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https://wales365uk-my.sharepoint.com/personal/claudia_cahalane_gov_wales/Documents/"/>
    </mc:Choice>
  </mc:AlternateContent>
  <bookViews>
    <workbookView xWindow="600" yWindow="80" windowWidth="7540" windowHeight="1260" tabRatio="925" activeTab="2"/>
  </bookViews>
  <sheets>
    <sheet name="Data" sheetId="94" r:id="rId1"/>
    <sheet name="ORG" sheetId="84"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Net Exp Profiles" sheetId="86" state="hidden" r:id="rId9"/>
    <sheet name="B2 - Pay &amp; Agency" sheetId="53" r:id="rId10"/>
    <sheet name="B3 - COVID-19" sheetId="92" r:id="rId11"/>
    <sheet name="C, C1 &amp; C2 - Savings Schemes" sheetId="12" r:id="rId12"/>
    <sheet name="Table C3 Tracker" sheetId="89" r:id="rId13"/>
    <sheet name="D - Welsh NHS Assumptions" sheetId="14" r:id="rId14"/>
    <sheet name="E - Resource Limits" sheetId="8" r:id="rId15"/>
    <sheet name="E1 - Invoiced Income" sheetId="91" r:id="rId16"/>
    <sheet name="F - SoFP" sheetId="3"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s>
  <externalReferences>
    <externalReference r:id="rId27"/>
    <externalReference r:id="rId28"/>
  </externalReferences>
  <definedNames>
    <definedName name="_xlnm._FilterDatabase" localSheetId="0" hidden="1">Data!$A$1:$U$1265</definedName>
    <definedName name="_xlnm._FilterDatabase" localSheetId="3" hidden="1">Summary!$AA$98:$AA$100</definedName>
    <definedName name="_xlnm._FilterDatabase" localSheetId="12" hidden="1">'Table C3 Tracker'!$A$42:$BS$1496</definedName>
    <definedName name="Across_Service_Areas">'Table C3 Tracker'!$CK$2:$CK$6</definedName>
    <definedName name="CHC">'Table C3 Tracker'!$CL$2</definedName>
    <definedName name="Clinical_Support">'Table C3 Tracker'!$CH$2:$CH$6</definedName>
    <definedName name="Commissioning">'Table C3 Tracker'!$CJ$2:$CJ$6</definedName>
    <definedName name="Medicines_Management__Secondary_Care_">'Table C3 Tracker'!$CN$2</definedName>
    <definedName name="Mental_Health">'Table C3 Tracker'!$CG$2:$CG$6</definedName>
    <definedName name="Non_Clinical_Support__Facilities_Estates_Corporate_">'Table C3 Tracker'!$CI$2:$CI$4</definedName>
    <definedName name="Planned_Care">'Table C3 Tracker'!$CD$2:$CD$12</definedName>
    <definedName name="Prescribing">'Table C3 Tracker'!$CM$2</definedName>
    <definedName name="Primary_and_Community_Care__Excl_Prescribing_">'Table C3 Tracker'!$CF$2:$CF$6</definedName>
    <definedName name="_xlnm.Print_Area" localSheetId="4">'A - Movement'!$A$1:$W$50</definedName>
    <definedName name="_xlnm.Print_Area" localSheetId="5">'A1 - Underlying Position'!$A$1:$H$51</definedName>
    <definedName name="_xlnm.Print_Area" localSheetId="6">'A2 - Risks'!$A$1:$D$51</definedName>
    <definedName name="_xlnm.Print_Area" localSheetId="7">'B - Monthly Positions'!$A$1:$R$109</definedName>
    <definedName name="_xlnm.Print_Area" localSheetId="8">'B1 - Net Exp Profiles'!$A$1:$P$242</definedName>
    <definedName name="_xlnm.Print_Area" localSheetId="9">'B2 - Pay &amp; Agency'!$A$1:$P$66</definedName>
    <definedName name="_xlnm.Print_Area" localSheetId="10">'B3 - COVID-19'!$A$1:$P$298</definedName>
    <definedName name="_xlnm.Print_Area" localSheetId="11">'C, C1 &amp; C2 - Savings Schemes'!$A$1:$X$105</definedName>
    <definedName name="_xlnm.Print_Area" localSheetId="13">'D - Welsh NHS Assumptions'!$A$1:$I$28</definedName>
    <definedName name="_xlnm.Print_Area" localSheetId="14">'E - Resource Limits'!$A$1:$L$112</definedName>
    <definedName name="_xlnm.Print_Area" localSheetId="15">'E1 - Invoiced Income'!$A$1:$U$82</definedName>
    <definedName name="_xlnm.Print_Area" localSheetId="16">'F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1">ORG!$A$1:$H$11,ORG!$M$1:$S$40,ORG!$U$1:$AM$33,ORG!$AP$1:$AW$50,ORG!$BE$1:$BV$64,ORG!$BE$67:$BU$108,ORG!#REF!,ORG!#REF!,ORG!#REF!,ORG!#REF!,ORG!$CO$1:$DD$81,ORG!$DV$1:$EG$36,ORG!$DV$44:$DZ$97,ORG!$FF$1:$FO$28,ORG!$FQ$1:$GB$74,ORG!$GE$1:$GX$46,ORG!$AZ$1:$BC$43,ORG!$GZ$1:$HD$49,ORG!$GZ$50:$HE$74,ORG!$HG$1:$HV$38,ORG!$HX$1:$IL$21,ORG!$IO$1:$IW$60,ORG!$IO$62:$IW$131,ORG!$JB$1:$JU$78,ORG!$JX$1:$KM$55,ORG!$KP$1:$KU$36,ORG!$LI$1:$LQ$64,ORG!$LI$67:$LQ$123,ORG!$LI$127:$LQ$196,ORG!$LI$200:$LQ$236,ORG!$LS$1:$MA$59</definedName>
    <definedName name="_xlnm.Print_Area" localSheetId="3">Summary!$A$1:$H$12</definedName>
    <definedName name="_xlnm.Print_Area" localSheetId="12">'Table C3 Tracker'!$A$1:$U$38</definedName>
    <definedName name="_xlnm.Print_Area" localSheetId="2">'Validation Check'!$A$1:$B$25</definedName>
    <definedName name="Unscheduled_Care">'Table C3 Tracker'!$CE$2:$CE$5</definedName>
  </definedNames>
  <calcPr calcId="162913"/>
</workbook>
</file>

<file path=xl/calcChain.xml><?xml version="1.0" encoding="utf-8"?>
<calcChain xmlns="http://schemas.openxmlformats.org/spreadsheetml/2006/main">
  <c r="E1069" i="94" l="1"/>
  <c r="E1070" i="94"/>
  <c r="E1071" i="94"/>
  <c r="E1072" i="94"/>
  <c r="E1073" i="94"/>
  <c r="E1074" i="94"/>
  <c r="E1075" i="94"/>
  <c r="E1076" i="94"/>
  <c r="E1077" i="94"/>
  <c r="E1078" i="94"/>
  <c r="E1079" i="94"/>
  <c r="E1080" i="94"/>
  <c r="E1081" i="94"/>
  <c r="E1082" i="94"/>
  <c r="E1083" i="94"/>
  <c r="E1084" i="94"/>
  <c r="E1085" i="94"/>
  <c r="E1086" i="94"/>
  <c r="E1087" i="94"/>
  <c r="E1088" i="94"/>
  <c r="E1089" i="94"/>
  <c r="E1090" i="94"/>
  <c r="E1091" i="94"/>
  <c r="E1092" i="94"/>
  <c r="E1093" i="94"/>
  <c r="E1094" i="94"/>
  <c r="E1095" i="94"/>
  <c r="E1096" i="94"/>
  <c r="E1097" i="94"/>
  <c r="E1098" i="94"/>
  <c r="E1099" i="94"/>
  <c r="E1100" i="94"/>
  <c r="E1101" i="94"/>
  <c r="E1102" i="94"/>
  <c r="E1103" i="94"/>
  <c r="E1104" i="94"/>
  <c r="E1105" i="94"/>
  <c r="E1106" i="94"/>
  <c r="E1107" i="94"/>
  <c r="E1108" i="94"/>
  <c r="E1109" i="94"/>
  <c r="E1110" i="94"/>
  <c r="E1111" i="94"/>
  <c r="E1112" i="94"/>
  <c r="E1113" i="94"/>
  <c r="E1114" i="94"/>
  <c r="E1115" i="94"/>
  <c r="E1116" i="94"/>
  <c r="E1117" i="94"/>
  <c r="E1118" i="94"/>
  <c r="E1119" i="94"/>
  <c r="E1120" i="94"/>
  <c r="E1121" i="94"/>
  <c r="E1122" i="94"/>
  <c r="E1123" i="94"/>
  <c r="E1124" i="94"/>
  <c r="E1125" i="94"/>
  <c r="E1126" i="94"/>
  <c r="E1127" i="94"/>
  <c r="E1128" i="94"/>
  <c r="E1129" i="94"/>
  <c r="E1130" i="94"/>
  <c r="E1131" i="94"/>
  <c r="E1132" i="94"/>
  <c r="E1133" i="94"/>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64" i="94"/>
  <c r="E1165" i="94"/>
  <c r="E1166" i="94"/>
  <c r="E1167" i="94"/>
  <c r="E1168" i="94"/>
  <c r="E1169" i="94"/>
  <c r="E1170" i="94"/>
  <c r="E1171" i="94"/>
  <c r="E1172" i="94"/>
  <c r="E1173" i="94"/>
  <c r="E1174" i="94"/>
  <c r="E1175" i="94"/>
  <c r="E1176" i="94"/>
  <c r="E1177" i="94"/>
  <c r="E1178" i="94"/>
  <c r="E1179" i="94"/>
  <c r="E1180" i="94"/>
  <c r="E1181" i="94"/>
  <c r="E1182" i="94"/>
  <c r="E1183" i="94"/>
  <c r="E1184" i="94"/>
  <c r="E1185" i="94"/>
  <c r="E1186" i="94"/>
  <c r="E1187" i="94"/>
  <c r="E1188" i="94"/>
  <c r="E1189" i="94"/>
  <c r="E1190" i="94"/>
  <c r="E1191" i="94"/>
  <c r="E1192" i="94"/>
  <c r="E1193" i="94"/>
  <c r="E1194" i="94"/>
  <c r="E1195" i="94"/>
  <c r="E1196" i="94"/>
  <c r="E1197" i="94"/>
  <c r="E1198" i="94"/>
  <c r="E1199" i="94"/>
  <c r="E1200" i="94"/>
  <c r="E1201" i="94"/>
  <c r="E1202" i="94"/>
  <c r="E1203" i="94"/>
  <c r="E1204" i="94"/>
  <c r="E1205" i="94"/>
  <c r="E1206" i="94"/>
  <c r="E1207" i="94"/>
  <c r="E1208" i="94"/>
  <c r="E1209" i="94"/>
  <c r="E1210" i="94"/>
  <c r="E1211" i="94"/>
  <c r="E1212" i="94"/>
  <c r="E1213" i="94"/>
  <c r="E1214" i="94"/>
  <c r="E1215" i="94"/>
  <c r="E1216" i="94"/>
  <c r="E1217" i="94"/>
  <c r="E1218" i="94"/>
  <c r="E1219" i="94"/>
  <c r="E1220" i="94"/>
  <c r="E1221" i="94"/>
  <c r="E1222" i="94"/>
  <c r="E1223" i="94"/>
  <c r="E1224" i="94"/>
  <c r="E1225" i="94"/>
  <c r="E1226" i="94"/>
  <c r="E1227" i="94"/>
  <c r="E1228" i="94"/>
  <c r="E1229" i="94"/>
  <c r="E1230" i="94"/>
  <c r="E1231" i="94"/>
  <c r="E1232" i="94"/>
  <c r="E1233" i="94"/>
  <c r="E1234" i="94"/>
  <c r="E1235" i="94"/>
  <c r="E1236" i="94"/>
  <c r="E1237" i="94"/>
  <c r="E1238" i="94"/>
  <c r="E1239" i="94"/>
  <c r="E1240" i="94"/>
  <c r="E1241" i="94"/>
  <c r="E1242" i="94"/>
  <c r="E1243" i="94"/>
  <c r="E1244" i="94"/>
  <c r="E1245" i="94"/>
  <c r="E1246" i="94"/>
  <c r="E1247" i="94"/>
  <c r="E1248" i="94"/>
  <c r="E1249" i="94"/>
  <c r="E1250" i="94"/>
  <c r="E1251" i="94"/>
  <c r="E1252" i="94"/>
  <c r="E1253" i="94"/>
  <c r="E1254" i="94"/>
  <c r="E1255" i="94"/>
  <c r="E1256" i="94"/>
  <c r="E1257" i="94"/>
  <c r="E1258" i="94"/>
  <c r="E1259" i="94"/>
  <c r="E1260" i="94"/>
  <c r="E1261" i="94"/>
  <c r="E1262" i="94"/>
  <c r="E1263" i="94"/>
  <c r="E1264" i="94"/>
  <c r="E1265" i="94"/>
  <c r="E1068" i="94"/>
  <c r="E1003" i="94"/>
  <c r="E1004" i="94"/>
  <c r="E1005" i="94"/>
  <c r="E1006" i="94"/>
  <c r="E1007" i="94"/>
  <c r="E1008" i="94"/>
  <c r="E1009" i="94"/>
  <c r="E1010" i="94"/>
  <c r="E1011" i="94"/>
  <c r="E1012" i="94"/>
  <c r="E1013" i="94"/>
  <c r="E1014" i="94"/>
  <c r="E1015" i="94"/>
  <c r="E1016" i="94"/>
  <c r="E1017" i="94"/>
  <c r="E1018" i="94"/>
  <c r="E1019" i="94"/>
  <c r="E1020" i="94"/>
  <c r="E1021" i="94"/>
  <c r="E1022" i="94"/>
  <c r="E1023" i="94"/>
  <c r="E1024" i="94"/>
  <c r="E1025" i="94"/>
  <c r="E1026" i="94"/>
  <c r="E1027" i="94"/>
  <c r="E1028" i="94"/>
  <c r="E1029" i="94"/>
  <c r="E1030" i="94"/>
  <c r="E1031" i="94"/>
  <c r="E1032" i="94"/>
  <c r="E1002" i="94"/>
  <c r="U1068" i="94" l="1"/>
  <c r="U1069" i="94"/>
  <c r="U1070" i="94"/>
  <c r="U1071" i="94"/>
  <c r="U1072" i="94"/>
  <c r="U1073" i="94"/>
  <c r="U1074" i="94"/>
  <c r="U1075" i="94"/>
  <c r="U1076" i="94"/>
  <c r="U1077" i="94"/>
  <c r="U1078" i="94"/>
  <c r="U1079" i="94"/>
  <c r="U1080" i="94"/>
  <c r="U1081" i="94"/>
  <c r="U1082" i="94"/>
  <c r="U1083" i="94"/>
  <c r="U1084" i="94"/>
  <c r="U1085" i="94"/>
  <c r="U1086" i="94"/>
  <c r="U1087" i="94"/>
  <c r="U1088" i="94"/>
  <c r="U1089" i="94"/>
  <c r="U1090" i="94"/>
  <c r="U1091" i="94"/>
  <c r="U1092" i="94"/>
  <c r="U1093" i="94"/>
  <c r="U1094" i="94"/>
  <c r="U1095" i="94"/>
  <c r="U1096" i="94"/>
  <c r="U1097" i="94"/>
  <c r="U1098" i="94"/>
  <c r="S1069" i="94"/>
  <c r="S1070" i="94"/>
  <c r="S1071" i="94"/>
  <c r="S1072" i="94"/>
  <c r="S1073" i="94"/>
  <c r="S1074" i="94"/>
  <c r="S1075" i="94"/>
  <c r="S1076" i="94"/>
  <c r="S1077" i="94"/>
  <c r="S1078" i="94"/>
  <c r="S1079" i="94"/>
  <c r="S1080" i="94"/>
  <c r="S1081" i="94"/>
  <c r="S1082" i="94"/>
  <c r="S1083" i="94"/>
  <c r="S1084" i="94"/>
  <c r="S1085" i="94"/>
  <c r="S1086" i="94"/>
  <c r="S1087" i="94"/>
  <c r="S1088" i="94"/>
  <c r="S1089" i="94"/>
  <c r="S1090" i="94"/>
  <c r="S1091" i="94"/>
  <c r="S1092" i="94"/>
  <c r="S1093" i="94"/>
  <c r="S1094" i="94"/>
  <c r="S1095" i="94"/>
  <c r="S1096" i="94"/>
  <c r="S1097" i="94"/>
  <c r="S1098" i="94"/>
  <c r="S1068" i="94"/>
  <c r="F1069" i="94"/>
  <c r="F1070" i="94"/>
  <c r="F1071" i="94"/>
  <c r="F1072" i="94"/>
  <c r="F1073" i="94"/>
  <c r="F1074" i="94"/>
  <c r="F1075" i="94"/>
  <c r="F1076" i="94"/>
  <c r="F1077" i="94"/>
  <c r="F1078" i="94"/>
  <c r="F1079" i="94"/>
  <c r="F1080" i="94"/>
  <c r="F1081" i="94"/>
  <c r="F1082" i="94"/>
  <c r="F1083" i="94"/>
  <c r="F1084" i="94"/>
  <c r="F1085" i="94"/>
  <c r="F1086" i="94"/>
  <c r="F1087" i="94"/>
  <c r="F1088" i="94"/>
  <c r="F1089" i="94"/>
  <c r="F1090" i="94"/>
  <c r="F1091" i="94"/>
  <c r="F1092" i="94"/>
  <c r="F1093" i="94"/>
  <c r="F1094" i="94"/>
  <c r="F1095" i="94"/>
  <c r="F1096" i="94"/>
  <c r="F1097" i="94"/>
  <c r="F1098" i="94"/>
  <c r="F1068" i="94"/>
  <c r="D1069" i="94"/>
  <c r="D1070" i="94"/>
  <c r="D1071" i="94"/>
  <c r="D1072" i="94"/>
  <c r="D1073" i="94"/>
  <c r="D1074" i="94"/>
  <c r="D1075" i="94"/>
  <c r="D1076" i="94"/>
  <c r="D1077" i="94"/>
  <c r="D1078" i="94"/>
  <c r="D1079" i="94"/>
  <c r="D1080" i="94"/>
  <c r="D1081" i="94"/>
  <c r="D1082" i="94"/>
  <c r="D1083" i="94"/>
  <c r="D1084" i="94"/>
  <c r="D1085" i="94"/>
  <c r="D1086" i="94"/>
  <c r="D1087" i="94"/>
  <c r="D1088" i="94"/>
  <c r="D1089" i="94"/>
  <c r="D1090" i="94"/>
  <c r="D1091" i="94"/>
  <c r="D1092" i="94"/>
  <c r="D1093" i="94"/>
  <c r="D1094" i="94"/>
  <c r="D1095" i="94"/>
  <c r="D1096" i="94"/>
  <c r="D1097" i="94"/>
  <c r="D1098" i="94"/>
  <c r="D1068" i="94"/>
  <c r="A1068" i="94"/>
  <c r="B1068" i="94"/>
  <c r="C1068" i="94"/>
  <c r="A1069" i="94"/>
  <c r="B1069" i="94"/>
  <c r="C1069" i="94"/>
  <c r="A1070" i="94"/>
  <c r="B1070" i="94"/>
  <c r="C1070" i="94"/>
  <c r="A1071" i="94"/>
  <c r="B1071" i="94"/>
  <c r="C1071" i="94"/>
  <c r="A1072" i="94"/>
  <c r="B1072" i="94"/>
  <c r="C1072" i="94"/>
  <c r="A1073" i="94"/>
  <c r="B1073" i="94"/>
  <c r="C1073" i="94"/>
  <c r="A1074" i="94"/>
  <c r="B1074" i="94"/>
  <c r="C1074" i="94"/>
  <c r="A1075" i="94"/>
  <c r="B1075" i="94"/>
  <c r="C1075" i="94"/>
  <c r="A1076" i="94"/>
  <c r="B1076" i="94"/>
  <c r="C1076" i="94"/>
  <c r="A1077" i="94"/>
  <c r="B1077" i="94"/>
  <c r="C1077" i="94"/>
  <c r="A1078" i="94"/>
  <c r="B1078" i="94"/>
  <c r="C1078" i="94"/>
  <c r="A1079" i="94"/>
  <c r="B1079" i="94"/>
  <c r="C1079" i="94"/>
  <c r="A1080" i="94"/>
  <c r="B1080" i="94"/>
  <c r="C1080" i="94"/>
  <c r="A1081" i="94"/>
  <c r="B1081" i="94"/>
  <c r="C1081" i="94"/>
  <c r="A1082" i="94"/>
  <c r="B1082" i="94"/>
  <c r="C1082" i="94"/>
  <c r="A1083" i="94"/>
  <c r="B1083" i="94"/>
  <c r="C1083" i="94"/>
  <c r="A1084" i="94"/>
  <c r="B1084" i="94"/>
  <c r="C1084" i="94"/>
  <c r="A1085" i="94"/>
  <c r="B1085" i="94"/>
  <c r="C1085" i="94"/>
  <c r="A1086" i="94"/>
  <c r="B1086" i="94"/>
  <c r="C1086" i="94"/>
  <c r="A1087" i="94"/>
  <c r="B1087" i="94"/>
  <c r="C1087" i="94"/>
  <c r="A1088" i="94"/>
  <c r="B1088" i="94"/>
  <c r="C1088" i="94"/>
  <c r="A1089" i="94"/>
  <c r="B1089" i="94"/>
  <c r="C1089" i="94"/>
  <c r="A1090" i="94"/>
  <c r="B1090" i="94"/>
  <c r="C1090" i="94"/>
  <c r="A1091" i="94"/>
  <c r="B1091" i="94"/>
  <c r="C1091" i="94"/>
  <c r="A1092" i="94"/>
  <c r="B1092" i="94"/>
  <c r="C1092" i="94"/>
  <c r="A1093" i="94"/>
  <c r="B1093" i="94"/>
  <c r="C1093" i="94"/>
  <c r="A1094" i="94"/>
  <c r="B1094" i="94"/>
  <c r="C1094" i="94"/>
  <c r="A1095" i="94"/>
  <c r="B1095" i="94"/>
  <c r="C1095" i="94"/>
  <c r="A1096" i="94"/>
  <c r="B1096" i="94"/>
  <c r="C1096" i="94"/>
  <c r="A1097" i="94"/>
  <c r="B1097" i="94"/>
  <c r="C1097" i="94"/>
  <c r="A1098" i="94"/>
  <c r="B1098" i="94"/>
  <c r="C1098" i="94"/>
  <c r="U1006" i="94"/>
  <c r="U1007" i="94"/>
  <c r="U1008" i="94"/>
  <c r="U1009" i="94"/>
  <c r="U1014" i="94"/>
  <c r="U1015" i="94"/>
  <c r="U1016" i="94"/>
  <c r="U1017" i="94"/>
  <c r="U1022" i="94"/>
  <c r="U1023" i="94"/>
  <c r="U1024" i="94"/>
  <c r="U1025" i="94"/>
  <c r="U1030" i="94"/>
  <c r="U1031" i="94"/>
  <c r="U1032" i="94"/>
  <c r="S1003" i="94"/>
  <c r="U1003" i="94" s="1"/>
  <c r="S1004" i="94"/>
  <c r="U1004" i="94" s="1"/>
  <c r="S1005" i="94"/>
  <c r="U1005" i="94" s="1"/>
  <c r="S1006" i="94"/>
  <c r="S1007" i="94"/>
  <c r="S1008" i="94"/>
  <c r="S1009" i="94"/>
  <c r="S1010" i="94"/>
  <c r="U1010" i="94" s="1"/>
  <c r="S1011" i="94"/>
  <c r="U1011" i="94" s="1"/>
  <c r="S1012" i="94"/>
  <c r="U1012" i="94" s="1"/>
  <c r="S1013" i="94"/>
  <c r="U1013" i="94" s="1"/>
  <c r="S1014" i="94"/>
  <c r="S1015" i="94"/>
  <c r="S1016" i="94"/>
  <c r="S1017" i="94"/>
  <c r="S1018" i="94"/>
  <c r="U1018" i="94" s="1"/>
  <c r="S1019" i="94"/>
  <c r="U1019" i="94" s="1"/>
  <c r="S1020" i="94"/>
  <c r="U1020" i="94" s="1"/>
  <c r="S1021" i="94"/>
  <c r="U1021" i="94" s="1"/>
  <c r="S1022" i="94"/>
  <c r="S1023" i="94"/>
  <c r="S1024" i="94"/>
  <c r="S1025" i="94"/>
  <c r="S1026" i="94"/>
  <c r="U1026" i="94" s="1"/>
  <c r="S1027" i="94"/>
  <c r="U1027" i="94" s="1"/>
  <c r="S1028" i="94"/>
  <c r="U1028" i="94" s="1"/>
  <c r="S1029" i="94"/>
  <c r="U1029" i="94" s="1"/>
  <c r="S1030" i="94"/>
  <c r="S1031" i="94"/>
  <c r="S1032" i="94"/>
  <c r="S1002" i="94"/>
  <c r="U1002" i="94" s="1"/>
  <c r="F1003" i="94"/>
  <c r="F1004" i="94"/>
  <c r="F1005" i="94"/>
  <c r="F1006" i="94"/>
  <c r="F1007" i="94"/>
  <c r="F1008" i="94"/>
  <c r="F1009" i="94"/>
  <c r="F1010" i="94"/>
  <c r="F1011" i="94"/>
  <c r="F1012" i="94"/>
  <c r="F1013" i="94"/>
  <c r="F1014" i="94"/>
  <c r="F1015" i="94"/>
  <c r="F1016" i="94"/>
  <c r="F1017" i="94"/>
  <c r="F1018" i="94"/>
  <c r="F1019" i="94"/>
  <c r="F1020" i="94"/>
  <c r="F1021" i="94"/>
  <c r="F1022" i="94"/>
  <c r="F1023" i="94"/>
  <c r="F1024" i="94"/>
  <c r="F1025" i="94"/>
  <c r="F1026" i="94"/>
  <c r="F1027" i="94"/>
  <c r="F1028" i="94"/>
  <c r="F1029" i="94"/>
  <c r="F1030" i="94"/>
  <c r="F1031" i="94"/>
  <c r="F1032" i="94"/>
  <c r="F1002" i="94"/>
  <c r="D1003" i="94"/>
  <c r="D1004" i="94"/>
  <c r="D1005" i="94"/>
  <c r="D1006" i="94"/>
  <c r="D1007" i="94"/>
  <c r="D1008" i="94"/>
  <c r="D1009" i="94"/>
  <c r="D1010" i="94"/>
  <c r="D1011" i="94"/>
  <c r="D1012" i="94"/>
  <c r="D1013" i="94"/>
  <c r="D1014" i="94"/>
  <c r="D1015" i="94"/>
  <c r="D1016" i="94"/>
  <c r="D1017" i="94"/>
  <c r="D1018" i="94"/>
  <c r="D1019" i="94"/>
  <c r="D1020" i="94"/>
  <c r="D1021" i="94"/>
  <c r="D1022" i="94"/>
  <c r="D1023" i="94"/>
  <c r="D1024" i="94"/>
  <c r="D1025" i="94"/>
  <c r="D1026" i="94"/>
  <c r="D1027" i="94"/>
  <c r="D1028" i="94"/>
  <c r="D1029" i="94"/>
  <c r="D1030" i="94"/>
  <c r="D1031" i="94"/>
  <c r="D1032" i="94"/>
  <c r="D1002" i="94"/>
  <c r="A1002" i="94"/>
  <c r="B1002" i="94"/>
  <c r="C1002" i="94"/>
  <c r="A1003" i="94"/>
  <c r="B1003" i="94"/>
  <c r="C1003" i="94"/>
  <c r="A1004" i="94"/>
  <c r="B1004" i="94"/>
  <c r="C1004" i="94"/>
  <c r="A1005" i="94"/>
  <c r="B1005" i="94"/>
  <c r="C1005" i="94"/>
  <c r="A1006" i="94"/>
  <c r="B1006" i="94"/>
  <c r="C1006" i="94"/>
  <c r="A1007" i="94"/>
  <c r="B1007" i="94"/>
  <c r="C1007" i="94"/>
  <c r="A1008" i="94"/>
  <c r="B1008" i="94"/>
  <c r="C1008" i="94"/>
  <c r="A1009" i="94"/>
  <c r="B1009" i="94"/>
  <c r="C1009" i="94"/>
  <c r="A1010" i="94"/>
  <c r="B1010" i="94"/>
  <c r="C1010" i="94"/>
  <c r="A1011" i="94"/>
  <c r="B1011" i="94"/>
  <c r="C1011" i="94"/>
  <c r="A1012" i="94"/>
  <c r="B1012" i="94"/>
  <c r="C1012" i="94"/>
  <c r="A1013" i="94"/>
  <c r="B1013" i="94"/>
  <c r="C1013" i="94"/>
  <c r="A1014" i="94"/>
  <c r="B1014" i="94"/>
  <c r="C1014" i="94"/>
  <c r="A1015" i="94"/>
  <c r="B1015" i="94"/>
  <c r="C1015" i="94"/>
  <c r="A1016" i="94"/>
  <c r="B1016" i="94"/>
  <c r="C1016" i="94"/>
  <c r="A1017" i="94"/>
  <c r="B1017" i="94"/>
  <c r="C1017" i="94"/>
  <c r="A1018" i="94"/>
  <c r="B1018" i="94"/>
  <c r="C1018" i="94"/>
  <c r="A1019" i="94"/>
  <c r="B1019" i="94"/>
  <c r="C1019" i="94"/>
  <c r="A1020" i="94"/>
  <c r="B1020" i="94"/>
  <c r="C1020" i="94"/>
  <c r="A1021" i="94"/>
  <c r="B1021" i="94"/>
  <c r="C1021" i="94"/>
  <c r="A1022" i="94"/>
  <c r="B1022" i="94"/>
  <c r="C1022" i="94"/>
  <c r="A1023" i="94"/>
  <c r="B1023" i="94"/>
  <c r="C1023" i="94"/>
  <c r="A1024" i="94"/>
  <c r="B1024" i="94"/>
  <c r="C1024" i="94"/>
  <c r="A1025" i="94"/>
  <c r="B1025" i="94"/>
  <c r="C1025" i="94"/>
  <c r="A1026" i="94"/>
  <c r="B1026" i="94"/>
  <c r="C1026" i="94"/>
  <c r="A1027" i="94"/>
  <c r="B1027" i="94"/>
  <c r="C1027" i="94"/>
  <c r="A1028" i="94"/>
  <c r="B1028" i="94"/>
  <c r="C1028" i="94"/>
  <c r="A1029" i="94"/>
  <c r="B1029" i="94"/>
  <c r="C1029" i="94"/>
  <c r="A1030" i="94"/>
  <c r="B1030" i="94"/>
  <c r="C1030" i="94"/>
  <c r="A1031" i="94"/>
  <c r="B1031" i="94"/>
  <c r="C1031" i="94"/>
  <c r="A1032" i="94"/>
  <c r="B1032" i="94"/>
  <c r="C1032" i="94"/>
  <c r="E880" i="94"/>
  <c r="E881" i="94"/>
  <c r="E879" i="94"/>
  <c r="A558" i="94"/>
  <c r="B558" i="94"/>
  <c r="C558" i="94"/>
  <c r="D558" i="94"/>
  <c r="E558" i="94"/>
  <c r="F558" i="94"/>
  <c r="G558" i="94"/>
  <c r="H558" i="94"/>
  <c r="I558" i="94"/>
  <c r="J558" i="94"/>
  <c r="K558" i="94"/>
  <c r="L558" i="94"/>
  <c r="M558" i="94"/>
  <c r="N558" i="94"/>
  <c r="O558" i="94"/>
  <c r="P558" i="94"/>
  <c r="Q558" i="94"/>
  <c r="R558" i="94"/>
  <c r="S558" i="94"/>
  <c r="U558" i="94" s="1"/>
  <c r="A557" i="94"/>
  <c r="GZ51" i="84" l="1"/>
  <c r="HA51" i="84"/>
  <c r="HB51" i="84"/>
  <c r="GZ52" i="84"/>
  <c r="HA52" i="84"/>
  <c r="HB52" i="8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2" i="84"/>
  <c r="GY51" i="84"/>
  <c r="GY49"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7" i="84"/>
  <c r="GN86" i="84"/>
  <c r="GN85" i="84"/>
  <c r="GN84" i="84"/>
  <c r="GN83" i="84"/>
  <c r="GN82" i="84"/>
  <c r="GN81" i="84"/>
  <c r="GN78" i="84"/>
  <c r="GH79" i="84"/>
  <c r="GI79" i="84"/>
  <c r="GJ79" i="84"/>
  <c r="GK79" i="84"/>
  <c r="GL79" i="84"/>
  <c r="GM79" i="84"/>
  <c r="GI78" i="84"/>
  <c r="GJ78" i="84"/>
  <c r="GK78" i="84"/>
  <c r="GI80" i="84"/>
  <c r="GJ80" i="84"/>
  <c r="GK80" i="84"/>
  <c r="GI81" i="84"/>
  <c r="GJ81" i="84"/>
  <c r="GK81" i="84"/>
  <c r="GI82" i="84"/>
  <c r="GJ82" i="84"/>
  <c r="GK82" i="84"/>
  <c r="GI83" i="84"/>
  <c r="GJ83" i="84"/>
  <c r="GK83" i="84"/>
  <c r="GI84" i="84"/>
  <c r="GJ84" i="84"/>
  <c r="GK84" i="84"/>
  <c r="GI85" i="84"/>
  <c r="GJ85" i="84"/>
  <c r="GK85" i="84"/>
  <c r="GI86" i="84"/>
  <c r="GJ86" i="84"/>
  <c r="GK86"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D23" i="8"/>
  <c r="E23" i="8"/>
  <c r="F23" i="8"/>
  <c r="C23" i="8"/>
  <c r="E70" i="91"/>
  <c r="C81" i="91"/>
  <c r="D81" i="91"/>
  <c r="E81" i="91"/>
  <c r="H111" i="8"/>
  <c r="G11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81" i="8"/>
  <c r="D111" i="8"/>
  <c r="E111" i="8"/>
  <c r="F111" i="8"/>
  <c r="C111" i="8"/>
  <c r="B156" i="86" l="1"/>
  <c r="B128" i="86"/>
  <c r="B99" i="86"/>
  <c r="B70" i="86"/>
  <c r="B41" i="86"/>
  <c r="B12" i="86"/>
  <c r="D247" i="86"/>
  <c r="E247" i="86"/>
  <c r="F247" i="86"/>
  <c r="G247" i="86"/>
  <c r="H247" i="86"/>
  <c r="I247" i="86"/>
  <c r="J247" i="86"/>
  <c r="K247" i="86"/>
  <c r="L247" i="86"/>
  <c r="M247" i="86"/>
  <c r="N247" i="86"/>
  <c r="P247" i="86"/>
  <c r="C248"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T9" i="86"/>
  <c r="V24" i="69" l="1"/>
  <c r="U24" i="69"/>
  <c r="C200" i="86" l="1"/>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C198" i="86"/>
  <c r="D196" i="86"/>
  <c r="E196" i="86"/>
  <c r="F196" i="86"/>
  <c r="G196" i="86"/>
  <c r="H196" i="86"/>
  <c r="I196" i="86"/>
  <c r="J196" i="86"/>
  <c r="K196" i="86"/>
  <c r="L196" i="86"/>
  <c r="M196" i="86"/>
  <c r="N196" i="86"/>
  <c r="C196" i="86"/>
  <c r="C195" i="86" l="1"/>
  <c r="C194" i="86"/>
  <c r="C191" i="86"/>
  <c r="C190" i="86"/>
  <c r="O131" i="86"/>
  <c r="P131" i="86"/>
  <c r="C185" i="86"/>
  <c r="C220" i="86"/>
  <c r="O9" i="60" l="1"/>
  <c r="O7" i="60"/>
  <c r="O5" i="60"/>
  <c r="Q34" i="16"/>
  <c r="Q33" i="16"/>
  <c r="Q30" i="16"/>
  <c r="Q29" i="16"/>
  <c r="Q28" i="16"/>
  <c r="Q27" i="16"/>
  <c r="Q26" i="16"/>
  <c r="Q25" i="16"/>
  <c r="Q23" i="16"/>
  <c r="Q22" i="16"/>
  <c r="Q21" i="16"/>
  <c r="Q20" i="16"/>
  <c r="Q19" i="16"/>
  <c r="Q18" i="16"/>
  <c r="Q16" i="16"/>
  <c r="Q15" i="16"/>
  <c r="Q14" i="16"/>
  <c r="Q13" i="16"/>
  <c r="Q12" i="16"/>
  <c r="Q11" i="16"/>
  <c r="Q10" i="16"/>
  <c r="Q8" i="16"/>
  <c r="Q7" i="16"/>
  <c r="Q6" i="16"/>
  <c r="Q5" i="16"/>
  <c r="Z4" i="5"/>
  <c r="F50" i="69" l="1"/>
  <c r="C50" i="69"/>
  <c r="U50" i="69"/>
  <c r="T50" i="69"/>
  <c r="S50" i="69"/>
  <c r="R50" i="69"/>
  <c r="Q50" i="69"/>
  <c r="P50" i="69"/>
  <c r="O50" i="69"/>
  <c r="N50" i="69"/>
  <c r="M50" i="69"/>
  <c r="L50" i="69"/>
  <c r="K50" i="69"/>
  <c r="J50" i="69"/>
  <c r="E518" i="94"/>
  <c r="E519" i="94"/>
  <c r="E520" i="94"/>
  <c r="E521" i="94"/>
  <c r="E522" i="94"/>
  <c r="E506" i="94"/>
  <c r="E507" i="94"/>
  <c r="E508" i="94"/>
  <c r="E509" i="94"/>
  <c r="E510" i="94"/>
  <c r="E511" i="94"/>
  <c r="E512" i="94"/>
  <c r="E513" i="94"/>
  <c r="E514" i="94"/>
  <c r="E515" i="94"/>
  <c r="E516" i="94"/>
  <c r="E517" i="94"/>
  <c r="E505" i="94"/>
  <c r="E504" i="94"/>
  <c r="E495" i="94"/>
  <c r="E496" i="94"/>
  <c r="E497" i="94"/>
  <c r="E498" i="94"/>
  <c r="E499" i="94"/>
  <c r="E500" i="94"/>
  <c r="E501" i="94"/>
  <c r="E502" i="94"/>
  <c r="E503" i="94"/>
  <c r="E480" i="94"/>
  <c r="E481" i="94"/>
  <c r="E482" i="94"/>
  <c r="E483" i="94"/>
  <c r="E484" i="94"/>
  <c r="E485" i="94"/>
  <c r="E486" i="94"/>
  <c r="E487" i="94"/>
  <c r="E488" i="94"/>
  <c r="E489" i="94"/>
  <c r="E490" i="94"/>
  <c r="E491" i="94"/>
  <c r="E492" i="94"/>
  <c r="E493" i="94"/>
  <c r="E494" i="94"/>
  <c r="E479" i="94"/>
  <c r="E456" i="94"/>
  <c r="E457" i="94"/>
  <c r="E458" i="94"/>
  <c r="E459" i="94"/>
  <c r="E460" i="94"/>
  <c r="E461" i="94"/>
  <c r="E462" i="94"/>
  <c r="E463" i="94"/>
  <c r="E464" i="94"/>
  <c r="E465" i="94"/>
  <c r="E466" i="94"/>
  <c r="E467" i="94"/>
  <c r="E468" i="94"/>
  <c r="E469" i="94"/>
  <c r="E470" i="94"/>
  <c r="E471" i="94"/>
  <c r="E472" i="94"/>
  <c r="E473" i="94"/>
  <c r="E474" i="94"/>
  <c r="E475" i="94"/>
  <c r="E476" i="94"/>
  <c r="E477" i="94"/>
  <c r="E478" i="94"/>
  <c r="E455" i="94"/>
  <c r="E412" i="94"/>
  <c r="E413" i="94"/>
  <c r="E414" i="94"/>
  <c r="E415" i="94"/>
  <c r="E416" i="94"/>
  <c r="E417" i="94"/>
  <c r="E418" i="94"/>
  <c r="E419" i="94"/>
  <c r="E420" i="94"/>
  <c r="E421" i="94"/>
  <c r="E422" i="94"/>
  <c r="E423" i="94"/>
  <c r="E424" i="94"/>
  <c r="E425" i="94"/>
  <c r="E426" i="94"/>
  <c r="E427" i="94"/>
  <c r="E428" i="94"/>
  <c r="E429" i="94"/>
  <c r="E430" i="94"/>
  <c r="E431" i="94"/>
  <c r="E432" i="94"/>
  <c r="E411" i="94"/>
  <c r="E390" i="94"/>
  <c r="E391" i="94"/>
  <c r="E392" i="94"/>
  <c r="E393" i="94"/>
  <c r="E394" i="94"/>
  <c r="E395" i="94"/>
  <c r="E396" i="94"/>
  <c r="E397" i="94"/>
  <c r="E398" i="94"/>
  <c r="E399" i="94"/>
  <c r="E400" i="94"/>
  <c r="E401" i="94"/>
  <c r="E402" i="94"/>
  <c r="E403" i="94"/>
  <c r="E404" i="94"/>
  <c r="E405" i="94"/>
  <c r="E406" i="94"/>
  <c r="E407" i="94"/>
  <c r="E408" i="94"/>
  <c r="E409" i="94"/>
  <c r="E410" i="94"/>
  <c r="E389" i="94"/>
  <c r="E368" i="94"/>
  <c r="E369" i="94"/>
  <c r="E370" i="94"/>
  <c r="E371" i="94"/>
  <c r="E372" i="94"/>
  <c r="E373" i="94"/>
  <c r="E374" i="94"/>
  <c r="E375" i="94"/>
  <c r="E376" i="94"/>
  <c r="E377" i="94"/>
  <c r="E378" i="94"/>
  <c r="E379" i="94"/>
  <c r="E380" i="94"/>
  <c r="E381" i="94"/>
  <c r="E382" i="94"/>
  <c r="E383" i="94"/>
  <c r="E384" i="94"/>
  <c r="E385" i="94"/>
  <c r="E386" i="94"/>
  <c r="E387" i="94"/>
  <c r="E388" i="94"/>
  <c r="E367" i="94"/>
  <c r="E362" i="94"/>
  <c r="F522" i="94"/>
  <c r="C522" i="94"/>
  <c r="B522" i="94"/>
  <c r="A522" i="94"/>
  <c r="F521" i="94"/>
  <c r="C521" i="94"/>
  <c r="B521" i="94"/>
  <c r="A521" i="94"/>
  <c r="R520" i="94"/>
  <c r="Q520" i="94"/>
  <c r="P520" i="94"/>
  <c r="O520" i="94"/>
  <c r="N520" i="94"/>
  <c r="M520" i="94"/>
  <c r="L520" i="94"/>
  <c r="K520" i="94"/>
  <c r="J520" i="94"/>
  <c r="I520" i="94"/>
  <c r="H520" i="94"/>
  <c r="F520" i="94"/>
  <c r="C520" i="94"/>
  <c r="B520" i="94"/>
  <c r="A520" i="94"/>
  <c r="R519" i="94"/>
  <c r="Q519" i="94"/>
  <c r="P519" i="94"/>
  <c r="O519" i="94"/>
  <c r="N519" i="94"/>
  <c r="M519" i="94"/>
  <c r="L519" i="94"/>
  <c r="K519" i="94"/>
  <c r="J519" i="94"/>
  <c r="I519" i="94"/>
  <c r="H519" i="94"/>
  <c r="F519" i="94"/>
  <c r="C519" i="94"/>
  <c r="B519" i="94"/>
  <c r="A519" i="94"/>
  <c r="R518" i="94"/>
  <c r="Q518" i="94"/>
  <c r="P518" i="94"/>
  <c r="O518" i="94"/>
  <c r="N518" i="94"/>
  <c r="M518" i="94"/>
  <c r="L518" i="94"/>
  <c r="K518" i="94"/>
  <c r="J518" i="94"/>
  <c r="I518" i="94"/>
  <c r="H518" i="94"/>
  <c r="C518" i="94"/>
  <c r="B518" i="94"/>
  <c r="A518" i="94"/>
  <c r="R517" i="94"/>
  <c r="Q517" i="94"/>
  <c r="P517" i="94"/>
  <c r="O517" i="94"/>
  <c r="N517" i="94"/>
  <c r="M517" i="94"/>
  <c r="L517" i="94"/>
  <c r="K517" i="94"/>
  <c r="J517" i="94"/>
  <c r="I517" i="94"/>
  <c r="H517" i="94"/>
  <c r="F517" i="94"/>
  <c r="D517" i="94"/>
  <c r="C517" i="94"/>
  <c r="B517" i="94"/>
  <c r="A517" i="94"/>
  <c r="R516" i="94"/>
  <c r="Q516" i="94"/>
  <c r="P516" i="94"/>
  <c r="O516" i="94"/>
  <c r="N516" i="94"/>
  <c r="M516" i="94"/>
  <c r="L516" i="94"/>
  <c r="K516" i="94"/>
  <c r="J516" i="94"/>
  <c r="I516" i="94"/>
  <c r="H516" i="94"/>
  <c r="G516" i="94"/>
  <c r="F516" i="94"/>
  <c r="D516" i="94"/>
  <c r="C516" i="94"/>
  <c r="B516" i="94"/>
  <c r="A516" i="94"/>
  <c r="R515" i="94"/>
  <c r="Q515" i="94"/>
  <c r="P515" i="94"/>
  <c r="O515" i="94"/>
  <c r="N515" i="94"/>
  <c r="M515" i="94"/>
  <c r="L515" i="94"/>
  <c r="K515" i="94"/>
  <c r="J515" i="94"/>
  <c r="I515" i="94"/>
  <c r="H515" i="94"/>
  <c r="F515" i="94"/>
  <c r="D515" i="94"/>
  <c r="C515" i="94"/>
  <c r="B515" i="94"/>
  <c r="A515" i="94"/>
  <c r="S514" i="94"/>
  <c r="U514" i="94" s="1"/>
  <c r="R514" i="94"/>
  <c r="Q514" i="94"/>
  <c r="P514" i="94"/>
  <c r="O514" i="94"/>
  <c r="N514" i="94"/>
  <c r="M514" i="94"/>
  <c r="L514" i="94"/>
  <c r="K514" i="94"/>
  <c r="J514" i="94"/>
  <c r="I514" i="94"/>
  <c r="H514" i="94"/>
  <c r="G514" i="94"/>
  <c r="F514" i="94"/>
  <c r="D514" i="94"/>
  <c r="C514" i="94"/>
  <c r="B514" i="94"/>
  <c r="A514" i="94"/>
  <c r="S513" i="94"/>
  <c r="U513" i="94" s="1"/>
  <c r="R513" i="94"/>
  <c r="Q513" i="94"/>
  <c r="P513" i="94"/>
  <c r="O513" i="94"/>
  <c r="N513" i="94"/>
  <c r="M513" i="94"/>
  <c r="L513" i="94"/>
  <c r="K513" i="94"/>
  <c r="J513" i="94"/>
  <c r="I513" i="94"/>
  <c r="H513" i="94"/>
  <c r="G513" i="94"/>
  <c r="F513" i="94"/>
  <c r="D513" i="94"/>
  <c r="C513" i="94"/>
  <c r="B513" i="94"/>
  <c r="A513" i="94"/>
  <c r="S512" i="94"/>
  <c r="U512" i="94" s="1"/>
  <c r="R512" i="94"/>
  <c r="Q512" i="94"/>
  <c r="P512" i="94"/>
  <c r="O512" i="94"/>
  <c r="N512" i="94"/>
  <c r="M512" i="94"/>
  <c r="L512" i="94"/>
  <c r="K512" i="94"/>
  <c r="J512" i="94"/>
  <c r="I512" i="94"/>
  <c r="H512" i="94"/>
  <c r="G512" i="94"/>
  <c r="F512" i="94"/>
  <c r="D512" i="94"/>
  <c r="C512" i="94"/>
  <c r="B512" i="94"/>
  <c r="A512" i="94"/>
  <c r="S511" i="94"/>
  <c r="U511" i="94" s="1"/>
  <c r="R511" i="94"/>
  <c r="Q511" i="94"/>
  <c r="P511" i="94"/>
  <c r="O511" i="94"/>
  <c r="N511" i="94"/>
  <c r="M511" i="94"/>
  <c r="L511" i="94"/>
  <c r="K511" i="94"/>
  <c r="J511" i="94"/>
  <c r="I511" i="94"/>
  <c r="H511" i="94"/>
  <c r="G511" i="94"/>
  <c r="F511" i="94"/>
  <c r="D511" i="94"/>
  <c r="C511" i="94"/>
  <c r="B511" i="94"/>
  <c r="A511" i="94"/>
  <c r="S510" i="94"/>
  <c r="U510" i="94" s="1"/>
  <c r="R510" i="94"/>
  <c r="Q510" i="94"/>
  <c r="P510" i="94"/>
  <c r="O510" i="94"/>
  <c r="N510" i="94"/>
  <c r="M510" i="94"/>
  <c r="L510" i="94"/>
  <c r="K510" i="94"/>
  <c r="J510" i="94"/>
  <c r="I510" i="94"/>
  <c r="H510" i="94"/>
  <c r="G510" i="94"/>
  <c r="F510" i="94"/>
  <c r="D510" i="94"/>
  <c r="C510" i="94"/>
  <c r="B510" i="94"/>
  <c r="A510" i="94"/>
  <c r="R509" i="94"/>
  <c r="Q509" i="94"/>
  <c r="P509" i="94"/>
  <c r="O509" i="94"/>
  <c r="N509" i="94"/>
  <c r="M509" i="94"/>
  <c r="L509" i="94"/>
  <c r="K509" i="94"/>
  <c r="J509" i="94"/>
  <c r="I509" i="94"/>
  <c r="H509" i="94"/>
  <c r="D509" i="94"/>
  <c r="C509" i="94"/>
  <c r="B509" i="94"/>
  <c r="A509" i="94"/>
  <c r="S508" i="94"/>
  <c r="U508" i="94" s="1"/>
  <c r="R508" i="94"/>
  <c r="Q508" i="94"/>
  <c r="P508" i="94"/>
  <c r="O508" i="94"/>
  <c r="N508" i="94"/>
  <c r="M508" i="94"/>
  <c r="L508" i="94"/>
  <c r="K508" i="94"/>
  <c r="J508" i="94"/>
  <c r="I508" i="94"/>
  <c r="H508" i="94"/>
  <c r="G508" i="94"/>
  <c r="D508" i="94"/>
  <c r="C508" i="94"/>
  <c r="B508" i="94"/>
  <c r="A508" i="94"/>
  <c r="S507" i="94"/>
  <c r="U507" i="94" s="1"/>
  <c r="R507" i="94"/>
  <c r="Q507" i="94"/>
  <c r="P507" i="94"/>
  <c r="O507" i="94"/>
  <c r="N507" i="94"/>
  <c r="M507" i="94"/>
  <c r="L507" i="94"/>
  <c r="K507" i="94"/>
  <c r="J507" i="94"/>
  <c r="I507" i="94"/>
  <c r="H507" i="94"/>
  <c r="G507" i="94"/>
  <c r="D507" i="94"/>
  <c r="C507" i="94"/>
  <c r="B507" i="94"/>
  <c r="A507" i="94"/>
  <c r="R506" i="94"/>
  <c r="Q506" i="94"/>
  <c r="P506" i="94"/>
  <c r="O506" i="94"/>
  <c r="N506" i="94"/>
  <c r="M506" i="94"/>
  <c r="L506" i="94"/>
  <c r="K506" i="94"/>
  <c r="J506" i="94"/>
  <c r="I506" i="94"/>
  <c r="H506" i="94"/>
  <c r="D506" i="94"/>
  <c r="C506" i="94"/>
  <c r="B506" i="94"/>
  <c r="A506" i="94"/>
  <c r="S505" i="94"/>
  <c r="U505" i="94" s="1"/>
  <c r="R505" i="94"/>
  <c r="Q505" i="94"/>
  <c r="P505" i="94"/>
  <c r="O505" i="94"/>
  <c r="N505" i="94"/>
  <c r="M505" i="94"/>
  <c r="L505" i="94"/>
  <c r="K505" i="94"/>
  <c r="J505" i="94"/>
  <c r="I505" i="94"/>
  <c r="H505" i="94"/>
  <c r="G505" i="94"/>
  <c r="D505" i="94"/>
  <c r="C505" i="94"/>
  <c r="B505" i="94"/>
  <c r="A505" i="94"/>
  <c r="S504" i="94"/>
  <c r="U504" i="94" s="1"/>
  <c r="R504" i="94"/>
  <c r="Q504" i="94"/>
  <c r="P504" i="94"/>
  <c r="O504" i="94"/>
  <c r="N504" i="94"/>
  <c r="M504" i="94"/>
  <c r="L504" i="94"/>
  <c r="K504" i="94"/>
  <c r="J504" i="94"/>
  <c r="I504" i="94"/>
  <c r="H504" i="94"/>
  <c r="G504" i="94"/>
  <c r="F504" i="94"/>
  <c r="D504" i="94"/>
  <c r="C504" i="94"/>
  <c r="B504" i="94"/>
  <c r="A504" i="94"/>
  <c r="F503" i="94"/>
  <c r="D503" i="94"/>
  <c r="C503" i="94"/>
  <c r="B503" i="94"/>
  <c r="A503" i="94"/>
  <c r="F502" i="94"/>
  <c r="D502" i="94"/>
  <c r="C502" i="94"/>
  <c r="B502" i="94"/>
  <c r="A502" i="94"/>
  <c r="R501" i="94"/>
  <c r="Q501" i="94"/>
  <c r="P501" i="94"/>
  <c r="O501" i="94"/>
  <c r="N501" i="94"/>
  <c r="M501" i="94"/>
  <c r="L501" i="94"/>
  <c r="K501" i="94"/>
  <c r="J501" i="94"/>
  <c r="I501" i="94"/>
  <c r="H501" i="94"/>
  <c r="F501" i="94"/>
  <c r="D501" i="94"/>
  <c r="C501" i="94"/>
  <c r="B501" i="94"/>
  <c r="A501" i="94"/>
  <c r="R500" i="94"/>
  <c r="Q500" i="94"/>
  <c r="P500" i="94"/>
  <c r="O500" i="94"/>
  <c r="N500" i="94"/>
  <c r="M500" i="94"/>
  <c r="L500" i="94"/>
  <c r="K500" i="94"/>
  <c r="J500" i="94"/>
  <c r="I500" i="94"/>
  <c r="H500" i="94"/>
  <c r="F500" i="94"/>
  <c r="D500" i="94"/>
  <c r="C500" i="94"/>
  <c r="B500" i="94"/>
  <c r="A500" i="94"/>
  <c r="S499" i="94"/>
  <c r="U499" i="94" s="1"/>
  <c r="R499" i="94"/>
  <c r="Q499" i="94"/>
  <c r="P499" i="94"/>
  <c r="O499" i="94"/>
  <c r="N499" i="94"/>
  <c r="M499" i="94"/>
  <c r="L499" i="94"/>
  <c r="K499" i="94"/>
  <c r="J499" i="94"/>
  <c r="I499" i="94"/>
  <c r="H499" i="94"/>
  <c r="G499" i="94"/>
  <c r="F499" i="94"/>
  <c r="D499" i="94"/>
  <c r="C499" i="94"/>
  <c r="B499" i="94"/>
  <c r="A499" i="94"/>
  <c r="R498" i="94"/>
  <c r="Q498" i="94"/>
  <c r="P498" i="94"/>
  <c r="O498" i="94"/>
  <c r="N498" i="94"/>
  <c r="M498" i="94"/>
  <c r="L498" i="94"/>
  <c r="K498" i="94"/>
  <c r="J498" i="94"/>
  <c r="I498" i="94"/>
  <c r="H498" i="94"/>
  <c r="F498" i="94"/>
  <c r="D498" i="94"/>
  <c r="C498" i="94"/>
  <c r="B498" i="94"/>
  <c r="A498" i="94"/>
  <c r="R497" i="94"/>
  <c r="Q497" i="94"/>
  <c r="P497" i="94"/>
  <c r="O497" i="94"/>
  <c r="N497" i="94"/>
  <c r="M497" i="94"/>
  <c r="L497" i="94"/>
  <c r="K497" i="94"/>
  <c r="J497" i="94"/>
  <c r="I497" i="94"/>
  <c r="H497" i="94"/>
  <c r="D497" i="94"/>
  <c r="C497" i="94"/>
  <c r="B497" i="94"/>
  <c r="A497" i="94"/>
  <c r="S496" i="94"/>
  <c r="U496" i="94" s="1"/>
  <c r="R496" i="94"/>
  <c r="Q496" i="94"/>
  <c r="P496" i="94"/>
  <c r="O496" i="94"/>
  <c r="N496" i="94"/>
  <c r="M496" i="94"/>
  <c r="L496" i="94"/>
  <c r="K496" i="94"/>
  <c r="J496" i="94"/>
  <c r="I496" i="94"/>
  <c r="H496" i="94"/>
  <c r="G496" i="94"/>
  <c r="D496" i="94"/>
  <c r="C496" i="94"/>
  <c r="B496" i="94"/>
  <c r="A496" i="94"/>
  <c r="R495" i="94"/>
  <c r="Q495" i="94"/>
  <c r="P495" i="94"/>
  <c r="O495" i="94"/>
  <c r="N495" i="94"/>
  <c r="M495" i="94"/>
  <c r="L495" i="94"/>
  <c r="K495" i="94"/>
  <c r="J495" i="94"/>
  <c r="I495" i="94"/>
  <c r="H495" i="94"/>
  <c r="D495" i="94"/>
  <c r="C495" i="94"/>
  <c r="B495" i="94"/>
  <c r="A495" i="94"/>
  <c r="D494" i="94"/>
  <c r="C494" i="94"/>
  <c r="B494" i="94"/>
  <c r="A494" i="94"/>
  <c r="F493" i="94"/>
  <c r="D493" i="94"/>
  <c r="C493" i="94"/>
  <c r="B493" i="94"/>
  <c r="A493" i="94"/>
  <c r="R492" i="94"/>
  <c r="Q492" i="94"/>
  <c r="P492" i="94"/>
  <c r="O492" i="94"/>
  <c r="N492" i="94"/>
  <c r="M492" i="94"/>
  <c r="L492" i="94"/>
  <c r="K492" i="94"/>
  <c r="J492" i="94"/>
  <c r="I492" i="94"/>
  <c r="H492" i="94"/>
  <c r="D492" i="94"/>
  <c r="C492" i="94"/>
  <c r="B492" i="94"/>
  <c r="A492" i="94"/>
  <c r="F491" i="94"/>
  <c r="D491" i="94"/>
  <c r="C491" i="94"/>
  <c r="B491" i="94"/>
  <c r="A491" i="94"/>
  <c r="F490" i="94"/>
  <c r="D490" i="94"/>
  <c r="C490" i="94"/>
  <c r="B490" i="94"/>
  <c r="A490" i="94"/>
  <c r="R489" i="94"/>
  <c r="Q489" i="94"/>
  <c r="P489" i="94"/>
  <c r="O489" i="94"/>
  <c r="N489" i="94"/>
  <c r="M489" i="94"/>
  <c r="L489" i="94"/>
  <c r="K489" i="94"/>
  <c r="J489" i="94"/>
  <c r="I489" i="94"/>
  <c r="H489" i="94"/>
  <c r="F489" i="94"/>
  <c r="D489" i="94"/>
  <c r="C489" i="94"/>
  <c r="B489" i="94"/>
  <c r="A489" i="94"/>
  <c r="R488" i="94"/>
  <c r="Q488" i="94"/>
  <c r="P488" i="94"/>
  <c r="O488" i="94"/>
  <c r="N488" i="94"/>
  <c r="M488" i="94"/>
  <c r="L488" i="94"/>
  <c r="K488" i="94"/>
  <c r="J488" i="94"/>
  <c r="I488" i="94"/>
  <c r="H488" i="94"/>
  <c r="D488" i="94"/>
  <c r="C488" i="94"/>
  <c r="B488" i="94"/>
  <c r="A488" i="94"/>
  <c r="R487" i="94"/>
  <c r="Q487" i="94"/>
  <c r="P487" i="94"/>
  <c r="O487" i="94"/>
  <c r="N487" i="94"/>
  <c r="M487" i="94"/>
  <c r="L487" i="94"/>
  <c r="K487" i="94"/>
  <c r="J487" i="94"/>
  <c r="I487" i="94"/>
  <c r="H487" i="94"/>
  <c r="F487" i="94"/>
  <c r="D487" i="94"/>
  <c r="C487" i="94"/>
  <c r="B487" i="94"/>
  <c r="A487" i="94"/>
  <c r="R486" i="94"/>
  <c r="Q486" i="94"/>
  <c r="P486" i="94"/>
  <c r="O486" i="94"/>
  <c r="N486" i="94"/>
  <c r="M486" i="94"/>
  <c r="L486" i="94"/>
  <c r="K486" i="94"/>
  <c r="J486" i="94"/>
  <c r="I486" i="94"/>
  <c r="H486" i="94"/>
  <c r="D486" i="94"/>
  <c r="C486" i="94"/>
  <c r="B486" i="94"/>
  <c r="A486" i="94"/>
  <c r="R485" i="94"/>
  <c r="Q485" i="94"/>
  <c r="P485" i="94"/>
  <c r="O485" i="94"/>
  <c r="N485" i="94"/>
  <c r="M485" i="94"/>
  <c r="L485" i="94"/>
  <c r="K485" i="94"/>
  <c r="J485" i="94"/>
  <c r="I485" i="94"/>
  <c r="H485" i="94"/>
  <c r="D485" i="94"/>
  <c r="C485" i="94"/>
  <c r="B485" i="94"/>
  <c r="A485" i="94"/>
  <c r="R484" i="94"/>
  <c r="Q484" i="94"/>
  <c r="P484" i="94"/>
  <c r="O484" i="94"/>
  <c r="N484" i="94"/>
  <c r="M484" i="94"/>
  <c r="L484" i="94"/>
  <c r="K484" i="94"/>
  <c r="J484" i="94"/>
  <c r="I484" i="94"/>
  <c r="H484" i="94"/>
  <c r="F484" i="94"/>
  <c r="D484" i="94"/>
  <c r="C484" i="94"/>
  <c r="B484" i="94"/>
  <c r="A484" i="94"/>
  <c r="R483" i="94"/>
  <c r="Q483" i="94"/>
  <c r="P483" i="94"/>
  <c r="O483" i="94"/>
  <c r="N483" i="94"/>
  <c r="M483" i="94"/>
  <c r="L483" i="94"/>
  <c r="K483" i="94"/>
  <c r="J483" i="94"/>
  <c r="I483" i="94"/>
  <c r="H483" i="94"/>
  <c r="F483" i="94"/>
  <c r="D483" i="94"/>
  <c r="C483" i="94"/>
  <c r="B483" i="94"/>
  <c r="A483" i="94"/>
  <c r="R482" i="94"/>
  <c r="Q482" i="94"/>
  <c r="P482" i="94"/>
  <c r="O482" i="94"/>
  <c r="N482" i="94"/>
  <c r="M482" i="94"/>
  <c r="L482" i="94"/>
  <c r="K482" i="94"/>
  <c r="J482" i="94"/>
  <c r="I482" i="94"/>
  <c r="H482" i="94"/>
  <c r="D482" i="94"/>
  <c r="C482" i="94"/>
  <c r="B482" i="94"/>
  <c r="A482" i="94"/>
  <c r="R481" i="94"/>
  <c r="Q481" i="94"/>
  <c r="P481" i="94"/>
  <c r="O481" i="94"/>
  <c r="N481" i="94"/>
  <c r="M481" i="94"/>
  <c r="L481" i="94"/>
  <c r="K481" i="94"/>
  <c r="J481" i="94"/>
  <c r="I481" i="94"/>
  <c r="H481" i="94"/>
  <c r="F481" i="94"/>
  <c r="D481" i="94"/>
  <c r="C481" i="94"/>
  <c r="B481" i="94"/>
  <c r="A481" i="94"/>
  <c r="R480" i="94"/>
  <c r="Q480" i="94"/>
  <c r="P480" i="94"/>
  <c r="O480" i="94"/>
  <c r="N480" i="94"/>
  <c r="M480" i="94"/>
  <c r="L480" i="94"/>
  <c r="K480" i="94"/>
  <c r="J480" i="94"/>
  <c r="I480" i="94"/>
  <c r="H480" i="94"/>
  <c r="D480" i="94"/>
  <c r="C480" i="94"/>
  <c r="B480" i="94"/>
  <c r="A480" i="94"/>
  <c r="R479" i="94"/>
  <c r="Q479" i="94"/>
  <c r="P479" i="94"/>
  <c r="O479" i="94"/>
  <c r="N479" i="94"/>
  <c r="M479" i="94"/>
  <c r="L479" i="94"/>
  <c r="K479" i="94"/>
  <c r="J479" i="94"/>
  <c r="I479" i="94"/>
  <c r="H479" i="94"/>
  <c r="D479" i="94"/>
  <c r="C479" i="94"/>
  <c r="B479" i="94"/>
  <c r="A479" i="94"/>
  <c r="S478" i="94"/>
  <c r="U478" i="94" s="1"/>
  <c r="R478" i="94"/>
  <c r="Q478" i="94"/>
  <c r="P478" i="94"/>
  <c r="O478" i="94"/>
  <c r="N478" i="94"/>
  <c r="M478" i="94"/>
  <c r="L478" i="94"/>
  <c r="K478" i="94"/>
  <c r="J478" i="94"/>
  <c r="I478" i="94"/>
  <c r="H478" i="94"/>
  <c r="G478" i="94"/>
  <c r="F478" i="94"/>
  <c r="D478" i="94"/>
  <c r="C478" i="94"/>
  <c r="B478" i="94"/>
  <c r="A478" i="94"/>
  <c r="S477" i="94"/>
  <c r="U477" i="94" s="1"/>
  <c r="R477" i="94"/>
  <c r="Q477" i="94"/>
  <c r="P477" i="94"/>
  <c r="O477" i="94"/>
  <c r="N477" i="94"/>
  <c r="M477" i="94"/>
  <c r="L477" i="94"/>
  <c r="K477" i="94"/>
  <c r="J477" i="94"/>
  <c r="I477" i="94"/>
  <c r="H477" i="94"/>
  <c r="G477" i="94"/>
  <c r="F477" i="94"/>
  <c r="D477" i="94"/>
  <c r="C477" i="94"/>
  <c r="B477" i="94"/>
  <c r="A477" i="94"/>
  <c r="S476" i="94"/>
  <c r="U476" i="94" s="1"/>
  <c r="R476" i="94"/>
  <c r="Q476" i="94"/>
  <c r="P476" i="94"/>
  <c r="O476" i="94"/>
  <c r="N476" i="94"/>
  <c r="M476" i="94"/>
  <c r="L476" i="94"/>
  <c r="K476" i="94"/>
  <c r="J476" i="94"/>
  <c r="I476" i="94"/>
  <c r="H476" i="94"/>
  <c r="G476" i="94"/>
  <c r="F476" i="94"/>
  <c r="D476" i="94"/>
  <c r="C476" i="94"/>
  <c r="B476" i="94"/>
  <c r="A476" i="94"/>
  <c r="S475" i="94"/>
  <c r="U475" i="94" s="1"/>
  <c r="R475" i="94"/>
  <c r="Q475" i="94"/>
  <c r="P475" i="94"/>
  <c r="O475" i="94"/>
  <c r="N475" i="94"/>
  <c r="M475" i="94"/>
  <c r="L475" i="94"/>
  <c r="K475" i="94"/>
  <c r="J475" i="94"/>
  <c r="I475" i="94"/>
  <c r="H475" i="94"/>
  <c r="G475" i="94"/>
  <c r="F475" i="94"/>
  <c r="D475" i="94"/>
  <c r="C475" i="94"/>
  <c r="B475" i="94"/>
  <c r="A475" i="94"/>
  <c r="S474" i="94"/>
  <c r="U474" i="94" s="1"/>
  <c r="R474" i="94"/>
  <c r="Q474" i="94"/>
  <c r="P474" i="94"/>
  <c r="O474" i="94"/>
  <c r="N474" i="94"/>
  <c r="M474" i="94"/>
  <c r="L474" i="94"/>
  <c r="K474" i="94"/>
  <c r="J474" i="94"/>
  <c r="I474" i="94"/>
  <c r="H474" i="94"/>
  <c r="G474" i="94"/>
  <c r="D474" i="94"/>
  <c r="C474" i="94"/>
  <c r="B474" i="94"/>
  <c r="A474" i="94"/>
  <c r="S473" i="94"/>
  <c r="U473" i="94" s="1"/>
  <c r="R473" i="94"/>
  <c r="Q473" i="94"/>
  <c r="P473" i="94"/>
  <c r="O473" i="94"/>
  <c r="N473" i="94"/>
  <c r="M473" i="94"/>
  <c r="L473" i="94"/>
  <c r="K473" i="94"/>
  <c r="J473" i="94"/>
  <c r="I473" i="94"/>
  <c r="H473" i="94"/>
  <c r="G473" i="94"/>
  <c r="D473" i="94"/>
  <c r="C473" i="94"/>
  <c r="B473" i="94"/>
  <c r="A473" i="94"/>
  <c r="S472" i="94"/>
  <c r="U472" i="94" s="1"/>
  <c r="R472" i="94"/>
  <c r="Q472" i="94"/>
  <c r="P472" i="94"/>
  <c r="O472" i="94"/>
  <c r="N472" i="94"/>
  <c r="M472" i="94"/>
  <c r="L472" i="94"/>
  <c r="K472" i="94"/>
  <c r="J472" i="94"/>
  <c r="I472" i="94"/>
  <c r="H472" i="94"/>
  <c r="G472" i="94"/>
  <c r="F472" i="94"/>
  <c r="D472" i="94"/>
  <c r="C472" i="94"/>
  <c r="B472" i="94"/>
  <c r="A472" i="94"/>
  <c r="S471" i="94"/>
  <c r="U471" i="94" s="1"/>
  <c r="R471" i="94"/>
  <c r="Q471" i="94"/>
  <c r="P471" i="94"/>
  <c r="O471" i="94"/>
  <c r="N471" i="94"/>
  <c r="M471" i="94"/>
  <c r="L471" i="94"/>
  <c r="K471" i="94"/>
  <c r="J471" i="94"/>
  <c r="I471" i="94"/>
  <c r="H471" i="94"/>
  <c r="G471" i="94"/>
  <c r="D471" i="94"/>
  <c r="C471" i="94"/>
  <c r="B471" i="94"/>
  <c r="A471" i="94"/>
  <c r="S470" i="94"/>
  <c r="U470" i="94" s="1"/>
  <c r="R470" i="94"/>
  <c r="Q470" i="94"/>
  <c r="P470" i="94"/>
  <c r="O470" i="94"/>
  <c r="N470" i="94"/>
  <c r="M470" i="94"/>
  <c r="L470" i="94"/>
  <c r="K470" i="94"/>
  <c r="J470" i="94"/>
  <c r="I470" i="94"/>
  <c r="H470" i="94"/>
  <c r="G470" i="94"/>
  <c r="F470" i="94"/>
  <c r="D470" i="94"/>
  <c r="C470" i="94"/>
  <c r="B470" i="94"/>
  <c r="A470" i="94"/>
  <c r="S469" i="94"/>
  <c r="U469" i="94" s="1"/>
  <c r="R469" i="94"/>
  <c r="Q469" i="94"/>
  <c r="P469" i="94"/>
  <c r="O469" i="94"/>
  <c r="N469" i="94"/>
  <c r="M469" i="94"/>
  <c r="L469" i="94"/>
  <c r="K469" i="94"/>
  <c r="J469" i="94"/>
  <c r="I469" i="94"/>
  <c r="H469" i="94"/>
  <c r="G469" i="94"/>
  <c r="F469" i="94"/>
  <c r="D469" i="94"/>
  <c r="C469" i="94"/>
  <c r="B469" i="94"/>
  <c r="A469" i="94"/>
  <c r="S468" i="94"/>
  <c r="U468" i="94" s="1"/>
  <c r="R468" i="94"/>
  <c r="Q468" i="94"/>
  <c r="P468" i="94"/>
  <c r="O468" i="94"/>
  <c r="N468" i="94"/>
  <c r="M468" i="94"/>
  <c r="L468" i="94"/>
  <c r="K468" i="94"/>
  <c r="J468" i="94"/>
  <c r="I468" i="94"/>
  <c r="H468" i="94"/>
  <c r="G468" i="94"/>
  <c r="F468" i="94"/>
  <c r="D468" i="94"/>
  <c r="C468" i="94"/>
  <c r="B468" i="94"/>
  <c r="A468" i="94"/>
  <c r="S467" i="94"/>
  <c r="U467" i="94" s="1"/>
  <c r="R467" i="94"/>
  <c r="Q467" i="94"/>
  <c r="P467" i="94"/>
  <c r="O467" i="94"/>
  <c r="N467" i="94"/>
  <c r="M467" i="94"/>
  <c r="L467" i="94"/>
  <c r="K467" i="94"/>
  <c r="J467" i="94"/>
  <c r="I467" i="94"/>
  <c r="H467" i="94"/>
  <c r="G467" i="94"/>
  <c r="D467" i="94"/>
  <c r="C467" i="94"/>
  <c r="B467" i="94"/>
  <c r="A467" i="94"/>
  <c r="S466" i="94"/>
  <c r="U466" i="94" s="1"/>
  <c r="R466" i="94"/>
  <c r="Q466" i="94"/>
  <c r="P466" i="94"/>
  <c r="O466" i="94"/>
  <c r="N466" i="94"/>
  <c r="M466" i="94"/>
  <c r="L466" i="94"/>
  <c r="K466" i="94"/>
  <c r="J466" i="94"/>
  <c r="I466" i="94"/>
  <c r="H466" i="94"/>
  <c r="G466" i="94"/>
  <c r="F466" i="94"/>
  <c r="D466" i="94"/>
  <c r="C466" i="94"/>
  <c r="B466" i="94"/>
  <c r="A466" i="94"/>
  <c r="S465" i="94"/>
  <c r="U465" i="94" s="1"/>
  <c r="R465" i="94"/>
  <c r="Q465" i="94"/>
  <c r="P465" i="94"/>
  <c r="O465" i="94"/>
  <c r="N465" i="94"/>
  <c r="M465" i="94"/>
  <c r="L465" i="94"/>
  <c r="K465" i="94"/>
  <c r="J465" i="94"/>
  <c r="I465" i="94"/>
  <c r="H465" i="94"/>
  <c r="G465" i="94"/>
  <c r="D465" i="94"/>
  <c r="C465" i="94"/>
  <c r="B465" i="94"/>
  <c r="A465" i="94"/>
  <c r="S464" i="94"/>
  <c r="U464" i="94" s="1"/>
  <c r="R464" i="94"/>
  <c r="Q464" i="94"/>
  <c r="P464" i="94"/>
  <c r="O464" i="94"/>
  <c r="N464" i="94"/>
  <c r="M464" i="94"/>
  <c r="L464" i="94"/>
  <c r="K464" i="94"/>
  <c r="J464" i="94"/>
  <c r="I464" i="94"/>
  <c r="H464" i="94"/>
  <c r="G464" i="94"/>
  <c r="D464" i="94"/>
  <c r="C464" i="94"/>
  <c r="B464" i="94"/>
  <c r="A464" i="94"/>
  <c r="S463" i="94"/>
  <c r="U463" i="94" s="1"/>
  <c r="R463" i="94"/>
  <c r="Q463" i="94"/>
  <c r="P463" i="94"/>
  <c r="O463" i="94"/>
  <c r="N463" i="94"/>
  <c r="M463" i="94"/>
  <c r="L463" i="94"/>
  <c r="K463" i="94"/>
  <c r="J463" i="94"/>
  <c r="I463" i="94"/>
  <c r="H463" i="94"/>
  <c r="G463" i="94"/>
  <c r="F463" i="94"/>
  <c r="D463" i="94"/>
  <c r="C463" i="94"/>
  <c r="B463" i="94"/>
  <c r="A463" i="94"/>
  <c r="S462" i="94"/>
  <c r="U462" i="94" s="1"/>
  <c r="R462" i="94"/>
  <c r="Q462" i="94"/>
  <c r="P462" i="94"/>
  <c r="O462" i="94"/>
  <c r="N462" i="94"/>
  <c r="M462" i="94"/>
  <c r="L462" i="94"/>
  <c r="K462" i="94"/>
  <c r="J462" i="94"/>
  <c r="I462" i="94"/>
  <c r="H462" i="94"/>
  <c r="G462" i="94"/>
  <c r="F462" i="94"/>
  <c r="D462" i="94"/>
  <c r="C462" i="94"/>
  <c r="B462" i="94"/>
  <c r="A462" i="94"/>
  <c r="S461" i="94"/>
  <c r="U461" i="94" s="1"/>
  <c r="R461" i="94"/>
  <c r="Q461" i="94"/>
  <c r="P461" i="94"/>
  <c r="O461" i="94"/>
  <c r="N461" i="94"/>
  <c r="M461" i="94"/>
  <c r="L461" i="94"/>
  <c r="K461" i="94"/>
  <c r="J461" i="94"/>
  <c r="I461" i="94"/>
  <c r="H461" i="94"/>
  <c r="G461" i="94"/>
  <c r="F461" i="94"/>
  <c r="D461" i="94"/>
  <c r="C461" i="94"/>
  <c r="B461" i="94"/>
  <c r="A461" i="94"/>
  <c r="S460" i="94"/>
  <c r="U460" i="94" s="1"/>
  <c r="R460" i="94"/>
  <c r="Q460" i="94"/>
  <c r="P460" i="94"/>
  <c r="O460" i="94"/>
  <c r="N460" i="94"/>
  <c r="M460" i="94"/>
  <c r="L460" i="94"/>
  <c r="K460" i="94"/>
  <c r="J460" i="94"/>
  <c r="I460" i="94"/>
  <c r="H460" i="94"/>
  <c r="G460" i="94"/>
  <c r="F460" i="94"/>
  <c r="D460" i="94"/>
  <c r="C460" i="94"/>
  <c r="B460" i="94"/>
  <c r="A460" i="94"/>
  <c r="S459" i="94"/>
  <c r="U459" i="94" s="1"/>
  <c r="R459" i="94"/>
  <c r="Q459" i="94"/>
  <c r="P459" i="94"/>
  <c r="O459" i="94"/>
  <c r="N459" i="94"/>
  <c r="M459" i="94"/>
  <c r="L459" i="94"/>
  <c r="K459" i="94"/>
  <c r="J459" i="94"/>
  <c r="I459" i="94"/>
  <c r="H459" i="94"/>
  <c r="G459" i="94"/>
  <c r="F459" i="94"/>
  <c r="D459" i="94"/>
  <c r="C459" i="94"/>
  <c r="B459" i="94"/>
  <c r="A459" i="94"/>
  <c r="S458" i="94"/>
  <c r="U458" i="94" s="1"/>
  <c r="R458" i="94"/>
  <c r="Q458" i="94"/>
  <c r="P458" i="94"/>
  <c r="O458" i="94"/>
  <c r="N458" i="94"/>
  <c r="M458" i="94"/>
  <c r="L458" i="94"/>
  <c r="K458" i="94"/>
  <c r="J458" i="94"/>
  <c r="I458" i="94"/>
  <c r="H458" i="94"/>
  <c r="G458" i="94"/>
  <c r="D458" i="94"/>
  <c r="C458" i="94"/>
  <c r="B458" i="94"/>
  <c r="A458" i="94"/>
  <c r="S457" i="94"/>
  <c r="U457" i="94" s="1"/>
  <c r="R457" i="94"/>
  <c r="Q457" i="94"/>
  <c r="P457" i="94"/>
  <c r="O457" i="94"/>
  <c r="N457" i="94"/>
  <c r="M457" i="94"/>
  <c r="L457" i="94"/>
  <c r="K457" i="94"/>
  <c r="J457" i="94"/>
  <c r="I457" i="94"/>
  <c r="H457" i="94"/>
  <c r="G457" i="94"/>
  <c r="D457" i="94"/>
  <c r="C457" i="94"/>
  <c r="B457" i="94"/>
  <c r="A457" i="94"/>
  <c r="S456" i="94"/>
  <c r="U456" i="94" s="1"/>
  <c r="R456" i="94"/>
  <c r="Q456" i="94"/>
  <c r="P456" i="94"/>
  <c r="O456" i="94"/>
  <c r="N456" i="94"/>
  <c r="M456" i="94"/>
  <c r="L456" i="94"/>
  <c r="K456" i="94"/>
  <c r="J456" i="94"/>
  <c r="I456" i="94"/>
  <c r="H456" i="94"/>
  <c r="G456" i="94"/>
  <c r="D456" i="94"/>
  <c r="C456" i="94"/>
  <c r="B456" i="94"/>
  <c r="A456" i="94"/>
  <c r="S455" i="94"/>
  <c r="U455" i="94" s="1"/>
  <c r="R455" i="94"/>
  <c r="Q455" i="94"/>
  <c r="P455" i="94"/>
  <c r="O455" i="94"/>
  <c r="N455" i="94"/>
  <c r="M455" i="94"/>
  <c r="L455" i="94"/>
  <c r="K455" i="94"/>
  <c r="J455" i="94"/>
  <c r="I455" i="94"/>
  <c r="H455" i="94"/>
  <c r="G455" i="94"/>
  <c r="D455" i="94"/>
  <c r="C455" i="94"/>
  <c r="B455" i="94"/>
  <c r="A455" i="94"/>
  <c r="R454" i="94"/>
  <c r="Q454" i="94"/>
  <c r="P454" i="94"/>
  <c r="O454" i="94"/>
  <c r="N454" i="94"/>
  <c r="M454" i="94"/>
  <c r="L454" i="94"/>
  <c r="K454" i="94"/>
  <c r="J454" i="94"/>
  <c r="I454" i="94"/>
  <c r="H454" i="94"/>
  <c r="F454" i="94"/>
  <c r="D454" i="94"/>
  <c r="C454" i="94"/>
  <c r="B454" i="94"/>
  <c r="A454" i="94"/>
  <c r="R453" i="94"/>
  <c r="Q453" i="94"/>
  <c r="P453" i="94"/>
  <c r="O453" i="94"/>
  <c r="N453" i="94"/>
  <c r="M453" i="94"/>
  <c r="L453" i="94"/>
  <c r="K453" i="94"/>
  <c r="J453" i="94"/>
  <c r="I453" i="94"/>
  <c r="H453" i="94"/>
  <c r="F453" i="94"/>
  <c r="D453" i="94"/>
  <c r="C453" i="94"/>
  <c r="B453" i="94"/>
  <c r="A453" i="94"/>
  <c r="R452" i="94"/>
  <c r="Q452" i="94"/>
  <c r="P452" i="94"/>
  <c r="O452" i="94"/>
  <c r="N452" i="94"/>
  <c r="M452" i="94"/>
  <c r="L452" i="94"/>
  <c r="K452" i="94"/>
  <c r="J452" i="94"/>
  <c r="I452" i="94"/>
  <c r="H452" i="94"/>
  <c r="F452" i="94"/>
  <c r="D452" i="94"/>
  <c r="C452" i="94"/>
  <c r="B452" i="94"/>
  <c r="A452" i="94"/>
  <c r="R451" i="94"/>
  <c r="Q451" i="94"/>
  <c r="P451" i="94"/>
  <c r="O451" i="94"/>
  <c r="N451" i="94"/>
  <c r="M451" i="94"/>
  <c r="L451" i="94"/>
  <c r="K451" i="94"/>
  <c r="J451" i="94"/>
  <c r="I451" i="94"/>
  <c r="H451" i="94"/>
  <c r="F451" i="94"/>
  <c r="D451" i="94"/>
  <c r="C451" i="94"/>
  <c r="B451" i="94"/>
  <c r="A451" i="94"/>
  <c r="R450" i="94"/>
  <c r="Q450" i="94"/>
  <c r="P450" i="94"/>
  <c r="O450" i="94"/>
  <c r="N450" i="94"/>
  <c r="M450" i="94"/>
  <c r="L450" i="94"/>
  <c r="K450" i="94"/>
  <c r="J450" i="94"/>
  <c r="I450" i="94"/>
  <c r="H450" i="94"/>
  <c r="D450" i="94"/>
  <c r="C450" i="94"/>
  <c r="B450" i="94"/>
  <c r="A450" i="94"/>
  <c r="S449" i="94"/>
  <c r="U449" i="94" s="1"/>
  <c r="R449" i="94"/>
  <c r="Q449" i="94"/>
  <c r="P449" i="94"/>
  <c r="O449" i="94"/>
  <c r="N449" i="94"/>
  <c r="M449" i="94"/>
  <c r="L449" i="94"/>
  <c r="K449" i="94"/>
  <c r="J449" i="94"/>
  <c r="I449" i="94"/>
  <c r="H449" i="94"/>
  <c r="G449" i="94"/>
  <c r="F449" i="94"/>
  <c r="D449" i="94"/>
  <c r="C449" i="94"/>
  <c r="B449" i="94"/>
  <c r="A449" i="94"/>
  <c r="S448" i="94"/>
  <c r="U448" i="94" s="1"/>
  <c r="R448" i="94"/>
  <c r="Q448" i="94"/>
  <c r="P448" i="94"/>
  <c r="O448" i="94"/>
  <c r="N448" i="94"/>
  <c r="M448" i="94"/>
  <c r="L448" i="94"/>
  <c r="K448" i="94"/>
  <c r="J448" i="94"/>
  <c r="I448" i="94"/>
  <c r="H448" i="94"/>
  <c r="G448" i="94"/>
  <c r="D448" i="94"/>
  <c r="C448" i="94"/>
  <c r="B448" i="94"/>
  <c r="A448" i="94"/>
  <c r="S447" i="94"/>
  <c r="U447" i="94" s="1"/>
  <c r="R447" i="94"/>
  <c r="Q447" i="94"/>
  <c r="P447" i="94"/>
  <c r="O447" i="94"/>
  <c r="N447" i="94"/>
  <c r="M447" i="94"/>
  <c r="L447" i="94"/>
  <c r="K447" i="94"/>
  <c r="J447" i="94"/>
  <c r="I447" i="94"/>
  <c r="H447" i="94"/>
  <c r="G447" i="94"/>
  <c r="F447" i="94"/>
  <c r="D447" i="94"/>
  <c r="C447" i="94"/>
  <c r="B447" i="94"/>
  <c r="A447" i="94"/>
  <c r="S446" i="94"/>
  <c r="U446" i="94" s="1"/>
  <c r="R446" i="94"/>
  <c r="Q446" i="94"/>
  <c r="P446" i="94"/>
  <c r="O446" i="94"/>
  <c r="N446" i="94"/>
  <c r="M446" i="94"/>
  <c r="L446" i="94"/>
  <c r="K446" i="94"/>
  <c r="J446" i="94"/>
  <c r="I446" i="94"/>
  <c r="H446" i="94"/>
  <c r="G446" i="94"/>
  <c r="D446" i="94"/>
  <c r="C446" i="94"/>
  <c r="B446" i="94"/>
  <c r="A446" i="94"/>
  <c r="S445" i="94"/>
  <c r="U445" i="94" s="1"/>
  <c r="R445" i="94"/>
  <c r="Q445" i="94"/>
  <c r="P445" i="94"/>
  <c r="O445" i="94"/>
  <c r="N445" i="94"/>
  <c r="M445" i="94"/>
  <c r="L445" i="94"/>
  <c r="K445" i="94"/>
  <c r="J445" i="94"/>
  <c r="I445" i="94"/>
  <c r="H445" i="94"/>
  <c r="G445" i="94"/>
  <c r="F445" i="94"/>
  <c r="D445" i="94"/>
  <c r="C445" i="94"/>
  <c r="B445" i="94"/>
  <c r="A445" i="94"/>
  <c r="S444" i="94"/>
  <c r="U444" i="94" s="1"/>
  <c r="R444" i="94"/>
  <c r="Q444" i="94"/>
  <c r="P444" i="94"/>
  <c r="O444" i="94"/>
  <c r="N444" i="94"/>
  <c r="M444" i="94"/>
  <c r="L444" i="94"/>
  <c r="K444" i="94"/>
  <c r="J444" i="94"/>
  <c r="I444" i="94"/>
  <c r="H444" i="94"/>
  <c r="G444" i="94"/>
  <c r="F444" i="94"/>
  <c r="D444" i="94"/>
  <c r="C444" i="94"/>
  <c r="B444" i="94"/>
  <c r="A444" i="94"/>
  <c r="S443" i="94"/>
  <c r="U443" i="94" s="1"/>
  <c r="R443" i="94"/>
  <c r="Q443" i="94"/>
  <c r="P443" i="94"/>
  <c r="O443" i="94"/>
  <c r="N443" i="94"/>
  <c r="M443" i="94"/>
  <c r="L443" i="94"/>
  <c r="K443" i="94"/>
  <c r="J443" i="94"/>
  <c r="I443" i="94"/>
  <c r="H443" i="94"/>
  <c r="G443" i="94"/>
  <c r="F443" i="94"/>
  <c r="D443" i="94"/>
  <c r="C443" i="94"/>
  <c r="B443" i="94"/>
  <c r="A443" i="94"/>
  <c r="S442" i="94"/>
  <c r="U442" i="94" s="1"/>
  <c r="R442" i="94"/>
  <c r="Q442" i="94"/>
  <c r="P442" i="94"/>
  <c r="O442" i="94"/>
  <c r="N442" i="94"/>
  <c r="M442" i="94"/>
  <c r="L442" i="94"/>
  <c r="K442" i="94"/>
  <c r="J442" i="94"/>
  <c r="I442" i="94"/>
  <c r="H442" i="94"/>
  <c r="G442" i="94"/>
  <c r="D442" i="94"/>
  <c r="C442" i="94"/>
  <c r="B442" i="94"/>
  <c r="A442" i="94"/>
  <c r="R441" i="94"/>
  <c r="Q441" i="94"/>
  <c r="P441" i="94"/>
  <c r="O441" i="94"/>
  <c r="N441" i="94"/>
  <c r="M441" i="94"/>
  <c r="L441" i="94"/>
  <c r="K441" i="94"/>
  <c r="J441" i="94"/>
  <c r="I441" i="94"/>
  <c r="H441" i="94"/>
  <c r="F441" i="94"/>
  <c r="D441" i="94"/>
  <c r="C441" i="94"/>
  <c r="B441" i="94"/>
  <c r="A441" i="94"/>
  <c r="R440" i="94"/>
  <c r="Q440" i="94"/>
  <c r="P440" i="94"/>
  <c r="O440" i="94"/>
  <c r="N440" i="94"/>
  <c r="M440" i="94"/>
  <c r="L440" i="94"/>
  <c r="K440" i="94"/>
  <c r="J440" i="94"/>
  <c r="I440" i="94"/>
  <c r="H440" i="94"/>
  <c r="F440" i="94"/>
  <c r="D440" i="94"/>
  <c r="C440" i="94"/>
  <c r="B440" i="94"/>
  <c r="A440" i="94"/>
  <c r="R439" i="94"/>
  <c r="Q439" i="94"/>
  <c r="P439" i="94"/>
  <c r="O439" i="94"/>
  <c r="N439" i="94"/>
  <c r="M439" i="94"/>
  <c r="L439" i="94"/>
  <c r="K439" i="94"/>
  <c r="J439" i="94"/>
  <c r="I439" i="94"/>
  <c r="H439" i="94"/>
  <c r="D439" i="94"/>
  <c r="C439" i="94"/>
  <c r="B439" i="94"/>
  <c r="A439" i="94"/>
  <c r="R438" i="94"/>
  <c r="Q438" i="94"/>
  <c r="P438" i="94"/>
  <c r="O438" i="94"/>
  <c r="N438" i="94"/>
  <c r="M438" i="94"/>
  <c r="L438" i="94"/>
  <c r="K438" i="94"/>
  <c r="J438" i="94"/>
  <c r="I438" i="94"/>
  <c r="H438" i="94"/>
  <c r="F438" i="94"/>
  <c r="D438" i="94"/>
  <c r="C438" i="94"/>
  <c r="B438" i="94"/>
  <c r="A438" i="94"/>
  <c r="R437" i="94"/>
  <c r="Q437" i="94"/>
  <c r="P437" i="94"/>
  <c r="O437" i="94"/>
  <c r="N437" i="94"/>
  <c r="M437" i="94"/>
  <c r="L437" i="94"/>
  <c r="K437" i="94"/>
  <c r="J437" i="94"/>
  <c r="I437" i="94"/>
  <c r="H437" i="94"/>
  <c r="F437" i="94"/>
  <c r="D437" i="94"/>
  <c r="C437" i="94"/>
  <c r="B437" i="94"/>
  <c r="A437" i="94"/>
  <c r="R436" i="94"/>
  <c r="Q436" i="94"/>
  <c r="P436" i="94"/>
  <c r="O436" i="94"/>
  <c r="N436" i="94"/>
  <c r="M436" i="94"/>
  <c r="L436" i="94"/>
  <c r="K436" i="94"/>
  <c r="J436" i="94"/>
  <c r="I436" i="94"/>
  <c r="H436" i="94"/>
  <c r="D436" i="94"/>
  <c r="C436" i="94"/>
  <c r="B436" i="94"/>
  <c r="A436" i="94"/>
  <c r="R435" i="94"/>
  <c r="Q435" i="94"/>
  <c r="P435" i="94"/>
  <c r="O435" i="94"/>
  <c r="N435" i="94"/>
  <c r="M435" i="94"/>
  <c r="L435" i="94"/>
  <c r="K435" i="94"/>
  <c r="J435" i="94"/>
  <c r="I435" i="94"/>
  <c r="H435" i="94"/>
  <c r="D435" i="94"/>
  <c r="C435" i="94"/>
  <c r="B435" i="94"/>
  <c r="A435" i="94"/>
  <c r="R434" i="94"/>
  <c r="Q434" i="94"/>
  <c r="P434" i="94"/>
  <c r="O434" i="94"/>
  <c r="N434" i="94"/>
  <c r="M434" i="94"/>
  <c r="L434" i="94"/>
  <c r="K434" i="94"/>
  <c r="J434" i="94"/>
  <c r="I434" i="94"/>
  <c r="H434" i="94"/>
  <c r="D434" i="94"/>
  <c r="C434" i="94"/>
  <c r="B434" i="94"/>
  <c r="A434" i="94"/>
  <c r="R433" i="94"/>
  <c r="Q433" i="94"/>
  <c r="P433" i="94"/>
  <c r="O433" i="94"/>
  <c r="N433" i="94"/>
  <c r="M433" i="94"/>
  <c r="L433" i="94"/>
  <c r="K433" i="94"/>
  <c r="J433" i="94"/>
  <c r="I433" i="94"/>
  <c r="H433" i="94"/>
  <c r="D433" i="94"/>
  <c r="C433" i="94"/>
  <c r="B433" i="94"/>
  <c r="A433" i="94"/>
  <c r="R432" i="94"/>
  <c r="Q432" i="94"/>
  <c r="P432" i="94"/>
  <c r="O432" i="94"/>
  <c r="N432" i="94"/>
  <c r="M432" i="94"/>
  <c r="L432" i="94"/>
  <c r="K432" i="94"/>
  <c r="J432" i="94"/>
  <c r="I432" i="94"/>
  <c r="H432" i="94"/>
  <c r="F432" i="94"/>
  <c r="D432" i="94"/>
  <c r="C432" i="94"/>
  <c r="B432" i="94"/>
  <c r="A432" i="94"/>
  <c r="R431" i="94"/>
  <c r="Q431" i="94"/>
  <c r="P431" i="94"/>
  <c r="O431" i="94"/>
  <c r="N431" i="94"/>
  <c r="M431" i="94"/>
  <c r="L431" i="94"/>
  <c r="K431" i="94"/>
  <c r="J431" i="94"/>
  <c r="I431" i="94"/>
  <c r="H431" i="94"/>
  <c r="F431" i="94"/>
  <c r="D431" i="94"/>
  <c r="C431" i="94"/>
  <c r="B431" i="94"/>
  <c r="A431" i="94"/>
  <c r="R430" i="94"/>
  <c r="Q430" i="94"/>
  <c r="P430" i="94"/>
  <c r="O430" i="94"/>
  <c r="N430" i="94"/>
  <c r="M430" i="94"/>
  <c r="L430" i="94"/>
  <c r="K430" i="94"/>
  <c r="J430" i="94"/>
  <c r="I430" i="94"/>
  <c r="H430" i="94"/>
  <c r="F430" i="94"/>
  <c r="D430" i="94"/>
  <c r="C430" i="94"/>
  <c r="B430" i="94"/>
  <c r="A430" i="94"/>
  <c r="R429" i="94"/>
  <c r="Q429" i="94"/>
  <c r="P429" i="94"/>
  <c r="O429" i="94"/>
  <c r="N429" i="94"/>
  <c r="M429" i="94"/>
  <c r="L429" i="94"/>
  <c r="K429" i="94"/>
  <c r="J429" i="94"/>
  <c r="I429" i="94"/>
  <c r="H429" i="94"/>
  <c r="F429" i="94"/>
  <c r="D429" i="94"/>
  <c r="C429" i="94"/>
  <c r="B429" i="94"/>
  <c r="A429" i="94"/>
  <c r="R428" i="94"/>
  <c r="Q428" i="94"/>
  <c r="P428" i="94"/>
  <c r="O428" i="94"/>
  <c r="N428" i="94"/>
  <c r="M428" i="94"/>
  <c r="L428" i="94"/>
  <c r="K428" i="94"/>
  <c r="J428" i="94"/>
  <c r="I428" i="94"/>
  <c r="H428" i="94"/>
  <c r="D428" i="94"/>
  <c r="C428" i="94"/>
  <c r="B428" i="94"/>
  <c r="A428" i="94"/>
  <c r="R427" i="94"/>
  <c r="Q427" i="94"/>
  <c r="P427" i="94"/>
  <c r="O427" i="94"/>
  <c r="N427" i="94"/>
  <c r="M427" i="94"/>
  <c r="L427" i="94"/>
  <c r="K427" i="94"/>
  <c r="J427" i="94"/>
  <c r="I427" i="94"/>
  <c r="H427" i="94"/>
  <c r="D427" i="94"/>
  <c r="C427" i="94"/>
  <c r="B427" i="94"/>
  <c r="A427" i="94"/>
  <c r="R426" i="94"/>
  <c r="Q426" i="94"/>
  <c r="P426" i="94"/>
  <c r="O426" i="94"/>
  <c r="N426" i="94"/>
  <c r="M426" i="94"/>
  <c r="L426" i="94"/>
  <c r="K426" i="94"/>
  <c r="J426" i="94"/>
  <c r="I426" i="94"/>
  <c r="H426" i="94"/>
  <c r="F426" i="94"/>
  <c r="D426" i="94"/>
  <c r="C426" i="94"/>
  <c r="B426" i="94"/>
  <c r="A426" i="94"/>
  <c r="S425" i="94"/>
  <c r="U425" i="94" s="1"/>
  <c r="R425" i="94"/>
  <c r="Q425" i="94"/>
  <c r="P425" i="94"/>
  <c r="O425" i="94"/>
  <c r="N425" i="94"/>
  <c r="M425" i="94"/>
  <c r="L425" i="94"/>
  <c r="K425" i="94"/>
  <c r="J425" i="94"/>
  <c r="I425" i="94"/>
  <c r="H425" i="94"/>
  <c r="G425" i="94"/>
  <c r="D425" i="94"/>
  <c r="C425" i="94"/>
  <c r="B425" i="94"/>
  <c r="A425" i="94"/>
  <c r="R424" i="94"/>
  <c r="Q424" i="94"/>
  <c r="P424" i="94"/>
  <c r="O424" i="94"/>
  <c r="N424" i="94"/>
  <c r="M424" i="94"/>
  <c r="L424" i="94"/>
  <c r="K424" i="94"/>
  <c r="J424" i="94"/>
  <c r="I424" i="94"/>
  <c r="H424" i="94"/>
  <c r="F424" i="94"/>
  <c r="D424" i="94"/>
  <c r="C424" i="94"/>
  <c r="B424" i="94"/>
  <c r="A424" i="94"/>
  <c r="R423" i="94"/>
  <c r="Q423" i="94"/>
  <c r="P423" i="94"/>
  <c r="O423" i="94"/>
  <c r="N423" i="94"/>
  <c r="M423" i="94"/>
  <c r="L423" i="94"/>
  <c r="K423" i="94"/>
  <c r="J423" i="94"/>
  <c r="I423" i="94"/>
  <c r="H423" i="94"/>
  <c r="F423" i="94"/>
  <c r="D423" i="94"/>
  <c r="C423" i="94"/>
  <c r="B423" i="94"/>
  <c r="A423" i="94"/>
  <c r="S422" i="94"/>
  <c r="U422" i="94" s="1"/>
  <c r="R422" i="94"/>
  <c r="Q422" i="94"/>
  <c r="P422" i="94"/>
  <c r="O422" i="94"/>
  <c r="N422" i="94"/>
  <c r="M422" i="94"/>
  <c r="L422" i="94"/>
  <c r="K422" i="94"/>
  <c r="J422" i="94"/>
  <c r="I422" i="94"/>
  <c r="H422" i="94"/>
  <c r="G422" i="94"/>
  <c r="F422" i="94"/>
  <c r="D422" i="94"/>
  <c r="C422" i="94"/>
  <c r="B422" i="94"/>
  <c r="A422" i="94"/>
  <c r="S421" i="94"/>
  <c r="U421" i="94" s="1"/>
  <c r="R421" i="94"/>
  <c r="Q421" i="94"/>
  <c r="P421" i="94"/>
  <c r="O421" i="94"/>
  <c r="N421" i="94"/>
  <c r="M421" i="94"/>
  <c r="L421" i="94"/>
  <c r="K421" i="94"/>
  <c r="J421" i="94"/>
  <c r="I421" i="94"/>
  <c r="H421" i="94"/>
  <c r="G421" i="94"/>
  <c r="D421" i="94"/>
  <c r="C421" i="94"/>
  <c r="B421" i="94"/>
  <c r="A421" i="94"/>
  <c r="R420" i="94"/>
  <c r="Q420" i="94"/>
  <c r="P420" i="94"/>
  <c r="O420" i="94"/>
  <c r="N420" i="94"/>
  <c r="M420" i="94"/>
  <c r="L420" i="94"/>
  <c r="K420" i="94"/>
  <c r="J420" i="94"/>
  <c r="I420" i="94"/>
  <c r="H420" i="94"/>
  <c r="F420" i="94"/>
  <c r="D420" i="94"/>
  <c r="C420" i="94"/>
  <c r="B420" i="94"/>
  <c r="A420" i="94"/>
  <c r="R419" i="94"/>
  <c r="Q419" i="94"/>
  <c r="P419" i="94"/>
  <c r="O419" i="94"/>
  <c r="N419" i="94"/>
  <c r="M419" i="94"/>
  <c r="L419" i="94"/>
  <c r="K419" i="94"/>
  <c r="J419" i="94"/>
  <c r="I419" i="94"/>
  <c r="H419" i="94"/>
  <c r="D419" i="94"/>
  <c r="C419" i="94"/>
  <c r="B419" i="94"/>
  <c r="A419" i="94"/>
  <c r="R418" i="94"/>
  <c r="Q418" i="94"/>
  <c r="P418" i="94"/>
  <c r="O418" i="94"/>
  <c r="N418" i="94"/>
  <c r="M418" i="94"/>
  <c r="L418" i="94"/>
  <c r="K418" i="94"/>
  <c r="J418" i="94"/>
  <c r="I418" i="94"/>
  <c r="H418" i="94"/>
  <c r="D418" i="94"/>
  <c r="C418" i="94"/>
  <c r="B418" i="94"/>
  <c r="A418" i="94"/>
  <c r="R417" i="94"/>
  <c r="Q417" i="94"/>
  <c r="P417" i="94"/>
  <c r="O417" i="94"/>
  <c r="N417" i="94"/>
  <c r="M417" i="94"/>
  <c r="L417" i="94"/>
  <c r="K417" i="94"/>
  <c r="J417" i="94"/>
  <c r="I417" i="94"/>
  <c r="H417" i="94"/>
  <c r="F417" i="94"/>
  <c r="D417" i="94"/>
  <c r="C417" i="94"/>
  <c r="B417" i="94"/>
  <c r="A417" i="94"/>
  <c r="R416" i="94"/>
  <c r="Q416" i="94"/>
  <c r="P416" i="94"/>
  <c r="O416" i="94"/>
  <c r="N416" i="94"/>
  <c r="M416" i="94"/>
  <c r="L416" i="94"/>
  <c r="K416" i="94"/>
  <c r="J416" i="94"/>
  <c r="I416" i="94"/>
  <c r="H416" i="94"/>
  <c r="F416" i="94"/>
  <c r="D416" i="94"/>
  <c r="C416" i="94"/>
  <c r="B416" i="94"/>
  <c r="A416" i="94"/>
  <c r="R415" i="94"/>
  <c r="Q415" i="94"/>
  <c r="P415" i="94"/>
  <c r="O415" i="94"/>
  <c r="N415" i="94"/>
  <c r="M415" i="94"/>
  <c r="L415" i="94"/>
  <c r="K415" i="94"/>
  <c r="J415" i="94"/>
  <c r="I415" i="94"/>
  <c r="H415" i="94"/>
  <c r="F415" i="94"/>
  <c r="D415" i="94"/>
  <c r="C415" i="94"/>
  <c r="B415" i="94"/>
  <c r="A415" i="94"/>
  <c r="R414" i="94"/>
  <c r="Q414" i="94"/>
  <c r="P414" i="94"/>
  <c r="O414" i="94"/>
  <c r="N414" i="94"/>
  <c r="M414" i="94"/>
  <c r="L414" i="94"/>
  <c r="K414" i="94"/>
  <c r="J414" i="94"/>
  <c r="I414" i="94"/>
  <c r="H414" i="94"/>
  <c r="D414" i="94"/>
  <c r="C414" i="94"/>
  <c r="B414" i="94"/>
  <c r="A414" i="94"/>
  <c r="R413" i="94"/>
  <c r="Q413" i="94"/>
  <c r="P413" i="94"/>
  <c r="O413" i="94"/>
  <c r="N413" i="94"/>
  <c r="M413" i="94"/>
  <c r="L413" i="94"/>
  <c r="K413" i="94"/>
  <c r="J413" i="94"/>
  <c r="I413" i="94"/>
  <c r="H413" i="94"/>
  <c r="D413" i="94"/>
  <c r="C413" i="94"/>
  <c r="B413" i="94"/>
  <c r="A413" i="94"/>
  <c r="R412" i="94"/>
  <c r="Q412" i="94"/>
  <c r="P412" i="94"/>
  <c r="O412" i="94"/>
  <c r="N412" i="94"/>
  <c r="M412" i="94"/>
  <c r="L412" i="94"/>
  <c r="K412" i="94"/>
  <c r="J412" i="94"/>
  <c r="I412" i="94"/>
  <c r="H412" i="94"/>
  <c r="D412" i="94"/>
  <c r="C412" i="94"/>
  <c r="B412" i="94"/>
  <c r="A412" i="94"/>
  <c r="R411" i="94"/>
  <c r="Q411" i="94"/>
  <c r="P411" i="94"/>
  <c r="O411" i="94"/>
  <c r="N411" i="94"/>
  <c r="M411" i="94"/>
  <c r="L411" i="94"/>
  <c r="K411" i="94"/>
  <c r="J411" i="94"/>
  <c r="I411" i="94"/>
  <c r="H411" i="94"/>
  <c r="D411" i="94"/>
  <c r="C411" i="94"/>
  <c r="B411" i="94"/>
  <c r="A411" i="94"/>
  <c r="R410" i="94"/>
  <c r="Q410" i="94"/>
  <c r="P410" i="94"/>
  <c r="O410" i="94"/>
  <c r="N410" i="94"/>
  <c r="M410" i="94"/>
  <c r="L410" i="94"/>
  <c r="K410" i="94"/>
  <c r="J410" i="94"/>
  <c r="I410" i="94"/>
  <c r="H410" i="94"/>
  <c r="F410" i="94"/>
  <c r="D410" i="94"/>
  <c r="C410" i="94"/>
  <c r="B410" i="94"/>
  <c r="A410" i="94"/>
  <c r="R409" i="94"/>
  <c r="Q409" i="94"/>
  <c r="P409" i="94"/>
  <c r="O409" i="94"/>
  <c r="N409" i="94"/>
  <c r="M409" i="94"/>
  <c r="L409" i="94"/>
  <c r="K409" i="94"/>
  <c r="J409" i="94"/>
  <c r="I409" i="94"/>
  <c r="H409" i="94"/>
  <c r="F409" i="94"/>
  <c r="D409" i="94"/>
  <c r="C409" i="94"/>
  <c r="B409" i="94"/>
  <c r="A409" i="94"/>
  <c r="R408" i="94"/>
  <c r="Q408" i="94"/>
  <c r="P408" i="94"/>
  <c r="O408" i="94"/>
  <c r="N408" i="94"/>
  <c r="M408" i="94"/>
  <c r="L408" i="94"/>
  <c r="K408" i="94"/>
  <c r="J408" i="94"/>
  <c r="I408" i="94"/>
  <c r="H408" i="94"/>
  <c r="F408" i="94"/>
  <c r="D408" i="94"/>
  <c r="C408" i="94"/>
  <c r="B408" i="94"/>
  <c r="A408" i="94"/>
  <c r="R407" i="94"/>
  <c r="Q407" i="94"/>
  <c r="P407" i="94"/>
  <c r="O407" i="94"/>
  <c r="N407" i="94"/>
  <c r="M407" i="94"/>
  <c r="L407" i="94"/>
  <c r="K407" i="94"/>
  <c r="J407" i="94"/>
  <c r="I407" i="94"/>
  <c r="H407" i="94"/>
  <c r="F407" i="94"/>
  <c r="D407" i="94"/>
  <c r="C407" i="94"/>
  <c r="B407" i="94"/>
  <c r="A407" i="94"/>
  <c r="R406" i="94"/>
  <c r="Q406" i="94"/>
  <c r="P406" i="94"/>
  <c r="O406" i="94"/>
  <c r="N406" i="94"/>
  <c r="M406" i="94"/>
  <c r="L406" i="94"/>
  <c r="K406" i="94"/>
  <c r="J406" i="94"/>
  <c r="I406" i="94"/>
  <c r="H406" i="94"/>
  <c r="D406" i="94"/>
  <c r="C406" i="94"/>
  <c r="B406" i="94"/>
  <c r="A406" i="94"/>
  <c r="R405" i="94"/>
  <c r="Q405" i="94"/>
  <c r="P405" i="94"/>
  <c r="O405" i="94"/>
  <c r="N405" i="94"/>
  <c r="M405" i="94"/>
  <c r="L405" i="94"/>
  <c r="K405" i="94"/>
  <c r="J405" i="94"/>
  <c r="I405" i="94"/>
  <c r="H405" i="94"/>
  <c r="D405" i="94"/>
  <c r="C405" i="94"/>
  <c r="B405" i="94"/>
  <c r="A405" i="94"/>
  <c r="R404" i="94"/>
  <c r="Q404" i="94"/>
  <c r="P404" i="94"/>
  <c r="O404" i="94"/>
  <c r="N404" i="94"/>
  <c r="M404" i="94"/>
  <c r="L404" i="94"/>
  <c r="K404" i="94"/>
  <c r="J404" i="94"/>
  <c r="I404" i="94"/>
  <c r="H404" i="94"/>
  <c r="F404" i="94"/>
  <c r="D404" i="94"/>
  <c r="C404" i="94"/>
  <c r="B404" i="94"/>
  <c r="A404" i="94"/>
  <c r="S403" i="94"/>
  <c r="U403" i="94" s="1"/>
  <c r="R403" i="94"/>
  <c r="Q403" i="94"/>
  <c r="P403" i="94"/>
  <c r="O403" i="94"/>
  <c r="N403" i="94"/>
  <c r="M403" i="94"/>
  <c r="L403" i="94"/>
  <c r="K403" i="94"/>
  <c r="J403" i="94"/>
  <c r="I403" i="94"/>
  <c r="H403" i="94"/>
  <c r="G403" i="94"/>
  <c r="D403" i="94"/>
  <c r="C403" i="94"/>
  <c r="B403" i="94"/>
  <c r="A403" i="94"/>
  <c r="R402" i="94"/>
  <c r="Q402" i="94"/>
  <c r="P402" i="94"/>
  <c r="O402" i="94"/>
  <c r="N402" i="94"/>
  <c r="M402" i="94"/>
  <c r="L402" i="94"/>
  <c r="K402" i="94"/>
  <c r="J402" i="94"/>
  <c r="I402" i="94"/>
  <c r="H402" i="94"/>
  <c r="F402" i="94"/>
  <c r="D402" i="94"/>
  <c r="C402" i="94"/>
  <c r="B402" i="94"/>
  <c r="A402" i="94"/>
  <c r="R401" i="94"/>
  <c r="Q401" i="94"/>
  <c r="P401" i="94"/>
  <c r="O401" i="94"/>
  <c r="N401" i="94"/>
  <c r="M401" i="94"/>
  <c r="L401" i="94"/>
  <c r="K401" i="94"/>
  <c r="J401" i="94"/>
  <c r="I401" i="94"/>
  <c r="H401" i="94"/>
  <c r="F401" i="94"/>
  <c r="D401" i="94"/>
  <c r="C401" i="94"/>
  <c r="B401" i="94"/>
  <c r="A401" i="94"/>
  <c r="S400" i="94"/>
  <c r="U400" i="94" s="1"/>
  <c r="R400" i="94"/>
  <c r="Q400" i="94"/>
  <c r="P400" i="94"/>
  <c r="O400" i="94"/>
  <c r="N400" i="94"/>
  <c r="M400" i="94"/>
  <c r="L400" i="94"/>
  <c r="K400" i="94"/>
  <c r="J400" i="94"/>
  <c r="I400" i="94"/>
  <c r="H400" i="94"/>
  <c r="G400" i="94"/>
  <c r="F400" i="94"/>
  <c r="D400" i="94"/>
  <c r="C400" i="94"/>
  <c r="B400" i="94"/>
  <c r="A400" i="94"/>
  <c r="S399" i="94"/>
  <c r="U399" i="94" s="1"/>
  <c r="R399" i="94"/>
  <c r="Q399" i="94"/>
  <c r="P399" i="94"/>
  <c r="O399" i="94"/>
  <c r="N399" i="94"/>
  <c r="M399" i="94"/>
  <c r="L399" i="94"/>
  <c r="K399" i="94"/>
  <c r="J399" i="94"/>
  <c r="I399" i="94"/>
  <c r="H399" i="94"/>
  <c r="G399" i="94"/>
  <c r="D399" i="94"/>
  <c r="C399" i="94"/>
  <c r="B399" i="94"/>
  <c r="A399" i="94"/>
  <c r="R398" i="94"/>
  <c r="Q398" i="94"/>
  <c r="P398" i="94"/>
  <c r="O398" i="94"/>
  <c r="N398" i="94"/>
  <c r="M398" i="94"/>
  <c r="L398" i="94"/>
  <c r="K398" i="94"/>
  <c r="J398" i="94"/>
  <c r="I398" i="94"/>
  <c r="H398" i="94"/>
  <c r="F398" i="94"/>
  <c r="D398" i="94"/>
  <c r="C398" i="94"/>
  <c r="B398" i="94"/>
  <c r="A398" i="94"/>
  <c r="R397" i="94"/>
  <c r="Q397" i="94"/>
  <c r="P397" i="94"/>
  <c r="O397" i="94"/>
  <c r="N397" i="94"/>
  <c r="M397" i="94"/>
  <c r="L397" i="94"/>
  <c r="K397" i="94"/>
  <c r="J397" i="94"/>
  <c r="I397" i="94"/>
  <c r="H397" i="94"/>
  <c r="D397" i="94"/>
  <c r="C397" i="94"/>
  <c r="B397" i="94"/>
  <c r="A397" i="94"/>
  <c r="R396" i="94"/>
  <c r="Q396" i="94"/>
  <c r="P396" i="94"/>
  <c r="O396" i="94"/>
  <c r="N396" i="94"/>
  <c r="M396" i="94"/>
  <c r="L396" i="94"/>
  <c r="K396" i="94"/>
  <c r="J396" i="94"/>
  <c r="I396" i="94"/>
  <c r="H396" i="94"/>
  <c r="D396" i="94"/>
  <c r="C396" i="94"/>
  <c r="B396" i="94"/>
  <c r="A396" i="94"/>
  <c r="R395" i="94"/>
  <c r="Q395" i="94"/>
  <c r="P395" i="94"/>
  <c r="O395" i="94"/>
  <c r="N395" i="94"/>
  <c r="M395" i="94"/>
  <c r="L395" i="94"/>
  <c r="K395" i="94"/>
  <c r="J395" i="94"/>
  <c r="I395" i="94"/>
  <c r="H395" i="94"/>
  <c r="F395" i="94"/>
  <c r="D395" i="94"/>
  <c r="C395" i="94"/>
  <c r="B395" i="94"/>
  <c r="A395" i="94"/>
  <c r="R394" i="94"/>
  <c r="Q394" i="94"/>
  <c r="P394" i="94"/>
  <c r="O394" i="94"/>
  <c r="N394" i="94"/>
  <c r="M394" i="94"/>
  <c r="L394" i="94"/>
  <c r="K394" i="94"/>
  <c r="J394" i="94"/>
  <c r="I394" i="94"/>
  <c r="H394" i="94"/>
  <c r="F394" i="94"/>
  <c r="D394" i="94"/>
  <c r="C394" i="94"/>
  <c r="B394" i="94"/>
  <c r="A394" i="94"/>
  <c r="R393" i="94"/>
  <c r="Q393" i="94"/>
  <c r="P393" i="94"/>
  <c r="O393" i="94"/>
  <c r="N393" i="94"/>
  <c r="M393" i="94"/>
  <c r="L393" i="94"/>
  <c r="K393" i="94"/>
  <c r="J393" i="94"/>
  <c r="I393" i="94"/>
  <c r="H393" i="94"/>
  <c r="D393" i="94"/>
  <c r="C393" i="94"/>
  <c r="B393" i="94"/>
  <c r="A393" i="94"/>
  <c r="R392" i="94"/>
  <c r="Q392" i="94"/>
  <c r="P392" i="94"/>
  <c r="O392" i="94"/>
  <c r="N392" i="94"/>
  <c r="M392" i="94"/>
  <c r="L392" i="94"/>
  <c r="K392" i="94"/>
  <c r="J392" i="94"/>
  <c r="I392" i="94"/>
  <c r="H392" i="94"/>
  <c r="D392" i="94"/>
  <c r="C392" i="94"/>
  <c r="B392" i="94"/>
  <c r="A392" i="94"/>
  <c r="R391" i="94"/>
  <c r="Q391" i="94"/>
  <c r="P391" i="94"/>
  <c r="O391" i="94"/>
  <c r="N391" i="94"/>
  <c r="M391" i="94"/>
  <c r="L391" i="94"/>
  <c r="K391" i="94"/>
  <c r="J391" i="94"/>
  <c r="I391" i="94"/>
  <c r="H391" i="94"/>
  <c r="D391" i="94"/>
  <c r="C391" i="94"/>
  <c r="B391" i="94"/>
  <c r="A391" i="94"/>
  <c r="R390" i="94"/>
  <c r="Q390" i="94"/>
  <c r="P390" i="94"/>
  <c r="O390" i="94"/>
  <c r="N390" i="94"/>
  <c r="M390" i="94"/>
  <c r="L390" i="94"/>
  <c r="K390" i="94"/>
  <c r="J390" i="94"/>
  <c r="I390" i="94"/>
  <c r="H390" i="94"/>
  <c r="D390" i="94"/>
  <c r="C390" i="94"/>
  <c r="B390" i="94"/>
  <c r="A390" i="94"/>
  <c r="R389" i="94"/>
  <c r="Q389" i="94"/>
  <c r="P389" i="94"/>
  <c r="O389" i="94"/>
  <c r="N389" i="94"/>
  <c r="M389" i="94"/>
  <c r="L389" i="94"/>
  <c r="K389" i="94"/>
  <c r="J389" i="94"/>
  <c r="I389" i="94"/>
  <c r="H389" i="94"/>
  <c r="D389" i="94"/>
  <c r="C389" i="94"/>
  <c r="B389" i="94"/>
  <c r="A389" i="94"/>
  <c r="R388" i="94"/>
  <c r="Q388" i="94"/>
  <c r="P388" i="94"/>
  <c r="O388" i="94"/>
  <c r="N388" i="94"/>
  <c r="M388" i="94"/>
  <c r="L388" i="94"/>
  <c r="K388" i="94"/>
  <c r="J388" i="94"/>
  <c r="I388" i="94"/>
  <c r="H388" i="94"/>
  <c r="F388" i="94"/>
  <c r="D388" i="94"/>
  <c r="C388" i="94"/>
  <c r="B388" i="94"/>
  <c r="A388" i="94"/>
  <c r="R387" i="94"/>
  <c r="Q387" i="94"/>
  <c r="P387" i="94"/>
  <c r="O387" i="94"/>
  <c r="N387" i="94"/>
  <c r="M387" i="94"/>
  <c r="L387" i="94"/>
  <c r="K387" i="94"/>
  <c r="J387" i="94"/>
  <c r="I387" i="94"/>
  <c r="H387" i="94"/>
  <c r="F387" i="94"/>
  <c r="D387" i="94"/>
  <c r="C387" i="94"/>
  <c r="B387" i="94"/>
  <c r="A387" i="94"/>
  <c r="R386" i="94"/>
  <c r="Q386" i="94"/>
  <c r="P386" i="94"/>
  <c r="O386" i="94"/>
  <c r="N386" i="94"/>
  <c r="M386" i="94"/>
  <c r="L386" i="94"/>
  <c r="K386" i="94"/>
  <c r="J386" i="94"/>
  <c r="I386" i="94"/>
  <c r="H386" i="94"/>
  <c r="F386" i="94"/>
  <c r="D386" i="94"/>
  <c r="C386" i="94"/>
  <c r="B386" i="94"/>
  <c r="A386" i="94"/>
  <c r="R385" i="94"/>
  <c r="Q385" i="94"/>
  <c r="P385" i="94"/>
  <c r="O385" i="94"/>
  <c r="N385" i="94"/>
  <c r="M385" i="94"/>
  <c r="L385" i="94"/>
  <c r="K385" i="94"/>
  <c r="J385" i="94"/>
  <c r="I385" i="94"/>
  <c r="H385" i="94"/>
  <c r="F385" i="94"/>
  <c r="D385" i="94"/>
  <c r="C385" i="94"/>
  <c r="B385" i="94"/>
  <c r="A385" i="94"/>
  <c r="R384" i="94"/>
  <c r="Q384" i="94"/>
  <c r="P384" i="94"/>
  <c r="O384" i="94"/>
  <c r="N384" i="94"/>
  <c r="M384" i="94"/>
  <c r="L384" i="94"/>
  <c r="K384" i="94"/>
  <c r="J384" i="94"/>
  <c r="I384" i="94"/>
  <c r="H384" i="94"/>
  <c r="D384" i="94"/>
  <c r="C384" i="94"/>
  <c r="B384" i="94"/>
  <c r="A384" i="94"/>
  <c r="R383" i="94"/>
  <c r="Q383" i="94"/>
  <c r="P383" i="94"/>
  <c r="O383" i="94"/>
  <c r="N383" i="94"/>
  <c r="M383" i="94"/>
  <c r="L383" i="94"/>
  <c r="K383" i="94"/>
  <c r="J383" i="94"/>
  <c r="I383" i="94"/>
  <c r="H383" i="94"/>
  <c r="D383" i="94"/>
  <c r="C383" i="94"/>
  <c r="B383" i="94"/>
  <c r="A383" i="94"/>
  <c r="R382" i="94"/>
  <c r="Q382" i="94"/>
  <c r="P382" i="94"/>
  <c r="O382" i="94"/>
  <c r="N382" i="94"/>
  <c r="M382" i="94"/>
  <c r="L382" i="94"/>
  <c r="K382" i="94"/>
  <c r="J382" i="94"/>
  <c r="I382" i="94"/>
  <c r="H382" i="94"/>
  <c r="F382" i="94"/>
  <c r="D382" i="94"/>
  <c r="C382" i="94"/>
  <c r="B382" i="94"/>
  <c r="A382" i="94"/>
  <c r="S381" i="94"/>
  <c r="U381" i="94" s="1"/>
  <c r="R381" i="94"/>
  <c r="Q381" i="94"/>
  <c r="P381" i="94"/>
  <c r="O381" i="94"/>
  <c r="N381" i="94"/>
  <c r="M381" i="94"/>
  <c r="L381" i="94"/>
  <c r="K381" i="94"/>
  <c r="J381" i="94"/>
  <c r="I381" i="94"/>
  <c r="H381" i="94"/>
  <c r="G381" i="94"/>
  <c r="D381" i="94"/>
  <c r="C381" i="94"/>
  <c r="B381" i="94"/>
  <c r="A381" i="94"/>
  <c r="R380" i="94"/>
  <c r="Q380" i="94"/>
  <c r="P380" i="94"/>
  <c r="O380" i="94"/>
  <c r="N380" i="94"/>
  <c r="M380" i="94"/>
  <c r="L380" i="94"/>
  <c r="K380" i="94"/>
  <c r="J380" i="94"/>
  <c r="I380" i="94"/>
  <c r="H380" i="94"/>
  <c r="F380" i="94"/>
  <c r="D380" i="94"/>
  <c r="C380" i="94"/>
  <c r="B380" i="94"/>
  <c r="A380" i="94"/>
  <c r="R379" i="94"/>
  <c r="Q379" i="94"/>
  <c r="P379" i="94"/>
  <c r="O379" i="94"/>
  <c r="N379" i="94"/>
  <c r="M379" i="94"/>
  <c r="L379" i="94"/>
  <c r="K379" i="94"/>
  <c r="J379" i="94"/>
  <c r="I379" i="94"/>
  <c r="H379" i="94"/>
  <c r="F379" i="94"/>
  <c r="D379" i="94"/>
  <c r="C379" i="94"/>
  <c r="B379" i="94"/>
  <c r="A379" i="94"/>
  <c r="S378" i="94"/>
  <c r="U378" i="94" s="1"/>
  <c r="R378" i="94"/>
  <c r="Q378" i="94"/>
  <c r="P378" i="94"/>
  <c r="O378" i="94"/>
  <c r="N378" i="94"/>
  <c r="M378" i="94"/>
  <c r="L378" i="94"/>
  <c r="K378" i="94"/>
  <c r="J378" i="94"/>
  <c r="I378" i="94"/>
  <c r="H378" i="94"/>
  <c r="G378" i="94"/>
  <c r="F378" i="94"/>
  <c r="D378" i="94"/>
  <c r="C378" i="94"/>
  <c r="B378" i="94"/>
  <c r="A378" i="94"/>
  <c r="S377" i="94"/>
  <c r="U377" i="94" s="1"/>
  <c r="R377" i="94"/>
  <c r="Q377" i="94"/>
  <c r="P377" i="94"/>
  <c r="O377" i="94"/>
  <c r="N377" i="94"/>
  <c r="M377" i="94"/>
  <c r="L377" i="94"/>
  <c r="K377" i="94"/>
  <c r="J377" i="94"/>
  <c r="I377" i="94"/>
  <c r="H377" i="94"/>
  <c r="G377" i="94"/>
  <c r="D377" i="94"/>
  <c r="C377" i="94"/>
  <c r="B377" i="94"/>
  <c r="A377" i="94"/>
  <c r="R376" i="94"/>
  <c r="Q376" i="94"/>
  <c r="P376" i="94"/>
  <c r="O376" i="94"/>
  <c r="N376" i="94"/>
  <c r="M376" i="94"/>
  <c r="L376" i="94"/>
  <c r="K376" i="94"/>
  <c r="J376" i="94"/>
  <c r="I376" i="94"/>
  <c r="H376" i="94"/>
  <c r="F376" i="94"/>
  <c r="D376" i="94"/>
  <c r="C376" i="94"/>
  <c r="B376" i="94"/>
  <c r="A376" i="94"/>
  <c r="R375" i="94"/>
  <c r="Q375" i="94"/>
  <c r="P375" i="94"/>
  <c r="O375" i="94"/>
  <c r="N375" i="94"/>
  <c r="M375" i="94"/>
  <c r="L375" i="94"/>
  <c r="K375" i="94"/>
  <c r="J375" i="94"/>
  <c r="I375" i="94"/>
  <c r="H375" i="94"/>
  <c r="D375" i="94"/>
  <c r="C375" i="94"/>
  <c r="B375" i="94"/>
  <c r="A375" i="94"/>
  <c r="S374" i="94"/>
  <c r="U374" i="94" s="1"/>
  <c r="R374" i="94"/>
  <c r="Q374" i="94"/>
  <c r="P374" i="94"/>
  <c r="O374" i="94"/>
  <c r="N374" i="94"/>
  <c r="M374" i="94"/>
  <c r="L374" i="94"/>
  <c r="K374" i="94"/>
  <c r="J374" i="94"/>
  <c r="I374" i="94"/>
  <c r="H374" i="94"/>
  <c r="D374" i="94"/>
  <c r="C374" i="94"/>
  <c r="B374" i="94"/>
  <c r="A374" i="94"/>
  <c r="R373" i="94"/>
  <c r="Q373" i="94"/>
  <c r="P373" i="94"/>
  <c r="O373" i="94"/>
  <c r="N373" i="94"/>
  <c r="M373" i="94"/>
  <c r="L373" i="94"/>
  <c r="K373" i="94"/>
  <c r="J373" i="94"/>
  <c r="I373" i="94"/>
  <c r="H373" i="94"/>
  <c r="D373" i="94"/>
  <c r="C373" i="94"/>
  <c r="B373" i="94"/>
  <c r="A373" i="94"/>
  <c r="R372" i="94"/>
  <c r="Q372" i="94"/>
  <c r="P372" i="94"/>
  <c r="O372" i="94"/>
  <c r="N372" i="94"/>
  <c r="M372" i="94"/>
  <c r="L372" i="94"/>
  <c r="K372" i="94"/>
  <c r="J372" i="94"/>
  <c r="I372" i="94"/>
  <c r="H372" i="94"/>
  <c r="F372" i="94"/>
  <c r="D372" i="94"/>
  <c r="C372" i="94"/>
  <c r="B372" i="94"/>
  <c r="A372" i="94"/>
  <c r="R371" i="94"/>
  <c r="Q371" i="94"/>
  <c r="P371" i="94"/>
  <c r="O371" i="94"/>
  <c r="N371" i="94"/>
  <c r="M371" i="94"/>
  <c r="L371" i="94"/>
  <c r="K371" i="94"/>
  <c r="J371" i="94"/>
  <c r="I371" i="94"/>
  <c r="H371" i="94"/>
  <c r="F371" i="94"/>
  <c r="D371" i="94"/>
  <c r="C371" i="94"/>
  <c r="B371" i="94"/>
  <c r="A371" i="94"/>
  <c r="R370" i="94"/>
  <c r="Q370" i="94"/>
  <c r="P370" i="94"/>
  <c r="O370" i="94"/>
  <c r="N370" i="94"/>
  <c r="M370" i="94"/>
  <c r="L370" i="94"/>
  <c r="K370" i="94"/>
  <c r="J370" i="94"/>
  <c r="I370" i="94"/>
  <c r="H370" i="94"/>
  <c r="D370" i="94"/>
  <c r="C370" i="94"/>
  <c r="B370" i="94"/>
  <c r="A370" i="94"/>
  <c r="R369" i="94"/>
  <c r="Q369" i="94"/>
  <c r="P369" i="94"/>
  <c r="O369" i="94"/>
  <c r="N369" i="94"/>
  <c r="M369" i="94"/>
  <c r="L369" i="94"/>
  <c r="K369" i="94"/>
  <c r="J369" i="94"/>
  <c r="I369" i="94"/>
  <c r="H369" i="94"/>
  <c r="D369" i="94"/>
  <c r="C369" i="94"/>
  <c r="B369" i="94"/>
  <c r="A369" i="94"/>
  <c r="R368" i="94"/>
  <c r="Q368" i="94"/>
  <c r="P368" i="94"/>
  <c r="O368" i="94"/>
  <c r="N368" i="94"/>
  <c r="M368" i="94"/>
  <c r="L368" i="94"/>
  <c r="K368" i="94"/>
  <c r="J368" i="94"/>
  <c r="I368" i="94"/>
  <c r="H368" i="94"/>
  <c r="D368" i="94"/>
  <c r="C368" i="94"/>
  <c r="B368" i="94"/>
  <c r="A368" i="94"/>
  <c r="R367" i="94"/>
  <c r="Q367" i="94"/>
  <c r="P367" i="94"/>
  <c r="O367" i="94"/>
  <c r="N367" i="94"/>
  <c r="M367" i="94"/>
  <c r="L367" i="94"/>
  <c r="K367" i="94"/>
  <c r="J367" i="94"/>
  <c r="I367" i="94"/>
  <c r="H367" i="94"/>
  <c r="D367" i="94"/>
  <c r="C367" i="94"/>
  <c r="B367" i="94"/>
  <c r="A367" i="94"/>
  <c r="R366" i="94"/>
  <c r="Q366" i="94"/>
  <c r="P366" i="94"/>
  <c r="O366" i="94"/>
  <c r="N366" i="94"/>
  <c r="M366" i="94"/>
  <c r="L366" i="94"/>
  <c r="K366" i="94"/>
  <c r="J366" i="94"/>
  <c r="I366" i="94"/>
  <c r="H366" i="94"/>
  <c r="F366" i="94"/>
  <c r="E366" i="94"/>
  <c r="D366" i="94"/>
  <c r="C366" i="94"/>
  <c r="B366" i="94"/>
  <c r="A366" i="94"/>
  <c r="R365" i="94"/>
  <c r="Q365" i="94"/>
  <c r="P365" i="94"/>
  <c r="O365" i="94"/>
  <c r="N365" i="94"/>
  <c r="M365" i="94"/>
  <c r="L365" i="94"/>
  <c r="K365" i="94"/>
  <c r="J365" i="94"/>
  <c r="I365" i="94"/>
  <c r="H365" i="94"/>
  <c r="F365" i="94"/>
  <c r="E365" i="94"/>
  <c r="D365" i="94"/>
  <c r="C365" i="94"/>
  <c r="B365" i="94"/>
  <c r="A365" i="94"/>
  <c r="R364" i="94"/>
  <c r="Q364" i="94"/>
  <c r="P364" i="94"/>
  <c r="O364" i="94"/>
  <c r="N364" i="94"/>
  <c r="M364" i="94"/>
  <c r="L364" i="94"/>
  <c r="K364" i="94"/>
  <c r="J364" i="94"/>
  <c r="I364" i="94"/>
  <c r="H364" i="94"/>
  <c r="F364" i="94"/>
  <c r="E364" i="94"/>
  <c r="D364" i="94"/>
  <c r="C364" i="94"/>
  <c r="B364" i="94"/>
  <c r="A364" i="94"/>
  <c r="R363" i="94"/>
  <c r="Q363" i="94"/>
  <c r="P363" i="94"/>
  <c r="O363" i="94"/>
  <c r="N363" i="94"/>
  <c r="M363" i="94"/>
  <c r="L363" i="94"/>
  <c r="K363" i="94"/>
  <c r="J363" i="94"/>
  <c r="I363" i="94"/>
  <c r="H363" i="94"/>
  <c r="F363" i="94"/>
  <c r="E363" i="94"/>
  <c r="D363" i="94"/>
  <c r="C363" i="94"/>
  <c r="B363" i="94"/>
  <c r="A363" i="94"/>
  <c r="R362" i="94"/>
  <c r="Q362" i="94"/>
  <c r="P362" i="94"/>
  <c r="O362" i="94"/>
  <c r="N362" i="94"/>
  <c r="M362" i="94"/>
  <c r="L362" i="94"/>
  <c r="K362" i="94"/>
  <c r="J362" i="94"/>
  <c r="I362" i="94"/>
  <c r="H362" i="94"/>
  <c r="D362" i="94"/>
  <c r="C362" i="94"/>
  <c r="B362" i="94"/>
  <c r="A362" i="94"/>
  <c r="R361" i="94"/>
  <c r="Q361" i="94"/>
  <c r="P361" i="94"/>
  <c r="O361" i="94"/>
  <c r="N361" i="94"/>
  <c r="M361" i="94"/>
  <c r="L361" i="94"/>
  <c r="K361" i="94"/>
  <c r="J361" i="94"/>
  <c r="I361" i="94"/>
  <c r="H361" i="94"/>
  <c r="E361" i="94"/>
  <c r="D361" i="94"/>
  <c r="C361" i="94"/>
  <c r="B361" i="94"/>
  <c r="A361" i="94"/>
  <c r="R360" i="94"/>
  <c r="Q360" i="94"/>
  <c r="P360" i="94"/>
  <c r="O360" i="94"/>
  <c r="N360" i="94"/>
  <c r="M360" i="94"/>
  <c r="L360" i="94"/>
  <c r="K360" i="94"/>
  <c r="J360" i="94"/>
  <c r="I360" i="94"/>
  <c r="H360" i="94"/>
  <c r="F360" i="94"/>
  <c r="E360" i="94"/>
  <c r="D360" i="94"/>
  <c r="C360" i="94"/>
  <c r="B360" i="94"/>
  <c r="A360" i="94"/>
  <c r="S359" i="94"/>
  <c r="U359" i="94" s="1"/>
  <c r="R359" i="94"/>
  <c r="Q359" i="94"/>
  <c r="P359" i="94"/>
  <c r="O359" i="94"/>
  <c r="N359" i="94"/>
  <c r="M359" i="94"/>
  <c r="L359" i="94"/>
  <c r="K359" i="94"/>
  <c r="J359" i="94"/>
  <c r="I359" i="94"/>
  <c r="H359" i="94"/>
  <c r="G359" i="94"/>
  <c r="E359" i="94"/>
  <c r="D359" i="94"/>
  <c r="C359" i="94"/>
  <c r="B359" i="94"/>
  <c r="A359" i="94"/>
  <c r="R358" i="94"/>
  <c r="Q358" i="94"/>
  <c r="P358" i="94"/>
  <c r="O358" i="94"/>
  <c r="N358" i="94"/>
  <c r="M358" i="94"/>
  <c r="L358" i="94"/>
  <c r="K358" i="94"/>
  <c r="J358" i="94"/>
  <c r="I358" i="94"/>
  <c r="H358" i="94"/>
  <c r="F358" i="94"/>
  <c r="E358" i="94"/>
  <c r="D358" i="94"/>
  <c r="C358" i="94"/>
  <c r="B358" i="94"/>
  <c r="A358" i="94"/>
  <c r="R357" i="94"/>
  <c r="Q357" i="94"/>
  <c r="P357" i="94"/>
  <c r="O357" i="94"/>
  <c r="N357" i="94"/>
  <c r="M357" i="94"/>
  <c r="L357" i="94"/>
  <c r="K357" i="94"/>
  <c r="J357" i="94"/>
  <c r="I357" i="94"/>
  <c r="H357" i="94"/>
  <c r="F357" i="94"/>
  <c r="E357" i="94"/>
  <c r="D357" i="94"/>
  <c r="C357" i="94"/>
  <c r="B357" i="94"/>
  <c r="A357" i="94"/>
  <c r="S356" i="94"/>
  <c r="U356" i="94" s="1"/>
  <c r="R356" i="94"/>
  <c r="Q356" i="94"/>
  <c r="P356" i="94"/>
  <c r="O356" i="94"/>
  <c r="N356" i="94"/>
  <c r="M356" i="94"/>
  <c r="L356" i="94"/>
  <c r="K356" i="94"/>
  <c r="J356" i="94"/>
  <c r="I356" i="94"/>
  <c r="H356" i="94"/>
  <c r="G356" i="94"/>
  <c r="E356" i="94"/>
  <c r="D356" i="94"/>
  <c r="C356" i="94"/>
  <c r="B356" i="94"/>
  <c r="A356" i="94"/>
  <c r="S355" i="94"/>
  <c r="U355" i="94" s="1"/>
  <c r="R355" i="94"/>
  <c r="Q355" i="94"/>
  <c r="P355" i="94"/>
  <c r="O355" i="94"/>
  <c r="N355" i="94"/>
  <c r="M355" i="94"/>
  <c r="L355" i="94"/>
  <c r="K355" i="94"/>
  <c r="J355" i="94"/>
  <c r="I355" i="94"/>
  <c r="H355" i="94"/>
  <c r="G355" i="94"/>
  <c r="E355" i="94"/>
  <c r="D355" i="94"/>
  <c r="C355" i="94"/>
  <c r="B355" i="94"/>
  <c r="A355" i="94"/>
  <c r="R354" i="94"/>
  <c r="Q354" i="94"/>
  <c r="P354" i="94"/>
  <c r="O354" i="94"/>
  <c r="N354" i="94"/>
  <c r="M354" i="94"/>
  <c r="L354" i="94"/>
  <c r="K354" i="94"/>
  <c r="J354" i="94"/>
  <c r="I354" i="94"/>
  <c r="H354" i="94"/>
  <c r="F354" i="94"/>
  <c r="E354" i="94"/>
  <c r="D354" i="94"/>
  <c r="C354" i="94"/>
  <c r="B354" i="94"/>
  <c r="A354" i="94"/>
  <c r="R353" i="94"/>
  <c r="Q353" i="94"/>
  <c r="P353" i="94"/>
  <c r="O353" i="94"/>
  <c r="N353" i="94"/>
  <c r="M353" i="94"/>
  <c r="L353" i="94"/>
  <c r="K353" i="94"/>
  <c r="J353" i="94"/>
  <c r="I353" i="94"/>
  <c r="H353" i="94"/>
  <c r="E353" i="94"/>
  <c r="D353" i="94"/>
  <c r="C353" i="94"/>
  <c r="B353" i="94"/>
  <c r="A353" i="94"/>
  <c r="R352" i="94"/>
  <c r="Q352" i="94"/>
  <c r="P352" i="94"/>
  <c r="O352" i="94"/>
  <c r="N352" i="94"/>
  <c r="M352" i="94"/>
  <c r="L352" i="94"/>
  <c r="K352" i="94"/>
  <c r="J352" i="94"/>
  <c r="I352" i="94"/>
  <c r="H352" i="94"/>
  <c r="E352" i="94"/>
  <c r="D352" i="94"/>
  <c r="C352" i="94"/>
  <c r="B352" i="94"/>
  <c r="A352" i="94"/>
  <c r="R351" i="94"/>
  <c r="Q351" i="94"/>
  <c r="P351" i="94"/>
  <c r="O351" i="94"/>
  <c r="N351" i="94"/>
  <c r="M351" i="94"/>
  <c r="L351" i="94"/>
  <c r="K351" i="94"/>
  <c r="J351" i="94"/>
  <c r="I351" i="94"/>
  <c r="H351" i="94"/>
  <c r="E351" i="94"/>
  <c r="D351" i="94"/>
  <c r="C351" i="94"/>
  <c r="B351" i="94"/>
  <c r="A351" i="94"/>
  <c r="S350" i="94"/>
  <c r="U350" i="94" s="1"/>
  <c r="R350" i="94"/>
  <c r="Q350" i="94"/>
  <c r="P350" i="94"/>
  <c r="O350" i="94"/>
  <c r="N350" i="94"/>
  <c r="M350" i="94"/>
  <c r="L350" i="94"/>
  <c r="K350" i="94"/>
  <c r="J350" i="94"/>
  <c r="I350" i="94"/>
  <c r="H350" i="94"/>
  <c r="G350" i="94"/>
  <c r="F350" i="94"/>
  <c r="E350" i="94"/>
  <c r="D350" i="94"/>
  <c r="C350" i="94"/>
  <c r="B350" i="94"/>
  <c r="A350" i="94"/>
  <c r="R349" i="94"/>
  <c r="Q349" i="94"/>
  <c r="P349" i="94"/>
  <c r="O349" i="94"/>
  <c r="N349" i="94"/>
  <c r="M349" i="94"/>
  <c r="L349" i="94"/>
  <c r="K349" i="94"/>
  <c r="J349" i="94"/>
  <c r="I349" i="94"/>
  <c r="H349" i="94"/>
  <c r="F349" i="94"/>
  <c r="E349" i="94"/>
  <c r="D349" i="94"/>
  <c r="C349" i="94"/>
  <c r="B349" i="94"/>
  <c r="A349" i="94"/>
  <c r="R348" i="94"/>
  <c r="Q348" i="94"/>
  <c r="P348" i="94"/>
  <c r="O348" i="94"/>
  <c r="N348" i="94"/>
  <c r="M348" i="94"/>
  <c r="L348" i="94"/>
  <c r="K348" i="94"/>
  <c r="J348" i="94"/>
  <c r="I348" i="94"/>
  <c r="H348" i="94"/>
  <c r="E348" i="94"/>
  <c r="D348" i="94"/>
  <c r="C348" i="94"/>
  <c r="B348" i="94"/>
  <c r="A348" i="94"/>
  <c r="R347" i="94"/>
  <c r="Q347" i="94"/>
  <c r="P347" i="94"/>
  <c r="O347" i="94"/>
  <c r="N347" i="94"/>
  <c r="M347" i="94"/>
  <c r="L347" i="94"/>
  <c r="K347" i="94"/>
  <c r="J347" i="94"/>
  <c r="I347" i="94"/>
  <c r="H347" i="94"/>
  <c r="E347" i="94"/>
  <c r="D347" i="94"/>
  <c r="C347" i="94"/>
  <c r="B347" i="94"/>
  <c r="A347" i="94"/>
  <c r="R346" i="94"/>
  <c r="Q346" i="94"/>
  <c r="P346" i="94"/>
  <c r="O346" i="94"/>
  <c r="N346" i="94"/>
  <c r="M346" i="94"/>
  <c r="L346" i="94"/>
  <c r="K346" i="94"/>
  <c r="J346" i="94"/>
  <c r="I346" i="94"/>
  <c r="H346" i="94"/>
  <c r="E346" i="94"/>
  <c r="D346" i="94"/>
  <c r="C346" i="94"/>
  <c r="B346" i="94"/>
  <c r="A346" i="94"/>
  <c r="R345" i="94"/>
  <c r="Q345" i="94"/>
  <c r="P345" i="94"/>
  <c r="O345" i="94"/>
  <c r="N345" i="94"/>
  <c r="M345" i="94"/>
  <c r="L345" i="94"/>
  <c r="K345" i="94"/>
  <c r="J345" i="94"/>
  <c r="I345" i="94"/>
  <c r="H345" i="94"/>
  <c r="E345" i="94"/>
  <c r="D345" i="94"/>
  <c r="C345" i="94"/>
  <c r="E562" i="94"/>
  <c r="E563" i="94"/>
  <c r="E564" i="94"/>
  <c r="E565" i="94"/>
  <c r="E566" i="94"/>
  <c r="E567" i="94"/>
  <c r="E568" i="94"/>
  <c r="E569" i="94"/>
  <c r="E570" i="94"/>
  <c r="E571" i="94"/>
  <c r="E572" i="94"/>
  <c r="E573" i="94"/>
  <c r="E574" i="94"/>
  <c r="E575" i="94"/>
  <c r="E576" i="94"/>
  <c r="E577" i="94"/>
  <c r="E578" i="94"/>
  <c r="E579" i="94"/>
  <c r="E580" i="94"/>
  <c r="E581" i="94"/>
  <c r="E582" i="94"/>
  <c r="E583" i="94"/>
  <c r="E584" i="94"/>
  <c r="E585" i="94"/>
  <c r="E586" i="94"/>
  <c r="E587" i="94"/>
  <c r="E588" i="94"/>
  <c r="E589" i="94"/>
  <c r="E561" i="94"/>
  <c r="E590" i="94"/>
  <c r="E591" i="94"/>
  <c r="E592" i="94"/>
  <c r="E593" i="94"/>
  <c r="E594" i="94"/>
  <c r="E595" i="94"/>
  <c r="E596" i="94"/>
  <c r="E597" i="94"/>
  <c r="E598" i="94"/>
  <c r="E599" i="94"/>
  <c r="E600" i="94"/>
  <c r="E601" i="94"/>
  <c r="E602" i="94"/>
  <c r="E603" i="94"/>
  <c r="E604" i="94"/>
  <c r="E605" i="94"/>
  <c r="E606" i="94"/>
  <c r="E607" i="94"/>
  <c r="E608" i="94"/>
  <c r="E609" i="94"/>
  <c r="E610" i="94"/>
  <c r="E611" i="94"/>
  <c r="E612" i="94"/>
  <c r="E613" i="94"/>
  <c r="E614" i="94"/>
  <c r="E615" i="94"/>
  <c r="E616" i="94"/>
  <c r="E617" i="94"/>
  <c r="E618" i="94"/>
  <c r="E619" i="94"/>
  <c r="E620" i="94"/>
  <c r="E621" i="94"/>
  <c r="E622" i="94"/>
  <c r="E623" i="94"/>
  <c r="E624" i="94"/>
  <c r="E625" i="94"/>
  <c r="E626" i="94"/>
  <c r="E627" i="94"/>
  <c r="E628" i="94"/>
  <c r="E629" i="94"/>
  <c r="E630" i="94"/>
  <c r="E631" i="94"/>
  <c r="E632" i="94"/>
  <c r="E633" i="94"/>
  <c r="E634" i="94"/>
  <c r="E635" i="94"/>
  <c r="E636" i="94"/>
  <c r="E637" i="94"/>
  <c r="E638" i="94"/>
  <c r="E639" i="94"/>
  <c r="E640" i="94"/>
  <c r="E641" i="94"/>
  <c r="E642" i="94"/>
  <c r="E643" i="94"/>
  <c r="E644" i="94"/>
  <c r="E645" i="94"/>
  <c r="E646" i="94"/>
  <c r="E647" i="94"/>
  <c r="E648" i="94"/>
  <c r="E649" i="94"/>
  <c r="E650" i="94"/>
  <c r="E651" i="94"/>
  <c r="E652" i="94"/>
  <c r="E653" i="94"/>
  <c r="E654" i="94"/>
  <c r="E655" i="94"/>
  <c r="E656" i="94"/>
  <c r="E657" i="94"/>
  <c r="E658" i="94"/>
  <c r="E659" i="94"/>
  <c r="E660" i="94"/>
  <c r="E661" i="94"/>
  <c r="E662" i="94"/>
  <c r="E663" i="94"/>
  <c r="E664" i="94"/>
  <c r="E665" i="94"/>
  <c r="E666" i="94"/>
  <c r="E667" i="94"/>
  <c r="E668" i="94"/>
  <c r="E669" i="94"/>
  <c r="E670" i="94"/>
  <c r="E671" i="94"/>
  <c r="E672" i="94"/>
  <c r="E673" i="94"/>
  <c r="E674" i="94"/>
  <c r="E675" i="94"/>
  <c r="E676" i="94"/>
  <c r="E677" i="94"/>
  <c r="E678" i="94"/>
  <c r="E679" i="94"/>
  <c r="E680" i="94"/>
  <c r="E681" i="94"/>
  <c r="E682" i="94"/>
  <c r="E683" i="94"/>
  <c r="E684" i="94"/>
  <c r="E685" i="94"/>
  <c r="E686" i="94"/>
  <c r="E687" i="94"/>
  <c r="E688" i="94"/>
  <c r="E689" i="94"/>
  <c r="E690" i="94"/>
  <c r="E691" i="94"/>
  <c r="E692" i="94"/>
  <c r="E693" i="94"/>
  <c r="E694" i="94"/>
  <c r="E695" i="94"/>
  <c r="E696" i="94"/>
  <c r="E697" i="94"/>
  <c r="E698" i="94"/>
  <c r="E699" i="94"/>
  <c r="E700" i="94"/>
  <c r="E701" i="94"/>
  <c r="E702" i="94"/>
  <c r="E703" i="94"/>
  <c r="E704" i="94"/>
  <c r="E705" i="94"/>
  <c r="E706" i="94"/>
  <c r="E707" i="94"/>
  <c r="E708" i="94"/>
  <c r="E709" i="94"/>
  <c r="E710" i="94"/>
  <c r="E711" i="94"/>
  <c r="E712" i="94"/>
  <c r="E713" i="94"/>
  <c r="E714" i="94"/>
  <c r="E715" i="94"/>
  <c r="E716" i="94"/>
  <c r="E717" i="94"/>
  <c r="E718" i="94"/>
  <c r="E719" i="94"/>
  <c r="E720" i="94"/>
  <c r="E721" i="94"/>
  <c r="E722" i="94"/>
  <c r="E723" i="94"/>
  <c r="E724" i="94"/>
  <c r="E725" i="94"/>
  <c r="E726" i="94"/>
  <c r="E727" i="94"/>
  <c r="E728" i="94"/>
  <c r="E729" i="94"/>
  <c r="E730" i="94"/>
  <c r="E731" i="94"/>
  <c r="E766" i="94"/>
  <c r="E765" i="94"/>
  <c r="E764" i="94"/>
  <c r="E763" i="94"/>
  <c r="E762" i="94"/>
  <c r="E761" i="94"/>
  <c r="E760" i="94"/>
  <c r="E759" i="94"/>
  <c r="E758" i="94"/>
  <c r="E757" i="94"/>
  <c r="E756" i="94"/>
  <c r="E755" i="94"/>
  <c r="E754" i="94"/>
  <c r="E753" i="94"/>
  <c r="E752" i="94"/>
  <c r="E751" i="94"/>
  <c r="E750" i="94"/>
  <c r="E749" i="94"/>
  <c r="E748" i="94"/>
  <c r="E747" i="94"/>
  <c r="E746" i="94"/>
  <c r="E745" i="94"/>
  <c r="E744" i="94"/>
  <c r="E743" i="94"/>
  <c r="E742" i="94"/>
  <c r="E741" i="94"/>
  <c r="E740" i="94"/>
  <c r="E739" i="94"/>
  <c r="E738" i="94"/>
  <c r="E737" i="94"/>
  <c r="E736" i="94"/>
  <c r="E735" i="94"/>
  <c r="E734" i="94"/>
  <c r="E733" i="94"/>
  <c r="E732" i="94"/>
  <c r="E776" i="94"/>
  <c r="E775" i="94"/>
  <c r="E774" i="94"/>
  <c r="E773" i="94"/>
  <c r="E777" i="94"/>
  <c r="E787" i="94"/>
  <c r="E786" i="94"/>
  <c r="E785" i="94"/>
  <c r="E784" i="94"/>
  <c r="E783" i="94"/>
  <c r="E782" i="94"/>
  <c r="E781" i="94"/>
  <c r="E780" i="94"/>
  <c r="E779" i="94"/>
  <c r="E778" i="94"/>
  <c r="E788" i="94"/>
  <c r="E797" i="94"/>
  <c r="E796" i="94"/>
  <c r="E795" i="94"/>
  <c r="E794" i="94"/>
  <c r="E793" i="94"/>
  <c r="E792" i="94"/>
  <c r="E791" i="94"/>
  <c r="E790" i="94"/>
  <c r="E789" i="94"/>
  <c r="E798" i="94"/>
  <c r="E800" i="94"/>
  <c r="E801" i="94"/>
  <c r="E802" i="94"/>
  <c r="A562" i="94"/>
  <c r="B562" i="94"/>
  <c r="C562" i="94"/>
  <c r="D562" i="94"/>
  <c r="F562" i="94"/>
  <c r="G562" i="94"/>
  <c r="H562" i="94"/>
  <c r="I562" i="94"/>
  <c r="J562" i="94"/>
  <c r="K562" i="94"/>
  <c r="L562" i="94"/>
  <c r="M562" i="94"/>
  <c r="N562" i="94"/>
  <c r="O562" i="94"/>
  <c r="P562" i="94"/>
  <c r="Q562" i="94"/>
  <c r="R562" i="94"/>
  <c r="S562" i="94"/>
  <c r="U562" i="94" s="1"/>
  <c r="A563" i="94"/>
  <c r="B563" i="94"/>
  <c r="C563" i="94"/>
  <c r="D563" i="94"/>
  <c r="F563" i="94"/>
  <c r="G563" i="94"/>
  <c r="H563" i="94"/>
  <c r="I563" i="94"/>
  <c r="J563" i="94"/>
  <c r="K563" i="94"/>
  <c r="L563" i="94"/>
  <c r="M563" i="94"/>
  <c r="N563" i="94"/>
  <c r="O563" i="94"/>
  <c r="P563" i="94"/>
  <c r="Q563" i="94"/>
  <c r="R563" i="94"/>
  <c r="S563" i="94"/>
  <c r="U563" i="94" s="1"/>
  <c r="A564" i="94"/>
  <c r="B564" i="94"/>
  <c r="C564" i="94"/>
  <c r="D564" i="94"/>
  <c r="F564" i="94"/>
  <c r="G564" i="94"/>
  <c r="H564" i="94"/>
  <c r="I564" i="94"/>
  <c r="J564" i="94"/>
  <c r="K564" i="94"/>
  <c r="L564" i="94"/>
  <c r="M564" i="94"/>
  <c r="N564" i="94"/>
  <c r="O564" i="94"/>
  <c r="P564" i="94"/>
  <c r="Q564" i="94"/>
  <c r="R564" i="94"/>
  <c r="S564" i="94"/>
  <c r="U564" i="94" s="1"/>
  <c r="A565" i="94"/>
  <c r="B565" i="94"/>
  <c r="C565" i="94"/>
  <c r="D565" i="94"/>
  <c r="F565" i="94"/>
  <c r="G565" i="94"/>
  <c r="H565" i="94"/>
  <c r="I565" i="94"/>
  <c r="J565" i="94"/>
  <c r="K565" i="94"/>
  <c r="L565" i="94"/>
  <c r="M565" i="94"/>
  <c r="N565" i="94"/>
  <c r="O565" i="94"/>
  <c r="P565" i="94"/>
  <c r="Q565" i="94"/>
  <c r="R565" i="94"/>
  <c r="S565" i="94"/>
  <c r="U565" i="94" s="1"/>
  <c r="A566" i="94"/>
  <c r="B566" i="94"/>
  <c r="C566" i="94"/>
  <c r="D566" i="94"/>
  <c r="F566" i="94"/>
  <c r="G566" i="94"/>
  <c r="H566" i="94"/>
  <c r="I566" i="94"/>
  <c r="J566" i="94"/>
  <c r="K566" i="94"/>
  <c r="L566" i="94"/>
  <c r="M566" i="94"/>
  <c r="N566" i="94"/>
  <c r="O566" i="94"/>
  <c r="P566" i="94"/>
  <c r="Q566" i="94"/>
  <c r="R566" i="94"/>
  <c r="S566" i="94"/>
  <c r="U566" i="94" s="1"/>
  <c r="A567" i="94"/>
  <c r="B567" i="94"/>
  <c r="C567" i="94"/>
  <c r="D567" i="94"/>
  <c r="F567" i="94"/>
  <c r="G567" i="94"/>
  <c r="H567" i="94"/>
  <c r="I567" i="94"/>
  <c r="J567" i="94"/>
  <c r="K567" i="94"/>
  <c r="L567" i="94"/>
  <c r="M567" i="94"/>
  <c r="N567" i="94"/>
  <c r="O567" i="94"/>
  <c r="P567" i="94"/>
  <c r="Q567" i="94"/>
  <c r="R567" i="94"/>
  <c r="S567" i="94"/>
  <c r="U567" i="94" s="1"/>
  <c r="A568" i="94"/>
  <c r="B568" i="94"/>
  <c r="C568" i="94"/>
  <c r="D568" i="94"/>
  <c r="F568" i="94"/>
  <c r="G568" i="94"/>
  <c r="H568" i="94"/>
  <c r="I568" i="94"/>
  <c r="J568" i="94"/>
  <c r="K568" i="94"/>
  <c r="L568" i="94"/>
  <c r="M568" i="94"/>
  <c r="N568" i="94"/>
  <c r="O568" i="94"/>
  <c r="P568" i="94"/>
  <c r="Q568" i="94"/>
  <c r="R568" i="94"/>
  <c r="S568" i="94"/>
  <c r="U568" i="94" s="1"/>
  <c r="A569" i="94"/>
  <c r="B569" i="94"/>
  <c r="C569" i="94"/>
  <c r="D569" i="94"/>
  <c r="F569" i="94"/>
  <c r="G569" i="94"/>
  <c r="H569" i="94"/>
  <c r="I569" i="94"/>
  <c r="J569" i="94"/>
  <c r="K569" i="94"/>
  <c r="L569" i="94"/>
  <c r="M569" i="94"/>
  <c r="N569" i="94"/>
  <c r="O569" i="94"/>
  <c r="P569" i="94"/>
  <c r="Q569" i="94"/>
  <c r="R569" i="94"/>
  <c r="S569" i="94"/>
  <c r="U569" i="94" s="1"/>
  <c r="A570" i="94"/>
  <c r="B570" i="94"/>
  <c r="C570" i="94"/>
  <c r="D570" i="94"/>
  <c r="F570" i="94"/>
  <c r="G570" i="94"/>
  <c r="H570" i="94"/>
  <c r="I570" i="94"/>
  <c r="J570" i="94"/>
  <c r="K570" i="94"/>
  <c r="L570" i="94"/>
  <c r="M570" i="94"/>
  <c r="N570" i="94"/>
  <c r="O570" i="94"/>
  <c r="P570" i="94"/>
  <c r="Q570" i="94"/>
  <c r="R570" i="94"/>
  <c r="S570" i="94"/>
  <c r="U570" i="94" s="1"/>
  <c r="A571" i="94"/>
  <c r="B571" i="94"/>
  <c r="C571" i="94"/>
  <c r="D571" i="94"/>
  <c r="F571" i="94"/>
  <c r="G571" i="94"/>
  <c r="H571" i="94"/>
  <c r="I571" i="94"/>
  <c r="J571" i="94"/>
  <c r="K571" i="94"/>
  <c r="L571" i="94"/>
  <c r="M571" i="94"/>
  <c r="N571" i="94"/>
  <c r="O571" i="94"/>
  <c r="P571" i="94"/>
  <c r="Q571" i="94"/>
  <c r="R571" i="94"/>
  <c r="S571" i="94"/>
  <c r="U571" i="94" s="1"/>
  <c r="A572" i="94"/>
  <c r="B572" i="94"/>
  <c r="C572" i="94"/>
  <c r="D572" i="94"/>
  <c r="F572" i="94"/>
  <c r="G572" i="94"/>
  <c r="H572" i="94"/>
  <c r="I572" i="94"/>
  <c r="J572" i="94"/>
  <c r="K572" i="94"/>
  <c r="L572" i="94"/>
  <c r="M572" i="94"/>
  <c r="N572" i="94"/>
  <c r="O572" i="94"/>
  <c r="P572" i="94"/>
  <c r="Q572" i="94"/>
  <c r="R572" i="94"/>
  <c r="S572" i="94"/>
  <c r="U572" i="94" s="1"/>
  <c r="A573" i="94"/>
  <c r="B573" i="94"/>
  <c r="C573" i="94"/>
  <c r="D573" i="94"/>
  <c r="F573" i="94"/>
  <c r="G573" i="94"/>
  <c r="H573" i="94"/>
  <c r="I573" i="94"/>
  <c r="J573" i="94"/>
  <c r="K573" i="94"/>
  <c r="L573" i="94"/>
  <c r="M573" i="94"/>
  <c r="N573" i="94"/>
  <c r="O573" i="94"/>
  <c r="P573" i="94"/>
  <c r="Q573" i="94"/>
  <c r="R573" i="94"/>
  <c r="S573" i="94"/>
  <c r="U573" i="94" s="1"/>
  <c r="A574" i="94"/>
  <c r="B574" i="94"/>
  <c r="C574" i="94"/>
  <c r="D574" i="94"/>
  <c r="F574" i="94"/>
  <c r="G574" i="94"/>
  <c r="H574" i="94"/>
  <c r="I574" i="94"/>
  <c r="J574" i="94"/>
  <c r="K574" i="94"/>
  <c r="L574" i="94"/>
  <c r="M574" i="94"/>
  <c r="N574" i="94"/>
  <c r="O574" i="94"/>
  <c r="P574" i="94"/>
  <c r="Q574" i="94"/>
  <c r="R574" i="94"/>
  <c r="S574" i="94"/>
  <c r="U574" i="94" s="1"/>
  <c r="A575" i="94"/>
  <c r="B575" i="94"/>
  <c r="C575" i="94"/>
  <c r="D575" i="94"/>
  <c r="F575" i="94"/>
  <c r="G575" i="94"/>
  <c r="H575" i="94"/>
  <c r="I575" i="94"/>
  <c r="J575" i="94"/>
  <c r="K575" i="94"/>
  <c r="L575" i="94"/>
  <c r="M575" i="94"/>
  <c r="N575" i="94"/>
  <c r="O575" i="94"/>
  <c r="P575" i="94"/>
  <c r="Q575" i="94"/>
  <c r="R575" i="94"/>
  <c r="S575" i="94"/>
  <c r="U575" i="94" s="1"/>
  <c r="A576" i="94"/>
  <c r="B576" i="94"/>
  <c r="C576" i="94"/>
  <c r="D576" i="94"/>
  <c r="F576" i="94"/>
  <c r="G576" i="94"/>
  <c r="H576" i="94"/>
  <c r="I576" i="94"/>
  <c r="J576" i="94"/>
  <c r="K576" i="94"/>
  <c r="L576" i="94"/>
  <c r="M576" i="94"/>
  <c r="N576" i="94"/>
  <c r="O576" i="94"/>
  <c r="P576" i="94"/>
  <c r="Q576" i="94"/>
  <c r="R576" i="94"/>
  <c r="S576" i="94"/>
  <c r="U576" i="94" s="1"/>
  <c r="A577" i="94"/>
  <c r="B577" i="94"/>
  <c r="C577" i="94"/>
  <c r="D577" i="94"/>
  <c r="F577" i="94"/>
  <c r="G577" i="94"/>
  <c r="H577" i="94"/>
  <c r="I577" i="94"/>
  <c r="J577" i="94"/>
  <c r="K577" i="94"/>
  <c r="L577" i="94"/>
  <c r="M577" i="94"/>
  <c r="N577" i="94"/>
  <c r="O577" i="94"/>
  <c r="P577" i="94"/>
  <c r="Q577" i="94"/>
  <c r="R577" i="94"/>
  <c r="S577" i="94"/>
  <c r="U577" i="94" s="1"/>
  <c r="A578" i="94"/>
  <c r="B578" i="94"/>
  <c r="C578" i="94"/>
  <c r="D578" i="94"/>
  <c r="F578" i="94"/>
  <c r="G578" i="94"/>
  <c r="H578" i="94"/>
  <c r="I578" i="94"/>
  <c r="J578" i="94"/>
  <c r="K578" i="94"/>
  <c r="L578" i="94"/>
  <c r="M578" i="94"/>
  <c r="N578" i="94"/>
  <c r="O578" i="94"/>
  <c r="P578" i="94"/>
  <c r="Q578" i="94"/>
  <c r="R578" i="94"/>
  <c r="S578" i="94"/>
  <c r="U578" i="94" s="1"/>
  <c r="A579" i="94"/>
  <c r="B579" i="94"/>
  <c r="C579" i="94"/>
  <c r="D579" i="94"/>
  <c r="F579" i="94"/>
  <c r="G579" i="94"/>
  <c r="H579" i="94"/>
  <c r="I579" i="94"/>
  <c r="J579" i="94"/>
  <c r="K579" i="94"/>
  <c r="L579" i="94"/>
  <c r="M579" i="94"/>
  <c r="N579" i="94"/>
  <c r="O579" i="94"/>
  <c r="P579" i="94"/>
  <c r="Q579" i="94"/>
  <c r="R579" i="94"/>
  <c r="S579" i="94"/>
  <c r="U579" i="94" s="1"/>
  <c r="A580" i="94"/>
  <c r="B580" i="94"/>
  <c r="C580" i="94"/>
  <c r="D580" i="94"/>
  <c r="F580" i="94"/>
  <c r="G580" i="94"/>
  <c r="H580" i="94"/>
  <c r="I580" i="94"/>
  <c r="J580" i="94"/>
  <c r="K580" i="94"/>
  <c r="L580" i="94"/>
  <c r="M580" i="94"/>
  <c r="N580" i="94"/>
  <c r="O580" i="94"/>
  <c r="P580" i="94"/>
  <c r="Q580" i="94"/>
  <c r="R580" i="94"/>
  <c r="S580" i="94"/>
  <c r="U580" i="94" s="1"/>
  <c r="A581" i="94"/>
  <c r="B581" i="94"/>
  <c r="C581" i="94"/>
  <c r="D581" i="94"/>
  <c r="F581" i="94"/>
  <c r="G581" i="94"/>
  <c r="H581" i="94"/>
  <c r="I581" i="94"/>
  <c r="J581" i="94"/>
  <c r="K581" i="94"/>
  <c r="L581" i="94"/>
  <c r="M581" i="94"/>
  <c r="N581" i="94"/>
  <c r="O581" i="94"/>
  <c r="P581" i="94"/>
  <c r="Q581" i="94"/>
  <c r="R581" i="94"/>
  <c r="S581" i="94"/>
  <c r="U581" i="94" s="1"/>
  <c r="A582" i="94"/>
  <c r="B582" i="94"/>
  <c r="C582" i="94"/>
  <c r="D582" i="94"/>
  <c r="F582" i="94"/>
  <c r="G582" i="94"/>
  <c r="H582" i="94"/>
  <c r="I582" i="94"/>
  <c r="J582" i="94"/>
  <c r="K582" i="94"/>
  <c r="L582" i="94"/>
  <c r="M582" i="94"/>
  <c r="N582" i="94"/>
  <c r="O582" i="94"/>
  <c r="P582" i="94"/>
  <c r="Q582" i="94"/>
  <c r="R582" i="94"/>
  <c r="S582" i="94"/>
  <c r="U582" i="94" s="1"/>
  <c r="A583" i="94"/>
  <c r="B583" i="94"/>
  <c r="C583" i="94"/>
  <c r="D583" i="94"/>
  <c r="F583" i="94"/>
  <c r="G583" i="94"/>
  <c r="H583" i="94"/>
  <c r="I583" i="94"/>
  <c r="J583" i="94"/>
  <c r="K583" i="94"/>
  <c r="L583" i="94"/>
  <c r="M583" i="94"/>
  <c r="N583" i="94"/>
  <c r="O583" i="94"/>
  <c r="P583" i="94"/>
  <c r="Q583" i="94"/>
  <c r="R583" i="94"/>
  <c r="S583" i="94"/>
  <c r="U583" i="94" s="1"/>
  <c r="A584" i="94"/>
  <c r="B584" i="94"/>
  <c r="C584" i="94"/>
  <c r="D584" i="94"/>
  <c r="F584" i="94"/>
  <c r="G584" i="94"/>
  <c r="H584" i="94"/>
  <c r="I584" i="94"/>
  <c r="J584" i="94"/>
  <c r="K584" i="94"/>
  <c r="L584" i="94"/>
  <c r="M584" i="94"/>
  <c r="N584" i="94"/>
  <c r="O584" i="94"/>
  <c r="P584" i="94"/>
  <c r="Q584" i="94"/>
  <c r="R584" i="94"/>
  <c r="S584" i="94"/>
  <c r="U584" i="94" s="1"/>
  <c r="A585" i="94"/>
  <c r="B585" i="94"/>
  <c r="C585" i="94"/>
  <c r="D585" i="94"/>
  <c r="F585" i="94"/>
  <c r="G585" i="94"/>
  <c r="H585" i="94"/>
  <c r="I585" i="94"/>
  <c r="J585" i="94"/>
  <c r="K585" i="94"/>
  <c r="L585" i="94"/>
  <c r="M585" i="94"/>
  <c r="N585" i="94"/>
  <c r="O585" i="94"/>
  <c r="P585" i="94"/>
  <c r="Q585" i="94"/>
  <c r="R585" i="94"/>
  <c r="S585" i="94"/>
  <c r="U585" i="94" s="1"/>
  <c r="A586" i="94"/>
  <c r="B586" i="94"/>
  <c r="C586" i="94"/>
  <c r="D586" i="94"/>
  <c r="F586" i="94"/>
  <c r="G586" i="94"/>
  <c r="H586" i="94"/>
  <c r="I586" i="94"/>
  <c r="J586" i="94"/>
  <c r="K586" i="94"/>
  <c r="L586" i="94"/>
  <c r="M586" i="94"/>
  <c r="N586" i="94"/>
  <c r="O586" i="94"/>
  <c r="P586" i="94"/>
  <c r="Q586" i="94"/>
  <c r="R586" i="94"/>
  <c r="S586" i="94"/>
  <c r="U586" i="94" s="1"/>
  <c r="A587" i="94"/>
  <c r="B587" i="94"/>
  <c r="C587" i="94"/>
  <c r="D587" i="94"/>
  <c r="F587" i="94"/>
  <c r="G587" i="94"/>
  <c r="H587" i="94"/>
  <c r="I587" i="94"/>
  <c r="J587" i="94"/>
  <c r="K587" i="94"/>
  <c r="L587" i="94"/>
  <c r="M587" i="94"/>
  <c r="N587" i="94"/>
  <c r="O587" i="94"/>
  <c r="P587" i="94"/>
  <c r="Q587" i="94"/>
  <c r="R587" i="94"/>
  <c r="S587" i="94"/>
  <c r="U587" i="94" s="1"/>
  <c r="A588" i="94"/>
  <c r="B588" i="94"/>
  <c r="C588" i="94"/>
  <c r="D588" i="94"/>
  <c r="F588" i="94"/>
  <c r="G588" i="94"/>
  <c r="H588" i="94"/>
  <c r="I588" i="94"/>
  <c r="J588" i="94"/>
  <c r="K588" i="94"/>
  <c r="L588" i="94"/>
  <c r="M588" i="94"/>
  <c r="N588" i="94"/>
  <c r="O588" i="94"/>
  <c r="P588" i="94"/>
  <c r="Q588" i="94"/>
  <c r="R588" i="94"/>
  <c r="S588" i="94"/>
  <c r="U588" i="94" s="1"/>
  <c r="A589" i="94"/>
  <c r="B589" i="94"/>
  <c r="C589" i="94"/>
  <c r="D589" i="94"/>
  <c r="F589" i="94"/>
  <c r="G589" i="94"/>
  <c r="H589" i="94"/>
  <c r="I589" i="94"/>
  <c r="J589" i="94"/>
  <c r="K589" i="94"/>
  <c r="L589" i="94"/>
  <c r="M589" i="94"/>
  <c r="N589" i="94"/>
  <c r="O589" i="94"/>
  <c r="P589" i="94"/>
  <c r="Q589" i="94"/>
  <c r="R589" i="94"/>
  <c r="S589" i="94"/>
  <c r="U589" i="94" s="1"/>
  <c r="A590" i="94"/>
  <c r="B590" i="94"/>
  <c r="C590" i="94"/>
  <c r="D590" i="94"/>
  <c r="F590" i="94"/>
  <c r="G590" i="94"/>
  <c r="H590" i="94"/>
  <c r="I590" i="94"/>
  <c r="J590" i="94"/>
  <c r="K590" i="94"/>
  <c r="L590" i="94"/>
  <c r="M590" i="94"/>
  <c r="N590" i="94"/>
  <c r="O590" i="94"/>
  <c r="P590" i="94"/>
  <c r="Q590" i="94"/>
  <c r="R590" i="94"/>
  <c r="S590" i="94"/>
  <c r="U590" i="94" s="1"/>
  <c r="A591" i="94"/>
  <c r="B591" i="94"/>
  <c r="C591" i="94"/>
  <c r="D591" i="94"/>
  <c r="F591" i="94"/>
  <c r="G591" i="94"/>
  <c r="H591" i="94"/>
  <c r="I591" i="94"/>
  <c r="J591" i="94"/>
  <c r="K591" i="94"/>
  <c r="L591" i="94"/>
  <c r="M591" i="94"/>
  <c r="N591" i="94"/>
  <c r="O591" i="94"/>
  <c r="P591" i="94"/>
  <c r="Q591" i="94"/>
  <c r="R591" i="94"/>
  <c r="S591" i="94"/>
  <c r="U591" i="94" s="1"/>
  <c r="A592" i="94"/>
  <c r="B592" i="94"/>
  <c r="C592" i="94"/>
  <c r="D592" i="94"/>
  <c r="F592" i="94"/>
  <c r="G592" i="94"/>
  <c r="H592" i="94"/>
  <c r="I592" i="94"/>
  <c r="J592" i="94"/>
  <c r="K592" i="94"/>
  <c r="L592" i="94"/>
  <c r="M592" i="94"/>
  <c r="N592" i="94"/>
  <c r="O592" i="94"/>
  <c r="P592" i="94"/>
  <c r="Q592" i="94"/>
  <c r="R592" i="94"/>
  <c r="S592" i="94"/>
  <c r="U592" i="94" s="1"/>
  <c r="A593" i="94"/>
  <c r="B593" i="94"/>
  <c r="C593" i="94"/>
  <c r="D593" i="94"/>
  <c r="F593" i="94"/>
  <c r="G593" i="94"/>
  <c r="H593" i="94"/>
  <c r="I593" i="94"/>
  <c r="J593" i="94"/>
  <c r="K593" i="94"/>
  <c r="L593" i="94"/>
  <c r="M593" i="94"/>
  <c r="N593" i="94"/>
  <c r="O593" i="94"/>
  <c r="P593" i="94"/>
  <c r="Q593" i="94"/>
  <c r="R593" i="94"/>
  <c r="S593" i="94"/>
  <c r="U593" i="94" s="1"/>
  <c r="A594" i="94"/>
  <c r="B594" i="94"/>
  <c r="C594" i="94"/>
  <c r="D594" i="94"/>
  <c r="F594" i="94"/>
  <c r="G594" i="94"/>
  <c r="H594" i="94"/>
  <c r="I594" i="94"/>
  <c r="J594" i="94"/>
  <c r="K594" i="94"/>
  <c r="L594" i="94"/>
  <c r="M594" i="94"/>
  <c r="N594" i="94"/>
  <c r="O594" i="94"/>
  <c r="P594" i="94"/>
  <c r="Q594" i="94"/>
  <c r="R594" i="94"/>
  <c r="S594" i="94"/>
  <c r="U594" i="94" s="1"/>
  <c r="A595" i="94"/>
  <c r="B595" i="94"/>
  <c r="C595" i="94"/>
  <c r="D595" i="94"/>
  <c r="F595" i="94"/>
  <c r="G595" i="94"/>
  <c r="H595" i="94"/>
  <c r="I595" i="94"/>
  <c r="J595" i="94"/>
  <c r="K595" i="94"/>
  <c r="L595" i="94"/>
  <c r="M595" i="94"/>
  <c r="N595" i="94"/>
  <c r="O595" i="94"/>
  <c r="P595" i="94"/>
  <c r="Q595" i="94"/>
  <c r="R595" i="94"/>
  <c r="S595" i="94"/>
  <c r="U595" i="94" s="1"/>
  <c r="A596" i="94"/>
  <c r="B596" i="94"/>
  <c r="C596" i="94"/>
  <c r="D596" i="94"/>
  <c r="F596" i="94"/>
  <c r="G596" i="94"/>
  <c r="H596" i="94"/>
  <c r="I596" i="94"/>
  <c r="J596" i="94"/>
  <c r="K596" i="94"/>
  <c r="L596" i="94"/>
  <c r="M596" i="94"/>
  <c r="N596" i="94"/>
  <c r="O596" i="94"/>
  <c r="P596" i="94"/>
  <c r="Q596" i="94"/>
  <c r="R596" i="94"/>
  <c r="S596" i="94"/>
  <c r="U596" i="94" s="1"/>
  <c r="A597" i="94"/>
  <c r="B597" i="94"/>
  <c r="C597" i="94"/>
  <c r="D597" i="94"/>
  <c r="F597" i="94"/>
  <c r="G597" i="94"/>
  <c r="H597" i="94"/>
  <c r="I597" i="94"/>
  <c r="J597" i="94"/>
  <c r="K597" i="94"/>
  <c r="L597" i="94"/>
  <c r="M597" i="94"/>
  <c r="N597" i="94"/>
  <c r="O597" i="94"/>
  <c r="P597" i="94"/>
  <c r="Q597" i="94"/>
  <c r="R597" i="94"/>
  <c r="S597" i="94"/>
  <c r="U597" i="94" s="1"/>
  <c r="A598" i="94"/>
  <c r="B598" i="94"/>
  <c r="C598" i="94"/>
  <c r="D598" i="94"/>
  <c r="F598" i="94"/>
  <c r="G598" i="94"/>
  <c r="H598" i="94"/>
  <c r="I598" i="94"/>
  <c r="J598" i="94"/>
  <c r="K598" i="94"/>
  <c r="L598" i="94"/>
  <c r="M598" i="94"/>
  <c r="N598" i="94"/>
  <c r="O598" i="94"/>
  <c r="P598" i="94"/>
  <c r="Q598" i="94"/>
  <c r="R598" i="94"/>
  <c r="S598" i="94"/>
  <c r="U598" i="94" s="1"/>
  <c r="A599" i="94"/>
  <c r="B599" i="94"/>
  <c r="C599" i="94"/>
  <c r="D599" i="94"/>
  <c r="F599" i="94"/>
  <c r="G599" i="94"/>
  <c r="H599" i="94"/>
  <c r="I599" i="94"/>
  <c r="J599" i="94"/>
  <c r="K599" i="94"/>
  <c r="L599" i="94"/>
  <c r="M599" i="94"/>
  <c r="N599" i="94"/>
  <c r="O599" i="94"/>
  <c r="P599" i="94"/>
  <c r="Q599" i="94"/>
  <c r="R599" i="94"/>
  <c r="S599" i="94"/>
  <c r="U599" i="94" s="1"/>
  <c r="A600" i="94"/>
  <c r="B600" i="94"/>
  <c r="C600" i="94"/>
  <c r="D600" i="94"/>
  <c r="F600" i="94"/>
  <c r="G600" i="94"/>
  <c r="H600" i="94"/>
  <c r="I600" i="94"/>
  <c r="J600" i="94"/>
  <c r="K600" i="94"/>
  <c r="L600" i="94"/>
  <c r="M600" i="94"/>
  <c r="N600" i="94"/>
  <c r="O600" i="94"/>
  <c r="P600" i="94"/>
  <c r="Q600" i="94"/>
  <c r="R600" i="94"/>
  <c r="S600" i="94"/>
  <c r="U600" i="94" s="1"/>
  <c r="A601" i="94"/>
  <c r="B601" i="94"/>
  <c r="C601" i="94"/>
  <c r="D601" i="94"/>
  <c r="F601" i="94"/>
  <c r="G601" i="94"/>
  <c r="H601" i="94"/>
  <c r="I601" i="94"/>
  <c r="J601" i="94"/>
  <c r="K601" i="94"/>
  <c r="L601" i="94"/>
  <c r="M601" i="94"/>
  <c r="N601" i="94"/>
  <c r="O601" i="94"/>
  <c r="P601" i="94"/>
  <c r="Q601" i="94"/>
  <c r="R601" i="94"/>
  <c r="S601" i="94"/>
  <c r="U601" i="94" s="1"/>
  <c r="A602" i="94"/>
  <c r="B602" i="94"/>
  <c r="C602" i="94"/>
  <c r="D602" i="94"/>
  <c r="F602" i="94"/>
  <c r="G602" i="94"/>
  <c r="H602" i="94"/>
  <c r="I602" i="94"/>
  <c r="J602" i="94"/>
  <c r="K602" i="94"/>
  <c r="L602" i="94"/>
  <c r="M602" i="94"/>
  <c r="N602" i="94"/>
  <c r="O602" i="94"/>
  <c r="P602" i="94"/>
  <c r="Q602" i="94"/>
  <c r="R602" i="94"/>
  <c r="S602" i="94"/>
  <c r="U602" i="94" s="1"/>
  <c r="A603" i="94"/>
  <c r="B603" i="94"/>
  <c r="C603" i="94"/>
  <c r="D603" i="94"/>
  <c r="F603" i="94"/>
  <c r="G603" i="94"/>
  <c r="H603" i="94"/>
  <c r="I603" i="94"/>
  <c r="J603" i="94"/>
  <c r="K603" i="94"/>
  <c r="L603" i="94"/>
  <c r="M603" i="94"/>
  <c r="N603" i="94"/>
  <c r="O603" i="94"/>
  <c r="P603" i="94"/>
  <c r="Q603" i="94"/>
  <c r="R603" i="94"/>
  <c r="S603" i="94"/>
  <c r="U603" i="94" s="1"/>
  <c r="A604" i="94"/>
  <c r="B604" i="94"/>
  <c r="C604" i="94"/>
  <c r="D604" i="94"/>
  <c r="F604" i="94"/>
  <c r="G604" i="94"/>
  <c r="H604" i="94"/>
  <c r="I604" i="94"/>
  <c r="J604" i="94"/>
  <c r="K604" i="94"/>
  <c r="L604" i="94"/>
  <c r="M604" i="94"/>
  <c r="N604" i="94"/>
  <c r="O604" i="94"/>
  <c r="P604" i="94"/>
  <c r="Q604" i="94"/>
  <c r="R604" i="94"/>
  <c r="S604" i="94"/>
  <c r="U604" i="94" s="1"/>
  <c r="A605" i="94"/>
  <c r="B605" i="94"/>
  <c r="C605" i="94"/>
  <c r="D605" i="94"/>
  <c r="F605" i="94"/>
  <c r="G605" i="94"/>
  <c r="H605" i="94"/>
  <c r="I605" i="94"/>
  <c r="J605" i="94"/>
  <c r="K605" i="94"/>
  <c r="L605" i="94"/>
  <c r="M605" i="94"/>
  <c r="N605" i="94"/>
  <c r="O605" i="94"/>
  <c r="P605" i="94"/>
  <c r="Q605" i="94"/>
  <c r="R605" i="94"/>
  <c r="S605" i="94"/>
  <c r="U605" i="94" s="1"/>
  <c r="A606" i="94"/>
  <c r="B606" i="94"/>
  <c r="C606" i="94"/>
  <c r="D606" i="94"/>
  <c r="F606" i="94"/>
  <c r="G606" i="94"/>
  <c r="H606" i="94"/>
  <c r="I606" i="94"/>
  <c r="J606" i="94"/>
  <c r="K606" i="94"/>
  <c r="L606" i="94"/>
  <c r="M606" i="94"/>
  <c r="N606" i="94"/>
  <c r="O606" i="94"/>
  <c r="P606" i="94"/>
  <c r="Q606" i="94"/>
  <c r="R606" i="94"/>
  <c r="S606" i="94"/>
  <c r="U606" i="94" s="1"/>
  <c r="A607" i="94"/>
  <c r="B607" i="94"/>
  <c r="C607" i="94"/>
  <c r="D607" i="94"/>
  <c r="F607" i="94"/>
  <c r="G607" i="94"/>
  <c r="H607" i="94"/>
  <c r="I607" i="94"/>
  <c r="J607" i="94"/>
  <c r="K607" i="94"/>
  <c r="L607" i="94"/>
  <c r="M607" i="94"/>
  <c r="N607" i="94"/>
  <c r="O607" i="94"/>
  <c r="P607" i="94"/>
  <c r="Q607" i="94"/>
  <c r="R607" i="94"/>
  <c r="S607" i="94"/>
  <c r="U607" i="94" s="1"/>
  <c r="A608" i="94"/>
  <c r="B608" i="94"/>
  <c r="C608" i="94"/>
  <c r="D608" i="94"/>
  <c r="F608" i="94"/>
  <c r="G608" i="94"/>
  <c r="H608" i="94"/>
  <c r="I608" i="94"/>
  <c r="J608" i="94"/>
  <c r="K608" i="94"/>
  <c r="L608" i="94"/>
  <c r="M608" i="94"/>
  <c r="N608" i="94"/>
  <c r="O608" i="94"/>
  <c r="P608" i="94"/>
  <c r="Q608" i="94"/>
  <c r="R608" i="94"/>
  <c r="S608" i="94"/>
  <c r="U608" i="94" s="1"/>
  <c r="A609" i="94"/>
  <c r="B609" i="94"/>
  <c r="C609" i="94"/>
  <c r="D609" i="94"/>
  <c r="F609" i="94"/>
  <c r="G609" i="94"/>
  <c r="H609" i="94"/>
  <c r="I609" i="94"/>
  <c r="J609" i="94"/>
  <c r="K609" i="94"/>
  <c r="L609" i="94"/>
  <c r="M609" i="94"/>
  <c r="N609" i="94"/>
  <c r="O609" i="94"/>
  <c r="P609" i="94"/>
  <c r="Q609" i="94"/>
  <c r="R609" i="94"/>
  <c r="S609" i="94"/>
  <c r="U609" i="94" s="1"/>
  <c r="A610" i="94"/>
  <c r="B610" i="94"/>
  <c r="C610" i="94"/>
  <c r="D610" i="94"/>
  <c r="F610" i="94"/>
  <c r="G610" i="94"/>
  <c r="H610" i="94"/>
  <c r="I610" i="94"/>
  <c r="J610" i="94"/>
  <c r="K610" i="94"/>
  <c r="L610" i="94"/>
  <c r="M610" i="94"/>
  <c r="N610" i="94"/>
  <c r="O610" i="94"/>
  <c r="P610" i="94"/>
  <c r="Q610" i="94"/>
  <c r="R610" i="94"/>
  <c r="S610" i="94"/>
  <c r="U610" i="94" s="1"/>
  <c r="A611" i="94"/>
  <c r="B611" i="94"/>
  <c r="C611" i="94"/>
  <c r="D611" i="94"/>
  <c r="F611" i="94"/>
  <c r="G611" i="94"/>
  <c r="H611" i="94"/>
  <c r="I611" i="94"/>
  <c r="J611" i="94"/>
  <c r="K611" i="94"/>
  <c r="L611" i="94"/>
  <c r="M611" i="94"/>
  <c r="N611" i="94"/>
  <c r="O611" i="94"/>
  <c r="P611" i="94"/>
  <c r="Q611" i="94"/>
  <c r="R611" i="94"/>
  <c r="S611" i="94"/>
  <c r="U611" i="94" s="1"/>
  <c r="A612" i="94"/>
  <c r="B612" i="94"/>
  <c r="C612" i="94"/>
  <c r="D612" i="94"/>
  <c r="F612" i="94"/>
  <c r="G612" i="94"/>
  <c r="H612" i="94"/>
  <c r="I612" i="94"/>
  <c r="J612" i="94"/>
  <c r="K612" i="94"/>
  <c r="L612" i="94"/>
  <c r="M612" i="94"/>
  <c r="N612" i="94"/>
  <c r="O612" i="94"/>
  <c r="P612" i="94"/>
  <c r="Q612" i="94"/>
  <c r="R612" i="94"/>
  <c r="S612" i="94"/>
  <c r="U612" i="94" s="1"/>
  <c r="A613" i="94"/>
  <c r="B613" i="94"/>
  <c r="C613" i="94"/>
  <c r="D613" i="94"/>
  <c r="F613" i="94"/>
  <c r="G613" i="94"/>
  <c r="H613" i="94"/>
  <c r="I613" i="94"/>
  <c r="J613" i="94"/>
  <c r="K613" i="94"/>
  <c r="L613" i="94"/>
  <c r="M613" i="94"/>
  <c r="N613" i="94"/>
  <c r="O613" i="94"/>
  <c r="P613" i="94"/>
  <c r="Q613" i="94"/>
  <c r="R613" i="94"/>
  <c r="S613" i="94"/>
  <c r="U613" i="94" s="1"/>
  <c r="A614" i="94"/>
  <c r="B614" i="94"/>
  <c r="C614" i="94"/>
  <c r="D614" i="94"/>
  <c r="F614" i="94"/>
  <c r="G614" i="94"/>
  <c r="H614" i="94"/>
  <c r="I614" i="94"/>
  <c r="J614" i="94"/>
  <c r="K614" i="94"/>
  <c r="L614" i="94"/>
  <c r="M614" i="94"/>
  <c r="N614" i="94"/>
  <c r="O614" i="94"/>
  <c r="P614" i="94"/>
  <c r="Q614" i="94"/>
  <c r="R614" i="94"/>
  <c r="S614" i="94"/>
  <c r="U614" i="94" s="1"/>
  <c r="A615" i="94"/>
  <c r="B615" i="94"/>
  <c r="C615" i="94"/>
  <c r="D615" i="94"/>
  <c r="F615" i="94"/>
  <c r="G615" i="94"/>
  <c r="H615" i="94"/>
  <c r="I615" i="94"/>
  <c r="J615" i="94"/>
  <c r="K615" i="94"/>
  <c r="L615" i="94"/>
  <c r="M615" i="94"/>
  <c r="N615" i="94"/>
  <c r="O615" i="94"/>
  <c r="P615" i="94"/>
  <c r="Q615" i="94"/>
  <c r="R615" i="94"/>
  <c r="S615" i="94"/>
  <c r="U615" i="94" s="1"/>
  <c r="A616" i="94"/>
  <c r="B616" i="94"/>
  <c r="C616" i="94"/>
  <c r="D616" i="94"/>
  <c r="F616" i="94"/>
  <c r="G616" i="94"/>
  <c r="H616" i="94"/>
  <c r="I616" i="94"/>
  <c r="J616" i="94"/>
  <c r="K616" i="94"/>
  <c r="L616" i="94"/>
  <c r="M616" i="94"/>
  <c r="N616" i="94"/>
  <c r="O616" i="94"/>
  <c r="P616" i="94"/>
  <c r="Q616" i="94"/>
  <c r="R616" i="94"/>
  <c r="S616" i="94"/>
  <c r="U616" i="94" s="1"/>
  <c r="A617" i="94"/>
  <c r="B617" i="94"/>
  <c r="C617" i="94"/>
  <c r="D617" i="94"/>
  <c r="F617" i="94"/>
  <c r="G617" i="94"/>
  <c r="H617" i="94"/>
  <c r="I617" i="94"/>
  <c r="J617" i="94"/>
  <c r="K617" i="94"/>
  <c r="L617" i="94"/>
  <c r="M617" i="94"/>
  <c r="N617" i="94"/>
  <c r="O617" i="94"/>
  <c r="P617" i="94"/>
  <c r="Q617" i="94"/>
  <c r="R617" i="94"/>
  <c r="S617" i="94"/>
  <c r="U617" i="94" s="1"/>
  <c r="A618" i="94"/>
  <c r="B618" i="94"/>
  <c r="C618" i="94"/>
  <c r="D618" i="94"/>
  <c r="F618" i="94"/>
  <c r="G618" i="94"/>
  <c r="H618" i="94"/>
  <c r="I618" i="94"/>
  <c r="J618" i="94"/>
  <c r="K618" i="94"/>
  <c r="L618" i="94"/>
  <c r="M618" i="94"/>
  <c r="N618" i="94"/>
  <c r="O618" i="94"/>
  <c r="P618" i="94"/>
  <c r="Q618" i="94"/>
  <c r="R618" i="94"/>
  <c r="S618" i="94"/>
  <c r="U618" i="94" s="1"/>
  <c r="A619" i="94"/>
  <c r="B619" i="94"/>
  <c r="C619" i="94"/>
  <c r="D619" i="94"/>
  <c r="F619" i="94"/>
  <c r="G619" i="94"/>
  <c r="H619" i="94"/>
  <c r="I619" i="94"/>
  <c r="J619" i="94"/>
  <c r="K619" i="94"/>
  <c r="L619" i="94"/>
  <c r="M619" i="94"/>
  <c r="N619" i="94"/>
  <c r="O619" i="94"/>
  <c r="P619" i="94"/>
  <c r="Q619" i="94"/>
  <c r="R619" i="94"/>
  <c r="S619" i="94"/>
  <c r="U619" i="94" s="1"/>
  <c r="A620" i="94"/>
  <c r="B620" i="94"/>
  <c r="C620" i="94"/>
  <c r="D620" i="94"/>
  <c r="F620" i="94"/>
  <c r="G620" i="94"/>
  <c r="H620" i="94"/>
  <c r="I620" i="94"/>
  <c r="J620" i="94"/>
  <c r="K620" i="94"/>
  <c r="L620" i="94"/>
  <c r="M620" i="94"/>
  <c r="N620" i="94"/>
  <c r="O620" i="94"/>
  <c r="P620" i="94"/>
  <c r="Q620" i="94"/>
  <c r="R620" i="94"/>
  <c r="S620" i="94"/>
  <c r="U620" i="94" s="1"/>
  <c r="A621" i="94"/>
  <c r="B621" i="94"/>
  <c r="C621" i="94"/>
  <c r="D621" i="94"/>
  <c r="F621" i="94"/>
  <c r="G621" i="94"/>
  <c r="H621" i="94"/>
  <c r="I621" i="94"/>
  <c r="J621" i="94"/>
  <c r="K621" i="94"/>
  <c r="L621" i="94"/>
  <c r="M621" i="94"/>
  <c r="N621" i="94"/>
  <c r="O621" i="94"/>
  <c r="P621" i="94"/>
  <c r="Q621" i="94"/>
  <c r="R621" i="94"/>
  <c r="S621" i="94"/>
  <c r="U621" i="94" s="1"/>
  <c r="A622" i="94"/>
  <c r="B622" i="94"/>
  <c r="C622" i="94"/>
  <c r="D622" i="94"/>
  <c r="F622" i="94"/>
  <c r="G622" i="94"/>
  <c r="H622" i="94"/>
  <c r="I622" i="94"/>
  <c r="J622" i="94"/>
  <c r="K622" i="94"/>
  <c r="L622" i="94"/>
  <c r="M622" i="94"/>
  <c r="N622" i="94"/>
  <c r="O622" i="94"/>
  <c r="P622" i="94"/>
  <c r="Q622" i="94"/>
  <c r="R622" i="94"/>
  <c r="S622" i="94"/>
  <c r="U622" i="94" s="1"/>
  <c r="A623" i="94"/>
  <c r="B623" i="94"/>
  <c r="C623" i="94"/>
  <c r="D623" i="94"/>
  <c r="F623" i="94"/>
  <c r="G623" i="94"/>
  <c r="H623" i="94"/>
  <c r="I623" i="94"/>
  <c r="J623" i="94"/>
  <c r="K623" i="94"/>
  <c r="L623" i="94"/>
  <c r="M623" i="94"/>
  <c r="N623" i="94"/>
  <c r="O623" i="94"/>
  <c r="P623" i="94"/>
  <c r="Q623" i="94"/>
  <c r="R623" i="94"/>
  <c r="S623" i="94"/>
  <c r="U623" i="94" s="1"/>
  <c r="A624" i="94"/>
  <c r="B624" i="94"/>
  <c r="C624" i="94"/>
  <c r="D624" i="94"/>
  <c r="F624" i="94"/>
  <c r="G624" i="94"/>
  <c r="H624" i="94"/>
  <c r="I624" i="94"/>
  <c r="J624" i="94"/>
  <c r="K624" i="94"/>
  <c r="L624" i="94"/>
  <c r="M624" i="94"/>
  <c r="N624" i="94"/>
  <c r="O624" i="94"/>
  <c r="P624" i="94"/>
  <c r="Q624" i="94"/>
  <c r="R624" i="94"/>
  <c r="S624" i="94"/>
  <c r="U624" i="94" s="1"/>
  <c r="A625" i="94"/>
  <c r="B625" i="94"/>
  <c r="C625" i="94"/>
  <c r="D625" i="94"/>
  <c r="F625" i="94"/>
  <c r="G625" i="94"/>
  <c r="H625" i="94"/>
  <c r="I625" i="94"/>
  <c r="J625" i="94"/>
  <c r="K625" i="94"/>
  <c r="L625" i="94"/>
  <c r="M625" i="94"/>
  <c r="N625" i="94"/>
  <c r="O625" i="94"/>
  <c r="P625" i="94"/>
  <c r="Q625" i="94"/>
  <c r="R625" i="94"/>
  <c r="S625" i="94"/>
  <c r="U625" i="94" s="1"/>
  <c r="A626" i="94"/>
  <c r="B626" i="94"/>
  <c r="C626" i="94"/>
  <c r="D626" i="94"/>
  <c r="F626" i="94"/>
  <c r="G626" i="94"/>
  <c r="H626" i="94"/>
  <c r="I626" i="94"/>
  <c r="J626" i="94"/>
  <c r="K626" i="94"/>
  <c r="L626" i="94"/>
  <c r="M626" i="94"/>
  <c r="N626" i="94"/>
  <c r="O626" i="94"/>
  <c r="P626" i="94"/>
  <c r="Q626" i="94"/>
  <c r="R626" i="94"/>
  <c r="S626" i="94"/>
  <c r="U626" i="94" s="1"/>
  <c r="A627" i="94"/>
  <c r="B627" i="94"/>
  <c r="C627" i="94"/>
  <c r="D627" i="94"/>
  <c r="F627" i="94"/>
  <c r="G627" i="94"/>
  <c r="H627" i="94"/>
  <c r="I627" i="94"/>
  <c r="J627" i="94"/>
  <c r="K627" i="94"/>
  <c r="L627" i="94"/>
  <c r="M627" i="94"/>
  <c r="N627" i="94"/>
  <c r="O627" i="94"/>
  <c r="P627" i="94"/>
  <c r="Q627" i="94"/>
  <c r="R627" i="94"/>
  <c r="S627" i="94"/>
  <c r="U627" i="94" s="1"/>
  <c r="A628" i="94"/>
  <c r="B628" i="94"/>
  <c r="C628" i="94"/>
  <c r="D628" i="94"/>
  <c r="F628" i="94"/>
  <c r="G628" i="94"/>
  <c r="H628" i="94"/>
  <c r="I628" i="94"/>
  <c r="J628" i="94"/>
  <c r="K628" i="94"/>
  <c r="L628" i="94"/>
  <c r="M628" i="94"/>
  <c r="N628" i="94"/>
  <c r="O628" i="94"/>
  <c r="P628" i="94"/>
  <c r="Q628" i="94"/>
  <c r="R628" i="94"/>
  <c r="S628" i="94"/>
  <c r="U628" i="94" s="1"/>
  <c r="A629" i="94"/>
  <c r="B629" i="94"/>
  <c r="C629" i="94"/>
  <c r="D629" i="94"/>
  <c r="F629" i="94"/>
  <c r="G629" i="94"/>
  <c r="H629" i="94"/>
  <c r="I629" i="94"/>
  <c r="J629" i="94"/>
  <c r="K629" i="94"/>
  <c r="L629" i="94"/>
  <c r="M629" i="94"/>
  <c r="N629" i="94"/>
  <c r="O629" i="94"/>
  <c r="P629" i="94"/>
  <c r="Q629" i="94"/>
  <c r="R629" i="94"/>
  <c r="S629" i="94"/>
  <c r="U629" i="94" s="1"/>
  <c r="A630" i="94"/>
  <c r="B630" i="94"/>
  <c r="C630" i="94"/>
  <c r="D630" i="94"/>
  <c r="F630" i="94"/>
  <c r="G630" i="94"/>
  <c r="H630" i="94"/>
  <c r="I630" i="94"/>
  <c r="J630" i="94"/>
  <c r="K630" i="94"/>
  <c r="L630" i="94"/>
  <c r="M630" i="94"/>
  <c r="N630" i="94"/>
  <c r="O630" i="94"/>
  <c r="P630" i="94"/>
  <c r="Q630" i="94"/>
  <c r="R630" i="94"/>
  <c r="S630" i="94"/>
  <c r="U630" i="94" s="1"/>
  <c r="A631" i="94"/>
  <c r="B631" i="94"/>
  <c r="C631" i="94"/>
  <c r="D631" i="94"/>
  <c r="F631" i="94"/>
  <c r="G631" i="94"/>
  <c r="H631" i="94"/>
  <c r="I631" i="94"/>
  <c r="J631" i="94"/>
  <c r="K631" i="94"/>
  <c r="L631" i="94"/>
  <c r="M631" i="94"/>
  <c r="N631" i="94"/>
  <c r="O631" i="94"/>
  <c r="P631" i="94"/>
  <c r="Q631" i="94"/>
  <c r="R631" i="94"/>
  <c r="S631" i="94"/>
  <c r="U631" i="94" s="1"/>
  <c r="A632" i="94"/>
  <c r="B632" i="94"/>
  <c r="C632" i="94"/>
  <c r="D632" i="94"/>
  <c r="F632" i="94"/>
  <c r="G632" i="94"/>
  <c r="H632" i="94"/>
  <c r="I632" i="94"/>
  <c r="J632" i="94"/>
  <c r="K632" i="94"/>
  <c r="L632" i="94"/>
  <c r="M632" i="94"/>
  <c r="N632" i="94"/>
  <c r="O632" i="94"/>
  <c r="P632" i="94"/>
  <c r="Q632" i="94"/>
  <c r="R632" i="94"/>
  <c r="S632" i="94"/>
  <c r="U632" i="94" s="1"/>
  <c r="A633" i="94"/>
  <c r="B633" i="94"/>
  <c r="C633" i="94"/>
  <c r="D633" i="94"/>
  <c r="F633" i="94"/>
  <c r="G633" i="94"/>
  <c r="H633" i="94"/>
  <c r="I633" i="94"/>
  <c r="J633" i="94"/>
  <c r="K633" i="94"/>
  <c r="L633" i="94"/>
  <c r="M633" i="94"/>
  <c r="N633" i="94"/>
  <c r="O633" i="94"/>
  <c r="P633" i="94"/>
  <c r="Q633" i="94"/>
  <c r="R633" i="94"/>
  <c r="S633" i="94"/>
  <c r="U633" i="94" s="1"/>
  <c r="A634" i="94"/>
  <c r="B634" i="94"/>
  <c r="C634" i="94"/>
  <c r="D634" i="94"/>
  <c r="F634" i="94"/>
  <c r="G634" i="94"/>
  <c r="H634" i="94"/>
  <c r="I634" i="94"/>
  <c r="J634" i="94"/>
  <c r="K634" i="94"/>
  <c r="L634" i="94"/>
  <c r="M634" i="94"/>
  <c r="N634" i="94"/>
  <c r="O634" i="94"/>
  <c r="P634" i="94"/>
  <c r="Q634" i="94"/>
  <c r="R634" i="94"/>
  <c r="S634" i="94"/>
  <c r="U634" i="94" s="1"/>
  <c r="A635" i="94"/>
  <c r="B635" i="94"/>
  <c r="C635" i="94"/>
  <c r="D635" i="94"/>
  <c r="F635" i="94"/>
  <c r="G635" i="94"/>
  <c r="H635" i="94"/>
  <c r="I635" i="94"/>
  <c r="J635" i="94"/>
  <c r="K635" i="94"/>
  <c r="L635" i="94"/>
  <c r="M635" i="94"/>
  <c r="N635" i="94"/>
  <c r="O635" i="94"/>
  <c r="P635" i="94"/>
  <c r="Q635" i="94"/>
  <c r="R635" i="94"/>
  <c r="S635" i="94"/>
  <c r="U635" i="94" s="1"/>
  <c r="A636" i="94"/>
  <c r="B636" i="94"/>
  <c r="C636" i="94"/>
  <c r="D636" i="94"/>
  <c r="F636" i="94"/>
  <c r="G636" i="94"/>
  <c r="H636" i="94"/>
  <c r="I636" i="94"/>
  <c r="J636" i="94"/>
  <c r="K636" i="94"/>
  <c r="L636" i="94"/>
  <c r="M636" i="94"/>
  <c r="N636" i="94"/>
  <c r="O636" i="94"/>
  <c r="P636" i="94"/>
  <c r="Q636" i="94"/>
  <c r="R636" i="94"/>
  <c r="S636" i="94"/>
  <c r="U636" i="94" s="1"/>
  <c r="A637" i="94"/>
  <c r="B637" i="94"/>
  <c r="C637" i="94"/>
  <c r="D637" i="94"/>
  <c r="F637" i="94"/>
  <c r="G637" i="94"/>
  <c r="H637" i="94"/>
  <c r="I637" i="94"/>
  <c r="J637" i="94"/>
  <c r="K637" i="94"/>
  <c r="L637" i="94"/>
  <c r="M637" i="94"/>
  <c r="N637" i="94"/>
  <c r="O637" i="94"/>
  <c r="P637" i="94"/>
  <c r="Q637" i="94"/>
  <c r="R637" i="94"/>
  <c r="S637" i="94"/>
  <c r="U637" i="94" s="1"/>
  <c r="A638" i="94"/>
  <c r="B638" i="94"/>
  <c r="C638" i="94"/>
  <c r="D638" i="94"/>
  <c r="F638" i="94"/>
  <c r="G638" i="94"/>
  <c r="H638" i="94"/>
  <c r="I638" i="94"/>
  <c r="J638" i="94"/>
  <c r="K638" i="94"/>
  <c r="L638" i="94"/>
  <c r="M638" i="94"/>
  <c r="N638" i="94"/>
  <c r="O638" i="94"/>
  <c r="P638" i="94"/>
  <c r="Q638" i="94"/>
  <c r="R638" i="94"/>
  <c r="S638" i="94"/>
  <c r="U638" i="94" s="1"/>
  <c r="A639" i="94"/>
  <c r="B639" i="94"/>
  <c r="C639" i="94"/>
  <c r="D639" i="94"/>
  <c r="F639" i="94"/>
  <c r="G639" i="94"/>
  <c r="H639" i="94"/>
  <c r="I639" i="94"/>
  <c r="J639" i="94"/>
  <c r="K639" i="94"/>
  <c r="L639" i="94"/>
  <c r="M639" i="94"/>
  <c r="N639" i="94"/>
  <c r="O639" i="94"/>
  <c r="P639" i="94"/>
  <c r="Q639" i="94"/>
  <c r="R639" i="94"/>
  <c r="S639" i="94"/>
  <c r="U639" i="94" s="1"/>
  <c r="A640" i="94"/>
  <c r="B640" i="94"/>
  <c r="C640" i="94"/>
  <c r="D640" i="94"/>
  <c r="F640" i="94"/>
  <c r="G640" i="94"/>
  <c r="H640" i="94"/>
  <c r="I640" i="94"/>
  <c r="J640" i="94"/>
  <c r="K640" i="94"/>
  <c r="L640" i="94"/>
  <c r="M640" i="94"/>
  <c r="N640" i="94"/>
  <c r="O640" i="94"/>
  <c r="P640" i="94"/>
  <c r="Q640" i="94"/>
  <c r="R640" i="94"/>
  <c r="S640" i="94"/>
  <c r="U640" i="94" s="1"/>
  <c r="A641" i="94"/>
  <c r="B641" i="94"/>
  <c r="C641" i="94"/>
  <c r="D641" i="94"/>
  <c r="F641" i="94"/>
  <c r="G641" i="94"/>
  <c r="H641" i="94"/>
  <c r="I641" i="94"/>
  <c r="J641" i="94"/>
  <c r="K641" i="94"/>
  <c r="L641" i="94"/>
  <c r="M641" i="94"/>
  <c r="N641" i="94"/>
  <c r="O641" i="94"/>
  <c r="P641" i="94"/>
  <c r="Q641" i="94"/>
  <c r="R641" i="94"/>
  <c r="S641" i="94"/>
  <c r="U641" i="94" s="1"/>
  <c r="A642" i="94"/>
  <c r="B642" i="94"/>
  <c r="C642" i="94"/>
  <c r="D642" i="94"/>
  <c r="F642" i="94"/>
  <c r="G642" i="94"/>
  <c r="H642" i="94"/>
  <c r="I642" i="94"/>
  <c r="J642" i="94"/>
  <c r="K642" i="94"/>
  <c r="L642" i="94"/>
  <c r="M642" i="94"/>
  <c r="N642" i="94"/>
  <c r="O642" i="94"/>
  <c r="P642" i="94"/>
  <c r="Q642" i="94"/>
  <c r="R642" i="94"/>
  <c r="S642" i="94"/>
  <c r="U642" i="94" s="1"/>
  <c r="A643" i="94"/>
  <c r="B643" i="94"/>
  <c r="C643" i="94"/>
  <c r="D643" i="94"/>
  <c r="F643" i="94"/>
  <c r="G643" i="94"/>
  <c r="H643" i="94"/>
  <c r="I643" i="94"/>
  <c r="J643" i="94"/>
  <c r="K643" i="94"/>
  <c r="L643" i="94"/>
  <c r="M643" i="94"/>
  <c r="N643" i="94"/>
  <c r="O643" i="94"/>
  <c r="P643" i="94"/>
  <c r="Q643" i="94"/>
  <c r="R643" i="94"/>
  <c r="S643" i="94"/>
  <c r="U643" i="94" s="1"/>
  <c r="A644" i="94"/>
  <c r="B644" i="94"/>
  <c r="C644" i="94"/>
  <c r="D644" i="94"/>
  <c r="F644" i="94"/>
  <c r="G644" i="94"/>
  <c r="H644" i="94"/>
  <c r="I644" i="94"/>
  <c r="J644" i="94"/>
  <c r="K644" i="94"/>
  <c r="L644" i="94"/>
  <c r="M644" i="94"/>
  <c r="N644" i="94"/>
  <c r="O644" i="94"/>
  <c r="P644" i="94"/>
  <c r="Q644" i="94"/>
  <c r="R644" i="94"/>
  <c r="S644" i="94"/>
  <c r="U644" i="94" s="1"/>
  <c r="A645" i="94"/>
  <c r="B645" i="94"/>
  <c r="C645" i="94"/>
  <c r="D645" i="94"/>
  <c r="F645" i="94"/>
  <c r="G645" i="94"/>
  <c r="H645" i="94"/>
  <c r="I645" i="94"/>
  <c r="J645" i="94"/>
  <c r="K645" i="94"/>
  <c r="L645" i="94"/>
  <c r="M645" i="94"/>
  <c r="N645" i="94"/>
  <c r="O645" i="94"/>
  <c r="P645" i="94"/>
  <c r="Q645" i="94"/>
  <c r="R645" i="94"/>
  <c r="S645" i="94"/>
  <c r="U645" i="94" s="1"/>
  <c r="A646" i="94"/>
  <c r="B646" i="94"/>
  <c r="C646" i="94"/>
  <c r="D646" i="94"/>
  <c r="F646" i="94"/>
  <c r="G646" i="94"/>
  <c r="H646" i="94"/>
  <c r="I646" i="94"/>
  <c r="J646" i="94"/>
  <c r="K646" i="94"/>
  <c r="L646" i="94"/>
  <c r="M646" i="94"/>
  <c r="N646" i="94"/>
  <c r="O646" i="94"/>
  <c r="P646" i="94"/>
  <c r="Q646" i="94"/>
  <c r="R646" i="94"/>
  <c r="S646" i="94"/>
  <c r="U646" i="94" s="1"/>
  <c r="A647" i="94"/>
  <c r="B647" i="94"/>
  <c r="C647" i="94"/>
  <c r="D647" i="94"/>
  <c r="F647" i="94"/>
  <c r="G647" i="94"/>
  <c r="H647" i="94"/>
  <c r="I647" i="94"/>
  <c r="J647" i="94"/>
  <c r="K647" i="94"/>
  <c r="L647" i="94"/>
  <c r="M647" i="94"/>
  <c r="N647" i="94"/>
  <c r="O647" i="94"/>
  <c r="P647" i="94"/>
  <c r="Q647" i="94"/>
  <c r="R647" i="94"/>
  <c r="S647" i="94"/>
  <c r="U647" i="94" s="1"/>
  <c r="A648" i="94"/>
  <c r="B648" i="94"/>
  <c r="C648" i="94"/>
  <c r="D648" i="94"/>
  <c r="F648" i="94"/>
  <c r="G648" i="94"/>
  <c r="H648" i="94"/>
  <c r="I648" i="94"/>
  <c r="J648" i="94"/>
  <c r="K648" i="94"/>
  <c r="L648" i="94"/>
  <c r="M648" i="94"/>
  <c r="N648" i="94"/>
  <c r="O648" i="94"/>
  <c r="P648" i="94"/>
  <c r="Q648" i="94"/>
  <c r="R648" i="94"/>
  <c r="S648" i="94"/>
  <c r="U648" i="94" s="1"/>
  <c r="A649" i="94"/>
  <c r="B649" i="94"/>
  <c r="C649" i="94"/>
  <c r="D649" i="94"/>
  <c r="F649" i="94"/>
  <c r="G649" i="94"/>
  <c r="H649" i="94"/>
  <c r="I649" i="94"/>
  <c r="J649" i="94"/>
  <c r="K649" i="94"/>
  <c r="L649" i="94"/>
  <c r="M649" i="94"/>
  <c r="N649" i="94"/>
  <c r="O649" i="94"/>
  <c r="P649" i="94"/>
  <c r="Q649" i="94"/>
  <c r="R649" i="94"/>
  <c r="S649" i="94"/>
  <c r="U649" i="94" s="1"/>
  <c r="A650" i="94"/>
  <c r="B650" i="94"/>
  <c r="C650" i="94"/>
  <c r="D650" i="94"/>
  <c r="F650" i="94"/>
  <c r="G650" i="94"/>
  <c r="H650" i="94"/>
  <c r="I650" i="94"/>
  <c r="J650" i="94"/>
  <c r="K650" i="94"/>
  <c r="L650" i="94"/>
  <c r="M650" i="94"/>
  <c r="N650" i="94"/>
  <c r="O650" i="94"/>
  <c r="P650" i="94"/>
  <c r="Q650" i="94"/>
  <c r="R650" i="94"/>
  <c r="S650" i="94"/>
  <c r="U650" i="94" s="1"/>
  <c r="A651" i="94"/>
  <c r="B651" i="94"/>
  <c r="C651" i="94"/>
  <c r="D651" i="94"/>
  <c r="F651" i="94"/>
  <c r="G651" i="94"/>
  <c r="H651" i="94"/>
  <c r="I651" i="94"/>
  <c r="J651" i="94"/>
  <c r="K651" i="94"/>
  <c r="L651" i="94"/>
  <c r="M651" i="94"/>
  <c r="N651" i="94"/>
  <c r="O651" i="94"/>
  <c r="P651" i="94"/>
  <c r="Q651" i="94"/>
  <c r="R651" i="94"/>
  <c r="S651" i="94"/>
  <c r="U651" i="94" s="1"/>
  <c r="A652" i="94"/>
  <c r="B652" i="94"/>
  <c r="C652" i="94"/>
  <c r="D652" i="94"/>
  <c r="F652" i="94"/>
  <c r="G652" i="94"/>
  <c r="H652" i="94"/>
  <c r="I652" i="94"/>
  <c r="J652" i="94"/>
  <c r="K652" i="94"/>
  <c r="L652" i="94"/>
  <c r="M652" i="94"/>
  <c r="N652" i="94"/>
  <c r="O652" i="94"/>
  <c r="P652" i="94"/>
  <c r="Q652" i="94"/>
  <c r="R652" i="94"/>
  <c r="S652" i="94"/>
  <c r="U652" i="94" s="1"/>
  <c r="A653" i="94"/>
  <c r="B653" i="94"/>
  <c r="C653" i="94"/>
  <c r="D653" i="94"/>
  <c r="F653" i="94"/>
  <c r="G653" i="94"/>
  <c r="H653" i="94"/>
  <c r="I653" i="94"/>
  <c r="J653" i="94"/>
  <c r="K653" i="94"/>
  <c r="L653" i="94"/>
  <c r="M653" i="94"/>
  <c r="N653" i="94"/>
  <c r="O653" i="94"/>
  <c r="P653" i="94"/>
  <c r="Q653" i="94"/>
  <c r="R653" i="94"/>
  <c r="S653" i="94"/>
  <c r="U653" i="94" s="1"/>
  <c r="A654" i="94"/>
  <c r="B654" i="94"/>
  <c r="C654" i="94"/>
  <c r="D654" i="94"/>
  <c r="F654" i="94"/>
  <c r="G654" i="94"/>
  <c r="H654" i="94"/>
  <c r="I654" i="94"/>
  <c r="J654" i="94"/>
  <c r="K654" i="94"/>
  <c r="L654" i="94"/>
  <c r="M654" i="94"/>
  <c r="N654" i="94"/>
  <c r="O654" i="94"/>
  <c r="P654" i="94"/>
  <c r="Q654" i="94"/>
  <c r="R654" i="94"/>
  <c r="S654" i="94"/>
  <c r="U654" i="94" s="1"/>
  <c r="A655" i="94"/>
  <c r="B655" i="94"/>
  <c r="C655" i="94"/>
  <c r="D655" i="94"/>
  <c r="F655" i="94"/>
  <c r="G655" i="94"/>
  <c r="H655" i="94"/>
  <c r="I655" i="94"/>
  <c r="J655" i="94"/>
  <c r="K655" i="94"/>
  <c r="L655" i="94"/>
  <c r="M655" i="94"/>
  <c r="N655" i="94"/>
  <c r="O655" i="94"/>
  <c r="P655" i="94"/>
  <c r="Q655" i="94"/>
  <c r="R655" i="94"/>
  <c r="S655" i="94"/>
  <c r="U655" i="94" s="1"/>
  <c r="A656" i="94"/>
  <c r="B656" i="94"/>
  <c r="C656" i="94"/>
  <c r="D656" i="94"/>
  <c r="F656" i="94"/>
  <c r="G656" i="94"/>
  <c r="H656" i="94"/>
  <c r="I656" i="94"/>
  <c r="J656" i="94"/>
  <c r="K656" i="94"/>
  <c r="L656" i="94"/>
  <c r="M656" i="94"/>
  <c r="N656" i="94"/>
  <c r="O656" i="94"/>
  <c r="P656" i="94"/>
  <c r="Q656" i="94"/>
  <c r="R656" i="94"/>
  <c r="S656" i="94"/>
  <c r="U656" i="94" s="1"/>
  <c r="A657" i="94"/>
  <c r="B657" i="94"/>
  <c r="C657" i="94"/>
  <c r="D657" i="94"/>
  <c r="F657" i="94"/>
  <c r="G657" i="94"/>
  <c r="H657" i="94"/>
  <c r="I657" i="94"/>
  <c r="J657" i="94"/>
  <c r="K657" i="94"/>
  <c r="L657" i="94"/>
  <c r="M657" i="94"/>
  <c r="N657" i="94"/>
  <c r="O657" i="94"/>
  <c r="P657" i="94"/>
  <c r="Q657" i="94"/>
  <c r="R657" i="94"/>
  <c r="S657" i="94"/>
  <c r="U657" i="94" s="1"/>
  <c r="A658" i="94"/>
  <c r="B658" i="94"/>
  <c r="C658" i="94"/>
  <c r="D658" i="94"/>
  <c r="F658" i="94"/>
  <c r="G658" i="94"/>
  <c r="H658" i="94"/>
  <c r="I658" i="94"/>
  <c r="J658" i="94"/>
  <c r="K658" i="94"/>
  <c r="L658" i="94"/>
  <c r="M658" i="94"/>
  <c r="N658" i="94"/>
  <c r="O658" i="94"/>
  <c r="P658" i="94"/>
  <c r="Q658" i="94"/>
  <c r="R658" i="94"/>
  <c r="S658" i="94"/>
  <c r="U658" i="94" s="1"/>
  <c r="A659" i="94"/>
  <c r="B659" i="94"/>
  <c r="C659" i="94"/>
  <c r="D659" i="94"/>
  <c r="F659" i="94"/>
  <c r="G659" i="94"/>
  <c r="H659" i="94"/>
  <c r="I659" i="94"/>
  <c r="J659" i="94"/>
  <c r="K659" i="94"/>
  <c r="L659" i="94"/>
  <c r="M659" i="94"/>
  <c r="N659" i="94"/>
  <c r="O659" i="94"/>
  <c r="P659" i="94"/>
  <c r="Q659" i="94"/>
  <c r="R659" i="94"/>
  <c r="S659" i="94"/>
  <c r="U659" i="94" s="1"/>
  <c r="A660" i="94"/>
  <c r="B660" i="94"/>
  <c r="C660" i="94"/>
  <c r="D660" i="94"/>
  <c r="F660" i="94"/>
  <c r="G660" i="94"/>
  <c r="H660" i="94"/>
  <c r="I660" i="94"/>
  <c r="J660" i="94"/>
  <c r="K660" i="94"/>
  <c r="L660" i="94"/>
  <c r="M660" i="94"/>
  <c r="N660" i="94"/>
  <c r="O660" i="94"/>
  <c r="P660" i="94"/>
  <c r="Q660" i="94"/>
  <c r="R660" i="94"/>
  <c r="S660" i="94"/>
  <c r="U660" i="94" s="1"/>
  <c r="A661" i="94"/>
  <c r="B661" i="94"/>
  <c r="C661" i="94"/>
  <c r="D661" i="94"/>
  <c r="F661" i="94"/>
  <c r="G661" i="94"/>
  <c r="H661" i="94"/>
  <c r="I661" i="94"/>
  <c r="J661" i="94"/>
  <c r="K661" i="94"/>
  <c r="L661" i="94"/>
  <c r="M661" i="94"/>
  <c r="N661" i="94"/>
  <c r="O661" i="94"/>
  <c r="P661" i="94"/>
  <c r="Q661" i="94"/>
  <c r="R661" i="94"/>
  <c r="S661" i="94"/>
  <c r="U661" i="94" s="1"/>
  <c r="A662" i="94"/>
  <c r="B662" i="94"/>
  <c r="C662" i="94"/>
  <c r="D662" i="94"/>
  <c r="F662" i="94"/>
  <c r="G662" i="94"/>
  <c r="H662" i="94"/>
  <c r="I662" i="94"/>
  <c r="J662" i="94"/>
  <c r="K662" i="94"/>
  <c r="L662" i="94"/>
  <c r="M662" i="94"/>
  <c r="N662" i="94"/>
  <c r="O662" i="94"/>
  <c r="P662" i="94"/>
  <c r="Q662" i="94"/>
  <c r="R662" i="94"/>
  <c r="S662" i="94"/>
  <c r="U662" i="94" s="1"/>
  <c r="A663" i="94"/>
  <c r="B663" i="94"/>
  <c r="C663" i="94"/>
  <c r="D663" i="94"/>
  <c r="F663" i="94"/>
  <c r="G663" i="94"/>
  <c r="H663" i="94"/>
  <c r="I663" i="94"/>
  <c r="J663" i="94"/>
  <c r="K663" i="94"/>
  <c r="L663" i="94"/>
  <c r="M663" i="94"/>
  <c r="N663" i="94"/>
  <c r="O663" i="94"/>
  <c r="P663" i="94"/>
  <c r="Q663" i="94"/>
  <c r="R663" i="94"/>
  <c r="S663" i="94"/>
  <c r="U663" i="94" s="1"/>
  <c r="A664" i="94"/>
  <c r="B664" i="94"/>
  <c r="C664" i="94"/>
  <c r="D664" i="94"/>
  <c r="F664" i="94"/>
  <c r="G664" i="94"/>
  <c r="H664" i="94"/>
  <c r="I664" i="94"/>
  <c r="J664" i="94"/>
  <c r="K664" i="94"/>
  <c r="L664" i="94"/>
  <c r="M664" i="94"/>
  <c r="N664" i="94"/>
  <c r="O664" i="94"/>
  <c r="P664" i="94"/>
  <c r="Q664" i="94"/>
  <c r="R664" i="94"/>
  <c r="S664" i="94"/>
  <c r="U664" i="94" s="1"/>
  <c r="A665" i="94"/>
  <c r="B665" i="94"/>
  <c r="C665" i="94"/>
  <c r="D665" i="94"/>
  <c r="F665" i="94"/>
  <c r="G665" i="94"/>
  <c r="H665" i="94"/>
  <c r="I665" i="94"/>
  <c r="J665" i="94"/>
  <c r="K665" i="94"/>
  <c r="L665" i="94"/>
  <c r="M665" i="94"/>
  <c r="N665" i="94"/>
  <c r="O665" i="94"/>
  <c r="P665" i="94"/>
  <c r="Q665" i="94"/>
  <c r="R665" i="94"/>
  <c r="S665" i="94"/>
  <c r="U665" i="94" s="1"/>
  <c r="A666" i="94"/>
  <c r="B666" i="94"/>
  <c r="C666" i="94"/>
  <c r="D666" i="94"/>
  <c r="F666" i="94"/>
  <c r="G666" i="94"/>
  <c r="H666" i="94"/>
  <c r="I666" i="94"/>
  <c r="J666" i="94"/>
  <c r="K666" i="94"/>
  <c r="L666" i="94"/>
  <c r="M666" i="94"/>
  <c r="N666" i="94"/>
  <c r="O666" i="94"/>
  <c r="P666" i="94"/>
  <c r="Q666" i="94"/>
  <c r="R666" i="94"/>
  <c r="S666" i="94"/>
  <c r="U666" i="94" s="1"/>
  <c r="A667" i="94"/>
  <c r="B667" i="94"/>
  <c r="C667" i="94"/>
  <c r="D667" i="94"/>
  <c r="F667" i="94"/>
  <c r="G667" i="94"/>
  <c r="H667" i="94"/>
  <c r="I667" i="94"/>
  <c r="J667" i="94"/>
  <c r="K667" i="94"/>
  <c r="L667" i="94"/>
  <c r="M667" i="94"/>
  <c r="N667" i="94"/>
  <c r="O667" i="94"/>
  <c r="P667" i="94"/>
  <c r="Q667" i="94"/>
  <c r="R667" i="94"/>
  <c r="S667" i="94"/>
  <c r="U667" i="94" s="1"/>
  <c r="A668" i="94"/>
  <c r="B668" i="94"/>
  <c r="C668" i="94"/>
  <c r="D668" i="94"/>
  <c r="F668" i="94"/>
  <c r="G668" i="94"/>
  <c r="H668" i="94"/>
  <c r="I668" i="94"/>
  <c r="J668" i="94"/>
  <c r="K668" i="94"/>
  <c r="L668" i="94"/>
  <c r="M668" i="94"/>
  <c r="N668" i="94"/>
  <c r="O668" i="94"/>
  <c r="P668" i="94"/>
  <c r="Q668" i="94"/>
  <c r="R668" i="94"/>
  <c r="S668" i="94"/>
  <c r="U668" i="94" s="1"/>
  <c r="A669" i="94"/>
  <c r="B669" i="94"/>
  <c r="C669" i="94"/>
  <c r="D669" i="94"/>
  <c r="F669" i="94"/>
  <c r="G669" i="94"/>
  <c r="H669" i="94"/>
  <c r="I669" i="94"/>
  <c r="J669" i="94"/>
  <c r="K669" i="94"/>
  <c r="L669" i="94"/>
  <c r="M669" i="94"/>
  <c r="N669" i="94"/>
  <c r="O669" i="94"/>
  <c r="P669" i="94"/>
  <c r="Q669" i="94"/>
  <c r="R669" i="94"/>
  <c r="S669" i="94"/>
  <c r="U669" i="94" s="1"/>
  <c r="A670" i="94"/>
  <c r="B670" i="94"/>
  <c r="C670" i="94"/>
  <c r="D670" i="94"/>
  <c r="F670" i="94"/>
  <c r="G670" i="94"/>
  <c r="H670" i="94"/>
  <c r="I670" i="94"/>
  <c r="J670" i="94"/>
  <c r="K670" i="94"/>
  <c r="L670" i="94"/>
  <c r="M670" i="94"/>
  <c r="N670" i="94"/>
  <c r="O670" i="94"/>
  <c r="P670" i="94"/>
  <c r="Q670" i="94"/>
  <c r="R670" i="94"/>
  <c r="S670" i="94"/>
  <c r="U670" i="94" s="1"/>
  <c r="A671" i="94"/>
  <c r="B671" i="94"/>
  <c r="C671" i="94"/>
  <c r="D671" i="94"/>
  <c r="F671" i="94"/>
  <c r="G671" i="94"/>
  <c r="H671" i="94"/>
  <c r="I671" i="94"/>
  <c r="J671" i="94"/>
  <c r="K671" i="94"/>
  <c r="L671" i="94"/>
  <c r="M671" i="94"/>
  <c r="N671" i="94"/>
  <c r="O671" i="94"/>
  <c r="P671" i="94"/>
  <c r="Q671" i="94"/>
  <c r="R671" i="94"/>
  <c r="S671" i="94"/>
  <c r="U671" i="94" s="1"/>
  <c r="A672" i="94"/>
  <c r="B672" i="94"/>
  <c r="C672" i="94"/>
  <c r="D672" i="94"/>
  <c r="F672" i="94"/>
  <c r="G672" i="94"/>
  <c r="H672" i="94"/>
  <c r="I672" i="94"/>
  <c r="J672" i="94"/>
  <c r="K672" i="94"/>
  <c r="L672" i="94"/>
  <c r="M672" i="94"/>
  <c r="N672" i="94"/>
  <c r="O672" i="94"/>
  <c r="P672" i="94"/>
  <c r="Q672" i="94"/>
  <c r="R672" i="94"/>
  <c r="S672" i="94"/>
  <c r="U672" i="94" s="1"/>
  <c r="A673" i="94"/>
  <c r="B673" i="94"/>
  <c r="C673" i="94"/>
  <c r="D673" i="94"/>
  <c r="F673" i="94"/>
  <c r="G673" i="94"/>
  <c r="H673" i="94"/>
  <c r="I673" i="94"/>
  <c r="J673" i="94"/>
  <c r="K673" i="94"/>
  <c r="L673" i="94"/>
  <c r="M673" i="94"/>
  <c r="N673" i="94"/>
  <c r="O673" i="94"/>
  <c r="P673" i="94"/>
  <c r="Q673" i="94"/>
  <c r="R673" i="94"/>
  <c r="S673" i="94"/>
  <c r="U673" i="94" s="1"/>
  <c r="A674" i="94"/>
  <c r="B674" i="94"/>
  <c r="C674" i="94"/>
  <c r="D674" i="94"/>
  <c r="F674" i="94"/>
  <c r="G674" i="94"/>
  <c r="H674" i="94"/>
  <c r="I674" i="94"/>
  <c r="J674" i="94"/>
  <c r="K674" i="94"/>
  <c r="L674" i="94"/>
  <c r="M674" i="94"/>
  <c r="N674" i="94"/>
  <c r="O674" i="94"/>
  <c r="P674" i="94"/>
  <c r="Q674" i="94"/>
  <c r="R674" i="94"/>
  <c r="S674" i="94"/>
  <c r="U674" i="94" s="1"/>
  <c r="A675" i="94"/>
  <c r="B675" i="94"/>
  <c r="C675" i="94"/>
  <c r="D675" i="94"/>
  <c r="F675" i="94"/>
  <c r="G675" i="94"/>
  <c r="H675" i="94"/>
  <c r="I675" i="94"/>
  <c r="J675" i="94"/>
  <c r="K675" i="94"/>
  <c r="L675" i="94"/>
  <c r="M675" i="94"/>
  <c r="N675" i="94"/>
  <c r="O675" i="94"/>
  <c r="P675" i="94"/>
  <c r="Q675" i="94"/>
  <c r="R675" i="94"/>
  <c r="S675" i="94"/>
  <c r="U675" i="94" s="1"/>
  <c r="A676" i="94"/>
  <c r="B676" i="94"/>
  <c r="C676" i="94"/>
  <c r="D676" i="94"/>
  <c r="F676" i="94"/>
  <c r="G676" i="94"/>
  <c r="H676" i="94"/>
  <c r="I676" i="94"/>
  <c r="J676" i="94"/>
  <c r="K676" i="94"/>
  <c r="L676" i="94"/>
  <c r="M676" i="94"/>
  <c r="N676" i="94"/>
  <c r="O676" i="94"/>
  <c r="P676" i="94"/>
  <c r="Q676" i="94"/>
  <c r="R676" i="94"/>
  <c r="S676" i="94"/>
  <c r="U676" i="94" s="1"/>
  <c r="A677" i="94"/>
  <c r="B677" i="94"/>
  <c r="C677" i="94"/>
  <c r="D677" i="94"/>
  <c r="F677" i="94"/>
  <c r="G677" i="94"/>
  <c r="H677" i="94"/>
  <c r="I677" i="94"/>
  <c r="J677" i="94"/>
  <c r="K677" i="94"/>
  <c r="L677" i="94"/>
  <c r="M677" i="94"/>
  <c r="N677" i="94"/>
  <c r="O677" i="94"/>
  <c r="P677" i="94"/>
  <c r="Q677" i="94"/>
  <c r="R677" i="94"/>
  <c r="S677" i="94"/>
  <c r="U677" i="94" s="1"/>
  <c r="A678" i="94"/>
  <c r="B678" i="94"/>
  <c r="C678" i="94"/>
  <c r="D678" i="94"/>
  <c r="F678" i="94"/>
  <c r="G678" i="94"/>
  <c r="H678" i="94"/>
  <c r="I678" i="94"/>
  <c r="J678" i="94"/>
  <c r="K678" i="94"/>
  <c r="L678" i="94"/>
  <c r="M678" i="94"/>
  <c r="N678" i="94"/>
  <c r="O678" i="94"/>
  <c r="P678" i="94"/>
  <c r="Q678" i="94"/>
  <c r="R678" i="94"/>
  <c r="S678" i="94"/>
  <c r="U678" i="94" s="1"/>
  <c r="A679" i="94"/>
  <c r="B679" i="94"/>
  <c r="C679" i="94"/>
  <c r="D679" i="94"/>
  <c r="F679" i="94"/>
  <c r="G679" i="94"/>
  <c r="H679" i="94"/>
  <c r="I679" i="94"/>
  <c r="J679" i="94"/>
  <c r="K679" i="94"/>
  <c r="L679" i="94"/>
  <c r="M679" i="94"/>
  <c r="N679" i="94"/>
  <c r="O679" i="94"/>
  <c r="P679" i="94"/>
  <c r="Q679" i="94"/>
  <c r="R679" i="94"/>
  <c r="S679" i="94"/>
  <c r="U679" i="94" s="1"/>
  <c r="A680" i="94"/>
  <c r="B680" i="94"/>
  <c r="C680" i="94"/>
  <c r="D680" i="94"/>
  <c r="F680" i="94"/>
  <c r="G680" i="94"/>
  <c r="H680" i="94"/>
  <c r="I680" i="94"/>
  <c r="J680" i="94"/>
  <c r="K680" i="94"/>
  <c r="L680" i="94"/>
  <c r="M680" i="94"/>
  <c r="N680" i="94"/>
  <c r="O680" i="94"/>
  <c r="P680" i="94"/>
  <c r="Q680" i="94"/>
  <c r="R680" i="94"/>
  <c r="S680" i="94"/>
  <c r="U680" i="94" s="1"/>
  <c r="A681" i="94"/>
  <c r="B681" i="94"/>
  <c r="C681" i="94"/>
  <c r="D681" i="94"/>
  <c r="F681" i="94"/>
  <c r="G681" i="94"/>
  <c r="H681" i="94"/>
  <c r="I681" i="94"/>
  <c r="J681" i="94"/>
  <c r="K681" i="94"/>
  <c r="L681" i="94"/>
  <c r="M681" i="94"/>
  <c r="N681" i="94"/>
  <c r="O681" i="94"/>
  <c r="P681" i="94"/>
  <c r="Q681" i="94"/>
  <c r="R681" i="94"/>
  <c r="S681" i="94"/>
  <c r="U681" i="94" s="1"/>
  <c r="A682" i="94"/>
  <c r="B682" i="94"/>
  <c r="C682" i="94"/>
  <c r="D682" i="94"/>
  <c r="F682" i="94"/>
  <c r="G682" i="94"/>
  <c r="H682" i="94"/>
  <c r="I682" i="94"/>
  <c r="J682" i="94"/>
  <c r="K682" i="94"/>
  <c r="L682" i="94"/>
  <c r="M682" i="94"/>
  <c r="N682" i="94"/>
  <c r="O682" i="94"/>
  <c r="P682" i="94"/>
  <c r="Q682" i="94"/>
  <c r="R682" i="94"/>
  <c r="S682" i="94"/>
  <c r="U682" i="94" s="1"/>
  <c r="A683" i="94"/>
  <c r="B683" i="94"/>
  <c r="C683" i="94"/>
  <c r="D683" i="94"/>
  <c r="F683" i="94"/>
  <c r="G683" i="94"/>
  <c r="H683" i="94"/>
  <c r="I683" i="94"/>
  <c r="J683" i="94"/>
  <c r="K683" i="94"/>
  <c r="L683" i="94"/>
  <c r="M683" i="94"/>
  <c r="N683" i="94"/>
  <c r="O683" i="94"/>
  <c r="P683" i="94"/>
  <c r="Q683" i="94"/>
  <c r="R683" i="94"/>
  <c r="S683" i="94"/>
  <c r="U683" i="94" s="1"/>
  <c r="A684" i="94"/>
  <c r="B684" i="94"/>
  <c r="C684" i="94"/>
  <c r="D684" i="94"/>
  <c r="F684" i="94"/>
  <c r="G684" i="94"/>
  <c r="H684" i="94"/>
  <c r="I684" i="94"/>
  <c r="J684" i="94"/>
  <c r="K684" i="94"/>
  <c r="L684" i="94"/>
  <c r="M684" i="94"/>
  <c r="N684" i="94"/>
  <c r="O684" i="94"/>
  <c r="P684" i="94"/>
  <c r="Q684" i="94"/>
  <c r="R684" i="94"/>
  <c r="S684" i="94"/>
  <c r="U684" i="94" s="1"/>
  <c r="A685" i="94"/>
  <c r="B685" i="94"/>
  <c r="C685" i="94"/>
  <c r="D685" i="94"/>
  <c r="F685" i="94"/>
  <c r="G685" i="94"/>
  <c r="H685" i="94"/>
  <c r="I685" i="94"/>
  <c r="J685" i="94"/>
  <c r="K685" i="94"/>
  <c r="L685" i="94"/>
  <c r="M685" i="94"/>
  <c r="N685" i="94"/>
  <c r="O685" i="94"/>
  <c r="P685" i="94"/>
  <c r="Q685" i="94"/>
  <c r="R685" i="94"/>
  <c r="S685" i="94"/>
  <c r="U685" i="94" s="1"/>
  <c r="A686" i="94"/>
  <c r="B686" i="94"/>
  <c r="C686" i="94"/>
  <c r="D686" i="94"/>
  <c r="F686" i="94"/>
  <c r="G686" i="94"/>
  <c r="H686" i="94"/>
  <c r="I686" i="94"/>
  <c r="J686" i="94"/>
  <c r="K686" i="94"/>
  <c r="L686" i="94"/>
  <c r="M686" i="94"/>
  <c r="N686" i="94"/>
  <c r="O686" i="94"/>
  <c r="P686" i="94"/>
  <c r="Q686" i="94"/>
  <c r="R686" i="94"/>
  <c r="S686" i="94"/>
  <c r="U686" i="94" s="1"/>
  <c r="A687" i="94"/>
  <c r="B687" i="94"/>
  <c r="C687" i="94"/>
  <c r="D687" i="94"/>
  <c r="F687" i="94"/>
  <c r="G687" i="94"/>
  <c r="H687" i="94"/>
  <c r="I687" i="94"/>
  <c r="J687" i="94"/>
  <c r="K687" i="94"/>
  <c r="L687" i="94"/>
  <c r="M687" i="94"/>
  <c r="N687" i="94"/>
  <c r="O687" i="94"/>
  <c r="P687" i="94"/>
  <c r="Q687" i="94"/>
  <c r="R687" i="94"/>
  <c r="S687" i="94"/>
  <c r="U687" i="94" s="1"/>
  <c r="A688" i="94"/>
  <c r="B688" i="94"/>
  <c r="C688" i="94"/>
  <c r="D688" i="94"/>
  <c r="F688" i="94"/>
  <c r="G688" i="94"/>
  <c r="H688" i="94"/>
  <c r="I688" i="94"/>
  <c r="J688" i="94"/>
  <c r="K688" i="94"/>
  <c r="L688" i="94"/>
  <c r="M688" i="94"/>
  <c r="N688" i="94"/>
  <c r="O688" i="94"/>
  <c r="P688" i="94"/>
  <c r="Q688" i="94"/>
  <c r="R688" i="94"/>
  <c r="S688" i="94"/>
  <c r="U688" i="94" s="1"/>
  <c r="A689" i="94"/>
  <c r="B689" i="94"/>
  <c r="C689" i="94"/>
  <c r="D689" i="94"/>
  <c r="F689" i="94"/>
  <c r="G689" i="94"/>
  <c r="H689" i="94"/>
  <c r="I689" i="94"/>
  <c r="J689" i="94"/>
  <c r="K689" i="94"/>
  <c r="L689" i="94"/>
  <c r="M689" i="94"/>
  <c r="N689" i="94"/>
  <c r="O689" i="94"/>
  <c r="P689" i="94"/>
  <c r="Q689" i="94"/>
  <c r="R689" i="94"/>
  <c r="S689" i="94"/>
  <c r="U689" i="94" s="1"/>
  <c r="A690" i="94"/>
  <c r="B690" i="94"/>
  <c r="C690" i="94"/>
  <c r="D690" i="94"/>
  <c r="F690" i="94"/>
  <c r="G690" i="94"/>
  <c r="H690" i="94"/>
  <c r="I690" i="94"/>
  <c r="J690" i="94"/>
  <c r="K690" i="94"/>
  <c r="L690" i="94"/>
  <c r="M690" i="94"/>
  <c r="N690" i="94"/>
  <c r="O690" i="94"/>
  <c r="P690" i="94"/>
  <c r="Q690" i="94"/>
  <c r="R690" i="94"/>
  <c r="S690" i="94"/>
  <c r="U690" i="94" s="1"/>
  <c r="A691" i="94"/>
  <c r="B691" i="94"/>
  <c r="C691" i="94"/>
  <c r="D691" i="94"/>
  <c r="F691" i="94"/>
  <c r="G691" i="94"/>
  <c r="H691" i="94"/>
  <c r="I691" i="94"/>
  <c r="J691" i="94"/>
  <c r="K691" i="94"/>
  <c r="L691" i="94"/>
  <c r="M691" i="94"/>
  <c r="N691" i="94"/>
  <c r="O691" i="94"/>
  <c r="P691" i="94"/>
  <c r="Q691" i="94"/>
  <c r="R691" i="94"/>
  <c r="S691" i="94"/>
  <c r="U691" i="94" s="1"/>
  <c r="A692" i="94"/>
  <c r="B692" i="94"/>
  <c r="C692" i="94"/>
  <c r="D692" i="94"/>
  <c r="F692" i="94"/>
  <c r="G692" i="94"/>
  <c r="H692" i="94"/>
  <c r="I692" i="94"/>
  <c r="J692" i="94"/>
  <c r="K692" i="94"/>
  <c r="L692" i="94"/>
  <c r="M692" i="94"/>
  <c r="N692" i="94"/>
  <c r="O692" i="94"/>
  <c r="P692" i="94"/>
  <c r="Q692" i="94"/>
  <c r="R692" i="94"/>
  <c r="S692" i="94"/>
  <c r="U692" i="94" s="1"/>
  <c r="A693" i="94"/>
  <c r="B693" i="94"/>
  <c r="C693" i="94"/>
  <c r="D693" i="94"/>
  <c r="F693" i="94"/>
  <c r="G693" i="94"/>
  <c r="H693" i="94"/>
  <c r="I693" i="94"/>
  <c r="J693" i="94"/>
  <c r="K693" i="94"/>
  <c r="L693" i="94"/>
  <c r="M693" i="94"/>
  <c r="N693" i="94"/>
  <c r="O693" i="94"/>
  <c r="P693" i="94"/>
  <c r="Q693" i="94"/>
  <c r="R693" i="94"/>
  <c r="S693" i="94"/>
  <c r="U693" i="94" s="1"/>
  <c r="A694" i="94"/>
  <c r="B694" i="94"/>
  <c r="C694" i="94"/>
  <c r="D694" i="94"/>
  <c r="F694" i="94"/>
  <c r="G694" i="94"/>
  <c r="H694" i="94"/>
  <c r="I694" i="94"/>
  <c r="J694" i="94"/>
  <c r="K694" i="94"/>
  <c r="L694" i="94"/>
  <c r="M694" i="94"/>
  <c r="N694" i="94"/>
  <c r="O694" i="94"/>
  <c r="P694" i="94"/>
  <c r="Q694" i="94"/>
  <c r="R694" i="94"/>
  <c r="S694" i="94"/>
  <c r="U694" i="94" s="1"/>
  <c r="A695" i="94"/>
  <c r="B695" i="94"/>
  <c r="C695" i="94"/>
  <c r="D695" i="94"/>
  <c r="F695" i="94"/>
  <c r="G695" i="94"/>
  <c r="H695" i="94"/>
  <c r="I695" i="94"/>
  <c r="J695" i="94"/>
  <c r="K695" i="94"/>
  <c r="L695" i="94"/>
  <c r="M695" i="94"/>
  <c r="N695" i="94"/>
  <c r="O695" i="94"/>
  <c r="P695" i="94"/>
  <c r="Q695" i="94"/>
  <c r="R695" i="94"/>
  <c r="S695" i="94"/>
  <c r="U695" i="94" s="1"/>
  <c r="A696" i="94"/>
  <c r="B696" i="94"/>
  <c r="C696" i="94"/>
  <c r="D696" i="94"/>
  <c r="F696" i="94"/>
  <c r="G696" i="94"/>
  <c r="H696" i="94"/>
  <c r="I696" i="94"/>
  <c r="J696" i="94"/>
  <c r="K696" i="94"/>
  <c r="L696" i="94"/>
  <c r="M696" i="94"/>
  <c r="N696" i="94"/>
  <c r="O696" i="94"/>
  <c r="P696" i="94"/>
  <c r="Q696" i="94"/>
  <c r="R696" i="94"/>
  <c r="S696" i="94"/>
  <c r="U696" i="94" s="1"/>
  <c r="A697" i="94"/>
  <c r="B697" i="94"/>
  <c r="C697" i="94"/>
  <c r="D697" i="94"/>
  <c r="F697" i="94"/>
  <c r="G697" i="94"/>
  <c r="H697" i="94"/>
  <c r="I697" i="94"/>
  <c r="J697" i="94"/>
  <c r="K697" i="94"/>
  <c r="L697" i="94"/>
  <c r="M697" i="94"/>
  <c r="N697" i="94"/>
  <c r="O697" i="94"/>
  <c r="P697" i="94"/>
  <c r="Q697" i="94"/>
  <c r="R697" i="94"/>
  <c r="S697" i="94"/>
  <c r="U697" i="94" s="1"/>
  <c r="A698" i="94"/>
  <c r="B698" i="94"/>
  <c r="C698" i="94"/>
  <c r="D698" i="94"/>
  <c r="F698" i="94"/>
  <c r="G698" i="94"/>
  <c r="H698" i="94"/>
  <c r="I698" i="94"/>
  <c r="J698" i="94"/>
  <c r="K698" i="94"/>
  <c r="L698" i="94"/>
  <c r="M698" i="94"/>
  <c r="N698" i="94"/>
  <c r="O698" i="94"/>
  <c r="P698" i="94"/>
  <c r="Q698" i="94"/>
  <c r="R698" i="94"/>
  <c r="S698" i="94"/>
  <c r="U698" i="94" s="1"/>
  <c r="A699" i="94"/>
  <c r="B699" i="94"/>
  <c r="C699" i="94"/>
  <c r="D699" i="94"/>
  <c r="F699" i="94"/>
  <c r="G699" i="94"/>
  <c r="H699" i="94"/>
  <c r="I699" i="94"/>
  <c r="J699" i="94"/>
  <c r="K699" i="94"/>
  <c r="L699" i="94"/>
  <c r="M699" i="94"/>
  <c r="N699" i="94"/>
  <c r="O699" i="94"/>
  <c r="P699" i="94"/>
  <c r="Q699" i="94"/>
  <c r="R699" i="94"/>
  <c r="S699" i="94"/>
  <c r="U699" i="94" s="1"/>
  <c r="A700" i="94"/>
  <c r="B700" i="94"/>
  <c r="C700" i="94"/>
  <c r="D700" i="94"/>
  <c r="F700" i="94"/>
  <c r="G700" i="94"/>
  <c r="H700" i="94"/>
  <c r="I700" i="94"/>
  <c r="J700" i="94"/>
  <c r="K700" i="94"/>
  <c r="L700" i="94"/>
  <c r="M700" i="94"/>
  <c r="N700" i="94"/>
  <c r="O700" i="94"/>
  <c r="P700" i="94"/>
  <c r="Q700" i="94"/>
  <c r="R700" i="94"/>
  <c r="S700" i="94"/>
  <c r="U700" i="94" s="1"/>
  <c r="A701" i="94"/>
  <c r="B701" i="94"/>
  <c r="C701" i="94"/>
  <c r="D701" i="94"/>
  <c r="F701" i="94"/>
  <c r="G701" i="94"/>
  <c r="H701" i="94"/>
  <c r="I701" i="94"/>
  <c r="J701" i="94"/>
  <c r="K701" i="94"/>
  <c r="L701" i="94"/>
  <c r="M701" i="94"/>
  <c r="N701" i="94"/>
  <c r="O701" i="94"/>
  <c r="P701" i="94"/>
  <c r="Q701" i="94"/>
  <c r="R701" i="94"/>
  <c r="S701" i="94"/>
  <c r="U701" i="94" s="1"/>
  <c r="A702" i="94"/>
  <c r="B702" i="94"/>
  <c r="C702" i="94"/>
  <c r="D702" i="94"/>
  <c r="F702" i="94"/>
  <c r="G702" i="94"/>
  <c r="H702" i="94"/>
  <c r="I702" i="94"/>
  <c r="J702" i="94"/>
  <c r="K702" i="94"/>
  <c r="L702" i="94"/>
  <c r="M702" i="94"/>
  <c r="N702" i="94"/>
  <c r="O702" i="94"/>
  <c r="P702" i="94"/>
  <c r="Q702" i="94"/>
  <c r="R702" i="94"/>
  <c r="S702" i="94"/>
  <c r="U702" i="94" s="1"/>
  <c r="A703" i="94"/>
  <c r="B703" i="94"/>
  <c r="C703" i="94"/>
  <c r="D703" i="94"/>
  <c r="F703" i="94"/>
  <c r="G703" i="94"/>
  <c r="H703" i="94"/>
  <c r="I703" i="94"/>
  <c r="J703" i="94"/>
  <c r="K703" i="94"/>
  <c r="L703" i="94"/>
  <c r="M703" i="94"/>
  <c r="N703" i="94"/>
  <c r="O703" i="94"/>
  <c r="P703" i="94"/>
  <c r="Q703" i="94"/>
  <c r="R703" i="94"/>
  <c r="S703" i="94"/>
  <c r="U703" i="94" s="1"/>
  <c r="A704" i="94"/>
  <c r="B704" i="94"/>
  <c r="C704" i="94"/>
  <c r="D704" i="94"/>
  <c r="F704" i="94"/>
  <c r="G704" i="94"/>
  <c r="H704" i="94"/>
  <c r="I704" i="94"/>
  <c r="J704" i="94"/>
  <c r="K704" i="94"/>
  <c r="L704" i="94"/>
  <c r="M704" i="94"/>
  <c r="N704" i="94"/>
  <c r="O704" i="94"/>
  <c r="P704" i="94"/>
  <c r="Q704" i="94"/>
  <c r="R704" i="94"/>
  <c r="S704" i="94"/>
  <c r="U704" i="94" s="1"/>
  <c r="A705" i="94"/>
  <c r="B705" i="94"/>
  <c r="C705" i="94"/>
  <c r="D705" i="94"/>
  <c r="F705" i="94"/>
  <c r="G705" i="94"/>
  <c r="H705" i="94"/>
  <c r="I705" i="94"/>
  <c r="J705" i="94"/>
  <c r="K705" i="94"/>
  <c r="L705" i="94"/>
  <c r="M705" i="94"/>
  <c r="N705" i="94"/>
  <c r="O705" i="94"/>
  <c r="P705" i="94"/>
  <c r="Q705" i="94"/>
  <c r="R705" i="94"/>
  <c r="S705" i="94"/>
  <c r="U705" i="94" s="1"/>
  <c r="A706" i="94"/>
  <c r="B706" i="94"/>
  <c r="C706" i="94"/>
  <c r="D706" i="94"/>
  <c r="F706" i="94"/>
  <c r="G706" i="94"/>
  <c r="H706" i="94"/>
  <c r="I706" i="94"/>
  <c r="J706" i="94"/>
  <c r="K706" i="94"/>
  <c r="L706" i="94"/>
  <c r="M706" i="94"/>
  <c r="N706" i="94"/>
  <c r="O706" i="94"/>
  <c r="P706" i="94"/>
  <c r="Q706" i="94"/>
  <c r="R706" i="94"/>
  <c r="S706" i="94"/>
  <c r="U706" i="94" s="1"/>
  <c r="A707" i="94"/>
  <c r="B707" i="94"/>
  <c r="C707" i="94"/>
  <c r="D707" i="94"/>
  <c r="F707" i="94"/>
  <c r="G707" i="94"/>
  <c r="H707" i="94"/>
  <c r="I707" i="94"/>
  <c r="J707" i="94"/>
  <c r="K707" i="94"/>
  <c r="L707" i="94"/>
  <c r="M707" i="94"/>
  <c r="N707" i="94"/>
  <c r="O707" i="94"/>
  <c r="P707" i="94"/>
  <c r="Q707" i="94"/>
  <c r="R707" i="94"/>
  <c r="S707" i="94"/>
  <c r="U707" i="94" s="1"/>
  <c r="A708" i="94"/>
  <c r="B708" i="94"/>
  <c r="C708" i="94"/>
  <c r="D708" i="94"/>
  <c r="F708" i="94"/>
  <c r="G708" i="94"/>
  <c r="H708" i="94"/>
  <c r="I708" i="94"/>
  <c r="J708" i="94"/>
  <c r="K708" i="94"/>
  <c r="L708" i="94"/>
  <c r="M708" i="94"/>
  <c r="N708" i="94"/>
  <c r="O708" i="94"/>
  <c r="P708" i="94"/>
  <c r="Q708" i="94"/>
  <c r="R708" i="94"/>
  <c r="S708" i="94"/>
  <c r="U708" i="94" s="1"/>
  <c r="A709" i="94"/>
  <c r="B709" i="94"/>
  <c r="C709" i="94"/>
  <c r="D709" i="94"/>
  <c r="F709" i="94"/>
  <c r="G709" i="94"/>
  <c r="H709" i="94"/>
  <c r="I709" i="94"/>
  <c r="J709" i="94"/>
  <c r="K709" i="94"/>
  <c r="L709" i="94"/>
  <c r="M709" i="94"/>
  <c r="N709" i="94"/>
  <c r="O709" i="94"/>
  <c r="P709" i="94"/>
  <c r="Q709" i="94"/>
  <c r="R709" i="94"/>
  <c r="S709" i="94"/>
  <c r="U709" i="94" s="1"/>
  <c r="A710" i="94"/>
  <c r="B710" i="94"/>
  <c r="C710" i="94"/>
  <c r="D710" i="94"/>
  <c r="F710" i="94"/>
  <c r="G710" i="94"/>
  <c r="H710" i="94"/>
  <c r="I710" i="94"/>
  <c r="J710" i="94"/>
  <c r="K710" i="94"/>
  <c r="L710" i="94"/>
  <c r="M710" i="94"/>
  <c r="N710" i="94"/>
  <c r="O710" i="94"/>
  <c r="P710" i="94"/>
  <c r="Q710" i="94"/>
  <c r="R710" i="94"/>
  <c r="S710" i="94"/>
  <c r="U710" i="94" s="1"/>
  <c r="A711" i="94"/>
  <c r="B711" i="94"/>
  <c r="C711" i="94"/>
  <c r="D711" i="94"/>
  <c r="F711" i="94"/>
  <c r="G711" i="94"/>
  <c r="H711" i="94"/>
  <c r="I711" i="94"/>
  <c r="J711" i="94"/>
  <c r="K711" i="94"/>
  <c r="L711" i="94"/>
  <c r="M711" i="94"/>
  <c r="N711" i="94"/>
  <c r="O711" i="94"/>
  <c r="P711" i="94"/>
  <c r="Q711" i="94"/>
  <c r="R711" i="94"/>
  <c r="S711" i="94"/>
  <c r="U711" i="94" s="1"/>
  <c r="A712" i="94"/>
  <c r="B712" i="94"/>
  <c r="C712" i="94"/>
  <c r="D712" i="94"/>
  <c r="F712" i="94"/>
  <c r="G712" i="94"/>
  <c r="H712" i="94"/>
  <c r="I712" i="94"/>
  <c r="J712" i="94"/>
  <c r="K712" i="94"/>
  <c r="L712" i="94"/>
  <c r="M712" i="94"/>
  <c r="N712" i="94"/>
  <c r="O712" i="94"/>
  <c r="P712" i="94"/>
  <c r="Q712" i="94"/>
  <c r="R712" i="94"/>
  <c r="S712" i="94"/>
  <c r="U712" i="94" s="1"/>
  <c r="A713" i="94"/>
  <c r="B713" i="94"/>
  <c r="C713" i="94"/>
  <c r="D713" i="94"/>
  <c r="F713" i="94"/>
  <c r="G713" i="94"/>
  <c r="H713" i="94"/>
  <c r="I713" i="94"/>
  <c r="J713" i="94"/>
  <c r="K713" i="94"/>
  <c r="L713" i="94"/>
  <c r="M713" i="94"/>
  <c r="N713" i="94"/>
  <c r="O713" i="94"/>
  <c r="P713" i="94"/>
  <c r="Q713" i="94"/>
  <c r="R713" i="94"/>
  <c r="S713" i="94"/>
  <c r="U713" i="94" s="1"/>
  <c r="A714" i="94"/>
  <c r="B714" i="94"/>
  <c r="C714" i="94"/>
  <c r="D714" i="94"/>
  <c r="F714" i="94"/>
  <c r="G714" i="94"/>
  <c r="H714" i="94"/>
  <c r="I714" i="94"/>
  <c r="J714" i="94"/>
  <c r="K714" i="94"/>
  <c r="L714" i="94"/>
  <c r="M714" i="94"/>
  <c r="N714" i="94"/>
  <c r="O714" i="94"/>
  <c r="P714" i="94"/>
  <c r="Q714" i="94"/>
  <c r="R714" i="94"/>
  <c r="S714" i="94"/>
  <c r="U714" i="94" s="1"/>
  <c r="A715" i="94"/>
  <c r="B715" i="94"/>
  <c r="C715" i="94"/>
  <c r="D715" i="94"/>
  <c r="F715" i="94"/>
  <c r="G715" i="94"/>
  <c r="H715" i="94"/>
  <c r="I715" i="94"/>
  <c r="J715" i="94"/>
  <c r="K715" i="94"/>
  <c r="L715" i="94"/>
  <c r="M715" i="94"/>
  <c r="N715" i="94"/>
  <c r="O715" i="94"/>
  <c r="P715" i="94"/>
  <c r="Q715" i="94"/>
  <c r="R715" i="94"/>
  <c r="S715" i="94"/>
  <c r="U715" i="94" s="1"/>
  <c r="A716" i="94"/>
  <c r="B716" i="94"/>
  <c r="C716" i="94"/>
  <c r="D716" i="94"/>
  <c r="F716" i="94"/>
  <c r="G716" i="94"/>
  <c r="H716" i="94"/>
  <c r="I716" i="94"/>
  <c r="J716" i="94"/>
  <c r="K716" i="94"/>
  <c r="L716" i="94"/>
  <c r="M716" i="94"/>
  <c r="N716" i="94"/>
  <c r="O716" i="94"/>
  <c r="P716" i="94"/>
  <c r="Q716" i="94"/>
  <c r="R716" i="94"/>
  <c r="S716" i="94"/>
  <c r="U716" i="94" s="1"/>
  <c r="A717" i="94"/>
  <c r="B717" i="94"/>
  <c r="C717" i="94"/>
  <c r="D717" i="94"/>
  <c r="F717" i="94"/>
  <c r="G717" i="94"/>
  <c r="H717" i="94"/>
  <c r="I717" i="94"/>
  <c r="J717" i="94"/>
  <c r="K717" i="94"/>
  <c r="L717" i="94"/>
  <c r="M717" i="94"/>
  <c r="N717" i="94"/>
  <c r="O717" i="94"/>
  <c r="P717" i="94"/>
  <c r="Q717" i="94"/>
  <c r="R717" i="94"/>
  <c r="S717" i="94"/>
  <c r="U717" i="94" s="1"/>
  <c r="A718" i="94"/>
  <c r="B718" i="94"/>
  <c r="C718" i="94"/>
  <c r="D718" i="94"/>
  <c r="F718" i="94"/>
  <c r="G718" i="94"/>
  <c r="H718" i="94"/>
  <c r="I718" i="94"/>
  <c r="J718" i="94"/>
  <c r="K718" i="94"/>
  <c r="L718" i="94"/>
  <c r="M718" i="94"/>
  <c r="N718" i="94"/>
  <c r="O718" i="94"/>
  <c r="P718" i="94"/>
  <c r="Q718" i="94"/>
  <c r="R718" i="94"/>
  <c r="S718" i="94"/>
  <c r="U718" i="94" s="1"/>
  <c r="A719" i="94"/>
  <c r="B719" i="94"/>
  <c r="C719" i="94"/>
  <c r="D719" i="94"/>
  <c r="F719" i="94"/>
  <c r="G719" i="94"/>
  <c r="H719" i="94"/>
  <c r="I719" i="94"/>
  <c r="J719" i="94"/>
  <c r="K719" i="94"/>
  <c r="L719" i="94"/>
  <c r="M719" i="94"/>
  <c r="N719" i="94"/>
  <c r="O719" i="94"/>
  <c r="P719" i="94"/>
  <c r="Q719" i="94"/>
  <c r="R719" i="94"/>
  <c r="S719" i="94"/>
  <c r="U719" i="94" s="1"/>
  <c r="A720" i="94"/>
  <c r="B720" i="94"/>
  <c r="C720" i="94"/>
  <c r="D720" i="94"/>
  <c r="F720" i="94"/>
  <c r="G720" i="94"/>
  <c r="H720" i="94"/>
  <c r="I720" i="94"/>
  <c r="J720" i="94"/>
  <c r="K720" i="94"/>
  <c r="L720" i="94"/>
  <c r="M720" i="94"/>
  <c r="N720" i="94"/>
  <c r="O720" i="94"/>
  <c r="P720" i="94"/>
  <c r="Q720" i="94"/>
  <c r="R720" i="94"/>
  <c r="S720" i="94"/>
  <c r="U720" i="94" s="1"/>
  <c r="A721" i="94"/>
  <c r="B721" i="94"/>
  <c r="C721" i="94"/>
  <c r="D721" i="94"/>
  <c r="F721" i="94"/>
  <c r="G721" i="94"/>
  <c r="H721" i="94"/>
  <c r="I721" i="94"/>
  <c r="J721" i="94"/>
  <c r="K721" i="94"/>
  <c r="L721" i="94"/>
  <c r="M721" i="94"/>
  <c r="N721" i="94"/>
  <c r="O721" i="94"/>
  <c r="P721" i="94"/>
  <c r="Q721" i="94"/>
  <c r="R721" i="94"/>
  <c r="S721" i="94"/>
  <c r="U721" i="94" s="1"/>
  <c r="A722" i="94"/>
  <c r="B722" i="94"/>
  <c r="C722" i="94"/>
  <c r="D722" i="94"/>
  <c r="F722" i="94"/>
  <c r="G722" i="94"/>
  <c r="H722" i="94"/>
  <c r="I722" i="94"/>
  <c r="J722" i="94"/>
  <c r="K722" i="94"/>
  <c r="L722" i="94"/>
  <c r="M722" i="94"/>
  <c r="N722" i="94"/>
  <c r="O722" i="94"/>
  <c r="P722" i="94"/>
  <c r="Q722" i="94"/>
  <c r="R722" i="94"/>
  <c r="S722" i="94"/>
  <c r="U722" i="94" s="1"/>
  <c r="A723" i="94"/>
  <c r="B723" i="94"/>
  <c r="C723" i="94"/>
  <c r="D723" i="94"/>
  <c r="F723" i="94"/>
  <c r="G723" i="94"/>
  <c r="H723" i="94"/>
  <c r="I723" i="94"/>
  <c r="J723" i="94"/>
  <c r="K723" i="94"/>
  <c r="L723" i="94"/>
  <c r="M723" i="94"/>
  <c r="N723" i="94"/>
  <c r="O723" i="94"/>
  <c r="P723" i="94"/>
  <c r="Q723" i="94"/>
  <c r="R723" i="94"/>
  <c r="S723" i="94"/>
  <c r="U723" i="94" s="1"/>
  <c r="A724" i="94"/>
  <c r="B724" i="94"/>
  <c r="C724" i="94"/>
  <c r="D724" i="94"/>
  <c r="F724" i="94"/>
  <c r="G724" i="94"/>
  <c r="H724" i="94"/>
  <c r="I724" i="94"/>
  <c r="J724" i="94"/>
  <c r="K724" i="94"/>
  <c r="L724" i="94"/>
  <c r="M724" i="94"/>
  <c r="N724" i="94"/>
  <c r="O724" i="94"/>
  <c r="P724" i="94"/>
  <c r="Q724" i="94"/>
  <c r="R724" i="94"/>
  <c r="S724" i="94"/>
  <c r="U724" i="94" s="1"/>
  <c r="A725" i="94"/>
  <c r="B725" i="94"/>
  <c r="C725" i="94"/>
  <c r="D725" i="94"/>
  <c r="F725" i="94"/>
  <c r="G725" i="94"/>
  <c r="H725" i="94"/>
  <c r="I725" i="94"/>
  <c r="J725" i="94"/>
  <c r="K725" i="94"/>
  <c r="L725" i="94"/>
  <c r="M725" i="94"/>
  <c r="N725" i="94"/>
  <c r="O725" i="94"/>
  <c r="P725" i="94"/>
  <c r="Q725" i="94"/>
  <c r="R725" i="94"/>
  <c r="S725" i="94"/>
  <c r="U725" i="94" s="1"/>
  <c r="A726" i="94"/>
  <c r="B726" i="94"/>
  <c r="C726" i="94"/>
  <c r="D726" i="94"/>
  <c r="F726" i="94"/>
  <c r="G726" i="94"/>
  <c r="H726" i="94"/>
  <c r="I726" i="94"/>
  <c r="J726" i="94"/>
  <c r="K726" i="94"/>
  <c r="L726" i="94"/>
  <c r="M726" i="94"/>
  <c r="N726" i="94"/>
  <c r="O726" i="94"/>
  <c r="P726" i="94"/>
  <c r="Q726" i="94"/>
  <c r="R726" i="94"/>
  <c r="S726" i="94"/>
  <c r="U726" i="94" s="1"/>
  <c r="A727" i="94"/>
  <c r="B727" i="94"/>
  <c r="C727" i="94"/>
  <c r="D727" i="94"/>
  <c r="F727" i="94"/>
  <c r="G727" i="94"/>
  <c r="H727" i="94"/>
  <c r="I727" i="94"/>
  <c r="J727" i="94"/>
  <c r="K727" i="94"/>
  <c r="L727" i="94"/>
  <c r="M727" i="94"/>
  <c r="N727" i="94"/>
  <c r="O727" i="94"/>
  <c r="P727" i="94"/>
  <c r="Q727" i="94"/>
  <c r="R727" i="94"/>
  <c r="S727" i="94"/>
  <c r="U727" i="94" s="1"/>
  <c r="A728" i="94"/>
  <c r="B728" i="94"/>
  <c r="C728" i="94"/>
  <c r="D728" i="94"/>
  <c r="F728" i="94"/>
  <c r="G728" i="94"/>
  <c r="H728" i="94"/>
  <c r="I728" i="94"/>
  <c r="J728" i="94"/>
  <c r="K728" i="94"/>
  <c r="L728" i="94"/>
  <c r="M728" i="94"/>
  <c r="N728" i="94"/>
  <c r="O728" i="94"/>
  <c r="P728" i="94"/>
  <c r="Q728" i="94"/>
  <c r="R728" i="94"/>
  <c r="S728" i="94"/>
  <c r="U728" i="94" s="1"/>
  <c r="A729" i="94"/>
  <c r="B729" i="94"/>
  <c r="C729" i="94"/>
  <c r="D729" i="94"/>
  <c r="F729" i="94"/>
  <c r="G729" i="94"/>
  <c r="H729" i="94"/>
  <c r="I729" i="94"/>
  <c r="J729" i="94"/>
  <c r="K729" i="94"/>
  <c r="L729" i="94"/>
  <c r="M729" i="94"/>
  <c r="N729" i="94"/>
  <c r="O729" i="94"/>
  <c r="P729" i="94"/>
  <c r="Q729" i="94"/>
  <c r="R729" i="94"/>
  <c r="S729" i="94"/>
  <c r="U729" i="94" s="1"/>
  <c r="A730" i="94"/>
  <c r="B730" i="94"/>
  <c r="C730" i="94"/>
  <c r="D730" i="94"/>
  <c r="F730" i="94"/>
  <c r="G730" i="94"/>
  <c r="H730" i="94"/>
  <c r="I730" i="94"/>
  <c r="J730" i="94"/>
  <c r="K730" i="94"/>
  <c r="L730" i="94"/>
  <c r="M730" i="94"/>
  <c r="N730" i="94"/>
  <c r="O730" i="94"/>
  <c r="P730" i="94"/>
  <c r="Q730" i="94"/>
  <c r="R730" i="94"/>
  <c r="S730" i="94"/>
  <c r="U730" i="94" s="1"/>
  <c r="A731" i="94"/>
  <c r="B731" i="94"/>
  <c r="C731" i="94"/>
  <c r="D731" i="94"/>
  <c r="F731" i="94"/>
  <c r="G731" i="94"/>
  <c r="H731" i="94"/>
  <c r="I731" i="94"/>
  <c r="J731" i="94"/>
  <c r="K731" i="94"/>
  <c r="L731" i="94"/>
  <c r="M731" i="94"/>
  <c r="N731" i="94"/>
  <c r="O731" i="94"/>
  <c r="P731" i="94"/>
  <c r="Q731" i="94"/>
  <c r="R731" i="94"/>
  <c r="S731" i="94"/>
  <c r="U731" i="94" s="1"/>
  <c r="A732" i="94"/>
  <c r="B732" i="94"/>
  <c r="C732" i="94"/>
  <c r="D732" i="94"/>
  <c r="F732" i="94"/>
  <c r="G732" i="94"/>
  <c r="H732" i="94"/>
  <c r="I732" i="94"/>
  <c r="J732" i="94"/>
  <c r="K732" i="94"/>
  <c r="L732" i="94"/>
  <c r="M732" i="94"/>
  <c r="N732" i="94"/>
  <c r="O732" i="94"/>
  <c r="P732" i="94"/>
  <c r="Q732" i="94"/>
  <c r="R732" i="94"/>
  <c r="S732" i="94"/>
  <c r="U732" i="94" s="1"/>
  <c r="A733" i="94"/>
  <c r="B733" i="94"/>
  <c r="C733" i="94"/>
  <c r="D733" i="94"/>
  <c r="F733" i="94"/>
  <c r="G733" i="94"/>
  <c r="H733" i="94"/>
  <c r="I733" i="94"/>
  <c r="J733" i="94"/>
  <c r="K733" i="94"/>
  <c r="L733" i="94"/>
  <c r="M733" i="94"/>
  <c r="N733" i="94"/>
  <c r="O733" i="94"/>
  <c r="P733" i="94"/>
  <c r="Q733" i="94"/>
  <c r="R733" i="94"/>
  <c r="S733" i="94"/>
  <c r="U733" i="94" s="1"/>
  <c r="A734" i="94"/>
  <c r="B734" i="94"/>
  <c r="C734" i="94"/>
  <c r="D734" i="94"/>
  <c r="F734" i="94"/>
  <c r="G734" i="94"/>
  <c r="H734" i="94"/>
  <c r="I734" i="94"/>
  <c r="J734" i="94"/>
  <c r="K734" i="94"/>
  <c r="L734" i="94"/>
  <c r="M734" i="94"/>
  <c r="N734" i="94"/>
  <c r="O734" i="94"/>
  <c r="P734" i="94"/>
  <c r="Q734" i="94"/>
  <c r="R734" i="94"/>
  <c r="S734" i="94"/>
  <c r="U734" i="94" s="1"/>
  <c r="A735" i="94"/>
  <c r="B735" i="94"/>
  <c r="C735" i="94"/>
  <c r="D735" i="94"/>
  <c r="F735" i="94"/>
  <c r="G735" i="94"/>
  <c r="H735" i="94"/>
  <c r="I735" i="94"/>
  <c r="J735" i="94"/>
  <c r="K735" i="94"/>
  <c r="L735" i="94"/>
  <c r="M735" i="94"/>
  <c r="N735" i="94"/>
  <c r="O735" i="94"/>
  <c r="P735" i="94"/>
  <c r="Q735" i="94"/>
  <c r="R735" i="94"/>
  <c r="S735" i="94"/>
  <c r="U735" i="94" s="1"/>
  <c r="A736" i="94"/>
  <c r="B736" i="94"/>
  <c r="C736" i="94"/>
  <c r="D736" i="94"/>
  <c r="F736" i="94"/>
  <c r="G736" i="94"/>
  <c r="H736" i="94"/>
  <c r="I736" i="94"/>
  <c r="J736" i="94"/>
  <c r="K736" i="94"/>
  <c r="L736" i="94"/>
  <c r="M736" i="94"/>
  <c r="N736" i="94"/>
  <c r="O736" i="94"/>
  <c r="P736" i="94"/>
  <c r="Q736" i="94"/>
  <c r="R736" i="94"/>
  <c r="S736" i="94"/>
  <c r="U736" i="94" s="1"/>
  <c r="A737" i="94"/>
  <c r="B737" i="94"/>
  <c r="C737" i="94"/>
  <c r="D737" i="94"/>
  <c r="F737" i="94"/>
  <c r="G737" i="94"/>
  <c r="H737" i="94"/>
  <c r="I737" i="94"/>
  <c r="J737" i="94"/>
  <c r="K737" i="94"/>
  <c r="L737" i="94"/>
  <c r="M737" i="94"/>
  <c r="N737" i="94"/>
  <c r="O737" i="94"/>
  <c r="P737" i="94"/>
  <c r="Q737" i="94"/>
  <c r="R737" i="94"/>
  <c r="S737" i="94"/>
  <c r="U737" i="94" s="1"/>
  <c r="A738" i="94"/>
  <c r="B738" i="94"/>
  <c r="C738" i="94"/>
  <c r="D738" i="94"/>
  <c r="F738" i="94"/>
  <c r="G738" i="94"/>
  <c r="H738" i="94"/>
  <c r="I738" i="94"/>
  <c r="J738" i="94"/>
  <c r="K738" i="94"/>
  <c r="L738" i="94"/>
  <c r="M738" i="94"/>
  <c r="N738" i="94"/>
  <c r="O738" i="94"/>
  <c r="P738" i="94"/>
  <c r="Q738" i="94"/>
  <c r="R738" i="94"/>
  <c r="S738" i="94"/>
  <c r="U738" i="94" s="1"/>
  <c r="A739" i="94"/>
  <c r="B739" i="94"/>
  <c r="C739" i="94"/>
  <c r="D739" i="94"/>
  <c r="F739" i="94"/>
  <c r="G739" i="94"/>
  <c r="H739" i="94"/>
  <c r="I739" i="94"/>
  <c r="J739" i="94"/>
  <c r="K739" i="94"/>
  <c r="L739" i="94"/>
  <c r="M739" i="94"/>
  <c r="N739" i="94"/>
  <c r="O739" i="94"/>
  <c r="P739" i="94"/>
  <c r="Q739" i="94"/>
  <c r="R739" i="94"/>
  <c r="S739" i="94"/>
  <c r="U739" i="94" s="1"/>
  <c r="A740" i="94"/>
  <c r="B740" i="94"/>
  <c r="C740" i="94"/>
  <c r="D740" i="94"/>
  <c r="F740" i="94"/>
  <c r="G740" i="94"/>
  <c r="H740" i="94"/>
  <c r="I740" i="94"/>
  <c r="J740" i="94"/>
  <c r="K740" i="94"/>
  <c r="L740" i="94"/>
  <c r="M740" i="94"/>
  <c r="N740" i="94"/>
  <c r="O740" i="94"/>
  <c r="P740" i="94"/>
  <c r="Q740" i="94"/>
  <c r="R740" i="94"/>
  <c r="S740" i="94"/>
  <c r="U740" i="94" s="1"/>
  <c r="A741" i="94"/>
  <c r="B741" i="94"/>
  <c r="C741" i="94"/>
  <c r="D741" i="94"/>
  <c r="F741" i="94"/>
  <c r="G741" i="94"/>
  <c r="H741" i="94"/>
  <c r="I741" i="94"/>
  <c r="J741" i="94"/>
  <c r="K741" i="94"/>
  <c r="L741" i="94"/>
  <c r="M741" i="94"/>
  <c r="N741" i="94"/>
  <c r="O741" i="94"/>
  <c r="P741" i="94"/>
  <c r="Q741" i="94"/>
  <c r="R741" i="94"/>
  <c r="S741" i="94"/>
  <c r="U741" i="94" s="1"/>
  <c r="A742" i="94"/>
  <c r="B742" i="94"/>
  <c r="C742" i="94"/>
  <c r="D742" i="94"/>
  <c r="F742" i="94"/>
  <c r="G742" i="94"/>
  <c r="H742" i="94"/>
  <c r="I742" i="94"/>
  <c r="J742" i="94"/>
  <c r="K742" i="94"/>
  <c r="L742" i="94"/>
  <c r="M742" i="94"/>
  <c r="N742" i="94"/>
  <c r="O742" i="94"/>
  <c r="P742" i="94"/>
  <c r="Q742" i="94"/>
  <c r="R742" i="94"/>
  <c r="S742" i="94"/>
  <c r="U742" i="94" s="1"/>
  <c r="A743" i="94"/>
  <c r="B743" i="94"/>
  <c r="C743" i="94"/>
  <c r="D743" i="94"/>
  <c r="F743" i="94"/>
  <c r="G743" i="94"/>
  <c r="H743" i="94"/>
  <c r="I743" i="94"/>
  <c r="J743" i="94"/>
  <c r="K743" i="94"/>
  <c r="L743" i="94"/>
  <c r="M743" i="94"/>
  <c r="N743" i="94"/>
  <c r="O743" i="94"/>
  <c r="P743" i="94"/>
  <c r="Q743" i="94"/>
  <c r="R743" i="94"/>
  <c r="S743" i="94"/>
  <c r="U743" i="94" s="1"/>
  <c r="A744" i="94"/>
  <c r="B744" i="94"/>
  <c r="C744" i="94"/>
  <c r="D744" i="94"/>
  <c r="F744" i="94"/>
  <c r="G744" i="94"/>
  <c r="H744" i="94"/>
  <c r="I744" i="94"/>
  <c r="J744" i="94"/>
  <c r="K744" i="94"/>
  <c r="L744" i="94"/>
  <c r="M744" i="94"/>
  <c r="N744" i="94"/>
  <c r="O744" i="94"/>
  <c r="P744" i="94"/>
  <c r="Q744" i="94"/>
  <c r="R744" i="94"/>
  <c r="S744" i="94"/>
  <c r="U744" i="94" s="1"/>
  <c r="A745" i="94"/>
  <c r="B745" i="94"/>
  <c r="C745" i="94"/>
  <c r="D745" i="94"/>
  <c r="F745" i="94"/>
  <c r="G745" i="94"/>
  <c r="H745" i="94"/>
  <c r="I745" i="94"/>
  <c r="J745" i="94"/>
  <c r="K745" i="94"/>
  <c r="L745" i="94"/>
  <c r="M745" i="94"/>
  <c r="N745" i="94"/>
  <c r="O745" i="94"/>
  <c r="P745" i="94"/>
  <c r="Q745" i="94"/>
  <c r="R745" i="94"/>
  <c r="S745" i="94"/>
  <c r="U745" i="94" s="1"/>
  <c r="A746" i="94"/>
  <c r="B746" i="94"/>
  <c r="C746" i="94"/>
  <c r="D746" i="94"/>
  <c r="F746" i="94"/>
  <c r="G746" i="94"/>
  <c r="H746" i="94"/>
  <c r="I746" i="94"/>
  <c r="J746" i="94"/>
  <c r="K746" i="94"/>
  <c r="L746" i="94"/>
  <c r="M746" i="94"/>
  <c r="N746" i="94"/>
  <c r="O746" i="94"/>
  <c r="P746" i="94"/>
  <c r="Q746" i="94"/>
  <c r="R746" i="94"/>
  <c r="S746" i="94"/>
  <c r="U746" i="94" s="1"/>
  <c r="A747" i="94"/>
  <c r="B747" i="94"/>
  <c r="C747" i="94"/>
  <c r="D747" i="94"/>
  <c r="F747" i="94"/>
  <c r="G747" i="94"/>
  <c r="H747" i="94"/>
  <c r="I747" i="94"/>
  <c r="J747" i="94"/>
  <c r="K747" i="94"/>
  <c r="L747" i="94"/>
  <c r="M747" i="94"/>
  <c r="N747" i="94"/>
  <c r="O747" i="94"/>
  <c r="P747" i="94"/>
  <c r="Q747" i="94"/>
  <c r="R747" i="94"/>
  <c r="S747" i="94"/>
  <c r="U747" i="94" s="1"/>
  <c r="A748" i="94"/>
  <c r="B748" i="94"/>
  <c r="C748" i="94"/>
  <c r="D748" i="94"/>
  <c r="F748" i="94"/>
  <c r="G748" i="94"/>
  <c r="H748" i="94"/>
  <c r="I748" i="94"/>
  <c r="J748" i="94"/>
  <c r="K748" i="94"/>
  <c r="L748" i="94"/>
  <c r="M748" i="94"/>
  <c r="N748" i="94"/>
  <c r="O748" i="94"/>
  <c r="P748" i="94"/>
  <c r="Q748" i="94"/>
  <c r="R748" i="94"/>
  <c r="S748" i="94"/>
  <c r="U748" i="94" s="1"/>
  <c r="A749" i="94"/>
  <c r="B749" i="94"/>
  <c r="C749" i="94"/>
  <c r="D749" i="94"/>
  <c r="F749" i="94"/>
  <c r="G749" i="94"/>
  <c r="H749" i="94"/>
  <c r="I749" i="94"/>
  <c r="J749" i="94"/>
  <c r="K749" i="94"/>
  <c r="L749" i="94"/>
  <c r="M749" i="94"/>
  <c r="N749" i="94"/>
  <c r="O749" i="94"/>
  <c r="P749" i="94"/>
  <c r="Q749" i="94"/>
  <c r="R749" i="94"/>
  <c r="S749" i="94"/>
  <c r="U749" i="94" s="1"/>
  <c r="A750" i="94"/>
  <c r="B750" i="94"/>
  <c r="C750" i="94"/>
  <c r="D750" i="94"/>
  <c r="F750" i="94"/>
  <c r="G750" i="94"/>
  <c r="H750" i="94"/>
  <c r="I750" i="94"/>
  <c r="J750" i="94"/>
  <c r="K750" i="94"/>
  <c r="L750" i="94"/>
  <c r="M750" i="94"/>
  <c r="N750" i="94"/>
  <c r="O750" i="94"/>
  <c r="P750" i="94"/>
  <c r="Q750" i="94"/>
  <c r="R750" i="94"/>
  <c r="S750" i="94"/>
  <c r="U750" i="94" s="1"/>
  <c r="A751" i="94"/>
  <c r="B751" i="94"/>
  <c r="C751" i="94"/>
  <c r="D751" i="94"/>
  <c r="F751" i="94"/>
  <c r="G751" i="94"/>
  <c r="H751" i="94"/>
  <c r="I751" i="94"/>
  <c r="J751" i="94"/>
  <c r="K751" i="94"/>
  <c r="L751" i="94"/>
  <c r="M751" i="94"/>
  <c r="N751" i="94"/>
  <c r="O751" i="94"/>
  <c r="P751" i="94"/>
  <c r="Q751" i="94"/>
  <c r="R751" i="94"/>
  <c r="S751" i="94"/>
  <c r="U751" i="94" s="1"/>
  <c r="A752" i="94"/>
  <c r="B752" i="94"/>
  <c r="C752" i="94"/>
  <c r="D752" i="94"/>
  <c r="F752" i="94"/>
  <c r="G752" i="94"/>
  <c r="H752" i="94"/>
  <c r="I752" i="94"/>
  <c r="J752" i="94"/>
  <c r="K752" i="94"/>
  <c r="L752" i="94"/>
  <c r="M752" i="94"/>
  <c r="N752" i="94"/>
  <c r="O752" i="94"/>
  <c r="P752" i="94"/>
  <c r="Q752" i="94"/>
  <c r="R752" i="94"/>
  <c r="S752" i="94"/>
  <c r="U752" i="94" s="1"/>
  <c r="A753" i="94"/>
  <c r="B753" i="94"/>
  <c r="C753" i="94"/>
  <c r="D753" i="94"/>
  <c r="F753" i="94"/>
  <c r="G753" i="94"/>
  <c r="H753" i="94"/>
  <c r="I753" i="94"/>
  <c r="J753" i="94"/>
  <c r="K753" i="94"/>
  <c r="L753" i="94"/>
  <c r="M753" i="94"/>
  <c r="N753" i="94"/>
  <c r="O753" i="94"/>
  <c r="P753" i="94"/>
  <c r="Q753" i="94"/>
  <c r="R753" i="94"/>
  <c r="S753" i="94"/>
  <c r="U753" i="94" s="1"/>
  <c r="A754" i="94"/>
  <c r="B754" i="94"/>
  <c r="C754" i="94"/>
  <c r="D754" i="94"/>
  <c r="F754" i="94"/>
  <c r="G754" i="94"/>
  <c r="H754" i="94"/>
  <c r="I754" i="94"/>
  <c r="J754" i="94"/>
  <c r="K754" i="94"/>
  <c r="L754" i="94"/>
  <c r="M754" i="94"/>
  <c r="N754" i="94"/>
  <c r="O754" i="94"/>
  <c r="P754" i="94"/>
  <c r="Q754" i="94"/>
  <c r="R754" i="94"/>
  <c r="S754" i="94"/>
  <c r="U754" i="94" s="1"/>
  <c r="A755" i="94"/>
  <c r="B755" i="94"/>
  <c r="C755" i="94"/>
  <c r="D755" i="94"/>
  <c r="F755" i="94"/>
  <c r="G755" i="94"/>
  <c r="H755" i="94"/>
  <c r="I755" i="94"/>
  <c r="J755" i="94"/>
  <c r="K755" i="94"/>
  <c r="L755" i="94"/>
  <c r="M755" i="94"/>
  <c r="N755" i="94"/>
  <c r="O755" i="94"/>
  <c r="P755" i="94"/>
  <c r="Q755" i="94"/>
  <c r="R755" i="94"/>
  <c r="S755" i="94"/>
  <c r="U755" i="94" s="1"/>
  <c r="A756" i="94"/>
  <c r="B756" i="94"/>
  <c r="C756" i="94"/>
  <c r="D756" i="94"/>
  <c r="F756" i="94"/>
  <c r="G756" i="94"/>
  <c r="H756" i="94"/>
  <c r="I756" i="94"/>
  <c r="J756" i="94"/>
  <c r="K756" i="94"/>
  <c r="L756" i="94"/>
  <c r="M756" i="94"/>
  <c r="N756" i="94"/>
  <c r="O756" i="94"/>
  <c r="P756" i="94"/>
  <c r="Q756" i="94"/>
  <c r="R756" i="94"/>
  <c r="S756" i="94"/>
  <c r="U756" i="94" s="1"/>
  <c r="A757" i="94"/>
  <c r="B757" i="94"/>
  <c r="C757" i="94"/>
  <c r="D757" i="94"/>
  <c r="F757" i="94"/>
  <c r="G757" i="94"/>
  <c r="H757" i="94"/>
  <c r="I757" i="94"/>
  <c r="J757" i="94"/>
  <c r="K757" i="94"/>
  <c r="L757" i="94"/>
  <c r="M757" i="94"/>
  <c r="N757" i="94"/>
  <c r="O757" i="94"/>
  <c r="P757" i="94"/>
  <c r="Q757" i="94"/>
  <c r="R757" i="94"/>
  <c r="S757" i="94"/>
  <c r="U757" i="94" s="1"/>
  <c r="A758" i="94"/>
  <c r="B758" i="94"/>
  <c r="C758" i="94"/>
  <c r="D758" i="94"/>
  <c r="F758" i="94"/>
  <c r="G758" i="94"/>
  <c r="H758" i="94"/>
  <c r="I758" i="94"/>
  <c r="J758" i="94"/>
  <c r="K758" i="94"/>
  <c r="L758" i="94"/>
  <c r="M758" i="94"/>
  <c r="N758" i="94"/>
  <c r="O758" i="94"/>
  <c r="P758" i="94"/>
  <c r="Q758" i="94"/>
  <c r="R758" i="94"/>
  <c r="S758" i="94"/>
  <c r="U758" i="94" s="1"/>
  <c r="A759" i="94"/>
  <c r="B759" i="94"/>
  <c r="C759" i="94"/>
  <c r="D759" i="94"/>
  <c r="F759" i="94"/>
  <c r="G759" i="94"/>
  <c r="H759" i="94"/>
  <c r="I759" i="94"/>
  <c r="J759" i="94"/>
  <c r="K759" i="94"/>
  <c r="L759" i="94"/>
  <c r="M759" i="94"/>
  <c r="N759" i="94"/>
  <c r="O759" i="94"/>
  <c r="P759" i="94"/>
  <c r="Q759" i="94"/>
  <c r="R759" i="94"/>
  <c r="S759" i="94"/>
  <c r="U759" i="94" s="1"/>
  <c r="A760" i="94"/>
  <c r="B760" i="94"/>
  <c r="C760" i="94"/>
  <c r="D760" i="94"/>
  <c r="F760" i="94"/>
  <c r="G760" i="94"/>
  <c r="H760" i="94"/>
  <c r="I760" i="94"/>
  <c r="J760" i="94"/>
  <c r="K760" i="94"/>
  <c r="L760" i="94"/>
  <c r="M760" i="94"/>
  <c r="N760" i="94"/>
  <c r="O760" i="94"/>
  <c r="P760" i="94"/>
  <c r="Q760" i="94"/>
  <c r="R760" i="94"/>
  <c r="S760" i="94"/>
  <c r="U760" i="94" s="1"/>
  <c r="A761" i="94"/>
  <c r="B761" i="94"/>
  <c r="C761" i="94"/>
  <c r="D761" i="94"/>
  <c r="F761" i="94"/>
  <c r="G761" i="94"/>
  <c r="H761" i="94"/>
  <c r="I761" i="94"/>
  <c r="J761" i="94"/>
  <c r="K761" i="94"/>
  <c r="L761" i="94"/>
  <c r="M761" i="94"/>
  <c r="N761" i="94"/>
  <c r="O761" i="94"/>
  <c r="P761" i="94"/>
  <c r="Q761" i="94"/>
  <c r="R761" i="94"/>
  <c r="S761" i="94"/>
  <c r="U761" i="94" s="1"/>
  <c r="A762" i="94"/>
  <c r="B762" i="94"/>
  <c r="C762" i="94"/>
  <c r="D762" i="94"/>
  <c r="F762" i="94"/>
  <c r="G762" i="94"/>
  <c r="H762" i="94"/>
  <c r="I762" i="94"/>
  <c r="J762" i="94"/>
  <c r="K762" i="94"/>
  <c r="L762" i="94"/>
  <c r="M762" i="94"/>
  <c r="N762" i="94"/>
  <c r="O762" i="94"/>
  <c r="P762" i="94"/>
  <c r="Q762" i="94"/>
  <c r="R762" i="94"/>
  <c r="S762" i="94"/>
  <c r="U762" i="94" s="1"/>
  <c r="A763" i="94"/>
  <c r="B763" i="94"/>
  <c r="C763" i="94"/>
  <c r="D763" i="94"/>
  <c r="F763" i="94"/>
  <c r="G763" i="94"/>
  <c r="H763" i="94"/>
  <c r="I763" i="94"/>
  <c r="J763" i="94"/>
  <c r="K763" i="94"/>
  <c r="L763" i="94"/>
  <c r="M763" i="94"/>
  <c r="N763" i="94"/>
  <c r="O763" i="94"/>
  <c r="P763" i="94"/>
  <c r="Q763" i="94"/>
  <c r="R763" i="94"/>
  <c r="S763" i="94"/>
  <c r="U763" i="94" s="1"/>
  <c r="A764" i="94"/>
  <c r="B764" i="94"/>
  <c r="C764" i="94"/>
  <c r="D764" i="94"/>
  <c r="F764" i="94"/>
  <c r="G764" i="94"/>
  <c r="H764" i="94"/>
  <c r="I764" i="94"/>
  <c r="J764" i="94"/>
  <c r="K764" i="94"/>
  <c r="L764" i="94"/>
  <c r="M764" i="94"/>
  <c r="N764" i="94"/>
  <c r="O764" i="94"/>
  <c r="P764" i="94"/>
  <c r="Q764" i="94"/>
  <c r="R764" i="94"/>
  <c r="S764" i="94"/>
  <c r="U764" i="94" s="1"/>
  <c r="A765" i="94"/>
  <c r="B765" i="94"/>
  <c r="C765" i="94"/>
  <c r="D765" i="94"/>
  <c r="F765" i="94"/>
  <c r="G765" i="94"/>
  <c r="H765" i="94"/>
  <c r="I765" i="94"/>
  <c r="J765" i="94"/>
  <c r="K765" i="94"/>
  <c r="L765" i="94"/>
  <c r="M765" i="94"/>
  <c r="N765" i="94"/>
  <c r="O765" i="94"/>
  <c r="P765" i="94"/>
  <c r="Q765" i="94"/>
  <c r="R765" i="94"/>
  <c r="S765" i="94"/>
  <c r="U765" i="94" s="1"/>
  <c r="A766" i="94"/>
  <c r="B766" i="94"/>
  <c r="C766" i="94"/>
  <c r="D766" i="94"/>
  <c r="F766" i="94"/>
  <c r="G766" i="94"/>
  <c r="H766" i="94"/>
  <c r="I766" i="94"/>
  <c r="J766" i="94"/>
  <c r="K766" i="94"/>
  <c r="L766" i="94"/>
  <c r="M766" i="94"/>
  <c r="N766" i="94"/>
  <c r="O766" i="94"/>
  <c r="P766" i="94"/>
  <c r="Q766" i="94"/>
  <c r="R766" i="94"/>
  <c r="S766" i="94"/>
  <c r="U766" i="94" s="1"/>
  <c r="A767" i="94"/>
  <c r="B767" i="94"/>
  <c r="C767" i="94"/>
  <c r="D767" i="94"/>
  <c r="E767" i="94"/>
  <c r="F767" i="94"/>
  <c r="G767" i="94"/>
  <c r="H767" i="94"/>
  <c r="I767" i="94"/>
  <c r="J767" i="94"/>
  <c r="K767" i="94"/>
  <c r="L767" i="94"/>
  <c r="M767" i="94"/>
  <c r="N767" i="94"/>
  <c r="O767" i="94"/>
  <c r="P767" i="94"/>
  <c r="Q767" i="94"/>
  <c r="R767" i="94"/>
  <c r="S767" i="94"/>
  <c r="U767" i="94" s="1"/>
  <c r="A768" i="94"/>
  <c r="B768" i="94"/>
  <c r="C768" i="94"/>
  <c r="D768" i="94"/>
  <c r="E768" i="94"/>
  <c r="F768" i="94"/>
  <c r="G768" i="94"/>
  <c r="H768" i="94"/>
  <c r="I768" i="94"/>
  <c r="J768" i="94"/>
  <c r="K768" i="94"/>
  <c r="L768" i="94"/>
  <c r="M768" i="94"/>
  <c r="N768" i="94"/>
  <c r="O768" i="94"/>
  <c r="P768" i="94"/>
  <c r="Q768" i="94"/>
  <c r="R768" i="94"/>
  <c r="S768" i="94"/>
  <c r="U768" i="94" s="1"/>
  <c r="A769" i="94"/>
  <c r="B769" i="94"/>
  <c r="C769" i="94"/>
  <c r="D769" i="94"/>
  <c r="E769" i="94"/>
  <c r="F769" i="94"/>
  <c r="G769" i="94"/>
  <c r="H769" i="94"/>
  <c r="I769" i="94"/>
  <c r="J769" i="94"/>
  <c r="K769" i="94"/>
  <c r="L769" i="94"/>
  <c r="M769" i="94"/>
  <c r="N769" i="94"/>
  <c r="O769" i="94"/>
  <c r="P769" i="94"/>
  <c r="Q769" i="94"/>
  <c r="R769" i="94"/>
  <c r="S769" i="94"/>
  <c r="U769" i="94" s="1"/>
  <c r="A770" i="94"/>
  <c r="B770" i="94"/>
  <c r="C770" i="94"/>
  <c r="D770" i="94"/>
  <c r="E770" i="94"/>
  <c r="F770" i="94"/>
  <c r="G770" i="94"/>
  <c r="H770" i="94"/>
  <c r="I770" i="94"/>
  <c r="J770" i="94"/>
  <c r="K770" i="94"/>
  <c r="L770" i="94"/>
  <c r="M770" i="94"/>
  <c r="N770" i="94"/>
  <c r="O770" i="94"/>
  <c r="P770" i="94"/>
  <c r="Q770" i="94"/>
  <c r="R770" i="94"/>
  <c r="S770" i="94"/>
  <c r="U770" i="94" s="1"/>
  <c r="A771" i="94"/>
  <c r="B771" i="94"/>
  <c r="C771" i="94"/>
  <c r="D771" i="94"/>
  <c r="E771" i="94"/>
  <c r="F771" i="94"/>
  <c r="G771" i="94"/>
  <c r="H771" i="94"/>
  <c r="I771" i="94"/>
  <c r="J771" i="94"/>
  <c r="K771" i="94"/>
  <c r="L771" i="94"/>
  <c r="M771" i="94"/>
  <c r="N771" i="94"/>
  <c r="O771" i="94"/>
  <c r="P771" i="94"/>
  <c r="Q771" i="94"/>
  <c r="R771" i="94"/>
  <c r="S771" i="94"/>
  <c r="U771" i="94" s="1"/>
  <c r="A772" i="94"/>
  <c r="B772" i="94"/>
  <c r="C772" i="94"/>
  <c r="D772" i="94"/>
  <c r="E772" i="94"/>
  <c r="F772" i="94"/>
  <c r="G772" i="94"/>
  <c r="H772" i="94"/>
  <c r="I772" i="94"/>
  <c r="J772" i="94"/>
  <c r="K772" i="94"/>
  <c r="L772" i="94"/>
  <c r="M772" i="94"/>
  <c r="N772" i="94"/>
  <c r="O772" i="94"/>
  <c r="P772" i="94"/>
  <c r="Q772" i="94"/>
  <c r="R772" i="94"/>
  <c r="S772" i="94"/>
  <c r="U772" i="94" s="1"/>
  <c r="A773" i="94"/>
  <c r="B773" i="94"/>
  <c r="C773" i="94"/>
  <c r="D773" i="94"/>
  <c r="F773" i="94"/>
  <c r="G773" i="94"/>
  <c r="H773" i="94"/>
  <c r="I773" i="94"/>
  <c r="J773" i="94"/>
  <c r="K773" i="94"/>
  <c r="L773" i="94"/>
  <c r="M773" i="94"/>
  <c r="N773" i="94"/>
  <c r="O773" i="94"/>
  <c r="P773" i="94"/>
  <c r="Q773" i="94"/>
  <c r="R773" i="94"/>
  <c r="S773" i="94"/>
  <c r="U773" i="94" s="1"/>
  <c r="A774" i="94"/>
  <c r="B774" i="94"/>
  <c r="C774" i="94"/>
  <c r="D774" i="94"/>
  <c r="F774" i="94"/>
  <c r="G774" i="94"/>
  <c r="H774" i="94"/>
  <c r="I774" i="94"/>
  <c r="J774" i="94"/>
  <c r="K774" i="94"/>
  <c r="L774" i="94"/>
  <c r="M774" i="94"/>
  <c r="N774" i="94"/>
  <c r="O774" i="94"/>
  <c r="P774" i="94"/>
  <c r="Q774" i="94"/>
  <c r="R774" i="94"/>
  <c r="S774" i="94"/>
  <c r="U774" i="94" s="1"/>
  <c r="A775" i="94"/>
  <c r="B775" i="94"/>
  <c r="C775" i="94"/>
  <c r="D775" i="94"/>
  <c r="F775" i="94"/>
  <c r="G775" i="94"/>
  <c r="H775" i="94"/>
  <c r="I775" i="94"/>
  <c r="J775" i="94"/>
  <c r="K775" i="94"/>
  <c r="L775" i="94"/>
  <c r="M775" i="94"/>
  <c r="N775" i="94"/>
  <c r="O775" i="94"/>
  <c r="P775" i="94"/>
  <c r="Q775" i="94"/>
  <c r="R775" i="94"/>
  <c r="S775" i="94"/>
  <c r="U775" i="94" s="1"/>
  <c r="A776" i="94"/>
  <c r="B776" i="94"/>
  <c r="C776" i="94"/>
  <c r="D776" i="94"/>
  <c r="F776" i="94"/>
  <c r="G776" i="94"/>
  <c r="H776" i="94"/>
  <c r="I776" i="94"/>
  <c r="J776" i="94"/>
  <c r="K776" i="94"/>
  <c r="L776" i="94"/>
  <c r="M776" i="94"/>
  <c r="N776" i="94"/>
  <c r="O776" i="94"/>
  <c r="P776" i="94"/>
  <c r="Q776" i="94"/>
  <c r="R776" i="94"/>
  <c r="S776" i="94"/>
  <c r="U776" i="94" s="1"/>
  <c r="A777" i="94"/>
  <c r="B777" i="94"/>
  <c r="C777" i="94"/>
  <c r="D777" i="94"/>
  <c r="F777" i="94"/>
  <c r="G777" i="94"/>
  <c r="H777" i="94"/>
  <c r="I777" i="94"/>
  <c r="J777" i="94"/>
  <c r="K777" i="94"/>
  <c r="L777" i="94"/>
  <c r="M777" i="94"/>
  <c r="N777" i="94"/>
  <c r="O777" i="94"/>
  <c r="P777" i="94"/>
  <c r="Q777" i="94"/>
  <c r="R777" i="94"/>
  <c r="S777" i="94"/>
  <c r="U777" i="94" s="1"/>
  <c r="A778" i="94"/>
  <c r="B778" i="94"/>
  <c r="C778" i="94"/>
  <c r="D778" i="94"/>
  <c r="F778" i="94"/>
  <c r="G778" i="94"/>
  <c r="H778" i="94"/>
  <c r="I778" i="94"/>
  <c r="J778" i="94"/>
  <c r="K778" i="94"/>
  <c r="L778" i="94"/>
  <c r="M778" i="94"/>
  <c r="N778" i="94"/>
  <c r="O778" i="94"/>
  <c r="P778" i="94"/>
  <c r="Q778" i="94"/>
  <c r="R778" i="94"/>
  <c r="S778" i="94"/>
  <c r="U778" i="94" s="1"/>
  <c r="A779" i="94"/>
  <c r="B779" i="94"/>
  <c r="C779" i="94"/>
  <c r="D779" i="94"/>
  <c r="F779" i="94"/>
  <c r="G779" i="94"/>
  <c r="H779" i="94"/>
  <c r="I779" i="94"/>
  <c r="J779" i="94"/>
  <c r="K779" i="94"/>
  <c r="L779" i="94"/>
  <c r="M779" i="94"/>
  <c r="N779" i="94"/>
  <c r="O779" i="94"/>
  <c r="P779" i="94"/>
  <c r="Q779" i="94"/>
  <c r="R779" i="94"/>
  <c r="S779" i="94"/>
  <c r="U779" i="94" s="1"/>
  <c r="A780" i="94"/>
  <c r="B780" i="94"/>
  <c r="C780" i="94"/>
  <c r="D780" i="94"/>
  <c r="F780" i="94"/>
  <c r="G780" i="94"/>
  <c r="H780" i="94"/>
  <c r="I780" i="94"/>
  <c r="J780" i="94"/>
  <c r="K780" i="94"/>
  <c r="L780" i="94"/>
  <c r="M780" i="94"/>
  <c r="N780" i="94"/>
  <c r="O780" i="94"/>
  <c r="P780" i="94"/>
  <c r="Q780" i="94"/>
  <c r="R780" i="94"/>
  <c r="S780" i="94"/>
  <c r="U780" i="94" s="1"/>
  <c r="A781" i="94"/>
  <c r="B781" i="94"/>
  <c r="C781" i="94"/>
  <c r="D781" i="94"/>
  <c r="F781" i="94"/>
  <c r="G781" i="94"/>
  <c r="H781" i="94"/>
  <c r="I781" i="94"/>
  <c r="J781" i="94"/>
  <c r="K781" i="94"/>
  <c r="L781" i="94"/>
  <c r="M781" i="94"/>
  <c r="N781" i="94"/>
  <c r="O781" i="94"/>
  <c r="P781" i="94"/>
  <c r="Q781" i="94"/>
  <c r="R781" i="94"/>
  <c r="S781" i="94"/>
  <c r="U781" i="94" s="1"/>
  <c r="A782" i="94"/>
  <c r="B782" i="94"/>
  <c r="C782" i="94"/>
  <c r="D782" i="94"/>
  <c r="F782" i="94"/>
  <c r="G782" i="94"/>
  <c r="H782" i="94"/>
  <c r="I782" i="94"/>
  <c r="J782" i="94"/>
  <c r="K782" i="94"/>
  <c r="L782" i="94"/>
  <c r="M782" i="94"/>
  <c r="N782" i="94"/>
  <c r="O782" i="94"/>
  <c r="P782" i="94"/>
  <c r="Q782" i="94"/>
  <c r="R782" i="94"/>
  <c r="S782" i="94"/>
  <c r="U782" i="94" s="1"/>
  <c r="A783" i="94"/>
  <c r="B783" i="94"/>
  <c r="C783" i="94"/>
  <c r="D783" i="94"/>
  <c r="F783" i="94"/>
  <c r="G783" i="94"/>
  <c r="H783" i="94"/>
  <c r="I783" i="94"/>
  <c r="J783" i="94"/>
  <c r="K783" i="94"/>
  <c r="L783" i="94"/>
  <c r="M783" i="94"/>
  <c r="N783" i="94"/>
  <c r="O783" i="94"/>
  <c r="P783" i="94"/>
  <c r="Q783" i="94"/>
  <c r="R783" i="94"/>
  <c r="S783" i="94"/>
  <c r="U783" i="94" s="1"/>
  <c r="A784" i="94"/>
  <c r="B784" i="94"/>
  <c r="C784" i="94"/>
  <c r="D784" i="94"/>
  <c r="F784" i="94"/>
  <c r="G784" i="94"/>
  <c r="H784" i="94"/>
  <c r="I784" i="94"/>
  <c r="J784" i="94"/>
  <c r="K784" i="94"/>
  <c r="L784" i="94"/>
  <c r="M784" i="94"/>
  <c r="N784" i="94"/>
  <c r="O784" i="94"/>
  <c r="P784" i="94"/>
  <c r="Q784" i="94"/>
  <c r="R784" i="94"/>
  <c r="S784" i="94"/>
  <c r="U784" i="94" s="1"/>
  <c r="A785" i="94"/>
  <c r="B785" i="94"/>
  <c r="C785" i="94"/>
  <c r="D785" i="94"/>
  <c r="F785" i="94"/>
  <c r="G785" i="94"/>
  <c r="H785" i="94"/>
  <c r="I785" i="94"/>
  <c r="J785" i="94"/>
  <c r="K785" i="94"/>
  <c r="L785" i="94"/>
  <c r="M785" i="94"/>
  <c r="N785" i="94"/>
  <c r="O785" i="94"/>
  <c r="P785" i="94"/>
  <c r="Q785" i="94"/>
  <c r="R785" i="94"/>
  <c r="S785" i="94"/>
  <c r="U785" i="94" s="1"/>
  <c r="A786" i="94"/>
  <c r="B786" i="94"/>
  <c r="C786" i="94"/>
  <c r="D786" i="94"/>
  <c r="F786" i="94"/>
  <c r="G786" i="94"/>
  <c r="H786" i="94"/>
  <c r="I786" i="94"/>
  <c r="J786" i="94"/>
  <c r="K786" i="94"/>
  <c r="L786" i="94"/>
  <c r="M786" i="94"/>
  <c r="N786" i="94"/>
  <c r="O786" i="94"/>
  <c r="P786" i="94"/>
  <c r="Q786" i="94"/>
  <c r="R786" i="94"/>
  <c r="S786" i="94"/>
  <c r="U786" i="94" s="1"/>
  <c r="A787" i="94"/>
  <c r="B787" i="94"/>
  <c r="C787" i="94"/>
  <c r="D787" i="94"/>
  <c r="F787" i="94"/>
  <c r="G787" i="94"/>
  <c r="H787" i="94"/>
  <c r="I787" i="94"/>
  <c r="J787" i="94"/>
  <c r="K787" i="94"/>
  <c r="L787" i="94"/>
  <c r="M787" i="94"/>
  <c r="N787" i="94"/>
  <c r="O787" i="94"/>
  <c r="P787" i="94"/>
  <c r="Q787" i="94"/>
  <c r="R787" i="94"/>
  <c r="S787" i="94"/>
  <c r="U787" i="94" s="1"/>
  <c r="A788" i="94"/>
  <c r="B788" i="94"/>
  <c r="C788" i="94"/>
  <c r="D788" i="94"/>
  <c r="F788" i="94"/>
  <c r="G788" i="94"/>
  <c r="H788" i="94"/>
  <c r="I788" i="94"/>
  <c r="J788" i="94"/>
  <c r="K788" i="94"/>
  <c r="L788" i="94"/>
  <c r="M788" i="94"/>
  <c r="N788" i="94"/>
  <c r="O788" i="94"/>
  <c r="P788" i="94"/>
  <c r="Q788" i="94"/>
  <c r="R788" i="94"/>
  <c r="S788" i="94"/>
  <c r="U788" i="94" s="1"/>
  <c r="A789" i="94"/>
  <c r="B789" i="94"/>
  <c r="C789" i="94"/>
  <c r="D789" i="94"/>
  <c r="F789" i="94"/>
  <c r="G789" i="94"/>
  <c r="H789" i="94"/>
  <c r="I789" i="94"/>
  <c r="J789" i="94"/>
  <c r="K789" i="94"/>
  <c r="L789" i="94"/>
  <c r="M789" i="94"/>
  <c r="N789" i="94"/>
  <c r="O789" i="94"/>
  <c r="P789" i="94"/>
  <c r="Q789" i="94"/>
  <c r="R789" i="94"/>
  <c r="S789" i="94"/>
  <c r="U789" i="94" s="1"/>
  <c r="A790" i="94"/>
  <c r="B790" i="94"/>
  <c r="C790" i="94"/>
  <c r="D790" i="94"/>
  <c r="F790" i="94"/>
  <c r="G790" i="94"/>
  <c r="H790" i="94"/>
  <c r="I790" i="94"/>
  <c r="J790" i="94"/>
  <c r="K790" i="94"/>
  <c r="L790" i="94"/>
  <c r="M790" i="94"/>
  <c r="N790" i="94"/>
  <c r="O790" i="94"/>
  <c r="P790" i="94"/>
  <c r="Q790" i="94"/>
  <c r="R790" i="94"/>
  <c r="S790" i="94"/>
  <c r="U790" i="94" s="1"/>
  <c r="A791" i="94"/>
  <c r="B791" i="94"/>
  <c r="C791" i="94"/>
  <c r="D791" i="94"/>
  <c r="F791" i="94"/>
  <c r="G791" i="94"/>
  <c r="H791" i="94"/>
  <c r="I791" i="94"/>
  <c r="J791" i="94"/>
  <c r="K791" i="94"/>
  <c r="L791" i="94"/>
  <c r="M791" i="94"/>
  <c r="N791" i="94"/>
  <c r="O791" i="94"/>
  <c r="P791" i="94"/>
  <c r="Q791" i="94"/>
  <c r="R791" i="94"/>
  <c r="S791" i="94"/>
  <c r="U791" i="94" s="1"/>
  <c r="A792" i="94"/>
  <c r="B792" i="94"/>
  <c r="C792" i="94"/>
  <c r="D792" i="94"/>
  <c r="F792" i="94"/>
  <c r="G792" i="94"/>
  <c r="H792" i="94"/>
  <c r="I792" i="94"/>
  <c r="J792" i="94"/>
  <c r="K792" i="94"/>
  <c r="L792" i="94"/>
  <c r="M792" i="94"/>
  <c r="N792" i="94"/>
  <c r="O792" i="94"/>
  <c r="P792" i="94"/>
  <c r="Q792" i="94"/>
  <c r="R792" i="94"/>
  <c r="S792" i="94"/>
  <c r="U792" i="94" s="1"/>
  <c r="A793" i="94"/>
  <c r="B793" i="94"/>
  <c r="C793" i="94"/>
  <c r="D793" i="94"/>
  <c r="F793" i="94"/>
  <c r="G793" i="94"/>
  <c r="H793" i="94"/>
  <c r="I793" i="94"/>
  <c r="J793" i="94"/>
  <c r="K793" i="94"/>
  <c r="L793" i="94"/>
  <c r="M793" i="94"/>
  <c r="N793" i="94"/>
  <c r="O793" i="94"/>
  <c r="P793" i="94"/>
  <c r="Q793" i="94"/>
  <c r="R793" i="94"/>
  <c r="S793" i="94"/>
  <c r="U793" i="94" s="1"/>
  <c r="A794" i="94"/>
  <c r="B794" i="94"/>
  <c r="C794" i="94"/>
  <c r="D794" i="94"/>
  <c r="F794" i="94"/>
  <c r="G794" i="94"/>
  <c r="H794" i="94"/>
  <c r="I794" i="94"/>
  <c r="J794" i="94"/>
  <c r="K794" i="94"/>
  <c r="L794" i="94"/>
  <c r="M794" i="94"/>
  <c r="N794" i="94"/>
  <c r="O794" i="94"/>
  <c r="P794" i="94"/>
  <c r="Q794" i="94"/>
  <c r="R794" i="94"/>
  <c r="S794" i="94"/>
  <c r="U794" i="94" s="1"/>
  <c r="A795" i="94"/>
  <c r="B795" i="94"/>
  <c r="C795" i="94"/>
  <c r="D795" i="94"/>
  <c r="F795" i="94"/>
  <c r="G795" i="94"/>
  <c r="H795" i="94"/>
  <c r="I795" i="94"/>
  <c r="J795" i="94"/>
  <c r="K795" i="94"/>
  <c r="L795" i="94"/>
  <c r="M795" i="94"/>
  <c r="N795" i="94"/>
  <c r="O795" i="94"/>
  <c r="P795" i="94"/>
  <c r="Q795" i="94"/>
  <c r="R795" i="94"/>
  <c r="S795" i="94"/>
  <c r="U795" i="94" s="1"/>
  <c r="A796" i="94"/>
  <c r="B796" i="94"/>
  <c r="C796" i="94"/>
  <c r="D796" i="94"/>
  <c r="F796" i="94"/>
  <c r="G796" i="94"/>
  <c r="H796" i="94"/>
  <c r="I796" i="94"/>
  <c r="J796" i="94"/>
  <c r="K796" i="94"/>
  <c r="L796" i="94"/>
  <c r="M796" i="94"/>
  <c r="N796" i="94"/>
  <c r="O796" i="94"/>
  <c r="P796" i="94"/>
  <c r="Q796" i="94"/>
  <c r="R796" i="94"/>
  <c r="S796" i="94"/>
  <c r="U796" i="94" s="1"/>
  <c r="A797" i="94"/>
  <c r="B797" i="94"/>
  <c r="C797" i="94"/>
  <c r="D797" i="94"/>
  <c r="F797" i="94"/>
  <c r="G797" i="94"/>
  <c r="H797" i="94"/>
  <c r="I797" i="94"/>
  <c r="J797" i="94"/>
  <c r="K797" i="94"/>
  <c r="L797" i="94"/>
  <c r="M797" i="94"/>
  <c r="N797" i="94"/>
  <c r="O797" i="94"/>
  <c r="P797" i="94"/>
  <c r="Q797" i="94"/>
  <c r="R797" i="94"/>
  <c r="S797" i="94"/>
  <c r="U797" i="94" s="1"/>
  <c r="A798" i="94"/>
  <c r="B798" i="94"/>
  <c r="C798" i="94"/>
  <c r="D798" i="94"/>
  <c r="F798" i="94"/>
  <c r="G798" i="94"/>
  <c r="H798" i="94"/>
  <c r="I798" i="94"/>
  <c r="J798" i="94"/>
  <c r="K798" i="94"/>
  <c r="L798" i="94"/>
  <c r="M798" i="94"/>
  <c r="N798" i="94"/>
  <c r="O798" i="94"/>
  <c r="P798" i="94"/>
  <c r="Q798" i="94"/>
  <c r="R798" i="94"/>
  <c r="S798" i="94"/>
  <c r="U798" i="94" s="1"/>
  <c r="A799" i="94"/>
  <c r="B799" i="94"/>
  <c r="C799" i="94"/>
  <c r="D799" i="94"/>
  <c r="F799" i="94"/>
  <c r="G799" i="94"/>
  <c r="H799" i="94"/>
  <c r="I799" i="94"/>
  <c r="J799" i="94"/>
  <c r="K799" i="94"/>
  <c r="L799" i="94"/>
  <c r="M799" i="94"/>
  <c r="N799" i="94"/>
  <c r="O799" i="94"/>
  <c r="P799" i="94"/>
  <c r="Q799" i="94"/>
  <c r="R799" i="94"/>
  <c r="S799" i="94"/>
  <c r="U799" i="94" s="1"/>
  <c r="A800" i="94"/>
  <c r="B800" i="94"/>
  <c r="C800" i="94"/>
  <c r="D800" i="94"/>
  <c r="F800" i="94"/>
  <c r="G800" i="94"/>
  <c r="H800" i="94"/>
  <c r="I800" i="94"/>
  <c r="J800" i="94"/>
  <c r="K800" i="94"/>
  <c r="L800" i="94"/>
  <c r="M800" i="94"/>
  <c r="N800" i="94"/>
  <c r="O800" i="94"/>
  <c r="P800" i="94"/>
  <c r="Q800" i="94"/>
  <c r="R800" i="94"/>
  <c r="S800" i="94"/>
  <c r="U800" i="94" s="1"/>
  <c r="A801" i="94"/>
  <c r="B801" i="94"/>
  <c r="C801" i="94"/>
  <c r="D801" i="94"/>
  <c r="F801" i="94"/>
  <c r="G801" i="94"/>
  <c r="H801" i="94"/>
  <c r="I801" i="94"/>
  <c r="J801" i="94"/>
  <c r="K801" i="94"/>
  <c r="L801" i="94"/>
  <c r="M801" i="94"/>
  <c r="N801" i="94"/>
  <c r="O801" i="94"/>
  <c r="P801" i="94"/>
  <c r="Q801" i="94"/>
  <c r="R801" i="94"/>
  <c r="S801" i="94"/>
  <c r="U801" i="94" s="1"/>
  <c r="A802" i="94"/>
  <c r="B802" i="94"/>
  <c r="C802" i="94"/>
  <c r="D802" i="94"/>
  <c r="F802" i="94"/>
  <c r="G802" i="94"/>
  <c r="H802" i="94"/>
  <c r="I802" i="94"/>
  <c r="J802" i="94"/>
  <c r="K802" i="94"/>
  <c r="L802" i="94"/>
  <c r="M802" i="94"/>
  <c r="N802" i="94"/>
  <c r="O802" i="94"/>
  <c r="P802" i="94"/>
  <c r="Q802" i="94"/>
  <c r="R802" i="94"/>
  <c r="S802" i="94"/>
  <c r="U802" i="94" s="1"/>
  <c r="A803" i="94"/>
  <c r="B803" i="94"/>
  <c r="C803" i="94"/>
  <c r="D803" i="94"/>
  <c r="F803" i="94"/>
  <c r="G803" i="94"/>
  <c r="H803" i="94"/>
  <c r="I803" i="94"/>
  <c r="J803" i="94"/>
  <c r="K803" i="94"/>
  <c r="L803" i="94"/>
  <c r="M803" i="94"/>
  <c r="N803" i="94"/>
  <c r="O803" i="94"/>
  <c r="P803" i="94"/>
  <c r="Q803" i="94"/>
  <c r="R803" i="94"/>
  <c r="S803" i="94"/>
  <c r="U803" i="94" s="1"/>
  <c r="F163" i="94"/>
  <c r="E163" i="94"/>
  <c r="D163" i="94"/>
  <c r="C163" i="94"/>
  <c r="B163" i="94"/>
  <c r="A163" i="94"/>
  <c r="S162" i="94"/>
  <c r="U162" i="94" s="1"/>
  <c r="F162" i="94"/>
  <c r="E162" i="94"/>
  <c r="D162" i="94"/>
  <c r="C162" i="94"/>
  <c r="B162" i="94"/>
  <c r="A162" i="94"/>
  <c r="S161" i="94"/>
  <c r="U161" i="94" s="1"/>
  <c r="F161" i="94"/>
  <c r="E161" i="94"/>
  <c r="D161" i="94"/>
  <c r="C161" i="94"/>
  <c r="B161" i="94"/>
  <c r="A161" i="94"/>
  <c r="S160" i="94"/>
  <c r="U160" i="94" s="1"/>
  <c r="F160" i="94"/>
  <c r="E160" i="94"/>
  <c r="D160" i="94"/>
  <c r="C160" i="94"/>
  <c r="B160" i="94"/>
  <c r="A160" i="94"/>
  <c r="S159" i="94"/>
  <c r="U159" i="94" s="1"/>
  <c r="F159" i="94"/>
  <c r="E159" i="94"/>
  <c r="D159" i="94"/>
  <c r="C159" i="94"/>
  <c r="B159" i="94"/>
  <c r="A159" i="94"/>
  <c r="S158" i="94"/>
  <c r="U158" i="94" s="1"/>
  <c r="F158" i="94"/>
  <c r="E158" i="94"/>
  <c r="D158" i="94"/>
  <c r="C158" i="94"/>
  <c r="B158" i="94"/>
  <c r="A158" i="94"/>
  <c r="S157" i="94"/>
  <c r="U157" i="94" s="1"/>
  <c r="F157" i="94"/>
  <c r="E157" i="94"/>
  <c r="D157" i="94"/>
  <c r="C157" i="94"/>
  <c r="B157" i="94"/>
  <c r="A157" i="94"/>
  <c r="S156" i="94"/>
  <c r="U156" i="94" s="1"/>
  <c r="F156" i="94"/>
  <c r="E156" i="94"/>
  <c r="D156" i="94"/>
  <c r="C156" i="94"/>
  <c r="B156" i="94"/>
  <c r="A156" i="94"/>
  <c r="S155" i="94"/>
  <c r="U155" i="94" s="1"/>
  <c r="F155" i="94"/>
  <c r="E155" i="94"/>
  <c r="D155" i="94"/>
  <c r="C155" i="94"/>
  <c r="B155" i="94"/>
  <c r="A155" i="94"/>
  <c r="S154" i="94"/>
  <c r="U154" i="94" s="1"/>
  <c r="F154" i="94"/>
  <c r="E154" i="94"/>
  <c r="D154" i="94"/>
  <c r="C154" i="94"/>
  <c r="B154" i="94"/>
  <c r="A154" i="94"/>
  <c r="F123" i="94"/>
  <c r="E123" i="94"/>
  <c r="D123" i="94"/>
  <c r="C123" i="94"/>
  <c r="B123" i="94"/>
  <c r="A123" i="94"/>
  <c r="S122" i="94"/>
  <c r="U122" i="94" s="1"/>
  <c r="F122" i="94"/>
  <c r="E122" i="94"/>
  <c r="D122" i="94"/>
  <c r="C122" i="94"/>
  <c r="B122" i="94"/>
  <c r="A122" i="94"/>
  <c r="S121" i="94"/>
  <c r="U121" i="94" s="1"/>
  <c r="F121" i="94"/>
  <c r="E121" i="94"/>
  <c r="D121" i="94"/>
  <c r="C121" i="94"/>
  <c r="B121" i="94"/>
  <c r="A121" i="94"/>
  <c r="S120" i="94"/>
  <c r="U120" i="94" s="1"/>
  <c r="F120" i="94"/>
  <c r="E120" i="94"/>
  <c r="D120" i="94"/>
  <c r="C120" i="94"/>
  <c r="B120" i="94"/>
  <c r="A120" i="94"/>
  <c r="S119" i="94"/>
  <c r="U119" i="94" s="1"/>
  <c r="F119" i="94"/>
  <c r="E119" i="94"/>
  <c r="D119" i="94"/>
  <c r="C119" i="94"/>
  <c r="B119" i="94"/>
  <c r="A119" i="94"/>
  <c r="S118" i="94"/>
  <c r="U118" i="94" s="1"/>
  <c r="F118" i="94"/>
  <c r="E118" i="94"/>
  <c r="D118" i="94"/>
  <c r="C118" i="94"/>
  <c r="B118" i="94"/>
  <c r="A118" i="94"/>
  <c r="S117" i="94"/>
  <c r="U117" i="94" s="1"/>
  <c r="F117" i="94"/>
  <c r="E117" i="94"/>
  <c r="D117" i="94"/>
  <c r="C117" i="94"/>
  <c r="B117" i="94"/>
  <c r="A117" i="94"/>
  <c r="S116" i="94"/>
  <c r="U116" i="94" s="1"/>
  <c r="F116" i="94"/>
  <c r="E116" i="94"/>
  <c r="D116" i="94"/>
  <c r="C116" i="94"/>
  <c r="B116" i="94"/>
  <c r="A116" i="94"/>
  <c r="S115" i="94"/>
  <c r="U115" i="94" s="1"/>
  <c r="F115" i="94"/>
  <c r="E115" i="94"/>
  <c r="D115" i="94"/>
  <c r="C115" i="94"/>
  <c r="B115" i="94"/>
  <c r="A115" i="94"/>
  <c r="S114" i="94"/>
  <c r="U114" i="94" s="1"/>
  <c r="F114" i="94"/>
  <c r="E114" i="94"/>
  <c r="D114" i="94"/>
  <c r="C114" i="94"/>
  <c r="B114" i="94"/>
  <c r="A114" i="94"/>
  <c r="F83" i="94"/>
  <c r="E83" i="94"/>
  <c r="D83" i="94"/>
  <c r="C83" i="94"/>
  <c r="B83" i="94"/>
  <c r="A83" i="94"/>
  <c r="S82" i="94"/>
  <c r="U82" i="94" s="1"/>
  <c r="F82" i="94"/>
  <c r="E82" i="94"/>
  <c r="D82" i="94"/>
  <c r="C82" i="94"/>
  <c r="B82" i="94"/>
  <c r="A82" i="94"/>
  <c r="S81" i="94"/>
  <c r="U81" i="94" s="1"/>
  <c r="F81" i="94"/>
  <c r="E81" i="94"/>
  <c r="D81" i="94"/>
  <c r="C81" i="94"/>
  <c r="B81" i="94"/>
  <c r="A81" i="94"/>
  <c r="S80" i="94"/>
  <c r="U80" i="94" s="1"/>
  <c r="F80" i="94"/>
  <c r="E80" i="94"/>
  <c r="D80" i="94"/>
  <c r="C80" i="94"/>
  <c r="B80" i="94"/>
  <c r="A80" i="94"/>
  <c r="S79" i="94"/>
  <c r="U79" i="94" s="1"/>
  <c r="F79" i="94"/>
  <c r="E79" i="94"/>
  <c r="D79" i="94"/>
  <c r="C79" i="94"/>
  <c r="B79" i="94"/>
  <c r="A79" i="94"/>
  <c r="S78" i="94"/>
  <c r="U78" i="94" s="1"/>
  <c r="F78" i="94"/>
  <c r="E78" i="94"/>
  <c r="D78" i="94"/>
  <c r="C78" i="94"/>
  <c r="B78" i="94"/>
  <c r="A78" i="94"/>
  <c r="S77" i="94"/>
  <c r="U77" i="94" s="1"/>
  <c r="F77" i="94"/>
  <c r="E77" i="94"/>
  <c r="D77" i="94"/>
  <c r="C77" i="94"/>
  <c r="B77" i="94"/>
  <c r="A77" i="94"/>
  <c r="S76" i="94"/>
  <c r="U76" i="94" s="1"/>
  <c r="F76" i="94"/>
  <c r="E76" i="94"/>
  <c r="D76" i="94"/>
  <c r="C76" i="94"/>
  <c r="B76" i="94"/>
  <c r="A76" i="94"/>
  <c r="S75" i="94"/>
  <c r="U75" i="94" s="1"/>
  <c r="F75" i="94"/>
  <c r="E75" i="94"/>
  <c r="D75" i="94"/>
  <c r="C75" i="94"/>
  <c r="B75" i="94"/>
  <c r="A75" i="94"/>
  <c r="S74" i="94"/>
  <c r="U74" i="94" s="1"/>
  <c r="F74" i="94"/>
  <c r="E74" i="94"/>
  <c r="D74" i="94"/>
  <c r="C74" i="94"/>
  <c r="B74" i="94"/>
  <c r="A74" i="94"/>
  <c r="F43" i="94"/>
  <c r="E43" i="94"/>
  <c r="D43" i="94"/>
  <c r="C43" i="94"/>
  <c r="B43" i="94"/>
  <c r="A43" i="94"/>
  <c r="S42" i="94"/>
  <c r="U42" i="94" s="1"/>
  <c r="R42" i="94"/>
  <c r="Q42" i="94"/>
  <c r="P42" i="94"/>
  <c r="O42" i="94"/>
  <c r="N42" i="94"/>
  <c r="M42" i="94"/>
  <c r="L42" i="94"/>
  <c r="K42" i="94"/>
  <c r="J42" i="94"/>
  <c r="I42" i="94"/>
  <c r="H42" i="94"/>
  <c r="G42" i="94"/>
  <c r="F42" i="94"/>
  <c r="E42" i="94"/>
  <c r="D42" i="94"/>
  <c r="C42" i="94"/>
  <c r="B42" i="94"/>
  <c r="A42" i="94"/>
  <c r="F41" i="94"/>
  <c r="E41" i="94"/>
  <c r="D41" i="94"/>
  <c r="C41" i="94"/>
  <c r="B41" i="94"/>
  <c r="A41" i="94"/>
  <c r="S40" i="94"/>
  <c r="U40" i="94" s="1"/>
  <c r="R40" i="94"/>
  <c r="Q40" i="94"/>
  <c r="P40" i="94"/>
  <c r="O40" i="94"/>
  <c r="N40" i="94"/>
  <c r="M40" i="94"/>
  <c r="L40" i="94"/>
  <c r="K40" i="94"/>
  <c r="J40" i="94"/>
  <c r="I40" i="94"/>
  <c r="H40" i="94"/>
  <c r="G40" i="94"/>
  <c r="F40" i="94"/>
  <c r="E40" i="94"/>
  <c r="D40" i="94"/>
  <c r="C40" i="94"/>
  <c r="B40" i="94"/>
  <c r="A40" i="94"/>
  <c r="S39" i="94"/>
  <c r="U39" i="94" s="1"/>
  <c r="R39" i="94"/>
  <c r="Q39" i="94"/>
  <c r="P39" i="94"/>
  <c r="O39" i="94"/>
  <c r="N39" i="94"/>
  <c r="M39" i="94"/>
  <c r="L39" i="94"/>
  <c r="K39" i="94"/>
  <c r="J39" i="94"/>
  <c r="I39" i="94"/>
  <c r="H39" i="94"/>
  <c r="G39" i="94"/>
  <c r="F39" i="94"/>
  <c r="E39" i="94"/>
  <c r="D39" i="94"/>
  <c r="C39" i="94"/>
  <c r="B39" i="94"/>
  <c r="A39" i="94"/>
  <c r="S38" i="94"/>
  <c r="U38" i="94" s="1"/>
  <c r="R38" i="94"/>
  <c r="Q38" i="94"/>
  <c r="P38" i="94"/>
  <c r="O38" i="94"/>
  <c r="N38" i="94"/>
  <c r="M38" i="94"/>
  <c r="L38" i="94"/>
  <c r="K38" i="94"/>
  <c r="J38" i="94"/>
  <c r="I38" i="94"/>
  <c r="H38" i="94"/>
  <c r="G38" i="94"/>
  <c r="F38" i="94"/>
  <c r="E38" i="94"/>
  <c r="D38" i="94"/>
  <c r="C38" i="94"/>
  <c r="B38" i="94"/>
  <c r="A38" i="94"/>
  <c r="S37" i="94"/>
  <c r="U37" i="94" s="1"/>
  <c r="R37" i="94"/>
  <c r="Q37" i="94"/>
  <c r="P37" i="94"/>
  <c r="O37" i="94"/>
  <c r="N37" i="94"/>
  <c r="M37" i="94"/>
  <c r="L37" i="94"/>
  <c r="K37" i="94"/>
  <c r="J37" i="94"/>
  <c r="I37" i="94"/>
  <c r="H37" i="94"/>
  <c r="G37" i="94"/>
  <c r="F37" i="94"/>
  <c r="E37" i="94"/>
  <c r="D37" i="94"/>
  <c r="C37" i="94"/>
  <c r="B37" i="94"/>
  <c r="A37" i="94"/>
  <c r="S36" i="94"/>
  <c r="U36" i="94" s="1"/>
  <c r="R36" i="94"/>
  <c r="Q36" i="94"/>
  <c r="P36" i="94"/>
  <c r="O36" i="94"/>
  <c r="N36" i="94"/>
  <c r="M36" i="94"/>
  <c r="L36" i="94"/>
  <c r="K36" i="94"/>
  <c r="J36" i="94"/>
  <c r="I36" i="94"/>
  <c r="H36" i="94"/>
  <c r="G36" i="94"/>
  <c r="F36" i="94"/>
  <c r="E36" i="94"/>
  <c r="D36" i="94"/>
  <c r="C36" i="94"/>
  <c r="B36" i="94"/>
  <c r="A36" i="94"/>
  <c r="S35" i="94"/>
  <c r="U35" i="94" s="1"/>
  <c r="R35" i="94"/>
  <c r="Q35" i="94"/>
  <c r="P35" i="94"/>
  <c r="O35" i="94"/>
  <c r="N35" i="94"/>
  <c r="M35" i="94"/>
  <c r="L35" i="94"/>
  <c r="K35" i="94"/>
  <c r="J35" i="94"/>
  <c r="I35" i="94"/>
  <c r="H35" i="94"/>
  <c r="G35" i="94"/>
  <c r="F35" i="94"/>
  <c r="E35" i="94"/>
  <c r="D35" i="94"/>
  <c r="C35" i="94"/>
  <c r="B35" i="94"/>
  <c r="A35" i="94"/>
  <c r="S34" i="94"/>
  <c r="U34" i="94" s="1"/>
  <c r="R34" i="94"/>
  <c r="Q34" i="94"/>
  <c r="P34" i="94"/>
  <c r="O34" i="94"/>
  <c r="N34" i="94"/>
  <c r="M34" i="94"/>
  <c r="L34" i="94"/>
  <c r="K34" i="94"/>
  <c r="J34" i="94"/>
  <c r="I34" i="94"/>
  <c r="H34" i="94"/>
  <c r="G34" i="94"/>
  <c r="F34" i="94"/>
  <c r="E34" i="94"/>
  <c r="D34" i="94"/>
  <c r="C34" i="94"/>
  <c r="B34" i="94"/>
  <c r="A34" i="94"/>
  <c r="S33" i="94"/>
  <c r="U33" i="94" s="1"/>
  <c r="R33" i="94"/>
  <c r="Q33" i="94"/>
  <c r="P33" i="94"/>
  <c r="O33" i="94"/>
  <c r="N33" i="94"/>
  <c r="M33" i="94"/>
  <c r="L33" i="94"/>
  <c r="K33" i="94"/>
  <c r="J33" i="94"/>
  <c r="I33" i="94"/>
  <c r="H33" i="94"/>
  <c r="G33" i="94"/>
  <c r="F33" i="94"/>
  <c r="E33" i="94"/>
  <c r="D33" i="94"/>
  <c r="C33" i="94"/>
  <c r="B33" i="94"/>
  <c r="A33" i="94"/>
  <c r="S32" i="94"/>
  <c r="U32" i="94" s="1"/>
  <c r="R32" i="94"/>
  <c r="Q32" i="94"/>
  <c r="P32" i="94"/>
  <c r="O32" i="94"/>
  <c r="N32" i="94"/>
  <c r="M32" i="94"/>
  <c r="L32" i="94"/>
  <c r="K32" i="94"/>
  <c r="J32" i="94"/>
  <c r="I32" i="94"/>
  <c r="H32" i="94"/>
  <c r="G32" i="94"/>
  <c r="F32" i="94"/>
  <c r="E32" i="94"/>
  <c r="D32" i="94"/>
  <c r="C32" i="94"/>
  <c r="B32" i="94"/>
  <c r="A32" i="94"/>
  <c r="GT49" i="84"/>
  <c r="GU49" i="84"/>
  <c r="GV49" i="84"/>
  <c r="GW49" i="84"/>
  <c r="GX49" i="84"/>
  <c r="GT50" i="84"/>
  <c r="GU50" i="84"/>
  <c r="GV50" i="84"/>
  <c r="GW50" i="84"/>
  <c r="GX50" i="84"/>
  <c r="GT51" i="84"/>
  <c r="GU51" i="84"/>
  <c r="GV51" i="84"/>
  <c r="GW51" i="84"/>
  <c r="GX51" i="84"/>
  <c r="GT52" i="84"/>
  <c r="GU52" i="84"/>
  <c r="GV52" i="84"/>
  <c r="GW52" i="84"/>
  <c r="GX52" i="84"/>
  <c r="GT53" i="84"/>
  <c r="GU53" i="84"/>
  <c r="GV53" i="84"/>
  <c r="GW53" i="84"/>
  <c r="GX53" i="84"/>
  <c r="GT54" i="84"/>
  <c r="GU54" i="84"/>
  <c r="GV54" i="84"/>
  <c r="GW54" i="84"/>
  <c r="GX54" i="84"/>
  <c r="GT55" i="84"/>
  <c r="GU55" i="84"/>
  <c r="GV55" i="84"/>
  <c r="GW55" i="84"/>
  <c r="GX55" i="84"/>
  <c r="GT56" i="84"/>
  <c r="GU56" i="84"/>
  <c r="GV56" i="84"/>
  <c r="GW56" i="84"/>
  <c r="GX56" i="84"/>
  <c r="GT57" i="84"/>
  <c r="GU57" i="84"/>
  <c r="GV57" i="84"/>
  <c r="GW57" i="84"/>
  <c r="GX57" i="84"/>
  <c r="GT58" i="84"/>
  <c r="GU58" i="84"/>
  <c r="GV58" i="84"/>
  <c r="GW58" i="84"/>
  <c r="GX58" i="84"/>
  <c r="GT59" i="84"/>
  <c r="GU59" i="84"/>
  <c r="GV59" i="84"/>
  <c r="GW59" i="84"/>
  <c r="GX59" i="84"/>
  <c r="GT60" i="84"/>
  <c r="GU60" i="84"/>
  <c r="GV60" i="84"/>
  <c r="GW60" i="84"/>
  <c r="GX60" i="84"/>
  <c r="GT61" i="84"/>
  <c r="GU61" i="84"/>
  <c r="GV61" i="84"/>
  <c r="GW61" i="84"/>
  <c r="GX61" i="84"/>
  <c r="GT62" i="84"/>
  <c r="GU62" i="84"/>
  <c r="GV62" i="84"/>
  <c r="GW62" i="84"/>
  <c r="GX62" i="84"/>
  <c r="GT63" i="84"/>
  <c r="GU63" i="84"/>
  <c r="GV63" i="84"/>
  <c r="GW63" i="84"/>
  <c r="GX63" i="84"/>
  <c r="GT64" i="84"/>
  <c r="GU64" i="84"/>
  <c r="GV64" i="84"/>
  <c r="GW64" i="84"/>
  <c r="GX64" i="84"/>
  <c r="GT65" i="84"/>
  <c r="GU65" i="84"/>
  <c r="GV65" i="84"/>
  <c r="GW65" i="84"/>
  <c r="GX65" i="84"/>
  <c r="GT66" i="84"/>
  <c r="GU66" i="84"/>
  <c r="GV66" i="84"/>
  <c r="GW66" i="84"/>
  <c r="GX66" i="84"/>
  <c r="GT67" i="84"/>
  <c r="GU67" i="84"/>
  <c r="GV67" i="84"/>
  <c r="GW67" i="84"/>
  <c r="GX67" i="84"/>
  <c r="GT68" i="84"/>
  <c r="GU68" i="84"/>
  <c r="GV68" i="84"/>
  <c r="GW68" i="84"/>
  <c r="GX68" i="84"/>
  <c r="GT69" i="84"/>
  <c r="GU69" i="84"/>
  <c r="GV69" i="84"/>
  <c r="GW69" i="84"/>
  <c r="GX69" i="84"/>
  <c r="GT70" i="84"/>
  <c r="GU70" i="84"/>
  <c r="GV70" i="84"/>
  <c r="GW70" i="84"/>
  <c r="GX70" i="84"/>
  <c r="GT71" i="84"/>
  <c r="GU71" i="84"/>
  <c r="GV71" i="84"/>
  <c r="GW71" i="84"/>
  <c r="GX71" i="84"/>
  <c r="GT72" i="84"/>
  <c r="GU72" i="84"/>
  <c r="GV72" i="84"/>
  <c r="GW72" i="84"/>
  <c r="GX72" i="84"/>
  <c r="GT73" i="84"/>
  <c r="GU73" i="84"/>
  <c r="GV73" i="84"/>
  <c r="GW73" i="84"/>
  <c r="GX73" i="84"/>
  <c r="GT74" i="84"/>
  <c r="GU74" i="84"/>
  <c r="GV74" i="84"/>
  <c r="GW74" i="84"/>
  <c r="GX74" i="84"/>
  <c r="GT75" i="84"/>
  <c r="GU75" i="84"/>
  <c r="GV75" i="84"/>
  <c r="GW75" i="84"/>
  <c r="GX75" i="84"/>
  <c r="GT76" i="84"/>
  <c r="GU76" i="84"/>
  <c r="GV76" i="84"/>
  <c r="GW76" i="84"/>
  <c r="GX76" i="84"/>
  <c r="GT77" i="84"/>
  <c r="GU77" i="84"/>
  <c r="GV77" i="84"/>
  <c r="GW77" i="84"/>
  <c r="GX77" i="84"/>
  <c r="GT78" i="84"/>
  <c r="GU78" i="84"/>
  <c r="GV78" i="84"/>
  <c r="GW78" i="84"/>
  <c r="GX78" i="84"/>
  <c r="GT79" i="84"/>
  <c r="GU79" i="84"/>
  <c r="GV79" i="84"/>
  <c r="GW79" i="84"/>
  <c r="GX79" i="84"/>
  <c r="GT80" i="84"/>
  <c r="GU80" i="84"/>
  <c r="GV80" i="84"/>
  <c r="GW80" i="84"/>
  <c r="GX80" i="84"/>
  <c r="GT81" i="84"/>
  <c r="GU81" i="84"/>
  <c r="GV81" i="84"/>
  <c r="HO47" i="84"/>
  <c r="HP47" i="84"/>
  <c r="HQ47" i="84"/>
  <c r="HR47" i="84"/>
  <c r="HS47" i="84"/>
  <c r="HO48" i="84"/>
  <c r="HP48" i="84"/>
  <c r="HQ48" i="84"/>
  <c r="HR48" i="84"/>
  <c r="HS48" i="84"/>
  <c r="HO49" i="84"/>
  <c r="HP49" i="84"/>
  <c r="HQ49" i="84"/>
  <c r="HR49" i="84"/>
  <c r="HS49" i="84"/>
  <c r="HQ52" i="84"/>
  <c r="HR52" i="84"/>
  <c r="HS52" i="84"/>
  <c r="V50" i="69" l="1"/>
  <c r="W50" i="69"/>
  <c r="U36" i="69"/>
  <c r="T36" i="69"/>
  <c r="S36" i="69"/>
  <c r="R36" i="69"/>
  <c r="Q36" i="69"/>
  <c r="P36" i="69"/>
  <c r="O36" i="69"/>
  <c r="N36" i="69"/>
  <c r="M36" i="69"/>
  <c r="L36" i="69"/>
  <c r="K36" i="69"/>
  <c r="GF78" i="84"/>
  <c r="GH78" i="84"/>
  <c r="GL78" i="84"/>
  <c r="GM78" i="84"/>
  <c r="GH80" i="84"/>
  <c r="GL80" i="84"/>
  <c r="GM80" i="84"/>
  <c r="GF81" i="84"/>
  <c r="GG81" i="84"/>
  <c r="GH81" i="84"/>
  <c r="GL81" i="84"/>
  <c r="GF82" i="84"/>
  <c r="GG82" i="84"/>
  <c r="GH82" i="84"/>
  <c r="GL82" i="84"/>
  <c r="GF83" i="84"/>
  <c r="GG83" i="84"/>
  <c r="GH83" i="84"/>
  <c r="GL83" i="84"/>
  <c r="GF84" i="84"/>
  <c r="GG84" i="84"/>
  <c r="GH84" i="84"/>
  <c r="GL84" i="84"/>
  <c r="GF85" i="84"/>
  <c r="GG85" i="84"/>
  <c r="GH85" i="84"/>
  <c r="GL85" i="84"/>
  <c r="GF86" i="84"/>
  <c r="GG86" i="84"/>
  <c r="GH86" i="84"/>
  <c r="GL86" i="84"/>
  <c r="GF87" i="84"/>
  <c r="GG87" i="84"/>
  <c r="GH87" i="84"/>
  <c r="GL87" i="84"/>
  <c r="GF88" i="84"/>
  <c r="GG88" i="84"/>
  <c r="GH88" i="84"/>
  <c r="GL88" i="84"/>
  <c r="GF89" i="84"/>
  <c r="GG89" i="84"/>
  <c r="GH89" i="84"/>
  <c r="GL89" i="84"/>
  <c r="GF90" i="84"/>
  <c r="GG90" i="84"/>
  <c r="GH90" i="84"/>
  <c r="GL90" i="84"/>
  <c r="GF91" i="84"/>
  <c r="GG91" i="84"/>
  <c r="GH91" i="84"/>
  <c r="GL91" i="84"/>
  <c r="GF92" i="84"/>
  <c r="GG92" i="84"/>
  <c r="GH92" i="84"/>
  <c r="GL92" i="84"/>
  <c r="GF93" i="84"/>
  <c r="GG93" i="84"/>
  <c r="GH93" i="84"/>
  <c r="GL93" i="84"/>
  <c r="GF94" i="84"/>
  <c r="GG94" i="84"/>
  <c r="GH94" i="84"/>
  <c r="GL94" i="84"/>
  <c r="GF95" i="84"/>
  <c r="GG95" i="84"/>
  <c r="GH95" i="84"/>
  <c r="GL95" i="84"/>
  <c r="GF96" i="84"/>
  <c r="GG96" i="84"/>
  <c r="GH96" i="84"/>
  <c r="GL96" i="84"/>
  <c r="GF97" i="84"/>
  <c r="GG97" i="84"/>
  <c r="GH97" i="84"/>
  <c r="GL97" i="84"/>
  <c r="GF98" i="84"/>
  <c r="GG98" i="84"/>
  <c r="GH98" i="84"/>
  <c r="GL98" i="84"/>
  <c r="GF99" i="84"/>
  <c r="GG99" i="84"/>
  <c r="GH99" i="84"/>
  <c r="GL99" i="84"/>
  <c r="GF100" i="84"/>
  <c r="GG100" i="84"/>
  <c r="GH100" i="84"/>
  <c r="GL100" i="84"/>
  <c r="GF101" i="84"/>
  <c r="GG101" i="84"/>
  <c r="GH101" i="84"/>
  <c r="GL101" i="84"/>
  <c r="GF102" i="84"/>
  <c r="GG102" i="84"/>
  <c r="GH102" i="84"/>
  <c r="GL102" i="84"/>
  <c r="GF103" i="84"/>
  <c r="GG103" i="84"/>
  <c r="GH103" i="84"/>
  <c r="GL103" i="84"/>
  <c r="GF104" i="84"/>
  <c r="GG104" i="84"/>
  <c r="GH104" i="84"/>
  <c r="GL104" i="84"/>
  <c r="GF105" i="84"/>
  <c r="GG105" i="84"/>
  <c r="GH105" i="84"/>
  <c r="GL105" i="84"/>
  <c r="GF106" i="84"/>
  <c r="GG106" i="84"/>
  <c r="GH106" i="84"/>
  <c r="GL106" i="84"/>
  <c r="GF107" i="84"/>
  <c r="GG107" i="84"/>
  <c r="GH107" i="84"/>
  <c r="GL107" i="84"/>
  <c r="GF108" i="84"/>
  <c r="GG108" i="84"/>
  <c r="GH108" i="84"/>
  <c r="GL108" i="84"/>
  <c r="GF109" i="84"/>
  <c r="GG109" i="84"/>
  <c r="GH109" i="84"/>
  <c r="GL109" i="84"/>
  <c r="GF110" i="84"/>
  <c r="GG110" i="84"/>
  <c r="GH110" i="84"/>
  <c r="GL110" i="84"/>
  <c r="GF111" i="84"/>
  <c r="GG111" i="84"/>
  <c r="GH111" i="84"/>
  <c r="U13" i="69" l="1"/>
  <c r="T13" i="69"/>
  <c r="S13" i="69"/>
  <c r="R13" i="69"/>
  <c r="AE13" i="84" s="1"/>
  <c r="Q13" i="69"/>
  <c r="P13" i="69"/>
  <c r="O13" i="69"/>
  <c r="N13" i="69"/>
  <c r="M13" i="69"/>
  <c r="L13" i="69"/>
  <c r="K13" i="69"/>
  <c r="DH214" i="84"/>
  <c r="DI214" i="84"/>
  <c r="DJ214" i="84"/>
  <c r="DK214" i="84"/>
  <c r="DL214" i="84"/>
  <c r="DM214" i="84"/>
  <c r="DN214" i="84"/>
  <c r="DO214" i="84"/>
  <c r="DP214" i="84"/>
  <c r="DQ214" i="84"/>
  <c r="DR214" i="84"/>
  <c r="DS214" i="84"/>
  <c r="DT214" i="84"/>
  <c r="DU214" i="84"/>
  <c r="D231" i="92"/>
  <c r="E231" i="92"/>
  <c r="F231" i="92"/>
  <c r="G231" i="92"/>
  <c r="H231" i="92"/>
  <c r="I231" i="92"/>
  <c r="J231" i="92"/>
  <c r="DO233" i="84" s="1"/>
  <c r="K231" i="92"/>
  <c r="DP233" i="84" s="1"/>
  <c r="L231" i="92"/>
  <c r="M231" i="92"/>
  <c r="N231" i="92"/>
  <c r="DI233" i="84"/>
  <c r="DJ233" i="84"/>
  <c r="DR233" i="84"/>
  <c r="C231" i="92"/>
  <c r="DH233" i="84" s="1"/>
  <c r="O212" i="92"/>
  <c r="P212" i="92"/>
  <c r="DG11" i="84"/>
  <c r="DF11" i="84"/>
  <c r="DG297" i="84"/>
  <c r="DF297" i="84"/>
  <c r="DU295" i="84"/>
  <c r="DT295" i="84"/>
  <c r="DS295" i="84"/>
  <c r="DR295" i="84"/>
  <c r="DQ295" i="84"/>
  <c r="DP295" i="84"/>
  <c r="DO295" i="84"/>
  <c r="DN295" i="84"/>
  <c r="DM295" i="84"/>
  <c r="DL295" i="84"/>
  <c r="DK295" i="84"/>
  <c r="DJ295" i="84"/>
  <c r="DI295" i="84"/>
  <c r="DH295" i="84"/>
  <c r="DG295" i="84"/>
  <c r="DF295" i="84"/>
  <c r="DU294" i="84"/>
  <c r="DT294" i="84"/>
  <c r="DS294" i="84"/>
  <c r="DR294" i="84"/>
  <c r="DQ294" i="84"/>
  <c r="DP294" i="84"/>
  <c r="DO294" i="84"/>
  <c r="DN294" i="84"/>
  <c r="DM294" i="84"/>
  <c r="DL294" i="84"/>
  <c r="DK294" i="84"/>
  <c r="DJ294" i="84"/>
  <c r="DI294" i="84"/>
  <c r="DH294" i="84"/>
  <c r="DG294" i="84"/>
  <c r="DF294" i="84"/>
  <c r="DU292" i="84"/>
  <c r="DT292" i="84"/>
  <c r="DS292" i="84"/>
  <c r="DR292" i="84"/>
  <c r="DQ292" i="84"/>
  <c r="DP292" i="84"/>
  <c r="DO292" i="84"/>
  <c r="DN292" i="84"/>
  <c r="DM292" i="84"/>
  <c r="DL292" i="84"/>
  <c r="DK292" i="84"/>
  <c r="DJ292" i="84"/>
  <c r="DI292" i="84"/>
  <c r="DH292" i="84"/>
  <c r="DG292" i="84"/>
  <c r="DF292" i="84"/>
  <c r="DU291" i="84"/>
  <c r="DT291" i="84"/>
  <c r="DS291" i="84"/>
  <c r="DR291" i="84"/>
  <c r="DQ291" i="84"/>
  <c r="DP291" i="84"/>
  <c r="DO291" i="84"/>
  <c r="DN291" i="84"/>
  <c r="DM291" i="84"/>
  <c r="DL291" i="84"/>
  <c r="DK291" i="84"/>
  <c r="DJ291" i="84"/>
  <c r="DI291" i="84"/>
  <c r="DH291" i="84"/>
  <c r="DG291" i="84"/>
  <c r="DF291" i="84"/>
  <c r="DU290" i="84"/>
  <c r="DT290" i="84"/>
  <c r="DS290" i="84"/>
  <c r="DR290" i="84"/>
  <c r="DQ290" i="84"/>
  <c r="DP290" i="84"/>
  <c r="DO290" i="84"/>
  <c r="DN290" i="84"/>
  <c r="DM290" i="84"/>
  <c r="DL290" i="84"/>
  <c r="DK290" i="84"/>
  <c r="DJ290" i="84"/>
  <c r="DI290" i="84"/>
  <c r="DH290" i="84"/>
  <c r="DU289" i="84"/>
  <c r="DT289" i="84"/>
  <c r="DS289" i="84"/>
  <c r="DR289" i="84"/>
  <c r="DQ289" i="84"/>
  <c r="DP289" i="84"/>
  <c r="DO289" i="84"/>
  <c r="DN289" i="84"/>
  <c r="DM289" i="84"/>
  <c r="DL289" i="84"/>
  <c r="DK289" i="84"/>
  <c r="DJ289" i="84"/>
  <c r="DI289" i="84"/>
  <c r="DH289" i="84"/>
  <c r="DF288" i="84"/>
  <c r="DG286" i="84"/>
  <c r="DF286" i="84"/>
  <c r="DU283" i="84"/>
  <c r="DT283" i="84"/>
  <c r="DS283" i="84"/>
  <c r="DR283" i="84"/>
  <c r="DQ283" i="84"/>
  <c r="DP283" i="84"/>
  <c r="DO283" i="84"/>
  <c r="DN283" i="84"/>
  <c r="DM283" i="84"/>
  <c r="DL283" i="84"/>
  <c r="DK283" i="84"/>
  <c r="DJ283" i="84"/>
  <c r="DI283" i="84"/>
  <c r="DH283" i="84"/>
  <c r="DG283" i="84"/>
  <c r="DF283" i="84"/>
  <c r="DU282" i="84"/>
  <c r="DT282" i="84"/>
  <c r="DS282" i="84"/>
  <c r="DR282" i="84"/>
  <c r="DQ282" i="84"/>
  <c r="DP282" i="84"/>
  <c r="DO282" i="84"/>
  <c r="DN282" i="84"/>
  <c r="DM282" i="84"/>
  <c r="DL282" i="84"/>
  <c r="DK282" i="84"/>
  <c r="DJ282" i="84"/>
  <c r="DI282" i="84"/>
  <c r="DH282" i="84"/>
  <c r="DG282" i="84"/>
  <c r="DF282" i="84"/>
  <c r="DU281" i="84"/>
  <c r="DT281" i="84"/>
  <c r="DS281" i="84"/>
  <c r="DR281" i="84"/>
  <c r="DQ281" i="84"/>
  <c r="DP281" i="84"/>
  <c r="DO281" i="84"/>
  <c r="DN281" i="84"/>
  <c r="DM281" i="84"/>
  <c r="DL281" i="84"/>
  <c r="DK281" i="84"/>
  <c r="DJ281" i="84"/>
  <c r="DI281" i="84"/>
  <c r="DH281" i="84"/>
  <c r="DG281" i="84"/>
  <c r="DF281" i="84"/>
  <c r="DU280" i="84"/>
  <c r="DT280" i="84"/>
  <c r="DS280" i="84"/>
  <c r="DR280" i="84"/>
  <c r="DQ280" i="84"/>
  <c r="DP280" i="84"/>
  <c r="DO280" i="84"/>
  <c r="DN280" i="84"/>
  <c r="DM280" i="84"/>
  <c r="DL280" i="84"/>
  <c r="DK280" i="84"/>
  <c r="DJ280" i="84"/>
  <c r="DI280" i="84"/>
  <c r="DH280" i="84"/>
  <c r="DG280" i="84"/>
  <c r="DF280" i="84"/>
  <c r="DU279" i="84"/>
  <c r="DT279" i="84"/>
  <c r="DS279" i="84"/>
  <c r="DR279" i="84"/>
  <c r="DQ279" i="84"/>
  <c r="DP279" i="84"/>
  <c r="DO279" i="84"/>
  <c r="DN279" i="84"/>
  <c r="DM279" i="84"/>
  <c r="DL279" i="84"/>
  <c r="DK279" i="84"/>
  <c r="DJ279" i="84"/>
  <c r="DI279" i="84"/>
  <c r="DH279" i="84"/>
  <c r="DG279" i="84"/>
  <c r="DF279" i="84"/>
  <c r="DU278" i="84"/>
  <c r="DT278" i="84"/>
  <c r="DS278" i="84"/>
  <c r="DR278" i="84"/>
  <c r="DQ278" i="84"/>
  <c r="DP278" i="84"/>
  <c r="DO278" i="84"/>
  <c r="DN278" i="84"/>
  <c r="DM278" i="84"/>
  <c r="DL278" i="84"/>
  <c r="DK278" i="84"/>
  <c r="DJ278" i="84"/>
  <c r="DI278" i="84"/>
  <c r="DH278" i="84"/>
  <c r="DG278" i="84"/>
  <c r="DF278" i="84"/>
  <c r="DU277" i="84"/>
  <c r="DT277" i="84"/>
  <c r="DS277" i="84"/>
  <c r="DR277" i="84"/>
  <c r="DQ277" i="84"/>
  <c r="DP277" i="84"/>
  <c r="DO277" i="84"/>
  <c r="DN277" i="84"/>
  <c r="DM277" i="84"/>
  <c r="DL277" i="84"/>
  <c r="DK277" i="84"/>
  <c r="DJ277" i="84"/>
  <c r="DI277" i="84"/>
  <c r="DH277" i="84"/>
  <c r="DG277" i="84"/>
  <c r="DF277" i="84"/>
  <c r="DU276" i="84"/>
  <c r="DT276" i="84"/>
  <c r="DS276" i="84"/>
  <c r="DR276" i="84"/>
  <c r="DQ276" i="84"/>
  <c r="DP276" i="84"/>
  <c r="DO276" i="84"/>
  <c r="DN276" i="84"/>
  <c r="DM276" i="84"/>
  <c r="DL276" i="84"/>
  <c r="DK276" i="84"/>
  <c r="DJ276" i="84"/>
  <c r="DI276" i="84"/>
  <c r="DH276" i="84"/>
  <c r="DG276" i="84"/>
  <c r="DF276" i="84"/>
  <c r="DU275" i="84"/>
  <c r="DT275" i="84"/>
  <c r="DS275" i="84"/>
  <c r="DR275" i="84"/>
  <c r="DQ275" i="84"/>
  <c r="DP275" i="84"/>
  <c r="DO275" i="84"/>
  <c r="DN275" i="84"/>
  <c r="DM275" i="84"/>
  <c r="DL275" i="84"/>
  <c r="DK275" i="84"/>
  <c r="DJ275" i="84"/>
  <c r="DI275" i="84"/>
  <c r="DH275" i="84"/>
  <c r="DG275" i="84"/>
  <c r="DF275" i="84"/>
  <c r="DU274" i="84"/>
  <c r="DT274" i="84"/>
  <c r="DS274" i="84"/>
  <c r="DR274" i="84"/>
  <c r="DQ274" i="84"/>
  <c r="DP274" i="84"/>
  <c r="DO274" i="84"/>
  <c r="DN274" i="84"/>
  <c r="DM274" i="84"/>
  <c r="DL274" i="84"/>
  <c r="DK274" i="84"/>
  <c r="DJ274" i="84"/>
  <c r="DI274" i="84"/>
  <c r="DH274" i="84"/>
  <c r="DG274" i="84"/>
  <c r="DF274" i="84"/>
  <c r="DU273" i="84"/>
  <c r="DT273" i="84"/>
  <c r="DS273" i="84"/>
  <c r="DR273" i="84"/>
  <c r="DQ273" i="84"/>
  <c r="DP273" i="84"/>
  <c r="DO273" i="84"/>
  <c r="DN273" i="84"/>
  <c r="DM273" i="84"/>
  <c r="DL273" i="84"/>
  <c r="DK273" i="84"/>
  <c r="DJ273" i="84"/>
  <c r="DI273" i="84"/>
  <c r="DH273" i="84"/>
  <c r="DG273" i="84"/>
  <c r="DF273" i="84"/>
  <c r="DU272" i="84"/>
  <c r="DT272" i="84"/>
  <c r="DS272" i="84"/>
  <c r="DR272" i="84"/>
  <c r="DQ272" i="84"/>
  <c r="DP272" i="84"/>
  <c r="DO272" i="84"/>
  <c r="DN272" i="84"/>
  <c r="DM272" i="84"/>
  <c r="DL272" i="84"/>
  <c r="DK272" i="84"/>
  <c r="DJ272" i="84"/>
  <c r="DI272" i="84"/>
  <c r="DH272" i="84"/>
  <c r="DG272" i="84"/>
  <c r="DF272" i="84"/>
  <c r="DU271" i="84"/>
  <c r="DT271" i="84"/>
  <c r="DS271" i="84"/>
  <c r="DR271" i="84"/>
  <c r="DQ271" i="84"/>
  <c r="DP271" i="84"/>
  <c r="DO271" i="84"/>
  <c r="DN271" i="84"/>
  <c r="DM271" i="84"/>
  <c r="DL271" i="84"/>
  <c r="DK271" i="84"/>
  <c r="DJ271" i="84"/>
  <c r="DI271" i="84"/>
  <c r="DH271" i="84"/>
  <c r="DU270" i="84"/>
  <c r="DT270" i="84"/>
  <c r="DS270" i="84"/>
  <c r="DR270" i="84"/>
  <c r="DQ270" i="84"/>
  <c r="DP270" i="84"/>
  <c r="DO270" i="84"/>
  <c r="DN270" i="84"/>
  <c r="DM270" i="84"/>
  <c r="DL270" i="84"/>
  <c r="DK270" i="84"/>
  <c r="DJ270" i="84"/>
  <c r="DI270" i="84"/>
  <c r="DH270" i="84"/>
  <c r="DF269" i="84"/>
  <c r="DU267" i="84"/>
  <c r="DT267" i="84"/>
  <c r="DS267" i="84"/>
  <c r="DR267" i="84"/>
  <c r="DQ267" i="84"/>
  <c r="DP267" i="84"/>
  <c r="DO267" i="84"/>
  <c r="DN267" i="84"/>
  <c r="DM267" i="84"/>
  <c r="DL267" i="84"/>
  <c r="DK267" i="84"/>
  <c r="DJ267" i="84"/>
  <c r="DI267" i="84"/>
  <c r="DH267" i="84"/>
  <c r="DG267" i="84"/>
  <c r="DF267" i="84"/>
  <c r="DU266" i="84"/>
  <c r="DT266" i="84"/>
  <c r="DS266" i="84"/>
  <c r="DR266" i="84"/>
  <c r="DQ266" i="84"/>
  <c r="DP266" i="84"/>
  <c r="DO266" i="84"/>
  <c r="DN266" i="84"/>
  <c r="DM266" i="84"/>
  <c r="DL266" i="84"/>
  <c r="DK266" i="84"/>
  <c r="DJ266" i="84"/>
  <c r="DI266" i="84"/>
  <c r="DH266" i="84"/>
  <c r="DG266" i="84"/>
  <c r="DF266" i="84"/>
  <c r="DU265" i="84"/>
  <c r="DT265" i="84"/>
  <c r="DS265" i="84"/>
  <c r="DR265" i="84"/>
  <c r="DQ265" i="84"/>
  <c r="DP265" i="84"/>
  <c r="DO265" i="84"/>
  <c r="DN265" i="84"/>
  <c r="DM265" i="84"/>
  <c r="DL265" i="84"/>
  <c r="DK265" i="84"/>
  <c r="DJ265" i="84"/>
  <c r="DI265" i="84"/>
  <c r="DH265" i="84"/>
  <c r="DG265" i="84"/>
  <c r="DF265" i="84"/>
  <c r="DU264" i="84"/>
  <c r="DT264" i="84"/>
  <c r="DS264" i="84"/>
  <c r="DR264" i="84"/>
  <c r="DQ264" i="84"/>
  <c r="DP264" i="84"/>
  <c r="DO264" i="84"/>
  <c r="DN264" i="84"/>
  <c r="DM264" i="84"/>
  <c r="DL264" i="84"/>
  <c r="DK264" i="84"/>
  <c r="DJ264" i="84"/>
  <c r="DI264" i="84"/>
  <c r="DH264" i="84"/>
  <c r="DG264" i="84"/>
  <c r="DF264" i="84"/>
  <c r="DU263" i="84"/>
  <c r="DT263" i="84"/>
  <c r="DS263" i="84"/>
  <c r="DR263" i="84"/>
  <c r="DQ263" i="84"/>
  <c r="DP263" i="84"/>
  <c r="DO263" i="84"/>
  <c r="DN263" i="84"/>
  <c r="DM263" i="84"/>
  <c r="DL263" i="84"/>
  <c r="DK263" i="84"/>
  <c r="DJ263" i="84"/>
  <c r="DI263" i="84"/>
  <c r="DH263" i="84"/>
  <c r="DG263" i="84"/>
  <c r="DF263" i="84"/>
  <c r="DU262" i="84"/>
  <c r="DT262" i="84"/>
  <c r="DS262" i="84"/>
  <c r="DR262" i="84"/>
  <c r="DQ262" i="84"/>
  <c r="DP262" i="84"/>
  <c r="DO262" i="84"/>
  <c r="DN262" i="84"/>
  <c r="DM262" i="84"/>
  <c r="DL262" i="84"/>
  <c r="DK262" i="84"/>
  <c r="DJ262" i="84"/>
  <c r="DI262" i="84"/>
  <c r="DH262" i="84"/>
  <c r="DG262" i="84"/>
  <c r="DF262" i="84"/>
  <c r="DU261" i="84"/>
  <c r="DT261" i="84"/>
  <c r="DS261" i="84"/>
  <c r="DR261" i="84"/>
  <c r="DQ261" i="84"/>
  <c r="DP261" i="84"/>
  <c r="DO261" i="84"/>
  <c r="DN261" i="84"/>
  <c r="DM261" i="84"/>
  <c r="DL261" i="84"/>
  <c r="DK261" i="84"/>
  <c r="DJ261" i="84"/>
  <c r="DI261" i="84"/>
  <c r="DH261" i="84"/>
  <c r="DG261" i="84"/>
  <c r="DF261" i="84"/>
  <c r="DU260" i="84"/>
  <c r="DT260" i="84"/>
  <c r="DS260" i="84"/>
  <c r="DR260" i="84"/>
  <c r="DQ260" i="84"/>
  <c r="DP260" i="84"/>
  <c r="DO260" i="84"/>
  <c r="DN260" i="84"/>
  <c r="DM260" i="84"/>
  <c r="DL260" i="84"/>
  <c r="DK260" i="84"/>
  <c r="DJ260" i="84"/>
  <c r="DI260" i="84"/>
  <c r="DH260" i="84"/>
  <c r="DG260" i="84"/>
  <c r="DF260" i="84"/>
  <c r="DU259" i="84"/>
  <c r="DT259" i="84"/>
  <c r="DS259" i="84"/>
  <c r="DR259" i="84"/>
  <c r="DQ259" i="84"/>
  <c r="DP259" i="84"/>
  <c r="DO259" i="84"/>
  <c r="DN259" i="84"/>
  <c r="DM259" i="84"/>
  <c r="DL259" i="84"/>
  <c r="DK259" i="84"/>
  <c r="DJ259" i="84"/>
  <c r="DI259" i="84"/>
  <c r="DH259" i="84"/>
  <c r="DG259" i="84"/>
  <c r="DF259" i="84"/>
  <c r="DU258" i="84"/>
  <c r="DT258" i="84"/>
  <c r="DS258" i="84"/>
  <c r="DR258" i="84"/>
  <c r="DQ258" i="84"/>
  <c r="DP258" i="84"/>
  <c r="DO258" i="84"/>
  <c r="DN258" i="84"/>
  <c r="DM258" i="84"/>
  <c r="DL258" i="84"/>
  <c r="DK258" i="84"/>
  <c r="DJ258" i="84"/>
  <c r="DI258" i="84"/>
  <c r="DH258" i="84"/>
  <c r="DG258" i="84"/>
  <c r="DF258" i="84"/>
  <c r="DU257" i="84"/>
  <c r="DT257" i="84"/>
  <c r="DS257" i="84"/>
  <c r="DR257" i="84"/>
  <c r="DQ257" i="84"/>
  <c r="DP257" i="84"/>
  <c r="DO257" i="84"/>
  <c r="DN257" i="84"/>
  <c r="DM257" i="84"/>
  <c r="DL257" i="84"/>
  <c r="DK257" i="84"/>
  <c r="DJ257" i="84"/>
  <c r="DI257" i="84"/>
  <c r="DH257" i="84"/>
  <c r="DG257" i="84"/>
  <c r="DF257" i="84"/>
  <c r="DU256" i="84"/>
  <c r="DT256" i="84"/>
  <c r="DS256" i="84"/>
  <c r="DR256" i="84"/>
  <c r="DQ256" i="84"/>
  <c r="DP256" i="84"/>
  <c r="DO256" i="84"/>
  <c r="DN256" i="84"/>
  <c r="DM256" i="84"/>
  <c r="DL256" i="84"/>
  <c r="DK256" i="84"/>
  <c r="DJ256" i="84"/>
  <c r="DI256" i="84"/>
  <c r="DH256" i="84"/>
  <c r="DG256" i="84"/>
  <c r="DF256" i="84"/>
  <c r="DU255" i="84"/>
  <c r="DT255" i="84"/>
  <c r="DS255" i="84"/>
  <c r="DR255" i="84"/>
  <c r="DQ255" i="84"/>
  <c r="DP255" i="84"/>
  <c r="DO255" i="84"/>
  <c r="DN255" i="84"/>
  <c r="DM255" i="84"/>
  <c r="DL255" i="84"/>
  <c r="DK255" i="84"/>
  <c r="DJ255" i="84"/>
  <c r="DI255" i="84"/>
  <c r="DH255" i="84"/>
  <c r="DU254" i="84"/>
  <c r="DT254" i="84"/>
  <c r="DS254" i="84"/>
  <c r="DR254" i="84"/>
  <c r="DQ254" i="84"/>
  <c r="DP254" i="84"/>
  <c r="DO254" i="84"/>
  <c r="DN254" i="84"/>
  <c r="DM254" i="84"/>
  <c r="DL254" i="84"/>
  <c r="DK254" i="84"/>
  <c r="DJ254" i="84"/>
  <c r="DI254" i="84"/>
  <c r="DH254" i="84"/>
  <c r="DF253" i="84"/>
  <c r="DU251" i="84"/>
  <c r="DT251" i="84"/>
  <c r="DS251" i="84"/>
  <c r="DR251" i="84"/>
  <c r="DQ251" i="84"/>
  <c r="DP251" i="84"/>
  <c r="DO251" i="84"/>
  <c r="DN251" i="84"/>
  <c r="DM251" i="84"/>
  <c r="DL251" i="84"/>
  <c r="DK251" i="84"/>
  <c r="DJ251" i="84"/>
  <c r="DI251" i="84"/>
  <c r="DH251" i="84"/>
  <c r="DG251" i="84"/>
  <c r="DF251" i="84"/>
  <c r="DU250" i="84"/>
  <c r="DT250" i="84"/>
  <c r="DS250" i="84"/>
  <c r="DR250" i="84"/>
  <c r="DQ250" i="84"/>
  <c r="DP250" i="84"/>
  <c r="DO250" i="84"/>
  <c r="DN250" i="84"/>
  <c r="DM250" i="84"/>
  <c r="DL250" i="84"/>
  <c r="DK250" i="84"/>
  <c r="DJ250" i="84"/>
  <c r="DI250" i="84"/>
  <c r="DH250" i="84"/>
  <c r="DG250" i="84"/>
  <c r="DF250" i="84"/>
  <c r="DU249" i="84"/>
  <c r="DT249" i="84"/>
  <c r="DS249" i="84"/>
  <c r="DR249" i="84"/>
  <c r="DQ249" i="84"/>
  <c r="DP249" i="84"/>
  <c r="DO249" i="84"/>
  <c r="DN249" i="84"/>
  <c r="DM249" i="84"/>
  <c r="DL249" i="84"/>
  <c r="DK249" i="84"/>
  <c r="DJ249" i="84"/>
  <c r="DI249" i="84"/>
  <c r="DH249" i="84"/>
  <c r="DG249" i="84"/>
  <c r="DF249" i="84"/>
  <c r="DU248" i="84"/>
  <c r="DT248" i="84"/>
  <c r="DS248" i="84"/>
  <c r="DR248" i="84"/>
  <c r="DQ248" i="84"/>
  <c r="DP248" i="84"/>
  <c r="DO248" i="84"/>
  <c r="DN248" i="84"/>
  <c r="DM248" i="84"/>
  <c r="DL248" i="84"/>
  <c r="DK248" i="84"/>
  <c r="DJ248" i="84"/>
  <c r="DI248" i="84"/>
  <c r="DH248" i="84"/>
  <c r="DG248" i="84"/>
  <c r="DF248" i="84"/>
  <c r="DU247" i="84"/>
  <c r="DT247" i="84"/>
  <c r="DS247" i="84"/>
  <c r="DR247" i="84"/>
  <c r="DQ247" i="84"/>
  <c r="DP247" i="84"/>
  <c r="DO247" i="84"/>
  <c r="DN247" i="84"/>
  <c r="DM247" i="84"/>
  <c r="DL247" i="84"/>
  <c r="DK247" i="84"/>
  <c r="DJ247" i="84"/>
  <c r="DI247" i="84"/>
  <c r="DH247" i="84"/>
  <c r="DG247" i="84"/>
  <c r="DF247" i="84"/>
  <c r="DU246" i="84"/>
  <c r="DT246" i="84"/>
  <c r="DS246" i="84"/>
  <c r="DR246" i="84"/>
  <c r="DQ246" i="84"/>
  <c r="DP246" i="84"/>
  <c r="DO246" i="84"/>
  <c r="DN246" i="84"/>
  <c r="DM246" i="84"/>
  <c r="DL246" i="84"/>
  <c r="DK246" i="84"/>
  <c r="DJ246" i="84"/>
  <c r="DI246" i="84"/>
  <c r="DH246" i="84"/>
  <c r="DG246" i="84"/>
  <c r="DF246" i="84"/>
  <c r="DU245" i="84"/>
  <c r="DT245" i="84"/>
  <c r="DS245" i="84"/>
  <c r="DR245" i="84"/>
  <c r="DQ245" i="84"/>
  <c r="DP245" i="84"/>
  <c r="DO245" i="84"/>
  <c r="DN245" i="84"/>
  <c r="DM245" i="84"/>
  <c r="DL245" i="84"/>
  <c r="DK245" i="84"/>
  <c r="DJ245" i="84"/>
  <c r="DI245" i="84"/>
  <c r="DH245" i="84"/>
  <c r="DU244" i="84"/>
  <c r="DT244" i="84"/>
  <c r="DS244" i="84"/>
  <c r="DR244" i="84"/>
  <c r="DQ244" i="84"/>
  <c r="DP244" i="84"/>
  <c r="DO244" i="84"/>
  <c r="DN244" i="84"/>
  <c r="DM244" i="84"/>
  <c r="DL244" i="84"/>
  <c r="DK244" i="84"/>
  <c r="DJ244" i="84"/>
  <c r="DI244" i="84"/>
  <c r="DH244" i="84"/>
  <c r="DF244" i="84"/>
  <c r="DG242" i="84"/>
  <c r="DF242" i="84"/>
  <c r="DS241" i="84"/>
  <c r="DR241" i="84"/>
  <c r="DQ241" i="84"/>
  <c r="DP241" i="84"/>
  <c r="DO241" i="84"/>
  <c r="DN241" i="84"/>
  <c r="DM241" i="84"/>
  <c r="DL241" i="84"/>
  <c r="DK241" i="84"/>
  <c r="DJ241" i="84"/>
  <c r="DI241" i="84"/>
  <c r="DG241" i="84"/>
  <c r="DF241" i="84"/>
  <c r="DG239" i="84"/>
  <c r="DF239" i="84"/>
  <c r="DG237" i="84"/>
  <c r="DF237" i="84"/>
  <c r="DS236" i="84"/>
  <c r="DR236" i="84"/>
  <c r="DQ236" i="84"/>
  <c r="DP236" i="84"/>
  <c r="DO236" i="84"/>
  <c r="DN236" i="84"/>
  <c r="DM236" i="84"/>
  <c r="DL236" i="84"/>
  <c r="DK236" i="84"/>
  <c r="DJ236" i="84"/>
  <c r="DI236" i="84"/>
  <c r="DH236" i="84"/>
  <c r="DG236" i="84"/>
  <c r="DF236" i="84"/>
  <c r="DG234" i="84"/>
  <c r="DF234" i="84"/>
  <c r="DS233" i="84"/>
  <c r="DQ233" i="84"/>
  <c r="DN233" i="84"/>
  <c r="DM233" i="84"/>
  <c r="DL233" i="84"/>
  <c r="DK233" i="84"/>
  <c r="DG233" i="84"/>
  <c r="DF233" i="84"/>
  <c r="DU232" i="84"/>
  <c r="DT232" i="84"/>
  <c r="DS232" i="84"/>
  <c r="DR232" i="84"/>
  <c r="DQ232" i="84"/>
  <c r="DP232" i="84"/>
  <c r="DO232" i="84"/>
  <c r="DN232" i="84"/>
  <c r="DM232" i="84"/>
  <c r="DL232" i="84"/>
  <c r="DK232" i="84"/>
  <c r="DJ232" i="84"/>
  <c r="DI232" i="84"/>
  <c r="DH232" i="84"/>
  <c r="DG232" i="84"/>
  <c r="DF232" i="84"/>
  <c r="DU231" i="84"/>
  <c r="DT231" i="84"/>
  <c r="DS231" i="84"/>
  <c r="DR231" i="84"/>
  <c r="DQ231" i="84"/>
  <c r="DP231" i="84"/>
  <c r="DO231" i="84"/>
  <c r="DN231" i="84"/>
  <c r="DM231" i="84"/>
  <c r="DL231" i="84"/>
  <c r="DK231" i="84"/>
  <c r="DJ231" i="84"/>
  <c r="DI231" i="84"/>
  <c r="DH231" i="84"/>
  <c r="DG231" i="84"/>
  <c r="DF231" i="84"/>
  <c r="DU230" i="84"/>
  <c r="DT230" i="84"/>
  <c r="DS230" i="84"/>
  <c r="DR230" i="84"/>
  <c r="DQ230" i="84"/>
  <c r="DP230" i="84"/>
  <c r="DO230" i="84"/>
  <c r="DN230" i="84"/>
  <c r="DM230" i="84"/>
  <c r="DL230" i="84"/>
  <c r="DK230" i="84"/>
  <c r="DJ230" i="84"/>
  <c r="DI230" i="84"/>
  <c r="DH230" i="84"/>
  <c r="DG230" i="84"/>
  <c r="DF230" i="84"/>
  <c r="DS229" i="84"/>
  <c r="DR229" i="84"/>
  <c r="DQ229" i="84"/>
  <c r="DP229" i="84"/>
  <c r="DO229" i="84"/>
  <c r="DN229" i="84"/>
  <c r="DM229" i="84"/>
  <c r="DL229" i="84"/>
  <c r="DK229" i="84"/>
  <c r="DJ229" i="84"/>
  <c r="DI229" i="84"/>
  <c r="DH229" i="84"/>
  <c r="DG229" i="84"/>
  <c r="DF229" i="84"/>
  <c r="DU228" i="84"/>
  <c r="DT228" i="84"/>
  <c r="DS228" i="84"/>
  <c r="DR228" i="84"/>
  <c r="DQ228" i="84"/>
  <c r="DP228" i="84"/>
  <c r="DO228" i="84"/>
  <c r="DN228" i="84"/>
  <c r="DM228" i="84"/>
  <c r="DL228" i="84"/>
  <c r="DK228" i="84"/>
  <c r="DJ228" i="84"/>
  <c r="DI228" i="84"/>
  <c r="DH228" i="84"/>
  <c r="DG228" i="84"/>
  <c r="DF228" i="84"/>
  <c r="DU227" i="84"/>
  <c r="DT227" i="84"/>
  <c r="DS227" i="84"/>
  <c r="DR227" i="84"/>
  <c r="DQ227" i="84"/>
  <c r="DP227" i="84"/>
  <c r="DO227" i="84"/>
  <c r="DN227" i="84"/>
  <c r="DM227" i="84"/>
  <c r="DL227" i="84"/>
  <c r="DK227" i="84"/>
  <c r="DJ227" i="84"/>
  <c r="DI227" i="84"/>
  <c r="DH227" i="84"/>
  <c r="DG227" i="84"/>
  <c r="DF227" i="84"/>
  <c r="DU226" i="84"/>
  <c r="DT226" i="84"/>
  <c r="DS226" i="84"/>
  <c r="DR226" i="84"/>
  <c r="DQ226" i="84"/>
  <c r="DP226" i="84"/>
  <c r="DO226" i="84"/>
  <c r="DN226" i="84"/>
  <c r="DM226" i="84"/>
  <c r="DL226" i="84"/>
  <c r="DK226" i="84"/>
  <c r="DJ226" i="84"/>
  <c r="DI226" i="84"/>
  <c r="DH226" i="84"/>
  <c r="DG226" i="84"/>
  <c r="DF226" i="84"/>
  <c r="DU225" i="84"/>
  <c r="DT225" i="84"/>
  <c r="DS225" i="84"/>
  <c r="DR225" i="84"/>
  <c r="DQ225" i="84"/>
  <c r="DP225" i="84"/>
  <c r="DO225" i="84"/>
  <c r="DN225" i="84"/>
  <c r="DM225" i="84"/>
  <c r="DL225" i="84"/>
  <c r="DK225" i="84"/>
  <c r="DJ225" i="84"/>
  <c r="DI225" i="84"/>
  <c r="DH225" i="84"/>
  <c r="DG225" i="84"/>
  <c r="DF225" i="84"/>
  <c r="DU224" i="84"/>
  <c r="DT224" i="84"/>
  <c r="DS224" i="84"/>
  <c r="DR224" i="84"/>
  <c r="DQ224" i="84"/>
  <c r="DP224" i="84"/>
  <c r="DO224" i="84"/>
  <c r="DN224" i="84"/>
  <c r="DM224" i="84"/>
  <c r="DL224" i="84"/>
  <c r="DK224" i="84"/>
  <c r="DJ224" i="84"/>
  <c r="DI224" i="84"/>
  <c r="DH224" i="84"/>
  <c r="DG224" i="84"/>
  <c r="DF224" i="84"/>
  <c r="DU223" i="84"/>
  <c r="DT223" i="84"/>
  <c r="DS223" i="84"/>
  <c r="DR223" i="84"/>
  <c r="DQ223" i="84"/>
  <c r="DP223" i="84"/>
  <c r="DO223" i="84"/>
  <c r="DN223" i="84"/>
  <c r="DM223" i="84"/>
  <c r="DL223" i="84"/>
  <c r="DK223" i="84"/>
  <c r="DJ223" i="84"/>
  <c r="DI223" i="84"/>
  <c r="DH223" i="84"/>
  <c r="DG223" i="84"/>
  <c r="DF223" i="84"/>
  <c r="DU222" i="84"/>
  <c r="DT222" i="84"/>
  <c r="DS222" i="84"/>
  <c r="DR222" i="84"/>
  <c r="DQ222" i="84"/>
  <c r="DP222" i="84"/>
  <c r="DO222" i="84"/>
  <c r="DN222" i="84"/>
  <c r="DM222" i="84"/>
  <c r="DL222" i="84"/>
  <c r="DK222" i="84"/>
  <c r="DJ222" i="84"/>
  <c r="DI222" i="84"/>
  <c r="DH222" i="84"/>
  <c r="DG222" i="84"/>
  <c r="DF222" i="84"/>
  <c r="DU221" i="84"/>
  <c r="DT221" i="84"/>
  <c r="DS221" i="84"/>
  <c r="DR221" i="84"/>
  <c r="DQ221" i="84"/>
  <c r="DP221" i="84"/>
  <c r="DO221" i="84"/>
  <c r="DN221" i="84"/>
  <c r="DM221" i="84"/>
  <c r="DL221" i="84"/>
  <c r="DK221" i="84"/>
  <c r="DJ221" i="84"/>
  <c r="DI221" i="84"/>
  <c r="DH221" i="84"/>
  <c r="DG221" i="84"/>
  <c r="DF221" i="84"/>
  <c r="DU220" i="84"/>
  <c r="DT220" i="84"/>
  <c r="DS220" i="84"/>
  <c r="DR220" i="84"/>
  <c r="DQ220" i="84"/>
  <c r="DP220" i="84"/>
  <c r="DO220" i="84"/>
  <c r="DN220" i="84"/>
  <c r="DM220" i="84"/>
  <c r="DL220" i="84"/>
  <c r="DK220" i="84"/>
  <c r="DJ220" i="84"/>
  <c r="DI220" i="84"/>
  <c r="DH220" i="84"/>
  <c r="DG220" i="84"/>
  <c r="DF220" i="84"/>
  <c r="DU219" i="84"/>
  <c r="DT219" i="84"/>
  <c r="DS219" i="84"/>
  <c r="DR219" i="84"/>
  <c r="DQ219" i="84"/>
  <c r="DP219" i="84"/>
  <c r="DO219" i="84"/>
  <c r="DN219" i="84"/>
  <c r="DM219" i="84"/>
  <c r="DL219" i="84"/>
  <c r="DK219" i="84"/>
  <c r="DJ219" i="84"/>
  <c r="DI219" i="84"/>
  <c r="DH219" i="84"/>
  <c r="DG219" i="84"/>
  <c r="DF219" i="84"/>
  <c r="DU218" i="84"/>
  <c r="DT218" i="84"/>
  <c r="DS218" i="84"/>
  <c r="DR218" i="84"/>
  <c r="DQ218" i="84"/>
  <c r="DP218" i="84"/>
  <c r="DO218" i="84"/>
  <c r="DN218" i="84"/>
  <c r="DM218" i="84"/>
  <c r="DL218" i="84"/>
  <c r="DK218" i="84"/>
  <c r="DJ218" i="84"/>
  <c r="DI218" i="84"/>
  <c r="DH218" i="84"/>
  <c r="DG218" i="84"/>
  <c r="DF218" i="84"/>
  <c r="DU217" i="84"/>
  <c r="DT217" i="84"/>
  <c r="DS217" i="84"/>
  <c r="DR217" i="84"/>
  <c r="DQ217" i="84"/>
  <c r="DP217" i="84"/>
  <c r="DO217" i="84"/>
  <c r="DN217" i="84"/>
  <c r="DM217" i="84"/>
  <c r="DL217" i="84"/>
  <c r="DK217" i="84"/>
  <c r="DJ217" i="84"/>
  <c r="DI217" i="84"/>
  <c r="DH217" i="84"/>
  <c r="DG217" i="84"/>
  <c r="DF217" i="84"/>
  <c r="DU216" i="84"/>
  <c r="DT216" i="84"/>
  <c r="DS216" i="84"/>
  <c r="DR216" i="84"/>
  <c r="DQ216" i="84"/>
  <c r="DP216" i="84"/>
  <c r="DO216" i="84"/>
  <c r="DN216" i="84"/>
  <c r="DM216" i="84"/>
  <c r="DL216" i="84"/>
  <c r="DK216" i="84"/>
  <c r="DJ216" i="84"/>
  <c r="DI216" i="84"/>
  <c r="DH216" i="84"/>
  <c r="DG216" i="84"/>
  <c r="DF216" i="84"/>
  <c r="DU215" i="84"/>
  <c r="DT215" i="84"/>
  <c r="DS215" i="84"/>
  <c r="DR215" i="84"/>
  <c r="DQ215" i="84"/>
  <c r="DP215" i="84"/>
  <c r="DO215" i="84"/>
  <c r="DN215" i="84"/>
  <c r="DM215" i="84"/>
  <c r="DL215" i="84"/>
  <c r="DK215" i="84"/>
  <c r="DJ215" i="84"/>
  <c r="DI215" i="84"/>
  <c r="DH215" i="84"/>
  <c r="DG215" i="84"/>
  <c r="DF215" i="84"/>
  <c r="DG214" i="84"/>
  <c r="DF214" i="84"/>
  <c r="DU213" i="84"/>
  <c r="DT213" i="84"/>
  <c r="DS213" i="84"/>
  <c r="DR213" i="84"/>
  <c r="DQ213" i="84"/>
  <c r="DP213" i="84"/>
  <c r="DO213" i="84"/>
  <c r="DN213" i="84"/>
  <c r="DM213" i="84"/>
  <c r="DL213" i="84"/>
  <c r="DK213" i="84"/>
  <c r="DJ213" i="84"/>
  <c r="DI213" i="84"/>
  <c r="DH213" i="84"/>
  <c r="DG213" i="84"/>
  <c r="DF213" i="84"/>
  <c r="DU212" i="84"/>
  <c r="DT212" i="84"/>
  <c r="DS212" i="84"/>
  <c r="DR212" i="84"/>
  <c r="DQ212" i="84"/>
  <c r="DP212" i="84"/>
  <c r="DO212" i="84"/>
  <c r="DN212" i="84"/>
  <c r="DM212" i="84"/>
  <c r="DL212" i="84"/>
  <c r="DK212" i="84"/>
  <c r="DJ212" i="84"/>
  <c r="DI212" i="84"/>
  <c r="DH212" i="84"/>
  <c r="DG212" i="84"/>
  <c r="DF212" i="84"/>
  <c r="DU211" i="84"/>
  <c r="DT211" i="84"/>
  <c r="DS211" i="84"/>
  <c r="DR211" i="84"/>
  <c r="DQ211" i="84"/>
  <c r="DP211" i="84"/>
  <c r="DO211" i="84"/>
  <c r="DN211" i="84"/>
  <c r="DM211" i="84"/>
  <c r="DL211" i="84"/>
  <c r="DK211" i="84"/>
  <c r="DJ211" i="84"/>
  <c r="DI211" i="84"/>
  <c r="DH211" i="84"/>
  <c r="DG211" i="84"/>
  <c r="DF211" i="84"/>
  <c r="DU210" i="84"/>
  <c r="DT210" i="84"/>
  <c r="DS210" i="84"/>
  <c r="DR210" i="84"/>
  <c r="DQ210" i="84"/>
  <c r="DP210" i="84"/>
  <c r="DO210" i="84"/>
  <c r="DN210" i="84"/>
  <c r="DM210" i="84"/>
  <c r="DL210" i="84"/>
  <c r="DK210" i="84"/>
  <c r="DJ210" i="84"/>
  <c r="DI210" i="84"/>
  <c r="DH210" i="84"/>
  <c r="DG210" i="84"/>
  <c r="DF210" i="84"/>
  <c r="DU209" i="84"/>
  <c r="DT209" i="84"/>
  <c r="DS209" i="84"/>
  <c r="DR209" i="84"/>
  <c r="DQ209" i="84"/>
  <c r="DP209" i="84"/>
  <c r="DO209" i="84"/>
  <c r="DN209" i="84"/>
  <c r="DM209" i="84"/>
  <c r="DL209" i="84"/>
  <c r="DK209" i="84"/>
  <c r="DJ209" i="84"/>
  <c r="DI209" i="84"/>
  <c r="DH209" i="84"/>
  <c r="DG209" i="84"/>
  <c r="DF209" i="84"/>
  <c r="DU208" i="84"/>
  <c r="DT208" i="84"/>
  <c r="DS208" i="84"/>
  <c r="DR208" i="84"/>
  <c r="DQ208" i="84"/>
  <c r="DP208" i="84"/>
  <c r="DO208" i="84"/>
  <c r="DN208" i="84"/>
  <c r="DM208" i="84"/>
  <c r="DL208" i="84"/>
  <c r="DK208" i="84"/>
  <c r="DJ208" i="84"/>
  <c r="DI208" i="84"/>
  <c r="DH208" i="84"/>
  <c r="DG208" i="84"/>
  <c r="DF208" i="84"/>
  <c r="DU207" i="84"/>
  <c r="DT207" i="84"/>
  <c r="DS207" i="84"/>
  <c r="DR207" i="84"/>
  <c r="DQ207" i="84"/>
  <c r="DP207" i="84"/>
  <c r="DO207" i="84"/>
  <c r="DN207" i="84"/>
  <c r="DM207" i="84"/>
  <c r="DL207" i="84"/>
  <c r="DK207" i="84"/>
  <c r="DJ207" i="84"/>
  <c r="DI207" i="84"/>
  <c r="DH207" i="84"/>
  <c r="DG207" i="84"/>
  <c r="DF207" i="84"/>
  <c r="DU206" i="84"/>
  <c r="DT206" i="84"/>
  <c r="DS206" i="84"/>
  <c r="DR206" i="84"/>
  <c r="DQ206" i="84"/>
  <c r="DP206" i="84"/>
  <c r="DO206" i="84"/>
  <c r="DN206" i="84"/>
  <c r="DM206" i="84"/>
  <c r="DL206" i="84"/>
  <c r="DK206" i="84"/>
  <c r="DJ206" i="84"/>
  <c r="DI206" i="84"/>
  <c r="DH206" i="84"/>
  <c r="DG206" i="84"/>
  <c r="DF206" i="84"/>
  <c r="DU205" i="84"/>
  <c r="DT205" i="84"/>
  <c r="DS205" i="84"/>
  <c r="DR205" i="84"/>
  <c r="DQ205" i="84"/>
  <c r="DP205" i="84"/>
  <c r="DO205" i="84"/>
  <c r="DN205" i="84"/>
  <c r="DM205" i="84"/>
  <c r="DL205" i="84"/>
  <c r="DK205" i="84"/>
  <c r="DJ205" i="84"/>
  <c r="DI205" i="84"/>
  <c r="DH205" i="84"/>
  <c r="DG205" i="84"/>
  <c r="DF205" i="84"/>
  <c r="DU204" i="84"/>
  <c r="DT204" i="84"/>
  <c r="DS204" i="84"/>
  <c r="DR204" i="84"/>
  <c r="DQ204" i="84"/>
  <c r="DP204" i="84"/>
  <c r="DO204" i="84"/>
  <c r="DN204" i="84"/>
  <c r="DM204" i="84"/>
  <c r="DL204" i="84"/>
  <c r="DK204" i="84"/>
  <c r="DJ204" i="84"/>
  <c r="DI204" i="84"/>
  <c r="DH204" i="84"/>
  <c r="DG204" i="84"/>
  <c r="DF204" i="84"/>
  <c r="DU203" i="84"/>
  <c r="DT203" i="84"/>
  <c r="DS203" i="84"/>
  <c r="DR203" i="84"/>
  <c r="DQ203" i="84"/>
  <c r="DP203" i="84"/>
  <c r="DO203" i="84"/>
  <c r="DN203" i="84"/>
  <c r="DM203" i="84"/>
  <c r="DL203" i="84"/>
  <c r="DK203" i="84"/>
  <c r="DJ203" i="84"/>
  <c r="DI203" i="84"/>
  <c r="DH203" i="84"/>
  <c r="DG203" i="84"/>
  <c r="DF203" i="84"/>
  <c r="DU202" i="84"/>
  <c r="DT202" i="84"/>
  <c r="DS202" i="84"/>
  <c r="DR202" i="84"/>
  <c r="DQ202" i="84"/>
  <c r="DP202" i="84"/>
  <c r="DO202" i="84"/>
  <c r="DN202" i="84"/>
  <c r="DM202" i="84"/>
  <c r="DL202" i="84"/>
  <c r="DK202" i="84"/>
  <c r="DJ202" i="84"/>
  <c r="DI202" i="84"/>
  <c r="DH202" i="84"/>
  <c r="DG202" i="84"/>
  <c r="DF202" i="84"/>
  <c r="DU201" i="84"/>
  <c r="DT201" i="84"/>
  <c r="DS201" i="84"/>
  <c r="DR201" i="84"/>
  <c r="DQ201" i="84"/>
  <c r="DP201" i="84"/>
  <c r="DO201" i="84"/>
  <c r="DN201" i="84"/>
  <c r="DM201" i="84"/>
  <c r="DL201" i="84"/>
  <c r="DK201" i="84"/>
  <c r="DJ201" i="84"/>
  <c r="DI201" i="84"/>
  <c r="DH201" i="84"/>
  <c r="DG201" i="84"/>
  <c r="DF201" i="84"/>
  <c r="DU200" i="84"/>
  <c r="DT200" i="84"/>
  <c r="DS200" i="84"/>
  <c r="DR200" i="84"/>
  <c r="DQ200" i="84"/>
  <c r="DP200" i="84"/>
  <c r="DO200" i="84"/>
  <c r="DN200" i="84"/>
  <c r="DM200" i="84"/>
  <c r="DL200" i="84"/>
  <c r="DK200" i="84"/>
  <c r="DJ200" i="84"/>
  <c r="DI200" i="84"/>
  <c r="DH200" i="84"/>
  <c r="DG200" i="84"/>
  <c r="DF200" i="84"/>
  <c r="DG199" i="84"/>
  <c r="DF199" i="84"/>
  <c r="DG198" i="84"/>
  <c r="DF198" i="84"/>
  <c r="DU196" i="84"/>
  <c r="DT196" i="84"/>
  <c r="DS196" i="84"/>
  <c r="DR196" i="84"/>
  <c r="DQ196" i="84"/>
  <c r="DP196" i="84"/>
  <c r="DO196" i="84"/>
  <c r="DN196" i="84"/>
  <c r="DM196" i="84"/>
  <c r="DL196" i="84"/>
  <c r="DK196" i="84"/>
  <c r="DJ196" i="84"/>
  <c r="DI196" i="84"/>
  <c r="DH196" i="84"/>
  <c r="DG196" i="84"/>
  <c r="DF196" i="84"/>
  <c r="DU195" i="84"/>
  <c r="DT195" i="84"/>
  <c r="DS195" i="84"/>
  <c r="DR195" i="84"/>
  <c r="DQ195" i="84"/>
  <c r="DP195" i="84"/>
  <c r="DO195" i="84"/>
  <c r="DN195" i="84"/>
  <c r="DM195" i="84"/>
  <c r="DL195" i="84"/>
  <c r="DK195" i="84"/>
  <c r="DJ195" i="84"/>
  <c r="DI195" i="84"/>
  <c r="DH195" i="84"/>
  <c r="DG195" i="84"/>
  <c r="DF195" i="84"/>
  <c r="DU193" i="84"/>
  <c r="DT193" i="84"/>
  <c r="DS193" i="84"/>
  <c r="DR193" i="84"/>
  <c r="DQ193" i="84"/>
  <c r="DP193" i="84"/>
  <c r="DO193" i="84"/>
  <c r="DN193" i="84"/>
  <c r="DM193" i="84"/>
  <c r="DL193" i="84"/>
  <c r="DK193" i="84"/>
  <c r="DJ193" i="84"/>
  <c r="DI193" i="84"/>
  <c r="DH193" i="84"/>
  <c r="DG193" i="84"/>
  <c r="DF193" i="84"/>
  <c r="DU192" i="84"/>
  <c r="DT192" i="84"/>
  <c r="DS192" i="84"/>
  <c r="DR192" i="84"/>
  <c r="DQ192" i="84"/>
  <c r="DP192" i="84"/>
  <c r="DO192" i="84"/>
  <c r="DN192" i="84"/>
  <c r="DM192" i="84"/>
  <c r="DL192" i="84"/>
  <c r="DK192" i="84"/>
  <c r="DJ192" i="84"/>
  <c r="DI192" i="84"/>
  <c r="DH192" i="84"/>
  <c r="DG192" i="84"/>
  <c r="DF192" i="84"/>
  <c r="DU191" i="84"/>
  <c r="DT191" i="84"/>
  <c r="DS191" i="84"/>
  <c r="DR191" i="84"/>
  <c r="DQ191" i="84"/>
  <c r="DP191" i="84"/>
  <c r="DO191" i="84"/>
  <c r="DN191" i="84"/>
  <c r="DM191" i="84"/>
  <c r="DL191" i="84"/>
  <c r="DK191" i="84"/>
  <c r="DJ191" i="84"/>
  <c r="DI191" i="84"/>
  <c r="DH191" i="84"/>
  <c r="DG191" i="84"/>
  <c r="DF191" i="84"/>
  <c r="DU190" i="84"/>
  <c r="DT190" i="84"/>
  <c r="DS190" i="84"/>
  <c r="DR190" i="84"/>
  <c r="DQ190" i="84"/>
  <c r="DP190" i="84"/>
  <c r="DO190" i="84"/>
  <c r="DN190" i="84"/>
  <c r="DM190" i="84"/>
  <c r="DL190" i="84"/>
  <c r="DK190" i="84"/>
  <c r="DJ190" i="84"/>
  <c r="DI190" i="84"/>
  <c r="DH190" i="84"/>
  <c r="DG190" i="84"/>
  <c r="DF190" i="84"/>
  <c r="DU189" i="84"/>
  <c r="DT189" i="84"/>
  <c r="DS189" i="84"/>
  <c r="DR189" i="84"/>
  <c r="DQ189" i="84"/>
  <c r="DP189" i="84"/>
  <c r="DO189" i="84"/>
  <c r="DN189" i="84"/>
  <c r="DM189" i="84"/>
  <c r="DL189" i="84"/>
  <c r="DK189" i="84"/>
  <c r="DJ189" i="84"/>
  <c r="DI189" i="84"/>
  <c r="DH189" i="84"/>
  <c r="DG189" i="84"/>
  <c r="DF189" i="84"/>
  <c r="DU188" i="84"/>
  <c r="DT188" i="84"/>
  <c r="DS188" i="84"/>
  <c r="DR188" i="84"/>
  <c r="DQ188" i="84"/>
  <c r="DP188" i="84"/>
  <c r="DO188" i="84"/>
  <c r="DN188" i="84"/>
  <c r="DM188" i="84"/>
  <c r="DL188" i="84"/>
  <c r="DK188" i="84"/>
  <c r="DJ188" i="84"/>
  <c r="DI188" i="84"/>
  <c r="DH188" i="84"/>
  <c r="DG188" i="84"/>
  <c r="DF188" i="84"/>
  <c r="DU187" i="84"/>
  <c r="DT187" i="84"/>
  <c r="DS187" i="84"/>
  <c r="DR187" i="84"/>
  <c r="DQ187" i="84"/>
  <c r="DP187" i="84"/>
  <c r="DO187" i="84"/>
  <c r="DN187" i="84"/>
  <c r="DM187" i="84"/>
  <c r="DL187" i="84"/>
  <c r="DK187" i="84"/>
  <c r="DJ187" i="84"/>
  <c r="DI187" i="84"/>
  <c r="DH187" i="84"/>
  <c r="DG187" i="84"/>
  <c r="DF187" i="84"/>
  <c r="DU186" i="84"/>
  <c r="DT186" i="84"/>
  <c r="DS186" i="84"/>
  <c r="DR186" i="84"/>
  <c r="DQ186" i="84"/>
  <c r="DP186" i="84"/>
  <c r="DO186" i="84"/>
  <c r="DN186" i="84"/>
  <c r="DM186" i="84"/>
  <c r="DL186" i="84"/>
  <c r="DK186" i="84"/>
  <c r="DJ186" i="84"/>
  <c r="DI186" i="84"/>
  <c r="DH186" i="84"/>
  <c r="DG186" i="84"/>
  <c r="DF186" i="84"/>
  <c r="DU185" i="84"/>
  <c r="DT185" i="84"/>
  <c r="DS185" i="84"/>
  <c r="DR185" i="84"/>
  <c r="DQ185" i="84"/>
  <c r="DP185" i="84"/>
  <c r="DO185" i="84"/>
  <c r="DN185" i="84"/>
  <c r="DM185" i="84"/>
  <c r="DL185" i="84"/>
  <c r="DK185" i="84"/>
  <c r="DJ185" i="84"/>
  <c r="DI185" i="84"/>
  <c r="DH185" i="84"/>
  <c r="DG185" i="84"/>
  <c r="DF185" i="84"/>
  <c r="DU184" i="84"/>
  <c r="DT184" i="84"/>
  <c r="DS184" i="84"/>
  <c r="DR184" i="84"/>
  <c r="DQ184" i="84"/>
  <c r="DP184" i="84"/>
  <c r="DO184" i="84"/>
  <c r="DN184" i="84"/>
  <c r="DM184" i="84"/>
  <c r="DL184" i="84"/>
  <c r="DK184" i="84"/>
  <c r="DJ184" i="84"/>
  <c r="DI184" i="84"/>
  <c r="DH184" i="84"/>
  <c r="DG184" i="84"/>
  <c r="DF184" i="84"/>
  <c r="DU183" i="84"/>
  <c r="DT183" i="84"/>
  <c r="DS183" i="84"/>
  <c r="DR183" i="84"/>
  <c r="DQ183" i="84"/>
  <c r="DP183" i="84"/>
  <c r="DO183" i="84"/>
  <c r="DN183" i="84"/>
  <c r="DM183" i="84"/>
  <c r="DL183" i="84"/>
  <c r="DK183" i="84"/>
  <c r="DJ183" i="84"/>
  <c r="DI183" i="84"/>
  <c r="DH183" i="84"/>
  <c r="DG183" i="84"/>
  <c r="DF183" i="84"/>
  <c r="DU182" i="84"/>
  <c r="DT182" i="84"/>
  <c r="DS182" i="84"/>
  <c r="DR182" i="84"/>
  <c r="DQ182" i="84"/>
  <c r="DP182" i="84"/>
  <c r="DO182" i="84"/>
  <c r="DN182" i="84"/>
  <c r="DM182" i="84"/>
  <c r="DL182" i="84"/>
  <c r="DK182" i="84"/>
  <c r="DJ182" i="84"/>
  <c r="DI182" i="84"/>
  <c r="DH182" i="84"/>
  <c r="DG182" i="84"/>
  <c r="DF182" i="84"/>
  <c r="DU181" i="84"/>
  <c r="DT181" i="84"/>
  <c r="DS181" i="84"/>
  <c r="DR181" i="84"/>
  <c r="DQ181" i="84"/>
  <c r="DP181" i="84"/>
  <c r="DO181" i="84"/>
  <c r="DN181" i="84"/>
  <c r="DM181" i="84"/>
  <c r="DL181" i="84"/>
  <c r="DK181" i="84"/>
  <c r="DJ181" i="84"/>
  <c r="DI181" i="84"/>
  <c r="DH181" i="84"/>
  <c r="DG181" i="84"/>
  <c r="DF181" i="84"/>
  <c r="DU180" i="84"/>
  <c r="DT180" i="84"/>
  <c r="DS180" i="84"/>
  <c r="DR180" i="84"/>
  <c r="DQ180" i="84"/>
  <c r="DP180" i="84"/>
  <c r="DO180" i="84"/>
  <c r="DN180" i="84"/>
  <c r="DM180" i="84"/>
  <c r="DL180" i="84"/>
  <c r="DK180" i="84"/>
  <c r="DJ180" i="84"/>
  <c r="DI180" i="84"/>
  <c r="DH180" i="84"/>
  <c r="DG180" i="84"/>
  <c r="DF180" i="84"/>
  <c r="DU179" i="84"/>
  <c r="DT179" i="84"/>
  <c r="DS179" i="84"/>
  <c r="DR179" i="84"/>
  <c r="DQ179" i="84"/>
  <c r="DP179" i="84"/>
  <c r="DO179" i="84"/>
  <c r="DN179" i="84"/>
  <c r="DM179" i="84"/>
  <c r="DL179" i="84"/>
  <c r="DK179" i="84"/>
  <c r="DJ179" i="84"/>
  <c r="DI179" i="84"/>
  <c r="DH179" i="84"/>
  <c r="DG179" i="84"/>
  <c r="DF179" i="84"/>
  <c r="DU178" i="84"/>
  <c r="DT178" i="84"/>
  <c r="DS178" i="84"/>
  <c r="DR178" i="84"/>
  <c r="DQ178" i="84"/>
  <c r="DP178" i="84"/>
  <c r="DO178" i="84"/>
  <c r="DN178" i="84"/>
  <c r="DM178" i="84"/>
  <c r="DL178" i="84"/>
  <c r="DK178" i="84"/>
  <c r="DJ178" i="84"/>
  <c r="DI178" i="84"/>
  <c r="DH178" i="84"/>
  <c r="DG178" i="84"/>
  <c r="DF178" i="84"/>
  <c r="DU177" i="84"/>
  <c r="DT177" i="84"/>
  <c r="DS177" i="84"/>
  <c r="DR177" i="84"/>
  <c r="DQ177" i="84"/>
  <c r="DP177" i="84"/>
  <c r="DO177" i="84"/>
  <c r="DN177" i="84"/>
  <c r="DM177" i="84"/>
  <c r="DL177" i="84"/>
  <c r="DK177" i="84"/>
  <c r="DJ177" i="84"/>
  <c r="DI177" i="84"/>
  <c r="DH177" i="84"/>
  <c r="DG177" i="84"/>
  <c r="DF177" i="84"/>
  <c r="DU176" i="84"/>
  <c r="DT176" i="84"/>
  <c r="DS176" i="84"/>
  <c r="DR176" i="84"/>
  <c r="DQ176" i="84"/>
  <c r="DP176" i="84"/>
  <c r="DO176" i="84"/>
  <c r="DN176" i="84"/>
  <c r="DM176" i="84"/>
  <c r="DL176" i="84"/>
  <c r="DK176" i="84"/>
  <c r="DJ176" i="84"/>
  <c r="DI176" i="84"/>
  <c r="DH176" i="84"/>
  <c r="DG176" i="84"/>
  <c r="DF176" i="84"/>
  <c r="DU175" i="84"/>
  <c r="DT175" i="84"/>
  <c r="DS175" i="84"/>
  <c r="DR175" i="84"/>
  <c r="DQ175" i="84"/>
  <c r="DP175" i="84"/>
  <c r="DO175" i="84"/>
  <c r="DN175" i="84"/>
  <c r="DM175" i="84"/>
  <c r="DL175" i="84"/>
  <c r="DK175" i="84"/>
  <c r="DJ175" i="84"/>
  <c r="DI175" i="84"/>
  <c r="DH175" i="84"/>
  <c r="DG175" i="84"/>
  <c r="DF175" i="84"/>
  <c r="DU174" i="84"/>
  <c r="DT174" i="84"/>
  <c r="DS174" i="84"/>
  <c r="DR174" i="84"/>
  <c r="DQ174" i="84"/>
  <c r="DP174" i="84"/>
  <c r="DO174" i="84"/>
  <c r="DN174" i="84"/>
  <c r="DM174" i="84"/>
  <c r="DL174" i="84"/>
  <c r="DK174" i="84"/>
  <c r="DJ174" i="84"/>
  <c r="DI174" i="84"/>
  <c r="DH174" i="84"/>
  <c r="DG174" i="84"/>
  <c r="DF174" i="84"/>
  <c r="DU173" i="84"/>
  <c r="DT173" i="84"/>
  <c r="DS173" i="84"/>
  <c r="DR173" i="84"/>
  <c r="DQ173" i="84"/>
  <c r="DP173" i="84"/>
  <c r="DO173" i="84"/>
  <c r="DN173" i="84"/>
  <c r="DM173" i="84"/>
  <c r="DL173" i="84"/>
  <c r="DK173" i="84"/>
  <c r="DJ173" i="84"/>
  <c r="DI173" i="84"/>
  <c r="DH173" i="84"/>
  <c r="DG173" i="84"/>
  <c r="DF173" i="84"/>
  <c r="DU172" i="84"/>
  <c r="DT172" i="84"/>
  <c r="DS172" i="84"/>
  <c r="DR172" i="84"/>
  <c r="DQ172" i="84"/>
  <c r="DP172" i="84"/>
  <c r="DO172" i="84"/>
  <c r="DN172" i="84"/>
  <c r="DM172" i="84"/>
  <c r="DL172" i="84"/>
  <c r="DK172" i="84"/>
  <c r="DJ172" i="84"/>
  <c r="DI172" i="84"/>
  <c r="DH172" i="84"/>
  <c r="DG172" i="84"/>
  <c r="DF172" i="84"/>
  <c r="DU171" i="84"/>
  <c r="DT171" i="84"/>
  <c r="DS171" i="84"/>
  <c r="DR171" i="84"/>
  <c r="DQ171" i="84"/>
  <c r="DP171" i="84"/>
  <c r="DO171" i="84"/>
  <c r="DN171" i="84"/>
  <c r="DM171" i="84"/>
  <c r="DL171" i="84"/>
  <c r="DK171" i="84"/>
  <c r="DJ171" i="84"/>
  <c r="DI171" i="84"/>
  <c r="DH171" i="84"/>
  <c r="DG171" i="84"/>
  <c r="DF171" i="84"/>
  <c r="DU170" i="84"/>
  <c r="DT170" i="84"/>
  <c r="DS170" i="84"/>
  <c r="DR170" i="84"/>
  <c r="DQ170" i="84"/>
  <c r="DP170" i="84"/>
  <c r="DO170" i="84"/>
  <c r="DN170" i="84"/>
  <c r="DM170" i="84"/>
  <c r="DL170" i="84"/>
  <c r="DK170" i="84"/>
  <c r="DJ170" i="84"/>
  <c r="DI170" i="84"/>
  <c r="DH170" i="84"/>
  <c r="DG170" i="84"/>
  <c r="DF170" i="84"/>
  <c r="DU169" i="84"/>
  <c r="DT169" i="84"/>
  <c r="DS169" i="84"/>
  <c r="DR169" i="84"/>
  <c r="DQ169" i="84"/>
  <c r="DP169" i="84"/>
  <c r="DO169" i="84"/>
  <c r="DN169" i="84"/>
  <c r="DM169" i="84"/>
  <c r="DL169" i="84"/>
  <c r="DK169" i="84"/>
  <c r="DJ169" i="84"/>
  <c r="DI169" i="84"/>
  <c r="DH169" i="84"/>
  <c r="DG169" i="84"/>
  <c r="DF169" i="84"/>
  <c r="DG168" i="84"/>
  <c r="DF168" i="84"/>
  <c r="DG167" i="84"/>
  <c r="DF167" i="84"/>
  <c r="DU165" i="84"/>
  <c r="DT165" i="84"/>
  <c r="DS165" i="84"/>
  <c r="DR165" i="84"/>
  <c r="DQ165" i="84"/>
  <c r="DP165" i="84"/>
  <c r="DO165" i="84"/>
  <c r="DN165" i="84"/>
  <c r="DM165" i="84"/>
  <c r="DL165" i="84"/>
  <c r="DK165" i="84"/>
  <c r="DJ165" i="84"/>
  <c r="DI165" i="84"/>
  <c r="DH165" i="84"/>
  <c r="DG165" i="84"/>
  <c r="DF165" i="84"/>
  <c r="DU164" i="84"/>
  <c r="DT164" i="84"/>
  <c r="DS164" i="84"/>
  <c r="DR164" i="84"/>
  <c r="DQ164" i="84"/>
  <c r="DP164" i="84"/>
  <c r="DO164" i="84"/>
  <c r="DN164" i="84"/>
  <c r="DM164" i="84"/>
  <c r="DL164" i="84"/>
  <c r="DK164" i="84"/>
  <c r="DJ164" i="84"/>
  <c r="DI164" i="84"/>
  <c r="DH164" i="84"/>
  <c r="DG164" i="84"/>
  <c r="DF164" i="84"/>
  <c r="DU162" i="84"/>
  <c r="DT162" i="84"/>
  <c r="DS162" i="84"/>
  <c r="DR162" i="84"/>
  <c r="DQ162" i="84"/>
  <c r="DP162" i="84"/>
  <c r="DO162" i="84"/>
  <c r="DN162" i="84"/>
  <c r="DM162" i="84"/>
  <c r="DL162" i="84"/>
  <c r="DK162" i="84"/>
  <c r="DJ162" i="84"/>
  <c r="DI162" i="84"/>
  <c r="DH162" i="84"/>
  <c r="DG162" i="84"/>
  <c r="DF162" i="84"/>
  <c r="DU161" i="84"/>
  <c r="DT161" i="84"/>
  <c r="DS161" i="84"/>
  <c r="DR161" i="84"/>
  <c r="DQ161" i="84"/>
  <c r="DP161" i="84"/>
  <c r="DO161" i="84"/>
  <c r="DN161" i="84"/>
  <c r="DM161" i="84"/>
  <c r="DL161" i="84"/>
  <c r="DK161" i="84"/>
  <c r="DJ161" i="84"/>
  <c r="DI161" i="84"/>
  <c r="DH161" i="84"/>
  <c r="DG161" i="84"/>
  <c r="DF161" i="84"/>
  <c r="DU160" i="84"/>
  <c r="DT160" i="84"/>
  <c r="DS160" i="84"/>
  <c r="DR160" i="84"/>
  <c r="DQ160" i="84"/>
  <c r="DP160" i="84"/>
  <c r="DO160" i="84"/>
  <c r="DN160" i="84"/>
  <c r="DM160" i="84"/>
  <c r="DL160" i="84"/>
  <c r="DK160" i="84"/>
  <c r="DJ160" i="84"/>
  <c r="DI160" i="84"/>
  <c r="DH160" i="84"/>
  <c r="DG160" i="84"/>
  <c r="DF160" i="84"/>
  <c r="DU159" i="84"/>
  <c r="DT159" i="84"/>
  <c r="DS159" i="84"/>
  <c r="DR159" i="84"/>
  <c r="DQ159" i="84"/>
  <c r="DP159" i="84"/>
  <c r="DO159" i="84"/>
  <c r="DN159" i="84"/>
  <c r="DM159" i="84"/>
  <c r="DL159" i="84"/>
  <c r="DK159" i="84"/>
  <c r="DJ159" i="84"/>
  <c r="DI159" i="84"/>
  <c r="DH159" i="84"/>
  <c r="DG159" i="84"/>
  <c r="DF159" i="84"/>
  <c r="DU158" i="84"/>
  <c r="DT158" i="84"/>
  <c r="DS158" i="84"/>
  <c r="DR158" i="84"/>
  <c r="DQ158" i="84"/>
  <c r="DP158" i="84"/>
  <c r="DO158" i="84"/>
  <c r="DN158" i="84"/>
  <c r="DM158" i="84"/>
  <c r="DL158" i="84"/>
  <c r="DK158" i="84"/>
  <c r="DJ158" i="84"/>
  <c r="DI158" i="84"/>
  <c r="DH158" i="84"/>
  <c r="DG158" i="84"/>
  <c r="DF158" i="84"/>
  <c r="DU157" i="84"/>
  <c r="DT157" i="84"/>
  <c r="DS157" i="84"/>
  <c r="DR157" i="84"/>
  <c r="DQ157" i="84"/>
  <c r="DP157" i="84"/>
  <c r="DO157" i="84"/>
  <c r="DN157" i="84"/>
  <c r="DM157" i="84"/>
  <c r="DL157" i="84"/>
  <c r="DK157" i="84"/>
  <c r="DJ157" i="84"/>
  <c r="DI157" i="84"/>
  <c r="DH157" i="84"/>
  <c r="DG157" i="84"/>
  <c r="DF157" i="84"/>
  <c r="DU156" i="84"/>
  <c r="DT156" i="84"/>
  <c r="DS156" i="84"/>
  <c r="DR156" i="84"/>
  <c r="DQ156" i="84"/>
  <c r="DP156" i="84"/>
  <c r="DO156" i="84"/>
  <c r="DN156" i="84"/>
  <c r="DM156" i="84"/>
  <c r="DL156" i="84"/>
  <c r="DK156" i="84"/>
  <c r="DJ156" i="84"/>
  <c r="DI156" i="84"/>
  <c r="DH156" i="84"/>
  <c r="DG156" i="84"/>
  <c r="DF156" i="84"/>
  <c r="DU155" i="84"/>
  <c r="DT155" i="84"/>
  <c r="DS155" i="84"/>
  <c r="DR155" i="84"/>
  <c r="DQ155" i="84"/>
  <c r="DP155" i="84"/>
  <c r="DO155" i="84"/>
  <c r="DN155" i="84"/>
  <c r="DM155" i="84"/>
  <c r="DL155" i="84"/>
  <c r="DK155" i="84"/>
  <c r="DJ155" i="84"/>
  <c r="DI155" i="84"/>
  <c r="DH155" i="84"/>
  <c r="DG155" i="84"/>
  <c r="DF155" i="84"/>
  <c r="DU154" i="84"/>
  <c r="DT154" i="84"/>
  <c r="DS154" i="84"/>
  <c r="DR154" i="84"/>
  <c r="DQ154" i="84"/>
  <c r="DP154" i="84"/>
  <c r="DO154" i="84"/>
  <c r="DN154" i="84"/>
  <c r="DM154" i="84"/>
  <c r="DL154" i="84"/>
  <c r="DK154" i="84"/>
  <c r="DJ154" i="84"/>
  <c r="DI154" i="84"/>
  <c r="DH154" i="84"/>
  <c r="DG154" i="84"/>
  <c r="DF154" i="84"/>
  <c r="DU153" i="84"/>
  <c r="DT153" i="84"/>
  <c r="DS153" i="84"/>
  <c r="DR153" i="84"/>
  <c r="DQ153" i="84"/>
  <c r="DP153" i="84"/>
  <c r="DO153" i="84"/>
  <c r="DN153" i="84"/>
  <c r="DM153" i="84"/>
  <c r="DL153" i="84"/>
  <c r="DK153" i="84"/>
  <c r="DJ153" i="84"/>
  <c r="DI153" i="84"/>
  <c r="DH153" i="84"/>
  <c r="DG153" i="84"/>
  <c r="DF153" i="84"/>
  <c r="DU152" i="84"/>
  <c r="DT152" i="84"/>
  <c r="DS152" i="84"/>
  <c r="DR152" i="84"/>
  <c r="DQ152" i="84"/>
  <c r="DP152" i="84"/>
  <c r="DO152" i="84"/>
  <c r="DN152" i="84"/>
  <c r="DM152" i="84"/>
  <c r="DL152" i="84"/>
  <c r="DK152" i="84"/>
  <c r="DJ152" i="84"/>
  <c r="DI152" i="84"/>
  <c r="DH152" i="84"/>
  <c r="DG152" i="84"/>
  <c r="DF152" i="84"/>
  <c r="DU151" i="84"/>
  <c r="DT151" i="84"/>
  <c r="DS151" i="84"/>
  <c r="DR151" i="84"/>
  <c r="DQ151" i="84"/>
  <c r="DP151" i="84"/>
  <c r="DO151" i="84"/>
  <c r="DN151" i="84"/>
  <c r="DM151" i="84"/>
  <c r="DL151" i="84"/>
  <c r="DK151" i="84"/>
  <c r="DJ151" i="84"/>
  <c r="DI151" i="84"/>
  <c r="DH151" i="84"/>
  <c r="DG151" i="84"/>
  <c r="DF151" i="84"/>
  <c r="DU150" i="84"/>
  <c r="DT150" i="84"/>
  <c r="DS150" i="84"/>
  <c r="DR150" i="84"/>
  <c r="DQ150" i="84"/>
  <c r="DP150" i="84"/>
  <c r="DO150" i="84"/>
  <c r="DN150" i="84"/>
  <c r="DM150" i="84"/>
  <c r="DL150" i="84"/>
  <c r="DK150" i="84"/>
  <c r="DJ150" i="84"/>
  <c r="DI150" i="84"/>
  <c r="DH150" i="84"/>
  <c r="DG150" i="84"/>
  <c r="DF150" i="84"/>
  <c r="DU149" i="84"/>
  <c r="DT149" i="84"/>
  <c r="DS149" i="84"/>
  <c r="DR149" i="84"/>
  <c r="DQ149" i="84"/>
  <c r="DP149" i="84"/>
  <c r="DO149" i="84"/>
  <c r="DN149" i="84"/>
  <c r="DM149" i="84"/>
  <c r="DL149" i="84"/>
  <c r="DK149" i="84"/>
  <c r="DJ149" i="84"/>
  <c r="DI149" i="84"/>
  <c r="DH149" i="84"/>
  <c r="DG149" i="84"/>
  <c r="DF149" i="84"/>
  <c r="DU148" i="84"/>
  <c r="DT148" i="84"/>
  <c r="DS148" i="84"/>
  <c r="DR148" i="84"/>
  <c r="DQ148" i="84"/>
  <c r="DP148" i="84"/>
  <c r="DO148" i="84"/>
  <c r="DN148" i="84"/>
  <c r="DM148" i="84"/>
  <c r="DL148" i="84"/>
  <c r="DK148" i="84"/>
  <c r="DJ148" i="84"/>
  <c r="DI148" i="84"/>
  <c r="DH148" i="84"/>
  <c r="DG148" i="84"/>
  <c r="DF148" i="84"/>
  <c r="DU147" i="84"/>
  <c r="DT147" i="84"/>
  <c r="DS147" i="84"/>
  <c r="DR147" i="84"/>
  <c r="DQ147" i="84"/>
  <c r="DP147" i="84"/>
  <c r="DO147" i="84"/>
  <c r="DN147" i="84"/>
  <c r="DM147" i="84"/>
  <c r="DL147" i="84"/>
  <c r="DK147" i="84"/>
  <c r="DJ147" i="84"/>
  <c r="DI147" i="84"/>
  <c r="DH147" i="84"/>
  <c r="DG147" i="84"/>
  <c r="DF147" i="84"/>
  <c r="DU146" i="84"/>
  <c r="DT146" i="84"/>
  <c r="DS146" i="84"/>
  <c r="DR146" i="84"/>
  <c r="DQ146" i="84"/>
  <c r="DP146" i="84"/>
  <c r="DO146" i="84"/>
  <c r="DN146" i="84"/>
  <c r="DM146" i="84"/>
  <c r="DL146" i="84"/>
  <c r="DK146" i="84"/>
  <c r="DJ146" i="84"/>
  <c r="DI146" i="84"/>
  <c r="DH146" i="84"/>
  <c r="DG146" i="84"/>
  <c r="DF146" i="84"/>
  <c r="DU145" i="84"/>
  <c r="DT145" i="84"/>
  <c r="DS145" i="84"/>
  <c r="DR145" i="84"/>
  <c r="DQ145" i="84"/>
  <c r="DP145" i="84"/>
  <c r="DO145" i="84"/>
  <c r="DN145" i="84"/>
  <c r="DM145" i="84"/>
  <c r="DL145" i="84"/>
  <c r="DK145" i="84"/>
  <c r="DJ145" i="84"/>
  <c r="DI145" i="84"/>
  <c r="DH145" i="84"/>
  <c r="DG145" i="84"/>
  <c r="DF145" i="84"/>
  <c r="DU144" i="84"/>
  <c r="DT144" i="84"/>
  <c r="DS144" i="84"/>
  <c r="DR144" i="84"/>
  <c r="DQ144" i="84"/>
  <c r="DP144" i="84"/>
  <c r="DO144" i="84"/>
  <c r="DN144" i="84"/>
  <c r="DM144" i="84"/>
  <c r="DL144" i="84"/>
  <c r="DK144" i="84"/>
  <c r="DJ144" i="84"/>
  <c r="DI144" i="84"/>
  <c r="DH144" i="84"/>
  <c r="DG144" i="84"/>
  <c r="DF144" i="84"/>
  <c r="DU143" i="84"/>
  <c r="DT143" i="84"/>
  <c r="DS143" i="84"/>
  <c r="DR143" i="84"/>
  <c r="DQ143" i="84"/>
  <c r="DP143" i="84"/>
  <c r="DO143" i="84"/>
  <c r="DN143" i="84"/>
  <c r="DM143" i="84"/>
  <c r="DL143" i="84"/>
  <c r="DK143" i="84"/>
  <c r="DJ143" i="84"/>
  <c r="DI143" i="84"/>
  <c r="DH143" i="84"/>
  <c r="DG143" i="84"/>
  <c r="DF143" i="84"/>
  <c r="DU142" i="84"/>
  <c r="DT142" i="84"/>
  <c r="DS142" i="84"/>
  <c r="DR142" i="84"/>
  <c r="DQ142" i="84"/>
  <c r="DP142" i="84"/>
  <c r="DO142" i="84"/>
  <c r="DN142" i="84"/>
  <c r="DM142" i="84"/>
  <c r="DL142" i="84"/>
  <c r="DK142" i="84"/>
  <c r="DJ142" i="84"/>
  <c r="DI142" i="84"/>
  <c r="DH142" i="84"/>
  <c r="DG142" i="84"/>
  <c r="DF142" i="84"/>
  <c r="DU141" i="84"/>
  <c r="DT141" i="84"/>
  <c r="DS141" i="84"/>
  <c r="DR141" i="84"/>
  <c r="DQ141" i="84"/>
  <c r="DP141" i="84"/>
  <c r="DO141" i="84"/>
  <c r="DN141" i="84"/>
  <c r="DM141" i="84"/>
  <c r="DL141" i="84"/>
  <c r="DK141" i="84"/>
  <c r="DJ141" i="84"/>
  <c r="DI141" i="84"/>
  <c r="DH141" i="84"/>
  <c r="DG141" i="84"/>
  <c r="DF141" i="84"/>
  <c r="DU140" i="84"/>
  <c r="DT140" i="84"/>
  <c r="DS140" i="84"/>
  <c r="DR140" i="84"/>
  <c r="DQ140" i="84"/>
  <c r="DP140" i="84"/>
  <c r="DO140" i="84"/>
  <c r="DN140" i="84"/>
  <c r="DM140" i="84"/>
  <c r="DL140" i="84"/>
  <c r="DK140" i="84"/>
  <c r="DJ140" i="84"/>
  <c r="DI140" i="84"/>
  <c r="DH140" i="84"/>
  <c r="DG140" i="84"/>
  <c r="DF140" i="84"/>
  <c r="DU139" i="84"/>
  <c r="DT139" i="84"/>
  <c r="DS139" i="84"/>
  <c r="DR139" i="84"/>
  <c r="DQ139" i="84"/>
  <c r="DP139" i="84"/>
  <c r="DO139" i="84"/>
  <c r="DN139" i="84"/>
  <c r="DM139" i="84"/>
  <c r="DL139" i="84"/>
  <c r="DK139" i="84"/>
  <c r="DJ139" i="84"/>
  <c r="DI139" i="84"/>
  <c r="DH139" i="84"/>
  <c r="DG139" i="84"/>
  <c r="DF139" i="84"/>
  <c r="DU138" i="84"/>
  <c r="DT138" i="84"/>
  <c r="DS138" i="84"/>
  <c r="DR138" i="84"/>
  <c r="DQ138" i="84"/>
  <c r="DP138" i="84"/>
  <c r="DO138" i="84"/>
  <c r="DN138" i="84"/>
  <c r="DM138" i="84"/>
  <c r="DL138" i="84"/>
  <c r="DK138" i="84"/>
  <c r="DJ138" i="84"/>
  <c r="DI138" i="84"/>
  <c r="DH138" i="84"/>
  <c r="DG138" i="84"/>
  <c r="DF138" i="84"/>
  <c r="DU137" i="84"/>
  <c r="DT137" i="84"/>
  <c r="DS137" i="84"/>
  <c r="DR137" i="84"/>
  <c r="DQ137" i="84"/>
  <c r="DP137" i="84"/>
  <c r="DO137" i="84"/>
  <c r="DN137" i="84"/>
  <c r="DM137" i="84"/>
  <c r="DL137" i="84"/>
  <c r="DK137" i="84"/>
  <c r="DJ137" i="84"/>
  <c r="DI137" i="84"/>
  <c r="DH137" i="84"/>
  <c r="DG137" i="84"/>
  <c r="DF137" i="84"/>
  <c r="DU136" i="84"/>
  <c r="DT136" i="84"/>
  <c r="DS136" i="84"/>
  <c r="DR136" i="84"/>
  <c r="DQ136" i="84"/>
  <c r="DP136" i="84"/>
  <c r="DO136" i="84"/>
  <c r="DN136" i="84"/>
  <c r="DM136" i="84"/>
  <c r="DL136" i="84"/>
  <c r="DK136" i="84"/>
  <c r="DJ136" i="84"/>
  <c r="DI136" i="84"/>
  <c r="DH136" i="84"/>
  <c r="DG136" i="84"/>
  <c r="DF136" i="84"/>
  <c r="DG135" i="84"/>
  <c r="DF135" i="84"/>
  <c r="DG134" i="84"/>
  <c r="DF134" i="84"/>
  <c r="DU132" i="84"/>
  <c r="DT132" i="84"/>
  <c r="DS132" i="84"/>
  <c r="DR132" i="84"/>
  <c r="DQ132" i="84"/>
  <c r="DP132" i="84"/>
  <c r="DO132" i="84"/>
  <c r="DN132" i="84"/>
  <c r="DM132" i="84"/>
  <c r="DL132" i="84"/>
  <c r="DK132" i="84"/>
  <c r="DJ132" i="84"/>
  <c r="DI132" i="84"/>
  <c r="DH132" i="84"/>
  <c r="DG132" i="84"/>
  <c r="DF132" i="84"/>
  <c r="DU131" i="84"/>
  <c r="DT131" i="84"/>
  <c r="DS131" i="84"/>
  <c r="DR131" i="84"/>
  <c r="DQ131" i="84"/>
  <c r="DP131" i="84"/>
  <c r="DO131" i="84"/>
  <c r="DN131" i="84"/>
  <c r="DM131" i="84"/>
  <c r="DL131" i="84"/>
  <c r="DK131" i="84"/>
  <c r="DJ131" i="84"/>
  <c r="DI131" i="84"/>
  <c r="DH131" i="84"/>
  <c r="DG131" i="84"/>
  <c r="DF131" i="84"/>
  <c r="DU129" i="84"/>
  <c r="DT129" i="84"/>
  <c r="DS129" i="84"/>
  <c r="DR129" i="84"/>
  <c r="DQ129" i="84"/>
  <c r="DP129" i="84"/>
  <c r="DO129" i="84"/>
  <c r="DN129" i="84"/>
  <c r="DM129" i="84"/>
  <c r="DL129" i="84"/>
  <c r="DK129" i="84"/>
  <c r="DJ129" i="84"/>
  <c r="DI129" i="84"/>
  <c r="DH129" i="84"/>
  <c r="DG129" i="84"/>
  <c r="DF129" i="84"/>
  <c r="DU128" i="84"/>
  <c r="DT128" i="84"/>
  <c r="DS128" i="84"/>
  <c r="DR128" i="84"/>
  <c r="DQ128" i="84"/>
  <c r="DP128" i="84"/>
  <c r="DO128" i="84"/>
  <c r="DN128" i="84"/>
  <c r="DM128" i="84"/>
  <c r="DL128" i="84"/>
  <c r="DK128" i="84"/>
  <c r="DJ128" i="84"/>
  <c r="DI128" i="84"/>
  <c r="DH128" i="84"/>
  <c r="DG128" i="84"/>
  <c r="DF128" i="84"/>
  <c r="DU127" i="84"/>
  <c r="DT127" i="84"/>
  <c r="DS127" i="84"/>
  <c r="DR127" i="84"/>
  <c r="DQ127" i="84"/>
  <c r="DP127" i="84"/>
  <c r="DO127" i="84"/>
  <c r="DN127" i="84"/>
  <c r="DM127" i="84"/>
  <c r="DL127" i="84"/>
  <c r="DK127" i="84"/>
  <c r="DJ127" i="84"/>
  <c r="DI127" i="84"/>
  <c r="DH127" i="84"/>
  <c r="DG127" i="84"/>
  <c r="DF127" i="84"/>
  <c r="DU126" i="84"/>
  <c r="DT126" i="84"/>
  <c r="DS126" i="84"/>
  <c r="DR126" i="84"/>
  <c r="DQ126" i="84"/>
  <c r="DP126" i="84"/>
  <c r="DO126" i="84"/>
  <c r="DN126" i="84"/>
  <c r="DM126" i="84"/>
  <c r="DL126" i="84"/>
  <c r="DK126" i="84"/>
  <c r="DJ126" i="84"/>
  <c r="DI126" i="84"/>
  <c r="DH126" i="84"/>
  <c r="DG126" i="84"/>
  <c r="DF126" i="84"/>
  <c r="DU125" i="84"/>
  <c r="DT125" i="84"/>
  <c r="DS125" i="84"/>
  <c r="DR125" i="84"/>
  <c r="DQ125" i="84"/>
  <c r="DP125" i="84"/>
  <c r="DO125" i="84"/>
  <c r="DN125" i="84"/>
  <c r="DM125" i="84"/>
  <c r="DL125" i="84"/>
  <c r="DK125" i="84"/>
  <c r="DJ125" i="84"/>
  <c r="DI125" i="84"/>
  <c r="DH125" i="84"/>
  <c r="DG125" i="84"/>
  <c r="DF125" i="84"/>
  <c r="DU124" i="84"/>
  <c r="DT124" i="84"/>
  <c r="DS124" i="84"/>
  <c r="DR124" i="84"/>
  <c r="DQ124" i="84"/>
  <c r="DP124" i="84"/>
  <c r="DO124" i="84"/>
  <c r="DN124" i="84"/>
  <c r="DM124" i="84"/>
  <c r="DL124" i="84"/>
  <c r="DK124" i="84"/>
  <c r="DJ124" i="84"/>
  <c r="DI124" i="84"/>
  <c r="DH124" i="84"/>
  <c r="DG124" i="84"/>
  <c r="DF124" i="84"/>
  <c r="DU123" i="84"/>
  <c r="DT123" i="84"/>
  <c r="DS123" i="84"/>
  <c r="DR123" i="84"/>
  <c r="DQ123" i="84"/>
  <c r="DP123" i="84"/>
  <c r="DO123" i="84"/>
  <c r="DN123" i="84"/>
  <c r="DM123" i="84"/>
  <c r="DL123" i="84"/>
  <c r="DK123" i="84"/>
  <c r="DJ123" i="84"/>
  <c r="DI123" i="84"/>
  <c r="DH123" i="84"/>
  <c r="DG123" i="84"/>
  <c r="DF123" i="84"/>
  <c r="DU122" i="84"/>
  <c r="DT122" i="84"/>
  <c r="DS122" i="84"/>
  <c r="DR122" i="84"/>
  <c r="DQ122" i="84"/>
  <c r="DP122" i="84"/>
  <c r="DO122" i="84"/>
  <c r="DN122" i="84"/>
  <c r="DM122" i="84"/>
  <c r="DL122" i="84"/>
  <c r="DK122" i="84"/>
  <c r="DJ122" i="84"/>
  <c r="DI122" i="84"/>
  <c r="DH122" i="84"/>
  <c r="DG122" i="84"/>
  <c r="DF122" i="84"/>
  <c r="DU121" i="84"/>
  <c r="DT121" i="84"/>
  <c r="DS121" i="84"/>
  <c r="DR121" i="84"/>
  <c r="DQ121" i="84"/>
  <c r="DP121" i="84"/>
  <c r="DO121" i="84"/>
  <c r="DN121" i="84"/>
  <c r="DM121" i="84"/>
  <c r="DL121" i="84"/>
  <c r="DK121" i="84"/>
  <c r="DJ121" i="84"/>
  <c r="DI121" i="84"/>
  <c r="DH121" i="84"/>
  <c r="DG121" i="84"/>
  <c r="DF121" i="84"/>
  <c r="DU120" i="84"/>
  <c r="DT120" i="84"/>
  <c r="DS120" i="84"/>
  <c r="DR120" i="84"/>
  <c r="DQ120" i="84"/>
  <c r="DP120" i="84"/>
  <c r="DO120" i="84"/>
  <c r="DN120" i="84"/>
  <c r="DM120" i="84"/>
  <c r="DL120" i="84"/>
  <c r="DK120" i="84"/>
  <c r="DJ120" i="84"/>
  <c r="DI120" i="84"/>
  <c r="DH120" i="84"/>
  <c r="DG120" i="84"/>
  <c r="DF120" i="84"/>
  <c r="DU119" i="84"/>
  <c r="DT119" i="84"/>
  <c r="DS119" i="84"/>
  <c r="DR119" i="84"/>
  <c r="DQ119" i="84"/>
  <c r="DP119" i="84"/>
  <c r="DO119" i="84"/>
  <c r="DN119" i="84"/>
  <c r="DM119" i="84"/>
  <c r="DL119" i="84"/>
  <c r="DK119" i="84"/>
  <c r="DJ119" i="84"/>
  <c r="DI119" i="84"/>
  <c r="DH119" i="84"/>
  <c r="DG119" i="84"/>
  <c r="DF119" i="84"/>
  <c r="DU118" i="84"/>
  <c r="DT118" i="84"/>
  <c r="DS118" i="84"/>
  <c r="DR118" i="84"/>
  <c r="DQ118" i="84"/>
  <c r="DP118" i="84"/>
  <c r="DO118" i="84"/>
  <c r="DN118" i="84"/>
  <c r="DM118" i="84"/>
  <c r="DL118" i="84"/>
  <c r="DK118" i="84"/>
  <c r="DJ118" i="84"/>
  <c r="DI118" i="84"/>
  <c r="DH118" i="84"/>
  <c r="DG118" i="84"/>
  <c r="DF118" i="84"/>
  <c r="DU117" i="84"/>
  <c r="DT117" i="84"/>
  <c r="DS117" i="84"/>
  <c r="DR117" i="84"/>
  <c r="DQ117" i="84"/>
  <c r="DP117" i="84"/>
  <c r="DO117" i="84"/>
  <c r="DN117" i="84"/>
  <c r="DM117" i="84"/>
  <c r="DL117" i="84"/>
  <c r="DK117" i="84"/>
  <c r="DJ117" i="84"/>
  <c r="DI117" i="84"/>
  <c r="DH117" i="84"/>
  <c r="DG117" i="84"/>
  <c r="DF117" i="84"/>
  <c r="DU116" i="84"/>
  <c r="DT116" i="84"/>
  <c r="DS116" i="84"/>
  <c r="DR116" i="84"/>
  <c r="DQ116" i="84"/>
  <c r="DP116" i="84"/>
  <c r="DO116" i="84"/>
  <c r="DN116" i="84"/>
  <c r="DM116" i="84"/>
  <c r="DL116" i="84"/>
  <c r="DK116" i="84"/>
  <c r="DJ116" i="84"/>
  <c r="DI116" i="84"/>
  <c r="DH116" i="84"/>
  <c r="DG116" i="84"/>
  <c r="DF116" i="84"/>
  <c r="DU115" i="84"/>
  <c r="DT115" i="84"/>
  <c r="DS115" i="84"/>
  <c r="DR115" i="84"/>
  <c r="DQ115" i="84"/>
  <c r="DP115" i="84"/>
  <c r="DO115" i="84"/>
  <c r="DN115" i="84"/>
  <c r="DM115" i="84"/>
  <c r="DL115" i="84"/>
  <c r="DK115" i="84"/>
  <c r="DJ115" i="84"/>
  <c r="DI115" i="84"/>
  <c r="DH115" i="84"/>
  <c r="DG115" i="84"/>
  <c r="DF115" i="84"/>
  <c r="DU114" i="84"/>
  <c r="DT114" i="84"/>
  <c r="DS114" i="84"/>
  <c r="DR114" i="84"/>
  <c r="DQ114" i="84"/>
  <c r="DP114" i="84"/>
  <c r="DO114" i="84"/>
  <c r="DN114" i="84"/>
  <c r="DM114" i="84"/>
  <c r="DL114" i="84"/>
  <c r="DK114" i="84"/>
  <c r="DJ114" i="84"/>
  <c r="DI114" i="84"/>
  <c r="DH114" i="84"/>
  <c r="DG114" i="84"/>
  <c r="DF114" i="84"/>
  <c r="DU113" i="84"/>
  <c r="DT113" i="84"/>
  <c r="DS113" i="84"/>
  <c r="DR113" i="84"/>
  <c r="DQ113" i="84"/>
  <c r="DP113" i="84"/>
  <c r="DO113" i="84"/>
  <c r="DN113" i="84"/>
  <c r="DM113" i="84"/>
  <c r="DL113" i="84"/>
  <c r="DK113" i="84"/>
  <c r="DJ113" i="84"/>
  <c r="DI113" i="84"/>
  <c r="DH113" i="84"/>
  <c r="DG113" i="84"/>
  <c r="DF113" i="84"/>
  <c r="DU112" i="84"/>
  <c r="DT112" i="84"/>
  <c r="DS112" i="84"/>
  <c r="DR112" i="84"/>
  <c r="DQ112" i="84"/>
  <c r="DP112" i="84"/>
  <c r="DO112" i="84"/>
  <c r="DN112" i="84"/>
  <c r="DM112" i="84"/>
  <c r="DL112" i="84"/>
  <c r="DK112" i="84"/>
  <c r="DJ112" i="84"/>
  <c r="DI112" i="84"/>
  <c r="DH112" i="84"/>
  <c r="DG112" i="84"/>
  <c r="DF112" i="84"/>
  <c r="DU111" i="84"/>
  <c r="DT111" i="84"/>
  <c r="DS111" i="84"/>
  <c r="DR111" i="84"/>
  <c r="DQ111" i="84"/>
  <c r="DP111" i="84"/>
  <c r="DO111" i="84"/>
  <c r="DN111" i="84"/>
  <c r="DM111" i="84"/>
  <c r="DL111" i="84"/>
  <c r="DK111" i="84"/>
  <c r="DJ111" i="84"/>
  <c r="DI111" i="84"/>
  <c r="DH111" i="84"/>
  <c r="DG111" i="84"/>
  <c r="DF111" i="84"/>
  <c r="DU110" i="84"/>
  <c r="DT110" i="84"/>
  <c r="DS110" i="84"/>
  <c r="DR110" i="84"/>
  <c r="DQ110" i="84"/>
  <c r="DP110" i="84"/>
  <c r="DO110" i="84"/>
  <c r="DN110" i="84"/>
  <c r="DM110" i="84"/>
  <c r="DL110" i="84"/>
  <c r="DK110" i="84"/>
  <c r="DJ110" i="84"/>
  <c r="DI110" i="84"/>
  <c r="DH110" i="84"/>
  <c r="DG110" i="84"/>
  <c r="DF110" i="84"/>
  <c r="DU109" i="84"/>
  <c r="DT109" i="84"/>
  <c r="DS109" i="84"/>
  <c r="DR109" i="84"/>
  <c r="DQ109" i="84"/>
  <c r="DP109" i="84"/>
  <c r="DO109" i="84"/>
  <c r="DN109" i="84"/>
  <c r="DM109" i="84"/>
  <c r="DL109" i="84"/>
  <c r="DK109" i="84"/>
  <c r="DJ109" i="84"/>
  <c r="DI109" i="84"/>
  <c r="DH109" i="84"/>
  <c r="DG109" i="84"/>
  <c r="DF109" i="84"/>
  <c r="DU108" i="84"/>
  <c r="DT108" i="84"/>
  <c r="DS108" i="84"/>
  <c r="DR108" i="84"/>
  <c r="DQ108" i="84"/>
  <c r="DP108" i="84"/>
  <c r="DO108" i="84"/>
  <c r="DN108" i="84"/>
  <c r="DM108" i="84"/>
  <c r="DL108" i="84"/>
  <c r="DK108" i="84"/>
  <c r="DJ108" i="84"/>
  <c r="DI108" i="84"/>
  <c r="DH108" i="84"/>
  <c r="DG108" i="84"/>
  <c r="DF108" i="84"/>
  <c r="DU107" i="84"/>
  <c r="DT107" i="84"/>
  <c r="DS107" i="84"/>
  <c r="DR107" i="84"/>
  <c r="DQ107" i="84"/>
  <c r="DP107" i="84"/>
  <c r="DO107" i="84"/>
  <c r="DN107" i="84"/>
  <c r="DM107" i="84"/>
  <c r="DL107" i="84"/>
  <c r="DK107" i="84"/>
  <c r="DJ107" i="84"/>
  <c r="DI107" i="84"/>
  <c r="DH107" i="84"/>
  <c r="DG107" i="84"/>
  <c r="DF107" i="84"/>
  <c r="DU106" i="84"/>
  <c r="DT106" i="84"/>
  <c r="DS106" i="84"/>
  <c r="DR106" i="84"/>
  <c r="DQ106" i="84"/>
  <c r="DP106" i="84"/>
  <c r="DO106" i="84"/>
  <c r="DN106" i="84"/>
  <c r="DM106" i="84"/>
  <c r="DL106" i="84"/>
  <c r="DK106" i="84"/>
  <c r="DJ106" i="84"/>
  <c r="DI106" i="84"/>
  <c r="DH106" i="84"/>
  <c r="DG106" i="84"/>
  <c r="DF106" i="84"/>
  <c r="DU105" i="84"/>
  <c r="DT105" i="84"/>
  <c r="DS105" i="84"/>
  <c r="DR105" i="84"/>
  <c r="DQ105" i="84"/>
  <c r="DP105" i="84"/>
  <c r="DO105" i="84"/>
  <c r="DN105" i="84"/>
  <c r="DM105" i="84"/>
  <c r="DL105" i="84"/>
  <c r="DK105" i="84"/>
  <c r="DJ105" i="84"/>
  <c r="DI105" i="84"/>
  <c r="DH105" i="84"/>
  <c r="DG105" i="84"/>
  <c r="DF105" i="84"/>
  <c r="DG104" i="84"/>
  <c r="DF104" i="84"/>
  <c r="DG103" i="84"/>
  <c r="DF103" i="84"/>
  <c r="DU101" i="84"/>
  <c r="DT101" i="84"/>
  <c r="DS101" i="84"/>
  <c r="DR101" i="84"/>
  <c r="DQ101" i="84"/>
  <c r="DP101" i="84"/>
  <c r="DO101" i="84"/>
  <c r="DN101" i="84"/>
  <c r="DM101" i="84"/>
  <c r="DL101" i="84"/>
  <c r="DK101" i="84"/>
  <c r="DJ101" i="84"/>
  <c r="DI101" i="84"/>
  <c r="DH101" i="84"/>
  <c r="DG101" i="84"/>
  <c r="DF101" i="84"/>
  <c r="DU100" i="84"/>
  <c r="DT100" i="84"/>
  <c r="DS100" i="84"/>
  <c r="DR100" i="84"/>
  <c r="DQ100" i="84"/>
  <c r="DP100" i="84"/>
  <c r="DO100" i="84"/>
  <c r="DN100" i="84"/>
  <c r="DM100" i="84"/>
  <c r="DL100" i="84"/>
  <c r="DK100" i="84"/>
  <c r="DJ100" i="84"/>
  <c r="DI100" i="84"/>
  <c r="DH100" i="84"/>
  <c r="DG100" i="84"/>
  <c r="DF100" i="84"/>
  <c r="DU98" i="84"/>
  <c r="DT98" i="84"/>
  <c r="DS98" i="84"/>
  <c r="DR98" i="84"/>
  <c r="DQ98" i="84"/>
  <c r="DP98" i="84"/>
  <c r="DO98" i="84"/>
  <c r="DN98" i="84"/>
  <c r="DM98" i="84"/>
  <c r="DL98" i="84"/>
  <c r="DK98" i="84"/>
  <c r="DJ98" i="84"/>
  <c r="DI98" i="84"/>
  <c r="DH98" i="84"/>
  <c r="DG98" i="84"/>
  <c r="DF98" i="84"/>
  <c r="DU97" i="84"/>
  <c r="DT97" i="84"/>
  <c r="DS97" i="84"/>
  <c r="DR97" i="84"/>
  <c r="DQ97" i="84"/>
  <c r="DP97" i="84"/>
  <c r="DO97" i="84"/>
  <c r="DN97" i="84"/>
  <c r="DM97" i="84"/>
  <c r="DL97" i="84"/>
  <c r="DK97" i="84"/>
  <c r="DJ97" i="84"/>
  <c r="DI97" i="84"/>
  <c r="DH97" i="84"/>
  <c r="DG97" i="84"/>
  <c r="DF97" i="84"/>
  <c r="DU96" i="84"/>
  <c r="DT96" i="84"/>
  <c r="DS96" i="84"/>
  <c r="DR96" i="84"/>
  <c r="DQ96" i="84"/>
  <c r="DP96" i="84"/>
  <c r="DO96" i="84"/>
  <c r="DN96" i="84"/>
  <c r="DM96" i="84"/>
  <c r="DL96" i="84"/>
  <c r="DK96" i="84"/>
  <c r="DJ96" i="84"/>
  <c r="DI96" i="84"/>
  <c r="DH96" i="84"/>
  <c r="DG96" i="84"/>
  <c r="DF96" i="84"/>
  <c r="DU95" i="84"/>
  <c r="DT95" i="84"/>
  <c r="DS95" i="84"/>
  <c r="DR95" i="84"/>
  <c r="DQ95" i="84"/>
  <c r="DP95" i="84"/>
  <c r="DO95" i="84"/>
  <c r="DN95" i="84"/>
  <c r="DM95" i="84"/>
  <c r="DL95" i="84"/>
  <c r="DK95" i="84"/>
  <c r="DJ95" i="84"/>
  <c r="DI95" i="84"/>
  <c r="DH95" i="84"/>
  <c r="DG95" i="84"/>
  <c r="DF95" i="84"/>
  <c r="DU94" i="84"/>
  <c r="DT94" i="84"/>
  <c r="DS94" i="84"/>
  <c r="DR94" i="84"/>
  <c r="DQ94" i="84"/>
  <c r="DP94" i="84"/>
  <c r="DO94" i="84"/>
  <c r="DN94" i="84"/>
  <c r="DM94" i="84"/>
  <c r="DL94" i="84"/>
  <c r="DK94" i="84"/>
  <c r="DJ94" i="84"/>
  <c r="DI94" i="84"/>
  <c r="DH94" i="84"/>
  <c r="DG94" i="84"/>
  <c r="DF94" i="84"/>
  <c r="DU93" i="84"/>
  <c r="DT93" i="84"/>
  <c r="DS93" i="84"/>
  <c r="DR93" i="84"/>
  <c r="DQ93" i="84"/>
  <c r="DP93" i="84"/>
  <c r="DO93" i="84"/>
  <c r="DN93" i="84"/>
  <c r="DM93" i="84"/>
  <c r="DL93" i="84"/>
  <c r="DK93" i="84"/>
  <c r="DJ93" i="84"/>
  <c r="DI93" i="84"/>
  <c r="DH93" i="84"/>
  <c r="DG93" i="84"/>
  <c r="DF93" i="84"/>
  <c r="DU92" i="84"/>
  <c r="DT92" i="84"/>
  <c r="DS92" i="84"/>
  <c r="DR92" i="84"/>
  <c r="DQ92" i="84"/>
  <c r="DP92" i="84"/>
  <c r="DO92" i="84"/>
  <c r="DN92" i="84"/>
  <c r="DM92" i="84"/>
  <c r="DL92" i="84"/>
  <c r="DK92" i="84"/>
  <c r="DJ92" i="84"/>
  <c r="DI92" i="84"/>
  <c r="DH92" i="84"/>
  <c r="DG92" i="84"/>
  <c r="DF92" i="84"/>
  <c r="DU91" i="84"/>
  <c r="DT91" i="84"/>
  <c r="DS91" i="84"/>
  <c r="DR91" i="84"/>
  <c r="DQ91" i="84"/>
  <c r="DP91" i="84"/>
  <c r="DO91" i="84"/>
  <c r="DN91" i="84"/>
  <c r="DM91" i="84"/>
  <c r="DL91" i="84"/>
  <c r="DK91" i="84"/>
  <c r="DJ91" i="84"/>
  <c r="DI91" i="84"/>
  <c r="DH91" i="84"/>
  <c r="DG91" i="84"/>
  <c r="DF91" i="84"/>
  <c r="DU90" i="84"/>
  <c r="DT90" i="84"/>
  <c r="DS90" i="84"/>
  <c r="DR90" i="84"/>
  <c r="DQ90" i="84"/>
  <c r="DP90" i="84"/>
  <c r="DO90" i="84"/>
  <c r="DN90" i="84"/>
  <c r="DM90" i="84"/>
  <c r="DL90" i="84"/>
  <c r="DK90" i="84"/>
  <c r="DJ90" i="84"/>
  <c r="DI90" i="84"/>
  <c r="DH90" i="84"/>
  <c r="DG90" i="84"/>
  <c r="DF90" i="84"/>
  <c r="DU89" i="84"/>
  <c r="DT89" i="84"/>
  <c r="DS89" i="84"/>
  <c r="DR89" i="84"/>
  <c r="DQ89" i="84"/>
  <c r="DP89" i="84"/>
  <c r="DO89" i="84"/>
  <c r="DN89" i="84"/>
  <c r="DM89" i="84"/>
  <c r="DL89" i="84"/>
  <c r="DK89" i="84"/>
  <c r="DJ89" i="84"/>
  <c r="DI89" i="84"/>
  <c r="DH89" i="84"/>
  <c r="DG89" i="84"/>
  <c r="DF89" i="84"/>
  <c r="DU88" i="84"/>
  <c r="DT88" i="84"/>
  <c r="DS88" i="84"/>
  <c r="DR88" i="84"/>
  <c r="DQ88" i="84"/>
  <c r="DP88" i="84"/>
  <c r="DO88" i="84"/>
  <c r="DN88" i="84"/>
  <c r="DM88" i="84"/>
  <c r="DL88" i="84"/>
  <c r="DK88" i="84"/>
  <c r="DJ88" i="84"/>
  <c r="DI88" i="84"/>
  <c r="DH88" i="84"/>
  <c r="DG88" i="84"/>
  <c r="DF88" i="84"/>
  <c r="DU87" i="84"/>
  <c r="DT87" i="84"/>
  <c r="DS87" i="84"/>
  <c r="DR87" i="84"/>
  <c r="DQ87" i="84"/>
  <c r="DP87" i="84"/>
  <c r="DO87" i="84"/>
  <c r="DN87" i="84"/>
  <c r="DM87" i="84"/>
  <c r="DL87" i="84"/>
  <c r="DK87" i="84"/>
  <c r="DJ87" i="84"/>
  <c r="DI87" i="84"/>
  <c r="DH87" i="84"/>
  <c r="DG87" i="84"/>
  <c r="DF87" i="84"/>
  <c r="DU86" i="84"/>
  <c r="DT86" i="84"/>
  <c r="DS86" i="84"/>
  <c r="DR86" i="84"/>
  <c r="DQ86" i="84"/>
  <c r="DP86" i="84"/>
  <c r="DO86" i="84"/>
  <c r="DN86" i="84"/>
  <c r="DM86" i="84"/>
  <c r="DL86" i="84"/>
  <c r="DK86" i="84"/>
  <c r="DJ86" i="84"/>
  <c r="DI86" i="84"/>
  <c r="DH86" i="84"/>
  <c r="DG86" i="84"/>
  <c r="DF86" i="84"/>
  <c r="DU85" i="84"/>
  <c r="DT85" i="84"/>
  <c r="DS85" i="84"/>
  <c r="DR85" i="84"/>
  <c r="DQ85" i="84"/>
  <c r="DP85" i="84"/>
  <c r="DO85" i="84"/>
  <c r="DN85" i="84"/>
  <c r="DM85" i="84"/>
  <c r="DL85" i="84"/>
  <c r="DK85" i="84"/>
  <c r="DJ85" i="84"/>
  <c r="DI85" i="84"/>
  <c r="DH85" i="84"/>
  <c r="DG85" i="84"/>
  <c r="DF85" i="84"/>
  <c r="DU84" i="84"/>
  <c r="DT84" i="84"/>
  <c r="DS84" i="84"/>
  <c r="DR84" i="84"/>
  <c r="DQ84" i="84"/>
  <c r="DP84" i="84"/>
  <c r="DO84" i="84"/>
  <c r="DN84" i="84"/>
  <c r="DM84" i="84"/>
  <c r="DL84" i="84"/>
  <c r="DK84" i="84"/>
  <c r="DJ84" i="84"/>
  <c r="DI84" i="84"/>
  <c r="DH84" i="84"/>
  <c r="DG84" i="84"/>
  <c r="DF84" i="84"/>
  <c r="DU83" i="84"/>
  <c r="DT83" i="84"/>
  <c r="DS83" i="84"/>
  <c r="DR83" i="84"/>
  <c r="DQ83" i="84"/>
  <c r="DP83" i="84"/>
  <c r="DO83" i="84"/>
  <c r="DN83" i="84"/>
  <c r="DM83" i="84"/>
  <c r="DL83" i="84"/>
  <c r="DK83" i="84"/>
  <c r="DJ83" i="84"/>
  <c r="DI83" i="84"/>
  <c r="DH83" i="84"/>
  <c r="DG83" i="84"/>
  <c r="DF83" i="84"/>
  <c r="DU82" i="84"/>
  <c r="DT82" i="84"/>
  <c r="DS82" i="84"/>
  <c r="DR82" i="84"/>
  <c r="DQ82" i="84"/>
  <c r="DP82" i="84"/>
  <c r="DO82" i="84"/>
  <c r="DN82" i="84"/>
  <c r="DM82" i="84"/>
  <c r="DL82" i="84"/>
  <c r="DK82" i="84"/>
  <c r="DJ82" i="84"/>
  <c r="DI82" i="84"/>
  <c r="DH82" i="84"/>
  <c r="DG82" i="84"/>
  <c r="DF82" i="84"/>
  <c r="DU81" i="84"/>
  <c r="DT81" i="84"/>
  <c r="DS81" i="84"/>
  <c r="DR81" i="84"/>
  <c r="DQ81" i="84"/>
  <c r="DP81" i="84"/>
  <c r="DO81" i="84"/>
  <c r="DN81" i="84"/>
  <c r="DM81" i="84"/>
  <c r="DL81" i="84"/>
  <c r="DK81" i="84"/>
  <c r="DJ81" i="84"/>
  <c r="DI81" i="84"/>
  <c r="DH81" i="84"/>
  <c r="DG81" i="84"/>
  <c r="DF81" i="84"/>
  <c r="DU80" i="84"/>
  <c r="DT80" i="84"/>
  <c r="DS80" i="84"/>
  <c r="DR80" i="84"/>
  <c r="DQ80" i="84"/>
  <c r="DP80" i="84"/>
  <c r="DO80" i="84"/>
  <c r="DN80" i="84"/>
  <c r="DM80" i="84"/>
  <c r="DL80" i="84"/>
  <c r="DK80" i="84"/>
  <c r="DJ80" i="84"/>
  <c r="DI80" i="84"/>
  <c r="DH80" i="84"/>
  <c r="DG80" i="84"/>
  <c r="DF80" i="84"/>
  <c r="DU79" i="84"/>
  <c r="DT79" i="84"/>
  <c r="DS79" i="84"/>
  <c r="DR79" i="84"/>
  <c r="DQ79" i="84"/>
  <c r="DP79" i="84"/>
  <c r="DO79" i="84"/>
  <c r="DN79" i="84"/>
  <c r="DM79" i="84"/>
  <c r="DL79" i="84"/>
  <c r="DK79" i="84"/>
  <c r="DJ79" i="84"/>
  <c r="DI79" i="84"/>
  <c r="DH79" i="84"/>
  <c r="DG79" i="84"/>
  <c r="DF79" i="84"/>
  <c r="DU78" i="84"/>
  <c r="DT78" i="84"/>
  <c r="DS78" i="84"/>
  <c r="DR78" i="84"/>
  <c r="DQ78" i="84"/>
  <c r="DP78" i="84"/>
  <c r="DO78" i="84"/>
  <c r="DN78" i="84"/>
  <c r="DM78" i="84"/>
  <c r="DL78" i="84"/>
  <c r="DK78" i="84"/>
  <c r="DJ78" i="84"/>
  <c r="DI78" i="84"/>
  <c r="DH78" i="84"/>
  <c r="DG78" i="84"/>
  <c r="DF78" i="84"/>
  <c r="DU77" i="84"/>
  <c r="DT77" i="84"/>
  <c r="DS77" i="84"/>
  <c r="DR77" i="84"/>
  <c r="DQ77" i="84"/>
  <c r="DP77" i="84"/>
  <c r="DO77" i="84"/>
  <c r="DN77" i="84"/>
  <c r="DM77" i="84"/>
  <c r="DL77" i="84"/>
  <c r="DK77" i="84"/>
  <c r="DJ77" i="84"/>
  <c r="DI77" i="84"/>
  <c r="DH77" i="84"/>
  <c r="DG77" i="84"/>
  <c r="DF77" i="84"/>
  <c r="DU76" i="84"/>
  <c r="DT76" i="84"/>
  <c r="DS76" i="84"/>
  <c r="DR76" i="84"/>
  <c r="DQ76" i="84"/>
  <c r="DP76" i="84"/>
  <c r="DO76" i="84"/>
  <c r="DN76" i="84"/>
  <c r="DM76" i="84"/>
  <c r="DL76" i="84"/>
  <c r="DK76" i="84"/>
  <c r="DJ76" i="84"/>
  <c r="DI76" i="84"/>
  <c r="DH76" i="84"/>
  <c r="DG76" i="84"/>
  <c r="DF76" i="84"/>
  <c r="DU75" i="84"/>
  <c r="DT75" i="84"/>
  <c r="DS75" i="84"/>
  <c r="DR75" i="84"/>
  <c r="DQ75" i="84"/>
  <c r="DP75" i="84"/>
  <c r="DO75" i="84"/>
  <c r="DN75" i="84"/>
  <c r="DM75" i="84"/>
  <c r="DL75" i="84"/>
  <c r="DK75" i="84"/>
  <c r="DJ75" i="84"/>
  <c r="DI75" i="84"/>
  <c r="DH75" i="84"/>
  <c r="DG75" i="84"/>
  <c r="DF75" i="84"/>
  <c r="DU74" i="84"/>
  <c r="DT74" i="84"/>
  <c r="DS74" i="84"/>
  <c r="DR74" i="84"/>
  <c r="DQ74" i="84"/>
  <c r="DP74" i="84"/>
  <c r="DO74" i="84"/>
  <c r="DN74" i="84"/>
  <c r="DM74" i="84"/>
  <c r="DL74" i="84"/>
  <c r="DK74" i="84"/>
  <c r="DJ74" i="84"/>
  <c r="DI74" i="84"/>
  <c r="DH74" i="84"/>
  <c r="DG74" i="84"/>
  <c r="DF74" i="84"/>
  <c r="DG73" i="84"/>
  <c r="DF73" i="84"/>
  <c r="DG72" i="84"/>
  <c r="DF72" i="84"/>
  <c r="DU70" i="84"/>
  <c r="DT70" i="84"/>
  <c r="DS70" i="84"/>
  <c r="DR70" i="84"/>
  <c r="DQ70" i="84"/>
  <c r="DP70" i="84"/>
  <c r="DO70" i="84"/>
  <c r="DN70" i="84"/>
  <c r="DM70" i="84"/>
  <c r="DL70" i="84"/>
  <c r="DK70" i="84"/>
  <c r="DJ70" i="84"/>
  <c r="DI70" i="84"/>
  <c r="DH70" i="84"/>
  <c r="DG70" i="84"/>
  <c r="DF70" i="84"/>
  <c r="DU69" i="84"/>
  <c r="DT69" i="84"/>
  <c r="DS69" i="84"/>
  <c r="DR69" i="84"/>
  <c r="DQ69" i="84"/>
  <c r="DP69" i="84"/>
  <c r="DO69" i="84"/>
  <c r="DN69" i="84"/>
  <c r="DM69" i="84"/>
  <c r="DL69" i="84"/>
  <c r="DK69" i="84"/>
  <c r="DJ69" i="84"/>
  <c r="DI69" i="84"/>
  <c r="DH69" i="84"/>
  <c r="DG69" i="84"/>
  <c r="DF69" i="84"/>
  <c r="DU67" i="84"/>
  <c r="DT67" i="84"/>
  <c r="DS67" i="84"/>
  <c r="DR67" i="84"/>
  <c r="DQ67" i="84"/>
  <c r="DP67" i="84"/>
  <c r="DO67" i="84"/>
  <c r="DN67" i="84"/>
  <c r="DM67" i="84"/>
  <c r="DL67" i="84"/>
  <c r="DK67" i="84"/>
  <c r="DJ67" i="84"/>
  <c r="DI67" i="84"/>
  <c r="DH67" i="84"/>
  <c r="DG67" i="84"/>
  <c r="DF67" i="84"/>
  <c r="DU66" i="84"/>
  <c r="DT66" i="84"/>
  <c r="DS66" i="84"/>
  <c r="DR66" i="84"/>
  <c r="DQ66" i="84"/>
  <c r="DP66" i="84"/>
  <c r="DO66" i="84"/>
  <c r="DN66" i="84"/>
  <c r="DM66" i="84"/>
  <c r="DL66" i="84"/>
  <c r="DK66" i="84"/>
  <c r="DJ66" i="84"/>
  <c r="DI66" i="84"/>
  <c r="DH66" i="84"/>
  <c r="DG66" i="84"/>
  <c r="DF66" i="84"/>
  <c r="DU65" i="84"/>
  <c r="DT65" i="84"/>
  <c r="DS65" i="84"/>
  <c r="DR65" i="84"/>
  <c r="DQ65" i="84"/>
  <c r="DP65" i="84"/>
  <c r="DO65" i="84"/>
  <c r="DN65" i="84"/>
  <c r="DM65" i="84"/>
  <c r="DL65" i="84"/>
  <c r="DK65" i="84"/>
  <c r="DJ65" i="84"/>
  <c r="DI65" i="84"/>
  <c r="DH65" i="84"/>
  <c r="DG65" i="84"/>
  <c r="DF65" i="84"/>
  <c r="DU64" i="84"/>
  <c r="DT64" i="84"/>
  <c r="DS64" i="84"/>
  <c r="DR64" i="84"/>
  <c r="DQ64" i="84"/>
  <c r="DP64" i="84"/>
  <c r="DO64" i="84"/>
  <c r="DN64" i="84"/>
  <c r="DM64" i="84"/>
  <c r="DL64" i="84"/>
  <c r="DK64" i="84"/>
  <c r="DJ64" i="84"/>
  <c r="DI64" i="84"/>
  <c r="DH64" i="84"/>
  <c r="DG64" i="84"/>
  <c r="DF64" i="84"/>
  <c r="DU63" i="84"/>
  <c r="DT63" i="84"/>
  <c r="DS63" i="84"/>
  <c r="DR63" i="84"/>
  <c r="DQ63" i="84"/>
  <c r="DP63" i="84"/>
  <c r="DO63" i="84"/>
  <c r="DN63" i="84"/>
  <c r="DM63" i="84"/>
  <c r="DL63" i="84"/>
  <c r="DK63" i="84"/>
  <c r="DJ63" i="84"/>
  <c r="DI63" i="84"/>
  <c r="DH63" i="84"/>
  <c r="DG63" i="84"/>
  <c r="DF63" i="84"/>
  <c r="DU62" i="84"/>
  <c r="DT62" i="84"/>
  <c r="DS62" i="84"/>
  <c r="DR62" i="84"/>
  <c r="DQ62" i="84"/>
  <c r="DP62" i="84"/>
  <c r="DO62" i="84"/>
  <c r="DN62" i="84"/>
  <c r="DM62" i="84"/>
  <c r="DL62" i="84"/>
  <c r="DK62" i="84"/>
  <c r="DJ62" i="84"/>
  <c r="DI62" i="84"/>
  <c r="DH62" i="84"/>
  <c r="DG62" i="84"/>
  <c r="DF62" i="84"/>
  <c r="DU61" i="84"/>
  <c r="DT61" i="84"/>
  <c r="DS61" i="84"/>
  <c r="DR61" i="84"/>
  <c r="DQ61" i="84"/>
  <c r="DP61" i="84"/>
  <c r="DO61" i="84"/>
  <c r="DN61" i="84"/>
  <c r="DM61" i="84"/>
  <c r="DL61" i="84"/>
  <c r="DK61" i="84"/>
  <c r="DJ61" i="84"/>
  <c r="DI61" i="84"/>
  <c r="DH61" i="84"/>
  <c r="DG61" i="84"/>
  <c r="DF61" i="84"/>
  <c r="DU60" i="84"/>
  <c r="DT60" i="84"/>
  <c r="DS60" i="84"/>
  <c r="DR60" i="84"/>
  <c r="DQ60" i="84"/>
  <c r="DP60" i="84"/>
  <c r="DO60" i="84"/>
  <c r="DN60" i="84"/>
  <c r="DM60" i="84"/>
  <c r="DL60" i="84"/>
  <c r="DK60" i="84"/>
  <c r="DJ60" i="84"/>
  <c r="DI60" i="84"/>
  <c r="DH60" i="84"/>
  <c r="DG60" i="84"/>
  <c r="DF60" i="84"/>
  <c r="DU59" i="84"/>
  <c r="DT59" i="84"/>
  <c r="DS59" i="84"/>
  <c r="DR59" i="84"/>
  <c r="DQ59" i="84"/>
  <c r="DP59" i="84"/>
  <c r="DO59" i="84"/>
  <c r="DN59" i="84"/>
  <c r="DM59" i="84"/>
  <c r="DL59" i="84"/>
  <c r="DK59" i="84"/>
  <c r="DJ59" i="84"/>
  <c r="DI59" i="84"/>
  <c r="DH59" i="84"/>
  <c r="DG59" i="84"/>
  <c r="DF59" i="84"/>
  <c r="DU58" i="84"/>
  <c r="DT58" i="84"/>
  <c r="DS58" i="84"/>
  <c r="DR58" i="84"/>
  <c r="DQ58" i="84"/>
  <c r="DP58" i="84"/>
  <c r="DO58" i="84"/>
  <c r="DN58" i="84"/>
  <c r="DM58" i="84"/>
  <c r="DL58" i="84"/>
  <c r="DK58" i="84"/>
  <c r="DJ58" i="84"/>
  <c r="DI58" i="84"/>
  <c r="DH58" i="84"/>
  <c r="DG58" i="84"/>
  <c r="DF58" i="84"/>
  <c r="DU57" i="84"/>
  <c r="DT57" i="84"/>
  <c r="DS57" i="84"/>
  <c r="DR57" i="84"/>
  <c r="DQ57" i="84"/>
  <c r="DP57" i="84"/>
  <c r="DO57" i="84"/>
  <c r="DN57" i="84"/>
  <c r="DM57" i="84"/>
  <c r="DL57" i="84"/>
  <c r="DK57" i="84"/>
  <c r="DJ57" i="84"/>
  <c r="DI57" i="84"/>
  <c r="DH57" i="84"/>
  <c r="DG57" i="84"/>
  <c r="DF57" i="84"/>
  <c r="DU56" i="84"/>
  <c r="DT56" i="84"/>
  <c r="DS56" i="84"/>
  <c r="DR56" i="84"/>
  <c r="DQ56" i="84"/>
  <c r="DP56" i="84"/>
  <c r="DO56" i="84"/>
  <c r="DN56" i="84"/>
  <c r="DM56" i="84"/>
  <c r="DL56" i="84"/>
  <c r="DK56" i="84"/>
  <c r="DJ56" i="84"/>
  <c r="DI56" i="84"/>
  <c r="DH56" i="84"/>
  <c r="DG56" i="84"/>
  <c r="DF56" i="84"/>
  <c r="DU55" i="84"/>
  <c r="DT55" i="84"/>
  <c r="DS55" i="84"/>
  <c r="DR55" i="84"/>
  <c r="DQ55" i="84"/>
  <c r="DP55" i="84"/>
  <c r="DO55" i="84"/>
  <c r="DN55" i="84"/>
  <c r="DM55" i="84"/>
  <c r="DL55" i="84"/>
  <c r="DK55" i="84"/>
  <c r="DJ55" i="84"/>
  <c r="DI55" i="84"/>
  <c r="DH55" i="84"/>
  <c r="DG55" i="84"/>
  <c r="DF55" i="84"/>
  <c r="DU54" i="84"/>
  <c r="DT54" i="84"/>
  <c r="DS54" i="84"/>
  <c r="DR54" i="84"/>
  <c r="DQ54" i="84"/>
  <c r="DP54" i="84"/>
  <c r="DO54" i="84"/>
  <c r="DN54" i="84"/>
  <c r="DM54" i="84"/>
  <c r="DL54" i="84"/>
  <c r="DK54" i="84"/>
  <c r="DJ54" i="84"/>
  <c r="DI54" i="84"/>
  <c r="DH54" i="84"/>
  <c r="DG54" i="84"/>
  <c r="DF54" i="84"/>
  <c r="DU53" i="84"/>
  <c r="DT53" i="84"/>
  <c r="DS53" i="84"/>
  <c r="DR53" i="84"/>
  <c r="DQ53" i="84"/>
  <c r="DP53" i="84"/>
  <c r="DO53" i="84"/>
  <c r="DN53" i="84"/>
  <c r="DM53" i="84"/>
  <c r="DL53" i="84"/>
  <c r="DK53" i="84"/>
  <c r="DJ53" i="84"/>
  <c r="DI53" i="84"/>
  <c r="DH53" i="84"/>
  <c r="DG53" i="84"/>
  <c r="DF53" i="84"/>
  <c r="DU52" i="84"/>
  <c r="DT52" i="84"/>
  <c r="DS52" i="84"/>
  <c r="DR52" i="84"/>
  <c r="DQ52" i="84"/>
  <c r="DP52" i="84"/>
  <c r="DO52" i="84"/>
  <c r="DN52" i="84"/>
  <c r="DM52" i="84"/>
  <c r="DL52" i="84"/>
  <c r="DK52" i="84"/>
  <c r="DJ52" i="84"/>
  <c r="DI52" i="84"/>
  <c r="DH52" i="84"/>
  <c r="DG52" i="84"/>
  <c r="DF52" i="84"/>
  <c r="DU51" i="84"/>
  <c r="DT51" i="84"/>
  <c r="DS51" i="84"/>
  <c r="DR51" i="84"/>
  <c r="DQ51" i="84"/>
  <c r="DP51" i="84"/>
  <c r="DO51" i="84"/>
  <c r="DN51" i="84"/>
  <c r="DM51" i="84"/>
  <c r="DL51" i="84"/>
  <c r="DK51" i="84"/>
  <c r="DJ51" i="84"/>
  <c r="DI51" i="84"/>
  <c r="DH51" i="84"/>
  <c r="DG51" i="84"/>
  <c r="DF51" i="84"/>
  <c r="DU50" i="84"/>
  <c r="DT50" i="84"/>
  <c r="DS50" i="84"/>
  <c r="DR50" i="84"/>
  <c r="DQ50" i="84"/>
  <c r="DP50" i="84"/>
  <c r="DO50" i="84"/>
  <c r="DN50" i="84"/>
  <c r="DM50" i="84"/>
  <c r="DL50" i="84"/>
  <c r="DK50" i="84"/>
  <c r="DJ50" i="84"/>
  <c r="DI50" i="84"/>
  <c r="DH50" i="84"/>
  <c r="DG50" i="84"/>
  <c r="DF50" i="84"/>
  <c r="DU49" i="84"/>
  <c r="DT49" i="84"/>
  <c r="DS49" i="84"/>
  <c r="DR49" i="84"/>
  <c r="DQ49" i="84"/>
  <c r="DP49" i="84"/>
  <c r="DO49" i="84"/>
  <c r="DN49" i="84"/>
  <c r="DM49" i="84"/>
  <c r="DL49" i="84"/>
  <c r="DK49" i="84"/>
  <c r="DJ49" i="84"/>
  <c r="DI49" i="84"/>
  <c r="DH49" i="84"/>
  <c r="DG49" i="84"/>
  <c r="DF49" i="84"/>
  <c r="DU48" i="84"/>
  <c r="DT48" i="84"/>
  <c r="DS48" i="84"/>
  <c r="DR48" i="84"/>
  <c r="DQ48" i="84"/>
  <c r="DP48" i="84"/>
  <c r="DO48" i="84"/>
  <c r="DN48" i="84"/>
  <c r="DM48" i="84"/>
  <c r="DL48" i="84"/>
  <c r="DK48" i="84"/>
  <c r="DJ48" i="84"/>
  <c r="DI48" i="84"/>
  <c r="DH48" i="84"/>
  <c r="DG48" i="84"/>
  <c r="DF48" i="84"/>
  <c r="DU47" i="84"/>
  <c r="DT47" i="84"/>
  <c r="DS47" i="84"/>
  <c r="DR47" i="84"/>
  <c r="DQ47" i="84"/>
  <c r="DP47" i="84"/>
  <c r="DO47" i="84"/>
  <c r="DN47" i="84"/>
  <c r="DM47" i="84"/>
  <c r="DL47" i="84"/>
  <c r="DK47" i="84"/>
  <c r="DJ47" i="84"/>
  <c r="DI47" i="84"/>
  <c r="DH47" i="84"/>
  <c r="DG47" i="84"/>
  <c r="DF47" i="84"/>
  <c r="DU46" i="84"/>
  <c r="DT46" i="84"/>
  <c r="DS46" i="84"/>
  <c r="DR46" i="84"/>
  <c r="DQ46" i="84"/>
  <c r="DP46" i="84"/>
  <c r="DO46" i="84"/>
  <c r="DN46" i="84"/>
  <c r="DM46" i="84"/>
  <c r="DL46" i="84"/>
  <c r="DK46" i="84"/>
  <c r="DJ46" i="84"/>
  <c r="DI46" i="84"/>
  <c r="DH46" i="84"/>
  <c r="DG46" i="84"/>
  <c r="DF46" i="84"/>
  <c r="DU45" i="84"/>
  <c r="DT45" i="84"/>
  <c r="DS45" i="84"/>
  <c r="DR45" i="84"/>
  <c r="DQ45" i="84"/>
  <c r="DP45" i="84"/>
  <c r="DO45" i="84"/>
  <c r="DN45" i="84"/>
  <c r="DM45" i="84"/>
  <c r="DL45" i="84"/>
  <c r="DK45" i="84"/>
  <c r="DJ45" i="84"/>
  <c r="DI45" i="84"/>
  <c r="DH45" i="84"/>
  <c r="DG45" i="84"/>
  <c r="DF45" i="84"/>
  <c r="DU44" i="84"/>
  <c r="DT44" i="84"/>
  <c r="DS44" i="84"/>
  <c r="DR44" i="84"/>
  <c r="DQ44" i="84"/>
  <c r="DP44" i="84"/>
  <c r="DO44" i="84"/>
  <c r="DN44" i="84"/>
  <c r="DM44" i="84"/>
  <c r="DL44" i="84"/>
  <c r="DK44" i="84"/>
  <c r="DJ44" i="84"/>
  <c r="DI44" i="84"/>
  <c r="DH44" i="84"/>
  <c r="DG44" i="84"/>
  <c r="DF44" i="84"/>
  <c r="DU43" i="84"/>
  <c r="DT43" i="84"/>
  <c r="DS43" i="84"/>
  <c r="DR43" i="84"/>
  <c r="DQ43" i="84"/>
  <c r="DP43" i="84"/>
  <c r="DO43" i="84"/>
  <c r="DN43" i="84"/>
  <c r="DM43" i="84"/>
  <c r="DL43" i="84"/>
  <c r="DK43" i="84"/>
  <c r="DJ43" i="84"/>
  <c r="DI43" i="84"/>
  <c r="DH43" i="84"/>
  <c r="DG43" i="84"/>
  <c r="DF43" i="84"/>
  <c r="DG42" i="84"/>
  <c r="DF42" i="84"/>
  <c r="DG41" i="84"/>
  <c r="DF41" i="84"/>
  <c r="DU39" i="84"/>
  <c r="DT39" i="84"/>
  <c r="DS39" i="84"/>
  <c r="DR39" i="84"/>
  <c r="DQ39" i="84"/>
  <c r="DP39" i="84"/>
  <c r="DO39" i="84"/>
  <c r="DN39" i="84"/>
  <c r="DM39" i="84"/>
  <c r="DL39" i="84"/>
  <c r="DK39" i="84"/>
  <c r="DJ39" i="84"/>
  <c r="DI39" i="84"/>
  <c r="DH39" i="84"/>
  <c r="DG39" i="84"/>
  <c r="DF39" i="84"/>
  <c r="DU38" i="84"/>
  <c r="DT38" i="84"/>
  <c r="DS38" i="84"/>
  <c r="DR38" i="84"/>
  <c r="DQ38" i="84"/>
  <c r="DP38" i="84"/>
  <c r="DO38" i="84"/>
  <c r="DN38" i="84"/>
  <c r="DM38" i="84"/>
  <c r="DL38" i="84"/>
  <c r="DK38" i="84"/>
  <c r="DJ38" i="84"/>
  <c r="DI38" i="84"/>
  <c r="DH38" i="84"/>
  <c r="DG38" i="84"/>
  <c r="DF38" i="84"/>
  <c r="DU36" i="84"/>
  <c r="DT36" i="84"/>
  <c r="DS36" i="84"/>
  <c r="DR36" i="84"/>
  <c r="DQ36" i="84"/>
  <c r="DP36" i="84"/>
  <c r="DO36" i="84"/>
  <c r="DN36" i="84"/>
  <c r="DM36" i="84"/>
  <c r="DL36" i="84"/>
  <c r="DK36" i="84"/>
  <c r="DJ36" i="84"/>
  <c r="DI36" i="84"/>
  <c r="DH36" i="84"/>
  <c r="DG36" i="84"/>
  <c r="DF36" i="84"/>
  <c r="DU35" i="84"/>
  <c r="DT35" i="84"/>
  <c r="DS35" i="84"/>
  <c r="DR35" i="84"/>
  <c r="DQ35" i="84"/>
  <c r="DP35" i="84"/>
  <c r="DO35" i="84"/>
  <c r="DN35" i="84"/>
  <c r="DM35" i="84"/>
  <c r="DL35" i="84"/>
  <c r="DK35" i="84"/>
  <c r="DJ35" i="84"/>
  <c r="DI35" i="84"/>
  <c r="DH35" i="84"/>
  <c r="DG35" i="84"/>
  <c r="DF35" i="84"/>
  <c r="DU34" i="84"/>
  <c r="DT34" i="84"/>
  <c r="DS34" i="84"/>
  <c r="DR34" i="84"/>
  <c r="DQ34" i="84"/>
  <c r="DP34" i="84"/>
  <c r="DO34" i="84"/>
  <c r="DN34" i="84"/>
  <c r="DM34" i="84"/>
  <c r="DL34" i="84"/>
  <c r="DK34" i="84"/>
  <c r="DJ34" i="84"/>
  <c r="DI34" i="84"/>
  <c r="DH34" i="84"/>
  <c r="DG34" i="84"/>
  <c r="DF34" i="84"/>
  <c r="DU33" i="84"/>
  <c r="DT33" i="84"/>
  <c r="DS33" i="84"/>
  <c r="DR33" i="84"/>
  <c r="DQ33" i="84"/>
  <c r="DP33" i="84"/>
  <c r="DO33" i="84"/>
  <c r="DN33" i="84"/>
  <c r="DM33" i="84"/>
  <c r="DL33" i="84"/>
  <c r="DK33" i="84"/>
  <c r="DJ33" i="84"/>
  <c r="DI33" i="84"/>
  <c r="DH33" i="84"/>
  <c r="DG33" i="84"/>
  <c r="DF33" i="84"/>
  <c r="DU32" i="84"/>
  <c r="DT32" i="84"/>
  <c r="DS32" i="84"/>
  <c r="DR32" i="84"/>
  <c r="DQ32" i="84"/>
  <c r="DP32" i="84"/>
  <c r="DO32" i="84"/>
  <c r="DN32" i="84"/>
  <c r="DM32" i="84"/>
  <c r="DL32" i="84"/>
  <c r="DK32" i="84"/>
  <c r="DJ32" i="84"/>
  <c r="DI32" i="84"/>
  <c r="DH32" i="84"/>
  <c r="DG32" i="84"/>
  <c r="DF32" i="84"/>
  <c r="DU31" i="84"/>
  <c r="DT31" i="84"/>
  <c r="DS31" i="84"/>
  <c r="DR31" i="84"/>
  <c r="DQ31" i="84"/>
  <c r="DP31" i="84"/>
  <c r="DO31" i="84"/>
  <c r="DN31" i="84"/>
  <c r="DM31" i="84"/>
  <c r="DL31" i="84"/>
  <c r="DK31" i="84"/>
  <c r="DJ31" i="84"/>
  <c r="DI31" i="84"/>
  <c r="DH31" i="84"/>
  <c r="DG31" i="84"/>
  <c r="DF31" i="84"/>
  <c r="DU30" i="84"/>
  <c r="DT30" i="84"/>
  <c r="DS30" i="84"/>
  <c r="DR30" i="84"/>
  <c r="DQ30" i="84"/>
  <c r="DP30" i="84"/>
  <c r="DO30" i="84"/>
  <c r="DN30" i="84"/>
  <c r="DM30" i="84"/>
  <c r="DL30" i="84"/>
  <c r="DK30" i="84"/>
  <c r="DJ30" i="84"/>
  <c r="DI30" i="84"/>
  <c r="DH30" i="84"/>
  <c r="DG30" i="84"/>
  <c r="DF30" i="84"/>
  <c r="DU29" i="84"/>
  <c r="DT29" i="84"/>
  <c r="DS29" i="84"/>
  <c r="DR29" i="84"/>
  <c r="DQ29" i="84"/>
  <c r="DP29" i="84"/>
  <c r="DO29" i="84"/>
  <c r="DN29" i="84"/>
  <c r="DM29" i="84"/>
  <c r="DL29" i="84"/>
  <c r="DK29" i="84"/>
  <c r="DJ29" i="84"/>
  <c r="DI29" i="84"/>
  <c r="DH29" i="84"/>
  <c r="DG29" i="84"/>
  <c r="DF29" i="84"/>
  <c r="DU28" i="84"/>
  <c r="DT28" i="84"/>
  <c r="DS28" i="84"/>
  <c r="DR28" i="84"/>
  <c r="DQ28" i="84"/>
  <c r="DP28" i="84"/>
  <c r="DO28" i="84"/>
  <c r="DN28" i="84"/>
  <c r="DM28" i="84"/>
  <c r="DL28" i="84"/>
  <c r="DK28" i="84"/>
  <c r="DJ28" i="84"/>
  <c r="DI28" i="84"/>
  <c r="DH28" i="84"/>
  <c r="DG28" i="84"/>
  <c r="DF28" i="84"/>
  <c r="DU27" i="84"/>
  <c r="DT27" i="84"/>
  <c r="DS27" i="84"/>
  <c r="DR27" i="84"/>
  <c r="DQ27" i="84"/>
  <c r="DP27" i="84"/>
  <c r="DO27" i="84"/>
  <c r="DN27" i="84"/>
  <c r="DM27" i="84"/>
  <c r="DL27" i="84"/>
  <c r="DK27" i="84"/>
  <c r="DJ27" i="84"/>
  <c r="DI27" i="84"/>
  <c r="DH27" i="84"/>
  <c r="DG27" i="84"/>
  <c r="DF27" i="84"/>
  <c r="DU26" i="84"/>
  <c r="DT26" i="84"/>
  <c r="DS26" i="84"/>
  <c r="DR26" i="84"/>
  <c r="DQ26" i="84"/>
  <c r="DP26" i="84"/>
  <c r="DO26" i="84"/>
  <c r="DN26" i="84"/>
  <c r="DM26" i="84"/>
  <c r="DL26" i="84"/>
  <c r="DK26" i="84"/>
  <c r="DJ26" i="84"/>
  <c r="DI26" i="84"/>
  <c r="DH26" i="84"/>
  <c r="DG26" i="84"/>
  <c r="DF26" i="84"/>
  <c r="DU25" i="84"/>
  <c r="DT25" i="84"/>
  <c r="DS25" i="84"/>
  <c r="DR25" i="84"/>
  <c r="DQ25" i="84"/>
  <c r="DP25" i="84"/>
  <c r="DO25" i="84"/>
  <c r="DN25" i="84"/>
  <c r="DM25" i="84"/>
  <c r="DL25" i="84"/>
  <c r="DK25" i="84"/>
  <c r="DJ25" i="84"/>
  <c r="DI25" i="84"/>
  <c r="DH25" i="84"/>
  <c r="DG25" i="84"/>
  <c r="DF25" i="84"/>
  <c r="DU24" i="84"/>
  <c r="DT24" i="84"/>
  <c r="DS24" i="84"/>
  <c r="DR24" i="84"/>
  <c r="DQ24" i="84"/>
  <c r="DP24" i="84"/>
  <c r="DO24" i="84"/>
  <c r="DN24" i="84"/>
  <c r="DM24" i="84"/>
  <c r="DL24" i="84"/>
  <c r="DK24" i="84"/>
  <c r="DJ24" i="84"/>
  <c r="DI24" i="84"/>
  <c r="DH24" i="84"/>
  <c r="DG24" i="84"/>
  <c r="DF24" i="84"/>
  <c r="DU23" i="84"/>
  <c r="DT23" i="84"/>
  <c r="DS23" i="84"/>
  <c r="DR23" i="84"/>
  <c r="DQ23" i="84"/>
  <c r="DP23" i="84"/>
  <c r="DO23" i="84"/>
  <c r="DN23" i="84"/>
  <c r="DM23" i="84"/>
  <c r="DL23" i="84"/>
  <c r="DK23" i="84"/>
  <c r="DJ23" i="84"/>
  <c r="DI23" i="84"/>
  <c r="DH23" i="84"/>
  <c r="DG23" i="84"/>
  <c r="DF23" i="84"/>
  <c r="DU22" i="84"/>
  <c r="DT22" i="84"/>
  <c r="DS22" i="84"/>
  <c r="DR22" i="84"/>
  <c r="DQ22" i="84"/>
  <c r="DP22" i="84"/>
  <c r="DO22" i="84"/>
  <c r="DN22" i="84"/>
  <c r="DM22" i="84"/>
  <c r="DL22" i="84"/>
  <c r="DK22" i="84"/>
  <c r="DJ22" i="84"/>
  <c r="DI22" i="84"/>
  <c r="DH22" i="84"/>
  <c r="DG22" i="84"/>
  <c r="DF22" i="84"/>
  <c r="DU21" i="84"/>
  <c r="DT21" i="84"/>
  <c r="DS21" i="84"/>
  <c r="DR21" i="84"/>
  <c r="DQ21" i="84"/>
  <c r="DP21" i="84"/>
  <c r="DO21" i="84"/>
  <c r="DN21" i="84"/>
  <c r="DM21" i="84"/>
  <c r="DL21" i="84"/>
  <c r="DK21" i="84"/>
  <c r="DJ21" i="84"/>
  <c r="DI21" i="84"/>
  <c r="DH21" i="84"/>
  <c r="DG21" i="84"/>
  <c r="DF21" i="84"/>
  <c r="DU20" i="84"/>
  <c r="DT20" i="84"/>
  <c r="DS20" i="84"/>
  <c r="DR20" i="84"/>
  <c r="DQ20" i="84"/>
  <c r="DP20" i="84"/>
  <c r="DO20" i="84"/>
  <c r="DN20" i="84"/>
  <c r="DM20" i="84"/>
  <c r="DL20" i="84"/>
  <c r="DK20" i="84"/>
  <c r="DJ20" i="84"/>
  <c r="DI20" i="84"/>
  <c r="DH20" i="84"/>
  <c r="DG20" i="84"/>
  <c r="DF20" i="84"/>
  <c r="DU19" i="84"/>
  <c r="DT19" i="84"/>
  <c r="DS19" i="84"/>
  <c r="DR19" i="84"/>
  <c r="DQ19" i="84"/>
  <c r="DP19" i="84"/>
  <c r="DO19" i="84"/>
  <c r="DN19" i="84"/>
  <c r="DM19" i="84"/>
  <c r="DL19" i="84"/>
  <c r="DK19" i="84"/>
  <c r="DJ19" i="84"/>
  <c r="DI19" i="84"/>
  <c r="DH19" i="84"/>
  <c r="DG19" i="84"/>
  <c r="DF19" i="84"/>
  <c r="DU18" i="84"/>
  <c r="DT18" i="84"/>
  <c r="DS18" i="84"/>
  <c r="DR18" i="84"/>
  <c r="DQ18" i="84"/>
  <c r="DP18" i="84"/>
  <c r="DO18" i="84"/>
  <c r="DN18" i="84"/>
  <c r="DM18" i="84"/>
  <c r="DL18" i="84"/>
  <c r="DK18" i="84"/>
  <c r="DJ18" i="84"/>
  <c r="DI18" i="84"/>
  <c r="DH18" i="84"/>
  <c r="DG18" i="84"/>
  <c r="DF18" i="84"/>
  <c r="DU17" i="84"/>
  <c r="DT17" i="84"/>
  <c r="DS17" i="84"/>
  <c r="DR17" i="84"/>
  <c r="DQ17" i="84"/>
  <c r="DP17" i="84"/>
  <c r="DO17" i="84"/>
  <c r="DN17" i="84"/>
  <c r="DM17" i="84"/>
  <c r="DL17" i="84"/>
  <c r="DK17" i="84"/>
  <c r="DJ17" i="84"/>
  <c r="DI17" i="84"/>
  <c r="DH17" i="84"/>
  <c r="DG17" i="84"/>
  <c r="DF17" i="84"/>
  <c r="DU16" i="84"/>
  <c r="DT16" i="84"/>
  <c r="DS16" i="84"/>
  <c r="DR16" i="84"/>
  <c r="DQ16" i="84"/>
  <c r="DP16" i="84"/>
  <c r="DO16" i="84"/>
  <c r="DN16" i="84"/>
  <c r="DM16" i="84"/>
  <c r="DL16" i="84"/>
  <c r="DK16" i="84"/>
  <c r="DJ16" i="84"/>
  <c r="DI16" i="84"/>
  <c r="DH16" i="84"/>
  <c r="DG16" i="84"/>
  <c r="DF16" i="84"/>
  <c r="DU15" i="84"/>
  <c r="DT15" i="84"/>
  <c r="DS15" i="84"/>
  <c r="DR15" i="84"/>
  <c r="DQ15" i="84"/>
  <c r="DP15" i="84"/>
  <c r="DO15" i="84"/>
  <c r="DN15" i="84"/>
  <c r="DM15" i="84"/>
  <c r="DL15" i="84"/>
  <c r="DK15" i="84"/>
  <c r="DJ15" i="84"/>
  <c r="DI15" i="84"/>
  <c r="DH15" i="84"/>
  <c r="DG15" i="84"/>
  <c r="DF15" i="84"/>
  <c r="DU14" i="84"/>
  <c r="DT14" i="84"/>
  <c r="DS14" i="84"/>
  <c r="DR14" i="84"/>
  <c r="DQ14" i="84"/>
  <c r="DP14" i="84"/>
  <c r="DO14" i="84"/>
  <c r="DN14" i="84"/>
  <c r="DM14" i="84"/>
  <c r="DL14" i="84"/>
  <c r="DK14" i="84"/>
  <c r="DJ14" i="84"/>
  <c r="DI14" i="84"/>
  <c r="DH14" i="84"/>
  <c r="DG14" i="84"/>
  <c r="DF14" i="84"/>
  <c r="DU13" i="84"/>
  <c r="DT13" i="84"/>
  <c r="DS13" i="84"/>
  <c r="DR13" i="84"/>
  <c r="DQ13" i="84"/>
  <c r="DP13" i="84"/>
  <c r="DO13" i="84"/>
  <c r="DN13" i="84"/>
  <c r="DM13" i="84"/>
  <c r="DL13" i="84"/>
  <c r="DK13" i="84"/>
  <c r="DJ13" i="84"/>
  <c r="DI13" i="84"/>
  <c r="DH13" i="84"/>
  <c r="DG13" i="84"/>
  <c r="DF13" i="84"/>
  <c r="DU12" i="84"/>
  <c r="DT12" i="84"/>
  <c r="DS12" i="84"/>
  <c r="DR12" i="84"/>
  <c r="DQ12" i="84"/>
  <c r="DP12" i="84"/>
  <c r="DO12" i="84"/>
  <c r="DN12" i="84"/>
  <c r="DM12" i="84"/>
  <c r="DL12" i="84"/>
  <c r="DK12" i="84"/>
  <c r="DJ12" i="84"/>
  <c r="DI12" i="84"/>
  <c r="DH12" i="84"/>
  <c r="DG12" i="84"/>
  <c r="DF12" i="84"/>
  <c r="BY1" i="84"/>
  <c r="CJ1" i="84"/>
  <c r="CK1" i="84"/>
  <c r="CF2" i="84"/>
  <c r="CG2" i="84"/>
  <c r="BY3" i="84"/>
  <c r="CF3" i="84"/>
  <c r="CG3" i="84"/>
  <c r="BY5" i="84"/>
  <c r="BZ5" i="84"/>
  <c r="BZ6" i="84"/>
  <c r="CA6" i="84"/>
  <c r="CB6" i="84"/>
  <c r="CC6" i="84"/>
  <c r="CD6" i="84"/>
  <c r="CE6" i="84"/>
  <c r="CF6" i="84"/>
  <c r="CG6" i="84"/>
  <c r="CH6" i="84"/>
  <c r="CI6" i="84"/>
  <c r="CJ6" i="84"/>
  <c r="CK6"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X10" i="84"/>
  <c r="BY10" i="84"/>
  <c r="F345" i="94" s="1"/>
  <c r="BZ10" i="84"/>
  <c r="G345" i="94" s="1"/>
  <c r="CA10" i="84"/>
  <c r="CB10" i="84"/>
  <c r="CC10" i="84"/>
  <c r="CD10" i="84"/>
  <c r="CE10" i="84"/>
  <c r="CF10" i="84"/>
  <c r="CG10" i="84"/>
  <c r="CH10" i="84"/>
  <c r="CI10" i="84"/>
  <c r="CJ10" i="84"/>
  <c r="CK10" i="84"/>
  <c r="BX11" i="84"/>
  <c r="BY11" i="84"/>
  <c r="F346" i="94" s="1"/>
  <c r="BZ11" i="84"/>
  <c r="G346" i="94" s="1"/>
  <c r="CA11" i="84"/>
  <c r="CB11" i="84"/>
  <c r="CC11" i="84"/>
  <c r="CD11" i="84"/>
  <c r="CE11" i="84"/>
  <c r="CF11" i="84"/>
  <c r="CG11" i="84"/>
  <c r="CH11" i="84"/>
  <c r="CI11" i="84"/>
  <c r="CJ11" i="84"/>
  <c r="CK11" i="84"/>
  <c r="BX12" i="84"/>
  <c r="BY12" i="84"/>
  <c r="F347" i="94" s="1"/>
  <c r="BZ12" i="84"/>
  <c r="G347" i="94" s="1"/>
  <c r="CA12" i="84"/>
  <c r="CB12" i="84"/>
  <c r="CC12" i="84"/>
  <c r="CD12" i="84"/>
  <c r="CE12" i="84"/>
  <c r="CF12" i="84"/>
  <c r="CG12" i="84"/>
  <c r="CH12" i="84"/>
  <c r="CI12" i="84"/>
  <c r="CJ12" i="84"/>
  <c r="CK12" i="84"/>
  <c r="BX13" i="84"/>
  <c r="BY13" i="84"/>
  <c r="F348" i="94" s="1"/>
  <c r="CA13" i="84"/>
  <c r="CB13" i="84"/>
  <c r="CC13" i="84"/>
  <c r="CD13" i="84"/>
  <c r="CE13" i="84"/>
  <c r="CF13" i="84"/>
  <c r="CG13" i="84"/>
  <c r="CH13" i="84"/>
  <c r="CI13" i="84"/>
  <c r="CJ13" i="84"/>
  <c r="CK13" i="84"/>
  <c r="BX14" i="84"/>
  <c r="BY14" i="84"/>
  <c r="BZ14" i="84"/>
  <c r="G349" i="94" s="1"/>
  <c r="CA14" i="84"/>
  <c r="CB14" i="84"/>
  <c r="CC14" i="84"/>
  <c r="CD14" i="84"/>
  <c r="CE14" i="84"/>
  <c r="CF14" i="84"/>
  <c r="CG14" i="84"/>
  <c r="CH14" i="84"/>
  <c r="CI14" i="84"/>
  <c r="CJ14" i="84"/>
  <c r="CK14" i="84"/>
  <c r="BX15" i="84"/>
  <c r="BY15" i="84"/>
  <c r="BZ15" i="84"/>
  <c r="CA15" i="84"/>
  <c r="CB15" i="84"/>
  <c r="CC15" i="84"/>
  <c r="CD15" i="84"/>
  <c r="CE15" i="84"/>
  <c r="CF15" i="84"/>
  <c r="CG15" i="84"/>
  <c r="CH15" i="84"/>
  <c r="CI15" i="84"/>
  <c r="CJ15" i="84"/>
  <c r="CK15" i="84"/>
  <c r="CL15" i="84"/>
  <c r="CM15" i="84"/>
  <c r="BX16" i="84"/>
  <c r="BY16" i="84"/>
  <c r="F351" i="94" s="1"/>
  <c r="BZ16" i="84"/>
  <c r="G351" i="94" s="1"/>
  <c r="CA16" i="84"/>
  <c r="CB16" i="84"/>
  <c r="CC16" i="84"/>
  <c r="CD16" i="84"/>
  <c r="CE16" i="84"/>
  <c r="CF16" i="84"/>
  <c r="CG16" i="84"/>
  <c r="CH16" i="84"/>
  <c r="CI16" i="84"/>
  <c r="CJ16" i="84"/>
  <c r="CK16" i="84"/>
  <c r="BX17" i="84"/>
  <c r="BY17" i="84"/>
  <c r="F352" i="94" s="1"/>
  <c r="BZ17" i="84"/>
  <c r="G352" i="94" s="1"/>
  <c r="CA17" i="84"/>
  <c r="CB17" i="84"/>
  <c r="CC17" i="84"/>
  <c r="CD17" i="84"/>
  <c r="CE17" i="84"/>
  <c r="CF17" i="84"/>
  <c r="CG17" i="84"/>
  <c r="CH17" i="84"/>
  <c r="CI17" i="84"/>
  <c r="CJ17" i="84"/>
  <c r="CK17" i="84"/>
  <c r="BX18" i="84"/>
  <c r="BY18" i="84"/>
  <c r="F353" i="94" s="1"/>
  <c r="CA18" i="84"/>
  <c r="CB18" i="84"/>
  <c r="CC18" i="84"/>
  <c r="CD18" i="84"/>
  <c r="CE18" i="84"/>
  <c r="CF18" i="84"/>
  <c r="CG18" i="84"/>
  <c r="CH18" i="84"/>
  <c r="CI18" i="84"/>
  <c r="CJ18" i="84"/>
  <c r="CK18" i="84"/>
  <c r="BX19" i="84"/>
  <c r="BY19" i="84"/>
  <c r="CA19" i="84"/>
  <c r="CB19" i="84"/>
  <c r="CC19" i="84"/>
  <c r="CD19" i="84"/>
  <c r="CE19" i="84"/>
  <c r="CF19" i="84"/>
  <c r="CG19" i="84"/>
  <c r="CH19" i="84"/>
  <c r="CI19" i="84"/>
  <c r="CJ19" i="84"/>
  <c r="CK19" i="84"/>
  <c r="BX20" i="84"/>
  <c r="BY20" i="84"/>
  <c r="F355" i="94" s="1"/>
  <c r="BZ20" i="84"/>
  <c r="CA20" i="84"/>
  <c r="CB20" i="84"/>
  <c r="CC20" i="84"/>
  <c r="CD20" i="84"/>
  <c r="CE20" i="84"/>
  <c r="CF20" i="84"/>
  <c r="CG20" i="84"/>
  <c r="CH20" i="84"/>
  <c r="CI20" i="84"/>
  <c r="CJ20" i="84"/>
  <c r="CK20" i="84"/>
  <c r="CL20" i="84"/>
  <c r="CM20" i="84"/>
  <c r="BX21" i="84"/>
  <c r="BY21" i="84"/>
  <c r="F356" i="94" s="1"/>
  <c r="BZ21" i="84"/>
  <c r="CA21" i="84"/>
  <c r="CB21" i="84"/>
  <c r="CC21" i="84"/>
  <c r="CD21" i="84"/>
  <c r="CE21" i="84"/>
  <c r="CF21" i="84"/>
  <c r="CG21" i="84"/>
  <c r="CH21" i="84"/>
  <c r="CI21" i="84"/>
  <c r="CJ21" i="84"/>
  <c r="CK21" i="84"/>
  <c r="CL21" i="84"/>
  <c r="CM21" i="84"/>
  <c r="BX22" i="84"/>
  <c r="BY22" i="84"/>
  <c r="BZ22" i="84"/>
  <c r="G357" i="94" s="1"/>
  <c r="CA22" i="84"/>
  <c r="CB22" i="84"/>
  <c r="CC22" i="84"/>
  <c r="CD22" i="84"/>
  <c r="CE22" i="84"/>
  <c r="CF22" i="84"/>
  <c r="CG22" i="84"/>
  <c r="CH22" i="84"/>
  <c r="CI22" i="84"/>
  <c r="CJ22" i="84"/>
  <c r="CK22" i="84"/>
  <c r="BX23" i="84"/>
  <c r="BY23" i="84"/>
  <c r="CA23" i="84"/>
  <c r="CB23" i="84"/>
  <c r="CC23" i="84"/>
  <c r="CD23" i="84"/>
  <c r="CE23" i="84"/>
  <c r="CF23" i="84"/>
  <c r="CG23" i="84"/>
  <c r="CH23" i="84"/>
  <c r="CI23" i="84"/>
  <c r="CJ23" i="84"/>
  <c r="CK23" i="84"/>
  <c r="BX24" i="84"/>
  <c r="BY24" i="84"/>
  <c r="F359" i="94" s="1"/>
  <c r="BZ24" i="84"/>
  <c r="CA24" i="84"/>
  <c r="CB24" i="84"/>
  <c r="CC24" i="84"/>
  <c r="CD24" i="84"/>
  <c r="CE24" i="84"/>
  <c r="CF24" i="84"/>
  <c r="CG24" i="84"/>
  <c r="CH24" i="84"/>
  <c r="CI24" i="84"/>
  <c r="CJ24" i="84"/>
  <c r="CK24" i="84"/>
  <c r="CL24" i="84"/>
  <c r="CM24" i="84"/>
  <c r="BX25" i="84"/>
  <c r="BY25" i="84"/>
  <c r="BZ25" i="84"/>
  <c r="G360" i="94" s="1"/>
  <c r="CA25" i="84"/>
  <c r="CB25" i="84"/>
  <c r="CC25" i="84"/>
  <c r="CD25" i="84"/>
  <c r="CE25" i="84"/>
  <c r="CF25" i="84"/>
  <c r="CG25" i="84"/>
  <c r="CH25" i="84"/>
  <c r="CI25" i="84"/>
  <c r="CJ25" i="84"/>
  <c r="CK25" i="84"/>
  <c r="BX26" i="84"/>
  <c r="BY26" i="84"/>
  <c r="F361" i="94" s="1"/>
  <c r="BZ26" i="84"/>
  <c r="G361" i="94" s="1"/>
  <c r="CA26" i="84"/>
  <c r="CB26" i="84"/>
  <c r="CC26" i="84"/>
  <c r="CD26" i="84"/>
  <c r="CE26" i="84"/>
  <c r="CF26" i="84"/>
  <c r="CG26" i="84"/>
  <c r="CH26" i="84"/>
  <c r="CI26" i="84"/>
  <c r="CJ26" i="84"/>
  <c r="CK26" i="84"/>
  <c r="BX28" i="84"/>
  <c r="BY28" i="84"/>
  <c r="F362" i="94" s="1"/>
  <c r="CA28" i="84"/>
  <c r="CB28" i="84"/>
  <c r="CC28" i="84"/>
  <c r="CD28" i="84"/>
  <c r="CE28" i="84"/>
  <c r="CF28" i="84"/>
  <c r="CG28" i="84"/>
  <c r="CH28" i="84"/>
  <c r="CI28" i="84"/>
  <c r="CJ28" i="84"/>
  <c r="CK28" i="84"/>
  <c r="BX29" i="84"/>
  <c r="BY29" i="84"/>
  <c r="CA29" i="84"/>
  <c r="CB29" i="84"/>
  <c r="CC29" i="84"/>
  <c r="CD29" i="84"/>
  <c r="CE29" i="84"/>
  <c r="CF29" i="84"/>
  <c r="CG29" i="84"/>
  <c r="CH29" i="84"/>
  <c r="CI29" i="84"/>
  <c r="CJ29" i="84"/>
  <c r="CK29" i="84"/>
  <c r="BX30" i="84"/>
  <c r="BY30" i="84"/>
  <c r="CA30" i="84"/>
  <c r="CB30" i="84"/>
  <c r="CC30" i="84"/>
  <c r="CD30" i="84"/>
  <c r="CE30" i="84"/>
  <c r="CF30" i="84"/>
  <c r="CG30" i="84"/>
  <c r="CH30" i="84"/>
  <c r="CI30" i="84"/>
  <c r="CJ30" i="84"/>
  <c r="CK30" i="84"/>
  <c r="BX31" i="84"/>
  <c r="BY31" i="84"/>
  <c r="CA31" i="84"/>
  <c r="CB31" i="84"/>
  <c r="CC31" i="84"/>
  <c r="CD31" i="84"/>
  <c r="CE31" i="84"/>
  <c r="CF31" i="84"/>
  <c r="CG31" i="84"/>
  <c r="CH31" i="84"/>
  <c r="CI31" i="84"/>
  <c r="CJ31" i="84"/>
  <c r="CK31" i="84"/>
  <c r="BX32" i="84"/>
  <c r="BY32" i="84"/>
  <c r="CA32" i="84"/>
  <c r="CB32" i="84"/>
  <c r="CC32" i="84"/>
  <c r="CD32" i="84"/>
  <c r="CE32" i="84"/>
  <c r="CF32" i="84"/>
  <c r="CG32" i="84"/>
  <c r="CH32" i="84"/>
  <c r="CI32" i="84"/>
  <c r="CJ32" i="84"/>
  <c r="CK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X39" i="84"/>
  <c r="BY39" i="84"/>
  <c r="F367" i="94" s="1"/>
  <c r="BZ39" i="84"/>
  <c r="G367" i="94" s="1"/>
  <c r="CA39" i="84"/>
  <c r="CB39" i="84"/>
  <c r="CC39" i="84"/>
  <c r="CD39" i="84"/>
  <c r="CE39" i="84"/>
  <c r="CF39" i="84"/>
  <c r="CG39" i="84"/>
  <c r="CH39" i="84"/>
  <c r="CI39" i="84"/>
  <c r="CJ39" i="84"/>
  <c r="CK39" i="84"/>
  <c r="BX40" i="84"/>
  <c r="BY40" i="84"/>
  <c r="F368" i="94" s="1"/>
  <c r="BZ40" i="84"/>
  <c r="G368" i="94" s="1"/>
  <c r="CA40" i="84"/>
  <c r="CB40" i="84"/>
  <c r="CC40" i="84"/>
  <c r="CD40" i="84"/>
  <c r="CE40" i="84"/>
  <c r="CF40" i="84"/>
  <c r="CG40" i="84"/>
  <c r="CH40" i="84"/>
  <c r="CI40" i="84"/>
  <c r="CJ40" i="84"/>
  <c r="CK40" i="84"/>
  <c r="BX41" i="84"/>
  <c r="BY41" i="84"/>
  <c r="F369" i="94" s="1"/>
  <c r="BZ41" i="84"/>
  <c r="G369" i="94" s="1"/>
  <c r="CA41" i="84"/>
  <c r="CB41" i="84"/>
  <c r="CC41" i="84"/>
  <c r="CD41" i="84"/>
  <c r="CE41" i="84"/>
  <c r="CF41" i="84"/>
  <c r="CG41" i="84"/>
  <c r="CH41" i="84"/>
  <c r="CI41" i="84"/>
  <c r="CJ41" i="84"/>
  <c r="CK41" i="84"/>
  <c r="BX42" i="84"/>
  <c r="BY42" i="84"/>
  <c r="F370" i="94" s="1"/>
  <c r="CA42" i="84"/>
  <c r="CB42" i="84"/>
  <c r="CC42" i="84"/>
  <c r="CD42" i="84"/>
  <c r="CE42" i="84"/>
  <c r="CF42" i="84"/>
  <c r="CG42" i="84"/>
  <c r="CH42" i="84"/>
  <c r="CI42" i="84"/>
  <c r="CJ42" i="84"/>
  <c r="CK42" i="84"/>
  <c r="BX43" i="84"/>
  <c r="BY43" i="84"/>
  <c r="BZ43" i="84"/>
  <c r="G371" i="94" s="1"/>
  <c r="CA43" i="84"/>
  <c r="CB43" i="84"/>
  <c r="CC43" i="84"/>
  <c r="CD43" i="84"/>
  <c r="CE43" i="84"/>
  <c r="CF43" i="84"/>
  <c r="CG43" i="84"/>
  <c r="CH43" i="84"/>
  <c r="CI43" i="84"/>
  <c r="CJ43" i="84"/>
  <c r="CK43" i="84"/>
  <c r="BX44" i="84"/>
  <c r="BY44" i="84"/>
  <c r="BZ44" i="84"/>
  <c r="G372" i="94" s="1"/>
  <c r="CA44" i="84"/>
  <c r="CB44" i="84"/>
  <c r="CC44" i="84"/>
  <c r="CD44" i="84"/>
  <c r="CE44" i="84"/>
  <c r="CF44" i="84"/>
  <c r="CG44" i="84"/>
  <c r="CH44" i="84"/>
  <c r="CI44" i="84"/>
  <c r="CJ44" i="84"/>
  <c r="CK44" i="84"/>
  <c r="BX45" i="84"/>
  <c r="BY45" i="84"/>
  <c r="F373" i="94" s="1"/>
  <c r="BZ45" i="84"/>
  <c r="G373" i="94" s="1"/>
  <c r="CA45" i="84"/>
  <c r="CB45" i="84"/>
  <c r="CC45" i="84"/>
  <c r="CD45" i="84"/>
  <c r="CE45" i="84"/>
  <c r="CF45" i="84"/>
  <c r="CG45" i="84"/>
  <c r="CH45" i="84"/>
  <c r="CI45" i="84"/>
  <c r="CJ45" i="84"/>
  <c r="CK45" i="84"/>
  <c r="BX46" i="84"/>
  <c r="BY46" i="84"/>
  <c r="F374" i="94" s="1"/>
  <c r="BZ46" i="84"/>
  <c r="G374" i="94" s="1"/>
  <c r="CA46" i="84"/>
  <c r="CB46" i="84"/>
  <c r="CC46" i="84"/>
  <c r="CD46" i="84"/>
  <c r="CE46" i="84"/>
  <c r="CF46" i="84"/>
  <c r="CG46" i="84"/>
  <c r="CH46" i="84"/>
  <c r="CI46" i="84"/>
  <c r="CJ46" i="84"/>
  <c r="CK46" i="84"/>
  <c r="CM46" i="84"/>
  <c r="BX47" i="84"/>
  <c r="BY47" i="84"/>
  <c r="F375" i="94" s="1"/>
  <c r="CA47" i="84"/>
  <c r="CB47" i="84"/>
  <c r="CC47" i="84"/>
  <c r="CD47" i="84"/>
  <c r="CE47" i="84"/>
  <c r="CF47" i="84"/>
  <c r="CG47" i="84"/>
  <c r="CH47" i="84"/>
  <c r="CI47" i="84"/>
  <c r="CJ47" i="84"/>
  <c r="CK47" i="84"/>
  <c r="BX48" i="84"/>
  <c r="BY48" i="84"/>
  <c r="CA48" i="84"/>
  <c r="CB48" i="84"/>
  <c r="CC48" i="84"/>
  <c r="CD48" i="84"/>
  <c r="CE48" i="84"/>
  <c r="CF48" i="84"/>
  <c r="CG48" i="84"/>
  <c r="CH48" i="84"/>
  <c r="CI48" i="84"/>
  <c r="CJ48" i="84"/>
  <c r="CK48" i="84"/>
  <c r="BX49" i="84"/>
  <c r="BY49" i="84"/>
  <c r="F377" i="94" s="1"/>
  <c r="BZ49" i="84"/>
  <c r="CA49" i="84"/>
  <c r="CB49" i="84"/>
  <c r="CC49" i="84"/>
  <c r="CD49" i="84"/>
  <c r="CE49" i="84"/>
  <c r="CF49" i="84"/>
  <c r="CG49" i="84"/>
  <c r="CH49" i="84"/>
  <c r="CI49" i="84"/>
  <c r="CJ49" i="84"/>
  <c r="CK49" i="84"/>
  <c r="CL49" i="84"/>
  <c r="CM49" i="84"/>
  <c r="BX50" i="84"/>
  <c r="BY50" i="84"/>
  <c r="BZ50" i="84"/>
  <c r="CA50" i="84"/>
  <c r="CB50" i="84"/>
  <c r="CC50" i="84"/>
  <c r="CD50" i="84"/>
  <c r="CE50" i="84"/>
  <c r="CF50" i="84"/>
  <c r="CG50" i="84"/>
  <c r="CH50" i="84"/>
  <c r="CI50" i="84"/>
  <c r="CJ50" i="84"/>
  <c r="CK50" i="84"/>
  <c r="CL50" i="84"/>
  <c r="CM50" i="84"/>
  <c r="BX51" i="84"/>
  <c r="BY51" i="84"/>
  <c r="BZ51" i="84"/>
  <c r="G379" i="94" s="1"/>
  <c r="CA51" i="84"/>
  <c r="CB51" i="84"/>
  <c r="CC51" i="84"/>
  <c r="CD51" i="84"/>
  <c r="CE51" i="84"/>
  <c r="CF51" i="84"/>
  <c r="CG51" i="84"/>
  <c r="CH51" i="84"/>
  <c r="CI51" i="84"/>
  <c r="CJ51" i="84"/>
  <c r="CK51" i="84"/>
  <c r="BX52" i="84"/>
  <c r="BY52" i="84"/>
  <c r="CA52" i="84"/>
  <c r="CB52" i="84"/>
  <c r="CC52" i="84"/>
  <c r="CD52" i="84"/>
  <c r="CE52" i="84"/>
  <c r="CF52" i="84"/>
  <c r="CG52" i="84"/>
  <c r="CH52" i="84"/>
  <c r="CI52" i="84"/>
  <c r="CJ52" i="84"/>
  <c r="CK52" i="84"/>
  <c r="BX53" i="84"/>
  <c r="BY53" i="84"/>
  <c r="F381" i="94" s="1"/>
  <c r="BZ53" i="84"/>
  <c r="CA53" i="84"/>
  <c r="CB53" i="84"/>
  <c r="CC53" i="84"/>
  <c r="CD53" i="84"/>
  <c r="CE53" i="84"/>
  <c r="CF53" i="84"/>
  <c r="CG53" i="84"/>
  <c r="CH53" i="84"/>
  <c r="CI53" i="84"/>
  <c r="CJ53" i="84"/>
  <c r="CK53" i="84"/>
  <c r="CL53" i="84"/>
  <c r="CM53" i="84"/>
  <c r="BX54" i="84"/>
  <c r="BY54" i="84"/>
  <c r="BZ54" i="84"/>
  <c r="G382" i="94" s="1"/>
  <c r="CA54" i="84"/>
  <c r="CB54" i="84"/>
  <c r="CC54" i="84"/>
  <c r="CD54" i="84"/>
  <c r="CE54" i="84"/>
  <c r="CF54" i="84"/>
  <c r="CG54" i="84"/>
  <c r="CH54" i="84"/>
  <c r="CI54" i="84"/>
  <c r="CJ54" i="84"/>
  <c r="CK54" i="84"/>
  <c r="BX55" i="84"/>
  <c r="BY55" i="84"/>
  <c r="F383" i="94" s="1"/>
  <c r="BZ55" i="84"/>
  <c r="G383" i="94" s="1"/>
  <c r="CA55" i="84"/>
  <c r="CB55" i="84"/>
  <c r="CC55" i="84"/>
  <c r="CD55" i="84"/>
  <c r="CE55" i="84"/>
  <c r="CF55" i="84"/>
  <c r="CG55" i="84"/>
  <c r="CH55" i="84"/>
  <c r="CI55" i="84"/>
  <c r="CJ55" i="84"/>
  <c r="CK55" i="84"/>
  <c r="BX57" i="84"/>
  <c r="BY57" i="84"/>
  <c r="F384" i="94" s="1"/>
  <c r="CA57" i="84"/>
  <c r="CB57" i="84"/>
  <c r="CC57" i="84"/>
  <c r="CD57" i="84"/>
  <c r="CE57" i="84"/>
  <c r="CF57" i="84"/>
  <c r="CG57" i="84"/>
  <c r="CH57" i="84"/>
  <c r="CI57" i="84"/>
  <c r="CJ57" i="84"/>
  <c r="CK57" i="84"/>
  <c r="BX58" i="84"/>
  <c r="BY58" i="84"/>
  <c r="CA58" i="84"/>
  <c r="CB58" i="84"/>
  <c r="CC58" i="84"/>
  <c r="CD58" i="84"/>
  <c r="CE58" i="84"/>
  <c r="CF58" i="84"/>
  <c r="CG58" i="84"/>
  <c r="CH58" i="84"/>
  <c r="CI58" i="84"/>
  <c r="CJ58" i="84"/>
  <c r="CK58" i="84"/>
  <c r="BX59" i="84"/>
  <c r="BY59" i="84"/>
  <c r="CA59" i="84"/>
  <c r="CB59" i="84"/>
  <c r="CC59" i="84"/>
  <c r="CD59" i="84"/>
  <c r="CE59" i="84"/>
  <c r="CF59" i="84"/>
  <c r="CG59" i="84"/>
  <c r="CH59" i="84"/>
  <c r="CI59" i="84"/>
  <c r="CJ59" i="84"/>
  <c r="CK59" i="84"/>
  <c r="BX60" i="84"/>
  <c r="BY60" i="84"/>
  <c r="CA60" i="84"/>
  <c r="CB60" i="84"/>
  <c r="CC60" i="84"/>
  <c r="CD60" i="84"/>
  <c r="CE60" i="84"/>
  <c r="CF60" i="84"/>
  <c r="CG60" i="84"/>
  <c r="CH60" i="84"/>
  <c r="CI60" i="84"/>
  <c r="CJ60" i="84"/>
  <c r="CK60" i="84"/>
  <c r="BX61" i="84"/>
  <c r="BY61" i="84"/>
  <c r="CA61" i="84"/>
  <c r="CB61" i="84"/>
  <c r="CC61" i="84"/>
  <c r="CD61" i="84"/>
  <c r="CE61" i="84"/>
  <c r="CF61" i="84"/>
  <c r="CG61" i="84"/>
  <c r="CH61" i="84"/>
  <c r="CI61" i="84"/>
  <c r="CJ61" i="84"/>
  <c r="CK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X68" i="84"/>
  <c r="BY68" i="84"/>
  <c r="F389" i="94" s="1"/>
  <c r="BZ68" i="84"/>
  <c r="G389" i="94" s="1"/>
  <c r="CA68" i="84"/>
  <c r="CB68" i="84"/>
  <c r="CC68" i="84"/>
  <c r="CD68" i="84"/>
  <c r="CE68" i="84"/>
  <c r="CF68" i="84"/>
  <c r="CG68" i="84"/>
  <c r="CH68" i="84"/>
  <c r="CI68" i="84"/>
  <c r="CJ68" i="84"/>
  <c r="CK68" i="84"/>
  <c r="BX69" i="84"/>
  <c r="BY69" i="84"/>
  <c r="F390" i="94" s="1"/>
  <c r="BZ69" i="84"/>
  <c r="G390" i="94" s="1"/>
  <c r="CA69" i="84"/>
  <c r="CB69" i="84"/>
  <c r="CC69" i="84"/>
  <c r="CD69" i="84"/>
  <c r="CE69" i="84"/>
  <c r="CF69" i="84"/>
  <c r="CG69" i="84"/>
  <c r="CH69" i="84"/>
  <c r="CI69" i="84"/>
  <c r="CJ69" i="84"/>
  <c r="CK69" i="84"/>
  <c r="BX70" i="84"/>
  <c r="BY70" i="84"/>
  <c r="F391" i="94" s="1"/>
  <c r="BZ70" i="84"/>
  <c r="G391" i="94" s="1"/>
  <c r="CA70" i="84"/>
  <c r="CB70" i="84"/>
  <c r="CC70" i="84"/>
  <c r="CD70" i="84"/>
  <c r="CE70" i="84"/>
  <c r="CF70" i="84"/>
  <c r="CG70" i="84"/>
  <c r="CH70" i="84"/>
  <c r="CI70" i="84"/>
  <c r="CJ70" i="84"/>
  <c r="CK70" i="84"/>
  <c r="BX71" i="84"/>
  <c r="BY71" i="84"/>
  <c r="F392" i="94" s="1"/>
  <c r="CA71" i="84"/>
  <c r="CB71" i="84"/>
  <c r="CC71" i="84"/>
  <c r="CD71" i="84"/>
  <c r="CE71" i="84"/>
  <c r="CF71" i="84"/>
  <c r="CG71" i="84"/>
  <c r="CH71" i="84"/>
  <c r="CI71" i="84"/>
  <c r="CJ71" i="84"/>
  <c r="CK71" i="84"/>
  <c r="BX72" i="84"/>
  <c r="BY72" i="84"/>
  <c r="F393" i="94" s="1"/>
  <c r="BZ72" i="84"/>
  <c r="G393" i="94" s="1"/>
  <c r="CA72" i="84"/>
  <c r="CB72" i="84"/>
  <c r="CC72" i="84"/>
  <c r="CD72" i="84"/>
  <c r="CE72" i="84"/>
  <c r="CF72" i="84"/>
  <c r="CG72" i="84"/>
  <c r="CH72" i="84"/>
  <c r="CI72" i="84"/>
  <c r="CJ72" i="84"/>
  <c r="CK72" i="84"/>
  <c r="BX73" i="84"/>
  <c r="BY73" i="84"/>
  <c r="BZ73" i="84"/>
  <c r="G394" i="94" s="1"/>
  <c r="CA73" i="84"/>
  <c r="CB73" i="84"/>
  <c r="CC73" i="84"/>
  <c r="CD73" i="84"/>
  <c r="CE73" i="84"/>
  <c r="CF73" i="84"/>
  <c r="CG73" i="84"/>
  <c r="CH73" i="84"/>
  <c r="CI73" i="84"/>
  <c r="CJ73" i="84"/>
  <c r="CK73" i="84"/>
  <c r="BX74" i="84"/>
  <c r="BY74" i="84"/>
  <c r="BZ74" i="84"/>
  <c r="G395" i="94" s="1"/>
  <c r="CA74" i="84"/>
  <c r="CB74" i="84"/>
  <c r="CC74" i="84"/>
  <c r="CD74" i="84"/>
  <c r="CE74" i="84"/>
  <c r="CF74" i="84"/>
  <c r="CG74" i="84"/>
  <c r="CH74" i="84"/>
  <c r="CI74" i="84"/>
  <c r="CJ74" i="84"/>
  <c r="CK74" i="84"/>
  <c r="BX75" i="84"/>
  <c r="BY75" i="84"/>
  <c r="F396" i="94" s="1"/>
  <c r="BZ75" i="84"/>
  <c r="G396" i="94" s="1"/>
  <c r="CA75" i="84"/>
  <c r="CB75" i="84"/>
  <c r="CC75" i="84"/>
  <c r="CD75" i="84"/>
  <c r="CE75" i="84"/>
  <c r="CF75" i="84"/>
  <c r="CG75" i="84"/>
  <c r="CH75" i="84"/>
  <c r="CI75" i="84"/>
  <c r="CJ75" i="84"/>
  <c r="CK75" i="84"/>
  <c r="BX76" i="84"/>
  <c r="BY76" i="84"/>
  <c r="F397" i="94" s="1"/>
  <c r="CA76" i="84"/>
  <c r="CB76" i="84"/>
  <c r="CC76" i="84"/>
  <c r="CD76" i="84"/>
  <c r="CE76" i="84"/>
  <c r="CF76" i="84"/>
  <c r="CG76" i="84"/>
  <c r="CH76" i="84"/>
  <c r="CI76" i="84"/>
  <c r="CJ76" i="84"/>
  <c r="CK76" i="84"/>
  <c r="BX77" i="84"/>
  <c r="BY77" i="84"/>
  <c r="CA77" i="84"/>
  <c r="CB77" i="84"/>
  <c r="CC77" i="84"/>
  <c r="CD77" i="84"/>
  <c r="CE77" i="84"/>
  <c r="CF77" i="84"/>
  <c r="CG77" i="84"/>
  <c r="CH77" i="84"/>
  <c r="CI77" i="84"/>
  <c r="CJ77" i="84"/>
  <c r="CK77" i="84"/>
  <c r="BX78" i="84"/>
  <c r="BY78" i="84"/>
  <c r="F399" i="94" s="1"/>
  <c r="BZ78" i="84"/>
  <c r="CA78" i="84"/>
  <c r="CB78" i="84"/>
  <c r="CC78" i="84"/>
  <c r="CD78" i="84"/>
  <c r="CE78" i="84"/>
  <c r="CF78" i="84"/>
  <c r="CG78" i="84"/>
  <c r="CH78" i="84"/>
  <c r="CI78" i="84"/>
  <c r="CJ78" i="84"/>
  <c r="CK78" i="84"/>
  <c r="CL78" i="84"/>
  <c r="CM78" i="84"/>
  <c r="BX79" i="84"/>
  <c r="BY79" i="84"/>
  <c r="BZ79" i="84"/>
  <c r="CA79" i="84"/>
  <c r="CB79" i="84"/>
  <c r="CC79" i="84"/>
  <c r="CD79" i="84"/>
  <c r="CE79" i="84"/>
  <c r="CF79" i="84"/>
  <c r="CG79" i="84"/>
  <c r="CH79" i="84"/>
  <c r="CI79" i="84"/>
  <c r="CJ79" i="84"/>
  <c r="CK79" i="84"/>
  <c r="CL79" i="84"/>
  <c r="CM79" i="84"/>
  <c r="BX80" i="84"/>
  <c r="BY80" i="84"/>
  <c r="BZ80" i="84"/>
  <c r="G401" i="94" s="1"/>
  <c r="CA80" i="84"/>
  <c r="CB80" i="84"/>
  <c r="CC80" i="84"/>
  <c r="CD80" i="84"/>
  <c r="CE80" i="84"/>
  <c r="CF80" i="84"/>
  <c r="CG80" i="84"/>
  <c r="CH80" i="84"/>
  <c r="CI80" i="84"/>
  <c r="CJ80" i="84"/>
  <c r="CK80" i="84"/>
  <c r="BX81" i="84"/>
  <c r="BY81" i="84"/>
  <c r="CA81" i="84"/>
  <c r="CB81" i="84"/>
  <c r="CC81" i="84"/>
  <c r="CD81" i="84"/>
  <c r="CE81" i="84"/>
  <c r="CF81" i="84"/>
  <c r="CG81" i="84"/>
  <c r="CH81" i="84"/>
  <c r="CI81" i="84"/>
  <c r="CJ81" i="84"/>
  <c r="CK81" i="84"/>
  <c r="BX82" i="84"/>
  <c r="BY82" i="84"/>
  <c r="F403" i="94" s="1"/>
  <c r="BZ82" i="84"/>
  <c r="CA82" i="84"/>
  <c r="CB82" i="84"/>
  <c r="CC82" i="84"/>
  <c r="CD82" i="84"/>
  <c r="CE82" i="84"/>
  <c r="CF82" i="84"/>
  <c r="CG82" i="84"/>
  <c r="CH82" i="84"/>
  <c r="CI82" i="84"/>
  <c r="CJ82" i="84"/>
  <c r="CK82" i="84"/>
  <c r="CL82" i="84"/>
  <c r="CM82" i="84"/>
  <c r="BX83" i="84"/>
  <c r="BY83" i="84"/>
  <c r="BZ83" i="84"/>
  <c r="G404" i="94" s="1"/>
  <c r="CA83" i="84"/>
  <c r="CB83" i="84"/>
  <c r="CC83" i="84"/>
  <c r="CD83" i="84"/>
  <c r="CE83" i="84"/>
  <c r="CF83" i="84"/>
  <c r="CG83" i="84"/>
  <c r="CH83" i="84"/>
  <c r="CI83" i="84"/>
  <c r="CJ83" i="84"/>
  <c r="CK83" i="84"/>
  <c r="BX84" i="84"/>
  <c r="BY84" i="84"/>
  <c r="F405" i="94" s="1"/>
  <c r="BZ84" i="84"/>
  <c r="G405" i="94" s="1"/>
  <c r="CA84" i="84"/>
  <c r="CB84" i="84"/>
  <c r="CC84" i="84"/>
  <c r="CD84" i="84"/>
  <c r="CE84" i="84"/>
  <c r="CF84" i="84"/>
  <c r="CG84" i="84"/>
  <c r="CH84" i="84"/>
  <c r="CI84" i="84"/>
  <c r="CJ84" i="84"/>
  <c r="CK84" i="84"/>
  <c r="BX86" i="84"/>
  <c r="BY86" i="84"/>
  <c r="F406" i="94" s="1"/>
  <c r="CA86" i="84"/>
  <c r="CB86" i="84"/>
  <c r="CC86" i="84"/>
  <c r="CD86" i="84"/>
  <c r="CE86" i="84"/>
  <c r="CF86" i="84"/>
  <c r="CG86" i="84"/>
  <c r="CH86" i="84"/>
  <c r="CI86" i="84"/>
  <c r="CJ86" i="84"/>
  <c r="CK86" i="84"/>
  <c r="BX87" i="84"/>
  <c r="BY87" i="84"/>
  <c r="CA87" i="84"/>
  <c r="CB87" i="84"/>
  <c r="CC87" i="84"/>
  <c r="CD87" i="84"/>
  <c r="CE87" i="84"/>
  <c r="CF87" i="84"/>
  <c r="CG87" i="84"/>
  <c r="CH87" i="84"/>
  <c r="CI87" i="84"/>
  <c r="CJ87" i="84"/>
  <c r="CK87" i="84"/>
  <c r="BX88" i="84"/>
  <c r="BY88" i="84"/>
  <c r="CA88" i="84"/>
  <c r="CB88" i="84"/>
  <c r="CC88" i="84"/>
  <c r="CD88" i="84"/>
  <c r="CE88" i="84"/>
  <c r="CF88" i="84"/>
  <c r="CG88" i="84"/>
  <c r="CH88" i="84"/>
  <c r="CI88" i="84"/>
  <c r="CJ88" i="84"/>
  <c r="CK88" i="84"/>
  <c r="BX89" i="84"/>
  <c r="BY89" i="84"/>
  <c r="CA89" i="84"/>
  <c r="CB89" i="84"/>
  <c r="CC89" i="84"/>
  <c r="CD89" i="84"/>
  <c r="CE89" i="84"/>
  <c r="CF89" i="84"/>
  <c r="CG89" i="84"/>
  <c r="CH89" i="84"/>
  <c r="CI89" i="84"/>
  <c r="CJ89" i="84"/>
  <c r="CK89" i="84"/>
  <c r="BX90" i="84"/>
  <c r="BY90" i="84"/>
  <c r="CA90" i="84"/>
  <c r="CB90" i="84"/>
  <c r="CC90" i="84"/>
  <c r="CD90" i="84"/>
  <c r="CE90" i="84"/>
  <c r="CF90" i="84"/>
  <c r="CG90" i="84"/>
  <c r="CH90" i="84"/>
  <c r="CI90" i="84"/>
  <c r="CJ90" i="84"/>
  <c r="CK90" i="84"/>
  <c r="CA91" i="84"/>
  <c r="CB91" i="84"/>
  <c r="CC91" i="84"/>
  <c r="CD91" i="84"/>
  <c r="CE91" i="84"/>
  <c r="CF91" i="84"/>
  <c r="CG91" i="84"/>
  <c r="CH91" i="84"/>
  <c r="CI91" i="84"/>
  <c r="CJ91" i="84"/>
  <c r="CK91"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X97" i="84"/>
  <c r="BY97" i="84"/>
  <c r="F411" i="94" s="1"/>
  <c r="BZ97" i="84"/>
  <c r="G411" i="94" s="1"/>
  <c r="CA97" i="84"/>
  <c r="CB97" i="84"/>
  <c r="CC97" i="84"/>
  <c r="CD97" i="84"/>
  <c r="CE97" i="84"/>
  <c r="CF97" i="84"/>
  <c r="CG97" i="84"/>
  <c r="CH97" i="84"/>
  <c r="CI97" i="84"/>
  <c r="CJ97" i="84"/>
  <c r="CK97" i="84"/>
  <c r="BX98" i="84"/>
  <c r="BY98" i="84"/>
  <c r="F412" i="94" s="1"/>
  <c r="BZ98" i="84"/>
  <c r="G412" i="94" s="1"/>
  <c r="CA98" i="84"/>
  <c r="CB98" i="84"/>
  <c r="CC98" i="84"/>
  <c r="CD98" i="84"/>
  <c r="CE98" i="84"/>
  <c r="CF98" i="84"/>
  <c r="CG98" i="84"/>
  <c r="CH98" i="84"/>
  <c r="CI98" i="84"/>
  <c r="CJ98" i="84"/>
  <c r="CK98" i="84"/>
  <c r="BX99" i="84"/>
  <c r="BY99" i="84"/>
  <c r="F413" i="94" s="1"/>
  <c r="BZ99" i="84"/>
  <c r="G413" i="94" s="1"/>
  <c r="CA99" i="84"/>
  <c r="CB99" i="84"/>
  <c r="CC99" i="84"/>
  <c r="CD99" i="84"/>
  <c r="CE99" i="84"/>
  <c r="CF99" i="84"/>
  <c r="CG99" i="84"/>
  <c r="CH99" i="84"/>
  <c r="CI99" i="84"/>
  <c r="CJ99" i="84"/>
  <c r="CK99" i="84"/>
  <c r="BX100" i="84"/>
  <c r="BY100" i="84"/>
  <c r="F414" i="94" s="1"/>
  <c r="CA100" i="84"/>
  <c r="CB100" i="84"/>
  <c r="CC100" i="84"/>
  <c r="CD100" i="84"/>
  <c r="CE100" i="84"/>
  <c r="CF100" i="84"/>
  <c r="CG100" i="84"/>
  <c r="CH100" i="84"/>
  <c r="CI100" i="84"/>
  <c r="CJ100" i="84"/>
  <c r="CK100" i="84"/>
  <c r="BX101" i="84"/>
  <c r="BY101" i="84"/>
  <c r="BZ101" i="84"/>
  <c r="G415" i="94" s="1"/>
  <c r="CA101" i="84"/>
  <c r="CB101" i="84"/>
  <c r="CC101" i="84"/>
  <c r="CD101" i="84"/>
  <c r="CE101" i="84"/>
  <c r="CF101" i="84"/>
  <c r="CG101" i="84"/>
  <c r="CH101" i="84"/>
  <c r="CI101" i="84"/>
  <c r="CJ101" i="84"/>
  <c r="CK101" i="84"/>
  <c r="BX102" i="84"/>
  <c r="BY102" i="84"/>
  <c r="BZ102" i="84"/>
  <c r="G416" i="94" s="1"/>
  <c r="CA102" i="84"/>
  <c r="CB102" i="84"/>
  <c r="CC102" i="84"/>
  <c r="CD102" i="84"/>
  <c r="CE102" i="84"/>
  <c r="CF102" i="84"/>
  <c r="CG102" i="84"/>
  <c r="CH102" i="84"/>
  <c r="CI102" i="84"/>
  <c r="CJ102" i="84"/>
  <c r="CK102" i="84"/>
  <c r="BX103" i="84"/>
  <c r="BY103" i="84"/>
  <c r="BZ103" i="84"/>
  <c r="G417" i="94" s="1"/>
  <c r="CA103" i="84"/>
  <c r="CB103" i="84"/>
  <c r="CC103" i="84"/>
  <c r="CD103" i="84"/>
  <c r="CE103" i="84"/>
  <c r="CF103" i="84"/>
  <c r="CG103" i="84"/>
  <c r="CH103" i="84"/>
  <c r="CI103" i="84"/>
  <c r="CJ103" i="84"/>
  <c r="CK103" i="84"/>
  <c r="BX104" i="84"/>
  <c r="BY104" i="84"/>
  <c r="F418" i="94" s="1"/>
  <c r="BZ104" i="84"/>
  <c r="G418" i="94" s="1"/>
  <c r="CA104" i="84"/>
  <c r="CB104" i="84"/>
  <c r="CC104" i="84"/>
  <c r="CD104" i="84"/>
  <c r="CE104" i="84"/>
  <c r="CF104" i="84"/>
  <c r="CG104" i="84"/>
  <c r="CH104" i="84"/>
  <c r="CI104" i="84"/>
  <c r="CJ104" i="84"/>
  <c r="CK104" i="84"/>
  <c r="BX105" i="84"/>
  <c r="BY105" i="84"/>
  <c r="F419" i="94" s="1"/>
  <c r="CA105" i="84"/>
  <c r="CB105" i="84"/>
  <c r="CC105" i="84"/>
  <c r="CD105" i="84"/>
  <c r="CE105" i="84"/>
  <c r="CF105" i="84"/>
  <c r="CG105" i="84"/>
  <c r="CH105" i="84"/>
  <c r="CI105" i="84"/>
  <c r="CJ105" i="84"/>
  <c r="CK105" i="84"/>
  <c r="BX106" i="84"/>
  <c r="BY106" i="84"/>
  <c r="CA106" i="84"/>
  <c r="CB106" i="84"/>
  <c r="CC106" i="84"/>
  <c r="CD106" i="84"/>
  <c r="CE106" i="84"/>
  <c r="CF106" i="84"/>
  <c r="CG106" i="84"/>
  <c r="CH106" i="84"/>
  <c r="CI106" i="84"/>
  <c r="CJ106" i="84"/>
  <c r="CK106" i="84"/>
  <c r="BX107" i="84"/>
  <c r="BY107" i="84"/>
  <c r="F421" i="94" s="1"/>
  <c r="BZ107" i="84"/>
  <c r="CA107" i="84"/>
  <c r="CB107" i="84"/>
  <c r="CC107" i="84"/>
  <c r="CD107" i="84"/>
  <c r="CE107" i="84"/>
  <c r="CF107" i="84"/>
  <c r="CG107" i="84"/>
  <c r="CH107" i="84"/>
  <c r="CI107" i="84"/>
  <c r="CJ107" i="84"/>
  <c r="CK107" i="84"/>
  <c r="CL107" i="84"/>
  <c r="CM107" i="84"/>
  <c r="BX108" i="84"/>
  <c r="BY108" i="84"/>
  <c r="BZ108" i="84"/>
  <c r="CA108" i="84"/>
  <c r="CB108" i="84"/>
  <c r="CC108" i="84"/>
  <c r="CD108" i="84"/>
  <c r="CE108" i="84"/>
  <c r="CF108" i="84"/>
  <c r="CG108" i="84"/>
  <c r="CH108" i="84"/>
  <c r="CI108" i="84"/>
  <c r="CJ108" i="84"/>
  <c r="CK108" i="84"/>
  <c r="CL108" i="84"/>
  <c r="CM108" i="84"/>
  <c r="BX109" i="84"/>
  <c r="BY109" i="84"/>
  <c r="BZ109" i="84"/>
  <c r="G423" i="94" s="1"/>
  <c r="CA109" i="84"/>
  <c r="CB109" i="84"/>
  <c r="CC109" i="84"/>
  <c r="CD109" i="84"/>
  <c r="CE109" i="84"/>
  <c r="CF109" i="84"/>
  <c r="CG109" i="84"/>
  <c r="CH109" i="84"/>
  <c r="CI109" i="84"/>
  <c r="CJ109" i="84"/>
  <c r="CK109" i="84"/>
  <c r="BX110" i="84"/>
  <c r="BY110" i="84"/>
  <c r="CA110" i="84"/>
  <c r="CB110" i="84"/>
  <c r="CC110" i="84"/>
  <c r="CD110" i="84"/>
  <c r="CE110" i="84"/>
  <c r="CF110" i="84"/>
  <c r="CG110" i="84"/>
  <c r="CH110" i="84"/>
  <c r="CI110" i="84"/>
  <c r="CJ110" i="84"/>
  <c r="CK110" i="84"/>
  <c r="BX111" i="84"/>
  <c r="BY111" i="84"/>
  <c r="F425" i="94" s="1"/>
  <c r="BZ111" i="84"/>
  <c r="CA111" i="84"/>
  <c r="CB111" i="84"/>
  <c r="CC111" i="84"/>
  <c r="CD111" i="84"/>
  <c r="CE111" i="84"/>
  <c r="CF111" i="84"/>
  <c r="CG111" i="84"/>
  <c r="CH111" i="84"/>
  <c r="CI111" i="84"/>
  <c r="CJ111" i="84"/>
  <c r="CK111" i="84"/>
  <c r="CL111" i="84"/>
  <c r="CM111" i="84"/>
  <c r="BX112" i="84"/>
  <c r="BY112" i="84"/>
  <c r="BZ112" i="84"/>
  <c r="G426" i="94" s="1"/>
  <c r="CA112" i="84"/>
  <c r="CB112" i="84"/>
  <c r="CC112" i="84"/>
  <c r="CD112" i="84"/>
  <c r="CE112" i="84"/>
  <c r="CF112" i="84"/>
  <c r="CG112" i="84"/>
  <c r="CH112" i="84"/>
  <c r="CI112" i="84"/>
  <c r="CJ112" i="84"/>
  <c r="CK112" i="84"/>
  <c r="BX113" i="84"/>
  <c r="BY113" i="84"/>
  <c r="F427" i="94" s="1"/>
  <c r="BZ113" i="84"/>
  <c r="G427" i="94" s="1"/>
  <c r="CA113" i="84"/>
  <c r="CB113" i="84"/>
  <c r="CC113" i="84"/>
  <c r="CD113" i="84"/>
  <c r="CE113" i="84"/>
  <c r="CF113" i="84"/>
  <c r="CG113" i="84"/>
  <c r="CH113" i="84"/>
  <c r="CI113" i="84"/>
  <c r="CJ113" i="84"/>
  <c r="CK113" i="84"/>
  <c r="BX115" i="84"/>
  <c r="BY115" i="84"/>
  <c r="F428" i="94" s="1"/>
  <c r="CA115" i="84"/>
  <c r="CB115" i="84"/>
  <c r="CC115" i="84"/>
  <c r="CD115" i="84"/>
  <c r="CE115" i="84"/>
  <c r="CF115" i="84"/>
  <c r="CG115" i="84"/>
  <c r="CH115" i="84"/>
  <c r="CI115" i="84"/>
  <c r="CJ115" i="84"/>
  <c r="CK115" i="84"/>
  <c r="BX116" i="84"/>
  <c r="BY116" i="84"/>
  <c r="CA116" i="84"/>
  <c r="CB116" i="84"/>
  <c r="CC116" i="84"/>
  <c r="CD116" i="84"/>
  <c r="CE116" i="84"/>
  <c r="CF116" i="84"/>
  <c r="CG116" i="84"/>
  <c r="CH116" i="84"/>
  <c r="CI116" i="84"/>
  <c r="CJ116" i="84"/>
  <c r="CK116" i="84"/>
  <c r="BX117" i="84"/>
  <c r="BY117" i="84"/>
  <c r="CA117" i="84"/>
  <c r="CB117" i="84"/>
  <c r="CC117" i="84"/>
  <c r="CD117" i="84"/>
  <c r="CE117" i="84"/>
  <c r="CF117" i="84"/>
  <c r="CG117" i="84"/>
  <c r="CH117" i="84"/>
  <c r="CI117" i="84"/>
  <c r="CJ117" i="84"/>
  <c r="CK117" i="84"/>
  <c r="BX118" i="84"/>
  <c r="BY118" i="84"/>
  <c r="CA118" i="84"/>
  <c r="CB118" i="84"/>
  <c r="CC118" i="84"/>
  <c r="CD118" i="84"/>
  <c r="CE118" i="84"/>
  <c r="CF118" i="84"/>
  <c r="CG118" i="84"/>
  <c r="CH118" i="84"/>
  <c r="CI118" i="84"/>
  <c r="CJ118" i="84"/>
  <c r="CK118" i="84"/>
  <c r="BX119" i="84"/>
  <c r="BY119" i="84"/>
  <c r="CA119" i="84"/>
  <c r="CB119" i="84"/>
  <c r="CC119" i="84"/>
  <c r="CD119" i="84"/>
  <c r="CE119" i="84"/>
  <c r="CF119" i="84"/>
  <c r="CG119" i="84"/>
  <c r="CH119" i="84"/>
  <c r="CI119" i="84"/>
  <c r="CJ119" i="84"/>
  <c r="CK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X126" i="84"/>
  <c r="BY126" i="84"/>
  <c r="F433" i="94" s="1"/>
  <c r="BZ126" i="84"/>
  <c r="G433" i="94" s="1"/>
  <c r="CA126" i="84"/>
  <c r="CB126" i="84"/>
  <c r="CC126" i="84"/>
  <c r="CD126" i="84"/>
  <c r="CE126" i="84"/>
  <c r="CF126" i="84"/>
  <c r="CG126" i="84"/>
  <c r="CH126" i="84"/>
  <c r="CI126" i="84"/>
  <c r="CJ126" i="84"/>
  <c r="CK126" i="84"/>
  <c r="BX127" i="84"/>
  <c r="BY127" i="84"/>
  <c r="F434" i="94" s="1"/>
  <c r="BZ127" i="84"/>
  <c r="G434" i="94" s="1"/>
  <c r="CA127" i="84"/>
  <c r="CB127" i="84"/>
  <c r="CC127" i="84"/>
  <c r="CD127" i="84"/>
  <c r="CE127" i="84"/>
  <c r="CF127" i="84"/>
  <c r="CG127" i="84"/>
  <c r="CH127" i="84"/>
  <c r="CI127" i="84"/>
  <c r="CJ127" i="84"/>
  <c r="CK127" i="84"/>
  <c r="BX128" i="84"/>
  <c r="BY128" i="84"/>
  <c r="F435" i="94" s="1"/>
  <c r="BZ128" i="84"/>
  <c r="G435" i="94" s="1"/>
  <c r="CA128" i="84"/>
  <c r="CB128" i="84"/>
  <c r="CC128" i="84"/>
  <c r="CD128" i="84"/>
  <c r="CE128" i="84"/>
  <c r="CF128" i="84"/>
  <c r="CG128" i="84"/>
  <c r="CH128" i="84"/>
  <c r="CI128" i="84"/>
  <c r="CJ128" i="84"/>
  <c r="CK128" i="84"/>
  <c r="BX129" i="84"/>
  <c r="BY129" i="84"/>
  <c r="F436" i="94" s="1"/>
  <c r="CA129" i="84"/>
  <c r="CB129" i="84"/>
  <c r="CC129" i="84"/>
  <c r="CD129" i="84"/>
  <c r="CE129" i="84"/>
  <c r="CF129" i="84"/>
  <c r="CG129" i="84"/>
  <c r="CH129" i="84"/>
  <c r="CI129" i="84"/>
  <c r="CJ129" i="84"/>
  <c r="CK129" i="84"/>
  <c r="BX130" i="84"/>
  <c r="BY130" i="84"/>
  <c r="BZ130" i="84"/>
  <c r="G437" i="94" s="1"/>
  <c r="CA130" i="84"/>
  <c r="CB130" i="84"/>
  <c r="CC130" i="84"/>
  <c r="CD130" i="84"/>
  <c r="CE130" i="84"/>
  <c r="CF130" i="84"/>
  <c r="CG130" i="84"/>
  <c r="CH130" i="84"/>
  <c r="CI130" i="84"/>
  <c r="CJ130" i="84"/>
  <c r="CK130" i="84"/>
  <c r="BX131" i="84"/>
  <c r="BY131" i="84"/>
  <c r="BZ131" i="84"/>
  <c r="G438" i="94" s="1"/>
  <c r="CA131" i="84"/>
  <c r="CB131" i="84"/>
  <c r="CC131" i="84"/>
  <c r="CD131" i="84"/>
  <c r="CE131" i="84"/>
  <c r="CF131" i="84"/>
  <c r="CG131" i="84"/>
  <c r="CH131" i="84"/>
  <c r="CI131" i="84"/>
  <c r="CJ131" i="84"/>
  <c r="CK131" i="84"/>
  <c r="CL131" i="84"/>
  <c r="CM131" i="84"/>
  <c r="S438" i="94" s="1"/>
  <c r="U438" i="94" s="1"/>
  <c r="BX132" i="84"/>
  <c r="BY132" i="84"/>
  <c r="F439" i="94" s="1"/>
  <c r="BZ132" i="84"/>
  <c r="G439" i="94" s="1"/>
  <c r="CA132" i="84"/>
  <c r="CB132" i="84"/>
  <c r="CC132" i="84"/>
  <c r="CD132" i="84"/>
  <c r="CE132" i="84"/>
  <c r="CF132" i="84"/>
  <c r="CG132" i="84"/>
  <c r="CH132" i="84"/>
  <c r="CI132" i="84"/>
  <c r="CJ132" i="84"/>
  <c r="CK132" i="84"/>
  <c r="BX133" i="84"/>
  <c r="BY133" i="84"/>
  <c r="CA133" i="84"/>
  <c r="CB133" i="84"/>
  <c r="CC133" i="84"/>
  <c r="CD133" i="84"/>
  <c r="CE133" i="84"/>
  <c r="CF133" i="84"/>
  <c r="CG133" i="84"/>
  <c r="CH133" i="84"/>
  <c r="CI133" i="84"/>
  <c r="CJ133" i="84"/>
  <c r="CK133" i="84"/>
  <c r="BX134" i="84"/>
  <c r="BY134" i="84"/>
  <c r="CA134" i="84"/>
  <c r="CB134" i="84"/>
  <c r="CC134" i="84"/>
  <c r="CD134" i="84"/>
  <c r="CE134" i="84"/>
  <c r="CF134" i="84"/>
  <c r="CG134" i="84"/>
  <c r="CH134" i="84"/>
  <c r="CI134" i="84"/>
  <c r="CJ134" i="84"/>
  <c r="CK134" i="84"/>
  <c r="BX135" i="84"/>
  <c r="BY135" i="84"/>
  <c r="F442" i="94" s="1"/>
  <c r="BZ135" i="84"/>
  <c r="CA135" i="84"/>
  <c r="CB135" i="84"/>
  <c r="CC135" i="84"/>
  <c r="CD135" i="84"/>
  <c r="CE135" i="84"/>
  <c r="CF135" i="84"/>
  <c r="CG135" i="84"/>
  <c r="CH135" i="84"/>
  <c r="CI135" i="84"/>
  <c r="CJ135" i="84"/>
  <c r="CK135" i="84"/>
  <c r="CL135" i="84"/>
  <c r="CM135" i="84"/>
  <c r="BX136" i="84"/>
  <c r="BY136" i="84"/>
  <c r="BZ136" i="84"/>
  <c r="CA136" i="84"/>
  <c r="CB136" i="84"/>
  <c r="CC136" i="84"/>
  <c r="CD136" i="84"/>
  <c r="CE136" i="84"/>
  <c r="CF136" i="84"/>
  <c r="CG136" i="84"/>
  <c r="CH136" i="84"/>
  <c r="CI136" i="84"/>
  <c r="CJ136" i="84"/>
  <c r="CK136" i="84"/>
  <c r="CL136" i="84"/>
  <c r="CM136" i="84"/>
  <c r="BX137" i="84"/>
  <c r="BY137" i="84"/>
  <c r="BZ137" i="84"/>
  <c r="CA137" i="84"/>
  <c r="CB137" i="84"/>
  <c r="CC137" i="84"/>
  <c r="CD137" i="84"/>
  <c r="CE137" i="84"/>
  <c r="CF137" i="84"/>
  <c r="CG137" i="84"/>
  <c r="CH137" i="84"/>
  <c r="CI137" i="84"/>
  <c r="CJ137" i="84"/>
  <c r="CK137" i="84"/>
  <c r="CL137" i="84"/>
  <c r="CM137" i="84"/>
  <c r="BX138" i="84"/>
  <c r="BY138" i="84"/>
  <c r="BZ138" i="84"/>
  <c r="CA138" i="84"/>
  <c r="CB138" i="84"/>
  <c r="CC138" i="84"/>
  <c r="CD138" i="84"/>
  <c r="CE138" i="84"/>
  <c r="CF138" i="84"/>
  <c r="CG138" i="84"/>
  <c r="CH138" i="84"/>
  <c r="CI138" i="84"/>
  <c r="CJ138" i="84"/>
  <c r="CK138" i="84"/>
  <c r="CL138" i="84"/>
  <c r="CM138" i="84"/>
  <c r="BX139" i="84"/>
  <c r="BY139" i="84"/>
  <c r="F446" i="94" s="1"/>
  <c r="BZ139" i="84"/>
  <c r="CA139" i="84"/>
  <c r="CB139" i="84"/>
  <c r="CC139" i="84"/>
  <c r="CD139" i="84"/>
  <c r="CE139" i="84"/>
  <c r="CF139" i="84"/>
  <c r="CG139" i="84"/>
  <c r="CH139" i="84"/>
  <c r="CI139" i="84"/>
  <c r="CJ139" i="84"/>
  <c r="CK139" i="84"/>
  <c r="CL139" i="84"/>
  <c r="CM139" i="84"/>
  <c r="BX140" i="84"/>
  <c r="BY140" i="84"/>
  <c r="BZ140" i="84"/>
  <c r="CA140" i="84"/>
  <c r="CB140" i="84"/>
  <c r="CC140" i="84"/>
  <c r="CD140" i="84"/>
  <c r="CE140" i="84"/>
  <c r="CF140" i="84"/>
  <c r="CG140" i="84"/>
  <c r="CH140" i="84"/>
  <c r="CI140" i="84"/>
  <c r="CJ140" i="84"/>
  <c r="CK140" i="84"/>
  <c r="CL140" i="84"/>
  <c r="CM140" i="84"/>
  <c r="BX141" i="84"/>
  <c r="BY141" i="84"/>
  <c r="F448" i="94" s="1"/>
  <c r="BZ141" i="84"/>
  <c r="CA141" i="84"/>
  <c r="CB141" i="84"/>
  <c r="CC141" i="84"/>
  <c r="CD141" i="84"/>
  <c r="CE141" i="84"/>
  <c r="CF141" i="84"/>
  <c r="CG141" i="84"/>
  <c r="CH141" i="84"/>
  <c r="CI141" i="84"/>
  <c r="CJ141" i="84"/>
  <c r="CK141" i="84"/>
  <c r="CL141" i="84"/>
  <c r="CM141" i="84"/>
  <c r="BX143" i="84"/>
  <c r="BY143" i="84"/>
  <c r="F450" i="94" s="1"/>
  <c r="CA143" i="84"/>
  <c r="CB143" i="84"/>
  <c r="CC143" i="84"/>
  <c r="CD143" i="84"/>
  <c r="CE143" i="84"/>
  <c r="CF143" i="84"/>
  <c r="CG143" i="84"/>
  <c r="CH143" i="84"/>
  <c r="CI143" i="84"/>
  <c r="CJ143" i="84"/>
  <c r="CK143" i="84"/>
  <c r="BX144" i="84"/>
  <c r="BY144" i="84"/>
  <c r="CA144" i="84"/>
  <c r="CB144" i="84"/>
  <c r="CC144" i="84"/>
  <c r="CD144" i="84"/>
  <c r="CE144" i="84"/>
  <c r="CF144" i="84"/>
  <c r="CG144" i="84"/>
  <c r="CH144" i="84"/>
  <c r="CI144" i="84"/>
  <c r="CJ144" i="84"/>
  <c r="CK144" i="84"/>
  <c r="BX145" i="84"/>
  <c r="BY145" i="84"/>
  <c r="CA145" i="84"/>
  <c r="CB145" i="84"/>
  <c r="CC145" i="84"/>
  <c r="CD145" i="84"/>
  <c r="CE145" i="84"/>
  <c r="CF145" i="84"/>
  <c r="CG145" i="84"/>
  <c r="CH145" i="84"/>
  <c r="CI145" i="84"/>
  <c r="CJ145" i="84"/>
  <c r="CK145" i="84"/>
  <c r="BX146" i="84"/>
  <c r="BY146" i="84"/>
  <c r="CA146" i="84"/>
  <c r="CB146" i="84"/>
  <c r="CC146" i="84"/>
  <c r="CD146" i="84"/>
  <c r="CE146" i="84"/>
  <c r="CF146" i="84"/>
  <c r="CG146" i="84"/>
  <c r="CH146" i="84"/>
  <c r="CI146" i="84"/>
  <c r="CJ146" i="84"/>
  <c r="CK146" i="84"/>
  <c r="BX147" i="84"/>
  <c r="BY147" i="84"/>
  <c r="CA147" i="84"/>
  <c r="CB147" i="84"/>
  <c r="CC147" i="84"/>
  <c r="CD147" i="84"/>
  <c r="CE147" i="84"/>
  <c r="CF147" i="84"/>
  <c r="CG147" i="84"/>
  <c r="CH147" i="84"/>
  <c r="CI147" i="84"/>
  <c r="CJ147" i="84"/>
  <c r="CK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X154" i="84"/>
  <c r="BY154" i="84"/>
  <c r="F455" i="94" s="1"/>
  <c r="BZ154" i="84"/>
  <c r="CA154" i="84"/>
  <c r="CB154" i="84"/>
  <c r="CC154" i="84"/>
  <c r="CD154" i="84"/>
  <c r="CE154" i="84"/>
  <c r="CF154" i="84"/>
  <c r="CG154" i="84"/>
  <c r="CH154" i="84"/>
  <c r="CI154" i="84"/>
  <c r="CJ154" i="84"/>
  <c r="CK154" i="84"/>
  <c r="CL154" i="84"/>
  <c r="CM154" i="84"/>
  <c r="BX155" i="84"/>
  <c r="BY155" i="84"/>
  <c r="F456" i="94" s="1"/>
  <c r="BZ155" i="84"/>
  <c r="CA155" i="84"/>
  <c r="CB155" i="84"/>
  <c r="CC155" i="84"/>
  <c r="CD155" i="84"/>
  <c r="CE155" i="84"/>
  <c r="CF155" i="84"/>
  <c r="CG155" i="84"/>
  <c r="CH155" i="84"/>
  <c r="CI155" i="84"/>
  <c r="CJ155" i="84"/>
  <c r="CK155" i="84"/>
  <c r="CL155" i="84"/>
  <c r="CM155" i="84"/>
  <c r="BX156" i="84"/>
  <c r="BY156" i="84"/>
  <c r="F457" i="94" s="1"/>
  <c r="BZ156" i="84"/>
  <c r="CA156" i="84"/>
  <c r="CB156" i="84"/>
  <c r="CC156" i="84"/>
  <c r="CD156" i="84"/>
  <c r="CE156" i="84"/>
  <c r="CF156" i="84"/>
  <c r="CG156" i="84"/>
  <c r="CH156" i="84"/>
  <c r="CI156" i="84"/>
  <c r="CJ156" i="84"/>
  <c r="CK156" i="84"/>
  <c r="CL156" i="84"/>
  <c r="CM156" i="84"/>
  <c r="BX157" i="84"/>
  <c r="BY157" i="84"/>
  <c r="F458" i="94" s="1"/>
  <c r="BZ157" i="84"/>
  <c r="CA157" i="84"/>
  <c r="CB157" i="84"/>
  <c r="CC157" i="84"/>
  <c r="CD157" i="84"/>
  <c r="CE157" i="84"/>
  <c r="CF157" i="84"/>
  <c r="CG157" i="84"/>
  <c r="CH157" i="84"/>
  <c r="CI157" i="84"/>
  <c r="CJ157" i="84"/>
  <c r="CK157" i="84"/>
  <c r="CL157" i="84"/>
  <c r="CM157" i="84"/>
  <c r="BX158" i="84"/>
  <c r="BY158" i="84"/>
  <c r="BZ158" i="84"/>
  <c r="CA158" i="84"/>
  <c r="CB158" i="84"/>
  <c r="CC158" i="84"/>
  <c r="CD158" i="84"/>
  <c r="CE158" i="84"/>
  <c r="CF158" i="84"/>
  <c r="CG158" i="84"/>
  <c r="CH158" i="84"/>
  <c r="CI158" i="84"/>
  <c r="CJ158" i="84"/>
  <c r="CK158" i="84"/>
  <c r="CL158" i="84"/>
  <c r="CM158" i="84"/>
  <c r="BX159" i="84"/>
  <c r="BY159" i="84"/>
  <c r="BZ159" i="84"/>
  <c r="CA159" i="84"/>
  <c r="CB159" i="84"/>
  <c r="CC159" i="84"/>
  <c r="CD159" i="84"/>
  <c r="CE159" i="84"/>
  <c r="CF159" i="84"/>
  <c r="CG159" i="84"/>
  <c r="CH159" i="84"/>
  <c r="CI159" i="84"/>
  <c r="CJ159" i="84"/>
  <c r="CK159" i="84"/>
  <c r="CL159" i="84"/>
  <c r="CM159" i="84"/>
  <c r="BX160" i="84"/>
  <c r="BY160" i="84"/>
  <c r="BZ160" i="84"/>
  <c r="CA160" i="84"/>
  <c r="CB160" i="84"/>
  <c r="CC160" i="84"/>
  <c r="CD160" i="84"/>
  <c r="CE160" i="84"/>
  <c r="CF160" i="84"/>
  <c r="CG160" i="84"/>
  <c r="CH160" i="84"/>
  <c r="CI160" i="84"/>
  <c r="CJ160" i="84"/>
  <c r="CK160" i="84"/>
  <c r="CL160" i="84"/>
  <c r="CM160" i="84"/>
  <c r="BX161" i="84"/>
  <c r="BY161" i="84"/>
  <c r="BZ161" i="84"/>
  <c r="CA161" i="84"/>
  <c r="CB161" i="84"/>
  <c r="CC161" i="84"/>
  <c r="CD161" i="84"/>
  <c r="CE161" i="84"/>
  <c r="CF161" i="84"/>
  <c r="CG161" i="84"/>
  <c r="CH161" i="84"/>
  <c r="CI161" i="84"/>
  <c r="CJ161" i="84"/>
  <c r="CK161" i="84"/>
  <c r="CL161" i="84"/>
  <c r="CM161" i="84"/>
  <c r="BX162" i="84"/>
  <c r="BY162" i="84"/>
  <c r="BZ162" i="84"/>
  <c r="CA162" i="84"/>
  <c r="CB162" i="84"/>
  <c r="CC162" i="84"/>
  <c r="CD162" i="84"/>
  <c r="CE162" i="84"/>
  <c r="CF162" i="84"/>
  <c r="CG162" i="84"/>
  <c r="CH162" i="84"/>
  <c r="CI162" i="84"/>
  <c r="CJ162" i="84"/>
  <c r="CK162" i="84"/>
  <c r="CL162" i="84"/>
  <c r="CM162" i="84"/>
  <c r="BX163" i="84"/>
  <c r="BY163" i="84"/>
  <c r="F464" i="94" s="1"/>
  <c r="BZ163" i="84"/>
  <c r="CA163" i="84"/>
  <c r="CB163" i="84"/>
  <c r="CC163" i="84"/>
  <c r="CD163" i="84"/>
  <c r="CE163" i="84"/>
  <c r="CF163" i="84"/>
  <c r="CG163" i="84"/>
  <c r="CH163" i="84"/>
  <c r="CI163" i="84"/>
  <c r="CJ163" i="84"/>
  <c r="CK163" i="84"/>
  <c r="CL163" i="84"/>
  <c r="CM163" i="84"/>
  <c r="BX164" i="84"/>
  <c r="BY164" i="84"/>
  <c r="F465" i="94" s="1"/>
  <c r="BZ164" i="84"/>
  <c r="CA164" i="84"/>
  <c r="CB164" i="84"/>
  <c r="CC164" i="84"/>
  <c r="CD164" i="84"/>
  <c r="CE164" i="84"/>
  <c r="CF164" i="84"/>
  <c r="CG164" i="84"/>
  <c r="CH164" i="84"/>
  <c r="CI164" i="84"/>
  <c r="CJ164" i="84"/>
  <c r="CK164" i="84"/>
  <c r="CL164" i="84"/>
  <c r="CM164" i="84"/>
  <c r="BX165" i="84"/>
  <c r="BY165" i="84"/>
  <c r="BZ165" i="84"/>
  <c r="CA165" i="84"/>
  <c r="CB165" i="84"/>
  <c r="CC165" i="84"/>
  <c r="CD165" i="84"/>
  <c r="CE165" i="84"/>
  <c r="CF165" i="84"/>
  <c r="CG165" i="84"/>
  <c r="CH165" i="84"/>
  <c r="CI165" i="84"/>
  <c r="CJ165" i="84"/>
  <c r="CK165" i="84"/>
  <c r="CL165" i="84"/>
  <c r="CM165" i="84"/>
  <c r="BX166" i="84"/>
  <c r="BY166" i="84"/>
  <c r="F467" i="94" s="1"/>
  <c r="BZ166" i="84"/>
  <c r="CA166" i="84"/>
  <c r="CB166" i="84"/>
  <c r="CC166" i="84"/>
  <c r="CD166" i="84"/>
  <c r="CE166" i="84"/>
  <c r="CF166" i="84"/>
  <c r="CG166" i="84"/>
  <c r="CH166" i="84"/>
  <c r="CI166" i="84"/>
  <c r="CJ166" i="84"/>
  <c r="CK166" i="84"/>
  <c r="CL166" i="84"/>
  <c r="CM166" i="84"/>
  <c r="BX167" i="84"/>
  <c r="BY167" i="84"/>
  <c r="BZ167" i="84"/>
  <c r="CA167" i="84"/>
  <c r="CB167" i="84"/>
  <c r="CC167" i="84"/>
  <c r="CD167" i="84"/>
  <c r="CE167" i="84"/>
  <c r="CF167" i="84"/>
  <c r="CG167" i="84"/>
  <c r="CH167" i="84"/>
  <c r="CI167" i="84"/>
  <c r="CJ167" i="84"/>
  <c r="CK167" i="84"/>
  <c r="CL167" i="84"/>
  <c r="CM167" i="84"/>
  <c r="BX168" i="84"/>
  <c r="BY168" i="84"/>
  <c r="BZ168" i="84"/>
  <c r="CA168" i="84"/>
  <c r="CB168" i="84"/>
  <c r="CC168" i="84"/>
  <c r="CD168" i="84"/>
  <c r="CE168" i="84"/>
  <c r="CF168" i="84"/>
  <c r="CG168" i="84"/>
  <c r="CH168" i="84"/>
  <c r="CI168" i="84"/>
  <c r="CJ168" i="84"/>
  <c r="CK168" i="84"/>
  <c r="CL168" i="84"/>
  <c r="CM168" i="84"/>
  <c r="BX169" i="84"/>
  <c r="BY169" i="84"/>
  <c r="BZ169" i="84"/>
  <c r="CA169" i="84"/>
  <c r="CB169" i="84"/>
  <c r="CC169" i="84"/>
  <c r="CD169" i="84"/>
  <c r="CE169" i="84"/>
  <c r="CF169" i="84"/>
  <c r="CG169" i="84"/>
  <c r="CH169" i="84"/>
  <c r="CI169" i="84"/>
  <c r="CJ169" i="84"/>
  <c r="CK169" i="84"/>
  <c r="CL169" i="84"/>
  <c r="CM169" i="84"/>
  <c r="BX170" i="84"/>
  <c r="BY170" i="84"/>
  <c r="F471" i="94" s="1"/>
  <c r="BZ170" i="84"/>
  <c r="CA170" i="84"/>
  <c r="CB170" i="84"/>
  <c r="CC170" i="84"/>
  <c r="CD170" i="84"/>
  <c r="CE170" i="84"/>
  <c r="CF170" i="84"/>
  <c r="CG170" i="84"/>
  <c r="CH170" i="84"/>
  <c r="CI170" i="84"/>
  <c r="CJ170" i="84"/>
  <c r="CK170" i="84"/>
  <c r="CL170" i="84"/>
  <c r="CM170" i="84"/>
  <c r="BX171" i="84"/>
  <c r="BY171" i="84"/>
  <c r="BZ171" i="84"/>
  <c r="CA171" i="84"/>
  <c r="CB171" i="84"/>
  <c r="CC171" i="84"/>
  <c r="CD171" i="84"/>
  <c r="CE171" i="84"/>
  <c r="CF171" i="84"/>
  <c r="CG171" i="84"/>
  <c r="CH171" i="84"/>
  <c r="CI171" i="84"/>
  <c r="CJ171" i="84"/>
  <c r="CK171" i="84"/>
  <c r="CL171" i="84"/>
  <c r="CM171" i="84"/>
  <c r="BX172" i="84"/>
  <c r="BY172" i="84"/>
  <c r="F473" i="94" s="1"/>
  <c r="BZ172" i="84"/>
  <c r="CA172" i="84"/>
  <c r="CB172" i="84"/>
  <c r="CC172" i="84"/>
  <c r="CD172" i="84"/>
  <c r="CE172" i="84"/>
  <c r="CF172" i="84"/>
  <c r="CG172" i="84"/>
  <c r="CH172" i="84"/>
  <c r="CI172" i="84"/>
  <c r="CJ172" i="84"/>
  <c r="CK172" i="84"/>
  <c r="CL172" i="84"/>
  <c r="CM172" i="84"/>
  <c r="BX174" i="84"/>
  <c r="BY174" i="84"/>
  <c r="F474" i="94" s="1"/>
  <c r="BZ174" i="84"/>
  <c r="CA174" i="84"/>
  <c r="CB174" i="84"/>
  <c r="CC174" i="84"/>
  <c r="CD174" i="84"/>
  <c r="CE174" i="84"/>
  <c r="CF174" i="84"/>
  <c r="CG174" i="84"/>
  <c r="CH174" i="84"/>
  <c r="CI174" i="84"/>
  <c r="CJ174" i="84"/>
  <c r="CK174" i="84"/>
  <c r="CL174" i="84"/>
  <c r="CM174" i="84"/>
  <c r="BX175" i="84"/>
  <c r="BY175" i="84"/>
  <c r="BZ175" i="84"/>
  <c r="CA175" i="84"/>
  <c r="CB175" i="84"/>
  <c r="CC175" i="84"/>
  <c r="CD175" i="84"/>
  <c r="CE175" i="84"/>
  <c r="CF175" i="84"/>
  <c r="CG175" i="84"/>
  <c r="CH175" i="84"/>
  <c r="CI175" i="84"/>
  <c r="CJ175" i="84"/>
  <c r="CK175" i="84"/>
  <c r="CL175" i="84"/>
  <c r="CM175" i="84"/>
  <c r="BX176" i="84"/>
  <c r="BY176" i="84"/>
  <c r="BZ176" i="84"/>
  <c r="CA176" i="84"/>
  <c r="CB176" i="84"/>
  <c r="CC176" i="84"/>
  <c r="CD176" i="84"/>
  <c r="CE176" i="84"/>
  <c r="CF176" i="84"/>
  <c r="CG176" i="84"/>
  <c r="CH176" i="84"/>
  <c r="CI176" i="84"/>
  <c r="CJ176" i="84"/>
  <c r="CK176" i="84"/>
  <c r="CL176" i="84"/>
  <c r="CM176" i="84"/>
  <c r="BX177" i="84"/>
  <c r="BY177" i="84"/>
  <c r="BZ177" i="84"/>
  <c r="CA177" i="84"/>
  <c r="CB177" i="84"/>
  <c r="CC177" i="84"/>
  <c r="CD177" i="84"/>
  <c r="CE177" i="84"/>
  <c r="CF177" i="84"/>
  <c r="CG177" i="84"/>
  <c r="CH177" i="84"/>
  <c r="CI177" i="84"/>
  <c r="CJ177" i="84"/>
  <c r="CK177" i="84"/>
  <c r="CL177" i="84"/>
  <c r="CM177" i="84"/>
  <c r="BX178" i="84"/>
  <c r="BY178" i="84"/>
  <c r="BZ178" i="84"/>
  <c r="CA178" i="84"/>
  <c r="CB178" i="84"/>
  <c r="CC178" i="84"/>
  <c r="CD178" i="84"/>
  <c r="CE178" i="84"/>
  <c r="CF178" i="84"/>
  <c r="CG178" i="84"/>
  <c r="CH178" i="84"/>
  <c r="CI178" i="84"/>
  <c r="CJ178" i="84"/>
  <c r="CK178" i="84"/>
  <c r="CL178" i="84"/>
  <c r="CM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X185" i="84"/>
  <c r="BY185" i="84"/>
  <c r="F479" i="94" s="1"/>
  <c r="BZ185" i="84"/>
  <c r="G479" i="94" s="1"/>
  <c r="CA185" i="84"/>
  <c r="CB185" i="84"/>
  <c r="CC185" i="84"/>
  <c r="CD185" i="84"/>
  <c r="CE185" i="84"/>
  <c r="CF185" i="84"/>
  <c r="CG185" i="84"/>
  <c r="CH185" i="84"/>
  <c r="CI185" i="84"/>
  <c r="CJ185" i="84"/>
  <c r="CK185" i="84"/>
  <c r="BX186" i="84"/>
  <c r="BY186" i="84"/>
  <c r="F480" i="94" s="1"/>
  <c r="CA186" i="84"/>
  <c r="CB186" i="84"/>
  <c r="CC186" i="84"/>
  <c r="CD186" i="84"/>
  <c r="CE186" i="84"/>
  <c r="CF186" i="84"/>
  <c r="CG186" i="84"/>
  <c r="CH186" i="84"/>
  <c r="CI186" i="84"/>
  <c r="CJ186" i="84"/>
  <c r="CK186" i="84"/>
  <c r="BX187" i="84"/>
  <c r="BY187" i="84"/>
  <c r="CA187" i="84"/>
  <c r="CB187" i="84"/>
  <c r="CC187" i="84"/>
  <c r="CD187" i="84"/>
  <c r="CE187" i="84"/>
  <c r="CF187" i="84"/>
  <c r="CG187" i="84"/>
  <c r="CH187" i="84"/>
  <c r="CI187" i="84"/>
  <c r="CJ187" i="84"/>
  <c r="CK187" i="84"/>
  <c r="BX188" i="84"/>
  <c r="BY188" i="84"/>
  <c r="F482" i="94" s="1"/>
  <c r="CA188" i="84"/>
  <c r="CB188" i="84"/>
  <c r="CC188" i="84"/>
  <c r="CD188" i="84"/>
  <c r="CE188" i="84"/>
  <c r="CF188" i="84"/>
  <c r="CG188" i="84"/>
  <c r="CH188" i="84"/>
  <c r="CI188" i="84"/>
  <c r="CJ188" i="84"/>
  <c r="CK188" i="84"/>
  <c r="BX189" i="84"/>
  <c r="BY189" i="84"/>
  <c r="CA189" i="84"/>
  <c r="CB189" i="84"/>
  <c r="CC189" i="84"/>
  <c r="CD189" i="84"/>
  <c r="CE189" i="84"/>
  <c r="CF189" i="84"/>
  <c r="CG189" i="84"/>
  <c r="CH189" i="84"/>
  <c r="CI189" i="84"/>
  <c r="CJ189" i="84"/>
  <c r="CK189" i="84"/>
  <c r="BX190" i="84"/>
  <c r="BY190" i="84"/>
  <c r="CA190" i="84"/>
  <c r="CB190" i="84"/>
  <c r="CC190" i="84"/>
  <c r="CD190" i="84"/>
  <c r="CE190" i="84"/>
  <c r="CF190" i="84"/>
  <c r="CG190" i="84"/>
  <c r="CH190" i="84"/>
  <c r="CI190" i="84"/>
  <c r="CJ190" i="84"/>
  <c r="CK190" i="84"/>
  <c r="BX191" i="84"/>
  <c r="BY191" i="84"/>
  <c r="F485" i="94" s="1"/>
  <c r="CA191" i="84"/>
  <c r="CB191" i="84"/>
  <c r="CC191" i="84"/>
  <c r="CD191" i="84"/>
  <c r="CE191" i="84"/>
  <c r="CF191" i="84"/>
  <c r="CG191" i="84"/>
  <c r="CH191" i="84"/>
  <c r="CI191" i="84"/>
  <c r="CJ191" i="84"/>
  <c r="CK191" i="84"/>
  <c r="BX192" i="84"/>
  <c r="BY192" i="84"/>
  <c r="F486" i="94" s="1"/>
  <c r="CA192" i="84"/>
  <c r="CB192" i="84"/>
  <c r="CC192" i="84"/>
  <c r="CD192" i="84"/>
  <c r="CE192" i="84"/>
  <c r="CF192" i="84"/>
  <c r="CG192" i="84"/>
  <c r="CH192" i="84"/>
  <c r="CI192" i="84"/>
  <c r="CJ192" i="84"/>
  <c r="CK192" i="84"/>
  <c r="BX193" i="84"/>
  <c r="BY193" i="84"/>
  <c r="CA193" i="84"/>
  <c r="CB193" i="84"/>
  <c r="CC193" i="84"/>
  <c r="CD193" i="84"/>
  <c r="CE193" i="84"/>
  <c r="CF193" i="84"/>
  <c r="CG193" i="84"/>
  <c r="CH193" i="84"/>
  <c r="CI193" i="84"/>
  <c r="CJ193" i="84"/>
  <c r="CK193" i="84"/>
  <c r="BX194" i="84"/>
  <c r="BY194" i="84"/>
  <c r="F488" i="94" s="1"/>
  <c r="BZ194" i="84"/>
  <c r="G488" i="94" s="1"/>
  <c r="CA194" i="84"/>
  <c r="CB194" i="84"/>
  <c r="CC194" i="84"/>
  <c r="CD194" i="84"/>
  <c r="CE194" i="84"/>
  <c r="CF194" i="84"/>
  <c r="CG194" i="84"/>
  <c r="CH194" i="84"/>
  <c r="CI194" i="84"/>
  <c r="CJ194" i="84"/>
  <c r="CK194" i="84"/>
  <c r="BX195" i="84"/>
  <c r="BY195" i="84"/>
  <c r="BZ195" i="84"/>
  <c r="G489" i="94" s="1"/>
  <c r="CA195" i="84"/>
  <c r="CB195" i="84"/>
  <c r="CC195" i="84"/>
  <c r="CD195" i="84"/>
  <c r="CE195" i="84"/>
  <c r="CF195" i="84"/>
  <c r="CG195" i="84"/>
  <c r="CH195" i="84"/>
  <c r="CI195" i="84"/>
  <c r="CJ195" i="84"/>
  <c r="CK195" i="84"/>
  <c r="BX196" i="84"/>
  <c r="BY196" i="84"/>
  <c r="CA196" i="84"/>
  <c r="H490" i="94" s="1"/>
  <c r="CB196" i="84"/>
  <c r="I490" i="94" s="1"/>
  <c r="CC196" i="84"/>
  <c r="J490" i="94" s="1"/>
  <c r="CD196" i="84"/>
  <c r="K490" i="94" s="1"/>
  <c r="CE196" i="84"/>
  <c r="L490" i="94" s="1"/>
  <c r="CF196" i="84"/>
  <c r="M490" i="94" s="1"/>
  <c r="CG196" i="84"/>
  <c r="N490" i="94" s="1"/>
  <c r="CH196" i="84"/>
  <c r="O490" i="94" s="1"/>
  <c r="CI196" i="84"/>
  <c r="P490" i="94" s="1"/>
  <c r="CJ196" i="84"/>
  <c r="Q490" i="94" s="1"/>
  <c r="CK196" i="84"/>
  <c r="R490" i="94" s="1"/>
  <c r="BX197" i="84"/>
  <c r="BY197" i="84"/>
  <c r="BX198" i="84"/>
  <c r="BY198" i="84"/>
  <c r="F492" i="94" s="1"/>
  <c r="BZ198" i="84"/>
  <c r="G492" i="94" s="1"/>
  <c r="CA198" i="84"/>
  <c r="CB198" i="84"/>
  <c r="CC198" i="84"/>
  <c r="CD198" i="84"/>
  <c r="CE198" i="84"/>
  <c r="CF198" i="84"/>
  <c r="CG198" i="84"/>
  <c r="CH198" i="84"/>
  <c r="CI198" i="84"/>
  <c r="CJ198" i="84"/>
  <c r="CK198" i="84"/>
  <c r="BX199" i="84"/>
  <c r="BY199" i="84"/>
  <c r="CA199" i="84"/>
  <c r="H493" i="94" s="1"/>
  <c r="CB199" i="84"/>
  <c r="I493" i="94" s="1"/>
  <c r="CC199" i="84"/>
  <c r="J493" i="94" s="1"/>
  <c r="CD199" i="84"/>
  <c r="K493" i="94" s="1"/>
  <c r="CE199" i="84"/>
  <c r="L493" i="94" s="1"/>
  <c r="CF199" i="84"/>
  <c r="M493" i="94" s="1"/>
  <c r="CG199" i="84"/>
  <c r="N493" i="94" s="1"/>
  <c r="CH199" i="84"/>
  <c r="O493" i="94" s="1"/>
  <c r="CI199" i="84"/>
  <c r="P493" i="94" s="1"/>
  <c r="CJ199" i="84"/>
  <c r="Q493" i="94" s="1"/>
  <c r="CK199" i="84"/>
  <c r="R493" i="94" s="1"/>
  <c r="BX200" i="84"/>
  <c r="BY200" i="84"/>
  <c r="F494" i="94" s="1"/>
  <c r="CA200" i="84"/>
  <c r="H494" i="94" s="1"/>
  <c r="CB200" i="84"/>
  <c r="I494" i="94" s="1"/>
  <c r="CC200" i="84"/>
  <c r="J494" i="94" s="1"/>
  <c r="CD200" i="84"/>
  <c r="K494" i="94" s="1"/>
  <c r="CE200" i="84"/>
  <c r="L494" i="94" s="1"/>
  <c r="CF200" i="84"/>
  <c r="M494" i="94" s="1"/>
  <c r="CG200" i="84"/>
  <c r="N494" i="94" s="1"/>
  <c r="CH200" i="84"/>
  <c r="O494" i="94" s="1"/>
  <c r="CI200" i="84"/>
  <c r="P494" i="94" s="1"/>
  <c r="CJ200" i="84"/>
  <c r="Q494" i="94" s="1"/>
  <c r="CK200" i="84"/>
  <c r="R494" i="94" s="1"/>
  <c r="BX201" i="84"/>
  <c r="BY201" i="84"/>
  <c r="BZ201" i="84"/>
  <c r="CA201" i="84"/>
  <c r="CB201" i="84"/>
  <c r="CC201" i="84"/>
  <c r="CD201" i="84"/>
  <c r="CE201" i="84"/>
  <c r="CF201" i="84"/>
  <c r="CG201" i="84"/>
  <c r="CH201" i="84"/>
  <c r="CI201" i="84"/>
  <c r="CJ201" i="84"/>
  <c r="CK201" i="84"/>
  <c r="CL201" i="84"/>
  <c r="CM201" i="84"/>
  <c r="BX202" i="84"/>
  <c r="BY202" i="84"/>
  <c r="F495" i="94" s="1"/>
  <c r="CA202" i="84"/>
  <c r="CB202" i="84"/>
  <c r="CC202" i="84"/>
  <c r="CD202" i="84"/>
  <c r="CE202" i="84"/>
  <c r="CF202" i="84"/>
  <c r="CG202" i="84"/>
  <c r="CH202" i="84"/>
  <c r="CI202" i="84"/>
  <c r="CJ202" i="84"/>
  <c r="CK202" i="84"/>
  <c r="BX203" i="84"/>
  <c r="BY203" i="84"/>
  <c r="F496" i="94" s="1"/>
  <c r="BZ203" i="84"/>
  <c r="CA203" i="84"/>
  <c r="CB203" i="84"/>
  <c r="CC203" i="84"/>
  <c r="CD203" i="84"/>
  <c r="CE203" i="84"/>
  <c r="CF203" i="84"/>
  <c r="CG203" i="84"/>
  <c r="CH203" i="84"/>
  <c r="CI203" i="84"/>
  <c r="CJ203" i="84"/>
  <c r="CK203" i="84"/>
  <c r="CL203" i="84"/>
  <c r="CM203" i="84"/>
  <c r="BX204" i="84"/>
  <c r="BY204" i="84"/>
  <c r="F497" i="94" s="1"/>
  <c r="CA204" i="84"/>
  <c r="CB204" i="84"/>
  <c r="CC204" i="84"/>
  <c r="CD204" i="84"/>
  <c r="CE204" i="84"/>
  <c r="CF204" i="84"/>
  <c r="CG204" i="84"/>
  <c r="CH204" i="84"/>
  <c r="CI204" i="84"/>
  <c r="CJ204" i="84"/>
  <c r="CK204" i="84"/>
  <c r="BX205" i="84"/>
  <c r="BY205" i="84"/>
  <c r="CA205" i="84"/>
  <c r="CB205" i="84"/>
  <c r="CC205" i="84"/>
  <c r="CD205" i="84"/>
  <c r="CE205" i="84"/>
  <c r="CF205" i="84"/>
  <c r="CG205" i="84"/>
  <c r="CH205" i="84"/>
  <c r="CI205" i="84"/>
  <c r="CJ205" i="84"/>
  <c r="CK205" i="84"/>
  <c r="BX206" i="84"/>
  <c r="BY206" i="84"/>
  <c r="BZ206" i="84"/>
  <c r="CA206" i="84"/>
  <c r="CB206" i="84"/>
  <c r="CC206" i="84"/>
  <c r="CD206" i="84"/>
  <c r="CE206" i="84"/>
  <c r="CF206" i="84"/>
  <c r="CG206" i="84"/>
  <c r="CH206" i="84"/>
  <c r="CI206" i="84"/>
  <c r="CJ206" i="84"/>
  <c r="CK206" i="84"/>
  <c r="CL206" i="84"/>
  <c r="CM206" i="84"/>
  <c r="BX207" i="84"/>
  <c r="BY207" i="84"/>
  <c r="CA207" i="84"/>
  <c r="CB207" i="84"/>
  <c r="CC207" i="84"/>
  <c r="CD207" i="84"/>
  <c r="CE207" i="84"/>
  <c r="CF207" i="84"/>
  <c r="CG207" i="84"/>
  <c r="CH207" i="84"/>
  <c r="CI207" i="84"/>
  <c r="CJ207" i="84"/>
  <c r="CK207" i="84"/>
  <c r="BX208" i="84"/>
  <c r="BY208" i="84"/>
  <c r="CA208" i="84"/>
  <c r="CB208" i="84"/>
  <c r="CC208" i="84"/>
  <c r="CD208" i="84"/>
  <c r="CE208" i="84"/>
  <c r="CF208" i="84"/>
  <c r="CG208" i="84"/>
  <c r="CH208" i="84"/>
  <c r="CI208" i="84"/>
  <c r="CJ208" i="84"/>
  <c r="CK208" i="84"/>
  <c r="BX209" i="84"/>
  <c r="BY209" i="84"/>
  <c r="BX210" i="84"/>
  <c r="BY210" i="84"/>
  <c r="BZ211" i="84"/>
  <c r="CA211" i="84"/>
  <c r="CB211" i="84"/>
  <c r="CC211" i="84"/>
  <c r="CD211" i="84"/>
  <c r="CE211" i="84"/>
  <c r="CF211" i="84"/>
  <c r="CG211" i="84"/>
  <c r="CH211" i="84"/>
  <c r="CI211" i="84"/>
  <c r="CJ211" i="84"/>
  <c r="CK211" i="84"/>
  <c r="CL211" i="84"/>
  <c r="CM211" i="84"/>
  <c r="BX212" i="84"/>
  <c r="BY212" i="84"/>
  <c r="BZ212" i="84"/>
  <c r="CA212" i="84"/>
  <c r="CB212" i="84"/>
  <c r="CC212" i="84"/>
  <c r="CD212" i="84"/>
  <c r="CE212" i="84"/>
  <c r="CF212" i="84"/>
  <c r="CG212" i="84"/>
  <c r="CH212" i="84"/>
  <c r="CI212" i="84"/>
  <c r="CJ212" i="84"/>
  <c r="CK212" i="84"/>
  <c r="CL212" i="84"/>
  <c r="CM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X219" i="84"/>
  <c r="BY219" i="84"/>
  <c r="F505" i="94" s="1"/>
  <c r="BZ219" i="84"/>
  <c r="CA219" i="84"/>
  <c r="CB219" i="84"/>
  <c r="CC219" i="84"/>
  <c r="CD219" i="84"/>
  <c r="CE219" i="84"/>
  <c r="CF219" i="84"/>
  <c r="CG219" i="84"/>
  <c r="CH219" i="84"/>
  <c r="CI219" i="84"/>
  <c r="CJ219" i="84"/>
  <c r="CK219" i="84"/>
  <c r="CL219" i="84"/>
  <c r="CM219" i="84"/>
  <c r="BX220" i="84"/>
  <c r="BY220" i="84"/>
  <c r="F506" i="94" s="1"/>
  <c r="BZ220" i="84"/>
  <c r="G506" i="94" s="1"/>
  <c r="CA220" i="84"/>
  <c r="CB220" i="84"/>
  <c r="CC220" i="84"/>
  <c r="CD220" i="84"/>
  <c r="CE220" i="84"/>
  <c r="CF220" i="84"/>
  <c r="CG220" i="84"/>
  <c r="CH220" i="84"/>
  <c r="CI220" i="84"/>
  <c r="CJ220" i="84"/>
  <c r="CK220" i="84"/>
  <c r="BX221" i="84"/>
  <c r="BY221" i="84"/>
  <c r="F507" i="94" s="1"/>
  <c r="BZ221" i="84"/>
  <c r="CA221" i="84"/>
  <c r="CB221" i="84"/>
  <c r="CC221" i="84"/>
  <c r="CD221" i="84"/>
  <c r="CE221" i="84"/>
  <c r="CF221" i="84"/>
  <c r="CG221" i="84"/>
  <c r="CH221" i="84"/>
  <c r="CI221" i="84"/>
  <c r="CJ221" i="84"/>
  <c r="CK221" i="84"/>
  <c r="CL221" i="84"/>
  <c r="CM221" i="84"/>
  <c r="BX222" i="84"/>
  <c r="BY222" i="84"/>
  <c r="F508" i="94" s="1"/>
  <c r="BZ222" i="84"/>
  <c r="CA222" i="84"/>
  <c r="CB222" i="84"/>
  <c r="CC222" i="84"/>
  <c r="CD222" i="84"/>
  <c r="CE222" i="84"/>
  <c r="CF222" i="84"/>
  <c r="CG222" i="84"/>
  <c r="CH222" i="84"/>
  <c r="CI222" i="84"/>
  <c r="CJ222" i="84"/>
  <c r="CK222" i="84"/>
  <c r="CL222" i="84"/>
  <c r="CM222" i="84"/>
  <c r="BX223" i="84"/>
  <c r="BY223" i="84"/>
  <c r="F509" i="94" s="1"/>
  <c r="CA223" i="84"/>
  <c r="CB223" i="84"/>
  <c r="CC223" i="84"/>
  <c r="CD223" i="84"/>
  <c r="CE223" i="84"/>
  <c r="CF223" i="84"/>
  <c r="CG223" i="84"/>
  <c r="CH223" i="84"/>
  <c r="CI223" i="84"/>
  <c r="CJ223" i="84"/>
  <c r="CK223" i="84"/>
  <c r="BX224" i="84"/>
  <c r="BY224" i="84"/>
  <c r="BZ224" i="84"/>
  <c r="CA224" i="84"/>
  <c r="CB224" i="84"/>
  <c r="CC224" i="84"/>
  <c r="CD224" i="84"/>
  <c r="CE224" i="84"/>
  <c r="CF224" i="84"/>
  <c r="CG224" i="84"/>
  <c r="CH224" i="84"/>
  <c r="CI224" i="84"/>
  <c r="CJ224" i="84"/>
  <c r="CK224" i="84"/>
  <c r="CL224" i="84"/>
  <c r="CM224" i="84"/>
  <c r="BX225" i="84"/>
  <c r="BY225" i="84"/>
  <c r="BZ225" i="84"/>
  <c r="CA225" i="84"/>
  <c r="CB225" i="84"/>
  <c r="CC225" i="84"/>
  <c r="CD225" i="84"/>
  <c r="CE225" i="84"/>
  <c r="CF225" i="84"/>
  <c r="CG225" i="84"/>
  <c r="CH225" i="84"/>
  <c r="CI225" i="84"/>
  <c r="CJ225" i="84"/>
  <c r="CK225" i="84"/>
  <c r="CL225" i="84"/>
  <c r="CM225" i="84"/>
  <c r="BX226" i="84"/>
  <c r="BY226" i="84"/>
  <c r="BZ226" i="84"/>
  <c r="CA226" i="84"/>
  <c r="CB226" i="84"/>
  <c r="CC226" i="84"/>
  <c r="CD226" i="84"/>
  <c r="CE226" i="84"/>
  <c r="CF226" i="84"/>
  <c r="CG226" i="84"/>
  <c r="CH226" i="84"/>
  <c r="CI226" i="84"/>
  <c r="CJ226" i="84"/>
  <c r="CK226" i="84"/>
  <c r="CL226" i="84"/>
  <c r="CM226" i="84"/>
  <c r="BX227" i="84"/>
  <c r="BY227" i="84"/>
  <c r="BZ227" i="84"/>
  <c r="CA227" i="84"/>
  <c r="CB227" i="84"/>
  <c r="CC227" i="84"/>
  <c r="CD227" i="84"/>
  <c r="CE227" i="84"/>
  <c r="CF227" i="84"/>
  <c r="CG227" i="84"/>
  <c r="CH227" i="84"/>
  <c r="CI227" i="84"/>
  <c r="CJ227" i="84"/>
  <c r="CK227" i="84"/>
  <c r="CL227" i="84"/>
  <c r="CM227" i="84"/>
  <c r="BX228" i="84"/>
  <c r="BY228" i="84"/>
  <c r="BZ228" i="84"/>
  <c r="CA228" i="84"/>
  <c r="CB228" i="84"/>
  <c r="CC228" i="84"/>
  <c r="CD228" i="84"/>
  <c r="CE228" i="84"/>
  <c r="CF228" i="84"/>
  <c r="CG228" i="84"/>
  <c r="CH228" i="84"/>
  <c r="CI228" i="84"/>
  <c r="CJ228" i="84"/>
  <c r="CK228" i="84"/>
  <c r="CL228" i="84"/>
  <c r="CM228" i="84"/>
  <c r="BX229" i="84"/>
  <c r="BY229" i="84"/>
  <c r="CA229" i="84"/>
  <c r="CB229" i="84"/>
  <c r="CC229" i="84"/>
  <c r="CD229" i="84"/>
  <c r="CE229" i="84"/>
  <c r="CF229" i="84"/>
  <c r="CG229" i="84"/>
  <c r="CH229" i="84"/>
  <c r="CI229" i="84"/>
  <c r="CJ229" i="84"/>
  <c r="CK229" i="84"/>
  <c r="BX230" i="84"/>
  <c r="BY230" i="84"/>
  <c r="BZ230" i="84"/>
  <c r="CA230" i="84"/>
  <c r="CB230" i="84"/>
  <c r="CC230" i="84"/>
  <c r="CD230" i="84"/>
  <c r="CE230" i="84"/>
  <c r="CF230" i="84"/>
  <c r="CG230" i="84"/>
  <c r="CH230" i="84"/>
  <c r="CI230" i="84"/>
  <c r="CJ230" i="84"/>
  <c r="CK230" i="84"/>
  <c r="BX231" i="84"/>
  <c r="BY231" i="84"/>
  <c r="CA231" i="84"/>
  <c r="CB231" i="84"/>
  <c r="CC231" i="84"/>
  <c r="CD231" i="84"/>
  <c r="CE231" i="84"/>
  <c r="CF231" i="84"/>
  <c r="CG231" i="84"/>
  <c r="CH231" i="84"/>
  <c r="CI231" i="84"/>
  <c r="CJ231" i="84"/>
  <c r="CK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D518" i="94" s="1"/>
  <c r="BY238" i="84"/>
  <c r="F518" i="94" s="1"/>
  <c r="CA238" i="84"/>
  <c r="CB238" i="84"/>
  <c r="CC238" i="84"/>
  <c r="CD238" i="84"/>
  <c r="CE238" i="84"/>
  <c r="CF238" i="84"/>
  <c r="CG238" i="84"/>
  <c r="CH238" i="84"/>
  <c r="CI238" i="84"/>
  <c r="CJ238" i="84"/>
  <c r="CK238" i="84"/>
  <c r="BY239" i="84"/>
  <c r="CA239" i="84"/>
  <c r="CB239" i="84"/>
  <c r="CC239" i="84"/>
  <c r="CD239" i="84"/>
  <c r="CE239" i="84"/>
  <c r="CF239" i="84"/>
  <c r="CG239" i="84"/>
  <c r="CH239" i="84"/>
  <c r="CI239" i="84"/>
  <c r="CJ239" i="84"/>
  <c r="CK239" i="84"/>
  <c r="BY240" i="84"/>
  <c r="CA240" i="84"/>
  <c r="CB240" i="84"/>
  <c r="CC240" i="84"/>
  <c r="CD240" i="84"/>
  <c r="CE240" i="84"/>
  <c r="CF240" i="84"/>
  <c r="CG240" i="84"/>
  <c r="CH240" i="84"/>
  <c r="CI240" i="84"/>
  <c r="CJ240" i="84"/>
  <c r="CK240" i="84"/>
  <c r="BY241" i="84"/>
  <c r="BY242" i="84"/>
  <c r="CA243" i="84"/>
  <c r="CB243" i="84"/>
  <c r="CC243" i="84"/>
  <c r="CD243" i="84"/>
  <c r="CE243" i="84"/>
  <c r="CF243" i="84"/>
  <c r="CG243" i="84"/>
  <c r="CH243" i="84"/>
  <c r="CI243" i="84"/>
  <c r="CJ243" i="84"/>
  <c r="CK243" i="84"/>
  <c r="CL243" i="84"/>
  <c r="CM243" i="84"/>
  <c r="CL244" i="84"/>
  <c r="CM244" i="84"/>
  <c r="BZ245" i="84"/>
  <c r="CA245" i="84"/>
  <c r="CB245" i="84"/>
  <c r="CC245" i="84"/>
  <c r="CD245" i="84"/>
  <c r="CE245" i="84"/>
  <c r="CF245" i="84"/>
  <c r="CG245" i="84"/>
  <c r="CH245" i="84"/>
  <c r="CI245" i="84"/>
  <c r="CJ245" i="84"/>
  <c r="CK245" i="84"/>
  <c r="W12" i="84"/>
  <c r="X12" i="84"/>
  <c r="Y12" i="84"/>
  <c r="Z12" i="84"/>
  <c r="AA12" i="84"/>
  <c r="AB12" i="84"/>
  <c r="AC12" i="84"/>
  <c r="AD12" i="84"/>
  <c r="AE12" i="84"/>
  <c r="AF12" i="84"/>
  <c r="AG12" i="84"/>
  <c r="AH12" i="84"/>
  <c r="AI12" i="84"/>
  <c r="AJ12" i="84"/>
  <c r="X13" i="84"/>
  <c r="Y13" i="84"/>
  <c r="Z13" i="84"/>
  <c r="AA13" i="84"/>
  <c r="AB13" i="84"/>
  <c r="AC13" i="84"/>
  <c r="AD13" i="84"/>
  <c r="AF13" i="84"/>
  <c r="AG13" i="84"/>
  <c r="AH13" i="84"/>
  <c r="W14" i="84"/>
  <c r="X14" i="84"/>
  <c r="Y14" i="84"/>
  <c r="Z14" i="84"/>
  <c r="AA14" i="84"/>
  <c r="AB14" i="84"/>
  <c r="AC14" i="84"/>
  <c r="AD14" i="84"/>
  <c r="AE14" i="84"/>
  <c r="AF14" i="84"/>
  <c r="AG14" i="84"/>
  <c r="AH14" i="84"/>
  <c r="AI14" i="84"/>
  <c r="AJ14" i="84"/>
  <c r="W15" i="84"/>
  <c r="X15" i="84"/>
  <c r="Y15" i="84"/>
  <c r="Z15" i="84"/>
  <c r="AA15" i="84"/>
  <c r="AB15" i="84"/>
  <c r="AC15" i="84"/>
  <c r="AD15" i="84"/>
  <c r="AE15" i="84"/>
  <c r="AF15" i="84"/>
  <c r="AG15" i="84"/>
  <c r="AH15" i="84"/>
  <c r="AI15" i="84"/>
  <c r="AJ15" i="84"/>
  <c r="W16" i="84"/>
  <c r="X16" i="84"/>
  <c r="Y16" i="84"/>
  <c r="Z16" i="84"/>
  <c r="AA16" i="84"/>
  <c r="AB16" i="84"/>
  <c r="AC16" i="84"/>
  <c r="AD16" i="84"/>
  <c r="AE16" i="84"/>
  <c r="AF16" i="84"/>
  <c r="AG16" i="84"/>
  <c r="AH16" i="84"/>
  <c r="AI16" i="84"/>
  <c r="AJ16" i="84"/>
  <c r="W17" i="84"/>
  <c r="X17" i="84"/>
  <c r="Y17" i="84"/>
  <c r="Z17" i="84"/>
  <c r="AA17" i="84"/>
  <c r="AB17" i="84"/>
  <c r="AC17" i="84"/>
  <c r="AD17" i="84"/>
  <c r="AE17" i="84"/>
  <c r="AF17" i="84"/>
  <c r="AG17" i="84"/>
  <c r="AH17" i="84"/>
  <c r="AI17" i="84"/>
  <c r="AJ17" i="84"/>
  <c r="W18" i="84"/>
  <c r="X18" i="84"/>
  <c r="Y18" i="84"/>
  <c r="Z18" i="84"/>
  <c r="AA18" i="84"/>
  <c r="AB18" i="84"/>
  <c r="AC18" i="84"/>
  <c r="AD18" i="84"/>
  <c r="AE18" i="84"/>
  <c r="AF18" i="84"/>
  <c r="AG18" i="84"/>
  <c r="AH18" i="84"/>
  <c r="AI18" i="84"/>
  <c r="AJ18" i="84"/>
  <c r="W19" i="84"/>
  <c r="X19" i="84"/>
  <c r="Y19" i="84"/>
  <c r="Z19" i="84"/>
  <c r="AA19" i="84"/>
  <c r="AB19" i="84"/>
  <c r="AC19" i="84"/>
  <c r="AD19" i="84"/>
  <c r="AE19" i="84"/>
  <c r="AF19" i="84"/>
  <c r="AG19" i="84"/>
  <c r="AH19" i="84"/>
  <c r="AI19" i="84"/>
  <c r="AJ19" i="84"/>
  <c r="W20" i="84"/>
  <c r="X20" i="84"/>
  <c r="Y20" i="84"/>
  <c r="Z20" i="84"/>
  <c r="AA20" i="84"/>
  <c r="AB20" i="84"/>
  <c r="AC20" i="84"/>
  <c r="AD20" i="84"/>
  <c r="AE20" i="84"/>
  <c r="AF20" i="84"/>
  <c r="AG20" i="84"/>
  <c r="AH20" i="84"/>
  <c r="AI20" i="84"/>
  <c r="AJ20" i="84"/>
  <c r="W21" i="84"/>
  <c r="X21" i="84"/>
  <c r="Y21" i="84"/>
  <c r="Z21" i="84"/>
  <c r="AA21" i="84"/>
  <c r="AB21" i="84"/>
  <c r="AC21" i="84"/>
  <c r="AD21" i="84"/>
  <c r="AE21" i="84"/>
  <c r="AF21" i="84"/>
  <c r="AG21" i="84"/>
  <c r="AH21" i="84"/>
  <c r="AI21" i="84"/>
  <c r="AJ21" i="84"/>
  <c r="W22" i="84"/>
  <c r="X22" i="84"/>
  <c r="Y22" i="84"/>
  <c r="Z22" i="84"/>
  <c r="AA22" i="84"/>
  <c r="AB22" i="84"/>
  <c r="AC22" i="84"/>
  <c r="AD22" i="84"/>
  <c r="AE22" i="84"/>
  <c r="AF22" i="84"/>
  <c r="AG22" i="84"/>
  <c r="AH22" i="84"/>
  <c r="AI22" i="84"/>
  <c r="AJ22" i="84"/>
  <c r="W23" i="84"/>
  <c r="X23" i="84"/>
  <c r="Y23" i="84"/>
  <c r="Z23" i="84"/>
  <c r="AA23" i="84"/>
  <c r="AB23" i="84"/>
  <c r="AC23" i="84"/>
  <c r="AD23" i="84"/>
  <c r="AE23" i="84"/>
  <c r="AF23" i="84"/>
  <c r="AG23" i="84"/>
  <c r="AH23" i="84"/>
  <c r="AI23" i="84"/>
  <c r="AJ23" i="84"/>
  <c r="W25" i="84"/>
  <c r="X25" i="84"/>
  <c r="Y25" i="84"/>
  <c r="Z25" i="84"/>
  <c r="AA25" i="84"/>
  <c r="AB25" i="84"/>
  <c r="AC25" i="84"/>
  <c r="AD25" i="84"/>
  <c r="AE25" i="84"/>
  <c r="AF25" i="84"/>
  <c r="AG25" i="84"/>
  <c r="AH25" i="84"/>
  <c r="AI25" i="84"/>
  <c r="AJ25" i="84"/>
  <c r="W26" i="84"/>
  <c r="X26" i="84"/>
  <c r="Y26" i="84"/>
  <c r="Z26" i="84"/>
  <c r="AA26" i="84"/>
  <c r="AB26" i="84"/>
  <c r="AC26" i="84"/>
  <c r="AD26" i="84"/>
  <c r="AE26" i="84"/>
  <c r="AF26" i="84"/>
  <c r="AG26" i="84"/>
  <c r="AH26" i="84"/>
  <c r="AI26" i="84"/>
  <c r="AJ26" i="84"/>
  <c r="W27" i="84"/>
  <c r="X27" i="84"/>
  <c r="Y27" i="84"/>
  <c r="Z27" i="84"/>
  <c r="AA27" i="84"/>
  <c r="AB27" i="84"/>
  <c r="AC27" i="84"/>
  <c r="AD27" i="84"/>
  <c r="AE27" i="84"/>
  <c r="AF27" i="84"/>
  <c r="AG27" i="84"/>
  <c r="AH27" i="84"/>
  <c r="AI27" i="84"/>
  <c r="AJ27" i="84"/>
  <c r="W28" i="84"/>
  <c r="X28" i="84"/>
  <c r="Y28" i="84"/>
  <c r="Z28" i="84"/>
  <c r="AA28" i="84"/>
  <c r="AB28" i="84"/>
  <c r="AC28" i="84"/>
  <c r="AD28" i="84"/>
  <c r="AE28" i="84"/>
  <c r="AF28" i="84"/>
  <c r="AG28" i="84"/>
  <c r="AH28" i="84"/>
  <c r="AI28" i="84"/>
  <c r="AJ28" i="84"/>
  <c r="W29" i="84"/>
  <c r="X29" i="84"/>
  <c r="Y29" i="84"/>
  <c r="Z29" i="84"/>
  <c r="AA29" i="84"/>
  <c r="AB29" i="84"/>
  <c r="AC29" i="84"/>
  <c r="AD29" i="84"/>
  <c r="AE29" i="84"/>
  <c r="AF29" i="84"/>
  <c r="AG29" i="84"/>
  <c r="AH29" i="84"/>
  <c r="AI29" i="84"/>
  <c r="AJ29" i="84"/>
  <c r="W30" i="84"/>
  <c r="X30" i="84"/>
  <c r="Y30" i="84"/>
  <c r="Z30" i="84"/>
  <c r="AA30" i="84"/>
  <c r="AB30" i="84"/>
  <c r="AC30" i="84"/>
  <c r="AD30" i="84"/>
  <c r="AE30" i="84"/>
  <c r="AF30" i="84"/>
  <c r="AG30" i="84"/>
  <c r="AH30" i="84"/>
  <c r="AI30" i="84"/>
  <c r="AJ30" i="84"/>
  <c r="W31" i="84"/>
  <c r="X31" i="84"/>
  <c r="Y31" i="84"/>
  <c r="Z31" i="84"/>
  <c r="AA31" i="84"/>
  <c r="AB31" i="84"/>
  <c r="AC31" i="84"/>
  <c r="AD31" i="84"/>
  <c r="AE31" i="84"/>
  <c r="AF31" i="84"/>
  <c r="AG31" i="84"/>
  <c r="AH31" i="84"/>
  <c r="AI31" i="84"/>
  <c r="AJ31" i="84"/>
  <c r="W32" i="84"/>
  <c r="X32" i="84"/>
  <c r="Y32" i="84"/>
  <c r="Z32" i="84"/>
  <c r="AA32" i="84"/>
  <c r="AB32" i="84"/>
  <c r="AC32" i="84"/>
  <c r="AD32" i="84"/>
  <c r="AE32" i="84"/>
  <c r="AF32" i="84"/>
  <c r="AG32" i="84"/>
  <c r="AH32" i="84"/>
  <c r="AI32" i="84"/>
  <c r="AJ32" i="84"/>
  <c r="W33" i="84"/>
  <c r="X33" i="84"/>
  <c r="Y33" i="84"/>
  <c r="Z33" i="84"/>
  <c r="AA33" i="84"/>
  <c r="AB33" i="84"/>
  <c r="AC33" i="84"/>
  <c r="AD33" i="84"/>
  <c r="AE33" i="84"/>
  <c r="AF33" i="84"/>
  <c r="AG33" i="84"/>
  <c r="AH33" i="84"/>
  <c r="AI33" i="84"/>
  <c r="AJ33" i="84"/>
  <c r="W34" i="84"/>
  <c r="X34" i="84"/>
  <c r="Y34" i="84"/>
  <c r="Z34" i="84"/>
  <c r="AA34" i="84"/>
  <c r="AB34" i="84"/>
  <c r="AC34" i="84"/>
  <c r="AD34" i="84"/>
  <c r="AE34" i="84"/>
  <c r="AF34" i="84"/>
  <c r="AG34" i="84"/>
  <c r="AH34" i="84"/>
  <c r="AI34" i="84"/>
  <c r="AJ34" i="84"/>
  <c r="W35" i="84"/>
  <c r="X35" i="84"/>
  <c r="Y35" i="84"/>
  <c r="Z35" i="84"/>
  <c r="AA35" i="84"/>
  <c r="AB35" i="84"/>
  <c r="AC35" i="84"/>
  <c r="AD35" i="84"/>
  <c r="AE35" i="84"/>
  <c r="AF35" i="84"/>
  <c r="AG35" i="84"/>
  <c r="AH35" i="84"/>
  <c r="AI35" i="84"/>
  <c r="AJ35" i="84"/>
  <c r="W37" i="84"/>
  <c r="X37" i="84"/>
  <c r="Y37" i="84"/>
  <c r="Z37" i="84"/>
  <c r="AA37" i="84"/>
  <c r="AB37" i="84"/>
  <c r="AC37" i="84"/>
  <c r="AD37" i="84"/>
  <c r="AE37" i="84"/>
  <c r="AF37" i="84"/>
  <c r="AG37" i="84"/>
  <c r="AH37" i="84"/>
  <c r="AI37" i="84"/>
  <c r="AJ37" i="84"/>
  <c r="W38" i="84"/>
  <c r="X38" i="84"/>
  <c r="Y38" i="84"/>
  <c r="Z38" i="84"/>
  <c r="AA38" i="84"/>
  <c r="AB38" i="84"/>
  <c r="AC38" i="84"/>
  <c r="AD38" i="84"/>
  <c r="AE38" i="84"/>
  <c r="AF38" i="84"/>
  <c r="AG38" i="84"/>
  <c r="AH38" i="84"/>
  <c r="AI38" i="84"/>
  <c r="AJ38" i="84"/>
  <c r="W39" i="84"/>
  <c r="X39" i="84"/>
  <c r="Y39" i="84"/>
  <c r="Z39" i="84"/>
  <c r="AA39" i="84"/>
  <c r="AB39" i="84"/>
  <c r="AC39" i="84"/>
  <c r="AD39" i="84"/>
  <c r="AE39" i="84"/>
  <c r="AF39" i="84"/>
  <c r="AG39" i="84"/>
  <c r="AH39" i="84"/>
  <c r="AI39" i="84"/>
  <c r="AJ39" i="84"/>
  <c r="W40" i="84"/>
  <c r="X40" i="84"/>
  <c r="Y40" i="84"/>
  <c r="Z40" i="84"/>
  <c r="AA40" i="84"/>
  <c r="AB40" i="84"/>
  <c r="AC40" i="84"/>
  <c r="AD40" i="84"/>
  <c r="AE40" i="84"/>
  <c r="AF40" i="84"/>
  <c r="AG40" i="84"/>
  <c r="AH40" i="84"/>
  <c r="AI40" i="84"/>
  <c r="AJ40" i="84"/>
  <c r="W41" i="84"/>
  <c r="X41" i="84"/>
  <c r="Y41" i="84"/>
  <c r="Z41" i="84"/>
  <c r="AA41" i="84"/>
  <c r="AB41" i="84"/>
  <c r="AC41" i="84"/>
  <c r="AD41" i="84"/>
  <c r="AE41" i="84"/>
  <c r="AF41" i="84"/>
  <c r="AG41" i="84"/>
  <c r="AH41" i="84"/>
  <c r="AI41" i="84"/>
  <c r="AJ41" i="84"/>
  <c r="W42" i="84"/>
  <c r="X42" i="84"/>
  <c r="Y42" i="84"/>
  <c r="Z42" i="84"/>
  <c r="AA42" i="84"/>
  <c r="AB42" i="84"/>
  <c r="AC42" i="84"/>
  <c r="AD42" i="84"/>
  <c r="AE42" i="84"/>
  <c r="AF42" i="84"/>
  <c r="AG42" i="84"/>
  <c r="AH42" i="84"/>
  <c r="AI42" i="84"/>
  <c r="AJ42" i="84"/>
  <c r="W43" i="84"/>
  <c r="X43" i="84"/>
  <c r="Y43" i="84"/>
  <c r="Z43" i="84"/>
  <c r="AA43" i="84"/>
  <c r="AB43" i="84"/>
  <c r="AC43" i="84"/>
  <c r="AD43" i="84"/>
  <c r="AE43" i="84"/>
  <c r="AF43" i="84"/>
  <c r="AG43" i="84"/>
  <c r="AH43" i="84"/>
  <c r="AI43" i="84"/>
  <c r="AJ43" i="84"/>
  <c r="W44" i="84"/>
  <c r="X44" i="84"/>
  <c r="Y44" i="84"/>
  <c r="Z44" i="84"/>
  <c r="AA44" i="84"/>
  <c r="AB44" i="84"/>
  <c r="AC44" i="84"/>
  <c r="AD44" i="84"/>
  <c r="AE44" i="84"/>
  <c r="AF44" i="84"/>
  <c r="AG44" i="84"/>
  <c r="AH44" i="84"/>
  <c r="AI44" i="84"/>
  <c r="AJ44" i="84"/>
  <c r="W45" i="84"/>
  <c r="X45" i="84"/>
  <c r="Y45" i="84"/>
  <c r="Z45" i="84"/>
  <c r="AA45" i="84"/>
  <c r="AB45" i="84"/>
  <c r="AC45" i="84"/>
  <c r="AD45" i="84"/>
  <c r="AE45" i="84"/>
  <c r="AF45" i="84"/>
  <c r="AG45" i="84"/>
  <c r="AH45" i="84"/>
  <c r="AI45" i="84"/>
  <c r="AJ45" i="84"/>
  <c r="W46" i="84"/>
  <c r="X46" i="84"/>
  <c r="Y46" i="84"/>
  <c r="Z46" i="84"/>
  <c r="AA46" i="84"/>
  <c r="AB46" i="84"/>
  <c r="AC46" i="84"/>
  <c r="AD46" i="84"/>
  <c r="AE46" i="84"/>
  <c r="AF46" i="84"/>
  <c r="AG46" i="84"/>
  <c r="AH46" i="84"/>
  <c r="AI46" i="84"/>
  <c r="AJ46" i="84"/>
  <c r="W47" i="84"/>
  <c r="X47" i="84"/>
  <c r="Y47" i="84"/>
  <c r="Z47" i="84"/>
  <c r="AA47" i="84"/>
  <c r="AB47" i="84"/>
  <c r="AC47" i="84"/>
  <c r="AD47" i="84"/>
  <c r="AE47" i="84"/>
  <c r="AF47" i="84"/>
  <c r="AG47" i="84"/>
  <c r="AH47" i="84"/>
  <c r="AI47" i="84"/>
  <c r="AJ47" i="84"/>
  <c r="W48" i="84"/>
  <c r="X48" i="84"/>
  <c r="Y48" i="84"/>
  <c r="Z48" i="84"/>
  <c r="AA48" i="84"/>
  <c r="AB48" i="84"/>
  <c r="AC48" i="84"/>
  <c r="AD48" i="84"/>
  <c r="AE48" i="84"/>
  <c r="AF48" i="84"/>
  <c r="AG48" i="84"/>
  <c r="AH48" i="84"/>
  <c r="AI48" i="84"/>
  <c r="AJ48" i="84"/>
  <c r="W49" i="84"/>
  <c r="X49" i="84"/>
  <c r="Y49" i="84"/>
  <c r="Z49" i="84"/>
  <c r="AA49" i="84"/>
  <c r="AB49" i="84"/>
  <c r="AC49" i="84"/>
  <c r="AD49" i="84"/>
  <c r="AE49" i="84"/>
  <c r="AF49" i="84"/>
  <c r="AG49" i="84"/>
  <c r="AH49" i="84"/>
  <c r="AI49" i="84"/>
  <c r="AJ49" i="84"/>
  <c r="X11" i="84"/>
  <c r="Y11" i="84"/>
  <c r="Z11" i="84"/>
  <c r="AA11" i="84"/>
  <c r="AB11" i="84"/>
  <c r="AC11" i="84"/>
  <c r="AD11" i="84"/>
  <c r="AE11" i="84"/>
  <c r="AF11" i="84"/>
  <c r="AG11" i="84"/>
  <c r="AH11" i="84"/>
  <c r="AI11" i="84"/>
  <c r="AJ11" i="84"/>
  <c r="W11" i="84"/>
  <c r="U12" i="84"/>
  <c r="U13" i="84"/>
  <c r="U14" i="84"/>
  <c r="U15" i="84"/>
  <c r="U16" i="84"/>
  <c r="U17" i="84"/>
  <c r="U18" i="84"/>
  <c r="U19" i="84"/>
  <c r="U20" i="84"/>
  <c r="U21" i="84"/>
  <c r="U22" i="84"/>
  <c r="U23" i="84"/>
  <c r="U24" i="84"/>
  <c r="U25" i="84"/>
  <c r="U26" i="84"/>
  <c r="U27" i="84"/>
  <c r="U28" i="84"/>
  <c r="U29" i="84"/>
  <c r="U30" i="84"/>
  <c r="U31" i="84"/>
  <c r="U32" i="84"/>
  <c r="U33" i="84"/>
  <c r="U34" i="84"/>
  <c r="U35" i="84"/>
  <c r="U36" i="84"/>
  <c r="U37" i="84"/>
  <c r="U38" i="84"/>
  <c r="U39" i="84"/>
  <c r="U40" i="84"/>
  <c r="U41" i="84"/>
  <c r="U42" i="84"/>
  <c r="U43" i="84"/>
  <c r="U44" i="84"/>
  <c r="U45" i="84"/>
  <c r="U46" i="84"/>
  <c r="U47" i="84"/>
  <c r="U48" i="84"/>
  <c r="U49" i="84"/>
  <c r="M12" i="84"/>
  <c r="N12" i="84"/>
  <c r="O12" i="84"/>
  <c r="P12" i="84"/>
  <c r="Q12" i="84"/>
  <c r="R12" i="84"/>
  <c r="M13" i="84"/>
  <c r="N13" i="84"/>
  <c r="Q13" i="84"/>
  <c r="R13" i="84"/>
  <c r="M14" i="84"/>
  <c r="N14" i="84"/>
  <c r="O14" i="84"/>
  <c r="P14" i="84"/>
  <c r="Q14" i="84"/>
  <c r="R14" i="84"/>
  <c r="M15" i="84"/>
  <c r="N15" i="84"/>
  <c r="O15" i="84"/>
  <c r="P15" i="84"/>
  <c r="Q15" i="84"/>
  <c r="R15" i="84"/>
  <c r="M16" i="84"/>
  <c r="N16" i="84"/>
  <c r="O16" i="84"/>
  <c r="P16" i="84"/>
  <c r="Q16" i="84"/>
  <c r="R16" i="84"/>
  <c r="M17" i="84"/>
  <c r="N17" i="84"/>
  <c r="O17" i="84"/>
  <c r="P17" i="84"/>
  <c r="Q17" i="84"/>
  <c r="R17" i="84"/>
  <c r="M18" i="84"/>
  <c r="N18" i="84"/>
  <c r="O18" i="84"/>
  <c r="P18" i="84"/>
  <c r="Q18" i="84"/>
  <c r="R18" i="84"/>
  <c r="M19" i="84"/>
  <c r="N19" i="84"/>
  <c r="O19" i="84"/>
  <c r="P19" i="84"/>
  <c r="Q19" i="84"/>
  <c r="R19" i="84"/>
  <c r="M20" i="84"/>
  <c r="N20" i="84"/>
  <c r="O20" i="84"/>
  <c r="P20" i="84"/>
  <c r="Q20" i="84"/>
  <c r="R20" i="84"/>
  <c r="M21" i="84"/>
  <c r="N21" i="84"/>
  <c r="O21" i="84"/>
  <c r="Q21" i="84"/>
  <c r="R21" i="84"/>
  <c r="M22" i="84"/>
  <c r="N22" i="84"/>
  <c r="O22" i="84"/>
  <c r="P22" i="84"/>
  <c r="Q22" i="84"/>
  <c r="R22" i="84"/>
  <c r="M23" i="84"/>
  <c r="N23" i="84"/>
  <c r="O23" i="84"/>
  <c r="P23" i="84"/>
  <c r="Q23" i="84"/>
  <c r="R23" i="84"/>
  <c r="M24" i="84"/>
  <c r="N24" i="84"/>
  <c r="R24" i="84"/>
  <c r="M25" i="84"/>
  <c r="N25" i="84"/>
  <c r="O25" i="84"/>
  <c r="P25" i="84"/>
  <c r="Q25" i="84"/>
  <c r="R25" i="84"/>
  <c r="M26" i="84"/>
  <c r="N26" i="84"/>
  <c r="O26" i="84"/>
  <c r="P26" i="84"/>
  <c r="Q26" i="84"/>
  <c r="R26" i="84"/>
  <c r="M27" i="84"/>
  <c r="N27" i="84"/>
  <c r="O27" i="84"/>
  <c r="P27" i="84"/>
  <c r="Q27" i="84"/>
  <c r="R27" i="84"/>
  <c r="M28" i="84"/>
  <c r="N28" i="84"/>
  <c r="O28" i="84"/>
  <c r="P28" i="84"/>
  <c r="Q28" i="84"/>
  <c r="R28" i="84"/>
  <c r="M29" i="84"/>
  <c r="N29" i="84"/>
  <c r="O29" i="84"/>
  <c r="P29" i="84"/>
  <c r="Q29" i="84"/>
  <c r="R29" i="84"/>
  <c r="M30" i="84"/>
  <c r="N30" i="84"/>
  <c r="O30" i="84"/>
  <c r="P30" i="84"/>
  <c r="Q30" i="84"/>
  <c r="R30" i="84"/>
  <c r="M31" i="84"/>
  <c r="N31" i="84"/>
  <c r="O31" i="84"/>
  <c r="P31" i="84"/>
  <c r="Q31" i="84"/>
  <c r="R31" i="84"/>
  <c r="M32" i="84"/>
  <c r="N32" i="84"/>
  <c r="O32" i="84"/>
  <c r="P32" i="84"/>
  <c r="Q32" i="84"/>
  <c r="R32" i="84"/>
  <c r="M33" i="84"/>
  <c r="N33" i="84"/>
  <c r="O33" i="84"/>
  <c r="P33" i="84"/>
  <c r="Q33" i="84"/>
  <c r="R33" i="84"/>
  <c r="M34" i="84"/>
  <c r="N34" i="84"/>
  <c r="O34" i="84"/>
  <c r="P34" i="84"/>
  <c r="Q34" i="84"/>
  <c r="R34" i="84"/>
  <c r="M35" i="84"/>
  <c r="N35" i="84"/>
  <c r="O35" i="84"/>
  <c r="P35" i="84"/>
  <c r="Q35" i="84"/>
  <c r="R35" i="84"/>
  <c r="M36" i="84"/>
  <c r="N36" i="84"/>
  <c r="Q36" i="84"/>
  <c r="R36" i="84"/>
  <c r="M37" i="84"/>
  <c r="N37" i="84"/>
  <c r="O37" i="84"/>
  <c r="P37" i="84"/>
  <c r="Q37" i="84"/>
  <c r="R37" i="84"/>
  <c r="M38" i="84"/>
  <c r="N38" i="84"/>
  <c r="O38" i="84"/>
  <c r="P38" i="84"/>
  <c r="Q38" i="84"/>
  <c r="R38" i="84"/>
  <c r="M39" i="84"/>
  <c r="N39" i="84"/>
  <c r="O39" i="84"/>
  <c r="P39" i="84"/>
  <c r="Q39" i="84"/>
  <c r="R39" i="84"/>
  <c r="M40" i="84"/>
  <c r="N40" i="84"/>
  <c r="O40" i="84"/>
  <c r="P40" i="84"/>
  <c r="Q40" i="84"/>
  <c r="R40" i="84"/>
  <c r="M41" i="84"/>
  <c r="N41" i="84"/>
  <c r="O41" i="84"/>
  <c r="P41" i="84"/>
  <c r="Q41" i="84"/>
  <c r="R41" i="84"/>
  <c r="M42" i="84"/>
  <c r="N42" i="84"/>
  <c r="O42" i="84"/>
  <c r="P42" i="84"/>
  <c r="Q42" i="84"/>
  <c r="R42" i="84"/>
  <c r="M43" i="84"/>
  <c r="N43" i="84"/>
  <c r="O43" i="84"/>
  <c r="P43" i="84"/>
  <c r="Q43" i="84"/>
  <c r="R43" i="84"/>
  <c r="M44" i="84"/>
  <c r="N44" i="84"/>
  <c r="O44" i="84"/>
  <c r="P44" i="84"/>
  <c r="Q44" i="84"/>
  <c r="R44" i="84"/>
  <c r="M45" i="84"/>
  <c r="N45" i="84"/>
  <c r="O45" i="84"/>
  <c r="P45" i="84"/>
  <c r="Q45" i="84"/>
  <c r="R45" i="84"/>
  <c r="M46" i="84"/>
  <c r="N46" i="84"/>
  <c r="O46" i="84"/>
  <c r="P46" i="84"/>
  <c r="Q46" i="84"/>
  <c r="R46" i="84"/>
  <c r="M47" i="84"/>
  <c r="N47" i="84"/>
  <c r="O47" i="84"/>
  <c r="P47" i="84"/>
  <c r="Q47" i="84"/>
  <c r="R47" i="84"/>
  <c r="M48" i="84"/>
  <c r="N48" i="84"/>
  <c r="O48" i="84"/>
  <c r="P48" i="84"/>
  <c r="Q48" i="84"/>
  <c r="R48" i="84"/>
  <c r="M49" i="84"/>
  <c r="N49" i="84"/>
  <c r="O49" i="84"/>
  <c r="P49" i="84"/>
  <c r="Q49" i="84"/>
  <c r="R49" i="84"/>
  <c r="M50" i="84"/>
  <c r="N50" i="84"/>
  <c r="R50" i="84"/>
  <c r="S163" i="94" s="1"/>
  <c r="U163" i="94" s="1"/>
  <c r="E440" i="94" l="1"/>
  <c r="E448" i="94"/>
  <c r="E453" i="94"/>
  <c r="E441" i="94"/>
  <c r="E449" i="94"/>
  <c r="E434" i="94"/>
  <c r="E442" i="94"/>
  <c r="E450" i="94"/>
  <c r="E437" i="94"/>
  <c r="E445" i="94"/>
  <c r="E435" i="94"/>
  <c r="E443" i="94"/>
  <c r="E451" i="94"/>
  <c r="E436" i="94"/>
  <c r="E444" i="94"/>
  <c r="E452" i="94"/>
  <c r="E438" i="94"/>
  <c r="E446" i="94"/>
  <c r="E454" i="94"/>
  <c r="E439" i="94"/>
  <c r="E447" i="94"/>
  <c r="E433" i="94"/>
  <c r="A91" i="8"/>
  <c r="A92" i="8" s="1"/>
  <c r="A93" i="8" s="1"/>
  <c r="A94" i="8" s="1"/>
  <c r="A95" i="8" s="1"/>
  <c r="A96" i="8" s="1"/>
  <c r="A97" i="8" s="1"/>
  <c r="A98" i="8" s="1"/>
  <c r="A99" i="8" s="1"/>
  <c r="A100" i="8" s="1"/>
  <c r="A101" i="8" s="1"/>
  <c r="GM99" i="84"/>
  <c r="GM98" i="84"/>
  <c r="GM97" i="84"/>
  <c r="GM96" i="84"/>
  <c r="GM95" i="84"/>
  <c r="GM94" i="84"/>
  <c r="GM93" i="84"/>
  <c r="GM92" i="84"/>
  <c r="GM91" i="84"/>
  <c r="A61" i="91"/>
  <c r="A62" i="91" s="1"/>
  <c r="A63" i="91" s="1"/>
  <c r="A64" i="91" s="1"/>
  <c r="A65" i="91" s="1"/>
  <c r="A66" i="91" s="1"/>
  <c r="A67" i="91" s="1"/>
  <c r="A68" i="91" s="1"/>
  <c r="A69" i="91" s="1"/>
  <c r="A70" i="91" s="1"/>
  <c r="A71" i="91" s="1"/>
  <c r="A72" i="91" s="1"/>
  <c r="A73" i="91" s="1"/>
  <c r="A74" i="91" s="1"/>
  <c r="A75" i="91" s="1"/>
  <c r="A76" i="91" s="1"/>
  <c r="A77" i="91" s="1"/>
  <c r="A78" i="91" s="1"/>
  <c r="A79" i="91" s="1"/>
  <c r="E69" i="91"/>
  <c r="E68" i="91"/>
  <c r="E67" i="91"/>
  <c r="E66" i="91"/>
  <c r="E65" i="91"/>
  <c r="E64" i="91"/>
  <c r="E63" i="91"/>
  <c r="E62" i="91"/>
  <c r="E61" i="91"/>
  <c r="A51" i="91"/>
  <c r="E80" i="91"/>
  <c r="E79" i="91"/>
  <c r="E78" i="91"/>
  <c r="E77" i="91"/>
  <c r="E76" i="91"/>
  <c r="E75" i="91"/>
  <c r="E74" i="91"/>
  <c r="E73" i="91"/>
  <c r="E72" i="91"/>
  <c r="E71" i="91"/>
  <c r="E60" i="91"/>
  <c r="E59" i="91"/>
  <c r="E58" i="91"/>
  <c r="E57" i="91"/>
  <c r="E56" i="91"/>
  <c r="E55" i="91"/>
  <c r="E54" i="91"/>
  <c r="E53" i="91"/>
  <c r="A53" i="91"/>
  <c r="A54" i="91" s="1"/>
  <c r="A55" i="91" s="1"/>
  <c r="A56" i="91" s="1"/>
  <c r="A57" i="91" s="1"/>
  <c r="A58" i="91" s="1"/>
  <c r="A59" i="91" s="1"/>
  <c r="A60" i="91" s="1"/>
  <c r="E52" i="91"/>
  <c r="A52" i="91"/>
  <c r="E51" i="91"/>
  <c r="GL111" i="84"/>
  <c r="GM82" i="84"/>
  <c r="GM83" i="84"/>
  <c r="GM84" i="84"/>
  <c r="GM85" i="84"/>
  <c r="GM86" i="84"/>
  <c r="GM87" i="84"/>
  <c r="GM88" i="84"/>
  <c r="GM89" i="84"/>
  <c r="GM90" i="84"/>
  <c r="GM100" i="84"/>
  <c r="GM101" i="84"/>
  <c r="GM102" i="84"/>
  <c r="GM103" i="84"/>
  <c r="GM104" i="84"/>
  <c r="GM106" i="84"/>
  <c r="GM107" i="84"/>
  <c r="GM108" i="84"/>
  <c r="GM109" i="84"/>
  <c r="GM110" i="84"/>
  <c r="GM81" i="84"/>
  <c r="A83" i="8"/>
  <c r="A84" i="8" s="1"/>
  <c r="A85" i="8" s="1"/>
  <c r="A86" i="8" s="1"/>
  <c r="A87" i="8" s="1"/>
  <c r="A88" i="8" s="1"/>
  <c r="A89" i="8" s="1"/>
  <c r="A90" i="8" s="1"/>
  <c r="A82" i="8"/>
  <c r="A81" i="8"/>
  <c r="D248" i="86"/>
  <c r="E248" i="86"/>
  <c r="F248" i="86"/>
  <c r="G248" i="86"/>
  <c r="H248" i="86"/>
  <c r="I248" i="86"/>
  <c r="J248" i="86"/>
  <c r="K248" i="86"/>
  <c r="L248" i="86"/>
  <c r="M248" i="86"/>
  <c r="N248" i="86"/>
  <c r="C23" i="86"/>
  <c r="BZ23" i="84" s="1"/>
  <c r="G358" i="94" s="1"/>
  <c r="C169" i="86"/>
  <c r="C186" i="86"/>
  <c r="BZ186" i="84" s="1"/>
  <c r="G480" i="94" s="1"/>
  <c r="E30" i="89"/>
  <c r="F30" i="89"/>
  <c r="G30" i="89"/>
  <c r="H30" i="89"/>
  <c r="I30" i="89"/>
  <c r="I36" i="89" s="1"/>
  <c r="J30" i="89"/>
  <c r="J36" i="89" s="1"/>
  <c r="J38" i="89" s="1"/>
  <c r="K30" i="89"/>
  <c r="L30" i="89"/>
  <c r="L32" i="89" s="1"/>
  <c r="M30" i="89"/>
  <c r="N30" i="89"/>
  <c r="O30" i="89"/>
  <c r="P30" i="89"/>
  <c r="Q30" i="89"/>
  <c r="Q36" i="89" s="1"/>
  <c r="R30" i="89"/>
  <c r="R36" i="89" s="1"/>
  <c r="R38" i="89" s="1"/>
  <c r="S30" i="89"/>
  <c r="T30" i="89"/>
  <c r="T32" i="89" s="1"/>
  <c r="U30" i="89"/>
  <c r="E31" i="89"/>
  <c r="F31" i="89"/>
  <c r="F32" i="89" s="1"/>
  <c r="G31" i="89"/>
  <c r="H31" i="89"/>
  <c r="H37" i="89" s="1"/>
  <c r="I31" i="89"/>
  <c r="I37" i="89" s="1"/>
  <c r="I38" i="89" s="1"/>
  <c r="J31" i="89"/>
  <c r="K31" i="89"/>
  <c r="K32" i="89" s="1"/>
  <c r="L31" i="89"/>
  <c r="M31" i="89"/>
  <c r="N31" i="89"/>
  <c r="N32" i="89" s="1"/>
  <c r="O31" i="89"/>
  <c r="P31" i="89"/>
  <c r="P37" i="89" s="1"/>
  <c r="Q31" i="89"/>
  <c r="Q37" i="89" s="1"/>
  <c r="Q38" i="89" s="1"/>
  <c r="R31" i="89"/>
  <c r="S31" i="89"/>
  <c r="S32" i="89" s="1"/>
  <c r="T31" i="89"/>
  <c r="U31" i="89"/>
  <c r="E32" i="89"/>
  <c r="G32" i="89"/>
  <c r="H32" i="89"/>
  <c r="J32" i="89"/>
  <c r="M32" i="89"/>
  <c r="O32" i="89"/>
  <c r="P32" i="89"/>
  <c r="R32" i="89"/>
  <c r="U32" i="89"/>
  <c r="E33" i="89"/>
  <c r="F33" i="89"/>
  <c r="G33" i="89"/>
  <c r="G36" i="89" s="1"/>
  <c r="H33" i="89"/>
  <c r="H36" i="89" s="1"/>
  <c r="I33" i="89"/>
  <c r="I35" i="89" s="1"/>
  <c r="J33" i="89"/>
  <c r="K33" i="89"/>
  <c r="L33" i="89"/>
  <c r="M33" i="89"/>
  <c r="N33" i="89"/>
  <c r="O33" i="89"/>
  <c r="O36" i="89" s="1"/>
  <c r="P33" i="89"/>
  <c r="P36" i="89" s="1"/>
  <c r="Q33" i="89"/>
  <c r="Q35" i="89" s="1"/>
  <c r="R33" i="89"/>
  <c r="S33" i="89"/>
  <c r="T33" i="89"/>
  <c r="U33" i="89"/>
  <c r="E34" i="89"/>
  <c r="F34" i="89"/>
  <c r="F37" i="89" s="1"/>
  <c r="F38" i="89" s="1"/>
  <c r="G34" i="89"/>
  <c r="G37" i="89" s="1"/>
  <c r="G38" i="89" s="1"/>
  <c r="H34" i="89"/>
  <c r="H35" i="89" s="1"/>
  <c r="I34" i="89"/>
  <c r="J34" i="89"/>
  <c r="K34" i="89"/>
  <c r="K35" i="89" s="1"/>
  <c r="L34" i="89"/>
  <c r="M34" i="89"/>
  <c r="N34" i="89"/>
  <c r="N37" i="89" s="1"/>
  <c r="N38" i="89" s="1"/>
  <c r="O34" i="89"/>
  <c r="O37" i="89" s="1"/>
  <c r="O38" i="89" s="1"/>
  <c r="P34" i="89"/>
  <c r="P35" i="89" s="1"/>
  <c r="Q34" i="89"/>
  <c r="R34" i="89"/>
  <c r="S34" i="89"/>
  <c r="S35" i="89" s="1"/>
  <c r="T34" i="89"/>
  <c r="U34" i="89"/>
  <c r="E35" i="89"/>
  <c r="G35" i="89"/>
  <c r="J35" i="89"/>
  <c r="L35" i="89"/>
  <c r="M35" i="89"/>
  <c r="O35" i="89"/>
  <c r="R35" i="89"/>
  <c r="T35" i="89"/>
  <c r="U35" i="89"/>
  <c r="E36" i="89"/>
  <c r="F36" i="89"/>
  <c r="K36" i="89"/>
  <c r="L36" i="89"/>
  <c r="M36" i="89"/>
  <c r="N36" i="89"/>
  <c r="S36" i="89"/>
  <c r="T36" i="89"/>
  <c r="U36" i="89"/>
  <c r="E37" i="89"/>
  <c r="E38" i="89" s="1"/>
  <c r="J37" i="89"/>
  <c r="K37" i="89"/>
  <c r="K38" i="89" s="1"/>
  <c r="L37" i="89"/>
  <c r="M37" i="89"/>
  <c r="M38" i="89" s="1"/>
  <c r="R37" i="89"/>
  <c r="S37" i="89"/>
  <c r="S38" i="89" s="1"/>
  <c r="T37" i="89"/>
  <c r="U37" i="89"/>
  <c r="U38" i="89" s="1"/>
  <c r="L38" i="89"/>
  <c r="T38" i="89"/>
  <c r="D38" i="89"/>
  <c r="D35" i="89"/>
  <c r="D32" i="89"/>
  <c r="D37" i="89"/>
  <c r="D36" i="89"/>
  <c r="D31" i="89"/>
  <c r="D30" i="89"/>
  <c r="K28" i="69"/>
  <c r="L28" i="69"/>
  <c r="M28" i="69"/>
  <c r="N28" i="69"/>
  <c r="O28" i="69"/>
  <c r="P28" i="69"/>
  <c r="Q28" i="69"/>
  <c r="R28" i="69"/>
  <c r="S28" i="69"/>
  <c r="T28" i="69"/>
  <c r="U28" i="69"/>
  <c r="J28" i="69"/>
  <c r="GM111" i="84" l="1"/>
  <c r="GM105" i="84"/>
  <c r="A102" i="8"/>
  <c r="A103" i="8" s="1"/>
  <c r="A104" i="8" s="1"/>
  <c r="A105" i="8" s="1"/>
  <c r="A106" i="8" s="1"/>
  <c r="A107" i="8" s="1"/>
  <c r="A108" i="8" s="1"/>
  <c r="A109" i="8" s="1"/>
  <c r="A110" i="8" s="1"/>
  <c r="A111" i="8" s="1"/>
  <c r="A80" i="91"/>
  <c r="A81" i="91" s="1"/>
  <c r="P38" i="89"/>
  <c r="H38" i="89"/>
  <c r="N35" i="89"/>
  <c r="F35" i="89"/>
  <c r="Q32" i="89"/>
  <c r="I32" i="89"/>
  <c r="N225" i="86"/>
  <c r="M225" i="86"/>
  <c r="L225" i="86"/>
  <c r="K225" i="86"/>
  <c r="J225" i="86"/>
  <c r="I225" i="86"/>
  <c r="H225" i="86"/>
  <c r="G225" i="86"/>
  <c r="F225" i="86"/>
  <c r="E225" i="86"/>
  <c r="D225" i="86"/>
  <c r="C225" i="86"/>
  <c r="N220" i="86"/>
  <c r="M220" i="86"/>
  <c r="L220" i="86"/>
  <c r="K220" i="86"/>
  <c r="J220" i="86"/>
  <c r="I220" i="86"/>
  <c r="H220" i="86"/>
  <c r="G220" i="86"/>
  <c r="F220" i="86"/>
  <c r="E220" i="86"/>
  <c r="D220" i="86"/>
  <c r="K186" i="86" l="1"/>
  <c r="F186" i="86"/>
  <c r="N186" i="86"/>
  <c r="D224" i="86"/>
  <c r="E224" i="86"/>
  <c r="F224" i="86"/>
  <c r="G224" i="86"/>
  <c r="H224" i="86"/>
  <c r="I224" i="86"/>
  <c r="J224" i="86"/>
  <c r="K224" i="86"/>
  <c r="L224" i="86"/>
  <c r="M224" i="86"/>
  <c r="N224" i="86"/>
  <c r="C224" i="86"/>
  <c r="BZ200" i="84"/>
  <c r="G494" i="94" s="1"/>
  <c r="D191" i="86"/>
  <c r="E191" i="86"/>
  <c r="F191" i="86"/>
  <c r="G191" i="86"/>
  <c r="H191" i="86"/>
  <c r="I191" i="86"/>
  <c r="J191" i="86"/>
  <c r="K191" i="86"/>
  <c r="L191" i="86"/>
  <c r="M191" i="86"/>
  <c r="N191" i="86"/>
  <c r="D186" i="86"/>
  <c r="E186" i="86"/>
  <c r="G186" i="86"/>
  <c r="H186" i="86"/>
  <c r="I186" i="86"/>
  <c r="J186" i="86"/>
  <c r="L186" i="86"/>
  <c r="M186" i="86"/>
  <c r="D177" i="86"/>
  <c r="E177" i="86"/>
  <c r="F177" i="86"/>
  <c r="G177" i="86"/>
  <c r="H177" i="86"/>
  <c r="I177" i="86"/>
  <c r="J177" i="86"/>
  <c r="K177" i="86"/>
  <c r="L177" i="86"/>
  <c r="M177" i="86"/>
  <c r="N177" i="86"/>
  <c r="C177" i="86"/>
  <c r="P168" i="86"/>
  <c r="C164" i="86"/>
  <c r="P155" i="86"/>
  <c r="P127" i="86"/>
  <c r="CM127" i="84" s="1"/>
  <c r="S434" i="94" s="1"/>
  <c r="U434" i="94" s="1"/>
  <c r="P172" i="86"/>
  <c r="P171" i="86"/>
  <c r="D146" i="86"/>
  <c r="E146" i="86"/>
  <c r="F146" i="86"/>
  <c r="G146" i="86"/>
  <c r="H146" i="86"/>
  <c r="I146" i="86"/>
  <c r="J146" i="86"/>
  <c r="K146" i="86"/>
  <c r="L146" i="86"/>
  <c r="M146" i="86"/>
  <c r="N146" i="86"/>
  <c r="C146" i="86"/>
  <c r="BZ146" i="84" s="1"/>
  <c r="G453" i="94" s="1"/>
  <c r="P137" i="86"/>
  <c r="C133" i="86"/>
  <c r="P141" i="86"/>
  <c r="P140" i="86"/>
  <c r="N118" i="86"/>
  <c r="M118" i="86"/>
  <c r="L118" i="86"/>
  <c r="K118" i="86"/>
  <c r="J118" i="86"/>
  <c r="I118" i="86"/>
  <c r="H118" i="86"/>
  <c r="G118" i="86"/>
  <c r="F118" i="86"/>
  <c r="E118" i="86"/>
  <c r="D118" i="86"/>
  <c r="C118" i="86"/>
  <c r="BZ118" i="84" s="1"/>
  <c r="G431" i="94" s="1"/>
  <c r="P113" i="86"/>
  <c r="CM113" i="84" s="1"/>
  <c r="S427" i="94" s="1"/>
  <c r="U427" i="94" s="1"/>
  <c r="P112" i="86"/>
  <c r="CM112" i="84" s="1"/>
  <c r="S426" i="94" s="1"/>
  <c r="U426" i="94" s="1"/>
  <c r="P80" i="86"/>
  <c r="CM80" i="84" s="1"/>
  <c r="S401" i="94" s="1"/>
  <c r="U401" i="94" s="1"/>
  <c r="P109" i="86"/>
  <c r="CM109" i="84" s="1"/>
  <c r="S423" i="94" s="1"/>
  <c r="U423" i="94" s="1"/>
  <c r="P98" i="86"/>
  <c r="CM98" i="84" s="1"/>
  <c r="S412" i="94" s="1"/>
  <c r="U412" i="94" s="1"/>
  <c r="P103" i="86"/>
  <c r="CM103" i="84" s="1"/>
  <c r="S417" i="94" s="1"/>
  <c r="U417" i="94" s="1"/>
  <c r="N89" i="86"/>
  <c r="M89" i="86"/>
  <c r="L89" i="86"/>
  <c r="K89" i="86"/>
  <c r="J89" i="86"/>
  <c r="I89" i="86"/>
  <c r="H89" i="86"/>
  <c r="G89" i="86"/>
  <c r="F89" i="86"/>
  <c r="E89" i="86"/>
  <c r="D89" i="86"/>
  <c r="C89" i="86"/>
  <c r="BZ89" i="84" s="1"/>
  <c r="G409" i="94" s="1"/>
  <c r="P84" i="86"/>
  <c r="CM84" i="84" s="1"/>
  <c r="S405" i="94" s="1"/>
  <c r="U405" i="94" s="1"/>
  <c r="P83" i="86"/>
  <c r="CM83" i="84" s="1"/>
  <c r="S404" i="94" s="1"/>
  <c r="U404" i="94" s="1"/>
  <c r="C76" i="86"/>
  <c r="BZ76" i="84" s="1"/>
  <c r="G397" i="94" s="1"/>
  <c r="P74" i="86"/>
  <c r="CM74" i="84" s="1"/>
  <c r="S395" i="94" s="1"/>
  <c r="U395" i="94" s="1"/>
  <c r="C71" i="86"/>
  <c r="BZ71" i="84" s="1"/>
  <c r="G392" i="94" s="1"/>
  <c r="P69" i="86"/>
  <c r="CM69" i="84" s="1"/>
  <c r="S390" i="94" s="1"/>
  <c r="U390" i="94" s="1"/>
  <c r="D60" i="86"/>
  <c r="E60" i="86"/>
  <c r="F60" i="86"/>
  <c r="G60" i="86"/>
  <c r="H60" i="86"/>
  <c r="I60" i="86"/>
  <c r="J60" i="86"/>
  <c r="K60" i="86"/>
  <c r="L60" i="86"/>
  <c r="M60" i="86"/>
  <c r="N60" i="86"/>
  <c r="C60" i="86"/>
  <c r="BZ60" i="84" s="1"/>
  <c r="G387" i="94" s="1"/>
  <c r="P55" i="86"/>
  <c r="CM55" i="84" s="1"/>
  <c r="S383" i="94" s="1"/>
  <c r="U383" i="94" s="1"/>
  <c r="P54" i="86"/>
  <c r="CM54" i="84" s="1"/>
  <c r="S382" i="94" s="1"/>
  <c r="U382" i="94" s="1"/>
  <c r="P51" i="86"/>
  <c r="CM51" i="84" s="1"/>
  <c r="S379" i="94" s="1"/>
  <c r="U379" i="94" s="1"/>
  <c r="P44" i="86"/>
  <c r="CM44" i="84" s="1"/>
  <c r="S372" i="94" s="1"/>
  <c r="U372" i="94" s="1"/>
  <c r="P40" i="86"/>
  <c r="CM40" i="84" s="1"/>
  <c r="S368" i="94" s="1"/>
  <c r="U368" i="94" s="1"/>
  <c r="P26" i="86"/>
  <c r="CM26" i="84" s="1"/>
  <c r="S361" i="94" s="1"/>
  <c r="U361" i="94" s="1"/>
  <c r="P25" i="86"/>
  <c r="CM25" i="84" s="1"/>
  <c r="S360" i="94" s="1"/>
  <c r="U360" i="94" s="1"/>
  <c r="P22" i="86"/>
  <c r="CM22" i="84" s="1"/>
  <c r="S357" i="94" s="1"/>
  <c r="U357" i="94" s="1"/>
  <c r="BZ133" i="84" l="1"/>
  <c r="G440" i="94" s="1"/>
  <c r="P191" i="86"/>
  <c r="CM191" i="84" s="1"/>
  <c r="S485" i="94" s="1"/>
  <c r="U485" i="94" s="1"/>
  <c r="BZ191" i="84"/>
  <c r="G485" i="94" s="1"/>
  <c r="P11" i="86"/>
  <c r="CM11" i="84" s="1"/>
  <c r="S346" i="94" s="1"/>
  <c r="U346" i="94" s="1"/>
  <c r="P186" i="86"/>
  <c r="CM186" i="84" s="1"/>
  <c r="S480" i="94" s="1"/>
  <c r="U480" i="94" s="1"/>
  <c r="P225" i="86"/>
  <c r="P220" i="86"/>
  <c r="CM220" i="84" s="1"/>
  <c r="S506" i="94" s="1"/>
  <c r="U506" i="94" s="1"/>
  <c r="P200" i="86"/>
  <c r="CM200" i="84" s="1"/>
  <c r="S494" i="94" s="1"/>
  <c r="U494" i="94" s="1"/>
  <c r="P177" i="86"/>
  <c r="P146" i="86"/>
  <c r="CM146" i="84" s="1"/>
  <c r="S453" i="94" s="1"/>
  <c r="U453" i="94" s="1"/>
  <c r="P60" i="86"/>
  <c r="CM60" i="84" s="1"/>
  <c r="S387" i="94" s="1"/>
  <c r="U387" i="94" s="1"/>
  <c r="D249" i="92" l="1"/>
  <c r="E249" i="92"/>
  <c r="F249" i="92"/>
  <c r="G249" i="92"/>
  <c r="H249" i="92"/>
  <c r="I249" i="92"/>
  <c r="J249" i="92"/>
  <c r="K249" i="92"/>
  <c r="L249" i="92"/>
  <c r="M249" i="92"/>
  <c r="N249" i="92"/>
  <c r="C249" i="92"/>
  <c r="K15" i="69" l="1"/>
  <c r="L15" i="69"/>
  <c r="M15" i="69"/>
  <c r="N15" i="69"/>
  <c r="O15" i="69"/>
  <c r="P15" i="69"/>
  <c r="Q15" i="69"/>
  <c r="R15" i="69"/>
  <c r="S15" i="69"/>
  <c r="T15" i="69"/>
  <c r="U15" i="69"/>
  <c r="J15" i="69"/>
  <c r="U30" i="69"/>
  <c r="T30" i="69"/>
  <c r="S30" i="69"/>
  <c r="R30" i="69"/>
  <c r="Q30" i="69"/>
  <c r="P30" i="69"/>
  <c r="O30" i="69"/>
  <c r="N30" i="69"/>
  <c r="M30" i="69"/>
  <c r="L30" i="69"/>
  <c r="K30" i="69"/>
  <c r="J30" i="69"/>
  <c r="U25" i="69"/>
  <c r="T25" i="69"/>
  <c r="S25" i="69"/>
  <c r="R25" i="69"/>
  <c r="Q25" i="69"/>
  <c r="P25" i="69"/>
  <c r="O25" i="69"/>
  <c r="N25" i="69"/>
  <c r="M25" i="69"/>
  <c r="L25" i="69"/>
  <c r="K25" i="69"/>
  <c r="J25" i="69"/>
  <c r="F25" i="69"/>
  <c r="E25" i="69"/>
  <c r="P293" i="92"/>
  <c r="P290" i="92"/>
  <c r="D292" i="92"/>
  <c r="K34" i="69" s="1"/>
  <c r="E292" i="92"/>
  <c r="L34" i="69" s="1"/>
  <c r="F292" i="92"/>
  <c r="M34" i="69" s="1"/>
  <c r="G292" i="92"/>
  <c r="N34" i="69" s="1"/>
  <c r="H292" i="92"/>
  <c r="O34" i="69" s="1"/>
  <c r="I292" i="92"/>
  <c r="P34" i="69" s="1"/>
  <c r="J292" i="92"/>
  <c r="Q34" i="69" s="1"/>
  <c r="K292" i="92"/>
  <c r="R34" i="69" s="1"/>
  <c r="L292" i="92"/>
  <c r="S34" i="69" s="1"/>
  <c r="M292" i="92"/>
  <c r="T34" i="69" s="1"/>
  <c r="N292" i="92"/>
  <c r="U34" i="69" s="1"/>
  <c r="C292" i="92"/>
  <c r="J34" i="69" s="1"/>
  <c r="N239" i="92"/>
  <c r="M239" i="92"/>
  <c r="L239" i="92"/>
  <c r="K239" i="92"/>
  <c r="J239" i="92"/>
  <c r="I239" i="92"/>
  <c r="H239" i="92"/>
  <c r="G239" i="92"/>
  <c r="F239" i="92"/>
  <c r="E239" i="92"/>
  <c r="D239" i="92"/>
  <c r="C239" i="92"/>
  <c r="P226" i="92"/>
  <c r="P225" i="92"/>
  <c r="P224" i="92"/>
  <c r="P223" i="92"/>
  <c r="P222" i="92"/>
  <c r="D211" i="92"/>
  <c r="E211" i="92"/>
  <c r="F211" i="92"/>
  <c r="G211" i="92"/>
  <c r="H211" i="92"/>
  <c r="I211" i="92"/>
  <c r="J211" i="92"/>
  <c r="K211" i="92"/>
  <c r="L211" i="92"/>
  <c r="M211" i="92"/>
  <c r="N211" i="92"/>
  <c r="C211" i="92"/>
  <c r="P208" i="92"/>
  <c r="P210" i="92"/>
  <c r="P209" i="92"/>
  <c r="P207" i="92"/>
  <c r="N190" i="92"/>
  <c r="M190" i="92"/>
  <c r="L190" i="92"/>
  <c r="K190" i="92"/>
  <c r="J190" i="92"/>
  <c r="I190" i="92"/>
  <c r="H190" i="92"/>
  <c r="G190" i="92"/>
  <c r="F190" i="92"/>
  <c r="E190" i="92"/>
  <c r="D190" i="92"/>
  <c r="C190" i="92"/>
  <c r="P184" i="92"/>
  <c r="P183" i="92"/>
  <c r="P182" i="92"/>
  <c r="P181" i="92"/>
  <c r="P180" i="92"/>
  <c r="P148" i="92"/>
  <c r="P154" i="92"/>
  <c r="N159" i="92"/>
  <c r="M159" i="92"/>
  <c r="L159" i="92"/>
  <c r="K159" i="92"/>
  <c r="J159" i="92"/>
  <c r="I159" i="92"/>
  <c r="H159" i="92"/>
  <c r="G159" i="92"/>
  <c r="F159" i="92"/>
  <c r="E159" i="92"/>
  <c r="D159" i="92"/>
  <c r="C159" i="92"/>
  <c r="C126" i="92"/>
  <c r="N126" i="92"/>
  <c r="M126" i="92"/>
  <c r="L126" i="92"/>
  <c r="K126" i="92"/>
  <c r="J126" i="92"/>
  <c r="I126" i="92"/>
  <c r="H126" i="92"/>
  <c r="G126" i="92"/>
  <c r="F126" i="92"/>
  <c r="E126" i="92"/>
  <c r="D126" i="92"/>
  <c r="P118" i="92"/>
  <c r="P117" i="92"/>
  <c r="P116" i="92"/>
  <c r="P115" i="92"/>
  <c r="P114" i="92"/>
  <c r="C95" i="92"/>
  <c r="N95" i="92"/>
  <c r="M95" i="92"/>
  <c r="L95" i="92"/>
  <c r="K95" i="92"/>
  <c r="J95" i="92"/>
  <c r="I95" i="92"/>
  <c r="H95" i="92"/>
  <c r="G95" i="92"/>
  <c r="F95" i="92"/>
  <c r="E95" i="92"/>
  <c r="D95" i="92"/>
  <c r="P94" i="92"/>
  <c r="P93" i="92"/>
  <c r="P92" i="92"/>
  <c r="P91" i="92"/>
  <c r="P90" i="92"/>
  <c r="P89" i="92"/>
  <c r="P88" i="92"/>
  <c r="P87" i="92"/>
  <c r="P86" i="92"/>
  <c r="P85" i="92"/>
  <c r="P84" i="92"/>
  <c r="P83" i="92"/>
  <c r="P82" i="92"/>
  <c r="N64" i="92"/>
  <c r="M64" i="92"/>
  <c r="L64" i="92"/>
  <c r="K64" i="92"/>
  <c r="J64" i="92"/>
  <c r="I64" i="92"/>
  <c r="H64" i="92"/>
  <c r="G64" i="92"/>
  <c r="F64" i="92"/>
  <c r="E64" i="92"/>
  <c r="D64" i="92"/>
  <c r="C64" i="92"/>
  <c r="P63" i="92"/>
  <c r="P62" i="92"/>
  <c r="P61" i="92"/>
  <c r="P60" i="92"/>
  <c r="P59" i="92"/>
  <c r="P58" i="92"/>
  <c r="P57" i="92"/>
  <c r="P56" i="92"/>
  <c r="P55" i="92"/>
  <c r="P54" i="92"/>
  <c r="P53" i="92"/>
  <c r="P52" i="92"/>
  <c r="P51" i="92"/>
  <c r="C50" i="92"/>
  <c r="D33" i="92"/>
  <c r="E33" i="92"/>
  <c r="F33" i="92"/>
  <c r="G33" i="92"/>
  <c r="H33" i="92"/>
  <c r="I33" i="92"/>
  <c r="J33" i="92"/>
  <c r="K33" i="92"/>
  <c r="L33" i="92"/>
  <c r="M33" i="92"/>
  <c r="N33" i="92"/>
  <c r="C33" i="92"/>
  <c r="P32" i="92"/>
  <c r="P31" i="92"/>
  <c r="P30" i="92"/>
  <c r="P29" i="92"/>
  <c r="P28" i="92"/>
  <c r="P27" i="92"/>
  <c r="P26" i="92"/>
  <c r="P25" i="92"/>
  <c r="P24" i="92"/>
  <c r="P23" i="92"/>
  <c r="P22" i="92"/>
  <c r="P21" i="92"/>
  <c r="P20" i="92"/>
  <c r="J13" i="69" l="1"/>
  <c r="W13" i="84" s="1"/>
  <c r="DH241" i="84"/>
  <c r="V15" i="69"/>
  <c r="W15" i="69"/>
  <c r="C15" i="69" s="1"/>
  <c r="D15" i="69" s="1"/>
  <c r="P292" i="92"/>
  <c r="C232" i="92"/>
  <c r="DH234" i="84" s="1"/>
  <c r="P95" i="92"/>
  <c r="C65" i="92"/>
  <c r="P33" i="92"/>
  <c r="P64" i="92"/>
  <c r="U39" i="69"/>
  <c r="N198" i="86" s="1"/>
  <c r="T39" i="69"/>
  <c r="M198" i="86" s="1"/>
  <c r="S39" i="69"/>
  <c r="L198" i="86" s="1"/>
  <c r="R39" i="69"/>
  <c r="K198" i="86" s="1"/>
  <c r="Q39" i="69"/>
  <c r="J198" i="86" s="1"/>
  <c r="P39" i="69"/>
  <c r="I198" i="86" s="1"/>
  <c r="O39" i="69"/>
  <c r="H198" i="86" s="1"/>
  <c r="N39" i="69"/>
  <c r="G198" i="86" s="1"/>
  <c r="M39" i="69"/>
  <c r="F198" i="86" s="1"/>
  <c r="L39" i="69"/>
  <c r="E198" i="86" s="1"/>
  <c r="K39" i="69"/>
  <c r="D198" i="86" s="1"/>
  <c r="J39" i="69"/>
  <c r="F39" i="69"/>
  <c r="E39" i="69"/>
  <c r="D39" i="69"/>
  <c r="C39" i="69"/>
  <c r="P227" i="92"/>
  <c r="P221" i="92"/>
  <c r="P220" i="92"/>
  <c r="P219" i="92"/>
  <c r="P144" i="92"/>
  <c r="P145" i="92"/>
  <c r="P149" i="92"/>
  <c r="P151" i="92"/>
  <c r="P152" i="92"/>
  <c r="P234" i="92"/>
  <c r="DU236" i="84" s="1"/>
  <c r="N232" i="92"/>
  <c r="DS234" i="84" s="1"/>
  <c r="M232" i="92"/>
  <c r="DR234" i="84" s="1"/>
  <c r="L232" i="92"/>
  <c r="DQ234" i="84" s="1"/>
  <c r="K232" i="92"/>
  <c r="DP234" i="84" s="1"/>
  <c r="J232" i="92"/>
  <c r="DO234" i="84" s="1"/>
  <c r="I232" i="92"/>
  <c r="DN234" i="84" s="1"/>
  <c r="H232" i="92"/>
  <c r="DM234" i="84" s="1"/>
  <c r="G232" i="92"/>
  <c r="DL234" i="84" s="1"/>
  <c r="F232" i="92"/>
  <c r="DK234" i="84" s="1"/>
  <c r="E232" i="92"/>
  <c r="DJ234" i="84" s="1"/>
  <c r="D232" i="92"/>
  <c r="DI234" i="84" s="1"/>
  <c r="P230" i="92"/>
  <c r="P229" i="92"/>
  <c r="P228" i="92"/>
  <c r="P218" i="92"/>
  <c r="P217" i="92"/>
  <c r="P216" i="92"/>
  <c r="P215" i="92"/>
  <c r="P214" i="92"/>
  <c r="P213" i="92"/>
  <c r="P206" i="92"/>
  <c r="P205" i="92"/>
  <c r="P204" i="92"/>
  <c r="P203" i="92"/>
  <c r="P202" i="92"/>
  <c r="P201" i="92"/>
  <c r="P200" i="92"/>
  <c r="P199" i="92"/>
  <c r="P198" i="92"/>
  <c r="P193" i="92"/>
  <c r="P189" i="92"/>
  <c r="P188" i="92"/>
  <c r="P187" i="92"/>
  <c r="P186" i="92"/>
  <c r="P185" i="92"/>
  <c r="P179" i="92"/>
  <c r="P178" i="92"/>
  <c r="P177" i="92"/>
  <c r="N176" i="92"/>
  <c r="M176" i="92"/>
  <c r="M191" i="92" s="1"/>
  <c r="L176" i="92"/>
  <c r="K176" i="92"/>
  <c r="K191" i="92" s="1"/>
  <c r="J176" i="92"/>
  <c r="J191" i="92" s="1"/>
  <c r="I176" i="92"/>
  <c r="H176" i="92"/>
  <c r="G176" i="92"/>
  <c r="F176" i="92"/>
  <c r="E176" i="92"/>
  <c r="E191" i="92" s="1"/>
  <c r="D176" i="92"/>
  <c r="C176" i="92"/>
  <c r="P175" i="92"/>
  <c r="P174" i="92"/>
  <c r="P173" i="92"/>
  <c r="P172" i="92"/>
  <c r="P171" i="92"/>
  <c r="P170" i="92"/>
  <c r="P169" i="92"/>
  <c r="P168" i="92"/>
  <c r="P167" i="92"/>
  <c r="DU229" i="84" l="1"/>
  <c r="P231" i="92"/>
  <c r="DU233" i="84" s="1"/>
  <c r="G191" i="92"/>
  <c r="G194" i="92" s="1"/>
  <c r="E194" i="92"/>
  <c r="N191" i="92"/>
  <c r="N194" i="92" s="1"/>
  <c r="C191" i="92"/>
  <c r="C194" i="92" s="1"/>
  <c r="L191" i="92"/>
  <c r="L194" i="92" s="1"/>
  <c r="M194" i="92"/>
  <c r="I191" i="92"/>
  <c r="I194" i="92" s="1"/>
  <c r="F191" i="92"/>
  <c r="F194" i="92" s="1"/>
  <c r="K194" i="92"/>
  <c r="D191" i="92"/>
  <c r="D194" i="92" s="1"/>
  <c r="H191" i="92"/>
  <c r="H194" i="92" s="1"/>
  <c r="J194" i="92"/>
  <c r="P211" i="92"/>
  <c r="P190" i="92"/>
  <c r="C235" i="92"/>
  <c r="DH237" i="84" s="1"/>
  <c r="K235" i="92"/>
  <c r="DP237" i="84" s="1"/>
  <c r="I235" i="92"/>
  <c r="DN237" i="84" s="1"/>
  <c r="H235" i="92"/>
  <c r="DM237" i="84" s="1"/>
  <c r="F235" i="92"/>
  <c r="DK237" i="84" s="1"/>
  <c r="N235" i="92"/>
  <c r="DS237" i="84" s="1"/>
  <c r="G235" i="92"/>
  <c r="DL237" i="84" s="1"/>
  <c r="J235" i="92"/>
  <c r="DO237" i="84" s="1"/>
  <c r="D235" i="92"/>
  <c r="DI237" i="84" s="1"/>
  <c r="L235" i="92"/>
  <c r="DQ237" i="84" s="1"/>
  <c r="E235" i="92"/>
  <c r="DJ237" i="84" s="1"/>
  <c r="M235" i="92"/>
  <c r="DR237" i="84" s="1"/>
  <c r="P176" i="92"/>
  <c r="P232" i="92" l="1"/>
  <c r="P191" i="92"/>
  <c r="P194" i="92" s="1"/>
  <c r="P235" i="92" l="1"/>
  <c r="DU237" i="84" s="1"/>
  <c r="DU234" i="84"/>
  <c r="P162" i="92"/>
  <c r="P158" i="92"/>
  <c r="P157" i="92"/>
  <c r="P156" i="92"/>
  <c r="P155" i="92"/>
  <c r="P153" i="92"/>
  <c r="P150" i="92"/>
  <c r="P147" i="92"/>
  <c r="P146" i="92"/>
  <c r="N143" i="92"/>
  <c r="N160" i="92" s="1"/>
  <c r="M143" i="92"/>
  <c r="M160" i="92" s="1"/>
  <c r="L143" i="92"/>
  <c r="L160" i="92" s="1"/>
  <c r="K143" i="92"/>
  <c r="K160" i="92" s="1"/>
  <c r="J143" i="92"/>
  <c r="J160" i="92" s="1"/>
  <c r="I143" i="92"/>
  <c r="I160" i="92" s="1"/>
  <c r="H143" i="92"/>
  <c r="H160" i="92" s="1"/>
  <c r="G143" i="92"/>
  <c r="G160" i="92" s="1"/>
  <c r="F143" i="92"/>
  <c r="F160" i="92" s="1"/>
  <c r="E143" i="92"/>
  <c r="E160" i="92" s="1"/>
  <c r="D143" i="92"/>
  <c r="D160" i="92" s="1"/>
  <c r="C143" i="92"/>
  <c r="C160" i="92" s="1"/>
  <c r="P142" i="92"/>
  <c r="P141" i="92"/>
  <c r="P140" i="92"/>
  <c r="P139" i="92"/>
  <c r="P138" i="92"/>
  <c r="P137" i="92"/>
  <c r="P136" i="92"/>
  <c r="P135" i="92"/>
  <c r="P134" i="92"/>
  <c r="P119" i="92"/>
  <c r="P129" i="92"/>
  <c r="P125" i="92"/>
  <c r="P124" i="92"/>
  <c r="P123" i="92"/>
  <c r="P122" i="92"/>
  <c r="P121" i="92"/>
  <c r="P120" i="92"/>
  <c r="P113" i="92"/>
  <c r="N112" i="92"/>
  <c r="N127" i="92" s="1"/>
  <c r="M112" i="92"/>
  <c r="L112" i="92"/>
  <c r="L127" i="92" s="1"/>
  <c r="K112" i="92"/>
  <c r="K127" i="92" s="1"/>
  <c r="J112" i="92"/>
  <c r="J127" i="92" s="1"/>
  <c r="I112" i="92"/>
  <c r="I127" i="92" s="1"/>
  <c r="H112" i="92"/>
  <c r="H127" i="92" s="1"/>
  <c r="G112" i="92"/>
  <c r="F112" i="92"/>
  <c r="F127" i="92" s="1"/>
  <c r="E112" i="92"/>
  <c r="E127" i="92" s="1"/>
  <c r="D112" i="92"/>
  <c r="D127" i="92" s="1"/>
  <c r="C112" i="92"/>
  <c r="C127" i="92" s="1"/>
  <c r="P111" i="92"/>
  <c r="P110" i="92"/>
  <c r="P109" i="92"/>
  <c r="P108" i="92"/>
  <c r="P107" i="92"/>
  <c r="P106" i="92"/>
  <c r="P105" i="92"/>
  <c r="P104" i="92"/>
  <c r="P103" i="92"/>
  <c r="C81" i="92"/>
  <c r="C96" i="92" s="1"/>
  <c r="C19" i="92"/>
  <c r="P98" i="92"/>
  <c r="N81" i="92"/>
  <c r="N96" i="92" s="1"/>
  <c r="M81" i="92"/>
  <c r="M96" i="92" s="1"/>
  <c r="L81" i="92"/>
  <c r="L96" i="92" s="1"/>
  <c r="K81" i="92"/>
  <c r="K96" i="92" s="1"/>
  <c r="J81" i="92"/>
  <c r="J96" i="92" s="1"/>
  <c r="I81" i="92"/>
  <c r="I96" i="92" s="1"/>
  <c r="H81" i="92"/>
  <c r="H96" i="92" s="1"/>
  <c r="G81" i="92"/>
  <c r="G96" i="92" s="1"/>
  <c r="F81" i="92"/>
  <c r="F96" i="92" s="1"/>
  <c r="E81" i="92"/>
  <c r="E96" i="92" s="1"/>
  <c r="D81" i="92"/>
  <c r="D96" i="92" s="1"/>
  <c r="P80" i="92"/>
  <c r="P79" i="92"/>
  <c r="P78" i="92"/>
  <c r="P77" i="92"/>
  <c r="P76" i="92"/>
  <c r="P75" i="92"/>
  <c r="P74" i="92"/>
  <c r="P73" i="92"/>
  <c r="P72" i="92"/>
  <c r="C34" i="92" l="1"/>
  <c r="C15" i="86"/>
  <c r="C237" i="92"/>
  <c r="DH239" i="84" s="1"/>
  <c r="P159" i="92"/>
  <c r="M127" i="92"/>
  <c r="M130" i="92" s="1"/>
  <c r="G127" i="92"/>
  <c r="G130" i="92" s="1"/>
  <c r="P126" i="92"/>
  <c r="K163" i="92"/>
  <c r="D163" i="92"/>
  <c r="L163" i="92"/>
  <c r="J163" i="92"/>
  <c r="F163" i="92"/>
  <c r="N163" i="92"/>
  <c r="C163" i="92"/>
  <c r="I163" i="92"/>
  <c r="P143" i="92"/>
  <c r="E163" i="92"/>
  <c r="M163" i="92"/>
  <c r="G163" i="92"/>
  <c r="H163" i="92"/>
  <c r="C99" i="92"/>
  <c r="I130" i="92"/>
  <c r="J130" i="92"/>
  <c r="H130" i="92"/>
  <c r="K130" i="92"/>
  <c r="E130" i="92"/>
  <c r="F130" i="92"/>
  <c r="N130" i="92"/>
  <c r="D130" i="92"/>
  <c r="L130" i="92"/>
  <c r="C130" i="92"/>
  <c r="P112" i="92"/>
  <c r="H99" i="92"/>
  <c r="K99" i="92"/>
  <c r="J99" i="92"/>
  <c r="D99" i="92"/>
  <c r="E99" i="92"/>
  <c r="M99" i="92"/>
  <c r="I99" i="92"/>
  <c r="L99" i="92"/>
  <c r="F99" i="92"/>
  <c r="N99" i="92"/>
  <c r="G99" i="92"/>
  <c r="P81" i="92"/>
  <c r="P96" i="92" s="1"/>
  <c r="BZ190" i="84" l="1"/>
  <c r="G484" i="94" s="1"/>
  <c r="C31" i="86"/>
  <c r="BZ31" i="84" s="1"/>
  <c r="G365" i="94" s="1"/>
  <c r="P160" i="92"/>
  <c r="P163" i="92" s="1"/>
  <c r="P127" i="92"/>
  <c r="P130" i="92" s="1"/>
  <c r="P99" i="92"/>
  <c r="P67" i="92" l="1"/>
  <c r="C68" i="92"/>
  <c r="P36" i="92"/>
  <c r="N50" i="92"/>
  <c r="N65" i="92" s="1"/>
  <c r="M50" i="92"/>
  <c r="M65" i="92" s="1"/>
  <c r="L50" i="92"/>
  <c r="L65" i="92" s="1"/>
  <c r="K50" i="92"/>
  <c r="K65" i="92" s="1"/>
  <c r="J50" i="92"/>
  <c r="J65" i="92" s="1"/>
  <c r="I50" i="92"/>
  <c r="I65" i="92" s="1"/>
  <c r="H50" i="92"/>
  <c r="G50" i="92"/>
  <c r="G65" i="92" s="1"/>
  <c r="F50" i="92"/>
  <c r="F65" i="92" s="1"/>
  <c r="E50" i="92"/>
  <c r="E65" i="92" s="1"/>
  <c r="D50" i="92"/>
  <c r="D65" i="92" s="1"/>
  <c r="P49" i="92"/>
  <c r="P48" i="92"/>
  <c r="P47" i="92"/>
  <c r="P46" i="92"/>
  <c r="P45" i="92"/>
  <c r="P44" i="92"/>
  <c r="P43" i="92"/>
  <c r="P42" i="92"/>
  <c r="P41" i="92"/>
  <c r="P239" i="92" l="1"/>
  <c r="H65" i="92"/>
  <c r="H68" i="92" s="1"/>
  <c r="E68" i="92"/>
  <c r="M68" i="92"/>
  <c r="G68" i="92"/>
  <c r="D68" i="92"/>
  <c r="K68" i="92"/>
  <c r="I68" i="92"/>
  <c r="L68" i="92"/>
  <c r="F68" i="92"/>
  <c r="N68" i="92"/>
  <c r="J68" i="92"/>
  <c r="P50" i="92"/>
  <c r="P65" i="92" s="1"/>
  <c r="DU241" i="84" l="1"/>
  <c r="P68" i="92"/>
  <c r="P17" i="92" l="1"/>
  <c r="C291" i="92" l="1"/>
  <c r="D291" i="92"/>
  <c r="E291" i="92"/>
  <c r="F291" i="92"/>
  <c r="G291" i="92"/>
  <c r="H291" i="92"/>
  <c r="I291" i="92"/>
  <c r="J291" i="92"/>
  <c r="K291" i="92"/>
  <c r="L291" i="92"/>
  <c r="M291" i="92"/>
  <c r="N291" i="92"/>
  <c r="B25" i="69"/>
  <c r="N54" i="84" l="1"/>
  <c r="V54" i="84" s="1"/>
  <c r="N52" i="84"/>
  <c r="V52" i="84" s="1"/>
  <c r="W13" i="69"/>
  <c r="V13" i="69"/>
  <c r="AI13" i="84" s="1"/>
  <c r="V12" i="84"/>
  <c r="AL12" i="84"/>
  <c r="AM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AL28" i="84"/>
  <c r="AM28" i="84"/>
  <c r="V29" i="84"/>
  <c r="AL29" i="84"/>
  <c r="AM29" i="84"/>
  <c r="V30" i="84"/>
  <c r="V31" i="84"/>
  <c r="V32" i="84"/>
  <c r="AL32" i="84"/>
  <c r="AM32" i="84"/>
  <c r="V33" i="84"/>
  <c r="V34" i="84"/>
  <c r="V35" i="84"/>
  <c r="AL35" i="84"/>
  <c r="AM35" i="84"/>
  <c r="V36" i="84"/>
  <c r="AL36" i="84"/>
  <c r="AM36" i="84"/>
  <c r="V37" i="84"/>
  <c r="AL37" i="84"/>
  <c r="AM37" i="84"/>
  <c r="V38" i="84"/>
  <c r="AL38" i="84"/>
  <c r="AM38" i="84"/>
  <c r="V39" i="84"/>
  <c r="AL39" i="84"/>
  <c r="AM39" i="84"/>
  <c r="V40" i="84"/>
  <c r="AL40" i="84"/>
  <c r="AM40" i="84"/>
  <c r="V41" i="84"/>
  <c r="AL41" i="84"/>
  <c r="AM41" i="84"/>
  <c r="V42" i="84"/>
  <c r="AL42" i="84"/>
  <c r="AM42" i="84"/>
  <c r="V43" i="84"/>
  <c r="AL43" i="84"/>
  <c r="AM43" i="84"/>
  <c r="V44" i="84"/>
  <c r="AL44" i="84"/>
  <c r="AM44" i="84"/>
  <c r="V45" i="84"/>
  <c r="AL45" i="84"/>
  <c r="AM45" i="84"/>
  <c r="V46" i="84"/>
  <c r="AL46" i="84"/>
  <c r="AM46" i="84"/>
  <c r="V47" i="84"/>
  <c r="AL47" i="84"/>
  <c r="AM47" i="84"/>
  <c r="V48" i="84"/>
  <c r="AL48" i="84"/>
  <c r="AM48" i="84"/>
  <c r="V49" i="84"/>
  <c r="AL49" i="84"/>
  <c r="AM49" i="84"/>
  <c r="V50" i="84"/>
  <c r="X42" i="69"/>
  <c r="W42" i="69"/>
  <c r="C42" i="69" s="1"/>
  <c r="V42" i="69"/>
  <c r="G42" i="69"/>
  <c r="X41" i="69"/>
  <c r="W41" i="69"/>
  <c r="C41" i="69" s="1"/>
  <c r="V41" i="69"/>
  <c r="G41" i="69"/>
  <c r="W27" i="69"/>
  <c r="W26" i="69"/>
  <c r="W40" i="69"/>
  <c r="W43" i="69"/>
  <c r="W44" i="69"/>
  <c r="W45" i="69"/>
  <c r="W46" i="69"/>
  <c r="W47" i="69"/>
  <c r="W48" i="69"/>
  <c r="W49" i="69"/>
  <c r="AM25" i="84"/>
  <c r="AL25" i="84"/>
  <c r="C13" i="69" l="1"/>
  <c r="AJ13" i="84"/>
  <c r="D42" i="69"/>
  <c r="AK42" i="84" s="1"/>
  <c r="D41" i="69"/>
  <c r="AK41" i="84" s="1"/>
  <c r="D13" i="69" l="1"/>
  <c r="P13" i="84" s="1"/>
  <c r="O13" i="84"/>
  <c r="H41" i="69"/>
  <c r="H42" i="69"/>
  <c r="P248" i="92"/>
  <c r="X33" i="69" l="1"/>
  <c r="G33" i="69"/>
  <c r="U17" i="69"/>
  <c r="X17" i="69"/>
  <c r="G17" i="69"/>
  <c r="X16" i="69"/>
  <c r="W16" i="69"/>
  <c r="C16" i="69" s="1"/>
  <c r="V16" i="69"/>
  <c r="G16" i="69"/>
  <c r="BE2" i="68"/>
  <c r="BE3" i="68"/>
  <c r="BE4" i="68"/>
  <c r="BE5" i="68"/>
  <c r="BE6" i="68"/>
  <c r="BE7" i="68"/>
  <c r="BE8" i="68"/>
  <c r="BE9" i="68"/>
  <c r="BE10" i="68"/>
  <c r="BE11" i="68"/>
  <c r="BE12" i="68"/>
  <c r="BE1" i="68"/>
  <c r="E7" i="3"/>
  <c r="C7" i="3"/>
  <c r="W17" i="69" l="1"/>
  <c r="C17" i="69" s="1"/>
  <c r="V17" i="69"/>
  <c r="D16" i="69"/>
  <c r="AK15" i="84" s="1"/>
  <c r="BP43" i="89"/>
  <c r="BP44" i="89"/>
  <c r="BP45" i="89"/>
  <c r="BP46" i="89"/>
  <c r="BP47" i="89"/>
  <c r="BP48" i="89"/>
  <c r="BP49" i="89"/>
  <c r="BP50" i="89"/>
  <c r="BP51" i="89"/>
  <c r="BP52" i="89"/>
  <c r="BP53" i="89"/>
  <c r="BP54" i="89"/>
  <c r="BP55" i="89"/>
  <c r="BP56" i="89"/>
  <c r="BP57" i="89"/>
  <c r="BP58" i="89"/>
  <c r="BP59" i="89"/>
  <c r="BP60" i="89"/>
  <c r="BP61" i="89"/>
  <c r="BP62" i="89"/>
  <c r="BP63" i="89"/>
  <c r="BP64" i="89"/>
  <c r="BP65" i="89"/>
  <c r="BP66" i="89"/>
  <c r="BP67" i="89"/>
  <c r="BP68" i="89"/>
  <c r="BP69" i="89"/>
  <c r="BP70" i="89"/>
  <c r="BP71" i="89"/>
  <c r="BP72" i="89"/>
  <c r="BP73" i="89"/>
  <c r="BP74" i="89"/>
  <c r="BP75" i="89"/>
  <c r="BP76" i="89"/>
  <c r="BP77" i="89"/>
  <c r="BP78" i="89"/>
  <c r="BP79" i="89"/>
  <c r="BP80" i="89"/>
  <c r="BP81" i="89"/>
  <c r="BP82" i="89"/>
  <c r="BP83" i="89"/>
  <c r="BP84" i="89"/>
  <c r="BP85" i="89"/>
  <c r="BP86" i="89"/>
  <c r="BP87" i="89"/>
  <c r="BP88" i="89"/>
  <c r="BP89" i="89"/>
  <c r="BP90" i="89"/>
  <c r="BP91" i="89"/>
  <c r="BP92" i="89"/>
  <c r="BP93" i="89"/>
  <c r="BP94" i="89"/>
  <c r="BP95" i="89"/>
  <c r="BP96" i="89"/>
  <c r="BP97" i="89"/>
  <c r="BP98" i="89"/>
  <c r="BP99" i="89"/>
  <c r="BP100" i="89"/>
  <c r="BP101" i="89"/>
  <c r="BP102" i="89"/>
  <c r="BP103" i="89"/>
  <c r="BP104" i="89"/>
  <c r="BP105" i="89"/>
  <c r="BP106" i="89"/>
  <c r="BP107" i="89"/>
  <c r="BP108" i="89"/>
  <c r="BP109" i="89"/>
  <c r="BP110" i="89"/>
  <c r="BP111" i="89"/>
  <c r="BP112" i="89"/>
  <c r="BP113" i="89"/>
  <c r="BP114" i="89"/>
  <c r="BP115" i="89"/>
  <c r="BP116" i="89"/>
  <c r="BP117" i="89"/>
  <c r="BP118" i="89"/>
  <c r="BP119" i="89"/>
  <c r="BP120" i="89"/>
  <c r="BP121" i="89"/>
  <c r="BP122" i="89"/>
  <c r="BP123" i="89"/>
  <c r="BP124" i="89"/>
  <c r="BP125" i="89"/>
  <c r="BP126" i="89"/>
  <c r="BP127" i="89"/>
  <c r="BP128" i="89"/>
  <c r="BP129" i="89"/>
  <c r="BP130" i="89"/>
  <c r="BP131" i="89"/>
  <c r="BP132" i="89"/>
  <c r="BP133" i="89"/>
  <c r="BP134" i="89"/>
  <c r="BP135" i="89"/>
  <c r="BP136" i="89"/>
  <c r="BP137" i="89"/>
  <c r="BP138" i="89"/>
  <c r="BP139" i="89"/>
  <c r="BP140" i="89"/>
  <c r="BP141" i="89"/>
  <c r="BP142" i="89"/>
  <c r="BP143" i="89"/>
  <c r="BP144" i="89"/>
  <c r="BP145" i="89"/>
  <c r="BP146" i="89"/>
  <c r="BP147" i="89"/>
  <c r="BP148" i="89"/>
  <c r="BP149" i="89"/>
  <c r="BP150" i="89"/>
  <c r="BP151" i="89"/>
  <c r="BP152" i="89"/>
  <c r="BP153" i="89"/>
  <c r="BP154" i="89"/>
  <c r="BP155" i="89"/>
  <c r="BP156" i="89"/>
  <c r="BP157" i="89"/>
  <c r="BP158" i="89"/>
  <c r="BP159" i="89"/>
  <c r="BP160" i="89"/>
  <c r="BP161" i="89"/>
  <c r="BP162" i="89"/>
  <c r="BP163" i="89"/>
  <c r="BP164" i="89"/>
  <c r="BP165" i="89"/>
  <c r="BP166" i="89"/>
  <c r="BP167" i="89"/>
  <c r="BP168" i="89"/>
  <c r="BP169" i="89"/>
  <c r="BP170" i="89"/>
  <c r="BP171" i="89"/>
  <c r="BP172" i="89"/>
  <c r="BP173" i="89"/>
  <c r="BP174" i="89"/>
  <c r="BP175" i="89"/>
  <c r="BP176" i="89"/>
  <c r="BP177" i="89"/>
  <c r="BP178" i="89"/>
  <c r="BP179" i="89"/>
  <c r="BP180" i="89"/>
  <c r="BP181" i="89"/>
  <c r="BP182" i="89"/>
  <c r="BP183" i="89"/>
  <c r="BP184" i="89"/>
  <c r="BP185" i="89"/>
  <c r="BP186" i="89"/>
  <c r="BP187" i="89"/>
  <c r="BP188" i="89"/>
  <c r="BP189" i="89"/>
  <c r="BP190" i="89"/>
  <c r="BP191" i="89"/>
  <c r="BP192" i="89"/>
  <c r="BP193" i="89"/>
  <c r="BP194" i="89"/>
  <c r="BP195" i="89"/>
  <c r="BP196" i="89"/>
  <c r="BP197" i="89"/>
  <c r="BP198" i="89"/>
  <c r="BP199" i="89"/>
  <c r="BP200" i="89"/>
  <c r="BP201" i="89"/>
  <c r="BP202" i="89"/>
  <c r="BP203" i="89"/>
  <c r="BP204" i="89"/>
  <c r="BP205" i="89"/>
  <c r="BP206" i="89"/>
  <c r="BP207" i="89"/>
  <c r="BP208" i="89"/>
  <c r="BP209" i="89"/>
  <c r="BP210" i="89"/>
  <c r="BP211" i="89"/>
  <c r="BP212" i="89"/>
  <c r="BP213" i="89"/>
  <c r="BP214" i="89"/>
  <c r="BP215" i="89"/>
  <c r="BP216" i="89"/>
  <c r="BP217" i="89"/>
  <c r="BP218" i="89"/>
  <c r="BP219" i="89"/>
  <c r="BP220" i="89"/>
  <c r="BP221" i="89"/>
  <c r="BP222" i="89"/>
  <c r="BP223" i="89"/>
  <c r="BP224" i="89"/>
  <c r="BP225" i="89"/>
  <c r="BP226" i="89"/>
  <c r="BP227" i="89"/>
  <c r="BP228" i="89"/>
  <c r="BP229" i="89"/>
  <c r="BP230" i="89"/>
  <c r="BP231" i="89"/>
  <c r="BP232" i="89"/>
  <c r="BP233" i="89"/>
  <c r="BP234" i="89"/>
  <c r="BP235" i="89"/>
  <c r="BP236" i="89"/>
  <c r="BP237" i="89"/>
  <c r="BP238" i="89"/>
  <c r="BP239" i="89"/>
  <c r="BP240" i="89"/>
  <c r="BP241" i="89"/>
  <c r="BP242" i="89"/>
  <c r="BP243" i="89"/>
  <c r="BP244" i="89"/>
  <c r="BP245" i="89"/>
  <c r="BP246" i="89"/>
  <c r="BP247" i="89"/>
  <c r="BP248" i="89"/>
  <c r="BP249" i="89"/>
  <c r="BP250" i="89"/>
  <c r="BP251" i="89"/>
  <c r="BP252" i="89"/>
  <c r="BP253" i="89"/>
  <c r="BP254" i="89"/>
  <c r="BP255" i="89"/>
  <c r="BP256" i="89"/>
  <c r="BP257" i="89"/>
  <c r="BP258" i="89"/>
  <c r="BP259" i="89"/>
  <c r="BP260" i="89"/>
  <c r="BP261" i="89"/>
  <c r="BP262" i="89"/>
  <c r="BP263" i="89"/>
  <c r="BP264" i="89"/>
  <c r="BP265" i="89"/>
  <c r="BP266" i="89"/>
  <c r="BP267" i="89"/>
  <c r="BP268" i="89"/>
  <c r="BP269" i="89"/>
  <c r="BP270" i="89"/>
  <c r="BP271" i="89"/>
  <c r="BP272" i="89"/>
  <c r="BP273" i="89"/>
  <c r="BP274" i="89"/>
  <c r="BP275" i="89"/>
  <c r="BP276" i="89"/>
  <c r="BP277" i="89"/>
  <c r="BP278" i="89"/>
  <c r="BP279" i="89"/>
  <c r="BP280" i="89"/>
  <c r="BP281" i="89"/>
  <c r="BP282" i="89"/>
  <c r="BP283" i="89"/>
  <c r="BP284" i="89"/>
  <c r="BP285" i="89"/>
  <c r="BP286" i="89"/>
  <c r="BP287" i="89"/>
  <c r="BP288" i="89"/>
  <c r="BP289" i="89"/>
  <c r="BP290" i="89"/>
  <c r="BP291" i="89"/>
  <c r="BP292" i="89"/>
  <c r="BP293" i="89"/>
  <c r="BP294" i="89"/>
  <c r="BP295" i="89"/>
  <c r="BP296" i="89"/>
  <c r="BP297" i="89"/>
  <c r="BP298" i="89"/>
  <c r="BP299" i="89"/>
  <c r="BP300" i="89"/>
  <c r="BP301" i="89"/>
  <c r="BP302" i="89"/>
  <c r="BP303" i="89"/>
  <c r="BP304" i="89"/>
  <c r="BP305" i="89"/>
  <c r="BP306" i="89"/>
  <c r="BP307" i="89"/>
  <c r="BP308" i="89"/>
  <c r="BP309" i="89"/>
  <c r="BP310" i="89"/>
  <c r="BP311" i="89"/>
  <c r="BP312" i="89"/>
  <c r="BP313" i="89"/>
  <c r="BP314" i="89"/>
  <c r="BP315" i="89"/>
  <c r="BP316" i="89"/>
  <c r="BP317" i="89"/>
  <c r="BP318" i="89"/>
  <c r="BP319" i="89"/>
  <c r="BP320" i="89"/>
  <c r="BP321" i="89"/>
  <c r="BP322" i="89"/>
  <c r="BP323" i="89"/>
  <c r="BP324" i="89"/>
  <c r="BP325" i="89"/>
  <c r="BP326" i="89"/>
  <c r="BP327" i="89"/>
  <c r="BP328" i="89"/>
  <c r="BP329" i="89"/>
  <c r="BP330" i="89"/>
  <c r="BP331" i="89"/>
  <c r="BP332" i="89"/>
  <c r="BP333" i="89"/>
  <c r="BP334" i="89"/>
  <c r="BP335" i="89"/>
  <c r="BP336" i="89"/>
  <c r="BP337" i="89"/>
  <c r="BP338" i="89"/>
  <c r="BP339" i="89"/>
  <c r="BP340" i="89"/>
  <c r="BP341" i="89"/>
  <c r="BP342" i="89"/>
  <c r="BP343" i="89"/>
  <c r="BP344" i="89"/>
  <c r="BP345" i="89"/>
  <c r="BP346" i="89"/>
  <c r="BP347" i="89"/>
  <c r="BP348" i="89"/>
  <c r="BP349" i="89"/>
  <c r="BP350" i="89"/>
  <c r="BP351" i="89"/>
  <c r="BP352" i="89"/>
  <c r="BP353" i="89"/>
  <c r="BP354" i="89"/>
  <c r="BP355" i="89"/>
  <c r="BP356" i="89"/>
  <c r="BP357" i="89"/>
  <c r="BP358" i="89"/>
  <c r="BP359" i="89"/>
  <c r="BP360" i="89"/>
  <c r="BP361" i="89"/>
  <c r="BP362" i="89"/>
  <c r="BP363" i="89"/>
  <c r="BP364" i="89"/>
  <c r="BP365" i="89"/>
  <c r="BP366" i="89"/>
  <c r="BP367" i="89"/>
  <c r="BP368" i="89"/>
  <c r="BP369" i="89"/>
  <c r="BP370" i="89"/>
  <c r="BP371" i="89"/>
  <c r="BP372" i="89"/>
  <c r="BP373" i="89"/>
  <c r="BP374" i="89"/>
  <c r="BP375" i="89"/>
  <c r="BP376" i="89"/>
  <c r="BP377" i="89"/>
  <c r="BP378" i="89"/>
  <c r="BP379" i="89"/>
  <c r="BP380" i="89"/>
  <c r="BP381" i="89"/>
  <c r="BP382" i="89"/>
  <c r="BP383" i="89"/>
  <c r="BP384" i="89"/>
  <c r="BP385" i="89"/>
  <c r="BP386" i="89"/>
  <c r="BP387" i="89"/>
  <c r="BP388" i="89"/>
  <c r="BP389" i="89"/>
  <c r="BP390" i="89"/>
  <c r="BP391" i="89"/>
  <c r="BP392" i="89"/>
  <c r="BP393" i="89"/>
  <c r="BP394" i="89"/>
  <c r="BP395" i="89"/>
  <c r="BP396" i="89"/>
  <c r="BP397" i="89"/>
  <c r="BP398" i="89"/>
  <c r="BP399" i="89"/>
  <c r="BP400" i="89"/>
  <c r="BP401" i="89"/>
  <c r="BP402" i="89"/>
  <c r="BP403" i="89"/>
  <c r="BP404" i="89"/>
  <c r="BP405" i="89"/>
  <c r="BP406" i="89"/>
  <c r="BP407" i="89"/>
  <c r="BP408" i="89"/>
  <c r="BP409" i="89"/>
  <c r="BP410" i="89"/>
  <c r="BP411" i="89"/>
  <c r="BP412" i="89"/>
  <c r="BP413" i="89"/>
  <c r="BP414" i="89"/>
  <c r="BP415" i="89"/>
  <c r="BP416" i="89"/>
  <c r="BP417" i="89"/>
  <c r="BP418" i="89"/>
  <c r="BP419" i="89"/>
  <c r="BP420" i="89"/>
  <c r="BP421" i="89"/>
  <c r="BP422" i="89"/>
  <c r="BP423" i="89"/>
  <c r="BP424" i="89"/>
  <c r="BP425" i="89"/>
  <c r="BP426" i="89"/>
  <c r="BP427" i="89"/>
  <c r="BP428" i="89"/>
  <c r="BP429" i="89"/>
  <c r="BP430" i="89"/>
  <c r="BP431" i="89"/>
  <c r="BP432" i="89"/>
  <c r="BP433" i="89"/>
  <c r="BP434" i="89"/>
  <c r="BP435" i="89"/>
  <c r="BP436" i="89"/>
  <c r="BP437" i="89"/>
  <c r="BP438" i="89"/>
  <c r="BP439" i="89"/>
  <c r="BP440" i="89"/>
  <c r="BP441" i="89"/>
  <c r="BP442" i="89"/>
  <c r="BP443" i="89"/>
  <c r="BP444" i="89"/>
  <c r="BP445" i="89"/>
  <c r="BP446" i="89"/>
  <c r="BP447" i="89"/>
  <c r="BP448" i="89"/>
  <c r="BP449" i="89"/>
  <c r="BP450" i="89"/>
  <c r="BP451" i="89"/>
  <c r="BP452" i="89"/>
  <c r="BP453" i="89"/>
  <c r="BP454" i="89"/>
  <c r="BP455" i="89"/>
  <c r="BP456" i="89"/>
  <c r="BP457" i="89"/>
  <c r="BP458" i="89"/>
  <c r="BP459" i="89"/>
  <c r="BP460" i="89"/>
  <c r="BP461" i="89"/>
  <c r="BP462" i="89"/>
  <c r="BP463" i="89"/>
  <c r="BP464" i="89"/>
  <c r="BP465" i="89"/>
  <c r="BP466" i="89"/>
  <c r="BP467" i="89"/>
  <c r="BP468" i="89"/>
  <c r="BP469" i="89"/>
  <c r="BP470" i="89"/>
  <c r="BP471" i="89"/>
  <c r="BP472" i="89"/>
  <c r="BP473" i="89"/>
  <c r="BP474" i="89"/>
  <c r="BP475" i="89"/>
  <c r="BP476" i="89"/>
  <c r="BP477" i="89"/>
  <c r="BP478" i="89"/>
  <c r="BP479" i="89"/>
  <c r="BP480" i="89"/>
  <c r="BP481" i="89"/>
  <c r="BP482" i="89"/>
  <c r="BP483" i="89"/>
  <c r="BP484" i="89"/>
  <c r="BP485" i="89"/>
  <c r="BP486" i="89"/>
  <c r="BP487" i="89"/>
  <c r="BP488" i="89"/>
  <c r="BP489" i="89"/>
  <c r="BP490" i="89"/>
  <c r="BP491" i="89"/>
  <c r="BP492" i="89"/>
  <c r="BP493" i="89"/>
  <c r="BP494" i="89"/>
  <c r="BP495" i="89"/>
  <c r="BP496" i="89"/>
  <c r="BP497" i="89"/>
  <c r="BP498" i="89"/>
  <c r="BP499" i="89"/>
  <c r="BP500" i="89"/>
  <c r="BP501" i="89"/>
  <c r="BP502" i="89"/>
  <c r="BP503" i="89"/>
  <c r="BP504" i="89"/>
  <c r="BP505" i="89"/>
  <c r="BP506" i="89"/>
  <c r="BP507" i="89"/>
  <c r="BP508" i="89"/>
  <c r="BP509" i="89"/>
  <c r="BP510" i="89"/>
  <c r="BP511" i="89"/>
  <c r="BP512" i="89"/>
  <c r="BP513" i="89"/>
  <c r="BP514" i="89"/>
  <c r="BP515" i="89"/>
  <c r="BP516" i="89"/>
  <c r="BP517" i="89"/>
  <c r="BP518" i="89"/>
  <c r="BP519" i="89"/>
  <c r="BP520" i="89"/>
  <c r="BP521" i="89"/>
  <c r="BP522" i="89"/>
  <c r="BP523" i="89"/>
  <c r="BP524" i="89"/>
  <c r="BP525" i="89"/>
  <c r="BP526" i="89"/>
  <c r="BP527" i="89"/>
  <c r="BP528" i="89"/>
  <c r="BP529" i="89"/>
  <c r="BP530" i="89"/>
  <c r="BP531" i="89"/>
  <c r="BP532" i="89"/>
  <c r="BP533" i="89"/>
  <c r="BP534" i="89"/>
  <c r="BP535" i="89"/>
  <c r="BP536" i="89"/>
  <c r="BP537" i="89"/>
  <c r="BP538" i="89"/>
  <c r="BP539" i="89"/>
  <c r="BP540" i="89"/>
  <c r="BP541" i="89"/>
  <c r="BP542" i="89"/>
  <c r="BP543" i="89"/>
  <c r="BP544" i="89"/>
  <c r="BP545" i="89"/>
  <c r="BP546" i="89"/>
  <c r="BP547" i="89"/>
  <c r="BP548" i="89"/>
  <c r="BP549" i="89"/>
  <c r="BP550" i="89"/>
  <c r="BP551" i="89"/>
  <c r="BP552" i="89"/>
  <c r="BP553" i="89"/>
  <c r="BP554" i="89"/>
  <c r="BP555" i="89"/>
  <c r="BP556" i="89"/>
  <c r="BP557" i="89"/>
  <c r="BP558" i="89"/>
  <c r="BP559" i="89"/>
  <c r="BP560" i="89"/>
  <c r="BP561" i="89"/>
  <c r="BP562" i="89"/>
  <c r="BP563" i="89"/>
  <c r="BP564" i="89"/>
  <c r="BP565" i="89"/>
  <c r="BP566" i="89"/>
  <c r="BP567" i="89"/>
  <c r="BP568" i="89"/>
  <c r="BP569" i="89"/>
  <c r="BP570" i="89"/>
  <c r="BP571" i="89"/>
  <c r="BP572" i="89"/>
  <c r="BP573" i="89"/>
  <c r="BP574" i="89"/>
  <c r="BP575" i="89"/>
  <c r="BP576" i="89"/>
  <c r="BP577" i="89"/>
  <c r="BP578" i="89"/>
  <c r="BP579" i="89"/>
  <c r="BP580" i="89"/>
  <c r="BP581" i="89"/>
  <c r="BP582" i="89"/>
  <c r="BP583" i="89"/>
  <c r="BP584" i="89"/>
  <c r="BP585" i="89"/>
  <c r="BP586" i="89"/>
  <c r="BP587" i="89"/>
  <c r="BP588" i="89"/>
  <c r="BP589" i="89"/>
  <c r="BP590" i="89"/>
  <c r="BP591" i="89"/>
  <c r="BP592" i="89"/>
  <c r="BP593" i="89"/>
  <c r="BP594" i="89"/>
  <c r="BP595" i="89"/>
  <c r="BP596" i="89"/>
  <c r="BP597" i="89"/>
  <c r="BP598" i="89"/>
  <c r="BP599" i="89"/>
  <c r="BP600" i="89"/>
  <c r="BP601" i="89"/>
  <c r="BP602" i="89"/>
  <c r="BP603" i="89"/>
  <c r="BP604" i="89"/>
  <c r="BP605" i="89"/>
  <c r="BP606" i="89"/>
  <c r="BP607" i="89"/>
  <c r="BP608" i="89"/>
  <c r="BP609" i="89"/>
  <c r="BP610" i="89"/>
  <c r="BP611" i="89"/>
  <c r="BP612" i="89"/>
  <c r="BP613" i="89"/>
  <c r="BP614" i="89"/>
  <c r="BP615" i="89"/>
  <c r="BP616" i="89"/>
  <c r="BP617" i="89"/>
  <c r="BP618" i="89"/>
  <c r="BP619" i="89"/>
  <c r="BP620" i="89"/>
  <c r="BP621" i="89"/>
  <c r="BP622" i="89"/>
  <c r="BP623" i="89"/>
  <c r="BP624" i="89"/>
  <c r="BP625" i="89"/>
  <c r="BP626" i="89"/>
  <c r="BP627" i="89"/>
  <c r="BP628" i="89"/>
  <c r="BP629" i="89"/>
  <c r="BP630" i="89"/>
  <c r="BP631" i="89"/>
  <c r="BP632" i="89"/>
  <c r="BP633" i="89"/>
  <c r="BP634" i="89"/>
  <c r="BP635" i="89"/>
  <c r="BP636" i="89"/>
  <c r="BP637" i="89"/>
  <c r="BP638" i="89"/>
  <c r="BP639" i="89"/>
  <c r="BP640" i="89"/>
  <c r="BP641" i="89"/>
  <c r="BP642" i="89"/>
  <c r="BP643" i="89"/>
  <c r="BP644" i="89"/>
  <c r="BP645" i="89"/>
  <c r="BP646" i="89"/>
  <c r="BP647" i="89"/>
  <c r="BP648" i="89"/>
  <c r="BP649" i="89"/>
  <c r="BP650" i="89"/>
  <c r="BP651" i="89"/>
  <c r="BP652" i="89"/>
  <c r="BP653" i="89"/>
  <c r="BP654" i="89"/>
  <c r="BP655" i="89"/>
  <c r="BP656" i="89"/>
  <c r="BP657" i="89"/>
  <c r="BP658" i="89"/>
  <c r="BP659" i="89"/>
  <c r="BP660" i="89"/>
  <c r="BP661" i="89"/>
  <c r="BP662" i="89"/>
  <c r="BP663" i="89"/>
  <c r="BP664" i="89"/>
  <c r="BP665" i="89"/>
  <c r="BP666" i="89"/>
  <c r="BP667" i="89"/>
  <c r="BP668" i="89"/>
  <c r="BP669" i="89"/>
  <c r="BP670" i="89"/>
  <c r="BP671" i="89"/>
  <c r="BP672" i="89"/>
  <c r="BP673" i="89"/>
  <c r="BP674" i="89"/>
  <c r="BP675" i="89"/>
  <c r="BP676" i="89"/>
  <c r="BP677" i="89"/>
  <c r="BP678" i="89"/>
  <c r="BP679" i="89"/>
  <c r="BP680" i="89"/>
  <c r="BP681" i="89"/>
  <c r="BP682" i="89"/>
  <c r="BP683" i="89"/>
  <c r="BP684" i="89"/>
  <c r="BP685" i="89"/>
  <c r="BP686" i="89"/>
  <c r="BP687" i="89"/>
  <c r="BP688" i="89"/>
  <c r="BP689" i="89"/>
  <c r="BP690" i="89"/>
  <c r="BP691" i="89"/>
  <c r="BP692" i="89"/>
  <c r="BP693" i="89"/>
  <c r="BP694" i="89"/>
  <c r="BP695" i="89"/>
  <c r="BP696" i="89"/>
  <c r="BP697" i="89"/>
  <c r="BP698" i="89"/>
  <c r="BP699" i="89"/>
  <c r="BP700" i="89"/>
  <c r="BP701" i="89"/>
  <c r="BP702" i="89"/>
  <c r="BP703" i="89"/>
  <c r="BP704" i="89"/>
  <c r="BP705" i="89"/>
  <c r="BP706" i="89"/>
  <c r="BP707" i="89"/>
  <c r="BP708" i="89"/>
  <c r="BP709" i="89"/>
  <c r="BP710" i="89"/>
  <c r="BP711" i="89"/>
  <c r="BP712" i="89"/>
  <c r="BP713" i="89"/>
  <c r="BP714" i="89"/>
  <c r="BP715" i="89"/>
  <c r="BP716" i="89"/>
  <c r="BP717" i="89"/>
  <c r="BP718" i="89"/>
  <c r="BP719" i="89"/>
  <c r="BP720" i="89"/>
  <c r="BP721" i="89"/>
  <c r="BP722" i="89"/>
  <c r="BP723" i="89"/>
  <c r="BP724" i="89"/>
  <c r="BP725" i="89"/>
  <c r="BP726" i="89"/>
  <c r="BP727" i="89"/>
  <c r="BP728" i="89"/>
  <c r="BP729" i="89"/>
  <c r="BP730" i="89"/>
  <c r="BP731" i="89"/>
  <c r="BP732" i="89"/>
  <c r="BP733" i="89"/>
  <c r="BP734" i="89"/>
  <c r="BP735" i="89"/>
  <c r="BP736" i="89"/>
  <c r="BP737" i="89"/>
  <c r="BP738" i="89"/>
  <c r="BP739" i="89"/>
  <c r="BP740" i="89"/>
  <c r="BP741" i="89"/>
  <c r="BP742" i="89"/>
  <c r="BP743" i="89"/>
  <c r="BP744" i="89"/>
  <c r="BP745" i="89"/>
  <c r="BP746" i="89"/>
  <c r="BP747" i="89"/>
  <c r="BP748" i="89"/>
  <c r="BP749" i="89"/>
  <c r="BP750" i="89"/>
  <c r="BP751" i="89"/>
  <c r="BP752" i="89"/>
  <c r="BP753" i="89"/>
  <c r="BP754" i="89"/>
  <c r="BP755" i="89"/>
  <c r="BP756" i="89"/>
  <c r="BP757" i="89"/>
  <c r="BP758" i="89"/>
  <c r="BP759" i="89"/>
  <c r="BP760" i="89"/>
  <c r="BP761" i="89"/>
  <c r="BP762" i="89"/>
  <c r="BP763" i="89"/>
  <c r="BP764" i="89"/>
  <c r="BP765" i="89"/>
  <c r="BP766" i="89"/>
  <c r="BP767" i="89"/>
  <c r="BP768" i="89"/>
  <c r="BP769" i="89"/>
  <c r="BP770" i="89"/>
  <c r="BP771" i="89"/>
  <c r="BP772" i="89"/>
  <c r="BP773" i="89"/>
  <c r="BP774" i="89"/>
  <c r="BP775" i="89"/>
  <c r="BP776" i="89"/>
  <c r="BP777" i="89"/>
  <c r="BP778" i="89"/>
  <c r="BP779" i="89"/>
  <c r="BP780" i="89"/>
  <c r="BP781" i="89"/>
  <c r="BP782" i="89"/>
  <c r="BP783" i="89"/>
  <c r="BP784" i="89"/>
  <c r="BP785" i="89"/>
  <c r="BP786" i="89"/>
  <c r="BP787" i="89"/>
  <c r="BP788" i="89"/>
  <c r="BP789" i="89"/>
  <c r="BP790" i="89"/>
  <c r="BP791" i="89"/>
  <c r="BP792" i="89"/>
  <c r="BP793" i="89"/>
  <c r="BP794" i="89"/>
  <c r="BP795" i="89"/>
  <c r="BP796" i="89"/>
  <c r="BP797" i="89"/>
  <c r="BP798" i="89"/>
  <c r="BP799" i="89"/>
  <c r="BP800" i="89"/>
  <c r="BP801" i="89"/>
  <c r="BP802" i="89"/>
  <c r="BP803" i="89"/>
  <c r="BP804" i="89"/>
  <c r="BP805" i="89"/>
  <c r="BP806" i="89"/>
  <c r="BP807" i="89"/>
  <c r="BP808" i="89"/>
  <c r="BP809" i="89"/>
  <c r="BP810" i="89"/>
  <c r="BP811" i="89"/>
  <c r="BP812" i="89"/>
  <c r="BP813" i="89"/>
  <c r="BP814" i="89"/>
  <c r="BP815" i="89"/>
  <c r="BP816" i="89"/>
  <c r="BP817" i="89"/>
  <c r="BP818" i="89"/>
  <c r="BP819" i="89"/>
  <c r="BP820" i="89"/>
  <c r="BP821" i="89"/>
  <c r="BP822" i="89"/>
  <c r="BP823" i="89"/>
  <c r="BP824" i="89"/>
  <c r="BP825" i="89"/>
  <c r="BP826" i="89"/>
  <c r="BP827" i="89"/>
  <c r="BP828" i="89"/>
  <c r="BP829" i="89"/>
  <c r="BP830" i="89"/>
  <c r="BP831" i="89"/>
  <c r="BP832" i="89"/>
  <c r="BP833" i="89"/>
  <c r="BP834" i="89"/>
  <c r="BP835" i="89"/>
  <c r="BP836" i="89"/>
  <c r="BP837" i="89"/>
  <c r="BP838" i="89"/>
  <c r="BP839" i="89"/>
  <c r="BP840" i="89"/>
  <c r="BP841" i="89"/>
  <c r="BP842" i="89"/>
  <c r="BP843" i="89"/>
  <c r="BP844" i="89"/>
  <c r="BP845" i="89"/>
  <c r="BP846" i="89"/>
  <c r="BP847" i="89"/>
  <c r="BP848" i="89"/>
  <c r="BP849" i="89"/>
  <c r="BP850" i="89"/>
  <c r="BP851" i="89"/>
  <c r="BP852" i="89"/>
  <c r="BP853" i="89"/>
  <c r="BP854" i="89"/>
  <c r="BP855" i="89"/>
  <c r="BP856" i="89"/>
  <c r="BP857" i="89"/>
  <c r="BP858" i="89"/>
  <c r="BP859" i="89"/>
  <c r="BP860" i="89"/>
  <c r="BP861" i="89"/>
  <c r="BP862" i="89"/>
  <c r="BP863" i="89"/>
  <c r="BP864" i="89"/>
  <c r="BP865" i="89"/>
  <c r="BP866" i="89"/>
  <c r="BP867" i="89"/>
  <c r="BP868" i="89"/>
  <c r="BP869" i="89"/>
  <c r="BP870" i="89"/>
  <c r="BP871" i="89"/>
  <c r="BP872" i="89"/>
  <c r="BP873" i="89"/>
  <c r="BP874" i="89"/>
  <c r="BP875" i="89"/>
  <c r="BP876" i="89"/>
  <c r="BP877" i="89"/>
  <c r="BP878" i="89"/>
  <c r="BP879" i="89"/>
  <c r="BP880" i="89"/>
  <c r="BP881" i="89"/>
  <c r="BP882" i="89"/>
  <c r="BP883" i="89"/>
  <c r="BP884" i="89"/>
  <c r="BP885" i="89"/>
  <c r="BP886" i="89"/>
  <c r="BP887" i="89"/>
  <c r="BP888" i="89"/>
  <c r="BP889" i="89"/>
  <c r="BP890" i="89"/>
  <c r="BP891" i="89"/>
  <c r="BP892" i="89"/>
  <c r="BP893" i="89"/>
  <c r="BP894" i="89"/>
  <c r="BP895" i="89"/>
  <c r="BP896" i="89"/>
  <c r="BP897" i="89"/>
  <c r="BP898" i="89"/>
  <c r="BP899" i="89"/>
  <c r="BP900" i="89"/>
  <c r="BP901" i="89"/>
  <c r="BP902" i="89"/>
  <c r="BP903" i="89"/>
  <c r="BP904" i="89"/>
  <c r="BP905" i="89"/>
  <c r="BP906" i="89"/>
  <c r="BP907" i="89"/>
  <c r="BP908" i="89"/>
  <c r="BP909" i="89"/>
  <c r="BP910" i="89"/>
  <c r="BP911" i="89"/>
  <c r="BP912" i="89"/>
  <c r="BP913" i="89"/>
  <c r="BP914" i="89"/>
  <c r="BP915" i="89"/>
  <c r="BP916" i="89"/>
  <c r="BP917" i="89"/>
  <c r="BP918" i="89"/>
  <c r="BP919" i="89"/>
  <c r="BP920" i="89"/>
  <c r="BP921" i="89"/>
  <c r="BP922" i="89"/>
  <c r="BP923" i="89"/>
  <c r="BP924" i="89"/>
  <c r="BP925" i="89"/>
  <c r="BP926" i="89"/>
  <c r="BP927" i="89"/>
  <c r="BP928" i="89"/>
  <c r="BP929" i="89"/>
  <c r="BP930" i="89"/>
  <c r="BP931" i="89"/>
  <c r="BP932" i="89"/>
  <c r="BP933" i="89"/>
  <c r="BP934" i="89"/>
  <c r="BP935" i="89"/>
  <c r="BP936" i="89"/>
  <c r="BP937" i="89"/>
  <c r="BP938" i="89"/>
  <c r="BP939" i="89"/>
  <c r="BP940" i="89"/>
  <c r="BP941" i="89"/>
  <c r="BP942" i="89"/>
  <c r="BP943" i="89"/>
  <c r="BP944" i="89"/>
  <c r="BP945" i="89"/>
  <c r="BP946" i="89"/>
  <c r="BP947" i="89"/>
  <c r="BP948" i="89"/>
  <c r="BP949" i="89"/>
  <c r="BP950" i="89"/>
  <c r="BP951" i="89"/>
  <c r="BP952" i="89"/>
  <c r="BP953" i="89"/>
  <c r="BP954" i="89"/>
  <c r="BP955" i="89"/>
  <c r="BP956" i="89"/>
  <c r="BP957" i="89"/>
  <c r="BP958" i="89"/>
  <c r="BP959" i="89"/>
  <c r="BP960" i="89"/>
  <c r="BP961" i="89"/>
  <c r="BP962" i="89"/>
  <c r="BP963" i="89"/>
  <c r="BP964" i="89"/>
  <c r="BP965" i="89"/>
  <c r="BP966" i="89"/>
  <c r="BP967" i="89"/>
  <c r="BP968" i="89"/>
  <c r="BP969" i="89"/>
  <c r="BP970" i="89"/>
  <c r="BP971" i="89"/>
  <c r="BP972" i="89"/>
  <c r="BP973" i="89"/>
  <c r="BP974" i="89"/>
  <c r="BP975" i="89"/>
  <c r="BP976" i="89"/>
  <c r="BP977" i="89"/>
  <c r="BP978" i="89"/>
  <c r="BP979" i="89"/>
  <c r="BP980" i="89"/>
  <c r="BP981" i="89"/>
  <c r="BP982" i="89"/>
  <c r="BP983" i="89"/>
  <c r="BP984" i="89"/>
  <c r="BP985" i="89"/>
  <c r="BP986" i="89"/>
  <c r="BP987" i="89"/>
  <c r="BP988" i="89"/>
  <c r="BP989" i="89"/>
  <c r="BP990" i="89"/>
  <c r="BP991" i="89"/>
  <c r="BP992" i="89"/>
  <c r="BP993" i="89"/>
  <c r="BP994" i="89"/>
  <c r="BP995" i="89"/>
  <c r="BP996" i="89"/>
  <c r="BP997" i="89"/>
  <c r="BP998" i="89"/>
  <c r="BP999" i="89"/>
  <c r="BP1000" i="89"/>
  <c r="BP1001" i="89"/>
  <c r="BP1002" i="89"/>
  <c r="BP1003" i="89"/>
  <c r="BP1004" i="89"/>
  <c r="BP1005" i="89"/>
  <c r="BP1006" i="89"/>
  <c r="BP1007" i="89"/>
  <c r="BP1008" i="89"/>
  <c r="BP1009" i="89"/>
  <c r="BP1010" i="89"/>
  <c r="BP1011" i="89"/>
  <c r="BP1012" i="89"/>
  <c r="BP1013" i="89"/>
  <c r="BP1014" i="89"/>
  <c r="BP1015" i="89"/>
  <c r="BP1016" i="89"/>
  <c r="BP1017" i="89"/>
  <c r="BP1018" i="89"/>
  <c r="BP1019" i="89"/>
  <c r="BP1020" i="89"/>
  <c r="BP1021" i="89"/>
  <c r="BP1022" i="89"/>
  <c r="BP1023" i="89"/>
  <c r="BP1024" i="89"/>
  <c r="BP1025" i="89"/>
  <c r="BP1026" i="89"/>
  <c r="BP1027" i="89"/>
  <c r="BP1028" i="89"/>
  <c r="BP1029" i="89"/>
  <c r="BP1030" i="89"/>
  <c r="BP1031" i="89"/>
  <c r="BP1032" i="89"/>
  <c r="BP1033" i="89"/>
  <c r="BP1034" i="89"/>
  <c r="BP1035" i="89"/>
  <c r="BP1036" i="89"/>
  <c r="BP1037" i="89"/>
  <c r="BP1038" i="89"/>
  <c r="BP1039" i="89"/>
  <c r="BP1040" i="89"/>
  <c r="BP1041" i="89"/>
  <c r="BP1042" i="89"/>
  <c r="BP1043" i="89"/>
  <c r="BP1044" i="89"/>
  <c r="BP1045" i="89"/>
  <c r="BP1046" i="89"/>
  <c r="BP1047" i="89"/>
  <c r="BP1048" i="89"/>
  <c r="BP1049" i="89"/>
  <c r="BP1050" i="89"/>
  <c r="BP1051" i="89"/>
  <c r="BP1052" i="89"/>
  <c r="BP1053" i="89"/>
  <c r="BP1054" i="89"/>
  <c r="BP1055" i="89"/>
  <c r="BP1056" i="89"/>
  <c r="BP1057" i="89"/>
  <c r="BP1058" i="89"/>
  <c r="BP1059" i="89"/>
  <c r="BP1060" i="89"/>
  <c r="BP1061" i="89"/>
  <c r="BP1062" i="89"/>
  <c r="BP1063" i="89"/>
  <c r="BP1064" i="89"/>
  <c r="BP1065" i="89"/>
  <c r="BP1066" i="89"/>
  <c r="BP1067" i="89"/>
  <c r="BP1068" i="89"/>
  <c r="BP1069" i="89"/>
  <c r="BP1070" i="89"/>
  <c r="BP1071" i="89"/>
  <c r="BP1072" i="89"/>
  <c r="BP1073" i="89"/>
  <c r="BP1074" i="89"/>
  <c r="BP1075" i="89"/>
  <c r="BP1076" i="89"/>
  <c r="BP1077" i="89"/>
  <c r="BP1078" i="89"/>
  <c r="BP1079" i="89"/>
  <c r="BP1080" i="89"/>
  <c r="BP1081" i="89"/>
  <c r="BP1082" i="89"/>
  <c r="BP1083" i="89"/>
  <c r="BP1084" i="89"/>
  <c r="BP1085" i="89"/>
  <c r="BP1086" i="89"/>
  <c r="BP1087" i="89"/>
  <c r="BP1088" i="89"/>
  <c r="BP1089" i="89"/>
  <c r="BP1090" i="89"/>
  <c r="BP1091" i="89"/>
  <c r="BP1092" i="89"/>
  <c r="BP1093" i="89"/>
  <c r="BP1094" i="89"/>
  <c r="BP1095" i="89"/>
  <c r="BP1096" i="89"/>
  <c r="BP1097" i="89"/>
  <c r="BP1098" i="89"/>
  <c r="BP1099" i="89"/>
  <c r="BP1100" i="89"/>
  <c r="BP1101" i="89"/>
  <c r="BP1102" i="89"/>
  <c r="BP1103" i="89"/>
  <c r="BP1104" i="89"/>
  <c r="BP1105" i="89"/>
  <c r="BP1106" i="89"/>
  <c r="BP1107" i="89"/>
  <c r="BP1108" i="89"/>
  <c r="BP1109" i="89"/>
  <c r="BP1110" i="89"/>
  <c r="BP1111" i="89"/>
  <c r="BP1112" i="89"/>
  <c r="BP1113" i="89"/>
  <c r="BP1114" i="89"/>
  <c r="BP1115" i="89"/>
  <c r="BP1116" i="89"/>
  <c r="BP1117" i="89"/>
  <c r="BP1118" i="89"/>
  <c r="BP1119" i="89"/>
  <c r="BP1120" i="89"/>
  <c r="BP1121" i="89"/>
  <c r="BP1122" i="89"/>
  <c r="BP1123" i="89"/>
  <c r="BP1124" i="89"/>
  <c r="BP1125" i="89"/>
  <c r="BP1126" i="89"/>
  <c r="BP1127" i="89"/>
  <c r="BP1128" i="89"/>
  <c r="BP1129" i="89"/>
  <c r="BP1130" i="89"/>
  <c r="BP1131" i="89"/>
  <c r="BP1132" i="89"/>
  <c r="BP1133" i="89"/>
  <c r="BP1134" i="89"/>
  <c r="BP1135" i="89"/>
  <c r="BP1136" i="89"/>
  <c r="BP1137" i="89"/>
  <c r="BP1138" i="89"/>
  <c r="BP1139" i="89"/>
  <c r="BP1140" i="89"/>
  <c r="BP1141" i="89"/>
  <c r="BP1142" i="89"/>
  <c r="BP1143" i="89"/>
  <c r="BP1144" i="89"/>
  <c r="BP1145" i="89"/>
  <c r="BP1146" i="89"/>
  <c r="BP1147" i="89"/>
  <c r="BP1148" i="89"/>
  <c r="BP1149" i="89"/>
  <c r="BP1150" i="89"/>
  <c r="BP1151" i="89"/>
  <c r="BP1152" i="89"/>
  <c r="BP1153" i="89"/>
  <c r="BP1154" i="89"/>
  <c r="BP1155" i="89"/>
  <c r="BP1156" i="89"/>
  <c r="BP1157" i="89"/>
  <c r="BP1158" i="89"/>
  <c r="BP1159" i="89"/>
  <c r="BP1160" i="89"/>
  <c r="BP1161" i="89"/>
  <c r="BP1162" i="89"/>
  <c r="BP1163" i="89"/>
  <c r="BP1164" i="89"/>
  <c r="BP1165" i="89"/>
  <c r="BP1166" i="89"/>
  <c r="BP1167" i="89"/>
  <c r="BP1168" i="89"/>
  <c r="BP1169" i="89"/>
  <c r="BP1170" i="89"/>
  <c r="BP1171" i="89"/>
  <c r="BP1172" i="89"/>
  <c r="BP1173" i="89"/>
  <c r="BP1174" i="89"/>
  <c r="BP1175" i="89"/>
  <c r="BP1176" i="89"/>
  <c r="BP1177" i="89"/>
  <c r="BP1178" i="89"/>
  <c r="BP1179" i="89"/>
  <c r="BP1180" i="89"/>
  <c r="BP1181" i="89"/>
  <c r="BP1182" i="89"/>
  <c r="BP1183" i="89"/>
  <c r="BP1184" i="89"/>
  <c r="BP1185" i="89"/>
  <c r="BP1186" i="89"/>
  <c r="BP1187" i="89"/>
  <c r="BP1188" i="89"/>
  <c r="BP1189" i="89"/>
  <c r="BP1190" i="89"/>
  <c r="BP1191" i="89"/>
  <c r="BP1192" i="89"/>
  <c r="BP1193" i="89"/>
  <c r="BP1194" i="89"/>
  <c r="BP1195" i="89"/>
  <c r="BP1196" i="89"/>
  <c r="BP1197" i="89"/>
  <c r="BP1198" i="89"/>
  <c r="BP1199" i="89"/>
  <c r="BP1200" i="89"/>
  <c r="BP1201" i="89"/>
  <c r="BP1202" i="89"/>
  <c r="BP1203" i="89"/>
  <c r="BP1204" i="89"/>
  <c r="BP1205" i="89"/>
  <c r="BP1206" i="89"/>
  <c r="BP1207" i="89"/>
  <c r="BP1208" i="89"/>
  <c r="BP1209" i="89"/>
  <c r="BP1210" i="89"/>
  <c r="BP1211" i="89"/>
  <c r="BP1212" i="89"/>
  <c r="BP1213" i="89"/>
  <c r="BP1214" i="89"/>
  <c r="BP1215" i="89"/>
  <c r="BP1216" i="89"/>
  <c r="BP1217" i="89"/>
  <c r="BP1218" i="89"/>
  <c r="BP1219" i="89"/>
  <c r="BP1220" i="89"/>
  <c r="BP1221" i="89"/>
  <c r="BP1222" i="89"/>
  <c r="BP1223" i="89"/>
  <c r="BP1224" i="89"/>
  <c r="BP1225" i="89"/>
  <c r="BP1226" i="89"/>
  <c r="BP1227" i="89"/>
  <c r="BP1228" i="89"/>
  <c r="BP1229" i="89"/>
  <c r="BP1230" i="89"/>
  <c r="BP1231" i="89"/>
  <c r="BP1232" i="89"/>
  <c r="BP1233" i="89"/>
  <c r="BP1234" i="89"/>
  <c r="BP1235" i="89"/>
  <c r="BP1236" i="89"/>
  <c r="BP1237" i="89"/>
  <c r="BP1238" i="89"/>
  <c r="BP1239" i="89"/>
  <c r="BP1240" i="89"/>
  <c r="BP1241" i="89"/>
  <c r="BP1242" i="89"/>
  <c r="BP1243" i="89"/>
  <c r="BP1244" i="89"/>
  <c r="BP1245" i="89"/>
  <c r="BP1246" i="89"/>
  <c r="BP1247" i="89"/>
  <c r="BP1248" i="89"/>
  <c r="BP1249" i="89"/>
  <c r="BP1250" i="89"/>
  <c r="BP1251" i="89"/>
  <c r="BP1252" i="89"/>
  <c r="BP1253" i="89"/>
  <c r="BP1254" i="89"/>
  <c r="BP1255" i="89"/>
  <c r="BP1256" i="89"/>
  <c r="BP1257" i="89"/>
  <c r="BP1258" i="89"/>
  <c r="BP1259" i="89"/>
  <c r="BP1260" i="89"/>
  <c r="BP1261" i="89"/>
  <c r="BP1262" i="89"/>
  <c r="BP1263" i="89"/>
  <c r="BP1264" i="89"/>
  <c r="BP1265" i="89"/>
  <c r="BP1266" i="89"/>
  <c r="BP1267" i="89"/>
  <c r="BP1268" i="89"/>
  <c r="BP1269" i="89"/>
  <c r="BP1270" i="89"/>
  <c r="BP1271" i="89"/>
  <c r="BP1272" i="89"/>
  <c r="BP1273" i="89"/>
  <c r="BP1274" i="89"/>
  <c r="BP1275" i="89"/>
  <c r="BP1276" i="89"/>
  <c r="BP1277" i="89"/>
  <c r="BP1278" i="89"/>
  <c r="BP1279" i="89"/>
  <c r="BP1280" i="89"/>
  <c r="BP1281" i="89"/>
  <c r="BP1282" i="89"/>
  <c r="BP1283" i="89"/>
  <c r="BP1284" i="89"/>
  <c r="BP1285" i="89"/>
  <c r="BP1286" i="89"/>
  <c r="BP1287" i="89"/>
  <c r="BP1288" i="89"/>
  <c r="BP1289" i="89"/>
  <c r="BP1290" i="89"/>
  <c r="BP1291" i="89"/>
  <c r="BP1292" i="89"/>
  <c r="BP1293" i="89"/>
  <c r="BP1294" i="89"/>
  <c r="BP1295" i="89"/>
  <c r="BP1296" i="89"/>
  <c r="BP1297" i="89"/>
  <c r="BP1298" i="89"/>
  <c r="BP1299" i="89"/>
  <c r="BP1300" i="89"/>
  <c r="BP1301" i="89"/>
  <c r="BP1302" i="89"/>
  <c r="BP1303" i="89"/>
  <c r="BP1304" i="89"/>
  <c r="BP1305" i="89"/>
  <c r="BP1306" i="89"/>
  <c r="BP1307" i="89"/>
  <c r="BP1308" i="89"/>
  <c r="BP1309" i="89"/>
  <c r="BP1310" i="89"/>
  <c r="BP1311" i="89"/>
  <c r="BP1312" i="89"/>
  <c r="BP1313" i="89"/>
  <c r="BP1314" i="89"/>
  <c r="BP1315" i="89"/>
  <c r="BP1316" i="89"/>
  <c r="BP1317" i="89"/>
  <c r="BP1318" i="89"/>
  <c r="BP1319" i="89"/>
  <c r="BP1320" i="89"/>
  <c r="BP1321" i="89"/>
  <c r="BP1322" i="89"/>
  <c r="BP1323" i="89"/>
  <c r="BP1324" i="89"/>
  <c r="BP1325" i="89"/>
  <c r="BP1326" i="89"/>
  <c r="BP1327" i="89"/>
  <c r="BP1328" i="89"/>
  <c r="BP1329" i="89"/>
  <c r="BP1330" i="89"/>
  <c r="BP1331" i="89"/>
  <c r="BP1332" i="89"/>
  <c r="BP1333" i="89"/>
  <c r="BP1334" i="89"/>
  <c r="BP1335" i="89"/>
  <c r="BP1336" i="89"/>
  <c r="BP1337" i="89"/>
  <c r="BP1338" i="89"/>
  <c r="BP1339" i="89"/>
  <c r="BP1340" i="89"/>
  <c r="BP1341" i="89"/>
  <c r="BP1342" i="89"/>
  <c r="BP1343" i="89"/>
  <c r="BP1344" i="89"/>
  <c r="BP1345" i="89"/>
  <c r="BP1346" i="89"/>
  <c r="BP1347" i="89"/>
  <c r="BP1348" i="89"/>
  <c r="BP1349" i="89"/>
  <c r="BP1350" i="89"/>
  <c r="BP1351" i="89"/>
  <c r="BP1352" i="89"/>
  <c r="BP1353" i="89"/>
  <c r="BP1354" i="89"/>
  <c r="BP1355" i="89"/>
  <c r="BP1356" i="89"/>
  <c r="BP1357" i="89"/>
  <c r="BP1358" i="89"/>
  <c r="BP1359" i="89"/>
  <c r="BP1360" i="89"/>
  <c r="BP1361" i="89"/>
  <c r="BP1362" i="89"/>
  <c r="BP1363" i="89"/>
  <c r="BP1364" i="89"/>
  <c r="BP1365" i="89"/>
  <c r="BP1366" i="89"/>
  <c r="BP1367" i="89"/>
  <c r="BP1368" i="89"/>
  <c r="BP1369" i="89"/>
  <c r="BP1370" i="89"/>
  <c r="BP1371" i="89"/>
  <c r="BP1372" i="89"/>
  <c r="BP1373" i="89"/>
  <c r="BP1374" i="89"/>
  <c r="BP1375" i="89"/>
  <c r="BP1376" i="89"/>
  <c r="BP1377" i="89"/>
  <c r="BP1378" i="89"/>
  <c r="BP1379" i="89"/>
  <c r="BP1380" i="89"/>
  <c r="BP1381" i="89"/>
  <c r="BP1382" i="89"/>
  <c r="BP1383" i="89"/>
  <c r="BP1384" i="89"/>
  <c r="BP1385" i="89"/>
  <c r="BP1386" i="89"/>
  <c r="BP1387" i="89"/>
  <c r="BP1388" i="89"/>
  <c r="BP1389" i="89"/>
  <c r="BP1390" i="89"/>
  <c r="BP1391" i="89"/>
  <c r="BP1392" i="89"/>
  <c r="BP1393" i="89"/>
  <c r="BP1394" i="89"/>
  <c r="BP1395" i="89"/>
  <c r="BP1396" i="89"/>
  <c r="BP1397" i="89"/>
  <c r="BP1398" i="89"/>
  <c r="BP1399" i="89"/>
  <c r="BP1400" i="89"/>
  <c r="BP1401" i="89"/>
  <c r="BP1402" i="89"/>
  <c r="BP1403" i="89"/>
  <c r="BP1404" i="89"/>
  <c r="BP1405" i="89"/>
  <c r="BP1406" i="89"/>
  <c r="BP1407" i="89"/>
  <c r="BP1408" i="89"/>
  <c r="BP1409" i="89"/>
  <c r="BP1410" i="89"/>
  <c r="BP1411" i="89"/>
  <c r="BP1412" i="89"/>
  <c r="BP1413" i="89"/>
  <c r="BP1414" i="89"/>
  <c r="BP1415" i="89"/>
  <c r="BP1416" i="89"/>
  <c r="BP1417" i="89"/>
  <c r="BP1418" i="89"/>
  <c r="BP1419" i="89"/>
  <c r="BP1420" i="89"/>
  <c r="BP1421" i="89"/>
  <c r="BP1422" i="89"/>
  <c r="BP1423" i="89"/>
  <c r="BP1424" i="89"/>
  <c r="BP1425" i="89"/>
  <c r="BP1426" i="89"/>
  <c r="BP1427" i="89"/>
  <c r="BP1428" i="89"/>
  <c r="BP1429" i="89"/>
  <c r="BP1430" i="89"/>
  <c r="BP1431" i="89"/>
  <c r="BP1432" i="89"/>
  <c r="BP1433" i="89"/>
  <c r="BP1434" i="89"/>
  <c r="BP1435" i="89"/>
  <c r="BP1436" i="89"/>
  <c r="BP1437" i="89"/>
  <c r="BP1438" i="89"/>
  <c r="BP1439" i="89"/>
  <c r="BP1440" i="89"/>
  <c r="BP1441" i="89"/>
  <c r="BP1442" i="89"/>
  <c r="BP1443" i="89"/>
  <c r="BP1444" i="89"/>
  <c r="BP1445" i="89"/>
  <c r="BP1446" i="89"/>
  <c r="BP1447" i="89"/>
  <c r="BP1448" i="89"/>
  <c r="BP1449" i="89"/>
  <c r="BP1450" i="89"/>
  <c r="BP1451" i="89"/>
  <c r="BP1452" i="89"/>
  <c r="BP1453" i="89"/>
  <c r="BP1454" i="89"/>
  <c r="BP1455" i="89"/>
  <c r="BP1456" i="89"/>
  <c r="BP1457" i="89"/>
  <c r="BP1458" i="89"/>
  <c r="BP1459" i="89"/>
  <c r="BP1460" i="89"/>
  <c r="BP1461" i="89"/>
  <c r="BP1462" i="89"/>
  <c r="BP1463" i="89"/>
  <c r="BP1464" i="89"/>
  <c r="BP1465" i="89"/>
  <c r="BP1466" i="89"/>
  <c r="BP1467" i="89"/>
  <c r="BP1468" i="89"/>
  <c r="BP1469" i="89"/>
  <c r="BP1470" i="89"/>
  <c r="BP1471" i="89"/>
  <c r="BP1472" i="89"/>
  <c r="BP1473" i="89"/>
  <c r="BP1474" i="89"/>
  <c r="BP1475" i="89"/>
  <c r="BP1476" i="89"/>
  <c r="BP1477" i="89"/>
  <c r="BP1478" i="89"/>
  <c r="BP1479" i="89"/>
  <c r="BP1480" i="89"/>
  <c r="BP1481" i="89"/>
  <c r="BP1482" i="89"/>
  <c r="BP1483" i="89"/>
  <c r="BP1484" i="89"/>
  <c r="BP1485" i="89"/>
  <c r="BP1486" i="89"/>
  <c r="BP1487" i="89"/>
  <c r="BP1488" i="89"/>
  <c r="BP1489" i="89"/>
  <c r="BP1490" i="89"/>
  <c r="BP1491" i="89"/>
  <c r="BP1492" i="89"/>
  <c r="BP1493" i="89"/>
  <c r="BP1494" i="89"/>
  <c r="BP1495" i="89"/>
  <c r="BP1496" i="89"/>
  <c r="AG18" i="89"/>
  <c r="AF18" i="89"/>
  <c r="AD18" i="89"/>
  <c r="AC18" i="89"/>
  <c r="AB18" i="89"/>
  <c r="AG17" i="89"/>
  <c r="AF17" i="89"/>
  <c r="AD17" i="89"/>
  <c r="AC17" i="89"/>
  <c r="AB17" i="89"/>
  <c r="AG16" i="89"/>
  <c r="AF16" i="89"/>
  <c r="AD16" i="89"/>
  <c r="AC16" i="89"/>
  <c r="AB16" i="89"/>
  <c r="AG15" i="89"/>
  <c r="AF15" i="89"/>
  <c r="AD15" i="89"/>
  <c r="AC15" i="89"/>
  <c r="AB15" i="89"/>
  <c r="AG14" i="89"/>
  <c r="AF14" i="89"/>
  <c r="AD14" i="89"/>
  <c r="AC14" i="89"/>
  <c r="AB14" i="89"/>
  <c r="AG13" i="89"/>
  <c r="AF13" i="89"/>
  <c r="AD13" i="89"/>
  <c r="AC13" i="89"/>
  <c r="AB13" i="89"/>
  <c r="AG12" i="89"/>
  <c r="AF12" i="89"/>
  <c r="AD12" i="89"/>
  <c r="AC12" i="89"/>
  <c r="AB12" i="89"/>
  <c r="AG11" i="89"/>
  <c r="AF11" i="89"/>
  <c r="AD11" i="89"/>
  <c r="AC11" i="89"/>
  <c r="AB11" i="89"/>
  <c r="AG10" i="89"/>
  <c r="AF10" i="89"/>
  <c r="AD10" i="89"/>
  <c r="AC10" i="89"/>
  <c r="AB10" i="89"/>
  <c r="AG9" i="89"/>
  <c r="AF9" i="89"/>
  <c r="AD9" i="89"/>
  <c r="AC9" i="89"/>
  <c r="AB9" i="89"/>
  <c r="AG8" i="89"/>
  <c r="AF8" i="89"/>
  <c r="AD8" i="89"/>
  <c r="AC8" i="89"/>
  <c r="AB8" i="89"/>
  <c r="U26" i="89"/>
  <c r="U20" i="89"/>
  <c r="U17" i="89"/>
  <c r="U11" i="89"/>
  <c r="U8" i="89"/>
  <c r="U27" i="89"/>
  <c r="U21" i="89"/>
  <c r="U18" i="89"/>
  <c r="U12" i="89"/>
  <c r="U9" i="89"/>
  <c r="S27" i="89"/>
  <c r="S21" i="89"/>
  <c r="S18" i="89"/>
  <c r="S12" i="89"/>
  <c r="S9" i="89"/>
  <c r="S26" i="89"/>
  <c r="S20" i="89"/>
  <c r="S17" i="89"/>
  <c r="S11" i="89"/>
  <c r="S8" i="89"/>
  <c r="T28" i="12"/>
  <c r="S28" i="12"/>
  <c r="T22" i="12"/>
  <c r="S22" i="12"/>
  <c r="T19" i="12"/>
  <c r="S19" i="12"/>
  <c r="T16" i="12"/>
  <c r="S16" i="12"/>
  <c r="T13" i="12"/>
  <c r="S13" i="12"/>
  <c r="O13" i="12"/>
  <c r="D17" i="69" l="1"/>
  <c r="AK16" i="84" s="1"/>
  <c r="H16" i="69"/>
  <c r="G49" i="69"/>
  <c r="G48" i="69"/>
  <c r="G47" i="69"/>
  <c r="G46" i="69"/>
  <c r="G45" i="69"/>
  <c r="G44" i="69"/>
  <c r="G43" i="69"/>
  <c r="G40" i="69"/>
  <c r="G38" i="69"/>
  <c r="G37" i="69"/>
  <c r="G36" i="69"/>
  <c r="G34" i="69"/>
  <c r="G35" i="69"/>
  <c r="G26" i="69"/>
  <c r="G23" i="69"/>
  <c r="G22" i="69"/>
  <c r="G21" i="69"/>
  <c r="G14" i="69"/>
  <c r="G12" i="69"/>
  <c r="X49" i="69"/>
  <c r="X48" i="69"/>
  <c r="X47" i="69"/>
  <c r="X46" i="69"/>
  <c r="X45" i="69"/>
  <c r="X44" i="69"/>
  <c r="X43" i="69"/>
  <c r="X40" i="69"/>
  <c r="X38" i="69"/>
  <c r="X37" i="69"/>
  <c r="X36" i="69"/>
  <c r="X34" i="69"/>
  <c r="X35" i="69"/>
  <c r="X26" i="69"/>
  <c r="X23" i="69"/>
  <c r="X22" i="69"/>
  <c r="X21" i="69"/>
  <c r="X20" i="69"/>
  <c r="X14" i="69"/>
  <c r="X12" i="69"/>
  <c r="H17" i="69" l="1"/>
  <c r="D24" i="53"/>
  <c r="E24" i="53"/>
  <c r="F24" i="53"/>
  <c r="G24" i="53"/>
  <c r="H24" i="53"/>
  <c r="I24" i="53"/>
  <c r="J24" i="53"/>
  <c r="K24" i="53"/>
  <c r="L24" i="53"/>
  <c r="M24" i="53"/>
  <c r="N24" i="53"/>
  <c r="C24" i="53"/>
  <c r="C12" i="9"/>
  <c r="AE75" i="5"/>
  <c r="AD75" i="5"/>
  <c r="AE74" i="5"/>
  <c r="AD74" i="5"/>
  <c r="AE73" i="5"/>
  <c r="AD73" i="5"/>
  <c r="AE72" i="5"/>
  <c r="AD72" i="5"/>
  <c r="AE71" i="5"/>
  <c r="AD71" i="5"/>
  <c r="AE70" i="5"/>
  <c r="AD70" i="5"/>
  <c r="AE69" i="5"/>
  <c r="AD69" i="5"/>
  <c r="AE68" i="5"/>
  <c r="AD68" i="5"/>
  <c r="AE67" i="5"/>
  <c r="AD67" i="5"/>
  <c r="AE66" i="5"/>
  <c r="AD66" i="5"/>
  <c r="AE65" i="5"/>
  <c r="AD65" i="5"/>
  <c r="AE64" i="5"/>
  <c r="AD64" i="5"/>
  <c r="AE63" i="5"/>
  <c r="AD63" i="5"/>
  <c r="AE62" i="5"/>
  <c r="AD62" i="5"/>
  <c r="AE61" i="5"/>
  <c r="AD61" i="5"/>
  <c r="AE60" i="5"/>
  <c r="AD60" i="5"/>
  <c r="AE59" i="5"/>
  <c r="AD59" i="5"/>
  <c r="AE58" i="5"/>
  <c r="AD58" i="5"/>
  <c r="AE57" i="5"/>
  <c r="AD57" i="5"/>
  <c r="AE56" i="5"/>
  <c r="AD56" i="5"/>
  <c r="AE52" i="5"/>
  <c r="AD52" i="5"/>
  <c r="AE51" i="5"/>
  <c r="AD51" i="5"/>
  <c r="AE50" i="5"/>
  <c r="AD50" i="5"/>
  <c r="AE49" i="5"/>
  <c r="AD49" i="5"/>
  <c r="AE48" i="5"/>
  <c r="AD48" i="5"/>
  <c r="AD13" i="5"/>
  <c r="AE13" i="5"/>
  <c r="AD14" i="5"/>
  <c r="AE14" i="5"/>
  <c r="AD15" i="5"/>
  <c r="AE15" i="5"/>
  <c r="AD16" i="5"/>
  <c r="AE16" i="5"/>
  <c r="AD17" i="5"/>
  <c r="AE17" i="5"/>
  <c r="AD18" i="5"/>
  <c r="AE18" i="5"/>
  <c r="AD19" i="5"/>
  <c r="AE19" i="5"/>
  <c r="AD20" i="5"/>
  <c r="AE20" i="5"/>
  <c r="AD21" i="5"/>
  <c r="AE21" i="5"/>
  <c r="AD22" i="5"/>
  <c r="AE22" i="5"/>
  <c r="AD23" i="5"/>
  <c r="AE23" i="5"/>
  <c r="AD24" i="5"/>
  <c r="AE24" i="5"/>
  <c r="AD25" i="5"/>
  <c r="AE25" i="5"/>
  <c r="AD26" i="5"/>
  <c r="AE26" i="5"/>
  <c r="AD27" i="5"/>
  <c r="AE27" i="5"/>
  <c r="AD28" i="5"/>
  <c r="AE28" i="5"/>
  <c r="AD29" i="5"/>
  <c r="AE29" i="5"/>
  <c r="AD30" i="5"/>
  <c r="AE30" i="5"/>
  <c r="AD31" i="5"/>
  <c r="AE31" i="5"/>
  <c r="AD32" i="5"/>
  <c r="AE32" i="5"/>
  <c r="AD33" i="5"/>
  <c r="AE33" i="5"/>
  <c r="AD34" i="5"/>
  <c r="AE34" i="5"/>
  <c r="AD35" i="5"/>
  <c r="AE35" i="5"/>
  <c r="AD36" i="5"/>
  <c r="AE36" i="5"/>
  <c r="AD37" i="5"/>
  <c r="AE37" i="5"/>
  <c r="AD38" i="5"/>
  <c r="AE38" i="5"/>
  <c r="AD39" i="5"/>
  <c r="AE39" i="5"/>
  <c r="AD40" i="5"/>
  <c r="AE40" i="5"/>
  <c r="AD41" i="5"/>
  <c r="AE41" i="5"/>
  <c r="AD42" i="5"/>
  <c r="AE42" i="5"/>
  <c r="AD43" i="5"/>
  <c r="AE43" i="5"/>
  <c r="AD44" i="5"/>
  <c r="AE44" i="5"/>
  <c r="K1" i="1"/>
  <c r="Z13" i="5" s="1"/>
  <c r="X5" i="78" l="1"/>
  <c r="X14" i="78"/>
  <c r="X22" i="78"/>
  <c r="S3" i="53"/>
  <c r="I8" i="3"/>
  <c r="I17" i="3"/>
  <c r="Z6" i="5"/>
  <c r="AA6" i="5" s="1"/>
  <c r="Z18" i="5"/>
  <c r="X6" i="78"/>
  <c r="X15" i="78"/>
  <c r="X24" i="78"/>
  <c r="S4" i="53"/>
  <c r="I9" i="3"/>
  <c r="I18" i="3"/>
  <c r="Z8" i="5"/>
  <c r="AA8" i="5" s="1"/>
  <c r="I3" i="90"/>
  <c r="J3" i="90" s="1"/>
  <c r="X8" i="78"/>
  <c r="X16" i="78"/>
  <c r="I11" i="3"/>
  <c r="I19" i="3"/>
  <c r="Z9" i="5"/>
  <c r="AA9" i="5" s="1"/>
  <c r="I4" i="90"/>
  <c r="J4" i="90" s="1"/>
  <c r="X9" i="78"/>
  <c r="X17" i="78"/>
  <c r="X26" i="78"/>
  <c r="I3" i="3"/>
  <c r="I12" i="3"/>
  <c r="I20" i="3"/>
  <c r="Z10" i="5"/>
  <c r="AA10" i="5" s="1"/>
  <c r="I10" i="3"/>
  <c r="X10" i="78"/>
  <c r="X18" i="78"/>
  <c r="X27" i="78"/>
  <c r="I4" i="3"/>
  <c r="I13" i="3"/>
  <c r="R3" i="10"/>
  <c r="S3" i="10" s="1"/>
  <c r="N14" i="6"/>
  <c r="O14" i="6" s="1"/>
  <c r="Z19" i="5"/>
  <c r="Z4" i="4"/>
  <c r="X3" i="78"/>
  <c r="X11" i="78"/>
  <c r="X19" i="78"/>
  <c r="X28" i="78"/>
  <c r="I5" i="3"/>
  <c r="I14" i="3"/>
  <c r="R4" i="10"/>
  <c r="Z14" i="5"/>
  <c r="AA14" i="5" s="1"/>
  <c r="X7" i="78"/>
  <c r="X12" i="78"/>
  <c r="X20" i="78"/>
  <c r="X29" i="78"/>
  <c r="I6" i="3"/>
  <c r="I15" i="3"/>
  <c r="R5" i="10"/>
  <c r="Z16" i="5"/>
  <c r="X4" i="78"/>
  <c r="X13" i="78"/>
  <c r="X21" i="78"/>
  <c r="X30" i="78"/>
  <c r="I7" i="3"/>
  <c r="I16" i="3"/>
  <c r="Z5" i="5"/>
  <c r="AA5" i="5" s="1"/>
  <c r="Z17" i="5"/>
  <c r="T8" i="86"/>
  <c r="T7" i="86"/>
  <c r="T6" i="86"/>
  <c r="T5" i="86"/>
  <c r="T4" i="86"/>
  <c r="T3" i="86"/>
  <c r="AA13" i="5"/>
  <c r="Q5" i="87"/>
  <c r="R5" i="87" s="1"/>
  <c r="Q4" i="87"/>
  <c r="R4" i="87" s="1"/>
  <c r="J5" i="90" l="1"/>
  <c r="Y4" i="78" l="1"/>
  <c r="Y3" i="78"/>
  <c r="Y5" i="78"/>
  <c r="Y6" i="78"/>
  <c r="Y7" i="78"/>
  <c r="Y8" i="78"/>
  <c r="Y9" i="78"/>
  <c r="Y10" i="78"/>
  <c r="Y11" i="78"/>
  <c r="Y12" i="78"/>
  <c r="Y13" i="78"/>
  <c r="Y14" i="78"/>
  <c r="Y24" i="78"/>
  <c r="Y22" i="78"/>
  <c r="Y21" i="78"/>
  <c r="Y20" i="78"/>
  <c r="Y17" i="78"/>
  <c r="Y16" i="78"/>
  <c r="Y15" i="78"/>
  <c r="W23" i="78"/>
  <c r="W22" i="78"/>
  <c r="Y19" i="78"/>
  <c r="Y18" i="78"/>
  <c r="J20" i="3" l="1"/>
  <c r="J19" i="3"/>
  <c r="J18" i="3"/>
  <c r="J11" i="3"/>
  <c r="J10" i="3"/>
  <c r="J17" i="3"/>
  <c r="J16" i="3"/>
  <c r="J15" i="3"/>
  <c r="S1239" i="94"/>
  <c r="U1239" i="94" s="1"/>
  <c r="F1239" i="94"/>
  <c r="C1239" i="94"/>
  <c r="S1238" i="94"/>
  <c r="U1238" i="94" s="1"/>
  <c r="F1238" i="94"/>
  <c r="C1238" i="94"/>
  <c r="S1192" i="94"/>
  <c r="U1192" i="94" s="1"/>
  <c r="F1192" i="94"/>
  <c r="C1192" i="94"/>
  <c r="S1191" i="94"/>
  <c r="U1191" i="94" s="1"/>
  <c r="F1191" i="94"/>
  <c r="C1191" i="94"/>
  <c r="S1145" i="94"/>
  <c r="U1145" i="94" s="1"/>
  <c r="F1145" i="94"/>
  <c r="C1145" i="94"/>
  <c r="S1144" i="94"/>
  <c r="U1144" i="94" s="1"/>
  <c r="F1144" i="94"/>
  <c r="C1144" i="94"/>
  <c r="HS77" i="84"/>
  <c r="HR77" i="84"/>
  <c r="HQ77" i="84"/>
  <c r="HP77" i="84"/>
  <c r="HS76" i="84"/>
  <c r="HR76" i="84"/>
  <c r="HQ76" i="84"/>
  <c r="HP76" i="84"/>
  <c r="HS75" i="84"/>
  <c r="HR75" i="84"/>
  <c r="HQ75" i="84"/>
  <c r="HP75" i="84"/>
  <c r="U19" i="69"/>
  <c r="U29" i="69" s="1"/>
  <c r="T19" i="69"/>
  <c r="T29" i="69" s="1"/>
  <c r="S19" i="69"/>
  <c r="S29" i="69" s="1"/>
  <c r="R19" i="69"/>
  <c r="R29" i="69" s="1"/>
  <c r="Q19" i="69"/>
  <c r="Q29" i="69" s="1"/>
  <c r="P19" i="69"/>
  <c r="P29" i="69" s="1"/>
  <c r="O19" i="69"/>
  <c r="O29" i="69" s="1"/>
  <c r="N19" i="69"/>
  <c r="N29" i="69" s="1"/>
  <c r="M19" i="69"/>
  <c r="M29" i="69" s="1"/>
  <c r="L19" i="69"/>
  <c r="L29" i="69" s="1"/>
  <c r="K19" i="69"/>
  <c r="K29" i="69" s="1"/>
  <c r="J19" i="69"/>
  <c r="J29" i="69" s="1"/>
  <c r="F19" i="69"/>
  <c r="F29" i="69" s="1"/>
  <c r="E19" i="69"/>
  <c r="E29" i="69" s="1"/>
  <c r="D19" i="69"/>
  <c r="C19" i="69"/>
  <c r="U18" i="69"/>
  <c r="U31" i="69" s="1"/>
  <c r="U32" i="69" s="1"/>
  <c r="T18" i="69"/>
  <c r="T31" i="69" s="1"/>
  <c r="T32" i="69" s="1"/>
  <c r="S18" i="69"/>
  <c r="S31" i="69" s="1"/>
  <c r="S32" i="69" s="1"/>
  <c r="R18" i="69"/>
  <c r="R31" i="69" s="1"/>
  <c r="R32" i="69" s="1"/>
  <c r="Q18" i="69"/>
  <c r="Q31" i="69" s="1"/>
  <c r="Q32" i="69" s="1"/>
  <c r="P18" i="69"/>
  <c r="P31" i="69" s="1"/>
  <c r="P32" i="69" s="1"/>
  <c r="O18" i="69"/>
  <c r="O31" i="69" s="1"/>
  <c r="O32" i="69" s="1"/>
  <c r="N18" i="69"/>
  <c r="N31" i="69" s="1"/>
  <c r="N32" i="69" s="1"/>
  <c r="M18" i="69"/>
  <c r="M31" i="69" s="1"/>
  <c r="M32" i="69" s="1"/>
  <c r="L18" i="69"/>
  <c r="L31" i="69" s="1"/>
  <c r="L32" i="69" s="1"/>
  <c r="K18" i="69"/>
  <c r="K31" i="69" s="1"/>
  <c r="K32" i="69" s="1"/>
  <c r="J18" i="69"/>
  <c r="J31" i="69" s="1"/>
  <c r="J32" i="69" s="1"/>
  <c r="F18" i="69"/>
  <c r="F31" i="69" s="1"/>
  <c r="F32" i="69" s="1"/>
  <c r="E18" i="69"/>
  <c r="E31" i="69" s="1"/>
  <c r="E32" i="69" s="1"/>
  <c r="D18" i="69"/>
  <c r="C18" i="69"/>
  <c r="AE3" i="12"/>
  <c r="AF3" i="12" s="1"/>
  <c r="J24" i="69" l="1"/>
  <c r="W24" i="84" s="1"/>
  <c r="R24" i="69"/>
  <c r="AE24" i="84" s="1"/>
  <c r="K24" i="69"/>
  <c r="X24" i="84" s="1"/>
  <c r="S24" i="69"/>
  <c r="AF24" i="84" s="1"/>
  <c r="L24" i="69"/>
  <c r="Y24" i="84" s="1"/>
  <c r="T24" i="69"/>
  <c r="AG24" i="84" s="1"/>
  <c r="M24" i="69"/>
  <c r="Z24" i="84" s="1"/>
  <c r="AH24" i="84"/>
  <c r="N24" i="69"/>
  <c r="AA24" i="84" s="1"/>
  <c r="O24" i="69"/>
  <c r="AB24" i="84" s="1"/>
  <c r="P24" i="69"/>
  <c r="AC24" i="84" s="1"/>
  <c r="Q24" i="69"/>
  <c r="AD24" i="84" s="1"/>
  <c r="AM17" i="84"/>
  <c r="AK17" i="84"/>
  <c r="AK18" i="84"/>
  <c r="AK34" i="84"/>
  <c r="AK19" i="84"/>
  <c r="AL17" i="84"/>
  <c r="AL33" i="84"/>
  <c r="AL18" i="84"/>
  <c r="AL34" i="84"/>
  <c r="AL19" i="84"/>
  <c r="AM33" i="84"/>
  <c r="AM18" i="84"/>
  <c r="AM34" i="84"/>
  <c r="AM19" i="84"/>
  <c r="D1265" i="94"/>
  <c r="C1265" i="94"/>
  <c r="S1264" i="94"/>
  <c r="U1264" i="94" s="1"/>
  <c r="G1264" i="94"/>
  <c r="D1264" i="94"/>
  <c r="C1264" i="94"/>
  <c r="S1263" i="94"/>
  <c r="U1263" i="94" s="1"/>
  <c r="R1263" i="94"/>
  <c r="Q1263" i="94"/>
  <c r="P1263" i="94"/>
  <c r="O1263" i="94"/>
  <c r="N1263" i="94"/>
  <c r="M1263" i="94"/>
  <c r="L1263" i="94"/>
  <c r="K1263" i="94"/>
  <c r="J1263" i="94"/>
  <c r="I1263" i="94"/>
  <c r="D1263" i="94"/>
  <c r="C1263" i="94"/>
  <c r="S1262" i="94"/>
  <c r="U1262" i="94" s="1"/>
  <c r="R1262" i="94"/>
  <c r="Q1262" i="94"/>
  <c r="P1262" i="94"/>
  <c r="O1262" i="94"/>
  <c r="N1262" i="94"/>
  <c r="M1262" i="94"/>
  <c r="L1262" i="94"/>
  <c r="K1262" i="94"/>
  <c r="J1262" i="94"/>
  <c r="I1262" i="94"/>
  <c r="H1262" i="94"/>
  <c r="G1262" i="94"/>
  <c r="D1262" i="94"/>
  <c r="C1262" i="94"/>
  <c r="S1261" i="94"/>
  <c r="U1261" i="94" s="1"/>
  <c r="R1261" i="94"/>
  <c r="Q1261" i="94"/>
  <c r="P1261" i="94"/>
  <c r="O1261" i="94"/>
  <c r="N1261" i="94"/>
  <c r="M1261" i="94"/>
  <c r="L1261" i="94"/>
  <c r="K1261" i="94"/>
  <c r="J1261" i="94"/>
  <c r="I1261" i="94"/>
  <c r="H1261" i="94"/>
  <c r="G1261" i="94"/>
  <c r="D1261" i="94"/>
  <c r="C1261" i="94"/>
  <c r="S1260" i="94"/>
  <c r="U1260" i="94" s="1"/>
  <c r="R1260" i="94"/>
  <c r="Q1260" i="94"/>
  <c r="P1260" i="94"/>
  <c r="O1260" i="94"/>
  <c r="N1260" i="94"/>
  <c r="M1260" i="94"/>
  <c r="L1260" i="94"/>
  <c r="K1260" i="94"/>
  <c r="J1260" i="94"/>
  <c r="I1260" i="94"/>
  <c r="H1260" i="94"/>
  <c r="G1260" i="94"/>
  <c r="D1260" i="94"/>
  <c r="C1260" i="94"/>
  <c r="S1259" i="94"/>
  <c r="U1259" i="94" s="1"/>
  <c r="R1259" i="94"/>
  <c r="Q1259" i="94"/>
  <c r="P1259" i="94"/>
  <c r="O1259" i="94"/>
  <c r="N1259" i="94"/>
  <c r="M1259" i="94"/>
  <c r="L1259" i="94"/>
  <c r="K1259" i="94"/>
  <c r="J1259" i="94"/>
  <c r="I1259" i="94"/>
  <c r="H1259" i="94"/>
  <c r="G1259" i="94"/>
  <c r="D1259" i="94"/>
  <c r="C1259" i="94"/>
  <c r="S1258" i="94"/>
  <c r="U1258" i="94" s="1"/>
  <c r="R1258" i="94"/>
  <c r="Q1258" i="94"/>
  <c r="P1258" i="94"/>
  <c r="O1258" i="94"/>
  <c r="N1258" i="94"/>
  <c r="M1258" i="94"/>
  <c r="L1258" i="94"/>
  <c r="K1258" i="94"/>
  <c r="J1258" i="94"/>
  <c r="I1258" i="94"/>
  <c r="H1258" i="94"/>
  <c r="G1258" i="94"/>
  <c r="D1258" i="94"/>
  <c r="C1258" i="94"/>
  <c r="S1257" i="94"/>
  <c r="U1257" i="94" s="1"/>
  <c r="R1257" i="94"/>
  <c r="Q1257" i="94"/>
  <c r="P1257" i="94"/>
  <c r="O1257" i="94"/>
  <c r="N1257" i="94"/>
  <c r="M1257" i="94"/>
  <c r="L1257" i="94"/>
  <c r="K1257" i="94"/>
  <c r="J1257" i="94"/>
  <c r="I1257" i="94"/>
  <c r="H1257" i="94"/>
  <c r="G1257" i="94"/>
  <c r="D1257" i="94"/>
  <c r="C1257" i="94"/>
  <c r="S1256" i="94"/>
  <c r="U1256" i="94" s="1"/>
  <c r="R1256" i="94"/>
  <c r="Q1256" i="94"/>
  <c r="P1256" i="94"/>
  <c r="O1256" i="94"/>
  <c r="N1256" i="94"/>
  <c r="M1256" i="94"/>
  <c r="L1256" i="94"/>
  <c r="K1256" i="94"/>
  <c r="J1256" i="94"/>
  <c r="I1256" i="94"/>
  <c r="H1256" i="94"/>
  <c r="G1256" i="94"/>
  <c r="D1256" i="94"/>
  <c r="C1256" i="94"/>
  <c r="S1255" i="94"/>
  <c r="U1255" i="94" s="1"/>
  <c r="R1255" i="94"/>
  <c r="Q1255" i="94"/>
  <c r="P1255" i="94"/>
  <c r="O1255" i="94"/>
  <c r="N1255" i="94"/>
  <c r="M1255" i="94"/>
  <c r="L1255" i="94"/>
  <c r="K1255" i="94"/>
  <c r="J1255" i="94"/>
  <c r="I1255" i="94"/>
  <c r="H1255" i="94"/>
  <c r="G1255" i="94"/>
  <c r="D1255" i="94"/>
  <c r="C1255" i="94"/>
  <c r="S1254" i="94"/>
  <c r="U1254" i="94" s="1"/>
  <c r="R1254" i="94"/>
  <c r="Q1254" i="94"/>
  <c r="P1254" i="94"/>
  <c r="O1254" i="94"/>
  <c r="N1254" i="94"/>
  <c r="M1254" i="94"/>
  <c r="L1254" i="94"/>
  <c r="K1254" i="94"/>
  <c r="J1254" i="94"/>
  <c r="I1254" i="94"/>
  <c r="H1254" i="94"/>
  <c r="G1254" i="94"/>
  <c r="D1254" i="94"/>
  <c r="C1254" i="94"/>
  <c r="S1253" i="94"/>
  <c r="U1253" i="94" s="1"/>
  <c r="R1253" i="94"/>
  <c r="Q1253" i="94"/>
  <c r="P1253" i="94"/>
  <c r="O1253" i="94"/>
  <c r="N1253" i="94"/>
  <c r="M1253" i="94"/>
  <c r="L1253" i="94"/>
  <c r="K1253" i="94"/>
  <c r="J1253" i="94"/>
  <c r="I1253" i="94"/>
  <c r="H1253" i="94"/>
  <c r="G1253" i="94"/>
  <c r="D1253" i="94"/>
  <c r="C1253" i="94"/>
  <c r="S1252" i="94"/>
  <c r="U1252" i="94" s="1"/>
  <c r="R1252" i="94"/>
  <c r="Q1252" i="94"/>
  <c r="P1252" i="94"/>
  <c r="O1252" i="94"/>
  <c r="N1252" i="94"/>
  <c r="M1252" i="94"/>
  <c r="L1252" i="94"/>
  <c r="K1252" i="94"/>
  <c r="J1252" i="94"/>
  <c r="I1252" i="94"/>
  <c r="H1252" i="94"/>
  <c r="G1252" i="94"/>
  <c r="D1252" i="94"/>
  <c r="C1252" i="94"/>
  <c r="S1251" i="94"/>
  <c r="U1251" i="94" s="1"/>
  <c r="R1251" i="94"/>
  <c r="Q1251" i="94"/>
  <c r="P1251" i="94"/>
  <c r="O1251" i="94"/>
  <c r="N1251" i="94"/>
  <c r="M1251" i="94"/>
  <c r="L1251" i="94"/>
  <c r="K1251" i="94"/>
  <c r="J1251" i="94"/>
  <c r="I1251" i="94"/>
  <c r="H1251" i="94"/>
  <c r="G1251" i="94"/>
  <c r="D1251" i="94"/>
  <c r="C1251" i="94"/>
  <c r="R1250" i="94"/>
  <c r="Q1250" i="94"/>
  <c r="P1250" i="94"/>
  <c r="O1250" i="94"/>
  <c r="N1250" i="94"/>
  <c r="M1250" i="94"/>
  <c r="L1250" i="94"/>
  <c r="K1250" i="94"/>
  <c r="J1250" i="94"/>
  <c r="I1250" i="94"/>
  <c r="D1250" i="94"/>
  <c r="C1250" i="94"/>
  <c r="R1249" i="94"/>
  <c r="Q1249" i="94"/>
  <c r="P1249" i="94"/>
  <c r="O1249" i="94"/>
  <c r="N1249" i="94"/>
  <c r="M1249" i="94"/>
  <c r="L1249" i="94"/>
  <c r="K1249" i="94"/>
  <c r="J1249" i="94"/>
  <c r="I1249" i="94"/>
  <c r="H1249" i="94"/>
  <c r="G1249" i="94"/>
  <c r="D1249" i="94"/>
  <c r="C1249" i="94"/>
  <c r="S1248" i="94"/>
  <c r="U1248" i="94" s="1"/>
  <c r="R1248" i="94"/>
  <c r="Q1248" i="94"/>
  <c r="P1248" i="94"/>
  <c r="O1248" i="94"/>
  <c r="N1248" i="94"/>
  <c r="M1248" i="94"/>
  <c r="L1248" i="94"/>
  <c r="K1248" i="94"/>
  <c r="J1248" i="94"/>
  <c r="I1248" i="94"/>
  <c r="H1248" i="94"/>
  <c r="G1248" i="94"/>
  <c r="D1248" i="94"/>
  <c r="C1248" i="94"/>
  <c r="S1247" i="94"/>
  <c r="U1247" i="94" s="1"/>
  <c r="R1247" i="94"/>
  <c r="Q1247" i="94"/>
  <c r="P1247" i="94"/>
  <c r="O1247" i="94"/>
  <c r="N1247" i="94"/>
  <c r="M1247" i="94"/>
  <c r="L1247" i="94"/>
  <c r="K1247" i="94"/>
  <c r="J1247" i="94"/>
  <c r="I1247" i="94"/>
  <c r="H1247" i="94"/>
  <c r="G1247" i="94"/>
  <c r="D1247" i="94"/>
  <c r="C1247" i="94"/>
  <c r="S1246" i="94"/>
  <c r="U1246" i="94" s="1"/>
  <c r="R1246" i="94"/>
  <c r="Q1246" i="94"/>
  <c r="P1246" i="94"/>
  <c r="O1246" i="94"/>
  <c r="N1246" i="94"/>
  <c r="M1246" i="94"/>
  <c r="L1246" i="94"/>
  <c r="K1246" i="94"/>
  <c r="J1246" i="94"/>
  <c r="I1246" i="94"/>
  <c r="H1246" i="94"/>
  <c r="G1246" i="94"/>
  <c r="D1246" i="94"/>
  <c r="C1246" i="94"/>
  <c r="S1245" i="94"/>
  <c r="U1245" i="94" s="1"/>
  <c r="R1245" i="94"/>
  <c r="Q1245" i="94"/>
  <c r="P1245" i="94"/>
  <c r="O1245" i="94"/>
  <c r="N1245" i="94"/>
  <c r="M1245" i="94"/>
  <c r="L1245" i="94"/>
  <c r="K1245" i="94"/>
  <c r="J1245" i="94"/>
  <c r="I1245" i="94"/>
  <c r="H1245" i="94"/>
  <c r="G1245" i="94"/>
  <c r="D1245" i="94"/>
  <c r="C1245" i="94"/>
  <c r="S1244" i="94"/>
  <c r="U1244" i="94" s="1"/>
  <c r="R1244" i="94"/>
  <c r="Q1244" i="94"/>
  <c r="P1244" i="94"/>
  <c r="O1244" i="94"/>
  <c r="N1244" i="94"/>
  <c r="M1244" i="94"/>
  <c r="L1244" i="94"/>
  <c r="K1244" i="94"/>
  <c r="J1244" i="94"/>
  <c r="I1244" i="94"/>
  <c r="H1244" i="94"/>
  <c r="G1244" i="94"/>
  <c r="D1244" i="94"/>
  <c r="C1244" i="94"/>
  <c r="S1243" i="94"/>
  <c r="U1243" i="94" s="1"/>
  <c r="R1243" i="94"/>
  <c r="Q1243" i="94"/>
  <c r="P1243" i="94"/>
  <c r="O1243" i="94"/>
  <c r="N1243" i="94"/>
  <c r="M1243" i="94"/>
  <c r="L1243" i="94"/>
  <c r="K1243" i="94"/>
  <c r="J1243" i="94"/>
  <c r="I1243" i="94"/>
  <c r="H1243" i="94"/>
  <c r="G1243" i="94"/>
  <c r="D1243" i="94"/>
  <c r="C1243" i="94"/>
  <c r="S1242" i="94"/>
  <c r="U1242" i="94" s="1"/>
  <c r="R1242" i="94"/>
  <c r="Q1242" i="94"/>
  <c r="P1242" i="94"/>
  <c r="O1242" i="94"/>
  <c r="N1242" i="94"/>
  <c r="M1242" i="94"/>
  <c r="L1242" i="94"/>
  <c r="K1242" i="94"/>
  <c r="J1242" i="94"/>
  <c r="I1242" i="94"/>
  <c r="H1242" i="94"/>
  <c r="G1242" i="94"/>
  <c r="D1242" i="94"/>
  <c r="C1242" i="94"/>
  <c r="S1241" i="94"/>
  <c r="U1241" i="94" s="1"/>
  <c r="R1241" i="94"/>
  <c r="Q1241" i="94"/>
  <c r="P1241" i="94"/>
  <c r="O1241" i="94"/>
  <c r="N1241" i="94"/>
  <c r="M1241" i="94"/>
  <c r="L1241" i="94"/>
  <c r="K1241" i="94"/>
  <c r="J1241" i="94"/>
  <c r="I1241" i="94"/>
  <c r="H1241" i="94"/>
  <c r="G1241" i="94"/>
  <c r="D1241" i="94"/>
  <c r="C1241" i="94"/>
  <c r="S1240" i="94"/>
  <c r="U1240" i="94" s="1"/>
  <c r="R1240" i="94"/>
  <c r="Q1240" i="94"/>
  <c r="P1240" i="94"/>
  <c r="O1240" i="94"/>
  <c r="N1240" i="94"/>
  <c r="M1240" i="94"/>
  <c r="L1240" i="94"/>
  <c r="K1240" i="94"/>
  <c r="J1240" i="94"/>
  <c r="I1240" i="94"/>
  <c r="H1240" i="94"/>
  <c r="G1240" i="94"/>
  <c r="D1240" i="94"/>
  <c r="C1240" i="94"/>
  <c r="S1237" i="94"/>
  <c r="U1237" i="94" s="1"/>
  <c r="F1237" i="94"/>
  <c r="C1237" i="94"/>
  <c r="S1236" i="94"/>
  <c r="U1236" i="94" s="1"/>
  <c r="F1236" i="94"/>
  <c r="C1236" i="94"/>
  <c r="S1235" i="94"/>
  <c r="U1235" i="94" s="1"/>
  <c r="F1235" i="94"/>
  <c r="C1235" i="94"/>
  <c r="S1234" i="94"/>
  <c r="U1234" i="94" s="1"/>
  <c r="F1234" i="94"/>
  <c r="C1234" i="94"/>
  <c r="S1233" i="94"/>
  <c r="U1233" i="94" s="1"/>
  <c r="F1233" i="94"/>
  <c r="C1233" i="94"/>
  <c r="F1232" i="94"/>
  <c r="C1232" i="94"/>
  <c r="S1231" i="94"/>
  <c r="F1231" i="94"/>
  <c r="C1231" i="94"/>
  <c r="S1230" i="94"/>
  <c r="U1230" i="94" s="1"/>
  <c r="F1230" i="94"/>
  <c r="C1230" i="94"/>
  <c r="S1229" i="94"/>
  <c r="F1229" i="94"/>
  <c r="C1229" i="94"/>
  <c r="S1228" i="94"/>
  <c r="U1228" i="94" s="1"/>
  <c r="F1228" i="94"/>
  <c r="C1228" i="94"/>
  <c r="S1227" i="94"/>
  <c r="F1227" i="94"/>
  <c r="C1227" i="94"/>
  <c r="S1226" i="94"/>
  <c r="U1226" i="94" s="1"/>
  <c r="F1226" i="94"/>
  <c r="C1226" i="94"/>
  <c r="S1225" i="94"/>
  <c r="U1225" i="94" s="1"/>
  <c r="F1225" i="94"/>
  <c r="C1225" i="94"/>
  <c r="S1224" i="94"/>
  <c r="U1224" i="94" s="1"/>
  <c r="F1224" i="94"/>
  <c r="C1224" i="94"/>
  <c r="S1223" i="94"/>
  <c r="F1223" i="94"/>
  <c r="C1223" i="94"/>
  <c r="F1222" i="94"/>
  <c r="C1222" i="94"/>
  <c r="S1221" i="94"/>
  <c r="U1221" i="94" s="1"/>
  <c r="F1221" i="94"/>
  <c r="C1221" i="94"/>
  <c r="S1220" i="94"/>
  <c r="U1220" i="94" s="1"/>
  <c r="F1220" i="94"/>
  <c r="C1220" i="94"/>
  <c r="S1219" i="94"/>
  <c r="F1219" i="94"/>
  <c r="C1219" i="94"/>
  <c r="S1218" i="94"/>
  <c r="U1218" i="94" s="1"/>
  <c r="F1218" i="94"/>
  <c r="C1218" i="94"/>
  <c r="S1217" i="94"/>
  <c r="U1217" i="94" s="1"/>
  <c r="F1217" i="94"/>
  <c r="C1217" i="94"/>
  <c r="F1216" i="94"/>
  <c r="C1216" i="94"/>
  <c r="F1215" i="94"/>
  <c r="C1215" i="94"/>
  <c r="S1214" i="94"/>
  <c r="U1214" i="94" s="1"/>
  <c r="F1214" i="94"/>
  <c r="C1214" i="94"/>
  <c r="S1213" i="94"/>
  <c r="U1213" i="94" s="1"/>
  <c r="F1213" i="94"/>
  <c r="C1213" i="94"/>
  <c r="S1212" i="94"/>
  <c r="U1212" i="94" s="1"/>
  <c r="F1212" i="94"/>
  <c r="C1212" i="94"/>
  <c r="S1211" i="94"/>
  <c r="U1211" i="94" s="1"/>
  <c r="F1211" i="94"/>
  <c r="C1211" i="94"/>
  <c r="F1210" i="94"/>
  <c r="C1210" i="94"/>
  <c r="F1209" i="94"/>
  <c r="C1209" i="94"/>
  <c r="S1208" i="94"/>
  <c r="U1208" i="94" s="1"/>
  <c r="F1208" i="94"/>
  <c r="C1208" i="94"/>
  <c r="S1207" i="94"/>
  <c r="U1207" i="94" s="1"/>
  <c r="F1207" i="94"/>
  <c r="C1207" i="94"/>
  <c r="S1206" i="94"/>
  <c r="U1206" i="94" s="1"/>
  <c r="F1206" i="94"/>
  <c r="C1206" i="94"/>
  <c r="S1205" i="94"/>
  <c r="U1205" i="94" s="1"/>
  <c r="F1205" i="94"/>
  <c r="C1205" i="94"/>
  <c r="F1204" i="94"/>
  <c r="C1204" i="94"/>
  <c r="F1203" i="94"/>
  <c r="C1203" i="94"/>
  <c r="S1202" i="94"/>
  <c r="U1202" i="94" s="1"/>
  <c r="F1202" i="94"/>
  <c r="C1202" i="94"/>
  <c r="S1201" i="94"/>
  <c r="U1201" i="94" s="1"/>
  <c r="F1201" i="94"/>
  <c r="C1201" i="94"/>
  <c r="S1200" i="94"/>
  <c r="U1200" i="94" s="1"/>
  <c r="F1200" i="94"/>
  <c r="C1200" i="94"/>
  <c r="S1199" i="94"/>
  <c r="U1199" i="94" s="1"/>
  <c r="F1199" i="94"/>
  <c r="C1199" i="94"/>
  <c r="S1198" i="94"/>
  <c r="U1198" i="94" s="1"/>
  <c r="F1198" i="94"/>
  <c r="C1198" i="94"/>
  <c r="F1197" i="94"/>
  <c r="C1197" i="94"/>
  <c r="S1196" i="94"/>
  <c r="U1196" i="94" s="1"/>
  <c r="F1196" i="94"/>
  <c r="C1196" i="94"/>
  <c r="S1195" i="94"/>
  <c r="F1195" i="94"/>
  <c r="C1195" i="94"/>
  <c r="S1194" i="94"/>
  <c r="U1194" i="94" s="1"/>
  <c r="F1194" i="94"/>
  <c r="C1194" i="94"/>
  <c r="S1193" i="94"/>
  <c r="U1193" i="94" s="1"/>
  <c r="F1193" i="94"/>
  <c r="C1193" i="94"/>
  <c r="S1190" i="94"/>
  <c r="U1190" i="94" s="1"/>
  <c r="F1190" i="94"/>
  <c r="C1190" i="94"/>
  <c r="S1189" i="94"/>
  <c r="F1189" i="94"/>
  <c r="C1189" i="94"/>
  <c r="S1188" i="94"/>
  <c r="U1188" i="94" s="1"/>
  <c r="F1188" i="94"/>
  <c r="C1188" i="94"/>
  <c r="S1187" i="94"/>
  <c r="F1187" i="94"/>
  <c r="C1187" i="94"/>
  <c r="S1186" i="94"/>
  <c r="U1186" i="94" s="1"/>
  <c r="F1186" i="94"/>
  <c r="C1186" i="94"/>
  <c r="F1185" i="94"/>
  <c r="C1185" i="94"/>
  <c r="S1184" i="94"/>
  <c r="U1184" i="94" s="1"/>
  <c r="F1184" i="94"/>
  <c r="C1184" i="94"/>
  <c r="S1183" i="94"/>
  <c r="U1183" i="94" s="1"/>
  <c r="F1183" i="94"/>
  <c r="C1183" i="94"/>
  <c r="S1182" i="94"/>
  <c r="U1182" i="94" s="1"/>
  <c r="F1182" i="94"/>
  <c r="C1182" i="94"/>
  <c r="S1181" i="94"/>
  <c r="U1181" i="94" s="1"/>
  <c r="F1181" i="94"/>
  <c r="C1181" i="94"/>
  <c r="S1180" i="94"/>
  <c r="U1180" i="94" s="1"/>
  <c r="F1180" i="94"/>
  <c r="C1180" i="94"/>
  <c r="S1179" i="94"/>
  <c r="F1179" i="94"/>
  <c r="C1179" i="94"/>
  <c r="S1178" i="94"/>
  <c r="U1178" i="94" s="1"/>
  <c r="F1178" i="94"/>
  <c r="C1178" i="94"/>
  <c r="S1177" i="94"/>
  <c r="U1177" i="94" s="1"/>
  <c r="F1177" i="94"/>
  <c r="C1177" i="94"/>
  <c r="S1176" i="94"/>
  <c r="U1176" i="94" s="1"/>
  <c r="F1176" i="94"/>
  <c r="C1176" i="94"/>
  <c r="F1175" i="94"/>
  <c r="C1175" i="94"/>
  <c r="S1174" i="94"/>
  <c r="U1174" i="94" s="1"/>
  <c r="F1174" i="94"/>
  <c r="C1174" i="94"/>
  <c r="S1173" i="94"/>
  <c r="F1173" i="94"/>
  <c r="C1173" i="94"/>
  <c r="S1172" i="94"/>
  <c r="U1172" i="94" s="1"/>
  <c r="F1172" i="94"/>
  <c r="C1172" i="94"/>
  <c r="S1171" i="94"/>
  <c r="F1171" i="94"/>
  <c r="C1171" i="94"/>
  <c r="S1170" i="94"/>
  <c r="U1170" i="94" s="1"/>
  <c r="F1170" i="94"/>
  <c r="C1170" i="94"/>
  <c r="F1169" i="94"/>
  <c r="C1169" i="94"/>
  <c r="F1168" i="94"/>
  <c r="C1168" i="94"/>
  <c r="S1167" i="94"/>
  <c r="U1167" i="94" s="1"/>
  <c r="F1167" i="94"/>
  <c r="C1167" i="94"/>
  <c r="S1166" i="94"/>
  <c r="U1166" i="94" s="1"/>
  <c r="F1166" i="94"/>
  <c r="C1166" i="94"/>
  <c r="S1165" i="94"/>
  <c r="U1165" i="94" s="1"/>
  <c r="F1165" i="94"/>
  <c r="C1165" i="94"/>
  <c r="S1164" i="94"/>
  <c r="F1164" i="94"/>
  <c r="C1164" i="94"/>
  <c r="F1163" i="94"/>
  <c r="C1163" i="94"/>
  <c r="F1162" i="94"/>
  <c r="C1162" i="94"/>
  <c r="S1161" i="94"/>
  <c r="U1161" i="94" s="1"/>
  <c r="F1161" i="94"/>
  <c r="C1161" i="94"/>
  <c r="S1160" i="94"/>
  <c r="F1160" i="94"/>
  <c r="C1160" i="94"/>
  <c r="S1159" i="94"/>
  <c r="U1159" i="94" s="1"/>
  <c r="F1159" i="94"/>
  <c r="C1159" i="94"/>
  <c r="S1158" i="94"/>
  <c r="U1158" i="94" s="1"/>
  <c r="F1158" i="94"/>
  <c r="C1158" i="94"/>
  <c r="F1157" i="94"/>
  <c r="C1157" i="94"/>
  <c r="F1156" i="94"/>
  <c r="C1156" i="94"/>
  <c r="S1155" i="94"/>
  <c r="F1155" i="94"/>
  <c r="C1155" i="94"/>
  <c r="S1154" i="94"/>
  <c r="U1154" i="94" s="1"/>
  <c r="F1154" i="94"/>
  <c r="C1154" i="94"/>
  <c r="S1153" i="94"/>
  <c r="F1153" i="94"/>
  <c r="C1153" i="94"/>
  <c r="S1152" i="94"/>
  <c r="U1152" i="94" s="1"/>
  <c r="F1152" i="94"/>
  <c r="C1152" i="94"/>
  <c r="S1151" i="94"/>
  <c r="U1151" i="94" s="1"/>
  <c r="F1151" i="94"/>
  <c r="C1151" i="94"/>
  <c r="F1150" i="94"/>
  <c r="C1150" i="94"/>
  <c r="S1149" i="94"/>
  <c r="F1149" i="94"/>
  <c r="C1149" i="94"/>
  <c r="S1148" i="94"/>
  <c r="U1148" i="94" s="1"/>
  <c r="F1148" i="94"/>
  <c r="C1148" i="94"/>
  <c r="S1147" i="94"/>
  <c r="U1147" i="94" s="1"/>
  <c r="F1147" i="94"/>
  <c r="C1147" i="94"/>
  <c r="S1146" i="94"/>
  <c r="U1146" i="94" s="1"/>
  <c r="F1146" i="94"/>
  <c r="C1146" i="94"/>
  <c r="S1143" i="94"/>
  <c r="U1143" i="94" s="1"/>
  <c r="F1143" i="94"/>
  <c r="C1143" i="94"/>
  <c r="S1142" i="94"/>
  <c r="U1142" i="94" s="1"/>
  <c r="F1142" i="94"/>
  <c r="C1142" i="94"/>
  <c r="S1141" i="94"/>
  <c r="U1141" i="94" s="1"/>
  <c r="F1141" i="94"/>
  <c r="C1141" i="94"/>
  <c r="S1140" i="94"/>
  <c r="U1140" i="94" s="1"/>
  <c r="F1140" i="94"/>
  <c r="C1140" i="94"/>
  <c r="S1139" i="94"/>
  <c r="U1139" i="94" s="1"/>
  <c r="F1139" i="94"/>
  <c r="C1139" i="94"/>
  <c r="F1138" i="94"/>
  <c r="C1138" i="94"/>
  <c r="S1137" i="94"/>
  <c r="F1137" i="94"/>
  <c r="C1137" i="94"/>
  <c r="S1136" i="94"/>
  <c r="U1136" i="94" s="1"/>
  <c r="F1136" i="94"/>
  <c r="C1136" i="94"/>
  <c r="S1135" i="94"/>
  <c r="F1135" i="94"/>
  <c r="C1135" i="94"/>
  <c r="S1134" i="94"/>
  <c r="U1134" i="94" s="1"/>
  <c r="F1134" i="94"/>
  <c r="C1134" i="94"/>
  <c r="S1133" i="94"/>
  <c r="U1133" i="94" s="1"/>
  <c r="F1133" i="94"/>
  <c r="C1133" i="94"/>
  <c r="S1132" i="94"/>
  <c r="U1132" i="94" s="1"/>
  <c r="F1132" i="94"/>
  <c r="C1132" i="94"/>
  <c r="S1131" i="94"/>
  <c r="F1131" i="94"/>
  <c r="C1131" i="94"/>
  <c r="S1130" i="94"/>
  <c r="U1130" i="94" s="1"/>
  <c r="F1130" i="94"/>
  <c r="C1130" i="94"/>
  <c r="S1129" i="94"/>
  <c r="F1129" i="94"/>
  <c r="C1129" i="94"/>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F1122" i="94"/>
  <c r="C1122" i="94"/>
  <c r="F1121" i="94"/>
  <c r="C1121" i="94"/>
  <c r="S1120" i="94"/>
  <c r="F1120" i="94"/>
  <c r="C1120" i="94"/>
  <c r="S1119" i="94"/>
  <c r="U1119" i="94" s="1"/>
  <c r="F1119" i="94"/>
  <c r="C1119" i="94"/>
  <c r="S1118" i="94"/>
  <c r="U1118" i="94" s="1"/>
  <c r="F1118" i="94"/>
  <c r="C1118" i="94"/>
  <c r="S1117" i="94"/>
  <c r="U1117" i="94" s="1"/>
  <c r="F1117" i="94"/>
  <c r="C1117" i="94"/>
  <c r="F1116" i="94"/>
  <c r="C1116" i="94"/>
  <c r="F1115" i="94"/>
  <c r="C1115" i="94"/>
  <c r="S1114" i="94"/>
  <c r="U1114" i="94" s="1"/>
  <c r="F1114" i="94"/>
  <c r="C1114" i="94"/>
  <c r="S1113" i="94"/>
  <c r="U1113" i="94" s="1"/>
  <c r="F1113" i="94"/>
  <c r="C1113" i="94"/>
  <c r="S1112" i="94"/>
  <c r="U1112" i="94" s="1"/>
  <c r="F1112" i="94"/>
  <c r="C1112" i="94"/>
  <c r="S1111" i="94"/>
  <c r="U1111" i="94" s="1"/>
  <c r="F1111" i="94"/>
  <c r="C1111" i="94"/>
  <c r="F1110" i="94"/>
  <c r="C1110" i="94"/>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F1103" i="94"/>
  <c r="C1103" i="94"/>
  <c r="S1102" i="94"/>
  <c r="U1102" i="94" s="1"/>
  <c r="F1102" i="94"/>
  <c r="C1102" i="94"/>
  <c r="S1101" i="94"/>
  <c r="U1101" i="94" s="1"/>
  <c r="F1101" i="94"/>
  <c r="C1101" i="94"/>
  <c r="S1100" i="94"/>
  <c r="U1100" i="94" s="1"/>
  <c r="F1100" i="94"/>
  <c r="C1100" i="94"/>
  <c r="S1099" i="94"/>
  <c r="F1099" i="94"/>
  <c r="C1099" i="94"/>
  <c r="E1067" i="94"/>
  <c r="D1067" i="94"/>
  <c r="C1067" i="94"/>
  <c r="E1066" i="94"/>
  <c r="D1066" i="94"/>
  <c r="C1066" i="94"/>
  <c r="E1065" i="94"/>
  <c r="D1065" i="94"/>
  <c r="C1065" i="94"/>
  <c r="E1064" i="94"/>
  <c r="D1064" i="94"/>
  <c r="C1064" i="94"/>
  <c r="E1063" i="94"/>
  <c r="D1063" i="94"/>
  <c r="C1063" i="94"/>
  <c r="E1062" i="94"/>
  <c r="D1062" i="94"/>
  <c r="C1062" i="94"/>
  <c r="E1061" i="94"/>
  <c r="D1061" i="94"/>
  <c r="C1061" i="94"/>
  <c r="E1060" i="94"/>
  <c r="D1060" i="94"/>
  <c r="C1060" i="94"/>
  <c r="E1059" i="94"/>
  <c r="D1059" i="94"/>
  <c r="C1059" i="94"/>
  <c r="E1058" i="94"/>
  <c r="D1058" i="94"/>
  <c r="C1058" i="94"/>
  <c r="E1057" i="94"/>
  <c r="D1057" i="94"/>
  <c r="C1057" i="94"/>
  <c r="E1056" i="94"/>
  <c r="D1056" i="94"/>
  <c r="C1056" i="94"/>
  <c r="E1055" i="94"/>
  <c r="D1055" i="94"/>
  <c r="C1055" i="94"/>
  <c r="E1054" i="94"/>
  <c r="D1054" i="94"/>
  <c r="C1054" i="94"/>
  <c r="E1053" i="94"/>
  <c r="D1053" i="94"/>
  <c r="C1053" i="94"/>
  <c r="E1052" i="94"/>
  <c r="D1052" i="94"/>
  <c r="C1052" i="94"/>
  <c r="E1051" i="94"/>
  <c r="D1051" i="94"/>
  <c r="C1051" i="94"/>
  <c r="E1050" i="94"/>
  <c r="D1050" i="94"/>
  <c r="C1050" i="94"/>
  <c r="E1049" i="94"/>
  <c r="D1049" i="94"/>
  <c r="C1049" i="94"/>
  <c r="E1048" i="94"/>
  <c r="D1048" i="94"/>
  <c r="C1048" i="94"/>
  <c r="E1047" i="94"/>
  <c r="D1047" i="94"/>
  <c r="C1047" i="94"/>
  <c r="E1046" i="94"/>
  <c r="D1046" i="94"/>
  <c r="C1046" i="94"/>
  <c r="E1045" i="94"/>
  <c r="D1045" i="94"/>
  <c r="C1045" i="94"/>
  <c r="E1044" i="94"/>
  <c r="D1044" i="94"/>
  <c r="C1044" i="94"/>
  <c r="E1043" i="94"/>
  <c r="D1043" i="94"/>
  <c r="C1043" i="94"/>
  <c r="E1042" i="94"/>
  <c r="D1042" i="94"/>
  <c r="C1042" i="94"/>
  <c r="E1041" i="94"/>
  <c r="D1041" i="94"/>
  <c r="C1041" i="94"/>
  <c r="E1040" i="94"/>
  <c r="D1040" i="94"/>
  <c r="C1040" i="94"/>
  <c r="E1039" i="94"/>
  <c r="D1039" i="94"/>
  <c r="C1039" i="94"/>
  <c r="E1038" i="94"/>
  <c r="D1038" i="94"/>
  <c r="C1038" i="94"/>
  <c r="E1037" i="94"/>
  <c r="D1037" i="94"/>
  <c r="C1037" i="94"/>
  <c r="E1036" i="94"/>
  <c r="D1036" i="94"/>
  <c r="C1036" i="94"/>
  <c r="E1035" i="94"/>
  <c r="D1035" i="94"/>
  <c r="C1035" i="94"/>
  <c r="E1034" i="94"/>
  <c r="D1034" i="94"/>
  <c r="C1034" i="94"/>
  <c r="S1033" i="94"/>
  <c r="E1033" i="94"/>
  <c r="D1033" i="94"/>
  <c r="C1033" i="94"/>
  <c r="F1001" i="94"/>
  <c r="E1001" i="94"/>
  <c r="D1001" i="94"/>
  <c r="C1001" i="94"/>
  <c r="F1000" i="94"/>
  <c r="E1000" i="94"/>
  <c r="D1000" i="94"/>
  <c r="C1000" i="94"/>
  <c r="F999" i="94"/>
  <c r="E999" i="94"/>
  <c r="D999" i="94"/>
  <c r="C999" i="94"/>
  <c r="F998" i="94"/>
  <c r="E998" i="94"/>
  <c r="D998" i="94"/>
  <c r="C998" i="94"/>
  <c r="F997" i="94"/>
  <c r="E997" i="94"/>
  <c r="D997" i="94"/>
  <c r="C997" i="94"/>
  <c r="F996" i="94"/>
  <c r="E996" i="94"/>
  <c r="D996" i="94"/>
  <c r="C996" i="94"/>
  <c r="F995" i="94"/>
  <c r="E995" i="94"/>
  <c r="D995" i="94"/>
  <c r="C995" i="94"/>
  <c r="F994" i="94"/>
  <c r="E994" i="94"/>
  <c r="D994" i="94"/>
  <c r="C994" i="94"/>
  <c r="F993" i="94"/>
  <c r="E993" i="94"/>
  <c r="D993" i="94"/>
  <c r="C993" i="94"/>
  <c r="F992" i="94"/>
  <c r="E992" i="94"/>
  <c r="D992" i="94"/>
  <c r="C992" i="94"/>
  <c r="F991" i="94"/>
  <c r="E991" i="94"/>
  <c r="D991" i="94"/>
  <c r="C991" i="94"/>
  <c r="F990" i="94"/>
  <c r="E990" i="94"/>
  <c r="D990" i="94"/>
  <c r="C990" i="94"/>
  <c r="F989" i="94"/>
  <c r="E989" i="94"/>
  <c r="D989" i="94"/>
  <c r="C989" i="94"/>
  <c r="F988" i="94"/>
  <c r="E988" i="94"/>
  <c r="D988" i="94"/>
  <c r="C988" i="94"/>
  <c r="F987" i="94"/>
  <c r="E987" i="94"/>
  <c r="D987" i="94"/>
  <c r="C987" i="94"/>
  <c r="F986" i="94"/>
  <c r="E986" i="94"/>
  <c r="D986" i="94"/>
  <c r="C986" i="94"/>
  <c r="F985" i="94"/>
  <c r="E985" i="94"/>
  <c r="D985" i="94"/>
  <c r="C985" i="94"/>
  <c r="F984" i="94"/>
  <c r="E984" i="94"/>
  <c r="D984" i="94"/>
  <c r="C984" i="94"/>
  <c r="F983" i="94"/>
  <c r="E983" i="94"/>
  <c r="D983" i="94"/>
  <c r="C983" i="94"/>
  <c r="F982" i="94"/>
  <c r="E982" i="94"/>
  <c r="D982" i="94"/>
  <c r="C982" i="94"/>
  <c r="F981" i="94"/>
  <c r="E981" i="94"/>
  <c r="D981" i="94"/>
  <c r="C981" i="94"/>
  <c r="F980" i="94"/>
  <c r="E980" i="94"/>
  <c r="D980" i="94"/>
  <c r="C980" i="94"/>
  <c r="F979" i="94"/>
  <c r="E979" i="94"/>
  <c r="D979" i="94"/>
  <c r="C979" i="94"/>
  <c r="F978" i="94"/>
  <c r="E978" i="94"/>
  <c r="D978" i="94"/>
  <c r="C978" i="94"/>
  <c r="F977" i="94"/>
  <c r="E977" i="94"/>
  <c r="D977" i="94"/>
  <c r="C977" i="94"/>
  <c r="F976" i="94"/>
  <c r="E976" i="94"/>
  <c r="D976" i="94"/>
  <c r="C976" i="94"/>
  <c r="F975" i="94"/>
  <c r="E975" i="94"/>
  <c r="D975" i="94"/>
  <c r="C975" i="94"/>
  <c r="F974" i="94"/>
  <c r="E974" i="94"/>
  <c r="D974" i="94"/>
  <c r="C974" i="94"/>
  <c r="F973" i="94"/>
  <c r="E973" i="94"/>
  <c r="D973" i="94"/>
  <c r="C973" i="94"/>
  <c r="F972" i="94"/>
  <c r="E972" i="94"/>
  <c r="D972" i="94"/>
  <c r="C972" i="94"/>
  <c r="F971" i="94"/>
  <c r="E971" i="94"/>
  <c r="D971" i="94"/>
  <c r="C971" i="94"/>
  <c r="F970" i="94"/>
  <c r="E970" i="94"/>
  <c r="D970" i="94"/>
  <c r="C970" i="94"/>
  <c r="F969" i="94"/>
  <c r="E969" i="94"/>
  <c r="D969" i="94"/>
  <c r="C969" i="94"/>
  <c r="F968" i="94"/>
  <c r="E968" i="94"/>
  <c r="D968" i="94"/>
  <c r="C968" i="94"/>
  <c r="F967" i="94"/>
  <c r="E967" i="94"/>
  <c r="D967" i="94"/>
  <c r="C967" i="94"/>
  <c r="F966" i="94"/>
  <c r="E966" i="94"/>
  <c r="D966" i="94"/>
  <c r="C966" i="94"/>
  <c r="F965" i="94"/>
  <c r="E965" i="94"/>
  <c r="D965" i="94"/>
  <c r="C965" i="94"/>
  <c r="F964" i="94"/>
  <c r="E964" i="94"/>
  <c r="D964" i="94"/>
  <c r="C964" i="94"/>
  <c r="F963" i="94"/>
  <c r="E963" i="94"/>
  <c r="D963" i="94"/>
  <c r="C963" i="94"/>
  <c r="F962" i="94"/>
  <c r="E962" i="94"/>
  <c r="D962" i="94"/>
  <c r="C962" i="94"/>
  <c r="F961" i="94"/>
  <c r="E961" i="94"/>
  <c r="D961" i="94"/>
  <c r="C961" i="94"/>
  <c r="F960" i="94"/>
  <c r="E960" i="94"/>
  <c r="D960" i="94"/>
  <c r="C960" i="94"/>
  <c r="F959" i="94"/>
  <c r="E959" i="94"/>
  <c r="D959" i="94"/>
  <c r="C959" i="94"/>
  <c r="F958" i="94"/>
  <c r="E958" i="94"/>
  <c r="D958" i="94"/>
  <c r="C958" i="94"/>
  <c r="F957" i="94"/>
  <c r="E957" i="94"/>
  <c r="D957" i="94"/>
  <c r="C957" i="94"/>
  <c r="F956" i="94"/>
  <c r="E956" i="94"/>
  <c r="D956" i="94"/>
  <c r="C956" i="94"/>
  <c r="F955" i="94"/>
  <c r="E955" i="94"/>
  <c r="D955" i="94"/>
  <c r="C955" i="94"/>
  <c r="F954" i="94"/>
  <c r="E954" i="94"/>
  <c r="D954" i="94"/>
  <c r="C954" i="94"/>
  <c r="F953" i="94"/>
  <c r="E953" i="94"/>
  <c r="D953" i="94"/>
  <c r="C953" i="94"/>
  <c r="F952" i="94"/>
  <c r="E952" i="94"/>
  <c r="D952" i="94"/>
  <c r="C952" i="94"/>
  <c r="F951" i="94"/>
  <c r="E951" i="94"/>
  <c r="D951" i="94"/>
  <c r="C951" i="94"/>
  <c r="F950" i="94"/>
  <c r="E950" i="94"/>
  <c r="D950" i="94"/>
  <c r="C950" i="94"/>
  <c r="S949" i="94"/>
  <c r="U949" i="94" s="1"/>
  <c r="F949" i="94"/>
  <c r="E949" i="94"/>
  <c r="D949" i="94"/>
  <c r="C949" i="94"/>
  <c r="S948" i="94"/>
  <c r="U948" i="94" s="1"/>
  <c r="E948" i="94"/>
  <c r="D948" i="94"/>
  <c r="C948" i="94"/>
  <c r="S947" i="94"/>
  <c r="U947" i="94" s="1"/>
  <c r="E947" i="94"/>
  <c r="D947" i="94"/>
  <c r="C947" i="94"/>
  <c r="S946" i="94"/>
  <c r="U946" i="94" s="1"/>
  <c r="F946" i="94"/>
  <c r="F947" i="94" s="1"/>
  <c r="F948" i="94" s="1"/>
  <c r="E946" i="94"/>
  <c r="D946" i="94"/>
  <c r="C946" i="94"/>
  <c r="S945" i="94"/>
  <c r="U945" i="94" s="1"/>
  <c r="E945" i="94"/>
  <c r="D945" i="94"/>
  <c r="C945" i="94"/>
  <c r="S944" i="94"/>
  <c r="U944" i="94" s="1"/>
  <c r="E944" i="94"/>
  <c r="D944" i="94"/>
  <c r="C944" i="94"/>
  <c r="S943" i="94"/>
  <c r="U943" i="94" s="1"/>
  <c r="F943" i="94"/>
  <c r="F944" i="94" s="1"/>
  <c r="F945" i="94" s="1"/>
  <c r="E943" i="94"/>
  <c r="D943" i="94"/>
  <c r="C943" i="94"/>
  <c r="S942" i="94"/>
  <c r="U942" i="94" s="1"/>
  <c r="E942" i="94"/>
  <c r="D942" i="94"/>
  <c r="C942" i="94"/>
  <c r="S941" i="94"/>
  <c r="U941" i="94" s="1"/>
  <c r="E941" i="94"/>
  <c r="D941" i="94"/>
  <c r="C941" i="94"/>
  <c r="S940" i="94"/>
  <c r="U940" i="94" s="1"/>
  <c r="F940" i="94"/>
  <c r="F941" i="94" s="1"/>
  <c r="F942" i="94" s="1"/>
  <c r="E940" i="94"/>
  <c r="D940" i="94"/>
  <c r="C940" i="94"/>
  <c r="E939" i="94"/>
  <c r="D939" i="94"/>
  <c r="C939" i="94"/>
  <c r="E938" i="94"/>
  <c r="D938" i="94"/>
  <c r="C938" i="94"/>
  <c r="S937" i="94"/>
  <c r="U937" i="94" s="1"/>
  <c r="F937" i="94"/>
  <c r="F938" i="94" s="1"/>
  <c r="F939" i="94" s="1"/>
  <c r="E937" i="94"/>
  <c r="D937" i="94"/>
  <c r="C937" i="94"/>
  <c r="E936" i="94"/>
  <c r="D936" i="94"/>
  <c r="C936" i="94"/>
  <c r="E935" i="94"/>
  <c r="D935" i="94"/>
  <c r="C935" i="94"/>
  <c r="S934" i="94"/>
  <c r="U934" i="94" s="1"/>
  <c r="F934" i="94"/>
  <c r="F935" i="94" s="1"/>
  <c r="F936" i="94" s="1"/>
  <c r="E934" i="94"/>
  <c r="D934" i="94"/>
  <c r="C934" i="94"/>
  <c r="E933" i="94"/>
  <c r="D933" i="94"/>
  <c r="C933" i="94"/>
  <c r="E932" i="94"/>
  <c r="D932" i="94"/>
  <c r="C932" i="94"/>
  <c r="S931" i="94"/>
  <c r="U931" i="94" s="1"/>
  <c r="F931" i="94"/>
  <c r="F932" i="94" s="1"/>
  <c r="F933" i="94" s="1"/>
  <c r="E931" i="94"/>
  <c r="D931" i="94"/>
  <c r="C931" i="94"/>
  <c r="E930" i="94"/>
  <c r="D930" i="94"/>
  <c r="C930" i="94"/>
  <c r="E929" i="94"/>
  <c r="D929" i="94"/>
  <c r="C929" i="94"/>
  <c r="S928" i="94"/>
  <c r="U928" i="94" s="1"/>
  <c r="F928" i="94"/>
  <c r="E928" i="94"/>
  <c r="D928" i="94"/>
  <c r="C928" i="94"/>
  <c r="E927" i="94"/>
  <c r="D927" i="94"/>
  <c r="C927" i="94"/>
  <c r="F926" i="94"/>
  <c r="F927" i="94" s="1"/>
  <c r="E926" i="94"/>
  <c r="D926" i="94"/>
  <c r="C926" i="94"/>
  <c r="S925" i="94"/>
  <c r="U925" i="94" s="1"/>
  <c r="F925" i="94"/>
  <c r="E925" i="94"/>
  <c r="D925" i="94"/>
  <c r="C925" i="94"/>
  <c r="S924" i="94"/>
  <c r="F924" i="94"/>
  <c r="E924" i="94"/>
  <c r="D924" i="94"/>
  <c r="C924" i="94"/>
  <c r="S923" i="94"/>
  <c r="U923" i="94" s="1"/>
  <c r="F923" i="94"/>
  <c r="E923" i="94"/>
  <c r="D923" i="94"/>
  <c r="C923" i="94"/>
  <c r="S922" i="94"/>
  <c r="U922" i="94" s="1"/>
  <c r="F922" i="94"/>
  <c r="E922" i="94"/>
  <c r="D922" i="94"/>
  <c r="C922" i="94"/>
  <c r="S921" i="94"/>
  <c r="U921" i="94" s="1"/>
  <c r="F921" i="94"/>
  <c r="E921" i="94"/>
  <c r="D921" i="94"/>
  <c r="C921" i="94"/>
  <c r="S920" i="94"/>
  <c r="U920" i="94" s="1"/>
  <c r="F920" i="94"/>
  <c r="E920" i="94"/>
  <c r="D920" i="94"/>
  <c r="C920" i="94"/>
  <c r="S919" i="94"/>
  <c r="U919" i="94" s="1"/>
  <c r="F919" i="94"/>
  <c r="E919" i="94"/>
  <c r="D919" i="94"/>
  <c r="C919" i="94"/>
  <c r="S918" i="94"/>
  <c r="F918" i="94"/>
  <c r="E918" i="94"/>
  <c r="D918" i="94"/>
  <c r="C918" i="94"/>
  <c r="S917" i="94"/>
  <c r="U917" i="94" s="1"/>
  <c r="F917" i="94"/>
  <c r="E917" i="94"/>
  <c r="D917" i="94"/>
  <c r="C917" i="94"/>
  <c r="S916" i="94"/>
  <c r="F916" i="94"/>
  <c r="E916" i="94"/>
  <c r="D916" i="94"/>
  <c r="C916" i="94"/>
  <c r="S915" i="94"/>
  <c r="U915" i="94" s="1"/>
  <c r="F915" i="94"/>
  <c r="E915" i="94"/>
  <c r="D915" i="94"/>
  <c r="C915" i="94"/>
  <c r="S914" i="94"/>
  <c r="U914" i="94" s="1"/>
  <c r="F914" i="94"/>
  <c r="E914" i="94"/>
  <c r="D914" i="94"/>
  <c r="C914" i="94"/>
  <c r="S913" i="94"/>
  <c r="U913" i="94" s="1"/>
  <c r="F913" i="94"/>
  <c r="E913" i="94"/>
  <c r="D913" i="94"/>
  <c r="C913" i="94"/>
  <c r="S912" i="94"/>
  <c r="U912" i="94" s="1"/>
  <c r="F912" i="94"/>
  <c r="E912" i="94"/>
  <c r="D912" i="94"/>
  <c r="C912" i="94"/>
  <c r="S911" i="94"/>
  <c r="U911" i="94" s="1"/>
  <c r="F911" i="94"/>
  <c r="E911" i="94"/>
  <c r="D911" i="94"/>
  <c r="C911" i="94"/>
  <c r="S910" i="94"/>
  <c r="F910" i="94"/>
  <c r="E910" i="94"/>
  <c r="D910" i="94"/>
  <c r="C910" i="94"/>
  <c r="S909" i="94"/>
  <c r="U909" i="94" s="1"/>
  <c r="F909" i="94"/>
  <c r="E909" i="94"/>
  <c r="D909" i="94"/>
  <c r="C909" i="94"/>
  <c r="S908" i="94"/>
  <c r="F908" i="94"/>
  <c r="E908" i="94"/>
  <c r="D908" i="94"/>
  <c r="C908" i="94"/>
  <c r="S907" i="94"/>
  <c r="U907" i="94" s="1"/>
  <c r="F907" i="94"/>
  <c r="E907" i="94"/>
  <c r="D907" i="94"/>
  <c r="C907" i="94"/>
  <c r="S906" i="94"/>
  <c r="U906" i="94" s="1"/>
  <c r="F906" i="94"/>
  <c r="E906" i="94"/>
  <c r="D906" i="94"/>
  <c r="C906" i="94"/>
  <c r="S905" i="94"/>
  <c r="U905" i="94" s="1"/>
  <c r="F905" i="94"/>
  <c r="E905" i="94"/>
  <c r="D905" i="94"/>
  <c r="C905" i="94"/>
  <c r="S904" i="94"/>
  <c r="U904" i="94" s="1"/>
  <c r="F904" i="94"/>
  <c r="E904" i="94"/>
  <c r="D904" i="94"/>
  <c r="C904" i="94"/>
  <c r="S903" i="94"/>
  <c r="U903" i="94" s="1"/>
  <c r="F903" i="94"/>
  <c r="E903" i="94"/>
  <c r="D903" i="94"/>
  <c r="C903" i="94"/>
  <c r="S902" i="94"/>
  <c r="F902" i="94"/>
  <c r="E902" i="94"/>
  <c r="D902" i="94"/>
  <c r="C902" i="94"/>
  <c r="S901" i="94"/>
  <c r="U901" i="94" s="1"/>
  <c r="F901" i="94"/>
  <c r="E901" i="94"/>
  <c r="D901" i="94"/>
  <c r="C901" i="94"/>
  <c r="S900" i="94"/>
  <c r="F900" i="94"/>
  <c r="E900" i="94"/>
  <c r="D900" i="94"/>
  <c r="C900" i="94"/>
  <c r="S899" i="94"/>
  <c r="U899" i="94" s="1"/>
  <c r="F899" i="94"/>
  <c r="E899" i="94"/>
  <c r="D899" i="94"/>
  <c r="C899" i="94"/>
  <c r="S898" i="94"/>
  <c r="U898" i="94" s="1"/>
  <c r="F898" i="94"/>
  <c r="E898" i="94"/>
  <c r="D898" i="94"/>
  <c r="C898" i="94"/>
  <c r="S897" i="94"/>
  <c r="U897" i="94" s="1"/>
  <c r="F897" i="94"/>
  <c r="E897" i="94"/>
  <c r="D897" i="94"/>
  <c r="C897" i="94"/>
  <c r="S896" i="94"/>
  <c r="U896" i="94" s="1"/>
  <c r="F896" i="94"/>
  <c r="E896" i="94"/>
  <c r="D896" i="94"/>
  <c r="C896" i="94"/>
  <c r="S895" i="94"/>
  <c r="U895" i="94" s="1"/>
  <c r="F895" i="94"/>
  <c r="E895" i="94"/>
  <c r="D895" i="94"/>
  <c r="C895" i="94"/>
  <c r="S894" i="94"/>
  <c r="F894" i="94"/>
  <c r="E894" i="94"/>
  <c r="D894" i="94"/>
  <c r="C894" i="94"/>
  <c r="S893" i="94"/>
  <c r="U893" i="94" s="1"/>
  <c r="F893" i="94"/>
  <c r="E893" i="94"/>
  <c r="D893" i="94"/>
  <c r="C893" i="94"/>
  <c r="S892" i="94"/>
  <c r="F892" i="94"/>
  <c r="E892" i="94"/>
  <c r="D892" i="94"/>
  <c r="C892" i="94"/>
  <c r="S891" i="94"/>
  <c r="U891" i="94" s="1"/>
  <c r="F891" i="94"/>
  <c r="E891" i="94"/>
  <c r="D891" i="94"/>
  <c r="C891" i="94"/>
  <c r="F890" i="94"/>
  <c r="E890" i="94"/>
  <c r="C890" i="94"/>
  <c r="F889" i="94"/>
  <c r="E889" i="94"/>
  <c r="C889" i="94"/>
  <c r="F888" i="94"/>
  <c r="E888" i="94"/>
  <c r="C888" i="94"/>
  <c r="F887" i="94"/>
  <c r="E887" i="94"/>
  <c r="C887" i="94"/>
  <c r="F886" i="94"/>
  <c r="E886" i="94"/>
  <c r="C886" i="94"/>
  <c r="F885" i="94"/>
  <c r="E885" i="94"/>
  <c r="C885" i="94"/>
  <c r="F884" i="94"/>
  <c r="E884" i="94"/>
  <c r="C884" i="94"/>
  <c r="F883" i="94"/>
  <c r="E883" i="94"/>
  <c r="C883" i="94"/>
  <c r="F882" i="94"/>
  <c r="E882" i="94"/>
  <c r="C882" i="94"/>
  <c r="F881" i="94"/>
  <c r="C881" i="94"/>
  <c r="F880" i="94"/>
  <c r="C880" i="94"/>
  <c r="F879" i="94"/>
  <c r="C879" i="94"/>
  <c r="F878" i="94"/>
  <c r="E878" i="94"/>
  <c r="C878" i="94"/>
  <c r="F877" i="94"/>
  <c r="E877" i="94"/>
  <c r="C877" i="94"/>
  <c r="F876" i="94"/>
  <c r="E876" i="94"/>
  <c r="C876" i="94"/>
  <c r="F875" i="94"/>
  <c r="E875" i="94"/>
  <c r="C875" i="94"/>
  <c r="F874" i="94"/>
  <c r="E874" i="94"/>
  <c r="C874" i="94"/>
  <c r="F873" i="94"/>
  <c r="E873" i="94"/>
  <c r="C873" i="94"/>
  <c r="F872" i="94"/>
  <c r="E872" i="94"/>
  <c r="C872" i="94"/>
  <c r="F871" i="94"/>
  <c r="E871" i="94"/>
  <c r="C871" i="94"/>
  <c r="F870" i="94"/>
  <c r="E870" i="94"/>
  <c r="C870" i="94"/>
  <c r="F869" i="94"/>
  <c r="E869" i="94"/>
  <c r="C869" i="94"/>
  <c r="F868" i="94"/>
  <c r="E868" i="94"/>
  <c r="C868" i="94"/>
  <c r="F867" i="94"/>
  <c r="E867" i="94"/>
  <c r="C867" i="94"/>
  <c r="F866" i="94"/>
  <c r="E866" i="94"/>
  <c r="C866" i="94"/>
  <c r="F865" i="94"/>
  <c r="E865" i="94"/>
  <c r="C865" i="94"/>
  <c r="F864" i="94"/>
  <c r="E864" i="94"/>
  <c r="C864" i="94"/>
  <c r="F863" i="94"/>
  <c r="E863" i="94"/>
  <c r="C863" i="94"/>
  <c r="F862" i="94"/>
  <c r="E862" i="94"/>
  <c r="C862" i="94"/>
  <c r="F861" i="94"/>
  <c r="E861" i="94"/>
  <c r="C861" i="94"/>
  <c r="F860" i="94"/>
  <c r="F859" i="94"/>
  <c r="F858" i="94"/>
  <c r="F857" i="94"/>
  <c r="F856" i="94"/>
  <c r="F855" i="94"/>
  <c r="F854" i="94"/>
  <c r="D854" i="94"/>
  <c r="F853" i="94"/>
  <c r="D853" i="94"/>
  <c r="F852" i="94"/>
  <c r="D852" i="94"/>
  <c r="F851" i="94"/>
  <c r="D851" i="94"/>
  <c r="F850" i="94"/>
  <c r="D850" i="94"/>
  <c r="F849" i="94"/>
  <c r="D849" i="94"/>
  <c r="F848" i="94"/>
  <c r="D848" i="94"/>
  <c r="F847" i="94"/>
  <c r="D847" i="94"/>
  <c r="F846" i="94"/>
  <c r="D846" i="94"/>
  <c r="F845" i="94"/>
  <c r="D845" i="94"/>
  <c r="C845" i="94"/>
  <c r="F844" i="94"/>
  <c r="D844" i="94"/>
  <c r="C844" i="94"/>
  <c r="F843" i="94"/>
  <c r="E843" i="94"/>
  <c r="E844" i="94" s="1"/>
  <c r="E845" i="94" s="1"/>
  <c r="D843" i="94"/>
  <c r="C843" i="94"/>
  <c r="F842" i="94"/>
  <c r="D842" i="94"/>
  <c r="C842" i="94"/>
  <c r="F841" i="94"/>
  <c r="D841" i="94"/>
  <c r="C841" i="94"/>
  <c r="F840" i="94"/>
  <c r="E840" i="94"/>
  <c r="E841" i="94" s="1"/>
  <c r="E842" i="94" s="1"/>
  <c r="D840" i="94"/>
  <c r="C840" i="94"/>
  <c r="F839" i="94"/>
  <c r="D839" i="94"/>
  <c r="C839" i="94"/>
  <c r="F838" i="94"/>
  <c r="D838" i="94"/>
  <c r="C838" i="94"/>
  <c r="F837" i="94"/>
  <c r="E837" i="94"/>
  <c r="E838" i="94" s="1"/>
  <c r="E839" i="94" s="1"/>
  <c r="D837" i="94"/>
  <c r="C837" i="94"/>
  <c r="F836" i="94"/>
  <c r="D836" i="94"/>
  <c r="C836" i="94"/>
  <c r="F835" i="94"/>
  <c r="D835" i="94"/>
  <c r="C835" i="94"/>
  <c r="F834" i="94"/>
  <c r="E834" i="94"/>
  <c r="E835" i="94" s="1"/>
  <c r="E836" i="94" s="1"/>
  <c r="D834" i="94"/>
  <c r="C834" i="94"/>
  <c r="F833" i="94"/>
  <c r="D833" i="94"/>
  <c r="C833" i="94"/>
  <c r="F832" i="94"/>
  <c r="D832" i="94"/>
  <c r="C832" i="94"/>
  <c r="F831" i="94"/>
  <c r="E831" i="94"/>
  <c r="E832" i="94" s="1"/>
  <c r="E833" i="94" s="1"/>
  <c r="D831" i="94"/>
  <c r="C831" i="94"/>
  <c r="F830" i="94"/>
  <c r="D830" i="94"/>
  <c r="C830" i="94"/>
  <c r="F829" i="94"/>
  <c r="D829" i="94"/>
  <c r="C829" i="94"/>
  <c r="F828" i="94"/>
  <c r="E828" i="94"/>
  <c r="E829" i="94" s="1"/>
  <c r="E830" i="94" s="1"/>
  <c r="D828" i="94"/>
  <c r="C828" i="94"/>
  <c r="F827" i="94"/>
  <c r="D827" i="94"/>
  <c r="C827" i="94"/>
  <c r="F826" i="94"/>
  <c r="D826" i="94"/>
  <c r="C826" i="94"/>
  <c r="F825" i="94"/>
  <c r="E825" i="94"/>
  <c r="E826" i="94" s="1"/>
  <c r="E827" i="94" s="1"/>
  <c r="D825" i="94"/>
  <c r="C825" i="94"/>
  <c r="F824" i="94"/>
  <c r="D824" i="94"/>
  <c r="C824" i="94"/>
  <c r="F823" i="94"/>
  <c r="D823" i="94"/>
  <c r="C823" i="94"/>
  <c r="F822" i="94"/>
  <c r="E822" i="94"/>
  <c r="E823" i="94" s="1"/>
  <c r="E824" i="94" s="1"/>
  <c r="D822" i="94"/>
  <c r="C822" i="94"/>
  <c r="F821" i="94"/>
  <c r="D821" i="94"/>
  <c r="C821" i="94"/>
  <c r="F820" i="94"/>
  <c r="D820" i="94"/>
  <c r="C820" i="94"/>
  <c r="F819" i="94"/>
  <c r="E819" i="94"/>
  <c r="E820" i="94" s="1"/>
  <c r="E821" i="94" s="1"/>
  <c r="D819" i="94"/>
  <c r="C819" i="94"/>
  <c r="F818" i="94"/>
  <c r="D818" i="94"/>
  <c r="C818" i="94"/>
  <c r="F817" i="94"/>
  <c r="D817" i="94"/>
  <c r="C817" i="94"/>
  <c r="F816" i="94"/>
  <c r="E816" i="94"/>
  <c r="E817" i="94" s="1"/>
  <c r="E818" i="94" s="1"/>
  <c r="D816" i="94"/>
  <c r="C816" i="94"/>
  <c r="F815" i="94"/>
  <c r="D815" i="94"/>
  <c r="C815" i="94"/>
  <c r="F814" i="94"/>
  <c r="D814" i="94"/>
  <c r="C814" i="94"/>
  <c r="F813" i="94"/>
  <c r="E813" i="94"/>
  <c r="D813" i="94"/>
  <c r="C813" i="94"/>
  <c r="F812" i="94"/>
  <c r="D812" i="94"/>
  <c r="C812" i="94"/>
  <c r="F811" i="94"/>
  <c r="D811" i="94"/>
  <c r="C811" i="94"/>
  <c r="F810" i="94"/>
  <c r="E810" i="94"/>
  <c r="E811" i="94" s="1"/>
  <c r="E812" i="94" s="1"/>
  <c r="D810" i="94"/>
  <c r="C810" i="94"/>
  <c r="F809" i="94"/>
  <c r="D809" i="94"/>
  <c r="C809" i="94"/>
  <c r="F808" i="94"/>
  <c r="D808" i="94"/>
  <c r="C808" i="94"/>
  <c r="F807" i="94"/>
  <c r="E807" i="94"/>
  <c r="E808" i="94" s="1"/>
  <c r="E809" i="94" s="1"/>
  <c r="D807" i="94"/>
  <c r="C807" i="94"/>
  <c r="F806" i="94"/>
  <c r="D806" i="94"/>
  <c r="C806" i="94"/>
  <c r="F805" i="94"/>
  <c r="D805" i="94"/>
  <c r="C805" i="94"/>
  <c r="F804" i="94"/>
  <c r="E804" i="94"/>
  <c r="E805" i="94" s="1"/>
  <c r="E806" i="94" s="1"/>
  <c r="D804" i="94"/>
  <c r="C804" i="94"/>
  <c r="S561" i="94"/>
  <c r="U561" i="94" s="1"/>
  <c r="R561" i="94"/>
  <c r="Q561" i="94"/>
  <c r="P561" i="94"/>
  <c r="O561" i="94"/>
  <c r="N561" i="94"/>
  <c r="M561" i="94"/>
  <c r="L561" i="94"/>
  <c r="K561" i="94"/>
  <c r="J561" i="94"/>
  <c r="I561" i="94"/>
  <c r="H561" i="94"/>
  <c r="G561" i="94"/>
  <c r="F561" i="94"/>
  <c r="D561" i="94"/>
  <c r="C561" i="94"/>
  <c r="S560" i="94"/>
  <c r="U560" i="94" s="1"/>
  <c r="R560" i="94"/>
  <c r="Q560" i="94"/>
  <c r="P560" i="94"/>
  <c r="O560" i="94"/>
  <c r="N560" i="94"/>
  <c r="M560" i="94"/>
  <c r="L560" i="94"/>
  <c r="K560" i="94"/>
  <c r="J560" i="94"/>
  <c r="I560" i="94"/>
  <c r="H560" i="94"/>
  <c r="G560" i="94"/>
  <c r="F560" i="94"/>
  <c r="E560" i="94"/>
  <c r="D560" i="94"/>
  <c r="C560" i="94"/>
  <c r="S559" i="94"/>
  <c r="U559" i="94" s="1"/>
  <c r="R559" i="94"/>
  <c r="Q559" i="94"/>
  <c r="P559" i="94"/>
  <c r="O559" i="94"/>
  <c r="N559" i="94"/>
  <c r="M559" i="94"/>
  <c r="L559" i="94"/>
  <c r="K559" i="94"/>
  <c r="J559" i="94"/>
  <c r="I559" i="94"/>
  <c r="H559" i="94"/>
  <c r="G559" i="94"/>
  <c r="F559" i="94"/>
  <c r="E559" i="94"/>
  <c r="D559" i="94"/>
  <c r="C559" i="94"/>
  <c r="S557" i="94"/>
  <c r="U557" i="94" s="1"/>
  <c r="R557" i="94"/>
  <c r="Q557" i="94"/>
  <c r="P557" i="94"/>
  <c r="O557" i="94"/>
  <c r="N557" i="94"/>
  <c r="M557" i="94"/>
  <c r="L557" i="94"/>
  <c r="K557" i="94"/>
  <c r="J557" i="94"/>
  <c r="I557" i="94"/>
  <c r="H557" i="94"/>
  <c r="G557" i="94"/>
  <c r="F557" i="94"/>
  <c r="E557" i="94"/>
  <c r="D557" i="94"/>
  <c r="C557" i="94"/>
  <c r="S556" i="94"/>
  <c r="U556" i="94" s="1"/>
  <c r="R556" i="94"/>
  <c r="Q556" i="94"/>
  <c r="P556" i="94"/>
  <c r="O556" i="94"/>
  <c r="N556" i="94"/>
  <c r="M556" i="94"/>
  <c r="L556" i="94"/>
  <c r="K556" i="94"/>
  <c r="J556" i="94"/>
  <c r="I556" i="94"/>
  <c r="H556" i="94"/>
  <c r="G556" i="94"/>
  <c r="F556" i="94"/>
  <c r="E556" i="94"/>
  <c r="D556" i="94"/>
  <c r="C556" i="94"/>
  <c r="S555" i="94"/>
  <c r="U555" i="94" s="1"/>
  <c r="R555" i="94"/>
  <c r="Q555" i="94"/>
  <c r="P555" i="94"/>
  <c r="O555" i="94"/>
  <c r="N555" i="94"/>
  <c r="M555" i="94"/>
  <c r="L555" i="94"/>
  <c r="K555" i="94"/>
  <c r="J555" i="94"/>
  <c r="I555" i="94"/>
  <c r="H555" i="94"/>
  <c r="G555" i="94"/>
  <c r="F555" i="94"/>
  <c r="E555" i="94"/>
  <c r="D555" i="94"/>
  <c r="C555" i="94"/>
  <c r="S554" i="94"/>
  <c r="U554" i="94" s="1"/>
  <c r="R554" i="94"/>
  <c r="Q554" i="94"/>
  <c r="P554" i="94"/>
  <c r="O554" i="94"/>
  <c r="N554" i="94"/>
  <c r="M554" i="94"/>
  <c r="L554" i="94"/>
  <c r="K554" i="94"/>
  <c r="J554" i="94"/>
  <c r="I554" i="94"/>
  <c r="H554" i="94"/>
  <c r="G554" i="94"/>
  <c r="F554" i="94"/>
  <c r="E554" i="94"/>
  <c r="D554" i="94"/>
  <c r="C554" i="94"/>
  <c r="S553" i="94"/>
  <c r="U553" i="94" s="1"/>
  <c r="R553" i="94"/>
  <c r="Q553" i="94"/>
  <c r="P553" i="94"/>
  <c r="O553" i="94"/>
  <c r="N553" i="94"/>
  <c r="M553" i="94"/>
  <c r="L553" i="94"/>
  <c r="K553" i="94"/>
  <c r="J553" i="94"/>
  <c r="I553" i="94"/>
  <c r="H553" i="94"/>
  <c r="G553" i="94"/>
  <c r="F553" i="94"/>
  <c r="E553" i="94"/>
  <c r="D553" i="94"/>
  <c r="C553" i="94"/>
  <c r="S552" i="94"/>
  <c r="U552" i="94" s="1"/>
  <c r="R552" i="94"/>
  <c r="Q552" i="94"/>
  <c r="P552" i="94"/>
  <c r="O552" i="94"/>
  <c r="N552" i="94"/>
  <c r="M552" i="94"/>
  <c r="L552" i="94"/>
  <c r="K552" i="94"/>
  <c r="J552" i="94"/>
  <c r="I552" i="94"/>
  <c r="H552" i="94"/>
  <c r="G552" i="94"/>
  <c r="F552" i="94"/>
  <c r="E552" i="94"/>
  <c r="D552" i="94"/>
  <c r="C552" i="94"/>
  <c r="S551" i="94"/>
  <c r="U551" i="94" s="1"/>
  <c r="R551" i="94"/>
  <c r="Q551" i="94"/>
  <c r="P551" i="94"/>
  <c r="O551" i="94"/>
  <c r="N551" i="94"/>
  <c r="M551" i="94"/>
  <c r="L551" i="94"/>
  <c r="K551" i="94"/>
  <c r="J551" i="94"/>
  <c r="I551" i="94"/>
  <c r="H551" i="94"/>
  <c r="G551" i="94"/>
  <c r="F551" i="94"/>
  <c r="E551" i="94"/>
  <c r="D551" i="94"/>
  <c r="C551" i="94"/>
  <c r="S550" i="94"/>
  <c r="U550" i="94" s="1"/>
  <c r="R550" i="94"/>
  <c r="Q550" i="94"/>
  <c r="P550" i="94"/>
  <c r="O550" i="94"/>
  <c r="N550" i="94"/>
  <c r="M550" i="94"/>
  <c r="L550" i="94"/>
  <c r="K550" i="94"/>
  <c r="J550" i="94"/>
  <c r="I550" i="94"/>
  <c r="H550" i="94"/>
  <c r="G550" i="94"/>
  <c r="F550" i="94"/>
  <c r="E550" i="94"/>
  <c r="D550" i="94"/>
  <c r="C550" i="94"/>
  <c r="S549" i="94"/>
  <c r="U549" i="94" s="1"/>
  <c r="R549" i="94"/>
  <c r="Q549" i="94"/>
  <c r="P549" i="94"/>
  <c r="O549" i="94"/>
  <c r="N549" i="94"/>
  <c r="M549" i="94"/>
  <c r="L549" i="94"/>
  <c r="K549" i="94"/>
  <c r="J549" i="94"/>
  <c r="I549" i="94"/>
  <c r="H549" i="94"/>
  <c r="G549" i="94"/>
  <c r="F549" i="94"/>
  <c r="E549" i="94"/>
  <c r="D549" i="94"/>
  <c r="C549" i="94"/>
  <c r="S548" i="94"/>
  <c r="U548" i="94" s="1"/>
  <c r="R548" i="94"/>
  <c r="Q548" i="94"/>
  <c r="P548" i="94"/>
  <c r="O548" i="94"/>
  <c r="N548" i="94"/>
  <c r="M548" i="94"/>
  <c r="L548" i="94"/>
  <c r="K548" i="94"/>
  <c r="J548" i="94"/>
  <c r="I548" i="94"/>
  <c r="H548" i="94"/>
  <c r="G548" i="94"/>
  <c r="F548" i="94"/>
  <c r="E548" i="94"/>
  <c r="D548" i="94"/>
  <c r="C548" i="94"/>
  <c r="S547" i="94"/>
  <c r="U547" i="94" s="1"/>
  <c r="R547" i="94"/>
  <c r="Q547" i="94"/>
  <c r="P547" i="94"/>
  <c r="O547" i="94"/>
  <c r="N547" i="94"/>
  <c r="M547" i="94"/>
  <c r="L547" i="94"/>
  <c r="K547" i="94"/>
  <c r="J547" i="94"/>
  <c r="I547" i="94"/>
  <c r="H547" i="94"/>
  <c r="G547" i="94"/>
  <c r="F547" i="94"/>
  <c r="E547" i="94"/>
  <c r="D547" i="94"/>
  <c r="C547" i="94"/>
  <c r="S546" i="94"/>
  <c r="U546" i="94" s="1"/>
  <c r="R546" i="94"/>
  <c r="Q546" i="94"/>
  <c r="P546" i="94"/>
  <c r="O546" i="94"/>
  <c r="N546" i="94"/>
  <c r="M546" i="94"/>
  <c r="L546" i="94"/>
  <c r="K546" i="94"/>
  <c r="J546" i="94"/>
  <c r="I546" i="94"/>
  <c r="H546" i="94"/>
  <c r="G546" i="94"/>
  <c r="F546" i="94"/>
  <c r="E546" i="94"/>
  <c r="D546" i="94"/>
  <c r="C546" i="94"/>
  <c r="S545" i="94"/>
  <c r="U545" i="94" s="1"/>
  <c r="R545" i="94"/>
  <c r="Q545" i="94"/>
  <c r="P545" i="94"/>
  <c r="O545" i="94"/>
  <c r="N545" i="94"/>
  <c r="M545" i="94"/>
  <c r="L545" i="94"/>
  <c r="K545" i="94"/>
  <c r="J545" i="94"/>
  <c r="I545" i="94"/>
  <c r="H545" i="94"/>
  <c r="G545" i="94"/>
  <c r="F545" i="94"/>
  <c r="E545" i="94"/>
  <c r="D545" i="94"/>
  <c r="C545" i="94"/>
  <c r="S544" i="94"/>
  <c r="U544" i="94" s="1"/>
  <c r="R544" i="94"/>
  <c r="Q544" i="94"/>
  <c r="P544" i="94"/>
  <c r="O544" i="94"/>
  <c r="N544" i="94"/>
  <c r="M544" i="94"/>
  <c r="L544" i="94"/>
  <c r="K544" i="94"/>
  <c r="J544" i="94"/>
  <c r="I544" i="94"/>
  <c r="H544" i="94"/>
  <c r="G544" i="94"/>
  <c r="F544" i="94"/>
  <c r="E544" i="94"/>
  <c r="D544" i="94"/>
  <c r="C544" i="94"/>
  <c r="S543" i="94"/>
  <c r="U543" i="94" s="1"/>
  <c r="R543" i="94"/>
  <c r="Q543" i="94"/>
  <c r="P543" i="94"/>
  <c r="O543" i="94"/>
  <c r="N543" i="94"/>
  <c r="M543" i="94"/>
  <c r="L543" i="94"/>
  <c r="K543" i="94"/>
  <c r="J543" i="94"/>
  <c r="I543" i="94"/>
  <c r="H543" i="94"/>
  <c r="G543" i="94"/>
  <c r="F543" i="94"/>
  <c r="E543" i="94"/>
  <c r="D543" i="94"/>
  <c r="C543" i="94"/>
  <c r="S542" i="94"/>
  <c r="U542" i="94" s="1"/>
  <c r="R542" i="94"/>
  <c r="Q542" i="94"/>
  <c r="P542" i="94"/>
  <c r="O542" i="94"/>
  <c r="N542" i="94"/>
  <c r="M542" i="94"/>
  <c r="L542" i="94"/>
  <c r="K542" i="94"/>
  <c r="J542" i="94"/>
  <c r="I542" i="94"/>
  <c r="H542" i="94"/>
  <c r="G542" i="94"/>
  <c r="F542" i="94"/>
  <c r="E542" i="94"/>
  <c r="D542" i="94"/>
  <c r="C542" i="94"/>
  <c r="S541" i="94"/>
  <c r="U541" i="94" s="1"/>
  <c r="R541" i="94"/>
  <c r="Q541" i="94"/>
  <c r="P541" i="94"/>
  <c r="O541" i="94"/>
  <c r="N541" i="94"/>
  <c r="M541" i="94"/>
  <c r="L541" i="94"/>
  <c r="K541" i="94"/>
  <c r="J541" i="94"/>
  <c r="I541" i="94"/>
  <c r="H541" i="94"/>
  <c r="G541" i="94"/>
  <c r="F541" i="94"/>
  <c r="E541" i="94"/>
  <c r="D541" i="94"/>
  <c r="C541" i="94"/>
  <c r="S540" i="94"/>
  <c r="U540" i="94" s="1"/>
  <c r="R540" i="94"/>
  <c r="Q540" i="94"/>
  <c r="P540" i="94"/>
  <c r="O540" i="94"/>
  <c r="N540" i="94"/>
  <c r="M540" i="94"/>
  <c r="L540" i="94"/>
  <c r="K540" i="94"/>
  <c r="J540" i="94"/>
  <c r="I540" i="94"/>
  <c r="H540" i="94"/>
  <c r="G540" i="94"/>
  <c r="F540" i="94"/>
  <c r="E540" i="94"/>
  <c r="D540" i="94"/>
  <c r="C540" i="94"/>
  <c r="S539" i="94"/>
  <c r="U539" i="94" s="1"/>
  <c r="R539" i="94"/>
  <c r="Q539" i="94"/>
  <c r="P539" i="94"/>
  <c r="O539" i="94"/>
  <c r="N539" i="94"/>
  <c r="M539" i="94"/>
  <c r="L539" i="94"/>
  <c r="K539" i="94"/>
  <c r="J539" i="94"/>
  <c r="I539" i="94"/>
  <c r="H539" i="94"/>
  <c r="G539" i="94"/>
  <c r="F539" i="94"/>
  <c r="E539" i="94"/>
  <c r="D539" i="94"/>
  <c r="C539" i="94"/>
  <c r="S538" i="94"/>
  <c r="U538" i="94" s="1"/>
  <c r="R538" i="94"/>
  <c r="Q538" i="94"/>
  <c r="P538" i="94"/>
  <c r="O538" i="94"/>
  <c r="N538" i="94"/>
  <c r="M538" i="94"/>
  <c r="L538" i="94"/>
  <c r="K538" i="94"/>
  <c r="J538" i="94"/>
  <c r="I538" i="94"/>
  <c r="H538" i="94"/>
  <c r="G538" i="94"/>
  <c r="F538" i="94"/>
  <c r="E538" i="94"/>
  <c r="D538" i="94"/>
  <c r="C538" i="94"/>
  <c r="S537" i="94"/>
  <c r="U537" i="94" s="1"/>
  <c r="R537" i="94"/>
  <c r="Q537" i="94"/>
  <c r="P537" i="94"/>
  <c r="O537" i="94"/>
  <c r="N537" i="94"/>
  <c r="M537" i="94"/>
  <c r="L537" i="94"/>
  <c r="K537" i="94"/>
  <c r="J537" i="94"/>
  <c r="I537" i="94"/>
  <c r="H537" i="94"/>
  <c r="G537" i="94"/>
  <c r="F537" i="94"/>
  <c r="E537" i="94"/>
  <c r="D537" i="94"/>
  <c r="C537" i="94"/>
  <c r="S536" i="94"/>
  <c r="U536" i="94" s="1"/>
  <c r="R536" i="94"/>
  <c r="Q536" i="94"/>
  <c r="P536" i="94"/>
  <c r="O536" i="94"/>
  <c r="N536" i="94"/>
  <c r="M536" i="94"/>
  <c r="L536" i="94"/>
  <c r="K536" i="94"/>
  <c r="J536" i="94"/>
  <c r="I536" i="94"/>
  <c r="H536" i="94"/>
  <c r="G536" i="94"/>
  <c r="F536" i="94"/>
  <c r="E536" i="94"/>
  <c r="D536" i="94"/>
  <c r="C536" i="94"/>
  <c r="F535" i="94"/>
  <c r="E535" i="94"/>
  <c r="D535" i="94"/>
  <c r="C535" i="94"/>
  <c r="S534" i="94"/>
  <c r="U534" i="94" s="1"/>
  <c r="R534" i="94"/>
  <c r="Q534" i="94"/>
  <c r="P534" i="94"/>
  <c r="O534" i="94"/>
  <c r="N534" i="94"/>
  <c r="M534" i="94"/>
  <c r="L534" i="94"/>
  <c r="K534" i="94"/>
  <c r="J534" i="94"/>
  <c r="I534" i="94"/>
  <c r="H534" i="94"/>
  <c r="G534" i="94"/>
  <c r="F534" i="94"/>
  <c r="E534" i="94"/>
  <c r="D534" i="94"/>
  <c r="C534" i="94"/>
  <c r="R533" i="94"/>
  <c r="Q533" i="94"/>
  <c r="P533" i="94"/>
  <c r="O533" i="94"/>
  <c r="N533" i="94"/>
  <c r="M533" i="94"/>
  <c r="L533" i="94"/>
  <c r="K533" i="94"/>
  <c r="J533" i="94"/>
  <c r="I533" i="94"/>
  <c r="H533" i="94"/>
  <c r="G533" i="94"/>
  <c r="F533" i="94"/>
  <c r="E533" i="94"/>
  <c r="D533" i="94"/>
  <c r="C533" i="94"/>
  <c r="S532" i="94"/>
  <c r="U532" i="94" s="1"/>
  <c r="R532" i="94"/>
  <c r="Q532" i="94"/>
  <c r="P532" i="94"/>
  <c r="O532" i="94"/>
  <c r="N532" i="94"/>
  <c r="M532" i="94"/>
  <c r="L532" i="94"/>
  <c r="K532" i="94"/>
  <c r="J532" i="94"/>
  <c r="I532" i="94"/>
  <c r="H532" i="94"/>
  <c r="G532" i="94"/>
  <c r="F532" i="94"/>
  <c r="E532" i="94"/>
  <c r="D532" i="94"/>
  <c r="C532" i="94"/>
  <c r="S531" i="94"/>
  <c r="U531" i="94" s="1"/>
  <c r="R531" i="94"/>
  <c r="Q531" i="94"/>
  <c r="P531" i="94"/>
  <c r="O531" i="94"/>
  <c r="N531" i="94"/>
  <c r="M531" i="94"/>
  <c r="L531" i="94"/>
  <c r="K531" i="94"/>
  <c r="J531" i="94"/>
  <c r="I531" i="94"/>
  <c r="H531" i="94"/>
  <c r="G531" i="94"/>
  <c r="F531" i="94"/>
  <c r="E531" i="94"/>
  <c r="D531" i="94"/>
  <c r="C531" i="94"/>
  <c r="S530" i="94"/>
  <c r="U530" i="94" s="1"/>
  <c r="R530" i="94"/>
  <c r="Q530" i="94"/>
  <c r="P530" i="94"/>
  <c r="O530" i="94"/>
  <c r="N530" i="94"/>
  <c r="M530" i="94"/>
  <c r="L530" i="94"/>
  <c r="K530" i="94"/>
  <c r="J530" i="94"/>
  <c r="I530" i="94"/>
  <c r="H530" i="94"/>
  <c r="G530" i="94"/>
  <c r="F530" i="94"/>
  <c r="E530" i="94"/>
  <c r="D530" i="94"/>
  <c r="C530" i="94"/>
  <c r="S529" i="94"/>
  <c r="U529" i="94" s="1"/>
  <c r="R529" i="94"/>
  <c r="Q529" i="94"/>
  <c r="P529" i="94"/>
  <c r="O529" i="94"/>
  <c r="N529" i="94"/>
  <c r="M529" i="94"/>
  <c r="L529" i="94"/>
  <c r="K529" i="94"/>
  <c r="J529" i="94"/>
  <c r="I529" i="94"/>
  <c r="H529" i="94"/>
  <c r="G529" i="94"/>
  <c r="F529" i="94"/>
  <c r="E529" i="94"/>
  <c r="D529" i="94"/>
  <c r="C529" i="94"/>
  <c r="S528" i="94"/>
  <c r="U528" i="94" s="1"/>
  <c r="R528" i="94"/>
  <c r="Q528" i="94"/>
  <c r="P528" i="94"/>
  <c r="O528" i="94"/>
  <c r="N528" i="94"/>
  <c r="M528" i="94"/>
  <c r="L528" i="94"/>
  <c r="K528" i="94"/>
  <c r="J528" i="94"/>
  <c r="I528" i="94"/>
  <c r="H528" i="94"/>
  <c r="G528" i="94"/>
  <c r="F528" i="94"/>
  <c r="E528" i="94"/>
  <c r="D528" i="94"/>
  <c r="C528" i="94"/>
  <c r="S527" i="94"/>
  <c r="U527" i="94" s="1"/>
  <c r="R527" i="94"/>
  <c r="Q527" i="94"/>
  <c r="P527" i="94"/>
  <c r="O527" i="94"/>
  <c r="N527" i="94"/>
  <c r="M527" i="94"/>
  <c r="L527" i="94"/>
  <c r="K527" i="94"/>
  <c r="J527" i="94"/>
  <c r="I527" i="94"/>
  <c r="H527" i="94"/>
  <c r="G527" i="94"/>
  <c r="F527" i="94"/>
  <c r="E527" i="94"/>
  <c r="D527" i="94"/>
  <c r="C527" i="94"/>
  <c r="S526" i="94"/>
  <c r="U526" i="94" s="1"/>
  <c r="R526" i="94"/>
  <c r="Q526" i="94"/>
  <c r="P526" i="94"/>
  <c r="O526" i="94"/>
  <c r="N526" i="94"/>
  <c r="M526" i="94"/>
  <c r="L526" i="94"/>
  <c r="K526" i="94"/>
  <c r="J526" i="94"/>
  <c r="I526" i="94"/>
  <c r="H526" i="94"/>
  <c r="G526" i="94"/>
  <c r="F526" i="94"/>
  <c r="E526" i="94"/>
  <c r="D526" i="94"/>
  <c r="C526" i="94"/>
  <c r="S525" i="94"/>
  <c r="U525" i="94" s="1"/>
  <c r="R525" i="94"/>
  <c r="Q525" i="94"/>
  <c r="P525" i="94"/>
  <c r="O525" i="94"/>
  <c r="N525" i="94"/>
  <c r="M525" i="94"/>
  <c r="L525" i="94"/>
  <c r="K525" i="94"/>
  <c r="J525" i="94"/>
  <c r="I525" i="94"/>
  <c r="H525" i="94"/>
  <c r="G525" i="94"/>
  <c r="F525" i="94"/>
  <c r="E525" i="94"/>
  <c r="D525" i="94"/>
  <c r="C525" i="94"/>
  <c r="S524" i="94"/>
  <c r="U524" i="94" s="1"/>
  <c r="R524" i="94"/>
  <c r="Q524" i="94"/>
  <c r="P524" i="94"/>
  <c r="O524" i="94"/>
  <c r="N524" i="94"/>
  <c r="M524" i="94"/>
  <c r="L524" i="94"/>
  <c r="K524" i="94"/>
  <c r="J524" i="94"/>
  <c r="I524" i="94"/>
  <c r="H524" i="94"/>
  <c r="G524" i="94"/>
  <c r="F524" i="94"/>
  <c r="E524" i="94"/>
  <c r="D524" i="94"/>
  <c r="C524" i="94"/>
  <c r="S523" i="94"/>
  <c r="U523" i="94" s="1"/>
  <c r="R523" i="94"/>
  <c r="Q523" i="94"/>
  <c r="P523" i="94"/>
  <c r="O523" i="94"/>
  <c r="N523" i="94"/>
  <c r="M523" i="94"/>
  <c r="L523" i="94"/>
  <c r="K523" i="94"/>
  <c r="J523" i="94"/>
  <c r="I523" i="94"/>
  <c r="H523" i="94"/>
  <c r="G523" i="94"/>
  <c r="F523" i="94"/>
  <c r="E523" i="94"/>
  <c r="D523" i="94"/>
  <c r="C523"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R322" i="94"/>
  <c r="Q322" i="94"/>
  <c r="P322" i="94"/>
  <c r="O322" i="94"/>
  <c r="N322" i="94"/>
  <c r="M322" i="94"/>
  <c r="L322" i="94"/>
  <c r="K322" i="94"/>
  <c r="J322" i="94"/>
  <c r="I322" i="94"/>
  <c r="H322" i="94"/>
  <c r="G322" i="94"/>
  <c r="F322" i="94"/>
  <c r="E322" i="94"/>
  <c r="C322" i="94"/>
  <c r="R321" i="94"/>
  <c r="Q321" i="94"/>
  <c r="P321" i="94"/>
  <c r="O321" i="94"/>
  <c r="N321" i="94"/>
  <c r="M321" i="94"/>
  <c r="L321" i="94"/>
  <c r="K321" i="94"/>
  <c r="J321" i="94"/>
  <c r="I321" i="94"/>
  <c r="H321" i="94"/>
  <c r="G321" i="94"/>
  <c r="F321" i="94"/>
  <c r="E321" i="94"/>
  <c r="C321" i="94"/>
  <c r="R320" i="94"/>
  <c r="Q320" i="94"/>
  <c r="P320" i="94"/>
  <c r="O320" i="94"/>
  <c r="N320" i="94"/>
  <c r="M320" i="94"/>
  <c r="L320" i="94"/>
  <c r="K320" i="94"/>
  <c r="J320" i="94"/>
  <c r="I320" i="94"/>
  <c r="H320" i="94"/>
  <c r="G320"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R316" i="94"/>
  <c r="Q316" i="94"/>
  <c r="P316" i="94"/>
  <c r="O316" i="94"/>
  <c r="N316" i="94"/>
  <c r="M316" i="94"/>
  <c r="L316" i="94"/>
  <c r="K316" i="94"/>
  <c r="J316" i="94"/>
  <c r="I316" i="94"/>
  <c r="H316" i="94"/>
  <c r="G316" i="94"/>
  <c r="F316" i="94"/>
  <c r="E316" i="94"/>
  <c r="C316" i="94"/>
  <c r="F315" i="94"/>
  <c r="E315" i="94"/>
  <c r="C315"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310" i="94"/>
  <c r="E310" i="94"/>
  <c r="C310" i="94"/>
  <c r="R309" i="94"/>
  <c r="Q309" i="94"/>
  <c r="P309" i="94"/>
  <c r="O309" i="94"/>
  <c r="N309" i="94"/>
  <c r="M309" i="94"/>
  <c r="L309" i="94"/>
  <c r="K309" i="94"/>
  <c r="J309" i="94"/>
  <c r="I309" i="94"/>
  <c r="H309" i="94"/>
  <c r="G309" i="94"/>
  <c r="F309" i="94"/>
  <c r="E309" i="94"/>
  <c r="C309" i="94"/>
  <c r="R308" i="94"/>
  <c r="Q308" i="94"/>
  <c r="P308" i="94"/>
  <c r="O308" i="94"/>
  <c r="N308" i="94"/>
  <c r="M308" i="94"/>
  <c r="L308" i="94"/>
  <c r="K308" i="94"/>
  <c r="J308" i="94"/>
  <c r="I308" i="94"/>
  <c r="H308" i="94"/>
  <c r="G308" i="94"/>
  <c r="F308" i="94"/>
  <c r="E308" i="94"/>
  <c r="C308" i="94"/>
  <c r="R307" i="94"/>
  <c r="Q307" i="94"/>
  <c r="P307" i="94"/>
  <c r="O307" i="94"/>
  <c r="N307" i="94"/>
  <c r="M307" i="94"/>
  <c r="L307" i="94"/>
  <c r="K307" i="94"/>
  <c r="J307" i="94"/>
  <c r="I307" i="94"/>
  <c r="H307" i="94"/>
  <c r="G307" i="94"/>
  <c r="F307" i="94"/>
  <c r="E307" i="94"/>
  <c r="C307" i="94"/>
  <c r="R306" i="94"/>
  <c r="Q306" i="94"/>
  <c r="P306" i="94"/>
  <c r="O306" i="94"/>
  <c r="N306" i="94"/>
  <c r="M306" i="94"/>
  <c r="L306" i="94"/>
  <c r="K306" i="94"/>
  <c r="J306" i="94"/>
  <c r="I306" i="94"/>
  <c r="H306" i="94"/>
  <c r="G306" i="94"/>
  <c r="F306" i="94"/>
  <c r="E306" i="94"/>
  <c r="C306" i="94"/>
  <c r="R305" i="94"/>
  <c r="Q305" i="94"/>
  <c r="P305" i="94"/>
  <c r="O305" i="94"/>
  <c r="N305" i="94"/>
  <c r="M305" i="94"/>
  <c r="L305" i="94"/>
  <c r="K305" i="94"/>
  <c r="J305" i="94"/>
  <c r="I305" i="94"/>
  <c r="H305" i="94"/>
  <c r="G305" i="94"/>
  <c r="F305" i="94"/>
  <c r="E305" i="94"/>
  <c r="D305" i="94"/>
  <c r="C305" i="94"/>
  <c r="E304" i="94"/>
  <c r="D304" i="94"/>
  <c r="C304" i="94"/>
  <c r="E303" i="94"/>
  <c r="D303" i="94"/>
  <c r="C303" i="94"/>
  <c r="E302" i="94"/>
  <c r="D302" i="94"/>
  <c r="C302" i="94"/>
  <c r="E301" i="94"/>
  <c r="D301" i="94"/>
  <c r="C301" i="94"/>
  <c r="E300" i="94"/>
  <c r="D300" i="94"/>
  <c r="C300" i="94"/>
  <c r="E299" i="94"/>
  <c r="D299" i="94"/>
  <c r="C299" i="94"/>
  <c r="E298" i="94"/>
  <c r="D298" i="94"/>
  <c r="C298" i="94"/>
  <c r="F297" i="94"/>
  <c r="E297" i="94"/>
  <c r="D297" i="94"/>
  <c r="C297" i="94"/>
  <c r="R296" i="94"/>
  <c r="Q296" i="94"/>
  <c r="P296" i="94"/>
  <c r="O296" i="94"/>
  <c r="N296" i="94"/>
  <c r="M296" i="94"/>
  <c r="L296" i="94"/>
  <c r="K296" i="94"/>
  <c r="J296" i="94"/>
  <c r="I296" i="94"/>
  <c r="H296" i="94"/>
  <c r="F296" i="94"/>
  <c r="E296" i="94"/>
  <c r="D296" i="94"/>
  <c r="C296" i="94"/>
  <c r="R295" i="94"/>
  <c r="Q295" i="94"/>
  <c r="P295" i="94"/>
  <c r="O295" i="94"/>
  <c r="N295" i="94"/>
  <c r="M295" i="94"/>
  <c r="L295" i="94"/>
  <c r="K295" i="94"/>
  <c r="J295" i="94"/>
  <c r="I295" i="94"/>
  <c r="H295" i="94"/>
  <c r="G295" i="94"/>
  <c r="F295" i="94"/>
  <c r="E295" i="94"/>
  <c r="D295" i="94"/>
  <c r="C295" i="94"/>
  <c r="R294" i="94"/>
  <c r="Q294" i="94"/>
  <c r="P294" i="94"/>
  <c r="O294" i="94"/>
  <c r="N294" i="94"/>
  <c r="M294" i="94"/>
  <c r="L294" i="94"/>
  <c r="K294" i="94"/>
  <c r="J294" i="94"/>
  <c r="I294" i="94"/>
  <c r="H294" i="94"/>
  <c r="G294" i="94"/>
  <c r="F294" i="94"/>
  <c r="E294" i="94"/>
  <c r="D294" i="94"/>
  <c r="C294" i="94"/>
  <c r="R293" i="94"/>
  <c r="Q293" i="94"/>
  <c r="P293" i="94"/>
  <c r="O293" i="94"/>
  <c r="N293" i="94"/>
  <c r="M293" i="94"/>
  <c r="L293" i="94"/>
  <c r="K293" i="94"/>
  <c r="J293" i="94"/>
  <c r="I293" i="94"/>
  <c r="H293" i="94"/>
  <c r="G293" i="94"/>
  <c r="F293" i="94"/>
  <c r="E293" i="94"/>
  <c r="D293" i="94"/>
  <c r="C293" i="94"/>
  <c r="R292" i="94"/>
  <c r="Q292" i="94"/>
  <c r="P292" i="94"/>
  <c r="O292" i="94"/>
  <c r="N292" i="94"/>
  <c r="M292" i="94"/>
  <c r="L292" i="94"/>
  <c r="K292" i="94"/>
  <c r="J292" i="94"/>
  <c r="I292" i="94"/>
  <c r="H292" i="94"/>
  <c r="G292" i="94"/>
  <c r="F292" i="94"/>
  <c r="E292" i="94"/>
  <c r="D292" i="94"/>
  <c r="C292" i="94"/>
  <c r="R291" i="94"/>
  <c r="Q291" i="94"/>
  <c r="P291" i="94"/>
  <c r="O291" i="94"/>
  <c r="N291" i="94"/>
  <c r="M291" i="94"/>
  <c r="L291" i="94"/>
  <c r="K291" i="94"/>
  <c r="J291" i="94"/>
  <c r="I291" i="94"/>
  <c r="H291" i="94"/>
  <c r="G291" i="94"/>
  <c r="F291" i="94"/>
  <c r="E291" i="94"/>
  <c r="D291" i="94"/>
  <c r="C291" i="94"/>
  <c r="R290" i="94"/>
  <c r="Q290" i="94"/>
  <c r="P290" i="94"/>
  <c r="O290" i="94"/>
  <c r="N290" i="94"/>
  <c r="M290" i="94"/>
  <c r="L290" i="94"/>
  <c r="K290" i="94"/>
  <c r="J290" i="94"/>
  <c r="I290" i="94"/>
  <c r="H290" i="94"/>
  <c r="G290" i="94"/>
  <c r="F290" i="94"/>
  <c r="E290" i="94"/>
  <c r="D290" i="94"/>
  <c r="C290" i="94"/>
  <c r="R289" i="94"/>
  <c r="Q289" i="94"/>
  <c r="P289" i="94"/>
  <c r="O289" i="94"/>
  <c r="N289" i="94"/>
  <c r="M289" i="94"/>
  <c r="L289" i="94"/>
  <c r="K289" i="94"/>
  <c r="J289" i="94"/>
  <c r="I289" i="94"/>
  <c r="H289" i="94"/>
  <c r="G289" i="94"/>
  <c r="F289" i="94"/>
  <c r="E289" i="94"/>
  <c r="D289" i="94"/>
  <c r="C289" i="94"/>
  <c r="R288" i="94"/>
  <c r="Q288" i="94"/>
  <c r="P288" i="94"/>
  <c r="O288" i="94"/>
  <c r="N288" i="94"/>
  <c r="M288" i="94"/>
  <c r="L288" i="94"/>
  <c r="K288" i="94"/>
  <c r="J288" i="94"/>
  <c r="I288" i="94"/>
  <c r="H288" i="94"/>
  <c r="G288" i="94"/>
  <c r="F288" i="94"/>
  <c r="E288" i="94"/>
  <c r="D288" i="94"/>
  <c r="C288" i="94"/>
  <c r="R287" i="94"/>
  <c r="Q287" i="94"/>
  <c r="P287" i="94"/>
  <c r="O287" i="94"/>
  <c r="N287" i="94"/>
  <c r="M287" i="94"/>
  <c r="L287" i="94"/>
  <c r="K287" i="94"/>
  <c r="J287" i="94"/>
  <c r="I287" i="94"/>
  <c r="H287" i="94"/>
  <c r="G287" i="94"/>
  <c r="F287" i="94"/>
  <c r="E287" i="94"/>
  <c r="D287" i="94"/>
  <c r="C287" i="94"/>
  <c r="R286" i="94"/>
  <c r="Q286" i="94"/>
  <c r="P286" i="94"/>
  <c r="O286" i="94"/>
  <c r="N286" i="94"/>
  <c r="M286" i="94"/>
  <c r="L286" i="94"/>
  <c r="K286" i="94"/>
  <c r="J286" i="94"/>
  <c r="I286" i="94"/>
  <c r="H286" i="94"/>
  <c r="G286" i="94"/>
  <c r="F286" i="94"/>
  <c r="E286" i="94"/>
  <c r="D286" i="94"/>
  <c r="C286" i="94"/>
  <c r="R285" i="94"/>
  <c r="Q285" i="94"/>
  <c r="P285" i="94"/>
  <c r="O285" i="94"/>
  <c r="N285" i="94"/>
  <c r="M285" i="94"/>
  <c r="L285" i="94"/>
  <c r="K285" i="94"/>
  <c r="J285" i="94"/>
  <c r="I285" i="94"/>
  <c r="H285" i="94"/>
  <c r="G285" i="94"/>
  <c r="F285" i="94"/>
  <c r="E285" i="94"/>
  <c r="D285" i="94"/>
  <c r="C285" i="94"/>
  <c r="R284" i="94"/>
  <c r="Q284" i="94"/>
  <c r="P284" i="94"/>
  <c r="O284" i="94"/>
  <c r="N284" i="94"/>
  <c r="M284" i="94"/>
  <c r="L284" i="94"/>
  <c r="K284" i="94"/>
  <c r="J284" i="94"/>
  <c r="I284" i="94"/>
  <c r="H284" i="94"/>
  <c r="G284" i="94"/>
  <c r="F284" i="94"/>
  <c r="E284" i="94"/>
  <c r="D284" i="94"/>
  <c r="C284" i="94"/>
  <c r="R283" i="94"/>
  <c r="Q283" i="94"/>
  <c r="P283" i="94"/>
  <c r="O283" i="94"/>
  <c r="N283" i="94"/>
  <c r="M283" i="94"/>
  <c r="L283" i="94"/>
  <c r="K283" i="94"/>
  <c r="J283" i="94"/>
  <c r="I283" i="94"/>
  <c r="H283" i="94"/>
  <c r="G283" i="94"/>
  <c r="F283" i="94"/>
  <c r="E283" i="94"/>
  <c r="D283" i="94"/>
  <c r="C283" i="94"/>
  <c r="R282" i="94"/>
  <c r="Q282" i="94"/>
  <c r="P282" i="94"/>
  <c r="O282" i="94"/>
  <c r="N282" i="94"/>
  <c r="M282" i="94"/>
  <c r="L282" i="94"/>
  <c r="K282" i="94"/>
  <c r="J282" i="94"/>
  <c r="I282" i="94"/>
  <c r="H282" i="94"/>
  <c r="G282" i="94"/>
  <c r="F282" i="94"/>
  <c r="E282" i="94"/>
  <c r="D282" i="94"/>
  <c r="C282" i="94"/>
  <c r="R281" i="94"/>
  <c r="Q281" i="94"/>
  <c r="P281" i="94"/>
  <c r="O281" i="94"/>
  <c r="N281" i="94"/>
  <c r="M281" i="94"/>
  <c r="L281" i="94"/>
  <c r="K281" i="94"/>
  <c r="J281" i="94"/>
  <c r="I281" i="94"/>
  <c r="H281" i="94"/>
  <c r="G281" i="94"/>
  <c r="F281" i="94"/>
  <c r="E281" i="94"/>
  <c r="D281" i="94"/>
  <c r="C281" i="94"/>
  <c r="R280" i="94"/>
  <c r="Q280" i="94"/>
  <c r="P280" i="94"/>
  <c r="O280" i="94"/>
  <c r="N280" i="94"/>
  <c r="M280" i="94"/>
  <c r="L280" i="94"/>
  <c r="K280" i="94"/>
  <c r="J280" i="94"/>
  <c r="I280" i="94"/>
  <c r="H280" i="94"/>
  <c r="G280" i="94"/>
  <c r="F280" i="94"/>
  <c r="E280" i="94"/>
  <c r="D280" i="94"/>
  <c r="C280" i="94"/>
  <c r="R279" i="94"/>
  <c r="Q279" i="94"/>
  <c r="P279" i="94"/>
  <c r="O279" i="94"/>
  <c r="N279" i="94"/>
  <c r="M279" i="94"/>
  <c r="L279" i="94"/>
  <c r="K279" i="94"/>
  <c r="J279" i="94"/>
  <c r="I279" i="94"/>
  <c r="H279" i="94"/>
  <c r="G279" i="94"/>
  <c r="F279" i="94"/>
  <c r="E279" i="94"/>
  <c r="D279" i="94"/>
  <c r="C279" i="94"/>
  <c r="R278" i="94"/>
  <c r="Q278" i="94"/>
  <c r="P278" i="94"/>
  <c r="O278" i="94"/>
  <c r="N278" i="94"/>
  <c r="M278" i="94"/>
  <c r="L278" i="94"/>
  <c r="K278" i="94"/>
  <c r="J278" i="94"/>
  <c r="I278" i="94"/>
  <c r="H278" i="94"/>
  <c r="G278" i="94"/>
  <c r="F278" i="94"/>
  <c r="E278" i="94"/>
  <c r="D278" i="94"/>
  <c r="C278" i="94"/>
  <c r="F277" i="94"/>
  <c r="E277" i="94"/>
  <c r="D277" i="94"/>
  <c r="C277" i="94"/>
  <c r="R276" i="94"/>
  <c r="Q276" i="94"/>
  <c r="P276" i="94"/>
  <c r="O276" i="94"/>
  <c r="N276" i="94"/>
  <c r="M276" i="94"/>
  <c r="L276" i="94"/>
  <c r="K276" i="94"/>
  <c r="J276" i="94"/>
  <c r="I276" i="94"/>
  <c r="H276" i="94"/>
  <c r="G276" i="94"/>
  <c r="F276" i="94"/>
  <c r="E276" i="94"/>
  <c r="D276" i="94"/>
  <c r="C276" i="94"/>
  <c r="R275" i="94"/>
  <c r="Q275" i="94"/>
  <c r="P275" i="94"/>
  <c r="O275" i="94"/>
  <c r="N275" i="94"/>
  <c r="M275" i="94"/>
  <c r="L275" i="94"/>
  <c r="K275" i="94"/>
  <c r="J275" i="94"/>
  <c r="I275" i="94"/>
  <c r="H275" i="94"/>
  <c r="G275" i="94"/>
  <c r="F275" i="94"/>
  <c r="E275" i="94"/>
  <c r="D275" i="94"/>
  <c r="C275" i="94"/>
  <c r="R274" i="94"/>
  <c r="Q274" i="94"/>
  <c r="P274" i="94"/>
  <c r="O274" i="94"/>
  <c r="N274" i="94"/>
  <c r="M274" i="94"/>
  <c r="L274" i="94"/>
  <c r="K274" i="94"/>
  <c r="J274" i="94"/>
  <c r="I274" i="94"/>
  <c r="H274" i="94"/>
  <c r="G274" i="94"/>
  <c r="F274" i="94"/>
  <c r="E274" i="94"/>
  <c r="D274" i="94"/>
  <c r="C274" i="94"/>
  <c r="R273" i="94"/>
  <c r="Q273" i="94"/>
  <c r="P273" i="94"/>
  <c r="O273" i="94"/>
  <c r="N273" i="94"/>
  <c r="M273" i="94"/>
  <c r="L273" i="94"/>
  <c r="K273" i="94"/>
  <c r="J273" i="94"/>
  <c r="I273" i="94"/>
  <c r="H273" i="94"/>
  <c r="G273" i="94"/>
  <c r="F273" i="94"/>
  <c r="E273" i="94"/>
  <c r="D273" i="94"/>
  <c r="C273" i="94"/>
  <c r="R272" i="94"/>
  <c r="Q272" i="94"/>
  <c r="P272" i="94"/>
  <c r="O272" i="94"/>
  <c r="N272" i="94"/>
  <c r="M272" i="94"/>
  <c r="L272" i="94"/>
  <c r="K272" i="94"/>
  <c r="J272" i="94"/>
  <c r="I272" i="94"/>
  <c r="H272" i="94"/>
  <c r="G272" i="94"/>
  <c r="F272" i="94"/>
  <c r="E272" i="94"/>
  <c r="D272" i="94"/>
  <c r="C272" i="94"/>
  <c r="R271" i="94"/>
  <c r="Q271" i="94"/>
  <c r="P271" i="94"/>
  <c r="O271" i="94"/>
  <c r="N271" i="94"/>
  <c r="M271" i="94"/>
  <c r="L271" i="94"/>
  <c r="K271" i="94"/>
  <c r="J271" i="94"/>
  <c r="I271" i="94"/>
  <c r="H271" i="94"/>
  <c r="G271" i="94"/>
  <c r="F271" i="94"/>
  <c r="E271" i="94"/>
  <c r="D271" i="94"/>
  <c r="C271" i="94"/>
  <c r="S235" i="94"/>
  <c r="U235" i="94" s="1"/>
  <c r="E235" i="94"/>
  <c r="D235" i="94"/>
  <c r="E814" i="94"/>
  <c r="E815" i="94" s="1"/>
  <c r="U892" i="94"/>
  <c r="U894" i="94"/>
  <c r="U900" i="94"/>
  <c r="U902" i="94"/>
  <c r="U908" i="94"/>
  <c r="U910" i="94"/>
  <c r="U916" i="94"/>
  <c r="U918" i="94"/>
  <c r="U924" i="94"/>
  <c r="F929" i="94"/>
  <c r="F930" i="94" s="1"/>
  <c r="U1033" i="94"/>
  <c r="U1099" i="94"/>
  <c r="U1120" i="94"/>
  <c r="U1129" i="94"/>
  <c r="U1131" i="94"/>
  <c r="U1135" i="94"/>
  <c r="U1137" i="94"/>
  <c r="U1149" i="94"/>
  <c r="U1153" i="94"/>
  <c r="U1155" i="94"/>
  <c r="U1160" i="94"/>
  <c r="U1164" i="94"/>
  <c r="U1171" i="94"/>
  <c r="U1173" i="94"/>
  <c r="U1179" i="94"/>
  <c r="U1187" i="94"/>
  <c r="U1189" i="94"/>
  <c r="U1195" i="94"/>
  <c r="U1219" i="94"/>
  <c r="U1223" i="94"/>
  <c r="U1227" i="94"/>
  <c r="U1229" i="94"/>
  <c r="U1231" i="94"/>
  <c r="U1265" i="94"/>
  <c r="AM30" i="84" l="1"/>
  <c r="AL30" i="84"/>
  <c r="AM31" i="84"/>
  <c r="AL31" i="84"/>
  <c r="W39" i="69"/>
  <c r="V39" i="69"/>
  <c r="AI9" i="84"/>
  <c r="AI10" i="84"/>
  <c r="W31" i="69" l="1"/>
  <c r="C31" i="69" s="1"/>
  <c r="CO63" i="84" l="1"/>
  <c r="CP63" i="84"/>
  <c r="CQ63" i="84"/>
  <c r="CR63" i="84"/>
  <c r="CS63" i="84"/>
  <c r="CT63" i="84"/>
  <c r="CU63" i="84"/>
  <c r="CV63" i="84"/>
  <c r="CW63" i="84"/>
  <c r="CX63" i="84"/>
  <c r="CY63" i="84"/>
  <c r="CZ63" i="84"/>
  <c r="DA63" i="84"/>
  <c r="DB63" i="84"/>
  <c r="DD63" i="84"/>
  <c r="A54" i="53"/>
  <c r="A55" i="53" s="1"/>
  <c r="A56" i="53" s="1"/>
  <c r="A57" i="53" s="1"/>
  <c r="A58" i="53" s="1"/>
  <c r="A59" i="53" s="1"/>
  <c r="A60" i="53" s="1"/>
  <c r="A61" i="53" s="1"/>
  <c r="A62" i="53" s="1"/>
  <c r="A63" i="53" s="1"/>
  <c r="A64" i="53" s="1"/>
  <c r="A65" i="53" s="1"/>
  <c r="A53" i="53"/>
  <c r="P63" i="53"/>
  <c r="R16" i="16" l="1"/>
  <c r="C3" i="92"/>
  <c r="C5" i="53"/>
  <c r="R8" i="16" l="1"/>
  <c r="P9" i="60"/>
  <c r="L126" i="6" l="1"/>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MB236" i="84" l="1"/>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F215" i="84"/>
  <c r="MD215" i="84"/>
  <c r="MC215" i="84"/>
  <c r="MB215" i="84"/>
  <c r="MA215" i="84"/>
  <c r="LZ215" i="84"/>
  <c r="LX215" i="84"/>
  <c r="MF213" i="84"/>
  <c r="MD213" i="84"/>
  <c r="MC213" i="84"/>
  <c r="MB213" i="84"/>
  <c r="MA213" i="84"/>
  <c r="LZ213" i="84"/>
  <c r="LX213" i="84"/>
  <c r="MF212" i="84"/>
  <c r="MD212" i="84"/>
  <c r="MC212" i="84"/>
  <c r="MB212" i="84"/>
  <c r="MA212" i="84"/>
  <c r="LZ212" i="84"/>
  <c r="LX212" i="84"/>
  <c r="LX211" i="84"/>
  <c r="MF210" i="84"/>
  <c r="MD210" i="84"/>
  <c r="MC210" i="84"/>
  <c r="MB210" i="84"/>
  <c r="MA210" i="84"/>
  <c r="LZ210" i="84"/>
  <c r="LX210" i="84"/>
  <c r="MF209" i="84"/>
  <c r="MD209" i="84"/>
  <c r="MC209" i="84"/>
  <c r="MB209" i="84"/>
  <c r="MA209" i="84"/>
  <c r="LZ209" i="84"/>
  <c r="LX209" i="84"/>
  <c r="MF208" i="84"/>
  <c r="MD208" i="84"/>
  <c r="MC208" i="84"/>
  <c r="MB208" i="84"/>
  <c r="MA208" i="84"/>
  <c r="LZ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Z196" i="84"/>
  <c r="LY196" i="84"/>
  <c r="LX196" i="84"/>
  <c r="MF195" i="84"/>
  <c r="MD195" i="84"/>
  <c r="MC195" i="84"/>
  <c r="MB195" i="84"/>
  <c r="MA195" i="84"/>
  <c r="LZ195" i="84"/>
  <c r="LY195" i="84"/>
  <c r="LX195" i="84"/>
  <c r="LX194" i="84"/>
  <c r="MF192" i="84"/>
  <c r="MD192" i="84"/>
  <c r="MC192" i="84"/>
  <c r="MB192" i="84"/>
  <c r="MA192" i="84"/>
  <c r="LZ192" i="84"/>
  <c r="LX192" i="84"/>
  <c r="MF191" i="84"/>
  <c r="MD191" i="84"/>
  <c r="MC191" i="84"/>
  <c r="MB191" i="84"/>
  <c r="MA191" i="84"/>
  <c r="LZ191" i="84"/>
  <c r="LX191" i="84"/>
  <c r="MF190" i="84"/>
  <c r="MD190" i="84"/>
  <c r="MC190" i="84"/>
  <c r="MB190" i="84"/>
  <c r="MA190" i="84"/>
  <c r="LZ190" i="84"/>
  <c r="LX190" i="84"/>
  <c r="MF189" i="84"/>
  <c r="MD189" i="84"/>
  <c r="MC189" i="84"/>
  <c r="MB189" i="84"/>
  <c r="MA189" i="84"/>
  <c r="LZ189" i="84"/>
  <c r="LX189" i="84"/>
  <c r="MF188" i="84"/>
  <c r="MD188" i="84"/>
  <c r="MC188" i="84"/>
  <c r="MB188" i="84"/>
  <c r="MA188" i="84"/>
  <c r="LZ188" i="84"/>
  <c r="LX188" i="84"/>
  <c r="MF187" i="84"/>
  <c r="MD187" i="84"/>
  <c r="MC187" i="84"/>
  <c r="MB187" i="84"/>
  <c r="MA187" i="84"/>
  <c r="LZ187" i="84"/>
  <c r="LX187" i="84"/>
  <c r="MF186" i="84"/>
  <c r="MD186" i="84"/>
  <c r="MC186" i="84"/>
  <c r="MB186" i="84"/>
  <c r="MA186" i="84"/>
  <c r="LZ186" i="84"/>
  <c r="LX186" i="84"/>
  <c r="MF185" i="84"/>
  <c r="MD185" i="84"/>
  <c r="MC185" i="84"/>
  <c r="MB185" i="84"/>
  <c r="MA185" i="84"/>
  <c r="LZ185" i="84"/>
  <c r="LX185" i="84"/>
  <c r="MF184" i="84"/>
  <c r="MD184" i="84"/>
  <c r="MC184" i="84"/>
  <c r="MB184" i="84"/>
  <c r="MA184" i="84"/>
  <c r="LZ184" i="84"/>
  <c r="LX184" i="84"/>
  <c r="LX183" i="84"/>
  <c r="MF182" i="84"/>
  <c r="MD182" i="84"/>
  <c r="MC182" i="84"/>
  <c r="MB182" i="84"/>
  <c r="MA182" i="84"/>
  <c r="LZ182" i="84"/>
  <c r="LX182" i="84"/>
  <c r="MF181" i="84"/>
  <c r="MD181" i="84"/>
  <c r="MC181" i="84"/>
  <c r="MB181" i="84"/>
  <c r="MA181" i="84"/>
  <c r="LZ181" i="84"/>
  <c r="LX181" i="84"/>
  <c r="MF180" i="84"/>
  <c r="MD180" i="84"/>
  <c r="MC180" i="84"/>
  <c r="MB180" i="84"/>
  <c r="MA180" i="84"/>
  <c r="LZ180" i="84"/>
  <c r="LX180" i="84"/>
  <c r="MF179" i="84"/>
  <c r="MD179" i="84"/>
  <c r="MC179" i="84"/>
  <c r="MB179" i="84"/>
  <c r="MA179" i="84"/>
  <c r="LZ179" i="84"/>
  <c r="LX179" i="84"/>
  <c r="MF178" i="84"/>
  <c r="MD178" i="84"/>
  <c r="MC178" i="84"/>
  <c r="MB178" i="84"/>
  <c r="MA178" i="84"/>
  <c r="LZ178" i="84"/>
  <c r="LX178" i="84"/>
  <c r="MF177" i="84"/>
  <c r="MD177" i="84"/>
  <c r="MC177" i="84"/>
  <c r="MB177" i="84"/>
  <c r="MA177" i="84"/>
  <c r="LZ177" i="84"/>
  <c r="LX177" i="84"/>
  <c r="MF176" i="84"/>
  <c r="MD176" i="84"/>
  <c r="MC176" i="84"/>
  <c r="MB176" i="84"/>
  <c r="MA176" i="84"/>
  <c r="LZ176" i="84"/>
  <c r="LX176" i="84"/>
  <c r="MF175" i="84"/>
  <c r="MD175" i="84"/>
  <c r="MC175" i="84"/>
  <c r="MB175" i="84"/>
  <c r="MA175" i="84"/>
  <c r="LZ175" i="84"/>
  <c r="LX175" i="84"/>
  <c r="MF174" i="84"/>
  <c r="MD174" i="84"/>
  <c r="MC174" i="84"/>
  <c r="MB174" i="84"/>
  <c r="MA174" i="84"/>
  <c r="LZ174" i="84"/>
  <c r="LX174" i="84"/>
  <c r="MF173" i="84"/>
  <c r="MD173" i="84"/>
  <c r="MC173" i="84"/>
  <c r="MB173" i="84"/>
  <c r="MA173" i="84"/>
  <c r="LZ173" i="84"/>
  <c r="LX173" i="84"/>
  <c r="MF172" i="84"/>
  <c r="MD172" i="84"/>
  <c r="MC172" i="84"/>
  <c r="MB172" i="84"/>
  <c r="MA172" i="84"/>
  <c r="LZ172" i="84"/>
  <c r="LX172" i="84"/>
  <c r="LX171" i="84"/>
  <c r="MF170" i="84"/>
  <c r="MD170" i="84"/>
  <c r="MC170" i="84"/>
  <c r="MB170" i="84"/>
  <c r="MA170" i="84"/>
  <c r="LZ170" i="84"/>
  <c r="LX170" i="84"/>
  <c r="MF169" i="84"/>
  <c r="MD169" i="84"/>
  <c r="MC169" i="84"/>
  <c r="MB169" i="84"/>
  <c r="MA169" i="84"/>
  <c r="LZ169" i="84"/>
  <c r="LX169" i="84"/>
  <c r="MF168" i="84"/>
  <c r="MD168" i="84"/>
  <c r="MC168" i="84"/>
  <c r="MB168" i="84"/>
  <c r="MA168" i="84"/>
  <c r="LZ168" i="84"/>
  <c r="LX168" i="84"/>
  <c r="MF167" i="84"/>
  <c r="MD167" i="84"/>
  <c r="MC167" i="84"/>
  <c r="MB167" i="84"/>
  <c r="MA167" i="84"/>
  <c r="LZ167" i="84"/>
  <c r="LX167" i="84"/>
  <c r="MF166" i="84"/>
  <c r="MD166" i="84"/>
  <c r="MC166" i="84"/>
  <c r="MB166" i="84"/>
  <c r="MA166" i="84"/>
  <c r="LZ166" i="84"/>
  <c r="LX166" i="84"/>
  <c r="MF165" i="84"/>
  <c r="MD165" i="84"/>
  <c r="MC165" i="84"/>
  <c r="MB165" i="84"/>
  <c r="MA165" i="84"/>
  <c r="LZ165" i="84"/>
  <c r="LX165" i="84"/>
  <c r="MF164" i="84"/>
  <c r="MD164" i="84"/>
  <c r="MC164" i="84"/>
  <c r="MB164" i="84"/>
  <c r="MA164" i="84"/>
  <c r="LZ164" i="84"/>
  <c r="LX164" i="84"/>
  <c r="MF163" i="84"/>
  <c r="MD163" i="84"/>
  <c r="MC163" i="84"/>
  <c r="MB163" i="84"/>
  <c r="MA163" i="84"/>
  <c r="LZ163" i="84"/>
  <c r="LX163" i="84"/>
  <c r="MF162" i="84"/>
  <c r="MD162" i="84"/>
  <c r="MC162" i="84"/>
  <c r="MB162" i="84"/>
  <c r="MA162" i="84"/>
  <c r="LZ162" i="84"/>
  <c r="LX162" i="84"/>
  <c r="MF161" i="84"/>
  <c r="MD161" i="84"/>
  <c r="MC161" i="84"/>
  <c r="MB161" i="84"/>
  <c r="MA161" i="84"/>
  <c r="LZ161" i="84"/>
  <c r="LX161" i="84"/>
  <c r="MF160" i="84"/>
  <c r="MD160" i="84"/>
  <c r="MC160" i="84"/>
  <c r="MB160" i="84"/>
  <c r="MA160" i="84"/>
  <c r="LZ160" i="84"/>
  <c r="LX160" i="84"/>
  <c r="MF159" i="84"/>
  <c r="MD159" i="84"/>
  <c r="MC159" i="84"/>
  <c r="MB159" i="84"/>
  <c r="MA159" i="84"/>
  <c r="LZ159" i="84"/>
  <c r="LX159" i="84"/>
  <c r="MF158" i="84"/>
  <c r="MD158" i="84"/>
  <c r="MC158" i="84"/>
  <c r="MB158" i="84"/>
  <c r="MA158" i="84"/>
  <c r="LZ158" i="84"/>
  <c r="LX158" i="84"/>
  <c r="MF157" i="84"/>
  <c r="MD157" i="84"/>
  <c r="MC157" i="84"/>
  <c r="MB157" i="84"/>
  <c r="MA157" i="84"/>
  <c r="LZ157" i="84"/>
  <c r="LX157" i="84"/>
  <c r="LR157" i="84"/>
  <c r="MF156" i="84"/>
  <c r="MD156" i="84"/>
  <c r="MC156" i="84"/>
  <c r="MB156" i="84"/>
  <c r="MA156" i="84"/>
  <c r="LZ156" i="84"/>
  <c r="LX156" i="84"/>
  <c r="MF155" i="84"/>
  <c r="MD155" i="84"/>
  <c r="MC155" i="84"/>
  <c r="MB155" i="84"/>
  <c r="MA155" i="84"/>
  <c r="LZ155" i="84"/>
  <c r="LX155" i="84"/>
  <c r="MF154" i="84"/>
  <c r="MD154" i="84"/>
  <c r="MC154" i="84"/>
  <c r="MB154" i="84"/>
  <c r="MA154" i="84"/>
  <c r="LZ154" i="84"/>
  <c r="LX154" i="84"/>
  <c r="LT154" i="84"/>
  <c r="LS154" i="84"/>
  <c r="LR154" i="84"/>
  <c r="MF153" i="84"/>
  <c r="MD153" i="84"/>
  <c r="MC153" i="84"/>
  <c r="MB153" i="84"/>
  <c r="MA153" i="84"/>
  <c r="LZ153" i="84"/>
  <c r="LX153" i="84"/>
  <c r="MF152" i="84"/>
  <c r="MD152" i="84"/>
  <c r="MC152" i="84"/>
  <c r="MB152" i="84"/>
  <c r="MA152" i="84"/>
  <c r="LZ152" i="84"/>
  <c r="LX152" i="84"/>
  <c r="LQ151" i="84"/>
  <c r="LP151" i="84"/>
  <c r="MF150" i="84"/>
  <c r="MD150" i="84"/>
  <c r="MC150" i="84"/>
  <c r="MB150" i="84"/>
  <c r="MA150" i="84"/>
  <c r="LZ150" i="84"/>
  <c r="LX150" i="84"/>
  <c r="LV150" i="84"/>
  <c r="LU150" i="84"/>
  <c r="LQ150" i="84"/>
  <c r="LP150" i="84"/>
  <c r="LO150" i="84"/>
  <c r="LN150" i="84"/>
  <c r="LM150" i="84"/>
  <c r="LV149" i="84"/>
  <c r="LU149" i="84"/>
  <c r="LQ149" i="84"/>
  <c r="LP149" i="84"/>
  <c r="LO149" i="84"/>
  <c r="LN149" i="84"/>
  <c r="LM149" i="84"/>
  <c r="LV148" i="84"/>
  <c r="LU148" i="84"/>
  <c r="LQ148" i="84"/>
  <c r="LP148" i="84"/>
  <c r="LO148" i="84"/>
  <c r="LN148" i="84"/>
  <c r="LM148" i="84"/>
  <c r="MF147" i="84"/>
  <c r="MD147" i="84"/>
  <c r="MC147" i="84"/>
  <c r="MB147" i="84"/>
  <c r="MA147" i="84"/>
  <c r="LZ147" i="84"/>
  <c r="LX147" i="84"/>
  <c r="LV147" i="84"/>
  <c r="LU147" i="84"/>
  <c r="LQ147" i="84"/>
  <c r="LP147" i="84"/>
  <c r="LO147" i="84"/>
  <c r="LN147" i="84"/>
  <c r="LM147" i="84"/>
  <c r="LX146" i="84"/>
  <c r="LV146" i="84"/>
  <c r="LU146" i="84"/>
  <c r="LQ146" i="84"/>
  <c r="LP146" i="84"/>
  <c r="LO146" i="84"/>
  <c r="LN146" i="84"/>
  <c r="LM146" i="84"/>
  <c r="MF145" i="84"/>
  <c r="MD145" i="84"/>
  <c r="MC145" i="84"/>
  <c r="MB145" i="84"/>
  <c r="MA145" i="84"/>
  <c r="LZ145" i="84"/>
  <c r="LX145" i="84"/>
  <c r="LV145" i="84"/>
  <c r="LU145" i="84"/>
  <c r="LQ145" i="84"/>
  <c r="LP145" i="84"/>
  <c r="LO145" i="84"/>
  <c r="LN145" i="84"/>
  <c r="LM145" i="84"/>
  <c r="MF144" i="84"/>
  <c r="MD144" i="84"/>
  <c r="MC144" i="84"/>
  <c r="MB144" i="84"/>
  <c r="MA144" i="84"/>
  <c r="LZ144" i="84"/>
  <c r="LX144" i="84"/>
  <c r="LV144" i="84"/>
  <c r="LU144" i="84"/>
  <c r="LQ144" i="84"/>
  <c r="LP144" i="84"/>
  <c r="LO144" i="84"/>
  <c r="LN144" i="84"/>
  <c r="LM144" i="84"/>
  <c r="MF143" i="84"/>
  <c r="MD143" i="84"/>
  <c r="MC143" i="84"/>
  <c r="MB143" i="84"/>
  <c r="MA143" i="84"/>
  <c r="LZ143" i="84"/>
  <c r="LX143" i="84"/>
  <c r="LV143" i="84"/>
  <c r="LU143" i="84"/>
  <c r="LQ143" i="84"/>
  <c r="LP143" i="84"/>
  <c r="LO143" i="84"/>
  <c r="LN143" i="84"/>
  <c r="LM143" i="84"/>
  <c r="MF142" i="84"/>
  <c r="MD142" i="84"/>
  <c r="MC142" i="84"/>
  <c r="MB142" i="84"/>
  <c r="MA142" i="84"/>
  <c r="LZ142" i="84"/>
  <c r="LX142" i="84"/>
  <c r="LV142" i="84"/>
  <c r="LU142" i="84"/>
  <c r="LQ142" i="84"/>
  <c r="LP142" i="84"/>
  <c r="LO142" i="84"/>
  <c r="LN142" i="84"/>
  <c r="LM142" i="84"/>
  <c r="MF141" i="84"/>
  <c r="MD141" i="84"/>
  <c r="MC141" i="84"/>
  <c r="MB141" i="84"/>
  <c r="MA141" i="84"/>
  <c r="LZ141" i="84"/>
  <c r="LX141" i="84"/>
  <c r="LV141" i="84"/>
  <c r="LU141" i="84"/>
  <c r="LQ141" i="84"/>
  <c r="LP141" i="84"/>
  <c r="LO141" i="84"/>
  <c r="LN141" i="84"/>
  <c r="LM141" i="84"/>
  <c r="MF140" i="84"/>
  <c r="MD140" i="84"/>
  <c r="MC140" i="84"/>
  <c r="MB140" i="84"/>
  <c r="MA140" i="84"/>
  <c r="LZ140" i="84"/>
  <c r="LX140" i="84"/>
  <c r="LV140" i="84"/>
  <c r="LU140" i="84"/>
  <c r="LQ140" i="84"/>
  <c r="LP140" i="84"/>
  <c r="LO140" i="84"/>
  <c r="LN140" i="84"/>
  <c r="LM140" i="84"/>
  <c r="MF139" i="84"/>
  <c r="MD139" i="84"/>
  <c r="MC139" i="84"/>
  <c r="MB139" i="84"/>
  <c r="MA139" i="84"/>
  <c r="LZ139" i="84"/>
  <c r="LX139" i="84"/>
  <c r="LV139" i="84"/>
  <c r="LU139" i="84"/>
  <c r="LQ139" i="84"/>
  <c r="LP139" i="84"/>
  <c r="LO139" i="84"/>
  <c r="LN139" i="84"/>
  <c r="LM139" i="84"/>
  <c r="MF138" i="84"/>
  <c r="MD138" i="84"/>
  <c r="MC138" i="84"/>
  <c r="MB138" i="84"/>
  <c r="MA138" i="84"/>
  <c r="LZ138" i="84"/>
  <c r="LX138" i="84"/>
  <c r="LV138" i="84"/>
  <c r="LU138" i="84"/>
  <c r="LQ138" i="84"/>
  <c r="LP138" i="84"/>
  <c r="LO138" i="84"/>
  <c r="LN138" i="84"/>
  <c r="LM138" i="84"/>
  <c r="MF137" i="84"/>
  <c r="MD137" i="84"/>
  <c r="MC137" i="84"/>
  <c r="MB137" i="84"/>
  <c r="MA137" i="84"/>
  <c r="LZ137" i="84"/>
  <c r="LX137" i="84"/>
  <c r="LV137" i="84"/>
  <c r="LU137" i="84"/>
  <c r="LQ137" i="84"/>
  <c r="LP137" i="84"/>
  <c r="LO137" i="84"/>
  <c r="LN137" i="84"/>
  <c r="LM137" i="84"/>
  <c r="MF136" i="84"/>
  <c r="MD136" i="84"/>
  <c r="MC136" i="84"/>
  <c r="MB136" i="84"/>
  <c r="MA136" i="84"/>
  <c r="LZ136" i="84"/>
  <c r="LX136" i="84"/>
  <c r="LV136" i="84"/>
  <c r="LU136" i="84"/>
  <c r="LQ136" i="84"/>
  <c r="LP136" i="84"/>
  <c r="LO136" i="84"/>
  <c r="LN136" i="84"/>
  <c r="LM136" i="84"/>
  <c r="MF135" i="84"/>
  <c r="MD135" i="84"/>
  <c r="MC135" i="84"/>
  <c r="MB135" i="84"/>
  <c r="MA135" i="84"/>
  <c r="LZ135" i="84"/>
  <c r="LX135" i="84"/>
  <c r="LV135" i="84"/>
  <c r="LU135" i="84"/>
  <c r="LQ135" i="84"/>
  <c r="LP135" i="84"/>
  <c r="LO135" i="84"/>
  <c r="LN135" i="84"/>
  <c r="LM135" i="84"/>
  <c r="MF134" i="84"/>
  <c r="MD134" i="84"/>
  <c r="MC134" i="84"/>
  <c r="MB134" i="84"/>
  <c r="MA134" i="84"/>
  <c r="LZ134" i="84"/>
  <c r="LX134" i="84"/>
  <c r="LV134" i="84"/>
  <c r="LU134" i="84"/>
  <c r="LQ134" i="84"/>
  <c r="LP134" i="84"/>
  <c r="LO134" i="84"/>
  <c r="LN134" i="84"/>
  <c r="LM134" i="84"/>
  <c r="LV133" i="84"/>
  <c r="LU133" i="84"/>
  <c r="LQ133" i="84"/>
  <c r="LP133" i="84"/>
  <c r="LO133" i="84"/>
  <c r="LN133" i="84"/>
  <c r="LM133" i="84"/>
  <c r="MF132" i="84"/>
  <c r="MD132" i="84"/>
  <c r="MC132" i="84"/>
  <c r="MB132" i="84"/>
  <c r="MA132" i="84"/>
  <c r="LZ132" i="84"/>
  <c r="LX132" i="84"/>
  <c r="LV132" i="84"/>
  <c r="LU132" i="84"/>
  <c r="LQ132" i="84"/>
  <c r="LP132" i="84"/>
  <c r="LO132" i="84"/>
  <c r="LN132" i="84"/>
  <c r="LM132" i="84"/>
  <c r="MF131" i="84"/>
  <c r="MD131" i="84"/>
  <c r="MC131" i="84"/>
  <c r="MB131" i="84"/>
  <c r="MA131" i="84"/>
  <c r="LV131" i="84"/>
  <c r="LU131" i="84"/>
  <c r="LQ131" i="84"/>
  <c r="LP131" i="84"/>
  <c r="LO131" i="84"/>
  <c r="LN131" i="84"/>
  <c r="LM131" i="84"/>
  <c r="JL131" i="84"/>
  <c r="JJ131" i="84"/>
  <c r="JI131" i="84"/>
  <c r="JH131" i="84"/>
  <c r="JG131" i="84"/>
  <c r="JF131" i="84"/>
  <c r="JE131" i="84"/>
  <c r="JD131" i="84"/>
  <c r="LV130" i="84"/>
  <c r="LU130" i="84"/>
  <c r="LQ130" i="84"/>
  <c r="LP130" i="84"/>
  <c r="LO130" i="84"/>
  <c r="LN130" i="84"/>
  <c r="LM130" i="84"/>
  <c r="LV129" i="84"/>
  <c r="LU129" i="84"/>
  <c r="LQ129" i="84"/>
  <c r="LP129" i="84"/>
  <c r="LO129" i="84"/>
  <c r="LN129" i="84"/>
  <c r="LM129" i="84"/>
  <c r="JI129" i="84"/>
  <c r="JH129" i="84"/>
  <c r="JG129" i="84"/>
  <c r="JF129" i="84"/>
  <c r="JE129" i="84"/>
  <c r="JD129" i="84"/>
  <c r="LX128" i="84"/>
  <c r="LV128" i="84"/>
  <c r="LU128" i="84"/>
  <c r="LQ128" i="84"/>
  <c r="LP128" i="84"/>
  <c r="LO128" i="84"/>
  <c r="LN128" i="84"/>
  <c r="LM128" i="84"/>
  <c r="LX127" i="84"/>
  <c r="LV127" i="84"/>
  <c r="LU127" i="84"/>
  <c r="LQ127" i="84"/>
  <c r="LP127" i="84"/>
  <c r="LO127" i="84"/>
  <c r="LN127" i="84"/>
  <c r="LM127" i="84"/>
  <c r="LV126" i="84"/>
  <c r="LU126" i="84"/>
  <c r="LQ126" i="84"/>
  <c r="LP126" i="84"/>
  <c r="LO126" i="84"/>
  <c r="LN126" i="84"/>
  <c r="LM126" i="84"/>
  <c r="JL126" i="84"/>
  <c r="JK126" i="84"/>
  <c r="JJ126" i="84"/>
  <c r="JI126" i="84"/>
  <c r="JH126" i="84"/>
  <c r="JG126" i="84"/>
  <c r="JF126" i="84"/>
  <c r="JE126" i="84"/>
  <c r="JD126" i="84"/>
  <c r="LV125" i="84"/>
  <c r="LU125" i="84"/>
  <c r="LQ125" i="84"/>
  <c r="LP125" i="84"/>
  <c r="LO125" i="84"/>
  <c r="LN125" i="84"/>
  <c r="LM125" i="84"/>
  <c r="LV124" i="84"/>
  <c r="LU124" i="84"/>
  <c r="LQ124" i="84"/>
  <c r="LP124" i="84"/>
  <c r="LO124" i="84"/>
  <c r="LN124" i="84"/>
  <c r="LM124" i="84"/>
  <c r="JL124" i="84"/>
  <c r="JK124" i="84"/>
  <c r="JJ124" i="84"/>
  <c r="JI124" i="84"/>
  <c r="JH124" i="84"/>
  <c r="JG124" i="84"/>
  <c r="JF124" i="84"/>
  <c r="JE124" i="84"/>
  <c r="JD124" i="84"/>
  <c r="MF123" i="84"/>
  <c r="MD123" i="84"/>
  <c r="MC123" i="84"/>
  <c r="MB123" i="84"/>
  <c r="MA123" i="84"/>
  <c r="LZ123" i="84"/>
  <c r="LX123" i="84"/>
  <c r="LV123" i="84"/>
  <c r="LU123" i="84"/>
  <c r="LQ123" i="84"/>
  <c r="LP123" i="84"/>
  <c r="LO123" i="84"/>
  <c r="LN123" i="84"/>
  <c r="LM123" i="84"/>
  <c r="JN123" i="84"/>
  <c r="JL123" i="84"/>
  <c r="JK123" i="84"/>
  <c r="JJ123" i="84"/>
  <c r="JI123" i="84"/>
  <c r="JH123" i="84"/>
  <c r="JG123" i="84"/>
  <c r="JF123" i="84"/>
  <c r="JE123" i="84"/>
  <c r="JD123" i="84"/>
  <c r="LV122" i="84"/>
  <c r="LU122" i="84"/>
  <c r="LQ122" i="84"/>
  <c r="LP122" i="84"/>
  <c r="LO122" i="84"/>
  <c r="LN122" i="84"/>
  <c r="LM122" i="84"/>
  <c r="JN122" i="84"/>
  <c r="JL122" i="84"/>
  <c r="JK122" i="84"/>
  <c r="JJ122" i="84"/>
  <c r="JI122" i="84"/>
  <c r="JH122" i="84"/>
  <c r="JG122" i="84"/>
  <c r="JF122" i="84"/>
  <c r="JE122" i="84"/>
  <c r="JD122" i="84"/>
  <c r="LV121" i="84"/>
  <c r="LU121" i="84"/>
  <c r="LQ121" i="84"/>
  <c r="LP121" i="84"/>
  <c r="LO121" i="84"/>
  <c r="LN121" i="84"/>
  <c r="LM121" i="84"/>
  <c r="JN121" i="84"/>
  <c r="JL121" i="84"/>
  <c r="JK121" i="84"/>
  <c r="JJ121" i="84"/>
  <c r="JI121" i="84"/>
  <c r="JH121" i="84"/>
  <c r="JG121" i="84"/>
  <c r="JF121" i="84"/>
  <c r="JE121" i="84"/>
  <c r="JD121" i="84"/>
  <c r="MF120" i="84"/>
  <c r="MD120" i="84"/>
  <c r="MC120" i="84"/>
  <c r="MB120" i="84"/>
  <c r="MA120" i="84"/>
  <c r="LZ120" i="84"/>
  <c r="LX120" i="84"/>
  <c r="LV120" i="84"/>
  <c r="LU120" i="84"/>
  <c r="LQ120" i="84"/>
  <c r="LP120" i="84"/>
  <c r="LO120" i="84"/>
  <c r="LN120" i="84"/>
  <c r="LM120" i="84"/>
  <c r="JN120" i="84"/>
  <c r="JL120" i="84"/>
  <c r="JK120" i="84"/>
  <c r="JJ120" i="84"/>
  <c r="JI120" i="84"/>
  <c r="JH120" i="84"/>
  <c r="JG120" i="84"/>
  <c r="JF120" i="84"/>
  <c r="JE120" i="84"/>
  <c r="JD120" i="84"/>
  <c r="MF119" i="84"/>
  <c r="MD119" i="84"/>
  <c r="MC119" i="84"/>
  <c r="MB119" i="84"/>
  <c r="MA119" i="84"/>
  <c r="LZ119" i="84"/>
  <c r="LX119" i="84"/>
  <c r="LV119" i="84"/>
  <c r="LU119" i="84"/>
  <c r="LQ119" i="84"/>
  <c r="LP119" i="84"/>
  <c r="LO119" i="84"/>
  <c r="LN119" i="84"/>
  <c r="LM119" i="84"/>
  <c r="JN119" i="84"/>
  <c r="JL119" i="84"/>
  <c r="JK119" i="84"/>
  <c r="JJ119" i="84"/>
  <c r="JI119" i="84"/>
  <c r="JH119" i="84"/>
  <c r="JG119" i="84"/>
  <c r="JF119" i="84"/>
  <c r="JE119" i="84"/>
  <c r="JO119" i="84" s="1"/>
  <c r="JD119" i="84"/>
  <c r="MF118" i="84"/>
  <c r="MD118" i="84"/>
  <c r="MC118" i="84"/>
  <c r="MB118" i="84"/>
  <c r="MA118" i="84"/>
  <c r="LZ118" i="84"/>
  <c r="LX118" i="84"/>
  <c r="LV118" i="84"/>
  <c r="LU118" i="84"/>
  <c r="LQ118" i="84"/>
  <c r="LP118" i="84"/>
  <c r="LO118" i="84"/>
  <c r="LN118" i="84"/>
  <c r="LM118" i="84"/>
  <c r="JN118" i="84"/>
  <c r="JL118" i="84"/>
  <c r="JK118" i="84"/>
  <c r="JJ118" i="84"/>
  <c r="JI118" i="84"/>
  <c r="JH118" i="84"/>
  <c r="JG118" i="84"/>
  <c r="JF118" i="84"/>
  <c r="JE118" i="84"/>
  <c r="JD118" i="84"/>
  <c r="MF117" i="84"/>
  <c r="MD117" i="84"/>
  <c r="MC117" i="84"/>
  <c r="MB117" i="84"/>
  <c r="MA117" i="84"/>
  <c r="LZ117" i="84"/>
  <c r="LX117" i="84"/>
  <c r="LV117" i="84"/>
  <c r="LU117" i="84"/>
  <c r="LQ117" i="84"/>
  <c r="LP117" i="84"/>
  <c r="LO117" i="84"/>
  <c r="LN117" i="84"/>
  <c r="LM117" i="84"/>
  <c r="JN117" i="84"/>
  <c r="JL117" i="84"/>
  <c r="JK117" i="84"/>
  <c r="JJ117" i="84"/>
  <c r="JI117" i="84"/>
  <c r="JH117" i="84"/>
  <c r="JG117" i="84"/>
  <c r="JF117" i="84"/>
  <c r="JE117" i="84"/>
  <c r="JD117" i="84"/>
  <c r="MF116" i="84"/>
  <c r="MD116" i="84"/>
  <c r="MC116" i="84"/>
  <c r="MB116" i="84"/>
  <c r="MA116" i="84"/>
  <c r="LZ116" i="84"/>
  <c r="LX116" i="84"/>
  <c r="LV116" i="84"/>
  <c r="LU116" i="84"/>
  <c r="LQ116" i="84"/>
  <c r="LP116" i="84"/>
  <c r="LO116" i="84"/>
  <c r="LN116" i="84"/>
  <c r="LM116" i="84"/>
  <c r="JN116" i="84"/>
  <c r="JL116" i="84"/>
  <c r="JK116" i="84"/>
  <c r="JJ116" i="84"/>
  <c r="JI116" i="84"/>
  <c r="JH116" i="84"/>
  <c r="JG116" i="84"/>
  <c r="JF116" i="84"/>
  <c r="JE116" i="84"/>
  <c r="JD116" i="84"/>
  <c r="MF115" i="84"/>
  <c r="MD115" i="84"/>
  <c r="MC115" i="84"/>
  <c r="MB115" i="84"/>
  <c r="MA115" i="84"/>
  <c r="LZ115" i="84"/>
  <c r="LX115" i="84"/>
  <c r="LV115" i="84"/>
  <c r="LU115" i="84"/>
  <c r="LQ115" i="84"/>
  <c r="LP115" i="84"/>
  <c r="LO115" i="84"/>
  <c r="LN115" i="84"/>
  <c r="LM115" i="84"/>
  <c r="JN115" i="84"/>
  <c r="JL115" i="84"/>
  <c r="JK115" i="84"/>
  <c r="JJ115" i="84"/>
  <c r="JI115" i="84"/>
  <c r="JH115" i="84"/>
  <c r="JG115" i="84"/>
  <c r="JF115" i="84"/>
  <c r="JE115" i="84"/>
  <c r="JD115" i="84"/>
  <c r="MF114" i="84"/>
  <c r="MD114" i="84"/>
  <c r="MC114" i="84"/>
  <c r="MB114" i="84"/>
  <c r="MA114" i="84"/>
  <c r="LZ114" i="84"/>
  <c r="LX114" i="84"/>
  <c r="LV114" i="84"/>
  <c r="LU114" i="84"/>
  <c r="LQ114" i="84"/>
  <c r="LP114" i="84"/>
  <c r="LO114" i="84"/>
  <c r="LN114" i="84"/>
  <c r="LM114" i="84"/>
  <c r="JN114" i="84"/>
  <c r="JL114" i="84"/>
  <c r="JK114" i="84"/>
  <c r="JJ114" i="84"/>
  <c r="JI114" i="84"/>
  <c r="JH114" i="84"/>
  <c r="JG114" i="84"/>
  <c r="JF114" i="84"/>
  <c r="JE114" i="84"/>
  <c r="JD114" i="84"/>
  <c r="MF113" i="84"/>
  <c r="MD113" i="84"/>
  <c r="MC113" i="84"/>
  <c r="MB113" i="84"/>
  <c r="MA113" i="84"/>
  <c r="LZ113" i="84"/>
  <c r="LX113" i="84"/>
  <c r="LV113" i="84"/>
  <c r="LU113" i="84"/>
  <c r="LQ113" i="84"/>
  <c r="LP113" i="84"/>
  <c r="LO113" i="84"/>
  <c r="LN113" i="84"/>
  <c r="LM113" i="84"/>
  <c r="JN113" i="84"/>
  <c r="JL113" i="84"/>
  <c r="JK113" i="84"/>
  <c r="JJ113" i="84"/>
  <c r="JI113" i="84"/>
  <c r="JH113" i="84"/>
  <c r="JG113" i="84"/>
  <c r="JF113" i="84"/>
  <c r="JE113" i="84"/>
  <c r="JD113" i="84"/>
  <c r="MF112" i="84"/>
  <c r="MD112" i="84"/>
  <c r="MC112" i="84"/>
  <c r="MB112" i="84"/>
  <c r="MA112" i="84"/>
  <c r="LZ112" i="84"/>
  <c r="LX112" i="84"/>
  <c r="LV112" i="84"/>
  <c r="LU112" i="84"/>
  <c r="LQ112" i="84"/>
  <c r="LP112" i="84"/>
  <c r="LO112" i="84"/>
  <c r="LN112" i="84"/>
  <c r="LM112" i="84"/>
  <c r="JE112" i="84"/>
  <c r="MF111" i="84"/>
  <c r="MD111" i="84"/>
  <c r="MC111" i="84"/>
  <c r="MB111" i="84"/>
  <c r="MA111" i="84"/>
  <c r="LZ111" i="84"/>
  <c r="LX111" i="84"/>
  <c r="LV111" i="84"/>
  <c r="LU111" i="84"/>
  <c r="LQ111" i="84"/>
  <c r="LP111" i="84"/>
  <c r="LO111" i="84"/>
  <c r="LN111" i="84"/>
  <c r="LM111" i="84"/>
  <c r="MF110" i="84"/>
  <c r="MD110" i="84"/>
  <c r="MC110" i="84"/>
  <c r="MB110" i="84"/>
  <c r="MA110" i="84"/>
  <c r="LZ110" i="84"/>
  <c r="LX110" i="84"/>
  <c r="LV110" i="84"/>
  <c r="LU110" i="84"/>
  <c r="LQ110" i="84"/>
  <c r="LP110" i="84"/>
  <c r="LO110" i="84"/>
  <c r="LN110" i="84"/>
  <c r="LM110" i="84"/>
  <c r="JL110" i="84"/>
  <c r="JK110" i="84"/>
  <c r="JJ110" i="84"/>
  <c r="JI110" i="84"/>
  <c r="JH110" i="84"/>
  <c r="JG110" i="84"/>
  <c r="JF110" i="84"/>
  <c r="JE110" i="84"/>
  <c r="JD110" i="84"/>
  <c r="MF109" i="84"/>
  <c r="MD109" i="84"/>
  <c r="MC109" i="84"/>
  <c r="MB109" i="84"/>
  <c r="MA109" i="84"/>
  <c r="LZ109" i="84"/>
  <c r="LX109" i="84"/>
  <c r="LV109" i="84"/>
  <c r="LU109" i="84"/>
  <c r="LQ109" i="84"/>
  <c r="LP109" i="84"/>
  <c r="LO109" i="84"/>
  <c r="LN109" i="84"/>
  <c r="LM109" i="84"/>
  <c r="JN109" i="84"/>
  <c r="JL109" i="84"/>
  <c r="JK109" i="84"/>
  <c r="JJ109" i="84"/>
  <c r="JI109" i="84"/>
  <c r="JH109" i="84"/>
  <c r="JG109" i="84"/>
  <c r="JF109" i="84"/>
  <c r="JE109" i="84"/>
  <c r="JD109" i="84"/>
  <c r="MF108" i="84"/>
  <c r="MD108" i="84"/>
  <c r="MC108" i="84"/>
  <c r="MB108" i="84"/>
  <c r="MA108" i="84"/>
  <c r="LZ108" i="84"/>
  <c r="LX108" i="84"/>
  <c r="LV108" i="84"/>
  <c r="LU108" i="84"/>
  <c r="LQ108" i="84"/>
  <c r="LP108" i="84"/>
  <c r="LO108" i="84"/>
  <c r="LN108" i="84"/>
  <c r="LM108" i="84"/>
  <c r="JE108" i="84"/>
  <c r="BG108" i="84"/>
  <c r="MF107" i="84"/>
  <c r="MD107" i="84"/>
  <c r="MC107" i="84"/>
  <c r="MB107" i="84"/>
  <c r="MA107" i="84"/>
  <c r="LZ107" i="84"/>
  <c r="LX107" i="84"/>
  <c r="LV107" i="84"/>
  <c r="LU107" i="84"/>
  <c r="LQ107" i="84"/>
  <c r="LP107" i="84"/>
  <c r="LO107" i="84"/>
  <c r="LN107" i="84"/>
  <c r="LM107" i="84"/>
  <c r="BF107" i="84"/>
  <c r="MF106" i="84"/>
  <c r="MD106" i="84"/>
  <c r="MC106" i="84"/>
  <c r="MB106" i="84"/>
  <c r="MA106" i="84"/>
  <c r="LZ106" i="84"/>
  <c r="LX106" i="84"/>
  <c r="LV106" i="84"/>
  <c r="LU106" i="84"/>
  <c r="LQ106" i="84"/>
  <c r="LP106" i="84"/>
  <c r="LO106" i="84"/>
  <c r="LN106" i="84"/>
  <c r="LM106" i="84"/>
  <c r="JL106" i="84"/>
  <c r="JK106" i="84"/>
  <c r="JJ106" i="84"/>
  <c r="JI106" i="84"/>
  <c r="JH106" i="84"/>
  <c r="JG106" i="84"/>
  <c r="JF106" i="84"/>
  <c r="JE106" i="84"/>
  <c r="JD106" i="84"/>
  <c r="BS106" i="84"/>
  <c r="BR106" i="84"/>
  <c r="BQ106" i="84"/>
  <c r="BP106" i="84"/>
  <c r="BO106" i="84"/>
  <c r="BN106" i="84"/>
  <c r="BM106" i="84"/>
  <c r="BL106" i="84"/>
  <c r="BK106" i="84"/>
  <c r="BJ106" i="84"/>
  <c r="BI106" i="84"/>
  <c r="BH106" i="84"/>
  <c r="BF106" i="84"/>
  <c r="MF105" i="84"/>
  <c r="MD105" i="84"/>
  <c r="MC105" i="84"/>
  <c r="MB105" i="84"/>
  <c r="MA105" i="84"/>
  <c r="LZ105" i="84"/>
  <c r="LX105" i="84"/>
  <c r="LV105" i="84"/>
  <c r="LU105" i="84"/>
  <c r="LQ105" i="84"/>
  <c r="LP105" i="84"/>
  <c r="LO105" i="84"/>
  <c r="LN105" i="84"/>
  <c r="LM105" i="84"/>
  <c r="JN105" i="84"/>
  <c r="JL105" i="84"/>
  <c r="JK105" i="84"/>
  <c r="JO105" i="84" s="1"/>
  <c r="JJ105" i="84"/>
  <c r="JI105" i="84"/>
  <c r="JH105" i="84"/>
  <c r="JG105" i="84"/>
  <c r="JF105" i="84"/>
  <c r="JE105" i="84"/>
  <c r="JD105" i="84"/>
  <c r="BS105" i="84"/>
  <c r="BR105" i="84"/>
  <c r="BQ105" i="84"/>
  <c r="BP105" i="84"/>
  <c r="BO105" i="84"/>
  <c r="BN105" i="84"/>
  <c r="BM105" i="84"/>
  <c r="BL105" i="84"/>
  <c r="BK105" i="84"/>
  <c r="BJ105" i="84"/>
  <c r="BI105" i="84"/>
  <c r="BH105" i="84"/>
  <c r="BF105" i="84"/>
  <c r="MF104" i="84"/>
  <c r="MD104" i="84"/>
  <c r="MC104" i="84"/>
  <c r="MB104" i="84"/>
  <c r="MA104" i="84"/>
  <c r="LZ104" i="84"/>
  <c r="LX104" i="84"/>
  <c r="LV104" i="84"/>
  <c r="LU104" i="84"/>
  <c r="LQ104" i="84"/>
  <c r="LP104" i="84"/>
  <c r="LO104" i="84"/>
  <c r="LN104" i="84"/>
  <c r="LM104" i="84"/>
  <c r="JN104" i="84"/>
  <c r="JL104" i="84"/>
  <c r="JK104" i="84"/>
  <c r="JO104" i="84" s="1"/>
  <c r="JJ104" i="84"/>
  <c r="JI104" i="84"/>
  <c r="JH104" i="84"/>
  <c r="JG104" i="84"/>
  <c r="JF104" i="84"/>
  <c r="JE104" i="84"/>
  <c r="JD104" i="84"/>
  <c r="BS104" i="84"/>
  <c r="BR104" i="84"/>
  <c r="BQ104" i="84"/>
  <c r="BP104" i="84"/>
  <c r="BO104" i="84"/>
  <c r="BN104" i="84"/>
  <c r="BM104" i="84"/>
  <c r="BL104" i="84"/>
  <c r="BK104" i="84"/>
  <c r="BJ104" i="84"/>
  <c r="BI104" i="84"/>
  <c r="BH104" i="84"/>
  <c r="BF104" i="84"/>
  <c r="MF103" i="84"/>
  <c r="MD103" i="84"/>
  <c r="MC103" i="84"/>
  <c r="MB103" i="84"/>
  <c r="MA103" i="84"/>
  <c r="LZ103" i="84"/>
  <c r="LX103" i="84"/>
  <c r="LV103" i="84"/>
  <c r="LU103" i="84"/>
  <c r="LQ103" i="84"/>
  <c r="LP103" i="84"/>
  <c r="LO103" i="84"/>
  <c r="LN103" i="84"/>
  <c r="LM103" i="84"/>
  <c r="JN103" i="84"/>
  <c r="JL103" i="84"/>
  <c r="JK103" i="84"/>
  <c r="JJ103" i="84"/>
  <c r="JI103" i="84"/>
  <c r="JH103" i="84"/>
  <c r="JG103" i="84"/>
  <c r="JF103" i="84"/>
  <c r="JE103" i="84"/>
  <c r="JD103" i="84"/>
  <c r="BS103" i="84"/>
  <c r="BR103" i="84"/>
  <c r="BQ103" i="84"/>
  <c r="BP103" i="84"/>
  <c r="BO103" i="84"/>
  <c r="BN103" i="84"/>
  <c r="BM103" i="84"/>
  <c r="BL103" i="84"/>
  <c r="BK103" i="84"/>
  <c r="BJ103" i="84"/>
  <c r="BI103" i="84"/>
  <c r="BH103" i="84"/>
  <c r="BF103" i="84"/>
  <c r="MF102" i="84"/>
  <c r="MD102" i="84"/>
  <c r="MC102" i="84"/>
  <c r="MB102" i="84"/>
  <c r="MA102" i="84"/>
  <c r="LZ102" i="84"/>
  <c r="LX102" i="84"/>
  <c r="LV102" i="84"/>
  <c r="LU102" i="84"/>
  <c r="LQ102" i="84"/>
  <c r="LP102" i="84"/>
  <c r="LO102" i="84"/>
  <c r="LN102" i="84"/>
  <c r="LM102" i="84"/>
  <c r="JN102" i="84"/>
  <c r="JL102" i="84"/>
  <c r="JK102" i="84"/>
  <c r="JJ102" i="84"/>
  <c r="JI102" i="84"/>
  <c r="JH102" i="84"/>
  <c r="JG102" i="84"/>
  <c r="JF102" i="84"/>
  <c r="JE102" i="84"/>
  <c r="JD102" i="84"/>
  <c r="BS102" i="84"/>
  <c r="BR102" i="84"/>
  <c r="BQ102" i="84"/>
  <c r="BP102" i="84"/>
  <c r="BO102" i="84"/>
  <c r="BN102" i="84"/>
  <c r="BM102" i="84"/>
  <c r="BL102" i="84"/>
  <c r="BK102" i="84"/>
  <c r="BJ102" i="84"/>
  <c r="BI102" i="84"/>
  <c r="BH102" i="84"/>
  <c r="BF102" i="84"/>
  <c r="MF101" i="84"/>
  <c r="MD101" i="84"/>
  <c r="MC101" i="84"/>
  <c r="MB101" i="84"/>
  <c r="MA101" i="84"/>
  <c r="LZ101" i="84"/>
  <c r="LX101" i="84"/>
  <c r="LV101" i="84"/>
  <c r="LU101" i="84"/>
  <c r="LQ101" i="84"/>
  <c r="LP101" i="84"/>
  <c r="LO101" i="84"/>
  <c r="LN101" i="84"/>
  <c r="LM101" i="84"/>
  <c r="JN101" i="84"/>
  <c r="JL101" i="84"/>
  <c r="JK101" i="84"/>
  <c r="JJ101" i="84"/>
  <c r="JI101" i="84"/>
  <c r="JH101" i="84"/>
  <c r="JG101" i="84"/>
  <c r="JF101" i="84"/>
  <c r="JE101" i="84"/>
  <c r="JD101" i="84"/>
  <c r="BS101" i="84"/>
  <c r="BR101" i="84"/>
  <c r="BQ101" i="84"/>
  <c r="BP101" i="84"/>
  <c r="BO101" i="84"/>
  <c r="BN101" i="84"/>
  <c r="BM101" i="84"/>
  <c r="BL101" i="84"/>
  <c r="BK101" i="84"/>
  <c r="BJ101" i="84"/>
  <c r="BI101" i="84"/>
  <c r="BH101" i="84"/>
  <c r="BF101" i="84"/>
  <c r="MF100" i="84"/>
  <c r="MD100" i="84"/>
  <c r="MC100" i="84"/>
  <c r="MB100" i="84"/>
  <c r="MA100" i="84"/>
  <c r="LZ100" i="84"/>
  <c r="LX100" i="84"/>
  <c r="LV100" i="84"/>
  <c r="LU100" i="84"/>
  <c r="LQ100" i="84"/>
  <c r="LP100" i="84"/>
  <c r="LO100" i="84"/>
  <c r="LN100" i="84"/>
  <c r="LM100" i="84"/>
  <c r="JI100" i="84"/>
  <c r="JE100" i="84"/>
  <c r="BS100" i="84"/>
  <c r="BR100" i="84"/>
  <c r="BQ100" i="84"/>
  <c r="BP100" i="84"/>
  <c r="BO100" i="84"/>
  <c r="BN100" i="84"/>
  <c r="BM100" i="84"/>
  <c r="BL100" i="84"/>
  <c r="BK100" i="84"/>
  <c r="BJ100" i="84"/>
  <c r="BI100" i="84"/>
  <c r="BH100" i="84"/>
  <c r="BF100" i="84"/>
  <c r="MF99" i="84"/>
  <c r="MD99" i="84"/>
  <c r="MC99" i="84"/>
  <c r="MB99" i="84"/>
  <c r="MA99" i="84"/>
  <c r="LZ99" i="84"/>
  <c r="LX99" i="84"/>
  <c r="LV99" i="84"/>
  <c r="LU99" i="84"/>
  <c r="LQ99" i="84"/>
  <c r="LP99" i="84"/>
  <c r="LO99" i="84"/>
  <c r="LN99" i="84"/>
  <c r="LM99" i="84"/>
  <c r="JI99" i="84"/>
  <c r="BS99" i="84"/>
  <c r="BR99" i="84"/>
  <c r="BQ99" i="84"/>
  <c r="BP99" i="84"/>
  <c r="BO99" i="84"/>
  <c r="BN99" i="84"/>
  <c r="BM99" i="84"/>
  <c r="BL99" i="84"/>
  <c r="BK99" i="84"/>
  <c r="BJ99" i="84"/>
  <c r="BI99" i="84"/>
  <c r="BH99" i="84"/>
  <c r="BF99" i="84"/>
  <c r="MF98" i="84"/>
  <c r="MD98" i="84"/>
  <c r="MC98" i="84"/>
  <c r="MB98" i="84"/>
  <c r="MA98" i="84"/>
  <c r="LZ98" i="84"/>
  <c r="LX98" i="84"/>
  <c r="LV98" i="84"/>
  <c r="LU98" i="84"/>
  <c r="LQ98" i="84"/>
  <c r="LP98" i="84"/>
  <c r="LO98" i="84"/>
  <c r="LN98" i="84"/>
  <c r="LM98" i="84"/>
  <c r="JI98" i="84"/>
  <c r="JE98" i="84"/>
  <c r="BS98" i="84"/>
  <c r="BR98" i="84"/>
  <c r="BQ98" i="84"/>
  <c r="BP98" i="84"/>
  <c r="BO98" i="84"/>
  <c r="BN98" i="84"/>
  <c r="BM98" i="84"/>
  <c r="BL98" i="84"/>
  <c r="BK98" i="84"/>
  <c r="BJ98" i="84"/>
  <c r="BI98" i="84"/>
  <c r="BH98" i="84"/>
  <c r="BF98" i="84"/>
  <c r="MF97" i="84"/>
  <c r="MD97" i="84"/>
  <c r="MC97" i="84"/>
  <c r="MB97" i="84"/>
  <c r="MA97" i="84"/>
  <c r="LZ97" i="84"/>
  <c r="LX97" i="84"/>
  <c r="LV97" i="84"/>
  <c r="LU97" i="84"/>
  <c r="LQ97" i="84"/>
  <c r="LP97" i="84"/>
  <c r="LO97" i="84"/>
  <c r="LN97" i="84"/>
  <c r="LM97" i="84"/>
  <c r="DY97" i="84"/>
  <c r="D860" i="94" s="1"/>
  <c r="BS97" i="84"/>
  <c r="BR97" i="84"/>
  <c r="BQ97" i="84"/>
  <c r="BP97" i="84"/>
  <c r="BO97" i="84"/>
  <c r="BN97" i="84"/>
  <c r="BM97" i="84"/>
  <c r="BL97" i="84"/>
  <c r="BK97" i="84"/>
  <c r="BJ97" i="84"/>
  <c r="BI97" i="84"/>
  <c r="BH97" i="84"/>
  <c r="BF97" i="84"/>
  <c r="MF96" i="84"/>
  <c r="MD96" i="84"/>
  <c r="MC96" i="84"/>
  <c r="MB96" i="84"/>
  <c r="MA96" i="84"/>
  <c r="LZ96" i="84"/>
  <c r="LX96" i="84"/>
  <c r="LV96" i="84"/>
  <c r="LU96" i="84"/>
  <c r="LQ96" i="84"/>
  <c r="LP96" i="84"/>
  <c r="LO96" i="84"/>
  <c r="LN96" i="84"/>
  <c r="LM96" i="84"/>
  <c r="DY96" i="84"/>
  <c r="D859" i="94" s="1"/>
  <c r="BS96" i="84"/>
  <c r="BR96" i="84"/>
  <c r="BQ96" i="84"/>
  <c r="BP96" i="84"/>
  <c r="BO96" i="84"/>
  <c r="BN96" i="84"/>
  <c r="BM96" i="84"/>
  <c r="BL96" i="84"/>
  <c r="BK96" i="84"/>
  <c r="BJ96" i="84"/>
  <c r="BI96" i="84"/>
  <c r="BH96" i="84"/>
  <c r="BF96" i="84"/>
  <c r="MF95" i="84"/>
  <c r="MD95" i="84"/>
  <c r="MC95" i="84"/>
  <c r="MB95" i="84"/>
  <c r="MA95" i="84"/>
  <c r="LZ95" i="84"/>
  <c r="LX95" i="84"/>
  <c r="LV95" i="84"/>
  <c r="LU95" i="84"/>
  <c r="LQ95" i="84"/>
  <c r="LP95" i="84"/>
  <c r="LO95" i="84"/>
  <c r="LN95" i="84"/>
  <c r="LM95" i="84"/>
  <c r="JI95" i="84"/>
  <c r="JH95" i="84"/>
  <c r="JG95" i="84"/>
  <c r="JF95" i="84"/>
  <c r="JE95" i="84"/>
  <c r="JD95" i="84"/>
  <c r="DZ95" i="84"/>
  <c r="E858" i="94" s="1"/>
  <c r="E859" i="94" s="1"/>
  <c r="E860" i="94" s="1"/>
  <c r="DY95" i="84"/>
  <c r="D858" i="94" s="1"/>
  <c r="BS95" i="84"/>
  <c r="BR95" i="84"/>
  <c r="BQ95" i="84"/>
  <c r="BP95" i="84"/>
  <c r="BO95" i="84"/>
  <c r="BN95" i="84"/>
  <c r="BM95" i="84"/>
  <c r="BL95" i="84"/>
  <c r="BK95" i="84"/>
  <c r="BJ95" i="84"/>
  <c r="BI95" i="84"/>
  <c r="BH95" i="84"/>
  <c r="BF95" i="84"/>
  <c r="MF94" i="84"/>
  <c r="MD94" i="84"/>
  <c r="MC94" i="84"/>
  <c r="MB94" i="84"/>
  <c r="MA94" i="84"/>
  <c r="LZ94" i="84"/>
  <c r="LX94" i="84"/>
  <c r="LV94" i="84"/>
  <c r="LU94" i="84"/>
  <c r="LQ94" i="84"/>
  <c r="LP94" i="84"/>
  <c r="LO94" i="84"/>
  <c r="LN94" i="84"/>
  <c r="LM94" i="84"/>
  <c r="DY94" i="84"/>
  <c r="D857" i="94" s="1"/>
  <c r="BS94" i="84"/>
  <c r="BR94" i="84"/>
  <c r="BQ94" i="84"/>
  <c r="BP94" i="84"/>
  <c r="BO94" i="84"/>
  <c r="BN94" i="84"/>
  <c r="BM94" i="84"/>
  <c r="BL94" i="84"/>
  <c r="BK94" i="84"/>
  <c r="BJ94" i="84"/>
  <c r="BI94" i="84"/>
  <c r="BH94" i="84"/>
  <c r="BF94" i="84"/>
  <c r="MF93" i="84"/>
  <c r="MD93" i="84"/>
  <c r="MC93" i="84"/>
  <c r="MB93" i="84"/>
  <c r="MA93" i="84"/>
  <c r="LZ93" i="84"/>
  <c r="LX93" i="84"/>
  <c r="LV93" i="84"/>
  <c r="LU93" i="84"/>
  <c r="LQ93" i="84"/>
  <c r="LP93" i="84"/>
  <c r="LO93" i="84"/>
  <c r="LN93" i="84"/>
  <c r="LM93" i="84"/>
  <c r="JL93" i="84"/>
  <c r="JK93" i="84"/>
  <c r="JJ93" i="84"/>
  <c r="JI93" i="84"/>
  <c r="JH93" i="84"/>
  <c r="JG93" i="84"/>
  <c r="JF93" i="84"/>
  <c r="JE93" i="84"/>
  <c r="JD93" i="84"/>
  <c r="DY93" i="84"/>
  <c r="D856" i="94" s="1"/>
  <c r="BS93" i="84"/>
  <c r="BR93" i="84"/>
  <c r="BQ93" i="84"/>
  <c r="BP93" i="84"/>
  <c r="BO93" i="84"/>
  <c r="BN93" i="84"/>
  <c r="BM93" i="84"/>
  <c r="BL93" i="84"/>
  <c r="BK93" i="84"/>
  <c r="BJ93" i="84"/>
  <c r="BI93" i="84"/>
  <c r="BH93" i="84"/>
  <c r="BF93" i="84"/>
  <c r="MF92" i="84"/>
  <c r="MD92" i="84"/>
  <c r="MC92" i="84"/>
  <c r="MB92" i="84"/>
  <c r="MA92" i="84"/>
  <c r="LZ92" i="84"/>
  <c r="LX92" i="84"/>
  <c r="LV92" i="84"/>
  <c r="LU92" i="84"/>
  <c r="LQ92" i="84"/>
  <c r="LP92" i="84"/>
  <c r="LO92" i="84"/>
  <c r="LN92" i="84"/>
  <c r="LM92" i="84"/>
  <c r="JN92" i="84"/>
  <c r="JL92" i="84"/>
  <c r="JK92" i="84"/>
  <c r="JO92" i="84" s="1"/>
  <c r="JJ92" i="84"/>
  <c r="JI92" i="84"/>
  <c r="JH92" i="84"/>
  <c r="JG92" i="84"/>
  <c r="JF92" i="84"/>
  <c r="JE92" i="84"/>
  <c r="JD92" i="84"/>
  <c r="DZ92" i="84"/>
  <c r="E855" i="94" s="1"/>
  <c r="E856" i="94" s="1"/>
  <c r="E857" i="94" s="1"/>
  <c r="DY92" i="84"/>
  <c r="D855" i="94" s="1"/>
  <c r="BS92" i="84"/>
  <c r="BR92" i="84"/>
  <c r="BQ92" i="84"/>
  <c r="BP92" i="84"/>
  <c r="BO92" i="84"/>
  <c r="BN92" i="84"/>
  <c r="BM92" i="84"/>
  <c r="BL92" i="84"/>
  <c r="BK92" i="84"/>
  <c r="BJ92" i="84"/>
  <c r="BI92" i="84"/>
  <c r="BH92" i="84"/>
  <c r="BF92" i="84"/>
  <c r="MF91" i="84"/>
  <c r="MD91" i="84"/>
  <c r="MC91" i="84"/>
  <c r="MB91" i="84"/>
  <c r="MA91" i="84"/>
  <c r="LZ91" i="84"/>
  <c r="LX91" i="84"/>
  <c r="LV91" i="84"/>
  <c r="LU91" i="84"/>
  <c r="LQ91" i="84"/>
  <c r="LP91" i="84"/>
  <c r="LO91" i="84"/>
  <c r="LN91" i="84"/>
  <c r="LM91" i="84"/>
  <c r="JN91" i="84"/>
  <c r="JL91" i="84"/>
  <c r="JK91" i="84"/>
  <c r="JJ91" i="84"/>
  <c r="JI91" i="84"/>
  <c r="JH91" i="84"/>
  <c r="JG91" i="84"/>
  <c r="JF91" i="84"/>
  <c r="JE91" i="84"/>
  <c r="JD91" i="84"/>
  <c r="BS91" i="84"/>
  <c r="BR91" i="84"/>
  <c r="BQ91" i="84"/>
  <c r="BP91" i="84"/>
  <c r="BO91" i="84"/>
  <c r="BN91" i="84"/>
  <c r="BM91" i="84"/>
  <c r="BL91" i="84"/>
  <c r="BK91" i="84"/>
  <c r="BJ91" i="84"/>
  <c r="BI91" i="84"/>
  <c r="BH91" i="84"/>
  <c r="BF91" i="84"/>
  <c r="MF90" i="84"/>
  <c r="MD90" i="84"/>
  <c r="MC90" i="84"/>
  <c r="MB90" i="84"/>
  <c r="MA90" i="84"/>
  <c r="LZ90" i="84"/>
  <c r="LX90" i="84"/>
  <c r="LV90" i="84"/>
  <c r="LU90" i="84"/>
  <c r="LQ90" i="84"/>
  <c r="LP90" i="84"/>
  <c r="LO90" i="84"/>
  <c r="LN90" i="84"/>
  <c r="LM90" i="84"/>
  <c r="JN90" i="84"/>
  <c r="JL90" i="84"/>
  <c r="JK90" i="84"/>
  <c r="JJ90" i="84"/>
  <c r="JI90" i="84"/>
  <c r="JH90" i="84"/>
  <c r="JG90" i="84"/>
  <c r="JF90" i="84"/>
  <c r="JE90" i="84"/>
  <c r="JD90" i="84"/>
  <c r="BS90" i="84"/>
  <c r="BR90" i="84"/>
  <c r="BQ90" i="84"/>
  <c r="BP90" i="84"/>
  <c r="BO90" i="84"/>
  <c r="BN90" i="84"/>
  <c r="BM90" i="84"/>
  <c r="BL90" i="84"/>
  <c r="BK90" i="84"/>
  <c r="BJ90" i="84"/>
  <c r="BI90" i="84"/>
  <c r="BH90" i="84"/>
  <c r="BF90" i="84"/>
  <c r="MF89" i="84"/>
  <c r="MD89" i="84"/>
  <c r="MC89" i="84"/>
  <c r="MB89" i="84"/>
  <c r="MA89" i="84"/>
  <c r="LZ89" i="84"/>
  <c r="LX89" i="84"/>
  <c r="LV89" i="84"/>
  <c r="LU89" i="84"/>
  <c r="LQ89" i="84"/>
  <c r="LP89" i="84"/>
  <c r="LO89" i="84"/>
  <c r="LN89" i="84"/>
  <c r="LM89" i="84"/>
  <c r="JN89" i="84"/>
  <c r="JL89" i="84"/>
  <c r="JK89" i="84"/>
  <c r="JJ89" i="84"/>
  <c r="JI89" i="84"/>
  <c r="JH89" i="84"/>
  <c r="JG89" i="84"/>
  <c r="JF89" i="84"/>
  <c r="JE89" i="84"/>
  <c r="JD89" i="84"/>
  <c r="DZ89" i="84"/>
  <c r="E852" i="94" s="1"/>
  <c r="E853" i="94" s="1"/>
  <c r="E854" i="94" s="1"/>
  <c r="BS89" i="84"/>
  <c r="BR89" i="84"/>
  <c r="BQ89" i="84"/>
  <c r="BP89" i="84"/>
  <c r="BO89" i="84"/>
  <c r="BN89" i="84"/>
  <c r="BM89" i="84"/>
  <c r="BL89" i="84"/>
  <c r="BK89" i="84"/>
  <c r="BJ89" i="84"/>
  <c r="BI89" i="84"/>
  <c r="BH89" i="84"/>
  <c r="BF89" i="84"/>
  <c r="MF88" i="84"/>
  <c r="MD88" i="84"/>
  <c r="MC88" i="84"/>
  <c r="MB88" i="84"/>
  <c r="MA88" i="84"/>
  <c r="LZ88" i="84"/>
  <c r="LX88" i="84"/>
  <c r="LV88" i="84"/>
  <c r="LU88" i="84"/>
  <c r="LQ88" i="84"/>
  <c r="LP88" i="84"/>
  <c r="LO88" i="84"/>
  <c r="LN88" i="84"/>
  <c r="LM88" i="84"/>
  <c r="JN88" i="84"/>
  <c r="JL88" i="84"/>
  <c r="JK88" i="84"/>
  <c r="JJ88" i="84"/>
  <c r="JI88" i="84"/>
  <c r="JH88" i="84"/>
  <c r="JG88" i="84"/>
  <c r="JF88" i="84"/>
  <c r="JE88" i="84"/>
  <c r="JO88" i="84" s="1"/>
  <c r="JD88" i="84"/>
  <c r="BS88" i="84"/>
  <c r="BR88" i="84"/>
  <c r="BQ88" i="84"/>
  <c r="BP88" i="84"/>
  <c r="BO88" i="84"/>
  <c r="BN88" i="84"/>
  <c r="BM88" i="84"/>
  <c r="BL88" i="84"/>
  <c r="BK88" i="84"/>
  <c r="BJ88" i="84"/>
  <c r="BI88" i="84"/>
  <c r="BH88" i="84"/>
  <c r="BF88" i="84"/>
  <c r="MF87" i="84"/>
  <c r="MD87" i="84"/>
  <c r="MC87" i="84"/>
  <c r="MB87" i="84"/>
  <c r="MA87" i="84"/>
  <c r="LZ87" i="84"/>
  <c r="LX87" i="84"/>
  <c r="LV87" i="84"/>
  <c r="LU87" i="84"/>
  <c r="LQ87" i="84"/>
  <c r="LP87" i="84"/>
  <c r="LO87" i="84"/>
  <c r="LN87" i="84"/>
  <c r="LM87" i="84"/>
  <c r="JN87" i="84"/>
  <c r="JL87" i="84"/>
  <c r="JK87" i="84"/>
  <c r="JJ87" i="84"/>
  <c r="JI87" i="84"/>
  <c r="JH87" i="84"/>
  <c r="JG87" i="84"/>
  <c r="JF87" i="84"/>
  <c r="JE87" i="84"/>
  <c r="JO87" i="84" s="1"/>
  <c r="JD87" i="84"/>
  <c r="BS87" i="84"/>
  <c r="BR87" i="84"/>
  <c r="BQ87" i="84"/>
  <c r="BP87" i="84"/>
  <c r="BO87" i="84"/>
  <c r="BN87" i="84"/>
  <c r="BM87" i="84"/>
  <c r="BL87" i="84"/>
  <c r="BK87" i="84"/>
  <c r="BJ87" i="84"/>
  <c r="BI87" i="84"/>
  <c r="BH87" i="84"/>
  <c r="BF87" i="84"/>
  <c r="MF86" i="84"/>
  <c r="MD86" i="84"/>
  <c r="MC86" i="84"/>
  <c r="MB86" i="84"/>
  <c r="MA86" i="84"/>
  <c r="LZ86" i="84"/>
  <c r="LX86" i="84"/>
  <c r="LV86" i="84"/>
  <c r="LU86" i="84"/>
  <c r="LQ86" i="84"/>
  <c r="LP86" i="84"/>
  <c r="LO86" i="84"/>
  <c r="LN86" i="84"/>
  <c r="LM86" i="84"/>
  <c r="JN86" i="84"/>
  <c r="JL86" i="84"/>
  <c r="JK86" i="84"/>
  <c r="JJ86" i="84"/>
  <c r="JI86" i="84"/>
  <c r="JH86" i="84"/>
  <c r="JG86" i="84"/>
  <c r="JF86" i="84"/>
  <c r="JE86" i="84"/>
  <c r="JD86" i="84"/>
  <c r="DZ86" i="84"/>
  <c r="E849" i="94" s="1"/>
  <c r="E850" i="94" s="1"/>
  <c r="E851" i="94" s="1"/>
  <c r="BS86" i="84"/>
  <c r="BR86" i="84"/>
  <c r="BQ86" i="84"/>
  <c r="BP86" i="84"/>
  <c r="BO86" i="84"/>
  <c r="BN86" i="84"/>
  <c r="BM86" i="84"/>
  <c r="BL86" i="84"/>
  <c r="BK86" i="84"/>
  <c r="BJ86" i="84"/>
  <c r="BI86" i="84"/>
  <c r="BH86" i="84"/>
  <c r="BF86" i="84"/>
  <c r="MF85" i="84"/>
  <c r="MD85" i="84"/>
  <c r="MC85" i="84"/>
  <c r="MB85" i="84"/>
  <c r="MA85" i="84"/>
  <c r="LZ85" i="84"/>
  <c r="LX85" i="84"/>
  <c r="LV85" i="84"/>
  <c r="LU85" i="84"/>
  <c r="LQ85" i="84"/>
  <c r="LP85" i="84"/>
  <c r="LO85" i="84"/>
  <c r="LN85" i="84"/>
  <c r="LM85" i="84"/>
  <c r="JN85" i="84"/>
  <c r="JL85" i="84"/>
  <c r="JK85" i="84"/>
  <c r="JJ85" i="84"/>
  <c r="JI85" i="84"/>
  <c r="JH85" i="84"/>
  <c r="JG85" i="84"/>
  <c r="JF85" i="84"/>
  <c r="JE85" i="84"/>
  <c r="JD85" i="84"/>
  <c r="BS85" i="84"/>
  <c r="BR85" i="84"/>
  <c r="BQ85" i="84"/>
  <c r="BP85" i="84"/>
  <c r="BO85" i="84"/>
  <c r="BN85" i="84"/>
  <c r="BM85" i="84"/>
  <c r="BL85" i="84"/>
  <c r="BK85" i="84"/>
  <c r="BJ85" i="84"/>
  <c r="BI85" i="84"/>
  <c r="BH85" i="84"/>
  <c r="BF85" i="84"/>
  <c r="MF84" i="84"/>
  <c r="MD84" i="84"/>
  <c r="MC84" i="84"/>
  <c r="MB84" i="84"/>
  <c r="MA84" i="84"/>
  <c r="LZ84" i="84"/>
  <c r="LX84" i="84"/>
  <c r="LV84" i="84"/>
  <c r="LU84" i="84"/>
  <c r="LQ84" i="84"/>
  <c r="LP84" i="84"/>
  <c r="LO84" i="84"/>
  <c r="LN84" i="84"/>
  <c r="LM84" i="84"/>
  <c r="JN84" i="84"/>
  <c r="JL84" i="84"/>
  <c r="JK84" i="84"/>
  <c r="JO84" i="84" s="1"/>
  <c r="JJ84" i="84"/>
  <c r="JI84" i="84"/>
  <c r="JH84" i="84"/>
  <c r="JG84" i="84"/>
  <c r="JF84" i="84"/>
  <c r="JE84" i="84"/>
  <c r="JD84" i="84"/>
  <c r="BS84" i="84"/>
  <c r="BR84" i="84"/>
  <c r="BQ84" i="84"/>
  <c r="BP84" i="84"/>
  <c r="BO84" i="84"/>
  <c r="BN84" i="84"/>
  <c r="BM84" i="84"/>
  <c r="BL84" i="84"/>
  <c r="BK84" i="84"/>
  <c r="BJ84" i="84"/>
  <c r="BI84" i="84"/>
  <c r="BH84" i="84"/>
  <c r="BF84" i="84"/>
  <c r="MF83" i="84"/>
  <c r="MD83" i="84"/>
  <c r="MC83" i="84"/>
  <c r="MB83" i="84"/>
  <c r="MA83" i="84"/>
  <c r="LZ83" i="84"/>
  <c r="LX83" i="84"/>
  <c r="LV83" i="84"/>
  <c r="LU83" i="84"/>
  <c r="LQ83" i="84"/>
  <c r="LP83" i="84"/>
  <c r="LO83" i="84"/>
  <c r="LN83" i="84"/>
  <c r="LM83" i="84"/>
  <c r="JN83" i="84"/>
  <c r="JL83" i="84"/>
  <c r="JK83" i="84"/>
  <c r="JJ83" i="84"/>
  <c r="JI83" i="84"/>
  <c r="JH83" i="84"/>
  <c r="JG83" i="84"/>
  <c r="JF83" i="84"/>
  <c r="JE83" i="84"/>
  <c r="JD83" i="84"/>
  <c r="DZ83" i="84"/>
  <c r="E846" i="94" s="1"/>
  <c r="E847" i="94" s="1"/>
  <c r="E848" i="94" s="1"/>
  <c r="BS83" i="84"/>
  <c r="BR83" i="84"/>
  <c r="BQ83" i="84"/>
  <c r="BP83" i="84"/>
  <c r="BO83" i="84"/>
  <c r="BN83" i="84"/>
  <c r="BM83" i="84"/>
  <c r="BL83" i="84"/>
  <c r="BK83" i="84"/>
  <c r="BJ83" i="84"/>
  <c r="BI83" i="84"/>
  <c r="BH83" i="84"/>
  <c r="BF83" i="84"/>
  <c r="MF82" i="84"/>
  <c r="MD82" i="84"/>
  <c r="MC82" i="84"/>
  <c r="MB82" i="84"/>
  <c r="MA82" i="84"/>
  <c r="LZ82" i="84"/>
  <c r="LX82" i="84"/>
  <c r="LV82" i="84"/>
  <c r="LU82" i="84"/>
  <c r="LQ82" i="84"/>
  <c r="LP82" i="84"/>
  <c r="LO82" i="84"/>
  <c r="LN82" i="84"/>
  <c r="LM82" i="84"/>
  <c r="JN82" i="84"/>
  <c r="JL82" i="84"/>
  <c r="JK82" i="84"/>
  <c r="JJ82" i="84"/>
  <c r="JI82" i="84"/>
  <c r="JH82" i="84"/>
  <c r="JG82" i="84"/>
  <c r="JF82" i="84"/>
  <c r="JE82" i="84"/>
  <c r="JD82" i="84"/>
  <c r="BS82" i="84"/>
  <c r="BR82" i="84"/>
  <c r="BQ82" i="84"/>
  <c r="BP82" i="84"/>
  <c r="BO82" i="84"/>
  <c r="BN82" i="84"/>
  <c r="BM82" i="84"/>
  <c r="BL82" i="84"/>
  <c r="BK82" i="84"/>
  <c r="BJ82" i="84"/>
  <c r="BI82" i="84"/>
  <c r="BH82" i="84"/>
  <c r="BF82" i="84"/>
  <c r="MF81" i="84"/>
  <c r="MD81" i="84"/>
  <c r="MC81" i="84"/>
  <c r="MB81" i="84"/>
  <c r="MA81" i="84"/>
  <c r="LZ81" i="84"/>
  <c r="LX81" i="84"/>
  <c r="LV81" i="84"/>
  <c r="LU81" i="84"/>
  <c r="LQ81" i="84"/>
  <c r="LP81" i="84"/>
  <c r="LO81" i="84"/>
  <c r="LN81" i="84"/>
  <c r="LM81" i="84"/>
  <c r="JN81" i="84"/>
  <c r="JL81" i="84"/>
  <c r="JK81" i="84"/>
  <c r="JJ81" i="84"/>
  <c r="JI81" i="84"/>
  <c r="JH81" i="84"/>
  <c r="JG81" i="84"/>
  <c r="JF81" i="84"/>
  <c r="JE81" i="84"/>
  <c r="JD81" i="84"/>
  <c r="BS81" i="84"/>
  <c r="BR81" i="84"/>
  <c r="BQ81" i="84"/>
  <c r="BP81" i="84"/>
  <c r="BO81" i="84"/>
  <c r="BN81" i="84"/>
  <c r="BM81" i="84"/>
  <c r="BL81" i="84"/>
  <c r="BK81" i="84"/>
  <c r="BJ81" i="84"/>
  <c r="BI81" i="84"/>
  <c r="BH81" i="84"/>
  <c r="BF81" i="84"/>
  <c r="MF80" i="84"/>
  <c r="MD80" i="84"/>
  <c r="MC80" i="84"/>
  <c r="MB80" i="84"/>
  <c r="MA80" i="84"/>
  <c r="LZ80" i="84"/>
  <c r="LX80" i="84"/>
  <c r="LV80" i="84"/>
  <c r="LU80" i="84"/>
  <c r="LQ80" i="84"/>
  <c r="LP80" i="84"/>
  <c r="LO80" i="84"/>
  <c r="LN80" i="84"/>
  <c r="LM80" i="84"/>
  <c r="JN80" i="84"/>
  <c r="JL80" i="84"/>
  <c r="JK80" i="84"/>
  <c r="JJ80" i="84"/>
  <c r="JI80" i="84"/>
  <c r="JH80" i="84"/>
  <c r="JG80" i="84"/>
  <c r="JF80" i="84"/>
  <c r="JE80" i="84"/>
  <c r="JD80" i="84"/>
  <c r="BS80" i="84"/>
  <c r="BR80" i="84"/>
  <c r="BQ80" i="84"/>
  <c r="BP80" i="84"/>
  <c r="BO80" i="84"/>
  <c r="BN80" i="84"/>
  <c r="BM80" i="84"/>
  <c r="BL80" i="84"/>
  <c r="BK80" i="84"/>
  <c r="BJ80" i="84"/>
  <c r="BI80" i="84"/>
  <c r="BH80" i="84"/>
  <c r="BF80" i="84"/>
  <c r="MF79" i="84"/>
  <c r="MD79" i="84"/>
  <c r="MC79" i="84"/>
  <c r="MB79" i="84"/>
  <c r="MA79" i="84"/>
  <c r="LZ79" i="84"/>
  <c r="LX79" i="84"/>
  <c r="LV79" i="84"/>
  <c r="LU79" i="84"/>
  <c r="LQ79" i="84"/>
  <c r="LP79" i="84"/>
  <c r="LO79" i="84"/>
  <c r="LN79" i="84"/>
  <c r="LM79" i="84"/>
  <c r="JN79" i="84"/>
  <c r="JL79" i="84"/>
  <c r="JK79" i="84"/>
  <c r="JJ79" i="84"/>
  <c r="JI79" i="84"/>
  <c r="JH79" i="84"/>
  <c r="JG79" i="84"/>
  <c r="JF79" i="84"/>
  <c r="JE79" i="84"/>
  <c r="JD79" i="84"/>
  <c r="BS79" i="84"/>
  <c r="BR79" i="84"/>
  <c r="BQ79" i="84"/>
  <c r="BP79" i="84"/>
  <c r="BO79" i="84"/>
  <c r="BN79" i="84"/>
  <c r="BM79" i="84"/>
  <c r="BL79" i="84"/>
  <c r="BK79" i="84"/>
  <c r="BJ79" i="84"/>
  <c r="BI79" i="84"/>
  <c r="BH79" i="84"/>
  <c r="BF79" i="84"/>
  <c r="MF78" i="84"/>
  <c r="MD78" i="84"/>
  <c r="MC78" i="84"/>
  <c r="MB78" i="84"/>
  <c r="MA78" i="84"/>
  <c r="LZ78" i="84"/>
  <c r="LX78" i="84"/>
  <c r="LV78" i="84"/>
  <c r="LU78" i="84"/>
  <c r="LQ78" i="84"/>
  <c r="LP78" i="84"/>
  <c r="LO78" i="84"/>
  <c r="LN78" i="84"/>
  <c r="LM78" i="84"/>
  <c r="KG78" i="84"/>
  <c r="KF78" i="84"/>
  <c r="KE78" i="84"/>
  <c r="KD78" i="84"/>
  <c r="KC78" i="84"/>
  <c r="KB78" i="84"/>
  <c r="KA78" i="84"/>
  <c r="JZ78" i="84"/>
  <c r="JY78" i="84"/>
  <c r="JX78" i="84"/>
  <c r="JS78" i="84"/>
  <c r="JR78" i="84"/>
  <c r="JQ78" i="84"/>
  <c r="JN78" i="84"/>
  <c r="JL78" i="84"/>
  <c r="JK78" i="84"/>
  <c r="JJ78" i="84"/>
  <c r="JI78" i="84"/>
  <c r="JH78" i="84"/>
  <c r="JG78" i="84"/>
  <c r="JF78" i="84"/>
  <c r="JE78" i="84"/>
  <c r="JO78" i="84" s="1"/>
  <c r="JD78" i="84"/>
  <c r="MF77" i="84"/>
  <c r="MD77" i="84"/>
  <c r="MC77" i="84"/>
  <c r="MB77" i="84"/>
  <c r="MA77" i="84"/>
  <c r="LZ77" i="84"/>
  <c r="LX77" i="84"/>
  <c r="LV77" i="84"/>
  <c r="LU77" i="84"/>
  <c r="LQ77" i="84"/>
  <c r="LP77" i="84"/>
  <c r="LO77" i="84"/>
  <c r="LN77" i="84"/>
  <c r="LM77" i="84"/>
  <c r="KI77" i="84"/>
  <c r="KH77" i="84"/>
  <c r="JN77" i="84"/>
  <c r="JL77" i="84"/>
  <c r="JK77" i="84"/>
  <c r="JJ77" i="84"/>
  <c r="JI77" i="84"/>
  <c r="JH77" i="84"/>
  <c r="JG77" i="84"/>
  <c r="JF77" i="84"/>
  <c r="JE77" i="84"/>
  <c r="JD77" i="84"/>
  <c r="MF76" i="84"/>
  <c r="MD76" i="84"/>
  <c r="MC76" i="84"/>
  <c r="MB76" i="84"/>
  <c r="MA76" i="84"/>
  <c r="LZ76" i="84"/>
  <c r="LX76" i="84"/>
  <c r="LV76" i="84"/>
  <c r="LU76" i="84"/>
  <c r="LQ76" i="84"/>
  <c r="LP76" i="84"/>
  <c r="LO76" i="84"/>
  <c r="LN76" i="84"/>
  <c r="LM76" i="84"/>
  <c r="KI76" i="84"/>
  <c r="KG76" i="84"/>
  <c r="KF76" i="84"/>
  <c r="KE76" i="84"/>
  <c r="KD76" i="84"/>
  <c r="KC76" i="84"/>
  <c r="KB76" i="84"/>
  <c r="KA76" i="84"/>
  <c r="JZ76" i="84"/>
  <c r="JY76" i="84"/>
  <c r="JX76" i="84"/>
  <c r="JW76" i="84"/>
  <c r="JV76" i="84"/>
  <c r="JU76" i="84"/>
  <c r="JT76" i="84"/>
  <c r="JS76" i="84"/>
  <c r="JR76" i="84"/>
  <c r="JQ76" i="84"/>
  <c r="JN76" i="84"/>
  <c r="JL76" i="84"/>
  <c r="JK76" i="84"/>
  <c r="JJ76" i="84"/>
  <c r="JI76" i="84"/>
  <c r="JH76" i="84"/>
  <c r="JG76" i="84"/>
  <c r="JF76" i="84"/>
  <c r="JE76" i="84"/>
  <c r="JD76" i="84"/>
  <c r="DZ76" i="84"/>
  <c r="MF75" i="84"/>
  <c r="MD75" i="84"/>
  <c r="MC75" i="84"/>
  <c r="MB75" i="84"/>
  <c r="MA75" i="84"/>
  <c r="LZ75" i="84"/>
  <c r="LX75" i="84"/>
  <c r="LV75" i="84"/>
  <c r="LU75" i="84"/>
  <c r="LQ75" i="84"/>
  <c r="LP75" i="84"/>
  <c r="LO75" i="84"/>
  <c r="LN75" i="84"/>
  <c r="LM75" i="84"/>
  <c r="KJ75" i="84"/>
  <c r="KI75" i="84"/>
  <c r="KG75" i="84"/>
  <c r="KF75" i="84"/>
  <c r="KE75" i="84"/>
  <c r="KD75" i="84"/>
  <c r="KC75" i="84"/>
  <c r="KB75" i="84"/>
  <c r="KA75" i="84"/>
  <c r="JZ75" i="84"/>
  <c r="JY75" i="84"/>
  <c r="JX75" i="84"/>
  <c r="JW75" i="84"/>
  <c r="JV75" i="84"/>
  <c r="JU75" i="84"/>
  <c r="JT75" i="84"/>
  <c r="JS75" i="84"/>
  <c r="JR75" i="84"/>
  <c r="JQ75" i="84"/>
  <c r="JN75" i="84"/>
  <c r="JL75" i="84"/>
  <c r="JK75" i="84"/>
  <c r="JJ75" i="84"/>
  <c r="JI75" i="84"/>
  <c r="JH75" i="84"/>
  <c r="JG75" i="84"/>
  <c r="JF75" i="84"/>
  <c r="JE75" i="84"/>
  <c r="JD75" i="84"/>
  <c r="MF74" i="84"/>
  <c r="MD74" i="84"/>
  <c r="MC74" i="84"/>
  <c r="MB74" i="84"/>
  <c r="MA74" i="84"/>
  <c r="LZ74" i="84"/>
  <c r="LX74" i="84"/>
  <c r="LV74" i="84"/>
  <c r="LU74" i="84"/>
  <c r="LQ74" i="84"/>
  <c r="LP74" i="84"/>
  <c r="LO74" i="84"/>
  <c r="LN74" i="84"/>
  <c r="LM74" i="84"/>
  <c r="KJ74" i="84"/>
  <c r="KI74" i="84"/>
  <c r="KG74" i="84"/>
  <c r="KF74" i="84"/>
  <c r="KE74" i="84"/>
  <c r="KD74" i="84"/>
  <c r="KC74" i="84"/>
  <c r="KB74" i="84"/>
  <c r="KA74" i="84"/>
  <c r="JZ74" i="84"/>
  <c r="JY74" i="84"/>
  <c r="JX74" i="84"/>
  <c r="JW74" i="84"/>
  <c r="JV74" i="84"/>
  <c r="JU74" i="84"/>
  <c r="JT74" i="84"/>
  <c r="JS74" i="84"/>
  <c r="JR74" i="84"/>
  <c r="JQ74" i="84"/>
  <c r="JN74" i="84"/>
  <c r="JL74" i="84"/>
  <c r="JK74" i="84"/>
  <c r="JO74" i="84" s="1"/>
  <c r="JJ74" i="84"/>
  <c r="JI74" i="84"/>
  <c r="JH74" i="84"/>
  <c r="JG74" i="84"/>
  <c r="JF74" i="84"/>
  <c r="JE74" i="84"/>
  <c r="JD74" i="84"/>
  <c r="GP74" i="84"/>
  <c r="GO74" i="84"/>
  <c r="GN74" i="84"/>
  <c r="GG74" i="84"/>
  <c r="GF74" i="84"/>
  <c r="MF73" i="84"/>
  <c r="MD73" i="84"/>
  <c r="MC73" i="84"/>
  <c r="MB73" i="84"/>
  <c r="MA73" i="84"/>
  <c r="LZ73" i="84"/>
  <c r="LX73" i="84"/>
  <c r="LV73" i="84"/>
  <c r="LU73" i="84"/>
  <c r="LQ73" i="84"/>
  <c r="LP73" i="84"/>
  <c r="LO73" i="84"/>
  <c r="LN73" i="84"/>
  <c r="LM73" i="84"/>
  <c r="KJ73" i="84"/>
  <c r="KI73" i="84"/>
  <c r="KG73" i="84"/>
  <c r="KF73" i="84"/>
  <c r="KE73" i="84"/>
  <c r="KD73" i="84"/>
  <c r="KC73" i="84"/>
  <c r="KB73" i="84"/>
  <c r="KA73" i="84"/>
  <c r="JZ73" i="84"/>
  <c r="JY73" i="84"/>
  <c r="JX73" i="84"/>
  <c r="JW73" i="84"/>
  <c r="JV73" i="84"/>
  <c r="JU73" i="84"/>
  <c r="JT73" i="84"/>
  <c r="JS73" i="84"/>
  <c r="JR73" i="84"/>
  <c r="JQ73" i="84"/>
  <c r="JN73" i="84"/>
  <c r="JL73" i="84"/>
  <c r="JK73" i="84"/>
  <c r="JJ73" i="84"/>
  <c r="JI73" i="84"/>
  <c r="JH73" i="84"/>
  <c r="JG73" i="84"/>
  <c r="JF73" i="84"/>
  <c r="JE73" i="84"/>
  <c r="JD73" i="84"/>
  <c r="HS73" i="84"/>
  <c r="HR73" i="84"/>
  <c r="HQ73" i="84"/>
  <c r="HP73" i="84"/>
  <c r="GP73" i="84"/>
  <c r="GO73" i="84"/>
  <c r="GN73" i="84"/>
  <c r="GG73" i="84"/>
  <c r="GF73" i="84"/>
  <c r="EA73" i="84"/>
  <c r="DY73" i="84"/>
  <c r="MF72" i="84"/>
  <c r="MD72" i="84"/>
  <c r="MC72" i="84"/>
  <c r="MB72" i="84"/>
  <c r="MA72" i="84"/>
  <c r="LZ72" i="84"/>
  <c r="LX72" i="84"/>
  <c r="LV72" i="84"/>
  <c r="LU72" i="84"/>
  <c r="LQ72" i="84"/>
  <c r="LP72" i="84"/>
  <c r="LO72" i="84"/>
  <c r="LN72" i="84"/>
  <c r="LM72" i="84"/>
  <c r="KJ72" i="84"/>
  <c r="KI72" i="84"/>
  <c r="KG72" i="84"/>
  <c r="KF72" i="84"/>
  <c r="KE72" i="84"/>
  <c r="KD72" i="84"/>
  <c r="KC72" i="84"/>
  <c r="KB72" i="84"/>
  <c r="KA72" i="84"/>
  <c r="JZ72" i="84"/>
  <c r="JY72" i="84"/>
  <c r="JX72" i="84"/>
  <c r="JW72" i="84"/>
  <c r="JV72" i="84"/>
  <c r="JU72" i="84"/>
  <c r="JT72" i="84"/>
  <c r="JS72" i="84"/>
  <c r="JR72" i="84"/>
  <c r="JQ72" i="84"/>
  <c r="HS72" i="84"/>
  <c r="HR72" i="84"/>
  <c r="HQ72" i="84"/>
  <c r="HP72" i="84"/>
  <c r="GP72" i="84"/>
  <c r="GO72" i="84"/>
  <c r="GN72" i="84"/>
  <c r="GL72" i="84"/>
  <c r="GK72" i="84"/>
  <c r="GJ72" i="84"/>
  <c r="GI72" i="84"/>
  <c r="GH72" i="84"/>
  <c r="GG72" i="84"/>
  <c r="GF72" i="84"/>
  <c r="EA72" i="84"/>
  <c r="DY72" i="84"/>
  <c r="MF71" i="84"/>
  <c r="MD71" i="84"/>
  <c r="MC71" i="84"/>
  <c r="MB71" i="84"/>
  <c r="MA71" i="84"/>
  <c r="LZ71" i="84"/>
  <c r="LX71" i="84"/>
  <c r="LV71" i="84"/>
  <c r="LU71" i="84"/>
  <c r="LQ71" i="84"/>
  <c r="LP71" i="84"/>
  <c r="LO71" i="84"/>
  <c r="LN71" i="84"/>
  <c r="LM71" i="84"/>
  <c r="KJ71" i="84"/>
  <c r="KI71" i="84"/>
  <c r="KG71" i="84"/>
  <c r="KF71" i="84"/>
  <c r="KE71" i="84"/>
  <c r="KD71" i="84"/>
  <c r="KC71" i="84"/>
  <c r="KB71" i="84"/>
  <c r="KA71" i="84"/>
  <c r="JZ71" i="84"/>
  <c r="JY71" i="84"/>
  <c r="JX71" i="84"/>
  <c r="JW71" i="84"/>
  <c r="JV71" i="84"/>
  <c r="JU71" i="84"/>
  <c r="JT71" i="84"/>
  <c r="JS71" i="84"/>
  <c r="JR71" i="84"/>
  <c r="JQ71" i="84"/>
  <c r="JE71" i="84"/>
  <c r="HS71" i="84"/>
  <c r="HR71" i="84"/>
  <c r="HQ71" i="84"/>
  <c r="HP71" i="84"/>
  <c r="GF71" i="84"/>
  <c r="EA71" i="84"/>
  <c r="DZ71" i="84"/>
  <c r="DY71" i="84"/>
  <c r="BG71" i="84"/>
  <c r="BF71" i="84"/>
  <c r="MF70" i="84"/>
  <c r="MD70" i="84"/>
  <c r="MC70" i="84"/>
  <c r="MB70" i="84"/>
  <c r="MA70" i="84"/>
  <c r="LZ70" i="84"/>
  <c r="LX70" i="84"/>
  <c r="LV70" i="84"/>
  <c r="LU70" i="84"/>
  <c r="LQ70" i="84"/>
  <c r="LP70" i="84"/>
  <c r="LO70" i="84"/>
  <c r="LN70" i="84"/>
  <c r="LM70" i="84"/>
  <c r="KJ70" i="84"/>
  <c r="KI70" i="84"/>
  <c r="KG70" i="84"/>
  <c r="KF70" i="84"/>
  <c r="KE70" i="84"/>
  <c r="KD70" i="84"/>
  <c r="KC70" i="84"/>
  <c r="KB70" i="84"/>
  <c r="KA70" i="84"/>
  <c r="JZ70" i="84"/>
  <c r="JY70" i="84"/>
  <c r="JX70" i="84"/>
  <c r="JW70" i="84"/>
  <c r="JV70" i="84"/>
  <c r="JU70" i="84"/>
  <c r="JT70" i="84"/>
  <c r="JS70" i="84"/>
  <c r="JR70" i="84"/>
  <c r="JQ70" i="84"/>
  <c r="EA70" i="84"/>
  <c r="DY70" i="84"/>
  <c r="BU70" i="84"/>
  <c r="BT70" i="84"/>
  <c r="BS70" i="84"/>
  <c r="BR70" i="84"/>
  <c r="BQ70" i="84"/>
  <c r="BP70" i="84"/>
  <c r="BO70" i="84"/>
  <c r="BN70" i="84"/>
  <c r="BM70" i="84"/>
  <c r="BL70" i="84"/>
  <c r="BK70" i="84"/>
  <c r="BJ70" i="84"/>
  <c r="BI70" i="84"/>
  <c r="BH70" i="84"/>
  <c r="MF69" i="84"/>
  <c r="MD69" i="84"/>
  <c r="MC69" i="84"/>
  <c r="MB69" i="84"/>
  <c r="MA69" i="84"/>
  <c r="LZ69" i="84"/>
  <c r="LX69" i="84"/>
  <c r="LV69" i="84"/>
  <c r="LU69" i="84"/>
  <c r="LQ69" i="84"/>
  <c r="LP69" i="84"/>
  <c r="LO69" i="84"/>
  <c r="LN69" i="84"/>
  <c r="LM69" i="84"/>
  <c r="KJ69" i="84"/>
  <c r="KI69" i="84"/>
  <c r="KG69" i="84"/>
  <c r="KF69" i="84"/>
  <c r="KE69" i="84"/>
  <c r="KD69" i="84"/>
  <c r="KC69" i="84"/>
  <c r="KB69" i="84"/>
  <c r="KA69" i="84"/>
  <c r="JZ69" i="84"/>
  <c r="JY69" i="84"/>
  <c r="JX69" i="84"/>
  <c r="JW69" i="84"/>
  <c r="JV69" i="84"/>
  <c r="JU69" i="84"/>
  <c r="JT69" i="84"/>
  <c r="JS69" i="84"/>
  <c r="JR69" i="84"/>
  <c r="JQ69" i="84"/>
  <c r="JL69" i="84"/>
  <c r="JK69" i="84"/>
  <c r="JJ69" i="84"/>
  <c r="JI69" i="84"/>
  <c r="JH69" i="84"/>
  <c r="JG69" i="84"/>
  <c r="JF69" i="84"/>
  <c r="JE69" i="84"/>
  <c r="JD69" i="84"/>
  <c r="HR69" i="84"/>
  <c r="HP69" i="84"/>
  <c r="EA69" i="84"/>
  <c r="DY69" i="84"/>
  <c r="BU69" i="84"/>
  <c r="BT69" i="84"/>
  <c r="BS69" i="84"/>
  <c r="BR69" i="84"/>
  <c r="BQ69" i="84"/>
  <c r="BP69" i="84"/>
  <c r="BO69" i="84"/>
  <c r="BN69" i="84"/>
  <c r="BM69" i="84"/>
  <c r="BL69" i="84"/>
  <c r="BK69" i="84"/>
  <c r="BJ69" i="84"/>
  <c r="BI69" i="84"/>
  <c r="BH69" i="84"/>
  <c r="MF68" i="84"/>
  <c r="MD68" i="84"/>
  <c r="MC68" i="84"/>
  <c r="MB68" i="84"/>
  <c r="MA68" i="84"/>
  <c r="LZ68" i="84"/>
  <c r="LX68" i="84"/>
  <c r="LV68" i="84"/>
  <c r="LU68" i="84"/>
  <c r="LQ68" i="84"/>
  <c r="LP68" i="84"/>
  <c r="LO68" i="84"/>
  <c r="LN68" i="84"/>
  <c r="LM68" i="84"/>
  <c r="KJ68" i="84"/>
  <c r="KI68" i="84"/>
  <c r="KG68" i="84"/>
  <c r="KF68" i="84"/>
  <c r="KE68" i="84"/>
  <c r="KD68" i="84"/>
  <c r="KC68" i="84"/>
  <c r="KB68" i="84"/>
  <c r="KA68" i="84"/>
  <c r="JZ68" i="84"/>
  <c r="JY68" i="84"/>
  <c r="JX68" i="84"/>
  <c r="JW68" i="84"/>
  <c r="JV68" i="84"/>
  <c r="JU68" i="84"/>
  <c r="JT68" i="84"/>
  <c r="JS68" i="84"/>
  <c r="JR68" i="84"/>
  <c r="JQ68" i="84"/>
  <c r="JN68" i="84"/>
  <c r="JL68" i="84"/>
  <c r="JK68" i="84"/>
  <c r="JJ68" i="84"/>
  <c r="JI68" i="84"/>
  <c r="JH68" i="84"/>
  <c r="JG68" i="84"/>
  <c r="JF68" i="84"/>
  <c r="JE68" i="84"/>
  <c r="JD68" i="84"/>
  <c r="HR68" i="84"/>
  <c r="HP68" i="84"/>
  <c r="GP68" i="84"/>
  <c r="GO68" i="84"/>
  <c r="GN68" i="84"/>
  <c r="GG68" i="84"/>
  <c r="GF68" i="84"/>
  <c r="EA68" i="84"/>
  <c r="DZ68" i="84"/>
  <c r="DY68" i="84"/>
  <c r="BS68" i="84"/>
  <c r="BR68" i="84"/>
  <c r="BQ68" i="84"/>
  <c r="BP68" i="84"/>
  <c r="BO68" i="84"/>
  <c r="BN68" i="84"/>
  <c r="BM68" i="84"/>
  <c r="BL68" i="84"/>
  <c r="BK68" i="84"/>
  <c r="BJ68" i="84"/>
  <c r="BI68" i="84"/>
  <c r="BH68" i="84"/>
  <c r="MF67" i="84"/>
  <c r="MD67" i="84"/>
  <c r="MC67" i="84"/>
  <c r="MB67" i="84"/>
  <c r="MA67" i="84"/>
  <c r="LZ67" i="84"/>
  <c r="LX67" i="84"/>
  <c r="LV67" i="84"/>
  <c r="LU67" i="84"/>
  <c r="LQ67" i="84"/>
  <c r="LP67" i="84"/>
  <c r="LO67" i="84"/>
  <c r="LN67" i="84"/>
  <c r="LM67" i="84"/>
  <c r="KJ67" i="84"/>
  <c r="KI67" i="84"/>
  <c r="KG67" i="84"/>
  <c r="KF67" i="84"/>
  <c r="KE67" i="84"/>
  <c r="KD67" i="84"/>
  <c r="KC67" i="84"/>
  <c r="KB67" i="84"/>
  <c r="KA67" i="84"/>
  <c r="JZ67" i="84"/>
  <c r="JY67" i="84"/>
  <c r="JX67" i="84"/>
  <c r="JW67" i="84"/>
  <c r="JV67" i="84"/>
  <c r="JU67" i="84"/>
  <c r="JT67" i="84"/>
  <c r="JS67" i="84"/>
  <c r="JR67" i="84"/>
  <c r="JQ67" i="84"/>
  <c r="JN67" i="84"/>
  <c r="JL67" i="84"/>
  <c r="JK67" i="84"/>
  <c r="JJ67" i="84"/>
  <c r="JI67" i="84"/>
  <c r="JH67" i="84"/>
  <c r="JG67" i="84"/>
  <c r="JF67" i="84"/>
  <c r="JE67" i="84"/>
  <c r="JD67" i="84"/>
  <c r="HR67" i="84"/>
  <c r="HP67" i="84"/>
  <c r="GQ67" i="84"/>
  <c r="GP67" i="84"/>
  <c r="GO67" i="84"/>
  <c r="GN67" i="84"/>
  <c r="GM67" i="84"/>
  <c r="GK67" i="84"/>
  <c r="GJ67" i="84"/>
  <c r="GI67" i="84"/>
  <c r="GH67" i="84"/>
  <c r="GG67" i="84"/>
  <c r="GF67" i="84"/>
  <c r="EA67" i="84"/>
  <c r="DY67" i="84"/>
  <c r="BF67" i="84"/>
  <c r="MA66" i="84"/>
  <c r="LX66" i="84"/>
  <c r="LV66" i="84"/>
  <c r="LU66" i="84"/>
  <c r="LQ66" i="84"/>
  <c r="LP66" i="84"/>
  <c r="LO66" i="84"/>
  <c r="LN66" i="84"/>
  <c r="LM66" i="84"/>
  <c r="KJ66" i="84"/>
  <c r="KI66" i="84"/>
  <c r="KG66" i="84"/>
  <c r="KF66" i="84"/>
  <c r="KE66" i="84"/>
  <c r="KD66" i="84"/>
  <c r="KC66" i="84"/>
  <c r="KB66" i="84"/>
  <c r="KA66" i="84"/>
  <c r="JZ66" i="84"/>
  <c r="JY66" i="84"/>
  <c r="JX66" i="84"/>
  <c r="JW66" i="84"/>
  <c r="JV66" i="84"/>
  <c r="JU66" i="84"/>
  <c r="JT66" i="84"/>
  <c r="JS66" i="84"/>
  <c r="JR66" i="84"/>
  <c r="JQ66" i="84"/>
  <c r="JN66" i="84"/>
  <c r="JL66" i="84"/>
  <c r="JK66" i="84"/>
  <c r="JJ66" i="84"/>
  <c r="JI66" i="84"/>
  <c r="JH66" i="84"/>
  <c r="JG66" i="84"/>
  <c r="JF66" i="84"/>
  <c r="JE66" i="84"/>
  <c r="JD66" i="84"/>
  <c r="HR66" i="84"/>
  <c r="HP66" i="84"/>
  <c r="GQ66" i="84"/>
  <c r="GP66" i="84"/>
  <c r="GO66" i="84"/>
  <c r="GN66" i="84"/>
  <c r="GM66" i="84"/>
  <c r="GK66" i="84"/>
  <c r="GJ66" i="84"/>
  <c r="GI66" i="84"/>
  <c r="GH66" i="84"/>
  <c r="GG66" i="84"/>
  <c r="GF66" i="84"/>
  <c r="EA66" i="84"/>
  <c r="DY66" i="84"/>
  <c r="MA65" i="84"/>
  <c r="LX65" i="84"/>
  <c r="LV65" i="84"/>
  <c r="LU65" i="84"/>
  <c r="LQ65" i="84"/>
  <c r="LP65" i="84"/>
  <c r="LO65" i="84"/>
  <c r="LN65" i="84"/>
  <c r="LM65" i="84"/>
  <c r="KJ65" i="84"/>
  <c r="KI65" i="84"/>
  <c r="KG65" i="84"/>
  <c r="KF65" i="84"/>
  <c r="KE65" i="84"/>
  <c r="KD65" i="84"/>
  <c r="KC65" i="84"/>
  <c r="KB65" i="84"/>
  <c r="KA65" i="84"/>
  <c r="JZ65" i="84"/>
  <c r="JY65" i="84"/>
  <c r="JX65" i="84"/>
  <c r="JW65" i="84"/>
  <c r="JV65" i="84"/>
  <c r="JU65" i="84"/>
  <c r="JT65" i="84"/>
  <c r="JS65" i="84"/>
  <c r="JR65" i="84"/>
  <c r="JQ65" i="84"/>
  <c r="JN65" i="84"/>
  <c r="JL65" i="84"/>
  <c r="JK65" i="84"/>
  <c r="JJ65" i="84"/>
  <c r="JI65" i="84"/>
  <c r="JH65" i="84"/>
  <c r="JG65" i="84"/>
  <c r="JF65" i="84"/>
  <c r="JE65" i="84"/>
  <c r="JD65" i="84"/>
  <c r="GQ65" i="84"/>
  <c r="GP65" i="84"/>
  <c r="GO65" i="84"/>
  <c r="GN65" i="84"/>
  <c r="GM65" i="84"/>
  <c r="GK65" i="84"/>
  <c r="GJ65" i="84"/>
  <c r="GI65" i="84"/>
  <c r="GH65" i="84"/>
  <c r="GG65" i="84"/>
  <c r="GF65" i="84"/>
  <c r="EA65" i="84"/>
  <c r="DZ65" i="84"/>
  <c r="DY65" i="84"/>
  <c r="MF64" i="84"/>
  <c r="MD64" i="84"/>
  <c r="MC64" i="84"/>
  <c r="MB64" i="84"/>
  <c r="MA64" i="84"/>
  <c r="LZ64" i="84"/>
  <c r="LX64" i="84"/>
  <c r="LV64" i="84"/>
  <c r="LU64" i="84"/>
  <c r="LQ64" i="84"/>
  <c r="LP64" i="84"/>
  <c r="LO64" i="84"/>
  <c r="LN64" i="84"/>
  <c r="LM64" i="84"/>
  <c r="KJ64" i="84"/>
  <c r="KI64" i="84"/>
  <c r="KG64" i="84"/>
  <c r="KF64" i="84"/>
  <c r="KE64" i="84"/>
  <c r="KD64" i="84"/>
  <c r="KC64" i="84"/>
  <c r="KB64" i="84"/>
  <c r="KA64" i="84"/>
  <c r="JZ64" i="84"/>
  <c r="JY64" i="84"/>
  <c r="JX64" i="84"/>
  <c r="JW64" i="84"/>
  <c r="JV64" i="84"/>
  <c r="JU64" i="84"/>
  <c r="JT64" i="84"/>
  <c r="JS64" i="84"/>
  <c r="JR64" i="84"/>
  <c r="JQ64" i="84"/>
  <c r="JN64" i="84"/>
  <c r="JL64" i="84"/>
  <c r="JK64" i="84"/>
  <c r="JJ64" i="84"/>
  <c r="JI64" i="84"/>
  <c r="JH64" i="84"/>
  <c r="JG64" i="84"/>
  <c r="JF64" i="84"/>
  <c r="JE64" i="84"/>
  <c r="JD64" i="84"/>
  <c r="HP64" i="84"/>
  <c r="GQ64" i="84"/>
  <c r="GP64" i="84"/>
  <c r="GO64" i="84"/>
  <c r="GN64" i="84"/>
  <c r="GM64" i="84"/>
  <c r="GK64" i="84"/>
  <c r="GJ64" i="84"/>
  <c r="GI64" i="84"/>
  <c r="GH64" i="84"/>
  <c r="GG64" i="84"/>
  <c r="GF64" i="84"/>
  <c r="EA64" i="84"/>
  <c r="DY64" i="84"/>
  <c r="CY65" i="84"/>
  <c r="CX65" i="84"/>
  <c r="CQ65" i="84"/>
  <c r="CP65" i="84"/>
  <c r="CO65" i="84"/>
  <c r="BG64" i="84"/>
  <c r="BF64" i="84"/>
  <c r="MF63" i="84"/>
  <c r="MD63" i="84"/>
  <c r="MC63" i="84"/>
  <c r="MB63" i="84"/>
  <c r="MA63" i="84"/>
  <c r="LZ63" i="84"/>
  <c r="LX63" i="84"/>
  <c r="LV63" i="84"/>
  <c r="LU63" i="84"/>
  <c r="LQ63" i="84"/>
  <c r="LP63" i="84"/>
  <c r="LO63" i="84"/>
  <c r="LN63" i="84"/>
  <c r="LM63" i="84"/>
  <c r="KJ63" i="84"/>
  <c r="KI63" i="84"/>
  <c r="KG63" i="84"/>
  <c r="KF63" i="84"/>
  <c r="KE63" i="84"/>
  <c r="KD63" i="84"/>
  <c r="KC63" i="84"/>
  <c r="KB63" i="84"/>
  <c r="KA63" i="84"/>
  <c r="JZ63" i="84"/>
  <c r="JY63" i="84"/>
  <c r="JX63" i="84"/>
  <c r="JW63" i="84"/>
  <c r="JV63" i="84"/>
  <c r="JU63" i="84"/>
  <c r="JT63" i="84"/>
  <c r="JS63" i="84"/>
  <c r="JR63" i="84"/>
  <c r="JQ63" i="84"/>
  <c r="HS63" i="84"/>
  <c r="HR63" i="84"/>
  <c r="HQ63" i="84"/>
  <c r="HP63" i="84"/>
  <c r="GQ63" i="84"/>
  <c r="GP63" i="84"/>
  <c r="GO63" i="84"/>
  <c r="GN63" i="84"/>
  <c r="GM63" i="84"/>
  <c r="GK63" i="84"/>
  <c r="GJ63" i="84"/>
  <c r="GI63" i="84"/>
  <c r="GH63" i="84"/>
  <c r="GG63" i="84"/>
  <c r="GF63" i="84"/>
  <c r="EA63" i="84"/>
  <c r="DY63" i="84"/>
  <c r="DB64" i="84"/>
  <c r="DA64" i="84"/>
  <c r="CZ64" i="84"/>
  <c r="CY64" i="84"/>
  <c r="CX64" i="84"/>
  <c r="CW64" i="84"/>
  <c r="CV64" i="84"/>
  <c r="CU64" i="84"/>
  <c r="CT64" i="84"/>
  <c r="CS64" i="84"/>
  <c r="CR64" i="84"/>
  <c r="CQ64" i="84"/>
  <c r="CP64" i="84"/>
  <c r="CO64" i="84"/>
  <c r="BS63" i="84"/>
  <c r="BR63" i="84"/>
  <c r="BQ63" i="84"/>
  <c r="BP63" i="84"/>
  <c r="BO63" i="84"/>
  <c r="BN63" i="84"/>
  <c r="BM63" i="84"/>
  <c r="BL63" i="84"/>
  <c r="BK63" i="84"/>
  <c r="BJ63" i="84"/>
  <c r="BI63" i="84"/>
  <c r="BH63" i="84"/>
  <c r="BG63" i="84"/>
  <c r="BF63" i="84"/>
  <c r="MF62" i="84"/>
  <c r="MD62" i="84"/>
  <c r="MC62" i="84"/>
  <c r="MB62" i="84"/>
  <c r="MA62" i="84"/>
  <c r="LZ62" i="84"/>
  <c r="LX62" i="84"/>
  <c r="LV62" i="84"/>
  <c r="LU62" i="84"/>
  <c r="LQ62" i="84"/>
  <c r="LP62" i="84"/>
  <c r="LO62" i="84"/>
  <c r="LN62" i="84"/>
  <c r="LM62" i="84"/>
  <c r="KJ62" i="84"/>
  <c r="KI62" i="84"/>
  <c r="KG62" i="84"/>
  <c r="KF62" i="84"/>
  <c r="KE62" i="84"/>
  <c r="KD62" i="84"/>
  <c r="KC62" i="84"/>
  <c r="KB62" i="84"/>
  <c r="KA62" i="84"/>
  <c r="JZ62" i="84"/>
  <c r="JY62" i="84"/>
  <c r="JX62" i="84"/>
  <c r="JW62" i="84"/>
  <c r="JV62" i="84"/>
  <c r="JU62" i="84"/>
  <c r="JT62" i="84"/>
  <c r="JS62" i="84"/>
  <c r="JR62" i="84"/>
  <c r="JQ62" i="84"/>
  <c r="JE62" i="84"/>
  <c r="HS62" i="84"/>
  <c r="HR62" i="84"/>
  <c r="HQ62" i="84"/>
  <c r="HP62" i="84"/>
  <c r="GQ62" i="84"/>
  <c r="GP62" i="84"/>
  <c r="GO62" i="84"/>
  <c r="GN62" i="84"/>
  <c r="GM62" i="84"/>
  <c r="GK62" i="84"/>
  <c r="GJ62" i="84"/>
  <c r="GI62" i="84"/>
  <c r="GH62" i="84"/>
  <c r="GG62" i="84"/>
  <c r="GF62" i="84"/>
  <c r="EA62" i="84"/>
  <c r="DZ62" i="84"/>
  <c r="DY62" i="84"/>
  <c r="DD62" i="84"/>
  <c r="DB62" i="84"/>
  <c r="DA62" i="84"/>
  <c r="CZ62" i="84"/>
  <c r="CY62" i="84"/>
  <c r="CX62" i="84"/>
  <c r="CW62" i="84"/>
  <c r="CV62" i="84"/>
  <c r="CU62" i="84"/>
  <c r="CT62" i="84"/>
  <c r="CS62" i="84"/>
  <c r="CR62" i="84"/>
  <c r="CQ62" i="84"/>
  <c r="CP62" i="84"/>
  <c r="CO62" i="84"/>
  <c r="BS62" i="84"/>
  <c r="BR62" i="84"/>
  <c r="BQ62" i="84"/>
  <c r="BP62" i="84"/>
  <c r="BO62" i="84"/>
  <c r="BN62" i="84"/>
  <c r="BM62" i="84"/>
  <c r="BL62" i="84"/>
  <c r="BK62" i="84"/>
  <c r="BJ62" i="84"/>
  <c r="BI62" i="84"/>
  <c r="BH62" i="84"/>
  <c r="BG62" i="84"/>
  <c r="BF62" i="84"/>
  <c r="MF61" i="84"/>
  <c r="MD61" i="84"/>
  <c r="MC61" i="84"/>
  <c r="MB61" i="84"/>
  <c r="MA61" i="84"/>
  <c r="LZ61" i="84"/>
  <c r="LX61" i="84"/>
  <c r="LV61" i="84"/>
  <c r="LU61" i="84"/>
  <c r="LQ61" i="84"/>
  <c r="LP61" i="84"/>
  <c r="LO61" i="84"/>
  <c r="LN61" i="84"/>
  <c r="LM61" i="84"/>
  <c r="KJ61" i="84"/>
  <c r="KI61" i="84"/>
  <c r="KG61" i="84"/>
  <c r="KF61" i="84"/>
  <c r="KE61" i="84"/>
  <c r="KD61" i="84"/>
  <c r="KC61" i="84"/>
  <c r="KB61" i="84"/>
  <c r="KA61" i="84"/>
  <c r="JZ61" i="84"/>
  <c r="JY61" i="84"/>
  <c r="JX61" i="84"/>
  <c r="JW61" i="84"/>
  <c r="JV61" i="84"/>
  <c r="JU61" i="84"/>
  <c r="JT61" i="84"/>
  <c r="JS61" i="84"/>
  <c r="JR61" i="84"/>
  <c r="JQ61" i="84"/>
  <c r="HS61" i="84"/>
  <c r="HR61" i="84"/>
  <c r="HQ61" i="84"/>
  <c r="HP61" i="84"/>
  <c r="GQ61" i="84"/>
  <c r="GP61" i="84"/>
  <c r="GO61" i="84"/>
  <c r="GN61" i="84"/>
  <c r="GM61" i="84"/>
  <c r="GK61" i="84"/>
  <c r="GJ61" i="84"/>
  <c r="GI61" i="84"/>
  <c r="GH61" i="84"/>
  <c r="GG61" i="84"/>
  <c r="GF61" i="84"/>
  <c r="EA61" i="84"/>
  <c r="DY61" i="84"/>
  <c r="DB61" i="84"/>
  <c r="DA61" i="84"/>
  <c r="CZ61" i="84"/>
  <c r="CY61" i="84"/>
  <c r="CX61" i="84"/>
  <c r="CW61" i="84"/>
  <c r="CV61" i="84"/>
  <c r="CU61" i="84"/>
  <c r="CT61" i="84"/>
  <c r="CS61" i="84"/>
  <c r="CR61" i="84"/>
  <c r="CQ61" i="84"/>
  <c r="CP61" i="84"/>
  <c r="CO61" i="84"/>
  <c r="BS61" i="84"/>
  <c r="BR61" i="84"/>
  <c r="BQ61" i="84"/>
  <c r="BP61" i="84"/>
  <c r="BO61" i="84"/>
  <c r="BN61" i="84"/>
  <c r="BM61" i="84"/>
  <c r="BL61" i="84"/>
  <c r="BK61" i="84"/>
  <c r="BJ61" i="84"/>
  <c r="BI61" i="84"/>
  <c r="BH61" i="84"/>
  <c r="BG61" i="84"/>
  <c r="BF61" i="84"/>
  <c r="MF60" i="84"/>
  <c r="MD60" i="84"/>
  <c r="MC60" i="84"/>
  <c r="MB60" i="84"/>
  <c r="MA60" i="84"/>
  <c r="LZ60" i="84"/>
  <c r="LX60" i="84"/>
  <c r="LV60" i="84"/>
  <c r="LU60" i="84"/>
  <c r="LQ60" i="84"/>
  <c r="LP60" i="84"/>
  <c r="LO60" i="84"/>
  <c r="LN60" i="84"/>
  <c r="LM60" i="84"/>
  <c r="KJ60" i="84"/>
  <c r="KI60" i="84"/>
  <c r="KG60" i="84"/>
  <c r="KF60" i="84"/>
  <c r="KE60" i="84"/>
  <c r="KD60" i="84"/>
  <c r="KC60" i="84"/>
  <c r="KB60" i="84"/>
  <c r="KA60" i="84"/>
  <c r="JZ60" i="84"/>
  <c r="JY60" i="84"/>
  <c r="JX60" i="84"/>
  <c r="JW60" i="84"/>
  <c r="JV60" i="84"/>
  <c r="JU60" i="84"/>
  <c r="JT60" i="84"/>
  <c r="JS60" i="84"/>
  <c r="JR60" i="84"/>
  <c r="JQ60" i="84"/>
  <c r="JI60" i="84"/>
  <c r="JH60" i="84"/>
  <c r="JG60" i="84"/>
  <c r="JF60" i="84"/>
  <c r="JE60" i="84"/>
  <c r="JD60" i="84"/>
  <c r="HS60" i="84"/>
  <c r="HR60" i="84"/>
  <c r="HQ60" i="84"/>
  <c r="HP60" i="84"/>
  <c r="GQ60" i="84"/>
  <c r="GP60" i="84"/>
  <c r="GO60" i="84"/>
  <c r="GN60" i="84"/>
  <c r="GM60" i="84"/>
  <c r="GK60" i="84"/>
  <c r="GJ60" i="84"/>
  <c r="GI60" i="84"/>
  <c r="GH60" i="84"/>
  <c r="GG60" i="84"/>
  <c r="GF60" i="84"/>
  <c r="EA60" i="84"/>
  <c r="DY60" i="84"/>
  <c r="DB60" i="84"/>
  <c r="DA60" i="84"/>
  <c r="CZ60" i="84"/>
  <c r="CY60" i="84"/>
  <c r="CX60" i="84"/>
  <c r="CW60" i="84"/>
  <c r="CV60" i="84"/>
  <c r="CU60" i="84"/>
  <c r="CT60" i="84"/>
  <c r="CS60" i="84"/>
  <c r="CR60" i="84"/>
  <c r="CQ60" i="84"/>
  <c r="CP60" i="84"/>
  <c r="CO60" i="84"/>
  <c r="BU60" i="84"/>
  <c r="BT60" i="84"/>
  <c r="BS60" i="84"/>
  <c r="BR60" i="84"/>
  <c r="BQ60" i="84"/>
  <c r="BP60" i="84"/>
  <c r="BO60" i="84"/>
  <c r="BN60" i="84"/>
  <c r="BM60" i="84"/>
  <c r="BL60" i="84"/>
  <c r="BK60" i="84"/>
  <c r="BJ60" i="84"/>
  <c r="BI60" i="84"/>
  <c r="BH60" i="84"/>
  <c r="BG60" i="84"/>
  <c r="BF60" i="84"/>
  <c r="BE60" i="84"/>
  <c r="MF59" i="84"/>
  <c r="MD59" i="84"/>
  <c r="MC59" i="84"/>
  <c r="MB59" i="84"/>
  <c r="MA59" i="84"/>
  <c r="LZ59" i="84"/>
  <c r="LX59" i="84"/>
  <c r="LV59" i="84"/>
  <c r="LU59" i="84"/>
  <c r="LQ59" i="84"/>
  <c r="LP59" i="84"/>
  <c r="LO59" i="84"/>
  <c r="LN59" i="84"/>
  <c r="LM59" i="84"/>
  <c r="KJ59" i="84"/>
  <c r="KI59" i="84"/>
  <c r="KG59" i="84"/>
  <c r="KF59" i="84"/>
  <c r="KE59" i="84"/>
  <c r="KD59" i="84"/>
  <c r="KC59" i="84"/>
  <c r="KB59" i="84"/>
  <c r="KA59" i="84"/>
  <c r="JZ59" i="84"/>
  <c r="JY59" i="84"/>
  <c r="JX59" i="84"/>
  <c r="JW59" i="84"/>
  <c r="JV59" i="84"/>
  <c r="JU59" i="84"/>
  <c r="JT59" i="84"/>
  <c r="JS59" i="84"/>
  <c r="JR59" i="84"/>
  <c r="JQ59" i="84"/>
  <c r="JN59" i="84"/>
  <c r="JL59" i="84"/>
  <c r="JK59" i="84"/>
  <c r="JJ59" i="84"/>
  <c r="JI59" i="84"/>
  <c r="JH59" i="84"/>
  <c r="JG59" i="84"/>
  <c r="JF59" i="84"/>
  <c r="JE59" i="84"/>
  <c r="JD59" i="84"/>
  <c r="HS59" i="84"/>
  <c r="HR59" i="84"/>
  <c r="HQ59" i="84"/>
  <c r="HP59" i="84"/>
  <c r="GQ59" i="84"/>
  <c r="GP59" i="84"/>
  <c r="GO59" i="84"/>
  <c r="GN59" i="84"/>
  <c r="GM59" i="84"/>
  <c r="GK59" i="84"/>
  <c r="GJ59" i="84"/>
  <c r="GI59" i="84"/>
  <c r="GH59" i="84"/>
  <c r="GG59" i="84"/>
  <c r="GF59" i="84"/>
  <c r="EA59" i="84"/>
  <c r="DZ59" i="84"/>
  <c r="DY59" i="84"/>
  <c r="DB59" i="84"/>
  <c r="DA59" i="84"/>
  <c r="CZ59" i="84"/>
  <c r="CY59" i="84"/>
  <c r="CX59" i="84"/>
  <c r="CW59" i="84"/>
  <c r="CV59" i="84"/>
  <c r="CU59" i="84"/>
  <c r="CT59" i="84"/>
  <c r="CS59" i="84"/>
  <c r="CR59" i="84"/>
  <c r="CQ59" i="84"/>
  <c r="CP59" i="84"/>
  <c r="CO59" i="84"/>
  <c r="BG59" i="84"/>
  <c r="BF59" i="84"/>
  <c r="MK58" i="84"/>
  <c r="MH58" i="84"/>
  <c r="MF58" i="84"/>
  <c r="MD58" i="84"/>
  <c r="MC58" i="84"/>
  <c r="MB58" i="84"/>
  <c r="MA58" i="84"/>
  <c r="LZ58" i="84"/>
  <c r="LX58" i="84"/>
  <c r="LV58" i="84"/>
  <c r="LU58" i="84"/>
  <c r="LQ58" i="84"/>
  <c r="LP58" i="84"/>
  <c r="LO58" i="84"/>
  <c r="LN58" i="84"/>
  <c r="LM58" i="84"/>
  <c r="KJ58" i="84"/>
  <c r="KI58" i="84"/>
  <c r="KG58" i="84"/>
  <c r="KF58" i="84"/>
  <c r="KE58" i="84"/>
  <c r="KD58" i="84"/>
  <c r="KC58" i="84"/>
  <c r="KB58" i="84"/>
  <c r="KA58" i="84"/>
  <c r="JZ58" i="84"/>
  <c r="JY58" i="84"/>
  <c r="JX58" i="84"/>
  <c r="JW58" i="84"/>
  <c r="JV58" i="84"/>
  <c r="JU58" i="84"/>
  <c r="JT58" i="84"/>
  <c r="JS58" i="84"/>
  <c r="JR58" i="84"/>
  <c r="JQ58" i="84"/>
  <c r="JN58" i="84"/>
  <c r="JL58" i="84"/>
  <c r="JK58" i="84"/>
  <c r="JJ58" i="84"/>
  <c r="JI58" i="84"/>
  <c r="JH58" i="84"/>
  <c r="JG58" i="84"/>
  <c r="JF58" i="84"/>
  <c r="JE58" i="84"/>
  <c r="JD58" i="84"/>
  <c r="HS58" i="84"/>
  <c r="HR58" i="84"/>
  <c r="HQ58" i="84"/>
  <c r="HP58" i="84"/>
  <c r="GQ58" i="84"/>
  <c r="GP58" i="84"/>
  <c r="GO58" i="84"/>
  <c r="GN58" i="84"/>
  <c r="GM58" i="84"/>
  <c r="GK58" i="84"/>
  <c r="GJ58" i="84"/>
  <c r="GI58" i="84"/>
  <c r="GH58" i="84"/>
  <c r="GG58" i="84"/>
  <c r="GF58" i="84"/>
  <c r="EA58" i="84"/>
  <c r="DY58" i="84"/>
  <c r="DB58" i="84"/>
  <c r="DA58" i="84"/>
  <c r="CZ58" i="84"/>
  <c r="CY58" i="84"/>
  <c r="CX58" i="84"/>
  <c r="CW58" i="84"/>
  <c r="CV58" i="84"/>
  <c r="CU58" i="84"/>
  <c r="CT58" i="84"/>
  <c r="CS58" i="84"/>
  <c r="CR58" i="84"/>
  <c r="CQ58" i="84"/>
  <c r="CP58" i="84"/>
  <c r="CO58" i="84"/>
  <c r="BS58" i="84"/>
  <c r="BR58" i="84"/>
  <c r="BQ58" i="84"/>
  <c r="BP58" i="84"/>
  <c r="BO58" i="84"/>
  <c r="BN58" i="84"/>
  <c r="BM58" i="84"/>
  <c r="BL58" i="84"/>
  <c r="BK58" i="84"/>
  <c r="BJ58" i="84"/>
  <c r="BI58" i="84"/>
  <c r="BH58" i="84"/>
  <c r="BG58" i="84"/>
  <c r="BF58" i="84"/>
  <c r="MP57" i="84"/>
  <c r="MN57" i="84"/>
  <c r="MM57" i="84"/>
  <c r="ML57" i="84"/>
  <c r="MK57" i="84"/>
  <c r="MJ57" i="84"/>
  <c r="MH57" i="84"/>
  <c r="MF57" i="84"/>
  <c r="MD57" i="84"/>
  <c r="MC57" i="84"/>
  <c r="MB57" i="84"/>
  <c r="MA57" i="84"/>
  <c r="LZ57" i="84"/>
  <c r="LX57" i="84"/>
  <c r="LV57" i="84"/>
  <c r="LU57" i="84"/>
  <c r="LQ57" i="84"/>
  <c r="LP57" i="84"/>
  <c r="LO57" i="84"/>
  <c r="LN57" i="84"/>
  <c r="LM57" i="84"/>
  <c r="KJ57" i="84"/>
  <c r="KI57" i="84"/>
  <c r="KG57" i="84"/>
  <c r="KF57" i="84"/>
  <c r="KE57" i="84"/>
  <c r="KD57" i="84"/>
  <c r="KC57" i="84"/>
  <c r="KB57" i="84"/>
  <c r="KA57" i="84"/>
  <c r="JZ57" i="84"/>
  <c r="JY57" i="84"/>
  <c r="JX57" i="84"/>
  <c r="JW57" i="84"/>
  <c r="JV57" i="84"/>
  <c r="JU57" i="84"/>
  <c r="JT57" i="84"/>
  <c r="JS57" i="84"/>
  <c r="JR57" i="84"/>
  <c r="JQ57" i="84"/>
  <c r="JN57" i="84"/>
  <c r="JL57" i="84"/>
  <c r="JK57" i="84"/>
  <c r="JJ57" i="84"/>
  <c r="JI57" i="84"/>
  <c r="JH57" i="84"/>
  <c r="JG57" i="84"/>
  <c r="JF57" i="84"/>
  <c r="JE57" i="84"/>
  <c r="JD57" i="84"/>
  <c r="HS57" i="84"/>
  <c r="HR57" i="84"/>
  <c r="HQ57" i="84"/>
  <c r="HP57" i="84"/>
  <c r="GQ57" i="84"/>
  <c r="GP57" i="84"/>
  <c r="GO57" i="84"/>
  <c r="GN57" i="84"/>
  <c r="GM57" i="84"/>
  <c r="GK57" i="84"/>
  <c r="GJ57" i="84"/>
  <c r="GI57" i="84"/>
  <c r="GH57" i="84"/>
  <c r="GG57" i="84"/>
  <c r="GF57" i="84"/>
  <c r="EA57" i="84"/>
  <c r="DY57" i="84"/>
  <c r="DD57" i="84"/>
  <c r="DB57" i="84"/>
  <c r="DA57" i="84"/>
  <c r="CZ57" i="84"/>
  <c r="CY57" i="84"/>
  <c r="CX57" i="84"/>
  <c r="CW57" i="84"/>
  <c r="CV57" i="84"/>
  <c r="CU57" i="84"/>
  <c r="CT57" i="84"/>
  <c r="CS57" i="84"/>
  <c r="CR57" i="84"/>
  <c r="CQ57" i="84"/>
  <c r="CP57" i="84"/>
  <c r="CO57" i="84"/>
  <c r="BS57" i="84"/>
  <c r="BR57" i="84"/>
  <c r="BQ57" i="84"/>
  <c r="BP57" i="84"/>
  <c r="BO57" i="84"/>
  <c r="BN57" i="84"/>
  <c r="BM57" i="84"/>
  <c r="BL57" i="84"/>
  <c r="BK57" i="84"/>
  <c r="BJ57" i="84"/>
  <c r="BI57" i="84"/>
  <c r="BH57" i="84"/>
  <c r="BG57" i="84"/>
  <c r="BF57" i="84"/>
  <c r="MF56" i="84"/>
  <c r="MD56" i="84"/>
  <c r="MC56" i="84"/>
  <c r="MB56" i="84"/>
  <c r="MA56" i="84"/>
  <c r="LZ56" i="84"/>
  <c r="LX56" i="84"/>
  <c r="LV56" i="84"/>
  <c r="LU56" i="84"/>
  <c r="LQ56" i="84"/>
  <c r="LP56" i="84"/>
  <c r="LO56" i="84"/>
  <c r="LN56" i="84"/>
  <c r="LM56" i="84"/>
  <c r="KJ56" i="84"/>
  <c r="KI56" i="84"/>
  <c r="KG56" i="84"/>
  <c r="KF56" i="84"/>
  <c r="KE56" i="84"/>
  <c r="KD56" i="84"/>
  <c r="KC56" i="84"/>
  <c r="KB56" i="84"/>
  <c r="KA56" i="84"/>
  <c r="JZ56" i="84"/>
  <c r="JY56" i="84"/>
  <c r="JX56" i="84"/>
  <c r="JW56" i="84"/>
  <c r="JV56" i="84"/>
  <c r="JU56" i="84"/>
  <c r="JT56" i="84"/>
  <c r="JS56" i="84"/>
  <c r="JR56" i="84"/>
  <c r="JQ56" i="84"/>
  <c r="JN56" i="84"/>
  <c r="JL56" i="84"/>
  <c r="JK56" i="84"/>
  <c r="JJ56" i="84"/>
  <c r="JI56" i="84"/>
  <c r="JH56" i="84"/>
  <c r="JG56" i="84"/>
  <c r="JF56" i="84"/>
  <c r="JE56" i="84"/>
  <c r="JD56" i="84"/>
  <c r="HS56" i="84"/>
  <c r="HR56" i="84"/>
  <c r="HQ56" i="84"/>
  <c r="HP56" i="84"/>
  <c r="GQ56" i="84"/>
  <c r="GP56" i="84"/>
  <c r="GO56" i="84"/>
  <c r="GN56" i="84"/>
  <c r="GM56" i="84"/>
  <c r="GK56" i="84"/>
  <c r="GJ56" i="84"/>
  <c r="GI56" i="84"/>
  <c r="GH56" i="84"/>
  <c r="GG56" i="84"/>
  <c r="GF56" i="84"/>
  <c r="EA56" i="84"/>
  <c r="DZ56" i="84"/>
  <c r="DY56" i="84"/>
  <c r="DD56" i="84"/>
  <c r="DB56" i="84"/>
  <c r="DA56" i="84"/>
  <c r="CZ56" i="84"/>
  <c r="CY56" i="84"/>
  <c r="CX56" i="84"/>
  <c r="CW56" i="84"/>
  <c r="CV56" i="84"/>
  <c r="CU56" i="84"/>
  <c r="CT56" i="84"/>
  <c r="CS56" i="84"/>
  <c r="CR56" i="84"/>
  <c r="CQ56" i="84"/>
  <c r="CP56" i="84"/>
  <c r="CO56" i="84"/>
  <c r="BS56" i="84"/>
  <c r="BR56" i="84"/>
  <c r="BQ56" i="84"/>
  <c r="BP56" i="84"/>
  <c r="BO56" i="84"/>
  <c r="BN56" i="84"/>
  <c r="BM56" i="84"/>
  <c r="BL56" i="84"/>
  <c r="BK56" i="84"/>
  <c r="BJ56" i="84"/>
  <c r="BI56" i="84"/>
  <c r="BH56" i="84"/>
  <c r="BG56" i="84"/>
  <c r="BF56" i="84"/>
  <c r="MH55" i="84"/>
  <c r="MF55" i="84"/>
  <c r="MD55" i="84"/>
  <c r="MC55" i="84"/>
  <c r="MB55" i="84"/>
  <c r="MA55" i="84"/>
  <c r="LZ55" i="84"/>
  <c r="LX55" i="84"/>
  <c r="LV55" i="84"/>
  <c r="LU55" i="84"/>
  <c r="LQ55" i="84"/>
  <c r="LP55" i="84"/>
  <c r="LO55" i="84"/>
  <c r="LN55" i="84"/>
  <c r="LM55" i="84"/>
  <c r="JR55" i="84"/>
  <c r="JN55" i="84"/>
  <c r="JL55" i="84"/>
  <c r="JK55" i="84"/>
  <c r="JJ55" i="84"/>
  <c r="JI55" i="84"/>
  <c r="JH55" i="84"/>
  <c r="JG55" i="84"/>
  <c r="JF55" i="84"/>
  <c r="JE55" i="84"/>
  <c r="JD55" i="84"/>
  <c r="HS55" i="84"/>
  <c r="HR55" i="84"/>
  <c r="HQ55" i="84"/>
  <c r="HP55" i="84"/>
  <c r="GQ55" i="84"/>
  <c r="GP55" i="84"/>
  <c r="GO55" i="84"/>
  <c r="GN55" i="84"/>
  <c r="GM55" i="84"/>
  <c r="GK55" i="84"/>
  <c r="GJ55" i="84"/>
  <c r="GI55" i="84"/>
  <c r="GH55" i="84"/>
  <c r="GG55" i="84"/>
  <c r="GF55" i="84"/>
  <c r="EA55" i="84"/>
  <c r="DY55" i="84"/>
  <c r="DB55" i="84"/>
  <c r="DA55" i="84"/>
  <c r="CZ55" i="84"/>
  <c r="CY55" i="84"/>
  <c r="CX55" i="84"/>
  <c r="CW55" i="84"/>
  <c r="CV55" i="84"/>
  <c r="CU55" i="84"/>
  <c r="CT55" i="84"/>
  <c r="CS55" i="84"/>
  <c r="CR55" i="84"/>
  <c r="CQ55" i="84"/>
  <c r="CP55" i="84"/>
  <c r="CO55" i="84"/>
  <c r="BS55" i="84"/>
  <c r="BR55" i="84"/>
  <c r="BQ55" i="84"/>
  <c r="BP55" i="84"/>
  <c r="BO55" i="84"/>
  <c r="BN55" i="84"/>
  <c r="BM55" i="84"/>
  <c r="BL55" i="84"/>
  <c r="BK55" i="84"/>
  <c r="BJ55" i="84"/>
  <c r="BI55" i="84"/>
  <c r="BH55" i="84"/>
  <c r="BG55" i="84"/>
  <c r="BF55" i="84"/>
  <c r="MK54" i="84"/>
  <c r="MH54" i="84"/>
  <c r="MF54" i="84"/>
  <c r="MD54" i="84"/>
  <c r="MC54" i="84"/>
  <c r="MB54" i="84"/>
  <c r="MA54" i="84"/>
  <c r="LZ54" i="84"/>
  <c r="LX54" i="84"/>
  <c r="LV54" i="84"/>
  <c r="LU54" i="84"/>
  <c r="LQ54" i="84"/>
  <c r="LP54" i="84"/>
  <c r="LO54" i="84"/>
  <c r="LN54" i="84"/>
  <c r="LM54" i="84"/>
  <c r="KV54" i="84"/>
  <c r="KQ54" i="84"/>
  <c r="KP54" i="84"/>
  <c r="KO54" i="84"/>
  <c r="KN54" i="84"/>
  <c r="JN54" i="84"/>
  <c r="JL54" i="84"/>
  <c r="JK54" i="84"/>
  <c r="JO54" i="84" s="1"/>
  <c r="JJ54" i="84"/>
  <c r="JI54" i="84"/>
  <c r="JH54" i="84"/>
  <c r="JG54" i="84"/>
  <c r="JF54" i="84"/>
  <c r="JE54" i="84"/>
  <c r="JD54" i="84"/>
  <c r="HP54" i="84"/>
  <c r="GQ54" i="84"/>
  <c r="GP54" i="84"/>
  <c r="GO54" i="84"/>
  <c r="GN54" i="84"/>
  <c r="GM54" i="84"/>
  <c r="GK54" i="84"/>
  <c r="GJ54" i="84"/>
  <c r="GI54" i="84"/>
  <c r="GH54" i="84"/>
  <c r="GG54" i="84"/>
  <c r="GF54" i="84"/>
  <c r="EA54" i="84"/>
  <c r="DY54" i="84"/>
  <c r="DD54" i="84"/>
  <c r="DB54" i="84"/>
  <c r="DA54" i="84"/>
  <c r="CZ54" i="84"/>
  <c r="CY54" i="84"/>
  <c r="CX54" i="84"/>
  <c r="CW54" i="84"/>
  <c r="CV54" i="84"/>
  <c r="CU54" i="84"/>
  <c r="CT54" i="84"/>
  <c r="CS54" i="84"/>
  <c r="CR54" i="84"/>
  <c r="CQ54" i="84"/>
  <c r="CP54" i="84"/>
  <c r="CO54" i="84"/>
  <c r="BS54" i="84"/>
  <c r="BR54" i="84"/>
  <c r="BQ54" i="84"/>
  <c r="BP54" i="84"/>
  <c r="BO54" i="84"/>
  <c r="BN54" i="84"/>
  <c r="BM54" i="84"/>
  <c r="BL54" i="84"/>
  <c r="BK54" i="84"/>
  <c r="BJ54" i="84"/>
  <c r="BI54" i="84"/>
  <c r="BH54" i="84"/>
  <c r="BG54" i="84"/>
  <c r="BF54" i="84"/>
  <c r="BE54" i="84"/>
  <c r="MP53" i="84"/>
  <c r="MN53" i="84"/>
  <c r="MM53" i="84"/>
  <c r="ML53" i="84"/>
  <c r="MK53" i="84"/>
  <c r="MJ53" i="84"/>
  <c r="MH53" i="84"/>
  <c r="LV53" i="84"/>
  <c r="LU53" i="84"/>
  <c r="LQ53" i="84"/>
  <c r="LP53" i="84"/>
  <c r="LO53" i="84"/>
  <c r="LN53" i="84"/>
  <c r="LM53" i="84"/>
  <c r="KV53" i="84"/>
  <c r="KT53" i="84"/>
  <c r="KS53" i="84"/>
  <c r="KR53" i="84"/>
  <c r="KQ53" i="84"/>
  <c r="KP53" i="84"/>
  <c r="KO53" i="84"/>
  <c r="KN53" i="84"/>
  <c r="KM53" i="84"/>
  <c r="KI53" i="84"/>
  <c r="KG53" i="84"/>
  <c r="KF53" i="84"/>
  <c r="KE53" i="84"/>
  <c r="KD53" i="84"/>
  <c r="KC53" i="84"/>
  <c r="KB53" i="84"/>
  <c r="KA53" i="84"/>
  <c r="JZ53" i="84"/>
  <c r="JY53" i="84"/>
  <c r="JX53" i="84"/>
  <c r="JW53" i="84"/>
  <c r="JV53" i="84"/>
  <c r="JU53" i="84"/>
  <c r="JT53" i="84"/>
  <c r="JS53" i="84"/>
  <c r="JR53" i="84"/>
  <c r="JQ53" i="84"/>
  <c r="JN53" i="84"/>
  <c r="JL53" i="84"/>
  <c r="JK53" i="84"/>
  <c r="JJ53" i="84"/>
  <c r="JI53" i="84"/>
  <c r="JH53" i="84"/>
  <c r="JG53" i="84"/>
  <c r="JF53" i="84"/>
  <c r="JE53" i="84"/>
  <c r="JD53" i="84"/>
  <c r="HS53" i="84"/>
  <c r="HR53" i="84"/>
  <c r="HQ53" i="84"/>
  <c r="GQ53" i="84"/>
  <c r="GP53" i="84"/>
  <c r="GO53" i="84"/>
  <c r="GN53" i="84"/>
  <c r="GM53" i="84"/>
  <c r="GK53" i="84"/>
  <c r="GJ53" i="84"/>
  <c r="GI53" i="84"/>
  <c r="GH53" i="84"/>
  <c r="GG53" i="84"/>
  <c r="GF53" i="84"/>
  <c r="EA53" i="84"/>
  <c r="DZ53" i="84"/>
  <c r="DY53" i="84"/>
  <c r="DB53" i="84"/>
  <c r="DA53" i="84"/>
  <c r="CZ53" i="84"/>
  <c r="CY53" i="84"/>
  <c r="CX53" i="84"/>
  <c r="CW53" i="84"/>
  <c r="CV53" i="84"/>
  <c r="CU53" i="84"/>
  <c r="CT53" i="84"/>
  <c r="CS53" i="84"/>
  <c r="CR53" i="84"/>
  <c r="CQ53" i="84"/>
  <c r="CP53" i="84"/>
  <c r="CO53" i="84"/>
  <c r="BU53" i="84"/>
  <c r="BT53" i="84"/>
  <c r="BS53" i="84"/>
  <c r="BR53" i="84"/>
  <c r="BQ53" i="84"/>
  <c r="BP53" i="84"/>
  <c r="BO53" i="84"/>
  <c r="BN53" i="84"/>
  <c r="BM53" i="84"/>
  <c r="BL53" i="84"/>
  <c r="BK53" i="84"/>
  <c r="BJ53" i="84"/>
  <c r="BI53" i="84"/>
  <c r="BH53" i="84"/>
  <c r="BG53" i="84"/>
  <c r="BF53" i="84"/>
  <c r="MP52" i="84"/>
  <c r="MN52" i="84"/>
  <c r="MM52" i="84"/>
  <c r="ML52" i="84"/>
  <c r="MK52" i="84"/>
  <c r="MJ52" i="84"/>
  <c r="MH52" i="84"/>
  <c r="LX52" i="84"/>
  <c r="LV52" i="84"/>
  <c r="LU52" i="84"/>
  <c r="LQ52" i="84"/>
  <c r="LP52" i="84"/>
  <c r="LO52" i="84"/>
  <c r="LN52" i="84"/>
  <c r="LM52" i="84"/>
  <c r="KV52" i="84"/>
  <c r="KT52" i="84"/>
  <c r="KS52" i="84"/>
  <c r="KR52" i="84"/>
  <c r="KQ52" i="84"/>
  <c r="KP52" i="84"/>
  <c r="KO52" i="84"/>
  <c r="KN52" i="84"/>
  <c r="KM52" i="84"/>
  <c r="KJ52" i="84"/>
  <c r="KI52" i="84"/>
  <c r="KG52" i="84"/>
  <c r="KF52" i="84"/>
  <c r="KE52" i="84"/>
  <c r="KD52" i="84"/>
  <c r="KC52" i="84"/>
  <c r="KB52" i="84"/>
  <c r="KA52" i="84"/>
  <c r="JZ52" i="84"/>
  <c r="JY52" i="84"/>
  <c r="JX52" i="84"/>
  <c r="JW52" i="84"/>
  <c r="JV52" i="84"/>
  <c r="JU52" i="84"/>
  <c r="JT52" i="84"/>
  <c r="JS52" i="84"/>
  <c r="JR52" i="84"/>
  <c r="JQ52" i="84"/>
  <c r="JN52" i="84"/>
  <c r="JL52" i="84"/>
  <c r="JK52" i="84"/>
  <c r="JJ52" i="84"/>
  <c r="JI52" i="84"/>
  <c r="JH52" i="84"/>
  <c r="JG52" i="84"/>
  <c r="JF52" i="84"/>
  <c r="JE52" i="84"/>
  <c r="JD52" i="84"/>
  <c r="GQ52" i="84"/>
  <c r="GP52" i="84"/>
  <c r="GO52" i="84"/>
  <c r="GN52" i="84"/>
  <c r="GM52" i="84"/>
  <c r="GK52" i="84"/>
  <c r="GJ52" i="84"/>
  <c r="GI52" i="84"/>
  <c r="GH52" i="84"/>
  <c r="GG52" i="84"/>
  <c r="GF52" i="84"/>
  <c r="EM52" i="84"/>
  <c r="EL52" i="84"/>
  <c r="EK52" i="84"/>
  <c r="EJ52" i="84"/>
  <c r="EI52" i="84"/>
  <c r="EH52" i="84"/>
  <c r="EG52" i="84"/>
  <c r="EF52" i="84"/>
  <c r="EE52" i="84"/>
  <c r="ED52" i="84"/>
  <c r="EC52" i="84"/>
  <c r="EB52" i="84"/>
  <c r="DD52" i="84"/>
  <c r="DB52" i="84"/>
  <c r="DA52" i="84"/>
  <c r="CZ52" i="84"/>
  <c r="CY52" i="84"/>
  <c r="CX52" i="84"/>
  <c r="CW52" i="84"/>
  <c r="CV52" i="84"/>
  <c r="CU52" i="84"/>
  <c r="CT52" i="84"/>
  <c r="CS52" i="84"/>
  <c r="CR52" i="84"/>
  <c r="CQ52" i="84"/>
  <c r="CP52" i="84"/>
  <c r="CO52" i="84"/>
  <c r="BU52" i="84"/>
  <c r="BT52" i="84"/>
  <c r="BS52" i="84"/>
  <c r="BR52" i="84"/>
  <c r="BQ52" i="84"/>
  <c r="BP52" i="84"/>
  <c r="BO52" i="84"/>
  <c r="BN52" i="84"/>
  <c r="BM52" i="84"/>
  <c r="BL52" i="84"/>
  <c r="BK52" i="84"/>
  <c r="BJ52" i="84"/>
  <c r="BI52" i="84"/>
  <c r="BH52" i="84"/>
  <c r="MP51" i="84"/>
  <c r="MN51" i="84"/>
  <c r="MM51" i="84"/>
  <c r="ML51" i="84"/>
  <c r="MK51" i="84"/>
  <c r="MJ51" i="84"/>
  <c r="MH51" i="84"/>
  <c r="MA51" i="84"/>
  <c r="LX51" i="84"/>
  <c r="LV51" i="84"/>
  <c r="LU51" i="84"/>
  <c r="LQ51" i="84"/>
  <c r="LP51" i="84"/>
  <c r="LO51" i="84"/>
  <c r="LN51" i="84"/>
  <c r="LM51" i="84"/>
  <c r="KV51" i="84"/>
  <c r="KT51" i="84"/>
  <c r="KS51" i="84"/>
  <c r="KR51" i="84"/>
  <c r="KQ51" i="84"/>
  <c r="KP51" i="84"/>
  <c r="KO51" i="84"/>
  <c r="KN51" i="84"/>
  <c r="KM51" i="84"/>
  <c r="KJ51" i="84"/>
  <c r="KI51" i="84"/>
  <c r="KG51" i="84"/>
  <c r="KF51" i="84"/>
  <c r="KE51" i="84"/>
  <c r="KD51" i="84"/>
  <c r="KC51" i="84"/>
  <c r="KB51" i="84"/>
  <c r="KA51" i="84"/>
  <c r="JZ51" i="84"/>
  <c r="JY51" i="84"/>
  <c r="JX51" i="84"/>
  <c r="JW51" i="84"/>
  <c r="JV51" i="84"/>
  <c r="JU51" i="84"/>
  <c r="JT51" i="84"/>
  <c r="JS51" i="84"/>
  <c r="JR51" i="84"/>
  <c r="JQ51" i="84"/>
  <c r="JN51" i="84"/>
  <c r="JL51" i="84"/>
  <c r="JK51" i="84"/>
  <c r="JJ51" i="84"/>
  <c r="JI51" i="84"/>
  <c r="JH51" i="84"/>
  <c r="JG51" i="84"/>
  <c r="JF51" i="84"/>
  <c r="JE51" i="84"/>
  <c r="JD51" i="84"/>
  <c r="GQ51" i="84"/>
  <c r="GP51" i="84"/>
  <c r="GO51" i="84"/>
  <c r="GN51" i="84"/>
  <c r="GM51" i="84"/>
  <c r="GK51" i="84"/>
  <c r="GJ51" i="84"/>
  <c r="GI51" i="84"/>
  <c r="GH51" i="84"/>
  <c r="GG51" i="84"/>
  <c r="GF51"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51" i="84"/>
  <c r="BT51" i="84"/>
  <c r="BS51" i="84"/>
  <c r="BR51" i="84"/>
  <c r="BQ51" i="84"/>
  <c r="BP51" i="84"/>
  <c r="BO51" i="84"/>
  <c r="BN51" i="84"/>
  <c r="BM51" i="84"/>
  <c r="BL51" i="84"/>
  <c r="BK51" i="84"/>
  <c r="BJ51" i="84"/>
  <c r="BI51" i="84"/>
  <c r="BH51" i="84"/>
  <c r="BF51" i="84"/>
  <c r="BC51" i="84"/>
  <c r="E270" i="94" s="1"/>
  <c r="BA51" i="84"/>
  <c r="F270" i="94" s="1"/>
  <c r="AZ51" i="84"/>
  <c r="D270" i="94" s="1"/>
  <c r="MP50" i="84"/>
  <c r="MN50" i="84"/>
  <c r="MM50" i="84"/>
  <c r="ML50" i="84"/>
  <c r="MK50" i="84"/>
  <c r="MJ50" i="84"/>
  <c r="MH50" i="84"/>
  <c r="MF50" i="84"/>
  <c r="MD50" i="84"/>
  <c r="MC50" i="84"/>
  <c r="MB50" i="84"/>
  <c r="MA50" i="84"/>
  <c r="LZ50" i="84"/>
  <c r="LX50" i="84"/>
  <c r="LV50" i="84"/>
  <c r="LU50" i="84"/>
  <c r="LQ50" i="84"/>
  <c r="LP50" i="84"/>
  <c r="LO50" i="84"/>
  <c r="LN50" i="84"/>
  <c r="LM50" i="84"/>
  <c r="KV50" i="84"/>
  <c r="KT50" i="84"/>
  <c r="KS50" i="84"/>
  <c r="KR50" i="84"/>
  <c r="KQ50" i="84"/>
  <c r="KP50" i="84"/>
  <c r="KO50" i="84"/>
  <c r="KN50" i="84"/>
  <c r="KM50" i="84"/>
  <c r="KJ50" i="84"/>
  <c r="KI50" i="84"/>
  <c r="KG50" i="84"/>
  <c r="KF50" i="84"/>
  <c r="KE50" i="84"/>
  <c r="KD50" i="84"/>
  <c r="KC50" i="84"/>
  <c r="KB50" i="84"/>
  <c r="KA50" i="84"/>
  <c r="JZ50" i="84"/>
  <c r="JY50" i="84"/>
  <c r="JX50" i="84"/>
  <c r="JW50" i="84"/>
  <c r="JV50" i="84"/>
  <c r="JU50" i="84"/>
  <c r="JT50" i="84"/>
  <c r="JS50" i="84"/>
  <c r="JR50" i="84"/>
  <c r="JQ50" i="84"/>
  <c r="JN50" i="84"/>
  <c r="JL50" i="84"/>
  <c r="JK50" i="84"/>
  <c r="JJ50" i="84"/>
  <c r="JI50" i="84"/>
  <c r="JH50" i="84"/>
  <c r="JG50" i="84"/>
  <c r="JF50" i="84"/>
  <c r="JE50" i="84"/>
  <c r="JD50" i="84"/>
  <c r="GQ50" i="84"/>
  <c r="GP50" i="84"/>
  <c r="GO50" i="84"/>
  <c r="GN50" i="84"/>
  <c r="GM50" i="84"/>
  <c r="GK50" i="84"/>
  <c r="GJ50" i="84"/>
  <c r="GI50" i="84"/>
  <c r="GH50" i="84"/>
  <c r="GG50" i="84"/>
  <c r="GF50"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50" i="84"/>
  <c r="BR50" i="84"/>
  <c r="BQ50" i="84"/>
  <c r="BP50" i="84"/>
  <c r="BO50" i="84"/>
  <c r="BN50" i="84"/>
  <c r="BM50" i="84"/>
  <c r="BL50" i="84"/>
  <c r="BK50" i="84"/>
  <c r="BJ50" i="84"/>
  <c r="BI50" i="84"/>
  <c r="BH50" i="84"/>
  <c r="AW50" i="84"/>
  <c r="S231" i="94" s="1"/>
  <c r="U231" i="94" s="1"/>
  <c r="AV50" i="84"/>
  <c r="AU50" i="84"/>
  <c r="AT50" i="84"/>
  <c r="AS50" i="84"/>
  <c r="AR50" i="84"/>
  <c r="S219" i="94" s="1"/>
  <c r="U219" i="94" s="1"/>
  <c r="AQ50" i="84"/>
  <c r="AP50" i="84"/>
  <c r="MP49" i="84"/>
  <c r="MN49" i="84"/>
  <c r="MM49" i="84"/>
  <c r="ML49" i="84"/>
  <c r="MK49" i="84"/>
  <c r="MJ49" i="84"/>
  <c r="MH49" i="84"/>
  <c r="MF49" i="84"/>
  <c r="MD49" i="84"/>
  <c r="MC49" i="84"/>
  <c r="MB49" i="84"/>
  <c r="MA49" i="84"/>
  <c r="LZ49" i="84"/>
  <c r="LX49" i="84"/>
  <c r="LV49" i="84"/>
  <c r="LU49" i="84"/>
  <c r="LQ49" i="84"/>
  <c r="LP49" i="84"/>
  <c r="LO49" i="84"/>
  <c r="LN49" i="84"/>
  <c r="LM49" i="84"/>
  <c r="KV49" i="84"/>
  <c r="KT49" i="84"/>
  <c r="KS49" i="84"/>
  <c r="KR49" i="84"/>
  <c r="KQ49" i="84"/>
  <c r="KP49" i="84"/>
  <c r="KO49" i="84"/>
  <c r="KN49" i="84"/>
  <c r="KM49" i="84"/>
  <c r="KJ49" i="84"/>
  <c r="KI49" i="84"/>
  <c r="KG49" i="84"/>
  <c r="KF49" i="84"/>
  <c r="KE49" i="84"/>
  <c r="KD49" i="84"/>
  <c r="KC49" i="84"/>
  <c r="KB49" i="84"/>
  <c r="KA49" i="84"/>
  <c r="JZ49" i="84"/>
  <c r="JY49" i="84"/>
  <c r="JX49" i="84"/>
  <c r="JW49" i="84"/>
  <c r="JV49" i="84"/>
  <c r="JU49" i="84"/>
  <c r="JT49" i="84"/>
  <c r="JS49" i="84"/>
  <c r="JR49" i="84"/>
  <c r="JQ49" i="84"/>
  <c r="JN49" i="84"/>
  <c r="JL49" i="84"/>
  <c r="JK49" i="84"/>
  <c r="JJ49" i="84"/>
  <c r="JI49" i="84"/>
  <c r="JH49" i="84"/>
  <c r="JG49" i="84"/>
  <c r="JF49" i="84"/>
  <c r="JE49" i="84"/>
  <c r="JD49" i="84"/>
  <c r="GQ49" i="84"/>
  <c r="GP49" i="84"/>
  <c r="GO49" i="84"/>
  <c r="GN49" i="84"/>
  <c r="GM49" i="84"/>
  <c r="GK49" i="84"/>
  <c r="GJ49" i="84"/>
  <c r="GI49" i="84"/>
  <c r="GH49" i="84"/>
  <c r="GG49" i="84"/>
  <c r="GF49" i="84"/>
  <c r="EO49" i="84"/>
  <c r="DB49" i="84"/>
  <c r="DA49" i="84"/>
  <c r="CZ49" i="84"/>
  <c r="CY49" i="84"/>
  <c r="CX49" i="84"/>
  <c r="CW49" i="84"/>
  <c r="CV49" i="84"/>
  <c r="CU49" i="84"/>
  <c r="CT49" i="84"/>
  <c r="CS49" i="84"/>
  <c r="CR49" i="84"/>
  <c r="CQ49" i="84"/>
  <c r="CO49" i="84"/>
  <c r="BF49" i="84"/>
  <c r="BC49" i="84"/>
  <c r="E269" i="94" s="1"/>
  <c r="BA49" i="84"/>
  <c r="F269" i="94" s="1"/>
  <c r="AZ49" i="84"/>
  <c r="D269" i="94" s="1"/>
  <c r="AW49" i="84"/>
  <c r="S230" i="94" s="1"/>
  <c r="U230" i="94" s="1"/>
  <c r="AV49" i="84"/>
  <c r="AU49" i="84"/>
  <c r="AT49" i="84"/>
  <c r="AS49" i="84"/>
  <c r="AR49" i="84"/>
  <c r="S218" i="94" s="1"/>
  <c r="U218" i="94" s="1"/>
  <c r="AQ49" i="84"/>
  <c r="AP49" i="84"/>
  <c r="MP48" i="84"/>
  <c r="MN48" i="84"/>
  <c r="MM48" i="84"/>
  <c r="ML48" i="84"/>
  <c r="MK48" i="84"/>
  <c r="MJ48" i="84"/>
  <c r="MH48" i="84"/>
  <c r="MF48" i="84"/>
  <c r="MD48" i="84"/>
  <c r="MC48" i="84"/>
  <c r="MB48" i="84"/>
  <c r="MA48" i="84"/>
  <c r="LZ48" i="84"/>
  <c r="LX48" i="84"/>
  <c r="LV48" i="84"/>
  <c r="LU48" i="84"/>
  <c r="LQ48" i="84"/>
  <c r="LP48" i="84"/>
  <c r="LO48" i="84"/>
  <c r="LN48" i="84"/>
  <c r="LM48" i="84"/>
  <c r="KV48" i="84"/>
  <c r="KT48" i="84"/>
  <c r="KS48" i="84"/>
  <c r="KR48" i="84"/>
  <c r="KQ48" i="84"/>
  <c r="KP48" i="84"/>
  <c r="KO48" i="84"/>
  <c r="KN48" i="84"/>
  <c r="KM48" i="84"/>
  <c r="KJ48" i="84"/>
  <c r="KI48" i="84"/>
  <c r="KG48" i="84"/>
  <c r="KF48" i="84"/>
  <c r="KE48" i="84"/>
  <c r="KD48" i="84"/>
  <c r="KC48" i="84"/>
  <c r="KB48" i="84"/>
  <c r="KA48" i="84"/>
  <c r="JZ48" i="84"/>
  <c r="JY48" i="84"/>
  <c r="JX48" i="84"/>
  <c r="JW48" i="84"/>
  <c r="JV48" i="84"/>
  <c r="JU48" i="84"/>
  <c r="JT48" i="84"/>
  <c r="JS48" i="84"/>
  <c r="JR48" i="84"/>
  <c r="JQ48" i="84"/>
  <c r="JN48" i="84"/>
  <c r="JL48" i="84"/>
  <c r="JK48" i="84"/>
  <c r="JJ48" i="84"/>
  <c r="JI48" i="84"/>
  <c r="JH48" i="84"/>
  <c r="JG48" i="84"/>
  <c r="JF48" i="84"/>
  <c r="JE48" i="84"/>
  <c r="JD48" i="84"/>
  <c r="GQ48" i="84"/>
  <c r="GP48" i="84"/>
  <c r="GO48" i="84"/>
  <c r="GN48" i="84"/>
  <c r="GM48" i="84"/>
  <c r="GK48" i="84"/>
  <c r="GJ48" i="84"/>
  <c r="GI48" i="84"/>
  <c r="GH48" i="84"/>
  <c r="GG48" i="84"/>
  <c r="GF48" i="84"/>
  <c r="EO48" i="84"/>
  <c r="AW48" i="84"/>
  <c r="S229" i="94" s="1"/>
  <c r="U229" i="94" s="1"/>
  <c r="AV48" i="84"/>
  <c r="AU48" i="84"/>
  <c r="AT48" i="84"/>
  <c r="AS48" i="84"/>
  <c r="AR48" i="84"/>
  <c r="S217" i="94" s="1"/>
  <c r="U217" i="94" s="1"/>
  <c r="AQ48" i="84"/>
  <c r="AP48" i="84"/>
  <c r="MP47" i="84"/>
  <c r="MN47" i="84"/>
  <c r="MM47" i="84"/>
  <c r="ML47" i="84"/>
  <c r="MK47" i="84"/>
  <c r="MJ47" i="84"/>
  <c r="MH47" i="84"/>
  <c r="MF47" i="84"/>
  <c r="MD47" i="84"/>
  <c r="MC47" i="84"/>
  <c r="MB47" i="84"/>
  <c r="MA47" i="84"/>
  <c r="LZ47" i="84"/>
  <c r="LX47" i="84"/>
  <c r="LV47" i="84"/>
  <c r="LU47" i="84"/>
  <c r="LQ47" i="84"/>
  <c r="LP47" i="84"/>
  <c r="LO47" i="84"/>
  <c r="LN47" i="84"/>
  <c r="LM47" i="84"/>
  <c r="KV47" i="84"/>
  <c r="KT47" i="84"/>
  <c r="KS47" i="84"/>
  <c r="KR47" i="84"/>
  <c r="KQ47" i="84"/>
  <c r="KP47" i="84"/>
  <c r="KO47" i="84"/>
  <c r="KN47" i="84"/>
  <c r="KM47" i="84"/>
  <c r="JR47" i="84"/>
  <c r="JN47" i="84"/>
  <c r="JL47" i="84"/>
  <c r="JK47" i="84"/>
  <c r="JJ47" i="84"/>
  <c r="JI47" i="84"/>
  <c r="JH47" i="84"/>
  <c r="JG47" i="84"/>
  <c r="JF47" i="84"/>
  <c r="JE47" i="84"/>
  <c r="JO47" i="84" s="1"/>
  <c r="JD47" i="84"/>
  <c r="GQ47" i="84"/>
  <c r="GP47" i="84"/>
  <c r="GO47" i="84"/>
  <c r="GN47" i="84"/>
  <c r="GM47" i="84"/>
  <c r="GK47" i="84"/>
  <c r="GJ47" i="84"/>
  <c r="GI47" i="84"/>
  <c r="GH47" i="84"/>
  <c r="GG47" i="84"/>
  <c r="GF47" i="84"/>
  <c r="BG47" i="84"/>
  <c r="BC47" i="84"/>
  <c r="E268" i="94" s="1"/>
  <c r="BA47" i="84"/>
  <c r="F268" i="94" s="1"/>
  <c r="AZ47" i="84"/>
  <c r="D268" i="94" s="1"/>
  <c r="AW47" i="84"/>
  <c r="S228" i="94" s="1"/>
  <c r="U228" i="94" s="1"/>
  <c r="AV47" i="84"/>
  <c r="AU47" i="84"/>
  <c r="AT47" i="84"/>
  <c r="AS47" i="84"/>
  <c r="AR47" i="84"/>
  <c r="S216" i="94" s="1"/>
  <c r="U216" i="94" s="1"/>
  <c r="AQ47" i="84"/>
  <c r="AP47" i="84"/>
  <c r="R31" i="94"/>
  <c r="Q31" i="94"/>
  <c r="P31" i="94"/>
  <c r="O31" i="94"/>
  <c r="N31" i="94"/>
  <c r="M31" i="94"/>
  <c r="L31" i="94"/>
  <c r="K31" i="94"/>
  <c r="J31" i="94"/>
  <c r="I31" i="94"/>
  <c r="H31" i="94"/>
  <c r="G31" i="94"/>
  <c r="S153" i="94"/>
  <c r="U153" i="94" s="1"/>
  <c r="S113" i="94"/>
  <c r="U113" i="94" s="1"/>
  <c r="MP46" i="84"/>
  <c r="MN46" i="84"/>
  <c r="MM46" i="84"/>
  <c r="ML46" i="84"/>
  <c r="MK46" i="84"/>
  <c r="MJ46" i="84"/>
  <c r="MH46" i="84"/>
  <c r="MF46" i="84"/>
  <c r="MD46" i="84"/>
  <c r="MC46" i="84"/>
  <c r="MB46" i="84"/>
  <c r="MA46" i="84"/>
  <c r="LZ46" i="84"/>
  <c r="LX46" i="84"/>
  <c r="LV46" i="84"/>
  <c r="LU46" i="84"/>
  <c r="LQ46" i="84"/>
  <c r="LP46" i="84"/>
  <c r="LO46" i="84"/>
  <c r="LN46" i="84"/>
  <c r="LM46" i="84"/>
  <c r="KV46" i="84"/>
  <c r="KT46" i="84"/>
  <c r="KS46" i="84"/>
  <c r="KR46" i="84"/>
  <c r="KQ46" i="84"/>
  <c r="KP46" i="84"/>
  <c r="KO46" i="84"/>
  <c r="KN46" i="84"/>
  <c r="KM46" i="84"/>
  <c r="JN46" i="84"/>
  <c r="JL46" i="84"/>
  <c r="JK46" i="84"/>
  <c r="JJ46" i="84"/>
  <c r="JI46" i="84"/>
  <c r="JH46" i="84"/>
  <c r="JG46" i="84"/>
  <c r="JF46" i="84"/>
  <c r="JE46" i="84"/>
  <c r="JD46" i="84"/>
  <c r="HS46" i="84"/>
  <c r="HR46" i="84"/>
  <c r="HQ46" i="84"/>
  <c r="HP46" i="84"/>
  <c r="GU46" i="84"/>
  <c r="GT46" i="84"/>
  <c r="GQ46" i="84"/>
  <c r="GP46" i="84"/>
  <c r="GO46" i="84"/>
  <c r="GN46" i="84"/>
  <c r="GM46" i="84"/>
  <c r="GK46" i="84"/>
  <c r="GJ46" i="84"/>
  <c r="GI46" i="84"/>
  <c r="GH46" i="84"/>
  <c r="GG46" i="84"/>
  <c r="GF46" i="84"/>
  <c r="DZ46" i="84"/>
  <c r="BG46" i="84"/>
  <c r="AW46" i="84"/>
  <c r="S227" i="94" s="1"/>
  <c r="U227" i="94" s="1"/>
  <c r="AV46" i="84"/>
  <c r="AU46" i="84"/>
  <c r="AT46" i="84"/>
  <c r="AS46" i="84"/>
  <c r="AR46" i="84"/>
  <c r="S215" i="94" s="1"/>
  <c r="U215" i="94" s="1"/>
  <c r="AQ46" i="84"/>
  <c r="AP46" i="84"/>
  <c r="S152" i="94"/>
  <c r="U152" i="94" s="1"/>
  <c r="S112" i="94"/>
  <c r="U112" i="94" s="1"/>
  <c r="MP45" i="84"/>
  <c r="MN45" i="84"/>
  <c r="MM45" i="84"/>
  <c r="ML45" i="84"/>
  <c r="MK45" i="84"/>
  <c r="MJ45" i="84"/>
  <c r="MH45" i="84"/>
  <c r="MF45" i="84"/>
  <c r="MD45" i="84"/>
  <c r="MC45" i="84"/>
  <c r="MB45" i="84"/>
  <c r="MA45" i="84"/>
  <c r="LZ45" i="84"/>
  <c r="LX45" i="84"/>
  <c r="LV45" i="84"/>
  <c r="LU45" i="84"/>
  <c r="LQ45" i="84"/>
  <c r="LP45" i="84"/>
  <c r="LO45" i="84"/>
  <c r="LN45" i="84"/>
  <c r="LM45" i="84"/>
  <c r="KV45" i="84"/>
  <c r="KT45" i="84"/>
  <c r="KS45" i="84"/>
  <c r="KR45" i="84"/>
  <c r="KQ45" i="84"/>
  <c r="KP45" i="84"/>
  <c r="KO45" i="84"/>
  <c r="KN45" i="84"/>
  <c r="KM45" i="84"/>
  <c r="KG45" i="84"/>
  <c r="KF45" i="84"/>
  <c r="KE45" i="84"/>
  <c r="KD45" i="84"/>
  <c r="KC45" i="84"/>
  <c r="KB45" i="84"/>
  <c r="KA45" i="84"/>
  <c r="JZ45" i="84"/>
  <c r="JY45" i="84"/>
  <c r="JX45" i="84"/>
  <c r="JS45" i="84"/>
  <c r="JR45" i="84"/>
  <c r="JQ45" i="84"/>
  <c r="JN45" i="84"/>
  <c r="JL45" i="84"/>
  <c r="JK45" i="84"/>
  <c r="JJ45" i="84"/>
  <c r="JI45" i="84"/>
  <c r="JH45" i="84"/>
  <c r="JG45" i="84"/>
  <c r="JF45" i="84"/>
  <c r="JE45" i="84"/>
  <c r="JD45" i="84"/>
  <c r="HS45" i="84"/>
  <c r="HR45" i="84"/>
  <c r="HQ45" i="84"/>
  <c r="HP45"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BJ45" i="84"/>
  <c r="BC45" i="84"/>
  <c r="E267" i="94" s="1"/>
  <c r="BA45" i="84"/>
  <c r="F267" i="94" s="1"/>
  <c r="AZ45" i="84"/>
  <c r="D267" i="94" s="1"/>
  <c r="AW45" i="84"/>
  <c r="S226" i="94" s="1"/>
  <c r="U226" i="94" s="1"/>
  <c r="AV45" i="84"/>
  <c r="AU45" i="84"/>
  <c r="AT45" i="84"/>
  <c r="AS45" i="84"/>
  <c r="AR45" i="84"/>
  <c r="S214" i="94" s="1"/>
  <c r="U214" i="94" s="1"/>
  <c r="AQ45" i="84"/>
  <c r="AP45" i="84"/>
  <c r="S151" i="94"/>
  <c r="U151" i="94" s="1"/>
  <c r="S111" i="94"/>
  <c r="U111" i="94" s="1"/>
  <c r="MP44" i="84"/>
  <c r="MN44" i="84"/>
  <c r="MM44" i="84"/>
  <c r="ML44" i="84"/>
  <c r="MK44" i="84"/>
  <c r="MJ44" i="84"/>
  <c r="MH44" i="84"/>
  <c r="MF44" i="84"/>
  <c r="MD44" i="84"/>
  <c r="MC44" i="84"/>
  <c r="MB44" i="84"/>
  <c r="MA44" i="84"/>
  <c r="LZ44" i="84"/>
  <c r="LX44" i="84"/>
  <c r="LV44" i="84"/>
  <c r="LU44" i="84"/>
  <c r="LQ44" i="84"/>
  <c r="LP44" i="84"/>
  <c r="LO44" i="84"/>
  <c r="LN44" i="84"/>
  <c r="LM44" i="84"/>
  <c r="KV44" i="84"/>
  <c r="KT44" i="84"/>
  <c r="KS44" i="84"/>
  <c r="KR44" i="84"/>
  <c r="KQ44" i="84"/>
  <c r="KP44" i="84"/>
  <c r="KO44" i="84"/>
  <c r="KN44" i="84"/>
  <c r="KM44" i="84"/>
  <c r="KJ44" i="84"/>
  <c r="KI44" i="84"/>
  <c r="KG44" i="84"/>
  <c r="KF44" i="84"/>
  <c r="KE44" i="84"/>
  <c r="KD44" i="84"/>
  <c r="KC44" i="84"/>
  <c r="KB44" i="84"/>
  <c r="KA44" i="84"/>
  <c r="JZ44" i="84"/>
  <c r="JY44" i="84"/>
  <c r="JX44" i="84"/>
  <c r="JW44" i="84"/>
  <c r="JV44" i="84"/>
  <c r="JU44" i="84"/>
  <c r="JT44" i="84"/>
  <c r="JS44" i="84"/>
  <c r="JR44" i="84"/>
  <c r="JQ44" i="84"/>
  <c r="JN44" i="84"/>
  <c r="JL44" i="84"/>
  <c r="JK44" i="84"/>
  <c r="JO44" i="84" s="1"/>
  <c r="JJ44" i="84"/>
  <c r="JI44" i="84"/>
  <c r="JH44" i="84"/>
  <c r="JG44" i="84"/>
  <c r="JF44" i="84"/>
  <c r="JE44" i="84"/>
  <c r="JD44" i="84"/>
  <c r="HS44" i="84"/>
  <c r="HR44" i="84"/>
  <c r="HQ44" i="84"/>
  <c r="HP44"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4" i="84"/>
  <c r="EY44" i="84"/>
  <c r="EM44" i="84"/>
  <c r="DB44" i="84"/>
  <c r="DA44" i="84"/>
  <c r="CZ44" i="84"/>
  <c r="CY44" i="84"/>
  <c r="CX44" i="84"/>
  <c r="CW44" i="84"/>
  <c r="CV44" i="84"/>
  <c r="CU44" i="84"/>
  <c r="CT44" i="84"/>
  <c r="CS44" i="84"/>
  <c r="CR44" i="84"/>
  <c r="CQ44" i="84"/>
  <c r="CP44" i="84"/>
  <c r="CO44" i="84"/>
  <c r="BG44" i="84"/>
  <c r="AW44" i="84"/>
  <c r="S225" i="94" s="1"/>
  <c r="U225" i="94" s="1"/>
  <c r="AV44" i="84"/>
  <c r="AU44" i="84"/>
  <c r="AT44" i="84"/>
  <c r="AS44" i="84"/>
  <c r="AR44" i="84"/>
  <c r="S213" i="94" s="1"/>
  <c r="U213" i="94" s="1"/>
  <c r="AQ44" i="84"/>
  <c r="AP44" i="84"/>
  <c r="S150" i="94"/>
  <c r="U150" i="94" s="1"/>
  <c r="S110" i="94"/>
  <c r="U110" i="94" s="1"/>
  <c r="MP43" i="84"/>
  <c r="MN43" i="84"/>
  <c r="MM43" i="84"/>
  <c r="ML43" i="84"/>
  <c r="MK43" i="84"/>
  <c r="MJ43" i="84"/>
  <c r="MH43" i="84"/>
  <c r="MF43" i="84"/>
  <c r="MD43" i="84"/>
  <c r="MC43" i="84"/>
  <c r="MB43" i="84"/>
  <c r="MA43" i="84"/>
  <c r="LZ43" i="84"/>
  <c r="LX43" i="84"/>
  <c r="LV43" i="84"/>
  <c r="LU43" i="84"/>
  <c r="LQ43" i="84"/>
  <c r="LP43" i="84"/>
  <c r="LO43" i="84"/>
  <c r="LN43" i="84"/>
  <c r="LM43" i="84"/>
  <c r="KV43" i="84"/>
  <c r="KT43" i="84"/>
  <c r="KS43" i="84"/>
  <c r="KR43" i="84"/>
  <c r="KQ43" i="84"/>
  <c r="KP43" i="84"/>
  <c r="KO43" i="84"/>
  <c r="KN43" i="84"/>
  <c r="KM43" i="84"/>
  <c r="KJ43" i="84"/>
  <c r="KI43" i="84"/>
  <c r="KG43" i="84"/>
  <c r="KF43" i="84"/>
  <c r="KE43" i="84"/>
  <c r="KD43" i="84"/>
  <c r="KC43" i="84"/>
  <c r="KB43" i="84"/>
  <c r="KA43" i="84"/>
  <c r="JZ43" i="84"/>
  <c r="JY43" i="84"/>
  <c r="JX43" i="84"/>
  <c r="JW43" i="84"/>
  <c r="JV43" i="84"/>
  <c r="JU43" i="84"/>
  <c r="JT43" i="84"/>
  <c r="JS43" i="84"/>
  <c r="JR43" i="84"/>
  <c r="KK43" i="84" s="1"/>
  <c r="JQ43" i="84"/>
  <c r="JN43" i="84"/>
  <c r="JL43" i="84"/>
  <c r="JK43" i="84"/>
  <c r="JO43" i="84" s="1"/>
  <c r="JJ43" i="84"/>
  <c r="JI43" i="84"/>
  <c r="JH43" i="84"/>
  <c r="JG43" i="84"/>
  <c r="JF43" i="84"/>
  <c r="JE43" i="84"/>
  <c r="JD43" i="84"/>
  <c r="HP43"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3" i="84"/>
  <c r="EY43" i="84"/>
  <c r="BL43" i="84"/>
  <c r="BG43" i="84"/>
  <c r="BC43" i="84"/>
  <c r="E266" i="94" s="1"/>
  <c r="BB43" i="84"/>
  <c r="S266" i="94" s="1"/>
  <c r="U266" i="94" s="1"/>
  <c r="BA43" i="84"/>
  <c r="F266" i="94" s="1"/>
  <c r="AZ43" i="84"/>
  <c r="D266" i="94" s="1"/>
  <c r="AW43" i="84"/>
  <c r="S224" i="94" s="1"/>
  <c r="U224" i="94" s="1"/>
  <c r="AV43" i="84"/>
  <c r="AU43" i="84"/>
  <c r="AT43" i="84"/>
  <c r="AS43" i="84"/>
  <c r="AR43" i="84"/>
  <c r="S212" i="94" s="1"/>
  <c r="U212" i="94" s="1"/>
  <c r="AQ43" i="84"/>
  <c r="AP43" i="84"/>
  <c r="S149" i="94"/>
  <c r="U149" i="94" s="1"/>
  <c r="S109" i="94"/>
  <c r="U109" i="94" s="1"/>
  <c r="MP42" i="84"/>
  <c r="MN42" i="84"/>
  <c r="MM42" i="84"/>
  <c r="ML42" i="84"/>
  <c r="MK42" i="84"/>
  <c r="MJ42" i="84"/>
  <c r="MH42" i="84"/>
  <c r="MF42" i="84"/>
  <c r="MD42" i="84"/>
  <c r="MC42" i="84"/>
  <c r="MB42" i="84"/>
  <c r="MA42" i="84"/>
  <c r="LX42" i="84"/>
  <c r="LV42" i="84"/>
  <c r="LU42" i="84"/>
  <c r="LQ42" i="84"/>
  <c r="LP42" i="84"/>
  <c r="LO42" i="84"/>
  <c r="LN42" i="84"/>
  <c r="LM42" i="84"/>
  <c r="KV42" i="84"/>
  <c r="KT42" i="84"/>
  <c r="KS42" i="84"/>
  <c r="KR42" i="84"/>
  <c r="KQ42" i="84"/>
  <c r="KP42" i="84"/>
  <c r="KO42" i="84"/>
  <c r="KN42" i="84"/>
  <c r="KM42" i="84"/>
  <c r="KJ42" i="84"/>
  <c r="KI42" i="84"/>
  <c r="KG42" i="84"/>
  <c r="KF42" i="84"/>
  <c r="KE42" i="84"/>
  <c r="KD42" i="84"/>
  <c r="KC42" i="84"/>
  <c r="KB42" i="84"/>
  <c r="KA42" i="84"/>
  <c r="JZ42" i="84"/>
  <c r="JY42" i="84"/>
  <c r="JX42" i="84"/>
  <c r="JW42" i="84"/>
  <c r="JV42" i="84"/>
  <c r="JU42" i="84"/>
  <c r="JT42" i="84"/>
  <c r="JS42" i="84"/>
  <c r="JR42" i="84"/>
  <c r="JQ42" i="84"/>
  <c r="JN42" i="84"/>
  <c r="JL42" i="84"/>
  <c r="JK42" i="84"/>
  <c r="JJ42" i="84"/>
  <c r="JI42" i="84"/>
  <c r="JH42" i="84"/>
  <c r="JG42" i="84"/>
  <c r="JF42" i="84"/>
  <c r="JE42" i="84"/>
  <c r="JD42" i="84"/>
  <c r="HP42"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2" i="84"/>
  <c r="EY42" i="84"/>
  <c r="DB42" i="84"/>
  <c r="DA42" i="84"/>
  <c r="CZ42" i="84"/>
  <c r="CY42" i="84"/>
  <c r="CX42" i="84"/>
  <c r="CW42" i="84"/>
  <c r="CV42" i="84"/>
  <c r="CU42" i="84"/>
  <c r="CT42" i="84"/>
  <c r="CS42" i="84"/>
  <c r="CR42" i="84"/>
  <c r="CQ42" i="84"/>
  <c r="CP42" i="84"/>
  <c r="CO42" i="84"/>
  <c r="BL42" i="84"/>
  <c r="BG42" i="84"/>
  <c r="BC42" i="84"/>
  <c r="E265" i="94" s="1"/>
  <c r="BB42" i="84"/>
  <c r="S265" i="94" s="1"/>
  <c r="U265" i="94" s="1"/>
  <c r="BA42" i="84"/>
  <c r="F265" i="94" s="1"/>
  <c r="AZ42" i="84"/>
  <c r="D265" i="94" s="1"/>
  <c r="AW42" i="84"/>
  <c r="S223" i="94" s="1"/>
  <c r="U223" i="94" s="1"/>
  <c r="AV42" i="84"/>
  <c r="AU42" i="84"/>
  <c r="AT42" i="84"/>
  <c r="AS42" i="84"/>
  <c r="AR42" i="84"/>
  <c r="S211" i="94" s="1"/>
  <c r="U211" i="94" s="1"/>
  <c r="AQ42" i="84"/>
  <c r="AP42" i="84"/>
  <c r="R26" i="94"/>
  <c r="Q26" i="94"/>
  <c r="P26" i="94"/>
  <c r="O26" i="94"/>
  <c r="N26" i="94"/>
  <c r="M26" i="94"/>
  <c r="L26" i="94"/>
  <c r="K26" i="94"/>
  <c r="J26" i="94"/>
  <c r="I26" i="94"/>
  <c r="H26" i="94"/>
  <c r="G26" i="94"/>
  <c r="S148" i="94"/>
  <c r="U148" i="94" s="1"/>
  <c r="S108" i="94"/>
  <c r="U108" i="94" s="1"/>
  <c r="MP41" i="84"/>
  <c r="MN41" i="84"/>
  <c r="MM41" i="84"/>
  <c r="ML41" i="84"/>
  <c r="MK41" i="84"/>
  <c r="MJ41" i="84"/>
  <c r="MH41" i="84"/>
  <c r="MF41" i="84"/>
  <c r="MD41" i="84"/>
  <c r="MC41" i="84"/>
  <c r="MB41" i="84"/>
  <c r="MA41" i="84"/>
  <c r="LZ41" i="84"/>
  <c r="LX41" i="84"/>
  <c r="LV41" i="84"/>
  <c r="LU41" i="84"/>
  <c r="LQ41" i="84"/>
  <c r="LP41" i="84"/>
  <c r="LO41" i="84"/>
  <c r="LN41" i="84"/>
  <c r="LM41" i="84"/>
  <c r="KV41" i="84"/>
  <c r="KT41" i="84"/>
  <c r="KS41" i="84"/>
  <c r="KR41" i="84"/>
  <c r="KQ41" i="84"/>
  <c r="KP41" i="84"/>
  <c r="KO41" i="84"/>
  <c r="KN41" i="84"/>
  <c r="KM41" i="84"/>
  <c r="KJ41" i="84"/>
  <c r="KI41" i="84"/>
  <c r="KG41" i="84"/>
  <c r="KF41" i="84"/>
  <c r="KE41" i="84"/>
  <c r="KD41" i="84"/>
  <c r="KC41" i="84"/>
  <c r="KB41" i="84"/>
  <c r="KA41" i="84"/>
  <c r="JZ41" i="84"/>
  <c r="JY41" i="84"/>
  <c r="JX41" i="84"/>
  <c r="JW41" i="84"/>
  <c r="JV41" i="84"/>
  <c r="JU41" i="84"/>
  <c r="JT41" i="84"/>
  <c r="JS41" i="84"/>
  <c r="JR41" i="84"/>
  <c r="JQ41" i="84"/>
  <c r="JN41" i="84"/>
  <c r="JL41" i="84"/>
  <c r="JK41" i="84"/>
  <c r="JJ41" i="84"/>
  <c r="JI41" i="84"/>
  <c r="JH41" i="84"/>
  <c r="JG41" i="84"/>
  <c r="JF41" i="84"/>
  <c r="JE41" i="84"/>
  <c r="JD41"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41" i="84"/>
  <c r="EY41" i="84"/>
  <c r="DB41" i="84"/>
  <c r="DA41" i="84"/>
  <c r="CZ41" i="84"/>
  <c r="CY41" i="84"/>
  <c r="CX41" i="84"/>
  <c r="CW41" i="84"/>
  <c r="CV41" i="84"/>
  <c r="CU41" i="84"/>
  <c r="CT41" i="84"/>
  <c r="CS41" i="84"/>
  <c r="CR41" i="84"/>
  <c r="CQ41" i="84"/>
  <c r="CP41" i="84"/>
  <c r="CO41" i="84"/>
  <c r="BO41" i="84"/>
  <c r="BL41" i="84"/>
  <c r="BI41" i="84"/>
  <c r="BG41" i="84"/>
  <c r="BC41" i="84"/>
  <c r="E264" i="94" s="1"/>
  <c r="BB41" i="84"/>
  <c r="S264" i="94" s="1"/>
  <c r="U264" i="94" s="1"/>
  <c r="BA41" i="84"/>
  <c r="F264" i="94" s="1"/>
  <c r="AZ41" i="84"/>
  <c r="D264" i="94" s="1"/>
  <c r="AW41" i="84"/>
  <c r="S222" i="94" s="1"/>
  <c r="U222" i="94" s="1"/>
  <c r="AV41" i="84"/>
  <c r="AU41" i="84"/>
  <c r="AT41" i="84"/>
  <c r="AS41" i="84"/>
  <c r="AR41" i="84"/>
  <c r="S210" i="94" s="1"/>
  <c r="U210" i="94" s="1"/>
  <c r="AQ41" i="84"/>
  <c r="AP41" i="84"/>
  <c r="R25" i="94"/>
  <c r="Q25" i="94"/>
  <c r="P25" i="94"/>
  <c r="O25" i="94"/>
  <c r="N25" i="94"/>
  <c r="M25" i="94"/>
  <c r="L25" i="94"/>
  <c r="K25" i="94"/>
  <c r="J25" i="94"/>
  <c r="I25" i="94"/>
  <c r="H25" i="94"/>
  <c r="G25" i="94"/>
  <c r="S147" i="94"/>
  <c r="U147" i="94" s="1"/>
  <c r="S107" i="94"/>
  <c r="U107" i="94" s="1"/>
  <c r="MP40" i="84"/>
  <c r="MN40" i="84"/>
  <c r="MM40" i="84"/>
  <c r="ML40" i="84"/>
  <c r="MK40" i="84"/>
  <c r="MJ40" i="84"/>
  <c r="MH40" i="84"/>
  <c r="MF40" i="84"/>
  <c r="MD40" i="84"/>
  <c r="MC40" i="84"/>
  <c r="MB40" i="84"/>
  <c r="MA40" i="84"/>
  <c r="LZ40" i="84"/>
  <c r="LX40" i="84"/>
  <c r="LV40" i="84"/>
  <c r="LU40" i="84"/>
  <c r="LQ40" i="84"/>
  <c r="LP40" i="84"/>
  <c r="LO40" i="84"/>
  <c r="LN40" i="84"/>
  <c r="LM40" i="84"/>
  <c r="KV40" i="84"/>
  <c r="KT40" i="84"/>
  <c r="KS40" i="84"/>
  <c r="KR40" i="84"/>
  <c r="KQ40" i="84"/>
  <c r="KP40" i="84"/>
  <c r="KO40" i="84"/>
  <c r="KN40" i="84"/>
  <c r="KM40" i="84"/>
  <c r="KJ40" i="84"/>
  <c r="KI40" i="84"/>
  <c r="KG40" i="84"/>
  <c r="KF40" i="84"/>
  <c r="KE40" i="84"/>
  <c r="KD40" i="84"/>
  <c r="KC40" i="84"/>
  <c r="KB40" i="84"/>
  <c r="KA40" i="84"/>
  <c r="JZ40" i="84"/>
  <c r="JY40" i="84"/>
  <c r="JX40" i="84"/>
  <c r="JW40" i="84"/>
  <c r="JV40" i="84"/>
  <c r="JU40" i="84"/>
  <c r="JT40" i="84"/>
  <c r="JS40" i="84"/>
  <c r="JR40" i="84"/>
  <c r="JQ40" i="84"/>
  <c r="JN40" i="84"/>
  <c r="JL40" i="84"/>
  <c r="JK40" i="84"/>
  <c r="JJ40" i="84"/>
  <c r="JI40" i="84"/>
  <c r="JH40" i="84"/>
  <c r="JG40" i="84"/>
  <c r="JF40" i="84"/>
  <c r="JE40" i="84"/>
  <c r="JD40" i="84"/>
  <c r="HP40"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40" i="84"/>
  <c r="EY40" i="84"/>
  <c r="DB40" i="84"/>
  <c r="DA40" i="84"/>
  <c r="CZ40" i="84"/>
  <c r="CY40" i="84"/>
  <c r="CX40" i="84"/>
  <c r="CW40" i="84"/>
  <c r="CV40" i="84"/>
  <c r="CU40" i="84"/>
  <c r="CT40" i="84"/>
  <c r="CS40" i="84"/>
  <c r="CR40" i="84"/>
  <c r="CQ40" i="84"/>
  <c r="CP40" i="84"/>
  <c r="CO40" i="84"/>
  <c r="BC40" i="84"/>
  <c r="E263" i="94" s="1"/>
  <c r="BB40" i="84"/>
  <c r="S263" i="94" s="1"/>
  <c r="U263" i="94" s="1"/>
  <c r="BA40" i="84"/>
  <c r="F263" i="94" s="1"/>
  <c r="AZ40" i="84"/>
  <c r="D263" i="94" s="1"/>
  <c r="AW40" i="84"/>
  <c r="S221" i="94" s="1"/>
  <c r="U221" i="94" s="1"/>
  <c r="AV40" i="84"/>
  <c r="AU40" i="84"/>
  <c r="AT40" i="84"/>
  <c r="AS40" i="84"/>
  <c r="AR40" i="84"/>
  <c r="S209" i="94" s="1"/>
  <c r="U209" i="94" s="1"/>
  <c r="AQ40" i="84"/>
  <c r="AP40" i="84"/>
  <c r="S146" i="94"/>
  <c r="U146" i="94" s="1"/>
  <c r="S106" i="94"/>
  <c r="U106" i="94" s="1"/>
  <c r="MP39" i="84"/>
  <c r="MN39" i="84"/>
  <c r="MM39" i="84"/>
  <c r="ML39" i="84"/>
  <c r="MK39" i="84"/>
  <c r="MJ39" i="84"/>
  <c r="MH39" i="84"/>
  <c r="MF39" i="84"/>
  <c r="MD39" i="84"/>
  <c r="MC39" i="84"/>
  <c r="MB39" i="84"/>
  <c r="MA39" i="84"/>
  <c r="LZ39" i="84"/>
  <c r="LX39" i="84"/>
  <c r="LV39" i="84"/>
  <c r="LU39" i="84"/>
  <c r="LQ39" i="84"/>
  <c r="LP39" i="84"/>
  <c r="LO39" i="84"/>
  <c r="LN39" i="84"/>
  <c r="LM39" i="84"/>
  <c r="KV39" i="84"/>
  <c r="KT39" i="84"/>
  <c r="KS39" i="84"/>
  <c r="KR39" i="84"/>
  <c r="KQ39" i="84"/>
  <c r="KP39" i="84"/>
  <c r="KO39" i="84"/>
  <c r="KN39" i="84"/>
  <c r="KM39" i="84"/>
  <c r="KJ39" i="84"/>
  <c r="KI39" i="84"/>
  <c r="KG39" i="84"/>
  <c r="KF39" i="84"/>
  <c r="KE39" i="84"/>
  <c r="KD39" i="84"/>
  <c r="KC39" i="84"/>
  <c r="KB39" i="84"/>
  <c r="KA39" i="84"/>
  <c r="JZ39" i="84"/>
  <c r="JY39" i="84"/>
  <c r="JX39" i="84"/>
  <c r="JW39" i="84"/>
  <c r="JV39" i="84"/>
  <c r="JU39" i="84"/>
  <c r="JT39" i="84"/>
  <c r="JS39" i="84"/>
  <c r="JR39" i="84"/>
  <c r="KK39" i="84" s="1"/>
  <c r="JQ39" i="84"/>
  <c r="JN39" i="84"/>
  <c r="JL39" i="84"/>
  <c r="JK39" i="84"/>
  <c r="JJ39" i="84"/>
  <c r="JI39" i="84"/>
  <c r="JH39" i="84"/>
  <c r="JG39" i="84"/>
  <c r="JF39" i="84"/>
  <c r="JE39" i="84"/>
  <c r="JD39"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9" i="84"/>
  <c r="EY39" i="84"/>
  <c r="DB39" i="84"/>
  <c r="DA39" i="84"/>
  <c r="CZ39" i="84"/>
  <c r="CY39" i="84"/>
  <c r="CX39" i="84"/>
  <c r="CW39" i="84"/>
  <c r="CV39" i="84"/>
  <c r="CU39" i="84"/>
  <c r="CT39" i="84"/>
  <c r="CS39" i="84"/>
  <c r="CR39" i="84"/>
  <c r="CQ39" i="84"/>
  <c r="CP39" i="84"/>
  <c r="CO39" i="84"/>
  <c r="BF39" i="84"/>
  <c r="BC39" i="84"/>
  <c r="E262" i="94" s="1"/>
  <c r="BB39" i="84"/>
  <c r="S262" i="94" s="1"/>
  <c r="U262" i="94" s="1"/>
  <c r="BA39" i="84"/>
  <c r="F262" i="94" s="1"/>
  <c r="AZ39" i="84"/>
  <c r="D262" i="94" s="1"/>
  <c r="AW39" i="84"/>
  <c r="S220" i="94" s="1"/>
  <c r="U220" i="94" s="1"/>
  <c r="AV39" i="84"/>
  <c r="AU39" i="84"/>
  <c r="AT39" i="84"/>
  <c r="AS39" i="84"/>
  <c r="AR39" i="84"/>
  <c r="S208" i="94" s="1"/>
  <c r="U208" i="94" s="1"/>
  <c r="AQ39" i="84"/>
  <c r="AP39" i="84"/>
  <c r="S145" i="94"/>
  <c r="U145" i="94" s="1"/>
  <c r="S105" i="94"/>
  <c r="U105" i="94" s="1"/>
  <c r="MP38" i="84"/>
  <c r="MN38" i="84"/>
  <c r="MM38" i="84"/>
  <c r="ML38" i="84"/>
  <c r="MK38" i="84"/>
  <c r="MJ38" i="84"/>
  <c r="MH38" i="84"/>
  <c r="MF38" i="84"/>
  <c r="MD38" i="84"/>
  <c r="MC38" i="84"/>
  <c r="MB38" i="84"/>
  <c r="MA38" i="84"/>
  <c r="LZ38" i="84"/>
  <c r="LX38" i="84"/>
  <c r="LV38" i="84"/>
  <c r="LU38" i="84"/>
  <c r="LQ38" i="84"/>
  <c r="LP38" i="84"/>
  <c r="LO38" i="84"/>
  <c r="LN38" i="84"/>
  <c r="LM38" i="84"/>
  <c r="KV38" i="84"/>
  <c r="KT38" i="84"/>
  <c r="KS38" i="84"/>
  <c r="KR38" i="84"/>
  <c r="KQ38" i="84"/>
  <c r="KP38" i="84"/>
  <c r="KO38" i="84"/>
  <c r="KN38" i="84"/>
  <c r="KM38" i="84"/>
  <c r="KJ38" i="84"/>
  <c r="KI38" i="84"/>
  <c r="KG38" i="84"/>
  <c r="KF38" i="84"/>
  <c r="KE38" i="84"/>
  <c r="KD38" i="84"/>
  <c r="KC38" i="84"/>
  <c r="KB38" i="84"/>
  <c r="KA38" i="84"/>
  <c r="JZ38" i="84"/>
  <c r="JY38" i="84"/>
  <c r="JX38" i="84"/>
  <c r="JW38" i="84"/>
  <c r="JV38" i="84"/>
  <c r="JU38" i="84"/>
  <c r="JT38" i="84"/>
  <c r="JS38" i="84"/>
  <c r="JR38" i="84"/>
  <c r="JQ38" i="84"/>
  <c r="JN38" i="84"/>
  <c r="JL38" i="84"/>
  <c r="JK38" i="84"/>
  <c r="JJ38" i="84"/>
  <c r="JI38" i="84"/>
  <c r="JH38" i="84"/>
  <c r="JG38" i="84"/>
  <c r="JF38" i="84"/>
  <c r="JE38" i="84"/>
  <c r="JO38" i="84" s="1"/>
  <c r="JD38" i="84"/>
  <c r="HW38" i="84"/>
  <c r="HV38" i="84"/>
  <c r="HP38"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Z38" i="84"/>
  <c r="D261" i="94" s="1"/>
  <c r="AW38" i="84"/>
  <c r="AV38" i="84"/>
  <c r="AU38" i="84"/>
  <c r="AT38" i="84"/>
  <c r="AS38" i="84"/>
  <c r="AR38" i="84"/>
  <c r="S144" i="94"/>
  <c r="U144" i="94" s="1"/>
  <c r="S104" i="94"/>
  <c r="U104" i="94" s="1"/>
  <c r="MP37" i="84"/>
  <c r="MN37" i="84"/>
  <c r="MM37" i="84"/>
  <c r="ML37" i="84"/>
  <c r="MK37" i="84"/>
  <c r="MJ37" i="84"/>
  <c r="MH37" i="84"/>
  <c r="MF37" i="84"/>
  <c r="MD37" i="84"/>
  <c r="MC37" i="84"/>
  <c r="MB37" i="84"/>
  <c r="MA37" i="84"/>
  <c r="LZ37" i="84"/>
  <c r="LX37" i="84"/>
  <c r="LV37" i="84"/>
  <c r="LU37" i="84"/>
  <c r="LQ37" i="84"/>
  <c r="LP37" i="84"/>
  <c r="LO37" i="84"/>
  <c r="LN37" i="84"/>
  <c r="LM37" i="84"/>
  <c r="KV37" i="84"/>
  <c r="KT37" i="84"/>
  <c r="KS37" i="84"/>
  <c r="KR37" i="84"/>
  <c r="KQ37" i="84"/>
  <c r="KP37" i="84"/>
  <c r="KO37" i="84"/>
  <c r="KN37" i="84"/>
  <c r="KM37" i="84"/>
  <c r="KJ37" i="84"/>
  <c r="KI37" i="84"/>
  <c r="KG37" i="84"/>
  <c r="KF37" i="84"/>
  <c r="KE37" i="84"/>
  <c r="KD37" i="84"/>
  <c r="KC37" i="84"/>
  <c r="KB37" i="84"/>
  <c r="KA37" i="84"/>
  <c r="JZ37" i="84"/>
  <c r="JY37" i="84"/>
  <c r="JX37" i="84"/>
  <c r="JW37" i="84"/>
  <c r="JV37" i="84"/>
  <c r="JU37" i="84"/>
  <c r="JT37" i="84"/>
  <c r="JS37" i="84"/>
  <c r="JR37" i="84"/>
  <c r="JQ37" i="84"/>
  <c r="JN37" i="84"/>
  <c r="JL37" i="84"/>
  <c r="JK37" i="84"/>
  <c r="JJ37" i="84"/>
  <c r="JI37" i="84"/>
  <c r="JH37" i="84"/>
  <c r="JG37" i="84"/>
  <c r="JF37" i="84"/>
  <c r="JE37" i="84"/>
  <c r="JD37" i="84"/>
  <c r="HX37" i="84"/>
  <c r="HW37" i="84"/>
  <c r="HV37" i="84"/>
  <c r="HS37" i="84"/>
  <c r="HR37" i="84"/>
  <c r="HQ37" i="84"/>
  <c r="HP37"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Z37" i="84"/>
  <c r="EY37" i="84"/>
  <c r="DD37" i="84"/>
  <c r="DB37" i="84"/>
  <c r="DA37" i="84"/>
  <c r="CZ37" i="84"/>
  <c r="CY37" i="84"/>
  <c r="CX37" i="84"/>
  <c r="CW37" i="84"/>
  <c r="CV37" i="84"/>
  <c r="CU37" i="84"/>
  <c r="CT37" i="84"/>
  <c r="CS37" i="84"/>
  <c r="CR37" i="84"/>
  <c r="CQ37" i="84"/>
  <c r="CP37" i="84"/>
  <c r="CO37" i="84"/>
  <c r="BG37" i="84"/>
  <c r="BF37" i="84"/>
  <c r="BE37" i="84"/>
  <c r="BC37" i="84"/>
  <c r="E260" i="94" s="1"/>
  <c r="BB37" i="84"/>
  <c r="S260" i="94" s="1"/>
  <c r="U260" i="94" s="1"/>
  <c r="BA37" i="84"/>
  <c r="F260" i="94" s="1"/>
  <c r="AZ37" i="84"/>
  <c r="D260" i="94" s="1"/>
  <c r="AW37" i="84"/>
  <c r="AV37" i="84"/>
  <c r="AU37" i="84"/>
  <c r="AT37" i="84"/>
  <c r="AS37" i="84"/>
  <c r="AR37" i="84"/>
  <c r="AQ37" i="84"/>
  <c r="S143" i="94"/>
  <c r="U143" i="94" s="1"/>
  <c r="S103" i="94"/>
  <c r="U103" i="94" s="1"/>
  <c r="MP36" i="84"/>
  <c r="MN36" i="84"/>
  <c r="MM36" i="84"/>
  <c r="ML36" i="84"/>
  <c r="MK36" i="84"/>
  <c r="MJ36" i="84"/>
  <c r="MH36" i="84"/>
  <c r="MF36" i="84"/>
  <c r="MD36" i="84"/>
  <c r="MC36" i="84"/>
  <c r="MB36" i="84"/>
  <c r="MA36" i="84"/>
  <c r="LZ36" i="84"/>
  <c r="LX36" i="84"/>
  <c r="LV36" i="84"/>
  <c r="LU36" i="84"/>
  <c r="LQ36" i="84"/>
  <c r="LP36" i="84"/>
  <c r="LO36" i="84"/>
  <c r="LN36" i="84"/>
  <c r="LM36" i="84"/>
  <c r="LJ36" i="84"/>
  <c r="LI36" i="84"/>
  <c r="LH36" i="84"/>
  <c r="LG36" i="84"/>
  <c r="LF36" i="84"/>
  <c r="LE36" i="84"/>
  <c r="KV36" i="84"/>
  <c r="KT36" i="84"/>
  <c r="KS36" i="84"/>
  <c r="KR36" i="84"/>
  <c r="KQ36" i="84"/>
  <c r="KP36" i="84"/>
  <c r="KO36" i="84"/>
  <c r="KN36" i="84"/>
  <c r="KM36" i="84"/>
  <c r="KJ36" i="84"/>
  <c r="KI36" i="84"/>
  <c r="KG36" i="84"/>
  <c r="KF36" i="84"/>
  <c r="KE36" i="84"/>
  <c r="KD36" i="84"/>
  <c r="KC36" i="84"/>
  <c r="KB36" i="84"/>
  <c r="KA36" i="84"/>
  <c r="JZ36" i="84"/>
  <c r="JY36" i="84"/>
  <c r="JX36" i="84"/>
  <c r="JW36" i="84"/>
  <c r="JV36" i="84"/>
  <c r="JU36" i="84"/>
  <c r="JT36" i="84"/>
  <c r="JS36" i="84"/>
  <c r="JR36" i="84"/>
  <c r="JQ36" i="84"/>
  <c r="JN36" i="84"/>
  <c r="JL36" i="84"/>
  <c r="JK36" i="84"/>
  <c r="JJ36" i="84"/>
  <c r="JI36" i="84"/>
  <c r="JH36" i="84"/>
  <c r="JG36" i="84"/>
  <c r="JF36" i="84"/>
  <c r="JE36" i="84"/>
  <c r="JD36" i="84"/>
  <c r="II36" i="84"/>
  <c r="IH36" i="84"/>
  <c r="IG36" i="84"/>
  <c r="IF36" i="84"/>
  <c r="IE36" i="84"/>
  <c r="ID36" i="84"/>
  <c r="IC36" i="84"/>
  <c r="IB36" i="84"/>
  <c r="IA36" i="84"/>
  <c r="HZ36" i="84"/>
  <c r="HW36" i="84"/>
  <c r="HV36" i="84"/>
  <c r="HS36" i="84"/>
  <c r="HR36" i="84"/>
  <c r="HQ36" i="84"/>
  <c r="HP36"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Z36" i="84"/>
  <c r="EY36" i="84"/>
  <c r="EX36" i="84"/>
  <c r="EN36" i="84"/>
  <c r="EA36" i="84"/>
  <c r="DZ36" i="84"/>
  <c r="DB36" i="84"/>
  <c r="DA36" i="84"/>
  <c r="CZ36" i="84"/>
  <c r="CY36" i="84"/>
  <c r="CX36" i="84"/>
  <c r="CW36" i="84"/>
  <c r="CV36" i="84"/>
  <c r="CU36" i="84"/>
  <c r="CT36" i="84"/>
  <c r="CS36" i="84"/>
  <c r="CR36" i="84"/>
  <c r="CQ36" i="84"/>
  <c r="CP36" i="84"/>
  <c r="CO36" i="84"/>
  <c r="BS36" i="84"/>
  <c r="BR36" i="84"/>
  <c r="BQ36" i="84"/>
  <c r="BP36" i="84"/>
  <c r="BO36" i="84"/>
  <c r="BN36" i="84"/>
  <c r="BM36" i="84"/>
  <c r="BL36" i="84"/>
  <c r="BK36" i="84"/>
  <c r="BJ36" i="84"/>
  <c r="BI36" i="84"/>
  <c r="BG36" i="84"/>
  <c r="BF36" i="84"/>
  <c r="BE36" i="84"/>
  <c r="BC36" i="84"/>
  <c r="E259" i="94" s="1"/>
  <c r="BB36" i="84"/>
  <c r="S259" i="94" s="1"/>
  <c r="U259" i="94" s="1"/>
  <c r="BA36" i="84"/>
  <c r="F259" i="94" s="1"/>
  <c r="AZ36" i="84"/>
  <c r="D259" i="94" s="1"/>
  <c r="AW36" i="84"/>
  <c r="AV36" i="84"/>
  <c r="AU36" i="84"/>
  <c r="AS36" i="84"/>
  <c r="AR36" i="84"/>
  <c r="MP35" i="84"/>
  <c r="MN35" i="84"/>
  <c r="MM35" i="84"/>
  <c r="ML35" i="84"/>
  <c r="MK35" i="84"/>
  <c r="MJ35" i="84"/>
  <c r="MH35" i="84"/>
  <c r="MF35" i="84"/>
  <c r="MD35" i="84"/>
  <c r="MC35" i="84"/>
  <c r="MB35" i="84"/>
  <c r="MA35" i="84"/>
  <c r="LZ35" i="84"/>
  <c r="LX35" i="84"/>
  <c r="LV35" i="84"/>
  <c r="LU35" i="84"/>
  <c r="LQ35" i="84"/>
  <c r="LP35" i="84"/>
  <c r="LO35" i="84"/>
  <c r="LN35" i="84"/>
  <c r="LM35" i="84"/>
  <c r="KV35" i="84"/>
  <c r="KT35" i="84"/>
  <c r="KS35" i="84"/>
  <c r="KR35" i="84"/>
  <c r="KQ35" i="84"/>
  <c r="KP35" i="84"/>
  <c r="KO35" i="84"/>
  <c r="KN35" i="84"/>
  <c r="KM35" i="84"/>
  <c r="KJ35" i="84"/>
  <c r="KI35" i="84"/>
  <c r="KG35" i="84"/>
  <c r="KF35" i="84"/>
  <c r="KE35" i="84"/>
  <c r="KD35" i="84"/>
  <c r="KC35" i="84"/>
  <c r="KB35" i="84"/>
  <c r="KA35" i="84"/>
  <c r="JZ35" i="84"/>
  <c r="JY35" i="84"/>
  <c r="JX35" i="84"/>
  <c r="JW35" i="84"/>
  <c r="JV35" i="84"/>
  <c r="JU35" i="84"/>
  <c r="JT35" i="84"/>
  <c r="JS35" i="84"/>
  <c r="JR35" i="84"/>
  <c r="JQ35" i="84"/>
  <c r="JN35" i="84"/>
  <c r="JL35" i="84"/>
  <c r="JK35" i="84"/>
  <c r="JJ35" i="84"/>
  <c r="JI35" i="84"/>
  <c r="JH35" i="84"/>
  <c r="JG35" i="84"/>
  <c r="JF35" i="84"/>
  <c r="JE35" i="84"/>
  <c r="JD35" i="84"/>
  <c r="HS35" i="84"/>
  <c r="HR35" i="84"/>
  <c r="HQ35" i="84"/>
  <c r="HP35"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E35" i="84"/>
  <c r="BA35" i="84"/>
  <c r="AW35" i="84"/>
  <c r="AV35" i="84"/>
  <c r="AU35" i="84"/>
  <c r="AT35" i="84"/>
  <c r="AS35" i="84"/>
  <c r="AR35" i="84"/>
  <c r="S142" i="94"/>
  <c r="U142" i="94" s="1"/>
  <c r="S102" i="94"/>
  <c r="U102" i="94" s="1"/>
  <c r="MP34" i="84"/>
  <c r="MN34" i="84"/>
  <c r="MM34" i="84"/>
  <c r="ML34" i="84"/>
  <c r="MK34" i="84"/>
  <c r="MJ34" i="84"/>
  <c r="MH34" i="84"/>
  <c r="LX34" i="84"/>
  <c r="LV34" i="84"/>
  <c r="LU34" i="84"/>
  <c r="LQ34" i="84"/>
  <c r="LP34" i="84"/>
  <c r="LO34" i="84"/>
  <c r="LN34" i="84"/>
  <c r="LM34" i="84"/>
  <c r="LJ34" i="84"/>
  <c r="LI34" i="84"/>
  <c r="LH34" i="84"/>
  <c r="LG34" i="84"/>
  <c r="LF34" i="84"/>
  <c r="LE34" i="84"/>
  <c r="KU34" i="84"/>
  <c r="KT34" i="84"/>
  <c r="KS34" i="84"/>
  <c r="KR34" i="84"/>
  <c r="KJ34" i="84"/>
  <c r="KI34" i="84"/>
  <c r="KG34" i="84"/>
  <c r="KF34" i="84"/>
  <c r="KE34" i="84"/>
  <c r="KD34" i="84"/>
  <c r="KC34" i="84"/>
  <c r="KB34" i="84"/>
  <c r="KA34" i="84"/>
  <c r="JZ34" i="84"/>
  <c r="JY34" i="84"/>
  <c r="JX34" i="84"/>
  <c r="JW34" i="84"/>
  <c r="JV34" i="84"/>
  <c r="JU34" i="84"/>
  <c r="JT34" i="84"/>
  <c r="JS34" i="84"/>
  <c r="JR34" i="84"/>
  <c r="KK34" i="84" s="1"/>
  <c r="JQ34" i="84"/>
  <c r="JN34" i="84"/>
  <c r="JL34" i="84"/>
  <c r="JK34" i="84"/>
  <c r="JO34" i="84" s="1"/>
  <c r="JJ34" i="84"/>
  <c r="JI34" i="84"/>
  <c r="JH34" i="84"/>
  <c r="JG34" i="84"/>
  <c r="JF34" i="84"/>
  <c r="JE34" i="84"/>
  <c r="JD34" i="84"/>
  <c r="IJ34" i="84"/>
  <c r="II34" i="84"/>
  <c r="IH34" i="84"/>
  <c r="IG34" i="84"/>
  <c r="IF34" i="84"/>
  <c r="IE34" i="84"/>
  <c r="ID34" i="84"/>
  <c r="IC34" i="84"/>
  <c r="IB34" i="84"/>
  <c r="IA34" i="84"/>
  <c r="HZ34" i="84"/>
  <c r="HY34" i="84"/>
  <c r="HX34" i="84"/>
  <c r="HW34" i="84"/>
  <c r="HV34" i="84"/>
  <c r="HS34" i="84"/>
  <c r="HR34" i="84"/>
  <c r="HQ34" i="84"/>
  <c r="HP34"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Z34" i="84"/>
  <c r="EY34"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E34" i="84"/>
  <c r="BC34" i="84"/>
  <c r="E258" i="94" s="1"/>
  <c r="BA34" i="84"/>
  <c r="F258" i="94" s="1"/>
  <c r="AZ34" i="84"/>
  <c r="D258" i="94" s="1"/>
  <c r="AW34" i="84"/>
  <c r="AV34" i="84"/>
  <c r="AU34" i="84"/>
  <c r="AT34" i="84"/>
  <c r="AS34" i="84"/>
  <c r="AR34" i="84"/>
  <c r="S141" i="94"/>
  <c r="U141" i="94" s="1"/>
  <c r="S101" i="94"/>
  <c r="U101" i="94" s="1"/>
  <c r="MP33" i="84"/>
  <c r="MN33" i="84"/>
  <c r="MM33" i="84"/>
  <c r="ML33" i="84"/>
  <c r="MK33" i="84"/>
  <c r="MJ33" i="84"/>
  <c r="MH33" i="84"/>
  <c r="LX33" i="84"/>
  <c r="LV33" i="84"/>
  <c r="LU33" i="84"/>
  <c r="LQ33" i="84"/>
  <c r="LP33" i="84"/>
  <c r="LO33" i="84"/>
  <c r="LN33" i="84"/>
  <c r="LM33" i="84"/>
  <c r="LJ33" i="84"/>
  <c r="LI33" i="84"/>
  <c r="LH33" i="84"/>
  <c r="LG33" i="84"/>
  <c r="LF33" i="84"/>
  <c r="LE33" i="84"/>
  <c r="KV33" i="84"/>
  <c r="KU33" i="84"/>
  <c r="KT33" i="84"/>
  <c r="KS33" i="84"/>
  <c r="KR33" i="84"/>
  <c r="KQ33" i="84"/>
  <c r="KP33" i="84"/>
  <c r="KO33" i="84"/>
  <c r="KN33" i="84"/>
  <c r="KJ33" i="84"/>
  <c r="KI33" i="84"/>
  <c r="KG33" i="84"/>
  <c r="KF33" i="84"/>
  <c r="KE33" i="84"/>
  <c r="KD33" i="84"/>
  <c r="KC33" i="84"/>
  <c r="KB33" i="84"/>
  <c r="KA33" i="84"/>
  <c r="JZ33" i="84"/>
  <c r="JY33" i="84"/>
  <c r="JX33" i="84"/>
  <c r="JW33" i="84"/>
  <c r="JV33" i="84"/>
  <c r="JU33" i="84"/>
  <c r="JT33" i="84"/>
  <c r="JS33" i="84"/>
  <c r="JR33" i="84"/>
  <c r="JQ33" i="84"/>
  <c r="JN33" i="84"/>
  <c r="JL33" i="84"/>
  <c r="JK33" i="84"/>
  <c r="JJ33" i="84"/>
  <c r="JI33" i="84"/>
  <c r="JH33" i="84"/>
  <c r="JG33" i="84"/>
  <c r="JF33" i="84"/>
  <c r="JE33" i="84"/>
  <c r="JD33" i="84"/>
  <c r="IJ33" i="84"/>
  <c r="II33" i="84"/>
  <c r="IH33" i="84"/>
  <c r="IG33" i="84"/>
  <c r="IF33" i="84"/>
  <c r="IE33" i="84"/>
  <c r="ID33" i="84"/>
  <c r="IC33" i="84"/>
  <c r="IB33" i="84"/>
  <c r="IA33" i="84"/>
  <c r="HZ33" i="84"/>
  <c r="HY33" i="84"/>
  <c r="HX33" i="84"/>
  <c r="HW33" i="84"/>
  <c r="HV33" i="84"/>
  <c r="HP33"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3" i="84"/>
  <c r="EY33" i="84"/>
  <c r="EA33" i="84"/>
  <c r="DY33" i="84"/>
  <c r="DB33" i="84"/>
  <c r="DA33" i="84"/>
  <c r="CZ33" i="84"/>
  <c r="CY33" i="84"/>
  <c r="CX33" i="84"/>
  <c r="CW33" i="84"/>
  <c r="CV33" i="84"/>
  <c r="CU33" i="84"/>
  <c r="CT33" i="84"/>
  <c r="CS33" i="84"/>
  <c r="CR33" i="84"/>
  <c r="CQ33" i="84"/>
  <c r="CP33" i="84"/>
  <c r="CO33" i="84"/>
  <c r="BS33" i="84"/>
  <c r="BR33" i="84"/>
  <c r="BQ33" i="84"/>
  <c r="BP33" i="84"/>
  <c r="BO33" i="84"/>
  <c r="BN33" i="84"/>
  <c r="BM33" i="84"/>
  <c r="BL33" i="84"/>
  <c r="BK33" i="84"/>
  <c r="BJ33" i="84"/>
  <c r="BI33" i="84"/>
  <c r="BH33" i="84"/>
  <c r="BG33" i="84"/>
  <c r="BF33" i="84"/>
  <c r="BE33" i="84"/>
  <c r="BC33" i="84"/>
  <c r="E257" i="94" s="1"/>
  <c r="BB33" i="84"/>
  <c r="S257" i="94" s="1"/>
  <c r="U257" i="94" s="1"/>
  <c r="BA33" i="84"/>
  <c r="F257" i="94" s="1"/>
  <c r="AZ33" i="84"/>
  <c r="D257" i="94" s="1"/>
  <c r="AW33" i="84"/>
  <c r="AV33" i="84"/>
  <c r="AU33" i="84"/>
  <c r="AT33" i="84"/>
  <c r="AS33" i="84"/>
  <c r="AR33" i="84"/>
  <c r="S140" i="94"/>
  <c r="U140" i="94" s="1"/>
  <c r="S100" i="94"/>
  <c r="U100" i="94" s="1"/>
  <c r="MP32" i="84"/>
  <c r="MN32" i="84"/>
  <c r="MM32" i="84"/>
  <c r="ML32" i="84"/>
  <c r="MK32" i="84"/>
  <c r="MJ32" i="84"/>
  <c r="MH32" i="84"/>
  <c r="MF32" i="84"/>
  <c r="MD32" i="84"/>
  <c r="MC32" i="84"/>
  <c r="MB32" i="84"/>
  <c r="MA32" i="84"/>
  <c r="LZ32" i="84"/>
  <c r="LX32" i="84"/>
  <c r="LV32" i="84"/>
  <c r="LU32" i="84"/>
  <c r="LQ32" i="84"/>
  <c r="LP32" i="84"/>
  <c r="LO32" i="84"/>
  <c r="LN32" i="84"/>
  <c r="LM32" i="84"/>
  <c r="LJ32" i="84"/>
  <c r="LI32" i="84"/>
  <c r="LH32" i="84"/>
  <c r="LG32" i="84"/>
  <c r="LF32" i="84"/>
  <c r="LE32" i="84"/>
  <c r="KM32" i="84"/>
  <c r="KJ32" i="84"/>
  <c r="KI32" i="84"/>
  <c r="KG32" i="84"/>
  <c r="KF32" i="84"/>
  <c r="KE32" i="84"/>
  <c r="KD32" i="84"/>
  <c r="KC32" i="84"/>
  <c r="KB32" i="84"/>
  <c r="KA32" i="84"/>
  <c r="JZ32" i="84"/>
  <c r="JY32" i="84"/>
  <c r="JX32" i="84"/>
  <c r="JW32" i="84"/>
  <c r="JV32" i="84"/>
  <c r="JU32" i="84"/>
  <c r="JT32" i="84"/>
  <c r="JS32" i="84"/>
  <c r="JR32" i="84"/>
  <c r="KK32" i="84" s="1"/>
  <c r="JQ32" i="84"/>
  <c r="JN32" i="84"/>
  <c r="JL32" i="84"/>
  <c r="JK32" i="84"/>
  <c r="JJ32" i="84"/>
  <c r="JI32" i="84"/>
  <c r="JH32" i="84"/>
  <c r="JG32" i="84"/>
  <c r="JF32" i="84"/>
  <c r="JE32" i="84"/>
  <c r="JD32" i="84"/>
  <c r="IJ32" i="84"/>
  <c r="II32" i="84"/>
  <c r="IH32" i="84"/>
  <c r="IG32" i="84"/>
  <c r="IF32" i="84"/>
  <c r="IE32" i="84"/>
  <c r="ID32" i="84"/>
  <c r="IC32" i="84"/>
  <c r="IB32" i="84"/>
  <c r="IA32" i="84"/>
  <c r="HZ32" i="84"/>
  <c r="HY32" i="84"/>
  <c r="HX32" i="84"/>
  <c r="HW32" i="84"/>
  <c r="HV32"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2" i="84"/>
  <c r="EY32" i="84"/>
  <c r="EA32" i="84"/>
  <c r="DY32" i="84"/>
  <c r="DD32" i="84"/>
  <c r="DC32" i="84"/>
  <c r="DB32" i="84"/>
  <c r="DA32" i="84"/>
  <c r="CZ32" i="84"/>
  <c r="CY32" i="84"/>
  <c r="CX32" i="84"/>
  <c r="CW32" i="84"/>
  <c r="CV32" i="84"/>
  <c r="CU32" i="84"/>
  <c r="CT32" i="84"/>
  <c r="CS32" i="84"/>
  <c r="CR32" i="84"/>
  <c r="CQ32" i="84"/>
  <c r="CP32" i="84"/>
  <c r="CO32" i="84"/>
  <c r="BS32" i="84"/>
  <c r="BR32" i="84"/>
  <c r="BQ32" i="84"/>
  <c r="BP32" i="84"/>
  <c r="BO32" i="84"/>
  <c r="BN32" i="84"/>
  <c r="BM32" i="84"/>
  <c r="BL32" i="84"/>
  <c r="BK32" i="84"/>
  <c r="BJ32" i="84"/>
  <c r="BI32" i="84"/>
  <c r="BH32" i="84"/>
  <c r="BG32" i="84"/>
  <c r="BF32" i="84"/>
  <c r="BE32" i="84"/>
  <c r="BC32" i="84"/>
  <c r="E256" i="94" s="1"/>
  <c r="BB32" i="84"/>
  <c r="S256" i="94" s="1"/>
  <c r="U256" i="94" s="1"/>
  <c r="BA32" i="84"/>
  <c r="F256" i="94" s="1"/>
  <c r="AZ32" i="84"/>
  <c r="D256" i="94" s="1"/>
  <c r="AW32" i="84"/>
  <c r="S207" i="94" s="1"/>
  <c r="U207" i="94" s="1"/>
  <c r="AV32" i="84"/>
  <c r="AU32" i="84"/>
  <c r="AT32" i="84"/>
  <c r="AS32" i="84"/>
  <c r="AR32" i="84"/>
  <c r="S185" i="94" s="1"/>
  <c r="U185" i="94" s="1"/>
  <c r="AQ32" i="84"/>
  <c r="AP32" i="84"/>
  <c r="S139" i="94"/>
  <c r="U139" i="94" s="1"/>
  <c r="S99" i="94"/>
  <c r="U99" i="94" s="1"/>
  <c r="MP31" i="84"/>
  <c r="MN31" i="84"/>
  <c r="MM31" i="84"/>
  <c r="ML31" i="84"/>
  <c r="MK31" i="84"/>
  <c r="MJ31" i="84"/>
  <c r="MH31" i="84"/>
  <c r="LV31" i="84"/>
  <c r="LU31" i="84"/>
  <c r="LQ31" i="84"/>
  <c r="LP31" i="84"/>
  <c r="LO31" i="84"/>
  <c r="LN31" i="84"/>
  <c r="LM31" i="84"/>
  <c r="LJ31" i="84"/>
  <c r="LI31" i="84"/>
  <c r="LH31" i="84"/>
  <c r="LG31" i="84"/>
  <c r="LF31" i="84"/>
  <c r="LE31" i="84"/>
  <c r="KJ31" i="84"/>
  <c r="KI31" i="84"/>
  <c r="KG31" i="84"/>
  <c r="KF31" i="84"/>
  <c r="KE31" i="84"/>
  <c r="KD31" i="84"/>
  <c r="KC31" i="84"/>
  <c r="KB31" i="84"/>
  <c r="KA31" i="84"/>
  <c r="JZ31" i="84"/>
  <c r="JY31" i="84"/>
  <c r="JX31" i="84"/>
  <c r="JW31" i="84"/>
  <c r="JV31" i="84"/>
  <c r="JU31" i="84"/>
  <c r="JT31" i="84"/>
  <c r="JS31" i="84"/>
  <c r="JR31" i="84"/>
  <c r="JQ31" i="84"/>
  <c r="JN31" i="84"/>
  <c r="JL31" i="84"/>
  <c r="JK31" i="84"/>
  <c r="JJ31" i="84"/>
  <c r="JI31" i="84"/>
  <c r="JH31" i="84"/>
  <c r="JG31" i="84"/>
  <c r="JF31" i="84"/>
  <c r="JE31" i="84"/>
  <c r="JD31" i="84"/>
  <c r="IJ31" i="84"/>
  <c r="II31" i="84"/>
  <c r="IH31" i="84"/>
  <c r="IG31" i="84"/>
  <c r="IF31" i="84"/>
  <c r="IE31" i="84"/>
  <c r="ID31" i="84"/>
  <c r="IC31" i="84"/>
  <c r="IB31" i="84"/>
  <c r="IA31" i="84"/>
  <c r="HZ31" i="84"/>
  <c r="HY31" i="84"/>
  <c r="HX31" i="84"/>
  <c r="HW31" i="84"/>
  <c r="HV31" i="84"/>
  <c r="HP31"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E31" i="84"/>
  <c r="BC31" i="84"/>
  <c r="E255" i="94" s="1"/>
  <c r="BB31" i="84"/>
  <c r="S255" i="94" s="1"/>
  <c r="U255" i="94" s="1"/>
  <c r="BA31" i="84"/>
  <c r="F255" i="94" s="1"/>
  <c r="AZ31" i="84"/>
  <c r="D255" i="94" s="1"/>
  <c r="AW31" i="84"/>
  <c r="S206" i="94" s="1"/>
  <c r="U206" i="94" s="1"/>
  <c r="AV31" i="84"/>
  <c r="AU31" i="84"/>
  <c r="AT31" i="84"/>
  <c r="AS31" i="84"/>
  <c r="AR31" i="84"/>
  <c r="S184" i="94" s="1"/>
  <c r="U184" i="94" s="1"/>
  <c r="AQ31" i="84"/>
  <c r="AP31" i="84"/>
  <c r="S138" i="94"/>
  <c r="U138" i="94" s="1"/>
  <c r="S98" i="94"/>
  <c r="U98" i="94" s="1"/>
  <c r="MP30" i="84"/>
  <c r="MN30" i="84"/>
  <c r="MM30" i="84"/>
  <c r="ML30" i="84"/>
  <c r="MK30" i="84"/>
  <c r="MJ30" i="84"/>
  <c r="MH30" i="84"/>
  <c r="MF30" i="84"/>
  <c r="MD30" i="84"/>
  <c r="MC30" i="84"/>
  <c r="MB30" i="84"/>
  <c r="MA30" i="84"/>
  <c r="LZ30" i="84"/>
  <c r="LX30" i="84"/>
  <c r="LV30" i="84"/>
  <c r="LU30" i="84"/>
  <c r="LQ30" i="84"/>
  <c r="LP30" i="84"/>
  <c r="LO30" i="84"/>
  <c r="LN30" i="84"/>
  <c r="LM30" i="84"/>
  <c r="LF30" i="84"/>
  <c r="KV30" i="84"/>
  <c r="KT30" i="84"/>
  <c r="KR30" i="84"/>
  <c r="KQ30" i="84"/>
  <c r="KP30" i="84"/>
  <c r="KO30" i="84"/>
  <c r="KN30" i="84"/>
  <c r="KJ30" i="84"/>
  <c r="KI30" i="84"/>
  <c r="KG30" i="84"/>
  <c r="KF30" i="84"/>
  <c r="KE30" i="84"/>
  <c r="KD30" i="84"/>
  <c r="KC30" i="84"/>
  <c r="KB30" i="84"/>
  <c r="KA30" i="84"/>
  <c r="JZ30" i="84"/>
  <c r="JY30" i="84"/>
  <c r="JX30" i="84"/>
  <c r="JW30" i="84"/>
  <c r="JV30" i="84"/>
  <c r="JU30" i="84"/>
  <c r="JT30" i="84"/>
  <c r="JS30" i="84"/>
  <c r="JR30" i="84"/>
  <c r="KK30" i="84" s="1"/>
  <c r="JQ30" i="84"/>
  <c r="JN30" i="84"/>
  <c r="JL30" i="84"/>
  <c r="JK30" i="84"/>
  <c r="JJ30" i="84"/>
  <c r="JI30" i="84"/>
  <c r="JH30" i="84"/>
  <c r="JG30" i="84"/>
  <c r="JF30" i="84"/>
  <c r="JE30" i="84"/>
  <c r="JD30" i="84"/>
  <c r="IJ30" i="84"/>
  <c r="II30" i="84"/>
  <c r="IH30" i="84"/>
  <c r="IG30" i="84"/>
  <c r="IF30" i="84"/>
  <c r="IE30" i="84"/>
  <c r="ID30" i="84"/>
  <c r="IC30" i="84"/>
  <c r="IB30" i="84"/>
  <c r="IA30" i="84"/>
  <c r="HZ30" i="84"/>
  <c r="HY30" i="84"/>
  <c r="HX30" i="84"/>
  <c r="HW30" i="84"/>
  <c r="HV30"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E30" i="84"/>
  <c r="BC30" i="84"/>
  <c r="E254" i="94" s="1"/>
  <c r="BB30" i="84"/>
  <c r="S254" i="94" s="1"/>
  <c r="U254" i="94" s="1"/>
  <c r="BA30" i="84"/>
  <c r="F254" i="94" s="1"/>
  <c r="AZ30" i="84"/>
  <c r="D254" i="94" s="1"/>
  <c r="AW30" i="84"/>
  <c r="S205" i="94" s="1"/>
  <c r="U205" i="94" s="1"/>
  <c r="AV30" i="84"/>
  <c r="AU30" i="84"/>
  <c r="AT30" i="84"/>
  <c r="AS30" i="84"/>
  <c r="AR30" i="84"/>
  <c r="S183" i="94" s="1"/>
  <c r="U183" i="94" s="1"/>
  <c r="AQ30" i="84"/>
  <c r="AP30" i="84"/>
  <c r="MP29" i="84"/>
  <c r="MN29" i="84"/>
  <c r="MM29" i="84"/>
  <c r="ML29" i="84"/>
  <c r="MK29" i="84"/>
  <c r="MJ29" i="84"/>
  <c r="MH29" i="84"/>
  <c r="MF29" i="84"/>
  <c r="MD29" i="84"/>
  <c r="MC29" i="84"/>
  <c r="MB29" i="84"/>
  <c r="MA29" i="84"/>
  <c r="LZ29" i="84"/>
  <c r="LX29" i="84"/>
  <c r="LV29" i="84"/>
  <c r="LU29" i="84"/>
  <c r="LQ29" i="84"/>
  <c r="LP29" i="84"/>
  <c r="LO29" i="84"/>
  <c r="LN29" i="84"/>
  <c r="LM29" i="84"/>
  <c r="LJ29" i="84"/>
  <c r="LI29" i="84"/>
  <c r="LH29" i="84"/>
  <c r="LG29" i="84"/>
  <c r="LF29" i="84"/>
  <c r="LE29" i="84"/>
  <c r="KV29" i="84"/>
  <c r="KU29" i="84"/>
  <c r="KT29" i="84"/>
  <c r="KS29" i="84"/>
  <c r="KR29" i="84"/>
  <c r="KQ29" i="84"/>
  <c r="KP29" i="84"/>
  <c r="KO29" i="84"/>
  <c r="KN29" i="84"/>
  <c r="KM29" i="84"/>
  <c r="KJ29" i="84"/>
  <c r="KI29" i="84"/>
  <c r="KG29" i="84"/>
  <c r="KF29" i="84"/>
  <c r="KE29" i="84"/>
  <c r="KD29" i="84"/>
  <c r="KC29" i="84"/>
  <c r="KB29" i="84"/>
  <c r="KA29" i="84"/>
  <c r="JZ29" i="84"/>
  <c r="JY29" i="84"/>
  <c r="JX29" i="84"/>
  <c r="JW29" i="84"/>
  <c r="JV29" i="84"/>
  <c r="JU29" i="84"/>
  <c r="JT29" i="84"/>
  <c r="JS29" i="84"/>
  <c r="JR29" i="84"/>
  <c r="JQ29" i="84"/>
  <c r="JN29" i="84"/>
  <c r="JL29" i="84"/>
  <c r="JK29" i="84"/>
  <c r="JJ29" i="84"/>
  <c r="JI29" i="84"/>
  <c r="JH29" i="84"/>
  <c r="JG29" i="84"/>
  <c r="JF29" i="84"/>
  <c r="JE29" i="84"/>
  <c r="JD29" i="84"/>
  <c r="IJ29" i="84"/>
  <c r="II29" i="84"/>
  <c r="IH29" i="84"/>
  <c r="IG29" i="84"/>
  <c r="IF29" i="84"/>
  <c r="IE29" i="84"/>
  <c r="ID29" i="84"/>
  <c r="IC29" i="84"/>
  <c r="IB29" i="84"/>
  <c r="IA29" i="84"/>
  <c r="HZ29" i="84"/>
  <c r="HY29" i="84"/>
  <c r="HX29" i="84"/>
  <c r="HW29" i="84"/>
  <c r="HV29" i="84"/>
  <c r="HP29"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EZ29" i="84"/>
  <c r="EY29" i="84"/>
  <c r="EA29" i="84"/>
  <c r="DY29" i="84"/>
  <c r="BS29" i="84"/>
  <c r="BR29" i="84"/>
  <c r="BQ29" i="84"/>
  <c r="BP29" i="84"/>
  <c r="BO29" i="84"/>
  <c r="BN29" i="84"/>
  <c r="BM29" i="84"/>
  <c r="BL29" i="84"/>
  <c r="BK29" i="84"/>
  <c r="BJ29" i="84"/>
  <c r="BI29" i="84"/>
  <c r="BH29" i="84"/>
  <c r="BG29" i="84"/>
  <c r="BF29" i="84"/>
  <c r="BE29" i="84"/>
  <c r="BC29" i="84"/>
  <c r="E253" i="94" s="1"/>
  <c r="BB29" i="84"/>
  <c r="S253" i="94" s="1"/>
  <c r="U253" i="94" s="1"/>
  <c r="BA29" i="84"/>
  <c r="F253" i="94" s="1"/>
  <c r="AZ29" i="84"/>
  <c r="D253" i="94" s="1"/>
  <c r="AW29" i="84"/>
  <c r="S204" i="94" s="1"/>
  <c r="U204" i="94" s="1"/>
  <c r="AV29" i="84"/>
  <c r="AU29" i="84"/>
  <c r="AT29" i="84"/>
  <c r="AS29" i="84"/>
  <c r="AR29" i="84"/>
  <c r="S182" i="94" s="1"/>
  <c r="U182" i="94" s="1"/>
  <c r="AQ29" i="84"/>
  <c r="AP29" i="84"/>
  <c r="MP28" i="84"/>
  <c r="MN28" i="84"/>
  <c r="MM28" i="84"/>
  <c r="ML28" i="84"/>
  <c r="MK28" i="84"/>
  <c r="MJ28" i="84"/>
  <c r="MH28" i="84"/>
  <c r="MF28" i="84"/>
  <c r="MD28" i="84"/>
  <c r="MC28" i="84"/>
  <c r="MB28" i="84"/>
  <c r="MA28" i="84"/>
  <c r="LZ28" i="84"/>
  <c r="LX28" i="84"/>
  <c r="LV28" i="84"/>
  <c r="LU28" i="84"/>
  <c r="LQ28" i="84"/>
  <c r="LP28" i="84"/>
  <c r="LO28" i="84"/>
  <c r="LN28" i="84"/>
  <c r="LM28" i="84"/>
  <c r="LJ28" i="84"/>
  <c r="LI28" i="84"/>
  <c r="LH28" i="84"/>
  <c r="LG28" i="84"/>
  <c r="LF28" i="84"/>
  <c r="LE28" i="84"/>
  <c r="KV28" i="84"/>
  <c r="KU28" i="84"/>
  <c r="KT28" i="84"/>
  <c r="KS28" i="84"/>
  <c r="KR28" i="84"/>
  <c r="KQ28" i="84"/>
  <c r="KP28" i="84"/>
  <c r="KO28" i="84"/>
  <c r="KN28" i="84"/>
  <c r="KM28" i="84"/>
  <c r="KJ28" i="84"/>
  <c r="KI28" i="84"/>
  <c r="KG28" i="84"/>
  <c r="KF28" i="84"/>
  <c r="KE28" i="84"/>
  <c r="KD28" i="84"/>
  <c r="KC28" i="84"/>
  <c r="KB28" i="84"/>
  <c r="KA28" i="84"/>
  <c r="JZ28" i="84"/>
  <c r="JY28" i="84"/>
  <c r="JX28" i="84"/>
  <c r="JW28" i="84"/>
  <c r="JV28" i="84"/>
  <c r="JU28" i="84"/>
  <c r="JT28" i="84"/>
  <c r="JS28" i="84"/>
  <c r="JR28" i="84"/>
  <c r="JQ28" i="84"/>
  <c r="JN28" i="84"/>
  <c r="JL28" i="84"/>
  <c r="JK28" i="84"/>
  <c r="JJ28" i="84"/>
  <c r="JI28" i="84"/>
  <c r="JH28" i="84"/>
  <c r="JG28" i="84"/>
  <c r="JF28" i="84"/>
  <c r="JE28" i="84"/>
  <c r="JD28" i="84"/>
  <c r="IJ28" i="84"/>
  <c r="II28" i="84"/>
  <c r="IH28" i="84"/>
  <c r="IG28" i="84"/>
  <c r="IF28" i="84"/>
  <c r="IE28" i="84"/>
  <c r="ID28" i="84"/>
  <c r="IC28" i="84"/>
  <c r="IB28" i="84"/>
  <c r="IA28" i="84"/>
  <c r="HZ28" i="84"/>
  <c r="HY28" i="84"/>
  <c r="HX28" i="84"/>
  <c r="HW28" i="84"/>
  <c r="HV28" i="84"/>
  <c r="HS28" i="84"/>
  <c r="HR28" i="84"/>
  <c r="HQ28" i="84"/>
  <c r="HP28"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EZ28" i="84"/>
  <c r="EY28" i="84"/>
  <c r="EA28" i="84"/>
  <c r="DZ28" i="84"/>
  <c r="DY28" i="84"/>
  <c r="BS28" i="84"/>
  <c r="BR28" i="84"/>
  <c r="BQ28" i="84"/>
  <c r="BP28" i="84"/>
  <c r="BO28" i="84"/>
  <c r="BN28" i="84"/>
  <c r="BM28" i="84"/>
  <c r="BL28" i="84"/>
  <c r="BK28" i="84"/>
  <c r="BJ28" i="84"/>
  <c r="BI28" i="84"/>
  <c r="BH28" i="84"/>
  <c r="BG28" i="84"/>
  <c r="BF28" i="84"/>
  <c r="BE28" i="84"/>
  <c r="BC28" i="84"/>
  <c r="E252" i="94" s="1"/>
  <c r="BB28" i="84"/>
  <c r="S252" i="94" s="1"/>
  <c r="U252" i="94" s="1"/>
  <c r="BA28" i="84"/>
  <c r="F252" i="94" s="1"/>
  <c r="AZ28" i="84"/>
  <c r="D252" i="94" s="1"/>
  <c r="AW28" i="84"/>
  <c r="S203" i="94" s="1"/>
  <c r="U203" i="94" s="1"/>
  <c r="AV28" i="84"/>
  <c r="AU28" i="84"/>
  <c r="AT28" i="84"/>
  <c r="AS28" i="84"/>
  <c r="AR28" i="84"/>
  <c r="S181" i="94" s="1"/>
  <c r="U181" i="94" s="1"/>
  <c r="AQ28" i="84"/>
  <c r="AP28" i="84"/>
  <c r="MP27" i="84"/>
  <c r="MN27" i="84"/>
  <c r="MM27" i="84"/>
  <c r="ML27" i="84"/>
  <c r="MK27" i="84"/>
  <c r="MJ27" i="84"/>
  <c r="MH27" i="84"/>
  <c r="MF27" i="84"/>
  <c r="MD27" i="84"/>
  <c r="MC27" i="84"/>
  <c r="MB27" i="84"/>
  <c r="MA27" i="84"/>
  <c r="LZ27" i="84"/>
  <c r="LX27" i="84"/>
  <c r="LV27" i="84"/>
  <c r="LU27" i="84"/>
  <c r="LQ27" i="84"/>
  <c r="LP27" i="84"/>
  <c r="LO27" i="84"/>
  <c r="LN27" i="84"/>
  <c r="LM27" i="84"/>
  <c r="LJ27" i="84"/>
  <c r="LI27" i="84"/>
  <c r="LH27" i="84"/>
  <c r="LG27" i="84"/>
  <c r="LF27" i="84"/>
  <c r="LE27" i="84"/>
  <c r="KV27" i="84"/>
  <c r="KU27" i="84"/>
  <c r="KT27" i="84"/>
  <c r="KS27" i="84"/>
  <c r="KR27" i="84"/>
  <c r="KQ27" i="84"/>
  <c r="KP27" i="84"/>
  <c r="KO27" i="84"/>
  <c r="KN27" i="84"/>
  <c r="KM27" i="84"/>
  <c r="KJ27" i="84"/>
  <c r="KI27" i="84"/>
  <c r="KG27" i="84"/>
  <c r="KF27" i="84"/>
  <c r="KE27" i="84"/>
  <c r="KD27" i="84"/>
  <c r="KC27" i="84"/>
  <c r="KB27" i="84"/>
  <c r="KA27" i="84"/>
  <c r="JZ27" i="84"/>
  <c r="JY27" i="84"/>
  <c r="JX27" i="84"/>
  <c r="JW27" i="84"/>
  <c r="JV27" i="84"/>
  <c r="JU27" i="84"/>
  <c r="JT27" i="84"/>
  <c r="JS27" i="84"/>
  <c r="JR27" i="84"/>
  <c r="JQ27" i="84"/>
  <c r="JN27" i="84"/>
  <c r="JL27" i="84"/>
  <c r="JK27" i="84"/>
  <c r="JJ27" i="84"/>
  <c r="JI27" i="84"/>
  <c r="JH27" i="84"/>
  <c r="JG27" i="84"/>
  <c r="JF27" i="84"/>
  <c r="JE27" i="84"/>
  <c r="JD27" i="84"/>
  <c r="IJ27" i="84"/>
  <c r="II27" i="84"/>
  <c r="IH27" i="84"/>
  <c r="IG27" i="84"/>
  <c r="IF27" i="84"/>
  <c r="IE27" i="84"/>
  <c r="ID27" i="84"/>
  <c r="IC27" i="84"/>
  <c r="IB27" i="84"/>
  <c r="IA27" i="84"/>
  <c r="HZ27" i="84"/>
  <c r="HY27" i="84"/>
  <c r="HX27" i="84"/>
  <c r="HW27" i="84"/>
  <c r="HV27" i="84"/>
  <c r="HS27" i="84"/>
  <c r="HR27" i="84"/>
  <c r="HQ27" i="84"/>
  <c r="HP27"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C27" i="84"/>
  <c r="GB27" i="84"/>
  <c r="GA27" i="84"/>
  <c r="FY27" i="84"/>
  <c r="FX27" i="84"/>
  <c r="FW27" i="84"/>
  <c r="FV27" i="84"/>
  <c r="FU27" i="84"/>
  <c r="EZ27" i="84"/>
  <c r="EY27" i="84"/>
  <c r="EA27" i="84"/>
  <c r="DY27" i="84"/>
  <c r="BS27" i="84"/>
  <c r="BR27" i="84"/>
  <c r="BQ27" i="84"/>
  <c r="BP27" i="84"/>
  <c r="BO27" i="84"/>
  <c r="BN27" i="84"/>
  <c r="BM27" i="84"/>
  <c r="BL27" i="84"/>
  <c r="BK27" i="84"/>
  <c r="BJ27" i="84"/>
  <c r="BI27" i="84"/>
  <c r="BH27" i="84"/>
  <c r="BG27" i="84"/>
  <c r="BF27" i="84"/>
  <c r="BE27" i="84"/>
  <c r="BC27" i="84"/>
  <c r="E251" i="94" s="1"/>
  <c r="BB27" i="84"/>
  <c r="S251" i="94" s="1"/>
  <c r="U251" i="94" s="1"/>
  <c r="BA27" i="84"/>
  <c r="F251" i="94" s="1"/>
  <c r="AZ27" i="84"/>
  <c r="D251" i="94" s="1"/>
  <c r="AW27" i="84"/>
  <c r="S202" i="94" s="1"/>
  <c r="U202" i="94" s="1"/>
  <c r="AV27" i="84"/>
  <c r="AU27" i="84"/>
  <c r="AT27" i="84"/>
  <c r="AS27" i="84"/>
  <c r="AR27" i="84"/>
  <c r="S180" i="94" s="1"/>
  <c r="U180" i="94" s="1"/>
  <c r="AQ27" i="84"/>
  <c r="AP27" i="84"/>
  <c r="MP26" i="84"/>
  <c r="MN26" i="84"/>
  <c r="MM26" i="84"/>
  <c r="ML26" i="84"/>
  <c r="MK26" i="84"/>
  <c r="MJ26" i="84"/>
  <c r="MH26" i="84"/>
  <c r="MF26" i="84"/>
  <c r="MD26" i="84"/>
  <c r="MC26" i="84"/>
  <c r="MB26" i="84"/>
  <c r="MA26" i="84"/>
  <c r="LZ26" i="84"/>
  <c r="LX26" i="84"/>
  <c r="LV26" i="84"/>
  <c r="LU26" i="84"/>
  <c r="LQ26" i="84"/>
  <c r="LP26" i="84"/>
  <c r="LO26" i="84"/>
  <c r="LN26" i="84"/>
  <c r="LM26" i="84"/>
  <c r="LJ26" i="84"/>
  <c r="LI26" i="84"/>
  <c r="LH26" i="84"/>
  <c r="LG26" i="84"/>
  <c r="LF26" i="84"/>
  <c r="LE26" i="84"/>
  <c r="KV26" i="84"/>
  <c r="KU26" i="84"/>
  <c r="KT26" i="84"/>
  <c r="KS26" i="84"/>
  <c r="KR26" i="84"/>
  <c r="KQ26" i="84"/>
  <c r="KP26" i="84"/>
  <c r="KO26" i="84"/>
  <c r="KN26" i="84"/>
  <c r="KM26" i="84"/>
  <c r="KJ26" i="84"/>
  <c r="KI26" i="84"/>
  <c r="KG26" i="84"/>
  <c r="KF26" i="84"/>
  <c r="KE26" i="84"/>
  <c r="KD26" i="84"/>
  <c r="KC26" i="84"/>
  <c r="KB26" i="84"/>
  <c r="KA26" i="84"/>
  <c r="JZ26" i="84"/>
  <c r="JY26" i="84"/>
  <c r="JX26" i="84"/>
  <c r="JW26" i="84"/>
  <c r="JV26" i="84"/>
  <c r="JU26" i="84"/>
  <c r="JT26" i="84"/>
  <c r="JS26" i="84"/>
  <c r="JR26" i="84"/>
  <c r="JQ26" i="84"/>
  <c r="JN26" i="84"/>
  <c r="JL26" i="84"/>
  <c r="JK26" i="84"/>
  <c r="JJ26" i="84"/>
  <c r="JI26" i="84"/>
  <c r="JH26" i="84"/>
  <c r="JG26" i="84"/>
  <c r="JF26" i="84"/>
  <c r="JE26" i="84"/>
  <c r="JD26" i="84"/>
  <c r="IJ26" i="84"/>
  <c r="II26" i="84"/>
  <c r="IH26" i="84"/>
  <c r="IG26" i="84"/>
  <c r="IF26" i="84"/>
  <c r="IE26" i="84"/>
  <c r="ID26" i="84"/>
  <c r="IC26" i="84"/>
  <c r="IB26" i="84"/>
  <c r="IA26" i="84"/>
  <c r="HZ26" i="84"/>
  <c r="HY26" i="84"/>
  <c r="HX26" i="84"/>
  <c r="HW26" i="84"/>
  <c r="HV26" i="84"/>
  <c r="HS26" i="84"/>
  <c r="HR26" i="84"/>
  <c r="HQ26" i="84"/>
  <c r="HP26"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C26" i="84"/>
  <c r="GB26" i="84"/>
  <c r="GA26" i="84"/>
  <c r="FY26" i="84"/>
  <c r="FX26" i="84"/>
  <c r="FW26" i="84"/>
  <c r="FV26" i="84"/>
  <c r="FU26" i="84"/>
  <c r="EZ26" i="84"/>
  <c r="EY26" i="84"/>
  <c r="EX26" i="84"/>
  <c r="EA26" i="84"/>
  <c r="DY26" i="84"/>
  <c r="CP26" i="84"/>
  <c r="CO26" i="84"/>
  <c r="BS26" i="84"/>
  <c r="BR26" i="84"/>
  <c r="BQ26" i="84"/>
  <c r="BP26" i="84"/>
  <c r="BO26" i="84"/>
  <c r="BN26" i="84"/>
  <c r="BM26" i="84"/>
  <c r="BL26" i="84"/>
  <c r="BK26" i="84"/>
  <c r="BJ26" i="84"/>
  <c r="BI26" i="84"/>
  <c r="BH26" i="84"/>
  <c r="BG26" i="84"/>
  <c r="BF26" i="84"/>
  <c r="BE26" i="84"/>
  <c r="BC26" i="84"/>
  <c r="E250" i="94" s="1"/>
  <c r="BB26" i="84"/>
  <c r="S250" i="94" s="1"/>
  <c r="U250" i="94" s="1"/>
  <c r="BA26" i="84"/>
  <c r="F250" i="94" s="1"/>
  <c r="AZ26" i="84"/>
  <c r="D250" i="94" s="1"/>
  <c r="AW26" i="84"/>
  <c r="S201" i="94" s="1"/>
  <c r="U201" i="94" s="1"/>
  <c r="AV26" i="84"/>
  <c r="AU26" i="84"/>
  <c r="AT26" i="84"/>
  <c r="AS26" i="84"/>
  <c r="AR26" i="84"/>
  <c r="S179" i="94" s="1"/>
  <c r="U179" i="94" s="1"/>
  <c r="AQ26" i="84"/>
  <c r="AP26" i="84"/>
  <c r="MP25" i="84"/>
  <c r="MN25" i="84"/>
  <c r="MM25" i="84"/>
  <c r="ML25" i="84"/>
  <c r="MK25" i="84"/>
  <c r="MJ25" i="84"/>
  <c r="MH25" i="84"/>
  <c r="LX25" i="84"/>
  <c r="LV25" i="84"/>
  <c r="LU25" i="84"/>
  <c r="LQ25" i="84"/>
  <c r="LP25" i="84"/>
  <c r="LO25" i="84"/>
  <c r="LN25" i="84"/>
  <c r="LM25" i="84"/>
  <c r="LJ25" i="84"/>
  <c r="LI25" i="84"/>
  <c r="LH25" i="84"/>
  <c r="LG25" i="84"/>
  <c r="LF25" i="84"/>
  <c r="LE25" i="84"/>
  <c r="KV25" i="84"/>
  <c r="KU25" i="84"/>
  <c r="KT25" i="84"/>
  <c r="KS25" i="84"/>
  <c r="KR25" i="84"/>
  <c r="KQ25" i="84"/>
  <c r="KP25" i="84"/>
  <c r="KO25" i="84"/>
  <c r="KN25" i="84"/>
  <c r="KM25" i="84"/>
  <c r="KJ25" i="84"/>
  <c r="KI25" i="84"/>
  <c r="KG25" i="84"/>
  <c r="KF25" i="84"/>
  <c r="KE25" i="84"/>
  <c r="KD25" i="84"/>
  <c r="KC25" i="84"/>
  <c r="KB25" i="84"/>
  <c r="KA25" i="84"/>
  <c r="JZ25" i="84"/>
  <c r="JY25" i="84"/>
  <c r="JX25" i="84"/>
  <c r="JW25" i="84"/>
  <c r="JV25" i="84"/>
  <c r="JU25" i="84"/>
  <c r="JT25" i="84"/>
  <c r="JS25" i="84"/>
  <c r="JR25" i="84"/>
  <c r="JQ25" i="84"/>
  <c r="JN25" i="84"/>
  <c r="JL25" i="84"/>
  <c r="JK25" i="84"/>
  <c r="JJ25" i="84"/>
  <c r="JI25" i="84"/>
  <c r="JH25" i="84"/>
  <c r="JG25" i="84"/>
  <c r="JF25" i="84"/>
  <c r="JE25" i="84"/>
  <c r="JO25" i="84" s="1"/>
  <c r="JD25" i="84"/>
  <c r="IJ25" i="84"/>
  <c r="II25" i="84"/>
  <c r="IH25" i="84"/>
  <c r="IG25" i="84"/>
  <c r="IF25" i="84"/>
  <c r="IE25" i="84"/>
  <c r="ID25" i="84"/>
  <c r="IC25" i="84"/>
  <c r="IB25" i="84"/>
  <c r="IA25" i="84"/>
  <c r="HZ25" i="84"/>
  <c r="HY25" i="84"/>
  <c r="HX25" i="84"/>
  <c r="HW25" i="84"/>
  <c r="HV25" i="84"/>
  <c r="HS25" i="84"/>
  <c r="HR25" i="84"/>
  <c r="HQ25" i="84"/>
  <c r="HP25"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C25" i="84"/>
  <c r="GB25" i="84"/>
  <c r="GA25" i="84"/>
  <c r="FY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E25" i="84"/>
  <c r="BC25" i="84"/>
  <c r="E249" i="94" s="1"/>
  <c r="BB25" i="84"/>
  <c r="S249" i="94" s="1"/>
  <c r="U249" i="94" s="1"/>
  <c r="BA25" i="84"/>
  <c r="F249" i="94" s="1"/>
  <c r="AZ25" i="84"/>
  <c r="D249" i="94" s="1"/>
  <c r="AW25" i="84"/>
  <c r="S200" i="94" s="1"/>
  <c r="U200" i="94" s="1"/>
  <c r="AV25" i="84"/>
  <c r="AU25" i="84"/>
  <c r="AT25" i="84"/>
  <c r="AS25" i="84"/>
  <c r="AR25" i="84"/>
  <c r="S178" i="94" s="1"/>
  <c r="U178" i="94" s="1"/>
  <c r="AQ25" i="84"/>
  <c r="AP25" i="84"/>
  <c r="MP24" i="84"/>
  <c r="MN24" i="84"/>
  <c r="MM24" i="84"/>
  <c r="ML24" i="84"/>
  <c r="MK24" i="84"/>
  <c r="MJ24" i="84"/>
  <c r="MH24" i="84"/>
  <c r="MF24" i="84"/>
  <c r="MD24" i="84"/>
  <c r="MC24" i="84"/>
  <c r="MB24" i="84"/>
  <c r="MA24" i="84"/>
  <c r="LZ24" i="84"/>
  <c r="LX24" i="84"/>
  <c r="LV24" i="84"/>
  <c r="LU24" i="84"/>
  <c r="LQ24" i="84"/>
  <c r="LP24" i="84"/>
  <c r="LO24" i="84"/>
  <c r="LN24" i="84"/>
  <c r="LM24" i="84"/>
  <c r="LJ24" i="84"/>
  <c r="LI24" i="84"/>
  <c r="LH24" i="84"/>
  <c r="LG24" i="84"/>
  <c r="LF24" i="84"/>
  <c r="LE24" i="84"/>
  <c r="KV24" i="84"/>
  <c r="KU24" i="84"/>
  <c r="KT24" i="84"/>
  <c r="KS24" i="84"/>
  <c r="KR24" i="84"/>
  <c r="KQ24" i="84"/>
  <c r="KP24" i="84"/>
  <c r="KO24" i="84"/>
  <c r="KN24" i="84"/>
  <c r="KM24" i="84"/>
  <c r="KJ24" i="84"/>
  <c r="KI24" i="84"/>
  <c r="KG24" i="84"/>
  <c r="KF24" i="84"/>
  <c r="KE24" i="84"/>
  <c r="KD24" i="84"/>
  <c r="KC24" i="84"/>
  <c r="KB24" i="84"/>
  <c r="KA24" i="84"/>
  <c r="JZ24" i="84"/>
  <c r="JY24" i="84"/>
  <c r="JX24" i="84"/>
  <c r="JW24" i="84"/>
  <c r="JV24" i="84"/>
  <c r="JU24" i="84"/>
  <c r="JT24" i="84"/>
  <c r="JS24" i="84"/>
  <c r="JR24" i="84"/>
  <c r="JQ24" i="84"/>
  <c r="JN24" i="84"/>
  <c r="JL24" i="84"/>
  <c r="JK24" i="84"/>
  <c r="JJ24" i="84"/>
  <c r="JI24" i="84"/>
  <c r="JH24" i="84"/>
  <c r="JG24" i="84"/>
  <c r="JF24" i="84"/>
  <c r="JE24" i="84"/>
  <c r="JD24" i="84"/>
  <c r="IJ24" i="84"/>
  <c r="II24" i="84"/>
  <c r="IH24" i="84"/>
  <c r="IG24" i="84"/>
  <c r="IF24" i="84"/>
  <c r="IE24" i="84"/>
  <c r="ID24" i="84"/>
  <c r="IC24" i="84"/>
  <c r="IB24" i="84"/>
  <c r="IA24" i="84"/>
  <c r="HZ24" i="84"/>
  <c r="HY24" i="84"/>
  <c r="HX24" i="84"/>
  <c r="HW24" i="84"/>
  <c r="HV24" i="84"/>
  <c r="HP24"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C24" i="84"/>
  <c r="GB24" i="84"/>
  <c r="GA24" i="84"/>
  <c r="FY24" i="84"/>
  <c r="FX24" i="84"/>
  <c r="FW24" i="84"/>
  <c r="FV24" i="84"/>
  <c r="FU24" i="84"/>
  <c r="EZ24" i="84"/>
  <c r="EY24" i="84"/>
  <c r="EA24" i="84"/>
  <c r="DY24" i="84"/>
  <c r="DB24" i="84"/>
  <c r="DA24" i="84"/>
  <c r="CZ24" i="84"/>
  <c r="CY24" i="84"/>
  <c r="CX24" i="84"/>
  <c r="CW24" i="84"/>
  <c r="CV24" i="84"/>
  <c r="CU24" i="84"/>
  <c r="CT24" i="84"/>
  <c r="CS24" i="84"/>
  <c r="CR24" i="84"/>
  <c r="CQ24" i="84"/>
  <c r="CP24" i="84"/>
  <c r="CO24" i="84"/>
  <c r="BS24" i="84"/>
  <c r="BR24" i="84"/>
  <c r="BQ24" i="84"/>
  <c r="BP24" i="84"/>
  <c r="BO24" i="84"/>
  <c r="BN24" i="84"/>
  <c r="BM24" i="84"/>
  <c r="BL24" i="84"/>
  <c r="BK24" i="84"/>
  <c r="BJ24" i="84"/>
  <c r="BI24" i="84"/>
  <c r="BH24" i="84"/>
  <c r="BG24" i="84"/>
  <c r="BF24" i="84"/>
  <c r="BE24" i="84"/>
  <c r="BC24" i="84"/>
  <c r="E248" i="94" s="1"/>
  <c r="BB24" i="84"/>
  <c r="S248" i="94" s="1"/>
  <c r="U248" i="94" s="1"/>
  <c r="BA24" i="84"/>
  <c r="F248" i="94" s="1"/>
  <c r="AZ24" i="84"/>
  <c r="D248" i="94" s="1"/>
  <c r="AW24" i="84"/>
  <c r="S199" i="94" s="1"/>
  <c r="U199" i="94" s="1"/>
  <c r="AV24" i="84"/>
  <c r="AU24" i="84"/>
  <c r="AT24" i="84"/>
  <c r="AS24" i="84"/>
  <c r="AR24" i="84"/>
  <c r="S177" i="94" s="1"/>
  <c r="U177" i="94" s="1"/>
  <c r="AQ24" i="84"/>
  <c r="AP24" i="84"/>
  <c r="MP23" i="84"/>
  <c r="MN23" i="84"/>
  <c r="MM23" i="84"/>
  <c r="ML23" i="84"/>
  <c r="MK23" i="84"/>
  <c r="MJ23" i="84"/>
  <c r="MH23" i="84"/>
  <c r="MF23" i="84"/>
  <c r="MD23" i="84"/>
  <c r="MC23" i="84"/>
  <c r="MB23" i="84"/>
  <c r="MA23" i="84"/>
  <c r="LZ23" i="84"/>
  <c r="LX23" i="84"/>
  <c r="LV23" i="84"/>
  <c r="LU23" i="84"/>
  <c r="LQ23" i="84"/>
  <c r="LP23" i="84"/>
  <c r="LO23" i="84"/>
  <c r="LN23" i="84"/>
  <c r="LM23" i="84"/>
  <c r="LJ23" i="84"/>
  <c r="LI23" i="84"/>
  <c r="LH23" i="84"/>
  <c r="LG23" i="84"/>
  <c r="LF23" i="84"/>
  <c r="LE23" i="84"/>
  <c r="KV23" i="84"/>
  <c r="KU23" i="84"/>
  <c r="KT23" i="84"/>
  <c r="KS23" i="84"/>
  <c r="KR23" i="84"/>
  <c r="KQ23" i="84"/>
  <c r="KP23" i="84"/>
  <c r="KO23" i="84"/>
  <c r="KN23" i="84"/>
  <c r="KM23" i="84"/>
  <c r="KJ23" i="84"/>
  <c r="KI23" i="84"/>
  <c r="KG23" i="84"/>
  <c r="KF23" i="84"/>
  <c r="KE23" i="84"/>
  <c r="KD23" i="84"/>
  <c r="KC23" i="84"/>
  <c r="KB23" i="84"/>
  <c r="KA23" i="84"/>
  <c r="JZ23" i="84"/>
  <c r="JY23" i="84"/>
  <c r="JX23" i="84"/>
  <c r="JW23" i="84"/>
  <c r="JV23" i="84"/>
  <c r="JU23" i="84"/>
  <c r="JT23" i="84"/>
  <c r="JS23" i="84"/>
  <c r="JR23" i="84"/>
  <c r="JQ23" i="84"/>
  <c r="JN23" i="84"/>
  <c r="JL23" i="84"/>
  <c r="JK23" i="84"/>
  <c r="JJ23" i="84"/>
  <c r="JI23" i="84"/>
  <c r="JH23" i="84"/>
  <c r="JG23" i="84"/>
  <c r="JF23" i="84"/>
  <c r="JE23" i="84"/>
  <c r="JO23" i="84" s="1"/>
  <c r="JD23" i="84"/>
  <c r="IJ23" i="84"/>
  <c r="II23" i="84"/>
  <c r="IH23" i="84"/>
  <c r="IG23" i="84"/>
  <c r="IF23" i="84"/>
  <c r="IE23" i="84"/>
  <c r="ID23" i="84"/>
  <c r="IC23" i="84"/>
  <c r="IB23" i="84"/>
  <c r="IA23" i="84"/>
  <c r="HZ23" i="84"/>
  <c r="HY23" i="84"/>
  <c r="HX23" i="84"/>
  <c r="HW23" i="84"/>
  <c r="HV23" i="84"/>
  <c r="HM23"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C23" i="84"/>
  <c r="GB23" i="84"/>
  <c r="GA23" i="84"/>
  <c r="FY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E23" i="84"/>
  <c r="BC23" i="84"/>
  <c r="E247" i="94" s="1"/>
  <c r="BB23" i="84"/>
  <c r="S247" i="94" s="1"/>
  <c r="U247" i="94" s="1"/>
  <c r="BA23" i="84"/>
  <c r="F247" i="94" s="1"/>
  <c r="AZ23" i="84"/>
  <c r="D247" i="94" s="1"/>
  <c r="AW23" i="84"/>
  <c r="S198" i="94" s="1"/>
  <c r="U198" i="94" s="1"/>
  <c r="AV23" i="84"/>
  <c r="AU23" i="84"/>
  <c r="AT23" i="84"/>
  <c r="AS23" i="84"/>
  <c r="AR23" i="84"/>
  <c r="S176" i="94" s="1"/>
  <c r="U176" i="94" s="1"/>
  <c r="AQ23" i="84"/>
  <c r="AP23" i="84"/>
  <c r="MF22" i="84"/>
  <c r="MD22" i="84"/>
  <c r="MC22" i="84"/>
  <c r="MB22" i="84"/>
  <c r="MA22" i="84"/>
  <c r="LZ22" i="84"/>
  <c r="LX22" i="84"/>
  <c r="LV22" i="84"/>
  <c r="LU22" i="84"/>
  <c r="LQ22" i="84"/>
  <c r="LP22" i="84"/>
  <c r="LO22" i="84"/>
  <c r="LN22" i="84"/>
  <c r="LM22" i="84"/>
  <c r="LF22" i="84"/>
  <c r="KV22" i="84"/>
  <c r="KU22" i="84"/>
  <c r="KT22" i="84"/>
  <c r="KS22" i="84"/>
  <c r="KR22" i="84"/>
  <c r="KQ22" i="84"/>
  <c r="KP22" i="84"/>
  <c r="KO22" i="84"/>
  <c r="KN22" i="84"/>
  <c r="KM22" i="84"/>
  <c r="KJ22" i="84"/>
  <c r="KI22" i="84"/>
  <c r="KG22" i="84"/>
  <c r="KF22" i="84"/>
  <c r="KE22" i="84"/>
  <c r="KD22" i="84"/>
  <c r="KC22" i="84"/>
  <c r="KB22" i="84"/>
  <c r="KA22" i="84"/>
  <c r="JZ22" i="84"/>
  <c r="JY22" i="84"/>
  <c r="JX22" i="84"/>
  <c r="JW22" i="84"/>
  <c r="JV22" i="84"/>
  <c r="JU22" i="84"/>
  <c r="JT22" i="84"/>
  <c r="JS22" i="84"/>
  <c r="JR22" i="84"/>
  <c r="JQ22" i="84"/>
  <c r="JN22" i="84"/>
  <c r="JL22" i="84"/>
  <c r="JK22" i="84"/>
  <c r="JJ22" i="84"/>
  <c r="JI22" i="84"/>
  <c r="JH22" i="84"/>
  <c r="JG22" i="84"/>
  <c r="JF22" i="84"/>
  <c r="JE22" i="84"/>
  <c r="JD22" i="84"/>
  <c r="HW22" i="84"/>
  <c r="HP22" i="84"/>
  <c r="HM22" i="84"/>
  <c r="HK22" i="84"/>
  <c r="HJ22" i="84"/>
  <c r="HI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C22" i="84"/>
  <c r="GB22" i="84"/>
  <c r="GA22" i="84"/>
  <c r="FY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E22" i="84"/>
  <c r="BC22" i="84"/>
  <c r="E246" i="94" s="1"/>
  <c r="BB22" i="84"/>
  <c r="S246" i="94" s="1"/>
  <c r="U246" i="94" s="1"/>
  <c r="BA22" i="84"/>
  <c r="F246" i="94" s="1"/>
  <c r="AZ22" i="84"/>
  <c r="D246" i="94" s="1"/>
  <c r="AW22" i="84"/>
  <c r="S197" i="94" s="1"/>
  <c r="U197" i="94" s="1"/>
  <c r="AV22" i="84"/>
  <c r="AU22" i="84"/>
  <c r="AT22" i="84"/>
  <c r="AS22" i="84"/>
  <c r="AR22" i="84"/>
  <c r="S175" i="94" s="1"/>
  <c r="U175" i="94" s="1"/>
  <c r="AQ22" i="84"/>
  <c r="AP22" i="84"/>
  <c r="MP21" i="84"/>
  <c r="MN21" i="84"/>
  <c r="MM21" i="84"/>
  <c r="ML21" i="84"/>
  <c r="MK21" i="84"/>
  <c r="MJ21" i="84"/>
  <c r="MH21" i="84"/>
  <c r="MF21" i="84"/>
  <c r="MD21" i="84"/>
  <c r="MC21" i="84"/>
  <c r="MB21" i="84"/>
  <c r="MA21" i="84"/>
  <c r="LZ21" i="84"/>
  <c r="LX21" i="84"/>
  <c r="LV21" i="84"/>
  <c r="LU21" i="84"/>
  <c r="LQ21" i="84"/>
  <c r="LP21" i="84"/>
  <c r="LO21" i="84"/>
  <c r="LN21" i="84"/>
  <c r="LM21" i="84"/>
  <c r="LJ21" i="84"/>
  <c r="LI21" i="84"/>
  <c r="LH21" i="84"/>
  <c r="LG21" i="84"/>
  <c r="LF21" i="84"/>
  <c r="LE21" i="84"/>
  <c r="KV21" i="84"/>
  <c r="KU21" i="84"/>
  <c r="KT21" i="84"/>
  <c r="KS21" i="84"/>
  <c r="KR21" i="84"/>
  <c r="KQ21" i="84"/>
  <c r="KP21" i="84"/>
  <c r="KO21" i="84"/>
  <c r="KN21" i="84"/>
  <c r="KM21" i="84"/>
  <c r="KJ21" i="84"/>
  <c r="KI21" i="84"/>
  <c r="KG21" i="84"/>
  <c r="KF21" i="84"/>
  <c r="KE21" i="84"/>
  <c r="KD21" i="84"/>
  <c r="KC21" i="84"/>
  <c r="KB21" i="84"/>
  <c r="KA21" i="84"/>
  <c r="JZ21" i="84"/>
  <c r="JY21" i="84"/>
  <c r="JX21" i="84"/>
  <c r="JW21" i="84"/>
  <c r="JV21" i="84"/>
  <c r="JU21" i="84"/>
  <c r="JT21" i="84"/>
  <c r="JS21" i="84"/>
  <c r="JR21" i="84"/>
  <c r="JQ21" i="84"/>
  <c r="JN21" i="84"/>
  <c r="JL21" i="84"/>
  <c r="JK21" i="84"/>
  <c r="JJ21" i="84"/>
  <c r="JI21" i="84"/>
  <c r="JH21" i="84"/>
  <c r="JG21" i="84"/>
  <c r="JF21" i="84"/>
  <c r="JE21" i="84"/>
  <c r="JD21" i="84"/>
  <c r="IZ21" i="84"/>
  <c r="IX21" i="84"/>
  <c r="IV21" i="84"/>
  <c r="IT21" i="84"/>
  <c r="IR21" i="84"/>
  <c r="IP21" i="84"/>
  <c r="IN21" i="84"/>
  <c r="IM21" i="84"/>
  <c r="II21" i="84"/>
  <c r="IH21" i="84"/>
  <c r="IG21" i="84"/>
  <c r="IF21" i="84"/>
  <c r="IE21" i="84"/>
  <c r="ID21" i="84"/>
  <c r="IC21" i="84"/>
  <c r="IB21" i="84"/>
  <c r="IA21" i="84"/>
  <c r="HZ21" i="84"/>
  <c r="HW21" i="84"/>
  <c r="HV21" i="84"/>
  <c r="HM21"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F21" i="84"/>
  <c r="GC21" i="84"/>
  <c r="GB21" i="84"/>
  <c r="GA21" i="84"/>
  <c r="FY21" i="84"/>
  <c r="FX21" i="84"/>
  <c r="FW21" i="84"/>
  <c r="FV21" i="84"/>
  <c r="FU21" i="84"/>
  <c r="EZ21" i="84"/>
  <c r="EY21" i="84"/>
  <c r="EA21" i="84"/>
  <c r="DY21" i="84"/>
  <c r="BS21" i="84"/>
  <c r="BR21" i="84"/>
  <c r="BQ21" i="84"/>
  <c r="BP21" i="84"/>
  <c r="BO21" i="84"/>
  <c r="BN21" i="84"/>
  <c r="BM21" i="84"/>
  <c r="BL21" i="84"/>
  <c r="BK21" i="84"/>
  <c r="BJ21" i="84"/>
  <c r="BI21" i="84"/>
  <c r="BH21" i="84"/>
  <c r="BG21" i="84"/>
  <c r="BF21" i="84"/>
  <c r="BE21" i="84"/>
  <c r="BC21" i="84"/>
  <c r="E245" i="94" s="1"/>
  <c r="BB21" i="84"/>
  <c r="S245" i="94" s="1"/>
  <c r="U245" i="94" s="1"/>
  <c r="BA21" i="84"/>
  <c r="F245" i="94" s="1"/>
  <c r="AZ21" i="84"/>
  <c r="D245" i="94" s="1"/>
  <c r="AW21" i="84"/>
  <c r="S196" i="94" s="1"/>
  <c r="U196" i="94" s="1"/>
  <c r="AV21" i="84"/>
  <c r="AU21" i="84"/>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N20" i="84"/>
  <c r="MM20" i="84"/>
  <c r="ML20" i="84"/>
  <c r="MK20" i="84"/>
  <c r="MJ20" i="84"/>
  <c r="MH20" i="84"/>
  <c r="LX20" i="84"/>
  <c r="LV20" i="84"/>
  <c r="LU20" i="84"/>
  <c r="LQ20" i="84"/>
  <c r="LP20" i="84"/>
  <c r="LO20" i="84"/>
  <c r="LN20" i="84"/>
  <c r="LM20" i="84"/>
  <c r="LJ20" i="84"/>
  <c r="LI20" i="84"/>
  <c r="LH20" i="84"/>
  <c r="LG20" i="84"/>
  <c r="LF20" i="84"/>
  <c r="LE20" i="84"/>
  <c r="KV20" i="84"/>
  <c r="KU20" i="84"/>
  <c r="KT20" i="84"/>
  <c r="KS20" i="84"/>
  <c r="KR20" i="84"/>
  <c r="KQ20" i="84"/>
  <c r="KP20" i="84"/>
  <c r="KO20" i="84"/>
  <c r="KN20" i="84"/>
  <c r="KM20" i="84"/>
  <c r="KJ20" i="84"/>
  <c r="KI20" i="84"/>
  <c r="KG20" i="84"/>
  <c r="KF20" i="84"/>
  <c r="KE20" i="84"/>
  <c r="KD20" i="84"/>
  <c r="KC20" i="84"/>
  <c r="KB20" i="84"/>
  <c r="KA20" i="84"/>
  <c r="JZ20" i="84"/>
  <c r="JY20" i="84"/>
  <c r="JX20" i="84"/>
  <c r="JW20" i="84"/>
  <c r="JV20" i="84"/>
  <c r="JU20" i="84"/>
  <c r="JT20" i="84"/>
  <c r="JS20" i="84"/>
  <c r="JR20" i="84"/>
  <c r="KK20" i="84" s="1"/>
  <c r="JQ20" i="84"/>
  <c r="JN20" i="84"/>
  <c r="JL20" i="84"/>
  <c r="JK20" i="84"/>
  <c r="JJ20" i="84"/>
  <c r="JI20" i="84"/>
  <c r="JH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V20" i="84"/>
  <c r="HP20" i="84"/>
  <c r="HM20" i="84"/>
  <c r="HK20" i="84"/>
  <c r="HJ20" i="84"/>
  <c r="HH20" i="84"/>
  <c r="HG20" i="84"/>
  <c r="HF20" i="84"/>
  <c r="HE20" i="84"/>
  <c r="HD20" i="84"/>
  <c r="HC20" i="84"/>
  <c r="HB20" i="84"/>
  <c r="HA20" i="84"/>
  <c r="GZ20" i="84"/>
  <c r="GY20" i="84"/>
  <c r="GX20" i="84"/>
  <c r="GW20" i="84"/>
  <c r="GV20" i="84"/>
  <c r="GU20" i="84"/>
  <c r="GT20" i="84"/>
  <c r="GQ20" i="84"/>
  <c r="GP20" i="84"/>
  <c r="GO20" i="84"/>
  <c r="GN20" i="84"/>
  <c r="GM20" i="84"/>
  <c r="GK20" i="84"/>
  <c r="GJ20" i="84"/>
  <c r="GI20" i="84"/>
  <c r="GH20" i="84"/>
  <c r="GG20" i="84"/>
  <c r="GF20" i="84"/>
  <c r="GC20" i="84"/>
  <c r="GB20" i="84"/>
  <c r="GA20" i="84"/>
  <c r="FY20" i="84"/>
  <c r="FX20" i="84"/>
  <c r="FW20" i="84"/>
  <c r="FV20" i="84"/>
  <c r="FU20" i="84"/>
  <c r="EZ20" i="84"/>
  <c r="EY20" i="84"/>
  <c r="EA20" i="84"/>
  <c r="DY20" i="84"/>
  <c r="BS20" i="84"/>
  <c r="BR20" i="84"/>
  <c r="BQ20" i="84"/>
  <c r="BP20" i="84"/>
  <c r="BO20" i="84"/>
  <c r="BN20" i="84"/>
  <c r="BM20" i="84"/>
  <c r="BL20" i="84"/>
  <c r="BK20" i="84"/>
  <c r="BJ20" i="84"/>
  <c r="BI20" i="84"/>
  <c r="BH20" i="84"/>
  <c r="BG20" i="84"/>
  <c r="BF20" i="84"/>
  <c r="BE20" i="84"/>
  <c r="BC20" i="84"/>
  <c r="E244" i="94" s="1"/>
  <c r="BB20" i="84"/>
  <c r="S244" i="94" s="1"/>
  <c r="U244" i="94" s="1"/>
  <c r="BA20" i="84"/>
  <c r="F244" i="94" s="1"/>
  <c r="AZ20" i="84"/>
  <c r="D244" i="94" s="1"/>
  <c r="AW20" i="84"/>
  <c r="S195" i="94" s="1"/>
  <c r="U195" i="94" s="1"/>
  <c r="AV20" i="84"/>
  <c r="AU20" i="84"/>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N19" i="84"/>
  <c r="MM19" i="84"/>
  <c r="ML19" i="84"/>
  <c r="MK19" i="84"/>
  <c r="MJ19" i="84"/>
  <c r="MH19" i="84"/>
  <c r="MF19" i="84"/>
  <c r="MD19" i="84"/>
  <c r="MC19" i="84"/>
  <c r="MB19" i="84"/>
  <c r="MA19" i="84"/>
  <c r="LZ19" i="84"/>
  <c r="LX19" i="84"/>
  <c r="LV19" i="84"/>
  <c r="LU19" i="84"/>
  <c r="LQ19" i="84"/>
  <c r="LP19" i="84"/>
  <c r="LO19" i="84"/>
  <c r="LN19" i="84"/>
  <c r="LM19" i="84"/>
  <c r="LJ19" i="84"/>
  <c r="LI19" i="84"/>
  <c r="LH19" i="84"/>
  <c r="LG19" i="84"/>
  <c r="LF19" i="84"/>
  <c r="LE19" i="84"/>
  <c r="KV19" i="84"/>
  <c r="KU19" i="84"/>
  <c r="KT19" i="84"/>
  <c r="KS19" i="84"/>
  <c r="KR19" i="84"/>
  <c r="KQ19" i="84"/>
  <c r="KP19" i="84"/>
  <c r="KO19" i="84"/>
  <c r="KN19" i="84"/>
  <c r="KM19" i="84"/>
  <c r="KJ19" i="84"/>
  <c r="KI19" i="84"/>
  <c r="KG19" i="84"/>
  <c r="KF19" i="84"/>
  <c r="KE19" i="84"/>
  <c r="KD19" i="84"/>
  <c r="KC19" i="84"/>
  <c r="KB19" i="84"/>
  <c r="KA19" i="84"/>
  <c r="JZ19" i="84"/>
  <c r="JY19" i="84"/>
  <c r="JX19" i="84"/>
  <c r="JW19" i="84"/>
  <c r="JV19" i="84"/>
  <c r="JU19" i="84"/>
  <c r="JT19" i="84"/>
  <c r="JS19" i="84"/>
  <c r="JR19" i="84"/>
  <c r="JQ19" i="84"/>
  <c r="JN19" i="84"/>
  <c r="JK19" i="84"/>
  <c r="JJ19" i="84"/>
  <c r="JI19" i="84"/>
  <c r="JH19" i="84"/>
  <c r="JG19" i="84"/>
  <c r="JF19" i="84"/>
  <c r="JE19" i="84"/>
  <c r="JD19" i="84"/>
  <c r="IZ19" i="84"/>
  <c r="IX19" i="84"/>
  <c r="IV19" i="84"/>
  <c r="IT19" i="84"/>
  <c r="IR19" i="84"/>
  <c r="IP19" i="84"/>
  <c r="IN19" i="84"/>
  <c r="IM19" i="84"/>
  <c r="IJ19" i="84"/>
  <c r="II19" i="84"/>
  <c r="IH19" i="84"/>
  <c r="IG19" i="84"/>
  <c r="IF19" i="84"/>
  <c r="IE19" i="84"/>
  <c r="ID19" i="84"/>
  <c r="IC19" i="84"/>
  <c r="IB19" i="84"/>
  <c r="IA19" i="84"/>
  <c r="HZ19" i="84"/>
  <c r="HY19" i="84"/>
  <c r="HX19" i="84"/>
  <c r="HW19" i="84"/>
  <c r="HV19" i="84"/>
  <c r="HS19" i="84"/>
  <c r="HR19" i="84"/>
  <c r="HQ19" i="84"/>
  <c r="HP19" i="84"/>
  <c r="HM19" i="84"/>
  <c r="HK19" i="84"/>
  <c r="HJ19" i="84"/>
  <c r="HI19" i="84"/>
  <c r="HH19" i="84"/>
  <c r="HG19" i="84"/>
  <c r="HF19" i="84"/>
  <c r="HE19" i="84"/>
  <c r="HD19" i="84"/>
  <c r="HC19" i="84"/>
  <c r="HB19" i="84"/>
  <c r="HA19" i="84"/>
  <c r="GZ19" i="84"/>
  <c r="GY19" i="84"/>
  <c r="GX19" i="84"/>
  <c r="GW19" i="84"/>
  <c r="GV19" i="84"/>
  <c r="GU19" i="84"/>
  <c r="GT19" i="84"/>
  <c r="GQ19" i="84"/>
  <c r="GP19" i="84"/>
  <c r="GO19" i="84"/>
  <c r="GN19" i="84"/>
  <c r="GM19" i="84"/>
  <c r="GK19" i="84"/>
  <c r="GJ19" i="84"/>
  <c r="GI19" i="84"/>
  <c r="GH19" i="84"/>
  <c r="GG19" i="84"/>
  <c r="GF19" i="84"/>
  <c r="GC19" i="84"/>
  <c r="GB19" i="84"/>
  <c r="GA19" i="84"/>
  <c r="FY19" i="84"/>
  <c r="FX19" i="84"/>
  <c r="FW19" i="84"/>
  <c r="FV19" i="84"/>
  <c r="FU19" i="84"/>
  <c r="EZ19" i="84"/>
  <c r="EY19" i="84"/>
  <c r="EA19" i="84"/>
  <c r="DZ19" i="84"/>
  <c r="DY19" i="84"/>
  <c r="DB19" i="84"/>
  <c r="DA19" i="84"/>
  <c r="CZ19" i="84"/>
  <c r="CY19" i="84"/>
  <c r="CX19" i="84"/>
  <c r="CW19" i="84"/>
  <c r="CV19" i="84"/>
  <c r="CU19" i="84"/>
  <c r="CT19" i="84"/>
  <c r="CS19" i="84"/>
  <c r="CR19" i="84"/>
  <c r="CQ19" i="84"/>
  <c r="CP19" i="84"/>
  <c r="CO19" i="84"/>
  <c r="BS19" i="84"/>
  <c r="BR19" i="84"/>
  <c r="BQ19" i="84"/>
  <c r="BP19" i="84"/>
  <c r="BO19" i="84"/>
  <c r="BN19" i="84"/>
  <c r="BM19" i="84"/>
  <c r="BL19" i="84"/>
  <c r="BK19" i="84"/>
  <c r="BJ19" i="84"/>
  <c r="BI19" i="84"/>
  <c r="BH19" i="84"/>
  <c r="BG19" i="84"/>
  <c r="BF19" i="84"/>
  <c r="BE19" i="84"/>
  <c r="BC19" i="84"/>
  <c r="E243" i="94" s="1"/>
  <c r="BB19" i="84"/>
  <c r="S243" i="94" s="1"/>
  <c r="U243" i="94" s="1"/>
  <c r="BA19" i="84"/>
  <c r="F243" i="94" s="1"/>
  <c r="AZ19" i="84"/>
  <c r="D243" i="94" s="1"/>
  <c r="AW19" i="84"/>
  <c r="S194" i="94" s="1"/>
  <c r="U194" i="94" s="1"/>
  <c r="AV19" i="84"/>
  <c r="AU19" i="84"/>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N18" i="84"/>
  <c r="MM18" i="84"/>
  <c r="ML18" i="84"/>
  <c r="MK18" i="84"/>
  <c r="MJ18" i="84"/>
  <c r="MH18" i="84"/>
  <c r="MF18" i="84"/>
  <c r="MD18" i="84"/>
  <c r="MC18" i="84"/>
  <c r="MB18" i="84"/>
  <c r="MA18" i="84"/>
  <c r="LZ18" i="84"/>
  <c r="LX18" i="84"/>
  <c r="LV18" i="84"/>
  <c r="LU18" i="84"/>
  <c r="LQ18" i="84"/>
  <c r="LP18" i="84"/>
  <c r="LO18" i="84"/>
  <c r="LN18" i="84"/>
  <c r="LM18" i="84"/>
  <c r="LJ18" i="84"/>
  <c r="LI18" i="84"/>
  <c r="LH18" i="84"/>
  <c r="LG18" i="84"/>
  <c r="LF18" i="84"/>
  <c r="LE18" i="84"/>
  <c r="KV18" i="84"/>
  <c r="KU18" i="84"/>
  <c r="KT18" i="84"/>
  <c r="KS18" i="84"/>
  <c r="KR18" i="84"/>
  <c r="KQ18" i="84"/>
  <c r="KP18" i="84"/>
  <c r="KO18" i="84"/>
  <c r="KN18" i="84"/>
  <c r="KM18" i="84"/>
  <c r="KJ18" i="84"/>
  <c r="KI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J18" i="84"/>
  <c r="II18" i="84"/>
  <c r="IH18" i="84"/>
  <c r="IG18" i="84"/>
  <c r="IF18" i="84"/>
  <c r="IE18" i="84"/>
  <c r="ID18" i="84"/>
  <c r="IC18" i="84"/>
  <c r="IB18" i="84"/>
  <c r="IA18" i="84"/>
  <c r="HZ18" i="84"/>
  <c r="HY18" i="84"/>
  <c r="HX18" i="84"/>
  <c r="HW18" i="84"/>
  <c r="HV18" i="84"/>
  <c r="HS18" i="84"/>
  <c r="HR18" i="84"/>
  <c r="HQ18" i="84"/>
  <c r="HP18" i="84"/>
  <c r="HM18" i="84"/>
  <c r="HK18" i="84"/>
  <c r="HJ18" i="84"/>
  <c r="HI18" i="84"/>
  <c r="HH18" i="84"/>
  <c r="HG18" i="84"/>
  <c r="HF18" i="84"/>
  <c r="HE18" i="84"/>
  <c r="HD18" i="84"/>
  <c r="HC18" i="84"/>
  <c r="HB18" i="84"/>
  <c r="HA18" i="84"/>
  <c r="GZ18" i="84"/>
  <c r="GY18" i="84"/>
  <c r="GX18" i="84"/>
  <c r="GW18" i="84"/>
  <c r="GV18" i="84"/>
  <c r="GU18" i="84"/>
  <c r="GT18" i="84"/>
  <c r="GQ18" i="84"/>
  <c r="GP18" i="84"/>
  <c r="GO18" i="84"/>
  <c r="GN18" i="84"/>
  <c r="GM18" i="84"/>
  <c r="GK18" i="84"/>
  <c r="GJ18" i="84"/>
  <c r="GI18" i="84"/>
  <c r="GH18" i="84"/>
  <c r="GG18" i="84"/>
  <c r="GF18" i="84"/>
  <c r="GC18" i="84"/>
  <c r="GB18" i="84"/>
  <c r="GA18" i="84"/>
  <c r="FY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E18" i="84"/>
  <c r="BC18" i="84"/>
  <c r="E242" i="94" s="1"/>
  <c r="BB18" i="84"/>
  <c r="S242" i="94" s="1"/>
  <c r="U242" i="94" s="1"/>
  <c r="BA18" i="84"/>
  <c r="F242" i="94" s="1"/>
  <c r="AZ18" i="84"/>
  <c r="D242" i="94" s="1"/>
  <c r="AW18" i="84"/>
  <c r="S193" i="94" s="1"/>
  <c r="U193" i="94" s="1"/>
  <c r="AV18" i="84"/>
  <c r="AU18" i="84"/>
  <c r="AT18" i="84"/>
  <c r="AS18" i="84"/>
  <c r="AR18" i="84"/>
  <c r="S171" i="94" s="1"/>
  <c r="U171" i="94" s="1"/>
  <c r="AQ18" i="84"/>
  <c r="AP18" i="84"/>
  <c r="R9" i="94"/>
  <c r="Q9" i="94"/>
  <c r="P9" i="94"/>
  <c r="O9" i="94"/>
  <c r="N9" i="94"/>
  <c r="M9" i="94"/>
  <c r="L9" i="94"/>
  <c r="K9" i="94"/>
  <c r="J9" i="94"/>
  <c r="I9" i="94"/>
  <c r="H9" i="94"/>
  <c r="G9" i="94"/>
  <c r="S131" i="94"/>
  <c r="U131" i="94" s="1"/>
  <c r="S91" i="94"/>
  <c r="U91" i="94" s="1"/>
  <c r="MP17" i="84"/>
  <c r="MN17" i="84"/>
  <c r="MM17" i="84"/>
  <c r="ML17" i="84"/>
  <c r="MK17" i="84"/>
  <c r="MJ17" i="84"/>
  <c r="MH17" i="84"/>
  <c r="MF17" i="84"/>
  <c r="MD17" i="84"/>
  <c r="MC17" i="84"/>
  <c r="MB17" i="84"/>
  <c r="MA17" i="84"/>
  <c r="LZ17" i="84"/>
  <c r="LX17" i="84"/>
  <c r="LV17" i="84"/>
  <c r="LU17" i="84"/>
  <c r="LQ17" i="84"/>
  <c r="LP17" i="84"/>
  <c r="LO17" i="84"/>
  <c r="LN17" i="84"/>
  <c r="LM17" i="84"/>
  <c r="LJ17" i="84"/>
  <c r="LI17" i="84"/>
  <c r="LH17" i="84"/>
  <c r="LG17" i="84"/>
  <c r="LF17" i="84"/>
  <c r="LE17" i="84"/>
  <c r="KV17" i="84"/>
  <c r="KU17" i="84"/>
  <c r="KT17" i="84"/>
  <c r="KS17" i="84"/>
  <c r="KR17" i="84"/>
  <c r="KQ17" i="84"/>
  <c r="KP17" i="84"/>
  <c r="KO17" i="84"/>
  <c r="KN17" i="84"/>
  <c r="KM17" i="84"/>
  <c r="KJ17" i="84"/>
  <c r="KI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J17" i="84"/>
  <c r="II17" i="84"/>
  <c r="IH17" i="84"/>
  <c r="IG17" i="84"/>
  <c r="IF17" i="84"/>
  <c r="IE17" i="84"/>
  <c r="ID17" i="84"/>
  <c r="IC17" i="84"/>
  <c r="IB17" i="84"/>
  <c r="IA17" i="84"/>
  <c r="HZ17" i="84"/>
  <c r="HY17" i="84"/>
  <c r="HX17" i="84"/>
  <c r="HW17" i="84"/>
  <c r="HV17" i="84"/>
  <c r="HS17" i="84"/>
  <c r="HR17" i="84"/>
  <c r="HQ17" i="84"/>
  <c r="HP17" i="84"/>
  <c r="HM17" i="84"/>
  <c r="HK17" i="84"/>
  <c r="HJ17" i="84"/>
  <c r="HI17" i="84"/>
  <c r="HH17" i="84"/>
  <c r="HG17" i="84"/>
  <c r="HF17" i="84"/>
  <c r="HE17" i="84"/>
  <c r="HD17" i="84"/>
  <c r="HC17" i="84"/>
  <c r="HB17" i="84"/>
  <c r="HA17" i="84"/>
  <c r="GZ17" i="84"/>
  <c r="GY17" i="84"/>
  <c r="GX17" i="84"/>
  <c r="GW17" i="84"/>
  <c r="GV17" i="84"/>
  <c r="GU17" i="84"/>
  <c r="GT17" i="84"/>
  <c r="GQ17" i="84"/>
  <c r="GP17" i="84"/>
  <c r="GO17" i="84"/>
  <c r="GN17" i="84"/>
  <c r="GM17" i="84"/>
  <c r="GK17" i="84"/>
  <c r="GJ17" i="84"/>
  <c r="GI17" i="84"/>
  <c r="GH17" i="84"/>
  <c r="GG17" i="84"/>
  <c r="GF17" i="84"/>
  <c r="GC17" i="84"/>
  <c r="GB17" i="84"/>
  <c r="GA17" i="84"/>
  <c r="FY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E17" i="84"/>
  <c r="BC17" i="84"/>
  <c r="E241" i="94" s="1"/>
  <c r="BB17" i="84"/>
  <c r="S241" i="94" s="1"/>
  <c r="U241" i="94" s="1"/>
  <c r="BA17" i="84"/>
  <c r="F241" i="94" s="1"/>
  <c r="AZ17" i="84"/>
  <c r="D241" i="94" s="1"/>
  <c r="AW17" i="84"/>
  <c r="S192" i="94" s="1"/>
  <c r="U192" i="94" s="1"/>
  <c r="AV17" i="84"/>
  <c r="AU17" i="84"/>
  <c r="AT17" i="84"/>
  <c r="AS17" i="84"/>
  <c r="AR17" i="84"/>
  <c r="S170" i="94" s="1"/>
  <c r="U170" i="94" s="1"/>
  <c r="AQ17" i="84"/>
  <c r="AP17" i="84"/>
  <c r="R8" i="94"/>
  <c r="Q8" i="94"/>
  <c r="P8" i="94"/>
  <c r="O8" i="94"/>
  <c r="N8" i="94"/>
  <c r="M8" i="94"/>
  <c r="L8" i="94"/>
  <c r="K8" i="94"/>
  <c r="J8" i="94"/>
  <c r="I8" i="94"/>
  <c r="H8" i="94"/>
  <c r="G8" i="94"/>
  <c r="S130" i="94"/>
  <c r="U130" i="94" s="1"/>
  <c r="S90" i="94"/>
  <c r="U90" i="94" s="1"/>
  <c r="MP16" i="84"/>
  <c r="MN16" i="84"/>
  <c r="MM16" i="84"/>
  <c r="ML16" i="84"/>
  <c r="MK16" i="84"/>
  <c r="MJ16" i="84"/>
  <c r="MH16" i="84"/>
  <c r="MF16" i="84"/>
  <c r="MD16" i="84"/>
  <c r="MC16" i="84"/>
  <c r="MB16" i="84"/>
  <c r="MA16" i="84"/>
  <c r="LZ16" i="84"/>
  <c r="LX16" i="84"/>
  <c r="LV16" i="84"/>
  <c r="LU16" i="84"/>
  <c r="LQ16" i="84"/>
  <c r="LP16" i="84"/>
  <c r="LO16" i="84"/>
  <c r="LN16" i="84"/>
  <c r="LM16" i="84"/>
  <c r="LJ16" i="84"/>
  <c r="LI16" i="84"/>
  <c r="LH16" i="84"/>
  <c r="LG16" i="84"/>
  <c r="LF16" i="84"/>
  <c r="LE16" i="84"/>
  <c r="KV16" i="84"/>
  <c r="KU16" i="84"/>
  <c r="KT16" i="84"/>
  <c r="KS16" i="84"/>
  <c r="KR16" i="84"/>
  <c r="KQ16" i="84"/>
  <c r="KP16" i="84"/>
  <c r="KO16" i="84"/>
  <c r="KN16" i="84"/>
  <c r="KM16" i="84"/>
  <c r="KJ16" i="84"/>
  <c r="KI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J16" i="84"/>
  <c r="II16" i="84"/>
  <c r="IH16" i="84"/>
  <c r="IG16" i="84"/>
  <c r="IF16" i="84"/>
  <c r="IE16" i="84"/>
  <c r="ID16" i="84"/>
  <c r="IC16" i="84"/>
  <c r="IB16" i="84"/>
  <c r="IA16" i="84"/>
  <c r="HZ16" i="84"/>
  <c r="HY16" i="84"/>
  <c r="HX16" i="84"/>
  <c r="HW16" i="84"/>
  <c r="HV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C16" i="84"/>
  <c r="GB16" i="84"/>
  <c r="GA16" i="84"/>
  <c r="FY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E16" i="84"/>
  <c r="BC16" i="84"/>
  <c r="E240" i="94" s="1"/>
  <c r="BB16" i="84"/>
  <c r="S240" i="94" s="1"/>
  <c r="U240" i="94" s="1"/>
  <c r="BA16" i="84"/>
  <c r="F240" i="94" s="1"/>
  <c r="AZ16" i="84"/>
  <c r="D240" i="94" s="1"/>
  <c r="AW16" i="84"/>
  <c r="S191" i="94" s="1"/>
  <c r="U191" i="94" s="1"/>
  <c r="AV16" i="84"/>
  <c r="AU16" i="84"/>
  <c r="AT16" i="84"/>
  <c r="AS16" i="84"/>
  <c r="AR16" i="84"/>
  <c r="S169" i="94" s="1"/>
  <c r="U169" i="94" s="1"/>
  <c r="AQ16" i="84"/>
  <c r="AP16" i="84"/>
  <c r="R7" i="94"/>
  <c r="Q7" i="94"/>
  <c r="P7" i="94"/>
  <c r="O7" i="94"/>
  <c r="N7" i="94"/>
  <c r="M7" i="94"/>
  <c r="L7" i="94"/>
  <c r="K7" i="94"/>
  <c r="J7" i="94"/>
  <c r="I7" i="94"/>
  <c r="H7" i="94"/>
  <c r="G7" i="94"/>
  <c r="S129" i="94"/>
  <c r="U129" i="94" s="1"/>
  <c r="S89" i="94"/>
  <c r="U89" i="94" s="1"/>
  <c r="MP15" i="84"/>
  <c r="MN15" i="84"/>
  <c r="MM15" i="84"/>
  <c r="ML15" i="84"/>
  <c r="MK15" i="84"/>
  <c r="MJ15" i="84"/>
  <c r="MH15" i="84"/>
  <c r="MF15" i="84"/>
  <c r="MD15" i="84"/>
  <c r="MC15" i="84"/>
  <c r="MB15" i="84"/>
  <c r="MA15" i="84"/>
  <c r="LZ15" i="84"/>
  <c r="LX15" i="84"/>
  <c r="LV15" i="84"/>
  <c r="LU15" i="84"/>
  <c r="LQ15" i="84"/>
  <c r="LP15" i="84"/>
  <c r="LO15" i="84"/>
  <c r="LN15" i="84"/>
  <c r="LM15" i="84"/>
  <c r="LJ15" i="84"/>
  <c r="LI15" i="84"/>
  <c r="LH15" i="84"/>
  <c r="LG15" i="84"/>
  <c r="LF15" i="84"/>
  <c r="LE15" i="84"/>
  <c r="KV15" i="84"/>
  <c r="KU15" i="84"/>
  <c r="KT15" i="84"/>
  <c r="KS15" i="84"/>
  <c r="KR15" i="84"/>
  <c r="KQ15" i="84"/>
  <c r="KP15" i="84"/>
  <c r="KO15" i="84"/>
  <c r="KN15" i="84"/>
  <c r="KM15" i="84"/>
  <c r="KJ15" i="84"/>
  <c r="KI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J15" i="84"/>
  <c r="II15" i="84"/>
  <c r="IH15" i="84"/>
  <c r="IG15" i="84"/>
  <c r="IF15" i="84"/>
  <c r="IE15" i="84"/>
  <c r="ID15" i="84"/>
  <c r="IC15" i="84"/>
  <c r="IB15" i="84"/>
  <c r="IA15" i="84"/>
  <c r="HZ15" i="84"/>
  <c r="HY15" i="84"/>
  <c r="HX15" i="84"/>
  <c r="HW15" i="84"/>
  <c r="HV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L15" i="84"/>
  <c r="GK15" i="84"/>
  <c r="GJ15" i="84"/>
  <c r="GI15" i="84"/>
  <c r="GH15" i="84"/>
  <c r="GG15" i="84"/>
  <c r="GF15" i="84"/>
  <c r="GC15" i="84"/>
  <c r="GB15" i="84"/>
  <c r="GA15" i="84"/>
  <c r="FY15" i="84"/>
  <c r="FX15" i="84"/>
  <c r="FW15" i="84"/>
  <c r="FV15" i="84"/>
  <c r="FU15" i="84"/>
  <c r="EZ15" i="84"/>
  <c r="EY15" i="84"/>
  <c r="EA15" i="84"/>
  <c r="DY15" i="84"/>
  <c r="DD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E15" i="84"/>
  <c r="BC15" i="84"/>
  <c r="E239" i="94" s="1"/>
  <c r="BB15" i="84"/>
  <c r="S239" i="94" s="1"/>
  <c r="U239" i="94" s="1"/>
  <c r="BA15" i="84"/>
  <c r="F239" i="94" s="1"/>
  <c r="AZ15" i="84"/>
  <c r="D239" i="94" s="1"/>
  <c r="AW15" i="84"/>
  <c r="S190" i="94" s="1"/>
  <c r="U190" i="94" s="1"/>
  <c r="AV15" i="84"/>
  <c r="AU15" i="84"/>
  <c r="AT15" i="84"/>
  <c r="AS15" i="84"/>
  <c r="AR15" i="84"/>
  <c r="S168" i="94" s="1"/>
  <c r="U168" i="94" s="1"/>
  <c r="AQ15" i="84"/>
  <c r="AP15" i="84"/>
  <c r="R6" i="94"/>
  <c r="Q6" i="94"/>
  <c r="P6" i="94"/>
  <c r="O6" i="94"/>
  <c r="N6" i="94"/>
  <c r="M6" i="94"/>
  <c r="L6" i="94"/>
  <c r="K6" i="94"/>
  <c r="J6" i="94"/>
  <c r="I6" i="94"/>
  <c r="H6" i="94"/>
  <c r="G6" i="94"/>
  <c r="S128" i="94"/>
  <c r="U128" i="94" s="1"/>
  <c r="S88" i="94"/>
  <c r="U88" i="94" s="1"/>
  <c r="MP14" i="84"/>
  <c r="MN14" i="84"/>
  <c r="MM14" i="84"/>
  <c r="ML14" i="84"/>
  <c r="MK14" i="84"/>
  <c r="MJ14" i="84"/>
  <c r="MH14" i="84"/>
  <c r="LX14" i="84"/>
  <c r="LV14" i="84"/>
  <c r="LU14" i="84"/>
  <c r="LQ14" i="84"/>
  <c r="LP14" i="84"/>
  <c r="LO14" i="84"/>
  <c r="LN14" i="84"/>
  <c r="LM14" i="84"/>
  <c r="LJ14" i="84"/>
  <c r="LI14" i="84"/>
  <c r="LH14" i="84"/>
  <c r="LG14" i="84"/>
  <c r="LF14" i="84"/>
  <c r="LE14" i="84"/>
  <c r="KV14" i="84"/>
  <c r="KU14" i="84"/>
  <c r="KT14" i="84"/>
  <c r="KS14" i="84"/>
  <c r="KR14" i="84"/>
  <c r="KQ14" i="84"/>
  <c r="KP14" i="84"/>
  <c r="KO14" i="84"/>
  <c r="KN14" i="84"/>
  <c r="KM14" i="84"/>
  <c r="KJ14" i="84"/>
  <c r="KI14" i="84"/>
  <c r="KG14" i="84"/>
  <c r="KF14" i="84"/>
  <c r="KE14" i="84"/>
  <c r="KD14" i="84"/>
  <c r="KC14" i="84"/>
  <c r="KB14" i="84"/>
  <c r="KA14" i="84"/>
  <c r="JZ14" i="84"/>
  <c r="JY14" i="84"/>
  <c r="JX14" i="84"/>
  <c r="JW14" i="84"/>
  <c r="JV14" i="84"/>
  <c r="JU14" i="84"/>
  <c r="JT14" i="84"/>
  <c r="JS14" i="84"/>
  <c r="JR14" i="84"/>
  <c r="JQ14" i="84"/>
  <c r="JE14" i="84"/>
  <c r="IJ14" i="84"/>
  <c r="II14" i="84"/>
  <c r="IH14" i="84"/>
  <c r="IG14" i="84"/>
  <c r="IF14" i="84"/>
  <c r="IE14" i="84"/>
  <c r="ID14" i="84"/>
  <c r="IC14" i="84"/>
  <c r="IB14" i="84"/>
  <c r="IA14" i="84"/>
  <c r="HZ14" i="84"/>
  <c r="HY14" i="84"/>
  <c r="HX14" i="84"/>
  <c r="HW14" i="84"/>
  <c r="HV14" i="84"/>
  <c r="HP14" i="84"/>
  <c r="HM14" i="84"/>
  <c r="HK14" i="84"/>
  <c r="HJ14" i="84"/>
  <c r="HI14" i="84"/>
  <c r="HH14" i="84"/>
  <c r="HG14" i="84"/>
  <c r="HF14" i="84"/>
  <c r="HE14" i="84"/>
  <c r="HD14" i="84"/>
  <c r="HC14" i="84"/>
  <c r="HB14" i="84"/>
  <c r="HA14" i="84"/>
  <c r="GZ14" i="84"/>
  <c r="GY14" i="84"/>
  <c r="GX14" i="84"/>
  <c r="GW14" i="84"/>
  <c r="GV14" i="84"/>
  <c r="GU14" i="84"/>
  <c r="GT14" i="84"/>
  <c r="GC14" i="84"/>
  <c r="GB14" i="84"/>
  <c r="GA14" i="84"/>
  <c r="FY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E14" i="84"/>
  <c r="BC14" i="84"/>
  <c r="E238" i="94" s="1"/>
  <c r="BB14" i="84"/>
  <c r="S238" i="94" s="1"/>
  <c r="U238" i="94" s="1"/>
  <c r="BA14" i="84"/>
  <c r="F238" i="94" s="1"/>
  <c r="AZ14" i="84"/>
  <c r="D238" i="94" s="1"/>
  <c r="AW14" i="84"/>
  <c r="S189" i="94" s="1"/>
  <c r="U189" i="94" s="1"/>
  <c r="AV14" i="84"/>
  <c r="AU14" i="84"/>
  <c r="AT14" i="84"/>
  <c r="AS14" i="84"/>
  <c r="AR14" i="84"/>
  <c r="S167" i="94" s="1"/>
  <c r="U167" i="94" s="1"/>
  <c r="AQ14" i="84"/>
  <c r="AP14" i="84"/>
  <c r="R5" i="94"/>
  <c r="Q5" i="94"/>
  <c r="P5" i="94"/>
  <c r="O5" i="94"/>
  <c r="N5" i="94"/>
  <c r="M5" i="94"/>
  <c r="L5" i="94"/>
  <c r="K5" i="94"/>
  <c r="J5" i="94"/>
  <c r="I5" i="94"/>
  <c r="H5" i="94"/>
  <c r="G5" i="94"/>
  <c r="S127" i="94"/>
  <c r="U127" i="94" s="1"/>
  <c r="S87" i="94"/>
  <c r="U87" i="94" s="1"/>
  <c r="MP13" i="84"/>
  <c r="MN13" i="84"/>
  <c r="MM13" i="84"/>
  <c r="ML13" i="84"/>
  <c r="MK13" i="84"/>
  <c r="MJ13" i="84"/>
  <c r="MH13" i="84"/>
  <c r="MF13" i="84"/>
  <c r="MD13" i="84"/>
  <c r="MC13" i="84"/>
  <c r="MB13" i="84"/>
  <c r="MA13" i="84"/>
  <c r="LZ13" i="84"/>
  <c r="LX13" i="84"/>
  <c r="LV13" i="84"/>
  <c r="LU13" i="84"/>
  <c r="LQ13" i="84"/>
  <c r="LP13" i="84"/>
  <c r="LO13" i="84"/>
  <c r="LN13" i="84"/>
  <c r="LM13" i="84"/>
  <c r="LJ13" i="84"/>
  <c r="LI13" i="84"/>
  <c r="LH13" i="84"/>
  <c r="LG13" i="84"/>
  <c r="LF13" i="84"/>
  <c r="LE13" i="84"/>
  <c r="KV13" i="84"/>
  <c r="KU13" i="84"/>
  <c r="KT13" i="84"/>
  <c r="KS13" i="84"/>
  <c r="KR13" i="84"/>
  <c r="KQ13" i="84"/>
  <c r="KP13" i="84"/>
  <c r="KO13" i="84"/>
  <c r="KN13" i="84"/>
  <c r="KM13" i="84"/>
  <c r="KJ13" i="84"/>
  <c r="KI13" i="84"/>
  <c r="KG13" i="84"/>
  <c r="KF13" i="84"/>
  <c r="KE13" i="84"/>
  <c r="KD13" i="84"/>
  <c r="KC13" i="84"/>
  <c r="KB13" i="84"/>
  <c r="KA13" i="84"/>
  <c r="JZ13" i="84"/>
  <c r="JY13" i="84"/>
  <c r="JX13" i="84"/>
  <c r="JW13" i="84"/>
  <c r="JV13" i="84"/>
  <c r="JU13" i="84"/>
  <c r="JT13" i="84"/>
  <c r="JS13" i="84"/>
  <c r="JR13" i="84"/>
  <c r="JQ13" i="84"/>
  <c r="JE13" i="84"/>
  <c r="IJ13" i="84"/>
  <c r="II13" i="84"/>
  <c r="IH13" i="84"/>
  <c r="IG13" i="84"/>
  <c r="IF13" i="84"/>
  <c r="IE13" i="84"/>
  <c r="ID13" i="84"/>
  <c r="IC13" i="84"/>
  <c r="IB13" i="84"/>
  <c r="IA13" i="84"/>
  <c r="HZ13" i="84"/>
  <c r="HY13" i="84"/>
  <c r="HX13" i="84"/>
  <c r="HW13" i="84"/>
  <c r="HV13" i="84"/>
  <c r="HP13" i="84"/>
  <c r="HM13" i="84"/>
  <c r="HK13" i="84"/>
  <c r="HJ13" i="84"/>
  <c r="HI13" i="84"/>
  <c r="HH13" i="84"/>
  <c r="HG13" i="84"/>
  <c r="HF13" i="84"/>
  <c r="HE13" i="84"/>
  <c r="HD13" i="84"/>
  <c r="HC13" i="84"/>
  <c r="HB13" i="84"/>
  <c r="HA13" i="84"/>
  <c r="GZ13" i="84"/>
  <c r="GY13" i="84"/>
  <c r="GX13" i="84"/>
  <c r="GW13" i="84"/>
  <c r="GV13" i="84"/>
  <c r="GU13" i="84"/>
  <c r="GT13" i="84"/>
  <c r="GF13" i="84"/>
  <c r="GC13" i="84"/>
  <c r="GB13" i="84"/>
  <c r="GA13" i="84"/>
  <c r="FY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E13" i="84"/>
  <c r="BC13" i="84"/>
  <c r="E237" i="94" s="1"/>
  <c r="BB13" i="84"/>
  <c r="S237" i="94" s="1"/>
  <c r="U237" i="94" s="1"/>
  <c r="BA13" i="84"/>
  <c r="F237" i="94" s="1"/>
  <c r="AZ13" i="84"/>
  <c r="D237" i="94" s="1"/>
  <c r="AW13" i="84"/>
  <c r="S188" i="94" s="1"/>
  <c r="U188" i="94" s="1"/>
  <c r="AV13" i="84"/>
  <c r="AU13" i="84"/>
  <c r="AT13" i="84"/>
  <c r="AS13" i="84"/>
  <c r="AR13" i="84"/>
  <c r="S166" i="94" s="1"/>
  <c r="U166" i="94" s="1"/>
  <c r="AQ13" i="84"/>
  <c r="AP13" i="84"/>
  <c r="MP12" i="84"/>
  <c r="MN12" i="84"/>
  <c r="MM12" i="84"/>
  <c r="ML12" i="84"/>
  <c r="MK12" i="84"/>
  <c r="MJ12" i="84"/>
  <c r="MH12" i="84"/>
  <c r="MF12" i="84"/>
  <c r="MD12" i="84"/>
  <c r="MC12" i="84"/>
  <c r="MB12" i="84"/>
  <c r="MA12" i="84"/>
  <c r="LZ12" i="84"/>
  <c r="LX12" i="84"/>
  <c r="LV12" i="84"/>
  <c r="LU12" i="84"/>
  <c r="LQ12" i="84"/>
  <c r="LP12" i="84"/>
  <c r="LO12" i="84"/>
  <c r="LN12" i="84"/>
  <c r="LM12" i="84"/>
  <c r="LJ12" i="84"/>
  <c r="LI12" i="84"/>
  <c r="LH12" i="84"/>
  <c r="LG12" i="84"/>
  <c r="LF12" i="84"/>
  <c r="LE12" i="84"/>
  <c r="KV12" i="84"/>
  <c r="KU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J12" i="84"/>
  <c r="II12" i="84"/>
  <c r="IH12" i="84"/>
  <c r="IG12" i="84"/>
  <c r="IF12" i="84"/>
  <c r="IE12" i="84"/>
  <c r="ID12" i="84"/>
  <c r="IC12" i="84"/>
  <c r="IB12" i="84"/>
  <c r="IA12" i="84"/>
  <c r="HZ12" i="84"/>
  <c r="HY12" i="84"/>
  <c r="HX12" i="84"/>
  <c r="HW12" i="84"/>
  <c r="HV12" i="84"/>
  <c r="HS12" i="84"/>
  <c r="HR12" i="84"/>
  <c r="HQ12" i="84"/>
  <c r="HP12" i="84"/>
  <c r="GU12" i="84"/>
  <c r="GC12" i="84"/>
  <c r="GB12" i="84"/>
  <c r="GA12" i="84"/>
  <c r="FY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E12" i="84"/>
  <c r="BC12" i="84"/>
  <c r="E236" i="94" s="1"/>
  <c r="BB12" i="84"/>
  <c r="S236" i="94" s="1"/>
  <c r="U236" i="94" s="1"/>
  <c r="BA12" i="84"/>
  <c r="F236" i="94" s="1"/>
  <c r="AZ12" i="84"/>
  <c r="D236" i="94" s="1"/>
  <c r="AW12" i="84"/>
  <c r="S187" i="94" s="1"/>
  <c r="U187" i="94" s="1"/>
  <c r="AV12" i="84"/>
  <c r="AU12" i="84"/>
  <c r="AT12" i="84"/>
  <c r="AS12" i="84"/>
  <c r="AR12" i="84"/>
  <c r="S165" i="94" s="1"/>
  <c r="U165" i="94" s="1"/>
  <c r="AQ12" i="84"/>
  <c r="AP12" i="84"/>
  <c r="R3" i="94"/>
  <c r="Q3" i="94"/>
  <c r="P3" i="94"/>
  <c r="O3" i="94"/>
  <c r="N3" i="94"/>
  <c r="M3" i="94"/>
  <c r="L3" i="94"/>
  <c r="K3" i="94"/>
  <c r="J3" i="94"/>
  <c r="I3" i="94"/>
  <c r="H3" i="94"/>
  <c r="G3" i="94"/>
  <c r="S125" i="94"/>
  <c r="U125" i="94" s="1"/>
  <c r="S85" i="94"/>
  <c r="U85" i="94" s="1"/>
  <c r="MP11" i="84"/>
  <c r="MN11" i="84"/>
  <c r="MM11" i="84"/>
  <c r="ML11" i="84"/>
  <c r="MK11" i="84"/>
  <c r="MJ11" i="84"/>
  <c r="MH11" i="84"/>
  <c r="MF11" i="84"/>
  <c r="MD11" i="84"/>
  <c r="MC11" i="84"/>
  <c r="MB11" i="84"/>
  <c r="MA11" i="84"/>
  <c r="LZ11" i="84"/>
  <c r="LX11" i="84"/>
  <c r="LV11" i="84"/>
  <c r="LU11" i="84"/>
  <c r="LQ11" i="84"/>
  <c r="LP11" i="84"/>
  <c r="LO11" i="84"/>
  <c r="LN11" i="84"/>
  <c r="LM11" i="84"/>
  <c r="LJ11" i="84"/>
  <c r="LI11" i="84"/>
  <c r="LH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JA11" i="84"/>
  <c r="IZ11" i="84"/>
  <c r="IY11" i="84"/>
  <c r="IX11" i="84"/>
  <c r="IW11" i="84"/>
  <c r="IV11" i="84"/>
  <c r="IU11" i="84"/>
  <c r="IT11" i="84"/>
  <c r="IS11" i="84"/>
  <c r="IR11" i="84"/>
  <c r="IQ11" i="84"/>
  <c r="IP11" i="84"/>
  <c r="IO11" i="84"/>
  <c r="IN11" i="84"/>
  <c r="IM11" i="84"/>
  <c r="IJ11" i="84"/>
  <c r="II11" i="84"/>
  <c r="IH11" i="84"/>
  <c r="IG11" i="84"/>
  <c r="IF11" i="84"/>
  <c r="IE11" i="84"/>
  <c r="ID11" i="84"/>
  <c r="IC11" i="84"/>
  <c r="IB11" i="84"/>
  <c r="IA11" i="84"/>
  <c r="HZ11" i="84"/>
  <c r="HY11" i="84"/>
  <c r="HX11" i="84"/>
  <c r="HW11" i="84"/>
  <c r="HV11" i="84"/>
  <c r="HS11" i="84"/>
  <c r="HR11" i="84"/>
  <c r="HQ11" i="84"/>
  <c r="HP11" i="84"/>
  <c r="GC11" i="84"/>
  <c r="GB11" i="84"/>
  <c r="GA11" i="84"/>
  <c r="FY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W11" i="84"/>
  <c r="S186" i="94" s="1"/>
  <c r="U186" i="94" s="1"/>
  <c r="AV11" i="84"/>
  <c r="AU11" i="84"/>
  <c r="AT11" i="84"/>
  <c r="AS11" i="84"/>
  <c r="AR11" i="84"/>
  <c r="S164" i="94" s="1"/>
  <c r="U164" i="94" s="1"/>
  <c r="AQ11" i="84"/>
  <c r="AP11" i="84"/>
  <c r="R2" i="94"/>
  <c r="Q2" i="94"/>
  <c r="P2" i="94"/>
  <c r="O2" i="94"/>
  <c r="N2" i="94"/>
  <c r="M2" i="94"/>
  <c r="L2" i="94"/>
  <c r="K2" i="94"/>
  <c r="J2" i="94"/>
  <c r="I2" i="94"/>
  <c r="H2" i="94"/>
  <c r="G2" i="94"/>
  <c r="P11" i="84"/>
  <c r="N11" i="84"/>
  <c r="V11" i="84" s="1"/>
  <c r="M11" i="84"/>
  <c r="B11" i="84"/>
  <c r="A11" i="84"/>
  <c r="MP10" i="84"/>
  <c r="MN10" i="84"/>
  <c r="MM10" i="84"/>
  <c r="ML10" i="84"/>
  <c r="MK10" i="84"/>
  <c r="MJ10" i="84"/>
  <c r="MH10" i="84"/>
  <c r="MF10" i="84"/>
  <c r="ME10" i="84"/>
  <c r="MD10" i="84"/>
  <c r="MC10" i="84"/>
  <c r="MB10" i="84"/>
  <c r="MA10" i="84"/>
  <c r="LZ10" i="84"/>
  <c r="LV10" i="84"/>
  <c r="LU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JA10" i="84"/>
  <c r="IZ10" i="84"/>
  <c r="IY10" i="84"/>
  <c r="IX10" i="84"/>
  <c r="IW10" i="84"/>
  <c r="IV10" i="84"/>
  <c r="IU10" i="84"/>
  <c r="IT10" i="84"/>
  <c r="IS10" i="84"/>
  <c r="IR10" i="84"/>
  <c r="IQ10" i="84"/>
  <c r="IP10" i="84"/>
  <c r="IO10" i="84"/>
  <c r="IN10" i="84"/>
  <c r="IM10" i="84"/>
  <c r="HW10" i="84"/>
  <c r="HS10" i="84"/>
  <c r="HR10" i="84"/>
  <c r="HQ10" i="84"/>
  <c r="HP10" i="84"/>
  <c r="HM10" i="84"/>
  <c r="HL10" i="84"/>
  <c r="HK10" i="84"/>
  <c r="HJ10" i="84"/>
  <c r="HI10" i="84"/>
  <c r="HH10" i="84"/>
  <c r="HG10" i="84"/>
  <c r="HF10" i="84"/>
  <c r="HE10" i="84"/>
  <c r="HD10" i="84"/>
  <c r="HC10" i="84"/>
  <c r="HB10" i="84"/>
  <c r="HA10" i="84"/>
  <c r="GZ10" i="84"/>
  <c r="GY10" i="84"/>
  <c r="GX10" i="84"/>
  <c r="GW10" i="84"/>
  <c r="GV10" i="84"/>
  <c r="GU10" i="84"/>
  <c r="GT10" i="84"/>
  <c r="GP10" i="84"/>
  <c r="GO10" i="84"/>
  <c r="GN10" i="84"/>
  <c r="GL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G10" i="84"/>
  <c r="DF10" i="84"/>
  <c r="DD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B10" i="84"/>
  <c r="S234" i="94" s="1"/>
  <c r="U234" i="94" s="1"/>
  <c r="BA10" i="84"/>
  <c r="F234" i="94" s="1"/>
  <c r="AZ10" i="84"/>
  <c r="D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N9" i="84"/>
  <c r="MM9" i="84"/>
  <c r="ML9" i="84"/>
  <c r="MK9" i="84"/>
  <c r="MJ9" i="84"/>
  <c r="MH9" i="84"/>
  <c r="MF9" i="84"/>
  <c r="ME9" i="84"/>
  <c r="MD9" i="84"/>
  <c r="MC9" i="84"/>
  <c r="MB9" i="84"/>
  <c r="MA9" i="84"/>
  <c r="LX9" i="84"/>
  <c r="LV9" i="84"/>
  <c r="LU9" i="84"/>
  <c r="LQ9" i="84"/>
  <c r="LP9" i="84"/>
  <c r="LO9" i="84"/>
  <c r="LN9" i="84"/>
  <c r="LM9" i="84"/>
  <c r="LJ9" i="84"/>
  <c r="LI9" i="84"/>
  <c r="LH9" i="84"/>
  <c r="LG9" i="84"/>
  <c r="KV9" i="84"/>
  <c r="KU9" i="84"/>
  <c r="KT9" i="84"/>
  <c r="KS9" i="84"/>
  <c r="KR9" i="84"/>
  <c r="KQ9" i="84"/>
  <c r="KP9" i="84"/>
  <c r="KO9" i="84"/>
  <c r="KN9" i="84"/>
  <c r="KJ9" i="84"/>
  <c r="JS9" i="84"/>
  <c r="JQ9" i="84"/>
  <c r="JA9" i="84"/>
  <c r="IZ9" i="84"/>
  <c r="IY9" i="84"/>
  <c r="IX9" i="84"/>
  <c r="IW9" i="84"/>
  <c r="IV9" i="84"/>
  <c r="IU9" i="84"/>
  <c r="IT9" i="84"/>
  <c r="IS9" i="84"/>
  <c r="IR9" i="84"/>
  <c r="IQ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U9" i="84"/>
  <c r="DT9" i="84"/>
  <c r="DS9" i="84"/>
  <c r="DR9" i="84"/>
  <c r="DQ9" i="84"/>
  <c r="DP9" i="84"/>
  <c r="DO9" i="84"/>
  <c r="DN9" i="84"/>
  <c r="DM9" i="84"/>
  <c r="DL9" i="84"/>
  <c r="DK9" i="84"/>
  <c r="DJ9" i="84"/>
  <c r="DI9" i="84"/>
  <c r="DH9" i="84"/>
  <c r="DG9" i="84"/>
  <c r="DF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Z9" i="84"/>
  <c r="D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U8" i="84"/>
  <c r="LQ8" i="84"/>
  <c r="LP8" i="84"/>
  <c r="LO8" i="84"/>
  <c r="LN8" i="84"/>
  <c r="LM8" i="84"/>
  <c r="LJ8" i="84"/>
  <c r="LI8" i="84"/>
  <c r="LH8" i="84"/>
  <c r="LG8" i="84"/>
  <c r="KM8" i="84"/>
  <c r="JV8" i="84"/>
  <c r="JT8" i="84"/>
  <c r="JR8" i="84"/>
  <c r="JF8" i="84"/>
  <c r="JE8" i="84"/>
  <c r="JA8" i="84"/>
  <c r="IZ8" i="84"/>
  <c r="IY8" i="84"/>
  <c r="IX8" i="84"/>
  <c r="IW8" i="84"/>
  <c r="IV8" i="84"/>
  <c r="IU8" i="84"/>
  <c r="IT8" i="84"/>
  <c r="IS8" i="84"/>
  <c r="IR8" i="84"/>
  <c r="IQ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U8" i="84"/>
  <c r="DT8" i="84"/>
  <c r="DS8" i="84"/>
  <c r="DR8" i="84"/>
  <c r="DQ8" i="84"/>
  <c r="DP8" i="84"/>
  <c r="DO8" i="84"/>
  <c r="DN8" i="84"/>
  <c r="DM8" i="84"/>
  <c r="DL8" i="84"/>
  <c r="DK8" i="84"/>
  <c r="DJ8" i="84"/>
  <c r="DI8" i="84"/>
  <c r="DH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U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U7" i="84"/>
  <c r="DT7" i="84"/>
  <c r="DS7" i="84"/>
  <c r="DR7" i="84"/>
  <c r="DQ7" i="84"/>
  <c r="DP7" i="84"/>
  <c r="DO7" i="84"/>
  <c r="DN7" i="84"/>
  <c r="DM7" i="84"/>
  <c r="DL7" i="84"/>
  <c r="DK7" i="84"/>
  <c r="DJ7" i="84"/>
  <c r="DI7" i="84"/>
  <c r="DH7" i="84"/>
  <c r="DF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U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DF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MA1" i="84"/>
  <c r="LH1" i="84"/>
  <c r="KZ1" i="84"/>
  <c r="KI1" i="84"/>
  <c r="JK1" i="84"/>
  <c r="IZ1" i="84"/>
  <c r="IH1" i="84"/>
  <c r="HQ1" i="84"/>
  <c r="HJ1" i="84"/>
  <c r="GP1" i="84"/>
  <c r="DU1" i="84"/>
  <c r="DT1" i="84"/>
  <c r="DF1" i="84"/>
  <c r="CR1" i="84"/>
  <c r="BB1" i="84"/>
  <c r="AV1" i="84"/>
  <c r="AL1" i="84"/>
  <c r="R1" i="84"/>
  <c r="H1" i="84"/>
  <c r="G1" i="84"/>
  <c r="A1" i="84"/>
  <c r="DZ97" i="84"/>
  <c r="DZ96" i="84"/>
  <c r="DZ94" i="84"/>
  <c r="DZ93" i="84"/>
  <c r="JO91" i="84"/>
  <c r="DZ91" i="84"/>
  <c r="DZ90" i="84"/>
  <c r="JO89" i="84"/>
  <c r="DZ88" i="84"/>
  <c r="DZ87" i="84"/>
  <c r="DZ85" i="84"/>
  <c r="DZ84" i="84"/>
  <c r="EM79" i="84"/>
  <c r="EL79" i="84"/>
  <c r="EK79" i="84"/>
  <c r="EJ79" i="84"/>
  <c r="EI79" i="84"/>
  <c r="EH79" i="84"/>
  <c r="EG79" i="84"/>
  <c r="EF79" i="84"/>
  <c r="EE79" i="84"/>
  <c r="ED79" i="84"/>
  <c r="EC79" i="84"/>
  <c r="EB79" i="84"/>
  <c r="JO77" i="84"/>
  <c r="EA77" i="84"/>
  <c r="KK42" i="84"/>
  <c r="JO32" i="84"/>
  <c r="KK17" i="84"/>
  <c r="KK13" i="84"/>
  <c r="N281" i="92"/>
  <c r="M281" i="92"/>
  <c r="L281" i="92"/>
  <c r="K281" i="92"/>
  <c r="J281" i="92"/>
  <c r="I281" i="92"/>
  <c r="H281" i="92"/>
  <c r="G281" i="92"/>
  <c r="F281" i="92"/>
  <c r="E281" i="92"/>
  <c r="D281" i="92"/>
  <c r="C281" i="92"/>
  <c r="P280" i="92"/>
  <c r="P279" i="92"/>
  <c r="P278" i="92"/>
  <c r="P277" i="92"/>
  <c r="P276" i="92"/>
  <c r="P275" i="92"/>
  <c r="P274" i="92"/>
  <c r="P273" i="92"/>
  <c r="P272" i="92"/>
  <c r="N265" i="92"/>
  <c r="M265" i="92"/>
  <c r="L265" i="92"/>
  <c r="K265" i="92"/>
  <c r="J265" i="92"/>
  <c r="I265" i="92"/>
  <c r="H265" i="92"/>
  <c r="G265" i="92"/>
  <c r="F265" i="92"/>
  <c r="E265" i="92"/>
  <c r="D265" i="92"/>
  <c r="C265" i="92"/>
  <c r="P264" i="92"/>
  <c r="P263" i="92"/>
  <c r="P262" i="92"/>
  <c r="P261" i="92"/>
  <c r="P260" i="92"/>
  <c r="P259" i="92"/>
  <c r="P258" i="92"/>
  <c r="P257" i="92"/>
  <c r="P256" i="92"/>
  <c r="P247" i="92"/>
  <c r="P246" i="92"/>
  <c r="N19" i="92"/>
  <c r="M19" i="92"/>
  <c r="L19" i="92"/>
  <c r="K19" i="92"/>
  <c r="J19" i="92"/>
  <c r="I19" i="92"/>
  <c r="H19" i="92"/>
  <c r="G19" i="92"/>
  <c r="F19" i="92"/>
  <c r="E19" i="92"/>
  <c r="D19" i="92"/>
  <c r="P18" i="92"/>
  <c r="P16" i="92"/>
  <c r="P15" i="92"/>
  <c r="P14" i="92"/>
  <c r="P13" i="92"/>
  <c r="P12" i="92"/>
  <c r="P11" i="92"/>
  <c r="P10" i="92"/>
  <c r="A9" i="92"/>
  <c r="N4" i="92"/>
  <c r="M4" i="92"/>
  <c r="L4" i="92"/>
  <c r="K4" i="92"/>
  <c r="J4" i="92"/>
  <c r="I4" i="92"/>
  <c r="H4" i="92"/>
  <c r="G4" i="92"/>
  <c r="F4" i="92"/>
  <c r="E4" i="92"/>
  <c r="D4" i="92"/>
  <c r="C4" i="92"/>
  <c r="N26" i="53"/>
  <c r="L26" i="53"/>
  <c r="K26" i="53"/>
  <c r="CY26" i="84" s="1"/>
  <c r="F26" i="53"/>
  <c r="CT26" i="84" s="1"/>
  <c r="D26" i="53"/>
  <c r="CR26" i="84" s="1"/>
  <c r="C26" i="53"/>
  <c r="CQ26" i="84" s="1"/>
  <c r="N65" i="53"/>
  <c r="DB65" i="84" s="1"/>
  <c r="M65" i="53"/>
  <c r="DA65" i="84" s="1"/>
  <c r="L65" i="53"/>
  <c r="CZ65" i="84" s="1"/>
  <c r="K65" i="53"/>
  <c r="J65" i="53"/>
  <c r="J66" i="53" s="1"/>
  <c r="I65" i="53"/>
  <c r="I66" i="53" s="1"/>
  <c r="H65" i="53"/>
  <c r="CV65" i="84" s="1"/>
  <c r="G65" i="53"/>
  <c r="G66" i="53" s="1"/>
  <c r="F65" i="53"/>
  <c r="CT65" i="84" s="1"/>
  <c r="E65" i="53"/>
  <c r="CS65" i="84" s="1"/>
  <c r="D65" i="53"/>
  <c r="CR65" i="84" s="1"/>
  <c r="C65" i="53"/>
  <c r="P64" i="53"/>
  <c r="DD64" i="84" s="1"/>
  <c r="P62" i="53"/>
  <c r="P61" i="53"/>
  <c r="DD61" i="84" s="1"/>
  <c r="P60" i="53"/>
  <c r="DD60" i="84" s="1"/>
  <c r="P59" i="53"/>
  <c r="DD59" i="84" s="1"/>
  <c r="P58" i="53"/>
  <c r="DD58" i="84" s="1"/>
  <c r="P57" i="53"/>
  <c r="P56" i="53"/>
  <c r="P55" i="53"/>
  <c r="DD55" i="84" s="1"/>
  <c r="P54" i="53"/>
  <c r="P53" i="53"/>
  <c r="DD53" i="84" s="1"/>
  <c r="P52" i="53"/>
  <c r="P65" i="53" s="1"/>
  <c r="DD65" i="84" s="1"/>
  <c r="N42" i="53"/>
  <c r="M42" i="53"/>
  <c r="M66" i="53" s="1"/>
  <c r="L42" i="53"/>
  <c r="L44" i="53" s="1"/>
  <c r="K42" i="53"/>
  <c r="K44" i="53" s="1"/>
  <c r="J42" i="53"/>
  <c r="I42" i="53"/>
  <c r="I44" i="53" s="1"/>
  <c r="H42" i="53"/>
  <c r="G42" i="53"/>
  <c r="F42" i="53"/>
  <c r="E42" i="53"/>
  <c r="D42" i="53"/>
  <c r="D44" i="53" s="1"/>
  <c r="C42" i="53"/>
  <c r="C44" i="53" s="1"/>
  <c r="P41" i="53"/>
  <c r="DD41" i="84" s="1"/>
  <c r="P40" i="53"/>
  <c r="DD40" i="84" s="1"/>
  <c r="P39" i="53"/>
  <c r="DD39" i="84" s="1"/>
  <c r="P38" i="53"/>
  <c r="DD38" i="84" s="1"/>
  <c r="P37" i="53"/>
  <c r="P36" i="53"/>
  <c r="DD36" i="84" s="1"/>
  <c r="P35" i="53"/>
  <c r="DD35" i="84" s="1"/>
  <c r="P34" i="53"/>
  <c r="P33" i="53"/>
  <c r="DD33" i="84" s="1"/>
  <c r="P25" i="53"/>
  <c r="DD25" i="84" s="1"/>
  <c r="M26" i="53"/>
  <c r="DA26" i="84" s="1"/>
  <c r="J26" i="53"/>
  <c r="CX26" i="84" s="1"/>
  <c r="I26" i="53"/>
  <c r="H26" i="53"/>
  <c r="G26" i="53"/>
  <c r="E26" i="53"/>
  <c r="CS26" i="84" s="1"/>
  <c r="N19" i="53"/>
  <c r="N44" i="53" s="1"/>
  <c r="M19" i="53"/>
  <c r="M44" i="53" s="1"/>
  <c r="L19" i="53"/>
  <c r="K19" i="53"/>
  <c r="J19" i="53"/>
  <c r="J44" i="53" s="1"/>
  <c r="I19" i="53"/>
  <c r="H19" i="53"/>
  <c r="H44" i="53" s="1"/>
  <c r="G19" i="53"/>
  <c r="G44" i="53" s="1"/>
  <c r="F19" i="53"/>
  <c r="F44" i="53" s="1"/>
  <c r="E19" i="53"/>
  <c r="E44" i="53" s="1"/>
  <c r="D19" i="53"/>
  <c r="C19" i="53"/>
  <c r="P18" i="53"/>
  <c r="DD18" i="84" s="1"/>
  <c r="P17" i="53"/>
  <c r="DD17" i="84" s="1"/>
  <c r="P16" i="53"/>
  <c r="DD16" i="84" s="1"/>
  <c r="P15" i="53"/>
  <c r="P14" i="53"/>
  <c r="DD14" i="84" s="1"/>
  <c r="P13" i="53"/>
  <c r="DD13" i="84" s="1"/>
  <c r="P12" i="53"/>
  <c r="DD12" i="84" s="1"/>
  <c r="P11" i="53"/>
  <c r="DD11" i="84" s="1"/>
  <c r="P10" i="53"/>
  <c r="KK40" i="84" l="1"/>
  <c r="JO113" i="84"/>
  <c r="JO115" i="84"/>
  <c r="KK21" i="84"/>
  <c r="KK22" i="84"/>
  <c r="KK36" i="84"/>
  <c r="KK41" i="84"/>
  <c r="JO45" i="84"/>
  <c r="JO30" i="84"/>
  <c r="JO116" i="84"/>
  <c r="GR15"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E214" i="94"/>
  <c r="E212" i="94"/>
  <c r="E218" i="94"/>
  <c r="E210" i="94"/>
  <c r="E216" i="94"/>
  <c r="E208" i="94"/>
  <c r="E209" i="94"/>
  <c r="E215" i="94"/>
  <c r="E219" i="94"/>
  <c r="E211" i="94"/>
  <c r="E217" i="94"/>
  <c r="E213" i="94"/>
  <c r="F208" i="94"/>
  <c r="F220" i="94"/>
  <c r="F209" i="94"/>
  <c r="F221" i="94"/>
  <c r="F230" i="94"/>
  <c r="F218" i="94"/>
  <c r="JO120" i="84"/>
  <c r="F165" i="94"/>
  <c r="F187" i="94"/>
  <c r="D209" i="94"/>
  <c r="D221" i="94"/>
  <c r="F167" i="94"/>
  <c r="F189" i="94"/>
  <c r="KK14" i="8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E230" i="94"/>
  <c r="E222" i="94"/>
  <c r="E228" i="94"/>
  <c r="E220" i="94"/>
  <c r="E226" i="94"/>
  <c r="E224" i="94"/>
  <c r="E225" i="94"/>
  <c r="E221" i="94"/>
  <c r="E227" i="94"/>
  <c r="E231" i="94"/>
  <c r="E223" i="94"/>
  <c r="E229" i="94"/>
  <c r="D187" i="94"/>
  <c r="D165" i="94"/>
  <c r="F188" i="94"/>
  <c r="F166" i="94"/>
  <c r="D170" i="94"/>
  <c r="D192" i="94"/>
  <c r="F177" i="94"/>
  <c r="F199" i="94"/>
  <c r="D225" i="94"/>
  <c r="D213" i="94"/>
  <c r="D214" i="94"/>
  <c r="D226" i="94"/>
  <c r="D228" i="94"/>
  <c r="D216" i="94"/>
  <c r="HT60" i="84"/>
  <c r="C857" i="94"/>
  <c r="C859" i="94"/>
  <c r="C852" i="94"/>
  <c r="C847" i="94"/>
  <c r="C854" i="94"/>
  <c r="C856" i="94"/>
  <c r="C849" i="94"/>
  <c r="C851" i="94"/>
  <c r="C858" i="94"/>
  <c r="C853" i="94"/>
  <c r="C846" i="94"/>
  <c r="C860" i="94"/>
  <c r="C848" i="94"/>
  <c r="C855" i="94"/>
  <c r="C850" i="94"/>
  <c r="JO76" i="84"/>
  <c r="G34" i="92"/>
  <c r="G237" i="92" s="1"/>
  <c r="G15" i="86"/>
  <c r="K37" i="69"/>
  <c r="D249" i="86"/>
  <c r="S37" i="69"/>
  <c r="L249" i="86"/>
  <c r="N38" i="69"/>
  <c r="G250" i="86"/>
  <c r="U38" i="69"/>
  <c r="N250" i="86"/>
  <c r="H34" i="92"/>
  <c r="H237" i="92" s="1"/>
  <c r="DM239" i="84" s="1"/>
  <c r="H15" i="86"/>
  <c r="L37" i="69"/>
  <c r="E249" i="86"/>
  <c r="T37" i="69"/>
  <c r="M249" i="86"/>
  <c r="O38" i="69"/>
  <c r="H250" i="86"/>
  <c r="R37" i="69"/>
  <c r="K249" i="86"/>
  <c r="M37" i="69"/>
  <c r="F249" i="86"/>
  <c r="U37" i="69"/>
  <c r="N249" i="86"/>
  <c r="P38" i="69"/>
  <c r="I250" i="86"/>
  <c r="J34" i="92"/>
  <c r="J237" i="92" s="1"/>
  <c r="J15" i="86"/>
  <c r="N37" i="69"/>
  <c r="G249" i="86"/>
  <c r="Q38" i="69"/>
  <c r="J250" i="86"/>
  <c r="N34" i="92"/>
  <c r="N237" i="92" s="1"/>
  <c r="N15" i="86"/>
  <c r="M38" i="69"/>
  <c r="F250" i="86"/>
  <c r="K34" i="92"/>
  <c r="K237" i="92" s="1"/>
  <c r="DP239" i="84" s="1"/>
  <c r="K15" i="86"/>
  <c r="O37" i="69"/>
  <c r="H249" i="86"/>
  <c r="J38" i="69"/>
  <c r="C250" i="86"/>
  <c r="R38" i="69"/>
  <c r="K250" i="86"/>
  <c r="F34" i="92"/>
  <c r="F237" i="92" s="1"/>
  <c r="F15" i="86"/>
  <c r="C284" i="92"/>
  <c r="DH286" i="84" s="1"/>
  <c r="I34" i="92"/>
  <c r="I237" i="92" s="1"/>
  <c r="I15" i="86"/>
  <c r="D34" i="92"/>
  <c r="D237" i="92" s="1"/>
  <c r="DI239" i="84" s="1"/>
  <c r="D15" i="86"/>
  <c r="L34" i="92"/>
  <c r="L237" i="92" s="1"/>
  <c r="L15" i="86"/>
  <c r="P37" i="69"/>
  <c r="I249" i="86"/>
  <c r="K38" i="69"/>
  <c r="D250" i="86"/>
  <c r="S38" i="69"/>
  <c r="L250" i="86"/>
  <c r="E34" i="92"/>
  <c r="E237" i="92" s="1"/>
  <c r="E15" i="86"/>
  <c r="M34" i="92"/>
  <c r="M237" i="92" s="1"/>
  <c r="DR239" i="84" s="1"/>
  <c r="M15" i="86"/>
  <c r="Q37" i="69"/>
  <c r="J249" i="86"/>
  <c r="L38" i="69"/>
  <c r="E250" i="86"/>
  <c r="T38" i="69"/>
  <c r="M250" i="86"/>
  <c r="M284" i="92"/>
  <c r="DR286" i="84" s="1"/>
  <c r="P249" i="92"/>
  <c r="K284" i="92"/>
  <c r="DP286" i="84" s="1"/>
  <c r="J37" i="69"/>
  <c r="O293" i="92"/>
  <c r="O290" i="92"/>
  <c r="O292" i="92"/>
  <c r="O226" i="92"/>
  <c r="O223" i="92"/>
  <c r="O225" i="92"/>
  <c r="O222" i="92"/>
  <c r="O224" i="92"/>
  <c r="O208" i="92"/>
  <c r="O209" i="92"/>
  <c r="O210" i="92"/>
  <c r="O207" i="92"/>
  <c r="O181" i="92"/>
  <c r="O183" i="92"/>
  <c r="O180" i="92"/>
  <c r="O182" i="92"/>
  <c r="O184" i="92"/>
  <c r="O148" i="92"/>
  <c r="O154" i="92"/>
  <c r="O115" i="92"/>
  <c r="O114" i="92"/>
  <c r="O118" i="92"/>
  <c r="O116" i="92"/>
  <c r="O117" i="92"/>
  <c r="O94" i="92"/>
  <c r="O90" i="92"/>
  <c r="O86" i="92"/>
  <c r="O82" i="92"/>
  <c r="O87" i="92"/>
  <c r="O83" i="92"/>
  <c r="O93" i="92"/>
  <c r="O89" i="92"/>
  <c r="O85" i="92"/>
  <c r="O92" i="92"/>
  <c r="O88" i="92"/>
  <c r="O84" i="92"/>
  <c r="O91" i="92"/>
  <c r="O56" i="92"/>
  <c r="O53" i="92"/>
  <c r="O52" i="92"/>
  <c r="O63" i="92"/>
  <c r="O59" i="92"/>
  <c r="O55" i="92"/>
  <c r="O51" i="92"/>
  <c r="O61" i="92"/>
  <c r="O60" i="92"/>
  <c r="O62" i="92"/>
  <c r="O58" i="92"/>
  <c r="O54" i="92"/>
  <c r="O57" i="92"/>
  <c r="O20" i="92"/>
  <c r="O23" i="92"/>
  <c r="O30" i="92"/>
  <c r="O26" i="92"/>
  <c r="O22" i="92"/>
  <c r="O29" i="92"/>
  <c r="O25" i="92"/>
  <c r="O21" i="92"/>
  <c r="O32" i="92"/>
  <c r="O28" i="92"/>
  <c r="O24" i="92"/>
  <c r="O31" i="92"/>
  <c r="O27" i="92"/>
  <c r="O227" i="92"/>
  <c r="O219" i="92"/>
  <c r="O220" i="92"/>
  <c r="O221" i="92"/>
  <c r="O149" i="92"/>
  <c r="O144" i="92"/>
  <c r="O145" i="92"/>
  <c r="O152" i="92"/>
  <c r="O151" i="92"/>
  <c r="O234" i="92"/>
  <c r="DT236" i="84" s="1"/>
  <c r="O202" i="92"/>
  <c r="O199" i="92"/>
  <c r="O213" i="92"/>
  <c r="O201" i="92"/>
  <c r="O229" i="92"/>
  <c r="O206" i="92"/>
  <c r="O198" i="92"/>
  <c r="O204" i="92"/>
  <c r="O217" i="92"/>
  <c r="O214" i="92"/>
  <c r="O203" i="92"/>
  <c r="O228" i="92"/>
  <c r="O205" i="92"/>
  <c r="O218" i="92"/>
  <c r="O216" i="92"/>
  <c r="O200" i="92"/>
  <c r="O215" i="92"/>
  <c r="O230" i="92"/>
  <c r="O193" i="92"/>
  <c r="O188" i="92"/>
  <c r="O171" i="92"/>
  <c r="O175" i="92"/>
  <c r="O172" i="92"/>
  <c r="O174" i="92"/>
  <c r="O185" i="92"/>
  <c r="O168" i="92"/>
  <c r="O170" i="92"/>
  <c r="O167" i="92"/>
  <c r="O189" i="92"/>
  <c r="O178" i="92"/>
  <c r="O177" i="92"/>
  <c r="O173" i="92"/>
  <c r="O187" i="92"/>
  <c r="O169" i="92"/>
  <c r="O179" i="92"/>
  <c r="O186" i="92"/>
  <c r="O162" i="92"/>
  <c r="O146" i="92"/>
  <c r="O137" i="92"/>
  <c r="O158" i="92"/>
  <c r="O150" i="92"/>
  <c r="O142" i="92"/>
  <c r="O134" i="92"/>
  <c r="O135" i="92"/>
  <c r="O140" i="92"/>
  <c r="O155" i="92"/>
  <c r="O147" i="92"/>
  <c r="O139" i="92"/>
  <c r="O136" i="92"/>
  <c r="O157" i="92"/>
  <c r="O141" i="92"/>
  <c r="O153" i="92"/>
  <c r="O138" i="92"/>
  <c r="O156" i="92"/>
  <c r="O119" i="92"/>
  <c r="O129" i="92"/>
  <c r="O124" i="92"/>
  <c r="O106" i="92"/>
  <c r="O103" i="92"/>
  <c r="O105" i="92"/>
  <c r="O108" i="92"/>
  <c r="O123" i="92"/>
  <c r="O120" i="92"/>
  <c r="O110" i="92"/>
  <c r="O125" i="92"/>
  <c r="O122" i="92"/>
  <c r="O104" i="92"/>
  <c r="O107" i="92"/>
  <c r="O113" i="92"/>
  <c r="O109" i="92"/>
  <c r="O121" i="92"/>
  <c r="O111" i="92"/>
  <c r="L37" i="92"/>
  <c r="L240" i="92" s="1"/>
  <c r="G37" i="92"/>
  <c r="G240" i="92" s="1"/>
  <c r="O73" i="92"/>
  <c r="O78" i="92"/>
  <c r="O74" i="92"/>
  <c r="O75" i="92"/>
  <c r="O77" i="92"/>
  <c r="O80" i="92"/>
  <c r="O72" i="92"/>
  <c r="O79" i="92"/>
  <c r="O98" i="92"/>
  <c r="O76" i="92"/>
  <c r="C37" i="92"/>
  <c r="C240" i="92" s="1"/>
  <c r="J36" i="69" s="1"/>
  <c r="O67" i="92"/>
  <c r="O36" i="92"/>
  <c r="O43" i="92"/>
  <c r="O48" i="92"/>
  <c r="O42" i="92"/>
  <c r="O46" i="92"/>
  <c r="O47" i="92"/>
  <c r="O45" i="92"/>
  <c r="O44" i="92"/>
  <c r="O49" i="92"/>
  <c r="O41" i="92"/>
  <c r="O17" i="92"/>
  <c r="G30" i="94"/>
  <c r="N29" i="94"/>
  <c r="I30" i="94"/>
  <c r="Q30" i="94"/>
  <c r="O29" i="94"/>
  <c r="J30" i="94"/>
  <c r="H29" i="94"/>
  <c r="P29" i="94"/>
  <c r="K30" i="94"/>
  <c r="M30" i="94"/>
  <c r="I29" i="94"/>
  <c r="Q29" i="94"/>
  <c r="L30" i="94"/>
  <c r="S44" i="94"/>
  <c r="U44" i="94" s="1"/>
  <c r="AK11" i="84"/>
  <c r="P265" i="92"/>
  <c r="O248" i="92"/>
  <c r="F142" i="94"/>
  <c r="F62" i="94"/>
  <c r="F102" i="94"/>
  <c r="F20" i="94"/>
  <c r="F104" i="94"/>
  <c r="F144" i="94"/>
  <c r="F22" i="94"/>
  <c r="F64" i="94"/>
  <c r="F108" i="94"/>
  <c r="F148" i="94"/>
  <c r="F26" i="94"/>
  <c r="F68" i="94"/>
  <c r="E13" i="94"/>
  <c r="E30" i="94"/>
  <c r="E18" i="94"/>
  <c r="E15" i="94"/>
  <c r="E6" i="94"/>
  <c r="E2" i="94"/>
  <c r="E28" i="94"/>
  <c r="E26" i="94"/>
  <c r="E4" i="94"/>
  <c r="E31" i="94"/>
  <c r="E27" i="94"/>
  <c r="E24" i="94"/>
  <c r="E21" i="94"/>
  <c r="E16" i="94"/>
  <c r="E7" i="94"/>
  <c r="E23" i="94"/>
  <c r="E17" i="94"/>
  <c r="E14" i="94"/>
  <c r="E5" i="94"/>
  <c r="E25" i="94"/>
  <c r="E29" i="94"/>
  <c r="E10" i="94"/>
  <c r="E19" i="94"/>
  <c r="E12" i="94"/>
  <c r="E8" i="94"/>
  <c r="E3" i="94"/>
  <c r="E11" i="94"/>
  <c r="E20" i="94"/>
  <c r="E22" i="94"/>
  <c r="E9" i="94"/>
  <c r="F87" i="94"/>
  <c r="F127" i="94"/>
  <c r="F5" i="94"/>
  <c r="F47" i="94"/>
  <c r="F128" i="94"/>
  <c r="F88" i="94"/>
  <c r="F48" i="94"/>
  <c r="F6" i="94"/>
  <c r="F90" i="94"/>
  <c r="F130" i="94"/>
  <c r="F50" i="94"/>
  <c r="F8" i="94"/>
  <c r="F92" i="94"/>
  <c r="F52" i="94"/>
  <c r="F132" i="94"/>
  <c r="F10" i="94"/>
  <c r="F105" i="94"/>
  <c r="F145" i="94"/>
  <c r="F23" i="94"/>
  <c r="F65" i="94"/>
  <c r="F146" i="94"/>
  <c r="F66" i="94"/>
  <c r="F106" i="94"/>
  <c r="F24" i="94"/>
  <c r="F149" i="94"/>
  <c r="F109" i="94"/>
  <c r="F27" i="94"/>
  <c r="F69" i="94"/>
  <c r="F73" i="94"/>
  <c r="F113" i="94"/>
  <c r="F31" i="94"/>
  <c r="F153" i="94"/>
  <c r="C134" i="94"/>
  <c r="C113" i="94"/>
  <c r="C109" i="94"/>
  <c r="C105" i="94"/>
  <c r="C101" i="94"/>
  <c r="C88" i="94"/>
  <c r="C84" i="94"/>
  <c r="C135" i="94"/>
  <c r="C131" i="94"/>
  <c r="C110" i="94"/>
  <c r="C106" i="94"/>
  <c r="C102" i="94"/>
  <c r="C98" i="94"/>
  <c r="C85" i="94"/>
  <c r="C150" i="94"/>
  <c r="C146" i="94"/>
  <c r="C142" i="94"/>
  <c r="C138" i="94"/>
  <c r="C125" i="94"/>
  <c r="C92" i="94"/>
  <c r="C89" i="94"/>
  <c r="C71" i="94"/>
  <c r="C132" i="94"/>
  <c r="C129" i="94"/>
  <c r="C111" i="94"/>
  <c r="C107" i="94"/>
  <c r="C103" i="94"/>
  <c r="C99" i="94"/>
  <c r="C96" i="94"/>
  <c r="C86" i="94"/>
  <c r="C147" i="94"/>
  <c r="C139" i="94"/>
  <c r="C126" i="94"/>
  <c r="C93" i="94"/>
  <c r="C68" i="94"/>
  <c r="C64" i="94"/>
  <c r="C60" i="94"/>
  <c r="C57" i="94"/>
  <c r="C50" i="94"/>
  <c r="C47" i="94"/>
  <c r="C108" i="94"/>
  <c r="C100" i="94"/>
  <c r="C90" i="94"/>
  <c r="C87" i="94"/>
  <c r="C72" i="94"/>
  <c r="C54" i="94"/>
  <c r="C149" i="94"/>
  <c r="C141" i="94"/>
  <c r="C128" i="94"/>
  <c r="C95" i="94"/>
  <c r="C151" i="94"/>
  <c r="C143" i="94"/>
  <c r="C136" i="94"/>
  <c r="C70" i="94"/>
  <c r="C66" i="94"/>
  <c r="C62" i="94"/>
  <c r="C58" i="94"/>
  <c r="C45" i="94"/>
  <c r="C152" i="94"/>
  <c r="C137" i="94"/>
  <c r="C65" i="94"/>
  <c r="C49" i="94"/>
  <c r="C30" i="94"/>
  <c r="C112" i="94"/>
  <c r="C97" i="94"/>
  <c r="C55" i="94"/>
  <c r="C53" i="94"/>
  <c r="C51" i="94"/>
  <c r="C140" i="94"/>
  <c r="C130" i="94"/>
  <c r="C73" i="94"/>
  <c r="C67" i="94"/>
  <c r="C31" i="94"/>
  <c r="C48" i="94"/>
  <c r="C27" i="94"/>
  <c r="C8" i="94"/>
  <c r="C3" i="94"/>
  <c r="C145" i="94"/>
  <c r="C19" i="94"/>
  <c r="C5" i="94"/>
  <c r="C153" i="94"/>
  <c r="C59" i="94"/>
  <c r="C44" i="94"/>
  <c r="C23" i="94"/>
  <c r="C63" i="94"/>
  <c r="C46" i="94"/>
  <c r="C20" i="94"/>
  <c r="C17" i="94"/>
  <c r="C14" i="94"/>
  <c r="C22" i="94"/>
  <c r="C144" i="94"/>
  <c r="C133" i="94"/>
  <c r="C56" i="94"/>
  <c r="C28" i="94"/>
  <c r="C16" i="94"/>
  <c r="C7" i="94"/>
  <c r="C104" i="94"/>
  <c r="C94" i="94"/>
  <c r="C24" i="94"/>
  <c r="C18" i="94"/>
  <c r="C15" i="94"/>
  <c r="C9" i="94"/>
  <c r="C61" i="94"/>
  <c r="C2" i="94"/>
  <c r="C127" i="94"/>
  <c r="C91" i="94"/>
  <c r="C69" i="94"/>
  <c r="C29" i="94"/>
  <c r="C25" i="94"/>
  <c r="C13" i="94"/>
  <c r="C10" i="94"/>
  <c r="C124" i="94"/>
  <c r="C52" i="94"/>
  <c r="C26" i="94"/>
  <c r="C12" i="94"/>
  <c r="C6" i="94"/>
  <c r="C21" i="94"/>
  <c r="C148" i="94"/>
  <c r="C11" i="94"/>
  <c r="C4" i="94"/>
  <c r="E72" i="94"/>
  <c r="E69" i="94"/>
  <c r="E65" i="94"/>
  <c r="E61" i="94"/>
  <c r="E48" i="94"/>
  <c r="E44" i="94"/>
  <c r="E55" i="94"/>
  <c r="E73" i="94"/>
  <c r="E67" i="94"/>
  <c r="E63" i="94"/>
  <c r="E59" i="94"/>
  <c r="E56" i="94"/>
  <c r="E46" i="94"/>
  <c r="E70" i="94"/>
  <c r="E62" i="94"/>
  <c r="E45" i="94"/>
  <c r="E57" i="94"/>
  <c r="E64" i="94"/>
  <c r="E66" i="94"/>
  <c r="E58" i="94"/>
  <c r="E54" i="94"/>
  <c r="E51" i="94"/>
  <c r="E60" i="94"/>
  <c r="E52" i="94"/>
  <c r="E71" i="94"/>
  <c r="E49" i="94"/>
  <c r="E53" i="94"/>
  <c r="E47" i="94"/>
  <c r="E68" i="94"/>
  <c r="E50" i="94"/>
  <c r="D124" i="94"/>
  <c r="D44" i="94"/>
  <c r="D2" i="94"/>
  <c r="D84" i="94"/>
  <c r="F125" i="94"/>
  <c r="F85" i="94"/>
  <c r="F3" i="94"/>
  <c r="F45" i="94"/>
  <c r="F141" i="94"/>
  <c r="F101" i="94"/>
  <c r="F61" i="94"/>
  <c r="F19" i="94"/>
  <c r="F147" i="94"/>
  <c r="F107" i="94"/>
  <c r="F67" i="94"/>
  <c r="F25" i="94"/>
  <c r="E110" i="94"/>
  <c r="E106" i="94"/>
  <c r="E102" i="94"/>
  <c r="E98" i="94"/>
  <c r="E85" i="94"/>
  <c r="E111" i="94"/>
  <c r="E107" i="94"/>
  <c r="E103" i="94"/>
  <c r="E99" i="94"/>
  <c r="E96" i="94"/>
  <c r="E86" i="94"/>
  <c r="E93" i="94"/>
  <c r="E112" i="94"/>
  <c r="E108" i="94"/>
  <c r="E104" i="94"/>
  <c r="E100" i="94"/>
  <c r="E97" i="94"/>
  <c r="E90" i="94"/>
  <c r="E87" i="94"/>
  <c r="E113" i="94"/>
  <c r="E105" i="94"/>
  <c r="E84" i="94"/>
  <c r="E92" i="94"/>
  <c r="E89" i="94"/>
  <c r="E94" i="94"/>
  <c r="E101" i="94"/>
  <c r="E91" i="94"/>
  <c r="E109" i="94"/>
  <c r="E95" i="94"/>
  <c r="E88" i="94"/>
  <c r="F84" i="94"/>
  <c r="F124" i="94"/>
  <c r="F44" i="94"/>
  <c r="F2" i="94"/>
  <c r="E135" i="94"/>
  <c r="E131" i="94"/>
  <c r="E132" i="94"/>
  <c r="E129" i="94"/>
  <c r="E151" i="94"/>
  <c r="E147" i="94"/>
  <c r="E143" i="94"/>
  <c r="E139" i="94"/>
  <c r="E136" i="94"/>
  <c r="E126" i="94"/>
  <c r="E133" i="94"/>
  <c r="E152" i="94"/>
  <c r="E144" i="94"/>
  <c r="E137" i="94"/>
  <c r="E134" i="94"/>
  <c r="E146" i="94"/>
  <c r="E138" i="94"/>
  <c r="E125" i="94"/>
  <c r="E148" i="94"/>
  <c r="E140" i="94"/>
  <c r="E130" i="94"/>
  <c r="E127" i="94"/>
  <c r="E141" i="94"/>
  <c r="E145" i="94"/>
  <c r="E124" i="94"/>
  <c r="E149" i="94"/>
  <c r="E142" i="94"/>
  <c r="E150" i="94"/>
  <c r="E128" i="94"/>
  <c r="E153" i="94"/>
  <c r="F51" i="94"/>
  <c r="F131" i="94"/>
  <c r="F91" i="94"/>
  <c r="F9" i="94"/>
  <c r="F100" i="94"/>
  <c r="F140" i="94"/>
  <c r="F18" i="94"/>
  <c r="F60" i="94"/>
  <c r="F112" i="94"/>
  <c r="F152" i="94"/>
  <c r="F72" i="94"/>
  <c r="F30" i="94"/>
  <c r="F89" i="94"/>
  <c r="F129" i="94"/>
  <c r="F49" i="94"/>
  <c r="F7" i="94"/>
  <c r="F139" i="94"/>
  <c r="F99" i="94"/>
  <c r="F59" i="94"/>
  <c r="F17" i="94"/>
  <c r="F150" i="94"/>
  <c r="F28" i="94"/>
  <c r="F70" i="94"/>
  <c r="F110" i="94"/>
  <c r="F94" i="94"/>
  <c r="F134" i="94"/>
  <c r="F54" i="94"/>
  <c r="F12" i="94"/>
  <c r="F55" i="94"/>
  <c r="F95" i="94"/>
  <c r="F135" i="94"/>
  <c r="F13" i="94"/>
  <c r="F143" i="94"/>
  <c r="F63" i="94"/>
  <c r="F21" i="94"/>
  <c r="F103" i="94"/>
  <c r="F126" i="94"/>
  <c r="F86" i="94"/>
  <c r="F46" i="94"/>
  <c r="F4" i="94"/>
  <c r="F93" i="94"/>
  <c r="F133" i="94"/>
  <c r="F53" i="94"/>
  <c r="F11" i="94"/>
  <c r="F97" i="94"/>
  <c r="F137" i="94"/>
  <c r="F57" i="94"/>
  <c r="F15" i="94"/>
  <c r="F151" i="94"/>
  <c r="F71" i="94"/>
  <c r="F29" i="94"/>
  <c r="F111" i="94"/>
  <c r="L27" i="53"/>
  <c r="P535" i="94"/>
  <c r="G27" i="53"/>
  <c r="K535" i="94"/>
  <c r="N27" i="53"/>
  <c r="R535" i="94"/>
  <c r="CZ26" i="84"/>
  <c r="H27" i="53"/>
  <c r="L535" i="94"/>
  <c r="I27" i="53"/>
  <c r="M535" i="94"/>
  <c r="DB26" i="84"/>
  <c r="J27" i="53"/>
  <c r="N535" i="94"/>
  <c r="C27" i="53"/>
  <c r="G535" i="94"/>
  <c r="CU26" i="84"/>
  <c r="E27" i="53"/>
  <c r="I535" i="94"/>
  <c r="M27" i="53"/>
  <c r="Q535" i="94"/>
  <c r="D27" i="53"/>
  <c r="H535" i="94"/>
  <c r="CV26" i="84"/>
  <c r="K27" i="53"/>
  <c r="O535" i="94"/>
  <c r="F27" i="53"/>
  <c r="J535" i="94"/>
  <c r="CW26" i="84"/>
  <c r="HT64" i="84"/>
  <c r="JO24" i="84"/>
  <c r="KK35" i="84"/>
  <c r="JO102" i="84"/>
  <c r="KK29" i="84"/>
  <c r="KK19" i="84"/>
  <c r="KK15" i="84"/>
  <c r="JO123" i="84"/>
  <c r="JO20" i="84"/>
  <c r="KK16" i="84"/>
  <c r="KK18" i="84"/>
  <c r="JO28" i="84"/>
  <c r="KK44" i="84"/>
  <c r="JO114" i="84"/>
  <c r="JO33" i="84"/>
  <c r="JO79" i="84"/>
  <c r="KK31" i="84"/>
  <c r="KK37" i="84"/>
  <c r="JO90" i="84"/>
  <c r="A10" i="92"/>
  <c r="P281" i="92"/>
  <c r="M21" i="94"/>
  <c r="JO122" i="84"/>
  <c r="JO29" i="84"/>
  <c r="HT59" i="84"/>
  <c r="JO55" i="84"/>
  <c r="HT62" i="84"/>
  <c r="HT63" i="84"/>
  <c r="JO59" i="84"/>
  <c r="HT65" i="84"/>
  <c r="JO83" i="84"/>
  <c r="JO103" i="84"/>
  <c r="JO109" i="84"/>
  <c r="JO110" i="84" s="1"/>
  <c r="JO82" i="84"/>
  <c r="KK33" i="84"/>
  <c r="JO36" i="84"/>
  <c r="KK38" i="84"/>
  <c r="JO39" i="84"/>
  <c r="JO40" i="84"/>
  <c r="JO53" i="84"/>
  <c r="JO73" i="84"/>
  <c r="JO86" i="84"/>
  <c r="KK23" i="84"/>
  <c r="JO26" i="84"/>
  <c r="HT67" i="84"/>
  <c r="JO31" i="84"/>
  <c r="JO37" i="84"/>
  <c r="JO41" i="84"/>
  <c r="HT61" i="84"/>
  <c r="JO35" i="84"/>
  <c r="JO19" i="84"/>
  <c r="JO75" i="84"/>
  <c r="JO80" i="84"/>
  <c r="JO21" i="84"/>
  <c r="KK25" i="84"/>
  <c r="KK27" i="84"/>
  <c r="JO51" i="84"/>
  <c r="HT66" i="84"/>
  <c r="KK26" i="84"/>
  <c r="JO81" i="84"/>
  <c r="KK24" i="84"/>
  <c r="KK28" i="84"/>
  <c r="JO46" i="84"/>
  <c r="P19" i="92"/>
  <c r="H66" i="53"/>
  <c r="P19" i="53"/>
  <c r="DD19" i="84" s="1"/>
  <c r="P42" i="53"/>
  <c r="DD34" i="84"/>
  <c r="CU65" i="84"/>
  <c r="CW65" i="84"/>
  <c r="O273" i="92"/>
  <c r="DH6" i="84"/>
  <c r="O11" i="92"/>
  <c r="O276" i="92"/>
  <c r="O260" i="92"/>
  <c r="O279" i="92"/>
  <c r="O18" i="92"/>
  <c r="O247" i="92"/>
  <c r="O263" i="92"/>
  <c r="O274" i="92"/>
  <c r="O277" i="92"/>
  <c r="O261" i="92"/>
  <c r="O272" i="92"/>
  <c r="O280" i="92"/>
  <c r="O257" i="92"/>
  <c r="O258" i="92"/>
  <c r="O15" i="92"/>
  <c r="O10" i="92"/>
  <c r="O256" i="92"/>
  <c r="O264" i="92"/>
  <c r="O275" i="92"/>
  <c r="O12" i="92"/>
  <c r="O13" i="92"/>
  <c r="O259" i="92"/>
  <c r="O278" i="92"/>
  <c r="O14" i="92"/>
  <c r="O16" i="92"/>
  <c r="O246" i="92"/>
  <c r="O262" i="92"/>
  <c r="T3" i="53"/>
  <c r="K66" i="53"/>
  <c r="P24" i="53"/>
  <c r="S533" i="94" s="1"/>
  <c r="U533" i="94" s="1"/>
  <c r="F66" i="53"/>
  <c r="N66" i="53"/>
  <c r="C66" i="53"/>
  <c r="L66" i="53"/>
  <c r="E66" i="53"/>
  <c r="D66" i="53"/>
  <c r="DT229" i="84" l="1"/>
  <c r="O231" i="92"/>
  <c r="DT233" i="84" s="1"/>
  <c r="C295" i="92"/>
  <c r="DH297" i="84" s="1"/>
  <c r="J284" i="92"/>
  <c r="DO286" i="84" s="1"/>
  <c r="DO239" i="84"/>
  <c r="D284" i="92"/>
  <c r="DI286" i="84" s="1"/>
  <c r="AF36" i="84"/>
  <c r="P27" i="94" s="1"/>
  <c r="DQ242" i="84"/>
  <c r="H284" i="92"/>
  <c r="DM286" i="84" s="1"/>
  <c r="I284" i="92"/>
  <c r="DN286" i="84" s="1"/>
  <c r="DN239" i="84"/>
  <c r="N284" i="92"/>
  <c r="DS286" i="84" s="1"/>
  <c r="DS239" i="84"/>
  <c r="G284" i="92"/>
  <c r="DL286" i="84" s="1"/>
  <c r="DL239" i="84"/>
  <c r="AA36" i="84"/>
  <c r="K27" i="94" s="1"/>
  <c r="DL242" i="84"/>
  <c r="E284" i="92"/>
  <c r="DJ286" i="84" s="1"/>
  <c r="DJ239" i="84"/>
  <c r="L284" i="92"/>
  <c r="DQ286" i="84" s="1"/>
  <c r="DQ239" i="84"/>
  <c r="F284" i="92"/>
  <c r="DK286" i="84" s="1"/>
  <c r="DK239" i="84"/>
  <c r="W36" i="84"/>
  <c r="G27" i="94" s="1"/>
  <c r="DH242" i="84"/>
  <c r="JO124" i="84"/>
  <c r="JO106" i="84"/>
  <c r="M31" i="86"/>
  <c r="M190" i="86"/>
  <c r="E190" i="86"/>
  <c r="E31" i="86"/>
  <c r="L190" i="86"/>
  <c r="L31" i="86"/>
  <c r="F190" i="86"/>
  <c r="F31" i="86"/>
  <c r="K190" i="86"/>
  <c r="K31" i="86"/>
  <c r="D190" i="86"/>
  <c r="D31" i="86"/>
  <c r="J190" i="86"/>
  <c r="J31" i="86"/>
  <c r="H190" i="86"/>
  <c r="H31" i="86"/>
  <c r="P250" i="86"/>
  <c r="I190" i="86"/>
  <c r="I31" i="86"/>
  <c r="N190" i="86"/>
  <c r="N31" i="86"/>
  <c r="G31" i="86"/>
  <c r="G190" i="86"/>
  <c r="O249" i="92"/>
  <c r="P30" i="94"/>
  <c r="H30" i="94"/>
  <c r="R30" i="94"/>
  <c r="R29" i="94"/>
  <c r="J29" i="94"/>
  <c r="M29" i="94"/>
  <c r="L29" i="94"/>
  <c r="O30" i="94"/>
  <c r="N30" i="94"/>
  <c r="K29" i="94"/>
  <c r="O239" i="92"/>
  <c r="DT241" i="84" s="1"/>
  <c r="O211" i="92"/>
  <c r="O190" i="92"/>
  <c r="O159" i="92"/>
  <c r="O126" i="92"/>
  <c r="O95" i="92"/>
  <c r="O64" i="92"/>
  <c r="P34" i="92"/>
  <c r="P237" i="92" s="1"/>
  <c r="O19" i="92"/>
  <c r="O33" i="92"/>
  <c r="J37" i="92"/>
  <c r="J240" i="92" s="1"/>
  <c r="I37" i="92"/>
  <c r="I240" i="92" s="1"/>
  <c r="M37" i="92"/>
  <c r="M240" i="92" s="1"/>
  <c r="E37" i="92"/>
  <c r="E240" i="92" s="1"/>
  <c r="N37" i="92"/>
  <c r="N240" i="92" s="1"/>
  <c r="O176" i="92"/>
  <c r="K37" i="92"/>
  <c r="K240" i="92" s="1"/>
  <c r="D37" i="92"/>
  <c r="D240" i="92" s="1"/>
  <c r="O143" i="92"/>
  <c r="O112" i="92"/>
  <c r="F37" i="92"/>
  <c r="F240" i="92" s="1"/>
  <c r="H37" i="92"/>
  <c r="H240" i="92" s="1"/>
  <c r="O81" i="92"/>
  <c r="O50" i="92"/>
  <c r="H266" i="92"/>
  <c r="P16" i="94"/>
  <c r="G23" i="94"/>
  <c r="I16" i="94"/>
  <c r="J16" i="94"/>
  <c r="H16" i="94"/>
  <c r="N16" i="94"/>
  <c r="L16" i="94"/>
  <c r="R16" i="94"/>
  <c r="G29" i="94"/>
  <c r="W37" i="69"/>
  <c r="W38" i="69"/>
  <c r="K16" i="94"/>
  <c r="O16" i="94"/>
  <c r="M16" i="94"/>
  <c r="Q16" i="94"/>
  <c r="A11" i="92"/>
  <c r="A12" i="92" s="1"/>
  <c r="P19" i="94"/>
  <c r="P22" i="94"/>
  <c r="R19" i="94"/>
  <c r="R22" i="94"/>
  <c r="M19" i="94"/>
  <c r="M22" i="94"/>
  <c r="L19" i="94"/>
  <c r="L22" i="94"/>
  <c r="Q19" i="94"/>
  <c r="Q22" i="94"/>
  <c r="H19" i="94"/>
  <c r="H22" i="94"/>
  <c r="R18" i="94"/>
  <c r="R21" i="94"/>
  <c r="K18" i="94"/>
  <c r="K21" i="94"/>
  <c r="N18" i="94"/>
  <c r="N21" i="94"/>
  <c r="L18" i="94"/>
  <c r="L21" i="94"/>
  <c r="N19" i="94"/>
  <c r="N22" i="94"/>
  <c r="J18" i="94"/>
  <c r="J21" i="94"/>
  <c r="I18" i="94"/>
  <c r="I21" i="94"/>
  <c r="O19" i="94"/>
  <c r="O22" i="94"/>
  <c r="K19" i="94"/>
  <c r="K22" i="94"/>
  <c r="Q18" i="94"/>
  <c r="Q21" i="94"/>
  <c r="G19" i="94"/>
  <c r="G22" i="94"/>
  <c r="P18" i="94"/>
  <c r="P21" i="94"/>
  <c r="I19" i="94"/>
  <c r="I22" i="94"/>
  <c r="O18" i="94"/>
  <c r="O21" i="94"/>
  <c r="G18" i="94"/>
  <c r="G21" i="94"/>
  <c r="J19" i="94"/>
  <c r="J22" i="94"/>
  <c r="H18" i="94"/>
  <c r="H21" i="94"/>
  <c r="D266" i="92"/>
  <c r="J266" i="92"/>
  <c r="E266" i="92"/>
  <c r="G266" i="92"/>
  <c r="F266" i="92"/>
  <c r="L266" i="92"/>
  <c r="C266" i="92"/>
  <c r="M266" i="92"/>
  <c r="N266" i="92"/>
  <c r="K266" i="92"/>
  <c r="M18" i="94"/>
  <c r="I266" i="92"/>
  <c r="HT68" i="84"/>
  <c r="JO60" i="84"/>
  <c r="JO93" i="84"/>
  <c r="DD42" i="84"/>
  <c r="P44" i="53"/>
  <c r="DD44" i="84" s="1"/>
  <c r="T4" i="53"/>
  <c r="O265" i="92"/>
  <c r="P26" i="53"/>
  <c r="DD24" i="84"/>
  <c r="O281" i="92"/>
  <c r="P284" i="92" l="1"/>
  <c r="DU286" i="84" s="1"/>
  <c r="DU239" i="84"/>
  <c r="AC36" i="84"/>
  <c r="M27" i="94" s="1"/>
  <c r="DN242" i="84"/>
  <c r="Z36" i="84"/>
  <c r="J27" i="94" s="1"/>
  <c r="DK242" i="84"/>
  <c r="AD36" i="84"/>
  <c r="N27" i="94" s="1"/>
  <c r="DO242" i="84"/>
  <c r="AG36" i="84"/>
  <c r="Q27" i="94" s="1"/>
  <c r="DR242" i="84"/>
  <c r="AB36" i="84"/>
  <c r="L27" i="94" s="1"/>
  <c r="DM242" i="84"/>
  <c r="AH36" i="84"/>
  <c r="R27" i="94" s="1"/>
  <c r="DS242" i="84"/>
  <c r="X36" i="84"/>
  <c r="H27" i="94" s="1"/>
  <c r="DI242" i="84"/>
  <c r="Y36" i="84"/>
  <c r="I27" i="94" s="1"/>
  <c r="DJ242" i="84"/>
  <c r="AE36" i="84"/>
  <c r="O27" i="94" s="1"/>
  <c r="DP242" i="84"/>
  <c r="P190" i="86"/>
  <c r="CM190" i="84" s="1"/>
  <c r="S484" i="94" s="1"/>
  <c r="U484" i="94" s="1"/>
  <c r="O160" i="92"/>
  <c r="O163" i="92" s="1"/>
  <c r="O232" i="92"/>
  <c r="O96" i="92"/>
  <c r="O99" i="92" s="1"/>
  <c r="O191" i="92"/>
  <c r="O194" i="92" s="1"/>
  <c r="O65" i="92"/>
  <c r="O68" i="92" s="1"/>
  <c r="O127" i="92"/>
  <c r="O130" i="92" s="1"/>
  <c r="O34" i="92"/>
  <c r="P37" i="92"/>
  <c r="P240" i="92" s="1"/>
  <c r="DU242" i="84" s="1"/>
  <c r="N28" i="94"/>
  <c r="O28" i="94"/>
  <c r="R28" i="94"/>
  <c r="H28" i="94"/>
  <c r="I28" i="94"/>
  <c r="K28" i="94"/>
  <c r="M28" i="94"/>
  <c r="W28" i="69"/>
  <c r="P28" i="94"/>
  <c r="L23" i="94"/>
  <c r="L24" i="94"/>
  <c r="I23" i="94"/>
  <c r="I24" i="94"/>
  <c r="K23" i="94"/>
  <c r="K24" i="94"/>
  <c r="G24" i="94"/>
  <c r="O23" i="94"/>
  <c r="O24" i="94"/>
  <c r="N23" i="94"/>
  <c r="N24" i="94"/>
  <c r="Q28" i="94"/>
  <c r="Q23" i="94"/>
  <c r="Q24" i="94"/>
  <c r="V28" i="69"/>
  <c r="H23" i="94"/>
  <c r="H24" i="94"/>
  <c r="M23" i="94"/>
  <c r="M24" i="94"/>
  <c r="P23" i="94"/>
  <c r="P24" i="94"/>
  <c r="G28" i="94"/>
  <c r="J28" i="94"/>
  <c r="R23" i="94"/>
  <c r="R24" i="94"/>
  <c r="J23" i="94"/>
  <c r="J24" i="94"/>
  <c r="G16" i="94"/>
  <c r="L295" i="92"/>
  <c r="DQ297" i="84" s="1"/>
  <c r="F295" i="92"/>
  <c r="DK297" i="84" s="1"/>
  <c r="L20" i="94"/>
  <c r="K20" i="94"/>
  <c r="G295" i="92"/>
  <c r="DL297" i="84" s="1"/>
  <c r="R20" i="94"/>
  <c r="J295" i="92"/>
  <c r="DO297" i="84" s="1"/>
  <c r="I295" i="92"/>
  <c r="DN297" i="84" s="1"/>
  <c r="E295" i="92"/>
  <c r="DJ297" i="84" s="1"/>
  <c r="P14" i="94"/>
  <c r="H14" i="94"/>
  <c r="K14" i="94"/>
  <c r="I14" i="94"/>
  <c r="G14" i="94"/>
  <c r="Q14" i="94"/>
  <c r="S136" i="94"/>
  <c r="U136" i="94" s="1"/>
  <c r="R14" i="94"/>
  <c r="N14" i="94"/>
  <c r="S96" i="94"/>
  <c r="U96" i="94" s="1"/>
  <c r="J14" i="94"/>
  <c r="O14" i="94"/>
  <c r="M14" i="94"/>
  <c r="L14" i="94"/>
  <c r="I20" i="94"/>
  <c r="N20" i="94"/>
  <c r="DD26" i="84"/>
  <c r="S535" i="94"/>
  <c r="U535" i="94" s="1"/>
  <c r="A13" i="92"/>
  <c r="O235" i="92" l="1"/>
  <c r="DT237" i="84" s="1"/>
  <c r="DT234" i="84"/>
  <c r="M295" i="92"/>
  <c r="H295" i="92"/>
  <c r="D295" i="92"/>
  <c r="C28" i="69"/>
  <c r="O237" i="92"/>
  <c r="L28" i="94"/>
  <c r="O37" i="92"/>
  <c r="S52" i="69"/>
  <c r="AF52" i="84" s="1"/>
  <c r="P52" i="69"/>
  <c r="AC52" i="84" s="1"/>
  <c r="N52" i="69"/>
  <c r="AA52" i="84" s="1"/>
  <c r="J52" i="69"/>
  <c r="W52" i="84" s="1"/>
  <c r="Q52" i="69"/>
  <c r="AD52" i="84" s="1"/>
  <c r="M52" i="69"/>
  <c r="Z52" i="84" s="1"/>
  <c r="L52" i="69"/>
  <c r="Y52" i="84" s="1"/>
  <c r="W29" i="69"/>
  <c r="J20" i="94"/>
  <c r="Q20" i="94"/>
  <c r="P20" i="94"/>
  <c r="H20" i="94"/>
  <c r="O20" i="94"/>
  <c r="P295" i="92"/>
  <c r="DU297" i="84" s="1"/>
  <c r="M20" i="94"/>
  <c r="G20" i="94"/>
  <c r="A14" i="92"/>
  <c r="O240" i="92" l="1"/>
  <c r="DT242" i="84" s="1"/>
  <c r="O284" i="92"/>
  <c r="DT286" i="84" s="1"/>
  <c r="DT239" i="84"/>
  <c r="K52" i="69"/>
  <c r="X52" i="84" s="1"/>
  <c r="DI297" i="84"/>
  <c r="O52" i="69"/>
  <c r="AB52" i="84" s="1"/>
  <c r="DM297" i="84"/>
  <c r="T52" i="69"/>
  <c r="AG52" i="84" s="1"/>
  <c r="DR297" i="84"/>
  <c r="N295" i="92"/>
  <c r="K295" i="92"/>
  <c r="D28" i="69"/>
  <c r="AK32" i="84" s="1"/>
  <c r="C29" i="69"/>
  <c r="W36" i="69"/>
  <c r="AJ36" i="84" s="1"/>
  <c r="A15" i="92"/>
  <c r="A16" i="92" s="1"/>
  <c r="A17" i="92" s="1"/>
  <c r="A18" i="92" s="1"/>
  <c r="U52" i="69" l="1"/>
  <c r="AH52" i="84" s="1"/>
  <c r="DS297" i="84"/>
  <c r="R52" i="69"/>
  <c r="AE52" i="84" s="1"/>
  <c r="DP297" i="84"/>
  <c r="O295" i="92"/>
  <c r="DT297" i="84" s="1"/>
  <c r="D29" i="69"/>
  <c r="AK33" i="84" s="1"/>
  <c r="W52" i="69" l="1"/>
  <c r="C52" i="69" s="1"/>
  <c r="A19" i="92" l="1"/>
  <c r="A20" i="92" l="1"/>
  <c r="N15" i="6"/>
  <c r="A6" i="6"/>
  <c r="AE18" i="89"/>
  <c r="AE17" i="89"/>
  <c r="AE16" i="89"/>
  <c r="AE15" i="89"/>
  <c r="AE14" i="89"/>
  <c r="AE13" i="89"/>
  <c r="AE12" i="89"/>
  <c r="AE11" i="89"/>
  <c r="AE10" i="89"/>
  <c r="AE9" i="89"/>
  <c r="AG19" i="89"/>
  <c r="AF19" i="89"/>
  <c r="AD19" i="89"/>
  <c r="AC19" i="89"/>
  <c r="AE19" i="89"/>
  <c r="W26" i="78" l="1"/>
  <c r="JD6" i="84"/>
  <c r="A21" i="92"/>
  <c r="AB19" i="89"/>
  <c r="AE8" i="89"/>
  <c r="A22" i="92" l="1"/>
  <c r="A23" i="92" l="1"/>
  <c r="A24" i="92" s="1"/>
  <c r="A25" i="92" s="1"/>
  <c r="A26" i="92" s="1"/>
  <c r="A27" i="92" s="1"/>
  <c r="A28" i="92" s="1"/>
  <c r="A29" i="92" s="1"/>
  <c r="A30" i="92" s="1"/>
  <c r="A31" i="92" s="1"/>
  <c r="A32" i="92" s="1"/>
  <c r="A33" i="92" l="1"/>
  <c r="A34" i="92" s="1"/>
  <c r="A36" i="92" l="1"/>
  <c r="A37" i="92" l="1"/>
  <c r="A40" i="92" l="1"/>
  <c r="A41" i="92" s="1"/>
  <c r="A42" i="92" s="1"/>
  <c r="A43" i="92" s="1"/>
  <c r="A44" i="92" s="1"/>
  <c r="A45" i="92" s="1"/>
  <c r="A46" i="92" s="1"/>
  <c r="A47" i="92" s="1"/>
  <c r="A48" i="92" s="1"/>
  <c r="A49" i="92" s="1"/>
  <c r="A50" i="92" s="1"/>
  <c r="A51" i="92" s="1"/>
  <c r="A52" i="92" s="1"/>
  <c r="A53" i="92" s="1"/>
  <c r="A54" i="92" s="1"/>
  <c r="A55" i="92" s="1"/>
  <c r="A56" i="92" s="1"/>
  <c r="A57" i="92" s="1"/>
  <c r="A58" i="92" s="1"/>
  <c r="A59" i="92" s="1"/>
  <c r="A60" i="92" s="1"/>
  <c r="A61" i="92" s="1"/>
  <c r="A62" i="92" s="1"/>
  <c r="A63" i="92" s="1"/>
  <c r="A64" i="92" s="1"/>
  <c r="A65" i="92" s="1"/>
  <c r="A67" i="92" s="1"/>
  <c r="A68" i="92" s="1"/>
  <c r="A71" i="92" l="1"/>
  <c r="A72" i="92" s="1"/>
  <c r="A73" i="92" s="1"/>
  <c r="A74" i="92" s="1"/>
  <c r="A75" i="92" s="1"/>
  <c r="A76" i="92" s="1"/>
  <c r="A77" i="92" s="1"/>
  <c r="A78" i="92" s="1"/>
  <c r="A79" i="92" s="1"/>
  <c r="A80" i="92" s="1"/>
  <c r="A81" i="92" s="1"/>
  <c r="A82" i="92" s="1"/>
  <c r="A83" i="92" s="1"/>
  <c r="A84" i="92" s="1"/>
  <c r="A85" i="92" s="1"/>
  <c r="A86" i="92" s="1"/>
  <c r="A87" i="92" s="1"/>
  <c r="A88" i="92" l="1"/>
  <c r="A89" i="92" l="1"/>
  <c r="A90" i="92" s="1"/>
  <c r="A91" i="92" s="1"/>
  <c r="A92" i="92" l="1"/>
  <c r="A93" i="92" s="1"/>
  <c r="A94" i="92" s="1"/>
  <c r="A95" i="92" s="1"/>
  <c r="A96" i="92" l="1"/>
  <c r="T76" i="5" l="1"/>
  <c r="KJ76" i="84" s="1"/>
  <c r="G7" i="5"/>
  <c r="H7" i="5"/>
  <c r="I7" i="5"/>
  <c r="J7" i="5"/>
  <c r="K7" i="5"/>
  <c r="L7" i="5"/>
  <c r="M7" i="5"/>
  <c r="N7" i="5"/>
  <c r="O7" i="5"/>
  <c r="P7" i="5"/>
  <c r="Q7" i="5"/>
  <c r="F7" i="5"/>
  <c r="S12" i="5"/>
  <c r="O11" i="79"/>
  <c r="O10" i="79"/>
  <c r="O9" i="79"/>
  <c r="O8" i="79"/>
  <c r="M11" i="79"/>
  <c r="M10" i="79"/>
  <c r="M9" i="79"/>
  <c r="M8" i="79"/>
  <c r="K11" i="79"/>
  <c r="K10" i="79"/>
  <c r="K9" i="79"/>
  <c r="K8" i="79"/>
  <c r="I11" i="79"/>
  <c r="I10" i="79"/>
  <c r="I9" i="79"/>
  <c r="I8" i="79"/>
  <c r="G11" i="79"/>
  <c r="G10" i="79"/>
  <c r="G9" i="79"/>
  <c r="G8" i="79"/>
  <c r="E9" i="79"/>
  <c r="E10" i="79"/>
  <c r="E11" i="79"/>
  <c r="E8" i="79"/>
  <c r="A98" i="92" l="1"/>
  <c r="A99" i="92" s="1"/>
  <c r="AE12" i="5"/>
  <c r="AD12" i="5"/>
  <c r="AD76" i="5" s="1"/>
  <c r="Z22" i="5" s="1"/>
  <c r="AA22" i="5" s="1"/>
  <c r="KI12" i="84"/>
  <c r="KK12" i="84" s="1"/>
  <c r="KK45"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I6" i="68"/>
  <c r="LT6" i="84" s="1"/>
  <c r="H6" i="68"/>
  <c r="LS6" i="84" s="1"/>
  <c r="G6" i="68"/>
  <c r="LR6" i="84" s="1"/>
  <c r="A102" i="92" l="1"/>
  <c r="A103" i="92" s="1"/>
  <c r="A104" i="92" s="1"/>
  <c r="A105" i="92" s="1"/>
  <c r="A106" i="92" s="1"/>
  <c r="A107" i="92" s="1"/>
  <c r="A108" i="92" s="1"/>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A109" i="92" l="1"/>
  <c r="AC76" i="5"/>
  <c r="Z21" i="5" s="1"/>
  <c r="AA21" i="5" s="1"/>
  <c r="R78" i="5"/>
  <c r="KH78" i="84" s="1"/>
  <c r="AG2" i="78"/>
  <c r="AG3" i="78"/>
  <c r="AG4" i="78"/>
  <c r="AG5" i="78"/>
  <c r="AG6" i="78"/>
  <c r="AG7" i="78"/>
  <c r="AG8" i="78"/>
  <c r="AG9" i="78"/>
  <c r="AG10" i="78"/>
  <c r="AG11" i="78"/>
  <c r="AG12" i="78"/>
  <c r="AG1" i="78"/>
  <c r="A110" i="92" l="1"/>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BR43" i="89"/>
  <c r="A111" i="92" l="1"/>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A112" i="92" l="1"/>
  <c r="A113" i="92" s="1"/>
  <c r="A114" i="92" s="1"/>
  <c r="A115" i="92" s="1"/>
  <c r="A116" i="92" s="1"/>
  <c r="A117" i="92" s="1"/>
  <c r="A118" i="92" s="1"/>
  <c r="A119" i="92" s="1"/>
  <c r="A120" i="92" s="1"/>
  <c r="A121" i="92" s="1"/>
  <c r="A122" i="92" s="1"/>
  <c r="A123" i="92" s="1"/>
  <c r="A124" i="92" s="1"/>
  <c r="A125" i="92" s="1"/>
  <c r="A126" i="92" s="1"/>
  <c r="F21" i="9"/>
  <c r="F22" i="9"/>
  <c r="F23" i="9"/>
  <c r="F24" i="9"/>
  <c r="F25" i="9"/>
  <c r="F26" i="9"/>
  <c r="F27" i="9"/>
  <c r="F28" i="9"/>
  <c r="F29" i="9"/>
  <c r="F30" i="9"/>
  <c r="F31" i="9"/>
  <c r="F32" i="9"/>
  <c r="F33" i="9"/>
  <c r="F36" i="9"/>
  <c r="F37" i="9"/>
  <c r="F38" i="9"/>
  <c r="F39" i="9"/>
  <c r="F40" i="9"/>
  <c r="F41" i="9"/>
  <c r="F42" i="9"/>
  <c r="F20" i="9"/>
  <c r="A127" i="92" l="1"/>
  <c r="A129" i="92" s="1"/>
  <c r="A130" i="92" s="1"/>
  <c r="F43" i="9"/>
  <c r="H5" i="9" s="1"/>
  <c r="F59" i="3"/>
  <c r="G4" i="3"/>
  <c r="A133" i="92" l="1"/>
  <c r="A134" i="92" s="1"/>
  <c r="A135" i="92" s="1"/>
  <c r="A136" i="92" s="1"/>
  <c r="A137" i="92" s="1"/>
  <c r="A138" i="92" s="1"/>
  <c r="A139" i="92" s="1"/>
  <c r="A140" i="92" s="1"/>
  <c r="A141" i="92" s="1"/>
  <c r="A142" i="92" s="1"/>
  <c r="A143" i="92" s="1"/>
  <c r="P16" i="16"/>
  <c r="A144" i="92" l="1"/>
  <c r="A145" i="92" s="1"/>
  <c r="A146" i="92" s="1"/>
  <c r="A147" i="92" s="1"/>
  <c r="A148" i="92" s="1"/>
  <c r="A149" i="92" s="1"/>
  <c r="A150" i="92" s="1"/>
  <c r="N9" i="60"/>
  <c r="A151" i="92" l="1"/>
  <c r="A152" i="92" s="1"/>
  <c r="A153" i="92" s="1"/>
  <c r="A154" i="92" s="1"/>
  <c r="A155" i="92" s="1"/>
  <c r="A156" i="92" s="1"/>
  <c r="A157" i="92" s="1"/>
  <c r="A158" i="92" s="1"/>
  <c r="A159" i="92" s="1"/>
  <c r="A160" i="92" l="1"/>
  <c r="A162" i="92" s="1"/>
  <c r="A163" i="92" s="1"/>
  <c r="E13" i="90"/>
  <c r="A166" i="92" l="1"/>
  <c r="A167" i="92" s="1"/>
  <c r="A168" i="92" s="1"/>
  <c r="A169" i="92" s="1"/>
  <c r="A170" i="92" s="1"/>
  <c r="A171" i="92" s="1"/>
  <c r="A172" i="92" s="1"/>
  <c r="A173" i="92" s="1"/>
  <c r="A174" i="92" s="1"/>
  <c r="A175" i="92" s="1"/>
  <c r="A176" i="92" s="1"/>
  <c r="G9" i="9"/>
  <c r="G8" i="9"/>
  <c r="G13" i="9"/>
  <c r="G14" i="9"/>
  <c r="G15" i="9"/>
  <c r="G16" i="9"/>
  <c r="G17" i="9"/>
  <c r="G18" i="9"/>
  <c r="G19" i="9"/>
  <c r="G20" i="9"/>
  <c r="G21" i="9"/>
  <c r="G22" i="9"/>
  <c r="G23" i="9"/>
  <c r="G24" i="9"/>
  <c r="G25" i="9"/>
  <c r="G26" i="9"/>
  <c r="G27" i="9"/>
  <c r="G28" i="9"/>
  <c r="G29" i="9"/>
  <c r="G30" i="9"/>
  <c r="G31" i="9"/>
  <c r="G32" i="9"/>
  <c r="G33" i="9"/>
  <c r="G37" i="9"/>
  <c r="G38" i="9"/>
  <c r="G39" i="9"/>
  <c r="G40" i="9"/>
  <c r="G41" i="9"/>
  <c r="G42" i="9"/>
  <c r="G36" i="9"/>
  <c r="A177" i="92" l="1"/>
  <c r="A178" i="92" s="1"/>
  <c r="A179" i="92" s="1"/>
  <c r="A180" i="92" s="1"/>
  <c r="A181" i="92" s="1"/>
  <c r="A182" i="92" s="1"/>
  <c r="A183" i="92" s="1"/>
  <c r="A184" i="92" s="1"/>
  <c r="A185" i="92" s="1"/>
  <c r="A186" i="92" s="1"/>
  <c r="A187" i="92" s="1"/>
  <c r="A188" i="92" s="1"/>
  <c r="A189" i="92" s="1"/>
  <c r="A190" i="92" s="1"/>
  <c r="A191" i="92" s="1"/>
  <c r="A193" i="92" s="1"/>
  <c r="A194" i="92" s="1"/>
  <c r="G43" i="9"/>
  <c r="H4" i="9" s="1"/>
  <c r="A197" i="92" l="1"/>
  <c r="A198" i="92" s="1"/>
  <c r="A199" i="92" s="1"/>
  <c r="A200" i="92" s="1"/>
  <c r="A201" i="92" s="1"/>
  <c r="A202" i="92" s="1"/>
  <c r="A203" i="92" s="1"/>
  <c r="A204" i="92" s="1"/>
  <c r="A205" i="92" s="1"/>
  <c r="A206" i="92" s="1"/>
  <c r="A207" i="92" s="1"/>
  <c r="A208" i="92" s="1"/>
  <c r="A209" i="92" s="1"/>
  <c r="A210" i="92" s="1"/>
  <c r="A211" i="92" s="1"/>
  <c r="A212" i="92" s="1"/>
  <c r="J115" i="6"/>
  <c r="J124" i="6" s="1"/>
  <c r="A213" i="92" l="1"/>
  <c r="A214" i="92" s="1"/>
  <c r="A215" i="92" s="1"/>
  <c r="A216" i="92" s="1"/>
  <c r="A217" i="92" s="1"/>
  <c r="A218" i="92" s="1"/>
  <c r="A219" i="92" s="1"/>
  <c r="A220" i="92" s="1"/>
  <c r="A221" i="92" s="1"/>
  <c r="A222" i="92" s="1"/>
  <c r="A223" i="92" s="1"/>
  <c r="A224" i="92" s="1"/>
  <c r="A225" i="92" s="1"/>
  <c r="A226" i="92" s="1"/>
  <c r="A227" i="92" s="1"/>
  <c r="A228" i="92" s="1"/>
  <c r="FR30" i="84"/>
  <c r="FR27" i="84"/>
  <c r="FR21" i="84"/>
  <c r="FR18" i="84"/>
  <c r="FR12" i="84"/>
  <c r="FR9" i="84"/>
  <c r="FR29" i="84"/>
  <c r="FR26" i="84"/>
  <c r="FR20" i="84"/>
  <c r="FR17" i="84"/>
  <c r="FR11" i="84"/>
  <c r="FR8" i="84"/>
  <c r="A229" i="92" l="1"/>
  <c r="A230" i="92" s="1"/>
  <c r="A231" i="92" s="1"/>
  <c r="A232" i="92" l="1"/>
  <c r="A234" i="92" s="1"/>
  <c r="A235" i="92" s="1"/>
  <c r="A237" i="92" s="1"/>
  <c r="E34" i="4"/>
  <c r="KQ34" i="84" s="1"/>
  <c r="C34" i="4"/>
  <c r="E10" i="4"/>
  <c r="KQ10" i="84" s="1"/>
  <c r="C10" i="4"/>
  <c r="A1" i="83"/>
  <c r="G35" i="9"/>
  <c r="C43" i="9"/>
  <c r="A9" i="9"/>
  <c r="A10"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E9" i="9"/>
  <c r="E13" i="9"/>
  <c r="G12" i="9"/>
  <c r="G34" i="9" s="1"/>
  <c r="H3" i="9" s="1"/>
  <c r="FP30" i="84"/>
  <c r="FP29" i="84"/>
  <c r="FP27" i="84"/>
  <c r="FP21" i="84"/>
  <c r="FP20" i="84"/>
  <c r="FP18" i="84"/>
  <c r="FP17" i="84"/>
  <c r="FP12" i="84"/>
  <c r="FP11" i="84"/>
  <c r="R27" i="89"/>
  <c r="FO30" i="84" s="1"/>
  <c r="R26" i="89"/>
  <c r="FO29" i="84" s="1"/>
  <c r="FO27" i="84"/>
  <c r="FO26" i="84"/>
  <c r="R21" i="89"/>
  <c r="FO21" i="84" s="1"/>
  <c r="R20" i="89"/>
  <c r="FO20" i="84" s="1"/>
  <c r="R18" i="89"/>
  <c r="FO18" i="84" s="1"/>
  <c r="R17" i="89"/>
  <c r="FO17" i="84" s="1"/>
  <c r="R12" i="89"/>
  <c r="FO12" i="84" s="1"/>
  <c r="R11" i="89"/>
  <c r="FO11" i="84" s="1"/>
  <c r="R9" i="89"/>
  <c r="FO9" i="84" s="1"/>
  <c r="R8" i="89"/>
  <c r="FO8" i="84" s="1"/>
  <c r="FR39" i="84"/>
  <c r="U28" i="89"/>
  <c r="FR31" i="84" s="1"/>
  <c r="FR28" i="84"/>
  <c r="FR32" i="84"/>
  <c r="U22" i="89"/>
  <c r="FR22" i="84" s="1"/>
  <c r="U19" i="89"/>
  <c r="FR19" i="84" s="1"/>
  <c r="U23" i="89"/>
  <c r="FR23" i="84" s="1"/>
  <c r="U14" i="89"/>
  <c r="FR14" i="84" s="1"/>
  <c r="U13" i="89"/>
  <c r="FR13" i="84" s="1"/>
  <c r="U10" i="89"/>
  <c r="FR10" i="84" s="1"/>
  <c r="FR36" i="84"/>
  <c r="D34" i="4" l="1"/>
  <c r="KP34" i="84" s="1"/>
  <c r="KO34" i="84"/>
  <c r="D10" i="4"/>
  <c r="KP10" i="84" s="1"/>
  <c r="KO10" i="84"/>
  <c r="T9" i="89"/>
  <c r="FQ9" i="84" s="1"/>
  <c r="FP9" i="84"/>
  <c r="T8" i="89"/>
  <c r="FQ8" i="84" s="1"/>
  <c r="FP8" i="84"/>
  <c r="FQ26" i="84"/>
  <c r="FP26" i="84"/>
  <c r="S22" i="89"/>
  <c r="FP22" i="84" s="1"/>
  <c r="FP33" i="84"/>
  <c r="S28" i="89"/>
  <c r="FP31" i="84" s="1"/>
  <c r="T20" i="89"/>
  <c r="FQ20" i="84" s="1"/>
  <c r="S13" i="89"/>
  <c r="FP13" i="84" s="1"/>
  <c r="T21" i="89"/>
  <c r="FQ21" i="84" s="1"/>
  <c r="FP39" i="84"/>
  <c r="S24" i="89"/>
  <c r="FP24" i="84" s="1"/>
  <c r="S23" i="89"/>
  <c r="FP23" i="84" s="1"/>
  <c r="FQ27" i="84"/>
  <c r="T11" i="89"/>
  <c r="FQ11" i="84" s="1"/>
  <c r="T26" i="89"/>
  <c r="FQ29" i="84" s="1"/>
  <c r="T12" i="89"/>
  <c r="FQ12" i="84" s="1"/>
  <c r="T27" i="89"/>
  <c r="FQ30" i="84" s="1"/>
  <c r="S14" i="89"/>
  <c r="FP14" i="84" s="1"/>
  <c r="FP32" i="84"/>
  <c r="T17" i="89"/>
  <c r="FQ17" i="84" s="1"/>
  <c r="C34" i="9"/>
  <c r="BB34" i="84" s="1"/>
  <c r="S258" i="94" s="1"/>
  <c r="U258" i="94" s="1"/>
  <c r="S15" i="89"/>
  <c r="FP15" i="84" s="1"/>
  <c r="T18" i="89"/>
  <c r="FQ18" i="84" s="1"/>
  <c r="FR41" i="84"/>
  <c r="FR38" i="84"/>
  <c r="FR42" i="84"/>
  <c r="A34" i="9"/>
  <c r="C10" i="9"/>
  <c r="E8" i="9"/>
  <c r="FP28" i="84"/>
  <c r="S19" i="89"/>
  <c r="FP19" i="84" s="1"/>
  <c r="FP37" i="84"/>
  <c r="S10" i="89"/>
  <c r="FP10" i="84" s="1"/>
  <c r="FR33" i="84"/>
  <c r="FP40" i="84"/>
  <c r="FR37" i="84"/>
  <c r="U15" i="89"/>
  <c r="FR15" i="84" s="1"/>
  <c r="FR40" i="84"/>
  <c r="FP36" i="84"/>
  <c r="U24" i="89"/>
  <c r="FR24" i="84" s="1"/>
  <c r="T10" i="89" l="1"/>
  <c r="FQ10" i="84" s="1"/>
  <c r="FQ32" i="84"/>
  <c r="FQ33" i="84"/>
  <c r="FQ28" i="84"/>
  <c r="A36" i="9"/>
  <c r="T22" i="89"/>
  <c r="FQ22" i="84" s="1"/>
  <c r="FP34" i="84"/>
  <c r="S16" i="89"/>
  <c r="FP16" i="84" s="1"/>
  <c r="FQ36" i="84"/>
  <c r="FQ39" i="84"/>
  <c r="T14" i="89"/>
  <c r="FQ14" i="84" s="1"/>
  <c r="T23" i="89"/>
  <c r="FQ23" i="84" s="1"/>
  <c r="FQ37" i="84"/>
  <c r="FP42" i="84"/>
  <c r="T24" i="89"/>
  <c r="FQ24" i="84" s="1"/>
  <c r="FP38" i="84"/>
  <c r="T15" i="89"/>
  <c r="FQ15" i="84" s="1"/>
  <c r="FP41" i="84"/>
  <c r="S25" i="89"/>
  <c r="FP25" i="84" s="1"/>
  <c r="T28" i="89"/>
  <c r="FQ31" i="84" s="1"/>
  <c r="T13" i="89"/>
  <c r="FQ13" i="84" s="1"/>
  <c r="FQ40" i="84"/>
  <c r="T19" i="89"/>
  <c r="FQ19" i="84" s="1"/>
  <c r="U25" i="89"/>
  <c r="FR25" i="84" s="1"/>
  <c r="FR34" i="84"/>
  <c r="U16" i="89"/>
  <c r="FR16" i="84" s="1"/>
  <c r="FR43" i="84"/>
  <c r="FP43" i="84"/>
  <c r="R15" i="89"/>
  <c r="FO15" i="84" s="1"/>
  <c r="R14" i="89"/>
  <c r="FO14" i="84" s="1"/>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N223" i="86" l="1"/>
  <c r="N230" i="86"/>
  <c r="F223" i="86"/>
  <c r="F230" i="86"/>
  <c r="G230" i="86"/>
  <c r="G223" i="86"/>
  <c r="M223" i="86"/>
  <c r="M230" i="86"/>
  <c r="E223" i="86"/>
  <c r="E230" i="86"/>
  <c r="L230" i="86"/>
  <c r="L223" i="86"/>
  <c r="D223" i="86"/>
  <c r="D230" i="86"/>
  <c r="P222" i="86"/>
  <c r="C223" i="86"/>
  <c r="BZ223" i="84" s="1"/>
  <c r="G509" i="94" s="1"/>
  <c r="C230" i="86"/>
  <c r="K223" i="86"/>
  <c r="K230" i="86"/>
  <c r="J223" i="86"/>
  <c r="J230" i="86"/>
  <c r="I223" i="86"/>
  <c r="I230" i="86"/>
  <c r="H223" i="86"/>
  <c r="H230" i="86"/>
  <c r="G862" i="94"/>
  <c r="FA9" i="84"/>
  <c r="H879" i="94"/>
  <c r="FB29" i="84"/>
  <c r="FE27" i="84"/>
  <c r="FH26" i="84"/>
  <c r="Q874" i="94"/>
  <c r="FK21" i="84"/>
  <c r="I874" i="94"/>
  <c r="FC21" i="84"/>
  <c r="L873" i="94"/>
  <c r="FF20" i="84"/>
  <c r="O871" i="94"/>
  <c r="FI18" i="84"/>
  <c r="R870" i="94"/>
  <c r="FL17" i="84"/>
  <c r="J870" i="94"/>
  <c r="FD17" i="84"/>
  <c r="M865" i="94"/>
  <c r="FG12" i="84"/>
  <c r="P864" i="94"/>
  <c r="FJ11" i="84"/>
  <c r="H864" i="94"/>
  <c r="FB11" i="84"/>
  <c r="K862" i="94"/>
  <c r="FE9" i="84"/>
  <c r="N861" i="94"/>
  <c r="FH8" i="84"/>
  <c r="R879" i="94"/>
  <c r="FL29" i="84"/>
  <c r="M880" i="94"/>
  <c r="FG30" i="84"/>
  <c r="G864" i="94"/>
  <c r="FA11" i="84"/>
  <c r="G879" i="94"/>
  <c r="FA29" i="84"/>
  <c r="L880" i="94"/>
  <c r="FF30" i="84"/>
  <c r="O879" i="94"/>
  <c r="FI29" i="84"/>
  <c r="FL27" i="84"/>
  <c r="FD27" i="84"/>
  <c r="FG26" i="84"/>
  <c r="P874" i="94"/>
  <c r="FJ21" i="84"/>
  <c r="H874" i="94"/>
  <c r="FB21" i="84"/>
  <c r="K873" i="94"/>
  <c r="FE20" i="84"/>
  <c r="N871" i="94"/>
  <c r="FH18" i="84"/>
  <c r="Q870" i="94"/>
  <c r="FK17" i="84"/>
  <c r="I870" i="94"/>
  <c r="FC17" i="84"/>
  <c r="L865" i="94"/>
  <c r="FF12" i="84"/>
  <c r="O864" i="94"/>
  <c r="FI11" i="84"/>
  <c r="R862" i="94"/>
  <c r="FL9" i="84"/>
  <c r="J862" i="94"/>
  <c r="FD9" i="84"/>
  <c r="M861" i="94"/>
  <c r="FG8" i="84"/>
  <c r="J879" i="94"/>
  <c r="FD29" i="84"/>
  <c r="FA27" i="84"/>
  <c r="G865" i="94"/>
  <c r="FA12" i="84"/>
  <c r="G880" i="94"/>
  <c r="FA30" i="84"/>
  <c r="K880" i="94"/>
  <c r="FE30" i="84"/>
  <c r="N879" i="94"/>
  <c r="FH29" i="84"/>
  <c r="FK27" i="84"/>
  <c r="FC27" i="84"/>
  <c r="FF26" i="84"/>
  <c r="O874" i="94"/>
  <c r="FI21" i="84"/>
  <c r="R873" i="94"/>
  <c r="FL20" i="84"/>
  <c r="J873" i="94"/>
  <c r="FD20" i="84"/>
  <c r="M871" i="94"/>
  <c r="FG18" i="84"/>
  <c r="P870" i="94"/>
  <c r="FJ17" i="84"/>
  <c r="H870" i="94"/>
  <c r="FB17" i="84"/>
  <c r="K865" i="94"/>
  <c r="FE12" i="84"/>
  <c r="N864" i="94"/>
  <c r="FH11" i="84"/>
  <c r="Q862" i="94"/>
  <c r="FK9" i="84"/>
  <c r="I862" i="94"/>
  <c r="FC9" i="84"/>
  <c r="L861" i="94"/>
  <c r="FF8" i="84"/>
  <c r="FP44" i="84"/>
  <c r="G874" i="94"/>
  <c r="FA21" i="84"/>
  <c r="FG27" i="84"/>
  <c r="P879" i="94"/>
  <c r="FJ29" i="84"/>
  <c r="G870" i="94"/>
  <c r="FA17" i="84"/>
  <c r="R880" i="94"/>
  <c r="FL30" i="84"/>
  <c r="J880" i="94"/>
  <c r="FD30" i="84"/>
  <c r="M879" i="94"/>
  <c r="FG29" i="84"/>
  <c r="FJ27" i="84"/>
  <c r="FB27" i="84"/>
  <c r="FE26" i="84"/>
  <c r="N874" i="94"/>
  <c r="FH21" i="84"/>
  <c r="Q873" i="94"/>
  <c r="FK20" i="84"/>
  <c r="I873" i="94"/>
  <c r="FC20" i="84"/>
  <c r="L871" i="94"/>
  <c r="FF18" i="84"/>
  <c r="O870" i="94"/>
  <c r="FI17" i="84"/>
  <c r="R865" i="94"/>
  <c r="FL12" i="84"/>
  <c r="J865" i="94"/>
  <c r="FD12" i="84"/>
  <c r="M864" i="94"/>
  <c r="FG11" i="84"/>
  <c r="P862" i="94"/>
  <c r="FJ9" i="84"/>
  <c r="H862" i="94"/>
  <c r="FB9" i="84"/>
  <c r="K861" i="94"/>
  <c r="FE8" i="84"/>
  <c r="O880" i="94"/>
  <c r="FI30" i="84"/>
  <c r="FB26" i="84"/>
  <c r="G871" i="94"/>
  <c r="FA18" i="84"/>
  <c r="Q880" i="94"/>
  <c r="FK30" i="84"/>
  <c r="I880" i="94"/>
  <c r="FC30" i="84"/>
  <c r="L879" i="94"/>
  <c r="FF29" i="84"/>
  <c r="FI27" i="84"/>
  <c r="FL26" i="84"/>
  <c r="FD26" i="84"/>
  <c r="M874" i="94"/>
  <c r="FG21" i="84"/>
  <c r="P873" i="94"/>
  <c r="FJ20" i="84"/>
  <c r="H873" i="94"/>
  <c r="FB20" i="84"/>
  <c r="K871" i="94"/>
  <c r="FE18" i="84"/>
  <c r="N870" i="94"/>
  <c r="FH17" i="84"/>
  <c r="Q865" i="94"/>
  <c r="FK12" i="84"/>
  <c r="I865" i="94"/>
  <c r="FC12" i="84"/>
  <c r="L864" i="94"/>
  <c r="FF11" i="84"/>
  <c r="O862" i="94"/>
  <c r="FI9" i="84"/>
  <c r="R861" i="94"/>
  <c r="FL8" i="84"/>
  <c r="J861" i="94"/>
  <c r="FD8" i="84"/>
  <c r="P880" i="94"/>
  <c r="FJ30" i="84"/>
  <c r="H880" i="94"/>
  <c r="FB30" i="84"/>
  <c r="K879" i="94"/>
  <c r="FE29" i="84"/>
  <c r="FH27" i="84"/>
  <c r="FK26" i="84"/>
  <c r="FC26" i="84"/>
  <c r="L874" i="94"/>
  <c r="FF21" i="84"/>
  <c r="O873" i="94"/>
  <c r="FI20" i="84"/>
  <c r="R871" i="94"/>
  <c r="FL18" i="84"/>
  <c r="J871" i="94"/>
  <c r="FD18" i="84"/>
  <c r="M870" i="94"/>
  <c r="FG17" i="84"/>
  <c r="P865" i="94"/>
  <c r="FJ12" i="84"/>
  <c r="H865" i="94"/>
  <c r="FB12" i="84"/>
  <c r="K864" i="94"/>
  <c r="FE11" i="84"/>
  <c r="N862" i="94"/>
  <c r="FH9" i="84"/>
  <c r="Q861" i="94"/>
  <c r="FK8" i="84"/>
  <c r="I861" i="94"/>
  <c r="FC8" i="84"/>
  <c r="FQ34" i="84"/>
  <c r="N873" i="94"/>
  <c r="FH20" i="84"/>
  <c r="Q871" i="94"/>
  <c r="FK18" i="84"/>
  <c r="I871" i="94"/>
  <c r="FC18" i="84"/>
  <c r="L870" i="94"/>
  <c r="FF17" i="84"/>
  <c r="O865" i="94"/>
  <c r="FI12" i="84"/>
  <c r="R864" i="94"/>
  <c r="FL11" i="84"/>
  <c r="J864" i="94"/>
  <c r="FD11" i="84"/>
  <c r="M862" i="94"/>
  <c r="FG9" i="84"/>
  <c r="P861" i="94"/>
  <c r="FJ8" i="84"/>
  <c r="H861" i="94"/>
  <c r="FB8" i="84"/>
  <c r="G873" i="94"/>
  <c r="FA20" i="84"/>
  <c r="FJ26" i="84"/>
  <c r="K874" i="94"/>
  <c r="FE21" i="84"/>
  <c r="G861" i="94"/>
  <c r="FA8" i="84"/>
  <c r="FA26" i="84"/>
  <c r="N880" i="94"/>
  <c r="FH30" i="84"/>
  <c r="Q879" i="94"/>
  <c r="FK29" i="84"/>
  <c r="I879" i="94"/>
  <c r="FC29" i="84"/>
  <c r="FF27" i="84"/>
  <c r="FI26" i="84"/>
  <c r="R874" i="94"/>
  <c r="FL21" i="84"/>
  <c r="J874" i="94"/>
  <c r="FD21" i="84"/>
  <c r="M873" i="94"/>
  <c r="FG20" i="84"/>
  <c r="P871" i="94"/>
  <c r="FJ18" i="84"/>
  <c r="H871" i="94"/>
  <c r="FB18" i="84"/>
  <c r="K870" i="94"/>
  <c r="FE17" i="84"/>
  <c r="N865" i="94"/>
  <c r="FH12" i="84"/>
  <c r="Q864" i="94"/>
  <c r="FK11" i="84"/>
  <c r="I864" i="94"/>
  <c r="FC11" i="84"/>
  <c r="L862" i="94"/>
  <c r="FF9" i="84"/>
  <c r="O861" i="94"/>
  <c r="FI8" i="84"/>
  <c r="M14" i="89"/>
  <c r="I24" i="89"/>
  <c r="H227" i="86" s="1"/>
  <c r="H226" i="86" s="1"/>
  <c r="L23" i="89"/>
  <c r="FQ38" i="84"/>
  <c r="M15" i="89"/>
  <c r="I14" i="89"/>
  <c r="M23" i="89"/>
  <c r="A37" i="9"/>
  <c r="I13" i="89"/>
  <c r="G24" i="89"/>
  <c r="F227" i="86" s="1"/>
  <c r="F226" i="86" s="1"/>
  <c r="H14" i="89"/>
  <c r="F14" i="89"/>
  <c r="F10" i="89"/>
  <c r="E15" i="89"/>
  <c r="J14" i="89"/>
  <c r="FQ42" i="84"/>
  <c r="T25" i="89"/>
  <c r="FQ25" i="84" s="1"/>
  <c r="E23" i="89"/>
  <c r="M24" i="89"/>
  <c r="L227" i="86" s="1"/>
  <c r="L226" i="86" s="1"/>
  <c r="E24" i="89"/>
  <c r="D227" i="86" s="1"/>
  <c r="D226" i="86" s="1"/>
  <c r="H23" i="89"/>
  <c r="L19" i="89"/>
  <c r="L13" i="89"/>
  <c r="G14" i="89"/>
  <c r="L10" i="89"/>
  <c r="I28" i="89"/>
  <c r="L24" i="89"/>
  <c r="K227" i="86" s="1"/>
  <c r="K226"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G226" i="86" s="1"/>
  <c r="O13" i="89"/>
  <c r="G13" i="89"/>
  <c r="O10" i="89"/>
  <c r="N10" i="89"/>
  <c r="D13" i="89"/>
  <c r="M19" i="89"/>
  <c r="M13" i="89"/>
  <c r="E10" i="89"/>
  <c r="FQ41" i="84"/>
  <c r="FQ43" i="84"/>
  <c r="T16" i="89"/>
  <c r="FQ16" i="84" s="1"/>
  <c r="FR44" i="84"/>
  <c r="R16" i="89"/>
  <c r="FO16" i="84" s="1"/>
  <c r="Q20" i="89"/>
  <c r="Q17" i="89"/>
  <c r="N13" i="89"/>
  <c r="F13" i="89"/>
  <c r="Q12" i="89"/>
  <c r="R10" i="89"/>
  <c r="FO10" i="84" s="1"/>
  <c r="J15" i="89"/>
  <c r="D14" i="89"/>
  <c r="G22" i="89"/>
  <c r="O19" i="89"/>
  <c r="J23" i="89"/>
  <c r="E14" i="89"/>
  <c r="M10" i="89"/>
  <c r="O28" i="89"/>
  <c r="FN26" i="84"/>
  <c r="Q11" i="89"/>
  <c r="Q18" i="89"/>
  <c r="O22" i="89"/>
  <c r="N24" i="89"/>
  <c r="M227" i="86" s="1"/>
  <c r="M226" i="86" s="1"/>
  <c r="F24" i="89"/>
  <c r="E227" i="86" s="1"/>
  <c r="E226" i="86" s="1"/>
  <c r="I23" i="89"/>
  <c r="L15" i="89"/>
  <c r="Q26" i="89"/>
  <c r="FN29" i="84" s="1"/>
  <c r="Q21" i="89"/>
  <c r="L22" i="89"/>
  <c r="J24" i="89"/>
  <c r="I227" i="86" s="1"/>
  <c r="I226" i="86" s="1"/>
  <c r="J22" i="89"/>
  <c r="G15" i="89"/>
  <c r="H28" i="89"/>
  <c r="H15" i="89"/>
  <c r="K14" i="89"/>
  <c r="J19" i="89"/>
  <c r="FN27" i="84"/>
  <c r="E28" i="89"/>
  <c r="O24" i="89"/>
  <c r="N227" i="86" s="1"/>
  <c r="N226" i="86" s="1"/>
  <c r="N22" i="89"/>
  <c r="F22" i="89"/>
  <c r="G19" i="89"/>
  <c r="O14" i="89"/>
  <c r="K28" i="89"/>
  <c r="E19" i="89"/>
  <c r="O15" i="89"/>
  <c r="I15" i="89"/>
  <c r="L14" i="89"/>
  <c r="Q27" i="89"/>
  <c r="FN30" i="84" s="1"/>
  <c r="FO33" i="84"/>
  <c r="FO32" i="84"/>
  <c r="R28" i="89"/>
  <c r="FO31" i="84" s="1"/>
  <c r="FO28" i="84"/>
  <c r="R24" i="89"/>
  <c r="FO24" i="84" s="1"/>
  <c r="R22" i="89"/>
  <c r="FO22" i="84" s="1"/>
  <c r="R23" i="89"/>
  <c r="FO23" i="84" s="1"/>
  <c r="FO37" i="84"/>
  <c r="R19" i="89"/>
  <c r="FO19" i="84" s="1"/>
  <c r="R13" i="89"/>
  <c r="FO13" i="84" s="1"/>
  <c r="K24" i="89"/>
  <c r="J227" i="86" s="1"/>
  <c r="J226" i="86" s="1"/>
  <c r="N15" i="89"/>
  <c r="M28" i="89"/>
  <c r="H22" i="89"/>
  <c r="K13" i="89"/>
  <c r="M22" i="89"/>
  <c r="E22" i="89"/>
  <c r="N19" i="89"/>
  <c r="F19" i="89"/>
  <c r="H13" i="89"/>
  <c r="I10" i="89"/>
  <c r="J28" i="89"/>
  <c r="D28" i="89"/>
  <c r="D24" i="89"/>
  <c r="C227" i="86"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I228" i="86" l="1"/>
  <c r="E228" i="86"/>
  <c r="M228" i="86"/>
  <c r="L228" i="86"/>
  <c r="G228" i="86"/>
  <c r="D228" i="86"/>
  <c r="F228" i="86"/>
  <c r="J228" i="86"/>
  <c r="C226" i="86"/>
  <c r="P227" i="86"/>
  <c r="N228" i="86"/>
  <c r="K228" i="86"/>
  <c r="H228" i="86"/>
  <c r="M16" i="89"/>
  <c r="P869" i="94" s="1"/>
  <c r="G883" i="94"/>
  <c r="FA37" i="84"/>
  <c r="Q883" i="94"/>
  <c r="FK37" i="84"/>
  <c r="N881" i="94"/>
  <c r="FH31" i="84"/>
  <c r="J883" i="94"/>
  <c r="FD37" i="84"/>
  <c r="G872" i="94"/>
  <c r="FA19" i="84"/>
  <c r="N886" i="94"/>
  <c r="FH40" i="84"/>
  <c r="M872" i="94"/>
  <c r="FG19" i="84"/>
  <c r="I877" i="94"/>
  <c r="FC24" i="84"/>
  <c r="H863" i="94"/>
  <c r="FB10" i="84"/>
  <c r="P882" i="94"/>
  <c r="FJ36" i="84"/>
  <c r="N863" i="94"/>
  <c r="FH10" i="84"/>
  <c r="H876" i="94"/>
  <c r="FB23" i="84"/>
  <c r="P867" i="94"/>
  <c r="FJ14" i="84"/>
  <c r="G886" i="94"/>
  <c r="FA40" i="84"/>
  <c r="K886" i="94"/>
  <c r="FE40" i="84"/>
  <c r="L863" i="94"/>
  <c r="FF10" i="84"/>
  <c r="N866" i="94"/>
  <c r="FH13" i="84"/>
  <c r="H886" i="94"/>
  <c r="FB40" i="84"/>
  <c r="R867" i="94"/>
  <c r="FL14" i="84"/>
  <c r="K883" i="94"/>
  <c r="FE37" i="84"/>
  <c r="M875" i="94"/>
  <c r="FG22" i="84"/>
  <c r="O875" i="94"/>
  <c r="FI22" i="84"/>
  <c r="Q877" i="94"/>
  <c r="FK24" i="84"/>
  <c r="J886" i="94"/>
  <c r="FD40" i="84"/>
  <c r="J875" i="94"/>
  <c r="FD22" i="84"/>
  <c r="N882" i="94"/>
  <c r="FH36" i="84"/>
  <c r="FI32" i="84"/>
  <c r="P866" i="94"/>
  <c r="FJ13" i="84"/>
  <c r="R866" i="94"/>
  <c r="FL13" i="84"/>
  <c r="L875" i="94"/>
  <c r="FF22" i="84"/>
  <c r="G863" i="94"/>
  <c r="FA10" i="84"/>
  <c r="M863" i="94"/>
  <c r="FG10" i="84"/>
  <c r="Q867" i="94"/>
  <c r="FK14" i="84"/>
  <c r="L881" i="94"/>
  <c r="FF31" i="84"/>
  <c r="K876" i="94"/>
  <c r="FE23" i="84"/>
  <c r="FL32" i="84"/>
  <c r="I885" i="94"/>
  <c r="FC39" i="84"/>
  <c r="FH28" i="84"/>
  <c r="L876" i="94"/>
  <c r="FF23" i="84"/>
  <c r="FA33" i="84"/>
  <c r="K885" i="94"/>
  <c r="FE39" i="84"/>
  <c r="J868" i="94"/>
  <c r="FD15" i="84"/>
  <c r="R872" i="94"/>
  <c r="FL19" i="84"/>
  <c r="K872" i="94"/>
  <c r="FE19" i="84"/>
  <c r="O872" i="94"/>
  <c r="FI19" i="84"/>
  <c r="FA28" i="84"/>
  <c r="N867" i="94"/>
  <c r="FH14" i="84"/>
  <c r="R875" i="94"/>
  <c r="FL22" i="84"/>
  <c r="I866" i="94"/>
  <c r="FC13" i="84"/>
  <c r="K877" i="94"/>
  <c r="FE24" i="84"/>
  <c r="M866" i="94"/>
  <c r="FG13" i="84"/>
  <c r="N868" i="94"/>
  <c r="FH15" i="84"/>
  <c r="H877" i="94"/>
  <c r="FB24" i="84"/>
  <c r="K867" i="94"/>
  <c r="FE14" i="84"/>
  <c r="G876" i="94"/>
  <c r="FA23" i="84"/>
  <c r="I882" i="94"/>
  <c r="FC36" i="84"/>
  <c r="I872" i="94"/>
  <c r="FC19" i="84"/>
  <c r="FC28" i="84"/>
  <c r="Q868" i="94"/>
  <c r="FK15" i="84"/>
  <c r="L868" i="94"/>
  <c r="FF15" i="84"/>
  <c r="I875" i="94"/>
  <c r="FC22" i="84"/>
  <c r="K868" i="94"/>
  <c r="FE15" i="84"/>
  <c r="FK32" i="84"/>
  <c r="FI33" i="84"/>
  <c r="S871" i="94"/>
  <c r="U871" i="94" s="1"/>
  <c r="FN18" i="84"/>
  <c r="FD33" i="84"/>
  <c r="G867" i="94"/>
  <c r="FA14" i="84"/>
  <c r="Q866" i="94"/>
  <c r="FK13" i="84"/>
  <c r="FB32" i="84"/>
  <c r="O881" i="94"/>
  <c r="FI31" i="84"/>
  <c r="FB28" i="84"/>
  <c r="L872" i="94"/>
  <c r="FF19" i="84"/>
  <c r="I876" i="94"/>
  <c r="FC23" i="84"/>
  <c r="N872" i="94"/>
  <c r="FH19" i="84"/>
  <c r="O863" i="94"/>
  <c r="FI10" i="84"/>
  <c r="P877" i="94"/>
  <c r="FJ24" i="84"/>
  <c r="M867" i="94"/>
  <c r="FG14" i="84"/>
  <c r="R883" i="94"/>
  <c r="FL37" i="84"/>
  <c r="L867" i="94"/>
  <c r="FF14" i="84"/>
  <c r="H883" i="94"/>
  <c r="FB37" i="84"/>
  <c r="S865" i="94"/>
  <c r="U865" i="94" s="1"/>
  <c r="FN12" i="84"/>
  <c r="M886" i="94"/>
  <c r="FG40" i="84"/>
  <c r="FB33" i="84"/>
  <c r="FK28" i="84"/>
  <c r="J881" i="94"/>
  <c r="FD31" i="84"/>
  <c r="I867" i="94"/>
  <c r="FC14" i="84"/>
  <c r="K866" i="94"/>
  <c r="FE13" i="84"/>
  <c r="O867" i="94"/>
  <c r="FI14" i="84"/>
  <c r="FI28" i="84"/>
  <c r="M885" i="94"/>
  <c r="FG39" i="84"/>
  <c r="N876" i="94"/>
  <c r="FH23" i="84"/>
  <c r="FG33" i="84"/>
  <c r="P876" i="94"/>
  <c r="FJ23" i="84"/>
  <c r="G875" i="94"/>
  <c r="FA22" i="84"/>
  <c r="Q882" i="94"/>
  <c r="FK36" i="84"/>
  <c r="Q872" i="94"/>
  <c r="FK19" i="84"/>
  <c r="P881" i="94"/>
  <c r="FJ31" i="84"/>
  <c r="N877" i="94"/>
  <c r="FH24" i="84"/>
  <c r="R868" i="94"/>
  <c r="FL15" i="84"/>
  <c r="Q875" i="94"/>
  <c r="FK22" i="84"/>
  <c r="M882" i="94"/>
  <c r="FG36" i="84"/>
  <c r="FH33" i="84"/>
  <c r="S874" i="94"/>
  <c r="U874" i="94" s="1"/>
  <c r="FN21" i="84"/>
  <c r="FH32" i="84"/>
  <c r="P863" i="94"/>
  <c r="FJ10" i="84"/>
  <c r="R885" i="94"/>
  <c r="FL39" i="84"/>
  <c r="S870" i="94"/>
  <c r="U870" i="94" s="1"/>
  <c r="FN17" i="84"/>
  <c r="FJ32" i="84"/>
  <c r="K863" i="94"/>
  <c r="FE10" i="84"/>
  <c r="FJ28" i="84"/>
  <c r="I881" i="94"/>
  <c r="FC31" i="84"/>
  <c r="Q876" i="94"/>
  <c r="FK23" i="84"/>
  <c r="J876" i="94"/>
  <c r="FD23" i="84"/>
  <c r="J867" i="94"/>
  <c r="FD14" i="84"/>
  <c r="O882" i="94"/>
  <c r="FI36" i="84"/>
  <c r="FD32" i="84"/>
  <c r="J877" i="94"/>
  <c r="FD24" i="84"/>
  <c r="P868" i="94"/>
  <c r="FJ15" i="84"/>
  <c r="G881" i="94"/>
  <c r="FA31" i="84"/>
  <c r="FK33" i="84"/>
  <c r="FD28" i="84"/>
  <c r="K875" i="94"/>
  <c r="FE22" i="84"/>
  <c r="R886" i="94"/>
  <c r="FL40" i="84"/>
  <c r="Q885" i="94"/>
  <c r="FK39" i="84"/>
  <c r="N883" i="94"/>
  <c r="FH37" i="84"/>
  <c r="I886" i="94"/>
  <c r="FC40" i="84"/>
  <c r="H872" i="94"/>
  <c r="FB19" i="84"/>
  <c r="S873" i="94"/>
  <c r="U873" i="94" s="1"/>
  <c r="FN20" i="84"/>
  <c r="N885" i="94"/>
  <c r="FH39" i="84"/>
  <c r="FE32" i="84"/>
  <c r="Q881" i="94"/>
  <c r="FK31" i="84"/>
  <c r="N875" i="94"/>
  <c r="FH22" i="84"/>
  <c r="R876" i="94"/>
  <c r="FL23" i="84"/>
  <c r="O866" i="94"/>
  <c r="FI13" i="84"/>
  <c r="L883" i="94"/>
  <c r="FF37" i="84"/>
  <c r="O885" i="94"/>
  <c r="FI39" i="84"/>
  <c r="L885" i="94"/>
  <c r="FF39" i="84"/>
  <c r="P885" i="94"/>
  <c r="FJ39" i="84"/>
  <c r="S864" i="94"/>
  <c r="U864" i="94" s="1"/>
  <c r="FN11" i="84"/>
  <c r="M877" i="94"/>
  <c r="FG24" i="84"/>
  <c r="J866" i="94"/>
  <c r="FD13" i="84"/>
  <c r="L866" i="94"/>
  <c r="FF13" i="84"/>
  <c r="M881" i="94"/>
  <c r="FG31" i="84"/>
  <c r="P886" i="94"/>
  <c r="FJ40" i="84"/>
  <c r="J872" i="94"/>
  <c r="FD19" i="84"/>
  <c r="FC32" i="84"/>
  <c r="R881" i="94"/>
  <c r="FL31" i="84"/>
  <c r="P872" i="94"/>
  <c r="FJ19" i="84"/>
  <c r="J863" i="94"/>
  <c r="FD10" i="84"/>
  <c r="G877" i="94"/>
  <c r="FA24" i="84"/>
  <c r="H875" i="94"/>
  <c r="FB22" i="84"/>
  <c r="L882" i="94"/>
  <c r="FF36" i="84"/>
  <c r="R877" i="94"/>
  <c r="FL24" i="84"/>
  <c r="J885" i="94"/>
  <c r="FD39" i="84"/>
  <c r="FF28" i="84"/>
  <c r="FE33" i="84"/>
  <c r="H867" i="94"/>
  <c r="FB14" i="84"/>
  <c r="M868" i="94"/>
  <c r="FG15" i="84"/>
  <c r="G866" i="94"/>
  <c r="FA13" i="84"/>
  <c r="G885" i="94"/>
  <c r="FA39" i="84"/>
  <c r="FA32" i="84"/>
  <c r="H885" i="94"/>
  <c r="FB39" i="84"/>
  <c r="P875" i="94"/>
  <c r="FJ22" i="84"/>
  <c r="I883" i="94"/>
  <c r="FC37" i="84"/>
  <c r="Q886" i="94"/>
  <c r="FK40" i="84"/>
  <c r="FL28" i="84"/>
  <c r="H881" i="94"/>
  <c r="FB31" i="84"/>
  <c r="K881" i="94"/>
  <c r="FE31" i="84"/>
  <c r="FF33" i="84"/>
  <c r="O868" i="94"/>
  <c r="FI15" i="84"/>
  <c r="O883" i="94"/>
  <c r="FI37" i="84"/>
  <c r="M876" i="94"/>
  <c r="FG23" i="84"/>
  <c r="FF32" i="84"/>
  <c r="Q863" i="94"/>
  <c r="FK10" i="84"/>
  <c r="H866" i="94"/>
  <c r="FB13" i="84"/>
  <c r="FJ33" i="84"/>
  <c r="G868" i="94"/>
  <c r="FA15" i="84"/>
  <c r="FG32" i="84"/>
  <c r="O877" i="94"/>
  <c r="FI24" i="84"/>
  <c r="J882" i="94"/>
  <c r="FD36" i="84"/>
  <c r="FG28" i="84"/>
  <c r="H868" i="94"/>
  <c r="FB15" i="84"/>
  <c r="P883" i="94"/>
  <c r="FJ37" i="84"/>
  <c r="O876" i="94"/>
  <c r="FI23" i="84"/>
  <c r="O886" i="94"/>
  <c r="FI40" i="84"/>
  <c r="FC33" i="84"/>
  <c r="R863" i="94"/>
  <c r="FL10" i="84"/>
  <c r="I868" i="94"/>
  <c r="FC15" i="84"/>
  <c r="M883" i="94"/>
  <c r="FG37" i="84"/>
  <c r="H882" i="94"/>
  <c r="FB36" i="84"/>
  <c r="FL33" i="84"/>
  <c r="FE28" i="84"/>
  <c r="R882" i="94"/>
  <c r="FL36" i="84"/>
  <c r="L886" i="94"/>
  <c r="FF40" i="84"/>
  <c r="I863" i="94"/>
  <c r="FC10" i="84"/>
  <c r="K882" i="94"/>
  <c r="FE36" i="84"/>
  <c r="L877" i="94"/>
  <c r="FF24" i="84"/>
  <c r="M25" i="89"/>
  <c r="A38" i="9"/>
  <c r="E25" i="89"/>
  <c r="F25" i="89"/>
  <c r="L16" i="89"/>
  <c r="H25" i="89"/>
  <c r="FQ44" i="84"/>
  <c r="O25" i="89"/>
  <c r="N25" i="89"/>
  <c r="J16" i="89"/>
  <c r="L25" i="89"/>
  <c r="FN28" i="84"/>
  <c r="D25" i="89"/>
  <c r="Q23" i="89"/>
  <c r="FN23" i="84" s="1"/>
  <c r="K25" i="89"/>
  <c r="G25" i="89"/>
  <c r="O16" i="89"/>
  <c r="D16" i="89"/>
  <c r="I25" i="89"/>
  <c r="E16" i="89"/>
  <c r="K16" i="89"/>
  <c r="H16" i="89"/>
  <c r="J25" i="89"/>
  <c r="F16" i="89"/>
  <c r="FO34" i="84"/>
  <c r="FO42" i="84"/>
  <c r="FN39" i="84"/>
  <c r="FN40" i="84"/>
  <c r="Q13" i="89"/>
  <c r="Q22" i="89"/>
  <c r="FN22" i="84" s="1"/>
  <c r="Q24" i="89"/>
  <c r="FN24" i="84" s="1"/>
  <c r="FN32" i="84"/>
  <c r="FN37" i="84"/>
  <c r="Q19" i="89"/>
  <c r="G16" i="89"/>
  <c r="I16" i="89"/>
  <c r="Q28" i="89"/>
  <c r="FN31" i="84" s="1"/>
  <c r="Q14" i="89"/>
  <c r="FN33" i="84"/>
  <c r="Q15" i="89"/>
  <c r="R25" i="89"/>
  <c r="FO25" i="84" s="1"/>
  <c r="N16" i="89"/>
  <c r="Q9" i="89"/>
  <c r="FO38" i="84"/>
  <c r="N157" i="86"/>
  <c r="M157" i="86"/>
  <c r="L157" i="86"/>
  <c r="K157" i="86"/>
  <c r="J157" i="86"/>
  <c r="I157" i="86"/>
  <c r="H157" i="86"/>
  <c r="G157" i="86"/>
  <c r="F157" i="86"/>
  <c r="E157" i="86"/>
  <c r="D157" i="86"/>
  <c r="C157" i="86"/>
  <c r="N129" i="86"/>
  <c r="M129" i="86"/>
  <c r="L129" i="86"/>
  <c r="K129" i="86"/>
  <c r="J129" i="86"/>
  <c r="I129" i="86"/>
  <c r="H129" i="86"/>
  <c r="G129" i="86"/>
  <c r="F129" i="86"/>
  <c r="E129" i="86"/>
  <c r="D129" i="86"/>
  <c r="C129" i="86"/>
  <c r="BZ129" i="84" s="1"/>
  <c r="G436" i="94" s="1"/>
  <c r="N100" i="86"/>
  <c r="M100" i="86"/>
  <c r="L100" i="86"/>
  <c r="K100" i="86"/>
  <c r="J100" i="86"/>
  <c r="I100" i="86"/>
  <c r="H100" i="86"/>
  <c r="G100" i="86"/>
  <c r="F100" i="86"/>
  <c r="E100" i="86"/>
  <c r="D100" i="86"/>
  <c r="C100" i="86"/>
  <c r="BZ100" i="84" s="1"/>
  <c r="G414" i="94" s="1"/>
  <c r="N71" i="86"/>
  <c r="M71" i="86"/>
  <c r="L71" i="86"/>
  <c r="K71" i="86"/>
  <c r="J71" i="86"/>
  <c r="I71" i="86"/>
  <c r="H71" i="86"/>
  <c r="G71" i="86"/>
  <c r="F71" i="86"/>
  <c r="E71" i="86"/>
  <c r="D71" i="86"/>
  <c r="N42" i="86"/>
  <c r="M42" i="86"/>
  <c r="L42" i="86"/>
  <c r="K42" i="86"/>
  <c r="J42" i="86"/>
  <c r="I42" i="86"/>
  <c r="H42" i="86"/>
  <c r="G42" i="86"/>
  <c r="F42" i="86"/>
  <c r="E42" i="86"/>
  <c r="D42" i="86"/>
  <c r="C42" i="86"/>
  <c r="BZ42" i="84" s="1"/>
  <c r="G370" i="94" s="1"/>
  <c r="D13" i="86"/>
  <c r="E13" i="86"/>
  <c r="F13" i="86"/>
  <c r="G13" i="86"/>
  <c r="H13" i="86"/>
  <c r="I13" i="86"/>
  <c r="J13" i="86"/>
  <c r="K13" i="86"/>
  <c r="L13" i="86"/>
  <c r="M13" i="86"/>
  <c r="N13" i="86"/>
  <c r="C13" i="86"/>
  <c r="BZ13" i="84" s="1"/>
  <c r="G348" i="94" s="1"/>
  <c r="D185" i="86"/>
  <c r="E185" i="86"/>
  <c r="F185" i="86"/>
  <c r="G185" i="86"/>
  <c r="H185" i="86"/>
  <c r="I185" i="86"/>
  <c r="J185" i="86"/>
  <c r="K185" i="86"/>
  <c r="L185" i="86"/>
  <c r="M185" i="86"/>
  <c r="N185" i="86"/>
  <c r="C187" i="86"/>
  <c r="BZ187" i="84" s="1"/>
  <c r="G481" i="94" s="1"/>
  <c r="D187" i="86"/>
  <c r="E187" i="86"/>
  <c r="F187" i="86"/>
  <c r="G187" i="86"/>
  <c r="H187" i="86"/>
  <c r="I187" i="86"/>
  <c r="J187" i="86"/>
  <c r="K187" i="86"/>
  <c r="L187" i="86"/>
  <c r="M187" i="86"/>
  <c r="N187" i="86"/>
  <c r="B187" i="86"/>
  <c r="P156" i="86"/>
  <c r="P154" i="86"/>
  <c r="P128" i="86"/>
  <c r="CM128" i="84" s="1"/>
  <c r="S435" i="94" s="1"/>
  <c r="U435" i="94" s="1"/>
  <c r="P126" i="86"/>
  <c r="CM126" i="84" s="1"/>
  <c r="S433" i="94" s="1"/>
  <c r="U433" i="94" s="1"/>
  <c r="P99" i="86"/>
  <c r="CM99" i="84" s="1"/>
  <c r="S413" i="94" s="1"/>
  <c r="U413" i="94" s="1"/>
  <c r="P97" i="86"/>
  <c r="CM97" i="84" s="1"/>
  <c r="S411" i="94" s="1"/>
  <c r="U411" i="94" s="1"/>
  <c r="P70" i="86"/>
  <c r="CM70" i="84" s="1"/>
  <c r="S391" i="94" s="1"/>
  <c r="U391" i="94" s="1"/>
  <c r="P68" i="86"/>
  <c r="CM68" i="84" s="1"/>
  <c r="S389" i="94" s="1"/>
  <c r="U389" i="94" s="1"/>
  <c r="P41" i="86"/>
  <c r="CM41" i="84" s="1"/>
  <c r="S369" i="94" s="1"/>
  <c r="U369" i="94" s="1"/>
  <c r="P39" i="86"/>
  <c r="CM39" i="84" s="1"/>
  <c r="S367" i="94" s="1"/>
  <c r="U367" i="94" s="1"/>
  <c r="P12" i="86"/>
  <c r="CM12" i="84" s="1"/>
  <c r="S347" i="94" s="1"/>
  <c r="U347" i="94" s="1"/>
  <c r="P10" i="86"/>
  <c r="A10" i="86"/>
  <c r="CM10" i="84" l="1"/>
  <c r="S345" i="94" s="1"/>
  <c r="U345" i="94" s="1"/>
  <c r="C188" i="86"/>
  <c r="BZ188" i="84" s="1"/>
  <c r="G482" i="94" s="1"/>
  <c r="C228" i="86"/>
  <c r="C229" i="86" s="1"/>
  <c r="P185" i="86"/>
  <c r="CM185" i="84" s="1"/>
  <c r="S479" i="94" s="1"/>
  <c r="U479" i="94" s="1"/>
  <c r="P187" i="86"/>
  <c r="CM187" i="84" s="1"/>
  <c r="S481" i="94" s="1"/>
  <c r="U481" i="94" s="1"/>
  <c r="P13" i="86"/>
  <c r="CM13" i="84" s="1"/>
  <c r="S348" i="94" s="1"/>
  <c r="U348" i="94" s="1"/>
  <c r="P42" i="86"/>
  <c r="CM42" i="84" s="1"/>
  <c r="S370" i="94" s="1"/>
  <c r="U370" i="94" s="1"/>
  <c r="A11" i="86"/>
  <c r="A12" i="86" s="1"/>
  <c r="FJ16" i="84"/>
  <c r="H887" i="94"/>
  <c r="FB41" i="84"/>
  <c r="K878" i="94"/>
  <c r="FE25" i="84"/>
  <c r="Q889" i="94"/>
  <c r="FK43" i="84"/>
  <c r="S866" i="94"/>
  <c r="U866" i="94" s="1"/>
  <c r="FN13" i="84"/>
  <c r="I884" i="94"/>
  <c r="FC38" i="84"/>
  <c r="Q887" i="94"/>
  <c r="FK41" i="84"/>
  <c r="J884" i="94"/>
  <c r="FD38" i="84"/>
  <c r="FD34" i="84"/>
  <c r="K884" i="94"/>
  <c r="FE38" i="84"/>
  <c r="M869" i="94"/>
  <c r="FG16" i="84"/>
  <c r="O869" i="94"/>
  <c r="FI16" i="84"/>
  <c r="O888" i="94"/>
  <c r="FI42" i="84"/>
  <c r="P878" i="94"/>
  <c r="FJ25" i="84"/>
  <c r="FB34" i="84"/>
  <c r="S867" i="94"/>
  <c r="U867" i="94" s="1"/>
  <c r="FN14" i="84"/>
  <c r="P884" i="94"/>
  <c r="FJ38" i="84"/>
  <c r="K888" i="94"/>
  <c r="FE42" i="84"/>
  <c r="Q869" i="94"/>
  <c r="FK16" i="84"/>
  <c r="L869" i="94"/>
  <c r="FF16" i="84"/>
  <c r="I888" i="94"/>
  <c r="FC42" i="84"/>
  <c r="N887" i="94"/>
  <c r="FH41" i="84"/>
  <c r="N869" i="94"/>
  <c r="FH16" i="84"/>
  <c r="R869" i="94"/>
  <c r="FL16" i="84"/>
  <c r="R888" i="94"/>
  <c r="FL42" i="84"/>
  <c r="J887" i="94"/>
  <c r="FD41" i="84"/>
  <c r="Q878" i="94"/>
  <c r="FK25" i="84"/>
  <c r="FJ34" i="84"/>
  <c r="I878" i="94"/>
  <c r="FC25" i="84"/>
  <c r="FA34" i="84"/>
  <c r="S872" i="94"/>
  <c r="U872" i="94" s="1"/>
  <c r="FN19" i="84"/>
  <c r="FG34" i="84"/>
  <c r="J888" i="94"/>
  <c r="FD42" i="84"/>
  <c r="H888" i="94"/>
  <c r="FB42" i="84"/>
  <c r="L889" i="94"/>
  <c r="FF43" i="84"/>
  <c r="O878" i="94"/>
  <c r="FI25" i="84"/>
  <c r="P887" i="94"/>
  <c r="FJ41" i="84"/>
  <c r="L884" i="94"/>
  <c r="FF38" i="84"/>
  <c r="H869" i="94"/>
  <c r="FB16" i="84"/>
  <c r="H884" i="94"/>
  <c r="FB38" i="84"/>
  <c r="R878" i="94"/>
  <c r="FL25" i="84"/>
  <c r="S862" i="94"/>
  <c r="U862" i="94" s="1"/>
  <c r="FN9" i="84"/>
  <c r="J869" i="94"/>
  <c r="FD16" i="84"/>
  <c r="FH34" i="84"/>
  <c r="I869" i="94"/>
  <c r="FC16" i="84"/>
  <c r="L878" i="94"/>
  <c r="FF25" i="84"/>
  <c r="I887" i="94"/>
  <c r="FC41" i="84"/>
  <c r="FC34" i="84"/>
  <c r="FI34" i="84"/>
  <c r="K889" i="94"/>
  <c r="FE43" i="84"/>
  <c r="R884" i="94"/>
  <c r="FL38" i="84"/>
  <c r="O887" i="94"/>
  <c r="FI41" i="84"/>
  <c r="K869" i="94"/>
  <c r="FE16" i="84"/>
  <c r="J889" i="94"/>
  <c r="FD43" i="84"/>
  <c r="N878" i="94"/>
  <c r="FH25" i="84"/>
  <c r="G884" i="94"/>
  <c r="FA38" i="84"/>
  <c r="R889" i="94"/>
  <c r="FL43" i="84"/>
  <c r="M889" i="94"/>
  <c r="FG43" i="84"/>
  <c r="M888" i="94"/>
  <c r="FG42" i="84"/>
  <c r="N884" i="94"/>
  <c r="FH38" i="84"/>
  <c r="FK34" i="84"/>
  <c r="M887" i="94"/>
  <c r="FG41" i="84"/>
  <c r="L888" i="94"/>
  <c r="FF42" i="84"/>
  <c r="FE34" i="84"/>
  <c r="Q888" i="94"/>
  <c r="FK42" i="84"/>
  <c r="N889" i="94"/>
  <c r="FH43" i="84"/>
  <c r="O884" i="94"/>
  <c r="FI38" i="84"/>
  <c r="H889" i="94"/>
  <c r="FB43" i="84"/>
  <c r="I889" i="94"/>
  <c r="FC43" i="84"/>
  <c r="S868" i="94"/>
  <c r="U868" i="94" s="1"/>
  <c r="FN15" i="84"/>
  <c r="N888" i="94"/>
  <c r="FH42" i="84"/>
  <c r="G888" i="94"/>
  <c r="FA42" i="84"/>
  <c r="K887" i="94"/>
  <c r="FE41" i="84"/>
  <c r="R887" i="94"/>
  <c r="FL41" i="84"/>
  <c r="M878" i="94"/>
  <c r="FG25" i="84"/>
  <c r="G869" i="94"/>
  <c r="FA16" i="84"/>
  <c r="G887" i="94"/>
  <c r="FA41" i="84"/>
  <c r="M884" i="94"/>
  <c r="FG38" i="84"/>
  <c r="Q884" i="94"/>
  <c r="FK38" i="84"/>
  <c r="P889" i="94"/>
  <c r="FJ43" i="84"/>
  <c r="H878" i="94"/>
  <c r="FB25" i="84"/>
  <c r="L887" i="94"/>
  <c r="FF41" i="84"/>
  <c r="FF34" i="84"/>
  <c r="J878" i="94"/>
  <c r="FD25" i="84"/>
  <c r="G878" i="94"/>
  <c r="FA25" i="84"/>
  <c r="P888" i="94"/>
  <c r="FJ42" i="84"/>
  <c r="O889" i="94"/>
  <c r="FI43" i="84"/>
  <c r="FL34" i="84"/>
  <c r="A39" i="9"/>
  <c r="FN38" i="84"/>
  <c r="Q25" i="89"/>
  <c r="FN25" i="84" s="1"/>
  <c r="FN41" i="84"/>
  <c r="FN34" i="84"/>
  <c r="Q16" i="89"/>
  <c r="FN42" i="84"/>
  <c r="FO41" i="84"/>
  <c r="FO39" i="84"/>
  <c r="FO36" i="84"/>
  <c r="FO43" i="84"/>
  <c r="FO44" i="84"/>
  <c r="FO40" i="84"/>
  <c r="Q10" i="89"/>
  <c r="P100" i="86"/>
  <c r="CM100" i="84" s="1"/>
  <c r="S414" i="94" s="1"/>
  <c r="U414" i="94" s="1"/>
  <c r="P129" i="86"/>
  <c r="CM129" i="84" s="1"/>
  <c r="S436" i="94" s="1"/>
  <c r="U436" i="94" s="1"/>
  <c r="P71" i="86"/>
  <c r="CM71" i="84" s="1"/>
  <c r="S392" i="94" s="1"/>
  <c r="U392" i="94" s="1"/>
  <c r="P157" i="86"/>
  <c r="C36" i="69"/>
  <c r="O36" i="84" s="1"/>
  <c r="C37" i="69"/>
  <c r="C231" i="86" l="1"/>
  <c r="BZ231" i="84" s="1"/>
  <c r="G517" i="94" s="1"/>
  <c r="BZ229" i="84"/>
  <c r="G515" i="94" s="1"/>
  <c r="V25" i="84"/>
  <c r="F138" i="94"/>
  <c r="F58" i="94"/>
  <c r="F98" i="94"/>
  <c r="F16" i="94"/>
  <c r="G890" i="94"/>
  <c r="FA44" i="84"/>
  <c r="I890" i="94"/>
  <c r="FC44" i="84"/>
  <c r="S863" i="94"/>
  <c r="U863" i="94" s="1"/>
  <c r="FN10" i="84"/>
  <c r="L890" i="94"/>
  <c r="FF44" i="84"/>
  <c r="K890" i="94"/>
  <c r="FE44" i="84"/>
  <c r="M890" i="94"/>
  <c r="FG44" i="84"/>
  <c r="R890" i="94"/>
  <c r="FL44" i="84"/>
  <c r="O890" i="94"/>
  <c r="FI44" i="84"/>
  <c r="S869" i="94"/>
  <c r="U869" i="94" s="1"/>
  <c r="FN16" i="84"/>
  <c r="N890" i="94"/>
  <c r="FH44" i="84"/>
  <c r="Q890" i="94"/>
  <c r="FK44" i="84"/>
  <c r="G889" i="94"/>
  <c r="FA43" i="84"/>
  <c r="H890" i="94"/>
  <c r="FB44" i="84"/>
  <c r="P890" i="94"/>
  <c r="FJ44" i="84"/>
  <c r="G882" i="94"/>
  <c r="FA36" i="84"/>
  <c r="J890" i="94"/>
  <c r="FD44" i="84"/>
  <c r="D37" i="69"/>
  <c r="AK38" i="84" s="1"/>
  <c r="D36" i="69"/>
  <c r="A13" i="86"/>
  <c r="A40" i="9"/>
  <c r="FN43" i="84"/>
  <c r="FN44" i="84"/>
  <c r="FN36" i="84"/>
  <c r="T10" i="91"/>
  <c r="Q46" i="91"/>
  <c r="AK37" i="84" l="1"/>
  <c r="P36" i="84"/>
  <c r="H37" i="69"/>
  <c r="H36" i="69"/>
  <c r="F136" i="94"/>
  <c r="F14" i="94"/>
  <c r="F96" i="94"/>
  <c r="F56" i="94"/>
  <c r="A41" i="9"/>
  <c r="A42" i="9" l="1"/>
  <c r="A43" i="9" l="1"/>
  <c r="A47" i="9" l="1"/>
  <c r="A45" i="9"/>
  <c r="D188" i="86"/>
  <c r="E188" i="86"/>
  <c r="F188" i="86"/>
  <c r="G188" i="86"/>
  <c r="H188" i="86"/>
  <c r="I188" i="86"/>
  <c r="J188" i="86"/>
  <c r="K188" i="86"/>
  <c r="L188" i="86"/>
  <c r="M188" i="86"/>
  <c r="N188" i="86"/>
  <c r="A49" i="9" l="1"/>
  <c r="P188" i="86"/>
  <c r="CM188" i="84" s="1"/>
  <c r="S482" i="94" s="1"/>
  <c r="U482" i="94" s="1"/>
  <c r="W14" i="69"/>
  <c r="W21" i="69"/>
  <c r="C21" i="69" s="1"/>
  <c r="W20" i="69"/>
  <c r="C20" i="69" s="1"/>
  <c r="W22" i="69"/>
  <c r="C22" i="69" s="1"/>
  <c r="I11" i="69"/>
  <c r="U11" i="84" s="1"/>
  <c r="W11" i="69"/>
  <c r="W12" i="69"/>
  <c r="C12" i="69" s="1"/>
  <c r="C11" i="69" l="1"/>
  <c r="J4" i="94"/>
  <c r="H4" i="94"/>
  <c r="P4" i="94"/>
  <c r="I4" i="94"/>
  <c r="K4" i="94"/>
  <c r="L4" i="94"/>
  <c r="N4" i="94"/>
  <c r="Q4" i="94"/>
  <c r="R4" i="94"/>
  <c r="M4" i="94"/>
  <c r="G4" i="94"/>
  <c r="O4" i="94"/>
  <c r="S9" i="94"/>
  <c r="U9" i="94" s="1"/>
  <c r="C14" i="69"/>
  <c r="D12" i="69"/>
  <c r="S3" i="94"/>
  <c r="U3" i="94" s="1"/>
  <c r="D22" i="69"/>
  <c r="AK22" i="84" s="1"/>
  <c r="S11" i="94"/>
  <c r="U11" i="94" s="1"/>
  <c r="D21" i="69"/>
  <c r="S10" i="94"/>
  <c r="U10" i="94" s="1"/>
  <c r="D20" i="69"/>
  <c r="AK20" i="84" s="1"/>
  <c r="A51" i="9"/>
  <c r="W19" i="69"/>
  <c r="D5" i="89"/>
  <c r="E5" i="89"/>
  <c r="F5" i="89"/>
  <c r="G5" i="89"/>
  <c r="H5" i="89"/>
  <c r="I5" i="89"/>
  <c r="J5" i="89"/>
  <c r="K5" i="89"/>
  <c r="L5" i="89"/>
  <c r="M5" i="89"/>
  <c r="N5" i="89"/>
  <c r="O5" i="89"/>
  <c r="C7" i="12"/>
  <c r="D9" i="12" s="1"/>
  <c r="EB9" i="84" s="1"/>
  <c r="P21" i="84" l="1"/>
  <c r="AK21" i="84" s="1"/>
  <c r="O11" i="84"/>
  <c r="S2" i="94" s="1"/>
  <c r="U2" i="94" s="1"/>
  <c r="Q6" i="87"/>
  <c r="R6" i="87" s="1"/>
  <c r="AK12" i="84"/>
  <c r="O15" i="94"/>
  <c r="Q15" i="94"/>
  <c r="I15" i="94"/>
  <c r="M15" i="94"/>
  <c r="L15" i="94"/>
  <c r="H15" i="94"/>
  <c r="P15" i="94"/>
  <c r="R15" i="94"/>
  <c r="K15" i="94"/>
  <c r="J15" i="94"/>
  <c r="G15" i="94"/>
  <c r="N15" i="94"/>
  <c r="N13" i="94"/>
  <c r="P13" i="94"/>
  <c r="M13" i="94"/>
  <c r="S52" i="94"/>
  <c r="U52" i="94" s="1"/>
  <c r="K13" i="94"/>
  <c r="L13" i="94"/>
  <c r="O13" i="94"/>
  <c r="S51" i="94"/>
  <c r="U51" i="94" s="1"/>
  <c r="Q13" i="94"/>
  <c r="G13" i="94"/>
  <c r="I13" i="94"/>
  <c r="J13" i="94"/>
  <c r="H13" i="94"/>
  <c r="R13" i="94"/>
  <c r="H21" i="69"/>
  <c r="H22" i="69"/>
  <c r="S45" i="94"/>
  <c r="U45" i="94" s="1"/>
  <c r="H12" i="69"/>
  <c r="P8" i="89"/>
  <c r="FM8" i="84" s="1"/>
  <c r="S5" i="94"/>
  <c r="U5" i="94" s="1"/>
  <c r="D14" i="69"/>
  <c r="S50" i="94"/>
  <c r="U50" i="94" s="1"/>
  <c r="S8" i="94"/>
  <c r="U8" i="94" s="1"/>
  <c r="S49" i="94"/>
  <c r="U49" i="94" s="1"/>
  <c r="S7" i="94"/>
  <c r="U7" i="94" s="1"/>
  <c r="P11" i="89"/>
  <c r="FM11" i="84" s="1"/>
  <c r="P15" i="89"/>
  <c r="FM15" i="84" s="1"/>
  <c r="P19" i="89"/>
  <c r="FM19" i="84" s="1"/>
  <c r="P23" i="89"/>
  <c r="P28" i="89"/>
  <c r="P12" i="89"/>
  <c r="FM12" i="84" s="1"/>
  <c r="P16" i="89"/>
  <c r="FM16" i="84" s="1"/>
  <c r="P20" i="89"/>
  <c r="FM20" i="84" s="1"/>
  <c r="P24" i="89"/>
  <c r="P22" i="89"/>
  <c r="P14" i="89"/>
  <c r="FM14" i="84" s="1"/>
  <c r="P27" i="89"/>
  <c r="P13" i="89"/>
  <c r="FM13" i="84" s="1"/>
  <c r="P17" i="89"/>
  <c r="FM17" i="84" s="1"/>
  <c r="P21" i="89"/>
  <c r="FM21" i="84" s="1"/>
  <c r="P25" i="89"/>
  <c r="P26" i="89"/>
  <c r="P18" i="89"/>
  <c r="FM18" i="84" s="1"/>
  <c r="P9" i="89"/>
  <c r="FM9" i="84" s="1"/>
  <c r="P10" i="89"/>
  <c r="FM10" i="84" s="1"/>
  <c r="W30" i="69"/>
  <c r="C30" i="69" s="1"/>
  <c r="C32" i="69" s="1"/>
  <c r="Q8" i="89"/>
  <c r="W34" i="69"/>
  <c r="BJ44" i="89"/>
  <c r="BJ45" i="89"/>
  <c r="BJ46" i="89"/>
  <c r="BJ47" i="89"/>
  <c r="BJ48" i="89"/>
  <c r="BJ49" i="89"/>
  <c r="BJ50" i="89"/>
  <c r="BJ51" i="89"/>
  <c r="BJ52" i="89"/>
  <c r="BJ53" i="89"/>
  <c r="BJ54" i="89"/>
  <c r="BJ55" i="89"/>
  <c r="BJ56" i="89"/>
  <c r="BJ57" i="89"/>
  <c r="BJ58" i="89"/>
  <c r="BJ59" i="89"/>
  <c r="BJ60" i="89"/>
  <c r="BJ61" i="89"/>
  <c r="BJ62" i="89"/>
  <c r="BJ63" i="89"/>
  <c r="BJ64" i="89"/>
  <c r="BJ65" i="89"/>
  <c r="BJ66" i="89"/>
  <c r="BJ67" i="89"/>
  <c r="BJ68" i="89"/>
  <c r="BJ69" i="89"/>
  <c r="BJ70" i="89"/>
  <c r="BJ71" i="89"/>
  <c r="BJ72" i="89"/>
  <c r="BJ73" i="89"/>
  <c r="BJ74" i="89"/>
  <c r="BJ75" i="89"/>
  <c r="BJ76" i="89"/>
  <c r="BJ77" i="89"/>
  <c r="BJ78" i="89"/>
  <c r="BJ79" i="89"/>
  <c r="BJ80" i="89"/>
  <c r="BJ81" i="89"/>
  <c r="BJ82" i="89"/>
  <c r="BJ83" i="89"/>
  <c r="BJ84" i="89"/>
  <c r="BJ85" i="89"/>
  <c r="BJ86" i="89"/>
  <c r="BJ87" i="89"/>
  <c r="BJ88" i="89"/>
  <c r="BJ89" i="89"/>
  <c r="BJ90" i="89"/>
  <c r="BJ91" i="89"/>
  <c r="BJ92" i="89"/>
  <c r="BJ93" i="89"/>
  <c r="BJ94" i="89"/>
  <c r="BJ95" i="89"/>
  <c r="BJ96" i="89"/>
  <c r="BJ97" i="89"/>
  <c r="BJ98" i="89"/>
  <c r="BJ99" i="89"/>
  <c r="BJ100" i="89"/>
  <c r="BJ101" i="89"/>
  <c r="BJ102" i="89"/>
  <c r="BJ103" i="89"/>
  <c r="BJ104" i="89"/>
  <c r="BJ105" i="89"/>
  <c r="BJ106" i="89"/>
  <c r="BJ107" i="89"/>
  <c r="BJ108" i="89"/>
  <c r="BJ109" i="89"/>
  <c r="BJ110" i="89"/>
  <c r="BJ111" i="89"/>
  <c r="BJ112" i="89"/>
  <c r="BJ113" i="89"/>
  <c r="BJ114" i="89"/>
  <c r="BJ115" i="89"/>
  <c r="BJ116" i="89"/>
  <c r="BJ117" i="89"/>
  <c r="BJ118" i="89"/>
  <c r="BJ119" i="89"/>
  <c r="BJ120" i="89"/>
  <c r="BJ121" i="89"/>
  <c r="BJ122" i="89"/>
  <c r="BJ123" i="89"/>
  <c r="BJ124" i="89"/>
  <c r="BJ125" i="89"/>
  <c r="BJ126" i="89"/>
  <c r="BJ127" i="89"/>
  <c r="BJ128" i="89"/>
  <c r="BJ129" i="89"/>
  <c r="BJ130" i="89"/>
  <c r="BJ131" i="89"/>
  <c r="BJ132" i="89"/>
  <c r="BJ133" i="89"/>
  <c r="BJ134" i="89"/>
  <c r="BJ135" i="89"/>
  <c r="BJ136" i="89"/>
  <c r="BJ137" i="89"/>
  <c r="BJ138" i="89"/>
  <c r="BJ139" i="89"/>
  <c r="BJ140" i="89"/>
  <c r="BJ141" i="89"/>
  <c r="BJ142" i="89"/>
  <c r="BJ143" i="89"/>
  <c r="BJ144" i="89"/>
  <c r="BJ145" i="89"/>
  <c r="BJ146" i="89"/>
  <c r="BJ147" i="89"/>
  <c r="BJ148" i="89"/>
  <c r="BJ149" i="89"/>
  <c r="BJ150" i="89"/>
  <c r="BJ151" i="89"/>
  <c r="BJ152" i="89"/>
  <c r="BJ153" i="89"/>
  <c r="BJ154" i="89"/>
  <c r="BJ155" i="89"/>
  <c r="BJ156" i="89"/>
  <c r="BJ157" i="89"/>
  <c r="BJ158" i="89"/>
  <c r="BJ159" i="89"/>
  <c r="BJ160" i="89"/>
  <c r="BJ161" i="89"/>
  <c r="BJ162" i="89"/>
  <c r="BJ163" i="89"/>
  <c r="BJ164" i="89"/>
  <c r="BJ165" i="89"/>
  <c r="BJ166" i="89"/>
  <c r="BJ167" i="89"/>
  <c r="BJ168" i="89"/>
  <c r="BJ169" i="89"/>
  <c r="BJ170" i="89"/>
  <c r="BJ171" i="89"/>
  <c r="BJ172" i="89"/>
  <c r="BJ173" i="89"/>
  <c r="BJ174" i="89"/>
  <c r="BJ175" i="89"/>
  <c r="BJ176" i="89"/>
  <c r="BJ177" i="89"/>
  <c r="BJ178" i="89"/>
  <c r="BJ179" i="89"/>
  <c r="BJ180" i="89"/>
  <c r="BJ181" i="89"/>
  <c r="BJ182" i="89"/>
  <c r="BJ183" i="89"/>
  <c r="BJ184" i="89"/>
  <c r="BJ185" i="89"/>
  <c r="BJ186" i="89"/>
  <c r="BJ187" i="89"/>
  <c r="BJ188" i="89"/>
  <c r="BJ189" i="89"/>
  <c r="BJ190" i="89"/>
  <c r="BJ191" i="89"/>
  <c r="BJ192" i="89"/>
  <c r="BJ193" i="89"/>
  <c r="BJ194" i="89"/>
  <c r="BJ195" i="89"/>
  <c r="BJ196" i="89"/>
  <c r="BJ197" i="89"/>
  <c r="BJ198" i="89"/>
  <c r="BJ199" i="89"/>
  <c r="BJ200" i="89"/>
  <c r="BJ201" i="89"/>
  <c r="BJ202" i="89"/>
  <c r="BJ203" i="89"/>
  <c r="BJ204" i="89"/>
  <c r="BJ205" i="89"/>
  <c r="BJ206" i="89"/>
  <c r="BJ207" i="89"/>
  <c r="BJ208" i="89"/>
  <c r="BJ209" i="89"/>
  <c r="BJ210" i="89"/>
  <c r="BJ211" i="89"/>
  <c r="BJ212" i="89"/>
  <c r="BJ213" i="89"/>
  <c r="BJ214" i="89"/>
  <c r="BJ215" i="89"/>
  <c r="BJ216" i="89"/>
  <c r="BJ217" i="89"/>
  <c r="BJ218" i="89"/>
  <c r="BJ219" i="89"/>
  <c r="BJ220" i="89"/>
  <c r="BJ221" i="89"/>
  <c r="BJ222" i="89"/>
  <c r="BJ223" i="89"/>
  <c r="BJ224" i="89"/>
  <c r="BJ225" i="89"/>
  <c r="BJ226" i="89"/>
  <c r="BJ227" i="89"/>
  <c r="BJ228" i="89"/>
  <c r="BJ229" i="89"/>
  <c r="BJ230" i="89"/>
  <c r="BJ231" i="89"/>
  <c r="BJ232" i="89"/>
  <c r="BJ233" i="89"/>
  <c r="BJ234" i="89"/>
  <c r="BJ235" i="89"/>
  <c r="BJ236" i="89"/>
  <c r="BJ237" i="89"/>
  <c r="BJ238" i="89"/>
  <c r="BJ239" i="89"/>
  <c r="BJ240" i="89"/>
  <c r="BJ241" i="89"/>
  <c r="BJ242" i="89"/>
  <c r="BJ243" i="89"/>
  <c r="BJ244" i="89"/>
  <c r="BJ245" i="89"/>
  <c r="BJ246" i="89"/>
  <c r="BJ247" i="89"/>
  <c r="BJ248" i="89"/>
  <c r="BJ249" i="89"/>
  <c r="BJ250" i="89"/>
  <c r="BJ251" i="89"/>
  <c r="BJ252" i="89"/>
  <c r="BJ253" i="89"/>
  <c r="BJ254" i="89"/>
  <c r="BJ255" i="89"/>
  <c r="BJ256" i="89"/>
  <c r="BJ257" i="89"/>
  <c r="BJ258" i="89"/>
  <c r="BJ259" i="89"/>
  <c r="BJ260" i="89"/>
  <c r="BJ261" i="89"/>
  <c r="BJ262" i="89"/>
  <c r="BJ263" i="89"/>
  <c r="BJ264" i="89"/>
  <c r="BJ265" i="89"/>
  <c r="BJ266" i="89"/>
  <c r="BJ267" i="89"/>
  <c r="BJ268" i="89"/>
  <c r="BJ269" i="89"/>
  <c r="BJ270" i="89"/>
  <c r="BJ271" i="89"/>
  <c r="BJ272" i="89"/>
  <c r="BJ273" i="89"/>
  <c r="BJ274" i="89"/>
  <c r="BJ275" i="89"/>
  <c r="BJ276" i="89"/>
  <c r="BJ277" i="89"/>
  <c r="BJ278" i="89"/>
  <c r="BJ279" i="89"/>
  <c r="BJ280" i="89"/>
  <c r="BJ281" i="89"/>
  <c r="BJ282" i="89"/>
  <c r="BJ283" i="89"/>
  <c r="BJ284" i="89"/>
  <c r="BJ285" i="89"/>
  <c r="BJ286" i="89"/>
  <c r="BJ287" i="89"/>
  <c r="BJ288" i="89"/>
  <c r="BJ289" i="89"/>
  <c r="BJ290" i="89"/>
  <c r="BJ291" i="89"/>
  <c r="BJ292" i="89"/>
  <c r="BJ293" i="89"/>
  <c r="BJ294" i="89"/>
  <c r="BJ295" i="89"/>
  <c r="BJ296" i="89"/>
  <c r="BJ297" i="89"/>
  <c r="BJ298" i="89"/>
  <c r="BJ299" i="89"/>
  <c r="BJ300" i="89"/>
  <c r="BJ301" i="89"/>
  <c r="BJ302" i="89"/>
  <c r="BJ303" i="89"/>
  <c r="BJ304" i="89"/>
  <c r="BJ305" i="89"/>
  <c r="BJ306" i="89"/>
  <c r="BJ307" i="89"/>
  <c r="BJ308" i="89"/>
  <c r="BJ309" i="89"/>
  <c r="BJ310" i="89"/>
  <c r="BJ311" i="89"/>
  <c r="BJ312" i="89"/>
  <c r="BJ313" i="89"/>
  <c r="BJ314" i="89"/>
  <c r="BJ315" i="89"/>
  <c r="BJ316" i="89"/>
  <c r="BJ317" i="89"/>
  <c r="BJ318" i="89"/>
  <c r="BJ319" i="89"/>
  <c r="BJ320" i="89"/>
  <c r="BJ321" i="89"/>
  <c r="BJ322" i="89"/>
  <c r="BJ323" i="89"/>
  <c r="BJ324" i="89"/>
  <c r="BJ325" i="89"/>
  <c r="BJ326" i="89"/>
  <c r="BJ327" i="89"/>
  <c r="BJ328" i="89"/>
  <c r="BJ329" i="89"/>
  <c r="BJ330" i="89"/>
  <c r="BJ331" i="89"/>
  <c r="BJ332" i="89"/>
  <c r="BJ333" i="89"/>
  <c r="BJ334" i="89"/>
  <c r="BJ335" i="89"/>
  <c r="BJ336" i="89"/>
  <c r="BJ337" i="89"/>
  <c r="BJ338" i="89"/>
  <c r="BJ339" i="89"/>
  <c r="BJ340" i="89"/>
  <c r="BJ341" i="89"/>
  <c r="BJ342" i="89"/>
  <c r="BJ343" i="89"/>
  <c r="BJ344" i="89"/>
  <c r="BJ345" i="89"/>
  <c r="BJ346" i="89"/>
  <c r="BJ347" i="89"/>
  <c r="BJ348" i="89"/>
  <c r="BJ349" i="89"/>
  <c r="BJ350" i="89"/>
  <c r="BJ351" i="89"/>
  <c r="BJ352" i="89"/>
  <c r="BJ353" i="89"/>
  <c r="BJ354" i="89"/>
  <c r="BJ355" i="89"/>
  <c r="BJ356" i="89"/>
  <c r="BJ357" i="89"/>
  <c r="BJ358" i="89"/>
  <c r="BJ359" i="89"/>
  <c r="BJ360" i="89"/>
  <c r="BJ361" i="89"/>
  <c r="BJ362" i="89"/>
  <c r="BJ363" i="89"/>
  <c r="BJ364" i="89"/>
  <c r="BJ365" i="89"/>
  <c r="BJ366" i="89"/>
  <c r="BJ367" i="89"/>
  <c r="BJ368" i="89"/>
  <c r="BJ369" i="89"/>
  <c r="BJ370" i="89"/>
  <c r="BJ371" i="89"/>
  <c r="BJ372" i="89"/>
  <c r="BJ373" i="89"/>
  <c r="BJ374" i="89"/>
  <c r="BJ375" i="89"/>
  <c r="BJ376" i="89"/>
  <c r="BJ377" i="89"/>
  <c r="BJ378" i="89"/>
  <c r="BJ379" i="89"/>
  <c r="BJ380" i="89"/>
  <c r="BJ381" i="89"/>
  <c r="BJ382" i="89"/>
  <c r="BJ383" i="89"/>
  <c r="BJ384" i="89"/>
  <c r="BJ385" i="89"/>
  <c r="BJ386" i="89"/>
  <c r="BJ387" i="89"/>
  <c r="BJ388" i="89"/>
  <c r="BJ389" i="89"/>
  <c r="BJ390" i="89"/>
  <c r="BJ391" i="89"/>
  <c r="BJ392" i="89"/>
  <c r="BJ393" i="89"/>
  <c r="BJ394" i="89"/>
  <c r="BJ395" i="89"/>
  <c r="BJ396" i="89"/>
  <c r="BJ397" i="89"/>
  <c r="BJ398" i="89"/>
  <c r="BJ399" i="89"/>
  <c r="BJ400" i="89"/>
  <c r="BJ401" i="89"/>
  <c r="BJ402" i="89"/>
  <c r="BJ403" i="89"/>
  <c r="BJ404" i="89"/>
  <c r="BJ405" i="89"/>
  <c r="BJ406" i="89"/>
  <c r="BJ407" i="89"/>
  <c r="BJ408" i="89"/>
  <c r="BJ409" i="89"/>
  <c r="BJ410" i="89"/>
  <c r="BJ411" i="89"/>
  <c r="BJ412" i="89"/>
  <c r="BJ413" i="89"/>
  <c r="BJ414" i="89"/>
  <c r="BJ415" i="89"/>
  <c r="BJ416" i="89"/>
  <c r="BJ417" i="89"/>
  <c r="BJ418" i="89"/>
  <c r="BJ419" i="89"/>
  <c r="BJ420" i="89"/>
  <c r="BJ421" i="89"/>
  <c r="BJ422" i="89"/>
  <c r="BJ423" i="89"/>
  <c r="BJ424" i="89"/>
  <c r="BJ425" i="89"/>
  <c r="BJ426" i="89"/>
  <c r="BJ427" i="89"/>
  <c r="BJ428" i="89"/>
  <c r="BJ429" i="89"/>
  <c r="BJ430" i="89"/>
  <c r="BJ431" i="89"/>
  <c r="BJ432" i="89"/>
  <c r="BJ433" i="89"/>
  <c r="BJ434" i="89"/>
  <c r="BJ435" i="89"/>
  <c r="BJ436" i="89"/>
  <c r="BJ437" i="89"/>
  <c r="BJ438" i="89"/>
  <c r="BJ439" i="89"/>
  <c r="BJ440" i="89"/>
  <c r="BJ441" i="89"/>
  <c r="BJ442" i="89"/>
  <c r="BJ443" i="89"/>
  <c r="BJ444" i="89"/>
  <c r="BJ445" i="89"/>
  <c r="BJ446" i="89"/>
  <c r="BJ447" i="89"/>
  <c r="BJ448" i="89"/>
  <c r="BJ449" i="89"/>
  <c r="BJ450" i="89"/>
  <c r="BJ451" i="89"/>
  <c r="BJ452" i="89"/>
  <c r="BJ453" i="89"/>
  <c r="BJ454" i="89"/>
  <c r="BJ455" i="89"/>
  <c r="BJ456" i="89"/>
  <c r="BJ457" i="89"/>
  <c r="BJ458" i="89"/>
  <c r="BJ459" i="89"/>
  <c r="BJ460" i="89"/>
  <c r="BJ461" i="89"/>
  <c r="BJ462" i="89"/>
  <c r="BJ463" i="89"/>
  <c r="BJ464" i="89"/>
  <c r="BJ465" i="89"/>
  <c r="BJ466" i="89"/>
  <c r="BJ467" i="89"/>
  <c r="BJ468" i="89"/>
  <c r="BJ469" i="89"/>
  <c r="BJ470" i="89"/>
  <c r="BJ471" i="89"/>
  <c r="BJ472" i="89"/>
  <c r="BJ473" i="89"/>
  <c r="BJ474" i="89"/>
  <c r="BJ475" i="89"/>
  <c r="BJ476" i="89"/>
  <c r="BJ477" i="89"/>
  <c r="BJ478" i="89"/>
  <c r="BJ479" i="89"/>
  <c r="BJ480" i="89"/>
  <c r="BJ481" i="89"/>
  <c r="BJ482" i="89"/>
  <c r="BJ483" i="89"/>
  <c r="BJ484" i="89"/>
  <c r="BJ485" i="89"/>
  <c r="BJ486" i="89"/>
  <c r="BJ487" i="89"/>
  <c r="BJ488" i="89"/>
  <c r="BJ489" i="89"/>
  <c r="BJ490" i="89"/>
  <c r="BJ491" i="89"/>
  <c r="BJ492" i="89"/>
  <c r="BJ493" i="89"/>
  <c r="BJ494" i="89"/>
  <c r="BJ495" i="89"/>
  <c r="BJ496" i="89"/>
  <c r="BJ497" i="89"/>
  <c r="BJ498" i="89"/>
  <c r="BJ499" i="89"/>
  <c r="BJ500" i="89"/>
  <c r="BJ501" i="89"/>
  <c r="BJ502" i="89"/>
  <c r="BJ503" i="89"/>
  <c r="BJ504" i="89"/>
  <c r="BJ505" i="89"/>
  <c r="BJ506" i="89"/>
  <c r="BJ507" i="89"/>
  <c r="BJ508" i="89"/>
  <c r="BJ509" i="89"/>
  <c r="BJ510" i="89"/>
  <c r="BJ511" i="89"/>
  <c r="BJ512" i="89"/>
  <c r="BJ513" i="89"/>
  <c r="BJ514" i="89"/>
  <c r="BJ515" i="89"/>
  <c r="BJ516" i="89"/>
  <c r="BJ517" i="89"/>
  <c r="BJ518" i="89"/>
  <c r="BJ519" i="89"/>
  <c r="BJ520" i="89"/>
  <c r="BJ521" i="89"/>
  <c r="BJ522" i="89"/>
  <c r="BJ523" i="89"/>
  <c r="BJ524" i="89"/>
  <c r="BJ525" i="89"/>
  <c r="BJ526" i="89"/>
  <c r="BJ527" i="89"/>
  <c r="BJ528" i="89"/>
  <c r="BJ529" i="89"/>
  <c r="BJ530" i="89"/>
  <c r="BJ531" i="89"/>
  <c r="BJ532" i="89"/>
  <c r="BJ533" i="89"/>
  <c r="BJ534" i="89"/>
  <c r="BJ535" i="89"/>
  <c r="BJ536" i="89"/>
  <c r="BJ537" i="89"/>
  <c r="BJ538" i="89"/>
  <c r="BJ539" i="89"/>
  <c r="BJ540" i="89"/>
  <c r="BJ541" i="89"/>
  <c r="BJ542" i="89"/>
  <c r="BJ543" i="89"/>
  <c r="BJ544" i="89"/>
  <c r="BJ545" i="89"/>
  <c r="BJ546" i="89"/>
  <c r="BJ547" i="89"/>
  <c r="BJ548" i="89"/>
  <c r="BJ549" i="89"/>
  <c r="BJ550" i="89"/>
  <c r="BJ551" i="89"/>
  <c r="BJ552" i="89"/>
  <c r="BJ553" i="89"/>
  <c r="BJ554" i="89"/>
  <c r="BJ555" i="89"/>
  <c r="BJ556" i="89"/>
  <c r="BJ557" i="89"/>
  <c r="BJ558" i="89"/>
  <c r="BJ559" i="89"/>
  <c r="BJ560" i="89"/>
  <c r="BJ561" i="89"/>
  <c r="BJ562" i="89"/>
  <c r="BJ563" i="89"/>
  <c r="BJ564" i="89"/>
  <c r="BJ565" i="89"/>
  <c r="BJ566" i="89"/>
  <c r="BJ567" i="89"/>
  <c r="BJ568" i="89"/>
  <c r="BJ569" i="89"/>
  <c r="BJ570" i="89"/>
  <c r="BJ571" i="89"/>
  <c r="BJ572" i="89"/>
  <c r="BJ573" i="89"/>
  <c r="BJ574" i="89"/>
  <c r="BJ575" i="89"/>
  <c r="BJ576" i="89"/>
  <c r="BJ577" i="89"/>
  <c r="BJ578" i="89"/>
  <c r="BJ579" i="89"/>
  <c r="BJ580" i="89"/>
  <c r="BJ581" i="89"/>
  <c r="BJ582" i="89"/>
  <c r="BJ583" i="89"/>
  <c r="BJ584" i="89"/>
  <c r="BJ585" i="89"/>
  <c r="BJ586" i="89"/>
  <c r="BJ587" i="89"/>
  <c r="BJ588" i="89"/>
  <c r="BJ589" i="89"/>
  <c r="BJ590" i="89"/>
  <c r="BJ591" i="89"/>
  <c r="BJ592" i="89"/>
  <c r="BJ593" i="89"/>
  <c r="BJ594" i="89"/>
  <c r="BJ595" i="89"/>
  <c r="BJ596" i="89"/>
  <c r="BJ597" i="89"/>
  <c r="BJ598" i="89"/>
  <c r="BJ599" i="89"/>
  <c r="BJ600" i="89"/>
  <c r="BJ601" i="89"/>
  <c r="BJ602" i="89"/>
  <c r="BJ603" i="89"/>
  <c r="BJ604" i="89"/>
  <c r="BJ605" i="89"/>
  <c r="BJ606" i="89"/>
  <c r="BJ607" i="89"/>
  <c r="BJ608" i="89"/>
  <c r="BJ609" i="89"/>
  <c r="BJ610" i="89"/>
  <c r="BJ611" i="89"/>
  <c r="BJ612" i="89"/>
  <c r="BJ613" i="89"/>
  <c r="BJ614" i="89"/>
  <c r="BJ615" i="89"/>
  <c r="BJ616" i="89"/>
  <c r="BJ617" i="89"/>
  <c r="BJ618" i="89"/>
  <c r="BJ619" i="89"/>
  <c r="BJ620" i="89"/>
  <c r="BJ621" i="89"/>
  <c r="BJ622" i="89"/>
  <c r="BJ623" i="89"/>
  <c r="BJ624" i="89"/>
  <c r="BJ625" i="89"/>
  <c r="BJ626" i="89"/>
  <c r="BJ627" i="89"/>
  <c r="BJ628" i="89"/>
  <c r="BJ629" i="89"/>
  <c r="BJ630" i="89"/>
  <c r="BJ631" i="89"/>
  <c r="BJ632" i="89"/>
  <c r="BJ633" i="89"/>
  <c r="BJ634" i="89"/>
  <c r="BJ635" i="89"/>
  <c r="BJ636" i="89"/>
  <c r="BJ637" i="89"/>
  <c r="BJ638" i="89"/>
  <c r="BJ639" i="89"/>
  <c r="BJ640" i="89"/>
  <c r="BJ641" i="89"/>
  <c r="BJ642" i="89"/>
  <c r="BJ643" i="89"/>
  <c r="BJ644" i="89"/>
  <c r="BJ645" i="89"/>
  <c r="BJ646" i="89"/>
  <c r="BJ647" i="89"/>
  <c r="BJ648" i="89"/>
  <c r="BJ649" i="89"/>
  <c r="BJ650" i="89"/>
  <c r="BJ651" i="89"/>
  <c r="BJ652" i="89"/>
  <c r="BJ653" i="89"/>
  <c r="BJ654" i="89"/>
  <c r="BJ655" i="89"/>
  <c r="BJ656" i="89"/>
  <c r="BJ657" i="89"/>
  <c r="BJ658" i="89"/>
  <c r="BJ659" i="89"/>
  <c r="BJ660" i="89"/>
  <c r="BJ661" i="89"/>
  <c r="BJ662" i="89"/>
  <c r="BJ663" i="89"/>
  <c r="BJ664" i="89"/>
  <c r="BJ665" i="89"/>
  <c r="BJ666" i="89"/>
  <c r="BJ667" i="89"/>
  <c r="BJ668" i="89"/>
  <c r="BJ669" i="89"/>
  <c r="BJ670" i="89"/>
  <c r="BJ671" i="89"/>
  <c r="BJ672" i="89"/>
  <c r="BJ673" i="89"/>
  <c r="BJ674" i="89"/>
  <c r="BJ675" i="89"/>
  <c r="BJ676" i="89"/>
  <c r="BJ677" i="89"/>
  <c r="BJ678" i="89"/>
  <c r="BJ679" i="89"/>
  <c r="BJ680" i="89"/>
  <c r="BJ681" i="89"/>
  <c r="BJ682" i="89"/>
  <c r="BJ683" i="89"/>
  <c r="BJ684" i="89"/>
  <c r="BJ685" i="89"/>
  <c r="BJ686" i="89"/>
  <c r="BJ687" i="89"/>
  <c r="BJ688" i="89"/>
  <c r="BJ689" i="89"/>
  <c r="BJ690" i="89"/>
  <c r="BJ691" i="89"/>
  <c r="BJ692" i="89"/>
  <c r="BJ693" i="89"/>
  <c r="BJ694" i="89"/>
  <c r="BJ695" i="89"/>
  <c r="BJ696" i="89"/>
  <c r="BJ697" i="89"/>
  <c r="BJ698" i="89"/>
  <c r="BJ699" i="89"/>
  <c r="BJ700" i="89"/>
  <c r="BJ701" i="89"/>
  <c r="BJ702" i="89"/>
  <c r="BJ703" i="89"/>
  <c r="BJ704" i="89"/>
  <c r="BJ705" i="89"/>
  <c r="BJ706" i="89"/>
  <c r="BJ707" i="89"/>
  <c r="BJ708" i="89"/>
  <c r="BJ709" i="89"/>
  <c r="BJ710" i="89"/>
  <c r="BJ711" i="89"/>
  <c r="BJ712" i="89"/>
  <c r="BJ713" i="89"/>
  <c r="BJ714" i="89"/>
  <c r="BJ715" i="89"/>
  <c r="BJ716" i="89"/>
  <c r="BJ717" i="89"/>
  <c r="BJ718" i="89"/>
  <c r="BJ719" i="89"/>
  <c r="BJ720" i="89"/>
  <c r="BJ721" i="89"/>
  <c r="BJ722" i="89"/>
  <c r="BJ723" i="89"/>
  <c r="BJ724" i="89"/>
  <c r="BJ725" i="89"/>
  <c r="BJ726" i="89"/>
  <c r="BJ727" i="89"/>
  <c r="BJ728" i="89"/>
  <c r="BJ729" i="89"/>
  <c r="BJ730" i="89"/>
  <c r="BJ731" i="89"/>
  <c r="BJ732" i="89"/>
  <c r="BJ733" i="89"/>
  <c r="BJ734" i="89"/>
  <c r="BJ735" i="89"/>
  <c r="BJ736" i="89"/>
  <c r="BJ737" i="89"/>
  <c r="BJ738" i="89"/>
  <c r="BJ739" i="89"/>
  <c r="BJ740" i="89"/>
  <c r="BJ741" i="89"/>
  <c r="BJ742" i="89"/>
  <c r="BJ743" i="89"/>
  <c r="BJ744" i="89"/>
  <c r="BJ745" i="89"/>
  <c r="BJ746" i="89"/>
  <c r="BJ747" i="89"/>
  <c r="BJ748" i="89"/>
  <c r="BJ749" i="89"/>
  <c r="BJ750" i="89"/>
  <c r="BJ751" i="89"/>
  <c r="BJ752" i="89"/>
  <c r="BJ753" i="89"/>
  <c r="BJ754" i="89"/>
  <c r="BJ755" i="89"/>
  <c r="BJ756" i="89"/>
  <c r="BJ757" i="89"/>
  <c r="BJ758" i="89"/>
  <c r="BJ759" i="89"/>
  <c r="BJ760" i="89"/>
  <c r="BJ761" i="89"/>
  <c r="BJ762" i="89"/>
  <c r="BJ763" i="89"/>
  <c r="BJ764" i="89"/>
  <c r="BJ765" i="89"/>
  <c r="BJ766" i="89"/>
  <c r="BJ767" i="89"/>
  <c r="BJ768" i="89"/>
  <c r="BJ769" i="89"/>
  <c r="BJ770" i="89"/>
  <c r="BJ771" i="89"/>
  <c r="BJ772" i="89"/>
  <c r="BJ773" i="89"/>
  <c r="BJ774" i="89"/>
  <c r="BJ775" i="89"/>
  <c r="BJ776" i="89"/>
  <c r="BJ777" i="89"/>
  <c r="BJ778" i="89"/>
  <c r="BJ779" i="89"/>
  <c r="BJ780" i="89"/>
  <c r="BJ781" i="89"/>
  <c r="BJ782" i="89"/>
  <c r="BJ783" i="89"/>
  <c r="BJ784" i="89"/>
  <c r="BJ785" i="89"/>
  <c r="BJ786" i="89"/>
  <c r="BJ787" i="89"/>
  <c r="BJ788" i="89"/>
  <c r="BJ789" i="89"/>
  <c r="BJ790" i="89"/>
  <c r="BJ791" i="89"/>
  <c r="BJ792" i="89"/>
  <c r="BJ793" i="89"/>
  <c r="BJ794" i="89"/>
  <c r="BJ795" i="89"/>
  <c r="BJ796" i="89"/>
  <c r="BJ797" i="89"/>
  <c r="BJ798" i="89"/>
  <c r="BJ799" i="89"/>
  <c r="BJ800" i="89"/>
  <c r="BJ801" i="89"/>
  <c r="BJ802" i="89"/>
  <c r="BJ803" i="89"/>
  <c r="BJ804" i="89"/>
  <c r="BJ805" i="89"/>
  <c r="BJ806" i="89"/>
  <c r="BJ807" i="89"/>
  <c r="BJ808" i="89"/>
  <c r="BJ809" i="89"/>
  <c r="BJ810" i="89"/>
  <c r="BJ811" i="89"/>
  <c r="BJ812" i="89"/>
  <c r="BJ813" i="89"/>
  <c r="BJ814" i="89"/>
  <c r="BJ815" i="89"/>
  <c r="BJ816" i="89"/>
  <c r="BJ817" i="89"/>
  <c r="BJ818" i="89"/>
  <c r="BJ819" i="89"/>
  <c r="BJ820" i="89"/>
  <c r="BJ821" i="89"/>
  <c r="BJ822" i="89"/>
  <c r="BJ823" i="89"/>
  <c r="BJ824" i="89"/>
  <c r="BJ825" i="89"/>
  <c r="BJ826" i="89"/>
  <c r="BJ827" i="89"/>
  <c r="BJ828" i="89"/>
  <c r="BJ829" i="89"/>
  <c r="BJ830" i="89"/>
  <c r="BJ831" i="89"/>
  <c r="BJ832" i="89"/>
  <c r="BJ833" i="89"/>
  <c r="BJ834" i="89"/>
  <c r="BJ835" i="89"/>
  <c r="BJ836" i="89"/>
  <c r="BJ837" i="89"/>
  <c r="BJ838" i="89"/>
  <c r="BJ839" i="89"/>
  <c r="BJ840" i="89"/>
  <c r="BJ841" i="89"/>
  <c r="BJ842" i="89"/>
  <c r="BJ843" i="89"/>
  <c r="BJ844" i="89"/>
  <c r="BJ845" i="89"/>
  <c r="BJ846" i="89"/>
  <c r="BJ847" i="89"/>
  <c r="BJ848" i="89"/>
  <c r="BJ849" i="89"/>
  <c r="BJ850" i="89"/>
  <c r="BJ851" i="89"/>
  <c r="BJ852" i="89"/>
  <c r="BJ853" i="89"/>
  <c r="BJ854" i="89"/>
  <c r="BJ855" i="89"/>
  <c r="BJ856" i="89"/>
  <c r="BJ857" i="89"/>
  <c r="BJ858" i="89"/>
  <c r="BJ859" i="89"/>
  <c r="BJ860" i="89"/>
  <c r="BJ861" i="89"/>
  <c r="BJ862" i="89"/>
  <c r="BJ863" i="89"/>
  <c r="BJ864" i="89"/>
  <c r="BJ865" i="89"/>
  <c r="BJ866" i="89"/>
  <c r="BJ867" i="89"/>
  <c r="BJ868" i="89"/>
  <c r="BJ869" i="89"/>
  <c r="BJ870" i="89"/>
  <c r="BJ871" i="89"/>
  <c r="BJ872" i="89"/>
  <c r="BJ873" i="89"/>
  <c r="BJ874" i="89"/>
  <c r="BJ875" i="89"/>
  <c r="BJ876" i="89"/>
  <c r="BJ877" i="89"/>
  <c r="BJ878" i="89"/>
  <c r="BJ879" i="89"/>
  <c r="BJ880" i="89"/>
  <c r="BJ881" i="89"/>
  <c r="BJ882" i="89"/>
  <c r="BJ883" i="89"/>
  <c r="BJ884" i="89"/>
  <c r="BJ885" i="89"/>
  <c r="BJ886" i="89"/>
  <c r="BJ887" i="89"/>
  <c r="BJ888" i="89"/>
  <c r="BJ889" i="89"/>
  <c r="BJ890" i="89"/>
  <c r="BJ891" i="89"/>
  <c r="BJ892" i="89"/>
  <c r="BJ893" i="89"/>
  <c r="BJ894" i="89"/>
  <c r="BJ895" i="89"/>
  <c r="BJ896" i="89"/>
  <c r="BJ897" i="89"/>
  <c r="BJ898" i="89"/>
  <c r="BJ899" i="89"/>
  <c r="BJ900" i="89"/>
  <c r="BJ901" i="89"/>
  <c r="BJ902" i="89"/>
  <c r="BJ903" i="89"/>
  <c r="BJ904" i="89"/>
  <c r="BJ905" i="89"/>
  <c r="BJ906" i="89"/>
  <c r="BJ907" i="89"/>
  <c r="BJ908" i="89"/>
  <c r="BJ909" i="89"/>
  <c r="BJ910" i="89"/>
  <c r="BJ911" i="89"/>
  <c r="BJ912" i="89"/>
  <c r="BJ913" i="89"/>
  <c r="BJ914" i="89"/>
  <c r="BJ915" i="89"/>
  <c r="BJ916" i="89"/>
  <c r="BJ917" i="89"/>
  <c r="BJ918" i="89"/>
  <c r="BJ919" i="89"/>
  <c r="BJ920" i="89"/>
  <c r="BJ921" i="89"/>
  <c r="BJ922" i="89"/>
  <c r="BJ923" i="89"/>
  <c r="BJ924" i="89"/>
  <c r="BJ925" i="89"/>
  <c r="BJ926" i="89"/>
  <c r="BJ927" i="89"/>
  <c r="BJ928" i="89"/>
  <c r="BJ929" i="89"/>
  <c r="BJ930" i="89"/>
  <c r="BJ931" i="89"/>
  <c r="BJ932" i="89"/>
  <c r="BJ933" i="89"/>
  <c r="BJ934" i="89"/>
  <c r="BJ935" i="89"/>
  <c r="BJ936" i="89"/>
  <c r="BJ937" i="89"/>
  <c r="BJ938" i="89"/>
  <c r="BJ939" i="89"/>
  <c r="BJ940" i="89"/>
  <c r="BJ941" i="89"/>
  <c r="BJ942" i="89"/>
  <c r="BJ943" i="89"/>
  <c r="BJ944" i="89"/>
  <c r="BJ945" i="89"/>
  <c r="BJ946" i="89"/>
  <c r="BJ947" i="89"/>
  <c r="BJ948" i="89"/>
  <c r="BJ949" i="89"/>
  <c r="BJ950" i="89"/>
  <c r="BJ951" i="89"/>
  <c r="BJ952" i="89"/>
  <c r="BJ953" i="89"/>
  <c r="BJ954" i="89"/>
  <c r="BJ955" i="89"/>
  <c r="BJ956" i="89"/>
  <c r="BJ957" i="89"/>
  <c r="BJ958" i="89"/>
  <c r="BJ959" i="89"/>
  <c r="BJ960" i="89"/>
  <c r="BJ961" i="89"/>
  <c r="BJ962" i="89"/>
  <c r="BJ963" i="89"/>
  <c r="BJ964" i="89"/>
  <c r="BJ965" i="89"/>
  <c r="BJ966" i="89"/>
  <c r="BJ967" i="89"/>
  <c r="BJ968" i="89"/>
  <c r="BJ969" i="89"/>
  <c r="BJ970" i="89"/>
  <c r="BJ971" i="89"/>
  <c r="BJ972" i="89"/>
  <c r="BJ973" i="89"/>
  <c r="BJ974" i="89"/>
  <c r="BJ975" i="89"/>
  <c r="BJ976" i="89"/>
  <c r="BJ977" i="89"/>
  <c r="BJ978" i="89"/>
  <c r="BJ979" i="89"/>
  <c r="BJ980" i="89"/>
  <c r="BJ981" i="89"/>
  <c r="BJ982" i="89"/>
  <c r="BJ983" i="89"/>
  <c r="BJ984" i="89"/>
  <c r="BJ985" i="89"/>
  <c r="BJ986" i="89"/>
  <c r="BJ987" i="89"/>
  <c r="BJ988" i="89"/>
  <c r="BJ989" i="89"/>
  <c r="BJ990" i="89"/>
  <c r="BJ991" i="89"/>
  <c r="BJ992" i="89"/>
  <c r="BJ993" i="89"/>
  <c r="BJ994" i="89"/>
  <c r="BJ995" i="89"/>
  <c r="BJ996" i="89"/>
  <c r="BJ997" i="89"/>
  <c r="BJ998" i="89"/>
  <c r="BJ999" i="89"/>
  <c r="BJ1000" i="89"/>
  <c r="BJ1001" i="89"/>
  <c r="BJ1002" i="89"/>
  <c r="BJ1003" i="89"/>
  <c r="BJ1004" i="89"/>
  <c r="BJ1005" i="89"/>
  <c r="BJ1006" i="89"/>
  <c r="BJ1007" i="89"/>
  <c r="BJ1008" i="89"/>
  <c r="BJ1009" i="89"/>
  <c r="BJ1010" i="89"/>
  <c r="BJ1011" i="89"/>
  <c r="BJ1012" i="89"/>
  <c r="BJ1013" i="89"/>
  <c r="BJ1014" i="89"/>
  <c r="BJ1015" i="89"/>
  <c r="BJ1016" i="89"/>
  <c r="BJ1017" i="89"/>
  <c r="BJ1018" i="89"/>
  <c r="BJ1019" i="89"/>
  <c r="BJ1020" i="89"/>
  <c r="BJ1021" i="89"/>
  <c r="BJ1022" i="89"/>
  <c r="BJ1023" i="89"/>
  <c r="BJ1024" i="89"/>
  <c r="BJ1025" i="89"/>
  <c r="BJ1026" i="89"/>
  <c r="BJ1027" i="89"/>
  <c r="BJ1028" i="89"/>
  <c r="BJ1029" i="89"/>
  <c r="BJ1030" i="89"/>
  <c r="BJ1031" i="89"/>
  <c r="BJ1032" i="89"/>
  <c r="BJ1033" i="89"/>
  <c r="BJ1034" i="89"/>
  <c r="BJ1035" i="89"/>
  <c r="BJ1036" i="89"/>
  <c r="BJ1037" i="89"/>
  <c r="BJ1038" i="89"/>
  <c r="BJ1039" i="89"/>
  <c r="BJ1040" i="89"/>
  <c r="BJ1041" i="89"/>
  <c r="BJ1042" i="89"/>
  <c r="BJ1043" i="89"/>
  <c r="BJ1044" i="89"/>
  <c r="BJ1045" i="89"/>
  <c r="BJ1046" i="89"/>
  <c r="BJ1047" i="89"/>
  <c r="BJ1048" i="89"/>
  <c r="BJ1049" i="89"/>
  <c r="BJ1050" i="89"/>
  <c r="BJ1051" i="89"/>
  <c r="BJ1052" i="89"/>
  <c r="BJ1053" i="89"/>
  <c r="BJ1054" i="89"/>
  <c r="BJ1055" i="89"/>
  <c r="BJ1056" i="89"/>
  <c r="BJ1057" i="89"/>
  <c r="BJ1058" i="89"/>
  <c r="BJ1059" i="89"/>
  <c r="BJ1060" i="89"/>
  <c r="BJ1061" i="89"/>
  <c r="BJ1062" i="89"/>
  <c r="BJ1063" i="89"/>
  <c r="BJ1064" i="89"/>
  <c r="BJ1065" i="89"/>
  <c r="BJ1066" i="89"/>
  <c r="BJ1067" i="89"/>
  <c r="BJ1068" i="89"/>
  <c r="BJ1069" i="89"/>
  <c r="BJ1070" i="89"/>
  <c r="BJ1071" i="89"/>
  <c r="BJ1072" i="89"/>
  <c r="BJ1073" i="89"/>
  <c r="BJ1074" i="89"/>
  <c r="BJ1075" i="89"/>
  <c r="BJ1076" i="89"/>
  <c r="BJ1077" i="89"/>
  <c r="BJ1078" i="89"/>
  <c r="BJ1079" i="89"/>
  <c r="BJ1080" i="89"/>
  <c r="BJ1081" i="89"/>
  <c r="BJ1082" i="89"/>
  <c r="BJ1083" i="89"/>
  <c r="BJ1084" i="89"/>
  <c r="BJ1085" i="89"/>
  <c r="BJ1086" i="89"/>
  <c r="BJ1087" i="89"/>
  <c r="BJ1088" i="89"/>
  <c r="BJ1089" i="89"/>
  <c r="BJ1090" i="89"/>
  <c r="BJ1091" i="89"/>
  <c r="BJ1092" i="89"/>
  <c r="BJ1093" i="89"/>
  <c r="BJ1094" i="89"/>
  <c r="BJ1095" i="89"/>
  <c r="BJ1096" i="89"/>
  <c r="BJ1097" i="89"/>
  <c r="BJ1098" i="89"/>
  <c r="BJ1099" i="89"/>
  <c r="BJ1100" i="89"/>
  <c r="BJ1101" i="89"/>
  <c r="BJ1102" i="89"/>
  <c r="BJ1103" i="89"/>
  <c r="BJ1104" i="89"/>
  <c r="BJ1105" i="89"/>
  <c r="BJ1106" i="89"/>
  <c r="BJ1107" i="89"/>
  <c r="BJ1108" i="89"/>
  <c r="BJ1109" i="89"/>
  <c r="BJ1110" i="89"/>
  <c r="BJ1111" i="89"/>
  <c r="BJ1112" i="89"/>
  <c r="BJ1113" i="89"/>
  <c r="BJ1114" i="89"/>
  <c r="BJ1115" i="89"/>
  <c r="BJ1116" i="89"/>
  <c r="BJ1117" i="89"/>
  <c r="BJ1118" i="89"/>
  <c r="BJ1119" i="89"/>
  <c r="BJ1120" i="89"/>
  <c r="BJ1121" i="89"/>
  <c r="BJ1122" i="89"/>
  <c r="BJ1123" i="89"/>
  <c r="BJ1124" i="89"/>
  <c r="BJ1125" i="89"/>
  <c r="BJ1126" i="89"/>
  <c r="BJ1127" i="89"/>
  <c r="BJ1128" i="89"/>
  <c r="BJ1129" i="89"/>
  <c r="BJ1130" i="89"/>
  <c r="BJ1131" i="89"/>
  <c r="BJ1132" i="89"/>
  <c r="BJ1133" i="89"/>
  <c r="BJ1134" i="89"/>
  <c r="BJ1135" i="89"/>
  <c r="BJ1136" i="89"/>
  <c r="BJ1137" i="89"/>
  <c r="BJ1138" i="89"/>
  <c r="BJ1139" i="89"/>
  <c r="BJ1140" i="89"/>
  <c r="BJ1141" i="89"/>
  <c r="BJ1142" i="89"/>
  <c r="BJ1143" i="89"/>
  <c r="BJ1144" i="89"/>
  <c r="BJ1145" i="89"/>
  <c r="BJ1146" i="89"/>
  <c r="BJ1147" i="89"/>
  <c r="BJ1148" i="89"/>
  <c r="BJ1149" i="89"/>
  <c r="BJ1150" i="89"/>
  <c r="BJ1151" i="89"/>
  <c r="BJ1152" i="89"/>
  <c r="BJ1153" i="89"/>
  <c r="BJ1154" i="89"/>
  <c r="BJ1155" i="89"/>
  <c r="BJ1156" i="89"/>
  <c r="BJ1157" i="89"/>
  <c r="BJ1158" i="89"/>
  <c r="BJ1159" i="89"/>
  <c r="BJ1160" i="89"/>
  <c r="BJ1161" i="89"/>
  <c r="BJ1162" i="89"/>
  <c r="BJ1163" i="89"/>
  <c r="BJ1164" i="89"/>
  <c r="BJ1165" i="89"/>
  <c r="BJ1166" i="89"/>
  <c r="BJ1167" i="89"/>
  <c r="BJ1168" i="89"/>
  <c r="BJ1169" i="89"/>
  <c r="BJ1170" i="89"/>
  <c r="BJ1171" i="89"/>
  <c r="BJ1172" i="89"/>
  <c r="BJ1173" i="89"/>
  <c r="BJ1174" i="89"/>
  <c r="BJ1175" i="89"/>
  <c r="BJ1176" i="89"/>
  <c r="BJ1177" i="89"/>
  <c r="BJ1178" i="89"/>
  <c r="BJ1179" i="89"/>
  <c r="BJ1180" i="89"/>
  <c r="BJ1181" i="89"/>
  <c r="BJ1182" i="89"/>
  <c r="BJ1183" i="89"/>
  <c r="BJ1184" i="89"/>
  <c r="BJ1185" i="89"/>
  <c r="BJ1186" i="89"/>
  <c r="BJ1187" i="89"/>
  <c r="BJ1188" i="89"/>
  <c r="BJ1189" i="89"/>
  <c r="BJ1190" i="89"/>
  <c r="BJ1191" i="89"/>
  <c r="BJ1192" i="89"/>
  <c r="BJ1193" i="89"/>
  <c r="BJ1194" i="89"/>
  <c r="BJ1195" i="89"/>
  <c r="BJ1196" i="89"/>
  <c r="BJ1197" i="89"/>
  <c r="BJ1198" i="89"/>
  <c r="BJ1199" i="89"/>
  <c r="BJ1200" i="89"/>
  <c r="BJ1201" i="89"/>
  <c r="BJ1202" i="89"/>
  <c r="BJ1203" i="89"/>
  <c r="BJ1204" i="89"/>
  <c r="BJ1205" i="89"/>
  <c r="BJ1206" i="89"/>
  <c r="BJ1207" i="89"/>
  <c r="BJ1208" i="89"/>
  <c r="BJ1209" i="89"/>
  <c r="BJ1210" i="89"/>
  <c r="BJ1211" i="89"/>
  <c r="BJ1212" i="89"/>
  <c r="BJ1213" i="89"/>
  <c r="BJ1214" i="89"/>
  <c r="BJ1215" i="89"/>
  <c r="BJ1216" i="89"/>
  <c r="BJ1217" i="89"/>
  <c r="BJ1218" i="89"/>
  <c r="BJ1219" i="89"/>
  <c r="BJ1220" i="89"/>
  <c r="BJ1221" i="89"/>
  <c r="BJ1222" i="89"/>
  <c r="BJ1223" i="89"/>
  <c r="BJ1224" i="89"/>
  <c r="BJ1225" i="89"/>
  <c r="BJ1226" i="89"/>
  <c r="BJ1227" i="89"/>
  <c r="BJ1228" i="89"/>
  <c r="BJ1229" i="89"/>
  <c r="BJ1230" i="89"/>
  <c r="BJ1231" i="89"/>
  <c r="BJ1232" i="89"/>
  <c r="BJ1233" i="89"/>
  <c r="BJ1234" i="89"/>
  <c r="BJ1235" i="89"/>
  <c r="BJ1236" i="89"/>
  <c r="BJ1237" i="89"/>
  <c r="BJ1238" i="89"/>
  <c r="BJ1239" i="89"/>
  <c r="BJ1240" i="89"/>
  <c r="BJ1241" i="89"/>
  <c r="BJ1242" i="89"/>
  <c r="BJ1243" i="89"/>
  <c r="BJ1244" i="89"/>
  <c r="BJ1245" i="89"/>
  <c r="BJ1246" i="89"/>
  <c r="BJ1247" i="89"/>
  <c r="BJ1248" i="89"/>
  <c r="BJ1249" i="89"/>
  <c r="BJ1250" i="89"/>
  <c r="BJ1251" i="89"/>
  <c r="BJ1252" i="89"/>
  <c r="BJ1253" i="89"/>
  <c r="BJ1254" i="89"/>
  <c r="BJ1255" i="89"/>
  <c r="BJ1256" i="89"/>
  <c r="BJ1257" i="89"/>
  <c r="BJ1258" i="89"/>
  <c r="BJ1259" i="89"/>
  <c r="BJ1260" i="89"/>
  <c r="BJ1261" i="89"/>
  <c r="BJ1262" i="89"/>
  <c r="BJ1263" i="89"/>
  <c r="BJ1264" i="89"/>
  <c r="BJ1265" i="89"/>
  <c r="BJ1266" i="89"/>
  <c r="BJ1267" i="89"/>
  <c r="BJ1268" i="89"/>
  <c r="BJ1269" i="89"/>
  <c r="BJ1270" i="89"/>
  <c r="BJ1271" i="89"/>
  <c r="BJ1272" i="89"/>
  <c r="BJ1273" i="89"/>
  <c r="BJ1274" i="89"/>
  <c r="BJ1275" i="89"/>
  <c r="BJ1276" i="89"/>
  <c r="BJ1277" i="89"/>
  <c r="BJ1278" i="89"/>
  <c r="BJ1279" i="89"/>
  <c r="BJ1280" i="89"/>
  <c r="BJ1281" i="89"/>
  <c r="BJ1282" i="89"/>
  <c r="BJ1283" i="89"/>
  <c r="BJ1284" i="89"/>
  <c r="BJ1285" i="89"/>
  <c r="BJ1286" i="89"/>
  <c r="BJ1287" i="89"/>
  <c r="BJ1288" i="89"/>
  <c r="BJ1289" i="89"/>
  <c r="BJ1290" i="89"/>
  <c r="BJ1291" i="89"/>
  <c r="BJ1292" i="89"/>
  <c r="BJ1293" i="89"/>
  <c r="BJ1294" i="89"/>
  <c r="BJ1295" i="89"/>
  <c r="BJ1296" i="89"/>
  <c r="BJ1297" i="89"/>
  <c r="BJ1298" i="89"/>
  <c r="BJ1299" i="89"/>
  <c r="BJ1300" i="89"/>
  <c r="BJ1301" i="89"/>
  <c r="BJ1302" i="89"/>
  <c r="BJ1303" i="89"/>
  <c r="BJ1304" i="89"/>
  <c r="BJ1305" i="89"/>
  <c r="BJ1306" i="89"/>
  <c r="BJ1307" i="89"/>
  <c r="BJ1308" i="89"/>
  <c r="BJ1309" i="89"/>
  <c r="BJ1310" i="89"/>
  <c r="BJ1311" i="89"/>
  <c r="BJ1312" i="89"/>
  <c r="BJ1313" i="89"/>
  <c r="BJ1314" i="89"/>
  <c r="BJ1315" i="89"/>
  <c r="BJ1316" i="89"/>
  <c r="BJ1317" i="89"/>
  <c r="BJ1318" i="89"/>
  <c r="BJ1319" i="89"/>
  <c r="BJ1320" i="89"/>
  <c r="BJ1321" i="89"/>
  <c r="BJ1322" i="89"/>
  <c r="BJ1323" i="89"/>
  <c r="BJ1324" i="89"/>
  <c r="BJ1325" i="89"/>
  <c r="BJ1326" i="89"/>
  <c r="BJ1327" i="89"/>
  <c r="BJ1328" i="89"/>
  <c r="BJ1329" i="89"/>
  <c r="BJ1330" i="89"/>
  <c r="BJ1331" i="89"/>
  <c r="BJ1332" i="89"/>
  <c r="BJ1333" i="89"/>
  <c r="BJ1334" i="89"/>
  <c r="BJ1335" i="89"/>
  <c r="BJ1336" i="89"/>
  <c r="BJ1337" i="89"/>
  <c r="BJ1338" i="89"/>
  <c r="BJ1339" i="89"/>
  <c r="BJ1340" i="89"/>
  <c r="BJ1341" i="89"/>
  <c r="BJ1342" i="89"/>
  <c r="BJ1343" i="89"/>
  <c r="BJ1344" i="89"/>
  <c r="BJ1345" i="89"/>
  <c r="BJ1346" i="89"/>
  <c r="BJ1347" i="89"/>
  <c r="BJ1348" i="89"/>
  <c r="BJ1349" i="89"/>
  <c r="BJ1350" i="89"/>
  <c r="BJ1351" i="89"/>
  <c r="BJ1352" i="89"/>
  <c r="BJ1353" i="89"/>
  <c r="BJ1354" i="89"/>
  <c r="BJ1355" i="89"/>
  <c r="BJ1356" i="89"/>
  <c r="BJ1357" i="89"/>
  <c r="BJ1358" i="89"/>
  <c r="BJ1359" i="89"/>
  <c r="BJ1360" i="89"/>
  <c r="BJ1361" i="89"/>
  <c r="BJ1362" i="89"/>
  <c r="BJ1363" i="89"/>
  <c r="BJ1364" i="89"/>
  <c r="BJ1365" i="89"/>
  <c r="BJ1366" i="89"/>
  <c r="BJ1367" i="89"/>
  <c r="BJ1368" i="89"/>
  <c r="BJ1369" i="89"/>
  <c r="BJ1370" i="89"/>
  <c r="BJ1371" i="89"/>
  <c r="BJ1372" i="89"/>
  <c r="BJ1373" i="89"/>
  <c r="BJ1374" i="89"/>
  <c r="BJ1375" i="89"/>
  <c r="BJ1376" i="89"/>
  <c r="BJ1377" i="89"/>
  <c r="BJ1378" i="89"/>
  <c r="BJ1379" i="89"/>
  <c r="BJ1380" i="89"/>
  <c r="BJ1381" i="89"/>
  <c r="BJ1382" i="89"/>
  <c r="BJ1383" i="89"/>
  <c r="BJ1384" i="89"/>
  <c r="BJ1385" i="89"/>
  <c r="BJ1386" i="89"/>
  <c r="BJ1387" i="89"/>
  <c r="BJ1388" i="89"/>
  <c r="BJ1389" i="89"/>
  <c r="BJ1390" i="89"/>
  <c r="BJ1391" i="89"/>
  <c r="BJ1392" i="89"/>
  <c r="BJ1393" i="89"/>
  <c r="BJ1394" i="89"/>
  <c r="BJ1395" i="89"/>
  <c r="BJ1396" i="89"/>
  <c r="BJ1397" i="89"/>
  <c r="BJ1398" i="89"/>
  <c r="BJ1399" i="89"/>
  <c r="BJ1400" i="89"/>
  <c r="BJ1401" i="89"/>
  <c r="BJ1402" i="89"/>
  <c r="BJ1403" i="89"/>
  <c r="BJ1404" i="89"/>
  <c r="BJ1405" i="89"/>
  <c r="BJ1406" i="89"/>
  <c r="BJ1407" i="89"/>
  <c r="BJ1408" i="89"/>
  <c r="BJ1409" i="89"/>
  <c r="BJ1410" i="89"/>
  <c r="BJ1411" i="89"/>
  <c r="BJ1412" i="89"/>
  <c r="BJ1413" i="89"/>
  <c r="BJ1414" i="89"/>
  <c r="BJ1415" i="89"/>
  <c r="BJ1416" i="89"/>
  <c r="BJ1417" i="89"/>
  <c r="BJ1418" i="89"/>
  <c r="BJ1419" i="89"/>
  <c r="BJ1420" i="89"/>
  <c r="BJ1421" i="89"/>
  <c r="BJ1422" i="89"/>
  <c r="BJ1423" i="89"/>
  <c r="BJ1424" i="89"/>
  <c r="BJ1425" i="89"/>
  <c r="BJ1426" i="89"/>
  <c r="BJ1427" i="89"/>
  <c r="BJ1428" i="89"/>
  <c r="BJ1429" i="89"/>
  <c r="BJ1430" i="89"/>
  <c r="BJ1431" i="89"/>
  <c r="BJ1432" i="89"/>
  <c r="BJ1433" i="89"/>
  <c r="BJ1434" i="89"/>
  <c r="BJ1435" i="89"/>
  <c r="BJ1436" i="89"/>
  <c r="BJ1437" i="89"/>
  <c r="BJ1438" i="89"/>
  <c r="BJ1439" i="89"/>
  <c r="BJ1440" i="89"/>
  <c r="BJ1441" i="89"/>
  <c r="BJ1442" i="89"/>
  <c r="BJ1443" i="89"/>
  <c r="BJ1444" i="89"/>
  <c r="BJ1445" i="89"/>
  <c r="BJ1446" i="89"/>
  <c r="BJ1447" i="89"/>
  <c r="BJ1448" i="89"/>
  <c r="BJ1449" i="89"/>
  <c r="BJ1450" i="89"/>
  <c r="BJ1451" i="89"/>
  <c r="BJ1452" i="89"/>
  <c r="BJ1453" i="89"/>
  <c r="BJ1454" i="89"/>
  <c r="BJ1455" i="89"/>
  <c r="BJ1456" i="89"/>
  <c r="BJ1457" i="89"/>
  <c r="BJ1458" i="89"/>
  <c r="BJ1459" i="89"/>
  <c r="BJ1460" i="89"/>
  <c r="BJ1461" i="89"/>
  <c r="BJ1462" i="89"/>
  <c r="BJ1463" i="89"/>
  <c r="BJ1464" i="89"/>
  <c r="BJ1465" i="89"/>
  <c r="BJ1466" i="89"/>
  <c r="BJ1467" i="89"/>
  <c r="BJ1468" i="89"/>
  <c r="BJ1469" i="89"/>
  <c r="BJ1470" i="89"/>
  <c r="BJ1471" i="89"/>
  <c r="BJ1472" i="89"/>
  <c r="BJ1473" i="89"/>
  <c r="BJ1474" i="89"/>
  <c r="BJ1475" i="89"/>
  <c r="BJ1476" i="89"/>
  <c r="BJ1477" i="89"/>
  <c r="BJ1478" i="89"/>
  <c r="BJ1479" i="89"/>
  <c r="BJ1480" i="89"/>
  <c r="BJ1481" i="89"/>
  <c r="BJ1482" i="89"/>
  <c r="BJ1483" i="89"/>
  <c r="BJ1484" i="89"/>
  <c r="BJ1485" i="89"/>
  <c r="BJ1486" i="89"/>
  <c r="BJ1487" i="89"/>
  <c r="BJ1488" i="89"/>
  <c r="BJ1489" i="89"/>
  <c r="BJ1490" i="89"/>
  <c r="BJ1491" i="89"/>
  <c r="BJ1492" i="89"/>
  <c r="BJ1493" i="89"/>
  <c r="BJ1494" i="89"/>
  <c r="BJ1495" i="89"/>
  <c r="BJ1496" i="89"/>
  <c r="BJ43" i="89"/>
  <c r="C34" i="69" l="1"/>
  <c r="D34" i="69" s="1"/>
  <c r="S4" i="94"/>
  <c r="U4" i="94" s="1"/>
  <c r="AK14" i="84"/>
  <c r="S53" i="94"/>
  <c r="U53" i="94" s="1"/>
  <c r="H14" i="69"/>
  <c r="S861" i="94"/>
  <c r="U861" i="94" s="1"/>
  <c r="FN8" i="84"/>
  <c r="S878" i="94"/>
  <c r="U878" i="94" s="1"/>
  <c r="FM25" i="84"/>
  <c r="FM34" i="84"/>
  <c r="S885" i="94"/>
  <c r="U885" i="94" s="1"/>
  <c r="FM39" i="84"/>
  <c r="S882" i="94"/>
  <c r="U882" i="94" s="1"/>
  <c r="FM36" i="84"/>
  <c r="S875" i="94"/>
  <c r="U875" i="94" s="1"/>
  <c r="FM22" i="84"/>
  <c r="S889" i="94"/>
  <c r="U889" i="94" s="1"/>
  <c r="FM43" i="84"/>
  <c r="S886" i="94"/>
  <c r="U886" i="94" s="1"/>
  <c r="FM40" i="84"/>
  <c r="FM26" i="84"/>
  <c r="FM32" i="84"/>
  <c r="S881" i="94"/>
  <c r="U881" i="94" s="1"/>
  <c r="FM31" i="84"/>
  <c r="S890" i="94"/>
  <c r="U890" i="94" s="1"/>
  <c r="FM44" i="84"/>
  <c r="FM28" i="84"/>
  <c r="FM27" i="84"/>
  <c r="S883" i="94"/>
  <c r="U883" i="94" s="1"/>
  <c r="FM37" i="84"/>
  <c r="S880" i="94"/>
  <c r="U880" i="94" s="1"/>
  <c r="FM30" i="84"/>
  <c r="S877" i="94"/>
  <c r="U877" i="94" s="1"/>
  <c r="FM24" i="84"/>
  <c r="S876" i="94"/>
  <c r="U876" i="94" s="1"/>
  <c r="FM23" i="84"/>
  <c r="S887" i="94"/>
  <c r="U887" i="94" s="1"/>
  <c r="FM41" i="84"/>
  <c r="FM33" i="84"/>
  <c r="S884" i="94"/>
  <c r="U884" i="94" s="1"/>
  <c r="FM38" i="84"/>
  <c r="S879" i="94"/>
  <c r="U879" i="94" s="1"/>
  <c r="FM29" i="84"/>
  <c r="S888" i="94"/>
  <c r="U888" i="94" s="1"/>
  <c r="FM42" i="84"/>
  <c r="S16" i="94"/>
  <c r="U16" i="94" s="1"/>
  <c r="D30" i="69"/>
  <c r="D31" i="69" s="1"/>
  <c r="D32" i="69" s="1"/>
  <c r="W32" i="69"/>
  <c r="P198" i="86"/>
  <c r="CM198" i="84" s="1"/>
  <c r="S492" i="94" s="1"/>
  <c r="U492" i="94" s="1"/>
  <c r="X29" i="12"/>
  <c r="EV29" i="84" s="1"/>
  <c r="X23" i="12"/>
  <c r="EV23" i="84" s="1"/>
  <c r="X20" i="12"/>
  <c r="EV20" i="84" s="1"/>
  <c r="X17" i="12"/>
  <c r="EV17" i="84" s="1"/>
  <c r="X14" i="12"/>
  <c r="EV14" i="84" s="1"/>
  <c r="V29" i="12"/>
  <c r="ET29" i="84" s="1"/>
  <c r="V23" i="12"/>
  <c r="ET23" i="84" s="1"/>
  <c r="V20" i="12"/>
  <c r="ET20" i="84" s="1"/>
  <c r="V17" i="12"/>
  <c r="ET17" i="84" s="1"/>
  <c r="V14" i="12"/>
  <c r="ET14" i="84" s="1"/>
  <c r="U29" i="12"/>
  <c r="ES29" i="84" s="1"/>
  <c r="U23" i="12"/>
  <c r="ES23" i="84" s="1"/>
  <c r="U20" i="12"/>
  <c r="ES20" i="84" s="1"/>
  <c r="U17" i="12"/>
  <c r="ES17" i="84" s="1"/>
  <c r="U14" i="12"/>
  <c r="ES14" i="84" s="1"/>
  <c r="T29" i="12"/>
  <c r="ER29" i="84" s="1"/>
  <c r="T23" i="12"/>
  <c r="ER23" i="84" s="1"/>
  <c r="T20" i="12"/>
  <c r="ER20" i="84" s="1"/>
  <c r="T17" i="12"/>
  <c r="ER17" i="84" s="1"/>
  <c r="T14" i="12"/>
  <c r="ER14" i="84" s="1"/>
  <c r="S29" i="12"/>
  <c r="EQ29" i="84" s="1"/>
  <c r="S23" i="12"/>
  <c r="EQ23" i="84" s="1"/>
  <c r="S20" i="12"/>
  <c r="EQ20" i="84" s="1"/>
  <c r="S17" i="12"/>
  <c r="EQ17" i="84" s="1"/>
  <c r="S14" i="12"/>
  <c r="EQ14"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F19" i="12"/>
  <c r="E78" i="86" s="1"/>
  <c r="G19" i="12"/>
  <c r="F78" i="86" s="1"/>
  <c r="H19" i="12"/>
  <c r="G78" i="86" s="1"/>
  <c r="I19" i="12"/>
  <c r="H78" i="86" s="1"/>
  <c r="J19" i="12"/>
  <c r="I78" i="86" s="1"/>
  <c r="K19" i="12"/>
  <c r="J78" i="86" s="1"/>
  <c r="L19" i="12"/>
  <c r="K78" i="86" s="1"/>
  <c r="M19" i="12"/>
  <c r="L78" i="86" s="1"/>
  <c r="N19" i="12"/>
  <c r="M78" i="86" s="1"/>
  <c r="O19" i="12"/>
  <c r="N78" i="86" s="1"/>
  <c r="E20" i="12"/>
  <c r="D79" i="86" s="1"/>
  <c r="F20" i="12"/>
  <c r="E79" i="86" s="1"/>
  <c r="G20" i="12"/>
  <c r="F79" i="86" s="1"/>
  <c r="H20" i="12"/>
  <c r="G79" i="86" s="1"/>
  <c r="I20" i="12"/>
  <c r="H79" i="86" s="1"/>
  <c r="J20" i="12"/>
  <c r="I79" i="86" s="1"/>
  <c r="K20" i="12"/>
  <c r="J79" i="86" s="1"/>
  <c r="L20" i="12"/>
  <c r="K79" i="86" s="1"/>
  <c r="M20" i="12"/>
  <c r="L79" i="86" s="1"/>
  <c r="N20" i="12"/>
  <c r="M79" i="86" s="1"/>
  <c r="O20" i="12"/>
  <c r="N79" i="86"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D19" i="12"/>
  <c r="C78" i="86" s="1"/>
  <c r="D17" i="12"/>
  <c r="D16" i="12"/>
  <c r="D14" i="12"/>
  <c r="D13" i="12"/>
  <c r="P79" i="86" l="1"/>
  <c r="N81" i="86"/>
  <c r="N86" i="86"/>
  <c r="F81" i="86"/>
  <c r="F86" i="86"/>
  <c r="M81" i="86"/>
  <c r="M86" i="86"/>
  <c r="E81" i="86"/>
  <c r="E86" i="86"/>
  <c r="G81" i="86"/>
  <c r="G86" i="86"/>
  <c r="L81" i="86"/>
  <c r="L86" i="86"/>
  <c r="D81" i="86"/>
  <c r="D86" i="86"/>
  <c r="C81" i="86"/>
  <c r="BZ81" i="84" s="1"/>
  <c r="G402" i="94" s="1"/>
  <c r="P78" i="86"/>
  <c r="P86" i="86" s="1"/>
  <c r="CM86" i="84" s="1"/>
  <c r="S406" i="94" s="1"/>
  <c r="U406" i="94" s="1"/>
  <c r="C86" i="86"/>
  <c r="BZ86" i="84" s="1"/>
  <c r="G406" i="94" s="1"/>
  <c r="K81" i="86"/>
  <c r="K86" i="86"/>
  <c r="J81" i="86"/>
  <c r="J86" i="86"/>
  <c r="I81" i="86"/>
  <c r="I86" i="86"/>
  <c r="H81" i="86"/>
  <c r="H86" i="86"/>
  <c r="AK28" i="84"/>
  <c r="AK29" i="84"/>
  <c r="S47" i="94"/>
  <c r="U47" i="94" s="1"/>
  <c r="H34" i="69"/>
  <c r="H819" i="94"/>
  <c r="EC28" i="84"/>
  <c r="N813" i="94"/>
  <c r="EI22" i="84"/>
  <c r="Q811" i="94"/>
  <c r="EL20" i="84"/>
  <c r="I811" i="94"/>
  <c r="ED20" i="84"/>
  <c r="L810" i="94"/>
  <c r="EG19" i="84"/>
  <c r="O808" i="94"/>
  <c r="EJ17" i="84"/>
  <c r="R807" i="94"/>
  <c r="EM16" i="84"/>
  <c r="J807" i="94"/>
  <c r="EE16" i="84"/>
  <c r="M805" i="94"/>
  <c r="EH14" i="84"/>
  <c r="P804" i="94"/>
  <c r="EK13" i="84"/>
  <c r="H804" i="94"/>
  <c r="EC13" i="84"/>
  <c r="P819" i="94"/>
  <c r="EK28" i="84"/>
  <c r="K814" i="94"/>
  <c r="EF23" i="84"/>
  <c r="G804" i="94"/>
  <c r="EB13" i="84"/>
  <c r="G819" i="94"/>
  <c r="EB28" i="84"/>
  <c r="L820" i="94"/>
  <c r="EG29" i="84"/>
  <c r="O819" i="94"/>
  <c r="EJ28" i="84"/>
  <c r="R814" i="94"/>
  <c r="EM23" i="84"/>
  <c r="J814" i="94"/>
  <c r="EE23" i="84"/>
  <c r="M813" i="94"/>
  <c r="EH22" i="84"/>
  <c r="P811" i="94"/>
  <c r="EK20" i="84"/>
  <c r="H811" i="94"/>
  <c r="EC20" i="84"/>
  <c r="K810" i="94"/>
  <c r="EF19" i="84"/>
  <c r="N808" i="94"/>
  <c r="EI17" i="84"/>
  <c r="Q807" i="94"/>
  <c r="EL16" i="84"/>
  <c r="I807" i="94"/>
  <c r="ED16" i="84"/>
  <c r="L805" i="94"/>
  <c r="EG14" i="84"/>
  <c r="O804" i="94"/>
  <c r="EJ13" i="84"/>
  <c r="G814" i="94"/>
  <c r="EB23" i="84"/>
  <c r="N819" i="94"/>
  <c r="EI28" i="84"/>
  <c r="O811" i="94"/>
  <c r="EJ20" i="84"/>
  <c r="H807" i="94"/>
  <c r="EC16" i="84"/>
  <c r="G807" i="94"/>
  <c r="EB16" i="84"/>
  <c r="R820" i="94"/>
  <c r="EM29" i="84"/>
  <c r="J820" i="94"/>
  <c r="EE29" i="84"/>
  <c r="M819" i="94"/>
  <c r="EH28" i="84"/>
  <c r="P814" i="94"/>
  <c r="EK23" i="84"/>
  <c r="H814" i="94"/>
  <c r="EC23" i="84"/>
  <c r="K813" i="94"/>
  <c r="EF22" i="84"/>
  <c r="N811" i="94"/>
  <c r="EI20" i="84"/>
  <c r="Q810" i="94"/>
  <c r="EL19" i="84"/>
  <c r="I810" i="94"/>
  <c r="ED19" i="84"/>
  <c r="L808" i="94"/>
  <c r="EG17" i="84"/>
  <c r="O807" i="94"/>
  <c r="EJ16" i="84"/>
  <c r="R805" i="94"/>
  <c r="EM14" i="84"/>
  <c r="J805" i="94"/>
  <c r="EE14" i="84"/>
  <c r="M804" i="94"/>
  <c r="EH13" i="84"/>
  <c r="K820" i="94"/>
  <c r="EF29" i="84"/>
  <c r="R810" i="94"/>
  <c r="EM19" i="84"/>
  <c r="K805" i="94"/>
  <c r="EF14" i="84"/>
  <c r="G808" i="94"/>
  <c r="EB17" i="84"/>
  <c r="Q820" i="94"/>
  <c r="EL29" i="84"/>
  <c r="I820" i="94"/>
  <c r="ED29" i="84"/>
  <c r="L819" i="94"/>
  <c r="EG28" i="84"/>
  <c r="O814" i="94"/>
  <c r="EJ23" i="84"/>
  <c r="R813" i="94"/>
  <c r="EM22" i="84"/>
  <c r="J813" i="94"/>
  <c r="EE22" i="84"/>
  <c r="M811" i="94"/>
  <c r="EH20" i="84"/>
  <c r="P810" i="94"/>
  <c r="EK19" i="84"/>
  <c r="H810" i="94"/>
  <c r="EC19" i="84"/>
  <c r="K808" i="94"/>
  <c r="EF17" i="84"/>
  <c r="N807" i="94"/>
  <c r="EI16" i="84"/>
  <c r="Q805" i="94"/>
  <c r="EL14" i="84"/>
  <c r="I805" i="94"/>
  <c r="ED14" i="84"/>
  <c r="L804" i="94"/>
  <c r="EG13" i="84"/>
  <c r="G805" i="94"/>
  <c r="EB14" i="84"/>
  <c r="Q814" i="94"/>
  <c r="EL23" i="84"/>
  <c r="M808" i="94"/>
  <c r="EH17" i="84"/>
  <c r="N804" i="94"/>
  <c r="EI13" i="84"/>
  <c r="G810" i="94"/>
  <c r="EB19" i="84"/>
  <c r="P820" i="94"/>
  <c r="EK29" i="84"/>
  <c r="H820" i="94"/>
  <c r="EC29" i="84"/>
  <c r="K819" i="94"/>
  <c r="EF28" i="84"/>
  <c r="N814" i="94"/>
  <c r="EI23" i="84"/>
  <c r="Q813" i="94"/>
  <c r="EL22" i="84"/>
  <c r="I813" i="94"/>
  <c r="ED22" i="84"/>
  <c r="L811" i="94"/>
  <c r="EG20" i="84"/>
  <c r="O810" i="94"/>
  <c r="EJ19" i="84"/>
  <c r="R808" i="94"/>
  <c r="EM17" i="84"/>
  <c r="J808" i="94"/>
  <c r="EE17" i="84"/>
  <c r="M807" i="94"/>
  <c r="EH16" i="84"/>
  <c r="P805" i="94"/>
  <c r="EK14" i="84"/>
  <c r="H805" i="94"/>
  <c r="EC14" i="84"/>
  <c r="K804" i="94"/>
  <c r="EF13" i="84"/>
  <c r="G820" i="94"/>
  <c r="EB29" i="84"/>
  <c r="L813" i="94"/>
  <c r="EG22" i="84"/>
  <c r="P807" i="94"/>
  <c r="EK16" i="84"/>
  <c r="O820" i="94"/>
  <c r="EJ29" i="84"/>
  <c r="R819" i="94"/>
  <c r="EM28" i="84"/>
  <c r="J819" i="94"/>
  <c r="EE28" i="84"/>
  <c r="M814" i="94"/>
  <c r="EH23" i="84"/>
  <c r="P813" i="94"/>
  <c r="EK22" i="84"/>
  <c r="H813" i="94"/>
  <c r="EC22" i="84"/>
  <c r="K811" i="94"/>
  <c r="EF20" i="84"/>
  <c r="N810" i="94"/>
  <c r="EI19" i="84"/>
  <c r="Q808" i="94"/>
  <c r="EL17" i="84"/>
  <c r="I808" i="94"/>
  <c r="ED17" i="84"/>
  <c r="L807" i="94"/>
  <c r="EG16" i="84"/>
  <c r="O805" i="94"/>
  <c r="EJ14" i="84"/>
  <c r="R804" i="94"/>
  <c r="EM13" i="84"/>
  <c r="J804" i="94"/>
  <c r="EE13" i="84"/>
  <c r="M820" i="94"/>
  <c r="EH29" i="84"/>
  <c r="I814" i="94"/>
  <c r="ED23" i="84"/>
  <c r="J810" i="94"/>
  <c r="EE19" i="84"/>
  <c r="G811" i="94"/>
  <c r="EB20" i="84"/>
  <c r="G813" i="94"/>
  <c r="EB22" i="84"/>
  <c r="N820" i="94"/>
  <c r="EI29" i="84"/>
  <c r="Q819" i="94"/>
  <c r="EL28" i="84"/>
  <c r="I819" i="94"/>
  <c r="ED28" i="84"/>
  <c r="L814" i="94"/>
  <c r="EG23" i="84"/>
  <c r="O813" i="94"/>
  <c r="EJ22" i="84"/>
  <c r="R811" i="94"/>
  <c r="EM20" i="84"/>
  <c r="J811" i="94"/>
  <c r="EE20" i="84"/>
  <c r="M810" i="94"/>
  <c r="EH19" i="84"/>
  <c r="P808" i="94"/>
  <c r="EK17" i="84"/>
  <c r="H808" i="94"/>
  <c r="EC17" i="84"/>
  <c r="K807" i="94"/>
  <c r="EF16" i="84"/>
  <c r="N805" i="94"/>
  <c r="EI14" i="84"/>
  <c r="Q804" i="94"/>
  <c r="EL13" i="84"/>
  <c r="I804"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P81" i="86" l="1"/>
  <c r="CM81" i="84" s="1"/>
  <c r="S402" i="94" s="1"/>
  <c r="U402" i="94" s="1"/>
  <c r="AK30" i="84"/>
  <c r="AK31" i="84"/>
  <c r="Q812" i="94"/>
  <c r="EL21" i="84"/>
  <c r="P812" i="94"/>
  <c r="EK21" i="84"/>
  <c r="P806" i="94"/>
  <c r="EK15" i="84"/>
  <c r="K809" i="94"/>
  <c r="EF18" i="84"/>
  <c r="N815" i="94"/>
  <c r="EI24" i="84"/>
  <c r="N809" i="94"/>
  <c r="EI18" i="84"/>
  <c r="K812" i="94"/>
  <c r="EF21" i="84"/>
  <c r="O815" i="94"/>
  <c r="EJ24" i="84"/>
  <c r="N812" i="94"/>
  <c r="EI21" i="84"/>
  <c r="Q809" i="94"/>
  <c r="EL18" i="84"/>
  <c r="K806" i="94"/>
  <c r="EF15" i="84"/>
  <c r="L806" i="94"/>
  <c r="EG15" i="84"/>
  <c r="O809" i="94"/>
  <c r="EJ18" i="84"/>
  <c r="O806" i="94"/>
  <c r="EJ15" i="84"/>
  <c r="L815" i="94"/>
  <c r="EG24" i="84"/>
  <c r="Q815" i="94"/>
  <c r="EL24" i="84"/>
  <c r="J812" i="94"/>
  <c r="EE21" i="84"/>
  <c r="Q806" i="94"/>
  <c r="EL15" i="84"/>
  <c r="M815" i="94"/>
  <c r="EH24" i="84"/>
  <c r="I815" i="94"/>
  <c r="ED24" i="84"/>
  <c r="J806" i="94"/>
  <c r="EE15" i="84"/>
  <c r="P815" i="94"/>
  <c r="EK24" i="84"/>
  <c r="I809" i="94"/>
  <c r="ED18" i="84"/>
  <c r="M809" i="94"/>
  <c r="EH18" i="84"/>
  <c r="I806" i="94"/>
  <c r="ED15" i="84"/>
  <c r="L812" i="94"/>
  <c r="EG21" i="84"/>
  <c r="M812" i="94"/>
  <c r="EH21" i="84"/>
  <c r="P809" i="94"/>
  <c r="EK18" i="84"/>
  <c r="M806" i="94"/>
  <c r="EH15" i="84"/>
  <c r="K815" i="94"/>
  <c r="EF24" i="84"/>
  <c r="J809" i="94"/>
  <c r="EE18" i="84"/>
  <c r="J815" i="94"/>
  <c r="EE24" i="84"/>
  <c r="H815" i="94"/>
  <c r="EC24" i="84"/>
  <c r="R815" i="94"/>
  <c r="EM24" i="84"/>
  <c r="O812" i="94"/>
  <c r="EJ21" i="84"/>
  <c r="L809" i="94"/>
  <c r="EG18" i="84"/>
  <c r="H809" i="94"/>
  <c r="EC18" i="84"/>
  <c r="R812" i="94"/>
  <c r="EM21" i="84"/>
  <c r="I812" i="94"/>
  <c r="ED21" i="84"/>
  <c r="N806" i="94"/>
  <c r="EI15" i="84"/>
  <c r="H812" i="94"/>
  <c r="EC21" i="84"/>
  <c r="R806" i="94"/>
  <c r="EM15" i="84"/>
  <c r="H806" i="94"/>
  <c r="EC15" i="84"/>
  <c r="R809" i="94"/>
  <c r="EM18" i="84"/>
  <c r="C48" i="69"/>
  <c r="C49" i="69"/>
  <c r="D48" i="69" l="1"/>
  <c r="AK48" i="84" s="1"/>
  <c r="D49" i="69"/>
  <c r="AK49" i="84" l="1"/>
  <c r="H48" i="69"/>
  <c r="H49" i="69"/>
  <c r="C27" i="69"/>
  <c r="D27" i="69" l="1"/>
  <c r="O72" i="78"/>
  <c r="N72" i="78"/>
  <c r="M72" i="78"/>
  <c r="L72" i="78"/>
  <c r="K72" i="78"/>
  <c r="J72" i="78"/>
  <c r="I72" i="78"/>
  <c r="H72" i="78"/>
  <c r="G72" i="78"/>
  <c r="F72" i="78"/>
  <c r="E72" i="78"/>
  <c r="D72" i="78"/>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BK43" i="89"/>
  <c r="AK35" i="84" l="1"/>
  <c r="O315" i="94"/>
  <c r="BP71" i="84"/>
  <c r="H315" i="94"/>
  <c r="BI71" i="84"/>
  <c r="P315" i="94"/>
  <c r="BQ71" i="84"/>
  <c r="G315" i="94"/>
  <c r="BH71" i="84"/>
  <c r="I315" i="94"/>
  <c r="BJ71" i="84"/>
  <c r="Q315" i="94"/>
  <c r="BR71" i="84"/>
  <c r="J315" i="94"/>
  <c r="BK71" i="84"/>
  <c r="R315" i="94"/>
  <c r="BS71" i="84"/>
  <c r="K315" i="94"/>
  <c r="BL71" i="84"/>
  <c r="L315" i="94"/>
  <c r="BM71" i="84"/>
  <c r="M315" i="94"/>
  <c r="BN71" i="84"/>
  <c r="N315" i="94"/>
  <c r="BO71" i="84"/>
  <c r="E24" i="86" l="1"/>
  <c r="M24" i="86"/>
  <c r="F24" i="86"/>
  <c r="N24" i="86"/>
  <c r="G24" i="86"/>
  <c r="H24" i="86"/>
  <c r="I24" i="86"/>
  <c r="J24" i="86"/>
  <c r="C24" i="86"/>
  <c r="K24" i="86"/>
  <c r="D24" i="86"/>
  <c r="L24" i="86"/>
  <c r="A12" i="69" l="1"/>
  <c r="P221" i="86"/>
  <c r="D206" i="86"/>
  <c r="E206" i="86"/>
  <c r="F206" i="86"/>
  <c r="G206" i="86"/>
  <c r="H206" i="86"/>
  <c r="I206" i="86"/>
  <c r="J206" i="86"/>
  <c r="K206" i="86"/>
  <c r="L206" i="86"/>
  <c r="M206" i="86"/>
  <c r="N206" i="86"/>
  <c r="A13" i="69" l="1"/>
  <c r="A14" i="69" s="1"/>
  <c r="A15" i="69" s="1"/>
  <c r="I12" i="69"/>
  <c r="P226" i="86"/>
  <c r="C206" i="86"/>
  <c r="P203" i="86"/>
  <c r="A16" i="69" l="1"/>
  <c r="A17" i="69" s="1"/>
  <c r="A18" i="69" s="1"/>
  <c r="A19" i="69" s="1"/>
  <c r="A20" i="69" s="1"/>
  <c r="A21" i="69" s="1"/>
  <c r="A22" i="69" s="1"/>
  <c r="A23" i="69" s="1"/>
  <c r="A24" i="69" s="1"/>
  <c r="A25" i="69" s="1"/>
  <c r="A26" i="69" s="1"/>
  <c r="A27" i="69" s="1"/>
  <c r="A28" i="69" s="1"/>
  <c r="A29" i="69" s="1"/>
  <c r="A30" i="69" s="1"/>
  <c r="A31" i="69" s="1"/>
  <c r="A32" i="69" s="1"/>
  <c r="A33" i="69" s="1"/>
  <c r="A34" i="69" s="1"/>
  <c r="A35" i="69" s="1"/>
  <c r="A36" i="69" s="1"/>
  <c r="A37" i="69" s="1"/>
  <c r="A38" i="69" s="1"/>
  <c r="A39" i="69" s="1"/>
  <c r="A40" i="69" s="1"/>
  <c r="A41" i="69" s="1"/>
  <c r="I15" i="69"/>
  <c r="D125" i="94"/>
  <c r="D85" i="94"/>
  <c r="D3" i="94"/>
  <c r="D45" i="94"/>
  <c r="P206" i="86"/>
  <c r="N7" i="60"/>
  <c r="N5" i="60"/>
  <c r="A53" i="60"/>
  <c r="C41" i="60"/>
  <c r="C42" i="60"/>
  <c r="C43" i="60" s="1"/>
  <c r="C44" i="60" s="1"/>
  <c r="C45" i="60" s="1"/>
  <c r="C11" i="60"/>
  <c r="C12" i="60" s="1"/>
  <c r="C13" i="60" s="1"/>
  <c r="C14" i="60" s="1"/>
  <c r="C15" i="60" s="1"/>
  <c r="C16" i="60" s="1"/>
  <c r="C17" i="60" s="1"/>
  <c r="C18" i="60" s="1"/>
  <c r="C19" i="60" s="1"/>
  <c r="C20" i="60" s="1"/>
  <c r="C21" i="60" s="1"/>
  <c r="C24" i="60" s="1"/>
  <c r="C25" i="60" s="1"/>
  <c r="C26" i="60" s="1"/>
  <c r="C27" i="60" s="1"/>
  <c r="C28" i="60" s="1"/>
  <c r="C29" i="60" s="1"/>
  <c r="C30" i="60" s="1"/>
  <c r="C31" i="60" s="1"/>
  <c r="C32" i="60" s="1"/>
  <c r="C33" i="60" s="1"/>
  <c r="C34" i="60" s="1"/>
  <c r="C35" i="60" s="1"/>
  <c r="C36" i="60" s="1"/>
  <c r="C37" i="60" s="1"/>
  <c r="C38" i="60" s="1"/>
  <c r="C39" i="60" s="1"/>
  <c r="C40" i="60" s="1"/>
  <c r="C10" i="60"/>
  <c r="G47" i="16"/>
  <c r="G49" i="16"/>
  <c r="I24" i="69" l="1"/>
  <c r="D86" i="94"/>
  <c r="D126" i="94"/>
  <c r="D46" i="94"/>
  <c r="D4" i="94"/>
  <c r="P219" i="86"/>
  <c r="C46" i="60"/>
  <c r="C47" i="60" s="1"/>
  <c r="C48" i="60" s="1"/>
  <c r="C49" i="60" s="1"/>
  <c r="C50" i="60" s="1"/>
  <c r="C51" i="60" s="1"/>
  <c r="C52" i="60" s="1"/>
  <c r="C53" i="60" s="1"/>
  <c r="C57" i="60" s="1"/>
  <c r="AO1" i="89"/>
  <c r="C5" i="78"/>
  <c r="D7" i="78" s="1"/>
  <c r="I16" i="69" l="1"/>
  <c r="D87" i="94"/>
  <c r="D47" i="94"/>
  <c r="D5" i="94"/>
  <c r="D127" i="94"/>
  <c r="BH7" i="84"/>
  <c r="P223" i="86"/>
  <c r="CM223" i="84" s="1"/>
  <c r="S509" i="94" s="1"/>
  <c r="U509" i="94" s="1"/>
  <c r="D5" i="86"/>
  <c r="C5" i="86"/>
  <c r="I17" i="69" l="1"/>
  <c r="D128" i="94"/>
  <c r="D88" i="94"/>
  <c r="D48" i="94"/>
  <c r="D6" i="94"/>
  <c r="I14" i="69"/>
  <c r="D17" i="78"/>
  <c r="E17" i="78"/>
  <c r="F17" i="78"/>
  <c r="G17" i="78"/>
  <c r="H17" i="78"/>
  <c r="I17" i="78"/>
  <c r="J17" i="78"/>
  <c r="K17" i="78"/>
  <c r="L17" i="78"/>
  <c r="M17" i="78"/>
  <c r="N17" i="78"/>
  <c r="O17" i="78"/>
  <c r="I18" i="69" l="1"/>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N46" i="91"/>
  <c r="HG46" i="84" s="1"/>
  <c r="M46" i="91"/>
  <c r="HF46" i="84" s="1"/>
  <c r="S1" i="91"/>
  <c r="HK1" i="84" s="1"/>
  <c r="A1" i="91"/>
  <c r="GT1" i="84" s="1"/>
  <c r="S46" i="91"/>
  <c r="HK46" i="84" s="1"/>
  <c r="R46" i="91"/>
  <c r="HJ46" i="84" s="1"/>
  <c r="O46" i="91"/>
  <c r="HH46" i="84" s="1"/>
  <c r="J46" i="91"/>
  <c r="HC46" i="84" s="1"/>
  <c r="L46" i="91"/>
  <c r="HE46" i="84" s="1"/>
  <c r="K46" i="91"/>
  <c r="HD46" i="84" s="1"/>
  <c r="I46" i="91"/>
  <c r="HB46" i="84" s="1"/>
  <c r="H46" i="91"/>
  <c r="HA46" i="84" s="1"/>
  <c r="G46" i="91"/>
  <c r="GZ46" i="84" s="1"/>
  <c r="F46" i="91"/>
  <c r="GY46" i="84" s="1"/>
  <c r="E46" i="91"/>
  <c r="D46" i="91"/>
  <c r="C46" i="91"/>
  <c r="GV46" i="84" s="1"/>
  <c r="T45" i="91"/>
  <c r="T44" i="91"/>
  <c r="T43" i="91"/>
  <c r="T42" i="91"/>
  <c r="T41" i="91"/>
  <c r="T40" i="91"/>
  <c r="T39" i="91"/>
  <c r="T38" i="91"/>
  <c r="T37" i="91"/>
  <c r="T36" i="91"/>
  <c r="T35" i="91"/>
  <c r="T34" i="91"/>
  <c r="T33" i="91"/>
  <c r="T32" i="91"/>
  <c r="T31" i="91"/>
  <c r="T30" i="91"/>
  <c r="T29" i="91"/>
  <c r="T28" i="91"/>
  <c r="T27" i="91"/>
  <c r="T26" i="91"/>
  <c r="T25" i="91"/>
  <c r="T24" i="91"/>
  <c r="T23" i="91"/>
  <c r="T22" i="91"/>
  <c r="T21" i="91"/>
  <c r="T19" i="91"/>
  <c r="T18" i="91"/>
  <c r="T17" i="91"/>
  <c r="T16" i="91"/>
  <c r="T15" i="91"/>
  <c r="T14" i="91"/>
  <c r="T13" i="91"/>
  <c r="GX46" i="84" l="1"/>
  <c r="GW46" i="84"/>
  <c r="S1034" i="94"/>
  <c r="U1034" i="94" s="1"/>
  <c r="HL13" i="84"/>
  <c r="S1050" i="94"/>
  <c r="U1050" i="94" s="1"/>
  <c r="HL29" i="84"/>
  <c r="S1066" i="94"/>
  <c r="U1066" i="94" s="1"/>
  <c r="HL45" i="84"/>
  <c r="S1036" i="94"/>
  <c r="U1036" i="94" s="1"/>
  <c r="HL15" i="84"/>
  <c r="S1044" i="94"/>
  <c r="U1044" i="94" s="1"/>
  <c r="HL23" i="84"/>
  <c r="S1052" i="94"/>
  <c r="U1052" i="94" s="1"/>
  <c r="HL31" i="84"/>
  <c r="S1060" i="94"/>
  <c r="U1060" i="94" s="1"/>
  <c r="HL39" i="84"/>
  <c r="S1045" i="94"/>
  <c r="U1045" i="94" s="1"/>
  <c r="HL24" i="84"/>
  <c r="S1061" i="94"/>
  <c r="U1061" i="94" s="1"/>
  <c r="HL40" i="84"/>
  <c r="S1046" i="94"/>
  <c r="U1046" i="94" s="1"/>
  <c r="HL25" i="84"/>
  <c r="S1054" i="94"/>
  <c r="U1054" i="94" s="1"/>
  <c r="HL33" i="84"/>
  <c r="S1039" i="94"/>
  <c r="U1039" i="94" s="1"/>
  <c r="HL18" i="84"/>
  <c r="S1047" i="94"/>
  <c r="U1047" i="94" s="1"/>
  <c r="HL26" i="84"/>
  <c r="S1055" i="94"/>
  <c r="U1055" i="94" s="1"/>
  <c r="HL34" i="84"/>
  <c r="S1063" i="94"/>
  <c r="U1063" i="94" s="1"/>
  <c r="HL42" i="84"/>
  <c r="S1037" i="94"/>
  <c r="U1037" i="94" s="1"/>
  <c r="HL16" i="84"/>
  <c r="S1053" i="94"/>
  <c r="U1053" i="94" s="1"/>
  <c r="HL32" i="84"/>
  <c r="S1038" i="94"/>
  <c r="U1038" i="94" s="1"/>
  <c r="HL17" i="84"/>
  <c r="S1062" i="94"/>
  <c r="U1062" i="94" s="1"/>
  <c r="HL41" i="84"/>
  <c r="S1040" i="94"/>
  <c r="U1040" i="94" s="1"/>
  <c r="HL19" i="84"/>
  <c r="S1048" i="94"/>
  <c r="U1048" i="94" s="1"/>
  <c r="HL27" i="84"/>
  <c r="S1056" i="94"/>
  <c r="U1056" i="94" s="1"/>
  <c r="HL35" i="84"/>
  <c r="S1064" i="94"/>
  <c r="U1064" i="94" s="1"/>
  <c r="HL43" i="84"/>
  <c r="S1042" i="94"/>
  <c r="U1042" i="94" s="1"/>
  <c r="HL21" i="84"/>
  <c r="S1058" i="94"/>
  <c r="U1058" i="94" s="1"/>
  <c r="HL37" i="84"/>
  <c r="S1049" i="94"/>
  <c r="U1049" i="94" s="1"/>
  <c r="HL28" i="84"/>
  <c r="S1057" i="94"/>
  <c r="U1057" i="94" s="1"/>
  <c r="HL36" i="84"/>
  <c r="S1065" i="94"/>
  <c r="U1065" i="94" s="1"/>
  <c r="HL44" i="84"/>
  <c r="S1035" i="94"/>
  <c r="U1035" i="94" s="1"/>
  <c r="HL14" i="84"/>
  <c r="S1043" i="94"/>
  <c r="U1043" i="94" s="1"/>
  <c r="HL22" i="84"/>
  <c r="S1051" i="94"/>
  <c r="U1051" i="94" s="1"/>
  <c r="HL30" i="84"/>
  <c r="S1059" i="94"/>
  <c r="U1059" i="94" s="1"/>
  <c r="HL38" i="84"/>
  <c r="I19" i="69"/>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V17" i="91"/>
  <c r="W32" i="91"/>
  <c r="W19" i="91"/>
  <c r="W26" i="91"/>
  <c r="W34" i="91"/>
  <c r="W42" i="91"/>
  <c r="W28" i="91"/>
  <c r="W37" i="91"/>
  <c r="W1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GW81" i="84" l="1"/>
  <c r="P20" i="91"/>
  <c r="S4" i="92"/>
  <c r="Y4" i="92" s="1"/>
  <c r="Y5" i="92" s="1"/>
  <c r="GX81" i="84"/>
  <c r="D91" i="94"/>
  <c r="D131" i="94"/>
  <c r="D51" i="94"/>
  <c r="D9" i="94"/>
  <c r="C11" i="83" l="1"/>
  <c r="D11" i="83" s="1"/>
  <c r="C2" i="92"/>
  <c r="DH3" i="84" s="1"/>
  <c r="HI20" i="84"/>
  <c r="T20" i="91"/>
  <c r="P46" i="91"/>
  <c r="HI46" i="84" s="1"/>
  <c r="A42" i="69"/>
  <c r="A43" i="69" s="1"/>
  <c r="A44" i="69" s="1"/>
  <c r="A45" i="69" s="1"/>
  <c r="I20" i="69"/>
  <c r="D92" i="94"/>
  <c r="D132" i="94"/>
  <c r="D52" i="94"/>
  <c r="D10" i="94"/>
  <c r="S1041" i="94" l="1"/>
  <c r="U1041" i="94" s="1"/>
  <c r="V20" i="91"/>
  <c r="V46" i="91" s="1"/>
  <c r="Z3" i="91" s="1"/>
  <c r="AA3" i="91" s="1"/>
  <c r="HL20" i="84"/>
  <c r="T46" i="91"/>
  <c r="W20" i="91"/>
  <c r="W46" i="91" s="1"/>
  <c r="Z4" i="91" s="1"/>
  <c r="AA4" i="91" s="1"/>
  <c r="I21" i="69"/>
  <c r="D93" i="94"/>
  <c r="D133" i="94"/>
  <c r="D53" i="94"/>
  <c r="D11" i="94"/>
  <c r="BF1" i="68"/>
  <c r="A38" i="10"/>
  <c r="A37" i="10"/>
  <c r="A36" i="10"/>
  <c r="A25" i="10"/>
  <c r="A26" i="10"/>
  <c r="A27" i="10"/>
  <c r="A28" i="10"/>
  <c r="A29" i="10" s="1"/>
  <c r="A30" i="10" s="1"/>
  <c r="A31" i="10" s="1"/>
  <c r="A32" i="10" s="1"/>
  <c r="A33" i="10" s="1"/>
  <c r="A34" i="10" s="1"/>
  <c r="A24" i="10"/>
  <c r="A23" i="10"/>
  <c r="A13" i="10"/>
  <c r="A14" i="10"/>
  <c r="A15" i="10" s="1"/>
  <c r="A16" i="10" s="1"/>
  <c r="A17" i="10" s="1"/>
  <c r="A18" i="10" s="1"/>
  <c r="A19" i="10" s="1"/>
  <c r="A20" i="10" s="1"/>
  <c r="A21" i="10" s="1"/>
  <c r="A12" i="10"/>
  <c r="O31" i="10"/>
  <c r="O30" i="10"/>
  <c r="O18" i="10"/>
  <c r="O17" i="10"/>
  <c r="O16" i="10"/>
  <c r="A9" i="3"/>
  <c r="E20" i="14"/>
  <c r="I20" i="14"/>
  <c r="E21" i="14"/>
  <c r="I21" i="14"/>
  <c r="E22" i="14"/>
  <c r="I22" i="14"/>
  <c r="A12" i="78"/>
  <c r="A13" i="78" s="1"/>
  <c r="S26" i="78"/>
  <c r="S25" i="78"/>
  <c r="S24" i="78"/>
  <c r="E1" i="90"/>
  <c r="A1" i="90"/>
  <c r="LE1" i="84" s="1"/>
  <c r="E11" i="90"/>
  <c r="G11" i="90"/>
  <c r="H11" i="90"/>
  <c r="E12" i="90"/>
  <c r="E14" i="90"/>
  <c r="E15" i="90"/>
  <c r="E16" i="90"/>
  <c r="E17" i="90"/>
  <c r="E18" i="90"/>
  <c r="E20" i="90"/>
  <c r="E21" i="90"/>
  <c r="E23" i="90"/>
  <c r="E28" i="90" s="1"/>
  <c r="E24" i="90"/>
  <c r="E25" i="90"/>
  <c r="E26" i="90"/>
  <c r="E29" i="90" s="1"/>
  <c r="E27" i="90"/>
  <c r="C28" i="90"/>
  <c r="D28" i="90"/>
  <c r="F28" i="90"/>
  <c r="C29" i="90"/>
  <c r="D29" i="90"/>
  <c r="F29" i="90"/>
  <c r="E31" i="90"/>
  <c r="E32" i="90"/>
  <c r="E33" i="90"/>
  <c r="E34" i="90"/>
  <c r="C36" i="90"/>
  <c r="D36" i="90"/>
  <c r="E36" i="90"/>
  <c r="F36" i="90"/>
  <c r="AA5" i="91" l="1"/>
  <c r="C15" i="83" s="1"/>
  <c r="Z1" i="91"/>
  <c r="S1067" i="94"/>
  <c r="U1067" i="94" s="1"/>
  <c r="HL46" i="84"/>
  <c r="I22" i="69"/>
  <c r="D54" i="94"/>
  <c r="D94" i="94"/>
  <c r="D134" i="94"/>
  <c r="D12" i="94"/>
  <c r="G10" i="90"/>
  <c r="LI1" i="84"/>
  <c r="A10" i="3"/>
  <c r="D1099" i="94"/>
  <c r="D1193" i="94"/>
  <c r="D1146" i="94"/>
  <c r="HO9" i="84"/>
  <c r="A14" i="78"/>
  <c r="C5" i="91" l="1"/>
  <c r="GV5" i="84" s="1"/>
  <c r="I23" i="69"/>
  <c r="D95" i="94"/>
  <c r="D55" i="94"/>
  <c r="D135" i="94"/>
  <c r="D13" i="94"/>
  <c r="A11" i="3"/>
  <c r="D1100" i="94"/>
  <c r="D1194" i="94"/>
  <c r="D1147" i="94"/>
  <c r="HO10" i="84"/>
  <c r="A15" i="78"/>
  <c r="W23" i="69"/>
  <c r="C23" i="69" l="1"/>
  <c r="W25" i="69"/>
  <c r="D96" i="94"/>
  <c r="D136" i="94"/>
  <c r="D56" i="94"/>
  <c r="D14" i="94"/>
  <c r="A12" i="3"/>
  <c r="D1101" i="94"/>
  <c r="D1195" i="94"/>
  <c r="D1148" i="94"/>
  <c r="HO11" i="84"/>
  <c r="S12" i="94"/>
  <c r="U12" i="94" s="1"/>
  <c r="A16" i="78"/>
  <c r="A17" i="78" s="1"/>
  <c r="A18" i="78" s="1"/>
  <c r="D23" i="69" l="1"/>
  <c r="D25" i="69" s="1"/>
  <c r="C24" i="69"/>
  <c r="O24" i="84" s="1"/>
  <c r="C25" i="69"/>
  <c r="D24" i="69"/>
  <c r="S14" i="94"/>
  <c r="U14" i="94" s="1"/>
  <c r="AK23" i="84"/>
  <c r="H23" i="69"/>
  <c r="A13" i="3"/>
  <c r="D1149" i="94"/>
  <c r="D1102" i="94"/>
  <c r="D1196" i="94"/>
  <c r="HO12" i="84"/>
  <c r="S54" i="94"/>
  <c r="U54" i="94" s="1"/>
  <c r="A19" i="78"/>
  <c r="P24" i="84" l="1"/>
  <c r="D50" i="69"/>
  <c r="AK25" i="84"/>
  <c r="S58" i="94"/>
  <c r="U58" i="94" s="1"/>
  <c r="S56" i="94"/>
  <c r="U56" i="94" s="1"/>
  <c r="A15" i="3"/>
  <c r="D1150" i="94"/>
  <c r="D1103" i="94"/>
  <c r="D1197" i="94"/>
  <c r="HO13" i="84"/>
  <c r="A20" i="78"/>
  <c r="A16" i="3" l="1"/>
  <c r="D1151" i="94"/>
  <c r="D1104" i="94"/>
  <c r="D1198" i="94"/>
  <c r="HO15" i="84"/>
  <c r="A21" i="78"/>
  <c r="E42" i="9"/>
  <c r="E41" i="9"/>
  <c r="E40" i="9"/>
  <c r="E39" i="9"/>
  <c r="E38" i="9"/>
  <c r="E37" i="9"/>
  <c r="E36" i="9"/>
  <c r="I13" i="69" l="1"/>
  <c r="A17" i="3"/>
  <c r="D1199" i="94"/>
  <c r="D1152" i="94"/>
  <c r="D1105" i="94"/>
  <c r="HO16" i="84"/>
  <c r="A22" i="78"/>
  <c r="A46" i="69" l="1"/>
  <c r="A47" i="69" s="1"/>
  <c r="A48" i="69" s="1"/>
  <c r="A49" i="69" s="1"/>
  <c r="A50" i="69" s="1"/>
  <c r="A52" i="69" s="1"/>
  <c r="A18" i="3"/>
  <c r="D1200" i="94"/>
  <c r="D1153" i="94"/>
  <c r="D1106" i="94"/>
  <c r="HO17" i="84"/>
  <c r="A23" i="78"/>
  <c r="I25" i="69" l="1"/>
  <c r="I52" i="69"/>
  <c r="U52" i="84" s="1"/>
  <c r="A54" i="69"/>
  <c r="M52" i="84"/>
  <c r="D137" i="94"/>
  <c r="D57" i="94"/>
  <c r="D15" i="94"/>
  <c r="D97" i="94"/>
  <c r="A19" i="3"/>
  <c r="D1107" i="94"/>
  <c r="D1201" i="94"/>
  <c r="D1154" i="94"/>
  <c r="HO18" i="84"/>
  <c r="A24" i="78"/>
  <c r="A25" i="78" s="1"/>
  <c r="I54" i="69" l="1"/>
  <c r="U54" i="84" s="1"/>
  <c r="M54" i="84"/>
  <c r="I33" i="69"/>
  <c r="A20" i="3"/>
  <c r="D1108" i="94"/>
  <c r="D1202" i="94"/>
  <c r="D1155" i="94"/>
  <c r="HO19" i="84"/>
  <c r="A26" i="78"/>
  <c r="A22" i="3" l="1"/>
  <c r="D1109" i="94"/>
  <c r="D1203" i="94"/>
  <c r="D1156" i="94"/>
  <c r="HO20" i="84"/>
  <c r="A27" i="78"/>
  <c r="A28" i="78" s="1"/>
  <c r="I30" i="12"/>
  <c r="N30" i="12"/>
  <c r="F30" i="12"/>
  <c r="K30" i="12"/>
  <c r="L30" i="12"/>
  <c r="H30" i="12"/>
  <c r="M30" i="12"/>
  <c r="E30" i="12"/>
  <c r="G30" i="12"/>
  <c r="O30" i="12"/>
  <c r="J30" i="12"/>
  <c r="M821" i="94" l="1"/>
  <c r="EH30" i="84"/>
  <c r="P821" i="94"/>
  <c r="EK30" i="84"/>
  <c r="N821" i="94"/>
  <c r="EI30" i="84"/>
  <c r="I821" i="94"/>
  <c r="ED30" i="84"/>
  <c r="R821" i="94"/>
  <c r="EM30" i="84"/>
  <c r="Q821" i="94"/>
  <c r="EL30" i="84"/>
  <c r="J821" i="94"/>
  <c r="EE30" i="84"/>
  <c r="L821" i="94"/>
  <c r="EG30" i="84"/>
  <c r="H821" i="94"/>
  <c r="EC30" i="84"/>
  <c r="K821" i="94"/>
  <c r="EF30" i="84"/>
  <c r="O821" i="94"/>
  <c r="EJ30" i="84"/>
  <c r="A25" i="3"/>
  <c r="D1157" i="94"/>
  <c r="D1110" i="94"/>
  <c r="D1204" i="94"/>
  <c r="HO22" i="84"/>
  <c r="A29" i="78"/>
  <c r="I30" i="69" l="1"/>
  <c r="A26" i="3"/>
  <c r="D1158" i="94"/>
  <c r="D1111" i="94"/>
  <c r="D1205" i="94"/>
  <c r="HO25" i="84"/>
  <c r="A30" i="78"/>
  <c r="C47" i="69"/>
  <c r="C46" i="69"/>
  <c r="C45" i="69"/>
  <c r="C44" i="69"/>
  <c r="C43" i="69"/>
  <c r="C40" i="69"/>
  <c r="C38" i="69"/>
  <c r="W35" i="69"/>
  <c r="C35" i="69" s="1"/>
  <c r="C26" i="69"/>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S18" i="94" l="1"/>
  <c r="U18" i="94" s="1"/>
  <c r="I31" i="69"/>
  <c r="D1159" i="94"/>
  <c r="D1112" i="94"/>
  <c r="D1206" i="94"/>
  <c r="HO26" i="84"/>
  <c r="A27" i="3"/>
  <c r="D40" i="69"/>
  <c r="AK40" i="84" s="1"/>
  <c r="S20" i="94"/>
  <c r="U20" i="94" s="1"/>
  <c r="D46" i="69"/>
  <c r="AK46" i="84" s="1"/>
  <c r="D47" i="69"/>
  <c r="AK47" i="84" s="1"/>
  <c r="S28" i="94"/>
  <c r="U28" i="94" s="1"/>
  <c r="S21" i="94"/>
  <c r="U21" i="94" s="1"/>
  <c r="S29" i="94"/>
  <c r="U29" i="94" s="1"/>
  <c r="S22" i="94"/>
  <c r="U22" i="94" s="1"/>
  <c r="D43" i="69"/>
  <c r="AK43" i="84" s="1"/>
  <c r="S23" i="94"/>
  <c r="U23" i="94" s="1"/>
  <c r="S31" i="94"/>
  <c r="U31" i="94" s="1"/>
  <c r="D26" i="69"/>
  <c r="AK36" i="84" s="1"/>
  <c r="S24" i="94"/>
  <c r="U24" i="94" s="1"/>
  <c r="D35" i="69"/>
  <c r="D44" i="69"/>
  <c r="AK44" i="84" s="1"/>
  <c r="S25" i="94"/>
  <c r="U25" i="94" s="1"/>
  <c r="D38" i="69"/>
  <c r="S19" i="94"/>
  <c r="U19" i="94" s="1"/>
  <c r="D45" i="69"/>
  <c r="AK45" i="84" s="1"/>
  <c r="S26" i="94"/>
  <c r="U26" i="94" s="1"/>
  <c r="A31" i="78"/>
  <c r="S30" i="94" l="1"/>
  <c r="U30" i="94" s="1"/>
  <c r="AK39" i="84"/>
  <c r="S27" i="94"/>
  <c r="U27" i="94" s="1"/>
  <c r="AK27" i="84"/>
  <c r="S60" i="94"/>
  <c r="U60" i="94" s="1"/>
  <c r="I32" i="69"/>
  <c r="S63" i="94"/>
  <c r="U63" i="94" s="1"/>
  <c r="S62" i="94"/>
  <c r="U62" i="94" s="1"/>
  <c r="H46" i="69"/>
  <c r="H45" i="69"/>
  <c r="H35" i="69"/>
  <c r="H43" i="69"/>
  <c r="H44" i="69"/>
  <c r="H26" i="69"/>
  <c r="H47" i="69"/>
  <c r="H40" i="69"/>
  <c r="H38" i="69"/>
  <c r="D1207" i="94"/>
  <c r="D1160" i="94"/>
  <c r="D1113" i="94"/>
  <c r="HO27" i="84"/>
  <c r="A28" i="3"/>
  <c r="A32" i="78"/>
  <c r="A33" i="78" s="1"/>
  <c r="A34" i="78" s="1"/>
  <c r="A35" i="78" s="1"/>
  <c r="A36" i="78" s="1"/>
  <c r="A37" i="78" s="1"/>
  <c r="I29" i="69" l="1"/>
  <c r="S65" i="94"/>
  <c r="U65" i="94" s="1"/>
  <c r="S68" i="94"/>
  <c r="U68" i="94" s="1"/>
  <c r="S72" i="94"/>
  <c r="U72" i="94" s="1"/>
  <c r="S69" i="94"/>
  <c r="U69" i="94" s="1"/>
  <c r="S64" i="94"/>
  <c r="U64" i="94" s="1"/>
  <c r="S61" i="94"/>
  <c r="U61" i="94" s="1"/>
  <c r="S66" i="94"/>
  <c r="U66" i="94" s="1"/>
  <c r="S71" i="94"/>
  <c r="U71" i="94" s="1"/>
  <c r="S73" i="94"/>
  <c r="U73" i="94" s="1"/>
  <c r="S70" i="94"/>
  <c r="U70" i="94" s="1"/>
  <c r="S67" i="94"/>
  <c r="U67" i="94" s="1"/>
  <c r="A29" i="3"/>
  <c r="D1208" i="94"/>
  <c r="D1161" i="94"/>
  <c r="D1114" i="94"/>
  <c r="HO28" i="84"/>
  <c r="C48" i="78"/>
  <c r="C45" i="78"/>
  <c r="C44" i="78"/>
  <c r="C43" i="78"/>
  <c r="A55" i="78"/>
  <c r="A56" i="78" s="1"/>
  <c r="H44" i="78"/>
  <c r="H43" i="78"/>
  <c r="C47" i="78"/>
  <c r="A14" i="86"/>
  <c r="P24" i="86"/>
  <c r="I28" i="69" l="1"/>
  <c r="D58" i="94"/>
  <c r="D16" i="94"/>
  <c r="D138" i="94"/>
  <c r="D98" i="94"/>
  <c r="A57" i="78"/>
  <c r="D306" i="94"/>
  <c r="BE55" i="84"/>
  <c r="A31" i="3"/>
  <c r="D1115" i="94"/>
  <c r="D1209" i="94"/>
  <c r="D1162" i="94"/>
  <c r="HO29" i="84"/>
  <c r="A15" i="86"/>
  <c r="A16" i="86" l="1"/>
  <c r="I39" i="69"/>
  <c r="A58" i="78"/>
  <c r="D307" i="94"/>
  <c r="BE56" i="84"/>
  <c r="A34" i="3"/>
  <c r="D1116" i="94"/>
  <c r="D1210" i="94"/>
  <c r="D1163" i="94"/>
  <c r="HO31" i="84"/>
  <c r="D59" i="94" l="1"/>
  <c r="D99" i="94"/>
  <c r="D139" i="94"/>
  <c r="D17" i="94"/>
  <c r="I27" i="69"/>
  <c r="A59" i="78"/>
  <c r="D308" i="94"/>
  <c r="BE57" i="84"/>
  <c r="A35" i="3"/>
  <c r="D1117" i="94"/>
  <c r="D1211" i="94"/>
  <c r="D1164" i="94"/>
  <c r="HO34" i="84"/>
  <c r="BI44" i="89"/>
  <c r="BI45" i="89"/>
  <c r="BI46" i="89"/>
  <c r="BI47" i="89"/>
  <c r="BI48" i="89"/>
  <c r="BI49" i="89"/>
  <c r="BI50" i="89"/>
  <c r="BI51" i="89"/>
  <c r="BI52" i="89"/>
  <c r="BI53" i="89"/>
  <c r="BI54" i="89"/>
  <c r="BI55" i="89"/>
  <c r="BI56" i="89"/>
  <c r="BI57" i="89"/>
  <c r="BI58" i="89"/>
  <c r="BI59" i="89"/>
  <c r="BI60" i="89"/>
  <c r="BI61" i="89"/>
  <c r="BI62" i="89"/>
  <c r="BI63" i="89"/>
  <c r="BI64" i="89"/>
  <c r="BI65" i="89"/>
  <c r="BI66" i="89"/>
  <c r="BI67" i="89"/>
  <c r="BI68" i="89"/>
  <c r="BI69" i="89"/>
  <c r="BI70" i="89"/>
  <c r="BI71" i="89"/>
  <c r="BI72" i="89"/>
  <c r="BI73" i="89"/>
  <c r="BI74" i="89"/>
  <c r="BI75" i="89"/>
  <c r="BI76" i="89"/>
  <c r="BI77" i="89"/>
  <c r="BI78" i="89"/>
  <c r="BI79" i="89"/>
  <c r="BI80" i="89"/>
  <c r="BI81" i="89"/>
  <c r="BI82" i="89"/>
  <c r="BI83" i="89"/>
  <c r="BI84" i="89"/>
  <c r="BI85" i="89"/>
  <c r="BI86" i="89"/>
  <c r="BI87" i="89"/>
  <c r="BI88" i="89"/>
  <c r="BI89" i="89"/>
  <c r="BI90" i="89"/>
  <c r="BI91" i="89"/>
  <c r="BI92" i="89"/>
  <c r="BI93" i="89"/>
  <c r="BI94" i="89"/>
  <c r="BI95" i="89"/>
  <c r="BI96" i="89"/>
  <c r="BI97" i="89"/>
  <c r="BI98" i="89"/>
  <c r="BI99" i="89"/>
  <c r="BI100" i="89"/>
  <c r="BI101" i="89"/>
  <c r="BI102" i="89"/>
  <c r="BI103" i="89"/>
  <c r="BI104" i="89"/>
  <c r="BI105" i="89"/>
  <c r="BI106" i="89"/>
  <c r="BI107" i="89"/>
  <c r="BI108" i="89"/>
  <c r="BI109" i="89"/>
  <c r="BI110" i="89"/>
  <c r="BI111" i="89"/>
  <c r="BI112" i="89"/>
  <c r="BI113" i="89"/>
  <c r="BI114" i="89"/>
  <c r="BI115" i="89"/>
  <c r="BI116" i="89"/>
  <c r="BI117" i="89"/>
  <c r="BI118" i="89"/>
  <c r="BI119" i="89"/>
  <c r="BI120" i="89"/>
  <c r="BI121" i="89"/>
  <c r="BI122" i="89"/>
  <c r="BI123" i="89"/>
  <c r="BI124" i="89"/>
  <c r="BI125" i="89"/>
  <c r="BI126" i="89"/>
  <c r="BI127" i="89"/>
  <c r="BI128" i="89"/>
  <c r="BI129" i="89"/>
  <c r="BI130" i="89"/>
  <c r="BI131" i="89"/>
  <c r="BI132" i="89"/>
  <c r="BI133" i="89"/>
  <c r="BI134" i="89"/>
  <c r="BI135" i="89"/>
  <c r="BI136" i="89"/>
  <c r="BI137" i="89"/>
  <c r="BI138" i="89"/>
  <c r="BI139" i="89"/>
  <c r="BI140" i="89"/>
  <c r="BI141" i="89"/>
  <c r="BI142" i="89"/>
  <c r="BI143" i="89"/>
  <c r="BI144" i="89"/>
  <c r="BI145" i="89"/>
  <c r="BI146" i="89"/>
  <c r="BI147" i="89"/>
  <c r="BI148" i="89"/>
  <c r="BI149" i="89"/>
  <c r="BI150" i="89"/>
  <c r="BI151" i="89"/>
  <c r="BI152" i="89"/>
  <c r="BI153" i="89"/>
  <c r="BI154" i="89"/>
  <c r="BI155" i="89"/>
  <c r="BI156" i="89"/>
  <c r="BI157" i="89"/>
  <c r="BI158" i="89"/>
  <c r="BI159" i="89"/>
  <c r="BI160" i="89"/>
  <c r="BI161" i="89"/>
  <c r="BI162" i="89"/>
  <c r="BI163" i="89"/>
  <c r="BI164" i="89"/>
  <c r="BI165" i="89"/>
  <c r="BI166" i="89"/>
  <c r="BI167" i="89"/>
  <c r="BI168" i="89"/>
  <c r="BI169" i="89"/>
  <c r="BI170" i="89"/>
  <c r="BI171" i="89"/>
  <c r="BI172" i="89"/>
  <c r="BI173" i="89"/>
  <c r="BI174" i="89"/>
  <c r="BI175" i="89"/>
  <c r="BI176" i="89"/>
  <c r="BI177" i="89"/>
  <c r="BI178" i="89"/>
  <c r="BI179" i="89"/>
  <c r="BI180" i="89"/>
  <c r="BI181" i="89"/>
  <c r="BI182" i="89"/>
  <c r="BI183" i="89"/>
  <c r="BI184" i="89"/>
  <c r="BI185" i="89"/>
  <c r="BI186" i="89"/>
  <c r="BI187" i="89"/>
  <c r="BI188" i="89"/>
  <c r="BI189" i="89"/>
  <c r="BI190" i="89"/>
  <c r="BI191" i="89"/>
  <c r="BI192" i="89"/>
  <c r="BI193" i="89"/>
  <c r="BI194" i="89"/>
  <c r="BI195" i="89"/>
  <c r="BI196" i="89"/>
  <c r="BI197" i="89"/>
  <c r="BI198" i="89"/>
  <c r="BI199" i="89"/>
  <c r="BI200" i="89"/>
  <c r="BI201" i="89"/>
  <c r="BI202" i="89"/>
  <c r="BI203" i="89"/>
  <c r="BI204" i="89"/>
  <c r="BI205" i="89"/>
  <c r="BI206" i="89"/>
  <c r="BI207" i="89"/>
  <c r="BI208" i="89"/>
  <c r="BI209" i="89"/>
  <c r="BI210" i="89"/>
  <c r="BI211" i="89"/>
  <c r="BI212" i="89"/>
  <c r="BI213" i="89"/>
  <c r="BI214" i="89"/>
  <c r="BI215" i="89"/>
  <c r="BI216" i="89"/>
  <c r="BI217" i="89"/>
  <c r="BI218" i="89"/>
  <c r="BI219" i="89"/>
  <c r="BI220" i="89"/>
  <c r="BI221" i="89"/>
  <c r="BI222" i="89"/>
  <c r="BI223" i="89"/>
  <c r="BI224" i="89"/>
  <c r="BI225" i="89"/>
  <c r="BI226" i="89"/>
  <c r="BI227" i="89"/>
  <c r="BI228" i="89"/>
  <c r="BI229" i="89"/>
  <c r="BI230" i="89"/>
  <c r="BI231" i="89"/>
  <c r="BI232" i="89"/>
  <c r="BI233" i="89"/>
  <c r="BI234" i="89"/>
  <c r="BI235" i="89"/>
  <c r="BI236" i="89"/>
  <c r="BI237" i="89"/>
  <c r="BI238" i="89"/>
  <c r="BI239" i="89"/>
  <c r="BI240" i="89"/>
  <c r="BI241" i="89"/>
  <c r="BI242" i="89"/>
  <c r="BI243" i="89"/>
  <c r="BI244" i="89"/>
  <c r="BI245" i="89"/>
  <c r="BI246" i="89"/>
  <c r="BI247" i="89"/>
  <c r="BI248" i="89"/>
  <c r="BI249" i="89"/>
  <c r="BI250" i="89"/>
  <c r="BI251" i="89"/>
  <c r="BI252" i="89"/>
  <c r="BI253" i="89"/>
  <c r="BI254" i="89"/>
  <c r="BI255" i="89"/>
  <c r="BI256" i="89"/>
  <c r="BI257" i="89"/>
  <c r="BI258" i="89"/>
  <c r="BI259" i="89"/>
  <c r="BI260" i="89"/>
  <c r="BI261" i="89"/>
  <c r="BI262" i="89"/>
  <c r="BI263" i="89"/>
  <c r="BI264" i="89"/>
  <c r="BI265" i="89"/>
  <c r="BI266" i="89"/>
  <c r="BI267" i="89"/>
  <c r="BI268" i="89"/>
  <c r="BI269" i="89"/>
  <c r="BI270" i="89"/>
  <c r="BI271" i="89"/>
  <c r="BI272" i="89"/>
  <c r="BI273" i="89"/>
  <c r="BI274" i="89"/>
  <c r="BI275" i="89"/>
  <c r="BI276" i="89"/>
  <c r="BI277" i="89"/>
  <c r="BI278" i="89"/>
  <c r="BI279" i="89"/>
  <c r="BI280" i="89"/>
  <c r="BI281" i="89"/>
  <c r="BI282" i="89"/>
  <c r="BI283" i="89"/>
  <c r="BI284" i="89"/>
  <c r="BI285" i="89"/>
  <c r="BI286" i="89"/>
  <c r="BI287" i="89"/>
  <c r="BI288" i="89"/>
  <c r="BI289" i="89"/>
  <c r="BI290" i="89"/>
  <c r="BI291" i="89"/>
  <c r="BI292" i="89"/>
  <c r="BI293" i="89"/>
  <c r="BI294" i="89"/>
  <c r="BI295" i="89"/>
  <c r="BI296" i="89"/>
  <c r="BI297" i="89"/>
  <c r="BI298" i="89"/>
  <c r="BI299" i="89"/>
  <c r="BI300" i="89"/>
  <c r="BI301" i="89"/>
  <c r="BI302" i="89"/>
  <c r="BI303" i="89"/>
  <c r="BI304" i="89"/>
  <c r="BI305" i="89"/>
  <c r="BI306" i="89"/>
  <c r="BI307" i="89"/>
  <c r="BI308" i="89"/>
  <c r="BI309" i="89"/>
  <c r="BI310" i="89"/>
  <c r="BI311" i="89"/>
  <c r="BI312" i="89"/>
  <c r="BI313" i="89"/>
  <c r="BI314" i="89"/>
  <c r="BI315" i="89"/>
  <c r="BI316" i="89"/>
  <c r="BI317" i="89"/>
  <c r="BI318" i="89"/>
  <c r="BI319" i="89"/>
  <c r="BI320" i="89"/>
  <c r="BI321" i="89"/>
  <c r="BI322" i="89"/>
  <c r="BI323" i="89"/>
  <c r="BI324" i="89"/>
  <c r="BI325" i="89"/>
  <c r="BI326" i="89"/>
  <c r="BI327" i="89"/>
  <c r="BI328" i="89"/>
  <c r="BI329" i="89"/>
  <c r="BI330" i="89"/>
  <c r="BI331" i="89"/>
  <c r="BI332" i="89"/>
  <c r="BI333" i="89"/>
  <c r="BI334" i="89"/>
  <c r="BI335" i="89"/>
  <c r="BI336" i="89"/>
  <c r="BI337" i="89"/>
  <c r="BI338" i="89"/>
  <c r="BI339" i="89"/>
  <c r="BI340" i="89"/>
  <c r="BI341" i="89"/>
  <c r="BI342" i="89"/>
  <c r="BI343" i="89"/>
  <c r="BI344" i="89"/>
  <c r="BI345" i="89"/>
  <c r="BI346" i="89"/>
  <c r="BI347" i="89"/>
  <c r="BI348" i="89"/>
  <c r="BI349" i="89"/>
  <c r="BI350" i="89"/>
  <c r="BI351" i="89"/>
  <c r="BI352" i="89"/>
  <c r="BI353" i="89"/>
  <c r="BI354" i="89"/>
  <c r="BI355" i="89"/>
  <c r="BI356" i="89"/>
  <c r="BI357" i="89"/>
  <c r="BI358" i="89"/>
  <c r="BI359" i="89"/>
  <c r="BI360" i="89"/>
  <c r="BI361" i="89"/>
  <c r="BI362" i="89"/>
  <c r="BI363" i="89"/>
  <c r="BI364" i="89"/>
  <c r="BI365" i="89"/>
  <c r="BI366" i="89"/>
  <c r="BI367" i="89"/>
  <c r="BI368" i="89"/>
  <c r="BI369" i="89"/>
  <c r="BI370" i="89"/>
  <c r="BI371" i="89"/>
  <c r="BI372" i="89"/>
  <c r="BI373" i="89"/>
  <c r="BI374" i="89"/>
  <c r="BI375" i="89"/>
  <c r="BI376" i="89"/>
  <c r="BI377" i="89"/>
  <c r="BI378" i="89"/>
  <c r="BI379" i="89"/>
  <c r="BI380" i="89"/>
  <c r="BI381" i="89"/>
  <c r="BI382" i="89"/>
  <c r="BI383" i="89"/>
  <c r="BI384" i="89"/>
  <c r="BI385" i="89"/>
  <c r="BI386" i="89"/>
  <c r="BI387" i="89"/>
  <c r="BI388" i="89"/>
  <c r="BI389" i="89"/>
  <c r="BI390" i="89"/>
  <c r="BI391" i="89"/>
  <c r="BI392" i="89"/>
  <c r="BI393" i="89"/>
  <c r="BI394" i="89"/>
  <c r="BI395" i="89"/>
  <c r="BI396" i="89"/>
  <c r="BI397" i="89"/>
  <c r="BI398" i="89"/>
  <c r="BI399" i="89"/>
  <c r="BI400" i="89"/>
  <c r="BI401" i="89"/>
  <c r="BI402" i="89"/>
  <c r="BI403" i="89"/>
  <c r="BI404" i="89"/>
  <c r="BI405" i="89"/>
  <c r="BI406" i="89"/>
  <c r="BI407" i="89"/>
  <c r="BI408" i="89"/>
  <c r="BI409" i="89"/>
  <c r="BI410" i="89"/>
  <c r="BI411" i="89"/>
  <c r="BI412" i="89"/>
  <c r="BI413" i="89"/>
  <c r="BI414" i="89"/>
  <c r="BI415" i="89"/>
  <c r="BI416" i="89"/>
  <c r="BI417" i="89"/>
  <c r="BI418" i="89"/>
  <c r="BI419" i="89"/>
  <c r="BI420" i="89"/>
  <c r="BI421" i="89"/>
  <c r="BI422" i="89"/>
  <c r="BI423" i="89"/>
  <c r="BI424" i="89"/>
  <c r="BI425" i="89"/>
  <c r="BI426" i="89"/>
  <c r="BI427" i="89"/>
  <c r="BI428" i="89"/>
  <c r="BI429" i="89"/>
  <c r="BI430" i="89"/>
  <c r="BI431" i="89"/>
  <c r="BI432" i="89"/>
  <c r="BI433" i="89"/>
  <c r="BI434" i="89"/>
  <c r="BI435" i="89"/>
  <c r="BI436" i="89"/>
  <c r="BI437" i="89"/>
  <c r="BI438" i="89"/>
  <c r="BI439" i="89"/>
  <c r="BI440" i="89"/>
  <c r="BI441" i="89"/>
  <c r="BI442" i="89"/>
  <c r="BI443" i="89"/>
  <c r="BI444" i="89"/>
  <c r="BI445" i="89"/>
  <c r="BI446" i="89"/>
  <c r="BI447" i="89"/>
  <c r="BI448" i="89"/>
  <c r="BI449" i="89"/>
  <c r="BI450" i="89"/>
  <c r="BI451" i="89"/>
  <c r="BI452" i="89"/>
  <c r="BI453" i="89"/>
  <c r="BI454" i="89"/>
  <c r="BI455" i="89"/>
  <c r="BI456" i="89"/>
  <c r="BI457" i="89"/>
  <c r="BI458" i="89"/>
  <c r="BI459" i="89"/>
  <c r="BI460" i="89"/>
  <c r="BI461" i="89"/>
  <c r="BI462" i="89"/>
  <c r="BI463" i="89"/>
  <c r="BI464" i="89"/>
  <c r="BI465" i="89"/>
  <c r="BI466" i="89"/>
  <c r="BI467" i="89"/>
  <c r="BI468" i="89"/>
  <c r="BI469" i="89"/>
  <c r="BI470" i="89"/>
  <c r="BI471" i="89"/>
  <c r="BI472" i="89"/>
  <c r="BI473" i="89"/>
  <c r="BI474" i="89"/>
  <c r="BI475" i="89"/>
  <c r="BI476" i="89"/>
  <c r="BI477" i="89"/>
  <c r="BI478" i="89"/>
  <c r="BI479" i="89"/>
  <c r="BI480" i="89"/>
  <c r="BI481" i="89"/>
  <c r="BI482" i="89"/>
  <c r="BI483" i="89"/>
  <c r="BI484" i="89"/>
  <c r="BI485" i="89"/>
  <c r="BI486" i="89"/>
  <c r="BI487" i="89"/>
  <c r="BI488" i="89"/>
  <c r="BI489" i="89"/>
  <c r="BI490" i="89"/>
  <c r="BI491" i="89"/>
  <c r="BI492" i="89"/>
  <c r="BI493" i="89"/>
  <c r="BI494" i="89"/>
  <c r="BI495" i="89"/>
  <c r="BI496" i="89"/>
  <c r="BI497" i="89"/>
  <c r="BI498" i="89"/>
  <c r="BI499" i="89"/>
  <c r="BI500" i="89"/>
  <c r="BI501" i="89"/>
  <c r="BI502" i="89"/>
  <c r="BI503" i="89"/>
  <c r="BI504" i="89"/>
  <c r="BI505" i="89"/>
  <c r="BI506" i="89"/>
  <c r="BI507" i="89"/>
  <c r="BI508" i="89"/>
  <c r="BI509" i="89"/>
  <c r="BI510" i="89"/>
  <c r="BI511" i="89"/>
  <c r="BI512" i="89"/>
  <c r="BI513" i="89"/>
  <c r="BI514" i="89"/>
  <c r="BI515" i="89"/>
  <c r="BI516" i="89"/>
  <c r="BI517" i="89"/>
  <c r="BI518" i="89"/>
  <c r="BI519" i="89"/>
  <c r="BI520" i="89"/>
  <c r="BI521" i="89"/>
  <c r="BI522" i="89"/>
  <c r="BI523" i="89"/>
  <c r="BI524" i="89"/>
  <c r="BI525" i="89"/>
  <c r="BI526" i="89"/>
  <c r="BI527" i="89"/>
  <c r="BI528" i="89"/>
  <c r="BI529" i="89"/>
  <c r="BI530" i="89"/>
  <c r="BI531" i="89"/>
  <c r="BI532" i="89"/>
  <c r="BI533" i="89"/>
  <c r="BI534" i="89"/>
  <c r="BI535" i="89"/>
  <c r="BI536" i="89"/>
  <c r="BI537" i="89"/>
  <c r="BI538" i="89"/>
  <c r="BI539" i="89"/>
  <c r="BI540" i="89"/>
  <c r="BI541" i="89"/>
  <c r="BI542" i="89"/>
  <c r="BI543" i="89"/>
  <c r="BI544" i="89"/>
  <c r="BI545" i="89"/>
  <c r="BI546" i="89"/>
  <c r="BI547" i="89"/>
  <c r="BI548" i="89"/>
  <c r="BI549" i="89"/>
  <c r="BI550" i="89"/>
  <c r="BI551" i="89"/>
  <c r="BI552" i="89"/>
  <c r="BI553" i="89"/>
  <c r="BI554" i="89"/>
  <c r="BI555" i="89"/>
  <c r="BI556" i="89"/>
  <c r="BI557" i="89"/>
  <c r="BI558" i="89"/>
  <c r="BI559" i="89"/>
  <c r="BI560" i="89"/>
  <c r="BI561" i="89"/>
  <c r="BI562" i="89"/>
  <c r="BI563" i="89"/>
  <c r="BI564" i="89"/>
  <c r="BI565" i="89"/>
  <c r="BI566" i="89"/>
  <c r="BI567" i="89"/>
  <c r="BI568" i="89"/>
  <c r="BI569" i="89"/>
  <c r="BI570" i="89"/>
  <c r="BI571" i="89"/>
  <c r="BI572" i="89"/>
  <c r="BI573" i="89"/>
  <c r="BI574" i="89"/>
  <c r="BI575" i="89"/>
  <c r="BI576" i="89"/>
  <c r="BI577" i="89"/>
  <c r="BI578" i="89"/>
  <c r="BI579" i="89"/>
  <c r="BI580" i="89"/>
  <c r="BI581" i="89"/>
  <c r="BI582" i="89"/>
  <c r="BI583" i="89"/>
  <c r="BI584" i="89"/>
  <c r="BI585" i="89"/>
  <c r="BI586" i="89"/>
  <c r="BI587" i="89"/>
  <c r="BI588" i="89"/>
  <c r="BI589" i="89"/>
  <c r="BI590" i="89"/>
  <c r="BI591" i="89"/>
  <c r="BI592" i="89"/>
  <c r="BI593" i="89"/>
  <c r="BI594" i="89"/>
  <c r="BI595" i="89"/>
  <c r="BI596" i="89"/>
  <c r="BI597" i="89"/>
  <c r="BI598" i="89"/>
  <c r="BI599" i="89"/>
  <c r="BI600" i="89"/>
  <c r="BI601" i="89"/>
  <c r="BI602" i="89"/>
  <c r="BI603" i="89"/>
  <c r="BI604" i="89"/>
  <c r="BI605" i="89"/>
  <c r="BI606" i="89"/>
  <c r="BI607" i="89"/>
  <c r="BI608" i="89"/>
  <c r="BI609" i="89"/>
  <c r="BI610" i="89"/>
  <c r="BI611" i="89"/>
  <c r="BI612" i="89"/>
  <c r="BI613" i="89"/>
  <c r="BI614" i="89"/>
  <c r="BI615" i="89"/>
  <c r="BI616" i="89"/>
  <c r="BI617" i="89"/>
  <c r="BI618" i="89"/>
  <c r="BI619" i="89"/>
  <c r="BI620" i="89"/>
  <c r="BI621" i="89"/>
  <c r="BI622" i="89"/>
  <c r="BI623" i="89"/>
  <c r="BI624" i="89"/>
  <c r="BI625" i="89"/>
  <c r="BI626" i="89"/>
  <c r="BI627" i="89"/>
  <c r="BI628" i="89"/>
  <c r="BI629" i="89"/>
  <c r="BI630" i="89"/>
  <c r="BI631" i="89"/>
  <c r="BI632" i="89"/>
  <c r="BI633" i="89"/>
  <c r="BI634" i="89"/>
  <c r="BI635" i="89"/>
  <c r="BI636" i="89"/>
  <c r="BI637" i="89"/>
  <c r="BI638" i="89"/>
  <c r="BI639" i="89"/>
  <c r="BI640" i="89"/>
  <c r="BI641" i="89"/>
  <c r="BI642" i="89"/>
  <c r="BI643" i="89"/>
  <c r="BI644" i="89"/>
  <c r="BI645" i="89"/>
  <c r="BI646" i="89"/>
  <c r="BI647" i="89"/>
  <c r="BI648" i="89"/>
  <c r="BI649" i="89"/>
  <c r="BI650" i="89"/>
  <c r="BI651" i="89"/>
  <c r="BI652" i="89"/>
  <c r="BI653" i="89"/>
  <c r="BI654" i="89"/>
  <c r="BI655" i="89"/>
  <c r="BI656" i="89"/>
  <c r="BI657" i="89"/>
  <c r="BI658" i="89"/>
  <c r="BI659" i="89"/>
  <c r="BI660" i="89"/>
  <c r="BI661" i="89"/>
  <c r="BI662" i="89"/>
  <c r="BI663" i="89"/>
  <c r="BI664" i="89"/>
  <c r="BI665" i="89"/>
  <c r="BI666" i="89"/>
  <c r="BI667" i="89"/>
  <c r="BI668" i="89"/>
  <c r="BI669" i="89"/>
  <c r="BI670" i="89"/>
  <c r="BI671" i="89"/>
  <c r="BI672" i="89"/>
  <c r="BI673" i="89"/>
  <c r="BI674" i="89"/>
  <c r="BI675" i="89"/>
  <c r="BI676" i="89"/>
  <c r="BI677" i="89"/>
  <c r="BI678" i="89"/>
  <c r="BI679" i="89"/>
  <c r="BI680" i="89"/>
  <c r="BI681" i="89"/>
  <c r="BI682" i="89"/>
  <c r="BI683" i="89"/>
  <c r="BI684" i="89"/>
  <c r="BI685" i="89"/>
  <c r="BI686" i="89"/>
  <c r="BI687" i="89"/>
  <c r="BI688" i="89"/>
  <c r="BI689" i="89"/>
  <c r="BI690" i="89"/>
  <c r="BI691" i="89"/>
  <c r="BI692" i="89"/>
  <c r="BI693" i="89"/>
  <c r="BI694" i="89"/>
  <c r="BI695" i="89"/>
  <c r="BI696" i="89"/>
  <c r="BI697" i="89"/>
  <c r="BI698" i="89"/>
  <c r="BI699" i="89"/>
  <c r="BI700" i="89"/>
  <c r="BI701" i="89"/>
  <c r="BI702" i="89"/>
  <c r="BI703" i="89"/>
  <c r="BI704" i="89"/>
  <c r="BI705" i="89"/>
  <c r="BI706" i="89"/>
  <c r="BI707" i="89"/>
  <c r="BI708" i="89"/>
  <c r="BI709" i="89"/>
  <c r="BI710" i="89"/>
  <c r="BI711" i="89"/>
  <c r="BI712" i="89"/>
  <c r="BI713" i="89"/>
  <c r="BI714" i="89"/>
  <c r="BI715" i="89"/>
  <c r="BI716" i="89"/>
  <c r="BI717" i="89"/>
  <c r="BI718" i="89"/>
  <c r="BI719" i="89"/>
  <c r="BI720" i="89"/>
  <c r="BI721" i="89"/>
  <c r="BI722" i="89"/>
  <c r="BI723" i="89"/>
  <c r="BI724" i="89"/>
  <c r="BI725" i="89"/>
  <c r="BI726" i="89"/>
  <c r="BI727" i="89"/>
  <c r="BI728" i="89"/>
  <c r="BI729" i="89"/>
  <c r="BI730" i="89"/>
  <c r="BI731" i="89"/>
  <c r="BI732" i="89"/>
  <c r="BI733" i="89"/>
  <c r="BI734" i="89"/>
  <c r="BI735" i="89"/>
  <c r="BI736" i="89"/>
  <c r="BI737" i="89"/>
  <c r="BI738" i="89"/>
  <c r="BI739" i="89"/>
  <c r="BI740" i="89"/>
  <c r="BI741" i="89"/>
  <c r="BI742" i="89"/>
  <c r="BI743" i="89"/>
  <c r="BI744" i="89"/>
  <c r="BI745" i="89"/>
  <c r="BI746" i="89"/>
  <c r="BI747" i="89"/>
  <c r="BI748" i="89"/>
  <c r="BI749" i="89"/>
  <c r="BI750" i="89"/>
  <c r="BI751" i="89"/>
  <c r="BI752" i="89"/>
  <c r="BI753" i="89"/>
  <c r="BI754" i="89"/>
  <c r="BI755" i="89"/>
  <c r="BI756" i="89"/>
  <c r="BI757" i="89"/>
  <c r="BI758" i="89"/>
  <c r="BI759" i="89"/>
  <c r="BI760" i="89"/>
  <c r="BI761" i="89"/>
  <c r="BI762" i="89"/>
  <c r="BI763" i="89"/>
  <c r="BI764" i="89"/>
  <c r="BI765" i="89"/>
  <c r="BI766" i="89"/>
  <c r="BI767" i="89"/>
  <c r="BI768" i="89"/>
  <c r="BI769" i="89"/>
  <c r="BI770" i="89"/>
  <c r="BI771" i="89"/>
  <c r="BI772" i="89"/>
  <c r="BI773" i="89"/>
  <c r="BI774" i="89"/>
  <c r="BI775" i="89"/>
  <c r="BI776" i="89"/>
  <c r="BI777" i="89"/>
  <c r="BI778" i="89"/>
  <c r="BI779" i="89"/>
  <c r="BI780" i="89"/>
  <c r="BI781" i="89"/>
  <c r="BI782" i="89"/>
  <c r="BI783" i="89"/>
  <c r="BI784" i="89"/>
  <c r="BI785" i="89"/>
  <c r="BI786" i="89"/>
  <c r="BI787" i="89"/>
  <c r="BI788" i="89"/>
  <c r="BI789" i="89"/>
  <c r="BI790" i="89"/>
  <c r="BI791" i="89"/>
  <c r="BI792" i="89"/>
  <c r="BI793" i="89"/>
  <c r="BI794" i="89"/>
  <c r="BI795" i="89"/>
  <c r="BI796" i="89"/>
  <c r="BI797" i="89"/>
  <c r="BI798" i="89"/>
  <c r="BI799" i="89"/>
  <c r="BI800" i="89"/>
  <c r="BI801" i="89"/>
  <c r="BI802" i="89"/>
  <c r="BI803" i="89"/>
  <c r="BI804" i="89"/>
  <c r="BI805" i="89"/>
  <c r="BI806" i="89"/>
  <c r="BI807" i="89"/>
  <c r="BI808" i="89"/>
  <c r="BI809" i="89"/>
  <c r="BI810" i="89"/>
  <c r="BI811" i="89"/>
  <c r="BI812" i="89"/>
  <c r="BI813" i="89"/>
  <c r="BI814" i="89"/>
  <c r="BI815" i="89"/>
  <c r="BI816" i="89"/>
  <c r="BI817" i="89"/>
  <c r="BI818" i="89"/>
  <c r="BI819" i="89"/>
  <c r="BI820" i="89"/>
  <c r="BI821" i="89"/>
  <c r="BI822" i="89"/>
  <c r="BI823" i="89"/>
  <c r="BI824" i="89"/>
  <c r="BI825" i="89"/>
  <c r="BI826" i="89"/>
  <c r="BI827" i="89"/>
  <c r="BI828" i="89"/>
  <c r="BI829" i="89"/>
  <c r="BI830" i="89"/>
  <c r="BI831" i="89"/>
  <c r="BI832" i="89"/>
  <c r="BI833" i="89"/>
  <c r="BI834" i="89"/>
  <c r="BI835" i="89"/>
  <c r="BI836" i="89"/>
  <c r="BI837" i="89"/>
  <c r="BI838" i="89"/>
  <c r="BI839" i="89"/>
  <c r="BI840" i="89"/>
  <c r="BI841" i="89"/>
  <c r="BI842" i="89"/>
  <c r="BI843" i="89"/>
  <c r="BI844" i="89"/>
  <c r="BI845" i="89"/>
  <c r="BI846" i="89"/>
  <c r="BI847" i="89"/>
  <c r="BI848" i="89"/>
  <c r="BI849" i="89"/>
  <c r="BI850" i="89"/>
  <c r="BI851" i="89"/>
  <c r="BI852" i="89"/>
  <c r="BI853" i="89"/>
  <c r="BI854" i="89"/>
  <c r="BI855" i="89"/>
  <c r="BI856" i="89"/>
  <c r="BI857" i="89"/>
  <c r="BI858" i="89"/>
  <c r="BI859" i="89"/>
  <c r="BI860" i="89"/>
  <c r="BI861" i="89"/>
  <c r="BI862" i="89"/>
  <c r="BI863" i="89"/>
  <c r="BI864" i="89"/>
  <c r="BI865" i="89"/>
  <c r="BI866" i="89"/>
  <c r="BI867" i="89"/>
  <c r="BI868" i="89"/>
  <c r="BI869" i="89"/>
  <c r="BI870" i="89"/>
  <c r="BI871" i="89"/>
  <c r="BI872" i="89"/>
  <c r="BI873" i="89"/>
  <c r="BI874" i="89"/>
  <c r="BI875" i="89"/>
  <c r="BI876" i="89"/>
  <c r="BI877" i="89"/>
  <c r="BI878" i="89"/>
  <c r="BI879" i="89"/>
  <c r="BI880" i="89"/>
  <c r="BI881" i="89"/>
  <c r="BI882" i="89"/>
  <c r="BI883" i="89"/>
  <c r="BI884" i="89"/>
  <c r="BI885" i="89"/>
  <c r="BI886" i="89"/>
  <c r="BI887" i="89"/>
  <c r="BI888" i="89"/>
  <c r="BI889" i="89"/>
  <c r="BI890" i="89"/>
  <c r="BI891" i="89"/>
  <c r="BI892" i="89"/>
  <c r="BI893" i="89"/>
  <c r="BI894" i="89"/>
  <c r="BI895" i="89"/>
  <c r="BI896" i="89"/>
  <c r="BI897" i="89"/>
  <c r="BI898" i="89"/>
  <c r="BI899" i="89"/>
  <c r="BI900" i="89"/>
  <c r="BI901" i="89"/>
  <c r="BI902" i="89"/>
  <c r="BI903" i="89"/>
  <c r="BI904" i="89"/>
  <c r="BI905" i="89"/>
  <c r="BI906" i="89"/>
  <c r="BI907" i="89"/>
  <c r="BI908" i="89"/>
  <c r="BI909" i="89"/>
  <c r="BI910" i="89"/>
  <c r="BI911" i="89"/>
  <c r="BI912" i="89"/>
  <c r="BI913" i="89"/>
  <c r="BI914" i="89"/>
  <c r="BI915" i="89"/>
  <c r="BI916" i="89"/>
  <c r="BI917" i="89"/>
  <c r="BI918" i="89"/>
  <c r="BI919" i="89"/>
  <c r="BI920" i="89"/>
  <c r="BI921" i="89"/>
  <c r="BI922" i="89"/>
  <c r="BI923" i="89"/>
  <c r="BI924" i="89"/>
  <c r="BI925" i="89"/>
  <c r="BI926" i="89"/>
  <c r="BI927" i="89"/>
  <c r="BI928" i="89"/>
  <c r="BI929" i="89"/>
  <c r="BI930" i="89"/>
  <c r="BI931" i="89"/>
  <c r="BI932" i="89"/>
  <c r="BI933" i="89"/>
  <c r="BI934" i="89"/>
  <c r="BI935" i="89"/>
  <c r="BI936" i="89"/>
  <c r="BI937" i="89"/>
  <c r="BI938" i="89"/>
  <c r="BI939" i="89"/>
  <c r="BI940" i="89"/>
  <c r="BI941" i="89"/>
  <c r="BI942" i="89"/>
  <c r="BI943" i="89"/>
  <c r="BI944" i="89"/>
  <c r="BI945" i="89"/>
  <c r="BI946" i="89"/>
  <c r="BI947" i="89"/>
  <c r="BI948" i="89"/>
  <c r="BI949" i="89"/>
  <c r="BI950" i="89"/>
  <c r="BI951" i="89"/>
  <c r="BI952" i="89"/>
  <c r="BI953" i="89"/>
  <c r="BI954" i="89"/>
  <c r="BI955" i="89"/>
  <c r="BI956" i="89"/>
  <c r="BI957" i="89"/>
  <c r="BI958" i="89"/>
  <c r="BI959" i="89"/>
  <c r="BI960" i="89"/>
  <c r="BI961" i="89"/>
  <c r="BI962" i="89"/>
  <c r="BI963" i="89"/>
  <c r="BI964" i="89"/>
  <c r="BI965" i="89"/>
  <c r="BI966" i="89"/>
  <c r="BI967" i="89"/>
  <c r="BI968" i="89"/>
  <c r="BI969" i="89"/>
  <c r="BI970" i="89"/>
  <c r="BI971" i="89"/>
  <c r="BI972" i="89"/>
  <c r="BI973" i="89"/>
  <c r="BI974" i="89"/>
  <c r="BI975" i="89"/>
  <c r="BI976" i="89"/>
  <c r="BI977" i="89"/>
  <c r="BI978" i="89"/>
  <c r="BI979" i="89"/>
  <c r="BI980" i="89"/>
  <c r="BI981" i="89"/>
  <c r="BI982" i="89"/>
  <c r="BI983" i="89"/>
  <c r="BI984" i="89"/>
  <c r="BI985" i="89"/>
  <c r="BI986" i="89"/>
  <c r="BI987" i="89"/>
  <c r="BI988" i="89"/>
  <c r="BI989" i="89"/>
  <c r="BI990" i="89"/>
  <c r="BI991" i="89"/>
  <c r="BI992" i="89"/>
  <c r="BI993" i="89"/>
  <c r="BI994" i="89"/>
  <c r="BI995" i="89"/>
  <c r="BI996" i="89"/>
  <c r="BI997" i="89"/>
  <c r="BI998" i="89"/>
  <c r="BI999" i="89"/>
  <c r="BI1000" i="89"/>
  <c r="BI1001" i="89"/>
  <c r="BI1002" i="89"/>
  <c r="BI1003" i="89"/>
  <c r="BI1004" i="89"/>
  <c r="BI1005" i="89"/>
  <c r="BI1006" i="89"/>
  <c r="BI1007" i="89"/>
  <c r="BI1008" i="89"/>
  <c r="BI1009" i="89"/>
  <c r="BI1010" i="89"/>
  <c r="BI1011" i="89"/>
  <c r="BI1012" i="89"/>
  <c r="BI1013" i="89"/>
  <c r="BI1014" i="89"/>
  <c r="BI1015" i="89"/>
  <c r="BI1016" i="89"/>
  <c r="BI1017" i="89"/>
  <c r="BI1018" i="89"/>
  <c r="BI1019" i="89"/>
  <c r="BI1020" i="89"/>
  <c r="BI1021" i="89"/>
  <c r="BI1022" i="89"/>
  <c r="BI1023" i="89"/>
  <c r="BI1024" i="89"/>
  <c r="BI1025" i="89"/>
  <c r="BI1026" i="89"/>
  <c r="BI1027" i="89"/>
  <c r="BI1028" i="89"/>
  <c r="BI1029" i="89"/>
  <c r="BI1030" i="89"/>
  <c r="BI1031" i="89"/>
  <c r="BI1032" i="89"/>
  <c r="BI1033" i="89"/>
  <c r="BI1034" i="89"/>
  <c r="BI1035" i="89"/>
  <c r="BI1036" i="89"/>
  <c r="BI1037" i="89"/>
  <c r="BI1038" i="89"/>
  <c r="BI1039" i="89"/>
  <c r="BI1040" i="89"/>
  <c r="BI1041" i="89"/>
  <c r="BI1042" i="89"/>
  <c r="BI1043" i="89"/>
  <c r="BI1044" i="89"/>
  <c r="BI1045" i="89"/>
  <c r="BI1046" i="89"/>
  <c r="BI1047" i="89"/>
  <c r="BI1048" i="89"/>
  <c r="BI1049" i="89"/>
  <c r="BI1050" i="89"/>
  <c r="BI1051" i="89"/>
  <c r="BI1052" i="89"/>
  <c r="BI1053" i="89"/>
  <c r="BI1054" i="89"/>
  <c r="BI1055" i="89"/>
  <c r="BI1056" i="89"/>
  <c r="BI1057" i="89"/>
  <c r="BI1058" i="89"/>
  <c r="BI1059" i="89"/>
  <c r="BI1060" i="89"/>
  <c r="BI1061" i="89"/>
  <c r="BI1062" i="89"/>
  <c r="BI1063" i="89"/>
  <c r="BI1064" i="89"/>
  <c r="BI1065" i="89"/>
  <c r="BI1066" i="89"/>
  <c r="BI1067" i="89"/>
  <c r="BI1068" i="89"/>
  <c r="BI1069" i="89"/>
  <c r="BI1070" i="89"/>
  <c r="BI1071" i="89"/>
  <c r="BI1072" i="89"/>
  <c r="BI1073" i="89"/>
  <c r="BI1074" i="89"/>
  <c r="BI1075" i="89"/>
  <c r="BI1076" i="89"/>
  <c r="BI1077" i="89"/>
  <c r="BI1078" i="89"/>
  <c r="BI1079" i="89"/>
  <c r="BI1080" i="89"/>
  <c r="BI1081" i="89"/>
  <c r="BI1082" i="89"/>
  <c r="BI1083" i="89"/>
  <c r="BI1084" i="89"/>
  <c r="BI1085" i="89"/>
  <c r="BI1086" i="89"/>
  <c r="BI1087" i="89"/>
  <c r="BI1088" i="89"/>
  <c r="BI1089" i="89"/>
  <c r="BI1090" i="89"/>
  <c r="BI1091" i="89"/>
  <c r="BI1092" i="89"/>
  <c r="BI1093" i="89"/>
  <c r="BI1094" i="89"/>
  <c r="BI1095" i="89"/>
  <c r="BI1096" i="89"/>
  <c r="BI1097" i="89"/>
  <c r="BI1098" i="89"/>
  <c r="BI1099" i="89"/>
  <c r="BI1100" i="89"/>
  <c r="BI1101" i="89"/>
  <c r="BI1102" i="89"/>
  <c r="BI1103" i="89"/>
  <c r="BI1104" i="89"/>
  <c r="BI1105" i="89"/>
  <c r="BI1106" i="89"/>
  <c r="BI1107" i="89"/>
  <c r="BI1108" i="89"/>
  <c r="BI1109" i="89"/>
  <c r="BI1110" i="89"/>
  <c r="BI1111" i="89"/>
  <c r="BI1112" i="89"/>
  <c r="BI1113" i="89"/>
  <c r="BI1114" i="89"/>
  <c r="BI1115" i="89"/>
  <c r="BI1116" i="89"/>
  <c r="BI1117" i="89"/>
  <c r="BI1118" i="89"/>
  <c r="BI1119" i="89"/>
  <c r="BI1120" i="89"/>
  <c r="BI1121" i="89"/>
  <c r="BI1122" i="89"/>
  <c r="BI1123" i="89"/>
  <c r="BI1124" i="89"/>
  <c r="BI1125" i="89"/>
  <c r="BI1126" i="89"/>
  <c r="BI1127" i="89"/>
  <c r="BI1128" i="89"/>
  <c r="BI1129" i="89"/>
  <c r="BI1130" i="89"/>
  <c r="BI1131" i="89"/>
  <c r="BI1132" i="89"/>
  <c r="BI1133" i="89"/>
  <c r="BI1134" i="89"/>
  <c r="BI1135" i="89"/>
  <c r="BI1136" i="89"/>
  <c r="BI1137" i="89"/>
  <c r="BI1138" i="89"/>
  <c r="BI1139" i="89"/>
  <c r="BI1140" i="89"/>
  <c r="BI1141" i="89"/>
  <c r="BI1142" i="89"/>
  <c r="BI1143" i="89"/>
  <c r="BI1144" i="89"/>
  <c r="BI1145" i="89"/>
  <c r="BI1146" i="89"/>
  <c r="BI1147" i="89"/>
  <c r="BI1148" i="89"/>
  <c r="BI1149" i="89"/>
  <c r="BI1150" i="89"/>
  <c r="BI1151" i="89"/>
  <c r="BI1152" i="89"/>
  <c r="BI1153" i="89"/>
  <c r="BI1154" i="89"/>
  <c r="BI1155" i="89"/>
  <c r="BI1156" i="89"/>
  <c r="BI1157" i="89"/>
  <c r="BI1158" i="89"/>
  <c r="BI1159" i="89"/>
  <c r="BI1160" i="89"/>
  <c r="BI1161" i="89"/>
  <c r="BI1162" i="89"/>
  <c r="BI1163" i="89"/>
  <c r="BI1164" i="89"/>
  <c r="BI1165" i="89"/>
  <c r="BI1166" i="89"/>
  <c r="BI1167" i="89"/>
  <c r="BI1168" i="89"/>
  <c r="BI1169" i="89"/>
  <c r="BI1170" i="89"/>
  <c r="BI1171" i="89"/>
  <c r="BI1172" i="89"/>
  <c r="BI1173" i="89"/>
  <c r="BI1174" i="89"/>
  <c r="BI1175" i="89"/>
  <c r="BI1176" i="89"/>
  <c r="BI1177" i="89"/>
  <c r="BI1178" i="89"/>
  <c r="BI1179" i="89"/>
  <c r="BI1180" i="89"/>
  <c r="BI1181" i="89"/>
  <c r="BI1182" i="89"/>
  <c r="BI1183" i="89"/>
  <c r="BI1184" i="89"/>
  <c r="BI1185" i="89"/>
  <c r="BI1186" i="89"/>
  <c r="BI1187" i="89"/>
  <c r="BI1188" i="89"/>
  <c r="BI1189" i="89"/>
  <c r="BI1190" i="89"/>
  <c r="BI1191" i="89"/>
  <c r="BI1192" i="89"/>
  <c r="BI1193" i="89"/>
  <c r="BI1194" i="89"/>
  <c r="BI1195" i="89"/>
  <c r="BI1196" i="89"/>
  <c r="BI1197" i="89"/>
  <c r="BI1198" i="89"/>
  <c r="BI1199" i="89"/>
  <c r="BI1200" i="89"/>
  <c r="BI1201" i="89"/>
  <c r="BI1202" i="89"/>
  <c r="BI1203" i="89"/>
  <c r="BI1204" i="89"/>
  <c r="BI1205" i="89"/>
  <c r="BI1206" i="89"/>
  <c r="BI1207" i="89"/>
  <c r="BI1208" i="89"/>
  <c r="BI1209" i="89"/>
  <c r="BI1210" i="89"/>
  <c r="BI1211" i="89"/>
  <c r="BI1212" i="89"/>
  <c r="BI1213" i="89"/>
  <c r="BI1214" i="89"/>
  <c r="BI1215" i="89"/>
  <c r="BI1216" i="89"/>
  <c r="BI1217" i="89"/>
  <c r="BI1218" i="89"/>
  <c r="BI1219" i="89"/>
  <c r="BI1220" i="89"/>
  <c r="BI1221" i="89"/>
  <c r="BI1222" i="89"/>
  <c r="BI1223" i="89"/>
  <c r="BI1224" i="89"/>
  <c r="BI1225" i="89"/>
  <c r="BI1226" i="89"/>
  <c r="BI1227" i="89"/>
  <c r="BI1228" i="89"/>
  <c r="BI1229" i="89"/>
  <c r="BI1230" i="89"/>
  <c r="BI1231" i="89"/>
  <c r="BI1232" i="89"/>
  <c r="BI1233" i="89"/>
  <c r="BI1234" i="89"/>
  <c r="BI1235" i="89"/>
  <c r="BI1236" i="89"/>
  <c r="BI1237" i="89"/>
  <c r="BI1238" i="89"/>
  <c r="BI1239" i="89"/>
  <c r="BI1240" i="89"/>
  <c r="BI1241" i="89"/>
  <c r="BI1242" i="89"/>
  <c r="BI1243" i="89"/>
  <c r="BI1244" i="89"/>
  <c r="BI1245" i="89"/>
  <c r="BI1246" i="89"/>
  <c r="BI1247" i="89"/>
  <c r="BI1248" i="89"/>
  <c r="BI1249" i="89"/>
  <c r="BI1250" i="89"/>
  <c r="BI1251" i="89"/>
  <c r="BI1252" i="89"/>
  <c r="BI1253" i="89"/>
  <c r="BI1254" i="89"/>
  <c r="BI1255" i="89"/>
  <c r="BI1256" i="89"/>
  <c r="BI1257" i="89"/>
  <c r="BI1258" i="89"/>
  <c r="BI1259" i="89"/>
  <c r="BI1260" i="89"/>
  <c r="BI1261" i="89"/>
  <c r="BI1262" i="89"/>
  <c r="BI1263" i="89"/>
  <c r="BI1264" i="89"/>
  <c r="BI1265" i="89"/>
  <c r="BI1266" i="89"/>
  <c r="BI1267" i="89"/>
  <c r="BI1268" i="89"/>
  <c r="BI1269" i="89"/>
  <c r="BI1270" i="89"/>
  <c r="BI1271" i="89"/>
  <c r="BI1272" i="89"/>
  <c r="BI1273" i="89"/>
  <c r="BI1274" i="89"/>
  <c r="BI1275" i="89"/>
  <c r="BI1276" i="89"/>
  <c r="BI1277" i="89"/>
  <c r="BI1278" i="89"/>
  <c r="BI1279" i="89"/>
  <c r="BI1280" i="89"/>
  <c r="BI1281" i="89"/>
  <c r="BI1282" i="89"/>
  <c r="BI1283" i="89"/>
  <c r="BI1284" i="89"/>
  <c r="BI1285" i="89"/>
  <c r="BI1286" i="89"/>
  <c r="BI1287" i="89"/>
  <c r="BI1288" i="89"/>
  <c r="BI1289" i="89"/>
  <c r="BI1290" i="89"/>
  <c r="BI1291" i="89"/>
  <c r="BI1292" i="89"/>
  <c r="BI1293" i="89"/>
  <c r="BI1294" i="89"/>
  <c r="BI1295" i="89"/>
  <c r="BI1296" i="89"/>
  <c r="BI1297" i="89"/>
  <c r="BI1298" i="89"/>
  <c r="BI1299" i="89"/>
  <c r="BI1300" i="89"/>
  <c r="BI1301" i="89"/>
  <c r="BI1302" i="89"/>
  <c r="BI1303" i="89"/>
  <c r="BI1304" i="89"/>
  <c r="BI1305" i="89"/>
  <c r="BI1306" i="89"/>
  <c r="BI1307" i="89"/>
  <c r="BI1308" i="89"/>
  <c r="BI1309" i="89"/>
  <c r="BI1310" i="89"/>
  <c r="BI1311" i="89"/>
  <c r="BI1312" i="89"/>
  <c r="BI1313" i="89"/>
  <c r="BI1314" i="89"/>
  <c r="BI1315" i="89"/>
  <c r="BI1316" i="89"/>
  <c r="BI1317" i="89"/>
  <c r="BI1318" i="89"/>
  <c r="BI1319" i="89"/>
  <c r="BI1320" i="89"/>
  <c r="BI1321" i="89"/>
  <c r="BI1322" i="89"/>
  <c r="BI1323" i="89"/>
  <c r="BI1324" i="89"/>
  <c r="BI1325" i="89"/>
  <c r="BI1326" i="89"/>
  <c r="BI1327" i="89"/>
  <c r="BI1328" i="89"/>
  <c r="BI1329" i="89"/>
  <c r="BI1330" i="89"/>
  <c r="BI1331" i="89"/>
  <c r="BI1332" i="89"/>
  <c r="BI1333" i="89"/>
  <c r="BI1334" i="89"/>
  <c r="BI1335" i="89"/>
  <c r="BI1336" i="89"/>
  <c r="BI1337" i="89"/>
  <c r="BI1338" i="89"/>
  <c r="BI1339" i="89"/>
  <c r="BI1340" i="89"/>
  <c r="BI1341" i="89"/>
  <c r="BI1342" i="89"/>
  <c r="BI1343" i="89"/>
  <c r="BI1344" i="89"/>
  <c r="BI1345" i="89"/>
  <c r="BI1346" i="89"/>
  <c r="BI1347" i="89"/>
  <c r="BI1348" i="89"/>
  <c r="BI1349" i="89"/>
  <c r="BI1350" i="89"/>
  <c r="BI1351" i="89"/>
  <c r="BI1352" i="89"/>
  <c r="BI1353" i="89"/>
  <c r="BI1354" i="89"/>
  <c r="BI1355" i="89"/>
  <c r="BI1356" i="89"/>
  <c r="BI1357" i="89"/>
  <c r="BI1358" i="89"/>
  <c r="BI1359" i="89"/>
  <c r="BI1360" i="89"/>
  <c r="BI1361" i="89"/>
  <c r="BI1362" i="89"/>
  <c r="BI1363" i="89"/>
  <c r="BI1364" i="89"/>
  <c r="BI1365" i="89"/>
  <c r="BI1366" i="89"/>
  <c r="BI1367" i="89"/>
  <c r="BI1368" i="89"/>
  <c r="BI1369" i="89"/>
  <c r="BI1370" i="89"/>
  <c r="BI1371" i="89"/>
  <c r="BI1372" i="89"/>
  <c r="BI1373" i="89"/>
  <c r="BI1374" i="89"/>
  <c r="BI1375" i="89"/>
  <c r="BI1376" i="89"/>
  <c r="BI1377" i="89"/>
  <c r="BI1378" i="89"/>
  <c r="BI1379" i="89"/>
  <c r="BI1380" i="89"/>
  <c r="BI1381" i="89"/>
  <c r="BI1382" i="89"/>
  <c r="BI1383" i="89"/>
  <c r="BI1384" i="89"/>
  <c r="BI1385" i="89"/>
  <c r="BI1386" i="89"/>
  <c r="BI1387" i="89"/>
  <c r="BI1388" i="89"/>
  <c r="BI1389" i="89"/>
  <c r="BI1390" i="89"/>
  <c r="BI1391" i="89"/>
  <c r="BI1392" i="89"/>
  <c r="BI1393" i="89"/>
  <c r="BI1394" i="89"/>
  <c r="BI1395" i="89"/>
  <c r="BI1396" i="89"/>
  <c r="BI1397" i="89"/>
  <c r="BI1398" i="89"/>
  <c r="BI1399" i="89"/>
  <c r="BI1400" i="89"/>
  <c r="BI1401" i="89"/>
  <c r="BI1402" i="89"/>
  <c r="BI1403" i="89"/>
  <c r="BI1404" i="89"/>
  <c r="BI1405" i="89"/>
  <c r="BI1406" i="89"/>
  <c r="BI1407" i="89"/>
  <c r="BI1408" i="89"/>
  <c r="BI1409" i="89"/>
  <c r="BI1410" i="89"/>
  <c r="BI1411" i="89"/>
  <c r="BI1412" i="89"/>
  <c r="BI1413" i="89"/>
  <c r="BI1414" i="89"/>
  <c r="BI1415" i="89"/>
  <c r="BI1416" i="89"/>
  <c r="BI1417" i="89"/>
  <c r="BI1418" i="89"/>
  <c r="BI1419" i="89"/>
  <c r="BI1420" i="89"/>
  <c r="BI1421" i="89"/>
  <c r="BI1422" i="89"/>
  <c r="BI1423" i="89"/>
  <c r="BI1424" i="89"/>
  <c r="BI1425" i="89"/>
  <c r="BI1426" i="89"/>
  <c r="BI1427" i="89"/>
  <c r="BI1428" i="89"/>
  <c r="BI1429" i="89"/>
  <c r="BI1430" i="89"/>
  <c r="BI1431" i="89"/>
  <c r="BI1432" i="89"/>
  <c r="BI1433" i="89"/>
  <c r="BI1434" i="89"/>
  <c r="BI1435" i="89"/>
  <c r="BI1436" i="89"/>
  <c r="BI1437" i="89"/>
  <c r="BI1438" i="89"/>
  <c r="BI1439" i="89"/>
  <c r="BI1440" i="89"/>
  <c r="BI1441" i="89"/>
  <c r="BI1442" i="89"/>
  <c r="BI1443" i="89"/>
  <c r="BI1444" i="89"/>
  <c r="BI1445" i="89"/>
  <c r="BI1446" i="89"/>
  <c r="BI1447" i="89"/>
  <c r="BI1448" i="89"/>
  <c r="BI1449" i="89"/>
  <c r="BI1450" i="89"/>
  <c r="BI1451" i="89"/>
  <c r="BI1452" i="89"/>
  <c r="BI1453" i="89"/>
  <c r="BI1454" i="89"/>
  <c r="BI1455" i="89"/>
  <c r="BI1456" i="89"/>
  <c r="BI1457" i="89"/>
  <c r="BI1458" i="89"/>
  <c r="BI1459" i="89"/>
  <c r="BI1460" i="89"/>
  <c r="BI1461" i="89"/>
  <c r="BI1462" i="89"/>
  <c r="BI1463" i="89"/>
  <c r="BI1464" i="89"/>
  <c r="BI1465" i="89"/>
  <c r="BI1466" i="89"/>
  <c r="BI1467" i="89"/>
  <c r="BI1468" i="89"/>
  <c r="BI1469" i="89"/>
  <c r="BI1470" i="89"/>
  <c r="BI1471" i="89"/>
  <c r="BI1472" i="89"/>
  <c r="BI1473" i="89"/>
  <c r="BI1474" i="89"/>
  <c r="BI1475" i="89"/>
  <c r="BI1476" i="89"/>
  <c r="BI1477" i="89"/>
  <c r="BI1478" i="89"/>
  <c r="BI1479" i="89"/>
  <c r="BI1480" i="89"/>
  <c r="BI1481" i="89"/>
  <c r="BI1482" i="89"/>
  <c r="BI1483" i="89"/>
  <c r="BI1484" i="89"/>
  <c r="BI1485" i="89"/>
  <c r="BI1486" i="89"/>
  <c r="BI1487" i="89"/>
  <c r="BI1488" i="89"/>
  <c r="BI1489" i="89"/>
  <c r="BI1490" i="89"/>
  <c r="BI1491" i="89"/>
  <c r="BI1492" i="89"/>
  <c r="BI1493" i="89"/>
  <c r="BI1494" i="89"/>
  <c r="BI1495" i="89"/>
  <c r="BI1496" i="89"/>
  <c r="D60" i="94" l="1"/>
  <c r="D100" i="94"/>
  <c r="D18" i="94"/>
  <c r="D140" i="94"/>
  <c r="I26" i="69"/>
  <c r="A60" i="78"/>
  <c r="D309" i="94"/>
  <c r="BE58" i="84"/>
  <c r="D1165" i="94"/>
  <c r="D1118" i="94"/>
  <c r="D1212" i="94"/>
  <c r="HO35" i="84"/>
  <c r="A36" i="3"/>
  <c r="A17" i="86"/>
  <c r="BI43" i="89"/>
  <c r="D19" i="94" l="1"/>
  <c r="D61" i="94"/>
  <c r="D141" i="94"/>
  <c r="D101" i="94"/>
  <c r="I36" i="69"/>
  <c r="A62" i="78"/>
  <c r="D310" i="94"/>
  <c r="BE59" i="84"/>
  <c r="A37" i="3"/>
  <c r="D1166" i="94"/>
  <c r="D1119" i="94"/>
  <c r="D1213" i="94"/>
  <c r="HO36" i="84"/>
  <c r="A18" i="86"/>
  <c r="CS14" i="89"/>
  <c r="CS13" i="89"/>
  <c r="CS12" i="89"/>
  <c r="CS11" i="89"/>
  <c r="CS10" i="89"/>
  <c r="CS9" i="89"/>
  <c r="CS8" i="89"/>
  <c r="CS7" i="89"/>
  <c r="CS6" i="89"/>
  <c r="CS5" i="89"/>
  <c r="CS4" i="89"/>
  <c r="CS3" i="89"/>
  <c r="CS2" i="89"/>
  <c r="CS1" i="89"/>
  <c r="AK13" i="84" l="1"/>
  <c r="D62" i="94"/>
  <c r="D142" i="94"/>
  <c r="D20" i="94"/>
  <c r="D102" i="94"/>
  <c r="I37" i="69"/>
  <c r="D27" i="94"/>
  <c r="T69" i="12"/>
  <c r="T68" i="12"/>
  <c r="S68" i="12"/>
  <c r="T83" i="12"/>
  <c r="S83" i="12"/>
  <c r="T86" i="12"/>
  <c r="S86" i="12"/>
  <c r="S89" i="12"/>
  <c r="T89" i="12"/>
  <c r="T92" i="12"/>
  <c r="S92" i="12"/>
  <c r="T53" i="12"/>
  <c r="S53" i="12"/>
  <c r="T56" i="12"/>
  <c r="S56" i="12"/>
  <c r="T59" i="12"/>
  <c r="S59" i="12"/>
  <c r="S65" i="12"/>
  <c r="T65" i="12"/>
  <c r="A63" i="78"/>
  <c r="D311" i="94"/>
  <c r="BE61" i="84"/>
  <c r="A38" i="3"/>
  <c r="D1167" i="94"/>
  <c r="D1120" i="94"/>
  <c r="D1214" i="94"/>
  <c r="HO37" i="84"/>
  <c r="N93" i="12"/>
  <c r="EL93" i="84" s="1"/>
  <c r="Q856" i="94" s="1"/>
  <c r="F93" i="12"/>
  <c r="ED93" i="84" s="1"/>
  <c r="I856" i="94" s="1"/>
  <c r="L92" i="12"/>
  <c r="EJ92" i="84" s="1"/>
  <c r="O855" i="94" s="1"/>
  <c r="D92" i="12"/>
  <c r="EB92" i="84" s="1"/>
  <c r="G855" i="94" s="1"/>
  <c r="J93" i="12"/>
  <c r="EH93" i="84" s="1"/>
  <c r="M856" i="94" s="1"/>
  <c r="H92" i="12"/>
  <c r="EF92" i="84" s="1"/>
  <c r="K855" i="94" s="1"/>
  <c r="M93" i="12"/>
  <c r="EK93" i="84" s="1"/>
  <c r="P856" i="94" s="1"/>
  <c r="E93" i="12"/>
  <c r="EC93" i="84" s="1"/>
  <c r="H856" i="94" s="1"/>
  <c r="K92" i="12"/>
  <c r="EI92" i="84" s="1"/>
  <c r="N855" i="94" s="1"/>
  <c r="V93" i="12"/>
  <c r="K93" i="12"/>
  <c r="EI93" i="84" s="1"/>
  <c r="N856" i="94" s="1"/>
  <c r="I92" i="12"/>
  <c r="EG92" i="84" s="1"/>
  <c r="L855" i="94" s="1"/>
  <c r="U93" i="12"/>
  <c r="X93" i="12"/>
  <c r="L93" i="12"/>
  <c r="EJ93" i="84" s="1"/>
  <c r="O856" i="94" s="1"/>
  <c r="D93" i="12"/>
  <c r="EB93" i="84" s="1"/>
  <c r="G856" i="94" s="1"/>
  <c r="J92" i="12"/>
  <c r="EH92" i="84" s="1"/>
  <c r="M855" i="94" s="1"/>
  <c r="O92" i="12"/>
  <c r="EM92" i="84" s="1"/>
  <c r="R855" i="94" s="1"/>
  <c r="T93" i="12"/>
  <c r="N92" i="12"/>
  <c r="EL92" i="84" s="1"/>
  <c r="Q855" i="94" s="1"/>
  <c r="S93" i="12"/>
  <c r="M92" i="12"/>
  <c r="EK92" i="84" s="1"/>
  <c r="P855" i="94" s="1"/>
  <c r="O93" i="12"/>
  <c r="EM93" i="84" s="1"/>
  <c r="R856" i="94" s="1"/>
  <c r="G92" i="12"/>
  <c r="EE92" i="84" s="1"/>
  <c r="J855" i="94" s="1"/>
  <c r="I93" i="12"/>
  <c r="EG93" i="84" s="1"/>
  <c r="L856" i="94" s="1"/>
  <c r="F92" i="12"/>
  <c r="ED92" i="84" s="1"/>
  <c r="I855" i="94" s="1"/>
  <c r="H93" i="12"/>
  <c r="EF93" i="84" s="1"/>
  <c r="K856" i="94" s="1"/>
  <c r="G93" i="12"/>
  <c r="EE93" i="84" s="1"/>
  <c r="J856" i="94" s="1"/>
  <c r="E92" i="12"/>
  <c r="EC92" i="84" s="1"/>
  <c r="H855"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853" i="94" s="1"/>
  <c r="E90" i="12"/>
  <c r="EC90" i="84" s="1"/>
  <c r="H853" i="94" s="1"/>
  <c r="K89" i="12"/>
  <c r="EI89" i="84" s="1"/>
  <c r="N852" i="94" s="1"/>
  <c r="X90" i="12"/>
  <c r="L90" i="12"/>
  <c r="EJ90" i="84" s="1"/>
  <c r="O853" i="94" s="1"/>
  <c r="D90" i="12"/>
  <c r="EB90" i="84" s="1"/>
  <c r="G853" i="94" s="1"/>
  <c r="J89" i="12"/>
  <c r="EH89" i="84" s="1"/>
  <c r="M852" i="94" s="1"/>
  <c r="U90" i="12"/>
  <c r="J90" i="12"/>
  <c r="H89" i="12"/>
  <c r="EF89" i="84" s="1"/>
  <c r="K852" i="94" s="1"/>
  <c r="V90" i="12"/>
  <c r="K90" i="12"/>
  <c r="EI90" i="84" s="1"/>
  <c r="N853" i="94" s="1"/>
  <c r="I89" i="12"/>
  <c r="EG89" i="84" s="1"/>
  <c r="L852" i="94" s="1"/>
  <c r="S90" i="12"/>
  <c r="N89" i="12"/>
  <c r="EL89" i="84" s="1"/>
  <c r="Q852" i="94" s="1"/>
  <c r="O90" i="12"/>
  <c r="EM90" i="84" s="1"/>
  <c r="R853" i="94" s="1"/>
  <c r="M89" i="12"/>
  <c r="EK89" i="84" s="1"/>
  <c r="P852" i="94" s="1"/>
  <c r="N90" i="12"/>
  <c r="EL90" i="84" s="1"/>
  <c r="Q853" i="94" s="1"/>
  <c r="L89" i="12"/>
  <c r="EJ89" i="84" s="1"/>
  <c r="O852" i="94" s="1"/>
  <c r="I90" i="12"/>
  <c r="G89" i="12"/>
  <c r="EE89" i="84" s="1"/>
  <c r="J852" i="94" s="1"/>
  <c r="H90" i="12"/>
  <c r="EF90" i="84" s="1"/>
  <c r="K853" i="94" s="1"/>
  <c r="F89" i="12"/>
  <c r="ED89" i="84" s="1"/>
  <c r="I852" i="94" s="1"/>
  <c r="G90" i="12"/>
  <c r="EE90" i="84" s="1"/>
  <c r="J853" i="94" s="1"/>
  <c r="E89" i="12"/>
  <c r="EC89" i="84" s="1"/>
  <c r="H852" i="94" s="1"/>
  <c r="D89" i="12"/>
  <c r="EB89" i="84" s="1"/>
  <c r="G852" i="94" s="1"/>
  <c r="F90" i="12"/>
  <c r="ED90" i="84" s="1"/>
  <c r="I853" i="94" s="1"/>
  <c r="T90" i="12"/>
  <c r="T91" i="12" s="1"/>
  <c r="O89" i="12"/>
  <c r="EM89" i="84" s="1"/>
  <c r="R852" i="94" s="1"/>
  <c r="U57" i="12"/>
  <c r="J57" i="12"/>
  <c r="H56" i="12"/>
  <c r="F57" i="12"/>
  <c r="T57" i="12"/>
  <c r="T58" i="12" s="1"/>
  <c r="I57" i="12"/>
  <c r="O56" i="12"/>
  <c r="G56" i="12"/>
  <c r="O57" i="12"/>
  <c r="G57" i="12"/>
  <c r="M56" i="12"/>
  <c r="E56" i="12"/>
  <c r="N57" i="12"/>
  <c r="L56" i="12"/>
  <c r="D56" i="12"/>
  <c r="S57" i="12"/>
  <c r="H57" i="12"/>
  <c r="N56" i="12"/>
  <c r="F56" i="12"/>
  <c r="E57" i="12"/>
  <c r="D57" i="12"/>
  <c r="X57" i="12"/>
  <c r="K56" i="12"/>
  <c r="V57" i="12"/>
  <c r="J56" i="12"/>
  <c r="M57" i="12"/>
  <c r="I56" i="12"/>
  <c r="K57" i="12"/>
  <c r="L57" i="12"/>
  <c r="L68" i="12"/>
  <c r="D68" i="12"/>
  <c r="M69" i="12"/>
  <c r="E69" i="12"/>
  <c r="I69" i="12"/>
  <c r="K68" i="12"/>
  <c r="X69" i="12"/>
  <c r="L69" i="12"/>
  <c r="D69" i="12"/>
  <c r="I68" i="12"/>
  <c r="U69" i="12"/>
  <c r="J69" i="12"/>
  <c r="H68" i="12"/>
  <c r="J68" i="12"/>
  <c r="V69" i="12"/>
  <c r="K69" i="12"/>
  <c r="M68" i="12"/>
  <c r="G69" i="12"/>
  <c r="G68" i="12"/>
  <c r="F69" i="12"/>
  <c r="F68" i="12"/>
  <c r="E68" i="12"/>
  <c r="S69"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K84" i="12"/>
  <c r="EI84" i="84" s="1"/>
  <c r="N847" i="94" s="1"/>
  <c r="I83" i="12"/>
  <c r="EG83" i="84" s="1"/>
  <c r="L846" i="94" s="1"/>
  <c r="U84" i="12"/>
  <c r="J84" i="12"/>
  <c r="EH84" i="84" s="1"/>
  <c r="M847" i="94" s="1"/>
  <c r="H83" i="12"/>
  <c r="EF83" i="84" s="1"/>
  <c r="K846" i="94" s="1"/>
  <c r="S84" i="12"/>
  <c r="H84" i="12"/>
  <c r="EF84" i="84" s="1"/>
  <c r="K847" i="94" s="1"/>
  <c r="N83" i="12"/>
  <c r="EL83" i="84" s="1"/>
  <c r="Q846" i="94" s="1"/>
  <c r="F83" i="12"/>
  <c r="ED83" i="84" s="1"/>
  <c r="I846" i="94" s="1"/>
  <c r="T84" i="12"/>
  <c r="T85" i="12" s="1"/>
  <c r="I84" i="12"/>
  <c r="EG84" i="84" s="1"/>
  <c r="L847" i="94" s="1"/>
  <c r="O83" i="12"/>
  <c r="EM83" i="84" s="1"/>
  <c r="R846" i="94" s="1"/>
  <c r="G83" i="12"/>
  <c r="EE83" i="84" s="1"/>
  <c r="J846" i="94" s="1"/>
  <c r="N84" i="12"/>
  <c r="EL84" i="84" s="1"/>
  <c r="Q847" i="94" s="1"/>
  <c r="L83" i="12"/>
  <c r="EJ83" i="84" s="1"/>
  <c r="O846" i="94" s="1"/>
  <c r="M84" i="12"/>
  <c r="EK84" i="84" s="1"/>
  <c r="P847" i="94" s="1"/>
  <c r="K83" i="12"/>
  <c r="EI83" i="84" s="1"/>
  <c r="N846" i="94" s="1"/>
  <c r="L84" i="12"/>
  <c r="EJ84" i="84" s="1"/>
  <c r="O847" i="94" s="1"/>
  <c r="J83" i="12"/>
  <c r="EH83" i="84" s="1"/>
  <c r="M846" i="94" s="1"/>
  <c r="G84" i="12"/>
  <c r="E83" i="12"/>
  <c r="EC83" i="84" s="1"/>
  <c r="H846" i="94" s="1"/>
  <c r="F84" i="12"/>
  <c r="ED84" i="84" s="1"/>
  <c r="I847" i="94" s="1"/>
  <c r="D83" i="12"/>
  <c r="EB83" i="84" s="1"/>
  <c r="G846" i="94" s="1"/>
  <c r="O84" i="12"/>
  <c r="EM84" i="84" s="1"/>
  <c r="R847" i="94" s="1"/>
  <c r="M83" i="12"/>
  <c r="EK83" i="84" s="1"/>
  <c r="P846" i="94" s="1"/>
  <c r="E84" i="12"/>
  <c r="EC84" i="84" s="1"/>
  <c r="H847" i="94" s="1"/>
  <c r="D84" i="12"/>
  <c r="EB84" i="84" s="1"/>
  <c r="G847" i="94" s="1"/>
  <c r="X84" i="12"/>
  <c r="X87" i="12"/>
  <c r="L87" i="12"/>
  <c r="EJ87" i="84" s="1"/>
  <c r="O850" i="94" s="1"/>
  <c r="D87" i="12"/>
  <c r="EB87" i="84" s="1"/>
  <c r="G850" i="94" s="1"/>
  <c r="J86" i="12"/>
  <c r="EH86" i="84" s="1"/>
  <c r="M849" i="94" s="1"/>
  <c r="V87" i="12"/>
  <c r="K87" i="12"/>
  <c r="EI87" i="84" s="1"/>
  <c r="N850" i="94" s="1"/>
  <c r="I86" i="12"/>
  <c r="EG86" i="84" s="1"/>
  <c r="L849" i="94" s="1"/>
  <c r="T87" i="12"/>
  <c r="I87" i="12"/>
  <c r="EG87" i="84" s="1"/>
  <c r="L850" i="94" s="1"/>
  <c r="O86" i="12"/>
  <c r="EM86" i="84" s="1"/>
  <c r="R849" i="94" s="1"/>
  <c r="G86" i="12"/>
  <c r="EE86" i="84" s="1"/>
  <c r="J849" i="94" s="1"/>
  <c r="U87" i="12"/>
  <c r="J87" i="12"/>
  <c r="H86" i="12"/>
  <c r="EF86" i="84" s="1"/>
  <c r="K849" i="94" s="1"/>
  <c r="O87" i="12"/>
  <c r="EM87" i="84" s="1"/>
  <c r="R850" i="94" s="1"/>
  <c r="M86" i="12"/>
  <c r="EK86" i="84" s="1"/>
  <c r="P849" i="94" s="1"/>
  <c r="N87" i="12"/>
  <c r="EL87" i="84" s="1"/>
  <c r="Q850" i="94" s="1"/>
  <c r="L86" i="12"/>
  <c r="EJ86" i="84" s="1"/>
  <c r="O849" i="94" s="1"/>
  <c r="M87" i="12"/>
  <c r="EK87" i="84" s="1"/>
  <c r="P850" i="94" s="1"/>
  <c r="K86" i="12"/>
  <c r="EI86" i="84" s="1"/>
  <c r="N849" i="94" s="1"/>
  <c r="H87" i="12"/>
  <c r="EF87" i="84" s="1"/>
  <c r="K850" i="94" s="1"/>
  <c r="F86" i="12"/>
  <c r="ED86" i="84" s="1"/>
  <c r="I849" i="94" s="1"/>
  <c r="G87" i="12"/>
  <c r="EE87" i="84" s="1"/>
  <c r="J850" i="94" s="1"/>
  <c r="E86" i="12"/>
  <c r="EC86" i="84" s="1"/>
  <c r="H849" i="94" s="1"/>
  <c r="S87" i="12"/>
  <c r="F87" i="12"/>
  <c r="ED87" i="84" s="1"/>
  <c r="I850" i="94" s="1"/>
  <c r="N86" i="12"/>
  <c r="EL86" i="84" s="1"/>
  <c r="Q849" i="94" s="1"/>
  <c r="E87" i="12"/>
  <c r="D86" i="12"/>
  <c r="EB86" i="84" s="1"/>
  <c r="G849" i="94" s="1"/>
  <c r="A19" i="86"/>
  <c r="G170" i="86"/>
  <c r="L170" i="86"/>
  <c r="D170" i="86"/>
  <c r="K170" i="86"/>
  <c r="C170" i="86"/>
  <c r="I170" i="86"/>
  <c r="N170" i="86"/>
  <c r="M170" i="86"/>
  <c r="J170" i="86"/>
  <c r="H170" i="86"/>
  <c r="F170" i="86"/>
  <c r="E170" i="86"/>
  <c r="I111" i="86"/>
  <c r="M111" i="86"/>
  <c r="E111" i="86"/>
  <c r="N111" i="86"/>
  <c r="D111" i="86"/>
  <c r="L111" i="86"/>
  <c r="C111" i="86"/>
  <c r="K111" i="86"/>
  <c r="J111" i="86"/>
  <c r="H111" i="86"/>
  <c r="G111" i="86"/>
  <c r="F111" i="86"/>
  <c r="F53" i="86"/>
  <c r="N53" i="86"/>
  <c r="G53" i="86"/>
  <c r="H53" i="86"/>
  <c r="I53" i="86"/>
  <c r="J53" i="86"/>
  <c r="K53" i="86"/>
  <c r="C53" i="86"/>
  <c r="D53" i="86"/>
  <c r="L53" i="86"/>
  <c r="E53" i="86"/>
  <c r="M53" i="86"/>
  <c r="J139" i="86"/>
  <c r="N139" i="86"/>
  <c r="F139" i="86"/>
  <c r="L139" i="86"/>
  <c r="E139" i="86"/>
  <c r="D139" i="86"/>
  <c r="C139" i="86"/>
  <c r="M139" i="86"/>
  <c r="K139" i="86"/>
  <c r="I139" i="86"/>
  <c r="H139" i="86"/>
  <c r="G139" i="86"/>
  <c r="I82" i="86"/>
  <c r="H82" i="86"/>
  <c r="G82" i="86"/>
  <c r="N82" i="86"/>
  <c r="F82" i="86"/>
  <c r="M82" i="86"/>
  <c r="E82" i="86"/>
  <c r="L82" i="86"/>
  <c r="D82" i="86"/>
  <c r="K82" i="86"/>
  <c r="C82" i="86"/>
  <c r="J82" i="86"/>
  <c r="S21" i="12"/>
  <c r="S30" i="12"/>
  <c r="T21" i="12"/>
  <c r="T30" i="12"/>
  <c r="S61" i="12"/>
  <c r="T18" i="12"/>
  <c r="T24" i="12"/>
  <c r="S18" i="12"/>
  <c r="S24" i="12"/>
  <c r="T94" i="12"/>
  <c r="T15" i="12"/>
  <c r="S15" i="12"/>
  <c r="W66" i="12" l="1"/>
  <c r="C87" i="86"/>
  <c r="AK24" i="84"/>
  <c r="S46" i="94"/>
  <c r="U46" i="94" s="1"/>
  <c r="D103" i="94"/>
  <c r="D143" i="94"/>
  <c r="D21" i="94"/>
  <c r="D63" i="94"/>
  <c r="D109" i="94"/>
  <c r="D149" i="94"/>
  <c r="D69" i="94"/>
  <c r="W60" i="12"/>
  <c r="T95" i="12"/>
  <c r="T62" i="12" s="1"/>
  <c r="T71" i="12" s="1"/>
  <c r="T25" i="12" s="1"/>
  <c r="T31" i="12" s="1"/>
  <c r="S70" i="12"/>
  <c r="W90" i="12"/>
  <c r="W57" i="12"/>
  <c r="P826" i="94"/>
  <c r="EK54" i="84"/>
  <c r="I840" i="94"/>
  <c r="ED68" i="84"/>
  <c r="K840" i="94"/>
  <c r="EF68" i="84"/>
  <c r="L58" i="12"/>
  <c r="O829" i="94"/>
  <c r="EJ57" i="84"/>
  <c r="O828" i="94"/>
  <c r="EJ56" i="84"/>
  <c r="L829" i="94"/>
  <c r="EG57" i="84"/>
  <c r="I91" i="12"/>
  <c r="EG91" i="84" s="1"/>
  <c r="L854" i="94" s="1"/>
  <c r="EG90" i="84"/>
  <c r="L853" i="94" s="1"/>
  <c r="J837" i="94"/>
  <c r="EE65" i="84"/>
  <c r="N837" i="94"/>
  <c r="EI65" i="84"/>
  <c r="O838" i="94"/>
  <c r="EJ66" i="84"/>
  <c r="O831" i="94"/>
  <c r="EJ59" i="84"/>
  <c r="J831" i="94"/>
  <c r="EE59" i="84"/>
  <c r="M825" i="94"/>
  <c r="EH53" i="84"/>
  <c r="H825" i="94"/>
  <c r="EC53" i="84"/>
  <c r="K825" i="94"/>
  <c r="EF53" i="84"/>
  <c r="Q840" i="94"/>
  <c r="EL68" i="84"/>
  <c r="I841" i="94"/>
  <c r="ED69" i="84"/>
  <c r="N840" i="94"/>
  <c r="EI68" i="84"/>
  <c r="N829" i="94"/>
  <c r="EI57" i="84"/>
  <c r="G829" i="94"/>
  <c r="EB57" i="84"/>
  <c r="Q829" i="94"/>
  <c r="EL57" i="84"/>
  <c r="N838" i="94"/>
  <c r="EI66" i="84"/>
  <c r="H838" i="94"/>
  <c r="EC66" i="84"/>
  <c r="I837" i="94"/>
  <c r="ED65" i="84"/>
  <c r="H831" i="94"/>
  <c r="EC59" i="84"/>
  <c r="I832" i="94"/>
  <c r="ED60" i="84"/>
  <c r="R831" i="94"/>
  <c r="EM59" i="84"/>
  <c r="G826" i="94"/>
  <c r="EB54" i="84"/>
  <c r="Q826" i="94"/>
  <c r="EL54" i="84"/>
  <c r="P825" i="94"/>
  <c r="EK53" i="84"/>
  <c r="R840" i="94"/>
  <c r="EM68" i="84"/>
  <c r="J840" i="94"/>
  <c r="EE68" i="84"/>
  <c r="M841" i="94"/>
  <c r="EH69" i="84"/>
  <c r="L841" i="94"/>
  <c r="EG69" i="84"/>
  <c r="L828" i="94"/>
  <c r="EG56" i="84"/>
  <c r="E58" i="12"/>
  <c r="H829" i="94"/>
  <c r="EC57" i="84"/>
  <c r="H828" i="94"/>
  <c r="EC56" i="84"/>
  <c r="I829" i="94"/>
  <c r="ED57" i="84"/>
  <c r="K837" i="94"/>
  <c r="EF65" i="84"/>
  <c r="G837" i="94"/>
  <c r="EB65" i="84"/>
  <c r="P838" i="94"/>
  <c r="EK66" i="84"/>
  <c r="Q837" i="94"/>
  <c r="EL65" i="84"/>
  <c r="G832" i="94"/>
  <c r="EB60" i="84"/>
  <c r="P831" i="94"/>
  <c r="EK59" i="84"/>
  <c r="Q832" i="94"/>
  <c r="EL60" i="84"/>
  <c r="L832" i="94"/>
  <c r="EG60" i="84"/>
  <c r="X96" i="12"/>
  <c r="X63" i="12" s="1"/>
  <c r="X72" i="12" s="1"/>
  <c r="X26" i="12" s="1"/>
  <c r="EV26" i="84" s="1"/>
  <c r="G85" i="12"/>
  <c r="EE85" i="84" s="1"/>
  <c r="J848" i="94" s="1"/>
  <c r="EE84" i="84"/>
  <c r="J847" i="94" s="1"/>
  <c r="S85" i="12"/>
  <c r="O825" i="94"/>
  <c r="EJ53" i="84"/>
  <c r="N825" i="94"/>
  <c r="EI53" i="84"/>
  <c r="G55" i="12"/>
  <c r="J826" i="94"/>
  <c r="EE54" i="84"/>
  <c r="J55" i="12"/>
  <c r="M826" i="94"/>
  <c r="EH54" i="84"/>
  <c r="K841" i="94"/>
  <c r="EF69" i="84"/>
  <c r="J841" i="94"/>
  <c r="EE69" i="84"/>
  <c r="T70" i="12"/>
  <c r="M58" i="12"/>
  <c r="P829" i="94"/>
  <c r="EK57" i="84"/>
  <c r="I828" i="94"/>
  <c r="ED56" i="84"/>
  <c r="P828" i="94"/>
  <c r="EK56" i="84"/>
  <c r="K828" i="94"/>
  <c r="EF56" i="84"/>
  <c r="T67" i="12"/>
  <c r="O837" i="94"/>
  <c r="EJ65" i="84"/>
  <c r="H837" i="94"/>
  <c r="EC65" i="84"/>
  <c r="H67" i="12"/>
  <c r="K838" i="94"/>
  <c r="EF66" i="84"/>
  <c r="M832" i="94"/>
  <c r="EH60" i="84"/>
  <c r="G61" i="12"/>
  <c r="J832" i="94"/>
  <c r="EE60" i="84"/>
  <c r="I831" i="94"/>
  <c r="ED59" i="84"/>
  <c r="T61" i="12"/>
  <c r="T88" i="12"/>
  <c r="E55" i="12"/>
  <c r="H826" i="94"/>
  <c r="EC54" i="84"/>
  <c r="R826" i="94"/>
  <c r="EM54" i="84"/>
  <c r="Q841" i="94"/>
  <c r="EL69" i="84"/>
  <c r="P840" i="94"/>
  <c r="EK68" i="84"/>
  <c r="L840" i="94"/>
  <c r="EG68" i="84"/>
  <c r="H841" i="94"/>
  <c r="EC69" i="84"/>
  <c r="M828" i="94"/>
  <c r="EH56" i="84"/>
  <c r="Q828" i="94"/>
  <c r="EL56" i="84"/>
  <c r="J829" i="94"/>
  <c r="EE57" i="84"/>
  <c r="L837" i="94"/>
  <c r="EG65" i="84"/>
  <c r="F67" i="12"/>
  <c r="I838" i="94"/>
  <c r="ED66" i="84"/>
  <c r="P837" i="94"/>
  <c r="EK65" i="84"/>
  <c r="K61" i="12"/>
  <c r="N832" i="94"/>
  <c r="EI60" i="84"/>
  <c r="O61" i="12"/>
  <c r="R832" i="94"/>
  <c r="EM60" i="84"/>
  <c r="Q831" i="94"/>
  <c r="EL59" i="84"/>
  <c r="S94" i="12"/>
  <c r="E88" i="12"/>
  <c r="EC88" i="84" s="1"/>
  <c r="H851" i="94" s="1"/>
  <c r="EC87" i="84"/>
  <c r="H850" i="94" s="1"/>
  <c r="J88" i="12"/>
  <c r="EH88" i="84" s="1"/>
  <c r="M851" i="94" s="1"/>
  <c r="EH87" i="84"/>
  <c r="M850" i="94" s="1"/>
  <c r="F55" i="12"/>
  <c r="I826" i="94"/>
  <c r="ED54" i="84"/>
  <c r="J825" i="94"/>
  <c r="EE53" i="84"/>
  <c r="I825" i="94"/>
  <c r="ED53" i="84"/>
  <c r="L825" i="94"/>
  <c r="EG53" i="84"/>
  <c r="R841" i="94"/>
  <c r="EM69" i="84"/>
  <c r="N841" i="94"/>
  <c r="EI69" i="84"/>
  <c r="P841" i="94"/>
  <c r="EK69" i="84"/>
  <c r="K829" i="94"/>
  <c r="EF57" i="84"/>
  <c r="O58" i="12"/>
  <c r="R829" i="94"/>
  <c r="EM57" i="84"/>
  <c r="M829" i="94"/>
  <c r="EH57" i="84"/>
  <c r="J91" i="12"/>
  <c r="EH91" i="84" s="1"/>
  <c r="M854" i="94" s="1"/>
  <c r="EH90" i="84"/>
  <c r="M853" i="94" s="1"/>
  <c r="Q838" i="94"/>
  <c r="EL66" i="84"/>
  <c r="J838" i="94"/>
  <c r="EE66" i="84"/>
  <c r="M831" i="94"/>
  <c r="EH59" i="84"/>
  <c r="K831" i="94"/>
  <c r="EF59" i="84"/>
  <c r="H832" i="94"/>
  <c r="EC60" i="84"/>
  <c r="K832" i="94"/>
  <c r="EF60" i="84"/>
  <c r="O826" i="94"/>
  <c r="EJ54" i="84"/>
  <c r="R825" i="94"/>
  <c r="EM53" i="84"/>
  <c r="Q825" i="94"/>
  <c r="EL53" i="84"/>
  <c r="G841" i="94"/>
  <c r="EB69" i="84"/>
  <c r="G840" i="94"/>
  <c r="EB68" i="84"/>
  <c r="N828" i="94"/>
  <c r="EI56" i="84"/>
  <c r="J828" i="94"/>
  <c r="EE56" i="84"/>
  <c r="J67" i="12"/>
  <c r="M838" i="94"/>
  <c r="EH66" i="84"/>
  <c r="R837" i="94"/>
  <c r="EM65" i="84"/>
  <c r="G838" i="94"/>
  <c r="EB66" i="84"/>
  <c r="R838" i="94"/>
  <c r="EM66" i="84"/>
  <c r="L61" i="12"/>
  <c r="O832" i="94"/>
  <c r="EJ60" i="84"/>
  <c r="P832" i="94"/>
  <c r="EK60" i="84"/>
  <c r="G825" i="94"/>
  <c r="EB53" i="84"/>
  <c r="L826" i="94"/>
  <c r="EG54" i="84"/>
  <c r="K826" i="94"/>
  <c r="EF54" i="84"/>
  <c r="N826" i="94"/>
  <c r="EI54" i="84"/>
  <c r="H840" i="94"/>
  <c r="EC68" i="84"/>
  <c r="M840" i="94"/>
  <c r="EH68" i="84"/>
  <c r="O841" i="94"/>
  <c r="EJ69" i="84"/>
  <c r="O840" i="94"/>
  <c r="EJ68" i="84"/>
  <c r="G828" i="94"/>
  <c r="EB56" i="84"/>
  <c r="R828" i="94"/>
  <c r="EM56" i="84"/>
  <c r="L838" i="94"/>
  <c r="EG66" i="84"/>
  <c r="M837" i="94"/>
  <c r="EH65" i="84"/>
  <c r="L831" i="94"/>
  <c r="EG59" i="84"/>
  <c r="G831" i="94"/>
  <c r="EB59" i="84"/>
  <c r="N831" i="94"/>
  <c r="EI59" i="84"/>
  <c r="A64" i="78"/>
  <c r="D312" i="94"/>
  <c r="BE62" i="84"/>
  <c r="A40" i="3"/>
  <c r="D1215" i="94"/>
  <c r="D1168" i="94"/>
  <c r="D1121" i="94"/>
  <c r="HO38" i="84"/>
  <c r="J61" i="12"/>
  <c r="G91" i="12"/>
  <c r="EE91" i="84" s="1"/>
  <c r="J854" i="94" s="1"/>
  <c r="O91" i="12"/>
  <c r="EM91" i="84" s="1"/>
  <c r="R854" i="94" s="1"/>
  <c r="N85" i="12"/>
  <c r="EL85" i="84" s="1"/>
  <c r="Q848" i="94" s="1"/>
  <c r="G88" i="12"/>
  <c r="EE88" i="84" s="1"/>
  <c r="J851" i="94" s="1"/>
  <c r="N91" i="12"/>
  <c r="EL91" i="84" s="1"/>
  <c r="Q854" i="94" s="1"/>
  <c r="S95" i="12"/>
  <c r="S62" i="12" s="1"/>
  <c r="S71" i="12" s="1"/>
  <c r="S25" i="12" s="1"/>
  <c r="S31" i="12" s="1"/>
  <c r="S67" i="12"/>
  <c r="L85" i="12"/>
  <c r="EJ85" i="84" s="1"/>
  <c r="O848" i="94" s="1"/>
  <c r="W69" i="12"/>
  <c r="K67" i="12"/>
  <c r="O88" i="12"/>
  <c r="EM88" i="84" s="1"/>
  <c r="R851" i="94" s="1"/>
  <c r="M88" i="12"/>
  <c r="EK88" i="84" s="1"/>
  <c r="P851" i="94" s="1"/>
  <c r="W87" i="12"/>
  <c r="S58" i="12"/>
  <c r="S91" i="12"/>
  <c r="M61" i="12"/>
  <c r="I55" i="12"/>
  <c r="H55" i="12"/>
  <c r="S88" i="12"/>
  <c r="S55" i="12"/>
  <c r="H88" i="12"/>
  <c r="EF88" i="84" s="1"/>
  <c r="K851" i="94" s="1"/>
  <c r="F91" i="12"/>
  <c r="ED91" i="84" s="1"/>
  <c r="I854" i="94" s="1"/>
  <c r="M67" i="12"/>
  <c r="N61" i="12"/>
  <c r="S96" i="12"/>
  <c r="S63" i="12" s="1"/>
  <c r="T96" i="12"/>
  <c r="T63" i="12" s="1"/>
  <c r="I85" i="12"/>
  <c r="EG85" i="84" s="1"/>
  <c r="L848" i="94" s="1"/>
  <c r="J85" i="12"/>
  <c r="EH85" i="84" s="1"/>
  <c r="M848" i="94" s="1"/>
  <c r="O55" i="12"/>
  <c r="G58" i="12"/>
  <c r="E91" i="12"/>
  <c r="EC91" i="84" s="1"/>
  <c r="H854" i="94" s="1"/>
  <c r="W84" i="12"/>
  <c r="K88" i="12"/>
  <c r="EI88" i="84" s="1"/>
  <c r="N851" i="94" s="1"/>
  <c r="E85" i="12"/>
  <c r="EC85" i="84" s="1"/>
  <c r="H848" i="94" s="1"/>
  <c r="H58" i="12"/>
  <c r="J58" i="12"/>
  <c r="M91" i="12"/>
  <c r="EK91" i="84" s="1"/>
  <c r="P854" i="94" s="1"/>
  <c r="N67" i="12"/>
  <c r="G67" i="12"/>
  <c r="E61" i="12"/>
  <c r="H61" i="12"/>
  <c r="L55" i="12"/>
  <c r="H91" i="12"/>
  <c r="EF91" i="84" s="1"/>
  <c r="K854" i="94" s="1"/>
  <c r="O67" i="12"/>
  <c r="F88" i="12"/>
  <c r="ED88" i="84" s="1"/>
  <c r="I851" i="94" s="1"/>
  <c r="O85" i="12"/>
  <c r="EM85" i="84" s="1"/>
  <c r="R848" i="94" s="1"/>
  <c r="M85" i="12"/>
  <c r="EK85" i="84" s="1"/>
  <c r="P848" i="94" s="1"/>
  <c r="K55" i="12"/>
  <c r="I67" i="12"/>
  <c r="N88" i="12"/>
  <c r="EL88" i="84" s="1"/>
  <c r="Q851" i="94" s="1"/>
  <c r="D88" i="12"/>
  <c r="EB88" i="84" s="1"/>
  <c r="G851" i="94" s="1"/>
  <c r="H85" i="12"/>
  <c r="EF85" i="84" s="1"/>
  <c r="K848" i="94" s="1"/>
  <c r="K85" i="12"/>
  <c r="EI85" i="84" s="1"/>
  <c r="N848" i="94" s="1"/>
  <c r="M55" i="12"/>
  <c r="I58" i="12"/>
  <c r="D91" i="12"/>
  <c r="EB91" i="84" s="1"/>
  <c r="G854" i="94" s="1"/>
  <c r="L67" i="12"/>
  <c r="I88" i="12"/>
  <c r="EG88" i="84" s="1"/>
  <c r="L851" i="94" s="1"/>
  <c r="L88" i="12"/>
  <c r="EJ88" i="84" s="1"/>
  <c r="O851" i="94" s="1"/>
  <c r="F85" i="12"/>
  <c r="ED85" i="84" s="1"/>
  <c r="I848" i="94" s="1"/>
  <c r="K58" i="12"/>
  <c r="N58" i="12"/>
  <c r="K91" i="12"/>
  <c r="EI91" i="84" s="1"/>
  <c r="N854" i="94" s="1"/>
  <c r="L91" i="12"/>
  <c r="EJ91" i="84" s="1"/>
  <c r="O854" i="94" s="1"/>
  <c r="E67" i="12"/>
  <c r="F61" i="12"/>
  <c r="N55" i="12"/>
  <c r="F58" i="12"/>
  <c r="I61" i="12"/>
  <c r="A20" i="86"/>
  <c r="P53" i="86"/>
  <c r="P139" i="86"/>
  <c r="P111" i="86"/>
  <c r="P82" i="86"/>
  <c r="P170" i="86"/>
  <c r="BZ199" i="84" l="1"/>
  <c r="G493" i="94" s="1"/>
  <c r="C249" i="86"/>
  <c r="C88" i="86"/>
  <c r="C90" i="86" s="1"/>
  <c r="BZ90" i="84" s="1"/>
  <c r="G410" i="94" s="1"/>
  <c r="BZ87" i="84"/>
  <c r="G407" i="94" s="1"/>
  <c r="P199" i="86"/>
  <c r="D104" i="94"/>
  <c r="D144" i="94"/>
  <c r="D22" i="94"/>
  <c r="D64" i="94"/>
  <c r="I833" i="94"/>
  <c r="ED61" i="84"/>
  <c r="K839" i="94"/>
  <c r="EF67" i="84"/>
  <c r="H830" i="94"/>
  <c r="EC58" i="84"/>
  <c r="H839" i="94"/>
  <c r="EC67" i="84"/>
  <c r="O839" i="94"/>
  <c r="EJ67" i="84"/>
  <c r="L839" i="94"/>
  <c r="EG67" i="84"/>
  <c r="K833" i="94"/>
  <c r="EF61" i="84"/>
  <c r="L827" i="94"/>
  <c r="EG55" i="84"/>
  <c r="J827" i="94"/>
  <c r="EE55" i="84"/>
  <c r="O830" i="94"/>
  <c r="EJ58" i="84"/>
  <c r="N827" i="94"/>
  <c r="EI55" i="84"/>
  <c r="H833" i="94"/>
  <c r="EC61" i="84"/>
  <c r="Q833" i="94"/>
  <c r="EL61" i="84"/>
  <c r="P833" i="94"/>
  <c r="EK61" i="84"/>
  <c r="M833" i="94"/>
  <c r="EH61" i="84"/>
  <c r="O833" i="94"/>
  <c r="EJ61" i="84"/>
  <c r="N833" i="94"/>
  <c r="EI61" i="84"/>
  <c r="O827" i="94"/>
  <c r="EJ55" i="84"/>
  <c r="N839" i="94"/>
  <c r="EI67" i="84"/>
  <c r="L830" i="94"/>
  <c r="EG58" i="84"/>
  <c r="J839" i="94"/>
  <c r="EE67" i="84"/>
  <c r="P839" i="94"/>
  <c r="EK67" i="84"/>
  <c r="M839" i="94"/>
  <c r="EH67" i="84"/>
  <c r="J833" i="94"/>
  <c r="EE61" i="84"/>
  <c r="Q827" i="94"/>
  <c r="EL55" i="84"/>
  <c r="K827" i="94"/>
  <c r="EF55" i="84"/>
  <c r="Q830" i="94"/>
  <c r="EL58" i="84"/>
  <c r="P827" i="94"/>
  <c r="EK55" i="84"/>
  <c r="Q839" i="94"/>
  <c r="EL67" i="84"/>
  <c r="J830" i="94"/>
  <c r="EE58" i="84"/>
  <c r="R830" i="94"/>
  <c r="EM58" i="84"/>
  <c r="H827" i="94"/>
  <c r="EC55" i="84"/>
  <c r="N830" i="94"/>
  <c r="EI58" i="84"/>
  <c r="R827" i="94"/>
  <c r="EM55" i="84"/>
  <c r="I827" i="94"/>
  <c r="ED55" i="84"/>
  <c r="L833" i="94"/>
  <c r="EG61" i="84"/>
  <c r="I830" i="94"/>
  <c r="ED58" i="84"/>
  <c r="R839" i="94"/>
  <c r="EM67" i="84"/>
  <c r="M830" i="94"/>
  <c r="EH58" i="84"/>
  <c r="P830" i="94"/>
  <c r="EK58" i="84"/>
  <c r="M827" i="94"/>
  <c r="EH55" i="84"/>
  <c r="K830" i="94"/>
  <c r="EF58" i="84"/>
  <c r="R833" i="94"/>
  <c r="EM61" i="84"/>
  <c r="I839" i="94"/>
  <c r="ED67" i="84"/>
  <c r="A65" i="78"/>
  <c r="D313" i="94"/>
  <c r="BE63" i="84"/>
  <c r="A44" i="3"/>
  <c r="D1216" i="94"/>
  <c r="D1169" i="94"/>
  <c r="D1122" i="94"/>
  <c r="HO40" i="84"/>
  <c r="T97" i="12"/>
  <c r="S97" i="12"/>
  <c r="A21" i="86"/>
  <c r="S64" i="12"/>
  <c r="S72" i="12"/>
  <c r="T64" i="12"/>
  <c r="T72" i="12"/>
  <c r="BZ88" i="84" l="1"/>
  <c r="G408" i="94" s="1"/>
  <c r="CM199" i="84"/>
  <c r="S493" i="94" s="1"/>
  <c r="U493" i="94" s="1"/>
  <c r="P249" i="86"/>
  <c r="D65" i="94"/>
  <c r="D145" i="94"/>
  <c r="D23" i="94"/>
  <c r="D105" i="94"/>
  <c r="A72" i="78"/>
  <c r="D314" i="94"/>
  <c r="BE64" i="84"/>
  <c r="D1123" i="94"/>
  <c r="D1217" i="94"/>
  <c r="D1170" i="94"/>
  <c r="HO44" i="84"/>
  <c r="A45" i="3"/>
  <c r="A22" i="86"/>
  <c r="S26" i="12"/>
  <c r="EQ26" i="84" s="1"/>
  <c r="S73" i="12"/>
  <c r="T26" i="12"/>
  <c r="ER26" i="84" s="1"/>
  <c r="T73" i="12"/>
  <c r="AG40" i="89"/>
  <c r="AC40" i="89"/>
  <c r="AI40" i="89"/>
  <c r="AL40" i="89"/>
  <c r="AD40" i="89"/>
  <c r="AH40" i="89"/>
  <c r="AM40" i="89"/>
  <c r="AF40" i="89"/>
  <c r="AJ40" i="89"/>
  <c r="AN40" i="89"/>
  <c r="AK40" i="89"/>
  <c r="AE40" i="89"/>
  <c r="U3" i="89"/>
  <c r="FR3" i="84" s="1"/>
  <c r="A23" i="86" l="1"/>
  <c r="A24" i="86" s="1"/>
  <c r="A25" i="86" s="1"/>
  <c r="A26" i="86" s="1"/>
  <c r="A28" i="86" s="1"/>
  <c r="D24" i="94"/>
  <c r="D66" i="94"/>
  <c r="D146" i="94"/>
  <c r="D106" i="94"/>
  <c r="A80" i="78"/>
  <c r="D315" i="94"/>
  <c r="BE71" i="84"/>
  <c r="D1124" i="94"/>
  <c r="D1218" i="94"/>
  <c r="D1171" i="94"/>
  <c r="HO45" i="84"/>
  <c r="A46" i="3"/>
  <c r="S27" i="12"/>
  <c r="S32" i="12"/>
  <c r="T32" i="12"/>
  <c r="T27" i="12"/>
  <c r="AS1218" i="89"/>
  <c r="AS1301" i="89"/>
  <c r="AS1204" i="89"/>
  <c r="AS1454" i="89"/>
  <c r="AS757" i="89"/>
  <c r="AS1177" i="89"/>
  <c r="AS1435" i="89"/>
  <c r="AS706" i="89"/>
  <c r="AS1003" i="89"/>
  <c r="AS1343" i="89"/>
  <c r="AS393" i="89"/>
  <c r="AS967" i="89"/>
  <c r="AS1315" i="89"/>
  <c r="AS220" i="89"/>
  <c r="AS1115" i="89"/>
  <c r="AS1429" i="89"/>
  <c r="AS775" i="89"/>
  <c r="AS1189" i="89"/>
  <c r="AS1447" i="89"/>
  <c r="AS741" i="89"/>
  <c r="AS1152" i="89"/>
  <c r="AS1365" i="89"/>
  <c r="AS1354" i="89"/>
  <c r="AS441" i="89"/>
  <c r="AS983" i="89"/>
  <c r="AS1334" i="89"/>
  <c r="AS346" i="89"/>
  <c r="AS934" i="89"/>
  <c r="AS161" i="89"/>
  <c r="AS55" i="89"/>
  <c r="AS183" i="89"/>
  <c r="AS311" i="89"/>
  <c r="AS152" i="89"/>
  <c r="AS365" i="89"/>
  <c r="AS498" i="89"/>
  <c r="AS403" i="89"/>
  <c r="AS488" i="89"/>
  <c r="AS86" i="89"/>
  <c r="AS437" i="89"/>
  <c r="AS690" i="89"/>
  <c r="AS476" i="89"/>
  <c r="AS691" i="89"/>
  <c r="AS756" i="89"/>
  <c r="AS948" i="89"/>
  <c r="AS1076" i="89"/>
  <c r="AS84" i="89"/>
  <c r="AS475" i="89"/>
  <c r="AS676" i="89"/>
  <c r="AS851" i="89"/>
  <c r="AS963" i="89"/>
  <c r="AS1065" i="89"/>
  <c r="AS1143" i="89"/>
  <c r="AS1175" i="89"/>
  <c r="AS1239" i="89"/>
  <c r="AS124" i="89"/>
  <c r="AS607" i="89"/>
  <c r="AS743" i="89"/>
  <c r="AS858" i="89"/>
  <c r="AS971" i="89"/>
  <c r="AS1085" i="89"/>
  <c r="AS1222" i="89"/>
  <c r="AS1265" i="89"/>
  <c r="AS1368" i="89"/>
  <c r="AS1432" i="89"/>
  <c r="AS1496" i="89"/>
  <c r="AS453" i="89"/>
  <c r="AS657" i="89"/>
  <c r="AS781" i="89"/>
  <c r="AS895" i="89"/>
  <c r="AS97" i="89"/>
  <c r="AS225" i="89"/>
  <c r="AS119" i="89"/>
  <c r="AS247" i="89"/>
  <c r="AS375" i="89"/>
  <c r="AS280" i="89"/>
  <c r="AS434" i="89"/>
  <c r="AS132" i="89"/>
  <c r="AS294" i="89"/>
  <c r="AS562" i="89"/>
  <c r="AS304" i="89"/>
  <c r="AS545" i="89"/>
  <c r="AS626" i="89"/>
  <c r="AS305" i="89"/>
  <c r="AS603" i="89"/>
  <c r="AS820" i="89"/>
  <c r="AS884" i="89"/>
  <c r="AS1012" i="89"/>
  <c r="AS336" i="89"/>
  <c r="AS592" i="89"/>
  <c r="AS734" i="89"/>
  <c r="AS793" i="89"/>
  <c r="AS905" i="89"/>
  <c r="AS1022" i="89"/>
  <c r="AS1107" i="89"/>
  <c r="AS1207" i="89"/>
  <c r="AS1271" i="89"/>
  <c r="AS357" i="89"/>
  <c r="AS497" i="89"/>
  <c r="AS684" i="89"/>
  <c r="AS801" i="89"/>
  <c r="AS914" i="89"/>
  <c r="AS1029" i="89"/>
  <c r="AS1137" i="89"/>
  <c r="AS1180" i="89"/>
  <c r="AS1304" i="89"/>
  <c r="AS1336" i="89"/>
  <c r="AS1400" i="89"/>
  <c r="AS1464" i="89"/>
  <c r="AS297" i="89"/>
  <c r="AS571" i="89"/>
  <c r="AS725" i="89"/>
  <c r="AS838" i="89"/>
  <c r="AS951" i="89"/>
  <c r="AS1461" i="89"/>
  <c r="AS946" i="89"/>
  <c r="AS276" i="89"/>
  <c r="AS1311" i="89"/>
  <c r="AS927" i="89"/>
  <c r="AS180" i="89"/>
  <c r="AS1302" i="89"/>
  <c r="AS911" i="89"/>
  <c r="AS679" i="89"/>
  <c r="AS1411" i="89"/>
  <c r="AS1105" i="89"/>
  <c r="AS635" i="89"/>
  <c r="AS1349" i="89"/>
  <c r="AS1197" i="89"/>
  <c r="AS65" i="89"/>
  <c r="AS1378" i="89"/>
  <c r="AS1298" i="89"/>
  <c r="AS1117" i="89"/>
  <c r="AS890" i="89"/>
  <c r="AS651" i="89"/>
  <c r="AS43" i="89"/>
  <c r="AS1407" i="89"/>
  <c r="AS1274" i="89"/>
  <c r="AS1098" i="89"/>
  <c r="AS870" i="89"/>
  <c r="AS624" i="89"/>
  <c r="AS1490" i="89"/>
  <c r="AS1398" i="89"/>
  <c r="AS1262" i="89"/>
  <c r="AS1082" i="89"/>
  <c r="AS854" i="89"/>
  <c r="AS600" i="89"/>
  <c r="AS1478" i="89"/>
  <c r="AS1379" i="89"/>
  <c r="AS1237" i="89"/>
  <c r="AS1047" i="89"/>
  <c r="AS821" i="89"/>
  <c r="AS541" i="89"/>
  <c r="AS1397" i="89"/>
  <c r="AS1333" i="89"/>
  <c r="AS1261" i="89"/>
  <c r="AS1170" i="89"/>
  <c r="AS1037" i="89"/>
  <c r="AS1236" i="89"/>
  <c r="AS1161" i="89"/>
  <c r="AS719" i="89"/>
  <c r="AS1433" i="89"/>
  <c r="AS1146" i="89"/>
  <c r="AS699" i="89"/>
  <c r="AS1426" i="89"/>
  <c r="AS1134" i="89"/>
  <c r="AS106" i="89"/>
  <c r="AS1280" i="89"/>
  <c r="AS877" i="89"/>
  <c r="AS1413" i="89"/>
  <c r="AS1282" i="89"/>
  <c r="AS1073" i="89"/>
  <c r="AS1306" i="89"/>
  <c r="AS1477" i="89"/>
  <c r="AS1423" i="89"/>
  <c r="AS1061" i="89"/>
  <c r="AS833" i="89"/>
  <c r="AS563" i="89"/>
  <c r="AS1475" i="89"/>
  <c r="AS1375" i="89"/>
  <c r="AS1232" i="89"/>
  <c r="AS1041" i="89"/>
  <c r="AS813" i="89"/>
  <c r="AS528" i="89"/>
  <c r="AS1469" i="89"/>
  <c r="AS1366" i="89"/>
  <c r="AS1220" i="89"/>
  <c r="AS1025" i="89"/>
  <c r="AS797" i="89"/>
  <c r="AS491" i="89"/>
  <c r="AS1457" i="89"/>
  <c r="AS1347" i="89"/>
  <c r="AS1194" i="89"/>
  <c r="AS991" i="89"/>
  <c r="AS763" i="89"/>
  <c r="AS407" i="89"/>
  <c r="AS1381" i="89"/>
  <c r="AS1317" i="89"/>
  <c r="AS1240" i="89"/>
  <c r="AS1144" i="89"/>
  <c r="AS1002" i="89"/>
  <c r="AS1450" i="89"/>
  <c r="AS1410" i="89"/>
  <c r="AS1386" i="89"/>
  <c r="AS1330" i="89"/>
  <c r="AS1193" i="89"/>
  <c r="AS1103" i="89"/>
  <c r="AS989" i="89"/>
  <c r="AS875" i="89"/>
  <c r="AS762" i="89"/>
  <c r="AS631" i="89"/>
  <c r="AS405" i="89"/>
  <c r="AS1491" i="89"/>
  <c r="AS1470" i="89"/>
  <c r="AS1427" i="89"/>
  <c r="AS1367" i="89"/>
  <c r="AS1303" i="89"/>
  <c r="AS1221" i="89"/>
  <c r="AS1136" i="89"/>
  <c r="AS1026" i="89"/>
  <c r="AS913" i="89"/>
  <c r="AS799" i="89"/>
  <c r="AS681" i="89"/>
  <c r="AS492" i="89"/>
  <c r="AS118" i="89"/>
  <c r="AS1463" i="89"/>
  <c r="AS1421" i="89"/>
  <c r="AS1358" i="89"/>
  <c r="AS1294" i="89"/>
  <c r="AS1209" i="89"/>
  <c r="AS1124" i="89"/>
  <c r="AS1010" i="89"/>
  <c r="AS897" i="89"/>
  <c r="AS783" i="89"/>
  <c r="AS660" i="89"/>
  <c r="AS455" i="89"/>
  <c r="AS1494" i="89"/>
  <c r="AS1451" i="89"/>
  <c r="AS1403" i="89"/>
  <c r="AS1339" i="89"/>
  <c r="AS1269" i="89"/>
  <c r="AS1141" i="89"/>
  <c r="AS1034" i="89"/>
  <c r="AS977" i="89"/>
  <c r="AS863" i="89"/>
  <c r="AS749" i="89"/>
  <c r="AS615" i="89"/>
  <c r="AS374" i="89"/>
  <c r="AS1409" i="89"/>
  <c r="AS1377" i="89"/>
  <c r="AS1345" i="89"/>
  <c r="AS1313" i="89"/>
  <c r="AS1277" i="89"/>
  <c r="AS1234" i="89"/>
  <c r="AS1192" i="89"/>
  <c r="AS1138" i="89"/>
  <c r="AS1066" i="89"/>
  <c r="AS987" i="89"/>
  <c r="AS887" i="89"/>
  <c r="AS774" i="89"/>
  <c r="AS649" i="89"/>
  <c r="AS433" i="89"/>
  <c r="AS1492" i="89"/>
  <c r="AS1428" i="89"/>
  <c r="AS1364" i="89"/>
  <c r="AS1300" i="89"/>
  <c r="AS1217" i="89"/>
  <c r="AS1132" i="89"/>
  <c r="AS1021" i="89"/>
  <c r="AS907" i="89"/>
  <c r="AS794" i="89"/>
  <c r="AS673" i="89"/>
  <c r="AS481" i="89"/>
  <c r="AS94" i="89"/>
  <c r="AS1235" i="89"/>
  <c r="AS1171" i="89"/>
  <c r="AS1102" i="89"/>
  <c r="AS1011" i="89"/>
  <c r="AS899" i="89"/>
  <c r="AS787" i="89"/>
  <c r="AS661" i="89"/>
  <c r="AS584" i="89"/>
  <c r="AS300" i="89"/>
  <c r="AS1064" i="89"/>
  <c r="AS872" i="89"/>
  <c r="AS744" i="89"/>
  <c r="AS581" i="89"/>
  <c r="AS262" i="89"/>
  <c r="AS614" i="89"/>
  <c r="AS416" i="89"/>
  <c r="AS44" i="89"/>
  <c r="AS472" i="89"/>
  <c r="AS270" i="89"/>
  <c r="AS486" i="89"/>
  <c r="AS349" i="89"/>
  <c r="AS128" i="89"/>
  <c r="AS299" i="89"/>
  <c r="AS171" i="89"/>
  <c r="AS149" i="89"/>
  <c r="AS1370" i="89"/>
  <c r="AS1471" i="89"/>
  <c r="AS1314" i="89"/>
  <c r="AS1434" i="89"/>
  <c r="AS1289" i="89"/>
  <c r="AS1418" i="89"/>
  <c r="AS1214" i="89"/>
  <c r="AS1362" i="89"/>
  <c r="AS1466" i="89"/>
  <c r="AS1182" i="89"/>
  <c r="AS1140" i="89"/>
  <c r="AS1089" i="89"/>
  <c r="AS1031" i="89"/>
  <c r="AS975" i="89"/>
  <c r="AS918" i="89"/>
  <c r="AS861" i="89"/>
  <c r="AS805" i="89"/>
  <c r="AS747" i="89"/>
  <c r="AS688" i="89"/>
  <c r="AS613" i="89"/>
  <c r="AS507" i="89"/>
  <c r="AS364" i="89"/>
  <c r="AS140" i="89"/>
  <c r="AS1486" i="89"/>
  <c r="AS1465" i="89"/>
  <c r="AS1443" i="89"/>
  <c r="AS1422" i="89"/>
  <c r="AS1391" i="89"/>
  <c r="AS1359" i="89"/>
  <c r="AS1327" i="89"/>
  <c r="AS1295" i="89"/>
  <c r="AS1253" i="89"/>
  <c r="AS1210" i="89"/>
  <c r="AS1168" i="89"/>
  <c r="AS1125" i="89"/>
  <c r="AS1069" i="89"/>
  <c r="AS1013" i="89"/>
  <c r="AS955" i="89"/>
  <c r="AS898" i="89"/>
  <c r="AS842" i="89"/>
  <c r="AS785" i="89"/>
  <c r="AS727" i="89"/>
  <c r="AS663" i="89"/>
  <c r="AS579" i="89"/>
  <c r="AS460" i="89"/>
  <c r="AS308" i="89"/>
  <c r="AS50" i="89"/>
  <c r="AS1479" i="89"/>
  <c r="AS1458" i="89"/>
  <c r="AS1437" i="89"/>
  <c r="AS1414" i="89"/>
  <c r="AS1382" i="89"/>
  <c r="AS1350" i="89"/>
  <c r="AS1318" i="89"/>
  <c r="AS1284" i="89"/>
  <c r="AS1241" i="89"/>
  <c r="AS1198" i="89"/>
  <c r="AS1156" i="89"/>
  <c r="AS1110" i="89"/>
  <c r="AS1053" i="89"/>
  <c r="AS997" i="89"/>
  <c r="AS939" i="89"/>
  <c r="AS882" i="89"/>
  <c r="AS826" i="89"/>
  <c r="AS769" i="89"/>
  <c r="AS711" i="89"/>
  <c r="AS641" i="89"/>
  <c r="AS549" i="89"/>
  <c r="AS421" i="89"/>
  <c r="AS246" i="89"/>
  <c r="AS1489" i="89"/>
  <c r="AS1467" i="89"/>
  <c r="AS1446" i="89"/>
  <c r="AS1425" i="89"/>
  <c r="AS1395" i="89"/>
  <c r="AS1363" i="89"/>
  <c r="AS1331" i="89"/>
  <c r="AS1299" i="89"/>
  <c r="AS1258" i="89"/>
  <c r="AS1216" i="89"/>
  <c r="AS1173" i="89"/>
  <c r="AS1130" i="89"/>
  <c r="AS1077" i="89"/>
  <c r="AS1019" i="89"/>
  <c r="AS962" i="89"/>
  <c r="AS906" i="89"/>
  <c r="AS849" i="89"/>
  <c r="AS791" i="89"/>
  <c r="AS735" i="89"/>
  <c r="AS672" i="89"/>
  <c r="AS591" i="89"/>
  <c r="AS479" i="89"/>
  <c r="AS326" i="89"/>
  <c r="AS82" i="89"/>
  <c r="AS1405" i="89"/>
  <c r="AS1389" i="89"/>
  <c r="AS1373" i="89"/>
  <c r="AS1357" i="89"/>
  <c r="AS1341" i="89"/>
  <c r="AS1325" i="89"/>
  <c r="AS1309" i="89"/>
  <c r="AS1293" i="89"/>
  <c r="AS1272" i="89"/>
  <c r="AS1250" i="89"/>
  <c r="AS1229" i="89"/>
  <c r="AS1208" i="89"/>
  <c r="AS1186" i="89"/>
  <c r="AS1160" i="89"/>
  <c r="AS1128" i="89"/>
  <c r="AS1094" i="89"/>
  <c r="AS1058" i="89"/>
  <c r="AS1015" i="89"/>
  <c r="AS981" i="89"/>
  <c r="AS923" i="89"/>
  <c r="AS866" i="89"/>
  <c r="AS810" i="89"/>
  <c r="AS753" i="89"/>
  <c r="AS695" i="89"/>
  <c r="AS620" i="89"/>
  <c r="AS519" i="89"/>
  <c r="AS384" i="89"/>
  <c r="AS170" i="89"/>
  <c r="AS1480" i="89"/>
  <c r="AS1448" i="89"/>
  <c r="AS1416" i="89"/>
  <c r="AS1384" i="89"/>
  <c r="AS1352" i="89"/>
  <c r="AS1320" i="89"/>
  <c r="AS1286" i="89"/>
  <c r="AS1244" i="89"/>
  <c r="AS1201" i="89"/>
  <c r="AS1158" i="89"/>
  <c r="AS1114" i="89"/>
  <c r="AS1057" i="89"/>
  <c r="AS999" i="89"/>
  <c r="AS943" i="89"/>
  <c r="AS886" i="89"/>
  <c r="AS829" i="89"/>
  <c r="AS773" i="89"/>
  <c r="AS715" i="89"/>
  <c r="AS645" i="89"/>
  <c r="AS557" i="89"/>
  <c r="AS432" i="89"/>
  <c r="AS254" i="89"/>
  <c r="AS1287" i="89"/>
  <c r="AS1255" i="89"/>
  <c r="AS1223" i="89"/>
  <c r="AS1191" i="89"/>
  <c r="AS1159" i="89"/>
  <c r="AS1127" i="89"/>
  <c r="AS1086" i="89"/>
  <c r="AS1043" i="89"/>
  <c r="AS990" i="89"/>
  <c r="AS937" i="89"/>
  <c r="AS878" i="89"/>
  <c r="AS819" i="89"/>
  <c r="AS766" i="89"/>
  <c r="AS707" i="89"/>
  <c r="AS633" i="89"/>
  <c r="AS544" i="89"/>
  <c r="AS412" i="89"/>
  <c r="AS212" i="89"/>
  <c r="AS1108" i="89"/>
  <c r="AS1044" i="89"/>
  <c r="AS980" i="89"/>
  <c r="AS916" i="89"/>
  <c r="AS852" i="89"/>
  <c r="AS788" i="89"/>
  <c r="AS724" i="89"/>
  <c r="AS648" i="89"/>
  <c r="AS547" i="89"/>
  <c r="AS400" i="89"/>
  <c r="AS166" i="89"/>
  <c r="AS658" i="89"/>
  <c r="AS588" i="89"/>
  <c r="AS495" i="89"/>
  <c r="AS378" i="89"/>
  <c r="AS202" i="89"/>
  <c r="AS594" i="89"/>
  <c r="AS530" i="89"/>
  <c r="AS445" i="89"/>
  <c r="AS352" i="89"/>
  <c r="AS218" i="89"/>
  <c r="AS46" i="89"/>
  <c r="AS466" i="89"/>
  <c r="AS402" i="89"/>
  <c r="AS322" i="89"/>
  <c r="AS216" i="89"/>
  <c r="AS88" i="89"/>
  <c r="AS343" i="89"/>
  <c r="AS279" i="89"/>
  <c r="AS215" i="89"/>
  <c r="AS151" i="89"/>
  <c r="AS87" i="89"/>
  <c r="AS257" i="89"/>
  <c r="AS193" i="89"/>
  <c r="AS129" i="89"/>
  <c r="AS45" i="89"/>
  <c r="AS61" i="89"/>
  <c r="AS77" i="89"/>
  <c r="AS93" i="89"/>
  <c r="AS109" i="89"/>
  <c r="AS125" i="89"/>
  <c r="AS141" i="89"/>
  <c r="AS157" i="89"/>
  <c r="AS173" i="89"/>
  <c r="AS189" i="89"/>
  <c r="AS205" i="89"/>
  <c r="AS221" i="89"/>
  <c r="AS237" i="89"/>
  <c r="AS253" i="89"/>
  <c r="AS269" i="89"/>
  <c r="AS51" i="89"/>
  <c r="AS67" i="89"/>
  <c r="AS83" i="89"/>
  <c r="AS99" i="89"/>
  <c r="AS115" i="89"/>
  <c r="AS131" i="89"/>
  <c r="AS147" i="89"/>
  <c r="AS163" i="89"/>
  <c r="AS179" i="89"/>
  <c r="AS195" i="89"/>
  <c r="AS211" i="89"/>
  <c r="AS227" i="89"/>
  <c r="AS243" i="89"/>
  <c r="AS259" i="89"/>
  <c r="AS275" i="89"/>
  <c r="AS291" i="89"/>
  <c r="AS307" i="89"/>
  <c r="AS323" i="89"/>
  <c r="AS339" i="89"/>
  <c r="AS355" i="89"/>
  <c r="AS371" i="89"/>
  <c r="AS48" i="89"/>
  <c r="AS80" i="89"/>
  <c r="AS112" i="89"/>
  <c r="AS144" i="89"/>
  <c r="AS176" i="89"/>
  <c r="AS208" i="89"/>
  <c r="AS240" i="89"/>
  <c r="AS272" i="89"/>
  <c r="AS296" i="89"/>
  <c r="AS317" i="89"/>
  <c r="AS338" i="89"/>
  <c r="AS360" i="89"/>
  <c r="AS381" i="89"/>
  <c r="AS398" i="89"/>
  <c r="AS414" i="89"/>
  <c r="AS430" i="89"/>
  <c r="AS446" i="89"/>
  <c r="AS462" i="89"/>
  <c r="AS478" i="89"/>
  <c r="AS494" i="89"/>
  <c r="AS510" i="89"/>
  <c r="AS526" i="89"/>
  <c r="AS78" i="89"/>
  <c r="AS122" i="89"/>
  <c r="AS164" i="89"/>
  <c r="AS206" i="89"/>
  <c r="AS250" i="89"/>
  <c r="AS288" i="89"/>
  <c r="AS316" i="89"/>
  <c r="AS345" i="89"/>
  <c r="AS373" i="89"/>
  <c r="AS397" i="89"/>
  <c r="AS419" i="89"/>
  <c r="AS440" i="89"/>
  <c r="AS461" i="89"/>
  <c r="AS483" i="89"/>
  <c r="AS504" i="89"/>
  <c r="AS525" i="89"/>
  <c r="AS542" i="89"/>
  <c r="AS558" i="89"/>
  <c r="AS574" i="89"/>
  <c r="AS590" i="89"/>
  <c r="AS606" i="89"/>
  <c r="AS74" i="89"/>
  <c r="AS130" i="89"/>
  <c r="AS188" i="89"/>
  <c r="AS244" i="89"/>
  <c r="AS293" i="89"/>
  <c r="AS332" i="89"/>
  <c r="AS369" i="89"/>
  <c r="AS401" i="89"/>
  <c r="AS431" i="89"/>
  <c r="AS459" i="89"/>
  <c r="AS487" i="89"/>
  <c r="AS516" i="89"/>
  <c r="AS540" i="89"/>
  <c r="AS561" i="89"/>
  <c r="AS583" i="89"/>
  <c r="AS604" i="89"/>
  <c r="AS622" i="89"/>
  <c r="AS638" i="89"/>
  <c r="AS654" i="89"/>
  <c r="AS670" i="89"/>
  <c r="AS686" i="89"/>
  <c r="AS70" i="89"/>
  <c r="AS148" i="89"/>
  <c r="AS222" i="89"/>
  <c r="AS292" i="89"/>
  <c r="AS342" i="89"/>
  <c r="AS391" i="89"/>
  <c r="AS428" i="89"/>
  <c r="AS468" i="89"/>
  <c r="AS505" i="89"/>
  <c r="AS539" i="89"/>
  <c r="AS568" i="89"/>
  <c r="AS596" i="89"/>
  <c r="AS621" i="89"/>
  <c r="AS643" i="89"/>
  <c r="AS664" i="89"/>
  <c r="AS685" i="89"/>
  <c r="AS704" i="89"/>
  <c r="AS720" i="89"/>
  <c r="AS736" i="89"/>
  <c r="AS752" i="89"/>
  <c r="AS768" i="89"/>
  <c r="AS784" i="89"/>
  <c r="AS800" i="89"/>
  <c r="AS816" i="89"/>
  <c r="AS832" i="89"/>
  <c r="AS848" i="89"/>
  <c r="AS864" i="89"/>
  <c r="AS880" i="89"/>
  <c r="AS896" i="89"/>
  <c r="AS912" i="89"/>
  <c r="AS928" i="89"/>
  <c r="AS944" i="89"/>
  <c r="AS960" i="89"/>
  <c r="AS976" i="89"/>
  <c r="AS992" i="89"/>
  <c r="AS1008" i="89"/>
  <c r="AS1024" i="89"/>
  <c r="AS1040" i="89"/>
  <c r="AS1056" i="89"/>
  <c r="AS1072" i="89"/>
  <c r="AS1088" i="89"/>
  <c r="AS1104" i="89"/>
  <c r="AS1120" i="89"/>
  <c r="AS138" i="89"/>
  <c r="AS236" i="89"/>
  <c r="AS320" i="89"/>
  <c r="AS385" i="89"/>
  <c r="AS436" i="89"/>
  <c r="AS489" i="89"/>
  <c r="AS536" i="89"/>
  <c r="AS573" i="89"/>
  <c r="AS612" i="89"/>
  <c r="AS640" i="89"/>
  <c r="AS668" i="89"/>
  <c r="AS697" i="89"/>
  <c r="AS718" i="89"/>
  <c r="AS739" i="89"/>
  <c r="AS761" i="89"/>
  <c r="AS782" i="89"/>
  <c r="AS803" i="89"/>
  <c r="AS825" i="89"/>
  <c r="AS846" i="89"/>
  <c r="AS867" i="89"/>
  <c r="AS889" i="89"/>
  <c r="AS910" i="89"/>
  <c r="AS931" i="89"/>
  <c r="AS953" i="89"/>
  <c r="AS974" i="89"/>
  <c r="AS995" i="89"/>
  <c r="AS1017" i="89"/>
  <c r="AS57" i="89"/>
  <c r="AS73" i="89"/>
  <c r="AS89" i="89"/>
  <c r="AS105" i="89"/>
  <c r="AS121" i="89"/>
  <c r="AS137" i="89"/>
  <c r="AS153" i="89"/>
  <c r="AS169" i="89"/>
  <c r="AS185" i="89"/>
  <c r="AS201" i="89"/>
  <c r="AS217" i="89"/>
  <c r="AS233" i="89"/>
  <c r="AS249" i="89"/>
  <c r="AS265" i="89"/>
  <c r="AS47" i="89"/>
  <c r="AS63" i="89"/>
  <c r="AS79" i="89"/>
  <c r="AS95" i="89"/>
  <c r="AS111" i="89"/>
  <c r="AS127" i="89"/>
  <c r="AS143" i="89"/>
  <c r="AS159" i="89"/>
  <c r="AS175" i="89"/>
  <c r="AS191" i="89"/>
  <c r="AS207" i="89"/>
  <c r="AS223" i="89"/>
  <c r="AS239" i="89"/>
  <c r="AS255" i="89"/>
  <c r="AS271" i="89"/>
  <c r="AS287" i="89"/>
  <c r="AS303" i="89"/>
  <c r="AS319" i="89"/>
  <c r="AS335" i="89"/>
  <c r="AS351" i="89"/>
  <c r="AS367" i="89"/>
  <c r="AS383" i="89"/>
  <c r="AS72" i="89"/>
  <c r="AS104" i="89"/>
  <c r="AS136" i="89"/>
  <c r="AS168" i="89"/>
  <c r="AS200" i="89"/>
  <c r="AS232" i="89"/>
  <c r="AS264" i="89"/>
  <c r="AS290" i="89"/>
  <c r="AS312" i="89"/>
  <c r="AS333" i="89"/>
  <c r="AS354" i="89"/>
  <c r="AS376" i="89"/>
  <c r="AS394" i="89"/>
  <c r="AS410" i="89"/>
  <c r="AS426" i="89"/>
  <c r="AS442" i="89"/>
  <c r="AS458" i="89"/>
  <c r="AS474" i="89"/>
  <c r="AS490" i="89"/>
  <c r="AS506" i="89"/>
  <c r="AS522" i="89"/>
  <c r="AS68" i="89"/>
  <c r="AS110" i="89"/>
  <c r="AS154" i="89"/>
  <c r="AS196" i="89"/>
  <c r="AS238" i="89"/>
  <c r="AS281" i="89"/>
  <c r="AS309" i="89"/>
  <c r="AS337" i="89"/>
  <c r="AS366" i="89"/>
  <c r="AS392" i="89"/>
  <c r="AS413" i="89"/>
  <c r="AS435" i="89"/>
  <c r="AS456" i="89"/>
  <c r="AS477" i="89"/>
  <c r="AS499" i="89"/>
  <c r="AS520" i="89"/>
  <c r="AS538" i="89"/>
  <c r="AS554" i="89"/>
  <c r="AS570" i="89"/>
  <c r="AS586" i="89"/>
  <c r="AS602" i="89"/>
  <c r="AS60" i="89"/>
  <c r="AS116" i="89"/>
  <c r="AS172" i="89"/>
  <c r="AS230" i="89"/>
  <c r="AS284" i="89"/>
  <c r="AS321" i="89"/>
  <c r="AS361" i="89"/>
  <c r="AS395" i="89"/>
  <c r="AS423" i="89"/>
  <c r="AS452" i="89"/>
  <c r="AS480" i="89"/>
  <c r="AS508" i="89"/>
  <c r="AS535" i="89"/>
  <c r="AS556" i="89"/>
  <c r="AS577" i="89"/>
  <c r="AS599" i="89"/>
  <c r="AS618" i="89"/>
  <c r="AS634" i="89"/>
  <c r="AS650" i="89"/>
  <c r="AS666" i="89"/>
  <c r="AS682" i="89"/>
  <c r="AS52" i="89"/>
  <c r="AS126" i="89"/>
  <c r="AS204" i="89"/>
  <c r="AS278" i="89"/>
  <c r="AS329" i="89"/>
  <c r="AS382" i="89"/>
  <c r="AS420" i="89"/>
  <c r="AS457" i="89"/>
  <c r="AS496" i="89"/>
  <c r="AS532" i="89"/>
  <c r="AS560" i="89"/>
  <c r="AS589" i="89"/>
  <c r="AS616" i="89"/>
  <c r="AS637" i="89"/>
  <c r="AS659" i="89"/>
  <c r="AS680" i="89"/>
  <c r="AS700" i="89"/>
  <c r="AS716" i="89"/>
  <c r="AS732" i="89"/>
  <c r="AS748" i="89"/>
  <c r="AS764" i="89"/>
  <c r="AS780" i="89"/>
  <c r="AS796" i="89"/>
  <c r="AS812" i="89"/>
  <c r="AS828" i="89"/>
  <c r="AS844" i="89"/>
  <c r="AS860" i="89"/>
  <c r="AS876" i="89"/>
  <c r="AS892" i="89"/>
  <c r="AS908" i="89"/>
  <c r="AS924" i="89"/>
  <c r="AS940" i="89"/>
  <c r="AS956" i="89"/>
  <c r="AS972" i="89"/>
  <c r="AS988" i="89"/>
  <c r="AS1004" i="89"/>
  <c r="AS1020" i="89"/>
  <c r="AS1036" i="89"/>
  <c r="AS1052" i="89"/>
  <c r="AS1068" i="89"/>
  <c r="AS1084" i="89"/>
  <c r="AS1100" i="89"/>
  <c r="AS49" i="89"/>
  <c r="AS81" i="89"/>
  <c r="AS113" i="89"/>
  <c r="AS145" i="89"/>
  <c r="AS177" i="89"/>
  <c r="AS209" i="89"/>
  <c r="AS241" i="89"/>
  <c r="AS273" i="89"/>
  <c r="AS71" i="89"/>
  <c r="AS103" i="89"/>
  <c r="AS135" i="89"/>
  <c r="AS167" i="89"/>
  <c r="AS199" i="89"/>
  <c r="AS231" i="89"/>
  <c r="AS263" i="89"/>
  <c r="AS295" i="89"/>
  <c r="AS327" i="89"/>
  <c r="AS359" i="89"/>
  <c r="AS56" i="89"/>
  <c r="AS120" i="89"/>
  <c r="AS184" i="89"/>
  <c r="AS248" i="89"/>
  <c r="AS301" i="89"/>
  <c r="AS344" i="89"/>
  <c r="AS386" i="89"/>
  <c r="AS418" i="89"/>
  <c r="AS450" i="89"/>
  <c r="AS482" i="89"/>
  <c r="AS514" i="89"/>
  <c r="AS90" i="89"/>
  <c r="AS174" i="89"/>
  <c r="AS260" i="89"/>
  <c r="AS324" i="89"/>
  <c r="AS380" i="89"/>
  <c r="AS424" i="89"/>
  <c r="AS467" i="89"/>
  <c r="AS509" i="89"/>
  <c r="AS546" i="89"/>
  <c r="AS578" i="89"/>
  <c r="AS610" i="89"/>
  <c r="AS146" i="89"/>
  <c r="AS258" i="89"/>
  <c r="AS341" i="89"/>
  <c r="AS409" i="89"/>
  <c r="AS465" i="89"/>
  <c r="AS523" i="89"/>
  <c r="AS567" i="89"/>
  <c r="AS609" i="89"/>
  <c r="AS642" i="89"/>
  <c r="AS674" i="89"/>
  <c r="AS92" i="89"/>
  <c r="AS242" i="89"/>
  <c r="AS356" i="89"/>
  <c r="AS439" i="89"/>
  <c r="AS513" i="89"/>
  <c r="AS575" i="89"/>
  <c r="AS627" i="89"/>
  <c r="AS669" i="89"/>
  <c r="AS708" i="89"/>
  <c r="AS740" i="89"/>
  <c r="AS772" i="89"/>
  <c r="AS804" i="89"/>
  <c r="AS836" i="89"/>
  <c r="AS868" i="89"/>
  <c r="AS900" i="89"/>
  <c r="AS932" i="89"/>
  <c r="AS964" i="89"/>
  <c r="AS996" i="89"/>
  <c r="AS1028" i="89"/>
  <c r="AS1060" i="89"/>
  <c r="AS1092" i="89"/>
  <c r="AS1116" i="89"/>
  <c r="AS162" i="89"/>
  <c r="AS286" i="89"/>
  <c r="AS372" i="89"/>
  <c r="AS449" i="89"/>
  <c r="AS512" i="89"/>
  <c r="AS564" i="89"/>
  <c r="AS619" i="89"/>
  <c r="AS655" i="89"/>
  <c r="AS689" i="89"/>
  <c r="AS723" i="89"/>
  <c r="AS750" i="89"/>
  <c r="AS777" i="89"/>
  <c r="AS809" i="89"/>
  <c r="AS835" i="89"/>
  <c r="AS862" i="89"/>
  <c r="AS894" i="89"/>
  <c r="AS921" i="89"/>
  <c r="AS947" i="89"/>
  <c r="AS979" i="89"/>
  <c r="AS1006" i="89"/>
  <c r="AS1033" i="89"/>
  <c r="AS1054" i="89"/>
  <c r="AS1075" i="89"/>
  <c r="AS1097" i="89"/>
  <c r="AS1118" i="89"/>
  <c r="AS1135" i="89"/>
  <c r="AS1151" i="89"/>
  <c r="AS1167" i="89"/>
  <c r="AS1183" i="89"/>
  <c r="AS1199" i="89"/>
  <c r="AS1215" i="89"/>
  <c r="AS1231" i="89"/>
  <c r="AS1247" i="89"/>
  <c r="AS1263" i="89"/>
  <c r="AS1279" i="89"/>
  <c r="AS54" i="89"/>
  <c r="AS194" i="89"/>
  <c r="AS310" i="89"/>
  <c r="AS396" i="89"/>
  <c r="AS464" i="89"/>
  <c r="AS531" i="89"/>
  <c r="AS580" i="89"/>
  <c r="AS628" i="89"/>
  <c r="AS665" i="89"/>
  <c r="AS701" i="89"/>
  <c r="AS730" i="89"/>
  <c r="AS758" i="89"/>
  <c r="AS786" i="89"/>
  <c r="AS815" i="89"/>
  <c r="AS843" i="89"/>
  <c r="AS871" i="89"/>
  <c r="AS901" i="89"/>
  <c r="AS929" i="89"/>
  <c r="AS957" i="89"/>
  <c r="AS986" i="89"/>
  <c r="AS1014" i="89"/>
  <c r="AS1042" i="89"/>
  <c r="AS1071" i="89"/>
  <c r="AS1099" i="89"/>
  <c r="AS1126" i="89"/>
  <c r="AS1148" i="89"/>
  <c r="AS1169" i="89"/>
  <c r="AS1190" i="89"/>
  <c r="AS1212" i="89"/>
  <c r="AS1233" i="89"/>
  <c r="AS1254" i="89"/>
  <c r="AS1276" i="89"/>
  <c r="AS1296" i="89"/>
  <c r="AS1312" i="89"/>
  <c r="AS1328" i="89"/>
  <c r="AS1344" i="89"/>
  <c r="AS1360" i="89"/>
  <c r="AS1376" i="89"/>
  <c r="AS1392" i="89"/>
  <c r="AS1408" i="89"/>
  <c r="AS1424" i="89"/>
  <c r="AS1440" i="89"/>
  <c r="AS1456" i="89"/>
  <c r="AS1472" i="89"/>
  <c r="AS1488" i="89"/>
  <c r="AS98" i="89"/>
  <c r="AS234" i="89"/>
  <c r="AS340" i="89"/>
  <c r="AS417" i="89"/>
  <c r="AS484" i="89"/>
  <c r="AS548" i="89"/>
  <c r="AS597" i="89"/>
  <c r="AS639" i="89"/>
  <c r="AS677" i="89"/>
  <c r="AS710" i="89"/>
  <c r="AS738" i="89"/>
  <c r="AS767" i="89"/>
  <c r="AS795" i="89"/>
  <c r="AS823" i="89"/>
  <c r="AS853" i="89"/>
  <c r="AS881" i="89"/>
  <c r="AS909" i="89"/>
  <c r="AS938" i="89"/>
  <c r="AS966" i="89"/>
  <c r="AS994" i="89"/>
  <c r="AS1023" i="89"/>
  <c r="AS1051" i="89"/>
  <c r="AS1079" i="89"/>
  <c r="AS1109" i="89"/>
  <c r="AS1133" i="89"/>
  <c r="AS1154" i="89"/>
  <c r="AS1176" i="89"/>
  <c r="AS69" i="89"/>
  <c r="AS101" i="89"/>
  <c r="AS133" i="89"/>
  <c r="AS165" i="89"/>
  <c r="AS197" i="89"/>
  <c r="AS229" i="89"/>
  <c r="AS261" i="89"/>
  <c r="AS59" i="89"/>
  <c r="AS91" i="89"/>
  <c r="AS123" i="89"/>
  <c r="AS155" i="89"/>
  <c r="AS187" i="89"/>
  <c r="AS219" i="89"/>
  <c r="AS251" i="89"/>
  <c r="AS283" i="89"/>
  <c r="AS315" i="89"/>
  <c r="AS347" i="89"/>
  <c r="AS379" i="89"/>
  <c r="AS96" i="89"/>
  <c r="AS160" i="89"/>
  <c r="AS224" i="89"/>
  <c r="AS285" i="89"/>
  <c r="AS328" i="89"/>
  <c r="AS370" i="89"/>
  <c r="AS406" i="89"/>
  <c r="AS438" i="89"/>
  <c r="AS470" i="89"/>
  <c r="AS502" i="89"/>
  <c r="AS58" i="89"/>
  <c r="AS142" i="89"/>
  <c r="AS228" i="89"/>
  <c r="AS302" i="89"/>
  <c r="AS358" i="89"/>
  <c r="AS408" i="89"/>
  <c r="AS451" i="89"/>
  <c r="AS493" i="89"/>
  <c r="AS534" i="89"/>
  <c r="AS566" i="89"/>
  <c r="AS598" i="89"/>
  <c r="AS102" i="89"/>
  <c r="AS214" i="89"/>
  <c r="AS313" i="89"/>
  <c r="AS388" i="89"/>
  <c r="AS444" i="89"/>
  <c r="AS501" i="89"/>
  <c r="AS551" i="89"/>
  <c r="AS593" i="89"/>
  <c r="AS630" i="89"/>
  <c r="AS662" i="89"/>
  <c r="AS694" i="89"/>
  <c r="AS182" i="89"/>
  <c r="AS318" i="89"/>
  <c r="AS411" i="89"/>
  <c r="AS485" i="89"/>
  <c r="AS553" i="89"/>
  <c r="AS611" i="89"/>
  <c r="AS653" i="89"/>
  <c r="AS696" i="89"/>
  <c r="AS728" i="89"/>
  <c r="AS760" i="89"/>
  <c r="AS792" i="89"/>
  <c r="AS824" i="89"/>
  <c r="AS856" i="89"/>
  <c r="AS888" i="89"/>
  <c r="AS920" i="89"/>
  <c r="AS952" i="89"/>
  <c r="AS984" i="89"/>
  <c r="AS1016" i="89"/>
  <c r="AS1048" i="89"/>
  <c r="AS1080" i="89"/>
  <c r="AS1112" i="89"/>
  <c r="AS114" i="89"/>
  <c r="AS266" i="89"/>
  <c r="AS353" i="89"/>
  <c r="AS425" i="89"/>
  <c r="AS500" i="89"/>
  <c r="AS555" i="89"/>
  <c r="AS601" i="89"/>
  <c r="AS647" i="89"/>
  <c r="AS683" i="89"/>
  <c r="AS713" i="89"/>
  <c r="AS745" i="89"/>
  <c r="AS771" i="89"/>
  <c r="AS798" i="89"/>
  <c r="AS830" i="89"/>
  <c r="AS857" i="89"/>
  <c r="AS883" i="89"/>
  <c r="AS915" i="89"/>
  <c r="AS942" i="89"/>
  <c r="AS969" i="89"/>
  <c r="AS1001" i="89"/>
  <c r="AS1027" i="89"/>
  <c r="AS1049" i="89"/>
  <c r="AS1070" i="89"/>
  <c r="AS1091" i="89"/>
  <c r="AS1113" i="89"/>
  <c r="AS1131" i="89"/>
  <c r="AS1147" i="89"/>
  <c r="AS1163" i="89"/>
  <c r="AS1179" i="89"/>
  <c r="AS1195" i="89"/>
  <c r="AS1211" i="89"/>
  <c r="AS1227" i="89"/>
  <c r="AS1243" i="89"/>
  <c r="AS1259" i="89"/>
  <c r="AS1275" i="89"/>
  <c r="AS1291" i="89"/>
  <c r="AS156" i="89"/>
  <c r="AS289" i="89"/>
  <c r="AS377" i="89"/>
  <c r="AS447" i="89"/>
  <c r="AS517" i="89"/>
  <c r="AS569" i="89"/>
  <c r="AS617" i="89"/>
  <c r="AS656" i="89"/>
  <c r="AS693" i="89"/>
  <c r="AS722" i="89"/>
  <c r="AS751" i="89"/>
  <c r="AS779" i="89"/>
  <c r="AS807" i="89"/>
  <c r="AS837" i="89"/>
  <c r="AS865" i="89"/>
  <c r="AS893" i="89"/>
  <c r="AS922" i="89"/>
  <c r="AS950" i="89"/>
  <c r="AS978" i="89"/>
  <c r="AS1007" i="89"/>
  <c r="AS1035" i="89"/>
  <c r="AS1063" i="89"/>
  <c r="AS1093" i="89"/>
  <c r="AS1121" i="89"/>
  <c r="AS1142" i="89"/>
  <c r="AS1164" i="89"/>
  <c r="AS1185" i="89"/>
  <c r="AS1206" i="89"/>
  <c r="AS1228" i="89"/>
  <c r="AS1249" i="89"/>
  <c r="AS1270" i="89"/>
  <c r="AS1292" i="89"/>
  <c r="AS1308" i="89"/>
  <c r="AS1324" i="89"/>
  <c r="AS1340" i="89"/>
  <c r="AS1356" i="89"/>
  <c r="AS1372" i="89"/>
  <c r="AS1388" i="89"/>
  <c r="AS1404" i="89"/>
  <c r="AS1420" i="89"/>
  <c r="AS1436" i="89"/>
  <c r="AS1452" i="89"/>
  <c r="AS1468" i="89"/>
  <c r="AS1484" i="89"/>
  <c r="AS66" i="89"/>
  <c r="AS198" i="89"/>
  <c r="AS314" i="89"/>
  <c r="AS404" i="89"/>
  <c r="AS469" i="89"/>
  <c r="AS533" i="89"/>
  <c r="AS585" i="89"/>
  <c r="AS629" i="89"/>
  <c r="AS667" i="89"/>
  <c r="AS703" i="89"/>
  <c r="AS731" i="89"/>
  <c r="AS759" i="89"/>
  <c r="AS789" i="89"/>
  <c r="AS817" i="89"/>
  <c r="AS845" i="89"/>
  <c r="AS874" i="89"/>
  <c r="AS902" i="89"/>
  <c r="AS930" i="89"/>
  <c r="AS959" i="89"/>
  <c r="AS1338" i="89"/>
  <c r="AS1278" i="89"/>
  <c r="AS1246" i="89"/>
  <c r="AS1482" i="89"/>
  <c r="AS1445" i="89"/>
  <c r="AS1150" i="89"/>
  <c r="AS1046" i="89"/>
  <c r="AS933" i="89"/>
  <c r="AS818" i="89"/>
  <c r="AS705" i="89"/>
  <c r="AS537" i="89"/>
  <c r="AS210" i="89"/>
  <c r="AS1449" i="89"/>
  <c r="AS1399" i="89"/>
  <c r="AS1335" i="89"/>
  <c r="AS1264" i="89"/>
  <c r="AS1178" i="89"/>
  <c r="AS1083" i="89"/>
  <c r="AS970" i="89"/>
  <c r="AS855" i="89"/>
  <c r="AS742" i="89"/>
  <c r="AS605" i="89"/>
  <c r="AS348" i="89"/>
  <c r="AS1485" i="89"/>
  <c r="AS1442" i="89"/>
  <c r="AS1390" i="89"/>
  <c r="AS1326" i="89"/>
  <c r="AS1252" i="89"/>
  <c r="AS1166" i="89"/>
  <c r="AS1067" i="89"/>
  <c r="AS954" i="89"/>
  <c r="AS839" i="89"/>
  <c r="AS726" i="89"/>
  <c r="AS576" i="89"/>
  <c r="AS298" i="89"/>
  <c r="AS1473" i="89"/>
  <c r="AS1430" i="89"/>
  <c r="AS1371" i="89"/>
  <c r="AS1307" i="89"/>
  <c r="AS1226" i="89"/>
  <c r="AS1184" i="89"/>
  <c r="AS1090" i="89"/>
  <c r="AS919" i="89"/>
  <c r="AS806" i="89"/>
  <c r="AS692" i="89"/>
  <c r="AS511" i="89"/>
  <c r="AS150" i="89"/>
  <c r="AS1393" i="89"/>
  <c r="AS1361" i="89"/>
  <c r="AS1329" i="89"/>
  <c r="AS1297" i="89"/>
  <c r="AS1256" i="89"/>
  <c r="AS1213" i="89"/>
  <c r="AS1165" i="89"/>
  <c r="AS1101" i="89"/>
  <c r="AS1030" i="89"/>
  <c r="AS945" i="89"/>
  <c r="AS831" i="89"/>
  <c r="AS717" i="89"/>
  <c r="AS559" i="89"/>
  <c r="AS268" i="89"/>
  <c r="AS1460" i="89"/>
  <c r="AS1396" i="89"/>
  <c r="AS1332" i="89"/>
  <c r="AS1260" i="89"/>
  <c r="AS1174" i="89"/>
  <c r="AS1078" i="89"/>
  <c r="AS965" i="89"/>
  <c r="AS850" i="89"/>
  <c r="AS737" i="89"/>
  <c r="AS595" i="89"/>
  <c r="AS334" i="89"/>
  <c r="AS1267" i="89"/>
  <c r="AS1203" i="89"/>
  <c r="AS1139" i="89"/>
  <c r="AS1059" i="89"/>
  <c r="AS958" i="89"/>
  <c r="AS841" i="89"/>
  <c r="AS729" i="89"/>
  <c r="AS463" i="89"/>
  <c r="AS62" i="89"/>
  <c r="AS1000" i="89"/>
  <c r="AS936" i="89"/>
  <c r="AS808" i="89"/>
  <c r="AS675" i="89"/>
  <c r="AS448" i="89"/>
  <c r="AS678" i="89"/>
  <c r="AS529" i="89"/>
  <c r="AS274" i="89"/>
  <c r="AS550" i="89"/>
  <c r="AS387" i="89"/>
  <c r="AS100" i="89"/>
  <c r="AS422" i="89"/>
  <c r="AS256" i="89"/>
  <c r="AS363" i="89"/>
  <c r="AS235" i="89"/>
  <c r="AS107" i="89"/>
  <c r="AS277" i="89"/>
  <c r="AS213" i="89"/>
  <c r="AS85" i="89"/>
  <c r="AS1225" i="89"/>
  <c r="AS1268" i="89"/>
  <c r="AS1402" i="89"/>
  <c r="AS1493" i="89"/>
  <c r="AS1346" i="89"/>
  <c r="AS1455" i="89"/>
  <c r="AS1322" i="89"/>
  <c r="AS1439" i="89"/>
  <c r="AS1257" i="89"/>
  <c r="AS1394" i="89"/>
  <c r="AS1487" i="89"/>
  <c r="AS1172" i="89"/>
  <c r="AS1129" i="89"/>
  <c r="AS1074" i="89"/>
  <c r="AS1018" i="89"/>
  <c r="AS961" i="89"/>
  <c r="AS903" i="89"/>
  <c r="AS847" i="89"/>
  <c r="AS790" i="89"/>
  <c r="AS733" i="89"/>
  <c r="AS671" i="89"/>
  <c r="AS587" i="89"/>
  <c r="AS471" i="89"/>
  <c r="AS325" i="89"/>
  <c r="AS76" i="89"/>
  <c r="AS1481" i="89"/>
  <c r="AS1459" i="89"/>
  <c r="AS1438" i="89"/>
  <c r="AS1415" i="89"/>
  <c r="AS1383" i="89"/>
  <c r="AS1351" i="89"/>
  <c r="AS1319" i="89"/>
  <c r="AS1285" i="89"/>
  <c r="AS1242" i="89"/>
  <c r="AS1200" i="89"/>
  <c r="AS1157" i="89"/>
  <c r="AS1111" i="89"/>
  <c r="AS1055" i="89"/>
  <c r="AS998" i="89"/>
  <c r="AS941" i="89"/>
  <c r="AS885" i="89"/>
  <c r="AS827" i="89"/>
  <c r="AS770" i="89"/>
  <c r="AS714" i="89"/>
  <c r="AS644" i="89"/>
  <c r="AS552" i="89"/>
  <c r="AS427" i="89"/>
  <c r="AS252" i="89"/>
  <c r="AS1495" i="89"/>
  <c r="AS1474" i="89"/>
  <c r="AS1453" i="89"/>
  <c r="AS1431" i="89"/>
  <c r="AS1406" i="89"/>
  <c r="AS1374" i="89"/>
  <c r="AS1342" i="89"/>
  <c r="AS1310" i="89"/>
  <c r="AS1273" i="89"/>
  <c r="AS1230" i="89"/>
  <c r="AS1188" i="89"/>
  <c r="AS1145" i="89"/>
  <c r="AS1095" i="89"/>
  <c r="AS1039" i="89"/>
  <c r="AS982" i="89"/>
  <c r="AS925" i="89"/>
  <c r="AS869" i="89"/>
  <c r="AS811" i="89"/>
  <c r="AS754" i="89"/>
  <c r="AS698" i="89"/>
  <c r="AS623" i="89"/>
  <c r="AS521" i="89"/>
  <c r="AS389" i="89"/>
  <c r="AS178" i="89"/>
  <c r="AS1483" i="89"/>
  <c r="AS1462" i="89"/>
  <c r="AS1441" i="89"/>
  <c r="AS1419" i="89"/>
  <c r="AS1387" i="89"/>
  <c r="AS1355" i="89"/>
  <c r="AS1323" i="89"/>
  <c r="AS1290" i="89"/>
  <c r="AS1248" i="89"/>
  <c r="AS1205" i="89"/>
  <c r="AS1162" i="89"/>
  <c r="AS1119" i="89"/>
  <c r="AS1062" i="89"/>
  <c r="AS1005" i="89"/>
  <c r="AS949" i="89"/>
  <c r="AS891" i="89"/>
  <c r="AS834" i="89"/>
  <c r="AS778" i="89"/>
  <c r="AS721" i="89"/>
  <c r="AS652" i="89"/>
  <c r="AS565" i="89"/>
  <c r="AS443" i="89"/>
  <c r="AS282" i="89"/>
  <c r="AS1417" i="89"/>
  <c r="AS1401" i="89"/>
  <c r="AS1385" i="89"/>
  <c r="AS1369" i="89"/>
  <c r="AS1353" i="89"/>
  <c r="AS1337" i="89"/>
  <c r="AS1321" i="89"/>
  <c r="AS1305" i="89"/>
  <c r="AS1288" i="89"/>
  <c r="AS1266" i="89"/>
  <c r="AS1245" i="89"/>
  <c r="AS1224" i="89"/>
  <c r="AS1202" i="89"/>
  <c r="AS1181" i="89"/>
  <c r="AS1149" i="89"/>
  <c r="AS1122" i="89"/>
  <c r="AS1087" i="89"/>
  <c r="AS1045" i="89"/>
  <c r="AS1009" i="89"/>
  <c r="AS973" i="89"/>
  <c r="AS917" i="89"/>
  <c r="AS859" i="89"/>
  <c r="AS802" i="89"/>
  <c r="AS746" i="89"/>
  <c r="AS687" i="89"/>
  <c r="AS608" i="89"/>
  <c r="AS503" i="89"/>
  <c r="AS362" i="89"/>
  <c r="AS134" i="89"/>
  <c r="AS1476" i="89"/>
  <c r="AS1444" i="89"/>
  <c r="AS1412" i="89"/>
  <c r="AS1380" i="89"/>
  <c r="AS1348" i="89"/>
  <c r="AS1316" i="89"/>
  <c r="AS1281" i="89"/>
  <c r="AS1238" i="89"/>
  <c r="AS1196" i="89"/>
  <c r="AS1153" i="89"/>
  <c r="AS1106" i="89"/>
  <c r="AS1050" i="89"/>
  <c r="AS993" i="89"/>
  <c r="AS935" i="89"/>
  <c r="AS879" i="89"/>
  <c r="AS822" i="89"/>
  <c r="AS765" i="89"/>
  <c r="AS709" i="89"/>
  <c r="AS636" i="89"/>
  <c r="AS543" i="89"/>
  <c r="AS415" i="89"/>
  <c r="AS226" i="89"/>
  <c r="AS1283" i="89"/>
  <c r="AS1251" i="89"/>
  <c r="AS1219" i="89"/>
  <c r="AS1187" i="89"/>
  <c r="AS1155" i="89"/>
  <c r="AS1123" i="89"/>
  <c r="AS1081" i="89"/>
  <c r="AS1038" i="89"/>
  <c r="AS985" i="89"/>
  <c r="AS926" i="89"/>
  <c r="AS873" i="89"/>
  <c r="AS814" i="89"/>
  <c r="AS755" i="89"/>
  <c r="AS702" i="89"/>
  <c r="AS625" i="89"/>
  <c r="AS527" i="89"/>
  <c r="AS399" i="89"/>
  <c r="AS190" i="89"/>
  <c r="AS1096" i="89"/>
  <c r="AS1032" i="89"/>
  <c r="AS968" i="89"/>
  <c r="AS904" i="89"/>
  <c r="AS840" i="89"/>
  <c r="AS776" i="89"/>
  <c r="AS712" i="89"/>
  <c r="AS632" i="89"/>
  <c r="AS524" i="89"/>
  <c r="AS368" i="89"/>
  <c r="AS108" i="89"/>
  <c r="AS646" i="89"/>
  <c r="AS572" i="89"/>
  <c r="AS473" i="89"/>
  <c r="AS350" i="89"/>
  <c r="AS158" i="89"/>
  <c r="AS582" i="89"/>
  <c r="AS515" i="89"/>
  <c r="AS429" i="89"/>
  <c r="AS330" i="89"/>
  <c r="AS186" i="89"/>
  <c r="AS518" i="89"/>
  <c r="AS454" i="89"/>
  <c r="AS390" i="89"/>
  <c r="AS306" i="89"/>
  <c r="AS192" i="89"/>
  <c r="AS64" i="89"/>
  <c r="AS331" i="89"/>
  <c r="AS267" i="89"/>
  <c r="AS203" i="89"/>
  <c r="AS139" i="89"/>
  <c r="AS75" i="89"/>
  <c r="AS245" i="89"/>
  <c r="AS181" i="89"/>
  <c r="AS117" i="89"/>
  <c r="AS53" i="89"/>
  <c r="D25" i="94" l="1"/>
  <c r="D67" i="94"/>
  <c r="D147" i="94"/>
  <c r="D107" i="94"/>
  <c r="T33" i="12"/>
  <c r="ER32" i="84"/>
  <c r="S33" i="12"/>
  <c r="EQ32" i="84"/>
  <c r="A81" i="78"/>
  <c r="D316" i="94"/>
  <c r="A47" i="3"/>
  <c r="D1125" i="94"/>
  <c r="D1219" i="94"/>
  <c r="D1172" i="94"/>
  <c r="HO46" i="84"/>
  <c r="AF43" i="89"/>
  <c r="G43" i="89" s="1"/>
  <c r="AT43" i="89"/>
  <c r="AU43" i="89"/>
  <c r="AV43" i="89"/>
  <c r="AW43" i="89"/>
  <c r="AX43" i="89"/>
  <c r="AY43" i="89"/>
  <c r="AZ43" i="89"/>
  <c r="BA43" i="89"/>
  <c r="BB43" i="89"/>
  <c r="BC43" i="89"/>
  <c r="BD43" i="89"/>
  <c r="BE43" i="89"/>
  <c r="BF43" i="89"/>
  <c r="AF44" i="89"/>
  <c r="G44" i="89" s="1"/>
  <c r="AT44" i="89"/>
  <c r="AU44" i="89"/>
  <c r="AV44" i="89"/>
  <c r="AW44" i="89"/>
  <c r="AX44" i="89"/>
  <c r="AY44" i="89"/>
  <c r="AZ44" i="89"/>
  <c r="BA44" i="89"/>
  <c r="BB44" i="89"/>
  <c r="BC44" i="89"/>
  <c r="BD44" i="89"/>
  <c r="BE44" i="89"/>
  <c r="BF44" i="89"/>
  <c r="AF45" i="89"/>
  <c r="G45" i="89" s="1"/>
  <c r="AT45" i="89"/>
  <c r="AU45" i="89"/>
  <c r="AV45" i="89"/>
  <c r="AW45" i="89"/>
  <c r="AX45" i="89"/>
  <c r="AY45" i="89"/>
  <c r="AZ45" i="89"/>
  <c r="BA45" i="89"/>
  <c r="BB45" i="89"/>
  <c r="BC45" i="89"/>
  <c r="BD45" i="89"/>
  <c r="BE45" i="89"/>
  <c r="BF45" i="89"/>
  <c r="AF46" i="89"/>
  <c r="G46" i="89" s="1"/>
  <c r="AT46" i="89"/>
  <c r="AU46" i="89"/>
  <c r="AV46" i="89"/>
  <c r="AW46" i="89"/>
  <c r="AX46" i="89"/>
  <c r="AY46" i="89"/>
  <c r="AZ46" i="89"/>
  <c r="BA46" i="89"/>
  <c r="BB46" i="89"/>
  <c r="BC46" i="89"/>
  <c r="BD46" i="89"/>
  <c r="BE46" i="89"/>
  <c r="BF46" i="89"/>
  <c r="AF47" i="89"/>
  <c r="AT47" i="89"/>
  <c r="I47" i="89" s="1"/>
  <c r="AU47" i="89"/>
  <c r="AV47" i="89"/>
  <c r="AW47" i="89"/>
  <c r="AX47" i="89"/>
  <c r="AY47" i="89"/>
  <c r="AZ47" i="89"/>
  <c r="BA47" i="89"/>
  <c r="BB47" i="89"/>
  <c r="BC47" i="89"/>
  <c r="BD47" i="89"/>
  <c r="BE47" i="89"/>
  <c r="BF47" i="89"/>
  <c r="AF48" i="89"/>
  <c r="G48" i="89" s="1"/>
  <c r="AT48" i="89"/>
  <c r="AU48" i="89"/>
  <c r="AV48" i="89"/>
  <c r="AW48" i="89"/>
  <c r="AX48" i="89"/>
  <c r="AY48" i="89"/>
  <c r="AZ48" i="89"/>
  <c r="BA48" i="89"/>
  <c r="BB48" i="89"/>
  <c r="BC48" i="89"/>
  <c r="BD48" i="89"/>
  <c r="BE48" i="89"/>
  <c r="BF48" i="89"/>
  <c r="AF49" i="89"/>
  <c r="G49" i="89" s="1"/>
  <c r="AT49" i="89"/>
  <c r="AU49" i="89"/>
  <c r="AV49" i="89"/>
  <c r="AW49" i="89"/>
  <c r="AX49" i="89"/>
  <c r="AY49" i="89"/>
  <c r="AZ49" i="89"/>
  <c r="BA49" i="89"/>
  <c r="BB49" i="89"/>
  <c r="BC49" i="89"/>
  <c r="BD49" i="89"/>
  <c r="BE49" i="89"/>
  <c r="BF49" i="89"/>
  <c r="AF50" i="89"/>
  <c r="G50" i="89" s="1"/>
  <c r="AT50" i="89"/>
  <c r="AU50" i="89"/>
  <c r="AV50" i="89"/>
  <c r="AW50" i="89"/>
  <c r="AX50" i="89"/>
  <c r="AY50" i="89"/>
  <c r="AZ50" i="89"/>
  <c r="BA50" i="89"/>
  <c r="BB50" i="89"/>
  <c r="BC50" i="89"/>
  <c r="BD50" i="89"/>
  <c r="BE50" i="89"/>
  <c r="BF50" i="89"/>
  <c r="A1" i="89"/>
  <c r="EX1" i="84" s="1"/>
  <c r="BF1496" i="89"/>
  <c r="BE1496" i="89"/>
  <c r="BD1496" i="89"/>
  <c r="BC1496" i="89"/>
  <c r="BB1496" i="89"/>
  <c r="BA1496" i="89"/>
  <c r="AZ1496" i="89"/>
  <c r="AY1496" i="89"/>
  <c r="AX1496" i="89"/>
  <c r="AW1496" i="89"/>
  <c r="AV1496" i="89"/>
  <c r="AU1496" i="89"/>
  <c r="AT1496" i="89"/>
  <c r="AF1496" i="89"/>
  <c r="G1496" i="89" s="1"/>
  <c r="BF1495" i="89"/>
  <c r="BE1495" i="89"/>
  <c r="BD1495" i="89"/>
  <c r="BC1495" i="89"/>
  <c r="BB1495" i="89"/>
  <c r="BA1495" i="89"/>
  <c r="AZ1495" i="89"/>
  <c r="AY1495" i="89"/>
  <c r="AX1495" i="89"/>
  <c r="AW1495" i="89"/>
  <c r="AV1495" i="89"/>
  <c r="AU1495" i="89"/>
  <c r="AT1495" i="89"/>
  <c r="AF1495" i="89"/>
  <c r="G1495" i="89" s="1"/>
  <c r="BF1494" i="89"/>
  <c r="BE1494" i="89"/>
  <c r="BD1494" i="89"/>
  <c r="BC1494" i="89"/>
  <c r="BB1494" i="89"/>
  <c r="BA1494" i="89"/>
  <c r="AZ1494" i="89"/>
  <c r="AY1494" i="89"/>
  <c r="AX1494" i="89"/>
  <c r="AW1494" i="89"/>
  <c r="AV1494" i="89"/>
  <c r="AU1494" i="89"/>
  <c r="AT1494" i="89"/>
  <c r="AF1494" i="89"/>
  <c r="G1494" i="89" s="1"/>
  <c r="BF1493" i="89"/>
  <c r="BE1493" i="89"/>
  <c r="BD1493" i="89"/>
  <c r="BC1493" i="89"/>
  <c r="BB1493" i="89"/>
  <c r="BA1493" i="89"/>
  <c r="AZ1493" i="89"/>
  <c r="AY1493" i="89"/>
  <c r="AX1493" i="89"/>
  <c r="AW1493" i="89"/>
  <c r="AV1493" i="89"/>
  <c r="AU1493" i="89"/>
  <c r="AT1493" i="89"/>
  <c r="AF1493" i="89"/>
  <c r="G1493" i="89" s="1"/>
  <c r="BF1492" i="89"/>
  <c r="BE1492" i="89"/>
  <c r="BD1492" i="89"/>
  <c r="BC1492" i="89"/>
  <c r="BB1492" i="89"/>
  <c r="BA1492" i="89"/>
  <c r="AZ1492" i="89"/>
  <c r="AY1492" i="89"/>
  <c r="AX1492" i="89"/>
  <c r="AW1492" i="89"/>
  <c r="AV1492" i="89"/>
  <c r="AU1492" i="89"/>
  <c r="AT1492" i="89"/>
  <c r="AF1492" i="89"/>
  <c r="G1492" i="89" s="1"/>
  <c r="BF1491" i="89"/>
  <c r="BE1491" i="89"/>
  <c r="BD1491" i="89"/>
  <c r="BC1491" i="89"/>
  <c r="BB1491" i="89"/>
  <c r="BA1491" i="89"/>
  <c r="AZ1491" i="89"/>
  <c r="AY1491" i="89"/>
  <c r="AX1491" i="89"/>
  <c r="AW1491" i="89"/>
  <c r="AV1491" i="89"/>
  <c r="AU1491" i="89"/>
  <c r="AT1491" i="89"/>
  <c r="AF1491" i="89"/>
  <c r="G1491" i="89" s="1"/>
  <c r="BF1490" i="89"/>
  <c r="BE1490" i="89"/>
  <c r="BD1490" i="89"/>
  <c r="BC1490" i="89"/>
  <c r="BB1490" i="89"/>
  <c r="BA1490" i="89"/>
  <c r="AZ1490" i="89"/>
  <c r="AY1490" i="89"/>
  <c r="AX1490" i="89"/>
  <c r="AW1490" i="89"/>
  <c r="AV1490" i="89"/>
  <c r="AU1490" i="89"/>
  <c r="AT1490" i="89"/>
  <c r="AF1490" i="89"/>
  <c r="G1490" i="89" s="1"/>
  <c r="BF1489" i="89"/>
  <c r="BE1489" i="89"/>
  <c r="BD1489" i="89"/>
  <c r="BC1489" i="89"/>
  <c r="BB1489" i="89"/>
  <c r="BA1489" i="89"/>
  <c r="AZ1489" i="89"/>
  <c r="AY1489" i="89"/>
  <c r="AX1489" i="89"/>
  <c r="AW1489" i="89"/>
  <c r="AV1489" i="89"/>
  <c r="AU1489" i="89"/>
  <c r="AT1489" i="89"/>
  <c r="AF1489" i="89"/>
  <c r="G1489" i="89" s="1"/>
  <c r="BF1488" i="89"/>
  <c r="BE1488" i="89"/>
  <c r="BD1488" i="89"/>
  <c r="BC1488" i="89"/>
  <c r="BB1488" i="89"/>
  <c r="BA1488" i="89"/>
  <c r="AZ1488" i="89"/>
  <c r="AY1488" i="89"/>
  <c r="AX1488" i="89"/>
  <c r="AW1488" i="89"/>
  <c r="AV1488" i="89"/>
  <c r="AU1488" i="89"/>
  <c r="AT1488" i="89"/>
  <c r="AF1488" i="89"/>
  <c r="G1488" i="89" s="1"/>
  <c r="BF1487" i="89"/>
  <c r="BE1487" i="89"/>
  <c r="BD1487" i="89"/>
  <c r="BC1487" i="89"/>
  <c r="BB1487" i="89"/>
  <c r="BA1487" i="89"/>
  <c r="AZ1487" i="89"/>
  <c r="AY1487" i="89"/>
  <c r="AX1487" i="89"/>
  <c r="AW1487" i="89"/>
  <c r="AV1487" i="89"/>
  <c r="AU1487" i="89"/>
  <c r="AT1487" i="89"/>
  <c r="AF1487" i="89"/>
  <c r="G1487" i="89" s="1"/>
  <c r="BF1486" i="89"/>
  <c r="BE1486" i="89"/>
  <c r="BD1486" i="89"/>
  <c r="BC1486" i="89"/>
  <c r="BB1486" i="89"/>
  <c r="BA1486" i="89"/>
  <c r="AZ1486" i="89"/>
  <c r="AY1486" i="89"/>
  <c r="AX1486" i="89"/>
  <c r="AW1486" i="89"/>
  <c r="AV1486" i="89"/>
  <c r="AU1486" i="89"/>
  <c r="AT1486" i="89"/>
  <c r="AF1486" i="89"/>
  <c r="G1486" i="89" s="1"/>
  <c r="BF1485" i="89"/>
  <c r="BE1485" i="89"/>
  <c r="BD1485" i="89"/>
  <c r="BC1485" i="89"/>
  <c r="BB1485" i="89"/>
  <c r="BA1485" i="89"/>
  <c r="AZ1485" i="89"/>
  <c r="AY1485" i="89"/>
  <c r="AX1485" i="89"/>
  <c r="AW1485" i="89"/>
  <c r="AV1485" i="89"/>
  <c r="AU1485" i="89"/>
  <c r="AT1485" i="89"/>
  <c r="AF1485" i="89"/>
  <c r="G1485" i="89" s="1"/>
  <c r="BF1484" i="89"/>
  <c r="BE1484" i="89"/>
  <c r="BD1484" i="89"/>
  <c r="BC1484" i="89"/>
  <c r="BB1484" i="89"/>
  <c r="BA1484" i="89"/>
  <c r="AZ1484" i="89"/>
  <c r="AY1484" i="89"/>
  <c r="AX1484" i="89"/>
  <c r="AW1484" i="89"/>
  <c r="AV1484" i="89"/>
  <c r="AU1484" i="89"/>
  <c r="AT1484" i="89"/>
  <c r="AF1484" i="89"/>
  <c r="G1484" i="89" s="1"/>
  <c r="BF1483" i="89"/>
  <c r="BE1483" i="89"/>
  <c r="BD1483" i="89"/>
  <c r="BC1483" i="89"/>
  <c r="BB1483" i="89"/>
  <c r="BA1483" i="89"/>
  <c r="AZ1483" i="89"/>
  <c r="AY1483" i="89"/>
  <c r="AX1483" i="89"/>
  <c r="AW1483" i="89"/>
  <c r="AV1483" i="89"/>
  <c r="AU1483" i="89"/>
  <c r="AT1483" i="89"/>
  <c r="AF1483" i="89"/>
  <c r="G1483" i="89" s="1"/>
  <c r="BF1482" i="89"/>
  <c r="BE1482" i="89"/>
  <c r="BD1482" i="89"/>
  <c r="BC1482" i="89"/>
  <c r="BB1482" i="89"/>
  <c r="BA1482" i="89"/>
  <c r="AZ1482" i="89"/>
  <c r="AY1482" i="89"/>
  <c r="AX1482" i="89"/>
  <c r="AW1482" i="89"/>
  <c r="AV1482" i="89"/>
  <c r="AU1482" i="89"/>
  <c r="AT1482" i="89"/>
  <c r="AF1482" i="89"/>
  <c r="G1482" i="89" s="1"/>
  <c r="BF1481" i="89"/>
  <c r="BE1481" i="89"/>
  <c r="BD1481" i="89"/>
  <c r="BC1481" i="89"/>
  <c r="BB1481" i="89"/>
  <c r="BA1481" i="89"/>
  <c r="AZ1481" i="89"/>
  <c r="AY1481" i="89"/>
  <c r="AX1481" i="89"/>
  <c r="AW1481" i="89"/>
  <c r="AV1481" i="89"/>
  <c r="AU1481" i="89"/>
  <c r="AT1481" i="89"/>
  <c r="AF1481" i="89"/>
  <c r="G1481" i="89" s="1"/>
  <c r="BF1480" i="89"/>
  <c r="BE1480" i="89"/>
  <c r="BD1480" i="89"/>
  <c r="BC1480" i="89"/>
  <c r="BB1480" i="89"/>
  <c r="BA1480" i="89"/>
  <c r="AZ1480" i="89"/>
  <c r="AY1480" i="89"/>
  <c r="AX1480" i="89"/>
  <c r="AW1480" i="89"/>
  <c r="AV1480" i="89"/>
  <c r="AU1480" i="89"/>
  <c r="AT1480" i="89"/>
  <c r="AF1480" i="89"/>
  <c r="G1480" i="89" s="1"/>
  <c r="BF1479" i="89"/>
  <c r="BE1479" i="89"/>
  <c r="BD1479" i="89"/>
  <c r="BC1479" i="89"/>
  <c r="BB1479" i="89"/>
  <c r="BA1479" i="89"/>
  <c r="AZ1479" i="89"/>
  <c r="AY1479" i="89"/>
  <c r="AX1479" i="89"/>
  <c r="AW1479" i="89"/>
  <c r="AV1479" i="89"/>
  <c r="AU1479" i="89"/>
  <c r="AT1479" i="89"/>
  <c r="AF1479" i="89"/>
  <c r="G1479" i="89" s="1"/>
  <c r="BF1478" i="89"/>
  <c r="BE1478" i="89"/>
  <c r="BD1478" i="89"/>
  <c r="BC1478" i="89"/>
  <c r="BB1478" i="89"/>
  <c r="BA1478" i="89"/>
  <c r="AZ1478" i="89"/>
  <c r="AY1478" i="89"/>
  <c r="AX1478" i="89"/>
  <c r="AW1478" i="89"/>
  <c r="AV1478" i="89"/>
  <c r="AU1478" i="89"/>
  <c r="AT1478" i="89"/>
  <c r="AF1478" i="89"/>
  <c r="G1478" i="89" s="1"/>
  <c r="BF1477" i="89"/>
  <c r="BE1477" i="89"/>
  <c r="BD1477" i="89"/>
  <c r="BC1477" i="89"/>
  <c r="BB1477" i="89"/>
  <c r="BA1477" i="89"/>
  <c r="AZ1477" i="89"/>
  <c r="AY1477" i="89"/>
  <c r="AX1477" i="89"/>
  <c r="AW1477" i="89"/>
  <c r="AV1477" i="89"/>
  <c r="AU1477" i="89"/>
  <c r="AT1477" i="89"/>
  <c r="AF1477" i="89"/>
  <c r="G1477" i="89" s="1"/>
  <c r="BF1476" i="89"/>
  <c r="BE1476" i="89"/>
  <c r="BD1476" i="89"/>
  <c r="BC1476" i="89"/>
  <c r="BB1476" i="89"/>
  <c r="BA1476" i="89"/>
  <c r="AZ1476" i="89"/>
  <c r="AY1476" i="89"/>
  <c r="AX1476" i="89"/>
  <c r="AW1476" i="89"/>
  <c r="AV1476" i="89"/>
  <c r="AU1476" i="89"/>
  <c r="AT1476" i="89"/>
  <c r="AF1476" i="89"/>
  <c r="G1476" i="89" s="1"/>
  <c r="BF1475" i="89"/>
  <c r="BE1475" i="89"/>
  <c r="BD1475" i="89"/>
  <c r="BC1475" i="89"/>
  <c r="BB1475" i="89"/>
  <c r="BA1475" i="89"/>
  <c r="AZ1475" i="89"/>
  <c r="AY1475" i="89"/>
  <c r="AX1475" i="89"/>
  <c r="AW1475" i="89"/>
  <c r="AV1475" i="89"/>
  <c r="AU1475" i="89"/>
  <c r="AT1475" i="89"/>
  <c r="AF1475" i="89"/>
  <c r="G1475" i="89" s="1"/>
  <c r="BF1474" i="89"/>
  <c r="BE1474" i="89"/>
  <c r="BD1474" i="89"/>
  <c r="BC1474" i="89"/>
  <c r="BB1474" i="89"/>
  <c r="BA1474" i="89"/>
  <c r="AZ1474" i="89"/>
  <c r="AY1474" i="89"/>
  <c r="AX1474" i="89"/>
  <c r="AW1474" i="89"/>
  <c r="AV1474" i="89"/>
  <c r="AU1474" i="89"/>
  <c r="AT1474" i="89"/>
  <c r="AF1474" i="89"/>
  <c r="G1474" i="89" s="1"/>
  <c r="BF1473" i="89"/>
  <c r="BE1473" i="89"/>
  <c r="BD1473" i="89"/>
  <c r="BC1473" i="89"/>
  <c r="BB1473" i="89"/>
  <c r="BA1473" i="89"/>
  <c r="AZ1473" i="89"/>
  <c r="AY1473" i="89"/>
  <c r="AX1473" i="89"/>
  <c r="AW1473" i="89"/>
  <c r="AV1473" i="89"/>
  <c r="AU1473" i="89"/>
  <c r="AT1473" i="89"/>
  <c r="AF1473" i="89"/>
  <c r="G1473" i="89" s="1"/>
  <c r="BF1472" i="89"/>
  <c r="BE1472" i="89"/>
  <c r="BD1472" i="89"/>
  <c r="BC1472" i="89"/>
  <c r="BB1472" i="89"/>
  <c r="BA1472" i="89"/>
  <c r="AZ1472" i="89"/>
  <c r="AY1472" i="89"/>
  <c r="AX1472" i="89"/>
  <c r="AW1472" i="89"/>
  <c r="AV1472" i="89"/>
  <c r="AU1472" i="89"/>
  <c r="AT1472" i="89"/>
  <c r="AF1472" i="89"/>
  <c r="G1472" i="89" s="1"/>
  <c r="BF1471" i="89"/>
  <c r="BE1471" i="89"/>
  <c r="BD1471" i="89"/>
  <c r="BC1471" i="89"/>
  <c r="BB1471" i="89"/>
  <c r="BA1471" i="89"/>
  <c r="AZ1471" i="89"/>
  <c r="AY1471" i="89"/>
  <c r="AX1471" i="89"/>
  <c r="AW1471" i="89"/>
  <c r="AV1471" i="89"/>
  <c r="AU1471" i="89"/>
  <c r="AT1471" i="89"/>
  <c r="AF1471" i="89"/>
  <c r="G1471" i="89" s="1"/>
  <c r="BF1470" i="89"/>
  <c r="BE1470" i="89"/>
  <c r="BD1470" i="89"/>
  <c r="BC1470" i="89"/>
  <c r="BB1470" i="89"/>
  <c r="BA1470" i="89"/>
  <c r="AZ1470" i="89"/>
  <c r="AY1470" i="89"/>
  <c r="AX1470" i="89"/>
  <c r="AW1470" i="89"/>
  <c r="AV1470" i="89"/>
  <c r="AU1470" i="89"/>
  <c r="AT1470" i="89"/>
  <c r="AF1470" i="89"/>
  <c r="G1470" i="89" s="1"/>
  <c r="BF1469" i="89"/>
  <c r="BE1469" i="89"/>
  <c r="BD1469" i="89"/>
  <c r="BC1469" i="89"/>
  <c r="BB1469" i="89"/>
  <c r="BA1469" i="89"/>
  <c r="AZ1469" i="89"/>
  <c r="AY1469" i="89"/>
  <c r="AX1469" i="89"/>
  <c r="AW1469" i="89"/>
  <c r="AV1469" i="89"/>
  <c r="AU1469" i="89"/>
  <c r="AT1469" i="89"/>
  <c r="AF1469" i="89"/>
  <c r="G1469" i="89" s="1"/>
  <c r="BF1468" i="89"/>
  <c r="BE1468" i="89"/>
  <c r="BD1468" i="89"/>
  <c r="BC1468" i="89"/>
  <c r="BB1468" i="89"/>
  <c r="BA1468" i="89"/>
  <c r="AZ1468" i="89"/>
  <c r="AY1468" i="89"/>
  <c r="AX1468" i="89"/>
  <c r="AW1468" i="89"/>
  <c r="AV1468" i="89"/>
  <c r="AU1468" i="89"/>
  <c r="AT1468" i="89"/>
  <c r="AF1468" i="89"/>
  <c r="G1468" i="89" s="1"/>
  <c r="BF1467" i="89"/>
  <c r="BE1467" i="89"/>
  <c r="BD1467" i="89"/>
  <c r="BC1467" i="89"/>
  <c r="BB1467" i="89"/>
  <c r="BA1467" i="89"/>
  <c r="AZ1467" i="89"/>
  <c r="AY1467" i="89"/>
  <c r="AX1467" i="89"/>
  <c r="AW1467" i="89"/>
  <c r="AV1467" i="89"/>
  <c r="AU1467" i="89"/>
  <c r="AT1467" i="89"/>
  <c r="AF1467" i="89"/>
  <c r="G1467" i="89" s="1"/>
  <c r="BF1466" i="89"/>
  <c r="BE1466" i="89"/>
  <c r="BD1466" i="89"/>
  <c r="BC1466" i="89"/>
  <c r="BB1466" i="89"/>
  <c r="BA1466" i="89"/>
  <c r="AZ1466" i="89"/>
  <c r="AY1466" i="89"/>
  <c r="AX1466" i="89"/>
  <c r="AW1466" i="89"/>
  <c r="AV1466" i="89"/>
  <c r="AU1466" i="89"/>
  <c r="AT1466" i="89"/>
  <c r="AF1466" i="89"/>
  <c r="G1466" i="89" s="1"/>
  <c r="BF1465" i="89"/>
  <c r="BE1465" i="89"/>
  <c r="BD1465" i="89"/>
  <c r="BC1465" i="89"/>
  <c r="BB1465" i="89"/>
  <c r="BA1465" i="89"/>
  <c r="AZ1465" i="89"/>
  <c r="AY1465" i="89"/>
  <c r="AX1465" i="89"/>
  <c r="AW1465" i="89"/>
  <c r="AV1465" i="89"/>
  <c r="AU1465" i="89"/>
  <c r="AT1465" i="89"/>
  <c r="AF1465" i="89"/>
  <c r="G1465" i="89" s="1"/>
  <c r="BF1464" i="89"/>
  <c r="BE1464" i="89"/>
  <c r="BD1464" i="89"/>
  <c r="BC1464" i="89"/>
  <c r="BB1464" i="89"/>
  <c r="BA1464" i="89"/>
  <c r="AZ1464" i="89"/>
  <c r="AY1464" i="89"/>
  <c r="AX1464" i="89"/>
  <c r="AW1464" i="89"/>
  <c r="AV1464" i="89"/>
  <c r="AU1464" i="89"/>
  <c r="AT1464" i="89"/>
  <c r="AF1464" i="89"/>
  <c r="G1464" i="89" s="1"/>
  <c r="BF1463" i="89"/>
  <c r="BE1463" i="89"/>
  <c r="BD1463" i="89"/>
  <c r="BC1463" i="89"/>
  <c r="BB1463" i="89"/>
  <c r="BA1463" i="89"/>
  <c r="AZ1463" i="89"/>
  <c r="AY1463" i="89"/>
  <c r="AX1463" i="89"/>
  <c r="AW1463" i="89"/>
  <c r="AV1463" i="89"/>
  <c r="AU1463" i="89"/>
  <c r="AT1463" i="89"/>
  <c r="AF1463" i="89"/>
  <c r="G1463" i="89" s="1"/>
  <c r="BF1462" i="89"/>
  <c r="BE1462" i="89"/>
  <c r="BD1462" i="89"/>
  <c r="BC1462" i="89"/>
  <c r="BB1462" i="89"/>
  <c r="BA1462" i="89"/>
  <c r="AZ1462" i="89"/>
  <c r="AY1462" i="89"/>
  <c r="AX1462" i="89"/>
  <c r="AW1462" i="89"/>
  <c r="AV1462" i="89"/>
  <c r="AU1462" i="89"/>
  <c r="AT1462" i="89"/>
  <c r="AF1462" i="89"/>
  <c r="G1462" i="89" s="1"/>
  <c r="BF1461" i="89"/>
  <c r="BE1461" i="89"/>
  <c r="BD1461" i="89"/>
  <c r="BC1461" i="89"/>
  <c r="BB1461" i="89"/>
  <c r="BA1461" i="89"/>
  <c r="AZ1461" i="89"/>
  <c r="AY1461" i="89"/>
  <c r="AX1461" i="89"/>
  <c r="AW1461" i="89"/>
  <c r="AV1461" i="89"/>
  <c r="AU1461" i="89"/>
  <c r="AT1461" i="89"/>
  <c r="AF1461" i="89"/>
  <c r="G1461" i="89" s="1"/>
  <c r="BF1460" i="89"/>
  <c r="BE1460" i="89"/>
  <c r="BD1460" i="89"/>
  <c r="BC1460" i="89"/>
  <c r="BB1460" i="89"/>
  <c r="BA1460" i="89"/>
  <c r="AZ1460" i="89"/>
  <c r="AY1460" i="89"/>
  <c r="AX1460" i="89"/>
  <c r="AW1460" i="89"/>
  <c r="AV1460" i="89"/>
  <c r="AU1460" i="89"/>
  <c r="AT1460" i="89"/>
  <c r="AF1460" i="89"/>
  <c r="G1460" i="89" s="1"/>
  <c r="BF1459" i="89"/>
  <c r="BE1459" i="89"/>
  <c r="BD1459" i="89"/>
  <c r="BC1459" i="89"/>
  <c r="BB1459" i="89"/>
  <c r="BA1459" i="89"/>
  <c r="AZ1459" i="89"/>
  <c r="AY1459" i="89"/>
  <c r="AX1459" i="89"/>
  <c r="AW1459" i="89"/>
  <c r="AV1459" i="89"/>
  <c r="AU1459" i="89"/>
  <c r="AT1459" i="89"/>
  <c r="AF1459" i="89"/>
  <c r="G1459" i="89" s="1"/>
  <c r="BF1458" i="89"/>
  <c r="BE1458" i="89"/>
  <c r="BD1458" i="89"/>
  <c r="BC1458" i="89"/>
  <c r="BB1458" i="89"/>
  <c r="BA1458" i="89"/>
  <c r="AZ1458" i="89"/>
  <c r="AY1458" i="89"/>
  <c r="AX1458" i="89"/>
  <c r="AW1458" i="89"/>
  <c r="AV1458" i="89"/>
  <c r="AU1458" i="89"/>
  <c r="AT1458" i="89"/>
  <c r="AF1458" i="89"/>
  <c r="G1458" i="89" s="1"/>
  <c r="BF1457" i="89"/>
  <c r="BE1457" i="89"/>
  <c r="BD1457" i="89"/>
  <c r="BC1457" i="89"/>
  <c r="BB1457" i="89"/>
  <c r="BA1457" i="89"/>
  <c r="AZ1457" i="89"/>
  <c r="AY1457" i="89"/>
  <c r="AX1457" i="89"/>
  <c r="AW1457" i="89"/>
  <c r="AV1457" i="89"/>
  <c r="AU1457" i="89"/>
  <c r="AT1457" i="89"/>
  <c r="AF1457" i="89"/>
  <c r="G1457" i="89" s="1"/>
  <c r="BF1456" i="89"/>
  <c r="BE1456" i="89"/>
  <c r="BD1456" i="89"/>
  <c r="BC1456" i="89"/>
  <c r="BB1456" i="89"/>
  <c r="BA1456" i="89"/>
  <c r="AZ1456" i="89"/>
  <c r="AY1456" i="89"/>
  <c r="AX1456" i="89"/>
  <c r="AW1456" i="89"/>
  <c r="AV1456" i="89"/>
  <c r="AU1456" i="89"/>
  <c r="AT1456" i="89"/>
  <c r="AF1456" i="89"/>
  <c r="G1456" i="89" s="1"/>
  <c r="BF1455" i="89"/>
  <c r="BE1455" i="89"/>
  <c r="BD1455" i="89"/>
  <c r="BC1455" i="89"/>
  <c r="BB1455" i="89"/>
  <c r="BA1455" i="89"/>
  <c r="AZ1455" i="89"/>
  <c r="AY1455" i="89"/>
  <c r="AX1455" i="89"/>
  <c r="AW1455" i="89"/>
  <c r="AV1455" i="89"/>
  <c r="AU1455" i="89"/>
  <c r="AT1455" i="89"/>
  <c r="AF1455" i="89"/>
  <c r="G1455" i="89" s="1"/>
  <c r="BF1454" i="89"/>
  <c r="BE1454" i="89"/>
  <c r="BD1454" i="89"/>
  <c r="BC1454" i="89"/>
  <c r="BB1454" i="89"/>
  <c r="BA1454" i="89"/>
  <c r="AZ1454" i="89"/>
  <c r="AY1454" i="89"/>
  <c r="AX1454" i="89"/>
  <c r="AW1454" i="89"/>
  <c r="AV1454" i="89"/>
  <c r="AU1454" i="89"/>
  <c r="AT1454" i="89"/>
  <c r="AF1454" i="89"/>
  <c r="G1454" i="89" s="1"/>
  <c r="BF1453" i="89"/>
  <c r="BE1453" i="89"/>
  <c r="BD1453" i="89"/>
  <c r="BC1453" i="89"/>
  <c r="BB1453" i="89"/>
  <c r="BA1453" i="89"/>
  <c r="AZ1453" i="89"/>
  <c r="AY1453" i="89"/>
  <c r="AX1453" i="89"/>
  <c r="AW1453" i="89"/>
  <c r="AV1453" i="89"/>
  <c r="AU1453" i="89"/>
  <c r="AT1453" i="89"/>
  <c r="AF1453" i="89"/>
  <c r="G1453" i="89" s="1"/>
  <c r="BF1452" i="89"/>
  <c r="BE1452" i="89"/>
  <c r="BD1452" i="89"/>
  <c r="BC1452" i="89"/>
  <c r="BB1452" i="89"/>
  <c r="BA1452" i="89"/>
  <c r="AZ1452" i="89"/>
  <c r="AY1452" i="89"/>
  <c r="AX1452" i="89"/>
  <c r="AW1452" i="89"/>
  <c r="AV1452" i="89"/>
  <c r="AU1452" i="89"/>
  <c r="AT1452" i="89"/>
  <c r="AF1452" i="89"/>
  <c r="G1452" i="89" s="1"/>
  <c r="BF1451" i="89"/>
  <c r="BE1451" i="89"/>
  <c r="BD1451" i="89"/>
  <c r="BC1451" i="89"/>
  <c r="BB1451" i="89"/>
  <c r="BA1451" i="89"/>
  <c r="AZ1451" i="89"/>
  <c r="AY1451" i="89"/>
  <c r="AX1451" i="89"/>
  <c r="AW1451" i="89"/>
  <c r="AV1451" i="89"/>
  <c r="AU1451" i="89"/>
  <c r="AT1451" i="89"/>
  <c r="AF1451" i="89"/>
  <c r="G1451" i="89" s="1"/>
  <c r="BF1450" i="89"/>
  <c r="BE1450" i="89"/>
  <c r="BD1450" i="89"/>
  <c r="BC1450" i="89"/>
  <c r="BB1450" i="89"/>
  <c r="BA1450" i="89"/>
  <c r="AZ1450" i="89"/>
  <c r="AY1450" i="89"/>
  <c r="AX1450" i="89"/>
  <c r="AW1450" i="89"/>
  <c r="AV1450" i="89"/>
  <c r="AU1450" i="89"/>
  <c r="AT1450" i="89"/>
  <c r="AF1450" i="89"/>
  <c r="G1450" i="89" s="1"/>
  <c r="BF1449" i="89"/>
  <c r="BE1449" i="89"/>
  <c r="BD1449" i="89"/>
  <c r="BC1449" i="89"/>
  <c r="BB1449" i="89"/>
  <c r="BA1449" i="89"/>
  <c r="AZ1449" i="89"/>
  <c r="AY1449" i="89"/>
  <c r="AX1449" i="89"/>
  <c r="AW1449" i="89"/>
  <c r="AV1449" i="89"/>
  <c r="AU1449" i="89"/>
  <c r="AT1449" i="89"/>
  <c r="AF1449" i="89"/>
  <c r="G1449" i="89" s="1"/>
  <c r="BF1448" i="89"/>
  <c r="BE1448" i="89"/>
  <c r="BD1448" i="89"/>
  <c r="BC1448" i="89"/>
  <c r="BB1448" i="89"/>
  <c r="BA1448" i="89"/>
  <c r="AZ1448" i="89"/>
  <c r="AY1448" i="89"/>
  <c r="AX1448" i="89"/>
  <c r="AW1448" i="89"/>
  <c r="AV1448" i="89"/>
  <c r="AU1448" i="89"/>
  <c r="AT1448" i="89"/>
  <c r="AF1448" i="89"/>
  <c r="G1448" i="89" s="1"/>
  <c r="BF1447" i="89"/>
  <c r="BE1447" i="89"/>
  <c r="BD1447" i="89"/>
  <c r="BC1447" i="89"/>
  <c r="BB1447" i="89"/>
  <c r="BA1447" i="89"/>
  <c r="AZ1447" i="89"/>
  <c r="AY1447" i="89"/>
  <c r="AX1447" i="89"/>
  <c r="AW1447" i="89"/>
  <c r="AV1447" i="89"/>
  <c r="AU1447" i="89"/>
  <c r="AT1447" i="89"/>
  <c r="AF1447" i="89"/>
  <c r="G1447" i="89" s="1"/>
  <c r="BF1446" i="89"/>
  <c r="BE1446" i="89"/>
  <c r="BD1446" i="89"/>
  <c r="BC1446" i="89"/>
  <c r="BB1446" i="89"/>
  <c r="BA1446" i="89"/>
  <c r="AZ1446" i="89"/>
  <c r="AY1446" i="89"/>
  <c r="AX1446" i="89"/>
  <c r="AW1446" i="89"/>
  <c r="AV1446" i="89"/>
  <c r="AU1446" i="89"/>
  <c r="AT1446" i="89"/>
  <c r="AF1446" i="89"/>
  <c r="G1446" i="89" s="1"/>
  <c r="BF1445" i="89"/>
  <c r="BE1445" i="89"/>
  <c r="BD1445" i="89"/>
  <c r="BC1445" i="89"/>
  <c r="BB1445" i="89"/>
  <c r="BA1445" i="89"/>
  <c r="AZ1445" i="89"/>
  <c r="AY1445" i="89"/>
  <c r="AX1445" i="89"/>
  <c r="AW1445" i="89"/>
  <c r="AV1445" i="89"/>
  <c r="AU1445" i="89"/>
  <c r="AT1445" i="89"/>
  <c r="AF1445" i="89"/>
  <c r="G1445" i="89" s="1"/>
  <c r="BF1444" i="89"/>
  <c r="BE1444" i="89"/>
  <c r="BD1444" i="89"/>
  <c r="BC1444" i="89"/>
  <c r="BB1444" i="89"/>
  <c r="BA1444" i="89"/>
  <c r="AZ1444" i="89"/>
  <c r="AY1444" i="89"/>
  <c r="AX1444" i="89"/>
  <c r="AW1444" i="89"/>
  <c r="AV1444" i="89"/>
  <c r="AU1444" i="89"/>
  <c r="AT1444" i="89"/>
  <c r="AF1444" i="89"/>
  <c r="G1444" i="89" s="1"/>
  <c r="BF1443" i="89"/>
  <c r="BE1443" i="89"/>
  <c r="BD1443" i="89"/>
  <c r="BC1443" i="89"/>
  <c r="BB1443" i="89"/>
  <c r="BA1443" i="89"/>
  <c r="AZ1443" i="89"/>
  <c r="AY1443" i="89"/>
  <c r="AX1443" i="89"/>
  <c r="AW1443" i="89"/>
  <c r="AV1443" i="89"/>
  <c r="AU1443" i="89"/>
  <c r="AT1443" i="89"/>
  <c r="AF1443" i="89"/>
  <c r="G1443" i="89" s="1"/>
  <c r="BF1442" i="89"/>
  <c r="BE1442" i="89"/>
  <c r="BD1442" i="89"/>
  <c r="BC1442" i="89"/>
  <c r="BB1442" i="89"/>
  <c r="BA1442" i="89"/>
  <c r="AZ1442" i="89"/>
  <c r="AY1442" i="89"/>
  <c r="AX1442" i="89"/>
  <c r="AW1442" i="89"/>
  <c r="AV1442" i="89"/>
  <c r="AU1442" i="89"/>
  <c r="AT1442" i="89"/>
  <c r="AF1442" i="89"/>
  <c r="G1442" i="89" s="1"/>
  <c r="BF1441" i="89"/>
  <c r="BE1441" i="89"/>
  <c r="BD1441" i="89"/>
  <c r="BC1441" i="89"/>
  <c r="BB1441" i="89"/>
  <c r="BA1441" i="89"/>
  <c r="AZ1441" i="89"/>
  <c r="AY1441" i="89"/>
  <c r="AX1441" i="89"/>
  <c r="AW1441" i="89"/>
  <c r="AV1441" i="89"/>
  <c r="AU1441" i="89"/>
  <c r="AT1441" i="89"/>
  <c r="AF1441" i="89"/>
  <c r="G1441" i="89" s="1"/>
  <c r="BF1440" i="89"/>
  <c r="BE1440" i="89"/>
  <c r="BD1440" i="89"/>
  <c r="BC1440" i="89"/>
  <c r="BB1440" i="89"/>
  <c r="BA1440" i="89"/>
  <c r="AZ1440" i="89"/>
  <c r="AY1440" i="89"/>
  <c r="AX1440" i="89"/>
  <c r="AW1440" i="89"/>
  <c r="AV1440" i="89"/>
  <c r="AU1440" i="89"/>
  <c r="AT1440" i="89"/>
  <c r="AF1440" i="89"/>
  <c r="G1440" i="89" s="1"/>
  <c r="BF1439" i="89"/>
  <c r="BE1439" i="89"/>
  <c r="BD1439" i="89"/>
  <c r="BC1439" i="89"/>
  <c r="BB1439" i="89"/>
  <c r="BA1439" i="89"/>
  <c r="AZ1439" i="89"/>
  <c r="AY1439" i="89"/>
  <c r="AX1439" i="89"/>
  <c r="AW1439" i="89"/>
  <c r="AV1439" i="89"/>
  <c r="AU1439" i="89"/>
  <c r="AT1439" i="89"/>
  <c r="AF1439" i="89"/>
  <c r="G1439" i="89" s="1"/>
  <c r="BF1438" i="89"/>
  <c r="BE1438" i="89"/>
  <c r="BD1438" i="89"/>
  <c r="BC1438" i="89"/>
  <c r="BB1438" i="89"/>
  <c r="BA1438" i="89"/>
  <c r="AZ1438" i="89"/>
  <c r="AY1438" i="89"/>
  <c r="AX1438" i="89"/>
  <c r="AW1438" i="89"/>
  <c r="AV1438" i="89"/>
  <c r="AU1438" i="89"/>
  <c r="AT1438" i="89"/>
  <c r="AF1438" i="89"/>
  <c r="G1438" i="89" s="1"/>
  <c r="BF1437" i="89"/>
  <c r="BE1437" i="89"/>
  <c r="BD1437" i="89"/>
  <c r="BC1437" i="89"/>
  <c r="BB1437" i="89"/>
  <c r="BA1437" i="89"/>
  <c r="AZ1437" i="89"/>
  <c r="AY1437" i="89"/>
  <c r="AX1437" i="89"/>
  <c r="AW1437" i="89"/>
  <c r="AV1437" i="89"/>
  <c r="AU1437" i="89"/>
  <c r="AT1437" i="89"/>
  <c r="AF1437" i="89"/>
  <c r="G1437" i="89" s="1"/>
  <c r="BF1436" i="89"/>
  <c r="BE1436" i="89"/>
  <c r="BD1436" i="89"/>
  <c r="BC1436" i="89"/>
  <c r="BB1436" i="89"/>
  <c r="BA1436" i="89"/>
  <c r="AZ1436" i="89"/>
  <c r="AY1436" i="89"/>
  <c r="AX1436" i="89"/>
  <c r="AW1436" i="89"/>
  <c r="AV1436" i="89"/>
  <c r="AU1436" i="89"/>
  <c r="AT1436" i="89"/>
  <c r="AF1436" i="89"/>
  <c r="G1436" i="89" s="1"/>
  <c r="BF1435" i="89"/>
  <c r="BE1435" i="89"/>
  <c r="BD1435" i="89"/>
  <c r="BC1435" i="89"/>
  <c r="BB1435" i="89"/>
  <c r="BA1435" i="89"/>
  <c r="AZ1435" i="89"/>
  <c r="AY1435" i="89"/>
  <c r="AX1435" i="89"/>
  <c r="AW1435" i="89"/>
  <c r="AV1435" i="89"/>
  <c r="AU1435" i="89"/>
  <c r="AT1435" i="89"/>
  <c r="AF1435" i="89"/>
  <c r="G1435" i="89" s="1"/>
  <c r="BF1434" i="89"/>
  <c r="BE1434" i="89"/>
  <c r="BD1434" i="89"/>
  <c r="BC1434" i="89"/>
  <c r="BB1434" i="89"/>
  <c r="BA1434" i="89"/>
  <c r="AZ1434" i="89"/>
  <c r="AY1434" i="89"/>
  <c r="AX1434" i="89"/>
  <c r="AW1434" i="89"/>
  <c r="AV1434" i="89"/>
  <c r="AU1434" i="89"/>
  <c r="AT1434" i="89"/>
  <c r="AF1434" i="89"/>
  <c r="G1434" i="89" s="1"/>
  <c r="BF1433" i="89"/>
  <c r="BE1433" i="89"/>
  <c r="BD1433" i="89"/>
  <c r="BC1433" i="89"/>
  <c r="BB1433" i="89"/>
  <c r="BA1433" i="89"/>
  <c r="AZ1433" i="89"/>
  <c r="AY1433" i="89"/>
  <c r="AX1433" i="89"/>
  <c r="AW1433" i="89"/>
  <c r="AV1433" i="89"/>
  <c r="AU1433" i="89"/>
  <c r="AT1433" i="89"/>
  <c r="AF1433" i="89"/>
  <c r="G1433" i="89" s="1"/>
  <c r="BF1432" i="89"/>
  <c r="BE1432" i="89"/>
  <c r="BD1432" i="89"/>
  <c r="BC1432" i="89"/>
  <c r="BB1432" i="89"/>
  <c r="BA1432" i="89"/>
  <c r="AZ1432" i="89"/>
  <c r="AY1432" i="89"/>
  <c r="AX1432" i="89"/>
  <c r="AW1432" i="89"/>
  <c r="AV1432" i="89"/>
  <c r="AU1432" i="89"/>
  <c r="AT1432" i="89"/>
  <c r="AF1432" i="89"/>
  <c r="G1432" i="89" s="1"/>
  <c r="BF1431" i="89"/>
  <c r="BE1431" i="89"/>
  <c r="BD1431" i="89"/>
  <c r="BC1431" i="89"/>
  <c r="BB1431" i="89"/>
  <c r="BA1431" i="89"/>
  <c r="AZ1431" i="89"/>
  <c r="AY1431" i="89"/>
  <c r="AX1431" i="89"/>
  <c r="AW1431" i="89"/>
  <c r="AV1431" i="89"/>
  <c r="AU1431" i="89"/>
  <c r="AT1431" i="89"/>
  <c r="AF1431" i="89"/>
  <c r="G1431" i="89" s="1"/>
  <c r="BF1430" i="89"/>
  <c r="BE1430" i="89"/>
  <c r="BD1430" i="89"/>
  <c r="BC1430" i="89"/>
  <c r="BB1430" i="89"/>
  <c r="BA1430" i="89"/>
  <c r="AZ1430" i="89"/>
  <c r="AY1430" i="89"/>
  <c r="AX1430" i="89"/>
  <c r="AW1430" i="89"/>
  <c r="AV1430" i="89"/>
  <c r="AU1430" i="89"/>
  <c r="AT1430" i="89"/>
  <c r="AF1430" i="89"/>
  <c r="G1430" i="89" s="1"/>
  <c r="BF1429" i="89"/>
  <c r="BE1429" i="89"/>
  <c r="BD1429" i="89"/>
  <c r="BC1429" i="89"/>
  <c r="BB1429" i="89"/>
  <c r="BA1429" i="89"/>
  <c r="AZ1429" i="89"/>
  <c r="AY1429" i="89"/>
  <c r="AX1429" i="89"/>
  <c r="AW1429" i="89"/>
  <c r="AV1429" i="89"/>
  <c r="AU1429" i="89"/>
  <c r="AT1429" i="89"/>
  <c r="AF1429" i="89"/>
  <c r="G1429" i="89" s="1"/>
  <c r="BF1428" i="89"/>
  <c r="BE1428" i="89"/>
  <c r="BD1428" i="89"/>
  <c r="BC1428" i="89"/>
  <c r="BB1428" i="89"/>
  <c r="BA1428" i="89"/>
  <c r="AZ1428" i="89"/>
  <c r="AY1428" i="89"/>
  <c r="AX1428" i="89"/>
  <c r="AW1428" i="89"/>
  <c r="AV1428" i="89"/>
  <c r="AU1428" i="89"/>
  <c r="AT1428" i="89"/>
  <c r="AF1428" i="89"/>
  <c r="G1428" i="89" s="1"/>
  <c r="BF1427" i="89"/>
  <c r="BE1427" i="89"/>
  <c r="BD1427" i="89"/>
  <c r="BC1427" i="89"/>
  <c r="BB1427" i="89"/>
  <c r="BA1427" i="89"/>
  <c r="AZ1427" i="89"/>
  <c r="AY1427" i="89"/>
  <c r="AX1427" i="89"/>
  <c r="AW1427" i="89"/>
  <c r="AV1427" i="89"/>
  <c r="AU1427" i="89"/>
  <c r="AT1427" i="89"/>
  <c r="AF1427" i="89"/>
  <c r="G1427" i="89" s="1"/>
  <c r="BF1426" i="89"/>
  <c r="BE1426" i="89"/>
  <c r="BD1426" i="89"/>
  <c r="BC1426" i="89"/>
  <c r="BB1426" i="89"/>
  <c r="BA1426" i="89"/>
  <c r="AZ1426" i="89"/>
  <c r="AY1426" i="89"/>
  <c r="AX1426" i="89"/>
  <c r="AW1426" i="89"/>
  <c r="AV1426" i="89"/>
  <c r="AU1426" i="89"/>
  <c r="AT1426" i="89"/>
  <c r="AF1426" i="89"/>
  <c r="G1426" i="89" s="1"/>
  <c r="BF1425" i="89"/>
  <c r="BE1425" i="89"/>
  <c r="BD1425" i="89"/>
  <c r="BC1425" i="89"/>
  <c r="BB1425" i="89"/>
  <c r="BA1425" i="89"/>
  <c r="AZ1425" i="89"/>
  <c r="AY1425" i="89"/>
  <c r="AX1425" i="89"/>
  <c r="AW1425" i="89"/>
  <c r="AV1425" i="89"/>
  <c r="AU1425" i="89"/>
  <c r="AT1425" i="89"/>
  <c r="AF1425" i="89"/>
  <c r="G1425" i="89" s="1"/>
  <c r="BF1424" i="89"/>
  <c r="BE1424" i="89"/>
  <c r="BD1424" i="89"/>
  <c r="BC1424" i="89"/>
  <c r="BB1424" i="89"/>
  <c r="BA1424" i="89"/>
  <c r="AZ1424" i="89"/>
  <c r="AY1424" i="89"/>
  <c r="AX1424" i="89"/>
  <c r="AW1424" i="89"/>
  <c r="AV1424" i="89"/>
  <c r="AU1424" i="89"/>
  <c r="AT1424" i="89"/>
  <c r="AF1424" i="89"/>
  <c r="G1424" i="89" s="1"/>
  <c r="BF1423" i="89"/>
  <c r="BE1423" i="89"/>
  <c r="BD1423" i="89"/>
  <c r="BC1423" i="89"/>
  <c r="BB1423" i="89"/>
  <c r="BA1423" i="89"/>
  <c r="AZ1423" i="89"/>
  <c r="AY1423" i="89"/>
  <c r="AX1423" i="89"/>
  <c r="AW1423" i="89"/>
  <c r="AV1423" i="89"/>
  <c r="AU1423" i="89"/>
  <c r="AT1423" i="89"/>
  <c r="AF1423" i="89"/>
  <c r="G1423" i="89" s="1"/>
  <c r="BF1422" i="89"/>
  <c r="BE1422" i="89"/>
  <c r="BD1422" i="89"/>
  <c r="BC1422" i="89"/>
  <c r="BB1422" i="89"/>
  <c r="BA1422" i="89"/>
  <c r="AZ1422" i="89"/>
  <c r="AY1422" i="89"/>
  <c r="AX1422" i="89"/>
  <c r="AW1422" i="89"/>
  <c r="AV1422" i="89"/>
  <c r="AU1422" i="89"/>
  <c r="AT1422" i="89"/>
  <c r="AF1422" i="89"/>
  <c r="G1422" i="89" s="1"/>
  <c r="BF1421" i="89"/>
  <c r="BE1421" i="89"/>
  <c r="BD1421" i="89"/>
  <c r="BC1421" i="89"/>
  <c r="BB1421" i="89"/>
  <c r="BA1421" i="89"/>
  <c r="AZ1421" i="89"/>
  <c r="AY1421" i="89"/>
  <c r="AX1421" i="89"/>
  <c r="AW1421" i="89"/>
  <c r="AV1421" i="89"/>
  <c r="AU1421" i="89"/>
  <c r="AT1421" i="89"/>
  <c r="AF1421" i="89"/>
  <c r="G1421" i="89" s="1"/>
  <c r="BF1420" i="89"/>
  <c r="BE1420" i="89"/>
  <c r="BD1420" i="89"/>
  <c r="BC1420" i="89"/>
  <c r="BB1420" i="89"/>
  <c r="BA1420" i="89"/>
  <c r="AZ1420" i="89"/>
  <c r="AY1420" i="89"/>
  <c r="AX1420" i="89"/>
  <c r="AW1420" i="89"/>
  <c r="AV1420" i="89"/>
  <c r="AU1420" i="89"/>
  <c r="AT1420" i="89"/>
  <c r="AF1420" i="89"/>
  <c r="G1420" i="89" s="1"/>
  <c r="BF1419" i="89"/>
  <c r="BE1419" i="89"/>
  <c r="BD1419" i="89"/>
  <c r="BC1419" i="89"/>
  <c r="BB1419" i="89"/>
  <c r="BA1419" i="89"/>
  <c r="AZ1419" i="89"/>
  <c r="AY1419" i="89"/>
  <c r="AX1419" i="89"/>
  <c r="AW1419" i="89"/>
  <c r="AV1419" i="89"/>
  <c r="AU1419" i="89"/>
  <c r="AT1419" i="89"/>
  <c r="AF1419" i="89"/>
  <c r="G1419" i="89" s="1"/>
  <c r="BF1418" i="89"/>
  <c r="BE1418" i="89"/>
  <c r="BD1418" i="89"/>
  <c r="BC1418" i="89"/>
  <c r="BB1418" i="89"/>
  <c r="BA1418" i="89"/>
  <c r="AZ1418" i="89"/>
  <c r="AY1418" i="89"/>
  <c r="AX1418" i="89"/>
  <c r="AW1418" i="89"/>
  <c r="AV1418" i="89"/>
  <c r="AU1418" i="89"/>
  <c r="AT1418" i="89"/>
  <c r="AF1418" i="89"/>
  <c r="G1418" i="89" s="1"/>
  <c r="BF1417" i="89"/>
  <c r="BE1417" i="89"/>
  <c r="BD1417" i="89"/>
  <c r="BC1417" i="89"/>
  <c r="BB1417" i="89"/>
  <c r="BA1417" i="89"/>
  <c r="AZ1417" i="89"/>
  <c r="AY1417" i="89"/>
  <c r="AX1417" i="89"/>
  <c r="AW1417" i="89"/>
  <c r="AV1417" i="89"/>
  <c r="AU1417" i="89"/>
  <c r="AT1417" i="89"/>
  <c r="AF1417" i="89"/>
  <c r="G1417" i="89" s="1"/>
  <c r="BF1416" i="89"/>
  <c r="BE1416" i="89"/>
  <c r="BD1416" i="89"/>
  <c r="BC1416" i="89"/>
  <c r="BB1416" i="89"/>
  <c r="BA1416" i="89"/>
  <c r="AZ1416" i="89"/>
  <c r="AY1416" i="89"/>
  <c r="AX1416" i="89"/>
  <c r="AW1416" i="89"/>
  <c r="AV1416" i="89"/>
  <c r="AU1416" i="89"/>
  <c r="AT1416" i="89"/>
  <c r="AF1416" i="89"/>
  <c r="G1416" i="89" s="1"/>
  <c r="BF1415" i="89"/>
  <c r="BE1415" i="89"/>
  <c r="BD1415" i="89"/>
  <c r="BC1415" i="89"/>
  <c r="BB1415" i="89"/>
  <c r="BA1415" i="89"/>
  <c r="AZ1415" i="89"/>
  <c r="AY1415" i="89"/>
  <c r="AX1415" i="89"/>
  <c r="AW1415" i="89"/>
  <c r="AV1415" i="89"/>
  <c r="AU1415" i="89"/>
  <c r="AT1415" i="89"/>
  <c r="AF1415" i="89"/>
  <c r="G1415" i="89" s="1"/>
  <c r="BF1414" i="89"/>
  <c r="BE1414" i="89"/>
  <c r="BD1414" i="89"/>
  <c r="BC1414" i="89"/>
  <c r="BB1414" i="89"/>
  <c r="BA1414" i="89"/>
  <c r="AZ1414" i="89"/>
  <c r="AY1414" i="89"/>
  <c r="AX1414" i="89"/>
  <c r="AW1414" i="89"/>
  <c r="AV1414" i="89"/>
  <c r="AU1414" i="89"/>
  <c r="AT1414" i="89"/>
  <c r="AF1414" i="89"/>
  <c r="G1414" i="89" s="1"/>
  <c r="BF1413" i="89"/>
  <c r="BE1413" i="89"/>
  <c r="BD1413" i="89"/>
  <c r="BC1413" i="89"/>
  <c r="BB1413" i="89"/>
  <c r="BA1413" i="89"/>
  <c r="AZ1413" i="89"/>
  <c r="AY1413" i="89"/>
  <c r="AX1413" i="89"/>
  <c r="AW1413" i="89"/>
  <c r="AV1413" i="89"/>
  <c r="AU1413" i="89"/>
  <c r="AT1413" i="89"/>
  <c r="AF1413" i="89"/>
  <c r="G1413" i="89" s="1"/>
  <c r="BF1412" i="89"/>
  <c r="BE1412" i="89"/>
  <c r="BD1412" i="89"/>
  <c r="BC1412" i="89"/>
  <c r="BB1412" i="89"/>
  <c r="BA1412" i="89"/>
  <c r="AZ1412" i="89"/>
  <c r="AY1412" i="89"/>
  <c r="AX1412" i="89"/>
  <c r="AW1412" i="89"/>
  <c r="AV1412" i="89"/>
  <c r="AU1412" i="89"/>
  <c r="AT1412" i="89"/>
  <c r="AF1412" i="89"/>
  <c r="G1412" i="89" s="1"/>
  <c r="BF1411" i="89"/>
  <c r="BE1411" i="89"/>
  <c r="BD1411" i="89"/>
  <c r="BC1411" i="89"/>
  <c r="BB1411" i="89"/>
  <c r="BA1411" i="89"/>
  <c r="AZ1411" i="89"/>
  <c r="AY1411" i="89"/>
  <c r="AX1411" i="89"/>
  <c r="AW1411" i="89"/>
  <c r="AV1411" i="89"/>
  <c r="AU1411" i="89"/>
  <c r="AT1411" i="89"/>
  <c r="AF1411" i="89"/>
  <c r="G1411" i="89" s="1"/>
  <c r="BF1410" i="89"/>
  <c r="BE1410" i="89"/>
  <c r="BD1410" i="89"/>
  <c r="BC1410" i="89"/>
  <c r="BB1410" i="89"/>
  <c r="BA1410" i="89"/>
  <c r="AZ1410" i="89"/>
  <c r="AY1410" i="89"/>
  <c r="AX1410" i="89"/>
  <c r="AW1410" i="89"/>
  <c r="AV1410" i="89"/>
  <c r="AU1410" i="89"/>
  <c r="AT1410" i="89"/>
  <c r="AF1410" i="89"/>
  <c r="G1410" i="89" s="1"/>
  <c r="BF1409" i="89"/>
  <c r="BE1409" i="89"/>
  <c r="BD1409" i="89"/>
  <c r="BC1409" i="89"/>
  <c r="BB1409" i="89"/>
  <c r="BA1409" i="89"/>
  <c r="AZ1409" i="89"/>
  <c r="AY1409" i="89"/>
  <c r="AX1409" i="89"/>
  <c r="AW1409" i="89"/>
  <c r="AV1409" i="89"/>
  <c r="AU1409" i="89"/>
  <c r="AT1409" i="89"/>
  <c r="AF1409" i="89"/>
  <c r="G1409" i="89" s="1"/>
  <c r="BF1408" i="89"/>
  <c r="BE1408" i="89"/>
  <c r="BD1408" i="89"/>
  <c r="BC1408" i="89"/>
  <c r="BB1408" i="89"/>
  <c r="BA1408" i="89"/>
  <c r="AZ1408" i="89"/>
  <c r="AY1408" i="89"/>
  <c r="AX1408" i="89"/>
  <c r="AW1408" i="89"/>
  <c r="AV1408" i="89"/>
  <c r="AU1408" i="89"/>
  <c r="AT1408" i="89"/>
  <c r="AF1408" i="89"/>
  <c r="G1408" i="89" s="1"/>
  <c r="BF1407" i="89"/>
  <c r="BE1407" i="89"/>
  <c r="BD1407" i="89"/>
  <c r="BC1407" i="89"/>
  <c r="BB1407" i="89"/>
  <c r="BA1407" i="89"/>
  <c r="AZ1407" i="89"/>
  <c r="AY1407" i="89"/>
  <c r="AX1407" i="89"/>
  <c r="AW1407" i="89"/>
  <c r="AV1407" i="89"/>
  <c r="AU1407" i="89"/>
  <c r="AT1407" i="89"/>
  <c r="AF1407" i="89"/>
  <c r="G1407" i="89" s="1"/>
  <c r="BF1406" i="89"/>
  <c r="BE1406" i="89"/>
  <c r="BD1406" i="89"/>
  <c r="BC1406" i="89"/>
  <c r="BB1406" i="89"/>
  <c r="BA1406" i="89"/>
  <c r="AZ1406" i="89"/>
  <c r="AY1406" i="89"/>
  <c r="AX1406" i="89"/>
  <c r="AW1406" i="89"/>
  <c r="AV1406" i="89"/>
  <c r="AU1406" i="89"/>
  <c r="AT1406" i="89"/>
  <c r="AF1406" i="89"/>
  <c r="G1406" i="89" s="1"/>
  <c r="BF1405" i="89"/>
  <c r="BE1405" i="89"/>
  <c r="BD1405" i="89"/>
  <c r="BC1405" i="89"/>
  <c r="BB1405" i="89"/>
  <c r="BA1405" i="89"/>
  <c r="AZ1405" i="89"/>
  <c r="AY1405" i="89"/>
  <c r="AX1405" i="89"/>
  <c r="AW1405" i="89"/>
  <c r="AV1405" i="89"/>
  <c r="AU1405" i="89"/>
  <c r="AT1405" i="89"/>
  <c r="AF1405" i="89"/>
  <c r="G1405" i="89" s="1"/>
  <c r="BF1404" i="89"/>
  <c r="BE1404" i="89"/>
  <c r="BD1404" i="89"/>
  <c r="BC1404" i="89"/>
  <c r="BB1404" i="89"/>
  <c r="BA1404" i="89"/>
  <c r="AZ1404" i="89"/>
  <c r="AY1404" i="89"/>
  <c r="AX1404" i="89"/>
  <c r="AW1404" i="89"/>
  <c r="AV1404" i="89"/>
  <c r="AU1404" i="89"/>
  <c r="AT1404" i="89"/>
  <c r="AF1404" i="89"/>
  <c r="G1404" i="89" s="1"/>
  <c r="BF1403" i="89"/>
  <c r="BE1403" i="89"/>
  <c r="BD1403" i="89"/>
  <c r="BC1403" i="89"/>
  <c r="BB1403" i="89"/>
  <c r="BA1403" i="89"/>
  <c r="AZ1403" i="89"/>
  <c r="AY1403" i="89"/>
  <c r="AX1403" i="89"/>
  <c r="AW1403" i="89"/>
  <c r="AV1403" i="89"/>
  <c r="AU1403" i="89"/>
  <c r="AT1403" i="89"/>
  <c r="AF1403" i="89"/>
  <c r="G1403" i="89" s="1"/>
  <c r="BF1402" i="89"/>
  <c r="BE1402" i="89"/>
  <c r="BD1402" i="89"/>
  <c r="BC1402" i="89"/>
  <c r="BB1402" i="89"/>
  <c r="BA1402" i="89"/>
  <c r="AZ1402" i="89"/>
  <c r="AY1402" i="89"/>
  <c r="AX1402" i="89"/>
  <c r="AW1402" i="89"/>
  <c r="AV1402" i="89"/>
  <c r="AU1402" i="89"/>
  <c r="AT1402" i="89"/>
  <c r="AF1402" i="89"/>
  <c r="G1402" i="89" s="1"/>
  <c r="BF1401" i="89"/>
  <c r="BE1401" i="89"/>
  <c r="BD1401" i="89"/>
  <c r="BC1401" i="89"/>
  <c r="BB1401" i="89"/>
  <c r="BA1401" i="89"/>
  <c r="AZ1401" i="89"/>
  <c r="AY1401" i="89"/>
  <c r="AX1401" i="89"/>
  <c r="AW1401" i="89"/>
  <c r="AV1401" i="89"/>
  <c r="AU1401" i="89"/>
  <c r="AT1401" i="89"/>
  <c r="AF1401" i="89"/>
  <c r="G1401" i="89" s="1"/>
  <c r="BF1400" i="89"/>
  <c r="BE1400" i="89"/>
  <c r="BD1400" i="89"/>
  <c r="BC1400" i="89"/>
  <c r="BB1400" i="89"/>
  <c r="BA1400" i="89"/>
  <c r="AZ1400" i="89"/>
  <c r="AY1400" i="89"/>
  <c r="AX1400" i="89"/>
  <c r="AW1400" i="89"/>
  <c r="AV1400" i="89"/>
  <c r="AU1400" i="89"/>
  <c r="AT1400" i="89"/>
  <c r="AF1400" i="89"/>
  <c r="G1400" i="89" s="1"/>
  <c r="BF1399" i="89"/>
  <c r="BE1399" i="89"/>
  <c r="BD1399" i="89"/>
  <c r="BC1399" i="89"/>
  <c r="BB1399" i="89"/>
  <c r="BA1399" i="89"/>
  <c r="AZ1399" i="89"/>
  <c r="AY1399" i="89"/>
  <c r="AX1399" i="89"/>
  <c r="AW1399" i="89"/>
  <c r="AV1399" i="89"/>
  <c r="AU1399" i="89"/>
  <c r="AT1399" i="89"/>
  <c r="AF1399" i="89"/>
  <c r="G1399" i="89" s="1"/>
  <c r="BF1398" i="89"/>
  <c r="BE1398" i="89"/>
  <c r="BD1398" i="89"/>
  <c r="BC1398" i="89"/>
  <c r="BB1398" i="89"/>
  <c r="BA1398" i="89"/>
  <c r="AZ1398" i="89"/>
  <c r="AY1398" i="89"/>
  <c r="AX1398" i="89"/>
  <c r="AW1398" i="89"/>
  <c r="AV1398" i="89"/>
  <c r="AU1398" i="89"/>
  <c r="AT1398" i="89"/>
  <c r="AF1398" i="89"/>
  <c r="G1398" i="89" s="1"/>
  <c r="BF1397" i="89"/>
  <c r="BE1397" i="89"/>
  <c r="BD1397" i="89"/>
  <c r="BC1397" i="89"/>
  <c r="BB1397" i="89"/>
  <c r="BA1397" i="89"/>
  <c r="AZ1397" i="89"/>
  <c r="AY1397" i="89"/>
  <c r="AX1397" i="89"/>
  <c r="AW1397" i="89"/>
  <c r="AV1397" i="89"/>
  <c r="AU1397" i="89"/>
  <c r="AT1397" i="89"/>
  <c r="AF1397" i="89"/>
  <c r="G1397" i="89" s="1"/>
  <c r="BF1396" i="89"/>
  <c r="BE1396" i="89"/>
  <c r="BD1396" i="89"/>
  <c r="BC1396" i="89"/>
  <c r="BB1396" i="89"/>
  <c r="BA1396" i="89"/>
  <c r="AZ1396" i="89"/>
  <c r="AY1396" i="89"/>
  <c r="AX1396" i="89"/>
  <c r="AW1396" i="89"/>
  <c r="AV1396" i="89"/>
  <c r="AU1396" i="89"/>
  <c r="AT1396" i="89"/>
  <c r="AF1396" i="89"/>
  <c r="G1396" i="89" s="1"/>
  <c r="BF1395" i="89"/>
  <c r="BE1395" i="89"/>
  <c r="BD1395" i="89"/>
  <c r="BC1395" i="89"/>
  <c r="BB1395" i="89"/>
  <c r="BA1395" i="89"/>
  <c r="AZ1395" i="89"/>
  <c r="AY1395" i="89"/>
  <c r="AX1395" i="89"/>
  <c r="AW1395" i="89"/>
  <c r="AV1395" i="89"/>
  <c r="AU1395" i="89"/>
  <c r="AT1395" i="89"/>
  <c r="AF1395" i="89"/>
  <c r="G1395" i="89" s="1"/>
  <c r="BF1394" i="89"/>
  <c r="BE1394" i="89"/>
  <c r="BD1394" i="89"/>
  <c r="BC1394" i="89"/>
  <c r="BB1394" i="89"/>
  <c r="BA1394" i="89"/>
  <c r="AZ1394" i="89"/>
  <c r="AY1394" i="89"/>
  <c r="AX1394" i="89"/>
  <c r="AW1394" i="89"/>
  <c r="AV1394" i="89"/>
  <c r="AU1394" i="89"/>
  <c r="AT1394" i="89"/>
  <c r="AF1394" i="89"/>
  <c r="G1394" i="89" s="1"/>
  <c r="BF1393" i="89"/>
  <c r="BE1393" i="89"/>
  <c r="BD1393" i="89"/>
  <c r="BC1393" i="89"/>
  <c r="BB1393" i="89"/>
  <c r="BA1393" i="89"/>
  <c r="AZ1393" i="89"/>
  <c r="AY1393" i="89"/>
  <c r="AX1393" i="89"/>
  <c r="AW1393" i="89"/>
  <c r="AV1393" i="89"/>
  <c r="AU1393" i="89"/>
  <c r="AT1393" i="89"/>
  <c r="AF1393" i="89"/>
  <c r="G1393" i="89" s="1"/>
  <c r="BF1392" i="89"/>
  <c r="BE1392" i="89"/>
  <c r="BD1392" i="89"/>
  <c r="BC1392" i="89"/>
  <c r="BB1392" i="89"/>
  <c r="BA1392" i="89"/>
  <c r="AZ1392" i="89"/>
  <c r="AY1392" i="89"/>
  <c r="AX1392" i="89"/>
  <c r="AW1392" i="89"/>
  <c r="AV1392" i="89"/>
  <c r="AU1392" i="89"/>
  <c r="AT1392" i="89"/>
  <c r="AF1392" i="89"/>
  <c r="G1392" i="89" s="1"/>
  <c r="BF1391" i="89"/>
  <c r="BE1391" i="89"/>
  <c r="BD1391" i="89"/>
  <c r="BC1391" i="89"/>
  <c r="BB1391" i="89"/>
  <c r="BA1391" i="89"/>
  <c r="AZ1391" i="89"/>
  <c r="AY1391" i="89"/>
  <c r="AX1391" i="89"/>
  <c r="AW1391" i="89"/>
  <c r="AV1391" i="89"/>
  <c r="AU1391" i="89"/>
  <c r="AT1391" i="89"/>
  <c r="AF1391" i="89"/>
  <c r="G1391" i="89" s="1"/>
  <c r="BF1390" i="89"/>
  <c r="BE1390" i="89"/>
  <c r="BD1390" i="89"/>
  <c r="BC1390" i="89"/>
  <c r="BB1390" i="89"/>
  <c r="BA1390" i="89"/>
  <c r="AZ1390" i="89"/>
  <c r="AY1390" i="89"/>
  <c r="AX1390" i="89"/>
  <c r="AW1390" i="89"/>
  <c r="AV1390" i="89"/>
  <c r="AU1390" i="89"/>
  <c r="AT1390" i="89"/>
  <c r="AF1390" i="89"/>
  <c r="G1390" i="89" s="1"/>
  <c r="BF1389" i="89"/>
  <c r="BE1389" i="89"/>
  <c r="BD1389" i="89"/>
  <c r="BC1389" i="89"/>
  <c r="BB1389" i="89"/>
  <c r="BA1389" i="89"/>
  <c r="AZ1389" i="89"/>
  <c r="AY1389" i="89"/>
  <c r="AX1389" i="89"/>
  <c r="AW1389" i="89"/>
  <c r="AV1389" i="89"/>
  <c r="AU1389" i="89"/>
  <c r="AT1389" i="89"/>
  <c r="AF1389" i="89"/>
  <c r="G1389" i="89" s="1"/>
  <c r="BF1388" i="89"/>
  <c r="BE1388" i="89"/>
  <c r="BD1388" i="89"/>
  <c r="BC1388" i="89"/>
  <c r="BB1388" i="89"/>
  <c r="BA1388" i="89"/>
  <c r="AZ1388" i="89"/>
  <c r="AY1388" i="89"/>
  <c r="AX1388" i="89"/>
  <c r="AW1388" i="89"/>
  <c r="AV1388" i="89"/>
  <c r="AU1388" i="89"/>
  <c r="AT1388" i="89"/>
  <c r="AF1388" i="89"/>
  <c r="G1388" i="89" s="1"/>
  <c r="BF1387" i="89"/>
  <c r="BE1387" i="89"/>
  <c r="BD1387" i="89"/>
  <c r="BC1387" i="89"/>
  <c r="BB1387" i="89"/>
  <c r="BA1387" i="89"/>
  <c r="AZ1387" i="89"/>
  <c r="AY1387" i="89"/>
  <c r="AX1387" i="89"/>
  <c r="AW1387" i="89"/>
  <c r="AV1387" i="89"/>
  <c r="AU1387" i="89"/>
  <c r="AT1387" i="89"/>
  <c r="AF1387" i="89"/>
  <c r="G1387" i="89" s="1"/>
  <c r="BF1386" i="89"/>
  <c r="BE1386" i="89"/>
  <c r="BD1386" i="89"/>
  <c r="BC1386" i="89"/>
  <c r="BB1386" i="89"/>
  <c r="BA1386" i="89"/>
  <c r="AZ1386" i="89"/>
  <c r="AY1386" i="89"/>
  <c r="AX1386" i="89"/>
  <c r="AW1386" i="89"/>
  <c r="AV1386" i="89"/>
  <c r="AU1386" i="89"/>
  <c r="AT1386" i="89"/>
  <c r="AF1386" i="89"/>
  <c r="G1386" i="89" s="1"/>
  <c r="BF1385" i="89"/>
  <c r="BE1385" i="89"/>
  <c r="BD1385" i="89"/>
  <c r="BC1385" i="89"/>
  <c r="BB1385" i="89"/>
  <c r="BA1385" i="89"/>
  <c r="AZ1385" i="89"/>
  <c r="AY1385" i="89"/>
  <c r="AX1385" i="89"/>
  <c r="AW1385" i="89"/>
  <c r="AV1385" i="89"/>
  <c r="AU1385" i="89"/>
  <c r="AT1385" i="89"/>
  <c r="AF1385" i="89"/>
  <c r="G1385" i="89" s="1"/>
  <c r="BF1384" i="89"/>
  <c r="BE1384" i="89"/>
  <c r="BD1384" i="89"/>
  <c r="BC1384" i="89"/>
  <c r="BB1384" i="89"/>
  <c r="BA1384" i="89"/>
  <c r="AZ1384" i="89"/>
  <c r="AY1384" i="89"/>
  <c r="AX1384" i="89"/>
  <c r="AW1384" i="89"/>
  <c r="AV1384" i="89"/>
  <c r="AU1384" i="89"/>
  <c r="AT1384" i="89"/>
  <c r="AF1384" i="89"/>
  <c r="G1384" i="89" s="1"/>
  <c r="BF1383" i="89"/>
  <c r="BE1383" i="89"/>
  <c r="BD1383" i="89"/>
  <c r="BC1383" i="89"/>
  <c r="BB1383" i="89"/>
  <c r="BA1383" i="89"/>
  <c r="AZ1383" i="89"/>
  <c r="AY1383" i="89"/>
  <c r="AX1383" i="89"/>
  <c r="AW1383" i="89"/>
  <c r="AV1383" i="89"/>
  <c r="AU1383" i="89"/>
  <c r="AT1383" i="89"/>
  <c r="AF1383" i="89"/>
  <c r="G1383" i="89" s="1"/>
  <c r="BF1382" i="89"/>
  <c r="BE1382" i="89"/>
  <c r="BD1382" i="89"/>
  <c r="BC1382" i="89"/>
  <c r="BB1382" i="89"/>
  <c r="BA1382" i="89"/>
  <c r="AZ1382" i="89"/>
  <c r="AY1382" i="89"/>
  <c r="AX1382" i="89"/>
  <c r="AW1382" i="89"/>
  <c r="AV1382" i="89"/>
  <c r="AU1382" i="89"/>
  <c r="AT1382" i="89"/>
  <c r="AF1382" i="89"/>
  <c r="G1382" i="89" s="1"/>
  <c r="BF1381" i="89"/>
  <c r="BE1381" i="89"/>
  <c r="BD1381" i="89"/>
  <c r="BC1381" i="89"/>
  <c r="BB1381" i="89"/>
  <c r="BA1381" i="89"/>
  <c r="AZ1381" i="89"/>
  <c r="AY1381" i="89"/>
  <c r="AX1381" i="89"/>
  <c r="AW1381" i="89"/>
  <c r="AV1381" i="89"/>
  <c r="AU1381" i="89"/>
  <c r="AT1381" i="89"/>
  <c r="AF1381" i="89"/>
  <c r="G1381" i="89" s="1"/>
  <c r="BF1380" i="89"/>
  <c r="BE1380" i="89"/>
  <c r="BD1380" i="89"/>
  <c r="BC1380" i="89"/>
  <c r="BB1380" i="89"/>
  <c r="BA1380" i="89"/>
  <c r="AZ1380" i="89"/>
  <c r="AY1380" i="89"/>
  <c r="AX1380" i="89"/>
  <c r="AW1380" i="89"/>
  <c r="AV1380" i="89"/>
  <c r="AU1380" i="89"/>
  <c r="AT1380" i="89"/>
  <c r="AF1380" i="89"/>
  <c r="G1380" i="89" s="1"/>
  <c r="BF1379" i="89"/>
  <c r="BE1379" i="89"/>
  <c r="BD1379" i="89"/>
  <c r="BC1379" i="89"/>
  <c r="BB1379" i="89"/>
  <c r="BA1379" i="89"/>
  <c r="AZ1379" i="89"/>
  <c r="AY1379" i="89"/>
  <c r="AX1379" i="89"/>
  <c r="AW1379" i="89"/>
  <c r="AV1379" i="89"/>
  <c r="AU1379" i="89"/>
  <c r="AT1379" i="89"/>
  <c r="AF1379" i="89"/>
  <c r="G1379" i="89" s="1"/>
  <c r="BF1378" i="89"/>
  <c r="BE1378" i="89"/>
  <c r="BD1378" i="89"/>
  <c r="BC1378" i="89"/>
  <c r="BB1378" i="89"/>
  <c r="BA1378" i="89"/>
  <c r="AZ1378" i="89"/>
  <c r="AY1378" i="89"/>
  <c r="AX1378" i="89"/>
  <c r="AW1378" i="89"/>
  <c r="AV1378" i="89"/>
  <c r="AU1378" i="89"/>
  <c r="AT1378" i="89"/>
  <c r="AF1378" i="89"/>
  <c r="G1378" i="89" s="1"/>
  <c r="BF1377" i="89"/>
  <c r="BE1377" i="89"/>
  <c r="BD1377" i="89"/>
  <c r="BC1377" i="89"/>
  <c r="BB1377" i="89"/>
  <c r="BA1377" i="89"/>
  <c r="AZ1377" i="89"/>
  <c r="AY1377" i="89"/>
  <c r="AX1377" i="89"/>
  <c r="AW1377" i="89"/>
  <c r="AV1377" i="89"/>
  <c r="AU1377" i="89"/>
  <c r="AT1377" i="89"/>
  <c r="AF1377" i="89"/>
  <c r="G1377" i="89" s="1"/>
  <c r="BF1376" i="89"/>
  <c r="BE1376" i="89"/>
  <c r="BD1376" i="89"/>
  <c r="BC1376" i="89"/>
  <c r="BB1376" i="89"/>
  <c r="BA1376" i="89"/>
  <c r="AZ1376" i="89"/>
  <c r="AY1376" i="89"/>
  <c r="AX1376" i="89"/>
  <c r="AW1376" i="89"/>
  <c r="AV1376" i="89"/>
  <c r="AU1376" i="89"/>
  <c r="AT1376" i="89"/>
  <c r="AF1376" i="89"/>
  <c r="G1376" i="89" s="1"/>
  <c r="BF1375" i="89"/>
  <c r="BE1375" i="89"/>
  <c r="BD1375" i="89"/>
  <c r="BC1375" i="89"/>
  <c r="BB1375" i="89"/>
  <c r="BA1375" i="89"/>
  <c r="AZ1375" i="89"/>
  <c r="AY1375" i="89"/>
  <c r="AX1375" i="89"/>
  <c r="AW1375" i="89"/>
  <c r="AV1375" i="89"/>
  <c r="AU1375" i="89"/>
  <c r="AT1375" i="89"/>
  <c r="AF1375" i="89"/>
  <c r="G1375" i="89" s="1"/>
  <c r="BF1374" i="89"/>
  <c r="BE1374" i="89"/>
  <c r="BD1374" i="89"/>
  <c r="BC1374" i="89"/>
  <c r="BB1374" i="89"/>
  <c r="BA1374" i="89"/>
  <c r="AZ1374" i="89"/>
  <c r="AY1374" i="89"/>
  <c r="AX1374" i="89"/>
  <c r="AW1374" i="89"/>
  <c r="AV1374" i="89"/>
  <c r="AU1374" i="89"/>
  <c r="AT1374" i="89"/>
  <c r="AF1374" i="89"/>
  <c r="G1374" i="89" s="1"/>
  <c r="BF1373" i="89"/>
  <c r="BE1373" i="89"/>
  <c r="BD1373" i="89"/>
  <c r="BC1373" i="89"/>
  <c r="BB1373" i="89"/>
  <c r="BA1373" i="89"/>
  <c r="AZ1373" i="89"/>
  <c r="AY1373" i="89"/>
  <c r="AX1373" i="89"/>
  <c r="AW1373" i="89"/>
  <c r="AV1373" i="89"/>
  <c r="AU1373" i="89"/>
  <c r="AT1373" i="89"/>
  <c r="AF1373" i="89"/>
  <c r="G1373" i="89" s="1"/>
  <c r="BF1372" i="89"/>
  <c r="BE1372" i="89"/>
  <c r="BD1372" i="89"/>
  <c r="BC1372" i="89"/>
  <c r="BB1372" i="89"/>
  <c r="BA1372" i="89"/>
  <c r="AZ1372" i="89"/>
  <c r="AY1372" i="89"/>
  <c r="AX1372" i="89"/>
  <c r="AW1372" i="89"/>
  <c r="AV1372" i="89"/>
  <c r="AU1372" i="89"/>
  <c r="AT1372" i="89"/>
  <c r="AF1372" i="89"/>
  <c r="G1372" i="89" s="1"/>
  <c r="BF1371" i="89"/>
  <c r="BE1371" i="89"/>
  <c r="BD1371" i="89"/>
  <c r="BC1371" i="89"/>
  <c r="BB1371" i="89"/>
  <c r="BA1371" i="89"/>
  <c r="AZ1371" i="89"/>
  <c r="AY1371" i="89"/>
  <c r="AX1371" i="89"/>
  <c r="AW1371" i="89"/>
  <c r="AV1371" i="89"/>
  <c r="AU1371" i="89"/>
  <c r="AT1371" i="89"/>
  <c r="AF1371" i="89"/>
  <c r="G1371" i="89" s="1"/>
  <c r="BF1370" i="89"/>
  <c r="BE1370" i="89"/>
  <c r="BD1370" i="89"/>
  <c r="BC1370" i="89"/>
  <c r="BB1370" i="89"/>
  <c r="BA1370" i="89"/>
  <c r="AZ1370" i="89"/>
  <c r="AY1370" i="89"/>
  <c r="AX1370" i="89"/>
  <c r="AW1370" i="89"/>
  <c r="AV1370" i="89"/>
  <c r="AU1370" i="89"/>
  <c r="AT1370" i="89"/>
  <c r="AF1370" i="89"/>
  <c r="G1370" i="89" s="1"/>
  <c r="BF1369" i="89"/>
  <c r="BE1369" i="89"/>
  <c r="BD1369" i="89"/>
  <c r="BC1369" i="89"/>
  <c r="BB1369" i="89"/>
  <c r="BA1369" i="89"/>
  <c r="AZ1369" i="89"/>
  <c r="AY1369" i="89"/>
  <c r="AX1369" i="89"/>
  <c r="AW1369" i="89"/>
  <c r="AV1369" i="89"/>
  <c r="AU1369" i="89"/>
  <c r="AT1369" i="89"/>
  <c r="AF1369" i="89"/>
  <c r="G1369" i="89" s="1"/>
  <c r="BF1368" i="89"/>
  <c r="BE1368" i="89"/>
  <c r="BD1368" i="89"/>
  <c r="BC1368" i="89"/>
  <c r="BB1368" i="89"/>
  <c r="BA1368" i="89"/>
  <c r="AZ1368" i="89"/>
  <c r="AY1368" i="89"/>
  <c r="AX1368" i="89"/>
  <c r="AW1368" i="89"/>
  <c r="AV1368" i="89"/>
  <c r="AU1368" i="89"/>
  <c r="AT1368" i="89"/>
  <c r="AF1368" i="89"/>
  <c r="G1368" i="89" s="1"/>
  <c r="BF1367" i="89"/>
  <c r="BE1367" i="89"/>
  <c r="BD1367" i="89"/>
  <c r="BC1367" i="89"/>
  <c r="BB1367" i="89"/>
  <c r="BA1367" i="89"/>
  <c r="AZ1367" i="89"/>
  <c r="AY1367" i="89"/>
  <c r="AX1367" i="89"/>
  <c r="AW1367" i="89"/>
  <c r="AV1367" i="89"/>
  <c r="AU1367" i="89"/>
  <c r="AT1367" i="89"/>
  <c r="AF1367" i="89"/>
  <c r="G1367" i="89" s="1"/>
  <c r="BF1366" i="89"/>
  <c r="BE1366" i="89"/>
  <c r="BD1366" i="89"/>
  <c r="BC1366" i="89"/>
  <c r="BB1366" i="89"/>
  <c r="BA1366" i="89"/>
  <c r="AZ1366" i="89"/>
  <c r="AY1366" i="89"/>
  <c r="AX1366" i="89"/>
  <c r="AW1366" i="89"/>
  <c r="AV1366" i="89"/>
  <c r="AU1366" i="89"/>
  <c r="AT1366" i="89"/>
  <c r="AF1366" i="89"/>
  <c r="G1366" i="89" s="1"/>
  <c r="BF1365" i="89"/>
  <c r="BE1365" i="89"/>
  <c r="BD1365" i="89"/>
  <c r="BC1365" i="89"/>
  <c r="BB1365" i="89"/>
  <c r="BA1365" i="89"/>
  <c r="AZ1365" i="89"/>
  <c r="AY1365" i="89"/>
  <c r="AX1365" i="89"/>
  <c r="AW1365" i="89"/>
  <c r="AV1365" i="89"/>
  <c r="AU1365" i="89"/>
  <c r="AT1365" i="89"/>
  <c r="AF1365" i="89"/>
  <c r="G1365" i="89" s="1"/>
  <c r="BF1364" i="89"/>
  <c r="BE1364" i="89"/>
  <c r="BD1364" i="89"/>
  <c r="BC1364" i="89"/>
  <c r="BB1364" i="89"/>
  <c r="BA1364" i="89"/>
  <c r="AZ1364" i="89"/>
  <c r="AY1364" i="89"/>
  <c r="AX1364" i="89"/>
  <c r="AW1364" i="89"/>
  <c r="AV1364" i="89"/>
  <c r="AU1364" i="89"/>
  <c r="AT1364" i="89"/>
  <c r="AF1364" i="89"/>
  <c r="G1364" i="89" s="1"/>
  <c r="BF1363" i="89"/>
  <c r="BE1363" i="89"/>
  <c r="BD1363" i="89"/>
  <c r="BC1363" i="89"/>
  <c r="BB1363" i="89"/>
  <c r="BA1363" i="89"/>
  <c r="AZ1363" i="89"/>
  <c r="AY1363" i="89"/>
  <c r="AX1363" i="89"/>
  <c r="AW1363" i="89"/>
  <c r="AV1363" i="89"/>
  <c r="AU1363" i="89"/>
  <c r="AT1363" i="89"/>
  <c r="AF1363" i="89"/>
  <c r="G1363" i="89" s="1"/>
  <c r="BF1362" i="89"/>
  <c r="BE1362" i="89"/>
  <c r="BD1362" i="89"/>
  <c r="BC1362" i="89"/>
  <c r="BB1362" i="89"/>
  <c r="BA1362" i="89"/>
  <c r="AZ1362" i="89"/>
  <c r="AY1362" i="89"/>
  <c r="AX1362" i="89"/>
  <c r="AW1362" i="89"/>
  <c r="AV1362" i="89"/>
  <c r="AU1362" i="89"/>
  <c r="AT1362" i="89"/>
  <c r="AF1362" i="89"/>
  <c r="G1362" i="89" s="1"/>
  <c r="BF1361" i="89"/>
  <c r="BE1361" i="89"/>
  <c r="BD1361" i="89"/>
  <c r="BC1361" i="89"/>
  <c r="BB1361" i="89"/>
  <c r="BA1361" i="89"/>
  <c r="AZ1361" i="89"/>
  <c r="AY1361" i="89"/>
  <c r="AX1361" i="89"/>
  <c r="AW1361" i="89"/>
  <c r="AV1361" i="89"/>
  <c r="AU1361" i="89"/>
  <c r="AT1361" i="89"/>
  <c r="AF1361" i="89"/>
  <c r="G1361" i="89" s="1"/>
  <c r="BF1360" i="89"/>
  <c r="BE1360" i="89"/>
  <c r="BD1360" i="89"/>
  <c r="BC1360" i="89"/>
  <c r="BB1360" i="89"/>
  <c r="BA1360" i="89"/>
  <c r="AZ1360" i="89"/>
  <c r="AY1360" i="89"/>
  <c r="AX1360" i="89"/>
  <c r="AW1360" i="89"/>
  <c r="AV1360" i="89"/>
  <c r="AU1360" i="89"/>
  <c r="AT1360" i="89"/>
  <c r="AF1360" i="89"/>
  <c r="G1360" i="89" s="1"/>
  <c r="BF1359" i="89"/>
  <c r="BE1359" i="89"/>
  <c r="BD1359" i="89"/>
  <c r="BC1359" i="89"/>
  <c r="BB1359" i="89"/>
  <c r="BA1359" i="89"/>
  <c r="AZ1359" i="89"/>
  <c r="AY1359" i="89"/>
  <c r="AX1359" i="89"/>
  <c r="AW1359" i="89"/>
  <c r="AV1359" i="89"/>
  <c r="AU1359" i="89"/>
  <c r="AT1359" i="89"/>
  <c r="AF1359" i="89"/>
  <c r="G1359" i="89" s="1"/>
  <c r="BF1358" i="89"/>
  <c r="BE1358" i="89"/>
  <c r="BD1358" i="89"/>
  <c r="BC1358" i="89"/>
  <c r="BB1358" i="89"/>
  <c r="BA1358" i="89"/>
  <c r="AZ1358" i="89"/>
  <c r="AY1358" i="89"/>
  <c r="AX1358" i="89"/>
  <c r="AW1358" i="89"/>
  <c r="AV1358" i="89"/>
  <c r="AU1358" i="89"/>
  <c r="AT1358" i="89"/>
  <c r="AF1358" i="89"/>
  <c r="G1358" i="89" s="1"/>
  <c r="BF1357" i="89"/>
  <c r="BE1357" i="89"/>
  <c r="BD1357" i="89"/>
  <c r="BC1357" i="89"/>
  <c r="BB1357" i="89"/>
  <c r="BA1357" i="89"/>
  <c r="AZ1357" i="89"/>
  <c r="AY1357" i="89"/>
  <c r="AX1357" i="89"/>
  <c r="AW1357" i="89"/>
  <c r="AV1357" i="89"/>
  <c r="AU1357" i="89"/>
  <c r="AT1357" i="89"/>
  <c r="AF1357" i="89"/>
  <c r="G1357" i="89" s="1"/>
  <c r="BF1356" i="89"/>
  <c r="BE1356" i="89"/>
  <c r="BD1356" i="89"/>
  <c r="BC1356" i="89"/>
  <c r="BB1356" i="89"/>
  <c r="BA1356" i="89"/>
  <c r="AZ1356" i="89"/>
  <c r="AY1356" i="89"/>
  <c r="AX1356" i="89"/>
  <c r="AW1356" i="89"/>
  <c r="AV1356" i="89"/>
  <c r="AU1356" i="89"/>
  <c r="AT1356" i="89"/>
  <c r="AF1356" i="89"/>
  <c r="G1356" i="89" s="1"/>
  <c r="BF1355" i="89"/>
  <c r="BE1355" i="89"/>
  <c r="BD1355" i="89"/>
  <c r="BC1355" i="89"/>
  <c r="BB1355" i="89"/>
  <c r="BA1355" i="89"/>
  <c r="AZ1355" i="89"/>
  <c r="AY1355" i="89"/>
  <c r="AX1355" i="89"/>
  <c r="AW1355" i="89"/>
  <c r="AV1355" i="89"/>
  <c r="AU1355" i="89"/>
  <c r="AT1355" i="89"/>
  <c r="AF1355" i="89"/>
  <c r="G1355" i="89" s="1"/>
  <c r="BF1354" i="89"/>
  <c r="BE1354" i="89"/>
  <c r="BD1354" i="89"/>
  <c r="BC1354" i="89"/>
  <c r="BB1354" i="89"/>
  <c r="BA1354" i="89"/>
  <c r="AZ1354" i="89"/>
  <c r="AY1354" i="89"/>
  <c r="AX1354" i="89"/>
  <c r="AW1354" i="89"/>
  <c r="AV1354" i="89"/>
  <c r="AU1354" i="89"/>
  <c r="AT1354" i="89"/>
  <c r="AF1354" i="89"/>
  <c r="G1354" i="89" s="1"/>
  <c r="BF1353" i="89"/>
  <c r="BE1353" i="89"/>
  <c r="BD1353" i="89"/>
  <c r="BC1353" i="89"/>
  <c r="BB1353" i="89"/>
  <c r="BA1353" i="89"/>
  <c r="AZ1353" i="89"/>
  <c r="AY1353" i="89"/>
  <c r="AX1353" i="89"/>
  <c r="AW1353" i="89"/>
  <c r="AV1353" i="89"/>
  <c r="AU1353" i="89"/>
  <c r="AT1353" i="89"/>
  <c r="AF1353" i="89"/>
  <c r="G1353" i="89" s="1"/>
  <c r="BF1352" i="89"/>
  <c r="BE1352" i="89"/>
  <c r="BD1352" i="89"/>
  <c r="BC1352" i="89"/>
  <c r="BB1352" i="89"/>
  <c r="BA1352" i="89"/>
  <c r="AZ1352" i="89"/>
  <c r="AY1352" i="89"/>
  <c r="AX1352" i="89"/>
  <c r="AW1352" i="89"/>
  <c r="AV1352" i="89"/>
  <c r="AU1352" i="89"/>
  <c r="AT1352" i="89"/>
  <c r="AF1352" i="89"/>
  <c r="G1352" i="89" s="1"/>
  <c r="BF1351" i="89"/>
  <c r="BE1351" i="89"/>
  <c r="BD1351" i="89"/>
  <c r="BC1351" i="89"/>
  <c r="BB1351" i="89"/>
  <c r="BA1351" i="89"/>
  <c r="AZ1351" i="89"/>
  <c r="AY1351" i="89"/>
  <c r="AX1351" i="89"/>
  <c r="AW1351" i="89"/>
  <c r="AV1351" i="89"/>
  <c r="AU1351" i="89"/>
  <c r="AT1351" i="89"/>
  <c r="AF1351" i="89"/>
  <c r="G1351" i="89" s="1"/>
  <c r="BF1350" i="89"/>
  <c r="BE1350" i="89"/>
  <c r="BD1350" i="89"/>
  <c r="BC1350" i="89"/>
  <c r="BB1350" i="89"/>
  <c r="BA1350" i="89"/>
  <c r="AZ1350" i="89"/>
  <c r="AY1350" i="89"/>
  <c r="AX1350" i="89"/>
  <c r="AW1350" i="89"/>
  <c r="AV1350" i="89"/>
  <c r="AU1350" i="89"/>
  <c r="AT1350" i="89"/>
  <c r="AF1350" i="89"/>
  <c r="G1350" i="89" s="1"/>
  <c r="BF1349" i="89"/>
  <c r="BE1349" i="89"/>
  <c r="BD1349" i="89"/>
  <c r="BC1349" i="89"/>
  <c r="BB1349" i="89"/>
  <c r="BA1349" i="89"/>
  <c r="AZ1349" i="89"/>
  <c r="AY1349" i="89"/>
  <c r="AX1349" i="89"/>
  <c r="AW1349" i="89"/>
  <c r="AV1349" i="89"/>
  <c r="AU1349" i="89"/>
  <c r="AT1349" i="89"/>
  <c r="AF1349" i="89"/>
  <c r="G1349" i="89" s="1"/>
  <c r="BF1348" i="89"/>
  <c r="BE1348" i="89"/>
  <c r="BD1348" i="89"/>
  <c r="BC1348" i="89"/>
  <c r="BB1348" i="89"/>
  <c r="BA1348" i="89"/>
  <c r="AZ1348" i="89"/>
  <c r="AY1348" i="89"/>
  <c r="AX1348" i="89"/>
  <c r="AW1348" i="89"/>
  <c r="AV1348" i="89"/>
  <c r="AU1348" i="89"/>
  <c r="AT1348" i="89"/>
  <c r="AF1348" i="89"/>
  <c r="G1348" i="89" s="1"/>
  <c r="BF1347" i="89"/>
  <c r="BE1347" i="89"/>
  <c r="BD1347" i="89"/>
  <c r="BC1347" i="89"/>
  <c r="BB1347" i="89"/>
  <c r="BA1347" i="89"/>
  <c r="AZ1347" i="89"/>
  <c r="AY1347" i="89"/>
  <c r="AX1347" i="89"/>
  <c r="AW1347" i="89"/>
  <c r="AV1347" i="89"/>
  <c r="AU1347" i="89"/>
  <c r="AT1347" i="89"/>
  <c r="AF1347" i="89"/>
  <c r="G1347" i="89" s="1"/>
  <c r="BF1346" i="89"/>
  <c r="BE1346" i="89"/>
  <c r="BD1346" i="89"/>
  <c r="BC1346" i="89"/>
  <c r="BB1346" i="89"/>
  <c r="BA1346" i="89"/>
  <c r="AZ1346" i="89"/>
  <c r="AY1346" i="89"/>
  <c r="AX1346" i="89"/>
  <c r="AW1346" i="89"/>
  <c r="AV1346" i="89"/>
  <c r="AU1346" i="89"/>
  <c r="AT1346" i="89"/>
  <c r="AF1346" i="89"/>
  <c r="G1346" i="89" s="1"/>
  <c r="BF1345" i="89"/>
  <c r="BE1345" i="89"/>
  <c r="BD1345" i="89"/>
  <c r="BC1345" i="89"/>
  <c r="BB1345" i="89"/>
  <c r="BA1345" i="89"/>
  <c r="AZ1345" i="89"/>
  <c r="AY1345" i="89"/>
  <c r="AX1345" i="89"/>
  <c r="AW1345" i="89"/>
  <c r="AV1345" i="89"/>
  <c r="AU1345" i="89"/>
  <c r="AT1345" i="89"/>
  <c r="AF1345" i="89"/>
  <c r="G1345" i="89" s="1"/>
  <c r="BF1344" i="89"/>
  <c r="BE1344" i="89"/>
  <c r="BD1344" i="89"/>
  <c r="BC1344" i="89"/>
  <c r="BB1344" i="89"/>
  <c r="BA1344" i="89"/>
  <c r="AZ1344" i="89"/>
  <c r="AY1344" i="89"/>
  <c r="AX1344" i="89"/>
  <c r="AW1344" i="89"/>
  <c r="AV1344" i="89"/>
  <c r="AU1344" i="89"/>
  <c r="AT1344" i="89"/>
  <c r="AF1344" i="89"/>
  <c r="G1344" i="89" s="1"/>
  <c r="BF1343" i="89"/>
  <c r="BE1343" i="89"/>
  <c r="BD1343" i="89"/>
  <c r="BC1343" i="89"/>
  <c r="BB1343" i="89"/>
  <c r="BA1343" i="89"/>
  <c r="AZ1343" i="89"/>
  <c r="AY1343" i="89"/>
  <c r="AX1343" i="89"/>
  <c r="AW1343" i="89"/>
  <c r="AV1343" i="89"/>
  <c r="AU1343" i="89"/>
  <c r="AT1343" i="89"/>
  <c r="AF1343" i="89"/>
  <c r="G1343" i="89" s="1"/>
  <c r="BF1342" i="89"/>
  <c r="BE1342" i="89"/>
  <c r="BD1342" i="89"/>
  <c r="BC1342" i="89"/>
  <c r="BB1342" i="89"/>
  <c r="BA1342" i="89"/>
  <c r="AZ1342" i="89"/>
  <c r="AY1342" i="89"/>
  <c r="AX1342" i="89"/>
  <c r="AW1342" i="89"/>
  <c r="AV1342" i="89"/>
  <c r="AU1342" i="89"/>
  <c r="AT1342" i="89"/>
  <c r="AF1342" i="89"/>
  <c r="G1342" i="89" s="1"/>
  <c r="BF1341" i="89"/>
  <c r="BE1341" i="89"/>
  <c r="BD1341" i="89"/>
  <c r="BC1341" i="89"/>
  <c r="BB1341" i="89"/>
  <c r="BA1341" i="89"/>
  <c r="AZ1341" i="89"/>
  <c r="AY1341" i="89"/>
  <c r="AX1341" i="89"/>
  <c r="AW1341" i="89"/>
  <c r="AV1341" i="89"/>
  <c r="AU1341" i="89"/>
  <c r="AT1341" i="89"/>
  <c r="AF1341" i="89"/>
  <c r="G1341" i="89" s="1"/>
  <c r="BF1340" i="89"/>
  <c r="BE1340" i="89"/>
  <c r="BD1340" i="89"/>
  <c r="BC1340" i="89"/>
  <c r="BB1340" i="89"/>
  <c r="BA1340" i="89"/>
  <c r="AZ1340" i="89"/>
  <c r="AY1340" i="89"/>
  <c r="AX1340" i="89"/>
  <c r="AW1340" i="89"/>
  <c r="AV1340" i="89"/>
  <c r="AU1340" i="89"/>
  <c r="AT1340" i="89"/>
  <c r="AF1340" i="89"/>
  <c r="G1340" i="89" s="1"/>
  <c r="BF1339" i="89"/>
  <c r="BE1339" i="89"/>
  <c r="BD1339" i="89"/>
  <c r="BC1339" i="89"/>
  <c r="BB1339" i="89"/>
  <c r="BA1339" i="89"/>
  <c r="AZ1339" i="89"/>
  <c r="AY1339" i="89"/>
  <c r="AX1339" i="89"/>
  <c r="AW1339" i="89"/>
  <c r="AV1339" i="89"/>
  <c r="AU1339" i="89"/>
  <c r="AT1339" i="89"/>
  <c r="AF1339" i="89"/>
  <c r="G1339" i="89" s="1"/>
  <c r="BF1338" i="89"/>
  <c r="BE1338" i="89"/>
  <c r="BD1338" i="89"/>
  <c r="BC1338" i="89"/>
  <c r="BB1338" i="89"/>
  <c r="BA1338" i="89"/>
  <c r="AZ1338" i="89"/>
  <c r="AY1338" i="89"/>
  <c r="AX1338" i="89"/>
  <c r="AW1338" i="89"/>
  <c r="AV1338" i="89"/>
  <c r="AU1338" i="89"/>
  <c r="AT1338" i="89"/>
  <c r="AF1338" i="89"/>
  <c r="G1338" i="89" s="1"/>
  <c r="BF1337" i="89"/>
  <c r="BE1337" i="89"/>
  <c r="BD1337" i="89"/>
  <c r="BC1337" i="89"/>
  <c r="BB1337" i="89"/>
  <c r="BA1337" i="89"/>
  <c r="AZ1337" i="89"/>
  <c r="AY1337" i="89"/>
  <c r="AX1337" i="89"/>
  <c r="AW1337" i="89"/>
  <c r="AV1337" i="89"/>
  <c r="AU1337" i="89"/>
  <c r="AT1337" i="89"/>
  <c r="AF1337" i="89"/>
  <c r="G1337" i="89" s="1"/>
  <c r="BF1336" i="89"/>
  <c r="BE1336" i="89"/>
  <c r="BD1336" i="89"/>
  <c r="BC1336" i="89"/>
  <c r="BB1336" i="89"/>
  <c r="BA1336" i="89"/>
  <c r="AZ1336" i="89"/>
  <c r="AY1336" i="89"/>
  <c r="AX1336" i="89"/>
  <c r="AW1336" i="89"/>
  <c r="AV1336" i="89"/>
  <c r="AU1336" i="89"/>
  <c r="AT1336" i="89"/>
  <c r="AF1336" i="89"/>
  <c r="G1336" i="89" s="1"/>
  <c r="BF1335" i="89"/>
  <c r="BE1335" i="89"/>
  <c r="BD1335" i="89"/>
  <c r="BC1335" i="89"/>
  <c r="BB1335" i="89"/>
  <c r="BA1335" i="89"/>
  <c r="AZ1335" i="89"/>
  <c r="AY1335" i="89"/>
  <c r="AX1335" i="89"/>
  <c r="AW1335" i="89"/>
  <c r="AV1335" i="89"/>
  <c r="AU1335" i="89"/>
  <c r="AT1335" i="89"/>
  <c r="AF1335" i="89"/>
  <c r="G1335" i="89" s="1"/>
  <c r="BF1334" i="89"/>
  <c r="BE1334" i="89"/>
  <c r="BD1334" i="89"/>
  <c r="BC1334" i="89"/>
  <c r="BB1334" i="89"/>
  <c r="BA1334" i="89"/>
  <c r="AZ1334" i="89"/>
  <c r="AY1334" i="89"/>
  <c r="AX1334" i="89"/>
  <c r="AW1334" i="89"/>
  <c r="AV1334" i="89"/>
  <c r="AU1334" i="89"/>
  <c r="AT1334" i="89"/>
  <c r="AF1334" i="89"/>
  <c r="G1334" i="89" s="1"/>
  <c r="BF1333" i="89"/>
  <c r="BE1333" i="89"/>
  <c r="BD1333" i="89"/>
  <c r="BC1333" i="89"/>
  <c r="BB1333" i="89"/>
  <c r="BA1333" i="89"/>
  <c r="AZ1333" i="89"/>
  <c r="AY1333" i="89"/>
  <c r="AX1333" i="89"/>
  <c r="AW1333" i="89"/>
  <c r="AV1333" i="89"/>
  <c r="AU1333" i="89"/>
  <c r="AT1333" i="89"/>
  <c r="AF1333" i="89"/>
  <c r="G1333" i="89" s="1"/>
  <c r="BF1332" i="89"/>
  <c r="BE1332" i="89"/>
  <c r="BD1332" i="89"/>
  <c r="BC1332" i="89"/>
  <c r="BB1332" i="89"/>
  <c r="BA1332" i="89"/>
  <c r="AZ1332" i="89"/>
  <c r="AY1332" i="89"/>
  <c r="AX1332" i="89"/>
  <c r="AW1332" i="89"/>
  <c r="AV1332" i="89"/>
  <c r="AU1332" i="89"/>
  <c r="AT1332" i="89"/>
  <c r="AF1332" i="89"/>
  <c r="G1332" i="89" s="1"/>
  <c r="BF1331" i="89"/>
  <c r="BE1331" i="89"/>
  <c r="BD1331" i="89"/>
  <c r="BC1331" i="89"/>
  <c r="BB1331" i="89"/>
  <c r="BA1331" i="89"/>
  <c r="AZ1331" i="89"/>
  <c r="AY1331" i="89"/>
  <c r="AX1331" i="89"/>
  <c r="AW1331" i="89"/>
  <c r="AV1331" i="89"/>
  <c r="AU1331" i="89"/>
  <c r="AT1331" i="89"/>
  <c r="AF1331" i="89"/>
  <c r="G1331" i="89" s="1"/>
  <c r="BF1330" i="89"/>
  <c r="BE1330" i="89"/>
  <c r="BD1330" i="89"/>
  <c r="BC1330" i="89"/>
  <c r="BB1330" i="89"/>
  <c r="BA1330" i="89"/>
  <c r="AZ1330" i="89"/>
  <c r="AY1330" i="89"/>
  <c r="AX1330" i="89"/>
  <c r="AW1330" i="89"/>
  <c r="AV1330" i="89"/>
  <c r="AU1330" i="89"/>
  <c r="AT1330" i="89"/>
  <c r="AF1330" i="89"/>
  <c r="G1330" i="89" s="1"/>
  <c r="BF1329" i="89"/>
  <c r="BE1329" i="89"/>
  <c r="BD1329" i="89"/>
  <c r="BC1329" i="89"/>
  <c r="BB1329" i="89"/>
  <c r="BA1329" i="89"/>
  <c r="AZ1329" i="89"/>
  <c r="AY1329" i="89"/>
  <c r="AX1329" i="89"/>
  <c r="AW1329" i="89"/>
  <c r="AV1329" i="89"/>
  <c r="AU1329" i="89"/>
  <c r="AT1329" i="89"/>
  <c r="AF1329" i="89"/>
  <c r="G1329" i="89" s="1"/>
  <c r="BF1328" i="89"/>
  <c r="BE1328" i="89"/>
  <c r="BD1328" i="89"/>
  <c r="BC1328" i="89"/>
  <c r="BB1328" i="89"/>
  <c r="BA1328" i="89"/>
  <c r="AZ1328" i="89"/>
  <c r="AY1328" i="89"/>
  <c r="AX1328" i="89"/>
  <c r="AW1328" i="89"/>
  <c r="AV1328" i="89"/>
  <c r="AU1328" i="89"/>
  <c r="AT1328" i="89"/>
  <c r="AF1328" i="89"/>
  <c r="G1328" i="89" s="1"/>
  <c r="BF1327" i="89"/>
  <c r="BE1327" i="89"/>
  <c r="BD1327" i="89"/>
  <c r="BC1327" i="89"/>
  <c r="BB1327" i="89"/>
  <c r="BA1327" i="89"/>
  <c r="AZ1327" i="89"/>
  <c r="AY1327" i="89"/>
  <c r="AX1327" i="89"/>
  <c r="AW1327" i="89"/>
  <c r="AV1327" i="89"/>
  <c r="AU1327" i="89"/>
  <c r="AT1327" i="89"/>
  <c r="AF1327" i="89"/>
  <c r="G1327" i="89" s="1"/>
  <c r="BF1326" i="89"/>
  <c r="BE1326" i="89"/>
  <c r="BD1326" i="89"/>
  <c r="BC1326" i="89"/>
  <c r="BB1326" i="89"/>
  <c r="BA1326" i="89"/>
  <c r="AZ1326" i="89"/>
  <c r="AY1326" i="89"/>
  <c r="AX1326" i="89"/>
  <c r="AW1326" i="89"/>
  <c r="AV1326" i="89"/>
  <c r="AU1326" i="89"/>
  <c r="AT1326" i="89"/>
  <c r="AF1326" i="89"/>
  <c r="G1326" i="89" s="1"/>
  <c r="BF1325" i="89"/>
  <c r="BE1325" i="89"/>
  <c r="BD1325" i="89"/>
  <c r="BC1325" i="89"/>
  <c r="BB1325" i="89"/>
  <c r="BA1325" i="89"/>
  <c r="AZ1325" i="89"/>
  <c r="AY1325" i="89"/>
  <c r="AX1325" i="89"/>
  <c r="AW1325" i="89"/>
  <c r="AV1325" i="89"/>
  <c r="AU1325" i="89"/>
  <c r="AT1325" i="89"/>
  <c r="AF1325" i="89"/>
  <c r="G1325" i="89" s="1"/>
  <c r="BF1324" i="89"/>
  <c r="BE1324" i="89"/>
  <c r="BD1324" i="89"/>
  <c r="BC1324" i="89"/>
  <c r="BB1324" i="89"/>
  <c r="BA1324" i="89"/>
  <c r="AZ1324" i="89"/>
  <c r="AY1324" i="89"/>
  <c r="AX1324" i="89"/>
  <c r="AW1324" i="89"/>
  <c r="AV1324" i="89"/>
  <c r="AU1324" i="89"/>
  <c r="AT1324" i="89"/>
  <c r="AF1324" i="89"/>
  <c r="G1324" i="89" s="1"/>
  <c r="BF1323" i="89"/>
  <c r="BE1323" i="89"/>
  <c r="BD1323" i="89"/>
  <c r="BC1323" i="89"/>
  <c r="BB1323" i="89"/>
  <c r="BA1323" i="89"/>
  <c r="AZ1323" i="89"/>
  <c r="AY1323" i="89"/>
  <c r="AX1323" i="89"/>
  <c r="AW1323" i="89"/>
  <c r="AV1323" i="89"/>
  <c r="AU1323" i="89"/>
  <c r="AT1323" i="89"/>
  <c r="AF1323" i="89"/>
  <c r="G1323" i="89" s="1"/>
  <c r="BF1322" i="89"/>
  <c r="BE1322" i="89"/>
  <c r="BD1322" i="89"/>
  <c r="BC1322" i="89"/>
  <c r="BB1322" i="89"/>
  <c r="BA1322" i="89"/>
  <c r="AZ1322" i="89"/>
  <c r="AY1322" i="89"/>
  <c r="AX1322" i="89"/>
  <c r="AW1322" i="89"/>
  <c r="AV1322" i="89"/>
  <c r="AU1322" i="89"/>
  <c r="AT1322" i="89"/>
  <c r="AF1322" i="89"/>
  <c r="G1322" i="89" s="1"/>
  <c r="BF1321" i="89"/>
  <c r="BE1321" i="89"/>
  <c r="BD1321" i="89"/>
  <c r="BC1321" i="89"/>
  <c r="BB1321" i="89"/>
  <c r="BA1321" i="89"/>
  <c r="AZ1321" i="89"/>
  <c r="AY1321" i="89"/>
  <c r="AX1321" i="89"/>
  <c r="AW1321" i="89"/>
  <c r="AV1321" i="89"/>
  <c r="AU1321" i="89"/>
  <c r="AT1321" i="89"/>
  <c r="AF1321" i="89"/>
  <c r="G1321" i="89" s="1"/>
  <c r="BF1320" i="89"/>
  <c r="BE1320" i="89"/>
  <c r="BD1320" i="89"/>
  <c r="BC1320" i="89"/>
  <c r="BB1320" i="89"/>
  <c r="BA1320" i="89"/>
  <c r="AZ1320" i="89"/>
  <c r="AY1320" i="89"/>
  <c r="AX1320" i="89"/>
  <c r="AW1320" i="89"/>
  <c r="AV1320" i="89"/>
  <c r="AU1320" i="89"/>
  <c r="AT1320" i="89"/>
  <c r="AF1320" i="89"/>
  <c r="G1320" i="89" s="1"/>
  <c r="BF1319" i="89"/>
  <c r="BE1319" i="89"/>
  <c r="BD1319" i="89"/>
  <c r="BC1319" i="89"/>
  <c r="BB1319" i="89"/>
  <c r="BA1319" i="89"/>
  <c r="AZ1319" i="89"/>
  <c r="AY1319" i="89"/>
  <c r="AX1319" i="89"/>
  <c r="AW1319" i="89"/>
  <c r="AV1319" i="89"/>
  <c r="AU1319" i="89"/>
  <c r="AT1319" i="89"/>
  <c r="AF1319" i="89"/>
  <c r="G1319" i="89" s="1"/>
  <c r="BF1318" i="89"/>
  <c r="BE1318" i="89"/>
  <c r="BD1318" i="89"/>
  <c r="BC1318" i="89"/>
  <c r="BB1318" i="89"/>
  <c r="BA1318" i="89"/>
  <c r="AZ1318" i="89"/>
  <c r="AY1318" i="89"/>
  <c r="AX1318" i="89"/>
  <c r="AW1318" i="89"/>
  <c r="AV1318" i="89"/>
  <c r="AU1318" i="89"/>
  <c r="AT1318" i="89"/>
  <c r="AF1318" i="89"/>
  <c r="G1318" i="89" s="1"/>
  <c r="BF1317" i="89"/>
  <c r="BE1317" i="89"/>
  <c r="BD1317" i="89"/>
  <c r="BC1317" i="89"/>
  <c r="BB1317" i="89"/>
  <c r="BA1317" i="89"/>
  <c r="AZ1317" i="89"/>
  <c r="AY1317" i="89"/>
  <c r="AX1317" i="89"/>
  <c r="AW1317" i="89"/>
  <c r="AV1317" i="89"/>
  <c r="AU1317" i="89"/>
  <c r="AT1317" i="89"/>
  <c r="AF1317" i="89"/>
  <c r="G1317" i="89" s="1"/>
  <c r="BF1316" i="89"/>
  <c r="BE1316" i="89"/>
  <c r="BD1316" i="89"/>
  <c r="BC1316" i="89"/>
  <c r="BB1316" i="89"/>
  <c r="BA1316" i="89"/>
  <c r="AZ1316" i="89"/>
  <c r="AY1316" i="89"/>
  <c r="AX1316" i="89"/>
  <c r="AW1316" i="89"/>
  <c r="AV1316" i="89"/>
  <c r="AU1316" i="89"/>
  <c r="AT1316" i="89"/>
  <c r="AF1316" i="89"/>
  <c r="G1316" i="89" s="1"/>
  <c r="BF1315" i="89"/>
  <c r="BE1315" i="89"/>
  <c r="BD1315" i="89"/>
  <c r="BC1315" i="89"/>
  <c r="BB1315" i="89"/>
  <c r="BA1315" i="89"/>
  <c r="AZ1315" i="89"/>
  <c r="AY1315" i="89"/>
  <c r="AX1315" i="89"/>
  <c r="AW1315" i="89"/>
  <c r="AV1315" i="89"/>
  <c r="AU1315" i="89"/>
  <c r="AT1315" i="89"/>
  <c r="AF1315" i="89"/>
  <c r="G1315" i="89" s="1"/>
  <c r="BF1314" i="89"/>
  <c r="BE1314" i="89"/>
  <c r="BD1314" i="89"/>
  <c r="BC1314" i="89"/>
  <c r="BB1314" i="89"/>
  <c r="BA1314" i="89"/>
  <c r="AZ1314" i="89"/>
  <c r="AY1314" i="89"/>
  <c r="AX1314" i="89"/>
  <c r="AW1314" i="89"/>
  <c r="AV1314" i="89"/>
  <c r="AU1314" i="89"/>
  <c r="AT1314" i="89"/>
  <c r="AF1314" i="89"/>
  <c r="G1314" i="89" s="1"/>
  <c r="BF1313" i="89"/>
  <c r="BE1313" i="89"/>
  <c r="BD1313" i="89"/>
  <c r="BC1313" i="89"/>
  <c r="BB1313" i="89"/>
  <c r="BA1313" i="89"/>
  <c r="AZ1313" i="89"/>
  <c r="AY1313" i="89"/>
  <c r="AX1313" i="89"/>
  <c r="AW1313" i="89"/>
  <c r="AV1313" i="89"/>
  <c r="AU1313" i="89"/>
  <c r="AT1313" i="89"/>
  <c r="AF1313" i="89"/>
  <c r="G1313" i="89" s="1"/>
  <c r="BF1312" i="89"/>
  <c r="BE1312" i="89"/>
  <c r="BD1312" i="89"/>
  <c r="BC1312" i="89"/>
  <c r="BB1312" i="89"/>
  <c r="BA1312" i="89"/>
  <c r="AZ1312" i="89"/>
  <c r="AY1312" i="89"/>
  <c r="AX1312" i="89"/>
  <c r="AW1312" i="89"/>
  <c r="AV1312" i="89"/>
  <c r="AU1312" i="89"/>
  <c r="AT1312" i="89"/>
  <c r="AF1312" i="89"/>
  <c r="G1312" i="89" s="1"/>
  <c r="BF1311" i="89"/>
  <c r="BE1311" i="89"/>
  <c r="BD1311" i="89"/>
  <c r="BC1311" i="89"/>
  <c r="BB1311" i="89"/>
  <c r="BA1311" i="89"/>
  <c r="AZ1311" i="89"/>
  <c r="AY1311" i="89"/>
  <c r="AX1311" i="89"/>
  <c r="AW1311" i="89"/>
  <c r="AV1311" i="89"/>
  <c r="AU1311" i="89"/>
  <c r="AT1311" i="89"/>
  <c r="AF1311" i="89"/>
  <c r="G1311" i="89" s="1"/>
  <c r="BF1310" i="89"/>
  <c r="BE1310" i="89"/>
  <c r="BD1310" i="89"/>
  <c r="BC1310" i="89"/>
  <c r="BB1310" i="89"/>
  <c r="BA1310" i="89"/>
  <c r="AZ1310" i="89"/>
  <c r="AY1310" i="89"/>
  <c r="AX1310" i="89"/>
  <c r="AW1310" i="89"/>
  <c r="AV1310" i="89"/>
  <c r="AU1310" i="89"/>
  <c r="AT1310" i="89"/>
  <c r="AF1310" i="89"/>
  <c r="G1310" i="89" s="1"/>
  <c r="BF1309" i="89"/>
  <c r="BE1309" i="89"/>
  <c r="BD1309" i="89"/>
  <c r="BC1309" i="89"/>
  <c r="BB1309" i="89"/>
  <c r="BA1309" i="89"/>
  <c r="AZ1309" i="89"/>
  <c r="AY1309" i="89"/>
  <c r="AX1309" i="89"/>
  <c r="AW1309" i="89"/>
  <c r="AV1309" i="89"/>
  <c r="AU1309" i="89"/>
  <c r="AT1309" i="89"/>
  <c r="AF1309" i="89"/>
  <c r="G1309" i="89" s="1"/>
  <c r="BF1308" i="89"/>
  <c r="BE1308" i="89"/>
  <c r="BD1308" i="89"/>
  <c r="BC1308" i="89"/>
  <c r="BB1308" i="89"/>
  <c r="BA1308" i="89"/>
  <c r="AZ1308" i="89"/>
  <c r="AY1308" i="89"/>
  <c r="AX1308" i="89"/>
  <c r="AW1308" i="89"/>
  <c r="AV1308" i="89"/>
  <c r="AU1308" i="89"/>
  <c r="AT1308" i="89"/>
  <c r="AF1308" i="89"/>
  <c r="G1308" i="89" s="1"/>
  <c r="BF1307" i="89"/>
  <c r="BE1307" i="89"/>
  <c r="BD1307" i="89"/>
  <c r="BC1307" i="89"/>
  <c r="BB1307" i="89"/>
  <c r="BA1307" i="89"/>
  <c r="AZ1307" i="89"/>
  <c r="AY1307" i="89"/>
  <c r="AX1307" i="89"/>
  <c r="AW1307" i="89"/>
  <c r="AV1307" i="89"/>
  <c r="AU1307" i="89"/>
  <c r="AT1307" i="89"/>
  <c r="AF1307" i="89"/>
  <c r="G1307" i="89" s="1"/>
  <c r="BF1306" i="89"/>
  <c r="BE1306" i="89"/>
  <c r="BD1306" i="89"/>
  <c r="BC1306" i="89"/>
  <c r="BB1306" i="89"/>
  <c r="BA1306" i="89"/>
  <c r="AZ1306" i="89"/>
  <c r="AY1306" i="89"/>
  <c r="AX1306" i="89"/>
  <c r="AW1306" i="89"/>
  <c r="AV1306" i="89"/>
  <c r="AU1306" i="89"/>
  <c r="AT1306" i="89"/>
  <c r="AF1306" i="89"/>
  <c r="G1306" i="89" s="1"/>
  <c r="BF1305" i="89"/>
  <c r="BE1305" i="89"/>
  <c r="BD1305" i="89"/>
  <c r="BC1305" i="89"/>
  <c r="BB1305" i="89"/>
  <c r="BA1305" i="89"/>
  <c r="AZ1305" i="89"/>
  <c r="AY1305" i="89"/>
  <c r="AX1305" i="89"/>
  <c r="AW1305" i="89"/>
  <c r="AV1305" i="89"/>
  <c r="AU1305" i="89"/>
  <c r="AT1305" i="89"/>
  <c r="AF1305" i="89"/>
  <c r="G1305" i="89" s="1"/>
  <c r="BF1304" i="89"/>
  <c r="BE1304" i="89"/>
  <c r="BD1304" i="89"/>
  <c r="BC1304" i="89"/>
  <c r="BB1304" i="89"/>
  <c r="BA1304" i="89"/>
  <c r="AZ1304" i="89"/>
  <c r="AY1304" i="89"/>
  <c r="AX1304" i="89"/>
  <c r="AW1304" i="89"/>
  <c r="AV1304" i="89"/>
  <c r="AU1304" i="89"/>
  <c r="AT1304" i="89"/>
  <c r="AF1304" i="89"/>
  <c r="G1304" i="89" s="1"/>
  <c r="BF1303" i="89"/>
  <c r="BE1303" i="89"/>
  <c r="BD1303" i="89"/>
  <c r="BC1303" i="89"/>
  <c r="BB1303" i="89"/>
  <c r="BA1303" i="89"/>
  <c r="AZ1303" i="89"/>
  <c r="AY1303" i="89"/>
  <c r="AX1303" i="89"/>
  <c r="AW1303" i="89"/>
  <c r="AV1303" i="89"/>
  <c r="AU1303" i="89"/>
  <c r="AT1303" i="89"/>
  <c r="AF1303" i="89"/>
  <c r="G1303" i="89" s="1"/>
  <c r="BF1302" i="89"/>
  <c r="BE1302" i="89"/>
  <c r="BD1302" i="89"/>
  <c r="BC1302" i="89"/>
  <c r="BB1302" i="89"/>
  <c r="BA1302" i="89"/>
  <c r="AZ1302" i="89"/>
  <c r="AY1302" i="89"/>
  <c r="AX1302" i="89"/>
  <c r="AW1302" i="89"/>
  <c r="AV1302" i="89"/>
  <c r="AU1302" i="89"/>
  <c r="AT1302" i="89"/>
  <c r="AF1302" i="89"/>
  <c r="G1302" i="89" s="1"/>
  <c r="BF1301" i="89"/>
  <c r="BE1301" i="89"/>
  <c r="BD1301" i="89"/>
  <c r="BC1301" i="89"/>
  <c r="BB1301" i="89"/>
  <c r="BA1301" i="89"/>
  <c r="AZ1301" i="89"/>
  <c r="AY1301" i="89"/>
  <c r="AX1301" i="89"/>
  <c r="AW1301" i="89"/>
  <c r="AV1301" i="89"/>
  <c r="AU1301" i="89"/>
  <c r="AT1301" i="89"/>
  <c r="AF1301" i="89"/>
  <c r="G1301" i="89" s="1"/>
  <c r="BF1300" i="89"/>
  <c r="BE1300" i="89"/>
  <c r="BD1300" i="89"/>
  <c r="BC1300" i="89"/>
  <c r="BB1300" i="89"/>
  <c r="BA1300" i="89"/>
  <c r="AZ1300" i="89"/>
  <c r="AY1300" i="89"/>
  <c r="AX1300" i="89"/>
  <c r="AW1300" i="89"/>
  <c r="AV1300" i="89"/>
  <c r="AU1300" i="89"/>
  <c r="AT1300" i="89"/>
  <c r="AF1300" i="89"/>
  <c r="G1300" i="89" s="1"/>
  <c r="BF1299" i="89"/>
  <c r="BE1299" i="89"/>
  <c r="BD1299" i="89"/>
  <c r="BC1299" i="89"/>
  <c r="BB1299" i="89"/>
  <c r="BA1299" i="89"/>
  <c r="AZ1299" i="89"/>
  <c r="AY1299" i="89"/>
  <c r="AX1299" i="89"/>
  <c r="AW1299" i="89"/>
  <c r="AV1299" i="89"/>
  <c r="AU1299" i="89"/>
  <c r="AT1299" i="89"/>
  <c r="AF1299" i="89"/>
  <c r="G1299" i="89" s="1"/>
  <c r="BF1298" i="89"/>
  <c r="BE1298" i="89"/>
  <c r="BD1298" i="89"/>
  <c r="BC1298" i="89"/>
  <c r="BB1298" i="89"/>
  <c r="BA1298" i="89"/>
  <c r="AZ1298" i="89"/>
  <c r="AY1298" i="89"/>
  <c r="AX1298" i="89"/>
  <c r="AW1298" i="89"/>
  <c r="AV1298" i="89"/>
  <c r="AU1298" i="89"/>
  <c r="AT1298" i="89"/>
  <c r="AF1298" i="89"/>
  <c r="G1298" i="89" s="1"/>
  <c r="BF1297" i="89"/>
  <c r="BE1297" i="89"/>
  <c r="BD1297" i="89"/>
  <c r="BC1297" i="89"/>
  <c r="BB1297" i="89"/>
  <c r="BA1297" i="89"/>
  <c r="AZ1297" i="89"/>
  <c r="AY1297" i="89"/>
  <c r="AX1297" i="89"/>
  <c r="AW1297" i="89"/>
  <c r="AV1297" i="89"/>
  <c r="AU1297" i="89"/>
  <c r="AT1297" i="89"/>
  <c r="AF1297" i="89"/>
  <c r="G1297" i="89" s="1"/>
  <c r="BF1296" i="89"/>
  <c r="BE1296" i="89"/>
  <c r="BD1296" i="89"/>
  <c r="BC1296" i="89"/>
  <c r="BB1296" i="89"/>
  <c r="BA1296" i="89"/>
  <c r="AZ1296" i="89"/>
  <c r="AY1296" i="89"/>
  <c r="AX1296" i="89"/>
  <c r="AW1296" i="89"/>
  <c r="AV1296" i="89"/>
  <c r="AU1296" i="89"/>
  <c r="AT1296" i="89"/>
  <c r="AF1296" i="89"/>
  <c r="G1296" i="89" s="1"/>
  <c r="BF1295" i="89"/>
  <c r="BE1295" i="89"/>
  <c r="BD1295" i="89"/>
  <c r="BC1295" i="89"/>
  <c r="BB1295" i="89"/>
  <c r="BA1295" i="89"/>
  <c r="AZ1295" i="89"/>
  <c r="AY1295" i="89"/>
  <c r="AX1295" i="89"/>
  <c r="AW1295" i="89"/>
  <c r="AV1295" i="89"/>
  <c r="AU1295" i="89"/>
  <c r="AT1295" i="89"/>
  <c r="AF1295" i="89"/>
  <c r="G1295" i="89" s="1"/>
  <c r="BF1294" i="89"/>
  <c r="BE1294" i="89"/>
  <c r="BD1294" i="89"/>
  <c r="BC1294" i="89"/>
  <c r="BB1294" i="89"/>
  <c r="BA1294" i="89"/>
  <c r="AZ1294" i="89"/>
  <c r="AY1294" i="89"/>
  <c r="AX1294" i="89"/>
  <c r="AW1294" i="89"/>
  <c r="AV1294" i="89"/>
  <c r="AU1294" i="89"/>
  <c r="AT1294" i="89"/>
  <c r="AF1294" i="89"/>
  <c r="G1294" i="89" s="1"/>
  <c r="BF1293" i="89"/>
  <c r="BE1293" i="89"/>
  <c r="BD1293" i="89"/>
  <c r="BC1293" i="89"/>
  <c r="BB1293" i="89"/>
  <c r="BA1293" i="89"/>
  <c r="AZ1293" i="89"/>
  <c r="AY1293" i="89"/>
  <c r="AX1293" i="89"/>
  <c r="AW1293" i="89"/>
  <c r="AV1293" i="89"/>
  <c r="AU1293" i="89"/>
  <c r="AT1293" i="89"/>
  <c r="AF1293" i="89"/>
  <c r="G1293" i="89" s="1"/>
  <c r="BF1292" i="89"/>
  <c r="BE1292" i="89"/>
  <c r="BD1292" i="89"/>
  <c r="BC1292" i="89"/>
  <c r="BB1292" i="89"/>
  <c r="BA1292" i="89"/>
  <c r="AZ1292" i="89"/>
  <c r="AY1292" i="89"/>
  <c r="AX1292" i="89"/>
  <c r="AW1292" i="89"/>
  <c r="AV1292" i="89"/>
  <c r="AU1292" i="89"/>
  <c r="AT1292" i="89"/>
  <c r="AF1292" i="89"/>
  <c r="G1292" i="89" s="1"/>
  <c r="BF1291" i="89"/>
  <c r="BE1291" i="89"/>
  <c r="BD1291" i="89"/>
  <c r="BC1291" i="89"/>
  <c r="BB1291" i="89"/>
  <c r="BA1291" i="89"/>
  <c r="AZ1291" i="89"/>
  <c r="AY1291" i="89"/>
  <c r="AX1291" i="89"/>
  <c r="AW1291" i="89"/>
  <c r="AV1291" i="89"/>
  <c r="AU1291" i="89"/>
  <c r="AT1291" i="89"/>
  <c r="AF1291" i="89"/>
  <c r="G1291" i="89" s="1"/>
  <c r="BF1290" i="89"/>
  <c r="BE1290" i="89"/>
  <c r="BD1290" i="89"/>
  <c r="BC1290" i="89"/>
  <c r="BB1290" i="89"/>
  <c r="BA1290" i="89"/>
  <c r="AZ1290" i="89"/>
  <c r="AY1290" i="89"/>
  <c r="AX1290" i="89"/>
  <c r="AW1290" i="89"/>
  <c r="AV1290" i="89"/>
  <c r="AU1290" i="89"/>
  <c r="AT1290" i="89"/>
  <c r="AF1290" i="89"/>
  <c r="G1290" i="89" s="1"/>
  <c r="BF1289" i="89"/>
  <c r="BE1289" i="89"/>
  <c r="BD1289" i="89"/>
  <c r="BC1289" i="89"/>
  <c r="BB1289" i="89"/>
  <c r="BA1289" i="89"/>
  <c r="AZ1289" i="89"/>
  <c r="AY1289" i="89"/>
  <c r="AX1289" i="89"/>
  <c r="AW1289" i="89"/>
  <c r="AV1289" i="89"/>
  <c r="AU1289" i="89"/>
  <c r="AT1289" i="89"/>
  <c r="AF1289" i="89"/>
  <c r="G1289" i="89" s="1"/>
  <c r="BF1288" i="89"/>
  <c r="BE1288" i="89"/>
  <c r="BD1288" i="89"/>
  <c r="BC1288" i="89"/>
  <c r="BB1288" i="89"/>
  <c r="BA1288" i="89"/>
  <c r="AZ1288" i="89"/>
  <c r="AY1288" i="89"/>
  <c r="AX1288" i="89"/>
  <c r="AW1288" i="89"/>
  <c r="AV1288" i="89"/>
  <c r="AU1288" i="89"/>
  <c r="AT1288" i="89"/>
  <c r="AF1288" i="89"/>
  <c r="G1288" i="89" s="1"/>
  <c r="BF1287" i="89"/>
  <c r="BE1287" i="89"/>
  <c r="BD1287" i="89"/>
  <c r="BC1287" i="89"/>
  <c r="BB1287" i="89"/>
  <c r="BA1287" i="89"/>
  <c r="AZ1287" i="89"/>
  <c r="AY1287" i="89"/>
  <c r="AX1287" i="89"/>
  <c r="AW1287" i="89"/>
  <c r="AV1287" i="89"/>
  <c r="AU1287" i="89"/>
  <c r="AT1287" i="89"/>
  <c r="AF1287" i="89"/>
  <c r="G1287" i="89" s="1"/>
  <c r="BF1286" i="89"/>
  <c r="BE1286" i="89"/>
  <c r="BD1286" i="89"/>
  <c r="BC1286" i="89"/>
  <c r="BB1286" i="89"/>
  <c r="BA1286" i="89"/>
  <c r="AZ1286" i="89"/>
  <c r="AY1286" i="89"/>
  <c r="AX1286" i="89"/>
  <c r="AW1286" i="89"/>
  <c r="AV1286" i="89"/>
  <c r="AU1286" i="89"/>
  <c r="AT1286" i="89"/>
  <c r="AF1286" i="89"/>
  <c r="G1286" i="89" s="1"/>
  <c r="BF1285" i="89"/>
  <c r="BE1285" i="89"/>
  <c r="BD1285" i="89"/>
  <c r="BC1285" i="89"/>
  <c r="BB1285" i="89"/>
  <c r="BA1285" i="89"/>
  <c r="AZ1285" i="89"/>
  <c r="AY1285" i="89"/>
  <c r="AX1285" i="89"/>
  <c r="AW1285" i="89"/>
  <c r="AV1285" i="89"/>
  <c r="AU1285" i="89"/>
  <c r="AT1285" i="89"/>
  <c r="AF1285" i="89"/>
  <c r="G1285" i="89" s="1"/>
  <c r="BF1284" i="89"/>
  <c r="BE1284" i="89"/>
  <c r="BD1284" i="89"/>
  <c r="BC1284" i="89"/>
  <c r="BB1284" i="89"/>
  <c r="BA1284" i="89"/>
  <c r="AZ1284" i="89"/>
  <c r="AY1284" i="89"/>
  <c r="AX1284" i="89"/>
  <c r="AW1284" i="89"/>
  <c r="AV1284" i="89"/>
  <c r="AU1284" i="89"/>
  <c r="AT1284" i="89"/>
  <c r="AF1284" i="89"/>
  <c r="G1284" i="89" s="1"/>
  <c r="BF1283" i="89"/>
  <c r="BE1283" i="89"/>
  <c r="BD1283" i="89"/>
  <c r="BC1283" i="89"/>
  <c r="BB1283" i="89"/>
  <c r="BA1283" i="89"/>
  <c r="AZ1283" i="89"/>
  <c r="AY1283" i="89"/>
  <c r="AX1283" i="89"/>
  <c r="AW1283" i="89"/>
  <c r="AV1283" i="89"/>
  <c r="AU1283" i="89"/>
  <c r="AT1283" i="89"/>
  <c r="AF1283" i="89"/>
  <c r="G1283" i="89" s="1"/>
  <c r="BF1282" i="89"/>
  <c r="BE1282" i="89"/>
  <c r="BD1282" i="89"/>
  <c r="BC1282" i="89"/>
  <c r="BB1282" i="89"/>
  <c r="BA1282" i="89"/>
  <c r="AZ1282" i="89"/>
  <c r="AY1282" i="89"/>
  <c r="AX1282" i="89"/>
  <c r="AW1282" i="89"/>
  <c r="AV1282" i="89"/>
  <c r="AU1282" i="89"/>
  <c r="AT1282" i="89"/>
  <c r="AF1282" i="89"/>
  <c r="G1282" i="89" s="1"/>
  <c r="BF1281" i="89"/>
  <c r="BE1281" i="89"/>
  <c r="BD1281" i="89"/>
  <c r="BC1281" i="89"/>
  <c r="BB1281" i="89"/>
  <c r="BA1281" i="89"/>
  <c r="AZ1281" i="89"/>
  <c r="AY1281" i="89"/>
  <c r="AX1281" i="89"/>
  <c r="AW1281" i="89"/>
  <c r="AV1281" i="89"/>
  <c r="AU1281" i="89"/>
  <c r="AT1281" i="89"/>
  <c r="AF1281" i="89"/>
  <c r="G1281" i="89" s="1"/>
  <c r="BF1280" i="89"/>
  <c r="BE1280" i="89"/>
  <c r="BD1280" i="89"/>
  <c r="BC1280" i="89"/>
  <c r="BB1280" i="89"/>
  <c r="BA1280" i="89"/>
  <c r="AZ1280" i="89"/>
  <c r="AY1280" i="89"/>
  <c r="AX1280" i="89"/>
  <c r="AW1280" i="89"/>
  <c r="AV1280" i="89"/>
  <c r="AU1280" i="89"/>
  <c r="AT1280" i="89"/>
  <c r="AF1280" i="89"/>
  <c r="G1280" i="89" s="1"/>
  <c r="BF1279" i="89"/>
  <c r="BE1279" i="89"/>
  <c r="BD1279" i="89"/>
  <c r="BC1279" i="89"/>
  <c r="BB1279" i="89"/>
  <c r="BA1279" i="89"/>
  <c r="AZ1279" i="89"/>
  <c r="AY1279" i="89"/>
  <c r="AX1279" i="89"/>
  <c r="AW1279" i="89"/>
  <c r="AV1279" i="89"/>
  <c r="AU1279" i="89"/>
  <c r="AT1279" i="89"/>
  <c r="AF1279" i="89"/>
  <c r="G1279" i="89" s="1"/>
  <c r="BF1278" i="89"/>
  <c r="BE1278" i="89"/>
  <c r="BD1278" i="89"/>
  <c r="BC1278" i="89"/>
  <c r="BB1278" i="89"/>
  <c r="BA1278" i="89"/>
  <c r="AZ1278" i="89"/>
  <c r="AY1278" i="89"/>
  <c r="AX1278" i="89"/>
  <c r="AW1278" i="89"/>
  <c r="AV1278" i="89"/>
  <c r="AU1278" i="89"/>
  <c r="AT1278" i="89"/>
  <c r="AF1278" i="89"/>
  <c r="G1278" i="89" s="1"/>
  <c r="BF1277" i="89"/>
  <c r="BE1277" i="89"/>
  <c r="BD1277" i="89"/>
  <c r="BC1277" i="89"/>
  <c r="BB1277" i="89"/>
  <c r="BA1277" i="89"/>
  <c r="AZ1277" i="89"/>
  <c r="AY1277" i="89"/>
  <c r="AX1277" i="89"/>
  <c r="AW1277" i="89"/>
  <c r="AV1277" i="89"/>
  <c r="AU1277" i="89"/>
  <c r="AT1277" i="89"/>
  <c r="AF1277" i="89"/>
  <c r="G1277" i="89" s="1"/>
  <c r="BF1276" i="89"/>
  <c r="BE1276" i="89"/>
  <c r="BD1276" i="89"/>
  <c r="BC1276" i="89"/>
  <c r="BB1276" i="89"/>
  <c r="BA1276" i="89"/>
  <c r="AZ1276" i="89"/>
  <c r="AY1276" i="89"/>
  <c r="AX1276" i="89"/>
  <c r="AW1276" i="89"/>
  <c r="AV1276" i="89"/>
  <c r="AU1276" i="89"/>
  <c r="AT1276" i="89"/>
  <c r="AF1276" i="89"/>
  <c r="G1276" i="89" s="1"/>
  <c r="BF1275" i="89"/>
  <c r="BE1275" i="89"/>
  <c r="BD1275" i="89"/>
  <c r="BC1275" i="89"/>
  <c r="BB1275" i="89"/>
  <c r="BA1275" i="89"/>
  <c r="AZ1275" i="89"/>
  <c r="AY1275" i="89"/>
  <c r="AX1275" i="89"/>
  <c r="AW1275" i="89"/>
  <c r="AV1275" i="89"/>
  <c r="AU1275" i="89"/>
  <c r="AT1275" i="89"/>
  <c r="AF1275" i="89"/>
  <c r="G1275" i="89" s="1"/>
  <c r="BF1274" i="89"/>
  <c r="BE1274" i="89"/>
  <c r="BD1274" i="89"/>
  <c r="BC1274" i="89"/>
  <c r="BB1274" i="89"/>
  <c r="BA1274" i="89"/>
  <c r="AZ1274" i="89"/>
  <c r="AY1274" i="89"/>
  <c r="AX1274" i="89"/>
  <c r="AW1274" i="89"/>
  <c r="AV1274" i="89"/>
  <c r="AU1274" i="89"/>
  <c r="AT1274" i="89"/>
  <c r="AF1274" i="89"/>
  <c r="G1274" i="89" s="1"/>
  <c r="BF1273" i="89"/>
  <c r="BE1273" i="89"/>
  <c r="BD1273" i="89"/>
  <c r="BC1273" i="89"/>
  <c r="BB1273" i="89"/>
  <c r="BA1273" i="89"/>
  <c r="AZ1273" i="89"/>
  <c r="AY1273" i="89"/>
  <c r="AX1273" i="89"/>
  <c r="AW1273" i="89"/>
  <c r="AV1273" i="89"/>
  <c r="AU1273" i="89"/>
  <c r="AT1273" i="89"/>
  <c r="AF1273" i="89"/>
  <c r="G1273" i="89" s="1"/>
  <c r="BF1272" i="89"/>
  <c r="BE1272" i="89"/>
  <c r="BD1272" i="89"/>
  <c r="BC1272" i="89"/>
  <c r="BB1272" i="89"/>
  <c r="BA1272" i="89"/>
  <c r="AZ1272" i="89"/>
  <c r="AY1272" i="89"/>
  <c r="AX1272" i="89"/>
  <c r="AW1272" i="89"/>
  <c r="AV1272" i="89"/>
  <c r="AU1272" i="89"/>
  <c r="AT1272" i="89"/>
  <c r="AF1272" i="89"/>
  <c r="G1272" i="89" s="1"/>
  <c r="BF1271" i="89"/>
  <c r="BE1271" i="89"/>
  <c r="BD1271" i="89"/>
  <c r="BC1271" i="89"/>
  <c r="BB1271" i="89"/>
  <c r="BA1271" i="89"/>
  <c r="AZ1271" i="89"/>
  <c r="AY1271" i="89"/>
  <c r="AX1271" i="89"/>
  <c r="AW1271" i="89"/>
  <c r="AV1271" i="89"/>
  <c r="AU1271" i="89"/>
  <c r="AT1271" i="89"/>
  <c r="AF1271" i="89"/>
  <c r="G1271" i="89" s="1"/>
  <c r="BF1270" i="89"/>
  <c r="BE1270" i="89"/>
  <c r="BD1270" i="89"/>
  <c r="BC1270" i="89"/>
  <c r="BB1270" i="89"/>
  <c r="BA1270" i="89"/>
  <c r="AZ1270" i="89"/>
  <c r="AY1270" i="89"/>
  <c r="AX1270" i="89"/>
  <c r="AW1270" i="89"/>
  <c r="AV1270" i="89"/>
  <c r="AU1270" i="89"/>
  <c r="AT1270" i="89"/>
  <c r="AF1270" i="89"/>
  <c r="G1270" i="89" s="1"/>
  <c r="BF1269" i="89"/>
  <c r="BE1269" i="89"/>
  <c r="BD1269" i="89"/>
  <c r="BC1269" i="89"/>
  <c r="BB1269" i="89"/>
  <c r="BA1269" i="89"/>
  <c r="AZ1269" i="89"/>
  <c r="AY1269" i="89"/>
  <c r="AX1269" i="89"/>
  <c r="AW1269" i="89"/>
  <c r="AV1269" i="89"/>
  <c r="AU1269" i="89"/>
  <c r="AT1269" i="89"/>
  <c r="AF1269" i="89"/>
  <c r="G1269" i="89" s="1"/>
  <c r="BF1268" i="89"/>
  <c r="BE1268" i="89"/>
  <c r="BD1268" i="89"/>
  <c r="BC1268" i="89"/>
  <c r="BB1268" i="89"/>
  <c r="BA1268" i="89"/>
  <c r="AZ1268" i="89"/>
  <c r="AY1268" i="89"/>
  <c r="AX1268" i="89"/>
  <c r="AW1268" i="89"/>
  <c r="AV1268" i="89"/>
  <c r="AU1268" i="89"/>
  <c r="AT1268" i="89"/>
  <c r="AF1268" i="89"/>
  <c r="G1268" i="89" s="1"/>
  <c r="BF1267" i="89"/>
  <c r="BE1267" i="89"/>
  <c r="BD1267" i="89"/>
  <c r="BC1267" i="89"/>
  <c r="BB1267" i="89"/>
  <c r="BA1267" i="89"/>
  <c r="AZ1267" i="89"/>
  <c r="AY1267" i="89"/>
  <c r="AX1267" i="89"/>
  <c r="AW1267" i="89"/>
  <c r="AV1267" i="89"/>
  <c r="AU1267" i="89"/>
  <c r="AT1267" i="89"/>
  <c r="AF1267" i="89"/>
  <c r="G1267" i="89" s="1"/>
  <c r="BF1266" i="89"/>
  <c r="BE1266" i="89"/>
  <c r="BD1266" i="89"/>
  <c r="BC1266" i="89"/>
  <c r="BB1266" i="89"/>
  <c r="BA1266" i="89"/>
  <c r="AZ1266" i="89"/>
  <c r="AY1266" i="89"/>
  <c r="AX1266" i="89"/>
  <c r="AW1266" i="89"/>
  <c r="AV1266" i="89"/>
  <c r="AU1266" i="89"/>
  <c r="AT1266" i="89"/>
  <c r="AF1266" i="89"/>
  <c r="G1266" i="89" s="1"/>
  <c r="BF1265" i="89"/>
  <c r="BE1265" i="89"/>
  <c r="BD1265" i="89"/>
  <c r="BC1265" i="89"/>
  <c r="BB1265" i="89"/>
  <c r="BA1265" i="89"/>
  <c r="AZ1265" i="89"/>
  <c r="AY1265" i="89"/>
  <c r="AX1265" i="89"/>
  <c r="AW1265" i="89"/>
  <c r="AV1265" i="89"/>
  <c r="AU1265" i="89"/>
  <c r="AT1265" i="89"/>
  <c r="AF1265" i="89"/>
  <c r="G1265" i="89" s="1"/>
  <c r="BF1264" i="89"/>
  <c r="BE1264" i="89"/>
  <c r="BD1264" i="89"/>
  <c r="BC1264" i="89"/>
  <c r="BB1264" i="89"/>
  <c r="BA1264" i="89"/>
  <c r="AZ1264" i="89"/>
  <c r="AY1264" i="89"/>
  <c r="AX1264" i="89"/>
  <c r="AW1264" i="89"/>
  <c r="AV1264" i="89"/>
  <c r="AU1264" i="89"/>
  <c r="AT1264" i="89"/>
  <c r="AF1264" i="89"/>
  <c r="G1264" i="89" s="1"/>
  <c r="BF1263" i="89"/>
  <c r="BE1263" i="89"/>
  <c r="BD1263" i="89"/>
  <c r="BC1263" i="89"/>
  <c r="BB1263" i="89"/>
  <c r="BA1263" i="89"/>
  <c r="AZ1263" i="89"/>
  <c r="AY1263" i="89"/>
  <c r="AX1263" i="89"/>
  <c r="AW1263" i="89"/>
  <c r="AV1263" i="89"/>
  <c r="AU1263" i="89"/>
  <c r="AT1263" i="89"/>
  <c r="AF1263" i="89"/>
  <c r="G1263" i="89" s="1"/>
  <c r="BF1262" i="89"/>
  <c r="BE1262" i="89"/>
  <c r="BD1262" i="89"/>
  <c r="BC1262" i="89"/>
  <c r="BB1262" i="89"/>
  <c r="BA1262" i="89"/>
  <c r="AZ1262" i="89"/>
  <c r="AY1262" i="89"/>
  <c r="AX1262" i="89"/>
  <c r="AW1262" i="89"/>
  <c r="AV1262" i="89"/>
  <c r="AU1262" i="89"/>
  <c r="AT1262" i="89"/>
  <c r="AF1262" i="89"/>
  <c r="G1262" i="89" s="1"/>
  <c r="BF1261" i="89"/>
  <c r="BE1261" i="89"/>
  <c r="BD1261" i="89"/>
  <c r="BC1261" i="89"/>
  <c r="BB1261" i="89"/>
  <c r="BA1261" i="89"/>
  <c r="AZ1261" i="89"/>
  <c r="AY1261" i="89"/>
  <c r="AX1261" i="89"/>
  <c r="AW1261" i="89"/>
  <c r="AV1261" i="89"/>
  <c r="AU1261" i="89"/>
  <c r="AT1261" i="89"/>
  <c r="AF1261" i="89"/>
  <c r="G1261" i="89" s="1"/>
  <c r="BF1260" i="89"/>
  <c r="BE1260" i="89"/>
  <c r="BD1260" i="89"/>
  <c r="BC1260" i="89"/>
  <c r="BB1260" i="89"/>
  <c r="BA1260" i="89"/>
  <c r="AZ1260" i="89"/>
  <c r="AY1260" i="89"/>
  <c r="AX1260" i="89"/>
  <c r="AW1260" i="89"/>
  <c r="AV1260" i="89"/>
  <c r="AU1260" i="89"/>
  <c r="AT1260" i="89"/>
  <c r="AF1260" i="89"/>
  <c r="G1260" i="89" s="1"/>
  <c r="BF1259" i="89"/>
  <c r="BE1259" i="89"/>
  <c r="BD1259" i="89"/>
  <c r="BC1259" i="89"/>
  <c r="BB1259" i="89"/>
  <c r="BA1259" i="89"/>
  <c r="AZ1259" i="89"/>
  <c r="AY1259" i="89"/>
  <c r="AX1259" i="89"/>
  <c r="AW1259" i="89"/>
  <c r="AV1259" i="89"/>
  <c r="AU1259" i="89"/>
  <c r="AT1259" i="89"/>
  <c r="AF1259" i="89"/>
  <c r="G1259" i="89" s="1"/>
  <c r="BF1258" i="89"/>
  <c r="BE1258" i="89"/>
  <c r="BD1258" i="89"/>
  <c r="BC1258" i="89"/>
  <c r="BB1258" i="89"/>
  <c r="BA1258" i="89"/>
  <c r="AZ1258" i="89"/>
  <c r="AY1258" i="89"/>
  <c r="AX1258" i="89"/>
  <c r="AW1258" i="89"/>
  <c r="AV1258" i="89"/>
  <c r="AU1258" i="89"/>
  <c r="AT1258" i="89"/>
  <c r="AF1258" i="89"/>
  <c r="G1258" i="89" s="1"/>
  <c r="BF1257" i="89"/>
  <c r="BE1257" i="89"/>
  <c r="BD1257" i="89"/>
  <c r="BC1257" i="89"/>
  <c r="BB1257" i="89"/>
  <c r="BA1257" i="89"/>
  <c r="AZ1257" i="89"/>
  <c r="AY1257" i="89"/>
  <c r="AX1257" i="89"/>
  <c r="AW1257" i="89"/>
  <c r="AV1257" i="89"/>
  <c r="AU1257" i="89"/>
  <c r="AT1257" i="89"/>
  <c r="AF1257" i="89"/>
  <c r="G1257" i="89" s="1"/>
  <c r="BF1256" i="89"/>
  <c r="BE1256" i="89"/>
  <c r="BD1256" i="89"/>
  <c r="BC1256" i="89"/>
  <c r="BB1256" i="89"/>
  <c r="BA1256" i="89"/>
  <c r="AZ1256" i="89"/>
  <c r="AY1256" i="89"/>
  <c r="AX1256" i="89"/>
  <c r="AW1256" i="89"/>
  <c r="AV1256" i="89"/>
  <c r="AU1256" i="89"/>
  <c r="AT1256" i="89"/>
  <c r="AF1256" i="89"/>
  <c r="G1256" i="89" s="1"/>
  <c r="BF1255" i="89"/>
  <c r="BE1255" i="89"/>
  <c r="BD1255" i="89"/>
  <c r="BC1255" i="89"/>
  <c r="BB1255" i="89"/>
  <c r="BA1255" i="89"/>
  <c r="AZ1255" i="89"/>
  <c r="AY1255" i="89"/>
  <c r="AX1255" i="89"/>
  <c r="AW1255" i="89"/>
  <c r="AV1255" i="89"/>
  <c r="AU1255" i="89"/>
  <c r="AT1255" i="89"/>
  <c r="AF1255" i="89"/>
  <c r="G1255" i="89" s="1"/>
  <c r="BF1254" i="89"/>
  <c r="BE1254" i="89"/>
  <c r="BD1254" i="89"/>
  <c r="BC1254" i="89"/>
  <c r="BB1254" i="89"/>
  <c r="BA1254" i="89"/>
  <c r="AZ1254" i="89"/>
  <c r="AY1254" i="89"/>
  <c r="AX1254" i="89"/>
  <c r="AW1254" i="89"/>
  <c r="AV1254" i="89"/>
  <c r="AU1254" i="89"/>
  <c r="AT1254" i="89"/>
  <c r="AF1254" i="89"/>
  <c r="G1254" i="89" s="1"/>
  <c r="BF1253" i="89"/>
  <c r="BE1253" i="89"/>
  <c r="BD1253" i="89"/>
  <c r="BC1253" i="89"/>
  <c r="BB1253" i="89"/>
  <c r="BA1253" i="89"/>
  <c r="AZ1253" i="89"/>
  <c r="AY1253" i="89"/>
  <c r="AX1253" i="89"/>
  <c r="AW1253" i="89"/>
  <c r="AV1253" i="89"/>
  <c r="AU1253" i="89"/>
  <c r="AT1253" i="89"/>
  <c r="AF1253" i="89"/>
  <c r="G1253" i="89" s="1"/>
  <c r="BF1252" i="89"/>
  <c r="BE1252" i="89"/>
  <c r="BD1252" i="89"/>
  <c r="BC1252" i="89"/>
  <c r="BB1252" i="89"/>
  <c r="BA1252" i="89"/>
  <c r="AZ1252" i="89"/>
  <c r="AY1252" i="89"/>
  <c r="AX1252" i="89"/>
  <c r="AW1252" i="89"/>
  <c r="AV1252" i="89"/>
  <c r="AU1252" i="89"/>
  <c r="AT1252" i="89"/>
  <c r="AF1252" i="89"/>
  <c r="G1252" i="89" s="1"/>
  <c r="BF1251" i="89"/>
  <c r="BE1251" i="89"/>
  <c r="BD1251" i="89"/>
  <c r="BC1251" i="89"/>
  <c r="BB1251" i="89"/>
  <c r="BA1251" i="89"/>
  <c r="AZ1251" i="89"/>
  <c r="AY1251" i="89"/>
  <c r="AX1251" i="89"/>
  <c r="AW1251" i="89"/>
  <c r="AV1251" i="89"/>
  <c r="AU1251" i="89"/>
  <c r="AT1251" i="89"/>
  <c r="AF1251" i="89"/>
  <c r="G1251" i="89" s="1"/>
  <c r="BF1250" i="89"/>
  <c r="BE1250" i="89"/>
  <c r="BD1250" i="89"/>
  <c r="BC1250" i="89"/>
  <c r="BB1250" i="89"/>
  <c r="BA1250" i="89"/>
  <c r="AZ1250" i="89"/>
  <c r="AY1250" i="89"/>
  <c r="AX1250" i="89"/>
  <c r="AW1250" i="89"/>
  <c r="AV1250" i="89"/>
  <c r="AU1250" i="89"/>
  <c r="AT1250" i="89"/>
  <c r="AF1250" i="89"/>
  <c r="G1250" i="89" s="1"/>
  <c r="BF1249" i="89"/>
  <c r="BE1249" i="89"/>
  <c r="BD1249" i="89"/>
  <c r="BC1249" i="89"/>
  <c r="BB1249" i="89"/>
  <c r="BA1249" i="89"/>
  <c r="AZ1249" i="89"/>
  <c r="AY1249" i="89"/>
  <c r="AX1249" i="89"/>
  <c r="AW1249" i="89"/>
  <c r="AV1249" i="89"/>
  <c r="AU1249" i="89"/>
  <c r="AT1249" i="89"/>
  <c r="AF1249" i="89"/>
  <c r="G1249" i="89" s="1"/>
  <c r="BF1248" i="89"/>
  <c r="BE1248" i="89"/>
  <c r="BD1248" i="89"/>
  <c r="BC1248" i="89"/>
  <c r="BB1248" i="89"/>
  <c r="BA1248" i="89"/>
  <c r="AZ1248" i="89"/>
  <c r="AY1248" i="89"/>
  <c r="AX1248" i="89"/>
  <c r="AW1248" i="89"/>
  <c r="AV1248" i="89"/>
  <c r="AU1248" i="89"/>
  <c r="AT1248" i="89"/>
  <c r="AF1248" i="89"/>
  <c r="G1248" i="89" s="1"/>
  <c r="BF1247" i="89"/>
  <c r="BE1247" i="89"/>
  <c r="BD1247" i="89"/>
  <c r="BC1247" i="89"/>
  <c r="BB1247" i="89"/>
  <c r="BA1247" i="89"/>
  <c r="AZ1247" i="89"/>
  <c r="AY1247" i="89"/>
  <c r="AX1247" i="89"/>
  <c r="AW1247" i="89"/>
  <c r="AV1247" i="89"/>
  <c r="AU1247" i="89"/>
  <c r="AT1247" i="89"/>
  <c r="AF1247" i="89"/>
  <c r="G1247" i="89" s="1"/>
  <c r="BF1246" i="89"/>
  <c r="BE1246" i="89"/>
  <c r="BD1246" i="89"/>
  <c r="BC1246" i="89"/>
  <c r="BB1246" i="89"/>
  <c r="BA1246" i="89"/>
  <c r="AZ1246" i="89"/>
  <c r="AY1246" i="89"/>
  <c r="AX1246" i="89"/>
  <c r="AW1246" i="89"/>
  <c r="AV1246" i="89"/>
  <c r="AU1246" i="89"/>
  <c r="AT1246" i="89"/>
  <c r="AF1246" i="89"/>
  <c r="G1246" i="89" s="1"/>
  <c r="BF1245" i="89"/>
  <c r="BE1245" i="89"/>
  <c r="BD1245" i="89"/>
  <c r="BC1245" i="89"/>
  <c r="BB1245" i="89"/>
  <c r="BA1245" i="89"/>
  <c r="AZ1245" i="89"/>
  <c r="AY1245" i="89"/>
  <c r="AX1245" i="89"/>
  <c r="AW1245" i="89"/>
  <c r="AV1245" i="89"/>
  <c r="AU1245" i="89"/>
  <c r="AT1245" i="89"/>
  <c r="AF1245" i="89"/>
  <c r="G1245" i="89" s="1"/>
  <c r="BF1244" i="89"/>
  <c r="BE1244" i="89"/>
  <c r="BD1244" i="89"/>
  <c r="BC1244" i="89"/>
  <c r="BB1244" i="89"/>
  <c r="BA1244" i="89"/>
  <c r="AZ1244" i="89"/>
  <c r="AY1244" i="89"/>
  <c r="AX1244" i="89"/>
  <c r="AW1244" i="89"/>
  <c r="AV1244" i="89"/>
  <c r="AU1244" i="89"/>
  <c r="AT1244" i="89"/>
  <c r="AF1244" i="89"/>
  <c r="G1244" i="89" s="1"/>
  <c r="BF1243" i="89"/>
  <c r="BE1243" i="89"/>
  <c r="BD1243" i="89"/>
  <c r="BC1243" i="89"/>
  <c r="BB1243" i="89"/>
  <c r="BA1243" i="89"/>
  <c r="AZ1243" i="89"/>
  <c r="AY1243" i="89"/>
  <c r="AX1243" i="89"/>
  <c r="AW1243" i="89"/>
  <c r="AV1243" i="89"/>
  <c r="AU1243" i="89"/>
  <c r="AT1243" i="89"/>
  <c r="AF1243" i="89"/>
  <c r="G1243" i="89" s="1"/>
  <c r="BF1242" i="89"/>
  <c r="BE1242" i="89"/>
  <c r="BD1242" i="89"/>
  <c r="BC1242" i="89"/>
  <c r="BB1242" i="89"/>
  <c r="BA1242" i="89"/>
  <c r="AZ1242" i="89"/>
  <c r="AY1242" i="89"/>
  <c r="AX1242" i="89"/>
  <c r="AW1242" i="89"/>
  <c r="AV1242" i="89"/>
  <c r="AU1242" i="89"/>
  <c r="AT1242" i="89"/>
  <c r="AF1242" i="89"/>
  <c r="G1242" i="89" s="1"/>
  <c r="BF1241" i="89"/>
  <c r="BE1241" i="89"/>
  <c r="BD1241" i="89"/>
  <c r="BC1241" i="89"/>
  <c r="BB1241" i="89"/>
  <c r="BA1241" i="89"/>
  <c r="AZ1241" i="89"/>
  <c r="AY1241" i="89"/>
  <c r="AX1241" i="89"/>
  <c r="AW1241" i="89"/>
  <c r="AV1241" i="89"/>
  <c r="AU1241" i="89"/>
  <c r="AT1241" i="89"/>
  <c r="AF1241" i="89"/>
  <c r="G1241" i="89" s="1"/>
  <c r="BF1240" i="89"/>
  <c r="BE1240" i="89"/>
  <c r="BD1240" i="89"/>
  <c r="BC1240" i="89"/>
  <c r="BB1240" i="89"/>
  <c r="BA1240" i="89"/>
  <c r="AZ1240" i="89"/>
  <c r="AY1240" i="89"/>
  <c r="AX1240" i="89"/>
  <c r="AW1240" i="89"/>
  <c r="AV1240" i="89"/>
  <c r="AU1240" i="89"/>
  <c r="AT1240" i="89"/>
  <c r="AF1240" i="89"/>
  <c r="G1240" i="89" s="1"/>
  <c r="BF1239" i="89"/>
  <c r="BE1239" i="89"/>
  <c r="BD1239" i="89"/>
  <c r="BC1239" i="89"/>
  <c r="BB1239" i="89"/>
  <c r="BA1239" i="89"/>
  <c r="AZ1239" i="89"/>
  <c r="AY1239" i="89"/>
  <c r="AX1239" i="89"/>
  <c r="AW1239" i="89"/>
  <c r="AV1239" i="89"/>
  <c r="AU1239" i="89"/>
  <c r="AT1239" i="89"/>
  <c r="AF1239" i="89"/>
  <c r="G1239" i="89" s="1"/>
  <c r="BF1238" i="89"/>
  <c r="BE1238" i="89"/>
  <c r="BD1238" i="89"/>
  <c r="BC1238" i="89"/>
  <c r="BB1238" i="89"/>
  <c r="BA1238" i="89"/>
  <c r="AZ1238" i="89"/>
  <c r="AY1238" i="89"/>
  <c r="AX1238" i="89"/>
  <c r="AW1238" i="89"/>
  <c r="AV1238" i="89"/>
  <c r="AU1238" i="89"/>
  <c r="AT1238" i="89"/>
  <c r="AF1238" i="89"/>
  <c r="G1238" i="89" s="1"/>
  <c r="BF1237" i="89"/>
  <c r="BE1237" i="89"/>
  <c r="BD1237" i="89"/>
  <c r="BC1237" i="89"/>
  <c r="BB1237" i="89"/>
  <c r="BA1237" i="89"/>
  <c r="AZ1237" i="89"/>
  <c r="AY1237" i="89"/>
  <c r="AX1237" i="89"/>
  <c r="AW1237" i="89"/>
  <c r="AV1237" i="89"/>
  <c r="AU1237" i="89"/>
  <c r="AT1237" i="89"/>
  <c r="AF1237" i="89"/>
  <c r="G1237" i="89" s="1"/>
  <c r="BF1236" i="89"/>
  <c r="BE1236" i="89"/>
  <c r="BD1236" i="89"/>
  <c r="BC1236" i="89"/>
  <c r="BB1236" i="89"/>
  <c r="BA1236" i="89"/>
  <c r="AZ1236" i="89"/>
  <c r="AY1236" i="89"/>
  <c r="AX1236" i="89"/>
  <c r="AW1236" i="89"/>
  <c r="AV1236" i="89"/>
  <c r="AU1236" i="89"/>
  <c r="AT1236" i="89"/>
  <c r="AF1236" i="89"/>
  <c r="G1236" i="89" s="1"/>
  <c r="BF1235" i="89"/>
  <c r="BE1235" i="89"/>
  <c r="BD1235" i="89"/>
  <c r="BC1235" i="89"/>
  <c r="BB1235" i="89"/>
  <c r="BA1235" i="89"/>
  <c r="AZ1235" i="89"/>
  <c r="AY1235" i="89"/>
  <c r="AX1235" i="89"/>
  <c r="AW1235" i="89"/>
  <c r="AV1235" i="89"/>
  <c r="AU1235" i="89"/>
  <c r="AT1235" i="89"/>
  <c r="AF1235" i="89"/>
  <c r="G1235" i="89" s="1"/>
  <c r="BF1234" i="89"/>
  <c r="BE1234" i="89"/>
  <c r="BD1234" i="89"/>
  <c r="BC1234" i="89"/>
  <c r="BB1234" i="89"/>
  <c r="BA1234" i="89"/>
  <c r="AZ1234" i="89"/>
  <c r="AY1234" i="89"/>
  <c r="AX1234" i="89"/>
  <c r="AW1234" i="89"/>
  <c r="AV1234" i="89"/>
  <c r="AU1234" i="89"/>
  <c r="AT1234" i="89"/>
  <c r="AF1234" i="89"/>
  <c r="G1234" i="89" s="1"/>
  <c r="BF1233" i="89"/>
  <c r="BE1233" i="89"/>
  <c r="BD1233" i="89"/>
  <c r="BC1233" i="89"/>
  <c r="BB1233" i="89"/>
  <c r="BA1233" i="89"/>
  <c r="AZ1233" i="89"/>
  <c r="AY1233" i="89"/>
  <c r="AX1233" i="89"/>
  <c r="AW1233" i="89"/>
  <c r="AV1233" i="89"/>
  <c r="AU1233" i="89"/>
  <c r="AT1233" i="89"/>
  <c r="AF1233" i="89"/>
  <c r="G1233" i="89" s="1"/>
  <c r="BF1232" i="89"/>
  <c r="BE1232" i="89"/>
  <c r="BD1232" i="89"/>
  <c r="BC1232" i="89"/>
  <c r="BB1232" i="89"/>
  <c r="BA1232" i="89"/>
  <c r="AZ1232" i="89"/>
  <c r="AY1232" i="89"/>
  <c r="AX1232" i="89"/>
  <c r="AW1232" i="89"/>
  <c r="AV1232" i="89"/>
  <c r="AU1232" i="89"/>
  <c r="AT1232" i="89"/>
  <c r="AF1232" i="89"/>
  <c r="G1232" i="89" s="1"/>
  <c r="BF1231" i="89"/>
  <c r="BE1231" i="89"/>
  <c r="BD1231" i="89"/>
  <c r="BC1231" i="89"/>
  <c r="BB1231" i="89"/>
  <c r="BA1231" i="89"/>
  <c r="AZ1231" i="89"/>
  <c r="AY1231" i="89"/>
  <c r="AX1231" i="89"/>
  <c r="AW1231" i="89"/>
  <c r="AV1231" i="89"/>
  <c r="AU1231" i="89"/>
  <c r="AT1231" i="89"/>
  <c r="AF1231" i="89"/>
  <c r="G1231" i="89" s="1"/>
  <c r="BF1230" i="89"/>
  <c r="BE1230" i="89"/>
  <c r="BD1230" i="89"/>
  <c r="BC1230" i="89"/>
  <c r="BB1230" i="89"/>
  <c r="BA1230" i="89"/>
  <c r="AZ1230" i="89"/>
  <c r="AY1230" i="89"/>
  <c r="AX1230" i="89"/>
  <c r="AW1230" i="89"/>
  <c r="AV1230" i="89"/>
  <c r="AU1230" i="89"/>
  <c r="AT1230" i="89"/>
  <c r="AF1230" i="89"/>
  <c r="G1230" i="89" s="1"/>
  <c r="BF1229" i="89"/>
  <c r="BE1229" i="89"/>
  <c r="BD1229" i="89"/>
  <c r="BC1229" i="89"/>
  <c r="BB1229" i="89"/>
  <c r="BA1229" i="89"/>
  <c r="AZ1229" i="89"/>
  <c r="AY1229" i="89"/>
  <c r="AX1229" i="89"/>
  <c r="AW1229" i="89"/>
  <c r="AV1229" i="89"/>
  <c r="AU1229" i="89"/>
  <c r="AT1229" i="89"/>
  <c r="AF1229" i="89"/>
  <c r="G1229" i="89" s="1"/>
  <c r="BF1228" i="89"/>
  <c r="BE1228" i="89"/>
  <c r="BD1228" i="89"/>
  <c r="BC1228" i="89"/>
  <c r="BB1228" i="89"/>
  <c r="BA1228" i="89"/>
  <c r="AZ1228" i="89"/>
  <c r="AY1228" i="89"/>
  <c r="AX1228" i="89"/>
  <c r="AW1228" i="89"/>
  <c r="AV1228" i="89"/>
  <c r="AU1228" i="89"/>
  <c r="AT1228" i="89"/>
  <c r="AF1228" i="89"/>
  <c r="G1228" i="89" s="1"/>
  <c r="BF1227" i="89"/>
  <c r="BE1227" i="89"/>
  <c r="BD1227" i="89"/>
  <c r="BC1227" i="89"/>
  <c r="BB1227" i="89"/>
  <c r="BA1227" i="89"/>
  <c r="AZ1227" i="89"/>
  <c r="AY1227" i="89"/>
  <c r="AX1227" i="89"/>
  <c r="AW1227" i="89"/>
  <c r="AV1227" i="89"/>
  <c r="AU1227" i="89"/>
  <c r="AT1227" i="89"/>
  <c r="AF1227" i="89"/>
  <c r="G1227" i="89" s="1"/>
  <c r="BF1226" i="89"/>
  <c r="BE1226" i="89"/>
  <c r="BD1226" i="89"/>
  <c r="BC1226" i="89"/>
  <c r="BB1226" i="89"/>
  <c r="BA1226" i="89"/>
  <c r="AZ1226" i="89"/>
  <c r="AY1226" i="89"/>
  <c r="AX1226" i="89"/>
  <c r="AW1226" i="89"/>
  <c r="AV1226" i="89"/>
  <c r="AU1226" i="89"/>
  <c r="AT1226" i="89"/>
  <c r="AF1226" i="89"/>
  <c r="G1226" i="89" s="1"/>
  <c r="BF1225" i="89"/>
  <c r="BE1225" i="89"/>
  <c r="BD1225" i="89"/>
  <c r="BC1225" i="89"/>
  <c r="BB1225" i="89"/>
  <c r="BA1225" i="89"/>
  <c r="AZ1225" i="89"/>
  <c r="AY1225" i="89"/>
  <c r="AX1225" i="89"/>
  <c r="AW1225" i="89"/>
  <c r="AV1225" i="89"/>
  <c r="AU1225" i="89"/>
  <c r="AT1225" i="89"/>
  <c r="AF1225" i="89"/>
  <c r="G1225" i="89" s="1"/>
  <c r="BF1224" i="89"/>
  <c r="BE1224" i="89"/>
  <c r="BD1224" i="89"/>
  <c r="BC1224" i="89"/>
  <c r="BB1224" i="89"/>
  <c r="BA1224" i="89"/>
  <c r="AZ1224" i="89"/>
  <c r="AY1224" i="89"/>
  <c r="AX1224" i="89"/>
  <c r="AW1224" i="89"/>
  <c r="AV1224" i="89"/>
  <c r="AU1224" i="89"/>
  <c r="AT1224" i="89"/>
  <c r="AF1224" i="89"/>
  <c r="G1224" i="89" s="1"/>
  <c r="BF1223" i="89"/>
  <c r="BE1223" i="89"/>
  <c r="BD1223" i="89"/>
  <c r="BC1223" i="89"/>
  <c r="BB1223" i="89"/>
  <c r="BA1223" i="89"/>
  <c r="AZ1223" i="89"/>
  <c r="AY1223" i="89"/>
  <c r="AX1223" i="89"/>
  <c r="AW1223" i="89"/>
  <c r="AV1223" i="89"/>
  <c r="AU1223" i="89"/>
  <c r="AT1223" i="89"/>
  <c r="AF1223" i="89"/>
  <c r="G1223" i="89" s="1"/>
  <c r="BF1222" i="89"/>
  <c r="BE1222" i="89"/>
  <c r="BD1222" i="89"/>
  <c r="BC1222" i="89"/>
  <c r="BB1222" i="89"/>
  <c r="BA1222" i="89"/>
  <c r="AZ1222" i="89"/>
  <c r="AY1222" i="89"/>
  <c r="AX1222" i="89"/>
  <c r="AW1222" i="89"/>
  <c r="AV1222" i="89"/>
  <c r="AU1222" i="89"/>
  <c r="AT1222" i="89"/>
  <c r="AF1222" i="89"/>
  <c r="G1222" i="89" s="1"/>
  <c r="BF1221" i="89"/>
  <c r="BE1221" i="89"/>
  <c r="BD1221" i="89"/>
  <c r="BC1221" i="89"/>
  <c r="BB1221" i="89"/>
  <c r="BA1221" i="89"/>
  <c r="AZ1221" i="89"/>
  <c r="AY1221" i="89"/>
  <c r="AX1221" i="89"/>
  <c r="AW1221" i="89"/>
  <c r="AV1221" i="89"/>
  <c r="AU1221" i="89"/>
  <c r="AT1221" i="89"/>
  <c r="AF1221" i="89"/>
  <c r="G1221" i="89" s="1"/>
  <c r="BF1220" i="89"/>
  <c r="BE1220" i="89"/>
  <c r="BD1220" i="89"/>
  <c r="BC1220" i="89"/>
  <c r="BB1220" i="89"/>
  <c r="BA1220" i="89"/>
  <c r="AZ1220" i="89"/>
  <c r="AY1220" i="89"/>
  <c r="AX1220" i="89"/>
  <c r="AW1220" i="89"/>
  <c r="AV1220" i="89"/>
  <c r="AU1220" i="89"/>
  <c r="AT1220" i="89"/>
  <c r="AF1220" i="89"/>
  <c r="G1220" i="89" s="1"/>
  <c r="BF1219" i="89"/>
  <c r="BE1219" i="89"/>
  <c r="BD1219" i="89"/>
  <c r="BC1219" i="89"/>
  <c r="BB1219" i="89"/>
  <c r="BA1219" i="89"/>
  <c r="AZ1219" i="89"/>
  <c r="AY1219" i="89"/>
  <c r="AX1219" i="89"/>
  <c r="AW1219" i="89"/>
  <c r="AV1219" i="89"/>
  <c r="AU1219" i="89"/>
  <c r="AT1219" i="89"/>
  <c r="AF1219" i="89"/>
  <c r="G1219" i="89" s="1"/>
  <c r="BF1218" i="89"/>
  <c r="BE1218" i="89"/>
  <c r="BD1218" i="89"/>
  <c r="BC1218" i="89"/>
  <c r="BB1218" i="89"/>
  <c r="BA1218" i="89"/>
  <c r="AZ1218" i="89"/>
  <c r="AY1218" i="89"/>
  <c r="AX1218" i="89"/>
  <c r="AW1218" i="89"/>
  <c r="AV1218" i="89"/>
  <c r="AU1218" i="89"/>
  <c r="AT1218" i="89"/>
  <c r="AF1218" i="89"/>
  <c r="G1218" i="89" s="1"/>
  <c r="BF1217" i="89"/>
  <c r="BE1217" i="89"/>
  <c r="BD1217" i="89"/>
  <c r="BC1217" i="89"/>
  <c r="BB1217" i="89"/>
  <c r="BA1217" i="89"/>
  <c r="AZ1217" i="89"/>
  <c r="AY1217" i="89"/>
  <c r="AX1217" i="89"/>
  <c r="AW1217" i="89"/>
  <c r="AV1217" i="89"/>
  <c r="AU1217" i="89"/>
  <c r="AT1217" i="89"/>
  <c r="AF1217" i="89"/>
  <c r="G1217" i="89" s="1"/>
  <c r="BF1216" i="89"/>
  <c r="BE1216" i="89"/>
  <c r="BD1216" i="89"/>
  <c r="BC1216" i="89"/>
  <c r="BB1216" i="89"/>
  <c r="BA1216" i="89"/>
  <c r="AZ1216" i="89"/>
  <c r="AY1216" i="89"/>
  <c r="AX1216" i="89"/>
  <c r="AW1216" i="89"/>
  <c r="AV1216" i="89"/>
  <c r="AU1216" i="89"/>
  <c r="AT1216" i="89"/>
  <c r="AF1216" i="89"/>
  <c r="G1216" i="89" s="1"/>
  <c r="BF1215" i="89"/>
  <c r="BE1215" i="89"/>
  <c r="BD1215" i="89"/>
  <c r="BC1215" i="89"/>
  <c r="BB1215" i="89"/>
  <c r="BA1215" i="89"/>
  <c r="AZ1215" i="89"/>
  <c r="AY1215" i="89"/>
  <c r="AX1215" i="89"/>
  <c r="AW1215" i="89"/>
  <c r="AV1215" i="89"/>
  <c r="AU1215" i="89"/>
  <c r="AT1215" i="89"/>
  <c r="AF1215" i="89"/>
  <c r="G1215" i="89" s="1"/>
  <c r="BF1214" i="89"/>
  <c r="BE1214" i="89"/>
  <c r="BD1214" i="89"/>
  <c r="BC1214" i="89"/>
  <c r="BB1214" i="89"/>
  <c r="BA1214" i="89"/>
  <c r="AZ1214" i="89"/>
  <c r="AY1214" i="89"/>
  <c r="AX1214" i="89"/>
  <c r="AW1214" i="89"/>
  <c r="AV1214" i="89"/>
  <c r="AU1214" i="89"/>
  <c r="AT1214" i="89"/>
  <c r="AF1214" i="89"/>
  <c r="G1214" i="89" s="1"/>
  <c r="BF1213" i="89"/>
  <c r="BE1213" i="89"/>
  <c r="BD1213" i="89"/>
  <c r="BC1213" i="89"/>
  <c r="BB1213" i="89"/>
  <c r="BA1213" i="89"/>
  <c r="AZ1213" i="89"/>
  <c r="AY1213" i="89"/>
  <c r="AX1213" i="89"/>
  <c r="AW1213" i="89"/>
  <c r="AV1213" i="89"/>
  <c r="AU1213" i="89"/>
  <c r="AT1213" i="89"/>
  <c r="AF1213" i="89"/>
  <c r="G1213" i="89" s="1"/>
  <c r="BF1212" i="89"/>
  <c r="BE1212" i="89"/>
  <c r="BD1212" i="89"/>
  <c r="BC1212" i="89"/>
  <c r="BB1212" i="89"/>
  <c r="BA1212" i="89"/>
  <c r="AZ1212" i="89"/>
  <c r="AY1212" i="89"/>
  <c r="AX1212" i="89"/>
  <c r="AW1212" i="89"/>
  <c r="AV1212" i="89"/>
  <c r="AU1212" i="89"/>
  <c r="AT1212" i="89"/>
  <c r="AF1212" i="89"/>
  <c r="G1212" i="89" s="1"/>
  <c r="BF1211" i="89"/>
  <c r="BE1211" i="89"/>
  <c r="BD1211" i="89"/>
  <c r="BC1211" i="89"/>
  <c r="BB1211" i="89"/>
  <c r="BA1211" i="89"/>
  <c r="AZ1211" i="89"/>
  <c r="AY1211" i="89"/>
  <c r="AX1211" i="89"/>
  <c r="AW1211" i="89"/>
  <c r="AV1211" i="89"/>
  <c r="AU1211" i="89"/>
  <c r="AT1211" i="89"/>
  <c r="AF1211" i="89"/>
  <c r="G1211" i="89" s="1"/>
  <c r="BF1210" i="89"/>
  <c r="BE1210" i="89"/>
  <c r="BD1210" i="89"/>
  <c r="BC1210" i="89"/>
  <c r="BB1210" i="89"/>
  <c r="BA1210" i="89"/>
  <c r="AZ1210" i="89"/>
  <c r="AY1210" i="89"/>
  <c r="AX1210" i="89"/>
  <c r="AW1210" i="89"/>
  <c r="AV1210" i="89"/>
  <c r="AU1210" i="89"/>
  <c r="AT1210" i="89"/>
  <c r="AF1210" i="89"/>
  <c r="G1210" i="89" s="1"/>
  <c r="BF1209" i="89"/>
  <c r="BE1209" i="89"/>
  <c r="BD1209" i="89"/>
  <c r="BC1209" i="89"/>
  <c r="BB1209" i="89"/>
  <c r="BA1209" i="89"/>
  <c r="AZ1209" i="89"/>
  <c r="AY1209" i="89"/>
  <c r="AX1209" i="89"/>
  <c r="AW1209" i="89"/>
  <c r="AV1209" i="89"/>
  <c r="AU1209" i="89"/>
  <c r="AT1209" i="89"/>
  <c r="AF1209" i="89"/>
  <c r="G1209" i="89" s="1"/>
  <c r="BF1208" i="89"/>
  <c r="BE1208" i="89"/>
  <c r="BD1208" i="89"/>
  <c r="BC1208" i="89"/>
  <c r="BB1208" i="89"/>
  <c r="BA1208" i="89"/>
  <c r="AZ1208" i="89"/>
  <c r="AY1208" i="89"/>
  <c r="AX1208" i="89"/>
  <c r="AW1208" i="89"/>
  <c r="AV1208" i="89"/>
  <c r="AU1208" i="89"/>
  <c r="AT1208" i="89"/>
  <c r="AF1208" i="89"/>
  <c r="G1208" i="89" s="1"/>
  <c r="BF1207" i="89"/>
  <c r="BE1207" i="89"/>
  <c r="BD1207" i="89"/>
  <c r="BC1207" i="89"/>
  <c r="BB1207" i="89"/>
  <c r="BA1207" i="89"/>
  <c r="AZ1207" i="89"/>
  <c r="AY1207" i="89"/>
  <c r="AX1207" i="89"/>
  <c r="AW1207" i="89"/>
  <c r="AV1207" i="89"/>
  <c r="AU1207" i="89"/>
  <c r="AT1207" i="89"/>
  <c r="AF1207" i="89"/>
  <c r="G1207" i="89" s="1"/>
  <c r="BF1206" i="89"/>
  <c r="BE1206" i="89"/>
  <c r="BD1206" i="89"/>
  <c r="BC1206" i="89"/>
  <c r="BB1206" i="89"/>
  <c r="BA1206" i="89"/>
  <c r="AZ1206" i="89"/>
  <c r="AY1206" i="89"/>
  <c r="AX1206" i="89"/>
  <c r="AW1206" i="89"/>
  <c r="AV1206" i="89"/>
  <c r="AU1206" i="89"/>
  <c r="AT1206" i="89"/>
  <c r="AF1206" i="89"/>
  <c r="G1206" i="89" s="1"/>
  <c r="BF1205" i="89"/>
  <c r="BE1205" i="89"/>
  <c r="BD1205" i="89"/>
  <c r="BC1205" i="89"/>
  <c r="BB1205" i="89"/>
  <c r="BA1205" i="89"/>
  <c r="AZ1205" i="89"/>
  <c r="AY1205" i="89"/>
  <c r="AX1205" i="89"/>
  <c r="AW1205" i="89"/>
  <c r="AV1205" i="89"/>
  <c r="AU1205" i="89"/>
  <c r="AT1205" i="89"/>
  <c r="AF1205" i="89"/>
  <c r="G1205" i="89" s="1"/>
  <c r="BF1204" i="89"/>
  <c r="BE1204" i="89"/>
  <c r="BD1204" i="89"/>
  <c r="BC1204" i="89"/>
  <c r="BB1204" i="89"/>
  <c r="BA1204" i="89"/>
  <c r="AZ1204" i="89"/>
  <c r="AY1204" i="89"/>
  <c r="AX1204" i="89"/>
  <c r="AW1204" i="89"/>
  <c r="AV1204" i="89"/>
  <c r="AU1204" i="89"/>
  <c r="AT1204" i="89"/>
  <c r="AF1204" i="89"/>
  <c r="G1204" i="89" s="1"/>
  <c r="BF1203" i="89"/>
  <c r="BE1203" i="89"/>
  <c r="BD1203" i="89"/>
  <c r="BC1203" i="89"/>
  <c r="BB1203" i="89"/>
  <c r="BA1203" i="89"/>
  <c r="AZ1203" i="89"/>
  <c r="AY1203" i="89"/>
  <c r="AX1203" i="89"/>
  <c r="AW1203" i="89"/>
  <c r="AV1203" i="89"/>
  <c r="AU1203" i="89"/>
  <c r="AT1203" i="89"/>
  <c r="AF1203" i="89"/>
  <c r="G1203" i="89" s="1"/>
  <c r="BF1202" i="89"/>
  <c r="BE1202" i="89"/>
  <c r="BD1202" i="89"/>
  <c r="BC1202" i="89"/>
  <c r="BB1202" i="89"/>
  <c r="BA1202" i="89"/>
  <c r="AZ1202" i="89"/>
  <c r="AY1202" i="89"/>
  <c r="AX1202" i="89"/>
  <c r="AW1202" i="89"/>
  <c r="AV1202" i="89"/>
  <c r="AU1202" i="89"/>
  <c r="AT1202" i="89"/>
  <c r="AF1202" i="89"/>
  <c r="G1202" i="89" s="1"/>
  <c r="BF1201" i="89"/>
  <c r="BE1201" i="89"/>
  <c r="BD1201" i="89"/>
  <c r="BC1201" i="89"/>
  <c r="BB1201" i="89"/>
  <c r="BA1201" i="89"/>
  <c r="AZ1201" i="89"/>
  <c r="AY1201" i="89"/>
  <c r="AX1201" i="89"/>
  <c r="AW1201" i="89"/>
  <c r="AV1201" i="89"/>
  <c r="AU1201" i="89"/>
  <c r="AT1201" i="89"/>
  <c r="AF1201" i="89"/>
  <c r="G1201" i="89" s="1"/>
  <c r="BF1200" i="89"/>
  <c r="BE1200" i="89"/>
  <c r="BD1200" i="89"/>
  <c r="BC1200" i="89"/>
  <c r="BB1200" i="89"/>
  <c r="BA1200" i="89"/>
  <c r="AZ1200" i="89"/>
  <c r="AY1200" i="89"/>
  <c r="AX1200" i="89"/>
  <c r="AW1200" i="89"/>
  <c r="AV1200" i="89"/>
  <c r="AU1200" i="89"/>
  <c r="AT1200" i="89"/>
  <c r="AF1200" i="89"/>
  <c r="G1200" i="89" s="1"/>
  <c r="BF1199" i="89"/>
  <c r="BE1199" i="89"/>
  <c r="BD1199" i="89"/>
  <c r="BC1199" i="89"/>
  <c r="BB1199" i="89"/>
  <c r="BA1199" i="89"/>
  <c r="AZ1199" i="89"/>
  <c r="AY1199" i="89"/>
  <c r="AX1199" i="89"/>
  <c r="AW1199" i="89"/>
  <c r="AV1199" i="89"/>
  <c r="AU1199" i="89"/>
  <c r="AT1199" i="89"/>
  <c r="AF1199" i="89"/>
  <c r="G1199" i="89" s="1"/>
  <c r="BF1198" i="89"/>
  <c r="BE1198" i="89"/>
  <c r="BD1198" i="89"/>
  <c r="BC1198" i="89"/>
  <c r="BB1198" i="89"/>
  <c r="BA1198" i="89"/>
  <c r="AZ1198" i="89"/>
  <c r="AY1198" i="89"/>
  <c r="AX1198" i="89"/>
  <c r="AW1198" i="89"/>
  <c r="AV1198" i="89"/>
  <c r="AU1198" i="89"/>
  <c r="AT1198" i="89"/>
  <c r="AF1198" i="89"/>
  <c r="G1198" i="89" s="1"/>
  <c r="BF1197" i="89"/>
  <c r="BE1197" i="89"/>
  <c r="BD1197" i="89"/>
  <c r="BC1197" i="89"/>
  <c r="BB1197" i="89"/>
  <c r="BA1197" i="89"/>
  <c r="AZ1197" i="89"/>
  <c r="AY1197" i="89"/>
  <c r="AX1197" i="89"/>
  <c r="AW1197" i="89"/>
  <c r="AV1197" i="89"/>
  <c r="AU1197" i="89"/>
  <c r="AT1197" i="89"/>
  <c r="AF1197" i="89"/>
  <c r="G1197" i="89" s="1"/>
  <c r="BF1196" i="89"/>
  <c r="BE1196" i="89"/>
  <c r="BD1196" i="89"/>
  <c r="BC1196" i="89"/>
  <c r="BB1196" i="89"/>
  <c r="BA1196" i="89"/>
  <c r="AZ1196" i="89"/>
  <c r="AY1196" i="89"/>
  <c r="AX1196" i="89"/>
  <c r="AW1196" i="89"/>
  <c r="AV1196" i="89"/>
  <c r="AU1196" i="89"/>
  <c r="AT1196" i="89"/>
  <c r="AF1196" i="89"/>
  <c r="G1196" i="89" s="1"/>
  <c r="BF1195" i="89"/>
  <c r="BE1195" i="89"/>
  <c r="BD1195" i="89"/>
  <c r="BC1195" i="89"/>
  <c r="BB1195" i="89"/>
  <c r="BA1195" i="89"/>
  <c r="AZ1195" i="89"/>
  <c r="AY1195" i="89"/>
  <c r="AX1195" i="89"/>
  <c r="AW1195" i="89"/>
  <c r="AV1195" i="89"/>
  <c r="AU1195" i="89"/>
  <c r="AT1195" i="89"/>
  <c r="AF1195" i="89"/>
  <c r="G1195" i="89" s="1"/>
  <c r="BF1194" i="89"/>
  <c r="BE1194" i="89"/>
  <c r="BD1194" i="89"/>
  <c r="BC1194" i="89"/>
  <c r="BB1194" i="89"/>
  <c r="BA1194" i="89"/>
  <c r="AZ1194" i="89"/>
  <c r="AY1194" i="89"/>
  <c r="AX1194" i="89"/>
  <c r="AW1194" i="89"/>
  <c r="AV1194" i="89"/>
  <c r="AU1194" i="89"/>
  <c r="AT1194" i="89"/>
  <c r="AF1194" i="89"/>
  <c r="G1194" i="89" s="1"/>
  <c r="BF1193" i="89"/>
  <c r="BE1193" i="89"/>
  <c r="BD1193" i="89"/>
  <c r="BC1193" i="89"/>
  <c r="BB1193" i="89"/>
  <c r="BA1193" i="89"/>
  <c r="AZ1193" i="89"/>
  <c r="AY1193" i="89"/>
  <c r="AX1193" i="89"/>
  <c r="AW1193" i="89"/>
  <c r="AV1193" i="89"/>
  <c r="AU1193" i="89"/>
  <c r="AT1193" i="89"/>
  <c r="AF1193" i="89"/>
  <c r="G1193" i="89" s="1"/>
  <c r="BF1192" i="89"/>
  <c r="BE1192" i="89"/>
  <c r="BD1192" i="89"/>
  <c r="BC1192" i="89"/>
  <c r="BB1192" i="89"/>
  <c r="BA1192" i="89"/>
  <c r="AZ1192" i="89"/>
  <c r="AY1192" i="89"/>
  <c r="AX1192" i="89"/>
  <c r="AW1192" i="89"/>
  <c r="AV1192" i="89"/>
  <c r="AU1192" i="89"/>
  <c r="AT1192" i="89"/>
  <c r="AF1192" i="89"/>
  <c r="G1192" i="89" s="1"/>
  <c r="BF1191" i="89"/>
  <c r="BE1191" i="89"/>
  <c r="BD1191" i="89"/>
  <c r="BC1191" i="89"/>
  <c r="BB1191" i="89"/>
  <c r="BA1191" i="89"/>
  <c r="AZ1191" i="89"/>
  <c r="AY1191" i="89"/>
  <c r="AX1191" i="89"/>
  <c r="AW1191" i="89"/>
  <c r="AV1191" i="89"/>
  <c r="AU1191" i="89"/>
  <c r="AT1191" i="89"/>
  <c r="AF1191" i="89"/>
  <c r="G1191" i="89" s="1"/>
  <c r="BF1190" i="89"/>
  <c r="BE1190" i="89"/>
  <c r="BD1190" i="89"/>
  <c r="BC1190" i="89"/>
  <c r="BB1190" i="89"/>
  <c r="BA1190" i="89"/>
  <c r="AZ1190" i="89"/>
  <c r="AY1190" i="89"/>
  <c r="AX1190" i="89"/>
  <c r="AW1190" i="89"/>
  <c r="AV1190" i="89"/>
  <c r="AU1190" i="89"/>
  <c r="AT1190" i="89"/>
  <c r="AF1190" i="89"/>
  <c r="G1190" i="89" s="1"/>
  <c r="BF1189" i="89"/>
  <c r="BE1189" i="89"/>
  <c r="BD1189" i="89"/>
  <c r="BC1189" i="89"/>
  <c r="BB1189" i="89"/>
  <c r="BA1189" i="89"/>
  <c r="AZ1189" i="89"/>
  <c r="AY1189" i="89"/>
  <c r="AX1189" i="89"/>
  <c r="AW1189" i="89"/>
  <c r="AV1189" i="89"/>
  <c r="AU1189" i="89"/>
  <c r="AT1189" i="89"/>
  <c r="AF1189" i="89"/>
  <c r="G1189" i="89" s="1"/>
  <c r="BF1188" i="89"/>
  <c r="BE1188" i="89"/>
  <c r="BD1188" i="89"/>
  <c r="BC1188" i="89"/>
  <c r="BB1188" i="89"/>
  <c r="BA1188" i="89"/>
  <c r="AZ1188" i="89"/>
  <c r="AY1188" i="89"/>
  <c r="AX1188" i="89"/>
  <c r="AW1188" i="89"/>
  <c r="AV1188" i="89"/>
  <c r="AU1188" i="89"/>
  <c r="AT1188" i="89"/>
  <c r="AF1188" i="89"/>
  <c r="G1188" i="89" s="1"/>
  <c r="BF1187" i="89"/>
  <c r="BE1187" i="89"/>
  <c r="BD1187" i="89"/>
  <c r="BC1187" i="89"/>
  <c r="BB1187" i="89"/>
  <c r="BA1187" i="89"/>
  <c r="AZ1187" i="89"/>
  <c r="AY1187" i="89"/>
  <c r="AX1187" i="89"/>
  <c r="AW1187" i="89"/>
  <c r="AV1187" i="89"/>
  <c r="AU1187" i="89"/>
  <c r="AT1187" i="89"/>
  <c r="AF1187" i="89"/>
  <c r="G1187" i="89" s="1"/>
  <c r="BF1186" i="89"/>
  <c r="BE1186" i="89"/>
  <c r="BD1186" i="89"/>
  <c r="BC1186" i="89"/>
  <c r="BB1186" i="89"/>
  <c r="BA1186" i="89"/>
  <c r="AZ1186" i="89"/>
  <c r="AY1186" i="89"/>
  <c r="AX1186" i="89"/>
  <c r="AW1186" i="89"/>
  <c r="AV1186" i="89"/>
  <c r="AU1186" i="89"/>
  <c r="AT1186" i="89"/>
  <c r="AF1186" i="89"/>
  <c r="G1186" i="89" s="1"/>
  <c r="BF1185" i="89"/>
  <c r="BE1185" i="89"/>
  <c r="BD1185" i="89"/>
  <c r="BC1185" i="89"/>
  <c r="BB1185" i="89"/>
  <c r="BA1185" i="89"/>
  <c r="AZ1185" i="89"/>
  <c r="AY1185" i="89"/>
  <c r="AX1185" i="89"/>
  <c r="AW1185" i="89"/>
  <c r="AV1185" i="89"/>
  <c r="AU1185" i="89"/>
  <c r="AT1185" i="89"/>
  <c r="AF1185" i="89"/>
  <c r="G1185" i="89" s="1"/>
  <c r="BF1184" i="89"/>
  <c r="BE1184" i="89"/>
  <c r="BD1184" i="89"/>
  <c r="BC1184" i="89"/>
  <c r="BB1184" i="89"/>
  <c r="BA1184" i="89"/>
  <c r="AZ1184" i="89"/>
  <c r="AY1184" i="89"/>
  <c r="AX1184" i="89"/>
  <c r="AW1184" i="89"/>
  <c r="AV1184" i="89"/>
  <c r="AU1184" i="89"/>
  <c r="AT1184" i="89"/>
  <c r="AF1184" i="89"/>
  <c r="G1184" i="89" s="1"/>
  <c r="BF1183" i="89"/>
  <c r="BE1183" i="89"/>
  <c r="BD1183" i="89"/>
  <c r="BC1183" i="89"/>
  <c r="BB1183" i="89"/>
  <c r="BA1183" i="89"/>
  <c r="AZ1183" i="89"/>
  <c r="AY1183" i="89"/>
  <c r="AX1183" i="89"/>
  <c r="AW1183" i="89"/>
  <c r="AV1183" i="89"/>
  <c r="AU1183" i="89"/>
  <c r="AT1183" i="89"/>
  <c r="AF1183" i="89"/>
  <c r="G1183" i="89" s="1"/>
  <c r="BF1182" i="89"/>
  <c r="BE1182" i="89"/>
  <c r="BD1182" i="89"/>
  <c r="BC1182" i="89"/>
  <c r="BB1182" i="89"/>
  <c r="BA1182" i="89"/>
  <c r="AZ1182" i="89"/>
  <c r="AY1182" i="89"/>
  <c r="AX1182" i="89"/>
  <c r="AW1182" i="89"/>
  <c r="AV1182" i="89"/>
  <c r="AU1182" i="89"/>
  <c r="AT1182" i="89"/>
  <c r="AF1182" i="89"/>
  <c r="G1182" i="89" s="1"/>
  <c r="BF1181" i="89"/>
  <c r="BE1181" i="89"/>
  <c r="BD1181" i="89"/>
  <c r="BC1181" i="89"/>
  <c r="BB1181" i="89"/>
  <c r="BA1181" i="89"/>
  <c r="AZ1181" i="89"/>
  <c r="AY1181" i="89"/>
  <c r="AX1181" i="89"/>
  <c r="AW1181" i="89"/>
  <c r="AV1181" i="89"/>
  <c r="AU1181" i="89"/>
  <c r="AT1181" i="89"/>
  <c r="AF1181" i="89"/>
  <c r="G1181" i="89" s="1"/>
  <c r="BF1180" i="89"/>
  <c r="BE1180" i="89"/>
  <c r="BD1180" i="89"/>
  <c r="BC1180" i="89"/>
  <c r="BB1180" i="89"/>
  <c r="BA1180" i="89"/>
  <c r="AZ1180" i="89"/>
  <c r="AY1180" i="89"/>
  <c r="AX1180" i="89"/>
  <c r="AW1180" i="89"/>
  <c r="AV1180" i="89"/>
  <c r="AU1180" i="89"/>
  <c r="AT1180" i="89"/>
  <c r="AF1180" i="89"/>
  <c r="G1180" i="89" s="1"/>
  <c r="BF1179" i="89"/>
  <c r="BE1179" i="89"/>
  <c r="BD1179" i="89"/>
  <c r="BC1179" i="89"/>
  <c r="BB1179" i="89"/>
  <c r="BA1179" i="89"/>
  <c r="AZ1179" i="89"/>
  <c r="AY1179" i="89"/>
  <c r="AX1179" i="89"/>
  <c r="AW1179" i="89"/>
  <c r="AV1179" i="89"/>
  <c r="AU1179" i="89"/>
  <c r="AT1179" i="89"/>
  <c r="AF1179" i="89"/>
  <c r="G1179" i="89" s="1"/>
  <c r="BF1178" i="89"/>
  <c r="BE1178" i="89"/>
  <c r="BD1178" i="89"/>
  <c r="BC1178" i="89"/>
  <c r="BB1178" i="89"/>
  <c r="BA1178" i="89"/>
  <c r="AZ1178" i="89"/>
  <c r="AY1178" i="89"/>
  <c r="AX1178" i="89"/>
  <c r="AW1178" i="89"/>
  <c r="AV1178" i="89"/>
  <c r="AU1178" i="89"/>
  <c r="AT1178" i="89"/>
  <c r="AF1178" i="89"/>
  <c r="G1178" i="89" s="1"/>
  <c r="BF1177" i="89"/>
  <c r="BE1177" i="89"/>
  <c r="BD1177" i="89"/>
  <c r="BC1177" i="89"/>
  <c r="BB1177" i="89"/>
  <c r="BA1177" i="89"/>
  <c r="AZ1177" i="89"/>
  <c r="AY1177" i="89"/>
  <c r="AX1177" i="89"/>
  <c r="AW1177" i="89"/>
  <c r="AV1177" i="89"/>
  <c r="AU1177" i="89"/>
  <c r="AT1177" i="89"/>
  <c r="AF1177" i="89"/>
  <c r="G1177" i="89" s="1"/>
  <c r="BF1176" i="89"/>
  <c r="BE1176" i="89"/>
  <c r="BD1176" i="89"/>
  <c r="BC1176" i="89"/>
  <c r="BB1176" i="89"/>
  <c r="BA1176" i="89"/>
  <c r="AZ1176" i="89"/>
  <c r="AY1176" i="89"/>
  <c r="AX1176" i="89"/>
  <c r="AW1176" i="89"/>
  <c r="AV1176" i="89"/>
  <c r="AU1176" i="89"/>
  <c r="AT1176" i="89"/>
  <c r="AF1176" i="89"/>
  <c r="G1176" i="89" s="1"/>
  <c r="BF1175" i="89"/>
  <c r="BE1175" i="89"/>
  <c r="BD1175" i="89"/>
  <c r="BC1175" i="89"/>
  <c r="BB1175" i="89"/>
  <c r="BA1175" i="89"/>
  <c r="AZ1175" i="89"/>
  <c r="AY1175" i="89"/>
  <c r="AX1175" i="89"/>
  <c r="AW1175" i="89"/>
  <c r="AV1175" i="89"/>
  <c r="AU1175" i="89"/>
  <c r="AT1175" i="89"/>
  <c r="AF1175" i="89"/>
  <c r="G1175" i="89" s="1"/>
  <c r="BF1174" i="89"/>
  <c r="BE1174" i="89"/>
  <c r="BD1174" i="89"/>
  <c r="BC1174" i="89"/>
  <c r="BB1174" i="89"/>
  <c r="BA1174" i="89"/>
  <c r="AZ1174" i="89"/>
  <c r="AY1174" i="89"/>
  <c r="AX1174" i="89"/>
  <c r="AW1174" i="89"/>
  <c r="AV1174" i="89"/>
  <c r="AU1174" i="89"/>
  <c r="AT1174" i="89"/>
  <c r="AF1174" i="89"/>
  <c r="G1174" i="89" s="1"/>
  <c r="BF1173" i="89"/>
  <c r="BE1173" i="89"/>
  <c r="BD1173" i="89"/>
  <c r="BC1173" i="89"/>
  <c r="BB1173" i="89"/>
  <c r="BA1173" i="89"/>
  <c r="AZ1173" i="89"/>
  <c r="AY1173" i="89"/>
  <c r="AX1173" i="89"/>
  <c r="AW1173" i="89"/>
  <c r="AV1173" i="89"/>
  <c r="AU1173" i="89"/>
  <c r="AT1173" i="89"/>
  <c r="AF1173" i="89"/>
  <c r="G1173" i="89" s="1"/>
  <c r="BF1172" i="89"/>
  <c r="BE1172" i="89"/>
  <c r="BD1172" i="89"/>
  <c r="BC1172" i="89"/>
  <c r="BB1172" i="89"/>
  <c r="BA1172" i="89"/>
  <c r="AZ1172" i="89"/>
  <c r="AY1172" i="89"/>
  <c r="AX1172" i="89"/>
  <c r="AW1172" i="89"/>
  <c r="AV1172" i="89"/>
  <c r="AU1172" i="89"/>
  <c r="AT1172" i="89"/>
  <c r="AF1172" i="89"/>
  <c r="G1172" i="89" s="1"/>
  <c r="BF1171" i="89"/>
  <c r="BE1171" i="89"/>
  <c r="BD1171" i="89"/>
  <c r="BC1171" i="89"/>
  <c r="BB1171" i="89"/>
  <c r="BA1171" i="89"/>
  <c r="AZ1171" i="89"/>
  <c r="AY1171" i="89"/>
  <c r="AX1171" i="89"/>
  <c r="AW1171" i="89"/>
  <c r="AV1171" i="89"/>
  <c r="AU1171" i="89"/>
  <c r="AT1171" i="89"/>
  <c r="AF1171" i="89"/>
  <c r="G1171" i="89" s="1"/>
  <c r="BF1170" i="89"/>
  <c r="BE1170" i="89"/>
  <c r="BD1170" i="89"/>
  <c r="BC1170" i="89"/>
  <c r="BB1170" i="89"/>
  <c r="BA1170" i="89"/>
  <c r="AZ1170" i="89"/>
  <c r="AY1170" i="89"/>
  <c r="AX1170" i="89"/>
  <c r="AW1170" i="89"/>
  <c r="AV1170" i="89"/>
  <c r="AU1170" i="89"/>
  <c r="AT1170" i="89"/>
  <c r="AF1170" i="89"/>
  <c r="G1170" i="89" s="1"/>
  <c r="BF1169" i="89"/>
  <c r="BE1169" i="89"/>
  <c r="BD1169" i="89"/>
  <c r="BC1169" i="89"/>
  <c r="BB1169" i="89"/>
  <c r="BA1169" i="89"/>
  <c r="AZ1169" i="89"/>
  <c r="AY1169" i="89"/>
  <c r="AX1169" i="89"/>
  <c r="AW1169" i="89"/>
  <c r="AV1169" i="89"/>
  <c r="AU1169" i="89"/>
  <c r="AT1169" i="89"/>
  <c r="AF1169" i="89"/>
  <c r="G1169" i="89" s="1"/>
  <c r="BF1168" i="89"/>
  <c r="BE1168" i="89"/>
  <c r="BD1168" i="89"/>
  <c r="BC1168" i="89"/>
  <c r="BB1168" i="89"/>
  <c r="BA1168" i="89"/>
  <c r="AZ1168" i="89"/>
  <c r="AY1168" i="89"/>
  <c r="AX1168" i="89"/>
  <c r="AW1168" i="89"/>
  <c r="AV1168" i="89"/>
  <c r="AU1168" i="89"/>
  <c r="AT1168" i="89"/>
  <c r="AF1168" i="89"/>
  <c r="G1168" i="89" s="1"/>
  <c r="BF1167" i="89"/>
  <c r="BE1167" i="89"/>
  <c r="BD1167" i="89"/>
  <c r="BC1167" i="89"/>
  <c r="BB1167" i="89"/>
  <c r="BA1167" i="89"/>
  <c r="AZ1167" i="89"/>
  <c r="AY1167" i="89"/>
  <c r="AX1167" i="89"/>
  <c r="AW1167" i="89"/>
  <c r="AV1167" i="89"/>
  <c r="AU1167" i="89"/>
  <c r="AT1167" i="89"/>
  <c r="AF1167" i="89"/>
  <c r="G1167" i="89" s="1"/>
  <c r="BF1166" i="89"/>
  <c r="BE1166" i="89"/>
  <c r="BD1166" i="89"/>
  <c r="BC1166" i="89"/>
  <c r="BB1166" i="89"/>
  <c r="BA1166" i="89"/>
  <c r="AZ1166" i="89"/>
  <c r="AY1166" i="89"/>
  <c r="AX1166" i="89"/>
  <c r="AW1166" i="89"/>
  <c r="AV1166" i="89"/>
  <c r="AU1166" i="89"/>
  <c r="AT1166" i="89"/>
  <c r="AF1166" i="89"/>
  <c r="G1166" i="89" s="1"/>
  <c r="BF1165" i="89"/>
  <c r="BE1165" i="89"/>
  <c r="BD1165" i="89"/>
  <c r="BC1165" i="89"/>
  <c r="BB1165" i="89"/>
  <c r="BA1165" i="89"/>
  <c r="AZ1165" i="89"/>
  <c r="AY1165" i="89"/>
  <c r="AX1165" i="89"/>
  <c r="AW1165" i="89"/>
  <c r="AV1165" i="89"/>
  <c r="AU1165" i="89"/>
  <c r="AT1165" i="89"/>
  <c r="AF1165" i="89"/>
  <c r="G1165" i="89" s="1"/>
  <c r="BF1164" i="89"/>
  <c r="BE1164" i="89"/>
  <c r="BD1164" i="89"/>
  <c r="BC1164" i="89"/>
  <c r="BB1164" i="89"/>
  <c r="BA1164" i="89"/>
  <c r="AZ1164" i="89"/>
  <c r="AY1164" i="89"/>
  <c r="AX1164" i="89"/>
  <c r="AW1164" i="89"/>
  <c r="AV1164" i="89"/>
  <c r="AU1164" i="89"/>
  <c r="AT1164" i="89"/>
  <c r="AF1164" i="89"/>
  <c r="G1164" i="89" s="1"/>
  <c r="BF1163" i="89"/>
  <c r="BE1163" i="89"/>
  <c r="BD1163" i="89"/>
  <c r="BC1163" i="89"/>
  <c r="BB1163" i="89"/>
  <c r="BA1163" i="89"/>
  <c r="AZ1163" i="89"/>
  <c r="AY1163" i="89"/>
  <c r="AX1163" i="89"/>
  <c r="AW1163" i="89"/>
  <c r="AV1163" i="89"/>
  <c r="AU1163" i="89"/>
  <c r="AT1163" i="89"/>
  <c r="AF1163" i="89"/>
  <c r="G1163" i="89" s="1"/>
  <c r="BF1162" i="89"/>
  <c r="BE1162" i="89"/>
  <c r="BD1162" i="89"/>
  <c r="BC1162" i="89"/>
  <c r="BB1162" i="89"/>
  <c r="BA1162" i="89"/>
  <c r="AZ1162" i="89"/>
  <c r="AY1162" i="89"/>
  <c r="AX1162" i="89"/>
  <c r="AW1162" i="89"/>
  <c r="AV1162" i="89"/>
  <c r="AU1162" i="89"/>
  <c r="AT1162" i="89"/>
  <c r="AF1162" i="89"/>
  <c r="G1162" i="89" s="1"/>
  <c r="BF1161" i="89"/>
  <c r="BE1161" i="89"/>
  <c r="BD1161" i="89"/>
  <c r="BC1161" i="89"/>
  <c r="BB1161" i="89"/>
  <c r="BA1161" i="89"/>
  <c r="AZ1161" i="89"/>
  <c r="AY1161" i="89"/>
  <c r="AX1161" i="89"/>
  <c r="AW1161" i="89"/>
  <c r="AV1161" i="89"/>
  <c r="AU1161" i="89"/>
  <c r="AT1161" i="89"/>
  <c r="AF1161" i="89"/>
  <c r="G1161" i="89" s="1"/>
  <c r="BF1160" i="89"/>
  <c r="BE1160" i="89"/>
  <c r="BD1160" i="89"/>
  <c r="BC1160" i="89"/>
  <c r="BB1160" i="89"/>
  <c r="BA1160" i="89"/>
  <c r="AZ1160" i="89"/>
  <c r="AY1160" i="89"/>
  <c r="AX1160" i="89"/>
  <c r="AW1160" i="89"/>
  <c r="AV1160" i="89"/>
  <c r="AU1160" i="89"/>
  <c r="AT1160" i="89"/>
  <c r="AF1160" i="89"/>
  <c r="G1160" i="89" s="1"/>
  <c r="BF1159" i="89"/>
  <c r="BE1159" i="89"/>
  <c r="BD1159" i="89"/>
  <c r="BC1159" i="89"/>
  <c r="BB1159" i="89"/>
  <c r="BA1159" i="89"/>
  <c r="AZ1159" i="89"/>
  <c r="AY1159" i="89"/>
  <c r="AX1159" i="89"/>
  <c r="AW1159" i="89"/>
  <c r="AV1159" i="89"/>
  <c r="AU1159" i="89"/>
  <c r="AT1159" i="89"/>
  <c r="AF1159" i="89"/>
  <c r="G1159" i="89" s="1"/>
  <c r="BF1158" i="89"/>
  <c r="BE1158" i="89"/>
  <c r="BD1158" i="89"/>
  <c r="BC1158" i="89"/>
  <c r="BB1158" i="89"/>
  <c r="BA1158" i="89"/>
  <c r="AZ1158" i="89"/>
  <c r="AY1158" i="89"/>
  <c r="AX1158" i="89"/>
  <c r="AW1158" i="89"/>
  <c r="AV1158" i="89"/>
  <c r="AU1158" i="89"/>
  <c r="AT1158" i="89"/>
  <c r="AF1158" i="89"/>
  <c r="G1158" i="89" s="1"/>
  <c r="BF1157" i="89"/>
  <c r="BE1157" i="89"/>
  <c r="BD1157" i="89"/>
  <c r="BC1157" i="89"/>
  <c r="BB1157" i="89"/>
  <c r="BA1157" i="89"/>
  <c r="AZ1157" i="89"/>
  <c r="AY1157" i="89"/>
  <c r="AX1157" i="89"/>
  <c r="AW1157" i="89"/>
  <c r="AV1157" i="89"/>
  <c r="AU1157" i="89"/>
  <c r="AT1157" i="89"/>
  <c r="AF1157" i="89"/>
  <c r="G1157" i="89" s="1"/>
  <c r="BF1156" i="89"/>
  <c r="BE1156" i="89"/>
  <c r="BD1156" i="89"/>
  <c r="BC1156" i="89"/>
  <c r="BB1156" i="89"/>
  <c r="BA1156" i="89"/>
  <c r="AZ1156" i="89"/>
  <c r="AY1156" i="89"/>
  <c r="AX1156" i="89"/>
  <c r="AW1156" i="89"/>
  <c r="AV1156" i="89"/>
  <c r="AU1156" i="89"/>
  <c r="AT1156" i="89"/>
  <c r="AF1156" i="89"/>
  <c r="G1156" i="89" s="1"/>
  <c r="BF1155" i="89"/>
  <c r="BE1155" i="89"/>
  <c r="BD1155" i="89"/>
  <c r="BC1155" i="89"/>
  <c r="BB1155" i="89"/>
  <c r="BA1155" i="89"/>
  <c r="AZ1155" i="89"/>
  <c r="AY1155" i="89"/>
  <c r="AX1155" i="89"/>
  <c r="AW1155" i="89"/>
  <c r="AV1155" i="89"/>
  <c r="AU1155" i="89"/>
  <c r="AT1155" i="89"/>
  <c r="AF1155" i="89"/>
  <c r="G1155" i="89" s="1"/>
  <c r="BF1154" i="89"/>
  <c r="BE1154" i="89"/>
  <c r="BD1154" i="89"/>
  <c r="BC1154" i="89"/>
  <c r="BB1154" i="89"/>
  <c r="BA1154" i="89"/>
  <c r="AZ1154" i="89"/>
  <c r="AY1154" i="89"/>
  <c r="AX1154" i="89"/>
  <c r="AW1154" i="89"/>
  <c r="AV1154" i="89"/>
  <c r="AU1154" i="89"/>
  <c r="AT1154" i="89"/>
  <c r="AF1154" i="89"/>
  <c r="G1154" i="89" s="1"/>
  <c r="BF1153" i="89"/>
  <c r="BE1153" i="89"/>
  <c r="BD1153" i="89"/>
  <c r="BC1153" i="89"/>
  <c r="BB1153" i="89"/>
  <c r="BA1153" i="89"/>
  <c r="AZ1153" i="89"/>
  <c r="AY1153" i="89"/>
  <c r="AX1153" i="89"/>
  <c r="AW1153" i="89"/>
  <c r="AV1153" i="89"/>
  <c r="AU1153" i="89"/>
  <c r="AT1153" i="89"/>
  <c r="AF1153" i="89"/>
  <c r="G1153" i="89" s="1"/>
  <c r="BF1152" i="89"/>
  <c r="BE1152" i="89"/>
  <c r="BD1152" i="89"/>
  <c r="BC1152" i="89"/>
  <c r="BB1152" i="89"/>
  <c r="BA1152" i="89"/>
  <c r="AZ1152" i="89"/>
  <c r="AY1152" i="89"/>
  <c r="AX1152" i="89"/>
  <c r="AW1152" i="89"/>
  <c r="AV1152" i="89"/>
  <c r="AU1152" i="89"/>
  <c r="AT1152" i="89"/>
  <c r="AF1152" i="89"/>
  <c r="G1152" i="89" s="1"/>
  <c r="BF1151" i="89"/>
  <c r="BE1151" i="89"/>
  <c r="BD1151" i="89"/>
  <c r="BC1151" i="89"/>
  <c r="BB1151" i="89"/>
  <c r="BA1151" i="89"/>
  <c r="AZ1151" i="89"/>
  <c r="AY1151" i="89"/>
  <c r="AX1151" i="89"/>
  <c r="AW1151" i="89"/>
  <c r="AV1151" i="89"/>
  <c r="AU1151" i="89"/>
  <c r="AT1151" i="89"/>
  <c r="AF1151" i="89"/>
  <c r="G1151" i="89" s="1"/>
  <c r="BF1150" i="89"/>
  <c r="BE1150" i="89"/>
  <c r="BD1150" i="89"/>
  <c r="BC1150" i="89"/>
  <c r="BB1150" i="89"/>
  <c r="BA1150" i="89"/>
  <c r="AZ1150" i="89"/>
  <c r="AY1150" i="89"/>
  <c r="AX1150" i="89"/>
  <c r="AW1150" i="89"/>
  <c r="AV1150" i="89"/>
  <c r="AU1150" i="89"/>
  <c r="AT1150" i="89"/>
  <c r="AF1150" i="89"/>
  <c r="G1150" i="89" s="1"/>
  <c r="BF1149" i="89"/>
  <c r="BE1149" i="89"/>
  <c r="BD1149" i="89"/>
  <c r="BC1149" i="89"/>
  <c r="BB1149" i="89"/>
  <c r="BA1149" i="89"/>
  <c r="AZ1149" i="89"/>
  <c r="AY1149" i="89"/>
  <c r="AX1149" i="89"/>
  <c r="AW1149" i="89"/>
  <c r="AV1149" i="89"/>
  <c r="AU1149" i="89"/>
  <c r="AT1149" i="89"/>
  <c r="AF1149" i="89"/>
  <c r="G1149" i="89" s="1"/>
  <c r="BF1148" i="89"/>
  <c r="BE1148" i="89"/>
  <c r="BD1148" i="89"/>
  <c r="BC1148" i="89"/>
  <c r="BB1148" i="89"/>
  <c r="BA1148" i="89"/>
  <c r="AZ1148" i="89"/>
  <c r="AY1148" i="89"/>
  <c r="AX1148" i="89"/>
  <c r="AW1148" i="89"/>
  <c r="AV1148" i="89"/>
  <c r="AU1148" i="89"/>
  <c r="AT1148" i="89"/>
  <c r="AF1148" i="89"/>
  <c r="G1148" i="89" s="1"/>
  <c r="BF1147" i="89"/>
  <c r="BE1147" i="89"/>
  <c r="BD1147" i="89"/>
  <c r="BC1147" i="89"/>
  <c r="BB1147" i="89"/>
  <c r="BA1147" i="89"/>
  <c r="AZ1147" i="89"/>
  <c r="AY1147" i="89"/>
  <c r="AX1147" i="89"/>
  <c r="AW1147" i="89"/>
  <c r="AV1147" i="89"/>
  <c r="AU1147" i="89"/>
  <c r="AT1147" i="89"/>
  <c r="AF1147" i="89"/>
  <c r="G1147" i="89" s="1"/>
  <c r="BF1146" i="89"/>
  <c r="BE1146" i="89"/>
  <c r="BD1146" i="89"/>
  <c r="BC1146" i="89"/>
  <c r="BB1146" i="89"/>
  <c r="BA1146" i="89"/>
  <c r="AZ1146" i="89"/>
  <c r="AY1146" i="89"/>
  <c r="AX1146" i="89"/>
  <c r="AW1146" i="89"/>
  <c r="AV1146" i="89"/>
  <c r="AU1146" i="89"/>
  <c r="AT1146" i="89"/>
  <c r="AF1146" i="89"/>
  <c r="G1146" i="89" s="1"/>
  <c r="BF1145" i="89"/>
  <c r="BE1145" i="89"/>
  <c r="BD1145" i="89"/>
  <c r="BC1145" i="89"/>
  <c r="BB1145" i="89"/>
  <c r="BA1145" i="89"/>
  <c r="AZ1145" i="89"/>
  <c r="AY1145" i="89"/>
  <c r="AX1145" i="89"/>
  <c r="AW1145" i="89"/>
  <c r="AV1145" i="89"/>
  <c r="AU1145" i="89"/>
  <c r="AT1145" i="89"/>
  <c r="AF1145" i="89"/>
  <c r="G1145" i="89" s="1"/>
  <c r="BF1144" i="89"/>
  <c r="BE1144" i="89"/>
  <c r="BD1144" i="89"/>
  <c r="BC1144" i="89"/>
  <c r="BB1144" i="89"/>
  <c r="BA1144" i="89"/>
  <c r="AZ1144" i="89"/>
  <c r="AY1144" i="89"/>
  <c r="AX1144" i="89"/>
  <c r="AW1144" i="89"/>
  <c r="AV1144" i="89"/>
  <c r="AU1144" i="89"/>
  <c r="AT1144" i="89"/>
  <c r="AF1144" i="89"/>
  <c r="G1144" i="89" s="1"/>
  <c r="BF1143" i="89"/>
  <c r="BE1143" i="89"/>
  <c r="BD1143" i="89"/>
  <c r="BC1143" i="89"/>
  <c r="BB1143" i="89"/>
  <c r="BA1143" i="89"/>
  <c r="AZ1143" i="89"/>
  <c r="AY1143" i="89"/>
  <c r="AX1143" i="89"/>
  <c r="AW1143" i="89"/>
  <c r="AV1143" i="89"/>
  <c r="AU1143" i="89"/>
  <c r="AT1143" i="89"/>
  <c r="AF1143" i="89"/>
  <c r="G1143" i="89" s="1"/>
  <c r="BF1142" i="89"/>
  <c r="BE1142" i="89"/>
  <c r="BD1142" i="89"/>
  <c r="BC1142" i="89"/>
  <c r="BB1142" i="89"/>
  <c r="BA1142" i="89"/>
  <c r="AZ1142" i="89"/>
  <c r="AY1142" i="89"/>
  <c r="AX1142" i="89"/>
  <c r="AW1142" i="89"/>
  <c r="AV1142" i="89"/>
  <c r="AU1142" i="89"/>
  <c r="AT1142" i="89"/>
  <c r="AF1142" i="89"/>
  <c r="G1142" i="89" s="1"/>
  <c r="BF1141" i="89"/>
  <c r="BE1141" i="89"/>
  <c r="BD1141" i="89"/>
  <c r="BC1141" i="89"/>
  <c r="BB1141" i="89"/>
  <c r="BA1141" i="89"/>
  <c r="AZ1141" i="89"/>
  <c r="AY1141" i="89"/>
  <c r="AX1141" i="89"/>
  <c r="AW1141" i="89"/>
  <c r="AV1141" i="89"/>
  <c r="AU1141" i="89"/>
  <c r="AT1141" i="89"/>
  <c r="AF1141" i="89"/>
  <c r="G1141" i="89" s="1"/>
  <c r="BF1140" i="89"/>
  <c r="BE1140" i="89"/>
  <c r="BD1140" i="89"/>
  <c r="BC1140" i="89"/>
  <c r="BB1140" i="89"/>
  <c r="BA1140" i="89"/>
  <c r="AZ1140" i="89"/>
  <c r="AY1140" i="89"/>
  <c r="AX1140" i="89"/>
  <c r="AW1140" i="89"/>
  <c r="AV1140" i="89"/>
  <c r="AU1140" i="89"/>
  <c r="AT1140" i="89"/>
  <c r="AF1140" i="89"/>
  <c r="G1140" i="89" s="1"/>
  <c r="BF1139" i="89"/>
  <c r="BE1139" i="89"/>
  <c r="BD1139" i="89"/>
  <c r="BC1139" i="89"/>
  <c r="BB1139" i="89"/>
  <c r="BA1139" i="89"/>
  <c r="AZ1139" i="89"/>
  <c r="AY1139" i="89"/>
  <c r="AX1139" i="89"/>
  <c r="AW1139" i="89"/>
  <c r="AV1139" i="89"/>
  <c r="AU1139" i="89"/>
  <c r="AT1139" i="89"/>
  <c r="AF1139" i="89"/>
  <c r="G1139" i="89" s="1"/>
  <c r="BF1138" i="89"/>
  <c r="BE1138" i="89"/>
  <c r="BD1138" i="89"/>
  <c r="BC1138" i="89"/>
  <c r="BB1138" i="89"/>
  <c r="BA1138" i="89"/>
  <c r="AZ1138" i="89"/>
  <c r="AY1138" i="89"/>
  <c r="AX1138" i="89"/>
  <c r="AW1138" i="89"/>
  <c r="AV1138" i="89"/>
  <c r="AU1138" i="89"/>
  <c r="AT1138" i="89"/>
  <c r="AF1138" i="89"/>
  <c r="G1138" i="89" s="1"/>
  <c r="BF1137" i="89"/>
  <c r="BE1137" i="89"/>
  <c r="BD1137" i="89"/>
  <c r="BC1137" i="89"/>
  <c r="BB1137" i="89"/>
  <c r="BA1137" i="89"/>
  <c r="AZ1137" i="89"/>
  <c r="AY1137" i="89"/>
  <c r="AX1137" i="89"/>
  <c r="AW1137" i="89"/>
  <c r="AV1137" i="89"/>
  <c r="AU1137" i="89"/>
  <c r="AT1137" i="89"/>
  <c r="AF1137" i="89"/>
  <c r="G1137" i="89" s="1"/>
  <c r="BF1136" i="89"/>
  <c r="BE1136" i="89"/>
  <c r="BD1136" i="89"/>
  <c r="BC1136" i="89"/>
  <c r="BB1136" i="89"/>
  <c r="BA1136" i="89"/>
  <c r="AZ1136" i="89"/>
  <c r="AY1136" i="89"/>
  <c r="AX1136" i="89"/>
  <c r="AW1136" i="89"/>
  <c r="AV1136" i="89"/>
  <c r="AU1136" i="89"/>
  <c r="AT1136" i="89"/>
  <c r="AF1136" i="89"/>
  <c r="G1136" i="89" s="1"/>
  <c r="BF1135" i="89"/>
  <c r="BE1135" i="89"/>
  <c r="BD1135" i="89"/>
  <c r="BC1135" i="89"/>
  <c r="BB1135" i="89"/>
  <c r="BA1135" i="89"/>
  <c r="AZ1135" i="89"/>
  <c r="AY1135" i="89"/>
  <c r="AX1135" i="89"/>
  <c r="AW1135" i="89"/>
  <c r="AV1135" i="89"/>
  <c r="AU1135" i="89"/>
  <c r="AT1135" i="89"/>
  <c r="AF1135" i="89"/>
  <c r="G1135" i="89" s="1"/>
  <c r="BF1134" i="89"/>
  <c r="BE1134" i="89"/>
  <c r="BD1134" i="89"/>
  <c r="BC1134" i="89"/>
  <c r="BB1134" i="89"/>
  <c r="BA1134" i="89"/>
  <c r="AZ1134" i="89"/>
  <c r="AY1134" i="89"/>
  <c r="AX1134" i="89"/>
  <c r="AW1134" i="89"/>
  <c r="AV1134" i="89"/>
  <c r="AU1134" i="89"/>
  <c r="AT1134" i="89"/>
  <c r="AF1134" i="89"/>
  <c r="G1134" i="89" s="1"/>
  <c r="BF1133" i="89"/>
  <c r="BE1133" i="89"/>
  <c r="BD1133" i="89"/>
  <c r="BC1133" i="89"/>
  <c r="BB1133" i="89"/>
  <c r="BA1133" i="89"/>
  <c r="AZ1133" i="89"/>
  <c r="AY1133" i="89"/>
  <c r="AX1133" i="89"/>
  <c r="AW1133" i="89"/>
  <c r="AV1133" i="89"/>
  <c r="AU1133" i="89"/>
  <c r="AT1133" i="89"/>
  <c r="AF1133" i="89"/>
  <c r="G1133" i="89" s="1"/>
  <c r="BF1132" i="89"/>
  <c r="BE1132" i="89"/>
  <c r="BD1132" i="89"/>
  <c r="BC1132" i="89"/>
  <c r="BB1132" i="89"/>
  <c r="BA1132" i="89"/>
  <c r="AZ1132" i="89"/>
  <c r="AY1132" i="89"/>
  <c r="AX1132" i="89"/>
  <c r="AW1132" i="89"/>
  <c r="AV1132" i="89"/>
  <c r="AU1132" i="89"/>
  <c r="AT1132" i="89"/>
  <c r="AF1132" i="89"/>
  <c r="G1132" i="89" s="1"/>
  <c r="BF1131" i="89"/>
  <c r="BE1131" i="89"/>
  <c r="BD1131" i="89"/>
  <c r="BC1131" i="89"/>
  <c r="BB1131" i="89"/>
  <c r="BA1131" i="89"/>
  <c r="AZ1131" i="89"/>
  <c r="AY1131" i="89"/>
  <c r="AX1131" i="89"/>
  <c r="AW1131" i="89"/>
  <c r="AV1131" i="89"/>
  <c r="AU1131" i="89"/>
  <c r="AT1131" i="89"/>
  <c r="AF1131" i="89"/>
  <c r="G1131" i="89" s="1"/>
  <c r="BF1130" i="89"/>
  <c r="BE1130" i="89"/>
  <c r="BD1130" i="89"/>
  <c r="BC1130" i="89"/>
  <c r="BB1130" i="89"/>
  <c r="BA1130" i="89"/>
  <c r="AZ1130" i="89"/>
  <c r="AY1130" i="89"/>
  <c r="AX1130" i="89"/>
  <c r="AW1130" i="89"/>
  <c r="AV1130" i="89"/>
  <c r="AU1130" i="89"/>
  <c r="AT1130" i="89"/>
  <c r="AF1130" i="89"/>
  <c r="G1130" i="89" s="1"/>
  <c r="BF1129" i="89"/>
  <c r="BE1129" i="89"/>
  <c r="BD1129" i="89"/>
  <c r="BC1129" i="89"/>
  <c r="BB1129" i="89"/>
  <c r="BA1129" i="89"/>
  <c r="AZ1129" i="89"/>
  <c r="AY1129" i="89"/>
  <c r="AX1129" i="89"/>
  <c r="AW1129" i="89"/>
  <c r="AV1129" i="89"/>
  <c r="AU1129" i="89"/>
  <c r="AT1129" i="89"/>
  <c r="AF1129" i="89"/>
  <c r="G1129" i="89" s="1"/>
  <c r="BF1128" i="89"/>
  <c r="BE1128" i="89"/>
  <c r="BD1128" i="89"/>
  <c r="BC1128" i="89"/>
  <c r="BB1128" i="89"/>
  <c r="BA1128" i="89"/>
  <c r="AZ1128" i="89"/>
  <c r="AY1128" i="89"/>
  <c r="AX1128" i="89"/>
  <c r="AW1128" i="89"/>
  <c r="AV1128" i="89"/>
  <c r="AU1128" i="89"/>
  <c r="AT1128" i="89"/>
  <c r="AF1128" i="89"/>
  <c r="G1128" i="89" s="1"/>
  <c r="BF1127" i="89"/>
  <c r="BE1127" i="89"/>
  <c r="BD1127" i="89"/>
  <c r="BC1127" i="89"/>
  <c r="BB1127" i="89"/>
  <c r="BA1127" i="89"/>
  <c r="AZ1127" i="89"/>
  <c r="AY1127" i="89"/>
  <c r="AX1127" i="89"/>
  <c r="AW1127" i="89"/>
  <c r="AV1127" i="89"/>
  <c r="AU1127" i="89"/>
  <c r="AT1127" i="89"/>
  <c r="AF1127" i="89"/>
  <c r="G1127" i="89" s="1"/>
  <c r="BF1126" i="89"/>
  <c r="BE1126" i="89"/>
  <c r="BD1126" i="89"/>
  <c r="BC1126" i="89"/>
  <c r="BB1126" i="89"/>
  <c r="BA1126" i="89"/>
  <c r="AZ1126" i="89"/>
  <c r="AY1126" i="89"/>
  <c r="AX1126" i="89"/>
  <c r="AW1126" i="89"/>
  <c r="AV1126" i="89"/>
  <c r="AU1126" i="89"/>
  <c r="AT1126" i="89"/>
  <c r="AF1126" i="89"/>
  <c r="G1126" i="89" s="1"/>
  <c r="BF1125" i="89"/>
  <c r="BE1125" i="89"/>
  <c r="BD1125" i="89"/>
  <c r="BC1125" i="89"/>
  <c r="BB1125" i="89"/>
  <c r="BA1125" i="89"/>
  <c r="AZ1125" i="89"/>
  <c r="AY1125" i="89"/>
  <c r="AX1125" i="89"/>
  <c r="AW1125" i="89"/>
  <c r="AV1125" i="89"/>
  <c r="AU1125" i="89"/>
  <c r="AT1125" i="89"/>
  <c r="AF1125" i="89"/>
  <c r="G1125" i="89" s="1"/>
  <c r="BF1124" i="89"/>
  <c r="BE1124" i="89"/>
  <c r="BD1124" i="89"/>
  <c r="BC1124" i="89"/>
  <c r="BB1124" i="89"/>
  <c r="BA1124" i="89"/>
  <c r="AZ1124" i="89"/>
  <c r="AY1124" i="89"/>
  <c r="AX1124" i="89"/>
  <c r="AW1124" i="89"/>
  <c r="AV1124" i="89"/>
  <c r="AU1124" i="89"/>
  <c r="AT1124" i="89"/>
  <c r="AF1124" i="89"/>
  <c r="G1124" i="89" s="1"/>
  <c r="BF1123" i="89"/>
  <c r="BE1123" i="89"/>
  <c r="BD1123" i="89"/>
  <c r="BC1123" i="89"/>
  <c r="BB1123" i="89"/>
  <c r="BA1123" i="89"/>
  <c r="AZ1123" i="89"/>
  <c r="AY1123" i="89"/>
  <c r="AX1123" i="89"/>
  <c r="AW1123" i="89"/>
  <c r="AV1123" i="89"/>
  <c r="AU1123" i="89"/>
  <c r="AT1123" i="89"/>
  <c r="AF1123" i="89"/>
  <c r="G1123" i="89" s="1"/>
  <c r="BF1122" i="89"/>
  <c r="BE1122" i="89"/>
  <c r="BD1122" i="89"/>
  <c r="BC1122" i="89"/>
  <c r="BB1122" i="89"/>
  <c r="BA1122" i="89"/>
  <c r="AZ1122" i="89"/>
  <c r="AY1122" i="89"/>
  <c r="AX1122" i="89"/>
  <c r="AW1122" i="89"/>
  <c r="AV1122" i="89"/>
  <c r="AU1122" i="89"/>
  <c r="AT1122" i="89"/>
  <c r="AF1122" i="89"/>
  <c r="G1122" i="89" s="1"/>
  <c r="BF1121" i="89"/>
  <c r="BE1121" i="89"/>
  <c r="BD1121" i="89"/>
  <c r="BC1121" i="89"/>
  <c r="BB1121" i="89"/>
  <c r="BA1121" i="89"/>
  <c r="AZ1121" i="89"/>
  <c r="AY1121" i="89"/>
  <c r="AX1121" i="89"/>
  <c r="AW1121" i="89"/>
  <c r="AV1121" i="89"/>
  <c r="AU1121" i="89"/>
  <c r="AT1121" i="89"/>
  <c r="AF1121" i="89"/>
  <c r="G1121" i="89" s="1"/>
  <c r="BF1120" i="89"/>
  <c r="BE1120" i="89"/>
  <c r="BD1120" i="89"/>
  <c r="BC1120" i="89"/>
  <c r="BB1120" i="89"/>
  <c r="BA1120" i="89"/>
  <c r="AZ1120" i="89"/>
  <c r="AY1120" i="89"/>
  <c r="AX1120" i="89"/>
  <c r="AW1120" i="89"/>
  <c r="AV1120" i="89"/>
  <c r="AU1120" i="89"/>
  <c r="AT1120" i="89"/>
  <c r="AF1120" i="89"/>
  <c r="G1120" i="89" s="1"/>
  <c r="BF1119" i="89"/>
  <c r="BE1119" i="89"/>
  <c r="BD1119" i="89"/>
  <c r="BC1119" i="89"/>
  <c r="BB1119" i="89"/>
  <c r="BA1119" i="89"/>
  <c r="AZ1119" i="89"/>
  <c r="AY1119" i="89"/>
  <c r="AX1119" i="89"/>
  <c r="AW1119" i="89"/>
  <c r="AV1119" i="89"/>
  <c r="AU1119" i="89"/>
  <c r="AT1119" i="89"/>
  <c r="AF1119" i="89"/>
  <c r="G1119" i="89" s="1"/>
  <c r="BF1118" i="89"/>
  <c r="BE1118" i="89"/>
  <c r="BD1118" i="89"/>
  <c r="BC1118" i="89"/>
  <c r="BB1118" i="89"/>
  <c r="BA1118" i="89"/>
  <c r="AZ1118" i="89"/>
  <c r="AY1118" i="89"/>
  <c r="AX1118" i="89"/>
  <c r="AW1118" i="89"/>
  <c r="AV1118" i="89"/>
  <c r="AU1118" i="89"/>
  <c r="AT1118" i="89"/>
  <c r="AF1118" i="89"/>
  <c r="G1118" i="89" s="1"/>
  <c r="BF1117" i="89"/>
  <c r="BE1117" i="89"/>
  <c r="BD1117" i="89"/>
  <c r="BC1117" i="89"/>
  <c r="BB1117" i="89"/>
  <c r="BA1117" i="89"/>
  <c r="AZ1117" i="89"/>
  <c r="AY1117" i="89"/>
  <c r="AX1117" i="89"/>
  <c r="AW1117" i="89"/>
  <c r="AV1117" i="89"/>
  <c r="AU1117" i="89"/>
  <c r="AT1117" i="89"/>
  <c r="AF1117" i="89"/>
  <c r="G1117" i="89" s="1"/>
  <c r="BF1116" i="89"/>
  <c r="BE1116" i="89"/>
  <c r="BD1116" i="89"/>
  <c r="BC1116" i="89"/>
  <c r="BB1116" i="89"/>
  <c r="BA1116" i="89"/>
  <c r="AZ1116" i="89"/>
  <c r="AY1116" i="89"/>
  <c r="AX1116" i="89"/>
  <c r="AW1116" i="89"/>
  <c r="AV1116" i="89"/>
  <c r="AU1116" i="89"/>
  <c r="AT1116" i="89"/>
  <c r="AF1116" i="89"/>
  <c r="G1116" i="89" s="1"/>
  <c r="BF1115" i="89"/>
  <c r="BE1115" i="89"/>
  <c r="BD1115" i="89"/>
  <c r="BC1115" i="89"/>
  <c r="BB1115" i="89"/>
  <c r="BA1115" i="89"/>
  <c r="AZ1115" i="89"/>
  <c r="AY1115" i="89"/>
  <c r="AX1115" i="89"/>
  <c r="AW1115" i="89"/>
  <c r="AV1115" i="89"/>
  <c r="AU1115" i="89"/>
  <c r="AT1115" i="89"/>
  <c r="AF1115" i="89"/>
  <c r="G1115" i="89" s="1"/>
  <c r="BF1114" i="89"/>
  <c r="BE1114" i="89"/>
  <c r="BD1114" i="89"/>
  <c r="BC1114" i="89"/>
  <c r="BB1114" i="89"/>
  <c r="BA1114" i="89"/>
  <c r="AZ1114" i="89"/>
  <c r="AY1114" i="89"/>
  <c r="AX1114" i="89"/>
  <c r="AW1114" i="89"/>
  <c r="AV1114" i="89"/>
  <c r="AU1114" i="89"/>
  <c r="AT1114" i="89"/>
  <c r="AF1114" i="89"/>
  <c r="G1114" i="89" s="1"/>
  <c r="BF1113" i="89"/>
  <c r="BE1113" i="89"/>
  <c r="BD1113" i="89"/>
  <c r="BC1113" i="89"/>
  <c r="BB1113" i="89"/>
  <c r="BA1113" i="89"/>
  <c r="AZ1113" i="89"/>
  <c r="AY1113" i="89"/>
  <c r="AX1113" i="89"/>
  <c r="AW1113" i="89"/>
  <c r="AV1113" i="89"/>
  <c r="AU1113" i="89"/>
  <c r="AT1113" i="89"/>
  <c r="AF1113" i="89"/>
  <c r="G1113" i="89" s="1"/>
  <c r="BF1112" i="89"/>
  <c r="BE1112" i="89"/>
  <c r="BD1112" i="89"/>
  <c r="BC1112" i="89"/>
  <c r="BB1112" i="89"/>
  <c r="BA1112" i="89"/>
  <c r="AZ1112" i="89"/>
  <c r="AY1112" i="89"/>
  <c r="AX1112" i="89"/>
  <c r="AW1112" i="89"/>
  <c r="AV1112" i="89"/>
  <c r="AU1112" i="89"/>
  <c r="AT1112" i="89"/>
  <c r="AF1112" i="89"/>
  <c r="G1112" i="89" s="1"/>
  <c r="BF1111" i="89"/>
  <c r="BE1111" i="89"/>
  <c r="BD1111" i="89"/>
  <c r="BC1111" i="89"/>
  <c r="BB1111" i="89"/>
  <c r="BA1111" i="89"/>
  <c r="AZ1111" i="89"/>
  <c r="AY1111" i="89"/>
  <c r="AX1111" i="89"/>
  <c r="AW1111" i="89"/>
  <c r="AV1111" i="89"/>
  <c r="AU1111" i="89"/>
  <c r="AT1111" i="89"/>
  <c r="AF1111" i="89"/>
  <c r="G1111" i="89" s="1"/>
  <c r="BF1110" i="89"/>
  <c r="BE1110" i="89"/>
  <c r="BD1110" i="89"/>
  <c r="BC1110" i="89"/>
  <c r="BB1110" i="89"/>
  <c r="BA1110" i="89"/>
  <c r="AZ1110" i="89"/>
  <c r="AY1110" i="89"/>
  <c r="AX1110" i="89"/>
  <c r="AW1110" i="89"/>
  <c r="AV1110" i="89"/>
  <c r="AU1110" i="89"/>
  <c r="AT1110" i="89"/>
  <c r="AF1110" i="89"/>
  <c r="G1110" i="89" s="1"/>
  <c r="BF1109" i="89"/>
  <c r="BE1109" i="89"/>
  <c r="BD1109" i="89"/>
  <c r="BC1109" i="89"/>
  <c r="BB1109" i="89"/>
  <c r="BA1109" i="89"/>
  <c r="AZ1109" i="89"/>
  <c r="AY1109" i="89"/>
  <c r="AX1109" i="89"/>
  <c r="AW1109" i="89"/>
  <c r="AV1109" i="89"/>
  <c r="AU1109" i="89"/>
  <c r="AT1109" i="89"/>
  <c r="AF1109" i="89"/>
  <c r="G1109" i="89" s="1"/>
  <c r="BF1108" i="89"/>
  <c r="BE1108" i="89"/>
  <c r="BD1108" i="89"/>
  <c r="BC1108" i="89"/>
  <c r="BB1108" i="89"/>
  <c r="BA1108" i="89"/>
  <c r="AZ1108" i="89"/>
  <c r="AY1108" i="89"/>
  <c r="AX1108" i="89"/>
  <c r="AW1108" i="89"/>
  <c r="AV1108" i="89"/>
  <c r="AU1108" i="89"/>
  <c r="AT1108" i="89"/>
  <c r="AF1108" i="89"/>
  <c r="G1108" i="89" s="1"/>
  <c r="BF1107" i="89"/>
  <c r="BE1107" i="89"/>
  <c r="BD1107" i="89"/>
  <c r="BC1107" i="89"/>
  <c r="BB1107" i="89"/>
  <c r="BA1107" i="89"/>
  <c r="AZ1107" i="89"/>
  <c r="AY1107" i="89"/>
  <c r="AX1107" i="89"/>
  <c r="AW1107" i="89"/>
  <c r="AV1107" i="89"/>
  <c r="AU1107" i="89"/>
  <c r="AT1107" i="89"/>
  <c r="AF1107" i="89"/>
  <c r="G1107" i="89" s="1"/>
  <c r="BF1106" i="89"/>
  <c r="BE1106" i="89"/>
  <c r="BD1106" i="89"/>
  <c r="BC1106" i="89"/>
  <c r="BB1106" i="89"/>
  <c r="BA1106" i="89"/>
  <c r="AZ1106" i="89"/>
  <c r="AY1106" i="89"/>
  <c r="AX1106" i="89"/>
  <c r="AW1106" i="89"/>
  <c r="AV1106" i="89"/>
  <c r="AU1106" i="89"/>
  <c r="AT1106" i="89"/>
  <c r="AF1106" i="89"/>
  <c r="G1106" i="89" s="1"/>
  <c r="BF1105" i="89"/>
  <c r="BE1105" i="89"/>
  <c r="BD1105" i="89"/>
  <c r="BC1105" i="89"/>
  <c r="BB1105" i="89"/>
  <c r="BA1105" i="89"/>
  <c r="AZ1105" i="89"/>
  <c r="AY1105" i="89"/>
  <c r="AX1105" i="89"/>
  <c r="AW1105" i="89"/>
  <c r="AV1105" i="89"/>
  <c r="AU1105" i="89"/>
  <c r="AT1105" i="89"/>
  <c r="AF1105" i="89"/>
  <c r="G1105" i="89" s="1"/>
  <c r="BF1104" i="89"/>
  <c r="BE1104" i="89"/>
  <c r="BD1104" i="89"/>
  <c r="BC1104" i="89"/>
  <c r="BB1104" i="89"/>
  <c r="BA1104" i="89"/>
  <c r="AZ1104" i="89"/>
  <c r="AY1104" i="89"/>
  <c r="AX1104" i="89"/>
  <c r="AW1104" i="89"/>
  <c r="AV1104" i="89"/>
  <c r="AU1104" i="89"/>
  <c r="AT1104" i="89"/>
  <c r="AF1104" i="89"/>
  <c r="G1104" i="89" s="1"/>
  <c r="BF1103" i="89"/>
  <c r="BE1103" i="89"/>
  <c r="BD1103" i="89"/>
  <c r="BC1103" i="89"/>
  <c r="BB1103" i="89"/>
  <c r="BA1103" i="89"/>
  <c r="AZ1103" i="89"/>
  <c r="AY1103" i="89"/>
  <c r="AX1103" i="89"/>
  <c r="AW1103" i="89"/>
  <c r="AV1103" i="89"/>
  <c r="AU1103" i="89"/>
  <c r="AT1103" i="89"/>
  <c r="AF1103" i="89"/>
  <c r="G1103" i="89" s="1"/>
  <c r="BF1102" i="89"/>
  <c r="BE1102" i="89"/>
  <c r="BD1102" i="89"/>
  <c r="BC1102" i="89"/>
  <c r="BB1102" i="89"/>
  <c r="BA1102" i="89"/>
  <c r="AZ1102" i="89"/>
  <c r="AY1102" i="89"/>
  <c r="AX1102" i="89"/>
  <c r="AW1102" i="89"/>
  <c r="AV1102" i="89"/>
  <c r="AU1102" i="89"/>
  <c r="AT1102" i="89"/>
  <c r="AF1102" i="89"/>
  <c r="G1102" i="89" s="1"/>
  <c r="BF1101" i="89"/>
  <c r="BE1101" i="89"/>
  <c r="BD1101" i="89"/>
  <c r="BC1101" i="89"/>
  <c r="BB1101" i="89"/>
  <c r="BA1101" i="89"/>
  <c r="AZ1101" i="89"/>
  <c r="AY1101" i="89"/>
  <c r="AX1101" i="89"/>
  <c r="AW1101" i="89"/>
  <c r="AV1101" i="89"/>
  <c r="AU1101" i="89"/>
  <c r="AT1101" i="89"/>
  <c r="AF1101" i="89"/>
  <c r="G1101" i="89" s="1"/>
  <c r="BF1100" i="89"/>
  <c r="BE1100" i="89"/>
  <c r="BD1100" i="89"/>
  <c r="BC1100" i="89"/>
  <c r="BB1100" i="89"/>
  <c r="BA1100" i="89"/>
  <c r="AZ1100" i="89"/>
  <c r="AY1100" i="89"/>
  <c r="AX1100" i="89"/>
  <c r="AW1100" i="89"/>
  <c r="AV1100" i="89"/>
  <c r="AU1100" i="89"/>
  <c r="AT1100" i="89"/>
  <c r="AF1100" i="89"/>
  <c r="G1100" i="89" s="1"/>
  <c r="BF1099" i="89"/>
  <c r="BE1099" i="89"/>
  <c r="BD1099" i="89"/>
  <c r="BC1099" i="89"/>
  <c r="BB1099" i="89"/>
  <c r="BA1099" i="89"/>
  <c r="AZ1099" i="89"/>
  <c r="AY1099" i="89"/>
  <c r="AX1099" i="89"/>
  <c r="AW1099" i="89"/>
  <c r="AV1099" i="89"/>
  <c r="AU1099" i="89"/>
  <c r="AT1099" i="89"/>
  <c r="AF1099" i="89"/>
  <c r="G1099" i="89" s="1"/>
  <c r="BF1098" i="89"/>
  <c r="BE1098" i="89"/>
  <c r="BD1098" i="89"/>
  <c r="BC1098" i="89"/>
  <c r="BB1098" i="89"/>
  <c r="BA1098" i="89"/>
  <c r="AZ1098" i="89"/>
  <c r="AY1098" i="89"/>
  <c r="AX1098" i="89"/>
  <c r="AW1098" i="89"/>
  <c r="AV1098" i="89"/>
  <c r="AU1098" i="89"/>
  <c r="AT1098" i="89"/>
  <c r="AF1098" i="89"/>
  <c r="G1098" i="89" s="1"/>
  <c r="BF1097" i="89"/>
  <c r="BE1097" i="89"/>
  <c r="BD1097" i="89"/>
  <c r="BC1097" i="89"/>
  <c r="BB1097" i="89"/>
  <c r="BA1097" i="89"/>
  <c r="AZ1097" i="89"/>
  <c r="AY1097" i="89"/>
  <c r="AX1097" i="89"/>
  <c r="AW1097" i="89"/>
  <c r="AV1097" i="89"/>
  <c r="AU1097" i="89"/>
  <c r="AT1097" i="89"/>
  <c r="AF1097" i="89"/>
  <c r="G1097" i="89" s="1"/>
  <c r="BF1096" i="89"/>
  <c r="BE1096" i="89"/>
  <c r="BD1096" i="89"/>
  <c r="BC1096" i="89"/>
  <c r="BB1096" i="89"/>
  <c r="BA1096" i="89"/>
  <c r="AZ1096" i="89"/>
  <c r="AY1096" i="89"/>
  <c r="AX1096" i="89"/>
  <c r="AW1096" i="89"/>
  <c r="AV1096" i="89"/>
  <c r="AU1096" i="89"/>
  <c r="AT1096" i="89"/>
  <c r="AF1096" i="89"/>
  <c r="G1096" i="89" s="1"/>
  <c r="BF1095" i="89"/>
  <c r="BE1095" i="89"/>
  <c r="BD1095" i="89"/>
  <c r="BC1095" i="89"/>
  <c r="BB1095" i="89"/>
  <c r="BA1095" i="89"/>
  <c r="AZ1095" i="89"/>
  <c r="AY1095" i="89"/>
  <c r="AX1095" i="89"/>
  <c r="AW1095" i="89"/>
  <c r="AV1095" i="89"/>
  <c r="AU1095" i="89"/>
  <c r="AT1095" i="89"/>
  <c r="AF1095" i="89"/>
  <c r="G1095" i="89" s="1"/>
  <c r="BF1094" i="89"/>
  <c r="BE1094" i="89"/>
  <c r="BD1094" i="89"/>
  <c r="BC1094" i="89"/>
  <c r="BB1094" i="89"/>
  <c r="BA1094" i="89"/>
  <c r="AZ1094" i="89"/>
  <c r="AY1094" i="89"/>
  <c r="AX1094" i="89"/>
  <c r="AW1094" i="89"/>
  <c r="AV1094" i="89"/>
  <c r="AU1094" i="89"/>
  <c r="AT1094" i="89"/>
  <c r="AF1094" i="89"/>
  <c r="G1094" i="89" s="1"/>
  <c r="BF1093" i="89"/>
  <c r="BE1093" i="89"/>
  <c r="BD1093" i="89"/>
  <c r="BC1093" i="89"/>
  <c r="BB1093" i="89"/>
  <c r="BA1093" i="89"/>
  <c r="AZ1093" i="89"/>
  <c r="AY1093" i="89"/>
  <c r="AX1093" i="89"/>
  <c r="AW1093" i="89"/>
  <c r="AV1093" i="89"/>
  <c r="AU1093" i="89"/>
  <c r="AT1093" i="89"/>
  <c r="AF1093" i="89"/>
  <c r="G1093" i="89" s="1"/>
  <c r="BF1092" i="89"/>
  <c r="BE1092" i="89"/>
  <c r="BD1092" i="89"/>
  <c r="BC1092" i="89"/>
  <c r="BB1092" i="89"/>
  <c r="BA1092" i="89"/>
  <c r="AZ1092" i="89"/>
  <c r="AY1092" i="89"/>
  <c r="AX1092" i="89"/>
  <c r="AW1092" i="89"/>
  <c r="AV1092" i="89"/>
  <c r="AU1092" i="89"/>
  <c r="AT1092" i="89"/>
  <c r="AF1092" i="89"/>
  <c r="G1092" i="89" s="1"/>
  <c r="BF1091" i="89"/>
  <c r="BE1091" i="89"/>
  <c r="BD1091" i="89"/>
  <c r="BC1091" i="89"/>
  <c r="BB1091" i="89"/>
  <c r="BA1091" i="89"/>
  <c r="AZ1091" i="89"/>
  <c r="AY1091" i="89"/>
  <c r="AX1091" i="89"/>
  <c r="AW1091" i="89"/>
  <c r="AV1091" i="89"/>
  <c r="AU1091" i="89"/>
  <c r="AT1091" i="89"/>
  <c r="AF1091" i="89"/>
  <c r="G1091" i="89" s="1"/>
  <c r="BF1090" i="89"/>
  <c r="BE1090" i="89"/>
  <c r="BD1090" i="89"/>
  <c r="BC1090" i="89"/>
  <c r="BB1090" i="89"/>
  <c r="BA1090" i="89"/>
  <c r="AZ1090" i="89"/>
  <c r="AY1090" i="89"/>
  <c r="AX1090" i="89"/>
  <c r="AW1090" i="89"/>
  <c r="AV1090" i="89"/>
  <c r="AU1090" i="89"/>
  <c r="AT1090" i="89"/>
  <c r="AF1090" i="89"/>
  <c r="G1090" i="89" s="1"/>
  <c r="BF1089" i="89"/>
  <c r="BE1089" i="89"/>
  <c r="BD1089" i="89"/>
  <c r="BC1089" i="89"/>
  <c r="BB1089" i="89"/>
  <c r="BA1089" i="89"/>
  <c r="AZ1089" i="89"/>
  <c r="AY1089" i="89"/>
  <c r="AX1089" i="89"/>
  <c r="AW1089" i="89"/>
  <c r="AV1089" i="89"/>
  <c r="AU1089" i="89"/>
  <c r="AT1089" i="89"/>
  <c r="AF1089" i="89"/>
  <c r="G1089" i="89" s="1"/>
  <c r="BF1088" i="89"/>
  <c r="BE1088" i="89"/>
  <c r="BD1088" i="89"/>
  <c r="BC1088" i="89"/>
  <c r="BB1088" i="89"/>
  <c r="BA1088" i="89"/>
  <c r="AZ1088" i="89"/>
  <c r="AY1088" i="89"/>
  <c r="AX1088" i="89"/>
  <c r="AW1088" i="89"/>
  <c r="AV1088" i="89"/>
  <c r="AU1088" i="89"/>
  <c r="AT1088" i="89"/>
  <c r="AF1088" i="89"/>
  <c r="G1088" i="89" s="1"/>
  <c r="BF1087" i="89"/>
  <c r="BE1087" i="89"/>
  <c r="BD1087" i="89"/>
  <c r="BC1087" i="89"/>
  <c r="BB1087" i="89"/>
  <c r="BA1087" i="89"/>
  <c r="AZ1087" i="89"/>
  <c r="AY1087" i="89"/>
  <c r="AX1087" i="89"/>
  <c r="AW1087" i="89"/>
  <c r="AV1087" i="89"/>
  <c r="AU1087" i="89"/>
  <c r="AT1087" i="89"/>
  <c r="AF1087" i="89"/>
  <c r="G1087" i="89" s="1"/>
  <c r="BF1086" i="89"/>
  <c r="BE1086" i="89"/>
  <c r="BD1086" i="89"/>
  <c r="BC1086" i="89"/>
  <c r="BB1086" i="89"/>
  <c r="BA1086" i="89"/>
  <c r="AZ1086" i="89"/>
  <c r="AY1086" i="89"/>
  <c r="AX1086" i="89"/>
  <c r="AW1086" i="89"/>
  <c r="AV1086" i="89"/>
  <c r="AU1086" i="89"/>
  <c r="AT1086" i="89"/>
  <c r="AF1086" i="89"/>
  <c r="G1086" i="89" s="1"/>
  <c r="BF1085" i="89"/>
  <c r="BE1085" i="89"/>
  <c r="BD1085" i="89"/>
  <c r="BC1085" i="89"/>
  <c r="BB1085" i="89"/>
  <c r="BA1085" i="89"/>
  <c r="AZ1085" i="89"/>
  <c r="AY1085" i="89"/>
  <c r="AX1085" i="89"/>
  <c r="AW1085" i="89"/>
  <c r="AV1085" i="89"/>
  <c r="AU1085" i="89"/>
  <c r="AT1085" i="89"/>
  <c r="AF1085" i="89"/>
  <c r="G1085" i="89" s="1"/>
  <c r="BF1084" i="89"/>
  <c r="BE1084" i="89"/>
  <c r="BD1084" i="89"/>
  <c r="BC1084" i="89"/>
  <c r="BB1084" i="89"/>
  <c r="BA1084" i="89"/>
  <c r="AZ1084" i="89"/>
  <c r="AY1084" i="89"/>
  <c r="AX1084" i="89"/>
  <c r="AW1084" i="89"/>
  <c r="AV1084" i="89"/>
  <c r="AU1084" i="89"/>
  <c r="AT1084" i="89"/>
  <c r="AF1084" i="89"/>
  <c r="G1084" i="89" s="1"/>
  <c r="BF1083" i="89"/>
  <c r="BE1083" i="89"/>
  <c r="BD1083" i="89"/>
  <c r="BC1083" i="89"/>
  <c r="BB1083" i="89"/>
  <c r="BA1083" i="89"/>
  <c r="AZ1083" i="89"/>
  <c r="AY1083" i="89"/>
  <c r="AX1083" i="89"/>
  <c r="AW1083" i="89"/>
  <c r="AV1083" i="89"/>
  <c r="AU1083" i="89"/>
  <c r="AT1083" i="89"/>
  <c r="AF1083" i="89"/>
  <c r="G1083" i="89" s="1"/>
  <c r="BF1082" i="89"/>
  <c r="BE1082" i="89"/>
  <c r="BD1082" i="89"/>
  <c r="BC1082" i="89"/>
  <c r="BB1082" i="89"/>
  <c r="BA1082" i="89"/>
  <c r="AZ1082" i="89"/>
  <c r="AY1082" i="89"/>
  <c r="AX1082" i="89"/>
  <c r="AW1082" i="89"/>
  <c r="AV1082" i="89"/>
  <c r="AU1082" i="89"/>
  <c r="AT1082" i="89"/>
  <c r="AF1082" i="89"/>
  <c r="G1082" i="89" s="1"/>
  <c r="BF1081" i="89"/>
  <c r="BE1081" i="89"/>
  <c r="BD1081" i="89"/>
  <c r="BC1081" i="89"/>
  <c r="BB1081" i="89"/>
  <c r="BA1081" i="89"/>
  <c r="AZ1081" i="89"/>
  <c r="AY1081" i="89"/>
  <c r="AX1081" i="89"/>
  <c r="AW1081" i="89"/>
  <c r="AV1081" i="89"/>
  <c r="AU1081" i="89"/>
  <c r="AT1081" i="89"/>
  <c r="AF1081" i="89"/>
  <c r="G1081" i="89" s="1"/>
  <c r="BF1080" i="89"/>
  <c r="BE1080" i="89"/>
  <c r="BD1080" i="89"/>
  <c r="BC1080" i="89"/>
  <c r="BB1080" i="89"/>
  <c r="BA1080" i="89"/>
  <c r="AZ1080" i="89"/>
  <c r="AY1080" i="89"/>
  <c r="AX1080" i="89"/>
  <c r="AW1080" i="89"/>
  <c r="AV1080" i="89"/>
  <c r="AU1080" i="89"/>
  <c r="AT1080" i="89"/>
  <c r="AF1080" i="89"/>
  <c r="G1080" i="89" s="1"/>
  <c r="BF1079" i="89"/>
  <c r="BE1079" i="89"/>
  <c r="BD1079" i="89"/>
  <c r="BC1079" i="89"/>
  <c r="BB1079" i="89"/>
  <c r="BA1079" i="89"/>
  <c r="AZ1079" i="89"/>
  <c r="AY1079" i="89"/>
  <c r="AX1079" i="89"/>
  <c r="AW1079" i="89"/>
  <c r="AV1079" i="89"/>
  <c r="AU1079" i="89"/>
  <c r="AT1079" i="89"/>
  <c r="AF1079" i="89"/>
  <c r="G1079" i="89" s="1"/>
  <c r="BF1078" i="89"/>
  <c r="BE1078" i="89"/>
  <c r="BD1078" i="89"/>
  <c r="BC1078" i="89"/>
  <c r="BB1078" i="89"/>
  <c r="BA1078" i="89"/>
  <c r="AZ1078" i="89"/>
  <c r="AY1078" i="89"/>
  <c r="AX1078" i="89"/>
  <c r="AW1078" i="89"/>
  <c r="AV1078" i="89"/>
  <c r="AU1078" i="89"/>
  <c r="AT1078" i="89"/>
  <c r="AF1078" i="89"/>
  <c r="G1078" i="89" s="1"/>
  <c r="BF1077" i="89"/>
  <c r="BE1077" i="89"/>
  <c r="BD1077" i="89"/>
  <c r="BC1077" i="89"/>
  <c r="BB1077" i="89"/>
  <c r="BA1077" i="89"/>
  <c r="AZ1077" i="89"/>
  <c r="AY1077" i="89"/>
  <c r="AX1077" i="89"/>
  <c r="AW1077" i="89"/>
  <c r="AV1077" i="89"/>
  <c r="AU1077" i="89"/>
  <c r="AT1077" i="89"/>
  <c r="AF1077" i="89"/>
  <c r="G1077" i="89" s="1"/>
  <c r="BF1076" i="89"/>
  <c r="BE1076" i="89"/>
  <c r="BD1076" i="89"/>
  <c r="BC1076" i="89"/>
  <c r="BB1076" i="89"/>
  <c r="BA1076" i="89"/>
  <c r="AZ1076" i="89"/>
  <c r="AY1076" i="89"/>
  <c r="AX1076" i="89"/>
  <c r="AW1076" i="89"/>
  <c r="AV1076" i="89"/>
  <c r="AU1076" i="89"/>
  <c r="AT1076" i="89"/>
  <c r="AF1076" i="89"/>
  <c r="G1076" i="89" s="1"/>
  <c r="BF1075" i="89"/>
  <c r="BE1075" i="89"/>
  <c r="BD1075" i="89"/>
  <c r="BC1075" i="89"/>
  <c r="BB1075" i="89"/>
  <c r="BA1075" i="89"/>
  <c r="AZ1075" i="89"/>
  <c r="AY1075" i="89"/>
  <c r="AX1075" i="89"/>
  <c r="AW1075" i="89"/>
  <c r="AV1075" i="89"/>
  <c r="AU1075" i="89"/>
  <c r="AT1075" i="89"/>
  <c r="AF1075" i="89"/>
  <c r="G1075" i="89" s="1"/>
  <c r="BF1074" i="89"/>
  <c r="BE1074" i="89"/>
  <c r="BD1074" i="89"/>
  <c r="BC1074" i="89"/>
  <c r="BB1074" i="89"/>
  <c r="BA1074" i="89"/>
  <c r="AZ1074" i="89"/>
  <c r="AY1074" i="89"/>
  <c r="AX1074" i="89"/>
  <c r="AW1074" i="89"/>
  <c r="AV1074" i="89"/>
  <c r="AU1074" i="89"/>
  <c r="AT1074" i="89"/>
  <c r="AF1074" i="89"/>
  <c r="G1074" i="89" s="1"/>
  <c r="BF1073" i="89"/>
  <c r="BE1073" i="89"/>
  <c r="BD1073" i="89"/>
  <c r="BC1073" i="89"/>
  <c r="BB1073" i="89"/>
  <c r="BA1073" i="89"/>
  <c r="AZ1073" i="89"/>
  <c r="AY1073" i="89"/>
  <c r="AX1073" i="89"/>
  <c r="AW1073" i="89"/>
  <c r="AV1073" i="89"/>
  <c r="AU1073" i="89"/>
  <c r="AT1073" i="89"/>
  <c r="AF1073" i="89"/>
  <c r="G1073" i="89" s="1"/>
  <c r="BF1072" i="89"/>
  <c r="BE1072" i="89"/>
  <c r="BD1072" i="89"/>
  <c r="BC1072" i="89"/>
  <c r="BB1072" i="89"/>
  <c r="BA1072" i="89"/>
  <c r="AZ1072" i="89"/>
  <c r="AY1072" i="89"/>
  <c r="AX1072" i="89"/>
  <c r="AW1072" i="89"/>
  <c r="AV1072" i="89"/>
  <c r="AU1072" i="89"/>
  <c r="AT1072" i="89"/>
  <c r="AF1072" i="89"/>
  <c r="G1072" i="89" s="1"/>
  <c r="BF1071" i="89"/>
  <c r="BE1071" i="89"/>
  <c r="BD1071" i="89"/>
  <c r="BC1071" i="89"/>
  <c r="BB1071" i="89"/>
  <c r="BA1071" i="89"/>
  <c r="AZ1071" i="89"/>
  <c r="AY1071" i="89"/>
  <c r="AX1071" i="89"/>
  <c r="AW1071" i="89"/>
  <c r="AV1071" i="89"/>
  <c r="AU1071" i="89"/>
  <c r="AT1071" i="89"/>
  <c r="AF1071" i="89"/>
  <c r="G1071" i="89" s="1"/>
  <c r="BF1070" i="89"/>
  <c r="BE1070" i="89"/>
  <c r="BD1070" i="89"/>
  <c r="BC1070" i="89"/>
  <c r="BB1070" i="89"/>
  <c r="BA1070" i="89"/>
  <c r="AZ1070" i="89"/>
  <c r="AY1070" i="89"/>
  <c r="AX1070" i="89"/>
  <c r="AW1070" i="89"/>
  <c r="AV1070" i="89"/>
  <c r="AU1070" i="89"/>
  <c r="AT1070" i="89"/>
  <c r="AF1070" i="89"/>
  <c r="G1070" i="89" s="1"/>
  <c r="BF1069" i="89"/>
  <c r="BE1069" i="89"/>
  <c r="BD1069" i="89"/>
  <c r="BC1069" i="89"/>
  <c r="BB1069" i="89"/>
  <c r="BA1069" i="89"/>
  <c r="AZ1069" i="89"/>
  <c r="AY1069" i="89"/>
  <c r="AX1069" i="89"/>
  <c r="AW1069" i="89"/>
  <c r="AV1069" i="89"/>
  <c r="AU1069" i="89"/>
  <c r="AT1069" i="89"/>
  <c r="AF1069" i="89"/>
  <c r="G1069" i="89" s="1"/>
  <c r="BF1068" i="89"/>
  <c r="BE1068" i="89"/>
  <c r="BD1068" i="89"/>
  <c r="BC1068" i="89"/>
  <c r="BB1068" i="89"/>
  <c r="BA1068" i="89"/>
  <c r="AZ1068" i="89"/>
  <c r="AY1068" i="89"/>
  <c r="AX1068" i="89"/>
  <c r="AW1068" i="89"/>
  <c r="AV1068" i="89"/>
  <c r="AU1068" i="89"/>
  <c r="AT1068" i="89"/>
  <c r="AF1068" i="89"/>
  <c r="G1068" i="89" s="1"/>
  <c r="BF1067" i="89"/>
  <c r="BE1067" i="89"/>
  <c r="BD1067" i="89"/>
  <c r="BC1067" i="89"/>
  <c r="BB1067" i="89"/>
  <c r="BA1067" i="89"/>
  <c r="AZ1067" i="89"/>
  <c r="AY1067" i="89"/>
  <c r="AX1067" i="89"/>
  <c r="AW1067" i="89"/>
  <c r="AV1067" i="89"/>
  <c r="AU1067" i="89"/>
  <c r="AT1067" i="89"/>
  <c r="AF1067" i="89"/>
  <c r="G1067" i="89" s="1"/>
  <c r="BF1066" i="89"/>
  <c r="BE1066" i="89"/>
  <c r="BD1066" i="89"/>
  <c r="BC1066" i="89"/>
  <c r="BB1066" i="89"/>
  <c r="BA1066" i="89"/>
  <c r="AZ1066" i="89"/>
  <c r="AY1066" i="89"/>
  <c r="AX1066" i="89"/>
  <c r="AW1066" i="89"/>
  <c r="AV1066" i="89"/>
  <c r="AU1066" i="89"/>
  <c r="AT1066" i="89"/>
  <c r="AF1066" i="89"/>
  <c r="G1066" i="89" s="1"/>
  <c r="BF1065" i="89"/>
  <c r="BE1065" i="89"/>
  <c r="BD1065" i="89"/>
  <c r="BC1065" i="89"/>
  <c r="BB1065" i="89"/>
  <c r="BA1065" i="89"/>
  <c r="AZ1065" i="89"/>
  <c r="AY1065" i="89"/>
  <c r="AX1065" i="89"/>
  <c r="AW1065" i="89"/>
  <c r="AV1065" i="89"/>
  <c r="AU1065" i="89"/>
  <c r="AT1065" i="89"/>
  <c r="AF1065" i="89"/>
  <c r="G1065" i="89" s="1"/>
  <c r="BF1064" i="89"/>
  <c r="BE1064" i="89"/>
  <c r="BD1064" i="89"/>
  <c r="BC1064" i="89"/>
  <c r="BB1064" i="89"/>
  <c r="BA1064" i="89"/>
  <c r="AZ1064" i="89"/>
  <c r="AY1064" i="89"/>
  <c r="AX1064" i="89"/>
  <c r="AW1064" i="89"/>
  <c r="AV1064" i="89"/>
  <c r="AU1064" i="89"/>
  <c r="AT1064" i="89"/>
  <c r="AF1064" i="89"/>
  <c r="G1064" i="89" s="1"/>
  <c r="BF1063" i="89"/>
  <c r="BE1063" i="89"/>
  <c r="BD1063" i="89"/>
  <c r="BC1063" i="89"/>
  <c r="BB1063" i="89"/>
  <c r="BA1063" i="89"/>
  <c r="AZ1063" i="89"/>
  <c r="AY1063" i="89"/>
  <c r="AX1063" i="89"/>
  <c r="AW1063" i="89"/>
  <c r="AV1063" i="89"/>
  <c r="AU1063" i="89"/>
  <c r="AT1063" i="89"/>
  <c r="AF1063" i="89"/>
  <c r="G1063" i="89" s="1"/>
  <c r="BF1062" i="89"/>
  <c r="BE1062" i="89"/>
  <c r="BD1062" i="89"/>
  <c r="BC1062" i="89"/>
  <c r="BB1062" i="89"/>
  <c r="BA1062" i="89"/>
  <c r="AZ1062" i="89"/>
  <c r="AY1062" i="89"/>
  <c r="AX1062" i="89"/>
  <c r="AW1062" i="89"/>
  <c r="AV1062" i="89"/>
  <c r="AU1062" i="89"/>
  <c r="AT1062" i="89"/>
  <c r="AF1062" i="89"/>
  <c r="G1062" i="89" s="1"/>
  <c r="BF1061" i="89"/>
  <c r="BE1061" i="89"/>
  <c r="BD1061" i="89"/>
  <c r="BC1061" i="89"/>
  <c r="BB1061" i="89"/>
  <c r="BA1061" i="89"/>
  <c r="AZ1061" i="89"/>
  <c r="AY1061" i="89"/>
  <c r="AX1061" i="89"/>
  <c r="AW1061" i="89"/>
  <c r="AV1061" i="89"/>
  <c r="AU1061" i="89"/>
  <c r="AT1061" i="89"/>
  <c r="AF1061" i="89"/>
  <c r="G1061" i="89" s="1"/>
  <c r="BF1060" i="89"/>
  <c r="BE1060" i="89"/>
  <c r="BD1060" i="89"/>
  <c r="BC1060" i="89"/>
  <c r="BB1060" i="89"/>
  <c r="BA1060" i="89"/>
  <c r="AZ1060" i="89"/>
  <c r="AY1060" i="89"/>
  <c r="AX1060" i="89"/>
  <c r="AW1060" i="89"/>
  <c r="AV1060" i="89"/>
  <c r="AU1060" i="89"/>
  <c r="AT1060" i="89"/>
  <c r="AF1060" i="89"/>
  <c r="G1060" i="89" s="1"/>
  <c r="BF1059" i="89"/>
  <c r="BE1059" i="89"/>
  <c r="BD1059" i="89"/>
  <c r="BC1059" i="89"/>
  <c r="BB1059" i="89"/>
  <c r="BA1059" i="89"/>
  <c r="AZ1059" i="89"/>
  <c r="AY1059" i="89"/>
  <c r="AX1059" i="89"/>
  <c r="AW1059" i="89"/>
  <c r="AV1059" i="89"/>
  <c r="AU1059" i="89"/>
  <c r="AT1059" i="89"/>
  <c r="AF1059" i="89"/>
  <c r="G1059" i="89" s="1"/>
  <c r="BF1058" i="89"/>
  <c r="BE1058" i="89"/>
  <c r="BD1058" i="89"/>
  <c r="BC1058" i="89"/>
  <c r="BB1058" i="89"/>
  <c r="BA1058" i="89"/>
  <c r="AZ1058" i="89"/>
  <c r="AY1058" i="89"/>
  <c r="AX1058" i="89"/>
  <c r="AW1058" i="89"/>
  <c r="AV1058" i="89"/>
  <c r="AU1058" i="89"/>
  <c r="AT1058" i="89"/>
  <c r="AF1058" i="89"/>
  <c r="G1058" i="89" s="1"/>
  <c r="BF1057" i="89"/>
  <c r="BE1057" i="89"/>
  <c r="BD1057" i="89"/>
  <c r="BC1057" i="89"/>
  <c r="BB1057" i="89"/>
  <c r="BA1057" i="89"/>
  <c r="AZ1057" i="89"/>
  <c r="AY1057" i="89"/>
  <c r="AX1057" i="89"/>
  <c r="AW1057" i="89"/>
  <c r="AV1057" i="89"/>
  <c r="AU1057" i="89"/>
  <c r="AT1057" i="89"/>
  <c r="AF1057" i="89"/>
  <c r="G1057" i="89" s="1"/>
  <c r="BF1056" i="89"/>
  <c r="BE1056" i="89"/>
  <c r="BD1056" i="89"/>
  <c r="BC1056" i="89"/>
  <c r="BB1056" i="89"/>
  <c r="BA1056" i="89"/>
  <c r="AZ1056" i="89"/>
  <c r="AY1056" i="89"/>
  <c r="AX1056" i="89"/>
  <c r="AW1056" i="89"/>
  <c r="AV1056" i="89"/>
  <c r="AU1056" i="89"/>
  <c r="AT1056" i="89"/>
  <c r="AF1056" i="89"/>
  <c r="G1056" i="89" s="1"/>
  <c r="BF1055" i="89"/>
  <c r="BE1055" i="89"/>
  <c r="BD1055" i="89"/>
  <c r="BC1055" i="89"/>
  <c r="BB1055" i="89"/>
  <c r="BA1055" i="89"/>
  <c r="AZ1055" i="89"/>
  <c r="AY1055" i="89"/>
  <c r="AX1055" i="89"/>
  <c r="AW1055" i="89"/>
  <c r="AV1055" i="89"/>
  <c r="AU1055" i="89"/>
  <c r="AT1055" i="89"/>
  <c r="AF1055" i="89"/>
  <c r="G1055" i="89" s="1"/>
  <c r="BF1054" i="89"/>
  <c r="BE1054" i="89"/>
  <c r="BD1054" i="89"/>
  <c r="BC1054" i="89"/>
  <c r="BB1054" i="89"/>
  <c r="BA1054" i="89"/>
  <c r="AZ1054" i="89"/>
  <c r="AY1054" i="89"/>
  <c r="AX1054" i="89"/>
  <c r="AW1054" i="89"/>
  <c r="AV1054" i="89"/>
  <c r="AU1054" i="89"/>
  <c r="AT1054" i="89"/>
  <c r="AF1054" i="89"/>
  <c r="G1054" i="89" s="1"/>
  <c r="BF1053" i="89"/>
  <c r="BE1053" i="89"/>
  <c r="BD1053" i="89"/>
  <c r="BC1053" i="89"/>
  <c r="BB1053" i="89"/>
  <c r="BA1053" i="89"/>
  <c r="AZ1053" i="89"/>
  <c r="AY1053" i="89"/>
  <c r="AX1053" i="89"/>
  <c r="AW1053" i="89"/>
  <c r="AV1053" i="89"/>
  <c r="AU1053" i="89"/>
  <c r="AT1053" i="89"/>
  <c r="AF1053" i="89"/>
  <c r="G1053" i="89" s="1"/>
  <c r="BF1052" i="89"/>
  <c r="BE1052" i="89"/>
  <c r="BD1052" i="89"/>
  <c r="BC1052" i="89"/>
  <c r="BB1052" i="89"/>
  <c r="BA1052" i="89"/>
  <c r="AZ1052" i="89"/>
  <c r="AY1052" i="89"/>
  <c r="AX1052" i="89"/>
  <c r="AW1052" i="89"/>
  <c r="AV1052" i="89"/>
  <c r="AU1052" i="89"/>
  <c r="AT1052" i="89"/>
  <c r="AF1052" i="89"/>
  <c r="G1052" i="89" s="1"/>
  <c r="BF1051" i="89"/>
  <c r="BE1051" i="89"/>
  <c r="BD1051" i="89"/>
  <c r="BC1051" i="89"/>
  <c r="BB1051" i="89"/>
  <c r="BA1051" i="89"/>
  <c r="AZ1051" i="89"/>
  <c r="AY1051" i="89"/>
  <c r="AX1051" i="89"/>
  <c r="AW1051" i="89"/>
  <c r="AV1051" i="89"/>
  <c r="AU1051" i="89"/>
  <c r="AT1051" i="89"/>
  <c r="AF1051" i="89"/>
  <c r="G1051" i="89" s="1"/>
  <c r="BF1050" i="89"/>
  <c r="BE1050" i="89"/>
  <c r="BD1050" i="89"/>
  <c r="BC1050" i="89"/>
  <c r="BB1050" i="89"/>
  <c r="BA1050" i="89"/>
  <c r="AZ1050" i="89"/>
  <c r="AY1050" i="89"/>
  <c r="AX1050" i="89"/>
  <c r="AW1050" i="89"/>
  <c r="AV1050" i="89"/>
  <c r="AU1050" i="89"/>
  <c r="AT1050" i="89"/>
  <c r="AF1050" i="89"/>
  <c r="G1050" i="89" s="1"/>
  <c r="BF1049" i="89"/>
  <c r="BE1049" i="89"/>
  <c r="BD1049" i="89"/>
  <c r="BC1049" i="89"/>
  <c r="BB1049" i="89"/>
  <c r="BA1049" i="89"/>
  <c r="AZ1049" i="89"/>
  <c r="AY1049" i="89"/>
  <c r="AX1049" i="89"/>
  <c r="AW1049" i="89"/>
  <c r="AV1049" i="89"/>
  <c r="AU1049" i="89"/>
  <c r="AT1049" i="89"/>
  <c r="AF1049" i="89"/>
  <c r="G1049" i="89" s="1"/>
  <c r="BF1048" i="89"/>
  <c r="BE1048" i="89"/>
  <c r="BD1048" i="89"/>
  <c r="BC1048" i="89"/>
  <c r="BB1048" i="89"/>
  <c r="BA1048" i="89"/>
  <c r="AZ1048" i="89"/>
  <c r="AY1048" i="89"/>
  <c r="AX1048" i="89"/>
  <c r="AW1048" i="89"/>
  <c r="AV1048" i="89"/>
  <c r="AU1048" i="89"/>
  <c r="AT1048" i="89"/>
  <c r="AF1048" i="89"/>
  <c r="G1048" i="89" s="1"/>
  <c r="BF1047" i="89"/>
  <c r="BE1047" i="89"/>
  <c r="BD1047" i="89"/>
  <c r="BC1047" i="89"/>
  <c r="BB1047" i="89"/>
  <c r="BA1047" i="89"/>
  <c r="AZ1047" i="89"/>
  <c r="AY1047" i="89"/>
  <c r="AX1047" i="89"/>
  <c r="AW1047" i="89"/>
  <c r="AV1047" i="89"/>
  <c r="AU1047" i="89"/>
  <c r="AT1047" i="89"/>
  <c r="AF1047" i="89"/>
  <c r="G1047" i="89" s="1"/>
  <c r="BF1046" i="89"/>
  <c r="BE1046" i="89"/>
  <c r="BD1046" i="89"/>
  <c r="BC1046" i="89"/>
  <c r="BB1046" i="89"/>
  <c r="BA1046" i="89"/>
  <c r="AZ1046" i="89"/>
  <c r="AY1046" i="89"/>
  <c r="AX1046" i="89"/>
  <c r="AW1046" i="89"/>
  <c r="AV1046" i="89"/>
  <c r="AU1046" i="89"/>
  <c r="AT1046" i="89"/>
  <c r="AF1046" i="89"/>
  <c r="G1046" i="89" s="1"/>
  <c r="BF1045" i="89"/>
  <c r="BE1045" i="89"/>
  <c r="BD1045" i="89"/>
  <c r="BC1045" i="89"/>
  <c r="BB1045" i="89"/>
  <c r="BA1045" i="89"/>
  <c r="AZ1045" i="89"/>
  <c r="AY1045" i="89"/>
  <c r="AX1045" i="89"/>
  <c r="AW1045" i="89"/>
  <c r="AV1045" i="89"/>
  <c r="AU1045" i="89"/>
  <c r="AT1045" i="89"/>
  <c r="AF1045" i="89"/>
  <c r="G1045" i="89" s="1"/>
  <c r="BF1044" i="89"/>
  <c r="BE1044" i="89"/>
  <c r="BD1044" i="89"/>
  <c r="BC1044" i="89"/>
  <c r="BB1044" i="89"/>
  <c r="BA1044" i="89"/>
  <c r="AZ1044" i="89"/>
  <c r="AY1044" i="89"/>
  <c r="AX1044" i="89"/>
  <c r="AW1044" i="89"/>
  <c r="AV1044" i="89"/>
  <c r="AU1044" i="89"/>
  <c r="AT1044" i="89"/>
  <c r="AF1044" i="89"/>
  <c r="G1044" i="89" s="1"/>
  <c r="BF1043" i="89"/>
  <c r="BE1043" i="89"/>
  <c r="BD1043" i="89"/>
  <c r="BC1043" i="89"/>
  <c r="BB1043" i="89"/>
  <c r="BA1043" i="89"/>
  <c r="AZ1043" i="89"/>
  <c r="AY1043" i="89"/>
  <c r="AX1043" i="89"/>
  <c r="AW1043" i="89"/>
  <c r="AV1043" i="89"/>
  <c r="AU1043" i="89"/>
  <c r="AT1043" i="89"/>
  <c r="AF1043" i="89"/>
  <c r="G1043" i="89" s="1"/>
  <c r="BF1042" i="89"/>
  <c r="BE1042" i="89"/>
  <c r="BD1042" i="89"/>
  <c r="BC1042" i="89"/>
  <c r="BB1042" i="89"/>
  <c r="BA1042" i="89"/>
  <c r="AZ1042" i="89"/>
  <c r="AY1042" i="89"/>
  <c r="AX1042" i="89"/>
  <c r="AW1042" i="89"/>
  <c r="AV1042" i="89"/>
  <c r="AU1042" i="89"/>
  <c r="AT1042" i="89"/>
  <c r="AF1042" i="89"/>
  <c r="G1042" i="89" s="1"/>
  <c r="BF1041" i="89"/>
  <c r="BE1041" i="89"/>
  <c r="BD1041" i="89"/>
  <c r="BC1041" i="89"/>
  <c r="BB1041" i="89"/>
  <c r="BA1041" i="89"/>
  <c r="AZ1041" i="89"/>
  <c r="AY1041" i="89"/>
  <c r="AX1041" i="89"/>
  <c r="AW1041" i="89"/>
  <c r="AV1041" i="89"/>
  <c r="AU1041" i="89"/>
  <c r="AT1041" i="89"/>
  <c r="AF1041" i="89"/>
  <c r="G1041" i="89" s="1"/>
  <c r="BF1040" i="89"/>
  <c r="BE1040" i="89"/>
  <c r="BD1040" i="89"/>
  <c r="BC1040" i="89"/>
  <c r="BB1040" i="89"/>
  <c r="BA1040" i="89"/>
  <c r="AZ1040" i="89"/>
  <c r="AY1040" i="89"/>
  <c r="AX1040" i="89"/>
  <c r="AW1040" i="89"/>
  <c r="AV1040" i="89"/>
  <c r="AU1040" i="89"/>
  <c r="AT1040" i="89"/>
  <c r="AF1040" i="89"/>
  <c r="G1040" i="89" s="1"/>
  <c r="BF1039" i="89"/>
  <c r="BE1039" i="89"/>
  <c r="BD1039" i="89"/>
  <c r="BC1039" i="89"/>
  <c r="BB1039" i="89"/>
  <c r="BA1039" i="89"/>
  <c r="AZ1039" i="89"/>
  <c r="AY1039" i="89"/>
  <c r="AX1039" i="89"/>
  <c r="AW1039" i="89"/>
  <c r="AV1039" i="89"/>
  <c r="AU1039" i="89"/>
  <c r="AT1039" i="89"/>
  <c r="AF1039" i="89"/>
  <c r="G1039" i="89" s="1"/>
  <c r="BF1038" i="89"/>
  <c r="BE1038" i="89"/>
  <c r="BD1038" i="89"/>
  <c r="BC1038" i="89"/>
  <c r="BB1038" i="89"/>
  <c r="BA1038" i="89"/>
  <c r="AZ1038" i="89"/>
  <c r="AY1038" i="89"/>
  <c r="AX1038" i="89"/>
  <c r="AW1038" i="89"/>
  <c r="AV1038" i="89"/>
  <c r="AU1038" i="89"/>
  <c r="AT1038" i="89"/>
  <c r="AF1038" i="89"/>
  <c r="G1038" i="89" s="1"/>
  <c r="BF1037" i="89"/>
  <c r="BE1037" i="89"/>
  <c r="BD1037" i="89"/>
  <c r="BC1037" i="89"/>
  <c r="BB1037" i="89"/>
  <c r="BA1037" i="89"/>
  <c r="AZ1037" i="89"/>
  <c r="AY1037" i="89"/>
  <c r="AX1037" i="89"/>
  <c r="AW1037" i="89"/>
  <c r="AV1037" i="89"/>
  <c r="AU1037" i="89"/>
  <c r="AT1037" i="89"/>
  <c r="AF1037" i="89"/>
  <c r="G1037" i="89" s="1"/>
  <c r="BF1036" i="89"/>
  <c r="BE1036" i="89"/>
  <c r="BD1036" i="89"/>
  <c r="BC1036" i="89"/>
  <c r="BB1036" i="89"/>
  <c r="BA1036" i="89"/>
  <c r="AZ1036" i="89"/>
  <c r="AY1036" i="89"/>
  <c r="AX1036" i="89"/>
  <c r="AW1036" i="89"/>
  <c r="AV1036" i="89"/>
  <c r="AU1036" i="89"/>
  <c r="AT1036" i="89"/>
  <c r="AF1036" i="89"/>
  <c r="G1036" i="89" s="1"/>
  <c r="BF1035" i="89"/>
  <c r="BE1035" i="89"/>
  <c r="BD1035" i="89"/>
  <c r="BC1035" i="89"/>
  <c r="BB1035" i="89"/>
  <c r="BA1035" i="89"/>
  <c r="AZ1035" i="89"/>
  <c r="AY1035" i="89"/>
  <c r="AX1035" i="89"/>
  <c r="AW1035" i="89"/>
  <c r="AV1035" i="89"/>
  <c r="AU1035" i="89"/>
  <c r="AT1035" i="89"/>
  <c r="AF1035" i="89"/>
  <c r="G1035" i="89" s="1"/>
  <c r="BF1034" i="89"/>
  <c r="BE1034" i="89"/>
  <c r="BD1034" i="89"/>
  <c r="BC1034" i="89"/>
  <c r="BB1034" i="89"/>
  <c r="BA1034" i="89"/>
  <c r="AZ1034" i="89"/>
  <c r="AY1034" i="89"/>
  <c r="AX1034" i="89"/>
  <c r="AW1034" i="89"/>
  <c r="AV1034" i="89"/>
  <c r="AU1034" i="89"/>
  <c r="AT1034" i="89"/>
  <c r="AF1034" i="89"/>
  <c r="G1034" i="89" s="1"/>
  <c r="BF1033" i="89"/>
  <c r="BE1033" i="89"/>
  <c r="BD1033" i="89"/>
  <c r="BC1033" i="89"/>
  <c r="BB1033" i="89"/>
  <c r="BA1033" i="89"/>
  <c r="AZ1033" i="89"/>
  <c r="AY1033" i="89"/>
  <c r="AX1033" i="89"/>
  <c r="AW1033" i="89"/>
  <c r="AV1033" i="89"/>
  <c r="AU1033" i="89"/>
  <c r="AT1033" i="89"/>
  <c r="AF1033" i="89"/>
  <c r="G1033" i="89" s="1"/>
  <c r="BF1032" i="89"/>
  <c r="BE1032" i="89"/>
  <c r="BD1032" i="89"/>
  <c r="BC1032" i="89"/>
  <c r="BB1032" i="89"/>
  <c r="BA1032" i="89"/>
  <c r="AZ1032" i="89"/>
  <c r="AY1032" i="89"/>
  <c r="AX1032" i="89"/>
  <c r="AW1032" i="89"/>
  <c r="AV1032" i="89"/>
  <c r="AU1032" i="89"/>
  <c r="AT1032" i="89"/>
  <c r="AF1032" i="89"/>
  <c r="G1032" i="89" s="1"/>
  <c r="BF1031" i="89"/>
  <c r="BE1031" i="89"/>
  <c r="BD1031" i="89"/>
  <c r="BC1031" i="89"/>
  <c r="BB1031" i="89"/>
  <c r="BA1031" i="89"/>
  <c r="AZ1031" i="89"/>
  <c r="AY1031" i="89"/>
  <c r="AX1031" i="89"/>
  <c r="AW1031" i="89"/>
  <c r="AV1031" i="89"/>
  <c r="AU1031" i="89"/>
  <c r="AT1031" i="89"/>
  <c r="AF1031" i="89"/>
  <c r="G1031" i="89" s="1"/>
  <c r="BF1030" i="89"/>
  <c r="BE1030" i="89"/>
  <c r="BD1030" i="89"/>
  <c r="BC1030" i="89"/>
  <c r="BB1030" i="89"/>
  <c r="BA1030" i="89"/>
  <c r="AZ1030" i="89"/>
  <c r="AY1030" i="89"/>
  <c r="AX1030" i="89"/>
  <c r="AW1030" i="89"/>
  <c r="AV1030" i="89"/>
  <c r="AU1030" i="89"/>
  <c r="AT1030" i="89"/>
  <c r="AF1030" i="89"/>
  <c r="G1030" i="89" s="1"/>
  <c r="BF1029" i="89"/>
  <c r="BE1029" i="89"/>
  <c r="BD1029" i="89"/>
  <c r="BC1029" i="89"/>
  <c r="BB1029" i="89"/>
  <c r="BA1029" i="89"/>
  <c r="AZ1029" i="89"/>
  <c r="AY1029" i="89"/>
  <c r="AX1029" i="89"/>
  <c r="AW1029" i="89"/>
  <c r="AV1029" i="89"/>
  <c r="AU1029" i="89"/>
  <c r="AT1029" i="89"/>
  <c r="AF1029" i="89"/>
  <c r="G1029" i="89" s="1"/>
  <c r="BF1028" i="89"/>
  <c r="BE1028" i="89"/>
  <c r="BD1028" i="89"/>
  <c r="BC1028" i="89"/>
  <c r="BB1028" i="89"/>
  <c r="BA1028" i="89"/>
  <c r="AZ1028" i="89"/>
  <c r="AY1028" i="89"/>
  <c r="AX1028" i="89"/>
  <c r="AW1028" i="89"/>
  <c r="AV1028" i="89"/>
  <c r="AU1028" i="89"/>
  <c r="AT1028" i="89"/>
  <c r="AF1028" i="89"/>
  <c r="G1028" i="89" s="1"/>
  <c r="BF1027" i="89"/>
  <c r="BE1027" i="89"/>
  <c r="BD1027" i="89"/>
  <c r="BC1027" i="89"/>
  <c r="BB1027" i="89"/>
  <c r="BA1027" i="89"/>
  <c r="AZ1027" i="89"/>
  <c r="AY1027" i="89"/>
  <c r="AX1027" i="89"/>
  <c r="AW1027" i="89"/>
  <c r="AV1027" i="89"/>
  <c r="AU1027" i="89"/>
  <c r="AT1027" i="89"/>
  <c r="AF1027" i="89"/>
  <c r="G1027" i="89" s="1"/>
  <c r="BF1026" i="89"/>
  <c r="BE1026" i="89"/>
  <c r="BD1026" i="89"/>
  <c r="BC1026" i="89"/>
  <c r="BB1026" i="89"/>
  <c r="BA1026" i="89"/>
  <c r="AZ1026" i="89"/>
  <c r="AY1026" i="89"/>
  <c r="AX1026" i="89"/>
  <c r="AW1026" i="89"/>
  <c r="AV1026" i="89"/>
  <c r="AU1026" i="89"/>
  <c r="AT1026" i="89"/>
  <c r="AF1026" i="89"/>
  <c r="G1026" i="89" s="1"/>
  <c r="BF1025" i="89"/>
  <c r="BE1025" i="89"/>
  <c r="BD1025" i="89"/>
  <c r="BC1025" i="89"/>
  <c r="BB1025" i="89"/>
  <c r="BA1025" i="89"/>
  <c r="AZ1025" i="89"/>
  <c r="AY1025" i="89"/>
  <c r="AX1025" i="89"/>
  <c r="AW1025" i="89"/>
  <c r="AV1025" i="89"/>
  <c r="AU1025" i="89"/>
  <c r="AT1025" i="89"/>
  <c r="AF1025" i="89"/>
  <c r="G1025" i="89" s="1"/>
  <c r="BF1024" i="89"/>
  <c r="BE1024" i="89"/>
  <c r="BD1024" i="89"/>
  <c r="BC1024" i="89"/>
  <c r="BB1024" i="89"/>
  <c r="BA1024" i="89"/>
  <c r="AZ1024" i="89"/>
  <c r="AY1024" i="89"/>
  <c r="AX1024" i="89"/>
  <c r="AW1024" i="89"/>
  <c r="AV1024" i="89"/>
  <c r="AU1024" i="89"/>
  <c r="AT1024" i="89"/>
  <c r="AF1024" i="89"/>
  <c r="G1024" i="89" s="1"/>
  <c r="BF1023" i="89"/>
  <c r="BE1023" i="89"/>
  <c r="BD1023" i="89"/>
  <c r="BC1023" i="89"/>
  <c r="BB1023" i="89"/>
  <c r="BA1023" i="89"/>
  <c r="AZ1023" i="89"/>
  <c r="AY1023" i="89"/>
  <c r="AX1023" i="89"/>
  <c r="AW1023" i="89"/>
  <c r="AV1023" i="89"/>
  <c r="AU1023" i="89"/>
  <c r="AT1023" i="89"/>
  <c r="AF1023" i="89"/>
  <c r="G1023" i="89" s="1"/>
  <c r="BF1022" i="89"/>
  <c r="BE1022" i="89"/>
  <c r="BD1022" i="89"/>
  <c r="BC1022" i="89"/>
  <c r="BB1022" i="89"/>
  <c r="BA1022" i="89"/>
  <c r="AZ1022" i="89"/>
  <c r="AY1022" i="89"/>
  <c r="AX1022" i="89"/>
  <c r="AW1022" i="89"/>
  <c r="AV1022" i="89"/>
  <c r="AU1022" i="89"/>
  <c r="AT1022" i="89"/>
  <c r="AF1022" i="89"/>
  <c r="G1022" i="89" s="1"/>
  <c r="BF1021" i="89"/>
  <c r="BE1021" i="89"/>
  <c r="BD1021" i="89"/>
  <c r="BC1021" i="89"/>
  <c r="BB1021" i="89"/>
  <c r="BA1021" i="89"/>
  <c r="AZ1021" i="89"/>
  <c r="AY1021" i="89"/>
  <c r="AX1021" i="89"/>
  <c r="AW1021" i="89"/>
  <c r="AV1021" i="89"/>
  <c r="AU1021" i="89"/>
  <c r="AT1021" i="89"/>
  <c r="AF1021" i="89"/>
  <c r="G1021" i="89" s="1"/>
  <c r="BF1020" i="89"/>
  <c r="BE1020" i="89"/>
  <c r="BD1020" i="89"/>
  <c r="BC1020" i="89"/>
  <c r="BB1020" i="89"/>
  <c r="BA1020" i="89"/>
  <c r="AZ1020" i="89"/>
  <c r="AY1020" i="89"/>
  <c r="AX1020" i="89"/>
  <c r="AW1020" i="89"/>
  <c r="AV1020" i="89"/>
  <c r="AU1020" i="89"/>
  <c r="AT1020" i="89"/>
  <c r="AF1020" i="89"/>
  <c r="G1020" i="89" s="1"/>
  <c r="BF1019" i="89"/>
  <c r="BE1019" i="89"/>
  <c r="BD1019" i="89"/>
  <c r="BC1019" i="89"/>
  <c r="BB1019" i="89"/>
  <c r="BA1019" i="89"/>
  <c r="AZ1019" i="89"/>
  <c r="AY1019" i="89"/>
  <c r="AX1019" i="89"/>
  <c r="AW1019" i="89"/>
  <c r="AV1019" i="89"/>
  <c r="AU1019" i="89"/>
  <c r="AT1019" i="89"/>
  <c r="AF1019" i="89"/>
  <c r="G1019" i="89" s="1"/>
  <c r="BF1018" i="89"/>
  <c r="BE1018" i="89"/>
  <c r="BD1018" i="89"/>
  <c r="BC1018" i="89"/>
  <c r="BB1018" i="89"/>
  <c r="BA1018" i="89"/>
  <c r="AZ1018" i="89"/>
  <c r="AY1018" i="89"/>
  <c r="AX1018" i="89"/>
  <c r="AW1018" i="89"/>
  <c r="AV1018" i="89"/>
  <c r="AU1018" i="89"/>
  <c r="AT1018" i="89"/>
  <c r="AF1018" i="89"/>
  <c r="G1018" i="89" s="1"/>
  <c r="BF1017" i="89"/>
  <c r="BE1017" i="89"/>
  <c r="BD1017" i="89"/>
  <c r="BC1017" i="89"/>
  <c r="BB1017" i="89"/>
  <c r="BA1017" i="89"/>
  <c r="AZ1017" i="89"/>
  <c r="AY1017" i="89"/>
  <c r="AX1017" i="89"/>
  <c r="AW1017" i="89"/>
  <c r="AV1017" i="89"/>
  <c r="AU1017" i="89"/>
  <c r="AT1017" i="89"/>
  <c r="AF1017" i="89"/>
  <c r="G1017" i="89" s="1"/>
  <c r="BF1016" i="89"/>
  <c r="BE1016" i="89"/>
  <c r="BD1016" i="89"/>
  <c r="BC1016" i="89"/>
  <c r="BB1016" i="89"/>
  <c r="BA1016" i="89"/>
  <c r="AZ1016" i="89"/>
  <c r="AY1016" i="89"/>
  <c r="AX1016" i="89"/>
  <c r="AW1016" i="89"/>
  <c r="AV1016" i="89"/>
  <c r="AU1016" i="89"/>
  <c r="AT1016" i="89"/>
  <c r="AF1016" i="89"/>
  <c r="G1016" i="89" s="1"/>
  <c r="BF1015" i="89"/>
  <c r="BE1015" i="89"/>
  <c r="BD1015" i="89"/>
  <c r="BC1015" i="89"/>
  <c r="BB1015" i="89"/>
  <c r="BA1015" i="89"/>
  <c r="AZ1015" i="89"/>
  <c r="AY1015" i="89"/>
  <c r="AX1015" i="89"/>
  <c r="AW1015" i="89"/>
  <c r="AV1015" i="89"/>
  <c r="AU1015" i="89"/>
  <c r="AT1015" i="89"/>
  <c r="AF1015" i="89"/>
  <c r="G1015" i="89" s="1"/>
  <c r="BF1014" i="89"/>
  <c r="BE1014" i="89"/>
  <c r="BD1014" i="89"/>
  <c r="BC1014" i="89"/>
  <c r="BB1014" i="89"/>
  <c r="BA1014" i="89"/>
  <c r="AZ1014" i="89"/>
  <c r="AY1014" i="89"/>
  <c r="AX1014" i="89"/>
  <c r="AW1014" i="89"/>
  <c r="AV1014" i="89"/>
  <c r="AU1014" i="89"/>
  <c r="AT1014" i="89"/>
  <c r="AF1014" i="89"/>
  <c r="G1014" i="89" s="1"/>
  <c r="BF1013" i="89"/>
  <c r="BE1013" i="89"/>
  <c r="BD1013" i="89"/>
  <c r="BC1013" i="89"/>
  <c r="BB1013" i="89"/>
  <c r="BA1013" i="89"/>
  <c r="AZ1013" i="89"/>
  <c r="AY1013" i="89"/>
  <c r="AX1013" i="89"/>
  <c r="AW1013" i="89"/>
  <c r="AV1013" i="89"/>
  <c r="AU1013" i="89"/>
  <c r="AT1013" i="89"/>
  <c r="AF1013" i="89"/>
  <c r="G1013" i="89" s="1"/>
  <c r="BF1012" i="89"/>
  <c r="BE1012" i="89"/>
  <c r="BD1012" i="89"/>
  <c r="BC1012" i="89"/>
  <c r="BB1012" i="89"/>
  <c r="BA1012" i="89"/>
  <c r="AZ1012" i="89"/>
  <c r="AY1012" i="89"/>
  <c r="AX1012" i="89"/>
  <c r="AW1012" i="89"/>
  <c r="AV1012" i="89"/>
  <c r="AU1012" i="89"/>
  <c r="AT1012" i="89"/>
  <c r="AF1012" i="89"/>
  <c r="G1012" i="89" s="1"/>
  <c r="BF1011" i="89"/>
  <c r="BE1011" i="89"/>
  <c r="BD1011" i="89"/>
  <c r="BC1011" i="89"/>
  <c r="BB1011" i="89"/>
  <c r="BA1011" i="89"/>
  <c r="AZ1011" i="89"/>
  <c r="AY1011" i="89"/>
  <c r="AX1011" i="89"/>
  <c r="AW1011" i="89"/>
  <c r="AV1011" i="89"/>
  <c r="AU1011" i="89"/>
  <c r="AT1011" i="89"/>
  <c r="AF1011" i="89"/>
  <c r="G1011" i="89" s="1"/>
  <c r="BF1010" i="89"/>
  <c r="BE1010" i="89"/>
  <c r="BD1010" i="89"/>
  <c r="BC1010" i="89"/>
  <c r="BB1010" i="89"/>
  <c r="BA1010" i="89"/>
  <c r="AZ1010" i="89"/>
  <c r="AY1010" i="89"/>
  <c r="AX1010" i="89"/>
  <c r="AW1010" i="89"/>
  <c r="AV1010" i="89"/>
  <c r="AU1010" i="89"/>
  <c r="AT1010" i="89"/>
  <c r="AF1010" i="89"/>
  <c r="G1010" i="89" s="1"/>
  <c r="BF1009" i="89"/>
  <c r="BE1009" i="89"/>
  <c r="BD1009" i="89"/>
  <c r="BC1009" i="89"/>
  <c r="BB1009" i="89"/>
  <c r="BA1009" i="89"/>
  <c r="AZ1009" i="89"/>
  <c r="AY1009" i="89"/>
  <c r="AX1009" i="89"/>
  <c r="AW1009" i="89"/>
  <c r="AV1009" i="89"/>
  <c r="AU1009" i="89"/>
  <c r="AT1009" i="89"/>
  <c r="AF1009" i="89"/>
  <c r="G1009" i="89" s="1"/>
  <c r="BF1008" i="89"/>
  <c r="BE1008" i="89"/>
  <c r="BD1008" i="89"/>
  <c r="BC1008" i="89"/>
  <c r="BB1008" i="89"/>
  <c r="BA1008" i="89"/>
  <c r="AZ1008" i="89"/>
  <c r="AY1008" i="89"/>
  <c r="AX1008" i="89"/>
  <c r="AW1008" i="89"/>
  <c r="AV1008" i="89"/>
  <c r="AU1008" i="89"/>
  <c r="AT1008" i="89"/>
  <c r="AF1008" i="89"/>
  <c r="G1008" i="89" s="1"/>
  <c r="BF1007" i="89"/>
  <c r="BE1007" i="89"/>
  <c r="BD1007" i="89"/>
  <c r="BC1007" i="89"/>
  <c r="BB1007" i="89"/>
  <c r="BA1007" i="89"/>
  <c r="AZ1007" i="89"/>
  <c r="AY1007" i="89"/>
  <c r="AX1007" i="89"/>
  <c r="AW1007" i="89"/>
  <c r="AV1007" i="89"/>
  <c r="AU1007" i="89"/>
  <c r="AT1007" i="89"/>
  <c r="AF1007" i="89"/>
  <c r="G1007" i="89" s="1"/>
  <c r="BF1006" i="89"/>
  <c r="BE1006" i="89"/>
  <c r="BD1006" i="89"/>
  <c r="BC1006" i="89"/>
  <c r="BB1006" i="89"/>
  <c r="BA1006" i="89"/>
  <c r="AZ1006" i="89"/>
  <c r="AY1006" i="89"/>
  <c r="AX1006" i="89"/>
  <c r="AW1006" i="89"/>
  <c r="AV1006" i="89"/>
  <c r="AU1006" i="89"/>
  <c r="AT1006" i="89"/>
  <c r="AF1006" i="89"/>
  <c r="G1006" i="89" s="1"/>
  <c r="BF1005" i="89"/>
  <c r="BE1005" i="89"/>
  <c r="BD1005" i="89"/>
  <c r="BC1005" i="89"/>
  <c r="BB1005" i="89"/>
  <c r="BA1005" i="89"/>
  <c r="AZ1005" i="89"/>
  <c r="AY1005" i="89"/>
  <c r="AX1005" i="89"/>
  <c r="AW1005" i="89"/>
  <c r="AV1005" i="89"/>
  <c r="AU1005" i="89"/>
  <c r="AT1005" i="89"/>
  <c r="AF1005" i="89"/>
  <c r="G1005" i="89" s="1"/>
  <c r="BF1004" i="89"/>
  <c r="BE1004" i="89"/>
  <c r="BD1004" i="89"/>
  <c r="BC1004" i="89"/>
  <c r="BB1004" i="89"/>
  <c r="BA1004" i="89"/>
  <c r="AZ1004" i="89"/>
  <c r="AY1004" i="89"/>
  <c r="AX1004" i="89"/>
  <c r="AW1004" i="89"/>
  <c r="AV1004" i="89"/>
  <c r="AU1004" i="89"/>
  <c r="AT1004" i="89"/>
  <c r="AF1004" i="89"/>
  <c r="G1004" i="89" s="1"/>
  <c r="BF1003" i="89"/>
  <c r="BE1003" i="89"/>
  <c r="BD1003" i="89"/>
  <c r="BC1003" i="89"/>
  <c r="BB1003" i="89"/>
  <c r="BA1003" i="89"/>
  <c r="AZ1003" i="89"/>
  <c r="AY1003" i="89"/>
  <c r="AX1003" i="89"/>
  <c r="AW1003" i="89"/>
  <c r="AV1003" i="89"/>
  <c r="AU1003" i="89"/>
  <c r="AT1003" i="89"/>
  <c r="AF1003" i="89"/>
  <c r="G1003" i="89" s="1"/>
  <c r="BF1002" i="89"/>
  <c r="BE1002" i="89"/>
  <c r="BD1002" i="89"/>
  <c r="BC1002" i="89"/>
  <c r="BB1002" i="89"/>
  <c r="BA1002" i="89"/>
  <c r="AZ1002" i="89"/>
  <c r="AY1002" i="89"/>
  <c r="AX1002" i="89"/>
  <c r="AW1002" i="89"/>
  <c r="AV1002" i="89"/>
  <c r="AU1002" i="89"/>
  <c r="AT1002" i="89"/>
  <c r="AF1002" i="89"/>
  <c r="G1002" i="89" s="1"/>
  <c r="BF1001" i="89"/>
  <c r="BE1001" i="89"/>
  <c r="BD1001" i="89"/>
  <c r="BC1001" i="89"/>
  <c r="BB1001" i="89"/>
  <c r="BA1001" i="89"/>
  <c r="AZ1001" i="89"/>
  <c r="AY1001" i="89"/>
  <c r="AX1001" i="89"/>
  <c r="AW1001" i="89"/>
  <c r="AV1001" i="89"/>
  <c r="AU1001" i="89"/>
  <c r="AT1001" i="89"/>
  <c r="AF1001" i="89"/>
  <c r="G1001" i="89" s="1"/>
  <c r="BF1000" i="89"/>
  <c r="BE1000" i="89"/>
  <c r="BD1000" i="89"/>
  <c r="BC1000" i="89"/>
  <c r="BB1000" i="89"/>
  <c r="BA1000" i="89"/>
  <c r="AZ1000" i="89"/>
  <c r="AY1000" i="89"/>
  <c r="AX1000" i="89"/>
  <c r="AW1000" i="89"/>
  <c r="AV1000" i="89"/>
  <c r="AU1000" i="89"/>
  <c r="AT1000" i="89"/>
  <c r="AF1000" i="89"/>
  <c r="G1000" i="89" s="1"/>
  <c r="BF999" i="89"/>
  <c r="BE999" i="89"/>
  <c r="BD999" i="89"/>
  <c r="BC999" i="89"/>
  <c r="BB999" i="89"/>
  <c r="BA999" i="89"/>
  <c r="AZ999" i="89"/>
  <c r="AY999" i="89"/>
  <c r="AX999" i="89"/>
  <c r="AW999" i="89"/>
  <c r="AV999" i="89"/>
  <c r="AU999" i="89"/>
  <c r="AT999" i="89"/>
  <c r="AF999" i="89"/>
  <c r="G999" i="89" s="1"/>
  <c r="BF998" i="89"/>
  <c r="BE998" i="89"/>
  <c r="BD998" i="89"/>
  <c r="BC998" i="89"/>
  <c r="BB998" i="89"/>
  <c r="BA998" i="89"/>
  <c r="AZ998" i="89"/>
  <c r="AY998" i="89"/>
  <c r="AX998" i="89"/>
  <c r="AW998" i="89"/>
  <c r="AV998" i="89"/>
  <c r="AU998" i="89"/>
  <c r="AT998" i="89"/>
  <c r="AF998" i="89"/>
  <c r="G998" i="89" s="1"/>
  <c r="BF997" i="89"/>
  <c r="BE997" i="89"/>
  <c r="BD997" i="89"/>
  <c r="BC997" i="89"/>
  <c r="BB997" i="89"/>
  <c r="BA997" i="89"/>
  <c r="AZ997" i="89"/>
  <c r="AY997" i="89"/>
  <c r="AX997" i="89"/>
  <c r="AW997" i="89"/>
  <c r="AV997" i="89"/>
  <c r="AU997" i="89"/>
  <c r="AT997" i="89"/>
  <c r="AF997" i="89"/>
  <c r="G997" i="89" s="1"/>
  <c r="BF996" i="89"/>
  <c r="BE996" i="89"/>
  <c r="BD996" i="89"/>
  <c r="BC996" i="89"/>
  <c r="BB996" i="89"/>
  <c r="BA996" i="89"/>
  <c r="AZ996" i="89"/>
  <c r="AY996" i="89"/>
  <c r="AX996" i="89"/>
  <c r="AW996" i="89"/>
  <c r="AV996" i="89"/>
  <c r="AU996" i="89"/>
  <c r="AT996" i="89"/>
  <c r="AF996" i="89"/>
  <c r="G996" i="89" s="1"/>
  <c r="BF995" i="89"/>
  <c r="BE995" i="89"/>
  <c r="BD995" i="89"/>
  <c r="BC995" i="89"/>
  <c r="BB995" i="89"/>
  <c r="BA995" i="89"/>
  <c r="AZ995" i="89"/>
  <c r="AY995" i="89"/>
  <c r="AX995" i="89"/>
  <c r="AW995" i="89"/>
  <c r="AV995" i="89"/>
  <c r="AU995" i="89"/>
  <c r="AT995" i="89"/>
  <c r="AF995" i="89"/>
  <c r="G995" i="89" s="1"/>
  <c r="BF994" i="89"/>
  <c r="BE994" i="89"/>
  <c r="BD994" i="89"/>
  <c r="BC994" i="89"/>
  <c r="BB994" i="89"/>
  <c r="BA994" i="89"/>
  <c r="AZ994" i="89"/>
  <c r="AY994" i="89"/>
  <c r="AX994" i="89"/>
  <c r="AW994" i="89"/>
  <c r="AV994" i="89"/>
  <c r="AU994" i="89"/>
  <c r="AT994" i="89"/>
  <c r="AF994" i="89"/>
  <c r="G994" i="89" s="1"/>
  <c r="BF993" i="89"/>
  <c r="BE993" i="89"/>
  <c r="BD993" i="89"/>
  <c r="BC993" i="89"/>
  <c r="BB993" i="89"/>
  <c r="BA993" i="89"/>
  <c r="AZ993" i="89"/>
  <c r="AY993" i="89"/>
  <c r="AX993" i="89"/>
  <c r="AW993" i="89"/>
  <c r="AV993" i="89"/>
  <c r="AU993" i="89"/>
  <c r="AT993" i="89"/>
  <c r="AF993" i="89"/>
  <c r="G993" i="89" s="1"/>
  <c r="BF992" i="89"/>
  <c r="BE992" i="89"/>
  <c r="BD992" i="89"/>
  <c r="BC992" i="89"/>
  <c r="BB992" i="89"/>
  <c r="BA992" i="89"/>
  <c r="AZ992" i="89"/>
  <c r="AY992" i="89"/>
  <c r="AX992" i="89"/>
  <c r="AW992" i="89"/>
  <c r="AV992" i="89"/>
  <c r="AU992" i="89"/>
  <c r="AT992" i="89"/>
  <c r="AF992" i="89"/>
  <c r="G992" i="89" s="1"/>
  <c r="BF991" i="89"/>
  <c r="BE991" i="89"/>
  <c r="BD991" i="89"/>
  <c r="BC991" i="89"/>
  <c r="BB991" i="89"/>
  <c r="BA991" i="89"/>
  <c r="AZ991" i="89"/>
  <c r="AY991" i="89"/>
  <c r="AX991" i="89"/>
  <c r="AW991" i="89"/>
  <c r="AV991" i="89"/>
  <c r="AU991" i="89"/>
  <c r="AT991" i="89"/>
  <c r="AF991" i="89"/>
  <c r="G991" i="89" s="1"/>
  <c r="BF990" i="89"/>
  <c r="BE990" i="89"/>
  <c r="BD990" i="89"/>
  <c r="BC990" i="89"/>
  <c r="BB990" i="89"/>
  <c r="BA990" i="89"/>
  <c r="AZ990" i="89"/>
  <c r="AY990" i="89"/>
  <c r="AX990" i="89"/>
  <c r="AW990" i="89"/>
  <c r="AV990" i="89"/>
  <c r="AU990" i="89"/>
  <c r="AT990" i="89"/>
  <c r="AF990" i="89"/>
  <c r="G990" i="89" s="1"/>
  <c r="BF989" i="89"/>
  <c r="BE989" i="89"/>
  <c r="BD989" i="89"/>
  <c r="BC989" i="89"/>
  <c r="BB989" i="89"/>
  <c r="BA989" i="89"/>
  <c r="AZ989" i="89"/>
  <c r="AY989" i="89"/>
  <c r="AX989" i="89"/>
  <c r="AW989" i="89"/>
  <c r="AV989" i="89"/>
  <c r="AU989" i="89"/>
  <c r="AT989" i="89"/>
  <c r="AF989" i="89"/>
  <c r="G989" i="89" s="1"/>
  <c r="BF988" i="89"/>
  <c r="BE988" i="89"/>
  <c r="BD988" i="89"/>
  <c r="BC988" i="89"/>
  <c r="BB988" i="89"/>
  <c r="BA988" i="89"/>
  <c r="AZ988" i="89"/>
  <c r="AY988" i="89"/>
  <c r="AX988" i="89"/>
  <c r="AW988" i="89"/>
  <c r="AV988" i="89"/>
  <c r="AU988" i="89"/>
  <c r="AT988" i="89"/>
  <c r="AF988" i="89"/>
  <c r="G988" i="89" s="1"/>
  <c r="BF987" i="89"/>
  <c r="BE987" i="89"/>
  <c r="BD987" i="89"/>
  <c r="BC987" i="89"/>
  <c r="BB987" i="89"/>
  <c r="BA987" i="89"/>
  <c r="AZ987" i="89"/>
  <c r="AY987" i="89"/>
  <c r="AX987" i="89"/>
  <c r="AW987" i="89"/>
  <c r="AV987" i="89"/>
  <c r="AU987" i="89"/>
  <c r="AT987" i="89"/>
  <c r="AF987" i="89"/>
  <c r="G987" i="89" s="1"/>
  <c r="BF986" i="89"/>
  <c r="BE986" i="89"/>
  <c r="BD986" i="89"/>
  <c r="BC986" i="89"/>
  <c r="BB986" i="89"/>
  <c r="BA986" i="89"/>
  <c r="AZ986" i="89"/>
  <c r="AY986" i="89"/>
  <c r="AX986" i="89"/>
  <c r="AW986" i="89"/>
  <c r="AV986" i="89"/>
  <c r="AU986" i="89"/>
  <c r="AT986" i="89"/>
  <c r="AF986" i="89"/>
  <c r="G986" i="89" s="1"/>
  <c r="BF985" i="89"/>
  <c r="BE985" i="89"/>
  <c r="BD985" i="89"/>
  <c r="BC985" i="89"/>
  <c r="BB985" i="89"/>
  <c r="BA985" i="89"/>
  <c r="AZ985" i="89"/>
  <c r="AY985" i="89"/>
  <c r="AX985" i="89"/>
  <c r="AW985" i="89"/>
  <c r="AV985" i="89"/>
  <c r="AU985" i="89"/>
  <c r="AT985" i="89"/>
  <c r="AF985" i="89"/>
  <c r="G985" i="89" s="1"/>
  <c r="BF984" i="89"/>
  <c r="BE984" i="89"/>
  <c r="BD984" i="89"/>
  <c r="BC984" i="89"/>
  <c r="BB984" i="89"/>
  <c r="BA984" i="89"/>
  <c r="AZ984" i="89"/>
  <c r="AY984" i="89"/>
  <c r="AX984" i="89"/>
  <c r="AW984" i="89"/>
  <c r="AV984" i="89"/>
  <c r="AU984" i="89"/>
  <c r="AT984" i="89"/>
  <c r="AF984" i="89"/>
  <c r="G984" i="89" s="1"/>
  <c r="BF983" i="89"/>
  <c r="BE983" i="89"/>
  <c r="BD983" i="89"/>
  <c r="BC983" i="89"/>
  <c r="BB983" i="89"/>
  <c r="BA983" i="89"/>
  <c r="AZ983" i="89"/>
  <c r="AY983" i="89"/>
  <c r="AX983" i="89"/>
  <c r="AW983" i="89"/>
  <c r="AV983" i="89"/>
  <c r="AU983" i="89"/>
  <c r="AT983" i="89"/>
  <c r="AF983" i="89"/>
  <c r="G983" i="89" s="1"/>
  <c r="BF982" i="89"/>
  <c r="BE982" i="89"/>
  <c r="BD982" i="89"/>
  <c r="BC982" i="89"/>
  <c r="BB982" i="89"/>
  <c r="BA982" i="89"/>
  <c r="AZ982" i="89"/>
  <c r="AY982" i="89"/>
  <c r="AX982" i="89"/>
  <c r="AW982" i="89"/>
  <c r="AV982" i="89"/>
  <c r="AU982" i="89"/>
  <c r="AT982" i="89"/>
  <c r="AF982" i="89"/>
  <c r="G982" i="89" s="1"/>
  <c r="BF981" i="89"/>
  <c r="BE981" i="89"/>
  <c r="BD981" i="89"/>
  <c r="BC981" i="89"/>
  <c r="BB981" i="89"/>
  <c r="BA981" i="89"/>
  <c r="AZ981" i="89"/>
  <c r="AY981" i="89"/>
  <c r="AX981" i="89"/>
  <c r="AW981" i="89"/>
  <c r="AV981" i="89"/>
  <c r="AU981" i="89"/>
  <c r="AT981" i="89"/>
  <c r="AF981" i="89"/>
  <c r="G981" i="89" s="1"/>
  <c r="BF980" i="89"/>
  <c r="BE980" i="89"/>
  <c r="BD980" i="89"/>
  <c r="BC980" i="89"/>
  <c r="BB980" i="89"/>
  <c r="BA980" i="89"/>
  <c r="AZ980" i="89"/>
  <c r="AY980" i="89"/>
  <c r="AX980" i="89"/>
  <c r="AW980" i="89"/>
  <c r="AV980" i="89"/>
  <c r="AU980" i="89"/>
  <c r="AT980" i="89"/>
  <c r="AF980" i="89"/>
  <c r="G980" i="89" s="1"/>
  <c r="BF979" i="89"/>
  <c r="BE979" i="89"/>
  <c r="BD979" i="89"/>
  <c r="BC979" i="89"/>
  <c r="BB979" i="89"/>
  <c r="BA979" i="89"/>
  <c r="AZ979" i="89"/>
  <c r="AY979" i="89"/>
  <c r="AX979" i="89"/>
  <c r="AW979" i="89"/>
  <c r="AV979" i="89"/>
  <c r="AU979" i="89"/>
  <c r="AT979" i="89"/>
  <c r="AF979" i="89"/>
  <c r="G979" i="89" s="1"/>
  <c r="BF978" i="89"/>
  <c r="BE978" i="89"/>
  <c r="BD978" i="89"/>
  <c r="BC978" i="89"/>
  <c r="BB978" i="89"/>
  <c r="BA978" i="89"/>
  <c r="AZ978" i="89"/>
  <c r="AY978" i="89"/>
  <c r="AX978" i="89"/>
  <c r="AW978" i="89"/>
  <c r="AV978" i="89"/>
  <c r="AU978" i="89"/>
  <c r="AT978" i="89"/>
  <c r="AF978" i="89"/>
  <c r="G978" i="89" s="1"/>
  <c r="BF977" i="89"/>
  <c r="BE977" i="89"/>
  <c r="BD977" i="89"/>
  <c r="BC977" i="89"/>
  <c r="BB977" i="89"/>
  <c r="BA977" i="89"/>
  <c r="AZ977" i="89"/>
  <c r="AY977" i="89"/>
  <c r="AX977" i="89"/>
  <c r="AW977" i="89"/>
  <c r="AV977" i="89"/>
  <c r="AU977" i="89"/>
  <c r="AT977" i="89"/>
  <c r="AF977" i="89"/>
  <c r="G977" i="89" s="1"/>
  <c r="BF976" i="89"/>
  <c r="BE976" i="89"/>
  <c r="BD976" i="89"/>
  <c r="BC976" i="89"/>
  <c r="BB976" i="89"/>
  <c r="BA976" i="89"/>
  <c r="AZ976" i="89"/>
  <c r="AY976" i="89"/>
  <c r="AX976" i="89"/>
  <c r="AW976" i="89"/>
  <c r="AV976" i="89"/>
  <c r="AU976" i="89"/>
  <c r="AT976" i="89"/>
  <c r="AF976" i="89"/>
  <c r="G976" i="89" s="1"/>
  <c r="BF975" i="89"/>
  <c r="BE975" i="89"/>
  <c r="BD975" i="89"/>
  <c r="BC975" i="89"/>
  <c r="BB975" i="89"/>
  <c r="BA975" i="89"/>
  <c r="AZ975" i="89"/>
  <c r="AY975" i="89"/>
  <c r="AX975" i="89"/>
  <c r="AW975" i="89"/>
  <c r="AV975" i="89"/>
  <c r="AU975" i="89"/>
  <c r="AT975" i="89"/>
  <c r="AF975" i="89"/>
  <c r="G975" i="89" s="1"/>
  <c r="BF974" i="89"/>
  <c r="BE974" i="89"/>
  <c r="BD974" i="89"/>
  <c r="BC974" i="89"/>
  <c r="BB974" i="89"/>
  <c r="BA974" i="89"/>
  <c r="AZ974" i="89"/>
  <c r="AY974" i="89"/>
  <c r="AX974" i="89"/>
  <c r="AW974" i="89"/>
  <c r="AV974" i="89"/>
  <c r="AU974" i="89"/>
  <c r="AT974" i="89"/>
  <c r="AF974" i="89"/>
  <c r="G974" i="89" s="1"/>
  <c r="BF973" i="89"/>
  <c r="BE973" i="89"/>
  <c r="BD973" i="89"/>
  <c r="BC973" i="89"/>
  <c r="BB973" i="89"/>
  <c r="BA973" i="89"/>
  <c r="AZ973" i="89"/>
  <c r="AY973" i="89"/>
  <c r="AX973" i="89"/>
  <c r="AW973" i="89"/>
  <c r="AV973" i="89"/>
  <c r="AU973" i="89"/>
  <c r="AT973" i="89"/>
  <c r="AF973" i="89"/>
  <c r="G973" i="89" s="1"/>
  <c r="BF972" i="89"/>
  <c r="BE972" i="89"/>
  <c r="BD972" i="89"/>
  <c r="BC972" i="89"/>
  <c r="BB972" i="89"/>
  <c r="BA972" i="89"/>
  <c r="AZ972" i="89"/>
  <c r="AY972" i="89"/>
  <c r="AX972" i="89"/>
  <c r="AW972" i="89"/>
  <c r="AV972" i="89"/>
  <c r="AU972" i="89"/>
  <c r="AT972" i="89"/>
  <c r="AF972" i="89"/>
  <c r="G972" i="89" s="1"/>
  <c r="BF971" i="89"/>
  <c r="BE971" i="89"/>
  <c r="BD971" i="89"/>
  <c r="BC971" i="89"/>
  <c r="BB971" i="89"/>
  <c r="BA971" i="89"/>
  <c r="AZ971" i="89"/>
  <c r="AY971" i="89"/>
  <c r="AX971" i="89"/>
  <c r="AW971" i="89"/>
  <c r="AV971" i="89"/>
  <c r="AU971" i="89"/>
  <c r="AT971" i="89"/>
  <c r="AF971" i="89"/>
  <c r="G971" i="89" s="1"/>
  <c r="BF970" i="89"/>
  <c r="BE970" i="89"/>
  <c r="BD970" i="89"/>
  <c r="BC970" i="89"/>
  <c r="BB970" i="89"/>
  <c r="BA970" i="89"/>
  <c r="AZ970" i="89"/>
  <c r="AY970" i="89"/>
  <c r="AX970" i="89"/>
  <c r="AW970" i="89"/>
  <c r="AV970" i="89"/>
  <c r="AU970" i="89"/>
  <c r="AT970" i="89"/>
  <c r="AF970" i="89"/>
  <c r="G970" i="89" s="1"/>
  <c r="BF969" i="89"/>
  <c r="BE969" i="89"/>
  <c r="BD969" i="89"/>
  <c r="BC969" i="89"/>
  <c r="BB969" i="89"/>
  <c r="BA969" i="89"/>
  <c r="AZ969" i="89"/>
  <c r="AY969" i="89"/>
  <c r="AX969" i="89"/>
  <c r="AW969" i="89"/>
  <c r="AV969" i="89"/>
  <c r="AU969" i="89"/>
  <c r="AT969" i="89"/>
  <c r="AF969" i="89"/>
  <c r="G969" i="89" s="1"/>
  <c r="BF968" i="89"/>
  <c r="BE968" i="89"/>
  <c r="BD968" i="89"/>
  <c r="BC968" i="89"/>
  <c r="BB968" i="89"/>
  <c r="BA968" i="89"/>
  <c r="AZ968" i="89"/>
  <c r="AY968" i="89"/>
  <c r="AX968" i="89"/>
  <c r="AW968" i="89"/>
  <c r="AV968" i="89"/>
  <c r="AU968" i="89"/>
  <c r="AT968" i="89"/>
  <c r="AF968" i="89"/>
  <c r="G968" i="89" s="1"/>
  <c r="BF967" i="89"/>
  <c r="BE967" i="89"/>
  <c r="BD967" i="89"/>
  <c r="BC967" i="89"/>
  <c r="BB967" i="89"/>
  <c r="BA967" i="89"/>
  <c r="AZ967" i="89"/>
  <c r="AY967" i="89"/>
  <c r="AX967" i="89"/>
  <c r="AW967" i="89"/>
  <c r="AV967" i="89"/>
  <c r="AU967" i="89"/>
  <c r="AT967" i="89"/>
  <c r="AF967" i="89"/>
  <c r="G967" i="89" s="1"/>
  <c r="BF966" i="89"/>
  <c r="BE966" i="89"/>
  <c r="BD966" i="89"/>
  <c r="BC966" i="89"/>
  <c r="BB966" i="89"/>
  <c r="BA966" i="89"/>
  <c r="AZ966" i="89"/>
  <c r="AY966" i="89"/>
  <c r="AX966" i="89"/>
  <c r="AW966" i="89"/>
  <c r="AV966" i="89"/>
  <c r="AU966" i="89"/>
  <c r="AT966" i="89"/>
  <c r="AF966" i="89"/>
  <c r="G966" i="89" s="1"/>
  <c r="BF965" i="89"/>
  <c r="BE965" i="89"/>
  <c r="BD965" i="89"/>
  <c r="BC965" i="89"/>
  <c r="BB965" i="89"/>
  <c r="BA965" i="89"/>
  <c r="AZ965" i="89"/>
  <c r="AY965" i="89"/>
  <c r="AX965" i="89"/>
  <c r="AW965" i="89"/>
  <c r="AV965" i="89"/>
  <c r="AU965" i="89"/>
  <c r="AT965" i="89"/>
  <c r="AF965" i="89"/>
  <c r="G965" i="89" s="1"/>
  <c r="BF964" i="89"/>
  <c r="BE964" i="89"/>
  <c r="BD964" i="89"/>
  <c r="BC964" i="89"/>
  <c r="BB964" i="89"/>
  <c r="BA964" i="89"/>
  <c r="AZ964" i="89"/>
  <c r="AY964" i="89"/>
  <c r="AX964" i="89"/>
  <c r="AW964" i="89"/>
  <c r="AV964" i="89"/>
  <c r="AU964" i="89"/>
  <c r="AT964" i="89"/>
  <c r="AF964" i="89"/>
  <c r="G964" i="89" s="1"/>
  <c r="BF963" i="89"/>
  <c r="BE963" i="89"/>
  <c r="BD963" i="89"/>
  <c r="BC963" i="89"/>
  <c r="BB963" i="89"/>
  <c r="BA963" i="89"/>
  <c r="AZ963" i="89"/>
  <c r="AY963" i="89"/>
  <c r="AX963" i="89"/>
  <c r="AW963" i="89"/>
  <c r="AV963" i="89"/>
  <c r="AU963" i="89"/>
  <c r="AT963" i="89"/>
  <c r="AF963" i="89"/>
  <c r="G963" i="89" s="1"/>
  <c r="BF962" i="89"/>
  <c r="BE962" i="89"/>
  <c r="BD962" i="89"/>
  <c r="BC962" i="89"/>
  <c r="BB962" i="89"/>
  <c r="BA962" i="89"/>
  <c r="AZ962" i="89"/>
  <c r="AY962" i="89"/>
  <c r="AX962" i="89"/>
  <c r="AW962" i="89"/>
  <c r="AV962" i="89"/>
  <c r="AU962" i="89"/>
  <c r="AT962" i="89"/>
  <c r="AF962" i="89"/>
  <c r="G962" i="89" s="1"/>
  <c r="BF961" i="89"/>
  <c r="BE961" i="89"/>
  <c r="BD961" i="89"/>
  <c r="BC961" i="89"/>
  <c r="BB961" i="89"/>
  <c r="BA961" i="89"/>
  <c r="AZ961" i="89"/>
  <c r="AY961" i="89"/>
  <c r="AX961" i="89"/>
  <c r="AW961" i="89"/>
  <c r="AV961" i="89"/>
  <c r="AU961" i="89"/>
  <c r="AT961" i="89"/>
  <c r="AF961" i="89"/>
  <c r="G961" i="89" s="1"/>
  <c r="BF960" i="89"/>
  <c r="BE960" i="89"/>
  <c r="BD960" i="89"/>
  <c r="BC960" i="89"/>
  <c r="BB960" i="89"/>
  <c r="BA960" i="89"/>
  <c r="AZ960" i="89"/>
  <c r="AY960" i="89"/>
  <c r="AX960" i="89"/>
  <c r="AW960" i="89"/>
  <c r="AV960" i="89"/>
  <c r="AU960" i="89"/>
  <c r="AT960" i="89"/>
  <c r="AF960" i="89"/>
  <c r="G960" i="89" s="1"/>
  <c r="BF959" i="89"/>
  <c r="BE959" i="89"/>
  <c r="BD959" i="89"/>
  <c r="BC959" i="89"/>
  <c r="BB959" i="89"/>
  <c r="BA959" i="89"/>
  <c r="AZ959" i="89"/>
  <c r="AY959" i="89"/>
  <c r="AX959" i="89"/>
  <c r="AW959" i="89"/>
  <c r="AV959" i="89"/>
  <c r="AU959" i="89"/>
  <c r="AT959" i="89"/>
  <c r="AF959" i="89"/>
  <c r="G959" i="89" s="1"/>
  <c r="BF958" i="89"/>
  <c r="BE958" i="89"/>
  <c r="BD958" i="89"/>
  <c r="BC958" i="89"/>
  <c r="BB958" i="89"/>
  <c r="BA958" i="89"/>
  <c r="AZ958" i="89"/>
  <c r="AY958" i="89"/>
  <c r="AX958" i="89"/>
  <c r="AW958" i="89"/>
  <c r="AV958" i="89"/>
  <c r="AU958" i="89"/>
  <c r="AT958" i="89"/>
  <c r="AF958" i="89"/>
  <c r="G958" i="89" s="1"/>
  <c r="BF957" i="89"/>
  <c r="BE957" i="89"/>
  <c r="BD957" i="89"/>
  <c r="BC957" i="89"/>
  <c r="BB957" i="89"/>
  <c r="BA957" i="89"/>
  <c r="AZ957" i="89"/>
  <c r="AY957" i="89"/>
  <c r="AX957" i="89"/>
  <c r="AW957" i="89"/>
  <c r="AV957" i="89"/>
  <c r="AU957" i="89"/>
  <c r="AT957" i="89"/>
  <c r="AF957" i="89"/>
  <c r="G957" i="89" s="1"/>
  <c r="BF956" i="89"/>
  <c r="BE956" i="89"/>
  <c r="BD956" i="89"/>
  <c r="BC956" i="89"/>
  <c r="BB956" i="89"/>
  <c r="BA956" i="89"/>
  <c r="AZ956" i="89"/>
  <c r="AY956" i="89"/>
  <c r="AX956" i="89"/>
  <c r="AW956" i="89"/>
  <c r="AV956" i="89"/>
  <c r="AU956" i="89"/>
  <c r="AT956" i="89"/>
  <c r="AF956" i="89"/>
  <c r="G956" i="89" s="1"/>
  <c r="BF955" i="89"/>
  <c r="BE955" i="89"/>
  <c r="BD955" i="89"/>
  <c r="BC955" i="89"/>
  <c r="BB955" i="89"/>
  <c r="BA955" i="89"/>
  <c r="AZ955" i="89"/>
  <c r="AY955" i="89"/>
  <c r="AX955" i="89"/>
  <c r="AW955" i="89"/>
  <c r="AV955" i="89"/>
  <c r="AU955" i="89"/>
  <c r="AT955" i="89"/>
  <c r="AF955" i="89"/>
  <c r="G955" i="89" s="1"/>
  <c r="BF954" i="89"/>
  <c r="BE954" i="89"/>
  <c r="BD954" i="89"/>
  <c r="BC954" i="89"/>
  <c r="BB954" i="89"/>
  <c r="BA954" i="89"/>
  <c r="AZ954" i="89"/>
  <c r="AY954" i="89"/>
  <c r="AX954" i="89"/>
  <c r="AW954" i="89"/>
  <c r="AV954" i="89"/>
  <c r="AU954" i="89"/>
  <c r="AT954" i="89"/>
  <c r="AF954" i="89"/>
  <c r="G954" i="89" s="1"/>
  <c r="BF953" i="89"/>
  <c r="BE953" i="89"/>
  <c r="BD953" i="89"/>
  <c r="BC953" i="89"/>
  <c r="BB953" i="89"/>
  <c r="BA953" i="89"/>
  <c r="AZ953" i="89"/>
  <c r="AY953" i="89"/>
  <c r="AX953" i="89"/>
  <c r="AW953" i="89"/>
  <c r="AV953" i="89"/>
  <c r="AU953" i="89"/>
  <c r="AT953" i="89"/>
  <c r="AF953" i="89"/>
  <c r="G953" i="89" s="1"/>
  <c r="BF952" i="89"/>
  <c r="BE952" i="89"/>
  <c r="BD952" i="89"/>
  <c r="BC952" i="89"/>
  <c r="BB952" i="89"/>
  <c r="BA952" i="89"/>
  <c r="AZ952" i="89"/>
  <c r="AY952" i="89"/>
  <c r="AX952" i="89"/>
  <c r="AW952" i="89"/>
  <c r="AV952" i="89"/>
  <c r="AU952" i="89"/>
  <c r="AT952" i="89"/>
  <c r="AF952" i="89"/>
  <c r="G952" i="89" s="1"/>
  <c r="BF951" i="89"/>
  <c r="BE951" i="89"/>
  <c r="BD951" i="89"/>
  <c r="BC951" i="89"/>
  <c r="BB951" i="89"/>
  <c r="BA951" i="89"/>
  <c r="AZ951" i="89"/>
  <c r="AY951" i="89"/>
  <c r="AX951" i="89"/>
  <c r="AW951" i="89"/>
  <c r="AV951" i="89"/>
  <c r="AU951" i="89"/>
  <c r="AT951" i="89"/>
  <c r="AF951" i="89"/>
  <c r="G951" i="89" s="1"/>
  <c r="BF950" i="89"/>
  <c r="BE950" i="89"/>
  <c r="BD950" i="89"/>
  <c r="BC950" i="89"/>
  <c r="BB950" i="89"/>
  <c r="BA950" i="89"/>
  <c r="AZ950" i="89"/>
  <c r="AY950" i="89"/>
  <c r="AX950" i="89"/>
  <c r="AW950" i="89"/>
  <c r="AV950" i="89"/>
  <c r="AU950" i="89"/>
  <c r="AT950" i="89"/>
  <c r="AF950" i="89"/>
  <c r="G950" i="89" s="1"/>
  <c r="BF949" i="89"/>
  <c r="BE949" i="89"/>
  <c r="BD949" i="89"/>
  <c r="BC949" i="89"/>
  <c r="BB949" i="89"/>
  <c r="BA949" i="89"/>
  <c r="AZ949" i="89"/>
  <c r="AY949" i="89"/>
  <c r="AX949" i="89"/>
  <c r="AW949" i="89"/>
  <c r="AV949" i="89"/>
  <c r="AU949" i="89"/>
  <c r="AT949" i="89"/>
  <c r="AF949" i="89"/>
  <c r="G949" i="89" s="1"/>
  <c r="BF948" i="89"/>
  <c r="BE948" i="89"/>
  <c r="BD948" i="89"/>
  <c r="BC948" i="89"/>
  <c r="BB948" i="89"/>
  <c r="BA948" i="89"/>
  <c r="AZ948" i="89"/>
  <c r="AY948" i="89"/>
  <c r="AX948" i="89"/>
  <c r="AW948" i="89"/>
  <c r="AV948" i="89"/>
  <c r="AU948" i="89"/>
  <c r="AT948" i="89"/>
  <c r="AF948" i="89"/>
  <c r="G948" i="89" s="1"/>
  <c r="BF947" i="89"/>
  <c r="BE947" i="89"/>
  <c r="BD947" i="89"/>
  <c r="BC947" i="89"/>
  <c r="BB947" i="89"/>
  <c r="BA947" i="89"/>
  <c r="AZ947" i="89"/>
  <c r="AY947" i="89"/>
  <c r="AX947" i="89"/>
  <c r="AW947" i="89"/>
  <c r="AV947" i="89"/>
  <c r="AU947" i="89"/>
  <c r="AT947" i="89"/>
  <c r="AF947" i="89"/>
  <c r="G947" i="89" s="1"/>
  <c r="BF946" i="89"/>
  <c r="BE946" i="89"/>
  <c r="BD946" i="89"/>
  <c r="BC946" i="89"/>
  <c r="BB946" i="89"/>
  <c r="BA946" i="89"/>
  <c r="AZ946" i="89"/>
  <c r="AY946" i="89"/>
  <c r="AX946" i="89"/>
  <c r="AW946" i="89"/>
  <c r="AV946" i="89"/>
  <c r="AU946" i="89"/>
  <c r="AT946" i="89"/>
  <c r="AF946" i="89"/>
  <c r="G946" i="89" s="1"/>
  <c r="BF945" i="89"/>
  <c r="BE945" i="89"/>
  <c r="BD945" i="89"/>
  <c r="BC945" i="89"/>
  <c r="BB945" i="89"/>
  <c r="BA945" i="89"/>
  <c r="AZ945" i="89"/>
  <c r="AY945" i="89"/>
  <c r="AX945" i="89"/>
  <c r="AW945" i="89"/>
  <c r="AV945" i="89"/>
  <c r="AU945" i="89"/>
  <c r="AT945" i="89"/>
  <c r="AF945" i="89"/>
  <c r="G945" i="89" s="1"/>
  <c r="BF944" i="89"/>
  <c r="BE944" i="89"/>
  <c r="BD944" i="89"/>
  <c r="BC944" i="89"/>
  <c r="BB944" i="89"/>
  <c r="BA944" i="89"/>
  <c r="AZ944" i="89"/>
  <c r="AY944" i="89"/>
  <c r="AX944" i="89"/>
  <c r="AW944" i="89"/>
  <c r="AV944" i="89"/>
  <c r="AU944" i="89"/>
  <c r="AT944" i="89"/>
  <c r="AF944" i="89"/>
  <c r="G944" i="89" s="1"/>
  <c r="BF943" i="89"/>
  <c r="BE943" i="89"/>
  <c r="BD943" i="89"/>
  <c r="BC943" i="89"/>
  <c r="BB943" i="89"/>
  <c r="BA943" i="89"/>
  <c r="AZ943" i="89"/>
  <c r="AY943" i="89"/>
  <c r="AX943" i="89"/>
  <c r="AW943" i="89"/>
  <c r="AV943" i="89"/>
  <c r="AU943" i="89"/>
  <c r="AT943" i="89"/>
  <c r="AF943" i="89"/>
  <c r="G943" i="89" s="1"/>
  <c r="BF942" i="89"/>
  <c r="BE942" i="89"/>
  <c r="BD942" i="89"/>
  <c r="BC942" i="89"/>
  <c r="BB942" i="89"/>
  <c r="BA942" i="89"/>
  <c r="AZ942" i="89"/>
  <c r="AY942" i="89"/>
  <c r="AX942" i="89"/>
  <c r="AW942" i="89"/>
  <c r="AV942" i="89"/>
  <c r="AU942" i="89"/>
  <c r="AT942" i="89"/>
  <c r="AF942" i="89"/>
  <c r="G942" i="89" s="1"/>
  <c r="BF941" i="89"/>
  <c r="BE941" i="89"/>
  <c r="BD941" i="89"/>
  <c r="BC941" i="89"/>
  <c r="BB941" i="89"/>
  <c r="BA941" i="89"/>
  <c r="AZ941" i="89"/>
  <c r="AY941" i="89"/>
  <c r="AX941" i="89"/>
  <c r="AW941" i="89"/>
  <c r="AV941" i="89"/>
  <c r="AU941" i="89"/>
  <c r="AT941" i="89"/>
  <c r="AF941" i="89"/>
  <c r="G941" i="89" s="1"/>
  <c r="BF940" i="89"/>
  <c r="BE940" i="89"/>
  <c r="BD940" i="89"/>
  <c r="BC940" i="89"/>
  <c r="BB940" i="89"/>
  <c r="BA940" i="89"/>
  <c r="AZ940" i="89"/>
  <c r="AY940" i="89"/>
  <c r="AX940" i="89"/>
  <c r="AW940" i="89"/>
  <c r="AV940" i="89"/>
  <c r="AU940" i="89"/>
  <c r="AT940" i="89"/>
  <c r="AF940" i="89"/>
  <c r="G940" i="89" s="1"/>
  <c r="BF939" i="89"/>
  <c r="BE939" i="89"/>
  <c r="BD939" i="89"/>
  <c r="BC939" i="89"/>
  <c r="BB939" i="89"/>
  <c r="BA939" i="89"/>
  <c r="AZ939" i="89"/>
  <c r="AY939" i="89"/>
  <c r="AX939" i="89"/>
  <c r="AW939" i="89"/>
  <c r="AV939" i="89"/>
  <c r="AU939" i="89"/>
  <c r="AT939" i="89"/>
  <c r="AF939" i="89"/>
  <c r="G939" i="89" s="1"/>
  <c r="BF938" i="89"/>
  <c r="BE938" i="89"/>
  <c r="BD938" i="89"/>
  <c r="BC938" i="89"/>
  <c r="BB938" i="89"/>
  <c r="BA938" i="89"/>
  <c r="AZ938" i="89"/>
  <c r="AY938" i="89"/>
  <c r="AX938" i="89"/>
  <c r="AW938" i="89"/>
  <c r="AV938" i="89"/>
  <c r="AU938" i="89"/>
  <c r="AT938" i="89"/>
  <c r="AF938" i="89"/>
  <c r="G938" i="89" s="1"/>
  <c r="BF937" i="89"/>
  <c r="BE937" i="89"/>
  <c r="BD937" i="89"/>
  <c r="BC937" i="89"/>
  <c r="BB937" i="89"/>
  <c r="BA937" i="89"/>
  <c r="AZ937" i="89"/>
  <c r="AY937" i="89"/>
  <c r="AX937" i="89"/>
  <c r="AW937" i="89"/>
  <c r="AV937" i="89"/>
  <c r="AU937" i="89"/>
  <c r="AT937" i="89"/>
  <c r="AF937" i="89"/>
  <c r="G937" i="89" s="1"/>
  <c r="BF936" i="89"/>
  <c r="BE936" i="89"/>
  <c r="BD936" i="89"/>
  <c r="BC936" i="89"/>
  <c r="BB936" i="89"/>
  <c r="BA936" i="89"/>
  <c r="AZ936" i="89"/>
  <c r="AY936" i="89"/>
  <c r="AX936" i="89"/>
  <c r="AW936" i="89"/>
  <c r="AV936" i="89"/>
  <c r="AU936" i="89"/>
  <c r="AT936" i="89"/>
  <c r="AF936" i="89"/>
  <c r="G936" i="89" s="1"/>
  <c r="BF935" i="89"/>
  <c r="BE935" i="89"/>
  <c r="BD935" i="89"/>
  <c r="BC935" i="89"/>
  <c r="BB935" i="89"/>
  <c r="BA935" i="89"/>
  <c r="AZ935" i="89"/>
  <c r="AY935" i="89"/>
  <c r="AX935" i="89"/>
  <c r="AW935" i="89"/>
  <c r="AV935" i="89"/>
  <c r="AU935" i="89"/>
  <c r="AT935" i="89"/>
  <c r="AF935" i="89"/>
  <c r="G935" i="89" s="1"/>
  <c r="BF934" i="89"/>
  <c r="BE934" i="89"/>
  <c r="BD934" i="89"/>
  <c r="BC934" i="89"/>
  <c r="BB934" i="89"/>
  <c r="BA934" i="89"/>
  <c r="AZ934" i="89"/>
  <c r="AY934" i="89"/>
  <c r="AX934" i="89"/>
  <c r="AW934" i="89"/>
  <c r="AV934" i="89"/>
  <c r="AU934" i="89"/>
  <c r="AT934" i="89"/>
  <c r="AF934" i="89"/>
  <c r="G934" i="89" s="1"/>
  <c r="BF933" i="89"/>
  <c r="BE933" i="89"/>
  <c r="BD933" i="89"/>
  <c r="BC933" i="89"/>
  <c r="BB933" i="89"/>
  <c r="BA933" i="89"/>
  <c r="AZ933" i="89"/>
  <c r="AY933" i="89"/>
  <c r="AX933" i="89"/>
  <c r="AW933" i="89"/>
  <c r="AV933" i="89"/>
  <c r="AU933" i="89"/>
  <c r="AT933" i="89"/>
  <c r="AF933" i="89"/>
  <c r="G933" i="89" s="1"/>
  <c r="BF932" i="89"/>
  <c r="BE932" i="89"/>
  <c r="BD932" i="89"/>
  <c r="BC932" i="89"/>
  <c r="BB932" i="89"/>
  <c r="BA932" i="89"/>
  <c r="AZ932" i="89"/>
  <c r="AY932" i="89"/>
  <c r="AX932" i="89"/>
  <c r="AW932" i="89"/>
  <c r="AV932" i="89"/>
  <c r="AU932" i="89"/>
  <c r="AT932" i="89"/>
  <c r="AF932" i="89"/>
  <c r="G932" i="89" s="1"/>
  <c r="BF931" i="89"/>
  <c r="BE931" i="89"/>
  <c r="BD931" i="89"/>
  <c r="BC931" i="89"/>
  <c r="BB931" i="89"/>
  <c r="BA931" i="89"/>
  <c r="AZ931" i="89"/>
  <c r="AY931" i="89"/>
  <c r="AX931" i="89"/>
  <c r="AW931" i="89"/>
  <c r="AV931" i="89"/>
  <c r="AU931" i="89"/>
  <c r="AT931" i="89"/>
  <c r="AF931" i="89"/>
  <c r="G931" i="89" s="1"/>
  <c r="BF930" i="89"/>
  <c r="BE930" i="89"/>
  <c r="BD930" i="89"/>
  <c r="BC930" i="89"/>
  <c r="BB930" i="89"/>
  <c r="BA930" i="89"/>
  <c r="AZ930" i="89"/>
  <c r="AY930" i="89"/>
  <c r="AX930" i="89"/>
  <c r="AW930" i="89"/>
  <c r="AV930" i="89"/>
  <c r="AU930" i="89"/>
  <c r="AT930" i="89"/>
  <c r="AF930" i="89"/>
  <c r="G930" i="89" s="1"/>
  <c r="BF929" i="89"/>
  <c r="BE929" i="89"/>
  <c r="BD929" i="89"/>
  <c r="BC929" i="89"/>
  <c r="BB929" i="89"/>
  <c r="BA929" i="89"/>
  <c r="AZ929" i="89"/>
  <c r="AY929" i="89"/>
  <c r="AX929" i="89"/>
  <c r="AW929" i="89"/>
  <c r="AV929" i="89"/>
  <c r="AU929" i="89"/>
  <c r="AT929" i="89"/>
  <c r="AF929" i="89"/>
  <c r="G929" i="89" s="1"/>
  <c r="BF928" i="89"/>
  <c r="BE928" i="89"/>
  <c r="BD928" i="89"/>
  <c r="BC928" i="89"/>
  <c r="BB928" i="89"/>
  <c r="BA928" i="89"/>
  <c r="AZ928" i="89"/>
  <c r="AY928" i="89"/>
  <c r="AX928" i="89"/>
  <c r="AW928" i="89"/>
  <c r="AV928" i="89"/>
  <c r="AU928" i="89"/>
  <c r="AT928" i="89"/>
  <c r="AF928" i="89"/>
  <c r="G928" i="89" s="1"/>
  <c r="BF927" i="89"/>
  <c r="BE927" i="89"/>
  <c r="BD927" i="89"/>
  <c r="BC927" i="89"/>
  <c r="BB927" i="89"/>
  <c r="BA927" i="89"/>
  <c r="AZ927" i="89"/>
  <c r="AY927" i="89"/>
  <c r="AX927" i="89"/>
  <c r="AW927" i="89"/>
  <c r="AV927" i="89"/>
  <c r="AU927" i="89"/>
  <c r="AT927" i="89"/>
  <c r="AF927" i="89"/>
  <c r="G927" i="89" s="1"/>
  <c r="BF926" i="89"/>
  <c r="BE926" i="89"/>
  <c r="BD926" i="89"/>
  <c r="BC926" i="89"/>
  <c r="BB926" i="89"/>
  <c r="BA926" i="89"/>
  <c r="AZ926" i="89"/>
  <c r="AY926" i="89"/>
  <c r="AX926" i="89"/>
  <c r="AW926" i="89"/>
  <c r="AV926" i="89"/>
  <c r="AU926" i="89"/>
  <c r="AT926" i="89"/>
  <c r="AF926" i="89"/>
  <c r="G926" i="89" s="1"/>
  <c r="BF925" i="89"/>
  <c r="BE925" i="89"/>
  <c r="BD925" i="89"/>
  <c r="BC925" i="89"/>
  <c r="BB925" i="89"/>
  <c r="BA925" i="89"/>
  <c r="AZ925" i="89"/>
  <c r="AY925" i="89"/>
  <c r="AX925" i="89"/>
  <c r="AW925" i="89"/>
  <c r="AV925" i="89"/>
  <c r="AU925" i="89"/>
  <c r="AT925" i="89"/>
  <c r="AF925" i="89"/>
  <c r="G925" i="89" s="1"/>
  <c r="BF924" i="89"/>
  <c r="BE924" i="89"/>
  <c r="BD924" i="89"/>
  <c r="BC924" i="89"/>
  <c r="BB924" i="89"/>
  <c r="BA924" i="89"/>
  <c r="AZ924" i="89"/>
  <c r="AY924" i="89"/>
  <c r="AX924" i="89"/>
  <c r="AW924" i="89"/>
  <c r="AV924" i="89"/>
  <c r="AU924" i="89"/>
  <c r="AT924" i="89"/>
  <c r="AF924" i="89"/>
  <c r="G924" i="89" s="1"/>
  <c r="BF923" i="89"/>
  <c r="BE923" i="89"/>
  <c r="BD923" i="89"/>
  <c r="BC923" i="89"/>
  <c r="BB923" i="89"/>
  <c r="BA923" i="89"/>
  <c r="AZ923" i="89"/>
  <c r="AY923" i="89"/>
  <c r="AX923" i="89"/>
  <c r="AW923" i="89"/>
  <c r="AV923" i="89"/>
  <c r="AU923" i="89"/>
  <c r="AT923" i="89"/>
  <c r="AF923" i="89"/>
  <c r="G923" i="89" s="1"/>
  <c r="BF922" i="89"/>
  <c r="BE922" i="89"/>
  <c r="BD922" i="89"/>
  <c r="BC922" i="89"/>
  <c r="BB922" i="89"/>
  <c r="BA922" i="89"/>
  <c r="AZ922" i="89"/>
  <c r="AY922" i="89"/>
  <c r="AX922" i="89"/>
  <c r="AW922" i="89"/>
  <c r="AV922" i="89"/>
  <c r="AU922" i="89"/>
  <c r="AT922" i="89"/>
  <c r="AF922" i="89"/>
  <c r="G922" i="89" s="1"/>
  <c r="BF921" i="89"/>
  <c r="BE921" i="89"/>
  <c r="BD921" i="89"/>
  <c r="BC921" i="89"/>
  <c r="BB921" i="89"/>
  <c r="BA921" i="89"/>
  <c r="AZ921" i="89"/>
  <c r="AY921" i="89"/>
  <c r="AX921" i="89"/>
  <c r="AW921" i="89"/>
  <c r="AV921" i="89"/>
  <c r="AU921" i="89"/>
  <c r="AT921" i="89"/>
  <c r="AF921" i="89"/>
  <c r="G921" i="89" s="1"/>
  <c r="BF920" i="89"/>
  <c r="BE920" i="89"/>
  <c r="BD920" i="89"/>
  <c r="BC920" i="89"/>
  <c r="BB920" i="89"/>
  <c r="BA920" i="89"/>
  <c r="AZ920" i="89"/>
  <c r="AY920" i="89"/>
  <c r="AX920" i="89"/>
  <c r="AW920" i="89"/>
  <c r="AV920" i="89"/>
  <c r="AU920" i="89"/>
  <c r="AT920" i="89"/>
  <c r="AF920" i="89"/>
  <c r="G920" i="89" s="1"/>
  <c r="BF919" i="89"/>
  <c r="BE919" i="89"/>
  <c r="BD919" i="89"/>
  <c r="BC919" i="89"/>
  <c r="BB919" i="89"/>
  <c r="BA919" i="89"/>
  <c r="AZ919" i="89"/>
  <c r="AY919" i="89"/>
  <c r="AX919" i="89"/>
  <c r="AW919" i="89"/>
  <c r="AV919" i="89"/>
  <c r="AU919" i="89"/>
  <c r="AT919" i="89"/>
  <c r="AF919" i="89"/>
  <c r="G919" i="89" s="1"/>
  <c r="BF918" i="89"/>
  <c r="BE918" i="89"/>
  <c r="BD918" i="89"/>
  <c r="BC918" i="89"/>
  <c r="BB918" i="89"/>
  <c r="BA918" i="89"/>
  <c r="AZ918" i="89"/>
  <c r="AY918" i="89"/>
  <c r="AX918" i="89"/>
  <c r="AW918" i="89"/>
  <c r="AV918" i="89"/>
  <c r="AU918" i="89"/>
  <c r="AT918" i="89"/>
  <c r="AF918" i="89"/>
  <c r="G918" i="89" s="1"/>
  <c r="BF917" i="89"/>
  <c r="BE917" i="89"/>
  <c r="BD917" i="89"/>
  <c r="BC917" i="89"/>
  <c r="BB917" i="89"/>
  <c r="BA917" i="89"/>
  <c r="AZ917" i="89"/>
  <c r="AY917" i="89"/>
  <c r="AX917" i="89"/>
  <c r="AW917" i="89"/>
  <c r="AV917" i="89"/>
  <c r="AU917" i="89"/>
  <c r="AT917" i="89"/>
  <c r="AF917" i="89"/>
  <c r="G917" i="89" s="1"/>
  <c r="BF916" i="89"/>
  <c r="BE916" i="89"/>
  <c r="BD916" i="89"/>
  <c r="BC916" i="89"/>
  <c r="BB916" i="89"/>
  <c r="BA916" i="89"/>
  <c r="AZ916" i="89"/>
  <c r="AY916" i="89"/>
  <c r="AX916" i="89"/>
  <c r="AW916" i="89"/>
  <c r="AV916" i="89"/>
  <c r="AU916" i="89"/>
  <c r="AT916" i="89"/>
  <c r="AF916" i="89"/>
  <c r="G916" i="89" s="1"/>
  <c r="BF915" i="89"/>
  <c r="BE915" i="89"/>
  <c r="BD915" i="89"/>
  <c r="BC915" i="89"/>
  <c r="BB915" i="89"/>
  <c r="BA915" i="89"/>
  <c r="AZ915" i="89"/>
  <c r="AY915" i="89"/>
  <c r="AX915" i="89"/>
  <c r="AW915" i="89"/>
  <c r="AV915" i="89"/>
  <c r="AU915" i="89"/>
  <c r="AT915" i="89"/>
  <c r="AF915" i="89"/>
  <c r="G915" i="89" s="1"/>
  <c r="BF914" i="89"/>
  <c r="BE914" i="89"/>
  <c r="BD914" i="89"/>
  <c r="BC914" i="89"/>
  <c r="BB914" i="89"/>
  <c r="BA914" i="89"/>
  <c r="AZ914" i="89"/>
  <c r="AY914" i="89"/>
  <c r="AX914" i="89"/>
  <c r="AW914" i="89"/>
  <c r="AV914" i="89"/>
  <c r="AU914" i="89"/>
  <c r="AT914" i="89"/>
  <c r="AF914" i="89"/>
  <c r="G914" i="89" s="1"/>
  <c r="BF913" i="89"/>
  <c r="BE913" i="89"/>
  <c r="BD913" i="89"/>
  <c r="BC913" i="89"/>
  <c r="BB913" i="89"/>
  <c r="BA913" i="89"/>
  <c r="AZ913" i="89"/>
  <c r="AY913" i="89"/>
  <c r="AX913" i="89"/>
  <c r="AW913" i="89"/>
  <c r="AV913" i="89"/>
  <c r="AU913" i="89"/>
  <c r="AT913" i="89"/>
  <c r="AF913" i="89"/>
  <c r="G913" i="89" s="1"/>
  <c r="BF912" i="89"/>
  <c r="BE912" i="89"/>
  <c r="BD912" i="89"/>
  <c r="BC912" i="89"/>
  <c r="BB912" i="89"/>
  <c r="BA912" i="89"/>
  <c r="AZ912" i="89"/>
  <c r="AY912" i="89"/>
  <c r="AX912" i="89"/>
  <c r="AW912" i="89"/>
  <c r="AV912" i="89"/>
  <c r="AU912" i="89"/>
  <c r="AT912" i="89"/>
  <c r="AF912" i="89"/>
  <c r="G912" i="89" s="1"/>
  <c r="BF911" i="89"/>
  <c r="BE911" i="89"/>
  <c r="BD911" i="89"/>
  <c r="BC911" i="89"/>
  <c r="BB911" i="89"/>
  <c r="BA911" i="89"/>
  <c r="AZ911" i="89"/>
  <c r="AY911" i="89"/>
  <c r="AX911" i="89"/>
  <c r="AW911" i="89"/>
  <c r="AV911" i="89"/>
  <c r="AU911" i="89"/>
  <c r="AT911" i="89"/>
  <c r="AF911" i="89"/>
  <c r="G911" i="89" s="1"/>
  <c r="BF910" i="89"/>
  <c r="BE910" i="89"/>
  <c r="BD910" i="89"/>
  <c r="BC910" i="89"/>
  <c r="BB910" i="89"/>
  <c r="BA910" i="89"/>
  <c r="AZ910" i="89"/>
  <c r="AY910" i="89"/>
  <c r="AX910" i="89"/>
  <c r="AW910" i="89"/>
  <c r="AV910" i="89"/>
  <c r="AU910" i="89"/>
  <c r="AT910" i="89"/>
  <c r="AF910" i="89"/>
  <c r="G910" i="89" s="1"/>
  <c r="BF909" i="89"/>
  <c r="BE909" i="89"/>
  <c r="BD909" i="89"/>
  <c r="BC909" i="89"/>
  <c r="BB909" i="89"/>
  <c r="BA909" i="89"/>
  <c r="AZ909" i="89"/>
  <c r="AY909" i="89"/>
  <c r="AX909" i="89"/>
  <c r="AW909" i="89"/>
  <c r="AV909" i="89"/>
  <c r="AU909" i="89"/>
  <c r="AT909" i="89"/>
  <c r="AF909" i="89"/>
  <c r="G909" i="89" s="1"/>
  <c r="BF908" i="89"/>
  <c r="BE908" i="89"/>
  <c r="BD908" i="89"/>
  <c r="BC908" i="89"/>
  <c r="BB908" i="89"/>
  <c r="BA908" i="89"/>
  <c r="AZ908" i="89"/>
  <c r="AY908" i="89"/>
  <c r="AX908" i="89"/>
  <c r="AW908" i="89"/>
  <c r="AV908" i="89"/>
  <c r="AU908" i="89"/>
  <c r="AT908" i="89"/>
  <c r="AF908" i="89"/>
  <c r="G908" i="89" s="1"/>
  <c r="BF907" i="89"/>
  <c r="BE907" i="89"/>
  <c r="BD907" i="89"/>
  <c r="BC907" i="89"/>
  <c r="BB907" i="89"/>
  <c r="BA907" i="89"/>
  <c r="AZ907" i="89"/>
  <c r="AY907" i="89"/>
  <c r="AX907" i="89"/>
  <c r="AW907" i="89"/>
  <c r="AV907" i="89"/>
  <c r="AU907" i="89"/>
  <c r="AT907" i="89"/>
  <c r="AF907" i="89"/>
  <c r="G907" i="89" s="1"/>
  <c r="BF906" i="89"/>
  <c r="BE906" i="89"/>
  <c r="BD906" i="89"/>
  <c r="BC906" i="89"/>
  <c r="BB906" i="89"/>
  <c r="BA906" i="89"/>
  <c r="AZ906" i="89"/>
  <c r="AY906" i="89"/>
  <c r="AX906" i="89"/>
  <c r="AW906" i="89"/>
  <c r="AV906" i="89"/>
  <c r="AU906" i="89"/>
  <c r="AT906" i="89"/>
  <c r="AF906" i="89"/>
  <c r="G906" i="89" s="1"/>
  <c r="BF905" i="89"/>
  <c r="BE905" i="89"/>
  <c r="BD905" i="89"/>
  <c r="BC905" i="89"/>
  <c r="BB905" i="89"/>
  <c r="BA905" i="89"/>
  <c r="AZ905" i="89"/>
  <c r="AY905" i="89"/>
  <c r="AX905" i="89"/>
  <c r="AW905" i="89"/>
  <c r="AV905" i="89"/>
  <c r="AU905" i="89"/>
  <c r="AT905" i="89"/>
  <c r="AF905" i="89"/>
  <c r="G905" i="89" s="1"/>
  <c r="BF904" i="89"/>
  <c r="BE904" i="89"/>
  <c r="BD904" i="89"/>
  <c r="BC904" i="89"/>
  <c r="BB904" i="89"/>
  <c r="BA904" i="89"/>
  <c r="AZ904" i="89"/>
  <c r="AY904" i="89"/>
  <c r="AX904" i="89"/>
  <c r="AW904" i="89"/>
  <c r="AV904" i="89"/>
  <c r="AU904" i="89"/>
  <c r="AT904" i="89"/>
  <c r="AF904" i="89"/>
  <c r="G904" i="89" s="1"/>
  <c r="BF903" i="89"/>
  <c r="BE903" i="89"/>
  <c r="BD903" i="89"/>
  <c r="BC903" i="89"/>
  <c r="BB903" i="89"/>
  <c r="BA903" i="89"/>
  <c r="AZ903" i="89"/>
  <c r="AY903" i="89"/>
  <c r="AX903" i="89"/>
  <c r="AW903" i="89"/>
  <c r="AV903" i="89"/>
  <c r="AU903" i="89"/>
  <c r="AT903" i="89"/>
  <c r="AF903" i="89"/>
  <c r="G903" i="89" s="1"/>
  <c r="BF902" i="89"/>
  <c r="BE902" i="89"/>
  <c r="BD902" i="89"/>
  <c r="BC902" i="89"/>
  <c r="BB902" i="89"/>
  <c r="BA902" i="89"/>
  <c r="AZ902" i="89"/>
  <c r="AY902" i="89"/>
  <c r="AX902" i="89"/>
  <c r="AW902" i="89"/>
  <c r="AV902" i="89"/>
  <c r="AU902" i="89"/>
  <c r="AT902" i="89"/>
  <c r="AF902" i="89"/>
  <c r="G902" i="89" s="1"/>
  <c r="BF901" i="89"/>
  <c r="BE901" i="89"/>
  <c r="BD901" i="89"/>
  <c r="BC901" i="89"/>
  <c r="BB901" i="89"/>
  <c r="BA901" i="89"/>
  <c r="AZ901" i="89"/>
  <c r="AY901" i="89"/>
  <c r="AX901" i="89"/>
  <c r="AW901" i="89"/>
  <c r="AV901" i="89"/>
  <c r="AU901" i="89"/>
  <c r="AT901" i="89"/>
  <c r="AF901" i="89"/>
  <c r="G901" i="89" s="1"/>
  <c r="BF900" i="89"/>
  <c r="BE900" i="89"/>
  <c r="BD900" i="89"/>
  <c r="BC900" i="89"/>
  <c r="BB900" i="89"/>
  <c r="BA900" i="89"/>
  <c r="AZ900" i="89"/>
  <c r="AY900" i="89"/>
  <c r="AX900" i="89"/>
  <c r="AW900" i="89"/>
  <c r="AV900" i="89"/>
  <c r="AU900" i="89"/>
  <c r="AT900" i="89"/>
  <c r="AF900" i="89"/>
  <c r="G900" i="89" s="1"/>
  <c r="BF899" i="89"/>
  <c r="BE899" i="89"/>
  <c r="BD899" i="89"/>
  <c r="BC899" i="89"/>
  <c r="BB899" i="89"/>
  <c r="BA899" i="89"/>
  <c r="AZ899" i="89"/>
  <c r="AY899" i="89"/>
  <c r="AX899" i="89"/>
  <c r="AW899" i="89"/>
  <c r="AV899" i="89"/>
  <c r="AU899" i="89"/>
  <c r="AT899" i="89"/>
  <c r="AF899" i="89"/>
  <c r="G899" i="89" s="1"/>
  <c r="BF898" i="89"/>
  <c r="BE898" i="89"/>
  <c r="BD898" i="89"/>
  <c r="BC898" i="89"/>
  <c r="BB898" i="89"/>
  <c r="BA898" i="89"/>
  <c r="AZ898" i="89"/>
  <c r="AY898" i="89"/>
  <c r="AX898" i="89"/>
  <c r="AW898" i="89"/>
  <c r="AV898" i="89"/>
  <c r="AU898" i="89"/>
  <c r="AT898" i="89"/>
  <c r="AF898" i="89"/>
  <c r="G898" i="89" s="1"/>
  <c r="BF897" i="89"/>
  <c r="BE897" i="89"/>
  <c r="BD897" i="89"/>
  <c r="BC897" i="89"/>
  <c r="BB897" i="89"/>
  <c r="BA897" i="89"/>
  <c r="AZ897" i="89"/>
  <c r="AY897" i="89"/>
  <c r="AX897" i="89"/>
  <c r="AW897" i="89"/>
  <c r="AV897" i="89"/>
  <c r="AU897" i="89"/>
  <c r="AT897" i="89"/>
  <c r="AF897" i="89"/>
  <c r="G897" i="89" s="1"/>
  <c r="BF896" i="89"/>
  <c r="BE896" i="89"/>
  <c r="BD896" i="89"/>
  <c r="BC896" i="89"/>
  <c r="BB896" i="89"/>
  <c r="BA896" i="89"/>
  <c r="AZ896" i="89"/>
  <c r="AY896" i="89"/>
  <c r="AX896" i="89"/>
  <c r="AW896" i="89"/>
  <c r="AV896" i="89"/>
  <c r="AU896" i="89"/>
  <c r="AT896" i="89"/>
  <c r="AF896" i="89"/>
  <c r="G896" i="89" s="1"/>
  <c r="BF895" i="89"/>
  <c r="BE895" i="89"/>
  <c r="BD895" i="89"/>
  <c r="BC895" i="89"/>
  <c r="BB895" i="89"/>
  <c r="BA895" i="89"/>
  <c r="AZ895" i="89"/>
  <c r="AY895" i="89"/>
  <c r="AX895" i="89"/>
  <c r="AW895" i="89"/>
  <c r="AV895" i="89"/>
  <c r="AU895" i="89"/>
  <c r="AT895" i="89"/>
  <c r="AF895" i="89"/>
  <c r="G895" i="89" s="1"/>
  <c r="BF894" i="89"/>
  <c r="BE894" i="89"/>
  <c r="BD894" i="89"/>
  <c r="BC894" i="89"/>
  <c r="BB894" i="89"/>
  <c r="BA894" i="89"/>
  <c r="AZ894" i="89"/>
  <c r="AY894" i="89"/>
  <c r="AX894" i="89"/>
  <c r="AW894" i="89"/>
  <c r="AV894" i="89"/>
  <c r="AU894" i="89"/>
  <c r="AT894" i="89"/>
  <c r="AF894" i="89"/>
  <c r="G894" i="89" s="1"/>
  <c r="BF893" i="89"/>
  <c r="BE893" i="89"/>
  <c r="BD893" i="89"/>
  <c r="BC893" i="89"/>
  <c r="BB893" i="89"/>
  <c r="BA893" i="89"/>
  <c r="AZ893" i="89"/>
  <c r="AY893" i="89"/>
  <c r="AX893" i="89"/>
  <c r="AW893" i="89"/>
  <c r="AV893" i="89"/>
  <c r="AU893" i="89"/>
  <c r="AT893" i="89"/>
  <c r="AF893" i="89"/>
  <c r="G893" i="89" s="1"/>
  <c r="BF892" i="89"/>
  <c r="BE892" i="89"/>
  <c r="BD892" i="89"/>
  <c r="BC892" i="89"/>
  <c r="BB892" i="89"/>
  <c r="BA892" i="89"/>
  <c r="AZ892" i="89"/>
  <c r="AY892" i="89"/>
  <c r="AX892" i="89"/>
  <c r="AW892" i="89"/>
  <c r="AV892" i="89"/>
  <c r="AU892" i="89"/>
  <c r="AT892" i="89"/>
  <c r="AF892" i="89"/>
  <c r="G892" i="89" s="1"/>
  <c r="BF891" i="89"/>
  <c r="BE891" i="89"/>
  <c r="BD891" i="89"/>
  <c r="BC891" i="89"/>
  <c r="BB891" i="89"/>
  <c r="BA891" i="89"/>
  <c r="AZ891" i="89"/>
  <c r="AY891" i="89"/>
  <c r="AX891" i="89"/>
  <c r="AW891" i="89"/>
  <c r="AV891" i="89"/>
  <c r="AU891" i="89"/>
  <c r="AT891" i="89"/>
  <c r="AF891" i="89"/>
  <c r="G891" i="89" s="1"/>
  <c r="BF890" i="89"/>
  <c r="BE890" i="89"/>
  <c r="BD890" i="89"/>
  <c r="BC890" i="89"/>
  <c r="BB890" i="89"/>
  <c r="BA890" i="89"/>
  <c r="AZ890" i="89"/>
  <c r="AY890" i="89"/>
  <c r="AX890" i="89"/>
  <c r="AW890" i="89"/>
  <c r="AV890" i="89"/>
  <c r="AU890" i="89"/>
  <c r="AT890" i="89"/>
  <c r="AF890" i="89"/>
  <c r="G890" i="89" s="1"/>
  <c r="BF889" i="89"/>
  <c r="BE889" i="89"/>
  <c r="BD889" i="89"/>
  <c r="BC889" i="89"/>
  <c r="BB889" i="89"/>
  <c r="BA889" i="89"/>
  <c r="AZ889" i="89"/>
  <c r="AY889" i="89"/>
  <c r="AX889" i="89"/>
  <c r="AW889" i="89"/>
  <c r="AV889" i="89"/>
  <c r="AU889" i="89"/>
  <c r="AT889" i="89"/>
  <c r="AF889" i="89"/>
  <c r="G889" i="89" s="1"/>
  <c r="BF888" i="89"/>
  <c r="BE888" i="89"/>
  <c r="BD888" i="89"/>
  <c r="BC888" i="89"/>
  <c r="BB888" i="89"/>
  <c r="BA888" i="89"/>
  <c r="AZ888" i="89"/>
  <c r="AY888" i="89"/>
  <c r="AX888" i="89"/>
  <c r="AW888" i="89"/>
  <c r="AV888" i="89"/>
  <c r="AU888" i="89"/>
  <c r="AT888" i="89"/>
  <c r="AF888" i="89"/>
  <c r="G888" i="89" s="1"/>
  <c r="BF887" i="89"/>
  <c r="BE887" i="89"/>
  <c r="BD887" i="89"/>
  <c r="BC887" i="89"/>
  <c r="BB887" i="89"/>
  <c r="BA887" i="89"/>
  <c r="AZ887" i="89"/>
  <c r="AY887" i="89"/>
  <c r="AX887" i="89"/>
  <c r="AW887" i="89"/>
  <c r="AV887" i="89"/>
  <c r="AU887" i="89"/>
  <c r="AT887" i="89"/>
  <c r="AF887" i="89"/>
  <c r="G887" i="89" s="1"/>
  <c r="BF886" i="89"/>
  <c r="BE886" i="89"/>
  <c r="BD886" i="89"/>
  <c r="BC886" i="89"/>
  <c r="BB886" i="89"/>
  <c r="BA886" i="89"/>
  <c r="AZ886" i="89"/>
  <c r="AY886" i="89"/>
  <c r="AX886" i="89"/>
  <c r="AW886" i="89"/>
  <c r="AV886" i="89"/>
  <c r="AU886" i="89"/>
  <c r="AT886" i="89"/>
  <c r="AF886" i="89"/>
  <c r="G886" i="89" s="1"/>
  <c r="BF885" i="89"/>
  <c r="BE885" i="89"/>
  <c r="BD885" i="89"/>
  <c r="BC885" i="89"/>
  <c r="BB885" i="89"/>
  <c r="BA885" i="89"/>
  <c r="AZ885" i="89"/>
  <c r="AY885" i="89"/>
  <c r="AX885" i="89"/>
  <c r="AW885" i="89"/>
  <c r="AV885" i="89"/>
  <c r="AU885" i="89"/>
  <c r="AT885" i="89"/>
  <c r="AF885" i="89"/>
  <c r="G885" i="89" s="1"/>
  <c r="BF884" i="89"/>
  <c r="BE884" i="89"/>
  <c r="BD884" i="89"/>
  <c r="BC884" i="89"/>
  <c r="BB884" i="89"/>
  <c r="BA884" i="89"/>
  <c r="AZ884" i="89"/>
  <c r="AY884" i="89"/>
  <c r="AX884" i="89"/>
  <c r="AW884" i="89"/>
  <c r="AV884" i="89"/>
  <c r="AU884" i="89"/>
  <c r="AT884" i="89"/>
  <c r="AF884" i="89"/>
  <c r="G884" i="89" s="1"/>
  <c r="BF883" i="89"/>
  <c r="BE883" i="89"/>
  <c r="BD883" i="89"/>
  <c r="BC883" i="89"/>
  <c r="BB883" i="89"/>
  <c r="BA883" i="89"/>
  <c r="AZ883" i="89"/>
  <c r="AY883" i="89"/>
  <c r="AX883" i="89"/>
  <c r="AW883" i="89"/>
  <c r="AV883" i="89"/>
  <c r="AU883" i="89"/>
  <c r="AT883" i="89"/>
  <c r="AF883" i="89"/>
  <c r="G883" i="89" s="1"/>
  <c r="BF882" i="89"/>
  <c r="BE882" i="89"/>
  <c r="BD882" i="89"/>
  <c r="BC882" i="89"/>
  <c r="BB882" i="89"/>
  <c r="BA882" i="89"/>
  <c r="AZ882" i="89"/>
  <c r="AY882" i="89"/>
  <c r="AX882" i="89"/>
  <c r="AW882" i="89"/>
  <c r="AV882" i="89"/>
  <c r="AU882" i="89"/>
  <c r="AT882" i="89"/>
  <c r="AF882" i="89"/>
  <c r="G882" i="89" s="1"/>
  <c r="BF881" i="89"/>
  <c r="BE881" i="89"/>
  <c r="BD881" i="89"/>
  <c r="BC881" i="89"/>
  <c r="BB881" i="89"/>
  <c r="BA881" i="89"/>
  <c r="AZ881" i="89"/>
  <c r="AY881" i="89"/>
  <c r="AX881" i="89"/>
  <c r="AW881" i="89"/>
  <c r="AV881" i="89"/>
  <c r="AU881" i="89"/>
  <c r="AT881" i="89"/>
  <c r="AF881" i="89"/>
  <c r="G881" i="89" s="1"/>
  <c r="BF880" i="89"/>
  <c r="BE880" i="89"/>
  <c r="BD880" i="89"/>
  <c r="BC880" i="89"/>
  <c r="BB880" i="89"/>
  <c r="BA880" i="89"/>
  <c r="AZ880" i="89"/>
  <c r="AY880" i="89"/>
  <c r="AX880" i="89"/>
  <c r="AW880" i="89"/>
  <c r="AV880" i="89"/>
  <c r="AU880" i="89"/>
  <c r="AT880" i="89"/>
  <c r="AF880" i="89"/>
  <c r="G880" i="89" s="1"/>
  <c r="BF879" i="89"/>
  <c r="BE879" i="89"/>
  <c r="BD879" i="89"/>
  <c r="BC879" i="89"/>
  <c r="BB879" i="89"/>
  <c r="BA879" i="89"/>
  <c r="AZ879" i="89"/>
  <c r="AY879" i="89"/>
  <c r="AX879" i="89"/>
  <c r="AW879" i="89"/>
  <c r="AV879" i="89"/>
  <c r="AU879" i="89"/>
  <c r="AT879" i="89"/>
  <c r="AF879" i="89"/>
  <c r="G879" i="89" s="1"/>
  <c r="BF878" i="89"/>
  <c r="BE878" i="89"/>
  <c r="BD878" i="89"/>
  <c r="BC878" i="89"/>
  <c r="BB878" i="89"/>
  <c r="BA878" i="89"/>
  <c r="AZ878" i="89"/>
  <c r="AY878" i="89"/>
  <c r="AX878" i="89"/>
  <c r="AW878" i="89"/>
  <c r="AV878" i="89"/>
  <c r="AU878" i="89"/>
  <c r="AT878" i="89"/>
  <c r="AF878" i="89"/>
  <c r="G878" i="89" s="1"/>
  <c r="BF877" i="89"/>
  <c r="BE877" i="89"/>
  <c r="BD877" i="89"/>
  <c r="BC877" i="89"/>
  <c r="BB877" i="89"/>
  <c r="BA877" i="89"/>
  <c r="AZ877" i="89"/>
  <c r="AY877" i="89"/>
  <c r="AX877" i="89"/>
  <c r="AW877" i="89"/>
  <c r="AV877" i="89"/>
  <c r="AU877" i="89"/>
  <c r="AT877" i="89"/>
  <c r="AF877" i="89"/>
  <c r="G877" i="89" s="1"/>
  <c r="BF876" i="89"/>
  <c r="BE876" i="89"/>
  <c r="BD876" i="89"/>
  <c r="BC876" i="89"/>
  <c r="BB876" i="89"/>
  <c r="BA876" i="89"/>
  <c r="AZ876" i="89"/>
  <c r="AY876" i="89"/>
  <c r="AX876" i="89"/>
  <c r="AW876" i="89"/>
  <c r="AV876" i="89"/>
  <c r="AU876" i="89"/>
  <c r="AT876" i="89"/>
  <c r="AF876" i="89"/>
  <c r="G876" i="89" s="1"/>
  <c r="BF875" i="89"/>
  <c r="BE875" i="89"/>
  <c r="BD875" i="89"/>
  <c r="BC875" i="89"/>
  <c r="BB875" i="89"/>
  <c r="BA875" i="89"/>
  <c r="AZ875" i="89"/>
  <c r="AY875" i="89"/>
  <c r="AX875" i="89"/>
  <c r="AW875" i="89"/>
  <c r="AV875" i="89"/>
  <c r="AU875" i="89"/>
  <c r="AT875" i="89"/>
  <c r="AF875" i="89"/>
  <c r="G875" i="89" s="1"/>
  <c r="BF874" i="89"/>
  <c r="BE874" i="89"/>
  <c r="BD874" i="89"/>
  <c r="BC874" i="89"/>
  <c r="BB874" i="89"/>
  <c r="BA874" i="89"/>
  <c r="AZ874" i="89"/>
  <c r="AY874" i="89"/>
  <c r="AX874" i="89"/>
  <c r="AW874" i="89"/>
  <c r="AV874" i="89"/>
  <c r="AU874" i="89"/>
  <c r="AT874" i="89"/>
  <c r="AF874" i="89"/>
  <c r="G874" i="89" s="1"/>
  <c r="BF873" i="89"/>
  <c r="BE873" i="89"/>
  <c r="BD873" i="89"/>
  <c r="BC873" i="89"/>
  <c r="BB873" i="89"/>
  <c r="BA873" i="89"/>
  <c r="AZ873" i="89"/>
  <c r="AY873" i="89"/>
  <c r="AX873" i="89"/>
  <c r="AW873" i="89"/>
  <c r="AV873" i="89"/>
  <c r="AU873" i="89"/>
  <c r="AT873" i="89"/>
  <c r="AF873" i="89"/>
  <c r="G873" i="89" s="1"/>
  <c r="BF872" i="89"/>
  <c r="BE872" i="89"/>
  <c r="BD872" i="89"/>
  <c r="BC872" i="89"/>
  <c r="BB872" i="89"/>
  <c r="BA872" i="89"/>
  <c r="AZ872" i="89"/>
  <c r="AY872" i="89"/>
  <c r="AX872" i="89"/>
  <c r="AW872" i="89"/>
  <c r="AV872" i="89"/>
  <c r="AU872" i="89"/>
  <c r="AT872" i="89"/>
  <c r="AF872" i="89"/>
  <c r="G872" i="89" s="1"/>
  <c r="BF871" i="89"/>
  <c r="BE871" i="89"/>
  <c r="BD871" i="89"/>
  <c r="BC871" i="89"/>
  <c r="BB871" i="89"/>
  <c r="BA871" i="89"/>
  <c r="AZ871" i="89"/>
  <c r="AY871" i="89"/>
  <c r="AX871" i="89"/>
  <c r="AW871" i="89"/>
  <c r="AV871" i="89"/>
  <c r="AU871" i="89"/>
  <c r="AT871" i="89"/>
  <c r="AF871" i="89"/>
  <c r="G871" i="89" s="1"/>
  <c r="BF870" i="89"/>
  <c r="BE870" i="89"/>
  <c r="BD870" i="89"/>
  <c r="BC870" i="89"/>
  <c r="BB870" i="89"/>
  <c r="BA870" i="89"/>
  <c r="AZ870" i="89"/>
  <c r="AY870" i="89"/>
  <c r="AX870" i="89"/>
  <c r="AW870" i="89"/>
  <c r="AV870" i="89"/>
  <c r="AU870" i="89"/>
  <c r="AT870" i="89"/>
  <c r="AF870" i="89"/>
  <c r="G870" i="89" s="1"/>
  <c r="BF869" i="89"/>
  <c r="BE869" i="89"/>
  <c r="BD869" i="89"/>
  <c r="BC869" i="89"/>
  <c r="BB869" i="89"/>
  <c r="BA869" i="89"/>
  <c r="AZ869" i="89"/>
  <c r="AY869" i="89"/>
  <c r="AX869" i="89"/>
  <c r="AW869" i="89"/>
  <c r="AV869" i="89"/>
  <c r="AU869" i="89"/>
  <c r="AT869" i="89"/>
  <c r="AF869" i="89"/>
  <c r="G869" i="89" s="1"/>
  <c r="BF868" i="89"/>
  <c r="BE868" i="89"/>
  <c r="BD868" i="89"/>
  <c r="BC868" i="89"/>
  <c r="BB868" i="89"/>
  <c r="BA868" i="89"/>
  <c r="AZ868" i="89"/>
  <c r="AY868" i="89"/>
  <c r="AX868" i="89"/>
  <c r="AW868" i="89"/>
  <c r="AV868" i="89"/>
  <c r="AU868" i="89"/>
  <c r="AT868" i="89"/>
  <c r="AF868" i="89"/>
  <c r="G868" i="89" s="1"/>
  <c r="BF867" i="89"/>
  <c r="BE867" i="89"/>
  <c r="BD867" i="89"/>
  <c r="BC867" i="89"/>
  <c r="BB867" i="89"/>
  <c r="BA867" i="89"/>
  <c r="AZ867" i="89"/>
  <c r="AY867" i="89"/>
  <c r="AX867" i="89"/>
  <c r="AW867" i="89"/>
  <c r="AV867" i="89"/>
  <c r="AU867" i="89"/>
  <c r="AT867" i="89"/>
  <c r="AF867" i="89"/>
  <c r="G867" i="89" s="1"/>
  <c r="BF866" i="89"/>
  <c r="BE866" i="89"/>
  <c r="BD866" i="89"/>
  <c r="BC866" i="89"/>
  <c r="BB866" i="89"/>
  <c r="BA866" i="89"/>
  <c r="AZ866" i="89"/>
  <c r="AY866" i="89"/>
  <c r="AX866" i="89"/>
  <c r="AW866" i="89"/>
  <c r="AV866" i="89"/>
  <c r="AU866" i="89"/>
  <c r="AT866" i="89"/>
  <c r="AF866" i="89"/>
  <c r="G866" i="89" s="1"/>
  <c r="BF865" i="89"/>
  <c r="BE865" i="89"/>
  <c r="BD865" i="89"/>
  <c r="BC865" i="89"/>
  <c r="BB865" i="89"/>
  <c r="BA865" i="89"/>
  <c r="AZ865" i="89"/>
  <c r="AY865" i="89"/>
  <c r="AX865" i="89"/>
  <c r="AW865" i="89"/>
  <c r="AV865" i="89"/>
  <c r="AU865" i="89"/>
  <c r="AT865" i="89"/>
  <c r="AF865" i="89"/>
  <c r="G865" i="89" s="1"/>
  <c r="BF864" i="89"/>
  <c r="BE864" i="89"/>
  <c r="BD864" i="89"/>
  <c r="BC864" i="89"/>
  <c r="BB864" i="89"/>
  <c r="BA864" i="89"/>
  <c r="AZ864" i="89"/>
  <c r="AY864" i="89"/>
  <c r="AX864" i="89"/>
  <c r="AW864" i="89"/>
  <c r="AV864" i="89"/>
  <c r="AU864" i="89"/>
  <c r="AT864" i="89"/>
  <c r="AF864" i="89"/>
  <c r="G864" i="89" s="1"/>
  <c r="BF863" i="89"/>
  <c r="BE863" i="89"/>
  <c r="BD863" i="89"/>
  <c r="BC863" i="89"/>
  <c r="BB863" i="89"/>
  <c r="BA863" i="89"/>
  <c r="AZ863" i="89"/>
  <c r="AY863" i="89"/>
  <c r="AX863" i="89"/>
  <c r="AW863" i="89"/>
  <c r="AV863" i="89"/>
  <c r="AU863" i="89"/>
  <c r="AT863" i="89"/>
  <c r="AF863" i="89"/>
  <c r="G863" i="89" s="1"/>
  <c r="BF862" i="89"/>
  <c r="BE862" i="89"/>
  <c r="BD862" i="89"/>
  <c r="BC862" i="89"/>
  <c r="BB862" i="89"/>
  <c r="BA862" i="89"/>
  <c r="AZ862" i="89"/>
  <c r="AY862" i="89"/>
  <c r="AX862" i="89"/>
  <c r="AW862" i="89"/>
  <c r="AV862" i="89"/>
  <c r="AU862" i="89"/>
  <c r="AT862" i="89"/>
  <c r="AF862" i="89"/>
  <c r="G862" i="89" s="1"/>
  <c r="BF861" i="89"/>
  <c r="BE861" i="89"/>
  <c r="BD861" i="89"/>
  <c r="BC861" i="89"/>
  <c r="BB861" i="89"/>
  <c r="BA861" i="89"/>
  <c r="AZ861" i="89"/>
  <c r="AY861" i="89"/>
  <c r="AX861" i="89"/>
  <c r="AW861" i="89"/>
  <c r="AV861" i="89"/>
  <c r="AU861" i="89"/>
  <c r="AT861" i="89"/>
  <c r="AF861" i="89"/>
  <c r="G861" i="89" s="1"/>
  <c r="BF860" i="89"/>
  <c r="BE860" i="89"/>
  <c r="BD860" i="89"/>
  <c r="BC860" i="89"/>
  <c r="BB860" i="89"/>
  <c r="BA860" i="89"/>
  <c r="AZ860" i="89"/>
  <c r="AY860" i="89"/>
  <c r="AX860" i="89"/>
  <c r="AW860" i="89"/>
  <c r="AV860" i="89"/>
  <c r="AU860" i="89"/>
  <c r="AT860" i="89"/>
  <c r="AF860" i="89"/>
  <c r="G860" i="89" s="1"/>
  <c r="BF859" i="89"/>
  <c r="BE859" i="89"/>
  <c r="BD859" i="89"/>
  <c r="BC859" i="89"/>
  <c r="BB859" i="89"/>
  <c r="BA859" i="89"/>
  <c r="AZ859" i="89"/>
  <c r="AY859" i="89"/>
  <c r="AX859" i="89"/>
  <c r="AW859" i="89"/>
  <c r="AV859" i="89"/>
  <c r="AU859" i="89"/>
  <c r="AT859" i="89"/>
  <c r="AF859" i="89"/>
  <c r="G859" i="89" s="1"/>
  <c r="BF858" i="89"/>
  <c r="BE858" i="89"/>
  <c r="BD858" i="89"/>
  <c r="BC858" i="89"/>
  <c r="BB858" i="89"/>
  <c r="BA858" i="89"/>
  <c r="AZ858" i="89"/>
  <c r="AY858" i="89"/>
  <c r="AX858" i="89"/>
  <c r="AW858" i="89"/>
  <c r="AV858" i="89"/>
  <c r="AU858" i="89"/>
  <c r="AT858" i="89"/>
  <c r="AF858" i="89"/>
  <c r="G858" i="89" s="1"/>
  <c r="BF857" i="89"/>
  <c r="BE857" i="89"/>
  <c r="BD857" i="89"/>
  <c r="BC857" i="89"/>
  <c r="BB857" i="89"/>
  <c r="BA857" i="89"/>
  <c r="AZ857" i="89"/>
  <c r="AY857" i="89"/>
  <c r="AX857" i="89"/>
  <c r="AW857" i="89"/>
  <c r="AV857" i="89"/>
  <c r="AU857" i="89"/>
  <c r="AT857" i="89"/>
  <c r="AF857" i="89"/>
  <c r="G857" i="89" s="1"/>
  <c r="BF856" i="89"/>
  <c r="BE856" i="89"/>
  <c r="BD856" i="89"/>
  <c r="BC856" i="89"/>
  <c r="BB856" i="89"/>
  <c r="BA856" i="89"/>
  <c r="AZ856" i="89"/>
  <c r="AY856" i="89"/>
  <c r="AX856" i="89"/>
  <c r="AW856" i="89"/>
  <c r="AV856" i="89"/>
  <c r="AU856" i="89"/>
  <c r="AT856" i="89"/>
  <c r="AF856" i="89"/>
  <c r="G856" i="89" s="1"/>
  <c r="BF855" i="89"/>
  <c r="BE855" i="89"/>
  <c r="BD855" i="89"/>
  <c r="BC855" i="89"/>
  <c r="BB855" i="89"/>
  <c r="BA855" i="89"/>
  <c r="AZ855" i="89"/>
  <c r="AY855" i="89"/>
  <c r="AX855" i="89"/>
  <c r="AW855" i="89"/>
  <c r="AV855" i="89"/>
  <c r="AU855" i="89"/>
  <c r="AT855" i="89"/>
  <c r="AF855" i="89"/>
  <c r="G855" i="89" s="1"/>
  <c r="BF854" i="89"/>
  <c r="BE854" i="89"/>
  <c r="BD854" i="89"/>
  <c r="BC854" i="89"/>
  <c r="BB854" i="89"/>
  <c r="BA854" i="89"/>
  <c r="AZ854" i="89"/>
  <c r="AY854" i="89"/>
  <c r="AX854" i="89"/>
  <c r="AW854" i="89"/>
  <c r="AV854" i="89"/>
  <c r="AU854" i="89"/>
  <c r="AT854" i="89"/>
  <c r="AF854" i="89"/>
  <c r="G854" i="89" s="1"/>
  <c r="BF853" i="89"/>
  <c r="BE853" i="89"/>
  <c r="BD853" i="89"/>
  <c r="BC853" i="89"/>
  <c r="BB853" i="89"/>
  <c r="BA853" i="89"/>
  <c r="AZ853" i="89"/>
  <c r="AY853" i="89"/>
  <c r="AX853" i="89"/>
  <c r="AW853" i="89"/>
  <c r="AV853" i="89"/>
  <c r="AU853" i="89"/>
  <c r="AT853" i="89"/>
  <c r="AF853" i="89"/>
  <c r="G853" i="89" s="1"/>
  <c r="BF852" i="89"/>
  <c r="BE852" i="89"/>
  <c r="BD852" i="89"/>
  <c r="BC852" i="89"/>
  <c r="BB852" i="89"/>
  <c r="BA852" i="89"/>
  <c r="AZ852" i="89"/>
  <c r="AY852" i="89"/>
  <c r="AX852" i="89"/>
  <c r="AW852" i="89"/>
  <c r="AV852" i="89"/>
  <c r="AU852" i="89"/>
  <c r="AT852" i="89"/>
  <c r="AF852" i="89"/>
  <c r="G852" i="89" s="1"/>
  <c r="BF851" i="89"/>
  <c r="BE851" i="89"/>
  <c r="BD851" i="89"/>
  <c r="BC851" i="89"/>
  <c r="BB851" i="89"/>
  <c r="BA851" i="89"/>
  <c r="AZ851" i="89"/>
  <c r="AY851" i="89"/>
  <c r="AX851" i="89"/>
  <c r="AW851" i="89"/>
  <c r="AV851" i="89"/>
  <c r="AU851" i="89"/>
  <c r="AT851" i="89"/>
  <c r="AF851" i="89"/>
  <c r="G851" i="89" s="1"/>
  <c r="BF850" i="89"/>
  <c r="BE850" i="89"/>
  <c r="BD850" i="89"/>
  <c r="BC850" i="89"/>
  <c r="BB850" i="89"/>
  <c r="BA850" i="89"/>
  <c r="AZ850" i="89"/>
  <c r="AY850" i="89"/>
  <c r="AX850" i="89"/>
  <c r="AW850" i="89"/>
  <c r="AV850" i="89"/>
  <c r="AU850" i="89"/>
  <c r="AT850" i="89"/>
  <c r="AF850" i="89"/>
  <c r="G850" i="89" s="1"/>
  <c r="BF849" i="89"/>
  <c r="BE849" i="89"/>
  <c r="BD849" i="89"/>
  <c r="BC849" i="89"/>
  <c r="BB849" i="89"/>
  <c r="BA849" i="89"/>
  <c r="AZ849" i="89"/>
  <c r="AY849" i="89"/>
  <c r="AX849" i="89"/>
  <c r="AW849" i="89"/>
  <c r="AV849" i="89"/>
  <c r="AU849" i="89"/>
  <c r="AT849" i="89"/>
  <c r="AF849" i="89"/>
  <c r="G849" i="89" s="1"/>
  <c r="BF848" i="89"/>
  <c r="BE848" i="89"/>
  <c r="BD848" i="89"/>
  <c r="BC848" i="89"/>
  <c r="BB848" i="89"/>
  <c r="BA848" i="89"/>
  <c r="AZ848" i="89"/>
  <c r="AY848" i="89"/>
  <c r="AX848" i="89"/>
  <c r="AW848" i="89"/>
  <c r="AV848" i="89"/>
  <c r="AU848" i="89"/>
  <c r="AT848" i="89"/>
  <c r="AF848" i="89"/>
  <c r="G848" i="89" s="1"/>
  <c r="BF847" i="89"/>
  <c r="BE847" i="89"/>
  <c r="BD847" i="89"/>
  <c r="BC847" i="89"/>
  <c r="BB847" i="89"/>
  <c r="BA847" i="89"/>
  <c r="AZ847" i="89"/>
  <c r="AY847" i="89"/>
  <c r="AX847" i="89"/>
  <c r="AW847" i="89"/>
  <c r="AV847" i="89"/>
  <c r="AU847" i="89"/>
  <c r="AT847" i="89"/>
  <c r="AF847" i="89"/>
  <c r="G847" i="89" s="1"/>
  <c r="BF846" i="89"/>
  <c r="BE846" i="89"/>
  <c r="BD846" i="89"/>
  <c r="BC846" i="89"/>
  <c r="BB846" i="89"/>
  <c r="BA846" i="89"/>
  <c r="AZ846" i="89"/>
  <c r="AY846" i="89"/>
  <c r="AX846" i="89"/>
  <c r="AW846" i="89"/>
  <c r="AV846" i="89"/>
  <c r="AU846" i="89"/>
  <c r="AT846" i="89"/>
  <c r="AF846" i="89"/>
  <c r="G846" i="89" s="1"/>
  <c r="BF845" i="89"/>
  <c r="BE845" i="89"/>
  <c r="BD845" i="89"/>
  <c r="BC845" i="89"/>
  <c r="BB845" i="89"/>
  <c r="BA845" i="89"/>
  <c r="AZ845" i="89"/>
  <c r="AY845" i="89"/>
  <c r="AX845" i="89"/>
  <c r="AW845" i="89"/>
  <c r="AV845" i="89"/>
  <c r="AU845" i="89"/>
  <c r="AT845" i="89"/>
  <c r="AF845" i="89"/>
  <c r="G845" i="89" s="1"/>
  <c r="BF844" i="89"/>
  <c r="BE844" i="89"/>
  <c r="BD844" i="89"/>
  <c r="BC844" i="89"/>
  <c r="BB844" i="89"/>
  <c r="BA844" i="89"/>
  <c r="AZ844" i="89"/>
  <c r="AY844" i="89"/>
  <c r="AX844" i="89"/>
  <c r="AW844" i="89"/>
  <c r="AV844" i="89"/>
  <c r="AU844" i="89"/>
  <c r="AT844" i="89"/>
  <c r="AF844" i="89"/>
  <c r="G844" i="89" s="1"/>
  <c r="BF843" i="89"/>
  <c r="BE843" i="89"/>
  <c r="BD843" i="89"/>
  <c r="BC843" i="89"/>
  <c r="BB843" i="89"/>
  <c r="BA843" i="89"/>
  <c r="AZ843" i="89"/>
  <c r="AY843" i="89"/>
  <c r="AX843" i="89"/>
  <c r="AW843" i="89"/>
  <c r="AV843" i="89"/>
  <c r="AU843" i="89"/>
  <c r="AT843" i="89"/>
  <c r="AF843" i="89"/>
  <c r="G843" i="89" s="1"/>
  <c r="BF842" i="89"/>
  <c r="BE842" i="89"/>
  <c r="BD842" i="89"/>
  <c r="BC842" i="89"/>
  <c r="BB842" i="89"/>
  <c r="BA842" i="89"/>
  <c r="AZ842" i="89"/>
  <c r="AY842" i="89"/>
  <c r="AX842" i="89"/>
  <c r="AW842" i="89"/>
  <c r="AV842" i="89"/>
  <c r="AU842" i="89"/>
  <c r="AT842" i="89"/>
  <c r="AF842" i="89"/>
  <c r="G842" i="89" s="1"/>
  <c r="BF841" i="89"/>
  <c r="BE841" i="89"/>
  <c r="BD841" i="89"/>
  <c r="BC841" i="89"/>
  <c r="BB841" i="89"/>
  <c r="BA841" i="89"/>
  <c r="AZ841" i="89"/>
  <c r="AY841" i="89"/>
  <c r="AX841" i="89"/>
  <c r="AW841" i="89"/>
  <c r="AV841" i="89"/>
  <c r="AU841" i="89"/>
  <c r="AT841" i="89"/>
  <c r="AF841" i="89"/>
  <c r="G841" i="89" s="1"/>
  <c r="BF840" i="89"/>
  <c r="BE840" i="89"/>
  <c r="BD840" i="89"/>
  <c r="BC840" i="89"/>
  <c r="BB840" i="89"/>
  <c r="BA840" i="89"/>
  <c r="AZ840" i="89"/>
  <c r="AY840" i="89"/>
  <c r="AX840" i="89"/>
  <c r="AW840" i="89"/>
  <c r="AV840" i="89"/>
  <c r="AU840" i="89"/>
  <c r="AT840" i="89"/>
  <c r="AF840" i="89"/>
  <c r="G840" i="89" s="1"/>
  <c r="BF839" i="89"/>
  <c r="BE839" i="89"/>
  <c r="BD839" i="89"/>
  <c r="BC839" i="89"/>
  <c r="BB839" i="89"/>
  <c r="BA839" i="89"/>
  <c r="AZ839" i="89"/>
  <c r="AY839" i="89"/>
  <c r="AX839" i="89"/>
  <c r="AW839" i="89"/>
  <c r="AV839" i="89"/>
  <c r="AU839" i="89"/>
  <c r="AT839" i="89"/>
  <c r="AF839" i="89"/>
  <c r="G839" i="89" s="1"/>
  <c r="BF838" i="89"/>
  <c r="BE838" i="89"/>
  <c r="BD838" i="89"/>
  <c r="BC838" i="89"/>
  <c r="BB838" i="89"/>
  <c r="BA838" i="89"/>
  <c r="AZ838" i="89"/>
  <c r="AY838" i="89"/>
  <c r="AX838" i="89"/>
  <c r="AW838" i="89"/>
  <c r="AV838" i="89"/>
  <c r="AU838" i="89"/>
  <c r="AT838" i="89"/>
  <c r="AF838" i="89"/>
  <c r="G838" i="89" s="1"/>
  <c r="BF837" i="89"/>
  <c r="BE837" i="89"/>
  <c r="BD837" i="89"/>
  <c r="BC837" i="89"/>
  <c r="BB837" i="89"/>
  <c r="BA837" i="89"/>
  <c r="AZ837" i="89"/>
  <c r="AY837" i="89"/>
  <c r="AX837" i="89"/>
  <c r="AW837" i="89"/>
  <c r="AV837" i="89"/>
  <c r="AU837" i="89"/>
  <c r="AT837" i="89"/>
  <c r="AF837" i="89"/>
  <c r="G837" i="89" s="1"/>
  <c r="BF836" i="89"/>
  <c r="BE836" i="89"/>
  <c r="BD836" i="89"/>
  <c r="BC836" i="89"/>
  <c r="BB836" i="89"/>
  <c r="BA836" i="89"/>
  <c r="AZ836" i="89"/>
  <c r="AY836" i="89"/>
  <c r="AX836" i="89"/>
  <c r="AW836" i="89"/>
  <c r="AV836" i="89"/>
  <c r="AU836" i="89"/>
  <c r="AT836" i="89"/>
  <c r="AF836" i="89"/>
  <c r="G836" i="89" s="1"/>
  <c r="BF835" i="89"/>
  <c r="BE835" i="89"/>
  <c r="BD835" i="89"/>
  <c r="BC835" i="89"/>
  <c r="BB835" i="89"/>
  <c r="BA835" i="89"/>
  <c r="AZ835" i="89"/>
  <c r="AY835" i="89"/>
  <c r="AX835" i="89"/>
  <c r="AW835" i="89"/>
  <c r="AV835" i="89"/>
  <c r="AU835" i="89"/>
  <c r="AT835" i="89"/>
  <c r="AF835" i="89"/>
  <c r="G835" i="89" s="1"/>
  <c r="BF834" i="89"/>
  <c r="BE834" i="89"/>
  <c r="BD834" i="89"/>
  <c r="BC834" i="89"/>
  <c r="BB834" i="89"/>
  <c r="BA834" i="89"/>
  <c r="AZ834" i="89"/>
  <c r="AY834" i="89"/>
  <c r="AX834" i="89"/>
  <c r="AW834" i="89"/>
  <c r="AV834" i="89"/>
  <c r="AU834" i="89"/>
  <c r="AT834" i="89"/>
  <c r="AF834" i="89"/>
  <c r="G834" i="89" s="1"/>
  <c r="BF833" i="89"/>
  <c r="BE833" i="89"/>
  <c r="BD833" i="89"/>
  <c r="BC833" i="89"/>
  <c r="BB833" i="89"/>
  <c r="BA833" i="89"/>
  <c r="AZ833" i="89"/>
  <c r="AY833" i="89"/>
  <c r="AX833" i="89"/>
  <c r="AW833" i="89"/>
  <c r="AV833" i="89"/>
  <c r="AU833" i="89"/>
  <c r="AT833" i="89"/>
  <c r="AF833" i="89"/>
  <c r="G833" i="89" s="1"/>
  <c r="BF832" i="89"/>
  <c r="BE832" i="89"/>
  <c r="BD832" i="89"/>
  <c r="BC832" i="89"/>
  <c r="BB832" i="89"/>
  <c r="BA832" i="89"/>
  <c r="AZ832" i="89"/>
  <c r="AY832" i="89"/>
  <c r="AX832" i="89"/>
  <c r="AW832" i="89"/>
  <c r="AV832" i="89"/>
  <c r="AU832" i="89"/>
  <c r="AT832" i="89"/>
  <c r="AF832" i="89"/>
  <c r="G832" i="89" s="1"/>
  <c r="BF831" i="89"/>
  <c r="BE831" i="89"/>
  <c r="BD831" i="89"/>
  <c r="BC831" i="89"/>
  <c r="BB831" i="89"/>
  <c r="BA831" i="89"/>
  <c r="AZ831" i="89"/>
  <c r="AY831" i="89"/>
  <c r="AX831" i="89"/>
  <c r="AW831" i="89"/>
  <c r="AV831" i="89"/>
  <c r="AU831" i="89"/>
  <c r="AT831" i="89"/>
  <c r="AF831" i="89"/>
  <c r="G831" i="89" s="1"/>
  <c r="BF830" i="89"/>
  <c r="BE830" i="89"/>
  <c r="BD830" i="89"/>
  <c r="BC830" i="89"/>
  <c r="BB830" i="89"/>
  <c r="BA830" i="89"/>
  <c r="AZ830" i="89"/>
  <c r="AY830" i="89"/>
  <c r="AX830" i="89"/>
  <c r="AW830" i="89"/>
  <c r="AV830" i="89"/>
  <c r="AU830" i="89"/>
  <c r="AT830" i="89"/>
  <c r="AF830" i="89"/>
  <c r="G830" i="89" s="1"/>
  <c r="BF829" i="89"/>
  <c r="BE829" i="89"/>
  <c r="BD829" i="89"/>
  <c r="BC829" i="89"/>
  <c r="BB829" i="89"/>
  <c r="BA829" i="89"/>
  <c r="AZ829" i="89"/>
  <c r="AY829" i="89"/>
  <c r="AX829" i="89"/>
  <c r="AW829" i="89"/>
  <c r="AV829" i="89"/>
  <c r="AU829" i="89"/>
  <c r="AT829" i="89"/>
  <c r="AF829" i="89"/>
  <c r="G829" i="89" s="1"/>
  <c r="BF828" i="89"/>
  <c r="BE828" i="89"/>
  <c r="BD828" i="89"/>
  <c r="BC828" i="89"/>
  <c r="BB828" i="89"/>
  <c r="BA828" i="89"/>
  <c r="AZ828" i="89"/>
  <c r="AY828" i="89"/>
  <c r="AX828" i="89"/>
  <c r="AW828" i="89"/>
  <c r="AV828" i="89"/>
  <c r="AU828" i="89"/>
  <c r="AT828" i="89"/>
  <c r="AF828" i="89"/>
  <c r="G828" i="89" s="1"/>
  <c r="BF827" i="89"/>
  <c r="BE827" i="89"/>
  <c r="BD827" i="89"/>
  <c r="BC827" i="89"/>
  <c r="BB827" i="89"/>
  <c r="BA827" i="89"/>
  <c r="AZ827" i="89"/>
  <c r="AY827" i="89"/>
  <c r="AX827" i="89"/>
  <c r="AW827" i="89"/>
  <c r="AV827" i="89"/>
  <c r="AU827" i="89"/>
  <c r="AT827" i="89"/>
  <c r="AF827" i="89"/>
  <c r="G827" i="89" s="1"/>
  <c r="BF826" i="89"/>
  <c r="BE826" i="89"/>
  <c r="BD826" i="89"/>
  <c r="BC826" i="89"/>
  <c r="BB826" i="89"/>
  <c r="BA826" i="89"/>
  <c r="AZ826" i="89"/>
  <c r="AY826" i="89"/>
  <c r="AX826" i="89"/>
  <c r="AW826" i="89"/>
  <c r="AV826" i="89"/>
  <c r="AU826" i="89"/>
  <c r="AT826" i="89"/>
  <c r="AF826" i="89"/>
  <c r="G826" i="89" s="1"/>
  <c r="BF825" i="89"/>
  <c r="BE825" i="89"/>
  <c r="BD825" i="89"/>
  <c r="BC825" i="89"/>
  <c r="BB825" i="89"/>
  <c r="BA825" i="89"/>
  <c r="AZ825" i="89"/>
  <c r="AY825" i="89"/>
  <c r="AX825" i="89"/>
  <c r="AW825" i="89"/>
  <c r="AV825" i="89"/>
  <c r="AU825" i="89"/>
  <c r="AT825" i="89"/>
  <c r="AF825" i="89"/>
  <c r="G825" i="89" s="1"/>
  <c r="BF824" i="89"/>
  <c r="BE824" i="89"/>
  <c r="BD824" i="89"/>
  <c r="BC824" i="89"/>
  <c r="BB824" i="89"/>
  <c r="BA824" i="89"/>
  <c r="AZ824" i="89"/>
  <c r="AY824" i="89"/>
  <c r="AX824" i="89"/>
  <c r="AW824" i="89"/>
  <c r="AV824" i="89"/>
  <c r="AU824" i="89"/>
  <c r="AT824" i="89"/>
  <c r="AF824" i="89"/>
  <c r="G824" i="89" s="1"/>
  <c r="BF823" i="89"/>
  <c r="BE823" i="89"/>
  <c r="BD823" i="89"/>
  <c r="BC823" i="89"/>
  <c r="BB823" i="89"/>
  <c r="BA823" i="89"/>
  <c r="AZ823" i="89"/>
  <c r="AY823" i="89"/>
  <c r="AX823" i="89"/>
  <c r="AW823" i="89"/>
  <c r="AV823" i="89"/>
  <c r="AU823" i="89"/>
  <c r="AT823" i="89"/>
  <c r="AF823" i="89"/>
  <c r="G823" i="89" s="1"/>
  <c r="BF822" i="89"/>
  <c r="BE822" i="89"/>
  <c r="BD822" i="89"/>
  <c r="BC822" i="89"/>
  <c r="BB822" i="89"/>
  <c r="BA822" i="89"/>
  <c r="AZ822" i="89"/>
  <c r="AY822" i="89"/>
  <c r="AX822" i="89"/>
  <c r="AW822" i="89"/>
  <c r="AV822" i="89"/>
  <c r="AU822" i="89"/>
  <c r="AT822" i="89"/>
  <c r="AF822" i="89"/>
  <c r="G822" i="89" s="1"/>
  <c r="BF821" i="89"/>
  <c r="BE821" i="89"/>
  <c r="BD821" i="89"/>
  <c r="BC821" i="89"/>
  <c r="BB821" i="89"/>
  <c r="BA821" i="89"/>
  <c r="AZ821" i="89"/>
  <c r="AY821" i="89"/>
  <c r="AX821" i="89"/>
  <c r="AW821" i="89"/>
  <c r="AV821" i="89"/>
  <c r="AU821" i="89"/>
  <c r="AT821" i="89"/>
  <c r="AF821" i="89"/>
  <c r="G821" i="89" s="1"/>
  <c r="BF820" i="89"/>
  <c r="BE820" i="89"/>
  <c r="BD820" i="89"/>
  <c r="BC820" i="89"/>
  <c r="BB820" i="89"/>
  <c r="BA820" i="89"/>
  <c r="AZ820" i="89"/>
  <c r="AY820" i="89"/>
  <c r="AX820" i="89"/>
  <c r="AW820" i="89"/>
  <c r="AV820" i="89"/>
  <c r="AU820" i="89"/>
  <c r="AT820" i="89"/>
  <c r="AF820" i="89"/>
  <c r="G820" i="89" s="1"/>
  <c r="BF819" i="89"/>
  <c r="BE819" i="89"/>
  <c r="BD819" i="89"/>
  <c r="BC819" i="89"/>
  <c r="BB819" i="89"/>
  <c r="BA819" i="89"/>
  <c r="AZ819" i="89"/>
  <c r="AY819" i="89"/>
  <c r="AX819" i="89"/>
  <c r="AW819" i="89"/>
  <c r="AV819" i="89"/>
  <c r="AU819" i="89"/>
  <c r="AT819" i="89"/>
  <c r="AF819" i="89"/>
  <c r="G819" i="89" s="1"/>
  <c r="BF818" i="89"/>
  <c r="BE818" i="89"/>
  <c r="BD818" i="89"/>
  <c r="BC818" i="89"/>
  <c r="BB818" i="89"/>
  <c r="BA818" i="89"/>
  <c r="AZ818" i="89"/>
  <c r="AY818" i="89"/>
  <c r="AX818" i="89"/>
  <c r="AW818" i="89"/>
  <c r="AV818" i="89"/>
  <c r="AU818" i="89"/>
  <c r="AT818" i="89"/>
  <c r="AF818" i="89"/>
  <c r="G818" i="89" s="1"/>
  <c r="BF817" i="89"/>
  <c r="BE817" i="89"/>
  <c r="BD817" i="89"/>
  <c r="BC817" i="89"/>
  <c r="BB817" i="89"/>
  <c r="BA817" i="89"/>
  <c r="AZ817" i="89"/>
  <c r="AY817" i="89"/>
  <c r="AX817" i="89"/>
  <c r="AW817" i="89"/>
  <c r="AV817" i="89"/>
  <c r="AU817" i="89"/>
  <c r="AT817" i="89"/>
  <c r="AF817" i="89"/>
  <c r="G817" i="89" s="1"/>
  <c r="BF816" i="89"/>
  <c r="BE816" i="89"/>
  <c r="BD816" i="89"/>
  <c r="BC816" i="89"/>
  <c r="BB816" i="89"/>
  <c r="BA816" i="89"/>
  <c r="AZ816" i="89"/>
  <c r="AY816" i="89"/>
  <c r="AX816" i="89"/>
  <c r="AW816" i="89"/>
  <c r="AV816" i="89"/>
  <c r="AU816" i="89"/>
  <c r="AT816" i="89"/>
  <c r="AF816" i="89"/>
  <c r="G816" i="89" s="1"/>
  <c r="BF815" i="89"/>
  <c r="BE815" i="89"/>
  <c r="BD815" i="89"/>
  <c r="BC815" i="89"/>
  <c r="BB815" i="89"/>
  <c r="BA815" i="89"/>
  <c r="AZ815" i="89"/>
  <c r="AY815" i="89"/>
  <c r="AX815" i="89"/>
  <c r="AW815" i="89"/>
  <c r="AV815" i="89"/>
  <c r="AU815" i="89"/>
  <c r="AT815" i="89"/>
  <c r="AF815" i="89"/>
  <c r="G815" i="89" s="1"/>
  <c r="BF814" i="89"/>
  <c r="BE814" i="89"/>
  <c r="BD814" i="89"/>
  <c r="BC814" i="89"/>
  <c r="BB814" i="89"/>
  <c r="BA814" i="89"/>
  <c r="AZ814" i="89"/>
  <c r="AY814" i="89"/>
  <c r="AX814" i="89"/>
  <c r="AW814" i="89"/>
  <c r="AV814" i="89"/>
  <c r="AU814" i="89"/>
  <c r="AT814" i="89"/>
  <c r="AF814" i="89"/>
  <c r="G814" i="89" s="1"/>
  <c r="BF813" i="89"/>
  <c r="BE813" i="89"/>
  <c r="BD813" i="89"/>
  <c r="BC813" i="89"/>
  <c r="BB813" i="89"/>
  <c r="BA813" i="89"/>
  <c r="AZ813" i="89"/>
  <c r="AY813" i="89"/>
  <c r="AX813" i="89"/>
  <c r="AW813" i="89"/>
  <c r="AV813" i="89"/>
  <c r="AU813" i="89"/>
  <c r="AT813" i="89"/>
  <c r="AF813" i="89"/>
  <c r="G813" i="89" s="1"/>
  <c r="BF812" i="89"/>
  <c r="BE812" i="89"/>
  <c r="BD812" i="89"/>
  <c r="BC812" i="89"/>
  <c r="BB812" i="89"/>
  <c r="BA812" i="89"/>
  <c r="AZ812" i="89"/>
  <c r="AY812" i="89"/>
  <c r="AX812" i="89"/>
  <c r="AW812" i="89"/>
  <c r="AV812" i="89"/>
  <c r="AU812" i="89"/>
  <c r="AT812" i="89"/>
  <c r="AF812" i="89"/>
  <c r="G812" i="89" s="1"/>
  <c r="BF811" i="89"/>
  <c r="BE811" i="89"/>
  <c r="BD811" i="89"/>
  <c r="BC811" i="89"/>
  <c r="BB811" i="89"/>
  <c r="BA811" i="89"/>
  <c r="AZ811" i="89"/>
  <c r="AY811" i="89"/>
  <c r="AX811" i="89"/>
  <c r="AW811" i="89"/>
  <c r="AV811" i="89"/>
  <c r="AU811" i="89"/>
  <c r="AT811" i="89"/>
  <c r="AF811" i="89"/>
  <c r="G811" i="89" s="1"/>
  <c r="BF810" i="89"/>
  <c r="BE810" i="89"/>
  <c r="BD810" i="89"/>
  <c r="BC810" i="89"/>
  <c r="BB810" i="89"/>
  <c r="BA810" i="89"/>
  <c r="AZ810" i="89"/>
  <c r="AY810" i="89"/>
  <c r="AX810" i="89"/>
  <c r="AW810" i="89"/>
  <c r="AV810" i="89"/>
  <c r="AU810" i="89"/>
  <c r="AT810" i="89"/>
  <c r="AF810" i="89"/>
  <c r="G810" i="89" s="1"/>
  <c r="BF809" i="89"/>
  <c r="BE809" i="89"/>
  <c r="BD809" i="89"/>
  <c r="BC809" i="89"/>
  <c r="BB809" i="89"/>
  <c r="BA809" i="89"/>
  <c r="AZ809" i="89"/>
  <c r="AY809" i="89"/>
  <c r="AX809" i="89"/>
  <c r="AW809" i="89"/>
  <c r="AV809" i="89"/>
  <c r="AU809" i="89"/>
  <c r="AT809" i="89"/>
  <c r="AF809" i="89"/>
  <c r="G809" i="89" s="1"/>
  <c r="BF808" i="89"/>
  <c r="BE808" i="89"/>
  <c r="BD808" i="89"/>
  <c r="BC808" i="89"/>
  <c r="BB808" i="89"/>
  <c r="BA808" i="89"/>
  <c r="AZ808" i="89"/>
  <c r="AY808" i="89"/>
  <c r="AX808" i="89"/>
  <c r="AW808" i="89"/>
  <c r="AV808" i="89"/>
  <c r="AU808" i="89"/>
  <c r="AT808" i="89"/>
  <c r="AF808" i="89"/>
  <c r="G808" i="89" s="1"/>
  <c r="BF807" i="89"/>
  <c r="BE807" i="89"/>
  <c r="BD807" i="89"/>
  <c r="BC807" i="89"/>
  <c r="BB807" i="89"/>
  <c r="BA807" i="89"/>
  <c r="AZ807" i="89"/>
  <c r="AY807" i="89"/>
  <c r="AX807" i="89"/>
  <c r="AW807" i="89"/>
  <c r="AV807" i="89"/>
  <c r="AU807" i="89"/>
  <c r="AT807" i="89"/>
  <c r="AF807" i="89"/>
  <c r="G807" i="89" s="1"/>
  <c r="BF806" i="89"/>
  <c r="BE806" i="89"/>
  <c r="BD806" i="89"/>
  <c r="BC806" i="89"/>
  <c r="BB806" i="89"/>
  <c r="BA806" i="89"/>
  <c r="AZ806" i="89"/>
  <c r="AY806" i="89"/>
  <c r="AX806" i="89"/>
  <c r="AW806" i="89"/>
  <c r="AV806" i="89"/>
  <c r="AU806" i="89"/>
  <c r="AT806" i="89"/>
  <c r="AF806" i="89"/>
  <c r="G806" i="89" s="1"/>
  <c r="BF805" i="89"/>
  <c r="BE805" i="89"/>
  <c r="BD805" i="89"/>
  <c r="BC805" i="89"/>
  <c r="BB805" i="89"/>
  <c r="BA805" i="89"/>
  <c r="AZ805" i="89"/>
  <c r="AY805" i="89"/>
  <c r="AX805" i="89"/>
  <c r="AW805" i="89"/>
  <c r="AV805" i="89"/>
  <c r="AU805" i="89"/>
  <c r="AT805" i="89"/>
  <c r="AF805" i="89"/>
  <c r="G805" i="89" s="1"/>
  <c r="BF804" i="89"/>
  <c r="BE804" i="89"/>
  <c r="BD804" i="89"/>
  <c r="BC804" i="89"/>
  <c r="BB804" i="89"/>
  <c r="BA804" i="89"/>
  <c r="AZ804" i="89"/>
  <c r="AY804" i="89"/>
  <c r="AX804" i="89"/>
  <c r="AW804" i="89"/>
  <c r="AV804" i="89"/>
  <c r="AU804" i="89"/>
  <c r="AT804" i="89"/>
  <c r="AF804" i="89"/>
  <c r="G804" i="89" s="1"/>
  <c r="BF803" i="89"/>
  <c r="BE803" i="89"/>
  <c r="BD803" i="89"/>
  <c r="BC803" i="89"/>
  <c r="BB803" i="89"/>
  <c r="BA803" i="89"/>
  <c r="AZ803" i="89"/>
  <c r="AY803" i="89"/>
  <c r="AX803" i="89"/>
  <c r="AW803" i="89"/>
  <c r="AV803" i="89"/>
  <c r="AU803" i="89"/>
  <c r="AT803" i="89"/>
  <c r="AF803" i="89"/>
  <c r="G803" i="89" s="1"/>
  <c r="BF802" i="89"/>
  <c r="BE802" i="89"/>
  <c r="BD802" i="89"/>
  <c r="BC802" i="89"/>
  <c r="BB802" i="89"/>
  <c r="BA802" i="89"/>
  <c r="AZ802" i="89"/>
  <c r="AY802" i="89"/>
  <c r="AX802" i="89"/>
  <c r="AW802" i="89"/>
  <c r="AV802" i="89"/>
  <c r="AU802" i="89"/>
  <c r="AT802" i="89"/>
  <c r="AF802" i="89"/>
  <c r="G802" i="89" s="1"/>
  <c r="BF801" i="89"/>
  <c r="BE801" i="89"/>
  <c r="BD801" i="89"/>
  <c r="BC801" i="89"/>
  <c r="BB801" i="89"/>
  <c r="BA801" i="89"/>
  <c r="AZ801" i="89"/>
  <c r="AY801" i="89"/>
  <c r="AX801" i="89"/>
  <c r="AW801" i="89"/>
  <c r="AV801" i="89"/>
  <c r="AU801" i="89"/>
  <c r="AT801" i="89"/>
  <c r="AF801" i="89"/>
  <c r="G801" i="89" s="1"/>
  <c r="BF800" i="89"/>
  <c r="BE800" i="89"/>
  <c r="BD800" i="89"/>
  <c r="BC800" i="89"/>
  <c r="BB800" i="89"/>
  <c r="BA800" i="89"/>
  <c r="AZ800" i="89"/>
  <c r="AY800" i="89"/>
  <c r="AX800" i="89"/>
  <c r="AW800" i="89"/>
  <c r="AV800" i="89"/>
  <c r="AU800" i="89"/>
  <c r="AT800" i="89"/>
  <c r="AF800" i="89"/>
  <c r="G800" i="89" s="1"/>
  <c r="BF799" i="89"/>
  <c r="BE799" i="89"/>
  <c r="BD799" i="89"/>
  <c r="BC799" i="89"/>
  <c r="BB799" i="89"/>
  <c r="BA799" i="89"/>
  <c r="AZ799" i="89"/>
  <c r="AY799" i="89"/>
  <c r="AX799" i="89"/>
  <c r="AW799" i="89"/>
  <c r="AV799" i="89"/>
  <c r="AU799" i="89"/>
  <c r="AT799" i="89"/>
  <c r="AF799" i="89"/>
  <c r="G799" i="89" s="1"/>
  <c r="BF798" i="89"/>
  <c r="BE798" i="89"/>
  <c r="BD798" i="89"/>
  <c r="BC798" i="89"/>
  <c r="BB798" i="89"/>
  <c r="BA798" i="89"/>
  <c r="AZ798" i="89"/>
  <c r="AY798" i="89"/>
  <c r="AX798" i="89"/>
  <c r="AW798" i="89"/>
  <c r="AV798" i="89"/>
  <c r="AU798" i="89"/>
  <c r="AT798" i="89"/>
  <c r="AF798" i="89"/>
  <c r="G798" i="89" s="1"/>
  <c r="BF797" i="89"/>
  <c r="BE797" i="89"/>
  <c r="BD797" i="89"/>
  <c r="BC797" i="89"/>
  <c r="BB797" i="89"/>
  <c r="BA797" i="89"/>
  <c r="AZ797" i="89"/>
  <c r="AY797" i="89"/>
  <c r="AX797" i="89"/>
  <c r="AW797" i="89"/>
  <c r="AV797" i="89"/>
  <c r="AU797" i="89"/>
  <c r="AT797" i="89"/>
  <c r="AF797" i="89"/>
  <c r="G797" i="89" s="1"/>
  <c r="BF796" i="89"/>
  <c r="BE796" i="89"/>
  <c r="BD796" i="89"/>
  <c r="BC796" i="89"/>
  <c r="BB796" i="89"/>
  <c r="BA796" i="89"/>
  <c r="AZ796" i="89"/>
  <c r="AY796" i="89"/>
  <c r="AX796" i="89"/>
  <c r="AW796" i="89"/>
  <c r="AV796" i="89"/>
  <c r="AU796" i="89"/>
  <c r="AT796" i="89"/>
  <c r="AF796" i="89"/>
  <c r="G796" i="89" s="1"/>
  <c r="BF795" i="89"/>
  <c r="BE795" i="89"/>
  <c r="BD795" i="89"/>
  <c r="BC795" i="89"/>
  <c r="BB795" i="89"/>
  <c r="BA795" i="89"/>
  <c r="AZ795" i="89"/>
  <c r="AY795" i="89"/>
  <c r="AX795" i="89"/>
  <c r="AW795" i="89"/>
  <c r="AV795" i="89"/>
  <c r="AU795" i="89"/>
  <c r="AT795" i="89"/>
  <c r="AF795" i="89"/>
  <c r="G795" i="89" s="1"/>
  <c r="BF794" i="89"/>
  <c r="BE794" i="89"/>
  <c r="BD794" i="89"/>
  <c r="BC794" i="89"/>
  <c r="BB794" i="89"/>
  <c r="BA794" i="89"/>
  <c r="AZ794" i="89"/>
  <c r="AY794" i="89"/>
  <c r="AX794" i="89"/>
  <c r="AW794" i="89"/>
  <c r="AV794" i="89"/>
  <c r="AU794" i="89"/>
  <c r="AT794" i="89"/>
  <c r="AF794" i="89"/>
  <c r="G794" i="89" s="1"/>
  <c r="BF793" i="89"/>
  <c r="BE793" i="89"/>
  <c r="BD793" i="89"/>
  <c r="BC793" i="89"/>
  <c r="BB793" i="89"/>
  <c r="BA793" i="89"/>
  <c r="AZ793" i="89"/>
  <c r="AY793" i="89"/>
  <c r="AX793" i="89"/>
  <c r="AW793" i="89"/>
  <c r="AV793" i="89"/>
  <c r="AU793" i="89"/>
  <c r="AT793" i="89"/>
  <c r="AF793" i="89"/>
  <c r="G793" i="89" s="1"/>
  <c r="BF792" i="89"/>
  <c r="BE792" i="89"/>
  <c r="BD792" i="89"/>
  <c r="BC792" i="89"/>
  <c r="BB792" i="89"/>
  <c r="BA792" i="89"/>
  <c r="AZ792" i="89"/>
  <c r="AY792" i="89"/>
  <c r="AX792" i="89"/>
  <c r="AW792" i="89"/>
  <c r="AV792" i="89"/>
  <c r="AU792" i="89"/>
  <c r="AT792" i="89"/>
  <c r="AF792" i="89"/>
  <c r="G792" i="89" s="1"/>
  <c r="BF791" i="89"/>
  <c r="BE791" i="89"/>
  <c r="BD791" i="89"/>
  <c r="BC791" i="89"/>
  <c r="BB791" i="89"/>
  <c r="BA791" i="89"/>
  <c r="AZ791" i="89"/>
  <c r="AY791" i="89"/>
  <c r="AX791" i="89"/>
  <c r="AW791" i="89"/>
  <c r="AV791" i="89"/>
  <c r="AU791" i="89"/>
  <c r="AT791" i="89"/>
  <c r="AF791" i="89"/>
  <c r="G791" i="89" s="1"/>
  <c r="BF790" i="89"/>
  <c r="BE790" i="89"/>
  <c r="BD790" i="89"/>
  <c r="BC790" i="89"/>
  <c r="BB790" i="89"/>
  <c r="BA790" i="89"/>
  <c r="AZ790" i="89"/>
  <c r="AY790" i="89"/>
  <c r="AX790" i="89"/>
  <c r="AW790" i="89"/>
  <c r="AV790" i="89"/>
  <c r="AU790" i="89"/>
  <c r="AT790" i="89"/>
  <c r="AF790" i="89"/>
  <c r="G790" i="89" s="1"/>
  <c r="BF789" i="89"/>
  <c r="BE789" i="89"/>
  <c r="BD789" i="89"/>
  <c r="BC789" i="89"/>
  <c r="BB789" i="89"/>
  <c r="BA789" i="89"/>
  <c r="AZ789" i="89"/>
  <c r="AY789" i="89"/>
  <c r="AX789" i="89"/>
  <c r="AW789" i="89"/>
  <c r="AV789" i="89"/>
  <c r="AU789" i="89"/>
  <c r="AT789" i="89"/>
  <c r="AF789" i="89"/>
  <c r="G789" i="89" s="1"/>
  <c r="BF788" i="89"/>
  <c r="BE788" i="89"/>
  <c r="BD788" i="89"/>
  <c r="BC788" i="89"/>
  <c r="BB788" i="89"/>
  <c r="BA788" i="89"/>
  <c r="AZ788" i="89"/>
  <c r="AY788" i="89"/>
  <c r="AX788" i="89"/>
  <c r="AW788" i="89"/>
  <c r="AV788" i="89"/>
  <c r="AU788" i="89"/>
  <c r="AT788" i="89"/>
  <c r="AF788" i="89"/>
  <c r="G788" i="89" s="1"/>
  <c r="BF787" i="89"/>
  <c r="BE787" i="89"/>
  <c r="BD787" i="89"/>
  <c r="BC787" i="89"/>
  <c r="BB787" i="89"/>
  <c r="BA787" i="89"/>
  <c r="AZ787" i="89"/>
  <c r="AY787" i="89"/>
  <c r="AX787" i="89"/>
  <c r="AW787" i="89"/>
  <c r="AV787" i="89"/>
  <c r="AU787" i="89"/>
  <c r="AT787" i="89"/>
  <c r="AF787" i="89"/>
  <c r="G787" i="89" s="1"/>
  <c r="BF786" i="89"/>
  <c r="BE786" i="89"/>
  <c r="BD786" i="89"/>
  <c r="BC786" i="89"/>
  <c r="BB786" i="89"/>
  <c r="BA786" i="89"/>
  <c r="AZ786" i="89"/>
  <c r="AY786" i="89"/>
  <c r="AX786" i="89"/>
  <c r="AW786" i="89"/>
  <c r="AV786" i="89"/>
  <c r="AU786" i="89"/>
  <c r="AT786" i="89"/>
  <c r="AF786" i="89"/>
  <c r="G786" i="89" s="1"/>
  <c r="BF785" i="89"/>
  <c r="BE785" i="89"/>
  <c r="BD785" i="89"/>
  <c r="BC785" i="89"/>
  <c r="BB785" i="89"/>
  <c r="BA785" i="89"/>
  <c r="AZ785" i="89"/>
  <c r="AY785" i="89"/>
  <c r="AX785" i="89"/>
  <c r="AW785" i="89"/>
  <c r="AV785" i="89"/>
  <c r="AU785" i="89"/>
  <c r="AT785" i="89"/>
  <c r="AF785" i="89"/>
  <c r="G785" i="89" s="1"/>
  <c r="BF784" i="89"/>
  <c r="BE784" i="89"/>
  <c r="BD784" i="89"/>
  <c r="BC784" i="89"/>
  <c r="BB784" i="89"/>
  <c r="BA784" i="89"/>
  <c r="AZ784" i="89"/>
  <c r="AY784" i="89"/>
  <c r="AX784" i="89"/>
  <c r="AW784" i="89"/>
  <c r="AV784" i="89"/>
  <c r="AU784" i="89"/>
  <c r="AT784" i="89"/>
  <c r="AF784" i="89"/>
  <c r="G784" i="89" s="1"/>
  <c r="BF783" i="89"/>
  <c r="BE783" i="89"/>
  <c r="BD783" i="89"/>
  <c r="BC783" i="89"/>
  <c r="BB783" i="89"/>
  <c r="BA783" i="89"/>
  <c r="AZ783" i="89"/>
  <c r="AY783" i="89"/>
  <c r="AX783" i="89"/>
  <c r="AW783" i="89"/>
  <c r="AV783" i="89"/>
  <c r="AU783" i="89"/>
  <c r="AT783" i="89"/>
  <c r="AF783" i="89"/>
  <c r="G783" i="89" s="1"/>
  <c r="BF782" i="89"/>
  <c r="BE782" i="89"/>
  <c r="BD782" i="89"/>
  <c r="BC782" i="89"/>
  <c r="BB782" i="89"/>
  <c r="BA782" i="89"/>
  <c r="AZ782" i="89"/>
  <c r="AY782" i="89"/>
  <c r="AX782" i="89"/>
  <c r="AW782" i="89"/>
  <c r="AV782" i="89"/>
  <c r="AU782" i="89"/>
  <c r="AT782" i="89"/>
  <c r="AF782" i="89"/>
  <c r="G782" i="89" s="1"/>
  <c r="BF781" i="89"/>
  <c r="BE781" i="89"/>
  <c r="BD781" i="89"/>
  <c r="BC781" i="89"/>
  <c r="BB781" i="89"/>
  <c r="BA781" i="89"/>
  <c r="AZ781" i="89"/>
  <c r="AY781" i="89"/>
  <c r="AX781" i="89"/>
  <c r="AW781" i="89"/>
  <c r="AV781" i="89"/>
  <c r="AU781" i="89"/>
  <c r="AT781" i="89"/>
  <c r="AF781" i="89"/>
  <c r="G781" i="89" s="1"/>
  <c r="BF780" i="89"/>
  <c r="BE780" i="89"/>
  <c r="BD780" i="89"/>
  <c r="BC780" i="89"/>
  <c r="BB780" i="89"/>
  <c r="BA780" i="89"/>
  <c r="AZ780" i="89"/>
  <c r="AY780" i="89"/>
  <c r="AX780" i="89"/>
  <c r="AW780" i="89"/>
  <c r="AV780" i="89"/>
  <c r="AU780" i="89"/>
  <c r="AT780" i="89"/>
  <c r="AF780" i="89"/>
  <c r="G780" i="89" s="1"/>
  <c r="BF779" i="89"/>
  <c r="BE779" i="89"/>
  <c r="BD779" i="89"/>
  <c r="BC779" i="89"/>
  <c r="BB779" i="89"/>
  <c r="BA779" i="89"/>
  <c r="AZ779" i="89"/>
  <c r="AY779" i="89"/>
  <c r="AX779" i="89"/>
  <c r="AW779" i="89"/>
  <c r="AV779" i="89"/>
  <c r="AU779" i="89"/>
  <c r="AT779" i="89"/>
  <c r="AF779" i="89"/>
  <c r="G779" i="89" s="1"/>
  <c r="BF778" i="89"/>
  <c r="BE778" i="89"/>
  <c r="BD778" i="89"/>
  <c r="BC778" i="89"/>
  <c r="BB778" i="89"/>
  <c r="BA778" i="89"/>
  <c r="AZ778" i="89"/>
  <c r="AY778" i="89"/>
  <c r="AX778" i="89"/>
  <c r="AW778" i="89"/>
  <c r="AV778" i="89"/>
  <c r="AU778" i="89"/>
  <c r="AT778" i="89"/>
  <c r="AF778" i="89"/>
  <c r="G778" i="89" s="1"/>
  <c r="BF777" i="89"/>
  <c r="BE777" i="89"/>
  <c r="BD777" i="89"/>
  <c r="BC777" i="89"/>
  <c r="BB777" i="89"/>
  <c r="BA777" i="89"/>
  <c r="AZ777" i="89"/>
  <c r="AY777" i="89"/>
  <c r="AX777" i="89"/>
  <c r="AW777" i="89"/>
  <c r="AV777" i="89"/>
  <c r="AU777" i="89"/>
  <c r="AT777" i="89"/>
  <c r="AF777" i="89"/>
  <c r="G777" i="89" s="1"/>
  <c r="BF776" i="89"/>
  <c r="BE776" i="89"/>
  <c r="BD776" i="89"/>
  <c r="BC776" i="89"/>
  <c r="BB776" i="89"/>
  <c r="BA776" i="89"/>
  <c r="AZ776" i="89"/>
  <c r="AY776" i="89"/>
  <c r="AX776" i="89"/>
  <c r="AW776" i="89"/>
  <c r="AV776" i="89"/>
  <c r="AU776" i="89"/>
  <c r="AT776" i="89"/>
  <c r="AF776" i="89"/>
  <c r="G776" i="89" s="1"/>
  <c r="BF775" i="89"/>
  <c r="BE775" i="89"/>
  <c r="BD775" i="89"/>
  <c r="BC775" i="89"/>
  <c r="BB775" i="89"/>
  <c r="BA775" i="89"/>
  <c r="AZ775" i="89"/>
  <c r="AY775" i="89"/>
  <c r="AX775" i="89"/>
  <c r="AW775" i="89"/>
  <c r="AV775" i="89"/>
  <c r="AU775" i="89"/>
  <c r="AT775" i="89"/>
  <c r="AF775" i="89"/>
  <c r="G775" i="89" s="1"/>
  <c r="BF774" i="89"/>
  <c r="BE774" i="89"/>
  <c r="BD774" i="89"/>
  <c r="BC774" i="89"/>
  <c r="BB774" i="89"/>
  <c r="BA774" i="89"/>
  <c r="AZ774" i="89"/>
  <c r="AY774" i="89"/>
  <c r="AX774" i="89"/>
  <c r="AW774" i="89"/>
  <c r="AV774" i="89"/>
  <c r="AU774" i="89"/>
  <c r="AT774" i="89"/>
  <c r="AF774" i="89"/>
  <c r="G774" i="89" s="1"/>
  <c r="BF773" i="89"/>
  <c r="BE773" i="89"/>
  <c r="BD773" i="89"/>
  <c r="BC773" i="89"/>
  <c r="BB773" i="89"/>
  <c r="BA773" i="89"/>
  <c r="AZ773" i="89"/>
  <c r="AY773" i="89"/>
  <c r="AX773" i="89"/>
  <c r="AW773" i="89"/>
  <c r="AV773" i="89"/>
  <c r="AU773" i="89"/>
  <c r="AT773" i="89"/>
  <c r="AF773" i="89"/>
  <c r="G773" i="89" s="1"/>
  <c r="BF772" i="89"/>
  <c r="BE772" i="89"/>
  <c r="BD772" i="89"/>
  <c r="BC772" i="89"/>
  <c r="BB772" i="89"/>
  <c r="BA772" i="89"/>
  <c r="AZ772" i="89"/>
  <c r="AY772" i="89"/>
  <c r="AX772" i="89"/>
  <c r="AW772" i="89"/>
  <c r="AV772" i="89"/>
  <c r="AU772" i="89"/>
  <c r="AT772" i="89"/>
  <c r="AF772" i="89"/>
  <c r="G772" i="89" s="1"/>
  <c r="BF771" i="89"/>
  <c r="BE771" i="89"/>
  <c r="BD771" i="89"/>
  <c r="BC771" i="89"/>
  <c r="BB771" i="89"/>
  <c r="BA771" i="89"/>
  <c r="AZ771" i="89"/>
  <c r="AY771" i="89"/>
  <c r="AX771" i="89"/>
  <c r="AW771" i="89"/>
  <c r="AV771" i="89"/>
  <c r="AU771" i="89"/>
  <c r="AT771" i="89"/>
  <c r="AF771" i="89"/>
  <c r="G771" i="89" s="1"/>
  <c r="BF770" i="89"/>
  <c r="BE770" i="89"/>
  <c r="BD770" i="89"/>
  <c r="BC770" i="89"/>
  <c r="BB770" i="89"/>
  <c r="BA770" i="89"/>
  <c r="AZ770" i="89"/>
  <c r="AY770" i="89"/>
  <c r="AX770" i="89"/>
  <c r="AW770" i="89"/>
  <c r="AV770" i="89"/>
  <c r="AU770" i="89"/>
  <c r="AT770" i="89"/>
  <c r="AF770" i="89"/>
  <c r="G770" i="89" s="1"/>
  <c r="BF769" i="89"/>
  <c r="BE769" i="89"/>
  <c r="BD769" i="89"/>
  <c r="BC769" i="89"/>
  <c r="BB769" i="89"/>
  <c r="BA769" i="89"/>
  <c r="AZ769" i="89"/>
  <c r="AY769" i="89"/>
  <c r="AX769" i="89"/>
  <c r="AW769" i="89"/>
  <c r="AV769" i="89"/>
  <c r="AU769" i="89"/>
  <c r="AT769" i="89"/>
  <c r="AF769" i="89"/>
  <c r="G769" i="89" s="1"/>
  <c r="BF768" i="89"/>
  <c r="BE768" i="89"/>
  <c r="BD768" i="89"/>
  <c r="BC768" i="89"/>
  <c r="BB768" i="89"/>
  <c r="BA768" i="89"/>
  <c r="AZ768" i="89"/>
  <c r="AY768" i="89"/>
  <c r="AX768" i="89"/>
  <c r="AW768" i="89"/>
  <c r="AV768" i="89"/>
  <c r="AU768" i="89"/>
  <c r="AT768" i="89"/>
  <c r="AF768" i="89"/>
  <c r="G768" i="89" s="1"/>
  <c r="BF767" i="89"/>
  <c r="BE767" i="89"/>
  <c r="BD767" i="89"/>
  <c r="BC767" i="89"/>
  <c r="BB767" i="89"/>
  <c r="BA767" i="89"/>
  <c r="AZ767" i="89"/>
  <c r="AY767" i="89"/>
  <c r="AX767" i="89"/>
  <c r="AW767" i="89"/>
  <c r="AV767" i="89"/>
  <c r="AU767" i="89"/>
  <c r="AT767" i="89"/>
  <c r="AF767" i="89"/>
  <c r="G767" i="89" s="1"/>
  <c r="BF766" i="89"/>
  <c r="BE766" i="89"/>
  <c r="BD766" i="89"/>
  <c r="BC766" i="89"/>
  <c r="BB766" i="89"/>
  <c r="BA766" i="89"/>
  <c r="AZ766" i="89"/>
  <c r="AY766" i="89"/>
  <c r="AX766" i="89"/>
  <c r="AW766" i="89"/>
  <c r="AV766" i="89"/>
  <c r="AU766" i="89"/>
  <c r="AT766" i="89"/>
  <c r="AF766" i="89"/>
  <c r="G766" i="89" s="1"/>
  <c r="BF765" i="89"/>
  <c r="BE765" i="89"/>
  <c r="BD765" i="89"/>
  <c r="BC765" i="89"/>
  <c r="BB765" i="89"/>
  <c r="BA765" i="89"/>
  <c r="AZ765" i="89"/>
  <c r="AY765" i="89"/>
  <c r="AX765" i="89"/>
  <c r="AW765" i="89"/>
  <c r="AV765" i="89"/>
  <c r="AU765" i="89"/>
  <c r="AT765" i="89"/>
  <c r="AF765" i="89"/>
  <c r="G765" i="89" s="1"/>
  <c r="BF764" i="89"/>
  <c r="BE764" i="89"/>
  <c r="BD764" i="89"/>
  <c r="BC764" i="89"/>
  <c r="BB764" i="89"/>
  <c r="BA764" i="89"/>
  <c r="AZ764" i="89"/>
  <c r="AY764" i="89"/>
  <c r="AX764" i="89"/>
  <c r="AW764" i="89"/>
  <c r="AV764" i="89"/>
  <c r="AU764" i="89"/>
  <c r="AT764" i="89"/>
  <c r="AF764" i="89"/>
  <c r="G764" i="89" s="1"/>
  <c r="BF763" i="89"/>
  <c r="BE763" i="89"/>
  <c r="BD763" i="89"/>
  <c r="BC763" i="89"/>
  <c r="BB763" i="89"/>
  <c r="BA763" i="89"/>
  <c r="AZ763" i="89"/>
  <c r="AY763" i="89"/>
  <c r="AX763" i="89"/>
  <c r="AW763" i="89"/>
  <c r="AV763" i="89"/>
  <c r="AU763" i="89"/>
  <c r="AT763" i="89"/>
  <c r="AF763" i="89"/>
  <c r="G763" i="89" s="1"/>
  <c r="BF762" i="89"/>
  <c r="BE762" i="89"/>
  <c r="BD762" i="89"/>
  <c r="BC762" i="89"/>
  <c r="BB762" i="89"/>
  <c r="BA762" i="89"/>
  <c r="AZ762" i="89"/>
  <c r="AY762" i="89"/>
  <c r="AX762" i="89"/>
  <c r="AW762" i="89"/>
  <c r="AV762" i="89"/>
  <c r="AU762" i="89"/>
  <c r="AT762" i="89"/>
  <c r="AF762" i="89"/>
  <c r="G762" i="89" s="1"/>
  <c r="BF761" i="89"/>
  <c r="BE761" i="89"/>
  <c r="BD761" i="89"/>
  <c r="BC761" i="89"/>
  <c r="BB761" i="89"/>
  <c r="BA761" i="89"/>
  <c r="AZ761" i="89"/>
  <c r="AY761" i="89"/>
  <c r="AX761" i="89"/>
  <c r="AW761" i="89"/>
  <c r="AV761" i="89"/>
  <c r="AU761" i="89"/>
  <c r="AT761" i="89"/>
  <c r="AF761" i="89"/>
  <c r="G761" i="89" s="1"/>
  <c r="BF760" i="89"/>
  <c r="BE760" i="89"/>
  <c r="BD760" i="89"/>
  <c r="BC760" i="89"/>
  <c r="BB760" i="89"/>
  <c r="BA760" i="89"/>
  <c r="AZ760" i="89"/>
  <c r="AY760" i="89"/>
  <c r="AX760" i="89"/>
  <c r="AW760" i="89"/>
  <c r="AV760" i="89"/>
  <c r="AU760" i="89"/>
  <c r="AT760" i="89"/>
  <c r="AF760" i="89"/>
  <c r="G760" i="89" s="1"/>
  <c r="BF759" i="89"/>
  <c r="BE759" i="89"/>
  <c r="BD759" i="89"/>
  <c r="BC759" i="89"/>
  <c r="BB759" i="89"/>
  <c r="BA759" i="89"/>
  <c r="AZ759" i="89"/>
  <c r="AY759" i="89"/>
  <c r="AX759" i="89"/>
  <c r="AW759" i="89"/>
  <c r="AV759" i="89"/>
  <c r="AU759" i="89"/>
  <c r="AT759" i="89"/>
  <c r="AF759" i="89"/>
  <c r="G759" i="89" s="1"/>
  <c r="BF758" i="89"/>
  <c r="BE758" i="89"/>
  <c r="BD758" i="89"/>
  <c r="BC758" i="89"/>
  <c r="BB758" i="89"/>
  <c r="BA758" i="89"/>
  <c r="AZ758" i="89"/>
  <c r="AY758" i="89"/>
  <c r="AX758" i="89"/>
  <c r="AW758" i="89"/>
  <c r="AV758" i="89"/>
  <c r="AU758" i="89"/>
  <c r="AT758" i="89"/>
  <c r="AF758" i="89"/>
  <c r="G758" i="89" s="1"/>
  <c r="BF757" i="89"/>
  <c r="BE757" i="89"/>
  <c r="BD757" i="89"/>
  <c r="BC757" i="89"/>
  <c r="BB757" i="89"/>
  <c r="BA757" i="89"/>
  <c r="AZ757" i="89"/>
  <c r="AY757" i="89"/>
  <c r="AX757" i="89"/>
  <c r="AW757" i="89"/>
  <c r="AV757" i="89"/>
  <c r="AU757" i="89"/>
  <c r="AT757" i="89"/>
  <c r="AF757" i="89"/>
  <c r="G757" i="89" s="1"/>
  <c r="BF756" i="89"/>
  <c r="BE756" i="89"/>
  <c r="BD756" i="89"/>
  <c r="BC756" i="89"/>
  <c r="BB756" i="89"/>
  <c r="BA756" i="89"/>
  <c r="AZ756" i="89"/>
  <c r="AY756" i="89"/>
  <c r="AX756" i="89"/>
  <c r="AW756" i="89"/>
  <c r="AV756" i="89"/>
  <c r="AU756" i="89"/>
  <c r="AT756" i="89"/>
  <c r="AF756" i="89"/>
  <c r="G756" i="89" s="1"/>
  <c r="BF755" i="89"/>
  <c r="BE755" i="89"/>
  <c r="BD755" i="89"/>
  <c r="BC755" i="89"/>
  <c r="BB755" i="89"/>
  <c r="BA755" i="89"/>
  <c r="AZ755" i="89"/>
  <c r="AY755" i="89"/>
  <c r="AX755" i="89"/>
  <c r="AW755" i="89"/>
  <c r="AV755" i="89"/>
  <c r="AU755" i="89"/>
  <c r="AT755" i="89"/>
  <c r="AF755" i="89"/>
  <c r="G755" i="89" s="1"/>
  <c r="BF754" i="89"/>
  <c r="BE754" i="89"/>
  <c r="BD754" i="89"/>
  <c r="BC754" i="89"/>
  <c r="BB754" i="89"/>
  <c r="BA754" i="89"/>
  <c r="AZ754" i="89"/>
  <c r="AY754" i="89"/>
  <c r="AX754" i="89"/>
  <c r="AW754" i="89"/>
  <c r="AV754" i="89"/>
  <c r="AU754" i="89"/>
  <c r="AT754" i="89"/>
  <c r="AF754" i="89"/>
  <c r="G754" i="89" s="1"/>
  <c r="BF753" i="89"/>
  <c r="BE753" i="89"/>
  <c r="BD753" i="89"/>
  <c r="BC753" i="89"/>
  <c r="BB753" i="89"/>
  <c r="BA753" i="89"/>
  <c r="AZ753" i="89"/>
  <c r="AY753" i="89"/>
  <c r="AX753" i="89"/>
  <c r="AW753" i="89"/>
  <c r="AV753" i="89"/>
  <c r="AU753" i="89"/>
  <c r="AT753" i="89"/>
  <c r="AF753" i="89"/>
  <c r="G753" i="89" s="1"/>
  <c r="BF752" i="89"/>
  <c r="BE752" i="89"/>
  <c r="BD752" i="89"/>
  <c r="BC752" i="89"/>
  <c r="BB752" i="89"/>
  <c r="BA752" i="89"/>
  <c r="AZ752" i="89"/>
  <c r="AY752" i="89"/>
  <c r="AX752" i="89"/>
  <c r="AW752" i="89"/>
  <c r="AV752" i="89"/>
  <c r="AU752" i="89"/>
  <c r="AT752" i="89"/>
  <c r="AF752" i="89"/>
  <c r="G752" i="89" s="1"/>
  <c r="BF751" i="89"/>
  <c r="BE751" i="89"/>
  <c r="BD751" i="89"/>
  <c r="BC751" i="89"/>
  <c r="BB751" i="89"/>
  <c r="BA751" i="89"/>
  <c r="AZ751" i="89"/>
  <c r="AY751" i="89"/>
  <c r="AX751" i="89"/>
  <c r="AW751" i="89"/>
  <c r="AV751" i="89"/>
  <c r="AU751" i="89"/>
  <c r="AT751" i="89"/>
  <c r="AF751" i="89"/>
  <c r="G751" i="89" s="1"/>
  <c r="BF750" i="89"/>
  <c r="BE750" i="89"/>
  <c r="BD750" i="89"/>
  <c r="BC750" i="89"/>
  <c r="BB750" i="89"/>
  <c r="BA750" i="89"/>
  <c r="AZ750" i="89"/>
  <c r="AY750" i="89"/>
  <c r="AX750" i="89"/>
  <c r="AW750" i="89"/>
  <c r="AV750" i="89"/>
  <c r="AU750" i="89"/>
  <c r="AT750" i="89"/>
  <c r="AF750" i="89"/>
  <c r="G750" i="89" s="1"/>
  <c r="BF749" i="89"/>
  <c r="BE749" i="89"/>
  <c r="BD749" i="89"/>
  <c r="BC749" i="89"/>
  <c r="BB749" i="89"/>
  <c r="BA749" i="89"/>
  <c r="AZ749" i="89"/>
  <c r="AY749" i="89"/>
  <c r="AX749" i="89"/>
  <c r="AW749" i="89"/>
  <c r="AV749" i="89"/>
  <c r="AU749" i="89"/>
  <c r="AT749" i="89"/>
  <c r="AF749" i="89"/>
  <c r="G749" i="89" s="1"/>
  <c r="BF748" i="89"/>
  <c r="BE748" i="89"/>
  <c r="BD748" i="89"/>
  <c r="BC748" i="89"/>
  <c r="BB748" i="89"/>
  <c r="BA748" i="89"/>
  <c r="AZ748" i="89"/>
  <c r="AY748" i="89"/>
  <c r="AX748" i="89"/>
  <c r="AW748" i="89"/>
  <c r="AV748" i="89"/>
  <c r="AU748" i="89"/>
  <c r="AT748" i="89"/>
  <c r="AF748" i="89"/>
  <c r="G748" i="89" s="1"/>
  <c r="BF747" i="89"/>
  <c r="BE747" i="89"/>
  <c r="BD747" i="89"/>
  <c r="BC747" i="89"/>
  <c r="BB747" i="89"/>
  <c r="BA747" i="89"/>
  <c r="AZ747" i="89"/>
  <c r="AY747" i="89"/>
  <c r="AX747" i="89"/>
  <c r="AW747" i="89"/>
  <c r="AV747" i="89"/>
  <c r="AU747" i="89"/>
  <c r="AT747" i="89"/>
  <c r="AF747" i="89"/>
  <c r="G747" i="89" s="1"/>
  <c r="BF746" i="89"/>
  <c r="BE746" i="89"/>
  <c r="BD746" i="89"/>
  <c r="BC746" i="89"/>
  <c r="BB746" i="89"/>
  <c r="BA746" i="89"/>
  <c r="AZ746" i="89"/>
  <c r="AY746" i="89"/>
  <c r="AX746" i="89"/>
  <c r="AW746" i="89"/>
  <c r="AV746" i="89"/>
  <c r="AU746" i="89"/>
  <c r="AT746" i="89"/>
  <c r="AF746" i="89"/>
  <c r="G746" i="89" s="1"/>
  <c r="BF745" i="89"/>
  <c r="BE745" i="89"/>
  <c r="BD745" i="89"/>
  <c r="BC745" i="89"/>
  <c r="BB745" i="89"/>
  <c r="BA745" i="89"/>
  <c r="AZ745" i="89"/>
  <c r="AY745" i="89"/>
  <c r="AX745" i="89"/>
  <c r="AW745" i="89"/>
  <c r="AV745" i="89"/>
  <c r="AU745" i="89"/>
  <c r="AT745" i="89"/>
  <c r="AF745" i="89"/>
  <c r="G745" i="89" s="1"/>
  <c r="BF744" i="89"/>
  <c r="BE744" i="89"/>
  <c r="BD744" i="89"/>
  <c r="BC744" i="89"/>
  <c r="BB744" i="89"/>
  <c r="BA744" i="89"/>
  <c r="AZ744" i="89"/>
  <c r="AY744" i="89"/>
  <c r="AX744" i="89"/>
  <c r="AW744" i="89"/>
  <c r="AV744" i="89"/>
  <c r="AU744" i="89"/>
  <c r="AT744" i="89"/>
  <c r="AF744" i="89"/>
  <c r="G744" i="89" s="1"/>
  <c r="BF743" i="89"/>
  <c r="BE743" i="89"/>
  <c r="BD743" i="89"/>
  <c r="BC743" i="89"/>
  <c r="BB743" i="89"/>
  <c r="BA743" i="89"/>
  <c r="AZ743" i="89"/>
  <c r="AY743" i="89"/>
  <c r="AX743" i="89"/>
  <c r="AW743" i="89"/>
  <c r="AV743" i="89"/>
  <c r="AU743" i="89"/>
  <c r="AT743" i="89"/>
  <c r="AF743" i="89"/>
  <c r="G743" i="89" s="1"/>
  <c r="BF742" i="89"/>
  <c r="BE742" i="89"/>
  <c r="BD742" i="89"/>
  <c r="BC742" i="89"/>
  <c r="BB742" i="89"/>
  <c r="BA742" i="89"/>
  <c r="AZ742" i="89"/>
  <c r="AY742" i="89"/>
  <c r="AX742" i="89"/>
  <c r="AW742" i="89"/>
  <c r="AV742" i="89"/>
  <c r="AU742" i="89"/>
  <c r="AT742" i="89"/>
  <c r="AF742" i="89"/>
  <c r="G742" i="89" s="1"/>
  <c r="BF741" i="89"/>
  <c r="BE741" i="89"/>
  <c r="BD741" i="89"/>
  <c r="BC741" i="89"/>
  <c r="BB741" i="89"/>
  <c r="BA741" i="89"/>
  <c r="AZ741" i="89"/>
  <c r="AY741" i="89"/>
  <c r="AX741" i="89"/>
  <c r="AW741" i="89"/>
  <c r="AV741" i="89"/>
  <c r="AU741" i="89"/>
  <c r="AT741" i="89"/>
  <c r="AF741" i="89"/>
  <c r="G741" i="89" s="1"/>
  <c r="BF740" i="89"/>
  <c r="BE740" i="89"/>
  <c r="BD740" i="89"/>
  <c r="BC740" i="89"/>
  <c r="BB740" i="89"/>
  <c r="BA740" i="89"/>
  <c r="AZ740" i="89"/>
  <c r="AY740" i="89"/>
  <c r="AX740" i="89"/>
  <c r="AW740" i="89"/>
  <c r="AV740" i="89"/>
  <c r="AU740" i="89"/>
  <c r="AT740" i="89"/>
  <c r="AF740" i="89"/>
  <c r="G740" i="89" s="1"/>
  <c r="BF739" i="89"/>
  <c r="BE739" i="89"/>
  <c r="BD739" i="89"/>
  <c r="BC739" i="89"/>
  <c r="BB739" i="89"/>
  <c r="BA739" i="89"/>
  <c r="AZ739" i="89"/>
  <c r="AY739" i="89"/>
  <c r="AX739" i="89"/>
  <c r="AW739" i="89"/>
  <c r="AV739" i="89"/>
  <c r="AU739" i="89"/>
  <c r="AT739" i="89"/>
  <c r="AF739" i="89"/>
  <c r="G739" i="89" s="1"/>
  <c r="BF738" i="89"/>
  <c r="BE738" i="89"/>
  <c r="BD738" i="89"/>
  <c r="BC738" i="89"/>
  <c r="BB738" i="89"/>
  <c r="BA738" i="89"/>
  <c r="AZ738" i="89"/>
  <c r="AY738" i="89"/>
  <c r="AX738" i="89"/>
  <c r="AW738" i="89"/>
  <c r="AV738" i="89"/>
  <c r="AU738" i="89"/>
  <c r="AT738" i="89"/>
  <c r="AF738" i="89"/>
  <c r="G738" i="89" s="1"/>
  <c r="BF737" i="89"/>
  <c r="BE737" i="89"/>
  <c r="BD737" i="89"/>
  <c r="BC737" i="89"/>
  <c r="BB737" i="89"/>
  <c r="BA737" i="89"/>
  <c r="AZ737" i="89"/>
  <c r="AY737" i="89"/>
  <c r="AX737" i="89"/>
  <c r="AW737" i="89"/>
  <c r="AV737" i="89"/>
  <c r="AU737" i="89"/>
  <c r="AT737" i="89"/>
  <c r="AF737" i="89"/>
  <c r="G737" i="89" s="1"/>
  <c r="BF736" i="89"/>
  <c r="BE736" i="89"/>
  <c r="BD736" i="89"/>
  <c r="BC736" i="89"/>
  <c r="BB736" i="89"/>
  <c r="BA736" i="89"/>
  <c r="AZ736" i="89"/>
  <c r="AY736" i="89"/>
  <c r="AX736" i="89"/>
  <c r="AW736" i="89"/>
  <c r="AV736" i="89"/>
  <c r="AU736" i="89"/>
  <c r="AT736" i="89"/>
  <c r="AF736" i="89"/>
  <c r="G736" i="89" s="1"/>
  <c r="BF735" i="89"/>
  <c r="BE735" i="89"/>
  <c r="BD735" i="89"/>
  <c r="BC735" i="89"/>
  <c r="BB735" i="89"/>
  <c r="BA735" i="89"/>
  <c r="AZ735" i="89"/>
  <c r="AY735" i="89"/>
  <c r="AX735" i="89"/>
  <c r="AW735" i="89"/>
  <c r="AV735" i="89"/>
  <c r="AU735" i="89"/>
  <c r="AT735" i="89"/>
  <c r="AF735" i="89"/>
  <c r="G735" i="89" s="1"/>
  <c r="BF734" i="89"/>
  <c r="BE734" i="89"/>
  <c r="BD734" i="89"/>
  <c r="BC734" i="89"/>
  <c r="BB734" i="89"/>
  <c r="BA734" i="89"/>
  <c r="AZ734" i="89"/>
  <c r="AY734" i="89"/>
  <c r="AX734" i="89"/>
  <c r="AW734" i="89"/>
  <c r="AV734" i="89"/>
  <c r="AU734" i="89"/>
  <c r="AT734" i="89"/>
  <c r="AF734" i="89"/>
  <c r="G734" i="89" s="1"/>
  <c r="BF733" i="89"/>
  <c r="BE733" i="89"/>
  <c r="BD733" i="89"/>
  <c r="BC733" i="89"/>
  <c r="BB733" i="89"/>
  <c r="BA733" i="89"/>
  <c r="AZ733" i="89"/>
  <c r="AY733" i="89"/>
  <c r="AX733" i="89"/>
  <c r="AW733" i="89"/>
  <c r="AV733" i="89"/>
  <c r="AU733" i="89"/>
  <c r="AT733" i="89"/>
  <c r="AF733" i="89"/>
  <c r="G733" i="89" s="1"/>
  <c r="BF732" i="89"/>
  <c r="BE732" i="89"/>
  <c r="BD732" i="89"/>
  <c r="BC732" i="89"/>
  <c r="BB732" i="89"/>
  <c r="BA732" i="89"/>
  <c r="AZ732" i="89"/>
  <c r="AY732" i="89"/>
  <c r="AX732" i="89"/>
  <c r="AW732" i="89"/>
  <c r="AV732" i="89"/>
  <c r="AU732" i="89"/>
  <c r="AT732" i="89"/>
  <c r="AF732" i="89"/>
  <c r="G732" i="89" s="1"/>
  <c r="BF731" i="89"/>
  <c r="BE731" i="89"/>
  <c r="BD731" i="89"/>
  <c r="BC731" i="89"/>
  <c r="BB731" i="89"/>
  <c r="BA731" i="89"/>
  <c r="AZ731" i="89"/>
  <c r="AY731" i="89"/>
  <c r="AX731" i="89"/>
  <c r="AW731" i="89"/>
  <c r="AV731" i="89"/>
  <c r="AU731" i="89"/>
  <c r="AT731" i="89"/>
  <c r="AF731" i="89"/>
  <c r="G731" i="89" s="1"/>
  <c r="BF730" i="89"/>
  <c r="BE730" i="89"/>
  <c r="BD730" i="89"/>
  <c r="BC730" i="89"/>
  <c r="BB730" i="89"/>
  <c r="BA730" i="89"/>
  <c r="AZ730" i="89"/>
  <c r="AY730" i="89"/>
  <c r="AX730" i="89"/>
  <c r="AW730" i="89"/>
  <c r="AV730" i="89"/>
  <c r="AU730" i="89"/>
  <c r="AT730" i="89"/>
  <c r="AF730" i="89"/>
  <c r="G730" i="89" s="1"/>
  <c r="BF729" i="89"/>
  <c r="BE729" i="89"/>
  <c r="BD729" i="89"/>
  <c r="BC729" i="89"/>
  <c r="BB729" i="89"/>
  <c r="BA729" i="89"/>
  <c r="AZ729" i="89"/>
  <c r="AY729" i="89"/>
  <c r="AX729" i="89"/>
  <c r="AW729" i="89"/>
  <c r="AV729" i="89"/>
  <c r="AU729" i="89"/>
  <c r="AT729" i="89"/>
  <c r="AF729" i="89"/>
  <c r="G729" i="89" s="1"/>
  <c r="BF728" i="89"/>
  <c r="BE728" i="89"/>
  <c r="BD728" i="89"/>
  <c r="BC728" i="89"/>
  <c r="BB728" i="89"/>
  <c r="BA728" i="89"/>
  <c r="AZ728" i="89"/>
  <c r="AY728" i="89"/>
  <c r="AX728" i="89"/>
  <c r="AW728" i="89"/>
  <c r="AV728" i="89"/>
  <c r="AU728" i="89"/>
  <c r="AT728" i="89"/>
  <c r="AF728" i="89"/>
  <c r="G728" i="89" s="1"/>
  <c r="BF727" i="89"/>
  <c r="BE727" i="89"/>
  <c r="BD727" i="89"/>
  <c r="BC727" i="89"/>
  <c r="BB727" i="89"/>
  <c r="BA727" i="89"/>
  <c r="AZ727" i="89"/>
  <c r="AY727" i="89"/>
  <c r="AX727" i="89"/>
  <c r="AW727" i="89"/>
  <c r="AV727" i="89"/>
  <c r="AU727" i="89"/>
  <c r="AT727" i="89"/>
  <c r="AF727" i="89"/>
  <c r="G727" i="89" s="1"/>
  <c r="BF726" i="89"/>
  <c r="BE726" i="89"/>
  <c r="BD726" i="89"/>
  <c r="BC726" i="89"/>
  <c r="BB726" i="89"/>
  <c r="BA726" i="89"/>
  <c r="AZ726" i="89"/>
  <c r="AY726" i="89"/>
  <c r="AX726" i="89"/>
  <c r="AW726" i="89"/>
  <c r="AV726" i="89"/>
  <c r="AU726" i="89"/>
  <c r="AT726" i="89"/>
  <c r="AF726" i="89"/>
  <c r="G726" i="89" s="1"/>
  <c r="BF725" i="89"/>
  <c r="BE725" i="89"/>
  <c r="BD725" i="89"/>
  <c r="BC725" i="89"/>
  <c r="BB725" i="89"/>
  <c r="BA725" i="89"/>
  <c r="AZ725" i="89"/>
  <c r="AY725" i="89"/>
  <c r="AX725" i="89"/>
  <c r="AW725" i="89"/>
  <c r="AV725" i="89"/>
  <c r="AU725" i="89"/>
  <c r="AT725" i="89"/>
  <c r="AF725" i="89"/>
  <c r="G725" i="89" s="1"/>
  <c r="BF724" i="89"/>
  <c r="BE724" i="89"/>
  <c r="BD724" i="89"/>
  <c r="BC724" i="89"/>
  <c r="BB724" i="89"/>
  <c r="BA724" i="89"/>
  <c r="AZ724" i="89"/>
  <c r="AY724" i="89"/>
  <c r="AX724" i="89"/>
  <c r="AW724" i="89"/>
  <c r="AV724" i="89"/>
  <c r="AU724" i="89"/>
  <c r="AT724" i="89"/>
  <c r="AF724" i="89"/>
  <c r="G724" i="89" s="1"/>
  <c r="BF723" i="89"/>
  <c r="BE723" i="89"/>
  <c r="BD723" i="89"/>
  <c r="BC723" i="89"/>
  <c r="BB723" i="89"/>
  <c r="BA723" i="89"/>
  <c r="AZ723" i="89"/>
  <c r="AY723" i="89"/>
  <c r="AX723" i="89"/>
  <c r="AW723" i="89"/>
  <c r="AV723" i="89"/>
  <c r="AU723" i="89"/>
  <c r="AT723" i="89"/>
  <c r="AF723" i="89"/>
  <c r="G723" i="89" s="1"/>
  <c r="BF722" i="89"/>
  <c r="BE722" i="89"/>
  <c r="BD722" i="89"/>
  <c r="BC722" i="89"/>
  <c r="BB722" i="89"/>
  <c r="BA722" i="89"/>
  <c r="AZ722" i="89"/>
  <c r="AY722" i="89"/>
  <c r="AX722" i="89"/>
  <c r="AW722" i="89"/>
  <c r="AV722" i="89"/>
  <c r="AU722" i="89"/>
  <c r="AT722" i="89"/>
  <c r="AF722" i="89"/>
  <c r="G722" i="89" s="1"/>
  <c r="BF721" i="89"/>
  <c r="BE721" i="89"/>
  <c r="BD721" i="89"/>
  <c r="BC721" i="89"/>
  <c r="BB721" i="89"/>
  <c r="BA721" i="89"/>
  <c r="AZ721" i="89"/>
  <c r="AY721" i="89"/>
  <c r="AX721" i="89"/>
  <c r="AW721" i="89"/>
  <c r="AV721" i="89"/>
  <c r="AU721" i="89"/>
  <c r="AT721" i="89"/>
  <c r="AF721" i="89"/>
  <c r="G721" i="89" s="1"/>
  <c r="BF720" i="89"/>
  <c r="BE720" i="89"/>
  <c r="BD720" i="89"/>
  <c r="BC720" i="89"/>
  <c r="BB720" i="89"/>
  <c r="BA720" i="89"/>
  <c r="AZ720" i="89"/>
  <c r="AY720" i="89"/>
  <c r="AX720" i="89"/>
  <c r="AW720" i="89"/>
  <c r="AV720" i="89"/>
  <c r="AU720" i="89"/>
  <c r="AT720" i="89"/>
  <c r="AF720" i="89"/>
  <c r="G720" i="89" s="1"/>
  <c r="BF719" i="89"/>
  <c r="BE719" i="89"/>
  <c r="BD719" i="89"/>
  <c r="BC719" i="89"/>
  <c r="BB719" i="89"/>
  <c r="BA719" i="89"/>
  <c r="AZ719" i="89"/>
  <c r="AY719" i="89"/>
  <c r="AX719" i="89"/>
  <c r="AW719" i="89"/>
  <c r="AV719" i="89"/>
  <c r="AU719" i="89"/>
  <c r="AT719" i="89"/>
  <c r="AF719" i="89"/>
  <c r="G719" i="89" s="1"/>
  <c r="BF718" i="89"/>
  <c r="BE718" i="89"/>
  <c r="BD718" i="89"/>
  <c r="BC718" i="89"/>
  <c r="BB718" i="89"/>
  <c r="BA718" i="89"/>
  <c r="AZ718" i="89"/>
  <c r="AY718" i="89"/>
  <c r="AX718" i="89"/>
  <c r="AW718" i="89"/>
  <c r="AV718" i="89"/>
  <c r="AU718" i="89"/>
  <c r="AT718" i="89"/>
  <c r="AF718" i="89"/>
  <c r="G718" i="89" s="1"/>
  <c r="BF717" i="89"/>
  <c r="BE717" i="89"/>
  <c r="BD717" i="89"/>
  <c r="BC717" i="89"/>
  <c r="BB717" i="89"/>
  <c r="BA717" i="89"/>
  <c r="AZ717" i="89"/>
  <c r="AY717" i="89"/>
  <c r="AX717" i="89"/>
  <c r="AW717" i="89"/>
  <c r="AV717" i="89"/>
  <c r="AU717" i="89"/>
  <c r="AT717" i="89"/>
  <c r="AF717" i="89"/>
  <c r="G717" i="89" s="1"/>
  <c r="BF716" i="89"/>
  <c r="BE716" i="89"/>
  <c r="BD716" i="89"/>
  <c r="BC716" i="89"/>
  <c r="BB716" i="89"/>
  <c r="BA716" i="89"/>
  <c r="AZ716" i="89"/>
  <c r="AY716" i="89"/>
  <c r="AX716" i="89"/>
  <c r="AW716" i="89"/>
  <c r="AV716" i="89"/>
  <c r="AU716" i="89"/>
  <c r="AT716" i="89"/>
  <c r="AF716" i="89"/>
  <c r="G716" i="89" s="1"/>
  <c r="BF715" i="89"/>
  <c r="BE715" i="89"/>
  <c r="BD715" i="89"/>
  <c r="BC715" i="89"/>
  <c r="BB715" i="89"/>
  <c r="BA715" i="89"/>
  <c r="AZ715" i="89"/>
  <c r="AY715" i="89"/>
  <c r="AX715" i="89"/>
  <c r="AW715" i="89"/>
  <c r="AV715" i="89"/>
  <c r="AU715" i="89"/>
  <c r="AT715" i="89"/>
  <c r="AF715" i="89"/>
  <c r="G715" i="89" s="1"/>
  <c r="BF714" i="89"/>
  <c r="BE714" i="89"/>
  <c r="BD714" i="89"/>
  <c r="BC714" i="89"/>
  <c r="BB714" i="89"/>
  <c r="BA714" i="89"/>
  <c r="AZ714" i="89"/>
  <c r="AY714" i="89"/>
  <c r="AX714" i="89"/>
  <c r="AW714" i="89"/>
  <c r="AV714" i="89"/>
  <c r="AU714" i="89"/>
  <c r="AT714" i="89"/>
  <c r="AF714" i="89"/>
  <c r="G714" i="89" s="1"/>
  <c r="BF713" i="89"/>
  <c r="BE713" i="89"/>
  <c r="BD713" i="89"/>
  <c r="BC713" i="89"/>
  <c r="BB713" i="89"/>
  <c r="BA713" i="89"/>
  <c r="AZ713" i="89"/>
  <c r="AY713" i="89"/>
  <c r="AX713" i="89"/>
  <c r="AW713" i="89"/>
  <c r="AV713" i="89"/>
  <c r="AU713" i="89"/>
  <c r="AT713" i="89"/>
  <c r="AF713" i="89"/>
  <c r="G713" i="89" s="1"/>
  <c r="BF712" i="89"/>
  <c r="BE712" i="89"/>
  <c r="BD712" i="89"/>
  <c r="BC712" i="89"/>
  <c r="BB712" i="89"/>
  <c r="BA712" i="89"/>
  <c r="AZ712" i="89"/>
  <c r="AY712" i="89"/>
  <c r="AX712" i="89"/>
  <c r="AW712" i="89"/>
  <c r="AV712" i="89"/>
  <c r="AU712" i="89"/>
  <c r="AT712" i="89"/>
  <c r="AF712" i="89"/>
  <c r="G712" i="89" s="1"/>
  <c r="BF711" i="89"/>
  <c r="BE711" i="89"/>
  <c r="BD711" i="89"/>
  <c r="BC711" i="89"/>
  <c r="BB711" i="89"/>
  <c r="BA711" i="89"/>
  <c r="AZ711" i="89"/>
  <c r="AY711" i="89"/>
  <c r="AX711" i="89"/>
  <c r="AW711" i="89"/>
  <c r="AV711" i="89"/>
  <c r="AU711" i="89"/>
  <c r="AT711" i="89"/>
  <c r="AF711" i="89"/>
  <c r="G711" i="89" s="1"/>
  <c r="BF710" i="89"/>
  <c r="BE710" i="89"/>
  <c r="BD710" i="89"/>
  <c r="BC710" i="89"/>
  <c r="BB710" i="89"/>
  <c r="BA710" i="89"/>
  <c r="AZ710" i="89"/>
  <c r="AY710" i="89"/>
  <c r="AX710" i="89"/>
  <c r="AW710" i="89"/>
  <c r="AV710" i="89"/>
  <c r="AU710" i="89"/>
  <c r="AT710" i="89"/>
  <c r="AF710" i="89"/>
  <c r="G710" i="89" s="1"/>
  <c r="BF709" i="89"/>
  <c r="BE709" i="89"/>
  <c r="BD709" i="89"/>
  <c r="BC709" i="89"/>
  <c r="BB709" i="89"/>
  <c r="BA709" i="89"/>
  <c r="AZ709" i="89"/>
  <c r="AY709" i="89"/>
  <c r="AX709" i="89"/>
  <c r="AW709" i="89"/>
  <c r="AV709" i="89"/>
  <c r="AU709" i="89"/>
  <c r="AT709" i="89"/>
  <c r="AF709" i="89"/>
  <c r="G709" i="89" s="1"/>
  <c r="BF708" i="89"/>
  <c r="BE708" i="89"/>
  <c r="BD708" i="89"/>
  <c r="BC708" i="89"/>
  <c r="BB708" i="89"/>
  <c r="BA708" i="89"/>
  <c r="AZ708" i="89"/>
  <c r="AY708" i="89"/>
  <c r="AX708" i="89"/>
  <c r="AW708" i="89"/>
  <c r="AV708" i="89"/>
  <c r="AU708" i="89"/>
  <c r="AT708" i="89"/>
  <c r="AF708" i="89"/>
  <c r="G708" i="89" s="1"/>
  <c r="BF707" i="89"/>
  <c r="BE707" i="89"/>
  <c r="BD707" i="89"/>
  <c r="BC707" i="89"/>
  <c r="BB707" i="89"/>
  <c r="BA707" i="89"/>
  <c r="AZ707" i="89"/>
  <c r="AY707" i="89"/>
  <c r="AX707" i="89"/>
  <c r="AW707" i="89"/>
  <c r="AV707" i="89"/>
  <c r="AU707" i="89"/>
  <c r="AT707" i="89"/>
  <c r="AF707" i="89"/>
  <c r="G707" i="89" s="1"/>
  <c r="BF706" i="89"/>
  <c r="BE706" i="89"/>
  <c r="BD706" i="89"/>
  <c r="BC706" i="89"/>
  <c r="BB706" i="89"/>
  <c r="BA706" i="89"/>
  <c r="AZ706" i="89"/>
  <c r="AY706" i="89"/>
  <c r="AX706" i="89"/>
  <c r="AW706" i="89"/>
  <c r="AV706" i="89"/>
  <c r="AU706" i="89"/>
  <c r="AT706" i="89"/>
  <c r="AF706" i="89"/>
  <c r="G706" i="89" s="1"/>
  <c r="BF705" i="89"/>
  <c r="BE705" i="89"/>
  <c r="BD705" i="89"/>
  <c r="BC705" i="89"/>
  <c r="BB705" i="89"/>
  <c r="BA705" i="89"/>
  <c r="AZ705" i="89"/>
  <c r="AY705" i="89"/>
  <c r="AX705" i="89"/>
  <c r="AW705" i="89"/>
  <c r="AV705" i="89"/>
  <c r="AU705" i="89"/>
  <c r="AT705" i="89"/>
  <c r="AF705" i="89"/>
  <c r="G705" i="89" s="1"/>
  <c r="BF704" i="89"/>
  <c r="BE704" i="89"/>
  <c r="BD704" i="89"/>
  <c r="BC704" i="89"/>
  <c r="BB704" i="89"/>
  <c r="BA704" i="89"/>
  <c r="AZ704" i="89"/>
  <c r="AY704" i="89"/>
  <c r="AX704" i="89"/>
  <c r="AW704" i="89"/>
  <c r="AV704" i="89"/>
  <c r="AU704" i="89"/>
  <c r="AT704" i="89"/>
  <c r="AF704" i="89"/>
  <c r="G704" i="89" s="1"/>
  <c r="BF703" i="89"/>
  <c r="BE703" i="89"/>
  <c r="BD703" i="89"/>
  <c r="BC703" i="89"/>
  <c r="BB703" i="89"/>
  <c r="BA703" i="89"/>
  <c r="AZ703" i="89"/>
  <c r="AY703" i="89"/>
  <c r="AX703" i="89"/>
  <c r="AW703" i="89"/>
  <c r="AV703" i="89"/>
  <c r="AU703" i="89"/>
  <c r="AT703" i="89"/>
  <c r="AF703" i="89"/>
  <c r="G703" i="89" s="1"/>
  <c r="BF702" i="89"/>
  <c r="BE702" i="89"/>
  <c r="BD702" i="89"/>
  <c r="BC702" i="89"/>
  <c r="BB702" i="89"/>
  <c r="BA702" i="89"/>
  <c r="AZ702" i="89"/>
  <c r="AY702" i="89"/>
  <c r="AX702" i="89"/>
  <c r="AW702" i="89"/>
  <c r="AV702" i="89"/>
  <c r="AU702" i="89"/>
  <c r="AT702" i="89"/>
  <c r="AF702" i="89"/>
  <c r="G702" i="89" s="1"/>
  <c r="BF701" i="89"/>
  <c r="BE701" i="89"/>
  <c r="BD701" i="89"/>
  <c r="BC701" i="89"/>
  <c r="BB701" i="89"/>
  <c r="BA701" i="89"/>
  <c r="AZ701" i="89"/>
  <c r="AY701" i="89"/>
  <c r="AX701" i="89"/>
  <c r="AW701" i="89"/>
  <c r="AV701" i="89"/>
  <c r="AU701" i="89"/>
  <c r="AT701" i="89"/>
  <c r="AF701" i="89"/>
  <c r="G701" i="89" s="1"/>
  <c r="BF700" i="89"/>
  <c r="BE700" i="89"/>
  <c r="BD700" i="89"/>
  <c r="BC700" i="89"/>
  <c r="BB700" i="89"/>
  <c r="BA700" i="89"/>
  <c r="AZ700" i="89"/>
  <c r="AY700" i="89"/>
  <c r="AX700" i="89"/>
  <c r="AW700" i="89"/>
  <c r="AV700" i="89"/>
  <c r="AU700" i="89"/>
  <c r="AT700" i="89"/>
  <c r="AF700" i="89"/>
  <c r="G700" i="89" s="1"/>
  <c r="BF699" i="89"/>
  <c r="BE699" i="89"/>
  <c r="BD699" i="89"/>
  <c r="BC699" i="89"/>
  <c r="BB699" i="89"/>
  <c r="BA699" i="89"/>
  <c r="AZ699" i="89"/>
  <c r="AY699" i="89"/>
  <c r="AX699" i="89"/>
  <c r="AW699" i="89"/>
  <c r="AV699" i="89"/>
  <c r="AU699" i="89"/>
  <c r="AT699" i="89"/>
  <c r="AF699" i="89"/>
  <c r="G699" i="89" s="1"/>
  <c r="BF698" i="89"/>
  <c r="BE698" i="89"/>
  <c r="BD698" i="89"/>
  <c r="BC698" i="89"/>
  <c r="BB698" i="89"/>
  <c r="BA698" i="89"/>
  <c r="AZ698" i="89"/>
  <c r="AY698" i="89"/>
  <c r="AX698" i="89"/>
  <c r="AW698" i="89"/>
  <c r="AV698" i="89"/>
  <c r="AU698" i="89"/>
  <c r="AT698" i="89"/>
  <c r="AF698" i="89"/>
  <c r="G698" i="89" s="1"/>
  <c r="BF697" i="89"/>
  <c r="BE697" i="89"/>
  <c r="BD697" i="89"/>
  <c r="BC697" i="89"/>
  <c r="BB697" i="89"/>
  <c r="BA697" i="89"/>
  <c r="AZ697" i="89"/>
  <c r="AY697" i="89"/>
  <c r="AX697" i="89"/>
  <c r="AW697" i="89"/>
  <c r="AV697" i="89"/>
  <c r="AU697" i="89"/>
  <c r="AT697" i="89"/>
  <c r="AF697" i="89"/>
  <c r="G697" i="89" s="1"/>
  <c r="BF696" i="89"/>
  <c r="BE696" i="89"/>
  <c r="BD696" i="89"/>
  <c r="BC696" i="89"/>
  <c r="BB696" i="89"/>
  <c r="BA696" i="89"/>
  <c r="AZ696" i="89"/>
  <c r="AY696" i="89"/>
  <c r="AX696" i="89"/>
  <c r="AW696" i="89"/>
  <c r="AV696" i="89"/>
  <c r="AU696" i="89"/>
  <c r="AT696" i="89"/>
  <c r="AF696" i="89"/>
  <c r="G696" i="89" s="1"/>
  <c r="BF695" i="89"/>
  <c r="BE695" i="89"/>
  <c r="BD695" i="89"/>
  <c r="BC695" i="89"/>
  <c r="BB695" i="89"/>
  <c r="BA695" i="89"/>
  <c r="AZ695" i="89"/>
  <c r="AY695" i="89"/>
  <c r="AX695" i="89"/>
  <c r="AW695" i="89"/>
  <c r="AV695" i="89"/>
  <c r="AU695" i="89"/>
  <c r="AT695" i="89"/>
  <c r="AF695" i="89"/>
  <c r="G695" i="89" s="1"/>
  <c r="BF694" i="89"/>
  <c r="BE694" i="89"/>
  <c r="BD694" i="89"/>
  <c r="BC694" i="89"/>
  <c r="BB694" i="89"/>
  <c r="BA694" i="89"/>
  <c r="AZ694" i="89"/>
  <c r="AY694" i="89"/>
  <c r="AX694" i="89"/>
  <c r="AW694" i="89"/>
  <c r="AV694" i="89"/>
  <c r="AU694" i="89"/>
  <c r="AT694" i="89"/>
  <c r="AF694" i="89"/>
  <c r="G694" i="89" s="1"/>
  <c r="BF693" i="89"/>
  <c r="BE693" i="89"/>
  <c r="BD693" i="89"/>
  <c r="BC693" i="89"/>
  <c r="BB693" i="89"/>
  <c r="BA693" i="89"/>
  <c r="AZ693" i="89"/>
  <c r="AY693" i="89"/>
  <c r="AX693" i="89"/>
  <c r="AW693" i="89"/>
  <c r="AV693" i="89"/>
  <c r="AU693" i="89"/>
  <c r="AT693" i="89"/>
  <c r="AF693" i="89"/>
  <c r="G693" i="89" s="1"/>
  <c r="BF692" i="89"/>
  <c r="BE692" i="89"/>
  <c r="BD692" i="89"/>
  <c r="BC692" i="89"/>
  <c r="BB692" i="89"/>
  <c r="BA692" i="89"/>
  <c r="AZ692" i="89"/>
  <c r="AY692" i="89"/>
  <c r="AX692" i="89"/>
  <c r="AW692" i="89"/>
  <c r="AV692" i="89"/>
  <c r="AU692" i="89"/>
  <c r="AT692" i="89"/>
  <c r="AF692" i="89"/>
  <c r="G692" i="89" s="1"/>
  <c r="BF691" i="89"/>
  <c r="BE691" i="89"/>
  <c r="BD691" i="89"/>
  <c r="BC691" i="89"/>
  <c r="BB691" i="89"/>
  <c r="BA691" i="89"/>
  <c r="AZ691" i="89"/>
  <c r="AY691" i="89"/>
  <c r="AX691" i="89"/>
  <c r="AW691" i="89"/>
  <c r="AV691" i="89"/>
  <c r="AU691" i="89"/>
  <c r="AT691" i="89"/>
  <c r="AF691" i="89"/>
  <c r="G691" i="89" s="1"/>
  <c r="BF690" i="89"/>
  <c r="BE690" i="89"/>
  <c r="BD690" i="89"/>
  <c r="BC690" i="89"/>
  <c r="BB690" i="89"/>
  <c r="BA690" i="89"/>
  <c r="AZ690" i="89"/>
  <c r="AY690" i="89"/>
  <c r="AX690" i="89"/>
  <c r="AW690" i="89"/>
  <c r="AV690" i="89"/>
  <c r="AU690" i="89"/>
  <c r="AT690" i="89"/>
  <c r="AF690" i="89"/>
  <c r="G690" i="89" s="1"/>
  <c r="BF689" i="89"/>
  <c r="BE689" i="89"/>
  <c r="BD689" i="89"/>
  <c r="BC689" i="89"/>
  <c r="BB689" i="89"/>
  <c r="BA689" i="89"/>
  <c r="AZ689" i="89"/>
  <c r="AY689" i="89"/>
  <c r="AX689" i="89"/>
  <c r="AW689" i="89"/>
  <c r="AV689" i="89"/>
  <c r="AU689" i="89"/>
  <c r="AT689" i="89"/>
  <c r="AF689" i="89"/>
  <c r="G689" i="89" s="1"/>
  <c r="BF688" i="89"/>
  <c r="BE688" i="89"/>
  <c r="BD688" i="89"/>
  <c r="BC688" i="89"/>
  <c r="BB688" i="89"/>
  <c r="BA688" i="89"/>
  <c r="AZ688" i="89"/>
  <c r="AY688" i="89"/>
  <c r="AX688" i="89"/>
  <c r="AW688" i="89"/>
  <c r="AV688" i="89"/>
  <c r="AU688" i="89"/>
  <c r="AT688" i="89"/>
  <c r="AF688" i="89"/>
  <c r="G688" i="89" s="1"/>
  <c r="BF687" i="89"/>
  <c r="BE687" i="89"/>
  <c r="BD687" i="89"/>
  <c r="BC687" i="89"/>
  <c r="BB687" i="89"/>
  <c r="BA687" i="89"/>
  <c r="AZ687" i="89"/>
  <c r="AY687" i="89"/>
  <c r="AX687" i="89"/>
  <c r="AW687" i="89"/>
  <c r="AV687" i="89"/>
  <c r="AU687" i="89"/>
  <c r="AT687" i="89"/>
  <c r="AF687" i="89"/>
  <c r="G687" i="89" s="1"/>
  <c r="BF686" i="89"/>
  <c r="BE686" i="89"/>
  <c r="BD686" i="89"/>
  <c r="BC686" i="89"/>
  <c r="BB686" i="89"/>
  <c r="BA686" i="89"/>
  <c r="AZ686" i="89"/>
  <c r="AY686" i="89"/>
  <c r="AX686" i="89"/>
  <c r="AW686" i="89"/>
  <c r="AV686" i="89"/>
  <c r="AU686" i="89"/>
  <c r="AT686" i="89"/>
  <c r="AF686" i="89"/>
  <c r="G686" i="89" s="1"/>
  <c r="BF685" i="89"/>
  <c r="BE685" i="89"/>
  <c r="BD685" i="89"/>
  <c r="BC685" i="89"/>
  <c r="BB685" i="89"/>
  <c r="BA685" i="89"/>
  <c r="AZ685" i="89"/>
  <c r="AY685" i="89"/>
  <c r="AX685" i="89"/>
  <c r="AW685" i="89"/>
  <c r="AV685" i="89"/>
  <c r="AU685" i="89"/>
  <c r="AT685" i="89"/>
  <c r="AF685" i="89"/>
  <c r="G685" i="89" s="1"/>
  <c r="BF684" i="89"/>
  <c r="BE684" i="89"/>
  <c r="BD684" i="89"/>
  <c r="BC684" i="89"/>
  <c r="BB684" i="89"/>
  <c r="BA684" i="89"/>
  <c r="AZ684" i="89"/>
  <c r="AY684" i="89"/>
  <c r="AX684" i="89"/>
  <c r="AW684" i="89"/>
  <c r="AV684" i="89"/>
  <c r="AU684" i="89"/>
  <c r="AT684" i="89"/>
  <c r="AF684" i="89"/>
  <c r="G684" i="89" s="1"/>
  <c r="BF683" i="89"/>
  <c r="BE683" i="89"/>
  <c r="BD683" i="89"/>
  <c r="BC683" i="89"/>
  <c r="BB683" i="89"/>
  <c r="BA683" i="89"/>
  <c r="AZ683" i="89"/>
  <c r="AY683" i="89"/>
  <c r="AX683" i="89"/>
  <c r="AW683" i="89"/>
  <c r="AV683" i="89"/>
  <c r="AU683" i="89"/>
  <c r="AT683" i="89"/>
  <c r="AF683" i="89"/>
  <c r="G683" i="89" s="1"/>
  <c r="BF682" i="89"/>
  <c r="BE682" i="89"/>
  <c r="BD682" i="89"/>
  <c r="BC682" i="89"/>
  <c r="BB682" i="89"/>
  <c r="BA682" i="89"/>
  <c r="AZ682" i="89"/>
  <c r="AY682" i="89"/>
  <c r="AX682" i="89"/>
  <c r="AW682" i="89"/>
  <c r="AV682" i="89"/>
  <c r="AU682" i="89"/>
  <c r="AT682" i="89"/>
  <c r="AF682" i="89"/>
  <c r="G682" i="89" s="1"/>
  <c r="BF681" i="89"/>
  <c r="BE681" i="89"/>
  <c r="BD681" i="89"/>
  <c r="BC681" i="89"/>
  <c r="BB681" i="89"/>
  <c r="BA681" i="89"/>
  <c r="AZ681" i="89"/>
  <c r="AY681" i="89"/>
  <c r="AX681" i="89"/>
  <c r="AW681" i="89"/>
  <c r="AV681" i="89"/>
  <c r="AU681" i="89"/>
  <c r="AT681" i="89"/>
  <c r="AF681" i="89"/>
  <c r="G681" i="89" s="1"/>
  <c r="BF680" i="89"/>
  <c r="BE680" i="89"/>
  <c r="BD680" i="89"/>
  <c r="BC680" i="89"/>
  <c r="BB680" i="89"/>
  <c r="BA680" i="89"/>
  <c r="AZ680" i="89"/>
  <c r="AY680" i="89"/>
  <c r="AX680" i="89"/>
  <c r="AW680" i="89"/>
  <c r="AV680" i="89"/>
  <c r="AU680" i="89"/>
  <c r="AT680" i="89"/>
  <c r="AF680" i="89"/>
  <c r="G680" i="89" s="1"/>
  <c r="BF679" i="89"/>
  <c r="BE679" i="89"/>
  <c r="BD679" i="89"/>
  <c r="BC679" i="89"/>
  <c r="BB679" i="89"/>
  <c r="BA679" i="89"/>
  <c r="AZ679" i="89"/>
  <c r="AY679" i="89"/>
  <c r="AX679" i="89"/>
  <c r="AW679" i="89"/>
  <c r="AV679" i="89"/>
  <c r="AU679" i="89"/>
  <c r="AT679" i="89"/>
  <c r="AF679" i="89"/>
  <c r="G679" i="89" s="1"/>
  <c r="BF678" i="89"/>
  <c r="BE678" i="89"/>
  <c r="BD678" i="89"/>
  <c r="BC678" i="89"/>
  <c r="BB678" i="89"/>
  <c r="BA678" i="89"/>
  <c r="AZ678" i="89"/>
  <c r="AY678" i="89"/>
  <c r="AX678" i="89"/>
  <c r="AW678" i="89"/>
  <c r="AV678" i="89"/>
  <c r="AU678" i="89"/>
  <c r="AT678" i="89"/>
  <c r="AF678" i="89"/>
  <c r="G678" i="89" s="1"/>
  <c r="BF677" i="89"/>
  <c r="BE677" i="89"/>
  <c r="BD677" i="89"/>
  <c r="BC677" i="89"/>
  <c r="BB677" i="89"/>
  <c r="BA677" i="89"/>
  <c r="AZ677" i="89"/>
  <c r="AY677" i="89"/>
  <c r="AX677" i="89"/>
  <c r="AW677" i="89"/>
  <c r="AV677" i="89"/>
  <c r="AU677" i="89"/>
  <c r="AT677" i="89"/>
  <c r="AF677" i="89"/>
  <c r="G677" i="89" s="1"/>
  <c r="BF676" i="89"/>
  <c r="BE676" i="89"/>
  <c r="BD676" i="89"/>
  <c r="BC676" i="89"/>
  <c r="BB676" i="89"/>
  <c r="BA676" i="89"/>
  <c r="AZ676" i="89"/>
  <c r="AY676" i="89"/>
  <c r="AX676" i="89"/>
  <c r="AW676" i="89"/>
  <c r="AV676" i="89"/>
  <c r="AU676" i="89"/>
  <c r="AT676" i="89"/>
  <c r="AF676" i="89"/>
  <c r="G676" i="89" s="1"/>
  <c r="BF675" i="89"/>
  <c r="BE675" i="89"/>
  <c r="BD675" i="89"/>
  <c r="BC675" i="89"/>
  <c r="BB675" i="89"/>
  <c r="BA675" i="89"/>
  <c r="AZ675" i="89"/>
  <c r="AY675" i="89"/>
  <c r="AX675" i="89"/>
  <c r="AW675" i="89"/>
  <c r="AV675" i="89"/>
  <c r="AU675" i="89"/>
  <c r="AT675" i="89"/>
  <c r="AF675" i="89"/>
  <c r="G675" i="89" s="1"/>
  <c r="BF674" i="89"/>
  <c r="BE674" i="89"/>
  <c r="BD674" i="89"/>
  <c r="BC674" i="89"/>
  <c r="BB674" i="89"/>
  <c r="BA674" i="89"/>
  <c r="AZ674" i="89"/>
  <c r="AY674" i="89"/>
  <c r="AX674" i="89"/>
  <c r="AW674" i="89"/>
  <c r="AV674" i="89"/>
  <c r="AU674" i="89"/>
  <c r="AT674" i="89"/>
  <c r="AF674" i="89"/>
  <c r="G674" i="89" s="1"/>
  <c r="BF673" i="89"/>
  <c r="BE673" i="89"/>
  <c r="BD673" i="89"/>
  <c r="BC673" i="89"/>
  <c r="BB673" i="89"/>
  <c r="BA673" i="89"/>
  <c r="AZ673" i="89"/>
  <c r="AY673" i="89"/>
  <c r="AX673" i="89"/>
  <c r="AW673" i="89"/>
  <c r="AV673" i="89"/>
  <c r="AU673" i="89"/>
  <c r="AT673" i="89"/>
  <c r="AF673" i="89"/>
  <c r="G673" i="89" s="1"/>
  <c r="BF672" i="89"/>
  <c r="BE672" i="89"/>
  <c r="BD672" i="89"/>
  <c r="BC672" i="89"/>
  <c r="BB672" i="89"/>
  <c r="BA672" i="89"/>
  <c r="AZ672" i="89"/>
  <c r="AY672" i="89"/>
  <c r="AX672" i="89"/>
  <c r="AW672" i="89"/>
  <c r="AV672" i="89"/>
  <c r="AU672" i="89"/>
  <c r="AT672" i="89"/>
  <c r="AF672" i="89"/>
  <c r="G672" i="89" s="1"/>
  <c r="BF671" i="89"/>
  <c r="BE671" i="89"/>
  <c r="BD671" i="89"/>
  <c r="BC671" i="89"/>
  <c r="BB671" i="89"/>
  <c r="BA671" i="89"/>
  <c r="AZ671" i="89"/>
  <c r="AY671" i="89"/>
  <c r="AX671" i="89"/>
  <c r="AW671" i="89"/>
  <c r="AV671" i="89"/>
  <c r="AU671" i="89"/>
  <c r="AT671" i="89"/>
  <c r="AF671" i="89"/>
  <c r="G671" i="89" s="1"/>
  <c r="BF670" i="89"/>
  <c r="BE670" i="89"/>
  <c r="BD670" i="89"/>
  <c r="BC670" i="89"/>
  <c r="BB670" i="89"/>
  <c r="BA670" i="89"/>
  <c r="AZ670" i="89"/>
  <c r="AY670" i="89"/>
  <c r="AX670" i="89"/>
  <c r="AW670" i="89"/>
  <c r="AV670" i="89"/>
  <c r="AU670" i="89"/>
  <c r="AT670" i="89"/>
  <c r="AF670" i="89"/>
  <c r="G670" i="89" s="1"/>
  <c r="BF669" i="89"/>
  <c r="BE669" i="89"/>
  <c r="BD669" i="89"/>
  <c r="BC669" i="89"/>
  <c r="BB669" i="89"/>
  <c r="BA669" i="89"/>
  <c r="AZ669" i="89"/>
  <c r="AY669" i="89"/>
  <c r="AX669" i="89"/>
  <c r="AW669" i="89"/>
  <c r="AV669" i="89"/>
  <c r="AU669" i="89"/>
  <c r="AT669" i="89"/>
  <c r="AF669" i="89"/>
  <c r="G669" i="89" s="1"/>
  <c r="BF668" i="89"/>
  <c r="BE668" i="89"/>
  <c r="BD668" i="89"/>
  <c r="BC668" i="89"/>
  <c r="BB668" i="89"/>
  <c r="BA668" i="89"/>
  <c r="AZ668" i="89"/>
  <c r="AY668" i="89"/>
  <c r="AX668" i="89"/>
  <c r="AW668" i="89"/>
  <c r="AV668" i="89"/>
  <c r="AU668" i="89"/>
  <c r="AT668" i="89"/>
  <c r="AF668" i="89"/>
  <c r="G668" i="89" s="1"/>
  <c r="BF667" i="89"/>
  <c r="BE667" i="89"/>
  <c r="BD667" i="89"/>
  <c r="BC667" i="89"/>
  <c r="BB667" i="89"/>
  <c r="BA667" i="89"/>
  <c r="AZ667" i="89"/>
  <c r="AY667" i="89"/>
  <c r="AX667" i="89"/>
  <c r="AW667" i="89"/>
  <c r="AV667" i="89"/>
  <c r="AU667" i="89"/>
  <c r="AT667" i="89"/>
  <c r="AF667" i="89"/>
  <c r="G667" i="89" s="1"/>
  <c r="BF666" i="89"/>
  <c r="BE666" i="89"/>
  <c r="BD666" i="89"/>
  <c r="BC666" i="89"/>
  <c r="BB666" i="89"/>
  <c r="BA666" i="89"/>
  <c r="AZ666" i="89"/>
  <c r="AY666" i="89"/>
  <c r="AX666" i="89"/>
  <c r="AW666" i="89"/>
  <c r="AV666" i="89"/>
  <c r="AU666" i="89"/>
  <c r="AT666" i="89"/>
  <c r="AF666" i="89"/>
  <c r="G666" i="89" s="1"/>
  <c r="BF665" i="89"/>
  <c r="BE665" i="89"/>
  <c r="BD665" i="89"/>
  <c r="BC665" i="89"/>
  <c r="BB665" i="89"/>
  <c r="BA665" i="89"/>
  <c r="AZ665" i="89"/>
  <c r="AY665" i="89"/>
  <c r="AX665" i="89"/>
  <c r="AW665" i="89"/>
  <c r="AV665" i="89"/>
  <c r="AU665" i="89"/>
  <c r="AT665" i="89"/>
  <c r="AF665" i="89"/>
  <c r="G665" i="89" s="1"/>
  <c r="BF664" i="89"/>
  <c r="BE664" i="89"/>
  <c r="BD664" i="89"/>
  <c r="BC664" i="89"/>
  <c r="BB664" i="89"/>
  <c r="BA664" i="89"/>
  <c r="AZ664" i="89"/>
  <c r="AY664" i="89"/>
  <c r="AX664" i="89"/>
  <c r="AW664" i="89"/>
  <c r="AV664" i="89"/>
  <c r="AU664" i="89"/>
  <c r="AT664" i="89"/>
  <c r="AF664" i="89"/>
  <c r="G664" i="89" s="1"/>
  <c r="BF663" i="89"/>
  <c r="BE663" i="89"/>
  <c r="BD663" i="89"/>
  <c r="BC663" i="89"/>
  <c r="BB663" i="89"/>
  <c r="BA663" i="89"/>
  <c r="AZ663" i="89"/>
  <c r="AY663" i="89"/>
  <c r="AX663" i="89"/>
  <c r="AW663" i="89"/>
  <c r="AV663" i="89"/>
  <c r="AU663" i="89"/>
  <c r="AT663" i="89"/>
  <c r="AF663" i="89"/>
  <c r="G663" i="89" s="1"/>
  <c r="BF662" i="89"/>
  <c r="BE662" i="89"/>
  <c r="BD662" i="89"/>
  <c r="BC662" i="89"/>
  <c r="BB662" i="89"/>
  <c r="BA662" i="89"/>
  <c r="AZ662" i="89"/>
  <c r="AY662" i="89"/>
  <c r="AX662" i="89"/>
  <c r="AW662" i="89"/>
  <c r="AV662" i="89"/>
  <c r="AU662" i="89"/>
  <c r="AT662" i="89"/>
  <c r="AF662" i="89"/>
  <c r="G662" i="89" s="1"/>
  <c r="BF661" i="89"/>
  <c r="BE661" i="89"/>
  <c r="BD661" i="89"/>
  <c r="BC661" i="89"/>
  <c r="BB661" i="89"/>
  <c r="BA661" i="89"/>
  <c r="AZ661" i="89"/>
  <c r="AY661" i="89"/>
  <c r="AX661" i="89"/>
  <c r="AW661" i="89"/>
  <c r="AV661" i="89"/>
  <c r="AU661" i="89"/>
  <c r="AT661" i="89"/>
  <c r="AF661" i="89"/>
  <c r="G661" i="89" s="1"/>
  <c r="BF660" i="89"/>
  <c r="BE660" i="89"/>
  <c r="BD660" i="89"/>
  <c r="BC660" i="89"/>
  <c r="BB660" i="89"/>
  <c r="BA660" i="89"/>
  <c r="AZ660" i="89"/>
  <c r="AY660" i="89"/>
  <c r="AX660" i="89"/>
  <c r="AW660" i="89"/>
  <c r="AV660" i="89"/>
  <c r="AU660" i="89"/>
  <c r="AT660" i="89"/>
  <c r="AF660" i="89"/>
  <c r="G660" i="89" s="1"/>
  <c r="BF659" i="89"/>
  <c r="BE659" i="89"/>
  <c r="BD659" i="89"/>
  <c r="BC659" i="89"/>
  <c r="BB659" i="89"/>
  <c r="BA659" i="89"/>
  <c r="AZ659" i="89"/>
  <c r="AY659" i="89"/>
  <c r="AX659" i="89"/>
  <c r="AW659" i="89"/>
  <c r="AV659" i="89"/>
  <c r="AU659" i="89"/>
  <c r="AT659" i="89"/>
  <c r="AF659" i="89"/>
  <c r="G659" i="89" s="1"/>
  <c r="BF658" i="89"/>
  <c r="BE658" i="89"/>
  <c r="BD658" i="89"/>
  <c r="BC658" i="89"/>
  <c r="BB658" i="89"/>
  <c r="BA658" i="89"/>
  <c r="AZ658" i="89"/>
  <c r="AY658" i="89"/>
  <c r="AX658" i="89"/>
  <c r="AW658" i="89"/>
  <c r="AV658" i="89"/>
  <c r="AU658" i="89"/>
  <c r="AT658" i="89"/>
  <c r="AF658" i="89"/>
  <c r="G658" i="89" s="1"/>
  <c r="BF657" i="89"/>
  <c r="BE657" i="89"/>
  <c r="BD657" i="89"/>
  <c r="BC657" i="89"/>
  <c r="BB657" i="89"/>
  <c r="BA657" i="89"/>
  <c r="AZ657" i="89"/>
  <c r="AY657" i="89"/>
  <c r="AX657" i="89"/>
  <c r="AW657" i="89"/>
  <c r="AV657" i="89"/>
  <c r="AU657" i="89"/>
  <c r="AT657" i="89"/>
  <c r="AF657" i="89"/>
  <c r="G657" i="89" s="1"/>
  <c r="BF656" i="89"/>
  <c r="BE656" i="89"/>
  <c r="BD656" i="89"/>
  <c r="BC656" i="89"/>
  <c r="BB656" i="89"/>
  <c r="BA656" i="89"/>
  <c r="AZ656" i="89"/>
  <c r="AY656" i="89"/>
  <c r="AX656" i="89"/>
  <c r="AW656" i="89"/>
  <c r="AV656" i="89"/>
  <c r="AU656" i="89"/>
  <c r="AT656" i="89"/>
  <c r="AF656" i="89"/>
  <c r="G656" i="89" s="1"/>
  <c r="BF655" i="89"/>
  <c r="BE655" i="89"/>
  <c r="BD655" i="89"/>
  <c r="BC655" i="89"/>
  <c r="BB655" i="89"/>
  <c r="BA655" i="89"/>
  <c r="AZ655" i="89"/>
  <c r="AY655" i="89"/>
  <c r="AX655" i="89"/>
  <c r="AW655" i="89"/>
  <c r="AV655" i="89"/>
  <c r="AU655" i="89"/>
  <c r="AT655" i="89"/>
  <c r="AF655" i="89"/>
  <c r="G655" i="89" s="1"/>
  <c r="BF654" i="89"/>
  <c r="BE654" i="89"/>
  <c r="BD654" i="89"/>
  <c r="BC654" i="89"/>
  <c r="BB654" i="89"/>
  <c r="BA654" i="89"/>
  <c r="AZ654" i="89"/>
  <c r="AY654" i="89"/>
  <c r="AX654" i="89"/>
  <c r="AW654" i="89"/>
  <c r="AV654" i="89"/>
  <c r="AU654" i="89"/>
  <c r="AT654" i="89"/>
  <c r="AF654" i="89"/>
  <c r="G654" i="89" s="1"/>
  <c r="BF653" i="89"/>
  <c r="BE653" i="89"/>
  <c r="BD653" i="89"/>
  <c r="BC653" i="89"/>
  <c r="BB653" i="89"/>
  <c r="BA653" i="89"/>
  <c r="AZ653" i="89"/>
  <c r="AY653" i="89"/>
  <c r="AX653" i="89"/>
  <c r="AW653" i="89"/>
  <c r="AV653" i="89"/>
  <c r="AU653" i="89"/>
  <c r="AT653" i="89"/>
  <c r="AF653" i="89"/>
  <c r="G653" i="89" s="1"/>
  <c r="BF652" i="89"/>
  <c r="BE652" i="89"/>
  <c r="BD652" i="89"/>
  <c r="BC652" i="89"/>
  <c r="BB652" i="89"/>
  <c r="BA652" i="89"/>
  <c r="AZ652" i="89"/>
  <c r="AY652" i="89"/>
  <c r="AX652" i="89"/>
  <c r="AW652" i="89"/>
  <c r="AV652" i="89"/>
  <c r="AU652" i="89"/>
  <c r="AT652" i="89"/>
  <c r="AF652" i="89"/>
  <c r="G652" i="89" s="1"/>
  <c r="BF651" i="89"/>
  <c r="BE651" i="89"/>
  <c r="BD651" i="89"/>
  <c r="BC651" i="89"/>
  <c r="BB651" i="89"/>
  <c r="BA651" i="89"/>
  <c r="AZ651" i="89"/>
  <c r="AY651" i="89"/>
  <c r="AX651" i="89"/>
  <c r="AW651" i="89"/>
  <c r="AV651" i="89"/>
  <c r="AU651" i="89"/>
  <c r="AT651" i="89"/>
  <c r="AF651" i="89"/>
  <c r="G651" i="89" s="1"/>
  <c r="BF650" i="89"/>
  <c r="BE650" i="89"/>
  <c r="BD650" i="89"/>
  <c r="BC650" i="89"/>
  <c r="BB650" i="89"/>
  <c r="BA650" i="89"/>
  <c r="AZ650" i="89"/>
  <c r="AY650" i="89"/>
  <c r="AX650" i="89"/>
  <c r="AW650" i="89"/>
  <c r="AV650" i="89"/>
  <c r="AU650" i="89"/>
  <c r="AT650" i="89"/>
  <c r="AF650" i="89"/>
  <c r="G650" i="89" s="1"/>
  <c r="BF649" i="89"/>
  <c r="BE649" i="89"/>
  <c r="BD649" i="89"/>
  <c r="BC649" i="89"/>
  <c r="BB649" i="89"/>
  <c r="BA649" i="89"/>
  <c r="AZ649" i="89"/>
  <c r="AY649" i="89"/>
  <c r="AX649" i="89"/>
  <c r="AW649" i="89"/>
  <c r="AV649" i="89"/>
  <c r="AU649" i="89"/>
  <c r="AT649" i="89"/>
  <c r="AF649" i="89"/>
  <c r="G649" i="89" s="1"/>
  <c r="BF648" i="89"/>
  <c r="BE648" i="89"/>
  <c r="BD648" i="89"/>
  <c r="BC648" i="89"/>
  <c r="BB648" i="89"/>
  <c r="BA648" i="89"/>
  <c r="AZ648" i="89"/>
  <c r="AY648" i="89"/>
  <c r="AX648" i="89"/>
  <c r="AW648" i="89"/>
  <c r="AV648" i="89"/>
  <c r="AU648" i="89"/>
  <c r="AT648" i="89"/>
  <c r="AF648" i="89"/>
  <c r="G648" i="89" s="1"/>
  <c r="BF647" i="89"/>
  <c r="BE647" i="89"/>
  <c r="BD647" i="89"/>
  <c r="BC647" i="89"/>
  <c r="BB647" i="89"/>
  <c r="BA647" i="89"/>
  <c r="AZ647" i="89"/>
  <c r="AY647" i="89"/>
  <c r="AX647" i="89"/>
  <c r="AW647" i="89"/>
  <c r="AV647" i="89"/>
  <c r="AU647" i="89"/>
  <c r="AT647" i="89"/>
  <c r="AF647" i="89"/>
  <c r="G647" i="89" s="1"/>
  <c r="BF646" i="89"/>
  <c r="BE646" i="89"/>
  <c r="BD646" i="89"/>
  <c r="BC646" i="89"/>
  <c r="BB646" i="89"/>
  <c r="BA646" i="89"/>
  <c r="AZ646" i="89"/>
  <c r="AY646" i="89"/>
  <c r="AX646" i="89"/>
  <c r="AW646" i="89"/>
  <c r="AV646" i="89"/>
  <c r="AU646" i="89"/>
  <c r="AT646" i="89"/>
  <c r="AF646" i="89"/>
  <c r="G646" i="89" s="1"/>
  <c r="BF645" i="89"/>
  <c r="BE645" i="89"/>
  <c r="BD645" i="89"/>
  <c r="BC645" i="89"/>
  <c r="BB645" i="89"/>
  <c r="BA645" i="89"/>
  <c r="AZ645" i="89"/>
  <c r="AY645" i="89"/>
  <c r="AX645" i="89"/>
  <c r="AW645" i="89"/>
  <c r="AV645" i="89"/>
  <c r="AU645" i="89"/>
  <c r="AT645" i="89"/>
  <c r="AF645" i="89"/>
  <c r="G645" i="89" s="1"/>
  <c r="BF644" i="89"/>
  <c r="BE644" i="89"/>
  <c r="BD644" i="89"/>
  <c r="BC644" i="89"/>
  <c r="BB644" i="89"/>
  <c r="BA644" i="89"/>
  <c r="AZ644" i="89"/>
  <c r="AY644" i="89"/>
  <c r="AX644" i="89"/>
  <c r="AW644" i="89"/>
  <c r="AV644" i="89"/>
  <c r="AU644" i="89"/>
  <c r="AT644" i="89"/>
  <c r="AF644" i="89"/>
  <c r="G644" i="89" s="1"/>
  <c r="BF643" i="89"/>
  <c r="BE643" i="89"/>
  <c r="BD643" i="89"/>
  <c r="BC643" i="89"/>
  <c r="BB643" i="89"/>
  <c r="BA643" i="89"/>
  <c r="AZ643" i="89"/>
  <c r="AY643" i="89"/>
  <c r="AX643" i="89"/>
  <c r="AW643" i="89"/>
  <c r="AV643" i="89"/>
  <c r="AU643" i="89"/>
  <c r="AT643" i="89"/>
  <c r="AF643" i="89"/>
  <c r="G643" i="89" s="1"/>
  <c r="BF642" i="89"/>
  <c r="BE642" i="89"/>
  <c r="BD642" i="89"/>
  <c r="BC642" i="89"/>
  <c r="BB642" i="89"/>
  <c r="BA642" i="89"/>
  <c r="AZ642" i="89"/>
  <c r="AY642" i="89"/>
  <c r="AX642" i="89"/>
  <c r="AW642" i="89"/>
  <c r="AV642" i="89"/>
  <c r="AU642" i="89"/>
  <c r="AT642" i="89"/>
  <c r="AF642" i="89"/>
  <c r="G642" i="89" s="1"/>
  <c r="BF641" i="89"/>
  <c r="BE641" i="89"/>
  <c r="BD641" i="89"/>
  <c r="BC641" i="89"/>
  <c r="BB641" i="89"/>
  <c r="BA641" i="89"/>
  <c r="AZ641" i="89"/>
  <c r="AY641" i="89"/>
  <c r="AX641" i="89"/>
  <c r="AW641" i="89"/>
  <c r="AV641" i="89"/>
  <c r="AU641" i="89"/>
  <c r="AT641" i="89"/>
  <c r="AF641" i="89"/>
  <c r="G641" i="89" s="1"/>
  <c r="BF640" i="89"/>
  <c r="BE640" i="89"/>
  <c r="BD640" i="89"/>
  <c r="BC640" i="89"/>
  <c r="BB640" i="89"/>
  <c r="BA640" i="89"/>
  <c r="AZ640" i="89"/>
  <c r="AY640" i="89"/>
  <c r="AX640" i="89"/>
  <c r="AW640" i="89"/>
  <c r="AV640" i="89"/>
  <c r="AU640" i="89"/>
  <c r="AT640" i="89"/>
  <c r="AF640" i="89"/>
  <c r="G640" i="89" s="1"/>
  <c r="BF639" i="89"/>
  <c r="BE639" i="89"/>
  <c r="BD639" i="89"/>
  <c r="BC639" i="89"/>
  <c r="BB639" i="89"/>
  <c r="BA639" i="89"/>
  <c r="AZ639" i="89"/>
  <c r="AY639" i="89"/>
  <c r="AX639" i="89"/>
  <c r="AW639" i="89"/>
  <c r="AV639" i="89"/>
  <c r="AU639" i="89"/>
  <c r="AT639" i="89"/>
  <c r="AF639" i="89"/>
  <c r="G639" i="89" s="1"/>
  <c r="BF638" i="89"/>
  <c r="BE638" i="89"/>
  <c r="BD638" i="89"/>
  <c r="BC638" i="89"/>
  <c r="BB638" i="89"/>
  <c r="BA638" i="89"/>
  <c r="AZ638" i="89"/>
  <c r="AY638" i="89"/>
  <c r="AX638" i="89"/>
  <c r="AW638" i="89"/>
  <c r="AV638" i="89"/>
  <c r="AU638" i="89"/>
  <c r="AT638" i="89"/>
  <c r="AF638" i="89"/>
  <c r="G638" i="89" s="1"/>
  <c r="BF637" i="89"/>
  <c r="BE637" i="89"/>
  <c r="BD637" i="89"/>
  <c r="BC637" i="89"/>
  <c r="BB637" i="89"/>
  <c r="BA637" i="89"/>
  <c r="AZ637" i="89"/>
  <c r="AY637" i="89"/>
  <c r="AX637" i="89"/>
  <c r="AW637" i="89"/>
  <c r="AV637" i="89"/>
  <c r="AU637" i="89"/>
  <c r="AT637" i="89"/>
  <c r="AF637" i="89"/>
  <c r="G637" i="89" s="1"/>
  <c r="BF636" i="89"/>
  <c r="BE636" i="89"/>
  <c r="BD636" i="89"/>
  <c r="BC636" i="89"/>
  <c r="BB636" i="89"/>
  <c r="BA636" i="89"/>
  <c r="AZ636" i="89"/>
  <c r="AY636" i="89"/>
  <c r="AX636" i="89"/>
  <c r="AW636" i="89"/>
  <c r="AV636" i="89"/>
  <c r="AU636" i="89"/>
  <c r="AT636" i="89"/>
  <c r="AF636" i="89"/>
  <c r="G636" i="89" s="1"/>
  <c r="BF635" i="89"/>
  <c r="BE635" i="89"/>
  <c r="BD635" i="89"/>
  <c r="BC635" i="89"/>
  <c r="BB635" i="89"/>
  <c r="BA635" i="89"/>
  <c r="AZ635" i="89"/>
  <c r="AY635" i="89"/>
  <c r="AX635" i="89"/>
  <c r="AW635" i="89"/>
  <c r="AV635" i="89"/>
  <c r="AU635" i="89"/>
  <c r="AT635" i="89"/>
  <c r="AF635" i="89"/>
  <c r="G635" i="89" s="1"/>
  <c r="BF634" i="89"/>
  <c r="BE634" i="89"/>
  <c r="BD634" i="89"/>
  <c r="BC634" i="89"/>
  <c r="BB634" i="89"/>
  <c r="BA634" i="89"/>
  <c r="AZ634" i="89"/>
  <c r="AY634" i="89"/>
  <c r="AX634" i="89"/>
  <c r="AW634" i="89"/>
  <c r="AV634" i="89"/>
  <c r="AU634" i="89"/>
  <c r="AT634" i="89"/>
  <c r="AF634" i="89"/>
  <c r="G634" i="89" s="1"/>
  <c r="BF633" i="89"/>
  <c r="BE633" i="89"/>
  <c r="BD633" i="89"/>
  <c r="BC633" i="89"/>
  <c r="BB633" i="89"/>
  <c r="BA633" i="89"/>
  <c r="AZ633" i="89"/>
  <c r="AY633" i="89"/>
  <c r="AX633" i="89"/>
  <c r="AW633" i="89"/>
  <c r="AV633" i="89"/>
  <c r="AU633" i="89"/>
  <c r="AT633" i="89"/>
  <c r="AF633" i="89"/>
  <c r="G633" i="89" s="1"/>
  <c r="BF632" i="89"/>
  <c r="BE632" i="89"/>
  <c r="BD632" i="89"/>
  <c r="BC632" i="89"/>
  <c r="BB632" i="89"/>
  <c r="BA632" i="89"/>
  <c r="AZ632" i="89"/>
  <c r="AY632" i="89"/>
  <c r="AX632" i="89"/>
  <c r="AW632" i="89"/>
  <c r="AV632" i="89"/>
  <c r="AU632" i="89"/>
  <c r="AT632" i="89"/>
  <c r="AF632" i="89"/>
  <c r="G632" i="89" s="1"/>
  <c r="BF631" i="89"/>
  <c r="BE631" i="89"/>
  <c r="BD631" i="89"/>
  <c r="BC631" i="89"/>
  <c r="BB631" i="89"/>
  <c r="BA631" i="89"/>
  <c r="AZ631" i="89"/>
  <c r="AY631" i="89"/>
  <c r="AX631" i="89"/>
  <c r="AW631" i="89"/>
  <c r="AV631" i="89"/>
  <c r="AU631" i="89"/>
  <c r="AT631" i="89"/>
  <c r="AF631" i="89"/>
  <c r="G631" i="89" s="1"/>
  <c r="BF630" i="89"/>
  <c r="BE630" i="89"/>
  <c r="BD630" i="89"/>
  <c r="BC630" i="89"/>
  <c r="BB630" i="89"/>
  <c r="BA630" i="89"/>
  <c r="AZ630" i="89"/>
  <c r="AY630" i="89"/>
  <c r="AX630" i="89"/>
  <c r="AW630" i="89"/>
  <c r="AV630" i="89"/>
  <c r="AU630" i="89"/>
  <c r="AT630" i="89"/>
  <c r="AF630" i="89"/>
  <c r="G630" i="89" s="1"/>
  <c r="BF629" i="89"/>
  <c r="BE629" i="89"/>
  <c r="BD629" i="89"/>
  <c r="BC629" i="89"/>
  <c r="BB629" i="89"/>
  <c r="BA629" i="89"/>
  <c r="AZ629" i="89"/>
  <c r="AY629" i="89"/>
  <c r="AX629" i="89"/>
  <c r="AW629" i="89"/>
  <c r="AV629" i="89"/>
  <c r="AU629" i="89"/>
  <c r="AT629" i="89"/>
  <c r="AF629" i="89"/>
  <c r="G629" i="89" s="1"/>
  <c r="BF628" i="89"/>
  <c r="BE628" i="89"/>
  <c r="BD628" i="89"/>
  <c r="BC628" i="89"/>
  <c r="BB628" i="89"/>
  <c r="BA628" i="89"/>
  <c r="AZ628" i="89"/>
  <c r="AY628" i="89"/>
  <c r="AX628" i="89"/>
  <c r="AW628" i="89"/>
  <c r="AV628" i="89"/>
  <c r="AU628" i="89"/>
  <c r="AT628" i="89"/>
  <c r="AF628" i="89"/>
  <c r="G628" i="89" s="1"/>
  <c r="BF627" i="89"/>
  <c r="BE627" i="89"/>
  <c r="BD627" i="89"/>
  <c r="BC627" i="89"/>
  <c r="BB627" i="89"/>
  <c r="BA627" i="89"/>
  <c r="AZ627" i="89"/>
  <c r="AY627" i="89"/>
  <c r="AX627" i="89"/>
  <c r="AW627" i="89"/>
  <c r="AV627" i="89"/>
  <c r="AU627" i="89"/>
  <c r="AT627" i="89"/>
  <c r="AF627" i="89"/>
  <c r="G627" i="89" s="1"/>
  <c r="BF626" i="89"/>
  <c r="BE626" i="89"/>
  <c r="BD626" i="89"/>
  <c r="BC626" i="89"/>
  <c r="BB626" i="89"/>
  <c r="BA626" i="89"/>
  <c r="AZ626" i="89"/>
  <c r="AY626" i="89"/>
  <c r="AX626" i="89"/>
  <c r="AW626" i="89"/>
  <c r="AV626" i="89"/>
  <c r="AU626" i="89"/>
  <c r="AT626" i="89"/>
  <c r="AF626" i="89"/>
  <c r="G626" i="89" s="1"/>
  <c r="BF625" i="89"/>
  <c r="BE625" i="89"/>
  <c r="BD625" i="89"/>
  <c r="BC625" i="89"/>
  <c r="BB625" i="89"/>
  <c r="BA625" i="89"/>
  <c r="AZ625" i="89"/>
  <c r="AY625" i="89"/>
  <c r="AX625" i="89"/>
  <c r="AW625" i="89"/>
  <c r="AV625" i="89"/>
  <c r="AU625" i="89"/>
  <c r="AT625" i="89"/>
  <c r="AF625" i="89"/>
  <c r="G625" i="89" s="1"/>
  <c r="BF624" i="89"/>
  <c r="BE624" i="89"/>
  <c r="BD624" i="89"/>
  <c r="BC624" i="89"/>
  <c r="BB624" i="89"/>
  <c r="BA624" i="89"/>
  <c r="AZ624" i="89"/>
  <c r="AY624" i="89"/>
  <c r="AX624" i="89"/>
  <c r="AW624" i="89"/>
  <c r="AV624" i="89"/>
  <c r="AU624" i="89"/>
  <c r="AT624" i="89"/>
  <c r="AF624" i="89"/>
  <c r="G624" i="89" s="1"/>
  <c r="BF623" i="89"/>
  <c r="BE623" i="89"/>
  <c r="BD623" i="89"/>
  <c r="BC623" i="89"/>
  <c r="BB623" i="89"/>
  <c r="BA623" i="89"/>
  <c r="AZ623" i="89"/>
  <c r="AY623" i="89"/>
  <c r="AX623" i="89"/>
  <c r="AW623" i="89"/>
  <c r="AV623" i="89"/>
  <c r="AU623" i="89"/>
  <c r="AT623" i="89"/>
  <c r="AF623" i="89"/>
  <c r="G623" i="89" s="1"/>
  <c r="BF622" i="89"/>
  <c r="BE622" i="89"/>
  <c r="BD622" i="89"/>
  <c r="BC622" i="89"/>
  <c r="BB622" i="89"/>
  <c r="BA622" i="89"/>
  <c r="AZ622" i="89"/>
  <c r="AY622" i="89"/>
  <c r="AX622" i="89"/>
  <c r="AW622" i="89"/>
  <c r="AV622" i="89"/>
  <c r="AU622" i="89"/>
  <c r="AT622" i="89"/>
  <c r="AF622" i="89"/>
  <c r="G622" i="89" s="1"/>
  <c r="BF621" i="89"/>
  <c r="BE621" i="89"/>
  <c r="BD621" i="89"/>
  <c r="BC621" i="89"/>
  <c r="BB621" i="89"/>
  <c r="BA621" i="89"/>
  <c r="AZ621" i="89"/>
  <c r="AY621" i="89"/>
  <c r="AX621" i="89"/>
  <c r="AW621" i="89"/>
  <c r="AV621" i="89"/>
  <c r="AU621" i="89"/>
  <c r="AT621" i="89"/>
  <c r="AF621" i="89"/>
  <c r="G621" i="89" s="1"/>
  <c r="BF620" i="89"/>
  <c r="BE620" i="89"/>
  <c r="BD620" i="89"/>
  <c r="BC620" i="89"/>
  <c r="BB620" i="89"/>
  <c r="BA620" i="89"/>
  <c r="AZ620" i="89"/>
  <c r="AY620" i="89"/>
  <c r="AX620" i="89"/>
  <c r="AW620" i="89"/>
  <c r="AV620" i="89"/>
  <c r="AU620" i="89"/>
  <c r="AT620" i="89"/>
  <c r="AF620" i="89"/>
  <c r="G620" i="89" s="1"/>
  <c r="BF619" i="89"/>
  <c r="BE619" i="89"/>
  <c r="BD619" i="89"/>
  <c r="BC619" i="89"/>
  <c r="BB619" i="89"/>
  <c r="BA619" i="89"/>
  <c r="AZ619" i="89"/>
  <c r="AY619" i="89"/>
  <c r="AX619" i="89"/>
  <c r="AW619" i="89"/>
  <c r="AV619" i="89"/>
  <c r="AU619" i="89"/>
  <c r="AT619" i="89"/>
  <c r="AF619" i="89"/>
  <c r="G619" i="89" s="1"/>
  <c r="BF618" i="89"/>
  <c r="BE618" i="89"/>
  <c r="BD618" i="89"/>
  <c r="BC618" i="89"/>
  <c r="BB618" i="89"/>
  <c r="BA618" i="89"/>
  <c r="AZ618" i="89"/>
  <c r="AY618" i="89"/>
  <c r="AX618" i="89"/>
  <c r="AW618" i="89"/>
  <c r="AV618" i="89"/>
  <c r="AU618" i="89"/>
  <c r="AT618" i="89"/>
  <c r="AF618" i="89"/>
  <c r="G618" i="89" s="1"/>
  <c r="BF617" i="89"/>
  <c r="BE617" i="89"/>
  <c r="BD617" i="89"/>
  <c r="BC617" i="89"/>
  <c r="BB617" i="89"/>
  <c r="BA617" i="89"/>
  <c r="AZ617" i="89"/>
  <c r="AY617" i="89"/>
  <c r="AX617" i="89"/>
  <c r="AW617" i="89"/>
  <c r="AV617" i="89"/>
  <c r="AU617" i="89"/>
  <c r="AT617" i="89"/>
  <c r="AF617" i="89"/>
  <c r="G617" i="89" s="1"/>
  <c r="BF616" i="89"/>
  <c r="BE616" i="89"/>
  <c r="BD616" i="89"/>
  <c r="BC616" i="89"/>
  <c r="BB616" i="89"/>
  <c r="BA616" i="89"/>
  <c r="AZ616" i="89"/>
  <c r="AY616" i="89"/>
  <c r="AX616" i="89"/>
  <c r="AW616" i="89"/>
  <c r="AV616" i="89"/>
  <c r="AU616" i="89"/>
  <c r="AT616" i="89"/>
  <c r="AF616" i="89"/>
  <c r="G616" i="89" s="1"/>
  <c r="BF615" i="89"/>
  <c r="BE615" i="89"/>
  <c r="BD615" i="89"/>
  <c r="BC615" i="89"/>
  <c r="BB615" i="89"/>
  <c r="BA615" i="89"/>
  <c r="AZ615" i="89"/>
  <c r="AY615" i="89"/>
  <c r="AX615" i="89"/>
  <c r="AW615" i="89"/>
  <c r="AV615" i="89"/>
  <c r="AU615" i="89"/>
  <c r="AT615" i="89"/>
  <c r="AF615" i="89"/>
  <c r="G615" i="89" s="1"/>
  <c r="BF614" i="89"/>
  <c r="BE614" i="89"/>
  <c r="BD614" i="89"/>
  <c r="BC614" i="89"/>
  <c r="BB614" i="89"/>
  <c r="BA614" i="89"/>
  <c r="AZ614" i="89"/>
  <c r="AY614" i="89"/>
  <c r="AX614" i="89"/>
  <c r="AW614" i="89"/>
  <c r="AV614" i="89"/>
  <c r="AU614" i="89"/>
  <c r="AT614" i="89"/>
  <c r="AF614" i="89"/>
  <c r="G614" i="89" s="1"/>
  <c r="BF613" i="89"/>
  <c r="BE613" i="89"/>
  <c r="BD613" i="89"/>
  <c r="BC613" i="89"/>
  <c r="BB613" i="89"/>
  <c r="BA613" i="89"/>
  <c r="AZ613" i="89"/>
  <c r="AY613" i="89"/>
  <c r="AX613" i="89"/>
  <c r="AW613" i="89"/>
  <c r="AV613" i="89"/>
  <c r="AU613" i="89"/>
  <c r="AT613" i="89"/>
  <c r="AF613" i="89"/>
  <c r="G613" i="89" s="1"/>
  <c r="BF612" i="89"/>
  <c r="BE612" i="89"/>
  <c r="BD612" i="89"/>
  <c r="BC612" i="89"/>
  <c r="BB612" i="89"/>
  <c r="BA612" i="89"/>
  <c r="AZ612" i="89"/>
  <c r="AY612" i="89"/>
  <c r="AX612" i="89"/>
  <c r="AW612" i="89"/>
  <c r="AV612" i="89"/>
  <c r="AU612" i="89"/>
  <c r="AT612" i="89"/>
  <c r="AF612" i="89"/>
  <c r="G612" i="89" s="1"/>
  <c r="BF611" i="89"/>
  <c r="BE611" i="89"/>
  <c r="BD611" i="89"/>
  <c r="BC611" i="89"/>
  <c r="BB611" i="89"/>
  <c r="BA611" i="89"/>
  <c r="AZ611" i="89"/>
  <c r="AY611" i="89"/>
  <c r="AX611" i="89"/>
  <c r="AW611" i="89"/>
  <c r="AV611" i="89"/>
  <c r="AU611" i="89"/>
  <c r="AT611" i="89"/>
  <c r="AF611" i="89"/>
  <c r="G611" i="89" s="1"/>
  <c r="BF610" i="89"/>
  <c r="BE610" i="89"/>
  <c r="BD610" i="89"/>
  <c r="BC610" i="89"/>
  <c r="BB610" i="89"/>
  <c r="BA610" i="89"/>
  <c r="AZ610" i="89"/>
  <c r="AY610" i="89"/>
  <c r="AX610" i="89"/>
  <c r="AW610" i="89"/>
  <c r="AV610" i="89"/>
  <c r="AU610" i="89"/>
  <c r="AT610" i="89"/>
  <c r="AF610" i="89"/>
  <c r="G610" i="89" s="1"/>
  <c r="BF609" i="89"/>
  <c r="BE609" i="89"/>
  <c r="BD609" i="89"/>
  <c r="BC609" i="89"/>
  <c r="BB609" i="89"/>
  <c r="BA609" i="89"/>
  <c r="AZ609" i="89"/>
  <c r="AY609" i="89"/>
  <c r="AX609" i="89"/>
  <c r="AW609" i="89"/>
  <c r="AV609" i="89"/>
  <c r="AU609" i="89"/>
  <c r="AT609" i="89"/>
  <c r="AF609" i="89"/>
  <c r="G609" i="89" s="1"/>
  <c r="BF608" i="89"/>
  <c r="BE608" i="89"/>
  <c r="BD608" i="89"/>
  <c r="BC608" i="89"/>
  <c r="BB608" i="89"/>
  <c r="BA608" i="89"/>
  <c r="AZ608" i="89"/>
  <c r="AY608" i="89"/>
  <c r="AX608" i="89"/>
  <c r="AW608" i="89"/>
  <c r="AV608" i="89"/>
  <c r="AU608" i="89"/>
  <c r="AT608" i="89"/>
  <c r="AF608" i="89"/>
  <c r="G608" i="89" s="1"/>
  <c r="BF607" i="89"/>
  <c r="BE607" i="89"/>
  <c r="BD607" i="89"/>
  <c r="BC607" i="89"/>
  <c r="BB607" i="89"/>
  <c r="BA607" i="89"/>
  <c r="AZ607" i="89"/>
  <c r="AY607" i="89"/>
  <c r="AX607" i="89"/>
  <c r="AW607" i="89"/>
  <c r="AV607" i="89"/>
  <c r="AU607" i="89"/>
  <c r="AT607" i="89"/>
  <c r="AF607" i="89"/>
  <c r="G607" i="89" s="1"/>
  <c r="BF606" i="89"/>
  <c r="BE606" i="89"/>
  <c r="BD606" i="89"/>
  <c r="BC606" i="89"/>
  <c r="BB606" i="89"/>
  <c r="BA606" i="89"/>
  <c r="AZ606" i="89"/>
  <c r="AY606" i="89"/>
  <c r="AX606" i="89"/>
  <c r="AW606" i="89"/>
  <c r="AV606" i="89"/>
  <c r="AU606" i="89"/>
  <c r="AT606" i="89"/>
  <c r="AF606" i="89"/>
  <c r="G606" i="89" s="1"/>
  <c r="BF605" i="89"/>
  <c r="BE605" i="89"/>
  <c r="BD605" i="89"/>
  <c r="BC605" i="89"/>
  <c r="BB605" i="89"/>
  <c r="BA605" i="89"/>
  <c r="AZ605" i="89"/>
  <c r="AY605" i="89"/>
  <c r="AX605" i="89"/>
  <c r="AW605" i="89"/>
  <c r="AV605" i="89"/>
  <c r="AU605" i="89"/>
  <c r="AT605" i="89"/>
  <c r="AF605" i="89"/>
  <c r="G605" i="89" s="1"/>
  <c r="BF604" i="89"/>
  <c r="BE604" i="89"/>
  <c r="BD604" i="89"/>
  <c r="BC604" i="89"/>
  <c r="BB604" i="89"/>
  <c r="BA604" i="89"/>
  <c r="AZ604" i="89"/>
  <c r="AY604" i="89"/>
  <c r="AX604" i="89"/>
  <c r="AW604" i="89"/>
  <c r="AV604" i="89"/>
  <c r="AU604" i="89"/>
  <c r="AT604" i="89"/>
  <c r="AF604" i="89"/>
  <c r="G604" i="89" s="1"/>
  <c r="BF603" i="89"/>
  <c r="BE603" i="89"/>
  <c r="BD603" i="89"/>
  <c r="BC603" i="89"/>
  <c r="BB603" i="89"/>
  <c r="BA603" i="89"/>
  <c r="AZ603" i="89"/>
  <c r="AY603" i="89"/>
  <c r="AX603" i="89"/>
  <c r="AW603" i="89"/>
  <c r="AV603" i="89"/>
  <c r="AU603" i="89"/>
  <c r="AT603" i="89"/>
  <c r="AF603" i="89"/>
  <c r="G603" i="89" s="1"/>
  <c r="BF602" i="89"/>
  <c r="BE602" i="89"/>
  <c r="BD602" i="89"/>
  <c r="BC602" i="89"/>
  <c r="BB602" i="89"/>
  <c r="BA602" i="89"/>
  <c r="AZ602" i="89"/>
  <c r="AY602" i="89"/>
  <c r="AX602" i="89"/>
  <c r="AW602" i="89"/>
  <c r="AV602" i="89"/>
  <c r="AU602" i="89"/>
  <c r="AT602" i="89"/>
  <c r="AF602" i="89"/>
  <c r="G602" i="89" s="1"/>
  <c r="BF601" i="89"/>
  <c r="BE601" i="89"/>
  <c r="BD601" i="89"/>
  <c r="BC601" i="89"/>
  <c r="BB601" i="89"/>
  <c r="BA601" i="89"/>
  <c r="AZ601" i="89"/>
  <c r="AY601" i="89"/>
  <c r="AX601" i="89"/>
  <c r="AW601" i="89"/>
  <c r="AV601" i="89"/>
  <c r="AU601" i="89"/>
  <c r="AT601" i="89"/>
  <c r="AF601" i="89"/>
  <c r="G601" i="89" s="1"/>
  <c r="BF600" i="89"/>
  <c r="BE600" i="89"/>
  <c r="BD600" i="89"/>
  <c r="BC600" i="89"/>
  <c r="BB600" i="89"/>
  <c r="BA600" i="89"/>
  <c r="AZ600" i="89"/>
  <c r="AY600" i="89"/>
  <c r="AX600" i="89"/>
  <c r="AW600" i="89"/>
  <c r="AV600" i="89"/>
  <c r="AU600" i="89"/>
  <c r="AT600" i="89"/>
  <c r="AF600" i="89"/>
  <c r="G600" i="89" s="1"/>
  <c r="BF599" i="89"/>
  <c r="BE599" i="89"/>
  <c r="BD599" i="89"/>
  <c r="BC599" i="89"/>
  <c r="BB599" i="89"/>
  <c r="BA599" i="89"/>
  <c r="AZ599" i="89"/>
  <c r="AY599" i="89"/>
  <c r="AX599" i="89"/>
  <c r="AW599" i="89"/>
  <c r="AV599" i="89"/>
  <c r="AU599" i="89"/>
  <c r="AT599" i="89"/>
  <c r="AF599" i="89"/>
  <c r="G599" i="89" s="1"/>
  <c r="BF598" i="89"/>
  <c r="BE598" i="89"/>
  <c r="BD598" i="89"/>
  <c r="BC598" i="89"/>
  <c r="BB598" i="89"/>
  <c r="BA598" i="89"/>
  <c r="AZ598" i="89"/>
  <c r="AY598" i="89"/>
  <c r="AX598" i="89"/>
  <c r="AW598" i="89"/>
  <c r="AV598" i="89"/>
  <c r="AU598" i="89"/>
  <c r="AT598" i="89"/>
  <c r="AF598" i="89"/>
  <c r="G598" i="89" s="1"/>
  <c r="BF597" i="89"/>
  <c r="BE597" i="89"/>
  <c r="BD597" i="89"/>
  <c r="BC597" i="89"/>
  <c r="BB597" i="89"/>
  <c r="BA597" i="89"/>
  <c r="AZ597" i="89"/>
  <c r="AY597" i="89"/>
  <c r="AX597" i="89"/>
  <c r="AW597" i="89"/>
  <c r="AV597" i="89"/>
  <c r="AU597" i="89"/>
  <c r="AT597" i="89"/>
  <c r="AF597" i="89"/>
  <c r="G597" i="89" s="1"/>
  <c r="BF596" i="89"/>
  <c r="BE596" i="89"/>
  <c r="BD596" i="89"/>
  <c r="BC596" i="89"/>
  <c r="BB596" i="89"/>
  <c r="BA596" i="89"/>
  <c r="AZ596" i="89"/>
  <c r="AY596" i="89"/>
  <c r="AX596" i="89"/>
  <c r="AW596" i="89"/>
  <c r="AV596" i="89"/>
  <c r="AU596" i="89"/>
  <c r="AT596" i="89"/>
  <c r="AF596" i="89"/>
  <c r="G596" i="89" s="1"/>
  <c r="BF595" i="89"/>
  <c r="BE595" i="89"/>
  <c r="BD595" i="89"/>
  <c r="BC595" i="89"/>
  <c r="BB595" i="89"/>
  <c r="BA595" i="89"/>
  <c r="AZ595" i="89"/>
  <c r="AY595" i="89"/>
  <c r="AX595" i="89"/>
  <c r="AW595" i="89"/>
  <c r="AV595" i="89"/>
  <c r="AU595" i="89"/>
  <c r="AT595" i="89"/>
  <c r="AF595" i="89"/>
  <c r="G595" i="89" s="1"/>
  <c r="BF594" i="89"/>
  <c r="BE594" i="89"/>
  <c r="BD594" i="89"/>
  <c r="BC594" i="89"/>
  <c r="BB594" i="89"/>
  <c r="BA594" i="89"/>
  <c r="AZ594" i="89"/>
  <c r="AY594" i="89"/>
  <c r="AX594" i="89"/>
  <c r="AW594" i="89"/>
  <c r="AV594" i="89"/>
  <c r="AU594" i="89"/>
  <c r="AT594" i="89"/>
  <c r="AF594" i="89"/>
  <c r="G594" i="89" s="1"/>
  <c r="BF593" i="89"/>
  <c r="BE593" i="89"/>
  <c r="BD593" i="89"/>
  <c r="BC593" i="89"/>
  <c r="BB593" i="89"/>
  <c r="BA593" i="89"/>
  <c r="AZ593" i="89"/>
  <c r="AY593" i="89"/>
  <c r="AX593" i="89"/>
  <c r="AW593" i="89"/>
  <c r="AV593" i="89"/>
  <c r="AU593" i="89"/>
  <c r="AT593" i="89"/>
  <c r="AF593" i="89"/>
  <c r="G593" i="89" s="1"/>
  <c r="BF592" i="89"/>
  <c r="BE592" i="89"/>
  <c r="BD592" i="89"/>
  <c r="BC592" i="89"/>
  <c r="BB592" i="89"/>
  <c r="BA592" i="89"/>
  <c r="AZ592" i="89"/>
  <c r="AY592" i="89"/>
  <c r="AX592" i="89"/>
  <c r="AW592" i="89"/>
  <c r="AV592" i="89"/>
  <c r="AU592" i="89"/>
  <c r="AT592" i="89"/>
  <c r="AF592" i="89"/>
  <c r="G592" i="89" s="1"/>
  <c r="BF591" i="89"/>
  <c r="BE591" i="89"/>
  <c r="BD591" i="89"/>
  <c r="BC591" i="89"/>
  <c r="BB591" i="89"/>
  <c r="BA591" i="89"/>
  <c r="AZ591" i="89"/>
  <c r="AY591" i="89"/>
  <c r="AX591" i="89"/>
  <c r="AW591" i="89"/>
  <c r="AV591" i="89"/>
  <c r="AU591" i="89"/>
  <c r="AT591" i="89"/>
  <c r="AF591" i="89"/>
  <c r="G591" i="89" s="1"/>
  <c r="BF590" i="89"/>
  <c r="BE590" i="89"/>
  <c r="BD590" i="89"/>
  <c r="BC590" i="89"/>
  <c r="BB590" i="89"/>
  <c r="BA590" i="89"/>
  <c r="AZ590" i="89"/>
  <c r="AY590" i="89"/>
  <c r="AX590" i="89"/>
  <c r="AW590" i="89"/>
  <c r="AV590" i="89"/>
  <c r="AU590" i="89"/>
  <c r="AT590" i="89"/>
  <c r="AF590" i="89"/>
  <c r="G590" i="89" s="1"/>
  <c r="BF589" i="89"/>
  <c r="BE589" i="89"/>
  <c r="BD589" i="89"/>
  <c r="BC589" i="89"/>
  <c r="BB589" i="89"/>
  <c r="BA589" i="89"/>
  <c r="AZ589" i="89"/>
  <c r="AY589" i="89"/>
  <c r="AX589" i="89"/>
  <c r="AW589" i="89"/>
  <c r="AV589" i="89"/>
  <c r="AU589" i="89"/>
  <c r="AT589" i="89"/>
  <c r="AF589" i="89"/>
  <c r="G589" i="89" s="1"/>
  <c r="BF588" i="89"/>
  <c r="BE588" i="89"/>
  <c r="BD588" i="89"/>
  <c r="BC588" i="89"/>
  <c r="BB588" i="89"/>
  <c r="BA588" i="89"/>
  <c r="AZ588" i="89"/>
  <c r="AY588" i="89"/>
  <c r="AX588" i="89"/>
  <c r="AW588" i="89"/>
  <c r="AV588" i="89"/>
  <c r="AU588" i="89"/>
  <c r="AT588" i="89"/>
  <c r="AF588" i="89"/>
  <c r="G588" i="89" s="1"/>
  <c r="BF587" i="89"/>
  <c r="BE587" i="89"/>
  <c r="BD587" i="89"/>
  <c r="BC587" i="89"/>
  <c r="BB587" i="89"/>
  <c r="BA587" i="89"/>
  <c r="AZ587" i="89"/>
  <c r="AY587" i="89"/>
  <c r="AX587" i="89"/>
  <c r="AW587" i="89"/>
  <c r="AV587" i="89"/>
  <c r="AU587" i="89"/>
  <c r="AT587" i="89"/>
  <c r="AF587" i="89"/>
  <c r="G587" i="89" s="1"/>
  <c r="BF586" i="89"/>
  <c r="BE586" i="89"/>
  <c r="BD586" i="89"/>
  <c r="BC586" i="89"/>
  <c r="BB586" i="89"/>
  <c r="BA586" i="89"/>
  <c r="AZ586" i="89"/>
  <c r="AY586" i="89"/>
  <c r="AX586" i="89"/>
  <c r="AW586" i="89"/>
  <c r="AV586" i="89"/>
  <c r="AU586" i="89"/>
  <c r="AT586" i="89"/>
  <c r="AF586" i="89"/>
  <c r="G586" i="89" s="1"/>
  <c r="BF585" i="89"/>
  <c r="BE585" i="89"/>
  <c r="BD585" i="89"/>
  <c r="BC585" i="89"/>
  <c r="BB585" i="89"/>
  <c r="BA585" i="89"/>
  <c r="AZ585" i="89"/>
  <c r="AY585" i="89"/>
  <c r="AX585" i="89"/>
  <c r="AW585" i="89"/>
  <c r="AV585" i="89"/>
  <c r="AU585" i="89"/>
  <c r="AT585" i="89"/>
  <c r="AF585" i="89"/>
  <c r="G585" i="89" s="1"/>
  <c r="BF584" i="89"/>
  <c r="BE584" i="89"/>
  <c r="BD584" i="89"/>
  <c r="BC584" i="89"/>
  <c r="BB584" i="89"/>
  <c r="BA584" i="89"/>
  <c r="AZ584" i="89"/>
  <c r="AY584" i="89"/>
  <c r="AX584" i="89"/>
  <c r="AW584" i="89"/>
  <c r="AV584" i="89"/>
  <c r="AU584" i="89"/>
  <c r="AT584" i="89"/>
  <c r="AF584" i="89"/>
  <c r="G584" i="89" s="1"/>
  <c r="BF583" i="89"/>
  <c r="BE583" i="89"/>
  <c r="BD583" i="89"/>
  <c r="BC583" i="89"/>
  <c r="BB583" i="89"/>
  <c r="BA583" i="89"/>
  <c r="AZ583" i="89"/>
  <c r="AY583" i="89"/>
  <c r="AX583" i="89"/>
  <c r="AW583" i="89"/>
  <c r="AV583" i="89"/>
  <c r="AU583" i="89"/>
  <c r="AT583" i="89"/>
  <c r="AF583" i="89"/>
  <c r="G583" i="89" s="1"/>
  <c r="BF582" i="89"/>
  <c r="BE582" i="89"/>
  <c r="BD582" i="89"/>
  <c r="BC582" i="89"/>
  <c r="BB582" i="89"/>
  <c r="BA582" i="89"/>
  <c r="AZ582" i="89"/>
  <c r="AY582" i="89"/>
  <c r="AX582" i="89"/>
  <c r="AW582" i="89"/>
  <c r="AV582" i="89"/>
  <c r="AU582" i="89"/>
  <c r="AT582" i="89"/>
  <c r="AF582" i="89"/>
  <c r="G582" i="89" s="1"/>
  <c r="BF581" i="89"/>
  <c r="BE581" i="89"/>
  <c r="BD581" i="89"/>
  <c r="BC581" i="89"/>
  <c r="BB581" i="89"/>
  <c r="BA581" i="89"/>
  <c r="AZ581" i="89"/>
  <c r="AY581" i="89"/>
  <c r="AX581" i="89"/>
  <c r="AW581" i="89"/>
  <c r="AV581" i="89"/>
  <c r="AU581" i="89"/>
  <c r="AT581" i="89"/>
  <c r="AF581" i="89"/>
  <c r="G581" i="89" s="1"/>
  <c r="BF580" i="89"/>
  <c r="BE580" i="89"/>
  <c r="BD580" i="89"/>
  <c r="BC580" i="89"/>
  <c r="BB580" i="89"/>
  <c r="BA580" i="89"/>
  <c r="AZ580" i="89"/>
  <c r="AY580" i="89"/>
  <c r="AX580" i="89"/>
  <c r="AW580" i="89"/>
  <c r="AV580" i="89"/>
  <c r="AU580" i="89"/>
  <c r="AT580" i="89"/>
  <c r="AF580" i="89"/>
  <c r="G580" i="89" s="1"/>
  <c r="BF579" i="89"/>
  <c r="BE579" i="89"/>
  <c r="BD579" i="89"/>
  <c r="BC579" i="89"/>
  <c r="BB579" i="89"/>
  <c r="BA579" i="89"/>
  <c r="AZ579" i="89"/>
  <c r="AY579" i="89"/>
  <c r="AX579" i="89"/>
  <c r="AW579" i="89"/>
  <c r="AV579" i="89"/>
  <c r="AU579" i="89"/>
  <c r="AT579" i="89"/>
  <c r="AF579" i="89"/>
  <c r="G579" i="89" s="1"/>
  <c r="BF578" i="89"/>
  <c r="BE578" i="89"/>
  <c r="BD578" i="89"/>
  <c r="BC578" i="89"/>
  <c r="BB578" i="89"/>
  <c r="BA578" i="89"/>
  <c r="AZ578" i="89"/>
  <c r="AY578" i="89"/>
  <c r="AX578" i="89"/>
  <c r="AW578" i="89"/>
  <c r="AV578" i="89"/>
  <c r="AU578" i="89"/>
  <c r="AT578" i="89"/>
  <c r="AF578" i="89"/>
  <c r="G578" i="89" s="1"/>
  <c r="BF577" i="89"/>
  <c r="BE577" i="89"/>
  <c r="BD577" i="89"/>
  <c r="BC577" i="89"/>
  <c r="BB577" i="89"/>
  <c r="BA577" i="89"/>
  <c r="AZ577" i="89"/>
  <c r="AY577" i="89"/>
  <c r="AX577" i="89"/>
  <c r="AW577" i="89"/>
  <c r="AV577" i="89"/>
  <c r="AU577" i="89"/>
  <c r="AT577" i="89"/>
  <c r="AF577" i="89"/>
  <c r="G577" i="89" s="1"/>
  <c r="BF576" i="89"/>
  <c r="BE576" i="89"/>
  <c r="BD576" i="89"/>
  <c r="BC576" i="89"/>
  <c r="BB576" i="89"/>
  <c r="BA576" i="89"/>
  <c r="AZ576" i="89"/>
  <c r="AY576" i="89"/>
  <c r="AX576" i="89"/>
  <c r="AW576" i="89"/>
  <c r="AV576" i="89"/>
  <c r="AU576" i="89"/>
  <c r="AT576" i="89"/>
  <c r="AF576" i="89"/>
  <c r="G576" i="89" s="1"/>
  <c r="BF575" i="89"/>
  <c r="BE575" i="89"/>
  <c r="BD575" i="89"/>
  <c r="BC575" i="89"/>
  <c r="BB575" i="89"/>
  <c r="BA575" i="89"/>
  <c r="AZ575" i="89"/>
  <c r="AY575" i="89"/>
  <c r="AX575" i="89"/>
  <c r="AW575" i="89"/>
  <c r="AV575" i="89"/>
  <c r="AU575" i="89"/>
  <c r="AT575" i="89"/>
  <c r="AF575" i="89"/>
  <c r="G575" i="89" s="1"/>
  <c r="BF574" i="89"/>
  <c r="BE574" i="89"/>
  <c r="BD574" i="89"/>
  <c r="BC574" i="89"/>
  <c r="BB574" i="89"/>
  <c r="BA574" i="89"/>
  <c r="AZ574" i="89"/>
  <c r="AY574" i="89"/>
  <c r="AX574" i="89"/>
  <c r="AW574" i="89"/>
  <c r="AV574" i="89"/>
  <c r="AU574" i="89"/>
  <c r="AT574" i="89"/>
  <c r="AF574" i="89"/>
  <c r="G574" i="89" s="1"/>
  <c r="BF573" i="89"/>
  <c r="BE573" i="89"/>
  <c r="BD573" i="89"/>
  <c r="BC573" i="89"/>
  <c r="BB573" i="89"/>
  <c r="BA573" i="89"/>
  <c r="AZ573" i="89"/>
  <c r="AY573" i="89"/>
  <c r="AX573" i="89"/>
  <c r="AW573" i="89"/>
  <c r="AV573" i="89"/>
  <c r="AU573" i="89"/>
  <c r="AT573" i="89"/>
  <c r="AF573" i="89"/>
  <c r="G573" i="89" s="1"/>
  <c r="BF572" i="89"/>
  <c r="BE572" i="89"/>
  <c r="BD572" i="89"/>
  <c r="BC572" i="89"/>
  <c r="BB572" i="89"/>
  <c r="BA572" i="89"/>
  <c r="AZ572" i="89"/>
  <c r="AY572" i="89"/>
  <c r="AX572" i="89"/>
  <c r="AW572" i="89"/>
  <c r="AV572" i="89"/>
  <c r="AU572" i="89"/>
  <c r="AT572" i="89"/>
  <c r="AF572" i="89"/>
  <c r="G572" i="89" s="1"/>
  <c r="BF571" i="89"/>
  <c r="BE571" i="89"/>
  <c r="BD571" i="89"/>
  <c r="BC571" i="89"/>
  <c r="BB571" i="89"/>
  <c r="BA571" i="89"/>
  <c r="AZ571" i="89"/>
  <c r="AY571" i="89"/>
  <c r="AX571" i="89"/>
  <c r="AW571" i="89"/>
  <c r="AV571" i="89"/>
  <c r="AU571" i="89"/>
  <c r="AT571" i="89"/>
  <c r="AF571" i="89"/>
  <c r="G571" i="89" s="1"/>
  <c r="BF570" i="89"/>
  <c r="BE570" i="89"/>
  <c r="BD570" i="89"/>
  <c r="BC570" i="89"/>
  <c r="BB570" i="89"/>
  <c r="BA570" i="89"/>
  <c r="AZ570" i="89"/>
  <c r="AY570" i="89"/>
  <c r="AX570" i="89"/>
  <c r="AW570" i="89"/>
  <c r="AV570" i="89"/>
  <c r="AU570" i="89"/>
  <c r="AT570" i="89"/>
  <c r="AF570" i="89"/>
  <c r="G570" i="89" s="1"/>
  <c r="BF569" i="89"/>
  <c r="BE569" i="89"/>
  <c r="BD569" i="89"/>
  <c r="BC569" i="89"/>
  <c r="BB569" i="89"/>
  <c r="BA569" i="89"/>
  <c r="AZ569" i="89"/>
  <c r="AY569" i="89"/>
  <c r="AX569" i="89"/>
  <c r="AW569" i="89"/>
  <c r="AV569" i="89"/>
  <c r="AU569" i="89"/>
  <c r="AT569" i="89"/>
  <c r="AF569" i="89"/>
  <c r="G569" i="89" s="1"/>
  <c r="BF568" i="89"/>
  <c r="BE568" i="89"/>
  <c r="BD568" i="89"/>
  <c r="BC568" i="89"/>
  <c r="BB568" i="89"/>
  <c r="BA568" i="89"/>
  <c r="AZ568" i="89"/>
  <c r="AY568" i="89"/>
  <c r="AX568" i="89"/>
  <c r="AW568" i="89"/>
  <c r="AV568" i="89"/>
  <c r="AU568" i="89"/>
  <c r="AT568" i="89"/>
  <c r="AF568" i="89"/>
  <c r="G568" i="89" s="1"/>
  <c r="BF567" i="89"/>
  <c r="BE567" i="89"/>
  <c r="BD567" i="89"/>
  <c r="BC567" i="89"/>
  <c r="BB567" i="89"/>
  <c r="BA567" i="89"/>
  <c r="AZ567" i="89"/>
  <c r="AY567" i="89"/>
  <c r="AX567" i="89"/>
  <c r="AW567" i="89"/>
  <c r="AV567" i="89"/>
  <c r="AU567" i="89"/>
  <c r="AT567" i="89"/>
  <c r="AF567" i="89"/>
  <c r="G567" i="89" s="1"/>
  <c r="BF566" i="89"/>
  <c r="BE566" i="89"/>
  <c r="BD566" i="89"/>
  <c r="BC566" i="89"/>
  <c r="BB566" i="89"/>
  <c r="BA566" i="89"/>
  <c r="AZ566" i="89"/>
  <c r="AY566" i="89"/>
  <c r="AX566" i="89"/>
  <c r="AW566" i="89"/>
  <c r="AV566" i="89"/>
  <c r="AU566" i="89"/>
  <c r="AT566" i="89"/>
  <c r="AF566" i="89"/>
  <c r="G566" i="89" s="1"/>
  <c r="BF565" i="89"/>
  <c r="BE565" i="89"/>
  <c r="BD565" i="89"/>
  <c r="BC565" i="89"/>
  <c r="BB565" i="89"/>
  <c r="BA565" i="89"/>
  <c r="AZ565" i="89"/>
  <c r="AY565" i="89"/>
  <c r="AX565" i="89"/>
  <c r="AW565" i="89"/>
  <c r="AV565" i="89"/>
  <c r="AU565" i="89"/>
  <c r="AT565" i="89"/>
  <c r="AF565" i="89"/>
  <c r="G565" i="89" s="1"/>
  <c r="BF564" i="89"/>
  <c r="BE564" i="89"/>
  <c r="BD564" i="89"/>
  <c r="BC564" i="89"/>
  <c r="BB564" i="89"/>
  <c r="BA564" i="89"/>
  <c r="AZ564" i="89"/>
  <c r="AY564" i="89"/>
  <c r="AX564" i="89"/>
  <c r="AW564" i="89"/>
  <c r="AV564" i="89"/>
  <c r="AU564" i="89"/>
  <c r="AT564" i="89"/>
  <c r="AF564" i="89"/>
  <c r="G564" i="89" s="1"/>
  <c r="BF563" i="89"/>
  <c r="BE563" i="89"/>
  <c r="BD563" i="89"/>
  <c r="BC563" i="89"/>
  <c r="BB563" i="89"/>
  <c r="BA563" i="89"/>
  <c r="AZ563" i="89"/>
  <c r="AY563" i="89"/>
  <c r="AX563" i="89"/>
  <c r="AW563" i="89"/>
  <c r="AV563" i="89"/>
  <c r="AU563" i="89"/>
  <c r="AT563" i="89"/>
  <c r="AF563" i="89"/>
  <c r="G563" i="89" s="1"/>
  <c r="BF562" i="89"/>
  <c r="BE562" i="89"/>
  <c r="BD562" i="89"/>
  <c r="BC562" i="89"/>
  <c r="BB562" i="89"/>
  <c r="BA562" i="89"/>
  <c r="AZ562" i="89"/>
  <c r="AY562" i="89"/>
  <c r="AX562" i="89"/>
  <c r="AW562" i="89"/>
  <c r="AV562" i="89"/>
  <c r="AU562" i="89"/>
  <c r="AT562" i="89"/>
  <c r="AF562" i="89"/>
  <c r="G562" i="89" s="1"/>
  <c r="BF561" i="89"/>
  <c r="BE561" i="89"/>
  <c r="BD561" i="89"/>
  <c r="BC561" i="89"/>
  <c r="BB561" i="89"/>
  <c r="BA561" i="89"/>
  <c r="AZ561" i="89"/>
  <c r="AY561" i="89"/>
  <c r="AX561" i="89"/>
  <c r="AW561" i="89"/>
  <c r="AV561" i="89"/>
  <c r="AU561" i="89"/>
  <c r="AT561" i="89"/>
  <c r="AF561" i="89"/>
  <c r="G561" i="89" s="1"/>
  <c r="BF560" i="89"/>
  <c r="BE560" i="89"/>
  <c r="BD560" i="89"/>
  <c r="BC560" i="89"/>
  <c r="BB560" i="89"/>
  <c r="BA560" i="89"/>
  <c r="AZ560" i="89"/>
  <c r="AY560" i="89"/>
  <c r="AX560" i="89"/>
  <c r="AW560" i="89"/>
  <c r="AV560" i="89"/>
  <c r="AU560" i="89"/>
  <c r="AT560" i="89"/>
  <c r="AF560" i="89"/>
  <c r="G560" i="89" s="1"/>
  <c r="BF559" i="89"/>
  <c r="BE559" i="89"/>
  <c r="BD559" i="89"/>
  <c r="BC559" i="89"/>
  <c r="BB559" i="89"/>
  <c r="BA559" i="89"/>
  <c r="AZ559" i="89"/>
  <c r="AY559" i="89"/>
  <c r="AX559" i="89"/>
  <c r="AW559" i="89"/>
  <c r="AV559" i="89"/>
  <c r="AU559" i="89"/>
  <c r="AT559" i="89"/>
  <c r="AF559" i="89"/>
  <c r="G559" i="89" s="1"/>
  <c r="BF558" i="89"/>
  <c r="BE558" i="89"/>
  <c r="BD558" i="89"/>
  <c r="BC558" i="89"/>
  <c r="BB558" i="89"/>
  <c r="BA558" i="89"/>
  <c r="AZ558" i="89"/>
  <c r="AY558" i="89"/>
  <c r="AX558" i="89"/>
  <c r="AW558" i="89"/>
  <c r="AV558" i="89"/>
  <c r="AU558" i="89"/>
  <c r="AT558" i="89"/>
  <c r="AF558" i="89"/>
  <c r="G558" i="89" s="1"/>
  <c r="BF557" i="89"/>
  <c r="BE557" i="89"/>
  <c r="BD557" i="89"/>
  <c r="BC557" i="89"/>
  <c r="BB557" i="89"/>
  <c r="BA557" i="89"/>
  <c r="AZ557" i="89"/>
  <c r="AY557" i="89"/>
  <c r="AX557" i="89"/>
  <c r="AW557" i="89"/>
  <c r="AV557" i="89"/>
  <c r="AU557" i="89"/>
  <c r="AT557" i="89"/>
  <c r="AF557" i="89"/>
  <c r="G557" i="89" s="1"/>
  <c r="BF556" i="89"/>
  <c r="BE556" i="89"/>
  <c r="BD556" i="89"/>
  <c r="BC556" i="89"/>
  <c r="BB556" i="89"/>
  <c r="BA556" i="89"/>
  <c r="AZ556" i="89"/>
  <c r="AY556" i="89"/>
  <c r="AX556" i="89"/>
  <c r="AW556" i="89"/>
  <c r="AV556" i="89"/>
  <c r="AU556" i="89"/>
  <c r="AT556" i="89"/>
  <c r="AF556" i="89"/>
  <c r="G556" i="89" s="1"/>
  <c r="BF555" i="89"/>
  <c r="BE555" i="89"/>
  <c r="BD555" i="89"/>
  <c r="BC555" i="89"/>
  <c r="BB555" i="89"/>
  <c r="BA555" i="89"/>
  <c r="AZ555" i="89"/>
  <c r="AY555" i="89"/>
  <c r="AX555" i="89"/>
  <c r="AW555" i="89"/>
  <c r="AV555" i="89"/>
  <c r="AU555" i="89"/>
  <c r="AT555" i="89"/>
  <c r="AF555" i="89"/>
  <c r="G555" i="89" s="1"/>
  <c r="BF554" i="89"/>
  <c r="BE554" i="89"/>
  <c r="BD554" i="89"/>
  <c r="BC554" i="89"/>
  <c r="BB554" i="89"/>
  <c r="BA554" i="89"/>
  <c r="AZ554" i="89"/>
  <c r="AY554" i="89"/>
  <c r="AX554" i="89"/>
  <c r="AW554" i="89"/>
  <c r="AV554" i="89"/>
  <c r="AU554" i="89"/>
  <c r="AT554" i="89"/>
  <c r="AF554" i="89"/>
  <c r="G554" i="89" s="1"/>
  <c r="BF553" i="89"/>
  <c r="BE553" i="89"/>
  <c r="BD553" i="89"/>
  <c r="BC553" i="89"/>
  <c r="BB553" i="89"/>
  <c r="BA553" i="89"/>
  <c r="AZ553" i="89"/>
  <c r="AY553" i="89"/>
  <c r="AX553" i="89"/>
  <c r="AW553" i="89"/>
  <c r="AV553" i="89"/>
  <c r="AU553" i="89"/>
  <c r="AT553" i="89"/>
  <c r="AF553" i="89"/>
  <c r="G553" i="89" s="1"/>
  <c r="BF552" i="89"/>
  <c r="BE552" i="89"/>
  <c r="BD552" i="89"/>
  <c r="BC552" i="89"/>
  <c r="BB552" i="89"/>
  <c r="BA552" i="89"/>
  <c r="AZ552" i="89"/>
  <c r="AY552" i="89"/>
  <c r="AX552" i="89"/>
  <c r="AW552" i="89"/>
  <c r="AV552" i="89"/>
  <c r="AU552" i="89"/>
  <c r="AT552" i="89"/>
  <c r="AF552" i="89"/>
  <c r="G552" i="89" s="1"/>
  <c r="BF551" i="89"/>
  <c r="BE551" i="89"/>
  <c r="BD551" i="89"/>
  <c r="BC551" i="89"/>
  <c r="BB551" i="89"/>
  <c r="BA551" i="89"/>
  <c r="AZ551" i="89"/>
  <c r="AY551" i="89"/>
  <c r="AX551" i="89"/>
  <c r="AW551" i="89"/>
  <c r="AV551" i="89"/>
  <c r="AU551" i="89"/>
  <c r="AT551" i="89"/>
  <c r="AF551" i="89"/>
  <c r="G551" i="89" s="1"/>
  <c r="BF550" i="89"/>
  <c r="BE550" i="89"/>
  <c r="BD550" i="89"/>
  <c r="BC550" i="89"/>
  <c r="BB550" i="89"/>
  <c r="BA550" i="89"/>
  <c r="AZ550" i="89"/>
  <c r="AY550" i="89"/>
  <c r="AX550" i="89"/>
  <c r="AW550" i="89"/>
  <c r="AV550" i="89"/>
  <c r="AU550" i="89"/>
  <c r="AT550" i="89"/>
  <c r="AF550" i="89"/>
  <c r="G550" i="89" s="1"/>
  <c r="BF549" i="89"/>
  <c r="BE549" i="89"/>
  <c r="BD549" i="89"/>
  <c r="BC549" i="89"/>
  <c r="BB549" i="89"/>
  <c r="BA549" i="89"/>
  <c r="AZ549" i="89"/>
  <c r="AY549" i="89"/>
  <c r="AX549" i="89"/>
  <c r="AW549" i="89"/>
  <c r="AV549" i="89"/>
  <c r="AU549" i="89"/>
  <c r="AT549" i="89"/>
  <c r="AF549" i="89"/>
  <c r="G549" i="89" s="1"/>
  <c r="BF548" i="89"/>
  <c r="BE548" i="89"/>
  <c r="BD548" i="89"/>
  <c r="BC548" i="89"/>
  <c r="BB548" i="89"/>
  <c r="BA548" i="89"/>
  <c r="AZ548" i="89"/>
  <c r="AY548" i="89"/>
  <c r="AX548" i="89"/>
  <c r="AW548" i="89"/>
  <c r="AV548" i="89"/>
  <c r="AU548" i="89"/>
  <c r="AT548" i="89"/>
  <c r="AF548" i="89"/>
  <c r="G548" i="89" s="1"/>
  <c r="BF547" i="89"/>
  <c r="BE547" i="89"/>
  <c r="BD547" i="89"/>
  <c r="BC547" i="89"/>
  <c r="BB547" i="89"/>
  <c r="BA547" i="89"/>
  <c r="AZ547" i="89"/>
  <c r="AY547" i="89"/>
  <c r="AX547" i="89"/>
  <c r="AW547" i="89"/>
  <c r="AV547" i="89"/>
  <c r="AU547" i="89"/>
  <c r="AT547" i="89"/>
  <c r="AF547" i="89"/>
  <c r="G547" i="89" s="1"/>
  <c r="BF546" i="89"/>
  <c r="BE546" i="89"/>
  <c r="BD546" i="89"/>
  <c r="BC546" i="89"/>
  <c r="BB546" i="89"/>
  <c r="BA546" i="89"/>
  <c r="AZ546" i="89"/>
  <c r="AY546" i="89"/>
  <c r="AX546" i="89"/>
  <c r="AW546" i="89"/>
  <c r="AV546" i="89"/>
  <c r="AU546" i="89"/>
  <c r="AT546" i="89"/>
  <c r="AF546" i="89"/>
  <c r="G546" i="89" s="1"/>
  <c r="BF545" i="89"/>
  <c r="BE545" i="89"/>
  <c r="BD545" i="89"/>
  <c r="BC545" i="89"/>
  <c r="BB545" i="89"/>
  <c r="BA545" i="89"/>
  <c r="AZ545" i="89"/>
  <c r="AY545" i="89"/>
  <c r="AX545" i="89"/>
  <c r="AW545" i="89"/>
  <c r="AV545" i="89"/>
  <c r="AU545" i="89"/>
  <c r="AT545" i="89"/>
  <c r="AF545" i="89"/>
  <c r="G545" i="89" s="1"/>
  <c r="BF544" i="89"/>
  <c r="BE544" i="89"/>
  <c r="BD544" i="89"/>
  <c r="BC544" i="89"/>
  <c r="BB544" i="89"/>
  <c r="BA544" i="89"/>
  <c r="AZ544" i="89"/>
  <c r="AY544" i="89"/>
  <c r="AX544" i="89"/>
  <c r="AW544" i="89"/>
  <c r="AV544" i="89"/>
  <c r="AU544" i="89"/>
  <c r="AT544" i="89"/>
  <c r="AF544" i="89"/>
  <c r="G544" i="89" s="1"/>
  <c r="BF543" i="89"/>
  <c r="BE543" i="89"/>
  <c r="BD543" i="89"/>
  <c r="BC543" i="89"/>
  <c r="BB543" i="89"/>
  <c r="BA543" i="89"/>
  <c r="AZ543" i="89"/>
  <c r="AY543" i="89"/>
  <c r="AX543" i="89"/>
  <c r="AW543" i="89"/>
  <c r="AV543" i="89"/>
  <c r="AU543" i="89"/>
  <c r="AT543" i="89"/>
  <c r="AF543" i="89"/>
  <c r="G543" i="89" s="1"/>
  <c r="BF542" i="89"/>
  <c r="BE542" i="89"/>
  <c r="BD542" i="89"/>
  <c r="BC542" i="89"/>
  <c r="BB542" i="89"/>
  <c r="BA542" i="89"/>
  <c r="AZ542" i="89"/>
  <c r="AY542" i="89"/>
  <c r="AX542" i="89"/>
  <c r="AW542" i="89"/>
  <c r="AV542" i="89"/>
  <c r="AU542" i="89"/>
  <c r="AT542" i="89"/>
  <c r="AF542" i="89"/>
  <c r="G542" i="89" s="1"/>
  <c r="BF541" i="89"/>
  <c r="BE541" i="89"/>
  <c r="BD541" i="89"/>
  <c r="BC541" i="89"/>
  <c r="BB541" i="89"/>
  <c r="BA541" i="89"/>
  <c r="AZ541" i="89"/>
  <c r="AY541" i="89"/>
  <c r="AX541" i="89"/>
  <c r="AW541" i="89"/>
  <c r="AV541" i="89"/>
  <c r="AU541" i="89"/>
  <c r="AT541" i="89"/>
  <c r="AF541" i="89"/>
  <c r="G541" i="89" s="1"/>
  <c r="BF540" i="89"/>
  <c r="BE540" i="89"/>
  <c r="BD540" i="89"/>
  <c r="BC540" i="89"/>
  <c r="BB540" i="89"/>
  <c r="BA540" i="89"/>
  <c r="AZ540" i="89"/>
  <c r="AY540" i="89"/>
  <c r="AX540" i="89"/>
  <c r="AW540" i="89"/>
  <c r="AV540" i="89"/>
  <c r="AU540" i="89"/>
  <c r="AT540" i="89"/>
  <c r="AF540" i="89"/>
  <c r="G540" i="89" s="1"/>
  <c r="BF539" i="89"/>
  <c r="BE539" i="89"/>
  <c r="BD539" i="89"/>
  <c r="BC539" i="89"/>
  <c r="BB539" i="89"/>
  <c r="BA539" i="89"/>
  <c r="AZ539" i="89"/>
  <c r="AY539" i="89"/>
  <c r="AX539" i="89"/>
  <c r="AW539" i="89"/>
  <c r="AV539" i="89"/>
  <c r="AU539" i="89"/>
  <c r="AT539" i="89"/>
  <c r="AF539" i="89"/>
  <c r="G539" i="89" s="1"/>
  <c r="BF538" i="89"/>
  <c r="BE538" i="89"/>
  <c r="BD538" i="89"/>
  <c r="BC538" i="89"/>
  <c r="BB538" i="89"/>
  <c r="BA538" i="89"/>
  <c r="AZ538" i="89"/>
  <c r="AY538" i="89"/>
  <c r="AX538" i="89"/>
  <c r="AW538" i="89"/>
  <c r="AV538" i="89"/>
  <c r="AU538" i="89"/>
  <c r="AT538" i="89"/>
  <c r="AF538" i="89"/>
  <c r="G538" i="89" s="1"/>
  <c r="BF537" i="89"/>
  <c r="BE537" i="89"/>
  <c r="BD537" i="89"/>
  <c r="BC537" i="89"/>
  <c r="BB537" i="89"/>
  <c r="BA537" i="89"/>
  <c r="AZ537" i="89"/>
  <c r="AY537" i="89"/>
  <c r="AX537" i="89"/>
  <c r="AW537" i="89"/>
  <c r="AV537" i="89"/>
  <c r="AU537" i="89"/>
  <c r="AT537" i="89"/>
  <c r="AF537" i="89"/>
  <c r="G537" i="89" s="1"/>
  <c r="BF536" i="89"/>
  <c r="BE536" i="89"/>
  <c r="BD536" i="89"/>
  <c r="BC536" i="89"/>
  <c r="BB536" i="89"/>
  <c r="BA536" i="89"/>
  <c r="AZ536" i="89"/>
  <c r="AY536" i="89"/>
  <c r="AX536" i="89"/>
  <c r="AW536" i="89"/>
  <c r="AV536" i="89"/>
  <c r="AU536" i="89"/>
  <c r="AT536" i="89"/>
  <c r="AF536" i="89"/>
  <c r="G536" i="89" s="1"/>
  <c r="BF535" i="89"/>
  <c r="BE535" i="89"/>
  <c r="BD535" i="89"/>
  <c r="BC535" i="89"/>
  <c r="BB535" i="89"/>
  <c r="BA535" i="89"/>
  <c r="AZ535" i="89"/>
  <c r="AY535" i="89"/>
  <c r="AX535" i="89"/>
  <c r="AW535" i="89"/>
  <c r="AV535" i="89"/>
  <c r="AU535" i="89"/>
  <c r="AT535" i="89"/>
  <c r="AF535" i="89"/>
  <c r="G535" i="89" s="1"/>
  <c r="BF534" i="89"/>
  <c r="BE534" i="89"/>
  <c r="BD534" i="89"/>
  <c r="BC534" i="89"/>
  <c r="BB534" i="89"/>
  <c r="BA534" i="89"/>
  <c r="AZ534" i="89"/>
  <c r="AY534" i="89"/>
  <c r="AX534" i="89"/>
  <c r="AW534" i="89"/>
  <c r="AV534" i="89"/>
  <c r="AU534" i="89"/>
  <c r="AT534" i="89"/>
  <c r="AF534" i="89"/>
  <c r="G534" i="89" s="1"/>
  <c r="BF533" i="89"/>
  <c r="BE533" i="89"/>
  <c r="BD533" i="89"/>
  <c r="BC533" i="89"/>
  <c r="BB533" i="89"/>
  <c r="BA533" i="89"/>
  <c r="AZ533" i="89"/>
  <c r="AY533" i="89"/>
  <c r="AX533" i="89"/>
  <c r="AW533" i="89"/>
  <c r="AV533" i="89"/>
  <c r="AU533" i="89"/>
  <c r="AT533" i="89"/>
  <c r="AF533" i="89"/>
  <c r="G533" i="89" s="1"/>
  <c r="BF532" i="89"/>
  <c r="BE532" i="89"/>
  <c r="BD532" i="89"/>
  <c r="BC532" i="89"/>
  <c r="BB532" i="89"/>
  <c r="BA532" i="89"/>
  <c r="AZ532" i="89"/>
  <c r="AY532" i="89"/>
  <c r="AX532" i="89"/>
  <c r="AW532" i="89"/>
  <c r="AV532" i="89"/>
  <c r="AU532" i="89"/>
  <c r="AT532" i="89"/>
  <c r="AF532" i="89"/>
  <c r="G532" i="89" s="1"/>
  <c r="BF531" i="89"/>
  <c r="BE531" i="89"/>
  <c r="BD531" i="89"/>
  <c r="BC531" i="89"/>
  <c r="BB531" i="89"/>
  <c r="BA531" i="89"/>
  <c r="AZ531" i="89"/>
  <c r="AY531" i="89"/>
  <c r="AX531" i="89"/>
  <c r="AW531" i="89"/>
  <c r="AV531" i="89"/>
  <c r="AU531" i="89"/>
  <c r="AT531" i="89"/>
  <c r="AF531" i="89"/>
  <c r="G531" i="89" s="1"/>
  <c r="BF530" i="89"/>
  <c r="BE530" i="89"/>
  <c r="BD530" i="89"/>
  <c r="BC530" i="89"/>
  <c r="BB530" i="89"/>
  <c r="BA530" i="89"/>
  <c r="AZ530" i="89"/>
  <c r="AY530" i="89"/>
  <c r="AX530" i="89"/>
  <c r="AW530" i="89"/>
  <c r="AV530" i="89"/>
  <c r="AU530" i="89"/>
  <c r="AT530" i="89"/>
  <c r="AF530" i="89"/>
  <c r="G530" i="89" s="1"/>
  <c r="BF529" i="89"/>
  <c r="BE529" i="89"/>
  <c r="BD529" i="89"/>
  <c r="BC529" i="89"/>
  <c r="BB529" i="89"/>
  <c r="BA529" i="89"/>
  <c r="AZ529" i="89"/>
  <c r="AY529" i="89"/>
  <c r="AX529" i="89"/>
  <c r="AW529" i="89"/>
  <c r="AV529" i="89"/>
  <c r="AU529" i="89"/>
  <c r="AT529" i="89"/>
  <c r="AF529" i="89"/>
  <c r="G529" i="89" s="1"/>
  <c r="BF528" i="89"/>
  <c r="BE528" i="89"/>
  <c r="BD528" i="89"/>
  <c r="BC528" i="89"/>
  <c r="BB528" i="89"/>
  <c r="BA528" i="89"/>
  <c r="AZ528" i="89"/>
  <c r="AY528" i="89"/>
  <c r="AX528" i="89"/>
  <c r="AW528" i="89"/>
  <c r="AV528" i="89"/>
  <c r="AU528" i="89"/>
  <c r="AT528" i="89"/>
  <c r="AF528" i="89"/>
  <c r="G528" i="89" s="1"/>
  <c r="BF527" i="89"/>
  <c r="BE527" i="89"/>
  <c r="BD527" i="89"/>
  <c r="BC527" i="89"/>
  <c r="BB527" i="89"/>
  <c r="BA527" i="89"/>
  <c r="AZ527" i="89"/>
  <c r="AY527" i="89"/>
  <c r="AX527" i="89"/>
  <c r="AW527" i="89"/>
  <c r="AV527" i="89"/>
  <c r="AU527" i="89"/>
  <c r="AT527" i="89"/>
  <c r="AF527" i="89"/>
  <c r="G527" i="89" s="1"/>
  <c r="BF526" i="89"/>
  <c r="BE526" i="89"/>
  <c r="BD526" i="89"/>
  <c r="BC526" i="89"/>
  <c r="BB526" i="89"/>
  <c r="BA526" i="89"/>
  <c r="AZ526" i="89"/>
  <c r="AY526" i="89"/>
  <c r="AX526" i="89"/>
  <c r="AW526" i="89"/>
  <c r="AV526" i="89"/>
  <c r="AU526" i="89"/>
  <c r="AT526" i="89"/>
  <c r="AF526" i="89"/>
  <c r="G526" i="89" s="1"/>
  <c r="BF525" i="89"/>
  <c r="BE525" i="89"/>
  <c r="BD525" i="89"/>
  <c r="BC525" i="89"/>
  <c r="BB525" i="89"/>
  <c r="BA525" i="89"/>
  <c r="AZ525" i="89"/>
  <c r="AY525" i="89"/>
  <c r="AX525" i="89"/>
  <c r="AW525" i="89"/>
  <c r="AV525" i="89"/>
  <c r="AU525" i="89"/>
  <c r="AT525" i="89"/>
  <c r="AF525" i="89"/>
  <c r="G525" i="89" s="1"/>
  <c r="BF524" i="89"/>
  <c r="BE524" i="89"/>
  <c r="BD524" i="89"/>
  <c r="BC524" i="89"/>
  <c r="BB524" i="89"/>
  <c r="BA524" i="89"/>
  <c r="AZ524" i="89"/>
  <c r="AY524" i="89"/>
  <c r="AX524" i="89"/>
  <c r="AW524" i="89"/>
  <c r="AV524" i="89"/>
  <c r="AU524" i="89"/>
  <c r="AT524" i="89"/>
  <c r="AF524" i="89"/>
  <c r="G524" i="89" s="1"/>
  <c r="BF523" i="89"/>
  <c r="BE523" i="89"/>
  <c r="BD523" i="89"/>
  <c r="BC523" i="89"/>
  <c r="BB523" i="89"/>
  <c r="BA523" i="89"/>
  <c r="AZ523" i="89"/>
  <c r="AY523" i="89"/>
  <c r="AX523" i="89"/>
  <c r="AW523" i="89"/>
  <c r="AV523" i="89"/>
  <c r="AU523" i="89"/>
  <c r="AT523" i="89"/>
  <c r="AF523" i="89"/>
  <c r="G523" i="89" s="1"/>
  <c r="BF522" i="89"/>
  <c r="BE522" i="89"/>
  <c r="BD522" i="89"/>
  <c r="BC522" i="89"/>
  <c r="BB522" i="89"/>
  <c r="BA522" i="89"/>
  <c r="AZ522" i="89"/>
  <c r="AY522" i="89"/>
  <c r="AX522" i="89"/>
  <c r="AW522" i="89"/>
  <c r="AV522" i="89"/>
  <c r="AU522" i="89"/>
  <c r="AT522" i="89"/>
  <c r="AF522" i="89"/>
  <c r="G522" i="89" s="1"/>
  <c r="BF521" i="89"/>
  <c r="BE521" i="89"/>
  <c r="BD521" i="89"/>
  <c r="BC521" i="89"/>
  <c r="BB521" i="89"/>
  <c r="BA521" i="89"/>
  <c r="AZ521" i="89"/>
  <c r="AY521" i="89"/>
  <c r="AX521" i="89"/>
  <c r="AW521" i="89"/>
  <c r="AV521" i="89"/>
  <c r="AU521" i="89"/>
  <c r="AT521" i="89"/>
  <c r="AF521" i="89"/>
  <c r="G521" i="89" s="1"/>
  <c r="BF520" i="89"/>
  <c r="BE520" i="89"/>
  <c r="BD520" i="89"/>
  <c r="BC520" i="89"/>
  <c r="BB520" i="89"/>
  <c r="BA520" i="89"/>
  <c r="AZ520" i="89"/>
  <c r="AY520" i="89"/>
  <c r="AX520" i="89"/>
  <c r="AW520" i="89"/>
  <c r="AV520" i="89"/>
  <c r="AU520" i="89"/>
  <c r="AT520" i="89"/>
  <c r="AF520" i="89"/>
  <c r="G520" i="89" s="1"/>
  <c r="BF519" i="89"/>
  <c r="BE519" i="89"/>
  <c r="BD519" i="89"/>
  <c r="BC519" i="89"/>
  <c r="BB519" i="89"/>
  <c r="BA519" i="89"/>
  <c r="AZ519" i="89"/>
  <c r="AY519" i="89"/>
  <c r="AX519" i="89"/>
  <c r="AW519" i="89"/>
  <c r="AV519" i="89"/>
  <c r="AU519" i="89"/>
  <c r="AT519" i="89"/>
  <c r="AF519" i="89"/>
  <c r="G519" i="89" s="1"/>
  <c r="BF518" i="89"/>
  <c r="BE518" i="89"/>
  <c r="BD518" i="89"/>
  <c r="BC518" i="89"/>
  <c r="BB518" i="89"/>
  <c r="BA518" i="89"/>
  <c r="AZ518" i="89"/>
  <c r="AY518" i="89"/>
  <c r="AX518" i="89"/>
  <c r="AW518" i="89"/>
  <c r="AV518" i="89"/>
  <c r="AU518" i="89"/>
  <c r="AT518" i="89"/>
  <c r="AF518" i="89"/>
  <c r="G518" i="89" s="1"/>
  <c r="BF517" i="89"/>
  <c r="BE517" i="89"/>
  <c r="BD517" i="89"/>
  <c r="BC517" i="89"/>
  <c r="BB517" i="89"/>
  <c r="BA517" i="89"/>
  <c r="AZ517" i="89"/>
  <c r="AY517" i="89"/>
  <c r="AX517" i="89"/>
  <c r="AW517" i="89"/>
  <c r="AV517" i="89"/>
  <c r="AU517" i="89"/>
  <c r="AT517" i="89"/>
  <c r="AF517" i="89"/>
  <c r="G517" i="89" s="1"/>
  <c r="BF516" i="89"/>
  <c r="BE516" i="89"/>
  <c r="BD516" i="89"/>
  <c r="BC516" i="89"/>
  <c r="BB516" i="89"/>
  <c r="BA516" i="89"/>
  <c r="AZ516" i="89"/>
  <c r="AY516" i="89"/>
  <c r="AX516" i="89"/>
  <c r="AW516" i="89"/>
  <c r="AV516" i="89"/>
  <c r="AU516" i="89"/>
  <c r="AT516" i="89"/>
  <c r="AF516" i="89"/>
  <c r="G516" i="89" s="1"/>
  <c r="BF515" i="89"/>
  <c r="BE515" i="89"/>
  <c r="BD515" i="89"/>
  <c r="BC515" i="89"/>
  <c r="BB515" i="89"/>
  <c r="BA515" i="89"/>
  <c r="AZ515" i="89"/>
  <c r="AY515" i="89"/>
  <c r="AX515" i="89"/>
  <c r="AW515" i="89"/>
  <c r="AV515" i="89"/>
  <c r="AU515" i="89"/>
  <c r="AT515" i="89"/>
  <c r="AF515" i="89"/>
  <c r="G515" i="89" s="1"/>
  <c r="BF514" i="89"/>
  <c r="BE514" i="89"/>
  <c r="BD514" i="89"/>
  <c r="BC514" i="89"/>
  <c r="BB514" i="89"/>
  <c r="BA514" i="89"/>
  <c r="AZ514" i="89"/>
  <c r="AY514" i="89"/>
  <c r="AX514" i="89"/>
  <c r="AW514" i="89"/>
  <c r="AV514" i="89"/>
  <c r="AU514" i="89"/>
  <c r="AT514" i="89"/>
  <c r="AF514" i="89"/>
  <c r="G514" i="89" s="1"/>
  <c r="BF513" i="89"/>
  <c r="BE513" i="89"/>
  <c r="BD513" i="89"/>
  <c r="BC513" i="89"/>
  <c r="BB513" i="89"/>
  <c r="BA513" i="89"/>
  <c r="AZ513" i="89"/>
  <c r="AY513" i="89"/>
  <c r="AX513" i="89"/>
  <c r="AW513" i="89"/>
  <c r="AV513" i="89"/>
  <c r="AU513" i="89"/>
  <c r="AT513" i="89"/>
  <c r="AF513" i="89"/>
  <c r="G513" i="89" s="1"/>
  <c r="BF512" i="89"/>
  <c r="BE512" i="89"/>
  <c r="BD512" i="89"/>
  <c r="BC512" i="89"/>
  <c r="BB512" i="89"/>
  <c r="BA512" i="89"/>
  <c r="AZ512" i="89"/>
  <c r="AY512" i="89"/>
  <c r="AX512" i="89"/>
  <c r="AW512" i="89"/>
  <c r="AV512" i="89"/>
  <c r="AU512" i="89"/>
  <c r="AT512" i="89"/>
  <c r="AF512" i="89"/>
  <c r="G512" i="89" s="1"/>
  <c r="BF511" i="89"/>
  <c r="BE511" i="89"/>
  <c r="BD511" i="89"/>
  <c r="BC511" i="89"/>
  <c r="BB511" i="89"/>
  <c r="BA511" i="89"/>
  <c r="AZ511" i="89"/>
  <c r="AY511" i="89"/>
  <c r="AX511" i="89"/>
  <c r="AW511" i="89"/>
  <c r="AV511" i="89"/>
  <c r="AU511" i="89"/>
  <c r="AT511" i="89"/>
  <c r="AF511" i="89"/>
  <c r="G511" i="89" s="1"/>
  <c r="BF510" i="89"/>
  <c r="BE510" i="89"/>
  <c r="BD510" i="89"/>
  <c r="BC510" i="89"/>
  <c r="BB510" i="89"/>
  <c r="BA510" i="89"/>
  <c r="AZ510" i="89"/>
  <c r="AY510" i="89"/>
  <c r="AX510" i="89"/>
  <c r="AW510" i="89"/>
  <c r="AV510" i="89"/>
  <c r="AU510" i="89"/>
  <c r="AT510" i="89"/>
  <c r="AF510" i="89"/>
  <c r="G510" i="89" s="1"/>
  <c r="BF509" i="89"/>
  <c r="BE509" i="89"/>
  <c r="BD509" i="89"/>
  <c r="BC509" i="89"/>
  <c r="BB509" i="89"/>
  <c r="BA509" i="89"/>
  <c r="AZ509" i="89"/>
  <c r="AY509" i="89"/>
  <c r="AX509" i="89"/>
  <c r="AW509" i="89"/>
  <c r="AV509" i="89"/>
  <c r="AU509" i="89"/>
  <c r="AT509" i="89"/>
  <c r="AF509" i="89"/>
  <c r="G509" i="89" s="1"/>
  <c r="BF508" i="89"/>
  <c r="BE508" i="89"/>
  <c r="BD508" i="89"/>
  <c r="BC508" i="89"/>
  <c r="BB508" i="89"/>
  <c r="BA508" i="89"/>
  <c r="AZ508" i="89"/>
  <c r="AY508" i="89"/>
  <c r="AX508" i="89"/>
  <c r="AW508" i="89"/>
  <c r="AV508" i="89"/>
  <c r="AU508" i="89"/>
  <c r="AT508" i="89"/>
  <c r="AF508" i="89"/>
  <c r="G508" i="89" s="1"/>
  <c r="BF507" i="89"/>
  <c r="BE507" i="89"/>
  <c r="BD507" i="89"/>
  <c r="BC507" i="89"/>
  <c r="BB507" i="89"/>
  <c r="BA507" i="89"/>
  <c r="AZ507" i="89"/>
  <c r="AY507" i="89"/>
  <c r="AX507" i="89"/>
  <c r="AW507" i="89"/>
  <c r="AV507" i="89"/>
  <c r="AU507" i="89"/>
  <c r="AT507" i="89"/>
  <c r="AF507" i="89"/>
  <c r="G507" i="89" s="1"/>
  <c r="BF506" i="89"/>
  <c r="BE506" i="89"/>
  <c r="BD506" i="89"/>
  <c r="BC506" i="89"/>
  <c r="BB506" i="89"/>
  <c r="BA506" i="89"/>
  <c r="AZ506" i="89"/>
  <c r="AY506" i="89"/>
  <c r="AX506" i="89"/>
  <c r="AW506" i="89"/>
  <c r="AV506" i="89"/>
  <c r="AU506" i="89"/>
  <c r="AT506" i="89"/>
  <c r="AF506" i="89"/>
  <c r="G506" i="89" s="1"/>
  <c r="BF505" i="89"/>
  <c r="BE505" i="89"/>
  <c r="BD505" i="89"/>
  <c r="BC505" i="89"/>
  <c r="BB505" i="89"/>
  <c r="BA505" i="89"/>
  <c r="AZ505" i="89"/>
  <c r="AY505" i="89"/>
  <c r="AX505" i="89"/>
  <c r="AW505" i="89"/>
  <c r="AV505" i="89"/>
  <c r="AU505" i="89"/>
  <c r="AT505" i="89"/>
  <c r="AF505" i="89"/>
  <c r="G505" i="89" s="1"/>
  <c r="BF504" i="89"/>
  <c r="BE504" i="89"/>
  <c r="BD504" i="89"/>
  <c r="BC504" i="89"/>
  <c r="BB504" i="89"/>
  <c r="BA504" i="89"/>
  <c r="AZ504" i="89"/>
  <c r="AY504" i="89"/>
  <c r="AX504" i="89"/>
  <c r="AW504" i="89"/>
  <c r="AV504" i="89"/>
  <c r="AU504" i="89"/>
  <c r="AT504" i="89"/>
  <c r="AF504" i="89"/>
  <c r="G504" i="89" s="1"/>
  <c r="BF503" i="89"/>
  <c r="BE503" i="89"/>
  <c r="BD503" i="89"/>
  <c r="BC503" i="89"/>
  <c r="BB503" i="89"/>
  <c r="BA503" i="89"/>
  <c r="AZ503" i="89"/>
  <c r="AY503" i="89"/>
  <c r="AX503" i="89"/>
  <c r="AW503" i="89"/>
  <c r="AV503" i="89"/>
  <c r="AU503" i="89"/>
  <c r="AT503" i="89"/>
  <c r="AF503" i="89"/>
  <c r="G503" i="89" s="1"/>
  <c r="BF502" i="89"/>
  <c r="BE502" i="89"/>
  <c r="BD502" i="89"/>
  <c r="BC502" i="89"/>
  <c r="BB502" i="89"/>
  <c r="BA502" i="89"/>
  <c r="AZ502" i="89"/>
  <c r="AY502" i="89"/>
  <c r="AX502" i="89"/>
  <c r="AW502" i="89"/>
  <c r="AV502" i="89"/>
  <c r="AU502" i="89"/>
  <c r="AT502" i="89"/>
  <c r="AF502" i="89"/>
  <c r="G502" i="89" s="1"/>
  <c r="BF501" i="89"/>
  <c r="BE501" i="89"/>
  <c r="BD501" i="89"/>
  <c r="BC501" i="89"/>
  <c r="BB501" i="89"/>
  <c r="BA501" i="89"/>
  <c r="AZ501" i="89"/>
  <c r="AY501" i="89"/>
  <c r="AX501" i="89"/>
  <c r="AW501" i="89"/>
  <c r="AV501" i="89"/>
  <c r="AU501" i="89"/>
  <c r="AT501" i="89"/>
  <c r="AF501" i="89"/>
  <c r="G501" i="89" s="1"/>
  <c r="BF500" i="89"/>
  <c r="BE500" i="89"/>
  <c r="BD500" i="89"/>
  <c r="BC500" i="89"/>
  <c r="BB500" i="89"/>
  <c r="BA500" i="89"/>
  <c r="AZ500" i="89"/>
  <c r="AY500" i="89"/>
  <c r="AX500" i="89"/>
  <c r="AW500" i="89"/>
  <c r="AV500" i="89"/>
  <c r="AU500" i="89"/>
  <c r="AT500" i="89"/>
  <c r="AF500" i="89"/>
  <c r="G500" i="89" s="1"/>
  <c r="BF499" i="89"/>
  <c r="BE499" i="89"/>
  <c r="BD499" i="89"/>
  <c r="BC499" i="89"/>
  <c r="BB499" i="89"/>
  <c r="BA499" i="89"/>
  <c r="AZ499" i="89"/>
  <c r="AY499" i="89"/>
  <c r="AX499" i="89"/>
  <c r="AW499" i="89"/>
  <c r="AV499" i="89"/>
  <c r="AU499" i="89"/>
  <c r="AT499" i="89"/>
  <c r="AF499" i="89"/>
  <c r="G499" i="89" s="1"/>
  <c r="BF498" i="89"/>
  <c r="BE498" i="89"/>
  <c r="BD498" i="89"/>
  <c r="BC498" i="89"/>
  <c r="BB498" i="89"/>
  <c r="BA498" i="89"/>
  <c r="AZ498" i="89"/>
  <c r="AY498" i="89"/>
  <c r="AX498" i="89"/>
  <c r="AW498" i="89"/>
  <c r="AV498" i="89"/>
  <c r="AU498" i="89"/>
  <c r="AT498" i="89"/>
  <c r="AF498" i="89"/>
  <c r="G498" i="89" s="1"/>
  <c r="BF497" i="89"/>
  <c r="BE497" i="89"/>
  <c r="BD497" i="89"/>
  <c r="BC497" i="89"/>
  <c r="BB497" i="89"/>
  <c r="BA497" i="89"/>
  <c r="AZ497" i="89"/>
  <c r="AY497" i="89"/>
  <c r="AX497" i="89"/>
  <c r="AW497" i="89"/>
  <c r="AV497" i="89"/>
  <c r="AU497" i="89"/>
  <c r="AT497" i="89"/>
  <c r="AF497" i="89"/>
  <c r="G497" i="89" s="1"/>
  <c r="BF496" i="89"/>
  <c r="BE496" i="89"/>
  <c r="BD496" i="89"/>
  <c r="BC496" i="89"/>
  <c r="BB496" i="89"/>
  <c r="BA496" i="89"/>
  <c r="AZ496" i="89"/>
  <c r="AY496" i="89"/>
  <c r="AX496" i="89"/>
  <c r="AW496" i="89"/>
  <c r="AV496" i="89"/>
  <c r="AU496" i="89"/>
  <c r="AT496" i="89"/>
  <c r="AF496" i="89"/>
  <c r="G496" i="89" s="1"/>
  <c r="BF495" i="89"/>
  <c r="BE495" i="89"/>
  <c r="BD495" i="89"/>
  <c r="BC495" i="89"/>
  <c r="BB495" i="89"/>
  <c r="BA495" i="89"/>
  <c r="AZ495" i="89"/>
  <c r="AY495" i="89"/>
  <c r="AX495" i="89"/>
  <c r="AW495" i="89"/>
  <c r="AV495" i="89"/>
  <c r="AU495" i="89"/>
  <c r="AT495" i="89"/>
  <c r="AF495" i="89"/>
  <c r="G495" i="89" s="1"/>
  <c r="BF494" i="89"/>
  <c r="BE494" i="89"/>
  <c r="BD494" i="89"/>
  <c r="BC494" i="89"/>
  <c r="BB494" i="89"/>
  <c r="BA494" i="89"/>
  <c r="AZ494" i="89"/>
  <c r="AY494" i="89"/>
  <c r="AX494" i="89"/>
  <c r="AW494" i="89"/>
  <c r="AV494" i="89"/>
  <c r="AU494" i="89"/>
  <c r="AT494" i="89"/>
  <c r="AF494" i="89"/>
  <c r="G494" i="89" s="1"/>
  <c r="BF493" i="89"/>
  <c r="BE493" i="89"/>
  <c r="BD493" i="89"/>
  <c r="BC493" i="89"/>
  <c r="BB493" i="89"/>
  <c r="BA493" i="89"/>
  <c r="AZ493" i="89"/>
  <c r="AY493" i="89"/>
  <c r="AX493" i="89"/>
  <c r="AW493" i="89"/>
  <c r="AV493" i="89"/>
  <c r="AU493" i="89"/>
  <c r="AT493" i="89"/>
  <c r="AF493" i="89"/>
  <c r="G493" i="89" s="1"/>
  <c r="BF492" i="89"/>
  <c r="BE492" i="89"/>
  <c r="BD492" i="89"/>
  <c r="BC492" i="89"/>
  <c r="BB492" i="89"/>
  <c r="BA492" i="89"/>
  <c r="AZ492" i="89"/>
  <c r="AY492" i="89"/>
  <c r="AX492" i="89"/>
  <c r="AW492" i="89"/>
  <c r="AV492" i="89"/>
  <c r="AU492" i="89"/>
  <c r="AT492" i="89"/>
  <c r="AF492" i="89"/>
  <c r="G492" i="89" s="1"/>
  <c r="BF491" i="89"/>
  <c r="BE491" i="89"/>
  <c r="BD491" i="89"/>
  <c r="BC491" i="89"/>
  <c r="BB491" i="89"/>
  <c r="BA491" i="89"/>
  <c r="AZ491" i="89"/>
  <c r="AY491" i="89"/>
  <c r="AX491" i="89"/>
  <c r="AW491" i="89"/>
  <c r="AV491" i="89"/>
  <c r="AU491" i="89"/>
  <c r="AT491" i="89"/>
  <c r="AF491" i="89"/>
  <c r="G491" i="89" s="1"/>
  <c r="BF490" i="89"/>
  <c r="BE490" i="89"/>
  <c r="BD490" i="89"/>
  <c r="BC490" i="89"/>
  <c r="BB490" i="89"/>
  <c r="BA490" i="89"/>
  <c r="AZ490" i="89"/>
  <c r="AY490" i="89"/>
  <c r="AX490" i="89"/>
  <c r="AW490" i="89"/>
  <c r="AV490" i="89"/>
  <c r="AU490" i="89"/>
  <c r="AT490" i="89"/>
  <c r="AF490" i="89"/>
  <c r="G490" i="89" s="1"/>
  <c r="BF489" i="89"/>
  <c r="BE489" i="89"/>
  <c r="BD489" i="89"/>
  <c r="BC489" i="89"/>
  <c r="BB489" i="89"/>
  <c r="BA489" i="89"/>
  <c r="AZ489" i="89"/>
  <c r="AY489" i="89"/>
  <c r="AX489" i="89"/>
  <c r="AW489" i="89"/>
  <c r="AV489" i="89"/>
  <c r="AU489" i="89"/>
  <c r="AT489" i="89"/>
  <c r="AF489" i="89"/>
  <c r="G489" i="89" s="1"/>
  <c r="BF488" i="89"/>
  <c r="BE488" i="89"/>
  <c r="BD488" i="89"/>
  <c r="BC488" i="89"/>
  <c r="BB488" i="89"/>
  <c r="BA488" i="89"/>
  <c r="AZ488" i="89"/>
  <c r="AY488" i="89"/>
  <c r="AX488" i="89"/>
  <c r="AW488" i="89"/>
  <c r="AV488" i="89"/>
  <c r="AU488" i="89"/>
  <c r="AT488" i="89"/>
  <c r="AF488" i="89"/>
  <c r="G488" i="89" s="1"/>
  <c r="BF487" i="89"/>
  <c r="BE487" i="89"/>
  <c r="BD487" i="89"/>
  <c r="BC487" i="89"/>
  <c r="BB487" i="89"/>
  <c r="BA487" i="89"/>
  <c r="AZ487" i="89"/>
  <c r="AY487" i="89"/>
  <c r="AX487" i="89"/>
  <c r="AW487" i="89"/>
  <c r="AV487" i="89"/>
  <c r="AU487" i="89"/>
  <c r="AT487" i="89"/>
  <c r="AF487" i="89"/>
  <c r="G487" i="89" s="1"/>
  <c r="BF486" i="89"/>
  <c r="BE486" i="89"/>
  <c r="BD486" i="89"/>
  <c r="BC486" i="89"/>
  <c r="BB486" i="89"/>
  <c r="BA486" i="89"/>
  <c r="AZ486" i="89"/>
  <c r="AY486" i="89"/>
  <c r="AX486" i="89"/>
  <c r="AW486" i="89"/>
  <c r="AV486" i="89"/>
  <c r="AU486" i="89"/>
  <c r="AT486" i="89"/>
  <c r="AF486" i="89"/>
  <c r="G486" i="89" s="1"/>
  <c r="BF485" i="89"/>
  <c r="BE485" i="89"/>
  <c r="BD485" i="89"/>
  <c r="BC485" i="89"/>
  <c r="BB485" i="89"/>
  <c r="BA485" i="89"/>
  <c r="AZ485" i="89"/>
  <c r="AY485" i="89"/>
  <c r="AX485" i="89"/>
  <c r="AW485" i="89"/>
  <c r="AV485" i="89"/>
  <c r="AU485" i="89"/>
  <c r="AT485" i="89"/>
  <c r="AF485" i="89"/>
  <c r="G485" i="89" s="1"/>
  <c r="BF484" i="89"/>
  <c r="BE484" i="89"/>
  <c r="BD484" i="89"/>
  <c r="BC484" i="89"/>
  <c r="BB484" i="89"/>
  <c r="BA484" i="89"/>
  <c r="AZ484" i="89"/>
  <c r="AY484" i="89"/>
  <c r="AX484" i="89"/>
  <c r="AW484" i="89"/>
  <c r="AV484" i="89"/>
  <c r="AU484" i="89"/>
  <c r="AT484" i="89"/>
  <c r="AF484" i="89"/>
  <c r="G484" i="89" s="1"/>
  <c r="BF483" i="89"/>
  <c r="BE483" i="89"/>
  <c r="BD483" i="89"/>
  <c r="BC483" i="89"/>
  <c r="BB483" i="89"/>
  <c r="BA483" i="89"/>
  <c r="AZ483" i="89"/>
  <c r="AY483" i="89"/>
  <c r="AX483" i="89"/>
  <c r="AW483" i="89"/>
  <c r="AV483" i="89"/>
  <c r="AU483" i="89"/>
  <c r="AT483" i="89"/>
  <c r="AF483" i="89"/>
  <c r="G483" i="89" s="1"/>
  <c r="BF482" i="89"/>
  <c r="BE482" i="89"/>
  <c r="BD482" i="89"/>
  <c r="BC482" i="89"/>
  <c r="BB482" i="89"/>
  <c r="BA482" i="89"/>
  <c r="AZ482" i="89"/>
  <c r="AY482" i="89"/>
  <c r="AX482" i="89"/>
  <c r="AW482" i="89"/>
  <c r="AV482" i="89"/>
  <c r="AU482" i="89"/>
  <c r="AT482" i="89"/>
  <c r="AF482" i="89"/>
  <c r="G482" i="89" s="1"/>
  <c r="BF481" i="89"/>
  <c r="BE481" i="89"/>
  <c r="BD481" i="89"/>
  <c r="BC481" i="89"/>
  <c r="BB481" i="89"/>
  <c r="BA481" i="89"/>
  <c r="AZ481" i="89"/>
  <c r="AY481" i="89"/>
  <c r="AX481" i="89"/>
  <c r="AW481" i="89"/>
  <c r="AV481" i="89"/>
  <c r="AU481" i="89"/>
  <c r="AT481" i="89"/>
  <c r="AF481" i="89"/>
  <c r="G481" i="89" s="1"/>
  <c r="BF480" i="89"/>
  <c r="BE480" i="89"/>
  <c r="BD480" i="89"/>
  <c r="BC480" i="89"/>
  <c r="BB480" i="89"/>
  <c r="BA480" i="89"/>
  <c r="AZ480" i="89"/>
  <c r="AY480" i="89"/>
  <c r="AX480" i="89"/>
  <c r="AW480" i="89"/>
  <c r="AV480" i="89"/>
  <c r="AU480" i="89"/>
  <c r="AT480" i="89"/>
  <c r="AF480" i="89"/>
  <c r="G480" i="89" s="1"/>
  <c r="BF479" i="89"/>
  <c r="BE479" i="89"/>
  <c r="BD479" i="89"/>
  <c r="BC479" i="89"/>
  <c r="BB479" i="89"/>
  <c r="BA479" i="89"/>
  <c r="AZ479" i="89"/>
  <c r="AY479" i="89"/>
  <c r="AX479" i="89"/>
  <c r="AW479" i="89"/>
  <c r="AV479" i="89"/>
  <c r="AU479" i="89"/>
  <c r="AT479" i="89"/>
  <c r="AF479" i="89"/>
  <c r="G479" i="89" s="1"/>
  <c r="BF478" i="89"/>
  <c r="BE478" i="89"/>
  <c r="BD478" i="89"/>
  <c r="BC478" i="89"/>
  <c r="BB478" i="89"/>
  <c r="BA478" i="89"/>
  <c r="AZ478" i="89"/>
  <c r="AY478" i="89"/>
  <c r="AX478" i="89"/>
  <c r="AW478" i="89"/>
  <c r="AV478" i="89"/>
  <c r="AU478" i="89"/>
  <c r="AT478" i="89"/>
  <c r="AF478" i="89"/>
  <c r="G478" i="89" s="1"/>
  <c r="BF477" i="89"/>
  <c r="BE477" i="89"/>
  <c r="BD477" i="89"/>
  <c r="BC477" i="89"/>
  <c r="BB477" i="89"/>
  <c r="BA477" i="89"/>
  <c r="AZ477" i="89"/>
  <c r="AY477" i="89"/>
  <c r="AX477" i="89"/>
  <c r="AW477" i="89"/>
  <c r="AV477" i="89"/>
  <c r="AU477" i="89"/>
  <c r="AT477" i="89"/>
  <c r="AF477" i="89"/>
  <c r="G477" i="89" s="1"/>
  <c r="BF476" i="89"/>
  <c r="BE476" i="89"/>
  <c r="BD476" i="89"/>
  <c r="BC476" i="89"/>
  <c r="BB476" i="89"/>
  <c r="BA476" i="89"/>
  <c r="AZ476" i="89"/>
  <c r="AY476" i="89"/>
  <c r="AX476" i="89"/>
  <c r="AW476" i="89"/>
  <c r="AV476" i="89"/>
  <c r="AU476" i="89"/>
  <c r="AT476" i="89"/>
  <c r="AF476" i="89"/>
  <c r="G476" i="89" s="1"/>
  <c r="BF475" i="89"/>
  <c r="BE475" i="89"/>
  <c r="BD475" i="89"/>
  <c r="BC475" i="89"/>
  <c r="BB475" i="89"/>
  <c r="BA475" i="89"/>
  <c r="AZ475" i="89"/>
  <c r="AY475" i="89"/>
  <c r="AX475" i="89"/>
  <c r="AW475" i="89"/>
  <c r="AV475" i="89"/>
  <c r="AU475" i="89"/>
  <c r="AT475" i="89"/>
  <c r="AF475" i="89"/>
  <c r="G475" i="89" s="1"/>
  <c r="BF474" i="89"/>
  <c r="BE474" i="89"/>
  <c r="BD474" i="89"/>
  <c r="BC474" i="89"/>
  <c r="BB474" i="89"/>
  <c r="BA474" i="89"/>
  <c r="AZ474" i="89"/>
  <c r="AY474" i="89"/>
  <c r="AX474" i="89"/>
  <c r="AW474" i="89"/>
  <c r="AV474" i="89"/>
  <c r="AU474" i="89"/>
  <c r="AT474" i="89"/>
  <c r="AF474" i="89"/>
  <c r="G474" i="89" s="1"/>
  <c r="BF473" i="89"/>
  <c r="BE473" i="89"/>
  <c r="BD473" i="89"/>
  <c r="BC473" i="89"/>
  <c r="BB473" i="89"/>
  <c r="BA473" i="89"/>
  <c r="AZ473" i="89"/>
  <c r="AY473" i="89"/>
  <c r="AX473" i="89"/>
  <c r="AW473" i="89"/>
  <c r="AV473" i="89"/>
  <c r="AU473" i="89"/>
  <c r="AT473" i="89"/>
  <c r="AF473" i="89"/>
  <c r="G473" i="89" s="1"/>
  <c r="BF472" i="89"/>
  <c r="BE472" i="89"/>
  <c r="BD472" i="89"/>
  <c r="BC472" i="89"/>
  <c r="BB472" i="89"/>
  <c r="BA472" i="89"/>
  <c r="AZ472" i="89"/>
  <c r="AY472" i="89"/>
  <c r="AX472" i="89"/>
  <c r="AW472" i="89"/>
  <c r="AV472" i="89"/>
  <c r="AU472" i="89"/>
  <c r="AT472" i="89"/>
  <c r="AF472" i="89"/>
  <c r="G472" i="89" s="1"/>
  <c r="BF471" i="89"/>
  <c r="BE471" i="89"/>
  <c r="BD471" i="89"/>
  <c r="BC471" i="89"/>
  <c r="BB471" i="89"/>
  <c r="BA471" i="89"/>
  <c r="AZ471" i="89"/>
  <c r="AY471" i="89"/>
  <c r="AX471" i="89"/>
  <c r="AW471" i="89"/>
  <c r="AV471" i="89"/>
  <c r="AU471" i="89"/>
  <c r="AT471" i="89"/>
  <c r="AF471" i="89"/>
  <c r="G471" i="89" s="1"/>
  <c r="BF470" i="89"/>
  <c r="BE470" i="89"/>
  <c r="BD470" i="89"/>
  <c r="BC470" i="89"/>
  <c r="BB470" i="89"/>
  <c r="BA470" i="89"/>
  <c r="AZ470" i="89"/>
  <c r="AY470" i="89"/>
  <c r="AX470" i="89"/>
  <c r="AW470" i="89"/>
  <c r="AV470" i="89"/>
  <c r="AU470" i="89"/>
  <c r="AT470" i="89"/>
  <c r="AF470" i="89"/>
  <c r="G470" i="89" s="1"/>
  <c r="BF469" i="89"/>
  <c r="BE469" i="89"/>
  <c r="BD469" i="89"/>
  <c r="BC469" i="89"/>
  <c r="BB469" i="89"/>
  <c r="BA469" i="89"/>
  <c r="AZ469" i="89"/>
  <c r="AY469" i="89"/>
  <c r="AX469" i="89"/>
  <c r="AW469" i="89"/>
  <c r="AV469" i="89"/>
  <c r="AU469" i="89"/>
  <c r="AT469" i="89"/>
  <c r="AF469" i="89"/>
  <c r="G469" i="89" s="1"/>
  <c r="BF468" i="89"/>
  <c r="BE468" i="89"/>
  <c r="BD468" i="89"/>
  <c r="BC468" i="89"/>
  <c r="BB468" i="89"/>
  <c r="BA468" i="89"/>
  <c r="AZ468" i="89"/>
  <c r="AY468" i="89"/>
  <c r="AX468" i="89"/>
  <c r="AW468" i="89"/>
  <c r="AV468" i="89"/>
  <c r="AU468" i="89"/>
  <c r="AT468" i="89"/>
  <c r="AF468" i="89"/>
  <c r="G468" i="89" s="1"/>
  <c r="BF467" i="89"/>
  <c r="BE467" i="89"/>
  <c r="BD467" i="89"/>
  <c r="BC467" i="89"/>
  <c r="BB467" i="89"/>
  <c r="BA467" i="89"/>
  <c r="AZ467" i="89"/>
  <c r="AY467" i="89"/>
  <c r="AX467" i="89"/>
  <c r="AW467" i="89"/>
  <c r="AV467" i="89"/>
  <c r="AU467" i="89"/>
  <c r="AT467" i="89"/>
  <c r="AF467" i="89"/>
  <c r="G467" i="89" s="1"/>
  <c r="BF466" i="89"/>
  <c r="BE466" i="89"/>
  <c r="BD466" i="89"/>
  <c r="BC466" i="89"/>
  <c r="BB466" i="89"/>
  <c r="BA466" i="89"/>
  <c r="AZ466" i="89"/>
  <c r="AY466" i="89"/>
  <c r="AX466" i="89"/>
  <c r="AW466" i="89"/>
  <c r="AV466" i="89"/>
  <c r="AU466" i="89"/>
  <c r="AT466" i="89"/>
  <c r="AF466" i="89"/>
  <c r="G466" i="89" s="1"/>
  <c r="BF465" i="89"/>
  <c r="BE465" i="89"/>
  <c r="BD465" i="89"/>
  <c r="BC465" i="89"/>
  <c r="BB465" i="89"/>
  <c r="BA465" i="89"/>
  <c r="AZ465" i="89"/>
  <c r="AY465" i="89"/>
  <c r="AX465" i="89"/>
  <c r="AW465" i="89"/>
  <c r="AV465" i="89"/>
  <c r="AU465" i="89"/>
  <c r="AT465" i="89"/>
  <c r="AF465" i="89"/>
  <c r="G465" i="89" s="1"/>
  <c r="BF464" i="89"/>
  <c r="BE464" i="89"/>
  <c r="BD464" i="89"/>
  <c r="BC464" i="89"/>
  <c r="BB464" i="89"/>
  <c r="BA464" i="89"/>
  <c r="AZ464" i="89"/>
  <c r="AY464" i="89"/>
  <c r="AX464" i="89"/>
  <c r="AW464" i="89"/>
  <c r="AV464" i="89"/>
  <c r="AU464" i="89"/>
  <c r="AT464" i="89"/>
  <c r="AF464" i="89"/>
  <c r="G464" i="89" s="1"/>
  <c r="BF463" i="89"/>
  <c r="BE463" i="89"/>
  <c r="BD463" i="89"/>
  <c r="BC463" i="89"/>
  <c r="BB463" i="89"/>
  <c r="BA463" i="89"/>
  <c r="AZ463" i="89"/>
  <c r="AY463" i="89"/>
  <c r="AX463" i="89"/>
  <c r="AW463" i="89"/>
  <c r="AV463" i="89"/>
  <c r="AU463" i="89"/>
  <c r="AT463" i="89"/>
  <c r="AF463" i="89"/>
  <c r="G463" i="89" s="1"/>
  <c r="BF462" i="89"/>
  <c r="BE462" i="89"/>
  <c r="BD462" i="89"/>
  <c r="BC462" i="89"/>
  <c r="BB462" i="89"/>
  <c r="BA462" i="89"/>
  <c r="AZ462" i="89"/>
  <c r="AY462" i="89"/>
  <c r="AX462" i="89"/>
  <c r="AW462" i="89"/>
  <c r="AV462" i="89"/>
  <c r="AU462" i="89"/>
  <c r="AT462" i="89"/>
  <c r="AF462" i="89"/>
  <c r="G462" i="89" s="1"/>
  <c r="BF461" i="89"/>
  <c r="BE461" i="89"/>
  <c r="BD461" i="89"/>
  <c r="BC461" i="89"/>
  <c r="BB461" i="89"/>
  <c r="BA461" i="89"/>
  <c r="AZ461" i="89"/>
  <c r="AY461" i="89"/>
  <c r="AX461" i="89"/>
  <c r="AW461" i="89"/>
  <c r="AV461" i="89"/>
  <c r="AU461" i="89"/>
  <c r="AT461" i="89"/>
  <c r="AF461" i="89"/>
  <c r="G461" i="89" s="1"/>
  <c r="BF460" i="89"/>
  <c r="BE460" i="89"/>
  <c r="BD460" i="89"/>
  <c r="BC460" i="89"/>
  <c r="BB460" i="89"/>
  <c r="BA460" i="89"/>
  <c r="AZ460" i="89"/>
  <c r="AY460" i="89"/>
  <c r="AX460" i="89"/>
  <c r="AW460" i="89"/>
  <c r="AV460" i="89"/>
  <c r="AU460" i="89"/>
  <c r="AT460" i="89"/>
  <c r="AF460" i="89"/>
  <c r="G460" i="89" s="1"/>
  <c r="BF459" i="89"/>
  <c r="BE459" i="89"/>
  <c r="BD459" i="89"/>
  <c r="BC459" i="89"/>
  <c r="BB459" i="89"/>
  <c r="BA459" i="89"/>
  <c r="AZ459" i="89"/>
  <c r="AY459" i="89"/>
  <c r="AX459" i="89"/>
  <c r="AW459" i="89"/>
  <c r="AV459" i="89"/>
  <c r="AU459" i="89"/>
  <c r="AT459" i="89"/>
  <c r="AF459" i="89"/>
  <c r="G459" i="89" s="1"/>
  <c r="BF458" i="89"/>
  <c r="BE458" i="89"/>
  <c r="BD458" i="89"/>
  <c r="BC458" i="89"/>
  <c r="BB458" i="89"/>
  <c r="BA458" i="89"/>
  <c r="AZ458" i="89"/>
  <c r="AY458" i="89"/>
  <c r="AX458" i="89"/>
  <c r="AW458" i="89"/>
  <c r="AV458" i="89"/>
  <c r="AU458" i="89"/>
  <c r="AT458" i="89"/>
  <c r="AF458" i="89"/>
  <c r="G458" i="89" s="1"/>
  <c r="BF457" i="89"/>
  <c r="BE457" i="89"/>
  <c r="BD457" i="89"/>
  <c r="BC457" i="89"/>
  <c r="BB457" i="89"/>
  <c r="BA457" i="89"/>
  <c r="AZ457" i="89"/>
  <c r="AY457" i="89"/>
  <c r="AX457" i="89"/>
  <c r="AW457" i="89"/>
  <c r="AV457" i="89"/>
  <c r="AU457" i="89"/>
  <c r="AT457" i="89"/>
  <c r="AF457" i="89"/>
  <c r="G457" i="89" s="1"/>
  <c r="BF456" i="89"/>
  <c r="BE456" i="89"/>
  <c r="BD456" i="89"/>
  <c r="BC456" i="89"/>
  <c r="BB456" i="89"/>
  <c r="BA456" i="89"/>
  <c r="AZ456" i="89"/>
  <c r="AY456" i="89"/>
  <c r="AX456" i="89"/>
  <c r="AW456" i="89"/>
  <c r="AV456" i="89"/>
  <c r="AU456" i="89"/>
  <c r="AT456" i="89"/>
  <c r="AF456" i="89"/>
  <c r="G456" i="89" s="1"/>
  <c r="BF455" i="89"/>
  <c r="BE455" i="89"/>
  <c r="BD455" i="89"/>
  <c r="BC455" i="89"/>
  <c r="BB455" i="89"/>
  <c r="BA455" i="89"/>
  <c r="AZ455" i="89"/>
  <c r="AY455" i="89"/>
  <c r="AX455" i="89"/>
  <c r="AW455" i="89"/>
  <c r="AV455" i="89"/>
  <c r="AU455" i="89"/>
  <c r="AT455" i="89"/>
  <c r="AF455" i="89"/>
  <c r="G455" i="89" s="1"/>
  <c r="BF454" i="89"/>
  <c r="BE454" i="89"/>
  <c r="BD454" i="89"/>
  <c r="BC454" i="89"/>
  <c r="BB454" i="89"/>
  <c r="BA454" i="89"/>
  <c r="AZ454" i="89"/>
  <c r="AY454" i="89"/>
  <c r="AX454" i="89"/>
  <c r="AW454" i="89"/>
  <c r="AV454" i="89"/>
  <c r="AU454" i="89"/>
  <c r="AT454" i="89"/>
  <c r="AF454" i="89"/>
  <c r="G454" i="89" s="1"/>
  <c r="BF453" i="89"/>
  <c r="BE453" i="89"/>
  <c r="BD453" i="89"/>
  <c r="BC453" i="89"/>
  <c r="BB453" i="89"/>
  <c r="BA453" i="89"/>
  <c r="AZ453" i="89"/>
  <c r="AY453" i="89"/>
  <c r="AX453" i="89"/>
  <c r="AW453" i="89"/>
  <c r="AV453" i="89"/>
  <c r="AU453" i="89"/>
  <c r="AT453" i="89"/>
  <c r="AF453" i="89"/>
  <c r="G453" i="89" s="1"/>
  <c r="BF452" i="89"/>
  <c r="BE452" i="89"/>
  <c r="BD452" i="89"/>
  <c r="BC452" i="89"/>
  <c r="BB452" i="89"/>
  <c r="BA452" i="89"/>
  <c r="AZ452" i="89"/>
  <c r="AY452" i="89"/>
  <c r="AX452" i="89"/>
  <c r="AW452" i="89"/>
  <c r="AV452" i="89"/>
  <c r="AU452" i="89"/>
  <c r="AT452" i="89"/>
  <c r="AF452" i="89"/>
  <c r="G452" i="89" s="1"/>
  <c r="BF451" i="89"/>
  <c r="BE451" i="89"/>
  <c r="BD451" i="89"/>
  <c r="BC451" i="89"/>
  <c r="BB451" i="89"/>
  <c r="BA451" i="89"/>
  <c r="AZ451" i="89"/>
  <c r="AY451" i="89"/>
  <c r="AX451" i="89"/>
  <c r="AW451" i="89"/>
  <c r="AV451" i="89"/>
  <c r="AU451" i="89"/>
  <c r="AT451" i="89"/>
  <c r="AF451" i="89"/>
  <c r="G451" i="89" s="1"/>
  <c r="BF450" i="89"/>
  <c r="BE450" i="89"/>
  <c r="BD450" i="89"/>
  <c r="BC450" i="89"/>
  <c r="BB450" i="89"/>
  <c r="BA450" i="89"/>
  <c r="AZ450" i="89"/>
  <c r="AY450" i="89"/>
  <c r="AX450" i="89"/>
  <c r="AW450" i="89"/>
  <c r="AV450" i="89"/>
  <c r="AU450" i="89"/>
  <c r="AT450" i="89"/>
  <c r="AF450" i="89"/>
  <c r="G450" i="89" s="1"/>
  <c r="BF449" i="89"/>
  <c r="BE449" i="89"/>
  <c r="BD449" i="89"/>
  <c r="BC449" i="89"/>
  <c r="BB449" i="89"/>
  <c r="BA449" i="89"/>
  <c r="AZ449" i="89"/>
  <c r="AY449" i="89"/>
  <c r="AX449" i="89"/>
  <c r="AW449" i="89"/>
  <c r="AV449" i="89"/>
  <c r="AU449" i="89"/>
  <c r="AT449" i="89"/>
  <c r="AF449" i="89"/>
  <c r="G449" i="89" s="1"/>
  <c r="BF448" i="89"/>
  <c r="BE448" i="89"/>
  <c r="BD448" i="89"/>
  <c r="BC448" i="89"/>
  <c r="BB448" i="89"/>
  <c r="BA448" i="89"/>
  <c r="AZ448" i="89"/>
  <c r="AY448" i="89"/>
  <c r="AX448" i="89"/>
  <c r="AW448" i="89"/>
  <c r="AV448" i="89"/>
  <c r="AU448" i="89"/>
  <c r="AT448" i="89"/>
  <c r="AF448" i="89"/>
  <c r="G448" i="89" s="1"/>
  <c r="BF447" i="89"/>
  <c r="BE447" i="89"/>
  <c r="BD447" i="89"/>
  <c r="BC447" i="89"/>
  <c r="BB447" i="89"/>
  <c r="BA447" i="89"/>
  <c r="AZ447" i="89"/>
  <c r="AY447" i="89"/>
  <c r="AX447" i="89"/>
  <c r="AW447" i="89"/>
  <c r="AV447" i="89"/>
  <c r="AU447" i="89"/>
  <c r="AT447" i="89"/>
  <c r="AF447" i="89"/>
  <c r="G447" i="89" s="1"/>
  <c r="BF446" i="89"/>
  <c r="BE446" i="89"/>
  <c r="BD446" i="89"/>
  <c r="BC446" i="89"/>
  <c r="BB446" i="89"/>
  <c r="BA446" i="89"/>
  <c r="AZ446" i="89"/>
  <c r="AY446" i="89"/>
  <c r="AX446" i="89"/>
  <c r="AW446" i="89"/>
  <c r="AV446" i="89"/>
  <c r="AU446" i="89"/>
  <c r="AT446" i="89"/>
  <c r="AF446" i="89"/>
  <c r="G446" i="89" s="1"/>
  <c r="BF445" i="89"/>
  <c r="BE445" i="89"/>
  <c r="BD445" i="89"/>
  <c r="BC445" i="89"/>
  <c r="BB445" i="89"/>
  <c r="BA445" i="89"/>
  <c r="AZ445" i="89"/>
  <c r="AY445" i="89"/>
  <c r="AX445" i="89"/>
  <c r="AW445" i="89"/>
  <c r="AV445" i="89"/>
  <c r="AU445" i="89"/>
  <c r="AT445" i="89"/>
  <c r="AF445" i="89"/>
  <c r="G445" i="89" s="1"/>
  <c r="BF444" i="89"/>
  <c r="BE444" i="89"/>
  <c r="BD444" i="89"/>
  <c r="BC444" i="89"/>
  <c r="BB444" i="89"/>
  <c r="BA444" i="89"/>
  <c r="AZ444" i="89"/>
  <c r="AY444" i="89"/>
  <c r="AX444" i="89"/>
  <c r="AW444" i="89"/>
  <c r="AV444" i="89"/>
  <c r="AU444" i="89"/>
  <c r="AT444" i="89"/>
  <c r="AF444" i="89"/>
  <c r="G444" i="89" s="1"/>
  <c r="BF443" i="89"/>
  <c r="BE443" i="89"/>
  <c r="BD443" i="89"/>
  <c r="BC443" i="89"/>
  <c r="BB443" i="89"/>
  <c r="BA443" i="89"/>
  <c r="AZ443" i="89"/>
  <c r="AY443" i="89"/>
  <c r="AX443" i="89"/>
  <c r="AW443" i="89"/>
  <c r="AV443" i="89"/>
  <c r="AU443" i="89"/>
  <c r="AT443" i="89"/>
  <c r="AF443" i="89"/>
  <c r="G443" i="89" s="1"/>
  <c r="BF442" i="89"/>
  <c r="BE442" i="89"/>
  <c r="BD442" i="89"/>
  <c r="BC442" i="89"/>
  <c r="BB442" i="89"/>
  <c r="BA442" i="89"/>
  <c r="AZ442" i="89"/>
  <c r="AY442" i="89"/>
  <c r="AX442" i="89"/>
  <c r="AW442" i="89"/>
  <c r="AV442" i="89"/>
  <c r="AU442" i="89"/>
  <c r="AT442" i="89"/>
  <c r="AF442" i="89"/>
  <c r="G442" i="89" s="1"/>
  <c r="BF441" i="89"/>
  <c r="BE441" i="89"/>
  <c r="BD441" i="89"/>
  <c r="BC441" i="89"/>
  <c r="BB441" i="89"/>
  <c r="BA441" i="89"/>
  <c r="AZ441" i="89"/>
  <c r="AY441" i="89"/>
  <c r="AX441" i="89"/>
  <c r="AW441" i="89"/>
  <c r="AV441" i="89"/>
  <c r="AU441" i="89"/>
  <c r="AT441" i="89"/>
  <c r="AF441" i="89"/>
  <c r="G441" i="89" s="1"/>
  <c r="BF440" i="89"/>
  <c r="BE440" i="89"/>
  <c r="BD440" i="89"/>
  <c r="BC440" i="89"/>
  <c r="BB440" i="89"/>
  <c r="BA440" i="89"/>
  <c r="AZ440" i="89"/>
  <c r="AY440" i="89"/>
  <c r="AX440" i="89"/>
  <c r="AW440" i="89"/>
  <c r="AV440" i="89"/>
  <c r="AU440" i="89"/>
  <c r="AT440" i="89"/>
  <c r="AF440" i="89"/>
  <c r="G440" i="89" s="1"/>
  <c r="BF439" i="89"/>
  <c r="BE439" i="89"/>
  <c r="BD439" i="89"/>
  <c r="BC439" i="89"/>
  <c r="BB439" i="89"/>
  <c r="BA439" i="89"/>
  <c r="AZ439" i="89"/>
  <c r="AY439" i="89"/>
  <c r="AX439" i="89"/>
  <c r="AW439" i="89"/>
  <c r="AV439" i="89"/>
  <c r="AU439" i="89"/>
  <c r="AT439" i="89"/>
  <c r="AF439" i="89"/>
  <c r="G439" i="89" s="1"/>
  <c r="BF438" i="89"/>
  <c r="BE438" i="89"/>
  <c r="BD438" i="89"/>
  <c r="BC438" i="89"/>
  <c r="BB438" i="89"/>
  <c r="BA438" i="89"/>
  <c r="AZ438" i="89"/>
  <c r="AY438" i="89"/>
  <c r="AX438" i="89"/>
  <c r="AW438" i="89"/>
  <c r="AV438" i="89"/>
  <c r="AU438" i="89"/>
  <c r="AT438" i="89"/>
  <c r="AF438" i="89"/>
  <c r="G438" i="89" s="1"/>
  <c r="BF437" i="89"/>
  <c r="BE437" i="89"/>
  <c r="BD437" i="89"/>
  <c r="BC437" i="89"/>
  <c r="BB437" i="89"/>
  <c r="BA437" i="89"/>
  <c r="AZ437" i="89"/>
  <c r="AY437" i="89"/>
  <c r="AX437" i="89"/>
  <c r="AW437" i="89"/>
  <c r="AV437" i="89"/>
  <c r="AU437" i="89"/>
  <c r="AT437" i="89"/>
  <c r="AF437" i="89"/>
  <c r="G437" i="89" s="1"/>
  <c r="BF436" i="89"/>
  <c r="BE436" i="89"/>
  <c r="BD436" i="89"/>
  <c r="BC436" i="89"/>
  <c r="BB436" i="89"/>
  <c r="BA436" i="89"/>
  <c r="AZ436" i="89"/>
  <c r="AY436" i="89"/>
  <c r="AX436" i="89"/>
  <c r="AW436" i="89"/>
  <c r="AV436" i="89"/>
  <c r="AU436" i="89"/>
  <c r="AT436" i="89"/>
  <c r="AF436" i="89"/>
  <c r="G436" i="89" s="1"/>
  <c r="BF435" i="89"/>
  <c r="BE435" i="89"/>
  <c r="BD435" i="89"/>
  <c r="BC435" i="89"/>
  <c r="BB435" i="89"/>
  <c r="BA435" i="89"/>
  <c r="AZ435" i="89"/>
  <c r="AY435" i="89"/>
  <c r="AX435" i="89"/>
  <c r="AW435" i="89"/>
  <c r="AV435" i="89"/>
  <c r="AU435" i="89"/>
  <c r="AT435" i="89"/>
  <c r="AF435" i="89"/>
  <c r="G435" i="89" s="1"/>
  <c r="BF434" i="89"/>
  <c r="BE434" i="89"/>
  <c r="BD434" i="89"/>
  <c r="BC434" i="89"/>
  <c r="BB434" i="89"/>
  <c r="BA434" i="89"/>
  <c r="AZ434" i="89"/>
  <c r="AY434" i="89"/>
  <c r="AX434" i="89"/>
  <c r="AW434" i="89"/>
  <c r="AV434" i="89"/>
  <c r="AU434" i="89"/>
  <c r="AT434" i="89"/>
  <c r="AF434" i="89"/>
  <c r="G434" i="89" s="1"/>
  <c r="BF433" i="89"/>
  <c r="BE433" i="89"/>
  <c r="BD433" i="89"/>
  <c r="BC433" i="89"/>
  <c r="BB433" i="89"/>
  <c r="BA433" i="89"/>
  <c r="AZ433" i="89"/>
  <c r="AY433" i="89"/>
  <c r="AX433" i="89"/>
  <c r="AW433" i="89"/>
  <c r="AV433" i="89"/>
  <c r="AU433" i="89"/>
  <c r="AT433" i="89"/>
  <c r="AF433" i="89"/>
  <c r="G433" i="89" s="1"/>
  <c r="BF432" i="89"/>
  <c r="BE432" i="89"/>
  <c r="BD432" i="89"/>
  <c r="BC432" i="89"/>
  <c r="BB432" i="89"/>
  <c r="BA432" i="89"/>
  <c r="AZ432" i="89"/>
  <c r="AY432" i="89"/>
  <c r="AX432" i="89"/>
  <c r="AW432" i="89"/>
  <c r="AV432" i="89"/>
  <c r="AU432" i="89"/>
  <c r="AT432" i="89"/>
  <c r="AF432" i="89"/>
  <c r="G432" i="89" s="1"/>
  <c r="BF431" i="89"/>
  <c r="BE431" i="89"/>
  <c r="BD431" i="89"/>
  <c r="BC431" i="89"/>
  <c r="BB431" i="89"/>
  <c r="BA431" i="89"/>
  <c r="AZ431" i="89"/>
  <c r="AY431" i="89"/>
  <c r="AX431" i="89"/>
  <c r="AW431" i="89"/>
  <c r="AV431" i="89"/>
  <c r="AU431" i="89"/>
  <c r="AT431" i="89"/>
  <c r="AF431" i="89"/>
  <c r="G431" i="89" s="1"/>
  <c r="BF430" i="89"/>
  <c r="BE430" i="89"/>
  <c r="BD430" i="89"/>
  <c r="BC430" i="89"/>
  <c r="BB430" i="89"/>
  <c r="BA430" i="89"/>
  <c r="AZ430" i="89"/>
  <c r="AY430" i="89"/>
  <c r="AX430" i="89"/>
  <c r="AW430" i="89"/>
  <c r="AV430" i="89"/>
  <c r="AU430" i="89"/>
  <c r="AT430" i="89"/>
  <c r="AF430" i="89"/>
  <c r="G430" i="89" s="1"/>
  <c r="BF429" i="89"/>
  <c r="BE429" i="89"/>
  <c r="BD429" i="89"/>
  <c r="BC429" i="89"/>
  <c r="BB429" i="89"/>
  <c r="BA429" i="89"/>
  <c r="AZ429" i="89"/>
  <c r="AY429" i="89"/>
  <c r="AX429" i="89"/>
  <c r="AW429" i="89"/>
  <c r="AV429" i="89"/>
  <c r="AU429" i="89"/>
  <c r="AT429" i="89"/>
  <c r="AF429" i="89"/>
  <c r="G429" i="89" s="1"/>
  <c r="BF428" i="89"/>
  <c r="BE428" i="89"/>
  <c r="BD428" i="89"/>
  <c r="BC428" i="89"/>
  <c r="BB428" i="89"/>
  <c r="BA428" i="89"/>
  <c r="AZ428" i="89"/>
  <c r="AY428" i="89"/>
  <c r="AX428" i="89"/>
  <c r="AW428" i="89"/>
  <c r="AV428" i="89"/>
  <c r="AU428" i="89"/>
  <c r="AT428" i="89"/>
  <c r="AF428" i="89"/>
  <c r="G428" i="89" s="1"/>
  <c r="BF427" i="89"/>
  <c r="BE427" i="89"/>
  <c r="BD427" i="89"/>
  <c r="BC427" i="89"/>
  <c r="BB427" i="89"/>
  <c r="BA427" i="89"/>
  <c r="AZ427" i="89"/>
  <c r="AY427" i="89"/>
  <c r="AX427" i="89"/>
  <c r="AW427" i="89"/>
  <c r="AV427" i="89"/>
  <c r="AU427" i="89"/>
  <c r="AT427" i="89"/>
  <c r="AF427" i="89"/>
  <c r="G427" i="89" s="1"/>
  <c r="BF426" i="89"/>
  <c r="BE426" i="89"/>
  <c r="BD426" i="89"/>
  <c r="BC426" i="89"/>
  <c r="BB426" i="89"/>
  <c r="BA426" i="89"/>
  <c r="AZ426" i="89"/>
  <c r="AY426" i="89"/>
  <c r="AX426" i="89"/>
  <c r="AW426" i="89"/>
  <c r="AV426" i="89"/>
  <c r="AU426" i="89"/>
  <c r="AT426" i="89"/>
  <c r="AF426" i="89"/>
  <c r="G426" i="89" s="1"/>
  <c r="BF425" i="89"/>
  <c r="BE425" i="89"/>
  <c r="BD425" i="89"/>
  <c r="BC425" i="89"/>
  <c r="BB425" i="89"/>
  <c r="BA425" i="89"/>
  <c r="AZ425" i="89"/>
  <c r="AY425" i="89"/>
  <c r="AX425" i="89"/>
  <c r="AW425" i="89"/>
  <c r="AV425" i="89"/>
  <c r="AU425" i="89"/>
  <c r="AT425" i="89"/>
  <c r="AF425" i="89"/>
  <c r="G425" i="89" s="1"/>
  <c r="BF424" i="89"/>
  <c r="BE424" i="89"/>
  <c r="BD424" i="89"/>
  <c r="BC424" i="89"/>
  <c r="BB424" i="89"/>
  <c r="BA424" i="89"/>
  <c r="AZ424" i="89"/>
  <c r="AY424" i="89"/>
  <c r="AX424" i="89"/>
  <c r="AW424" i="89"/>
  <c r="AV424" i="89"/>
  <c r="AU424" i="89"/>
  <c r="AT424" i="89"/>
  <c r="AF424" i="89"/>
  <c r="G424" i="89" s="1"/>
  <c r="BF423" i="89"/>
  <c r="BE423" i="89"/>
  <c r="BD423" i="89"/>
  <c r="BC423" i="89"/>
  <c r="BB423" i="89"/>
  <c r="BA423" i="89"/>
  <c r="AZ423" i="89"/>
  <c r="AY423" i="89"/>
  <c r="AX423" i="89"/>
  <c r="AW423" i="89"/>
  <c r="AV423" i="89"/>
  <c r="AU423" i="89"/>
  <c r="AT423" i="89"/>
  <c r="AF423" i="89"/>
  <c r="G423" i="89" s="1"/>
  <c r="BF422" i="89"/>
  <c r="BE422" i="89"/>
  <c r="BD422" i="89"/>
  <c r="BC422" i="89"/>
  <c r="BB422" i="89"/>
  <c r="BA422" i="89"/>
  <c r="AZ422" i="89"/>
  <c r="AY422" i="89"/>
  <c r="AX422" i="89"/>
  <c r="AW422" i="89"/>
  <c r="AV422" i="89"/>
  <c r="AU422" i="89"/>
  <c r="AT422" i="89"/>
  <c r="AF422" i="89"/>
  <c r="G422" i="89" s="1"/>
  <c r="BF421" i="89"/>
  <c r="BE421" i="89"/>
  <c r="BD421" i="89"/>
  <c r="BC421" i="89"/>
  <c r="BB421" i="89"/>
  <c r="BA421" i="89"/>
  <c r="AZ421" i="89"/>
  <c r="AY421" i="89"/>
  <c r="AX421" i="89"/>
  <c r="AW421" i="89"/>
  <c r="AV421" i="89"/>
  <c r="AU421" i="89"/>
  <c r="AT421" i="89"/>
  <c r="AF421" i="89"/>
  <c r="G421" i="89" s="1"/>
  <c r="BF420" i="89"/>
  <c r="BE420" i="89"/>
  <c r="BD420" i="89"/>
  <c r="BC420" i="89"/>
  <c r="BB420" i="89"/>
  <c r="BA420" i="89"/>
  <c r="AZ420" i="89"/>
  <c r="AY420" i="89"/>
  <c r="AX420" i="89"/>
  <c r="AW420" i="89"/>
  <c r="AV420" i="89"/>
  <c r="AU420" i="89"/>
  <c r="AT420" i="89"/>
  <c r="AF420" i="89"/>
  <c r="G420" i="89" s="1"/>
  <c r="BF419" i="89"/>
  <c r="BE419" i="89"/>
  <c r="BD419" i="89"/>
  <c r="BC419" i="89"/>
  <c r="BB419" i="89"/>
  <c r="BA419" i="89"/>
  <c r="AZ419" i="89"/>
  <c r="AY419" i="89"/>
  <c r="AX419" i="89"/>
  <c r="AW419" i="89"/>
  <c r="AV419" i="89"/>
  <c r="AU419" i="89"/>
  <c r="AT419" i="89"/>
  <c r="AF419" i="89"/>
  <c r="G419" i="89" s="1"/>
  <c r="BF418" i="89"/>
  <c r="BE418" i="89"/>
  <c r="BD418" i="89"/>
  <c r="BC418" i="89"/>
  <c r="BB418" i="89"/>
  <c r="BA418" i="89"/>
  <c r="AZ418" i="89"/>
  <c r="AY418" i="89"/>
  <c r="AX418" i="89"/>
  <c r="AW418" i="89"/>
  <c r="AV418" i="89"/>
  <c r="AU418" i="89"/>
  <c r="AT418" i="89"/>
  <c r="AF418" i="89"/>
  <c r="G418" i="89" s="1"/>
  <c r="BF417" i="89"/>
  <c r="BE417" i="89"/>
  <c r="BD417" i="89"/>
  <c r="BC417" i="89"/>
  <c r="BB417" i="89"/>
  <c r="BA417" i="89"/>
  <c r="AZ417" i="89"/>
  <c r="AY417" i="89"/>
  <c r="AX417" i="89"/>
  <c r="AW417" i="89"/>
  <c r="AV417" i="89"/>
  <c r="AU417" i="89"/>
  <c r="AT417" i="89"/>
  <c r="AF417" i="89"/>
  <c r="G417" i="89" s="1"/>
  <c r="BF416" i="89"/>
  <c r="BE416" i="89"/>
  <c r="BD416" i="89"/>
  <c r="BC416" i="89"/>
  <c r="BB416" i="89"/>
  <c r="BA416" i="89"/>
  <c r="AZ416" i="89"/>
  <c r="AY416" i="89"/>
  <c r="AX416" i="89"/>
  <c r="AW416" i="89"/>
  <c r="AV416" i="89"/>
  <c r="AU416" i="89"/>
  <c r="AT416" i="89"/>
  <c r="AF416" i="89"/>
  <c r="G416" i="89" s="1"/>
  <c r="BF415" i="89"/>
  <c r="BE415" i="89"/>
  <c r="BD415" i="89"/>
  <c r="BC415" i="89"/>
  <c r="BB415" i="89"/>
  <c r="BA415" i="89"/>
  <c r="AZ415" i="89"/>
  <c r="AY415" i="89"/>
  <c r="AX415" i="89"/>
  <c r="AW415" i="89"/>
  <c r="AV415" i="89"/>
  <c r="AU415" i="89"/>
  <c r="AT415" i="89"/>
  <c r="AF415" i="89"/>
  <c r="G415" i="89" s="1"/>
  <c r="BF414" i="89"/>
  <c r="BE414" i="89"/>
  <c r="BD414" i="89"/>
  <c r="BC414" i="89"/>
  <c r="BB414" i="89"/>
  <c r="BA414" i="89"/>
  <c r="AZ414" i="89"/>
  <c r="AY414" i="89"/>
  <c r="AX414" i="89"/>
  <c r="AW414" i="89"/>
  <c r="AV414" i="89"/>
  <c r="AU414" i="89"/>
  <c r="AT414" i="89"/>
  <c r="AF414" i="89"/>
  <c r="G414" i="89" s="1"/>
  <c r="BF413" i="89"/>
  <c r="BE413" i="89"/>
  <c r="BD413" i="89"/>
  <c r="BC413" i="89"/>
  <c r="BB413" i="89"/>
  <c r="BA413" i="89"/>
  <c r="AZ413" i="89"/>
  <c r="AY413" i="89"/>
  <c r="AX413" i="89"/>
  <c r="AW413" i="89"/>
  <c r="AV413" i="89"/>
  <c r="AU413" i="89"/>
  <c r="AT413" i="89"/>
  <c r="AF413" i="89"/>
  <c r="G413" i="89" s="1"/>
  <c r="BF412" i="89"/>
  <c r="BE412" i="89"/>
  <c r="BD412" i="89"/>
  <c r="BC412" i="89"/>
  <c r="BB412" i="89"/>
  <c r="BA412" i="89"/>
  <c r="AZ412" i="89"/>
  <c r="AY412" i="89"/>
  <c r="AX412" i="89"/>
  <c r="AW412" i="89"/>
  <c r="AV412" i="89"/>
  <c r="AU412" i="89"/>
  <c r="AT412" i="89"/>
  <c r="AF412" i="89"/>
  <c r="G412" i="89" s="1"/>
  <c r="BF411" i="89"/>
  <c r="BE411" i="89"/>
  <c r="BD411" i="89"/>
  <c r="BC411" i="89"/>
  <c r="BB411" i="89"/>
  <c r="BA411" i="89"/>
  <c r="AZ411" i="89"/>
  <c r="AY411" i="89"/>
  <c r="AX411" i="89"/>
  <c r="AW411" i="89"/>
  <c r="AV411" i="89"/>
  <c r="AU411" i="89"/>
  <c r="AT411" i="89"/>
  <c r="AF411" i="89"/>
  <c r="G411" i="89" s="1"/>
  <c r="BF410" i="89"/>
  <c r="BE410" i="89"/>
  <c r="BD410" i="89"/>
  <c r="BC410" i="89"/>
  <c r="BB410" i="89"/>
  <c r="BA410" i="89"/>
  <c r="AZ410" i="89"/>
  <c r="AY410" i="89"/>
  <c r="AX410" i="89"/>
  <c r="AW410" i="89"/>
  <c r="AV410" i="89"/>
  <c r="AU410" i="89"/>
  <c r="AT410" i="89"/>
  <c r="AF410" i="89"/>
  <c r="G410" i="89" s="1"/>
  <c r="BF409" i="89"/>
  <c r="BE409" i="89"/>
  <c r="BD409" i="89"/>
  <c r="BC409" i="89"/>
  <c r="BB409" i="89"/>
  <c r="BA409" i="89"/>
  <c r="AZ409" i="89"/>
  <c r="AY409" i="89"/>
  <c r="AX409" i="89"/>
  <c r="AW409" i="89"/>
  <c r="AV409" i="89"/>
  <c r="AU409" i="89"/>
  <c r="AT409" i="89"/>
  <c r="AF409" i="89"/>
  <c r="G409" i="89" s="1"/>
  <c r="BF408" i="89"/>
  <c r="BE408" i="89"/>
  <c r="BD408" i="89"/>
  <c r="BC408" i="89"/>
  <c r="BB408" i="89"/>
  <c r="BA408" i="89"/>
  <c r="AZ408" i="89"/>
  <c r="AY408" i="89"/>
  <c r="AX408" i="89"/>
  <c r="AW408" i="89"/>
  <c r="AV408" i="89"/>
  <c r="AU408" i="89"/>
  <c r="AT408" i="89"/>
  <c r="AF408" i="89"/>
  <c r="G408" i="89" s="1"/>
  <c r="BF407" i="89"/>
  <c r="BE407" i="89"/>
  <c r="BD407" i="89"/>
  <c r="BC407" i="89"/>
  <c r="BB407" i="89"/>
  <c r="BA407" i="89"/>
  <c r="AZ407" i="89"/>
  <c r="AY407" i="89"/>
  <c r="AX407" i="89"/>
  <c r="AW407" i="89"/>
  <c r="AV407" i="89"/>
  <c r="AU407" i="89"/>
  <c r="AT407" i="89"/>
  <c r="AF407" i="89"/>
  <c r="G407" i="89" s="1"/>
  <c r="BF406" i="89"/>
  <c r="BE406" i="89"/>
  <c r="BD406" i="89"/>
  <c r="BC406" i="89"/>
  <c r="BB406" i="89"/>
  <c r="BA406" i="89"/>
  <c r="AZ406" i="89"/>
  <c r="AY406" i="89"/>
  <c r="AX406" i="89"/>
  <c r="AW406" i="89"/>
  <c r="AV406" i="89"/>
  <c r="AU406" i="89"/>
  <c r="AT406" i="89"/>
  <c r="AF406" i="89"/>
  <c r="G406" i="89" s="1"/>
  <c r="BF405" i="89"/>
  <c r="BE405" i="89"/>
  <c r="BD405" i="89"/>
  <c r="BC405" i="89"/>
  <c r="BB405" i="89"/>
  <c r="BA405" i="89"/>
  <c r="AZ405" i="89"/>
  <c r="AY405" i="89"/>
  <c r="AX405" i="89"/>
  <c r="AW405" i="89"/>
  <c r="AV405" i="89"/>
  <c r="AU405" i="89"/>
  <c r="AT405" i="89"/>
  <c r="AF405" i="89"/>
  <c r="G405" i="89" s="1"/>
  <c r="BF404" i="89"/>
  <c r="BE404" i="89"/>
  <c r="BD404" i="89"/>
  <c r="BC404" i="89"/>
  <c r="BB404" i="89"/>
  <c r="BA404" i="89"/>
  <c r="AZ404" i="89"/>
  <c r="AY404" i="89"/>
  <c r="AX404" i="89"/>
  <c r="AW404" i="89"/>
  <c r="AV404" i="89"/>
  <c r="AU404" i="89"/>
  <c r="AT404" i="89"/>
  <c r="AF404" i="89"/>
  <c r="G404" i="89" s="1"/>
  <c r="BF403" i="89"/>
  <c r="BE403" i="89"/>
  <c r="BD403" i="89"/>
  <c r="BC403" i="89"/>
  <c r="BB403" i="89"/>
  <c r="BA403" i="89"/>
  <c r="AZ403" i="89"/>
  <c r="AY403" i="89"/>
  <c r="AX403" i="89"/>
  <c r="AW403" i="89"/>
  <c r="AV403" i="89"/>
  <c r="AU403" i="89"/>
  <c r="AT403" i="89"/>
  <c r="AF403" i="89"/>
  <c r="G403" i="89" s="1"/>
  <c r="BF402" i="89"/>
  <c r="BE402" i="89"/>
  <c r="BD402" i="89"/>
  <c r="BC402" i="89"/>
  <c r="BB402" i="89"/>
  <c r="BA402" i="89"/>
  <c r="AZ402" i="89"/>
  <c r="AY402" i="89"/>
  <c r="AX402" i="89"/>
  <c r="AW402" i="89"/>
  <c r="AV402" i="89"/>
  <c r="AU402" i="89"/>
  <c r="AT402" i="89"/>
  <c r="AF402" i="89"/>
  <c r="G402" i="89" s="1"/>
  <c r="BF401" i="89"/>
  <c r="BE401" i="89"/>
  <c r="BD401" i="89"/>
  <c r="BC401" i="89"/>
  <c r="BB401" i="89"/>
  <c r="BA401" i="89"/>
  <c r="AZ401" i="89"/>
  <c r="AY401" i="89"/>
  <c r="AX401" i="89"/>
  <c r="AW401" i="89"/>
  <c r="AV401" i="89"/>
  <c r="AU401" i="89"/>
  <c r="AT401" i="89"/>
  <c r="AF401" i="89"/>
  <c r="G401" i="89" s="1"/>
  <c r="BF400" i="89"/>
  <c r="BE400" i="89"/>
  <c r="BD400" i="89"/>
  <c r="BC400" i="89"/>
  <c r="BB400" i="89"/>
  <c r="BA400" i="89"/>
  <c r="AZ400" i="89"/>
  <c r="AY400" i="89"/>
  <c r="AX400" i="89"/>
  <c r="AW400" i="89"/>
  <c r="AV400" i="89"/>
  <c r="AU400" i="89"/>
  <c r="AT400" i="89"/>
  <c r="AF400" i="89"/>
  <c r="G400" i="89" s="1"/>
  <c r="BF399" i="89"/>
  <c r="BE399" i="89"/>
  <c r="BD399" i="89"/>
  <c r="BC399" i="89"/>
  <c r="BB399" i="89"/>
  <c r="BA399" i="89"/>
  <c r="AZ399" i="89"/>
  <c r="AY399" i="89"/>
  <c r="AX399" i="89"/>
  <c r="AW399" i="89"/>
  <c r="AV399" i="89"/>
  <c r="AU399" i="89"/>
  <c r="AT399" i="89"/>
  <c r="AF399" i="89"/>
  <c r="G399" i="89" s="1"/>
  <c r="BF398" i="89"/>
  <c r="BE398" i="89"/>
  <c r="BD398" i="89"/>
  <c r="BC398" i="89"/>
  <c r="BB398" i="89"/>
  <c r="BA398" i="89"/>
  <c r="AZ398" i="89"/>
  <c r="AY398" i="89"/>
  <c r="AX398" i="89"/>
  <c r="AW398" i="89"/>
  <c r="AV398" i="89"/>
  <c r="AU398" i="89"/>
  <c r="AT398" i="89"/>
  <c r="AF398" i="89"/>
  <c r="G398" i="89" s="1"/>
  <c r="BF397" i="89"/>
  <c r="BE397" i="89"/>
  <c r="BD397" i="89"/>
  <c r="BC397" i="89"/>
  <c r="BB397" i="89"/>
  <c r="BA397" i="89"/>
  <c r="AZ397" i="89"/>
  <c r="AY397" i="89"/>
  <c r="AX397" i="89"/>
  <c r="AW397" i="89"/>
  <c r="AV397" i="89"/>
  <c r="AU397" i="89"/>
  <c r="AT397" i="89"/>
  <c r="AF397" i="89"/>
  <c r="G397" i="89" s="1"/>
  <c r="BF396" i="89"/>
  <c r="BE396" i="89"/>
  <c r="BD396" i="89"/>
  <c r="BC396" i="89"/>
  <c r="BB396" i="89"/>
  <c r="BA396" i="89"/>
  <c r="AZ396" i="89"/>
  <c r="AY396" i="89"/>
  <c r="AX396" i="89"/>
  <c r="AW396" i="89"/>
  <c r="AV396" i="89"/>
  <c r="AU396" i="89"/>
  <c r="AT396" i="89"/>
  <c r="AF396" i="89"/>
  <c r="G396" i="89" s="1"/>
  <c r="BF395" i="89"/>
  <c r="BE395" i="89"/>
  <c r="BD395" i="89"/>
  <c r="BC395" i="89"/>
  <c r="BB395" i="89"/>
  <c r="BA395" i="89"/>
  <c r="AZ395" i="89"/>
  <c r="AY395" i="89"/>
  <c r="AX395" i="89"/>
  <c r="AW395" i="89"/>
  <c r="AV395" i="89"/>
  <c r="AU395" i="89"/>
  <c r="AT395" i="89"/>
  <c r="AF395" i="89"/>
  <c r="G395" i="89" s="1"/>
  <c r="BF394" i="89"/>
  <c r="BE394" i="89"/>
  <c r="BD394" i="89"/>
  <c r="BC394" i="89"/>
  <c r="BB394" i="89"/>
  <c r="BA394" i="89"/>
  <c r="AZ394" i="89"/>
  <c r="AY394" i="89"/>
  <c r="AX394" i="89"/>
  <c r="AW394" i="89"/>
  <c r="AV394" i="89"/>
  <c r="AU394" i="89"/>
  <c r="AT394" i="89"/>
  <c r="AF394" i="89"/>
  <c r="G394" i="89" s="1"/>
  <c r="BF393" i="89"/>
  <c r="BE393" i="89"/>
  <c r="BD393" i="89"/>
  <c r="BC393" i="89"/>
  <c r="BB393" i="89"/>
  <c r="BA393" i="89"/>
  <c r="AZ393" i="89"/>
  <c r="AY393" i="89"/>
  <c r="AX393" i="89"/>
  <c r="AW393" i="89"/>
  <c r="AV393" i="89"/>
  <c r="AU393" i="89"/>
  <c r="AT393" i="89"/>
  <c r="AF393" i="89"/>
  <c r="G393" i="89" s="1"/>
  <c r="BF392" i="89"/>
  <c r="BE392" i="89"/>
  <c r="BD392" i="89"/>
  <c r="BC392" i="89"/>
  <c r="BB392" i="89"/>
  <c r="BA392" i="89"/>
  <c r="AZ392" i="89"/>
  <c r="AY392" i="89"/>
  <c r="AX392" i="89"/>
  <c r="AW392" i="89"/>
  <c r="AV392" i="89"/>
  <c r="AU392" i="89"/>
  <c r="AT392" i="89"/>
  <c r="AF392" i="89"/>
  <c r="G392" i="89" s="1"/>
  <c r="BF391" i="89"/>
  <c r="BE391" i="89"/>
  <c r="BD391" i="89"/>
  <c r="BC391" i="89"/>
  <c r="BB391" i="89"/>
  <c r="BA391" i="89"/>
  <c r="AZ391" i="89"/>
  <c r="AY391" i="89"/>
  <c r="AX391" i="89"/>
  <c r="AW391" i="89"/>
  <c r="AV391" i="89"/>
  <c r="AU391" i="89"/>
  <c r="AT391" i="89"/>
  <c r="AF391" i="89"/>
  <c r="G391" i="89" s="1"/>
  <c r="BF390" i="89"/>
  <c r="BE390" i="89"/>
  <c r="BD390" i="89"/>
  <c r="BC390" i="89"/>
  <c r="BB390" i="89"/>
  <c r="BA390" i="89"/>
  <c r="AZ390" i="89"/>
  <c r="AY390" i="89"/>
  <c r="AX390" i="89"/>
  <c r="AW390" i="89"/>
  <c r="AV390" i="89"/>
  <c r="AU390" i="89"/>
  <c r="AT390" i="89"/>
  <c r="AF390" i="89"/>
  <c r="G390" i="89" s="1"/>
  <c r="BF389" i="89"/>
  <c r="BE389" i="89"/>
  <c r="BD389" i="89"/>
  <c r="BC389" i="89"/>
  <c r="BB389" i="89"/>
  <c r="BA389" i="89"/>
  <c r="AZ389" i="89"/>
  <c r="AY389" i="89"/>
  <c r="AX389" i="89"/>
  <c r="AW389" i="89"/>
  <c r="AV389" i="89"/>
  <c r="AU389" i="89"/>
  <c r="AT389" i="89"/>
  <c r="AF389" i="89"/>
  <c r="G389" i="89" s="1"/>
  <c r="BF388" i="89"/>
  <c r="BE388" i="89"/>
  <c r="BD388" i="89"/>
  <c r="BC388" i="89"/>
  <c r="BB388" i="89"/>
  <c r="BA388" i="89"/>
  <c r="AZ388" i="89"/>
  <c r="AY388" i="89"/>
  <c r="AX388" i="89"/>
  <c r="AW388" i="89"/>
  <c r="AV388" i="89"/>
  <c r="AU388" i="89"/>
  <c r="AT388" i="89"/>
  <c r="AF388" i="89"/>
  <c r="G388" i="89" s="1"/>
  <c r="BF387" i="89"/>
  <c r="BE387" i="89"/>
  <c r="BD387" i="89"/>
  <c r="BC387" i="89"/>
  <c r="BB387" i="89"/>
  <c r="BA387" i="89"/>
  <c r="AZ387" i="89"/>
  <c r="AY387" i="89"/>
  <c r="AX387" i="89"/>
  <c r="AW387" i="89"/>
  <c r="AV387" i="89"/>
  <c r="AU387" i="89"/>
  <c r="AT387" i="89"/>
  <c r="AF387" i="89"/>
  <c r="G387" i="89" s="1"/>
  <c r="BF386" i="89"/>
  <c r="BE386" i="89"/>
  <c r="BD386" i="89"/>
  <c r="BC386" i="89"/>
  <c r="BB386" i="89"/>
  <c r="BA386" i="89"/>
  <c r="AZ386" i="89"/>
  <c r="AY386" i="89"/>
  <c r="AX386" i="89"/>
  <c r="AW386" i="89"/>
  <c r="AV386" i="89"/>
  <c r="AU386" i="89"/>
  <c r="AT386" i="89"/>
  <c r="AF386" i="89"/>
  <c r="G386" i="89" s="1"/>
  <c r="BF385" i="89"/>
  <c r="BE385" i="89"/>
  <c r="BD385" i="89"/>
  <c r="BC385" i="89"/>
  <c r="BB385" i="89"/>
  <c r="BA385" i="89"/>
  <c r="AZ385" i="89"/>
  <c r="AY385" i="89"/>
  <c r="AX385" i="89"/>
  <c r="AW385" i="89"/>
  <c r="AV385" i="89"/>
  <c r="AU385" i="89"/>
  <c r="AT385" i="89"/>
  <c r="AF385" i="89"/>
  <c r="G385" i="89" s="1"/>
  <c r="BF384" i="89"/>
  <c r="BE384" i="89"/>
  <c r="BD384" i="89"/>
  <c r="BC384" i="89"/>
  <c r="BB384" i="89"/>
  <c r="BA384" i="89"/>
  <c r="AZ384" i="89"/>
  <c r="AY384" i="89"/>
  <c r="AX384" i="89"/>
  <c r="AW384" i="89"/>
  <c r="AV384" i="89"/>
  <c r="AU384" i="89"/>
  <c r="AT384" i="89"/>
  <c r="AF384" i="89"/>
  <c r="G384" i="89" s="1"/>
  <c r="BF383" i="89"/>
  <c r="BE383" i="89"/>
  <c r="BD383" i="89"/>
  <c r="BC383" i="89"/>
  <c r="BB383" i="89"/>
  <c r="BA383" i="89"/>
  <c r="AZ383" i="89"/>
  <c r="AY383" i="89"/>
  <c r="AX383" i="89"/>
  <c r="AW383" i="89"/>
  <c r="AV383" i="89"/>
  <c r="AU383" i="89"/>
  <c r="AT383" i="89"/>
  <c r="AF383" i="89"/>
  <c r="G383" i="89" s="1"/>
  <c r="BF382" i="89"/>
  <c r="BE382" i="89"/>
  <c r="BD382" i="89"/>
  <c r="BC382" i="89"/>
  <c r="BB382" i="89"/>
  <c r="BA382" i="89"/>
  <c r="AZ382" i="89"/>
  <c r="AY382" i="89"/>
  <c r="AX382" i="89"/>
  <c r="AW382" i="89"/>
  <c r="AV382" i="89"/>
  <c r="AU382" i="89"/>
  <c r="AT382" i="89"/>
  <c r="AF382" i="89"/>
  <c r="G382" i="89" s="1"/>
  <c r="BF381" i="89"/>
  <c r="BE381" i="89"/>
  <c r="BD381" i="89"/>
  <c r="BC381" i="89"/>
  <c r="BB381" i="89"/>
  <c r="BA381" i="89"/>
  <c r="AZ381" i="89"/>
  <c r="AY381" i="89"/>
  <c r="AX381" i="89"/>
  <c r="AW381" i="89"/>
  <c r="AV381" i="89"/>
  <c r="AU381" i="89"/>
  <c r="AT381" i="89"/>
  <c r="AF381" i="89"/>
  <c r="G381" i="89" s="1"/>
  <c r="BF380" i="89"/>
  <c r="BE380" i="89"/>
  <c r="BD380" i="89"/>
  <c r="BC380" i="89"/>
  <c r="BB380" i="89"/>
  <c r="BA380" i="89"/>
  <c r="AZ380" i="89"/>
  <c r="AY380" i="89"/>
  <c r="AX380" i="89"/>
  <c r="AW380" i="89"/>
  <c r="AV380" i="89"/>
  <c r="AU380" i="89"/>
  <c r="AT380" i="89"/>
  <c r="AF380" i="89"/>
  <c r="G380" i="89" s="1"/>
  <c r="BF379" i="89"/>
  <c r="BE379" i="89"/>
  <c r="BD379" i="89"/>
  <c r="BC379" i="89"/>
  <c r="BB379" i="89"/>
  <c r="BA379" i="89"/>
  <c r="AZ379" i="89"/>
  <c r="AY379" i="89"/>
  <c r="AX379" i="89"/>
  <c r="AW379" i="89"/>
  <c r="AV379" i="89"/>
  <c r="AU379" i="89"/>
  <c r="AT379" i="89"/>
  <c r="AF379" i="89"/>
  <c r="G379" i="89" s="1"/>
  <c r="BF378" i="89"/>
  <c r="BE378" i="89"/>
  <c r="BD378" i="89"/>
  <c r="BC378" i="89"/>
  <c r="BB378" i="89"/>
  <c r="BA378" i="89"/>
  <c r="AZ378" i="89"/>
  <c r="AY378" i="89"/>
  <c r="AX378" i="89"/>
  <c r="AW378" i="89"/>
  <c r="AV378" i="89"/>
  <c r="AU378" i="89"/>
  <c r="AT378" i="89"/>
  <c r="AF378" i="89"/>
  <c r="G378" i="89" s="1"/>
  <c r="BF377" i="89"/>
  <c r="BE377" i="89"/>
  <c r="BD377" i="89"/>
  <c r="BC377" i="89"/>
  <c r="BB377" i="89"/>
  <c r="BA377" i="89"/>
  <c r="AZ377" i="89"/>
  <c r="AY377" i="89"/>
  <c r="AX377" i="89"/>
  <c r="AW377" i="89"/>
  <c r="AV377" i="89"/>
  <c r="AU377" i="89"/>
  <c r="AT377" i="89"/>
  <c r="AF377" i="89"/>
  <c r="G377" i="89" s="1"/>
  <c r="BF376" i="89"/>
  <c r="BE376" i="89"/>
  <c r="BD376" i="89"/>
  <c r="BC376" i="89"/>
  <c r="BB376" i="89"/>
  <c r="BA376" i="89"/>
  <c r="AZ376" i="89"/>
  <c r="AY376" i="89"/>
  <c r="AX376" i="89"/>
  <c r="AW376" i="89"/>
  <c r="AV376" i="89"/>
  <c r="AU376" i="89"/>
  <c r="AT376" i="89"/>
  <c r="AF376" i="89"/>
  <c r="G376" i="89" s="1"/>
  <c r="BF375" i="89"/>
  <c r="BE375" i="89"/>
  <c r="BD375" i="89"/>
  <c r="BC375" i="89"/>
  <c r="BB375" i="89"/>
  <c r="BA375" i="89"/>
  <c r="AZ375" i="89"/>
  <c r="AY375" i="89"/>
  <c r="AX375" i="89"/>
  <c r="AW375" i="89"/>
  <c r="AV375" i="89"/>
  <c r="AU375" i="89"/>
  <c r="AT375" i="89"/>
  <c r="AF375" i="89"/>
  <c r="G375" i="89" s="1"/>
  <c r="BF374" i="89"/>
  <c r="BE374" i="89"/>
  <c r="BD374" i="89"/>
  <c r="BC374" i="89"/>
  <c r="BB374" i="89"/>
  <c r="BA374" i="89"/>
  <c r="AZ374" i="89"/>
  <c r="AY374" i="89"/>
  <c r="AX374" i="89"/>
  <c r="AW374" i="89"/>
  <c r="AV374" i="89"/>
  <c r="AU374" i="89"/>
  <c r="AT374" i="89"/>
  <c r="AF374" i="89"/>
  <c r="G374" i="89" s="1"/>
  <c r="BF373" i="89"/>
  <c r="BE373" i="89"/>
  <c r="BD373" i="89"/>
  <c r="BC373" i="89"/>
  <c r="BB373" i="89"/>
  <c r="BA373" i="89"/>
  <c r="AZ373" i="89"/>
  <c r="AY373" i="89"/>
  <c r="AX373" i="89"/>
  <c r="AW373" i="89"/>
  <c r="AV373" i="89"/>
  <c r="AU373" i="89"/>
  <c r="AT373" i="89"/>
  <c r="AF373" i="89"/>
  <c r="G373" i="89" s="1"/>
  <c r="BF372" i="89"/>
  <c r="BE372" i="89"/>
  <c r="BD372" i="89"/>
  <c r="BC372" i="89"/>
  <c r="BB372" i="89"/>
  <c r="BA372" i="89"/>
  <c r="AZ372" i="89"/>
  <c r="AY372" i="89"/>
  <c r="AX372" i="89"/>
  <c r="AW372" i="89"/>
  <c r="AV372" i="89"/>
  <c r="AU372" i="89"/>
  <c r="AT372" i="89"/>
  <c r="AF372" i="89"/>
  <c r="G372" i="89" s="1"/>
  <c r="BF371" i="89"/>
  <c r="BE371" i="89"/>
  <c r="BD371" i="89"/>
  <c r="BC371" i="89"/>
  <c r="BB371" i="89"/>
  <c r="BA371" i="89"/>
  <c r="AZ371" i="89"/>
  <c r="AY371" i="89"/>
  <c r="AX371" i="89"/>
  <c r="AW371" i="89"/>
  <c r="AV371" i="89"/>
  <c r="AU371" i="89"/>
  <c r="AT371" i="89"/>
  <c r="AF371" i="89"/>
  <c r="G371" i="89" s="1"/>
  <c r="BF370" i="89"/>
  <c r="BE370" i="89"/>
  <c r="BD370" i="89"/>
  <c r="BC370" i="89"/>
  <c r="BB370" i="89"/>
  <c r="BA370" i="89"/>
  <c r="AZ370" i="89"/>
  <c r="AY370" i="89"/>
  <c r="AX370" i="89"/>
  <c r="AW370" i="89"/>
  <c r="AV370" i="89"/>
  <c r="AU370" i="89"/>
  <c r="AT370" i="89"/>
  <c r="AF370" i="89"/>
  <c r="G370" i="89" s="1"/>
  <c r="BF369" i="89"/>
  <c r="BE369" i="89"/>
  <c r="BD369" i="89"/>
  <c r="BC369" i="89"/>
  <c r="BB369" i="89"/>
  <c r="BA369" i="89"/>
  <c r="AZ369" i="89"/>
  <c r="AY369" i="89"/>
  <c r="AX369" i="89"/>
  <c r="AW369" i="89"/>
  <c r="AV369" i="89"/>
  <c r="AU369" i="89"/>
  <c r="AT369" i="89"/>
  <c r="AF369" i="89"/>
  <c r="G369" i="89" s="1"/>
  <c r="BF368" i="89"/>
  <c r="BE368" i="89"/>
  <c r="BD368" i="89"/>
  <c r="BC368" i="89"/>
  <c r="BB368" i="89"/>
  <c r="BA368" i="89"/>
  <c r="AZ368" i="89"/>
  <c r="AY368" i="89"/>
  <c r="AX368" i="89"/>
  <c r="AW368" i="89"/>
  <c r="AV368" i="89"/>
  <c r="AU368" i="89"/>
  <c r="AT368" i="89"/>
  <c r="AF368" i="89"/>
  <c r="G368" i="89" s="1"/>
  <c r="BF367" i="89"/>
  <c r="BE367" i="89"/>
  <c r="BD367" i="89"/>
  <c r="BC367" i="89"/>
  <c r="BB367" i="89"/>
  <c r="BA367" i="89"/>
  <c r="AZ367" i="89"/>
  <c r="AY367" i="89"/>
  <c r="AX367" i="89"/>
  <c r="AW367" i="89"/>
  <c r="AV367" i="89"/>
  <c r="AU367" i="89"/>
  <c r="AT367" i="89"/>
  <c r="AF367" i="89"/>
  <c r="G367" i="89" s="1"/>
  <c r="BF366" i="89"/>
  <c r="BE366" i="89"/>
  <c r="BD366" i="89"/>
  <c r="BC366" i="89"/>
  <c r="BB366" i="89"/>
  <c r="BA366" i="89"/>
  <c r="AZ366" i="89"/>
  <c r="AY366" i="89"/>
  <c r="AX366" i="89"/>
  <c r="AW366" i="89"/>
  <c r="AV366" i="89"/>
  <c r="AU366" i="89"/>
  <c r="AT366" i="89"/>
  <c r="AF366" i="89"/>
  <c r="G366" i="89" s="1"/>
  <c r="BF365" i="89"/>
  <c r="BE365" i="89"/>
  <c r="BD365" i="89"/>
  <c r="BC365" i="89"/>
  <c r="BB365" i="89"/>
  <c r="BA365" i="89"/>
  <c r="AZ365" i="89"/>
  <c r="AY365" i="89"/>
  <c r="AX365" i="89"/>
  <c r="AW365" i="89"/>
  <c r="AV365" i="89"/>
  <c r="AU365" i="89"/>
  <c r="AT365" i="89"/>
  <c r="AF365" i="89"/>
  <c r="G365" i="89" s="1"/>
  <c r="BF364" i="89"/>
  <c r="BE364" i="89"/>
  <c r="BD364" i="89"/>
  <c r="BC364" i="89"/>
  <c r="BB364" i="89"/>
  <c r="BA364" i="89"/>
  <c r="AZ364" i="89"/>
  <c r="AY364" i="89"/>
  <c r="AX364" i="89"/>
  <c r="AW364" i="89"/>
  <c r="AV364" i="89"/>
  <c r="AU364" i="89"/>
  <c r="AT364" i="89"/>
  <c r="AF364" i="89"/>
  <c r="G364" i="89" s="1"/>
  <c r="BF363" i="89"/>
  <c r="BE363" i="89"/>
  <c r="BD363" i="89"/>
  <c r="BC363" i="89"/>
  <c r="BB363" i="89"/>
  <c r="BA363" i="89"/>
  <c r="AZ363" i="89"/>
  <c r="AY363" i="89"/>
  <c r="AX363" i="89"/>
  <c r="AW363" i="89"/>
  <c r="AV363" i="89"/>
  <c r="AU363" i="89"/>
  <c r="AT363" i="89"/>
  <c r="AF363" i="89"/>
  <c r="G363" i="89" s="1"/>
  <c r="BF362" i="89"/>
  <c r="BE362" i="89"/>
  <c r="BD362" i="89"/>
  <c r="BC362" i="89"/>
  <c r="BB362" i="89"/>
  <c r="BA362" i="89"/>
  <c r="AZ362" i="89"/>
  <c r="AY362" i="89"/>
  <c r="AX362" i="89"/>
  <c r="AW362" i="89"/>
  <c r="AV362" i="89"/>
  <c r="AU362" i="89"/>
  <c r="AT362" i="89"/>
  <c r="AF362" i="89"/>
  <c r="G362" i="89" s="1"/>
  <c r="BF361" i="89"/>
  <c r="BE361" i="89"/>
  <c r="BD361" i="89"/>
  <c r="BC361" i="89"/>
  <c r="BB361" i="89"/>
  <c r="BA361" i="89"/>
  <c r="AZ361" i="89"/>
  <c r="AY361" i="89"/>
  <c r="AX361" i="89"/>
  <c r="AW361" i="89"/>
  <c r="AV361" i="89"/>
  <c r="AU361" i="89"/>
  <c r="AT361" i="89"/>
  <c r="AF361" i="89"/>
  <c r="G361" i="89" s="1"/>
  <c r="BF360" i="89"/>
  <c r="BE360" i="89"/>
  <c r="BD360" i="89"/>
  <c r="BC360" i="89"/>
  <c r="BB360" i="89"/>
  <c r="BA360" i="89"/>
  <c r="AZ360" i="89"/>
  <c r="AY360" i="89"/>
  <c r="AX360" i="89"/>
  <c r="AW360" i="89"/>
  <c r="AV360" i="89"/>
  <c r="AU360" i="89"/>
  <c r="AT360" i="89"/>
  <c r="AF360" i="89"/>
  <c r="G360" i="89" s="1"/>
  <c r="BF359" i="89"/>
  <c r="BE359" i="89"/>
  <c r="BD359" i="89"/>
  <c r="BC359" i="89"/>
  <c r="BB359" i="89"/>
  <c r="BA359" i="89"/>
  <c r="AZ359" i="89"/>
  <c r="AY359" i="89"/>
  <c r="AX359" i="89"/>
  <c r="AW359" i="89"/>
  <c r="AV359" i="89"/>
  <c r="AU359" i="89"/>
  <c r="AT359" i="89"/>
  <c r="AF359" i="89"/>
  <c r="G359" i="89" s="1"/>
  <c r="BF358" i="89"/>
  <c r="BE358" i="89"/>
  <c r="BD358" i="89"/>
  <c r="BC358" i="89"/>
  <c r="BB358" i="89"/>
  <c r="BA358" i="89"/>
  <c r="AZ358" i="89"/>
  <c r="AY358" i="89"/>
  <c r="AX358" i="89"/>
  <c r="AW358" i="89"/>
  <c r="AV358" i="89"/>
  <c r="AU358" i="89"/>
  <c r="AT358" i="89"/>
  <c r="AF358" i="89"/>
  <c r="G358" i="89" s="1"/>
  <c r="BF357" i="89"/>
  <c r="BE357" i="89"/>
  <c r="BD357" i="89"/>
  <c r="BC357" i="89"/>
  <c r="BB357" i="89"/>
  <c r="BA357" i="89"/>
  <c r="AZ357" i="89"/>
  <c r="AY357" i="89"/>
  <c r="AX357" i="89"/>
  <c r="AW357" i="89"/>
  <c r="AV357" i="89"/>
  <c r="AU357" i="89"/>
  <c r="AT357" i="89"/>
  <c r="AF357" i="89"/>
  <c r="G357" i="89" s="1"/>
  <c r="BF356" i="89"/>
  <c r="BE356" i="89"/>
  <c r="BD356" i="89"/>
  <c r="BC356" i="89"/>
  <c r="BB356" i="89"/>
  <c r="BA356" i="89"/>
  <c r="AZ356" i="89"/>
  <c r="AY356" i="89"/>
  <c r="AX356" i="89"/>
  <c r="AW356" i="89"/>
  <c r="AV356" i="89"/>
  <c r="AU356" i="89"/>
  <c r="AT356" i="89"/>
  <c r="AF356" i="89"/>
  <c r="G356" i="89" s="1"/>
  <c r="BF355" i="89"/>
  <c r="BE355" i="89"/>
  <c r="BD355" i="89"/>
  <c r="BC355" i="89"/>
  <c r="BB355" i="89"/>
  <c r="BA355" i="89"/>
  <c r="AZ355" i="89"/>
  <c r="AY355" i="89"/>
  <c r="AX355" i="89"/>
  <c r="AW355" i="89"/>
  <c r="AV355" i="89"/>
  <c r="AU355" i="89"/>
  <c r="AT355" i="89"/>
  <c r="AF355" i="89"/>
  <c r="G355" i="89" s="1"/>
  <c r="BF354" i="89"/>
  <c r="BE354" i="89"/>
  <c r="BD354" i="89"/>
  <c r="BC354" i="89"/>
  <c r="BB354" i="89"/>
  <c r="BA354" i="89"/>
  <c r="AZ354" i="89"/>
  <c r="AY354" i="89"/>
  <c r="AX354" i="89"/>
  <c r="AW354" i="89"/>
  <c r="AV354" i="89"/>
  <c r="AU354" i="89"/>
  <c r="AT354" i="89"/>
  <c r="AF354" i="89"/>
  <c r="G354" i="89" s="1"/>
  <c r="BF353" i="89"/>
  <c r="BE353" i="89"/>
  <c r="BD353" i="89"/>
  <c r="BC353" i="89"/>
  <c r="BB353" i="89"/>
  <c r="BA353" i="89"/>
  <c r="AZ353" i="89"/>
  <c r="AY353" i="89"/>
  <c r="AX353" i="89"/>
  <c r="AW353" i="89"/>
  <c r="AV353" i="89"/>
  <c r="AU353" i="89"/>
  <c r="AT353" i="89"/>
  <c r="AF353" i="89"/>
  <c r="G353" i="89" s="1"/>
  <c r="BF352" i="89"/>
  <c r="BE352" i="89"/>
  <c r="BD352" i="89"/>
  <c r="BC352" i="89"/>
  <c r="BB352" i="89"/>
  <c r="BA352" i="89"/>
  <c r="AZ352" i="89"/>
  <c r="AY352" i="89"/>
  <c r="AX352" i="89"/>
  <c r="AW352" i="89"/>
  <c r="AV352" i="89"/>
  <c r="AU352" i="89"/>
  <c r="AT352" i="89"/>
  <c r="AF352" i="89"/>
  <c r="G352" i="89" s="1"/>
  <c r="BF351" i="89"/>
  <c r="BE351" i="89"/>
  <c r="BD351" i="89"/>
  <c r="BC351" i="89"/>
  <c r="BB351" i="89"/>
  <c r="BA351" i="89"/>
  <c r="AZ351" i="89"/>
  <c r="AY351" i="89"/>
  <c r="AX351" i="89"/>
  <c r="AW351" i="89"/>
  <c r="AV351" i="89"/>
  <c r="AU351" i="89"/>
  <c r="AT351" i="89"/>
  <c r="AF351" i="89"/>
  <c r="G351" i="89" s="1"/>
  <c r="BF350" i="89"/>
  <c r="BE350" i="89"/>
  <c r="BD350" i="89"/>
  <c r="BC350" i="89"/>
  <c r="BB350" i="89"/>
  <c r="BA350" i="89"/>
  <c r="AZ350" i="89"/>
  <c r="AY350" i="89"/>
  <c r="AX350" i="89"/>
  <c r="AW350" i="89"/>
  <c r="AV350" i="89"/>
  <c r="AU350" i="89"/>
  <c r="AT350" i="89"/>
  <c r="AF350" i="89"/>
  <c r="G350" i="89" s="1"/>
  <c r="BF349" i="89"/>
  <c r="BE349" i="89"/>
  <c r="BD349" i="89"/>
  <c r="BC349" i="89"/>
  <c r="BB349" i="89"/>
  <c r="BA349" i="89"/>
  <c r="AZ349" i="89"/>
  <c r="AY349" i="89"/>
  <c r="AX349" i="89"/>
  <c r="AW349" i="89"/>
  <c r="AV349" i="89"/>
  <c r="AU349" i="89"/>
  <c r="AT349" i="89"/>
  <c r="AF349" i="89"/>
  <c r="G349" i="89" s="1"/>
  <c r="BF348" i="89"/>
  <c r="BE348" i="89"/>
  <c r="BD348" i="89"/>
  <c r="BC348" i="89"/>
  <c r="BB348" i="89"/>
  <c r="BA348" i="89"/>
  <c r="AZ348" i="89"/>
  <c r="AY348" i="89"/>
  <c r="AX348" i="89"/>
  <c r="AW348" i="89"/>
  <c r="AV348" i="89"/>
  <c r="AU348" i="89"/>
  <c r="AT348" i="89"/>
  <c r="AF348" i="89"/>
  <c r="G348" i="89" s="1"/>
  <c r="BF347" i="89"/>
  <c r="BE347" i="89"/>
  <c r="BD347" i="89"/>
  <c r="BC347" i="89"/>
  <c r="BB347" i="89"/>
  <c r="BA347" i="89"/>
  <c r="AZ347" i="89"/>
  <c r="AY347" i="89"/>
  <c r="AX347" i="89"/>
  <c r="AW347" i="89"/>
  <c r="AV347" i="89"/>
  <c r="AU347" i="89"/>
  <c r="AT347" i="89"/>
  <c r="AF347" i="89"/>
  <c r="G347" i="89" s="1"/>
  <c r="BF346" i="89"/>
  <c r="BE346" i="89"/>
  <c r="BD346" i="89"/>
  <c r="BC346" i="89"/>
  <c r="BB346" i="89"/>
  <c r="BA346" i="89"/>
  <c r="AZ346" i="89"/>
  <c r="AY346" i="89"/>
  <c r="AX346" i="89"/>
  <c r="AW346" i="89"/>
  <c r="AV346" i="89"/>
  <c r="AU346" i="89"/>
  <c r="AT346" i="89"/>
  <c r="AF346" i="89"/>
  <c r="G346" i="89" s="1"/>
  <c r="BF345" i="89"/>
  <c r="BE345" i="89"/>
  <c r="BD345" i="89"/>
  <c r="BC345" i="89"/>
  <c r="BB345" i="89"/>
  <c r="BA345" i="89"/>
  <c r="AZ345" i="89"/>
  <c r="AY345" i="89"/>
  <c r="AX345" i="89"/>
  <c r="AW345" i="89"/>
  <c r="AV345" i="89"/>
  <c r="AU345" i="89"/>
  <c r="AT345" i="89"/>
  <c r="AF345" i="89"/>
  <c r="G345" i="89" s="1"/>
  <c r="BF344" i="89"/>
  <c r="BE344" i="89"/>
  <c r="BD344" i="89"/>
  <c r="BC344" i="89"/>
  <c r="BB344" i="89"/>
  <c r="BA344" i="89"/>
  <c r="AZ344" i="89"/>
  <c r="AY344" i="89"/>
  <c r="AX344" i="89"/>
  <c r="AW344" i="89"/>
  <c r="AV344" i="89"/>
  <c r="AU344" i="89"/>
  <c r="AT344" i="89"/>
  <c r="AF344" i="89"/>
  <c r="G344" i="89" s="1"/>
  <c r="BF343" i="89"/>
  <c r="BE343" i="89"/>
  <c r="BD343" i="89"/>
  <c r="BC343" i="89"/>
  <c r="BB343" i="89"/>
  <c r="BA343" i="89"/>
  <c r="AZ343" i="89"/>
  <c r="AY343" i="89"/>
  <c r="AX343" i="89"/>
  <c r="AW343" i="89"/>
  <c r="AV343" i="89"/>
  <c r="AU343" i="89"/>
  <c r="AT343" i="89"/>
  <c r="AF343" i="89"/>
  <c r="G343" i="89" s="1"/>
  <c r="BF342" i="89"/>
  <c r="BE342" i="89"/>
  <c r="BD342" i="89"/>
  <c r="BC342" i="89"/>
  <c r="BB342" i="89"/>
  <c r="BA342" i="89"/>
  <c r="AZ342" i="89"/>
  <c r="AY342" i="89"/>
  <c r="AX342" i="89"/>
  <c r="AW342" i="89"/>
  <c r="AV342" i="89"/>
  <c r="AU342" i="89"/>
  <c r="AT342" i="89"/>
  <c r="AF342" i="89"/>
  <c r="G342" i="89" s="1"/>
  <c r="BF341" i="89"/>
  <c r="BE341" i="89"/>
  <c r="BD341" i="89"/>
  <c r="BC341" i="89"/>
  <c r="BB341" i="89"/>
  <c r="BA341" i="89"/>
  <c r="AZ341" i="89"/>
  <c r="AY341" i="89"/>
  <c r="AX341" i="89"/>
  <c r="AW341" i="89"/>
  <c r="AV341" i="89"/>
  <c r="AU341" i="89"/>
  <c r="AT341" i="89"/>
  <c r="AF341" i="89"/>
  <c r="G341" i="89" s="1"/>
  <c r="BF340" i="89"/>
  <c r="BE340" i="89"/>
  <c r="BD340" i="89"/>
  <c r="BC340" i="89"/>
  <c r="BB340" i="89"/>
  <c r="BA340" i="89"/>
  <c r="AZ340" i="89"/>
  <c r="AY340" i="89"/>
  <c r="AX340" i="89"/>
  <c r="AW340" i="89"/>
  <c r="AV340" i="89"/>
  <c r="AU340" i="89"/>
  <c r="AT340" i="89"/>
  <c r="AF340" i="89"/>
  <c r="G340" i="89" s="1"/>
  <c r="BF339" i="89"/>
  <c r="BE339" i="89"/>
  <c r="BD339" i="89"/>
  <c r="BC339" i="89"/>
  <c r="BB339" i="89"/>
  <c r="BA339" i="89"/>
  <c r="AZ339" i="89"/>
  <c r="AY339" i="89"/>
  <c r="AX339" i="89"/>
  <c r="AW339" i="89"/>
  <c r="AV339" i="89"/>
  <c r="AU339" i="89"/>
  <c r="AT339" i="89"/>
  <c r="AF339" i="89"/>
  <c r="G339" i="89" s="1"/>
  <c r="BF338" i="89"/>
  <c r="BE338" i="89"/>
  <c r="BD338" i="89"/>
  <c r="BC338" i="89"/>
  <c r="BB338" i="89"/>
  <c r="BA338" i="89"/>
  <c r="AZ338" i="89"/>
  <c r="AY338" i="89"/>
  <c r="AX338" i="89"/>
  <c r="AW338" i="89"/>
  <c r="AV338" i="89"/>
  <c r="AU338" i="89"/>
  <c r="AT338" i="89"/>
  <c r="AF338" i="89"/>
  <c r="G338" i="89" s="1"/>
  <c r="BF337" i="89"/>
  <c r="BE337" i="89"/>
  <c r="BD337" i="89"/>
  <c r="BC337" i="89"/>
  <c r="BB337" i="89"/>
  <c r="BA337" i="89"/>
  <c r="AZ337" i="89"/>
  <c r="AY337" i="89"/>
  <c r="AX337" i="89"/>
  <c r="AW337" i="89"/>
  <c r="AV337" i="89"/>
  <c r="AU337" i="89"/>
  <c r="AT337" i="89"/>
  <c r="AF337" i="89"/>
  <c r="G337" i="89" s="1"/>
  <c r="BF336" i="89"/>
  <c r="BE336" i="89"/>
  <c r="BD336" i="89"/>
  <c r="BC336" i="89"/>
  <c r="BB336" i="89"/>
  <c r="BA336" i="89"/>
  <c r="AZ336" i="89"/>
  <c r="AY336" i="89"/>
  <c r="AX336" i="89"/>
  <c r="AW336" i="89"/>
  <c r="AV336" i="89"/>
  <c r="AU336" i="89"/>
  <c r="AT336" i="89"/>
  <c r="AF336" i="89"/>
  <c r="G336" i="89" s="1"/>
  <c r="BF335" i="89"/>
  <c r="BE335" i="89"/>
  <c r="BD335" i="89"/>
  <c r="BC335" i="89"/>
  <c r="BB335" i="89"/>
  <c r="BA335" i="89"/>
  <c r="AZ335" i="89"/>
  <c r="AY335" i="89"/>
  <c r="AX335" i="89"/>
  <c r="AW335" i="89"/>
  <c r="AV335" i="89"/>
  <c r="AU335" i="89"/>
  <c r="AT335" i="89"/>
  <c r="AF335" i="89"/>
  <c r="G335" i="89" s="1"/>
  <c r="BF334" i="89"/>
  <c r="BE334" i="89"/>
  <c r="BD334" i="89"/>
  <c r="BC334" i="89"/>
  <c r="BB334" i="89"/>
  <c r="BA334" i="89"/>
  <c r="AZ334" i="89"/>
  <c r="AY334" i="89"/>
  <c r="AX334" i="89"/>
  <c r="AW334" i="89"/>
  <c r="AV334" i="89"/>
  <c r="AU334" i="89"/>
  <c r="AT334" i="89"/>
  <c r="AF334" i="89"/>
  <c r="G334" i="89" s="1"/>
  <c r="BF333" i="89"/>
  <c r="BE333" i="89"/>
  <c r="BD333" i="89"/>
  <c r="BC333" i="89"/>
  <c r="BB333" i="89"/>
  <c r="BA333" i="89"/>
  <c r="AZ333" i="89"/>
  <c r="AY333" i="89"/>
  <c r="AX333" i="89"/>
  <c r="AW333" i="89"/>
  <c r="AV333" i="89"/>
  <c r="AU333" i="89"/>
  <c r="AT333" i="89"/>
  <c r="AF333" i="89"/>
  <c r="G333" i="89" s="1"/>
  <c r="BF332" i="89"/>
  <c r="BE332" i="89"/>
  <c r="BD332" i="89"/>
  <c r="BC332" i="89"/>
  <c r="BB332" i="89"/>
  <c r="BA332" i="89"/>
  <c r="AZ332" i="89"/>
  <c r="AY332" i="89"/>
  <c r="AX332" i="89"/>
  <c r="AW332" i="89"/>
  <c r="AV332" i="89"/>
  <c r="AU332" i="89"/>
  <c r="AT332" i="89"/>
  <c r="AF332" i="89"/>
  <c r="G332" i="89" s="1"/>
  <c r="BF331" i="89"/>
  <c r="BE331" i="89"/>
  <c r="BD331" i="89"/>
  <c r="BC331" i="89"/>
  <c r="BB331" i="89"/>
  <c r="BA331" i="89"/>
  <c r="AZ331" i="89"/>
  <c r="AY331" i="89"/>
  <c r="AX331" i="89"/>
  <c r="AW331" i="89"/>
  <c r="AV331" i="89"/>
  <c r="AU331" i="89"/>
  <c r="AT331" i="89"/>
  <c r="AF331" i="89"/>
  <c r="G331" i="89" s="1"/>
  <c r="BF330" i="89"/>
  <c r="BE330" i="89"/>
  <c r="BD330" i="89"/>
  <c r="BC330" i="89"/>
  <c r="BB330" i="89"/>
  <c r="BA330" i="89"/>
  <c r="AZ330" i="89"/>
  <c r="AY330" i="89"/>
  <c r="AX330" i="89"/>
  <c r="AW330" i="89"/>
  <c r="AV330" i="89"/>
  <c r="AU330" i="89"/>
  <c r="AT330" i="89"/>
  <c r="AF330" i="89"/>
  <c r="G330" i="89" s="1"/>
  <c r="BF329" i="89"/>
  <c r="BE329" i="89"/>
  <c r="BD329" i="89"/>
  <c r="BC329" i="89"/>
  <c r="BB329" i="89"/>
  <c r="BA329" i="89"/>
  <c r="AZ329" i="89"/>
  <c r="AY329" i="89"/>
  <c r="AX329" i="89"/>
  <c r="AW329" i="89"/>
  <c r="AV329" i="89"/>
  <c r="AU329" i="89"/>
  <c r="AT329" i="89"/>
  <c r="AF329" i="89"/>
  <c r="G329" i="89" s="1"/>
  <c r="BF328" i="89"/>
  <c r="BE328" i="89"/>
  <c r="BD328" i="89"/>
  <c r="BC328" i="89"/>
  <c r="BB328" i="89"/>
  <c r="BA328" i="89"/>
  <c r="AZ328" i="89"/>
  <c r="AY328" i="89"/>
  <c r="AX328" i="89"/>
  <c r="AW328" i="89"/>
  <c r="AV328" i="89"/>
  <c r="AU328" i="89"/>
  <c r="AT328" i="89"/>
  <c r="AF328" i="89"/>
  <c r="G328" i="89" s="1"/>
  <c r="BF327" i="89"/>
  <c r="BE327" i="89"/>
  <c r="BD327" i="89"/>
  <c r="BC327" i="89"/>
  <c r="BB327" i="89"/>
  <c r="BA327" i="89"/>
  <c r="AZ327" i="89"/>
  <c r="AY327" i="89"/>
  <c r="AX327" i="89"/>
  <c r="AW327" i="89"/>
  <c r="AV327" i="89"/>
  <c r="AU327" i="89"/>
  <c r="AT327" i="89"/>
  <c r="AF327" i="89"/>
  <c r="G327" i="89" s="1"/>
  <c r="BF326" i="89"/>
  <c r="BE326" i="89"/>
  <c r="BD326" i="89"/>
  <c r="BC326" i="89"/>
  <c r="BB326" i="89"/>
  <c r="BA326" i="89"/>
  <c r="AZ326" i="89"/>
  <c r="AY326" i="89"/>
  <c r="AX326" i="89"/>
  <c r="AW326" i="89"/>
  <c r="AV326" i="89"/>
  <c r="AU326" i="89"/>
  <c r="AT326" i="89"/>
  <c r="AF326" i="89"/>
  <c r="G326" i="89" s="1"/>
  <c r="BF325" i="89"/>
  <c r="BE325" i="89"/>
  <c r="BD325" i="89"/>
  <c r="BC325" i="89"/>
  <c r="BB325" i="89"/>
  <c r="BA325" i="89"/>
  <c r="AZ325" i="89"/>
  <c r="AY325" i="89"/>
  <c r="AX325" i="89"/>
  <c r="AW325" i="89"/>
  <c r="AV325" i="89"/>
  <c r="AU325" i="89"/>
  <c r="AT325" i="89"/>
  <c r="AF325" i="89"/>
  <c r="G325" i="89" s="1"/>
  <c r="BF324" i="89"/>
  <c r="BE324" i="89"/>
  <c r="BD324" i="89"/>
  <c r="BC324" i="89"/>
  <c r="BB324" i="89"/>
  <c r="BA324" i="89"/>
  <c r="AZ324" i="89"/>
  <c r="AY324" i="89"/>
  <c r="AX324" i="89"/>
  <c r="AW324" i="89"/>
  <c r="AV324" i="89"/>
  <c r="AU324" i="89"/>
  <c r="AT324" i="89"/>
  <c r="AF324" i="89"/>
  <c r="G324" i="89" s="1"/>
  <c r="BF323" i="89"/>
  <c r="BE323" i="89"/>
  <c r="BD323" i="89"/>
  <c r="BC323" i="89"/>
  <c r="BB323" i="89"/>
  <c r="BA323" i="89"/>
  <c r="AZ323" i="89"/>
  <c r="AY323" i="89"/>
  <c r="AX323" i="89"/>
  <c r="AW323" i="89"/>
  <c r="AV323" i="89"/>
  <c r="AU323" i="89"/>
  <c r="AT323" i="89"/>
  <c r="AF323" i="89"/>
  <c r="G323" i="89" s="1"/>
  <c r="BF322" i="89"/>
  <c r="BE322" i="89"/>
  <c r="BD322" i="89"/>
  <c r="BC322" i="89"/>
  <c r="BB322" i="89"/>
  <c r="BA322" i="89"/>
  <c r="AZ322" i="89"/>
  <c r="AY322" i="89"/>
  <c r="AX322" i="89"/>
  <c r="AW322" i="89"/>
  <c r="AV322" i="89"/>
  <c r="AU322" i="89"/>
  <c r="AT322" i="89"/>
  <c r="AF322" i="89"/>
  <c r="G322" i="89" s="1"/>
  <c r="BF321" i="89"/>
  <c r="BE321" i="89"/>
  <c r="BD321" i="89"/>
  <c r="BC321" i="89"/>
  <c r="BB321" i="89"/>
  <c r="BA321" i="89"/>
  <c r="AZ321" i="89"/>
  <c r="AY321" i="89"/>
  <c r="AX321" i="89"/>
  <c r="AW321" i="89"/>
  <c r="AV321" i="89"/>
  <c r="AU321" i="89"/>
  <c r="AT321" i="89"/>
  <c r="AF321" i="89"/>
  <c r="G321" i="89" s="1"/>
  <c r="BF320" i="89"/>
  <c r="BE320" i="89"/>
  <c r="BD320" i="89"/>
  <c r="BC320" i="89"/>
  <c r="BB320" i="89"/>
  <c r="BA320" i="89"/>
  <c r="AZ320" i="89"/>
  <c r="AY320" i="89"/>
  <c r="AX320" i="89"/>
  <c r="AW320" i="89"/>
  <c r="AV320" i="89"/>
  <c r="AU320" i="89"/>
  <c r="AT320" i="89"/>
  <c r="AF320" i="89"/>
  <c r="G320" i="89" s="1"/>
  <c r="BF319" i="89"/>
  <c r="BE319" i="89"/>
  <c r="BD319" i="89"/>
  <c r="BC319" i="89"/>
  <c r="BB319" i="89"/>
  <c r="BA319" i="89"/>
  <c r="AZ319" i="89"/>
  <c r="AY319" i="89"/>
  <c r="AX319" i="89"/>
  <c r="AW319" i="89"/>
  <c r="AV319" i="89"/>
  <c r="AU319" i="89"/>
  <c r="AT319" i="89"/>
  <c r="AF319" i="89"/>
  <c r="G319" i="89" s="1"/>
  <c r="BF318" i="89"/>
  <c r="BE318" i="89"/>
  <c r="BD318" i="89"/>
  <c r="BC318" i="89"/>
  <c r="BB318" i="89"/>
  <c r="BA318" i="89"/>
  <c r="AZ318" i="89"/>
  <c r="AY318" i="89"/>
  <c r="AX318" i="89"/>
  <c r="AW318" i="89"/>
  <c r="AV318" i="89"/>
  <c r="AU318" i="89"/>
  <c r="AT318" i="89"/>
  <c r="AF318" i="89"/>
  <c r="G318" i="89" s="1"/>
  <c r="BF317" i="89"/>
  <c r="BE317" i="89"/>
  <c r="BD317" i="89"/>
  <c r="BC317" i="89"/>
  <c r="BB317" i="89"/>
  <c r="BA317" i="89"/>
  <c r="AZ317" i="89"/>
  <c r="AY317" i="89"/>
  <c r="AX317" i="89"/>
  <c r="AW317" i="89"/>
  <c r="AV317" i="89"/>
  <c r="AU317" i="89"/>
  <c r="AT317" i="89"/>
  <c r="AF317" i="89"/>
  <c r="G317" i="89" s="1"/>
  <c r="BF316" i="89"/>
  <c r="BE316" i="89"/>
  <c r="BD316" i="89"/>
  <c r="BC316" i="89"/>
  <c r="BB316" i="89"/>
  <c r="BA316" i="89"/>
  <c r="AZ316" i="89"/>
  <c r="AY316" i="89"/>
  <c r="AX316" i="89"/>
  <c r="AW316" i="89"/>
  <c r="AV316" i="89"/>
  <c r="AU316" i="89"/>
  <c r="AT316" i="89"/>
  <c r="AF316" i="89"/>
  <c r="G316" i="89" s="1"/>
  <c r="BF315" i="89"/>
  <c r="BE315" i="89"/>
  <c r="BD315" i="89"/>
  <c r="BC315" i="89"/>
  <c r="BB315" i="89"/>
  <c r="BA315" i="89"/>
  <c r="AZ315" i="89"/>
  <c r="AY315" i="89"/>
  <c r="AX315" i="89"/>
  <c r="AW315" i="89"/>
  <c r="AV315" i="89"/>
  <c r="AU315" i="89"/>
  <c r="AT315" i="89"/>
  <c r="AF315" i="89"/>
  <c r="G315" i="89" s="1"/>
  <c r="BF314" i="89"/>
  <c r="BE314" i="89"/>
  <c r="BD314" i="89"/>
  <c r="BC314" i="89"/>
  <c r="BB314" i="89"/>
  <c r="BA314" i="89"/>
  <c r="AZ314" i="89"/>
  <c r="AY314" i="89"/>
  <c r="AX314" i="89"/>
  <c r="AW314" i="89"/>
  <c r="AV314" i="89"/>
  <c r="AU314" i="89"/>
  <c r="AT314" i="89"/>
  <c r="AF314" i="89"/>
  <c r="G314" i="89" s="1"/>
  <c r="BF313" i="89"/>
  <c r="BE313" i="89"/>
  <c r="BD313" i="89"/>
  <c r="BC313" i="89"/>
  <c r="BB313" i="89"/>
  <c r="BA313" i="89"/>
  <c r="AZ313" i="89"/>
  <c r="AY313" i="89"/>
  <c r="AX313" i="89"/>
  <c r="AW313" i="89"/>
  <c r="AV313" i="89"/>
  <c r="AU313" i="89"/>
  <c r="AT313" i="89"/>
  <c r="AF313" i="89"/>
  <c r="G313" i="89" s="1"/>
  <c r="BF312" i="89"/>
  <c r="BE312" i="89"/>
  <c r="BD312" i="89"/>
  <c r="BC312" i="89"/>
  <c r="BB312" i="89"/>
  <c r="BA312" i="89"/>
  <c r="AZ312" i="89"/>
  <c r="AY312" i="89"/>
  <c r="AX312" i="89"/>
  <c r="AW312" i="89"/>
  <c r="AV312" i="89"/>
  <c r="AU312" i="89"/>
  <c r="AT312" i="89"/>
  <c r="AF312" i="89"/>
  <c r="G312" i="89" s="1"/>
  <c r="BF311" i="89"/>
  <c r="BE311" i="89"/>
  <c r="BD311" i="89"/>
  <c r="BC311" i="89"/>
  <c r="BB311" i="89"/>
  <c r="BA311" i="89"/>
  <c r="AZ311" i="89"/>
  <c r="AY311" i="89"/>
  <c r="AX311" i="89"/>
  <c r="AW311" i="89"/>
  <c r="AV311" i="89"/>
  <c r="AU311" i="89"/>
  <c r="AT311" i="89"/>
  <c r="AF311" i="89"/>
  <c r="G311" i="89" s="1"/>
  <c r="BF310" i="89"/>
  <c r="BE310" i="89"/>
  <c r="BD310" i="89"/>
  <c r="BC310" i="89"/>
  <c r="BB310" i="89"/>
  <c r="BA310" i="89"/>
  <c r="AZ310" i="89"/>
  <c r="AY310" i="89"/>
  <c r="AX310" i="89"/>
  <c r="AW310" i="89"/>
  <c r="AV310" i="89"/>
  <c r="AU310" i="89"/>
  <c r="AT310" i="89"/>
  <c r="AF310" i="89"/>
  <c r="G310" i="89" s="1"/>
  <c r="BF309" i="89"/>
  <c r="BE309" i="89"/>
  <c r="BD309" i="89"/>
  <c r="BC309" i="89"/>
  <c r="BB309" i="89"/>
  <c r="BA309" i="89"/>
  <c r="AZ309" i="89"/>
  <c r="AY309" i="89"/>
  <c r="AX309" i="89"/>
  <c r="AW309" i="89"/>
  <c r="AV309" i="89"/>
  <c r="AU309" i="89"/>
  <c r="AT309" i="89"/>
  <c r="AF309" i="89"/>
  <c r="G309" i="89" s="1"/>
  <c r="BF308" i="89"/>
  <c r="BE308" i="89"/>
  <c r="BD308" i="89"/>
  <c r="BC308" i="89"/>
  <c r="BB308" i="89"/>
  <c r="BA308" i="89"/>
  <c r="AZ308" i="89"/>
  <c r="AY308" i="89"/>
  <c r="AX308" i="89"/>
  <c r="AW308" i="89"/>
  <c r="AV308" i="89"/>
  <c r="AU308" i="89"/>
  <c r="AT308" i="89"/>
  <c r="AF308" i="89"/>
  <c r="G308" i="89" s="1"/>
  <c r="BF307" i="89"/>
  <c r="BE307" i="89"/>
  <c r="BD307" i="89"/>
  <c r="BC307" i="89"/>
  <c r="BB307" i="89"/>
  <c r="BA307" i="89"/>
  <c r="AZ307" i="89"/>
  <c r="AY307" i="89"/>
  <c r="AX307" i="89"/>
  <c r="AW307" i="89"/>
  <c r="AV307" i="89"/>
  <c r="AU307" i="89"/>
  <c r="AT307" i="89"/>
  <c r="AF307" i="89"/>
  <c r="G307" i="89" s="1"/>
  <c r="BF306" i="89"/>
  <c r="BE306" i="89"/>
  <c r="BD306" i="89"/>
  <c r="BC306" i="89"/>
  <c r="BB306" i="89"/>
  <c r="BA306" i="89"/>
  <c r="AZ306" i="89"/>
  <c r="AY306" i="89"/>
  <c r="AX306" i="89"/>
  <c r="AW306" i="89"/>
  <c r="AV306" i="89"/>
  <c r="AU306" i="89"/>
  <c r="AT306" i="89"/>
  <c r="AF306" i="89"/>
  <c r="G306" i="89" s="1"/>
  <c r="BF305" i="89"/>
  <c r="BE305" i="89"/>
  <c r="BD305" i="89"/>
  <c r="BC305" i="89"/>
  <c r="BB305" i="89"/>
  <c r="BA305" i="89"/>
  <c r="AZ305" i="89"/>
  <c r="AY305" i="89"/>
  <c r="AX305" i="89"/>
  <c r="AW305" i="89"/>
  <c r="AV305" i="89"/>
  <c r="AU305" i="89"/>
  <c r="AT305" i="89"/>
  <c r="AF305" i="89"/>
  <c r="G305" i="89" s="1"/>
  <c r="BF304" i="89"/>
  <c r="BE304" i="89"/>
  <c r="BD304" i="89"/>
  <c r="BC304" i="89"/>
  <c r="BB304" i="89"/>
  <c r="BA304" i="89"/>
  <c r="AZ304" i="89"/>
  <c r="AY304" i="89"/>
  <c r="AX304" i="89"/>
  <c r="AW304" i="89"/>
  <c r="AV304" i="89"/>
  <c r="AU304" i="89"/>
  <c r="AT304" i="89"/>
  <c r="AF304" i="89"/>
  <c r="G304" i="89" s="1"/>
  <c r="BF303" i="89"/>
  <c r="BE303" i="89"/>
  <c r="BD303" i="89"/>
  <c r="BC303" i="89"/>
  <c r="BB303" i="89"/>
  <c r="BA303" i="89"/>
  <c r="AZ303" i="89"/>
  <c r="AY303" i="89"/>
  <c r="AX303" i="89"/>
  <c r="AW303" i="89"/>
  <c r="AV303" i="89"/>
  <c r="AU303" i="89"/>
  <c r="AT303" i="89"/>
  <c r="AF303" i="89"/>
  <c r="G303" i="89" s="1"/>
  <c r="BF302" i="89"/>
  <c r="BE302" i="89"/>
  <c r="BD302" i="89"/>
  <c r="BC302" i="89"/>
  <c r="BB302" i="89"/>
  <c r="BA302" i="89"/>
  <c r="AZ302" i="89"/>
  <c r="AY302" i="89"/>
  <c r="AX302" i="89"/>
  <c r="AW302" i="89"/>
  <c r="AV302" i="89"/>
  <c r="AU302" i="89"/>
  <c r="AT302" i="89"/>
  <c r="AF302" i="89"/>
  <c r="G302" i="89" s="1"/>
  <c r="BF301" i="89"/>
  <c r="BE301" i="89"/>
  <c r="BD301" i="89"/>
  <c r="BC301" i="89"/>
  <c r="BB301" i="89"/>
  <c r="BA301" i="89"/>
  <c r="AZ301" i="89"/>
  <c r="AY301" i="89"/>
  <c r="AX301" i="89"/>
  <c r="AW301" i="89"/>
  <c r="AV301" i="89"/>
  <c r="AU301" i="89"/>
  <c r="AT301" i="89"/>
  <c r="AF301" i="89"/>
  <c r="G301" i="89" s="1"/>
  <c r="BF300" i="89"/>
  <c r="BE300" i="89"/>
  <c r="BD300" i="89"/>
  <c r="BC300" i="89"/>
  <c r="BB300" i="89"/>
  <c r="BA300" i="89"/>
  <c r="AZ300" i="89"/>
  <c r="AY300" i="89"/>
  <c r="AX300" i="89"/>
  <c r="AW300" i="89"/>
  <c r="AV300" i="89"/>
  <c r="AU300" i="89"/>
  <c r="AT300" i="89"/>
  <c r="AF300" i="89"/>
  <c r="G300" i="89" s="1"/>
  <c r="BF299" i="89"/>
  <c r="BE299" i="89"/>
  <c r="BD299" i="89"/>
  <c r="BC299" i="89"/>
  <c r="BB299" i="89"/>
  <c r="BA299" i="89"/>
  <c r="AZ299" i="89"/>
  <c r="AY299" i="89"/>
  <c r="AX299" i="89"/>
  <c r="AW299" i="89"/>
  <c r="AV299" i="89"/>
  <c r="AU299" i="89"/>
  <c r="AT299" i="89"/>
  <c r="AF299" i="89"/>
  <c r="G299" i="89" s="1"/>
  <c r="BF298" i="89"/>
  <c r="BE298" i="89"/>
  <c r="BD298" i="89"/>
  <c r="BC298" i="89"/>
  <c r="BB298" i="89"/>
  <c r="BA298" i="89"/>
  <c r="AZ298" i="89"/>
  <c r="AY298" i="89"/>
  <c r="AX298" i="89"/>
  <c r="AW298" i="89"/>
  <c r="AV298" i="89"/>
  <c r="AU298" i="89"/>
  <c r="AT298" i="89"/>
  <c r="AF298" i="89"/>
  <c r="G298" i="89" s="1"/>
  <c r="BF297" i="89"/>
  <c r="BE297" i="89"/>
  <c r="BD297" i="89"/>
  <c r="BC297" i="89"/>
  <c r="BB297" i="89"/>
  <c r="BA297" i="89"/>
  <c r="AZ297" i="89"/>
  <c r="AY297" i="89"/>
  <c r="AX297" i="89"/>
  <c r="AW297" i="89"/>
  <c r="AV297" i="89"/>
  <c r="AU297" i="89"/>
  <c r="AT297" i="89"/>
  <c r="AF297" i="89"/>
  <c r="G297" i="89" s="1"/>
  <c r="BF296" i="89"/>
  <c r="BE296" i="89"/>
  <c r="BD296" i="89"/>
  <c r="BC296" i="89"/>
  <c r="BB296" i="89"/>
  <c r="BA296" i="89"/>
  <c r="AZ296" i="89"/>
  <c r="AY296" i="89"/>
  <c r="AX296" i="89"/>
  <c r="AW296" i="89"/>
  <c r="AV296" i="89"/>
  <c r="AU296" i="89"/>
  <c r="AT296" i="89"/>
  <c r="AF296" i="89"/>
  <c r="G296" i="89" s="1"/>
  <c r="BF295" i="89"/>
  <c r="BE295" i="89"/>
  <c r="BD295" i="89"/>
  <c r="BC295" i="89"/>
  <c r="BB295" i="89"/>
  <c r="BA295" i="89"/>
  <c r="AZ295" i="89"/>
  <c r="AY295" i="89"/>
  <c r="AX295" i="89"/>
  <c r="AW295" i="89"/>
  <c r="AV295" i="89"/>
  <c r="AU295" i="89"/>
  <c r="AT295" i="89"/>
  <c r="AF295" i="89"/>
  <c r="G295" i="89" s="1"/>
  <c r="BF294" i="89"/>
  <c r="BE294" i="89"/>
  <c r="BD294" i="89"/>
  <c r="BC294" i="89"/>
  <c r="BB294" i="89"/>
  <c r="BA294" i="89"/>
  <c r="AZ294" i="89"/>
  <c r="AY294" i="89"/>
  <c r="AX294" i="89"/>
  <c r="AW294" i="89"/>
  <c r="AV294" i="89"/>
  <c r="AU294" i="89"/>
  <c r="AT294" i="89"/>
  <c r="AF294" i="89"/>
  <c r="G294" i="89" s="1"/>
  <c r="BF293" i="89"/>
  <c r="BE293" i="89"/>
  <c r="BD293" i="89"/>
  <c r="BC293" i="89"/>
  <c r="BB293" i="89"/>
  <c r="BA293" i="89"/>
  <c r="AZ293" i="89"/>
  <c r="AY293" i="89"/>
  <c r="AX293" i="89"/>
  <c r="AW293" i="89"/>
  <c r="AV293" i="89"/>
  <c r="AU293" i="89"/>
  <c r="AT293" i="89"/>
  <c r="AF293" i="89"/>
  <c r="G293" i="89" s="1"/>
  <c r="BF292" i="89"/>
  <c r="BE292" i="89"/>
  <c r="BD292" i="89"/>
  <c r="BC292" i="89"/>
  <c r="BB292" i="89"/>
  <c r="BA292" i="89"/>
  <c r="AZ292" i="89"/>
  <c r="AY292" i="89"/>
  <c r="AX292" i="89"/>
  <c r="AW292" i="89"/>
  <c r="AV292" i="89"/>
  <c r="AU292" i="89"/>
  <c r="AT292" i="89"/>
  <c r="AF292" i="89"/>
  <c r="G292" i="89" s="1"/>
  <c r="BF291" i="89"/>
  <c r="BE291" i="89"/>
  <c r="BD291" i="89"/>
  <c r="BC291" i="89"/>
  <c r="BB291" i="89"/>
  <c r="BA291" i="89"/>
  <c r="AZ291" i="89"/>
  <c r="AY291" i="89"/>
  <c r="AX291" i="89"/>
  <c r="AW291" i="89"/>
  <c r="AV291" i="89"/>
  <c r="AU291" i="89"/>
  <c r="AT291" i="89"/>
  <c r="AF291" i="89"/>
  <c r="G291" i="89" s="1"/>
  <c r="BF290" i="89"/>
  <c r="BE290" i="89"/>
  <c r="BD290" i="89"/>
  <c r="BC290" i="89"/>
  <c r="BB290" i="89"/>
  <c r="BA290" i="89"/>
  <c r="AZ290" i="89"/>
  <c r="AY290" i="89"/>
  <c r="AX290" i="89"/>
  <c r="AW290" i="89"/>
  <c r="AV290" i="89"/>
  <c r="AU290" i="89"/>
  <c r="AT290" i="89"/>
  <c r="AF290" i="89"/>
  <c r="G290" i="89" s="1"/>
  <c r="BF289" i="89"/>
  <c r="BE289" i="89"/>
  <c r="BD289" i="89"/>
  <c r="BC289" i="89"/>
  <c r="BB289" i="89"/>
  <c r="BA289" i="89"/>
  <c r="AZ289" i="89"/>
  <c r="AY289" i="89"/>
  <c r="AX289" i="89"/>
  <c r="AW289" i="89"/>
  <c r="AV289" i="89"/>
  <c r="AU289" i="89"/>
  <c r="AT289" i="89"/>
  <c r="AF289" i="89"/>
  <c r="G289" i="89" s="1"/>
  <c r="BF288" i="89"/>
  <c r="BE288" i="89"/>
  <c r="BD288" i="89"/>
  <c r="BC288" i="89"/>
  <c r="BB288" i="89"/>
  <c r="BA288" i="89"/>
  <c r="AZ288" i="89"/>
  <c r="AY288" i="89"/>
  <c r="AX288" i="89"/>
  <c r="AW288" i="89"/>
  <c r="AV288" i="89"/>
  <c r="AU288" i="89"/>
  <c r="AT288" i="89"/>
  <c r="AF288" i="89"/>
  <c r="G288" i="89" s="1"/>
  <c r="BF287" i="89"/>
  <c r="BE287" i="89"/>
  <c r="BD287" i="89"/>
  <c r="BC287" i="89"/>
  <c r="BB287" i="89"/>
  <c r="BA287" i="89"/>
  <c r="AZ287" i="89"/>
  <c r="AY287" i="89"/>
  <c r="AX287" i="89"/>
  <c r="AW287" i="89"/>
  <c r="AV287" i="89"/>
  <c r="AU287" i="89"/>
  <c r="AT287" i="89"/>
  <c r="AF287" i="89"/>
  <c r="G287" i="89" s="1"/>
  <c r="BF286" i="89"/>
  <c r="BE286" i="89"/>
  <c r="BD286" i="89"/>
  <c r="BC286" i="89"/>
  <c r="BB286" i="89"/>
  <c r="BA286" i="89"/>
  <c r="AZ286" i="89"/>
  <c r="AY286" i="89"/>
  <c r="AX286" i="89"/>
  <c r="AW286" i="89"/>
  <c r="AV286" i="89"/>
  <c r="AU286" i="89"/>
  <c r="AT286" i="89"/>
  <c r="AF286" i="89"/>
  <c r="G286" i="89" s="1"/>
  <c r="BF285" i="89"/>
  <c r="BE285" i="89"/>
  <c r="BD285" i="89"/>
  <c r="BC285" i="89"/>
  <c r="BB285" i="89"/>
  <c r="BA285" i="89"/>
  <c r="AZ285" i="89"/>
  <c r="AY285" i="89"/>
  <c r="AX285" i="89"/>
  <c r="AW285" i="89"/>
  <c r="AV285" i="89"/>
  <c r="AU285" i="89"/>
  <c r="AT285" i="89"/>
  <c r="AF285" i="89"/>
  <c r="G285" i="89" s="1"/>
  <c r="BF284" i="89"/>
  <c r="BE284" i="89"/>
  <c r="BD284" i="89"/>
  <c r="BC284" i="89"/>
  <c r="BB284" i="89"/>
  <c r="BA284" i="89"/>
  <c r="AZ284" i="89"/>
  <c r="AY284" i="89"/>
  <c r="AX284" i="89"/>
  <c r="AW284" i="89"/>
  <c r="AV284" i="89"/>
  <c r="AU284" i="89"/>
  <c r="AT284" i="89"/>
  <c r="AF284" i="89"/>
  <c r="G284" i="89" s="1"/>
  <c r="BF283" i="89"/>
  <c r="BE283" i="89"/>
  <c r="BD283" i="89"/>
  <c r="BC283" i="89"/>
  <c r="BB283" i="89"/>
  <c r="BA283" i="89"/>
  <c r="AZ283" i="89"/>
  <c r="AY283" i="89"/>
  <c r="AX283" i="89"/>
  <c r="AW283" i="89"/>
  <c r="AV283" i="89"/>
  <c r="AU283" i="89"/>
  <c r="AT283" i="89"/>
  <c r="AF283" i="89"/>
  <c r="G283" i="89" s="1"/>
  <c r="BF282" i="89"/>
  <c r="BE282" i="89"/>
  <c r="BD282" i="89"/>
  <c r="BC282" i="89"/>
  <c r="BB282" i="89"/>
  <c r="BA282" i="89"/>
  <c r="AZ282" i="89"/>
  <c r="AY282" i="89"/>
  <c r="AX282" i="89"/>
  <c r="AW282" i="89"/>
  <c r="AV282" i="89"/>
  <c r="AU282" i="89"/>
  <c r="AT282" i="89"/>
  <c r="AF282" i="89"/>
  <c r="G282" i="89" s="1"/>
  <c r="BF281" i="89"/>
  <c r="BE281" i="89"/>
  <c r="BD281" i="89"/>
  <c r="BC281" i="89"/>
  <c r="BB281" i="89"/>
  <c r="BA281" i="89"/>
  <c r="AZ281" i="89"/>
  <c r="AY281" i="89"/>
  <c r="AX281" i="89"/>
  <c r="AW281" i="89"/>
  <c r="AV281" i="89"/>
  <c r="AU281" i="89"/>
  <c r="AT281" i="89"/>
  <c r="AF281" i="89"/>
  <c r="G281" i="89" s="1"/>
  <c r="BF280" i="89"/>
  <c r="BE280" i="89"/>
  <c r="BD280" i="89"/>
  <c r="BC280" i="89"/>
  <c r="BB280" i="89"/>
  <c r="BA280" i="89"/>
  <c r="AZ280" i="89"/>
  <c r="AY280" i="89"/>
  <c r="AX280" i="89"/>
  <c r="AW280" i="89"/>
  <c r="AV280" i="89"/>
  <c r="AU280" i="89"/>
  <c r="AT280" i="89"/>
  <c r="AF280" i="89"/>
  <c r="G280" i="89" s="1"/>
  <c r="BF279" i="89"/>
  <c r="BE279" i="89"/>
  <c r="BD279" i="89"/>
  <c r="BC279" i="89"/>
  <c r="BB279" i="89"/>
  <c r="BA279" i="89"/>
  <c r="AZ279" i="89"/>
  <c r="AY279" i="89"/>
  <c r="AX279" i="89"/>
  <c r="AW279" i="89"/>
  <c r="AV279" i="89"/>
  <c r="AU279" i="89"/>
  <c r="AT279" i="89"/>
  <c r="AF279" i="89"/>
  <c r="G279" i="89" s="1"/>
  <c r="BF278" i="89"/>
  <c r="BE278" i="89"/>
  <c r="BD278" i="89"/>
  <c r="BC278" i="89"/>
  <c r="BB278" i="89"/>
  <c r="BA278" i="89"/>
  <c r="AZ278" i="89"/>
  <c r="AY278" i="89"/>
  <c r="AX278" i="89"/>
  <c r="AW278" i="89"/>
  <c r="AV278" i="89"/>
  <c r="AU278" i="89"/>
  <c r="AT278" i="89"/>
  <c r="AF278" i="89"/>
  <c r="G278" i="89" s="1"/>
  <c r="BF277" i="89"/>
  <c r="BE277" i="89"/>
  <c r="BD277" i="89"/>
  <c r="BC277" i="89"/>
  <c r="BB277" i="89"/>
  <c r="BA277" i="89"/>
  <c r="AZ277" i="89"/>
  <c r="AY277" i="89"/>
  <c r="AX277" i="89"/>
  <c r="AW277" i="89"/>
  <c r="AV277" i="89"/>
  <c r="AU277" i="89"/>
  <c r="AT277" i="89"/>
  <c r="AF277" i="89"/>
  <c r="G277" i="89" s="1"/>
  <c r="BF276" i="89"/>
  <c r="BE276" i="89"/>
  <c r="BD276" i="89"/>
  <c r="BC276" i="89"/>
  <c r="BB276" i="89"/>
  <c r="BA276" i="89"/>
  <c r="AZ276" i="89"/>
  <c r="AY276" i="89"/>
  <c r="AX276" i="89"/>
  <c r="AW276" i="89"/>
  <c r="AV276" i="89"/>
  <c r="AU276" i="89"/>
  <c r="AT276" i="89"/>
  <c r="AF276" i="89"/>
  <c r="G276" i="89" s="1"/>
  <c r="BF275" i="89"/>
  <c r="BE275" i="89"/>
  <c r="BD275" i="89"/>
  <c r="BC275" i="89"/>
  <c r="BB275" i="89"/>
  <c r="BA275" i="89"/>
  <c r="AZ275" i="89"/>
  <c r="AY275" i="89"/>
  <c r="AX275" i="89"/>
  <c r="AW275" i="89"/>
  <c r="AV275" i="89"/>
  <c r="AU275" i="89"/>
  <c r="AT275" i="89"/>
  <c r="AF275" i="89"/>
  <c r="G275" i="89" s="1"/>
  <c r="BF274" i="89"/>
  <c r="BE274" i="89"/>
  <c r="BD274" i="89"/>
  <c r="BC274" i="89"/>
  <c r="BB274" i="89"/>
  <c r="BA274" i="89"/>
  <c r="AZ274" i="89"/>
  <c r="AY274" i="89"/>
  <c r="AX274" i="89"/>
  <c r="AW274" i="89"/>
  <c r="AV274" i="89"/>
  <c r="AU274" i="89"/>
  <c r="AT274" i="89"/>
  <c r="AF274" i="89"/>
  <c r="G274" i="89" s="1"/>
  <c r="BF273" i="89"/>
  <c r="BE273" i="89"/>
  <c r="BD273" i="89"/>
  <c r="BC273" i="89"/>
  <c r="BB273" i="89"/>
  <c r="BA273" i="89"/>
  <c r="AZ273" i="89"/>
  <c r="AY273" i="89"/>
  <c r="AX273" i="89"/>
  <c r="AW273" i="89"/>
  <c r="AV273" i="89"/>
  <c r="AU273" i="89"/>
  <c r="AT273" i="89"/>
  <c r="AF273" i="89"/>
  <c r="G273" i="89" s="1"/>
  <c r="BF272" i="89"/>
  <c r="BE272" i="89"/>
  <c r="BD272" i="89"/>
  <c r="BC272" i="89"/>
  <c r="BB272" i="89"/>
  <c r="BA272" i="89"/>
  <c r="AZ272" i="89"/>
  <c r="AY272" i="89"/>
  <c r="AX272" i="89"/>
  <c r="AW272" i="89"/>
  <c r="AV272" i="89"/>
  <c r="AU272" i="89"/>
  <c r="AT272" i="89"/>
  <c r="AF272" i="89"/>
  <c r="G272" i="89" s="1"/>
  <c r="BF271" i="89"/>
  <c r="BE271" i="89"/>
  <c r="BD271" i="89"/>
  <c r="BC271" i="89"/>
  <c r="BB271" i="89"/>
  <c r="BA271" i="89"/>
  <c r="AZ271" i="89"/>
  <c r="AY271" i="89"/>
  <c r="AX271" i="89"/>
  <c r="AW271" i="89"/>
  <c r="AV271" i="89"/>
  <c r="AU271" i="89"/>
  <c r="AT271" i="89"/>
  <c r="AF271" i="89"/>
  <c r="G271" i="89" s="1"/>
  <c r="BF270" i="89"/>
  <c r="BE270" i="89"/>
  <c r="BD270" i="89"/>
  <c r="BC270" i="89"/>
  <c r="BB270" i="89"/>
  <c r="BA270" i="89"/>
  <c r="AZ270" i="89"/>
  <c r="AY270" i="89"/>
  <c r="AX270" i="89"/>
  <c r="AW270" i="89"/>
  <c r="AV270" i="89"/>
  <c r="AU270" i="89"/>
  <c r="AT270" i="89"/>
  <c r="AF270" i="89"/>
  <c r="G270" i="89" s="1"/>
  <c r="BF269" i="89"/>
  <c r="BE269" i="89"/>
  <c r="BD269" i="89"/>
  <c r="BC269" i="89"/>
  <c r="BB269" i="89"/>
  <c r="BA269" i="89"/>
  <c r="AZ269" i="89"/>
  <c r="AY269" i="89"/>
  <c r="AX269" i="89"/>
  <c r="AW269" i="89"/>
  <c r="AV269" i="89"/>
  <c r="AU269" i="89"/>
  <c r="AT269" i="89"/>
  <c r="AF269" i="89"/>
  <c r="G269" i="89" s="1"/>
  <c r="BF268" i="89"/>
  <c r="BE268" i="89"/>
  <c r="BD268" i="89"/>
  <c r="BC268" i="89"/>
  <c r="BB268" i="89"/>
  <c r="BA268" i="89"/>
  <c r="AZ268" i="89"/>
  <c r="AY268" i="89"/>
  <c r="AX268" i="89"/>
  <c r="AW268" i="89"/>
  <c r="AV268" i="89"/>
  <c r="AU268" i="89"/>
  <c r="AT268" i="89"/>
  <c r="AF268" i="89"/>
  <c r="G268" i="89" s="1"/>
  <c r="BF267" i="89"/>
  <c r="BE267" i="89"/>
  <c r="BD267" i="89"/>
  <c r="BC267" i="89"/>
  <c r="BB267" i="89"/>
  <c r="BA267" i="89"/>
  <c r="AZ267" i="89"/>
  <c r="AY267" i="89"/>
  <c r="AX267" i="89"/>
  <c r="AW267" i="89"/>
  <c r="AV267" i="89"/>
  <c r="AU267" i="89"/>
  <c r="AT267" i="89"/>
  <c r="AF267" i="89"/>
  <c r="G267" i="89" s="1"/>
  <c r="BF266" i="89"/>
  <c r="BE266" i="89"/>
  <c r="BD266" i="89"/>
  <c r="BC266" i="89"/>
  <c r="BB266" i="89"/>
  <c r="BA266" i="89"/>
  <c r="AZ266" i="89"/>
  <c r="AY266" i="89"/>
  <c r="AX266" i="89"/>
  <c r="AW266" i="89"/>
  <c r="AV266" i="89"/>
  <c r="AU266" i="89"/>
  <c r="AT266" i="89"/>
  <c r="AF266" i="89"/>
  <c r="G266" i="89" s="1"/>
  <c r="BF265" i="89"/>
  <c r="BE265" i="89"/>
  <c r="BD265" i="89"/>
  <c r="BC265" i="89"/>
  <c r="BB265" i="89"/>
  <c r="BA265" i="89"/>
  <c r="AZ265" i="89"/>
  <c r="AY265" i="89"/>
  <c r="AX265" i="89"/>
  <c r="AW265" i="89"/>
  <c r="AV265" i="89"/>
  <c r="AU265" i="89"/>
  <c r="AT265" i="89"/>
  <c r="AF265" i="89"/>
  <c r="G265" i="89" s="1"/>
  <c r="BF264" i="89"/>
  <c r="BE264" i="89"/>
  <c r="BD264" i="89"/>
  <c r="BC264" i="89"/>
  <c r="BB264" i="89"/>
  <c r="BA264" i="89"/>
  <c r="AZ264" i="89"/>
  <c r="AY264" i="89"/>
  <c r="AX264" i="89"/>
  <c r="AW264" i="89"/>
  <c r="AV264" i="89"/>
  <c r="AU264" i="89"/>
  <c r="AT264" i="89"/>
  <c r="AF264" i="89"/>
  <c r="G264" i="89" s="1"/>
  <c r="BF263" i="89"/>
  <c r="BE263" i="89"/>
  <c r="BD263" i="89"/>
  <c r="BC263" i="89"/>
  <c r="BB263" i="89"/>
  <c r="BA263" i="89"/>
  <c r="AZ263" i="89"/>
  <c r="AY263" i="89"/>
  <c r="AX263" i="89"/>
  <c r="AW263" i="89"/>
  <c r="AV263" i="89"/>
  <c r="AU263" i="89"/>
  <c r="AT263" i="89"/>
  <c r="AF263" i="89"/>
  <c r="G263" i="89" s="1"/>
  <c r="BF262" i="89"/>
  <c r="BE262" i="89"/>
  <c r="BD262" i="89"/>
  <c r="BC262" i="89"/>
  <c r="BB262" i="89"/>
  <c r="BA262" i="89"/>
  <c r="AZ262" i="89"/>
  <c r="AY262" i="89"/>
  <c r="AX262" i="89"/>
  <c r="AW262" i="89"/>
  <c r="AV262" i="89"/>
  <c r="AU262" i="89"/>
  <c r="AT262" i="89"/>
  <c r="AF262" i="89"/>
  <c r="G262" i="89" s="1"/>
  <c r="BF261" i="89"/>
  <c r="BE261" i="89"/>
  <c r="BD261" i="89"/>
  <c r="BC261" i="89"/>
  <c r="BB261" i="89"/>
  <c r="BA261" i="89"/>
  <c r="AZ261" i="89"/>
  <c r="AY261" i="89"/>
  <c r="AX261" i="89"/>
  <c r="AW261" i="89"/>
  <c r="AV261" i="89"/>
  <c r="AU261" i="89"/>
  <c r="AT261" i="89"/>
  <c r="AF261" i="89"/>
  <c r="G261" i="89" s="1"/>
  <c r="BF260" i="89"/>
  <c r="BE260" i="89"/>
  <c r="BD260" i="89"/>
  <c r="BC260" i="89"/>
  <c r="BB260" i="89"/>
  <c r="BA260" i="89"/>
  <c r="AZ260" i="89"/>
  <c r="AY260" i="89"/>
  <c r="AX260" i="89"/>
  <c r="AW260" i="89"/>
  <c r="AV260" i="89"/>
  <c r="AU260" i="89"/>
  <c r="AT260" i="89"/>
  <c r="AF260" i="89"/>
  <c r="G260" i="89" s="1"/>
  <c r="BF259" i="89"/>
  <c r="BE259" i="89"/>
  <c r="BD259" i="89"/>
  <c r="BC259" i="89"/>
  <c r="BB259" i="89"/>
  <c r="BA259" i="89"/>
  <c r="AZ259" i="89"/>
  <c r="AY259" i="89"/>
  <c r="AX259" i="89"/>
  <c r="AW259" i="89"/>
  <c r="AV259" i="89"/>
  <c r="AU259" i="89"/>
  <c r="AT259" i="89"/>
  <c r="AF259" i="89"/>
  <c r="G259" i="89" s="1"/>
  <c r="BF258" i="89"/>
  <c r="BE258" i="89"/>
  <c r="BD258" i="89"/>
  <c r="BC258" i="89"/>
  <c r="BB258" i="89"/>
  <c r="BA258" i="89"/>
  <c r="AZ258" i="89"/>
  <c r="AY258" i="89"/>
  <c r="AX258" i="89"/>
  <c r="AW258" i="89"/>
  <c r="AV258" i="89"/>
  <c r="AU258" i="89"/>
  <c r="AT258" i="89"/>
  <c r="AF258" i="89"/>
  <c r="G258" i="89" s="1"/>
  <c r="BF257" i="89"/>
  <c r="BE257" i="89"/>
  <c r="BD257" i="89"/>
  <c r="BC257" i="89"/>
  <c r="BB257" i="89"/>
  <c r="BA257" i="89"/>
  <c r="AZ257" i="89"/>
  <c r="AY257" i="89"/>
  <c r="AX257" i="89"/>
  <c r="AW257" i="89"/>
  <c r="AV257" i="89"/>
  <c r="AU257" i="89"/>
  <c r="AT257" i="89"/>
  <c r="AF257" i="89"/>
  <c r="G257" i="89" s="1"/>
  <c r="BF256" i="89"/>
  <c r="BE256" i="89"/>
  <c r="BD256" i="89"/>
  <c r="BC256" i="89"/>
  <c r="BB256" i="89"/>
  <c r="BA256" i="89"/>
  <c r="AZ256" i="89"/>
  <c r="AY256" i="89"/>
  <c r="AX256" i="89"/>
  <c r="AW256" i="89"/>
  <c r="AV256" i="89"/>
  <c r="AU256" i="89"/>
  <c r="AT256" i="89"/>
  <c r="AF256" i="89"/>
  <c r="G256" i="89" s="1"/>
  <c r="BF255" i="89"/>
  <c r="BE255" i="89"/>
  <c r="BD255" i="89"/>
  <c r="BC255" i="89"/>
  <c r="BB255" i="89"/>
  <c r="BA255" i="89"/>
  <c r="AZ255" i="89"/>
  <c r="AY255" i="89"/>
  <c r="AX255" i="89"/>
  <c r="AW255" i="89"/>
  <c r="AV255" i="89"/>
  <c r="AU255" i="89"/>
  <c r="AT255" i="89"/>
  <c r="AF255" i="89"/>
  <c r="G255" i="89" s="1"/>
  <c r="BF254" i="89"/>
  <c r="BE254" i="89"/>
  <c r="BD254" i="89"/>
  <c r="BC254" i="89"/>
  <c r="BB254" i="89"/>
  <c r="BA254" i="89"/>
  <c r="AZ254" i="89"/>
  <c r="AY254" i="89"/>
  <c r="AX254" i="89"/>
  <c r="AW254" i="89"/>
  <c r="AV254" i="89"/>
  <c r="AU254" i="89"/>
  <c r="AT254" i="89"/>
  <c r="AF254" i="89"/>
  <c r="G254" i="89" s="1"/>
  <c r="BF253" i="89"/>
  <c r="BE253" i="89"/>
  <c r="BD253" i="89"/>
  <c r="BC253" i="89"/>
  <c r="BB253" i="89"/>
  <c r="BA253" i="89"/>
  <c r="AZ253" i="89"/>
  <c r="AY253" i="89"/>
  <c r="AX253" i="89"/>
  <c r="AW253" i="89"/>
  <c r="AV253" i="89"/>
  <c r="AU253" i="89"/>
  <c r="AT253" i="89"/>
  <c r="AF253" i="89"/>
  <c r="G253" i="89" s="1"/>
  <c r="BF252" i="89"/>
  <c r="BE252" i="89"/>
  <c r="BD252" i="89"/>
  <c r="BC252" i="89"/>
  <c r="BB252" i="89"/>
  <c r="BA252" i="89"/>
  <c r="AZ252" i="89"/>
  <c r="AY252" i="89"/>
  <c r="AX252" i="89"/>
  <c r="AW252" i="89"/>
  <c r="AV252" i="89"/>
  <c r="AU252" i="89"/>
  <c r="AT252" i="89"/>
  <c r="AF252" i="89"/>
  <c r="G252" i="89" s="1"/>
  <c r="BF251" i="89"/>
  <c r="BE251" i="89"/>
  <c r="BD251" i="89"/>
  <c r="BC251" i="89"/>
  <c r="BB251" i="89"/>
  <c r="BA251" i="89"/>
  <c r="AZ251" i="89"/>
  <c r="AY251" i="89"/>
  <c r="AX251" i="89"/>
  <c r="AW251" i="89"/>
  <c r="AV251" i="89"/>
  <c r="AU251" i="89"/>
  <c r="AT251" i="89"/>
  <c r="AF251" i="89"/>
  <c r="G251" i="89" s="1"/>
  <c r="BF250" i="89"/>
  <c r="BE250" i="89"/>
  <c r="BD250" i="89"/>
  <c r="BC250" i="89"/>
  <c r="BB250" i="89"/>
  <c r="BA250" i="89"/>
  <c r="AZ250" i="89"/>
  <c r="AY250" i="89"/>
  <c r="AX250" i="89"/>
  <c r="AW250" i="89"/>
  <c r="AV250" i="89"/>
  <c r="AU250" i="89"/>
  <c r="AT250" i="89"/>
  <c r="AF250" i="89"/>
  <c r="G250" i="89" s="1"/>
  <c r="BF249" i="89"/>
  <c r="BE249" i="89"/>
  <c r="BD249" i="89"/>
  <c r="BC249" i="89"/>
  <c r="BB249" i="89"/>
  <c r="BA249" i="89"/>
  <c r="AZ249" i="89"/>
  <c r="AY249" i="89"/>
  <c r="AX249" i="89"/>
  <c r="AW249" i="89"/>
  <c r="AV249" i="89"/>
  <c r="AU249" i="89"/>
  <c r="AT249" i="89"/>
  <c r="AF249" i="89"/>
  <c r="G249" i="89" s="1"/>
  <c r="BF248" i="89"/>
  <c r="BE248" i="89"/>
  <c r="BD248" i="89"/>
  <c r="BC248" i="89"/>
  <c r="BB248" i="89"/>
  <c r="BA248" i="89"/>
  <c r="AZ248" i="89"/>
  <c r="AY248" i="89"/>
  <c r="AX248" i="89"/>
  <c r="AW248" i="89"/>
  <c r="AV248" i="89"/>
  <c r="AU248" i="89"/>
  <c r="AT248" i="89"/>
  <c r="AF248" i="89"/>
  <c r="G248" i="89" s="1"/>
  <c r="BF247" i="89"/>
  <c r="BE247" i="89"/>
  <c r="BD247" i="89"/>
  <c r="BC247" i="89"/>
  <c r="BB247" i="89"/>
  <c r="BA247" i="89"/>
  <c r="AZ247" i="89"/>
  <c r="AY247" i="89"/>
  <c r="AX247" i="89"/>
  <c r="AW247" i="89"/>
  <c r="AV247" i="89"/>
  <c r="AU247" i="89"/>
  <c r="AT247" i="89"/>
  <c r="AF247" i="89"/>
  <c r="G247" i="89" s="1"/>
  <c r="BF246" i="89"/>
  <c r="BE246" i="89"/>
  <c r="BD246" i="89"/>
  <c r="BC246" i="89"/>
  <c r="BB246" i="89"/>
  <c r="BA246" i="89"/>
  <c r="AZ246" i="89"/>
  <c r="AY246" i="89"/>
  <c r="AX246" i="89"/>
  <c r="AW246" i="89"/>
  <c r="AV246" i="89"/>
  <c r="AU246" i="89"/>
  <c r="AT246" i="89"/>
  <c r="AF246" i="89"/>
  <c r="G246" i="89" s="1"/>
  <c r="BF245" i="89"/>
  <c r="BE245" i="89"/>
  <c r="BD245" i="89"/>
  <c r="BC245" i="89"/>
  <c r="BB245" i="89"/>
  <c r="BA245" i="89"/>
  <c r="AZ245" i="89"/>
  <c r="AY245" i="89"/>
  <c r="AX245" i="89"/>
  <c r="AW245" i="89"/>
  <c r="AV245" i="89"/>
  <c r="AU245" i="89"/>
  <c r="AT245" i="89"/>
  <c r="AF245" i="89"/>
  <c r="G245" i="89" s="1"/>
  <c r="BF244" i="89"/>
  <c r="BE244" i="89"/>
  <c r="BD244" i="89"/>
  <c r="BC244" i="89"/>
  <c r="BB244" i="89"/>
  <c r="BA244" i="89"/>
  <c r="AZ244" i="89"/>
  <c r="AY244" i="89"/>
  <c r="AX244" i="89"/>
  <c r="AW244" i="89"/>
  <c r="AV244" i="89"/>
  <c r="AU244" i="89"/>
  <c r="AT244" i="89"/>
  <c r="AF244" i="89"/>
  <c r="G244" i="89" s="1"/>
  <c r="BF243" i="89"/>
  <c r="BE243" i="89"/>
  <c r="BD243" i="89"/>
  <c r="BC243" i="89"/>
  <c r="BB243" i="89"/>
  <c r="BA243" i="89"/>
  <c r="AZ243" i="89"/>
  <c r="AY243" i="89"/>
  <c r="AX243" i="89"/>
  <c r="AW243" i="89"/>
  <c r="AV243" i="89"/>
  <c r="AU243" i="89"/>
  <c r="AT243" i="89"/>
  <c r="AF243" i="89"/>
  <c r="G243" i="89" s="1"/>
  <c r="BF242" i="89"/>
  <c r="BE242" i="89"/>
  <c r="BD242" i="89"/>
  <c r="BC242" i="89"/>
  <c r="BB242" i="89"/>
  <c r="BA242" i="89"/>
  <c r="AZ242" i="89"/>
  <c r="AY242" i="89"/>
  <c r="AX242" i="89"/>
  <c r="AW242" i="89"/>
  <c r="AV242" i="89"/>
  <c r="AU242" i="89"/>
  <c r="AT242" i="89"/>
  <c r="AF242" i="89"/>
  <c r="G242" i="89" s="1"/>
  <c r="BF241" i="89"/>
  <c r="BE241" i="89"/>
  <c r="BD241" i="89"/>
  <c r="BC241" i="89"/>
  <c r="BB241" i="89"/>
  <c r="BA241" i="89"/>
  <c r="AZ241" i="89"/>
  <c r="AY241" i="89"/>
  <c r="AX241" i="89"/>
  <c r="AW241" i="89"/>
  <c r="AV241" i="89"/>
  <c r="AU241" i="89"/>
  <c r="AT241" i="89"/>
  <c r="AF241" i="89"/>
  <c r="G241" i="89" s="1"/>
  <c r="BF240" i="89"/>
  <c r="BE240" i="89"/>
  <c r="BD240" i="89"/>
  <c r="BC240" i="89"/>
  <c r="BB240" i="89"/>
  <c r="BA240" i="89"/>
  <c r="AZ240" i="89"/>
  <c r="AY240" i="89"/>
  <c r="AX240" i="89"/>
  <c r="AW240" i="89"/>
  <c r="AV240" i="89"/>
  <c r="AU240" i="89"/>
  <c r="AT240" i="89"/>
  <c r="AF240" i="89"/>
  <c r="G240" i="89" s="1"/>
  <c r="BF239" i="89"/>
  <c r="BE239" i="89"/>
  <c r="BD239" i="89"/>
  <c r="BC239" i="89"/>
  <c r="BB239" i="89"/>
  <c r="BA239" i="89"/>
  <c r="AZ239" i="89"/>
  <c r="AY239" i="89"/>
  <c r="AX239" i="89"/>
  <c r="AW239" i="89"/>
  <c r="AV239" i="89"/>
  <c r="AU239" i="89"/>
  <c r="AT239" i="89"/>
  <c r="AF239" i="89"/>
  <c r="G239" i="89" s="1"/>
  <c r="BF238" i="89"/>
  <c r="BE238" i="89"/>
  <c r="BD238" i="89"/>
  <c r="BC238" i="89"/>
  <c r="BB238" i="89"/>
  <c r="BA238" i="89"/>
  <c r="AZ238" i="89"/>
  <c r="AY238" i="89"/>
  <c r="AX238" i="89"/>
  <c r="AW238" i="89"/>
  <c r="AV238" i="89"/>
  <c r="AU238" i="89"/>
  <c r="AT238" i="89"/>
  <c r="AF238" i="89"/>
  <c r="G238" i="89" s="1"/>
  <c r="BF237" i="89"/>
  <c r="BE237" i="89"/>
  <c r="BD237" i="89"/>
  <c r="BC237" i="89"/>
  <c r="BB237" i="89"/>
  <c r="BA237" i="89"/>
  <c r="AZ237" i="89"/>
  <c r="AY237" i="89"/>
  <c r="AX237" i="89"/>
  <c r="AW237" i="89"/>
  <c r="AV237" i="89"/>
  <c r="AU237" i="89"/>
  <c r="AT237" i="89"/>
  <c r="AF237" i="89"/>
  <c r="G237" i="89" s="1"/>
  <c r="BF236" i="89"/>
  <c r="BE236" i="89"/>
  <c r="BD236" i="89"/>
  <c r="BC236" i="89"/>
  <c r="BB236" i="89"/>
  <c r="BA236" i="89"/>
  <c r="AZ236" i="89"/>
  <c r="AY236" i="89"/>
  <c r="AX236" i="89"/>
  <c r="AW236" i="89"/>
  <c r="AV236" i="89"/>
  <c r="AU236" i="89"/>
  <c r="AT236" i="89"/>
  <c r="AF236" i="89"/>
  <c r="G236" i="89" s="1"/>
  <c r="BF235" i="89"/>
  <c r="BE235" i="89"/>
  <c r="BD235" i="89"/>
  <c r="BC235" i="89"/>
  <c r="BB235" i="89"/>
  <c r="BA235" i="89"/>
  <c r="AZ235" i="89"/>
  <c r="AY235" i="89"/>
  <c r="AX235" i="89"/>
  <c r="AW235" i="89"/>
  <c r="AV235" i="89"/>
  <c r="AU235" i="89"/>
  <c r="AT235" i="89"/>
  <c r="AF235" i="89"/>
  <c r="G235" i="89" s="1"/>
  <c r="BF234" i="89"/>
  <c r="BE234" i="89"/>
  <c r="BD234" i="89"/>
  <c r="BC234" i="89"/>
  <c r="BB234" i="89"/>
  <c r="BA234" i="89"/>
  <c r="AZ234" i="89"/>
  <c r="AY234" i="89"/>
  <c r="AX234" i="89"/>
  <c r="AW234" i="89"/>
  <c r="AV234" i="89"/>
  <c r="AU234" i="89"/>
  <c r="AT234" i="89"/>
  <c r="AF234" i="89"/>
  <c r="G234" i="89" s="1"/>
  <c r="BF233" i="89"/>
  <c r="BE233" i="89"/>
  <c r="BD233" i="89"/>
  <c r="BC233" i="89"/>
  <c r="BB233" i="89"/>
  <c r="BA233" i="89"/>
  <c r="AZ233" i="89"/>
  <c r="AY233" i="89"/>
  <c r="AX233" i="89"/>
  <c r="AW233" i="89"/>
  <c r="AV233" i="89"/>
  <c r="AU233" i="89"/>
  <c r="AT233" i="89"/>
  <c r="AF233" i="89"/>
  <c r="G233" i="89" s="1"/>
  <c r="BF232" i="89"/>
  <c r="BE232" i="89"/>
  <c r="BD232" i="89"/>
  <c r="BC232" i="89"/>
  <c r="BB232" i="89"/>
  <c r="BA232" i="89"/>
  <c r="AZ232" i="89"/>
  <c r="AY232" i="89"/>
  <c r="AX232" i="89"/>
  <c r="AW232" i="89"/>
  <c r="AV232" i="89"/>
  <c r="AU232" i="89"/>
  <c r="AT232" i="89"/>
  <c r="AF232" i="89"/>
  <c r="G232" i="89" s="1"/>
  <c r="BF231" i="89"/>
  <c r="BE231" i="89"/>
  <c r="BD231" i="89"/>
  <c r="BC231" i="89"/>
  <c r="BB231" i="89"/>
  <c r="BA231" i="89"/>
  <c r="AZ231" i="89"/>
  <c r="AY231" i="89"/>
  <c r="AX231" i="89"/>
  <c r="AW231" i="89"/>
  <c r="AV231" i="89"/>
  <c r="AU231" i="89"/>
  <c r="AT231" i="89"/>
  <c r="AF231" i="89"/>
  <c r="G231" i="89" s="1"/>
  <c r="BF230" i="89"/>
  <c r="BE230" i="89"/>
  <c r="BD230" i="89"/>
  <c r="BC230" i="89"/>
  <c r="BB230" i="89"/>
  <c r="BA230" i="89"/>
  <c r="AZ230" i="89"/>
  <c r="AY230" i="89"/>
  <c r="AX230" i="89"/>
  <c r="AW230" i="89"/>
  <c r="AV230" i="89"/>
  <c r="AU230" i="89"/>
  <c r="AT230" i="89"/>
  <c r="AF230" i="89"/>
  <c r="G230" i="89" s="1"/>
  <c r="BF229" i="89"/>
  <c r="BE229" i="89"/>
  <c r="BD229" i="89"/>
  <c r="BC229" i="89"/>
  <c r="BB229" i="89"/>
  <c r="BA229" i="89"/>
  <c r="AZ229" i="89"/>
  <c r="AY229" i="89"/>
  <c r="AX229" i="89"/>
  <c r="AW229" i="89"/>
  <c r="AV229" i="89"/>
  <c r="AU229" i="89"/>
  <c r="AT229" i="89"/>
  <c r="AF229" i="89"/>
  <c r="G229" i="89" s="1"/>
  <c r="BF228" i="89"/>
  <c r="BE228" i="89"/>
  <c r="BD228" i="89"/>
  <c r="BC228" i="89"/>
  <c r="BB228" i="89"/>
  <c r="BA228" i="89"/>
  <c r="AZ228" i="89"/>
  <c r="AY228" i="89"/>
  <c r="AX228" i="89"/>
  <c r="AW228" i="89"/>
  <c r="AV228" i="89"/>
  <c r="AU228" i="89"/>
  <c r="AT228" i="89"/>
  <c r="AF228" i="89"/>
  <c r="G228" i="89" s="1"/>
  <c r="BF227" i="89"/>
  <c r="BE227" i="89"/>
  <c r="BD227" i="89"/>
  <c r="BC227" i="89"/>
  <c r="BB227" i="89"/>
  <c r="BA227" i="89"/>
  <c r="AZ227" i="89"/>
  <c r="AY227" i="89"/>
  <c r="AX227" i="89"/>
  <c r="AW227" i="89"/>
  <c r="AV227" i="89"/>
  <c r="AU227" i="89"/>
  <c r="AT227" i="89"/>
  <c r="AF227" i="89"/>
  <c r="G227" i="89" s="1"/>
  <c r="BF226" i="89"/>
  <c r="BE226" i="89"/>
  <c r="BD226" i="89"/>
  <c r="BC226" i="89"/>
  <c r="BB226" i="89"/>
  <c r="BA226" i="89"/>
  <c r="AZ226" i="89"/>
  <c r="AY226" i="89"/>
  <c r="AX226" i="89"/>
  <c r="AW226" i="89"/>
  <c r="AV226" i="89"/>
  <c r="AU226" i="89"/>
  <c r="AT226" i="89"/>
  <c r="AF226" i="89"/>
  <c r="G226" i="89" s="1"/>
  <c r="BF225" i="89"/>
  <c r="BE225" i="89"/>
  <c r="BD225" i="89"/>
  <c r="BC225" i="89"/>
  <c r="BB225" i="89"/>
  <c r="BA225" i="89"/>
  <c r="AZ225" i="89"/>
  <c r="AY225" i="89"/>
  <c r="AX225" i="89"/>
  <c r="AW225" i="89"/>
  <c r="AV225" i="89"/>
  <c r="AU225" i="89"/>
  <c r="AT225" i="89"/>
  <c r="AF225" i="89"/>
  <c r="G225" i="89" s="1"/>
  <c r="BF224" i="89"/>
  <c r="BE224" i="89"/>
  <c r="BD224" i="89"/>
  <c r="BC224" i="89"/>
  <c r="BB224" i="89"/>
  <c r="BA224" i="89"/>
  <c r="AZ224" i="89"/>
  <c r="AY224" i="89"/>
  <c r="AX224" i="89"/>
  <c r="AW224" i="89"/>
  <c r="AV224" i="89"/>
  <c r="AU224" i="89"/>
  <c r="AT224" i="89"/>
  <c r="AF224" i="89"/>
  <c r="G224" i="89" s="1"/>
  <c r="BF223" i="89"/>
  <c r="BE223" i="89"/>
  <c r="BD223" i="89"/>
  <c r="BC223" i="89"/>
  <c r="BB223" i="89"/>
  <c r="BA223" i="89"/>
  <c r="AZ223" i="89"/>
  <c r="AY223" i="89"/>
  <c r="AX223" i="89"/>
  <c r="AW223" i="89"/>
  <c r="AV223" i="89"/>
  <c r="AU223" i="89"/>
  <c r="AT223" i="89"/>
  <c r="AF223" i="89"/>
  <c r="G223" i="89" s="1"/>
  <c r="BF222" i="89"/>
  <c r="BE222" i="89"/>
  <c r="BD222" i="89"/>
  <c r="BC222" i="89"/>
  <c r="BB222" i="89"/>
  <c r="BA222" i="89"/>
  <c r="AZ222" i="89"/>
  <c r="AY222" i="89"/>
  <c r="AX222" i="89"/>
  <c r="AW222" i="89"/>
  <c r="AV222" i="89"/>
  <c r="AU222" i="89"/>
  <c r="AT222" i="89"/>
  <c r="AF222" i="89"/>
  <c r="G222" i="89" s="1"/>
  <c r="BF221" i="89"/>
  <c r="BE221" i="89"/>
  <c r="BD221" i="89"/>
  <c r="BC221" i="89"/>
  <c r="BB221" i="89"/>
  <c r="BA221" i="89"/>
  <c r="AZ221" i="89"/>
  <c r="AY221" i="89"/>
  <c r="AX221" i="89"/>
  <c r="AW221" i="89"/>
  <c r="AV221" i="89"/>
  <c r="AU221" i="89"/>
  <c r="AT221" i="89"/>
  <c r="AF221" i="89"/>
  <c r="G221" i="89" s="1"/>
  <c r="BF220" i="89"/>
  <c r="BE220" i="89"/>
  <c r="BD220" i="89"/>
  <c r="BC220" i="89"/>
  <c r="BB220" i="89"/>
  <c r="BA220" i="89"/>
  <c r="AZ220" i="89"/>
  <c r="AY220" i="89"/>
  <c r="AX220" i="89"/>
  <c r="AW220" i="89"/>
  <c r="AV220" i="89"/>
  <c r="AU220" i="89"/>
  <c r="AT220" i="89"/>
  <c r="AF220" i="89"/>
  <c r="G220" i="89" s="1"/>
  <c r="BF219" i="89"/>
  <c r="BE219" i="89"/>
  <c r="BD219" i="89"/>
  <c r="BC219" i="89"/>
  <c r="BB219" i="89"/>
  <c r="BA219" i="89"/>
  <c r="AZ219" i="89"/>
  <c r="AY219" i="89"/>
  <c r="AX219" i="89"/>
  <c r="AW219" i="89"/>
  <c r="AV219" i="89"/>
  <c r="AU219" i="89"/>
  <c r="AT219" i="89"/>
  <c r="AF219" i="89"/>
  <c r="G219" i="89" s="1"/>
  <c r="BF218" i="89"/>
  <c r="BE218" i="89"/>
  <c r="BD218" i="89"/>
  <c r="BC218" i="89"/>
  <c r="BB218" i="89"/>
  <c r="BA218" i="89"/>
  <c r="AZ218" i="89"/>
  <c r="AY218" i="89"/>
  <c r="AX218" i="89"/>
  <c r="AW218" i="89"/>
  <c r="AV218" i="89"/>
  <c r="AU218" i="89"/>
  <c r="AT218" i="89"/>
  <c r="AF218" i="89"/>
  <c r="G218" i="89" s="1"/>
  <c r="BF217" i="89"/>
  <c r="BE217" i="89"/>
  <c r="BD217" i="89"/>
  <c r="BC217" i="89"/>
  <c r="BB217" i="89"/>
  <c r="BA217" i="89"/>
  <c r="AZ217" i="89"/>
  <c r="AY217" i="89"/>
  <c r="AX217" i="89"/>
  <c r="AW217" i="89"/>
  <c r="AV217" i="89"/>
  <c r="AU217" i="89"/>
  <c r="AT217" i="89"/>
  <c r="AF217" i="89"/>
  <c r="G217" i="89" s="1"/>
  <c r="BF216" i="89"/>
  <c r="BE216" i="89"/>
  <c r="BD216" i="89"/>
  <c r="BC216" i="89"/>
  <c r="BB216" i="89"/>
  <c r="BA216" i="89"/>
  <c r="AZ216" i="89"/>
  <c r="AY216" i="89"/>
  <c r="AX216" i="89"/>
  <c r="AW216" i="89"/>
  <c r="AV216" i="89"/>
  <c r="AU216" i="89"/>
  <c r="AT216" i="89"/>
  <c r="AF216" i="89"/>
  <c r="G216" i="89" s="1"/>
  <c r="BF215" i="89"/>
  <c r="BE215" i="89"/>
  <c r="BD215" i="89"/>
  <c r="BC215" i="89"/>
  <c r="BB215" i="89"/>
  <c r="BA215" i="89"/>
  <c r="AZ215" i="89"/>
  <c r="AY215" i="89"/>
  <c r="AX215" i="89"/>
  <c r="AW215" i="89"/>
  <c r="AV215" i="89"/>
  <c r="AU215" i="89"/>
  <c r="AT215" i="89"/>
  <c r="AF215" i="89"/>
  <c r="G215" i="89" s="1"/>
  <c r="BF214" i="89"/>
  <c r="BE214" i="89"/>
  <c r="BD214" i="89"/>
  <c r="BC214" i="89"/>
  <c r="BB214" i="89"/>
  <c r="BA214" i="89"/>
  <c r="AZ214" i="89"/>
  <c r="AY214" i="89"/>
  <c r="AX214" i="89"/>
  <c r="AW214" i="89"/>
  <c r="AV214" i="89"/>
  <c r="AU214" i="89"/>
  <c r="AT214" i="89"/>
  <c r="AF214" i="89"/>
  <c r="G214" i="89" s="1"/>
  <c r="BF213" i="89"/>
  <c r="BE213" i="89"/>
  <c r="BD213" i="89"/>
  <c r="BC213" i="89"/>
  <c r="BB213" i="89"/>
  <c r="BA213" i="89"/>
  <c r="AZ213" i="89"/>
  <c r="AY213" i="89"/>
  <c r="AX213" i="89"/>
  <c r="AW213" i="89"/>
  <c r="AV213" i="89"/>
  <c r="AU213" i="89"/>
  <c r="AT213" i="89"/>
  <c r="AF213" i="89"/>
  <c r="G213" i="89" s="1"/>
  <c r="BF212" i="89"/>
  <c r="BE212" i="89"/>
  <c r="BD212" i="89"/>
  <c r="BC212" i="89"/>
  <c r="BB212" i="89"/>
  <c r="BA212" i="89"/>
  <c r="AZ212" i="89"/>
  <c r="AY212" i="89"/>
  <c r="AX212" i="89"/>
  <c r="AW212" i="89"/>
  <c r="AV212" i="89"/>
  <c r="AU212" i="89"/>
  <c r="AT212" i="89"/>
  <c r="AF212" i="89"/>
  <c r="G212" i="89" s="1"/>
  <c r="BF211" i="89"/>
  <c r="BE211" i="89"/>
  <c r="BD211" i="89"/>
  <c r="BC211" i="89"/>
  <c r="BB211" i="89"/>
  <c r="BA211" i="89"/>
  <c r="AZ211" i="89"/>
  <c r="AY211" i="89"/>
  <c r="AX211" i="89"/>
  <c r="AW211" i="89"/>
  <c r="AV211" i="89"/>
  <c r="AU211" i="89"/>
  <c r="AT211" i="89"/>
  <c r="AF211" i="89"/>
  <c r="G211" i="89" s="1"/>
  <c r="BF210" i="89"/>
  <c r="BE210" i="89"/>
  <c r="BD210" i="89"/>
  <c r="BC210" i="89"/>
  <c r="BB210" i="89"/>
  <c r="BA210" i="89"/>
  <c r="AZ210" i="89"/>
  <c r="AY210" i="89"/>
  <c r="AX210" i="89"/>
  <c r="AW210" i="89"/>
  <c r="AV210" i="89"/>
  <c r="AU210" i="89"/>
  <c r="AT210" i="89"/>
  <c r="AF210" i="89"/>
  <c r="G210" i="89" s="1"/>
  <c r="BF209" i="89"/>
  <c r="BE209" i="89"/>
  <c r="BD209" i="89"/>
  <c r="BC209" i="89"/>
  <c r="BB209" i="89"/>
  <c r="BA209" i="89"/>
  <c r="AZ209" i="89"/>
  <c r="AY209" i="89"/>
  <c r="AX209" i="89"/>
  <c r="AW209" i="89"/>
  <c r="AV209" i="89"/>
  <c r="AU209" i="89"/>
  <c r="AT209" i="89"/>
  <c r="AF209" i="89"/>
  <c r="G209" i="89" s="1"/>
  <c r="BF208" i="89"/>
  <c r="BE208" i="89"/>
  <c r="BD208" i="89"/>
  <c r="BC208" i="89"/>
  <c r="BB208" i="89"/>
  <c r="BA208" i="89"/>
  <c r="AZ208" i="89"/>
  <c r="AY208" i="89"/>
  <c r="AX208" i="89"/>
  <c r="AW208" i="89"/>
  <c r="AV208" i="89"/>
  <c r="AU208" i="89"/>
  <c r="AT208" i="89"/>
  <c r="AF208" i="89"/>
  <c r="G208" i="89" s="1"/>
  <c r="BF207" i="89"/>
  <c r="BE207" i="89"/>
  <c r="BD207" i="89"/>
  <c r="BC207" i="89"/>
  <c r="BB207" i="89"/>
  <c r="BA207" i="89"/>
  <c r="AZ207" i="89"/>
  <c r="AY207" i="89"/>
  <c r="AX207" i="89"/>
  <c r="AW207" i="89"/>
  <c r="AV207" i="89"/>
  <c r="AU207" i="89"/>
  <c r="AT207" i="89"/>
  <c r="AF207" i="89"/>
  <c r="G207" i="89" s="1"/>
  <c r="BF206" i="89"/>
  <c r="BE206" i="89"/>
  <c r="BD206" i="89"/>
  <c r="BC206" i="89"/>
  <c r="BB206" i="89"/>
  <c r="BA206" i="89"/>
  <c r="AZ206" i="89"/>
  <c r="AY206" i="89"/>
  <c r="AX206" i="89"/>
  <c r="AW206" i="89"/>
  <c r="AV206" i="89"/>
  <c r="AU206" i="89"/>
  <c r="AT206" i="89"/>
  <c r="AF206" i="89"/>
  <c r="G206" i="89" s="1"/>
  <c r="BF205" i="89"/>
  <c r="BE205" i="89"/>
  <c r="BD205" i="89"/>
  <c r="BC205" i="89"/>
  <c r="BB205" i="89"/>
  <c r="BA205" i="89"/>
  <c r="AZ205" i="89"/>
  <c r="AY205" i="89"/>
  <c r="AX205" i="89"/>
  <c r="AW205" i="89"/>
  <c r="AV205" i="89"/>
  <c r="AU205" i="89"/>
  <c r="AT205" i="89"/>
  <c r="AF205" i="89"/>
  <c r="G205" i="89" s="1"/>
  <c r="BF204" i="89"/>
  <c r="BE204" i="89"/>
  <c r="BD204" i="89"/>
  <c r="BC204" i="89"/>
  <c r="BB204" i="89"/>
  <c r="BA204" i="89"/>
  <c r="AZ204" i="89"/>
  <c r="AY204" i="89"/>
  <c r="AX204" i="89"/>
  <c r="AW204" i="89"/>
  <c r="AV204" i="89"/>
  <c r="AU204" i="89"/>
  <c r="AT204" i="89"/>
  <c r="AF204" i="89"/>
  <c r="G204" i="89" s="1"/>
  <c r="BF203" i="89"/>
  <c r="BE203" i="89"/>
  <c r="BD203" i="89"/>
  <c r="BC203" i="89"/>
  <c r="BB203" i="89"/>
  <c r="BA203" i="89"/>
  <c r="AZ203" i="89"/>
  <c r="AY203" i="89"/>
  <c r="AX203" i="89"/>
  <c r="AW203" i="89"/>
  <c r="AV203" i="89"/>
  <c r="AU203" i="89"/>
  <c r="AT203" i="89"/>
  <c r="AF203" i="89"/>
  <c r="G203" i="89" s="1"/>
  <c r="BF202" i="89"/>
  <c r="BE202" i="89"/>
  <c r="BD202" i="89"/>
  <c r="BC202" i="89"/>
  <c r="BB202" i="89"/>
  <c r="BA202" i="89"/>
  <c r="AZ202" i="89"/>
  <c r="AY202" i="89"/>
  <c r="AX202" i="89"/>
  <c r="AW202" i="89"/>
  <c r="AV202" i="89"/>
  <c r="AU202" i="89"/>
  <c r="AT202" i="89"/>
  <c r="AF202" i="89"/>
  <c r="G202" i="89" s="1"/>
  <c r="BF201" i="89"/>
  <c r="BE201" i="89"/>
  <c r="BD201" i="89"/>
  <c r="BC201" i="89"/>
  <c r="BB201" i="89"/>
  <c r="BA201" i="89"/>
  <c r="AZ201" i="89"/>
  <c r="AY201" i="89"/>
  <c r="AX201" i="89"/>
  <c r="AW201" i="89"/>
  <c r="AV201" i="89"/>
  <c r="AU201" i="89"/>
  <c r="AT201" i="89"/>
  <c r="AF201" i="89"/>
  <c r="G201" i="89" s="1"/>
  <c r="BF200" i="89"/>
  <c r="BE200" i="89"/>
  <c r="BD200" i="89"/>
  <c r="BC200" i="89"/>
  <c r="BB200" i="89"/>
  <c r="BA200" i="89"/>
  <c r="AZ200" i="89"/>
  <c r="AY200" i="89"/>
  <c r="AX200" i="89"/>
  <c r="AW200" i="89"/>
  <c r="AV200" i="89"/>
  <c r="AU200" i="89"/>
  <c r="AT200" i="89"/>
  <c r="AF200" i="89"/>
  <c r="G200" i="89" s="1"/>
  <c r="BF199" i="89"/>
  <c r="BE199" i="89"/>
  <c r="BD199" i="89"/>
  <c r="BC199" i="89"/>
  <c r="BB199" i="89"/>
  <c r="BA199" i="89"/>
  <c r="AZ199" i="89"/>
  <c r="AY199" i="89"/>
  <c r="AX199" i="89"/>
  <c r="AW199" i="89"/>
  <c r="AV199" i="89"/>
  <c r="AU199" i="89"/>
  <c r="AT199" i="89"/>
  <c r="AF199" i="89"/>
  <c r="G199" i="89" s="1"/>
  <c r="BF198" i="89"/>
  <c r="BE198" i="89"/>
  <c r="BD198" i="89"/>
  <c r="BC198" i="89"/>
  <c r="BB198" i="89"/>
  <c r="BA198" i="89"/>
  <c r="AZ198" i="89"/>
  <c r="AY198" i="89"/>
  <c r="AX198" i="89"/>
  <c r="AW198" i="89"/>
  <c r="AV198" i="89"/>
  <c r="AU198" i="89"/>
  <c r="AT198" i="89"/>
  <c r="AF198" i="89"/>
  <c r="G198" i="89" s="1"/>
  <c r="BF197" i="89"/>
  <c r="BE197" i="89"/>
  <c r="BD197" i="89"/>
  <c r="BC197" i="89"/>
  <c r="BB197" i="89"/>
  <c r="BA197" i="89"/>
  <c r="AZ197" i="89"/>
  <c r="AY197" i="89"/>
  <c r="AX197" i="89"/>
  <c r="AW197" i="89"/>
  <c r="AV197" i="89"/>
  <c r="AU197" i="89"/>
  <c r="AT197" i="89"/>
  <c r="AF197" i="89"/>
  <c r="G197" i="89" s="1"/>
  <c r="BF196" i="89"/>
  <c r="BE196" i="89"/>
  <c r="BD196" i="89"/>
  <c r="BC196" i="89"/>
  <c r="BB196" i="89"/>
  <c r="BA196" i="89"/>
  <c r="AZ196" i="89"/>
  <c r="AY196" i="89"/>
  <c r="AX196" i="89"/>
  <c r="AW196" i="89"/>
  <c r="AV196" i="89"/>
  <c r="AU196" i="89"/>
  <c r="AT196" i="89"/>
  <c r="AF196" i="89"/>
  <c r="G196" i="89" s="1"/>
  <c r="BF195" i="89"/>
  <c r="BE195" i="89"/>
  <c r="BD195" i="89"/>
  <c r="BC195" i="89"/>
  <c r="BB195" i="89"/>
  <c r="BA195" i="89"/>
  <c r="AZ195" i="89"/>
  <c r="AY195" i="89"/>
  <c r="AX195" i="89"/>
  <c r="AW195" i="89"/>
  <c r="AV195" i="89"/>
  <c r="AU195" i="89"/>
  <c r="AT195" i="89"/>
  <c r="AF195" i="89"/>
  <c r="G195" i="89" s="1"/>
  <c r="BF194" i="89"/>
  <c r="BE194" i="89"/>
  <c r="BD194" i="89"/>
  <c r="BC194" i="89"/>
  <c r="BB194" i="89"/>
  <c r="BA194" i="89"/>
  <c r="AZ194" i="89"/>
  <c r="AY194" i="89"/>
  <c r="AX194" i="89"/>
  <c r="AW194" i="89"/>
  <c r="AV194" i="89"/>
  <c r="AU194" i="89"/>
  <c r="AT194" i="89"/>
  <c r="AF194" i="89"/>
  <c r="G194" i="89" s="1"/>
  <c r="BF193" i="89"/>
  <c r="BE193" i="89"/>
  <c r="BD193" i="89"/>
  <c r="BC193" i="89"/>
  <c r="BB193" i="89"/>
  <c r="BA193" i="89"/>
  <c r="AZ193" i="89"/>
  <c r="AY193" i="89"/>
  <c r="AX193" i="89"/>
  <c r="AW193" i="89"/>
  <c r="AV193" i="89"/>
  <c r="AU193" i="89"/>
  <c r="AT193" i="89"/>
  <c r="AF193" i="89"/>
  <c r="G193" i="89" s="1"/>
  <c r="BF192" i="89"/>
  <c r="BE192" i="89"/>
  <c r="BD192" i="89"/>
  <c r="BC192" i="89"/>
  <c r="BB192" i="89"/>
  <c r="BA192" i="89"/>
  <c r="AZ192" i="89"/>
  <c r="AY192" i="89"/>
  <c r="AX192" i="89"/>
  <c r="AW192" i="89"/>
  <c r="AV192" i="89"/>
  <c r="AU192" i="89"/>
  <c r="AT192" i="89"/>
  <c r="AF192" i="89"/>
  <c r="G192" i="89" s="1"/>
  <c r="BF191" i="89"/>
  <c r="BE191" i="89"/>
  <c r="BD191" i="89"/>
  <c r="BC191" i="89"/>
  <c r="BB191" i="89"/>
  <c r="BA191" i="89"/>
  <c r="AZ191" i="89"/>
  <c r="AY191" i="89"/>
  <c r="AX191" i="89"/>
  <c r="AW191" i="89"/>
  <c r="AV191" i="89"/>
  <c r="AU191" i="89"/>
  <c r="AT191" i="89"/>
  <c r="AF191" i="89"/>
  <c r="G191" i="89" s="1"/>
  <c r="BF190" i="89"/>
  <c r="BE190" i="89"/>
  <c r="BD190" i="89"/>
  <c r="BC190" i="89"/>
  <c r="BB190" i="89"/>
  <c r="BA190" i="89"/>
  <c r="AZ190" i="89"/>
  <c r="AY190" i="89"/>
  <c r="AX190" i="89"/>
  <c r="AW190" i="89"/>
  <c r="AV190" i="89"/>
  <c r="AU190" i="89"/>
  <c r="AT190" i="89"/>
  <c r="AF190" i="89"/>
  <c r="G190" i="89" s="1"/>
  <c r="BF189" i="89"/>
  <c r="BE189" i="89"/>
  <c r="BD189" i="89"/>
  <c r="BC189" i="89"/>
  <c r="BB189" i="89"/>
  <c r="BA189" i="89"/>
  <c r="AZ189" i="89"/>
  <c r="AY189" i="89"/>
  <c r="AX189" i="89"/>
  <c r="AW189" i="89"/>
  <c r="AV189" i="89"/>
  <c r="AU189" i="89"/>
  <c r="AT189" i="89"/>
  <c r="AF189" i="89"/>
  <c r="G189" i="89" s="1"/>
  <c r="BF188" i="89"/>
  <c r="BE188" i="89"/>
  <c r="BD188" i="89"/>
  <c r="BC188" i="89"/>
  <c r="BB188" i="89"/>
  <c r="BA188" i="89"/>
  <c r="AZ188" i="89"/>
  <c r="AY188" i="89"/>
  <c r="AX188" i="89"/>
  <c r="AW188" i="89"/>
  <c r="AV188" i="89"/>
  <c r="AU188" i="89"/>
  <c r="AT188" i="89"/>
  <c r="AF188" i="89"/>
  <c r="G188" i="89" s="1"/>
  <c r="BF187" i="89"/>
  <c r="BE187" i="89"/>
  <c r="BD187" i="89"/>
  <c r="BC187" i="89"/>
  <c r="BB187" i="89"/>
  <c r="BA187" i="89"/>
  <c r="AZ187" i="89"/>
  <c r="AY187" i="89"/>
  <c r="AX187" i="89"/>
  <c r="AW187" i="89"/>
  <c r="AV187" i="89"/>
  <c r="AU187" i="89"/>
  <c r="AT187" i="89"/>
  <c r="AF187" i="89"/>
  <c r="G187" i="89" s="1"/>
  <c r="BF186" i="89"/>
  <c r="BE186" i="89"/>
  <c r="BD186" i="89"/>
  <c r="BC186" i="89"/>
  <c r="BB186" i="89"/>
  <c r="BA186" i="89"/>
  <c r="AZ186" i="89"/>
  <c r="AY186" i="89"/>
  <c r="AX186" i="89"/>
  <c r="AW186" i="89"/>
  <c r="AV186" i="89"/>
  <c r="AU186" i="89"/>
  <c r="AT186" i="89"/>
  <c r="AF186" i="89"/>
  <c r="G186" i="89" s="1"/>
  <c r="BF185" i="89"/>
  <c r="BE185" i="89"/>
  <c r="BD185" i="89"/>
  <c r="BC185" i="89"/>
  <c r="BB185" i="89"/>
  <c r="BA185" i="89"/>
  <c r="AZ185" i="89"/>
  <c r="AY185" i="89"/>
  <c r="AX185" i="89"/>
  <c r="AW185" i="89"/>
  <c r="AV185" i="89"/>
  <c r="AU185" i="89"/>
  <c r="AT185" i="89"/>
  <c r="AF185" i="89"/>
  <c r="G185" i="89" s="1"/>
  <c r="BF184" i="89"/>
  <c r="BE184" i="89"/>
  <c r="BD184" i="89"/>
  <c r="BC184" i="89"/>
  <c r="BB184" i="89"/>
  <c r="BA184" i="89"/>
  <c r="AZ184" i="89"/>
  <c r="AY184" i="89"/>
  <c r="AX184" i="89"/>
  <c r="AW184" i="89"/>
  <c r="AV184" i="89"/>
  <c r="AU184" i="89"/>
  <c r="AT184" i="89"/>
  <c r="AF184" i="89"/>
  <c r="G184" i="89" s="1"/>
  <c r="BF183" i="89"/>
  <c r="BE183" i="89"/>
  <c r="BD183" i="89"/>
  <c r="BC183" i="89"/>
  <c r="BB183" i="89"/>
  <c r="BA183" i="89"/>
  <c r="AZ183" i="89"/>
  <c r="AY183" i="89"/>
  <c r="AX183" i="89"/>
  <c r="AW183" i="89"/>
  <c r="AV183" i="89"/>
  <c r="AU183" i="89"/>
  <c r="AT183" i="89"/>
  <c r="AF183" i="89"/>
  <c r="G183" i="89" s="1"/>
  <c r="BF182" i="89"/>
  <c r="BE182" i="89"/>
  <c r="BD182" i="89"/>
  <c r="BC182" i="89"/>
  <c r="BB182" i="89"/>
  <c r="BA182" i="89"/>
  <c r="AZ182" i="89"/>
  <c r="AY182" i="89"/>
  <c r="AX182" i="89"/>
  <c r="AW182" i="89"/>
  <c r="AV182" i="89"/>
  <c r="AU182" i="89"/>
  <c r="AT182" i="89"/>
  <c r="AF182" i="89"/>
  <c r="G182" i="89" s="1"/>
  <c r="BF181" i="89"/>
  <c r="BE181" i="89"/>
  <c r="BD181" i="89"/>
  <c r="BC181" i="89"/>
  <c r="BB181" i="89"/>
  <c r="BA181" i="89"/>
  <c r="AZ181" i="89"/>
  <c r="AY181" i="89"/>
  <c r="AX181" i="89"/>
  <c r="AW181" i="89"/>
  <c r="AV181" i="89"/>
  <c r="AU181" i="89"/>
  <c r="AT181" i="89"/>
  <c r="AF181" i="89"/>
  <c r="G181" i="89" s="1"/>
  <c r="BF180" i="89"/>
  <c r="BE180" i="89"/>
  <c r="BD180" i="89"/>
  <c r="BC180" i="89"/>
  <c r="BB180" i="89"/>
  <c r="BA180" i="89"/>
  <c r="AZ180" i="89"/>
  <c r="AY180" i="89"/>
  <c r="AX180" i="89"/>
  <c r="AW180" i="89"/>
  <c r="AV180" i="89"/>
  <c r="AU180" i="89"/>
  <c r="AT180" i="89"/>
  <c r="AF180" i="89"/>
  <c r="G180" i="89" s="1"/>
  <c r="BF179" i="89"/>
  <c r="BE179" i="89"/>
  <c r="BD179" i="89"/>
  <c r="BC179" i="89"/>
  <c r="BB179" i="89"/>
  <c r="BA179" i="89"/>
  <c r="AZ179" i="89"/>
  <c r="AY179" i="89"/>
  <c r="AX179" i="89"/>
  <c r="AW179" i="89"/>
  <c r="AV179" i="89"/>
  <c r="AU179" i="89"/>
  <c r="AT179" i="89"/>
  <c r="AF179" i="89"/>
  <c r="G179" i="89" s="1"/>
  <c r="BF178" i="89"/>
  <c r="BE178" i="89"/>
  <c r="BD178" i="89"/>
  <c r="BC178" i="89"/>
  <c r="BB178" i="89"/>
  <c r="BA178" i="89"/>
  <c r="AZ178" i="89"/>
  <c r="AY178" i="89"/>
  <c r="AX178" i="89"/>
  <c r="AW178" i="89"/>
  <c r="AV178" i="89"/>
  <c r="AU178" i="89"/>
  <c r="AT178" i="89"/>
  <c r="AF178" i="89"/>
  <c r="G178" i="89" s="1"/>
  <c r="BF177" i="89"/>
  <c r="BE177" i="89"/>
  <c r="BD177" i="89"/>
  <c r="BC177" i="89"/>
  <c r="BB177" i="89"/>
  <c r="BA177" i="89"/>
  <c r="AZ177" i="89"/>
  <c r="AY177" i="89"/>
  <c r="AX177" i="89"/>
  <c r="AW177" i="89"/>
  <c r="AV177" i="89"/>
  <c r="AU177" i="89"/>
  <c r="AT177" i="89"/>
  <c r="AF177" i="89"/>
  <c r="G177" i="89" s="1"/>
  <c r="BF176" i="89"/>
  <c r="BE176" i="89"/>
  <c r="BD176" i="89"/>
  <c r="BC176" i="89"/>
  <c r="BB176" i="89"/>
  <c r="BA176" i="89"/>
  <c r="AZ176" i="89"/>
  <c r="AY176" i="89"/>
  <c r="AX176" i="89"/>
  <c r="AW176" i="89"/>
  <c r="AV176" i="89"/>
  <c r="AU176" i="89"/>
  <c r="AT176" i="89"/>
  <c r="AF176" i="89"/>
  <c r="G176" i="89" s="1"/>
  <c r="BF175" i="89"/>
  <c r="BE175" i="89"/>
  <c r="BD175" i="89"/>
  <c r="BC175" i="89"/>
  <c r="BB175" i="89"/>
  <c r="BA175" i="89"/>
  <c r="AZ175" i="89"/>
  <c r="AY175" i="89"/>
  <c r="AX175" i="89"/>
  <c r="AW175" i="89"/>
  <c r="AV175" i="89"/>
  <c r="AU175" i="89"/>
  <c r="AT175" i="89"/>
  <c r="AF175" i="89"/>
  <c r="G175" i="89" s="1"/>
  <c r="BF174" i="89"/>
  <c r="BE174" i="89"/>
  <c r="BD174" i="89"/>
  <c r="BC174" i="89"/>
  <c r="BB174" i="89"/>
  <c r="BA174" i="89"/>
  <c r="AZ174" i="89"/>
  <c r="AY174" i="89"/>
  <c r="AX174" i="89"/>
  <c r="AW174" i="89"/>
  <c r="AV174" i="89"/>
  <c r="AU174" i="89"/>
  <c r="AT174" i="89"/>
  <c r="AF174" i="89"/>
  <c r="G174" i="89" s="1"/>
  <c r="BF173" i="89"/>
  <c r="BE173" i="89"/>
  <c r="BD173" i="89"/>
  <c r="BC173" i="89"/>
  <c r="BB173" i="89"/>
  <c r="BA173" i="89"/>
  <c r="AZ173" i="89"/>
  <c r="AY173" i="89"/>
  <c r="AX173" i="89"/>
  <c r="AW173" i="89"/>
  <c r="AV173" i="89"/>
  <c r="AU173" i="89"/>
  <c r="AT173" i="89"/>
  <c r="AF173" i="89"/>
  <c r="G173" i="89" s="1"/>
  <c r="BF172" i="89"/>
  <c r="BE172" i="89"/>
  <c r="BD172" i="89"/>
  <c r="BC172" i="89"/>
  <c r="BB172" i="89"/>
  <c r="BA172" i="89"/>
  <c r="AZ172" i="89"/>
  <c r="AY172" i="89"/>
  <c r="AX172" i="89"/>
  <c r="AW172" i="89"/>
  <c r="AV172" i="89"/>
  <c r="AU172" i="89"/>
  <c r="AT172" i="89"/>
  <c r="AF172" i="89"/>
  <c r="G172" i="89" s="1"/>
  <c r="BF171" i="89"/>
  <c r="BE171" i="89"/>
  <c r="BD171" i="89"/>
  <c r="BC171" i="89"/>
  <c r="BB171" i="89"/>
  <c r="BA171" i="89"/>
  <c r="AZ171" i="89"/>
  <c r="AY171" i="89"/>
  <c r="AX171" i="89"/>
  <c r="AW171" i="89"/>
  <c r="AV171" i="89"/>
  <c r="AU171" i="89"/>
  <c r="AT171" i="89"/>
  <c r="AF171" i="89"/>
  <c r="G171" i="89" s="1"/>
  <c r="BF170" i="89"/>
  <c r="BE170" i="89"/>
  <c r="BD170" i="89"/>
  <c r="BC170" i="89"/>
  <c r="BB170" i="89"/>
  <c r="BA170" i="89"/>
  <c r="AZ170" i="89"/>
  <c r="AY170" i="89"/>
  <c r="AX170" i="89"/>
  <c r="AW170" i="89"/>
  <c r="AV170" i="89"/>
  <c r="AU170" i="89"/>
  <c r="AT170" i="89"/>
  <c r="AF170" i="89"/>
  <c r="G170" i="89" s="1"/>
  <c r="BF169" i="89"/>
  <c r="BE169" i="89"/>
  <c r="BD169" i="89"/>
  <c r="BC169" i="89"/>
  <c r="BB169" i="89"/>
  <c r="BA169" i="89"/>
  <c r="AZ169" i="89"/>
  <c r="AY169" i="89"/>
  <c r="AX169" i="89"/>
  <c r="AW169" i="89"/>
  <c r="AV169" i="89"/>
  <c r="AU169" i="89"/>
  <c r="AT169" i="89"/>
  <c r="AF169" i="89"/>
  <c r="G169" i="89" s="1"/>
  <c r="BF168" i="89"/>
  <c r="BE168" i="89"/>
  <c r="BD168" i="89"/>
  <c r="BC168" i="89"/>
  <c r="BB168" i="89"/>
  <c r="BA168" i="89"/>
  <c r="AZ168" i="89"/>
  <c r="AY168" i="89"/>
  <c r="AX168" i="89"/>
  <c r="AW168" i="89"/>
  <c r="AV168" i="89"/>
  <c r="AU168" i="89"/>
  <c r="AT168" i="89"/>
  <c r="AF168" i="89"/>
  <c r="G168" i="89" s="1"/>
  <c r="BF167" i="89"/>
  <c r="BE167" i="89"/>
  <c r="BD167" i="89"/>
  <c r="BC167" i="89"/>
  <c r="BB167" i="89"/>
  <c r="BA167" i="89"/>
  <c r="AZ167" i="89"/>
  <c r="AY167" i="89"/>
  <c r="AX167" i="89"/>
  <c r="AW167" i="89"/>
  <c r="AV167" i="89"/>
  <c r="AU167" i="89"/>
  <c r="AT167" i="89"/>
  <c r="AF167" i="89"/>
  <c r="G167" i="89" s="1"/>
  <c r="BF166" i="89"/>
  <c r="BE166" i="89"/>
  <c r="BD166" i="89"/>
  <c r="BC166" i="89"/>
  <c r="BB166" i="89"/>
  <c r="BA166" i="89"/>
  <c r="AZ166" i="89"/>
  <c r="AY166" i="89"/>
  <c r="AX166" i="89"/>
  <c r="AW166" i="89"/>
  <c r="AV166" i="89"/>
  <c r="AU166" i="89"/>
  <c r="AT166" i="89"/>
  <c r="AF166" i="89"/>
  <c r="G166" i="89" s="1"/>
  <c r="BF165" i="89"/>
  <c r="BE165" i="89"/>
  <c r="BD165" i="89"/>
  <c r="BC165" i="89"/>
  <c r="BB165" i="89"/>
  <c r="BA165" i="89"/>
  <c r="AZ165" i="89"/>
  <c r="AY165" i="89"/>
  <c r="AX165" i="89"/>
  <c r="AW165" i="89"/>
  <c r="AV165" i="89"/>
  <c r="AU165" i="89"/>
  <c r="AT165" i="89"/>
  <c r="AF165" i="89"/>
  <c r="G165" i="89" s="1"/>
  <c r="BF164" i="89"/>
  <c r="BE164" i="89"/>
  <c r="BD164" i="89"/>
  <c r="BC164" i="89"/>
  <c r="BB164" i="89"/>
  <c r="BA164" i="89"/>
  <c r="AZ164" i="89"/>
  <c r="AY164" i="89"/>
  <c r="AX164" i="89"/>
  <c r="AW164" i="89"/>
  <c r="AV164" i="89"/>
  <c r="AU164" i="89"/>
  <c r="AT164" i="89"/>
  <c r="AF164" i="89"/>
  <c r="G164" i="89" s="1"/>
  <c r="BF163" i="89"/>
  <c r="BE163" i="89"/>
  <c r="BD163" i="89"/>
  <c r="BC163" i="89"/>
  <c r="BB163" i="89"/>
  <c r="BA163" i="89"/>
  <c r="AZ163" i="89"/>
  <c r="AY163" i="89"/>
  <c r="AX163" i="89"/>
  <c r="AW163" i="89"/>
  <c r="AV163" i="89"/>
  <c r="AU163" i="89"/>
  <c r="AT163" i="89"/>
  <c r="AF163" i="89"/>
  <c r="G163" i="89" s="1"/>
  <c r="BF162" i="89"/>
  <c r="BE162" i="89"/>
  <c r="BD162" i="89"/>
  <c r="BC162" i="89"/>
  <c r="BB162" i="89"/>
  <c r="BA162" i="89"/>
  <c r="AZ162" i="89"/>
  <c r="AY162" i="89"/>
  <c r="AX162" i="89"/>
  <c r="AW162" i="89"/>
  <c r="AV162" i="89"/>
  <c r="AU162" i="89"/>
  <c r="AT162" i="89"/>
  <c r="AF162" i="89"/>
  <c r="G162" i="89" s="1"/>
  <c r="BF161" i="89"/>
  <c r="BE161" i="89"/>
  <c r="BD161" i="89"/>
  <c r="BC161" i="89"/>
  <c r="BB161" i="89"/>
  <c r="BA161" i="89"/>
  <c r="AZ161" i="89"/>
  <c r="AY161" i="89"/>
  <c r="AX161" i="89"/>
  <c r="AW161" i="89"/>
  <c r="AV161" i="89"/>
  <c r="AU161" i="89"/>
  <c r="AT161" i="89"/>
  <c r="AF161" i="89"/>
  <c r="G161" i="89" s="1"/>
  <c r="BF160" i="89"/>
  <c r="BE160" i="89"/>
  <c r="BD160" i="89"/>
  <c r="BC160" i="89"/>
  <c r="BB160" i="89"/>
  <c r="BA160" i="89"/>
  <c r="AZ160" i="89"/>
  <c r="AY160" i="89"/>
  <c r="AX160" i="89"/>
  <c r="AW160" i="89"/>
  <c r="AV160" i="89"/>
  <c r="AU160" i="89"/>
  <c r="AT160" i="89"/>
  <c r="AF160" i="89"/>
  <c r="G160" i="89" s="1"/>
  <c r="BF159" i="89"/>
  <c r="BE159" i="89"/>
  <c r="BD159" i="89"/>
  <c r="BC159" i="89"/>
  <c r="BB159" i="89"/>
  <c r="BA159" i="89"/>
  <c r="AZ159" i="89"/>
  <c r="AY159" i="89"/>
  <c r="AX159" i="89"/>
  <c r="AW159" i="89"/>
  <c r="AV159" i="89"/>
  <c r="AU159" i="89"/>
  <c r="AT159" i="89"/>
  <c r="AF159" i="89"/>
  <c r="G159" i="89" s="1"/>
  <c r="BF158" i="89"/>
  <c r="BE158" i="89"/>
  <c r="BD158" i="89"/>
  <c r="BC158" i="89"/>
  <c r="BB158" i="89"/>
  <c r="BA158" i="89"/>
  <c r="AZ158" i="89"/>
  <c r="AY158" i="89"/>
  <c r="AX158" i="89"/>
  <c r="AW158" i="89"/>
  <c r="AV158" i="89"/>
  <c r="AU158" i="89"/>
  <c r="AT158" i="89"/>
  <c r="AF158" i="89"/>
  <c r="G158" i="89" s="1"/>
  <c r="BF157" i="89"/>
  <c r="BE157" i="89"/>
  <c r="BD157" i="89"/>
  <c r="BC157" i="89"/>
  <c r="BB157" i="89"/>
  <c r="BA157" i="89"/>
  <c r="AZ157" i="89"/>
  <c r="AY157" i="89"/>
  <c r="AX157" i="89"/>
  <c r="AW157" i="89"/>
  <c r="AV157" i="89"/>
  <c r="AU157" i="89"/>
  <c r="AT157" i="89"/>
  <c r="AF157" i="89"/>
  <c r="G157" i="89" s="1"/>
  <c r="BF156" i="89"/>
  <c r="BE156" i="89"/>
  <c r="BD156" i="89"/>
  <c r="BC156" i="89"/>
  <c r="BB156" i="89"/>
  <c r="BA156" i="89"/>
  <c r="AZ156" i="89"/>
  <c r="AY156" i="89"/>
  <c r="AX156" i="89"/>
  <c r="AW156" i="89"/>
  <c r="AV156" i="89"/>
  <c r="AU156" i="89"/>
  <c r="AT156" i="89"/>
  <c r="AF156" i="89"/>
  <c r="G156" i="89" s="1"/>
  <c r="BF155" i="89"/>
  <c r="BE155" i="89"/>
  <c r="BD155" i="89"/>
  <c r="BC155" i="89"/>
  <c r="BB155" i="89"/>
  <c r="BA155" i="89"/>
  <c r="AZ155" i="89"/>
  <c r="AY155" i="89"/>
  <c r="AX155" i="89"/>
  <c r="AW155" i="89"/>
  <c r="AV155" i="89"/>
  <c r="AU155" i="89"/>
  <c r="AT155" i="89"/>
  <c r="AF155" i="89"/>
  <c r="G155" i="89" s="1"/>
  <c r="BF154" i="89"/>
  <c r="BE154" i="89"/>
  <c r="BD154" i="89"/>
  <c r="BC154" i="89"/>
  <c r="BB154" i="89"/>
  <c r="BA154" i="89"/>
  <c r="AZ154" i="89"/>
  <c r="AY154" i="89"/>
  <c r="AX154" i="89"/>
  <c r="AW154" i="89"/>
  <c r="AV154" i="89"/>
  <c r="AU154" i="89"/>
  <c r="AT154" i="89"/>
  <c r="AF154" i="89"/>
  <c r="G154" i="89" s="1"/>
  <c r="BF153" i="89"/>
  <c r="BE153" i="89"/>
  <c r="BD153" i="89"/>
  <c r="BC153" i="89"/>
  <c r="BB153" i="89"/>
  <c r="BA153" i="89"/>
  <c r="AZ153" i="89"/>
  <c r="AY153" i="89"/>
  <c r="AX153" i="89"/>
  <c r="AW153" i="89"/>
  <c r="AV153" i="89"/>
  <c r="AU153" i="89"/>
  <c r="AT153" i="89"/>
  <c r="AF153" i="89"/>
  <c r="G153" i="89" s="1"/>
  <c r="BF152" i="89"/>
  <c r="BE152" i="89"/>
  <c r="BD152" i="89"/>
  <c r="BC152" i="89"/>
  <c r="BB152" i="89"/>
  <c r="BA152" i="89"/>
  <c r="AZ152" i="89"/>
  <c r="AY152" i="89"/>
  <c r="AX152" i="89"/>
  <c r="AW152" i="89"/>
  <c r="AV152" i="89"/>
  <c r="AU152" i="89"/>
  <c r="AT152" i="89"/>
  <c r="AF152" i="89"/>
  <c r="G152" i="89" s="1"/>
  <c r="BF151" i="89"/>
  <c r="BE151" i="89"/>
  <c r="BD151" i="89"/>
  <c r="BC151" i="89"/>
  <c r="BB151" i="89"/>
  <c r="BA151" i="89"/>
  <c r="AZ151" i="89"/>
  <c r="AY151" i="89"/>
  <c r="AX151" i="89"/>
  <c r="AW151" i="89"/>
  <c r="AV151" i="89"/>
  <c r="AU151" i="89"/>
  <c r="AT151" i="89"/>
  <c r="AF151" i="89"/>
  <c r="G151" i="89" s="1"/>
  <c r="BF150" i="89"/>
  <c r="BE150" i="89"/>
  <c r="BD150" i="89"/>
  <c r="BC150" i="89"/>
  <c r="BB150" i="89"/>
  <c r="BA150" i="89"/>
  <c r="AZ150" i="89"/>
  <c r="AY150" i="89"/>
  <c r="AX150" i="89"/>
  <c r="AW150" i="89"/>
  <c r="AV150" i="89"/>
  <c r="AU150" i="89"/>
  <c r="AT150" i="89"/>
  <c r="AF150" i="89"/>
  <c r="G150" i="89" s="1"/>
  <c r="BF149" i="89"/>
  <c r="BE149" i="89"/>
  <c r="BD149" i="89"/>
  <c r="BC149" i="89"/>
  <c r="BB149" i="89"/>
  <c r="BA149" i="89"/>
  <c r="AZ149" i="89"/>
  <c r="AY149" i="89"/>
  <c r="AX149" i="89"/>
  <c r="AW149" i="89"/>
  <c r="AV149" i="89"/>
  <c r="AU149" i="89"/>
  <c r="AT149" i="89"/>
  <c r="AF149" i="89"/>
  <c r="G149" i="89" s="1"/>
  <c r="BF148" i="89"/>
  <c r="BE148" i="89"/>
  <c r="BD148" i="89"/>
  <c r="BC148" i="89"/>
  <c r="BB148" i="89"/>
  <c r="BA148" i="89"/>
  <c r="AZ148" i="89"/>
  <c r="AY148" i="89"/>
  <c r="AX148" i="89"/>
  <c r="AW148" i="89"/>
  <c r="AV148" i="89"/>
  <c r="AU148" i="89"/>
  <c r="AT148" i="89"/>
  <c r="AF148" i="89"/>
  <c r="G148" i="89" s="1"/>
  <c r="BF147" i="89"/>
  <c r="BE147" i="89"/>
  <c r="BD147" i="89"/>
  <c r="BC147" i="89"/>
  <c r="BB147" i="89"/>
  <c r="BA147" i="89"/>
  <c r="AZ147" i="89"/>
  <c r="AY147" i="89"/>
  <c r="AX147" i="89"/>
  <c r="AW147" i="89"/>
  <c r="AV147" i="89"/>
  <c r="AU147" i="89"/>
  <c r="AT147" i="89"/>
  <c r="AF147" i="89"/>
  <c r="G147" i="89" s="1"/>
  <c r="BF146" i="89"/>
  <c r="BE146" i="89"/>
  <c r="BD146" i="89"/>
  <c r="BC146" i="89"/>
  <c r="BB146" i="89"/>
  <c r="BA146" i="89"/>
  <c r="AZ146" i="89"/>
  <c r="AY146" i="89"/>
  <c r="AX146" i="89"/>
  <c r="AW146" i="89"/>
  <c r="AV146" i="89"/>
  <c r="AU146" i="89"/>
  <c r="AT146" i="89"/>
  <c r="AF146" i="89"/>
  <c r="G146" i="89" s="1"/>
  <c r="BF145" i="89"/>
  <c r="BE145" i="89"/>
  <c r="BD145" i="89"/>
  <c r="BC145" i="89"/>
  <c r="BB145" i="89"/>
  <c r="BA145" i="89"/>
  <c r="AZ145" i="89"/>
  <c r="AY145" i="89"/>
  <c r="AX145" i="89"/>
  <c r="AW145" i="89"/>
  <c r="AV145" i="89"/>
  <c r="AU145" i="89"/>
  <c r="AT145" i="89"/>
  <c r="AF145" i="89"/>
  <c r="G145" i="89" s="1"/>
  <c r="BF144" i="89"/>
  <c r="BE144" i="89"/>
  <c r="BD144" i="89"/>
  <c r="BC144" i="89"/>
  <c r="BB144" i="89"/>
  <c r="BA144" i="89"/>
  <c r="AZ144" i="89"/>
  <c r="AY144" i="89"/>
  <c r="AX144" i="89"/>
  <c r="AW144" i="89"/>
  <c r="AV144" i="89"/>
  <c r="AU144" i="89"/>
  <c r="AT144" i="89"/>
  <c r="AF144" i="89"/>
  <c r="G144" i="89" s="1"/>
  <c r="BF143" i="89"/>
  <c r="BE143" i="89"/>
  <c r="BD143" i="89"/>
  <c r="BC143" i="89"/>
  <c r="BB143" i="89"/>
  <c r="BA143" i="89"/>
  <c r="AZ143" i="89"/>
  <c r="AY143" i="89"/>
  <c r="AX143" i="89"/>
  <c r="AW143" i="89"/>
  <c r="AV143" i="89"/>
  <c r="AU143" i="89"/>
  <c r="AT143" i="89"/>
  <c r="AF143" i="89"/>
  <c r="G143" i="89" s="1"/>
  <c r="BF142" i="89"/>
  <c r="BE142" i="89"/>
  <c r="BD142" i="89"/>
  <c r="BC142" i="89"/>
  <c r="BB142" i="89"/>
  <c r="BA142" i="89"/>
  <c r="AZ142" i="89"/>
  <c r="AY142" i="89"/>
  <c r="AX142" i="89"/>
  <c r="AW142" i="89"/>
  <c r="AV142" i="89"/>
  <c r="AU142" i="89"/>
  <c r="AT142" i="89"/>
  <c r="AF142" i="89"/>
  <c r="G142" i="89" s="1"/>
  <c r="BF141" i="89"/>
  <c r="BE141" i="89"/>
  <c r="BD141" i="89"/>
  <c r="BC141" i="89"/>
  <c r="BB141" i="89"/>
  <c r="BA141" i="89"/>
  <c r="AZ141" i="89"/>
  <c r="AY141" i="89"/>
  <c r="AX141" i="89"/>
  <c r="AW141" i="89"/>
  <c r="AV141" i="89"/>
  <c r="AU141" i="89"/>
  <c r="AT141" i="89"/>
  <c r="AF141" i="89"/>
  <c r="G141" i="89" s="1"/>
  <c r="BF140" i="89"/>
  <c r="BE140" i="89"/>
  <c r="BD140" i="89"/>
  <c r="BC140" i="89"/>
  <c r="BB140" i="89"/>
  <c r="BA140" i="89"/>
  <c r="AZ140" i="89"/>
  <c r="AY140" i="89"/>
  <c r="AX140" i="89"/>
  <c r="AW140" i="89"/>
  <c r="AV140" i="89"/>
  <c r="AU140" i="89"/>
  <c r="AT140" i="89"/>
  <c r="AF140" i="89"/>
  <c r="G140" i="89" s="1"/>
  <c r="BF139" i="89"/>
  <c r="BE139" i="89"/>
  <c r="BD139" i="89"/>
  <c r="BC139" i="89"/>
  <c r="BB139" i="89"/>
  <c r="BA139" i="89"/>
  <c r="AZ139" i="89"/>
  <c r="AY139" i="89"/>
  <c r="AX139" i="89"/>
  <c r="AW139" i="89"/>
  <c r="AV139" i="89"/>
  <c r="AU139" i="89"/>
  <c r="AT139" i="89"/>
  <c r="AF139" i="89"/>
  <c r="G139" i="89" s="1"/>
  <c r="BF138" i="89"/>
  <c r="BE138" i="89"/>
  <c r="BD138" i="89"/>
  <c r="BC138" i="89"/>
  <c r="BB138" i="89"/>
  <c r="BA138" i="89"/>
  <c r="AZ138" i="89"/>
  <c r="AY138" i="89"/>
  <c r="AX138" i="89"/>
  <c r="AW138" i="89"/>
  <c r="AV138" i="89"/>
  <c r="AU138" i="89"/>
  <c r="AT138" i="89"/>
  <c r="AF138" i="89"/>
  <c r="G138" i="89" s="1"/>
  <c r="BF137" i="89"/>
  <c r="BE137" i="89"/>
  <c r="BD137" i="89"/>
  <c r="BC137" i="89"/>
  <c r="BB137" i="89"/>
  <c r="BA137" i="89"/>
  <c r="AZ137" i="89"/>
  <c r="AY137" i="89"/>
  <c r="AX137" i="89"/>
  <c r="AW137" i="89"/>
  <c r="AV137" i="89"/>
  <c r="AU137" i="89"/>
  <c r="AT137" i="89"/>
  <c r="AF137" i="89"/>
  <c r="G137" i="89" s="1"/>
  <c r="BF136" i="89"/>
  <c r="BE136" i="89"/>
  <c r="BD136" i="89"/>
  <c r="BC136" i="89"/>
  <c r="BB136" i="89"/>
  <c r="BA136" i="89"/>
  <c r="AZ136" i="89"/>
  <c r="AY136" i="89"/>
  <c r="AX136" i="89"/>
  <c r="AW136" i="89"/>
  <c r="AV136" i="89"/>
  <c r="AU136" i="89"/>
  <c r="AT136" i="89"/>
  <c r="AF136" i="89"/>
  <c r="G136" i="89" s="1"/>
  <c r="BF135" i="89"/>
  <c r="BE135" i="89"/>
  <c r="BD135" i="89"/>
  <c r="BC135" i="89"/>
  <c r="BB135" i="89"/>
  <c r="BA135" i="89"/>
  <c r="AZ135" i="89"/>
  <c r="AY135" i="89"/>
  <c r="AX135" i="89"/>
  <c r="AW135" i="89"/>
  <c r="AV135" i="89"/>
  <c r="AU135" i="89"/>
  <c r="AT135" i="89"/>
  <c r="AF135" i="89"/>
  <c r="G135" i="89" s="1"/>
  <c r="BF134" i="89"/>
  <c r="BE134" i="89"/>
  <c r="BD134" i="89"/>
  <c r="BC134" i="89"/>
  <c r="BB134" i="89"/>
  <c r="BA134" i="89"/>
  <c r="AZ134" i="89"/>
  <c r="AY134" i="89"/>
  <c r="AX134" i="89"/>
  <c r="AW134" i="89"/>
  <c r="AV134" i="89"/>
  <c r="AU134" i="89"/>
  <c r="AT134" i="89"/>
  <c r="AF134" i="89"/>
  <c r="G134" i="89" s="1"/>
  <c r="BF133" i="89"/>
  <c r="BE133" i="89"/>
  <c r="BD133" i="89"/>
  <c r="BC133" i="89"/>
  <c r="BB133" i="89"/>
  <c r="BA133" i="89"/>
  <c r="AZ133" i="89"/>
  <c r="AY133" i="89"/>
  <c r="AX133" i="89"/>
  <c r="AW133" i="89"/>
  <c r="AV133" i="89"/>
  <c r="AU133" i="89"/>
  <c r="AT133" i="89"/>
  <c r="AF133" i="89"/>
  <c r="G133" i="89" s="1"/>
  <c r="BF132" i="89"/>
  <c r="BE132" i="89"/>
  <c r="BD132" i="89"/>
  <c r="BC132" i="89"/>
  <c r="BB132" i="89"/>
  <c r="BA132" i="89"/>
  <c r="AZ132" i="89"/>
  <c r="AY132" i="89"/>
  <c r="AX132" i="89"/>
  <c r="AW132" i="89"/>
  <c r="AV132" i="89"/>
  <c r="AU132" i="89"/>
  <c r="AT132" i="89"/>
  <c r="AF132" i="89"/>
  <c r="G132" i="89" s="1"/>
  <c r="BF131" i="89"/>
  <c r="BE131" i="89"/>
  <c r="BD131" i="89"/>
  <c r="BC131" i="89"/>
  <c r="BB131" i="89"/>
  <c r="BA131" i="89"/>
  <c r="AZ131" i="89"/>
  <c r="AY131" i="89"/>
  <c r="AX131" i="89"/>
  <c r="AW131" i="89"/>
  <c r="AV131" i="89"/>
  <c r="AU131" i="89"/>
  <c r="AT131" i="89"/>
  <c r="AF131" i="89"/>
  <c r="G131" i="89" s="1"/>
  <c r="BF130" i="89"/>
  <c r="BE130" i="89"/>
  <c r="BD130" i="89"/>
  <c r="BC130" i="89"/>
  <c r="BB130" i="89"/>
  <c r="BA130" i="89"/>
  <c r="AZ130" i="89"/>
  <c r="AY130" i="89"/>
  <c r="AX130" i="89"/>
  <c r="AW130" i="89"/>
  <c r="AV130" i="89"/>
  <c r="AU130" i="89"/>
  <c r="AT130" i="89"/>
  <c r="AF130" i="89"/>
  <c r="G130" i="89" s="1"/>
  <c r="BF129" i="89"/>
  <c r="BE129" i="89"/>
  <c r="BD129" i="89"/>
  <c r="BC129" i="89"/>
  <c r="BB129" i="89"/>
  <c r="BA129" i="89"/>
  <c r="AZ129" i="89"/>
  <c r="AY129" i="89"/>
  <c r="AX129" i="89"/>
  <c r="AW129" i="89"/>
  <c r="AV129" i="89"/>
  <c r="AU129" i="89"/>
  <c r="AT129" i="89"/>
  <c r="AF129" i="89"/>
  <c r="G129" i="89" s="1"/>
  <c r="BF128" i="89"/>
  <c r="BE128" i="89"/>
  <c r="BD128" i="89"/>
  <c r="BC128" i="89"/>
  <c r="BB128" i="89"/>
  <c r="BA128" i="89"/>
  <c r="AZ128" i="89"/>
  <c r="AY128" i="89"/>
  <c r="AX128" i="89"/>
  <c r="AW128" i="89"/>
  <c r="AV128" i="89"/>
  <c r="AU128" i="89"/>
  <c r="AT128" i="89"/>
  <c r="AF128" i="89"/>
  <c r="G128" i="89" s="1"/>
  <c r="BF127" i="89"/>
  <c r="BE127" i="89"/>
  <c r="BD127" i="89"/>
  <c r="BC127" i="89"/>
  <c r="BB127" i="89"/>
  <c r="BA127" i="89"/>
  <c r="AZ127" i="89"/>
  <c r="AY127" i="89"/>
  <c r="AX127" i="89"/>
  <c r="AW127" i="89"/>
  <c r="AV127" i="89"/>
  <c r="AU127" i="89"/>
  <c r="AT127" i="89"/>
  <c r="AF127" i="89"/>
  <c r="G127" i="89" s="1"/>
  <c r="BF126" i="89"/>
  <c r="BE126" i="89"/>
  <c r="BD126" i="89"/>
  <c r="BC126" i="89"/>
  <c r="BB126" i="89"/>
  <c r="BA126" i="89"/>
  <c r="AZ126" i="89"/>
  <c r="AY126" i="89"/>
  <c r="AX126" i="89"/>
  <c r="AW126" i="89"/>
  <c r="AV126" i="89"/>
  <c r="AU126" i="89"/>
  <c r="AT126" i="89"/>
  <c r="AF126" i="89"/>
  <c r="G126" i="89" s="1"/>
  <c r="BF125" i="89"/>
  <c r="BE125" i="89"/>
  <c r="BD125" i="89"/>
  <c r="BC125" i="89"/>
  <c r="BB125" i="89"/>
  <c r="BA125" i="89"/>
  <c r="AZ125" i="89"/>
  <c r="AY125" i="89"/>
  <c r="AX125" i="89"/>
  <c r="AW125" i="89"/>
  <c r="AV125" i="89"/>
  <c r="AU125" i="89"/>
  <c r="AT125" i="89"/>
  <c r="AF125" i="89"/>
  <c r="G125" i="89" s="1"/>
  <c r="BF124" i="89"/>
  <c r="BE124" i="89"/>
  <c r="BD124" i="89"/>
  <c r="BC124" i="89"/>
  <c r="BB124" i="89"/>
  <c r="BA124" i="89"/>
  <c r="AZ124" i="89"/>
  <c r="AY124" i="89"/>
  <c r="AX124" i="89"/>
  <c r="AW124" i="89"/>
  <c r="AV124" i="89"/>
  <c r="AU124" i="89"/>
  <c r="AT124" i="89"/>
  <c r="AF124" i="89"/>
  <c r="G124" i="89" s="1"/>
  <c r="BF123" i="89"/>
  <c r="BE123" i="89"/>
  <c r="BD123" i="89"/>
  <c r="BC123" i="89"/>
  <c r="BB123" i="89"/>
  <c r="BA123" i="89"/>
  <c r="AZ123" i="89"/>
  <c r="AY123" i="89"/>
  <c r="AX123" i="89"/>
  <c r="AW123" i="89"/>
  <c r="AV123" i="89"/>
  <c r="AU123" i="89"/>
  <c r="AT123" i="89"/>
  <c r="AF123" i="89"/>
  <c r="G123" i="89" s="1"/>
  <c r="BF122" i="89"/>
  <c r="BE122" i="89"/>
  <c r="BD122" i="89"/>
  <c r="BC122" i="89"/>
  <c r="BB122" i="89"/>
  <c r="BA122" i="89"/>
  <c r="AZ122" i="89"/>
  <c r="AY122" i="89"/>
  <c r="AX122" i="89"/>
  <c r="AW122" i="89"/>
  <c r="AV122" i="89"/>
  <c r="AU122" i="89"/>
  <c r="AT122" i="89"/>
  <c r="AF122" i="89"/>
  <c r="G122" i="89" s="1"/>
  <c r="BF121" i="89"/>
  <c r="BE121" i="89"/>
  <c r="BD121" i="89"/>
  <c r="BC121" i="89"/>
  <c r="BB121" i="89"/>
  <c r="BA121" i="89"/>
  <c r="AZ121" i="89"/>
  <c r="AY121" i="89"/>
  <c r="AX121" i="89"/>
  <c r="AW121" i="89"/>
  <c r="AV121" i="89"/>
  <c r="AU121" i="89"/>
  <c r="AT121" i="89"/>
  <c r="AF121" i="89"/>
  <c r="G121" i="89" s="1"/>
  <c r="BF120" i="89"/>
  <c r="BE120" i="89"/>
  <c r="BD120" i="89"/>
  <c r="BC120" i="89"/>
  <c r="BB120" i="89"/>
  <c r="BA120" i="89"/>
  <c r="AZ120" i="89"/>
  <c r="AY120" i="89"/>
  <c r="AX120" i="89"/>
  <c r="AW120" i="89"/>
  <c r="AV120" i="89"/>
  <c r="AU120" i="89"/>
  <c r="AT120" i="89"/>
  <c r="AF120" i="89"/>
  <c r="G120" i="89" s="1"/>
  <c r="BF119" i="89"/>
  <c r="BE119" i="89"/>
  <c r="BD119" i="89"/>
  <c r="BC119" i="89"/>
  <c r="BB119" i="89"/>
  <c r="BA119" i="89"/>
  <c r="AZ119" i="89"/>
  <c r="AY119" i="89"/>
  <c r="AX119" i="89"/>
  <c r="AW119" i="89"/>
  <c r="AV119" i="89"/>
  <c r="AU119" i="89"/>
  <c r="AT119" i="89"/>
  <c r="AF119" i="89"/>
  <c r="G119" i="89" s="1"/>
  <c r="BF118" i="89"/>
  <c r="BE118" i="89"/>
  <c r="BD118" i="89"/>
  <c r="BC118" i="89"/>
  <c r="BB118" i="89"/>
  <c r="BA118" i="89"/>
  <c r="AZ118" i="89"/>
  <c r="AY118" i="89"/>
  <c r="AX118" i="89"/>
  <c r="AW118" i="89"/>
  <c r="AV118" i="89"/>
  <c r="AU118" i="89"/>
  <c r="AT118" i="89"/>
  <c r="AF118" i="89"/>
  <c r="G118" i="89" s="1"/>
  <c r="BF117" i="89"/>
  <c r="BE117" i="89"/>
  <c r="BD117" i="89"/>
  <c r="BC117" i="89"/>
  <c r="BB117" i="89"/>
  <c r="BA117" i="89"/>
  <c r="AZ117" i="89"/>
  <c r="AY117" i="89"/>
  <c r="AX117" i="89"/>
  <c r="AW117" i="89"/>
  <c r="AV117" i="89"/>
  <c r="AU117" i="89"/>
  <c r="AT117" i="89"/>
  <c r="AF117" i="89"/>
  <c r="G117" i="89" s="1"/>
  <c r="BF116" i="89"/>
  <c r="BE116" i="89"/>
  <c r="BD116" i="89"/>
  <c r="BC116" i="89"/>
  <c r="BB116" i="89"/>
  <c r="BA116" i="89"/>
  <c r="AZ116" i="89"/>
  <c r="AY116" i="89"/>
  <c r="AX116" i="89"/>
  <c r="AW116" i="89"/>
  <c r="AV116" i="89"/>
  <c r="AU116" i="89"/>
  <c r="AT116" i="89"/>
  <c r="AF116" i="89"/>
  <c r="G116" i="89" s="1"/>
  <c r="BF115" i="89"/>
  <c r="BE115" i="89"/>
  <c r="BD115" i="89"/>
  <c r="BC115" i="89"/>
  <c r="BB115" i="89"/>
  <c r="BA115" i="89"/>
  <c r="AZ115" i="89"/>
  <c r="AY115" i="89"/>
  <c r="AX115" i="89"/>
  <c r="AW115" i="89"/>
  <c r="AV115" i="89"/>
  <c r="AU115" i="89"/>
  <c r="AT115" i="89"/>
  <c r="AF115" i="89"/>
  <c r="G115" i="89" s="1"/>
  <c r="BF114" i="89"/>
  <c r="BE114" i="89"/>
  <c r="BD114" i="89"/>
  <c r="BC114" i="89"/>
  <c r="BB114" i="89"/>
  <c r="BA114" i="89"/>
  <c r="AZ114" i="89"/>
  <c r="AY114" i="89"/>
  <c r="AX114" i="89"/>
  <c r="AW114" i="89"/>
  <c r="AV114" i="89"/>
  <c r="AU114" i="89"/>
  <c r="AT114" i="89"/>
  <c r="AF114" i="89"/>
  <c r="G114" i="89" s="1"/>
  <c r="BF113" i="89"/>
  <c r="BE113" i="89"/>
  <c r="BD113" i="89"/>
  <c r="BC113" i="89"/>
  <c r="BB113" i="89"/>
  <c r="BA113" i="89"/>
  <c r="AZ113" i="89"/>
  <c r="AY113" i="89"/>
  <c r="AX113" i="89"/>
  <c r="AW113" i="89"/>
  <c r="AV113" i="89"/>
  <c r="AU113" i="89"/>
  <c r="AT113" i="89"/>
  <c r="AF113" i="89"/>
  <c r="G113" i="89" s="1"/>
  <c r="BF112" i="89"/>
  <c r="BE112" i="89"/>
  <c r="BD112" i="89"/>
  <c r="BC112" i="89"/>
  <c r="BB112" i="89"/>
  <c r="BA112" i="89"/>
  <c r="AZ112" i="89"/>
  <c r="AY112" i="89"/>
  <c r="AX112" i="89"/>
  <c r="AW112" i="89"/>
  <c r="AV112" i="89"/>
  <c r="AU112" i="89"/>
  <c r="AT112" i="89"/>
  <c r="AF112" i="89"/>
  <c r="G112" i="89" s="1"/>
  <c r="BF111" i="89"/>
  <c r="BE111" i="89"/>
  <c r="BD111" i="89"/>
  <c r="BC111" i="89"/>
  <c r="BB111" i="89"/>
  <c r="BA111" i="89"/>
  <c r="AZ111" i="89"/>
  <c r="AY111" i="89"/>
  <c r="AX111" i="89"/>
  <c r="AW111" i="89"/>
  <c r="AV111" i="89"/>
  <c r="AU111" i="89"/>
  <c r="AT111" i="89"/>
  <c r="AF111" i="89"/>
  <c r="G111" i="89" s="1"/>
  <c r="BF110" i="89"/>
  <c r="BE110" i="89"/>
  <c r="BD110" i="89"/>
  <c r="BC110" i="89"/>
  <c r="BB110" i="89"/>
  <c r="BA110" i="89"/>
  <c r="AZ110" i="89"/>
  <c r="AY110" i="89"/>
  <c r="AX110" i="89"/>
  <c r="AW110" i="89"/>
  <c r="AV110" i="89"/>
  <c r="AU110" i="89"/>
  <c r="AT110" i="89"/>
  <c r="AF110" i="89"/>
  <c r="G110" i="89" s="1"/>
  <c r="BF109" i="89"/>
  <c r="BE109" i="89"/>
  <c r="BD109" i="89"/>
  <c r="BC109" i="89"/>
  <c r="BB109" i="89"/>
  <c r="BA109" i="89"/>
  <c r="AZ109" i="89"/>
  <c r="AY109" i="89"/>
  <c r="AX109" i="89"/>
  <c r="AW109" i="89"/>
  <c r="AV109" i="89"/>
  <c r="AU109" i="89"/>
  <c r="AT109" i="89"/>
  <c r="AF109" i="89"/>
  <c r="G109" i="89" s="1"/>
  <c r="BF108" i="89"/>
  <c r="BE108" i="89"/>
  <c r="BD108" i="89"/>
  <c r="BC108" i="89"/>
  <c r="BB108" i="89"/>
  <c r="BA108" i="89"/>
  <c r="AZ108" i="89"/>
  <c r="AY108" i="89"/>
  <c r="AX108" i="89"/>
  <c r="AW108" i="89"/>
  <c r="AV108" i="89"/>
  <c r="AU108" i="89"/>
  <c r="AT108" i="89"/>
  <c r="AF108" i="89"/>
  <c r="G108" i="89" s="1"/>
  <c r="BF107" i="89"/>
  <c r="BE107" i="89"/>
  <c r="BD107" i="89"/>
  <c r="BC107" i="89"/>
  <c r="BB107" i="89"/>
  <c r="BA107" i="89"/>
  <c r="AZ107" i="89"/>
  <c r="AY107" i="89"/>
  <c r="AX107" i="89"/>
  <c r="AW107" i="89"/>
  <c r="AV107" i="89"/>
  <c r="AU107" i="89"/>
  <c r="AT107" i="89"/>
  <c r="AF107" i="89"/>
  <c r="G107" i="89" s="1"/>
  <c r="BF106" i="89"/>
  <c r="BE106" i="89"/>
  <c r="BD106" i="89"/>
  <c r="BC106" i="89"/>
  <c r="BB106" i="89"/>
  <c r="BA106" i="89"/>
  <c r="AZ106" i="89"/>
  <c r="AY106" i="89"/>
  <c r="AX106" i="89"/>
  <c r="AW106" i="89"/>
  <c r="AV106" i="89"/>
  <c r="AU106" i="89"/>
  <c r="AT106" i="89"/>
  <c r="AF106" i="89"/>
  <c r="G106" i="89" s="1"/>
  <c r="BF105" i="89"/>
  <c r="BE105" i="89"/>
  <c r="BD105" i="89"/>
  <c r="BC105" i="89"/>
  <c r="BB105" i="89"/>
  <c r="BA105" i="89"/>
  <c r="AZ105" i="89"/>
  <c r="AY105" i="89"/>
  <c r="AX105" i="89"/>
  <c r="AW105" i="89"/>
  <c r="AV105" i="89"/>
  <c r="AU105" i="89"/>
  <c r="AT105" i="89"/>
  <c r="AF105" i="89"/>
  <c r="G105" i="89" s="1"/>
  <c r="BF104" i="89"/>
  <c r="BE104" i="89"/>
  <c r="BD104" i="89"/>
  <c r="BC104" i="89"/>
  <c r="BB104" i="89"/>
  <c r="BA104" i="89"/>
  <c r="AZ104" i="89"/>
  <c r="AY104" i="89"/>
  <c r="AX104" i="89"/>
  <c r="AW104" i="89"/>
  <c r="AV104" i="89"/>
  <c r="AU104" i="89"/>
  <c r="AT104" i="89"/>
  <c r="AF104" i="89"/>
  <c r="G104" i="89" s="1"/>
  <c r="BF103" i="89"/>
  <c r="BE103" i="89"/>
  <c r="BD103" i="89"/>
  <c r="BC103" i="89"/>
  <c r="BB103" i="89"/>
  <c r="BA103" i="89"/>
  <c r="AZ103" i="89"/>
  <c r="AY103" i="89"/>
  <c r="AX103" i="89"/>
  <c r="AW103" i="89"/>
  <c r="AV103" i="89"/>
  <c r="AU103" i="89"/>
  <c r="AT103" i="89"/>
  <c r="AF103" i="89"/>
  <c r="G103" i="89" s="1"/>
  <c r="BF102" i="89"/>
  <c r="BE102" i="89"/>
  <c r="BD102" i="89"/>
  <c r="BC102" i="89"/>
  <c r="BB102" i="89"/>
  <c r="BA102" i="89"/>
  <c r="AZ102" i="89"/>
  <c r="AY102" i="89"/>
  <c r="AX102" i="89"/>
  <c r="AW102" i="89"/>
  <c r="AV102" i="89"/>
  <c r="AU102" i="89"/>
  <c r="AT102" i="89"/>
  <c r="AF102" i="89"/>
  <c r="G102" i="89" s="1"/>
  <c r="BF101" i="89"/>
  <c r="BE101" i="89"/>
  <c r="BD101" i="89"/>
  <c r="BC101" i="89"/>
  <c r="BB101" i="89"/>
  <c r="BA101" i="89"/>
  <c r="AZ101" i="89"/>
  <c r="AY101" i="89"/>
  <c r="AX101" i="89"/>
  <c r="AW101" i="89"/>
  <c r="AV101" i="89"/>
  <c r="AU101" i="89"/>
  <c r="AT101" i="89"/>
  <c r="AF101" i="89"/>
  <c r="G101" i="89" s="1"/>
  <c r="BF100" i="89"/>
  <c r="BE100" i="89"/>
  <c r="BD100" i="89"/>
  <c r="BC100" i="89"/>
  <c r="BB100" i="89"/>
  <c r="BA100" i="89"/>
  <c r="AZ100" i="89"/>
  <c r="AY100" i="89"/>
  <c r="AX100" i="89"/>
  <c r="AW100" i="89"/>
  <c r="AV100" i="89"/>
  <c r="AU100" i="89"/>
  <c r="AT100" i="89"/>
  <c r="AF100" i="89"/>
  <c r="G100" i="89" s="1"/>
  <c r="BF99" i="89"/>
  <c r="BE99" i="89"/>
  <c r="BD99" i="89"/>
  <c r="BC99" i="89"/>
  <c r="BB99" i="89"/>
  <c r="BA99" i="89"/>
  <c r="AZ99" i="89"/>
  <c r="AY99" i="89"/>
  <c r="AX99" i="89"/>
  <c r="AW99" i="89"/>
  <c r="AV99" i="89"/>
  <c r="AU99" i="89"/>
  <c r="AT99" i="89"/>
  <c r="AF99" i="89"/>
  <c r="G99" i="89" s="1"/>
  <c r="BF98" i="89"/>
  <c r="BE98" i="89"/>
  <c r="BD98" i="89"/>
  <c r="BC98" i="89"/>
  <c r="BB98" i="89"/>
  <c r="BA98" i="89"/>
  <c r="AZ98" i="89"/>
  <c r="AY98" i="89"/>
  <c r="AX98" i="89"/>
  <c r="AW98" i="89"/>
  <c r="AV98" i="89"/>
  <c r="AU98" i="89"/>
  <c r="AT98" i="89"/>
  <c r="AF98" i="89"/>
  <c r="G98" i="89" s="1"/>
  <c r="BF97" i="89"/>
  <c r="BE97" i="89"/>
  <c r="BD97" i="89"/>
  <c r="BC97" i="89"/>
  <c r="BB97" i="89"/>
  <c r="BA97" i="89"/>
  <c r="AZ97" i="89"/>
  <c r="AY97" i="89"/>
  <c r="AX97" i="89"/>
  <c r="AW97" i="89"/>
  <c r="AV97" i="89"/>
  <c r="AU97" i="89"/>
  <c r="AT97" i="89"/>
  <c r="AF97" i="89"/>
  <c r="G97" i="89" s="1"/>
  <c r="BF96" i="89"/>
  <c r="BE96" i="89"/>
  <c r="BD96" i="89"/>
  <c r="BC96" i="89"/>
  <c r="BB96" i="89"/>
  <c r="BA96" i="89"/>
  <c r="AZ96" i="89"/>
  <c r="AY96" i="89"/>
  <c r="AX96" i="89"/>
  <c r="AW96" i="89"/>
  <c r="AV96" i="89"/>
  <c r="AU96" i="89"/>
  <c r="AT96" i="89"/>
  <c r="AF96" i="89"/>
  <c r="G96" i="89" s="1"/>
  <c r="BF95" i="89"/>
  <c r="BE95" i="89"/>
  <c r="BD95" i="89"/>
  <c r="BC95" i="89"/>
  <c r="BB95" i="89"/>
  <c r="BA95" i="89"/>
  <c r="AZ95" i="89"/>
  <c r="AY95" i="89"/>
  <c r="AX95" i="89"/>
  <c r="AW95" i="89"/>
  <c r="AV95" i="89"/>
  <c r="AU95" i="89"/>
  <c r="AT95" i="89"/>
  <c r="AF95" i="89"/>
  <c r="G95" i="89" s="1"/>
  <c r="BF94" i="89"/>
  <c r="BE94" i="89"/>
  <c r="BD94" i="89"/>
  <c r="BC94" i="89"/>
  <c r="BB94" i="89"/>
  <c r="BA94" i="89"/>
  <c r="AZ94" i="89"/>
  <c r="AY94" i="89"/>
  <c r="AX94" i="89"/>
  <c r="AW94" i="89"/>
  <c r="AV94" i="89"/>
  <c r="AU94" i="89"/>
  <c r="AT94" i="89"/>
  <c r="AF94" i="89"/>
  <c r="G94" i="89" s="1"/>
  <c r="BF93" i="89"/>
  <c r="BE93" i="89"/>
  <c r="BD93" i="89"/>
  <c r="BC93" i="89"/>
  <c r="BB93" i="89"/>
  <c r="BA93" i="89"/>
  <c r="AZ93" i="89"/>
  <c r="AY93" i="89"/>
  <c r="AX93" i="89"/>
  <c r="AW93" i="89"/>
  <c r="AV93" i="89"/>
  <c r="AU93" i="89"/>
  <c r="AT93" i="89"/>
  <c r="AF93" i="89"/>
  <c r="G93" i="89" s="1"/>
  <c r="BF92" i="89"/>
  <c r="BE92" i="89"/>
  <c r="BD92" i="89"/>
  <c r="BC92" i="89"/>
  <c r="BB92" i="89"/>
  <c r="BA92" i="89"/>
  <c r="AZ92" i="89"/>
  <c r="AY92" i="89"/>
  <c r="AX92" i="89"/>
  <c r="AW92" i="89"/>
  <c r="AV92" i="89"/>
  <c r="AU92" i="89"/>
  <c r="AT92" i="89"/>
  <c r="AF92" i="89"/>
  <c r="G92" i="89" s="1"/>
  <c r="BF91" i="89"/>
  <c r="BE91" i="89"/>
  <c r="BD91" i="89"/>
  <c r="BC91" i="89"/>
  <c r="BB91" i="89"/>
  <c r="BA91" i="89"/>
  <c r="AZ91" i="89"/>
  <c r="AY91" i="89"/>
  <c r="AX91" i="89"/>
  <c r="AW91" i="89"/>
  <c r="AV91" i="89"/>
  <c r="AU91" i="89"/>
  <c r="AT91" i="89"/>
  <c r="AF91" i="89"/>
  <c r="G91" i="89" s="1"/>
  <c r="BF90" i="89"/>
  <c r="BE90" i="89"/>
  <c r="BD90" i="89"/>
  <c r="BC90" i="89"/>
  <c r="BB90" i="89"/>
  <c r="BA90" i="89"/>
  <c r="AZ90" i="89"/>
  <c r="AY90" i="89"/>
  <c r="AX90" i="89"/>
  <c r="AW90" i="89"/>
  <c r="AV90" i="89"/>
  <c r="AU90" i="89"/>
  <c r="AT90" i="89"/>
  <c r="AF90" i="89"/>
  <c r="G90" i="89" s="1"/>
  <c r="BF89" i="89"/>
  <c r="BE89" i="89"/>
  <c r="BD89" i="89"/>
  <c r="BC89" i="89"/>
  <c r="BB89" i="89"/>
  <c r="BA89" i="89"/>
  <c r="AZ89" i="89"/>
  <c r="AY89" i="89"/>
  <c r="AX89" i="89"/>
  <c r="AW89" i="89"/>
  <c r="AV89" i="89"/>
  <c r="AU89" i="89"/>
  <c r="AT89" i="89"/>
  <c r="AF89" i="89"/>
  <c r="G89" i="89" s="1"/>
  <c r="BF88" i="89"/>
  <c r="BE88" i="89"/>
  <c r="BD88" i="89"/>
  <c r="BC88" i="89"/>
  <c r="BB88" i="89"/>
  <c r="BA88" i="89"/>
  <c r="AZ88" i="89"/>
  <c r="AY88" i="89"/>
  <c r="AX88" i="89"/>
  <c r="AW88" i="89"/>
  <c r="AV88" i="89"/>
  <c r="AU88" i="89"/>
  <c r="AT88" i="89"/>
  <c r="AF88" i="89"/>
  <c r="G88" i="89" s="1"/>
  <c r="BF87" i="89"/>
  <c r="BE87" i="89"/>
  <c r="BD87" i="89"/>
  <c r="BC87" i="89"/>
  <c r="BB87" i="89"/>
  <c r="BA87" i="89"/>
  <c r="AZ87" i="89"/>
  <c r="AY87" i="89"/>
  <c r="AX87" i="89"/>
  <c r="AW87" i="89"/>
  <c r="AV87" i="89"/>
  <c r="AU87" i="89"/>
  <c r="AT87" i="89"/>
  <c r="AF87" i="89"/>
  <c r="G87" i="89" s="1"/>
  <c r="BF86" i="89"/>
  <c r="BE86" i="89"/>
  <c r="BD86" i="89"/>
  <c r="BC86" i="89"/>
  <c r="BB86" i="89"/>
  <c r="BA86" i="89"/>
  <c r="AZ86" i="89"/>
  <c r="AY86" i="89"/>
  <c r="AX86" i="89"/>
  <c r="AW86" i="89"/>
  <c r="AV86" i="89"/>
  <c r="AU86" i="89"/>
  <c r="AT86" i="89"/>
  <c r="AF86" i="89"/>
  <c r="G86" i="89" s="1"/>
  <c r="BF85" i="89"/>
  <c r="BE85" i="89"/>
  <c r="BD85" i="89"/>
  <c r="BC85" i="89"/>
  <c r="BB85" i="89"/>
  <c r="BA85" i="89"/>
  <c r="AZ85" i="89"/>
  <c r="AY85" i="89"/>
  <c r="AX85" i="89"/>
  <c r="AW85" i="89"/>
  <c r="AV85" i="89"/>
  <c r="AU85" i="89"/>
  <c r="AT85" i="89"/>
  <c r="AF85" i="89"/>
  <c r="G85" i="89" s="1"/>
  <c r="BF84" i="89"/>
  <c r="BE84" i="89"/>
  <c r="BD84" i="89"/>
  <c r="BC84" i="89"/>
  <c r="BB84" i="89"/>
  <c r="BA84" i="89"/>
  <c r="AZ84" i="89"/>
  <c r="AY84" i="89"/>
  <c r="AX84" i="89"/>
  <c r="AW84" i="89"/>
  <c r="AV84" i="89"/>
  <c r="AU84" i="89"/>
  <c r="AT84" i="89"/>
  <c r="AF84" i="89"/>
  <c r="G84" i="89" s="1"/>
  <c r="BF83" i="89"/>
  <c r="BE83" i="89"/>
  <c r="BD83" i="89"/>
  <c r="BC83" i="89"/>
  <c r="BB83" i="89"/>
  <c r="BA83" i="89"/>
  <c r="AZ83" i="89"/>
  <c r="AY83" i="89"/>
  <c r="AX83" i="89"/>
  <c r="AW83" i="89"/>
  <c r="AV83" i="89"/>
  <c r="AU83" i="89"/>
  <c r="AT83" i="89"/>
  <c r="AF83" i="89"/>
  <c r="G83" i="89" s="1"/>
  <c r="BF82" i="89"/>
  <c r="BE82" i="89"/>
  <c r="BD82" i="89"/>
  <c r="BC82" i="89"/>
  <c r="BB82" i="89"/>
  <c r="BA82" i="89"/>
  <c r="AZ82" i="89"/>
  <c r="AY82" i="89"/>
  <c r="AX82" i="89"/>
  <c r="AW82" i="89"/>
  <c r="AV82" i="89"/>
  <c r="AU82" i="89"/>
  <c r="AT82" i="89"/>
  <c r="AF82" i="89"/>
  <c r="G82" i="89" s="1"/>
  <c r="BF81" i="89"/>
  <c r="BE81" i="89"/>
  <c r="BD81" i="89"/>
  <c r="BC81" i="89"/>
  <c r="BB81" i="89"/>
  <c r="BA81" i="89"/>
  <c r="AZ81" i="89"/>
  <c r="AY81" i="89"/>
  <c r="AX81" i="89"/>
  <c r="AW81" i="89"/>
  <c r="AV81" i="89"/>
  <c r="AU81" i="89"/>
  <c r="AT81" i="89"/>
  <c r="AF81" i="89"/>
  <c r="G81" i="89" s="1"/>
  <c r="BF80" i="89"/>
  <c r="BE80" i="89"/>
  <c r="BD80" i="89"/>
  <c r="BC80" i="89"/>
  <c r="BB80" i="89"/>
  <c r="BA80" i="89"/>
  <c r="AZ80" i="89"/>
  <c r="AY80" i="89"/>
  <c r="AX80" i="89"/>
  <c r="AW80" i="89"/>
  <c r="AV80" i="89"/>
  <c r="AU80" i="89"/>
  <c r="AT80" i="89"/>
  <c r="AF80" i="89"/>
  <c r="G80" i="89" s="1"/>
  <c r="BF79" i="89"/>
  <c r="BE79" i="89"/>
  <c r="BD79" i="89"/>
  <c r="BC79" i="89"/>
  <c r="BB79" i="89"/>
  <c r="BA79" i="89"/>
  <c r="AZ79" i="89"/>
  <c r="AY79" i="89"/>
  <c r="AX79" i="89"/>
  <c r="AW79" i="89"/>
  <c r="AV79" i="89"/>
  <c r="AU79" i="89"/>
  <c r="AT79" i="89"/>
  <c r="AF79" i="89"/>
  <c r="G79" i="89" s="1"/>
  <c r="BF78" i="89"/>
  <c r="BE78" i="89"/>
  <c r="BD78" i="89"/>
  <c r="BC78" i="89"/>
  <c r="BB78" i="89"/>
  <c r="BA78" i="89"/>
  <c r="AZ78" i="89"/>
  <c r="AY78" i="89"/>
  <c r="AX78" i="89"/>
  <c r="AW78" i="89"/>
  <c r="AV78" i="89"/>
  <c r="AU78" i="89"/>
  <c r="AT78" i="89"/>
  <c r="AF78" i="89"/>
  <c r="G78" i="89" s="1"/>
  <c r="BF77" i="89"/>
  <c r="BE77" i="89"/>
  <c r="BD77" i="89"/>
  <c r="BC77" i="89"/>
  <c r="BB77" i="89"/>
  <c r="BA77" i="89"/>
  <c r="AZ77" i="89"/>
  <c r="AY77" i="89"/>
  <c r="AX77" i="89"/>
  <c r="AW77" i="89"/>
  <c r="AV77" i="89"/>
  <c r="AU77" i="89"/>
  <c r="AT77" i="89"/>
  <c r="AF77" i="89"/>
  <c r="G77" i="89" s="1"/>
  <c r="BF76" i="89"/>
  <c r="BE76" i="89"/>
  <c r="BD76" i="89"/>
  <c r="BC76" i="89"/>
  <c r="BB76" i="89"/>
  <c r="BA76" i="89"/>
  <c r="AZ76" i="89"/>
  <c r="AY76" i="89"/>
  <c r="AX76" i="89"/>
  <c r="AW76" i="89"/>
  <c r="AV76" i="89"/>
  <c r="AU76" i="89"/>
  <c r="AT76" i="89"/>
  <c r="AF76" i="89"/>
  <c r="G76" i="89" s="1"/>
  <c r="BF75" i="89"/>
  <c r="BE75" i="89"/>
  <c r="BD75" i="89"/>
  <c r="BC75" i="89"/>
  <c r="BB75" i="89"/>
  <c r="BA75" i="89"/>
  <c r="AZ75" i="89"/>
  <c r="AY75" i="89"/>
  <c r="AX75" i="89"/>
  <c r="AW75" i="89"/>
  <c r="AV75" i="89"/>
  <c r="AU75" i="89"/>
  <c r="AT75" i="89"/>
  <c r="AF75" i="89"/>
  <c r="G75" i="89" s="1"/>
  <c r="BF74" i="89"/>
  <c r="BE74" i="89"/>
  <c r="BD74" i="89"/>
  <c r="BC74" i="89"/>
  <c r="BB74" i="89"/>
  <c r="BA74" i="89"/>
  <c r="AZ74" i="89"/>
  <c r="AY74" i="89"/>
  <c r="AX74" i="89"/>
  <c r="AW74" i="89"/>
  <c r="AV74" i="89"/>
  <c r="AU74" i="89"/>
  <c r="AT74" i="89"/>
  <c r="AF74" i="89"/>
  <c r="G74" i="89" s="1"/>
  <c r="BF73" i="89"/>
  <c r="BE73" i="89"/>
  <c r="BD73" i="89"/>
  <c r="BC73" i="89"/>
  <c r="BB73" i="89"/>
  <c r="BA73" i="89"/>
  <c r="AZ73" i="89"/>
  <c r="AY73" i="89"/>
  <c r="AX73" i="89"/>
  <c r="AW73" i="89"/>
  <c r="AV73" i="89"/>
  <c r="AU73" i="89"/>
  <c r="AT73" i="89"/>
  <c r="AF73" i="89"/>
  <c r="G73" i="89" s="1"/>
  <c r="BF72" i="89"/>
  <c r="BE72" i="89"/>
  <c r="BD72" i="89"/>
  <c r="BC72" i="89"/>
  <c r="BB72" i="89"/>
  <c r="BA72" i="89"/>
  <c r="AZ72" i="89"/>
  <c r="AY72" i="89"/>
  <c r="AX72" i="89"/>
  <c r="AW72" i="89"/>
  <c r="AV72" i="89"/>
  <c r="AU72" i="89"/>
  <c r="AT72" i="89"/>
  <c r="AF72" i="89"/>
  <c r="G72" i="89" s="1"/>
  <c r="BF71" i="89"/>
  <c r="BE71" i="89"/>
  <c r="BD71" i="89"/>
  <c r="BC71" i="89"/>
  <c r="BB71" i="89"/>
  <c r="BA71" i="89"/>
  <c r="AZ71" i="89"/>
  <c r="AY71" i="89"/>
  <c r="AX71" i="89"/>
  <c r="AW71" i="89"/>
  <c r="AV71" i="89"/>
  <c r="AU71" i="89"/>
  <c r="AT71" i="89"/>
  <c r="AF71" i="89"/>
  <c r="G71" i="89" s="1"/>
  <c r="BF70" i="89"/>
  <c r="BE70" i="89"/>
  <c r="BD70" i="89"/>
  <c r="BC70" i="89"/>
  <c r="BB70" i="89"/>
  <c r="BA70" i="89"/>
  <c r="AZ70" i="89"/>
  <c r="AY70" i="89"/>
  <c r="AX70" i="89"/>
  <c r="AW70" i="89"/>
  <c r="AV70" i="89"/>
  <c r="AU70" i="89"/>
  <c r="AT70" i="89"/>
  <c r="AF70" i="89"/>
  <c r="G70" i="89" s="1"/>
  <c r="BF69" i="89"/>
  <c r="BE69" i="89"/>
  <c r="BD69" i="89"/>
  <c r="BC69" i="89"/>
  <c r="BB69" i="89"/>
  <c r="BA69" i="89"/>
  <c r="AZ69" i="89"/>
  <c r="AY69" i="89"/>
  <c r="AX69" i="89"/>
  <c r="AW69" i="89"/>
  <c r="AV69" i="89"/>
  <c r="AU69" i="89"/>
  <c r="AT69" i="89"/>
  <c r="AF69" i="89"/>
  <c r="G69" i="89" s="1"/>
  <c r="BF68" i="89"/>
  <c r="BE68" i="89"/>
  <c r="BD68" i="89"/>
  <c r="BC68" i="89"/>
  <c r="BB68" i="89"/>
  <c r="BA68" i="89"/>
  <c r="AZ68" i="89"/>
  <c r="AY68" i="89"/>
  <c r="AX68" i="89"/>
  <c r="AW68" i="89"/>
  <c r="AV68" i="89"/>
  <c r="AU68" i="89"/>
  <c r="AT68" i="89"/>
  <c r="AF68" i="89"/>
  <c r="G68" i="89" s="1"/>
  <c r="BF67" i="89"/>
  <c r="BE67" i="89"/>
  <c r="BD67" i="89"/>
  <c r="BC67" i="89"/>
  <c r="BB67" i="89"/>
  <c r="BA67" i="89"/>
  <c r="AZ67" i="89"/>
  <c r="AY67" i="89"/>
  <c r="AX67" i="89"/>
  <c r="AW67" i="89"/>
  <c r="AV67" i="89"/>
  <c r="AU67" i="89"/>
  <c r="AT67" i="89"/>
  <c r="AF67" i="89"/>
  <c r="G67" i="89" s="1"/>
  <c r="BF66" i="89"/>
  <c r="BE66" i="89"/>
  <c r="BD66" i="89"/>
  <c r="BC66" i="89"/>
  <c r="BB66" i="89"/>
  <c r="BA66" i="89"/>
  <c r="AZ66" i="89"/>
  <c r="AY66" i="89"/>
  <c r="AX66" i="89"/>
  <c r="AW66" i="89"/>
  <c r="AV66" i="89"/>
  <c r="AU66" i="89"/>
  <c r="AT66" i="89"/>
  <c r="AF66" i="89"/>
  <c r="G66" i="89" s="1"/>
  <c r="BF65" i="89"/>
  <c r="BE65" i="89"/>
  <c r="BD65" i="89"/>
  <c r="BC65" i="89"/>
  <c r="BB65" i="89"/>
  <c r="BA65" i="89"/>
  <c r="AZ65" i="89"/>
  <c r="AY65" i="89"/>
  <c r="AX65" i="89"/>
  <c r="AW65" i="89"/>
  <c r="AV65" i="89"/>
  <c r="AU65" i="89"/>
  <c r="AT65" i="89"/>
  <c r="AF65" i="89"/>
  <c r="G65" i="89" s="1"/>
  <c r="BF64" i="89"/>
  <c r="BE64" i="89"/>
  <c r="BD64" i="89"/>
  <c r="BC64" i="89"/>
  <c r="BB64" i="89"/>
  <c r="BA64" i="89"/>
  <c r="AZ64" i="89"/>
  <c r="AY64" i="89"/>
  <c r="AX64" i="89"/>
  <c r="AW64" i="89"/>
  <c r="AV64" i="89"/>
  <c r="AU64" i="89"/>
  <c r="AT64" i="89"/>
  <c r="AF64" i="89"/>
  <c r="G64" i="89" s="1"/>
  <c r="BF63" i="89"/>
  <c r="BE63" i="89"/>
  <c r="BD63" i="89"/>
  <c r="BC63" i="89"/>
  <c r="BB63" i="89"/>
  <c r="BA63" i="89"/>
  <c r="AZ63" i="89"/>
  <c r="AY63" i="89"/>
  <c r="AX63" i="89"/>
  <c r="AW63" i="89"/>
  <c r="AV63" i="89"/>
  <c r="AU63" i="89"/>
  <c r="AT63" i="89"/>
  <c r="AF63" i="89"/>
  <c r="G63" i="89" s="1"/>
  <c r="BF62" i="89"/>
  <c r="BE62" i="89"/>
  <c r="BD62" i="89"/>
  <c r="BC62" i="89"/>
  <c r="BB62" i="89"/>
  <c r="BA62" i="89"/>
  <c r="AZ62" i="89"/>
  <c r="AY62" i="89"/>
  <c r="AX62" i="89"/>
  <c r="AW62" i="89"/>
  <c r="AV62" i="89"/>
  <c r="AU62" i="89"/>
  <c r="AT62" i="89"/>
  <c r="AF62" i="89"/>
  <c r="G62" i="89" s="1"/>
  <c r="BF61" i="89"/>
  <c r="BE61" i="89"/>
  <c r="BD61" i="89"/>
  <c r="BC61" i="89"/>
  <c r="BB61" i="89"/>
  <c r="BA61" i="89"/>
  <c r="AZ61" i="89"/>
  <c r="AY61" i="89"/>
  <c r="AX61" i="89"/>
  <c r="AW61" i="89"/>
  <c r="AV61" i="89"/>
  <c r="AU61" i="89"/>
  <c r="AT61" i="89"/>
  <c r="AF61" i="89"/>
  <c r="G61" i="89" s="1"/>
  <c r="BF60" i="89"/>
  <c r="BE60" i="89"/>
  <c r="BD60" i="89"/>
  <c r="BC60" i="89"/>
  <c r="BB60" i="89"/>
  <c r="BA60" i="89"/>
  <c r="AZ60" i="89"/>
  <c r="AY60" i="89"/>
  <c r="AX60" i="89"/>
  <c r="AW60" i="89"/>
  <c r="AV60" i="89"/>
  <c r="AU60" i="89"/>
  <c r="AT60" i="89"/>
  <c r="AF60" i="89"/>
  <c r="G60" i="89" s="1"/>
  <c r="BF59" i="89"/>
  <c r="BE59" i="89"/>
  <c r="BD59" i="89"/>
  <c r="BC59" i="89"/>
  <c r="BB59" i="89"/>
  <c r="BA59" i="89"/>
  <c r="AZ59" i="89"/>
  <c r="AY59" i="89"/>
  <c r="AX59" i="89"/>
  <c r="AW59" i="89"/>
  <c r="AV59" i="89"/>
  <c r="AU59" i="89"/>
  <c r="AT59" i="89"/>
  <c r="AF59" i="89"/>
  <c r="G59" i="89" s="1"/>
  <c r="BF58" i="89"/>
  <c r="BE58" i="89"/>
  <c r="BD58" i="89"/>
  <c r="BC58" i="89"/>
  <c r="BB58" i="89"/>
  <c r="BA58" i="89"/>
  <c r="AZ58" i="89"/>
  <c r="AY58" i="89"/>
  <c r="AX58" i="89"/>
  <c r="AW58" i="89"/>
  <c r="AV58" i="89"/>
  <c r="AU58" i="89"/>
  <c r="AT58" i="89"/>
  <c r="AF58" i="89"/>
  <c r="G58" i="89" s="1"/>
  <c r="BF57" i="89"/>
  <c r="BE57" i="89"/>
  <c r="BD57" i="89"/>
  <c r="BC57" i="89"/>
  <c r="BB57" i="89"/>
  <c r="BA57" i="89"/>
  <c r="AZ57" i="89"/>
  <c r="AY57" i="89"/>
  <c r="AX57" i="89"/>
  <c r="AW57" i="89"/>
  <c r="AV57" i="89"/>
  <c r="AU57" i="89"/>
  <c r="AT57" i="89"/>
  <c r="AF57" i="89"/>
  <c r="G57" i="89" s="1"/>
  <c r="BF56" i="89"/>
  <c r="BE56" i="89"/>
  <c r="BD56" i="89"/>
  <c r="BC56" i="89"/>
  <c r="BB56" i="89"/>
  <c r="BA56" i="89"/>
  <c r="AZ56" i="89"/>
  <c r="AY56" i="89"/>
  <c r="AX56" i="89"/>
  <c r="AW56" i="89"/>
  <c r="AV56" i="89"/>
  <c r="AU56" i="89"/>
  <c r="AT56" i="89"/>
  <c r="AF56" i="89"/>
  <c r="G56" i="89" s="1"/>
  <c r="BF55" i="89"/>
  <c r="BE55" i="89"/>
  <c r="BD55" i="89"/>
  <c r="BC55" i="89"/>
  <c r="BB55" i="89"/>
  <c r="BA55" i="89"/>
  <c r="AZ55" i="89"/>
  <c r="AY55" i="89"/>
  <c r="AX55" i="89"/>
  <c r="AW55" i="89"/>
  <c r="AV55" i="89"/>
  <c r="AU55" i="89"/>
  <c r="AT55" i="89"/>
  <c r="AF55" i="89"/>
  <c r="G55" i="89" s="1"/>
  <c r="BF54" i="89"/>
  <c r="BE54" i="89"/>
  <c r="BD54" i="89"/>
  <c r="BC54" i="89"/>
  <c r="BB54" i="89"/>
  <c r="BA54" i="89"/>
  <c r="AZ54" i="89"/>
  <c r="AY54" i="89"/>
  <c r="AX54" i="89"/>
  <c r="AW54" i="89"/>
  <c r="AV54" i="89"/>
  <c r="AU54" i="89"/>
  <c r="AT54" i="89"/>
  <c r="AF54" i="89"/>
  <c r="G54" i="89" s="1"/>
  <c r="BF53" i="89"/>
  <c r="BE53" i="89"/>
  <c r="BD53" i="89"/>
  <c r="BC53" i="89"/>
  <c r="BB53" i="89"/>
  <c r="BA53" i="89"/>
  <c r="AZ53" i="89"/>
  <c r="AY53" i="89"/>
  <c r="AX53" i="89"/>
  <c r="AW53" i="89"/>
  <c r="AV53" i="89"/>
  <c r="AU53" i="89"/>
  <c r="AT53" i="89"/>
  <c r="AF53" i="89"/>
  <c r="G53" i="89" s="1"/>
  <c r="BF52" i="89"/>
  <c r="BE52" i="89"/>
  <c r="BD52" i="89"/>
  <c r="BC52" i="89"/>
  <c r="BB52" i="89"/>
  <c r="BA52" i="89"/>
  <c r="AZ52" i="89"/>
  <c r="AY52" i="89"/>
  <c r="AX52" i="89"/>
  <c r="AW52" i="89"/>
  <c r="AV52" i="89"/>
  <c r="AU52" i="89"/>
  <c r="AT52" i="89"/>
  <c r="AF52" i="89"/>
  <c r="G52" i="89" s="1"/>
  <c r="BF51" i="89"/>
  <c r="BE51" i="89"/>
  <c r="BD51" i="89"/>
  <c r="BC51" i="89"/>
  <c r="BB51" i="89"/>
  <c r="BA51" i="89"/>
  <c r="AZ51" i="89"/>
  <c r="AY51" i="89"/>
  <c r="AX51" i="89"/>
  <c r="AW51" i="89"/>
  <c r="AV51" i="89"/>
  <c r="AU51" i="89"/>
  <c r="AT51" i="89"/>
  <c r="AF51" i="89"/>
  <c r="G51" i="89" s="1"/>
  <c r="BQ47" i="89" l="1"/>
  <c r="BS47" i="89"/>
  <c r="I41" i="69"/>
  <c r="D68" i="94"/>
  <c r="D26" i="94"/>
  <c r="D108" i="94"/>
  <c r="D148" i="94"/>
  <c r="A82" i="78"/>
  <c r="D317" i="94"/>
  <c r="D1173" i="94"/>
  <c r="D1126" i="94"/>
  <c r="D1220" i="94"/>
  <c r="A48" i="3"/>
  <c r="BN83" i="89"/>
  <c r="BN87" i="89"/>
  <c r="BN91" i="89"/>
  <c r="BN111" i="89"/>
  <c r="BN135" i="89"/>
  <c r="BN163" i="89"/>
  <c r="BN247" i="89"/>
  <c r="BN263" i="89"/>
  <c r="BN355" i="89"/>
  <c r="BN411" i="89"/>
  <c r="BN423" i="89"/>
  <c r="BN519" i="89"/>
  <c r="BN547" i="89"/>
  <c r="BN615" i="89"/>
  <c r="BN643" i="89"/>
  <c r="BN663" i="89"/>
  <c r="BN719" i="89"/>
  <c r="BN763" i="89"/>
  <c r="BN775" i="89"/>
  <c r="BN827" i="89"/>
  <c r="BN835" i="89"/>
  <c r="BN839" i="89"/>
  <c r="BN847" i="89"/>
  <c r="BN851" i="89"/>
  <c r="BN855" i="89"/>
  <c r="BN859" i="89"/>
  <c r="BN863" i="89"/>
  <c r="BN867" i="89"/>
  <c r="BN871" i="89"/>
  <c r="BN875" i="89"/>
  <c r="BN879" i="89"/>
  <c r="BN883" i="89"/>
  <c r="BN887" i="89"/>
  <c r="BN891" i="89"/>
  <c r="BN895" i="89"/>
  <c r="BN899" i="89"/>
  <c r="BN903" i="89"/>
  <c r="BN907" i="89"/>
  <c r="BN911" i="89"/>
  <c r="BN915" i="89"/>
  <c r="BN919" i="89"/>
  <c r="BN923" i="89"/>
  <c r="BN927" i="89"/>
  <c r="BN931" i="89"/>
  <c r="BN935" i="89"/>
  <c r="BN939" i="89"/>
  <c r="BN943" i="89"/>
  <c r="BN947" i="89"/>
  <c r="BN951" i="89"/>
  <c r="BN959" i="89"/>
  <c r="BN963" i="89"/>
  <c r="BN967" i="89"/>
  <c r="BN971" i="89"/>
  <c r="BN975" i="89"/>
  <c r="BN979" i="89"/>
  <c r="BN983" i="89"/>
  <c r="BN987" i="89"/>
  <c r="BN991" i="89"/>
  <c r="BN995" i="89"/>
  <c r="BN999" i="89"/>
  <c r="BN1003" i="89"/>
  <c r="BN1007" i="89"/>
  <c r="BN1011" i="89"/>
  <c r="BN1015" i="89"/>
  <c r="BN1019" i="89"/>
  <c r="BN1023" i="89"/>
  <c r="BN1027" i="89"/>
  <c r="BN1031" i="89"/>
  <c r="BN1035" i="89"/>
  <c r="BN1039" i="89"/>
  <c r="BN1043" i="89"/>
  <c r="BN1047" i="89"/>
  <c r="BN1051" i="89"/>
  <c r="BN1055" i="89"/>
  <c r="BN1059" i="89"/>
  <c r="BN1063" i="89"/>
  <c r="BN1067" i="89"/>
  <c r="BN1071" i="89"/>
  <c r="BN1075" i="89"/>
  <c r="BN1079" i="89"/>
  <c r="BN1083" i="89"/>
  <c r="BN1087" i="89"/>
  <c r="BN1091" i="89"/>
  <c r="BN1095" i="89"/>
  <c r="BN1099" i="89"/>
  <c r="BN1103" i="89"/>
  <c r="BN1107" i="89"/>
  <c r="BN1111" i="89"/>
  <c r="BN1115" i="89"/>
  <c r="BN1119" i="89"/>
  <c r="BN1123" i="89"/>
  <c r="BN1127" i="89"/>
  <c r="BN1131" i="89"/>
  <c r="BN1135" i="89"/>
  <c r="BN1139" i="89"/>
  <c r="BN1143" i="89"/>
  <c r="BN1147" i="89"/>
  <c r="BN1151" i="89"/>
  <c r="BN1155" i="89"/>
  <c r="BN1159" i="89"/>
  <c r="BN1163" i="89"/>
  <c r="BN1167" i="89"/>
  <c r="BN1171" i="89"/>
  <c r="BN1175" i="89"/>
  <c r="BN1179" i="89"/>
  <c r="BN1183" i="89"/>
  <c r="BN1187" i="89"/>
  <c r="BN1191" i="89"/>
  <c r="BN1195" i="89"/>
  <c r="BN1199" i="89"/>
  <c r="BN1203" i="89"/>
  <c r="BN1207" i="89"/>
  <c r="BN1211" i="89"/>
  <c r="BN1215" i="89"/>
  <c r="BN1219" i="89"/>
  <c r="BN1223" i="89"/>
  <c r="BN1227" i="89"/>
  <c r="BN1231" i="89"/>
  <c r="BN1235" i="89"/>
  <c r="BN1239" i="89"/>
  <c r="BN1243" i="89"/>
  <c r="BN1247" i="89"/>
  <c r="BN1251" i="89"/>
  <c r="BN1255" i="89"/>
  <c r="BN1259" i="89"/>
  <c r="BN1263" i="89"/>
  <c r="BN1267" i="89"/>
  <c r="BN1271" i="89"/>
  <c r="BN1275" i="89"/>
  <c r="BN1279" i="89"/>
  <c r="BN1283" i="89"/>
  <c r="BN1287" i="89"/>
  <c r="BN1291" i="89"/>
  <c r="BN1295" i="89"/>
  <c r="BN1299" i="89"/>
  <c r="BN1303" i="89"/>
  <c r="BN1307" i="89"/>
  <c r="BN1311" i="89"/>
  <c r="BN1315" i="89"/>
  <c r="BN1319" i="89"/>
  <c r="BN1323" i="89"/>
  <c r="BN1327" i="89"/>
  <c r="BN1331" i="89"/>
  <c r="BN1335" i="89"/>
  <c r="BN1339" i="89"/>
  <c r="BN1343" i="89"/>
  <c r="BN1347" i="89"/>
  <c r="BN1351" i="89"/>
  <c r="BN1355" i="89"/>
  <c r="BN1359" i="89"/>
  <c r="BN1363" i="89"/>
  <c r="BN1367" i="89"/>
  <c r="BN1371" i="89"/>
  <c r="BN1375" i="89"/>
  <c r="BN1379" i="89"/>
  <c r="BN1383" i="89"/>
  <c r="BN1387" i="89"/>
  <c r="BN1391" i="89"/>
  <c r="BN1395" i="89"/>
  <c r="BN1399" i="89"/>
  <c r="BN1403" i="89"/>
  <c r="BN1407" i="89"/>
  <c r="BN1411" i="89"/>
  <c r="BN1415" i="89"/>
  <c r="BN1419" i="89"/>
  <c r="BN1423" i="89"/>
  <c r="BN1427" i="89"/>
  <c r="BN1431" i="89"/>
  <c r="BN1435" i="89"/>
  <c r="BN1439" i="89"/>
  <c r="BN1443" i="89"/>
  <c r="BN1447" i="89"/>
  <c r="BN1451" i="89"/>
  <c r="BN1455" i="89"/>
  <c r="BN1459" i="89"/>
  <c r="BN1463" i="89"/>
  <c r="BN1467" i="89"/>
  <c r="BN1471" i="89"/>
  <c r="BN1475" i="89"/>
  <c r="BN1479" i="89"/>
  <c r="BN1483" i="89"/>
  <c r="BN1487" i="89"/>
  <c r="BN1491" i="89"/>
  <c r="BN1495" i="89"/>
  <c r="BN45" i="89"/>
  <c r="BN71" i="89"/>
  <c r="BN103" i="89"/>
  <c r="BN127" i="89"/>
  <c r="BN139" i="89"/>
  <c r="BN167" i="89"/>
  <c r="BN215" i="89"/>
  <c r="BN231" i="89"/>
  <c r="BN291" i="89"/>
  <c r="BN319" i="89"/>
  <c r="BN327" i="89"/>
  <c r="BN371" i="89"/>
  <c r="BN387" i="89"/>
  <c r="BN399" i="89"/>
  <c r="BN419" i="89"/>
  <c r="BN447" i="89"/>
  <c r="BN459" i="89"/>
  <c r="BN483" i="89"/>
  <c r="BN559" i="89"/>
  <c r="BN655" i="89"/>
  <c r="BN671" i="89"/>
  <c r="BN699" i="89"/>
  <c r="BN731" i="89"/>
  <c r="BN783" i="89"/>
  <c r="BN811" i="89"/>
  <c r="BN843" i="89"/>
  <c r="BN107" i="89"/>
  <c r="BN115" i="89"/>
  <c r="BN119" i="89"/>
  <c r="BN143" i="89"/>
  <c r="BN155" i="89"/>
  <c r="BN179" i="89"/>
  <c r="BN187" i="89"/>
  <c r="BN195" i="89"/>
  <c r="BN199" i="89"/>
  <c r="BN235" i="89"/>
  <c r="BN255" i="89"/>
  <c r="BN267" i="89"/>
  <c r="BN271" i="89"/>
  <c r="BN283" i="89"/>
  <c r="BN287" i="89"/>
  <c r="BN331" i="89"/>
  <c r="BN359" i="89"/>
  <c r="BN363" i="89"/>
  <c r="BN407" i="89"/>
  <c r="BN415" i="89"/>
  <c r="BN431" i="89"/>
  <c r="BN463" i="89"/>
  <c r="BN471" i="89"/>
  <c r="BN475" i="89"/>
  <c r="BN495" i="89"/>
  <c r="BN511" i="89"/>
  <c r="BN543" i="89"/>
  <c r="BN591" i="89"/>
  <c r="BN619" i="89"/>
  <c r="BN623" i="89"/>
  <c r="BN631" i="89"/>
  <c r="BN635" i="89"/>
  <c r="BN639" i="89"/>
  <c r="BN675" i="89"/>
  <c r="BN691" i="89"/>
  <c r="BN695" i="89"/>
  <c r="BN735" i="89"/>
  <c r="BN755" i="89"/>
  <c r="BN787" i="89"/>
  <c r="BN54" i="89"/>
  <c r="BN58" i="89"/>
  <c r="BN62" i="89"/>
  <c r="BN66" i="89"/>
  <c r="BN70" i="89"/>
  <c r="BN74" i="89"/>
  <c r="BN78" i="89"/>
  <c r="BN82" i="89"/>
  <c r="BN86" i="89"/>
  <c r="BN90" i="89"/>
  <c r="BN94" i="89"/>
  <c r="BN98" i="89"/>
  <c r="BN102" i="89"/>
  <c r="BN106" i="89"/>
  <c r="BN110" i="89"/>
  <c r="BN114" i="89"/>
  <c r="BN118" i="89"/>
  <c r="BN122" i="89"/>
  <c r="BN126" i="89"/>
  <c r="BN130" i="89"/>
  <c r="BN134" i="89"/>
  <c r="BN138" i="89"/>
  <c r="BN142" i="89"/>
  <c r="BN146" i="89"/>
  <c r="BN150" i="89"/>
  <c r="BN154" i="89"/>
  <c r="BN158" i="89"/>
  <c r="BN162" i="89"/>
  <c r="BN166" i="89"/>
  <c r="BN170" i="89"/>
  <c r="BN174" i="89"/>
  <c r="BN178" i="89"/>
  <c r="BN182" i="89"/>
  <c r="BN186" i="89"/>
  <c r="BN190" i="89"/>
  <c r="BN194" i="89"/>
  <c r="BN198" i="89"/>
  <c r="BN202" i="89"/>
  <c r="BN206" i="89"/>
  <c r="BN210" i="89"/>
  <c r="BN214" i="89"/>
  <c r="BN218" i="89"/>
  <c r="BN222" i="89"/>
  <c r="BN226" i="89"/>
  <c r="BN230" i="89"/>
  <c r="BN234" i="89"/>
  <c r="BN238" i="89"/>
  <c r="BN242" i="89"/>
  <c r="BN246" i="89"/>
  <c r="BN250" i="89"/>
  <c r="BN254" i="89"/>
  <c r="BN258" i="89"/>
  <c r="BN262" i="89"/>
  <c r="BN266" i="89"/>
  <c r="BN270" i="89"/>
  <c r="BN274" i="89"/>
  <c r="BN278" i="89"/>
  <c r="BN282" i="89"/>
  <c r="BN286" i="89"/>
  <c r="BN290" i="89"/>
  <c r="BN294" i="89"/>
  <c r="BN298" i="89"/>
  <c r="BN302" i="89"/>
  <c r="BN306" i="89"/>
  <c r="BN310" i="89"/>
  <c r="BN314" i="89"/>
  <c r="BN318" i="89"/>
  <c r="BN322" i="89"/>
  <c r="BN326" i="89"/>
  <c r="BN330" i="89"/>
  <c r="BN334" i="89"/>
  <c r="BN338" i="89"/>
  <c r="BN342" i="89"/>
  <c r="BN346" i="89"/>
  <c r="BN350" i="89"/>
  <c r="BN354" i="89"/>
  <c r="BN358" i="89"/>
  <c r="BN362" i="89"/>
  <c r="BN366" i="89"/>
  <c r="BN370" i="89"/>
  <c r="BN374" i="89"/>
  <c r="BN378" i="89"/>
  <c r="BN382" i="89"/>
  <c r="BN386" i="89"/>
  <c r="BN390" i="89"/>
  <c r="BN394" i="89"/>
  <c r="BN398" i="89"/>
  <c r="BN402" i="89"/>
  <c r="BN406" i="89"/>
  <c r="BN410" i="89"/>
  <c r="BN414" i="89"/>
  <c r="BN418" i="89"/>
  <c r="BN422" i="89"/>
  <c r="BN426" i="89"/>
  <c r="BN430" i="89"/>
  <c r="BN434" i="89"/>
  <c r="BN438" i="89"/>
  <c r="BN442" i="89"/>
  <c r="BN446" i="89"/>
  <c r="BN450" i="89"/>
  <c r="BN454" i="89"/>
  <c r="BN458" i="89"/>
  <c r="BN462" i="89"/>
  <c r="BN466" i="89"/>
  <c r="BN470" i="89"/>
  <c r="BN474" i="89"/>
  <c r="BN478" i="89"/>
  <c r="BN482" i="89"/>
  <c r="BN486" i="89"/>
  <c r="BN99" i="89"/>
  <c r="BN203" i="89"/>
  <c r="BN251" i="89"/>
  <c r="BN259" i="89"/>
  <c r="BN279" i="89"/>
  <c r="BN303" i="89"/>
  <c r="BN307" i="89"/>
  <c r="BN311" i="89"/>
  <c r="BN315" i="89"/>
  <c r="BN343" i="89"/>
  <c r="BN347" i="89"/>
  <c r="BN351" i="89"/>
  <c r="BN367" i="89"/>
  <c r="BN435" i="89"/>
  <c r="BN443" i="89"/>
  <c r="BN455" i="89"/>
  <c r="BN491" i="89"/>
  <c r="BN523" i="89"/>
  <c r="BN527" i="89"/>
  <c r="BN531" i="89"/>
  <c r="BN539" i="89"/>
  <c r="BN587" i="89"/>
  <c r="BN603" i="89"/>
  <c r="BN647" i="89"/>
  <c r="BN707" i="89"/>
  <c r="BN711" i="89"/>
  <c r="BN715" i="89"/>
  <c r="BN723" i="89"/>
  <c r="BN727" i="89"/>
  <c r="BN743" i="89"/>
  <c r="BN747" i="89"/>
  <c r="BN795" i="89"/>
  <c r="BN799" i="89"/>
  <c r="BN803" i="89"/>
  <c r="BN807" i="89"/>
  <c r="BN955" i="89"/>
  <c r="BN67" i="89"/>
  <c r="BN123" i="89"/>
  <c r="BN151" i="89"/>
  <c r="BN219" i="89"/>
  <c r="BN223" i="89"/>
  <c r="BN275" i="89"/>
  <c r="BN383" i="89"/>
  <c r="BN427" i="89"/>
  <c r="BN503" i="89"/>
  <c r="BN507" i="89"/>
  <c r="BN583" i="89"/>
  <c r="BN599" i="89"/>
  <c r="BN627" i="89"/>
  <c r="BN659" i="89"/>
  <c r="BN703" i="89"/>
  <c r="BN771" i="89"/>
  <c r="BN791" i="89"/>
  <c r="BN819" i="89"/>
  <c r="BN823" i="89"/>
  <c r="BN831" i="89"/>
  <c r="BN57" i="89"/>
  <c r="BN61" i="89"/>
  <c r="BN65" i="89"/>
  <c r="BN69" i="89"/>
  <c r="BN73" i="89"/>
  <c r="BN77" i="89"/>
  <c r="BN81" i="89"/>
  <c r="BN85" i="89"/>
  <c r="BN89" i="89"/>
  <c r="BN93" i="89"/>
  <c r="BN97" i="89"/>
  <c r="BN101" i="89"/>
  <c r="BN105" i="89"/>
  <c r="BN109" i="89"/>
  <c r="BN113" i="89"/>
  <c r="BN117" i="89"/>
  <c r="BN121" i="89"/>
  <c r="BN125" i="89"/>
  <c r="BN129" i="89"/>
  <c r="BN133" i="89"/>
  <c r="BN137" i="89"/>
  <c r="BN141" i="89"/>
  <c r="BN145" i="89"/>
  <c r="BN149" i="89"/>
  <c r="BN153" i="89"/>
  <c r="BN157" i="89"/>
  <c r="BN161" i="89"/>
  <c r="BN165" i="89"/>
  <c r="BN169" i="89"/>
  <c r="BN173" i="89"/>
  <c r="BN177" i="89"/>
  <c r="BN181" i="89"/>
  <c r="BN185" i="89"/>
  <c r="BN189" i="89"/>
  <c r="BN193" i="89"/>
  <c r="BN197" i="89"/>
  <c r="BN201" i="89"/>
  <c r="BN205" i="89"/>
  <c r="BN209" i="89"/>
  <c r="BN213" i="89"/>
  <c r="BN217" i="89"/>
  <c r="BN221" i="89"/>
  <c r="BN225" i="89"/>
  <c r="BN229" i="89"/>
  <c r="BN233" i="89"/>
  <c r="BN237" i="89"/>
  <c r="BN241" i="89"/>
  <c r="BN245" i="89"/>
  <c r="BN249" i="89"/>
  <c r="BN253" i="89"/>
  <c r="BN257" i="89"/>
  <c r="BN261" i="89"/>
  <c r="BN265" i="89"/>
  <c r="BN269" i="89"/>
  <c r="BN273" i="89"/>
  <c r="BN277" i="89"/>
  <c r="BN281" i="89"/>
  <c r="BN285" i="89"/>
  <c r="BN289" i="89"/>
  <c r="BN293" i="89"/>
  <c r="BN297" i="89"/>
  <c r="BN301" i="89"/>
  <c r="BN305" i="89"/>
  <c r="BN309" i="89"/>
  <c r="BN313" i="89"/>
  <c r="BN317" i="89"/>
  <c r="BN321" i="89"/>
  <c r="BN325" i="89"/>
  <c r="BN329" i="89"/>
  <c r="BN333" i="89"/>
  <c r="BN337" i="89"/>
  <c r="BN341" i="89"/>
  <c r="BN345" i="89"/>
  <c r="BN349" i="89"/>
  <c r="BN353" i="89"/>
  <c r="BN357" i="89"/>
  <c r="BN361" i="89"/>
  <c r="BN365" i="89"/>
  <c r="BN369" i="89"/>
  <c r="BN373" i="89"/>
  <c r="BN377" i="89"/>
  <c r="BN381" i="89"/>
  <c r="BN385" i="89"/>
  <c r="BN389" i="89"/>
  <c r="BN393" i="89"/>
  <c r="BN397" i="89"/>
  <c r="BN401" i="89"/>
  <c r="BN405" i="89"/>
  <c r="BN409" i="89"/>
  <c r="BN413" i="89"/>
  <c r="BN417" i="89"/>
  <c r="BN421" i="89"/>
  <c r="BN425" i="89"/>
  <c r="BN429" i="89"/>
  <c r="BN433" i="89"/>
  <c r="BN437" i="89"/>
  <c r="BN441" i="89"/>
  <c r="BN445" i="89"/>
  <c r="BN449" i="89"/>
  <c r="BN453" i="89"/>
  <c r="BN457" i="89"/>
  <c r="BN461" i="89"/>
  <c r="BN465" i="89"/>
  <c r="BN469" i="89"/>
  <c r="BN473" i="89"/>
  <c r="BN477" i="89"/>
  <c r="BN481" i="89"/>
  <c r="BN485" i="89"/>
  <c r="BN489" i="89"/>
  <c r="BN75" i="89"/>
  <c r="BN79" i="89"/>
  <c r="BN95" i="89"/>
  <c r="BN131" i="89"/>
  <c r="BN159" i="89"/>
  <c r="BN183" i="89"/>
  <c r="BN191" i="89"/>
  <c r="BN207" i="89"/>
  <c r="BN239" i="89"/>
  <c r="BN243" i="89"/>
  <c r="BN295" i="89"/>
  <c r="BN323" i="89"/>
  <c r="BN335" i="89"/>
  <c r="BN391" i="89"/>
  <c r="BN439" i="89"/>
  <c r="BN479" i="89"/>
  <c r="BN487" i="89"/>
  <c r="BN499" i="89"/>
  <c r="BN515" i="89"/>
  <c r="BN563" i="89"/>
  <c r="BN571" i="89"/>
  <c r="BN575" i="89"/>
  <c r="BN579" i="89"/>
  <c r="BN595" i="89"/>
  <c r="BN611" i="89"/>
  <c r="BN667" i="89"/>
  <c r="BN679" i="89"/>
  <c r="BN683" i="89"/>
  <c r="BN687" i="89"/>
  <c r="BN739" i="89"/>
  <c r="BN751" i="89"/>
  <c r="BN759" i="89"/>
  <c r="BN55" i="89"/>
  <c r="BN59" i="89"/>
  <c r="BN63" i="89"/>
  <c r="BN147" i="89"/>
  <c r="BN171" i="89"/>
  <c r="BN175" i="89"/>
  <c r="BN211" i="89"/>
  <c r="BN227" i="89"/>
  <c r="BN299" i="89"/>
  <c r="BN339" i="89"/>
  <c r="BN375" i="89"/>
  <c r="BN379" i="89"/>
  <c r="BN395" i="89"/>
  <c r="BN403" i="89"/>
  <c r="BN451" i="89"/>
  <c r="BN467" i="89"/>
  <c r="BN535" i="89"/>
  <c r="BN551" i="89"/>
  <c r="BN555" i="89"/>
  <c r="BN567" i="89"/>
  <c r="BN607" i="89"/>
  <c r="BN651" i="89"/>
  <c r="BN767" i="89"/>
  <c r="BN779" i="89"/>
  <c r="BN815" i="89"/>
  <c r="BN53" i="89"/>
  <c r="BN52" i="89"/>
  <c r="BN56" i="89"/>
  <c r="BN60" i="89"/>
  <c r="BN64" i="89"/>
  <c r="BN68" i="89"/>
  <c r="BN72" i="89"/>
  <c r="BN76" i="89"/>
  <c r="BN80" i="89"/>
  <c r="BN84" i="89"/>
  <c r="BN88" i="89"/>
  <c r="BN92" i="89"/>
  <c r="BN96" i="89"/>
  <c r="BN100" i="89"/>
  <c r="BN104" i="89"/>
  <c r="BN108" i="89"/>
  <c r="BN112" i="89"/>
  <c r="BN116" i="89"/>
  <c r="BN120" i="89"/>
  <c r="BN124" i="89"/>
  <c r="BN128" i="89"/>
  <c r="BN132" i="89"/>
  <c r="BN136" i="89"/>
  <c r="BN140" i="89"/>
  <c r="BN144" i="89"/>
  <c r="BN148" i="89"/>
  <c r="BN152" i="89"/>
  <c r="BN156" i="89"/>
  <c r="BN160" i="89"/>
  <c r="BN164" i="89"/>
  <c r="BN168" i="89"/>
  <c r="BN172" i="89"/>
  <c r="BN176" i="89"/>
  <c r="BN180" i="89"/>
  <c r="BN184" i="89"/>
  <c r="BN188" i="89"/>
  <c r="BN192" i="89"/>
  <c r="BN196" i="89"/>
  <c r="BN200" i="89"/>
  <c r="BN204" i="89"/>
  <c r="BN208" i="89"/>
  <c r="BN212" i="89"/>
  <c r="BN216" i="89"/>
  <c r="BN220" i="89"/>
  <c r="BN224" i="89"/>
  <c r="BN228" i="89"/>
  <c r="BN232" i="89"/>
  <c r="BN236" i="89"/>
  <c r="BN240" i="89"/>
  <c r="BN244" i="89"/>
  <c r="BN248" i="89"/>
  <c r="BN252" i="89"/>
  <c r="BN256" i="89"/>
  <c r="BN260" i="89"/>
  <c r="BN264" i="89"/>
  <c r="BN268" i="89"/>
  <c r="BN272" i="89"/>
  <c r="BN276" i="89"/>
  <c r="BN280" i="89"/>
  <c r="BN284" i="89"/>
  <c r="BN288" i="89"/>
  <c r="BN292" i="89"/>
  <c r="BN296" i="89"/>
  <c r="BN300" i="89"/>
  <c r="BN304" i="89"/>
  <c r="BN308" i="89"/>
  <c r="BN312" i="89"/>
  <c r="BN316" i="89"/>
  <c r="BN320" i="89"/>
  <c r="BN324" i="89"/>
  <c r="BN328" i="89"/>
  <c r="BN332" i="89"/>
  <c r="BN336" i="89"/>
  <c r="BN340" i="89"/>
  <c r="BN344" i="89"/>
  <c r="BN348" i="89"/>
  <c r="BN352" i="89"/>
  <c r="BN356" i="89"/>
  <c r="BN360" i="89"/>
  <c r="BN364" i="89"/>
  <c r="BN368" i="89"/>
  <c r="BN372" i="89"/>
  <c r="BN376" i="89"/>
  <c r="BN380" i="89"/>
  <c r="BN384" i="89"/>
  <c r="BN388" i="89"/>
  <c r="BN392" i="89"/>
  <c r="BN396" i="89"/>
  <c r="BN400" i="89"/>
  <c r="BN404" i="89"/>
  <c r="BN408" i="89"/>
  <c r="BN412" i="89"/>
  <c r="BN416" i="89"/>
  <c r="BN420" i="89"/>
  <c r="BN424" i="89"/>
  <c r="BN428" i="89"/>
  <c r="BN432" i="89"/>
  <c r="BN436" i="89"/>
  <c r="BN440" i="89"/>
  <c r="BN444" i="89"/>
  <c r="BN448" i="89"/>
  <c r="BN452" i="89"/>
  <c r="BN456" i="89"/>
  <c r="BN460" i="89"/>
  <c r="BN464" i="89"/>
  <c r="BN468" i="89"/>
  <c r="BN472" i="89"/>
  <c r="BN476" i="89"/>
  <c r="BN480" i="89"/>
  <c r="BN484" i="89"/>
  <c r="BN488" i="89"/>
  <c r="BN490" i="89"/>
  <c r="BN494" i="89"/>
  <c r="BN498" i="89"/>
  <c r="BN502" i="89"/>
  <c r="BN506" i="89"/>
  <c r="BN510" i="89"/>
  <c r="BN514" i="89"/>
  <c r="BN518" i="89"/>
  <c r="BN522" i="89"/>
  <c r="BN526" i="89"/>
  <c r="BN530" i="89"/>
  <c r="BN534" i="89"/>
  <c r="BN538" i="89"/>
  <c r="BN542" i="89"/>
  <c r="BN546" i="89"/>
  <c r="BN550" i="89"/>
  <c r="BN554" i="89"/>
  <c r="BN558" i="89"/>
  <c r="BN562" i="89"/>
  <c r="BN566" i="89"/>
  <c r="BN570" i="89"/>
  <c r="BN574" i="89"/>
  <c r="BN578" i="89"/>
  <c r="BN582" i="89"/>
  <c r="BN586" i="89"/>
  <c r="BN590" i="89"/>
  <c r="BN594" i="89"/>
  <c r="BN598" i="89"/>
  <c r="BN602" i="89"/>
  <c r="BN606" i="89"/>
  <c r="BN610" i="89"/>
  <c r="BN614" i="89"/>
  <c r="BN618" i="89"/>
  <c r="BN622" i="89"/>
  <c r="BN626" i="89"/>
  <c r="BN630" i="89"/>
  <c r="BN634" i="89"/>
  <c r="BN638" i="89"/>
  <c r="BN642" i="89"/>
  <c r="BN646" i="89"/>
  <c r="BN650" i="89"/>
  <c r="BN654" i="89"/>
  <c r="BN658" i="89"/>
  <c r="BN662" i="89"/>
  <c r="BN666" i="89"/>
  <c r="BN670" i="89"/>
  <c r="BN674" i="89"/>
  <c r="BN678" i="89"/>
  <c r="BN682" i="89"/>
  <c r="BN686" i="89"/>
  <c r="BN690" i="89"/>
  <c r="BN694" i="89"/>
  <c r="BN698" i="89"/>
  <c r="BN702" i="89"/>
  <c r="BN706" i="89"/>
  <c r="BN710" i="89"/>
  <c r="BN714" i="89"/>
  <c r="BN718" i="89"/>
  <c r="BN722" i="89"/>
  <c r="BN726" i="89"/>
  <c r="BN730" i="89"/>
  <c r="BN734" i="89"/>
  <c r="BN738" i="89"/>
  <c r="BN742" i="89"/>
  <c r="BN746" i="89"/>
  <c r="BN750" i="89"/>
  <c r="BN754" i="89"/>
  <c r="BN758" i="89"/>
  <c r="BN762" i="89"/>
  <c r="BN766" i="89"/>
  <c r="BN770" i="89"/>
  <c r="BN774" i="89"/>
  <c r="BN778" i="89"/>
  <c r="BN782" i="89"/>
  <c r="BN786" i="89"/>
  <c r="BN790" i="89"/>
  <c r="BN794" i="89"/>
  <c r="BN798" i="89"/>
  <c r="BN802" i="89"/>
  <c r="BN806" i="89"/>
  <c r="BN810" i="89"/>
  <c r="BN814" i="89"/>
  <c r="BN818" i="89"/>
  <c r="BN822" i="89"/>
  <c r="BN826" i="89"/>
  <c r="BN830" i="89"/>
  <c r="BN834" i="89"/>
  <c r="BN838" i="89"/>
  <c r="BN842" i="89"/>
  <c r="BN846" i="89"/>
  <c r="BN850" i="89"/>
  <c r="BN854" i="89"/>
  <c r="BN858" i="89"/>
  <c r="BN862" i="89"/>
  <c r="BN866" i="89"/>
  <c r="BN870" i="89"/>
  <c r="BN874" i="89"/>
  <c r="BN878" i="89"/>
  <c r="BN882" i="89"/>
  <c r="BN886" i="89"/>
  <c r="BN890" i="89"/>
  <c r="BN894" i="89"/>
  <c r="BN898" i="89"/>
  <c r="BN902" i="89"/>
  <c r="BN906" i="89"/>
  <c r="BN910" i="89"/>
  <c r="BN914" i="89"/>
  <c r="BN918" i="89"/>
  <c r="BN922" i="89"/>
  <c r="BN926" i="89"/>
  <c r="BN930" i="89"/>
  <c r="BN934" i="89"/>
  <c r="BN938" i="89"/>
  <c r="BN942" i="89"/>
  <c r="BN946" i="89"/>
  <c r="BN950" i="89"/>
  <c r="BN954" i="89"/>
  <c r="BN958" i="89"/>
  <c r="BN962" i="89"/>
  <c r="BN966" i="89"/>
  <c r="BN970" i="89"/>
  <c r="BN974" i="89"/>
  <c r="BN978" i="89"/>
  <c r="BN982" i="89"/>
  <c r="BN986" i="89"/>
  <c r="BN990" i="89"/>
  <c r="BN994" i="89"/>
  <c r="BN998" i="89"/>
  <c r="BN1002" i="89"/>
  <c r="BN1006" i="89"/>
  <c r="BN1010" i="89"/>
  <c r="BN1014" i="89"/>
  <c r="BN1018" i="89"/>
  <c r="BN1022" i="89"/>
  <c r="BN1026" i="89"/>
  <c r="BN1030" i="89"/>
  <c r="BN1034" i="89"/>
  <c r="BN1038" i="89"/>
  <c r="BN1042" i="89"/>
  <c r="BN1046" i="89"/>
  <c r="BN1050" i="89"/>
  <c r="BN1054" i="89"/>
  <c r="BN1058" i="89"/>
  <c r="BN1062" i="89"/>
  <c r="BN1066" i="89"/>
  <c r="BN1070" i="89"/>
  <c r="BN1074" i="89"/>
  <c r="BN1078" i="89"/>
  <c r="BN1082" i="89"/>
  <c r="BN1086" i="89"/>
  <c r="BN1090" i="89"/>
  <c r="BN1094" i="89"/>
  <c r="BN1098" i="89"/>
  <c r="BN1102" i="89"/>
  <c r="BN1106" i="89"/>
  <c r="BN1110" i="89"/>
  <c r="BN1114" i="89"/>
  <c r="BN1118" i="89"/>
  <c r="BN1122" i="89"/>
  <c r="BN1126" i="89"/>
  <c r="BN1130" i="89"/>
  <c r="BN1134" i="89"/>
  <c r="BN1138" i="89"/>
  <c r="BN1142" i="89"/>
  <c r="BN1146" i="89"/>
  <c r="BN1150" i="89"/>
  <c r="BN1154" i="89"/>
  <c r="BN1158" i="89"/>
  <c r="BN1162" i="89"/>
  <c r="BN1166" i="89"/>
  <c r="BN1170" i="89"/>
  <c r="BN1174" i="89"/>
  <c r="BN1178" i="89"/>
  <c r="BN1182" i="89"/>
  <c r="BN1186" i="89"/>
  <c r="BN1190" i="89"/>
  <c r="BN1194" i="89"/>
  <c r="BN1198" i="89"/>
  <c r="BN1202" i="89"/>
  <c r="BN1206" i="89"/>
  <c r="BN1210" i="89"/>
  <c r="BN1214" i="89"/>
  <c r="BN1218" i="89"/>
  <c r="BN1222" i="89"/>
  <c r="BN1226" i="89"/>
  <c r="BN1230" i="89"/>
  <c r="BN1234" i="89"/>
  <c r="BN1238" i="89"/>
  <c r="BN1242" i="89"/>
  <c r="BN1246" i="89"/>
  <c r="BN1250" i="89"/>
  <c r="BN1254" i="89"/>
  <c r="BN1258" i="89"/>
  <c r="BN1262" i="89"/>
  <c r="BN1266" i="89"/>
  <c r="BN1270" i="89"/>
  <c r="BN1274" i="89"/>
  <c r="BN1278" i="89"/>
  <c r="BN1282" i="89"/>
  <c r="BN1286" i="89"/>
  <c r="BN1290" i="89"/>
  <c r="BN1294" i="89"/>
  <c r="BN1298" i="89"/>
  <c r="BN1302" i="89"/>
  <c r="BN1306" i="89"/>
  <c r="BN1310" i="89"/>
  <c r="BN1314" i="89"/>
  <c r="BN1318" i="89"/>
  <c r="BN1322" i="89"/>
  <c r="BN1326" i="89"/>
  <c r="BN1330" i="89"/>
  <c r="BN1334" i="89"/>
  <c r="BN1338" i="89"/>
  <c r="BN1342" i="89"/>
  <c r="BN1346" i="89"/>
  <c r="BN1350" i="89"/>
  <c r="BN1354" i="89"/>
  <c r="BN1358" i="89"/>
  <c r="BN1362" i="89"/>
  <c r="BN1366" i="89"/>
  <c r="BN1370" i="89"/>
  <c r="BN1374" i="89"/>
  <c r="BN1378" i="89"/>
  <c r="BN1382" i="89"/>
  <c r="BN1386" i="89"/>
  <c r="BN1390" i="89"/>
  <c r="BN1394" i="89"/>
  <c r="BN1398" i="89"/>
  <c r="BN1402" i="89"/>
  <c r="BN1406" i="89"/>
  <c r="BN1410" i="89"/>
  <c r="BN1414" i="89"/>
  <c r="BN1418" i="89"/>
  <c r="BN1422" i="89"/>
  <c r="BN1426" i="89"/>
  <c r="BN1430" i="89"/>
  <c r="BN1434" i="89"/>
  <c r="BN1438" i="89"/>
  <c r="BN1442" i="89"/>
  <c r="BN1446" i="89"/>
  <c r="BN1450" i="89"/>
  <c r="BN1454" i="89"/>
  <c r="BN1458" i="89"/>
  <c r="BN1462" i="89"/>
  <c r="BN1466" i="89"/>
  <c r="BN1470" i="89"/>
  <c r="BN1474" i="89"/>
  <c r="BN1478" i="89"/>
  <c r="BN1482" i="89"/>
  <c r="BN1486" i="89"/>
  <c r="BN1490" i="89"/>
  <c r="BN1494" i="89"/>
  <c r="BN50" i="89"/>
  <c r="BN46" i="89"/>
  <c r="BN493" i="89"/>
  <c r="BN497" i="89"/>
  <c r="BN501" i="89"/>
  <c r="BN505" i="89"/>
  <c r="BN509" i="89"/>
  <c r="BN513" i="89"/>
  <c r="BN517" i="89"/>
  <c r="BN521" i="89"/>
  <c r="BN525" i="89"/>
  <c r="BN529" i="89"/>
  <c r="BN533" i="89"/>
  <c r="BN537" i="89"/>
  <c r="BN541" i="89"/>
  <c r="BN545" i="89"/>
  <c r="BN549" i="89"/>
  <c r="BN553" i="89"/>
  <c r="BN557" i="89"/>
  <c r="BN561" i="89"/>
  <c r="BN565" i="89"/>
  <c r="BN569" i="89"/>
  <c r="BN573" i="89"/>
  <c r="BN577" i="89"/>
  <c r="BN581" i="89"/>
  <c r="BN585" i="89"/>
  <c r="BN589" i="89"/>
  <c r="BN593" i="89"/>
  <c r="BN597" i="89"/>
  <c r="BN601" i="89"/>
  <c r="BN605" i="89"/>
  <c r="BN609" i="89"/>
  <c r="BN613" i="89"/>
  <c r="BN617" i="89"/>
  <c r="BN621" i="89"/>
  <c r="BN625" i="89"/>
  <c r="BN629" i="89"/>
  <c r="BN633" i="89"/>
  <c r="BN637" i="89"/>
  <c r="BN641" i="89"/>
  <c r="BN645" i="89"/>
  <c r="BN649" i="89"/>
  <c r="BN653" i="89"/>
  <c r="BN657" i="89"/>
  <c r="BN661" i="89"/>
  <c r="BN665" i="89"/>
  <c r="BN669" i="89"/>
  <c r="BN673" i="89"/>
  <c r="BN677" i="89"/>
  <c r="BN681" i="89"/>
  <c r="BN685" i="89"/>
  <c r="BN689" i="89"/>
  <c r="BN693" i="89"/>
  <c r="BN697" i="89"/>
  <c r="BN701" i="89"/>
  <c r="BN705" i="89"/>
  <c r="BN709" i="89"/>
  <c r="BN713" i="89"/>
  <c r="BN717" i="89"/>
  <c r="BN721" i="89"/>
  <c r="BN725" i="89"/>
  <c r="BN729" i="89"/>
  <c r="BN733" i="89"/>
  <c r="BN737" i="89"/>
  <c r="BN741" i="89"/>
  <c r="BN745" i="89"/>
  <c r="BN749" i="89"/>
  <c r="BN753" i="89"/>
  <c r="BN757" i="89"/>
  <c r="BN761" i="89"/>
  <c r="BN765" i="89"/>
  <c r="BN769" i="89"/>
  <c r="BN773" i="89"/>
  <c r="BN777" i="89"/>
  <c r="BN781" i="89"/>
  <c r="BN785" i="89"/>
  <c r="BN789" i="89"/>
  <c r="BN793" i="89"/>
  <c r="BN797" i="89"/>
  <c r="BN801" i="89"/>
  <c r="BN805" i="89"/>
  <c r="BN809" i="89"/>
  <c r="BN813" i="89"/>
  <c r="BN817" i="89"/>
  <c r="BN821" i="89"/>
  <c r="BN825" i="89"/>
  <c r="BN829" i="89"/>
  <c r="BN833" i="89"/>
  <c r="BN837" i="89"/>
  <c r="BN841" i="89"/>
  <c r="BN845" i="89"/>
  <c r="BN849" i="89"/>
  <c r="BN853" i="89"/>
  <c r="BN857" i="89"/>
  <c r="BN861" i="89"/>
  <c r="BN865" i="89"/>
  <c r="BN869" i="89"/>
  <c r="BN873" i="89"/>
  <c r="BN877" i="89"/>
  <c r="BN881" i="89"/>
  <c r="BN885" i="89"/>
  <c r="BN889" i="89"/>
  <c r="BN893" i="89"/>
  <c r="BN897" i="89"/>
  <c r="BN901" i="89"/>
  <c r="BN905" i="89"/>
  <c r="BN909" i="89"/>
  <c r="BN913" i="89"/>
  <c r="BN917" i="89"/>
  <c r="BN921" i="89"/>
  <c r="BN925" i="89"/>
  <c r="BN929" i="89"/>
  <c r="BN933" i="89"/>
  <c r="BN937" i="89"/>
  <c r="BN941" i="89"/>
  <c r="BN945" i="89"/>
  <c r="BN949" i="89"/>
  <c r="BN953" i="89"/>
  <c r="BN957" i="89"/>
  <c r="BN961" i="89"/>
  <c r="BN965" i="89"/>
  <c r="BN969" i="89"/>
  <c r="BN973" i="89"/>
  <c r="BN977" i="89"/>
  <c r="BN981" i="89"/>
  <c r="BN985" i="89"/>
  <c r="BN989" i="89"/>
  <c r="BN993" i="89"/>
  <c r="BN997" i="89"/>
  <c r="BN1001" i="89"/>
  <c r="BN1005" i="89"/>
  <c r="BN1009" i="89"/>
  <c r="BN1013" i="89"/>
  <c r="BN1017" i="89"/>
  <c r="BN1021" i="89"/>
  <c r="BN1025" i="89"/>
  <c r="BN1029" i="89"/>
  <c r="BN1033" i="89"/>
  <c r="BN1037" i="89"/>
  <c r="BN1041" i="89"/>
  <c r="BN1045" i="89"/>
  <c r="BN1049" i="89"/>
  <c r="BN1053" i="89"/>
  <c r="BN1057" i="89"/>
  <c r="BN1061" i="89"/>
  <c r="BN1065" i="89"/>
  <c r="BN1069" i="89"/>
  <c r="BN1073" i="89"/>
  <c r="BN1077" i="89"/>
  <c r="BN1081" i="89"/>
  <c r="BN1085" i="89"/>
  <c r="BN1089" i="89"/>
  <c r="BN1093" i="89"/>
  <c r="BN1097" i="89"/>
  <c r="BN1101" i="89"/>
  <c r="BN1105" i="89"/>
  <c r="BN1109" i="89"/>
  <c r="BN1113" i="89"/>
  <c r="BN1117" i="89"/>
  <c r="BN1121" i="89"/>
  <c r="BN1125" i="89"/>
  <c r="BN1129" i="89"/>
  <c r="BN1133" i="89"/>
  <c r="BN1137" i="89"/>
  <c r="BN1141" i="89"/>
  <c r="BN1145" i="89"/>
  <c r="BN1149" i="89"/>
  <c r="BN1153" i="89"/>
  <c r="BN1157" i="89"/>
  <c r="BN1161" i="89"/>
  <c r="BN1165" i="89"/>
  <c r="BN1169" i="89"/>
  <c r="BN1173" i="89"/>
  <c r="BN1177" i="89"/>
  <c r="BN1181" i="89"/>
  <c r="BN1185" i="89"/>
  <c r="BN1189" i="89"/>
  <c r="BN1193" i="89"/>
  <c r="BN1197" i="89"/>
  <c r="BN1201" i="89"/>
  <c r="BN1205" i="89"/>
  <c r="BN1209" i="89"/>
  <c r="BN1213" i="89"/>
  <c r="BN1217" i="89"/>
  <c r="BN1221" i="89"/>
  <c r="BN1225" i="89"/>
  <c r="BN1229" i="89"/>
  <c r="BN1233" i="89"/>
  <c r="BN1237" i="89"/>
  <c r="BN1241" i="89"/>
  <c r="BN1245" i="89"/>
  <c r="BN1249" i="89"/>
  <c r="BN1253" i="89"/>
  <c r="BN1257" i="89"/>
  <c r="BN1261" i="89"/>
  <c r="BN1265" i="89"/>
  <c r="BN1269" i="89"/>
  <c r="BN1273" i="89"/>
  <c r="BN1277" i="89"/>
  <c r="BN1281" i="89"/>
  <c r="BN1285" i="89"/>
  <c r="BN1289" i="89"/>
  <c r="BN1293" i="89"/>
  <c r="BN1297" i="89"/>
  <c r="BN1301" i="89"/>
  <c r="BN1305" i="89"/>
  <c r="BN1309" i="89"/>
  <c r="BN1313" i="89"/>
  <c r="BN1317" i="89"/>
  <c r="BN1321" i="89"/>
  <c r="BN1325" i="89"/>
  <c r="BN1329" i="89"/>
  <c r="BN1333" i="89"/>
  <c r="BN1337" i="89"/>
  <c r="BN1341" i="89"/>
  <c r="BN1345" i="89"/>
  <c r="BN1349" i="89"/>
  <c r="BN1353" i="89"/>
  <c r="BN1357" i="89"/>
  <c r="BN1361" i="89"/>
  <c r="BN1365" i="89"/>
  <c r="BN1369" i="89"/>
  <c r="BN1373" i="89"/>
  <c r="BN1377" i="89"/>
  <c r="BN1381" i="89"/>
  <c r="BN1385" i="89"/>
  <c r="BN1389" i="89"/>
  <c r="BN1393" i="89"/>
  <c r="BN1397" i="89"/>
  <c r="BN1401" i="89"/>
  <c r="BN1405" i="89"/>
  <c r="BN1409" i="89"/>
  <c r="BN1413" i="89"/>
  <c r="BN1417" i="89"/>
  <c r="BN1421" i="89"/>
  <c r="BN1425" i="89"/>
  <c r="BN1429" i="89"/>
  <c r="BN1433" i="89"/>
  <c r="BN1437" i="89"/>
  <c r="BN1441" i="89"/>
  <c r="BN1445" i="89"/>
  <c r="BN1449" i="89"/>
  <c r="BN1453" i="89"/>
  <c r="BN1457" i="89"/>
  <c r="BN1461" i="89"/>
  <c r="BN1465" i="89"/>
  <c r="BN1469" i="89"/>
  <c r="BN1473" i="89"/>
  <c r="BN1477" i="89"/>
  <c r="BN1481" i="89"/>
  <c r="BN1485" i="89"/>
  <c r="BN1489" i="89"/>
  <c r="BN1493" i="89"/>
  <c r="BN492" i="89"/>
  <c r="BN496" i="89"/>
  <c r="BN500" i="89"/>
  <c r="BN504" i="89"/>
  <c r="BN508" i="89"/>
  <c r="BN512" i="89"/>
  <c r="BN516" i="89"/>
  <c r="BN520" i="89"/>
  <c r="BN524" i="89"/>
  <c r="BN528" i="89"/>
  <c r="BN532" i="89"/>
  <c r="BN536" i="89"/>
  <c r="BN540" i="89"/>
  <c r="BN544" i="89"/>
  <c r="BN548" i="89"/>
  <c r="BN552" i="89"/>
  <c r="BN556" i="89"/>
  <c r="BN560" i="89"/>
  <c r="BN564" i="89"/>
  <c r="BN568" i="89"/>
  <c r="BN572" i="89"/>
  <c r="BN576" i="89"/>
  <c r="BN580" i="89"/>
  <c r="BN584" i="89"/>
  <c r="BN588" i="89"/>
  <c r="BN592" i="89"/>
  <c r="BN596" i="89"/>
  <c r="BN600" i="89"/>
  <c r="BN604" i="89"/>
  <c r="BN608" i="89"/>
  <c r="BN612" i="89"/>
  <c r="BN616" i="89"/>
  <c r="BN620" i="89"/>
  <c r="BN624" i="89"/>
  <c r="BN628" i="89"/>
  <c r="BN632" i="89"/>
  <c r="BN636" i="89"/>
  <c r="BN640" i="89"/>
  <c r="BN644" i="89"/>
  <c r="BN648" i="89"/>
  <c r="BN652" i="89"/>
  <c r="BN656" i="89"/>
  <c r="BN660" i="89"/>
  <c r="BN664" i="89"/>
  <c r="BN668" i="89"/>
  <c r="BN672" i="89"/>
  <c r="BN676" i="89"/>
  <c r="BN680" i="89"/>
  <c r="BN684" i="89"/>
  <c r="BN688" i="89"/>
  <c r="BN692" i="89"/>
  <c r="BN696" i="89"/>
  <c r="BN700" i="89"/>
  <c r="BN704" i="89"/>
  <c r="BN708" i="89"/>
  <c r="BN712" i="89"/>
  <c r="BN716" i="89"/>
  <c r="BN720" i="89"/>
  <c r="BN724" i="89"/>
  <c r="BN728" i="89"/>
  <c r="BN732" i="89"/>
  <c r="BN736" i="89"/>
  <c r="BN740" i="89"/>
  <c r="BN744" i="89"/>
  <c r="BN748" i="89"/>
  <c r="BN752" i="89"/>
  <c r="BN756" i="89"/>
  <c r="BN760" i="89"/>
  <c r="BN764" i="89"/>
  <c r="BN768" i="89"/>
  <c r="BN772" i="89"/>
  <c r="BN776" i="89"/>
  <c r="BN780" i="89"/>
  <c r="BN784" i="89"/>
  <c r="BN788" i="89"/>
  <c r="BN792" i="89"/>
  <c r="BN796" i="89"/>
  <c r="BN800" i="89"/>
  <c r="BN804" i="89"/>
  <c r="BN808" i="89"/>
  <c r="BN812" i="89"/>
  <c r="BN816" i="89"/>
  <c r="BN820" i="89"/>
  <c r="BN824" i="89"/>
  <c r="BN828" i="89"/>
  <c r="BN832" i="89"/>
  <c r="BN836" i="89"/>
  <c r="BN840" i="89"/>
  <c r="BN844" i="89"/>
  <c r="BN848" i="89"/>
  <c r="BN852" i="89"/>
  <c r="BN856" i="89"/>
  <c r="BN860" i="89"/>
  <c r="BN864" i="89"/>
  <c r="BN868" i="89"/>
  <c r="BN872" i="89"/>
  <c r="BN876" i="89"/>
  <c r="BN880" i="89"/>
  <c r="BN884" i="89"/>
  <c r="BN888" i="89"/>
  <c r="BN892" i="89"/>
  <c r="BN896" i="89"/>
  <c r="BN900" i="89"/>
  <c r="BN904" i="89"/>
  <c r="BN908" i="89"/>
  <c r="BN912" i="89"/>
  <c r="BN916" i="89"/>
  <c r="BN920" i="89"/>
  <c r="BN924" i="89"/>
  <c r="BN928" i="89"/>
  <c r="BN932" i="89"/>
  <c r="BN936" i="89"/>
  <c r="BN940" i="89"/>
  <c r="BN944" i="89"/>
  <c r="BN948" i="89"/>
  <c r="BN952" i="89"/>
  <c r="BN956" i="89"/>
  <c r="BN960" i="89"/>
  <c r="BN964" i="89"/>
  <c r="BN968" i="89"/>
  <c r="BN972" i="89"/>
  <c r="BN976" i="89"/>
  <c r="BN980" i="89"/>
  <c r="BN984" i="89"/>
  <c r="BN988" i="89"/>
  <c r="BN992" i="89"/>
  <c r="BN996" i="89"/>
  <c r="BN1000" i="89"/>
  <c r="BN1004" i="89"/>
  <c r="BN1008" i="89"/>
  <c r="BN1012" i="89"/>
  <c r="BN1016" i="89"/>
  <c r="BN1020" i="89"/>
  <c r="BN1024" i="89"/>
  <c r="BN1028" i="89"/>
  <c r="BN1032" i="89"/>
  <c r="BN1036" i="89"/>
  <c r="BN1040" i="89"/>
  <c r="BN1044" i="89"/>
  <c r="BN1048" i="89"/>
  <c r="BN1052" i="89"/>
  <c r="BN1056" i="89"/>
  <c r="BN1060" i="89"/>
  <c r="BN1064" i="89"/>
  <c r="BN1068" i="89"/>
  <c r="BN1072" i="89"/>
  <c r="BN1076" i="89"/>
  <c r="BN1080" i="89"/>
  <c r="BN1084" i="89"/>
  <c r="BN1088" i="89"/>
  <c r="BN1092" i="89"/>
  <c r="BN1096" i="89"/>
  <c r="BN1100" i="89"/>
  <c r="BN1104" i="89"/>
  <c r="BN1108" i="89"/>
  <c r="BN1112" i="89"/>
  <c r="BN1116" i="89"/>
  <c r="BN1120" i="89"/>
  <c r="BN1124" i="89"/>
  <c r="BN1128" i="89"/>
  <c r="BN1132" i="89"/>
  <c r="BN1136" i="89"/>
  <c r="BN1140" i="89"/>
  <c r="BN1144" i="89"/>
  <c r="BN1148" i="89"/>
  <c r="BN1152" i="89"/>
  <c r="BN1156" i="89"/>
  <c r="BN1160" i="89"/>
  <c r="BN1164" i="89"/>
  <c r="BN1168" i="89"/>
  <c r="BN1172" i="89"/>
  <c r="BN1176" i="89"/>
  <c r="BN1180" i="89"/>
  <c r="BN1184" i="89"/>
  <c r="BN1188" i="89"/>
  <c r="BN1192" i="89"/>
  <c r="BN1196" i="89"/>
  <c r="BN1200" i="89"/>
  <c r="BN1204" i="89"/>
  <c r="BN1208" i="89"/>
  <c r="BN1212" i="89"/>
  <c r="BN1216" i="89"/>
  <c r="BN1220" i="89"/>
  <c r="BN1224" i="89"/>
  <c r="BN1228" i="89"/>
  <c r="BN1232" i="89"/>
  <c r="BN1236" i="89"/>
  <c r="BN1240" i="89"/>
  <c r="BN1244" i="89"/>
  <c r="BN1248" i="89"/>
  <c r="BN1252" i="89"/>
  <c r="BN1256" i="89"/>
  <c r="BN1260" i="89"/>
  <c r="BN1264" i="89"/>
  <c r="BN1268" i="89"/>
  <c r="BN1272" i="89"/>
  <c r="BN1276" i="89"/>
  <c r="BN1280" i="89"/>
  <c r="BN1284" i="89"/>
  <c r="BN1288" i="89"/>
  <c r="BN1292" i="89"/>
  <c r="BN1296" i="89"/>
  <c r="BN1300" i="89"/>
  <c r="BN1304" i="89"/>
  <c r="BN1308" i="89"/>
  <c r="BN1312" i="89"/>
  <c r="BN1316" i="89"/>
  <c r="BN1320" i="89"/>
  <c r="BN1324" i="89"/>
  <c r="BN1328" i="89"/>
  <c r="BN1332" i="89"/>
  <c r="BN1336" i="89"/>
  <c r="BN1340" i="89"/>
  <c r="BN1344" i="89"/>
  <c r="BN1348" i="89"/>
  <c r="BN1352" i="89"/>
  <c r="BN1356" i="89"/>
  <c r="BN1360" i="89"/>
  <c r="BN1364" i="89"/>
  <c r="BN1368" i="89"/>
  <c r="BN1372" i="89"/>
  <c r="BN1376" i="89"/>
  <c r="BN1380" i="89"/>
  <c r="BN1384" i="89"/>
  <c r="BN1388" i="89"/>
  <c r="BN1392" i="89"/>
  <c r="BN1396" i="89"/>
  <c r="BN1400" i="89"/>
  <c r="BN1404" i="89"/>
  <c r="BN1408" i="89"/>
  <c r="BN1412" i="89"/>
  <c r="BN1416" i="89"/>
  <c r="BN1420" i="89"/>
  <c r="BN1424" i="89"/>
  <c r="BN1428" i="89"/>
  <c r="BN1432" i="89"/>
  <c r="BN1436" i="89"/>
  <c r="BN1440" i="89"/>
  <c r="BN1444" i="89"/>
  <c r="BN1448" i="89"/>
  <c r="BN1452" i="89"/>
  <c r="BN1456" i="89"/>
  <c r="BN1460" i="89"/>
  <c r="BN1464" i="89"/>
  <c r="BN1468" i="89"/>
  <c r="BN1472" i="89"/>
  <c r="BN1476" i="89"/>
  <c r="BN1480" i="89"/>
  <c r="BN1484" i="89"/>
  <c r="BN1488" i="89"/>
  <c r="BN1492" i="89"/>
  <c r="BN1496" i="89"/>
  <c r="BN48" i="89"/>
  <c r="BN44" i="89"/>
  <c r="BN49" i="89"/>
  <c r="BN51" i="89"/>
  <c r="BO47" i="89"/>
  <c r="I54" i="89"/>
  <c r="BM54" i="89"/>
  <c r="I58" i="89"/>
  <c r="BM58" i="89"/>
  <c r="I62" i="89"/>
  <c r="BM62" i="89"/>
  <c r="I66" i="89"/>
  <c r="BM66" i="89"/>
  <c r="I70" i="89"/>
  <c r="BM70" i="89"/>
  <c r="I74" i="89"/>
  <c r="BM74" i="89"/>
  <c r="I78" i="89"/>
  <c r="BM78" i="89"/>
  <c r="I82" i="89"/>
  <c r="BM82" i="89"/>
  <c r="I86" i="89"/>
  <c r="BM86" i="89"/>
  <c r="I90" i="89"/>
  <c r="BM90" i="89"/>
  <c r="I94" i="89"/>
  <c r="BM94" i="89"/>
  <c r="I98" i="89"/>
  <c r="BM98" i="89"/>
  <c r="I102" i="89"/>
  <c r="BM102" i="89"/>
  <c r="I106" i="89"/>
  <c r="BM106" i="89"/>
  <c r="I110" i="89"/>
  <c r="BM110" i="89"/>
  <c r="I114" i="89"/>
  <c r="BM114" i="89"/>
  <c r="I118" i="89"/>
  <c r="BM118" i="89"/>
  <c r="I122" i="89"/>
  <c r="BM122" i="89"/>
  <c r="I126" i="89"/>
  <c r="BM126" i="89"/>
  <c r="I130" i="89"/>
  <c r="BM130" i="89"/>
  <c r="I134" i="89"/>
  <c r="BM134" i="89"/>
  <c r="I138" i="89"/>
  <c r="BM138" i="89"/>
  <c r="I142" i="89"/>
  <c r="BM142" i="89"/>
  <c r="I146" i="89"/>
  <c r="BM146" i="89"/>
  <c r="I150" i="89"/>
  <c r="BM150" i="89"/>
  <c r="I154" i="89"/>
  <c r="BM154" i="89"/>
  <c r="I158" i="89"/>
  <c r="BM158" i="89"/>
  <c r="I162" i="89"/>
  <c r="BM162" i="89"/>
  <c r="I166" i="89"/>
  <c r="BM166" i="89"/>
  <c r="I170" i="89"/>
  <c r="BM170" i="89"/>
  <c r="I174" i="89"/>
  <c r="BM174" i="89"/>
  <c r="I178" i="89"/>
  <c r="BM178" i="89"/>
  <c r="I182" i="89"/>
  <c r="BM182" i="89"/>
  <c r="I186" i="89"/>
  <c r="BM186" i="89"/>
  <c r="I190" i="89"/>
  <c r="BM190" i="89"/>
  <c r="I194" i="89"/>
  <c r="BM194" i="89"/>
  <c r="I198" i="89"/>
  <c r="BM198" i="89"/>
  <c r="I202" i="89"/>
  <c r="BM202" i="89"/>
  <c r="I206" i="89"/>
  <c r="BM206" i="89"/>
  <c r="I210" i="89"/>
  <c r="BM210" i="89"/>
  <c r="I214" i="89"/>
  <c r="BM214" i="89"/>
  <c r="I218" i="89"/>
  <c r="BM218" i="89"/>
  <c r="I222" i="89"/>
  <c r="BM222" i="89"/>
  <c r="I226" i="89"/>
  <c r="BM226" i="89"/>
  <c r="I230" i="89"/>
  <c r="BM230" i="89"/>
  <c r="I234" i="89"/>
  <c r="BM234" i="89"/>
  <c r="I238" i="89"/>
  <c r="BM238" i="89"/>
  <c r="I242" i="89"/>
  <c r="BM242" i="89"/>
  <c r="I246" i="89"/>
  <c r="BM246" i="89"/>
  <c r="I250" i="89"/>
  <c r="BM250" i="89"/>
  <c r="I254" i="89"/>
  <c r="BM254" i="89"/>
  <c r="I258" i="89"/>
  <c r="BM258" i="89"/>
  <c r="I262" i="89"/>
  <c r="BM262" i="89"/>
  <c r="I266" i="89"/>
  <c r="BM266" i="89"/>
  <c r="I270" i="89"/>
  <c r="BM270" i="89"/>
  <c r="I274" i="89"/>
  <c r="BM274" i="89"/>
  <c r="I278" i="89"/>
  <c r="BM278" i="89"/>
  <c r="I282" i="89"/>
  <c r="BM282" i="89"/>
  <c r="I286" i="89"/>
  <c r="BM286" i="89"/>
  <c r="I290" i="89"/>
  <c r="BM290" i="89"/>
  <c r="I294" i="89"/>
  <c r="BM294" i="89"/>
  <c r="I298" i="89"/>
  <c r="BM298" i="89"/>
  <c r="I302" i="89"/>
  <c r="BM302" i="89"/>
  <c r="I306" i="89"/>
  <c r="BM306" i="89"/>
  <c r="I310" i="89"/>
  <c r="BM310" i="89"/>
  <c r="I314" i="89"/>
  <c r="BM314" i="89"/>
  <c r="I318" i="89"/>
  <c r="BM318" i="89"/>
  <c r="I322" i="89"/>
  <c r="BM322" i="89"/>
  <c r="I326" i="89"/>
  <c r="BM326" i="89"/>
  <c r="I330" i="89"/>
  <c r="BM330" i="89"/>
  <c r="I334" i="89"/>
  <c r="BM334" i="89"/>
  <c r="I338" i="89"/>
  <c r="BM338" i="89"/>
  <c r="I342" i="89"/>
  <c r="BM342" i="89"/>
  <c r="I346" i="89"/>
  <c r="BM346" i="89"/>
  <c r="I350" i="89"/>
  <c r="BM350" i="89"/>
  <c r="I354" i="89"/>
  <c r="BM354" i="89"/>
  <c r="I358" i="89"/>
  <c r="BM358" i="89"/>
  <c r="I362" i="89"/>
  <c r="BM362" i="89"/>
  <c r="I366" i="89"/>
  <c r="BM366" i="89"/>
  <c r="I370" i="89"/>
  <c r="BM370" i="89"/>
  <c r="I374" i="89"/>
  <c r="BM374" i="89"/>
  <c r="I378" i="89"/>
  <c r="BM378" i="89"/>
  <c r="I382" i="89"/>
  <c r="BM382" i="89"/>
  <c r="I386" i="89"/>
  <c r="BM386" i="89"/>
  <c r="I390" i="89"/>
  <c r="BM390" i="89"/>
  <c r="I394" i="89"/>
  <c r="BM394" i="89"/>
  <c r="I398" i="89"/>
  <c r="BM398" i="89"/>
  <c r="I402" i="89"/>
  <c r="BM402" i="89"/>
  <c r="I406" i="89"/>
  <c r="BM406" i="89"/>
  <c r="I410" i="89"/>
  <c r="BM410" i="89"/>
  <c r="I414" i="89"/>
  <c r="BM414" i="89"/>
  <c r="I418" i="89"/>
  <c r="BM418" i="89"/>
  <c r="I422" i="89"/>
  <c r="BM422" i="89"/>
  <c r="I426" i="89"/>
  <c r="BM426" i="89"/>
  <c r="I430" i="89"/>
  <c r="BM430" i="89"/>
  <c r="I434" i="89"/>
  <c r="BM434" i="89"/>
  <c r="I438" i="89"/>
  <c r="BM438" i="89"/>
  <c r="I442" i="89"/>
  <c r="BM442" i="89"/>
  <c r="I446" i="89"/>
  <c r="BM446" i="89"/>
  <c r="I450" i="89"/>
  <c r="BM450" i="89"/>
  <c r="I454" i="89"/>
  <c r="BM454" i="89"/>
  <c r="I458" i="89"/>
  <c r="BM458" i="89"/>
  <c r="I462" i="89"/>
  <c r="BM462" i="89"/>
  <c r="I466" i="89"/>
  <c r="BM466" i="89"/>
  <c r="I470" i="89"/>
  <c r="BM470" i="89"/>
  <c r="I474" i="89"/>
  <c r="BM474" i="89"/>
  <c r="I478" i="89"/>
  <c r="BM478" i="89"/>
  <c r="I482" i="89"/>
  <c r="BM482" i="89"/>
  <c r="I53" i="89"/>
  <c r="BM53" i="89"/>
  <c r="I57" i="89"/>
  <c r="BM57" i="89"/>
  <c r="I61" i="89"/>
  <c r="BM61" i="89"/>
  <c r="I65" i="89"/>
  <c r="BM65" i="89"/>
  <c r="I69" i="89"/>
  <c r="BM69" i="89"/>
  <c r="I73" i="89"/>
  <c r="BM73" i="89"/>
  <c r="I77" i="89"/>
  <c r="BM77" i="89"/>
  <c r="I81" i="89"/>
  <c r="BM81" i="89"/>
  <c r="I85" i="89"/>
  <c r="BM85" i="89"/>
  <c r="I89" i="89"/>
  <c r="BM89" i="89"/>
  <c r="I93" i="89"/>
  <c r="BM93" i="89"/>
  <c r="I97" i="89"/>
  <c r="BM97" i="89"/>
  <c r="I101" i="89"/>
  <c r="BM101" i="89"/>
  <c r="I105" i="89"/>
  <c r="BM105" i="89"/>
  <c r="I109" i="89"/>
  <c r="BM109" i="89"/>
  <c r="I113" i="89"/>
  <c r="BM113" i="89"/>
  <c r="I117" i="89"/>
  <c r="BM117" i="89"/>
  <c r="I121" i="89"/>
  <c r="BM121" i="89"/>
  <c r="I125" i="89"/>
  <c r="BM125" i="89"/>
  <c r="I129" i="89"/>
  <c r="BM129" i="89"/>
  <c r="I133" i="89"/>
  <c r="BM133" i="89"/>
  <c r="I137" i="89"/>
  <c r="BM137" i="89"/>
  <c r="I141" i="89"/>
  <c r="BM141" i="89"/>
  <c r="I145" i="89"/>
  <c r="BM145" i="89"/>
  <c r="I149" i="89"/>
  <c r="BM149" i="89"/>
  <c r="I153" i="89"/>
  <c r="BM153" i="89"/>
  <c r="I157" i="89"/>
  <c r="BM157" i="89"/>
  <c r="I161" i="89"/>
  <c r="BM161" i="89"/>
  <c r="I165" i="89"/>
  <c r="BM165" i="89"/>
  <c r="I169" i="89"/>
  <c r="BM169" i="89"/>
  <c r="I173" i="89"/>
  <c r="BM173" i="89"/>
  <c r="I177" i="89"/>
  <c r="BM177" i="89"/>
  <c r="I181" i="89"/>
  <c r="BM181" i="89"/>
  <c r="I185" i="89"/>
  <c r="BM185" i="89"/>
  <c r="I189" i="89"/>
  <c r="BM189" i="89"/>
  <c r="I193" i="89"/>
  <c r="BM193" i="89"/>
  <c r="I197" i="89"/>
  <c r="BM197" i="89"/>
  <c r="I201" i="89"/>
  <c r="BM201" i="89"/>
  <c r="I205" i="89"/>
  <c r="BM205" i="89"/>
  <c r="I209" i="89"/>
  <c r="BM209" i="89"/>
  <c r="I213" i="89"/>
  <c r="BM213" i="89"/>
  <c r="I217" i="89"/>
  <c r="BM217" i="89"/>
  <c r="I221" i="89"/>
  <c r="BM221" i="89"/>
  <c r="I225" i="89"/>
  <c r="BM225" i="89"/>
  <c r="I229" i="89"/>
  <c r="BM229" i="89"/>
  <c r="I233" i="89"/>
  <c r="BM233" i="89"/>
  <c r="I237" i="89"/>
  <c r="BM237" i="89"/>
  <c r="I241" i="89"/>
  <c r="BM241" i="89"/>
  <c r="I245" i="89"/>
  <c r="BM245" i="89"/>
  <c r="I249" i="89"/>
  <c r="BM249" i="89"/>
  <c r="I253" i="89"/>
  <c r="BM253" i="89"/>
  <c r="I257" i="89"/>
  <c r="BM257" i="89"/>
  <c r="I261" i="89"/>
  <c r="BM261" i="89"/>
  <c r="I265" i="89"/>
  <c r="BM265" i="89"/>
  <c r="I269" i="89"/>
  <c r="BM269" i="89"/>
  <c r="I273" i="89"/>
  <c r="BM273" i="89"/>
  <c r="I277" i="89"/>
  <c r="BM277" i="89"/>
  <c r="I281" i="89"/>
  <c r="BM281" i="89"/>
  <c r="I285" i="89"/>
  <c r="BM285" i="89"/>
  <c r="I289" i="89"/>
  <c r="BM289" i="89"/>
  <c r="I293" i="89"/>
  <c r="BM293" i="89"/>
  <c r="I297" i="89"/>
  <c r="BM297" i="89"/>
  <c r="I301" i="89"/>
  <c r="BM301" i="89"/>
  <c r="I305" i="89"/>
  <c r="BM305" i="89"/>
  <c r="I309" i="89"/>
  <c r="BM309" i="89"/>
  <c r="I313" i="89"/>
  <c r="BM313" i="89"/>
  <c r="I317" i="89"/>
  <c r="BM317" i="89"/>
  <c r="I321" i="89"/>
  <c r="BM321" i="89"/>
  <c r="I325" i="89"/>
  <c r="BM325" i="89"/>
  <c r="I329" i="89"/>
  <c r="BM329" i="89"/>
  <c r="I333" i="89"/>
  <c r="BM333" i="89"/>
  <c r="I337" i="89"/>
  <c r="BM337" i="89"/>
  <c r="I341" i="89"/>
  <c r="BM341" i="89"/>
  <c r="I345" i="89"/>
  <c r="BM345" i="89"/>
  <c r="I349" i="89"/>
  <c r="BM349" i="89"/>
  <c r="I353" i="89"/>
  <c r="BM353" i="89"/>
  <c r="I357" i="89"/>
  <c r="BM357" i="89"/>
  <c r="I361" i="89"/>
  <c r="BM361" i="89"/>
  <c r="I365" i="89"/>
  <c r="BM365" i="89"/>
  <c r="I369" i="89"/>
  <c r="BM369" i="89"/>
  <c r="I373" i="89"/>
  <c r="BM373" i="89"/>
  <c r="I377" i="89"/>
  <c r="BM377" i="89"/>
  <c r="I381" i="89"/>
  <c r="BM381" i="89"/>
  <c r="I385" i="89"/>
  <c r="BM385" i="89"/>
  <c r="I389" i="89"/>
  <c r="BM389" i="89"/>
  <c r="I393" i="89"/>
  <c r="BM393" i="89"/>
  <c r="I397" i="89"/>
  <c r="BM397" i="89"/>
  <c r="I401" i="89"/>
  <c r="BM401" i="89"/>
  <c r="I405" i="89"/>
  <c r="BM405" i="89"/>
  <c r="I409" i="89"/>
  <c r="BM409" i="89"/>
  <c r="I413" i="89"/>
  <c r="BM413" i="89"/>
  <c r="I417" i="89"/>
  <c r="BM417" i="89"/>
  <c r="I421" i="89"/>
  <c r="BM421" i="89"/>
  <c r="I425" i="89"/>
  <c r="BM425" i="89"/>
  <c r="I429" i="89"/>
  <c r="BM429" i="89"/>
  <c r="I433" i="89"/>
  <c r="BM433" i="89"/>
  <c r="I437" i="89"/>
  <c r="BM437" i="89"/>
  <c r="I441" i="89"/>
  <c r="BM441" i="89"/>
  <c r="I445" i="89"/>
  <c r="BM445" i="89"/>
  <c r="I449" i="89"/>
  <c r="BM449" i="89"/>
  <c r="I453" i="89"/>
  <c r="BM453" i="89"/>
  <c r="I457" i="89"/>
  <c r="BM457" i="89"/>
  <c r="I461" i="89"/>
  <c r="BM461" i="89"/>
  <c r="I465" i="89"/>
  <c r="BM465" i="89"/>
  <c r="I469" i="89"/>
  <c r="BM469" i="89"/>
  <c r="I473" i="89"/>
  <c r="BM473" i="89"/>
  <c r="I477" i="89"/>
  <c r="BM477" i="89"/>
  <c r="I481" i="89"/>
  <c r="BM481" i="89"/>
  <c r="I52" i="89"/>
  <c r="BM52" i="89"/>
  <c r="I56" i="89"/>
  <c r="BM56" i="89"/>
  <c r="I60" i="89"/>
  <c r="BM60" i="89"/>
  <c r="I64" i="89"/>
  <c r="BM64" i="89"/>
  <c r="I68" i="89"/>
  <c r="BM68" i="89"/>
  <c r="I72" i="89"/>
  <c r="BM72" i="89"/>
  <c r="I76" i="89"/>
  <c r="BM76" i="89"/>
  <c r="I80" i="89"/>
  <c r="BM80" i="89"/>
  <c r="I84" i="89"/>
  <c r="BM84" i="89"/>
  <c r="I88" i="89"/>
  <c r="BM88" i="89"/>
  <c r="I92" i="89"/>
  <c r="BM92" i="89"/>
  <c r="I96" i="89"/>
  <c r="BM96" i="89"/>
  <c r="I100" i="89"/>
  <c r="BM100" i="89"/>
  <c r="I104" i="89"/>
  <c r="BM104" i="89"/>
  <c r="I108" i="89"/>
  <c r="BM108" i="89"/>
  <c r="I112" i="89"/>
  <c r="BM112" i="89"/>
  <c r="I116" i="89"/>
  <c r="BM116" i="89"/>
  <c r="I120" i="89"/>
  <c r="BM120" i="89"/>
  <c r="I124" i="89"/>
  <c r="BM124" i="89"/>
  <c r="I128" i="89"/>
  <c r="BM128" i="89"/>
  <c r="I132" i="89"/>
  <c r="BM132" i="89"/>
  <c r="I136" i="89"/>
  <c r="BM136" i="89"/>
  <c r="I140" i="89"/>
  <c r="BM140" i="89"/>
  <c r="I144" i="89"/>
  <c r="BM144" i="89"/>
  <c r="I148" i="89"/>
  <c r="BM148" i="89"/>
  <c r="I152" i="89"/>
  <c r="BM152" i="89"/>
  <c r="I156" i="89"/>
  <c r="BM156" i="89"/>
  <c r="I160" i="89"/>
  <c r="BM160" i="89"/>
  <c r="I164" i="89"/>
  <c r="BM164" i="89"/>
  <c r="I168" i="89"/>
  <c r="BM168" i="89"/>
  <c r="I172" i="89"/>
  <c r="BM172" i="89"/>
  <c r="I176" i="89"/>
  <c r="BM176" i="89"/>
  <c r="I180" i="89"/>
  <c r="BM180" i="89"/>
  <c r="I184" i="89"/>
  <c r="BM184" i="89"/>
  <c r="I188" i="89"/>
  <c r="BM188" i="89"/>
  <c r="I192" i="89"/>
  <c r="BM192" i="89"/>
  <c r="I196" i="89"/>
  <c r="BM196" i="89"/>
  <c r="I200" i="89"/>
  <c r="BM200" i="89"/>
  <c r="I204" i="89"/>
  <c r="BM204" i="89"/>
  <c r="I208" i="89"/>
  <c r="BM208" i="89"/>
  <c r="I212" i="89"/>
  <c r="BM212" i="89"/>
  <c r="I216" i="89"/>
  <c r="BM216" i="89"/>
  <c r="I220" i="89"/>
  <c r="BM220" i="89"/>
  <c r="I224" i="89"/>
  <c r="BM224" i="89"/>
  <c r="I228" i="89"/>
  <c r="BM228" i="89"/>
  <c r="I232" i="89"/>
  <c r="BM232" i="89"/>
  <c r="I236" i="89"/>
  <c r="BM236" i="89"/>
  <c r="I240" i="89"/>
  <c r="BM240" i="89"/>
  <c r="I244" i="89"/>
  <c r="BM244" i="89"/>
  <c r="I248" i="89"/>
  <c r="BM248" i="89"/>
  <c r="I252" i="89"/>
  <c r="BM252" i="89"/>
  <c r="I256" i="89"/>
  <c r="BM256" i="89"/>
  <c r="I260" i="89"/>
  <c r="BM260" i="89"/>
  <c r="I264" i="89"/>
  <c r="BM264" i="89"/>
  <c r="I268" i="89"/>
  <c r="BM268" i="89"/>
  <c r="I272" i="89"/>
  <c r="BM272" i="89"/>
  <c r="I276" i="89"/>
  <c r="BM276" i="89"/>
  <c r="I280" i="89"/>
  <c r="BM280" i="89"/>
  <c r="I284" i="89"/>
  <c r="BM284" i="89"/>
  <c r="I288" i="89"/>
  <c r="BM288" i="89"/>
  <c r="I292" i="89"/>
  <c r="BM292" i="89"/>
  <c r="I296" i="89"/>
  <c r="BM296" i="89"/>
  <c r="I300" i="89"/>
  <c r="BM300" i="89"/>
  <c r="I304" i="89"/>
  <c r="BM304" i="89"/>
  <c r="I308" i="89"/>
  <c r="BM308" i="89"/>
  <c r="I312" i="89"/>
  <c r="BM312" i="89"/>
  <c r="I316" i="89"/>
  <c r="BM316" i="89"/>
  <c r="I320" i="89"/>
  <c r="BM320" i="89"/>
  <c r="I324" i="89"/>
  <c r="BM324" i="89"/>
  <c r="I328" i="89"/>
  <c r="BM328" i="89"/>
  <c r="I332" i="89"/>
  <c r="BM332" i="89"/>
  <c r="I336" i="89"/>
  <c r="BM336" i="89"/>
  <c r="I340" i="89"/>
  <c r="BM340" i="89"/>
  <c r="I344" i="89"/>
  <c r="BM344" i="89"/>
  <c r="I348" i="89"/>
  <c r="BM348" i="89"/>
  <c r="I352" i="89"/>
  <c r="BM352" i="89"/>
  <c r="I356" i="89"/>
  <c r="BM356" i="89"/>
  <c r="I360" i="89"/>
  <c r="BM360" i="89"/>
  <c r="I364" i="89"/>
  <c r="BM364" i="89"/>
  <c r="I368" i="89"/>
  <c r="BM368" i="89"/>
  <c r="I372" i="89"/>
  <c r="BM372" i="89"/>
  <c r="I376" i="89"/>
  <c r="BM376" i="89"/>
  <c r="I380" i="89"/>
  <c r="BM380" i="89"/>
  <c r="I384" i="89"/>
  <c r="BM384" i="89"/>
  <c r="I388" i="89"/>
  <c r="BM388" i="89"/>
  <c r="I392" i="89"/>
  <c r="BM392" i="89"/>
  <c r="I396" i="89"/>
  <c r="BM396" i="89"/>
  <c r="I400" i="89"/>
  <c r="BM400" i="89"/>
  <c r="I404" i="89"/>
  <c r="BM404" i="89"/>
  <c r="I408" i="89"/>
  <c r="BM408" i="89"/>
  <c r="I412" i="89"/>
  <c r="BM412" i="89"/>
  <c r="I416" i="89"/>
  <c r="BM416" i="89"/>
  <c r="I420" i="89"/>
  <c r="BM420" i="89"/>
  <c r="I424" i="89"/>
  <c r="BM424" i="89"/>
  <c r="I428" i="89"/>
  <c r="BM428" i="89"/>
  <c r="I432" i="89"/>
  <c r="BM432" i="89"/>
  <c r="I436" i="89"/>
  <c r="BM436" i="89"/>
  <c r="I440" i="89"/>
  <c r="BM440" i="89"/>
  <c r="I444" i="89"/>
  <c r="BM444" i="89"/>
  <c r="I448" i="89"/>
  <c r="BM448" i="89"/>
  <c r="I452" i="89"/>
  <c r="BM452" i="89"/>
  <c r="I456" i="89"/>
  <c r="BM456" i="89"/>
  <c r="I460" i="89"/>
  <c r="BM460" i="89"/>
  <c r="I464" i="89"/>
  <c r="BM464" i="89"/>
  <c r="I468" i="89"/>
  <c r="BM468" i="89"/>
  <c r="I472" i="89"/>
  <c r="BM472" i="89"/>
  <c r="I476" i="89"/>
  <c r="BM476" i="89"/>
  <c r="I480" i="89"/>
  <c r="BM480" i="89"/>
  <c r="I51" i="89"/>
  <c r="BM51" i="89"/>
  <c r="I55" i="89"/>
  <c r="BM55" i="89"/>
  <c r="I59" i="89"/>
  <c r="BM59" i="89"/>
  <c r="I63" i="89"/>
  <c r="BM63" i="89"/>
  <c r="I67" i="89"/>
  <c r="BM67" i="89"/>
  <c r="I71" i="89"/>
  <c r="BM71" i="89"/>
  <c r="I75" i="89"/>
  <c r="BM75" i="89"/>
  <c r="I79" i="89"/>
  <c r="BM79" i="89"/>
  <c r="I83" i="89"/>
  <c r="BM83" i="89"/>
  <c r="I87" i="89"/>
  <c r="BM87" i="89"/>
  <c r="I91" i="89"/>
  <c r="BM91" i="89"/>
  <c r="I95" i="89"/>
  <c r="BM95" i="89"/>
  <c r="I99" i="89"/>
  <c r="BM99" i="89"/>
  <c r="I103" i="89"/>
  <c r="BM103" i="89"/>
  <c r="I107" i="89"/>
  <c r="BM107" i="89"/>
  <c r="I111" i="89"/>
  <c r="BM111" i="89"/>
  <c r="I115" i="89"/>
  <c r="BM115" i="89"/>
  <c r="I119" i="89"/>
  <c r="BM119" i="89"/>
  <c r="I123" i="89"/>
  <c r="BM123" i="89"/>
  <c r="I127" i="89"/>
  <c r="BM127" i="89"/>
  <c r="I131" i="89"/>
  <c r="BM131" i="89"/>
  <c r="I135" i="89"/>
  <c r="BM135" i="89"/>
  <c r="I139" i="89"/>
  <c r="BM139" i="89"/>
  <c r="I143" i="89"/>
  <c r="BM143" i="89"/>
  <c r="I147" i="89"/>
  <c r="BM147" i="89"/>
  <c r="I151" i="89"/>
  <c r="BM151" i="89"/>
  <c r="I155" i="89"/>
  <c r="BM155" i="89"/>
  <c r="I159" i="89"/>
  <c r="BM159" i="89"/>
  <c r="I163" i="89"/>
  <c r="BM163" i="89"/>
  <c r="I167" i="89"/>
  <c r="BM167" i="89"/>
  <c r="I171" i="89"/>
  <c r="BM171" i="89"/>
  <c r="I175" i="89"/>
  <c r="BM175" i="89"/>
  <c r="I179" i="89"/>
  <c r="BM179" i="89"/>
  <c r="I183" i="89"/>
  <c r="BM183" i="89"/>
  <c r="I187" i="89"/>
  <c r="BM187" i="89"/>
  <c r="I191" i="89"/>
  <c r="BM191" i="89"/>
  <c r="I195" i="89"/>
  <c r="BM195" i="89"/>
  <c r="I199" i="89"/>
  <c r="BM199" i="89"/>
  <c r="I203" i="89"/>
  <c r="BM203" i="89"/>
  <c r="I207" i="89"/>
  <c r="BM207" i="89"/>
  <c r="I211" i="89"/>
  <c r="BM211" i="89"/>
  <c r="I215" i="89"/>
  <c r="BM215" i="89"/>
  <c r="I219" i="89"/>
  <c r="BM219" i="89"/>
  <c r="I223" i="89"/>
  <c r="BM223" i="89"/>
  <c r="I227" i="89"/>
  <c r="BM227" i="89"/>
  <c r="I231" i="89"/>
  <c r="BM231" i="89"/>
  <c r="I235" i="89"/>
  <c r="BM235" i="89"/>
  <c r="I239" i="89"/>
  <c r="BM239" i="89"/>
  <c r="I243" i="89"/>
  <c r="BM243" i="89"/>
  <c r="I247" i="89"/>
  <c r="BM247" i="89"/>
  <c r="I251" i="89"/>
  <c r="BM251" i="89"/>
  <c r="I255" i="89"/>
  <c r="BM255" i="89"/>
  <c r="I259" i="89"/>
  <c r="BM259" i="89"/>
  <c r="I263" i="89"/>
  <c r="BM263" i="89"/>
  <c r="I267" i="89"/>
  <c r="BM267" i="89"/>
  <c r="I271" i="89"/>
  <c r="BM271" i="89"/>
  <c r="I275" i="89"/>
  <c r="BM275" i="89"/>
  <c r="I279" i="89"/>
  <c r="BM279" i="89"/>
  <c r="I283" i="89"/>
  <c r="BM283" i="89"/>
  <c r="I287" i="89"/>
  <c r="BM287" i="89"/>
  <c r="I291" i="89"/>
  <c r="BM291" i="89"/>
  <c r="I295" i="89"/>
  <c r="BM295" i="89"/>
  <c r="I299" i="89"/>
  <c r="BM299" i="89"/>
  <c r="I303" i="89"/>
  <c r="BM303" i="89"/>
  <c r="I307" i="89"/>
  <c r="BM307" i="89"/>
  <c r="I311" i="89"/>
  <c r="BM311" i="89"/>
  <c r="I315" i="89"/>
  <c r="BM315" i="89"/>
  <c r="I319" i="89"/>
  <c r="BM319" i="89"/>
  <c r="I323" i="89"/>
  <c r="BM323" i="89"/>
  <c r="I327" i="89"/>
  <c r="BM327" i="89"/>
  <c r="I331" i="89"/>
  <c r="BM331" i="89"/>
  <c r="I335" i="89"/>
  <c r="BM335" i="89"/>
  <c r="I339" i="89"/>
  <c r="BM339" i="89"/>
  <c r="I343" i="89"/>
  <c r="BM343" i="89"/>
  <c r="I347" i="89"/>
  <c r="BM347" i="89"/>
  <c r="I351" i="89"/>
  <c r="BM351" i="89"/>
  <c r="I355" i="89"/>
  <c r="BM355" i="89"/>
  <c r="I359" i="89"/>
  <c r="BM359" i="89"/>
  <c r="I363" i="89"/>
  <c r="BM363" i="89"/>
  <c r="I367" i="89"/>
  <c r="BM367" i="89"/>
  <c r="I371" i="89"/>
  <c r="BM371" i="89"/>
  <c r="I375" i="89"/>
  <c r="BM375" i="89"/>
  <c r="I379" i="89"/>
  <c r="BM379" i="89"/>
  <c r="I383" i="89"/>
  <c r="BM383" i="89"/>
  <c r="I387" i="89"/>
  <c r="BM387" i="89"/>
  <c r="I391" i="89"/>
  <c r="BM391" i="89"/>
  <c r="I395" i="89"/>
  <c r="BM395" i="89"/>
  <c r="I399" i="89"/>
  <c r="BM399" i="89"/>
  <c r="I403" i="89"/>
  <c r="BM403" i="89"/>
  <c r="I407" i="89"/>
  <c r="BM407" i="89"/>
  <c r="I411" i="89"/>
  <c r="BM411" i="89"/>
  <c r="I415" i="89"/>
  <c r="BM415" i="89"/>
  <c r="I419" i="89"/>
  <c r="BM419" i="89"/>
  <c r="I423" i="89"/>
  <c r="BM423" i="89"/>
  <c r="I427" i="89"/>
  <c r="BM427" i="89"/>
  <c r="I431" i="89"/>
  <c r="BM431" i="89"/>
  <c r="I435" i="89"/>
  <c r="BM435" i="89"/>
  <c r="I439" i="89"/>
  <c r="BM439" i="89"/>
  <c r="I443" i="89"/>
  <c r="BM443" i="89"/>
  <c r="I447" i="89"/>
  <c r="BM447" i="89"/>
  <c r="I451" i="89"/>
  <c r="BM451" i="89"/>
  <c r="I455" i="89"/>
  <c r="BM455" i="89"/>
  <c r="I459" i="89"/>
  <c r="BM459" i="89"/>
  <c r="I463" i="89"/>
  <c r="BM463" i="89"/>
  <c r="I467" i="89"/>
  <c r="BM467" i="89"/>
  <c r="I471" i="89"/>
  <c r="BM471" i="89"/>
  <c r="I475" i="89"/>
  <c r="BM475" i="89"/>
  <c r="I479" i="89"/>
  <c r="BM479" i="89"/>
  <c r="I483" i="89"/>
  <c r="BM483" i="89"/>
  <c r="I486" i="89"/>
  <c r="BM486" i="89"/>
  <c r="I490" i="89"/>
  <c r="BM490" i="89"/>
  <c r="I494" i="89"/>
  <c r="BM494" i="89"/>
  <c r="I498" i="89"/>
  <c r="BM498" i="89"/>
  <c r="I502" i="89"/>
  <c r="BM502" i="89"/>
  <c r="I506" i="89"/>
  <c r="BM506" i="89"/>
  <c r="I510" i="89"/>
  <c r="BM510" i="89"/>
  <c r="I514" i="89"/>
  <c r="BM514" i="89"/>
  <c r="I518" i="89"/>
  <c r="BM518" i="89"/>
  <c r="I522" i="89"/>
  <c r="BM522" i="89"/>
  <c r="I526" i="89"/>
  <c r="BM526" i="89"/>
  <c r="I530" i="89"/>
  <c r="BM530" i="89"/>
  <c r="I534" i="89"/>
  <c r="BM534" i="89"/>
  <c r="I538" i="89"/>
  <c r="BM538" i="89"/>
  <c r="I542" i="89"/>
  <c r="BM542" i="89"/>
  <c r="I546" i="89"/>
  <c r="BM546" i="89"/>
  <c r="I550" i="89"/>
  <c r="BM550" i="89"/>
  <c r="I554" i="89"/>
  <c r="BM554" i="89"/>
  <c r="I558" i="89"/>
  <c r="BM558" i="89"/>
  <c r="I562" i="89"/>
  <c r="BM562" i="89"/>
  <c r="I566" i="89"/>
  <c r="BM566" i="89"/>
  <c r="I570" i="89"/>
  <c r="BM570" i="89"/>
  <c r="I574" i="89"/>
  <c r="BM574" i="89"/>
  <c r="I578" i="89"/>
  <c r="BM578" i="89"/>
  <c r="I582" i="89"/>
  <c r="BM582" i="89"/>
  <c r="I586" i="89"/>
  <c r="BM586" i="89"/>
  <c r="I590" i="89"/>
  <c r="BM590" i="89"/>
  <c r="I594" i="89"/>
  <c r="BM594" i="89"/>
  <c r="I598" i="89"/>
  <c r="BM598" i="89"/>
  <c r="I602" i="89"/>
  <c r="BM602" i="89"/>
  <c r="I606" i="89"/>
  <c r="BM606" i="89"/>
  <c r="I610" i="89"/>
  <c r="BM610" i="89"/>
  <c r="I614" i="89"/>
  <c r="BM614" i="89"/>
  <c r="I618" i="89"/>
  <c r="BM618" i="89"/>
  <c r="I622" i="89"/>
  <c r="BM622" i="89"/>
  <c r="I626" i="89"/>
  <c r="BM626" i="89"/>
  <c r="I630" i="89"/>
  <c r="BM630" i="89"/>
  <c r="I634" i="89"/>
  <c r="BM634" i="89"/>
  <c r="I638" i="89"/>
  <c r="BM638" i="89"/>
  <c r="I642" i="89"/>
  <c r="BM642" i="89"/>
  <c r="I646" i="89"/>
  <c r="BM646" i="89"/>
  <c r="I650" i="89"/>
  <c r="BM650" i="89"/>
  <c r="I654" i="89"/>
  <c r="BM654" i="89"/>
  <c r="I658" i="89"/>
  <c r="BM658" i="89"/>
  <c r="I662" i="89"/>
  <c r="BM662" i="89"/>
  <c r="I666" i="89"/>
  <c r="BM666" i="89"/>
  <c r="I670" i="89"/>
  <c r="BM670" i="89"/>
  <c r="I674" i="89"/>
  <c r="BM674" i="89"/>
  <c r="I678" i="89"/>
  <c r="BM678" i="89"/>
  <c r="I682" i="89"/>
  <c r="BM682" i="89"/>
  <c r="I686" i="89"/>
  <c r="BM686" i="89"/>
  <c r="I690" i="89"/>
  <c r="BM690" i="89"/>
  <c r="I694" i="89"/>
  <c r="BM694" i="89"/>
  <c r="I698" i="89"/>
  <c r="BM698" i="89"/>
  <c r="I702" i="89"/>
  <c r="BM702" i="89"/>
  <c r="I706" i="89"/>
  <c r="BM706" i="89"/>
  <c r="I710" i="89"/>
  <c r="BM710" i="89"/>
  <c r="I714" i="89"/>
  <c r="BM714" i="89"/>
  <c r="I718" i="89"/>
  <c r="BM718" i="89"/>
  <c r="I722" i="89"/>
  <c r="BM722" i="89"/>
  <c r="I726" i="89"/>
  <c r="BM726" i="89"/>
  <c r="I730" i="89"/>
  <c r="BM730" i="89"/>
  <c r="I734" i="89"/>
  <c r="BM734" i="89"/>
  <c r="I738" i="89"/>
  <c r="BM738" i="89"/>
  <c r="I742" i="89"/>
  <c r="BM742" i="89"/>
  <c r="I746" i="89"/>
  <c r="BM746" i="89"/>
  <c r="I750" i="89"/>
  <c r="BM750" i="89"/>
  <c r="I754" i="89"/>
  <c r="BM754" i="89"/>
  <c r="I758" i="89"/>
  <c r="BM758" i="89"/>
  <c r="I762" i="89"/>
  <c r="BM762" i="89"/>
  <c r="I766" i="89"/>
  <c r="BM766" i="89"/>
  <c r="I770" i="89"/>
  <c r="BM770" i="89"/>
  <c r="I774" i="89"/>
  <c r="BM774" i="89"/>
  <c r="I778" i="89"/>
  <c r="BM778" i="89"/>
  <c r="I782" i="89"/>
  <c r="BM782" i="89"/>
  <c r="I786" i="89"/>
  <c r="BM786" i="89"/>
  <c r="I790" i="89"/>
  <c r="BM790" i="89"/>
  <c r="I794" i="89"/>
  <c r="BM794" i="89"/>
  <c r="I798" i="89"/>
  <c r="BM798" i="89"/>
  <c r="I802" i="89"/>
  <c r="BM802" i="89"/>
  <c r="I806" i="89"/>
  <c r="BM806" i="89"/>
  <c r="I810" i="89"/>
  <c r="BM810" i="89"/>
  <c r="I814" i="89"/>
  <c r="BM814" i="89"/>
  <c r="I818" i="89"/>
  <c r="BM818" i="89"/>
  <c r="I822" i="89"/>
  <c r="BM822" i="89"/>
  <c r="I826" i="89"/>
  <c r="BM826" i="89"/>
  <c r="I830" i="89"/>
  <c r="BM830" i="89"/>
  <c r="I834" i="89"/>
  <c r="BM834" i="89"/>
  <c r="I838" i="89"/>
  <c r="BM838" i="89"/>
  <c r="I842" i="89"/>
  <c r="BM842" i="89"/>
  <c r="I846" i="89"/>
  <c r="BM846" i="89"/>
  <c r="I850" i="89"/>
  <c r="BM850" i="89"/>
  <c r="I854" i="89"/>
  <c r="BM854" i="89"/>
  <c r="I858" i="89"/>
  <c r="BM858" i="89"/>
  <c r="I862" i="89"/>
  <c r="BM862" i="89"/>
  <c r="I866" i="89"/>
  <c r="BM866" i="89"/>
  <c r="I870" i="89"/>
  <c r="BM870" i="89"/>
  <c r="I874" i="89"/>
  <c r="BM874" i="89"/>
  <c r="I878" i="89"/>
  <c r="BM878" i="89"/>
  <c r="I882" i="89"/>
  <c r="BM882" i="89"/>
  <c r="I886" i="89"/>
  <c r="BM886" i="89"/>
  <c r="I890" i="89"/>
  <c r="BM890" i="89"/>
  <c r="I894" i="89"/>
  <c r="BM894" i="89"/>
  <c r="I898" i="89"/>
  <c r="BM898" i="89"/>
  <c r="I902" i="89"/>
  <c r="BM902" i="89"/>
  <c r="I906" i="89"/>
  <c r="BM906" i="89"/>
  <c r="I910" i="89"/>
  <c r="BM910" i="89"/>
  <c r="I914" i="89"/>
  <c r="BM914" i="89"/>
  <c r="I918" i="89"/>
  <c r="BM918" i="89"/>
  <c r="I922" i="89"/>
  <c r="BM922" i="89"/>
  <c r="I926" i="89"/>
  <c r="BM926" i="89"/>
  <c r="I930" i="89"/>
  <c r="BM930" i="89"/>
  <c r="I934" i="89"/>
  <c r="BM934" i="89"/>
  <c r="I938" i="89"/>
  <c r="BM938" i="89"/>
  <c r="I942" i="89"/>
  <c r="BM942" i="89"/>
  <c r="I946" i="89"/>
  <c r="BM946" i="89"/>
  <c r="I950" i="89"/>
  <c r="BM950" i="89"/>
  <c r="I954" i="89"/>
  <c r="BM954" i="89"/>
  <c r="I958" i="89"/>
  <c r="BM958" i="89"/>
  <c r="I962" i="89"/>
  <c r="BM962" i="89"/>
  <c r="I966" i="89"/>
  <c r="BM966" i="89"/>
  <c r="I970" i="89"/>
  <c r="BM970" i="89"/>
  <c r="I974" i="89"/>
  <c r="BM974" i="89"/>
  <c r="I978" i="89"/>
  <c r="BM978" i="89"/>
  <c r="I982" i="89"/>
  <c r="BM982" i="89"/>
  <c r="I986" i="89"/>
  <c r="BM986" i="89"/>
  <c r="I990" i="89"/>
  <c r="BM990" i="89"/>
  <c r="I994" i="89"/>
  <c r="BM994" i="89"/>
  <c r="I998" i="89"/>
  <c r="BM998" i="89"/>
  <c r="I1002" i="89"/>
  <c r="BM1002" i="89"/>
  <c r="I1006" i="89"/>
  <c r="BM1006" i="89"/>
  <c r="I1010" i="89"/>
  <c r="BM1010" i="89"/>
  <c r="I1014" i="89"/>
  <c r="BM1014" i="89"/>
  <c r="I1018" i="89"/>
  <c r="BM1018" i="89"/>
  <c r="I1022" i="89"/>
  <c r="BM1022" i="89"/>
  <c r="I1026" i="89"/>
  <c r="BM1026" i="89"/>
  <c r="I1030" i="89"/>
  <c r="BM1030" i="89"/>
  <c r="I1034" i="89"/>
  <c r="BM1034" i="89"/>
  <c r="I1038" i="89"/>
  <c r="BM1038" i="89"/>
  <c r="I1042" i="89"/>
  <c r="BM1042" i="89"/>
  <c r="I1046" i="89"/>
  <c r="BM1046" i="89"/>
  <c r="I1050" i="89"/>
  <c r="BM1050" i="89"/>
  <c r="I1054" i="89"/>
  <c r="BM1054" i="89"/>
  <c r="I1058" i="89"/>
  <c r="BM1058" i="89"/>
  <c r="I1062" i="89"/>
  <c r="BM1062" i="89"/>
  <c r="I1066" i="89"/>
  <c r="BM1066" i="89"/>
  <c r="I1070" i="89"/>
  <c r="BM1070" i="89"/>
  <c r="I1074" i="89"/>
  <c r="BM1074" i="89"/>
  <c r="I1078" i="89"/>
  <c r="BM1078" i="89"/>
  <c r="I1082" i="89"/>
  <c r="BM1082" i="89"/>
  <c r="I1086" i="89"/>
  <c r="BM1086" i="89"/>
  <c r="I1090" i="89"/>
  <c r="BM1090" i="89"/>
  <c r="I1094" i="89"/>
  <c r="BM1094" i="89"/>
  <c r="I1098" i="89"/>
  <c r="BM1098" i="89"/>
  <c r="I1102" i="89"/>
  <c r="BM1102" i="89"/>
  <c r="I1106" i="89"/>
  <c r="BM1106" i="89"/>
  <c r="I1110" i="89"/>
  <c r="BM1110" i="89"/>
  <c r="I1114" i="89"/>
  <c r="BM1114" i="89"/>
  <c r="I1118" i="89"/>
  <c r="BM1118" i="89"/>
  <c r="I1122" i="89"/>
  <c r="BM1122" i="89"/>
  <c r="I1126" i="89"/>
  <c r="BM1126" i="89"/>
  <c r="I1130" i="89"/>
  <c r="BM1130" i="89"/>
  <c r="I1134" i="89"/>
  <c r="BM1134" i="89"/>
  <c r="I1138" i="89"/>
  <c r="BM1138" i="89"/>
  <c r="I1142" i="89"/>
  <c r="BM1142" i="89"/>
  <c r="I1146" i="89"/>
  <c r="BM1146" i="89"/>
  <c r="I1150" i="89"/>
  <c r="BM1150" i="89"/>
  <c r="I1154" i="89"/>
  <c r="BM1154" i="89"/>
  <c r="I1158" i="89"/>
  <c r="BM1158" i="89"/>
  <c r="I1162" i="89"/>
  <c r="BM1162" i="89"/>
  <c r="I1166" i="89"/>
  <c r="BM1166" i="89"/>
  <c r="I1170" i="89"/>
  <c r="BM1170" i="89"/>
  <c r="I1174" i="89"/>
  <c r="BM1174" i="89"/>
  <c r="I1178" i="89"/>
  <c r="BM1178" i="89"/>
  <c r="I1182" i="89"/>
  <c r="BM1182" i="89"/>
  <c r="I1186" i="89"/>
  <c r="BM1186" i="89"/>
  <c r="I1190" i="89"/>
  <c r="BM1190" i="89"/>
  <c r="I1194" i="89"/>
  <c r="BM1194" i="89"/>
  <c r="I1198" i="89"/>
  <c r="BM1198" i="89"/>
  <c r="I1202" i="89"/>
  <c r="BM1202" i="89"/>
  <c r="I1206" i="89"/>
  <c r="BM1206" i="89"/>
  <c r="I1210" i="89"/>
  <c r="BM1210" i="89"/>
  <c r="I1214" i="89"/>
  <c r="BM1214" i="89"/>
  <c r="I1218" i="89"/>
  <c r="BM1218" i="89"/>
  <c r="I1222" i="89"/>
  <c r="BM1222" i="89"/>
  <c r="I1226" i="89"/>
  <c r="BM1226" i="89"/>
  <c r="I1230" i="89"/>
  <c r="BM1230" i="89"/>
  <c r="I1234" i="89"/>
  <c r="BM1234" i="89"/>
  <c r="I1238" i="89"/>
  <c r="BM1238" i="89"/>
  <c r="I1242" i="89"/>
  <c r="BM1242" i="89"/>
  <c r="I1246" i="89"/>
  <c r="BM1246" i="89"/>
  <c r="I1250" i="89"/>
  <c r="BM1250" i="89"/>
  <c r="I1254" i="89"/>
  <c r="BM1254" i="89"/>
  <c r="I1258" i="89"/>
  <c r="BM1258" i="89"/>
  <c r="I1262" i="89"/>
  <c r="BM1262" i="89"/>
  <c r="I1266" i="89"/>
  <c r="BM1266" i="89"/>
  <c r="I1270" i="89"/>
  <c r="BM1270" i="89"/>
  <c r="I1274" i="89"/>
  <c r="BM1274" i="89"/>
  <c r="I1278" i="89"/>
  <c r="BM1278" i="89"/>
  <c r="I1282" i="89"/>
  <c r="BM1282" i="89"/>
  <c r="I1286" i="89"/>
  <c r="BM1286" i="89"/>
  <c r="I1290" i="89"/>
  <c r="BM1290" i="89"/>
  <c r="I1294" i="89"/>
  <c r="BM1294" i="89"/>
  <c r="I1298" i="89"/>
  <c r="BM1298" i="89"/>
  <c r="I1302" i="89"/>
  <c r="BM1302" i="89"/>
  <c r="I1306" i="89"/>
  <c r="BM1306" i="89"/>
  <c r="I1310" i="89"/>
  <c r="BM1310" i="89"/>
  <c r="I1314" i="89"/>
  <c r="BM1314" i="89"/>
  <c r="I1318" i="89"/>
  <c r="BM1318" i="89"/>
  <c r="I1322" i="89"/>
  <c r="BM1322" i="89"/>
  <c r="I1326" i="89"/>
  <c r="BM1326" i="89"/>
  <c r="I1330" i="89"/>
  <c r="BM1330" i="89"/>
  <c r="I1334" i="89"/>
  <c r="BM1334" i="89"/>
  <c r="I1338" i="89"/>
  <c r="BM1338" i="89"/>
  <c r="I1342" i="89"/>
  <c r="BM1342" i="89"/>
  <c r="I1346" i="89"/>
  <c r="BM1346" i="89"/>
  <c r="I1350" i="89"/>
  <c r="BM1350" i="89"/>
  <c r="I1354" i="89"/>
  <c r="BM1354" i="89"/>
  <c r="I1358" i="89"/>
  <c r="BM1358" i="89"/>
  <c r="I1362" i="89"/>
  <c r="BM1362" i="89"/>
  <c r="I1366" i="89"/>
  <c r="BM1366" i="89"/>
  <c r="I1370" i="89"/>
  <c r="BM1370" i="89"/>
  <c r="I1374" i="89"/>
  <c r="BM1374" i="89"/>
  <c r="I1378" i="89"/>
  <c r="BM1378" i="89"/>
  <c r="I1382" i="89"/>
  <c r="BM1382" i="89"/>
  <c r="I1386" i="89"/>
  <c r="BM1386" i="89"/>
  <c r="I1390" i="89"/>
  <c r="BM1390" i="89"/>
  <c r="I1394" i="89"/>
  <c r="BM1394" i="89"/>
  <c r="I1398" i="89"/>
  <c r="BM1398" i="89"/>
  <c r="I1402" i="89"/>
  <c r="BM1402" i="89"/>
  <c r="I1406" i="89"/>
  <c r="BM1406" i="89"/>
  <c r="I1410" i="89"/>
  <c r="BM1410" i="89"/>
  <c r="I1414" i="89"/>
  <c r="BM1414" i="89"/>
  <c r="I1418" i="89"/>
  <c r="BM1418" i="89"/>
  <c r="I1422" i="89"/>
  <c r="BM1422" i="89"/>
  <c r="I1426" i="89"/>
  <c r="BM1426" i="89"/>
  <c r="I1430" i="89"/>
  <c r="BM1430" i="89"/>
  <c r="I1434" i="89"/>
  <c r="BM1434" i="89"/>
  <c r="I1438" i="89"/>
  <c r="BM1438" i="89"/>
  <c r="I1442" i="89"/>
  <c r="BM1442" i="89"/>
  <c r="I1446" i="89"/>
  <c r="BM1446" i="89"/>
  <c r="I1450" i="89"/>
  <c r="BM1450" i="89"/>
  <c r="I1454" i="89"/>
  <c r="BM1454" i="89"/>
  <c r="I1458" i="89"/>
  <c r="BM1458" i="89"/>
  <c r="I1462" i="89"/>
  <c r="BM1462" i="89"/>
  <c r="I1466" i="89"/>
  <c r="BM1466" i="89"/>
  <c r="I1470" i="89"/>
  <c r="BM1470" i="89"/>
  <c r="I1474" i="89"/>
  <c r="BM1474" i="89"/>
  <c r="I1478" i="89"/>
  <c r="BM1478" i="89"/>
  <c r="I1482" i="89"/>
  <c r="BM1482" i="89"/>
  <c r="I1486" i="89"/>
  <c r="BM1486" i="89"/>
  <c r="I1490" i="89"/>
  <c r="BM1490" i="89"/>
  <c r="I1494" i="89"/>
  <c r="BM1494" i="89"/>
  <c r="I49" i="89"/>
  <c r="BM49" i="89"/>
  <c r="I45" i="89"/>
  <c r="BM45" i="89"/>
  <c r="I485" i="89"/>
  <c r="BM485" i="89"/>
  <c r="I489" i="89"/>
  <c r="BM489" i="89"/>
  <c r="I493" i="89"/>
  <c r="BM493" i="89"/>
  <c r="I497" i="89"/>
  <c r="BM497" i="89"/>
  <c r="I501" i="89"/>
  <c r="BM501" i="89"/>
  <c r="I505" i="89"/>
  <c r="BM505" i="89"/>
  <c r="I509" i="89"/>
  <c r="BM509" i="89"/>
  <c r="I513" i="89"/>
  <c r="BM513" i="89"/>
  <c r="I517" i="89"/>
  <c r="BM517" i="89"/>
  <c r="I521" i="89"/>
  <c r="BM521" i="89"/>
  <c r="I525" i="89"/>
  <c r="BM525" i="89"/>
  <c r="I529" i="89"/>
  <c r="BM529" i="89"/>
  <c r="I533" i="89"/>
  <c r="BM533" i="89"/>
  <c r="I537" i="89"/>
  <c r="BM537" i="89"/>
  <c r="I541" i="89"/>
  <c r="BM541" i="89"/>
  <c r="I545" i="89"/>
  <c r="BM545" i="89"/>
  <c r="I549" i="89"/>
  <c r="BM549" i="89"/>
  <c r="I553" i="89"/>
  <c r="BM553" i="89"/>
  <c r="I557" i="89"/>
  <c r="BM557" i="89"/>
  <c r="I561" i="89"/>
  <c r="BM561" i="89"/>
  <c r="I565" i="89"/>
  <c r="BM565" i="89"/>
  <c r="I569" i="89"/>
  <c r="BM569" i="89"/>
  <c r="I573" i="89"/>
  <c r="BM573" i="89"/>
  <c r="I577" i="89"/>
  <c r="BM577" i="89"/>
  <c r="I581" i="89"/>
  <c r="BM581" i="89"/>
  <c r="I585" i="89"/>
  <c r="BM585" i="89"/>
  <c r="I589" i="89"/>
  <c r="BM589" i="89"/>
  <c r="I593" i="89"/>
  <c r="BM593" i="89"/>
  <c r="I597" i="89"/>
  <c r="BM597" i="89"/>
  <c r="I601" i="89"/>
  <c r="BM601" i="89"/>
  <c r="I605" i="89"/>
  <c r="BM605" i="89"/>
  <c r="I609" i="89"/>
  <c r="BM609" i="89"/>
  <c r="I613" i="89"/>
  <c r="BM613" i="89"/>
  <c r="I617" i="89"/>
  <c r="BM617" i="89"/>
  <c r="I621" i="89"/>
  <c r="BM621" i="89"/>
  <c r="I625" i="89"/>
  <c r="BM625" i="89"/>
  <c r="I629" i="89"/>
  <c r="BM629" i="89"/>
  <c r="I633" i="89"/>
  <c r="BM633" i="89"/>
  <c r="I637" i="89"/>
  <c r="BM637" i="89"/>
  <c r="I641" i="89"/>
  <c r="BM641" i="89"/>
  <c r="I645" i="89"/>
  <c r="BM645" i="89"/>
  <c r="I649" i="89"/>
  <c r="BM649" i="89"/>
  <c r="I653" i="89"/>
  <c r="BM653" i="89"/>
  <c r="I657" i="89"/>
  <c r="BM657" i="89"/>
  <c r="I661" i="89"/>
  <c r="BM661" i="89"/>
  <c r="I665" i="89"/>
  <c r="BM665" i="89"/>
  <c r="I669" i="89"/>
  <c r="BM669" i="89"/>
  <c r="I673" i="89"/>
  <c r="BM673" i="89"/>
  <c r="I677" i="89"/>
  <c r="BM677" i="89"/>
  <c r="I681" i="89"/>
  <c r="BM681" i="89"/>
  <c r="I685" i="89"/>
  <c r="BM685" i="89"/>
  <c r="I689" i="89"/>
  <c r="BM689" i="89"/>
  <c r="I693" i="89"/>
  <c r="BM693" i="89"/>
  <c r="I697" i="89"/>
  <c r="BM697" i="89"/>
  <c r="I701" i="89"/>
  <c r="BM701" i="89"/>
  <c r="I705" i="89"/>
  <c r="BM705" i="89"/>
  <c r="I709" i="89"/>
  <c r="BM709" i="89"/>
  <c r="I713" i="89"/>
  <c r="BM713" i="89"/>
  <c r="I717" i="89"/>
  <c r="BM717" i="89"/>
  <c r="I721" i="89"/>
  <c r="BM721" i="89"/>
  <c r="I725" i="89"/>
  <c r="BM725" i="89"/>
  <c r="I729" i="89"/>
  <c r="BM729" i="89"/>
  <c r="I733" i="89"/>
  <c r="BM733" i="89"/>
  <c r="I737" i="89"/>
  <c r="BM737" i="89"/>
  <c r="I741" i="89"/>
  <c r="BM741" i="89"/>
  <c r="I745" i="89"/>
  <c r="BM745" i="89"/>
  <c r="I749" i="89"/>
  <c r="BM749" i="89"/>
  <c r="I753" i="89"/>
  <c r="BM753" i="89"/>
  <c r="I757" i="89"/>
  <c r="BM757" i="89"/>
  <c r="I761" i="89"/>
  <c r="BM761" i="89"/>
  <c r="I765" i="89"/>
  <c r="BM765" i="89"/>
  <c r="I769" i="89"/>
  <c r="BM769" i="89"/>
  <c r="I773" i="89"/>
  <c r="BM773" i="89"/>
  <c r="I777" i="89"/>
  <c r="BM777" i="89"/>
  <c r="I781" i="89"/>
  <c r="BM781" i="89"/>
  <c r="I785" i="89"/>
  <c r="BM785" i="89"/>
  <c r="I789" i="89"/>
  <c r="BM789" i="89"/>
  <c r="I793" i="89"/>
  <c r="BM793" i="89"/>
  <c r="I797" i="89"/>
  <c r="BM797" i="89"/>
  <c r="I801" i="89"/>
  <c r="BM801" i="89"/>
  <c r="I805" i="89"/>
  <c r="BM805" i="89"/>
  <c r="I809" i="89"/>
  <c r="BM809" i="89"/>
  <c r="I813" i="89"/>
  <c r="BM813" i="89"/>
  <c r="I817" i="89"/>
  <c r="BM817" i="89"/>
  <c r="I821" i="89"/>
  <c r="BM821" i="89"/>
  <c r="I825" i="89"/>
  <c r="BM825" i="89"/>
  <c r="I829" i="89"/>
  <c r="BM829" i="89"/>
  <c r="I833" i="89"/>
  <c r="BM833" i="89"/>
  <c r="I837" i="89"/>
  <c r="BM837" i="89"/>
  <c r="I841" i="89"/>
  <c r="BM841" i="89"/>
  <c r="I845" i="89"/>
  <c r="BM845" i="89"/>
  <c r="I849" i="89"/>
  <c r="BM849" i="89"/>
  <c r="I853" i="89"/>
  <c r="BM853" i="89"/>
  <c r="I857" i="89"/>
  <c r="BM857" i="89"/>
  <c r="I861" i="89"/>
  <c r="BM861" i="89"/>
  <c r="I865" i="89"/>
  <c r="BM865" i="89"/>
  <c r="I869" i="89"/>
  <c r="BM869" i="89"/>
  <c r="I873" i="89"/>
  <c r="BM873" i="89"/>
  <c r="I877" i="89"/>
  <c r="BM877" i="89"/>
  <c r="I881" i="89"/>
  <c r="BM881" i="89"/>
  <c r="I885" i="89"/>
  <c r="BM885" i="89"/>
  <c r="I889" i="89"/>
  <c r="BM889" i="89"/>
  <c r="I893" i="89"/>
  <c r="BM893" i="89"/>
  <c r="I897" i="89"/>
  <c r="BM897" i="89"/>
  <c r="I901" i="89"/>
  <c r="BM901" i="89"/>
  <c r="I905" i="89"/>
  <c r="BM905" i="89"/>
  <c r="I909" i="89"/>
  <c r="BM909" i="89"/>
  <c r="I913" i="89"/>
  <c r="BM913" i="89"/>
  <c r="I917" i="89"/>
  <c r="BM917" i="89"/>
  <c r="I921" i="89"/>
  <c r="BM921" i="89"/>
  <c r="I925" i="89"/>
  <c r="BM925" i="89"/>
  <c r="I929" i="89"/>
  <c r="BM929" i="89"/>
  <c r="I933" i="89"/>
  <c r="BM933" i="89"/>
  <c r="I937" i="89"/>
  <c r="BM937" i="89"/>
  <c r="I941" i="89"/>
  <c r="BM941" i="89"/>
  <c r="I945" i="89"/>
  <c r="BM945" i="89"/>
  <c r="I949" i="89"/>
  <c r="BM949" i="89"/>
  <c r="I953" i="89"/>
  <c r="BM953" i="89"/>
  <c r="I957" i="89"/>
  <c r="BM957" i="89"/>
  <c r="I961" i="89"/>
  <c r="BM961" i="89"/>
  <c r="I965" i="89"/>
  <c r="BM965" i="89"/>
  <c r="I969" i="89"/>
  <c r="BM969" i="89"/>
  <c r="I973" i="89"/>
  <c r="BM973" i="89"/>
  <c r="I977" i="89"/>
  <c r="BM977" i="89"/>
  <c r="I981" i="89"/>
  <c r="BM981" i="89"/>
  <c r="I985" i="89"/>
  <c r="BM985" i="89"/>
  <c r="I989" i="89"/>
  <c r="BM989" i="89"/>
  <c r="I993" i="89"/>
  <c r="BM993" i="89"/>
  <c r="I997" i="89"/>
  <c r="BM997" i="89"/>
  <c r="I1001" i="89"/>
  <c r="BM1001" i="89"/>
  <c r="I1005" i="89"/>
  <c r="BM1005" i="89"/>
  <c r="I1009" i="89"/>
  <c r="BM1009" i="89"/>
  <c r="I1013" i="89"/>
  <c r="BM1013" i="89"/>
  <c r="I1017" i="89"/>
  <c r="BM1017" i="89"/>
  <c r="I1021" i="89"/>
  <c r="BM1021" i="89"/>
  <c r="I1025" i="89"/>
  <c r="BM1025" i="89"/>
  <c r="I1029" i="89"/>
  <c r="BM1029" i="89"/>
  <c r="I1033" i="89"/>
  <c r="BM1033" i="89"/>
  <c r="I1037" i="89"/>
  <c r="BM1037" i="89"/>
  <c r="I1041" i="89"/>
  <c r="BM1041" i="89"/>
  <c r="I1045" i="89"/>
  <c r="BM1045" i="89"/>
  <c r="I1049" i="89"/>
  <c r="BM1049" i="89"/>
  <c r="I1053" i="89"/>
  <c r="BM1053" i="89"/>
  <c r="I1057" i="89"/>
  <c r="BM1057" i="89"/>
  <c r="I1061" i="89"/>
  <c r="BM1061" i="89"/>
  <c r="I1065" i="89"/>
  <c r="BM1065" i="89"/>
  <c r="I1069" i="89"/>
  <c r="BM1069" i="89"/>
  <c r="I1073" i="89"/>
  <c r="BM1073" i="89"/>
  <c r="I1077" i="89"/>
  <c r="BM1077" i="89"/>
  <c r="I1081" i="89"/>
  <c r="BM1081" i="89"/>
  <c r="I1085" i="89"/>
  <c r="BM1085" i="89"/>
  <c r="I1089" i="89"/>
  <c r="BM1089" i="89"/>
  <c r="I1093" i="89"/>
  <c r="BM1093" i="89"/>
  <c r="I1097" i="89"/>
  <c r="BM1097" i="89"/>
  <c r="I1101" i="89"/>
  <c r="BM1101" i="89"/>
  <c r="I1105" i="89"/>
  <c r="BM1105" i="89"/>
  <c r="I1109" i="89"/>
  <c r="BM1109" i="89"/>
  <c r="I1113" i="89"/>
  <c r="BM1113" i="89"/>
  <c r="I1117" i="89"/>
  <c r="BM1117" i="89"/>
  <c r="I1121" i="89"/>
  <c r="BM1121" i="89"/>
  <c r="I1125" i="89"/>
  <c r="BM1125" i="89"/>
  <c r="I1129" i="89"/>
  <c r="BM1129" i="89"/>
  <c r="I1133" i="89"/>
  <c r="BM1133" i="89"/>
  <c r="I1137" i="89"/>
  <c r="BM1137" i="89"/>
  <c r="I1141" i="89"/>
  <c r="BM1141" i="89"/>
  <c r="I1145" i="89"/>
  <c r="BM1145" i="89"/>
  <c r="I1149" i="89"/>
  <c r="BM1149" i="89"/>
  <c r="I1153" i="89"/>
  <c r="BM1153" i="89"/>
  <c r="I1157" i="89"/>
  <c r="BM1157" i="89"/>
  <c r="I1161" i="89"/>
  <c r="BM1161" i="89"/>
  <c r="I1165" i="89"/>
  <c r="BM1165" i="89"/>
  <c r="I1169" i="89"/>
  <c r="BM1169" i="89"/>
  <c r="I1173" i="89"/>
  <c r="BM1173" i="89"/>
  <c r="I1177" i="89"/>
  <c r="BM1177" i="89"/>
  <c r="I1181" i="89"/>
  <c r="BM1181" i="89"/>
  <c r="I1185" i="89"/>
  <c r="BM1185" i="89"/>
  <c r="I1189" i="89"/>
  <c r="BM1189" i="89"/>
  <c r="I1193" i="89"/>
  <c r="BM1193" i="89"/>
  <c r="I1197" i="89"/>
  <c r="BM1197" i="89"/>
  <c r="I1201" i="89"/>
  <c r="BM1201" i="89"/>
  <c r="I1205" i="89"/>
  <c r="BM1205" i="89"/>
  <c r="I1209" i="89"/>
  <c r="BM1209" i="89"/>
  <c r="I1213" i="89"/>
  <c r="BM1213" i="89"/>
  <c r="I1217" i="89"/>
  <c r="BM1217" i="89"/>
  <c r="I1221" i="89"/>
  <c r="BM1221" i="89"/>
  <c r="I1225" i="89"/>
  <c r="BM1225" i="89"/>
  <c r="I1229" i="89"/>
  <c r="BM1229" i="89"/>
  <c r="I1233" i="89"/>
  <c r="BM1233" i="89"/>
  <c r="I1237" i="89"/>
  <c r="BM1237" i="89"/>
  <c r="I1241" i="89"/>
  <c r="BM1241" i="89"/>
  <c r="I1245" i="89"/>
  <c r="BM1245" i="89"/>
  <c r="I1249" i="89"/>
  <c r="BM1249" i="89"/>
  <c r="I1253" i="89"/>
  <c r="BM1253" i="89"/>
  <c r="I1257" i="89"/>
  <c r="BM1257" i="89"/>
  <c r="I1261" i="89"/>
  <c r="BM1261" i="89"/>
  <c r="I1265" i="89"/>
  <c r="BM1265" i="89"/>
  <c r="I1269" i="89"/>
  <c r="BM1269" i="89"/>
  <c r="I1273" i="89"/>
  <c r="BM1273" i="89"/>
  <c r="I1277" i="89"/>
  <c r="BM1277" i="89"/>
  <c r="I1281" i="89"/>
  <c r="BM1281" i="89"/>
  <c r="I1285" i="89"/>
  <c r="BM1285" i="89"/>
  <c r="I1289" i="89"/>
  <c r="BM1289" i="89"/>
  <c r="I1293" i="89"/>
  <c r="BM1293" i="89"/>
  <c r="I1297" i="89"/>
  <c r="BM1297" i="89"/>
  <c r="I1301" i="89"/>
  <c r="BM1301" i="89"/>
  <c r="I1305" i="89"/>
  <c r="BM1305" i="89"/>
  <c r="I1309" i="89"/>
  <c r="BM1309" i="89"/>
  <c r="I1313" i="89"/>
  <c r="BM1313" i="89"/>
  <c r="I1317" i="89"/>
  <c r="BM1317" i="89"/>
  <c r="I1321" i="89"/>
  <c r="BM1321" i="89"/>
  <c r="I1325" i="89"/>
  <c r="BM1325" i="89"/>
  <c r="I1329" i="89"/>
  <c r="BM1329" i="89"/>
  <c r="I1333" i="89"/>
  <c r="BM1333" i="89"/>
  <c r="I1337" i="89"/>
  <c r="BM1337" i="89"/>
  <c r="I1341" i="89"/>
  <c r="BM1341" i="89"/>
  <c r="I1345" i="89"/>
  <c r="BM1345" i="89"/>
  <c r="I1349" i="89"/>
  <c r="BM1349" i="89"/>
  <c r="I1353" i="89"/>
  <c r="BM1353" i="89"/>
  <c r="I1357" i="89"/>
  <c r="BM1357" i="89"/>
  <c r="I1361" i="89"/>
  <c r="BM1361" i="89"/>
  <c r="I1365" i="89"/>
  <c r="BM1365" i="89"/>
  <c r="I1369" i="89"/>
  <c r="BM1369" i="89"/>
  <c r="I1373" i="89"/>
  <c r="BM1373" i="89"/>
  <c r="I1377" i="89"/>
  <c r="BM1377" i="89"/>
  <c r="I1381" i="89"/>
  <c r="BM1381" i="89"/>
  <c r="I1385" i="89"/>
  <c r="BM1385" i="89"/>
  <c r="I1389" i="89"/>
  <c r="BM1389" i="89"/>
  <c r="I1393" i="89"/>
  <c r="BM1393" i="89"/>
  <c r="I1397" i="89"/>
  <c r="BM1397" i="89"/>
  <c r="I1401" i="89"/>
  <c r="BM1401" i="89"/>
  <c r="I1405" i="89"/>
  <c r="BM1405" i="89"/>
  <c r="I1409" i="89"/>
  <c r="BM1409" i="89"/>
  <c r="I1413" i="89"/>
  <c r="BM1413" i="89"/>
  <c r="I1417" i="89"/>
  <c r="BM1417" i="89"/>
  <c r="I1421" i="89"/>
  <c r="BM1421" i="89"/>
  <c r="I1425" i="89"/>
  <c r="BM1425" i="89"/>
  <c r="I1429" i="89"/>
  <c r="BM1429" i="89"/>
  <c r="I1433" i="89"/>
  <c r="BM1433" i="89"/>
  <c r="I1437" i="89"/>
  <c r="BM1437" i="89"/>
  <c r="I1441" i="89"/>
  <c r="BM1441" i="89"/>
  <c r="I1445" i="89"/>
  <c r="BM1445" i="89"/>
  <c r="I1449" i="89"/>
  <c r="BM1449" i="89"/>
  <c r="I1453" i="89"/>
  <c r="BM1453" i="89"/>
  <c r="I1457" i="89"/>
  <c r="BM1457" i="89"/>
  <c r="I1461" i="89"/>
  <c r="BM1461" i="89"/>
  <c r="I1465" i="89"/>
  <c r="BM1465" i="89"/>
  <c r="I1469" i="89"/>
  <c r="BM1469" i="89"/>
  <c r="I1473" i="89"/>
  <c r="BM1473" i="89"/>
  <c r="I1477" i="89"/>
  <c r="BM1477" i="89"/>
  <c r="I1481" i="89"/>
  <c r="BM1481" i="89"/>
  <c r="I1485" i="89"/>
  <c r="BM1485" i="89"/>
  <c r="I1489" i="89"/>
  <c r="BM1489" i="89"/>
  <c r="I1493" i="89"/>
  <c r="BM1493" i="89"/>
  <c r="I50" i="89"/>
  <c r="BM50" i="89"/>
  <c r="I46" i="89"/>
  <c r="BM46" i="89"/>
  <c r="I484" i="89"/>
  <c r="BM484" i="89"/>
  <c r="I488" i="89"/>
  <c r="BM488" i="89"/>
  <c r="I492" i="89"/>
  <c r="BM492" i="89"/>
  <c r="I496" i="89"/>
  <c r="BM496" i="89"/>
  <c r="I500" i="89"/>
  <c r="BM500" i="89"/>
  <c r="I504" i="89"/>
  <c r="BM504" i="89"/>
  <c r="I508" i="89"/>
  <c r="BM508" i="89"/>
  <c r="I512" i="89"/>
  <c r="BM512" i="89"/>
  <c r="I516" i="89"/>
  <c r="BM516" i="89"/>
  <c r="I520" i="89"/>
  <c r="BM520" i="89"/>
  <c r="I524" i="89"/>
  <c r="BM524" i="89"/>
  <c r="I528" i="89"/>
  <c r="BM528" i="89"/>
  <c r="I532" i="89"/>
  <c r="BM532" i="89"/>
  <c r="I536" i="89"/>
  <c r="BM536" i="89"/>
  <c r="I540" i="89"/>
  <c r="BM540" i="89"/>
  <c r="I544" i="89"/>
  <c r="BM544" i="89"/>
  <c r="I548" i="89"/>
  <c r="BM548" i="89"/>
  <c r="I552" i="89"/>
  <c r="BM552" i="89"/>
  <c r="I556" i="89"/>
  <c r="BM556" i="89"/>
  <c r="I560" i="89"/>
  <c r="BM560" i="89"/>
  <c r="I564" i="89"/>
  <c r="BM564" i="89"/>
  <c r="I568" i="89"/>
  <c r="BM568" i="89"/>
  <c r="I572" i="89"/>
  <c r="BM572" i="89"/>
  <c r="I576" i="89"/>
  <c r="BM576" i="89"/>
  <c r="I580" i="89"/>
  <c r="BM580" i="89"/>
  <c r="I584" i="89"/>
  <c r="BM584" i="89"/>
  <c r="I588" i="89"/>
  <c r="BM588" i="89"/>
  <c r="I592" i="89"/>
  <c r="BM592" i="89"/>
  <c r="I596" i="89"/>
  <c r="BM596" i="89"/>
  <c r="I600" i="89"/>
  <c r="BM600" i="89"/>
  <c r="I604" i="89"/>
  <c r="BM604" i="89"/>
  <c r="I608" i="89"/>
  <c r="BM608" i="89"/>
  <c r="I612" i="89"/>
  <c r="BM612" i="89"/>
  <c r="I616" i="89"/>
  <c r="BM616" i="89"/>
  <c r="I620" i="89"/>
  <c r="BM620" i="89"/>
  <c r="I624" i="89"/>
  <c r="BM624" i="89"/>
  <c r="I628" i="89"/>
  <c r="BM628" i="89"/>
  <c r="I632" i="89"/>
  <c r="BM632" i="89"/>
  <c r="I636" i="89"/>
  <c r="BM636" i="89"/>
  <c r="I640" i="89"/>
  <c r="BM640" i="89"/>
  <c r="I644" i="89"/>
  <c r="BM644" i="89"/>
  <c r="I648" i="89"/>
  <c r="BM648" i="89"/>
  <c r="I652" i="89"/>
  <c r="BM652" i="89"/>
  <c r="I656" i="89"/>
  <c r="BM656" i="89"/>
  <c r="I660" i="89"/>
  <c r="BM660" i="89"/>
  <c r="I664" i="89"/>
  <c r="BM664" i="89"/>
  <c r="I668" i="89"/>
  <c r="BM668" i="89"/>
  <c r="I672" i="89"/>
  <c r="BM672" i="89"/>
  <c r="I676" i="89"/>
  <c r="BM676" i="89"/>
  <c r="I680" i="89"/>
  <c r="BM680" i="89"/>
  <c r="I684" i="89"/>
  <c r="BM684" i="89"/>
  <c r="I688" i="89"/>
  <c r="BM688" i="89"/>
  <c r="I692" i="89"/>
  <c r="BM692" i="89"/>
  <c r="I696" i="89"/>
  <c r="BM696" i="89"/>
  <c r="I700" i="89"/>
  <c r="BM700" i="89"/>
  <c r="I704" i="89"/>
  <c r="BM704" i="89"/>
  <c r="I708" i="89"/>
  <c r="BM708" i="89"/>
  <c r="I712" i="89"/>
  <c r="BM712" i="89"/>
  <c r="I716" i="89"/>
  <c r="BM716" i="89"/>
  <c r="I720" i="89"/>
  <c r="BM720" i="89"/>
  <c r="I724" i="89"/>
  <c r="BM724" i="89"/>
  <c r="I728" i="89"/>
  <c r="BM728" i="89"/>
  <c r="I732" i="89"/>
  <c r="BM732" i="89"/>
  <c r="I736" i="89"/>
  <c r="BM736" i="89"/>
  <c r="I740" i="89"/>
  <c r="BM740" i="89"/>
  <c r="I744" i="89"/>
  <c r="BM744" i="89"/>
  <c r="I748" i="89"/>
  <c r="BM748" i="89"/>
  <c r="I752" i="89"/>
  <c r="BM752" i="89"/>
  <c r="I756" i="89"/>
  <c r="BM756" i="89"/>
  <c r="I760" i="89"/>
  <c r="BM760" i="89"/>
  <c r="I764" i="89"/>
  <c r="BM764" i="89"/>
  <c r="I768" i="89"/>
  <c r="BM768" i="89"/>
  <c r="I772" i="89"/>
  <c r="BM772" i="89"/>
  <c r="I776" i="89"/>
  <c r="BM776" i="89"/>
  <c r="I780" i="89"/>
  <c r="BM780" i="89"/>
  <c r="I784" i="89"/>
  <c r="BM784" i="89"/>
  <c r="I788" i="89"/>
  <c r="BM788" i="89"/>
  <c r="I792" i="89"/>
  <c r="BM792" i="89"/>
  <c r="I796" i="89"/>
  <c r="BM796" i="89"/>
  <c r="I800" i="89"/>
  <c r="BM800" i="89"/>
  <c r="I804" i="89"/>
  <c r="BM804" i="89"/>
  <c r="I808" i="89"/>
  <c r="BM808" i="89"/>
  <c r="I812" i="89"/>
  <c r="BM812" i="89"/>
  <c r="I816" i="89"/>
  <c r="BM816" i="89"/>
  <c r="I820" i="89"/>
  <c r="BM820" i="89"/>
  <c r="I824" i="89"/>
  <c r="BM824" i="89"/>
  <c r="I828" i="89"/>
  <c r="BM828" i="89"/>
  <c r="I832" i="89"/>
  <c r="BM832" i="89"/>
  <c r="I836" i="89"/>
  <c r="BM836" i="89"/>
  <c r="I840" i="89"/>
  <c r="BM840" i="89"/>
  <c r="I844" i="89"/>
  <c r="BM844" i="89"/>
  <c r="I848" i="89"/>
  <c r="BM848" i="89"/>
  <c r="I852" i="89"/>
  <c r="BM852" i="89"/>
  <c r="I856" i="89"/>
  <c r="BM856" i="89"/>
  <c r="I860" i="89"/>
  <c r="BM860" i="89"/>
  <c r="I864" i="89"/>
  <c r="BM864" i="89"/>
  <c r="I868" i="89"/>
  <c r="BM868" i="89"/>
  <c r="I872" i="89"/>
  <c r="BM872" i="89"/>
  <c r="I876" i="89"/>
  <c r="BM876" i="89"/>
  <c r="I880" i="89"/>
  <c r="BM880" i="89"/>
  <c r="I884" i="89"/>
  <c r="BM884" i="89"/>
  <c r="I888" i="89"/>
  <c r="BM888" i="89"/>
  <c r="I892" i="89"/>
  <c r="BM892" i="89"/>
  <c r="I896" i="89"/>
  <c r="BM896" i="89"/>
  <c r="I900" i="89"/>
  <c r="BM900" i="89"/>
  <c r="I904" i="89"/>
  <c r="BM904" i="89"/>
  <c r="I908" i="89"/>
  <c r="BM908" i="89"/>
  <c r="I912" i="89"/>
  <c r="BM912" i="89"/>
  <c r="I916" i="89"/>
  <c r="BM916" i="89"/>
  <c r="I920" i="89"/>
  <c r="BM920" i="89"/>
  <c r="I924" i="89"/>
  <c r="BM924" i="89"/>
  <c r="I928" i="89"/>
  <c r="BM928" i="89"/>
  <c r="I932" i="89"/>
  <c r="BM932" i="89"/>
  <c r="I936" i="89"/>
  <c r="BM936" i="89"/>
  <c r="I940" i="89"/>
  <c r="BM940" i="89"/>
  <c r="I944" i="89"/>
  <c r="BM944" i="89"/>
  <c r="I948" i="89"/>
  <c r="BM948" i="89"/>
  <c r="I952" i="89"/>
  <c r="BM952" i="89"/>
  <c r="I956" i="89"/>
  <c r="BM956" i="89"/>
  <c r="I960" i="89"/>
  <c r="BM960" i="89"/>
  <c r="I964" i="89"/>
  <c r="BM964" i="89"/>
  <c r="I968" i="89"/>
  <c r="BM968" i="89"/>
  <c r="I972" i="89"/>
  <c r="BM972" i="89"/>
  <c r="I976" i="89"/>
  <c r="BM976" i="89"/>
  <c r="I980" i="89"/>
  <c r="BM980" i="89"/>
  <c r="I984" i="89"/>
  <c r="BM984" i="89"/>
  <c r="I988" i="89"/>
  <c r="BM988" i="89"/>
  <c r="I992" i="89"/>
  <c r="BM992" i="89"/>
  <c r="I996" i="89"/>
  <c r="BM996" i="89"/>
  <c r="I1000" i="89"/>
  <c r="BM1000" i="89"/>
  <c r="I1004" i="89"/>
  <c r="BM1004" i="89"/>
  <c r="I1008" i="89"/>
  <c r="BM1008" i="89"/>
  <c r="I1012" i="89"/>
  <c r="BM1012" i="89"/>
  <c r="I1016" i="89"/>
  <c r="BM1016" i="89"/>
  <c r="I1020" i="89"/>
  <c r="BM1020" i="89"/>
  <c r="I1024" i="89"/>
  <c r="BM1024" i="89"/>
  <c r="I1028" i="89"/>
  <c r="BM1028" i="89"/>
  <c r="I1032" i="89"/>
  <c r="BM1032" i="89"/>
  <c r="I1036" i="89"/>
  <c r="BM1036" i="89"/>
  <c r="I1040" i="89"/>
  <c r="BM1040" i="89"/>
  <c r="I1044" i="89"/>
  <c r="BM1044" i="89"/>
  <c r="I1048" i="89"/>
  <c r="BM1048" i="89"/>
  <c r="I1052" i="89"/>
  <c r="BM1052" i="89"/>
  <c r="I1056" i="89"/>
  <c r="BM1056" i="89"/>
  <c r="I1060" i="89"/>
  <c r="BM1060" i="89"/>
  <c r="I1064" i="89"/>
  <c r="BM1064" i="89"/>
  <c r="I1068" i="89"/>
  <c r="BM1068" i="89"/>
  <c r="I1072" i="89"/>
  <c r="BM1072" i="89"/>
  <c r="I1076" i="89"/>
  <c r="BM1076" i="89"/>
  <c r="I1080" i="89"/>
  <c r="BM1080" i="89"/>
  <c r="I1084" i="89"/>
  <c r="BM1084" i="89"/>
  <c r="I1088" i="89"/>
  <c r="BM1088" i="89"/>
  <c r="I1092" i="89"/>
  <c r="BM1092" i="89"/>
  <c r="I1096" i="89"/>
  <c r="BM1096" i="89"/>
  <c r="I1100" i="89"/>
  <c r="BM1100" i="89"/>
  <c r="I1104" i="89"/>
  <c r="BM1104" i="89"/>
  <c r="I1108" i="89"/>
  <c r="BM1108" i="89"/>
  <c r="I1112" i="89"/>
  <c r="BM1112" i="89"/>
  <c r="I1116" i="89"/>
  <c r="BM1116" i="89"/>
  <c r="I1120" i="89"/>
  <c r="BM1120" i="89"/>
  <c r="I1124" i="89"/>
  <c r="BM1124" i="89"/>
  <c r="I1128" i="89"/>
  <c r="BM1128" i="89"/>
  <c r="I1132" i="89"/>
  <c r="BM1132" i="89"/>
  <c r="I1136" i="89"/>
  <c r="BM1136" i="89"/>
  <c r="I1140" i="89"/>
  <c r="BM1140" i="89"/>
  <c r="I1144" i="89"/>
  <c r="BM1144" i="89"/>
  <c r="I1148" i="89"/>
  <c r="BM1148" i="89"/>
  <c r="I1152" i="89"/>
  <c r="BM1152" i="89"/>
  <c r="I1156" i="89"/>
  <c r="BM1156" i="89"/>
  <c r="I1160" i="89"/>
  <c r="BM1160" i="89"/>
  <c r="I1164" i="89"/>
  <c r="BM1164" i="89"/>
  <c r="I1168" i="89"/>
  <c r="BM1168" i="89"/>
  <c r="I1172" i="89"/>
  <c r="BM1172" i="89"/>
  <c r="I1176" i="89"/>
  <c r="BM1176" i="89"/>
  <c r="I1180" i="89"/>
  <c r="BM1180" i="89"/>
  <c r="I1184" i="89"/>
  <c r="BM1184" i="89"/>
  <c r="I1188" i="89"/>
  <c r="BM1188" i="89"/>
  <c r="I1192" i="89"/>
  <c r="BM1192" i="89"/>
  <c r="I1196" i="89"/>
  <c r="BM1196" i="89"/>
  <c r="I1200" i="89"/>
  <c r="BM1200" i="89"/>
  <c r="I1204" i="89"/>
  <c r="BM1204" i="89"/>
  <c r="I1208" i="89"/>
  <c r="BM1208" i="89"/>
  <c r="I1212" i="89"/>
  <c r="BM1212" i="89"/>
  <c r="I1216" i="89"/>
  <c r="BM1216" i="89"/>
  <c r="I1220" i="89"/>
  <c r="BM1220" i="89"/>
  <c r="I1224" i="89"/>
  <c r="BM1224" i="89"/>
  <c r="I1228" i="89"/>
  <c r="BM1228" i="89"/>
  <c r="I1232" i="89"/>
  <c r="BM1232" i="89"/>
  <c r="I1236" i="89"/>
  <c r="BM1236" i="89"/>
  <c r="I1240" i="89"/>
  <c r="BM1240" i="89"/>
  <c r="I1244" i="89"/>
  <c r="BM1244" i="89"/>
  <c r="I1248" i="89"/>
  <c r="BM1248" i="89"/>
  <c r="I1252" i="89"/>
  <c r="BM1252" i="89"/>
  <c r="I1256" i="89"/>
  <c r="BM1256" i="89"/>
  <c r="I1260" i="89"/>
  <c r="BM1260" i="89"/>
  <c r="I1264" i="89"/>
  <c r="BM1264" i="89"/>
  <c r="I1268" i="89"/>
  <c r="BM1268" i="89"/>
  <c r="I1272" i="89"/>
  <c r="BM1272" i="89"/>
  <c r="I1276" i="89"/>
  <c r="BM1276" i="89"/>
  <c r="I1280" i="89"/>
  <c r="BM1280" i="89"/>
  <c r="I1284" i="89"/>
  <c r="BM1284" i="89"/>
  <c r="I1288" i="89"/>
  <c r="BM1288" i="89"/>
  <c r="I1292" i="89"/>
  <c r="BM1292" i="89"/>
  <c r="I1296" i="89"/>
  <c r="BM1296" i="89"/>
  <c r="I1300" i="89"/>
  <c r="BM1300" i="89"/>
  <c r="I1304" i="89"/>
  <c r="BM1304" i="89"/>
  <c r="I1308" i="89"/>
  <c r="BM1308" i="89"/>
  <c r="I1312" i="89"/>
  <c r="BM1312" i="89"/>
  <c r="I1316" i="89"/>
  <c r="BM1316" i="89"/>
  <c r="I1320" i="89"/>
  <c r="BM1320" i="89"/>
  <c r="I1324" i="89"/>
  <c r="BM1324" i="89"/>
  <c r="I1328" i="89"/>
  <c r="BM1328" i="89"/>
  <c r="I1332" i="89"/>
  <c r="BM1332" i="89"/>
  <c r="I1336" i="89"/>
  <c r="BM1336" i="89"/>
  <c r="I1340" i="89"/>
  <c r="BM1340" i="89"/>
  <c r="I1344" i="89"/>
  <c r="BM1344" i="89"/>
  <c r="I1348" i="89"/>
  <c r="BM1348" i="89"/>
  <c r="I1352" i="89"/>
  <c r="BM1352" i="89"/>
  <c r="I1356" i="89"/>
  <c r="BM1356" i="89"/>
  <c r="I1360" i="89"/>
  <c r="BM1360" i="89"/>
  <c r="I1364" i="89"/>
  <c r="BM1364" i="89"/>
  <c r="I1368" i="89"/>
  <c r="BM1368" i="89"/>
  <c r="I1372" i="89"/>
  <c r="BM1372" i="89"/>
  <c r="I1376" i="89"/>
  <c r="BM1376" i="89"/>
  <c r="I1380" i="89"/>
  <c r="BM1380" i="89"/>
  <c r="I1384" i="89"/>
  <c r="BM1384" i="89"/>
  <c r="I1388" i="89"/>
  <c r="BM1388" i="89"/>
  <c r="I1392" i="89"/>
  <c r="BM1392" i="89"/>
  <c r="I1396" i="89"/>
  <c r="BM1396" i="89"/>
  <c r="I1400" i="89"/>
  <c r="BM1400" i="89"/>
  <c r="I1404" i="89"/>
  <c r="BM1404" i="89"/>
  <c r="I1408" i="89"/>
  <c r="BM1408" i="89"/>
  <c r="I1412" i="89"/>
  <c r="BM1412" i="89"/>
  <c r="I1416" i="89"/>
  <c r="BM1416" i="89"/>
  <c r="I1420" i="89"/>
  <c r="BM1420" i="89"/>
  <c r="I1424" i="89"/>
  <c r="BM1424" i="89"/>
  <c r="I1428" i="89"/>
  <c r="BM1428" i="89"/>
  <c r="I1432" i="89"/>
  <c r="BM1432" i="89"/>
  <c r="I1436" i="89"/>
  <c r="BM1436" i="89"/>
  <c r="I1440" i="89"/>
  <c r="BM1440" i="89"/>
  <c r="I1444" i="89"/>
  <c r="BM1444" i="89"/>
  <c r="I1448" i="89"/>
  <c r="BM1448" i="89"/>
  <c r="I1452" i="89"/>
  <c r="BM1452" i="89"/>
  <c r="I1456" i="89"/>
  <c r="BM1456" i="89"/>
  <c r="I1460" i="89"/>
  <c r="BM1460" i="89"/>
  <c r="I1464" i="89"/>
  <c r="BM1464" i="89"/>
  <c r="I1468" i="89"/>
  <c r="BM1468" i="89"/>
  <c r="I1472" i="89"/>
  <c r="BM1472" i="89"/>
  <c r="I1476" i="89"/>
  <c r="BM1476" i="89"/>
  <c r="I1480" i="89"/>
  <c r="BM1480" i="89"/>
  <c r="I1484" i="89"/>
  <c r="BM1484" i="89"/>
  <c r="I1488" i="89"/>
  <c r="BM1488" i="89"/>
  <c r="I1492" i="89"/>
  <c r="BM1492" i="89"/>
  <c r="I1496" i="89"/>
  <c r="BM1496" i="89"/>
  <c r="I487" i="89"/>
  <c r="BM487" i="89"/>
  <c r="I491" i="89"/>
  <c r="BM491" i="89"/>
  <c r="I495" i="89"/>
  <c r="BM495" i="89"/>
  <c r="I499" i="89"/>
  <c r="BM499" i="89"/>
  <c r="I503" i="89"/>
  <c r="BM503" i="89"/>
  <c r="I507" i="89"/>
  <c r="BM507" i="89"/>
  <c r="I511" i="89"/>
  <c r="BM511" i="89"/>
  <c r="I515" i="89"/>
  <c r="BM515" i="89"/>
  <c r="I519" i="89"/>
  <c r="BM519" i="89"/>
  <c r="I523" i="89"/>
  <c r="BM523" i="89"/>
  <c r="I527" i="89"/>
  <c r="BM527" i="89"/>
  <c r="I531" i="89"/>
  <c r="BM531" i="89"/>
  <c r="I535" i="89"/>
  <c r="BM535" i="89"/>
  <c r="I539" i="89"/>
  <c r="BM539" i="89"/>
  <c r="I543" i="89"/>
  <c r="BM543" i="89"/>
  <c r="I547" i="89"/>
  <c r="BM547" i="89"/>
  <c r="I551" i="89"/>
  <c r="BM551" i="89"/>
  <c r="I555" i="89"/>
  <c r="BM555" i="89"/>
  <c r="I559" i="89"/>
  <c r="BM559" i="89"/>
  <c r="I563" i="89"/>
  <c r="BM563" i="89"/>
  <c r="I567" i="89"/>
  <c r="BM567" i="89"/>
  <c r="I571" i="89"/>
  <c r="BM571" i="89"/>
  <c r="I575" i="89"/>
  <c r="BM575" i="89"/>
  <c r="I579" i="89"/>
  <c r="BM579" i="89"/>
  <c r="I583" i="89"/>
  <c r="BM583" i="89"/>
  <c r="I587" i="89"/>
  <c r="BM587" i="89"/>
  <c r="I591" i="89"/>
  <c r="BM591" i="89"/>
  <c r="I595" i="89"/>
  <c r="BM595" i="89"/>
  <c r="I599" i="89"/>
  <c r="BM599" i="89"/>
  <c r="I603" i="89"/>
  <c r="BM603" i="89"/>
  <c r="I607" i="89"/>
  <c r="BM607" i="89"/>
  <c r="I611" i="89"/>
  <c r="BM611" i="89"/>
  <c r="I615" i="89"/>
  <c r="BM615" i="89"/>
  <c r="I619" i="89"/>
  <c r="BM619" i="89"/>
  <c r="I623" i="89"/>
  <c r="BM623" i="89"/>
  <c r="I627" i="89"/>
  <c r="BM627" i="89"/>
  <c r="I631" i="89"/>
  <c r="BM631" i="89"/>
  <c r="I635" i="89"/>
  <c r="BM635" i="89"/>
  <c r="I639" i="89"/>
  <c r="BM639" i="89"/>
  <c r="I643" i="89"/>
  <c r="BM643" i="89"/>
  <c r="I647" i="89"/>
  <c r="BM647" i="89"/>
  <c r="I651" i="89"/>
  <c r="BM651" i="89"/>
  <c r="I655" i="89"/>
  <c r="BM655" i="89"/>
  <c r="I659" i="89"/>
  <c r="BM659" i="89"/>
  <c r="I663" i="89"/>
  <c r="BM663" i="89"/>
  <c r="I667" i="89"/>
  <c r="BM667" i="89"/>
  <c r="I671" i="89"/>
  <c r="BM671" i="89"/>
  <c r="I675" i="89"/>
  <c r="BM675" i="89"/>
  <c r="I679" i="89"/>
  <c r="BM679" i="89"/>
  <c r="I683" i="89"/>
  <c r="BM683" i="89"/>
  <c r="I687" i="89"/>
  <c r="BM687" i="89"/>
  <c r="I691" i="89"/>
  <c r="BM691" i="89"/>
  <c r="I695" i="89"/>
  <c r="BM695" i="89"/>
  <c r="I699" i="89"/>
  <c r="BM699" i="89"/>
  <c r="I703" i="89"/>
  <c r="BM703" i="89"/>
  <c r="I707" i="89"/>
  <c r="BM707" i="89"/>
  <c r="I711" i="89"/>
  <c r="BM711" i="89"/>
  <c r="I715" i="89"/>
  <c r="BM715" i="89"/>
  <c r="I719" i="89"/>
  <c r="BM719" i="89"/>
  <c r="I723" i="89"/>
  <c r="BM723" i="89"/>
  <c r="I727" i="89"/>
  <c r="BM727" i="89"/>
  <c r="I731" i="89"/>
  <c r="BM731" i="89"/>
  <c r="I735" i="89"/>
  <c r="BM735" i="89"/>
  <c r="I739" i="89"/>
  <c r="BM739" i="89"/>
  <c r="I743" i="89"/>
  <c r="BM743" i="89"/>
  <c r="I747" i="89"/>
  <c r="BM747" i="89"/>
  <c r="I751" i="89"/>
  <c r="BM751" i="89"/>
  <c r="I755" i="89"/>
  <c r="BM755" i="89"/>
  <c r="I759" i="89"/>
  <c r="BM759" i="89"/>
  <c r="I763" i="89"/>
  <c r="BM763" i="89"/>
  <c r="I767" i="89"/>
  <c r="BM767" i="89"/>
  <c r="I771" i="89"/>
  <c r="BM771" i="89"/>
  <c r="I775" i="89"/>
  <c r="BM775" i="89"/>
  <c r="I779" i="89"/>
  <c r="BM779" i="89"/>
  <c r="I783" i="89"/>
  <c r="BM783" i="89"/>
  <c r="I787" i="89"/>
  <c r="BM787" i="89"/>
  <c r="I791" i="89"/>
  <c r="BM791" i="89"/>
  <c r="I795" i="89"/>
  <c r="BM795" i="89"/>
  <c r="I799" i="89"/>
  <c r="BM799" i="89"/>
  <c r="I803" i="89"/>
  <c r="BM803" i="89"/>
  <c r="I807" i="89"/>
  <c r="BM807" i="89"/>
  <c r="I811" i="89"/>
  <c r="BM811" i="89"/>
  <c r="I815" i="89"/>
  <c r="BM815" i="89"/>
  <c r="I819" i="89"/>
  <c r="BM819" i="89"/>
  <c r="I823" i="89"/>
  <c r="BM823" i="89"/>
  <c r="I827" i="89"/>
  <c r="BM827" i="89"/>
  <c r="I831" i="89"/>
  <c r="BM831" i="89"/>
  <c r="I835" i="89"/>
  <c r="BM835" i="89"/>
  <c r="I839" i="89"/>
  <c r="BM839" i="89"/>
  <c r="I843" i="89"/>
  <c r="BM843" i="89"/>
  <c r="I847" i="89"/>
  <c r="BM847" i="89"/>
  <c r="I851" i="89"/>
  <c r="BM851" i="89"/>
  <c r="I855" i="89"/>
  <c r="BM855" i="89"/>
  <c r="I859" i="89"/>
  <c r="BM859" i="89"/>
  <c r="I863" i="89"/>
  <c r="BM863" i="89"/>
  <c r="I867" i="89"/>
  <c r="BM867" i="89"/>
  <c r="I871" i="89"/>
  <c r="BM871" i="89"/>
  <c r="I875" i="89"/>
  <c r="BM875" i="89"/>
  <c r="I879" i="89"/>
  <c r="BM879" i="89"/>
  <c r="I883" i="89"/>
  <c r="BM883" i="89"/>
  <c r="I887" i="89"/>
  <c r="BM887" i="89"/>
  <c r="I891" i="89"/>
  <c r="BM891" i="89"/>
  <c r="I895" i="89"/>
  <c r="BM895" i="89"/>
  <c r="I899" i="89"/>
  <c r="BM899" i="89"/>
  <c r="I903" i="89"/>
  <c r="BM903" i="89"/>
  <c r="I907" i="89"/>
  <c r="BM907" i="89"/>
  <c r="I911" i="89"/>
  <c r="BM911" i="89"/>
  <c r="I915" i="89"/>
  <c r="BM915" i="89"/>
  <c r="I919" i="89"/>
  <c r="BM919" i="89"/>
  <c r="I923" i="89"/>
  <c r="BM923" i="89"/>
  <c r="I927" i="89"/>
  <c r="BM927" i="89"/>
  <c r="I931" i="89"/>
  <c r="BM931" i="89"/>
  <c r="I935" i="89"/>
  <c r="BM935" i="89"/>
  <c r="I939" i="89"/>
  <c r="BM939" i="89"/>
  <c r="I943" i="89"/>
  <c r="BM943" i="89"/>
  <c r="I947" i="89"/>
  <c r="BM947" i="89"/>
  <c r="I951" i="89"/>
  <c r="BM951" i="89"/>
  <c r="I955" i="89"/>
  <c r="BM955" i="89"/>
  <c r="I959" i="89"/>
  <c r="BM959" i="89"/>
  <c r="I963" i="89"/>
  <c r="BM963" i="89"/>
  <c r="I967" i="89"/>
  <c r="BM967" i="89"/>
  <c r="I971" i="89"/>
  <c r="BM971" i="89"/>
  <c r="I975" i="89"/>
  <c r="BM975" i="89"/>
  <c r="I979" i="89"/>
  <c r="BM979" i="89"/>
  <c r="I983" i="89"/>
  <c r="BM983" i="89"/>
  <c r="I987" i="89"/>
  <c r="BM987" i="89"/>
  <c r="I991" i="89"/>
  <c r="BM991" i="89"/>
  <c r="I995" i="89"/>
  <c r="BM995" i="89"/>
  <c r="I999" i="89"/>
  <c r="BM999" i="89"/>
  <c r="I1003" i="89"/>
  <c r="BM1003" i="89"/>
  <c r="I1007" i="89"/>
  <c r="BM1007" i="89"/>
  <c r="I1011" i="89"/>
  <c r="BM1011" i="89"/>
  <c r="I1015" i="89"/>
  <c r="BM1015" i="89"/>
  <c r="I1019" i="89"/>
  <c r="BM1019" i="89"/>
  <c r="I1023" i="89"/>
  <c r="BM1023" i="89"/>
  <c r="I1027" i="89"/>
  <c r="BM1027" i="89"/>
  <c r="I1031" i="89"/>
  <c r="BM1031" i="89"/>
  <c r="I1035" i="89"/>
  <c r="BM1035" i="89"/>
  <c r="I1039" i="89"/>
  <c r="BM1039" i="89"/>
  <c r="I1043" i="89"/>
  <c r="BM1043" i="89"/>
  <c r="I1047" i="89"/>
  <c r="BM1047" i="89"/>
  <c r="I1051" i="89"/>
  <c r="BM1051" i="89"/>
  <c r="I1055" i="89"/>
  <c r="BM1055" i="89"/>
  <c r="I1059" i="89"/>
  <c r="BM1059" i="89"/>
  <c r="I1063" i="89"/>
  <c r="BM1063" i="89"/>
  <c r="I1067" i="89"/>
  <c r="BM1067" i="89"/>
  <c r="I1071" i="89"/>
  <c r="BM1071" i="89"/>
  <c r="I1075" i="89"/>
  <c r="BM1075" i="89"/>
  <c r="I1079" i="89"/>
  <c r="BM1079" i="89"/>
  <c r="I1083" i="89"/>
  <c r="BM1083" i="89"/>
  <c r="I1087" i="89"/>
  <c r="BM1087" i="89"/>
  <c r="I1091" i="89"/>
  <c r="BM1091" i="89"/>
  <c r="I1095" i="89"/>
  <c r="BM1095" i="89"/>
  <c r="I1099" i="89"/>
  <c r="BM1099" i="89"/>
  <c r="I1103" i="89"/>
  <c r="BM1103" i="89"/>
  <c r="I1107" i="89"/>
  <c r="BM1107" i="89"/>
  <c r="I1111" i="89"/>
  <c r="BM1111" i="89"/>
  <c r="I1115" i="89"/>
  <c r="BM1115" i="89"/>
  <c r="I1119" i="89"/>
  <c r="BM1119" i="89"/>
  <c r="I1123" i="89"/>
  <c r="BM1123" i="89"/>
  <c r="I1127" i="89"/>
  <c r="BM1127" i="89"/>
  <c r="I1131" i="89"/>
  <c r="BM1131" i="89"/>
  <c r="I1135" i="89"/>
  <c r="BM1135" i="89"/>
  <c r="I1139" i="89"/>
  <c r="BM1139" i="89"/>
  <c r="I1143" i="89"/>
  <c r="BM1143" i="89"/>
  <c r="I1147" i="89"/>
  <c r="BM1147" i="89"/>
  <c r="I1151" i="89"/>
  <c r="BM1151" i="89"/>
  <c r="I1155" i="89"/>
  <c r="BM1155" i="89"/>
  <c r="I1159" i="89"/>
  <c r="BM1159" i="89"/>
  <c r="I1163" i="89"/>
  <c r="BM1163" i="89"/>
  <c r="I1167" i="89"/>
  <c r="BM1167" i="89"/>
  <c r="I1171" i="89"/>
  <c r="BM1171" i="89"/>
  <c r="I1175" i="89"/>
  <c r="BM1175" i="89"/>
  <c r="I1179" i="89"/>
  <c r="BM1179" i="89"/>
  <c r="I1183" i="89"/>
  <c r="BM1183" i="89"/>
  <c r="I1187" i="89"/>
  <c r="BM1187" i="89"/>
  <c r="I1191" i="89"/>
  <c r="BM1191" i="89"/>
  <c r="I1195" i="89"/>
  <c r="BM1195" i="89"/>
  <c r="I1199" i="89"/>
  <c r="BM1199" i="89"/>
  <c r="I1203" i="89"/>
  <c r="BM1203" i="89"/>
  <c r="I1207" i="89"/>
  <c r="BM1207" i="89"/>
  <c r="I1211" i="89"/>
  <c r="BM1211" i="89"/>
  <c r="I1215" i="89"/>
  <c r="BM1215" i="89"/>
  <c r="I1219" i="89"/>
  <c r="BM1219" i="89"/>
  <c r="I1223" i="89"/>
  <c r="BM1223" i="89"/>
  <c r="I1227" i="89"/>
  <c r="BM1227" i="89"/>
  <c r="I1231" i="89"/>
  <c r="BM1231" i="89"/>
  <c r="I1235" i="89"/>
  <c r="BM1235" i="89"/>
  <c r="I1239" i="89"/>
  <c r="BM1239" i="89"/>
  <c r="I1243" i="89"/>
  <c r="BM1243" i="89"/>
  <c r="I1247" i="89"/>
  <c r="BM1247" i="89"/>
  <c r="I1251" i="89"/>
  <c r="BM1251" i="89"/>
  <c r="I1255" i="89"/>
  <c r="BM1255" i="89"/>
  <c r="I1259" i="89"/>
  <c r="BM1259" i="89"/>
  <c r="I1263" i="89"/>
  <c r="BM1263" i="89"/>
  <c r="I1267" i="89"/>
  <c r="BM1267" i="89"/>
  <c r="I1271" i="89"/>
  <c r="BM1271" i="89"/>
  <c r="I1275" i="89"/>
  <c r="BM1275" i="89"/>
  <c r="I1279" i="89"/>
  <c r="BM1279" i="89"/>
  <c r="I1283" i="89"/>
  <c r="BM1283" i="89"/>
  <c r="I1287" i="89"/>
  <c r="BM1287" i="89"/>
  <c r="I1291" i="89"/>
  <c r="BM1291" i="89"/>
  <c r="I1295" i="89"/>
  <c r="BM1295" i="89"/>
  <c r="I1299" i="89"/>
  <c r="BM1299" i="89"/>
  <c r="I1303" i="89"/>
  <c r="BM1303" i="89"/>
  <c r="I1307" i="89"/>
  <c r="BM1307" i="89"/>
  <c r="I1311" i="89"/>
  <c r="BM1311" i="89"/>
  <c r="I1315" i="89"/>
  <c r="BM1315" i="89"/>
  <c r="I1319" i="89"/>
  <c r="BM1319" i="89"/>
  <c r="I1323" i="89"/>
  <c r="BM1323" i="89"/>
  <c r="I1327" i="89"/>
  <c r="BM1327" i="89"/>
  <c r="I1331" i="89"/>
  <c r="BM1331" i="89"/>
  <c r="I1335" i="89"/>
  <c r="BM1335" i="89"/>
  <c r="I1339" i="89"/>
  <c r="BM1339" i="89"/>
  <c r="I1343" i="89"/>
  <c r="BM1343" i="89"/>
  <c r="I1347" i="89"/>
  <c r="BM1347" i="89"/>
  <c r="I1351" i="89"/>
  <c r="BM1351" i="89"/>
  <c r="I1355" i="89"/>
  <c r="BM1355" i="89"/>
  <c r="I1359" i="89"/>
  <c r="BM1359" i="89"/>
  <c r="I1363" i="89"/>
  <c r="BM1363" i="89"/>
  <c r="I1367" i="89"/>
  <c r="BM1367" i="89"/>
  <c r="I1371" i="89"/>
  <c r="BM1371" i="89"/>
  <c r="I1375" i="89"/>
  <c r="BM1375" i="89"/>
  <c r="I1379" i="89"/>
  <c r="BM1379" i="89"/>
  <c r="I1383" i="89"/>
  <c r="BM1383" i="89"/>
  <c r="I1387" i="89"/>
  <c r="BM1387" i="89"/>
  <c r="I1391" i="89"/>
  <c r="BM1391" i="89"/>
  <c r="I1395" i="89"/>
  <c r="BM1395" i="89"/>
  <c r="I1399" i="89"/>
  <c r="BM1399" i="89"/>
  <c r="I1403" i="89"/>
  <c r="BM1403" i="89"/>
  <c r="I1407" i="89"/>
  <c r="BM1407" i="89"/>
  <c r="I1411" i="89"/>
  <c r="BM1411" i="89"/>
  <c r="I1415" i="89"/>
  <c r="BM1415" i="89"/>
  <c r="I1419" i="89"/>
  <c r="BM1419" i="89"/>
  <c r="I1423" i="89"/>
  <c r="BM1423" i="89"/>
  <c r="I1427" i="89"/>
  <c r="BM1427" i="89"/>
  <c r="I1431" i="89"/>
  <c r="BM1431" i="89"/>
  <c r="I1435" i="89"/>
  <c r="BM1435" i="89"/>
  <c r="I1439" i="89"/>
  <c r="BM1439" i="89"/>
  <c r="I1443" i="89"/>
  <c r="BM1443" i="89"/>
  <c r="I1447" i="89"/>
  <c r="BM1447" i="89"/>
  <c r="I1451" i="89"/>
  <c r="BM1451" i="89"/>
  <c r="I1455" i="89"/>
  <c r="BM1455" i="89"/>
  <c r="I1459" i="89"/>
  <c r="BM1459" i="89"/>
  <c r="I1463" i="89"/>
  <c r="BM1463" i="89"/>
  <c r="I1467" i="89"/>
  <c r="BM1467" i="89"/>
  <c r="I1471" i="89"/>
  <c r="BM1471" i="89"/>
  <c r="I1475" i="89"/>
  <c r="BM1475" i="89"/>
  <c r="I1479" i="89"/>
  <c r="BM1479" i="89"/>
  <c r="I1483" i="89"/>
  <c r="BM1483" i="89"/>
  <c r="I1487" i="89"/>
  <c r="BM1487" i="89"/>
  <c r="I1491" i="89"/>
  <c r="BM1491" i="89"/>
  <c r="I1495" i="89"/>
  <c r="BM1495" i="89"/>
  <c r="I48" i="89"/>
  <c r="BM48" i="89"/>
  <c r="G47" i="89"/>
  <c r="BM47" i="89"/>
  <c r="BN43" i="89"/>
  <c r="I44" i="89"/>
  <c r="BM44" i="89"/>
  <c r="V96" i="12"/>
  <c r="V63" i="12" s="1"/>
  <c r="W63" i="12" s="1"/>
  <c r="BM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43"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H54" i="89"/>
  <c r="BH62" i="89"/>
  <c r="BH66" i="89"/>
  <c r="BH70" i="89"/>
  <c r="BH78" i="89"/>
  <c r="BH82" i="89"/>
  <c r="BH86" i="89"/>
  <c r="BH94" i="89"/>
  <c r="BH98" i="89"/>
  <c r="BH102" i="89"/>
  <c r="BH110" i="89"/>
  <c r="BH114" i="89"/>
  <c r="BH118" i="89"/>
  <c r="BH126" i="89"/>
  <c r="BH130" i="89"/>
  <c r="BH134" i="89"/>
  <c r="BH142" i="89"/>
  <c r="BH146" i="89"/>
  <c r="BH150" i="89"/>
  <c r="BH158" i="89"/>
  <c r="BH162" i="89"/>
  <c r="BH166" i="89"/>
  <c r="BH174" i="89"/>
  <c r="BH178" i="89"/>
  <c r="BH182" i="89"/>
  <c r="BH190" i="89"/>
  <c r="BH194" i="89"/>
  <c r="BH198" i="89"/>
  <c r="BH206" i="89"/>
  <c r="BH210" i="89"/>
  <c r="BH214" i="89"/>
  <c r="BH222" i="89"/>
  <c r="BH226" i="89"/>
  <c r="BH230" i="89"/>
  <c r="BH238" i="89"/>
  <c r="BH242" i="89"/>
  <c r="BH246" i="89"/>
  <c r="BH254" i="89"/>
  <c r="BH258" i="89"/>
  <c r="BH262" i="89"/>
  <c r="BH270" i="89"/>
  <c r="BH274" i="89"/>
  <c r="BH278" i="89"/>
  <c r="BH286" i="89"/>
  <c r="BH290" i="89"/>
  <c r="BH294" i="89"/>
  <c r="BH302" i="89"/>
  <c r="BH306" i="89"/>
  <c r="BH310" i="89"/>
  <c r="BH318" i="89"/>
  <c r="BH322" i="89"/>
  <c r="BH326" i="89"/>
  <c r="BH334" i="89"/>
  <c r="BH338" i="89"/>
  <c r="BH342" i="89"/>
  <c r="BH350" i="89"/>
  <c r="BH354" i="89"/>
  <c r="BH358" i="89"/>
  <c r="BH366" i="89"/>
  <c r="BH370" i="89"/>
  <c r="BH374" i="89"/>
  <c r="BH382" i="89"/>
  <c r="BH386" i="89"/>
  <c r="BH390" i="89"/>
  <c r="BH398" i="89"/>
  <c r="BH402" i="89"/>
  <c r="BH406" i="89"/>
  <c r="BH414" i="89"/>
  <c r="BH418" i="89"/>
  <c r="BH422" i="89"/>
  <c r="BH430" i="89"/>
  <c r="BH434" i="89"/>
  <c r="BH438" i="89"/>
  <c r="BH446" i="89"/>
  <c r="BH450" i="89"/>
  <c r="BH454" i="89"/>
  <c r="BH462" i="89"/>
  <c r="BH466" i="89"/>
  <c r="BH470" i="89"/>
  <c r="BH478" i="89"/>
  <c r="BH482" i="89"/>
  <c r="BH53" i="89"/>
  <c r="BH61" i="89"/>
  <c r="BH65" i="89"/>
  <c r="BH69" i="89"/>
  <c r="BH77" i="89"/>
  <c r="BH81" i="89"/>
  <c r="BH85" i="89"/>
  <c r="BH93" i="89"/>
  <c r="BH97" i="89"/>
  <c r="BH101" i="89"/>
  <c r="BH109" i="89"/>
  <c r="BH113" i="89"/>
  <c r="BH117" i="89"/>
  <c r="BH125" i="89"/>
  <c r="BH129" i="89"/>
  <c r="BH133" i="89"/>
  <c r="BH141" i="89"/>
  <c r="BH145" i="89"/>
  <c r="BH149" i="89"/>
  <c r="BH157" i="89"/>
  <c r="BH161" i="89"/>
  <c r="BH165" i="89"/>
  <c r="BH173" i="89"/>
  <c r="BH177" i="89"/>
  <c r="BH181" i="89"/>
  <c r="BH189" i="89"/>
  <c r="BH193" i="89"/>
  <c r="BH197" i="89"/>
  <c r="BH205" i="89"/>
  <c r="BH209" i="89"/>
  <c r="BH213" i="89"/>
  <c r="BH221" i="89"/>
  <c r="BH225" i="89"/>
  <c r="BH229" i="89"/>
  <c r="BH237" i="89"/>
  <c r="BH241" i="89"/>
  <c r="BH245" i="89"/>
  <c r="BH253" i="89"/>
  <c r="BH257" i="89"/>
  <c r="BH261" i="89"/>
  <c r="BH269" i="89"/>
  <c r="BH273" i="89"/>
  <c r="BH277" i="89"/>
  <c r="BH285" i="89"/>
  <c r="BH289" i="89"/>
  <c r="BH293" i="89"/>
  <c r="BH301" i="89"/>
  <c r="BH305" i="89"/>
  <c r="BH309" i="89"/>
  <c r="BH317" i="89"/>
  <c r="BH321" i="89"/>
  <c r="BH325" i="89"/>
  <c r="BH333" i="89"/>
  <c r="BH337" i="89"/>
  <c r="BH341" i="89"/>
  <c r="BH349" i="89"/>
  <c r="BH353" i="89"/>
  <c r="BH357" i="89"/>
  <c r="BH365" i="89"/>
  <c r="BH369" i="89"/>
  <c r="BH373" i="89"/>
  <c r="BH381" i="89"/>
  <c r="BH385" i="89"/>
  <c r="BH389" i="89"/>
  <c r="BH397" i="89"/>
  <c r="BH401" i="89"/>
  <c r="BH405" i="89"/>
  <c r="BH413" i="89"/>
  <c r="BH417" i="89"/>
  <c r="BH421" i="89"/>
  <c r="BH429" i="89"/>
  <c r="BH433" i="89"/>
  <c r="BH437" i="89"/>
  <c r="BH445" i="89"/>
  <c r="BH449" i="89"/>
  <c r="BH453" i="89"/>
  <c r="BH461" i="89"/>
  <c r="BH465" i="89"/>
  <c r="BH469" i="89"/>
  <c r="BH52" i="89"/>
  <c r="BH60" i="89"/>
  <c r="BH64" i="89"/>
  <c r="BH68" i="89"/>
  <c r="BH76" i="89"/>
  <c r="BH80" i="89"/>
  <c r="BH84" i="89"/>
  <c r="BH92" i="89"/>
  <c r="BH96" i="89"/>
  <c r="BH100" i="89"/>
  <c r="BH108" i="89"/>
  <c r="BH112" i="89"/>
  <c r="BH116" i="89"/>
  <c r="BH124" i="89"/>
  <c r="BH128" i="89"/>
  <c r="BH132" i="89"/>
  <c r="BH140" i="89"/>
  <c r="BH144" i="89"/>
  <c r="BH148" i="89"/>
  <c r="BH156" i="89"/>
  <c r="BH160" i="89"/>
  <c r="BH164" i="89"/>
  <c r="BH172" i="89"/>
  <c r="BH176" i="89"/>
  <c r="BH180" i="89"/>
  <c r="BH188" i="89"/>
  <c r="BH192" i="89"/>
  <c r="BH196" i="89"/>
  <c r="BH204" i="89"/>
  <c r="BH208" i="89"/>
  <c r="BH212" i="89"/>
  <c r="BH220" i="89"/>
  <c r="BH224" i="89"/>
  <c r="BH228" i="89"/>
  <c r="BH236" i="89"/>
  <c r="BH240" i="89"/>
  <c r="BH244" i="89"/>
  <c r="BH252" i="89"/>
  <c r="BH256" i="89"/>
  <c r="BH260" i="89"/>
  <c r="BH268" i="89"/>
  <c r="BH272" i="89"/>
  <c r="BH276" i="89"/>
  <c r="BH284" i="89"/>
  <c r="BH288" i="89"/>
  <c r="BH292" i="89"/>
  <c r="BH300" i="89"/>
  <c r="BH304" i="89"/>
  <c r="BH308" i="89"/>
  <c r="BH316" i="89"/>
  <c r="BH320" i="89"/>
  <c r="BH324" i="89"/>
  <c r="BH332" i="89"/>
  <c r="BH336" i="89"/>
  <c r="BH340" i="89"/>
  <c r="BH348" i="89"/>
  <c r="BH352" i="89"/>
  <c r="BH356" i="89"/>
  <c r="BH364" i="89"/>
  <c r="BH368" i="89"/>
  <c r="BH372" i="89"/>
  <c r="BH380" i="89"/>
  <c r="BH384" i="89"/>
  <c r="BH388" i="89"/>
  <c r="BH392" i="89"/>
  <c r="BH396" i="89"/>
  <c r="BH400" i="89"/>
  <c r="BH404" i="89"/>
  <c r="BH412" i="89"/>
  <c r="BH416" i="89"/>
  <c r="BH420" i="89"/>
  <c r="BH428" i="89"/>
  <c r="BH432" i="89"/>
  <c r="BH436" i="89"/>
  <c r="BH444" i="89"/>
  <c r="BH448" i="89"/>
  <c r="BH452" i="89"/>
  <c r="BH460" i="89"/>
  <c r="BH464" i="89"/>
  <c r="BH468" i="89"/>
  <c r="BH476" i="89"/>
  <c r="BH480" i="89"/>
  <c r="BH484" i="89"/>
  <c r="BH488" i="89"/>
  <c r="BH500" i="89"/>
  <c r="BH504" i="89"/>
  <c r="BH520" i="89"/>
  <c r="BH532" i="89"/>
  <c r="BH536" i="89"/>
  <c r="BH552" i="89"/>
  <c r="BH564" i="89"/>
  <c r="BH568" i="89"/>
  <c r="BH584" i="89"/>
  <c r="BH596" i="89"/>
  <c r="BH51" i="89"/>
  <c r="BH59" i="89"/>
  <c r="BH63" i="89"/>
  <c r="BH67" i="89"/>
  <c r="BH75" i="89"/>
  <c r="BH79" i="89"/>
  <c r="BH83" i="89"/>
  <c r="BH91" i="89"/>
  <c r="BH95" i="89"/>
  <c r="BH99" i="89"/>
  <c r="BH107" i="89"/>
  <c r="BH111" i="89"/>
  <c r="BH115" i="89"/>
  <c r="BH123" i="89"/>
  <c r="BH127" i="89"/>
  <c r="BH131" i="89"/>
  <c r="BH139" i="89"/>
  <c r="BH143" i="89"/>
  <c r="BH147" i="89"/>
  <c r="BH155" i="89"/>
  <c r="BH159" i="89"/>
  <c r="BH163" i="89"/>
  <c r="BH171" i="89"/>
  <c r="BH175" i="89"/>
  <c r="BH179" i="89"/>
  <c r="BH187" i="89"/>
  <c r="BH191" i="89"/>
  <c r="BH195" i="89"/>
  <c r="BH203" i="89"/>
  <c r="BH207" i="89"/>
  <c r="BH211" i="89"/>
  <c r="BH219" i="89"/>
  <c r="BH223" i="89"/>
  <c r="BH227" i="89"/>
  <c r="BH235" i="89"/>
  <c r="BH239" i="89"/>
  <c r="BH243" i="89"/>
  <c r="BH251" i="89"/>
  <c r="BH255" i="89"/>
  <c r="BH259" i="89"/>
  <c r="BH267" i="89"/>
  <c r="BH271" i="89"/>
  <c r="BH275" i="89"/>
  <c r="BH283" i="89"/>
  <c r="BH287" i="89"/>
  <c r="BH291" i="89"/>
  <c r="BH299" i="89"/>
  <c r="BH303" i="89"/>
  <c r="BH307" i="89"/>
  <c r="BH315" i="89"/>
  <c r="BH319" i="89"/>
  <c r="BH323" i="89"/>
  <c r="BH331" i="89"/>
  <c r="BH335" i="89"/>
  <c r="BH339" i="89"/>
  <c r="BH347" i="89"/>
  <c r="BH351" i="89"/>
  <c r="BH355" i="89"/>
  <c r="BH363" i="89"/>
  <c r="BH367" i="89"/>
  <c r="BH371" i="89"/>
  <c r="BH379" i="89"/>
  <c r="BH383" i="89"/>
  <c r="BH387" i="89"/>
  <c r="BH395" i="89"/>
  <c r="BH399" i="89"/>
  <c r="BH403" i="89"/>
  <c r="BH411" i="89"/>
  <c r="BH415" i="89"/>
  <c r="BH419" i="89"/>
  <c r="BH427" i="89"/>
  <c r="BH431" i="89"/>
  <c r="BH435" i="89"/>
  <c r="BH443" i="89"/>
  <c r="BH447" i="89"/>
  <c r="BH451" i="89"/>
  <c r="BH459" i="89"/>
  <c r="BH463" i="89"/>
  <c r="BH467" i="89"/>
  <c r="BH475" i="89"/>
  <c r="BH479" i="89"/>
  <c r="BH483" i="89"/>
  <c r="BH490" i="89"/>
  <c r="BH494" i="89"/>
  <c r="BH498" i="89"/>
  <c r="BH506" i="89"/>
  <c r="BH510" i="89"/>
  <c r="BH514" i="89"/>
  <c r="BH522" i="89"/>
  <c r="BH526" i="89"/>
  <c r="BH530" i="89"/>
  <c r="BH538" i="89"/>
  <c r="BH542" i="89"/>
  <c r="BH546" i="89"/>
  <c r="BH554" i="89"/>
  <c r="BH558" i="89"/>
  <c r="BH562" i="89"/>
  <c r="BH570" i="89"/>
  <c r="BH574" i="89"/>
  <c r="BH578" i="89"/>
  <c r="BH586" i="89"/>
  <c r="BH590" i="89"/>
  <c r="BH594" i="89"/>
  <c r="BH602" i="89"/>
  <c r="BH606" i="89"/>
  <c r="BH610" i="89"/>
  <c r="BH618" i="89"/>
  <c r="BH622" i="89"/>
  <c r="BH626" i="89"/>
  <c r="BH634" i="89"/>
  <c r="BH638" i="89"/>
  <c r="BH642" i="89"/>
  <c r="BH650" i="89"/>
  <c r="BH654" i="89"/>
  <c r="BH658" i="89"/>
  <c r="BH666" i="89"/>
  <c r="BH670" i="89"/>
  <c r="BH674" i="89"/>
  <c r="BH682" i="89"/>
  <c r="BH686" i="89"/>
  <c r="BH690" i="89"/>
  <c r="BH698" i="89"/>
  <c r="BH702" i="89"/>
  <c r="BH706" i="89"/>
  <c r="BH714" i="89"/>
  <c r="BH718" i="89"/>
  <c r="BH722" i="89"/>
  <c r="BH730" i="89"/>
  <c r="BH734" i="89"/>
  <c r="BH738" i="89"/>
  <c r="BH746" i="89"/>
  <c r="BH750" i="89"/>
  <c r="BH754" i="89"/>
  <c r="BH762" i="89"/>
  <c r="BH766" i="89"/>
  <c r="BH770" i="89"/>
  <c r="BH778" i="89"/>
  <c r="BH782" i="89"/>
  <c r="BH786" i="89"/>
  <c r="BH794" i="89"/>
  <c r="BH798" i="89"/>
  <c r="BH802" i="89"/>
  <c r="BH810" i="89"/>
  <c r="BH814" i="89"/>
  <c r="BH818" i="89"/>
  <c r="BH826" i="89"/>
  <c r="BH830" i="89"/>
  <c r="BH834" i="89"/>
  <c r="BH842" i="89"/>
  <c r="BH846" i="89"/>
  <c r="BH850" i="89"/>
  <c r="BH858" i="89"/>
  <c r="BH862" i="89"/>
  <c r="BH866" i="89"/>
  <c r="BH874" i="89"/>
  <c r="BH878" i="89"/>
  <c r="BH882" i="89"/>
  <c r="BH890" i="89"/>
  <c r="BH894" i="89"/>
  <c r="BH898" i="89"/>
  <c r="BH906" i="89"/>
  <c r="BH910" i="89"/>
  <c r="BH914" i="89"/>
  <c r="BH922" i="89"/>
  <c r="BH926" i="89"/>
  <c r="BH930" i="89"/>
  <c r="BH938" i="89"/>
  <c r="BH942" i="89"/>
  <c r="BH946" i="89"/>
  <c r="BH954" i="89"/>
  <c r="BH958" i="89"/>
  <c r="BH962" i="89"/>
  <c r="BH970" i="89"/>
  <c r="BH974" i="89"/>
  <c r="BH978" i="89"/>
  <c r="BH986" i="89"/>
  <c r="BH990" i="89"/>
  <c r="BH994" i="89"/>
  <c r="BH1002" i="89"/>
  <c r="BH1006" i="89"/>
  <c r="BH1010" i="89"/>
  <c r="BH1018" i="89"/>
  <c r="BH1022" i="89"/>
  <c r="BH1026" i="89"/>
  <c r="BH1034" i="89"/>
  <c r="BH1038" i="89"/>
  <c r="BH1042" i="89"/>
  <c r="BH1050" i="89"/>
  <c r="BH1054" i="89"/>
  <c r="BH1058" i="89"/>
  <c r="BH1066" i="89"/>
  <c r="BH1070" i="89"/>
  <c r="BH1074" i="89"/>
  <c r="BH1082" i="89"/>
  <c r="BH1086" i="89"/>
  <c r="BH1090" i="89"/>
  <c r="BH1098" i="89"/>
  <c r="BH1102" i="89"/>
  <c r="BH1106" i="89"/>
  <c r="BH1114" i="89"/>
  <c r="BH1118" i="89"/>
  <c r="BH1122" i="89"/>
  <c r="BH1130" i="89"/>
  <c r="BH1134" i="89"/>
  <c r="BH1138" i="89"/>
  <c r="BH1146" i="89"/>
  <c r="BH1150" i="89"/>
  <c r="BH1154" i="89"/>
  <c r="BH1162" i="89"/>
  <c r="BH1166" i="89"/>
  <c r="BH1170" i="89"/>
  <c r="BH1178" i="89"/>
  <c r="BH1182" i="89"/>
  <c r="BH1186" i="89"/>
  <c r="BH1194" i="89"/>
  <c r="BH1198" i="89"/>
  <c r="BH1202" i="89"/>
  <c r="BH1210" i="89"/>
  <c r="BH1214" i="89"/>
  <c r="BH1218" i="89"/>
  <c r="BH1226" i="89"/>
  <c r="BH1230" i="89"/>
  <c r="BH1234" i="89"/>
  <c r="BH1242" i="89"/>
  <c r="BH1246" i="89"/>
  <c r="BH1250" i="89"/>
  <c r="BH1258" i="89"/>
  <c r="BH1262" i="89"/>
  <c r="BH1266" i="89"/>
  <c r="BH1274" i="89"/>
  <c r="BH1278" i="89"/>
  <c r="BH1282" i="89"/>
  <c r="BH1294" i="89"/>
  <c r="BH1298" i="89"/>
  <c r="BH1310" i="89"/>
  <c r="BH1314" i="89"/>
  <c r="BH1326" i="89"/>
  <c r="BH1330" i="89"/>
  <c r="BH1342" i="89"/>
  <c r="BH1346" i="89"/>
  <c r="BH1358" i="89"/>
  <c r="BH1362" i="89"/>
  <c r="BH1374" i="89"/>
  <c r="BH1378" i="89"/>
  <c r="BH1382" i="89"/>
  <c r="BH1390" i="89"/>
  <c r="BH1394" i="89"/>
  <c r="BH1406" i="89"/>
  <c r="BH1410" i="89"/>
  <c r="BH1422" i="89"/>
  <c r="BH1426" i="89"/>
  <c r="BH1438" i="89"/>
  <c r="BH1442" i="89"/>
  <c r="BH1454" i="89"/>
  <c r="BH1458" i="89"/>
  <c r="BH1470" i="89"/>
  <c r="BH1474" i="89"/>
  <c r="BH1486" i="89"/>
  <c r="BH1490" i="89"/>
  <c r="BH477" i="89"/>
  <c r="BH481" i="89"/>
  <c r="BH485" i="89"/>
  <c r="BH493" i="89"/>
  <c r="BH497" i="89"/>
  <c r="BH501" i="89"/>
  <c r="BH513" i="89"/>
  <c r="BH517" i="89"/>
  <c r="BH521" i="89"/>
  <c r="BH525" i="89"/>
  <c r="BH529" i="89"/>
  <c r="BH533" i="89"/>
  <c r="BH545" i="89"/>
  <c r="BH549" i="89"/>
  <c r="BH557" i="89"/>
  <c r="BH561" i="89"/>
  <c r="BH565" i="89"/>
  <c r="BH577" i="89"/>
  <c r="BH581" i="89"/>
  <c r="BH589" i="89"/>
  <c r="BH593" i="89"/>
  <c r="BH597" i="89"/>
  <c r="BH609" i="89"/>
  <c r="BH613" i="89"/>
  <c r="BH625" i="89"/>
  <c r="BH629" i="89"/>
  <c r="BH641" i="89"/>
  <c r="BH645" i="89"/>
  <c r="BH653" i="89"/>
  <c r="BH657" i="89"/>
  <c r="BH661" i="89"/>
  <c r="BH673" i="89"/>
  <c r="BH677" i="89"/>
  <c r="BH685" i="89"/>
  <c r="BH689" i="89"/>
  <c r="BH693" i="89"/>
  <c r="BH705" i="89"/>
  <c r="BH709" i="89"/>
  <c r="BH717" i="89"/>
  <c r="BH721" i="89"/>
  <c r="BH725" i="89"/>
  <c r="BH737" i="89"/>
  <c r="BH741" i="89"/>
  <c r="BH753" i="89"/>
  <c r="BH757" i="89"/>
  <c r="BH769" i="89"/>
  <c r="BH773" i="89"/>
  <c r="BH781" i="89"/>
  <c r="BH785" i="89"/>
  <c r="BH789" i="89"/>
  <c r="BH801" i="89"/>
  <c r="BH805" i="89"/>
  <c r="BH813" i="89"/>
  <c r="BH817" i="89"/>
  <c r="BH821" i="89"/>
  <c r="BH833" i="89"/>
  <c r="BH837" i="89"/>
  <c r="BH845" i="89"/>
  <c r="BH849" i="89"/>
  <c r="BH853" i="89"/>
  <c r="BH865" i="89"/>
  <c r="BH869" i="89"/>
  <c r="BH881" i="89"/>
  <c r="BH885" i="89"/>
  <c r="BH897" i="89"/>
  <c r="BH901" i="89"/>
  <c r="BH909" i="89"/>
  <c r="BH913" i="89"/>
  <c r="BH917" i="89"/>
  <c r="BH929" i="89"/>
  <c r="BH933" i="89"/>
  <c r="BH941" i="89"/>
  <c r="BH945" i="89"/>
  <c r="BH949" i="89"/>
  <c r="BH961" i="89"/>
  <c r="BH965" i="89"/>
  <c r="BH973" i="89"/>
  <c r="BH977" i="89"/>
  <c r="BH981" i="89"/>
  <c r="BH993" i="89"/>
  <c r="BH997" i="89"/>
  <c r="BH1009" i="89"/>
  <c r="BH1013" i="89"/>
  <c r="BH1025" i="89"/>
  <c r="BH1029" i="89"/>
  <c r="BH1033" i="89"/>
  <c r="BH1037" i="89"/>
  <c r="BH1041" i="89"/>
  <c r="BH1045" i="89"/>
  <c r="BH1057" i="89"/>
  <c r="BH1061" i="89"/>
  <c r="BH1069" i="89"/>
  <c r="BH1073" i="89"/>
  <c r="BH1077" i="89"/>
  <c r="BH1089" i="89"/>
  <c r="BH1093" i="89"/>
  <c r="BH1105" i="89"/>
  <c r="BH1109" i="89"/>
  <c r="BH1121" i="89"/>
  <c r="BH1125" i="89"/>
  <c r="BH1133" i="89"/>
  <c r="BH1137" i="89"/>
  <c r="BH1141" i="89"/>
  <c r="BH1153" i="89"/>
  <c r="BH1157" i="89"/>
  <c r="BH1169" i="89"/>
  <c r="BH1173" i="89"/>
  <c r="BH1185" i="89"/>
  <c r="BH1189" i="89"/>
  <c r="BH1197" i="89"/>
  <c r="BH1201" i="89"/>
  <c r="BH1205" i="89"/>
  <c r="BH1217" i="89"/>
  <c r="BH1221" i="89"/>
  <c r="BH1233" i="89"/>
  <c r="BH1237" i="89"/>
  <c r="BH1249" i="89"/>
  <c r="BH1253" i="89"/>
  <c r="BH1261" i="89"/>
  <c r="BH1265" i="89"/>
  <c r="BH1269" i="89"/>
  <c r="BH1281" i="89"/>
  <c r="BH1285" i="89"/>
  <c r="BH1293" i="89"/>
  <c r="BH1297" i="89"/>
  <c r="BH1301" i="89"/>
  <c r="BH1313" i="89"/>
  <c r="BH1317" i="89"/>
  <c r="BH1325" i="89"/>
  <c r="BH1329" i="89"/>
  <c r="BH1333" i="89"/>
  <c r="BH1345" i="89"/>
  <c r="BH1349" i="89"/>
  <c r="BH1361" i="89"/>
  <c r="BH1365" i="89"/>
  <c r="BH1377" i="89"/>
  <c r="BH1381" i="89"/>
  <c r="BH1389" i="89"/>
  <c r="BH1393" i="89"/>
  <c r="BH1397" i="89"/>
  <c r="BH600" i="89"/>
  <c r="BH608" i="89"/>
  <c r="BH612" i="89"/>
  <c r="BH616" i="89"/>
  <c r="BH628" i="89"/>
  <c r="BH632" i="89"/>
  <c r="BH644" i="89"/>
  <c r="BH648" i="89"/>
  <c r="BH660" i="89"/>
  <c r="BH664" i="89"/>
  <c r="BH672" i="89"/>
  <c r="BH676" i="89"/>
  <c r="BH680" i="89"/>
  <c r="BH692" i="89"/>
  <c r="BH696" i="89"/>
  <c r="BH704" i="89"/>
  <c r="BH708" i="89"/>
  <c r="BH712" i="89"/>
  <c r="BH720" i="89"/>
  <c r="BH724" i="89"/>
  <c r="BH728" i="89"/>
  <c r="BH736" i="89"/>
  <c r="BH740" i="89"/>
  <c r="BH744" i="89"/>
  <c r="BH756" i="89"/>
  <c r="BH760" i="89"/>
  <c r="BH772" i="89"/>
  <c r="BH776" i="89"/>
  <c r="BH788" i="89"/>
  <c r="BH792" i="89"/>
  <c r="BH800" i="89"/>
  <c r="BH804" i="89"/>
  <c r="BH808" i="89"/>
  <c r="BH820" i="89"/>
  <c r="BH824" i="89"/>
  <c r="BH832" i="89"/>
  <c r="BH836" i="89"/>
  <c r="BH840" i="89"/>
  <c r="BH848" i="89"/>
  <c r="BH852" i="89"/>
  <c r="BH856" i="89"/>
  <c r="BH864" i="89"/>
  <c r="BH868" i="89"/>
  <c r="BH872" i="89"/>
  <c r="BH884" i="89"/>
  <c r="BH888" i="89"/>
  <c r="BH900" i="89"/>
  <c r="BH904" i="89"/>
  <c r="BH916" i="89"/>
  <c r="BH920" i="89"/>
  <c r="BH928" i="89"/>
  <c r="BH932" i="89"/>
  <c r="BH936" i="89"/>
  <c r="BH948" i="89"/>
  <c r="BH952" i="89"/>
  <c r="BH960" i="89"/>
  <c r="BH964" i="89"/>
  <c r="BH968" i="89"/>
  <c r="BH976" i="89"/>
  <c r="BH980" i="89"/>
  <c r="BH984" i="89"/>
  <c r="BH992" i="89"/>
  <c r="BH996" i="89"/>
  <c r="BH1000" i="89"/>
  <c r="BH1012" i="89"/>
  <c r="BH1016" i="89"/>
  <c r="BH1028" i="89"/>
  <c r="BH1032" i="89"/>
  <c r="BH1044" i="89"/>
  <c r="BH1048" i="89"/>
  <c r="BH1056" i="89"/>
  <c r="BH1060" i="89"/>
  <c r="BH1064" i="89"/>
  <c r="BH1076" i="89"/>
  <c r="BH1080" i="89"/>
  <c r="BH1088" i="89"/>
  <c r="BH1092" i="89"/>
  <c r="BH1096" i="89"/>
  <c r="BH1104" i="89"/>
  <c r="BH1108" i="89"/>
  <c r="BH1112" i="89"/>
  <c r="BH1120" i="89"/>
  <c r="BH1124" i="89"/>
  <c r="BH1128" i="89"/>
  <c r="BH1140" i="89"/>
  <c r="BH1144" i="89"/>
  <c r="BH1156" i="89"/>
  <c r="BH1160" i="89"/>
  <c r="BH1172" i="89"/>
  <c r="BH1176" i="89"/>
  <c r="BH1184" i="89"/>
  <c r="BH1188" i="89"/>
  <c r="BH1192" i="89"/>
  <c r="BH1204" i="89"/>
  <c r="BH1208" i="89"/>
  <c r="BH1216" i="89"/>
  <c r="BH1220" i="89"/>
  <c r="BH1224" i="89"/>
  <c r="BH1232" i="89"/>
  <c r="BH1236" i="89"/>
  <c r="BH1240" i="89"/>
  <c r="BH1248" i="89"/>
  <c r="BH1252" i="89"/>
  <c r="BH1256" i="89"/>
  <c r="BH1268" i="89"/>
  <c r="BH1272" i="89"/>
  <c r="BH1284" i="89"/>
  <c r="BH1288" i="89"/>
  <c r="BH1300" i="89"/>
  <c r="BH1304" i="89"/>
  <c r="BH1312" i="89"/>
  <c r="BH1316" i="89"/>
  <c r="BH487" i="89"/>
  <c r="BH495" i="89"/>
  <c r="BH499" i="89"/>
  <c r="BH511" i="89"/>
  <c r="BH515" i="89"/>
  <c r="BH527" i="89"/>
  <c r="BH531" i="89"/>
  <c r="BH543" i="89"/>
  <c r="BH547" i="89"/>
  <c r="BH559" i="89"/>
  <c r="BH563" i="89"/>
  <c r="BH575" i="89"/>
  <c r="BH579" i="89"/>
  <c r="BH591" i="89"/>
  <c r="BH595" i="89"/>
  <c r="BH607" i="89"/>
  <c r="BH611" i="89"/>
  <c r="BH623" i="89"/>
  <c r="BH627" i="89"/>
  <c r="BH639" i="89"/>
  <c r="BH643" i="89"/>
  <c r="BH655" i="89"/>
  <c r="BH659" i="89"/>
  <c r="BH671" i="89"/>
  <c r="BH675" i="89"/>
  <c r="BH687" i="89"/>
  <c r="BH691" i="89"/>
  <c r="BH703" i="89"/>
  <c r="BH707" i="89"/>
  <c r="BH719" i="89"/>
  <c r="BH723" i="89"/>
  <c r="BH735" i="89"/>
  <c r="BH739" i="89"/>
  <c r="BH751" i="89"/>
  <c r="BH755" i="89"/>
  <c r="BH767" i="89"/>
  <c r="BH771" i="89"/>
  <c r="BH783" i="89"/>
  <c r="BH787" i="89"/>
  <c r="BH799" i="89"/>
  <c r="BH803" i="89"/>
  <c r="BH815" i="89"/>
  <c r="BH819" i="89"/>
  <c r="BH831" i="89"/>
  <c r="BH835" i="89"/>
  <c r="BH847" i="89"/>
  <c r="BH851" i="89"/>
  <c r="BH863" i="89"/>
  <c r="BH867" i="89"/>
  <c r="BH879" i="89"/>
  <c r="BH883" i="89"/>
  <c r="BH895" i="89"/>
  <c r="BH899" i="89"/>
  <c r="BH911" i="89"/>
  <c r="BH915" i="89"/>
  <c r="BH927" i="89"/>
  <c r="BH931" i="89"/>
  <c r="BH943" i="89"/>
  <c r="BH947" i="89"/>
  <c r="BH959" i="89"/>
  <c r="BH963" i="89"/>
  <c r="BH975" i="89"/>
  <c r="BH979" i="89"/>
  <c r="BH991" i="89"/>
  <c r="BH995" i="89"/>
  <c r="BH999" i="89"/>
  <c r="BH1007" i="89"/>
  <c r="BH1011" i="89"/>
  <c r="BH1027" i="89"/>
  <c r="BH1039" i="89"/>
  <c r="BH1043" i="89"/>
  <c r="BH1059" i="89"/>
  <c r="BH1071" i="89"/>
  <c r="BH1075" i="89"/>
  <c r="BH1091" i="89"/>
  <c r="BH1103" i="89"/>
  <c r="BH1107" i="89"/>
  <c r="BH1123" i="89"/>
  <c r="BH1135" i="89"/>
  <c r="BH1139" i="89"/>
  <c r="BH1155" i="89"/>
  <c r="BH1167" i="89"/>
  <c r="BH1171" i="89"/>
  <c r="BH1187" i="89"/>
  <c r="BH1199" i="89"/>
  <c r="BH1203" i="89"/>
  <c r="BH1219" i="89"/>
  <c r="BH1231" i="89"/>
  <c r="BH1235" i="89"/>
  <c r="BH1251" i="89"/>
  <c r="BH1263" i="89"/>
  <c r="BH1267" i="89"/>
  <c r="BH1283" i="89"/>
  <c r="BH1295" i="89"/>
  <c r="BH1299" i="89"/>
  <c r="BH1315" i="89"/>
  <c r="BH1327" i="89"/>
  <c r="BH1331" i="89"/>
  <c r="BH1347" i="89"/>
  <c r="BH1359" i="89"/>
  <c r="BH1363" i="89"/>
  <c r="BH1379" i="89"/>
  <c r="BH1391" i="89"/>
  <c r="BH1395" i="89"/>
  <c r="BH1411" i="89"/>
  <c r="BH1423" i="89"/>
  <c r="BH1427" i="89"/>
  <c r="BH1443" i="89"/>
  <c r="BH1459" i="89"/>
  <c r="BH1475" i="89"/>
  <c r="BH1487" i="89"/>
  <c r="BH1491" i="89"/>
  <c r="U96" i="12"/>
  <c r="U63" i="12" s="1"/>
  <c r="U72" i="12" s="1"/>
  <c r="U26" i="12" s="1"/>
  <c r="ES26" i="84" s="1"/>
  <c r="BH1401" i="89"/>
  <c r="BH1405" i="89"/>
  <c r="BH1409" i="89"/>
  <c r="BH1413" i="89"/>
  <c r="BH1421" i="89"/>
  <c r="BH1425" i="89"/>
  <c r="BH1429" i="89"/>
  <c r="BH1437" i="89"/>
  <c r="BH1441" i="89"/>
  <c r="BH1445" i="89"/>
  <c r="BH1457" i="89"/>
  <c r="BH1461" i="89"/>
  <c r="BH1469" i="89"/>
  <c r="BH1473" i="89"/>
  <c r="BH1477" i="89"/>
  <c r="BH1485" i="89"/>
  <c r="BH1489" i="89"/>
  <c r="BH1493" i="89"/>
  <c r="BH1320" i="89"/>
  <c r="BH1332" i="89"/>
  <c r="BH1336" i="89"/>
  <c r="BH1348" i="89"/>
  <c r="BH1352" i="89"/>
  <c r="BH1364" i="89"/>
  <c r="BH1368" i="89"/>
  <c r="BH1380" i="89"/>
  <c r="BH1384" i="89"/>
  <c r="BH1396" i="89"/>
  <c r="BH1400" i="89"/>
  <c r="BH1412" i="89"/>
  <c r="BH1416" i="89"/>
  <c r="BH1428" i="89"/>
  <c r="BH1432" i="89"/>
  <c r="BH1444" i="89"/>
  <c r="BH1448" i="89"/>
  <c r="BH1452" i="89"/>
  <c r="BH1460" i="89"/>
  <c r="BH1464" i="89"/>
  <c r="BH1476" i="89"/>
  <c r="BH1480" i="89"/>
  <c r="BH1492" i="89"/>
  <c r="BH1496" i="89"/>
  <c r="BH47" i="89"/>
  <c r="BH45" i="89"/>
  <c r="I43" i="89"/>
  <c r="BG50" i="89"/>
  <c r="BG46" i="89"/>
  <c r="BG48" i="89"/>
  <c r="BG45" i="89"/>
  <c r="BG43" i="89"/>
  <c r="BG44" i="89"/>
  <c r="BG49" i="89"/>
  <c r="BG47" i="89"/>
  <c r="BG53" i="89"/>
  <c r="BG61" i="89"/>
  <c r="BG63" i="89"/>
  <c r="BG65" i="89"/>
  <c r="BG69" i="89"/>
  <c r="BG71" i="89"/>
  <c r="BG77" i="89"/>
  <c r="BG81" i="89"/>
  <c r="BG85" i="89"/>
  <c r="BG93" i="89"/>
  <c r="BG95" i="89"/>
  <c r="BG97" i="89"/>
  <c r="BG101" i="89"/>
  <c r="BG103" i="89"/>
  <c r="BG109" i="89"/>
  <c r="BG113" i="89"/>
  <c r="BG117" i="89"/>
  <c r="BG125" i="89"/>
  <c r="BG127" i="89"/>
  <c r="BG129" i="89"/>
  <c r="BG133" i="89"/>
  <c r="BG135" i="89"/>
  <c r="BG141" i="89"/>
  <c r="BG145" i="89"/>
  <c r="BG149" i="89"/>
  <c r="BG157" i="89"/>
  <c r="BG159" i="89"/>
  <c r="BG161" i="89"/>
  <c r="BG165" i="89"/>
  <c r="BG167" i="89"/>
  <c r="BG173" i="89"/>
  <c r="BG177" i="89"/>
  <c r="BG181" i="89"/>
  <c r="BG189" i="89"/>
  <c r="BG191" i="89"/>
  <c r="BG193" i="89"/>
  <c r="BG197" i="89"/>
  <c r="BG201" i="89"/>
  <c r="BG203" i="89"/>
  <c r="BG205" i="89"/>
  <c r="BG207" i="89"/>
  <c r="BG209" i="89"/>
  <c r="BG213" i="89"/>
  <c r="BG217" i="89"/>
  <c r="BG219" i="89"/>
  <c r="BG221" i="89"/>
  <c r="BG223" i="89"/>
  <c r="BG225" i="89"/>
  <c r="BG229" i="89"/>
  <c r="BG233" i="89"/>
  <c r="BG235" i="89"/>
  <c r="BG237" i="89"/>
  <c r="BG239" i="89"/>
  <c r="BG241" i="89"/>
  <c r="BG245" i="89"/>
  <c r="BG249" i="89"/>
  <c r="BG251" i="89"/>
  <c r="BG253" i="89"/>
  <c r="BG255" i="89"/>
  <c r="BG257" i="89"/>
  <c r="BG261" i="89"/>
  <c r="BG265" i="89"/>
  <c r="BG267" i="89"/>
  <c r="BG269" i="89"/>
  <c r="BG271" i="89"/>
  <c r="BG273" i="89"/>
  <c r="BG277" i="89"/>
  <c r="BG281" i="89"/>
  <c r="BG283" i="89"/>
  <c r="BG285" i="89"/>
  <c r="BG287" i="89"/>
  <c r="BG289" i="89"/>
  <c r="BG293" i="89"/>
  <c r="BG297" i="89"/>
  <c r="BG299" i="89"/>
  <c r="BG301" i="89"/>
  <c r="BG303" i="89"/>
  <c r="BG305" i="89"/>
  <c r="BG309" i="89"/>
  <c r="BG311" i="89"/>
  <c r="BG313" i="89"/>
  <c r="BG317" i="89"/>
  <c r="BG319" i="89"/>
  <c r="BG321" i="89"/>
  <c r="BG325" i="89"/>
  <c r="BG327" i="89"/>
  <c r="BG329" i="89"/>
  <c r="BG333" i="89"/>
  <c r="BG335" i="89"/>
  <c r="BG337" i="89"/>
  <c r="BG341" i="89"/>
  <c r="BG343" i="89"/>
  <c r="BG345" i="89"/>
  <c r="BG349" i="89"/>
  <c r="BG351" i="89"/>
  <c r="BG353" i="89"/>
  <c r="BG357" i="89"/>
  <c r="BG359" i="89"/>
  <c r="BG361" i="89"/>
  <c r="BG365" i="89"/>
  <c r="BG367" i="89"/>
  <c r="BG369" i="89"/>
  <c r="BG373" i="89"/>
  <c r="BG375" i="89"/>
  <c r="BG377" i="89"/>
  <c r="BG381" i="89"/>
  <c r="BG383" i="89"/>
  <c r="BG385" i="89"/>
  <c r="BG389" i="89"/>
  <c r="BG391" i="89"/>
  <c r="BG393" i="89"/>
  <c r="BG397" i="89"/>
  <c r="BG399" i="89"/>
  <c r="BG401" i="89"/>
  <c r="BG405" i="89"/>
  <c r="BG407" i="89"/>
  <c r="BG409" i="89"/>
  <c r="BG413" i="89"/>
  <c r="BG415" i="89"/>
  <c r="BG417" i="89"/>
  <c r="BG421" i="89"/>
  <c r="BG423" i="89"/>
  <c r="BG425" i="89"/>
  <c r="BG429" i="89"/>
  <c r="BG431" i="89"/>
  <c r="BG433" i="89"/>
  <c r="BG437" i="89"/>
  <c r="BG439" i="89"/>
  <c r="BG441" i="89"/>
  <c r="BG445" i="89"/>
  <c r="BG447" i="89"/>
  <c r="BG449" i="89"/>
  <c r="BG453" i="89"/>
  <c r="BG455" i="89"/>
  <c r="BG457" i="89"/>
  <c r="BG461" i="89"/>
  <c r="BG463" i="89"/>
  <c r="BG465" i="89"/>
  <c r="BG469" i="89"/>
  <c r="BG471" i="89"/>
  <c r="BG473" i="89"/>
  <c r="BG477" i="89"/>
  <c r="BG479" i="89"/>
  <c r="BG481" i="89"/>
  <c r="BG485" i="89"/>
  <c r="BG487" i="89"/>
  <c r="BG489" i="89"/>
  <c r="BG54" i="89"/>
  <c r="BG56" i="89"/>
  <c r="BG58" i="89"/>
  <c r="BG60" i="89"/>
  <c r="BG64" i="89"/>
  <c r="BG66" i="89"/>
  <c r="BG70" i="89"/>
  <c r="BG72" i="89"/>
  <c r="BG74" i="89"/>
  <c r="BG76" i="89"/>
  <c r="BG80" i="89"/>
  <c r="BG82" i="89"/>
  <c r="BG86" i="89"/>
  <c r="BG88" i="89"/>
  <c r="BG90" i="89"/>
  <c r="BG92" i="89"/>
  <c r="BG96" i="89"/>
  <c r="BG98" i="89"/>
  <c r="BG102" i="89"/>
  <c r="BG104" i="89"/>
  <c r="BG106" i="89"/>
  <c r="BG108" i="89"/>
  <c r="BG112" i="89"/>
  <c r="BG114" i="89"/>
  <c r="BG118" i="89"/>
  <c r="BG120" i="89"/>
  <c r="BG122" i="89"/>
  <c r="BG124" i="89"/>
  <c r="BG128" i="89"/>
  <c r="BG130" i="89"/>
  <c r="BG134" i="89"/>
  <c r="BG136" i="89"/>
  <c r="BG138" i="89"/>
  <c r="BG140" i="89"/>
  <c r="BG144" i="89"/>
  <c r="BG146" i="89"/>
  <c r="BG150" i="89"/>
  <c r="BG152" i="89"/>
  <c r="BG154" i="89"/>
  <c r="BG156" i="89"/>
  <c r="BG160" i="89"/>
  <c r="BG162" i="89"/>
  <c r="BG166" i="89"/>
  <c r="BG168" i="89"/>
  <c r="BG170" i="89"/>
  <c r="BG172" i="89"/>
  <c r="BG176" i="89"/>
  <c r="BG178" i="89"/>
  <c r="BG182" i="89"/>
  <c r="BG184" i="89"/>
  <c r="BG186" i="89"/>
  <c r="BG188" i="89"/>
  <c r="BG194" i="89"/>
  <c r="BG196" i="89"/>
  <c r="BG200" i="89"/>
  <c r="BG202" i="89"/>
  <c r="BG210" i="89"/>
  <c r="BG212" i="89"/>
  <c r="BG216" i="89"/>
  <c r="BG218" i="89"/>
  <c r="BG226" i="89"/>
  <c r="BG228" i="89"/>
  <c r="BG232" i="89"/>
  <c r="BG234" i="89"/>
  <c r="BG242" i="89"/>
  <c r="BG244" i="89"/>
  <c r="BG248" i="89"/>
  <c r="BG250" i="89"/>
  <c r="BG258" i="89"/>
  <c r="BG260" i="89"/>
  <c r="BG264" i="89"/>
  <c r="BG266" i="89"/>
  <c r="BG274" i="89"/>
  <c r="BG276" i="89"/>
  <c r="BG280" i="89"/>
  <c r="BG282" i="89"/>
  <c r="BG290" i="89"/>
  <c r="BG292" i="89"/>
  <c r="BG296" i="89"/>
  <c r="BG298" i="89"/>
  <c r="BG306" i="89"/>
  <c r="BG308" i="89"/>
  <c r="BG310" i="89"/>
  <c r="BG316" i="89"/>
  <c r="BG318" i="89"/>
  <c r="BG322" i="89"/>
  <c r="BG324" i="89"/>
  <c r="BG326" i="89"/>
  <c r="BG332" i="89"/>
  <c r="BG334" i="89"/>
  <c r="BG338" i="89"/>
  <c r="BG340" i="89"/>
  <c r="BG342" i="89"/>
  <c r="BG348" i="89"/>
  <c r="BG350" i="89"/>
  <c r="BG354" i="89"/>
  <c r="BG356" i="89"/>
  <c r="BG358" i="89"/>
  <c r="BG364" i="89"/>
  <c r="BG366" i="89"/>
  <c r="BG370" i="89"/>
  <c r="BG372" i="89"/>
  <c r="BG374" i="89"/>
  <c r="BG380" i="89"/>
  <c r="BG382" i="89"/>
  <c r="BG386" i="89"/>
  <c r="BG388" i="89"/>
  <c r="BG390" i="89"/>
  <c r="BG396" i="89"/>
  <c r="BG398" i="89"/>
  <c r="BG402" i="89"/>
  <c r="BG404" i="89"/>
  <c r="BG406" i="89"/>
  <c r="BG412" i="89"/>
  <c r="BG414" i="89"/>
  <c r="BG418" i="89"/>
  <c r="BG420" i="89"/>
  <c r="BG422" i="89"/>
  <c r="BG428" i="89"/>
  <c r="BG430" i="89"/>
  <c r="BG434" i="89"/>
  <c r="BG436" i="89"/>
  <c r="BG438" i="89"/>
  <c r="BG444" i="89"/>
  <c r="BG446" i="89"/>
  <c r="BG450" i="89"/>
  <c r="BG452" i="89"/>
  <c r="BG454" i="89"/>
  <c r="BG460" i="89"/>
  <c r="BG462" i="89"/>
  <c r="BG466" i="89"/>
  <c r="BG468" i="89"/>
  <c r="BG493" i="89"/>
  <c r="BG495" i="89"/>
  <c r="BG497" i="89"/>
  <c r="BG501" i="89"/>
  <c r="BG503" i="89"/>
  <c r="BG505" i="89"/>
  <c r="BG509" i="89"/>
  <c r="BG511" i="89"/>
  <c r="BG513" i="89"/>
  <c r="BG517" i="89"/>
  <c r="BG521" i="89"/>
  <c r="BG523" i="89"/>
  <c r="BG525" i="89"/>
  <c r="BG527" i="89"/>
  <c r="BG529" i="89"/>
  <c r="BG533" i="89"/>
  <c r="BG537" i="89"/>
  <c r="BG539" i="89"/>
  <c r="BG541" i="89"/>
  <c r="BG543" i="89"/>
  <c r="BG545" i="89"/>
  <c r="BG549" i="89"/>
  <c r="BG553" i="89"/>
  <c r="BG555" i="89"/>
  <c r="BG557" i="89"/>
  <c r="BG559" i="89"/>
  <c r="BG561" i="89"/>
  <c r="BG563" i="89"/>
  <c r="BG565" i="89"/>
  <c r="BG567" i="89"/>
  <c r="BG571" i="89"/>
  <c r="BG573" i="89"/>
  <c r="BG575" i="89"/>
  <c r="BG577" i="89"/>
  <c r="BG579" i="89"/>
  <c r="BG581" i="89"/>
  <c r="BG585" i="89"/>
  <c r="BG587" i="89"/>
  <c r="BG591" i="89"/>
  <c r="BG593" i="89"/>
  <c r="BG595" i="89"/>
  <c r="BG597" i="89"/>
  <c r="BG599" i="89"/>
  <c r="BG603" i="89"/>
  <c r="BG607" i="89"/>
  <c r="BG609" i="89"/>
  <c r="BG613" i="89"/>
  <c r="BG617" i="89"/>
  <c r="BG619" i="89"/>
  <c r="BG623" i="89"/>
  <c r="BG625" i="89"/>
  <c r="BG629" i="89"/>
  <c r="BG631" i="89"/>
  <c r="BG635" i="89"/>
  <c r="BG637" i="89"/>
  <c r="BG639" i="89"/>
  <c r="BG641" i="89"/>
  <c r="BG643" i="89"/>
  <c r="BG645" i="89"/>
  <c r="BG649" i="89"/>
  <c r="BG651" i="89"/>
  <c r="BG653" i="89"/>
  <c r="BG655" i="89"/>
  <c r="BG657" i="89"/>
  <c r="BG659" i="89"/>
  <c r="BG661" i="89"/>
  <c r="BG663" i="89"/>
  <c r="BG667" i="89"/>
  <c r="BG671" i="89"/>
  <c r="BG673" i="89"/>
  <c r="BG677" i="89"/>
  <c r="BG683" i="89"/>
  <c r="BG685" i="89"/>
  <c r="BG689" i="89"/>
  <c r="BG691" i="89"/>
  <c r="BG693" i="89"/>
  <c r="BG695" i="89"/>
  <c r="BG697" i="89"/>
  <c r="BG699" i="89"/>
  <c r="BG701" i="89"/>
  <c r="BG707" i="89"/>
  <c r="BG709" i="89"/>
  <c r="BG711" i="89"/>
  <c r="BG713" i="89"/>
  <c r="BG715" i="89"/>
  <c r="BG717" i="89"/>
  <c r="BG721" i="89"/>
  <c r="BG725" i="89"/>
  <c r="BG727" i="89"/>
  <c r="BG731" i="89"/>
  <c r="BG733" i="89"/>
  <c r="BG735" i="89"/>
  <c r="BG737" i="89"/>
  <c r="BG739" i="89"/>
  <c r="BG741" i="89"/>
  <c r="BG743" i="89"/>
  <c r="BG747" i="89"/>
  <c r="BG749" i="89"/>
  <c r="BG753" i="89"/>
  <c r="BG755" i="89"/>
  <c r="BG757" i="89"/>
  <c r="BG759" i="89"/>
  <c r="BG761" i="89"/>
  <c r="BG763" i="89"/>
  <c r="BG765" i="89"/>
  <c r="BG769" i="89"/>
  <c r="BG771" i="89"/>
  <c r="BG775" i="89"/>
  <c r="BG777" i="89"/>
  <c r="BG779" i="89"/>
  <c r="BG785" i="89"/>
  <c r="BG787" i="89"/>
  <c r="BG791" i="89"/>
  <c r="BG795" i="89"/>
  <c r="BG797" i="89"/>
  <c r="BG799" i="89"/>
  <c r="BG801" i="89"/>
  <c r="BG803" i="89"/>
  <c r="BG805" i="89"/>
  <c r="BG811" i="89"/>
  <c r="BG813" i="89"/>
  <c r="BG817" i="89"/>
  <c r="BG819" i="89"/>
  <c r="BG821" i="89"/>
  <c r="BG823" i="89"/>
  <c r="BG825" i="89"/>
  <c r="BG827" i="89"/>
  <c r="BG829" i="89"/>
  <c r="BG835" i="89"/>
  <c r="BG839" i="89"/>
  <c r="BG841" i="89"/>
  <c r="BG843" i="89"/>
  <c r="BG845" i="89"/>
  <c r="BG851" i="89"/>
  <c r="BG855" i="89"/>
  <c r="BG861" i="89"/>
  <c r="BG863" i="89"/>
  <c r="BG865" i="89"/>
  <c r="BG867" i="89"/>
  <c r="BG869" i="89"/>
  <c r="BG871" i="89"/>
  <c r="BG873" i="89"/>
  <c r="BG875" i="89"/>
  <c r="BG877" i="89"/>
  <c r="BG881" i="89"/>
  <c r="BG883" i="89"/>
  <c r="BG887" i="89"/>
  <c r="BG893" i="89"/>
  <c r="BG895" i="89"/>
  <c r="BG897" i="89"/>
  <c r="BG899" i="89"/>
  <c r="BG901" i="89"/>
  <c r="BG903" i="89"/>
  <c r="BG905" i="89"/>
  <c r="BG907" i="89"/>
  <c r="BG909" i="89"/>
  <c r="BG915" i="89"/>
  <c r="BG919" i="89"/>
  <c r="BG925" i="89"/>
  <c r="BG927" i="89"/>
  <c r="BG929" i="89"/>
  <c r="BG931" i="89"/>
  <c r="BG933" i="89"/>
  <c r="BG935" i="89"/>
  <c r="BG937" i="89"/>
  <c r="BG939" i="89"/>
  <c r="BG941" i="89"/>
  <c r="BG945" i="89"/>
  <c r="BG947" i="89"/>
  <c r="BG951" i="89"/>
  <c r="BG470" i="89"/>
  <c r="BG476" i="89"/>
  <c r="BG478" i="89"/>
  <c r="BG482" i="89"/>
  <c r="BG484" i="89"/>
  <c r="BG486" i="89"/>
  <c r="BG492" i="89"/>
  <c r="BG494" i="89"/>
  <c r="BG498" i="89"/>
  <c r="BG500" i="89"/>
  <c r="BG502" i="89"/>
  <c r="BG508" i="89"/>
  <c r="BG510" i="89"/>
  <c r="BG514" i="89"/>
  <c r="BG516" i="89"/>
  <c r="BG522" i="89"/>
  <c r="BG524" i="89"/>
  <c r="BG530" i="89"/>
  <c r="BG532" i="89"/>
  <c r="BG538" i="89"/>
  <c r="BG540" i="89"/>
  <c r="BG546" i="89"/>
  <c r="BG548" i="89"/>
  <c r="BG552" i="89"/>
  <c r="BG560" i="89"/>
  <c r="BG562" i="89"/>
  <c r="BG568" i="89"/>
  <c r="BG572" i="89"/>
  <c r="BG576" i="89"/>
  <c r="BG578" i="89"/>
  <c r="BG580" i="89"/>
  <c r="BG584" i="89"/>
  <c r="BG592" i="89"/>
  <c r="BG594" i="89"/>
  <c r="BG600" i="89"/>
  <c r="BG604" i="89"/>
  <c r="BG608" i="89"/>
  <c r="BG610" i="89"/>
  <c r="BG612" i="89"/>
  <c r="BG616" i="89"/>
  <c r="BG624" i="89"/>
  <c r="BG626" i="89"/>
  <c r="BG632" i="89"/>
  <c r="BG636" i="89"/>
  <c r="BG640" i="89"/>
  <c r="BG642" i="89"/>
  <c r="BG644" i="89"/>
  <c r="BG648" i="89"/>
  <c r="BG656" i="89"/>
  <c r="BG658" i="89"/>
  <c r="BG664" i="89"/>
  <c r="BG668" i="89"/>
  <c r="BG672" i="89"/>
  <c r="BG674" i="89"/>
  <c r="BG676" i="89"/>
  <c r="BG680" i="89"/>
  <c r="BG688" i="89"/>
  <c r="BG690" i="89"/>
  <c r="BG692" i="89"/>
  <c r="BG696" i="89"/>
  <c r="BG702" i="89"/>
  <c r="BG704" i="89"/>
  <c r="BG708" i="89"/>
  <c r="BG712" i="89"/>
  <c r="BG716" i="89"/>
  <c r="BG720" i="89"/>
  <c r="BG724" i="89"/>
  <c r="BG730" i="89"/>
  <c r="BG736" i="89"/>
  <c r="BG738" i="89"/>
  <c r="BG744" i="89"/>
  <c r="BG752" i="89"/>
  <c r="BG754" i="89"/>
  <c r="BG756" i="89"/>
  <c r="BG760" i="89"/>
  <c r="BG766" i="89"/>
  <c r="BG768" i="89"/>
  <c r="BG776" i="89"/>
  <c r="BG780" i="89"/>
  <c r="BG788" i="89"/>
  <c r="BG792" i="89"/>
  <c r="BG794" i="89"/>
  <c r="BG800" i="89"/>
  <c r="BG802" i="89"/>
  <c r="BG804" i="89"/>
  <c r="BG808" i="89"/>
  <c r="BG816" i="89"/>
  <c r="BG818" i="89"/>
  <c r="BG820" i="89"/>
  <c r="BG824" i="89"/>
  <c r="BG830" i="89"/>
  <c r="BG832" i="89"/>
  <c r="BG836" i="89"/>
  <c r="BG840" i="89"/>
  <c r="BG844" i="89"/>
  <c r="BG846" i="89"/>
  <c r="BG848" i="89"/>
  <c r="BG852" i="89"/>
  <c r="BG856" i="89"/>
  <c r="BG864" i="89"/>
  <c r="BG868" i="89"/>
  <c r="BG874" i="89"/>
  <c r="BG876" i="89"/>
  <c r="BG878" i="89"/>
  <c r="BG880" i="89"/>
  <c r="BG888" i="89"/>
  <c r="BG896" i="89"/>
  <c r="BG900" i="89"/>
  <c r="BG906" i="89"/>
  <c r="BG908" i="89"/>
  <c r="BG910" i="89"/>
  <c r="BG912" i="89"/>
  <c r="BG916" i="89"/>
  <c r="BG920" i="89"/>
  <c r="BG928" i="89"/>
  <c r="BG932" i="89"/>
  <c r="BG938" i="89"/>
  <c r="BG940" i="89"/>
  <c r="BG957" i="89"/>
  <c r="BG959" i="89"/>
  <c r="BG961" i="89"/>
  <c r="BG963" i="89"/>
  <c r="BG965" i="89"/>
  <c r="BG967" i="89"/>
  <c r="BG969" i="89"/>
  <c r="BG971" i="89"/>
  <c r="BG973" i="89"/>
  <c r="BG979" i="89"/>
  <c r="BG983" i="89"/>
  <c r="BG989" i="89"/>
  <c r="BG991" i="89"/>
  <c r="BG993" i="89"/>
  <c r="BG995" i="89"/>
  <c r="BG997" i="89"/>
  <c r="BG999" i="89"/>
  <c r="BG1001" i="89"/>
  <c r="BG1003" i="89"/>
  <c r="BG1005" i="89"/>
  <c r="BG1009" i="89"/>
  <c r="BG1011" i="89"/>
  <c r="BG1015" i="89"/>
  <c r="BG1021" i="89"/>
  <c r="BG1023" i="89"/>
  <c r="BG1025" i="89"/>
  <c r="BG1027" i="89"/>
  <c r="BG1029" i="89"/>
  <c r="BG1031" i="89"/>
  <c r="BG1033" i="89"/>
  <c r="BG1035" i="89"/>
  <c r="BG1037" i="89"/>
  <c r="BG1043" i="89"/>
  <c r="BG1047" i="89"/>
  <c r="BG1053" i="89"/>
  <c r="BG1055" i="89"/>
  <c r="BG1057" i="89"/>
  <c r="BG1059" i="89"/>
  <c r="BG1061" i="89"/>
  <c r="BG1063" i="89"/>
  <c r="BG1071" i="89"/>
  <c r="BG1075" i="89"/>
  <c r="BG1077" i="89"/>
  <c r="BG1079" i="89"/>
  <c r="BG1087" i="89"/>
  <c r="BG1091" i="89"/>
  <c r="BG1093" i="89"/>
  <c r="BG1095" i="89"/>
  <c r="BG1103" i="89"/>
  <c r="BG1107" i="89"/>
  <c r="BG1109" i="89"/>
  <c r="BG1111" i="89"/>
  <c r="BG1119" i="89"/>
  <c r="BG1123" i="89"/>
  <c r="BG1125" i="89"/>
  <c r="BG1127" i="89"/>
  <c r="BG1135" i="89"/>
  <c r="BG1139" i="89"/>
  <c r="BG1141" i="89"/>
  <c r="BG1143" i="89"/>
  <c r="BG1151" i="89"/>
  <c r="BG1155" i="89"/>
  <c r="BG1159" i="89"/>
  <c r="BG1161" i="89"/>
  <c r="BG1163" i="89"/>
  <c r="BG1165" i="89"/>
  <c r="BG1169" i="89"/>
  <c r="BG1171" i="89"/>
  <c r="BG1175" i="89"/>
  <c r="BG1177" i="89"/>
  <c r="BG1181" i="89"/>
  <c r="BG1185" i="89"/>
  <c r="BG1187" i="89"/>
  <c r="BG1191" i="89"/>
  <c r="BG1193" i="89"/>
  <c r="BG1199" i="89"/>
  <c r="BG1201" i="89"/>
  <c r="BG1203" i="89"/>
  <c r="BG1205" i="89"/>
  <c r="BG1207" i="89"/>
  <c r="BG1209" i="89"/>
  <c r="BG1213" i="89"/>
  <c r="BG1215" i="89"/>
  <c r="BG1217" i="89"/>
  <c r="BG1219" i="89"/>
  <c r="BG1227" i="89"/>
  <c r="BG1229" i="89"/>
  <c r="BG1233" i="89"/>
  <c r="BG1235" i="89"/>
  <c r="BG1241" i="89"/>
  <c r="BG1243" i="89"/>
  <c r="BG1245" i="89"/>
  <c r="BG1247" i="89"/>
  <c r="BG1249" i="89"/>
  <c r="BG1255" i="89"/>
  <c r="BG1257" i="89"/>
  <c r="BG1261" i="89"/>
  <c r="BG1263" i="89"/>
  <c r="BG1267" i="89"/>
  <c r="BG1269" i="89"/>
  <c r="BG1271" i="89"/>
  <c r="BG1275" i="89"/>
  <c r="BG1277" i="89"/>
  <c r="BG1279" i="89"/>
  <c r="BG1281" i="89"/>
  <c r="BG942" i="89"/>
  <c r="BG944" i="89"/>
  <c r="BG952" i="89"/>
  <c r="BG960" i="89"/>
  <c r="BG964" i="89"/>
  <c r="BG970" i="89"/>
  <c r="BG972" i="89"/>
  <c r="BG974" i="89"/>
  <c r="BG976" i="89"/>
  <c r="BG980" i="89"/>
  <c r="BG984" i="89"/>
  <c r="BG992" i="89"/>
  <c r="BG996" i="89"/>
  <c r="BG1002" i="89"/>
  <c r="BG1004" i="89"/>
  <c r="BG1006" i="89"/>
  <c r="BG1008" i="89"/>
  <c r="BG1016" i="89"/>
  <c r="BG1024" i="89"/>
  <c r="BG1028" i="89"/>
  <c r="BG1034" i="89"/>
  <c r="BG1036" i="89"/>
  <c r="BG1038" i="89"/>
  <c r="BG1040" i="89"/>
  <c r="BG1044" i="89"/>
  <c r="BG1048" i="89"/>
  <c r="BG1056" i="89"/>
  <c r="BG1060" i="89"/>
  <c r="BG1066" i="89"/>
  <c r="BG1068" i="89"/>
  <c r="BG1072" i="89"/>
  <c r="BG1074" i="89"/>
  <c r="BG1076" i="89"/>
  <c r="BG1082" i="89"/>
  <c r="BG1084" i="89"/>
  <c r="BG1088" i="89"/>
  <c r="BG1090" i="89"/>
  <c r="BG1092" i="89"/>
  <c r="BG1098" i="89"/>
  <c r="BG1100" i="89"/>
  <c r="BG1104" i="89"/>
  <c r="BG1106" i="89"/>
  <c r="BG1108" i="89"/>
  <c r="BG1114" i="89"/>
  <c r="BG1116" i="89"/>
  <c r="BG1120" i="89"/>
  <c r="BG1122" i="89"/>
  <c r="BG1124" i="89"/>
  <c r="BG1130" i="89"/>
  <c r="BG1132" i="89"/>
  <c r="BG1136" i="89"/>
  <c r="BG1138" i="89"/>
  <c r="BG1140" i="89"/>
  <c r="BG1146" i="89"/>
  <c r="BG1148" i="89"/>
  <c r="BG1152" i="89"/>
  <c r="BG1154" i="89"/>
  <c r="BG1158" i="89"/>
  <c r="BG1168" i="89"/>
  <c r="BG1172" i="89"/>
  <c r="BG1174" i="89"/>
  <c r="BG1180" i="89"/>
  <c r="BG1182" i="89"/>
  <c r="BG1184" i="89"/>
  <c r="BG1188" i="89"/>
  <c r="BG1196" i="89"/>
  <c r="BG1204" i="89"/>
  <c r="BG1210" i="89"/>
  <c r="BG1212" i="89"/>
  <c r="BG1216" i="89"/>
  <c r="BG1222" i="89"/>
  <c r="BG1224" i="89"/>
  <c r="BG1228" i="89"/>
  <c r="BG1230" i="89"/>
  <c r="BG1232" i="89"/>
  <c r="BG1236" i="89"/>
  <c r="BG1244" i="89"/>
  <c r="BG1246" i="89"/>
  <c r="BG1252" i="89"/>
  <c r="BG1260" i="89"/>
  <c r="BG1264" i="89"/>
  <c r="BG1270" i="89"/>
  <c r="BG1274" i="89"/>
  <c r="BG1276" i="89"/>
  <c r="BG1278" i="89"/>
  <c r="BG1283" i="89"/>
  <c r="BG1287" i="89"/>
  <c r="BG1291" i="89"/>
  <c r="BG1293" i="89"/>
  <c r="BG1295" i="89"/>
  <c r="BG1297" i="89"/>
  <c r="BG1299" i="89"/>
  <c r="BG1301" i="89"/>
  <c r="BG1303" i="89"/>
  <c r="BG1307" i="89"/>
  <c r="BG1311" i="89"/>
  <c r="BG1313" i="89"/>
  <c r="BG1315" i="89"/>
  <c r="BG1317" i="89"/>
  <c r="BG1319" i="89"/>
  <c r="BG1323" i="89"/>
  <c r="BG1327" i="89"/>
  <c r="BG1329" i="89"/>
  <c r="BG1331" i="89"/>
  <c r="BG1333" i="89"/>
  <c r="BG1335" i="89"/>
  <c r="BG1339" i="89"/>
  <c r="BG1343" i="89"/>
  <c r="BG1345" i="89"/>
  <c r="BG1347" i="89"/>
  <c r="BG1349" i="89"/>
  <c r="BG1351" i="89"/>
  <c r="BG1355" i="89"/>
  <c r="BG1359" i="89"/>
  <c r="BG1361" i="89"/>
  <c r="BG1363" i="89"/>
  <c r="BG1365" i="89"/>
  <c r="BG1367" i="89"/>
  <c r="BG1371" i="89"/>
  <c r="BG1375" i="89"/>
  <c r="BG1377" i="89"/>
  <c r="BG1379" i="89"/>
  <c r="BG1381" i="89"/>
  <c r="BG1383" i="89"/>
  <c r="BG1387" i="89"/>
  <c r="BG1391" i="89"/>
  <c r="BG1393" i="89"/>
  <c r="BG1395" i="89"/>
  <c r="BG1397" i="89"/>
  <c r="BG1399" i="89"/>
  <c r="BG1403" i="89"/>
  <c r="BG1407" i="89"/>
  <c r="BG1409" i="89"/>
  <c r="BG1411" i="89"/>
  <c r="BG1413" i="89"/>
  <c r="BG1415" i="89"/>
  <c r="BG1419" i="89"/>
  <c r="BG1423" i="89"/>
  <c r="BG1425" i="89"/>
  <c r="BG1427" i="89"/>
  <c r="BG1429" i="89"/>
  <c r="BG1431" i="89"/>
  <c r="BG1435" i="89"/>
  <c r="BG1439" i="89"/>
  <c r="BG1441" i="89"/>
  <c r="BG1443" i="89"/>
  <c r="BG1445" i="89"/>
  <c r="BG1447" i="89"/>
  <c r="BG1451" i="89"/>
  <c r="BG1455" i="89"/>
  <c r="BG1457" i="89"/>
  <c r="BG1459" i="89"/>
  <c r="BG1461" i="89"/>
  <c r="BG1463" i="89"/>
  <c r="BG1467" i="89"/>
  <c r="BG1471" i="89"/>
  <c r="BG1473" i="89"/>
  <c r="BG1475" i="89"/>
  <c r="BG1477" i="89"/>
  <c r="BG1479" i="89"/>
  <c r="BG1483" i="89"/>
  <c r="BG1487" i="89"/>
  <c r="BG1489" i="89"/>
  <c r="BG1491" i="89"/>
  <c r="BG1493" i="89"/>
  <c r="BG1495" i="89"/>
  <c r="BG1284" i="89"/>
  <c r="BG1286" i="89"/>
  <c r="BG1292" i="89"/>
  <c r="BG1302" i="89"/>
  <c r="BG1306" i="89"/>
  <c r="BG1308" i="89"/>
  <c r="BG1310" i="89"/>
  <c r="BG1318" i="89"/>
  <c r="BG1322" i="89"/>
  <c r="BG1324" i="89"/>
  <c r="BG1334" i="89"/>
  <c r="BG1338" i="89"/>
  <c r="BG1340" i="89"/>
  <c r="BG1342" i="89"/>
  <c r="BG1350" i="89"/>
  <c r="BG1354" i="89"/>
  <c r="BG1356" i="89"/>
  <c r="BG1366" i="89"/>
  <c r="BG1368" i="89"/>
  <c r="BG1370" i="89"/>
  <c r="BG1372" i="89"/>
  <c r="BG1374" i="89"/>
  <c r="BG1382" i="89"/>
  <c r="BG1386" i="89"/>
  <c r="BG1388" i="89"/>
  <c r="BG1398" i="89"/>
  <c r="BG1402" i="89"/>
  <c r="BG1404" i="89"/>
  <c r="BG1406" i="89"/>
  <c r="BG1414" i="89"/>
  <c r="BG1418" i="89"/>
  <c r="BG1420" i="89"/>
  <c r="BG1430" i="89"/>
  <c r="BG1434" i="89"/>
  <c r="BG1436" i="89"/>
  <c r="BG1438" i="89"/>
  <c r="BG1446" i="89"/>
  <c r="BG1450" i="89"/>
  <c r="BG1452" i="89"/>
  <c r="BG1462" i="89"/>
  <c r="BG1466" i="89"/>
  <c r="BG1468" i="89"/>
  <c r="BG1470" i="89"/>
  <c r="BG1478" i="89"/>
  <c r="BG1482" i="89"/>
  <c r="BG1484" i="89"/>
  <c r="BG1494" i="89"/>
  <c r="BG1496" i="89"/>
  <c r="BG68" i="89"/>
  <c r="BG73" i="89"/>
  <c r="BG78" i="89"/>
  <c r="BG100" i="89"/>
  <c r="BG105" i="89"/>
  <c r="BG110" i="89"/>
  <c r="BG132" i="89"/>
  <c r="BG137" i="89"/>
  <c r="BG142" i="89"/>
  <c r="BG164" i="89"/>
  <c r="BG169" i="89"/>
  <c r="BG174" i="89"/>
  <c r="BG198" i="89"/>
  <c r="BG214" i="89"/>
  <c r="BG230" i="89"/>
  <c r="BG246" i="89"/>
  <c r="BG262" i="89"/>
  <c r="BG278" i="89"/>
  <c r="BG294" i="89"/>
  <c r="BG314" i="89"/>
  <c r="BG346" i="89"/>
  <c r="BG378" i="89"/>
  <c r="BG410" i="89"/>
  <c r="BG442" i="89"/>
  <c r="BG474" i="89"/>
  <c r="BG506" i="89"/>
  <c r="BG55" i="89"/>
  <c r="BG87" i="89"/>
  <c r="BG119" i="89"/>
  <c r="BG151" i="89"/>
  <c r="BG183" i="89"/>
  <c r="BG195" i="89"/>
  <c r="BG204" i="89"/>
  <c r="BG211" i="89"/>
  <c r="BG220" i="89"/>
  <c r="BG227" i="89"/>
  <c r="BG236" i="89"/>
  <c r="BG243" i="89"/>
  <c r="BG252" i="89"/>
  <c r="BG259" i="89"/>
  <c r="BG268" i="89"/>
  <c r="BG275" i="89"/>
  <c r="BG284" i="89"/>
  <c r="BG291" i="89"/>
  <c r="BG300" i="89"/>
  <c r="BG307" i="89"/>
  <c r="BG52" i="89"/>
  <c r="BG57" i="89"/>
  <c r="BG62" i="89"/>
  <c r="BG79" i="89"/>
  <c r="BG84" i="89"/>
  <c r="BG89" i="89"/>
  <c r="BG94" i="89"/>
  <c r="BG111" i="89"/>
  <c r="BG116" i="89"/>
  <c r="BG121" i="89"/>
  <c r="BG126" i="89"/>
  <c r="BG143" i="89"/>
  <c r="BG148" i="89"/>
  <c r="BG153" i="89"/>
  <c r="BG158" i="89"/>
  <c r="BG175" i="89"/>
  <c r="BG180" i="89"/>
  <c r="BG185" i="89"/>
  <c r="BG190" i="89"/>
  <c r="BG192" i="89"/>
  <c r="BG199" i="89"/>
  <c r="BG206" i="89"/>
  <c r="BG208" i="89"/>
  <c r="BG215" i="89"/>
  <c r="BG222" i="89"/>
  <c r="BG224" i="89"/>
  <c r="BG231" i="89"/>
  <c r="BG238" i="89"/>
  <c r="BG240" i="89"/>
  <c r="BG247" i="89"/>
  <c r="BG254" i="89"/>
  <c r="BG256" i="89"/>
  <c r="BG263" i="89"/>
  <c r="BG270" i="89"/>
  <c r="BG272" i="89"/>
  <c r="BG279" i="89"/>
  <c r="BG286" i="89"/>
  <c r="BG288" i="89"/>
  <c r="BG295" i="89"/>
  <c r="BG302" i="89"/>
  <c r="BG304" i="89"/>
  <c r="BG330" i="89"/>
  <c r="BG362" i="89"/>
  <c r="BG394" i="89"/>
  <c r="BG426" i="89"/>
  <c r="BG458" i="89"/>
  <c r="BG490" i="89"/>
  <c r="BG59" i="89"/>
  <c r="BG75" i="89"/>
  <c r="BG91" i="89"/>
  <c r="BG107" i="89"/>
  <c r="BG123" i="89"/>
  <c r="BG139" i="89"/>
  <c r="BG155" i="89"/>
  <c r="BG171" i="89"/>
  <c r="BG187" i="89"/>
  <c r="BG518" i="89"/>
  <c r="BG520" i="89"/>
  <c r="BG534" i="89"/>
  <c r="BG536" i="89"/>
  <c r="BG583" i="89"/>
  <c r="BG588" i="89"/>
  <c r="BG596" i="89"/>
  <c r="BG601" i="89"/>
  <c r="BG621" i="89"/>
  <c r="BG627" i="89"/>
  <c r="BG647" i="89"/>
  <c r="BG652" i="89"/>
  <c r="BG660" i="89"/>
  <c r="BG665" i="89"/>
  <c r="BG723" i="89"/>
  <c r="BG728" i="89"/>
  <c r="BG740" i="89"/>
  <c r="BG773" i="89"/>
  <c r="BG781" i="89"/>
  <c r="BG807" i="89"/>
  <c r="BG833" i="89"/>
  <c r="BG884" i="89"/>
  <c r="BG913" i="89"/>
  <c r="BG1012" i="89"/>
  <c r="BG1041" i="89"/>
  <c r="BG432" i="89"/>
  <c r="BG435" i="89"/>
  <c r="BG440" i="89"/>
  <c r="BG443" i="89"/>
  <c r="BG448" i="89"/>
  <c r="BG451" i="89"/>
  <c r="BG456" i="89"/>
  <c r="BG459" i="89"/>
  <c r="BG464" i="89"/>
  <c r="BG467" i="89"/>
  <c r="BG472" i="89"/>
  <c r="BG475" i="89"/>
  <c r="BG480" i="89"/>
  <c r="BG483" i="89"/>
  <c r="BG488" i="89"/>
  <c r="BG491" i="89"/>
  <c r="BG496" i="89"/>
  <c r="BG499" i="89"/>
  <c r="BG504" i="89"/>
  <c r="BG507" i="89"/>
  <c r="BG512" i="89"/>
  <c r="BG515" i="89"/>
  <c r="BG531" i="89"/>
  <c r="BG547" i="89"/>
  <c r="BG605" i="89"/>
  <c r="BG611" i="89"/>
  <c r="BG669" i="89"/>
  <c r="BG675" i="89"/>
  <c r="BG837" i="89"/>
  <c r="BG312" i="89"/>
  <c r="BG315" i="89"/>
  <c r="BG320" i="89"/>
  <c r="BG323" i="89"/>
  <c r="BG328" i="89"/>
  <c r="BG331" i="89"/>
  <c r="BG336" i="89"/>
  <c r="BG339" i="89"/>
  <c r="BG344" i="89"/>
  <c r="BG347" i="89"/>
  <c r="BG352" i="89"/>
  <c r="BG355" i="89"/>
  <c r="BG360" i="89"/>
  <c r="BG363" i="89"/>
  <c r="BG368" i="89"/>
  <c r="BG371" i="89"/>
  <c r="BG376" i="89"/>
  <c r="BG379" i="89"/>
  <c r="BG384" i="89"/>
  <c r="BG387" i="89"/>
  <c r="BG392" i="89"/>
  <c r="BG395" i="89"/>
  <c r="BG400" i="89"/>
  <c r="BG403" i="89"/>
  <c r="BG408" i="89"/>
  <c r="BG411" i="89"/>
  <c r="BG416" i="89"/>
  <c r="BG419" i="89"/>
  <c r="BG424" i="89"/>
  <c r="BG427" i="89"/>
  <c r="BG51" i="89"/>
  <c r="BG67" i="89"/>
  <c r="BG83" i="89"/>
  <c r="BG99" i="89"/>
  <c r="BG115" i="89"/>
  <c r="BG131" i="89"/>
  <c r="BG147" i="89"/>
  <c r="BG163" i="89"/>
  <c r="BG179" i="89"/>
  <c r="BG519" i="89"/>
  <c r="BG526" i="89"/>
  <c r="BG528" i="89"/>
  <c r="BG535" i="89"/>
  <c r="BG542" i="89"/>
  <c r="BG544" i="89"/>
  <c r="BG551" i="89"/>
  <c r="BG556" i="89"/>
  <c r="BG564" i="89"/>
  <c r="BG569" i="89"/>
  <c r="BG589" i="89"/>
  <c r="BG615" i="89"/>
  <c r="BG620" i="89"/>
  <c r="BG628" i="89"/>
  <c r="BG633" i="89"/>
  <c r="BG679" i="89"/>
  <c r="BG705" i="89"/>
  <c r="BG772" i="89"/>
  <c r="BG784" i="89"/>
  <c r="BG789" i="89"/>
  <c r="BG849" i="89"/>
  <c r="BG948" i="89"/>
  <c r="BG977" i="89"/>
  <c r="BG606" i="89"/>
  <c r="BG622" i="89"/>
  <c r="BG638" i="89"/>
  <c r="BG654" i="89"/>
  <c r="BG670" i="89"/>
  <c r="BG682" i="89"/>
  <c r="BG687" i="89"/>
  <c r="BG718" i="89"/>
  <c r="BG732" i="89"/>
  <c r="BG746" i="89"/>
  <c r="BG751" i="89"/>
  <c r="BG782" i="89"/>
  <c r="BG796" i="89"/>
  <c r="BG810" i="89"/>
  <c r="BG815" i="89"/>
  <c r="BG858" i="89"/>
  <c r="BG860" i="89"/>
  <c r="BG890" i="89"/>
  <c r="BG892" i="89"/>
  <c r="BG922" i="89"/>
  <c r="BG924" i="89"/>
  <c r="BG954" i="89"/>
  <c r="BG956" i="89"/>
  <c r="BG986" i="89"/>
  <c r="BG988" i="89"/>
  <c r="BG1018" i="89"/>
  <c r="BG1020" i="89"/>
  <c r="BG1050" i="89"/>
  <c r="BG1052" i="89"/>
  <c r="BG1067" i="89"/>
  <c r="BG1083" i="89"/>
  <c r="BG1099" i="89"/>
  <c r="BG1115" i="89"/>
  <c r="BG1131" i="89"/>
  <c r="BG1147" i="89"/>
  <c r="BG1167" i="89"/>
  <c r="BG1251" i="89"/>
  <c r="BG558" i="89"/>
  <c r="BG574" i="89"/>
  <c r="BG590" i="89"/>
  <c r="BG554" i="89"/>
  <c r="BG570" i="89"/>
  <c r="BG586" i="89"/>
  <c r="BG602" i="89"/>
  <c r="BG618" i="89"/>
  <c r="BG634" i="89"/>
  <c r="BG650" i="89"/>
  <c r="BG666" i="89"/>
  <c r="BG684" i="89"/>
  <c r="BG698" i="89"/>
  <c r="BG703" i="89"/>
  <c r="BG706" i="89"/>
  <c r="BG729" i="89"/>
  <c r="BG734" i="89"/>
  <c r="BG748" i="89"/>
  <c r="BG762" i="89"/>
  <c r="BG767" i="89"/>
  <c r="BG770" i="89"/>
  <c r="BG793" i="89"/>
  <c r="BG798" i="89"/>
  <c r="BG812" i="89"/>
  <c r="BG826" i="89"/>
  <c r="BG831" i="89"/>
  <c r="BG834" i="89"/>
  <c r="BG847" i="89"/>
  <c r="BG853" i="89"/>
  <c r="BG862" i="89"/>
  <c r="BG879" i="89"/>
  <c r="BG885" i="89"/>
  <c r="BG894" i="89"/>
  <c r="BG911" i="89"/>
  <c r="BG917" i="89"/>
  <c r="BG926" i="89"/>
  <c r="BG943" i="89"/>
  <c r="BG949" i="89"/>
  <c r="BG958" i="89"/>
  <c r="BG975" i="89"/>
  <c r="BG981" i="89"/>
  <c r="BG990" i="89"/>
  <c r="BG1007" i="89"/>
  <c r="BG1013" i="89"/>
  <c r="BG1022" i="89"/>
  <c r="BG1039" i="89"/>
  <c r="BG1045" i="89"/>
  <c r="BG1054" i="89"/>
  <c r="BG1069" i="89"/>
  <c r="BG1085" i="89"/>
  <c r="BG1101" i="89"/>
  <c r="BG1117" i="89"/>
  <c r="BG1133" i="89"/>
  <c r="BG1149" i="89"/>
  <c r="BG1220" i="89"/>
  <c r="BG1238" i="89"/>
  <c r="BG1304" i="89"/>
  <c r="BG1432" i="89"/>
  <c r="BG550" i="89"/>
  <c r="BG566" i="89"/>
  <c r="BG582" i="89"/>
  <c r="BG598" i="89"/>
  <c r="BG614" i="89"/>
  <c r="BG630" i="89"/>
  <c r="BG646" i="89"/>
  <c r="BG662" i="89"/>
  <c r="BG681" i="89"/>
  <c r="BG686" i="89"/>
  <c r="BG700" i="89"/>
  <c r="BG714" i="89"/>
  <c r="BG719" i="89"/>
  <c r="BG722" i="89"/>
  <c r="BG745" i="89"/>
  <c r="BG750" i="89"/>
  <c r="BG764" i="89"/>
  <c r="BG778" i="89"/>
  <c r="BG783" i="89"/>
  <c r="BG786" i="89"/>
  <c r="BG809" i="89"/>
  <c r="BG814" i="89"/>
  <c r="BG828" i="89"/>
  <c r="BG842" i="89"/>
  <c r="BG857" i="89"/>
  <c r="BG859" i="89"/>
  <c r="BG872" i="89"/>
  <c r="BG889" i="89"/>
  <c r="BG891" i="89"/>
  <c r="BG904" i="89"/>
  <c r="BG921" i="89"/>
  <c r="BG923" i="89"/>
  <c r="BG936" i="89"/>
  <c r="BG953" i="89"/>
  <c r="BG955" i="89"/>
  <c r="BG968" i="89"/>
  <c r="BG985" i="89"/>
  <c r="BG987" i="89"/>
  <c r="BG1000" i="89"/>
  <c r="BG1017" i="89"/>
  <c r="BG1019" i="89"/>
  <c r="BG1032" i="89"/>
  <c r="BG1049" i="89"/>
  <c r="BG1051" i="89"/>
  <c r="BG1064" i="89"/>
  <c r="BG1080" i="89"/>
  <c r="BG1096" i="89"/>
  <c r="BG1112" i="89"/>
  <c r="BG1128" i="89"/>
  <c r="BG1144" i="89"/>
  <c r="BG1189" i="89"/>
  <c r="BG1194" i="89"/>
  <c r="BG678" i="89"/>
  <c r="BG694" i="89"/>
  <c r="BG710" i="89"/>
  <c r="BG726" i="89"/>
  <c r="BG742" i="89"/>
  <c r="BG758" i="89"/>
  <c r="BG774" i="89"/>
  <c r="BG790" i="89"/>
  <c r="BG806" i="89"/>
  <c r="BG822" i="89"/>
  <c r="BG838" i="89"/>
  <c r="BG854" i="89"/>
  <c r="BG870" i="89"/>
  <c r="BG886" i="89"/>
  <c r="BG902" i="89"/>
  <c r="BG918" i="89"/>
  <c r="BG934" i="89"/>
  <c r="BG950" i="89"/>
  <c r="BG966" i="89"/>
  <c r="BG982" i="89"/>
  <c r="BG998" i="89"/>
  <c r="BG1014" i="89"/>
  <c r="BG1030" i="89"/>
  <c r="BG1046" i="89"/>
  <c r="BG1062" i="89"/>
  <c r="BG1065" i="89"/>
  <c r="BG1070" i="89"/>
  <c r="BG1073" i="89"/>
  <c r="BG1078" i="89"/>
  <c r="BG1081" i="89"/>
  <c r="BG1086" i="89"/>
  <c r="BG1089" i="89"/>
  <c r="BG1094" i="89"/>
  <c r="BG1097" i="89"/>
  <c r="BG1102" i="89"/>
  <c r="BG1105" i="89"/>
  <c r="BG1110" i="89"/>
  <c r="BG1113" i="89"/>
  <c r="BG1118" i="89"/>
  <c r="BG1121" i="89"/>
  <c r="BG1126" i="89"/>
  <c r="BG1129" i="89"/>
  <c r="BG1134" i="89"/>
  <c r="BG1137" i="89"/>
  <c r="BG1142" i="89"/>
  <c r="BG1145" i="89"/>
  <c r="BG1150" i="89"/>
  <c r="BG1156" i="89"/>
  <c r="BG1160" i="89"/>
  <c r="BG1164" i="89"/>
  <c r="BG1179" i="89"/>
  <c r="BG1183" i="89"/>
  <c r="BG1200" i="89"/>
  <c r="BG1223" i="89"/>
  <c r="BG1225" i="89"/>
  <c r="BG1248" i="89"/>
  <c r="BG1253" i="89"/>
  <c r="BG1258" i="89"/>
  <c r="BG1265" i="89"/>
  <c r="BG1336" i="89"/>
  <c r="BG1400" i="89"/>
  <c r="BG1464" i="89"/>
  <c r="BG850" i="89"/>
  <c r="BG866" i="89"/>
  <c r="BG882" i="89"/>
  <c r="BG898" i="89"/>
  <c r="BG914" i="89"/>
  <c r="BG930" i="89"/>
  <c r="BG946" i="89"/>
  <c r="BG962" i="89"/>
  <c r="BG978" i="89"/>
  <c r="BG994" i="89"/>
  <c r="BG1010" i="89"/>
  <c r="BG1026" i="89"/>
  <c r="BG1042" i="89"/>
  <c r="BG1058" i="89"/>
  <c r="BG1166" i="89"/>
  <c r="BG1197" i="89"/>
  <c r="BG1208" i="89"/>
  <c r="BG1231" i="89"/>
  <c r="BG1239" i="89"/>
  <c r="BG1157" i="89"/>
  <c r="BG1162" i="89"/>
  <c r="BG1176" i="89"/>
  <c r="BG1190" i="89"/>
  <c r="BG1195" i="89"/>
  <c r="BG1198" i="89"/>
  <c r="BG1221" i="89"/>
  <c r="BG1226" i="89"/>
  <c r="BG1240" i="89"/>
  <c r="BG1254" i="89"/>
  <c r="BG1259" i="89"/>
  <c r="BG1262" i="89"/>
  <c r="BG1268" i="89"/>
  <c r="BG1288" i="89"/>
  <c r="BG1290" i="89"/>
  <c r="BG1294" i="89"/>
  <c r="BG1320" i="89"/>
  <c r="BG1326" i="89"/>
  <c r="BG1352" i="89"/>
  <c r="BG1358" i="89"/>
  <c r="BG1384" i="89"/>
  <c r="BG1390" i="89"/>
  <c r="BG1416" i="89"/>
  <c r="BG1422" i="89"/>
  <c r="BG1448" i="89"/>
  <c r="BG1454" i="89"/>
  <c r="BG1480" i="89"/>
  <c r="BG1486" i="89"/>
  <c r="BG1153" i="89"/>
  <c r="BG1173" i="89"/>
  <c r="BG1178" i="89"/>
  <c r="BG1192" i="89"/>
  <c r="BG1206" i="89"/>
  <c r="BG1211" i="89"/>
  <c r="BG1214" i="89"/>
  <c r="BG1237" i="89"/>
  <c r="BG1242" i="89"/>
  <c r="BG1256" i="89"/>
  <c r="BG1272" i="89"/>
  <c r="BG1285" i="89"/>
  <c r="BG1170" i="89"/>
  <c r="BG1186" i="89"/>
  <c r="BG1202" i="89"/>
  <c r="BG1218" i="89"/>
  <c r="BG1234" i="89"/>
  <c r="BG1250" i="89"/>
  <c r="BG1266" i="89"/>
  <c r="BG1273" i="89"/>
  <c r="BG1280" i="89"/>
  <c r="BG1282" i="89"/>
  <c r="BG1289" i="89"/>
  <c r="BG1296" i="89"/>
  <c r="BG1298" i="89"/>
  <c r="BG1305" i="89"/>
  <c r="BG1312" i="89"/>
  <c r="BG1314" i="89"/>
  <c r="BG1321" i="89"/>
  <c r="BG1328" i="89"/>
  <c r="BG1330" i="89"/>
  <c r="BG1337" i="89"/>
  <c r="BG1344" i="89"/>
  <c r="BG1346" i="89"/>
  <c r="BG1353" i="89"/>
  <c r="BG1360" i="89"/>
  <c r="BG1362" i="89"/>
  <c r="BG1369" i="89"/>
  <c r="BG1376" i="89"/>
  <c r="BG1378" i="89"/>
  <c r="BG1385" i="89"/>
  <c r="BG1392" i="89"/>
  <c r="BG1394" i="89"/>
  <c r="BG1401" i="89"/>
  <c r="BG1408" i="89"/>
  <c r="BG1410" i="89"/>
  <c r="BG1417" i="89"/>
  <c r="BG1424" i="89"/>
  <c r="BG1426" i="89"/>
  <c r="BG1433" i="89"/>
  <c r="BG1440" i="89"/>
  <c r="BG1442" i="89"/>
  <c r="BG1449" i="89"/>
  <c r="BG1456" i="89"/>
  <c r="BG1458" i="89"/>
  <c r="BG1465" i="89"/>
  <c r="BG1472" i="89"/>
  <c r="BG1474" i="89"/>
  <c r="BG1481" i="89"/>
  <c r="BG1488" i="89"/>
  <c r="BG1490" i="89"/>
  <c r="BG1300" i="89"/>
  <c r="BG1309" i="89"/>
  <c r="BG1316" i="89"/>
  <c r="BG1325" i="89"/>
  <c r="BG1332" i="89"/>
  <c r="BG1341" i="89"/>
  <c r="BG1348" i="89"/>
  <c r="BG1357" i="89"/>
  <c r="BG1364" i="89"/>
  <c r="BG1373" i="89"/>
  <c r="BG1380" i="89"/>
  <c r="BG1389" i="89"/>
  <c r="BG1396" i="89"/>
  <c r="BG1405" i="89"/>
  <c r="BG1412" i="89"/>
  <c r="BG1421" i="89"/>
  <c r="BG1428" i="89"/>
  <c r="BG1437" i="89"/>
  <c r="BG1444" i="89"/>
  <c r="BG1453" i="89"/>
  <c r="BG1460" i="89"/>
  <c r="BG1469" i="89"/>
  <c r="BG1476" i="89"/>
  <c r="BG1485" i="89"/>
  <c r="BG1492" i="89"/>
  <c r="I50" i="16"/>
  <c r="F50" i="16"/>
  <c r="E50" i="16"/>
  <c r="BO44" i="89" l="1"/>
  <c r="BQ44" i="89"/>
  <c r="BS44" i="89"/>
  <c r="BQ1495" i="89"/>
  <c r="BS1495" i="89"/>
  <c r="BQ1479" i="89"/>
  <c r="BS1479" i="89"/>
  <c r="BQ1463" i="89"/>
  <c r="BS1463" i="89"/>
  <c r="BQ1447" i="89"/>
  <c r="BS1447" i="89"/>
  <c r="BQ1431" i="89"/>
  <c r="BS1431" i="89"/>
  <c r="BQ1415" i="89"/>
  <c r="BS1415" i="89"/>
  <c r="BQ1399" i="89"/>
  <c r="BS1399" i="89"/>
  <c r="BQ1383" i="89"/>
  <c r="BS1383" i="89"/>
  <c r="BQ1367" i="89"/>
  <c r="BS1367" i="89"/>
  <c r="BQ1351" i="89"/>
  <c r="BS1351" i="89"/>
  <c r="BQ1335" i="89"/>
  <c r="BS1335" i="89"/>
  <c r="BQ1319" i="89"/>
  <c r="BS1319" i="89"/>
  <c r="BQ1303" i="89"/>
  <c r="BS1303" i="89"/>
  <c r="BQ1287" i="89"/>
  <c r="BS1287" i="89"/>
  <c r="BQ1271" i="89"/>
  <c r="BS1271" i="89"/>
  <c r="BQ1255" i="89"/>
  <c r="BS1255" i="89"/>
  <c r="BQ1239" i="89"/>
  <c r="BS1239" i="89"/>
  <c r="BQ1223" i="89"/>
  <c r="BS1223" i="89"/>
  <c r="BQ1207" i="89"/>
  <c r="BS1207" i="89"/>
  <c r="BQ1191" i="89"/>
  <c r="BS1191" i="89"/>
  <c r="BQ1175" i="89"/>
  <c r="BS1175" i="89"/>
  <c r="BQ1159" i="89"/>
  <c r="BS1159" i="89"/>
  <c r="BQ1143" i="89"/>
  <c r="BS1143" i="89"/>
  <c r="BQ1127" i="89"/>
  <c r="BS1127" i="89"/>
  <c r="BQ1111" i="89"/>
  <c r="BS1111" i="89"/>
  <c r="BQ1095" i="89"/>
  <c r="BS1095" i="89"/>
  <c r="BQ1079" i="89"/>
  <c r="BS1079" i="89"/>
  <c r="BQ1063" i="89"/>
  <c r="BS1063" i="89"/>
  <c r="BQ1047" i="89"/>
  <c r="BS1047" i="89"/>
  <c r="BQ1031" i="89"/>
  <c r="BS1031" i="89"/>
  <c r="BQ1015" i="89"/>
  <c r="BS1015" i="89"/>
  <c r="BQ999" i="89"/>
  <c r="BS999" i="89"/>
  <c r="BQ983" i="89"/>
  <c r="BS983" i="89"/>
  <c r="BQ967" i="89"/>
  <c r="BS967" i="89"/>
  <c r="BQ951" i="89"/>
  <c r="BS951" i="89"/>
  <c r="BQ935" i="89"/>
  <c r="BS935" i="89"/>
  <c r="BQ919" i="89"/>
  <c r="BS919" i="89"/>
  <c r="BQ903" i="89"/>
  <c r="BS903" i="89"/>
  <c r="BQ887" i="89"/>
  <c r="BS887" i="89"/>
  <c r="BQ871" i="89"/>
  <c r="BS871" i="89"/>
  <c r="BQ855" i="89"/>
  <c r="BS855" i="89"/>
  <c r="BQ839" i="89"/>
  <c r="BS839" i="89"/>
  <c r="BQ823" i="89"/>
  <c r="BS823" i="89"/>
  <c r="BQ807" i="89"/>
  <c r="BS807" i="89"/>
  <c r="BQ791" i="89"/>
  <c r="BS791" i="89"/>
  <c r="BQ775" i="89"/>
  <c r="BS775" i="89"/>
  <c r="BQ759" i="89"/>
  <c r="BS759" i="89"/>
  <c r="BQ743" i="89"/>
  <c r="BS743" i="89"/>
  <c r="BQ727" i="89"/>
  <c r="BS727" i="89"/>
  <c r="BQ711" i="89"/>
  <c r="BS711" i="89"/>
  <c r="BQ695" i="89"/>
  <c r="BS695" i="89"/>
  <c r="BQ679" i="89"/>
  <c r="BS679" i="89"/>
  <c r="BQ663" i="89"/>
  <c r="BS663" i="89"/>
  <c r="BQ647" i="89"/>
  <c r="BS647" i="89"/>
  <c r="BQ631" i="89"/>
  <c r="BS631" i="89"/>
  <c r="BQ615" i="89"/>
  <c r="BS615" i="89"/>
  <c r="BQ599" i="89"/>
  <c r="BS599" i="89"/>
  <c r="BQ583" i="89"/>
  <c r="BS583" i="89"/>
  <c r="BQ567" i="89"/>
  <c r="BS567" i="89"/>
  <c r="BQ551" i="89"/>
  <c r="BS551" i="89"/>
  <c r="BQ535" i="89"/>
  <c r="BS535" i="89"/>
  <c r="BQ519" i="89"/>
  <c r="BS519" i="89"/>
  <c r="BQ503" i="89"/>
  <c r="BS503" i="89"/>
  <c r="BQ487" i="89"/>
  <c r="BS487" i="89"/>
  <c r="BQ1484" i="89"/>
  <c r="BS1484" i="89"/>
  <c r="BQ1468" i="89"/>
  <c r="BS1468" i="89"/>
  <c r="BO1452" i="89"/>
  <c r="BQ1452" i="89"/>
  <c r="BS1452" i="89"/>
  <c r="BQ1436" i="89"/>
  <c r="BS1436" i="89"/>
  <c r="BQ1420" i="89"/>
  <c r="BS1420" i="89"/>
  <c r="BO1404" i="89"/>
  <c r="BQ1404" i="89"/>
  <c r="BS1404" i="89"/>
  <c r="BQ1388" i="89"/>
  <c r="BS1388" i="89"/>
  <c r="BQ1372" i="89"/>
  <c r="BS1372" i="89"/>
  <c r="BQ1356" i="89"/>
  <c r="BS1356" i="89"/>
  <c r="BQ1340" i="89"/>
  <c r="BS1340" i="89"/>
  <c r="BO1324" i="89"/>
  <c r="BQ1324" i="89"/>
  <c r="BS1324" i="89"/>
  <c r="BQ1308" i="89"/>
  <c r="BS1308" i="89"/>
  <c r="BQ1292" i="89"/>
  <c r="BS1292" i="89"/>
  <c r="BQ1276" i="89"/>
  <c r="BS1276" i="89"/>
  <c r="BQ1260" i="89"/>
  <c r="BS1260" i="89"/>
  <c r="BQ1244" i="89"/>
  <c r="BS1244" i="89"/>
  <c r="BQ1228" i="89"/>
  <c r="BS1228" i="89"/>
  <c r="BQ1212" i="89"/>
  <c r="BS1212" i="89"/>
  <c r="BQ1196" i="89"/>
  <c r="BS1196" i="89"/>
  <c r="BQ1180" i="89"/>
  <c r="BS1180" i="89"/>
  <c r="BQ1164" i="89"/>
  <c r="BS1164" i="89"/>
  <c r="BQ1148" i="89"/>
  <c r="BS1148" i="89"/>
  <c r="BQ1132" i="89"/>
  <c r="BS1132" i="89"/>
  <c r="BQ1116" i="89"/>
  <c r="BS1116" i="89"/>
  <c r="BQ1100" i="89"/>
  <c r="BS1100" i="89"/>
  <c r="BQ1084" i="89"/>
  <c r="BS1084" i="89"/>
  <c r="BQ1068" i="89"/>
  <c r="BS1068" i="89"/>
  <c r="BQ1052" i="89"/>
  <c r="BS1052" i="89"/>
  <c r="BQ1036" i="89"/>
  <c r="BS1036" i="89"/>
  <c r="BQ1020" i="89"/>
  <c r="BS1020" i="89"/>
  <c r="BQ1004" i="89"/>
  <c r="BS1004" i="89"/>
  <c r="BQ988" i="89"/>
  <c r="BS988" i="89"/>
  <c r="BQ972" i="89"/>
  <c r="BS972" i="89"/>
  <c r="BQ956" i="89"/>
  <c r="BS956" i="89"/>
  <c r="BQ940" i="89"/>
  <c r="BS940" i="89"/>
  <c r="BQ924" i="89"/>
  <c r="BS924" i="89"/>
  <c r="BQ908" i="89"/>
  <c r="BS908" i="89"/>
  <c r="BQ892" i="89"/>
  <c r="BS892" i="89"/>
  <c r="BQ876" i="89"/>
  <c r="BS876" i="89"/>
  <c r="BQ860" i="89"/>
  <c r="BS860" i="89"/>
  <c r="BQ844" i="89"/>
  <c r="BS844" i="89"/>
  <c r="BQ828" i="89"/>
  <c r="BS828" i="89"/>
  <c r="BQ812" i="89"/>
  <c r="BS812" i="89"/>
  <c r="BQ796" i="89"/>
  <c r="BS796" i="89"/>
  <c r="BQ780" i="89"/>
  <c r="BS780" i="89"/>
  <c r="BQ764" i="89"/>
  <c r="BS764" i="89"/>
  <c r="BQ748" i="89"/>
  <c r="BS748" i="89"/>
  <c r="BQ732" i="89"/>
  <c r="BS732" i="89"/>
  <c r="BQ716" i="89"/>
  <c r="BS716" i="89"/>
  <c r="BQ700" i="89"/>
  <c r="BS700" i="89"/>
  <c r="BQ684" i="89"/>
  <c r="BS684" i="89"/>
  <c r="BQ668" i="89"/>
  <c r="BS668" i="89"/>
  <c r="BQ652" i="89"/>
  <c r="BS652" i="89"/>
  <c r="BQ636" i="89"/>
  <c r="BS636" i="89"/>
  <c r="BQ620" i="89"/>
  <c r="BS620" i="89"/>
  <c r="BQ604" i="89"/>
  <c r="BS604" i="89"/>
  <c r="BO588" i="89"/>
  <c r="BQ588" i="89"/>
  <c r="BS588" i="89"/>
  <c r="BQ572" i="89"/>
  <c r="BS572" i="89"/>
  <c r="BQ556" i="89"/>
  <c r="BS556" i="89"/>
  <c r="BO540" i="89"/>
  <c r="BQ540" i="89"/>
  <c r="BS540" i="89"/>
  <c r="BQ524" i="89"/>
  <c r="BS524" i="89"/>
  <c r="BQ508" i="89"/>
  <c r="BS508" i="89"/>
  <c r="BO492" i="89"/>
  <c r="BQ492" i="89"/>
  <c r="BS492" i="89"/>
  <c r="BS43" i="89"/>
  <c r="BQ43" i="89"/>
  <c r="BQ1487" i="89"/>
  <c r="BS1487" i="89"/>
  <c r="BQ1471" i="89"/>
  <c r="BS1471" i="89"/>
  <c r="BQ1455" i="89"/>
  <c r="BS1455" i="89"/>
  <c r="BQ1439" i="89"/>
  <c r="BS1439" i="89"/>
  <c r="BQ1423" i="89"/>
  <c r="BS1423" i="89"/>
  <c r="BQ1407" i="89"/>
  <c r="BS1407" i="89"/>
  <c r="BQ1391" i="89"/>
  <c r="BS1391" i="89"/>
  <c r="BQ1375" i="89"/>
  <c r="BS1375" i="89"/>
  <c r="BQ1359" i="89"/>
  <c r="BS1359" i="89"/>
  <c r="BQ1343" i="89"/>
  <c r="BS1343" i="89"/>
  <c r="BQ1327" i="89"/>
  <c r="BS1327" i="89"/>
  <c r="BQ1311" i="89"/>
  <c r="BS1311" i="89"/>
  <c r="BQ1295" i="89"/>
  <c r="BS1295" i="89"/>
  <c r="BQ1279" i="89"/>
  <c r="BS1279" i="89"/>
  <c r="BQ1263" i="89"/>
  <c r="BS1263" i="89"/>
  <c r="BQ1247" i="89"/>
  <c r="BS1247" i="89"/>
  <c r="BQ1231" i="89"/>
  <c r="BS1231" i="89"/>
  <c r="BQ1215" i="89"/>
  <c r="BS1215" i="89"/>
  <c r="BQ1199" i="89"/>
  <c r="BS1199" i="89"/>
  <c r="BQ1183" i="89"/>
  <c r="BS1183" i="89"/>
  <c r="BQ1167" i="89"/>
  <c r="BS1167" i="89"/>
  <c r="BQ1151" i="89"/>
  <c r="BS1151" i="89"/>
  <c r="BQ1135" i="89"/>
  <c r="BS1135" i="89"/>
  <c r="BQ1119" i="89"/>
  <c r="BS1119" i="89"/>
  <c r="BQ1103" i="89"/>
  <c r="BS1103" i="89"/>
  <c r="BQ1087" i="89"/>
  <c r="BS1087" i="89"/>
  <c r="BQ1071" i="89"/>
  <c r="BS1071" i="89"/>
  <c r="BQ1055" i="89"/>
  <c r="BS1055" i="89"/>
  <c r="BQ1039" i="89"/>
  <c r="BS1039" i="89"/>
  <c r="BQ1023" i="89"/>
  <c r="BS1023" i="89"/>
  <c r="BQ1007" i="89"/>
  <c r="BS1007" i="89"/>
  <c r="BQ991" i="89"/>
  <c r="BS991" i="89"/>
  <c r="BQ975" i="89"/>
  <c r="BS975" i="89"/>
  <c r="BQ959" i="89"/>
  <c r="BS959" i="89"/>
  <c r="BQ943" i="89"/>
  <c r="BS943" i="89"/>
  <c r="BQ927" i="89"/>
  <c r="BS927" i="89"/>
  <c r="BQ911" i="89"/>
  <c r="BS911" i="89"/>
  <c r="BQ895" i="89"/>
  <c r="BS895" i="89"/>
  <c r="BQ879" i="89"/>
  <c r="BS879" i="89"/>
  <c r="BQ863" i="89"/>
  <c r="BS863" i="89"/>
  <c r="BQ847" i="89"/>
  <c r="BS847" i="89"/>
  <c r="BQ831" i="89"/>
  <c r="BS831" i="89"/>
  <c r="BQ815" i="89"/>
  <c r="BS815" i="89"/>
  <c r="BQ799" i="89"/>
  <c r="BS799" i="89"/>
  <c r="BQ783" i="89"/>
  <c r="BS783" i="89"/>
  <c r="BQ767" i="89"/>
  <c r="BS767" i="89"/>
  <c r="BQ751" i="89"/>
  <c r="BS751" i="89"/>
  <c r="BQ735" i="89"/>
  <c r="BS735" i="89"/>
  <c r="BQ719" i="89"/>
  <c r="BS719" i="89"/>
  <c r="BQ703" i="89"/>
  <c r="BS703" i="89"/>
  <c r="BQ687" i="89"/>
  <c r="BS687" i="89"/>
  <c r="BQ671" i="89"/>
  <c r="BS671" i="89"/>
  <c r="BQ655" i="89"/>
  <c r="BS655" i="89"/>
  <c r="BQ639" i="89"/>
  <c r="BS639" i="89"/>
  <c r="BQ623" i="89"/>
  <c r="BS623" i="89"/>
  <c r="BQ607" i="89"/>
  <c r="BS607" i="89"/>
  <c r="BQ591" i="89"/>
  <c r="BS591" i="89"/>
  <c r="BQ575" i="89"/>
  <c r="BS575" i="89"/>
  <c r="BO559" i="89"/>
  <c r="BQ559" i="89"/>
  <c r="BS559" i="89"/>
  <c r="BQ543" i="89"/>
  <c r="BS543" i="89"/>
  <c r="BQ527" i="89"/>
  <c r="BS527" i="89"/>
  <c r="BQ511" i="89"/>
  <c r="BS511" i="89"/>
  <c r="BO495" i="89"/>
  <c r="BQ495" i="89"/>
  <c r="BS495" i="89"/>
  <c r="BO1492" i="89"/>
  <c r="BQ1492" i="89"/>
  <c r="BS1492" i="89"/>
  <c r="BO1476" i="89"/>
  <c r="BQ1476" i="89"/>
  <c r="BS1476" i="89"/>
  <c r="BO1460" i="89"/>
  <c r="BQ1460" i="89"/>
  <c r="BS1460" i="89"/>
  <c r="BO1444" i="89"/>
  <c r="BQ1444" i="89"/>
  <c r="BS1444" i="89"/>
  <c r="BO1428" i="89"/>
  <c r="BQ1428" i="89"/>
  <c r="BS1428" i="89"/>
  <c r="BO1412" i="89"/>
  <c r="BQ1412" i="89"/>
  <c r="BS1412" i="89"/>
  <c r="BO1396" i="89"/>
  <c r="BQ1396" i="89"/>
  <c r="BS1396" i="89"/>
  <c r="BO1380" i="89"/>
  <c r="BQ1380" i="89"/>
  <c r="BS1380" i="89"/>
  <c r="BO1364" i="89"/>
  <c r="BQ1364" i="89"/>
  <c r="BS1364" i="89"/>
  <c r="BO1348" i="89"/>
  <c r="BQ1348" i="89"/>
  <c r="BS1348" i="89"/>
  <c r="BO1332" i="89"/>
  <c r="BQ1332" i="89"/>
  <c r="BS1332" i="89"/>
  <c r="BO1316" i="89"/>
  <c r="BQ1316" i="89"/>
  <c r="BS1316" i="89"/>
  <c r="BO1300" i="89"/>
  <c r="BQ1300" i="89"/>
  <c r="BS1300" i="89"/>
  <c r="BO1284" i="89"/>
  <c r="BQ1284" i="89"/>
  <c r="BS1284" i="89"/>
  <c r="BO1268" i="89"/>
  <c r="BQ1268" i="89"/>
  <c r="BS1268" i="89"/>
  <c r="BO1252" i="89"/>
  <c r="BQ1252" i="89"/>
  <c r="BS1252" i="89"/>
  <c r="BO1236" i="89"/>
  <c r="BQ1236" i="89"/>
  <c r="BS1236" i="89"/>
  <c r="BO1220" i="89"/>
  <c r="BQ1220" i="89"/>
  <c r="BS1220" i="89"/>
  <c r="BO1204" i="89"/>
  <c r="BQ1204" i="89"/>
  <c r="BS1204" i="89"/>
  <c r="BO1188" i="89"/>
  <c r="BQ1188" i="89"/>
  <c r="BS1188" i="89"/>
  <c r="BO1172" i="89"/>
  <c r="BQ1172" i="89"/>
  <c r="BS1172" i="89"/>
  <c r="BO1156" i="89"/>
  <c r="BQ1156" i="89"/>
  <c r="BS1156" i="89"/>
  <c r="BO1140" i="89"/>
  <c r="BQ1140" i="89"/>
  <c r="BS1140" i="89"/>
  <c r="BO1124" i="89"/>
  <c r="BQ1124" i="89"/>
  <c r="BS1124" i="89"/>
  <c r="BO1108" i="89"/>
  <c r="BQ1108" i="89"/>
  <c r="BS1108" i="89"/>
  <c r="BO1092" i="89"/>
  <c r="BQ1092" i="89"/>
  <c r="BS1092" i="89"/>
  <c r="BO1076" i="89"/>
  <c r="BQ1076" i="89"/>
  <c r="BS1076" i="89"/>
  <c r="BO1060" i="89"/>
  <c r="BQ1060" i="89"/>
  <c r="BS1060" i="89"/>
  <c r="BO1044" i="89"/>
  <c r="BQ1044" i="89"/>
  <c r="BS1044" i="89"/>
  <c r="BO1028" i="89"/>
  <c r="BQ1028" i="89"/>
  <c r="BS1028" i="89"/>
  <c r="BO1012" i="89"/>
  <c r="BQ1012" i="89"/>
  <c r="BS1012" i="89"/>
  <c r="BO996" i="89"/>
  <c r="BQ996" i="89"/>
  <c r="BS996" i="89"/>
  <c r="BO980" i="89"/>
  <c r="BQ980" i="89"/>
  <c r="BS980" i="89"/>
  <c r="BO964" i="89"/>
  <c r="BQ964" i="89"/>
  <c r="BS964" i="89"/>
  <c r="BO948" i="89"/>
  <c r="BQ948" i="89"/>
  <c r="BS948" i="89"/>
  <c r="BO932" i="89"/>
  <c r="BQ932" i="89"/>
  <c r="BS932" i="89"/>
  <c r="BO916" i="89"/>
  <c r="BQ916" i="89"/>
  <c r="BS916" i="89"/>
  <c r="BO900" i="89"/>
  <c r="BQ900" i="89"/>
  <c r="BS900" i="89"/>
  <c r="BO884" i="89"/>
  <c r="BQ884" i="89"/>
  <c r="BS884" i="89"/>
  <c r="BO868" i="89"/>
  <c r="BQ868" i="89"/>
  <c r="BS868" i="89"/>
  <c r="BO852" i="89"/>
  <c r="BQ852" i="89"/>
  <c r="BS852" i="89"/>
  <c r="BO836" i="89"/>
  <c r="BQ836" i="89"/>
  <c r="BS836" i="89"/>
  <c r="BO820" i="89"/>
  <c r="BQ820" i="89"/>
  <c r="BS820" i="89"/>
  <c r="BO804" i="89"/>
  <c r="BQ804" i="89"/>
  <c r="BS804" i="89"/>
  <c r="BO788" i="89"/>
  <c r="BQ788" i="89"/>
  <c r="BS788" i="89"/>
  <c r="BQ50" i="89"/>
  <c r="BS50" i="89"/>
  <c r="BQ1481" i="89"/>
  <c r="BS1481" i="89"/>
  <c r="BO1465" i="89"/>
  <c r="BQ1465" i="89"/>
  <c r="BS1465" i="89"/>
  <c r="BQ1449" i="89"/>
  <c r="BS1449" i="89"/>
  <c r="BO1433" i="89"/>
  <c r="BQ1433" i="89"/>
  <c r="BS1433" i="89"/>
  <c r="BQ1417" i="89"/>
  <c r="BS1417" i="89"/>
  <c r="BO1401" i="89"/>
  <c r="BQ1401" i="89"/>
  <c r="BS1401" i="89"/>
  <c r="BQ1385" i="89"/>
  <c r="BS1385" i="89"/>
  <c r="BQ1369" i="89"/>
  <c r="BS1369" i="89"/>
  <c r="BQ1353" i="89"/>
  <c r="BS1353" i="89"/>
  <c r="BQ1337" i="89"/>
  <c r="BS1337" i="89"/>
  <c r="BO1321" i="89"/>
  <c r="BQ1321" i="89"/>
  <c r="BS1321" i="89"/>
  <c r="BQ1305" i="89"/>
  <c r="BS1305" i="89"/>
  <c r="BO1289" i="89"/>
  <c r="BQ1289" i="89"/>
  <c r="BS1289" i="89"/>
  <c r="BQ1273" i="89"/>
  <c r="BS1273" i="89"/>
  <c r="BQ1257" i="89"/>
  <c r="BS1257" i="89"/>
  <c r="BQ1241" i="89"/>
  <c r="BS1241" i="89"/>
  <c r="BQ1225" i="89"/>
  <c r="BS1225" i="89"/>
  <c r="BO1209" i="89"/>
  <c r="BQ1209" i="89"/>
  <c r="BS1209" i="89"/>
  <c r="BQ1193" i="89"/>
  <c r="BS1193" i="89"/>
  <c r="BO1177" i="89"/>
  <c r="BQ1177" i="89"/>
  <c r="BS1177" i="89"/>
  <c r="BQ1161" i="89"/>
  <c r="BS1161" i="89"/>
  <c r="BQ1145" i="89"/>
  <c r="BS1145" i="89"/>
  <c r="BQ1129" i="89"/>
  <c r="BS1129" i="89"/>
  <c r="BQ1113" i="89"/>
  <c r="BS1113" i="89"/>
  <c r="BQ1097" i="89"/>
  <c r="BS1097" i="89"/>
  <c r="BQ1081" i="89"/>
  <c r="BS1081" i="89"/>
  <c r="BO1065" i="89"/>
  <c r="BQ1065" i="89"/>
  <c r="BS1065" i="89"/>
  <c r="BQ1049" i="89"/>
  <c r="BS1049" i="89"/>
  <c r="BO1033" i="89"/>
  <c r="BQ1033" i="89"/>
  <c r="BS1033" i="89"/>
  <c r="BQ1017" i="89"/>
  <c r="BS1017" i="89"/>
  <c r="BQ1001" i="89"/>
  <c r="BS1001" i="89"/>
  <c r="BQ985" i="89"/>
  <c r="BS985" i="89"/>
  <c r="BQ969" i="89"/>
  <c r="BS969" i="89"/>
  <c r="BO953" i="89"/>
  <c r="BQ953" i="89"/>
  <c r="BS953" i="89"/>
  <c r="BQ937" i="89"/>
  <c r="BS937" i="89"/>
  <c r="BO921" i="89"/>
  <c r="BQ921" i="89"/>
  <c r="BS921" i="89"/>
  <c r="BQ905" i="89"/>
  <c r="BS905" i="89"/>
  <c r="BQ889" i="89"/>
  <c r="BS889" i="89"/>
  <c r="BQ873" i="89"/>
  <c r="BS873" i="89"/>
  <c r="BQ857" i="89"/>
  <c r="BS857" i="89"/>
  <c r="BQ841" i="89"/>
  <c r="BS841" i="89"/>
  <c r="BQ825" i="89"/>
  <c r="BS825" i="89"/>
  <c r="BO809" i="89"/>
  <c r="BQ809" i="89"/>
  <c r="BS809" i="89"/>
  <c r="BQ793" i="89"/>
  <c r="BS793" i="89"/>
  <c r="BO777" i="89"/>
  <c r="BQ777" i="89"/>
  <c r="BS777" i="89"/>
  <c r="BQ761" i="89"/>
  <c r="BS761" i="89"/>
  <c r="BQ745" i="89"/>
  <c r="BS745" i="89"/>
  <c r="BQ729" i="89"/>
  <c r="BS729" i="89"/>
  <c r="BQ713" i="89"/>
  <c r="BS713" i="89"/>
  <c r="BO697" i="89"/>
  <c r="BQ697" i="89"/>
  <c r="BS697" i="89"/>
  <c r="BQ681" i="89"/>
  <c r="BS681" i="89"/>
  <c r="BO665" i="89"/>
  <c r="BQ665" i="89"/>
  <c r="BS665" i="89"/>
  <c r="BQ649" i="89"/>
  <c r="BS649" i="89"/>
  <c r="BQ633" i="89"/>
  <c r="BS633" i="89"/>
  <c r="BQ617" i="89"/>
  <c r="BS617" i="89"/>
  <c r="BQ601" i="89"/>
  <c r="BS601" i="89"/>
  <c r="BQ585" i="89"/>
  <c r="BS585" i="89"/>
  <c r="BQ569" i="89"/>
  <c r="BS569" i="89"/>
  <c r="BO553" i="89"/>
  <c r="BQ553" i="89"/>
  <c r="BS553" i="89"/>
  <c r="BQ537" i="89"/>
  <c r="BS537" i="89"/>
  <c r="BO521" i="89"/>
  <c r="BQ521" i="89"/>
  <c r="BS521" i="89"/>
  <c r="BQ505" i="89"/>
  <c r="BS505" i="89"/>
  <c r="BQ489" i="89"/>
  <c r="BS489" i="89"/>
  <c r="BQ1494" i="89"/>
  <c r="BS1494" i="89"/>
  <c r="BQ1478" i="89"/>
  <c r="BS1478" i="89"/>
  <c r="BQ1462" i="89"/>
  <c r="BS1462" i="89"/>
  <c r="BQ1446" i="89"/>
  <c r="BS1446" i="89"/>
  <c r="BQ1430" i="89"/>
  <c r="BS1430" i="89"/>
  <c r="BQ1414" i="89"/>
  <c r="BS1414" i="89"/>
  <c r="BQ1398" i="89"/>
  <c r="BS1398" i="89"/>
  <c r="BQ1382" i="89"/>
  <c r="BS1382" i="89"/>
  <c r="BQ1366" i="89"/>
  <c r="BS1366" i="89"/>
  <c r="BQ1350" i="89"/>
  <c r="BS1350" i="89"/>
  <c r="BQ1334" i="89"/>
  <c r="BS1334" i="89"/>
  <c r="BQ1318" i="89"/>
  <c r="BS1318" i="89"/>
  <c r="BQ1302" i="89"/>
  <c r="BS1302" i="89"/>
  <c r="BQ1286" i="89"/>
  <c r="BS1286" i="89"/>
  <c r="BQ1270" i="89"/>
  <c r="BS1270" i="89"/>
  <c r="BQ1254" i="89"/>
  <c r="BS1254" i="89"/>
  <c r="BQ1238" i="89"/>
  <c r="BS1238" i="89"/>
  <c r="BQ1222" i="89"/>
  <c r="BS1222" i="89"/>
  <c r="BQ1206" i="89"/>
  <c r="BS1206" i="89"/>
  <c r="BQ1190" i="89"/>
  <c r="BS1190" i="89"/>
  <c r="BQ1174" i="89"/>
  <c r="BS1174" i="89"/>
  <c r="BQ1158" i="89"/>
  <c r="BS1158" i="89"/>
  <c r="BQ1142" i="89"/>
  <c r="BS1142" i="89"/>
  <c r="BQ1126" i="89"/>
  <c r="BS1126" i="89"/>
  <c r="BQ1110" i="89"/>
  <c r="BS1110" i="89"/>
  <c r="BQ1094" i="89"/>
  <c r="BS1094" i="89"/>
  <c r="BQ1078" i="89"/>
  <c r="BS1078" i="89"/>
  <c r="BQ1062" i="89"/>
  <c r="BS1062" i="89"/>
  <c r="BQ1046" i="89"/>
  <c r="BS1046" i="89"/>
  <c r="BQ1030" i="89"/>
  <c r="BS1030" i="89"/>
  <c r="BQ1014" i="89"/>
  <c r="BS1014" i="89"/>
  <c r="BQ998" i="89"/>
  <c r="BS998" i="89"/>
  <c r="BQ982" i="89"/>
  <c r="BS982" i="89"/>
  <c r="BQ966" i="89"/>
  <c r="BS966" i="89"/>
  <c r="BQ950" i="89"/>
  <c r="BS950" i="89"/>
  <c r="BQ934" i="89"/>
  <c r="BS934" i="89"/>
  <c r="BQ918" i="89"/>
  <c r="BS918" i="89"/>
  <c r="BQ902" i="89"/>
  <c r="BS902" i="89"/>
  <c r="BQ886" i="89"/>
  <c r="BS886" i="89"/>
  <c r="BQ870" i="89"/>
  <c r="BS870" i="89"/>
  <c r="BQ854" i="89"/>
  <c r="BS854" i="89"/>
  <c r="BQ838" i="89"/>
  <c r="BS838" i="89"/>
  <c r="BQ822" i="89"/>
  <c r="BS822" i="89"/>
  <c r="BQ806" i="89"/>
  <c r="BS806" i="89"/>
  <c r="BQ790" i="89"/>
  <c r="BS790" i="89"/>
  <c r="BQ774" i="89"/>
  <c r="BS774" i="89"/>
  <c r="BQ758" i="89"/>
  <c r="BS758" i="89"/>
  <c r="BQ742" i="89"/>
  <c r="BS742" i="89"/>
  <c r="BQ726" i="89"/>
  <c r="BS726" i="89"/>
  <c r="BQ710" i="89"/>
  <c r="BS710" i="89"/>
  <c r="BQ694" i="89"/>
  <c r="BS694" i="89"/>
  <c r="BQ678" i="89"/>
  <c r="BS678" i="89"/>
  <c r="BQ662" i="89"/>
  <c r="BS662" i="89"/>
  <c r="BQ646" i="89"/>
  <c r="BS646" i="89"/>
  <c r="BQ630" i="89"/>
  <c r="BS630" i="89"/>
  <c r="BQ614" i="89"/>
  <c r="BS614" i="89"/>
  <c r="BQ598" i="89"/>
  <c r="BS598" i="89"/>
  <c r="BQ582" i="89"/>
  <c r="BS582" i="89"/>
  <c r="BQ566" i="89"/>
  <c r="BS566" i="89"/>
  <c r="BQ550" i="89"/>
  <c r="BS550" i="89"/>
  <c r="BQ534" i="89"/>
  <c r="BS534" i="89"/>
  <c r="BQ518" i="89"/>
  <c r="BS518" i="89"/>
  <c r="BQ502" i="89"/>
  <c r="BS502" i="89"/>
  <c r="BQ486" i="89"/>
  <c r="BS486" i="89"/>
  <c r="BQ471" i="89"/>
  <c r="BS471" i="89"/>
  <c r="BQ455" i="89"/>
  <c r="BS455" i="89"/>
  <c r="BQ439" i="89"/>
  <c r="BS439" i="89"/>
  <c r="BQ423" i="89"/>
  <c r="BS423" i="89"/>
  <c r="BQ407" i="89"/>
  <c r="BS407" i="89"/>
  <c r="BQ391" i="89"/>
  <c r="BS391" i="89"/>
  <c r="BQ375" i="89"/>
  <c r="BS375" i="89"/>
  <c r="BQ359" i="89"/>
  <c r="BS359" i="89"/>
  <c r="BQ343" i="89"/>
  <c r="BS343" i="89"/>
  <c r="BQ327" i="89"/>
  <c r="BS327" i="89"/>
  <c r="BQ311" i="89"/>
  <c r="BS311" i="89"/>
  <c r="BQ295" i="89"/>
  <c r="BS295" i="89"/>
  <c r="BQ279" i="89"/>
  <c r="BS279" i="89"/>
  <c r="BQ263" i="89"/>
  <c r="BS263" i="89"/>
  <c r="BQ247" i="89"/>
  <c r="BS247" i="89"/>
  <c r="BQ231" i="89"/>
  <c r="BS231" i="89"/>
  <c r="BQ215" i="89"/>
  <c r="BS215" i="89"/>
  <c r="BQ199" i="89"/>
  <c r="BS199" i="89"/>
  <c r="BQ183" i="89"/>
  <c r="BS183" i="89"/>
  <c r="BQ167" i="89"/>
  <c r="BS167" i="89"/>
  <c r="BQ151" i="89"/>
  <c r="BS151" i="89"/>
  <c r="BQ135" i="89"/>
  <c r="BS135" i="89"/>
  <c r="BQ119" i="89"/>
  <c r="BS119" i="89"/>
  <c r="BQ103" i="89"/>
  <c r="BS103" i="89"/>
  <c r="BQ87" i="89"/>
  <c r="BS87" i="89"/>
  <c r="BQ71" i="89"/>
  <c r="BS71" i="89"/>
  <c r="BQ55" i="89"/>
  <c r="BS55" i="89"/>
  <c r="BQ472" i="89"/>
  <c r="BS472" i="89"/>
  <c r="BQ456" i="89"/>
  <c r="BS456" i="89"/>
  <c r="BQ440" i="89"/>
  <c r="BS440" i="89"/>
  <c r="BQ424" i="89"/>
  <c r="BS424" i="89"/>
  <c r="BQ408" i="89"/>
  <c r="BS408" i="89"/>
  <c r="BQ392" i="89"/>
  <c r="BS392" i="89"/>
  <c r="BQ376" i="89"/>
  <c r="BS376" i="89"/>
  <c r="BQ360" i="89"/>
  <c r="BS360" i="89"/>
  <c r="BQ344" i="89"/>
  <c r="BS344" i="89"/>
  <c r="BQ328" i="89"/>
  <c r="BS328" i="89"/>
  <c r="BQ312" i="89"/>
  <c r="BS312" i="89"/>
  <c r="BQ296" i="89"/>
  <c r="BS296" i="89"/>
  <c r="BQ280" i="89"/>
  <c r="BS280" i="89"/>
  <c r="BQ264" i="89"/>
  <c r="BS264" i="89"/>
  <c r="BQ248" i="89"/>
  <c r="BS248" i="89"/>
  <c r="BQ232" i="89"/>
  <c r="BS232" i="89"/>
  <c r="BQ216" i="89"/>
  <c r="BS216" i="89"/>
  <c r="BQ200" i="89"/>
  <c r="BS200" i="89"/>
  <c r="BQ184" i="89"/>
  <c r="BS184" i="89"/>
  <c r="BQ168" i="89"/>
  <c r="BS168" i="89"/>
  <c r="BQ152" i="89"/>
  <c r="BS152" i="89"/>
  <c r="BQ136" i="89"/>
  <c r="BS136" i="89"/>
  <c r="BQ120" i="89"/>
  <c r="BS120" i="89"/>
  <c r="BQ104" i="89"/>
  <c r="BS104" i="89"/>
  <c r="BQ88" i="89"/>
  <c r="BS88" i="89"/>
  <c r="BQ72" i="89"/>
  <c r="BS72" i="89"/>
  <c r="BQ56" i="89"/>
  <c r="BS56" i="89"/>
  <c r="BQ473" i="89"/>
  <c r="BS473" i="89"/>
  <c r="BQ457" i="89"/>
  <c r="BS457" i="89"/>
  <c r="BQ441" i="89"/>
  <c r="BS441" i="89"/>
  <c r="BQ425" i="89"/>
  <c r="BS425" i="89"/>
  <c r="BQ409" i="89"/>
  <c r="BS409" i="89"/>
  <c r="BQ393" i="89"/>
  <c r="BS393" i="89"/>
  <c r="BQ377" i="89"/>
  <c r="BS377" i="89"/>
  <c r="BQ361" i="89"/>
  <c r="BS361" i="89"/>
  <c r="BQ345" i="89"/>
  <c r="BS345" i="89"/>
  <c r="BQ329" i="89"/>
  <c r="BS329" i="89"/>
  <c r="BQ313" i="89"/>
  <c r="BS313" i="89"/>
  <c r="BQ297" i="89"/>
  <c r="BS297" i="89"/>
  <c r="BQ281" i="89"/>
  <c r="BS281" i="89"/>
  <c r="BQ265" i="89"/>
  <c r="BS265" i="89"/>
  <c r="BQ249" i="89"/>
  <c r="BS249" i="89"/>
  <c r="BQ233" i="89"/>
  <c r="BS233" i="89"/>
  <c r="BQ217" i="89"/>
  <c r="BS217" i="89"/>
  <c r="BQ201" i="89"/>
  <c r="BS201" i="89"/>
  <c r="BQ185" i="89"/>
  <c r="BS185" i="89"/>
  <c r="BQ169" i="89"/>
  <c r="BS169" i="89"/>
  <c r="BQ153" i="89"/>
  <c r="BS153" i="89"/>
  <c r="BQ137" i="89"/>
  <c r="BS137" i="89"/>
  <c r="BQ121" i="89"/>
  <c r="BS121" i="89"/>
  <c r="BQ105" i="89"/>
  <c r="BS105" i="89"/>
  <c r="BQ89" i="89"/>
  <c r="BS89" i="89"/>
  <c r="BQ73" i="89"/>
  <c r="BS73" i="89"/>
  <c r="BQ57" i="89"/>
  <c r="BS57" i="89"/>
  <c r="BQ474" i="89"/>
  <c r="BS474" i="89"/>
  <c r="BQ458" i="89"/>
  <c r="BS458" i="89"/>
  <c r="BQ442" i="89"/>
  <c r="BS442" i="89"/>
  <c r="BQ426" i="89"/>
  <c r="BS426" i="89"/>
  <c r="BQ410" i="89"/>
  <c r="BS410" i="89"/>
  <c r="BQ394" i="89"/>
  <c r="BS394" i="89"/>
  <c r="BQ378" i="89"/>
  <c r="BS378" i="89"/>
  <c r="BQ362" i="89"/>
  <c r="BS362" i="89"/>
  <c r="BQ346" i="89"/>
  <c r="BS346" i="89"/>
  <c r="BQ330" i="89"/>
  <c r="BS330" i="89"/>
  <c r="BQ314" i="89"/>
  <c r="BS314" i="89"/>
  <c r="BQ298" i="89"/>
  <c r="BS298" i="89"/>
  <c r="BQ282" i="89"/>
  <c r="BS282" i="89"/>
  <c r="BQ266" i="89"/>
  <c r="BS266" i="89"/>
  <c r="BQ250" i="89"/>
  <c r="BS250" i="89"/>
  <c r="BQ234" i="89"/>
  <c r="BS234" i="89"/>
  <c r="BQ218" i="89"/>
  <c r="BS218" i="89"/>
  <c r="BQ202" i="89"/>
  <c r="BS202" i="89"/>
  <c r="BQ186" i="89"/>
  <c r="BS186" i="89"/>
  <c r="BQ170" i="89"/>
  <c r="BS170" i="89"/>
  <c r="BQ154" i="89"/>
  <c r="BS154" i="89"/>
  <c r="BQ138" i="89"/>
  <c r="BS138" i="89"/>
  <c r="BQ122" i="89"/>
  <c r="BS122" i="89"/>
  <c r="BQ106" i="89"/>
  <c r="BS106" i="89"/>
  <c r="BQ90" i="89"/>
  <c r="BS90" i="89"/>
  <c r="BQ74" i="89"/>
  <c r="BS74" i="89"/>
  <c r="BQ58" i="89"/>
  <c r="BS58" i="89"/>
  <c r="BQ1491" i="89"/>
  <c r="BS1491" i="89"/>
  <c r="BQ1475" i="89"/>
  <c r="BS1475" i="89"/>
  <c r="BQ1459" i="89"/>
  <c r="BS1459" i="89"/>
  <c r="BQ1443" i="89"/>
  <c r="BS1443" i="89"/>
  <c r="BQ1427" i="89"/>
  <c r="BS1427" i="89"/>
  <c r="BQ1411" i="89"/>
  <c r="BS1411" i="89"/>
  <c r="BQ1395" i="89"/>
  <c r="BS1395" i="89"/>
  <c r="BQ1379" i="89"/>
  <c r="BS1379" i="89"/>
  <c r="BQ1363" i="89"/>
  <c r="BS1363" i="89"/>
  <c r="BQ1347" i="89"/>
  <c r="BS1347" i="89"/>
  <c r="BQ1331" i="89"/>
  <c r="BS1331" i="89"/>
  <c r="BQ1315" i="89"/>
  <c r="BS1315" i="89"/>
  <c r="BQ1299" i="89"/>
  <c r="BS1299" i="89"/>
  <c r="BQ1283" i="89"/>
  <c r="BS1283" i="89"/>
  <c r="BQ1267" i="89"/>
  <c r="BS1267" i="89"/>
  <c r="BQ1251" i="89"/>
  <c r="BS1251" i="89"/>
  <c r="BQ1235" i="89"/>
  <c r="BS1235" i="89"/>
  <c r="BQ1219" i="89"/>
  <c r="BS1219" i="89"/>
  <c r="BQ1203" i="89"/>
  <c r="BS1203" i="89"/>
  <c r="BQ1187" i="89"/>
  <c r="BS1187" i="89"/>
  <c r="BQ1171" i="89"/>
  <c r="BS1171" i="89"/>
  <c r="BQ1155" i="89"/>
  <c r="BS1155" i="89"/>
  <c r="BQ1139" i="89"/>
  <c r="BS1139" i="89"/>
  <c r="BQ1123" i="89"/>
  <c r="BS1123" i="89"/>
  <c r="BQ1107" i="89"/>
  <c r="BS1107" i="89"/>
  <c r="BQ1091" i="89"/>
  <c r="BS1091" i="89"/>
  <c r="BQ1075" i="89"/>
  <c r="BS1075" i="89"/>
  <c r="BQ1059" i="89"/>
  <c r="BS1059" i="89"/>
  <c r="BQ1043" i="89"/>
  <c r="BS1043" i="89"/>
  <c r="BQ1027" i="89"/>
  <c r="BS1027" i="89"/>
  <c r="BQ1011" i="89"/>
  <c r="BS1011" i="89"/>
  <c r="BQ995" i="89"/>
  <c r="BS995" i="89"/>
  <c r="BQ979" i="89"/>
  <c r="BS979" i="89"/>
  <c r="BQ963" i="89"/>
  <c r="BS963" i="89"/>
  <c r="BQ947" i="89"/>
  <c r="BS947" i="89"/>
  <c r="BQ931" i="89"/>
  <c r="BS931" i="89"/>
  <c r="BQ915" i="89"/>
  <c r="BS915" i="89"/>
  <c r="BQ899" i="89"/>
  <c r="BS899" i="89"/>
  <c r="BQ883" i="89"/>
  <c r="BS883" i="89"/>
  <c r="BQ867" i="89"/>
  <c r="BS867" i="89"/>
  <c r="BQ851" i="89"/>
  <c r="BS851" i="89"/>
  <c r="BQ835" i="89"/>
  <c r="BS835" i="89"/>
  <c r="BQ819" i="89"/>
  <c r="BS819" i="89"/>
  <c r="BQ803" i="89"/>
  <c r="BS803" i="89"/>
  <c r="BQ787" i="89"/>
  <c r="BS787" i="89"/>
  <c r="BQ771" i="89"/>
  <c r="BS771" i="89"/>
  <c r="BQ755" i="89"/>
  <c r="BS755" i="89"/>
  <c r="BQ739" i="89"/>
  <c r="BS739" i="89"/>
  <c r="BQ723" i="89"/>
  <c r="BS723" i="89"/>
  <c r="BQ707" i="89"/>
  <c r="BS707" i="89"/>
  <c r="BQ691" i="89"/>
  <c r="BS691" i="89"/>
  <c r="BQ675" i="89"/>
  <c r="BS675" i="89"/>
  <c r="BQ659" i="89"/>
  <c r="BS659" i="89"/>
  <c r="BQ643" i="89"/>
  <c r="BS643" i="89"/>
  <c r="BQ627" i="89"/>
  <c r="BS627" i="89"/>
  <c r="BQ611" i="89"/>
  <c r="BS611" i="89"/>
  <c r="BQ595" i="89"/>
  <c r="BS595" i="89"/>
  <c r="BQ579" i="89"/>
  <c r="BS579" i="89"/>
  <c r="BQ563" i="89"/>
  <c r="BS563" i="89"/>
  <c r="BQ547" i="89"/>
  <c r="BS547" i="89"/>
  <c r="BQ531" i="89"/>
  <c r="BS531" i="89"/>
  <c r="BQ515" i="89"/>
  <c r="BS515" i="89"/>
  <c r="BQ499" i="89"/>
  <c r="BS499" i="89"/>
  <c r="BO1496" i="89"/>
  <c r="BU1496" i="89" s="1"/>
  <c r="BQ1496" i="89"/>
  <c r="BS1496" i="89"/>
  <c r="BO1480" i="89"/>
  <c r="BQ1480" i="89"/>
  <c r="BS1480" i="89"/>
  <c r="BO1464" i="89"/>
  <c r="BQ1464" i="89"/>
  <c r="BS1464" i="89"/>
  <c r="BO1448" i="89"/>
  <c r="BQ1448" i="89"/>
  <c r="BS1448" i="89"/>
  <c r="BO1432" i="89"/>
  <c r="BQ1432" i="89"/>
  <c r="BS1432" i="89"/>
  <c r="BO1416" i="89"/>
  <c r="BQ1416" i="89"/>
  <c r="BS1416" i="89"/>
  <c r="BO1400" i="89"/>
  <c r="BQ1400" i="89"/>
  <c r="BS1400" i="89"/>
  <c r="BO1384" i="89"/>
  <c r="BQ1384" i="89"/>
  <c r="BS1384" i="89"/>
  <c r="BO1368" i="89"/>
  <c r="BQ1368" i="89"/>
  <c r="BS1368" i="89"/>
  <c r="BO1352" i="89"/>
  <c r="BQ1352" i="89"/>
  <c r="BS1352" i="89"/>
  <c r="BO1336" i="89"/>
  <c r="BQ1336" i="89"/>
  <c r="BS1336" i="89"/>
  <c r="BO1320" i="89"/>
  <c r="BQ1320" i="89"/>
  <c r="BS1320" i="89"/>
  <c r="BO1304" i="89"/>
  <c r="BQ1304" i="89"/>
  <c r="BS1304" i="89"/>
  <c r="BO1288" i="89"/>
  <c r="BQ1288" i="89"/>
  <c r="BS1288" i="89"/>
  <c r="BO1272" i="89"/>
  <c r="BQ1272" i="89"/>
  <c r="BS1272" i="89"/>
  <c r="BO1256" i="89"/>
  <c r="BQ1256" i="89"/>
  <c r="BS1256" i="89"/>
  <c r="BO1240" i="89"/>
  <c r="BQ1240" i="89"/>
  <c r="BS1240" i="89"/>
  <c r="BO1224" i="89"/>
  <c r="BQ1224" i="89"/>
  <c r="BS1224" i="89"/>
  <c r="BO1208" i="89"/>
  <c r="BQ1208" i="89"/>
  <c r="BS1208" i="89"/>
  <c r="BO1192" i="89"/>
  <c r="BQ1192" i="89"/>
  <c r="BS1192" i="89"/>
  <c r="BO1176" i="89"/>
  <c r="BQ1176" i="89"/>
  <c r="BS1176" i="89"/>
  <c r="BO1160" i="89"/>
  <c r="BQ1160" i="89"/>
  <c r="BS1160" i="89"/>
  <c r="BO1144" i="89"/>
  <c r="BQ1144" i="89"/>
  <c r="BS1144" i="89"/>
  <c r="BO1128" i="89"/>
  <c r="BQ1128" i="89"/>
  <c r="BS1128" i="89"/>
  <c r="BO1112" i="89"/>
  <c r="BQ1112" i="89"/>
  <c r="BS1112" i="89"/>
  <c r="BO1096" i="89"/>
  <c r="BQ1096" i="89"/>
  <c r="BS1096" i="89"/>
  <c r="BO1080" i="89"/>
  <c r="BQ1080" i="89"/>
  <c r="BS1080" i="89"/>
  <c r="BO1064" i="89"/>
  <c r="BQ1064" i="89"/>
  <c r="BS1064" i="89"/>
  <c r="BO1048" i="89"/>
  <c r="BQ1048" i="89"/>
  <c r="BS1048" i="89"/>
  <c r="BO1032" i="89"/>
  <c r="BQ1032" i="89"/>
  <c r="BS1032" i="89"/>
  <c r="BO1016" i="89"/>
  <c r="BQ1016" i="89"/>
  <c r="BS1016" i="89"/>
  <c r="BO1000" i="89"/>
  <c r="BQ1000" i="89"/>
  <c r="BS1000" i="89"/>
  <c r="BO984" i="89"/>
  <c r="BQ984" i="89"/>
  <c r="BS984" i="89"/>
  <c r="BO968" i="89"/>
  <c r="BQ968" i="89"/>
  <c r="BS968" i="89"/>
  <c r="BO952" i="89"/>
  <c r="BQ952" i="89"/>
  <c r="BS952" i="89"/>
  <c r="BO936" i="89"/>
  <c r="BQ936" i="89"/>
  <c r="BS936" i="89"/>
  <c r="BO920" i="89"/>
  <c r="BQ920" i="89"/>
  <c r="BS920" i="89"/>
  <c r="BO904" i="89"/>
  <c r="BQ904" i="89"/>
  <c r="BS904" i="89"/>
  <c r="BO888" i="89"/>
  <c r="BQ888" i="89"/>
  <c r="BS888" i="89"/>
  <c r="BO872" i="89"/>
  <c r="BQ872" i="89"/>
  <c r="BS872" i="89"/>
  <c r="BO856" i="89"/>
  <c r="BQ856" i="89"/>
  <c r="BS856" i="89"/>
  <c r="BO840" i="89"/>
  <c r="BQ840" i="89"/>
  <c r="BS840" i="89"/>
  <c r="BO824" i="89"/>
  <c r="BQ824" i="89"/>
  <c r="BS824" i="89"/>
  <c r="BO808" i="89"/>
  <c r="BQ808" i="89"/>
  <c r="BS808" i="89"/>
  <c r="BO792" i="89"/>
  <c r="BQ792" i="89"/>
  <c r="BS792" i="89"/>
  <c r="BO776" i="89"/>
  <c r="BQ776" i="89"/>
  <c r="BS776" i="89"/>
  <c r="BO760" i="89"/>
  <c r="BQ760" i="89"/>
  <c r="BS760" i="89"/>
  <c r="BO744" i="89"/>
  <c r="BQ744" i="89"/>
  <c r="BS744" i="89"/>
  <c r="BO728" i="89"/>
  <c r="BQ728" i="89"/>
  <c r="BS728" i="89"/>
  <c r="BO712" i="89"/>
  <c r="BQ712" i="89"/>
  <c r="BS712" i="89"/>
  <c r="BO696" i="89"/>
  <c r="BQ696" i="89"/>
  <c r="BS696" i="89"/>
  <c r="BO680" i="89"/>
  <c r="BQ680" i="89"/>
  <c r="BS680" i="89"/>
  <c r="BO664" i="89"/>
  <c r="BQ664" i="89"/>
  <c r="BS664" i="89"/>
  <c r="BO648" i="89"/>
  <c r="BQ648" i="89"/>
  <c r="BS648" i="89"/>
  <c r="BO632" i="89"/>
  <c r="BQ632" i="89"/>
  <c r="BS632" i="89"/>
  <c r="BO616" i="89"/>
  <c r="BQ616" i="89"/>
  <c r="BS616" i="89"/>
  <c r="BO600" i="89"/>
  <c r="BQ600" i="89"/>
  <c r="BS600" i="89"/>
  <c r="BO584" i="89"/>
  <c r="BQ584" i="89"/>
  <c r="BS584" i="89"/>
  <c r="BO568" i="89"/>
  <c r="BQ568" i="89"/>
  <c r="BS568" i="89"/>
  <c r="BO552" i="89"/>
  <c r="BQ552" i="89"/>
  <c r="BS552" i="89"/>
  <c r="BO536" i="89"/>
  <c r="BQ536" i="89"/>
  <c r="BS536" i="89"/>
  <c r="BO520" i="89"/>
  <c r="BQ520" i="89"/>
  <c r="BS520" i="89"/>
  <c r="BO504" i="89"/>
  <c r="BQ504" i="89"/>
  <c r="BS504" i="89"/>
  <c r="BQ488" i="89"/>
  <c r="BS488" i="89"/>
  <c r="BO1493" i="89"/>
  <c r="BQ1493" i="89"/>
  <c r="BS1493" i="89"/>
  <c r="BO1477" i="89"/>
  <c r="BQ1477" i="89"/>
  <c r="BS1477" i="89"/>
  <c r="BO1461" i="89"/>
  <c r="BQ1461" i="89"/>
  <c r="BS1461" i="89"/>
  <c r="BO1445" i="89"/>
  <c r="BQ1445" i="89"/>
  <c r="BS1445" i="89"/>
  <c r="BO1429" i="89"/>
  <c r="BQ1429" i="89"/>
  <c r="BS1429" i="89"/>
  <c r="BO1413" i="89"/>
  <c r="BQ1413" i="89"/>
  <c r="BS1413" i="89"/>
  <c r="BO1397" i="89"/>
  <c r="BQ1397" i="89"/>
  <c r="BS1397" i="89"/>
  <c r="BO1381" i="89"/>
  <c r="BQ1381" i="89"/>
  <c r="BS1381" i="89"/>
  <c r="BO1365" i="89"/>
  <c r="BQ1365" i="89"/>
  <c r="BS1365" i="89"/>
  <c r="BO1349" i="89"/>
  <c r="BQ1349" i="89"/>
  <c r="BS1349" i="89"/>
  <c r="BO1333" i="89"/>
  <c r="BQ1333" i="89"/>
  <c r="BS1333" i="89"/>
  <c r="BO1317" i="89"/>
  <c r="BQ1317" i="89"/>
  <c r="BS1317" i="89"/>
  <c r="BO1301" i="89"/>
  <c r="BQ1301" i="89"/>
  <c r="BS1301" i="89"/>
  <c r="BO1285" i="89"/>
  <c r="BQ1285" i="89"/>
  <c r="BS1285" i="89"/>
  <c r="BO1269" i="89"/>
  <c r="BQ1269" i="89"/>
  <c r="BS1269" i="89"/>
  <c r="BO1253" i="89"/>
  <c r="BQ1253" i="89"/>
  <c r="BS1253" i="89"/>
  <c r="BO1237" i="89"/>
  <c r="BQ1237" i="89"/>
  <c r="BS1237" i="89"/>
  <c r="BO1221" i="89"/>
  <c r="BQ1221" i="89"/>
  <c r="BS1221" i="89"/>
  <c r="BO1205" i="89"/>
  <c r="BQ1205" i="89"/>
  <c r="BS1205" i="89"/>
  <c r="BO1189" i="89"/>
  <c r="BQ1189" i="89"/>
  <c r="BS1189" i="89"/>
  <c r="BO1173" i="89"/>
  <c r="BQ1173" i="89"/>
  <c r="BS1173" i="89"/>
  <c r="BO1157" i="89"/>
  <c r="BQ1157" i="89"/>
  <c r="BS1157" i="89"/>
  <c r="BO1141" i="89"/>
  <c r="BQ1141" i="89"/>
  <c r="BS1141" i="89"/>
  <c r="BO1125" i="89"/>
  <c r="BQ1125" i="89"/>
  <c r="BS1125" i="89"/>
  <c r="BO1109" i="89"/>
  <c r="BQ1109" i="89"/>
  <c r="BS1109" i="89"/>
  <c r="BO1093" i="89"/>
  <c r="BQ1093" i="89"/>
  <c r="BS1093" i="89"/>
  <c r="BO1077" i="89"/>
  <c r="BQ1077" i="89"/>
  <c r="BS1077" i="89"/>
  <c r="BO1061" i="89"/>
  <c r="BQ1061" i="89"/>
  <c r="BS1061" i="89"/>
  <c r="BO1045" i="89"/>
  <c r="BQ1045" i="89"/>
  <c r="BS1045" i="89"/>
  <c r="BO1029" i="89"/>
  <c r="BQ1029" i="89"/>
  <c r="BS1029" i="89"/>
  <c r="BO1013" i="89"/>
  <c r="BQ1013" i="89"/>
  <c r="BS1013" i="89"/>
  <c r="BO997" i="89"/>
  <c r="BQ997" i="89"/>
  <c r="BS997" i="89"/>
  <c r="BO981" i="89"/>
  <c r="BQ981" i="89"/>
  <c r="BS981" i="89"/>
  <c r="BO965" i="89"/>
  <c r="BQ965" i="89"/>
  <c r="BS965" i="89"/>
  <c r="BO949" i="89"/>
  <c r="BQ949" i="89"/>
  <c r="BS949" i="89"/>
  <c r="BO933" i="89"/>
  <c r="BQ933" i="89"/>
  <c r="BS933" i="89"/>
  <c r="BO917" i="89"/>
  <c r="BQ917" i="89"/>
  <c r="BS917" i="89"/>
  <c r="BO901" i="89"/>
  <c r="BQ901" i="89"/>
  <c r="BS901" i="89"/>
  <c r="BU901" i="89" s="1"/>
  <c r="BO885" i="89"/>
  <c r="BQ885" i="89"/>
  <c r="BS885" i="89"/>
  <c r="BO869" i="89"/>
  <c r="BQ869" i="89"/>
  <c r="BS869" i="89"/>
  <c r="BO853" i="89"/>
  <c r="BQ853" i="89"/>
  <c r="BS853" i="89"/>
  <c r="BO837" i="89"/>
  <c r="BQ837" i="89"/>
  <c r="BS837" i="89"/>
  <c r="BO821" i="89"/>
  <c r="BQ821" i="89"/>
  <c r="BS821" i="89"/>
  <c r="BO805" i="89"/>
  <c r="BQ805" i="89"/>
  <c r="BS805" i="89"/>
  <c r="BO789" i="89"/>
  <c r="BQ789" i="89"/>
  <c r="BS789" i="89"/>
  <c r="BO773" i="89"/>
  <c r="BQ773" i="89"/>
  <c r="BS773" i="89"/>
  <c r="BO757" i="89"/>
  <c r="BQ757" i="89"/>
  <c r="BS757" i="89"/>
  <c r="BO741" i="89"/>
  <c r="BQ741" i="89"/>
  <c r="BS741" i="89"/>
  <c r="BO725" i="89"/>
  <c r="BQ725" i="89"/>
  <c r="BS725" i="89"/>
  <c r="BO709" i="89"/>
  <c r="BQ709" i="89"/>
  <c r="BS709" i="89"/>
  <c r="BO693" i="89"/>
  <c r="BQ693" i="89"/>
  <c r="BS693" i="89"/>
  <c r="BO677" i="89"/>
  <c r="BQ677" i="89"/>
  <c r="BS677" i="89"/>
  <c r="BO661" i="89"/>
  <c r="BQ661" i="89"/>
  <c r="BS661" i="89"/>
  <c r="BO645" i="89"/>
  <c r="BQ645" i="89"/>
  <c r="BS645" i="89"/>
  <c r="BO629" i="89"/>
  <c r="BQ629" i="89"/>
  <c r="BS629" i="89"/>
  <c r="BO613" i="89"/>
  <c r="BQ613" i="89"/>
  <c r="BS613" i="89"/>
  <c r="BO597" i="89"/>
  <c r="BQ597" i="89"/>
  <c r="BS597" i="89"/>
  <c r="BO581" i="89"/>
  <c r="BQ581" i="89"/>
  <c r="BS581" i="89"/>
  <c r="BO565" i="89"/>
  <c r="BQ565" i="89"/>
  <c r="BS565" i="89"/>
  <c r="BO549" i="89"/>
  <c r="BQ549" i="89"/>
  <c r="BS549" i="89"/>
  <c r="BO533" i="89"/>
  <c r="BQ533" i="89"/>
  <c r="BS533" i="89"/>
  <c r="BO517" i="89"/>
  <c r="BQ517" i="89"/>
  <c r="BS517" i="89"/>
  <c r="BO501" i="89"/>
  <c r="BQ501" i="89"/>
  <c r="BS501" i="89"/>
  <c r="BQ485" i="89"/>
  <c r="BS485" i="89"/>
  <c r="BO1490" i="89"/>
  <c r="BQ1490" i="89"/>
  <c r="BS1490" i="89"/>
  <c r="BO1474" i="89"/>
  <c r="BQ1474" i="89"/>
  <c r="BS1474" i="89"/>
  <c r="BO1458" i="89"/>
  <c r="BQ1458" i="89"/>
  <c r="BS1458" i="89"/>
  <c r="BO1442" i="89"/>
  <c r="BQ1442" i="89"/>
  <c r="BS1442" i="89"/>
  <c r="BO1426" i="89"/>
  <c r="BQ1426" i="89"/>
  <c r="BS1426" i="89"/>
  <c r="BO1410" i="89"/>
  <c r="BQ1410" i="89"/>
  <c r="BS1410" i="89"/>
  <c r="BO1394" i="89"/>
  <c r="BQ1394" i="89"/>
  <c r="BS1394" i="89"/>
  <c r="BO1378" i="89"/>
  <c r="BQ1378" i="89"/>
  <c r="BS1378" i="89"/>
  <c r="BO1362" i="89"/>
  <c r="BQ1362" i="89"/>
  <c r="BS1362" i="89"/>
  <c r="BO1346" i="89"/>
  <c r="BQ1346" i="89"/>
  <c r="BS1346" i="89"/>
  <c r="BO1330" i="89"/>
  <c r="BQ1330" i="89"/>
  <c r="BS1330" i="89"/>
  <c r="BO1314" i="89"/>
  <c r="BQ1314" i="89"/>
  <c r="BS1314" i="89"/>
  <c r="BO1298" i="89"/>
  <c r="BQ1298" i="89"/>
  <c r="BS1298" i="89"/>
  <c r="BO1282" i="89"/>
  <c r="BQ1282" i="89"/>
  <c r="BS1282" i="89"/>
  <c r="BO1266" i="89"/>
  <c r="BQ1266" i="89"/>
  <c r="BS1266" i="89"/>
  <c r="BO1250" i="89"/>
  <c r="BQ1250" i="89"/>
  <c r="BS1250" i="89"/>
  <c r="BO1234" i="89"/>
  <c r="BQ1234" i="89"/>
  <c r="BS1234" i="89"/>
  <c r="BO1218" i="89"/>
  <c r="BQ1218" i="89"/>
  <c r="BS1218" i="89"/>
  <c r="BO1202" i="89"/>
  <c r="BQ1202" i="89"/>
  <c r="BS1202" i="89"/>
  <c r="BO1186" i="89"/>
  <c r="BQ1186" i="89"/>
  <c r="BS1186" i="89"/>
  <c r="BO1170" i="89"/>
  <c r="BQ1170" i="89"/>
  <c r="BS1170" i="89"/>
  <c r="BO1154" i="89"/>
  <c r="BQ1154" i="89"/>
  <c r="BS1154" i="89"/>
  <c r="BO1138" i="89"/>
  <c r="BQ1138" i="89"/>
  <c r="BS1138" i="89"/>
  <c r="BO1122" i="89"/>
  <c r="BQ1122" i="89"/>
  <c r="BS1122" i="89"/>
  <c r="BO1106" i="89"/>
  <c r="BQ1106" i="89"/>
  <c r="BS1106" i="89"/>
  <c r="BO1090" i="89"/>
  <c r="BQ1090" i="89"/>
  <c r="BS1090" i="89"/>
  <c r="BO1074" i="89"/>
  <c r="BQ1074" i="89"/>
  <c r="BS1074" i="89"/>
  <c r="BO1058" i="89"/>
  <c r="BQ1058" i="89"/>
  <c r="BS1058" i="89"/>
  <c r="BO1042" i="89"/>
  <c r="BQ1042" i="89"/>
  <c r="BS1042" i="89"/>
  <c r="BO1026" i="89"/>
  <c r="BQ1026" i="89"/>
  <c r="BS1026" i="89"/>
  <c r="BO1010" i="89"/>
  <c r="BQ1010" i="89"/>
  <c r="BS1010" i="89"/>
  <c r="BO994" i="89"/>
  <c r="BQ994" i="89"/>
  <c r="BS994" i="89"/>
  <c r="BO978" i="89"/>
  <c r="BQ978" i="89"/>
  <c r="BS978" i="89"/>
  <c r="BO962" i="89"/>
  <c r="BQ962" i="89"/>
  <c r="BS962" i="89"/>
  <c r="BO946" i="89"/>
  <c r="BQ946" i="89"/>
  <c r="BS946" i="89"/>
  <c r="BO930" i="89"/>
  <c r="BQ930" i="89"/>
  <c r="BS930" i="89"/>
  <c r="BO914" i="89"/>
  <c r="BQ914" i="89"/>
  <c r="BS914" i="89"/>
  <c r="BO898" i="89"/>
  <c r="BQ898" i="89"/>
  <c r="BS898" i="89"/>
  <c r="BO882" i="89"/>
  <c r="BQ882" i="89"/>
  <c r="BS882" i="89"/>
  <c r="BO866" i="89"/>
  <c r="BQ866" i="89"/>
  <c r="BS866" i="89"/>
  <c r="BO850" i="89"/>
  <c r="BQ850" i="89"/>
  <c r="BS850" i="89"/>
  <c r="BO834" i="89"/>
  <c r="BQ834" i="89"/>
  <c r="BS834" i="89"/>
  <c r="BO818" i="89"/>
  <c r="BQ818" i="89"/>
  <c r="BS818" i="89"/>
  <c r="BO802" i="89"/>
  <c r="BQ802" i="89"/>
  <c r="BS802" i="89"/>
  <c r="BO786" i="89"/>
  <c r="BQ786" i="89"/>
  <c r="BS786" i="89"/>
  <c r="BO770" i="89"/>
  <c r="BQ770" i="89"/>
  <c r="BS770" i="89"/>
  <c r="BO754" i="89"/>
  <c r="BQ754" i="89"/>
  <c r="BS754" i="89"/>
  <c r="BO738" i="89"/>
  <c r="BQ738" i="89"/>
  <c r="BS738" i="89"/>
  <c r="BO722" i="89"/>
  <c r="BQ722" i="89"/>
  <c r="BS722" i="89"/>
  <c r="BO706" i="89"/>
  <c r="BQ706" i="89"/>
  <c r="BS706" i="89"/>
  <c r="BO690" i="89"/>
  <c r="BQ690" i="89"/>
  <c r="BS690" i="89"/>
  <c r="BO674" i="89"/>
  <c r="BQ674" i="89"/>
  <c r="BS674" i="89"/>
  <c r="BO658" i="89"/>
  <c r="BQ658" i="89"/>
  <c r="BS658" i="89"/>
  <c r="BO642" i="89"/>
  <c r="BQ642" i="89"/>
  <c r="BS642" i="89"/>
  <c r="BO626" i="89"/>
  <c r="BQ626" i="89"/>
  <c r="BS626" i="89"/>
  <c r="BO610" i="89"/>
  <c r="BQ610" i="89"/>
  <c r="BS610" i="89"/>
  <c r="BO594" i="89"/>
  <c r="BQ594" i="89"/>
  <c r="BS594" i="89"/>
  <c r="BO578" i="89"/>
  <c r="BQ578" i="89"/>
  <c r="BS578" i="89"/>
  <c r="BO562" i="89"/>
  <c r="BQ562" i="89"/>
  <c r="BS562" i="89"/>
  <c r="BQ546" i="89"/>
  <c r="BS546" i="89"/>
  <c r="BQ530" i="89"/>
  <c r="BS530" i="89"/>
  <c r="BQ514" i="89"/>
  <c r="BS514" i="89"/>
  <c r="BQ498" i="89"/>
  <c r="BS498" i="89"/>
  <c r="BQ483" i="89"/>
  <c r="BS483" i="89"/>
  <c r="BQ467" i="89"/>
  <c r="BS467" i="89"/>
  <c r="BQ451" i="89"/>
  <c r="BS451" i="89"/>
  <c r="BQ435" i="89"/>
  <c r="BS435" i="89"/>
  <c r="BQ419" i="89"/>
  <c r="BS419" i="89"/>
  <c r="BQ403" i="89"/>
  <c r="BS403" i="89"/>
  <c r="BQ387" i="89"/>
  <c r="BS387" i="89"/>
  <c r="BQ371" i="89"/>
  <c r="BS371" i="89"/>
  <c r="BQ355" i="89"/>
  <c r="BS355" i="89"/>
  <c r="BQ339" i="89"/>
  <c r="BS339" i="89"/>
  <c r="BQ323" i="89"/>
  <c r="BS323" i="89"/>
  <c r="BQ307" i="89"/>
  <c r="BS307" i="89"/>
  <c r="BQ291" i="89"/>
  <c r="BS291" i="89"/>
  <c r="BQ275" i="89"/>
  <c r="BS275" i="89"/>
  <c r="BQ259" i="89"/>
  <c r="BS259" i="89"/>
  <c r="BQ243" i="89"/>
  <c r="BS243" i="89"/>
  <c r="BQ227" i="89"/>
  <c r="BS227" i="89"/>
  <c r="BQ211" i="89"/>
  <c r="BS211" i="89"/>
  <c r="BQ195" i="89"/>
  <c r="BS195" i="89"/>
  <c r="BQ179" i="89"/>
  <c r="BS179" i="89"/>
  <c r="BQ163" i="89"/>
  <c r="BS163" i="89"/>
  <c r="BQ147" i="89"/>
  <c r="BS147" i="89"/>
  <c r="BQ131" i="89"/>
  <c r="BS131" i="89"/>
  <c r="BQ115" i="89"/>
  <c r="BS115" i="89"/>
  <c r="BQ99" i="89"/>
  <c r="BS99" i="89"/>
  <c r="BQ83" i="89"/>
  <c r="BS83" i="89"/>
  <c r="BO67" i="89"/>
  <c r="BQ67" i="89"/>
  <c r="BS67" i="89"/>
  <c r="BQ51" i="89"/>
  <c r="BS51" i="89"/>
  <c r="BQ468" i="89"/>
  <c r="BS468" i="89"/>
  <c r="BQ452" i="89"/>
  <c r="BS452" i="89"/>
  <c r="BO436" i="89"/>
  <c r="BQ436" i="89"/>
  <c r="BS436" i="89"/>
  <c r="BQ420" i="89"/>
  <c r="BS420" i="89"/>
  <c r="BQ404" i="89"/>
  <c r="BS404" i="89"/>
  <c r="BQ388" i="89"/>
  <c r="BS388" i="89"/>
  <c r="BQ372" i="89"/>
  <c r="BS372" i="89"/>
  <c r="BQ356" i="89"/>
  <c r="BS356" i="89"/>
  <c r="BQ340" i="89"/>
  <c r="BS340" i="89"/>
  <c r="BQ324" i="89"/>
  <c r="BS324" i="89"/>
  <c r="BO308" i="89"/>
  <c r="BQ308" i="89"/>
  <c r="BS308" i="89"/>
  <c r="BQ292" i="89"/>
  <c r="BS292" i="89"/>
  <c r="BQ276" i="89"/>
  <c r="BS276" i="89"/>
  <c r="BQ260" i="89"/>
  <c r="BS260" i="89"/>
  <c r="BQ244" i="89"/>
  <c r="BS244" i="89"/>
  <c r="BQ228" i="89"/>
  <c r="BS228" i="89"/>
  <c r="BQ212" i="89"/>
  <c r="BS212" i="89"/>
  <c r="BQ196" i="89"/>
  <c r="BS196" i="89"/>
  <c r="BO180" i="89"/>
  <c r="BQ180" i="89"/>
  <c r="BS180" i="89"/>
  <c r="BU180" i="89" s="1"/>
  <c r="BQ164" i="89"/>
  <c r="BS164" i="89"/>
  <c r="BQ148" i="89"/>
  <c r="BS148" i="89"/>
  <c r="BQ132" i="89"/>
  <c r="BS132" i="89"/>
  <c r="BQ116" i="89"/>
  <c r="BS116" i="89"/>
  <c r="BQ100" i="89"/>
  <c r="BS100" i="89"/>
  <c r="BQ84" i="89"/>
  <c r="BS84" i="89"/>
  <c r="BQ68" i="89"/>
  <c r="BS68" i="89"/>
  <c r="BO52" i="89"/>
  <c r="BQ52" i="89"/>
  <c r="BS52" i="89"/>
  <c r="BQ469" i="89"/>
  <c r="BS469" i="89"/>
  <c r="BQ453" i="89"/>
  <c r="BS453" i="89"/>
  <c r="BQ437" i="89"/>
  <c r="BS437" i="89"/>
  <c r="BQ421" i="89"/>
  <c r="BS421" i="89"/>
  <c r="BQ405" i="89"/>
  <c r="BS405" i="89"/>
  <c r="BQ389" i="89"/>
  <c r="BS389" i="89"/>
  <c r="BQ373" i="89"/>
  <c r="BS373" i="89"/>
  <c r="BQ357" i="89"/>
  <c r="BS357" i="89"/>
  <c r="BQ341" i="89"/>
  <c r="BS341" i="89"/>
  <c r="BQ325" i="89"/>
  <c r="BS325" i="89"/>
  <c r="BQ309" i="89"/>
  <c r="BS309" i="89"/>
  <c r="BQ293" i="89"/>
  <c r="BS293" i="89"/>
  <c r="BQ277" i="89"/>
  <c r="BS277" i="89"/>
  <c r="BQ261" i="89"/>
  <c r="BS261" i="89"/>
  <c r="BQ245" i="89"/>
  <c r="BS245" i="89"/>
  <c r="BQ229" i="89"/>
  <c r="BS229" i="89"/>
  <c r="BQ213" i="89"/>
  <c r="BS213" i="89"/>
  <c r="BQ197" i="89"/>
  <c r="BS197" i="89"/>
  <c r="BQ181" i="89"/>
  <c r="BS181" i="89"/>
  <c r="BQ165" i="89"/>
  <c r="BS165" i="89"/>
  <c r="BQ149" i="89"/>
  <c r="BS149" i="89"/>
  <c r="BQ133" i="89"/>
  <c r="BS133" i="89"/>
  <c r="BQ117" i="89"/>
  <c r="BS117" i="89"/>
  <c r="BQ101" i="89"/>
  <c r="BS101" i="89"/>
  <c r="BQ85" i="89"/>
  <c r="BS85" i="89"/>
  <c r="BQ69" i="89"/>
  <c r="BS69" i="89"/>
  <c r="BQ53" i="89"/>
  <c r="BS53" i="89"/>
  <c r="BQ470" i="89"/>
  <c r="BS470" i="89"/>
  <c r="BQ454" i="89"/>
  <c r="BS454" i="89"/>
  <c r="BQ438" i="89"/>
  <c r="BS438" i="89"/>
  <c r="BQ422" i="89"/>
  <c r="BS422" i="89"/>
  <c r="BQ406" i="89"/>
  <c r="BS406" i="89"/>
  <c r="BQ390" i="89"/>
  <c r="BS390" i="89"/>
  <c r="BQ374" i="89"/>
  <c r="BS374" i="89"/>
  <c r="BQ358" i="89"/>
  <c r="BS358" i="89"/>
  <c r="BQ342" i="89"/>
  <c r="BS342" i="89"/>
  <c r="BQ326" i="89"/>
  <c r="BS326" i="89"/>
  <c r="BQ310" i="89"/>
  <c r="BS310" i="89"/>
  <c r="BQ294" i="89"/>
  <c r="BS294" i="89"/>
  <c r="BQ278" i="89"/>
  <c r="BS278" i="89"/>
  <c r="BQ262" i="89"/>
  <c r="BS262" i="89"/>
  <c r="BQ246" i="89"/>
  <c r="BS246" i="89"/>
  <c r="BQ230" i="89"/>
  <c r="BS230" i="89"/>
  <c r="BQ214" i="89"/>
  <c r="BS214" i="89"/>
  <c r="BQ198" i="89"/>
  <c r="BS198" i="89"/>
  <c r="BQ182" i="89"/>
  <c r="BS182" i="89"/>
  <c r="BQ166" i="89"/>
  <c r="BS166" i="89"/>
  <c r="BQ150" i="89"/>
  <c r="BS150" i="89"/>
  <c r="BQ134" i="89"/>
  <c r="BS134" i="89"/>
  <c r="BQ118" i="89"/>
  <c r="BS118" i="89"/>
  <c r="BQ102" i="89"/>
  <c r="BS102" i="89"/>
  <c r="BQ86" i="89"/>
  <c r="BS86" i="89"/>
  <c r="BQ70" i="89"/>
  <c r="BS70" i="89"/>
  <c r="BQ54" i="89"/>
  <c r="BS54" i="89"/>
  <c r="BO772" i="89"/>
  <c r="BQ772" i="89"/>
  <c r="BS772" i="89"/>
  <c r="BO756" i="89"/>
  <c r="BQ756" i="89"/>
  <c r="BS756" i="89"/>
  <c r="BO740" i="89"/>
  <c r="BQ740" i="89"/>
  <c r="BS740" i="89"/>
  <c r="BO724" i="89"/>
  <c r="BQ724" i="89"/>
  <c r="BS724" i="89"/>
  <c r="BO708" i="89"/>
  <c r="BQ708" i="89"/>
  <c r="BS708" i="89"/>
  <c r="BO692" i="89"/>
  <c r="BQ692" i="89"/>
  <c r="BS692" i="89"/>
  <c r="BO676" i="89"/>
  <c r="BQ676" i="89"/>
  <c r="BS676" i="89"/>
  <c r="BO660" i="89"/>
  <c r="BQ660" i="89"/>
  <c r="BS660" i="89"/>
  <c r="BO644" i="89"/>
  <c r="BQ644" i="89"/>
  <c r="BS644" i="89"/>
  <c r="BO628" i="89"/>
  <c r="BQ628" i="89"/>
  <c r="BS628" i="89"/>
  <c r="BO612" i="89"/>
  <c r="BQ612" i="89"/>
  <c r="BS612" i="89"/>
  <c r="BO596" i="89"/>
  <c r="BQ596" i="89"/>
  <c r="BS596" i="89"/>
  <c r="BO580" i="89"/>
  <c r="BQ580" i="89"/>
  <c r="BS580" i="89"/>
  <c r="BO564" i="89"/>
  <c r="BQ564" i="89"/>
  <c r="BS564" i="89"/>
  <c r="BO548" i="89"/>
  <c r="BQ548" i="89"/>
  <c r="BS548" i="89"/>
  <c r="BO532" i="89"/>
  <c r="BQ532" i="89"/>
  <c r="BS532" i="89"/>
  <c r="BO516" i="89"/>
  <c r="BQ516" i="89"/>
  <c r="BS516" i="89"/>
  <c r="BO500" i="89"/>
  <c r="BQ500" i="89"/>
  <c r="BS500" i="89"/>
  <c r="BQ484" i="89"/>
  <c r="BS484" i="89"/>
  <c r="BO1489" i="89"/>
  <c r="BQ1489" i="89"/>
  <c r="BS1489" i="89"/>
  <c r="BO1473" i="89"/>
  <c r="BQ1473" i="89"/>
  <c r="BS1473" i="89"/>
  <c r="BO1457" i="89"/>
  <c r="BQ1457" i="89"/>
  <c r="BS1457" i="89"/>
  <c r="BO1441" i="89"/>
  <c r="BQ1441" i="89"/>
  <c r="BS1441" i="89"/>
  <c r="BO1425" i="89"/>
  <c r="BQ1425" i="89"/>
  <c r="BS1425" i="89"/>
  <c r="BO1409" i="89"/>
  <c r="BQ1409" i="89"/>
  <c r="BS1409" i="89"/>
  <c r="BO1393" i="89"/>
  <c r="BQ1393" i="89"/>
  <c r="BS1393" i="89"/>
  <c r="BO1377" i="89"/>
  <c r="BQ1377" i="89"/>
  <c r="BS1377" i="89"/>
  <c r="BO1361" i="89"/>
  <c r="BQ1361" i="89"/>
  <c r="BS1361" i="89"/>
  <c r="BO1345" i="89"/>
  <c r="BQ1345" i="89"/>
  <c r="BS1345" i="89"/>
  <c r="BO1329" i="89"/>
  <c r="BQ1329" i="89"/>
  <c r="BS1329" i="89"/>
  <c r="BO1313" i="89"/>
  <c r="BQ1313" i="89"/>
  <c r="BS1313" i="89"/>
  <c r="BO1297" i="89"/>
  <c r="BQ1297" i="89"/>
  <c r="BS1297" i="89"/>
  <c r="BO1281" i="89"/>
  <c r="BQ1281" i="89"/>
  <c r="BS1281" i="89"/>
  <c r="BO1265" i="89"/>
  <c r="BU1265" i="89" s="1"/>
  <c r="BQ1265" i="89"/>
  <c r="BS1265" i="89"/>
  <c r="BO1249" i="89"/>
  <c r="BQ1249" i="89"/>
  <c r="BS1249" i="89"/>
  <c r="BO1233" i="89"/>
  <c r="BQ1233" i="89"/>
  <c r="BS1233" i="89"/>
  <c r="BO1217" i="89"/>
  <c r="BQ1217" i="89"/>
  <c r="BS1217" i="89"/>
  <c r="BO1201" i="89"/>
  <c r="BQ1201" i="89"/>
  <c r="BS1201" i="89"/>
  <c r="BO1185" i="89"/>
  <c r="BQ1185" i="89"/>
  <c r="BS1185" i="89"/>
  <c r="BO1169" i="89"/>
  <c r="BQ1169" i="89"/>
  <c r="BS1169" i="89"/>
  <c r="BO1153" i="89"/>
  <c r="BQ1153" i="89"/>
  <c r="BS1153" i="89"/>
  <c r="BO1137" i="89"/>
  <c r="BQ1137" i="89"/>
  <c r="BS1137" i="89"/>
  <c r="BO1121" i="89"/>
  <c r="BQ1121" i="89"/>
  <c r="BS1121" i="89"/>
  <c r="BO1105" i="89"/>
  <c r="BQ1105" i="89"/>
  <c r="BS1105" i="89"/>
  <c r="BU1105" i="89" s="1"/>
  <c r="BO1089" i="89"/>
  <c r="BQ1089" i="89"/>
  <c r="BS1089" i="89"/>
  <c r="BO1073" i="89"/>
  <c r="BQ1073" i="89"/>
  <c r="BS1073" i="89"/>
  <c r="BO1057" i="89"/>
  <c r="BQ1057" i="89"/>
  <c r="BS1057" i="89"/>
  <c r="BO1041" i="89"/>
  <c r="BQ1041" i="89"/>
  <c r="BS1041" i="89"/>
  <c r="BO1025" i="89"/>
  <c r="BQ1025" i="89"/>
  <c r="BS1025" i="89"/>
  <c r="BO1009" i="89"/>
  <c r="BQ1009" i="89"/>
  <c r="BS1009" i="89"/>
  <c r="BO993" i="89"/>
  <c r="BQ993" i="89"/>
  <c r="BS993" i="89"/>
  <c r="BO977" i="89"/>
  <c r="BQ977" i="89"/>
  <c r="BS977" i="89"/>
  <c r="BO961" i="89"/>
  <c r="BQ961" i="89"/>
  <c r="BS961" i="89"/>
  <c r="BO945" i="89"/>
  <c r="BQ945" i="89"/>
  <c r="BS945" i="89"/>
  <c r="BO929" i="89"/>
  <c r="BQ929" i="89"/>
  <c r="BS929" i="89"/>
  <c r="BO913" i="89"/>
  <c r="BQ913" i="89"/>
  <c r="BS913" i="89"/>
  <c r="BO897" i="89"/>
  <c r="BQ897" i="89"/>
  <c r="BS897" i="89"/>
  <c r="BO881" i="89"/>
  <c r="BQ881" i="89"/>
  <c r="BS881" i="89"/>
  <c r="BO865" i="89"/>
  <c r="BQ865" i="89"/>
  <c r="BS865" i="89"/>
  <c r="BO849" i="89"/>
  <c r="BQ849" i="89"/>
  <c r="BS849" i="89"/>
  <c r="BO833" i="89"/>
  <c r="BQ833" i="89"/>
  <c r="BS833" i="89"/>
  <c r="BO817" i="89"/>
  <c r="BQ817" i="89"/>
  <c r="BS817" i="89"/>
  <c r="BO801" i="89"/>
  <c r="BQ801" i="89"/>
  <c r="BS801" i="89"/>
  <c r="BO785" i="89"/>
  <c r="BQ785" i="89"/>
  <c r="BS785" i="89"/>
  <c r="BO769" i="89"/>
  <c r="BQ769" i="89"/>
  <c r="BS769" i="89"/>
  <c r="BO753" i="89"/>
  <c r="BQ753" i="89"/>
  <c r="BS753" i="89"/>
  <c r="BO737" i="89"/>
  <c r="BQ737" i="89"/>
  <c r="BS737" i="89"/>
  <c r="BO721" i="89"/>
  <c r="BQ721" i="89"/>
  <c r="BS721" i="89"/>
  <c r="BO705" i="89"/>
  <c r="BQ705" i="89"/>
  <c r="BS705" i="89"/>
  <c r="BO689" i="89"/>
  <c r="BQ689" i="89"/>
  <c r="BS689" i="89"/>
  <c r="BO673" i="89"/>
  <c r="BQ673" i="89"/>
  <c r="BS673" i="89"/>
  <c r="BO657" i="89"/>
  <c r="BQ657" i="89"/>
  <c r="BS657" i="89"/>
  <c r="BO641" i="89"/>
  <c r="BQ641" i="89"/>
  <c r="BS641" i="89"/>
  <c r="BO625" i="89"/>
  <c r="BU625" i="89" s="1"/>
  <c r="BQ625" i="89"/>
  <c r="BS625" i="89"/>
  <c r="BQ609" i="89"/>
  <c r="BS609" i="89"/>
  <c r="BQ593" i="89"/>
  <c r="BS593" i="89"/>
  <c r="BQ577" i="89"/>
  <c r="BS577" i="89"/>
  <c r="BQ561" i="89"/>
  <c r="BS561" i="89"/>
  <c r="BQ545" i="89"/>
  <c r="BS545" i="89"/>
  <c r="BQ529" i="89"/>
  <c r="BS529" i="89"/>
  <c r="BQ513" i="89"/>
  <c r="BS513" i="89"/>
  <c r="BQ497" i="89"/>
  <c r="BS497" i="89"/>
  <c r="BQ45" i="89"/>
  <c r="BS45" i="89"/>
  <c r="BQ1486" i="89"/>
  <c r="BS1486" i="89"/>
  <c r="BQ1470" i="89"/>
  <c r="BS1470" i="89"/>
  <c r="BQ1454" i="89"/>
  <c r="BS1454" i="89"/>
  <c r="BQ1438" i="89"/>
  <c r="BS1438" i="89"/>
  <c r="BQ1422" i="89"/>
  <c r="BS1422" i="89"/>
  <c r="BQ1406" i="89"/>
  <c r="BS1406" i="89"/>
  <c r="BQ1390" i="89"/>
  <c r="BS1390" i="89"/>
  <c r="BQ1374" i="89"/>
  <c r="BS1374" i="89"/>
  <c r="BQ1358" i="89"/>
  <c r="BS1358" i="89"/>
  <c r="BQ1342" i="89"/>
  <c r="BS1342" i="89"/>
  <c r="BQ1326" i="89"/>
  <c r="BS1326" i="89"/>
  <c r="BQ1310" i="89"/>
  <c r="BS1310" i="89"/>
  <c r="BQ1294" i="89"/>
  <c r="BS1294" i="89"/>
  <c r="BQ1278" i="89"/>
  <c r="BS1278" i="89"/>
  <c r="BQ1262" i="89"/>
  <c r="BS1262" i="89"/>
  <c r="BQ1246" i="89"/>
  <c r="BS1246" i="89"/>
  <c r="BQ1230" i="89"/>
  <c r="BS1230" i="89"/>
  <c r="BQ1214" i="89"/>
  <c r="BS1214" i="89"/>
  <c r="BQ1198" i="89"/>
  <c r="BS1198" i="89"/>
  <c r="BQ1182" i="89"/>
  <c r="BS1182" i="89"/>
  <c r="BQ1166" i="89"/>
  <c r="BS1166" i="89"/>
  <c r="BQ1150" i="89"/>
  <c r="BS1150" i="89"/>
  <c r="BQ1134" i="89"/>
  <c r="BS1134" i="89"/>
  <c r="BQ1118" i="89"/>
  <c r="BS1118" i="89"/>
  <c r="BQ1102" i="89"/>
  <c r="BS1102" i="89"/>
  <c r="BQ1086" i="89"/>
  <c r="BS1086" i="89"/>
  <c r="BQ1070" i="89"/>
  <c r="BS1070" i="89"/>
  <c r="BQ1054" i="89"/>
  <c r="BS1054" i="89"/>
  <c r="BQ1038" i="89"/>
  <c r="BS1038" i="89"/>
  <c r="BQ1022" i="89"/>
  <c r="BS1022" i="89"/>
  <c r="BQ1006" i="89"/>
  <c r="BS1006" i="89"/>
  <c r="BQ990" i="89"/>
  <c r="BS990" i="89"/>
  <c r="BQ974" i="89"/>
  <c r="BS974" i="89"/>
  <c r="BQ958" i="89"/>
  <c r="BS958" i="89"/>
  <c r="BQ942" i="89"/>
  <c r="BS942" i="89"/>
  <c r="BQ926" i="89"/>
  <c r="BS926" i="89"/>
  <c r="BQ910" i="89"/>
  <c r="BS910" i="89"/>
  <c r="BQ894" i="89"/>
  <c r="BS894" i="89"/>
  <c r="BQ878" i="89"/>
  <c r="BS878" i="89"/>
  <c r="BQ862" i="89"/>
  <c r="BS862" i="89"/>
  <c r="BQ846" i="89"/>
  <c r="BS846" i="89"/>
  <c r="BQ830" i="89"/>
  <c r="BS830" i="89"/>
  <c r="BQ814" i="89"/>
  <c r="BS814" i="89"/>
  <c r="BQ798" i="89"/>
  <c r="BS798" i="89"/>
  <c r="BQ782" i="89"/>
  <c r="BS782" i="89"/>
  <c r="BQ766" i="89"/>
  <c r="BS766" i="89"/>
  <c r="BQ750" i="89"/>
  <c r="BS750" i="89"/>
  <c r="BQ734" i="89"/>
  <c r="BS734" i="89"/>
  <c r="BQ718" i="89"/>
  <c r="BS718" i="89"/>
  <c r="BQ702" i="89"/>
  <c r="BS702" i="89"/>
  <c r="BQ686" i="89"/>
  <c r="BS686" i="89"/>
  <c r="BQ670" i="89"/>
  <c r="BS670" i="89"/>
  <c r="BQ654" i="89"/>
  <c r="BS654" i="89"/>
  <c r="BQ638" i="89"/>
  <c r="BS638" i="89"/>
  <c r="BQ622" i="89"/>
  <c r="BS622" i="89"/>
  <c r="BQ606" i="89"/>
  <c r="BS606" i="89"/>
  <c r="BQ590" i="89"/>
  <c r="BS590" i="89"/>
  <c r="BQ574" i="89"/>
  <c r="BS574" i="89"/>
  <c r="BQ558" i="89"/>
  <c r="BS558" i="89"/>
  <c r="BQ542" i="89"/>
  <c r="BS542" i="89"/>
  <c r="BO526" i="89"/>
  <c r="BQ526" i="89"/>
  <c r="BS526" i="89"/>
  <c r="BQ510" i="89"/>
  <c r="BS510" i="89"/>
  <c r="BQ494" i="89"/>
  <c r="BS494" i="89"/>
  <c r="BQ479" i="89"/>
  <c r="BS479" i="89"/>
  <c r="BQ463" i="89"/>
  <c r="BS463" i="89"/>
  <c r="BQ447" i="89"/>
  <c r="BS447" i="89"/>
  <c r="BQ431" i="89"/>
  <c r="BS431" i="89"/>
  <c r="BQ415" i="89"/>
  <c r="BS415" i="89"/>
  <c r="BQ399" i="89"/>
  <c r="BS399" i="89"/>
  <c r="BQ383" i="89"/>
  <c r="BS383" i="89"/>
  <c r="BQ367" i="89"/>
  <c r="BS367" i="89"/>
  <c r="BQ351" i="89"/>
  <c r="BS351" i="89"/>
  <c r="BQ335" i="89"/>
  <c r="BS335" i="89"/>
  <c r="BQ319" i="89"/>
  <c r="BS319" i="89"/>
  <c r="BQ303" i="89"/>
  <c r="BS303" i="89"/>
  <c r="BQ287" i="89"/>
  <c r="BS287" i="89"/>
  <c r="BQ271" i="89"/>
  <c r="BS271" i="89"/>
  <c r="BQ255" i="89"/>
  <c r="BS255" i="89"/>
  <c r="BQ239" i="89"/>
  <c r="BS239" i="89"/>
  <c r="BQ223" i="89"/>
  <c r="BS223" i="89"/>
  <c r="BQ207" i="89"/>
  <c r="BS207" i="89"/>
  <c r="BQ191" i="89"/>
  <c r="BS191" i="89"/>
  <c r="BQ175" i="89"/>
  <c r="BS175" i="89"/>
  <c r="BQ159" i="89"/>
  <c r="BS159" i="89"/>
  <c r="BQ143" i="89"/>
  <c r="BS143" i="89"/>
  <c r="BQ127" i="89"/>
  <c r="BS127" i="89"/>
  <c r="BQ111" i="89"/>
  <c r="BS111" i="89"/>
  <c r="BQ95" i="89"/>
  <c r="BS95" i="89"/>
  <c r="BQ79" i="89"/>
  <c r="BS79" i="89"/>
  <c r="BQ63" i="89"/>
  <c r="BS63" i="89"/>
  <c r="BQ480" i="89"/>
  <c r="BS480" i="89"/>
  <c r="BQ464" i="89"/>
  <c r="BS464" i="89"/>
  <c r="BQ448" i="89"/>
  <c r="BS448" i="89"/>
  <c r="BQ432" i="89"/>
  <c r="BS432" i="89"/>
  <c r="BQ416" i="89"/>
  <c r="BS416" i="89"/>
  <c r="BO400" i="89"/>
  <c r="BQ400" i="89"/>
  <c r="BS400" i="89"/>
  <c r="BQ384" i="89"/>
  <c r="BS384" i="89"/>
  <c r="BQ368" i="89"/>
  <c r="BS368" i="89"/>
  <c r="BQ352" i="89"/>
  <c r="BS352" i="89"/>
  <c r="BQ336" i="89"/>
  <c r="BS336" i="89"/>
  <c r="BQ320" i="89"/>
  <c r="BS320" i="89"/>
  <c r="BQ304" i="89"/>
  <c r="BS304" i="89"/>
  <c r="BQ288" i="89"/>
  <c r="BS288" i="89"/>
  <c r="BO272" i="89"/>
  <c r="BQ272" i="89"/>
  <c r="BS272" i="89"/>
  <c r="BQ256" i="89"/>
  <c r="BS256" i="89"/>
  <c r="BQ240" i="89"/>
  <c r="BS240" i="89"/>
  <c r="BQ224" i="89"/>
  <c r="BS224" i="89"/>
  <c r="BQ208" i="89"/>
  <c r="BS208" i="89"/>
  <c r="BQ192" i="89"/>
  <c r="BS192" i="89"/>
  <c r="BQ176" i="89"/>
  <c r="BS176" i="89"/>
  <c r="BQ160" i="89"/>
  <c r="BS160" i="89"/>
  <c r="BO144" i="89"/>
  <c r="BQ144" i="89"/>
  <c r="BS144" i="89"/>
  <c r="BU144" i="89" s="1"/>
  <c r="BQ128" i="89"/>
  <c r="BS128" i="89"/>
  <c r="BQ112" i="89"/>
  <c r="BS112" i="89"/>
  <c r="BQ96" i="89"/>
  <c r="BS96" i="89"/>
  <c r="BQ80" i="89"/>
  <c r="BS80" i="89"/>
  <c r="BQ64" i="89"/>
  <c r="BS64" i="89"/>
  <c r="BQ481" i="89"/>
  <c r="BS481" i="89"/>
  <c r="BQ465" i="89"/>
  <c r="BS465" i="89"/>
  <c r="BQ449" i="89"/>
  <c r="BS449" i="89"/>
  <c r="BQ433" i="89"/>
  <c r="BS433" i="89"/>
  <c r="BQ417" i="89"/>
  <c r="BS417" i="89"/>
  <c r="BQ401" i="89"/>
  <c r="BS401" i="89"/>
  <c r="BQ385" i="89"/>
  <c r="BS385" i="89"/>
  <c r="BQ369" i="89"/>
  <c r="BS369" i="89"/>
  <c r="BQ353" i="89"/>
  <c r="BS353" i="89"/>
  <c r="BQ337" i="89"/>
  <c r="BS337" i="89"/>
  <c r="BQ321" i="89"/>
  <c r="BS321" i="89"/>
  <c r="BQ305" i="89"/>
  <c r="BS305" i="89"/>
  <c r="BQ289" i="89"/>
  <c r="BS289" i="89"/>
  <c r="BQ273" i="89"/>
  <c r="BS273" i="89"/>
  <c r="BQ257" i="89"/>
  <c r="BS257" i="89"/>
  <c r="BQ241" i="89"/>
  <c r="BS241" i="89"/>
  <c r="BQ225" i="89"/>
  <c r="BS225" i="89"/>
  <c r="BQ209" i="89"/>
  <c r="BS209" i="89"/>
  <c r="BQ193" i="89"/>
  <c r="BS193" i="89"/>
  <c r="BQ177" i="89"/>
  <c r="BS177" i="89"/>
  <c r="BQ161" i="89"/>
  <c r="BS161" i="89"/>
  <c r="BQ145" i="89"/>
  <c r="BS145" i="89"/>
  <c r="BQ129" i="89"/>
  <c r="BS129" i="89"/>
  <c r="BQ113" i="89"/>
  <c r="BS113" i="89"/>
  <c r="BQ97" i="89"/>
  <c r="BS97" i="89"/>
  <c r="BQ81" i="89"/>
  <c r="BS81" i="89"/>
  <c r="BQ65" i="89"/>
  <c r="BS65" i="89"/>
  <c r="BQ482" i="89"/>
  <c r="BS482" i="89"/>
  <c r="BQ466" i="89"/>
  <c r="BS466" i="89"/>
  <c r="BQ450" i="89"/>
  <c r="BS450" i="89"/>
  <c r="BQ434" i="89"/>
  <c r="BS434" i="89"/>
  <c r="BQ418" i="89"/>
  <c r="BS418" i="89"/>
  <c r="BQ402" i="89"/>
  <c r="BS402" i="89"/>
  <c r="BQ386" i="89"/>
  <c r="BS386" i="89"/>
  <c r="BQ370" i="89"/>
  <c r="BS370" i="89"/>
  <c r="BQ354" i="89"/>
  <c r="BS354" i="89"/>
  <c r="BQ338" i="89"/>
  <c r="BS338" i="89"/>
  <c r="BQ322" i="89"/>
  <c r="BS322" i="89"/>
  <c r="BQ306" i="89"/>
  <c r="BS306" i="89"/>
  <c r="BQ290" i="89"/>
  <c r="BS290" i="89"/>
  <c r="BQ274" i="89"/>
  <c r="BS274" i="89"/>
  <c r="BQ258" i="89"/>
  <c r="BS258" i="89"/>
  <c r="BQ242" i="89"/>
  <c r="BS242" i="89"/>
  <c r="BQ226" i="89"/>
  <c r="BS226" i="89"/>
  <c r="BQ210" i="89"/>
  <c r="BS210" i="89"/>
  <c r="BQ194" i="89"/>
  <c r="BS194" i="89"/>
  <c r="BQ178" i="89"/>
  <c r="BS178" i="89"/>
  <c r="BQ162" i="89"/>
  <c r="BS162" i="89"/>
  <c r="BQ146" i="89"/>
  <c r="BS146" i="89"/>
  <c r="BQ130" i="89"/>
  <c r="BS130" i="89"/>
  <c r="BQ114" i="89"/>
  <c r="BS114" i="89"/>
  <c r="BQ98" i="89"/>
  <c r="BS98" i="89"/>
  <c r="BQ82" i="89"/>
  <c r="BS82" i="89"/>
  <c r="BQ66" i="89"/>
  <c r="BS66" i="89"/>
  <c r="BO48" i="89"/>
  <c r="BQ48" i="89"/>
  <c r="BS48" i="89"/>
  <c r="BQ1483" i="89"/>
  <c r="BS1483" i="89"/>
  <c r="BQ1467" i="89"/>
  <c r="BS1467" i="89"/>
  <c r="BQ1451" i="89"/>
  <c r="BS1451" i="89"/>
  <c r="BQ1435" i="89"/>
  <c r="BS1435" i="89"/>
  <c r="BQ1419" i="89"/>
  <c r="BS1419" i="89"/>
  <c r="BQ1403" i="89"/>
  <c r="BS1403" i="89"/>
  <c r="BQ1387" i="89"/>
  <c r="BS1387" i="89"/>
  <c r="BQ1371" i="89"/>
  <c r="BS1371" i="89"/>
  <c r="BQ1355" i="89"/>
  <c r="BS1355" i="89"/>
  <c r="BQ1339" i="89"/>
  <c r="BS1339" i="89"/>
  <c r="BQ1323" i="89"/>
  <c r="BS1323" i="89"/>
  <c r="BQ1307" i="89"/>
  <c r="BS1307" i="89"/>
  <c r="BQ1291" i="89"/>
  <c r="BS1291" i="89"/>
  <c r="BQ1275" i="89"/>
  <c r="BS1275" i="89"/>
  <c r="BQ1259" i="89"/>
  <c r="BS1259" i="89"/>
  <c r="BQ1243" i="89"/>
  <c r="BS1243" i="89"/>
  <c r="BQ1227" i="89"/>
  <c r="BS1227" i="89"/>
  <c r="BQ1211" i="89"/>
  <c r="BS1211" i="89"/>
  <c r="BQ1195" i="89"/>
  <c r="BS1195" i="89"/>
  <c r="BQ1179" i="89"/>
  <c r="BS1179" i="89"/>
  <c r="BQ1163" i="89"/>
  <c r="BS1163" i="89"/>
  <c r="BQ1147" i="89"/>
  <c r="BS1147" i="89"/>
  <c r="BQ1131" i="89"/>
  <c r="BS1131" i="89"/>
  <c r="BQ1115" i="89"/>
  <c r="BS1115" i="89"/>
  <c r="BQ1099" i="89"/>
  <c r="BS1099" i="89"/>
  <c r="BQ1083" i="89"/>
  <c r="BS1083" i="89"/>
  <c r="BQ1067" i="89"/>
  <c r="BS1067" i="89"/>
  <c r="BQ1051" i="89"/>
  <c r="BS1051" i="89"/>
  <c r="BQ1035" i="89"/>
  <c r="BS1035" i="89"/>
  <c r="BQ1019" i="89"/>
  <c r="BS1019" i="89"/>
  <c r="BQ1003" i="89"/>
  <c r="BS1003" i="89"/>
  <c r="BQ987" i="89"/>
  <c r="BS987" i="89"/>
  <c r="BQ971" i="89"/>
  <c r="BS971" i="89"/>
  <c r="BQ955" i="89"/>
  <c r="BS955" i="89"/>
  <c r="BQ939" i="89"/>
  <c r="BS939" i="89"/>
  <c r="BQ923" i="89"/>
  <c r="BS923" i="89"/>
  <c r="BQ907" i="89"/>
  <c r="BS907" i="89"/>
  <c r="BQ891" i="89"/>
  <c r="BS891" i="89"/>
  <c r="BQ875" i="89"/>
  <c r="BS875" i="89"/>
  <c r="BQ859" i="89"/>
  <c r="BS859" i="89"/>
  <c r="BQ843" i="89"/>
  <c r="BS843" i="89"/>
  <c r="BQ827" i="89"/>
  <c r="BS827" i="89"/>
  <c r="BQ811" i="89"/>
  <c r="BS811" i="89"/>
  <c r="BQ795" i="89"/>
  <c r="BS795" i="89"/>
  <c r="BQ779" i="89"/>
  <c r="BS779" i="89"/>
  <c r="BQ763" i="89"/>
  <c r="BS763" i="89"/>
  <c r="BQ747" i="89"/>
  <c r="BS747" i="89"/>
  <c r="BQ731" i="89"/>
  <c r="BS731" i="89"/>
  <c r="BQ715" i="89"/>
  <c r="BS715" i="89"/>
  <c r="BQ699" i="89"/>
  <c r="BS699" i="89"/>
  <c r="BQ683" i="89"/>
  <c r="BS683" i="89"/>
  <c r="BQ667" i="89"/>
  <c r="BS667" i="89"/>
  <c r="BQ651" i="89"/>
  <c r="BS651" i="89"/>
  <c r="BQ635" i="89"/>
  <c r="BS635" i="89"/>
  <c r="BQ619" i="89"/>
  <c r="BS619" i="89"/>
  <c r="BQ603" i="89"/>
  <c r="BS603" i="89"/>
  <c r="BQ587" i="89"/>
  <c r="BS587" i="89"/>
  <c r="BQ571" i="89"/>
  <c r="BS571" i="89"/>
  <c r="BQ555" i="89"/>
  <c r="BS555" i="89"/>
  <c r="BQ539" i="89"/>
  <c r="BS539" i="89"/>
  <c r="BQ523" i="89"/>
  <c r="BS523" i="89"/>
  <c r="BQ507" i="89"/>
  <c r="BS507" i="89"/>
  <c r="BQ491" i="89"/>
  <c r="BS491" i="89"/>
  <c r="BO1488" i="89"/>
  <c r="BQ1488" i="89"/>
  <c r="BS1488" i="89"/>
  <c r="BO1472" i="89"/>
  <c r="BQ1472" i="89"/>
  <c r="BS1472" i="89"/>
  <c r="BO1456" i="89"/>
  <c r="BQ1456" i="89"/>
  <c r="BS1456" i="89"/>
  <c r="BO1440" i="89"/>
  <c r="BQ1440" i="89"/>
  <c r="BS1440" i="89"/>
  <c r="BO1424" i="89"/>
  <c r="BQ1424" i="89"/>
  <c r="BS1424" i="89"/>
  <c r="BO1408" i="89"/>
  <c r="BQ1408" i="89"/>
  <c r="BS1408" i="89"/>
  <c r="BO1392" i="89"/>
  <c r="BQ1392" i="89"/>
  <c r="BS1392" i="89"/>
  <c r="BO1376" i="89"/>
  <c r="BQ1376" i="89"/>
  <c r="BS1376" i="89"/>
  <c r="BO1360" i="89"/>
  <c r="BQ1360" i="89"/>
  <c r="BS1360" i="89"/>
  <c r="BO1344" i="89"/>
  <c r="BQ1344" i="89"/>
  <c r="BS1344" i="89"/>
  <c r="BO1328" i="89"/>
  <c r="BQ1328" i="89"/>
  <c r="BS1328" i="89"/>
  <c r="BO1312" i="89"/>
  <c r="BQ1312" i="89"/>
  <c r="BS1312" i="89"/>
  <c r="BO1296" i="89"/>
  <c r="BQ1296" i="89"/>
  <c r="BS1296" i="89"/>
  <c r="BO1280" i="89"/>
  <c r="BQ1280" i="89"/>
  <c r="BS1280" i="89"/>
  <c r="BO1264" i="89"/>
  <c r="BQ1264" i="89"/>
  <c r="BS1264" i="89"/>
  <c r="BO1248" i="89"/>
  <c r="BQ1248" i="89"/>
  <c r="BS1248" i="89"/>
  <c r="BO1232" i="89"/>
  <c r="BQ1232" i="89"/>
  <c r="BS1232" i="89"/>
  <c r="BO1216" i="89"/>
  <c r="BQ1216" i="89"/>
  <c r="BS1216" i="89"/>
  <c r="BO1200" i="89"/>
  <c r="BQ1200" i="89"/>
  <c r="BS1200" i="89"/>
  <c r="BO1184" i="89"/>
  <c r="BQ1184" i="89"/>
  <c r="BS1184" i="89"/>
  <c r="BO1168" i="89"/>
  <c r="BQ1168" i="89"/>
  <c r="BS1168" i="89"/>
  <c r="BO1152" i="89"/>
  <c r="BQ1152" i="89"/>
  <c r="BS1152" i="89"/>
  <c r="BO1136" i="89"/>
  <c r="BQ1136" i="89"/>
  <c r="BS1136" i="89"/>
  <c r="BO1120" i="89"/>
  <c r="BQ1120" i="89"/>
  <c r="BS1120" i="89"/>
  <c r="BO1104" i="89"/>
  <c r="BQ1104" i="89"/>
  <c r="BS1104" i="89"/>
  <c r="BO1088" i="89"/>
  <c r="BQ1088" i="89"/>
  <c r="BS1088" i="89"/>
  <c r="BO1072" i="89"/>
  <c r="BQ1072" i="89"/>
  <c r="BS1072" i="89"/>
  <c r="BO1056" i="89"/>
  <c r="BQ1056" i="89"/>
  <c r="BS1056" i="89"/>
  <c r="BO1040" i="89"/>
  <c r="BQ1040" i="89"/>
  <c r="BS1040" i="89"/>
  <c r="BO1024" i="89"/>
  <c r="BQ1024" i="89"/>
  <c r="BS1024" i="89"/>
  <c r="BO1008" i="89"/>
  <c r="BQ1008" i="89"/>
  <c r="BS1008" i="89"/>
  <c r="BO992" i="89"/>
  <c r="BQ992" i="89"/>
  <c r="BS992" i="89"/>
  <c r="BO976" i="89"/>
  <c r="BQ976" i="89"/>
  <c r="BS976" i="89"/>
  <c r="BO960" i="89"/>
  <c r="BQ960" i="89"/>
  <c r="BS960" i="89"/>
  <c r="BO944" i="89"/>
  <c r="BQ944" i="89"/>
  <c r="BS944" i="89"/>
  <c r="BO928" i="89"/>
  <c r="BQ928" i="89"/>
  <c r="BS928" i="89"/>
  <c r="BO912" i="89"/>
  <c r="BQ912" i="89"/>
  <c r="BS912" i="89"/>
  <c r="BO896" i="89"/>
  <c r="BQ896" i="89"/>
  <c r="BS896" i="89"/>
  <c r="BO880" i="89"/>
  <c r="BQ880" i="89"/>
  <c r="BS880" i="89"/>
  <c r="BO864" i="89"/>
  <c r="BQ864" i="89"/>
  <c r="BS864" i="89"/>
  <c r="BO848" i="89"/>
  <c r="BQ848" i="89"/>
  <c r="BS848" i="89"/>
  <c r="BO832" i="89"/>
  <c r="BQ832" i="89"/>
  <c r="BS832" i="89"/>
  <c r="BO816" i="89"/>
  <c r="BQ816" i="89"/>
  <c r="BS816" i="89"/>
  <c r="BO800" i="89"/>
  <c r="BQ800" i="89"/>
  <c r="BS800" i="89"/>
  <c r="BO784" i="89"/>
  <c r="BQ784" i="89"/>
  <c r="BS784" i="89"/>
  <c r="BO768" i="89"/>
  <c r="BQ768" i="89"/>
  <c r="BS768" i="89"/>
  <c r="BO752" i="89"/>
  <c r="BQ752" i="89"/>
  <c r="BS752" i="89"/>
  <c r="BO736" i="89"/>
  <c r="BQ736" i="89"/>
  <c r="BS736" i="89"/>
  <c r="BO720" i="89"/>
  <c r="BQ720" i="89"/>
  <c r="BS720" i="89"/>
  <c r="BO704" i="89"/>
  <c r="BQ704" i="89"/>
  <c r="BS704" i="89"/>
  <c r="BO688" i="89"/>
  <c r="BQ688" i="89"/>
  <c r="BS688" i="89"/>
  <c r="BO672" i="89"/>
  <c r="BQ672" i="89"/>
  <c r="BS672" i="89"/>
  <c r="BO656" i="89"/>
  <c r="BQ656" i="89"/>
  <c r="BS656" i="89"/>
  <c r="BO640" i="89"/>
  <c r="BQ640" i="89"/>
  <c r="BS640" i="89"/>
  <c r="BO624" i="89"/>
  <c r="BQ624" i="89"/>
  <c r="BS624" i="89"/>
  <c r="BO608" i="89"/>
  <c r="BQ608" i="89"/>
  <c r="BS608" i="89"/>
  <c r="BO592" i="89"/>
  <c r="BQ592" i="89"/>
  <c r="BS592" i="89"/>
  <c r="BO576" i="89"/>
  <c r="BQ576" i="89"/>
  <c r="BS576" i="89"/>
  <c r="BO560" i="89"/>
  <c r="BQ560" i="89"/>
  <c r="BS560" i="89"/>
  <c r="BO544" i="89"/>
  <c r="BQ544" i="89"/>
  <c r="BS544" i="89"/>
  <c r="BO528" i="89"/>
  <c r="BQ528" i="89"/>
  <c r="BS528" i="89"/>
  <c r="BO512" i="89"/>
  <c r="BQ512" i="89"/>
  <c r="BS512" i="89"/>
  <c r="BO496" i="89"/>
  <c r="BQ496" i="89"/>
  <c r="BS496" i="89"/>
  <c r="BH46" i="89"/>
  <c r="BQ46" i="89"/>
  <c r="BS46" i="89"/>
  <c r="BO1485" i="89"/>
  <c r="BU1485" i="89" s="1"/>
  <c r="BQ1485" i="89"/>
  <c r="BS1485" i="89"/>
  <c r="BO1469" i="89"/>
  <c r="BQ1469" i="89"/>
  <c r="BS1469" i="89"/>
  <c r="BO1453" i="89"/>
  <c r="BQ1453" i="89"/>
  <c r="BS1453" i="89"/>
  <c r="BO1437" i="89"/>
  <c r="BQ1437" i="89"/>
  <c r="BS1437" i="89"/>
  <c r="BO1421" i="89"/>
  <c r="BQ1421" i="89"/>
  <c r="BS1421" i="89"/>
  <c r="BO1405" i="89"/>
  <c r="BQ1405" i="89"/>
  <c r="BU1405" i="89" s="1"/>
  <c r="BS1405" i="89"/>
  <c r="BO1389" i="89"/>
  <c r="BQ1389" i="89"/>
  <c r="BS1389" i="89"/>
  <c r="BO1373" i="89"/>
  <c r="BQ1373" i="89"/>
  <c r="BS1373" i="89"/>
  <c r="BO1357" i="89"/>
  <c r="BQ1357" i="89"/>
  <c r="BS1357" i="89"/>
  <c r="BO1341" i="89"/>
  <c r="BQ1341" i="89"/>
  <c r="BS1341" i="89"/>
  <c r="BO1325" i="89"/>
  <c r="BQ1325" i="89"/>
  <c r="BS1325" i="89"/>
  <c r="BU1325" i="89" s="1"/>
  <c r="BO1309" i="89"/>
  <c r="BQ1309" i="89"/>
  <c r="BS1309" i="89"/>
  <c r="BO1293" i="89"/>
  <c r="BQ1293" i="89"/>
  <c r="BS1293" i="89"/>
  <c r="BO1277" i="89"/>
  <c r="BQ1277" i="89"/>
  <c r="BS1277" i="89"/>
  <c r="BO1261" i="89"/>
  <c r="BQ1261" i="89"/>
  <c r="BS1261" i="89"/>
  <c r="BO1245" i="89"/>
  <c r="BQ1245" i="89"/>
  <c r="BS1245" i="89"/>
  <c r="BO1229" i="89"/>
  <c r="BQ1229" i="89"/>
  <c r="BS1229" i="89"/>
  <c r="BO1213" i="89"/>
  <c r="BQ1213" i="89"/>
  <c r="BS1213" i="89"/>
  <c r="BO1197" i="89"/>
  <c r="BQ1197" i="89"/>
  <c r="BS1197" i="89"/>
  <c r="BU1197" i="89" s="1"/>
  <c r="BO1181" i="89"/>
  <c r="BQ1181" i="89"/>
  <c r="BS1181" i="89"/>
  <c r="BO1165" i="89"/>
  <c r="BQ1165" i="89"/>
  <c r="BS1165" i="89"/>
  <c r="BO1149" i="89"/>
  <c r="BQ1149" i="89"/>
  <c r="BS1149" i="89"/>
  <c r="BO1133" i="89"/>
  <c r="BQ1133" i="89"/>
  <c r="BS1133" i="89"/>
  <c r="BO1117" i="89"/>
  <c r="BQ1117" i="89"/>
  <c r="BS1117" i="89"/>
  <c r="BO1101" i="89"/>
  <c r="BQ1101" i="89"/>
  <c r="BS1101" i="89"/>
  <c r="BO1085" i="89"/>
  <c r="BQ1085" i="89"/>
  <c r="BS1085" i="89"/>
  <c r="BO1069" i="89"/>
  <c r="BQ1069" i="89"/>
  <c r="BS1069" i="89"/>
  <c r="BO1053" i="89"/>
  <c r="BQ1053" i="89"/>
  <c r="BS1053" i="89"/>
  <c r="BO1037" i="89"/>
  <c r="BQ1037" i="89"/>
  <c r="BS1037" i="89"/>
  <c r="BO1021" i="89"/>
  <c r="BQ1021" i="89"/>
  <c r="BS1021" i="89"/>
  <c r="BO1005" i="89"/>
  <c r="BQ1005" i="89"/>
  <c r="BS1005" i="89"/>
  <c r="BO989" i="89"/>
  <c r="BQ989" i="89"/>
  <c r="BS989" i="89"/>
  <c r="BO973" i="89"/>
  <c r="BU973" i="89" s="1"/>
  <c r="BQ973" i="89"/>
  <c r="BS973" i="89"/>
  <c r="BO957" i="89"/>
  <c r="BQ957" i="89"/>
  <c r="BS957" i="89"/>
  <c r="BO941" i="89"/>
  <c r="BQ941" i="89"/>
  <c r="BS941" i="89"/>
  <c r="BU941" i="89" s="1"/>
  <c r="BO925" i="89"/>
  <c r="BQ925" i="89"/>
  <c r="BS925" i="89"/>
  <c r="BO909" i="89"/>
  <c r="BQ909" i="89"/>
  <c r="BS909" i="89"/>
  <c r="BO893" i="89"/>
  <c r="BQ893" i="89"/>
  <c r="BS893" i="89"/>
  <c r="BO877" i="89"/>
  <c r="BQ877" i="89"/>
  <c r="BS877" i="89"/>
  <c r="BO861" i="89"/>
  <c r="BQ861" i="89"/>
  <c r="BS861" i="89"/>
  <c r="BO845" i="89"/>
  <c r="BU845" i="89" s="1"/>
  <c r="BQ845" i="89"/>
  <c r="BS845" i="89"/>
  <c r="BO829" i="89"/>
  <c r="BQ829" i="89"/>
  <c r="BS829" i="89"/>
  <c r="BO813" i="89"/>
  <c r="BQ813" i="89"/>
  <c r="BS813" i="89"/>
  <c r="BU813" i="89" s="1"/>
  <c r="BO797" i="89"/>
  <c r="BQ797" i="89"/>
  <c r="BS797" i="89"/>
  <c r="BO781" i="89"/>
  <c r="BQ781" i="89"/>
  <c r="BS781" i="89"/>
  <c r="BO765" i="89"/>
  <c r="BQ765" i="89"/>
  <c r="BS765" i="89"/>
  <c r="BO749" i="89"/>
  <c r="BQ749" i="89"/>
  <c r="BS749" i="89"/>
  <c r="BO733" i="89"/>
  <c r="BQ733" i="89"/>
  <c r="BS733" i="89"/>
  <c r="BO717" i="89"/>
  <c r="BU717" i="89" s="1"/>
  <c r="BQ717" i="89"/>
  <c r="BS717" i="89"/>
  <c r="BO701" i="89"/>
  <c r="BQ701" i="89"/>
  <c r="BS701" i="89"/>
  <c r="BO685" i="89"/>
  <c r="BQ685" i="89"/>
  <c r="BS685" i="89"/>
  <c r="BU685" i="89" s="1"/>
  <c r="BO669" i="89"/>
  <c r="BQ669" i="89"/>
  <c r="BS669" i="89"/>
  <c r="BO653" i="89"/>
  <c r="BQ653" i="89"/>
  <c r="BS653" i="89"/>
  <c r="BO637" i="89"/>
  <c r="BQ637" i="89"/>
  <c r="BS637" i="89"/>
  <c r="BO621" i="89"/>
  <c r="BQ621" i="89"/>
  <c r="BS621" i="89"/>
  <c r="BO605" i="89"/>
  <c r="BQ605" i="89"/>
  <c r="BS605" i="89"/>
  <c r="BO589" i="89"/>
  <c r="BQ589" i="89"/>
  <c r="BS589" i="89"/>
  <c r="BO573" i="89"/>
  <c r="BQ573" i="89"/>
  <c r="BS573" i="89"/>
  <c r="BO557" i="89"/>
  <c r="BQ557" i="89"/>
  <c r="BS557" i="89"/>
  <c r="BU557" i="89" s="1"/>
  <c r="BO541" i="89"/>
  <c r="BQ541" i="89"/>
  <c r="BS541" i="89"/>
  <c r="BO525" i="89"/>
  <c r="BQ525" i="89"/>
  <c r="BS525" i="89"/>
  <c r="BO509" i="89"/>
  <c r="BQ509" i="89"/>
  <c r="BS509" i="89"/>
  <c r="BO493" i="89"/>
  <c r="BQ493" i="89"/>
  <c r="BS493" i="89"/>
  <c r="BQ49" i="89"/>
  <c r="BS49" i="89"/>
  <c r="BO1482" i="89"/>
  <c r="BQ1482" i="89"/>
  <c r="BS1482" i="89"/>
  <c r="BO1466" i="89"/>
  <c r="BQ1466" i="89"/>
  <c r="BS1466" i="89"/>
  <c r="BO1450" i="89"/>
  <c r="BQ1450" i="89"/>
  <c r="BS1450" i="89"/>
  <c r="BO1434" i="89"/>
  <c r="BQ1434" i="89"/>
  <c r="BS1434" i="89"/>
  <c r="BO1418" i="89"/>
  <c r="BQ1418" i="89"/>
  <c r="BS1418" i="89"/>
  <c r="BO1402" i="89"/>
  <c r="BQ1402" i="89"/>
  <c r="BS1402" i="89"/>
  <c r="BO1386" i="89"/>
  <c r="BQ1386" i="89"/>
  <c r="BS1386" i="89"/>
  <c r="BO1370" i="89"/>
  <c r="BQ1370" i="89"/>
  <c r="BS1370" i="89"/>
  <c r="BQ1354" i="89"/>
  <c r="BS1354" i="89"/>
  <c r="BQ1338" i="89"/>
  <c r="BS1338" i="89"/>
  <c r="BQ1322" i="89"/>
  <c r="BS1322" i="89"/>
  <c r="BQ1306" i="89"/>
  <c r="BS1306" i="89"/>
  <c r="BQ1290" i="89"/>
  <c r="BS1290" i="89"/>
  <c r="BQ1274" i="89"/>
  <c r="BS1274" i="89"/>
  <c r="BQ1258" i="89"/>
  <c r="BS1258" i="89"/>
  <c r="BQ1242" i="89"/>
  <c r="BS1242" i="89"/>
  <c r="BQ1226" i="89"/>
  <c r="BS1226" i="89"/>
  <c r="BU1226" i="89" s="1"/>
  <c r="BQ1210" i="89"/>
  <c r="BS1210" i="89"/>
  <c r="BQ1194" i="89"/>
  <c r="BS1194" i="89"/>
  <c r="BQ1178" i="89"/>
  <c r="BS1178" i="89"/>
  <c r="BQ1162" i="89"/>
  <c r="BS1162" i="89"/>
  <c r="BQ1146" i="89"/>
  <c r="BS1146" i="89"/>
  <c r="BQ1130" i="89"/>
  <c r="BS1130" i="89"/>
  <c r="BQ1114" i="89"/>
  <c r="BS1114" i="89"/>
  <c r="BQ1098" i="89"/>
  <c r="BS1098" i="89"/>
  <c r="BQ1082" i="89"/>
  <c r="BS1082" i="89"/>
  <c r="BQ1066" i="89"/>
  <c r="BS1066" i="89"/>
  <c r="BQ1050" i="89"/>
  <c r="BS1050" i="89"/>
  <c r="BQ1034" i="89"/>
  <c r="BS1034" i="89"/>
  <c r="BQ1018" i="89"/>
  <c r="BS1018" i="89"/>
  <c r="BQ1002" i="89"/>
  <c r="BS1002" i="89"/>
  <c r="BQ986" i="89"/>
  <c r="BS986" i="89"/>
  <c r="BQ970" i="89"/>
  <c r="BS970" i="89"/>
  <c r="BQ954" i="89"/>
  <c r="BS954" i="89"/>
  <c r="BQ938" i="89"/>
  <c r="BS938" i="89"/>
  <c r="BQ922" i="89"/>
  <c r="BS922" i="89"/>
  <c r="BQ906" i="89"/>
  <c r="BS906" i="89"/>
  <c r="BQ890" i="89"/>
  <c r="BS890" i="89"/>
  <c r="BQ874" i="89"/>
  <c r="BS874" i="89"/>
  <c r="BQ858" i="89"/>
  <c r="BS858" i="89"/>
  <c r="BQ842" i="89"/>
  <c r="BS842" i="89"/>
  <c r="BQ826" i="89"/>
  <c r="BS826" i="89"/>
  <c r="BQ810" i="89"/>
  <c r="BS810" i="89"/>
  <c r="BQ794" i="89"/>
  <c r="BS794" i="89"/>
  <c r="BQ778" i="89"/>
  <c r="BS778" i="89"/>
  <c r="BQ762" i="89"/>
  <c r="BS762" i="89"/>
  <c r="BQ746" i="89"/>
  <c r="BS746" i="89"/>
  <c r="BQ730" i="89"/>
  <c r="BS730" i="89"/>
  <c r="BQ714" i="89"/>
  <c r="BS714" i="89"/>
  <c r="BU714" i="89" s="1"/>
  <c r="BQ698" i="89"/>
  <c r="BS698" i="89"/>
  <c r="BQ682" i="89"/>
  <c r="BS682" i="89"/>
  <c r="BQ666" i="89"/>
  <c r="BS666" i="89"/>
  <c r="BQ650" i="89"/>
  <c r="BS650" i="89"/>
  <c r="BQ634" i="89"/>
  <c r="BS634" i="89"/>
  <c r="BQ618" i="89"/>
  <c r="BS618" i="89"/>
  <c r="BQ602" i="89"/>
  <c r="BS602" i="89"/>
  <c r="BQ586" i="89"/>
  <c r="BS586" i="89"/>
  <c r="BQ570" i="89"/>
  <c r="BS570" i="89"/>
  <c r="BQ554" i="89"/>
  <c r="BS554" i="89"/>
  <c r="BQ538" i="89"/>
  <c r="BS538" i="89"/>
  <c r="BQ522" i="89"/>
  <c r="BS522" i="89"/>
  <c r="BQ506" i="89"/>
  <c r="BS506" i="89"/>
  <c r="BO490" i="89"/>
  <c r="BQ490" i="89"/>
  <c r="BS490" i="89"/>
  <c r="BQ475" i="89"/>
  <c r="BS475" i="89"/>
  <c r="BQ459" i="89"/>
  <c r="BS459" i="89"/>
  <c r="BQ443" i="89"/>
  <c r="BS443" i="89"/>
  <c r="BQ427" i="89"/>
  <c r="BS427" i="89"/>
  <c r="BQ411" i="89"/>
  <c r="BS411" i="89"/>
  <c r="BQ395" i="89"/>
  <c r="BS395" i="89"/>
  <c r="BQ379" i="89"/>
  <c r="BS379" i="89"/>
  <c r="BQ363" i="89"/>
  <c r="BS363" i="89"/>
  <c r="BQ347" i="89"/>
  <c r="BS347" i="89"/>
  <c r="BQ331" i="89"/>
  <c r="BS331" i="89"/>
  <c r="BQ315" i="89"/>
  <c r="BS315" i="89"/>
  <c r="BO299" i="89"/>
  <c r="BQ299" i="89"/>
  <c r="BS299" i="89"/>
  <c r="BQ283" i="89"/>
  <c r="BS283" i="89"/>
  <c r="BQ267" i="89"/>
  <c r="BS267" i="89"/>
  <c r="BQ251" i="89"/>
  <c r="BS251" i="89"/>
  <c r="BQ235" i="89"/>
  <c r="BS235" i="89"/>
  <c r="BQ219" i="89"/>
  <c r="BS219" i="89"/>
  <c r="BQ203" i="89"/>
  <c r="BS203" i="89"/>
  <c r="BQ187" i="89"/>
  <c r="BS187" i="89"/>
  <c r="BQ171" i="89"/>
  <c r="BS171" i="89"/>
  <c r="BQ155" i="89"/>
  <c r="BS155" i="89"/>
  <c r="BQ139" i="89"/>
  <c r="BS139" i="89"/>
  <c r="BQ123" i="89"/>
  <c r="BS123" i="89"/>
  <c r="BQ107" i="89"/>
  <c r="BS107" i="89"/>
  <c r="BQ91" i="89"/>
  <c r="BS91" i="89"/>
  <c r="BQ75" i="89"/>
  <c r="BS75" i="89"/>
  <c r="BQ59" i="89"/>
  <c r="BS59" i="89"/>
  <c r="BQ476" i="89"/>
  <c r="BS476" i="89"/>
  <c r="BQ460" i="89"/>
  <c r="BS460" i="89"/>
  <c r="BQ444" i="89"/>
  <c r="BS444" i="89"/>
  <c r="BQ428" i="89"/>
  <c r="BS428" i="89"/>
  <c r="BQ412" i="89"/>
  <c r="BS412" i="89"/>
  <c r="BQ396" i="89"/>
  <c r="BS396" i="89"/>
  <c r="BQ380" i="89"/>
  <c r="BS380" i="89"/>
  <c r="BO364" i="89"/>
  <c r="BQ364" i="89"/>
  <c r="BS364" i="89"/>
  <c r="BQ348" i="89"/>
  <c r="BS348" i="89"/>
  <c r="BQ332" i="89"/>
  <c r="BU332" i="89" s="1"/>
  <c r="BS332" i="89"/>
  <c r="BQ316" i="89"/>
  <c r="BS316" i="89"/>
  <c r="BQ300" i="89"/>
  <c r="BS300" i="89"/>
  <c r="BQ284" i="89"/>
  <c r="BS284" i="89"/>
  <c r="BQ268" i="89"/>
  <c r="BS268" i="89"/>
  <c r="BQ252" i="89"/>
  <c r="BS252" i="89"/>
  <c r="BO236" i="89"/>
  <c r="BQ236" i="89"/>
  <c r="BS236" i="89"/>
  <c r="BQ220" i="89"/>
  <c r="BS220" i="89"/>
  <c r="BU220" i="89" s="1"/>
  <c r="BQ204" i="89"/>
  <c r="BS204" i="89"/>
  <c r="BQ188" i="89"/>
  <c r="BS188" i="89"/>
  <c r="BQ172" i="89"/>
  <c r="BS172" i="89"/>
  <c r="BQ156" i="89"/>
  <c r="BS156" i="89"/>
  <c r="BU156" i="89" s="1"/>
  <c r="BQ140" i="89"/>
  <c r="BS140" i="89"/>
  <c r="BQ124" i="89"/>
  <c r="BS124" i="89"/>
  <c r="BO108" i="89"/>
  <c r="BQ108" i="89"/>
  <c r="BS108" i="89"/>
  <c r="BQ92" i="89"/>
  <c r="BS92" i="89"/>
  <c r="BQ76" i="89"/>
  <c r="BS76" i="89"/>
  <c r="BQ60" i="89"/>
  <c r="BS60" i="89"/>
  <c r="BQ477" i="89"/>
  <c r="BS477" i="89"/>
  <c r="BQ461" i="89"/>
  <c r="BS461" i="89"/>
  <c r="BQ445" i="89"/>
  <c r="BS445" i="89"/>
  <c r="BQ429" i="89"/>
  <c r="BS429" i="89"/>
  <c r="BQ413" i="89"/>
  <c r="BS413" i="89"/>
  <c r="BQ397" i="89"/>
  <c r="BS397" i="89"/>
  <c r="BQ381" i="89"/>
  <c r="BS381" i="89"/>
  <c r="BQ365" i="89"/>
  <c r="BS365" i="89"/>
  <c r="BQ349" i="89"/>
  <c r="BS349" i="89"/>
  <c r="BQ333" i="89"/>
  <c r="BS333" i="89"/>
  <c r="BQ317" i="89"/>
  <c r="BS317" i="89"/>
  <c r="BQ301" i="89"/>
  <c r="BS301" i="89"/>
  <c r="BQ285" i="89"/>
  <c r="BS285" i="89"/>
  <c r="BQ269" i="89"/>
  <c r="BS269" i="89"/>
  <c r="BQ253" i="89"/>
  <c r="BS253" i="89"/>
  <c r="BQ237" i="89"/>
  <c r="BS237" i="89"/>
  <c r="BQ221" i="89"/>
  <c r="BS221" i="89"/>
  <c r="BQ205" i="89"/>
  <c r="BS205" i="89"/>
  <c r="BQ189" i="89"/>
  <c r="BS189" i="89"/>
  <c r="BQ173" i="89"/>
  <c r="BS173" i="89"/>
  <c r="BQ157" i="89"/>
  <c r="BS157" i="89"/>
  <c r="BQ141" i="89"/>
  <c r="BS141" i="89"/>
  <c r="BQ125" i="89"/>
  <c r="BS125" i="89"/>
  <c r="BQ109" i="89"/>
  <c r="BS109" i="89"/>
  <c r="BQ93" i="89"/>
  <c r="BS93" i="89"/>
  <c r="BQ77" i="89"/>
  <c r="BS77" i="89"/>
  <c r="BQ61" i="89"/>
  <c r="BS61" i="89"/>
  <c r="BQ478" i="89"/>
  <c r="BS478" i="89"/>
  <c r="BQ462" i="89"/>
  <c r="BS462" i="89"/>
  <c r="BQ446" i="89"/>
  <c r="BS446" i="89"/>
  <c r="BQ430" i="89"/>
  <c r="BS430" i="89"/>
  <c r="BQ414" i="89"/>
  <c r="BS414" i="89"/>
  <c r="BQ398" i="89"/>
  <c r="BS398" i="89"/>
  <c r="BQ382" i="89"/>
  <c r="BS382" i="89"/>
  <c r="BQ366" i="89"/>
  <c r="BS366" i="89"/>
  <c r="BQ350" i="89"/>
  <c r="BS350" i="89"/>
  <c r="BQ334" i="89"/>
  <c r="BS334" i="89"/>
  <c r="BQ318" i="89"/>
  <c r="BS318" i="89"/>
  <c r="BQ302" i="89"/>
  <c r="BS302" i="89"/>
  <c r="BQ286" i="89"/>
  <c r="BS286" i="89"/>
  <c r="BQ270" i="89"/>
  <c r="BS270" i="89"/>
  <c r="BQ254" i="89"/>
  <c r="BS254" i="89"/>
  <c r="BQ238" i="89"/>
  <c r="BS238" i="89"/>
  <c r="BQ222" i="89"/>
  <c r="BS222" i="89"/>
  <c r="BQ206" i="89"/>
  <c r="BS206" i="89"/>
  <c r="BQ190" i="89"/>
  <c r="BS190" i="89"/>
  <c r="BQ174" i="89"/>
  <c r="BS174" i="89"/>
  <c r="BQ158" i="89"/>
  <c r="BS158" i="89"/>
  <c r="BQ142" i="89"/>
  <c r="BS142" i="89"/>
  <c r="BQ126" i="89"/>
  <c r="BU126" i="89" s="1"/>
  <c r="BS126" i="89"/>
  <c r="BQ110" i="89"/>
  <c r="BS110" i="89"/>
  <c r="BQ94" i="89"/>
  <c r="BS94" i="89"/>
  <c r="BQ78" i="89"/>
  <c r="BS78" i="89"/>
  <c r="BQ62" i="89"/>
  <c r="BS62" i="89"/>
  <c r="I42" i="69"/>
  <c r="D28" i="94"/>
  <c r="D110" i="94"/>
  <c r="D150" i="94"/>
  <c r="D70" i="94"/>
  <c r="A83" i="78"/>
  <c r="D318" i="94"/>
  <c r="D1174" i="94"/>
  <c r="D1127" i="94"/>
  <c r="D1221" i="94"/>
  <c r="A49" i="3"/>
  <c r="BH44" i="89"/>
  <c r="BU1033" i="89"/>
  <c r="BO43" i="89"/>
  <c r="BU527" i="89"/>
  <c r="BO1487" i="89"/>
  <c r="BU1487" i="89" s="1"/>
  <c r="BO1471" i="89"/>
  <c r="BO1455" i="89"/>
  <c r="BO1439" i="89"/>
  <c r="BO1423" i="89"/>
  <c r="BU1423" i="89" s="1"/>
  <c r="BO1407" i="89"/>
  <c r="BO1391" i="89"/>
  <c r="BO1375" i="89"/>
  <c r="BO1359" i="89"/>
  <c r="BO1343" i="89"/>
  <c r="BO1327" i="89"/>
  <c r="BO1311" i="89"/>
  <c r="BO1295" i="89"/>
  <c r="BU1295" i="89" s="1"/>
  <c r="BO1279" i="89"/>
  <c r="BO1263" i="89"/>
  <c r="BO1247" i="89"/>
  <c r="BO1231" i="89"/>
  <c r="BO1215" i="89"/>
  <c r="BO1199" i="89"/>
  <c r="BO1183" i="89"/>
  <c r="BO1167" i="89"/>
  <c r="BO1151" i="89"/>
  <c r="BO1135" i="89"/>
  <c r="BO1119" i="89"/>
  <c r="BO1103" i="89"/>
  <c r="BO1087" i="89"/>
  <c r="BO1071" i="89"/>
  <c r="BO1055" i="89"/>
  <c r="BO1039" i="89"/>
  <c r="BU1039" i="89" s="1"/>
  <c r="BO1023" i="89"/>
  <c r="BO1007" i="89"/>
  <c r="BO991" i="89"/>
  <c r="BO975" i="89"/>
  <c r="BU975" i="89" s="1"/>
  <c r="BO959" i="89"/>
  <c r="BU959" i="89" s="1"/>
  <c r="BO943" i="89"/>
  <c r="BO927" i="89"/>
  <c r="BO911" i="89"/>
  <c r="BU911" i="89" s="1"/>
  <c r="BO895" i="89"/>
  <c r="BU895" i="89" s="1"/>
  <c r="BO879" i="89"/>
  <c r="BO863" i="89"/>
  <c r="BO847" i="89"/>
  <c r="BU847" i="89" s="1"/>
  <c r="BO831" i="89"/>
  <c r="BU831" i="89" s="1"/>
  <c r="BO815" i="89"/>
  <c r="BO799" i="89"/>
  <c r="BO783" i="89"/>
  <c r="BU783" i="89" s="1"/>
  <c r="BO767" i="89"/>
  <c r="BU767" i="89" s="1"/>
  <c r="BO751" i="89"/>
  <c r="BO735" i="89"/>
  <c r="BO719" i="89"/>
  <c r="BU719" i="89" s="1"/>
  <c r="BO703" i="89"/>
  <c r="BU703" i="89" s="1"/>
  <c r="BO687" i="89"/>
  <c r="BO671" i="89"/>
  <c r="BO655" i="89"/>
  <c r="BU655" i="89" s="1"/>
  <c r="BO639" i="89"/>
  <c r="BU639" i="89" s="1"/>
  <c r="BO623" i="89"/>
  <c r="BO607" i="89"/>
  <c r="BO591" i="89"/>
  <c r="BU591" i="89" s="1"/>
  <c r="BO575" i="89"/>
  <c r="BU575" i="89" s="1"/>
  <c r="BO543" i="89"/>
  <c r="BO527" i="89"/>
  <c r="BO511" i="89"/>
  <c r="BU511" i="89" s="1"/>
  <c r="BO484" i="89"/>
  <c r="BU484" i="89" s="1"/>
  <c r="BO609" i="89"/>
  <c r="BO593" i="89"/>
  <c r="BO577" i="89"/>
  <c r="BO561" i="89"/>
  <c r="BU561" i="89" s="1"/>
  <c r="BO545" i="89"/>
  <c r="BO529" i="89"/>
  <c r="BO513" i="89"/>
  <c r="BU513" i="89" s="1"/>
  <c r="BO497" i="89"/>
  <c r="BU497" i="89" s="1"/>
  <c r="BO45" i="89"/>
  <c r="BO1486" i="89"/>
  <c r="BU1486" i="89" s="1"/>
  <c r="BO1470" i="89"/>
  <c r="BO1454" i="89"/>
  <c r="BU1454" i="89" s="1"/>
  <c r="BO1438" i="89"/>
  <c r="BO1422" i="89"/>
  <c r="BU1422" i="89" s="1"/>
  <c r="BO1406" i="89"/>
  <c r="BU1406" i="89" s="1"/>
  <c r="BO1390" i="89"/>
  <c r="BO1374" i="89"/>
  <c r="BO1358" i="89"/>
  <c r="BU1358" i="89" s="1"/>
  <c r="BO1342" i="89"/>
  <c r="BO1326" i="89"/>
  <c r="BU1326" i="89" s="1"/>
  <c r="BO1310" i="89"/>
  <c r="BO1294" i="89"/>
  <c r="BU1294" i="89" s="1"/>
  <c r="BO1278" i="89"/>
  <c r="BU1278" i="89" s="1"/>
  <c r="BO1262" i="89"/>
  <c r="BO1246" i="89"/>
  <c r="BO1230" i="89"/>
  <c r="BO1214" i="89"/>
  <c r="BO1198" i="89"/>
  <c r="BU1198" i="89" s="1"/>
  <c r="BO1182" i="89"/>
  <c r="BO1166" i="89"/>
  <c r="BU1166" i="89" s="1"/>
  <c r="BO1150" i="89"/>
  <c r="BU1150" i="89" s="1"/>
  <c r="BO1134" i="89"/>
  <c r="BO1118" i="89"/>
  <c r="BO1102" i="89"/>
  <c r="BU1102" i="89" s="1"/>
  <c r="BO1086" i="89"/>
  <c r="BO1070" i="89"/>
  <c r="BU1070" i="89" s="1"/>
  <c r="BO1054" i="89"/>
  <c r="BO1038" i="89"/>
  <c r="BU1038" i="89" s="1"/>
  <c r="BO1022" i="89"/>
  <c r="BU1022" i="89" s="1"/>
  <c r="BO1006" i="89"/>
  <c r="BO990" i="89"/>
  <c r="BO974" i="89"/>
  <c r="BU974" i="89" s="1"/>
  <c r="BO958" i="89"/>
  <c r="BO942" i="89"/>
  <c r="BU942" i="89" s="1"/>
  <c r="BO926" i="89"/>
  <c r="BO910" i="89"/>
  <c r="BU910" i="89" s="1"/>
  <c r="BO894" i="89"/>
  <c r="BU894" i="89" s="1"/>
  <c r="BO878" i="89"/>
  <c r="BU878" i="89" s="1"/>
  <c r="BO862" i="89"/>
  <c r="BO846" i="89"/>
  <c r="BU846" i="89" s="1"/>
  <c r="BO830" i="89"/>
  <c r="BO814" i="89"/>
  <c r="BU814" i="89" s="1"/>
  <c r="BO798" i="89"/>
  <c r="BO782" i="89"/>
  <c r="BU782" i="89" s="1"/>
  <c r="BO766" i="89"/>
  <c r="BU766" i="89" s="1"/>
  <c r="BO750" i="89"/>
  <c r="BU750" i="89" s="1"/>
  <c r="BO734" i="89"/>
  <c r="BO718" i="89"/>
  <c r="BU718" i="89" s="1"/>
  <c r="BO702" i="89"/>
  <c r="BO686" i="89"/>
  <c r="BU686" i="89" s="1"/>
  <c r="BO670" i="89"/>
  <c r="BO654" i="89"/>
  <c r="BU654" i="89" s="1"/>
  <c r="BO638" i="89"/>
  <c r="BU638" i="89" s="1"/>
  <c r="BO622" i="89"/>
  <c r="BU622" i="89" s="1"/>
  <c r="BO606" i="89"/>
  <c r="BO590" i="89"/>
  <c r="BU590" i="89" s="1"/>
  <c r="BO574" i="89"/>
  <c r="BO558" i="89"/>
  <c r="BU558" i="89" s="1"/>
  <c r="BO542" i="89"/>
  <c r="BO510" i="89"/>
  <c r="BO494" i="89"/>
  <c r="BU494" i="89" s="1"/>
  <c r="BO479" i="89"/>
  <c r="BU479" i="89" s="1"/>
  <c r="BO463" i="89"/>
  <c r="BO447" i="89"/>
  <c r="BO431" i="89"/>
  <c r="BU431" i="89" s="1"/>
  <c r="BO415" i="89"/>
  <c r="BU415" i="89" s="1"/>
  <c r="BO399" i="89"/>
  <c r="BO383" i="89"/>
  <c r="BO367" i="89"/>
  <c r="BU367" i="89" s="1"/>
  <c r="BO351" i="89"/>
  <c r="BU351" i="89" s="1"/>
  <c r="BO335" i="89"/>
  <c r="BO319" i="89"/>
  <c r="BO303" i="89"/>
  <c r="BU303" i="89" s="1"/>
  <c r="BO287" i="89"/>
  <c r="BU287" i="89" s="1"/>
  <c r="BO271" i="89"/>
  <c r="BO255" i="89"/>
  <c r="BO239" i="89"/>
  <c r="BU239" i="89" s="1"/>
  <c r="BO223" i="89"/>
  <c r="BU223" i="89" s="1"/>
  <c r="BO207" i="89"/>
  <c r="BO191" i="89"/>
  <c r="BO175" i="89"/>
  <c r="BU175" i="89" s="1"/>
  <c r="BO159" i="89"/>
  <c r="BU159" i="89" s="1"/>
  <c r="BO143" i="89"/>
  <c r="BO127" i="89"/>
  <c r="BO111" i="89"/>
  <c r="BU111" i="89" s="1"/>
  <c r="BO95" i="89"/>
  <c r="BU95" i="89" s="1"/>
  <c r="BO79" i="89"/>
  <c r="BO63" i="89"/>
  <c r="BO480" i="89"/>
  <c r="BU480" i="89" s="1"/>
  <c r="BO464" i="89"/>
  <c r="BU464" i="89" s="1"/>
  <c r="BO448" i="89"/>
  <c r="BO432" i="89"/>
  <c r="BO416" i="89"/>
  <c r="BU416" i="89" s="1"/>
  <c r="BO384" i="89"/>
  <c r="BO368" i="89"/>
  <c r="BU368" i="89" s="1"/>
  <c r="BO352" i="89"/>
  <c r="BU352" i="89" s="1"/>
  <c r="BO336" i="89"/>
  <c r="BU336" i="89" s="1"/>
  <c r="BO320" i="89"/>
  <c r="BO304" i="89"/>
  <c r="BU304" i="89" s="1"/>
  <c r="BO288" i="89"/>
  <c r="BU288" i="89" s="1"/>
  <c r="BO256" i="89"/>
  <c r="BU256" i="89" s="1"/>
  <c r="BO240" i="89"/>
  <c r="BU240" i="89" s="1"/>
  <c r="BO224" i="89"/>
  <c r="BU224" i="89" s="1"/>
  <c r="BO208" i="89"/>
  <c r="BU208" i="89" s="1"/>
  <c r="BO192" i="89"/>
  <c r="BO176" i="89"/>
  <c r="BU176" i="89" s="1"/>
  <c r="BO160" i="89"/>
  <c r="BU160" i="89" s="1"/>
  <c r="BO128" i="89"/>
  <c r="BU128" i="89" s="1"/>
  <c r="BO112" i="89"/>
  <c r="BU112" i="89" s="1"/>
  <c r="BO96" i="89"/>
  <c r="BU96" i="89" s="1"/>
  <c r="BO80" i="89"/>
  <c r="BO64" i="89"/>
  <c r="BU64" i="89" s="1"/>
  <c r="BO481" i="89"/>
  <c r="BU481" i="89" s="1"/>
  <c r="BO465" i="89"/>
  <c r="BU465" i="89" s="1"/>
  <c r="BO449" i="89"/>
  <c r="BO433" i="89"/>
  <c r="BU433" i="89" s="1"/>
  <c r="BO417" i="89"/>
  <c r="BU417" i="89" s="1"/>
  <c r="BO401" i="89"/>
  <c r="BU401" i="89" s="1"/>
  <c r="BO385" i="89"/>
  <c r="BO369" i="89"/>
  <c r="BO353" i="89"/>
  <c r="BU353" i="89" s="1"/>
  <c r="BO337" i="89"/>
  <c r="BU337" i="89" s="1"/>
  <c r="BO321" i="89"/>
  <c r="BO305" i="89"/>
  <c r="BU305" i="89" s="1"/>
  <c r="BO289" i="89"/>
  <c r="BU289" i="89" s="1"/>
  <c r="BO273" i="89"/>
  <c r="BU273" i="89" s="1"/>
  <c r="BO257" i="89"/>
  <c r="BO241" i="89"/>
  <c r="BO225" i="89"/>
  <c r="BU225" i="89" s="1"/>
  <c r="BO209" i="89"/>
  <c r="BU209" i="89" s="1"/>
  <c r="BO193" i="89"/>
  <c r="BO177" i="89"/>
  <c r="BU177" i="89" s="1"/>
  <c r="BO161" i="89"/>
  <c r="BU161" i="89" s="1"/>
  <c r="BO145" i="89"/>
  <c r="BO129" i="89"/>
  <c r="BO113" i="89"/>
  <c r="BO97" i="89"/>
  <c r="BU97" i="89" s="1"/>
  <c r="BO81" i="89"/>
  <c r="BU81" i="89" s="1"/>
  <c r="BO65" i="89"/>
  <c r="BO482" i="89"/>
  <c r="BU482" i="89" s="1"/>
  <c r="BO466" i="89"/>
  <c r="BU466" i="89" s="1"/>
  <c r="BO450" i="89"/>
  <c r="BO434" i="89"/>
  <c r="BO418" i="89"/>
  <c r="BO402" i="89"/>
  <c r="BU402" i="89" s="1"/>
  <c r="BO386" i="89"/>
  <c r="BU386" i="89" s="1"/>
  <c r="BO370" i="89"/>
  <c r="BO354" i="89"/>
  <c r="BU354" i="89" s="1"/>
  <c r="BO338" i="89"/>
  <c r="BU338" i="89" s="1"/>
  <c r="BO322" i="89"/>
  <c r="BO306" i="89"/>
  <c r="BO290" i="89"/>
  <c r="BO274" i="89"/>
  <c r="BU274" i="89" s="1"/>
  <c r="BO258" i="89"/>
  <c r="BU258" i="89" s="1"/>
  <c r="BO242" i="89"/>
  <c r="BO226" i="89"/>
  <c r="BU226" i="89" s="1"/>
  <c r="BO210" i="89"/>
  <c r="BU210" i="89" s="1"/>
  <c r="BO194" i="89"/>
  <c r="BO178" i="89"/>
  <c r="BO162" i="89"/>
  <c r="BO146" i="89"/>
  <c r="BU146" i="89" s="1"/>
  <c r="BO130" i="89"/>
  <c r="BU130" i="89" s="1"/>
  <c r="BO114" i="89"/>
  <c r="BO98" i="89"/>
  <c r="BU98" i="89" s="1"/>
  <c r="BO82" i="89"/>
  <c r="BU82" i="89" s="1"/>
  <c r="BO66" i="89"/>
  <c r="BU1480" i="89"/>
  <c r="BU1464" i="89"/>
  <c r="BU1448" i="89"/>
  <c r="BU1368" i="89"/>
  <c r="BU1320" i="89"/>
  <c r="BU1240" i="89"/>
  <c r="BU1112" i="89"/>
  <c r="BU984" i="89"/>
  <c r="BU856" i="89"/>
  <c r="BU728" i="89"/>
  <c r="BU600" i="89"/>
  <c r="BU1458" i="89"/>
  <c r="BU658" i="89"/>
  <c r="BU526" i="89"/>
  <c r="BU236" i="89"/>
  <c r="BU1493" i="89"/>
  <c r="BU1477" i="89"/>
  <c r="BU1461" i="89"/>
  <c r="BU1285" i="89"/>
  <c r="BU1029" i="89"/>
  <c r="BU773" i="89"/>
  <c r="BU645" i="89"/>
  <c r="BU521" i="89"/>
  <c r="BU1218" i="89"/>
  <c r="BO1483" i="89"/>
  <c r="BO1467" i="89"/>
  <c r="BO1451" i="89"/>
  <c r="BO1435" i="89"/>
  <c r="BO1419" i="89"/>
  <c r="BO1403" i="89"/>
  <c r="BO1387" i="89"/>
  <c r="BO1371" i="89"/>
  <c r="BO1355" i="89"/>
  <c r="BO1339" i="89"/>
  <c r="BO1323" i="89"/>
  <c r="BO1307" i="89"/>
  <c r="BO1291" i="89"/>
  <c r="BO1275" i="89"/>
  <c r="BO1259" i="89"/>
  <c r="BO1243" i="89"/>
  <c r="BO1227" i="89"/>
  <c r="BO1211" i="89"/>
  <c r="BO1195" i="89"/>
  <c r="BO1179" i="89"/>
  <c r="BO1163" i="89"/>
  <c r="BO1147" i="89"/>
  <c r="BO1131" i="89"/>
  <c r="BO1115" i="89"/>
  <c r="BO1099" i="89"/>
  <c r="BO1083" i="89"/>
  <c r="BO1067" i="89"/>
  <c r="BO1051" i="89"/>
  <c r="BO1035" i="89"/>
  <c r="BO1019" i="89"/>
  <c r="BO1003" i="89"/>
  <c r="BO987" i="89"/>
  <c r="BO971" i="89"/>
  <c r="BO955" i="89"/>
  <c r="BO939" i="89"/>
  <c r="BO923" i="89"/>
  <c r="BO907" i="89"/>
  <c r="BO891" i="89"/>
  <c r="BO875" i="89"/>
  <c r="BO859" i="89"/>
  <c r="BO843" i="89"/>
  <c r="BO827" i="89"/>
  <c r="BO811" i="89"/>
  <c r="BO795" i="89"/>
  <c r="BO779" i="89"/>
  <c r="BO763" i="89"/>
  <c r="BO747" i="89"/>
  <c r="BO731" i="89"/>
  <c r="BO715" i="89"/>
  <c r="BO699" i="89"/>
  <c r="BO683" i="89"/>
  <c r="BO667" i="89"/>
  <c r="BO651" i="89"/>
  <c r="BO635" i="89"/>
  <c r="BO619" i="89"/>
  <c r="BO603" i="89"/>
  <c r="BO587" i="89"/>
  <c r="BO571" i="89"/>
  <c r="BO555" i="89"/>
  <c r="BO539" i="89"/>
  <c r="BO523" i="89"/>
  <c r="BO507" i="89"/>
  <c r="BO491" i="89"/>
  <c r="BO1354" i="89"/>
  <c r="BO1338" i="89"/>
  <c r="BO1322" i="89"/>
  <c r="BO1306" i="89"/>
  <c r="BO1290" i="89"/>
  <c r="BO1274" i="89"/>
  <c r="BU1274" i="89" s="1"/>
  <c r="BO1258" i="89"/>
  <c r="BU1258" i="89" s="1"/>
  <c r="BO1242" i="89"/>
  <c r="BU1242" i="89" s="1"/>
  <c r="BO1226" i="89"/>
  <c r="BO1210" i="89"/>
  <c r="BU1210" i="89" s="1"/>
  <c r="BO1194" i="89"/>
  <c r="BO1178" i="89"/>
  <c r="BO1162" i="89"/>
  <c r="BO1146" i="89"/>
  <c r="BU1146" i="89" s="1"/>
  <c r="BO1130" i="89"/>
  <c r="BU1130" i="89" s="1"/>
  <c r="BO1114" i="89"/>
  <c r="BO1098" i="89"/>
  <c r="BO1082" i="89"/>
  <c r="BU1082" i="89" s="1"/>
  <c r="BO1066" i="89"/>
  <c r="BO1050" i="89"/>
  <c r="BU1050" i="89" s="1"/>
  <c r="BO1034" i="89"/>
  <c r="BO1018" i="89"/>
  <c r="BU1018" i="89" s="1"/>
  <c r="BO1002" i="89"/>
  <c r="BU1002" i="89" s="1"/>
  <c r="BO986" i="89"/>
  <c r="BU986" i="89" s="1"/>
  <c r="BO970" i="89"/>
  <c r="BO954" i="89"/>
  <c r="BU954" i="89" s="1"/>
  <c r="BO938" i="89"/>
  <c r="BO922" i="89"/>
  <c r="BO906" i="89"/>
  <c r="BO890" i="89"/>
  <c r="BU890" i="89" s="1"/>
  <c r="BO874" i="89"/>
  <c r="BU874" i="89" s="1"/>
  <c r="BO858" i="89"/>
  <c r="BU858" i="89" s="1"/>
  <c r="BO842" i="89"/>
  <c r="BO826" i="89"/>
  <c r="BU826" i="89" s="1"/>
  <c r="BO810" i="89"/>
  <c r="BO794" i="89"/>
  <c r="BU794" i="89" s="1"/>
  <c r="BO778" i="89"/>
  <c r="BO762" i="89"/>
  <c r="BU762" i="89" s="1"/>
  <c r="BO746" i="89"/>
  <c r="BU746" i="89" s="1"/>
  <c r="BO730" i="89"/>
  <c r="BU730" i="89" s="1"/>
  <c r="BO714" i="89"/>
  <c r="BO698" i="89"/>
  <c r="BU698" i="89" s="1"/>
  <c r="BO682" i="89"/>
  <c r="BO666" i="89"/>
  <c r="BU666" i="89" s="1"/>
  <c r="BO650" i="89"/>
  <c r="BO634" i="89"/>
  <c r="BU634" i="89" s="1"/>
  <c r="BO618" i="89"/>
  <c r="BU618" i="89" s="1"/>
  <c r="BO602" i="89"/>
  <c r="BO586" i="89"/>
  <c r="BO570" i="89"/>
  <c r="BO554" i="89"/>
  <c r="BO538" i="89"/>
  <c r="BU538" i="89" s="1"/>
  <c r="BO522" i="89"/>
  <c r="BO506" i="89"/>
  <c r="BU506" i="89" s="1"/>
  <c r="BO475" i="89"/>
  <c r="BO459" i="89"/>
  <c r="BO443" i="89"/>
  <c r="BO427" i="89"/>
  <c r="BU427" i="89" s="1"/>
  <c r="BO411" i="89"/>
  <c r="BO395" i="89"/>
  <c r="BO379" i="89"/>
  <c r="BO363" i="89"/>
  <c r="BU363" i="89" s="1"/>
  <c r="BO347" i="89"/>
  <c r="BO331" i="89"/>
  <c r="BO315" i="89"/>
  <c r="BO283" i="89"/>
  <c r="BO267" i="89"/>
  <c r="BU267" i="89" s="1"/>
  <c r="BO251" i="89"/>
  <c r="BU251" i="89" s="1"/>
  <c r="BO235" i="89"/>
  <c r="BU235" i="89" s="1"/>
  <c r="BO219" i="89"/>
  <c r="BU219" i="89" s="1"/>
  <c r="BO203" i="89"/>
  <c r="BU203" i="89" s="1"/>
  <c r="BO187" i="89"/>
  <c r="BO171" i="89"/>
  <c r="BO155" i="89"/>
  <c r="BO139" i="89"/>
  <c r="BU139" i="89" s="1"/>
  <c r="BO123" i="89"/>
  <c r="BU123" i="89" s="1"/>
  <c r="BO107" i="89"/>
  <c r="BU107" i="89" s="1"/>
  <c r="BO91" i="89"/>
  <c r="BU91" i="89" s="1"/>
  <c r="BO75" i="89"/>
  <c r="BU75" i="89" s="1"/>
  <c r="BO59" i="89"/>
  <c r="BU59" i="89" s="1"/>
  <c r="BO476" i="89"/>
  <c r="BU476" i="89" s="1"/>
  <c r="BO460" i="89"/>
  <c r="BO444" i="89"/>
  <c r="BU444" i="89" s="1"/>
  <c r="BO428" i="89"/>
  <c r="BU428" i="89" s="1"/>
  <c r="BO412" i="89"/>
  <c r="BO396" i="89"/>
  <c r="BU396" i="89" s="1"/>
  <c r="BO380" i="89"/>
  <c r="BO348" i="89"/>
  <c r="BU348" i="89" s="1"/>
  <c r="BO332" i="89"/>
  <c r="BO316" i="89"/>
  <c r="BO300" i="89"/>
  <c r="BU300" i="89" s="1"/>
  <c r="BO284" i="89"/>
  <c r="BO268" i="89"/>
  <c r="BO252" i="89"/>
  <c r="BU252" i="89" s="1"/>
  <c r="BO220" i="89"/>
  <c r="BO204" i="89"/>
  <c r="BO188" i="89"/>
  <c r="BO172" i="89"/>
  <c r="BU172" i="89" s="1"/>
  <c r="BO156" i="89"/>
  <c r="BO140" i="89"/>
  <c r="BU140" i="89" s="1"/>
  <c r="BO124" i="89"/>
  <c r="BO92" i="89"/>
  <c r="BU92" i="89" s="1"/>
  <c r="BO76" i="89"/>
  <c r="BO60" i="89"/>
  <c r="BU60" i="89" s="1"/>
  <c r="BO477" i="89"/>
  <c r="BO461" i="89"/>
  <c r="BO445" i="89"/>
  <c r="BU445" i="89" s="1"/>
  <c r="BO429" i="89"/>
  <c r="BU429" i="89" s="1"/>
  <c r="BO413" i="89"/>
  <c r="BO397" i="89"/>
  <c r="BU397" i="89" s="1"/>
  <c r="BO381" i="89"/>
  <c r="BU381" i="89" s="1"/>
  <c r="BO365" i="89"/>
  <c r="BU365" i="89" s="1"/>
  <c r="BO349" i="89"/>
  <c r="BU349" i="89" s="1"/>
  <c r="BO333" i="89"/>
  <c r="BO317" i="89"/>
  <c r="BU317" i="89" s="1"/>
  <c r="BO301" i="89"/>
  <c r="BU301" i="89" s="1"/>
  <c r="BO285" i="89"/>
  <c r="BO269" i="89"/>
  <c r="BU269" i="89" s="1"/>
  <c r="BO253" i="89"/>
  <c r="BU253" i="89" s="1"/>
  <c r="BO237" i="89"/>
  <c r="BU237" i="89" s="1"/>
  <c r="BO221" i="89"/>
  <c r="BU221" i="89" s="1"/>
  <c r="BO205" i="89"/>
  <c r="BO189" i="89"/>
  <c r="BO173" i="89"/>
  <c r="BO157" i="89"/>
  <c r="BO141" i="89"/>
  <c r="BU141" i="89" s="1"/>
  <c r="BO125" i="89"/>
  <c r="BU125" i="89" s="1"/>
  <c r="BO109" i="89"/>
  <c r="BU109" i="89" s="1"/>
  <c r="BO93" i="89"/>
  <c r="BU93" i="89" s="1"/>
  <c r="BO77" i="89"/>
  <c r="BO61" i="89"/>
  <c r="BO478" i="89"/>
  <c r="BU478" i="89" s="1"/>
  <c r="BO462" i="89"/>
  <c r="BO446" i="89"/>
  <c r="BU446" i="89" s="1"/>
  <c r="BO430" i="89"/>
  <c r="BU430" i="89" s="1"/>
  <c r="BO414" i="89"/>
  <c r="BU414" i="89" s="1"/>
  <c r="BO398" i="89"/>
  <c r="BU398" i="89" s="1"/>
  <c r="BO382" i="89"/>
  <c r="BO366" i="89"/>
  <c r="BO350" i="89"/>
  <c r="BU350" i="89" s="1"/>
  <c r="BO334" i="89"/>
  <c r="BO318" i="89"/>
  <c r="BU318" i="89" s="1"/>
  <c r="BO302" i="89"/>
  <c r="BU302" i="89" s="1"/>
  <c r="BO286" i="89"/>
  <c r="BU286" i="89" s="1"/>
  <c r="BO270" i="89"/>
  <c r="BU270" i="89" s="1"/>
  <c r="BO254" i="89"/>
  <c r="BO238" i="89"/>
  <c r="BO222" i="89"/>
  <c r="BU222" i="89" s="1"/>
  <c r="BO206" i="89"/>
  <c r="BO190" i="89"/>
  <c r="BU190" i="89" s="1"/>
  <c r="BO174" i="89"/>
  <c r="BU174" i="89" s="1"/>
  <c r="BO158" i="89"/>
  <c r="BU158" i="89" s="1"/>
  <c r="BO142" i="89"/>
  <c r="BU142" i="89" s="1"/>
  <c r="BO126" i="89"/>
  <c r="BO110" i="89"/>
  <c r="BO94" i="89"/>
  <c r="BU94" i="89" s="1"/>
  <c r="BO78" i="89"/>
  <c r="BO62" i="89"/>
  <c r="BU62" i="89" s="1"/>
  <c r="BU1492" i="89"/>
  <c r="BU1476" i="89"/>
  <c r="BU1460" i="89"/>
  <c r="BU1332" i="89"/>
  <c r="BU1300" i="89"/>
  <c r="BU1268" i="89"/>
  <c r="BU1204" i="89"/>
  <c r="BU1172" i="89"/>
  <c r="BU1140" i="89"/>
  <c r="BU1076" i="89"/>
  <c r="BU1044" i="89"/>
  <c r="BU1012" i="89"/>
  <c r="BU948" i="89"/>
  <c r="BU916" i="89"/>
  <c r="BU884" i="89"/>
  <c r="BU820" i="89"/>
  <c r="BU788" i="89"/>
  <c r="BU756" i="89"/>
  <c r="BU692" i="89"/>
  <c r="BU660" i="89"/>
  <c r="BU628" i="89"/>
  <c r="BU500" i="89"/>
  <c r="BU1474" i="89"/>
  <c r="BU1410" i="89"/>
  <c r="BU882" i="89"/>
  <c r="BU490" i="89"/>
  <c r="BU52" i="89"/>
  <c r="BU495" i="89"/>
  <c r="BU1489" i="89"/>
  <c r="BU1473" i="89"/>
  <c r="BU1457" i="89"/>
  <c r="BU1441" i="89"/>
  <c r="BU1409" i="89"/>
  <c r="BU1377" i="89"/>
  <c r="BU1361" i="89"/>
  <c r="BU1345" i="89"/>
  <c r="BU1313" i="89"/>
  <c r="BU1281" i="89"/>
  <c r="BU1233" i="89"/>
  <c r="BU1217" i="89"/>
  <c r="BU1185" i="89"/>
  <c r="BU1169" i="89"/>
  <c r="BU1153" i="89"/>
  <c r="BU1121" i="89"/>
  <c r="BU1089" i="89"/>
  <c r="BU1057" i="89"/>
  <c r="BU1025" i="89"/>
  <c r="BU1009" i="89"/>
  <c r="BU961" i="89"/>
  <c r="BU913" i="89"/>
  <c r="BU881" i="89"/>
  <c r="BU865" i="89"/>
  <c r="BU833" i="89"/>
  <c r="BU817" i="89"/>
  <c r="BU769" i="89"/>
  <c r="BU753" i="89"/>
  <c r="BU705" i="89"/>
  <c r="BU657" i="89"/>
  <c r="BU641" i="89"/>
  <c r="BU517" i="89"/>
  <c r="BU1186" i="89"/>
  <c r="BU674" i="89"/>
  <c r="BU400" i="89"/>
  <c r="BU108" i="89"/>
  <c r="BU559" i="89"/>
  <c r="BU369" i="89"/>
  <c r="BU241" i="89"/>
  <c r="BU113" i="89"/>
  <c r="BU418" i="89"/>
  <c r="BU290" i="89"/>
  <c r="BU162" i="89"/>
  <c r="BO1431" i="89"/>
  <c r="BO1383" i="89"/>
  <c r="BO1303" i="89"/>
  <c r="BO1255" i="89"/>
  <c r="BO1175" i="89"/>
  <c r="BO1127" i="89"/>
  <c r="BO1047" i="89"/>
  <c r="BO999" i="89"/>
  <c r="BU999" i="89" s="1"/>
  <c r="BO919" i="89"/>
  <c r="BO871" i="89"/>
  <c r="BO791" i="89"/>
  <c r="BO743" i="89"/>
  <c r="BO663" i="89"/>
  <c r="BO615" i="89"/>
  <c r="BO535" i="89"/>
  <c r="BO487" i="89"/>
  <c r="BO1462" i="89"/>
  <c r="BO1382" i="89"/>
  <c r="BU1382" i="89" s="1"/>
  <c r="BO1334" i="89"/>
  <c r="BO456" i="89"/>
  <c r="BO424" i="89"/>
  <c r="BO392" i="89"/>
  <c r="BU392" i="89" s="1"/>
  <c r="BO360" i="89"/>
  <c r="BO328" i="89"/>
  <c r="BO296" i="89"/>
  <c r="BO264" i="89"/>
  <c r="BU44" i="89"/>
  <c r="BU1216" i="89"/>
  <c r="BU960" i="89"/>
  <c r="BU864" i="89"/>
  <c r="BU832" i="89"/>
  <c r="BU736" i="89"/>
  <c r="BU704" i="89"/>
  <c r="BU608" i="89"/>
  <c r="BU1490" i="89"/>
  <c r="BU1426" i="89"/>
  <c r="BU594" i="89"/>
  <c r="BU308" i="89"/>
  <c r="BU1469" i="89"/>
  <c r="BU1437" i="89"/>
  <c r="BU1261" i="89"/>
  <c r="BU1069" i="89"/>
  <c r="BU909" i="89"/>
  <c r="BU653" i="89"/>
  <c r="BU549" i="89"/>
  <c r="BU1026" i="89"/>
  <c r="BU364" i="89"/>
  <c r="BU189" i="89"/>
  <c r="BU145" i="89"/>
  <c r="BU61" i="89"/>
  <c r="BU450" i="89"/>
  <c r="BU366" i="89"/>
  <c r="BU322" i="89"/>
  <c r="BU238" i="89"/>
  <c r="BU194" i="89"/>
  <c r="BU66" i="89"/>
  <c r="BO1491" i="89"/>
  <c r="BU1491" i="89" s="1"/>
  <c r="BO1475" i="89"/>
  <c r="BU1475" i="89" s="1"/>
  <c r="BO1459" i="89"/>
  <c r="BU1459" i="89" s="1"/>
  <c r="BO1443" i="89"/>
  <c r="BU1443" i="89" s="1"/>
  <c r="BO1427" i="89"/>
  <c r="BO1411" i="89"/>
  <c r="BO1395" i="89"/>
  <c r="BO1379" i="89"/>
  <c r="BO1363" i="89"/>
  <c r="BO1347" i="89"/>
  <c r="BU1347" i="89" s="1"/>
  <c r="BO1331" i="89"/>
  <c r="BO1315" i="89"/>
  <c r="BU1315" i="89" s="1"/>
  <c r="BO1299" i="89"/>
  <c r="BU1299" i="89" s="1"/>
  <c r="BO1283" i="89"/>
  <c r="BO1267" i="89"/>
  <c r="BO1251" i="89"/>
  <c r="BU1251" i="89" s="1"/>
  <c r="BO1235" i="89"/>
  <c r="BO1219" i="89"/>
  <c r="BU1219" i="89" s="1"/>
  <c r="BO1203" i="89"/>
  <c r="BO1187" i="89"/>
  <c r="BU1187" i="89" s="1"/>
  <c r="BO1171" i="89"/>
  <c r="BU1171" i="89" s="1"/>
  <c r="BO1155" i="89"/>
  <c r="BO1139" i="89"/>
  <c r="BO1123" i="89"/>
  <c r="BU1123" i="89" s="1"/>
  <c r="BO1107" i="89"/>
  <c r="BO1091" i="89"/>
  <c r="BU1091" i="89" s="1"/>
  <c r="BO1075" i="89"/>
  <c r="BO1059" i="89"/>
  <c r="BO1043" i="89"/>
  <c r="BU1043" i="89" s="1"/>
  <c r="BO1027" i="89"/>
  <c r="BO1011" i="89"/>
  <c r="BO995" i="89"/>
  <c r="BU995" i="89" s="1"/>
  <c r="BO979" i="89"/>
  <c r="BO963" i="89"/>
  <c r="BU963" i="89" s="1"/>
  <c r="BO947" i="89"/>
  <c r="BU947" i="89" s="1"/>
  <c r="BO931" i="89"/>
  <c r="BO915" i="89"/>
  <c r="BU915" i="89" s="1"/>
  <c r="BO899" i="89"/>
  <c r="BO883" i="89"/>
  <c r="BU883" i="89"/>
  <c r="BO867" i="89"/>
  <c r="BU867" i="89" s="1"/>
  <c r="BO851" i="89"/>
  <c r="BO835" i="89"/>
  <c r="BO819" i="89"/>
  <c r="BU819" i="89"/>
  <c r="BO803" i="89"/>
  <c r="BU803" i="89" s="1"/>
  <c r="BO787" i="89"/>
  <c r="BO771" i="89"/>
  <c r="BO755" i="89"/>
  <c r="BU755" i="89" s="1"/>
  <c r="BO739" i="89"/>
  <c r="BU739" i="89" s="1"/>
  <c r="BO723" i="89"/>
  <c r="BO707" i="89"/>
  <c r="BU707" i="89" s="1"/>
  <c r="BO691" i="89"/>
  <c r="BO675" i="89"/>
  <c r="BU675" i="89" s="1"/>
  <c r="BO659" i="89"/>
  <c r="BO643" i="89"/>
  <c r="BO627" i="89"/>
  <c r="BU627" i="89" s="1"/>
  <c r="BO611" i="89"/>
  <c r="BO595" i="89"/>
  <c r="BO579" i="89"/>
  <c r="BU579" i="89" s="1"/>
  <c r="BO563" i="89"/>
  <c r="BU563" i="89"/>
  <c r="BO547" i="89"/>
  <c r="BU547" i="89" s="1"/>
  <c r="BO531" i="89"/>
  <c r="BO515" i="89"/>
  <c r="BO499" i="89"/>
  <c r="BU499" i="89"/>
  <c r="BO488" i="89"/>
  <c r="BU488" i="89" s="1"/>
  <c r="BO485" i="89"/>
  <c r="BO546" i="89"/>
  <c r="BO530" i="89"/>
  <c r="BU530" i="89"/>
  <c r="BO514" i="89"/>
  <c r="BO498" i="89"/>
  <c r="BO483" i="89"/>
  <c r="BO467" i="89"/>
  <c r="BU467" i="89" s="1"/>
  <c r="BO451" i="89"/>
  <c r="BU451" i="89" s="1"/>
  <c r="BO435" i="89"/>
  <c r="BO419" i="89"/>
  <c r="BO403" i="89"/>
  <c r="BU403" i="89" s="1"/>
  <c r="BO387" i="89"/>
  <c r="BO371" i="89"/>
  <c r="BO355" i="89"/>
  <c r="BU355" i="89" s="1"/>
  <c r="BO339" i="89"/>
  <c r="BU339" i="89" s="1"/>
  <c r="BO323" i="89"/>
  <c r="BO307" i="89"/>
  <c r="BO291" i="89"/>
  <c r="BO275" i="89"/>
  <c r="BU275" i="89" s="1"/>
  <c r="BO259" i="89"/>
  <c r="BO243" i="89"/>
  <c r="BO227" i="89"/>
  <c r="BU227" i="89" s="1"/>
  <c r="BO211" i="89"/>
  <c r="BU211" i="89" s="1"/>
  <c r="BO195" i="89"/>
  <c r="BU195" i="89" s="1"/>
  <c r="BO179" i="89"/>
  <c r="BO163" i="89"/>
  <c r="BO147" i="89"/>
  <c r="BU147" i="89" s="1"/>
  <c r="BO131" i="89"/>
  <c r="BO115" i="89"/>
  <c r="BU115" i="89" s="1"/>
  <c r="BO99" i="89"/>
  <c r="BO83" i="89"/>
  <c r="BU83" i="89"/>
  <c r="BO51" i="89"/>
  <c r="BU51" i="89" s="1"/>
  <c r="BO468" i="89"/>
  <c r="BU468" i="89" s="1"/>
  <c r="BO452" i="89"/>
  <c r="BU452" i="89" s="1"/>
  <c r="BO420" i="89"/>
  <c r="BO404" i="89"/>
  <c r="BU404" i="89" s="1"/>
  <c r="BO388" i="89"/>
  <c r="BU388" i="89" s="1"/>
  <c r="BO372" i="89"/>
  <c r="BU372" i="89" s="1"/>
  <c r="BO356" i="89"/>
  <c r="BU356" i="89" s="1"/>
  <c r="BO340" i="89"/>
  <c r="BU340" i="89" s="1"/>
  <c r="BO324" i="89"/>
  <c r="BU324" i="89" s="1"/>
  <c r="BO292" i="89"/>
  <c r="BO276" i="89"/>
  <c r="BO260" i="89"/>
  <c r="BU260" i="89" s="1"/>
  <c r="BO244" i="89"/>
  <c r="BO228" i="89"/>
  <c r="BU228" i="89" s="1"/>
  <c r="BO212" i="89"/>
  <c r="BO196" i="89"/>
  <c r="BU196" i="89" s="1"/>
  <c r="BO164" i="89"/>
  <c r="BU164" i="89" s="1"/>
  <c r="BO148" i="89"/>
  <c r="BU148" i="89" s="1"/>
  <c r="BO132" i="89"/>
  <c r="BU132" i="89"/>
  <c r="BO116" i="89"/>
  <c r="BU116" i="89" s="1"/>
  <c r="BO100" i="89"/>
  <c r="BU100" i="89" s="1"/>
  <c r="BO84" i="89"/>
  <c r="BU84" i="89" s="1"/>
  <c r="BO68" i="89"/>
  <c r="BU68" i="89" s="1"/>
  <c r="BO469" i="89"/>
  <c r="BU469" i="89" s="1"/>
  <c r="BO453" i="89"/>
  <c r="BU453" i="89" s="1"/>
  <c r="BO437" i="89"/>
  <c r="BU437" i="89" s="1"/>
  <c r="BO421" i="89"/>
  <c r="BO405" i="89"/>
  <c r="BU405" i="89" s="1"/>
  <c r="BO389" i="89"/>
  <c r="BO373" i="89"/>
  <c r="BU373" i="89" s="1"/>
  <c r="BO357" i="89"/>
  <c r="BU357" i="89" s="1"/>
  <c r="BO341" i="89"/>
  <c r="BU341" i="89" s="1"/>
  <c r="BO325" i="89"/>
  <c r="BU325" i="89" s="1"/>
  <c r="BO309" i="89"/>
  <c r="BU309" i="89" s="1"/>
  <c r="BO293" i="89"/>
  <c r="BU293" i="89"/>
  <c r="BO277" i="89"/>
  <c r="BO261" i="89"/>
  <c r="BO245" i="89"/>
  <c r="BU245" i="89" s="1"/>
  <c r="BO229" i="89"/>
  <c r="BU229" i="89"/>
  <c r="BO213" i="89"/>
  <c r="BU213" i="89" s="1"/>
  <c r="BO197" i="89"/>
  <c r="BO181" i="89"/>
  <c r="BU181" i="89" s="1"/>
  <c r="BO165" i="89"/>
  <c r="BO149" i="89"/>
  <c r="BU149" i="89" s="1"/>
  <c r="BO133" i="89"/>
  <c r="BO117" i="89"/>
  <c r="BU117" i="89" s="1"/>
  <c r="BO101" i="89"/>
  <c r="BU101" i="89" s="1"/>
  <c r="BO85" i="89"/>
  <c r="BU85" i="89" s="1"/>
  <c r="BO69" i="89"/>
  <c r="BU69" i="89" s="1"/>
  <c r="BO53" i="89"/>
  <c r="BU53" i="89" s="1"/>
  <c r="BO470" i="89"/>
  <c r="BU470" i="89" s="1"/>
  <c r="BO454" i="89"/>
  <c r="BU454" i="89" s="1"/>
  <c r="BO438" i="89"/>
  <c r="BU438" i="89" s="1"/>
  <c r="BO422" i="89"/>
  <c r="BU422" i="89" s="1"/>
  <c r="BO406" i="89"/>
  <c r="BO390" i="89"/>
  <c r="BU390" i="89" s="1"/>
  <c r="BO374" i="89"/>
  <c r="BU374" i="89" s="1"/>
  <c r="BO358" i="89"/>
  <c r="BU358" i="89" s="1"/>
  <c r="BO342" i="89"/>
  <c r="BO326" i="89"/>
  <c r="BU326" i="89" s="1"/>
  <c r="BO310" i="89"/>
  <c r="BU310" i="89" s="1"/>
  <c r="BO294" i="89"/>
  <c r="BU294" i="89" s="1"/>
  <c r="BO278" i="89"/>
  <c r="BO262" i="89"/>
  <c r="BU262" i="89" s="1"/>
  <c r="BO246" i="89"/>
  <c r="BO230" i="89"/>
  <c r="BU230" i="89" s="1"/>
  <c r="BO214" i="89"/>
  <c r="BO198" i="89"/>
  <c r="BO182" i="89"/>
  <c r="BU182" i="89" s="1"/>
  <c r="BO166" i="89"/>
  <c r="BU166" i="89" s="1"/>
  <c r="BO150" i="89"/>
  <c r="BU150" i="89"/>
  <c r="BO134" i="89"/>
  <c r="BU134" i="89" s="1"/>
  <c r="BO118" i="89"/>
  <c r="BU118" i="89" s="1"/>
  <c r="BO102" i="89"/>
  <c r="BO86" i="89"/>
  <c r="BO70" i="89"/>
  <c r="BU70" i="89" s="1"/>
  <c r="BO54" i="89"/>
  <c r="BU54" i="89" s="1"/>
  <c r="BU1452" i="89"/>
  <c r="BU1330" i="89"/>
  <c r="BU1202" i="89"/>
  <c r="BU272" i="89"/>
  <c r="BU299" i="89"/>
  <c r="BH1280" i="89"/>
  <c r="BH1152" i="89"/>
  <c r="BH1024" i="89"/>
  <c r="BU1024" i="89" s="1"/>
  <c r="BH896" i="89"/>
  <c r="BH768" i="89"/>
  <c r="BH640" i="89"/>
  <c r="BU640" i="89" s="1"/>
  <c r="BH1453" i="89"/>
  <c r="BH1471" i="89"/>
  <c r="BU1471" i="89" s="1"/>
  <c r="BH1407" i="89"/>
  <c r="BU1407" i="89" s="1"/>
  <c r="BH1343" i="89"/>
  <c r="BU1343" i="89" s="1"/>
  <c r="BH1279" i="89"/>
  <c r="BU1279" i="89" s="1"/>
  <c r="BH1215" i="89"/>
  <c r="BH1151" i="89"/>
  <c r="BH1087" i="89"/>
  <c r="BH1023" i="89"/>
  <c r="BH1264" i="89"/>
  <c r="BU1264" i="89" s="1"/>
  <c r="BH1136" i="89"/>
  <c r="BU1136" i="89" s="1"/>
  <c r="BH1008" i="89"/>
  <c r="BU1008" i="89" s="1"/>
  <c r="BH880" i="89"/>
  <c r="BU880" i="89" s="1"/>
  <c r="BH752" i="89"/>
  <c r="BH624" i="89"/>
  <c r="BH1229" i="89"/>
  <c r="BU1229" i="89" s="1"/>
  <c r="BH877" i="89"/>
  <c r="BU877" i="89" s="1"/>
  <c r="BH621" i="89"/>
  <c r="BU621" i="89" s="1"/>
  <c r="BH1455" i="89"/>
  <c r="BH1296" i="89"/>
  <c r="BU1296" i="89" s="1"/>
  <c r="BH1168" i="89"/>
  <c r="BU1168" i="89" s="1"/>
  <c r="BH1040" i="89"/>
  <c r="BH912" i="89"/>
  <c r="BU912" i="89" s="1"/>
  <c r="BH784" i="89"/>
  <c r="BU784" i="89" s="1"/>
  <c r="BH656" i="89"/>
  <c r="BH1165" i="89"/>
  <c r="BH1439" i="89"/>
  <c r="BU1439" i="89" s="1"/>
  <c r="BH1375" i="89"/>
  <c r="BU1375" i="89" s="1"/>
  <c r="BH1311" i="89"/>
  <c r="BU1311" i="89" s="1"/>
  <c r="BH1247" i="89"/>
  <c r="BH1183" i="89"/>
  <c r="BU1183" i="89" s="1"/>
  <c r="BH1119" i="89"/>
  <c r="BH1055" i="89"/>
  <c r="BH1200" i="89"/>
  <c r="BU1200" i="89" s="1"/>
  <c r="BH1072" i="89"/>
  <c r="BH944" i="89"/>
  <c r="BH816" i="89"/>
  <c r="BU816" i="89" s="1"/>
  <c r="BH688" i="89"/>
  <c r="BH1357" i="89"/>
  <c r="BU1357" i="89" s="1"/>
  <c r="BH1101" i="89"/>
  <c r="BU1101" i="89" s="1"/>
  <c r="BH1005" i="89"/>
  <c r="BU1005" i="89" s="1"/>
  <c r="BH749" i="89"/>
  <c r="BU1141" i="89"/>
  <c r="BU584" i="89"/>
  <c r="BU246" i="89"/>
  <c r="BU1400" i="89"/>
  <c r="BU1397" i="89"/>
  <c r="BU997" i="89"/>
  <c r="BU741" i="89"/>
  <c r="BU1396" i="89"/>
  <c r="BU1393" i="89"/>
  <c r="BU1137" i="89"/>
  <c r="BU993" i="89"/>
  <c r="BU885" i="89"/>
  <c r="BU785" i="89"/>
  <c r="BU737" i="89"/>
  <c r="BU629" i="89"/>
  <c r="BU529" i="89"/>
  <c r="BU485" i="89"/>
  <c r="BU1390" i="89"/>
  <c r="BU1230" i="89"/>
  <c r="BU835" i="89"/>
  <c r="BU436" i="89"/>
  <c r="BU102" i="89"/>
  <c r="BU1317" i="89"/>
  <c r="BU1061" i="89"/>
  <c r="BU1298" i="89"/>
  <c r="BU1379" i="89"/>
  <c r="BU805" i="89"/>
  <c r="BU1205" i="89"/>
  <c r="BU1429" i="89"/>
  <c r="BU611" i="89"/>
  <c r="BU1253" i="89"/>
  <c r="BU949" i="89"/>
  <c r="BU693" i="89"/>
  <c r="BU292" i="89"/>
  <c r="BU1412" i="89"/>
  <c r="BU1425" i="89"/>
  <c r="BU991" i="89"/>
  <c r="BU927" i="89"/>
  <c r="BU863" i="89"/>
  <c r="BU799" i="89"/>
  <c r="BU735" i="89"/>
  <c r="BU671" i="89"/>
  <c r="BU607" i="89"/>
  <c r="BU1236" i="89"/>
  <c r="BU1108" i="89"/>
  <c r="BU980" i="89"/>
  <c r="BU852" i="89"/>
  <c r="BU768" i="89"/>
  <c r="BU724" i="89"/>
  <c r="BU1297" i="89"/>
  <c r="BU1249" i="89"/>
  <c r="BU1041" i="89"/>
  <c r="BU945" i="89"/>
  <c r="BU897" i="89"/>
  <c r="BU689" i="89"/>
  <c r="BU589" i="89"/>
  <c r="BU493" i="89"/>
  <c r="BU1342" i="89"/>
  <c r="BU1194" i="89"/>
  <c r="BU1066" i="89"/>
  <c r="BU938" i="89"/>
  <c r="BU810" i="89"/>
  <c r="BU682" i="89"/>
  <c r="BU554" i="89"/>
  <c r="BU171" i="89"/>
  <c r="BU412" i="89"/>
  <c r="BU204" i="89"/>
  <c r="BU76" i="89"/>
  <c r="BU413" i="89"/>
  <c r="BU285" i="89"/>
  <c r="BU157" i="89"/>
  <c r="BU462" i="89"/>
  <c r="BU334" i="89"/>
  <c r="BU206" i="89"/>
  <c r="BU78" i="89"/>
  <c r="BU1421" i="89"/>
  <c r="BU379" i="89"/>
  <c r="BU284" i="89"/>
  <c r="BU800" i="89"/>
  <c r="BU1133" i="89"/>
  <c r="BU781" i="89"/>
  <c r="BU1098" i="89"/>
  <c r="BU970" i="89"/>
  <c r="BU842" i="89"/>
  <c r="BU672" i="89"/>
  <c r="BU1389" i="89"/>
  <c r="BU525" i="89"/>
  <c r="BU1444" i="89"/>
  <c r="BU1380" i="89"/>
  <c r="BU1329" i="89"/>
  <c r="BU1073" i="89"/>
  <c r="BU977" i="89"/>
  <c r="BU929" i="89"/>
  <c r="BU721" i="89"/>
  <c r="BU673" i="89"/>
  <c r="BU477" i="89"/>
  <c r="BU1262" i="89"/>
  <c r="BU1178" i="89"/>
  <c r="BU1134" i="89"/>
  <c r="BU1006" i="89"/>
  <c r="BU922" i="89"/>
  <c r="BU411" i="89"/>
  <c r="BU316" i="89"/>
  <c r="BU188" i="89"/>
  <c r="BU1428" i="89"/>
  <c r="BU1364" i="89"/>
  <c r="BU1252" i="89"/>
  <c r="BU1124" i="89"/>
  <c r="BU1040" i="89"/>
  <c r="BU996" i="89"/>
  <c r="BU868" i="89"/>
  <c r="BU740" i="89"/>
  <c r="BU656" i="89"/>
  <c r="BU612" i="89"/>
  <c r="BU1165" i="89"/>
  <c r="BU570" i="89"/>
  <c r="BU443" i="89"/>
  <c r="BU315" i="89"/>
  <c r="BU187" i="89"/>
  <c r="BU173" i="89"/>
  <c r="BU1348" i="89"/>
  <c r="BU1284" i="89"/>
  <c r="BU1156" i="89"/>
  <c r="BU1072" i="89"/>
  <c r="BU1028" i="89"/>
  <c r="BU900" i="89"/>
  <c r="BU772" i="89"/>
  <c r="BU688" i="89"/>
  <c r="BU644" i="89"/>
  <c r="BU1201" i="89"/>
  <c r="BU849" i="89"/>
  <c r="BU801" i="89"/>
  <c r="BU1114" i="89"/>
  <c r="BU602" i="89"/>
  <c r="BU475" i="89"/>
  <c r="BU347" i="89"/>
  <c r="BU380" i="89"/>
  <c r="BU124" i="89"/>
  <c r="BU1359" i="89"/>
  <c r="BU1231" i="89"/>
  <c r="BU1167" i="89"/>
  <c r="BU1103" i="89"/>
  <c r="BU1316" i="89"/>
  <c r="BU1232" i="89"/>
  <c r="BU1188" i="89"/>
  <c r="BU1104" i="89"/>
  <c r="BU1060" i="89"/>
  <c r="BU976" i="89"/>
  <c r="BU932" i="89"/>
  <c r="BU848" i="89"/>
  <c r="BU804" i="89"/>
  <c r="BU720" i="89"/>
  <c r="BU676" i="89"/>
  <c r="BU1215" i="89"/>
  <c r="BU1151" i="89"/>
  <c r="BU1087" i="89"/>
  <c r="BU1023" i="89"/>
  <c r="BU1220" i="89"/>
  <c r="BU1092" i="89"/>
  <c r="BU964" i="89"/>
  <c r="BU836" i="89"/>
  <c r="BU752" i="89"/>
  <c r="BU708" i="89"/>
  <c r="BU624" i="89"/>
  <c r="BU1199" i="89"/>
  <c r="BU532" i="89"/>
  <c r="BU1247" i="89"/>
  <c r="BU1119" i="89"/>
  <c r="BU1055" i="89"/>
  <c r="BU596" i="89"/>
  <c r="BO58" i="89"/>
  <c r="BH58" i="89"/>
  <c r="BU58" i="89" s="1"/>
  <c r="BH1433" i="89"/>
  <c r="BH1047" i="89"/>
  <c r="BU1047" i="89" s="1"/>
  <c r="BH535" i="89"/>
  <c r="BU535" i="89" s="1"/>
  <c r="BH1209" i="89"/>
  <c r="BU1209" i="89" s="1"/>
  <c r="BH697" i="89"/>
  <c r="BH424" i="89"/>
  <c r="BU424" i="89" s="1"/>
  <c r="BO1463" i="89"/>
  <c r="BH1463" i="89"/>
  <c r="BO1415" i="89"/>
  <c r="BH1415" i="89"/>
  <c r="BO1351" i="89"/>
  <c r="BH1351" i="89"/>
  <c r="BO1111" i="89"/>
  <c r="BH1111" i="89"/>
  <c r="BO1063" i="89"/>
  <c r="BH1063" i="89"/>
  <c r="BU1063" i="89" s="1"/>
  <c r="BO1015" i="89"/>
  <c r="BH1015" i="89"/>
  <c r="BO887" i="89"/>
  <c r="BH887" i="89"/>
  <c r="BO839" i="89"/>
  <c r="BH839" i="89"/>
  <c r="BO775" i="89"/>
  <c r="BH775" i="89"/>
  <c r="BU775" i="89" s="1"/>
  <c r="BO727" i="89"/>
  <c r="BH727" i="89"/>
  <c r="BU727" i="89" s="1"/>
  <c r="BO679" i="89"/>
  <c r="BH679" i="89"/>
  <c r="BO631" i="89"/>
  <c r="BH631" i="89"/>
  <c r="BO583" i="89"/>
  <c r="BH583" i="89"/>
  <c r="BU583" i="89" s="1"/>
  <c r="BO1436" i="89"/>
  <c r="BH1436" i="89"/>
  <c r="BO1260" i="89"/>
  <c r="BH1260" i="89"/>
  <c r="BO1212" i="89"/>
  <c r="BH1212" i="89"/>
  <c r="BO1180" i="89"/>
  <c r="BH1180" i="89"/>
  <c r="BU1180" i="89" s="1"/>
  <c r="BO1116" i="89"/>
  <c r="BH1116" i="89"/>
  <c r="BU1116" i="89" s="1"/>
  <c r="BO1084" i="89"/>
  <c r="BH1084" i="89"/>
  <c r="BO1004" i="89"/>
  <c r="BH1004" i="89"/>
  <c r="BO940" i="89"/>
  <c r="BH940" i="89"/>
  <c r="BU940" i="89" s="1"/>
  <c r="BO892" i="89"/>
  <c r="BH892" i="89"/>
  <c r="BO844" i="89"/>
  <c r="BH844" i="89"/>
  <c r="BO780" i="89"/>
  <c r="BH780" i="89"/>
  <c r="BO732" i="89"/>
  <c r="BH732" i="89"/>
  <c r="BO652" i="89"/>
  <c r="BH652" i="89"/>
  <c r="BO620" i="89"/>
  <c r="BH620" i="89"/>
  <c r="BO1417" i="89"/>
  <c r="BH1417" i="89"/>
  <c r="BO1161" i="89"/>
  <c r="BH1161" i="89"/>
  <c r="BO1113" i="89"/>
  <c r="BH1113" i="89"/>
  <c r="BO1081" i="89"/>
  <c r="BH1081" i="89"/>
  <c r="BO1001" i="89"/>
  <c r="BH1001" i="89"/>
  <c r="BU1001" i="89" s="1"/>
  <c r="BO873" i="89"/>
  <c r="BH873" i="89"/>
  <c r="BU873" i="89" s="1"/>
  <c r="BO761" i="89"/>
  <c r="BH761" i="89"/>
  <c r="BO601" i="89"/>
  <c r="BH601" i="89"/>
  <c r="BO1478" i="89"/>
  <c r="BH1478" i="89"/>
  <c r="BO1446" i="89"/>
  <c r="BH1446" i="89"/>
  <c r="BU1446" i="89" s="1"/>
  <c r="BO1414" i="89"/>
  <c r="BH1414" i="89"/>
  <c r="BO1398" i="89"/>
  <c r="BH1398" i="89"/>
  <c r="BO1350" i="89"/>
  <c r="BH1350" i="89"/>
  <c r="BO1302" i="89"/>
  <c r="BH1302" i="89"/>
  <c r="BU1302" i="89" s="1"/>
  <c r="BO1254" i="89"/>
  <c r="BH1254" i="89"/>
  <c r="BU1254" i="89" s="1"/>
  <c r="BO1222" i="89"/>
  <c r="BH1222" i="89"/>
  <c r="BO1158" i="89"/>
  <c r="BH1158" i="89"/>
  <c r="BO1126" i="89"/>
  <c r="BH1126" i="89"/>
  <c r="BU1126" i="89" s="1"/>
  <c r="BO1078" i="89"/>
  <c r="BH1078" i="89"/>
  <c r="BO1014" i="89"/>
  <c r="BH1014" i="89"/>
  <c r="BO982" i="89"/>
  <c r="BH982" i="89"/>
  <c r="BO918" i="89"/>
  <c r="BH918" i="89"/>
  <c r="BU918" i="89" s="1"/>
  <c r="BO870" i="89"/>
  <c r="BH870" i="89"/>
  <c r="BO838" i="89"/>
  <c r="BH838" i="89"/>
  <c r="BO790" i="89"/>
  <c r="BH790" i="89"/>
  <c r="BO742" i="89"/>
  <c r="BH742" i="89"/>
  <c r="BU742" i="89" s="1"/>
  <c r="BO710" i="89"/>
  <c r="BH710" i="89"/>
  <c r="BO662" i="89"/>
  <c r="BH662" i="89"/>
  <c r="BO598" i="89"/>
  <c r="BH598" i="89"/>
  <c r="BU598" i="89" s="1"/>
  <c r="BO566" i="89"/>
  <c r="BH566" i="89"/>
  <c r="BU566" i="89" s="1"/>
  <c r="BO534" i="89"/>
  <c r="BH534" i="89"/>
  <c r="BO486" i="89"/>
  <c r="BH486" i="89"/>
  <c r="BO423" i="89"/>
  <c r="BH423" i="89"/>
  <c r="BO375" i="89"/>
  <c r="BH375" i="89"/>
  <c r="BU375" i="89" s="1"/>
  <c r="BO311" i="89"/>
  <c r="BH311" i="89"/>
  <c r="BO263" i="89"/>
  <c r="BH263" i="89"/>
  <c r="BO215" i="89"/>
  <c r="BH215" i="89"/>
  <c r="BO183" i="89"/>
  <c r="BH183" i="89"/>
  <c r="BU183" i="89" s="1"/>
  <c r="BO151" i="89"/>
  <c r="BH151" i="89"/>
  <c r="BO119" i="89"/>
  <c r="BH119" i="89"/>
  <c r="BO103" i="89"/>
  <c r="BH103" i="89"/>
  <c r="BO87" i="89"/>
  <c r="BH87" i="89"/>
  <c r="BU87" i="89" s="1"/>
  <c r="BO71" i="89"/>
  <c r="BH71" i="89"/>
  <c r="BO472" i="89"/>
  <c r="BH472" i="89"/>
  <c r="BO376" i="89"/>
  <c r="BH376" i="89"/>
  <c r="BO280" i="89"/>
  <c r="BH280" i="89"/>
  <c r="BU280" i="89" s="1"/>
  <c r="BO248" i="89"/>
  <c r="BH248" i="89"/>
  <c r="BO184" i="89"/>
  <c r="BH184" i="89"/>
  <c r="BO120" i="89"/>
  <c r="BH120" i="89"/>
  <c r="BO56" i="89"/>
  <c r="BH56" i="89"/>
  <c r="BU56" i="89" s="1"/>
  <c r="BO457" i="89"/>
  <c r="BH457" i="89"/>
  <c r="BO409" i="89"/>
  <c r="BH409" i="89"/>
  <c r="BO377" i="89"/>
  <c r="BH377" i="89"/>
  <c r="BO313" i="89"/>
  <c r="BH313" i="89"/>
  <c r="BO233" i="89"/>
  <c r="BH233" i="89"/>
  <c r="BO217" i="89"/>
  <c r="BH217" i="89"/>
  <c r="BO169" i="89"/>
  <c r="BH169" i="89"/>
  <c r="BO105" i="89"/>
  <c r="BH105" i="89"/>
  <c r="BU105" i="89" s="1"/>
  <c r="BO442" i="89"/>
  <c r="BH442" i="89"/>
  <c r="BO394" i="89"/>
  <c r="BH394" i="89"/>
  <c r="BO330" i="89"/>
  <c r="BH330" i="89"/>
  <c r="BO250" i="89"/>
  <c r="BH250" i="89"/>
  <c r="BU250" i="89" s="1"/>
  <c r="BO202" i="89"/>
  <c r="BH202" i="89"/>
  <c r="BO170" i="89"/>
  <c r="BH170" i="89"/>
  <c r="BO154" i="89"/>
  <c r="BH154" i="89"/>
  <c r="BH1324" i="89"/>
  <c r="BH1465" i="89"/>
  <c r="BU1465" i="89" s="1"/>
  <c r="BH1383" i="89"/>
  <c r="BH871" i="89"/>
  <c r="BH1065" i="89"/>
  <c r="BH553" i="89"/>
  <c r="BU553" i="89" s="1"/>
  <c r="BH492" i="89"/>
  <c r="BU492" i="89" s="1"/>
  <c r="BH456" i="89"/>
  <c r="BO122" i="89"/>
  <c r="BH122" i="89"/>
  <c r="BH1431" i="89"/>
  <c r="BU1431" i="89" s="1"/>
  <c r="BH919" i="89"/>
  <c r="BU919" i="89" s="1"/>
  <c r="BH921" i="89"/>
  <c r="BU921" i="89" s="1"/>
  <c r="BO1239" i="89"/>
  <c r="BH1239" i="89"/>
  <c r="BO1159" i="89"/>
  <c r="BH1159" i="89"/>
  <c r="BO983" i="89"/>
  <c r="BH983" i="89"/>
  <c r="BO903" i="89"/>
  <c r="BH903" i="89"/>
  <c r="BO807" i="89"/>
  <c r="BH807" i="89"/>
  <c r="BO711" i="89"/>
  <c r="BH711" i="89"/>
  <c r="BO551" i="89"/>
  <c r="BH551" i="89"/>
  <c r="BO503" i="89"/>
  <c r="BH503" i="89"/>
  <c r="BO1340" i="89"/>
  <c r="BH1340" i="89"/>
  <c r="BO1228" i="89"/>
  <c r="BH1228" i="89"/>
  <c r="BO1148" i="89"/>
  <c r="BH1148" i="89"/>
  <c r="BO1068" i="89"/>
  <c r="BH1068" i="89"/>
  <c r="BO988" i="89"/>
  <c r="BH988" i="89"/>
  <c r="BO924" i="89"/>
  <c r="BH924" i="89"/>
  <c r="BO828" i="89"/>
  <c r="BH828" i="89"/>
  <c r="BO764" i="89"/>
  <c r="BH764" i="89"/>
  <c r="BO700" i="89"/>
  <c r="BH700" i="89"/>
  <c r="BO604" i="89"/>
  <c r="BH604" i="89"/>
  <c r="BO1129" i="89"/>
  <c r="BH1129" i="89"/>
  <c r="BO1097" i="89"/>
  <c r="BH1097" i="89"/>
  <c r="BO1049" i="89"/>
  <c r="BH1049" i="89"/>
  <c r="BO985" i="89"/>
  <c r="BH985" i="89"/>
  <c r="BO937" i="89"/>
  <c r="BH937" i="89"/>
  <c r="BO825" i="89"/>
  <c r="BH825" i="89"/>
  <c r="BO617" i="89"/>
  <c r="BH617" i="89"/>
  <c r="BO569" i="89"/>
  <c r="BH569" i="89"/>
  <c r="BO489" i="89"/>
  <c r="BH489" i="89"/>
  <c r="BO1286" i="89"/>
  <c r="BH1286" i="89"/>
  <c r="BO1190" i="89"/>
  <c r="BH1190" i="89"/>
  <c r="BO1094" i="89"/>
  <c r="BH1094" i="89"/>
  <c r="BO998" i="89"/>
  <c r="BH998" i="89"/>
  <c r="BO886" i="89"/>
  <c r="BH886" i="89"/>
  <c r="BO774" i="89"/>
  <c r="BH774" i="89"/>
  <c r="BO646" i="89"/>
  <c r="BH646" i="89"/>
  <c r="BO518" i="89"/>
  <c r="BH518" i="89"/>
  <c r="BO359" i="89"/>
  <c r="BH359" i="89"/>
  <c r="BO167" i="89"/>
  <c r="BH167" i="89"/>
  <c r="BO216" i="89"/>
  <c r="BH216" i="89"/>
  <c r="BO152" i="89"/>
  <c r="BH152" i="89"/>
  <c r="BO72" i="89"/>
  <c r="BH72" i="89"/>
  <c r="BO425" i="89"/>
  <c r="BH425" i="89"/>
  <c r="BO329" i="89"/>
  <c r="BH329" i="89"/>
  <c r="BO249" i="89"/>
  <c r="BH249" i="89"/>
  <c r="BO185" i="89"/>
  <c r="BH185" i="89"/>
  <c r="BO121" i="89"/>
  <c r="BH121" i="89"/>
  <c r="BO73" i="89"/>
  <c r="BH73" i="89"/>
  <c r="BO458" i="89"/>
  <c r="BH458" i="89"/>
  <c r="BO410" i="89"/>
  <c r="BH410" i="89"/>
  <c r="BO362" i="89"/>
  <c r="BH362" i="89"/>
  <c r="BO266" i="89"/>
  <c r="BH266" i="89"/>
  <c r="BO74" i="89"/>
  <c r="BH74" i="89"/>
  <c r="BH1255" i="89"/>
  <c r="BU1255" i="89" s="1"/>
  <c r="BH743" i="89"/>
  <c r="BH1289" i="89"/>
  <c r="BU1289" i="89" s="1"/>
  <c r="BH777" i="89"/>
  <c r="BU777" i="89" s="1"/>
  <c r="BH540" i="89"/>
  <c r="BU540" i="89" s="1"/>
  <c r="BH264" i="89"/>
  <c r="BO1447" i="89"/>
  <c r="BH1447" i="89"/>
  <c r="BO1367" i="89"/>
  <c r="BH1367" i="89"/>
  <c r="BO1287" i="89"/>
  <c r="BH1287" i="89"/>
  <c r="BO935" i="89"/>
  <c r="BH935" i="89"/>
  <c r="BO695" i="89"/>
  <c r="BH695" i="89"/>
  <c r="BO1468" i="89"/>
  <c r="BH1468" i="89"/>
  <c r="BO1388" i="89"/>
  <c r="BH1388" i="89"/>
  <c r="BO1276" i="89"/>
  <c r="BH1276" i="89"/>
  <c r="BO1164" i="89"/>
  <c r="BH1164" i="89"/>
  <c r="BO1052" i="89"/>
  <c r="BH1052" i="89"/>
  <c r="BO956" i="89"/>
  <c r="BH956" i="89"/>
  <c r="BO876" i="89"/>
  <c r="BH876" i="89"/>
  <c r="BO796" i="89"/>
  <c r="BH796" i="89"/>
  <c r="BO716" i="89"/>
  <c r="BH716" i="89"/>
  <c r="BO636" i="89"/>
  <c r="BH636" i="89"/>
  <c r="BO572" i="89"/>
  <c r="BH572" i="89"/>
  <c r="BO508" i="89"/>
  <c r="BH508" i="89"/>
  <c r="BO1481" i="89"/>
  <c r="BH1481" i="89"/>
  <c r="BO1449" i="89"/>
  <c r="BH1449" i="89"/>
  <c r="BO1353" i="89"/>
  <c r="BH1353" i="89"/>
  <c r="BO1241" i="89"/>
  <c r="BH1241" i="89"/>
  <c r="BO1017" i="89"/>
  <c r="BH1017" i="89"/>
  <c r="BO969" i="89"/>
  <c r="BH969" i="89"/>
  <c r="BO889" i="89"/>
  <c r="BH889" i="89"/>
  <c r="BO841" i="89"/>
  <c r="BH841" i="89"/>
  <c r="BO793" i="89"/>
  <c r="BH793" i="89"/>
  <c r="BO713" i="89"/>
  <c r="BH713" i="89"/>
  <c r="BO649" i="89"/>
  <c r="BH649" i="89"/>
  <c r="BO585" i="89"/>
  <c r="BH585" i="89"/>
  <c r="BO537" i="89"/>
  <c r="BH537" i="89"/>
  <c r="BO1494" i="89"/>
  <c r="BH1494" i="89"/>
  <c r="BO1430" i="89"/>
  <c r="BH1430" i="89"/>
  <c r="BO1366" i="89"/>
  <c r="BH1366" i="89"/>
  <c r="BO1270" i="89"/>
  <c r="BH1270" i="89"/>
  <c r="BO1142" i="89"/>
  <c r="BH1142" i="89"/>
  <c r="BO1046" i="89"/>
  <c r="BH1046" i="89"/>
  <c r="BO934" i="89"/>
  <c r="BH934" i="89"/>
  <c r="BO822" i="89"/>
  <c r="BH822" i="89"/>
  <c r="BO694" i="89"/>
  <c r="BH694" i="89"/>
  <c r="BO582" i="89"/>
  <c r="BH582" i="89"/>
  <c r="BO455" i="89"/>
  <c r="BH455" i="89"/>
  <c r="BO327" i="89"/>
  <c r="BH327" i="89"/>
  <c r="BO231" i="89"/>
  <c r="BH231" i="89"/>
  <c r="BO135" i="89"/>
  <c r="BH135" i="89"/>
  <c r="BO55" i="89"/>
  <c r="BH55" i="89"/>
  <c r="BO344" i="89"/>
  <c r="BH344" i="89"/>
  <c r="BO312" i="89"/>
  <c r="BH312" i="89"/>
  <c r="BO200" i="89"/>
  <c r="BH200" i="89"/>
  <c r="BO104" i="89"/>
  <c r="BH104" i="89"/>
  <c r="BO441" i="89"/>
  <c r="BH441" i="89"/>
  <c r="BO345" i="89"/>
  <c r="BH345" i="89"/>
  <c r="BO265" i="89"/>
  <c r="BH265" i="89"/>
  <c r="BO137" i="89"/>
  <c r="BH137" i="89"/>
  <c r="BO57" i="89"/>
  <c r="BH57" i="89"/>
  <c r="BO426" i="89"/>
  <c r="BH426" i="89"/>
  <c r="BO314" i="89"/>
  <c r="BH314" i="89"/>
  <c r="BO234" i="89"/>
  <c r="BH234" i="89"/>
  <c r="BO106" i="89"/>
  <c r="BH106" i="89"/>
  <c r="BH1303" i="89"/>
  <c r="BU1303" i="89" s="1"/>
  <c r="BH791" i="89"/>
  <c r="BU791" i="89" s="1"/>
  <c r="BH953" i="89"/>
  <c r="BU953" i="89" s="1"/>
  <c r="BH1462" i="89"/>
  <c r="BU1462" i="89" s="1"/>
  <c r="BH296" i="89"/>
  <c r="BU296" i="89" s="1"/>
  <c r="BO1495" i="89"/>
  <c r="BH1495" i="89"/>
  <c r="BO1335" i="89"/>
  <c r="BH1335" i="89"/>
  <c r="BO1271" i="89"/>
  <c r="BH1271" i="89"/>
  <c r="BO1223" i="89"/>
  <c r="BH1223" i="89"/>
  <c r="BU1223" i="89" s="1"/>
  <c r="BO1191" i="89"/>
  <c r="BH1191" i="89"/>
  <c r="BO1143" i="89"/>
  <c r="BH1143" i="89"/>
  <c r="BO1095" i="89"/>
  <c r="BH1095" i="89"/>
  <c r="BO1031" i="89"/>
  <c r="BH1031" i="89"/>
  <c r="BO967" i="89"/>
  <c r="BH967" i="89"/>
  <c r="BO855" i="89"/>
  <c r="BH855" i="89"/>
  <c r="BO823" i="89"/>
  <c r="BH823" i="89"/>
  <c r="BO759" i="89"/>
  <c r="BH759" i="89"/>
  <c r="BU759" i="89" s="1"/>
  <c r="BO599" i="89"/>
  <c r="BH599" i="89"/>
  <c r="BO519" i="89"/>
  <c r="BH519" i="89"/>
  <c r="BO1420" i="89"/>
  <c r="BH1420" i="89"/>
  <c r="BO1372" i="89"/>
  <c r="BH1372" i="89"/>
  <c r="BU1372" i="89" s="1"/>
  <c r="BO1356" i="89"/>
  <c r="BH1356" i="89"/>
  <c r="BU1356" i="89" s="1"/>
  <c r="BO1292" i="89"/>
  <c r="BH1292" i="89"/>
  <c r="BO1244" i="89"/>
  <c r="BH1244" i="89"/>
  <c r="BO1196" i="89"/>
  <c r="BH1196" i="89"/>
  <c r="BO1132" i="89"/>
  <c r="BH1132" i="89"/>
  <c r="BO1100" i="89"/>
  <c r="BH1100" i="89"/>
  <c r="BO1036" i="89"/>
  <c r="BH1036" i="89"/>
  <c r="BO972" i="89"/>
  <c r="BH972" i="89"/>
  <c r="BO908" i="89"/>
  <c r="BH908" i="89"/>
  <c r="BO860" i="89"/>
  <c r="BH860" i="89"/>
  <c r="BO812" i="89"/>
  <c r="BH812" i="89"/>
  <c r="BO748" i="89"/>
  <c r="BH748" i="89"/>
  <c r="BU748" i="89" s="1"/>
  <c r="BO668" i="89"/>
  <c r="BH668" i="89"/>
  <c r="BO556" i="89"/>
  <c r="BH556" i="89"/>
  <c r="BO524" i="89"/>
  <c r="BH524" i="89"/>
  <c r="BO50" i="89"/>
  <c r="BH50" i="89"/>
  <c r="BU50" i="89" s="1"/>
  <c r="BO1385" i="89"/>
  <c r="BH1385" i="89"/>
  <c r="BU1385" i="89" s="1"/>
  <c r="BO1369" i="89"/>
  <c r="BH1369" i="89"/>
  <c r="BO1337" i="89"/>
  <c r="BH1337" i="89"/>
  <c r="BO1305" i="89"/>
  <c r="BH1305" i="89"/>
  <c r="BO1273" i="89"/>
  <c r="BH1273" i="89"/>
  <c r="BO1225" i="89"/>
  <c r="BH1225" i="89"/>
  <c r="BO1193" i="89"/>
  <c r="BH1193" i="89"/>
  <c r="BO1145" i="89"/>
  <c r="BH1145" i="89"/>
  <c r="BU1145" i="89" s="1"/>
  <c r="BO905" i="89"/>
  <c r="BH905" i="89"/>
  <c r="BO857" i="89"/>
  <c r="BH857" i="89"/>
  <c r="BO745" i="89"/>
  <c r="BH745" i="89"/>
  <c r="BO729" i="89"/>
  <c r="BH729" i="89"/>
  <c r="BO681" i="89"/>
  <c r="BH681" i="89"/>
  <c r="BO633" i="89"/>
  <c r="BH633" i="89"/>
  <c r="BO505" i="89"/>
  <c r="BH505" i="89"/>
  <c r="BO1318" i="89"/>
  <c r="BH1318" i="89"/>
  <c r="BU1318" i="89" s="1"/>
  <c r="BO1238" i="89"/>
  <c r="BH1238" i="89"/>
  <c r="BU1238" i="89" s="1"/>
  <c r="BO1206" i="89"/>
  <c r="BH1206" i="89"/>
  <c r="BU1206" i="89" s="1"/>
  <c r="BO1174" i="89"/>
  <c r="BH1174" i="89"/>
  <c r="BO1110" i="89"/>
  <c r="BH1110" i="89"/>
  <c r="BU1110" i="89" s="1"/>
  <c r="BO1062" i="89"/>
  <c r="BH1062" i="89"/>
  <c r="BO1030" i="89"/>
  <c r="BH1030" i="89"/>
  <c r="BU1030" i="89" s="1"/>
  <c r="BO966" i="89"/>
  <c r="BH966" i="89"/>
  <c r="BO902" i="89"/>
  <c r="BH902" i="89"/>
  <c r="BO854" i="89"/>
  <c r="BH854" i="89"/>
  <c r="BO806" i="89"/>
  <c r="BH806" i="89"/>
  <c r="BU806" i="89" s="1"/>
  <c r="BO758" i="89"/>
  <c r="BH758" i="89"/>
  <c r="BO726" i="89"/>
  <c r="BH726" i="89"/>
  <c r="BU726" i="89" s="1"/>
  <c r="BO678" i="89"/>
  <c r="BH678" i="89"/>
  <c r="BO630" i="89"/>
  <c r="BH630" i="89"/>
  <c r="BU630" i="89" s="1"/>
  <c r="BO614" i="89"/>
  <c r="BH614" i="89"/>
  <c r="BO550" i="89"/>
  <c r="BH550" i="89"/>
  <c r="BU550" i="89" s="1"/>
  <c r="BO502" i="89"/>
  <c r="BH502" i="89"/>
  <c r="BO471" i="89"/>
  <c r="BH471" i="89"/>
  <c r="BU471" i="89" s="1"/>
  <c r="BO439" i="89"/>
  <c r="BH439" i="89"/>
  <c r="BO391" i="89"/>
  <c r="BH391" i="89"/>
  <c r="BU391" i="89" s="1"/>
  <c r="BO343" i="89"/>
  <c r="BH343" i="89"/>
  <c r="BU343" i="89" s="1"/>
  <c r="BO295" i="89"/>
  <c r="BH295" i="89"/>
  <c r="BU295" i="89" s="1"/>
  <c r="BO279" i="89"/>
  <c r="BH279" i="89"/>
  <c r="BO247" i="89"/>
  <c r="BH247" i="89"/>
  <c r="BU247" i="89" s="1"/>
  <c r="BO199" i="89"/>
  <c r="BH199" i="89"/>
  <c r="BO440" i="89"/>
  <c r="BH440" i="89"/>
  <c r="BU440" i="89" s="1"/>
  <c r="BO408" i="89"/>
  <c r="BH408" i="89"/>
  <c r="BO232" i="89"/>
  <c r="BH232" i="89"/>
  <c r="BU232" i="89" s="1"/>
  <c r="BO168" i="89"/>
  <c r="BH168" i="89"/>
  <c r="BU168" i="89" s="1"/>
  <c r="BO136" i="89"/>
  <c r="BH136" i="89"/>
  <c r="BU136" i="89" s="1"/>
  <c r="BO88" i="89"/>
  <c r="BH88" i="89"/>
  <c r="BO473" i="89"/>
  <c r="BH473" i="89"/>
  <c r="BU473" i="89" s="1"/>
  <c r="BO393" i="89"/>
  <c r="BH393" i="89"/>
  <c r="BO361" i="89"/>
  <c r="BH361" i="89"/>
  <c r="BU361" i="89" s="1"/>
  <c r="BO297" i="89"/>
  <c r="BH297" i="89"/>
  <c r="BO281" i="89"/>
  <c r="BH281" i="89"/>
  <c r="BU281" i="89" s="1"/>
  <c r="BO201" i="89"/>
  <c r="BH201" i="89"/>
  <c r="BO153" i="89"/>
  <c r="BH153" i="89"/>
  <c r="BU153" i="89" s="1"/>
  <c r="BO89" i="89"/>
  <c r="BH89" i="89"/>
  <c r="BO474" i="89"/>
  <c r="BH474" i="89"/>
  <c r="BU474" i="89" s="1"/>
  <c r="BO378" i="89"/>
  <c r="BH378" i="89"/>
  <c r="BU378" i="89" s="1"/>
  <c r="BO346" i="89"/>
  <c r="BH346" i="89"/>
  <c r="BU346" i="89" s="1"/>
  <c r="BO298" i="89"/>
  <c r="BH298" i="89"/>
  <c r="BO282" i="89"/>
  <c r="BH282" i="89"/>
  <c r="BU282" i="89" s="1"/>
  <c r="BO218" i="89"/>
  <c r="BH218" i="89"/>
  <c r="BO186" i="89"/>
  <c r="BH186" i="89"/>
  <c r="BU186" i="89" s="1"/>
  <c r="BO138" i="89"/>
  <c r="BH138" i="89"/>
  <c r="BH1127" i="89"/>
  <c r="BH615" i="89"/>
  <c r="BH1321" i="89"/>
  <c r="BU1321" i="89" s="1"/>
  <c r="BH809" i="89"/>
  <c r="BU809" i="89" s="1"/>
  <c r="BH328" i="89"/>
  <c r="BO1479" i="89"/>
  <c r="BH1479" i="89"/>
  <c r="BO1399" i="89"/>
  <c r="BH1399" i="89"/>
  <c r="BO1319" i="89"/>
  <c r="BH1319" i="89"/>
  <c r="BO1207" i="89"/>
  <c r="BH1207" i="89"/>
  <c r="BO1079" i="89"/>
  <c r="BH1079" i="89"/>
  <c r="BO951" i="89"/>
  <c r="BH951" i="89"/>
  <c r="BO647" i="89"/>
  <c r="BH647" i="89"/>
  <c r="BO567" i="89"/>
  <c r="BH567" i="89"/>
  <c r="BO1484" i="89"/>
  <c r="BH1484" i="89"/>
  <c r="BO1308" i="89"/>
  <c r="BH1308" i="89"/>
  <c r="BO1020" i="89"/>
  <c r="BH1020" i="89"/>
  <c r="BO684" i="89"/>
  <c r="BH684" i="89"/>
  <c r="BO1257" i="89"/>
  <c r="BH1257" i="89"/>
  <c r="BO950" i="89"/>
  <c r="BH950" i="89"/>
  <c r="BO407" i="89"/>
  <c r="BH407" i="89"/>
  <c r="BO90" i="89"/>
  <c r="BH90" i="89"/>
  <c r="BH1404" i="89"/>
  <c r="BU1404" i="89" s="1"/>
  <c r="BH1175" i="89"/>
  <c r="BU1175" i="89" s="1"/>
  <c r="BH663" i="89"/>
  <c r="BU663" i="89" s="1"/>
  <c r="BH1177" i="89"/>
  <c r="BU1177" i="89" s="1"/>
  <c r="BH665" i="89"/>
  <c r="BU665" i="89" s="1"/>
  <c r="BH1334" i="89"/>
  <c r="BU1334" i="89" s="1"/>
  <c r="BH588" i="89"/>
  <c r="BH360" i="89"/>
  <c r="BU360" i="89" s="1"/>
  <c r="BU1433" i="89"/>
  <c r="BU1401" i="89"/>
  <c r="BU1427" i="89"/>
  <c r="BU787" i="89"/>
  <c r="BU659" i="89"/>
  <c r="BU531" i="89"/>
  <c r="BU487" i="89"/>
  <c r="BU1173" i="89"/>
  <c r="BU1065" i="89"/>
  <c r="BU917" i="89"/>
  <c r="BU697" i="89"/>
  <c r="BU661" i="89"/>
  <c r="BU1378" i="89"/>
  <c r="BU1436" i="89"/>
  <c r="BU1352" i="89"/>
  <c r="BU691" i="89"/>
  <c r="BU1288" i="89"/>
  <c r="BU1256" i="89"/>
  <c r="BU1224" i="89"/>
  <c r="BU1192" i="89"/>
  <c r="BU1160" i="89"/>
  <c r="BU1128" i="89"/>
  <c r="BU1096" i="89"/>
  <c r="BU1064" i="89"/>
  <c r="BU1032" i="89"/>
  <c r="BU1000" i="89"/>
  <c r="BU968" i="89"/>
  <c r="BU936" i="89"/>
  <c r="BU904" i="89"/>
  <c r="BU872" i="89"/>
  <c r="BU840" i="89"/>
  <c r="BU808" i="89"/>
  <c r="BU776" i="89"/>
  <c r="BU744" i="89"/>
  <c r="BU712" i="89"/>
  <c r="BU680" i="89"/>
  <c r="BU648" i="89"/>
  <c r="BU616" i="89"/>
  <c r="BU1349" i="89"/>
  <c r="BU1237" i="89"/>
  <c r="BU1093" i="89"/>
  <c r="BU981" i="89"/>
  <c r="BU837" i="89"/>
  <c r="BU725" i="89"/>
  <c r="BU581" i="89"/>
  <c r="BU1282" i="89"/>
  <c r="BU1250" i="89"/>
  <c r="BU1154" i="89"/>
  <c r="BU1122" i="89"/>
  <c r="BU1090" i="89"/>
  <c r="BU1058" i="89"/>
  <c r="BU994" i="89"/>
  <c r="BU962" i="89"/>
  <c r="BU930" i="89"/>
  <c r="BU1432" i="89"/>
  <c r="BU1411" i="89"/>
  <c r="BU1283" i="89"/>
  <c r="BU1155" i="89"/>
  <c r="BU1027" i="89"/>
  <c r="BU899" i="89"/>
  <c r="BU771" i="89"/>
  <c r="BU643" i="89"/>
  <c r="BU515" i="89"/>
  <c r="BU1381" i="89"/>
  <c r="BU1161" i="89"/>
  <c r="BU757" i="89"/>
  <c r="BU613" i="89"/>
  <c r="BU568" i="89"/>
  <c r="BU520" i="89"/>
  <c r="BU421" i="89"/>
  <c r="BU389" i="89"/>
  <c r="BU261" i="89"/>
  <c r="BU197" i="89"/>
  <c r="BU165" i="89"/>
  <c r="BU133" i="89"/>
  <c r="BU1269" i="89"/>
  <c r="BU1125" i="89"/>
  <c r="BU1013" i="89"/>
  <c r="BU869" i="89"/>
  <c r="BU501" i="89"/>
  <c r="BU1362" i="89"/>
  <c r="BU1384" i="89"/>
  <c r="BU1363" i="89"/>
  <c r="BU1235" i="89"/>
  <c r="BU1107" i="89"/>
  <c r="BU979" i="89"/>
  <c r="BU851" i="89"/>
  <c r="BU723" i="89"/>
  <c r="BU595" i="89"/>
  <c r="BU551" i="89"/>
  <c r="BU1312" i="89"/>
  <c r="BU1248" i="89"/>
  <c r="BU1184" i="89"/>
  <c r="BU1120" i="89"/>
  <c r="BU1088" i="89"/>
  <c r="BU1056" i="89"/>
  <c r="BU992" i="89"/>
  <c r="BU928" i="89"/>
  <c r="BU896" i="89"/>
  <c r="BU1301" i="89"/>
  <c r="BU1157" i="89"/>
  <c r="BU1045" i="89"/>
  <c r="BU937" i="89"/>
  <c r="BU789" i="89"/>
  <c r="BU1413" i="89"/>
  <c r="BU931" i="89"/>
  <c r="BU732" i="89"/>
  <c r="BU1077" i="89"/>
  <c r="BU821" i="89"/>
  <c r="BU677" i="89"/>
  <c r="BU504" i="89"/>
  <c r="BU244" i="89"/>
  <c r="BU486" i="89"/>
  <c r="BU1336" i="89"/>
  <c r="BU1445" i="89"/>
  <c r="BU1059" i="89"/>
  <c r="BU1148" i="89"/>
  <c r="BU892" i="89"/>
  <c r="BU1333" i="89"/>
  <c r="BU1189" i="89"/>
  <c r="BU933" i="89"/>
  <c r="BU565" i="89"/>
  <c r="BU1394" i="89"/>
  <c r="BU1416" i="89"/>
  <c r="BU1011" i="89"/>
  <c r="BU1304" i="89"/>
  <c r="BU1272" i="89"/>
  <c r="BU1208" i="89"/>
  <c r="BU1176" i="89"/>
  <c r="BU1144" i="89"/>
  <c r="BU1080" i="89"/>
  <c r="BU1048" i="89"/>
  <c r="BU1016" i="89"/>
  <c r="BU952" i="89"/>
  <c r="BU920" i="89"/>
  <c r="BU888" i="89"/>
  <c r="BU824" i="89"/>
  <c r="BU792" i="89"/>
  <c r="BU760" i="89"/>
  <c r="BU696" i="89"/>
  <c r="BU664" i="89"/>
  <c r="BU632" i="89"/>
  <c r="BU1365" i="89"/>
  <c r="BU536" i="89"/>
  <c r="BU264" i="89"/>
  <c r="BU898" i="89"/>
  <c r="BU866" i="89"/>
  <c r="BU834" i="89"/>
  <c r="BU802" i="89"/>
  <c r="BU770" i="89"/>
  <c r="BU738" i="89"/>
  <c r="BU706" i="89"/>
  <c r="BU642" i="89"/>
  <c r="BU610" i="89"/>
  <c r="BU578" i="89"/>
  <c r="BU546" i="89"/>
  <c r="BU514" i="89"/>
  <c r="BU483" i="89"/>
  <c r="BU419" i="89"/>
  <c r="BU387" i="89"/>
  <c r="BU323" i="89"/>
  <c r="BU291" i="89"/>
  <c r="BU259" i="89"/>
  <c r="BU163" i="89"/>
  <c r="BU131" i="89"/>
  <c r="BU99" i="89"/>
  <c r="BU67" i="89"/>
  <c r="BU154" i="89"/>
  <c r="BU122" i="89"/>
  <c r="BU533" i="89"/>
  <c r="BU1442" i="89"/>
  <c r="BU1314" i="89"/>
  <c r="BU564" i="89"/>
  <c r="BU184" i="89"/>
  <c r="BU152" i="89"/>
  <c r="BU1293" i="89"/>
  <c r="BU1221" i="89"/>
  <c r="BU1109" i="89"/>
  <c r="BU1037" i="89"/>
  <c r="BU965" i="89"/>
  <c r="BU853" i="89"/>
  <c r="BU709" i="89"/>
  <c r="BU597" i="89"/>
  <c r="BU489" i="89"/>
  <c r="BU1346" i="89"/>
  <c r="BU1266" i="89"/>
  <c r="BU1234" i="89"/>
  <c r="BU1170" i="89"/>
  <c r="BU1138" i="89"/>
  <c r="BU1106" i="89"/>
  <c r="BU1074" i="89"/>
  <c r="BU1042" i="89"/>
  <c r="BU1010" i="89"/>
  <c r="BU978" i="89"/>
  <c r="BU946" i="89"/>
  <c r="BU914" i="89"/>
  <c r="BU850" i="89"/>
  <c r="BU818" i="89"/>
  <c r="BU786" i="89"/>
  <c r="BU754" i="89"/>
  <c r="BU722" i="89"/>
  <c r="BU690" i="89"/>
  <c r="BU626" i="89"/>
  <c r="BU562" i="89"/>
  <c r="BU498" i="89"/>
  <c r="BU435" i="89"/>
  <c r="BU371" i="89"/>
  <c r="BU307" i="89"/>
  <c r="BU243" i="89"/>
  <c r="BU179" i="89"/>
  <c r="BU552" i="89"/>
  <c r="BU313" i="89"/>
  <c r="BU458" i="89"/>
  <c r="BU202" i="89"/>
  <c r="BU74" i="89"/>
  <c r="BN47" i="89"/>
  <c r="BU47" i="89" s="1"/>
  <c r="BO49" i="89"/>
  <c r="BO46" i="89"/>
  <c r="BU46" i="89" s="1"/>
  <c r="BH1488" i="89"/>
  <c r="BU1488" i="89" s="1"/>
  <c r="BH1456" i="89"/>
  <c r="BU1456" i="89" s="1"/>
  <c r="BH1424" i="89"/>
  <c r="BU1424" i="89" s="1"/>
  <c r="BH1392" i="89"/>
  <c r="BU1392" i="89" s="1"/>
  <c r="BH1360" i="89"/>
  <c r="BU1360" i="89" s="1"/>
  <c r="BH1328" i="89"/>
  <c r="BU1328" i="89" s="1"/>
  <c r="BH1483" i="89"/>
  <c r="BH1451" i="89"/>
  <c r="BU1451" i="89" s="1"/>
  <c r="BH1419" i="89"/>
  <c r="BH1387" i="89"/>
  <c r="BU1387" i="89" s="1"/>
  <c r="BH1355" i="89"/>
  <c r="BH1323" i="89"/>
  <c r="BU1323" i="89" s="1"/>
  <c r="BH1291" i="89"/>
  <c r="BH1259" i="89"/>
  <c r="BU1259" i="89" s="1"/>
  <c r="BH1227" i="89"/>
  <c r="BH1195" i="89"/>
  <c r="BU1195" i="89" s="1"/>
  <c r="BH1163" i="89"/>
  <c r="BH1131" i="89"/>
  <c r="BU1131" i="89" s="1"/>
  <c r="BH1099" i="89"/>
  <c r="BH1067" i="89"/>
  <c r="BU1067" i="89" s="1"/>
  <c r="BH1035" i="89"/>
  <c r="BH1003" i="89"/>
  <c r="BU1003" i="89" s="1"/>
  <c r="BH971" i="89"/>
  <c r="BH939" i="89"/>
  <c r="BU939" i="89" s="1"/>
  <c r="BH907" i="89"/>
  <c r="BH875" i="89"/>
  <c r="BU875" i="89" s="1"/>
  <c r="BH843" i="89"/>
  <c r="BH811" i="89"/>
  <c r="BU811" i="89" s="1"/>
  <c r="BH779" i="89"/>
  <c r="BH747" i="89"/>
  <c r="BU747" i="89" s="1"/>
  <c r="BH715" i="89"/>
  <c r="BH683" i="89"/>
  <c r="BU683" i="89" s="1"/>
  <c r="BH651" i="89"/>
  <c r="BH619" i="89"/>
  <c r="BU619" i="89" s="1"/>
  <c r="BH587" i="89"/>
  <c r="BH555" i="89"/>
  <c r="BU555" i="89" s="1"/>
  <c r="BH523" i="89"/>
  <c r="BH491" i="89"/>
  <c r="BU491" i="89" s="1"/>
  <c r="BH49" i="89"/>
  <c r="BH48" i="89"/>
  <c r="BU48" i="89" s="1"/>
  <c r="BH1466" i="89"/>
  <c r="BU1466" i="89" s="1"/>
  <c r="BH1434" i="89"/>
  <c r="BU1434" i="89" s="1"/>
  <c r="BH1402" i="89"/>
  <c r="BU1402" i="89" s="1"/>
  <c r="BH1370" i="89"/>
  <c r="BU1370" i="89" s="1"/>
  <c r="BH1338" i="89"/>
  <c r="BH1306" i="89"/>
  <c r="BU1306" i="89" s="1"/>
  <c r="BH576" i="89"/>
  <c r="BH544" i="89"/>
  <c r="BU544" i="89" s="1"/>
  <c r="BH512" i="89"/>
  <c r="BU512" i="89" s="1"/>
  <c r="BH1472" i="89"/>
  <c r="BU1472" i="89" s="1"/>
  <c r="BH1440" i="89"/>
  <c r="BU1440" i="89" s="1"/>
  <c r="BH1408" i="89"/>
  <c r="BU1408" i="89" s="1"/>
  <c r="BH1376" i="89"/>
  <c r="BU1376" i="89" s="1"/>
  <c r="BH1344" i="89"/>
  <c r="BH1467" i="89"/>
  <c r="BU1467" i="89" s="1"/>
  <c r="BH1435" i="89"/>
  <c r="BU1435" i="89" s="1"/>
  <c r="BH1403" i="89"/>
  <c r="BU1403" i="89" s="1"/>
  <c r="BH1371" i="89"/>
  <c r="BU1371" i="89" s="1"/>
  <c r="BH1339" i="89"/>
  <c r="BU1339" i="89" s="1"/>
  <c r="BH1307" i="89"/>
  <c r="BU1307" i="89" s="1"/>
  <c r="BH1275" i="89"/>
  <c r="BU1275" i="89" s="1"/>
  <c r="BH1243" i="89"/>
  <c r="BU1243" i="89" s="1"/>
  <c r="BH1211" i="89"/>
  <c r="BU1211" i="89" s="1"/>
  <c r="BH1179" i="89"/>
  <c r="BU1179" i="89" s="1"/>
  <c r="BH1147" i="89"/>
  <c r="BU1147" i="89" s="1"/>
  <c r="BH1115" i="89"/>
  <c r="BU1115" i="89" s="1"/>
  <c r="BH1083" i="89"/>
  <c r="BU1083" i="89" s="1"/>
  <c r="BH1051" i="89"/>
  <c r="BU1051" i="89" s="1"/>
  <c r="BH1019" i="89"/>
  <c r="BU1019" i="89" s="1"/>
  <c r="BH987" i="89"/>
  <c r="BU987" i="89" s="1"/>
  <c r="BH955" i="89"/>
  <c r="BU955" i="89" s="1"/>
  <c r="BH923" i="89"/>
  <c r="BU923" i="89" s="1"/>
  <c r="BH891" i="89"/>
  <c r="BU891" i="89" s="1"/>
  <c r="BH859" i="89"/>
  <c r="BU859" i="89" s="1"/>
  <c r="BH827" i="89"/>
  <c r="BU827" i="89" s="1"/>
  <c r="BH795" i="89"/>
  <c r="BU795" i="89" s="1"/>
  <c r="BH763" i="89"/>
  <c r="BU763" i="89" s="1"/>
  <c r="BH731" i="89"/>
  <c r="BU731" i="89" s="1"/>
  <c r="BH699" i="89"/>
  <c r="BU699" i="89" s="1"/>
  <c r="BH667" i="89"/>
  <c r="BU667" i="89" s="1"/>
  <c r="BH635" i="89"/>
  <c r="BU635" i="89" s="1"/>
  <c r="BH603" i="89"/>
  <c r="BU603" i="89" s="1"/>
  <c r="BH571" i="89"/>
  <c r="BU571" i="89" s="1"/>
  <c r="BH539" i="89"/>
  <c r="BU539" i="89" s="1"/>
  <c r="BH507" i="89"/>
  <c r="BU507" i="89" s="1"/>
  <c r="BH1482" i="89"/>
  <c r="BU1482" i="89" s="1"/>
  <c r="BH1450" i="89"/>
  <c r="BU1450" i="89" s="1"/>
  <c r="BH1418" i="89"/>
  <c r="BU1418" i="89" s="1"/>
  <c r="BH1386" i="89"/>
  <c r="BU1386" i="89" s="1"/>
  <c r="BH1354" i="89"/>
  <c r="BU1354" i="89" s="1"/>
  <c r="BH1322" i="89"/>
  <c r="BU1322" i="89" s="1"/>
  <c r="BH1290" i="89"/>
  <c r="BU1290" i="89" s="1"/>
  <c r="BH592" i="89"/>
  <c r="BU592" i="89" s="1"/>
  <c r="BH560" i="89"/>
  <c r="BU560" i="89" s="1"/>
  <c r="BH528" i="89"/>
  <c r="BU528" i="89" s="1"/>
  <c r="BH496" i="89"/>
  <c r="BU496" i="89" s="1"/>
  <c r="BH1373" i="89"/>
  <c r="BU1373" i="89" s="1"/>
  <c r="BH1341" i="89"/>
  <c r="BU1341" i="89" s="1"/>
  <c r="BH1309" i="89"/>
  <c r="BU1309" i="89" s="1"/>
  <c r="BH1277" i="89"/>
  <c r="BH1245" i="89"/>
  <c r="BU1245" i="89" s="1"/>
  <c r="BH1213" i="89"/>
  <c r="BU1213" i="89" s="1"/>
  <c r="BH1181" i="89"/>
  <c r="BU1181" i="89" s="1"/>
  <c r="BH1149" i="89"/>
  <c r="BH1117" i="89"/>
  <c r="BU1117" i="89" s="1"/>
  <c r="BH1085" i="89"/>
  <c r="BU1085" i="89" s="1"/>
  <c r="BH1053" i="89"/>
  <c r="BU1053" i="89" s="1"/>
  <c r="BH1021" i="89"/>
  <c r="BH989" i="89"/>
  <c r="BU989" i="89" s="1"/>
  <c r="BH957" i="89"/>
  <c r="BU957" i="89" s="1"/>
  <c r="BH925" i="89"/>
  <c r="BU925" i="89" s="1"/>
  <c r="BH893" i="89"/>
  <c r="BH861" i="89"/>
  <c r="BU861" i="89" s="1"/>
  <c r="BH829" i="89"/>
  <c r="BU829" i="89" s="1"/>
  <c r="BH797" i="89"/>
  <c r="BU797" i="89" s="1"/>
  <c r="BH765" i="89"/>
  <c r="BH733" i="89"/>
  <c r="BU733" i="89" s="1"/>
  <c r="BH701" i="89"/>
  <c r="BU701" i="89" s="1"/>
  <c r="BH669" i="89"/>
  <c r="BU669" i="89" s="1"/>
  <c r="BH637" i="89"/>
  <c r="BH605" i="89"/>
  <c r="BU605" i="89" s="1"/>
  <c r="BH573" i="89"/>
  <c r="BU573" i="89" s="1"/>
  <c r="BH541" i="89"/>
  <c r="BH509" i="89"/>
  <c r="BU509" i="89" s="1"/>
  <c r="BH580" i="89"/>
  <c r="BU580" i="89" s="1"/>
  <c r="BH548" i="89"/>
  <c r="BU548" i="89" s="1"/>
  <c r="BH516" i="89"/>
  <c r="BU516" i="89" s="1"/>
  <c r="BH43" i="89"/>
  <c r="W54" i="12"/>
  <c r="W72" i="12" s="1"/>
  <c r="V72" i="12"/>
  <c r="V26" i="12" s="1"/>
  <c r="ET26" i="84" s="1"/>
  <c r="C12" i="16"/>
  <c r="C13" i="16" s="1"/>
  <c r="C15" i="16" s="1"/>
  <c r="C16" i="16" s="1"/>
  <c r="BU944" i="89" l="1"/>
  <c r="BU1152" i="89"/>
  <c r="BU268" i="89"/>
  <c r="BU522" i="89"/>
  <c r="BU650" i="89"/>
  <c r="BU778" i="89"/>
  <c r="BU906" i="89"/>
  <c r="BU1034" i="89"/>
  <c r="BU1162" i="89"/>
  <c r="BU432" i="89"/>
  <c r="BU127" i="89"/>
  <c r="BU255" i="89"/>
  <c r="BU383" i="89"/>
  <c r="BU510" i="89"/>
  <c r="BU700" i="89"/>
  <c r="BU988" i="89"/>
  <c r="BU1280" i="89"/>
  <c r="BU395" i="89"/>
  <c r="BU114" i="89"/>
  <c r="BU242" i="89"/>
  <c r="BU370" i="89"/>
  <c r="BU65" i="89"/>
  <c r="BU193" i="89"/>
  <c r="BU321" i="89"/>
  <c r="BU449" i="89"/>
  <c r="BU320" i="89"/>
  <c r="BU967" i="89"/>
  <c r="BU254" i="89"/>
  <c r="BU382" i="89"/>
  <c r="BU77" i="89"/>
  <c r="BU205" i="89"/>
  <c r="BU333" i="89"/>
  <c r="BU461" i="89"/>
  <c r="BU460" i="89"/>
  <c r="BU155" i="89"/>
  <c r="BU283" i="89"/>
  <c r="BU192" i="89"/>
  <c r="BU574" i="89"/>
  <c r="BU702" i="89"/>
  <c r="BU830" i="89"/>
  <c r="BU958" i="89"/>
  <c r="BU1086" i="89"/>
  <c r="BU1214" i="89"/>
  <c r="BU1470" i="89"/>
  <c r="BU577" i="89"/>
  <c r="BU586" i="89"/>
  <c r="BU63" i="89"/>
  <c r="BU191" i="89"/>
  <c r="BU319" i="89"/>
  <c r="BU447" i="89"/>
  <c r="BU615" i="89"/>
  <c r="BU934" i="89"/>
  <c r="BU1241" i="89"/>
  <c r="BU508" i="89"/>
  <c r="BU1164" i="89"/>
  <c r="BU1447" i="89"/>
  <c r="BU249" i="89"/>
  <c r="BU828" i="89"/>
  <c r="BU331" i="89"/>
  <c r="BU459" i="89"/>
  <c r="BU178" i="89"/>
  <c r="BU306" i="89"/>
  <c r="BU434" i="89"/>
  <c r="BU129" i="89"/>
  <c r="BU257" i="89"/>
  <c r="BU385" i="89"/>
  <c r="BU80" i="89"/>
  <c r="BU384" i="89"/>
  <c r="BU633" i="89"/>
  <c r="BU857" i="89"/>
  <c r="BU1225" i="89"/>
  <c r="BU1369" i="89"/>
  <c r="BU556" i="89"/>
  <c r="BU860" i="89"/>
  <c r="BU1292" i="89"/>
  <c r="BU855" i="89"/>
  <c r="BU1143" i="89"/>
  <c r="BU1335" i="89"/>
  <c r="BU170" i="89"/>
  <c r="BU394" i="89"/>
  <c r="BU217" i="89"/>
  <c r="BU409" i="89"/>
  <c r="BU472" i="89"/>
  <c r="BU119" i="89"/>
  <c r="BU662" i="89"/>
  <c r="BU838" i="89"/>
  <c r="BU1014" i="89"/>
  <c r="BU1222" i="89"/>
  <c r="BU1398" i="89"/>
  <c r="BU601" i="89"/>
  <c r="BU1081" i="89"/>
  <c r="BU620" i="89"/>
  <c r="BU844" i="89"/>
  <c r="BU1084" i="89"/>
  <c r="BU1260" i="89"/>
  <c r="BU679" i="89"/>
  <c r="BU887" i="89"/>
  <c r="BU1351" i="89"/>
  <c r="BU90" i="89"/>
  <c r="BU684" i="89"/>
  <c r="BU567" i="89"/>
  <c r="BU1207" i="89"/>
  <c r="BU106" i="89"/>
  <c r="BU57" i="89"/>
  <c r="BU441" i="89"/>
  <c r="BU344" i="89"/>
  <c r="BU327" i="89"/>
  <c r="BU822" i="89"/>
  <c r="BU1270" i="89"/>
  <c r="BU537" i="89"/>
  <c r="BU793" i="89"/>
  <c r="BU1017" i="89"/>
  <c r="BU716" i="89"/>
  <c r="BU1052" i="89"/>
  <c r="BU1367" i="89"/>
  <c r="BU410" i="89"/>
  <c r="BU185" i="89"/>
  <c r="BU72" i="89"/>
  <c r="BU359" i="89"/>
  <c r="BU886" i="89"/>
  <c r="BU1286" i="89"/>
  <c r="BU825" i="89"/>
  <c r="BU1097" i="89"/>
  <c r="BU764" i="89"/>
  <c r="BU1068" i="89"/>
  <c r="BU503" i="89"/>
  <c r="BU442" i="89"/>
  <c r="BU233" i="89"/>
  <c r="BU457" i="89"/>
  <c r="BU248" i="89"/>
  <c r="BU870" i="89"/>
  <c r="BU1078" i="89"/>
  <c r="D29" i="94"/>
  <c r="D151" i="94"/>
  <c r="D111" i="94"/>
  <c r="D71" i="94"/>
  <c r="A84" i="78"/>
  <c r="D319" i="94"/>
  <c r="A55" i="3"/>
  <c r="D1175" i="94"/>
  <c r="D1128" i="94"/>
  <c r="D1222" i="94"/>
  <c r="C17" i="16"/>
  <c r="BU43" i="89"/>
  <c r="BU1127" i="89"/>
  <c r="BU749" i="89"/>
  <c r="BU1075" i="89"/>
  <c r="BU1139" i="89"/>
  <c r="BU1203" i="89"/>
  <c r="BU1267" i="89"/>
  <c r="BU1331" i="89"/>
  <c r="BU1395" i="89"/>
  <c r="BU110" i="89"/>
  <c r="BU950" i="89"/>
  <c r="BU1308" i="89"/>
  <c r="BU951" i="89"/>
  <c r="BU1399" i="89"/>
  <c r="BU314" i="89"/>
  <c r="BU265" i="89"/>
  <c r="BU200" i="89"/>
  <c r="BU135" i="89"/>
  <c r="BU582" i="89"/>
  <c r="BU1046" i="89"/>
  <c r="BU1430" i="89"/>
  <c r="BU649" i="89"/>
  <c r="BU889" i="89"/>
  <c r="BU1353" i="89"/>
  <c r="BU572" i="89"/>
  <c r="BU876" i="89"/>
  <c r="BU1276" i="89"/>
  <c r="BU935" i="89"/>
  <c r="BU266" i="89"/>
  <c r="BU73" i="89"/>
  <c r="BU329" i="89"/>
  <c r="BU216" i="89"/>
  <c r="BU646" i="89"/>
  <c r="BU1094" i="89"/>
  <c r="BU569" i="89"/>
  <c r="BU985" i="89"/>
  <c r="BU604" i="89"/>
  <c r="BU924" i="89"/>
  <c r="BU1228" i="89"/>
  <c r="BU711" i="89"/>
  <c r="BU1159" i="89"/>
  <c r="BU1453" i="89"/>
  <c r="BU86" i="89"/>
  <c r="BU214" i="89"/>
  <c r="BU278" i="89"/>
  <c r="BU342" i="89"/>
  <c r="BU406" i="89"/>
  <c r="BU212" i="89"/>
  <c r="BU276" i="89"/>
  <c r="BU420" i="89"/>
  <c r="BU593" i="89"/>
  <c r="BU774" i="89"/>
  <c r="BU328" i="89"/>
  <c r="BU743" i="89"/>
  <c r="BU448" i="89"/>
  <c r="BU79" i="89"/>
  <c r="BU143" i="89"/>
  <c r="BU207" i="89"/>
  <c r="BU271" i="89"/>
  <c r="BU335" i="89"/>
  <c r="BU399" i="89"/>
  <c r="BU463" i="89"/>
  <c r="BU542" i="89"/>
  <c r="BU606" i="89"/>
  <c r="BU670" i="89"/>
  <c r="BU734" i="89"/>
  <c r="BU798" i="89"/>
  <c r="BU862" i="89"/>
  <c r="BU926" i="89"/>
  <c r="BU990" i="89"/>
  <c r="BU1054" i="89"/>
  <c r="BU1118" i="89"/>
  <c r="BU1182" i="89"/>
  <c r="BU1246" i="89"/>
  <c r="BU1310" i="89"/>
  <c r="BU1374" i="89"/>
  <c r="BU1438" i="89"/>
  <c r="BU45" i="89"/>
  <c r="BU545" i="89"/>
  <c r="BU609" i="89"/>
  <c r="BU543" i="89"/>
  <c r="BU623" i="89"/>
  <c r="BU687" i="89"/>
  <c r="BU751" i="89"/>
  <c r="BU815" i="89"/>
  <c r="BU879" i="89"/>
  <c r="BU943" i="89"/>
  <c r="BU1007" i="89"/>
  <c r="BU1071" i="89"/>
  <c r="BU1135" i="89"/>
  <c r="BU1263" i="89"/>
  <c r="BU1327" i="89"/>
  <c r="BU1391" i="89"/>
  <c r="BU588" i="89"/>
  <c r="BU871" i="89"/>
  <c r="BU585" i="89"/>
  <c r="BU796" i="89"/>
  <c r="BU695" i="89"/>
  <c r="BU1129" i="89"/>
  <c r="BU983" i="89"/>
  <c r="BU1383" i="89"/>
  <c r="BU198" i="89"/>
  <c r="BU277" i="89"/>
  <c r="BU1338" i="89"/>
  <c r="BU523" i="89"/>
  <c r="BU1035" i="89"/>
  <c r="BU1291" i="89"/>
  <c r="BU765" i="89"/>
  <c r="BU1021" i="89"/>
  <c r="BU1277" i="89"/>
  <c r="BU541" i="89"/>
  <c r="BU587" i="89"/>
  <c r="BU843" i="89"/>
  <c r="BU1099" i="89"/>
  <c r="BU1355" i="89"/>
  <c r="BU1455" i="89"/>
  <c r="BU907" i="89"/>
  <c r="BU1419" i="89"/>
  <c r="BU218" i="89"/>
  <c r="BU201" i="89"/>
  <c r="BU393" i="89"/>
  <c r="BU199" i="89"/>
  <c r="BU502" i="89"/>
  <c r="BU678" i="89"/>
  <c r="BU854" i="89"/>
  <c r="BU1062" i="89"/>
  <c r="BU681" i="89"/>
  <c r="BU905" i="89"/>
  <c r="BU1273" i="89"/>
  <c r="BU668" i="89"/>
  <c r="BU908" i="89"/>
  <c r="BU1132" i="89"/>
  <c r="BU599" i="89"/>
  <c r="BU1191" i="89"/>
  <c r="BU71" i="89"/>
  <c r="BU151" i="89"/>
  <c r="BU311" i="89"/>
  <c r="BU534" i="89"/>
  <c r="BU710" i="89"/>
  <c r="BU1414" i="89"/>
  <c r="BU761" i="89"/>
  <c r="BU1113" i="89"/>
  <c r="BU652" i="89"/>
  <c r="BU1015" i="89"/>
  <c r="BU1415" i="89"/>
  <c r="BU1163" i="89"/>
  <c r="BU893" i="89"/>
  <c r="BU651" i="89"/>
  <c r="BU637" i="89"/>
  <c r="BU1149" i="89"/>
  <c r="BU576" i="89"/>
  <c r="BU715" i="89"/>
  <c r="BU971" i="89"/>
  <c r="BU1227" i="89"/>
  <c r="BU1483" i="89"/>
  <c r="BU1324" i="89"/>
  <c r="BU138" i="89"/>
  <c r="BU298" i="89"/>
  <c r="BU89" i="89"/>
  <c r="BU297" i="89"/>
  <c r="BU88" i="89"/>
  <c r="BU408" i="89"/>
  <c r="BU279" i="89"/>
  <c r="BU439" i="89"/>
  <c r="BU614" i="89"/>
  <c r="BU758" i="89"/>
  <c r="BU966" i="89"/>
  <c r="BU1174" i="89"/>
  <c r="BU505" i="89"/>
  <c r="BU745" i="89"/>
  <c r="BU1193" i="89"/>
  <c r="BU1337" i="89"/>
  <c r="BU524" i="89"/>
  <c r="BU812" i="89"/>
  <c r="BU1036" i="89"/>
  <c r="BU1244" i="89"/>
  <c r="BU1420" i="89"/>
  <c r="BU823" i="89"/>
  <c r="BU1095" i="89"/>
  <c r="BU1271" i="89"/>
  <c r="BU456" i="89"/>
  <c r="BU1478" i="89"/>
  <c r="BU1344" i="89"/>
  <c r="BU779" i="89"/>
  <c r="BU1257" i="89"/>
  <c r="BU1079" i="89"/>
  <c r="BU426" i="89"/>
  <c r="BU345" i="89"/>
  <c r="BU312" i="89"/>
  <c r="BU231" i="89"/>
  <c r="BU694" i="89"/>
  <c r="BU1142" i="89"/>
  <c r="BU713" i="89"/>
  <c r="BU969" i="89"/>
  <c r="BU1449" i="89"/>
  <c r="BU636" i="89"/>
  <c r="BU956" i="89"/>
  <c r="BU1388" i="89"/>
  <c r="BU1287" i="89"/>
  <c r="BU362" i="89"/>
  <c r="BU121" i="89"/>
  <c r="BU425" i="89"/>
  <c r="BU167" i="89"/>
  <c r="BU1190" i="89"/>
  <c r="BU617" i="89"/>
  <c r="BU1049" i="89"/>
  <c r="BU1340" i="89"/>
  <c r="BU807" i="89"/>
  <c r="BU1239" i="89"/>
  <c r="BU1495" i="89"/>
  <c r="BU903" i="89"/>
  <c r="BU407" i="89"/>
  <c r="BU1020" i="89"/>
  <c r="BU1319" i="89"/>
  <c r="BU234" i="89"/>
  <c r="BU137" i="89"/>
  <c r="BU104" i="89"/>
  <c r="BU55" i="89"/>
  <c r="BU455" i="89"/>
  <c r="BU1366" i="89"/>
  <c r="BU841" i="89"/>
  <c r="BU518" i="89"/>
  <c r="BU998" i="89"/>
  <c r="BU1463" i="89"/>
  <c r="BU1100" i="89"/>
  <c r="BU519" i="89"/>
  <c r="BU263" i="89"/>
  <c r="BU902" i="89"/>
  <c r="BU729" i="89"/>
  <c r="BU1305" i="89"/>
  <c r="BU972" i="89"/>
  <c r="BU1196" i="89"/>
  <c r="BU1031" i="89"/>
  <c r="BU330" i="89"/>
  <c r="BU169" i="89"/>
  <c r="BU377" i="89"/>
  <c r="BU120" i="89"/>
  <c r="BU376" i="89"/>
  <c r="BU103" i="89"/>
  <c r="BU215" i="89"/>
  <c r="BU423" i="89"/>
  <c r="BU790" i="89"/>
  <c r="BU982" i="89"/>
  <c r="BU1158" i="89"/>
  <c r="BU1350" i="89"/>
  <c r="BU1417" i="89"/>
  <c r="BU780" i="89"/>
  <c r="BU1004" i="89"/>
  <c r="BU647" i="89"/>
  <c r="BU1212" i="89"/>
  <c r="BU631" i="89"/>
  <c r="BU839" i="89"/>
  <c r="BU1111" i="89"/>
  <c r="BU1484" i="89"/>
  <c r="BU1479" i="89"/>
  <c r="BU1494" i="89"/>
  <c r="BU1481" i="89"/>
  <c r="BU1468" i="89"/>
  <c r="BU49" i="89"/>
  <c r="W29" i="12"/>
  <c r="W26" i="12"/>
  <c r="W23" i="12"/>
  <c r="W20" i="12"/>
  <c r="W17" i="12"/>
  <c r="W14" i="12"/>
  <c r="X32" i="12"/>
  <c r="D30" i="94" l="1"/>
  <c r="D72" i="94"/>
  <c r="D112" i="94"/>
  <c r="D152" i="94"/>
  <c r="AE5" i="12"/>
  <c r="AF5" i="12" s="1"/>
  <c r="EV32" i="84"/>
  <c r="A85" i="78"/>
  <c r="D320" i="94"/>
  <c r="A56" i="3"/>
  <c r="D1223" i="94"/>
  <c r="D1176" i="94"/>
  <c r="D1129" i="94"/>
  <c r="HO55" i="84"/>
  <c r="C18" i="16"/>
  <c r="C19" i="16" s="1"/>
  <c r="C21" i="16" s="1"/>
  <c r="BU1497" i="89"/>
  <c r="E4" i="89" s="1"/>
  <c r="FB4" i="84" s="1"/>
  <c r="C22" i="16"/>
  <c r="A50" i="16"/>
  <c r="W32" i="12"/>
  <c r="A86" i="78" l="1"/>
  <c r="D321" i="94"/>
  <c r="A57" i="3"/>
  <c r="D1224" i="94"/>
  <c r="D1177" i="94"/>
  <c r="D1130" i="94"/>
  <c r="HO56" i="84"/>
  <c r="C13" i="83"/>
  <c r="C23" i="16"/>
  <c r="A64" i="16"/>
  <c r="A87" i="78" l="1"/>
  <c r="D322" i="94"/>
  <c r="A58" i="3"/>
  <c r="D1131" i="94"/>
  <c r="D1225" i="94"/>
  <c r="D1178" i="94"/>
  <c r="HO57" i="84"/>
  <c r="C24" i="16"/>
  <c r="A120" i="16"/>
  <c r="A88" i="78" l="1"/>
  <c r="D323" i="94"/>
  <c r="A59" i="3"/>
  <c r="D1132" i="94"/>
  <c r="D1226" i="94"/>
  <c r="D1179" i="94"/>
  <c r="HO58" i="84"/>
  <c r="C26" i="16"/>
  <c r="A123" i="16"/>
  <c r="F48" i="87"/>
  <c r="H48" i="87" s="1"/>
  <c r="F47" i="87"/>
  <c r="H47" i="87" s="1"/>
  <c r="A89" i="78" l="1"/>
  <c r="D324" i="94"/>
  <c r="A60" i="3"/>
  <c r="D1133" i="94"/>
  <c r="D1227" i="94"/>
  <c r="D1180" i="94"/>
  <c r="HO59" i="84"/>
  <c r="C27" i="16"/>
  <c r="A147" i="16"/>
  <c r="A90" i="78" l="1"/>
  <c r="D325" i="94"/>
  <c r="A61" i="3"/>
  <c r="D1181" i="94"/>
  <c r="D1134" i="94"/>
  <c r="D1228" i="94"/>
  <c r="HO60" i="84"/>
  <c r="C28" i="16"/>
  <c r="C29" i="16" s="1"/>
  <c r="C30" i="16" s="1"/>
  <c r="A182" i="16"/>
  <c r="A91" i="78" l="1"/>
  <c r="D326" i="94"/>
  <c r="A62" i="3"/>
  <c r="D1182" i="94"/>
  <c r="D1135" i="94"/>
  <c r="D1229" i="94"/>
  <c r="HO61" i="84"/>
  <c r="A29" i="86"/>
  <c r="C32" i="16"/>
  <c r="P8" i="16" s="1"/>
  <c r="A215" i="16"/>
  <c r="C51" i="87"/>
  <c r="D33" i="87"/>
  <c r="E33" i="87"/>
  <c r="G33" i="87"/>
  <c r="C33" i="87"/>
  <c r="A92" i="78" l="1"/>
  <c r="D327" i="94"/>
  <c r="A63" i="3"/>
  <c r="D1183" i="94"/>
  <c r="D1136" i="94"/>
  <c r="D1230" i="94"/>
  <c r="HO62" i="84"/>
  <c r="A30" i="86"/>
  <c r="A31" i="86" s="1"/>
  <c r="A32" i="86" s="1"/>
  <c r="A39" i="86" s="1"/>
  <c r="A40" i="86" s="1"/>
  <c r="A41" i="86" s="1"/>
  <c r="C36" i="16"/>
  <c r="C37" i="16" s="1"/>
  <c r="C38" i="16" s="1"/>
  <c r="C39" i="16" s="1"/>
  <c r="C40" i="16" s="1"/>
  <c r="C41" i="16" s="1"/>
  <c r="C43" i="16" s="1"/>
  <c r="C44" i="16" s="1"/>
  <c r="C45" i="16" s="1"/>
  <c r="C46" i="16" s="1"/>
  <c r="E11" i="69"/>
  <c r="E24" i="69" s="1"/>
  <c r="E50" i="69" l="1"/>
  <c r="Q50" i="84" s="1"/>
  <c r="S123" i="94" s="1"/>
  <c r="U123" i="94" s="1"/>
  <c r="Q24" i="84"/>
  <c r="H11" i="69"/>
  <c r="A93" i="78"/>
  <c r="D328" i="94"/>
  <c r="A64" i="3"/>
  <c r="D1231" i="94"/>
  <c r="D1184" i="94"/>
  <c r="D1137" i="94"/>
  <c r="HO63" i="84"/>
  <c r="Q11" i="84"/>
  <c r="C47" i="16"/>
  <c r="F11" i="69"/>
  <c r="F24" i="69" s="1"/>
  <c r="F27" i="87"/>
  <c r="F28" i="87"/>
  <c r="F29" i="87"/>
  <c r="F30" i="87"/>
  <c r="F31" i="87"/>
  <c r="AL52" i="84" l="1"/>
  <c r="AL13" i="84"/>
  <c r="S84" i="94"/>
  <c r="U84" i="94" s="1"/>
  <c r="AL11" i="84"/>
  <c r="R11" i="84"/>
  <c r="G11" i="69"/>
  <c r="G50" i="69" s="1"/>
  <c r="X11" i="69"/>
  <c r="X50" i="69" s="1"/>
  <c r="A94" i="78"/>
  <c r="D329" i="94"/>
  <c r="A67" i="3"/>
  <c r="D1232" i="94"/>
  <c r="D1185" i="94"/>
  <c r="D1138" i="94"/>
  <c r="HO64" i="84"/>
  <c r="C48" i="16"/>
  <c r="H30" i="87"/>
  <c r="H28" i="87"/>
  <c r="H29" i="87"/>
  <c r="H31" i="87"/>
  <c r="H27" i="87"/>
  <c r="H1" i="87"/>
  <c r="AW1" i="84" s="1"/>
  <c r="A1" i="87"/>
  <c r="AP1" i="84" s="1"/>
  <c r="C38" i="87"/>
  <c r="C37" i="87"/>
  <c r="G51" i="87"/>
  <c r="E51" i="87"/>
  <c r="D51" i="87"/>
  <c r="F50" i="87"/>
  <c r="F49" i="87"/>
  <c r="F46" i="87"/>
  <c r="F45" i="87"/>
  <c r="F44" i="87"/>
  <c r="F43" i="87"/>
  <c r="F42" i="87"/>
  <c r="F41" i="87"/>
  <c r="F40" i="87"/>
  <c r="F32" i="87"/>
  <c r="F26" i="87"/>
  <c r="F25" i="87"/>
  <c r="F24" i="87"/>
  <c r="F23" i="87"/>
  <c r="F22" i="87"/>
  <c r="F21" i="87"/>
  <c r="F20" i="87"/>
  <c r="F19" i="87"/>
  <c r="F18" i="87"/>
  <c r="F17" i="87"/>
  <c r="F16" i="87"/>
  <c r="F15" i="87"/>
  <c r="F14" i="87"/>
  <c r="F13" i="87"/>
  <c r="F12" i="87"/>
  <c r="H38" i="87"/>
  <c r="G37" i="87"/>
  <c r="F38" i="87"/>
  <c r="E38" i="87"/>
  <c r="D38" i="87"/>
  <c r="A42" i="86" l="1"/>
  <c r="A43" i="86" s="1"/>
  <c r="S86" i="94"/>
  <c r="U86" i="94" s="1"/>
  <c r="G52" i="69"/>
  <c r="G54" i="69" s="1"/>
  <c r="Q64" i="69"/>
  <c r="W64" i="69" s="1"/>
  <c r="X52" i="69"/>
  <c r="X54" i="69" s="1"/>
  <c r="AL24" i="84"/>
  <c r="AM52" i="84"/>
  <c r="AM13" i="84"/>
  <c r="S124" i="94"/>
  <c r="U124" i="94" s="1"/>
  <c r="AM11" i="84"/>
  <c r="S95" i="94"/>
  <c r="U95" i="94" s="1"/>
  <c r="A95" i="78"/>
  <c r="D330" i="94"/>
  <c r="A68" i="3"/>
  <c r="D1139" i="94"/>
  <c r="D1233" i="94"/>
  <c r="D1186" i="94"/>
  <c r="HO67" i="84"/>
  <c r="C49" i="16"/>
  <c r="H49" i="87"/>
  <c r="H15" i="87"/>
  <c r="H23" i="87"/>
  <c r="H43" i="87"/>
  <c r="H12" i="87"/>
  <c r="H16" i="87"/>
  <c r="H24" i="87"/>
  <c r="H40" i="87"/>
  <c r="H44" i="87"/>
  <c r="H50" i="87"/>
  <c r="H13" i="87"/>
  <c r="H17" i="87"/>
  <c r="H21" i="87"/>
  <c r="H25" i="87"/>
  <c r="H41" i="87"/>
  <c r="H45" i="87"/>
  <c r="H19" i="87"/>
  <c r="H32" i="87"/>
  <c r="H20" i="87"/>
  <c r="H14" i="87"/>
  <c r="H22" i="87"/>
  <c r="H26" i="87"/>
  <c r="H46" i="87"/>
  <c r="H42" i="87"/>
  <c r="H18" i="87"/>
  <c r="F33" i="87"/>
  <c r="F51" i="87"/>
  <c r="A44" i="86" l="1"/>
  <c r="A45" i="86" s="1"/>
  <c r="A46" i="86" s="1"/>
  <c r="S126" i="94"/>
  <c r="U126" i="94" s="1"/>
  <c r="AM24" i="84"/>
  <c r="S135" i="94"/>
  <c r="U135" i="94" s="1"/>
  <c r="S97" i="94"/>
  <c r="U97" i="94" s="1"/>
  <c r="A96" i="78"/>
  <c r="D331" i="94"/>
  <c r="A69" i="3"/>
  <c r="D1140" i="94"/>
  <c r="D1234" i="94"/>
  <c r="D1187" i="94"/>
  <c r="HO68" i="84"/>
  <c r="C50" i="16"/>
  <c r="Q63" i="69"/>
  <c r="W63" i="69" s="1"/>
  <c r="H51" i="87"/>
  <c r="H33" i="87"/>
  <c r="A47" i="86" l="1"/>
  <c r="AL54" i="84"/>
  <c r="AL50" i="84"/>
  <c r="Q7" i="87"/>
  <c r="R7" i="87" s="1"/>
  <c r="R9" i="87" s="1"/>
  <c r="S137" i="94"/>
  <c r="U137" i="94" s="1"/>
  <c r="A97" i="78"/>
  <c r="D332" i="94"/>
  <c r="A72" i="3"/>
  <c r="D1141" i="94"/>
  <c r="D1235" i="94"/>
  <c r="D1188" i="94"/>
  <c r="HO69" i="84"/>
  <c r="A21" i="16"/>
  <c r="C55" i="16"/>
  <c r="C56" i="16" s="1"/>
  <c r="C57" i="16" s="1"/>
  <c r="C58" i="16" s="1"/>
  <c r="C59" i="16" s="1"/>
  <c r="C60" i="16" s="1"/>
  <c r="C61" i="16" s="1"/>
  <c r="P10" i="16"/>
  <c r="P18" i="16" s="1"/>
  <c r="P25" i="16" s="1"/>
  <c r="I25" i="14"/>
  <c r="E25" i="14"/>
  <c r="I24" i="14"/>
  <c r="E24" i="14"/>
  <c r="AM54" i="84" l="1"/>
  <c r="AM50" i="84"/>
  <c r="A98" i="78"/>
  <c r="D333" i="94"/>
  <c r="A73" i="3"/>
  <c r="D1189" i="94"/>
  <c r="D1142" i="94"/>
  <c r="D1236" i="94"/>
  <c r="HO72" i="84"/>
  <c r="C62" i="16"/>
  <c r="A48" i="86"/>
  <c r="N6" i="53"/>
  <c r="A99" i="78" l="1"/>
  <c r="D334" i="94"/>
  <c r="A76" i="3"/>
  <c r="D1190" i="94"/>
  <c r="D1143" i="94"/>
  <c r="D1237" i="94"/>
  <c r="HO73" i="84"/>
  <c r="C63" i="16"/>
  <c r="C64" i="16" s="1"/>
  <c r="A49" i="86"/>
  <c r="A100" i="78" l="1"/>
  <c r="D335" i="94"/>
  <c r="A77" i="3"/>
  <c r="D1144" i="94"/>
  <c r="D1191" i="94"/>
  <c r="D1238" i="94"/>
  <c r="HO76" i="84"/>
  <c r="C68" i="16"/>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C96" i="16" s="1"/>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P11" i="16"/>
  <c r="P19" i="16" s="1"/>
  <c r="P26" i="16" s="1"/>
  <c r="A22" i="16"/>
  <c r="A50" i="86"/>
  <c r="A51" i="86" s="1"/>
  <c r="A52" i="86" s="1"/>
  <c r="A53" i="86" s="1"/>
  <c r="A54" i="86" s="1"/>
  <c r="A55" i="86" s="1"/>
  <c r="A57" i="86" s="1"/>
  <c r="A101" i="78" l="1"/>
  <c r="D336" i="94"/>
  <c r="HO77" i="84"/>
  <c r="D1145" i="94"/>
  <c r="D1192" i="94"/>
  <c r="D1239" i="94"/>
  <c r="C123" i="16"/>
  <c r="P12" i="16"/>
  <c r="P20" i="16" s="1"/>
  <c r="P27" i="16" s="1"/>
  <c r="A23" i="16"/>
  <c r="M6" i="53"/>
  <c r="L6" i="53"/>
  <c r="K6" i="53"/>
  <c r="J6" i="53"/>
  <c r="I6" i="53"/>
  <c r="H6" i="53"/>
  <c r="G6" i="53"/>
  <c r="F6" i="53"/>
  <c r="E6" i="53"/>
  <c r="CS6" i="84" s="1"/>
  <c r="D6" i="53"/>
  <c r="CR6" i="84" s="1"/>
  <c r="C6" i="53"/>
  <c r="A102" i="78" l="1"/>
  <c r="D337" i="9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C134" i="16"/>
  <c r="C135" i="16" s="1"/>
  <c r="C136" i="16" s="1"/>
  <c r="C137" i="16" s="1"/>
  <c r="C138" i="16" s="1"/>
  <c r="C139" i="16" s="1"/>
  <c r="C140" i="16" s="1"/>
  <c r="C141" i="16" s="1"/>
  <c r="C142" i="16" s="1"/>
  <c r="C143" i="16" s="1"/>
  <c r="C144" i="16" s="1"/>
  <c r="C145" i="16" s="1"/>
  <c r="A24" i="16"/>
  <c r="A103" i="78" l="1"/>
  <c r="D338" i="94"/>
  <c r="DC64" i="84"/>
  <c r="T11" i="53"/>
  <c r="O19" i="53"/>
  <c r="DC19" i="84" s="1"/>
  <c r="DC10" i="84"/>
  <c r="O26" i="53"/>
  <c r="DC26" i="84" s="1"/>
  <c r="O42" i="53"/>
  <c r="O65" i="53"/>
  <c r="DC65" i="84" s="1"/>
  <c r="C147" i="16"/>
  <c r="A170" i="16"/>
  <c r="A150" i="16"/>
  <c r="A104" i="78" l="1"/>
  <c r="D339" i="94"/>
  <c r="DC42" i="84"/>
  <c r="O44" i="53"/>
  <c r="DC44" i="84" s="1"/>
  <c r="A26" i="16"/>
  <c r="P13" i="16"/>
  <c r="P21" i="16" s="1"/>
  <c r="P28" i="16" s="1"/>
  <c r="P5" i="16"/>
  <c r="C152" i="16"/>
  <c r="C153" i="16" s="1"/>
  <c r="C154" i="16" s="1"/>
  <c r="C155" i="16" s="1"/>
  <c r="C156" i="16" s="1"/>
  <c r="C157" i="16" s="1"/>
  <c r="C158" i="16" s="1"/>
  <c r="C159" i="16" s="1"/>
  <c r="C160" i="16" s="1"/>
  <c r="C161" i="16" s="1"/>
  <c r="C162" i="16" s="1"/>
  <c r="C163" i="16" s="1"/>
  <c r="C164" i="16" s="1"/>
  <c r="C165" i="16" s="1"/>
  <c r="C166" i="16" s="1"/>
  <c r="C167" i="16" s="1"/>
  <c r="C168" i="16" s="1"/>
  <c r="C169" i="16" s="1"/>
  <c r="C170" i="16" s="1"/>
  <c r="A105" i="78" l="1"/>
  <c r="D340" i="94"/>
  <c r="C173" i="16"/>
  <c r="C174" i="16" s="1"/>
  <c r="C175" i="16" s="1"/>
  <c r="C176" i="16" s="1"/>
  <c r="C177" i="16" s="1"/>
  <c r="C178" i="16" s="1"/>
  <c r="C179" i="16" s="1"/>
  <c r="C180" i="16" s="1"/>
  <c r="C181" i="16" s="1"/>
  <c r="A145" i="16"/>
  <c r="P33" i="16"/>
  <c r="A106" i="78" l="1"/>
  <c r="D341" i="94"/>
  <c r="A192" i="16"/>
  <c r="A184" i="16"/>
  <c r="C182" i="16"/>
  <c r="G96" i="12"/>
  <c r="F96" i="12"/>
  <c r="E96" i="12"/>
  <c r="D96" i="12"/>
  <c r="EB96" i="84" s="1"/>
  <c r="G859" i="94" s="1"/>
  <c r="E95" i="12"/>
  <c r="D95" i="12"/>
  <c r="EB95" i="84" s="1"/>
  <c r="G858" i="94" s="1"/>
  <c r="E94" i="12"/>
  <c r="EC94" i="84" s="1"/>
  <c r="H857" i="94" s="1"/>
  <c r="D94" i="12"/>
  <c r="EB94" i="84" s="1"/>
  <c r="G857" i="94" s="1"/>
  <c r="Q90" i="12"/>
  <c r="EO90" i="84" s="1"/>
  <c r="Q89" i="12"/>
  <c r="EO89" i="84" s="1"/>
  <c r="Q87" i="12"/>
  <c r="EO87" i="84" s="1"/>
  <c r="Q86" i="12"/>
  <c r="EO86" i="84" s="1"/>
  <c r="D85" i="12"/>
  <c r="EB85" i="84" s="1"/>
  <c r="G848" i="94" s="1"/>
  <c r="Q84" i="12"/>
  <c r="EO84" i="84" s="1"/>
  <c r="Q83" i="12"/>
  <c r="EO83" i="84" s="1"/>
  <c r="C77" i="12"/>
  <c r="E63" i="12" l="1"/>
  <c r="EC96" i="84"/>
  <c r="H859" i="94" s="1"/>
  <c r="G63" i="12"/>
  <c r="EE96" i="84"/>
  <c r="J859" i="94" s="1"/>
  <c r="E62" i="12"/>
  <c r="EC95" i="84"/>
  <c r="H858" i="94" s="1"/>
  <c r="F63" i="12"/>
  <c r="ED96" i="84"/>
  <c r="I859" i="94" s="1"/>
  <c r="A107" i="78"/>
  <c r="D342" i="94"/>
  <c r="P14" i="16"/>
  <c r="P22" i="16" s="1"/>
  <c r="P29" i="16" s="1"/>
  <c r="P6" i="16"/>
  <c r="C185" i="16"/>
  <c r="C186" i="16" s="1"/>
  <c r="C187" i="16" s="1"/>
  <c r="C188" i="16" s="1"/>
  <c r="C189" i="16" s="1"/>
  <c r="C190" i="16" s="1"/>
  <c r="C191" i="16" s="1"/>
  <c r="C192" i="16" s="1"/>
  <c r="A27" i="16"/>
  <c r="D62" i="12"/>
  <c r="D63" i="12"/>
  <c r="E97" i="12"/>
  <c r="EC97" i="84" s="1"/>
  <c r="H860" i="94" s="1"/>
  <c r="Q85" i="12"/>
  <c r="EO85" i="84" s="1"/>
  <c r="Q88" i="12"/>
  <c r="EO88" i="84" s="1"/>
  <c r="Q91" i="12"/>
  <c r="EO91" i="84" s="1"/>
  <c r="D97" i="12"/>
  <c r="EB97" i="84" s="1"/>
  <c r="G860" i="94" s="1"/>
  <c r="E64" i="12" l="1"/>
  <c r="H836" i="94" s="1"/>
  <c r="I835" i="94"/>
  <c r="ED63" i="84"/>
  <c r="H834" i="94"/>
  <c r="EC62" i="84"/>
  <c r="J835" i="94"/>
  <c r="EE63" i="84"/>
  <c r="G834" i="94"/>
  <c r="EB62" i="84"/>
  <c r="G835" i="94"/>
  <c r="EB63" i="84"/>
  <c r="H835" i="94"/>
  <c r="EC63" i="84"/>
  <c r="A108" i="78"/>
  <c r="D344" i="94" s="1"/>
  <c r="D343" i="94"/>
  <c r="A181" i="16"/>
  <c r="P34" i="16"/>
  <c r="C195" i="16"/>
  <c r="C196" i="16" s="1"/>
  <c r="C208" i="16" s="1"/>
  <c r="C209" i="16" s="1"/>
  <c r="C210" i="16" s="1"/>
  <c r="C212" i="16" s="1"/>
  <c r="C213" i="16" s="1"/>
  <c r="C215" i="16" s="1"/>
  <c r="E38" i="78"/>
  <c r="F38" i="78"/>
  <c r="G38" i="78"/>
  <c r="H38" i="78"/>
  <c r="I38" i="78"/>
  <c r="J38" i="78"/>
  <c r="K38" i="78"/>
  <c r="L38" i="78"/>
  <c r="M38" i="78"/>
  <c r="N38" i="78"/>
  <c r="O38" i="78"/>
  <c r="EC64" i="84" l="1"/>
  <c r="P15" i="16"/>
  <c r="P23" i="16" s="1"/>
  <c r="P30" i="16" s="1"/>
  <c r="P7" i="16"/>
  <c r="A30" i="16"/>
  <c r="A58" i="86"/>
  <c r="A59" i="86" l="1"/>
  <c r="A60" i="86" l="1"/>
  <c r="A61" i="86" s="1"/>
  <c r="A68" i="86" s="1"/>
  <c r="A69" i="86" l="1"/>
  <c r="A70" i="86" s="1"/>
  <c r="G57" i="60"/>
  <c r="I53" i="60"/>
  <c r="F53" i="60"/>
  <c r="I21" i="60"/>
  <c r="F21" i="60"/>
  <c r="E21" i="60"/>
  <c r="G20" i="60"/>
  <c r="G19" i="60"/>
  <c r="G18" i="60"/>
  <c r="G17" i="60"/>
  <c r="G16" i="60"/>
  <c r="G15" i="60"/>
  <c r="G14" i="60"/>
  <c r="G13" i="60"/>
  <c r="G12" i="60"/>
  <c r="G11" i="60"/>
  <c r="G10" i="60"/>
  <c r="G9" i="60"/>
  <c r="P7" i="60"/>
  <c r="P5" i="60"/>
  <c r="A1" i="60"/>
  <c r="MH1" i="84" s="1"/>
  <c r="I215" i="16"/>
  <c r="R30" i="16" s="1"/>
  <c r="G215" i="16"/>
  <c r="I192" i="16"/>
  <c r="I182" i="16"/>
  <c r="R29" i="16" s="1"/>
  <c r="G182" i="16"/>
  <c r="I170" i="16"/>
  <c r="I147" i="16"/>
  <c r="G147" i="16"/>
  <c r="I120" i="16"/>
  <c r="R27" i="16" s="1"/>
  <c r="F120" i="16"/>
  <c r="R20" i="16" s="1"/>
  <c r="E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I64" i="16"/>
  <c r="R26" i="16" s="1"/>
  <c r="F64" i="16"/>
  <c r="E64" i="16"/>
  <c r="R11" i="16" s="1"/>
  <c r="G63" i="16"/>
  <c r="G62" i="16"/>
  <c r="G61" i="16"/>
  <c r="G60" i="16"/>
  <c r="G59" i="16"/>
  <c r="G58" i="16"/>
  <c r="G57" i="16"/>
  <c r="G56" i="16"/>
  <c r="G55" i="16"/>
  <c r="G48" i="16"/>
  <c r="G46" i="16"/>
  <c r="R43" i="16"/>
  <c r="G45" i="16"/>
  <c r="G44" i="16"/>
  <c r="R41" i="16"/>
  <c r="G43" i="16"/>
  <c r="G41" i="16"/>
  <c r="G40" i="16"/>
  <c r="G39" i="16"/>
  <c r="G38" i="16"/>
  <c r="G37" i="16"/>
  <c r="G36" i="16"/>
  <c r="R34" i="16"/>
  <c r="R33" i="16"/>
  <c r="D32" i="16"/>
  <c r="G30" i="16"/>
  <c r="G29" i="16"/>
  <c r="R28" i="16"/>
  <c r="G28" i="16"/>
  <c r="G27" i="16"/>
  <c r="G26" i="16"/>
  <c r="R25" i="16"/>
  <c r="I24" i="16"/>
  <c r="F24" i="16"/>
  <c r="F32" i="16" s="1"/>
  <c r="E24" i="16"/>
  <c r="E32" i="16" s="1"/>
  <c r="R23" i="16"/>
  <c r="G23" i="16"/>
  <c r="R22" i="16"/>
  <c r="G22" i="16"/>
  <c r="R21" i="16"/>
  <c r="G21" i="16"/>
  <c r="I19" i="16"/>
  <c r="G19" i="16"/>
  <c r="R18" i="16"/>
  <c r="R15" i="16"/>
  <c r="R14" i="16"/>
  <c r="I13" i="16"/>
  <c r="G13" i="16"/>
  <c r="R13" i="16"/>
  <c r="R7" i="16"/>
  <c r="R6" i="16"/>
  <c r="R5" i="16"/>
  <c r="E4" i="16"/>
  <c r="E1" i="16"/>
  <c r="MB1" i="84" s="1"/>
  <c r="D1" i="16"/>
  <c r="A1" i="16"/>
  <c r="LX1" i="84" s="1"/>
  <c r="F151" i="68"/>
  <c r="E151" i="68"/>
  <c r="J150" i="68"/>
  <c r="I150" i="68"/>
  <c r="LT150" i="84" s="1"/>
  <c r="H150" i="68"/>
  <c r="LS150" i="84" s="1"/>
  <c r="G150" i="68"/>
  <c r="LR150" i="84" s="1"/>
  <c r="J149" i="68"/>
  <c r="I149" i="68"/>
  <c r="LT149" i="84" s="1"/>
  <c r="H149" i="68"/>
  <c r="LS149" i="84" s="1"/>
  <c r="G149" i="68"/>
  <c r="LR149" i="84" s="1"/>
  <c r="J148" i="68"/>
  <c r="I148" i="68"/>
  <c r="LT148" i="84" s="1"/>
  <c r="H148" i="68"/>
  <c r="LS148" i="84" s="1"/>
  <c r="G148" i="68"/>
  <c r="LR148" i="84" s="1"/>
  <c r="J147" i="68"/>
  <c r="I147" i="68"/>
  <c r="LT147" i="84" s="1"/>
  <c r="H147" i="68"/>
  <c r="LS147" i="84" s="1"/>
  <c r="G147" i="68"/>
  <c r="LR147" i="84" s="1"/>
  <c r="J146" i="68"/>
  <c r="I146" i="68"/>
  <c r="LT146" i="84" s="1"/>
  <c r="H146" i="68"/>
  <c r="LS146" i="84" s="1"/>
  <c r="G146" i="68"/>
  <c r="LR146" i="84" s="1"/>
  <c r="J145" i="68"/>
  <c r="I145" i="68"/>
  <c r="LT145" i="84" s="1"/>
  <c r="H145" i="68"/>
  <c r="LS145" i="84" s="1"/>
  <c r="G145" i="68"/>
  <c r="LR145" i="84" s="1"/>
  <c r="J144" i="68"/>
  <c r="I144" i="68"/>
  <c r="LT144" i="84" s="1"/>
  <c r="H144" i="68"/>
  <c r="LS144" i="84" s="1"/>
  <c r="G144" i="68"/>
  <c r="LR144" i="84" s="1"/>
  <c r="J143" i="68"/>
  <c r="I143" i="68"/>
  <c r="LT143" i="84" s="1"/>
  <c r="H143" i="68"/>
  <c r="LS143" i="84" s="1"/>
  <c r="G143" i="68"/>
  <c r="LR143" i="84" s="1"/>
  <c r="J142" i="68"/>
  <c r="I142" i="68"/>
  <c r="LT142" i="84" s="1"/>
  <c r="H142" i="68"/>
  <c r="LS142" i="84" s="1"/>
  <c r="G142" i="68"/>
  <c r="LR142" i="84" s="1"/>
  <c r="J141" i="68"/>
  <c r="I141" i="68"/>
  <c r="LT141" i="84" s="1"/>
  <c r="H141" i="68"/>
  <c r="LS141" i="84" s="1"/>
  <c r="G141" i="68"/>
  <c r="LR141" i="84" s="1"/>
  <c r="J140" i="68"/>
  <c r="I140" i="68"/>
  <c r="LT140" i="84" s="1"/>
  <c r="H140" i="68"/>
  <c r="LS140" i="84" s="1"/>
  <c r="G140" i="68"/>
  <c r="LR140" i="84" s="1"/>
  <c r="J139" i="68"/>
  <c r="I139" i="68"/>
  <c r="LT139" i="84" s="1"/>
  <c r="H139" i="68"/>
  <c r="LS139" i="84" s="1"/>
  <c r="G139" i="68"/>
  <c r="LR139" i="84" s="1"/>
  <c r="J138" i="68"/>
  <c r="I138" i="68"/>
  <c r="LT138" i="84" s="1"/>
  <c r="H138" i="68"/>
  <c r="LS138" i="84" s="1"/>
  <c r="G138" i="68"/>
  <c r="LR138" i="84" s="1"/>
  <c r="J137" i="68"/>
  <c r="I137" i="68"/>
  <c r="LT137" i="84" s="1"/>
  <c r="H137" i="68"/>
  <c r="LS137" i="84" s="1"/>
  <c r="G137" i="68"/>
  <c r="LR137" i="84" s="1"/>
  <c r="J136" i="68"/>
  <c r="I136" i="68"/>
  <c r="LT136" i="84" s="1"/>
  <c r="H136" i="68"/>
  <c r="LS136" i="84" s="1"/>
  <c r="G136" i="68"/>
  <c r="LR136" i="84" s="1"/>
  <c r="J135" i="68"/>
  <c r="I135" i="68"/>
  <c r="LT135" i="84" s="1"/>
  <c r="H135" i="68"/>
  <c r="LS135" i="84" s="1"/>
  <c r="G135" i="68"/>
  <c r="LR135" i="84" s="1"/>
  <c r="J134" i="68"/>
  <c r="I134" i="68"/>
  <c r="LT134" i="84" s="1"/>
  <c r="H134" i="68"/>
  <c r="LS134" i="84" s="1"/>
  <c r="G134" i="68"/>
  <c r="LR134" i="84" s="1"/>
  <c r="J133" i="68"/>
  <c r="I133" i="68"/>
  <c r="LT133" i="84" s="1"/>
  <c r="H133" i="68"/>
  <c r="LS133" i="84" s="1"/>
  <c r="G133" i="68"/>
  <c r="LR133" i="84" s="1"/>
  <c r="J132" i="68"/>
  <c r="I132" i="68"/>
  <c r="LT132" i="84" s="1"/>
  <c r="H132" i="68"/>
  <c r="LS132" i="84" s="1"/>
  <c r="G132" i="68"/>
  <c r="LR132" i="84" s="1"/>
  <c r="J131" i="68"/>
  <c r="I131" i="68"/>
  <c r="LT131" i="84" s="1"/>
  <c r="H131" i="68"/>
  <c r="LS131" i="84" s="1"/>
  <c r="G131" i="68"/>
  <c r="LR131" i="84" s="1"/>
  <c r="J130" i="68"/>
  <c r="I130" i="68"/>
  <c r="LT130" i="84" s="1"/>
  <c r="H130" i="68"/>
  <c r="LS130" i="84" s="1"/>
  <c r="G130" i="68"/>
  <c r="LR130" i="84" s="1"/>
  <c r="J129" i="68"/>
  <c r="I129" i="68"/>
  <c r="LT129" i="84" s="1"/>
  <c r="H129" i="68"/>
  <c r="LS129" i="84" s="1"/>
  <c r="G129" i="68"/>
  <c r="LR129" i="84" s="1"/>
  <c r="J128" i="68"/>
  <c r="I128" i="68"/>
  <c r="LT128" i="84" s="1"/>
  <c r="H128" i="68"/>
  <c r="LS128" i="84" s="1"/>
  <c r="G128" i="68"/>
  <c r="LR128" i="84" s="1"/>
  <c r="J127" i="68"/>
  <c r="I127" i="68"/>
  <c r="LT127" i="84" s="1"/>
  <c r="H127" i="68"/>
  <c r="LS127" i="84" s="1"/>
  <c r="G127" i="68"/>
  <c r="LR127" i="84" s="1"/>
  <c r="J126" i="68"/>
  <c r="I126" i="68"/>
  <c r="LT126" i="84" s="1"/>
  <c r="H126" i="68"/>
  <c r="LS126" i="84" s="1"/>
  <c r="G126" i="68"/>
  <c r="LR126" i="84" s="1"/>
  <c r="J125" i="68"/>
  <c r="I125" i="68"/>
  <c r="LT125" i="84" s="1"/>
  <c r="H125" i="68"/>
  <c r="LS125" i="84" s="1"/>
  <c r="G125" i="68"/>
  <c r="LR125" i="84" s="1"/>
  <c r="J124" i="68"/>
  <c r="I124" i="68"/>
  <c r="LT124" i="84" s="1"/>
  <c r="H124" i="68"/>
  <c r="LS124" i="84" s="1"/>
  <c r="G124" i="68"/>
  <c r="LR124" i="84" s="1"/>
  <c r="J123" i="68"/>
  <c r="I123" i="68"/>
  <c r="LT123" i="84" s="1"/>
  <c r="H123" i="68"/>
  <c r="LS123" i="84" s="1"/>
  <c r="G123" i="68"/>
  <c r="LR123" i="84" s="1"/>
  <c r="J122" i="68"/>
  <c r="I122" i="68"/>
  <c r="LT122" i="84" s="1"/>
  <c r="H122" i="68"/>
  <c r="LS122" i="84" s="1"/>
  <c r="G122" i="68"/>
  <c r="LR122" i="84" s="1"/>
  <c r="J121" i="68"/>
  <c r="I121" i="68"/>
  <c r="LT121" i="84" s="1"/>
  <c r="H121" i="68"/>
  <c r="LS121" i="84" s="1"/>
  <c r="G121" i="68"/>
  <c r="LR121" i="84" s="1"/>
  <c r="J120" i="68"/>
  <c r="I120" i="68"/>
  <c r="LT120" i="84" s="1"/>
  <c r="H120" i="68"/>
  <c r="LS120" i="84" s="1"/>
  <c r="G120" i="68"/>
  <c r="LR120" i="84" s="1"/>
  <c r="J119" i="68"/>
  <c r="I119" i="68"/>
  <c r="LT119" i="84" s="1"/>
  <c r="H119" i="68"/>
  <c r="LS119" i="84" s="1"/>
  <c r="G119" i="68"/>
  <c r="LR119" i="84" s="1"/>
  <c r="J118" i="68"/>
  <c r="I118" i="68"/>
  <c r="LT118" i="84" s="1"/>
  <c r="H118" i="68"/>
  <c r="LS118" i="84" s="1"/>
  <c r="G118" i="68"/>
  <c r="LR118" i="84" s="1"/>
  <c r="J117" i="68"/>
  <c r="I117" i="68"/>
  <c r="LT117" i="84" s="1"/>
  <c r="H117" i="68"/>
  <c r="LS117" i="84" s="1"/>
  <c r="G117" i="68"/>
  <c r="LR117" i="84" s="1"/>
  <c r="J116" i="68"/>
  <c r="I116" i="68"/>
  <c r="LT116" i="84" s="1"/>
  <c r="H116" i="68"/>
  <c r="LS116" i="84" s="1"/>
  <c r="G116" i="68"/>
  <c r="LR116" i="84" s="1"/>
  <c r="J115" i="68"/>
  <c r="I115" i="68"/>
  <c r="LT115" i="84" s="1"/>
  <c r="H115" i="68"/>
  <c r="LS115" i="84" s="1"/>
  <c r="G115" i="68"/>
  <c r="LR115" i="84" s="1"/>
  <c r="J114" i="68"/>
  <c r="I114" i="68"/>
  <c r="LT114" i="84" s="1"/>
  <c r="H114" i="68"/>
  <c r="LS114" i="84" s="1"/>
  <c r="G114" i="68"/>
  <c r="LR114" i="84" s="1"/>
  <c r="J113" i="68"/>
  <c r="I113" i="68"/>
  <c r="LT113" i="84" s="1"/>
  <c r="H113" i="68"/>
  <c r="LS113" i="84" s="1"/>
  <c r="G113" i="68"/>
  <c r="LR113" i="84" s="1"/>
  <c r="J112" i="68"/>
  <c r="I112" i="68"/>
  <c r="LT112" i="84" s="1"/>
  <c r="H112" i="68"/>
  <c r="LS112" i="84" s="1"/>
  <c r="G112" i="68"/>
  <c r="LR112" i="84" s="1"/>
  <c r="J111" i="68"/>
  <c r="I111" i="68"/>
  <c r="LT111" i="84" s="1"/>
  <c r="H111" i="68"/>
  <c r="LS111" i="84" s="1"/>
  <c r="G111" i="68"/>
  <c r="LR111" i="84" s="1"/>
  <c r="J110" i="68"/>
  <c r="I110" i="68"/>
  <c r="LT110" i="84" s="1"/>
  <c r="H110" i="68"/>
  <c r="LS110" i="84" s="1"/>
  <c r="G110" i="68"/>
  <c r="LR110" i="84" s="1"/>
  <c r="J109" i="68"/>
  <c r="I109" i="68"/>
  <c r="LT109" i="84" s="1"/>
  <c r="H109" i="68"/>
  <c r="LS109" i="84" s="1"/>
  <c r="G109" i="68"/>
  <c r="LR109" i="84" s="1"/>
  <c r="J108" i="68"/>
  <c r="I108" i="68"/>
  <c r="LT108" i="84" s="1"/>
  <c r="H108" i="68"/>
  <c r="LS108" i="84" s="1"/>
  <c r="G108" i="68"/>
  <c r="LR108" i="84" s="1"/>
  <c r="J107" i="68"/>
  <c r="I107" i="68"/>
  <c r="LT107" i="84" s="1"/>
  <c r="H107" i="68"/>
  <c r="LS107" i="84" s="1"/>
  <c r="G107" i="68"/>
  <c r="LR107" i="84" s="1"/>
  <c r="J106" i="68"/>
  <c r="I106" i="68"/>
  <c r="LT106" i="84" s="1"/>
  <c r="H106" i="68"/>
  <c r="LS106" i="84" s="1"/>
  <c r="G106" i="68"/>
  <c r="LR106" i="84" s="1"/>
  <c r="J105" i="68"/>
  <c r="I105" i="68"/>
  <c r="LT105" i="84" s="1"/>
  <c r="H105" i="68"/>
  <c r="LS105" i="84" s="1"/>
  <c r="G105" i="68"/>
  <c r="LR105" i="84" s="1"/>
  <c r="J104" i="68"/>
  <c r="I104" i="68"/>
  <c r="LT104" i="84" s="1"/>
  <c r="H104" i="68"/>
  <c r="LS104" i="84" s="1"/>
  <c r="G104" i="68"/>
  <c r="LR104" i="84" s="1"/>
  <c r="J103" i="68"/>
  <c r="I103" i="68"/>
  <c r="LT103" i="84" s="1"/>
  <c r="H103" i="68"/>
  <c r="LS103" i="84" s="1"/>
  <c r="G103" i="68"/>
  <c r="LR103" i="84" s="1"/>
  <c r="J102" i="68"/>
  <c r="I102" i="68"/>
  <c r="LT102" i="84" s="1"/>
  <c r="H102" i="68"/>
  <c r="LS102" i="84" s="1"/>
  <c r="G102" i="68"/>
  <c r="LR102" i="84" s="1"/>
  <c r="J101" i="68"/>
  <c r="I101" i="68"/>
  <c r="LT101" i="84" s="1"/>
  <c r="H101" i="68"/>
  <c r="LS101" i="84" s="1"/>
  <c r="G101" i="68"/>
  <c r="LR101" i="84" s="1"/>
  <c r="J100" i="68"/>
  <c r="I100" i="68"/>
  <c r="LT100" i="84" s="1"/>
  <c r="H100" i="68"/>
  <c r="LS100" i="84" s="1"/>
  <c r="G100" i="68"/>
  <c r="LR100" i="84" s="1"/>
  <c r="J99" i="68"/>
  <c r="I99" i="68"/>
  <c r="LT99" i="84" s="1"/>
  <c r="H99" i="68"/>
  <c r="LS99" i="84" s="1"/>
  <c r="G99" i="68"/>
  <c r="LR99" i="84" s="1"/>
  <c r="J98" i="68"/>
  <c r="I98" i="68"/>
  <c r="LT98" i="84" s="1"/>
  <c r="H98" i="68"/>
  <c r="LS98" i="84" s="1"/>
  <c r="G98" i="68"/>
  <c r="LR98" i="84" s="1"/>
  <c r="J97" i="68"/>
  <c r="I97" i="68"/>
  <c r="LT97" i="84" s="1"/>
  <c r="H97" i="68"/>
  <c r="LS97" i="84" s="1"/>
  <c r="G97" i="68"/>
  <c r="LR97" i="84" s="1"/>
  <c r="J96" i="68"/>
  <c r="I96" i="68"/>
  <c r="LT96" i="84" s="1"/>
  <c r="H96" i="68"/>
  <c r="LS96" i="84" s="1"/>
  <c r="G96" i="68"/>
  <c r="LR96" i="84" s="1"/>
  <c r="J95" i="68"/>
  <c r="I95" i="68"/>
  <c r="LT95" i="84" s="1"/>
  <c r="H95" i="68"/>
  <c r="LS95" i="84" s="1"/>
  <c r="G95" i="68"/>
  <c r="LR95" i="84" s="1"/>
  <c r="J94" i="68"/>
  <c r="I94" i="68"/>
  <c r="LT94" i="84" s="1"/>
  <c r="H94" i="68"/>
  <c r="LS94" i="84" s="1"/>
  <c r="G94" i="68"/>
  <c r="LR94" i="84" s="1"/>
  <c r="J93" i="68"/>
  <c r="I93" i="68"/>
  <c r="LT93" i="84" s="1"/>
  <c r="H93" i="68"/>
  <c r="LS93" i="84" s="1"/>
  <c r="G93" i="68"/>
  <c r="LR93" i="84" s="1"/>
  <c r="J92" i="68"/>
  <c r="I92" i="68"/>
  <c r="LT92" i="84" s="1"/>
  <c r="H92" i="68"/>
  <c r="LS92" i="84" s="1"/>
  <c r="G92" i="68"/>
  <c r="LR92" i="84" s="1"/>
  <c r="J91" i="68"/>
  <c r="I91" i="68"/>
  <c r="LT91" i="84" s="1"/>
  <c r="H91" i="68"/>
  <c r="LS91" i="84" s="1"/>
  <c r="G91" i="68"/>
  <c r="LR91" i="84" s="1"/>
  <c r="J90" i="68"/>
  <c r="I90" i="68"/>
  <c r="LT90" i="84" s="1"/>
  <c r="H90" i="68"/>
  <c r="LS90" i="84" s="1"/>
  <c r="G90" i="68"/>
  <c r="LR90" i="84" s="1"/>
  <c r="J89" i="68"/>
  <c r="I89" i="68"/>
  <c r="LT89" i="84" s="1"/>
  <c r="H89" i="68"/>
  <c r="LS89" i="84" s="1"/>
  <c r="G89" i="68"/>
  <c r="LR89" i="84" s="1"/>
  <c r="J88" i="68"/>
  <c r="I88" i="68"/>
  <c r="LT88" i="84" s="1"/>
  <c r="H88" i="68"/>
  <c r="LS88" i="84" s="1"/>
  <c r="G88" i="68"/>
  <c r="LR88" i="84" s="1"/>
  <c r="J87" i="68"/>
  <c r="I87" i="68"/>
  <c r="LT87" i="84" s="1"/>
  <c r="H87" i="68"/>
  <c r="LS87" i="84" s="1"/>
  <c r="G87" i="68"/>
  <c r="LR87" i="84" s="1"/>
  <c r="J86" i="68"/>
  <c r="I86" i="68"/>
  <c r="LT86" i="84" s="1"/>
  <c r="H86" i="68"/>
  <c r="LS86" i="84" s="1"/>
  <c r="G86" i="68"/>
  <c r="LR86" i="84" s="1"/>
  <c r="J85" i="68"/>
  <c r="I85" i="68"/>
  <c r="LT85" i="84" s="1"/>
  <c r="H85" i="68"/>
  <c r="LS85" i="84" s="1"/>
  <c r="G85" i="68"/>
  <c r="LR85" i="84" s="1"/>
  <c r="J84" i="68"/>
  <c r="I84" i="68"/>
  <c r="LT84" i="84" s="1"/>
  <c r="H84" i="68"/>
  <c r="LS84" i="84" s="1"/>
  <c r="G84" i="68"/>
  <c r="LR84" i="84" s="1"/>
  <c r="J83" i="68"/>
  <c r="I83" i="68"/>
  <c r="LT83" i="84" s="1"/>
  <c r="H83" i="68"/>
  <c r="LS83" i="84" s="1"/>
  <c r="G83" i="68"/>
  <c r="LR83" i="84" s="1"/>
  <c r="J82" i="68"/>
  <c r="I82" i="68"/>
  <c r="LT82" i="84" s="1"/>
  <c r="H82" i="68"/>
  <c r="LS82" i="84" s="1"/>
  <c r="G82" i="68"/>
  <c r="LR82" i="84" s="1"/>
  <c r="J81" i="68"/>
  <c r="I81" i="68"/>
  <c r="LT81" i="84" s="1"/>
  <c r="H81" i="68"/>
  <c r="LS81" i="84" s="1"/>
  <c r="G81" i="68"/>
  <c r="LR81" i="84" s="1"/>
  <c r="J80" i="68"/>
  <c r="I80" i="68"/>
  <c r="LT80" i="84" s="1"/>
  <c r="H80" i="68"/>
  <c r="LS80" i="84" s="1"/>
  <c r="G80" i="68"/>
  <c r="LR80" i="84" s="1"/>
  <c r="J79" i="68"/>
  <c r="I79" i="68"/>
  <c r="LT79" i="84" s="1"/>
  <c r="H79" i="68"/>
  <c r="LS79" i="84" s="1"/>
  <c r="G79" i="68"/>
  <c r="LR79" i="84" s="1"/>
  <c r="J78" i="68"/>
  <c r="I78" i="68"/>
  <c r="LT78" i="84" s="1"/>
  <c r="H78" i="68"/>
  <c r="LS78" i="84" s="1"/>
  <c r="G78" i="68"/>
  <c r="LR78" i="84" s="1"/>
  <c r="J77" i="68"/>
  <c r="I77" i="68"/>
  <c r="LT77" i="84" s="1"/>
  <c r="H77" i="68"/>
  <c r="LS77" i="84" s="1"/>
  <c r="G77" i="68"/>
  <c r="LR77" i="84" s="1"/>
  <c r="J76" i="68"/>
  <c r="I76" i="68"/>
  <c r="LT76" i="84" s="1"/>
  <c r="H76" i="68"/>
  <c r="LS76" i="84" s="1"/>
  <c r="G76" i="68"/>
  <c r="LR76" i="84" s="1"/>
  <c r="J75" i="68"/>
  <c r="I75" i="68"/>
  <c r="LT75" i="84" s="1"/>
  <c r="H75" i="68"/>
  <c r="LS75" i="84" s="1"/>
  <c r="G75" i="68"/>
  <c r="LR75" i="84" s="1"/>
  <c r="J74" i="68"/>
  <c r="I74" i="68"/>
  <c r="LT74" i="84" s="1"/>
  <c r="H74" i="68"/>
  <c r="LS74" i="84" s="1"/>
  <c r="G74" i="68"/>
  <c r="LR74" i="84" s="1"/>
  <c r="J73" i="68"/>
  <c r="I73" i="68"/>
  <c r="LT73" i="84" s="1"/>
  <c r="H73" i="68"/>
  <c r="LS73" i="84" s="1"/>
  <c r="G73" i="68"/>
  <c r="LR73" i="84" s="1"/>
  <c r="J72" i="68"/>
  <c r="I72" i="68"/>
  <c r="LT72" i="84" s="1"/>
  <c r="H72" i="68"/>
  <c r="LS72" i="84" s="1"/>
  <c r="G72" i="68"/>
  <c r="LR72" i="84" s="1"/>
  <c r="J71" i="68"/>
  <c r="I71" i="68"/>
  <c r="LT71" i="84" s="1"/>
  <c r="H71" i="68"/>
  <c r="LS71" i="84" s="1"/>
  <c r="G71" i="68"/>
  <c r="LR71" i="84" s="1"/>
  <c r="J70" i="68"/>
  <c r="I70" i="68"/>
  <c r="LT70" i="84" s="1"/>
  <c r="H70" i="68"/>
  <c r="LS70" i="84" s="1"/>
  <c r="G70" i="68"/>
  <c r="LR70" i="84" s="1"/>
  <c r="J69" i="68"/>
  <c r="I69" i="68"/>
  <c r="LT69" i="84" s="1"/>
  <c r="H69" i="68"/>
  <c r="LS69" i="84" s="1"/>
  <c r="G69" i="68"/>
  <c r="LR69" i="84" s="1"/>
  <c r="J68" i="68"/>
  <c r="I68" i="68"/>
  <c r="LT68" i="84" s="1"/>
  <c r="H68" i="68"/>
  <c r="LS68" i="84" s="1"/>
  <c r="G68" i="68"/>
  <c r="LR68" i="84" s="1"/>
  <c r="J67" i="68"/>
  <c r="I67" i="68"/>
  <c r="LT67" i="84" s="1"/>
  <c r="H67" i="68"/>
  <c r="LS67" i="84" s="1"/>
  <c r="G67" i="68"/>
  <c r="LR67" i="84" s="1"/>
  <c r="J66" i="68"/>
  <c r="I66" i="68"/>
  <c r="LT66" i="84" s="1"/>
  <c r="H66" i="68"/>
  <c r="LS66" i="84" s="1"/>
  <c r="G66" i="68"/>
  <c r="LR66" i="84" s="1"/>
  <c r="J65" i="68"/>
  <c r="I65" i="68"/>
  <c r="LT65" i="84" s="1"/>
  <c r="H65" i="68"/>
  <c r="LS65" i="84" s="1"/>
  <c r="G65" i="68"/>
  <c r="LR65" i="84" s="1"/>
  <c r="J64" i="68"/>
  <c r="I64" i="68"/>
  <c r="LT64" i="84" s="1"/>
  <c r="H64" i="68"/>
  <c r="LS64" i="84" s="1"/>
  <c r="G64" i="68"/>
  <c r="LR64" i="84" s="1"/>
  <c r="J63" i="68"/>
  <c r="I63" i="68"/>
  <c r="LT63" i="84" s="1"/>
  <c r="H63" i="68"/>
  <c r="LS63" i="84" s="1"/>
  <c r="G63" i="68"/>
  <c r="LR63" i="84" s="1"/>
  <c r="J62" i="68"/>
  <c r="I62" i="68"/>
  <c r="LT62" i="84" s="1"/>
  <c r="H62" i="68"/>
  <c r="LS62" i="84" s="1"/>
  <c r="G62" i="68"/>
  <c r="LR62" i="84" s="1"/>
  <c r="J61" i="68"/>
  <c r="I61" i="68"/>
  <c r="LT61" i="84" s="1"/>
  <c r="H61" i="68"/>
  <c r="LS61" i="84" s="1"/>
  <c r="G61" i="68"/>
  <c r="LR61" i="84" s="1"/>
  <c r="J60" i="68"/>
  <c r="I60" i="68"/>
  <c r="LT60" i="84" s="1"/>
  <c r="H60" i="68"/>
  <c r="LS60" i="84" s="1"/>
  <c r="G60" i="68"/>
  <c r="LR60" i="84" s="1"/>
  <c r="J59" i="68"/>
  <c r="I59" i="68"/>
  <c r="LT59" i="84" s="1"/>
  <c r="H59" i="68"/>
  <c r="LS59" i="84" s="1"/>
  <c r="G59" i="68"/>
  <c r="LR59" i="84" s="1"/>
  <c r="J58" i="68"/>
  <c r="I58" i="68"/>
  <c r="LT58" i="84" s="1"/>
  <c r="H58" i="68"/>
  <c r="LS58" i="84" s="1"/>
  <c r="G58" i="68"/>
  <c r="LR58" i="84" s="1"/>
  <c r="J57" i="68"/>
  <c r="I57" i="68"/>
  <c r="LT57" i="84" s="1"/>
  <c r="H57" i="68"/>
  <c r="LS57" i="84" s="1"/>
  <c r="G57" i="68"/>
  <c r="LR57" i="84" s="1"/>
  <c r="J56" i="68"/>
  <c r="I56" i="68"/>
  <c r="LT56" i="84" s="1"/>
  <c r="H56" i="68"/>
  <c r="LS56" i="84" s="1"/>
  <c r="G56" i="68"/>
  <c r="LR56" i="84" s="1"/>
  <c r="J55" i="68"/>
  <c r="I55" i="68"/>
  <c r="LT55" i="84" s="1"/>
  <c r="H55" i="68"/>
  <c r="LS55" i="84" s="1"/>
  <c r="G55" i="68"/>
  <c r="LR55" i="84" s="1"/>
  <c r="J54" i="68"/>
  <c r="I54" i="68"/>
  <c r="LT54" i="84" s="1"/>
  <c r="H54" i="68"/>
  <c r="LS54" i="84" s="1"/>
  <c r="G54" i="68"/>
  <c r="LR54" i="84" s="1"/>
  <c r="J53" i="68"/>
  <c r="I53" i="68"/>
  <c r="LT53" i="84" s="1"/>
  <c r="H53" i="68"/>
  <c r="LS53" i="84" s="1"/>
  <c r="G53" i="68"/>
  <c r="LR53" i="84" s="1"/>
  <c r="J52" i="68"/>
  <c r="I52" i="68"/>
  <c r="LT52" i="84" s="1"/>
  <c r="H52" i="68"/>
  <c r="LS52" i="84" s="1"/>
  <c r="G52" i="68"/>
  <c r="LR52" i="84" s="1"/>
  <c r="J51" i="68"/>
  <c r="I51" i="68"/>
  <c r="LT51" i="84" s="1"/>
  <c r="H51" i="68"/>
  <c r="LS51" i="84" s="1"/>
  <c r="G51" i="68"/>
  <c r="LR51" i="84" s="1"/>
  <c r="J50" i="68"/>
  <c r="I50" i="68"/>
  <c r="LT50" i="84" s="1"/>
  <c r="H50" i="68"/>
  <c r="LS50" i="84" s="1"/>
  <c r="G50" i="68"/>
  <c r="LR50" i="84" s="1"/>
  <c r="J49" i="68"/>
  <c r="I49" i="68"/>
  <c r="LT49" i="84" s="1"/>
  <c r="H49" i="68"/>
  <c r="LS49" i="84" s="1"/>
  <c r="G49" i="68"/>
  <c r="LR49" i="84" s="1"/>
  <c r="J48" i="68"/>
  <c r="I48" i="68"/>
  <c r="LT48" i="84" s="1"/>
  <c r="H48" i="68"/>
  <c r="LS48" i="84" s="1"/>
  <c r="G48" i="68"/>
  <c r="LR48" i="84" s="1"/>
  <c r="J47" i="68"/>
  <c r="I47" i="68"/>
  <c r="LT47" i="84" s="1"/>
  <c r="H47" i="68"/>
  <c r="LS47" i="84" s="1"/>
  <c r="G47" i="68"/>
  <c r="LR47" i="84" s="1"/>
  <c r="J46" i="68"/>
  <c r="I46" i="68"/>
  <c r="LT46" i="84" s="1"/>
  <c r="H46" i="68"/>
  <c r="LS46" i="84" s="1"/>
  <c r="G46" i="68"/>
  <c r="LR46" i="84" s="1"/>
  <c r="J45" i="68"/>
  <c r="I45" i="68"/>
  <c r="LT45" i="84" s="1"/>
  <c r="H45" i="68"/>
  <c r="LS45" i="84" s="1"/>
  <c r="G45" i="68"/>
  <c r="LR45" i="84" s="1"/>
  <c r="J44" i="68"/>
  <c r="I44" i="68"/>
  <c r="LT44" i="84" s="1"/>
  <c r="H44" i="68"/>
  <c r="LS44" i="84" s="1"/>
  <c r="G44" i="68"/>
  <c r="LR44" i="84" s="1"/>
  <c r="J43" i="68"/>
  <c r="I43" i="68"/>
  <c r="LT43" i="84" s="1"/>
  <c r="H43" i="68"/>
  <c r="LS43" i="84" s="1"/>
  <c r="G43" i="68"/>
  <c r="LR43" i="84" s="1"/>
  <c r="J42" i="68"/>
  <c r="I42" i="68"/>
  <c r="LT42" i="84" s="1"/>
  <c r="H42" i="68"/>
  <c r="LS42" i="84" s="1"/>
  <c r="G42" i="68"/>
  <c r="LR42" i="84" s="1"/>
  <c r="J41" i="68"/>
  <c r="I41" i="68"/>
  <c r="LT41" i="84" s="1"/>
  <c r="H41" i="68"/>
  <c r="LS41" i="84" s="1"/>
  <c r="G41" i="68"/>
  <c r="LR41" i="84" s="1"/>
  <c r="J40" i="68"/>
  <c r="I40" i="68"/>
  <c r="LT40" i="84" s="1"/>
  <c r="H40" i="68"/>
  <c r="LS40" i="84" s="1"/>
  <c r="G40" i="68"/>
  <c r="LR40" i="84" s="1"/>
  <c r="J39" i="68"/>
  <c r="I39" i="68"/>
  <c r="LT39" i="84" s="1"/>
  <c r="H39" i="68"/>
  <c r="LS39" i="84" s="1"/>
  <c r="G39" i="68"/>
  <c r="LR39" i="84" s="1"/>
  <c r="J38" i="68"/>
  <c r="I38" i="68"/>
  <c r="LT38" i="84" s="1"/>
  <c r="H38" i="68"/>
  <c r="LS38" i="84" s="1"/>
  <c r="G38" i="68"/>
  <c r="LR38" i="84" s="1"/>
  <c r="J37" i="68"/>
  <c r="I37" i="68"/>
  <c r="LT37" i="84" s="1"/>
  <c r="H37" i="68"/>
  <c r="LS37" i="84" s="1"/>
  <c r="G37" i="68"/>
  <c r="LR37" i="84" s="1"/>
  <c r="J36" i="68"/>
  <c r="I36" i="68"/>
  <c r="LT36" i="84" s="1"/>
  <c r="H36" i="68"/>
  <c r="LS36" i="84" s="1"/>
  <c r="G36" i="68"/>
  <c r="LR36" i="84" s="1"/>
  <c r="J35" i="68"/>
  <c r="I35" i="68"/>
  <c r="LT35" i="84" s="1"/>
  <c r="H35" i="68"/>
  <c r="LS35" i="84" s="1"/>
  <c r="G35" i="68"/>
  <c r="LR35" i="84" s="1"/>
  <c r="J34" i="68"/>
  <c r="I34" i="68"/>
  <c r="LT34" i="84" s="1"/>
  <c r="H34" i="68"/>
  <c r="LS34" i="84" s="1"/>
  <c r="G34" i="68"/>
  <c r="LR34" i="84" s="1"/>
  <c r="J33" i="68"/>
  <c r="I33" i="68"/>
  <c r="LT33" i="84" s="1"/>
  <c r="H33" i="68"/>
  <c r="LS33" i="84" s="1"/>
  <c r="G33" i="68"/>
  <c r="LR33" i="84" s="1"/>
  <c r="J32" i="68"/>
  <c r="I32" i="68"/>
  <c r="LT32" i="84" s="1"/>
  <c r="H32" i="68"/>
  <c r="LS32" i="84" s="1"/>
  <c r="G32" i="68"/>
  <c r="LR32" i="84" s="1"/>
  <c r="J31" i="68"/>
  <c r="I31" i="68"/>
  <c r="LT31" i="84" s="1"/>
  <c r="H31" i="68"/>
  <c r="LS31" i="84" s="1"/>
  <c r="G31" i="68"/>
  <c r="LR31" i="84" s="1"/>
  <c r="J30" i="68"/>
  <c r="I30" i="68"/>
  <c r="LT30" i="84" s="1"/>
  <c r="H30" i="68"/>
  <c r="LS30" i="84" s="1"/>
  <c r="G30" i="68"/>
  <c r="LR30" i="84" s="1"/>
  <c r="J29" i="68"/>
  <c r="I29" i="68"/>
  <c r="LT29" i="84" s="1"/>
  <c r="H29" i="68"/>
  <c r="LS29" i="84" s="1"/>
  <c r="G29" i="68"/>
  <c r="LR29" i="84" s="1"/>
  <c r="J28" i="68"/>
  <c r="I28" i="68"/>
  <c r="LT28" i="84" s="1"/>
  <c r="H28" i="68"/>
  <c r="LS28" i="84" s="1"/>
  <c r="G28" i="68"/>
  <c r="LR28" i="84" s="1"/>
  <c r="J27" i="68"/>
  <c r="I27" i="68"/>
  <c r="LT27" i="84" s="1"/>
  <c r="H27" i="68"/>
  <c r="LS27" i="84" s="1"/>
  <c r="G27" i="68"/>
  <c r="LR27" i="84" s="1"/>
  <c r="J26" i="68"/>
  <c r="I26" i="68"/>
  <c r="LT26" i="84" s="1"/>
  <c r="H26" i="68"/>
  <c r="LS26" i="84" s="1"/>
  <c r="G26" i="68"/>
  <c r="LR26" i="84" s="1"/>
  <c r="J25" i="68"/>
  <c r="I25" i="68"/>
  <c r="LT25" i="84" s="1"/>
  <c r="H25" i="68"/>
  <c r="LS25" i="84" s="1"/>
  <c r="G25" i="68"/>
  <c r="LR25" i="84" s="1"/>
  <c r="J24" i="68"/>
  <c r="I24" i="68"/>
  <c r="LT24" i="84" s="1"/>
  <c r="H24" i="68"/>
  <c r="LS24" i="84" s="1"/>
  <c r="G24" i="68"/>
  <c r="LR24" i="84" s="1"/>
  <c r="J23" i="68"/>
  <c r="I23" i="68"/>
  <c r="LT23" i="84" s="1"/>
  <c r="H23" i="68"/>
  <c r="LS23" i="84" s="1"/>
  <c r="G23" i="68"/>
  <c r="LR23" i="84" s="1"/>
  <c r="J22" i="68"/>
  <c r="I22" i="68"/>
  <c r="LT22" i="84" s="1"/>
  <c r="H22" i="68"/>
  <c r="LS22" i="84" s="1"/>
  <c r="G22" i="68"/>
  <c r="LR22" i="84" s="1"/>
  <c r="J21" i="68"/>
  <c r="I21" i="68"/>
  <c r="LT21" i="84" s="1"/>
  <c r="H21" i="68"/>
  <c r="LS21" i="84" s="1"/>
  <c r="G21" i="68"/>
  <c r="LR21" i="84" s="1"/>
  <c r="J20" i="68"/>
  <c r="I20" i="68"/>
  <c r="LT20" i="84" s="1"/>
  <c r="H20" i="68"/>
  <c r="LS20" i="84" s="1"/>
  <c r="G20" i="68"/>
  <c r="LR20" i="84" s="1"/>
  <c r="J19" i="68"/>
  <c r="I19" i="68"/>
  <c r="LT19" i="84" s="1"/>
  <c r="H19" i="68"/>
  <c r="LS19" i="84" s="1"/>
  <c r="G19" i="68"/>
  <c r="LR19" i="84" s="1"/>
  <c r="J18" i="68"/>
  <c r="I18" i="68"/>
  <c r="LT18" i="84" s="1"/>
  <c r="H18" i="68"/>
  <c r="LS18" i="84" s="1"/>
  <c r="G18" i="68"/>
  <c r="LR18" i="84" s="1"/>
  <c r="J17" i="68"/>
  <c r="I17" i="68"/>
  <c r="LT17" i="84" s="1"/>
  <c r="H17" i="68"/>
  <c r="LS17" i="84" s="1"/>
  <c r="G17" i="68"/>
  <c r="LR17" i="84" s="1"/>
  <c r="J16" i="68"/>
  <c r="I16" i="68"/>
  <c r="LT16" i="84" s="1"/>
  <c r="H16" i="68"/>
  <c r="LS16" i="84" s="1"/>
  <c r="G16" i="68"/>
  <c r="LR16" i="84" s="1"/>
  <c r="J15" i="68"/>
  <c r="I15" i="68"/>
  <c r="LT15" i="84" s="1"/>
  <c r="H15" i="68"/>
  <c r="LS15" i="84" s="1"/>
  <c r="G15" i="68"/>
  <c r="LR15" i="84" s="1"/>
  <c r="J14" i="68"/>
  <c r="I14" i="68"/>
  <c r="LT14" i="84" s="1"/>
  <c r="H14" i="68"/>
  <c r="LS14" i="84" s="1"/>
  <c r="G14" i="68"/>
  <c r="LR14" i="84" s="1"/>
  <c r="J13" i="68"/>
  <c r="I13" i="68"/>
  <c r="LT13" i="84" s="1"/>
  <c r="H13" i="68"/>
  <c r="LS13" i="84" s="1"/>
  <c r="G13" i="68"/>
  <c r="LR13" i="84" s="1"/>
  <c r="BG12" i="68"/>
  <c r="BF12" i="68"/>
  <c r="J12" i="68"/>
  <c r="I12" i="68"/>
  <c r="LT12" i="84" s="1"/>
  <c r="H12" i="68"/>
  <c r="LS12" i="84" s="1"/>
  <c r="G12" i="68"/>
  <c r="LR12" i="84" s="1"/>
  <c r="BG11" i="68"/>
  <c r="BF11" i="68"/>
  <c r="J11" i="68"/>
  <c r="I11" i="68"/>
  <c r="LT11" i="84" s="1"/>
  <c r="H11" i="68"/>
  <c r="LS11" i="84" s="1"/>
  <c r="G11" i="68"/>
  <c r="LR11" i="84" s="1"/>
  <c r="BG10" i="68"/>
  <c r="BF10" i="68"/>
  <c r="J10" i="68"/>
  <c r="I10" i="68"/>
  <c r="LT10" i="84" s="1"/>
  <c r="H10" i="68"/>
  <c r="LS10" i="84" s="1"/>
  <c r="G10" i="68"/>
  <c r="LR10" i="84" s="1"/>
  <c r="BG9" i="68"/>
  <c r="BF9" i="68"/>
  <c r="J9" i="68"/>
  <c r="I9" i="68"/>
  <c r="LT9" i="84" s="1"/>
  <c r="H9" i="68"/>
  <c r="LS9" i="84" s="1"/>
  <c r="G9" i="68"/>
  <c r="LR9" i="84" s="1"/>
  <c r="BG8" i="68"/>
  <c r="BF8" i="68"/>
  <c r="J8" i="68"/>
  <c r="I8" i="68"/>
  <c r="LT8" i="84" s="1"/>
  <c r="H8" i="68"/>
  <c r="LS8" i="84" s="1"/>
  <c r="G8" i="68"/>
  <c r="LR8" i="84" s="1"/>
  <c r="BG7" i="68"/>
  <c r="BF7" i="68"/>
  <c r="J7" i="68"/>
  <c r="I7" i="68"/>
  <c r="LT7" i="84" s="1"/>
  <c r="H7" i="68"/>
  <c r="LS7" i="84" s="1"/>
  <c r="G7" i="68"/>
  <c r="LR7" i="84" s="1"/>
  <c r="BG6" i="68"/>
  <c r="BF6" i="68"/>
  <c r="J6" i="68"/>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G30" i="4"/>
  <c r="F30" i="4"/>
  <c r="I29" i="4"/>
  <c r="I28" i="4"/>
  <c r="I27" i="4"/>
  <c r="I26" i="4"/>
  <c r="I25" i="4"/>
  <c r="I24" i="4"/>
  <c r="I23" i="4"/>
  <c r="I22" i="4"/>
  <c r="I21" i="4"/>
  <c r="I20" i="4"/>
  <c r="I19" i="4"/>
  <c r="I18" i="4"/>
  <c r="I17" i="4"/>
  <c r="I16" i="4"/>
  <c r="I15" i="4"/>
  <c r="I14" i="4"/>
  <c r="I13" i="4"/>
  <c r="I12" i="4"/>
  <c r="I11" i="4"/>
  <c r="KU11" i="84" s="1"/>
  <c r="O1" i="4"/>
  <c r="LA1" i="84" s="1"/>
  <c r="A1" i="4"/>
  <c r="KM1" i="84" s="1"/>
  <c r="Q76" i="5"/>
  <c r="P76" i="5"/>
  <c r="O76" i="5"/>
  <c r="N76" i="5"/>
  <c r="M76" i="5"/>
  <c r="L76" i="5"/>
  <c r="K76" i="5"/>
  <c r="J76" i="5"/>
  <c r="I76" i="5"/>
  <c r="H76" i="5"/>
  <c r="G76" i="5"/>
  <c r="F76" i="5"/>
  <c r="E76" i="5"/>
  <c r="D76" i="5"/>
  <c r="V75" i="5"/>
  <c r="S75" i="5"/>
  <c r="W75" i="5" s="1"/>
  <c r="V74" i="5"/>
  <c r="S74" i="5"/>
  <c r="W74" i="5" s="1"/>
  <c r="V73" i="5"/>
  <c r="S73" i="5"/>
  <c r="W73" i="5" s="1"/>
  <c r="V72" i="5"/>
  <c r="S72" i="5"/>
  <c r="W72" i="5" s="1"/>
  <c r="V71" i="5"/>
  <c r="S71" i="5"/>
  <c r="W71" i="5" s="1"/>
  <c r="V70" i="5"/>
  <c r="S70" i="5"/>
  <c r="W70" i="5" s="1"/>
  <c r="V69" i="5"/>
  <c r="U69" i="5"/>
  <c r="S69" i="5"/>
  <c r="W69" i="5" s="1"/>
  <c r="V68" i="5"/>
  <c r="S68" i="5"/>
  <c r="W68" i="5" s="1"/>
  <c r="V67" i="5"/>
  <c r="S67" i="5"/>
  <c r="W67" i="5" s="1"/>
  <c r="V66" i="5"/>
  <c r="S66" i="5"/>
  <c r="W66" i="5" s="1"/>
  <c r="V65" i="5"/>
  <c r="S65" i="5"/>
  <c r="W65" i="5" s="1"/>
  <c r="V64" i="5"/>
  <c r="S64" i="5"/>
  <c r="W64" i="5" s="1"/>
  <c r="V63" i="5"/>
  <c r="S63" i="5"/>
  <c r="W63" i="5" s="1"/>
  <c r="V62" i="5"/>
  <c r="S62" i="5"/>
  <c r="V61" i="5"/>
  <c r="S61" i="5"/>
  <c r="W61" i="5" s="1"/>
  <c r="V60" i="5"/>
  <c r="S60" i="5"/>
  <c r="W60" i="5" s="1"/>
  <c r="V59" i="5"/>
  <c r="S59" i="5"/>
  <c r="W59" i="5" s="1"/>
  <c r="V58" i="5"/>
  <c r="S58" i="5"/>
  <c r="W58" i="5" s="1"/>
  <c r="V57" i="5"/>
  <c r="S57" i="5"/>
  <c r="W57" i="5" s="1"/>
  <c r="V56" i="5"/>
  <c r="S56" i="5"/>
  <c r="Q53" i="5"/>
  <c r="P53" i="5"/>
  <c r="O53" i="5"/>
  <c r="N53" i="5"/>
  <c r="M53" i="5"/>
  <c r="L53" i="5"/>
  <c r="K53" i="5"/>
  <c r="J53" i="5"/>
  <c r="I53" i="5"/>
  <c r="H53" i="5"/>
  <c r="G53" i="5"/>
  <c r="F53" i="5"/>
  <c r="E53" i="5"/>
  <c r="D53" i="5"/>
  <c r="V52" i="5"/>
  <c r="S52" i="5"/>
  <c r="W52" i="5" s="1"/>
  <c r="V51" i="5"/>
  <c r="S51" i="5"/>
  <c r="W51" i="5" s="1"/>
  <c r="V50" i="5"/>
  <c r="S50" i="5"/>
  <c r="W50" i="5" s="1"/>
  <c r="V49" i="5"/>
  <c r="S49" i="5"/>
  <c r="W49" i="5" s="1"/>
  <c r="V48" i="5"/>
  <c r="S48" i="5"/>
  <c r="W48" i="5" s="1"/>
  <c r="Q45" i="5"/>
  <c r="P45" i="5"/>
  <c r="O45" i="5"/>
  <c r="N45" i="5"/>
  <c r="N78" i="5" s="1"/>
  <c r="M45" i="5"/>
  <c r="L45" i="5"/>
  <c r="K45" i="5"/>
  <c r="K78" i="5" s="1"/>
  <c r="J45" i="5"/>
  <c r="J78" i="5" s="1"/>
  <c r="I45" i="5"/>
  <c r="H45" i="5"/>
  <c r="G45" i="5"/>
  <c r="JW45" i="84" s="1"/>
  <c r="F45" i="5"/>
  <c r="E45" i="5"/>
  <c r="JU45" i="84" s="1"/>
  <c r="D45" i="5"/>
  <c r="JT45" i="84" s="1"/>
  <c r="V44" i="5"/>
  <c r="S44" i="5"/>
  <c r="W44" i="5" s="1"/>
  <c r="V43" i="5"/>
  <c r="S43" i="5"/>
  <c r="W43" i="5" s="1"/>
  <c r="V42" i="5"/>
  <c r="S42" i="5"/>
  <c r="W42" i="5" s="1"/>
  <c r="V41" i="5"/>
  <c r="S41" i="5"/>
  <c r="W41" i="5" s="1"/>
  <c r="V40" i="5"/>
  <c r="S40" i="5"/>
  <c r="W40" i="5" s="1"/>
  <c r="V39" i="5"/>
  <c r="S39" i="5"/>
  <c r="W39" i="5" s="1"/>
  <c r="V38" i="5"/>
  <c r="S38" i="5"/>
  <c r="W38" i="5" s="1"/>
  <c r="V37" i="5"/>
  <c r="S37" i="5"/>
  <c r="W37" i="5" s="1"/>
  <c r="V36" i="5"/>
  <c r="S36" i="5"/>
  <c r="W36" i="5" s="1"/>
  <c r="V35" i="5"/>
  <c r="S35" i="5"/>
  <c r="W35" i="5" s="1"/>
  <c r="V34" i="5"/>
  <c r="S34" i="5"/>
  <c r="W34" i="5" s="1"/>
  <c r="V33" i="5"/>
  <c r="S33" i="5"/>
  <c r="W33" i="5" s="1"/>
  <c r="V32" i="5"/>
  <c r="S32" i="5"/>
  <c r="W32" i="5" s="1"/>
  <c r="V31" i="5"/>
  <c r="S31" i="5"/>
  <c r="W31" i="5" s="1"/>
  <c r="V30" i="5"/>
  <c r="S30" i="5"/>
  <c r="W30" i="5" s="1"/>
  <c r="V29" i="5"/>
  <c r="S29" i="5"/>
  <c r="W29" i="5" s="1"/>
  <c r="V28" i="5"/>
  <c r="S28" i="5"/>
  <c r="W28" i="5" s="1"/>
  <c r="V27" i="5"/>
  <c r="S27" i="5"/>
  <c r="W27" i="5" s="1"/>
  <c r="V26" i="5"/>
  <c r="S26" i="5"/>
  <c r="W26" i="5" s="1"/>
  <c r="V25" i="5"/>
  <c r="S25" i="5"/>
  <c r="W25" i="5" s="1"/>
  <c r="V24" i="5"/>
  <c r="S24" i="5"/>
  <c r="W24" i="5" s="1"/>
  <c r="V23" i="5"/>
  <c r="S23" i="5"/>
  <c r="W23" i="5" s="1"/>
  <c r="V22" i="5"/>
  <c r="S22" i="5"/>
  <c r="W22" i="5" s="1"/>
  <c r="V21" i="5"/>
  <c r="S21" i="5"/>
  <c r="W21" i="5" s="1"/>
  <c r="V20" i="5"/>
  <c r="S20" i="5"/>
  <c r="W20" i="5" s="1"/>
  <c r="V19" i="5"/>
  <c r="S19" i="5"/>
  <c r="U19" i="5" s="1"/>
  <c r="V18" i="5"/>
  <c r="S18" i="5"/>
  <c r="W18" i="5" s="1"/>
  <c r="V17" i="5"/>
  <c r="S17" i="5"/>
  <c r="U17" i="5" s="1"/>
  <c r="V16" i="5"/>
  <c r="S16" i="5"/>
  <c r="W16" i="5" s="1"/>
  <c r="V15" i="5"/>
  <c r="S15" i="5"/>
  <c r="U15" i="5" s="1"/>
  <c r="V14" i="5"/>
  <c r="S14" i="5"/>
  <c r="W14" i="5" s="1"/>
  <c r="V13" i="5"/>
  <c r="S13" i="5"/>
  <c r="V12" i="5"/>
  <c r="W12" i="5"/>
  <c r="T1" i="5"/>
  <c r="KJ1" i="84" s="1"/>
  <c r="A1" i="5"/>
  <c r="JQ1" i="84" s="1"/>
  <c r="I126" i="6"/>
  <c r="E126" i="6"/>
  <c r="H124" i="6"/>
  <c r="G124" i="6"/>
  <c r="D124" i="6"/>
  <c r="C124" i="6"/>
  <c r="J123" i="6"/>
  <c r="I123" i="6"/>
  <c r="F123" i="6"/>
  <c r="E123" i="6"/>
  <c r="J122" i="6"/>
  <c r="I122" i="6"/>
  <c r="F122" i="6"/>
  <c r="E122" i="6"/>
  <c r="J121" i="6"/>
  <c r="I121" i="6"/>
  <c r="F121" i="6"/>
  <c r="E121" i="6"/>
  <c r="J120" i="6"/>
  <c r="I120" i="6"/>
  <c r="F120" i="6"/>
  <c r="E120" i="6"/>
  <c r="J119" i="6"/>
  <c r="I119" i="6"/>
  <c r="F119" i="6"/>
  <c r="E119" i="6"/>
  <c r="J118" i="6"/>
  <c r="I118" i="6"/>
  <c r="F118" i="6"/>
  <c r="E118" i="6"/>
  <c r="J117" i="6"/>
  <c r="I117" i="6"/>
  <c r="F117" i="6"/>
  <c r="E117" i="6"/>
  <c r="J116" i="6"/>
  <c r="I116" i="6"/>
  <c r="F116" i="6"/>
  <c r="E116" i="6"/>
  <c r="I115" i="6"/>
  <c r="F115" i="6"/>
  <c r="E115" i="6"/>
  <c r="J114" i="6"/>
  <c r="I114" i="6"/>
  <c r="F114" i="6"/>
  <c r="E114" i="6"/>
  <c r="J113" i="6"/>
  <c r="I113" i="6"/>
  <c r="I124" i="6" s="1"/>
  <c r="F113" i="6"/>
  <c r="F124" i="6" s="1"/>
  <c r="E113" i="6"/>
  <c r="E124" i="6" s="1"/>
  <c r="H110" i="6"/>
  <c r="G110" i="6"/>
  <c r="F110" i="6"/>
  <c r="D110" i="6"/>
  <c r="C110" i="6"/>
  <c r="J109" i="6"/>
  <c r="J110" i="6" s="1"/>
  <c r="N11" i="6" s="1"/>
  <c r="O11" i="6" s="1"/>
  <c r="I109" i="6"/>
  <c r="I110" i="6" s="1"/>
  <c r="F109" i="6"/>
  <c r="E109" i="6"/>
  <c r="E110" i="6" s="1"/>
  <c r="H106" i="6"/>
  <c r="G106" i="6"/>
  <c r="D106" i="6"/>
  <c r="C106" i="6"/>
  <c r="J105" i="6"/>
  <c r="I105" i="6"/>
  <c r="F105" i="6"/>
  <c r="E105" i="6"/>
  <c r="J104" i="6"/>
  <c r="I104" i="6"/>
  <c r="F104" i="6"/>
  <c r="E104" i="6"/>
  <c r="J103" i="6"/>
  <c r="I103" i="6"/>
  <c r="F103" i="6"/>
  <c r="E103" i="6"/>
  <c r="J102" i="6"/>
  <c r="I102" i="6"/>
  <c r="F102" i="6"/>
  <c r="E102" i="6"/>
  <c r="E106" i="6" s="1"/>
  <c r="J101" i="6"/>
  <c r="J106" i="6" s="1"/>
  <c r="N9" i="6" s="1"/>
  <c r="O9" i="6" s="1"/>
  <c r="I101" i="6"/>
  <c r="F101" i="6"/>
  <c r="F106" i="6" s="1"/>
  <c r="E101" i="6"/>
  <c r="H93" i="6"/>
  <c r="G93" i="6"/>
  <c r="D93" i="6"/>
  <c r="C93" i="6"/>
  <c r="J92" i="6"/>
  <c r="I92" i="6"/>
  <c r="F92" i="6"/>
  <c r="E92" i="6"/>
  <c r="J91" i="6"/>
  <c r="I91" i="6"/>
  <c r="F91" i="6"/>
  <c r="E91" i="6"/>
  <c r="J90" i="6"/>
  <c r="I90" i="6"/>
  <c r="F90" i="6"/>
  <c r="E90" i="6"/>
  <c r="J89" i="6"/>
  <c r="I89" i="6"/>
  <c r="F89" i="6"/>
  <c r="E89" i="6"/>
  <c r="J88" i="6"/>
  <c r="I88" i="6"/>
  <c r="F88" i="6"/>
  <c r="E88" i="6"/>
  <c r="J87" i="6"/>
  <c r="I87" i="6"/>
  <c r="F87" i="6"/>
  <c r="E87" i="6"/>
  <c r="J86" i="6"/>
  <c r="I86" i="6"/>
  <c r="F86" i="6"/>
  <c r="E86" i="6"/>
  <c r="J85" i="6"/>
  <c r="I85" i="6"/>
  <c r="F85" i="6"/>
  <c r="E85" i="6"/>
  <c r="J84" i="6"/>
  <c r="I84" i="6"/>
  <c r="F84" i="6"/>
  <c r="E84" i="6"/>
  <c r="J83" i="6"/>
  <c r="I83" i="6"/>
  <c r="F83" i="6"/>
  <c r="E83" i="6"/>
  <c r="J82" i="6"/>
  <c r="I82" i="6"/>
  <c r="F82" i="6"/>
  <c r="E82" i="6"/>
  <c r="J81" i="6"/>
  <c r="I81" i="6"/>
  <c r="F81" i="6"/>
  <c r="E81" i="6"/>
  <c r="J80" i="6"/>
  <c r="I80" i="6"/>
  <c r="F80" i="6"/>
  <c r="E80" i="6"/>
  <c r="J79" i="6"/>
  <c r="I79" i="6"/>
  <c r="F79" i="6"/>
  <c r="E79" i="6"/>
  <c r="J78" i="6"/>
  <c r="I78" i="6"/>
  <c r="F78" i="6"/>
  <c r="E78" i="6"/>
  <c r="J77" i="6"/>
  <c r="I77" i="6"/>
  <c r="F77" i="6"/>
  <c r="E77" i="6"/>
  <c r="J76" i="6"/>
  <c r="I76" i="6"/>
  <c r="F76" i="6"/>
  <c r="E76" i="6"/>
  <c r="J75" i="6"/>
  <c r="I75" i="6"/>
  <c r="F75" i="6"/>
  <c r="E75" i="6"/>
  <c r="J74" i="6"/>
  <c r="I74" i="6"/>
  <c r="F74" i="6"/>
  <c r="E74" i="6"/>
  <c r="J73" i="6"/>
  <c r="I73" i="6"/>
  <c r="I93" i="6" s="1"/>
  <c r="F73" i="6"/>
  <c r="F93" i="6" s="1"/>
  <c r="E73" i="6"/>
  <c r="E93" i="6" s="1"/>
  <c r="H69" i="6"/>
  <c r="G69" i="6"/>
  <c r="D69" i="6"/>
  <c r="T53" i="5" s="1"/>
  <c r="C69" i="6"/>
  <c r="I68" i="6"/>
  <c r="E68" i="6"/>
  <c r="I67" i="6"/>
  <c r="E67" i="6"/>
  <c r="I66" i="6"/>
  <c r="E66" i="6"/>
  <c r="I65" i="6"/>
  <c r="E65" i="6"/>
  <c r="I64" i="6"/>
  <c r="E64" i="6"/>
  <c r="H60" i="6"/>
  <c r="G60" i="6"/>
  <c r="D60" i="6"/>
  <c r="T45" i="5" s="1"/>
  <c r="C60" i="6"/>
  <c r="C95" i="6" s="1"/>
  <c r="J59" i="6"/>
  <c r="I59" i="6"/>
  <c r="F59" i="6"/>
  <c r="E59" i="6"/>
  <c r="J58" i="6"/>
  <c r="I58" i="6"/>
  <c r="F58" i="6"/>
  <c r="E58" i="6"/>
  <c r="J57" i="6"/>
  <c r="I57" i="6"/>
  <c r="F57" i="6"/>
  <c r="E57" i="6"/>
  <c r="J56" i="6"/>
  <c r="I56" i="6"/>
  <c r="F56" i="6"/>
  <c r="E56" i="6"/>
  <c r="J55" i="6"/>
  <c r="I55" i="6"/>
  <c r="F55" i="6"/>
  <c r="E55" i="6"/>
  <c r="J54" i="6"/>
  <c r="I54" i="6"/>
  <c r="F54" i="6"/>
  <c r="E54" i="6"/>
  <c r="J53" i="6"/>
  <c r="I53" i="6"/>
  <c r="F53" i="6"/>
  <c r="E53" i="6"/>
  <c r="J52" i="6"/>
  <c r="I52" i="6"/>
  <c r="F52" i="6"/>
  <c r="E52" i="6"/>
  <c r="J51" i="6"/>
  <c r="I51" i="6"/>
  <c r="F51" i="6"/>
  <c r="E51" i="6"/>
  <c r="J50" i="6"/>
  <c r="I50" i="6"/>
  <c r="F50" i="6"/>
  <c r="E50" i="6"/>
  <c r="J49" i="6"/>
  <c r="I49" i="6"/>
  <c r="F49" i="6"/>
  <c r="E49" i="6"/>
  <c r="J48" i="6"/>
  <c r="I48" i="6"/>
  <c r="F48" i="6"/>
  <c r="E48" i="6"/>
  <c r="J47" i="6"/>
  <c r="I47" i="6"/>
  <c r="F47" i="6"/>
  <c r="E47" i="6"/>
  <c r="J46" i="6"/>
  <c r="I46" i="6"/>
  <c r="F46" i="6"/>
  <c r="E46" i="6"/>
  <c r="J45" i="6"/>
  <c r="I45" i="6"/>
  <c r="F45" i="6"/>
  <c r="E45" i="6"/>
  <c r="J44" i="6"/>
  <c r="I44" i="6"/>
  <c r="F44" i="6"/>
  <c r="E44" i="6"/>
  <c r="J43" i="6"/>
  <c r="I43" i="6"/>
  <c r="F43" i="6"/>
  <c r="E43" i="6"/>
  <c r="J42" i="6"/>
  <c r="I42" i="6"/>
  <c r="F42" i="6"/>
  <c r="E42" i="6"/>
  <c r="J41" i="6"/>
  <c r="I41" i="6"/>
  <c r="F41" i="6"/>
  <c r="E41" i="6"/>
  <c r="J40" i="6"/>
  <c r="I40" i="6"/>
  <c r="F40" i="6"/>
  <c r="E40" i="6"/>
  <c r="J39" i="6"/>
  <c r="I39" i="6"/>
  <c r="F39" i="6"/>
  <c r="E39" i="6"/>
  <c r="J38" i="6"/>
  <c r="I38" i="6"/>
  <c r="F38" i="6"/>
  <c r="E38" i="6"/>
  <c r="J37" i="6"/>
  <c r="I37" i="6"/>
  <c r="F37" i="6"/>
  <c r="E37" i="6"/>
  <c r="J36" i="6"/>
  <c r="I36" i="6"/>
  <c r="F36" i="6"/>
  <c r="E36" i="6"/>
  <c r="J35" i="6"/>
  <c r="I35" i="6"/>
  <c r="F35" i="6"/>
  <c r="E35" i="6"/>
  <c r="J34" i="6"/>
  <c r="I34" i="6"/>
  <c r="F34" i="6"/>
  <c r="E34" i="6"/>
  <c r="J33" i="6"/>
  <c r="I33" i="6"/>
  <c r="F33" i="6"/>
  <c r="E33" i="6"/>
  <c r="J32" i="6"/>
  <c r="I32" i="6"/>
  <c r="F32" i="6"/>
  <c r="E32" i="6"/>
  <c r="J31" i="6"/>
  <c r="I31" i="6"/>
  <c r="F31" i="6"/>
  <c r="E31" i="6"/>
  <c r="J30" i="6"/>
  <c r="I30" i="6"/>
  <c r="F30" i="6"/>
  <c r="E30" i="6"/>
  <c r="J29" i="6"/>
  <c r="I29" i="6"/>
  <c r="F29" i="6"/>
  <c r="E29" i="6"/>
  <c r="J28" i="6"/>
  <c r="I28" i="6"/>
  <c r="F28" i="6"/>
  <c r="E28" i="6"/>
  <c r="J27" i="6"/>
  <c r="I27" i="6"/>
  <c r="F27" i="6"/>
  <c r="E27" i="6"/>
  <c r="J26" i="6"/>
  <c r="I26" i="6"/>
  <c r="F26" i="6"/>
  <c r="E26" i="6"/>
  <c r="J25" i="6"/>
  <c r="I25" i="6"/>
  <c r="F25" i="6"/>
  <c r="E25" i="6"/>
  <c r="J24" i="6"/>
  <c r="I24" i="6"/>
  <c r="F24" i="6"/>
  <c r="E24" i="6"/>
  <c r="J23" i="6"/>
  <c r="I23" i="6"/>
  <c r="F23" i="6"/>
  <c r="E23" i="6"/>
  <c r="J22" i="6"/>
  <c r="I22" i="6"/>
  <c r="F22" i="6"/>
  <c r="E22" i="6"/>
  <c r="J21" i="6"/>
  <c r="I21" i="6"/>
  <c r="F21" i="6"/>
  <c r="E21" i="6"/>
  <c r="J20" i="6"/>
  <c r="I20" i="6"/>
  <c r="F20" i="6"/>
  <c r="E20" i="6"/>
  <c r="J19" i="6"/>
  <c r="I19" i="6"/>
  <c r="JL19" i="84" s="1"/>
  <c r="F19" i="6"/>
  <c r="E19" i="6"/>
  <c r="O15" i="6"/>
  <c r="N10" i="6"/>
  <c r="O10" i="6" s="1"/>
  <c r="I1" i="6"/>
  <c r="JL1" i="84" s="1"/>
  <c r="A1" i="6"/>
  <c r="JD1" i="84" s="1"/>
  <c r="E1" i="53"/>
  <c r="CS1" i="84" s="1"/>
  <c r="A1" i="53"/>
  <c r="CO1" i="84" s="1"/>
  <c r="O1" i="79"/>
  <c r="JA1" i="84" s="1"/>
  <c r="A1" i="79"/>
  <c r="IM1" i="84" s="1"/>
  <c r="O38" i="10"/>
  <c r="O35" i="10"/>
  <c r="N34" i="10"/>
  <c r="M34" i="10"/>
  <c r="L34" i="10"/>
  <c r="K34" i="10"/>
  <c r="J34" i="10"/>
  <c r="I34" i="10"/>
  <c r="H34" i="10"/>
  <c r="G34" i="10"/>
  <c r="F34" i="10"/>
  <c r="E34" i="10"/>
  <c r="D34" i="10"/>
  <c r="C34" i="10"/>
  <c r="O33" i="10"/>
  <c r="O32" i="10"/>
  <c r="O29" i="10"/>
  <c r="O28" i="10"/>
  <c r="O27" i="10"/>
  <c r="O26" i="10"/>
  <c r="O25" i="10"/>
  <c r="O24" i="10"/>
  <c r="O23" i="10"/>
  <c r="N21" i="10"/>
  <c r="M21" i="10"/>
  <c r="L21" i="10"/>
  <c r="K21" i="10"/>
  <c r="J21" i="10"/>
  <c r="I21" i="10"/>
  <c r="H21" i="10"/>
  <c r="H36" i="10" s="1"/>
  <c r="G21" i="10"/>
  <c r="F21" i="10"/>
  <c r="E21" i="10"/>
  <c r="D21" i="10"/>
  <c r="C21" i="10"/>
  <c r="O20" i="10"/>
  <c r="O15" i="10"/>
  <c r="O19" i="10"/>
  <c r="O14" i="10"/>
  <c r="O13" i="10"/>
  <c r="O12" i="10"/>
  <c r="O11" i="10"/>
  <c r="N1" i="10"/>
  <c r="II1" i="84" s="1"/>
  <c r="A1" i="10"/>
  <c r="HV1" i="84" s="1"/>
  <c r="E69" i="3"/>
  <c r="J14" i="3" s="1"/>
  <c r="E68" i="3"/>
  <c r="J13" i="3" s="1"/>
  <c r="F63" i="3"/>
  <c r="E67" i="3"/>
  <c r="F62" i="3"/>
  <c r="F61" i="3"/>
  <c r="F60" i="3"/>
  <c r="E64" i="3"/>
  <c r="HS64" i="84" s="1"/>
  <c r="D64" i="3"/>
  <c r="HR64" i="84" s="1"/>
  <c r="C64" i="3"/>
  <c r="F58" i="3"/>
  <c r="F57" i="3"/>
  <c r="F56" i="3"/>
  <c r="F55" i="3"/>
  <c r="E54" i="3"/>
  <c r="HS54" i="84" s="1"/>
  <c r="C54" i="3"/>
  <c r="HQ54" i="84" s="1"/>
  <c r="E49" i="3"/>
  <c r="D49" i="3"/>
  <c r="C49" i="3"/>
  <c r="E38" i="3"/>
  <c r="HS38" i="84" s="1"/>
  <c r="D38" i="3"/>
  <c r="HR38" i="84" s="1"/>
  <c r="C38" i="3"/>
  <c r="E29" i="3"/>
  <c r="HS29" i="84" s="1"/>
  <c r="D29" i="3"/>
  <c r="HR29" i="84" s="1"/>
  <c r="C29" i="3"/>
  <c r="E20" i="3"/>
  <c r="HS20" i="84" s="1"/>
  <c r="D20" i="3"/>
  <c r="HR20" i="84" s="1"/>
  <c r="C20" i="3"/>
  <c r="I1" i="3"/>
  <c r="E13" i="3"/>
  <c r="D13" i="3"/>
  <c r="C13" i="3"/>
  <c r="G6" i="3"/>
  <c r="J9" i="3" s="1"/>
  <c r="G5" i="3"/>
  <c r="J8" i="3" s="1"/>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3" i="8"/>
  <c r="K74" i="8" s="1"/>
  <c r="I73" i="8"/>
  <c r="I74" i="8" s="1"/>
  <c r="K72" i="8"/>
  <c r="J72" i="8"/>
  <c r="I72" i="8"/>
  <c r="F72" i="8"/>
  <c r="E72" i="8"/>
  <c r="D72" i="8"/>
  <c r="C72" i="8"/>
  <c r="K68" i="8"/>
  <c r="J68" i="8"/>
  <c r="J73" i="8" s="1"/>
  <c r="J74" i="8" s="1"/>
  <c r="I68" i="8"/>
  <c r="F68" i="8"/>
  <c r="GK68" i="84" s="1"/>
  <c r="E68" i="8"/>
  <c r="D68" i="8"/>
  <c r="C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M15" i="8" s="1"/>
  <c r="G10" i="8"/>
  <c r="G72" i="8" s="1"/>
  <c r="L1" i="8"/>
  <c r="GQ1" i="84" s="1"/>
  <c r="A1" i="8"/>
  <c r="H27" i="14"/>
  <c r="G27" i="14"/>
  <c r="D27" i="14"/>
  <c r="C27" i="14"/>
  <c r="I26" i="14"/>
  <c r="E26" i="14"/>
  <c r="I23" i="14"/>
  <c r="E23" i="14"/>
  <c r="I19" i="14"/>
  <c r="E19" i="14"/>
  <c r="I18" i="14"/>
  <c r="E18" i="14"/>
  <c r="I17" i="14"/>
  <c r="E17" i="14"/>
  <c r="I16" i="14"/>
  <c r="E16" i="14"/>
  <c r="I15" i="14"/>
  <c r="E15" i="14"/>
  <c r="I14" i="14"/>
  <c r="E14" i="14"/>
  <c r="I13" i="14"/>
  <c r="E13" i="14"/>
  <c r="I12" i="14"/>
  <c r="E12" i="14"/>
  <c r="I11" i="14"/>
  <c r="I27" i="14" s="1"/>
  <c r="E11" i="14"/>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M167" i="86"/>
  <c r="L167" i="86"/>
  <c r="K167" i="86"/>
  <c r="J167" i="86"/>
  <c r="I167" i="86"/>
  <c r="H167" i="86"/>
  <c r="G167" i="86"/>
  <c r="F167" i="86"/>
  <c r="E167" i="86"/>
  <c r="D167" i="86"/>
  <c r="C167" i="86"/>
  <c r="N166" i="86"/>
  <c r="N174" i="86" s="1"/>
  <c r="M166" i="86"/>
  <c r="M174" i="86" s="1"/>
  <c r="L166" i="86"/>
  <c r="L174" i="86" s="1"/>
  <c r="K166" i="86"/>
  <c r="K174" i="86" s="1"/>
  <c r="J166" i="86"/>
  <c r="J174" i="86" s="1"/>
  <c r="I166" i="86"/>
  <c r="I174" i="86" s="1"/>
  <c r="H166" i="86"/>
  <c r="H174" i="86" s="1"/>
  <c r="G166" i="86"/>
  <c r="G174" i="86" s="1"/>
  <c r="F166" i="86"/>
  <c r="F174" i="86" s="1"/>
  <c r="E166" i="86"/>
  <c r="E174" i="86" s="1"/>
  <c r="D166" i="86"/>
  <c r="D174" i="86" s="1"/>
  <c r="C166" i="86"/>
  <c r="C174" i="86" s="1"/>
  <c r="N164" i="86"/>
  <c r="M164" i="86"/>
  <c r="L164" i="86"/>
  <c r="K164" i="86"/>
  <c r="J164" i="86"/>
  <c r="I164" i="86"/>
  <c r="H164" i="86"/>
  <c r="G164" i="86"/>
  <c r="F164" i="86"/>
  <c r="E164" i="86"/>
  <c r="D164" i="86"/>
  <c r="P163" i="86"/>
  <c r="P161" i="86"/>
  <c r="P160" i="86"/>
  <c r="P159" i="86"/>
  <c r="P158" i="86"/>
  <c r="N136" i="86"/>
  <c r="M136" i="86"/>
  <c r="L136" i="86"/>
  <c r="K136" i="86"/>
  <c r="J136" i="86"/>
  <c r="I136" i="86"/>
  <c r="H136" i="86"/>
  <c r="G136" i="86"/>
  <c r="F136" i="86"/>
  <c r="E136" i="86"/>
  <c r="D136" i="86"/>
  <c r="C136" i="86"/>
  <c r="N135" i="86"/>
  <c r="N143" i="86" s="1"/>
  <c r="M135" i="86"/>
  <c r="M143" i="86" s="1"/>
  <c r="L135" i="86"/>
  <c r="L143" i="86" s="1"/>
  <c r="K135" i="86"/>
  <c r="K143" i="86" s="1"/>
  <c r="J135" i="86"/>
  <c r="J143" i="86" s="1"/>
  <c r="I135" i="86"/>
  <c r="I143" i="86" s="1"/>
  <c r="H135" i="86"/>
  <c r="H143" i="86" s="1"/>
  <c r="G135" i="86"/>
  <c r="G143" i="86" s="1"/>
  <c r="F135" i="86"/>
  <c r="F143" i="86" s="1"/>
  <c r="E135" i="86"/>
  <c r="E143" i="86" s="1"/>
  <c r="D135" i="86"/>
  <c r="D143" i="86" s="1"/>
  <c r="C135" i="86"/>
  <c r="C143" i="86" s="1"/>
  <c r="BZ143" i="84" s="1"/>
  <c r="G450" i="94" s="1"/>
  <c r="N133" i="86"/>
  <c r="M133" i="86"/>
  <c r="L133" i="86"/>
  <c r="K133" i="86"/>
  <c r="J133" i="86"/>
  <c r="I133" i="86"/>
  <c r="H133" i="86"/>
  <c r="G133" i="86"/>
  <c r="F133" i="86"/>
  <c r="E133" i="86"/>
  <c r="D133" i="86"/>
  <c r="P132" i="86"/>
  <c r="CM132" i="84" s="1"/>
  <c r="S439" i="94" s="1"/>
  <c r="U439" i="94" s="1"/>
  <c r="P130" i="86"/>
  <c r="CM130" i="84" s="1"/>
  <c r="S437" i="94" s="1"/>
  <c r="U437" i="94" s="1"/>
  <c r="N108" i="86"/>
  <c r="M108" i="86"/>
  <c r="L108" i="86"/>
  <c r="K108" i="86"/>
  <c r="J108" i="86"/>
  <c r="I108" i="86"/>
  <c r="H108" i="86"/>
  <c r="G108" i="86"/>
  <c r="F108" i="86"/>
  <c r="E108" i="86"/>
  <c r="D108" i="86"/>
  <c r="C108" i="86"/>
  <c r="N107" i="86"/>
  <c r="N115" i="86" s="1"/>
  <c r="M107" i="86"/>
  <c r="M115" i="86" s="1"/>
  <c r="L107" i="86"/>
  <c r="L115" i="86" s="1"/>
  <c r="K107" i="86"/>
  <c r="K115" i="86" s="1"/>
  <c r="J107" i="86"/>
  <c r="J115" i="86" s="1"/>
  <c r="I107" i="86"/>
  <c r="I115" i="86" s="1"/>
  <c r="H107" i="86"/>
  <c r="H115" i="86" s="1"/>
  <c r="G107" i="86"/>
  <c r="G115" i="86" s="1"/>
  <c r="F107" i="86"/>
  <c r="F115" i="86" s="1"/>
  <c r="E107" i="86"/>
  <c r="E115" i="86" s="1"/>
  <c r="D107" i="86"/>
  <c r="D115" i="86" s="1"/>
  <c r="C107" i="86"/>
  <c r="C115" i="86" s="1"/>
  <c r="BZ115" i="84" s="1"/>
  <c r="G428" i="94" s="1"/>
  <c r="N105" i="86"/>
  <c r="M105" i="86"/>
  <c r="L105" i="86"/>
  <c r="K105" i="86"/>
  <c r="J105" i="86"/>
  <c r="I105" i="86"/>
  <c r="H105" i="86"/>
  <c r="G105" i="86"/>
  <c r="F105" i="86"/>
  <c r="E105" i="86"/>
  <c r="D105" i="86"/>
  <c r="C105" i="86"/>
  <c r="P104" i="86"/>
  <c r="CM104" i="84" s="1"/>
  <c r="S418" i="94" s="1"/>
  <c r="U418" i="94" s="1"/>
  <c r="P102" i="86"/>
  <c r="CM102" i="84" s="1"/>
  <c r="S416" i="94" s="1"/>
  <c r="U416" i="94" s="1"/>
  <c r="P101" i="86"/>
  <c r="CM101" i="84" s="1"/>
  <c r="S415" i="94" s="1"/>
  <c r="U415" i="94" s="1"/>
  <c r="N76" i="86"/>
  <c r="N87" i="86" s="1"/>
  <c r="N88" i="86" s="1"/>
  <c r="N90" i="86" s="1"/>
  <c r="M76" i="86"/>
  <c r="M87" i="86" s="1"/>
  <c r="M88" i="86" s="1"/>
  <c r="M90" i="86" s="1"/>
  <c r="L76" i="86"/>
  <c r="L87" i="86" s="1"/>
  <c r="L88" i="86" s="1"/>
  <c r="L90" i="86" s="1"/>
  <c r="K76" i="86"/>
  <c r="K87" i="86" s="1"/>
  <c r="K88" i="86" s="1"/>
  <c r="K90" i="86" s="1"/>
  <c r="J76" i="86"/>
  <c r="I76" i="86"/>
  <c r="H76" i="86"/>
  <c r="H87" i="86" s="1"/>
  <c r="H88" i="86" s="1"/>
  <c r="H90" i="86" s="1"/>
  <c r="G76" i="86"/>
  <c r="G87" i="86" s="1"/>
  <c r="G88" i="86" s="1"/>
  <c r="G90" i="86" s="1"/>
  <c r="F76" i="86"/>
  <c r="F87" i="86" s="1"/>
  <c r="F88" i="86" s="1"/>
  <c r="F90" i="86" s="1"/>
  <c r="E76" i="86"/>
  <c r="E87" i="86" s="1"/>
  <c r="E88" i="86" s="1"/>
  <c r="E90" i="86" s="1"/>
  <c r="D76" i="86"/>
  <c r="D87" i="86" s="1"/>
  <c r="D88" i="86" s="1"/>
  <c r="D90" i="86" s="1"/>
  <c r="P75" i="86"/>
  <c r="CM75" i="84" s="1"/>
  <c r="S396" i="94" s="1"/>
  <c r="U396" i="94" s="1"/>
  <c r="P73" i="86"/>
  <c r="CM73" i="84" s="1"/>
  <c r="S394" i="94" s="1"/>
  <c r="U394" i="94" s="1"/>
  <c r="P72" i="86"/>
  <c r="CM72" i="84" s="1"/>
  <c r="S393" i="94" s="1"/>
  <c r="U393" i="94" s="1"/>
  <c r="N50" i="86"/>
  <c r="M50" i="86"/>
  <c r="L50" i="86"/>
  <c r="K50" i="86"/>
  <c r="J50" i="86"/>
  <c r="I50" i="86"/>
  <c r="H50" i="86"/>
  <c r="G50" i="86"/>
  <c r="F50" i="86"/>
  <c r="E50" i="86"/>
  <c r="D50" i="86"/>
  <c r="C50" i="86"/>
  <c r="N49" i="86"/>
  <c r="N57" i="86" s="1"/>
  <c r="M49" i="86"/>
  <c r="M57" i="86" s="1"/>
  <c r="L49" i="86"/>
  <c r="L57" i="86" s="1"/>
  <c r="K49" i="86"/>
  <c r="K57" i="86" s="1"/>
  <c r="J49" i="86"/>
  <c r="J57" i="86" s="1"/>
  <c r="I49" i="86"/>
  <c r="I57" i="86" s="1"/>
  <c r="H49" i="86"/>
  <c r="H57" i="86" s="1"/>
  <c r="G49" i="86"/>
  <c r="G57" i="86" s="1"/>
  <c r="F49" i="86"/>
  <c r="F57" i="86" s="1"/>
  <c r="E49" i="86"/>
  <c r="E57" i="86" s="1"/>
  <c r="D49" i="86"/>
  <c r="D57" i="86" s="1"/>
  <c r="C49" i="86"/>
  <c r="C57" i="86" s="1"/>
  <c r="BZ57" i="84" s="1"/>
  <c r="G384" i="94" s="1"/>
  <c r="N47" i="86"/>
  <c r="M47" i="86"/>
  <c r="L47" i="86"/>
  <c r="K47" i="86"/>
  <c r="J47" i="86"/>
  <c r="I47" i="86"/>
  <c r="H47" i="86"/>
  <c r="G47" i="86"/>
  <c r="F47" i="86"/>
  <c r="E47" i="86"/>
  <c r="D47" i="86"/>
  <c r="C47" i="86"/>
  <c r="BZ47" i="84" s="1"/>
  <c r="G375" i="94" s="1"/>
  <c r="P46" i="86"/>
  <c r="P45" i="86"/>
  <c r="CM45" i="84" s="1"/>
  <c r="S373" i="94" s="1"/>
  <c r="U373" i="94" s="1"/>
  <c r="P43" i="86"/>
  <c r="CM43" i="84" s="1"/>
  <c r="S371" i="94" s="1"/>
  <c r="U371" i="94" s="1"/>
  <c r="N18" i="86"/>
  <c r="M18" i="86"/>
  <c r="L18" i="86"/>
  <c r="K18" i="86"/>
  <c r="J18" i="86"/>
  <c r="I18" i="86"/>
  <c r="H18" i="86"/>
  <c r="G18" i="86"/>
  <c r="F18" i="86"/>
  <c r="E18" i="86"/>
  <c r="D18" i="86"/>
  <c r="C18" i="86"/>
  <c r="BZ18" i="84" s="1"/>
  <c r="G353" i="94" s="1"/>
  <c r="P17" i="86"/>
  <c r="CM17" i="84" s="1"/>
  <c r="S352" i="94" s="1"/>
  <c r="U352" i="94" s="1"/>
  <c r="P16" i="86"/>
  <c r="CM16" i="84" s="1"/>
  <c r="S351" i="94" s="1"/>
  <c r="U351" i="94" s="1"/>
  <c r="P15" i="86"/>
  <c r="P14" i="86"/>
  <c r="CM14" i="84" s="1"/>
  <c r="S349" i="94" s="1"/>
  <c r="U349" i="94" s="1"/>
  <c r="K6" i="86"/>
  <c r="N1" i="86"/>
  <c r="B1" i="86"/>
  <c r="O108" i="78"/>
  <c r="N108" i="78"/>
  <c r="M108" i="78"/>
  <c r="L108" i="78"/>
  <c r="K108" i="78"/>
  <c r="J108" i="78"/>
  <c r="I108" i="78"/>
  <c r="H108" i="78"/>
  <c r="G108" i="78"/>
  <c r="F108" i="78"/>
  <c r="E108" i="78"/>
  <c r="D108" i="78"/>
  <c r="O65" i="78"/>
  <c r="N65" i="78"/>
  <c r="M65" i="78"/>
  <c r="L65" i="78"/>
  <c r="K65" i="78"/>
  <c r="J65" i="78"/>
  <c r="I65" i="78"/>
  <c r="H65" i="78"/>
  <c r="G65" i="78"/>
  <c r="F65" i="78"/>
  <c r="E65" i="78"/>
  <c r="D65" i="78"/>
  <c r="O60" i="78"/>
  <c r="N60" i="78"/>
  <c r="M60" i="78"/>
  <c r="L60" i="78"/>
  <c r="K60" i="78"/>
  <c r="J60" i="78"/>
  <c r="I60" i="78"/>
  <c r="H60" i="78"/>
  <c r="G60" i="78"/>
  <c r="F60" i="78"/>
  <c r="E60" i="78"/>
  <c r="D60" i="78"/>
  <c r="T41" i="78"/>
  <c r="O36" i="78"/>
  <c r="N36" i="78"/>
  <c r="M36" i="78"/>
  <c r="L36" i="78"/>
  <c r="K36" i="78"/>
  <c r="J36" i="78"/>
  <c r="I36" i="78"/>
  <c r="H36" i="78"/>
  <c r="G36" i="78"/>
  <c r="F36" i="78"/>
  <c r="E36" i="78"/>
  <c r="D36" i="78"/>
  <c r="S22" i="78"/>
  <c r="S21" i="78"/>
  <c r="S19" i="78"/>
  <c r="S11" i="78"/>
  <c r="AB10" i="78"/>
  <c r="AA10" i="78"/>
  <c r="S10" i="78"/>
  <c r="AB9" i="78"/>
  <c r="AA9" i="78"/>
  <c r="AB8" i="78"/>
  <c r="AA8" i="78"/>
  <c r="AB7" i="78"/>
  <c r="AA7" i="78"/>
  <c r="AB6" i="78"/>
  <c r="AA6" i="78"/>
  <c r="AB5" i="78"/>
  <c r="AA5" i="78"/>
  <c r="G5" i="78"/>
  <c r="D38" i="78"/>
  <c r="X23" i="78" s="1"/>
  <c r="Y23" i="78" s="1"/>
  <c r="AB4" i="78"/>
  <c r="AA4" i="78"/>
  <c r="AB3" i="78"/>
  <c r="AA3" i="78"/>
  <c r="R3" i="78"/>
  <c r="BV3" i="84" s="1"/>
  <c r="AB2" i="78"/>
  <c r="AA2" i="78"/>
  <c r="AB1" i="78"/>
  <c r="AA1" i="78"/>
  <c r="A1" i="78"/>
  <c r="BE1" i="84" s="1"/>
  <c r="K60" i="69"/>
  <c r="F1" i="69"/>
  <c r="A1" i="69"/>
  <c r="B4" i="83"/>
  <c r="A25" i="83" s="1"/>
  <c r="B3" i="83"/>
  <c r="D73" i="8" l="1"/>
  <c r="GI68" i="84"/>
  <c r="E73" i="8"/>
  <c r="GJ68" i="84"/>
  <c r="F73" i="8"/>
  <c r="C73" i="8"/>
  <c r="GH68" i="84"/>
  <c r="BZ105" i="84"/>
  <c r="G419" i="94" s="1"/>
  <c r="C189" i="86"/>
  <c r="P10" i="60"/>
  <c r="M28" i="8"/>
  <c r="S962" i="94"/>
  <c r="U962" i="94" s="1"/>
  <c r="GL28" i="84"/>
  <c r="GR28" i="84" s="1"/>
  <c r="M21" i="8"/>
  <c r="S955" i="94"/>
  <c r="U955" i="94" s="1"/>
  <c r="GL21" i="84"/>
  <c r="GR21" i="84" s="1"/>
  <c r="M53" i="8"/>
  <c r="S987" i="94"/>
  <c r="U987" i="94" s="1"/>
  <c r="GL53" i="84"/>
  <c r="GR53" i="84" s="1"/>
  <c r="M22" i="8"/>
  <c r="S956" i="94"/>
  <c r="U956" i="94" s="1"/>
  <c r="GL22" i="84"/>
  <c r="GR22" i="84" s="1"/>
  <c r="M30" i="8"/>
  <c r="S964" i="94"/>
  <c r="U964" i="94" s="1"/>
  <c r="GL30" i="84"/>
  <c r="GR30" i="84" s="1"/>
  <c r="M38" i="8"/>
  <c r="S972" i="94"/>
  <c r="U972" i="94" s="1"/>
  <c r="GL38" i="84"/>
  <c r="GR38" i="84" s="1"/>
  <c r="M46" i="8"/>
  <c r="S980" i="94"/>
  <c r="U980" i="94" s="1"/>
  <c r="GL46" i="84"/>
  <c r="GR46" i="84" s="1"/>
  <c r="M54" i="8"/>
  <c r="S988" i="94"/>
  <c r="U988" i="94" s="1"/>
  <c r="GL54" i="84"/>
  <c r="GR54" i="84" s="1"/>
  <c r="M62" i="8"/>
  <c r="S996" i="94"/>
  <c r="U996" i="94" s="1"/>
  <c r="GL62" i="84"/>
  <c r="GR62" i="84" s="1"/>
  <c r="M20" i="8"/>
  <c r="S954" i="94"/>
  <c r="U954" i="94" s="1"/>
  <c r="GL20" i="84"/>
  <c r="GR20" i="84" s="1"/>
  <c r="M37" i="8"/>
  <c r="S971" i="94"/>
  <c r="U971" i="94" s="1"/>
  <c r="GL37" i="84"/>
  <c r="GR37" i="84" s="1"/>
  <c r="M23" i="8"/>
  <c r="S957" i="94"/>
  <c r="U957" i="94" s="1"/>
  <c r="GL23" i="84"/>
  <c r="GR23" i="84" s="1"/>
  <c r="M31" i="8"/>
  <c r="S965" i="94"/>
  <c r="U965" i="94" s="1"/>
  <c r="GL31" i="84"/>
  <c r="GR31" i="84" s="1"/>
  <c r="M39" i="8"/>
  <c r="S973" i="94"/>
  <c r="U973" i="94" s="1"/>
  <c r="GL39" i="84"/>
  <c r="GR39" i="84" s="1"/>
  <c r="M47" i="8"/>
  <c r="S981" i="94"/>
  <c r="U981" i="94" s="1"/>
  <c r="GL47" i="84"/>
  <c r="GR47" i="84" s="1"/>
  <c r="M55" i="8"/>
  <c r="S989" i="94"/>
  <c r="U989" i="94" s="1"/>
  <c r="GL55" i="84"/>
  <c r="GR55" i="84" s="1"/>
  <c r="M63" i="8"/>
  <c r="S997" i="94"/>
  <c r="U997" i="94" s="1"/>
  <c r="GL63" i="84"/>
  <c r="GR63" i="84" s="1"/>
  <c r="M52" i="8"/>
  <c r="S986" i="94"/>
  <c r="U986" i="94" s="1"/>
  <c r="GL52" i="84"/>
  <c r="GR52" i="84" s="1"/>
  <c r="M16" i="8"/>
  <c r="S950" i="94"/>
  <c r="U950" i="94" s="1"/>
  <c r="GL16" i="84"/>
  <c r="GR16" i="84" s="1"/>
  <c r="M24" i="8"/>
  <c r="S958" i="94"/>
  <c r="U958" i="94" s="1"/>
  <c r="GL24" i="84"/>
  <c r="GR24" i="84" s="1"/>
  <c r="M32" i="8"/>
  <c r="S966" i="94"/>
  <c r="U966" i="94" s="1"/>
  <c r="GL32" i="84"/>
  <c r="GR32" i="84" s="1"/>
  <c r="M40" i="8"/>
  <c r="S974" i="94"/>
  <c r="U974" i="94" s="1"/>
  <c r="GL40" i="84"/>
  <c r="GR40" i="84" s="1"/>
  <c r="M48" i="8"/>
  <c r="S982" i="94"/>
  <c r="U982" i="94" s="1"/>
  <c r="GL48" i="84"/>
  <c r="GR48" i="84" s="1"/>
  <c r="M56" i="8"/>
  <c r="S990" i="94"/>
  <c r="U990" i="94" s="1"/>
  <c r="GL56" i="84"/>
  <c r="GR56" i="84" s="1"/>
  <c r="M64" i="8"/>
  <c r="S998" i="94"/>
  <c r="U998" i="94" s="1"/>
  <c r="GL64" i="84"/>
  <c r="GR64" i="84" s="1"/>
  <c r="M44" i="8"/>
  <c r="S978" i="94"/>
  <c r="U978" i="94" s="1"/>
  <c r="GL44" i="84"/>
  <c r="GR44" i="84" s="1"/>
  <c r="M29" i="8"/>
  <c r="S963" i="94"/>
  <c r="U963" i="94" s="1"/>
  <c r="GL29" i="84"/>
  <c r="GR29" i="84" s="1"/>
  <c r="M17" i="8"/>
  <c r="S951" i="94"/>
  <c r="U951" i="94" s="1"/>
  <c r="GL17" i="84"/>
  <c r="GR17" i="84" s="1"/>
  <c r="M25" i="8"/>
  <c r="S959" i="94"/>
  <c r="U959" i="94" s="1"/>
  <c r="GL25" i="84"/>
  <c r="GR25" i="84" s="1"/>
  <c r="M33" i="8"/>
  <c r="S967" i="94"/>
  <c r="U967" i="94" s="1"/>
  <c r="GL33" i="84"/>
  <c r="GR33" i="84" s="1"/>
  <c r="M41" i="8"/>
  <c r="S975" i="94"/>
  <c r="U975" i="94" s="1"/>
  <c r="GL41" i="84"/>
  <c r="GR41" i="84" s="1"/>
  <c r="M49" i="8"/>
  <c r="S983" i="94"/>
  <c r="U983" i="94" s="1"/>
  <c r="GL49" i="84"/>
  <c r="GR49" i="84" s="1"/>
  <c r="M57" i="8"/>
  <c r="S991" i="94"/>
  <c r="U991" i="94" s="1"/>
  <c r="GL57" i="84"/>
  <c r="GR57" i="84" s="1"/>
  <c r="M65" i="8"/>
  <c r="S999" i="94"/>
  <c r="U999" i="94" s="1"/>
  <c r="GL65" i="84"/>
  <c r="GR65" i="84" s="1"/>
  <c r="M36" i="8"/>
  <c r="S970" i="94"/>
  <c r="U970" i="94" s="1"/>
  <c r="GL36" i="84"/>
  <c r="GR36" i="84" s="1"/>
  <c r="M45" i="8"/>
  <c r="S979" i="94"/>
  <c r="U979" i="94" s="1"/>
  <c r="GL45" i="84"/>
  <c r="GR45" i="84" s="1"/>
  <c r="M18" i="8"/>
  <c r="S952" i="94"/>
  <c r="U952" i="94" s="1"/>
  <c r="GL18" i="84"/>
  <c r="GR18" i="84" s="1"/>
  <c r="M26" i="8"/>
  <c r="S960" i="94"/>
  <c r="U960" i="94" s="1"/>
  <c r="GL26" i="84"/>
  <c r="GR26" i="84" s="1"/>
  <c r="M34" i="8"/>
  <c r="S968" i="94"/>
  <c r="U968" i="94" s="1"/>
  <c r="GL34" i="84"/>
  <c r="GR34" i="84" s="1"/>
  <c r="M42" i="8"/>
  <c r="S976" i="94"/>
  <c r="U976" i="94" s="1"/>
  <c r="GL42" i="84"/>
  <c r="GR42" i="84" s="1"/>
  <c r="M50" i="8"/>
  <c r="S984" i="94"/>
  <c r="U984" i="94" s="1"/>
  <c r="GL50" i="84"/>
  <c r="GR50" i="84" s="1"/>
  <c r="M58" i="8"/>
  <c r="S992" i="94"/>
  <c r="U992" i="94" s="1"/>
  <c r="GL58" i="84"/>
  <c r="GR58" i="84" s="1"/>
  <c r="M66" i="8"/>
  <c r="S1000" i="94"/>
  <c r="U1000" i="94" s="1"/>
  <c r="GL66" i="84"/>
  <c r="GR66" i="84" s="1"/>
  <c r="M60" i="8"/>
  <c r="S994" i="94"/>
  <c r="U994" i="94" s="1"/>
  <c r="GL60" i="84"/>
  <c r="GR60" i="84" s="1"/>
  <c r="M61" i="8"/>
  <c r="S995" i="94"/>
  <c r="U995" i="94" s="1"/>
  <c r="GL61" i="84"/>
  <c r="GR61" i="84" s="1"/>
  <c r="M19" i="8"/>
  <c r="S953" i="94"/>
  <c r="U953" i="94" s="1"/>
  <c r="GL19" i="84"/>
  <c r="GR19" i="84" s="1"/>
  <c r="M27" i="8"/>
  <c r="S961" i="94"/>
  <c r="U961" i="94" s="1"/>
  <c r="GL27" i="84"/>
  <c r="GR27" i="84" s="1"/>
  <c r="M35" i="8"/>
  <c r="S969" i="94"/>
  <c r="U969" i="94" s="1"/>
  <c r="GL35" i="84"/>
  <c r="GR35" i="84" s="1"/>
  <c r="M43" i="8"/>
  <c r="S977" i="94"/>
  <c r="U977" i="94" s="1"/>
  <c r="GL43" i="84"/>
  <c r="GR43" i="84" s="1"/>
  <c r="M51" i="8"/>
  <c r="S985" i="94"/>
  <c r="U985" i="94" s="1"/>
  <c r="GL51" i="84"/>
  <c r="GR51" i="84" s="1"/>
  <c r="M59" i="8"/>
  <c r="S993" i="94"/>
  <c r="U993" i="94" s="1"/>
  <c r="GL59" i="84"/>
  <c r="GR59" i="84" s="1"/>
  <c r="M67" i="8"/>
  <c r="S1001" i="94"/>
  <c r="U1001" i="94" s="1"/>
  <c r="GL67" i="84"/>
  <c r="GR67" i="84" s="1"/>
  <c r="S6" i="8"/>
  <c r="T6" i="8" s="1"/>
  <c r="S3" i="8"/>
  <c r="T3" i="8" s="1"/>
  <c r="GF1" i="84"/>
  <c r="B15" i="83"/>
  <c r="B11" i="83"/>
  <c r="B44" i="12"/>
  <c r="DZ44" i="84" s="1"/>
  <c r="DY1" i="84"/>
  <c r="J189" i="86"/>
  <c r="K189" i="86"/>
  <c r="D189" i="86"/>
  <c r="L189" i="86"/>
  <c r="E189" i="86"/>
  <c r="M189" i="86"/>
  <c r="F189" i="86"/>
  <c r="N189" i="86"/>
  <c r="G189" i="86"/>
  <c r="H189" i="86"/>
  <c r="I189" i="86"/>
  <c r="BZ189" i="84"/>
  <c r="G483" i="94" s="1"/>
  <c r="C175" i="86"/>
  <c r="C176" i="86" s="1"/>
  <c r="C178" i="86" s="1"/>
  <c r="K175" i="86"/>
  <c r="K176" i="86" s="1"/>
  <c r="K178" i="86" s="1"/>
  <c r="J175" i="86"/>
  <c r="J176" i="86" s="1"/>
  <c r="J178" i="86" s="1"/>
  <c r="D175" i="86"/>
  <c r="D176" i="86" s="1"/>
  <c r="D178" i="86" s="1"/>
  <c r="L175" i="86"/>
  <c r="L176" i="86" s="1"/>
  <c r="L178" i="86" s="1"/>
  <c r="E175" i="86"/>
  <c r="E176" i="86" s="1"/>
  <c r="E178" i="86" s="1"/>
  <c r="M175" i="86"/>
  <c r="M176" i="86" s="1"/>
  <c r="M178" i="86" s="1"/>
  <c r="F175" i="86"/>
  <c r="F176" i="86" s="1"/>
  <c r="F178" i="86" s="1"/>
  <c r="N175" i="86"/>
  <c r="N176" i="86" s="1"/>
  <c r="N178" i="86" s="1"/>
  <c r="G175" i="86"/>
  <c r="G176" i="86" s="1"/>
  <c r="G178" i="86" s="1"/>
  <c r="H175" i="86"/>
  <c r="H176" i="86" s="1"/>
  <c r="H178" i="86" s="1"/>
  <c r="I175" i="86"/>
  <c r="I176" i="86" s="1"/>
  <c r="I178" i="86" s="1"/>
  <c r="K169" i="86"/>
  <c r="D169" i="86"/>
  <c r="L169" i="86"/>
  <c r="J169" i="86"/>
  <c r="E169" i="86"/>
  <c r="M169" i="86"/>
  <c r="F169" i="86"/>
  <c r="N169" i="86"/>
  <c r="G169" i="86"/>
  <c r="H169" i="86"/>
  <c r="I169" i="86"/>
  <c r="K138" i="86"/>
  <c r="K144" i="86"/>
  <c r="K145" i="86" s="1"/>
  <c r="K147" i="86" s="1"/>
  <c r="D144" i="86"/>
  <c r="D145" i="86" s="1"/>
  <c r="D147" i="86" s="1"/>
  <c r="D138" i="86"/>
  <c r="E144" i="86"/>
  <c r="E145" i="86" s="1"/>
  <c r="E147" i="86" s="1"/>
  <c r="E138" i="86"/>
  <c r="M144" i="86"/>
  <c r="M145" i="86" s="1"/>
  <c r="M147" i="86" s="1"/>
  <c r="M138" i="86"/>
  <c r="L144" i="86"/>
  <c r="L145" i="86" s="1"/>
  <c r="L147" i="86" s="1"/>
  <c r="L138" i="86"/>
  <c r="F138" i="86"/>
  <c r="F144" i="86"/>
  <c r="F145" i="86" s="1"/>
  <c r="F147" i="86" s="1"/>
  <c r="N138" i="86"/>
  <c r="N144" i="86"/>
  <c r="N145" i="86" s="1"/>
  <c r="N147" i="86" s="1"/>
  <c r="G138" i="86"/>
  <c r="G144" i="86"/>
  <c r="G145" i="86" s="1"/>
  <c r="G147" i="86" s="1"/>
  <c r="C138" i="86"/>
  <c r="C144" i="86"/>
  <c r="H144" i="86"/>
  <c r="H145" i="86" s="1"/>
  <c r="H147" i="86" s="1"/>
  <c r="H138" i="86"/>
  <c r="I144" i="86"/>
  <c r="I145" i="86" s="1"/>
  <c r="I147" i="86" s="1"/>
  <c r="I138" i="86"/>
  <c r="J138" i="86"/>
  <c r="J144" i="86"/>
  <c r="J145" i="86" s="1"/>
  <c r="J147" i="86" s="1"/>
  <c r="J52" i="86"/>
  <c r="J116" i="86"/>
  <c r="J117" i="86" s="1"/>
  <c r="J119" i="86" s="1"/>
  <c r="C116" i="86"/>
  <c r="K116" i="86"/>
  <c r="K117" i="86" s="1"/>
  <c r="K119" i="86" s="1"/>
  <c r="P118" i="86"/>
  <c r="CM118" i="84" s="1"/>
  <c r="S431" i="94" s="1"/>
  <c r="U431" i="94" s="1"/>
  <c r="I116" i="86"/>
  <c r="D116" i="86"/>
  <c r="D117" i="86" s="1"/>
  <c r="D119" i="86" s="1"/>
  <c r="L116" i="86"/>
  <c r="E116" i="86"/>
  <c r="M116" i="86"/>
  <c r="M117" i="86" s="1"/>
  <c r="M119" i="86" s="1"/>
  <c r="F116" i="86"/>
  <c r="F117" i="86" s="1"/>
  <c r="F119" i="86" s="1"/>
  <c r="N116" i="86"/>
  <c r="N117" i="86" s="1"/>
  <c r="N119" i="86" s="1"/>
  <c r="G116" i="86"/>
  <c r="G117" i="86" s="1"/>
  <c r="G119" i="86" s="1"/>
  <c r="H116" i="86"/>
  <c r="H117" i="86" s="1"/>
  <c r="H119" i="86" s="1"/>
  <c r="I110" i="86"/>
  <c r="J110" i="86"/>
  <c r="C110" i="86"/>
  <c r="BZ110" i="84" s="1"/>
  <c r="G424" i="94" s="1"/>
  <c r="K110" i="86"/>
  <c r="D110" i="86"/>
  <c r="L110" i="86"/>
  <c r="E110" i="86"/>
  <c r="M110" i="86"/>
  <c r="P89" i="86"/>
  <c r="CM89" i="84" s="1"/>
  <c r="S409" i="94" s="1"/>
  <c r="U409" i="94" s="1"/>
  <c r="I87" i="86"/>
  <c r="I88" i="86" s="1"/>
  <c r="I90" i="86" s="1"/>
  <c r="F110" i="86"/>
  <c r="N110" i="86"/>
  <c r="I52" i="86"/>
  <c r="J87" i="86"/>
  <c r="J88" i="86" s="1"/>
  <c r="J90" i="86" s="1"/>
  <c r="G110" i="86"/>
  <c r="H110" i="86"/>
  <c r="C52" i="86"/>
  <c r="BZ52" i="84" s="1"/>
  <c r="G380" i="94" s="1"/>
  <c r="K52" i="86"/>
  <c r="D52" i="86"/>
  <c r="L52" i="86"/>
  <c r="E52" i="86"/>
  <c r="M52" i="86"/>
  <c r="F52" i="86"/>
  <c r="N52" i="86"/>
  <c r="G52" i="86"/>
  <c r="H52" i="86"/>
  <c r="H58" i="86"/>
  <c r="H59" i="86" s="1"/>
  <c r="H61" i="86" s="1"/>
  <c r="I58" i="86"/>
  <c r="I59" i="86" s="1"/>
  <c r="I61" i="86" s="1"/>
  <c r="J58" i="86"/>
  <c r="J59" i="86" s="1"/>
  <c r="J61" i="86" s="1"/>
  <c r="C58" i="86"/>
  <c r="K58" i="86"/>
  <c r="K59" i="86" s="1"/>
  <c r="K61" i="86" s="1"/>
  <c r="D58" i="86"/>
  <c r="D59" i="86" s="1"/>
  <c r="D61" i="86" s="1"/>
  <c r="L58" i="86"/>
  <c r="L59" i="86" s="1"/>
  <c r="L61" i="86" s="1"/>
  <c r="E58" i="86"/>
  <c r="E59" i="86" s="1"/>
  <c r="E61" i="86" s="1"/>
  <c r="M58" i="86"/>
  <c r="M59" i="86" s="1"/>
  <c r="M61" i="86" s="1"/>
  <c r="F58" i="86"/>
  <c r="F59" i="86" s="1"/>
  <c r="F61" i="86" s="1"/>
  <c r="N58" i="86"/>
  <c r="N59" i="86" s="1"/>
  <c r="N61" i="86" s="1"/>
  <c r="G58" i="86"/>
  <c r="G59" i="86" s="1"/>
  <c r="G61" i="86" s="1"/>
  <c r="P31" i="86"/>
  <c r="CM31" i="84" s="1"/>
  <c r="S365" i="94" s="1"/>
  <c r="U365" i="94" s="1"/>
  <c r="I30" i="4"/>
  <c r="KS30" i="84"/>
  <c r="S808" i="94"/>
  <c r="U808" i="94" s="1"/>
  <c r="EO17" i="84"/>
  <c r="G812" i="94"/>
  <c r="EB21" i="84"/>
  <c r="S819" i="94"/>
  <c r="U819" i="94" s="1"/>
  <c r="EO28" i="84"/>
  <c r="S829" i="94"/>
  <c r="U829" i="94" s="1"/>
  <c r="EO57" i="84"/>
  <c r="G839" i="94"/>
  <c r="EB67" i="84"/>
  <c r="L842" i="94"/>
  <c r="EG70" i="84"/>
  <c r="E25" i="12"/>
  <c r="H843" i="94"/>
  <c r="EC71" i="84"/>
  <c r="S813" i="94"/>
  <c r="U813" i="94" s="1"/>
  <c r="EO22" i="84"/>
  <c r="Y35" i="12"/>
  <c r="S820" i="94"/>
  <c r="U820" i="94" s="1"/>
  <c r="EO29" i="84"/>
  <c r="G830" i="94"/>
  <c r="EB58" i="84"/>
  <c r="S840" i="94"/>
  <c r="U840" i="94" s="1"/>
  <c r="EO68" i="84"/>
  <c r="M842" i="94"/>
  <c r="EH70" i="84"/>
  <c r="G844" i="94"/>
  <c r="EB72" i="84"/>
  <c r="C45" i="53"/>
  <c r="S804" i="94"/>
  <c r="U804" i="94" s="1"/>
  <c r="EO13" i="84"/>
  <c r="S814" i="94"/>
  <c r="U814" i="94" s="1"/>
  <c r="EO23" i="84"/>
  <c r="S831" i="94"/>
  <c r="U831" i="94" s="1"/>
  <c r="EO59" i="84"/>
  <c r="S841" i="94"/>
  <c r="U841" i="94" s="1"/>
  <c r="EO69" i="84"/>
  <c r="N842" i="94"/>
  <c r="EI70" i="84"/>
  <c r="E26" i="12"/>
  <c r="D21" i="86" s="1"/>
  <c r="H844" i="94"/>
  <c r="EC72" i="84"/>
  <c r="D45" i="53"/>
  <c r="Y14" i="12"/>
  <c r="S805" i="94"/>
  <c r="U805" i="94" s="1"/>
  <c r="EO14" i="84"/>
  <c r="G809" i="94"/>
  <c r="EB18" i="84"/>
  <c r="S832" i="94"/>
  <c r="U832" i="94" s="1"/>
  <c r="EO60" i="84"/>
  <c r="G842" i="94"/>
  <c r="EB70" i="84"/>
  <c r="O842" i="94"/>
  <c r="EJ70" i="84"/>
  <c r="F26" i="12"/>
  <c r="E21" i="86" s="1"/>
  <c r="I844" i="94"/>
  <c r="ED72" i="84"/>
  <c r="E45" i="53"/>
  <c r="S810" i="94"/>
  <c r="U810" i="94" s="1"/>
  <c r="EO19" i="84"/>
  <c r="G821" i="94"/>
  <c r="EB30" i="84"/>
  <c r="S825" i="94"/>
  <c r="U825" i="94" s="1"/>
  <c r="EO53" i="84"/>
  <c r="G833" i="94"/>
  <c r="EB61" i="84"/>
  <c r="H842" i="94"/>
  <c r="EC70" i="84"/>
  <c r="P842" i="94"/>
  <c r="EK70" i="84"/>
  <c r="G26" i="12"/>
  <c r="F21" i="86" s="1"/>
  <c r="J844" i="94"/>
  <c r="EE72" i="84"/>
  <c r="F45" i="53"/>
  <c r="Y20" i="12"/>
  <c r="S811" i="94"/>
  <c r="U811" i="94" s="1"/>
  <c r="EO20" i="84"/>
  <c r="G815" i="94"/>
  <c r="EB24" i="84"/>
  <c r="S826" i="94"/>
  <c r="U826" i="94" s="1"/>
  <c r="EO54" i="84"/>
  <c r="G836" i="94"/>
  <c r="EB64" i="84"/>
  <c r="I842" i="94"/>
  <c r="ED70" i="84"/>
  <c r="Q842" i="94"/>
  <c r="EL70" i="84"/>
  <c r="G806" i="94"/>
  <c r="EB15" i="84"/>
  <c r="G827" i="94"/>
  <c r="EB55" i="84"/>
  <c r="S837" i="94"/>
  <c r="U837" i="94" s="1"/>
  <c r="EO65" i="84"/>
  <c r="J842" i="94"/>
  <c r="EE70" i="84"/>
  <c r="R842" i="94"/>
  <c r="EM70" i="84"/>
  <c r="S807" i="94"/>
  <c r="U807" i="94" s="1"/>
  <c r="EO16" i="84"/>
  <c r="S828" i="94"/>
  <c r="U828" i="94" s="1"/>
  <c r="EO56" i="84"/>
  <c r="S838" i="94"/>
  <c r="U838" i="94" s="1"/>
  <c r="EO66" i="84"/>
  <c r="K842" i="94"/>
  <c r="EF70" i="84"/>
  <c r="D25" i="12"/>
  <c r="D42" i="12" s="1"/>
  <c r="D43" i="12" s="1"/>
  <c r="G843" i="94"/>
  <c r="EB71" i="84"/>
  <c r="F78" i="5"/>
  <c r="JV78" i="84" s="1"/>
  <c r="JV45" i="84"/>
  <c r="H1250" i="94"/>
  <c r="HY21" i="84"/>
  <c r="S1249" i="94"/>
  <c r="U1249" i="94" s="1"/>
  <c r="IJ20" i="84"/>
  <c r="G1250" i="94"/>
  <c r="HX21" i="84"/>
  <c r="K110" i="78"/>
  <c r="N344" i="94"/>
  <c r="BO107" i="84"/>
  <c r="M310" i="94"/>
  <c r="BN59" i="84"/>
  <c r="I314" i="94"/>
  <c r="BJ64" i="84"/>
  <c r="Q314" i="94"/>
  <c r="BR64" i="84"/>
  <c r="J110" i="78"/>
  <c r="M344" i="94"/>
  <c r="BN107" i="84"/>
  <c r="G310" i="94"/>
  <c r="BH59" i="84"/>
  <c r="O310" i="94"/>
  <c r="BP59" i="84"/>
  <c r="K314" i="94"/>
  <c r="BL64" i="84"/>
  <c r="G344" i="94"/>
  <c r="BH107" i="84"/>
  <c r="L110" i="78"/>
  <c r="O344" i="94"/>
  <c r="BP107" i="84"/>
  <c r="R314" i="94"/>
  <c r="BS64" i="84"/>
  <c r="H310" i="94"/>
  <c r="BI59" i="84"/>
  <c r="P310" i="94"/>
  <c r="BQ59" i="84"/>
  <c r="L314" i="94"/>
  <c r="BM64" i="84"/>
  <c r="E110" i="78"/>
  <c r="H344" i="94"/>
  <c r="BI107" i="84"/>
  <c r="M110" i="78"/>
  <c r="P344" i="94"/>
  <c r="BQ107" i="84"/>
  <c r="I310" i="94"/>
  <c r="BJ59" i="84"/>
  <c r="Q310" i="94"/>
  <c r="BR59" i="84"/>
  <c r="M314" i="94"/>
  <c r="BN64" i="84"/>
  <c r="I344" i="94"/>
  <c r="BJ107" i="84"/>
  <c r="N110" i="78"/>
  <c r="Q344" i="94"/>
  <c r="BR107" i="84"/>
  <c r="J314" i="94"/>
  <c r="BK64" i="84"/>
  <c r="J310" i="94"/>
  <c r="BK59" i="84"/>
  <c r="R310" i="94"/>
  <c r="BS59" i="84"/>
  <c r="N314" i="94"/>
  <c r="BO64" i="84"/>
  <c r="G110" i="78"/>
  <c r="J344" i="94"/>
  <c r="BK107" i="84"/>
  <c r="O110" i="78"/>
  <c r="R344" i="94"/>
  <c r="BS107" i="84"/>
  <c r="K310" i="94"/>
  <c r="BL59" i="84"/>
  <c r="G314" i="94"/>
  <c r="BH64" i="84"/>
  <c r="O314" i="94"/>
  <c r="BP64" i="84"/>
  <c r="H110" i="78"/>
  <c r="K344" i="94"/>
  <c r="BL107" i="84"/>
  <c r="N310" i="94"/>
  <c r="BO59" i="84"/>
  <c r="L310" i="94"/>
  <c r="BM59" i="84"/>
  <c r="H314" i="94"/>
  <c r="BI64" i="84"/>
  <c r="P314" i="94"/>
  <c r="BQ64" i="84"/>
  <c r="I110" i="78"/>
  <c r="L344" i="94"/>
  <c r="BM107" i="84"/>
  <c r="G296" i="94"/>
  <c r="BH36" i="84"/>
  <c r="LU1" i="84"/>
  <c r="I2" i="68"/>
  <c r="LT2" i="84" s="1"/>
  <c r="S1203" i="94"/>
  <c r="U1203" i="94" s="1"/>
  <c r="S1156" i="94"/>
  <c r="U1156" i="94" s="1"/>
  <c r="S1109" i="94"/>
  <c r="U1109" i="94" s="1"/>
  <c r="HQ20" i="84"/>
  <c r="J12" i="3"/>
  <c r="C3" i="3" s="1"/>
  <c r="S1128" i="94"/>
  <c r="U1128" i="94" s="1"/>
  <c r="S1222" i="94"/>
  <c r="U1222" i="94" s="1"/>
  <c r="S1175" i="94"/>
  <c r="U1175" i="94" s="1"/>
  <c r="S1185" i="94"/>
  <c r="U1185" i="94" s="1"/>
  <c r="S1138" i="94"/>
  <c r="U1138" i="94" s="1"/>
  <c r="S1232" i="94"/>
  <c r="U1232" i="94" s="1"/>
  <c r="HQ64" i="84"/>
  <c r="J7" i="3"/>
  <c r="S1162" i="94"/>
  <c r="U1162" i="94" s="1"/>
  <c r="S1115" i="94"/>
  <c r="U1115" i="94" s="1"/>
  <c r="S1209" i="94"/>
  <c r="U1209" i="94" s="1"/>
  <c r="HQ29" i="84"/>
  <c r="S1103" i="94"/>
  <c r="U1103" i="94" s="1"/>
  <c r="S1197" i="94"/>
  <c r="U1197" i="94" s="1"/>
  <c r="S1150" i="94"/>
  <c r="U1150" i="94" s="1"/>
  <c r="HQ13" i="84"/>
  <c r="D22" i="3"/>
  <c r="HR13" i="84"/>
  <c r="E22" i="3"/>
  <c r="HS13" i="84"/>
  <c r="S1168" i="94"/>
  <c r="U1168" i="94" s="1"/>
  <c r="S1121" i="94"/>
  <c r="U1121" i="94" s="1"/>
  <c r="S1215" i="94"/>
  <c r="U1215" i="94" s="1"/>
  <c r="HQ38" i="84"/>
  <c r="Q65" i="69"/>
  <c r="W65" i="69" s="1"/>
  <c r="U1" i="84"/>
  <c r="M1" i="84"/>
  <c r="S1" i="84"/>
  <c r="AM1" i="84"/>
  <c r="H95" i="6"/>
  <c r="JK60" i="84"/>
  <c r="G95" i="6"/>
  <c r="JJ95" i="84" s="1"/>
  <c r="JJ60" i="84"/>
  <c r="F212" i="86"/>
  <c r="N212" i="86"/>
  <c r="H212" i="86"/>
  <c r="G212" i="86"/>
  <c r="I212" i="86"/>
  <c r="J212" i="86"/>
  <c r="C212" i="86"/>
  <c r="K212" i="86"/>
  <c r="D212" i="86"/>
  <c r="L212" i="86"/>
  <c r="E212" i="86"/>
  <c r="M212" i="86"/>
  <c r="A71" i="86"/>
  <c r="W62" i="5"/>
  <c r="AE76" i="5"/>
  <c r="Z23" i="5" s="1"/>
  <c r="AA23" i="5" s="1"/>
  <c r="I78" i="5"/>
  <c r="Q78" i="5"/>
  <c r="S45" i="5"/>
  <c r="KI45" i="84" s="1"/>
  <c r="U49" i="5"/>
  <c r="U71" i="5"/>
  <c r="V53" i="5"/>
  <c r="G78" i="5"/>
  <c r="JW78" i="84" s="1"/>
  <c r="O78" i="5"/>
  <c r="U61" i="5"/>
  <c r="U50" i="5"/>
  <c r="E43" i="9"/>
  <c r="H6" i="9" s="1"/>
  <c r="I6" i="9" s="1"/>
  <c r="F123" i="16"/>
  <c r="E123" i="16"/>
  <c r="I123" i="16"/>
  <c r="R19" i="16"/>
  <c r="B13" i="83"/>
  <c r="D36" i="10"/>
  <c r="L36" i="10"/>
  <c r="S5" i="10"/>
  <c r="N8" i="6"/>
  <c r="O8" i="6" s="1"/>
  <c r="D74" i="8"/>
  <c r="J36" i="10"/>
  <c r="I60" i="6"/>
  <c r="JL60" i="84" s="1"/>
  <c r="W13" i="5"/>
  <c r="W45" i="5" s="1"/>
  <c r="Z12" i="5" s="1"/>
  <c r="AA12" i="5" s="1"/>
  <c r="W15" i="5"/>
  <c r="W17" i="5"/>
  <c r="W19" i="5"/>
  <c r="V76" i="5"/>
  <c r="C74" i="8"/>
  <c r="S4" i="10"/>
  <c r="S6" i="10" s="1"/>
  <c r="F64" i="3"/>
  <c r="J6" i="3" s="1"/>
  <c r="J60" i="6"/>
  <c r="N5" i="6" s="1"/>
  <c r="O5" i="6" s="1"/>
  <c r="O17" i="6" s="1"/>
  <c r="W53" i="5"/>
  <c r="E78" i="5"/>
  <c r="JU78" i="84" s="1"/>
  <c r="M78" i="5"/>
  <c r="U63" i="5"/>
  <c r="E69" i="6"/>
  <c r="I106" i="6"/>
  <c r="U12" i="5"/>
  <c r="U14" i="5"/>
  <c r="U16" i="5"/>
  <c r="U18" i="5"/>
  <c r="U48" i="5"/>
  <c r="U57" i="5"/>
  <c r="U73" i="5"/>
  <c r="D110" i="78"/>
  <c r="C246" i="86"/>
  <c r="E74" i="8"/>
  <c r="C22" i="3"/>
  <c r="O21" i="10"/>
  <c r="E36" i="10"/>
  <c r="M36" i="10"/>
  <c r="V45" i="5"/>
  <c r="D78" i="5"/>
  <c r="JT78" i="84" s="1"/>
  <c r="L78" i="5"/>
  <c r="U51" i="5"/>
  <c r="U67" i="5"/>
  <c r="I54" i="4"/>
  <c r="KU54" i="84" s="1"/>
  <c r="F36" i="10"/>
  <c r="N36" i="10"/>
  <c r="G36" i="10"/>
  <c r="O34" i="10"/>
  <c r="C36" i="10"/>
  <c r="K36" i="10"/>
  <c r="E60" i="6"/>
  <c r="U13" i="5"/>
  <c r="U52" i="5"/>
  <c r="U65" i="5"/>
  <c r="E27" i="14"/>
  <c r="I36" i="10"/>
  <c r="F60" i="6"/>
  <c r="I69" i="6"/>
  <c r="J93" i="6"/>
  <c r="N7" i="6" s="1"/>
  <c r="O7" i="6" s="1"/>
  <c r="N13" i="6"/>
  <c r="O13" i="6" s="1"/>
  <c r="H78" i="5"/>
  <c r="P78" i="5"/>
  <c r="S76" i="5"/>
  <c r="U59" i="5"/>
  <c r="U75" i="5"/>
  <c r="E35" i="9"/>
  <c r="I165" i="86"/>
  <c r="J165" i="86"/>
  <c r="H165" i="86"/>
  <c r="C165" i="86"/>
  <c r="K165" i="86"/>
  <c r="D165" i="86"/>
  <c r="L165" i="86"/>
  <c r="E165" i="86"/>
  <c r="M165" i="86"/>
  <c r="F165" i="86"/>
  <c r="N165" i="86"/>
  <c r="N106" i="86"/>
  <c r="C134" i="86"/>
  <c r="BZ134" i="84" s="1"/>
  <c r="G441" i="94" s="1"/>
  <c r="M134" i="86"/>
  <c r="F19" i="86"/>
  <c r="I134" i="86"/>
  <c r="H48" i="86"/>
  <c r="J77" i="86"/>
  <c r="H106" i="86"/>
  <c r="E134" i="86"/>
  <c r="J48" i="86"/>
  <c r="L77" i="86"/>
  <c r="G165" i="86"/>
  <c r="L48" i="86"/>
  <c r="N77" i="86"/>
  <c r="G134" i="86"/>
  <c r="N48" i="86"/>
  <c r="D106" i="86"/>
  <c r="P76" i="86"/>
  <c r="CM76" i="84" s="1"/>
  <c r="S397" i="94" s="1"/>
  <c r="U397" i="94" s="1"/>
  <c r="F106" i="86"/>
  <c r="K134" i="86"/>
  <c r="D77" i="86"/>
  <c r="D48" i="86"/>
  <c r="F77" i="86"/>
  <c r="J106" i="86"/>
  <c r="F48" i="86"/>
  <c r="H77" i="86"/>
  <c r="L106" i="86"/>
  <c r="D26" i="12"/>
  <c r="C21" i="86" s="1"/>
  <c r="H95" i="12"/>
  <c r="C129" i="6"/>
  <c r="I95" i="6"/>
  <c r="JL95" i="84" s="1"/>
  <c r="G129" i="6"/>
  <c r="JJ129" i="84" s="1"/>
  <c r="N6" i="6"/>
  <c r="O6" i="6" s="1"/>
  <c r="N12" i="6"/>
  <c r="O12" i="6" s="1"/>
  <c r="J19" i="86"/>
  <c r="E48" i="86"/>
  <c r="M48" i="86"/>
  <c r="G77" i="86"/>
  <c r="I106" i="86"/>
  <c r="D134" i="86"/>
  <c r="L134" i="86"/>
  <c r="U21" i="5"/>
  <c r="U23" i="5"/>
  <c r="U25" i="5"/>
  <c r="U27" i="5"/>
  <c r="U29" i="5"/>
  <c r="U31" i="5"/>
  <c r="U33" i="5"/>
  <c r="U35" i="5"/>
  <c r="U37" i="5"/>
  <c r="U39" i="5"/>
  <c r="U41" i="5"/>
  <c r="U43" i="5"/>
  <c r="K19" i="86"/>
  <c r="P105" i="86"/>
  <c r="CM105" i="84" s="1"/>
  <c r="S419" i="94" s="1"/>
  <c r="U419" i="94" s="1"/>
  <c r="P164" i="86"/>
  <c r="G68" i="8"/>
  <c r="GL68" i="84" s="1"/>
  <c r="L19" i="86"/>
  <c r="G48" i="86"/>
  <c r="I77" i="86"/>
  <c r="C106" i="86"/>
  <c r="BZ106" i="84" s="1"/>
  <c r="G420" i="94" s="1"/>
  <c r="K106" i="86"/>
  <c r="F134" i="86"/>
  <c r="N134" i="86"/>
  <c r="U56" i="5"/>
  <c r="U58" i="5"/>
  <c r="U60" i="5"/>
  <c r="U62" i="5"/>
  <c r="U64" i="5"/>
  <c r="U66" i="5"/>
  <c r="U68" i="5"/>
  <c r="U70" i="5"/>
  <c r="U72" i="5"/>
  <c r="U74" i="5"/>
  <c r="M19" i="86"/>
  <c r="D95" i="6"/>
  <c r="N19" i="86"/>
  <c r="I48" i="86"/>
  <c r="C77" i="86"/>
  <c r="BZ77" i="84" s="1"/>
  <c r="G398" i="94" s="1"/>
  <c r="K77" i="86"/>
  <c r="E106" i="86"/>
  <c r="M106" i="86"/>
  <c r="H134" i="86"/>
  <c r="U20" i="5"/>
  <c r="U22" i="5"/>
  <c r="U24" i="5"/>
  <c r="U26" i="5"/>
  <c r="U28" i="5"/>
  <c r="U30" i="5"/>
  <c r="U32" i="5"/>
  <c r="U34" i="5"/>
  <c r="U36" i="5"/>
  <c r="U38" i="5"/>
  <c r="U40" i="5"/>
  <c r="U42" i="5"/>
  <c r="U44" i="5"/>
  <c r="S53" i="5"/>
  <c r="W56" i="5"/>
  <c r="W76" i="5" s="1"/>
  <c r="I32" i="16"/>
  <c r="F110" i="78"/>
  <c r="E19" i="86"/>
  <c r="P47" i="86"/>
  <c r="CM47" i="84" s="1"/>
  <c r="S375" i="94" s="1"/>
  <c r="U375" i="94" s="1"/>
  <c r="C48" i="86"/>
  <c r="BZ48" i="84" s="1"/>
  <c r="G376" i="94" s="1"/>
  <c r="K48" i="86"/>
  <c r="E77" i="86"/>
  <c r="M77" i="86"/>
  <c r="G106" i="86"/>
  <c r="P133" i="86"/>
  <c r="CM133" i="84" s="1"/>
  <c r="S440" i="94" s="1"/>
  <c r="U440" i="94" s="1"/>
  <c r="J134" i="86"/>
  <c r="G24" i="16"/>
  <c r="G21" i="60"/>
  <c r="I19" i="86"/>
  <c r="I4" i="9"/>
  <c r="Y17" i="12"/>
  <c r="Y23" i="12"/>
  <c r="Q21" i="12"/>
  <c r="Q24" i="12"/>
  <c r="Q30" i="12"/>
  <c r="Q18" i="12"/>
  <c r="Q15" i="12"/>
  <c r="Q58" i="12"/>
  <c r="Q70" i="12"/>
  <c r="Q67" i="12"/>
  <c r="Q61" i="12"/>
  <c r="Q55" i="12"/>
  <c r="R12" i="16"/>
  <c r="G50" i="16"/>
  <c r="G64" i="16"/>
  <c r="G120" i="16"/>
  <c r="R10" i="16"/>
  <c r="R38" i="16"/>
  <c r="F1" i="60"/>
  <c r="MM1" i="84" s="1"/>
  <c r="P44" i="12"/>
  <c r="EN44" i="84" s="1"/>
  <c r="D54" i="3"/>
  <c r="HR54" i="84" s="1"/>
  <c r="I3" i="68"/>
  <c r="LT3" i="84" s="1"/>
  <c r="P18" i="86"/>
  <c r="CM18" i="84" s="1"/>
  <c r="S353" i="94" s="1"/>
  <c r="U353" i="94" s="1"/>
  <c r="C19" i="86"/>
  <c r="BZ19" i="84" s="1"/>
  <c r="G354" i="94" s="1"/>
  <c r="O40" i="78"/>
  <c r="G40" i="78"/>
  <c r="K40" i="78"/>
  <c r="H40" i="78"/>
  <c r="L40" i="78"/>
  <c r="J37" i="78"/>
  <c r="N37" i="78"/>
  <c r="E40" i="78"/>
  <c r="I40" i="78"/>
  <c r="M40" i="78"/>
  <c r="G37" i="78"/>
  <c r="K37" i="78"/>
  <c r="O37" i="78"/>
  <c r="F40" i="78"/>
  <c r="J40" i="78"/>
  <c r="N40" i="78"/>
  <c r="H246" i="86"/>
  <c r="G246" i="86"/>
  <c r="F37" i="78"/>
  <c r="D246" i="86"/>
  <c r="E37" i="78"/>
  <c r="I37" i="78"/>
  <c r="M37" i="78"/>
  <c r="M246" i="86"/>
  <c r="S18" i="78"/>
  <c r="L246" i="86"/>
  <c r="I246" i="86"/>
  <c r="AC2" i="78"/>
  <c r="H37" i="78"/>
  <c r="L37" i="78"/>
  <c r="F246" i="86"/>
  <c r="J246" i="86"/>
  <c r="N246" i="86"/>
  <c r="E246" i="86"/>
  <c r="K246" i="86"/>
  <c r="C23" i="83"/>
  <c r="D23" i="83" s="1"/>
  <c r="H19" i="86"/>
  <c r="D19" i="86"/>
  <c r="G19" i="86"/>
  <c r="E73" i="12"/>
  <c r="N79" i="12"/>
  <c r="M79" i="12"/>
  <c r="I79" i="12"/>
  <c r="L79" i="12"/>
  <c r="H79" i="12"/>
  <c r="D79" i="12"/>
  <c r="O79" i="12"/>
  <c r="K79" i="12"/>
  <c r="G79" i="12"/>
  <c r="J79" i="12"/>
  <c r="F79" i="12"/>
  <c r="E79" i="12"/>
  <c r="D73" i="12"/>
  <c r="Y29" i="12"/>
  <c r="AC3" i="78"/>
  <c r="H2" i="68"/>
  <c r="LS2" i="84" s="1"/>
  <c r="AC5" i="78"/>
  <c r="AC7" i="78"/>
  <c r="AC9" i="78"/>
  <c r="AC1" i="78"/>
  <c r="D37" i="78"/>
  <c r="D40" i="78"/>
  <c r="D7" i="3"/>
  <c r="HR7" i="84" s="1"/>
  <c r="H3" i="68"/>
  <c r="LS3" i="84" s="1"/>
  <c r="O9" i="12"/>
  <c r="EM9" i="84" s="1"/>
  <c r="I151" i="68"/>
  <c r="LT151" i="84" s="1"/>
  <c r="H151" i="68"/>
  <c r="LS151"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P166" i="86"/>
  <c r="P108" i="86"/>
  <c r="D6" i="86"/>
  <c r="H6" i="86"/>
  <c r="L6" i="86"/>
  <c r="P49" i="86"/>
  <c r="E6" i="86"/>
  <c r="I6" i="86"/>
  <c r="M6" i="86"/>
  <c r="P50" i="86"/>
  <c r="F6" i="86"/>
  <c r="J6" i="86"/>
  <c r="N6" i="86"/>
  <c r="C6" i="86"/>
  <c r="G6" i="86"/>
  <c r="P107" i="86"/>
  <c r="P136" i="86"/>
  <c r="P167" i="86"/>
  <c r="S933" i="94" l="1"/>
  <c r="U933" i="94" s="1"/>
  <c r="GJ74" i="84"/>
  <c r="F74" i="8"/>
  <c r="S935" i="94"/>
  <c r="U935" i="94" s="1"/>
  <c r="GK73" i="84"/>
  <c r="S930" i="94"/>
  <c r="U930" i="94" s="1"/>
  <c r="GI74" i="84"/>
  <c r="S932" i="94"/>
  <c r="U932" i="94" s="1"/>
  <c r="GJ73" i="84"/>
  <c r="S929" i="94"/>
  <c r="U929" i="94" s="1"/>
  <c r="GI73" i="84"/>
  <c r="S927" i="94"/>
  <c r="U927" i="94" s="1"/>
  <c r="GH74" i="84"/>
  <c r="S926" i="94"/>
  <c r="U926" i="94" s="1"/>
  <c r="GH73" i="84"/>
  <c r="M68" i="8"/>
  <c r="S4" i="8" s="1"/>
  <c r="T4" i="8" s="1"/>
  <c r="C145" i="86"/>
  <c r="C147" i="86" s="1"/>
  <c r="BZ147" i="84" s="1"/>
  <c r="G454" i="94" s="1"/>
  <c r="BZ144" i="84"/>
  <c r="G451" i="94" s="1"/>
  <c r="C117" i="86"/>
  <c r="C119" i="86" s="1"/>
  <c r="BZ119" i="84" s="1"/>
  <c r="G432" i="94" s="1"/>
  <c r="BZ116" i="84"/>
  <c r="G429" i="94" s="1"/>
  <c r="C59" i="86"/>
  <c r="C61" i="86" s="1"/>
  <c r="BZ61" i="84" s="1"/>
  <c r="G388" i="94" s="1"/>
  <c r="BZ58" i="84"/>
  <c r="G385" i="94" s="1"/>
  <c r="GR68" i="84"/>
  <c r="C20" i="86"/>
  <c r="C28" i="86" s="1"/>
  <c r="D31" i="12"/>
  <c r="C29" i="86"/>
  <c r="E29" i="86"/>
  <c r="F209" i="86"/>
  <c r="F29" i="86"/>
  <c r="D29" i="86"/>
  <c r="E209" i="86"/>
  <c r="D209" i="86"/>
  <c r="O225" i="86"/>
  <c r="O220" i="86"/>
  <c r="CL220" i="84" s="1"/>
  <c r="O191" i="86"/>
  <c r="CL191" i="84" s="1"/>
  <c r="O190" i="86"/>
  <c r="CL190" i="84" s="1"/>
  <c r="O186" i="86"/>
  <c r="CL186" i="84" s="1"/>
  <c r="O199" i="86"/>
  <c r="CL199" i="84" s="1"/>
  <c r="O200" i="86"/>
  <c r="CL200" i="84" s="1"/>
  <c r="P174" i="86"/>
  <c r="P175" i="86"/>
  <c r="P169" i="86"/>
  <c r="O155" i="86"/>
  <c r="O168" i="86"/>
  <c r="O127" i="86"/>
  <c r="CL127" i="84" s="1"/>
  <c r="O169" i="86"/>
  <c r="O171" i="86"/>
  <c r="O172" i="86"/>
  <c r="O138" i="86"/>
  <c r="O137" i="86"/>
  <c r="O110" i="86"/>
  <c r="CL110" i="84" s="1"/>
  <c r="E117" i="86"/>
  <c r="E119" i="86" s="1"/>
  <c r="P144" i="86"/>
  <c r="CM144" i="84" s="1"/>
  <c r="S451" i="94" s="1"/>
  <c r="U451" i="94" s="1"/>
  <c r="P110" i="86"/>
  <c r="CM110" i="84" s="1"/>
  <c r="S424" i="94" s="1"/>
  <c r="U424" i="94" s="1"/>
  <c r="P138" i="86"/>
  <c r="P143" i="86"/>
  <c r="CM143" i="84" s="1"/>
  <c r="S450" i="94" s="1"/>
  <c r="U450" i="94" s="1"/>
  <c r="O141" i="86"/>
  <c r="O140" i="86"/>
  <c r="I117" i="86"/>
  <c r="I119" i="86" s="1"/>
  <c r="L117" i="86"/>
  <c r="L119" i="86" s="1"/>
  <c r="P115" i="86"/>
  <c r="CM115" i="84" s="1"/>
  <c r="S428" i="94" s="1"/>
  <c r="U428" i="94" s="1"/>
  <c r="P116" i="86"/>
  <c r="CM116" i="84" s="1"/>
  <c r="S429" i="94" s="1"/>
  <c r="U429" i="94" s="1"/>
  <c r="O112" i="86"/>
  <c r="CL112" i="84" s="1"/>
  <c r="O113" i="86"/>
  <c r="CL113" i="84" s="1"/>
  <c r="P52" i="86"/>
  <c r="CM52" i="84" s="1"/>
  <c r="S380" i="94" s="1"/>
  <c r="U380" i="94" s="1"/>
  <c r="O109" i="86"/>
  <c r="CL109" i="84" s="1"/>
  <c r="O80" i="86"/>
  <c r="CL80" i="84" s="1"/>
  <c r="O52" i="86"/>
  <c r="CL52" i="84" s="1"/>
  <c r="O81" i="86"/>
  <c r="CL81" i="84" s="1"/>
  <c r="P87" i="86"/>
  <c r="O98" i="86"/>
  <c r="CL98" i="84" s="1"/>
  <c r="O103" i="86"/>
  <c r="CL103" i="84" s="1"/>
  <c r="O84" i="86"/>
  <c r="CL84" i="84" s="1"/>
  <c r="O83" i="86"/>
  <c r="CL83" i="84" s="1"/>
  <c r="O78" i="86"/>
  <c r="O79" i="86"/>
  <c r="O69" i="86"/>
  <c r="CL69" i="84" s="1"/>
  <c r="O74" i="86"/>
  <c r="CL74" i="84" s="1"/>
  <c r="P58" i="86"/>
  <c r="CM58" i="84" s="1"/>
  <c r="S385" i="94" s="1"/>
  <c r="U385" i="94" s="1"/>
  <c r="P57" i="86"/>
  <c r="CM57" i="84" s="1"/>
  <c r="S384" i="94" s="1"/>
  <c r="U384" i="9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G192" i="86"/>
  <c r="K192" i="86"/>
  <c r="N192" i="86"/>
  <c r="M192" i="86"/>
  <c r="F192" i="86"/>
  <c r="L192" i="86"/>
  <c r="J192" i="86"/>
  <c r="D192" i="86"/>
  <c r="E192" i="86"/>
  <c r="I192" i="86"/>
  <c r="O222" i="86"/>
  <c r="O227" i="86"/>
  <c r="P297" i="94"/>
  <c r="BQ37" i="84"/>
  <c r="Q297" i="94"/>
  <c r="BR37" i="84"/>
  <c r="O297" i="94"/>
  <c r="BP37" i="84"/>
  <c r="M297" i="94"/>
  <c r="BN37" i="84"/>
  <c r="K297" i="94"/>
  <c r="BL37" i="84"/>
  <c r="H297" i="94"/>
  <c r="BI37" i="84"/>
  <c r="R297" i="94"/>
  <c r="BS37" i="84"/>
  <c r="L297" i="94"/>
  <c r="BM37" i="84"/>
  <c r="N297" i="94"/>
  <c r="BO37" i="84"/>
  <c r="I297" i="94"/>
  <c r="BJ37" i="84"/>
  <c r="J297" i="94"/>
  <c r="BK37" i="84"/>
  <c r="B1238" i="94"/>
  <c r="B1239" i="94"/>
  <c r="B1144" i="94"/>
  <c r="B1145" i="94"/>
  <c r="B1191" i="94"/>
  <c r="B1192" i="94"/>
  <c r="B1263" i="94"/>
  <c r="B1255" i="94"/>
  <c r="B1243" i="94"/>
  <c r="B1237" i="94"/>
  <c r="B1232" i="94"/>
  <c r="B1224" i="94"/>
  <c r="B1219" i="94"/>
  <c r="B1207" i="94"/>
  <c r="B1190" i="94"/>
  <c r="B1185" i="94"/>
  <c r="B1177" i="94"/>
  <c r="B1172" i="94"/>
  <c r="B1160" i="94"/>
  <c r="B1143" i="94"/>
  <c r="B1138" i="94"/>
  <c r="B1130" i="94"/>
  <c r="B1125" i="94"/>
  <c r="B1113" i="94"/>
  <c r="B1067" i="94"/>
  <c r="B1059" i="94"/>
  <c r="B1051" i="94"/>
  <c r="B1043" i="94"/>
  <c r="B1035" i="94"/>
  <c r="B1001" i="94"/>
  <c r="B997" i="94"/>
  <c r="B993" i="94"/>
  <c r="B989" i="94"/>
  <c r="B985" i="94"/>
  <c r="B981" i="94"/>
  <c r="B977" i="94"/>
  <c r="B973" i="94"/>
  <c r="B969" i="94"/>
  <c r="B965" i="94"/>
  <c r="B961" i="94"/>
  <c r="B957" i="94"/>
  <c r="B953" i="94"/>
  <c r="B949" i="94"/>
  <c r="B946" i="94"/>
  <c r="B943" i="94"/>
  <c r="B940" i="94"/>
  <c r="B937" i="94"/>
  <c r="B934" i="94"/>
  <c r="B931" i="94"/>
  <c r="B928" i="94"/>
  <c r="B851" i="94"/>
  <c r="B840" i="94"/>
  <c r="B838" i="94"/>
  <c r="B827" i="94"/>
  <c r="B816" i="94"/>
  <c r="B814" i="94"/>
  <c r="B1259" i="94"/>
  <c r="B1251" i="94"/>
  <c r="B1247" i="94"/>
  <c r="B1233" i="94"/>
  <c r="B1228" i="94"/>
  <c r="B1213" i="94"/>
  <c r="B1201" i="94"/>
  <c r="B1196" i="94"/>
  <c r="B1186" i="94"/>
  <c r="B1181" i="94"/>
  <c r="B1166" i="94"/>
  <c r="B1154" i="94"/>
  <c r="B1149" i="94"/>
  <c r="B1139" i="94"/>
  <c r="B1134" i="94"/>
  <c r="B1119" i="94"/>
  <c r="B1107" i="94"/>
  <c r="B1102" i="94"/>
  <c r="B1063" i="94"/>
  <c r="B1055" i="94"/>
  <c r="B1047" i="94"/>
  <c r="B1039" i="94"/>
  <c r="B999" i="94"/>
  <c r="B995" i="94"/>
  <c r="B991" i="94"/>
  <c r="B987" i="94"/>
  <c r="B983" i="94"/>
  <c r="B979" i="94"/>
  <c r="B975" i="94"/>
  <c r="B971" i="94"/>
  <c r="B967" i="94"/>
  <c r="B963" i="94"/>
  <c r="B959" i="94"/>
  <c r="B955" i="94"/>
  <c r="B951" i="94"/>
  <c r="B852" i="94"/>
  <c r="B850" i="94"/>
  <c r="B839" i="94"/>
  <c r="B828" i="94"/>
  <c r="B826" i="94"/>
  <c r="B815" i="94"/>
  <c r="B804" i="94"/>
  <c r="B1258" i="94"/>
  <c r="B1246" i="94"/>
  <c r="B1236" i="94"/>
  <c r="B1231" i="94"/>
  <c r="B1223" i="94"/>
  <c r="B1218" i="94"/>
  <c r="B1206" i="94"/>
  <c r="B1189" i="94"/>
  <c r="B1184" i="94"/>
  <c r="B1176" i="94"/>
  <c r="B1171" i="94"/>
  <c r="B1159" i="94"/>
  <c r="B1142" i="94"/>
  <c r="B1137" i="94"/>
  <c r="B1129" i="94"/>
  <c r="B1124" i="94"/>
  <c r="B1112" i="94"/>
  <c r="B1066" i="94"/>
  <c r="B1058" i="94"/>
  <c r="B1050" i="94"/>
  <c r="B1042" i="94"/>
  <c r="B1034" i="94"/>
  <c r="B948" i="94"/>
  <c r="B945" i="94"/>
  <c r="B942" i="94"/>
  <c r="B939" i="94"/>
  <c r="B936" i="94"/>
  <c r="B933" i="94"/>
  <c r="B930" i="94"/>
  <c r="B927" i="94"/>
  <c r="B923" i="94"/>
  <c r="B919" i="94"/>
  <c r="B915" i="94"/>
  <c r="B911" i="94"/>
  <c r="B907" i="94"/>
  <c r="B903" i="94"/>
  <c r="B899" i="94"/>
  <c r="B895" i="94"/>
  <c r="B891" i="94"/>
  <c r="B889" i="94"/>
  <c r="B887" i="94"/>
  <c r="B885" i="94"/>
  <c r="B883" i="94"/>
  <c r="B880" i="94"/>
  <c r="B877" i="94"/>
  <c r="B875" i="94"/>
  <c r="B873" i="94"/>
  <c r="B871" i="94"/>
  <c r="B869" i="94"/>
  <c r="B867" i="94"/>
  <c r="B1256" i="94"/>
  <c r="B1244" i="94"/>
  <c r="B1234" i="94"/>
  <c r="B1229" i="94"/>
  <c r="B1214" i="94"/>
  <c r="B1202" i="94"/>
  <c r="B1197" i="94"/>
  <c r="B1187" i="94"/>
  <c r="B1182" i="94"/>
  <c r="B1167" i="94"/>
  <c r="B1155" i="94"/>
  <c r="B1150" i="94"/>
  <c r="B1140" i="94"/>
  <c r="B1135" i="94"/>
  <c r="B1120" i="94"/>
  <c r="B1108" i="94"/>
  <c r="B1103" i="94"/>
  <c r="B1064" i="94"/>
  <c r="B1056" i="94"/>
  <c r="B1048" i="94"/>
  <c r="B1040" i="94"/>
  <c r="B924" i="94"/>
  <c r="B920" i="94"/>
  <c r="B916" i="94"/>
  <c r="B912" i="94"/>
  <c r="B908" i="94"/>
  <c r="B904" i="94"/>
  <c r="B900" i="94"/>
  <c r="B896" i="94"/>
  <c r="B892" i="94"/>
  <c r="B855" i="94"/>
  <c r="B853" i="94"/>
  <c r="B842" i="94"/>
  <c r="B831" i="94"/>
  <c r="B829" i="94"/>
  <c r="B818" i="94"/>
  <c r="B807" i="94"/>
  <c r="B805" i="94"/>
  <c r="B1262" i="94"/>
  <c r="B1241" i="94"/>
  <c r="B1216" i="94"/>
  <c r="B1205" i="94"/>
  <c r="B1203" i="94"/>
  <c r="B1194" i="94"/>
  <c r="B1179" i="94"/>
  <c r="B1170" i="94"/>
  <c r="B1168" i="94"/>
  <c r="B1157" i="94"/>
  <c r="B1122" i="94"/>
  <c r="B1111" i="94"/>
  <c r="B1109" i="94"/>
  <c r="B1100" i="94"/>
  <c r="B1053" i="94"/>
  <c r="B1037" i="94"/>
  <c r="B998" i="94"/>
  <c r="B982" i="94"/>
  <c r="B966" i="94"/>
  <c r="B950" i="94"/>
  <c r="B938" i="94"/>
  <c r="B870" i="94"/>
  <c r="B825" i="94"/>
  <c r="B823" i="94"/>
  <c r="B813" i="94"/>
  <c r="B811" i="94"/>
  <c r="B291" i="94"/>
  <c r="B283" i="94"/>
  <c r="B274" i="94"/>
  <c r="B270" i="94"/>
  <c r="B256" i="94"/>
  <c r="B1264" i="94"/>
  <c r="B1261" i="94"/>
  <c r="B1240" i="94"/>
  <c r="B1225" i="94"/>
  <c r="B1212" i="94"/>
  <c r="B1175" i="94"/>
  <c r="B1153" i="94"/>
  <c r="B1146" i="94"/>
  <c r="B1131" i="94"/>
  <c r="B1118" i="94"/>
  <c r="B1060" i="94"/>
  <c r="B1044" i="94"/>
  <c r="B992" i="94"/>
  <c r="B976" i="94"/>
  <c r="B960" i="94"/>
  <c r="B926" i="94"/>
  <c r="B913" i="94"/>
  <c r="B910" i="94"/>
  <c r="B897" i="94"/>
  <c r="B894" i="94"/>
  <c r="B882" i="94"/>
  <c r="B872" i="94"/>
  <c r="B849" i="94"/>
  <c r="B847" i="94"/>
  <c r="B837" i="94"/>
  <c r="B835" i="94"/>
  <c r="B821" i="94"/>
  <c r="B817" i="94"/>
  <c r="B809" i="94"/>
  <c r="B559" i="94"/>
  <c r="B554" i="94"/>
  <c r="B550" i="94"/>
  <c r="B546" i="94"/>
  <c r="B542" i="94"/>
  <c r="B538" i="94"/>
  <c r="B531" i="94"/>
  <c r="B527" i="94"/>
  <c r="B523" i="94"/>
  <c r="B290" i="94"/>
  <c r="B282" i="94"/>
  <c r="B273" i="94"/>
  <c r="B264" i="94"/>
  <c r="B260" i="94"/>
  <c r="B1260" i="94"/>
  <c r="B1230" i="94"/>
  <c r="B1221" i="94"/>
  <c r="B1210" i="94"/>
  <c r="B1199" i="94"/>
  <c r="B1188" i="94"/>
  <c r="B1164" i="94"/>
  <c r="B1162" i="94"/>
  <c r="B1136" i="94"/>
  <c r="B1127" i="94"/>
  <c r="B1116" i="94"/>
  <c r="B1105" i="94"/>
  <c r="B1065" i="94"/>
  <c r="B1049" i="94"/>
  <c r="B1033" i="94"/>
  <c r="B986" i="94"/>
  <c r="B970" i="94"/>
  <c r="B954" i="94"/>
  <c r="B941" i="94"/>
  <c r="B929" i="94"/>
  <c r="B884" i="94"/>
  <c r="B874" i="94"/>
  <c r="B865" i="94"/>
  <c r="B863" i="94"/>
  <c r="B861" i="94"/>
  <c r="B859" i="94"/>
  <c r="B845" i="94"/>
  <c r="B841" i="94"/>
  <c r="B833" i="94"/>
  <c r="B819" i="94"/>
  <c r="B535" i="94"/>
  <c r="B344" i="94"/>
  <c r="B343" i="94"/>
  <c r="B342" i="94"/>
  <c r="B341" i="94"/>
  <c r="B340" i="94"/>
  <c r="B339" i="94"/>
  <c r="B338" i="94"/>
  <c r="B337" i="94"/>
  <c r="B336" i="94"/>
  <c r="B335" i="94"/>
  <c r="B334" i="94"/>
  <c r="B333" i="94"/>
  <c r="B332" i="94"/>
  <c r="B331" i="94"/>
  <c r="B330" i="94"/>
  <c r="B329" i="94"/>
  <c r="B328" i="94"/>
  <c r="B327" i="94"/>
  <c r="B326" i="94"/>
  <c r="B325" i="94"/>
  <c r="B324" i="94"/>
  <c r="B323" i="94"/>
  <c r="B322" i="94"/>
  <c r="B321" i="94"/>
  <c r="B320" i="94"/>
  <c r="B319" i="94"/>
  <c r="B318" i="94"/>
  <c r="B317" i="94"/>
  <c r="B316" i="94"/>
  <c r="B314" i="94"/>
  <c r="B313" i="94"/>
  <c r="B312" i="94"/>
  <c r="B311" i="94"/>
  <c r="B1265" i="94"/>
  <c r="B1257" i="94"/>
  <c r="B1208" i="94"/>
  <c r="B1195" i="94"/>
  <c r="B1180" i="94"/>
  <c r="B1173" i="94"/>
  <c r="B1151" i="94"/>
  <c r="B1114" i="94"/>
  <c r="B1101" i="94"/>
  <c r="B1054" i="94"/>
  <c r="B1038" i="94"/>
  <c r="B996" i="94"/>
  <c r="B980" i="94"/>
  <c r="B964" i="94"/>
  <c r="B917" i="94"/>
  <c r="B914" i="94"/>
  <c r="B901" i="94"/>
  <c r="B898" i="94"/>
  <c r="B886" i="94"/>
  <c r="B876" i="94"/>
  <c r="B857" i="94"/>
  <c r="B843" i="94"/>
  <c r="B557" i="94"/>
  <c r="B553" i="94"/>
  <c r="B549" i="94"/>
  <c r="B545" i="94"/>
  <c r="B541" i="94"/>
  <c r="B537" i="94"/>
  <c r="B530" i="94"/>
  <c r="B526" i="94"/>
  <c r="B1254" i="94"/>
  <c r="B1250" i="94"/>
  <c r="B1249" i="94"/>
  <c r="B1226" i="94"/>
  <c r="B1217" i="94"/>
  <c r="B1215" i="94"/>
  <c r="B1204" i="94"/>
  <c r="B1169" i="94"/>
  <c r="B1158" i="94"/>
  <c r="B1156" i="94"/>
  <c r="B1147" i="94"/>
  <c r="B1132" i="94"/>
  <c r="B1123" i="94"/>
  <c r="B1121" i="94"/>
  <c r="B1110" i="94"/>
  <c r="B1061" i="94"/>
  <c r="B1045" i="94"/>
  <c r="B990" i="94"/>
  <c r="B974" i="94"/>
  <c r="B958" i="94"/>
  <c r="B944" i="94"/>
  <c r="B932" i="94"/>
  <c r="B888" i="94"/>
  <c r="B878" i="94"/>
  <c r="B824" i="94"/>
  <c r="B812" i="94"/>
  <c r="B534" i="94"/>
  <c r="B295" i="94"/>
  <c r="B287" i="94"/>
  <c r="B279" i="94"/>
  <c r="B258" i="94"/>
  <c r="B254" i="94"/>
  <c r="B1253" i="94"/>
  <c r="B1248" i="94"/>
  <c r="B1222" i="94"/>
  <c r="B1200" i="94"/>
  <c r="B1193" i="94"/>
  <c r="B1178" i="94"/>
  <c r="B1165" i="94"/>
  <c r="B1128" i="94"/>
  <c r="B1106" i="94"/>
  <c r="B1099" i="94"/>
  <c r="B1052" i="94"/>
  <c r="B1036" i="94"/>
  <c r="B1000" i="94"/>
  <c r="B984" i="94"/>
  <c r="B968" i="94"/>
  <c r="B952" i="94"/>
  <c r="B921" i="94"/>
  <c r="B918" i="94"/>
  <c r="B905" i="94"/>
  <c r="B902" i="94"/>
  <c r="B890" i="94"/>
  <c r="B848" i="94"/>
  <c r="B836" i="94"/>
  <c r="B822" i="94"/>
  <c r="B820" i="94"/>
  <c r="B810" i="94"/>
  <c r="B808" i="94"/>
  <c r="B806" i="94"/>
  <c r="B561" i="94"/>
  <c r="B556" i="94"/>
  <c r="B552" i="94"/>
  <c r="B548" i="94"/>
  <c r="B544" i="94"/>
  <c r="B540" i="94"/>
  <c r="B536" i="94"/>
  <c r="B533" i="94"/>
  <c r="B529" i="94"/>
  <c r="B525" i="94"/>
  <c r="B294" i="94"/>
  <c r="B286" i="94"/>
  <c r="B278" i="94"/>
  <c r="B277" i="94"/>
  <c r="B269" i="94"/>
  <c r="B266" i="94"/>
  <c r="B262" i="94"/>
  <c r="B1252" i="94"/>
  <c r="B1245" i="94"/>
  <c r="B1235" i="94"/>
  <c r="B1211" i="94"/>
  <c r="B1209" i="94"/>
  <c r="B1183" i="94"/>
  <c r="B1174" i="94"/>
  <c r="B1163" i="94"/>
  <c r="B1152" i="94"/>
  <c r="B1141" i="94"/>
  <c r="B1117" i="94"/>
  <c r="B1115" i="94"/>
  <c r="B1057" i="94"/>
  <c r="B1041" i="94"/>
  <c r="B994" i="94"/>
  <c r="B978" i="94"/>
  <c r="B962" i="94"/>
  <c r="B947" i="94"/>
  <c r="B935" i="94"/>
  <c r="B879" i="94"/>
  <c r="B866" i="94"/>
  <c r="B864" i="94"/>
  <c r="B862" i="94"/>
  <c r="B860" i="94"/>
  <c r="B846" i="94"/>
  <c r="B844" i="94"/>
  <c r="B834" i="94"/>
  <c r="B832" i="94"/>
  <c r="B830" i="94"/>
  <c r="B345" i="94"/>
  <c r="B315" i="94"/>
  <c r="B310" i="94"/>
  <c r="B309" i="94"/>
  <c r="B308" i="94"/>
  <c r="B307" i="94"/>
  <c r="B306" i="94"/>
  <c r="B293" i="94"/>
  <c r="B1104" i="94"/>
  <c r="B988" i="94"/>
  <c r="B532" i="94"/>
  <c r="B1133" i="94"/>
  <c r="B972" i="94"/>
  <c r="B909" i="94"/>
  <c r="B906" i="94"/>
  <c r="B543" i="94"/>
  <c r="B289" i="94"/>
  <c r="B271" i="94"/>
  <c r="B263" i="94"/>
  <c r="B257" i="94"/>
  <c r="B250" i="94"/>
  <c r="B246" i="94"/>
  <c r="B242" i="94"/>
  <c r="B238" i="94"/>
  <c r="B152" i="94"/>
  <c r="B148" i="94"/>
  <c r="B144" i="94"/>
  <c r="B140" i="94"/>
  <c r="B137" i="94"/>
  <c r="B130" i="94"/>
  <c r="B127" i="94"/>
  <c r="B94" i="94"/>
  <c r="B73" i="94"/>
  <c r="B1242" i="94"/>
  <c r="B1220" i="94"/>
  <c r="B956" i="94"/>
  <c r="B555" i="94"/>
  <c r="B524" i="94"/>
  <c r="B288" i="94"/>
  <c r="B235" i="94"/>
  <c r="B231" i="94"/>
  <c r="B227" i="94"/>
  <c r="B223" i="94"/>
  <c r="B219" i="94"/>
  <c r="B215" i="94"/>
  <c r="B211" i="94"/>
  <c r="B1161" i="94"/>
  <c r="B893" i="94"/>
  <c r="B305" i="94"/>
  <c r="B303" i="94"/>
  <c r="B301" i="94"/>
  <c r="B299" i="94"/>
  <c r="B285" i="94"/>
  <c r="B267" i="94"/>
  <c r="B251" i="94"/>
  <c r="B247" i="94"/>
  <c r="B243" i="94"/>
  <c r="B239" i="94"/>
  <c r="B153" i="94"/>
  <c r="B149" i="94"/>
  <c r="B145" i="94"/>
  <c r="B141" i="94"/>
  <c r="B128" i="94"/>
  <c r="B124" i="94"/>
  <c r="B95" i="94"/>
  <c r="B91" i="94"/>
  <c r="B1062" i="94"/>
  <c r="B547"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10" i="94"/>
  <c r="B106" i="94"/>
  <c r="B102" i="94"/>
  <c r="B98" i="94"/>
  <c r="B85" i="94"/>
  <c r="B1198" i="94"/>
  <c r="B1148" i="94"/>
  <c r="B1126" i="94"/>
  <c r="B1046" i="94"/>
  <c r="B881" i="94"/>
  <c r="B856" i="94"/>
  <c r="B854" i="94"/>
  <c r="B560" i="94"/>
  <c r="B528" i="94"/>
  <c r="B281" i="94"/>
  <c r="B252" i="94"/>
  <c r="B248" i="94"/>
  <c r="B244" i="94"/>
  <c r="B240" i="94"/>
  <c r="B150" i="94"/>
  <c r="B146" i="94"/>
  <c r="B142" i="94"/>
  <c r="B138" i="94"/>
  <c r="B125" i="94"/>
  <c r="B92" i="94"/>
  <c r="B89" i="94"/>
  <c r="B1227" i="94"/>
  <c r="B551" i="94"/>
  <c r="B925" i="94"/>
  <c r="B922" i="94"/>
  <c r="B300" i="94"/>
  <c r="B292" i="94"/>
  <c r="B268" i="94"/>
  <c r="B237" i="94"/>
  <c r="B205" i="94"/>
  <c r="B198" i="94"/>
  <c r="B191" i="94"/>
  <c r="B173" i="94"/>
  <c r="B166" i="94"/>
  <c r="B132" i="94"/>
  <c r="B129" i="94"/>
  <c r="B111" i="94"/>
  <c r="B103" i="94"/>
  <c r="B96" i="94"/>
  <c r="B53" i="94"/>
  <c r="B30" i="94"/>
  <c r="B302" i="94"/>
  <c r="B280" i="94"/>
  <c r="B276" i="94"/>
  <c r="B249" i="94"/>
  <c r="B225" i="94"/>
  <c r="B222" i="94"/>
  <c r="B209" i="94"/>
  <c r="B202" i="94"/>
  <c r="B195" i="94"/>
  <c r="B177" i="94"/>
  <c r="B170" i="94"/>
  <c r="B147" i="94"/>
  <c r="B139" i="94"/>
  <c r="B126" i="94"/>
  <c r="B93" i="94"/>
  <c r="B68" i="94"/>
  <c r="B64" i="94"/>
  <c r="B60" i="94"/>
  <c r="B57" i="94"/>
  <c r="B868" i="94"/>
  <c r="B858" i="94"/>
  <c r="B272" i="94"/>
  <c r="B241" i="94"/>
  <c r="B229" i="94"/>
  <c r="B226" i="94"/>
  <c r="B213" i="94"/>
  <c r="B210" i="94"/>
  <c r="B203" i="94"/>
  <c r="B185" i="94"/>
  <c r="B178" i="94"/>
  <c r="B171" i="94"/>
  <c r="B134" i="94"/>
  <c r="B113" i="94"/>
  <c r="B105" i="94"/>
  <c r="B84" i="94"/>
  <c r="B69" i="94"/>
  <c r="B65" i="94"/>
  <c r="B61" i="94"/>
  <c r="B539" i="94"/>
  <c r="B253" i="94"/>
  <c r="B207" i="94"/>
  <c r="B189" i="94"/>
  <c r="B182" i="94"/>
  <c r="B175" i="94"/>
  <c r="B107" i="94"/>
  <c r="B99" i="94"/>
  <c r="B86" i="94"/>
  <c r="B55" i="94"/>
  <c r="B51" i="94"/>
  <c r="B28" i="94"/>
  <c r="B265" i="94"/>
  <c r="B221" i="94"/>
  <c r="B218" i="94"/>
  <c r="B167" i="94"/>
  <c r="B108" i="94"/>
  <c r="B87" i="94"/>
  <c r="B24" i="94"/>
  <c r="B20" i="94"/>
  <c r="B16" i="94"/>
  <c r="B201" i="94"/>
  <c r="B179" i="94"/>
  <c r="B151" i="94"/>
  <c r="B136" i="94"/>
  <c r="B70" i="94"/>
  <c r="B62" i="94"/>
  <c r="B304" i="94"/>
  <c r="B233" i="94"/>
  <c r="B230" i="94"/>
  <c r="B112" i="94"/>
  <c r="B97" i="94"/>
  <c r="B45" i="94"/>
  <c r="B27" i="94"/>
  <c r="B23" i="94"/>
  <c r="B19" i="94"/>
  <c r="B193" i="94"/>
  <c r="B190" i="94"/>
  <c r="B187" i="94"/>
  <c r="B63" i="94"/>
  <c r="B46" i="94"/>
  <c r="B17" i="94"/>
  <c r="B14" i="94"/>
  <c r="B11" i="94"/>
  <c r="B234" i="94"/>
  <c r="B165" i="94"/>
  <c r="B101" i="94"/>
  <c r="B90" i="94"/>
  <c r="B47" i="94"/>
  <c r="B29" i="94"/>
  <c r="B25" i="94"/>
  <c r="B22" i="94"/>
  <c r="B13" i="94"/>
  <c r="B9" i="94"/>
  <c r="B298" i="94"/>
  <c r="B297" i="94"/>
  <c r="B296" i="94"/>
  <c r="B275" i="94"/>
  <c r="B186" i="94"/>
  <c r="B183" i="94"/>
  <c r="B143" i="94"/>
  <c r="B133" i="94"/>
  <c r="B109" i="94"/>
  <c r="B72" i="94"/>
  <c r="B56" i="94"/>
  <c r="B52" i="94"/>
  <c r="B49" i="94"/>
  <c r="B26" i="94"/>
  <c r="B12" i="94"/>
  <c r="B259" i="94"/>
  <c r="B199" i="94"/>
  <c r="B169" i="94"/>
  <c r="B88" i="94"/>
  <c r="B67" i="94"/>
  <c r="B59" i="94"/>
  <c r="B44" i="94"/>
  <c r="B31" i="94"/>
  <c r="B174" i="94"/>
  <c r="B50" i="94"/>
  <c r="B4" i="94"/>
  <c r="B197" i="94"/>
  <c r="B194" i="94"/>
  <c r="B71" i="94"/>
  <c r="B54" i="94"/>
  <c r="B48" i="94"/>
  <c r="B7" i="94"/>
  <c r="B217" i="94"/>
  <c r="B214" i="94"/>
  <c r="B104" i="94"/>
  <c r="B18" i="94"/>
  <c r="B15" i="94"/>
  <c r="B5" i="94"/>
  <c r="B206" i="94"/>
  <c r="B181" i="94"/>
  <c r="B2" i="94"/>
  <c r="B10" i="94"/>
  <c r="B100" i="94"/>
  <c r="B66" i="94"/>
  <c r="B8" i="94"/>
  <c r="B6" i="94"/>
  <c r="B3" i="94"/>
  <c r="B245" i="94"/>
  <c r="B58" i="94"/>
  <c r="B21" i="94"/>
  <c r="AA4" i="4"/>
  <c r="AA5" i="4" s="1"/>
  <c r="KU30" i="84"/>
  <c r="S809" i="94"/>
  <c r="U809" i="94" s="1"/>
  <c r="EO18" i="84"/>
  <c r="J817" i="94"/>
  <c r="EE26" i="84"/>
  <c r="S821" i="94"/>
  <c r="U821" i="94" s="1"/>
  <c r="EO30" i="84"/>
  <c r="H816" i="94"/>
  <c r="EC25" i="84"/>
  <c r="S806" i="94"/>
  <c r="U806" i="94" s="1"/>
  <c r="EO15" i="84"/>
  <c r="S827" i="94"/>
  <c r="U827" i="94" s="1"/>
  <c r="EO55" i="84"/>
  <c r="S815" i="94"/>
  <c r="U815" i="94" s="1"/>
  <c r="EO24" i="84"/>
  <c r="G816" i="94"/>
  <c r="EB25" i="84"/>
  <c r="H817" i="94"/>
  <c r="EC26" i="84"/>
  <c r="H845" i="94"/>
  <c r="EC73" i="84"/>
  <c r="H62" i="12"/>
  <c r="EF95" i="84"/>
  <c r="K858" i="94" s="1"/>
  <c r="S839" i="94"/>
  <c r="U839" i="94" s="1"/>
  <c r="EO67" i="84"/>
  <c r="D32" i="12"/>
  <c r="G817" i="94"/>
  <c r="EB26" i="84"/>
  <c r="S812" i="94"/>
  <c r="U812" i="94" s="1"/>
  <c r="EO21" i="84"/>
  <c r="G845" i="94"/>
  <c r="EB73" i="84"/>
  <c r="S842" i="94"/>
  <c r="U842" i="94" s="1"/>
  <c r="EO70" i="84"/>
  <c r="I817" i="94"/>
  <c r="ED26" i="84"/>
  <c r="S833" i="94"/>
  <c r="U833" i="94" s="1"/>
  <c r="EO61" i="84"/>
  <c r="S830" i="94"/>
  <c r="U830" i="94" s="1"/>
  <c r="EO58" i="84"/>
  <c r="E27" i="12"/>
  <c r="H1263" i="94"/>
  <c r="HY36" i="84"/>
  <c r="S1250" i="94"/>
  <c r="U1250" i="94" s="1"/>
  <c r="IJ21" i="84"/>
  <c r="G1263" i="94"/>
  <c r="HX36" i="84"/>
  <c r="A1238" i="94"/>
  <c r="A1192" i="94"/>
  <c r="A1145" i="94"/>
  <c r="A1239" i="94"/>
  <c r="A1144" i="94"/>
  <c r="A1191" i="94"/>
  <c r="A1265" i="94"/>
  <c r="A1261" i="94"/>
  <c r="A1257" i="94"/>
  <c r="A1253" i="94"/>
  <c r="A1249" i="94"/>
  <c r="A1245" i="94"/>
  <c r="A1241" i="94"/>
  <c r="A1237" i="94"/>
  <c r="A1233" i="94"/>
  <c r="A1222" i="94"/>
  <c r="A1218" i="94"/>
  <c r="A1215" i="94"/>
  <c r="A1211" i="94"/>
  <c r="A1208" i="94"/>
  <c r="A1201" i="94"/>
  <c r="A1184" i="94"/>
  <c r="A1180" i="94"/>
  <c r="A1176" i="94"/>
  <c r="A1169" i="94"/>
  <c r="A1148" i="94"/>
  <c r="A1142" i="94"/>
  <c r="A1127" i="94"/>
  <c r="A1123" i="94"/>
  <c r="A1120" i="94"/>
  <c r="A1113" i="94"/>
  <c r="A1106" i="94"/>
  <c r="A999" i="94"/>
  <c r="A991" i="94"/>
  <c r="A983" i="94"/>
  <c r="A975" i="94"/>
  <c r="A967" i="94"/>
  <c r="A959" i="94"/>
  <c r="A951" i="94"/>
  <c r="A941" i="94"/>
  <c r="A936" i="94"/>
  <c r="A931" i="94"/>
  <c r="A926" i="94"/>
  <c r="A918" i="94"/>
  <c r="A910" i="94"/>
  <c r="A902" i="94"/>
  <c r="A894" i="94"/>
  <c r="A856" i="94"/>
  <c r="A846" i="94"/>
  <c r="A839" i="94"/>
  <c r="A832" i="94"/>
  <c r="A822" i="94"/>
  <c r="A815" i="94"/>
  <c r="A808" i="94"/>
  <c r="A1230" i="94"/>
  <c r="A1226" i="94"/>
  <c r="A1194" i="94"/>
  <c r="A1188" i="94"/>
  <c r="A1173" i="94"/>
  <c r="A1166" i="94"/>
  <c r="A1159" i="94"/>
  <c r="A1156" i="94"/>
  <c r="A1152" i="94"/>
  <c r="A1135" i="94"/>
  <c r="A1131" i="94"/>
  <c r="A1110" i="94"/>
  <c r="A1103" i="94"/>
  <c r="A1099" i="94"/>
  <c r="A1064" i="94"/>
  <c r="A1060" i="94"/>
  <c r="A1056" i="94"/>
  <c r="A1052" i="94"/>
  <c r="A1048" i="94"/>
  <c r="A1044" i="94"/>
  <c r="A1040" i="94"/>
  <c r="A1036" i="94"/>
  <c r="A1000" i="94"/>
  <c r="A992" i="94"/>
  <c r="A984" i="94"/>
  <c r="A976" i="94"/>
  <c r="A968" i="94"/>
  <c r="A960" i="94"/>
  <c r="A952" i="94"/>
  <c r="A946" i="94"/>
  <c r="A932" i="94"/>
  <c r="A927" i="94"/>
  <c r="A919" i="94"/>
  <c r="A911" i="94"/>
  <c r="A903" i="94"/>
  <c r="A895" i="94"/>
  <c r="A889" i="94"/>
  <c r="A885" i="94"/>
  <c r="A880" i="94"/>
  <c r="A875" i="94"/>
  <c r="A871" i="94"/>
  <c r="A867" i="94"/>
  <c r="A863" i="94"/>
  <c r="A859" i="94"/>
  <c r="A849" i="94"/>
  <c r="A842" i="94"/>
  <c r="A835" i="94"/>
  <c r="A825" i="94"/>
  <c r="A818" i="94"/>
  <c r="A811" i="94"/>
  <c r="A561" i="94"/>
  <c r="A552" i="94"/>
  <c r="A544" i="94"/>
  <c r="A1264" i="94"/>
  <c r="A1260" i="94"/>
  <c r="A1256" i="94"/>
  <c r="A1252" i="94"/>
  <c r="A1248" i="94"/>
  <c r="A1244" i="94"/>
  <c r="A1240" i="94"/>
  <c r="A1234" i="94"/>
  <c r="A1219" i="94"/>
  <c r="A1212" i="94"/>
  <c r="A1209" i="94"/>
  <c r="A1205" i="94"/>
  <c r="A1202" i="94"/>
  <c r="A1198" i="94"/>
  <c r="A1185" i="94"/>
  <c r="A1181" i="94"/>
  <c r="A1177" i="94"/>
  <c r="A1163" i="94"/>
  <c r="A1149" i="94"/>
  <c r="A1143" i="94"/>
  <c r="A1139" i="94"/>
  <c r="A1128" i="94"/>
  <c r="A1124" i="94"/>
  <c r="A1121" i="94"/>
  <c r="A1117" i="94"/>
  <c r="A1114" i="94"/>
  <c r="A1107" i="94"/>
  <c r="A1001" i="94"/>
  <c r="A993" i="94"/>
  <c r="A985" i="94"/>
  <c r="A977" i="94"/>
  <c r="A969" i="94"/>
  <c r="A961" i="94"/>
  <c r="A953" i="94"/>
  <c r="A947" i="94"/>
  <c r="A942" i="94"/>
  <c r="A937" i="94"/>
  <c r="A920" i="94"/>
  <c r="A912" i="94"/>
  <c r="A904" i="94"/>
  <c r="A896" i="94"/>
  <c r="A852" i="94"/>
  <c r="A845" i="94"/>
  <c r="A838" i="94"/>
  <c r="A828" i="94"/>
  <c r="A821" i="94"/>
  <c r="A814" i="94"/>
  <c r="A804" i="94"/>
  <c r="A1231" i="94"/>
  <c r="A1227" i="94"/>
  <c r="A1223" i="94"/>
  <c r="A1216" i="94"/>
  <c r="A1195" i="94"/>
  <c r="A1189" i="94"/>
  <c r="A1174" i="94"/>
  <c r="A1170" i="94"/>
  <c r="A1167" i="94"/>
  <c r="A1160" i="94"/>
  <c r="A1153" i="94"/>
  <c r="A1136" i="94"/>
  <c r="A1132" i="94"/>
  <c r="A1100" i="94"/>
  <c r="A1065" i="94"/>
  <c r="A1061" i="94"/>
  <c r="A1057" i="94"/>
  <c r="A1053" i="94"/>
  <c r="A1049" i="94"/>
  <c r="A1045" i="94"/>
  <c r="A1041" i="94"/>
  <c r="A1037" i="94"/>
  <c r="A1033" i="94"/>
  <c r="A994" i="94"/>
  <c r="A986" i="94"/>
  <c r="A978" i="94"/>
  <c r="A970" i="94"/>
  <c r="A962" i="94"/>
  <c r="A954" i="94"/>
  <c r="A938" i="94"/>
  <c r="A933" i="94"/>
  <c r="A928" i="94"/>
  <c r="A921" i="94"/>
  <c r="A913" i="94"/>
  <c r="A905" i="94"/>
  <c r="A897" i="94"/>
  <c r="A888" i="94"/>
  <c r="A884" i="94"/>
  <c r="A879" i="94"/>
  <c r="A878" i="94"/>
  <c r="A874" i="94"/>
  <c r="A870" i="94"/>
  <c r="A866" i="94"/>
  <c r="A862" i="94"/>
  <c r="A855" i="94"/>
  <c r="A848" i="94"/>
  <c r="A841" i="94"/>
  <c r="A831" i="94"/>
  <c r="A824" i="94"/>
  <c r="A817" i="94"/>
  <c r="A807" i="94"/>
  <c r="A554" i="94"/>
  <c r="A546" i="94"/>
  <c r="A1263" i="94"/>
  <c r="A1259" i="94"/>
  <c r="A1255" i="94"/>
  <c r="A1251" i="94"/>
  <c r="A1247" i="94"/>
  <c r="A1243" i="94"/>
  <c r="A1235" i="94"/>
  <c r="A1220" i="94"/>
  <c r="A1213" i="94"/>
  <c r="A1206" i="94"/>
  <c r="A1203" i="94"/>
  <c r="A1199" i="94"/>
  <c r="A1182" i="94"/>
  <c r="A1178" i="94"/>
  <c r="A1157" i="94"/>
  <c r="A1150" i="94"/>
  <c r="A1146" i="94"/>
  <c r="A1140" i="94"/>
  <c r="A1125" i="94"/>
  <c r="A1118" i="94"/>
  <c r="A1115" i="94"/>
  <c r="A1111" i="94"/>
  <c r="A1108" i="94"/>
  <c r="A1104" i="94"/>
  <c r="A995" i="94"/>
  <c r="A987" i="94"/>
  <c r="A979" i="94"/>
  <c r="A971" i="94"/>
  <c r="A963" i="94"/>
  <c r="A955" i="94"/>
  <c r="A948" i="94"/>
  <c r="A943" i="94"/>
  <c r="A929" i="94"/>
  <c r="A922" i="94"/>
  <c r="A914" i="94"/>
  <c r="A906" i="94"/>
  <c r="A898" i="94"/>
  <c r="A858" i="94"/>
  <c r="A851" i="94"/>
  <c r="A844" i="94"/>
  <c r="A834" i="94"/>
  <c r="A827" i="94"/>
  <c r="A820" i="94"/>
  <c r="A810" i="94"/>
  <c r="A560" i="94"/>
  <c r="A551" i="94"/>
  <c r="A543" i="94"/>
  <c r="A1232" i="94"/>
  <c r="A1228" i="94"/>
  <c r="A1224" i="94"/>
  <c r="A1210" i="94"/>
  <c r="A1196" i="94"/>
  <c r="A1190" i="94"/>
  <c r="A1186" i="94"/>
  <c r="A1175" i="94"/>
  <c r="A1171" i="94"/>
  <c r="A1168" i="94"/>
  <c r="A1164" i="94"/>
  <c r="A1161" i="94"/>
  <c r="A1154" i="94"/>
  <c r="A1137" i="94"/>
  <c r="A1133" i="94"/>
  <c r="A1129" i="94"/>
  <c r="A1122" i="94"/>
  <c r="A1101" i="94"/>
  <c r="A1066" i="94"/>
  <c r="A1062" i="94"/>
  <c r="A1058" i="94"/>
  <c r="A1054" i="94"/>
  <c r="A1050" i="94"/>
  <c r="A1046" i="94"/>
  <c r="A1042" i="94"/>
  <c r="A1038" i="94"/>
  <c r="A1034" i="94"/>
  <c r="A996" i="94"/>
  <c r="A988" i="94"/>
  <c r="A980" i="94"/>
  <c r="A972" i="94"/>
  <c r="A964" i="94"/>
  <c r="A956" i="94"/>
  <c r="A944" i="94"/>
  <c r="A939" i="94"/>
  <c r="A934" i="94"/>
  <c r="A923" i="94"/>
  <c r="A915" i="94"/>
  <c r="A907" i="94"/>
  <c r="A899" i="94"/>
  <c r="A891" i="94"/>
  <c r="A887" i="94"/>
  <c r="A883" i="94"/>
  <c r="A877" i="94"/>
  <c r="A873" i="94"/>
  <c r="A869" i="94"/>
  <c r="A865" i="94"/>
  <c r="A861" i="94"/>
  <c r="A854" i="94"/>
  <c r="A847" i="94"/>
  <c r="A837" i="94"/>
  <c r="A830" i="94"/>
  <c r="A823" i="94"/>
  <c r="A813" i="94"/>
  <c r="A806" i="94"/>
  <c r="A556" i="94"/>
  <c r="A548" i="94"/>
  <c r="A540" i="94"/>
  <c r="A1262" i="94"/>
  <c r="A1258" i="94"/>
  <c r="A1254" i="94"/>
  <c r="A1250" i="94"/>
  <c r="A1246" i="94"/>
  <c r="A1242" i="94"/>
  <c r="A1236" i="94"/>
  <c r="A1221" i="94"/>
  <c r="A1217" i="94"/>
  <c r="A1214" i="94"/>
  <c r="A1207" i="94"/>
  <c r="A1200" i="94"/>
  <c r="A1183" i="94"/>
  <c r="A1179" i="94"/>
  <c r="A1147" i="94"/>
  <c r="A1141" i="94"/>
  <c r="A1126" i="94"/>
  <c r="A1119" i="94"/>
  <c r="A1112" i="94"/>
  <c r="A1109" i="94"/>
  <c r="A1105" i="94"/>
  <c r="A997" i="94"/>
  <c r="A989" i="94"/>
  <c r="A981" i="94"/>
  <c r="A973" i="94"/>
  <c r="A965" i="94"/>
  <c r="A957" i="94"/>
  <c r="A949" i="94"/>
  <c r="A935" i="94"/>
  <c r="A930" i="94"/>
  <c r="A924" i="94"/>
  <c r="A916" i="94"/>
  <c r="A908" i="94"/>
  <c r="A900" i="94"/>
  <c r="A892" i="94"/>
  <c r="A857" i="94"/>
  <c r="A850" i="94"/>
  <c r="A840" i="94"/>
  <c r="A833" i="94"/>
  <c r="A826" i="94"/>
  <c r="A816" i="94"/>
  <c r="A809" i="94"/>
  <c r="A553" i="94"/>
  <c r="A545" i="94"/>
  <c r="A1229" i="94"/>
  <c r="A1225" i="94"/>
  <c r="A1204" i="94"/>
  <c r="A1197" i="94"/>
  <c r="A1193" i="94"/>
  <c r="A1187" i="94"/>
  <c r="A1172" i="94"/>
  <c r="A1165" i="94"/>
  <c r="A1162" i="94"/>
  <c r="A1158" i="94"/>
  <c r="A1155" i="94"/>
  <c r="A1151" i="94"/>
  <c r="A1138" i="94"/>
  <c r="A1134" i="94"/>
  <c r="A1130" i="94"/>
  <c r="A1116" i="94"/>
  <c r="A1102" i="94"/>
  <c r="A1067" i="94"/>
  <c r="A1063" i="94"/>
  <c r="A1059" i="94"/>
  <c r="A1055" i="94"/>
  <c r="A1051" i="94"/>
  <c r="A1047" i="94"/>
  <c r="A1043" i="94"/>
  <c r="A1039" i="94"/>
  <c r="A1035" i="94"/>
  <c r="A998" i="94"/>
  <c r="A990" i="94"/>
  <c r="A982" i="94"/>
  <c r="A974" i="94"/>
  <c r="A966" i="94"/>
  <c r="A958" i="94"/>
  <c r="A950" i="94"/>
  <c r="A945" i="94"/>
  <c r="A940" i="94"/>
  <c r="A925" i="94"/>
  <c r="A917" i="94"/>
  <c r="A909" i="94"/>
  <c r="A901" i="94"/>
  <c r="A893" i="94"/>
  <c r="A890" i="94"/>
  <c r="A886" i="94"/>
  <c r="A882" i="94"/>
  <c r="A881" i="94"/>
  <c r="A876" i="94"/>
  <c r="A872" i="94"/>
  <c r="A868" i="94"/>
  <c r="A864" i="94"/>
  <c r="A860" i="94"/>
  <c r="A853" i="94"/>
  <c r="A843" i="94"/>
  <c r="A836" i="94"/>
  <c r="A829" i="94"/>
  <c r="A819" i="94"/>
  <c r="A812" i="94"/>
  <c r="A805" i="94"/>
  <c r="A559" i="94"/>
  <c r="A550" i="94"/>
  <c r="A542" i="94"/>
  <c r="A539" i="94"/>
  <c r="A531" i="94"/>
  <c r="A523" i="94"/>
  <c r="A342" i="94"/>
  <c r="A334" i="94"/>
  <c r="A326" i="94"/>
  <c r="A318" i="94"/>
  <c r="A310" i="94"/>
  <c r="A300" i="94"/>
  <c r="A290" i="94"/>
  <c r="A282" i="94"/>
  <c r="A276" i="94"/>
  <c r="A268" i="94"/>
  <c r="A261" i="94"/>
  <c r="A253" i="94"/>
  <c r="A245" i="94"/>
  <c r="A237" i="94"/>
  <c r="A229" i="94"/>
  <c r="A221" i="94"/>
  <c r="A213" i="94"/>
  <c r="A205" i="94"/>
  <c r="A197" i="94"/>
  <c r="A189" i="94"/>
  <c r="A181" i="94"/>
  <c r="A173" i="94"/>
  <c r="A165" i="94"/>
  <c r="A151" i="94"/>
  <c r="A143" i="94"/>
  <c r="A131" i="94"/>
  <c r="A126" i="94"/>
  <c r="A112" i="94"/>
  <c r="A104" i="94"/>
  <c r="A92" i="94"/>
  <c r="A87" i="94"/>
  <c r="A73" i="94"/>
  <c r="A65" i="94"/>
  <c r="A53" i="94"/>
  <c r="A48" i="94"/>
  <c r="A24" i="94"/>
  <c r="A16" i="94"/>
  <c r="A549" i="94"/>
  <c r="A536" i="94"/>
  <c r="A528" i="94"/>
  <c r="A339" i="94"/>
  <c r="A331" i="94"/>
  <c r="A323" i="94"/>
  <c r="A315" i="94"/>
  <c r="A307" i="94"/>
  <c r="A303" i="94"/>
  <c r="A295" i="94"/>
  <c r="A287" i="94"/>
  <c r="A279" i="94"/>
  <c r="A273" i="94"/>
  <c r="A262" i="94"/>
  <c r="A254" i="94"/>
  <c r="A246" i="94"/>
  <c r="A238" i="94"/>
  <c r="A230" i="94"/>
  <c r="A222" i="94"/>
  <c r="A214" i="94"/>
  <c r="A206" i="94"/>
  <c r="A198" i="94"/>
  <c r="A190" i="94"/>
  <c r="A182" i="94"/>
  <c r="A174" i="94"/>
  <c r="A166" i="94"/>
  <c r="A152" i="94"/>
  <c r="A144" i="94"/>
  <c r="A132" i="94"/>
  <c r="A127" i="94"/>
  <c r="A113" i="94"/>
  <c r="A105" i="94"/>
  <c r="A93" i="94"/>
  <c r="A88" i="94"/>
  <c r="A66" i="94"/>
  <c r="A58" i="94"/>
  <c r="A54" i="94"/>
  <c r="A29" i="94"/>
  <c r="A21" i="94"/>
  <c r="A533" i="94"/>
  <c r="A525" i="94"/>
  <c r="A344" i="94"/>
  <c r="A336" i="94"/>
  <c r="A328" i="94"/>
  <c r="A320" i="94"/>
  <c r="A312" i="94"/>
  <c r="A298" i="94"/>
  <c r="A292" i="94"/>
  <c r="A284" i="94"/>
  <c r="A269" i="94"/>
  <c r="A263" i="94"/>
  <c r="A255" i="94"/>
  <c r="A247" i="94"/>
  <c r="A239" i="94"/>
  <c r="A231" i="94"/>
  <c r="A223" i="94"/>
  <c r="A215" i="94"/>
  <c r="A207" i="94"/>
  <c r="A199" i="94"/>
  <c r="A191" i="94"/>
  <c r="A183" i="94"/>
  <c r="A175" i="94"/>
  <c r="A167" i="94"/>
  <c r="A153" i="94"/>
  <c r="A145" i="94"/>
  <c r="A133" i="94"/>
  <c r="A128" i="94"/>
  <c r="A106" i="94"/>
  <c r="A98" i="94"/>
  <c r="A94" i="94"/>
  <c r="A67" i="94"/>
  <c r="A59" i="94"/>
  <c r="A55" i="94"/>
  <c r="A49" i="94"/>
  <c r="A26" i="94"/>
  <c r="A18" i="94"/>
  <c r="A541" i="94"/>
  <c r="A538" i="94"/>
  <c r="A530" i="94"/>
  <c r="A341" i="94"/>
  <c r="A333" i="94"/>
  <c r="A325" i="94"/>
  <c r="A317" i="94"/>
  <c r="A309" i="94"/>
  <c r="A301" i="94"/>
  <c r="A297" i="94"/>
  <c r="A289" i="94"/>
  <c r="A281" i="94"/>
  <c r="A275" i="94"/>
  <c r="A264" i="94"/>
  <c r="A256" i="94"/>
  <c r="A248" i="94"/>
  <c r="A240" i="94"/>
  <c r="A232" i="94"/>
  <c r="A224" i="94"/>
  <c r="A216" i="94"/>
  <c r="A208" i="94"/>
  <c r="A200" i="94"/>
  <c r="A192" i="94"/>
  <c r="A184" i="94"/>
  <c r="A176" i="94"/>
  <c r="A168" i="94"/>
  <c r="A146" i="94"/>
  <c r="A138" i="94"/>
  <c r="A134" i="94"/>
  <c r="A107" i="94"/>
  <c r="A99" i="94"/>
  <c r="A95" i="94"/>
  <c r="A89" i="94"/>
  <c r="A68" i="94"/>
  <c r="A60" i="94"/>
  <c r="A31" i="94"/>
  <c r="A23" i="94"/>
  <c r="A555" i="94"/>
  <c r="A535" i="94"/>
  <c r="A527" i="94"/>
  <c r="A338" i="94"/>
  <c r="A330" i="94"/>
  <c r="A322" i="94"/>
  <c r="A314" i="94"/>
  <c r="A306" i="94"/>
  <c r="A304" i="94"/>
  <c r="A294" i="94"/>
  <c r="A286" i="94"/>
  <c r="A278" i="94"/>
  <c r="A272" i="94"/>
  <c r="A270" i="94"/>
  <c r="A265" i="94"/>
  <c r="A257" i="94"/>
  <c r="A249" i="94"/>
  <c r="A241" i="94"/>
  <c r="A233" i="94"/>
  <c r="A225" i="94"/>
  <c r="A217" i="94"/>
  <c r="A209" i="94"/>
  <c r="A201" i="94"/>
  <c r="A193" i="94"/>
  <c r="A185" i="94"/>
  <c r="A177" i="94"/>
  <c r="A169" i="94"/>
  <c r="A147" i="94"/>
  <c r="A139" i="94"/>
  <c r="A135" i="94"/>
  <c r="A129" i="94"/>
  <c r="A108" i="94"/>
  <c r="A100" i="94"/>
  <c r="A69" i="94"/>
  <c r="A61" i="94"/>
  <c r="A56" i="94"/>
  <c r="A50" i="94"/>
  <c r="A44" i="94"/>
  <c r="A28" i="94"/>
  <c r="A20" i="94"/>
  <c r="A15" i="94"/>
  <c r="A532" i="94"/>
  <c r="A524" i="94"/>
  <c r="A343" i="94"/>
  <c r="A335" i="94"/>
  <c r="A327" i="94"/>
  <c r="A319" i="94"/>
  <c r="A311" i="94"/>
  <c r="A299" i="94"/>
  <c r="A291" i="94"/>
  <c r="A283" i="94"/>
  <c r="A277" i="94"/>
  <c r="A266" i="94"/>
  <c r="A258" i="94"/>
  <c r="A250" i="94"/>
  <c r="A242" i="94"/>
  <c r="A234" i="94"/>
  <c r="A226" i="94"/>
  <c r="A218" i="94"/>
  <c r="A210" i="94"/>
  <c r="A202" i="94"/>
  <c r="A194" i="94"/>
  <c r="A186" i="94"/>
  <c r="A178" i="94"/>
  <c r="A170" i="94"/>
  <c r="A148" i="94"/>
  <c r="A140" i="94"/>
  <c r="A109" i="94"/>
  <c r="A101" i="94"/>
  <c r="A96" i="94"/>
  <c r="A90" i="94"/>
  <c r="A84" i="94"/>
  <c r="A70" i="94"/>
  <c r="A62" i="94"/>
  <c r="A57" i="94"/>
  <c r="A45" i="94"/>
  <c r="A25" i="94"/>
  <c r="A17" i="94"/>
  <c r="A547" i="94"/>
  <c r="A537" i="94"/>
  <c r="A529" i="94"/>
  <c r="A340" i="94"/>
  <c r="A332" i="94"/>
  <c r="A324" i="94"/>
  <c r="A316" i="94"/>
  <c r="A308" i="94"/>
  <c r="A302" i="94"/>
  <c r="A296" i="94"/>
  <c r="A288" i="94"/>
  <c r="A280" i="94"/>
  <c r="A274" i="94"/>
  <c r="A271" i="94"/>
  <c r="A267" i="94"/>
  <c r="A259" i="94"/>
  <c r="A251" i="94"/>
  <c r="A243" i="94"/>
  <c r="A235" i="94"/>
  <c r="A227" i="94"/>
  <c r="A219" i="94"/>
  <c r="A211" i="94"/>
  <c r="A203" i="94"/>
  <c r="A195" i="94"/>
  <c r="A187" i="94"/>
  <c r="A179" i="94"/>
  <c r="A171" i="94"/>
  <c r="A149" i="94"/>
  <c r="A141" i="94"/>
  <c r="A136" i="94"/>
  <c r="A130" i="94"/>
  <c r="A124" i="94"/>
  <c r="A110" i="94"/>
  <c r="A102" i="94"/>
  <c r="A97" i="94"/>
  <c r="A85" i="94"/>
  <c r="A71" i="94"/>
  <c r="A63" i="94"/>
  <c r="A51" i="94"/>
  <c r="A46" i="94"/>
  <c r="A30" i="94"/>
  <c r="A22" i="94"/>
  <c r="A534" i="94"/>
  <c r="A526" i="94"/>
  <c r="A345" i="94"/>
  <c r="A337" i="94"/>
  <c r="A329" i="94"/>
  <c r="A321" i="94"/>
  <c r="A313" i="94"/>
  <c r="A305" i="94"/>
  <c r="A293" i="94"/>
  <c r="A285" i="94"/>
  <c r="A260" i="94"/>
  <c r="A252" i="94"/>
  <c r="A244" i="94"/>
  <c r="A236" i="94"/>
  <c r="A228" i="94"/>
  <c r="A220" i="94"/>
  <c r="A212" i="94"/>
  <c r="A204" i="94"/>
  <c r="A196" i="94"/>
  <c r="A188" i="94"/>
  <c r="A180" i="94"/>
  <c r="A172" i="94"/>
  <c r="A164" i="94"/>
  <c r="A150" i="94"/>
  <c r="A142" i="94"/>
  <c r="A137" i="94"/>
  <c r="A125" i="94"/>
  <c r="A111" i="94"/>
  <c r="A103" i="94"/>
  <c r="A91" i="94"/>
  <c r="A86" i="94"/>
  <c r="A72" i="94"/>
  <c r="A64" i="94"/>
  <c r="A11" i="94"/>
  <c r="A6" i="94"/>
  <c r="A3" i="94"/>
  <c r="A52" i="94"/>
  <c r="A13" i="94"/>
  <c r="A7" i="94"/>
  <c r="A10" i="94"/>
  <c r="A5" i="94"/>
  <c r="A27" i="94"/>
  <c r="A14" i="94"/>
  <c r="A8" i="94"/>
  <c r="A2" i="94"/>
  <c r="A19" i="94"/>
  <c r="A12" i="94"/>
  <c r="A47" i="94"/>
  <c r="A9" i="94"/>
  <c r="A4" i="94"/>
  <c r="V31" i="69"/>
  <c r="EC9" i="84"/>
  <c r="P13" i="12"/>
  <c r="EN13" i="84" s="1"/>
  <c r="X31" i="78"/>
  <c r="Y31" i="78" s="1"/>
  <c r="G297" i="94"/>
  <c r="BH37" i="84"/>
  <c r="D31" i="3"/>
  <c r="HR22" i="84"/>
  <c r="S1110" i="94"/>
  <c r="U1110" i="94" s="1"/>
  <c r="S1204" i="94"/>
  <c r="U1204" i="94" s="1"/>
  <c r="S1157" i="94"/>
  <c r="U1157" i="94" s="1"/>
  <c r="HQ22" i="84"/>
  <c r="E31" i="3"/>
  <c r="HS22" i="84"/>
  <c r="JK95" i="84"/>
  <c r="H129" i="6"/>
  <c r="JK129" i="84" s="1"/>
  <c r="V36" i="69"/>
  <c r="AI36" i="84" s="1"/>
  <c r="V22" i="69"/>
  <c r="V44" i="69"/>
  <c r="V30" i="69"/>
  <c r="V21" i="69"/>
  <c r="V45" i="69"/>
  <c r="V48" i="69"/>
  <c r="V40" i="69"/>
  <c r="V38" i="69"/>
  <c r="V43" i="69"/>
  <c r="V32" i="69"/>
  <c r="V34" i="69"/>
  <c r="V52" i="69" s="1"/>
  <c r="AI52" i="84" s="1"/>
  <c r="V37" i="69"/>
  <c r="V26" i="69"/>
  <c r="V20" i="69"/>
  <c r="V11" i="69"/>
  <c r="V23" i="69"/>
  <c r="V27" i="69"/>
  <c r="V14" i="69"/>
  <c r="V49" i="69"/>
  <c r="V18" i="69"/>
  <c r="V35" i="69"/>
  <c r="V46" i="69"/>
  <c r="V12" i="69"/>
  <c r="V47" i="69"/>
  <c r="V29" i="69"/>
  <c r="V19" i="69"/>
  <c r="O212" i="86"/>
  <c r="P212" i="86"/>
  <c r="A72" i="86"/>
  <c r="S78" i="5"/>
  <c r="O187" i="86"/>
  <c r="CL187" i="84" s="1"/>
  <c r="O185" i="86"/>
  <c r="CL185" i="84" s="1"/>
  <c r="O156" i="86"/>
  <c r="O154" i="86"/>
  <c r="O126" i="86"/>
  <c r="CL126" i="84" s="1"/>
  <c r="O128" i="86"/>
  <c r="CL128" i="84" s="1"/>
  <c r="O99" i="86"/>
  <c r="CL99" i="84" s="1"/>
  <c r="O97" i="86"/>
  <c r="CL97" i="84" s="1"/>
  <c r="O70" i="86"/>
  <c r="CL70" i="84" s="1"/>
  <c r="O68" i="86"/>
  <c r="CL68" i="84" s="1"/>
  <c r="O41" i="86"/>
  <c r="CL41" i="84" s="1"/>
  <c r="O39" i="86"/>
  <c r="CL39" i="84" s="1"/>
  <c r="C192" i="86"/>
  <c r="P189" i="86"/>
  <c r="CM189" i="84" s="1"/>
  <c r="S483" i="94" s="1"/>
  <c r="U483" i="94" s="1"/>
  <c r="O12" i="86"/>
  <c r="CL12" i="84" s="1"/>
  <c r="O189" i="86"/>
  <c r="CL189" i="84" s="1"/>
  <c r="O188" i="86"/>
  <c r="CL188" i="84" s="1"/>
  <c r="O198" i="86"/>
  <c r="CL198" i="84" s="1"/>
  <c r="D91" i="86"/>
  <c r="E148" i="86"/>
  <c r="J245" i="86"/>
  <c r="N148" i="86"/>
  <c r="F148" i="86"/>
  <c r="N62" i="86"/>
  <c r="H91" i="86"/>
  <c r="O221" i="86"/>
  <c r="O223" i="86"/>
  <c r="CL223" i="84" s="1"/>
  <c r="O219" i="86"/>
  <c r="O226" i="86"/>
  <c r="O203" i="86"/>
  <c r="O206" i="86"/>
  <c r="D205" i="86"/>
  <c r="P14" i="78"/>
  <c r="BT14" i="84" s="1"/>
  <c r="P13" i="78"/>
  <c r="BT13" i="84" s="1"/>
  <c r="P16" i="78"/>
  <c r="P15" i="78"/>
  <c r="BT15" i="84" s="1"/>
  <c r="P17" i="78"/>
  <c r="B17" i="83"/>
  <c r="P30" i="78"/>
  <c r="BT30" i="84" s="1"/>
  <c r="P29" i="78"/>
  <c r="BT29" i="84" s="1"/>
  <c r="P28" i="78"/>
  <c r="BT28" i="84" s="1"/>
  <c r="P31" i="78"/>
  <c r="BT31" i="84" s="1"/>
  <c r="H62" i="86"/>
  <c r="N4" i="6"/>
  <c r="O4" i="6" s="1"/>
  <c r="U53" i="5"/>
  <c r="U45" i="5"/>
  <c r="AA4" i="5" s="1"/>
  <c r="C38" i="10"/>
  <c r="C31" i="3"/>
  <c r="G32" i="16"/>
  <c r="D27" i="12"/>
  <c r="K62" i="86"/>
  <c r="I62" i="86"/>
  <c r="P165" i="86"/>
  <c r="P19" i="86"/>
  <c r="CM19" i="84" s="1"/>
  <c r="S354" i="94" s="1"/>
  <c r="U354" i="94" s="1"/>
  <c r="P77" i="86"/>
  <c r="CM77" i="84" s="1"/>
  <c r="S398" i="94" s="1"/>
  <c r="U398" i="94" s="1"/>
  <c r="K245" i="86"/>
  <c r="O139" i="86"/>
  <c r="O82" i="86"/>
  <c r="O53" i="86"/>
  <c r="O170" i="86"/>
  <c r="O111" i="86"/>
  <c r="N120" i="86"/>
  <c r="O24" i="86"/>
  <c r="H245" i="86"/>
  <c r="D245" i="86"/>
  <c r="E32" i="12"/>
  <c r="D34" i="12"/>
  <c r="G245" i="86"/>
  <c r="L245" i="86"/>
  <c r="F95" i="12"/>
  <c r="F94" i="12"/>
  <c r="ED94" i="84" s="1"/>
  <c r="I857" i="94" s="1"/>
  <c r="E34" i="12"/>
  <c r="EC34" i="84" s="1"/>
  <c r="J96" i="12"/>
  <c r="I95" i="12"/>
  <c r="G95" i="12"/>
  <c r="G94" i="12"/>
  <c r="EE94" i="84" s="1"/>
  <c r="J857" i="94" s="1"/>
  <c r="P134" i="86"/>
  <c r="CM134" i="84" s="1"/>
  <c r="S441" i="94" s="1"/>
  <c r="U441" i="94" s="1"/>
  <c r="P106" i="86"/>
  <c r="CM106" i="84" s="1"/>
  <c r="S420" i="94" s="1"/>
  <c r="U420" i="94" s="1"/>
  <c r="H131" i="6"/>
  <c r="JK131" i="84" s="1"/>
  <c r="D129" i="6"/>
  <c r="I129" i="6"/>
  <c r="JL129" i="84" s="1"/>
  <c r="E95" i="6"/>
  <c r="U76" i="5"/>
  <c r="B23" i="83"/>
  <c r="P48" i="86"/>
  <c r="CM48" i="84" s="1"/>
  <c r="S376" i="94" s="1"/>
  <c r="U376" i="94" s="1"/>
  <c r="G73" i="8"/>
  <c r="M148" i="86"/>
  <c r="D120" i="86"/>
  <c r="H120" i="86"/>
  <c r="F91" i="86"/>
  <c r="J148" i="86"/>
  <c r="C148" i="86"/>
  <c r="K120" i="86"/>
  <c r="I148" i="86"/>
  <c r="L120" i="86"/>
  <c r="L91" i="86"/>
  <c r="J120" i="86"/>
  <c r="F120" i="86"/>
  <c r="E120" i="86"/>
  <c r="C245" i="86"/>
  <c r="M62" i="86"/>
  <c r="M120" i="86"/>
  <c r="G62" i="86"/>
  <c r="J91" i="86"/>
  <c r="K91" i="86"/>
  <c r="N91" i="86"/>
  <c r="D148" i="86"/>
  <c r="G148" i="86"/>
  <c r="L148" i="86"/>
  <c r="K148" i="86"/>
  <c r="G32" i="12"/>
  <c r="G34" i="12"/>
  <c r="EE34" i="84" s="1"/>
  <c r="F34" i="12"/>
  <c r="ED34" i="84" s="1"/>
  <c r="F32" i="12"/>
  <c r="D20" i="86"/>
  <c r="D28" i="86" s="1"/>
  <c r="D30" i="86" s="1"/>
  <c r="D32" i="86" s="1"/>
  <c r="E31" i="12"/>
  <c r="E42" i="12"/>
  <c r="E43" i="12" s="1"/>
  <c r="R36" i="16"/>
  <c r="R39" i="16" s="1"/>
  <c r="G123" i="16"/>
  <c r="I120" i="86"/>
  <c r="E62" i="86"/>
  <c r="G120" i="86"/>
  <c r="H148" i="86"/>
  <c r="G91" i="86"/>
  <c r="D3" i="60"/>
  <c r="MK3" i="84" s="1"/>
  <c r="O1" i="60"/>
  <c r="P90" i="12"/>
  <c r="EN90" i="84" s="1"/>
  <c r="S853" i="94" s="1"/>
  <c r="U853" i="94" s="1"/>
  <c r="P87" i="12"/>
  <c r="EN87" i="84" s="1"/>
  <c r="S850" i="94" s="1"/>
  <c r="U850" i="94" s="1"/>
  <c r="P89" i="12"/>
  <c r="EN89" i="84" s="1"/>
  <c r="S852" i="94" s="1"/>
  <c r="U852" i="94" s="1"/>
  <c r="P86" i="12"/>
  <c r="EN86" i="84" s="1"/>
  <c r="S849" i="94" s="1"/>
  <c r="U849" i="94" s="1"/>
  <c r="P83" i="12"/>
  <c r="EN83" i="84" s="1"/>
  <c r="S846" i="94" s="1"/>
  <c r="U846" i="94" s="1"/>
  <c r="P84" i="12"/>
  <c r="EN84" i="84" s="1"/>
  <c r="S847" i="94" s="1"/>
  <c r="U847" i="94" s="1"/>
  <c r="P88" i="12"/>
  <c r="EN88" i="84" s="1"/>
  <c r="S851" i="94" s="1"/>
  <c r="U851" i="94" s="1"/>
  <c r="P85" i="12"/>
  <c r="EN85" i="84" s="1"/>
  <c r="S848" i="94" s="1"/>
  <c r="U848" i="94" s="1"/>
  <c r="P91" i="12"/>
  <c r="EN91" i="84" s="1"/>
  <c r="S854" i="94" s="1"/>
  <c r="U854" i="94" s="1"/>
  <c r="I157" i="68"/>
  <c r="LT157" i="84" s="1"/>
  <c r="AH9" i="78"/>
  <c r="AH5" i="78"/>
  <c r="AH3" i="78"/>
  <c r="AH11" i="78"/>
  <c r="AH10" i="78"/>
  <c r="AH7" i="78"/>
  <c r="AH2" i="78"/>
  <c r="AH12" i="78"/>
  <c r="AH6" i="78"/>
  <c r="AH4" i="78"/>
  <c r="E44" i="78" s="1"/>
  <c r="S299" i="94" s="1"/>
  <c r="U299" i="94" s="1"/>
  <c r="AH8" i="78"/>
  <c r="AC10" i="78"/>
  <c r="H157" i="68"/>
  <c r="LS157" i="84" s="1"/>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07" i="78"/>
  <c r="BT106" i="84" s="1"/>
  <c r="P105" i="78"/>
  <c r="BT104" i="84" s="1"/>
  <c r="P103" i="78"/>
  <c r="BT102" i="84" s="1"/>
  <c r="P101" i="78"/>
  <c r="BT100" i="84" s="1"/>
  <c r="P99" i="78"/>
  <c r="BT98" i="84" s="1"/>
  <c r="P97" i="78"/>
  <c r="BT96" i="84" s="1"/>
  <c r="P95" i="78"/>
  <c r="BT94" i="84" s="1"/>
  <c r="P93" i="78"/>
  <c r="BT92" i="84" s="1"/>
  <c r="P91" i="78"/>
  <c r="BT90" i="84" s="1"/>
  <c r="P89" i="78"/>
  <c r="BT88" i="84" s="1"/>
  <c r="P87" i="78"/>
  <c r="BT86" i="84" s="1"/>
  <c r="P85" i="78"/>
  <c r="BT84" i="84" s="1"/>
  <c r="P83" i="78"/>
  <c r="BT82" i="84" s="1"/>
  <c r="P81" i="78"/>
  <c r="BT80" i="84" s="1"/>
  <c r="P72" i="78"/>
  <c r="BT71" i="84" s="1"/>
  <c r="P64" i="78"/>
  <c r="BT63" i="84" s="1"/>
  <c r="P62" i="78"/>
  <c r="BT61" i="84" s="1"/>
  <c r="P59" i="78"/>
  <c r="BT58" i="84" s="1"/>
  <c r="P57" i="78"/>
  <c r="BT56" i="84" s="1"/>
  <c r="P55" i="78"/>
  <c r="BT54" i="84" s="1"/>
  <c r="P33" i="78"/>
  <c r="F46" i="5"/>
  <c r="P108" i="78"/>
  <c r="BT107" i="84" s="1"/>
  <c r="P106" i="78"/>
  <c r="BT105" i="84" s="1"/>
  <c r="P104" i="78"/>
  <c r="BT103" i="84" s="1"/>
  <c r="P102" i="78"/>
  <c r="BT101" i="84" s="1"/>
  <c r="P100" i="78"/>
  <c r="BT99" i="84" s="1"/>
  <c r="P98" i="78"/>
  <c r="BT97" i="84" s="1"/>
  <c r="P96" i="78"/>
  <c r="BT95" i="84" s="1"/>
  <c r="P94" i="78"/>
  <c r="BT93" i="84" s="1"/>
  <c r="P92" i="78"/>
  <c r="BT91" i="84" s="1"/>
  <c r="F77" i="5"/>
  <c r="P86" i="78"/>
  <c r="BT85" i="84" s="1"/>
  <c r="P65" i="78"/>
  <c r="BT64" i="84" s="1"/>
  <c r="P56" i="78"/>
  <c r="BT55" i="84" s="1"/>
  <c r="P32" i="78"/>
  <c r="P27" i="78"/>
  <c r="BT27" i="84" s="1"/>
  <c r="P22" i="78"/>
  <c r="BT22" i="84" s="1"/>
  <c r="P12" i="78"/>
  <c r="BT12" i="84" s="1"/>
  <c r="P88" i="78"/>
  <c r="BT87" i="84" s="1"/>
  <c r="P80" i="78"/>
  <c r="BT79" i="84" s="1"/>
  <c r="P58" i="78"/>
  <c r="BT57" i="84" s="1"/>
  <c r="P35" i="78"/>
  <c r="BT35" i="84" s="1"/>
  <c r="P26" i="78"/>
  <c r="BT26" i="84" s="1"/>
  <c r="P21" i="78"/>
  <c r="BT21" i="84" s="1"/>
  <c r="P20" i="78"/>
  <c r="BT20" i="84" s="1"/>
  <c r="P90" i="78"/>
  <c r="BT89" i="84" s="1"/>
  <c r="P82" i="78"/>
  <c r="BT81" i="84" s="1"/>
  <c r="P60" i="78"/>
  <c r="BT59" i="84" s="1"/>
  <c r="P34" i="78"/>
  <c r="BT34" i="84" s="1"/>
  <c r="P25" i="78"/>
  <c r="BT25" i="84" s="1"/>
  <c r="P19" i="78"/>
  <c r="BT19" i="84" s="1"/>
  <c r="P11" i="78"/>
  <c r="BT11" i="84" s="1"/>
  <c r="P84" i="78"/>
  <c r="BT83" i="84" s="1"/>
  <c r="P63" i="78"/>
  <c r="BT62" i="84" s="1"/>
  <c r="P36" i="78"/>
  <c r="BT36" i="84" s="1"/>
  <c r="P24" i="78"/>
  <c r="BT24" i="84" s="1"/>
  <c r="P23" i="78"/>
  <c r="BT23" i="84" s="1"/>
  <c r="P18" i="78"/>
  <c r="BT18" i="84" s="1"/>
  <c r="J62" i="86"/>
  <c r="I245" i="86"/>
  <c r="F62" i="86"/>
  <c r="E245" i="86"/>
  <c r="M245" i="86"/>
  <c r="N245" i="86"/>
  <c r="F245" i="86"/>
  <c r="D62" i="86"/>
  <c r="L62" i="86"/>
  <c r="C120" i="86"/>
  <c r="M91" i="86"/>
  <c r="E91" i="86"/>
  <c r="C62" i="86"/>
  <c r="I91" i="86"/>
  <c r="C91" i="86"/>
  <c r="O166" i="86"/>
  <c r="O161" i="86"/>
  <c r="O159" i="86"/>
  <c r="O135" i="86"/>
  <c r="O130" i="86"/>
  <c r="CL130" i="84" s="1"/>
  <c r="O108" i="86"/>
  <c r="O104" i="86"/>
  <c r="CL104" i="84" s="1"/>
  <c r="O101" i="86"/>
  <c r="CL101" i="84" s="1"/>
  <c r="O167" i="86"/>
  <c r="O163" i="86"/>
  <c r="O160" i="86"/>
  <c r="O158" i="86"/>
  <c r="O136" i="86"/>
  <c r="O132" i="86"/>
  <c r="CL132" i="84" s="1"/>
  <c r="O107" i="86"/>
  <c r="O102" i="86"/>
  <c r="CL102" i="84" s="1"/>
  <c r="O75" i="86"/>
  <c r="CL75" i="84" s="1"/>
  <c r="O72" i="86"/>
  <c r="CL72" i="84" s="1"/>
  <c r="O46" i="86"/>
  <c r="CL46" i="84" s="1"/>
  <c r="O43" i="86"/>
  <c r="CL43" i="84" s="1"/>
  <c r="O16" i="86"/>
  <c r="CL16" i="84" s="1"/>
  <c r="O15" i="86"/>
  <c r="O50" i="86"/>
  <c r="O73" i="86"/>
  <c r="CL73" i="84" s="1"/>
  <c r="O49" i="86"/>
  <c r="O45" i="86"/>
  <c r="CL45" i="84" s="1"/>
  <c r="O17" i="86"/>
  <c r="CL17" i="84" s="1"/>
  <c r="O14" i="86"/>
  <c r="CL14" i="84" s="1"/>
  <c r="S936" i="94" l="1"/>
  <c r="U936" i="94" s="1"/>
  <c r="GK74" i="84"/>
  <c r="D241" i="86"/>
  <c r="CA241" i="84" s="1"/>
  <c r="H521" i="94" s="1"/>
  <c r="CA209" i="84"/>
  <c r="H502" i="94" s="1"/>
  <c r="E241" i="86"/>
  <c r="CB241" i="84" s="1"/>
  <c r="I521" i="94" s="1"/>
  <c r="CB209" i="84"/>
  <c r="I502" i="94" s="1"/>
  <c r="F241" i="86"/>
  <c r="CC241" i="84" s="1"/>
  <c r="J521" i="94" s="1"/>
  <c r="CC209" i="84"/>
  <c r="J502" i="94" s="1"/>
  <c r="BZ145" i="84"/>
  <c r="G452" i="94" s="1"/>
  <c r="BZ117" i="84"/>
  <c r="G430" i="94" s="1"/>
  <c r="BZ196" i="84"/>
  <c r="G490" i="94" s="1"/>
  <c r="C197" i="86"/>
  <c r="BZ197" i="84" s="1"/>
  <c r="G491" i="94" s="1"/>
  <c r="BZ91" i="84"/>
  <c r="P88" i="86"/>
  <c r="P90" i="86" s="1"/>
  <c r="CM90" i="84" s="1"/>
  <c r="S410" i="94" s="1"/>
  <c r="U410" i="94" s="1"/>
  <c r="CM87" i="84"/>
  <c r="S407" i="94" s="1"/>
  <c r="U407" i="94" s="1"/>
  <c r="BZ59" i="84"/>
  <c r="G386" i="94" s="1"/>
  <c r="C193" i="86"/>
  <c r="BZ193" i="84" s="1"/>
  <c r="G487" i="94" s="1"/>
  <c r="BZ192" i="84"/>
  <c r="G486" i="94" s="1"/>
  <c r="C33" i="86"/>
  <c r="BZ29" i="84"/>
  <c r="G363" i="94" s="1"/>
  <c r="C202" i="86"/>
  <c r="BZ202" i="84" s="1"/>
  <c r="G495" i="94" s="1"/>
  <c r="BZ28" i="84"/>
  <c r="G362" i="94" s="1"/>
  <c r="S938" i="94"/>
  <c r="U938" i="94" s="1"/>
  <c r="GL73" i="84"/>
  <c r="D33" i="12"/>
  <c r="EB31" i="84"/>
  <c r="G822" i="94"/>
  <c r="C30" i="86"/>
  <c r="C205" i="86"/>
  <c r="BZ205" i="84" s="1"/>
  <c r="G498" i="94" s="1"/>
  <c r="C209" i="86"/>
  <c r="P176" i="86"/>
  <c r="P178" i="86" s="1"/>
  <c r="O177" i="86"/>
  <c r="P145" i="86"/>
  <c r="O146" i="86"/>
  <c r="CL146" i="84" s="1"/>
  <c r="O118" i="86"/>
  <c r="CL118" i="84" s="1"/>
  <c r="P117" i="86"/>
  <c r="O89" i="86"/>
  <c r="CL89" i="84" s="1"/>
  <c r="O60" i="86"/>
  <c r="CL60" i="84" s="1"/>
  <c r="P59" i="86"/>
  <c r="O31" i="86"/>
  <c r="CL31" i="84" s="1"/>
  <c r="D23" i="86"/>
  <c r="P192" i="86"/>
  <c r="CM192" i="84" s="1"/>
  <c r="S486" i="94" s="1"/>
  <c r="U486" i="94" s="1"/>
  <c r="J193" i="86"/>
  <c r="N193" i="86"/>
  <c r="I193" i="86"/>
  <c r="L193" i="86"/>
  <c r="K193" i="86"/>
  <c r="E193" i="86"/>
  <c r="F193" i="86"/>
  <c r="G193" i="86"/>
  <c r="D193" i="86"/>
  <c r="M193" i="86"/>
  <c r="H193" i="86"/>
  <c r="V25" i="69"/>
  <c r="AI24" i="84"/>
  <c r="E205" i="86"/>
  <c r="F33" i="86"/>
  <c r="F205" i="86"/>
  <c r="D194" i="86"/>
  <c r="H822" i="94"/>
  <c r="EC31" i="84"/>
  <c r="G62" i="12"/>
  <c r="EE95" i="84"/>
  <c r="J858" i="94" s="1"/>
  <c r="D37" i="12"/>
  <c r="EB34" i="84"/>
  <c r="E195" i="86"/>
  <c r="I823" i="94"/>
  <c r="ED32" i="84"/>
  <c r="I62" i="12"/>
  <c r="EG95" i="84"/>
  <c r="L858" i="94" s="1"/>
  <c r="D195" i="86"/>
  <c r="H823" i="94"/>
  <c r="EC32" i="84"/>
  <c r="J63" i="12"/>
  <c r="EH96" i="84"/>
  <c r="M859" i="94" s="1"/>
  <c r="G818" i="94"/>
  <c r="EB27" i="84"/>
  <c r="K834" i="94"/>
  <c r="EF62" i="84"/>
  <c r="F195" i="86"/>
  <c r="J823" i="94"/>
  <c r="EE32" i="84"/>
  <c r="H818" i="94"/>
  <c r="EC27" i="84"/>
  <c r="G824" i="94"/>
  <c r="EB33" i="84"/>
  <c r="F62" i="12"/>
  <c r="ED95" i="84"/>
  <c r="I858" i="94" s="1"/>
  <c r="G823" i="94"/>
  <c r="EB32" i="84"/>
  <c r="KI78" i="84"/>
  <c r="AA19" i="5"/>
  <c r="G1265" i="94"/>
  <c r="HX38" i="84"/>
  <c r="Y27" i="78"/>
  <c r="BI43" i="84"/>
  <c r="BT32" i="84"/>
  <c r="Q16" i="78"/>
  <c r="BT16" i="84"/>
  <c r="Y29" i="78"/>
  <c r="BT33" i="84"/>
  <c r="Q17" i="78"/>
  <c r="BT17" i="84"/>
  <c r="HS31" i="84"/>
  <c r="E40" i="3"/>
  <c r="S1210" i="94"/>
  <c r="U1210" i="94" s="1"/>
  <c r="S1163" i="94"/>
  <c r="U1163" i="94" s="1"/>
  <c r="S1116" i="94"/>
  <c r="U1116" i="94" s="1"/>
  <c r="HQ31" i="84"/>
  <c r="HR31" i="84"/>
  <c r="D40" i="3"/>
  <c r="C17" i="83"/>
  <c r="D17" i="83" s="1"/>
  <c r="C3" i="10"/>
  <c r="HX3" i="84" s="1"/>
  <c r="O129" i="86"/>
  <c r="CL129" i="84" s="1"/>
  <c r="O42" i="86"/>
  <c r="CL42" i="84" s="1"/>
  <c r="O157" i="86"/>
  <c r="O71" i="86"/>
  <c r="CL71" i="84" s="1"/>
  <c r="O13" i="86"/>
  <c r="CL13" i="84" s="1"/>
  <c r="A73" i="86"/>
  <c r="O100" i="86"/>
  <c r="CL100" i="84" s="1"/>
  <c r="O192" i="86"/>
  <c r="CL192" i="84" s="1"/>
  <c r="Q15" i="78"/>
  <c r="Q13" i="78"/>
  <c r="Q31" i="78"/>
  <c r="Q14" i="78"/>
  <c r="Q28" i="78"/>
  <c r="Q30" i="78"/>
  <c r="Q29" i="78"/>
  <c r="D207" i="86"/>
  <c r="R1" i="10"/>
  <c r="D37" i="10"/>
  <c r="C40" i="3"/>
  <c r="R55" i="12"/>
  <c r="R58" i="12"/>
  <c r="R60" i="12"/>
  <c r="R91" i="12"/>
  <c r="R90" i="12"/>
  <c r="R57" i="12"/>
  <c r="R61" i="12"/>
  <c r="R66" i="12"/>
  <c r="R85" i="12"/>
  <c r="R69" i="12"/>
  <c r="R54" i="12"/>
  <c r="R88" i="12"/>
  <c r="R87" i="12"/>
  <c r="R67" i="12"/>
  <c r="R70" i="12"/>
  <c r="R84" i="12"/>
  <c r="E37" i="12"/>
  <c r="F97" i="12"/>
  <c r="ED97" i="84" s="1"/>
  <c r="I860" i="94" s="1"/>
  <c r="H96" i="12"/>
  <c r="H94" i="12"/>
  <c r="EF94" i="84" s="1"/>
  <c r="K857" i="94" s="1"/>
  <c r="H71" i="12"/>
  <c r="K96" i="12"/>
  <c r="G97" i="12"/>
  <c r="EE97" i="84" s="1"/>
  <c r="J860" i="94" s="1"/>
  <c r="I96" i="12"/>
  <c r="I94" i="12"/>
  <c r="EG94" i="84" s="1"/>
  <c r="L857" i="94" s="1"/>
  <c r="D131" i="6"/>
  <c r="G74" i="8"/>
  <c r="E129" i="6"/>
  <c r="B22" i="83"/>
  <c r="E33" i="86"/>
  <c r="D33" i="86"/>
  <c r="F37" i="12"/>
  <c r="G37" i="12"/>
  <c r="E33" i="12"/>
  <c r="D35" i="12"/>
  <c r="EB35" i="84" s="1"/>
  <c r="C22" i="83"/>
  <c r="D22" i="83" s="1"/>
  <c r="C3" i="16"/>
  <c r="LZ4" i="84" s="1"/>
  <c r="Q1" i="16"/>
  <c r="T46" i="5"/>
  <c r="U46" i="5" s="1"/>
  <c r="AA16" i="5" s="1"/>
  <c r="T77" i="5"/>
  <c r="T54" i="5"/>
  <c r="U54" i="5" s="1"/>
  <c r="AA17" i="5" s="1"/>
  <c r="Q23" i="78"/>
  <c r="Q84" i="78"/>
  <c r="Q34" i="78"/>
  <c r="Q20" i="78"/>
  <c r="Q58" i="78"/>
  <c r="Q22" i="78"/>
  <c r="Q65" i="78"/>
  <c r="Q94" i="78"/>
  <c r="Q102" i="78"/>
  <c r="Q59" i="78"/>
  <c r="Q81" i="78"/>
  <c r="Q89" i="78"/>
  <c r="Q97" i="78"/>
  <c r="Q105" i="78"/>
  <c r="R15" i="12"/>
  <c r="EP15" i="84" s="1"/>
  <c r="Q24" i="78"/>
  <c r="Q11" i="78"/>
  <c r="Q60" i="78"/>
  <c r="Q21" i="78"/>
  <c r="Q80" i="78"/>
  <c r="Q27" i="78"/>
  <c r="Q86" i="78"/>
  <c r="Q96" i="78"/>
  <c r="Q104" i="78"/>
  <c r="Q33" i="78"/>
  <c r="Q62" i="78"/>
  <c r="Q83" i="78"/>
  <c r="Q91" i="78"/>
  <c r="Q99" i="78"/>
  <c r="Q107" i="78"/>
  <c r="R18" i="12"/>
  <c r="EP18" i="84" s="1"/>
  <c r="AA23" i="12"/>
  <c r="R23" i="12"/>
  <c r="EP23" i="84" s="1"/>
  <c r="R17" i="12"/>
  <c r="EP17" i="84" s="1"/>
  <c r="AA17" i="12"/>
  <c r="R30" i="12"/>
  <c r="EP30" i="84" s="1"/>
  <c r="R14" i="12"/>
  <c r="EP14" i="84" s="1"/>
  <c r="AA14" i="12"/>
  <c r="P37" i="78"/>
  <c r="BT37" i="84" s="1"/>
  <c r="Q36" i="78"/>
  <c r="Q19" i="78"/>
  <c r="Q82" i="78"/>
  <c r="Q26" i="78"/>
  <c r="Q88" i="78"/>
  <c r="Q32" i="78"/>
  <c r="Q98" i="78"/>
  <c r="Q106" i="78"/>
  <c r="Q55" i="78"/>
  <c r="Q64" i="78"/>
  <c r="Q85" i="78"/>
  <c r="Q93" i="78"/>
  <c r="Q101" i="78"/>
  <c r="R21" i="12"/>
  <c r="EP21" i="84" s="1"/>
  <c r="R20" i="12"/>
  <c r="EP20" i="84" s="1"/>
  <c r="AA20" i="12"/>
  <c r="AA29" i="12"/>
  <c r="AA35" i="12"/>
  <c r="R29" i="12"/>
  <c r="EP29" i="84" s="1"/>
  <c r="Q18" i="78"/>
  <c r="Q63" i="78"/>
  <c r="Q25" i="78"/>
  <c r="Q90" i="78"/>
  <c r="Q35" i="78"/>
  <c r="Q12" i="78"/>
  <c r="Q56" i="78"/>
  <c r="Q92" i="78"/>
  <c r="Q100" i="78"/>
  <c r="Q108" i="78"/>
  <c r="Q57" i="78"/>
  <c r="Q72" i="78"/>
  <c r="Q87" i="78"/>
  <c r="Q95" i="78"/>
  <c r="Q103" i="78"/>
  <c r="R24" i="12"/>
  <c r="EP24" i="84" s="1"/>
  <c r="O76" i="86"/>
  <c r="CL76" i="84" s="1"/>
  <c r="O105" i="86"/>
  <c r="CL105" i="84" s="1"/>
  <c r="O18" i="86"/>
  <c r="CL18" i="84" s="1"/>
  <c r="O47" i="86"/>
  <c r="CL47" i="84" s="1"/>
  <c r="O164" i="86"/>
  <c r="O133" i="86"/>
  <c r="CL133" i="84" s="1"/>
  <c r="P147" i="86" l="1"/>
  <c r="CM147" i="84" s="1"/>
  <c r="S454" i="94" s="1"/>
  <c r="U454" i="94" s="1"/>
  <c r="CM145" i="84"/>
  <c r="S452" i="94" s="1"/>
  <c r="U452" i="94" s="1"/>
  <c r="P119" i="86"/>
  <c r="CM119" i="84" s="1"/>
  <c r="S432" i="94" s="1"/>
  <c r="U432" i="94" s="1"/>
  <c r="CM117" i="84"/>
  <c r="S430" i="94" s="1"/>
  <c r="U430" i="94" s="1"/>
  <c r="CM88" i="84"/>
  <c r="S408" i="94" s="1"/>
  <c r="U408" i="94" s="1"/>
  <c r="P61" i="86"/>
  <c r="CM61" i="84" s="1"/>
  <c r="S388" i="94" s="1"/>
  <c r="U388" i="94" s="1"/>
  <c r="CM59" i="84"/>
  <c r="S386" i="94" s="1"/>
  <c r="U386" i="94" s="1"/>
  <c r="C241" i="86"/>
  <c r="BZ241" i="84" s="1"/>
  <c r="G521" i="94" s="1"/>
  <c r="BZ209" i="84"/>
  <c r="G502" i="94" s="1"/>
  <c r="C32" i="86"/>
  <c r="BZ32" i="84" s="1"/>
  <c r="G366" i="94" s="1"/>
  <c r="BZ30" i="84"/>
  <c r="G364" i="94" s="1"/>
  <c r="X25" i="78"/>
  <c r="S939" i="94"/>
  <c r="U939" i="94" s="1"/>
  <c r="GL74" i="84"/>
  <c r="D197" i="86"/>
  <c r="CA197" i="84" s="1"/>
  <c r="H491" i="94" s="1"/>
  <c r="O175" i="86"/>
  <c r="O174" i="86"/>
  <c r="O143" i="86"/>
  <c r="CL143" i="84" s="1"/>
  <c r="O144" i="86"/>
  <c r="CL144" i="84" s="1"/>
  <c r="O115" i="86"/>
  <c r="CL115" i="84" s="1"/>
  <c r="O116" i="86"/>
  <c r="CL116" i="84" s="1"/>
  <c r="O86" i="86"/>
  <c r="CL86" i="84" s="1"/>
  <c r="O87" i="86"/>
  <c r="CL87" i="84" s="1"/>
  <c r="A74" i="86"/>
  <c r="A75" i="86" s="1"/>
  <c r="O57" i="86"/>
  <c r="CL57" i="84" s="1"/>
  <c r="O58" i="86"/>
  <c r="CL58" i="84" s="1"/>
  <c r="C207" i="86"/>
  <c r="BZ207" i="84" s="1"/>
  <c r="G500" i="94" s="1"/>
  <c r="F207" i="86"/>
  <c r="P193" i="86"/>
  <c r="CM193" i="84" s="1"/>
  <c r="S487" i="94" s="1"/>
  <c r="U487" i="94" s="1"/>
  <c r="E207" i="86"/>
  <c r="H25" i="12"/>
  <c r="K843" i="94"/>
  <c r="EF71" i="84"/>
  <c r="M835" i="94"/>
  <c r="EH63" i="84"/>
  <c r="H63" i="12"/>
  <c r="EF96" i="84"/>
  <c r="K859" i="94" s="1"/>
  <c r="F64" i="12"/>
  <c r="I834" i="94"/>
  <c r="ED62" i="84"/>
  <c r="G64" i="12"/>
  <c r="J834" i="94"/>
  <c r="EE62" i="84"/>
  <c r="I63" i="12"/>
  <c r="EG96" i="84"/>
  <c r="L859" i="94" s="1"/>
  <c r="L834" i="94"/>
  <c r="EG62" i="84"/>
  <c r="H824" i="94"/>
  <c r="EC33" i="84"/>
  <c r="K63" i="12"/>
  <c r="EI96" i="84"/>
  <c r="N859" i="94" s="1"/>
  <c r="H1264" i="94"/>
  <c r="HY37" i="84"/>
  <c r="S278" i="94"/>
  <c r="U278" i="94" s="1"/>
  <c r="BU18" i="84"/>
  <c r="S329" i="94"/>
  <c r="U329" i="94" s="1"/>
  <c r="BU92" i="84"/>
  <c r="S286" i="94"/>
  <c r="U286" i="94" s="1"/>
  <c r="BU26" i="84"/>
  <c r="S319" i="94"/>
  <c r="U319" i="94" s="1"/>
  <c r="BU82" i="84"/>
  <c r="S281" i="94"/>
  <c r="U281" i="94" s="1"/>
  <c r="BU21" i="84"/>
  <c r="S317" i="94"/>
  <c r="U317" i="94" s="1"/>
  <c r="BU80" i="84"/>
  <c r="S294" i="94"/>
  <c r="U294" i="94" s="1"/>
  <c r="BU34" i="84"/>
  <c r="S318" i="94"/>
  <c r="U318" i="94" s="1"/>
  <c r="BU81" i="84"/>
  <c r="S310" i="94"/>
  <c r="U310" i="94" s="1"/>
  <c r="BU59" i="84"/>
  <c r="S309" i="94"/>
  <c r="U309" i="94" s="1"/>
  <c r="BU58" i="84"/>
  <c r="S320" i="94"/>
  <c r="U320" i="94" s="1"/>
  <c r="BU83" i="84"/>
  <c r="S289" i="94"/>
  <c r="U289" i="94" s="1"/>
  <c r="BU29" i="84"/>
  <c r="S339" i="94"/>
  <c r="U339" i="94" s="1"/>
  <c r="BU102" i="84"/>
  <c r="S313" i="94"/>
  <c r="U313" i="94" s="1"/>
  <c r="BU63" i="84"/>
  <c r="S279" i="94"/>
  <c r="U279" i="94" s="1"/>
  <c r="BU19" i="84"/>
  <c r="Y30" i="78"/>
  <c r="S293" i="94"/>
  <c r="U293" i="94" s="1"/>
  <c r="BU33" i="84"/>
  <c r="S338" i="94"/>
  <c r="U338" i="94" s="1"/>
  <c r="BU101" i="84"/>
  <c r="S283" i="94"/>
  <c r="U283" i="94" s="1"/>
  <c r="BU23" i="84"/>
  <c r="S290" i="94"/>
  <c r="U290" i="94" s="1"/>
  <c r="BU30" i="84"/>
  <c r="S311" i="94"/>
  <c r="U311" i="94" s="1"/>
  <c r="BU61" i="84"/>
  <c r="S331" i="94"/>
  <c r="U331" i="94" s="1"/>
  <c r="BU94" i="84"/>
  <c r="S305" i="94"/>
  <c r="U305" i="94" s="1"/>
  <c r="BU54" i="84"/>
  <c r="S296" i="94"/>
  <c r="U296" i="94" s="1"/>
  <c r="BU36" i="84"/>
  <c r="S340" i="94"/>
  <c r="U340" i="94" s="1"/>
  <c r="BU103" i="84"/>
  <c r="S284" i="94"/>
  <c r="U284" i="94" s="1"/>
  <c r="BU24" i="84"/>
  <c r="S330" i="94"/>
  <c r="U330" i="94" s="1"/>
  <c r="BU93" i="84"/>
  <c r="S288" i="94"/>
  <c r="U288" i="94" s="1"/>
  <c r="BU28" i="84"/>
  <c r="S306" i="94"/>
  <c r="U306" i="94" s="1"/>
  <c r="BU55" i="84"/>
  <c r="Y26" i="78"/>
  <c r="S272" i="94"/>
  <c r="U272" i="94" s="1"/>
  <c r="BU12" i="84"/>
  <c r="S323" i="94"/>
  <c r="U323" i="94" s="1"/>
  <c r="BU86" i="84"/>
  <c r="B21" i="83"/>
  <c r="S295" i="94"/>
  <c r="U295" i="94" s="1"/>
  <c r="BU35" i="84"/>
  <c r="S342" i="94"/>
  <c r="U342" i="94" s="1"/>
  <c r="BU105" i="84"/>
  <c r="S332" i="94"/>
  <c r="U332" i="94" s="1"/>
  <c r="BU95" i="84"/>
  <c r="S314" i="94"/>
  <c r="U314" i="94" s="1"/>
  <c r="BU64" i="84"/>
  <c r="U77" i="5"/>
  <c r="AA18" i="5" s="1"/>
  <c r="AA24" i="5" s="1"/>
  <c r="KJ77" i="84"/>
  <c r="S274" i="94"/>
  <c r="U274" i="94" s="1"/>
  <c r="BU14" i="84"/>
  <c r="S328" i="94"/>
  <c r="U328" i="94" s="1"/>
  <c r="BU91" i="84"/>
  <c r="S326" i="94"/>
  <c r="U326" i="94" s="1"/>
  <c r="BU89" i="84"/>
  <c r="S334" i="94"/>
  <c r="U334" i="94" s="1"/>
  <c r="BU97" i="84"/>
  <c r="S343" i="94"/>
  <c r="U343" i="94" s="1"/>
  <c r="BU106" i="84"/>
  <c r="S322" i="94"/>
  <c r="U322" i="94" s="1"/>
  <c r="BU85" i="84"/>
  <c r="S341" i="94"/>
  <c r="U341" i="94" s="1"/>
  <c r="BU104" i="84"/>
  <c r="S282" i="94"/>
  <c r="U282" i="94" s="1"/>
  <c r="BU22" i="84"/>
  <c r="S291" i="94"/>
  <c r="U291" i="94" s="1"/>
  <c r="BU31" i="84"/>
  <c r="S276" i="94"/>
  <c r="U276" i="94" s="1"/>
  <c r="BU16" i="84"/>
  <c r="S321" i="94"/>
  <c r="U321" i="94" s="1"/>
  <c r="BU84" i="84"/>
  <c r="S315" i="94"/>
  <c r="U315" i="94" s="1"/>
  <c r="BU71" i="84"/>
  <c r="S307" i="94"/>
  <c r="U307" i="94" s="1"/>
  <c r="BU56" i="84"/>
  <c r="S285" i="94"/>
  <c r="U285" i="94" s="1"/>
  <c r="BU25" i="84"/>
  <c r="Y28" i="78"/>
  <c r="S292" i="94"/>
  <c r="U292" i="94" s="1"/>
  <c r="BU32" i="84"/>
  <c r="S335" i="94"/>
  <c r="U335" i="94" s="1"/>
  <c r="BU98" i="84"/>
  <c r="S287" i="94"/>
  <c r="U287" i="94" s="1"/>
  <c r="BU27" i="84"/>
  <c r="S333" i="94"/>
  <c r="U333" i="94" s="1"/>
  <c r="BU96" i="84"/>
  <c r="S308" i="94"/>
  <c r="U308" i="94" s="1"/>
  <c r="BU57" i="84"/>
  <c r="S273" i="94"/>
  <c r="U273" i="94" s="1"/>
  <c r="BU13" i="84"/>
  <c r="S336" i="94"/>
  <c r="U336" i="94" s="1"/>
  <c r="BU99" i="84"/>
  <c r="S344" i="94"/>
  <c r="U344" i="94" s="1"/>
  <c r="BU107" i="84"/>
  <c r="S312" i="94"/>
  <c r="U312" i="94" s="1"/>
  <c r="BU62" i="84"/>
  <c r="S337" i="94"/>
  <c r="U337" i="94" s="1"/>
  <c r="BU100" i="84"/>
  <c r="S324" i="94"/>
  <c r="U324" i="94" s="1"/>
  <c r="BU87" i="84"/>
  <c r="S327" i="94"/>
  <c r="U327" i="94" s="1"/>
  <c r="BU90" i="84"/>
  <c r="S316" i="94"/>
  <c r="U316" i="94" s="1"/>
  <c r="BU79" i="84"/>
  <c r="S325" i="94"/>
  <c r="U325" i="94" s="1"/>
  <c r="BU88" i="84"/>
  <c r="S280" i="94"/>
  <c r="U280" i="94" s="1"/>
  <c r="BU20" i="84"/>
  <c r="S275" i="94"/>
  <c r="U275" i="94" s="1"/>
  <c r="BU15" i="84"/>
  <c r="Y25" i="78"/>
  <c r="S271" i="94"/>
  <c r="U271" i="94" s="1"/>
  <c r="BU11" i="84"/>
  <c r="S277" i="94"/>
  <c r="U277" i="94" s="1"/>
  <c r="BU17" i="84"/>
  <c r="J4" i="3"/>
  <c r="HR40" i="84"/>
  <c r="J5" i="3"/>
  <c r="HS40" i="84"/>
  <c r="J3" i="3"/>
  <c r="S1169" i="94"/>
  <c r="U1169" i="94" s="1"/>
  <c r="S1122" i="94"/>
  <c r="U1122" i="94" s="1"/>
  <c r="S1216" i="94"/>
  <c r="U1216" i="94" s="1"/>
  <c r="HQ40" i="84"/>
  <c r="D239" i="86"/>
  <c r="O193" i="86"/>
  <c r="CL193" i="84" s="1"/>
  <c r="D202" i="86"/>
  <c r="C204" i="86"/>
  <c r="BZ204" i="84" s="1"/>
  <c r="G497" i="94" s="1"/>
  <c r="D229" i="86"/>
  <c r="E229" i="86"/>
  <c r="F229" i="86"/>
  <c r="I1" i="90"/>
  <c r="C3" i="90"/>
  <c r="LG3" i="84" s="1"/>
  <c r="D38" i="10"/>
  <c r="H4" i="6"/>
  <c r="B18" i="83"/>
  <c r="N1" i="6"/>
  <c r="C5" i="6"/>
  <c r="C4" i="6"/>
  <c r="JF4" i="84" s="1"/>
  <c r="C18" i="83"/>
  <c r="D18" i="83" s="1"/>
  <c r="F71" i="12"/>
  <c r="H97" i="12"/>
  <c r="EF97" i="84" s="1"/>
  <c r="K860" i="94" s="1"/>
  <c r="G71" i="12"/>
  <c r="I97" i="12"/>
  <c r="EG97" i="84" s="1"/>
  <c r="L860" i="94" s="1"/>
  <c r="I71" i="12"/>
  <c r="J72" i="12"/>
  <c r="E35" i="12"/>
  <c r="EC35" i="84" s="1"/>
  <c r="H109" i="78"/>
  <c r="BL108" i="84" s="1"/>
  <c r="L109" i="78"/>
  <c r="BP108" i="84" s="1"/>
  <c r="J109" i="78"/>
  <c r="BN108" i="84" s="1"/>
  <c r="G109" i="78"/>
  <c r="BK108" i="84" s="1"/>
  <c r="E109" i="78"/>
  <c r="BI108" i="84" s="1"/>
  <c r="I109" i="78"/>
  <c r="BM108" i="84" s="1"/>
  <c r="M109" i="78"/>
  <c r="BQ108" i="84" s="1"/>
  <c r="F109" i="78"/>
  <c r="BJ108" i="84" s="1"/>
  <c r="N109" i="78"/>
  <c r="BR108" i="84" s="1"/>
  <c r="K109" i="78"/>
  <c r="BO108" i="84" s="1"/>
  <c r="O109" i="78"/>
  <c r="BS108" i="84" s="1"/>
  <c r="D109" i="78"/>
  <c r="BH108" i="84" s="1"/>
  <c r="P109" i="78"/>
  <c r="BT108" i="84" s="1"/>
  <c r="Q37" i="78"/>
  <c r="E43" i="78"/>
  <c r="E47" i="78"/>
  <c r="K44" i="78"/>
  <c r="C11" i="1"/>
  <c r="C11" i="84" s="1"/>
  <c r="C21" i="83"/>
  <c r="D21" i="83" s="1"/>
  <c r="O134" i="86"/>
  <c r="CL134" i="84" s="1"/>
  <c r="O165" i="86"/>
  <c r="O48" i="86"/>
  <c r="CL48" i="84" s="1"/>
  <c r="O19" i="86"/>
  <c r="CL19" i="84" s="1"/>
  <c r="O106" i="86"/>
  <c r="CL106" i="84" s="1"/>
  <c r="O77" i="86"/>
  <c r="CL77" i="84" s="1"/>
  <c r="O176" i="86" l="1"/>
  <c r="O178" i="86" s="1"/>
  <c r="O145" i="86"/>
  <c r="O117" i="86"/>
  <c r="F239" i="86"/>
  <c r="O88" i="86"/>
  <c r="O59" i="86"/>
  <c r="E239" i="86"/>
  <c r="J17" i="94"/>
  <c r="I17" i="94"/>
  <c r="H17" i="94"/>
  <c r="G25" i="12"/>
  <c r="J843" i="94"/>
  <c r="EE71" i="84"/>
  <c r="C238" i="86"/>
  <c r="BZ238" i="84" s="1"/>
  <c r="G518" i="94" s="1"/>
  <c r="I64" i="12"/>
  <c r="L835" i="94"/>
  <c r="EG63" i="84"/>
  <c r="H64" i="12"/>
  <c r="K835" i="94"/>
  <c r="EF63" i="84"/>
  <c r="N835" i="94"/>
  <c r="EI63" i="84"/>
  <c r="J836" i="94"/>
  <c r="EE64" i="84"/>
  <c r="F25" i="12"/>
  <c r="I843" i="94"/>
  <c r="ED71" i="84"/>
  <c r="I45" i="53"/>
  <c r="J26" i="12"/>
  <c r="I21" i="86" s="1"/>
  <c r="M844" i="94"/>
  <c r="EH72" i="84"/>
  <c r="I25" i="12"/>
  <c r="L843" i="94"/>
  <c r="EG71" i="84"/>
  <c r="I836" i="94"/>
  <c r="ED64" i="84"/>
  <c r="K816" i="94"/>
  <c r="EF25" i="84"/>
  <c r="H1265" i="94"/>
  <c r="HY38" i="84"/>
  <c r="J21" i="3"/>
  <c r="Y33" i="78"/>
  <c r="S304" i="94"/>
  <c r="U304" i="94" s="1"/>
  <c r="BO43" i="84"/>
  <c r="S301" i="94"/>
  <c r="U301" i="94" s="1"/>
  <c r="BI46" i="84"/>
  <c r="S298" i="94"/>
  <c r="U298" i="94" s="1"/>
  <c r="BI42" i="84"/>
  <c r="S297" i="94"/>
  <c r="U297" i="94" s="1"/>
  <c r="BU37" i="84"/>
  <c r="T7" i="8"/>
  <c r="D15" i="83" s="1"/>
  <c r="A76" i="86"/>
  <c r="C4" i="5"/>
  <c r="JS4" i="84" s="1"/>
  <c r="C208" i="86"/>
  <c r="BZ208" i="84" s="1"/>
  <c r="G501" i="94" s="1"/>
  <c r="D204" i="86"/>
  <c r="E37" i="10"/>
  <c r="H72" i="12"/>
  <c r="F73" i="12"/>
  <c r="H31" i="12"/>
  <c r="G20" i="86"/>
  <c r="G28" i="86" s="1"/>
  <c r="H42" i="12"/>
  <c r="H43" i="12" s="1"/>
  <c r="I72" i="12"/>
  <c r="G73" i="12"/>
  <c r="K72" i="12"/>
  <c r="D13" i="83"/>
  <c r="B20" i="83"/>
  <c r="C20" i="83"/>
  <c r="D20" i="83" s="1"/>
  <c r="E45" i="78"/>
  <c r="E48" i="78"/>
  <c r="Z1" i="4"/>
  <c r="G3" i="4"/>
  <c r="C3" i="4"/>
  <c r="KO3" i="84" s="1"/>
  <c r="O147" i="86" l="1"/>
  <c r="CL147" i="84" s="1"/>
  <c r="CL145" i="84"/>
  <c r="O119" i="86"/>
  <c r="CL119" i="84" s="1"/>
  <c r="CL117" i="84"/>
  <c r="O90" i="86"/>
  <c r="CL90" i="84" s="1"/>
  <c r="CL88" i="84"/>
  <c r="O61" i="86"/>
  <c r="CL61" i="84" s="1"/>
  <c r="CL59" i="84"/>
  <c r="I29" i="86"/>
  <c r="I209" i="86"/>
  <c r="C244" i="86"/>
  <c r="BZ244" i="84" s="1"/>
  <c r="C210" i="86"/>
  <c r="BZ210" i="84" s="1"/>
  <c r="G503" i="94" s="1"/>
  <c r="L816" i="94"/>
  <c r="EG25" i="84"/>
  <c r="F27" i="12"/>
  <c r="I816" i="94"/>
  <c r="ED25" i="84"/>
  <c r="L836" i="94"/>
  <c r="EG64" i="84"/>
  <c r="D238" i="86"/>
  <c r="I845" i="94"/>
  <c r="ED73" i="84"/>
  <c r="M817" i="94"/>
  <c r="EH26" i="84"/>
  <c r="H26" i="12"/>
  <c r="G21" i="86" s="1"/>
  <c r="G23" i="86" s="1"/>
  <c r="K844" i="94"/>
  <c r="EF72" i="84"/>
  <c r="G45" i="53"/>
  <c r="G194" i="86"/>
  <c r="K822" i="94"/>
  <c r="EF31" i="84"/>
  <c r="J45" i="53"/>
  <c r="K26" i="12"/>
  <c r="J21" i="86" s="1"/>
  <c r="N844" i="94"/>
  <c r="EI72" i="84"/>
  <c r="J845" i="94"/>
  <c r="EE73" i="84"/>
  <c r="H45" i="53"/>
  <c r="I26" i="12"/>
  <c r="H21" i="86" s="1"/>
  <c r="L844" i="94"/>
  <c r="EG72" i="84"/>
  <c r="K836" i="94"/>
  <c r="EF64" i="84"/>
  <c r="G27" i="12"/>
  <c r="J816" i="94"/>
  <c r="EE25" i="84"/>
  <c r="I1264" i="94"/>
  <c r="HZ37" i="84"/>
  <c r="S302" i="94"/>
  <c r="U302" i="94" s="1"/>
  <c r="BI47" i="84"/>
  <c r="S300" i="94"/>
  <c r="U300" i="94" s="1"/>
  <c r="BI44" i="84"/>
  <c r="C239" i="86"/>
  <c r="BZ239" i="84" s="1"/>
  <c r="G519" i="94" s="1"/>
  <c r="B14" i="83"/>
  <c r="C2" i="8"/>
  <c r="C1" i="8"/>
  <c r="GH1" i="84" s="1"/>
  <c r="S1" i="8"/>
  <c r="C14" i="83"/>
  <c r="D14" i="83" s="1"/>
  <c r="A77" i="86"/>
  <c r="D243" i="86"/>
  <c r="E243" i="86"/>
  <c r="F243" i="86"/>
  <c r="D208" i="86"/>
  <c r="D231" i="86" s="1"/>
  <c r="C19" i="83"/>
  <c r="D19" i="83" s="1"/>
  <c r="E38" i="10"/>
  <c r="F4" i="5"/>
  <c r="F42" i="12"/>
  <c r="F43" i="12" s="1"/>
  <c r="E20" i="86"/>
  <c r="E28" i="86" s="1"/>
  <c r="E30" i="86" s="1"/>
  <c r="E32" i="86" s="1"/>
  <c r="F31" i="12"/>
  <c r="H73" i="12"/>
  <c r="H20" i="86"/>
  <c r="H28" i="86" s="1"/>
  <c r="I31" i="12"/>
  <c r="I42" i="12"/>
  <c r="I43" i="12" s="1"/>
  <c r="L95" i="12"/>
  <c r="I73" i="12"/>
  <c r="G42" i="12"/>
  <c r="G43" i="12" s="1"/>
  <c r="G31" i="12"/>
  <c r="F20" i="86"/>
  <c r="F28" i="86" s="1"/>
  <c r="F30" i="86" s="1"/>
  <c r="F32" i="86" s="1"/>
  <c r="J34" i="12"/>
  <c r="EH34" i="84" s="1"/>
  <c r="J32" i="12"/>
  <c r="Z1" i="5"/>
  <c r="B19" i="83"/>
  <c r="D6" i="78"/>
  <c r="BH6" i="84" s="1"/>
  <c r="B8" i="83"/>
  <c r="C8" i="83"/>
  <c r="D8" i="83" s="1"/>
  <c r="X1" i="78"/>
  <c r="D5" i="78"/>
  <c r="BH5" i="84" s="1"/>
  <c r="F47" i="78"/>
  <c r="BJ46" i="84" s="1"/>
  <c r="K43" i="78"/>
  <c r="I241" i="86" l="1"/>
  <c r="CF241" i="84" s="1"/>
  <c r="M521" i="94" s="1"/>
  <c r="CF209" i="84"/>
  <c r="M502" i="94" s="1"/>
  <c r="L54" i="69"/>
  <c r="Y54" i="84" s="1"/>
  <c r="I43" i="94" s="1"/>
  <c r="Y50" i="84"/>
  <c r="I41" i="94" s="1"/>
  <c r="K54" i="69"/>
  <c r="X54" i="84" s="1"/>
  <c r="H43" i="94" s="1"/>
  <c r="X50" i="84"/>
  <c r="H41" i="94" s="1"/>
  <c r="M54" i="69"/>
  <c r="Z54" i="84" s="1"/>
  <c r="J43" i="94" s="1"/>
  <c r="Z50" i="84"/>
  <c r="J41" i="94" s="1"/>
  <c r="J29" i="86"/>
  <c r="J209" i="86"/>
  <c r="H209" i="86"/>
  <c r="H29" i="86"/>
  <c r="H30" i="86" s="1"/>
  <c r="H32" i="86" s="1"/>
  <c r="G29" i="86"/>
  <c r="G30" i="86" s="1"/>
  <c r="G32" i="86" s="1"/>
  <c r="D244" i="86"/>
  <c r="CA244" i="84" s="1"/>
  <c r="G17" i="94"/>
  <c r="D210" i="86"/>
  <c r="CA210" i="84" s="1"/>
  <c r="H503" i="94" s="1"/>
  <c r="A78" i="86"/>
  <c r="A79" i="86" s="1"/>
  <c r="A80" i="86" s="1"/>
  <c r="A81" i="86" s="1"/>
  <c r="A82" i="86" s="1"/>
  <c r="A83" i="86" s="1"/>
  <c r="A84" i="86" s="1"/>
  <c r="A86" i="86" s="1"/>
  <c r="F23" i="86"/>
  <c r="E23" i="86"/>
  <c r="H23" i="86"/>
  <c r="M51" i="69"/>
  <c r="L51" i="69"/>
  <c r="K51" i="69"/>
  <c r="D240" i="86"/>
  <c r="D242" i="86" s="1"/>
  <c r="CA242" i="84" s="1"/>
  <c r="H522" i="94" s="1"/>
  <c r="F194" i="86"/>
  <c r="J822" i="94"/>
  <c r="EE31" i="84"/>
  <c r="H27" i="12"/>
  <c r="K817" i="94"/>
  <c r="EF26" i="84"/>
  <c r="J818" i="94"/>
  <c r="EE27" i="84"/>
  <c r="L62" i="12"/>
  <c r="EJ95" i="84"/>
  <c r="O858" i="94" s="1"/>
  <c r="E194" i="86"/>
  <c r="I822" i="94"/>
  <c r="ED31" i="84"/>
  <c r="K845" i="94"/>
  <c r="EF73" i="84"/>
  <c r="I195" i="86"/>
  <c r="M823" i="94"/>
  <c r="EH32" i="84"/>
  <c r="I818" i="94"/>
  <c r="ED27" i="84"/>
  <c r="L845" i="94"/>
  <c r="EG73" i="84"/>
  <c r="H194" i="86"/>
  <c r="L822" i="94"/>
  <c r="EG31" i="84"/>
  <c r="N817" i="94"/>
  <c r="EI26" i="84"/>
  <c r="I27" i="12"/>
  <c r="L817" i="94"/>
  <c r="EG26" i="84"/>
  <c r="I1265" i="94"/>
  <c r="HZ38" i="84"/>
  <c r="S303" i="94"/>
  <c r="U303" i="94" s="1"/>
  <c r="BO42" i="84"/>
  <c r="C243" i="86"/>
  <c r="BZ243" i="84" s="1"/>
  <c r="C240" i="86"/>
  <c r="BZ240" i="84" s="1"/>
  <c r="G520" i="94" s="1"/>
  <c r="G202" i="86"/>
  <c r="I205" i="86"/>
  <c r="I229" i="86"/>
  <c r="F37" i="10"/>
  <c r="F33" i="12"/>
  <c r="H32" i="12"/>
  <c r="H34" i="12"/>
  <c r="EF34" i="84" s="1"/>
  <c r="J94" i="12"/>
  <c r="EH94" i="84" s="1"/>
  <c r="M857" i="94" s="1"/>
  <c r="J95" i="12"/>
  <c r="I33" i="86"/>
  <c r="I34" i="12"/>
  <c r="EG34" i="84" s="1"/>
  <c r="I32" i="12"/>
  <c r="M95" i="12"/>
  <c r="K95" i="12"/>
  <c r="K94" i="12"/>
  <c r="EI94" i="84" s="1"/>
  <c r="N857" i="94" s="1"/>
  <c r="K34" i="12"/>
  <c r="EI34" i="84" s="1"/>
  <c r="K32" i="12"/>
  <c r="J37" i="12"/>
  <c r="G33" i="12"/>
  <c r="N96" i="12"/>
  <c r="H241" i="86" l="1"/>
  <c r="CE241" i="84" s="1"/>
  <c r="L521" i="94" s="1"/>
  <c r="CE209" i="84"/>
  <c r="L502" i="94" s="1"/>
  <c r="J241" i="86"/>
  <c r="CG241" i="84" s="1"/>
  <c r="N521" i="94" s="1"/>
  <c r="CG209" i="84"/>
  <c r="N502" i="94" s="1"/>
  <c r="G209" i="86"/>
  <c r="C242" i="86"/>
  <c r="BZ242" i="84" s="1"/>
  <c r="G522" i="94" s="1"/>
  <c r="E197" i="86"/>
  <c r="CB197" i="84" s="1"/>
  <c r="I491" i="94" s="1"/>
  <c r="F197" i="86"/>
  <c r="CC197" i="84" s="1"/>
  <c r="J491" i="94" s="1"/>
  <c r="M17" i="94"/>
  <c r="I824" i="94"/>
  <c r="ED33" i="84"/>
  <c r="M62" i="12"/>
  <c r="EK95" i="84"/>
  <c r="P858" i="94" s="1"/>
  <c r="O834" i="94"/>
  <c r="EJ62" i="84"/>
  <c r="H195" i="86"/>
  <c r="L823" i="94"/>
  <c r="EG32" i="84"/>
  <c r="J62" i="12"/>
  <c r="EH95" i="84"/>
  <c r="M858" i="94" s="1"/>
  <c r="K818" i="94"/>
  <c r="EF27" i="84"/>
  <c r="J824" i="94"/>
  <c r="EE33" i="84"/>
  <c r="G195" i="86"/>
  <c r="K823" i="94"/>
  <c r="EF32" i="84"/>
  <c r="J195" i="86"/>
  <c r="N823" i="94"/>
  <c r="EI32" i="84"/>
  <c r="N63" i="12"/>
  <c r="EL96" i="84"/>
  <c r="Q859" i="94" s="1"/>
  <c r="K62" i="12"/>
  <c r="EI95" i="84"/>
  <c r="N858" i="94" s="1"/>
  <c r="L818" i="94"/>
  <c r="EG27" i="84"/>
  <c r="J1264" i="94"/>
  <c r="IA37" i="84"/>
  <c r="G204" i="86"/>
  <c r="J205" i="86"/>
  <c r="G205" i="86"/>
  <c r="I207" i="86"/>
  <c r="H202" i="86"/>
  <c r="F202" i="86"/>
  <c r="H205" i="86"/>
  <c r="E202" i="86"/>
  <c r="H229" i="86"/>
  <c r="J229" i="86"/>
  <c r="F38" i="10"/>
  <c r="H37" i="12"/>
  <c r="L96" i="12"/>
  <c r="L94" i="12"/>
  <c r="EJ94" i="84" s="1"/>
  <c r="O857" i="94" s="1"/>
  <c r="G33" i="86"/>
  <c r="F35" i="12"/>
  <c r="ED35" i="84" s="1"/>
  <c r="H33" i="12"/>
  <c r="J97" i="12"/>
  <c r="EH97" i="84" s="1"/>
  <c r="M860" i="94" s="1"/>
  <c r="O96" i="12"/>
  <c r="I37" i="12"/>
  <c r="G35" i="12"/>
  <c r="EE35" i="84" s="1"/>
  <c r="J33" i="86"/>
  <c r="K97" i="12"/>
  <c r="EI97" i="84" s="1"/>
  <c r="N860" i="94" s="1"/>
  <c r="I33" i="12"/>
  <c r="L71" i="12"/>
  <c r="M96" i="12"/>
  <c r="M94" i="12"/>
  <c r="EK94" i="84" s="1"/>
  <c r="P857" i="94" s="1"/>
  <c r="P93" i="12"/>
  <c r="EN93" i="84" s="1"/>
  <c r="S856" i="94" s="1"/>
  <c r="U856" i="94" s="1"/>
  <c r="Q93" i="12"/>
  <c r="EO93" i="84" s="1"/>
  <c r="H33" i="86"/>
  <c r="K37" i="12"/>
  <c r="G241" i="86" l="1"/>
  <c r="CD241" i="84" s="1"/>
  <c r="K521" i="94" s="1"/>
  <c r="CD209" i="84"/>
  <c r="K502" i="94" s="1"/>
  <c r="J54" i="69"/>
  <c r="W54" i="84" s="1"/>
  <c r="G43" i="94" s="1"/>
  <c r="W50" i="84"/>
  <c r="G41" i="94" s="1"/>
  <c r="G197" i="86"/>
  <c r="CD197" i="84" s="1"/>
  <c r="K491" i="94" s="1"/>
  <c r="H197" i="86"/>
  <c r="CE197" i="84" s="1"/>
  <c r="L491" i="94" s="1"/>
  <c r="L17" i="94"/>
  <c r="N17" i="94"/>
  <c r="J51" i="69"/>
  <c r="K64" i="12"/>
  <c r="N834" i="94"/>
  <c r="EI62" i="84"/>
  <c r="L63" i="12"/>
  <c r="EJ96" i="84"/>
  <c r="O859" i="94" s="1"/>
  <c r="Q835" i="94"/>
  <c r="EL63" i="84"/>
  <c r="O63" i="12"/>
  <c r="EM96" i="84"/>
  <c r="R859" i="94" s="1"/>
  <c r="L824" i="94"/>
  <c r="EG33" i="84"/>
  <c r="M63" i="12"/>
  <c r="EK96" i="84"/>
  <c r="P859" i="94" s="1"/>
  <c r="P834" i="94"/>
  <c r="EK62" i="84"/>
  <c r="L25" i="12"/>
  <c r="O843" i="94"/>
  <c r="EJ71" i="84"/>
  <c r="I239" i="86"/>
  <c r="K824" i="94"/>
  <c r="EF33" i="84"/>
  <c r="G238" i="86"/>
  <c r="J64" i="12"/>
  <c r="M834" i="94"/>
  <c r="EH62" i="84"/>
  <c r="J1265" i="94"/>
  <c r="IA38" i="84"/>
  <c r="H204" i="86"/>
  <c r="E204" i="86"/>
  <c r="H207" i="86"/>
  <c r="G207" i="86"/>
  <c r="F204" i="86"/>
  <c r="J207" i="86"/>
  <c r="G37" i="10"/>
  <c r="R93" i="12"/>
  <c r="L97" i="12"/>
  <c r="EJ97" i="84" s="1"/>
  <c r="O860" i="94" s="1"/>
  <c r="J71" i="12"/>
  <c r="H35" i="12"/>
  <c r="EF35" i="84" s="1"/>
  <c r="M97" i="12"/>
  <c r="EK97" i="84" s="1"/>
  <c r="P860" i="94" s="1"/>
  <c r="Q96" i="12"/>
  <c r="EO96" i="84" s="1"/>
  <c r="P96" i="12"/>
  <c r="EN96" i="84" s="1"/>
  <c r="S859" i="94" s="1"/>
  <c r="U859" i="94" s="1"/>
  <c r="K71" i="12"/>
  <c r="M71" i="12"/>
  <c r="N72" i="12"/>
  <c r="I35" i="12"/>
  <c r="EG35" i="84" s="1"/>
  <c r="P54" i="69" l="1"/>
  <c r="AC54" i="84" s="1"/>
  <c r="M43" i="94" s="1"/>
  <c r="AC50" i="84"/>
  <c r="M41" i="94" s="1"/>
  <c r="G244" i="86"/>
  <c r="CD244" i="84" s="1"/>
  <c r="P51" i="69"/>
  <c r="O816" i="94"/>
  <c r="EJ25" i="84"/>
  <c r="R835" i="94"/>
  <c r="EM63" i="84"/>
  <c r="N26" i="12"/>
  <c r="M21" i="86" s="1"/>
  <c r="Q844" i="94"/>
  <c r="EL72" i="84"/>
  <c r="M45" i="53"/>
  <c r="J239" i="86"/>
  <c r="M64" i="12"/>
  <c r="P835" i="94"/>
  <c r="EK63" i="84"/>
  <c r="L64" i="12"/>
  <c r="O835" i="94"/>
  <c r="EJ63" i="84"/>
  <c r="J25" i="12"/>
  <c r="M843" i="94"/>
  <c r="EH71" i="84"/>
  <c r="M25" i="12"/>
  <c r="P843" i="94"/>
  <c r="EK71" i="84"/>
  <c r="K25" i="12"/>
  <c r="N843" i="94"/>
  <c r="EI71" i="84"/>
  <c r="F238" i="86"/>
  <c r="M836" i="94"/>
  <c r="EH64" i="84"/>
  <c r="N836" i="94"/>
  <c r="EI64" i="84"/>
  <c r="E238" i="86"/>
  <c r="H238" i="86"/>
  <c r="G239" i="86"/>
  <c r="K1264" i="94"/>
  <c r="IB37" i="84"/>
  <c r="H239" i="86"/>
  <c r="I243" i="86"/>
  <c r="G208" i="86"/>
  <c r="H208" i="86"/>
  <c r="H231" i="86" s="1"/>
  <c r="E208" i="86"/>
  <c r="E231" i="86" s="1"/>
  <c r="F208" i="86"/>
  <c r="F231" i="86" s="1"/>
  <c r="G229" i="86"/>
  <c r="G231" i="86" s="1"/>
  <c r="G38" i="10"/>
  <c r="R96" i="12"/>
  <c r="L72" i="12"/>
  <c r="J73" i="12"/>
  <c r="K73" i="12"/>
  <c r="M72" i="12"/>
  <c r="P63" i="12"/>
  <c r="EN63" i="84" s="1"/>
  <c r="Q63" i="12"/>
  <c r="O72" i="12"/>
  <c r="L31" i="12"/>
  <c r="K20" i="86"/>
  <c r="K28" i="86" s="1"/>
  <c r="L42" i="12"/>
  <c r="L43" i="12" s="1"/>
  <c r="Q54" i="69" l="1"/>
  <c r="AD54" i="84" s="1"/>
  <c r="N43" i="94" s="1"/>
  <c r="AD50" i="84"/>
  <c r="N41" i="94" s="1"/>
  <c r="O54" i="69"/>
  <c r="AB54" i="84" s="1"/>
  <c r="L43" i="94" s="1"/>
  <c r="AB50" i="84"/>
  <c r="L41" i="94" s="1"/>
  <c r="M29" i="86"/>
  <c r="M209" i="86"/>
  <c r="H244" i="86"/>
  <c r="CE244" i="84" s="1"/>
  <c r="F244" i="86"/>
  <c r="CC244" i="84" s="1"/>
  <c r="E244" i="86"/>
  <c r="CB244" i="84" s="1"/>
  <c r="E210" i="86"/>
  <c r="CB210" i="84" s="1"/>
  <c r="I503" i="94" s="1"/>
  <c r="H210" i="86"/>
  <c r="CE210" i="84" s="1"/>
  <c r="L503" i="94" s="1"/>
  <c r="G210" i="86"/>
  <c r="CD210" i="84" s="1"/>
  <c r="K503" i="94" s="1"/>
  <c r="F210" i="86"/>
  <c r="CC210" i="84" s="1"/>
  <c r="J503" i="94" s="1"/>
  <c r="K17" i="94"/>
  <c r="H243" i="86"/>
  <c r="E240" i="86"/>
  <c r="E242" i="86" s="1"/>
  <c r="CB242" i="84" s="1"/>
  <c r="I522" i="94" s="1"/>
  <c r="O51" i="69"/>
  <c r="Q51" i="69"/>
  <c r="F240" i="86"/>
  <c r="F242" i="86" s="1"/>
  <c r="CC242" i="84" s="1"/>
  <c r="J522" i="94" s="1"/>
  <c r="K45" i="53"/>
  <c r="P816" i="94"/>
  <c r="EK25" i="84"/>
  <c r="Q817" i="94"/>
  <c r="EL26" i="84"/>
  <c r="L45" i="53"/>
  <c r="P836" i="94"/>
  <c r="EK64" i="84"/>
  <c r="O836" i="94"/>
  <c r="EJ64" i="84"/>
  <c r="M26" i="12"/>
  <c r="L21" i="86" s="1"/>
  <c r="P844" i="94"/>
  <c r="EK72" i="84"/>
  <c r="N45" i="53"/>
  <c r="J27" i="12"/>
  <c r="M816" i="94"/>
  <c r="EH25" i="84"/>
  <c r="K27" i="12"/>
  <c r="N816" i="94"/>
  <c r="EI25" i="84"/>
  <c r="S835" i="94"/>
  <c r="U835" i="94" s="1"/>
  <c r="EO63" i="84"/>
  <c r="K194" i="86"/>
  <c r="O822" i="94"/>
  <c r="EJ31" i="84"/>
  <c r="N845" i="94"/>
  <c r="EI73" i="84"/>
  <c r="M845" i="94"/>
  <c r="EH73" i="84"/>
  <c r="O26" i="12"/>
  <c r="N21" i="86" s="1"/>
  <c r="R844" i="94"/>
  <c r="EM72" i="84"/>
  <c r="L26" i="12"/>
  <c r="K21" i="86" s="1"/>
  <c r="K23" i="86" s="1"/>
  <c r="O844" i="94"/>
  <c r="EJ72" i="84"/>
  <c r="K1265" i="94"/>
  <c r="IB38" i="84"/>
  <c r="H240" i="86"/>
  <c r="H242" i="86" s="1"/>
  <c r="CE242" i="84" s="1"/>
  <c r="L522" i="94" s="1"/>
  <c r="J243" i="86"/>
  <c r="H37" i="10"/>
  <c r="R63" i="12"/>
  <c r="J42" i="12"/>
  <c r="J43" i="12" s="1"/>
  <c r="I20" i="86"/>
  <c r="I28" i="86" s="1"/>
  <c r="I30" i="86" s="1"/>
  <c r="I32" i="86" s="1"/>
  <c r="J31" i="12"/>
  <c r="L73" i="12"/>
  <c r="K42" i="12"/>
  <c r="K43" i="12" s="1"/>
  <c r="J20" i="86"/>
  <c r="J28" i="86" s="1"/>
  <c r="J30" i="86" s="1"/>
  <c r="J32" i="86" s="1"/>
  <c r="K31" i="12"/>
  <c r="N34" i="12"/>
  <c r="EL34" i="84" s="1"/>
  <c r="N32" i="12"/>
  <c r="M42" i="12"/>
  <c r="M43" i="12" s="1"/>
  <c r="EK43" i="84" s="1"/>
  <c r="L20" i="86"/>
  <c r="L28" i="86" s="1"/>
  <c r="M31" i="12"/>
  <c r="M73" i="12"/>
  <c r="P72" i="12"/>
  <c r="EN72" i="84" s="1"/>
  <c r="Q72" i="12"/>
  <c r="I5" i="9"/>
  <c r="M241" i="86" l="1"/>
  <c r="CJ241" i="84" s="1"/>
  <c r="Q521" i="94" s="1"/>
  <c r="CJ209" i="84"/>
  <c r="Q502" i="94" s="1"/>
  <c r="L29" i="86"/>
  <c r="L209" i="86"/>
  <c r="K29" i="86"/>
  <c r="K30" i="86" s="1"/>
  <c r="K32" i="86" s="1"/>
  <c r="O21" i="86"/>
  <c r="P21" i="86"/>
  <c r="N209" i="86"/>
  <c r="N29" i="86"/>
  <c r="L23" i="86"/>
  <c r="J23" i="86"/>
  <c r="I23" i="86"/>
  <c r="O845" i="94"/>
  <c r="EJ73" i="84"/>
  <c r="L27" i="12"/>
  <c r="O817" i="94"/>
  <c r="EJ26" i="84"/>
  <c r="S844" i="94"/>
  <c r="U844" i="94" s="1"/>
  <c r="EO72" i="84"/>
  <c r="P845" i="94"/>
  <c r="EK73" i="84"/>
  <c r="N818" i="94"/>
  <c r="EI27" i="84"/>
  <c r="M195" i="86"/>
  <c r="Q823" i="94"/>
  <c r="EL32" i="84"/>
  <c r="M818" i="94"/>
  <c r="EH27" i="84"/>
  <c r="P45" i="53"/>
  <c r="R817" i="94"/>
  <c r="EM26" i="84"/>
  <c r="J194" i="86"/>
  <c r="N822" i="94"/>
  <c r="EI31" i="84"/>
  <c r="I194" i="86"/>
  <c r="M822" i="94"/>
  <c r="EH31" i="84"/>
  <c r="M27" i="12"/>
  <c r="P817" i="94"/>
  <c r="EK26" i="84"/>
  <c r="L194" i="86"/>
  <c r="P822" i="94"/>
  <c r="EK31" i="84"/>
  <c r="L1264" i="94"/>
  <c r="IC37" i="84"/>
  <c r="O45" i="53"/>
  <c r="M205" i="86"/>
  <c r="K202" i="86"/>
  <c r="G240" i="86"/>
  <c r="G242" i="86" s="1"/>
  <c r="CD242" i="84" s="1"/>
  <c r="K522" i="94" s="1"/>
  <c r="G243" i="86"/>
  <c r="M229" i="86"/>
  <c r="H38" i="10"/>
  <c r="R72" i="12"/>
  <c r="L34" i="12"/>
  <c r="EJ34" i="84" s="1"/>
  <c r="L32" i="12"/>
  <c r="N95" i="12"/>
  <c r="N94" i="12"/>
  <c r="EL94" i="84" s="1"/>
  <c r="Q857" i="94" s="1"/>
  <c r="J33" i="12"/>
  <c r="O95" i="12"/>
  <c r="Q92" i="12"/>
  <c r="EO92" i="84" s="1"/>
  <c r="P92" i="12"/>
  <c r="EN92" i="84" s="1"/>
  <c r="S855" i="94" s="1"/>
  <c r="U855" i="94" s="1"/>
  <c r="O94" i="12"/>
  <c r="EM94" i="84" s="1"/>
  <c r="R857" i="94" s="1"/>
  <c r="K33" i="12"/>
  <c r="M32" i="12"/>
  <c r="M34" i="12"/>
  <c r="EK34" i="84" s="1"/>
  <c r="Q26" i="12"/>
  <c r="P26" i="12"/>
  <c r="EN26" i="84" s="1"/>
  <c r="M33" i="86"/>
  <c r="O34" i="12"/>
  <c r="EM34" i="84" s="1"/>
  <c r="O32" i="12"/>
  <c r="N37" i="12"/>
  <c r="N241" i="86" l="1"/>
  <c r="CK241" i="84" s="1"/>
  <c r="R521" i="94" s="1"/>
  <c r="CK209" i="84"/>
  <c r="R502" i="94" s="1"/>
  <c r="L241" i="86"/>
  <c r="CI241" i="84" s="1"/>
  <c r="P521" i="94" s="1"/>
  <c r="CI209" i="84"/>
  <c r="P502" i="94" s="1"/>
  <c r="N54" i="69"/>
  <c r="AA54" i="84" s="1"/>
  <c r="K43" i="94" s="1"/>
  <c r="AA50" i="84"/>
  <c r="K41" i="94" s="1"/>
  <c r="L30" i="86"/>
  <c r="L32" i="86" s="1"/>
  <c r="P29" i="86"/>
  <c r="CM29" i="84" s="1"/>
  <c r="S363" i="94" s="1"/>
  <c r="U363" i="94" s="1"/>
  <c r="O29" i="86"/>
  <c r="CL29" i="84" s="1"/>
  <c r="K209" i="86"/>
  <c r="O196" i="86"/>
  <c r="P196" i="86"/>
  <c r="J197" i="86"/>
  <c r="CG197" i="84" s="1"/>
  <c r="N491" i="94" s="1"/>
  <c r="I197" i="86"/>
  <c r="CF197" i="84" s="1"/>
  <c r="M491" i="94" s="1"/>
  <c r="Q17" i="94"/>
  <c r="N51" i="69"/>
  <c r="N195" i="86"/>
  <c r="R823" i="94"/>
  <c r="EM32" i="84"/>
  <c r="M824" i="94"/>
  <c r="EH33" i="84"/>
  <c r="L195" i="86"/>
  <c r="P823" i="94"/>
  <c r="EK32" i="84"/>
  <c r="N62" i="12"/>
  <c r="EL95" i="84"/>
  <c r="Q858" i="94" s="1"/>
  <c r="K195" i="86"/>
  <c r="O823" i="94"/>
  <c r="EJ32" i="84"/>
  <c r="O818" i="94"/>
  <c r="EJ27" i="84"/>
  <c r="N824" i="94"/>
  <c r="EI33" i="84"/>
  <c r="O62" i="12"/>
  <c r="EM95" i="84"/>
  <c r="R858" i="94" s="1"/>
  <c r="S817" i="94"/>
  <c r="U817" i="94" s="1"/>
  <c r="EO26" i="84"/>
  <c r="P818" i="94"/>
  <c r="EK27" i="84"/>
  <c r="L1265" i="94"/>
  <c r="IC38" i="84"/>
  <c r="N205" i="86"/>
  <c r="J202" i="86"/>
  <c r="L205" i="86"/>
  <c r="I202" i="86"/>
  <c r="K204" i="86"/>
  <c r="L202" i="86"/>
  <c r="M207" i="86"/>
  <c r="K205" i="86"/>
  <c r="N229" i="86"/>
  <c r="L229" i="86"/>
  <c r="I37" i="10"/>
  <c r="N97" i="12"/>
  <c r="EL97" i="84" s="1"/>
  <c r="Q860" i="94" s="1"/>
  <c r="J35" i="12"/>
  <c r="EH35" i="84" s="1"/>
  <c r="K33" i="86"/>
  <c r="L33" i="12"/>
  <c r="L37" i="12"/>
  <c r="P95" i="12"/>
  <c r="EN95" i="84" s="1"/>
  <c r="S858" i="94" s="1"/>
  <c r="U858" i="94" s="1"/>
  <c r="Q95" i="12"/>
  <c r="EO95" i="84" s="1"/>
  <c r="O97" i="12"/>
  <c r="EM97" i="84" s="1"/>
  <c r="R860" i="94" s="1"/>
  <c r="R26" i="12"/>
  <c r="EP26" i="84" s="1"/>
  <c r="AA26" i="12"/>
  <c r="P32" i="12"/>
  <c r="EN32" i="84" s="1"/>
  <c r="AA32" i="12"/>
  <c r="K35" i="12"/>
  <c r="EI35" i="84" s="1"/>
  <c r="L33" i="86"/>
  <c r="M37" i="12"/>
  <c r="Q32" i="12"/>
  <c r="Y26" i="12"/>
  <c r="Y32" i="12"/>
  <c r="O37" i="12"/>
  <c r="M33" i="12"/>
  <c r="Q34" i="12"/>
  <c r="EO34" i="84" s="1"/>
  <c r="N33" i="86"/>
  <c r="Q94" i="12"/>
  <c r="EO94" i="84" s="1"/>
  <c r="P94" i="12"/>
  <c r="EN94" i="84" s="1"/>
  <c r="S857" i="94" s="1"/>
  <c r="U857" i="94" s="1"/>
  <c r="K241" i="86" l="1"/>
  <c r="CH241" i="84" s="1"/>
  <c r="O521" i="94" s="1"/>
  <c r="CH209" i="84"/>
  <c r="O502" i="94" s="1"/>
  <c r="O209" i="86"/>
  <c r="CL209" i="84" s="1"/>
  <c r="CL196" i="84"/>
  <c r="P209" i="86"/>
  <c r="CM209" i="84" s="1"/>
  <c r="S502" i="94" s="1"/>
  <c r="U502" i="94" s="1"/>
  <c r="CM196" i="84"/>
  <c r="S490" i="94" s="1"/>
  <c r="U490" i="94" s="1"/>
  <c r="P248" i="86"/>
  <c r="P241" i="86"/>
  <c r="CM241" i="84" s="1"/>
  <c r="S521" i="94" s="1"/>
  <c r="U521" i="94" s="1"/>
  <c r="K197" i="86"/>
  <c r="CH197" i="84" s="1"/>
  <c r="O491" i="94" s="1"/>
  <c r="L197" i="86"/>
  <c r="CI197" i="84" s="1"/>
  <c r="P491" i="94" s="1"/>
  <c r="R17" i="94"/>
  <c r="P17" i="94"/>
  <c r="P195" i="86"/>
  <c r="CM195" i="84" s="1"/>
  <c r="S489" i="94" s="1"/>
  <c r="U489" i="94" s="1"/>
  <c r="O195" i="86"/>
  <c r="CL195" i="84" s="1"/>
  <c r="M239" i="86"/>
  <c r="K238" i="86"/>
  <c r="AE4" i="12"/>
  <c r="AF4" i="12" s="1"/>
  <c r="AF7" i="12" s="1"/>
  <c r="S823" i="94"/>
  <c r="U823" i="94" s="1"/>
  <c r="EO32" i="84"/>
  <c r="O64" i="12"/>
  <c r="R834" i="94"/>
  <c r="EM62" i="84"/>
  <c r="O824" i="94"/>
  <c r="EJ33" i="84"/>
  <c r="N64" i="12"/>
  <c r="Q834" i="94"/>
  <c r="EL62" i="84"/>
  <c r="P824" i="94"/>
  <c r="EK33" i="84"/>
  <c r="M1264" i="94"/>
  <c r="ID37" i="84"/>
  <c r="I204" i="86"/>
  <c r="L207" i="86"/>
  <c r="L204" i="86"/>
  <c r="J204" i="86"/>
  <c r="N207" i="86"/>
  <c r="K207" i="86"/>
  <c r="P205" i="86"/>
  <c r="CM205" i="84" s="1"/>
  <c r="S498" i="94" s="1"/>
  <c r="U498" i="94" s="1"/>
  <c r="O205" i="86"/>
  <c r="CL205" i="84" s="1"/>
  <c r="P224" i="86"/>
  <c r="O224" i="86"/>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860" i="94" s="1"/>
  <c r="U860" i="94" s="1"/>
  <c r="Q97" i="12"/>
  <c r="EO97" i="84" s="1"/>
  <c r="O36" i="12"/>
  <c r="EM36" i="84" s="1"/>
  <c r="O241" i="86" l="1"/>
  <c r="CL241" i="84" s="1"/>
  <c r="T54" i="69"/>
  <c r="AG54" i="84" s="1"/>
  <c r="Q43" i="94" s="1"/>
  <c r="AG50" i="84"/>
  <c r="Q41" i="94" s="1"/>
  <c r="K244" i="86"/>
  <c r="CH244" i="84" s="1"/>
  <c r="T51" i="69"/>
  <c r="O25" i="12"/>
  <c r="R843" i="94"/>
  <c r="EM71" i="84"/>
  <c r="L238" i="86"/>
  <c r="L239" i="86"/>
  <c r="N25" i="12"/>
  <c r="Q843" i="94"/>
  <c r="EL71" i="84"/>
  <c r="N239" i="86"/>
  <c r="R836" i="94"/>
  <c r="EM64" i="84"/>
  <c r="Q836" i="94"/>
  <c r="EL64" i="84"/>
  <c r="I238" i="86"/>
  <c r="S834" i="94"/>
  <c r="U834" i="94" s="1"/>
  <c r="EO62" i="84"/>
  <c r="J238" i="86"/>
  <c r="M1265" i="94"/>
  <c r="ID38" i="84"/>
  <c r="K239" i="86"/>
  <c r="M243" i="86"/>
  <c r="A87" i="86"/>
  <c r="J208" i="86"/>
  <c r="J231" i="86" s="1"/>
  <c r="I208" i="86"/>
  <c r="I231" i="86" s="1"/>
  <c r="L208" i="86"/>
  <c r="L231" i="86" s="1"/>
  <c r="O207" i="86"/>
  <c r="CL207" i="84" s="1"/>
  <c r="K208" i="86"/>
  <c r="P207" i="86"/>
  <c r="CM207" i="84" s="1"/>
  <c r="S500" i="94" s="1"/>
  <c r="U500" i="94" s="1"/>
  <c r="O228" i="86"/>
  <c r="P228" i="86"/>
  <c r="K229" i="86"/>
  <c r="J37" i="10"/>
  <c r="R97" i="12"/>
  <c r="N73" i="12"/>
  <c r="P71" i="12"/>
  <c r="EN71" i="84" s="1"/>
  <c r="Q71" i="12"/>
  <c r="O73" i="12"/>
  <c r="P64" i="12"/>
  <c r="EN64" i="84" s="1"/>
  <c r="Q64" i="12"/>
  <c r="U54" i="69" l="1"/>
  <c r="AH54" i="84" s="1"/>
  <c r="R43" i="94" s="1"/>
  <c r="AH50" i="84"/>
  <c r="R41" i="94" s="1"/>
  <c r="S54" i="69"/>
  <c r="AF54" i="84" s="1"/>
  <c r="P43" i="94" s="1"/>
  <c r="AF50" i="84"/>
  <c r="P41" i="94" s="1"/>
  <c r="I244" i="86"/>
  <c r="CF244" i="84" s="1"/>
  <c r="J244" i="86"/>
  <c r="CG244" i="84" s="1"/>
  <c r="L244" i="86"/>
  <c r="CI244" i="84" s="1"/>
  <c r="K231" i="86"/>
  <c r="J210" i="86"/>
  <c r="CG210" i="84" s="1"/>
  <c r="N503" i="94" s="1"/>
  <c r="K210" i="86"/>
  <c r="CH210" i="84" s="1"/>
  <c r="O503" i="94" s="1"/>
  <c r="L210" i="86"/>
  <c r="CI210" i="84" s="1"/>
  <c r="P503" i="94" s="1"/>
  <c r="I210" i="86"/>
  <c r="CF210" i="84" s="1"/>
  <c r="M503" i="94" s="1"/>
  <c r="O17" i="94"/>
  <c r="S51" i="69"/>
  <c r="U51" i="69"/>
  <c r="I240" i="86"/>
  <c r="I242" i="86" s="1"/>
  <c r="CF242" i="84" s="1"/>
  <c r="M522" i="94" s="1"/>
  <c r="L243" i="86"/>
  <c r="N27" i="12"/>
  <c r="Q816" i="94"/>
  <c r="EL25" i="84"/>
  <c r="Q845" i="94"/>
  <c r="EL73" i="84"/>
  <c r="S843" i="94"/>
  <c r="U843" i="94" s="1"/>
  <c r="EO71" i="84"/>
  <c r="R845" i="94"/>
  <c r="EM73" i="84"/>
  <c r="J240" i="86"/>
  <c r="J242" i="86" s="1"/>
  <c r="CG242" i="84" s="1"/>
  <c r="N522" i="94" s="1"/>
  <c r="S836" i="94"/>
  <c r="U836" i="94" s="1"/>
  <c r="EO64" i="84"/>
  <c r="O27" i="12"/>
  <c r="R816" i="94"/>
  <c r="EM25" i="84"/>
  <c r="N1264" i="94"/>
  <c r="IE37" i="84"/>
  <c r="N243" i="86"/>
  <c r="L240" i="86"/>
  <c r="L242" i="86" s="1"/>
  <c r="CI242" i="84" s="1"/>
  <c r="P522" i="94" s="1"/>
  <c r="A88" i="86"/>
  <c r="A89" i="86" s="1"/>
  <c r="A90" i="86" s="1"/>
  <c r="A97" i="86" s="1"/>
  <c r="P229" i="86"/>
  <c r="CM229" i="84" s="1"/>
  <c r="S515" i="94" s="1"/>
  <c r="U515" i="94" s="1"/>
  <c r="O229" i="86"/>
  <c r="CL229" i="84" s="1"/>
  <c r="J38" i="10"/>
  <c r="R64" i="12"/>
  <c r="N31" i="12"/>
  <c r="N42" i="12"/>
  <c r="N43" i="12" s="1"/>
  <c r="EL43" i="84" s="1"/>
  <c r="M20" i="86"/>
  <c r="M28" i="86" s="1"/>
  <c r="M30" i="86" s="1"/>
  <c r="M32" i="86" s="1"/>
  <c r="Q73" i="12"/>
  <c r="P73" i="12"/>
  <c r="EN73" i="84" s="1"/>
  <c r="O31" i="12"/>
  <c r="O42" i="12"/>
  <c r="O43" i="12" s="1"/>
  <c r="EM43" i="84" s="1"/>
  <c r="N20" i="86"/>
  <c r="N28" i="86" s="1"/>
  <c r="N30" i="86" s="1"/>
  <c r="N32" i="86" s="1"/>
  <c r="Q25" i="12"/>
  <c r="P25" i="12"/>
  <c r="EN25" i="84" s="1"/>
  <c r="N23" i="86" l="1"/>
  <c r="M23" i="86"/>
  <c r="V33" i="69"/>
  <c r="W33" i="69"/>
  <c r="C33" i="69" s="1"/>
  <c r="O52" i="84" s="1"/>
  <c r="AJ52" i="84" s="1"/>
  <c r="S845" i="94"/>
  <c r="U845" i="94" s="1"/>
  <c r="EO73" i="84"/>
  <c r="S816" i="94"/>
  <c r="U816" i="94" s="1"/>
  <c r="EO25" i="84"/>
  <c r="R818" i="94"/>
  <c r="EM27" i="84"/>
  <c r="M194" i="86"/>
  <c r="Q822" i="94"/>
  <c r="EL31" i="84"/>
  <c r="N194" i="86"/>
  <c r="R822" i="94"/>
  <c r="EM31" i="84"/>
  <c r="Q818" i="94"/>
  <c r="EL27" i="84"/>
  <c r="N1265" i="94"/>
  <c r="IE38" i="84"/>
  <c r="W18" i="69"/>
  <c r="K240" i="86"/>
  <c r="K242" i="86" s="1"/>
  <c r="CH242" i="84" s="1"/>
  <c r="O522" i="94" s="1"/>
  <c r="K243" i="86"/>
  <c r="V15" i="86" s="1"/>
  <c r="P239" i="86"/>
  <c r="CM239" i="84" s="1"/>
  <c r="S519" i="94" s="1"/>
  <c r="U519" i="94" s="1"/>
  <c r="O239" i="86"/>
  <c r="CL239" i="84" s="1"/>
  <c r="K37" i="10"/>
  <c r="R73" i="12"/>
  <c r="N33" i="12"/>
  <c r="B10" i="83"/>
  <c r="C3" i="53"/>
  <c r="CQ3" i="84" s="1"/>
  <c r="C10" i="83"/>
  <c r="D10" i="83" s="1"/>
  <c r="S1" i="53"/>
  <c r="O20" i="86"/>
  <c r="O28" i="86" s="1"/>
  <c r="P20" i="86"/>
  <c r="P28" i="86" s="1"/>
  <c r="Q27" i="12"/>
  <c r="P27" i="12"/>
  <c r="EN27" i="84" s="1"/>
  <c r="P43" i="12"/>
  <c r="EN43" i="84" s="1"/>
  <c r="O33" i="12"/>
  <c r="P31" i="12"/>
  <c r="EN31" i="84" s="1"/>
  <c r="Q31" i="12"/>
  <c r="P30" i="86" l="1"/>
  <c r="CM28" i="84"/>
  <c r="S362" i="94" s="1"/>
  <c r="U362" i="94" s="1"/>
  <c r="O30" i="86"/>
  <c r="CL28" i="84"/>
  <c r="R54" i="69"/>
  <c r="AE54" i="84" s="1"/>
  <c r="O43" i="94" s="1"/>
  <c r="AE50" i="84"/>
  <c r="O41" i="94" s="1"/>
  <c r="U1" i="86"/>
  <c r="C9" i="83"/>
  <c r="C4" i="86"/>
  <c r="BZ4" i="84" s="1"/>
  <c r="B9" i="83"/>
  <c r="M197" i="86"/>
  <c r="CJ197" i="84" s="1"/>
  <c r="Q491" i="94" s="1"/>
  <c r="N197" i="86"/>
  <c r="CK197" i="84" s="1"/>
  <c r="R491" i="94" s="1"/>
  <c r="A98" i="86"/>
  <c r="A99" i="86" s="1"/>
  <c r="A100" i="86" s="1"/>
  <c r="O23" i="86"/>
  <c r="CL23" i="84" s="1"/>
  <c r="P23" i="86"/>
  <c r="CM23" i="84" s="1"/>
  <c r="S358" i="94" s="1"/>
  <c r="U358" i="94" s="1"/>
  <c r="W24" i="69"/>
  <c r="AJ24" i="84" s="1"/>
  <c r="O50" i="84"/>
  <c r="S41" i="94" s="1"/>
  <c r="U41" i="94" s="1"/>
  <c r="AJ50" i="84"/>
  <c r="R51" i="69"/>
  <c r="Q61" i="69" s="1"/>
  <c r="W61" i="69" s="1"/>
  <c r="D33" i="69"/>
  <c r="S822" i="94"/>
  <c r="U822" i="94" s="1"/>
  <c r="EO31" i="84"/>
  <c r="P194" i="86"/>
  <c r="CM194" i="84" s="1"/>
  <c r="S488" i="94" s="1"/>
  <c r="U488" i="94" s="1"/>
  <c r="O194" i="86"/>
  <c r="CL194" i="84" s="1"/>
  <c r="R824" i="94"/>
  <c r="EM33" i="84"/>
  <c r="Q824" i="94"/>
  <c r="EL33" i="84"/>
  <c r="S818" i="94"/>
  <c r="U818" i="94" s="1"/>
  <c r="EO27" i="84"/>
  <c r="O1264" i="94"/>
  <c r="IF37" i="84"/>
  <c r="S6" i="94"/>
  <c r="U6" i="94" s="1"/>
  <c r="M202" i="86"/>
  <c r="N202" i="86"/>
  <c r="K38" i="10"/>
  <c r="N35" i="12"/>
  <c r="EL35" i="84" s="1"/>
  <c r="R27" i="12"/>
  <c r="EP27" i="84" s="1"/>
  <c r="O35" i="12"/>
  <c r="EM35" i="84" s="1"/>
  <c r="Q33" i="12"/>
  <c r="P33" i="12"/>
  <c r="EN33" i="84" s="1"/>
  <c r="O32" i="86" l="1"/>
  <c r="CL32" i="84" s="1"/>
  <c r="CL30" i="84"/>
  <c r="P32" i="86"/>
  <c r="CM32" i="84" s="1"/>
  <c r="S366" i="94" s="1"/>
  <c r="U366" i="94" s="1"/>
  <c r="CM30" i="84"/>
  <c r="S364" i="94" s="1"/>
  <c r="U364" i="94" s="1"/>
  <c r="V54" i="69"/>
  <c r="AI54" i="84" s="1"/>
  <c r="AI50" i="84"/>
  <c r="C54" i="69"/>
  <c r="O54" i="84" s="1"/>
  <c r="AK26" i="84"/>
  <c r="AK52" i="84"/>
  <c r="W54" i="69"/>
  <c r="S17" i="94"/>
  <c r="U17" i="94" s="1"/>
  <c r="H33" i="69"/>
  <c r="S13" i="94"/>
  <c r="U13" i="94" s="1"/>
  <c r="P197" i="86"/>
  <c r="CM197" i="84" s="1"/>
  <c r="S491" i="94" s="1"/>
  <c r="U491" i="94" s="1"/>
  <c r="S824" i="94"/>
  <c r="U824" i="94" s="1"/>
  <c r="EO33" i="84"/>
  <c r="O197" i="86"/>
  <c r="CL197" i="84" s="1"/>
  <c r="O1265" i="94"/>
  <c r="IF38" i="84"/>
  <c r="S48" i="94"/>
  <c r="U48" i="94" s="1"/>
  <c r="A101" i="86"/>
  <c r="D7" i="12"/>
  <c r="EB7" i="84" s="1"/>
  <c r="B12" i="83"/>
  <c r="C12" i="83"/>
  <c r="D12" i="83" s="1"/>
  <c r="D8" i="12"/>
  <c r="EB8" i="84" s="1"/>
  <c r="AE1" i="12"/>
  <c r="N204" i="86"/>
  <c r="M204" i="86"/>
  <c r="O202" i="86"/>
  <c r="CL202" i="84" s="1"/>
  <c r="P202" i="86"/>
  <c r="CM202" i="84" s="1"/>
  <c r="S495" i="94" s="1"/>
  <c r="U495" i="94" s="1"/>
  <c r="L37" i="10"/>
  <c r="R33" i="12"/>
  <c r="EP33" i="84" s="1"/>
  <c r="P35" i="12"/>
  <c r="EN35" i="84" s="1"/>
  <c r="AJ54" i="84" l="1"/>
  <c r="S43" i="94"/>
  <c r="U43" i="94" s="1"/>
  <c r="S59" i="94"/>
  <c r="U59" i="94" s="1"/>
  <c r="H50" i="69"/>
  <c r="Q62" i="69" s="1"/>
  <c r="W62" i="69" s="1"/>
  <c r="W66" i="69" s="1"/>
  <c r="S57" i="94"/>
  <c r="U57" i="94" s="1"/>
  <c r="S15" i="94"/>
  <c r="U15" i="94" s="1"/>
  <c r="N238" i="86"/>
  <c r="M238" i="86"/>
  <c r="P1264" i="94"/>
  <c r="IG37" i="84"/>
  <c r="D11" i="1"/>
  <c r="D11" i="84" s="1"/>
  <c r="S55" i="94"/>
  <c r="U55" i="94" s="1"/>
  <c r="P50" i="84"/>
  <c r="S83" i="94" s="1"/>
  <c r="U83" i="94" s="1"/>
  <c r="A102" i="86"/>
  <c r="C45" i="9"/>
  <c r="BB45" i="84" s="1"/>
  <c r="S267" i="94" s="1"/>
  <c r="U267" i="94" s="1"/>
  <c r="N208" i="86"/>
  <c r="N231" i="86" s="1"/>
  <c r="O204" i="86"/>
  <c r="CL204" i="84" s="1"/>
  <c r="P204" i="86"/>
  <c r="CM204" i="84" s="1"/>
  <c r="S497" i="94" s="1"/>
  <c r="U497" i="94" s="1"/>
  <c r="M208" i="86"/>
  <c r="M231" i="86" s="1"/>
  <c r="L38" i="10"/>
  <c r="N244" i="86" l="1"/>
  <c r="CK244" i="84" s="1"/>
  <c r="M244" i="86"/>
  <c r="CJ244" i="84" s="1"/>
  <c r="M210" i="86"/>
  <c r="CJ210" i="84" s="1"/>
  <c r="Q503" i="94" s="1"/>
  <c r="N210" i="86"/>
  <c r="CK210" i="84" s="1"/>
  <c r="R503" i="94" s="1"/>
  <c r="A103" i="86"/>
  <c r="A104" i="86" s="1"/>
  <c r="A105" i="86" s="1"/>
  <c r="AK54" i="84"/>
  <c r="H52" i="69"/>
  <c r="H54" i="69" s="1"/>
  <c r="AK50" i="84"/>
  <c r="N240" i="86"/>
  <c r="N242" i="86" s="1"/>
  <c r="CK242" i="84" s="1"/>
  <c r="R522" i="94" s="1"/>
  <c r="P1265" i="94"/>
  <c r="IG38" i="84"/>
  <c r="C49" i="9"/>
  <c r="BB49" i="84" s="1"/>
  <c r="S269" i="94" s="1"/>
  <c r="U269" i="94" s="1"/>
  <c r="C51" i="9"/>
  <c r="BB51" i="84" s="1"/>
  <c r="S270" i="94" s="1"/>
  <c r="U270" i="94" s="1"/>
  <c r="C47" i="9"/>
  <c r="BB47" i="84" s="1"/>
  <c r="S268" i="94" s="1"/>
  <c r="U268" i="94" s="1"/>
  <c r="M240" i="86"/>
  <c r="M242" i="86" s="1"/>
  <c r="CJ242" i="84" s="1"/>
  <c r="Q522" i="94" s="1"/>
  <c r="O238" i="86"/>
  <c r="CL238" i="84" s="1"/>
  <c r="P238" i="86"/>
  <c r="CM238" i="84" s="1"/>
  <c r="S518" i="94" s="1"/>
  <c r="U518" i="94" s="1"/>
  <c r="O208" i="86"/>
  <c r="P208" i="86"/>
  <c r="M37" i="10"/>
  <c r="P230" i="86" l="1"/>
  <c r="CM208" i="84"/>
  <c r="S501" i="94" s="1"/>
  <c r="U501" i="94" s="1"/>
  <c r="O230" i="86"/>
  <c r="CL208" i="84"/>
  <c r="O242" i="86"/>
  <c r="CL242" i="84" s="1"/>
  <c r="P242" i="86"/>
  <c r="CM242" i="84" s="1"/>
  <c r="S522" i="94" s="1"/>
  <c r="U522" i="94" s="1"/>
  <c r="O210" i="86"/>
  <c r="CL210" i="84" s="1"/>
  <c r="P210" i="86"/>
  <c r="CM210" i="84" s="1"/>
  <c r="S503" i="94" s="1"/>
  <c r="U503" i="94" s="1"/>
  <c r="Q1264" i="94"/>
  <c r="IH37" i="84"/>
  <c r="O240" i="86"/>
  <c r="CL240" i="84" s="1"/>
  <c r="P240" i="86"/>
  <c r="CM240" i="84" s="1"/>
  <c r="S520" i="94" s="1"/>
  <c r="U520" i="94" s="1"/>
  <c r="A106" i="86"/>
  <c r="M38" i="10"/>
  <c r="O231" i="86" l="1"/>
  <c r="CL231" i="84" s="1"/>
  <c r="CL230" i="84"/>
  <c r="P231" i="86"/>
  <c r="CM231" i="84" s="1"/>
  <c r="S517" i="94" s="1"/>
  <c r="U517" i="94" s="1"/>
  <c r="CM230" i="84"/>
  <c r="S516" i="94" s="1"/>
  <c r="U516" i="94" s="1"/>
  <c r="Q1265" i="94"/>
  <c r="IH38" i="84"/>
  <c r="A107" i="86"/>
  <c r="N37" i="10"/>
  <c r="R1264" i="94" l="1"/>
  <c r="II37" i="84"/>
  <c r="A108" i="86"/>
  <c r="D9" i="83"/>
  <c r="N38" i="10"/>
  <c r="A109" i="86" l="1"/>
  <c r="A110" i="86" s="1"/>
  <c r="A111" i="86" s="1"/>
  <c r="A112" i="86" s="1"/>
  <c r="A113" i="86" s="1"/>
  <c r="A115" i="86" s="1"/>
  <c r="R1265" i="94"/>
  <c r="II38" i="84"/>
  <c r="B5" i="69"/>
  <c r="N5" i="84" s="1"/>
  <c r="C5" i="83"/>
  <c r="B5" i="83"/>
  <c r="I59" i="69"/>
  <c r="A7" i="87"/>
  <c r="AP7" i="84" s="1"/>
  <c r="C4" i="3" l="1"/>
  <c r="B3" i="3"/>
  <c r="HP3" i="84" s="1"/>
  <c r="C16" i="83"/>
  <c r="D16" i="83" s="1"/>
  <c r="B16" i="83"/>
  <c r="D5" i="83"/>
  <c r="C6" i="83"/>
  <c r="D6" i="83" s="1"/>
  <c r="B6" i="83"/>
  <c r="I35" i="69" l="1"/>
  <c r="I34" i="69" l="1"/>
  <c r="I38" i="69" l="1"/>
  <c r="A116" i="86" l="1"/>
  <c r="I40" i="69"/>
  <c r="A117" i="86" l="1"/>
  <c r="A118" i="86" s="1"/>
  <c r="A119" i="86" s="1"/>
  <c r="A126" i="86" s="1"/>
  <c r="A127" i="86" s="1"/>
  <c r="A128" i="86" s="1"/>
  <c r="A129" i="86" s="1"/>
  <c r="A130" i="86" s="1"/>
  <c r="A131" i="86" s="1"/>
  <c r="A132" i="86" s="1"/>
  <c r="A133" i="86" s="1"/>
  <c r="A134" i="86" s="1"/>
  <c r="A135" i="86" s="1"/>
  <c r="A136" i="86" s="1"/>
  <c r="A137" i="86" s="1"/>
  <c r="A138" i="86" s="1"/>
  <c r="A139" i="86" s="1"/>
  <c r="A140" i="86" s="1"/>
  <c r="A141" i="86" s="1"/>
  <c r="A143" i="86" s="1"/>
  <c r="I43" i="69" l="1"/>
  <c r="I44" i="69" l="1"/>
  <c r="I45" i="69" l="1"/>
  <c r="I46" i="69" l="1"/>
  <c r="I47" i="69" l="1"/>
  <c r="D153" i="94" l="1"/>
  <c r="D31" i="94"/>
  <c r="D113" i="94"/>
  <c r="D73" i="94"/>
  <c r="I48" i="69"/>
  <c r="I49" i="69" l="1"/>
  <c r="I50" i="69" l="1"/>
  <c r="U50" i="84" s="1"/>
  <c r="A144" i="86" l="1"/>
  <c r="A145" i="86" l="1"/>
  <c r="A146" i="86" s="1"/>
  <c r="A147" i="86" s="1"/>
  <c r="A154" i="86" s="1"/>
  <c r="A155" i="86" s="1"/>
  <c r="A156" i="86" s="1"/>
  <c r="A157" i="86" s="1"/>
  <c r="A158" i="86" s="1"/>
  <c r="A159" i="86" s="1"/>
  <c r="A160" i="86" s="1"/>
  <c r="A161" i="86" s="1"/>
  <c r="A162" i="86" s="1"/>
  <c r="A163" i="86" s="1"/>
  <c r="A164" i="86" s="1"/>
  <c r="A165" i="86" s="1"/>
  <c r="A166" i="86" s="1"/>
  <c r="A167" i="86" s="1"/>
  <c r="A168" i="86" s="1"/>
  <c r="A169" i="86" s="1"/>
  <c r="A170" i="86" s="1"/>
  <c r="A171" i="86" s="1"/>
  <c r="A172" i="86" s="1"/>
  <c r="A174" i="86" s="1"/>
  <c r="A175" i="86" s="1"/>
  <c r="A176" i="86" s="1"/>
  <c r="A177" i="86" s="1"/>
  <c r="A178" i="86" s="1"/>
  <c r="A185" i="86" s="1"/>
  <c r="A186" i="86" s="1"/>
  <c r="A187" i="86" s="1"/>
  <c r="A188" i="86" s="1"/>
  <c r="A189" i="86" s="1"/>
  <c r="A190" i="86" s="1"/>
  <c r="A191" i="86" s="1"/>
  <c r="A192" i="86" s="1"/>
  <c r="A193" i="86" s="1"/>
  <c r="A194" i="86" s="1"/>
  <c r="A195" i="86" s="1"/>
  <c r="A196" i="86" s="1"/>
  <c r="A197" i="86" s="1"/>
  <c r="A198" i="86" s="1"/>
  <c r="A199" i="86" s="1"/>
  <c r="A200" i="86" s="1"/>
  <c r="A202" i="86" s="1"/>
  <c r="I3" i="9" l="1"/>
  <c r="I7" i="9" s="1"/>
  <c r="A203" i="86" l="1"/>
  <c r="B7" i="83"/>
  <c r="B3" i="9"/>
  <c r="BA3" i="84" s="1"/>
  <c r="C7" i="83"/>
  <c r="A204" i="86" l="1"/>
  <c r="D7" i="83"/>
  <c r="D25" i="83" s="1"/>
  <c r="C25" i="83"/>
  <c r="A205" i="86" l="1"/>
  <c r="B25" i="83"/>
  <c r="A206" i="86" l="1"/>
  <c r="A207" i="86" l="1"/>
  <c r="A208" i="86" l="1"/>
  <c r="A209" i="86" s="1"/>
  <c r="A210" i="86" s="1"/>
  <c r="A212" i="86" s="1"/>
  <c r="A219" i="86" l="1"/>
  <c r="A220" i="86" s="1"/>
  <c r="A221" i="86" s="1"/>
  <c r="A222" i="86" s="1"/>
  <c r="A223" i="86" s="1"/>
  <c r="A224" i="86" s="1"/>
  <c r="A225" i="86" l="1"/>
  <c r="A226" i="86" s="1"/>
  <c r="A227" i="86" s="1"/>
  <c r="A228" i="86" s="1"/>
  <c r="A229" i="86" s="1"/>
  <c r="A230" i="86" s="1"/>
  <c r="A231" i="86" s="1"/>
  <c r="R3" i="92" l="1"/>
  <c r="A239" i="86" l="1"/>
  <c r="BX239" i="84" s="1"/>
  <c r="D519" i="94" s="1"/>
  <c r="T14" i="86" l="1"/>
  <c r="A240" i="86"/>
  <c r="BX240" i="84" s="1"/>
  <c r="D520" i="94" s="1"/>
  <c r="A241" i="86" l="1"/>
  <c r="A242" i="86" l="1"/>
  <c r="BX242" i="84" s="1"/>
  <c r="D522" i="94" s="1"/>
  <c r="BX241" i="84"/>
  <c r="D521" i="94" s="1"/>
  <c r="A239" i="92"/>
  <c r="A240" i="92" s="1"/>
  <c r="A245" i="92" s="1"/>
  <c r="A246" i="92" l="1"/>
  <c r="A247" i="92" l="1"/>
  <c r="A248" i="92" s="1"/>
  <c r="A249" i="92" l="1"/>
  <c r="A255" i="92" s="1"/>
  <c r="A256" i="92" l="1"/>
  <c r="A257" i="92" l="1"/>
  <c r="A258" i="92" l="1"/>
  <c r="A259" i="92" l="1"/>
  <c r="A260" i="92" l="1"/>
  <c r="A261" i="92" l="1"/>
  <c r="A262" i="92" l="1"/>
  <c r="A263" i="92" l="1"/>
  <c r="A264" i="92" l="1"/>
  <c r="A265" i="92" l="1"/>
  <c r="A271" i="92" l="1"/>
  <c r="A272" i="92" l="1"/>
  <c r="A273" i="92" l="1"/>
  <c r="A274" i="92" l="1"/>
  <c r="A275" i="92" l="1"/>
  <c r="A276" i="92" l="1"/>
  <c r="A277" i="92" l="1"/>
  <c r="A278" i="92" l="1"/>
  <c r="A279" i="92" l="1"/>
  <c r="A280" i="92" l="1"/>
  <c r="A281" i="92" l="1"/>
  <c r="A284" i="92" l="1"/>
  <c r="A290" i="92" l="1"/>
  <c r="A292" i="92" s="1"/>
  <c r="A293" i="92" s="1"/>
  <c r="A295" i="92" s="1"/>
</calcChain>
</file>

<file path=xl/comments1.xml><?xml version="1.0" encoding="utf-8"?>
<comments xmlns="http://schemas.openxmlformats.org/spreadsheetml/2006/main">
  <authors>
    <author>ALW</author>
  </authors>
  <commentList>
    <comment ref="A1" authorId="0" shapeId="0">
      <text>
        <r>
          <rPr>
            <b/>
            <sz val="9"/>
            <color indexed="81"/>
            <rFont val="Tahoma"/>
            <family val="2"/>
          </rPr>
          <t>Please Select the applicable organisation using the drop down menu. This populates all other tables.</t>
        </r>
      </text>
    </comment>
    <comment ref="H1" authorId="0" shapeId="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authors>
    <author>ALW</author>
  </authors>
  <commentList>
    <comment ref="B8" authorId="0" shapeId="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text>
        <r>
          <rPr>
            <b/>
            <sz val="9"/>
            <color indexed="81"/>
            <rFont val="Tahoma"/>
            <family val="2"/>
          </rPr>
          <t>This should reflect the cumulative approved WG capital plan allocation to date.</t>
        </r>
      </text>
    </comment>
    <comment ref="D11" authorId="0" shapeId="0">
      <text>
        <r>
          <rPr>
            <b/>
            <sz val="9"/>
            <color indexed="81"/>
            <rFont val="Tahoma"/>
            <family val="2"/>
          </rPr>
          <t>This should reflect the year to date actual capital expenditure, and should agree to the cumulative months values of each scheme as reported on Table K.</t>
        </r>
      </text>
    </comment>
    <comment ref="G11" authorId="0" shapeId="0">
      <text>
        <r>
          <rPr>
            <b/>
            <sz val="9"/>
            <color indexed="81"/>
            <rFont val="Tahoma"/>
            <family val="2"/>
          </rPr>
          <t xml:space="preserve">This should reflect the approved WG annual capital plan allocation and not the Annual Plan.  </t>
        </r>
      </text>
    </comment>
    <comment ref="H11" authorId="0" shapeId="0">
      <text>
        <r>
          <rPr>
            <b/>
            <sz val="9"/>
            <color indexed="81"/>
            <rFont val="Tahoma"/>
            <family val="2"/>
          </rPr>
          <t>This should reflect the annual forecast capital expenditure. The forecast expenditure should agree to the total scheme expenditure profile on Table K.</t>
        </r>
      </text>
    </comment>
    <comment ref="K11" authorId="0" shapeId="0">
      <text>
        <r>
          <rPr>
            <b/>
            <sz val="9"/>
            <color indexed="81"/>
            <rFont val="Tahoma"/>
            <family val="2"/>
          </rPr>
          <t>This is the risk of the forecast amount not crystallising, previously recorded on Table J</t>
        </r>
      </text>
    </comment>
    <comment ref="B16" authorId="0" shapeId="0">
      <text>
        <r>
          <rPr>
            <b/>
            <sz val="9"/>
            <color indexed="81"/>
            <rFont val="Tahoma"/>
            <family val="2"/>
          </rPr>
          <t>The lines should provide the relevant information for each individual approved scheme within the All Wales Capital Programme.</t>
        </r>
      </text>
    </comment>
    <comment ref="B126" authorId="0" shapeId="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comments11.xml><?xml version="1.0" encoding="utf-8"?>
<comments xmlns="http://schemas.openxmlformats.org/spreadsheetml/2006/main">
  <authors>
    <author>ALW</author>
  </authors>
  <commentList>
    <comment ref="C8" authorId="0" shapeId="0">
      <text>
        <r>
          <rPr>
            <b/>
            <sz val="9"/>
            <color indexed="81"/>
            <rFont val="Tahoma"/>
            <family val="2"/>
          </rPr>
          <t>A named Project Manager should be entered for each scheme.</t>
        </r>
      </text>
    </comment>
    <comment ref="D8" authorId="0" shapeId="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2.xml><?xml version="1.0" encoding="utf-8"?>
<comments xmlns="http://schemas.openxmlformats.org/spreadsheetml/2006/main">
  <authors>
    <author>ALW</author>
  </authors>
  <commentList>
    <comment ref="B9" authorId="0" shapeId="0">
      <text>
        <r>
          <rPr>
            <b/>
            <sz val="9"/>
            <color indexed="81"/>
            <rFont val="Tahoma"/>
            <family val="2"/>
          </rPr>
          <t>It is acceptable to consolidate all equipment disposals onto one line, if there are insufficient lines available.</t>
        </r>
      </text>
    </comment>
    <comment ref="I9" authorId="0" shapeId="0">
      <text>
        <r>
          <rPr>
            <b/>
            <sz val="9"/>
            <color indexed="81"/>
            <rFont val="Tahoma"/>
            <family val="2"/>
          </rPr>
          <t>Should agree to Monthly Profiles - Table B</t>
        </r>
      </text>
    </comment>
    <comment ref="B33" authorId="0" shapeId="0">
      <text>
        <r>
          <rPr>
            <b/>
            <sz val="9"/>
            <color indexed="81"/>
            <rFont val="Tahoma"/>
            <family val="2"/>
          </rPr>
          <t>It is acceptable to consolidate all equipment disposals onto one line, if there are insufficient lines available.</t>
        </r>
      </text>
    </comment>
  </commentList>
</comments>
</file>

<file path=xl/comments13.xml><?xml version="1.0" encoding="utf-8"?>
<comments xmlns="http://schemas.openxmlformats.org/spreadsheetml/2006/main">
  <authors>
    <author>ALW</author>
  </authors>
  <commentList>
    <comment ref="C7" authorId="0" shapeId="0">
      <text>
        <r>
          <rPr>
            <b/>
            <sz val="9"/>
            <color indexed="81"/>
            <rFont val="Tahoma"/>
            <family val="2"/>
          </rPr>
          <t>This should be completed using the latest EFL schedule issued by WG.</t>
        </r>
      </text>
    </comment>
    <comment ref="D7" authorId="0" shapeId="0">
      <text>
        <r>
          <rPr>
            <b/>
            <sz val="9"/>
            <color indexed="81"/>
            <rFont val="Tahoma"/>
            <family val="2"/>
          </rPr>
          <t>This should reflect the Trust’s forecast position against the EFL schedule issued by WG.</t>
        </r>
      </text>
    </comment>
    <comment ref="F7" authorId="0" shapeId="0">
      <text>
        <r>
          <rPr>
            <b/>
            <sz val="9"/>
            <color indexed="81"/>
            <rFont val="Tahoma"/>
            <family val="2"/>
          </rPr>
          <t>This should reflect the year to date position against the EFL schedule issued by WG.</t>
        </r>
      </text>
    </comment>
    <comment ref="B11" authorId="0" shapeId="0">
      <text>
        <r>
          <rPr>
            <b/>
            <sz val="9"/>
            <color indexed="81"/>
            <rFont val="Tahoma"/>
            <family val="2"/>
          </rPr>
          <t>This line must be equal to Table B line 27 and should reflect the surplus/(deficit).</t>
        </r>
      </text>
    </comment>
    <comment ref="B20" authorId="0" shapeId="0">
      <text>
        <r>
          <rPr>
            <b/>
            <sz val="9"/>
            <color indexed="81"/>
            <rFont val="Tahoma"/>
            <family val="2"/>
          </rPr>
          <t>This must be equal (and opposite) to Table J line 70.</t>
        </r>
      </text>
    </comment>
    <comment ref="B21" authorId="0" shapeId="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text>
        <r>
          <rPr>
            <b/>
            <sz val="9"/>
            <color indexed="81"/>
            <rFont val="Tahoma"/>
            <family val="2"/>
          </rPr>
          <t xml:space="preserve">The movement in inventory is the increase (-) or decrease (+) in Table G line 6, taking the opening SoFP amount from the closing SoFP amount. </t>
        </r>
      </text>
    </comment>
    <comment ref="B24" authorId="0" shapeId="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text>
        <r>
          <rPr>
            <b/>
            <sz val="9"/>
            <color indexed="81"/>
            <rFont val="Tahoma"/>
            <family val="2"/>
          </rPr>
          <t>Changes in provisions are taken from Table G, lines 16 and 22, increases shown as positive and decreases as negative.</t>
        </r>
      </text>
    </comment>
    <comment ref="B31" authorId="0" shapeId="0">
      <text>
        <r>
          <rPr>
            <b/>
            <sz val="9"/>
            <color indexed="81"/>
            <rFont val="Tahoma"/>
            <family val="2"/>
          </rPr>
          <t>Show PDC received or repaid during the year.  This is derived from the movement of balances in Table G line 27.</t>
        </r>
      </text>
    </comment>
    <comment ref="B32" authorId="0" shapeId="0">
      <text>
        <r>
          <rPr>
            <b/>
            <sz val="9"/>
            <color indexed="81"/>
            <rFont val="Tahoma"/>
            <family val="2"/>
          </rPr>
          <t>Show the net movement in temporary borrowing, i.e. borrowing for periods of less than 12 months.</t>
        </r>
      </text>
    </comment>
    <comment ref="B33" authorId="0" shapeId="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text>
        <r>
          <rPr>
            <b/>
            <sz val="9"/>
            <color indexed="81"/>
            <rFont val="Tahoma"/>
            <family val="2"/>
          </rPr>
          <t>Show a net increase in finance lease payables as positive(+), a net decrease as negative (-).</t>
        </r>
      </text>
    </comment>
  </commentList>
</comments>
</file>

<file path=xl/comments14.xml><?xml version="1.0" encoding="utf-8"?>
<comments xmlns="http://schemas.openxmlformats.org/spreadsheetml/2006/main">
  <authors>
    <author>ALW</author>
  </authors>
  <commentList>
    <comment ref="D9" authorId="0" shapeId="0">
      <text>
        <r>
          <rPr>
            <b/>
            <sz val="9"/>
            <color indexed="81"/>
            <rFont val="Tahoma"/>
            <family val="2"/>
          </rPr>
          <t>This should reflect the latest WG allocation including anticipated income reported in Table E.</t>
        </r>
      </text>
    </comment>
    <comment ref="E9" authorId="0" shapeId="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2.xml><?xml version="1.0" encoding="utf-8"?>
<comments xmlns="http://schemas.openxmlformats.org/spreadsheetml/2006/main">
  <authors>
    <author>ALW</author>
    <author>Hughes, Andrea (HSS - Finance)</author>
  </authors>
  <commentList>
    <comment ref="D9" authorId="0" shapeId="0">
      <text>
        <r>
          <rPr>
            <b/>
            <sz val="9"/>
            <color indexed="81"/>
            <rFont val="Tahoma"/>
            <family val="2"/>
          </rPr>
          <t>Any Non Recurring amounts included in the In Year Column</t>
        </r>
      </text>
    </comment>
    <comment ref="E9" authorId="0" shapeId="0">
      <text>
        <r>
          <rPr>
            <b/>
            <sz val="9"/>
            <color indexed="81"/>
            <rFont val="Tahoma"/>
            <family val="2"/>
          </rPr>
          <t>Any Recurring amounts included in the In Year Column</t>
        </r>
      </text>
    </comment>
    <comment ref="F9" authorId="0" shapeId="0">
      <text>
        <r>
          <rPr>
            <b/>
            <sz val="9"/>
            <color indexed="81"/>
            <rFont val="Tahoma"/>
            <family val="2"/>
          </rPr>
          <t>To recognise that Recurring column may only be a part year effect of an item, the full year effect amount should be entered in this column.</t>
        </r>
      </text>
    </comment>
    <comment ref="I9" authorId="0" shapeId="0">
      <text>
        <r>
          <rPr>
            <b/>
            <sz val="9"/>
            <color indexed="81"/>
            <rFont val="Tahoma"/>
            <family val="2"/>
          </rPr>
          <t>Profile of In Year Effect of Items</t>
        </r>
      </text>
    </comment>
    <comment ref="B11" authorId="0" shapeId="0">
      <text>
        <r>
          <rPr>
            <b/>
            <sz val="9"/>
            <color indexed="81"/>
            <rFont val="Tahoma"/>
            <family val="2"/>
          </rPr>
          <t xml:space="preserve">In Year Effect of this item comes from the profile provided to the right. </t>
        </r>
      </text>
    </comment>
    <comment ref="B12" authorId="0" shapeId="0">
      <text>
        <r>
          <rPr>
            <b/>
            <sz val="9"/>
            <color indexed="81"/>
            <rFont val="Tahoma"/>
            <family val="2"/>
          </rPr>
          <t>Should agree to list of new (non covid) cost pressures/investments in latest IMTP/AOP. Any variance must be explained, quantified &amp; profiled in the narrative</t>
        </r>
      </text>
    </comment>
    <comment ref="B13" authorId="1" shapeId="0">
      <text>
        <r>
          <rPr>
            <b/>
            <sz val="9"/>
            <color indexed="81"/>
            <rFont val="Tahoma"/>
            <charset val="1"/>
          </rPr>
          <t xml:space="preserve">Profile linked to B3
</t>
        </r>
        <r>
          <rPr>
            <sz val="9"/>
            <color indexed="81"/>
            <rFont val="Tahoma"/>
            <charset val="1"/>
          </rPr>
          <t xml:space="preserve">
</t>
        </r>
      </text>
    </comment>
    <comment ref="B14" authorId="0" shapeId="0">
      <text>
        <r>
          <rPr>
            <b/>
            <sz val="9"/>
            <color indexed="81"/>
            <rFont val="Tahoma"/>
            <family val="2"/>
          </rPr>
          <t xml:space="preserve">In Year Effect of this item comes from the profile provided to the right.  </t>
        </r>
      </text>
    </comment>
    <comment ref="B15" authorId="1" shapeId="0">
      <text>
        <r>
          <rPr>
            <b/>
            <sz val="9"/>
            <color indexed="81"/>
            <rFont val="Tahoma"/>
            <charset val="1"/>
          </rPr>
          <t xml:space="preserve">Profile linked to B3 - must match the profile of planned spend
</t>
        </r>
        <r>
          <rPr>
            <sz val="9"/>
            <color indexed="81"/>
            <rFont val="Tahoma"/>
            <charset val="1"/>
          </rPr>
          <t xml:space="preserve">
</t>
        </r>
      </text>
    </comment>
    <comment ref="B16" authorId="0" shapeId="0">
      <text>
        <r>
          <rPr>
            <b/>
            <sz val="9"/>
            <color indexed="81"/>
            <rFont val="Tahoma"/>
            <family val="2"/>
          </rPr>
          <t xml:space="preserve">In Year Effect of this item comes from the profile provided to the right. </t>
        </r>
      </text>
    </comment>
    <comment ref="B17" authorId="0" shapeId="0">
      <text>
        <r>
          <rPr>
            <b/>
            <sz val="9"/>
            <color indexed="81"/>
            <rFont val="Tahoma"/>
            <family val="2"/>
          </rPr>
          <t>In Year Effect of this item must be nil so the total profiled in Apr to Feb is automatically reversed in March.</t>
        </r>
      </text>
    </comment>
    <comment ref="B18" authorId="1" shapeId="0">
      <text>
        <r>
          <rPr>
            <b/>
            <sz val="9"/>
            <color indexed="81"/>
            <rFont val="Tahoma"/>
            <charset val="1"/>
          </rPr>
          <t xml:space="preserve">Linked to C3
</t>
        </r>
        <r>
          <rPr>
            <sz val="9"/>
            <color indexed="81"/>
            <rFont val="Tahoma"/>
            <charset val="1"/>
          </rPr>
          <t xml:space="preserve">
</t>
        </r>
      </text>
    </comment>
    <comment ref="B19" authorId="1" shapeId="0">
      <text>
        <r>
          <rPr>
            <b/>
            <sz val="9"/>
            <color indexed="81"/>
            <rFont val="Tahoma"/>
            <charset val="1"/>
          </rPr>
          <t xml:space="preserve">Linked to C3
</t>
        </r>
        <r>
          <rPr>
            <sz val="9"/>
            <color indexed="81"/>
            <rFont val="Tahoma"/>
            <charset val="1"/>
          </rPr>
          <t xml:space="preserve">
</t>
        </r>
      </text>
    </comment>
    <comment ref="B20" authorId="0" shapeId="0">
      <text>
        <r>
          <rPr>
            <b/>
            <sz val="9"/>
            <color indexed="81"/>
            <rFont val="Tahoma"/>
            <family val="2"/>
          </rPr>
          <t xml:space="preserve">In Year Effect of this item comes from the profile provided to the right. </t>
        </r>
      </text>
    </comment>
    <comment ref="B21" authorId="0" shapeId="0">
      <text>
        <r>
          <rPr>
            <b/>
            <sz val="9"/>
            <color indexed="81"/>
            <rFont val="Tahoma"/>
            <family val="2"/>
          </rPr>
          <t xml:space="preserve">In Year Effect of this item comes from the profile provided to the right.  </t>
        </r>
      </text>
    </comment>
    <comment ref="B2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text>
        <r>
          <rPr>
            <b/>
            <sz val="9"/>
            <color indexed="81"/>
            <rFont val="Tahoma"/>
            <family val="2"/>
          </rPr>
          <t>The profile of this item is the reverse of line 13.</t>
        </r>
      </text>
    </comment>
    <comment ref="B26" authorId="0" shapeId="0">
      <text>
        <r>
          <rPr>
            <b/>
            <sz val="9"/>
            <color indexed="81"/>
            <rFont val="Tahoma"/>
            <family val="2"/>
          </rPr>
          <t xml:space="preserve">In Year Effect of this item comes from the profile provided to the right.  </t>
        </r>
      </text>
    </comment>
    <comment ref="B27" authorId="0" shapeId="0">
      <text>
        <r>
          <rPr>
            <b/>
            <sz val="9"/>
            <color indexed="81"/>
            <rFont val="Tahoma"/>
            <family val="2"/>
          </rPr>
          <t xml:space="preserve">In Year Effect of this item comes from the profile provided to the right.  </t>
        </r>
      </text>
    </comment>
    <comment ref="B28" authorId="0" shapeId="0">
      <text>
        <r>
          <rPr>
            <b/>
            <sz val="9"/>
            <color indexed="81"/>
            <rFont val="Tahoma"/>
            <family val="2"/>
          </rPr>
          <t xml:space="preserve">Linked to B3
</t>
        </r>
      </text>
    </comment>
    <comment ref="B30" authorId="0" shapeId="0">
      <text>
        <r>
          <rPr>
            <b/>
            <sz val="9"/>
            <color indexed="81"/>
            <rFont val="Tahoma"/>
            <family val="2"/>
          </rPr>
          <t xml:space="preserve">Linked to B3
</t>
        </r>
      </text>
    </comment>
    <comment ref="B32" authorId="1" shapeId="0">
      <text>
        <r>
          <rPr>
            <b/>
            <sz val="9"/>
            <color indexed="81"/>
            <rFont val="Tahoma"/>
            <charset val="1"/>
          </rPr>
          <t xml:space="preserve">Linked to C3
</t>
        </r>
        <r>
          <rPr>
            <sz val="9"/>
            <color indexed="81"/>
            <rFont val="Tahoma"/>
            <charset val="1"/>
          </rPr>
          <t xml:space="preserve">
</t>
        </r>
      </text>
    </comment>
    <comment ref="B34" authorId="1" shapeId="0">
      <text>
        <r>
          <rPr>
            <b/>
            <sz val="9"/>
            <color indexed="81"/>
            <rFont val="Tahoma"/>
            <charset val="1"/>
          </rPr>
          <t xml:space="preserve">Linked to B3
</t>
        </r>
        <r>
          <rPr>
            <sz val="9"/>
            <color indexed="81"/>
            <rFont val="Tahoma"/>
            <charset val="1"/>
          </rPr>
          <t xml:space="preserve">
</t>
        </r>
      </text>
    </comment>
    <comment ref="B35" authorId="0" shapeId="0">
      <text>
        <r>
          <rPr>
            <b/>
            <sz val="9"/>
            <color indexed="81"/>
            <rFont val="Tahoma"/>
            <family val="2"/>
          </rPr>
          <t xml:space="preserve">In Year Effect of this item comes from the profile provided to the right.  </t>
        </r>
      </text>
    </comment>
    <comment ref="B36" authorId="0" shapeId="0">
      <text>
        <r>
          <rPr>
            <b/>
            <sz val="9"/>
            <color indexed="81"/>
            <rFont val="Tahoma"/>
            <family val="2"/>
          </rPr>
          <t xml:space="preserve">Linked to B3
</t>
        </r>
      </text>
    </comment>
    <comment ref="B37" authorId="0" shapeId="0">
      <text>
        <r>
          <rPr>
            <b/>
            <sz val="9"/>
            <color indexed="81"/>
            <rFont val="Tahoma"/>
            <family val="2"/>
          </rPr>
          <t xml:space="preserve">Linked to B3
</t>
        </r>
      </text>
    </comment>
    <comment ref="B38" authorId="0" shapeId="0">
      <text>
        <r>
          <rPr>
            <b/>
            <sz val="9"/>
            <color indexed="81"/>
            <rFont val="Tahoma"/>
            <family val="2"/>
          </rPr>
          <t xml:space="preserve">Linked to B3
</t>
        </r>
      </text>
    </comment>
    <comment ref="B39" authorId="1" shapeId="0">
      <text>
        <r>
          <rPr>
            <b/>
            <sz val="9"/>
            <color indexed="81"/>
            <rFont val="Tahoma"/>
            <charset val="1"/>
          </rPr>
          <t xml:space="preserve">Linked to C3
</t>
        </r>
        <r>
          <rPr>
            <sz val="9"/>
            <color indexed="81"/>
            <rFont val="Tahoma"/>
            <charset val="1"/>
          </rPr>
          <t xml:space="preserve">
</t>
        </r>
      </text>
    </comment>
    <comment ref="B40"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authors>
    <author>ALW</author>
  </authors>
  <commentList>
    <comment ref="B7"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authors>
    <author>ALW</author>
  </authors>
  <commentList>
    <comment ref="B27" authorId="0" shapeId="0">
      <text>
        <r>
          <rPr>
            <b/>
            <sz val="9"/>
            <color indexed="81"/>
            <rFont val="Tahoma"/>
            <family val="2"/>
          </rPr>
          <t>This will include expenditure for Jointly Financed schemes e.g. Community Equipment</t>
        </r>
      </text>
    </comment>
    <comment ref="B35" authorId="0" shapeId="0">
      <text>
        <r>
          <rPr>
            <b/>
            <sz val="9"/>
            <color indexed="81"/>
            <rFont val="Tahoma"/>
            <family val="2"/>
          </rPr>
          <t xml:space="preserve">Show losses as positive (+) and gains as negative (-).   </t>
        </r>
      </text>
    </comment>
    <comment ref="H43" authorId="0" shapeId="0">
      <text>
        <r>
          <rPr>
            <b/>
            <sz val="9"/>
            <color indexed="81"/>
            <rFont val="Tahoma"/>
            <family val="2"/>
          </rPr>
          <t>This is calculated as the YTD position plus the continuation of the current month trend.</t>
        </r>
      </text>
    </comment>
    <comment ref="H44" authorId="0" shapeId="0">
      <text>
        <r>
          <rPr>
            <b/>
            <sz val="9"/>
            <color indexed="81"/>
            <rFont val="Tahoma"/>
            <family val="2"/>
          </rPr>
          <t>This is calculated as the YTD position plus the continuation of the average YTD trend.</t>
        </r>
      </text>
    </comment>
    <comment ref="B55" authorId="0" shapeId="0">
      <text>
        <r>
          <rPr>
            <b/>
            <sz val="9"/>
            <color indexed="81"/>
            <rFont val="Tahoma"/>
            <family val="2"/>
          </rPr>
          <t>This should reflect asset depreciation charges which align with the WG depreciation baseline provider allocation.</t>
        </r>
      </text>
    </comment>
    <comment ref="B56" authorId="0" shapeId="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79" authorId="0" shapeId="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authors>
    <author>ALW</author>
  </authors>
  <commentList>
    <comment ref="B12" authorId="0" shapeId="0">
      <text>
        <r>
          <rPr>
            <b/>
            <sz val="9"/>
            <color indexed="81"/>
            <rFont val="Tahoma"/>
            <family val="2"/>
          </rPr>
          <t>Cost reductions should be entered as negative values.</t>
        </r>
      </text>
    </comment>
    <comment ref="B41" authorId="0" shapeId="0">
      <text>
        <r>
          <rPr>
            <b/>
            <sz val="9"/>
            <color indexed="81"/>
            <rFont val="Tahoma"/>
            <family val="2"/>
          </rPr>
          <t>Cost reductions should be entered as negative values.</t>
        </r>
      </text>
    </comment>
    <comment ref="B70" authorId="0" shapeId="0">
      <text>
        <r>
          <rPr>
            <b/>
            <sz val="9"/>
            <color indexed="81"/>
            <rFont val="Tahoma"/>
            <family val="2"/>
          </rPr>
          <t>Cost reductions should be entered as negative values.</t>
        </r>
      </text>
    </comment>
    <comment ref="B99" authorId="0" shapeId="0">
      <text>
        <r>
          <rPr>
            <b/>
            <sz val="9"/>
            <color indexed="81"/>
            <rFont val="Tahoma"/>
            <family val="2"/>
          </rPr>
          <t>Cost reductions should be entered as negative values.</t>
        </r>
      </text>
    </comment>
    <comment ref="B128" authorId="0" shapeId="0">
      <text>
        <r>
          <rPr>
            <b/>
            <sz val="9"/>
            <color indexed="81"/>
            <rFont val="Tahoma"/>
            <family val="2"/>
          </rPr>
          <t>Cost reductions should be entered as negative values.</t>
        </r>
      </text>
    </comment>
    <comment ref="B156" authorId="0" shapeId="0">
      <text>
        <r>
          <rPr>
            <b/>
            <sz val="9"/>
            <color indexed="81"/>
            <rFont val="Tahoma"/>
            <family val="2"/>
          </rPr>
          <t>Cost reductions should be entered as negative values.</t>
        </r>
      </text>
    </comment>
  </commentList>
</comments>
</file>

<file path=xl/comments6.xml><?xml version="1.0" encoding="utf-8"?>
<comments xmlns="http://schemas.openxmlformats.org/spreadsheetml/2006/main">
  <authors>
    <author>ALW</author>
  </authors>
  <commentList>
    <comment ref="K42" authorId="0" shapeId="0">
      <text>
        <r>
          <rPr>
            <b/>
            <sz val="9"/>
            <color indexed="81"/>
            <rFont val="Tahoma"/>
            <family val="2"/>
          </rPr>
          <t>Amount that Amber schemes may under deliver by</t>
        </r>
      </text>
    </comment>
  </commentList>
</comments>
</file>

<file path=xl/comments7.xml><?xml version="1.0" encoding="utf-8"?>
<comments xmlns="http://schemas.openxmlformats.org/spreadsheetml/2006/main">
  <authors>
    <author>ALW</author>
  </authors>
  <commentList>
    <comment ref="C9" authorId="0" shapeId="0">
      <text>
        <r>
          <rPr>
            <b/>
            <sz val="9"/>
            <color indexed="81"/>
            <rFont val="Tahoma"/>
            <family val="2"/>
          </rPr>
          <t>This should reflect the annual income contained within agreed/anticipated contracts (signed or un-signed), that has been incorporated into the financial forecast.</t>
        </r>
      </text>
    </comment>
    <comment ref="D9" authorId="0" shapeId="0">
      <text>
        <r>
          <rPr>
            <b/>
            <sz val="9"/>
            <color indexed="81"/>
            <rFont val="Tahoma"/>
            <family val="2"/>
          </rPr>
          <t>This should reflect the annual income not included in the agreed/anticipated contracts that has been incorporated into the financial forecast.</t>
        </r>
      </text>
    </comment>
    <comment ref="G9" authorId="0" shapeId="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8.xml><?xml version="1.0" encoding="utf-8"?>
<comments xmlns="http://schemas.openxmlformats.org/spreadsheetml/2006/main">
  <authors>
    <author>ALW</author>
  </authors>
  <commentList>
    <comment ref="H4" authorId="0" shapeId="0">
      <text>
        <r>
          <rPr>
            <b/>
            <sz val="9"/>
            <color indexed="81"/>
            <rFont val="Tahoma"/>
            <family val="2"/>
          </rPr>
          <t xml:space="preserve">Enter the applicable indicator (R or NR) against each line of anticipated income. </t>
        </r>
      </text>
    </comment>
    <comment ref="I4" authorId="0" shapeId="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text>
        <r>
          <rPr>
            <b/>
            <sz val="9"/>
            <color indexed="81"/>
            <rFont val="Tahoma"/>
            <family val="2"/>
          </rPr>
          <t>This should reflect the resource allocation received to date,</t>
        </r>
      </text>
    </comment>
    <comment ref="B13" authorId="0" shapeId="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authors>
    <author>ALW</author>
  </authors>
  <commentList>
    <comment ref="B54" authorId="0" shapeId="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text>
        <r>
          <rPr>
            <b/>
            <sz val="9"/>
            <color indexed="81"/>
            <rFont val="Tahoma"/>
            <family val="2"/>
          </rPr>
          <t>This should provide details of Trade and Other Payables analysed between capital and revenue.</t>
        </r>
      </text>
    </comment>
    <comment ref="B75" authorId="0" shapeId="0">
      <text>
        <r>
          <rPr>
            <b/>
            <sz val="9"/>
            <color indexed="81"/>
            <rFont val="Tahoma"/>
            <family val="2"/>
          </rPr>
          <t>This should provide details of Cash &amp; Cash Equivalents analysed between capital and revenue.</t>
        </r>
      </text>
    </comment>
  </commentList>
</comments>
</file>

<file path=xl/sharedStrings.xml><?xml version="1.0" encoding="utf-8"?>
<sst xmlns="http://schemas.openxmlformats.org/spreadsheetml/2006/main" count="3113" uniqueCount="1360">
  <si>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</si>
  <si>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</si>
  <si>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</si>
  <si>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</si>
  <si>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</si>
  <si>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</si>
  <si>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</si>
  <si>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</si>
  <si>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</si>
  <si>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</si>
  <si>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</si>
  <si>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</si>
  <si>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</si>
  <si>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</si>
  <si>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</si>
  <si>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</si>
  <si>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Other (Specify in Narrative)</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</si>
  <si>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</si>
  <si>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</si>
  <si>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</si>
  <si>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</si>
  <si>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</si>
  <si>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</si>
  <si>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</si>
  <si>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</si>
  <si>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</si>
  <si>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</si>
  <si>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</si>
  <si>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</si>
  <si>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</si>
  <si>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</si>
  <si>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</si>
  <si>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</si>
  <si>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</si>
  <si>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</si>
  <si>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</si>
  <si>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</si>
  <si>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</si>
  <si>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</si>
  <si>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</si>
  <si>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</si>
  <si>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</si>
  <si>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</si>
  <si>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</si>
  <si>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</si>
  <si>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</si>
  <si>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</si>
  <si>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</si>
  <si>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</si>
  <si>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</si>
  <si>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</si>
  <si>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</si>
  <si>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</si>
  <si>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</si>
  <si>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</si>
  <si>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</si>
  <si>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</si>
  <si>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</si>
  <si>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</si>
  <si>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</si>
  <si>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</si>
  <si>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</si>
  <si>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</si>
  <si>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</si>
  <si>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</si>
  <si>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</si>
  <si>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</si>
  <si>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</si>
  <si>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</si>
  <si>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</si>
  <si>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</si>
  <si>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</si>
  <si>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</si>
  <si>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</si>
  <si>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</si>
  <si>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</si>
  <si>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</si>
  <si>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</si>
  <si>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</si>
  <si>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</si>
  <si>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</si>
  <si>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</si>
  <si>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</si>
  <si>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</si>
  <si>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</si>
  <si>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</si>
  <si>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</si>
  <si>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</si>
  <si>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</si>
  <si>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</si>
  <si>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</si>
  <si>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</si>
  <si>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</si>
  <si>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</si>
  <si>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</si>
  <si>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</si>
  <si>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</si>
  <si>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</si>
  <si>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</si>
  <si>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</si>
  <si>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</si>
  <si>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</si>
  <si>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</si>
  <si>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</si>
  <si>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</si>
  <si>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</si>
  <si>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</si>
  <si>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</si>
  <si>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</si>
  <si>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</si>
  <si>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Other Schemes:</t>
  </si>
  <si>
    <t>Total Expenditure</t>
  </si>
  <si>
    <t>High</t>
  </si>
  <si>
    <t>Year To Date</t>
  </si>
  <si>
    <t>F'cast</t>
  </si>
  <si>
    <t>Gross expenditure (accrued, to</t>
  </si>
  <si>
    <t>include capitalised finance leases)</t>
  </si>
  <si>
    <t>Less:</t>
  </si>
  <si>
    <t>Capital grants: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</si>
  <si>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</si>
  <si>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</si>
  <si>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</si>
  <si>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</si>
  <si>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</si>
  <si>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</si>
  <si>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</si>
  <si>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</si>
  <si>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</si>
  <si>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</si>
  <si>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</si>
  <si>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</si>
  <si>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</si>
  <si>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</si>
  <si>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</si>
  <si>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</si>
  <si>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</si>
  <si>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</si>
  <si>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</si>
  <si>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</si>
  <si>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</si>
  <si>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</si>
  <si>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</si>
  <si>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</si>
  <si>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</si>
  <si>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</si>
  <si>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</si>
  <si>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</si>
  <si>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</si>
  <si>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</si>
  <si>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</si>
  <si>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</si>
  <si>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</si>
  <si>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</si>
  <si>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</si>
  <si>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</si>
  <si>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</si>
  <si>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</si>
  <si>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</si>
  <si>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</si>
  <si>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</si>
  <si>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</si>
  <si>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</si>
  <si>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</si>
  <si>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</si>
  <si>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</si>
  <si>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</si>
  <si>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</si>
  <si>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</si>
  <si>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</si>
  <si>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</si>
  <si>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</si>
  <si>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</si>
  <si>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</si>
  <si>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</si>
  <si>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</si>
  <si>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</si>
  <si>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</si>
  <si>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</si>
  <si>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</si>
  <si>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</si>
  <si>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</si>
  <si>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</si>
  <si>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</si>
  <si>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</si>
  <si>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</si>
  <si>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</si>
  <si>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</si>
  <si>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</si>
  <si>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</si>
  <si>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</si>
  <si>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</si>
  <si>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</si>
  <si>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</si>
  <si>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</si>
  <si>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</si>
  <si>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</si>
  <si>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</si>
  <si>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</si>
  <si>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</si>
  <si>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</si>
  <si>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</si>
  <si>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</si>
  <si>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</si>
  <si>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</si>
  <si>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</si>
  <si>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</si>
  <si>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</si>
  <si>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</si>
  <si>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</si>
  <si>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</si>
  <si>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</si>
  <si>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Quality Aspiration Payments</t>
  </si>
  <si>
    <t>Quality Achievement Payments</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</si>
  <si>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</si>
  <si>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</si>
  <si>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</si>
  <si>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</si>
  <si>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</si>
  <si>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</si>
  <si>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</si>
  <si>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</si>
  <si>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</si>
  <si>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</si>
  <si>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</si>
  <si>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</si>
  <si>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</si>
  <si>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</si>
  <si>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</si>
  <si>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</si>
  <si>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</si>
  <si>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</si>
  <si>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</si>
  <si>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</si>
  <si>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</si>
  <si>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</si>
  <si>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</si>
  <si>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</si>
  <si>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</si>
  <si>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</si>
  <si>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</si>
  <si>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</si>
  <si>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</si>
  <si>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</si>
  <si>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</si>
  <si>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</si>
  <si>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</si>
  <si>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</si>
  <si>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</si>
  <si>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</si>
  <si>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</si>
  <si>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</si>
  <si>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</si>
  <si>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</si>
  <si>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</si>
  <si>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</si>
  <si>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</si>
  <si>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</si>
  <si>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</si>
  <si>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</si>
  <si>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</si>
  <si>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</si>
  <si>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</si>
  <si>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</si>
  <si>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</si>
  <si>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</si>
  <si>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</si>
  <si>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</si>
  <si>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</si>
  <si>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</si>
  <si>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</si>
  <si>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</si>
  <si>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</si>
  <si>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</si>
  <si>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</si>
  <si>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</si>
  <si>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</si>
  <si>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</si>
  <si>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</si>
  <si>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</si>
  <si>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</si>
  <si>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</si>
  <si>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</si>
  <si>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</si>
  <si>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</si>
  <si>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</si>
  <si>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</si>
  <si>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</si>
  <si>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</si>
  <si>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</si>
  <si>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</si>
  <si>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</si>
  <si>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</si>
  <si>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</si>
  <si>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</si>
  <si>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</si>
  <si>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</si>
  <si>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</si>
  <si>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</si>
  <si>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</si>
  <si>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</si>
  <si>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</si>
  <si>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</si>
  <si>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</si>
  <si>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</si>
  <si>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</si>
  <si>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</si>
  <si>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</si>
  <si>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</si>
  <si>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</si>
  <si>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</si>
  <si>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</si>
  <si>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</si>
  <si>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</si>
  <si>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</si>
  <si>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</si>
  <si>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</si>
  <si>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</si>
  <si>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</si>
  <si>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</si>
  <si>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</si>
  <si>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</si>
  <si>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</si>
  <si>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</si>
  <si>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</si>
  <si>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</si>
  <si>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</si>
  <si>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</si>
  <si>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</si>
  <si>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</si>
  <si>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</si>
  <si>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</si>
  <si>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</si>
  <si>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</si>
  <si>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</si>
  <si>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</si>
  <si>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</si>
  <si>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</si>
  <si>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</si>
  <si>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</si>
  <si>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</si>
  <si>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</si>
  <si>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</si>
  <si>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</si>
  <si>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</si>
  <si>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</si>
  <si>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</si>
  <si>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</si>
  <si>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</si>
  <si>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</si>
  <si>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</si>
  <si>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</si>
  <si>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</si>
  <si>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</si>
  <si>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</si>
  <si>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</si>
  <si>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</si>
  <si>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</si>
  <si>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</si>
  <si>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</si>
  <si>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</si>
  <si>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</si>
  <si>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</si>
  <si>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</si>
  <si>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</si>
  <si>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</si>
  <si>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</si>
  <si>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</si>
  <si>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</si>
  <si>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</si>
  <si>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</si>
  <si>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</si>
  <si>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</si>
  <si>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</si>
  <si>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</si>
  <si>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</si>
  <si>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</si>
  <si>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</si>
  <si>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</si>
  <si>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</si>
  <si>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</si>
  <si>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</si>
  <si>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</si>
  <si>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</si>
  <si>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</si>
  <si>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</si>
  <si>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</si>
  <si>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</si>
  <si>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</si>
  <si>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</si>
  <si>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</si>
  <si>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</si>
  <si>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</si>
  <si>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</si>
  <si>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</si>
  <si>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</si>
  <si>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</si>
  <si>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</si>
  <si>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</si>
  <si>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</si>
  <si>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</si>
  <si>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</si>
  <si>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</si>
  <si>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</si>
  <si>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</si>
  <si>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</si>
  <si>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</si>
  <si>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</si>
  <si>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</si>
  <si>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</si>
  <si>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</si>
  <si>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</si>
  <si>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</si>
  <si>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</si>
  <si>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</si>
  <si>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</si>
  <si>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</si>
  <si>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</si>
  <si>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</si>
  <si>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</si>
  <si>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</si>
  <si>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</si>
  <si>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</si>
  <si>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</si>
  <si>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</si>
  <si>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</si>
  <si>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</si>
  <si>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</si>
  <si>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</si>
  <si>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</si>
  <si>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</si>
  <si>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</si>
  <si>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</si>
  <si>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</si>
  <si>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</si>
  <si>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</si>
  <si>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</si>
  <si>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</si>
  <si>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</si>
  <si>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</si>
  <si>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</si>
  <si>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</si>
  <si>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</si>
  <si>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</si>
  <si>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</si>
  <si>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</si>
  <si>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</si>
  <si>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</si>
  <si>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</si>
  <si>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</si>
  <si>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</si>
  <si>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</si>
  <si>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</si>
  <si>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</si>
  <si>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</si>
  <si>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B. Assessment of Financial Forecast Positions</t>
  </si>
  <si>
    <t>C. DEL/AME Depreciation &amp; Impairments</t>
  </si>
  <si>
    <t>D. Accountancy Gains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</si>
  <si>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</si>
  <si>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</si>
  <si>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</si>
  <si>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</si>
  <si>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</si>
  <si>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</si>
  <si>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</si>
  <si>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</si>
  <si>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</si>
  <si>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</si>
  <si>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</si>
  <si>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</si>
  <si>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</si>
  <si>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</si>
  <si>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</si>
  <si>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</si>
  <si>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</si>
  <si>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</si>
  <si>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</si>
  <si>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</si>
  <si>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</si>
  <si>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</si>
  <si>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</si>
  <si>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</si>
  <si>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</si>
  <si>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</si>
  <si>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</si>
  <si>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</si>
  <si>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</si>
  <si>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</si>
  <si>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</si>
  <si>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</si>
  <si>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</si>
  <si>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</si>
  <si>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</si>
  <si>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</si>
  <si>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</si>
  <si>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</si>
  <si>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</si>
  <si>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</si>
  <si>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E. Comitted Reserves &amp; Contingencies</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</si>
  <si>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</si>
  <si>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</si>
  <si>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</si>
  <si>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</si>
  <si>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</si>
  <si>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</si>
  <si>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</si>
  <si>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</si>
  <si>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</si>
  <si>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</si>
  <si>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</si>
  <si>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</si>
  <si>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</si>
  <si>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</si>
  <si>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</si>
  <si>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</si>
  <si>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</si>
  <si>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</si>
  <si>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</si>
  <si>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</si>
  <si>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</si>
  <si>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</si>
  <si>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</si>
  <si>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</si>
  <si>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</si>
  <si>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</si>
  <si>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</si>
  <si>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</si>
  <si>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</si>
  <si>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</si>
  <si>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</si>
  <si>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E. Committed Reserves &amp; Contingencies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</si>
  <si>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</si>
  <si>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</si>
  <si>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</si>
  <si>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</si>
  <si>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</si>
  <si>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Section E - Committed Reserves &amp; Contingencies completed for forecast months only</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</si>
  <si>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</si>
  <si>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</si>
  <si>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</si>
  <si>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</si>
  <si>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</si>
  <si>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</si>
  <si>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</si>
  <si>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</si>
  <si>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</si>
  <si>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 xml:space="preserve">TABLE C, C1 &amp; C2 : SAVINGS SCHEMES </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</si>
  <si>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</si>
  <si>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</si>
  <si>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</si>
  <si>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</si>
  <si>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</si>
  <si>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</si>
  <si>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</si>
  <si>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</si>
  <si>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</si>
  <si>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</si>
  <si>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</si>
  <si>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</si>
  <si>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</si>
  <si>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</si>
  <si>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</si>
  <si>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</si>
  <si>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</si>
  <si>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</si>
  <si>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</si>
  <si>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</si>
  <si>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</si>
  <si>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</si>
  <si>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</si>
  <si>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</si>
  <si>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</si>
  <si>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</si>
  <si>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</si>
  <si>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</si>
  <si>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</si>
  <si>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</si>
  <si>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</si>
  <si>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</si>
  <si>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</si>
  <si>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</si>
  <si>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</si>
  <si>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</si>
  <si>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</si>
  <si>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</si>
  <si>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</si>
  <si>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</si>
  <si>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</si>
  <si>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</si>
  <si>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</si>
  <si>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</si>
  <si>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</si>
  <si>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</si>
  <si>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</si>
  <si>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</si>
  <si>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</si>
  <si>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</si>
  <si>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</si>
  <si>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</si>
  <si>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</si>
  <si>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</si>
  <si>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</si>
  <si>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</si>
  <si>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</si>
  <si>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</si>
  <si>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</si>
  <si>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</si>
  <si>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</si>
  <si>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</si>
  <si>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</si>
  <si>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</si>
  <si>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</si>
  <si>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</si>
  <si>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</si>
  <si>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</si>
  <si>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</si>
  <si>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</si>
  <si>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</si>
  <si>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</si>
  <si>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</si>
  <si>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</si>
  <si>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</si>
  <si>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</si>
  <si>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</si>
  <si>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</si>
  <si>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</si>
  <si>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</si>
  <si>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</si>
  <si>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</si>
  <si>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</si>
  <si>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</si>
  <si>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</si>
  <si>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</si>
  <si>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</si>
  <si>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</si>
  <si>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</si>
  <si>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</si>
  <si>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</si>
  <si>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</si>
  <si>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</si>
  <si>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</si>
  <si>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</si>
  <si>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</si>
  <si>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</si>
  <si>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</si>
  <si>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</si>
  <si>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</si>
  <si>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</si>
  <si>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</si>
  <si>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</si>
  <si>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</si>
  <si>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</si>
  <si>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</si>
  <si>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</si>
  <si>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</si>
  <si>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</si>
  <si>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</si>
  <si>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</si>
  <si>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</si>
  <si>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</si>
  <si>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</si>
  <si>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</si>
  <si>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</si>
  <si>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</si>
  <si>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</si>
  <si>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</si>
  <si>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</si>
  <si>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</si>
  <si>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</si>
  <si>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</si>
  <si>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</si>
  <si>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</si>
  <si>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</si>
  <si>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</si>
  <si>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</si>
  <si>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</si>
  <si>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</si>
  <si>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</si>
  <si>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</si>
  <si>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</si>
  <si>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</si>
  <si>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</si>
  <si>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</si>
  <si>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</si>
  <si>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</si>
  <si>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</si>
  <si>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</si>
  <si>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</si>
  <si>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</si>
  <si>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</si>
  <si>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</si>
  <si>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</si>
  <si>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</si>
  <si>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</si>
  <si>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</si>
  <si>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</si>
  <si>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</si>
  <si>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</si>
  <si>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</si>
  <si>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</si>
  <si>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</si>
  <si>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</si>
  <si>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</si>
  <si>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</si>
  <si>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</si>
  <si>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</si>
  <si>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</si>
  <si>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</si>
  <si>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</si>
  <si>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</si>
  <si>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</si>
  <si>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</si>
  <si>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</si>
  <si>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</si>
  <si>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</si>
  <si>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</si>
  <si>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</si>
  <si>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</si>
  <si>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</si>
  <si>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</si>
  <si>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</si>
  <si>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</si>
  <si>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</si>
  <si>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</si>
  <si>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</si>
  <si>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</si>
  <si>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</si>
  <si>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</si>
  <si>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</si>
  <si>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</si>
  <si>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</si>
  <si>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</si>
  <si>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VALIDATIONS</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</si>
  <si>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</si>
  <si>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</si>
  <si>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</si>
  <si>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</si>
  <si>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</si>
  <si>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</si>
  <si>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</si>
  <si>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</si>
  <si>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</si>
  <si>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</si>
  <si>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</si>
  <si>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</si>
  <si>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</si>
  <si>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</si>
  <si>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</si>
  <si>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</si>
  <si>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</si>
  <si>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</si>
  <si>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</si>
  <si>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</si>
  <si>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</si>
  <si>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</si>
  <si>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</si>
  <si>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</si>
  <si>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</si>
  <si>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</si>
  <si>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</si>
  <si>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</si>
  <si>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</si>
  <si>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</si>
  <si>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</si>
  <si>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</si>
  <si>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</si>
  <si>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</si>
  <si>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</si>
  <si>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</si>
  <si>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</si>
  <si>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</si>
  <si>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</si>
  <si>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</si>
  <si>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Other Expenditure</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</si>
  <si>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</si>
  <si>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</si>
  <si>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</si>
  <si>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</si>
  <si>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</si>
  <si>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</si>
  <si>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</si>
  <si>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</si>
  <si>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</si>
  <si>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</si>
  <si>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</si>
  <si>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</si>
  <si>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</si>
  <si>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</si>
  <si>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</si>
  <si>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</si>
  <si>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</si>
  <si>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</si>
  <si>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</si>
  <si>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</si>
  <si>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</si>
  <si>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</si>
  <si>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</si>
  <si>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</si>
  <si>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</si>
  <si>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</si>
  <si>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</si>
  <si>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</si>
  <si>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</si>
  <si>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</si>
  <si>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</si>
  <si>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</si>
  <si>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</si>
  <si>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</si>
  <si>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</si>
  <si>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</si>
  <si>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</si>
  <si>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</si>
  <si>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</si>
  <si>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Quality Assurance Improvement Framework (QAIF)</t>
  </si>
  <si>
    <t>QAIF (In hours Access)</t>
  </si>
  <si>
    <t>Gender Identity</t>
  </si>
  <si>
    <t>Diabetes</t>
  </si>
  <si>
    <t>DOAC/NOAC</t>
  </si>
  <si>
    <t>Gonaderlins</t>
  </si>
  <si>
    <t>Ring Pessaries</t>
  </si>
  <si>
    <t>Zoladex</t>
  </si>
  <si>
    <t>Partnership Premium</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</si>
  <si>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</si>
  <si>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</si>
  <si>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</si>
  <si>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</si>
  <si>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</si>
  <si>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</si>
  <si>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</si>
  <si>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</si>
  <si>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</si>
  <si>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</si>
  <si>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</si>
  <si>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</si>
  <si>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</si>
  <si>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</si>
  <si>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</si>
  <si>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</si>
  <si>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</si>
  <si>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</si>
  <si>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</si>
  <si>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</si>
  <si>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</si>
  <si>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</si>
  <si>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</si>
  <si>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</si>
  <si>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</si>
  <si>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</si>
  <si>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</si>
  <si>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</si>
  <si>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</si>
  <si>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</si>
  <si>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</si>
  <si>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</si>
  <si>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</si>
  <si>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C3 : TRACKER</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</si>
  <si>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</si>
  <si>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</si>
  <si>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</si>
  <si>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</si>
  <si>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</si>
  <si>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</si>
  <si>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</si>
  <si>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</si>
  <si>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</si>
  <si>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</si>
  <si>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</si>
  <si>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</si>
  <si>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</si>
  <si>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</si>
  <si>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</si>
  <si>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</si>
  <si>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</si>
  <si>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</si>
  <si>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</si>
  <si>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Table C3 -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</si>
  <si>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</si>
  <si>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</si>
  <si>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</si>
  <si>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</si>
  <si>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</si>
  <si>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</si>
  <si>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</si>
  <si>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</si>
  <si>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</si>
  <si>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</si>
  <si>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</si>
  <si>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</si>
  <si>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</si>
  <si>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</si>
  <si>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</si>
  <si>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</si>
  <si>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2021-22</t>
  </si>
  <si>
    <t>Mar 22</t>
  </si>
  <si>
    <t>Jan 22</t>
  </si>
  <si>
    <t>Feb 22</t>
  </si>
  <si>
    <t>Apr 21</t>
  </si>
  <si>
    <t>May 21</t>
  </si>
  <si>
    <t>Jun 21</t>
  </si>
  <si>
    <t>Jul 21</t>
  </si>
  <si>
    <t>Aug 21</t>
  </si>
  <si>
    <t>Sep 21</t>
  </si>
  <si>
    <t>Oct 21</t>
  </si>
  <si>
    <t>Nov 21</t>
  </si>
  <si>
    <t>Dec 21</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</si>
  <si>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</si>
  <si>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</si>
  <si>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</si>
  <si>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</si>
  <si>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</si>
  <si>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</si>
  <si>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</si>
  <si>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</si>
  <si>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</si>
  <si>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</si>
  <si>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</si>
  <si>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</si>
  <si>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</si>
  <si>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</si>
  <si>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</si>
  <si>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</si>
  <si>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</si>
  <si>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</si>
  <si>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</si>
  <si>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</si>
  <si>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</si>
  <si>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</si>
  <si>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</si>
  <si>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</si>
  <si>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</si>
  <si>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</si>
  <si>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</si>
  <si>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</si>
  <si>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</si>
  <si>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</si>
  <si>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</si>
  <si>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</si>
  <si>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</si>
  <si>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</si>
  <si>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</si>
  <si>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</si>
  <si>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</si>
  <si>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</si>
  <si>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</si>
  <si>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</si>
  <si>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</si>
  <si>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</si>
  <si>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</si>
  <si>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</si>
  <si>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</si>
  <si>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</si>
  <si>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</si>
  <si>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</si>
  <si>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</si>
  <si>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</si>
  <si>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 xml:space="preserve">A - Additional Expenditure </t>
  </si>
  <si>
    <t>Enter as positive values</t>
  </si>
  <si>
    <t>Table B3 - COVID-19 Analysis</t>
  </si>
  <si>
    <t>TABLE B3 : COVID-19</t>
  </si>
  <si>
    <t xml:space="preserve">B - Agency / Locum (premium) Expenditure </t>
  </si>
  <si>
    <t>Enter as Positive values</t>
  </si>
  <si>
    <t xml:space="preserve">Non Delivery of Finalised (M1) Savings </t>
  </si>
  <si>
    <t>Enter as Negative values</t>
  </si>
  <si>
    <t>Reduction of non pay costs due to reduced elective activity</t>
  </si>
  <si>
    <t>Reduction of outsourcing costs due to reduced planned activity</t>
  </si>
  <si>
    <t>Other (please specify):</t>
  </si>
  <si>
    <t>Table G : Monthly Cashflow Forecast</t>
  </si>
  <si>
    <t>COVID-19</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</si>
  <si>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</si>
  <si>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</si>
  <si>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</si>
  <si>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</si>
  <si>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</si>
  <si>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</si>
  <si>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</si>
  <si>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</si>
  <si>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</si>
  <si>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</si>
  <si>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</si>
  <si>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</si>
  <si>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</si>
  <si>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</si>
  <si>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</si>
  <si>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</si>
  <si>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</si>
  <si>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</si>
  <si>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</si>
  <si>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</si>
  <si>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</si>
  <si>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</si>
  <si>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</si>
  <si>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</si>
  <si>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</si>
  <si>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</si>
  <si>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</si>
  <si>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</si>
  <si>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</si>
  <si>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</si>
  <si>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</si>
  <si>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</si>
  <si>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</si>
  <si>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</si>
  <si>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</si>
  <si>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</si>
  <si>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</si>
  <si>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</si>
  <si>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</si>
  <si>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</si>
  <si>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</si>
  <si>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</si>
  <si>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</si>
  <si>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Agrees to Revenue Resource Limit on Table E (Monthly Positions CELL Q11 = Resource Limits CELL G74)</t>
  </si>
  <si>
    <t>Section C - DEL Non Cash YTD actual (line ref 33) agrees to line ref 15</t>
  </si>
  <si>
    <t>Section C - DEL Non Cash forecast (line ref 33) agrees to line ref 15</t>
  </si>
  <si>
    <t>Section C - AME YTD actual (line ref 42) agrees to line ref 16</t>
  </si>
  <si>
    <t>Section C - AME forecast (line ref 42) agrees to line ref 16</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</si>
  <si>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</si>
  <si>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</si>
  <si>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</si>
  <si>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</si>
  <si>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</si>
  <si>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</si>
  <si>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</si>
  <si>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</si>
  <si>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</si>
  <si>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</si>
  <si>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</si>
  <si>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</si>
  <si>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</si>
  <si>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</si>
  <si>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</si>
  <si>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</si>
  <si>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</si>
  <si>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</si>
  <si>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</si>
  <si>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</si>
  <si>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</si>
  <si>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</si>
  <si>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</si>
  <si>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</si>
  <si>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</si>
  <si>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</si>
  <si>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</si>
  <si>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</si>
  <si>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</si>
  <si>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2022-23</t>
  </si>
  <si>
    <t>Jan 23</t>
  </si>
  <si>
    <t>Feb 23</t>
  </si>
  <si>
    <t>Mar 23</t>
  </si>
  <si>
    <t>Apr 22</t>
  </si>
  <si>
    <t>May 22</t>
  </si>
  <si>
    <t>Jun 22</t>
  </si>
  <si>
    <t>Jul 22</t>
  </si>
  <si>
    <t>Aug 22</t>
  </si>
  <si>
    <t>Sep 22</t>
  </si>
  <si>
    <t>Oct 22</t>
  </si>
  <si>
    <t>Nov 22</t>
  </si>
  <si>
    <t>Dec 22</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</si>
  <si>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</si>
  <si>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</si>
  <si>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</si>
  <si>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</si>
  <si>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</si>
  <si>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</si>
  <si>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</si>
  <si>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Testing Provider Pay</t>
  </si>
  <si>
    <t>Sub total Testing Non Pay</t>
  </si>
  <si>
    <t>TOTAL TESTING EXPENDITURE</t>
  </si>
  <si>
    <t>PLANNED TESTING EXPENDITURE (In Opening Plan)</t>
  </si>
  <si>
    <t>Sub total Tracing Provider Pay</t>
  </si>
  <si>
    <t>Sub total Tracing Non Pay</t>
  </si>
  <si>
    <t>PLANNED TRACING EXPENDITURE (In Opening Plan)</t>
  </si>
  <si>
    <t>TOTAL TRACING EXPENDITURE</t>
  </si>
  <si>
    <t>Sub total Mass COVID-19 Vaccination Provider Pay</t>
  </si>
  <si>
    <t>Sub total Mass COVID-19 Vaccination Non Pay</t>
  </si>
  <si>
    <t>TOTAL MASS COVID-19 VACC EXPENDITURE</t>
  </si>
  <si>
    <t>PLANNED MASS COVID-19 VACC EXPENDITURE (In Opening Plan)</t>
  </si>
  <si>
    <t>Sub total Extended Flu Vaccination Provider Pay</t>
  </si>
  <si>
    <t>PLANNED EXTENDED FLU VACC EXPENDITURE (In Opening Plan)</t>
  </si>
  <si>
    <t>TOTAL EXTENDED FLU VACC EXPENDITURE</t>
  </si>
  <si>
    <t>Sub total Field Hospital / Surge Provider Pay</t>
  </si>
  <si>
    <t>Sub total Field Hospital / Surge Non Pay</t>
  </si>
  <si>
    <t>TOTAL FIELD HOSPITAL / SURGE EXPENDITURE</t>
  </si>
  <si>
    <t>PLANNED FIELD HOSPITAL / SURGE EXPENDITURE (In Opening Plan)</t>
  </si>
  <si>
    <t>Sub total Cleaning Standards Provider Pay</t>
  </si>
  <si>
    <t>TOTAL CLEANING STANDARDS EXPENDITURE</t>
  </si>
  <si>
    <t>PLANNED CLEANING STANDARDS EXPENDITURE (In Opening Plan)</t>
  </si>
  <si>
    <t>Sub total Other C-19 Provider Pay</t>
  </si>
  <si>
    <t>TOTAL OTHER C-19 EXPENDITURE</t>
  </si>
  <si>
    <t>PLANNED OTHER C-19 EXPENDITURE (In Opening Plan)</t>
  </si>
  <si>
    <t>A1</t>
  </si>
  <si>
    <t>Primary Care - Drugs</t>
  </si>
  <si>
    <t>Joint Financing and Other (includes Local Authority)</t>
  </si>
  <si>
    <t>A2</t>
  </si>
  <si>
    <t>A3</t>
  </si>
  <si>
    <t>A4</t>
  </si>
  <si>
    <t>Sub total Extended Flu Vaccination Non Pay</t>
  </si>
  <si>
    <t>A5</t>
  </si>
  <si>
    <r>
      <rPr>
        <b/>
        <sz val="10"/>
        <rFont val="Arial"/>
        <family val="2"/>
      </rPr>
      <t>Field Hospital / Surge (Additional costs due to C19)</t>
    </r>
    <r>
      <rPr>
        <b/>
        <i/>
        <sz val="10"/>
        <rFont val="Arial"/>
        <family val="2"/>
      </rPr>
      <t xml:space="preserve"> enter as positive value - actual/forecast</t>
    </r>
  </si>
  <si>
    <t>Testing (Additional costs due to C19) enter as positive values - actual/forecast</t>
  </si>
  <si>
    <t>Tracing (Additional costs due to C19) enter as positive values - actual/forecast</t>
  </si>
  <si>
    <t>Mass COVID-19 Vaccination (Additional costs due to C19) enter as positive values - actual/forecast</t>
  </si>
  <si>
    <t>Extended Flu Vaccination (Additional costs due to C19) enter as positive values - actual/forecast</t>
  </si>
  <si>
    <t>Provider - Non Pay (Decommissioning Costs)</t>
  </si>
  <si>
    <t>Sub total Cleaning Standards Non Pay</t>
  </si>
  <si>
    <t>A6</t>
  </si>
  <si>
    <t>A7</t>
  </si>
  <si>
    <r>
      <t xml:space="preserve">Cleaning Standards (Additional costs due to C19) </t>
    </r>
    <r>
      <rPr>
        <b/>
        <i/>
        <sz val="10"/>
        <rFont val="Arial"/>
        <family val="2"/>
      </rPr>
      <t>enter as positive value  - actual/forecast</t>
    </r>
  </si>
  <si>
    <r>
      <t xml:space="preserve">Other (Additional costs due to C19) </t>
    </r>
    <r>
      <rPr>
        <b/>
        <i/>
        <sz val="10"/>
        <rFont val="Arial"/>
        <family val="2"/>
      </rPr>
      <t>enter as positive value - actual/forecast</t>
    </r>
  </si>
  <si>
    <t>Sub total Other C-19 Non Pay</t>
  </si>
  <si>
    <t>TOTAL RELEASE/REPURPOSING OF PLANNED INVESTMENTS/DEVELOPMENT INITIATIVES</t>
  </si>
  <si>
    <t>TOTAL EXPENDITURE REDUCTION</t>
  </si>
  <si>
    <t>Slippage on Planned Investments/Repurposing of Developmental Initiatives (due to C19) - Actual/Forecast</t>
  </si>
  <si>
    <t>Expenditure Reductions (due to C19) - Actual/Forecast</t>
  </si>
  <si>
    <t>Non Delivery of Finalised (M1) Net Income Generation Schemes - Actual/Forecast</t>
  </si>
  <si>
    <t xml:space="preserve">ACTUAL / FORECAST NET IMPACT ON OVERALL FINANCIAL POSITION DUE TO COVID-19  </t>
  </si>
  <si>
    <t xml:space="preserve">ACTUAL / FORECAST - EXPENDITURE IMPACT DUE TO COVID-19  </t>
  </si>
  <si>
    <t>Underachievement of Month 1 Finalised Income Generation Due to Covid-19 (Negative Value)</t>
  </si>
  <si>
    <t xml:space="preserve">Opening IMTP / Annual Operating Plan </t>
  </si>
  <si>
    <r>
      <t xml:space="preserve">Provider - Non Pay (Clinical &amp; General Supplies, Rent, Rates, Equipment etc) </t>
    </r>
    <r>
      <rPr>
        <b/>
        <sz val="10"/>
        <rFont val="Arial"/>
        <family val="2"/>
      </rPr>
      <t>Exclude PPE - see A7</t>
    </r>
  </si>
  <si>
    <t>Primary Care Contractor (excluding drugs)</t>
  </si>
  <si>
    <t>Joint Financing and Other - (Compensation for Consequential Losses)</t>
  </si>
  <si>
    <t xml:space="preserve">Primary Care Contractor (excluding drugs) - Costs as a result of lost GDS Income  </t>
  </si>
  <si>
    <r>
      <t xml:space="preserve">Provider - Non Pay (Clinical &amp; General Supplies, Rent, Rates, Equipment etc) </t>
    </r>
    <r>
      <rPr>
        <b/>
        <sz val="10"/>
        <rFont val="Arial"/>
        <family val="2"/>
      </rPr>
      <t>Exclude PPE - see separate line</t>
    </r>
  </si>
  <si>
    <t xml:space="preserve">Provider - Non Pay - PPE  </t>
  </si>
  <si>
    <t xml:space="preserve">Healthcare Services Provided by Other NHS Bodies - Additional Costs due to Block Contracts - Wales NHS </t>
  </si>
  <si>
    <t xml:space="preserve">Healthcare Services Provided by Other NHS Bodies - Additional Costs due to Block Contracts - England NHS </t>
  </si>
  <si>
    <t xml:space="preserve">Other Private &amp; Voluntary Sector - Private Hospital Providers  </t>
  </si>
  <si>
    <t>Non Delivery of Savings (due to C19) - Actual/Forecast</t>
  </si>
  <si>
    <t>C - In Year Operational Expenditure Cost Reduction Due To C19</t>
  </si>
  <si>
    <t>D - In Year Slippage on Planned Investments/Repurposing of Developmental Initiatives due to C19</t>
  </si>
  <si>
    <t>B - In Year Non Delivery of Savings / Net Income Generation Schemes Due To C19</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</si>
  <si>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</si>
  <si>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</si>
  <si>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</si>
  <si>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</si>
  <si>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</si>
  <si>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</si>
  <si>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</si>
  <si>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</si>
  <si>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</si>
  <si>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</si>
  <si>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TOTAL ADDITIONAL EXPENDITURE DUE TO COVID</t>
  </si>
  <si>
    <t>PLANNED ADDITIONAL EXPENDITURE DUE TO COVID (In Opening Plan)</t>
  </si>
  <si>
    <t>Underachievement of Month 1 Finalised Savings Due to Covid-19 (Negative Value)</t>
  </si>
  <si>
    <t>Additional In Year &amp; Movement in Planned Welsh Government Funding for Covid-19 (Positive Value - additional)</t>
  </si>
  <si>
    <t>Additional In Year &amp; Movement Expenditure for Covid-19 (Positive Value - additional/Negative Value - reduction)</t>
  </si>
  <si>
    <t>In Year Expenditure Cost Reduction Due To Covid-19 (Positive Value)</t>
  </si>
  <si>
    <t>In Year Slippage on Investments/Repurposing of Developmental Initiatives Due To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</si>
  <si>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</si>
  <si>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</si>
  <si>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</si>
  <si>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</si>
  <si>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</si>
  <si>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</si>
  <si>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</si>
  <si>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Non finalisation of Planning Assumptions (savings) at M1</t>
  </si>
  <si>
    <t>TOTAL NON DELIVERY OF SAVINGS/NET INCOME GENERATION DUE TO COVID</t>
  </si>
  <si>
    <t>E - Additional Welsh Government Funding for C19</t>
  </si>
  <si>
    <t xml:space="preserve">PLANNED WG FUNDING FOR COVID-19  </t>
  </si>
  <si>
    <t xml:space="preserve">TOTAL ACTUAL / FORECAST WG FUNDING FOR COVID-19  </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</si>
  <si>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</si>
  <si>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</si>
  <si>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</si>
  <si>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</si>
  <si>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</si>
  <si>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</si>
  <si>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</si>
  <si>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</si>
  <si>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</si>
  <si>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</si>
  <si>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</si>
  <si>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</si>
  <si>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</si>
  <si>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</si>
  <si>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</si>
  <si>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</si>
  <si>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</si>
  <si>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</si>
  <si>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</si>
  <si>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</si>
  <si>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</si>
  <si>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</si>
  <si>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</si>
  <si>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</si>
  <si>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</si>
  <si>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</si>
  <si>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</si>
  <si>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</si>
  <si>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</si>
  <si>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</si>
  <si>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</si>
  <si>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</si>
  <si>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</si>
  <si>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</si>
  <si>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</si>
  <si>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</si>
  <si>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</si>
  <si>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</si>
  <si>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</si>
  <si>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</si>
  <si>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</si>
  <si>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</si>
  <si>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</si>
  <si>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</si>
  <si>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</si>
  <si>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</si>
  <si>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</si>
  <si>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</si>
  <si>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</si>
  <si>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</si>
  <si>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</si>
  <si>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</si>
  <si>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</si>
  <si>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</si>
  <si>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</si>
  <si>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</si>
  <si>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</si>
  <si>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</si>
  <si>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</si>
  <si>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</si>
  <si>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</si>
  <si>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</si>
  <si>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</si>
  <si>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</si>
  <si>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</si>
  <si>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Total Income - Movement due to Covid-19 (Inc Non Delivery of Income Generation Schemes)</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</si>
  <si>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</si>
  <si>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</si>
  <si>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</si>
  <si>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</si>
  <si>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</si>
  <si>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</si>
  <si>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</si>
  <si>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</si>
  <si>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</si>
  <si>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</si>
  <si>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</si>
  <si>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</si>
  <si>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</si>
  <si>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</si>
  <si>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Tracing</t>
  </si>
  <si>
    <t>Mass COVID-19 Vaccination</t>
  </si>
  <si>
    <t>Extended Flu Vaccination</t>
  </si>
  <si>
    <t>Field Hospital / Surge</t>
  </si>
  <si>
    <t>Cleaning Standards</t>
  </si>
  <si>
    <t>PPE</t>
  </si>
  <si>
    <t>Private Providers</t>
  </si>
  <si>
    <t>Urgent &amp; Emergency Care</t>
  </si>
  <si>
    <t>Total Funding</t>
  </si>
  <si>
    <t>Does the total WG Income for C-19 agrees to Table E/E1</t>
  </si>
  <si>
    <t>TABLE B3 : COVID-19 Analysis</t>
  </si>
  <si>
    <t>Testing (inc Community Testing)</t>
  </si>
  <si>
    <t>ANALYSIS OF WG FUNDING FOR COVID-19 INCLUDED ABOVE</t>
  </si>
  <si>
    <t>ANALYSIS OF WG FUNDING DUE FOR COVID-19 INCLUDED ABOVE</t>
  </si>
  <si>
    <t>WHSSC C-19 Slippage (as advised by WHSSC)</t>
  </si>
  <si>
    <t>MPIG Correction Factor/Practice support payment</t>
  </si>
  <si>
    <t>Doctors Retention Scheme Payments</t>
  </si>
  <si>
    <t>COVID vaccination payments to GP practices</t>
  </si>
  <si>
    <t>Other Community Dental Services</t>
  </si>
  <si>
    <t>Improved ventillation in dental practices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</si>
  <si>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</si>
  <si>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</si>
  <si>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</si>
  <si>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</si>
  <si>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</si>
  <si>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</si>
  <si>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</si>
  <si>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</si>
  <si>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</si>
  <si>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</si>
  <si>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</si>
  <si>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</si>
  <si>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</si>
  <si>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</si>
  <si>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</si>
  <si>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</si>
  <si>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</si>
  <si>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</si>
  <si>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</si>
  <si>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</si>
  <si>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</si>
  <si>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</si>
  <si>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</si>
  <si>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</si>
  <si>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</si>
  <si>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</si>
  <si>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</si>
  <si>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</si>
  <si>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</si>
  <si>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</si>
  <si>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</si>
  <si>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</si>
  <si>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</si>
  <si>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</si>
  <si>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</si>
  <si>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</si>
  <si>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</si>
  <si>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</si>
  <si>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</si>
  <si>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</si>
  <si>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</si>
  <si>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</si>
  <si>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</si>
  <si>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</si>
  <si>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</si>
  <si>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</si>
  <si>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</si>
  <si>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</si>
  <si>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</si>
  <si>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</si>
  <si>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</si>
  <si>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</si>
  <si>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</si>
  <si>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</si>
  <si>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</si>
  <si>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</si>
  <si>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</si>
  <si>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</si>
  <si>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</si>
  <si>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</si>
  <si>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</si>
  <si>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</si>
  <si>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</si>
  <si>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</si>
  <si>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</si>
  <si>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</si>
  <si>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</si>
  <si>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</si>
  <si>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</si>
  <si>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</si>
  <si>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</si>
  <si>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</si>
  <si>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</si>
  <si>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</si>
  <si>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</si>
  <si>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</si>
  <si>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</si>
  <si>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</si>
  <si>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</si>
  <si>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</si>
  <si>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</si>
  <si>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</si>
  <si>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</si>
  <si>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 xml:space="preserve">MOVEMENT FROM OPENING PLANNED TESTING EXPENDITURE </t>
  </si>
  <si>
    <t xml:space="preserve">MOVEMENT FROM OPENING PLANNED TRACING EXPENDITURE </t>
  </si>
  <si>
    <t xml:space="preserve">MOVEMENT FROM OPENING PLANNED MASS COVID-19 VACC EXPENDITURE </t>
  </si>
  <si>
    <t xml:space="preserve">MOVEMENT FROM OPENING PLANNED EXTENDED FLU VACC EXPENDITURE </t>
  </si>
  <si>
    <t xml:space="preserve">MOVEMENT FROM OPENING PLANNED FIELD HOSPITAL / SURGE EXPENDITURE </t>
  </si>
  <si>
    <t xml:space="preserve">MOVEMENT FROM OPENING PLANNED CLEANING STANDARDS EXPENDITURE </t>
  </si>
  <si>
    <t xml:space="preserve">MOVEMENT FROM OPENING PLANNED OTHER C-19 EXPENDITURE </t>
  </si>
  <si>
    <t xml:space="preserve">MOVEMENT FROM OPENING PLANNED ADDITIONAL COVID EXPENDITURE </t>
  </si>
  <si>
    <t xml:space="preserve">MOVEMENTS FROM OPENING PLANNED WG FUNDING FOR COVID-19  </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</si>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</sst>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s>
  <fonts count="263">
    <font>
      <sz val="12"/>
      <name val="Arial"/>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charset val="1"/>
    </font>
    <font>
      <b/>
      <sz val="9"/>
      <color indexed="81"/>
      <name val="Tahoma"/>
      <charset val="1"/>
    </font>
    <font>
      <b/>
      <sz val="14"/>
      <color theme="0" tint="-0.249977111117893"/>
      <name val="Arial"/>
      <family val="2"/>
    </font>
    <font>
      <b/>
      <sz val="18"/>
      <color theme="0" tint="-0.249977111117893"/>
      <name val="Arial"/>
      <family val="2"/>
    </font>
    <font>
      <b/>
      <sz val="12"/>
      <color theme="0" tint="-0.249977111117893"/>
      <name val="Arial"/>
      <family val="2"/>
    </font>
  </fonts>
  <fills count="8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s>
  <borders count="244">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s>
  <cellStyleXfs count="5197">
    <xf numFmtId="0" fontId="0" fillId="0" borderId="0"/>
    <xf numFmtId="0" fontId="20" fillId="0" borderId="0"/>
    <xf numFmtId="0" fontId="5" fillId="0" borderId="0"/>
    <xf numFmtId="0" fontId="5" fillId="0" borderId="0"/>
    <xf numFmtId="0" fontId="23" fillId="0" borderId="0"/>
    <xf numFmtId="9" fontId="5" fillId="0" borderId="0" applyFont="0" applyFill="0" applyBorder="0" applyAlignment="0" applyProtection="0"/>
    <xf numFmtId="0" fontId="5" fillId="0" borderId="0"/>
    <xf numFmtId="0" fontId="157" fillId="0" borderId="0"/>
    <xf numFmtId="0" fontId="5" fillId="0" borderId="0"/>
    <xf numFmtId="0" fontId="20" fillId="0" borderId="0"/>
    <xf numFmtId="9" fontId="5" fillId="0" borderId="0" applyFont="0" applyFill="0" applyBorder="0" applyAlignment="0" applyProtection="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9" fillId="50"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9" fillId="52"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9" fillId="5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58" fillId="42" borderId="0" applyNumberFormat="0" applyBorder="0" applyAlignment="0" applyProtection="0"/>
    <xf numFmtId="0" fontId="12"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9" fillId="55"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9" fillId="60"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9" fillId="61"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2"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0" fillId="62" borderId="0" applyNumberFormat="0" applyBorder="0" applyAlignment="0" applyProtection="0"/>
    <xf numFmtId="0" fontId="160" fillId="28"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2"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0" fillId="51" borderId="0" applyNumberFormat="0" applyBorder="0" applyAlignment="0" applyProtection="0"/>
    <xf numFmtId="0" fontId="160" fillId="32"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2"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0" fillId="60" borderId="0" applyNumberFormat="0" applyBorder="0" applyAlignment="0" applyProtection="0"/>
    <xf numFmtId="0" fontId="160" fillId="36"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40"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2"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65" borderId="0" applyNumberFormat="0" applyBorder="0" applyAlignment="0" applyProtection="0"/>
    <xf numFmtId="0" fontId="160" fillId="44"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2"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0" fillId="66" borderId="0" applyNumberFormat="0" applyBorder="0" applyAlignment="0" applyProtection="0"/>
    <xf numFmtId="0" fontId="160" fillId="48"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2"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0" fillId="68" borderId="0" applyNumberFormat="0" applyBorder="0" applyAlignment="0" applyProtection="0"/>
    <xf numFmtId="0" fontId="160" fillId="25"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2"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0" fillId="69" borderId="0" applyNumberFormat="0" applyBorder="0" applyAlignment="0" applyProtection="0"/>
    <xf numFmtId="0" fontId="160" fillId="29"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2"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0" fillId="70" borderId="0" applyNumberFormat="0" applyBorder="0" applyAlignment="0" applyProtection="0"/>
    <xf numFmtId="0" fontId="160" fillId="33"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37"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62" fillId="65" borderId="0" applyNumberFormat="0" applyBorder="0" applyAlignment="0" applyProtection="0"/>
    <xf numFmtId="0" fontId="126" fillId="65"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2"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0" fillId="63" borderId="0" applyNumberFormat="0" applyBorder="0" applyAlignment="0" applyProtection="0"/>
    <xf numFmtId="0" fontId="160" fillId="45"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6"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19"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7"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69"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71" fillId="58" borderId="118" applyNumberFormat="0" applyAlignment="0" applyProtection="0"/>
    <xf numFmtId="0" fontId="170" fillId="22" borderId="118" applyNumberFormat="0" applyAlignment="0" applyProtection="0"/>
    <xf numFmtId="0" fontId="169" fillId="58" borderId="127"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9" fillId="58" borderId="127"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3" fillId="23" borderId="121" applyNumberFormat="0" applyAlignment="0" applyProtection="0"/>
    <xf numFmtId="0" fontId="174" fillId="73" borderId="128" applyNumberFormat="0" applyAlignment="0" applyProtection="0"/>
    <xf numFmtId="0" fontId="172" fillId="73" borderId="128"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0" fontId="176" fillId="74" borderId="0">
      <alignment horizontal="right"/>
    </xf>
    <xf numFmtId="0" fontId="176" fillId="74" borderId="0">
      <alignment horizontal="right"/>
    </xf>
    <xf numFmtId="0" fontId="176" fillId="74" borderId="0">
      <alignment horizontal="right"/>
    </xf>
    <xf numFmtId="0" fontId="177" fillId="72" borderId="0">
      <alignment horizontal="center"/>
    </xf>
    <xf numFmtId="0" fontId="177" fillId="72" borderId="0">
      <alignment horizontal="center"/>
    </xf>
    <xf numFmtId="0" fontId="177" fillId="72" borderId="0">
      <alignment horizontal="center"/>
    </xf>
    <xf numFmtId="0" fontId="176" fillId="74" borderId="0">
      <alignment horizontal="right"/>
    </xf>
    <xf numFmtId="0" fontId="176" fillId="74" borderId="0">
      <alignment horizontal="right"/>
    </xf>
    <xf numFmtId="0" fontId="176" fillId="74" borderId="0">
      <alignment horizontal="right"/>
    </xf>
    <xf numFmtId="0" fontId="178" fillId="72" borderId="0">
      <alignment horizontal="left"/>
    </xf>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57" fillId="0" borderId="0" applyFont="0" applyFill="0" applyBorder="0" applyAlignment="0" applyProtection="0"/>
    <xf numFmtId="43" fontId="5"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1"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0" fontId="185"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8"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5" fillId="18"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9"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2" fillId="0" borderId="134"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9"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6" fillId="58" borderId="118" applyNumberFormat="0" applyAlignment="0" applyProtection="0"/>
    <xf numFmtId="0" fontId="206" fillId="21" borderId="118" applyNumberFormat="0" applyAlignment="0" applyProtection="0"/>
    <xf numFmtId="0" fontId="209" fillId="55" borderId="127"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9" fillId="55" borderId="127"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17" fillId="72" borderId="0">
      <alignment horizontal="left"/>
    </xf>
    <xf numFmtId="49" fontId="117" fillId="72" borderId="0">
      <alignment horizontal="left"/>
    </xf>
    <xf numFmtId="49" fontId="117" fillId="72" borderId="0">
      <alignment horizontal="left"/>
    </xf>
    <xf numFmtId="0" fontId="210"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4"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7"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9" fillId="20" borderId="0" applyNumberFormat="0" applyBorder="0" applyAlignment="0" applyProtection="0"/>
    <xf numFmtId="0" fontId="218"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0" fillId="0" borderId="0"/>
    <xf numFmtId="0" fontId="157" fillId="0" borderId="0"/>
    <xf numFmtId="0" fontId="157" fillId="0" borderId="0"/>
    <xf numFmtId="0" fontId="20" fillId="0" borderId="0"/>
    <xf numFmtId="0" fontId="220" fillId="0" borderId="0" applyBorder="0"/>
    <xf numFmtId="0" fontId="157" fillId="0" borderId="0"/>
    <xf numFmtId="0" fontId="159" fillId="0" borderId="0"/>
    <xf numFmtId="0" fontId="157" fillId="0" borderId="0"/>
    <xf numFmtId="0" fontId="5" fillId="0" borderId="0"/>
    <xf numFmtId="0" fontId="20" fillId="0" borderId="0"/>
    <xf numFmtId="0" fontId="220" fillId="0" borderId="0" applyBorder="0"/>
    <xf numFmtId="0" fontId="20" fillId="0" borderId="0"/>
    <xf numFmtId="0" fontId="157" fillId="0" borderId="0"/>
    <xf numFmtId="0" fontId="157" fillId="0" borderId="0"/>
    <xf numFmtId="0" fontId="20" fillId="0" borderId="0"/>
    <xf numFmtId="0" fontId="179" fillId="0" borderId="0"/>
    <xf numFmtId="0" fontId="157" fillId="0" borderId="0"/>
    <xf numFmtId="0" fontId="157" fillId="0" borderId="0"/>
    <xf numFmtId="0" fontId="20" fillId="0" borderId="0"/>
    <xf numFmtId="0" fontId="5"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159" fillId="0" borderId="0"/>
    <xf numFmtId="0" fontId="20" fillId="0" borderId="0"/>
    <xf numFmtId="0" fontId="157" fillId="0" borderId="0"/>
    <xf numFmtId="0" fontId="157" fillId="0" borderId="0"/>
    <xf numFmtId="0" fontId="20" fillId="0" borderId="0"/>
    <xf numFmtId="0" fontId="3" fillId="0" borderId="0"/>
    <xf numFmtId="0" fontId="157" fillId="0" borderId="0"/>
    <xf numFmtId="0" fontId="157" fillId="0" borderId="0"/>
    <xf numFmtId="0" fontId="157" fillId="0" borderId="0"/>
    <xf numFmtId="0" fontId="20" fillId="0" borderId="0"/>
    <xf numFmtId="0" fontId="8"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8" fillId="0" borderId="0"/>
    <xf numFmtId="0" fontId="20" fillId="0" borderId="0"/>
    <xf numFmtId="0" fontId="2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20" fillId="0" borderId="0"/>
    <xf numFmtId="0" fontId="20" fillId="0" borderId="0"/>
    <xf numFmtId="0" fontId="20" fillId="0" borderId="0"/>
    <xf numFmtId="0" fontId="157"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8" fillId="0" borderId="0"/>
    <xf numFmtId="0" fontId="20" fillId="0" borderId="0"/>
    <xf numFmtId="0" fontId="158" fillId="0" borderId="0"/>
    <xf numFmtId="0" fontId="157" fillId="0" borderId="0"/>
    <xf numFmtId="0" fontId="20" fillId="0" borderId="0"/>
    <xf numFmtId="0" fontId="20" fillId="0" borderId="0"/>
    <xf numFmtId="0" fontId="20" fillId="0" borderId="0"/>
    <xf numFmtId="0" fontId="157" fillId="0" borderId="0"/>
    <xf numFmtId="0" fontId="8" fillId="0" borderId="0"/>
    <xf numFmtId="0" fontId="20" fillId="0" borderId="0"/>
    <xf numFmtId="0" fontId="157" fillId="0" borderId="0"/>
    <xf numFmtId="0" fontId="158" fillId="0" borderId="0"/>
    <xf numFmtId="0" fontId="157" fillId="0" borderId="0"/>
    <xf numFmtId="0" fontId="5" fillId="0" borderId="0"/>
    <xf numFmtId="0" fontId="8" fillId="0" borderId="0"/>
    <xf numFmtId="0" fontId="20" fillId="0" borderId="0"/>
    <xf numFmtId="0" fontId="157" fillId="0" borderId="0"/>
    <xf numFmtId="0" fontId="157" fillId="0" borderId="0"/>
    <xf numFmtId="0" fontId="8" fillId="0" borderId="0"/>
    <xf numFmtId="0" fontId="157" fillId="0" borderId="0"/>
    <xf numFmtId="0" fontId="157" fillId="0" borderId="0"/>
    <xf numFmtId="0" fontId="8" fillId="0" borderId="0"/>
    <xf numFmtId="0" fontId="20" fillId="0" borderId="0"/>
    <xf numFmtId="0" fontId="20" fillId="0" borderId="0"/>
    <xf numFmtId="0" fontId="159" fillId="0" borderId="0"/>
    <xf numFmtId="0" fontId="20" fillId="0" borderId="0"/>
    <xf numFmtId="0" fontId="157" fillId="0" borderId="0"/>
    <xf numFmtId="0" fontId="157" fillId="0" borderId="0"/>
    <xf numFmtId="0" fontId="20" fillId="0" borderId="0"/>
    <xf numFmtId="0" fontId="157" fillId="0" borderId="0"/>
    <xf numFmtId="0" fontId="3" fillId="0" borderId="0"/>
    <xf numFmtId="0" fontId="157" fillId="0" borderId="0"/>
    <xf numFmtId="0" fontId="3" fillId="0" borderId="0"/>
    <xf numFmtId="0" fontId="5" fillId="0" borderId="0"/>
    <xf numFmtId="0" fontId="5" fillId="0" borderId="0"/>
    <xf numFmtId="0" fontId="157" fillId="0" borderId="0"/>
    <xf numFmtId="0" fontId="157" fillId="0" borderId="0"/>
    <xf numFmtId="0" fontId="5" fillId="0" borderId="0"/>
    <xf numFmtId="0" fontId="5" fillId="0" borderId="0"/>
    <xf numFmtId="0" fontId="157" fillId="0" borderId="0"/>
    <xf numFmtId="0" fontId="157"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157" fillId="0" borderId="0"/>
    <xf numFmtId="0" fontId="157" fillId="0" borderId="0"/>
    <xf numFmtId="0" fontId="5" fillId="0" borderId="0"/>
    <xf numFmtId="0" fontId="20" fillId="0" borderId="0"/>
    <xf numFmtId="0" fontId="3"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5"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157" fillId="0" borderId="0"/>
    <xf numFmtId="0" fontId="20" fillId="0" borderId="0"/>
    <xf numFmtId="0" fontId="20" fillId="0" borderId="0"/>
    <xf numFmtId="0" fontId="20" fillId="0" borderId="0"/>
    <xf numFmtId="0" fontId="20" fillId="0" borderId="0"/>
    <xf numFmtId="0" fontId="5"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5"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1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20" fillId="0" borderId="0"/>
    <xf numFmtId="0" fontId="159" fillId="0" borderId="0"/>
    <xf numFmtId="0" fontId="221" fillId="0" borderId="0"/>
    <xf numFmtId="0" fontId="159" fillId="0" borderId="0"/>
    <xf numFmtId="0" fontId="20" fillId="0" borderId="0"/>
    <xf numFmtId="0" fontId="5" fillId="0" borderId="0"/>
    <xf numFmtId="0" fontId="221" fillId="0" borderId="0"/>
    <xf numFmtId="0" fontId="159" fillId="0" borderId="0"/>
    <xf numFmtId="0" fontId="5"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159" fillId="0" borderId="0"/>
    <xf numFmtId="0" fontId="20" fillId="0" borderId="0"/>
    <xf numFmtId="0" fontId="159" fillId="0" borderId="0"/>
    <xf numFmtId="0" fontId="157" fillId="0" borderId="0"/>
    <xf numFmtId="0" fontId="157" fillId="0" borderId="0"/>
    <xf numFmtId="0" fontId="159" fillId="0" borderId="0"/>
    <xf numFmtId="0" fontId="20" fillId="0" borderId="0"/>
    <xf numFmtId="0" fontId="4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20" fillId="0" borderId="0"/>
    <xf numFmtId="0" fontId="157" fillId="0" borderId="0"/>
    <xf numFmtId="0" fontId="157"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20"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158" fillId="0" borderId="0"/>
    <xf numFmtId="0" fontId="157" fillId="0" borderId="0"/>
    <xf numFmtId="0" fontId="5" fillId="0" borderId="0"/>
    <xf numFmtId="0" fontId="158" fillId="0" borderId="0"/>
    <xf numFmtId="0" fontId="3" fillId="0" borderId="0"/>
    <xf numFmtId="0" fontId="20" fillId="0" borderId="0"/>
    <xf numFmtId="0" fontId="20" fillId="0" borderId="0"/>
    <xf numFmtId="0" fontId="3"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20"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157" fillId="0" borderId="0"/>
    <xf numFmtId="0" fontId="158" fillId="0" borderId="0"/>
    <xf numFmtId="0" fontId="158" fillId="0" borderId="0"/>
    <xf numFmtId="0" fontId="157" fillId="0" borderId="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7" fillId="24" borderId="122" applyNumberFormat="0" applyFont="0" applyAlignment="0" applyProtection="0"/>
    <xf numFmtId="0" fontId="116" fillId="24" borderId="122" applyNumberFormat="0" applyFont="0" applyAlignment="0" applyProtection="0"/>
    <xf numFmtId="0" fontId="157"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222"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22" borderId="119" applyNumberFormat="0" applyAlignment="0" applyProtection="0"/>
    <xf numFmtId="0" fontId="225"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58" borderId="119" applyNumberFormat="0" applyAlignment="0" applyProtection="0"/>
    <xf numFmtId="0" fontId="225" fillId="58" borderId="138" applyNumberFormat="0" applyAlignment="0" applyProtection="0"/>
    <xf numFmtId="0" fontId="150" fillId="2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6" fillId="58" borderId="138" applyNumberFormat="0" applyAlignment="0" applyProtection="0"/>
    <xf numFmtId="0" fontId="150" fillId="22" borderId="119" applyNumberFormat="0" applyAlignment="0" applyProtection="0"/>
    <xf numFmtId="0" fontId="226"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5" fillId="58" borderId="138" applyNumberFormat="0" applyAlignment="0" applyProtection="0"/>
    <xf numFmtId="40" fontId="227" fillId="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31" fillId="2" borderId="2"/>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180" fillId="0" borderId="0" applyFont="0" applyFill="0" applyBorder="0" applyAlignment="0" applyProtection="0"/>
    <xf numFmtId="9" fontId="3"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0" fontId="117" fillId="59" borderId="0">
      <alignment horizontal="center"/>
    </xf>
    <xf numFmtId="0" fontId="117" fillId="59" borderId="0">
      <alignment horizontal="center"/>
    </xf>
    <xf numFmtId="0" fontId="117" fillId="59" borderId="0">
      <alignment horizontal="center"/>
    </xf>
    <xf numFmtId="49" fontId="11" fillId="72" borderId="0">
      <alignment horizontal="center"/>
    </xf>
    <xf numFmtId="49" fontId="11" fillId="72" borderId="0">
      <alignment horizontal="center"/>
    </xf>
    <xf numFmtId="49" fontId="11" fillId="72" borderId="0">
      <alignment horizontal="center"/>
    </xf>
    <xf numFmtId="0" fontId="176" fillId="74" borderId="0">
      <alignment horizontal="center"/>
    </xf>
    <xf numFmtId="0" fontId="176" fillId="74" borderId="0">
      <alignment horizontal="center"/>
    </xf>
    <xf numFmtId="0" fontId="176" fillId="74" borderId="0">
      <alignment horizontal="center"/>
    </xf>
    <xf numFmtId="0" fontId="176" fillId="74" borderId="0">
      <alignment horizontal="centerContinuous"/>
    </xf>
    <xf numFmtId="0" fontId="176" fillId="74" borderId="0">
      <alignment horizontal="centerContinuous"/>
    </xf>
    <xf numFmtId="0" fontId="176" fillId="74" borderId="0">
      <alignment horizontal="centerContinuous"/>
    </xf>
    <xf numFmtId="0" fontId="129" fillId="72" borderId="0">
      <alignment horizontal="left"/>
    </xf>
    <xf numFmtId="0" fontId="129" fillId="72" borderId="0">
      <alignment horizontal="left"/>
    </xf>
    <xf numFmtId="0" fontId="129" fillId="72" borderId="0">
      <alignment horizontal="left"/>
    </xf>
    <xf numFmtId="49" fontId="129" fillId="72" borderId="0">
      <alignment horizontal="center"/>
    </xf>
    <xf numFmtId="49" fontId="129" fillId="72" borderId="0">
      <alignment horizontal="center"/>
    </xf>
    <xf numFmtId="49" fontId="129" fillId="72" borderId="0">
      <alignment horizontal="center"/>
    </xf>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29" fillId="72" borderId="0">
      <alignment horizontal="left"/>
    </xf>
    <xf numFmtId="49" fontId="129" fillId="72" borderId="0">
      <alignment horizontal="left"/>
    </xf>
    <xf numFmtId="49" fontId="129" fillId="72" borderId="0">
      <alignment horizontal="left"/>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right"/>
    </xf>
    <xf numFmtId="0" fontId="32" fillId="74" borderId="0">
      <alignment horizontal="right"/>
    </xf>
    <xf numFmtId="0" fontId="32" fillId="74" borderId="0">
      <alignment horizontal="right"/>
    </xf>
    <xf numFmtId="0" fontId="32" fillId="74" borderId="0">
      <alignment horizontal="right"/>
    </xf>
    <xf numFmtId="49" fontId="117" fillId="72" borderId="0">
      <alignment horizontal="left"/>
    </xf>
    <xf numFmtId="49" fontId="117" fillId="72" borderId="0">
      <alignment horizontal="left"/>
    </xf>
    <xf numFmtId="49" fontId="117" fillId="72" borderId="0">
      <alignment horizontal="left"/>
    </xf>
    <xf numFmtId="49" fontId="176" fillId="74" borderId="0">
      <alignment horizontal="right"/>
    </xf>
    <xf numFmtId="49" fontId="176" fillId="74" borderId="0">
      <alignment horizontal="right"/>
    </xf>
    <xf numFmtId="49" fontId="176" fillId="74" borderId="0">
      <alignment horizontal="right"/>
    </xf>
    <xf numFmtId="0" fontId="129" fillId="55" borderId="0">
      <alignment horizontal="center"/>
    </xf>
    <xf numFmtId="0" fontId="129" fillId="55" borderId="0">
      <alignment horizontal="center"/>
    </xf>
    <xf numFmtId="0" fontId="129" fillId="55" borderId="0">
      <alignment horizontal="center"/>
    </xf>
    <xf numFmtId="0" fontId="234" fillId="55" borderId="0">
      <alignment horizontal="center"/>
    </xf>
    <xf numFmtId="0" fontId="234" fillId="55" borderId="0">
      <alignment horizontal="center"/>
    </xf>
    <xf numFmtId="0" fontId="234" fillId="55" borderId="0">
      <alignment horizontal="center"/>
    </xf>
    <xf numFmtId="0" fontId="20" fillId="0" borderId="0"/>
    <xf numFmtId="0" fontId="20" fillId="0" borderId="0"/>
    <xf numFmtId="49" fontId="8" fillId="0" borderId="47" applyBorder="0">
      <alignment horizontal="center" vertical="center" wrapText="1"/>
    </xf>
    <xf numFmtId="0" fontId="235"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7"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7" fillId="0" borderId="140" applyNumberFormat="0" applyFill="0" applyAlignment="0" applyProtection="0"/>
    <xf numFmtId="0" fontId="237" fillId="0" borderId="123" applyNumberFormat="0" applyFill="0" applyAlignment="0" applyProtection="0"/>
    <xf numFmtId="0" fontId="239" fillId="0" borderId="140"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40" fillId="72" borderId="0">
      <alignment horizont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210" fillId="0" borderId="0" applyNumberFormat="0" applyFill="0" applyBorder="0" applyAlignment="0" applyProtection="0"/>
    <xf numFmtId="0" fontId="115"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 fillId="0" borderId="0"/>
    <xf numFmtId="44" fontId="256" fillId="0" borderId="0" applyFont="0" applyFill="0" applyBorder="0" applyAlignment="0" applyProtection="0"/>
  </cellStyleXfs>
  <cellXfs count="3098">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6" fillId="2" borderId="5" xfId="0" applyFont="1" applyFill="1" applyBorder="1" applyAlignment="1" applyProtection="1">
      <alignment horizontal="center"/>
      <protection locked="0"/>
    </xf>
    <xf numFmtId="0" fontId="26" fillId="2" borderId="6" xfId="0" applyFont="1" applyFill="1" applyBorder="1" applyAlignment="1" applyProtection="1">
      <alignment horizontal="center"/>
      <protection locked="0"/>
    </xf>
    <xf numFmtId="3" fontId="20" fillId="0" borderId="0" xfId="1" applyNumberFormat="1" applyFont="1" applyFill="1" applyBorder="1" applyProtection="1"/>
    <xf numFmtId="3" fontId="22" fillId="0" borderId="0" xfId="1" applyNumberFormat="1" applyFont="1" applyProtection="1"/>
    <xf numFmtId="0" fontId="20" fillId="0" borderId="0" xfId="0" applyFont="1" applyProtection="1"/>
    <xf numFmtId="3" fontId="20" fillId="0" borderId="0" xfId="1" applyNumberFormat="1" applyFont="1" applyProtection="1"/>
    <xf numFmtId="0" fontId="20" fillId="0" borderId="0" xfId="0" applyFont="1" applyFill="1" applyProtection="1"/>
    <xf numFmtId="0" fontId="20" fillId="0" borderId="0" xfId="1" applyFont="1" applyFill="1" applyProtection="1"/>
    <xf numFmtId="0" fontId="20" fillId="0" borderId="0" xfId="0" applyFont="1" applyAlignment="1" applyProtection="1">
      <alignment horizontal="center"/>
    </xf>
    <xf numFmtId="0" fontId="20" fillId="0" borderId="0" xfId="0" applyFont="1" applyAlignment="1" applyProtection="1">
      <alignment horizontal="center" vertical="center"/>
    </xf>
    <xf numFmtId="9" fontId="20" fillId="0" borderId="0" xfId="5" applyFont="1" applyFill="1" applyBorder="1" applyProtection="1"/>
    <xf numFmtId="0" fontId="20" fillId="0" borderId="0" xfId="0" applyFont="1" applyAlignment="1" applyProtection="1">
      <alignment vertical="center"/>
    </xf>
    <xf numFmtId="0" fontId="13" fillId="4" borderId="0" xfId="0" applyNumberFormat="1" applyFont="1" applyFill="1" applyAlignment="1" applyProtection="1"/>
    <xf numFmtId="171" fontId="13" fillId="0" borderId="0" xfId="0" applyNumberFormat="1" applyFont="1" applyFill="1" applyAlignment="1" applyProtection="1"/>
    <xf numFmtId="171" fontId="13" fillId="4" borderId="0" xfId="0" applyNumberFormat="1" applyFont="1" applyFill="1" applyAlignment="1" applyProtection="1"/>
    <xf numFmtId="165" fontId="0" fillId="2" borderId="0" xfId="0" applyNumberFormat="1" applyFill="1" applyBorder="1" applyProtection="1">
      <protection locked="0"/>
    </xf>
    <xf numFmtId="165" fontId="6" fillId="2" borderId="12" xfId="0" applyNumberFormat="1" applyFont="1" applyFill="1" applyBorder="1" applyAlignment="1" applyProtection="1">
      <alignment horizontal="center"/>
      <protection locked="0"/>
    </xf>
    <xf numFmtId="165" fontId="6" fillId="2" borderId="13" xfId="0" applyNumberFormat="1" applyFont="1" applyFill="1" applyBorder="1" applyAlignment="1" applyProtection="1">
      <alignment horizontal="center"/>
      <protection locked="0"/>
    </xf>
    <xf numFmtId="165" fontId="6"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Fill="1" applyBorder="1" applyProtection="1">
      <protection locked="0"/>
    </xf>
    <xf numFmtId="165" fontId="0" fillId="2" borderId="8" xfId="0" applyNumberFormat="1" applyFill="1" applyBorder="1" applyProtection="1">
      <protection locked="0"/>
    </xf>
    <xf numFmtId="165" fontId="13" fillId="2" borderId="6" xfId="0" applyNumberFormat="1" applyFont="1" applyFill="1" applyBorder="1" applyProtection="1">
      <protection locked="0"/>
    </xf>
    <xf numFmtId="165" fontId="13" fillId="2" borderId="5" xfId="0" applyNumberFormat="1" applyFont="1" applyFill="1" applyBorder="1" applyProtection="1">
      <protection locked="0"/>
    </xf>
    <xf numFmtId="165" fontId="13" fillId="2" borderId="20" xfId="0" applyNumberFormat="1" applyFont="1" applyFill="1" applyBorder="1" applyProtection="1">
      <protection locked="0"/>
    </xf>
    <xf numFmtId="165" fontId="13" fillId="2" borderId="13" xfId="0" applyNumberFormat="1" applyFont="1" applyFill="1" applyBorder="1" applyProtection="1">
      <protection locked="0"/>
    </xf>
    <xf numFmtId="165" fontId="13"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3" fillId="2" borderId="3" xfId="0" quotePrefix="1" applyNumberFormat="1" applyFont="1" applyFill="1" applyBorder="1" applyAlignment="1" applyProtection="1">
      <alignment horizontal="right" wrapText="1"/>
      <protection locked="0"/>
    </xf>
    <xf numFmtId="165" fontId="13"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applyProtection="1"/>
    <xf numFmtId="0" fontId="20" fillId="4" borderId="0" xfId="1" applyFont="1" applyFill="1" applyProtection="1"/>
    <xf numFmtId="0" fontId="0" fillId="4" borderId="0" xfId="0" applyFill="1" applyProtection="1"/>
    <xf numFmtId="0" fontId="75" fillId="4" borderId="0" xfId="0" applyNumberFormat="1" applyFont="1" applyFill="1" applyAlignment="1" applyProtection="1"/>
    <xf numFmtId="0" fontId="0" fillId="0" borderId="0" xfId="0" applyProtection="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19" fillId="3" borderId="0" xfId="0" applyFont="1" applyFill="1" applyProtection="1">
      <protection hidden="1"/>
    </xf>
    <xf numFmtId="0" fontId="5" fillId="3" borderId="0" xfId="0" applyFont="1" applyFill="1" applyProtection="1">
      <protection hidden="1"/>
    </xf>
    <xf numFmtId="0" fontId="19" fillId="3" borderId="0" xfId="0" applyFont="1" applyFill="1" applyAlignment="1" applyProtection="1">
      <alignment horizontal="center"/>
      <protection hidden="1"/>
    </xf>
    <xf numFmtId="0" fontId="19" fillId="3" borderId="0" xfId="0" applyFont="1" applyFill="1" applyAlignment="1" applyProtection="1">
      <alignment horizontal="left"/>
      <protection hidden="1"/>
    </xf>
    <xf numFmtId="0" fontId="71" fillId="3" borderId="0" xfId="0" applyFont="1" applyFill="1" applyProtection="1">
      <protection hidden="1"/>
    </xf>
    <xf numFmtId="0" fontId="22" fillId="3" borderId="0" xfId="0" applyFont="1" applyFill="1" applyAlignment="1" applyProtection="1">
      <alignment horizontal="center"/>
      <protection hidden="1"/>
    </xf>
    <xf numFmtId="1" fontId="19" fillId="3" borderId="0" xfId="0" applyNumberFormat="1" applyFont="1" applyFill="1" applyAlignment="1" applyProtection="1">
      <alignment horizontal="right"/>
      <protection hidden="1"/>
    </xf>
    <xf numFmtId="1" fontId="19" fillId="3" borderId="0" xfId="0" applyNumberFormat="1" applyFont="1" applyFill="1" applyAlignment="1" applyProtection="1">
      <alignment horizontal="left"/>
      <protection hidden="1"/>
    </xf>
    <xf numFmtId="0" fontId="71" fillId="3" borderId="0" xfId="0" applyFont="1" applyFill="1" applyAlignment="1" applyProtection="1">
      <alignment horizontal="left"/>
      <protection hidden="1"/>
    </xf>
    <xf numFmtId="0" fontId="6" fillId="3" borderId="0" xfId="0" applyFont="1" applyFill="1" applyProtection="1">
      <protection hidden="1"/>
    </xf>
    <xf numFmtId="0" fontId="6" fillId="3" borderId="0" xfId="0" applyFont="1" applyFill="1" applyAlignment="1" applyProtection="1">
      <alignment horizontal="center"/>
      <protection hidden="1"/>
    </xf>
    <xf numFmtId="0" fontId="68" fillId="3" borderId="0" xfId="0" applyFont="1" applyFill="1" applyProtection="1">
      <protection hidden="1"/>
    </xf>
    <xf numFmtId="0" fontId="20" fillId="3" borderId="13" xfId="0" applyFont="1" applyFill="1" applyBorder="1" applyProtection="1"/>
    <xf numFmtId="165" fontId="0" fillId="2" borderId="34" xfId="0" applyNumberFormat="1" applyFill="1" applyBorder="1" applyProtection="1">
      <protection locked="0"/>
    </xf>
    <xf numFmtId="0" fontId="13" fillId="2" borderId="0" xfId="0" applyNumberFormat="1" applyFont="1" applyFill="1" applyAlignment="1" applyProtection="1"/>
    <xf numFmtId="171" fontId="13" fillId="2" borderId="0" xfId="0" applyNumberFormat="1" applyFont="1" applyFill="1" applyAlignment="1" applyProtection="1"/>
    <xf numFmtId="0" fontId="15" fillId="0" borderId="0" xfId="0" applyFont="1" applyProtection="1"/>
    <xf numFmtId="165" fontId="42" fillId="3" borderId="3" xfId="0" applyNumberFormat="1" applyFont="1" applyFill="1" applyBorder="1" applyAlignment="1" applyProtection="1"/>
    <xf numFmtId="165" fontId="42" fillId="3" borderId="35" xfId="0" applyNumberFormat="1" applyFont="1" applyFill="1" applyBorder="1" applyAlignment="1" applyProtection="1"/>
    <xf numFmtId="0" fontId="5" fillId="3" borderId="0" xfId="0" applyFont="1" applyFill="1" applyProtection="1"/>
    <xf numFmtId="0" fontId="6" fillId="3" borderId="0" xfId="0" applyFont="1" applyFill="1"/>
    <xf numFmtId="0" fontId="7" fillId="3" borderId="0" xfId="0" applyFont="1" applyFill="1" applyAlignment="1" applyProtection="1">
      <alignment horizontal="left"/>
      <protection locked="0"/>
    </xf>
    <xf numFmtId="0" fontId="0" fillId="3" borderId="0" xfId="0" applyFill="1"/>
    <xf numFmtId="17" fontId="6" fillId="3" borderId="0" xfId="0" applyNumberFormat="1" applyFont="1" applyFill="1" applyAlignment="1" applyProtection="1">
      <alignment horizontal="center"/>
    </xf>
    <xf numFmtId="165" fontId="20" fillId="6" borderId="10" xfId="1" applyNumberFormat="1" applyFont="1" applyFill="1" applyBorder="1" applyProtection="1"/>
    <xf numFmtId="165" fontId="20" fillId="6" borderId="6" xfId="1" applyNumberFormat="1" applyFont="1" applyFill="1" applyBorder="1" applyProtection="1"/>
    <xf numFmtId="165" fontId="20" fillId="6" borderId="34" xfId="1" applyNumberFormat="1" applyFont="1" applyFill="1" applyBorder="1" applyProtection="1"/>
    <xf numFmtId="165" fontId="20" fillId="6" borderId="36" xfId="1" applyNumberFormat="1" applyFont="1" applyFill="1" applyBorder="1" applyProtection="1"/>
    <xf numFmtId="165" fontId="20" fillId="6" borderId="15" xfId="1" applyNumberFormat="1" applyFont="1" applyFill="1" applyBorder="1" applyProtection="1"/>
    <xf numFmtId="165" fontId="20" fillId="6" borderId="7" xfId="1" applyNumberFormat="1" applyFont="1" applyFill="1" applyBorder="1" applyProtection="1"/>
    <xf numFmtId="0" fontId="7" fillId="3" borderId="0" xfId="0" applyFont="1" applyFill="1" applyProtection="1"/>
    <xf numFmtId="0" fontId="20" fillId="3" borderId="0" xfId="0" applyFont="1" applyFill="1" applyProtection="1"/>
    <xf numFmtId="0" fontId="6" fillId="3" borderId="0" xfId="0" applyFont="1" applyFill="1" applyProtection="1"/>
    <xf numFmtId="0" fontId="28" fillId="3" borderId="0" xfId="0" applyFont="1" applyFill="1" applyProtection="1"/>
    <xf numFmtId="0" fontId="20" fillId="3" borderId="0" xfId="1" applyFont="1" applyFill="1" applyProtection="1"/>
    <xf numFmtId="0" fontId="22" fillId="3" borderId="0" xfId="1" applyFont="1" applyFill="1" applyProtection="1"/>
    <xf numFmtId="0" fontId="20" fillId="3" borderId="0" xfId="0" applyFont="1" applyFill="1" applyAlignment="1" applyProtection="1">
      <alignment horizontal="center"/>
    </xf>
    <xf numFmtId="0" fontId="22" fillId="3" borderId="0" xfId="1" applyFont="1" applyFill="1" applyAlignment="1" applyProtection="1">
      <alignment horizontal="left" vertical="center"/>
    </xf>
    <xf numFmtId="0" fontId="20" fillId="3" borderId="10" xfId="0" applyFont="1" applyFill="1" applyBorder="1" applyAlignment="1" applyProtection="1">
      <alignment horizontal="center"/>
    </xf>
    <xf numFmtId="0" fontId="20" fillId="3" borderId="38" xfId="1" applyFont="1" applyFill="1" applyBorder="1" applyProtection="1"/>
    <xf numFmtId="0" fontId="20" fillId="3" borderId="6" xfId="0" applyFont="1" applyFill="1" applyBorder="1" applyAlignment="1" applyProtection="1">
      <alignment horizontal="center"/>
    </xf>
    <xf numFmtId="0" fontId="20" fillId="3" borderId="27" xfId="1" applyFont="1" applyFill="1" applyBorder="1" applyProtection="1"/>
    <xf numFmtId="0" fontId="20" fillId="3" borderId="26" xfId="1" applyFont="1" applyFill="1" applyBorder="1" applyProtection="1"/>
    <xf numFmtId="0" fontId="20" fillId="3" borderId="9" xfId="0" applyFont="1" applyFill="1" applyBorder="1" applyAlignment="1" applyProtection="1">
      <alignment horizontal="center"/>
    </xf>
    <xf numFmtId="0" fontId="20" fillId="3" borderId="21" xfId="1" applyFont="1" applyFill="1" applyBorder="1" applyProtection="1"/>
    <xf numFmtId="0" fontId="20" fillId="3" borderId="19" xfId="1" applyFont="1" applyFill="1" applyBorder="1" applyProtection="1"/>
    <xf numFmtId="0" fontId="20" fillId="3" borderId="18" xfId="0" applyFont="1" applyFill="1" applyBorder="1" applyAlignment="1" applyProtection="1">
      <alignment horizontal="center"/>
    </xf>
    <xf numFmtId="0" fontId="20" fillId="3" borderId="29" xfId="1" applyFont="1" applyFill="1" applyBorder="1" applyProtection="1"/>
    <xf numFmtId="0" fontId="22" fillId="3" borderId="0" xfId="1" applyFont="1" applyFill="1" applyBorder="1" applyProtection="1"/>
    <xf numFmtId="0" fontId="20" fillId="3" borderId="8" xfId="1" applyFont="1" applyFill="1" applyBorder="1" applyAlignment="1" applyProtection="1">
      <alignment horizontal="center" vertical="center" wrapText="1"/>
    </xf>
    <xf numFmtId="17" fontId="22" fillId="3" borderId="0" xfId="0" applyNumberFormat="1" applyFont="1" applyFill="1" applyAlignment="1" applyProtection="1">
      <alignment horizontal="center"/>
    </xf>
    <xf numFmtId="0" fontId="20" fillId="3" borderId="0" xfId="0" applyFont="1" applyFill="1" applyBorder="1" applyProtection="1"/>
    <xf numFmtId="0" fontId="20" fillId="3" borderId="0" xfId="1" applyFont="1" applyFill="1" applyBorder="1" applyProtection="1"/>
    <xf numFmtId="0" fontId="20" fillId="3" borderId="0" xfId="1" applyFont="1" applyFill="1" applyBorder="1" applyAlignment="1" applyProtection="1">
      <alignment horizontal="center"/>
    </xf>
    <xf numFmtId="3" fontId="20" fillId="3" borderId="0" xfId="1" applyNumberFormat="1" applyFont="1" applyFill="1" applyProtection="1"/>
    <xf numFmtId="3" fontId="22" fillId="3" borderId="0" xfId="1" applyNumberFormat="1" applyFont="1" applyFill="1" applyProtection="1"/>
    <xf numFmtId="3" fontId="20" fillId="3" borderId="0" xfId="1" applyNumberFormat="1" applyFont="1" applyFill="1" applyBorder="1" applyProtection="1"/>
    <xf numFmtId="3" fontId="20" fillId="3" borderId="31" xfId="1" applyNumberFormat="1" applyFont="1" applyFill="1" applyBorder="1" applyAlignment="1" applyProtection="1">
      <alignment horizontal="center"/>
    </xf>
    <xf numFmtId="3" fontId="20" fillId="3" borderId="15" xfId="1" applyNumberFormat="1" applyFont="1" applyFill="1" applyBorder="1" applyAlignment="1" applyProtection="1">
      <alignment horizontal="center"/>
    </xf>
    <xf numFmtId="3" fontId="20" fillId="3" borderId="25" xfId="1" applyNumberFormat="1" applyFont="1" applyFill="1" applyBorder="1" applyAlignment="1" applyProtection="1">
      <alignment horizontal="center"/>
    </xf>
    <xf numFmtId="3" fontId="20" fillId="3" borderId="0" xfId="1" applyNumberFormat="1" applyFont="1" applyFill="1" applyBorder="1" applyAlignment="1" applyProtection="1">
      <alignment horizontal="center"/>
    </xf>
    <xf numFmtId="3" fontId="20" fillId="3" borderId="35" xfId="1" applyNumberFormat="1" applyFont="1" applyFill="1" applyBorder="1" applyAlignment="1" applyProtection="1">
      <alignment horizontal="center" vertical="center" wrapText="1"/>
    </xf>
    <xf numFmtId="3" fontId="20" fillId="3" borderId="1" xfId="1" applyNumberFormat="1" applyFont="1" applyFill="1" applyBorder="1" applyAlignment="1" applyProtection="1">
      <alignment horizontal="center" vertical="center" wrapText="1"/>
    </xf>
    <xf numFmtId="175" fontId="20" fillId="3" borderId="0" xfId="1" applyNumberFormat="1" applyFont="1" applyFill="1" applyProtection="1"/>
    <xf numFmtId="175" fontId="90" fillId="3" borderId="0" xfId="1" applyNumberFormat="1" applyFont="1" applyFill="1" applyProtection="1"/>
    <xf numFmtId="175" fontId="32" fillId="3" borderId="0" xfId="1" applyNumberFormat="1" applyFont="1" applyFill="1" applyBorder="1" applyAlignment="1" applyProtection="1">
      <alignment wrapText="1"/>
    </xf>
    <xf numFmtId="175" fontId="20" fillId="3" borderId="0" xfId="1" applyNumberFormat="1" applyFont="1" applyFill="1" applyBorder="1" applyProtection="1"/>
    <xf numFmtId="3" fontId="22" fillId="3" borderId="0" xfId="1" applyNumberFormat="1" applyFont="1" applyFill="1" applyBorder="1" applyAlignment="1" applyProtection="1">
      <alignment horizontal="right"/>
    </xf>
    <xf numFmtId="175" fontId="20" fillId="3" borderId="0" xfId="0" applyNumberFormat="1" applyFont="1" applyFill="1" applyProtection="1"/>
    <xf numFmtId="1" fontId="6" fillId="3" borderId="13" xfId="0" applyNumberFormat="1" applyFont="1" applyFill="1" applyBorder="1" applyAlignment="1" applyProtection="1">
      <alignment horizontal="center"/>
    </xf>
    <xf numFmtId="1" fontId="6" fillId="3" borderId="5" xfId="0" applyNumberFormat="1" applyFont="1" applyFill="1" applyBorder="1" applyAlignment="1" applyProtection="1">
      <alignment horizontal="center"/>
    </xf>
    <xf numFmtId="0" fontId="6" fillId="3" borderId="12" xfId="0" applyFont="1" applyFill="1" applyBorder="1" applyProtection="1"/>
    <xf numFmtId="165" fontId="6" fillId="6" borderId="40" xfId="0" applyNumberFormat="1" applyFont="1" applyFill="1" applyBorder="1" applyProtection="1"/>
    <xf numFmtId="165" fontId="6" fillId="6" borderId="14" xfId="0" applyNumberFormat="1" applyFont="1" applyFill="1" applyBorder="1" applyProtection="1"/>
    <xf numFmtId="165" fontId="6" fillId="6" borderId="13" xfId="0" applyNumberFormat="1" applyFont="1" applyFill="1" applyBorder="1" applyProtection="1"/>
    <xf numFmtId="165" fontId="6" fillId="6" borderId="5" xfId="0" applyNumberFormat="1" applyFont="1" applyFill="1" applyBorder="1" applyProtection="1"/>
    <xf numFmtId="0" fontId="6" fillId="3" borderId="13" xfId="0" applyFont="1" applyFill="1" applyBorder="1" applyProtection="1"/>
    <xf numFmtId="165" fontId="20" fillId="6" borderId="28" xfId="1" applyNumberFormat="1" applyFont="1" applyFill="1" applyBorder="1" applyProtection="1"/>
    <xf numFmtId="165" fontId="20" fillId="6" borderId="27" xfId="1" applyNumberFormat="1" applyFont="1" applyFill="1" applyBorder="1" applyProtection="1"/>
    <xf numFmtId="165" fontId="20" fillId="6" borderId="17" xfId="1" applyNumberFormat="1" applyFont="1" applyFill="1" applyBorder="1" applyProtection="1"/>
    <xf numFmtId="165" fontId="20" fillId="6" borderId="30" xfId="1" applyNumberFormat="1" applyFont="1" applyFill="1" applyBorder="1" applyProtection="1"/>
    <xf numFmtId="165" fontId="20" fillId="6" borderId="44" xfId="1" applyNumberFormat="1" applyFont="1" applyFill="1" applyBorder="1" applyProtection="1"/>
    <xf numFmtId="165" fontId="20" fillId="6" borderId="45" xfId="1" applyNumberFormat="1" applyFont="1" applyFill="1" applyBorder="1" applyProtection="1"/>
    <xf numFmtId="3" fontId="20" fillId="3" borderId="0" xfId="1" applyNumberFormat="1" applyFont="1" applyFill="1" applyAlignment="1" applyProtection="1">
      <alignment horizontal="right"/>
    </xf>
    <xf numFmtId="0" fontId="25" fillId="3" borderId="0" xfId="0" applyFont="1" applyFill="1" applyProtection="1"/>
    <xf numFmtId="0" fontId="20" fillId="3" borderId="0" xfId="0" applyFont="1" applyFill="1" applyAlignment="1" applyProtection="1">
      <alignment horizontal="center" vertical="center"/>
    </xf>
    <xf numFmtId="0" fontId="20" fillId="3" borderId="21" xfId="0" applyNumberFormat="1" applyFont="1" applyFill="1" applyBorder="1" applyAlignment="1" applyProtection="1">
      <alignment horizontal="right" vertical="center"/>
    </xf>
    <xf numFmtId="0" fontId="20" fillId="3" borderId="7" xfId="0" applyFont="1" applyFill="1" applyBorder="1" applyAlignment="1" applyProtection="1">
      <alignment horizontal="right" vertical="center"/>
    </xf>
    <xf numFmtId="0" fontId="20" fillId="3" borderId="5" xfId="0" applyFont="1" applyFill="1" applyBorder="1" applyAlignment="1" applyProtection="1">
      <alignment horizontal="right"/>
    </xf>
    <xf numFmtId="0" fontId="20" fillId="3" borderId="7" xfId="0" applyFont="1" applyFill="1" applyBorder="1" applyAlignment="1" applyProtection="1">
      <alignment horizontal="right"/>
    </xf>
    <xf numFmtId="0" fontId="20" fillId="3" borderId="8" xfId="0" applyFont="1" applyFill="1" applyBorder="1" applyAlignment="1" applyProtection="1">
      <alignment horizontal="right"/>
    </xf>
    <xf numFmtId="0" fontId="20" fillId="3" borderId="0" xfId="1" applyFont="1" applyFill="1" applyBorder="1" applyAlignment="1" applyProtection="1">
      <alignment horizontal="left" vertical="center" wrapText="1" shrinkToFit="1"/>
    </xf>
    <xf numFmtId="0" fontId="20" fillId="3" borderId="10" xfId="1" applyFont="1" applyFill="1" applyBorder="1" applyProtection="1"/>
    <xf numFmtId="0" fontId="20" fillId="3" borderId="8" xfId="1" applyFont="1" applyFill="1" applyBorder="1" applyAlignment="1" applyProtection="1">
      <alignment wrapText="1"/>
    </xf>
    <xf numFmtId="9" fontId="20" fillId="3" borderId="0" xfId="5" applyFont="1" applyFill="1" applyBorder="1" applyProtection="1"/>
    <xf numFmtId="0" fontId="89" fillId="3" borderId="0" xfId="0" applyFont="1" applyFill="1" applyAlignment="1" applyProtection="1">
      <alignment horizontal="center" vertical="center"/>
    </xf>
    <xf numFmtId="0" fontId="89" fillId="3" borderId="0" xfId="0" applyFont="1" applyFill="1" applyProtection="1"/>
    <xf numFmtId="17" fontId="6" fillId="3" borderId="0" xfId="0" applyNumberFormat="1" applyFont="1" applyFill="1" applyAlignment="1" applyProtection="1">
      <alignment horizontal="left"/>
    </xf>
    <xf numFmtId="0" fontId="32" fillId="3" borderId="33" xfId="1" applyFont="1" applyFill="1" applyBorder="1" applyAlignment="1" applyProtection="1">
      <alignment wrapText="1"/>
    </xf>
    <xf numFmtId="0" fontId="20" fillId="3" borderId="13" xfId="0"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wrapText="1"/>
    </xf>
    <xf numFmtId="0" fontId="20" fillId="3" borderId="13" xfId="0" applyFont="1" applyFill="1" applyBorder="1" applyAlignment="1" applyProtection="1">
      <alignment horizontal="center"/>
    </xf>
    <xf numFmtId="3" fontId="20" fillId="3" borderId="33" xfId="1" applyNumberFormat="1" applyFont="1" applyFill="1" applyBorder="1" applyAlignment="1" applyProtection="1">
      <alignment horizontal="center" vertical="center" wrapText="1"/>
    </xf>
    <xf numFmtId="0" fontId="35" fillId="3" borderId="8" xfId="0" applyFont="1" applyFill="1" applyBorder="1" applyAlignment="1" applyProtection="1">
      <alignment horizontal="center" vertical="center"/>
    </xf>
    <xf numFmtId="3" fontId="20" fillId="3" borderId="42" xfId="1" applyNumberFormat="1" applyFont="1" applyFill="1" applyBorder="1" applyAlignment="1" applyProtection="1">
      <alignment horizontal="center" vertical="center" wrapText="1"/>
    </xf>
    <xf numFmtId="0" fontId="20" fillId="3" borderId="33" xfId="0" applyNumberFormat="1" applyFont="1" applyFill="1" applyBorder="1" applyAlignment="1" applyProtection="1">
      <alignment horizontal="right" vertical="center"/>
    </xf>
    <xf numFmtId="0" fontId="9" fillId="3" borderId="0" xfId="0" applyFont="1" applyFill="1" applyProtection="1"/>
    <xf numFmtId="0" fontId="0" fillId="3" borderId="0" xfId="0" applyFill="1" applyProtection="1"/>
    <xf numFmtId="0" fontId="6" fillId="3" borderId="0" xfId="0" applyFont="1" applyFill="1" applyAlignment="1" applyProtection="1">
      <alignment horizontal="right"/>
    </xf>
    <xf numFmtId="17" fontId="6" fillId="3" borderId="0" xfId="0" applyNumberFormat="1" applyFont="1" applyFill="1" applyProtection="1"/>
    <xf numFmtId="0" fontId="6" fillId="3" borderId="13" xfId="0" applyFont="1" applyFill="1" applyBorder="1" applyAlignment="1" applyProtection="1">
      <alignment horizontal="center"/>
    </xf>
    <xf numFmtId="0" fontId="6" fillId="3" borderId="0" xfId="0" applyFont="1" applyFill="1" applyBorder="1" applyAlignment="1" applyProtection="1">
      <alignment horizontal="center"/>
    </xf>
    <xf numFmtId="0" fontId="6" fillId="3" borderId="14" xfId="0" applyFont="1" applyFill="1" applyBorder="1" applyAlignment="1" applyProtection="1">
      <alignment horizontal="right"/>
    </xf>
    <xf numFmtId="175" fontId="0" fillId="3" borderId="0" xfId="0" applyNumberFormat="1" applyFill="1" applyProtection="1"/>
    <xf numFmtId="0" fontId="7" fillId="3" borderId="0" xfId="0" applyFont="1" applyFill="1" applyBorder="1" applyProtection="1"/>
    <xf numFmtId="0" fontId="6" fillId="3" borderId="3" xfId="0" applyFont="1" applyFill="1" applyBorder="1" applyAlignment="1" applyProtection="1">
      <alignment horizontal="left"/>
    </xf>
    <xf numFmtId="0" fontId="6" fillId="3" borderId="0" xfId="0" applyFont="1" applyFill="1" applyBorder="1" applyProtection="1"/>
    <xf numFmtId="0" fontId="6" fillId="3" borderId="35" xfId="0" applyFont="1" applyFill="1" applyBorder="1" applyAlignment="1" applyProtection="1">
      <alignment horizontal="center"/>
    </xf>
    <xf numFmtId="0" fontId="0" fillId="3" borderId="0" xfId="0" applyFill="1" applyBorder="1" applyProtection="1">
      <protection hidden="1"/>
    </xf>
    <xf numFmtId="0" fontId="96" fillId="3" borderId="0" xfId="0" applyFont="1" applyFill="1" applyBorder="1" applyProtection="1">
      <protection hidden="1"/>
    </xf>
    <xf numFmtId="0" fontId="19" fillId="3" borderId="0" xfId="0" applyFont="1" applyFill="1" applyAlignment="1" applyProtection="1">
      <protection hidden="1"/>
    </xf>
    <xf numFmtId="0" fontId="5" fillId="3" borderId="0" xfId="0" applyFont="1" applyFill="1" applyAlignment="1" applyProtection="1">
      <alignment horizontal="center"/>
      <protection hidden="1"/>
    </xf>
    <xf numFmtId="0" fontId="5" fillId="3" borderId="0" xfId="0" applyFont="1" applyFill="1" applyAlignment="1" applyProtection="1">
      <alignment horizontal="left"/>
      <protection hidden="1"/>
    </xf>
    <xf numFmtId="0" fontId="68" fillId="3" borderId="0" xfId="0" applyFont="1" applyFill="1" applyAlignment="1" applyProtection="1">
      <alignment shrinkToFit="1"/>
      <protection hidden="1"/>
    </xf>
    <xf numFmtId="0" fontId="0" fillId="3" borderId="0" xfId="0" applyFill="1" applyAlignment="1" applyProtection="1">
      <alignment shrinkToFit="1"/>
      <protection hidden="1"/>
    </xf>
    <xf numFmtId="0" fontId="39" fillId="3" borderId="0" xfId="0" applyFont="1" applyFill="1"/>
    <xf numFmtId="0" fontId="19" fillId="3" borderId="3" xfId="0" applyFont="1" applyFill="1" applyBorder="1" applyAlignment="1" applyProtection="1">
      <alignment horizontal="left"/>
      <protection hidden="1"/>
    </xf>
    <xf numFmtId="0" fontId="71" fillId="3" borderId="3" xfId="0" applyFont="1" applyFill="1" applyBorder="1" applyProtection="1">
      <protection hidden="1"/>
    </xf>
    <xf numFmtId="0" fontId="19" fillId="3" borderId="3" xfId="0" applyFont="1" applyFill="1" applyBorder="1" applyProtection="1">
      <protection hidden="1"/>
    </xf>
    <xf numFmtId="165" fontId="0" fillId="6" borderId="3" xfId="0" applyNumberFormat="1" applyFill="1" applyBorder="1" applyProtection="1"/>
    <xf numFmtId="165" fontId="0" fillId="6" borderId="1" xfId="0" applyNumberFormat="1" applyFill="1" applyBorder="1" applyProtection="1"/>
    <xf numFmtId="165" fontId="6" fillId="6" borderId="55" xfId="0" applyNumberFormat="1" applyFont="1" applyFill="1" applyBorder="1" applyProtection="1"/>
    <xf numFmtId="0" fontId="6" fillId="3" borderId="3" xfId="0" applyFont="1" applyFill="1" applyBorder="1" applyAlignment="1" applyProtection="1">
      <alignment horizontal="center"/>
    </xf>
    <xf numFmtId="0" fontId="27" fillId="3" borderId="4" xfId="0" applyFont="1" applyFill="1" applyBorder="1" applyAlignment="1" applyProtection="1">
      <alignment horizontal="center"/>
    </xf>
    <xf numFmtId="1" fontId="6" fillId="3" borderId="3" xfId="0" applyNumberFormat="1" applyFont="1" applyFill="1" applyBorder="1" applyAlignment="1" applyProtection="1">
      <alignment horizontal="center"/>
    </xf>
    <xf numFmtId="0" fontId="6" fillId="3" borderId="3" xfId="0" applyFont="1" applyFill="1" applyBorder="1" applyProtection="1"/>
    <xf numFmtId="0" fontId="6" fillId="3" borderId="4" xfId="0" applyFont="1" applyFill="1" applyBorder="1" applyProtection="1"/>
    <xf numFmtId="1" fontId="6" fillId="3" borderId="1" xfId="0" applyNumberFormat="1" applyFont="1" applyFill="1" applyBorder="1" applyAlignment="1" applyProtection="1">
      <alignment horizontal="center"/>
    </xf>
    <xf numFmtId="0" fontId="6" fillId="3" borderId="2" xfId="0" applyFont="1" applyFill="1" applyBorder="1" applyProtection="1"/>
    <xf numFmtId="1" fontId="6" fillId="3" borderId="56" xfId="0" applyNumberFormat="1" applyFont="1" applyFill="1" applyBorder="1" applyAlignment="1" applyProtection="1">
      <alignment horizontal="center"/>
    </xf>
    <xf numFmtId="0" fontId="6" fillId="3" borderId="57" xfId="0" applyFont="1" applyFill="1" applyBorder="1" applyProtection="1"/>
    <xf numFmtId="1" fontId="6" fillId="3" borderId="54" xfId="0" applyNumberFormat="1" applyFont="1" applyFill="1" applyBorder="1" applyAlignment="1" applyProtection="1">
      <alignment horizontal="center"/>
    </xf>
    <xf numFmtId="0" fontId="27" fillId="3" borderId="1" xfId="0" applyFont="1" applyFill="1" applyBorder="1" applyAlignment="1" applyProtection="1">
      <alignment horizontal="center"/>
    </xf>
    <xf numFmtId="1" fontId="6" fillId="3" borderId="50" xfId="0" applyNumberFormat="1" applyFont="1" applyFill="1" applyBorder="1" applyAlignment="1" applyProtection="1">
      <alignment horizontal="center"/>
    </xf>
    <xf numFmtId="0" fontId="6" fillId="3" borderId="48" xfId="0" applyFont="1" applyFill="1" applyBorder="1" applyProtection="1"/>
    <xf numFmtId="1" fontId="6" fillId="3" borderId="57" xfId="0" applyNumberFormat="1" applyFont="1" applyFill="1" applyBorder="1" applyAlignment="1" applyProtection="1">
      <alignment horizontal="center"/>
    </xf>
    <xf numFmtId="0" fontId="6" fillId="3" borderId="55" xfId="0" applyFont="1" applyFill="1" applyBorder="1" applyProtection="1"/>
    <xf numFmtId="0" fontId="29" fillId="3" borderId="0" xfId="0" applyFont="1" applyFill="1" applyProtection="1"/>
    <xf numFmtId="0" fontId="6" fillId="3" borderId="1" xfId="0" applyFont="1" applyFill="1" applyBorder="1" applyAlignment="1" applyProtection="1">
      <alignment horizontal="center"/>
    </xf>
    <xf numFmtId="165" fontId="0" fillId="3" borderId="2" xfId="0" applyNumberFormat="1" applyFill="1" applyBorder="1" applyProtection="1"/>
    <xf numFmtId="0" fontId="9" fillId="3" borderId="0" xfId="0" applyNumberFormat="1" applyFont="1" applyFill="1" applyBorder="1" applyAlignment="1" applyProtection="1">
      <alignment horizontal="left"/>
    </xf>
    <xf numFmtId="0" fontId="0" fillId="3" borderId="0" xfId="0" applyFill="1" applyBorder="1" applyProtection="1"/>
    <xf numFmtId="0" fontId="17" fillId="3" borderId="0" xfId="0" applyFont="1" applyFill="1" applyBorder="1" applyAlignment="1" applyProtection="1"/>
    <xf numFmtId="0" fontId="0" fillId="3" borderId="3" xfId="0" applyFill="1" applyBorder="1" applyProtection="1"/>
    <xf numFmtId="0" fontId="0" fillId="3" borderId="20" xfId="0" applyFill="1" applyBorder="1" applyProtection="1"/>
    <xf numFmtId="0" fontId="6" fillId="3" borderId="7" xfId="0" applyFont="1" applyFill="1" applyBorder="1" applyAlignment="1" applyProtection="1">
      <alignment horizontal="center"/>
    </xf>
    <xf numFmtId="0" fontId="6" fillId="3" borderId="5" xfId="0" applyFont="1" applyFill="1" applyBorder="1" applyAlignment="1" applyProtection="1">
      <alignment horizontal="center"/>
    </xf>
    <xf numFmtId="0" fontId="0" fillId="3" borderId="11" xfId="0" applyFill="1" applyBorder="1" applyProtection="1"/>
    <xf numFmtId="0" fontId="6" fillId="3" borderId="11" xfId="0" applyFont="1" applyFill="1" applyBorder="1" applyAlignment="1" applyProtection="1">
      <alignment horizontal="center"/>
    </xf>
    <xf numFmtId="165" fontId="6" fillId="6" borderId="6" xfId="0" applyNumberFormat="1" applyFont="1" applyFill="1" applyBorder="1" applyProtection="1"/>
    <xf numFmtId="165" fontId="0" fillId="3" borderId="0" xfId="0" applyNumberFormat="1" applyFill="1" applyBorder="1" applyProtection="1"/>
    <xf numFmtId="165" fontId="6" fillId="3" borderId="7" xfId="0" applyNumberFormat="1" applyFont="1" applyFill="1" applyBorder="1" applyProtection="1"/>
    <xf numFmtId="165" fontId="6" fillId="6" borderId="3" xfId="0" applyNumberFormat="1" applyFont="1" applyFill="1" applyBorder="1" applyProtection="1"/>
    <xf numFmtId="0" fontId="25" fillId="3" borderId="0" xfId="0" applyFont="1" applyFill="1" applyBorder="1" applyProtection="1"/>
    <xf numFmtId="0" fontId="6" fillId="3" borderId="0" xfId="0" applyFont="1" applyFill="1" applyBorder="1" applyAlignment="1" applyProtection="1">
      <alignment horizontal="centerContinuous"/>
    </xf>
    <xf numFmtId="0" fontId="6" fillId="3" borderId="15" xfId="0" applyFont="1" applyFill="1" applyBorder="1" applyAlignment="1" applyProtection="1">
      <alignment horizontal="center"/>
    </xf>
    <xf numFmtId="0" fontId="6" fillId="3" borderId="3" xfId="0" quotePrefix="1" applyFont="1" applyFill="1" applyBorder="1" applyAlignment="1" applyProtection="1">
      <alignment horizontal="center" wrapText="1"/>
    </xf>
    <xf numFmtId="0" fontId="82" fillId="3" borderId="0" xfId="0" applyNumberFormat="1" applyFont="1" applyFill="1" applyAlignment="1" applyProtection="1"/>
    <xf numFmtId="0" fontId="58" fillId="3" borderId="0" xfId="0" applyNumberFormat="1" applyFont="1" applyFill="1" applyAlignment="1" applyProtection="1"/>
    <xf numFmtId="0" fontId="84" fillId="3" borderId="0" xfId="0" applyNumberFormat="1" applyFont="1" applyFill="1" applyAlignment="1" applyProtection="1"/>
    <xf numFmtId="0" fontId="61" fillId="3" borderId="0" xfId="0" applyNumberFormat="1" applyFont="1" applyFill="1" applyAlignment="1" applyProtection="1"/>
    <xf numFmtId="0" fontId="75" fillId="3" borderId="0" xfId="0" applyNumberFormat="1" applyFont="1" applyFill="1" applyAlignment="1" applyProtection="1"/>
    <xf numFmtId="0" fontId="86" fillId="3" borderId="0" xfId="0" applyNumberFormat="1" applyFont="1" applyFill="1" applyAlignment="1" applyProtection="1"/>
    <xf numFmtId="0" fontId="62" fillId="3" borderId="0" xfId="0" applyNumberFormat="1" applyFont="1" applyFill="1" applyAlignment="1" applyProtection="1"/>
    <xf numFmtId="0" fontId="73" fillId="3" borderId="0" xfId="0" applyNumberFormat="1" applyFont="1" applyFill="1" applyAlignment="1" applyProtection="1"/>
    <xf numFmtId="0" fontId="74" fillId="3" borderId="0" xfId="0" applyNumberFormat="1" applyFont="1" applyFill="1" applyAlignment="1" applyProtection="1"/>
    <xf numFmtId="175" fontId="93" fillId="3" borderId="0" xfId="0" applyNumberFormat="1" applyFont="1" applyFill="1" applyAlignment="1" applyProtection="1"/>
    <xf numFmtId="165" fontId="42" fillId="3" borderId="0" xfId="0" applyNumberFormat="1" applyFont="1" applyFill="1" applyAlignment="1" applyProtection="1"/>
    <xf numFmtId="165" fontId="45" fillId="3" borderId="0" xfId="0" applyNumberFormat="1" applyFont="1" applyFill="1" applyBorder="1" applyAlignment="1" applyProtection="1">
      <alignment wrapText="1"/>
    </xf>
    <xf numFmtId="165" fontId="42" fillId="3" borderId="1" xfId="0" applyNumberFormat="1" applyFont="1" applyFill="1" applyBorder="1" applyAlignment="1" applyProtection="1"/>
    <xf numFmtId="165" fontId="42" fillId="3" borderId="0" xfId="0" applyNumberFormat="1" applyFont="1" applyFill="1" applyBorder="1" applyAlignment="1" applyProtection="1"/>
    <xf numFmtId="165" fontId="49" fillId="3" borderId="0" xfId="0" applyNumberFormat="1" applyFont="1" applyFill="1" applyBorder="1" applyAlignment="1" applyProtection="1">
      <alignment wrapText="1"/>
    </xf>
    <xf numFmtId="165" fontId="25" fillId="3" borderId="0" xfId="0" applyNumberFormat="1" applyFont="1" applyFill="1" applyBorder="1" applyAlignment="1" applyProtection="1">
      <alignment horizontal="right"/>
    </xf>
    <xf numFmtId="165" fontId="42" fillId="3" borderId="53" xfId="0" applyNumberFormat="1" applyFont="1" applyFill="1" applyBorder="1" applyAlignment="1" applyProtection="1"/>
    <xf numFmtId="165" fontId="42" fillId="3" borderId="2" xfId="0" applyNumberFormat="1" applyFont="1" applyFill="1" applyBorder="1" applyAlignment="1" applyProtection="1"/>
    <xf numFmtId="165" fontId="42" fillId="3" borderId="64" xfId="0" applyNumberFormat="1" applyFont="1" applyFill="1" applyBorder="1" applyAlignment="1" applyProtection="1"/>
    <xf numFmtId="165" fontId="42" fillId="3" borderId="57" xfId="0" applyNumberFormat="1" applyFont="1" applyFill="1" applyBorder="1" applyAlignment="1" applyProtection="1"/>
    <xf numFmtId="165" fontId="42" fillId="3" borderId="65" xfId="0" applyNumberFormat="1" applyFont="1" applyFill="1" applyBorder="1" applyAlignment="1" applyProtection="1"/>
    <xf numFmtId="165" fontId="45" fillId="3" borderId="47" xfId="0" applyNumberFormat="1" applyFont="1" applyFill="1" applyBorder="1" applyAlignment="1" applyProtection="1">
      <alignment wrapText="1"/>
    </xf>
    <xf numFmtId="165" fontId="42" fillId="3" borderId="66" xfId="0" applyNumberFormat="1" applyFont="1" applyFill="1" applyBorder="1" applyAlignment="1" applyProtection="1"/>
    <xf numFmtId="165" fontId="45" fillId="3" borderId="67" xfId="0" applyNumberFormat="1" applyFont="1" applyFill="1" applyBorder="1" applyAlignment="1" applyProtection="1">
      <alignment wrapText="1"/>
    </xf>
    <xf numFmtId="165" fontId="49" fillId="3" borderId="68" xfId="0" applyNumberFormat="1" applyFont="1" applyFill="1" applyBorder="1" applyAlignment="1" applyProtection="1">
      <alignment wrapText="1"/>
    </xf>
    <xf numFmtId="165" fontId="42" fillId="3" borderId="69" xfId="0" applyNumberFormat="1" applyFont="1" applyFill="1" applyBorder="1" applyAlignment="1" applyProtection="1"/>
    <xf numFmtId="165" fontId="13" fillId="3" borderId="0" xfId="0" applyNumberFormat="1" applyFont="1" applyFill="1" applyAlignment="1" applyProtection="1"/>
    <xf numFmtId="165" fontId="25" fillId="3" borderId="0" xfId="0" applyNumberFormat="1" applyFont="1" applyFill="1" applyBorder="1" applyAlignment="1" applyProtection="1"/>
    <xf numFmtId="165" fontId="13" fillId="3" borderId="0" xfId="0" applyNumberFormat="1" applyFont="1" applyFill="1" applyBorder="1" applyAlignment="1" applyProtection="1"/>
    <xf numFmtId="0" fontId="9" fillId="3" borderId="70" xfId="0" applyNumberFormat="1" applyFont="1" applyFill="1" applyBorder="1" applyAlignment="1" applyProtection="1"/>
    <xf numFmtId="0" fontId="48" fillId="3" borderId="71" xfId="0" applyNumberFormat="1" applyFont="1" applyFill="1" applyBorder="1" applyAlignment="1" applyProtection="1"/>
    <xf numFmtId="0" fontId="9" fillId="3" borderId="0" xfId="0" applyNumberFormat="1" applyFont="1" applyFill="1" applyBorder="1" applyAlignment="1" applyProtection="1"/>
    <xf numFmtId="0" fontId="48" fillId="3" borderId="0" xfId="0" applyNumberFormat="1" applyFont="1" applyFill="1" applyBorder="1" applyAlignment="1" applyProtection="1"/>
    <xf numFmtId="0" fontId="9" fillId="3" borderId="72" xfId="0" applyNumberFormat="1" applyFont="1" applyFill="1" applyBorder="1" applyAlignment="1" applyProtection="1">
      <alignment horizontal="left"/>
    </xf>
    <xf numFmtId="0" fontId="9" fillId="3" borderId="73" xfId="0" applyNumberFormat="1" applyFont="1" applyFill="1" applyBorder="1" applyAlignment="1" applyProtection="1">
      <alignment horizontal="right"/>
    </xf>
    <xf numFmtId="165" fontId="9" fillId="3" borderId="0" xfId="0" applyNumberFormat="1" applyFont="1" applyFill="1" applyBorder="1" applyAlignment="1" applyProtection="1"/>
    <xf numFmtId="165" fontId="47" fillId="3" borderId="0" xfId="0" applyNumberFormat="1" applyFont="1" applyFill="1" applyAlignment="1" applyProtection="1"/>
    <xf numFmtId="165" fontId="42" fillId="3" borderId="74" xfId="0" applyNumberFormat="1" applyFont="1" applyFill="1" applyBorder="1" applyAlignment="1" applyProtection="1">
      <alignment horizontal="center"/>
    </xf>
    <xf numFmtId="165" fontId="42" fillId="3" borderId="68" xfId="0" applyNumberFormat="1" applyFont="1" applyFill="1" applyBorder="1" applyAlignment="1" applyProtection="1">
      <alignment horizontal="center"/>
    </xf>
    <xf numFmtId="165" fontId="48" fillId="3" borderId="0" xfId="0" applyNumberFormat="1" applyFont="1" applyFill="1" applyBorder="1" applyAlignment="1" applyProtection="1"/>
    <xf numFmtId="165" fontId="47" fillId="3" borderId="70" xfId="0" applyNumberFormat="1" applyFont="1" applyFill="1" applyBorder="1" applyAlignment="1" applyProtection="1"/>
    <xf numFmtId="165" fontId="45" fillId="3" borderId="0" xfId="0" applyNumberFormat="1" applyFont="1" applyFill="1" applyBorder="1" applyAlignment="1" applyProtection="1"/>
    <xf numFmtId="165" fontId="42" fillId="3" borderId="48" xfId="0" applyNumberFormat="1" applyFont="1" applyFill="1" applyBorder="1" applyAlignment="1" applyProtection="1"/>
    <xf numFmtId="165" fontId="75" fillId="3" borderId="0" xfId="0" applyNumberFormat="1" applyFont="1" applyFill="1" applyAlignment="1" applyProtection="1"/>
    <xf numFmtId="165" fontId="77" fillId="3" borderId="0" xfId="0" applyNumberFormat="1" applyFont="1" applyFill="1" applyAlignment="1" applyProtection="1">
      <alignment wrapText="1"/>
    </xf>
    <xf numFmtId="171" fontId="75" fillId="3" borderId="0" xfId="0" applyNumberFormat="1" applyFont="1" applyFill="1" applyAlignment="1" applyProtection="1"/>
    <xf numFmtId="0" fontId="13" fillId="3" borderId="0" xfId="0" applyNumberFormat="1" applyFont="1" applyFill="1" applyAlignment="1" applyProtection="1"/>
    <xf numFmtId="171" fontId="13" fillId="3" borderId="0" xfId="0" applyNumberFormat="1" applyFont="1" applyFill="1" applyAlignment="1" applyProtection="1"/>
    <xf numFmtId="0" fontId="81" fillId="3" borderId="0" xfId="0" applyNumberFormat="1" applyFont="1" applyFill="1" applyAlignment="1" applyProtection="1"/>
    <xf numFmtId="3" fontId="20" fillId="3" borderId="22" xfId="1" applyNumberFormat="1" applyFont="1" applyFill="1" applyBorder="1" applyAlignment="1" applyProtection="1">
      <alignment horizontal="center" vertical="center" wrapText="1"/>
    </xf>
    <xf numFmtId="3" fontId="20" fillId="3" borderId="11" xfId="1" applyNumberFormat="1" applyFont="1" applyFill="1" applyBorder="1" applyAlignment="1" applyProtection="1">
      <alignment horizontal="center" vertical="center" wrapText="1"/>
    </xf>
    <xf numFmtId="3" fontId="20" fillId="3" borderId="45" xfId="1" applyNumberFormat="1" applyFont="1" applyFill="1" applyBorder="1" applyAlignment="1" applyProtection="1">
      <alignment horizontal="center"/>
    </xf>
    <xf numFmtId="3" fontId="20" fillId="3" borderId="75" xfId="1" applyNumberFormat="1" applyFont="1" applyFill="1" applyBorder="1" applyAlignment="1" applyProtection="1">
      <alignment horizontal="center" vertical="center" wrapText="1"/>
    </xf>
    <xf numFmtId="3" fontId="20" fillId="3" borderId="76" xfId="1" applyNumberFormat="1" applyFont="1" applyFill="1" applyBorder="1" applyAlignment="1" applyProtection="1">
      <alignment horizontal="center" vertical="center" wrapText="1"/>
    </xf>
    <xf numFmtId="0" fontId="39" fillId="3" borderId="0" xfId="0" applyFont="1" applyFill="1" applyProtection="1">
      <protection hidden="1"/>
    </xf>
    <xf numFmtId="0" fontId="6" fillId="3" borderId="3" xfId="0" applyFont="1" applyFill="1" applyBorder="1" applyProtection="1">
      <protection hidden="1"/>
    </xf>
    <xf numFmtId="2" fontId="40" fillId="3" borderId="0" xfId="0" applyNumberFormat="1" applyFont="1" applyFill="1" applyProtection="1"/>
    <xf numFmtId="17" fontId="107" fillId="3" borderId="0" xfId="0" applyNumberFormat="1" applyFont="1" applyFill="1" applyProtection="1">
      <protection hidden="1"/>
    </xf>
    <xf numFmtId="0" fontId="95" fillId="3" borderId="3" xfId="0" applyFont="1" applyFill="1" applyBorder="1" applyAlignment="1" applyProtection="1">
      <protection hidden="1"/>
    </xf>
    <xf numFmtId="0" fontId="71" fillId="3" borderId="3" xfId="0" applyFont="1" applyFill="1" applyBorder="1" applyAlignment="1" applyProtection="1">
      <protection hidden="1"/>
    </xf>
    <xf numFmtId="0" fontId="95" fillId="7" borderId="3" xfId="0" applyFont="1" applyFill="1" applyBorder="1" applyAlignment="1" applyProtection="1">
      <alignment horizontal="left"/>
      <protection hidden="1"/>
    </xf>
    <xf numFmtId="0" fontId="71" fillId="7" borderId="3" xfId="0" applyFont="1" applyFill="1" applyBorder="1" applyProtection="1">
      <protection hidden="1"/>
    </xf>
    <xf numFmtId="1" fontId="19" fillId="3" borderId="3" xfId="0" applyNumberFormat="1" applyFont="1" applyFill="1" applyBorder="1" applyAlignment="1" applyProtection="1">
      <alignment horizontal="left"/>
      <protection hidden="1"/>
    </xf>
    <xf numFmtId="0" fontId="39" fillId="3" borderId="0" xfId="0" applyNumberFormat="1" applyFont="1" applyFill="1" applyBorder="1" applyAlignment="1" applyProtection="1">
      <protection hidden="1"/>
    </xf>
    <xf numFmtId="0" fontId="6" fillId="7" borderId="3" xfId="0" applyFont="1" applyFill="1" applyBorder="1" applyProtection="1">
      <protection hidden="1"/>
    </xf>
    <xf numFmtId="175" fontId="82" fillId="3" borderId="0" xfId="0" applyNumberFormat="1" applyFont="1" applyFill="1" applyAlignment="1" applyProtection="1"/>
    <xf numFmtId="175" fontId="14" fillId="3" borderId="0" xfId="0" applyNumberFormat="1" applyFont="1" applyFill="1" applyAlignment="1" applyProtection="1"/>
    <xf numFmtId="0" fontId="12" fillId="3" borderId="0" xfId="0" applyFont="1" applyFill="1" applyProtection="1">
      <protection hidden="1"/>
    </xf>
    <xf numFmtId="0" fontId="12" fillId="3" borderId="0" xfId="0" applyFont="1" applyFill="1" applyBorder="1" applyProtection="1">
      <protection hidden="1"/>
    </xf>
    <xf numFmtId="0" fontId="11" fillId="3" borderId="0" xfId="0" applyFont="1" applyFill="1" applyProtection="1">
      <protection hidden="1"/>
    </xf>
    <xf numFmtId="49" fontId="12" fillId="3" borderId="0" xfId="0" applyNumberFormat="1" applyFont="1" applyFill="1" applyProtection="1">
      <protection hidden="1"/>
    </xf>
    <xf numFmtId="0" fontId="112" fillId="3" borderId="0" xfId="0" applyFont="1" applyFill="1" applyProtection="1">
      <protection hidden="1"/>
    </xf>
    <xf numFmtId="0" fontId="12" fillId="7" borderId="3" xfId="0" applyFont="1" applyFill="1" applyBorder="1" applyProtection="1">
      <protection hidden="1"/>
    </xf>
    <xf numFmtId="175" fontId="90" fillId="3" borderId="0" xfId="1" applyNumberFormat="1" applyFont="1" applyFill="1" applyBorder="1" applyAlignment="1" applyProtection="1">
      <alignment horizontal="right" vertical="center"/>
    </xf>
    <xf numFmtId="0" fontId="7" fillId="3" borderId="0" xfId="0" applyFont="1" applyFill="1" applyAlignment="1" applyProtection="1">
      <alignment horizontal="left"/>
    </xf>
    <xf numFmtId="0" fontId="26" fillId="3" borderId="0" xfId="0" applyFont="1" applyFill="1" applyProtection="1"/>
    <xf numFmtId="0" fontId="14" fillId="3" borderId="0" xfId="0" applyFont="1" applyFill="1" applyProtection="1"/>
    <xf numFmtId="0" fontId="63" fillId="3" borderId="0" xfId="0" applyFont="1" applyFill="1" applyProtection="1"/>
    <xf numFmtId="17" fontId="91" fillId="3" borderId="0" xfId="0" quotePrefix="1" applyNumberFormat="1" applyFont="1" applyFill="1" applyProtection="1"/>
    <xf numFmtId="0" fontId="91" fillId="3" borderId="0" xfId="0" applyFont="1" applyFill="1" applyProtection="1"/>
    <xf numFmtId="0" fontId="18" fillId="3" borderId="0" xfId="0" applyFont="1" applyFill="1" applyProtection="1"/>
    <xf numFmtId="0" fontId="26" fillId="3" borderId="7" xfId="0" applyFont="1" applyFill="1" applyBorder="1" applyAlignment="1" applyProtection="1">
      <alignment horizontal="center"/>
    </xf>
    <xf numFmtId="0" fontId="26" fillId="3" borderId="5" xfId="0" applyFont="1" applyFill="1" applyBorder="1" applyAlignment="1" applyProtection="1">
      <alignment horizontal="center"/>
    </xf>
    <xf numFmtId="0" fontId="78" fillId="3" borderId="8" xfId="0" applyFont="1" applyFill="1" applyBorder="1" applyAlignment="1" applyProtection="1">
      <alignment horizontal="center"/>
    </xf>
    <xf numFmtId="0" fontId="0" fillId="3" borderId="13" xfId="0" applyFill="1" applyBorder="1" applyProtection="1"/>
    <xf numFmtId="0" fontId="12" fillId="3" borderId="0" xfId="0" applyFont="1" applyFill="1" applyProtection="1"/>
    <xf numFmtId="0" fontId="16" fillId="0" borderId="0" xfId="0" applyFont="1" applyProtection="1"/>
    <xf numFmtId="0" fontId="17" fillId="0" borderId="0" xfId="0" applyFont="1" applyProtection="1"/>
    <xf numFmtId="0" fontId="6" fillId="3" borderId="38" xfId="0" applyFont="1" applyFill="1" applyBorder="1" applyAlignment="1" applyProtection="1">
      <alignment horizontal="center"/>
    </xf>
    <xf numFmtId="0" fontId="6" fillId="3" borderId="5" xfId="0" applyFont="1" applyFill="1" applyBorder="1" applyProtection="1"/>
    <xf numFmtId="0" fontId="22" fillId="3" borderId="14" xfId="0" applyFont="1" applyFill="1" applyBorder="1" applyAlignment="1" applyProtection="1">
      <alignment horizontal="right"/>
    </xf>
    <xf numFmtId="0" fontId="0" fillId="3" borderId="7" xfId="0" applyFill="1" applyBorder="1" applyProtection="1"/>
    <xf numFmtId="0" fontId="22" fillId="3" borderId="5" xfId="0" applyFont="1" applyFill="1" applyBorder="1" applyProtection="1"/>
    <xf numFmtId="0" fontId="6" fillId="3" borderId="0" xfId="0" applyFont="1" applyFill="1" applyBorder="1" applyAlignment="1" applyProtection="1">
      <alignment horizontal="left"/>
    </xf>
    <xf numFmtId="0" fontId="0" fillId="3" borderId="5" xfId="0" applyFill="1" applyBorder="1" applyProtection="1"/>
    <xf numFmtId="0" fontId="6" fillId="3" borderId="11" xfId="0" applyFont="1" applyFill="1" applyBorder="1" applyProtection="1"/>
    <xf numFmtId="165" fontId="0" fillId="3" borderId="5" xfId="0" applyNumberFormat="1" applyFill="1" applyBorder="1" applyProtection="1"/>
    <xf numFmtId="0" fontId="6" fillId="3" borderId="14" xfId="0" applyFont="1" applyFill="1" applyBorder="1" applyAlignment="1" applyProtection="1">
      <alignment horizontal="left"/>
    </xf>
    <xf numFmtId="0" fontId="0" fillId="3" borderId="8" xfId="0" applyFill="1" applyBorder="1" applyProtection="1"/>
    <xf numFmtId="0" fontId="0" fillId="0" borderId="0" xfId="0" applyBorder="1" applyProtection="1"/>
    <xf numFmtId="0" fontId="6" fillId="3" borderId="0" xfId="0" applyFont="1" applyFill="1" applyAlignment="1" applyProtection="1">
      <alignment horizontal="left"/>
    </xf>
    <xf numFmtId="0" fontId="20" fillId="3" borderId="0" xfId="0" applyFont="1" applyFill="1" applyBorder="1" applyAlignment="1" applyProtection="1">
      <alignment horizontal="center"/>
    </xf>
    <xf numFmtId="0" fontId="33" fillId="3" borderId="11" xfId="0" applyFont="1" applyFill="1" applyBorder="1" applyAlignment="1" applyProtection="1">
      <alignment horizontal="center" vertical="center"/>
    </xf>
    <xf numFmtId="0" fontId="33" fillId="9" borderId="32" xfId="0" applyFont="1" applyFill="1" applyBorder="1" applyAlignment="1" applyProtection="1">
      <alignment vertical="center"/>
    </xf>
    <xf numFmtId="0" fontId="33" fillId="9" borderId="32" xfId="0" applyFont="1" applyFill="1" applyBorder="1" applyAlignment="1" applyProtection="1">
      <alignment horizontal="center" vertical="center"/>
    </xf>
    <xf numFmtId="0" fontId="33" fillId="9" borderId="38" xfId="0" applyFont="1" applyFill="1" applyBorder="1" applyAlignment="1" applyProtection="1">
      <alignment horizontal="center" vertical="center"/>
    </xf>
    <xf numFmtId="0" fontId="22" fillId="3" borderId="5" xfId="0" applyFont="1" applyFill="1" applyBorder="1" applyAlignment="1" applyProtection="1">
      <alignment horizontal="center" vertical="center"/>
    </xf>
    <xf numFmtId="0" fontId="33" fillId="3" borderId="63" xfId="0" applyFont="1" applyFill="1" applyBorder="1" applyAlignment="1" applyProtection="1">
      <alignment horizontal="center" vertical="center"/>
    </xf>
    <xf numFmtId="0" fontId="0" fillId="3" borderId="11" xfId="0" applyFill="1" applyBorder="1" applyAlignment="1" applyProtection="1">
      <alignment vertical="center"/>
    </xf>
    <xf numFmtId="0" fontId="0" fillId="3" borderId="0" xfId="0" applyFill="1" applyBorder="1" applyAlignment="1" applyProtection="1">
      <alignment vertical="center"/>
    </xf>
    <xf numFmtId="0" fontId="0" fillId="3" borderId="63" xfId="0" applyFill="1" applyBorder="1" applyAlignment="1" applyProtection="1">
      <alignment vertical="center"/>
    </xf>
    <xf numFmtId="0" fontId="36" fillId="3" borderId="0" xfId="0" applyFont="1" applyFill="1" applyBorder="1" applyAlignment="1" applyProtection="1">
      <alignment horizontal="center" vertical="center"/>
    </xf>
    <xf numFmtId="165" fontId="0" fillId="3" borderId="0" xfId="0" applyNumberFormat="1" applyFill="1" applyBorder="1" applyAlignment="1" applyProtection="1">
      <alignment vertical="center"/>
    </xf>
    <xf numFmtId="3" fontId="0" fillId="3" borderId="11" xfId="0" applyNumberFormat="1" applyFill="1" applyBorder="1" applyAlignment="1" applyProtection="1">
      <alignment vertical="center"/>
    </xf>
    <xf numFmtId="0" fontId="20" fillId="3" borderId="0" xfId="0" applyFont="1" applyFill="1" applyBorder="1" applyAlignment="1" applyProtection="1">
      <alignment vertical="center"/>
    </xf>
    <xf numFmtId="0" fontId="20" fillId="3" borderId="11" xfId="0" applyFont="1" applyFill="1" applyBorder="1" applyProtection="1"/>
    <xf numFmtId="3" fontId="0" fillId="3" borderId="0" xfId="0" applyNumberFormat="1" applyFill="1" applyAlignment="1" applyProtection="1">
      <alignment vertical="center"/>
    </xf>
    <xf numFmtId="165" fontId="0" fillId="3" borderId="11" xfId="0" applyNumberFormat="1" applyFill="1" applyBorder="1" applyAlignment="1" applyProtection="1">
      <alignment vertical="center"/>
    </xf>
    <xf numFmtId="3" fontId="0" fillId="3" borderId="63" xfId="0" applyNumberFormat="1" applyFill="1" applyBorder="1" applyAlignment="1" applyProtection="1">
      <alignment vertical="center"/>
    </xf>
    <xf numFmtId="165" fontId="20" fillId="6" borderId="0" xfId="0" applyNumberFormat="1" applyFont="1" applyFill="1" applyBorder="1" applyAlignment="1" applyProtection="1">
      <alignment vertical="center"/>
    </xf>
    <xf numFmtId="0" fontId="0" fillId="3" borderId="0" xfId="0" applyFill="1" applyAlignment="1" applyProtection="1">
      <alignment vertical="center"/>
    </xf>
    <xf numFmtId="0" fontId="38" fillId="3" borderId="0" xfId="0" applyFont="1" applyFill="1" applyBorder="1" applyProtection="1"/>
    <xf numFmtId="165" fontId="20" fillId="3" borderId="0" xfId="0" applyNumberFormat="1" applyFont="1" applyFill="1" applyBorder="1" applyAlignment="1" applyProtection="1">
      <alignment horizontal="center" vertical="center"/>
    </xf>
    <xf numFmtId="3" fontId="20" fillId="3" borderId="11"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165" fontId="20" fillId="3" borderId="0" xfId="0" applyNumberFormat="1" applyFont="1" applyFill="1" applyBorder="1" applyProtection="1"/>
    <xf numFmtId="165" fontId="30" fillId="3" borderId="0" xfId="0" applyNumberFormat="1" applyFont="1" applyFill="1" applyBorder="1" applyAlignment="1" applyProtection="1">
      <alignment horizontal="center" vertical="center"/>
    </xf>
    <xf numFmtId="3" fontId="40" fillId="6" borderId="11" xfId="0" applyNumberFormat="1" applyFont="1" applyFill="1" applyBorder="1" applyAlignment="1" applyProtection="1">
      <alignment horizontal="center" vertical="center"/>
    </xf>
    <xf numFmtId="0" fontId="33" fillId="3" borderId="0" xfId="0" applyFont="1" applyFill="1" applyBorder="1" applyAlignment="1" applyProtection="1">
      <alignment horizontal="center" vertical="center"/>
    </xf>
    <xf numFmtId="0" fontId="37" fillId="3" borderId="0" xfId="0" applyFont="1" applyFill="1" applyBorder="1" applyAlignment="1" applyProtection="1">
      <alignment vertical="center"/>
    </xf>
    <xf numFmtId="0" fontId="20" fillId="3" borderId="33" xfId="0" applyFont="1" applyFill="1" applyBorder="1" applyAlignment="1" applyProtection="1">
      <alignment vertical="center"/>
    </xf>
    <xf numFmtId="0" fontId="38" fillId="3" borderId="33" xfId="0" applyFont="1" applyFill="1" applyBorder="1" applyProtection="1"/>
    <xf numFmtId="3" fontId="20" fillId="3" borderId="21" xfId="0" applyNumberFormat="1" applyFont="1" applyFill="1" applyBorder="1" applyAlignment="1" applyProtection="1">
      <alignment horizontal="center" vertical="center"/>
    </xf>
    <xf numFmtId="0" fontId="0" fillId="3" borderId="0" xfId="0" applyFill="1" applyBorder="1" applyAlignment="1" applyProtection="1">
      <alignment vertical="center" wrapText="1"/>
    </xf>
    <xf numFmtId="0" fontId="37" fillId="3" borderId="0" xfId="0" applyFont="1" applyFill="1" applyBorder="1" applyAlignment="1" applyProtection="1">
      <alignment horizontal="left" vertical="center"/>
    </xf>
    <xf numFmtId="165" fontId="20" fillId="3" borderId="0" xfId="0" applyNumberFormat="1" applyFont="1" applyFill="1" applyBorder="1" applyAlignment="1" applyProtection="1">
      <alignment vertical="center"/>
    </xf>
    <xf numFmtId="3" fontId="20" fillId="3" borderId="0" xfId="0" applyNumberFormat="1" applyFont="1" applyFill="1" applyBorder="1" applyProtection="1"/>
    <xf numFmtId="0" fontId="79" fillId="3" borderId="0" xfId="0" applyFont="1" applyFill="1" applyProtection="1"/>
    <xf numFmtId="0" fontId="0" fillId="2" borderId="0" xfId="0" applyFill="1" applyProtection="1"/>
    <xf numFmtId="2" fontId="12" fillId="3" borderId="0" xfId="0" applyNumberFormat="1" applyFont="1" applyFill="1" applyProtection="1"/>
    <xf numFmtId="175" fontId="91" fillId="3" borderId="0" xfId="0" applyNumberFormat="1" applyFont="1" applyFill="1" applyProtection="1"/>
    <xf numFmtId="175" fontId="22" fillId="3" borderId="0" xfId="1" applyNumberFormat="1" applyFont="1" applyFill="1" applyBorder="1" applyAlignment="1" applyProtection="1">
      <alignment horizontal="center"/>
    </xf>
    <xf numFmtId="173" fontId="65" fillId="6" borderId="13" xfId="5" applyNumberFormat="1" applyFont="1" applyFill="1" applyBorder="1" applyProtection="1"/>
    <xf numFmtId="173" fontId="66" fillId="6" borderId="13" xfId="5" applyNumberFormat="1" applyFont="1" applyFill="1" applyBorder="1" applyProtection="1"/>
    <xf numFmtId="1" fontId="12" fillId="3" borderId="0" xfId="0" applyNumberFormat="1" applyFont="1" applyFill="1" applyProtection="1"/>
    <xf numFmtId="0" fontId="6" fillId="3" borderId="32" xfId="0" applyFont="1" applyFill="1" applyBorder="1" applyAlignment="1" applyProtection="1">
      <alignment horizontal="center"/>
    </xf>
    <xf numFmtId="175" fontId="0" fillId="3" borderId="0" xfId="0" applyNumberFormat="1" applyFill="1" applyBorder="1" applyProtection="1"/>
    <xf numFmtId="0" fontId="6" fillId="0" borderId="0" xfId="0" applyFont="1" applyProtection="1"/>
    <xf numFmtId="165" fontId="0" fillId="3" borderId="3" xfId="0" applyNumberFormat="1" applyFill="1" applyBorder="1" applyProtection="1"/>
    <xf numFmtId="0" fontId="0" fillId="3" borderId="0" xfId="0" applyFill="1" applyAlignment="1" applyProtection="1">
      <alignment horizontal="left"/>
    </xf>
    <xf numFmtId="0" fontId="0" fillId="0" borderId="0" xfId="0" applyFill="1" applyProtection="1"/>
    <xf numFmtId="0" fontId="69" fillId="3" borderId="0" xfId="0" applyFont="1" applyFill="1" applyProtection="1"/>
    <xf numFmtId="0" fontId="6" fillId="3" borderId="0" xfId="0" applyFont="1" applyFill="1" applyAlignment="1" applyProtection="1">
      <alignment horizontal="right" wrapText="1"/>
    </xf>
    <xf numFmtId="0" fontId="72" fillId="3" borderId="0" xfId="0" applyFont="1" applyFill="1" applyProtection="1"/>
    <xf numFmtId="0" fontId="13" fillId="3" borderId="3" xfId="0" applyFont="1" applyFill="1" applyBorder="1" applyAlignment="1" applyProtection="1">
      <alignment horizontal="center"/>
    </xf>
    <xf numFmtId="0" fontId="6" fillId="3" borderId="3" xfId="0" applyFont="1" applyFill="1" applyBorder="1" applyAlignment="1" applyProtection="1">
      <alignment horizontal="right"/>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8" xfId="0" applyFont="1" applyFill="1" applyBorder="1" applyAlignment="1" applyProtection="1">
      <alignment horizontal="center"/>
    </xf>
    <xf numFmtId="3" fontId="6" fillId="3" borderId="13" xfId="0" applyNumberFormat="1" applyFont="1" applyFill="1" applyBorder="1" applyProtection="1"/>
    <xf numFmtId="3" fontId="15" fillId="3" borderId="13" xfId="0" applyNumberFormat="1" applyFont="1" applyFill="1" applyBorder="1" applyProtection="1"/>
    <xf numFmtId="3" fontId="6" fillId="3" borderId="8" xfId="0" applyNumberFormat="1" applyFont="1" applyFill="1" applyBorder="1" applyProtection="1"/>
    <xf numFmtId="3" fontId="15" fillId="3" borderId="8" xfId="0" applyNumberFormat="1" applyFont="1" applyFill="1" applyBorder="1" applyProtection="1"/>
    <xf numFmtId="1" fontId="6" fillId="3" borderId="10" xfId="0" applyNumberFormat="1" applyFont="1" applyFill="1" applyBorder="1" applyProtection="1"/>
    <xf numFmtId="165" fontId="6" fillId="6" borderId="15" xfId="0" applyNumberFormat="1" applyFont="1" applyFill="1" applyBorder="1" applyProtection="1"/>
    <xf numFmtId="1" fontId="6" fillId="3" borderId="6" xfId="0" applyNumberFormat="1" applyFont="1" applyFill="1" applyBorder="1" applyProtection="1"/>
    <xf numFmtId="1" fontId="6" fillId="3" borderId="9" xfId="0" applyNumberFormat="1" applyFont="1" applyFill="1" applyBorder="1" applyProtection="1"/>
    <xf numFmtId="165" fontId="6" fillId="6" borderId="35" xfId="0" applyNumberFormat="1" applyFont="1" applyFill="1" applyBorder="1" applyProtection="1"/>
    <xf numFmtId="165" fontId="0" fillId="3" borderId="0" xfId="0" applyNumberFormat="1" applyFill="1" applyProtection="1"/>
    <xf numFmtId="1" fontId="6" fillId="3" borderId="0" xfId="0" applyNumberFormat="1" applyFont="1" applyFill="1" applyProtection="1"/>
    <xf numFmtId="1" fontId="6" fillId="3" borderId="13" xfId="0" applyNumberFormat="1" applyFont="1" applyFill="1" applyBorder="1" applyProtection="1"/>
    <xf numFmtId="0" fontId="0" fillId="3" borderId="45" xfId="0" applyFill="1" applyBorder="1" applyProtection="1"/>
    <xf numFmtId="165" fontId="0" fillId="6" borderId="15" xfId="0" applyNumberFormat="1" applyFill="1" applyBorder="1" applyProtection="1"/>
    <xf numFmtId="0" fontId="0" fillId="3" borderId="75" xfId="0" applyFill="1" applyBorder="1" applyProtection="1"/>
    <xf numFmtId="165" fontId="0" fillId="6" borderId="35" xfId="0" applyNumberFormat="1" applyFill="1" applyBorder="1" applyProtection="1"/>
    <xf numFmtId="0" fontId="6" fillId="3" borderId="39" xfId="0" applyFont="1" applyFill="1" applyBorder="1" applyProtection="1"/>
    <xf numFmtId="1" fontId="0" fillId="3" borderId="0" xfId="0" applyNumberFormat="1" applyFill="1" applyProtection="1"/>
    <xf numFmtId="0" fontId="24" fillId="3" borderId="0" xfId="0" applyFont="1" applyFill="1" applyProtection="1"/>
    <xf numFmtId="0" fontId="6" fillId="3" borderId="79" xfId="0" applyFont="1" applyFill="1" applyBorder="1" applyProtection="1"/>
    <xf numFmtId="0" fontId="6" fillId="3" borderId="16" xfId="0" applyFont="1" applyFill="1" applyBorder="1" applyProtection="1"/>
    <xf numFmtId="165" fontId="6" fillId="3" borderId="13" xfId="0" applyNumberFormat="1" applyFont="1" applyFill="1" applyBorder="1" applyProtection="1"/>
    <xf numFmtId="0" fontId="9" fillId="3" borderId="0" xfId="0" applyFont="1" applyFill="1" applyAlignment="1" applyProtection="1">
      <alignment horizontal="right"/>
    </xf>
    <xf numFmtId="17" fontId="25" fillId="3" borderId="0" xfId="0" applyNumberFormat="1" applyFont="1" applyFill="1" applyAlignment="1" applyProtection="1">
      <alignment horizontal="center"/>
    </xf>
    <xf numFmtId="0" fontId="75" fillId="3" borderId="0" xfId="0" applyFont="1" applyFill="1" applyProtection="1"/>
    <xf numFmtId="17" fontId="6" fillId="3" borderId="21" xfId="0" applyNumberFormat="1" applyFont="1" applyFill="1" applyBorder="1" applyAlignment="1" applyProtection="1">
      <alignment horizontal="center"/>
    </xf>
    <xf numFmtId="0" fontId="6" fillId="3" borderId="38" xfId="0" applyFont="1" applyFill="1" applyBorder="1" applyProtection="1"/>
    <xf numFmtId="0" fontId="6" fillId="3" borderId="0" xfId="0" applyFont="1" applyFill="1" applyAlignment="1" applyProtection="1">
      <alignment horizontal="center"/>
    </xf>
    <xf numFmtId="0" fontId="22" fillId="3" borderId="6" xfId="0" applyFont="1" applyFill="1" applyBorder="1" applyProtection="1"/>
    <xf numFmtId="0" fontId="23" fillId="3" borderId="26" xfId="0" applyFont="1" applyFill="1" applyBorder="1" applyProtection="1"/>
    <xf numFmtId="0" fontId="23" fillId="3" borderId="11" xfId="0" applyFont="1" applyFill="1" applyBorder="1" applyProtection="1"/>
    <xf numFmtId="0" fontId="22" fillId="3" borderId="18" xfId="0" applyFont="1" applyFill="1" applyBorder="1" applyProtection="1"/>
    <xf numFmtId="0" fontId="22" fillId="3" borderId="13" xfId="0" applyFont="1" applyFill="1" applyBorder="1" applyProtection="1"/>
    <xf numFmtId="0" fontId="20" fillId="3" borderId="26" xfId="0" applyFont="1" applyFill="1" applyBorder="1" applyProtection="1"/>
    <xf numFmtId="0" fontId="22" fillId="3" borderId="11" xfId="0" applyFont="1" applyFill="1" applyBorder="1" applyAlignment="1" applyProtection="1">
      <alignment horizontal="right"/>
    </xf>
    <xf numFmtId="0" fontId="6" fillId="3" borderId="14" xfId="0" applyFont="1" applyFill="1" applyBorder="1" applyProtection="1"/>
    <xf numFmtId="0" fontId="22" fillId="3" borderId="11" xfId="0" applyFont="1" applyFill="1" applyBorder="1" applyProtection="1"/>
    <xf numFmtId="0" fontId="23" fillId="3" borderId="6" xfId="0" applyFont="1" applyFill="1" applyBorder="1" applyProtection="1"/>
    <xf numFmtId="0" fontId="22" fillId="3" borderId="0" xfId="0" applyFont="1" applyFill="1" applyProtection="1"/>
    <xf numFmtId="165" fontId="6" fillId="3" borderId="7" xfId="0" applyNumberFormat="1" applyFont="1" applyFill="1" applyBorder="1" applyAlignment="1" applyProtection="1">
      <alignment horizontal="center"/>
    </xf>
    <xf numFmtId="165" fontId="6" fillId="3" borderId="38" xfId="0" applyNumberFormat="1" applyFont="1" applyFill="1" applyBorder="1" applyAlignment="1" applyProtection="1">
      <alignment horizontal="center"/>
    </xf>
    <xf numFmtId="165" fontId="6" fillId="3" borderId="5" xfId="0" applyNumberFormat="1" applyFont="1" applyFill="1" applyBorder="1" applyAlignment="1" applyProtection="1">
      <alignment horizontal="center"/>
    </xf>
    <xf numFmtId="165" fontId="6" fillId="3" borderId="11" xfId="0" applyNumberFormat="1" applyFont="1" applyFill="1" applyBorder="1" applyAlignment="1" applyProtection="1">
      <alignment horizontal="center"/>
    </xf>
    <xf numFmtId="172" fontId="6" fillId="3" borderId="8" xfId="0" quotePrefix="1" applyNumberFormat="1" applyFont="1" applyFill="1" applyBorder="1" applyAlignment="1" applyProtection="1">
      <alignment horizontal="center"/>
    </xf>
    <xf numFmtId="165" fontId="6" fillId="3" borderId="21" xfId="0" applyNumberFormat="1" applyFont="1" applyFill="1" applyBorder="1" applyAlignment="1" applyProtection="1">
      <alignment horizontal="center"/>
    </xf>
    <xf numFmtId="0" fontId="22" fillId="3" borderId="45" xfId="0" applyFont="1" applyFill="1" applyBorder="1" applyProtection="1"/>
    <xf numFmtId="0" fontId="22" fillId="3" borderId="16" xfId="0" applyFont="1" applyFill="1" applyBorder="1" applyProtection="1"/>
    <xf numFmtId="0" fontId="0" fillId="3" borderId="23" xfId="0" applyFill="1" applyBorder="1" applyProtection="1"/>
    <xf numFmtId="0" fontId="0" fillId="3" borderId="24" xfId="0" applyFill="1" applyBorder="1" applyProtection="1"/>
    <xf numFmtId="0" fontId="0" fillId="3" borderId="80" xfId="0" applyFill="1" applyBorder="1" applyProtection="1"/>
    <xf numFmtId="0" fontId="28" fillId="3" borderId="0" xfId="0" applyFont="1" applyFill="1" applyBorder="1" applyAlignment="1" applyProtection="1">
      <alignment horizontal="center"/>
    </xf>
    <xf numFmtId="0" fontId="6" fillId="3" borderId="13" xfId="0" applyFont="1" applyFill="1" applyBorder="1" applyAlignment="1" applyProtection="1">
      <alignment horizontal="left"/>
    </xf>
    <xf numFmtId="0" fontId="24" fillId="3" borderId="0" xfId="0" applyFont="1" applyFill="1" applyBorder="1" applyProtection="1"/>
    <xf numFmtId="0" fontId="10" fillId="3" borderId="0" xfId="0" applyFont="1" applyFill="1" applyBorder="1" applyAlignment="1" applyProtection="1">
      <alignment horizontal="left"/>
    </xf>
    <xf numFmtId="0" fontId="0" fillId="10" borderId="0" xfId="0" applyFill="1" applyBorder="1" applyProtection="1"/>
    <xf numFmtId="0" fontId="0" fillId="10" borderId="0" xfId="0" applyFill="1" applyProtection="1"/>
    <xf numFmtId="175" fontId="94" fillId="3" borderId="0" xfId="0" applyNumberFormat="1" applyFont="1" applyFill="1" applyAlignment="1" applyProtection="1">
      <alignment horizontal="center"/>
    </xf>
    <xf numFmtId="1" fontId="11" fillId="3" borderId="0" xfId="0" applyNumberFormat="1" applyFont="1" applyFill="1" applyAlignment="1" applyProtection="1">
      <alignment horizontal="center"/>
    </xf>
    <xf numFmtId="0" fontId="0" fillId="3" borderId="21" xfId="0" applyFill="1" applyBorder="1" applyProtection="1"/>
    <xf numFmtId="0" fontId="6" fillId="3" borderId="8" xfId="0" quotePrefix="1" applyFont="1" applyFill="1" applyBorder="1" applyAlignment="1" applyProtection="1">
      <alignment horizontal="center"/>
    </xf>
    <xf numFmtId="0" fontId="27" fillId="3" borderId="38" xfId="0" applyFont="1" applyFill="1" applyBorder="1" applyProtection="1"/>
    <xf numFmtId="1" fontId="0" fillId="3" borderId="5" xfId="0" applyNumberFormat="1" applyFill="1" applyBorder="1" applyProtection="1"/>
    <xf numFmtId="0" fontId="27" fillId="3" borderId="11" xfId="0" applyFont="1" applyFill="1" applyBorder="1" applyProtection="1"/>
    <xf numFmtId="1" fontId="6" fillId="3" borderId="6" xfId="0" applyNumberFormat="1" applyFont="1" applyFill="1" applyBorder="1" applyAlignment="1" applyProtection="1">
      <alignment horizontal="center"/>
    </xf>
    <xf numFmtId="165" fontId="0" fillId="6" borderId="6" xfId="0" applyNumberFormat="1" applyFill="1" applyBorder="1" applyProtection="1"/>
    <xf numFmtId="175" fontId="91" fillId="3" borderId="5" xfId="0" applyNumberFormat="1" applyFont="1" applyFill="1" applyBorder="1" applyProtection="1"/>
    <xf numFmtId="165" fontId="0" fillId="6" borderId="9" xfId="0" applyNumberFormat="1" applyFill="1" applyBorder="1" applyProtection="1"/>
    <xf numFmtId="1" fontId="6" fillId="3" borderId="9" xfId="0" applyNumberFormat="1" applyFont="1" applyFill="1" applyBorder="1" applyAlignment="1" applyProtection="1">
      <alignment horizontal="center"/>
    </xf>
    <xf numFmtId="1" fontId="0" fillId="3" borderId="32" xfId="0" applyNumberFormat="1" applyFill="1" applyBorder="1" applyProtection="1"/>
    <xf numFmtId="165" fontId="0" fillId="3" borderId="7" xfId="0" applyNumberFormat="1" applyFill="1" applyBorder="1" applyProtection="1"/>
    <xf numFmtId="165" fontId="0" fillId="6" borderId="5" xfId="0" applyNumberFormat="1" applyFill="1" applyBorder="1" applyProtection="1"/>
    <xf numFmtId="1" fontId="0" fillId="3" borderId="20" xfId="0" applyNumberFormat="1" applyFill="1" applyBorder="1" applyProtection="1"/>
    <xf numFmtId="1" fontId="0" fillId="3" borderId="33" xfId="0" applyNumberFormat="1" applyFill="1" applyBorder="1" applyProtection="1"/>
    <xf numFmtId="1" fontId="0" fillId="3" borderId="7" xfId="0" applyNumberFormat="1" applyFill="1" applyBorder="1" applyProtection="1"/>
    <xf numFmtId="1" fontId="6" fillId="3" borderId="18" xfId="0" applyNumberFormat="1" applyFont="1" applyFill="1" applyBorder="1" applyAlignment="1" applyProtection="1">
      <alignment horizontal="center"/>
    </xf>
    <xf numFmtId="165" fontId="0" fillId="6" borderId="18" xfId="0" applyNumberFormat="1" applyFill="1" applyBorder="1" applyProtection="1"/>
    <xf numFmtId="0" fontId="6" fillId="3" borderId="32" xfId="0" applyFont="1" applyFill="1" applyBorder="1" applyAlignment="1" applyProtection="1">
      <alignment horizontal="right"/>
    </xf>
    <xf numFmtId="165" fontId="6" fillId="3" borderId="0" xfId="0" applyNumberFormat="1" applyFont="1" applyFill="1" applyBorder="1" applyProtection="1"/>
    <xf numFmtId="0" fontId="27" fillId="3" borderId="14" xfId="0" applyFont="1" applyFill="1" applyBorder="1" applyAlignment="1" applyProtection="1">
      <alignment horizontal="left"/>
    </xf>
    <xf numFmtId="1" fontId="6" fillId="3" borderId="20" xfId="0" applyNumberFormat="1" applyFont="1" applyFill="1" applyBorder="1" applyAlignment="1" applyProtection="1">
      <alignment horizontal="center"/>
    </xf>
    <xf numFmtId="164" fontId="0" fillId="3" borderId="0" xfId="0" applyNumberFormat="1" applyFill="1" applyProtection="1"/>
    <xf numFmtId="0" fontId="79" fillId="0" borderId="0" xfId="0" applyFont="1" applyProtection="1"/>
    <xf numFmtId="0" fontId="6" fillId="3" borderId="32" xfId="0" applyFont="1" applyFill="1" applyBorder="1" applyProtection="1"/>
    <xf numFmtId="0" fontId="0" fillId="3" borderId="38" xfId="0" applyFill="1" applyBorder="1" applyAlignment="1" applyProtection="1"/>
    <xf numFmtId="0" fontId="0" fillId="3" borderId="11" xfId="0" applyFill="1" applyBorder="1" applyAlignment="1" applyProtection="1"/>
    <xf numFmtId="0" fontId="6" fillId="3" borderId="21" xfId="0" applyFont="1" applyFill="1" applyBorder="1" applyProtection="1"/>
    <xf numFmtId="6" fontId="6" fillId="3" borderId="8" xfId="0" quotePrefix="1" applyNumberFormat="1" applyFont="1" applyFill="1" applyBorder="1" applyAlignment="1" applyProtection="1">
      <alignment horizontal="center"/>
    </xf>
    <xf numFmtId="1" fontId="6" fillId="3" borderId="3" xfId="0" applyNumberFormat="1" applyFont="1" applyFill="1" applyBorder="1" applyProtection="1"/>
    <xf numFmtId="0" fontId="6" fillId="3" borderId="3" xfId="0" applyFont="1" applyFill="1" applyBorder="1" applyAlignment="1" applyProtection="1">
      <alignment horizontal="center" wrapText="1"/>
    </xf>
    <xf numFmtId="0" fontId="105" fillId="3" borderId="0" xfId="0" applyNumberFormat="1" applyFont="1" applyFill="1" applyAlignment="1" applyProtection="1">
      <alignment horizontal="left"/>
    </xf>
    <xf numFmtId="0" fontId="17" fillId="3" borderId="0" xfId="0" applyNumberFormat="1" applyFont="1" applyFill="1" applyAlignment="1" applyProtection="1">
      <alignment horizontal="right" vertical="center"/>
    </xf>
    <xf numFmtId="171" fontId="25" fillId="3" borderId="0" xfId="0" applyNumberFormat="1" applyFont="1" applyFill="1" applyAlignment="1" applyProtection="1">
      <alignment vertical="center"/>
    </xf>
    <xf numFmtId="175" fontId="81" fillId="3" borderId="0" xfId="0" applyNumberFormat="1" applyFont="1" applyFill="1" applyAlignment="1" applyProtection="1"/>
    <xf numFmtId="0" fontId="63" fillId="3" borderId="0" xfId="0" applyNumberFormat="1" applyFont="1" applyFill="1" applyAlignment="1" applyProtection="1">
      <alignment horizontal="left"/>
    </xf>
    <xf numFmtId="0" fontId="49" fillId="3" borderId="0" xfId="0" applyNumberFormat="1" applyFont="1" applyFill="1" applyAlignment="1" applyProtection="1">
      <alignment horizontal="center"/>
    </xf>
    <xf numFmtId="171" fontId="49" fillId="3" borderId="0" xfId="0" applyNumberFormat="1" applyFont="1" applyFill="1" applyAlignment="1" applyProtection="1">
      <alignment horizontal="center"/>
    </xf>
    <xf numFmtId="171" fontId="59" fillId="3" borderId="0" xfId="0" applyNumberFormat="1" applyFont="1" applyFill="1" applyAlignment="1" applyProtection="1"/>
    <xf numFmtId="171" fontId="25" fillId="3" borderId="0" xfId="0" applyNumberFormat="1" applyFont="1" applyFill="1" applyAlignment="1" applyProtection="1">
      <alignment horizontal="right"/>
    </xf>
    <xf numFmtId="0" fontId="45" fillId="3" borderId="0" xfId="0" applyFont="1" applyFill="1" applyProtection="1"/>
    <xf numFmtId="0" fontId="18" fillId="3" borderId="0" xfId="0" applyNumberFormat="1" applyFont="1" applyFill="1" applyBorder="1" applyAlignment="1" applyProtection="1"/>
    <xf numFmtId="171" fontId="60" fillId="3" borderId="0" xfId="0" applyNumberFormat="1" applyFont="1" applyFill="1" applyBorder="1" applyAlignment="1" applyProtection="1"/>
    <xf numFmtId="0" fontId="45" fillId="3" borderId="0" xfId="0" applyNumberFormat="1" applyFont="1" applyFill="1" applyBorder="1" applyAlignment="1" applyProtection="1"/>
    <xf numFmtId="171" fontId="41" fillId="3" borderId="0" xfId="0" applyNumberFormat="1" applyFont="1" applyFill="1" applyBorder="1" applyAlignment="1" applyProtection="1"/>
    <xf numFmtId="171" fontId="48" fillId="3" borderId="0" xfId="0" applyNumberFormat="1" applyFont="1" applyFill="1" applyBorder="1" applyAlignment="1" applyProtection="1"/>
    <xf numFmtId="171" fontId="9" fillId="3" borderId="0" xfId="0" applyNumberFormat="1" applyFont="1" applyFill="1" applyBorder="1" applyAlignment="1" applyProtection="1"/>
    <xf numFmtId="171" fontId="44" fillId="3" borderId="0" xfId="0" applyNumberFormat="1" applyFont="1" applyFill="1" applyBorder="1" applyAlignment="1" applyProtection="1"/>
    <xf numFmtId="0" fontId="6" fillId="3" borderId="0" xfId="0" applyNumberFormat="1" applyFont="1" applyFill="1" applyAlignment="1" applyProtection="1">
      <alignment horizontal="center"/>
    </xf>
    <xf numFmtId="0" fontId="9" fillId="3" borderId="0" xfId="0" applyNumberFormat="1" applyFont="1" applyFill="1" applyBorder="1" applyAlignment="1" applyProtection="1">
      <alignment vertical="center"/>
    </xf>
    <xf numFmtId="0" fontId="46" fillId="3" borderId="0" xfId="0" applyNumberFormat="1" applyFont="1" applyFill="1" applyBorder="1" applyAlignment="1" applyProtection="1">
      <alignment vertical="center"/>
    </xf>
    <xf numFmtId="0" fontId="46" fillId="3" borderId="2" xfId="0" applyNumberFormat="1" applyFont="1" applyFill="1" applyBorder="1" applyAlignment="1" applyProtection="1">
      <alignment vertical="center"/>
    </xf>
    <xf numFmtId="171" fontId="9" fillId="3" borderId="1" xfId="0" applyNumberFormat="1" applyFont="1" applyFill="1" applyBorder="1" applyAlignment="1" applyProtection="1">
      <alignment horizontal="center" vertical="center" wrapText="1"/>
    </xf>
    <xf numFmtId="171" fontId="9" fillId="3" borderId="1" xfId="0" applyNumberFormat="1" applyFont="1" applyFill="1" applyBorder="1" applyAlignment="1" applyProtection="1">
      <alignment horizontal="center" vertical="top" wrapText="1"/>
    </xf>
    <xf numFmtId="171" fontId="9" fillId="3" borderId="1" xfId="0" applyNumberFormat="1" applyFont="1" applyFill="1" applyBorder="1" applyAlignment="1" applyProtection="1">
      <alignment horizontal="center"/>
    </xf>
    <xf numFmtId="0" fontId="9" fillId="3" borderId="50" xfId="0" applyNumberFormat="1" applyFont="1" applyFill="1" applyBorder="1" applyAlignment="1" applyProtection="1">
      <alignment vertical="center"/>
    </xf>
    <xf numFmtId="0" fontId="9" fillId="3" borderId="83" xfId="0" applyNumberFormat="1" applyFont="1" applyFill="1" applyBorder="1" applyAlignment="1" applyProtection="1">
      <alignment vertical="center"/>
    </xf>
    <xf numFmtId="0" fontId="25" fillId="3" borderId="84" xfId="0" applyNumberFormat="1" applyFont="1" applyFill="1" applyBorder="1" applyAlignment="1" applyProtection="1">
      <alignment horizontal="center" wrapText="1"/>
    </xf>
    <xf numFmtId="171" fontId="25" fillId="3" borderId="3" xfId="0" applyNumberFormat="1" applyFont="1" applyFill="1" applyBorder="1" applyAlignment="1" applyProtection="1">
      <alignment horizontal="center" vertical="center"/>
    </xf>
    <xf numFmtId="171" fontId="42" fillId="3" borderId="0" xfId="0" applyNumberFormat="1" applyFont="1" applyFill="1" applyAlignment="1" applyProtection="1"/>
    <xf numFmtId="0" fontId="47" fillId="3" borderId="27" xfId="0" applyNumberFormat="1" applyFont="1" applyFill="1" applyBorder="1" applyAlignment="1" applyProtection="1">
      <alignment vertical="center"/>
    </xf>
    <xf numFmtId="0" fontId="47" fillId="3" borderId="83" xfId="0" applyNumberFormat="1" applyFont="1" applyFill="1" applyBorder="1" applyAlignment="1" applyProtection="1">
      <alignment vertical="center"/>
    </xf>
    <xf numFmtId="0" fontId="25" fillId="3" borderId="85" xfId="0" applyNumberFormat="1" applyFont="1" applyFill="1" applyBorder="1" applyAlignment="1" applyProtection="1">
      <alignment horizontal="center" wrapText="1"/>
    </xf>
    <xf numFmtId="0" fontId="47" fillId="3" borderId="51" xfId="0" applyFont="1" applyFill="1" applyBorder="1" applyAlignment="1" applyProtection="1">
      <alignment wrapText="1"/>
    </xf>
    <xf numFmtId="0" fontId="47" fillId="3" borderId="53" xfId="0" applyFont="1" applyFill="1" applyBorder="1" applyAlignment="1" applyProtection="1">
      <alignment wrapText="1"/>
    </xf>
    <xf numFmtId="1" fontId="25" fillId="3" borderId="35" xfId="0" applyNumberFormat="1" applyFont="1" applyFill="1" applyBorder="1" applyAlignment="1" applyProtection="1">
      <alignment horizontal="center"/>
    </xf>
    <xf numFmtId="0" fontId="9" fillId="3" borderId="70" xfId="0" applyFont="1" applyFill="1" applyBorder="1" applyAlignment="1" applyProtection="1">
      <alignment wrapText="1"/>
    </xf>
    <xf numFmtId="0" fontId="48" fillId="3" borderId="86" xfId="0" applyFont="1" applyFill="1" applyBorder="1" applyAlignment="1" applyProtection="1">
      <alignment wrapText="1"/>
    </xf>
    <xf numFmtId="1" fontId="25" fillId="3" borderId="87" xfId="0" applyNumberFormat="1" applyFont="1" applyFill="1" applyBorder="1" applyAlignment="1" applyProtection="1">
      <alignment horizontal="center"/>
    </xf>
    <xf numFmtId="165" fontId="25" fillId="6" borderId="64" xfId="0" applyNumberFormat="1" applyFont="1" applyFill="1" applyBorder="1" applyAlignment="1" applyProtection="1"/>
    <xf numFmtId="165" fontId="25" fillId="6" borderId="87" xfId="0" applyNumberFormat="1" applyFont="1" applyFill="1" applyBorder="1" applyAlignment="1" applyProtection="1"/>
    <xf numFmtId="0" fontId="47" fillId="3" borderId="50" xfId="0" applyFont="1" applyFill="1" applyBorder="1" applyAlignment="1" applyProtection="1">
      <alignment wrapText="1"/>
    </xf>
    <xf numFmtId="0" fontId="47" fillId="3" borderId="4" xfId="0" applyFont="1" applyFill="1" applyBorder="1" applyAlignment="1" applyProtection="1">
      <alignment wrapText="1"/>
    </xf>
    <xf numFmtId="1" fontId="25" fillId="3" borderId="3" xfId="0" applyNumberFormat="1" applyFont="1" applyFill="1" applyBorder="1" applyAlignment="1" applyProtection="1">
      <alignment horizontal="center"/>
    </xf>
    <xf numFmtId="0" fontId="47" fillId="3" borderId="50" xfId="0" applyFont="1" applyFill="1" applyBorder="1" applyAlignment="1" applyProtection="1"/>
    <xf numFmtId="165" fontId="25" fillId="6" borderId="3" xfId="0" applyNumberFormat="1" applyFont="1" applyFill="1" applyBorder="1" applyAlignment="1" applyProtection="1"/>
    <xf numFmtId="0" fontId="47" fillId="3" borderId="51" xfId="0" applyFont="1" applyFill="1" applyBorder="1" applyAlignment="1" applyProtection="1"/>
    <xf numFmtId="0" fontId="49" fillId="3" borderId="54" xfId="0" applyFont="1" applyFill="1" applyBorder="1" applyAlignment="1" applyProtection="1">
      <alignment wrapText="1"/>
    </xf>
    <xf numFmtId="0" fontId="49" fillId="3" borderId="0" xfId="0" applyFont="1" applyFill="1" applyBorder="1" applyAlignment="1" applyProtection="1">
      <alignment wrapText="1"/>
    </xf>
    <xf numFmtId="165" fontId="25" fillId="6" borderId="87" xfId="0" applyNumberFormat="1" applyFont="1" applyFill="1" applyBorder="1" applyAlignment="1" applyProtection="1">
      <alignment horizontal="right"/>
    </xf>
    <xf numFmtId="0" fontId="63" fillId="3" borderId="0" xfId="0" applyNumberFormat="1" applyFont="1" applyFill="1" applyBorder="1" applyAlignment="1" applyProtection="1"/>
    <xf numFmtId="165" fontId="13" fillId="3" borderId="0" xfId="0" applyNumberFormat="1" applyFont="1" applyFill="1" applyBorder="1" applyAlignment="1" applyProtection="1">
      <alignment horizontal="center"/>
    </xf>
    <xf numFmtId="0" fontId="9" fillId="3" borderId="27" xfId="0" applyNumberFormat="1" applyFont="1" applyFill="1" applyBorder="1" applyAlignment="1" applyProtection="1">
      <alignment vertical="center"/>
    </xf>
    <xf numFmtId="0" fontId="25" fillId="3" borderId="59" xfId="0" applyNumberFormat="1" applyFont="1" applyFill="1" applyBorder="1" applyAlignment="1" applyProtection="1">
      <alignment horizontal="center" wrapText="1"/>
    </xf>
    <xf numFmtId="165" fontId="25" fillId="3" borderId="50" xfId="0" applyNumberFormat="1" applyFont="1" applyFill="1" applyBorder="1" applyAlignment="1" applyProtection="1">
      <alignment horizontal="center" vertical="center"/>
    </xf>
    <xf numFmtId="165" fontId="25" fillId="3" borderId="3" xfId="0" applyNumberFormat="1" applyFont="1" applyFill="1" applyBorder="1" applyAlignment="1" applyProtection="1">
      <alignment horizontal="center" vertical="center"/>
    </xf>
    <xf numFmtId="165" fontId="25" fillId="3" borderId="84" xfId="0" applyNumberFormat="1" applyFont="1" applyFill="1" applyBorder="1" applyAlignment="1" applyProtection="1">
      <alignment horizontal="center" vertical="center"/>
    </xf>
    <xf numFmtId="165" fontId="25" fillId="6" borderId="69" xfId="0" applyNumberFormat="1" applyFont="1" applyFill="1" applyBorder="1" applyAlignment="1" applyProtection="1"/>
    <xf numFmtId="0" fontId="47" fillId="3" borderId="4" xfId="0" applyNumberFormat="1" applyFont="1" applyFill="1" applyBorder="1" applyAlignment="1" applyProtection="1"/>
    <xf numFmtId="0" fontId="63" fillId="3" borderId="50" xfId="0" applyFont="1" applyFill="1" applyBorder="1" applyAlignment="1" applyProtection="1"/>
    <xf numFmtId="0" fontId="64" fillId="3" borderId="19" xfId="0" applyFont="1" applyFill="1" applyBorder="1" applyAlignment="1" applyProtection="1">
      <alignment wrapText="1"/>
    </xf>
    <xf numFmtId="165" fontId="25" fillId="3" borderId="69" xfId="0" applyNumberFormat="1" applyFont="1" applyFill="1" applyBorder="1" applyAlignment="1" applyProtection="1"/>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0" fontId="48" fillId="3" borderId="86" xfId="0" applyNumberFormat="1" applyFont="1" applyFill="1" applyBorder="1" applyAlignment="1" applyProtection="1"/>
    <xf numFmtId="1" fontId="25" fillId="3" borderId="88" xfId="0" applyNumberFormat="1" applyFont="1" applyFill="1" applyBorder="1" applyAlignment="1" applyProtection="1">
      <alignment horizontal="center"/>
    </xf>
    <xf numFmtId="165" fontId="25" fillId="3" borderId="89" xfId="0" applyNumberFormat="1" applyFont="1" applyFill="1" applyBorder="1" applyAlignment="1" applyProtection="1"/>
    <xf numFmtId="0" fontId="45" fillId="3" borderId="0" xfId="0" applyFont="1" applyFill="1" applyBorder="1" applyAlignment="1" applyProtection="1">
      <alignment horizontal="center" wrapText="1"/>
    </xf>
    <xf numFmtId="165" fontId="45" fillId="3" borderId="0" xfId="0" applyNumberFormat="1" applyFont="1" applyFill="1" applyBorder="1" applyAlignment="1" applyProtection="1">
      <alignment horizontal="center" wrapText="1"/>
    </xf>
    <xf numFmtId="165" fontId="25" fillId="3" borderId="60" xfId="0" applyNumberFormat="1" applyFont="1" applyFill="1" applyBorder="1" applyAlignment="1" applyProtection="1">
      <alignment horizontal="center" vertical="center"/>
    </xf>
    <xf numFmtId="165" fontId="67" fillId="3" borderId="0" xfId="0" applyNumberFormat="1" applyFont="1" applyFill="1" applyBorder="1" applyAlignment="1" applyProtection="1">
      <alignment wrapText="1"/>
    </xf>
    <xf numFmtId="0" fontId="53" fillId="3" borderId="4" xfId="0" applyFont="1" applyFill="1" applyBorder="1" applyAlignment="1" applyProtection="1">
      <alignment wrapText="1"/>
    </xf>
    <xf numFmtId="0" fontId="53" fillId="3" borderId="4" xfId="0" applyFont="1" applyFill="1" applyBorder="1" applyAlignment="1" applyProtection="1">
      <alignment horizontal="left" wrapText="1"/>
    </xf>
    <xf numFmtId="0" fontId="53" fillId="3" borderId="53" xfId="0" applyFont="1" applyFill="1" applyBorder="1" applyAlignment="1" applyProtection="1">
      <alignment horizontal="left" wrapText="1"/>
    </xf>
    <xf numFmtId="165" fontId="25" fillId="3" borderId="87" xfId="0" applyNumberFormat="1" applyFont="1" applyFill="1" applyBorder="1" applyAlignment="1" applyProtection="1"/>
    <xf numFmtId="165" fontId="25" fillId="6" borderId="35" xfId="0" applyNumberFormat="1" applyFont="1" applyFill="1" applyBorder="1" applyAlignment="1" applyProtection="1"/>
    <xf numFmtId="1" fontId="9" fillId="3" borderId="87" xfId="0" applyNumberFormat="1" applyFont="1" applyFill="1" applyBorder="1" applyAlignment="1" applyProtection="1">
      <alignment horizontal="center"/>
    </xf>
    <xf numFmtId="165" fontId="9" fillId="3" borderId="87" xfId="0" applyNumberFormat="1" applyFont="1" applyFill="1" applyBorder="1" applyAlignment="1" applyProtection="1"/>
    <xf numFmtId="165" fontId="25" fillId="6" borderId="86" xfId="0" applyNumberFormat="1" applyFont="1" applyFill="1" applyBorder="1" applyAlignment="1" applyProtection="1"/>
    <xf numFmtId="165" fontId="52" fillId="3" borderId="0" xfId="0" applyNumberFormat="1" applyFont="1" applyFill="1" applyBorder="1" applyAlignment="1" applyProtection="1">
      <alignment wrapText="1"/>
    </xf>
    <xf numFmtId="1" fontId="9" fillId="3" borderId="0" xfId="0" applyNumberFormat="1" applyFont="1" applyFill="1" applyBorder="1" applyAlignment="1" applyProtection="1">
      <alignment horizontal="center"/>
    </xf>
    <xf numFmtId="1" fontId="9" fillId="3" borderId="89" xfId="0" applyNumberFormat="1" applyFont="1" applyFill="1" applyBorder="1" applyAlignment="1" applyProtection="1">
      <alignment horizontal="center"/>
    </xf>
    <xf numFmtId="165" fontId="45" fillId="3" borderId="0" xfId="0" applyNumberFormat="1" applyFont="1" applyFill="1" applyBorder="1" applyAlignment="1" applyProtection="1">
      <alignment horizontal="center"/>
    </xf>
    <xf numFmtId="0" fontId="45" fillId="3" borderId="0" xfId="0" applyNumberFormat="1" applyFont="1" applyFill="1" applyBorder="1" applyAlignment="1" applyProtection="1">
      <alignment horizontal="center"/>
    </xf>
    <xf numFmtId="165" fontId="55" fillId="3" borderId="0" xfId="0" applyNumberFormat="1" applyFont="1" applyFill="1" applyBorder="1" applyAlignment="1" applyProtection="1">
      <alignment horizontal="right"/>
    </xf>
    <xf numFmtId="0" fontId="9" fillId="3" borderId="0"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xf>
    <xf numFmtId="165" fontId="18" fillId="3" borderId="0" xfId="0" applyNumberFormat="1" applyFont="1" applyFill="1" applyBorder="1" applyAlignment="1" applyProtection="1">
      <alignment horizontal="center"/>
    </xf>
    <xf numFmtId="1" fontId="45" fillId="3" borderId="0" xfId="0" applyNumberFormat="1" applyFont="1" applyFill="1" applyBorder="1" applyAlignment="1" applyProtection="1">
      <alignment horizontal="center"/>
    </xf>
    <xf numFmtId="165" fontId="9" fillId="3" borderId="1" xfId="0" applyNumberFormat="1" applyFont="1" applyFill="1" applyBorder="1" applyAlignment="1" applyProtection="1">
      <alignment horizontal="center" vertical="top" wrapText="1"/>
    </xf>
    <xf numFmtId="165" fontId="9" fillId="3" borderId="1" xfId="0" applyNumberFormat="1" applyFont="1" applyFill="1" applyBorder="1" applyAlignment="1" applyProtection="1">
      <alignment horizontal="center"/>
    </xf>
    <xf numFmtId="0" fontId="25" fillId="3" borderId="90" xfId="0" applyNumberFormat="1" applyFont="1" applyFill="1" applyBorder="1" applyAlignment="1" applyProtection="1">
      <alignment horizontal="center" wrapText="1"/>
    </xf>
    <xf numFmtId="165" fontId="25" fillId="3" borderId="90" xfId="0" applyNumberFormat="1" applyFont="1" applyFill="1" applyBorder="1" applyAlignment="1" applyProtection="1">
      <alignment horizontal="center" vertical="center"/>
    </xf>
    <xf numFmtId="165" fontId="25" fillId="3" borderId="58" xfId="0" applyNumberFormat="1" applyFont="1" applyFill="1" applyBorder="1" applyAlignment="1" applyProtection="1">
      <alignment horizontal="center" vertical="center"/>
    </xf>
    <xf numFmtId="165" fontId="25" fillId="3" borderId="91" xfId="0" applyNumberFormat="1" applyFont="1" applyFill="1" applyBorder="1" applyAlignment="1" applyProtection="1">
      <alignment horizontal="center" vertical="center"/>
    </xf>
    <xf numFmtId="0" fontId="6" fillId="3" borderId="92" xfId="0" applyNumberFormat="1" applyFont="1" applyFill="1" applyBorder="1" applyAlignment="1" applyProtection="1">
      <alignment horizontal="left"/>
    </xf>
    <xf numFmtId="0" fontId="6" fillId="3" borderId="52" xfId="0" applyNumberFormat="1" applyFont="1" applyFill="1" applyBorder="1" applyAlignment="1" applyProtection="1">
      <alignment horizontal="left"/>
    </xf>
    <xf numFmtId="165" fontId="6" fillId="3" borderId="93" xfId="0" applyNumberFormat="1" applyFont="1" applyFill="1" applyBorder="1" applyAlignment="1" applyProtection="1">
      <alignment horizontal="left"/>
    </xf>
    <xf numFmtId="165" fontId="6" fillId="3" borderId="52" xfId="0" applyNumberFormat="1" applyFont="1" applyFill="1" applyBorder="1" applyAlignment="1" applyProtection="1">
      <alignment horizontal="left"/>
    </xf>
    <xf numFmtId="0" fontId="42" fillId="3" borderId="4" xfId="0" applyFont="1" applyFill="1" applyBorder="1" applyAlignment="1" applyProtection="1">
      <alignment wrapText="1"/>
    </xf>
    <xf numFmtId="0" fontId="56" fillId="3" borderId="4" xfId="0" applyFont="1" applyFill="1" applyBorder="1" applyAlignment="1" applyProtection="1">
      <alignment wrapText="1"/>
    </xf>
    <xf numFmtId="0" fontId="56" fillId="3" borderId="53" xfId="0" applyFont="1" applyFill="1" applyBorder="1" applyAlignment="1" applyProtection="1">
      <alignment wrapText="1"/>
    </xf>
    <xf numFmtId="0" fontId="13" fillId="3" borderId="94" xfId="0" applyNumberFormat="1" applyFont="1" applyFill="1" applyBorder="1" applyAlignment="1" applyProtection="1">
      <alignment horizontal="center"/>
    </xf>
    <xf numFmtId="0" fontId="42" fillId="3" borderId="94" xfId="0" applyNumberFormat="1" applyFont="1" applyFill="1" applyBorder="1" applyAlignment="1" applyProtection="1">
      <alignment horizontal="center"/>
    </xf>
    <xf numFmtId="0" fontId="48" fillId="3" borderId="73" xfId="0" applyNumberFormat="1" applyFont="1" applyFill="1" applyBorder="1" applyAlignment="1" applyProtection="1"/>
    <xf numFmtId="1" fontId="25" fillId="3" borderId="89"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165" fontId="55" fillId="3" borderId="0" xfId="0" applyNumberFormat="1" applyFont="1" applyFill="1" applyBorder="1" applyAlignment="1" applyProtection="1"/>
    <xf numFmtId="1" fontId="25" fillId="3" borderId="3" xfId="0" applyNumberFormat="1" applyFont="1" applyFill="1" applyBorder="1" applyAlignment="1" applyProtection="1">
      <alignment horizontal="center" wrapText="1"/>
    </xf>
    <xf numFmtId="0" fontId="9" fillId="3" borderId="71" xfId="0" applyNumberFormat="1" applyFont="1" applyFill="1" applyBorder="1" applyAlignment="1" applyProtection="1"/>
    <xf numFmtId="165" fontId="54" fillId="3" borderId="0" xfId="0" applyNumberFormat="1" applyFont="1" applyFill="1" applyBorder="1" applyAlignment="1" applyProtection="1"/>
    <xf numFmtId="0" fontId="9" fillId="3" borderId="4" xfId="0" applyNumberFormat="1" applyFont="1" applyFill="1" applyBorder="1" applyAlignment="1" applyProtection="1">
      <alignment vertical="center"/>
    </xf>
    <xf numFmtId="0" fontId="25" fillId="3" borderId="3" xfId="0" applyNumberFormat="1" applyFont="1" applyFill="1" applyBorder="1" applyAlignment="1" applyProtection="1">
      <alignment horizontal="center" wrapText="1"/>
    </xf>
    <xf numFmtId="0" fontId="9" fillId="3" borderId="72" xfId="0" applyNumberFormat="1" applyFont="1" applyFill="1" applyBorder="1" applyAlignment="1" applyProtection="1"/>
    <xf numFmtId="165" fontId="25" fillId="6" borderId="95" xfId="0" applyNumberFormat="1" applyFont="1" applyFill="1" applyBorder="1" applyAlignment="1" applyProtection="1"/>
    <xf numFmtId="0" fontId="9" fillId="3" borderId="51" xfId="0" applyNumberFormat="1" applyFont="1" applyFill="1" applyBorder="1" applyAlignment="1" applyProtection="1"/>
    <xf numFmtId="0" fontId="9" fillId="3" borderId="53" xfId="0" applyNumberFormat="1" applyFont="1" applyFill="1" applyBorder="1" applyAlignment="1" applyProtection="1"/>
    <xf numFmtId="165" fontId="9" fillId="3" borderId="35" xfId="0" applyNumberFormat="1" applyFont="1" applyFill="1" applyBorder="1" applyAlignment="1" applyProtection="1">
      <alignment horizontal="center" wrapText="1"/>
    </xf>
    <xf numFmtId="165" fontId="47" fillId="3" borderId="0" xfId="0" applyNumberFormat="1" applyFont="1" applyFill="1" applyAlignment="1" applyProtection="1">
      <alignment horizontal="center"/>
    </xf>
    <xf numFmtId="0" fontId="9" fillId="3" borderId="50" xfId="0" applyNumberFormat="1" applyFont="1" applyFill="1" applyBorder="1" applyAlignment="1" applyProtection="1"/>
    <xf numFmtId="0" fontId="42" fillId="3" borderId="19" xfId="0" applyNumberFormat="1" applyFont="1" applyFill="1" applyBorder="1" applyAlignment="1" applyProtection="1"/>
    <xf numFmtId="165" fontId="25" fillId="3" borderId="3" xfId="0" applyNumberFormat="1" applyFont="1" applyFill="1" applyBorder="1" applyAlignment="1" applyProtection="1">
      <alignment horizontal="center"/>
    </xf>
    <xf numFmtId="165" fontId="42" fillId="3" borderId="19" xfId="0" applyNumberFormat="1" applyFont="1" applyFill="1" applyBorder="1" applyAlignment="1" applyProtection="1">
      <alignment horizontal="left"/>
    </xf>
    <xf numFmtId="0" fontId="25" fillId="3" borderId="0" xfId="0" applyNumberFormat="1" applyFont="1" applyFill="1" applyBorder="1" applyAlignment="1" applyProtection="1">
      <alignment horizontal="left"/>
    </xf>
    <xf numFmtId="0" fontId="25" fillId="3" borderId="0" xfId="0" applyNumberFormat="1" applyFont="1" applyFill="1" applyBorder="1" applyAlignment="1" applyProtection="1">
      <alignment horizontal="right"/>
    </xf>
    <xf numFmtId="1" fontId="25" fillId="3" borderId="0" xfId="0" applyNumberFormat="1" applyFont="1" applyFill="1" applyBorder="1" applyAlignment="1" applyProtection="1">
      <alignment horizontal="center"/>
    </xf>
    <xf numFmtId="0" fontId="18" fillId="3" borderId="27" xfId="0" applyNumberFormat="1" applyFont="1" applyFill="1" applyBorder="1" applyAlignment="1" applyProtection="1">
      <alignment vertical="center"/>
    </xf>
    <xf numFmtId="0" fontId="18" fillId="3" borderId="83" xfId="0" applyNumberFormat="1" applyFont="1" applyFill="1" applyBorder="1" applyAlignment="1" applyProtection="1">
      <alignment vertical="center"/>
    </xf>
    <xf numFmtId="0" fontId="25" fillId="3" borderId="58" xfId="0" applyNumberFormat="1" applyFont="1" applyFill="1" applyBorder="1" applyAlignment="1" applyProtection="1">
      <alignment horizontal="center" vertical="center" wrapText="1"/>
    </xf>
    <xf numFmtId="165" fontId="25" fillId="3" borderId="96" xfId="0" applyNumberFormat="1" applyFont="1" applyFill="1" applyBorder="1" applyAlignment="1" applyProtection="1">
      <alignment horizontal="center" vertical="center"/>
    </xf>
    <xf numFmtId="0" fontId="9" fillId="3" borderId="19" xfId="0" applyNumberFormat="1" applyFont="1" applyFill="1" applyBorder="1" applyAlignment="1" applyProtection="1"/>
    <xf numFmtId="165" fontId="13" fillId="3" borderId="1" xfId="0" applyNumberFormat="1" applyFont="1" applyFill="1" applyBorder="1" applyAlignment="1" applyProtection="1"/>
    <xf numFmtId="0" fontId="25" fillId="3" borderId="19" xfId="0" applyNumberFormat="1" applyFont="1" applyFill="1" applyBorder="1" applyAlignment="1" applyProtection="1"/>
    <xf numFmtId="165" fontId="9" fillId="3" borderId="19" xfId="0" applyNumberFormat="1" applyFont="1" applyFill="1" applyBorder="1" applyAlignment="1" applyProtection="1"/>
    <xf numFmtId="0" fontId="9" fillId="3" borderId="4" xfId="0" applyNumberFormat="1" applyFont="1" applyFill="1" applyBorder="1" applyAlignment="1" applyProtection="1"/>
    <xf numFmtId="0" fontId="25" fillId="3" borderId="0" xfId="0" applyNumberFormat="1" applyFont="1" applyFill="1" applyBorder="1" applyAlignment="1" applyProtection="1">
      <alignment horizontal="center"/>
    </xf>
    <xf numFmtId="0" fontId="9" fillId="3" borderId="52" xfId="0" applyNumberFormat="1" applyFont="1" applyFill="1" applyBorder="1" applyAlignment="1" applyProtection="1">
      <alignment wrapText="1"/>
    </xf>
    <xf numFmtId="165" fontId="42" fillId="3" borderId="68" xfId="0" applyNumberFormat="1" applyFont="1" applyFill="1" applyBorder="1" applyAlignment="1" applyProtection="1"/>
    <xf numFmtId="0" fontId="48" fillId="3" borderId="86" xfId="0" applyNumberFormat="1" applyFont="1" applyFill="1" applyBorder="1" applyAlignment="1" applyProtection="1">
      <alignment wrapText="1"/>
    </xf>
    <xf numFmtId="0" fontId="57" fillId="3" borderId="0" xfId="0" applyFont="1" applyFill="1" applyBorder="1" applyAlignment="1" applyProtection="1">
      <alignment horizontal="left"/>
    </xf>
    <xf numFmtId="0" fontId="47" fillId="3" borderId="0" xfId="0" applyFont="1" applyFill="1" applyBorder="1" applyAlignment="1" applyProtection="1">
      <alignment wrapText="1"/>
    </xf>
    <xf numFmtId="165" fontId="57" fillId="3" borderId="0" xfId="0" applyNumberFormat="1" applyFont="1" applyFill="1" applyBorder="1" applyAlignment="1" applyProtection="1">
      <alignment horizontal="center"/>
    </xf>
    <xf numFmtId="165" fontId="9" fillId="3" borderId="45" xfId="0" applyNumberFormat="1" applyFont="1" applyFill="1" applyBorder="1" applyAlignment="1" applyProtection="1">
      <alignment horizontal="center"/>
    </xf>
    <xf numFmtId="165" fontId="9" fillId="3" borderId="23" xfId="0" applyNumberFormat="1" applyFont="1" applyFill="1" applyBorder="1" applyAlignment="1" applyProtection="1">
      <alignment horizontal="center"/>
    </xf>
    <xf numFmtId="0" fontId="9" fillId="3" borderId="63" xfId="0" applyNumberFormat="1" applyFont="1" applyFill="1" applyBorder="1" applyAlignment="1" applyProtection="1">
      <alignment horizontal="left"/>
    </xf>
    <xf numFmtId="0" fontId="0" fillId="11" borderId="0" xfId="0" applyFill="1" applyProtection="1"/>
    <xf numFmtId="0" fontId="9" fillId="3" borderId="27" xfId="0" applyNumberFormat="1" applyFont="1" applyFill="1" applyBorder="1" applyAlignment="1" applyProtection="1">
      <alignment horizontal="center"/>
    </xf>
    <xf numFmtId="0" fontId="9" fillId="3" borderId="19" xfId="0" applyNumberFormat="1" applyFont="1" applyFill="1" applyBorder="1" applyAlignment="1" applyProtection="1">
      <alignment horizontal="center"/>
    </xf>
    <xf numFmtId="175" fontId="104" fillId="3" borderId="63" xfId="0" applyNumberFormat="1" applyFont="1" applyFill="1" applyBorder="1" applyAlignment="1" applyProtection="1">
      <alignment horizontal="center" wrapText="1"/>
    </xf>
    <xf numFmtId="165" fontId="80" fillId="3" borderId="0" xfId="0" applyNumberFormat="1" applyFont="1" applyFill="1" applyBorder="1" applyAlignment="1" applyProtection="1">
      <alignment horizontal="center" wrapText="1"/>
    </xf>
    <xf numFmtId="0" fontId="79" fillId="4" borderId="0" xfId="0" applyFont="1" applyFill="1" applyProtection="1"/>
    <xf numFmtId="0" fontId="0" fillId="6" borderId="0" xfId="0" applyFill="1" applyProtection="1"/>
    <xf numFmtId="0" fontId="83" fillId="3" borderId="0" xfId="0" applyNumberFormat="1" applyFont="1" applyFill="1" applyAlignment="1" applyProtection="1"/>
    <xf numFmtId="167" fontId="77" fillId="3" borderId="0" xfId="0" applyNumberFormat="1" applyFont="1" applyFill="1" applyBorder="1" applyAlignment="1" applyProtection="1"/>
    <xf numFmtId="0" fontId="85" fillId="3" borderId="0" xfId="0" applyNumberFormat="1" applyFont="1" applyFill="1" applyBorder="1" applyAlignment="1" applyProtection="1"/>
    <xf numFmtId="2" fontId="12" fillId="3" borderId="0" xfId="0" applyNumberFormat="1" applyFont="1" applyFill="1" applyProtection="1">
      <protection hidden="1"/>
    </xf>
    <xf numFmtId="49" fontId="0" fillId="0" borderId="3" xfId="0" applyNumberFormat="1" applyFill="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6" fillId="3" borderId="14" xfId="0" applyNumberFormat="1" applyFont="1" applyFill="1" applyBorder="1" applyAlignment="1" applyProtection="1">
      <alignment horizontal="right"/>
    </xf>
    <xf numFmtId="49" fontId="0" fillId="3" borderId="0" xfId="0" applyNumberFormat="1" applyFill="1" applyBorder="1" applyProtection="1"/>
    <xf numFmtId="49" fontId="6" fillId="3" borderId="38" xfId="0" applyNumberFormat="1" applyFont="1" applyFill="1" applyBorder="1" applyProtection="1"/>
    <xf numFmtId="49" fontId="13" fillId="2" borderId="26" xfId="0" applyNumberFormat="1" applyFont="1" applyFill="1" applyBorder="1" applyProtection="1">
      <protection locked="0"/>
    </xf>
    <xf numFmtId="49" fontId="13" fillId="2" borderId="11" xfId="0" applyNumberFormat="1" applyFont="1" applyFill="1" applyBorder="1" applyProtection="1">
      <protection locked="0"/>
    </xf>
    <xf numFmtId="49" fontId="0" fillId="3" borderId="32" xfId="0" applyNumberFormat="1" applyFill="1" applyBorder="1" applyProtection="1"/>
    <xf numFmtId="49" fontId="0" fillId="3" borderId="11" xfId="0" applyNumberFormat="1" applyFill="1" applyBorder="1" applyProtection="1"/>
    <xf numFmtId="49" fontId="13" fillId="3" borderId="26" xfId="0" applyNumberFormat="1" applyFont="1" applyFill="1" applyBorder="1" applyProtection="1"/>
    <xf numFmtId="49" fontId="13" fillId="3" borderId="11" xfId="0" applyNumberFormat="1" applyFont="1" applyFill="1" applyBorder="1" applyProtection="1"/>
    <xf numFmtId="49" fontId="6" fillId="3" borderId="14" xfId="0" applyNumberFormat="1" applyFont="1" applyFill="1" applyBorder="1" applyAlignment="1" applyProtection="1">
      <alignment horizontal="left"/>
    </xf>
    <xf numFmtId="49" fontId="0" fillId="3" borderId="20" xfId="0" applyNumberFormat="1" applyFill="1" applyBorder="1" applyAlignment="1" applyProtection="1">
      <alignment horizontal="left"/>
    </xf>
    <xf numFmtId="49" fontId="27" fillId="3" borderId="38" xfId="0" applyNumberFormat="1" applyFont="1" applyFill="1" applyBorder="1" applyProtection="1"/>
    <xf numFmtId="49" fontId="6" fillId="3" borderId="11" xfId="0" applyNumberFormat="1" applyFont="1" applyFill="1" applyBorder="1" applyProtection="1"/>
    <xf numFmtId="49" fontId="13"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49" fontId="0" fillId="0" borderId="75" xfId="0" applyNumberFormat="1" applyBorder="1" applyProtection="1">
      <protection locked="0"/>
    </xf>
    <xf numFmtId="165" fontId="20" fillId="3" borderId="13" xfId="0" applyNumberFormat="1" applyFont="1" applyFill="1" applyBorder="1" applyProtection="1"/>
    <xf numFmtId="165" fontId="20" fillId="6" borderId="13" xfId="0" applyNumberFormat="1" applyFont="1" applyFill="1" applyBorder="1" applyProtection="1"/>
    <xf numFmtId="173" fontId="20" fillId="3" borderId="6" xfId="0" applyNumberFormat="1" applyFont="1" applyFill="1" applyBorder="1" applyProtection="1"/>
    <xf numFmtId="173" fontId="20" fillId="6" borderId="45" xfId="5" applyNumberFormat="1" applyFont="1" applyFill="1" applyBorder="1" applyProtection="1"/>
    <xf numFmtId="173" fontId="20" fillId="6" borderId="17" xfId="5" applyNumberFormat="1" applyFont="1" applyFill="1" applyBorder="1" applyProtection="1"/>
    <xf numFmtId="173" fontId="20" fillId="3" borderId="8" xfId="5" applyNumberFormat="1" applyFont="1" applyFill="1" applyBorder="1" applyProtection="1"/>
    <xf numFmtId="165" fontId="20" fillId="3" borderId="53" xfId="1" applyNumberFormat="1" applyFont="1" applyFill="1" applyBorder="1" applyAlignment="1" applyProtection="1">
      <alignment horizontal="center" vertical="center" wrapText="1"/>
    </xf>
    <xf numFmtId="165" fontId="20" fillId="3" borderId="35" xfId="1" applyNumberFormat="1" applyFont="1" applyFill="1" applyBorder="1" applyAlignment="1" applyProtection="1">
      <alignment horizontal="center" vertical="center" wrapText="1"/>
    </xf>
    <xf numFmtId="165" fontId="20" fillId="3" borderId="51" xfId="1" applyNumberFormat="1" applyFont="1" applyFill="1" applyBorder="1" applyAlignment="1" applyProtection="1">
      <alignment horizontal="center" vertical="center" wrapText="1"/>
    </xf>
    <xf numFmtId="165" fontId="20" fillId="3" borderId="2" xfId="1" applyNumberFormat="1" applyFont="1" applyFill="1" applyBorder="1" applyAlignment="1" applyProtection="1">
      <alignment horizontal="center" vertical="center" wrapText="1"/>
    </xf>
    <xf numFmtId="165" fontId="20" fillId="3" borderId="1" xfId="1" applyNumberFormat="1" applyFont="1" applyFill="1" applyBorder="1" applyAlignment="1" applyProtection="1">
      <alignment horizontal="center" vertical="center" wrapText="1"/>
    </xf>
    <xf numFmtId="165" fontId="20" fillId="3" borderId="54" xfId="1" applyNumberFormat="1" applyFont="1" applyFill="1" applyBorder="1" applyAlignment="1" applyProtection="1">
      <alignment horizontal="center" vertical="center" wrapText="1"/>
    </xf>
    <xf numFmtId="0" fontId="91" fillId="3" borderId="0" xfId="0" applyFont="1" applyFill="1" applyProtection="1">
      <protection hidden="1"/>
    </xf>
    <xf numFmtId="2" fontId="79" fillId="3" borderId="0" xfId="0" applyNumberFormat="1" applyFont="1" applyFill="1" applyProtection="1"/>
    <xf numFmtId="2" fontId="20" fillId="3" borderId="0" xfId="0" applyNumberFormat="1" applyFont="1" applyFill="1" applyProtection="1"/>
    <xf numFmtId="175" fontId="20" fillId="3" borderId="0" xfId="0" applyNumberFormat="1" applyFont="1" applyFill="1" applyAlignment="1" applyProtection="1">
      <alignment vertical="center"/>
    </xf>
    <xf numFmtId="0" fontId="6" fillId="3" borderId="0" xfId="0" applyFont="1" applyFill="1" applyAlignment="1" applyProtection="1">
      <alignment horizontal="center" wrapText="1"/>
    </xf>
    <xf numFmtId="0" fontId="6" fillId="8" borderId="98" xfId="0" quotePrefix="1" applyFont="1" applyFill="1" applyBorder="1" applyAlignment="1" applyProtection="1">
      <alignment horizontal="center"/>
    </xf>
    <xf numFmtId="175" fontId="14" fillId="3" borderId="0" xfId="0" applyNumberFormat="1" applyFont="1" applyFill="1" applyProtection="1"/>
    <xf numFmtId="2" fontId="20" fillId="3" borderId="0" xfId="1" applyNumberFormat="1" applyFont="1" applyFill="1" applyProtection="1"/>
    <xf numFmtId="175" fontId="22" fillId="3" borderId="0" xfId="1" applyNumberFormat="1" applyFont="1" applyFill="1" applyBorder="1" applyAlignment="1" applyProtection="1">
      <alignment horizontal="right"/>
    </xf>
    <xf numFmtId="175" fontId="91" fillId="3" borderId="0" xfId="0" applyNumberFormat="1" applyFont="1" applyFill="1" applyBorder="1" applyProtection="1"/>
    <xf numFmtId="175" fontId="91" fillId="3" borderId="11" xfId="0" applyNumberFormat="1" applyFont="1" applyFill="1" applyBorder="1" applyProtection="1"/>
    <xf numFmtId="175" fontId="91" fillId="3" borderId="13" xfId="0" applyNumberFormat="1" applyFont="1" applyFill="1" applyBorder="1" applyProtection="1"/>
    <xf numFmtId="175" fontId="0" fillId="3" borderId="13" xfId="0" applyNumberFormat="1" applyFill="1" applyBorder="1" applyProtection="1"/>
    <xf numFmtId="0" fontId="42" fillId="3" borderId="4" xfId="0" applyFont="1" applyFill="1" applyBorder="1" applyAlignment="1" applyProtection="1">
      <alignment horizontal="left" wrapText="1"/>
    </xf>
    <xf numFmtId="0" fontId="13" fillId="0" borderId="0" xfId="2" applyFont="1" applyFill="1" applyAlignment="1"/>
    <xf numFmtId="49" fontId="70" fillId="0" borderId="0" xfId="2" applyNumberFormat="1" applyFont="1" applyFill="1" applyAlignment="1"/>
    <xf numFmtId="49" fontId="13" fillId="0" borderId="0" xfId="2" applyNumberFormat="1" applyFont="1" applyFill="1" applyAlignment="1"/>
    <xf numFmtId="177" fontId="13" fillId="0" borderId="0" xfId="2" applyNumberFormat="1" applyFont="1" applyFill="1" applyAlignment="1"/>
    <xf numFmtId="177" fontId="13" fillId="0" borderId="0" xfId="2" applyNumberFormat="1" applyFont="1" applyFill="1" applyAlignment="1">
      <alignment horizontal="right"/>
    </xf>
    <xf numFmtId="0" fontId="22" fillId="7" borderId="13" xfId="2" applyFont="1" applyFill="1" applyBorder="1" applyAlignment="1">
      <alignment horizontal="center" vertical="center"/>
    </xf>
    <xf numFmtId="0" fontId="22" fillId="7" borderId="13" xfId="2" applyFont="1" applyFill="1" applyBorder="1" applyAlignment="1">
      <alignment horizontal="center" vertical="center" wrapText="1"/>
    </xf>
    <xf numFmtId="14" fontId="22" fillId="7" borderId="13" xfId="2" applyNumberFormat="1" applyFont="1" applyFill="1" applyBorder="1" applyAlignment="1">
      <alignment horizontal="center" vertical="center" wrapText="1"/>
    </xf>
    <xf numFmtId="14" fontId="22" fillId="7" borderId="14" xfId="2" applyNumberFormat="1" applyFont="1" applyFill="1" applyBorder="1" applyAlignment="1">
      <alignment horizontal="center" vertical="center" wrapText="1"/>
    </xf>
    <xf numFmtId="4" fontId="22" fillId="7" borderId="14" xfId="2" applyNumberFormat="1" applyFont="1" applyFill="1" applyBorder="1" applyAlignment="1">
      <alignment horizontal="center" vertical="center" wrapText="1"/>
    </xf>
    <xf numFmtId="0" fontId="22" fillId="7" borderId="13" xfId="2" quotePrefix="1" applyFont="1" applyFill="1" applyBorder="1" applyAlignment="1">
      <alignment horizontal="center" vertical="center" wrapText="1"/>
    </xf>
    <xf numFmtId="4" fontId="22" fillId="7" borderId="13" xfId="2" applyNumberFormat="1" applyFont="1" applyFill="1" applyBorder="1" applyAlignment="1">
      <alignment horizontal="center" vertical="center" wrapText="1"/>
    </xf>
    <xf numFmtId="0" fontId="6" fillId="0" borderId="0" xfId="2" applyFont="1" applyFill="1" applyAlignment="1"/>
    <xf numFmtId="49" fontId="6" fillId="0" borderId="0" xfId="2" applyNumberFormat="1" applyFont="1" applyFill="1" applyAlignment="1"/>
    <xf numFmtId="0" fontId="116" fillId="2" borderId="99" xfId="4" applyFont="1" applyFill="1" applyBorder="1" applyAlignment="1" applyProtection="1">
      <alignment horizontal="left"/>
      <protection locked="0"/>
    </xf>
    <xf numFmtId="0" fontId="116" fillId="2" borderId="99" xfId="4" applyFont="1" applyFill="1" applyBorder="1" applyAlignment="1" applyProtection="1">
      <alignment horizontal="center"/>
      <protection locked="0"/>
    </xf>
    <xf numFmtId="172" fontId="116" fillId="2" borderId="99" xfId="4" applyNumberFormat="1" applyFont="1" applyFill="1" applyBorder="1" applyAlignment="1" applyProtection="1">
      <alignment horizontal="center"/>
      <protection locked="0"/>
    </xf>
    <xf numFmtId="2" fontId="116" fillId="2" borderId="99" xfId="4" applyNumberFormat="1" applyFont="1" applyFill="1" applyBorder="1" applyAlignment="1" applyProtection="1">
      <alignment horizontal="right"/>
      <protection locked="0"/>
    </xf>
    <xf numFmtId="180" fontId="116" fillId="2" borderId="100" xfId="4" applyNumberFormat="1" applyFont="1" applyFill="1" applyBorder="1" applyAlignment="1" applyProtection="1">
      <alignment horizontal="right"/>
      <protection locked="0"/>
    </xf>
    <xf numFmtId="0" fontId="22" fillId="0" borderId="0" xfId="2" applyFont="1" applyFill="1" applyAlignment="1"/>
    <xf numFmtId="49" fontId="22" fillId="0" borderId="0" xfId="2" applyNumberFormat="1" applyFont="1" applyFill="1" applyAlignment="1"/>
    <xf numFmtId="0" fontId="20" fillId="0" borderId="0" xfId="2" applyFont="1" applyFill="1" applyAlignment="1"/>
    <xf numFmtId="49" fontId="20" fillId="0" borderId="0" xfId="2" applyNumberFormat="1" applyFont="1" applyFill="1" applyAlignment="1"/>
    <xf numFmtId="0" fontId="20" fillId="7" borderId="13" xfId="2" applyFont="1" applyFill="1" applyBorder="1" applyAlignment="1"/>
    <xf numFmtId="0" fontId="20" fillId="7" borderId="13" xfId="2" applyFont="1" applyFill="1" applyBorder="1" applyAlignment="1">
      <alignment horizontal="center"/>
    </xf>
    <xf numFmtId="14" fontId="20" fillId="7" borderId="13" xfId="2" applyNumberFormat="1" applyFont="1" applyFill="1" applyBorder="1" applyAlignment="1">
      <alignment horizontal="center"/>
    </xf>
    <xf numFmtId="14" fontId="20" fillId="7" borderId="13" xfId="2" applyNumberFormat="1" applyFont="1" applyFill="1" applyBorder="1" applyAlignment="1" applyProtection="1">
      <alignment horizontal="center"/>
      <protection hidden="1"/>
    </xf>
    <xf numFmtId="0" fontId="20" fillId="7" borderId="13" xfId="2" applyFont="1" applyFill="1" applyBorder="1" applyAlignment="1" applyProtection="1">
      <protection hidden="1"/>
    </xf>
    <xf numFmtId="49" fontId="31" fillId="0" borderId="0" xfId="2" applyNumberFormat="1" applyFont="1" applyFill="1" applyAlignment="1"/>
    <xf numFmtId="0" fontId="40" fillId="2" borderId="7" xfId="2" applyFont="1" applyFill="1" applyBorder="1" applyAlignment="1" applyProtection="1">
      <alignment horizontal="left"/>
      <protection locked="0"/>
    </xf>
    <xf numFmtId="0" fontId="40" fillId="2" borderId="6" xfId="2" applyFont="1" applyFill="1" applyBorder="1" applyAlignment="1" applyProtection="1">
      <alignment horizontal="left"/>
      <protection locked="0"/>
    </xf>
    <xf numFmtId="0" fontId="25" fillId="3" borderId="0" xfId="0" applyNumberFormat="1" applyFont="1" applyFill="1" applyBorder="1" applyAlignment="1" applyProtection="1"/>
    <xf numFmtId="0" fontId="9" fillId="3" borderId="24" xfId="0" applyNumberFormat="1" applyFont="1" applyFill="1" applyBorder="1" applyAlignment="1" applyProtection="1">
      <alignment horizontal="center"/>
    </xf>
    <xf numFmtId="0" fontId="25" fillId="3" borderId="24" xfId="0" applyNumberFormat="1" applyFont="1" applyFill="1" applyBorder="1" applyAlignment="1" applyProtection="1">
      <alignment horizontal="center"/>
    </xf>
    <xf numFmtId="0" fontId="25" fillId="3" borderId="80" xfId="0" applyNumberFormat="1" applyFont="1" applyFill="1" applyBorder="1" applyAlignment="1" applyProtection="1">
      <alignment horizontal="center"/>
    </xf>
    <xf numFmtId="0" fontId="22" fillId="3" borderId="0" xfId="0" applyNumberFormat="1" applyFont="1" applyFill="1" applyBorder="1" applyAlignment="1" applyProtection="1">
      <alignment vertical="center"/>
    </xf>
    <xf numFmtId="0" fontId="22" fillId="3" borderId="2" xfId="0" applyNumberFormat="1" applyFont="1" applyFill="1" applyBorder="1" applyAlignment="1" applyProtection="1">
      <alignment vertical="center"/>
    </xf>
    <xf numFmtId="171" fontId="22" fillId="3" borderId="1" xfId="0" applyNumberFormat="1" applyFont="1" applyFill="1" applyBorder="1" applyAlignment="1" applyProtection="1">
      <alignment horizontal="center" vertical="center" wrapText="1"/>
    </xf>
    <xf numFmtId="171" fontId="22" fillId="3" borderId="1" xfId="0" applyNumberFormat="1" applyFont="1" applyFill="1" applyBorder="1" applyAlignment="1" applyProtection="1">
      <alignment horizontal="center" vertical="top" wrapText="1"/>
    </xf>
    <xf numFmtId="171" fontId="22" fillId="3" borderId="1" xfId="0" applyNumberFormat="1" applyFont="1" applyFill="1" applyBorder="1" applyAlignment="1" applyProtection="1">
      <alignment horizontal="center"/>
    </xf>
    <xf numFmtId="171" fontId="22" fillId="3" borderId="3" xfId="0" applyNumberFormat="1" applyFont="1" applyFill="1" applyBorder="1" applyAlignment="1" applyProtection="1">
      <alignment horizontal="center" vertical="center"/>
    </xf>
    <xf numFmtId="171" fontId="20" fillId="3" borderId="0" xfId="0" applyNumberFormat="1" applyFont="1" applyFill="1" applyAlignment="1" applyProtection="1"/>
    <xf numFmtId="165" fontId="20" fillId="0" borderId="3" xfId="0" applyNumberFormat="1" applyFont="1" applyFill="1" applyBorder="1" applyAlignment="1" applyProtection="1">
      <protection locked="0"/>
    </xf>
    <xf numFmtId="165" fontId="20" fillId="0" borderId="101" xfId="0" applyNumberFormat="1" applyFont="1" applyFill="1" applyBorder="1" applyAlignment="1" applyProtection="1">
      <protection locked="0"/>
    </xf>
    <xf numFmtId="165" fontId="20" fillId="6" borderId="3" xfId="0" applyNumberFormat="1" applyFont="1" applyFill="1" applyBorder="1" applyAlignment="1" applyProtection="1"/>
    <xf numFmtId="165" fontId="20" fillId="3" borderId="0" xfId="0" applyNumberFormat="1" applyFont="1" applyFill="1" applyAlignment="1" applyProtection="1"/>
    <xf numFmtId="165" fontId="20" fillId="0" borderId="35" xfId="0" applyNumberFormat="1" applyFont="1" applyBorder="1" applyAlignment="1" applyProtection="1">
      <protection locked="0"/>
    </xf>
    <xf numFmtId="165" fontId="20" fillId="0" borderId="78" xfId="0" applyNumberFormat="1" applyFont="1" applyFill="1" applyBorder="1" applyAlignment="1" applyProtection="1">
      <protection locked="0"/>
    </xf>
    <xf numFmtId="165" fontId="20" fillId="0" borderId="3" xfId="0" applyNumberFormat="1" applyFont="1" applyBorder="1" applyAlignment="1" applyProtection="1">
      <protection locked="0"/>
    </xf>
    <xf numFmtId="165" fontId="20" fillId="3" borderId="3" xfId="0" applyNumberFormat="1" applyFont="1" applyFill="1" applyBorder="1" applyAlignment="1" applyProtection="1"/>
    <xf numFmtId="165" fontId="20" fillId="0" borderId="4" xfId="0" applyNumberFormat="1" applyFont="1" applyFill="1" applyBorder="1" applyAlignment="1" applyProtection="1">
      <protection locked="0"/>
    </xf>
    <xf numFmtId="165" fontId="20" fillId="0" borderId="55" xfId="0" applyNumberFormat="1" applyFont="1" applyFill="1" applyBorder="1" applyAlignment="1" applyProtection="1">
      <protection locked="0"/>
    </xf>
    <xf numFmtId="165" fontId="22" fillId="6" borderId="102" xfId="0" applyNumberFormat="1" applyFont="1" applyFill="1" applyBorder="1" applyAlignment="1" applyProtection="1"/>
    <xf numFmtId="165" fontId="22" fillId="6" borderId="87" xfId="0" applyNumberFormat="1" applyFont="1" applyFill="1" applyBorder="1" applyAlignment="1" applyProtection="1"/>
    <xf numFmtId="165" fontId="20" fillId="3" borderId="0" xfId="0" applyNumberFormat="1" applyFont="1" applyFill="1" applyBorder="1" applyAlignment="1" applyProtection="1">
      <alignment horizontal="center"/>
    </xf>
    <xf numFmtId="165" fontId="22" fillId="3" borderId="50" xfId="0" applyNumberFormat="1" applyFont="1" applyFill="1" applyBorder="1" applyAlignment="1" applyProtection="1">
      <alignment horizontal="center" vertical="center"/>
    </xf>
    <xf numFmtId="165" fontId="22" fillId="3" borderId="3" xfId="0" applyNumberFormat="1" applyFont="1" applyFill="1" applyBorder="1" applyAlignment="1" applyProtection="1">
      <alignment horizontal="center" vertical="center"/>
    </xf>
    <xf numFmtId="165" fontId="22" fillId="3" borderId="84" xfId="0" applyNumberFormat="1" applyFont="1" applyFill="1" applyBorder="1" applyAlignment="1" applyProtection="1">
      <alignment horizontal="center" vertical="center"/>
    </xf>
    <xf numFmtId="165" fontId="20" fillId="3" borderId="69" xfId="0" applyNumberFormat="1" applyFont="1" applyFill="1" applyBorder="1" applyAlignment="1" applyProtection="1"/>
    <xf numFmtId="165" fontId="20" fillId="0" borderId="69" xfId="0" applyNumberFormat="1" applyFont="1" applyFill="1" applyBorder="1" applyAlignment="1" applyProtection="1">
      <protection locked="0"/>
    </xf>
    <xf numFmtId="165" fontId="22" fillId="3" borderId="69" xfId="0" applyNumberFormat="1" applyFont="1" applyFill="1" applyBorder="1" applyAlignment="1" applyProtection="1"/>
    <xf numFmtId="165" fontId="22" fillId="3" borderId="89" xfId="0" applyNumberFormat="1" applyFont="1" applyFill="1" applyBorder="1" applyAlignment="1" applyProtection="1"/>
    <xf numFmtId="165" fontId="22" fillId="3" borderId="87" xfId="0" applyNumberFormat="1" applyFont="1" applyFill="1" applyBorder="1" applyAlignment="1" applyProtection="1">
      <alignment horizontal="right"/>
    </xf>
    <xf numFmtId="165" fontId="22" fillId="6" borderId="87" xfId="0" applyNumberFormat="1" applyFont="1" applyFill="1" applyBorder="1" applyAlignment="1" applyProtection="1">
      <alignment horizontal="right"/>
    </xf>
    <xf numFmtId="165" fontId="22" fillId="3" borderId="0" xfId="0" applyNumberFormat="1" applyFont="1" applyFill="1" applyBorder="1" applyAlignment="1" applyProtection="1"/>
    <xf numFmtId="165" fontId="37" fillId="3" borderId="0" xfId="0" applyNumberFormat="1" applyFont="1" applyFill="1" applyBorder="1" applyAlignment="1" applyProtection="1">
      <alignment horizontal="center" wrapText="1"/>
    </xf>
    <xf numFmtId="165" fontId="119" fillId="3" borderId="0" xfId="0" applyNumberFormat="1" applyFont="1" applyFill="1" applyBorder="1" applyAlignment="1" applyProtection="1">
      <alignment horizontal="center" wrapText="1"/>
    </xf>
    <xf numFmtId="165" fontId="22" fillId="3" borderId="87" xfId="0" applyNumberFormat="1" applyFont="1" applyFill="1" applyBorder="1" applyAlignment="1" applyProtection="1"/>
    <xf numFmtId="165" fontId="22" fillId="0" borderId="87" xfId="0" applyNumberFormat="1" applyFont="1" applyFill="1" applyBorder="1" applyAlignment="1" applyProtection="1">
      <protection locked="0"/>
    </xf>
    <xf numFmtId="165" fontId="20" fillId="3" borderId="0" xfId="0" applyNumberFormat="1" applyFont="1" applyFill="1" applyBorder="1" applyAlignment="1" applyProtection="1"/>
    <xf numFmtId="0" fontId="117" fillId="3" borderId="0" xfId="0" applyNumberFormat="1" applyFont="1" applyFill="1" applyAlignment="1" applyProtection="1">
      <alignment horizontal="left"/>
    </xf>
    <xf numFmtId="0" fontId="20" fillId="3" borderId="0" xfId="0" applyNumberFormat="1" applyFont="1" applyFill="1" applyAlignment="1" applyProtection="1"/>
    <xf numFmtId="0" fontId="37" fillId="3" borderId="0" xfId="0" applyNumberFormat="1" applyFont="1" applyFill="1" applyAlignment="1" applyProtection="1">
      <alignment horizontal="right" vertical="center"/>
    </xf>
    <xf numFmtId="171" fontId="22" fillId="3" borderId="0" xfId="0" applyNumberFormat="1" applyFont="1" applyFill="1" applyAlignment="1" applyProtection="1">
      <alignment vertical="center"/>
    </xf>
    <xf numFmtId="0" fontId="89" fillId="3" borderId="0" xfId="0" applyNumberFormat="1" applyFont="1" applyFill="1" applyAlignment="1" applyProtection="1">
      <alignment horizontal="center"/>
    </xf>
    <xf numFmtId="171" fontId="89" fillId="3" borderId="0" xfId="0" applyNumberFormat="1" applyFont="1" applyFill="1" applyAlignment="1" applyProtection="1">
      <alignment horizontal="center"/>
    </xf>
    <xf numFmtId="171" fontId="89" fillId="3" borderId="0" xfId="0" applyNumberFormat="1" applyFont="1" applyFill="1" applyAlignment="1" applyProtection="1"/>
    <xf numFmtId="171" fontId="22" fillId="3" borderId="0" xfId="0" applyNumberFormat="1" applyFont="1" applyFill="1" applyAlignment="1" applyProtection="1">
      <alignment horizontal="right"/>
    </xf>
    <xf numFmtId="0" fontId="22" fillId="3" borderId="0" xfId="0" applyNumberFormat="1" applyFont="1" applyFill="1" applyBorder="1" applyAlignment="1" applyProtection="1"/>
    <xf numFmtId="171" fontId="37" fillId="3" borderId="0" xfId="0" applyNumberFormat="1" applyFont="1" applyFill="1" applyBorder="1" applyAlignment="1" applyProtection="1"/>
    <xf numFmtId="171" fontId="119" fillId="3" borderId="0" xfId="0" applyNumberFormat="1" applyFont="1" applyFill="1" applyBorder="1" applyAlignment="1" applyProtection="1"/>
    <xf numFmtId="171" fontId="22" fillId="3" borderId="0" xfId="0" applyNumberFormat="1" applyFont="1" applyFill="1" applyBorder="1" applyAlignment="1" applyProtection="1"/>
    <xf numFmtId="0" fontId="22" fillId="3" borderId="0" xfId="0" applyNumberFormat="1" applyFont="1" applyFill="1" applyAlignment="1" applyProtection="1">
      <alignment horizontal="center"/>
    </xf>
    <xf numFmtId="0" fontId="22" fillId="3" borderId="84" xfId="0" applyNumberFormat="1" applyFont="1" applyFill="1" applyBorder="1" applyAlignment="1" applyProtection="1">
      <alignment horizontal="center" wrapText="1"/>
    </xf>
    <xf numFmtId="0" fontId="20" fillId="3" borderId="49" xfId="0" applyFont="1" applyFill="1" applyBorder="1" applyAlignment="1" applyProtection="1"/>
    <xf numFmtId="0" fontId="20" fillId="3" borderId="78" xfId="0" applyFont="1" applyFill="1" applyBorder="1" applyAlignment="1" applyProtection="1"/>
    <xf numFmtId="1" fontId="22" fillId="3" borderId="35" xfId="0" applyNumberFormat="1" applyFont="1" applyFill="1" applyBorder="1" applyAlignment="1" applyProtection="1">
      <alignment horizontal="center"/>
    </xf>
    <xf numFmtId="0" fontId="20" fillId="3" borderId="50" xfId="0" applyFont="1" applyFill="1" applyBorder="1" applyAlignment="1" applyProtection="1">
      <alignment horizontal="left"/>
    </xf>
    <xf numFmtId="0" fontId="20" fillId="3" borderId="4" xfId="0" applyFont="1" applyFill="1" applyBorder="1" applyAlignment="1" applyProtection="1">
      <alignment horizontal="left"/>
    </xf>
    <xf numFmtId="1" fontId="22" fillId="3" borderId="3" xfId="0" applyNumberFormat="1" applyFont="1" applyFill="1" applyBorder="1" applyAlignment="1" applyProtection="1">
      <alignment horizontal="center"/>
    </xf>
    <xf numFmtId="174" fontId="20" fillId="3" borderId="50" xfId="0" applyNumberFormat="1" applyFont="1" applyFill="1" applyBorder="1" applyProtection="1"/>
    <xf numFmtId="0" fontId="20" fillId="3" borderId="4" xfId="0" applyFont="1" applyFill="1" applyBorder="1" applyAlignment="1" applyProtection="1">
      <alignment wrapText="1"/>
    </xf>
    <xf numFmtId="174" fontId="20" fillId="3" borderId="49" xfId="0" applyNumberFormat="1" applyFont="1" applyFill="1" applyBorder="1" applyProtection="1"/>
    <xf numFmtId="0" fontId="20" fillId="3" borderId="50" xfId="0" applyFont="1" applyFill="1" applyBorder="1" applyAlignment="1" applyProtection="1">
      <alignment horizontal="left" wrapText="1"/>
    </xf>
    <xf numFmtId="1" fontId="22" fillId="3" borderId="87" xfId="0" applyNumberFormat="1" applyFont="1" applyFill="1" applyBorder="1" applyAlignment="1" applyProtection="1">
      <alignment horizontal="center"/>
    </xf>
    <xf numFmtId="0" fontId="117" fillId="3" borderId="50" xfId="0" applyNumberFormat="1" applyFont="1" applyFill="1" applyBorder="1" applyAlignment="1" applyProtection="1"/>
    <xf numFmtId="0" fontId="22" fillId="3" borderId="59" xfId="0" applyNumberFormat="1" applyFont="1" applyFill="1" applyBorder="1" applyAlignment="1" applyProtection="1">
      <alignment horizontal="center" wrapText="1"/>
    </xf>
    <xf numFmtId="1" fontId="40" fillId="3" borderId="19" xfId="0" applyNumberFormat="1" applyFont="1" applyFill="1" applyBorder="1" applyAlignment="1" applyProtection="1">
      <alignment horizontal="left"/>
    </xf>
    <xf numFmtId="0" fontId="40" fillId="3" borderId="19" xfId="0" applyFont="1" applyFill="1" applyBorder="1" applyAlignment="1" applyProtection="1">
      <alignment wrapText="1"/>
    </xf>
    <xf numFmtId="0" fontId="20" fillId="3" borderId="4" xfId="0" applyNumberFormat="1" applyFont="1" applyFill="1" applyBorder="1" applyAlignment="1" applyProtection="1"/>
    <xf numFmtId="1" fontId="40" fillId="3" borderId="50" xfId="0" applyNumberFormat="1" applyFont="1" applyFill="1" applyBorder="1" applyAlignment="1" applyProtection="1">
      <alignment horizontal="left"/>
    </xf>
    <xf numFmtId="1" fontId="22" fillId="3" borderId="57" xfId="0" applyNumberFormat="1" applyFont="1" applyFill="1" applyBorder="1" applyAlignment="1" applyProtection="1">
      <alignment horizontal="center"/>
    </xf>
    <xf numFmtId="0" fontId="22" fillId="3" borderId="70" xfId="0" applyNumberFormat="1" applyFont="1" applyFill="1" applyBorder="1" applyAlignment="1" applyProtection="1"/>
    <xf numFmtId="0" fontId="119" fillId="3" borderId="86" xfId="0" applyNumberFormat="1" applyFont="1" applyFill="1" applyBorder="1" applyAlignment="1" applyProtection="1"/>
    <xf numFmtId="1" fontId="22" fillId="3" borderId="103" xfId="0" applyNumberFormat="1" applyFont="1" applyFill="1" applyBorder="1" applyAlignment="1" applyProtection="1">
      <alignment horizontal="center"/>
    </xf>
    <xf numFmtId="0" fontId="22" fillId="3" borderId="0" xfId="0" applyFont="1" applyFill="1" applyBorder="1" applyAlignment="1" applyProtection="1">
      <alignment horizontal="left" wrapText="1"/>
    </xf>
    <xf numFmtId="0" fontId="37" fillId="3" borderId="0" xfId="0" applyFont="1" applyFill="1" applyBorder="1" applyAlignment="1" applyProtection="1">
      <alignment horizontal="center" wrapText="1"/>
    </xf>
    <xf numFmtId="0" fontId="9" fillId="3" borderId="47" xfId="0" applyNumberFormat="1" applyFont="1" applyFill="1" applyBorder="1" applyAlignment="1" applyProtection="1">
      <alignment wrapText="1"/>
    </xf>
    <xf numFmtId="165" fontId="9" fillId="3" borderId="47" xfId="0" applyNumberFormat="1" applyFont="1" applyFill="1" applyBorder="1" applyAlignment="1" applyProtection="1">
      <alignment wrapText="1"/>
    </xf>
    <xf numFmtId="165" fontId="9" fillId="3" borderId="0" xfId="0" applyNumberFormat="1" applyFont="1" applyFill="1" applyBorder="1" applyAlignment="1" applyProtection="1">
      <alignment wrapText="1"/>
    </xf>
    <xf numFmtId="49" fontId="6" fillId="3" borderId="3" xfId="0" applyNumberFormat="1" applyFont="1" applyFill="1" applyBorder="1" applyProtection="1"/>
    <xf numFmtId="49" fontId="0" fillId="3" borderId="3" xfId="0" applyNumberFormat="1" applyFill="1" applyBorder="1" applyAlignment="1" applyProtection="1">
      <alignment horizontal="center"/>
    </xf>
    <xf numFmtId="165" fontId="0" fillId="6" borderId="4" xfId="0" applyNumberFormat="1" applyFill="1" applyBorder="1" applyProtection="1"/>
    <xf numFmtId="165" fontId="42" fillId="0" borderId="35" xfId="0" applyNumberFormat="1" applyFont="1" applyBorder="1" applyAlignment="1" applyProtection="1">
      <protection locked="0"/>
    </xf>
    <xf numFmtId="165" fontId="42" fillId="0" borderId="64" xfId="0" applyNumberFormat="1" applyFont="1" applyFill="1" applyBorder="1" applyAlignment="1" applyProtection="1">
      <protection locked="0"/>
    </xf>
    <xf numFmtId="165" fontId="42" fillId="0" borderId="86" xfId="0" applyNumberFormat="1" applyFont="1" applyFill="1" applyBorder="1" applyAlignment="1" applyProtection="1">
      <protection locked="0"/>
    </xf>
    <xf numFmtId="165" fontId="42" fillId="0" borderId="66" xfId="0" applyNumberFormat="1" applyFont="1" applyBorder="1" applyAlignment="1" applyProtection="1">
      <protection locked="0"/>
    </xf>
    <xf numFmtId="165" fontId="42" fillId="2" borderId="3" xfId="0" applyNumberFormat="1" applyFont="1" applyFill="1" applyBorder="1" applyAlignment="1" applyProtection="1">
      <protection locked="0"/>
    </xf>
    <xf numFmtId="165" fontId="42" fillId="2" borderId="35" xfId="0" applyNumberFormat="1" applyFont="1" applyFill="1" applyBorder="1" applyAlignment="1" applyProtection="1">
      <protection locked="0"/>
    </xf>
    <xf numFmtId="165" fontId="42" fillId="0" borderId="87" xfId="0" applyNumberFormat="1" applyFont="1" applyFill="1" applyBorder="1" applyAlignment="1" applyProtection="1">
      <protection locked="0"/>
    </xf>
    <xf numFmtId="165" fontId="42" fillId="2" borderId="57" xfId="0" applyNumberFormat="1" applyFont="1" applyFill="1" applyBorder="1" applyAlignment="1" applyProtection="1">
      <protection locked="0"/>
    </xf>
    <xf numFmtId="165" fontId="42" fillId="0" borderId="3" xfId="0" applyNumberFormat="1" applyFont="1" applyFill="1" applyBorder="1" applyAlignment="1" applyProtection="1">
      <protection locked="0"/>
    </xf>
    <xf numFmtId="165" fontId="42" fillId="2" borderId="2" xfId="0" applyNumberFormat="1" applyFont="1" applyFill="1" applyBorder="1" applyAlignment="1" applyProtection="1">
      <protection locked="0"/>
    </xf>
    <xf numFmtId="165" fontId="42" fillId="0" borderId="69" xfId="0" applyNumberFormat="1" applyFont="1" applyFill="1" applyBorder="1" applyAlignment="1" applyProtection="1">
      <protection locked="0"/>
    </xf>
    <xf numFmtId="165" fontId="42" fillId="0" borderId="3" xfId="0" applyNumberFormat="1" applyFont="1" applyBorder="1" applyAlignment="1" applyProtection="1">
      <protection locked="0"/>
    </xf>
    <xf numFmtId="165" fontId="42" fillId="0" borderId="104" xfId="0" applyNumberFormat="1" applyFont="1" applyBorder="1" applyAlignment="1" applyProtection="1">
      <protection locked="0"/>
    </xf>
    <xf numFmtId="165" fontId="25" fillId="0" borderId="105" xfId="0" applyNumberFormat="1" applyFont="1" applyFill="1" applyBorder="1" applyAlignment="1" applyProtection="1">
      <protection locked="0"/>
    </xf>
    <xf numFmtId="165" fontId="25" fillId="0" borderId="87" xfId="0" applyNumberFormat="1" applyFont="1" applyFill="1" applyBorder="1" applyAlignment="1" applyProtection="1">
      <protection locked="0"/>
    </xf>
    <xf numFmtId="165" fontId="25" fillId="0" borderId="102" xfId="0" applyNumberFormat="1" applyFont="1" applyFill="1" applyBorder="1" applyAlignment="1" applyProtection="1">
      <protection locked="0"/>
    </xf>
    <xf numFmtId="165" fontId="42" fillId="0" borderId="48" xfId="0" applyNumberFormat="1" applyFont="1" applyBorder="1" applyAlignment="1" applyProtection="1">
      <protection locked="0"/>
    </xf>
    <xf numFmtId="165" fontId="42" fillId="0" borderId="61" xfId="0" applyNumberFormat="1" applyFont="1" applyBorder="1" applyAlignment="1" applyProtection="1">
      <protection locked="0"/>
    </xf>
    <xf numFmtId="165" fontId="9" fillId="0" borderId="87" xfId="0" applyNumberFormat="1" applyFont="1" applyFill="1" applyBorder="1" applyAlignment="1" applyProtection="1">
      <protection locked="0"/>
    </xf>
    <xf numFmtId="165" fontId="42" fillId="0" borderId="1" xfId="0" applyNumberFormat="1" applyFont="1" applyBorder="1" applyAlignment="1" applyProtection="1">
      <protection locked="0"/>
    </xf>
    <xf numFmtId="0" fontId="17" fillId="3" borderId="0" xfId="1" applyFont="1" applyFill="1" applyProtection="1"/>
    <xf numFmtId="2" fontId="0" fillId="3" borderId="0" xfId="0" applyNumberFormat="1" applyFill="1" applyProtection="1">
      <protection hidden="1"/>
    </xf>
    <xf numFmtId="2" fontId="106" fillId="3" borderId="0" xfId="0" applyNumberFormat="1" applyFont="1" applyFill="1" applyBorder="1" applyProtection="1">
      <protection hidden="1"/>
    </xf>
    <xf numFmtId="2" fontId="19" fillId="3" borderId="0" xfId="0" applyNumberFormat="1" applyFont="1" applyFill="1" applyProtection="1">
      <protection hidden="1"/>
    </xf>
    <xf numFmtId="2" fontId="70" fillId="3" borderId="0" xfId="0" applyNumberFormat="1" applyFont="1" applyFill="1" applyAlignment="1" applyProtection="1">
      <alignment horizontal="center"/>
      <protection hidden="1"/>
    </xf>
    <xf numFmtId="2" fontId="5" fillId="3" borderId="0" xfId="0" applyNumberFormat="1" applyFont="1" applyFill="1" applyProtection="1">
      <protection hidden="1"/>
    </xf>
    <xf numFmtId="2" fontId="68" fillId="3" borderId="0" xfId="0" applyNumberFormat="1" applyFont="1" applyFill="1" applyProtection="1">
      <protection hidden="1"/>
    </xf>
    <xf numFmtId="2" fontId="68" fillId="3" borderId="0" xfId="0" applyNumberFormat="1" applyFont="1" applyFill="1" applyAlignment="1" applyProtection="1">
      <alignment shrinkToFit="1"/>
      <protection hidden="1"/>
    </xf>
    <xf numFmtId="0" fontId="17" fillId="3" borderId="0" xfId="1" applyNumberFormat="1" applyFont="1" applyFill="1" applyProtection="1"/>
    <xf numFmtId="175" fontId="20" fillId="0" borderId="0" xfId="0" applyNumberFormat="1" applyFont="1" applyProtection="1"/>
    <xf numFmtId="0" fontId="120" fillId="3" borderId="0" xfId="0" applyFont="1" applyFill="1" applyBorder="1" applyAlignment="1" applyProtection="1">
      <alignment horizontal="center"/>
      <protection hidden="1"/>
    </xf>
    <xf numFmtId="0" fontId="17" fillId="3" borderId="0" xfId="1" applyFont="1" applyFill="1" applyAlignment="1" applyProtection="1">
      <alignment horizontal="right"/>
    </xf>
    <xf numFmtId="2" fontId="0" fillId="0" borderId="0" xfId="0" applyNumberFormat="1" applyProtection="1"/>
    <xf numFmtId="2" fontId="12" fillId="0" borderId="0" xfId="0" applyNumberFormat="1" applyFont="1" applyProtection="1"/>
    <xf numFmtId="2" fontId="20" fillId="3" borderId="0" xfId="0" applyNumberFormat="1" applyFont="1" applyFill="1" applyAlignment="1" applyProtection="1">
      <alignment horizontal="center" vertical="center"/>
    </xf>
    <xf numFmtId="2" fontId="90" fillId="3" borderId="0" xfId="0" applyNumberFormat="1" applyFont="1" applyFill="1" applyProtection="1"/>
    <xf numFmtId="2" fontId="20" fillId="0" borderId="0" xfId="0" applyNumberFormat="1" applyFont="1" applyProtection="1"/>
    <xf numFmtId="2" fontId="5" fillId="3" borderId="0" xfId="0" applyNumberFormat="1" applyFont="1" applyFill="1" applyProtection="1"/>
    <xf numFmtId="2" fontId="5" fillId="0" borderId="0" xfId="0" applyNumberFormat="1" applyFont="1" applyProtection="1"/>
    <xf numFmtId="0" fontId="17" fillId="3" borderId="0" xfId="1" applyFont="1" applyFill="1" applyAlignment="1" applyProtection="1">
      <alignment horizontal="center"/>
    </xf>
    <xf numFmtId="2" fontId="77" fillId="3" borderId="0" xfId="0" applyNumberFormat="1" applyFont="1" applyFill="1" applyProtection="1"/>
    <xf numFmtId="2" fontId="76" fillId="3" borderId="0" xfId="0" applyNumberFormat="1" applyFont="1" applyFill="1" applyProtection="1"/>
    <xf numFmtId="2" fontId="75" fillId="3" borderId="0" xfId="0" applyNumberFormat="1" applyFont="1" applyFill="1" applyProtection="1"/>
    <xf numFmtId="2" fontId="93" fillId="3" borderId="0" xfId="0" applyNumberFormat="1" applyFont="1" applyFill="1" applyProtection="1"/>
    <xf numFmtId="2" fontId="0" fillId="3" borderId="0" xfId="0" applyNumberFormat="1" applyFill="1" applyProtection="1"/>
    <xf numFmtId="0" fontId="17" fillId="3" borderId="3" xfId="0" applyFont="1" applyFill="1" applyBorder="1" applyAlignment="1" applyProtection="1">
      <alignment horizontal="center" wrapText="1"/>
      <protection hidden="1"/>
    </xf>
    <xf numFmtId="0" fontId="71" fillId="3" borderId="3" xfId="0" quotePrefix="1" applyFont="1" applyFill="1" applyBorder="1" applyProtection="1">
      <protection hidden="1"/>
    </xf>
    <xf numFmtId="0" fontId="88" fillId="3" borderId="0" xfId="0" applyFont="1" applyFill="1" applyProtection="1">
      <protection hidden="1"/>
    </xf>
    <xf numFmtId="0" fontId="37" fillId="3" borderId="3" xfId="0" applyFont="1" applyFill="1" applyBorder="1" applyAlignment="1" applyProtection="1">
      <protection hidden="1"/>
    </xf>
    <xf numFmtId="2" fontId="117" fillId="3" borderId="0" xfId="0" applyNumberFormat="1" applyFont="1" applyFill="1" applyProtection="1">
      <protection hidden="1"/>
    </xf>
    <xf numFmtId="0" fontId="37" fillId="3" borderId="3" xfId="0" applyFont="1" applyFill="1" applyBorder="1" applyProtection="1">
      <protection hidden="1"/>
    </xf>
    <xf numFmtId="0" fontId="22" fillId="3" borderId="0" xfId="0" applyFont="1" applyFill="1" applyProtection="1">
      <protection hidden="1"/>
    </xf>
    <xf numFmtId="0" fontId="20" fillId="3" borderId="0" xfId="0" applyFont="1" applyFill="1" applyProtection="1">
      <protection hidden="1"/>
    </xf>
    <xf numFmtId="0" fontId="37" fillId="7" borderId="3" xfId="0" applyFont="1" applyFill="1" applyBorder="1" applyProtection="1">
      <protection hidden="1"/>
    </xf>
    <xf numFmtId="2" fontId="20" fillId="3" borderId="0" xfId="0" applyNumberFormat="1" applyFont="1" applyFill="1" applyAlignment="1" applyProtection="1">
      <alignment horizontal="center"/>
      <protection hidden="1"/>
    </xf>
    <xf numFmtId="0" fontId="117" fillId="3" borderId="3" xfId="0" applyFont="1" applyFill="1" applyBorder="1" applyAlignment="1" applyProtection="1">
      <alignment horizontal="left"/>
      <protection hidden="1"/>
    </xf>
    <xf numFmtId="0" fontId="117" fillId="7" borderId="3" xfId="0" applyFont="1" applyFill="1" applyBorder="1" applyAlignment="1" applyProtection="1">
      <alignment horizontal="left"/>
      <protection hidden="1"/>
    </xf>
    <xf numFmtId="2" fontId="22" fillId="3" borderId="0" xfId="0" applyNumberFormat="1" applyFont="1" applyFill="1" applyAlignment="1" applyProtection="1">
      <alignment horizontal="center"/>
      <protection hidden="1"/>
    </xf>
    <xf numFmtId="0" fontId="22" fillId="3" borderId="0" xfId="0" applyFont="1" applyFill="1" applyAlignment="1" applyProtection="1">
      <alignment horizontal="right"/>
      <protection hidden="1"/>
    </xf>
    <xf numFmtId="1" fontId="22" fillId="3" borderId="0" xfId="0" applyNumberFormat="1" applyFont="1" applyFill="1" applyAlignment="1" applyProtection="1">
      <alignment horizontal="right"/>
      <protection hidden="1"/>
    </xf>
    <xf numFmtId="0" fontId="17" fillId="3" borderId="0" xfId="1" applyFont="1" applyFill="1" applyAlignment="1" applyProtection="1">
      <alignment horizontal="left"/>
    </xf>
    <xf numFmtId="0" fontId="20" fillId="3" borderId="0" xfId="1" applyNumberFormat="1" applyFont="1" applyFill="1" applyProtection="1"/>
    <xf numFmtId="175" fontId="95" fillId="3" borderId="0" xfId="0" applyNumberFormat="1" applyFont="1" applyFill="1" applyProtection="1">
      <protection hidden="1"/>
    </xf>
    <xf numFmtId="175" fontId="20" fillId="3" borderId="0" xfId="0" applyNumberFormat="1" applyFont="1" applyFill="1" applyAlignment="1" applyProtection="1">
      <alignment horizontal="center"/>
    </xf>
    <xf numFmtId="0" fontId="123" fillId="3" borderId="0" xfId="1" applyNumberFormat="1" applyFont="1" applyFill="1" applyProtection="1"/>
    <xf numFmtId="175" fontId="19" fillId="3" borderId="0" xfId="0" applyNumberFormat="1" applyFont="1" applyFill="1" applyProtection="1">
      <protection hidden="1"/>
    </xf>
    <xf numFmtId="175" fontId="20" fillId="3" borderId="0" xfId="5" applyNumberFormat="1" applyFont="1" applyFill="1" applyAlignment="1" applyProtection="1">
      <alignment horizontal="center"/>
    </xf>
    <xf numFmtId="0" fontId="0" fillId="3" borderId="0" xfId="0" applyFill="1" applyAlignment="1"/>
    <xf numFmtId="175" fontId="12" fillId="3" borderId="0" xfId="0" applyNumberFormat="1" applyFont="1" applyFill="1" applyProtection="1"/>
    <xf numFmtId="175" fontId="79" fillId="3" borderId="0" xfId="0" applyNumberFormat="1" applyFont="1" applyFill="1" applyProtection="1"/>
    <xf numFmtId="175" fontId="12" fillId="0" borderId="0" xfId="0" applyNumberFormat="1" applyFont="1" applyProtection="1"/>
    <xf numFmtId="175" fontId="5" fillId="3" borderId="0" xfId="0" applyNumberFormat="1" applyFont="1" applyFill="1" applyProtection="1"/>
    <xf numFmtId="175" fontId="5" fillId="3" borderId="63" xfId="0" applyNumberFormat="1" applyFont="1" applyFill="1" applyBorder="1" applyProtection="1"/>
    <xf numFmtId="175" fontId="5" fillId="3" borderId="0" xfId="0" applyNumberFormat="1" applyFont="1" applyFill="1" applyAlignment="1" applyProtection="1">
      <alignment horizontal="center"/>
    </xf>
    <xf numFmtId="0" fontId="97" fillId="3" borderId="0" xfId="0" applyNumberFormat="1" applyFont="1" applyFill="1" applyAlignment="1" applyProtection="1"/>
    <xf numFmtId="0" fontId="98" fillId="3" borderId="0" xfId="0" applyNumberFormat="1" applyFont="1" applyFill="1" applyAlignment="1" applyProtection="1"/>
    <xf numFmtId="0" fontId="91" fillId="3" borderId="0" xfId="0" applyNumberFormat="1" applyFont="1" applyFill="1" applyProtection="1"/>
    <xf numFmtId="0" fontId="79" fillId="3" borderId="0" xfId="0" applyNumberFormat="1" applyFont="1" applyFill="1" applyProtection="1"/>
    <xf numFmtId="0" fontId="0" fillId="3" borderId="0" xfId="0" applyNumberFormat="1" applyFill="1" applyProtection="1"/>
    <xf numFmtId="0" fontId="99" fillId="3" borderId="0" xfId="0" applyNumberFormat="1" applyFont="1" applyFill="1" applyBorder="1" applyAlignment="1" applyProtection="1">
      <alignment wrapText="1"/>
    </xf>
    <xf numFmtId="0" fontId="93" fillId="3" borderId="0" xfId="0" applyNumberFormat="1" applyFont="1" applyFill="1" applyAlignment="1" applyProtection="1"/>
    <xf numFmtId="0" fontId="100" fillId="3" borderId="0" xfId="0" applyNumberFormat="1" applyFont="1" applyFill="1" applyAlignment="1" applyProtection="1"/>
    <xf numFmtId="0" fontId="101" fillId="3" borderId="0" xfId="0" applyNumberFormat="1" applyFont="1" applyFill="1" applyAlignment="1" applyProtection="1"/>
    <xf numFmtId="0" fontId="102" fillId="3" borderId="0" xfId="0" applyNumberFormat="1" applyFont="1" applyFill="1" applyBorder="1" applyAlignment="1" applyProtection="1">
      <alignment horizontal="left" wrapText="1"/>
    </xf>
    <xf numFmtId="0" fontId="99" fillId="3" borderId="0" xfId="0" applyNumberFormat="1" applyFont="1" applyFill="1" applyBorder="1" applyAlignment="1" applyProtection="1"/>
    <xf numFmtId="0" fontId="102" fillId="3" borderId="0" xfId="0" applyNumberFormat="1" applyFont="1" applyFill="1" applyBorder="1" applyAlignment="1" applyProtection="1"/>
    <xf numFmtId="0" fontId="93" fillId="3" borderId="0" xfId="0" applyNumberFormat="1" applyFont="1" applyFill="1" applyBorder="1" applyAlignment="1" applyProtection="1"/>
    <xf numFmtId="0" fontId="103" fillId="3" borderId="0" xfId="0" applyNumberFormat="1" applyFont="1" applyFill="1" applyAlignment="1" applyProtection="1"/>
    <xf numFmtId="0" fontId="108" fillId="3" borderId="0" xfId="0" applyNumberFormat="1" applyFont="1" applyFill="1" applyAlignment="1" applyProtection="1"/>
    <xf numFmtId="0" fontId="109" fillId="3" borderId="0" xfId="0" applyNumberFormat="1" applyFont="1" applyFill="1" applyAlignment="1" applyProtection="1"/>
    <xf numFmtId="0" fontId="111" fillId="3" borderId="0" xfId="0" applyNumberFormat="1" applyFont="1" applyFill="1" applyAlignment="1" applyProtection="1"/>
    <xf numFmtId="0" fontId="14" fillId="3" borderId="0" xfId="0" applyNumberFormat="1" applyFont="1" applyFill="1" applyAlignment="1" applyProtection="1"/>
    <xf numFmtId="0" fontId="110" fillId="3" borderId="0" xfId="0" applyNumberFormat="1" applyFont="1" applyFill="1" applyAlignment="1" applyProtection="1"/>
    <xf numFmtId="0" fontId="13" fillId="3" borderId="0" xfId="2" applyFont="1" applyFill="1" applyAlignment="1"/>
    <xf numFmtId="14" fontId="13" fillId="3" borderId="0" xfId="2" applyNumberFormat="1" applyFont="1" applyFill="1" applyAlignment="1">
      <alignment horizontal="center"/>
    </xf>
    <xf numFmtId="0" fontId="13" fillId="3" borderId="0" xfId="2" applyFont="1" applyFill="1" applyAlignment="1">
      <alignment horizontal="center"/>
    </xf>
    <xf numFmtId="0" fontId="6" fillId="3" borderId="0" xfId="2" applyFont="1" applyFill="1" applyAlignment="1"/>
    <xf numFmtId="179" fontId="13" fillId="3" borderId="0" xfId="2" applyNumberFormat="1" applyFont="1" applyFill="1" applyAlignment="1"/>
    <xf numFmtId="0" fontId="22" fillId="3" borderId="0" xfId="2" applyFont="1" applyFill="1" applyAlignment="1"/>
    <xf numFmtId="0" fontId="20" fillId="3" borderId="0" xfId="2" applyFont="1" applyFill="1" applyAlignment="1"/>
    <xf numFmtId="0" fontId="114" fillId="3" borderId="0" xfId="2" applyFont="1" applyFill="1" applyAlignment="1">
      <alignment horizontal="center"/>
    </xf>
    <xf numFmtId="0" fontId="13" fillId="3" borderId="0" xfId="2" applyFont="1" applyFill="1" applyAlignment="1">
      <alignment horizontal="right"/>
    </xf>
    <xf numFmtId="4" fontId="13" fillId="3" borderId="0" xfId="2" applyNumberFormat="1" applyFont="1" applyFill="1" applyAlignment="1">
      <alignment horizontal="right"/>
    </xf>
    <xf numFmtId="0" fontId="115" fillId="3" borderId="0" xfId="2" applyFont="1" applyFill="1" applyAlignment="1">
      <alignment horizontal="left"/>
    </xf>
    <xf numFmtId="179" fontId="20" fillId="3" borderId="0" xfId="2" applyNumberFormat="1" applyFont="1" applyFill="1" applyAlignment="1"/>
    <xf numFmtId="0" fontId="20" fillId="3" borderId="0" xfId="2" applyFont="1" applyFill="1" applyAlignment="1">
      <alignment horizontal="center"/>
    </xf>
    <xf numFmtId="14" fontId="20" fillId="3" borderId="0" xfId="2" applyNumberFormat="1" applyFont="1" applyFill="1" applyAlignment="1">
      <alignment horizontal="center"/>
    </xf>
    <xf numFmtId="4" fontId="20" fillId="3" borderId="0" xfId="2" applyNumberFormat="1" applyFont="1" applyFill="1" applyAlignment="1"/>
    <xf numFmtId="4" fontId="20" fillId="3" borderId="0" xfId="2" applyNumberFormat="1" applyFont="1" applyFill="1" applyAlignment="1">
      <alignment horizontal="right"/>
    </xf>
    <xf numFmtId="4" fontId="20" fillId="3" borderId="0" xfId="2" applyNumberFormat="1" applyFont="1" applyFill="1" applyAlignment="1" applyProtection="1">
      <alignment horizontal="right"/>
      <protection locked="0"/>
    </xf>
    <xf numFmtId="4" fontId="13" fillId="3" borderId="0" xfId="2" applyNumberFormat="1" applyFont="1" applyFill="1" applyAlignment="1"/>
    <xf numFmtId="168" fontId="116" fillId="6" borderId="99" xfId="4" applyNumberFormat="1" applyFont="1" applyFill="1" applyBorder="1" applyAlignment="1" applyProtection="1">
      <alignment horizontal="center"/>
      <protection hidden="1"/>
    </xf>
    <xf numFmtId="4" fontId="40" fillId="6" borderId="10" xfId="2" applyNumberFormat="1" applyFont="1" applyFill="1" applyBorder="1" applyAlignment="1" applyProtection="1">
      <alignment horizontal="right"/>
      <protection hidden="1"/>
    </xf>
    <xf numFmtId="172" fontId="20" fillId="6" borderId="10" xfId="2" applyNumberFormat="1" applyFont="1" applyFill="1" applyBorder="1" applyAlignment="1" applyProtection="1">
      <alignment horizontal="center"/>
      <protection hidden="1"/>
    </xf>
    <xf numFmtId="4" fontId="40" fillId="6" borderId="6" xfId="2" applyNumberFormat="1" applyFont="1" applyFill="1" applyBorder="1" applyAlignment="1" applyProtection="1">
      <alignment horizontal="right"/>
      <protection hidden="1"/>
    </xf>
    <xf numFmtId="172" fontId="20" fillId="6" borderId="6" xfId="2" applyNumberFormat="1" applyFont="1" applyFill="1" applyBorder="1" applyAlignment="1" applyProtection="1">
      <alignment horizontal="center"/>
      <protection hidden="1"/>
    </xf>
    <xf numFmtId="168" fontId="116" fillId="6" borderId="99" xfId="2" applyNumberFormat="1" applyFont="1" applyFill="1" applyBorder="1" applyAlignment="1" applyProtection="1">
      <alignment horizontal="center"/>
      <protection hidden="1"/>
    </xf>
    <xf numFmtId="168" fontId="116" fillId="6" borderId="6" xfId="2" applyNumberFormat="1" applyFont="1" applyFill="1" applyBorder="1" applyAlignment="1" applyProtection="1">
      <alignment horizontal="center"/>
      <protection hidden="1"/>
    </xf>
    <xf numFmtId="168" fontId="116" fillId="6" borderId="34" xfId="2" applyNumberFormat="1" applyFont="1" applyFill="1" applyBorder="1" applyAlignment="1" applyProtection="1">
      <alignment horizontal="center"/>
      <protection hidden="1"/>
    </xf>
    <xf numFmtId="4" fontId="22" fillId="6" borderId="14" xfId="2" applyNumberFormat="1" applyFont="1" applyFill="1" applyBorder="1" applyAlignment="1" applyProtection="1">
      <protection hidden="1"/>
    </xf>
    <xf numFmtId="4" fontId="22" fillId="6" borderId="13" xfId="2" applyNumberFormat="1" applyFont="1" applyFill="1" applyBorder="1" applyAlignment="1" applyProtection="1">
      <protection hidden="1"/>
    </xf>
    <xf numFmtId="14" fontId="22" fillId="6" borderId="106" xfId="2" applyNumberFormat="1" applyFont="1" applyFill="1" applyBorder="1" applyAlignment="1" applyProtection="1">
      <alignment horizontal="right"/>
      <protection hidden="1"/>
    </xf>
    <xf numFmtId="178" fontId="70" fillId="6" borderId="107" xfId="2" applyNumberFormat="1" applyFont="1" applyFill="1" applyBorder="1" applyAlignment="1" applyProtection="1">
      <alignment horizontal="right"/>
      <protection hidden="1"/>
    </xf>
    <xf numFmtId="14" fontId="22" fillId="6" borderId="108" xfId="2" applyNumberFormat="1" applyFont="1" applyFill="1" applyBorder="1" applyAlignment="1" applyProtection="1">
      <alignment horizontal="right"/>
      <protection hidden="1"/>
    </xf>
    <xf numFmtId="178" fontId="70" fillId="6" borderId="109" xfId="2" applyNumberFormat="1" applyFont="1" applyFill="1" applyBorder="1" applyAlignment="1" applyProtection="1">
      <alignment horizontal="right"/>
      <protection hidden="1"/>
    </xf>
    <xf numFmtId="175" fontId="117" fillId="3" borderId="0" xfId="0" applyNumberFormat="1" applyFont="1" applyFill="1" applyProtection="1">
      <protection hidden="1"/>
    </xf>
    <xf numFmtId="175" fontId="22" fillId="3" borderId="0" xfId="0" applyNumberFormat="1" applyFont="1" applyFill="1" applyProtection="1">
      <protection hidden="1"/>
    </xf>
    <xf numFmtId="0" fontId="20" fillId="3" borderId="0" xfId="0" applyNumberFormat="1" applyFont="1" applyFill="1" applyAlignment="1" applyProtection="1">
      <alignment horizontal="center"/>
    </xf>
    <xf numFmtId="2" fontId="17" fillId="3" borderId="0" xfId="1" applyNumberFormat="1" applyFont="1" applyFill="1" applyProtection="1"/>
    <xf numFmtId="2" fontId="20" fillId="3" borderId="11" xfId="0" applyNumberFormat="1" applyFont="1" applyFill="1" applyBorder="1" applyAlignment="1" applyProtection="1">
      <alignment horizontal="right" vertical="center"/>
    </xf>
    <xf numFmtId="0" fontId="17" fillId="3" borderId="0" xfId="1" applyFont="1" applyFill="1" applyAlignment="1" applyProtection="1">
      <alignment horizontal="left"/>
      <protection hidden="1"/>
    </xf>
    <xf numFmtId="0" fontId="17" fillId="3" borderId="0" xfId="1" applyNumberFormat="1" applyFont="1" applyFill="1" applyProtection="1">
      <protection hidden="1"/>
    </xf>
    <xf numFmtId="175" fontId="20" fillId="3" borderId="0" xfId="0" applyNumberFormat="1" applyFont="1" applyFill="1" applyProtection="1">
      <protection hidden="1"/>
    </xf>
    <xf numFmtId="0" fontId="17" fillId="3" borderId="0" xfId="1" applyFont="1" applyFill="1" applyProtection="1">
      <protection hidden="1"/>
    </xf>
    <xf numFmtId="3" fontId="20" fillId="3" borderId="0" xfId="1" applyNumberFormat="1" applyFont="1" applyFill="1" applyProtection="1">
      <protection hidden="1"/>
    </xf>
    <xf numFmtId="3" fontId="22" fillId="3" borderId="0" xfId="1" applyNumberFormat="1" applyFont="1" applyFill="1" applyProtection="1">
      <protection hidden="1"/>
    </xf>
    <xf numFmtId="0" fontId="122" fillId="3" borderId="0" xfId="1" quotePrefix="1" applyNumberFormat="1" applyFont="1" applyFill="1" applyAlignment="1" applyProtection="1">
      <protection hidden="1"/>
    </xf>
    <xf numFmtId="0" fontId="0" fillId="3" borderId="0" xfId="0" applyFill="1" applyAlignment="1" applyProtection="1">
      <protection hidden="1"/>
    </xf>
    <xf numFmtId="0" fontId="55" fillId="3" borderId="0" xfId="1" applyNumberFormat="1" applyFont="1" applyFill="1" applyAlignment="1" applyProtection="1">
      <alignment horizontal="center" vertical="center" wrapText="1"/>
      <protection hidden="1"/>
    </xf>
    <xf numFmtId="175" fontId="0" fillId="3" borderId="0" xfId="0" applyNumberFormat="1" applyFill="1" applyProtection="1">
      <protection hidden="1"/>
    </xf>
    <xf numFmtId="0" fontId="122" fillId="3" borderId="0" xfId="1" quotePrefix="1" applyFont="1" applyFill="1" applyAlignment="1" applyProtection="1">
      <protection hidden="1"/>
    </xf>
    <xf numFmtId="0" fontId="20" fillId="3" borderId="0" xfId="1" applyFont="1" applyFill="1" applyAlignment="1" applyProtection="1">
      <protection hidden="1"/>
    </xf>
    <xf numFmtId="3" fontId="20" fillId="3" borderId="0" xfId="1" applyNumberFormat="1" applyFont="1" applyFill="1" applyAlignment="1" applyProtection="1">
      <protection hidden="1"/>
    </xf>
    <xf numFmtId="3" fontId="34" fillId="3" borderId="0" xfId="1" applyNumberFormat="1" applyFont="1" applyFill="1" applyAlignment="1" applyProtection="1">
      <alignment horizontal="center"/>
      <protection hidden="1"/>
    </xf>
    <xf numFmtId="175" fontId="91" fillId="3" borderId="0" xfId="0" applyNumberFormat="1" applyFont="1" applyFill="1" applyProtection="1">
      <protection hidden="1"/>
    </xf>
    <xf numFmtId="0" fontId="122" fillId="3" borderId="0" xfId="1" applyFont="1" applyFill="1" applyAlignment="1" applyProtection="1">
      <alignment horizontal="left"/>
      <protection hidden="1"/>
    </xf>
    <xf numFmtId="0" fontId="79" fillId="3" borderId="0" xfId="0" applyFont="1" applyFill="1" applyProtection="1">
      <protection hidden="1"/>
    </xf>
    <xf numFmtId="0" fontId="17" fillId="3" borderId="0" xfId="1" applyFont="1" applyFill="1" applyAlignment="1" applyProtection="1">
      <alignment horizontal="right"/>
      <protection hidden="1"/>
    </xf>
    <xf numFmtId="0" fontId="75" fillId="3" borderId="0" xfId="0" applyFont="1" applyFill="1" applyProtection="1">
      <protection hidden="1"/>
    </xf>
    <xf numFmtId="0" fontId="17" fillId="3" borderId="0" xfId="1" applyFont="1" applyFill="1" applyAlignment="1" applyProtection="1">
      <alignment horizontal="center"/>
      <protection hidden="1"/>
    </xf>
    <xf numFmtId="175" fontId="13" fillId="3" borderId="1" xfId="0" applyNumberFormat="1" applyFont="1" applyFill="1" applyBorder="1" applyProtection="1">
      <protection hidden="1"/>
    </xf>
    <xf numFmtId="0" fontId="6" fillId="3" borderId="0" xfId="0" applyFont="1" applyFill="1" applyAlignment="1" applyProtection="1">
      <alignment horizontal="right"/>
      <protection hidden="1"/>
    </xf>
    <xf numFmtId="0" fontId="125" fillId="3" borderId="0" xfId="1" applyNumberFormat="1" applyFont="1" applyFill="1" applyAlignment="1" applyProtection="1">
      <alignment horizontal="center" vertical="center" wrapText="1"/>
      <protection hidden="1"/>
    </xf>
    <xf numFmtId="2" fontId="79" fillId="3" borderId="0" xfId="0" applyNumberFormat="1" applyFont="1" applyFill="1" applyProtection="1">
      <protection hidden="1"/>
    </xf>
    <xf numFmtId="175" fontId="70" fillId="3" borderId="0" xfId="0" applyNumberFormat="1" applyFont="1" applyFill="1" applyAlignment="1" applyProtection="1">
      <alignment horizontal="center"/>
      <protection hidden="1"/>
    </xf>
    <xf numFmtId="0" fontId="17" fillId="3" borderId="0" xfId="0" applyFont="1" applyFill="1" applyBorder="1" applyAlignment="1" applyProtection="1">
      <protection hidden="1"/>
    </xf>
    <xf numFmtId="0" fontId="25" fillId="3" borderId="0" xfId="0" applyFont="1" applyFill="1" applyProtection="1">
      <protection hidden="1"/>
    </xf>
    <xf numFmtId="171" fontId="41" fillId="3" borderId="0" xfId="0" applyNumberFormat="1" applyFont="1" applyFill="1" applyBorder="1" applyAlignment="1" applyProtection="1">
      <protection hidden="1"/>
    </xf>
    <xf numFmtId="171" fontId="48" fillId="3" borderId="0" xfId="0" applyNumberFormat="1" applyFont="1" applyFill="1" applyBorder="1" applyAlignment="1" applyProtection="1">
      <protection hidden="1"/>
    </xf>
    <xf numFmtId="0" fontId="9" fillId="3" borderId="0" xfId="0" applyNumberFormat="1" applyFont="1" applyFill="1" applyBorder="1" applyAlignment="1" applyProtection="1">
      <protection hidden="1"/>
    </xf>
    <xf numFmtId="171" fontId="9" fillId="3" borderId="0" xfId="0" applyNumberFormat="1" applyFont="1" applyFill="1" applyBorder="1" applyAlignment="1" applyProtection="1">
      <protection hidden="1"/>
    </xf>
    <xf numFmtId="0" fontId="18" fillId="3" borderId="0" xfId="0" applyNumberFormat="1" applyFont="1" applyFill="1" applyBorder="1" applyAlignment="1" applyProtection="1">
      <protection hidden="1"/>
    </xf>
    <xf numFmtId="171" fontId="43" fillId="3" borderId="0" xfId="0" applyNumberFormat="1" applyFont="1" applyFill="1" applyBorder="1" applyAlignment="1" applyProtection="1">
      <protection hidden="1"/>
    </xf>
    <xf numFmtId="171" fontId="44" fillId="3" borderId="0" xfId="0" applyNumberFormat="1" applyFont="1" applyFill="1" applyBorder="1" applyAlignment="1" applyProtection="1">
      <protection hidden="1"/>
    </xf>
    <xf numFmtId="0" fontId="58" fillId="3" borderId="0" xfId="0" applyNumberFormat="1" applyFont="1" applyFill="1" applyAlignment="1" applyProtection="1">
      <protection hidden="1"/>
    </xf>
    <xf numFmtId="175" fontId="58" fillId="3" borderId="0" xfId="0" applyNumberFormat="1" applyFont="1" applyFill="1" applyAlignment="1" applyProtection="1"/>
    <xf numFmtId="175" fontId="61" fillId="3" borderId="0" xfId="0" applyNumberFormat="1" applyFont="1" applyFill="1" applyAlignment="1" applyProtection="1"/>
    <xf numFmtId="175" fontId="58" fillId="3" borderId="0" xfId="0" applyNumberFormat="1" applyFont="1" applyFill="1" applyAlignment="1" applyProtection="1">
      <protection hidden="1"/>
    </xf>
    <xf numFmtId="171" fontId="37" fillId="3" borderId="0" xfId="0" applyNumberFormat="1" applyFont="1" applyFill="1" applyBorder="1" applyAlignment="1" applyProtection="1">
      <protection hidden="1"/>
    </xf>
    <xf numFmtId="171" fontId="118" fillId="3" borderId="0" xfId="0" applyNumberFormat="1" applyFont="1" applyFill="1" applyBorder="1" applyAlignment="1" applyProtection="1">
      <protection hidden="1"/>
    </xf>
    <xf numFmtId="171" fontId="119" fillId="3" borderId="0" xfId="0" applyNumberFormat="1" applyFont="1" applyFill="1" applyBorder="1" applyAlignment="1" applyProtection="1">
      <protection hidden="1"/>
    </xf>
    <xf numFmtId="171" fontId="22" fillId="3" borderId="0" xfId="0" applyNumberFormat="1" applyFont="1" applyFill="1" applyBorder="1" applyAlignment="1" applyProtection="1">
      <protection hidden="1"/>
    </xf>
    <xf numFmtId="0" fontId="113" fillId="3" borderId="0" xfId="2" applyFont="1" applyFill="1" applyAlignment="1" applyProtection="1">
      <alignment horizontal="center"/>
      <protection hidden="1"/>
    </xf>
    <xf numFmtId="0" fontId="113" fillId="3" borderId="0" xfId="2" applyFont="1" applyFill="1" applyAlignment="1" applyProtection="1">
      <alignment horizontal="left"/>
      <protection hidden="1"/>
    </xf>
    <xf numFmtId="0" fontId="13" fillId="3" borderId="0" xfId="2" applyFont="1" applyFill="1" applyAlignment="1" applyProtection="1">
      <protection hidden="1"/>
    </xf>
    <xf numFmtId="0" fontId="17" fillId="3" borderId="0" xfId="1" quotePrefix="1" applyFont="1" applyFill="1" applyAlignment="1" applyProtection="1">
      <alignment horizontal="left"/>
      <protection hidden="1"/>
    </xf>
    <xf numFmtId="14" fontId="13" fillId="3" borderId="0" xfId="2" applyNumberFormat="1" applyFont="1" applyFill="1" applyAlignment="1" applyProtection="1">
      <alignment horizontal="center"/>
      <protection hidden="1"/>
    </xf>
    <xf numFmtId="0" fontId="13" fillId="3" borderId="0" xfId="2" applyFont="1" applyFill="1" applyAlignment="1" applyProtection="1">
      <alignment horizontal="center"/>
      <protection hidden="1"/>
    </xf>
    <xf numFmtId="0" fontId="6" fillId="3" borderId="0" xfId="2" applyFont="1" applyFill="1" applyAlignment="1" applyProtection="1">
      <protection hidden="1"/>
    </xf>
    <xf numFmtId="0" fontId="22" fillId="3" borderId="0" xfId="2" applyFont="1" applyFill="1" applyAlignment="1" applyProtection="1">
      <protection hidden="1"/>
    </xf>
    <xf numFmtId="0" fontId="20" fillId="3" borderId="34" xfId="0" applyFont="1" applyFill="1" applyBorder="1" applyAlignment="1" applyProtection="1">
      <alignment horizontal="center"/>
    </xf>
    <xf numFmtId="165" fontId="20" fillId="0" borderId="16" xfId="1" applyNumberFormat="1" applyFill="1" applyBorder="1" applyProtection="1">
      <protection locked="0"/>
    </xf>
    <xf numFmtId="165" fontId="20" fillId="0" borderId="3" xfId="1" applyNumberFormat="1" applyFill="1" applyBorder="1" applyProtection="1">
      <protection locked="0"/>
    </xf>
    <xf numFmtId="165" fontId="20" fillId="0" borderId="79" xfId="1" applyNumberFormat="1" applyFill="1" applyBorder="1" applyProtection="1">
      <protection locked="0"/>
    </xf>
    <xf numFmtId="0" fontId="117" fillId="3" borderId="0" xfId="0" applyFont="1" applyFill="1" applyBorder="1" applyAlignment="1" applyProtection="1">
      <protection hidden="1"/>
    </xf>
    <xf numFmtId="0" fontId="37" fillId="3" borderId="0" xfId="0" applyFont="1" applyFill="1" applyBorder="1" applyAlignment="1" applyProtection="1">
      <protection hidden="1"/>
    </xf>
    <xf numFmtId="165" fontId="20" fillId="0" borderId="76" xfId="1" applyNumberFormat="1" applyFill="1" applyBorder="1" applyProtection="1">
      <protection locked="0"/>
    </xf>
    <xf numFmtId="0" fontId="124" fillId="3" borderId="0" xfId="1" quotePrefix="1" applyNumberFormat="1" applyFont="1" applyFill="1" applyAlignment="1" applyProtection="1">
      <protection hidden="1"/>
    </xf>
    <xf numFmtId="175" fontId="64" fillId="3" borderId="0" xfId="0" applyNumberFormat="1" applyFont="1" applyFill="1" applyAlignment="1" applyProtection="1"/>
    <xf numFmtId="17" fontId="6" fillId="3" borderId="8" xfId="0" quotePrefix="1" applyNumberFormat="1" applyFont="1" applyFill="1" applyBorder="1" applyAlignment="1" applyProtection="1">
      <alignment horizontal="center"/>
    </xf>
    <xf numFmtId="0" fontId="121" fillId="3" borderId="0" xfId="0" applyFont="1" applyFill="1" applyBorder="1" applyAlignment="1" applyProtection="1">
      <alignment horizontal="right"/>
      <protection hidden="1"/>
    </xf>
    <xf numFmtId="0" fontId="124" fillId="3" borderId="0" xfId="0" applyFont="1" applyFill="1" applyBorder="1" applyAlignment="1" applyProtection="1">
      <alignment horizontal="right"/>
      <protection hidden="1"/>
    </xf>
    <xf numFmtId="175" fontId="13" fillId="3" borderId="0" xfId="0" applyNumberFormat="1" applyFont="1" applyFill="1" applyAlignment="1" applyProtection="1"/>
    <xf numFmtId="2" fontId="75" fillId="3" borderId="0" xfId="0" applyNumberFormat="1" applyFont="1" applyFill="1" applyAlignment="1" applyProtection="1"/>
    <xf numFmtId="2" fontId="14" fillId="3" borderId="0" xfId="0" applyNumberFormat="1" applyFont="1" applyFill="1" applyAlignment="1" applyProtection="1"/>
    <xf numFmtId="2" fontId="14" fillId="3" borderId="0" xfId="0" applyNumberFormat="1" applyFont="1" applyFill="1" applyProtection="1"/>
    <xf numFmtId="2" fontId="93" fillId="3" borderId="0" xfId="0" applyNumberFormat="1" applyFont="1" applyFill="1" applyAlignment="1" applyProtection="1"/>
    <xf numFmtId="0" fontId="22" fillId="3" borderId="47" xfId="0" applyFont="1" applyFill="1" applyBorder="1" applyProtection="1">
      <protection hidden="1"/>
    </xf>
    <xf numFmtId="0" fontId="37" fillId="3" borderId="47" xfId="0" applyFont="1" applyFill="1" applyBorder="1" applyProtection="1">
      <protection hidden="1"/>
    </xf>
    <xf numFmtId="0" fontId="95" fillId="3" borderId="3" xfId="0" applyFont="1" applyFill="1" applyBorder="1" applyAlignment="1" applyProtection="1">
      <alignment horizontal="left"/>
      <protection hidden="1"/>
    </xf>
    <xf numFmtId="175" fontId="108" fillId="3" borderId="0" xfId="0" applyNumberFormat="1" applyFont="1" applyFill="1" applyAlignment="1" applyProtection="1"/>
    <xf numFmtId="175" fontId="100" fillId="3" borderId="0" xfId="0" applyNumberFormat="1" applyFont="1" applyFill="1" applyBorder="1" applyAlignment="1" applyProtection="1"/>
    <xf numFmtId="175" fontId="100" fillId="3" borderId="0" xfId="0" applyNumberFormat="1" applyFont="1" applyFill="1" applyAlignment="1" applyProtection="1"/>
    <xf numFmtId="175" fontId="99" fillId="3" borderId="0" xfId="0" applyNumberFormat="1" applyFont="1" applyFill="1" applyBorder="1" applyAlignment="1" applyProtection="1"/>
    <xf numFmtId="175" fontId="63" fillId="3" borderId="0" xfId="0" applyNumberFormat="1" applyFont="1" applyFill="1" applyBorder="1" applyAlignment="1" applyProtection="1">
      <alignment horizontal="center"/>
    </xf>
    <xf numFmtId="175" fontId="97" fillId="3" borderId="0" xfId="0" applyNumberFormat="1" applyFont="1" applyFill="1" applyAlignment="1" applyProtection="1"/>
    <xf numFmtId="175" fontId="93" fillId="3" borderId="0" xfId="0" applyNumberFormat="1" applyFont="1" applyFill="1" applyBorder="1" applyAlignment="1" applyProtection="1"/>
    <xf numFmtId="175" fontId="75" fillId="3" borderId="0" xfId="0" applyNumberFormat="1" applyFont="1" applyFill="1" applyAlignment="1" applyProtection="1"/>
    <xf numFmtId="165" fontId="42" fillId="0" borderId="57" xfId="0" applyNumberFormat="1" applyFont="1" applyBorder="1" applyAlignment="1" applyProtection="1">
      <protection locked="0"/>
    </xf>
    <xf numFmtId="2" fontId="95" fillId="3" borderId="0" xfId="0" applyNumberFormat="1" applyFont="1" applyFill="1" applyProtection="1">
      <protection hidden="1"/>
    </xf>
    <xf numFmtId="0" fontId="0" fillId="3" borderId="0" xfId="0" applyFill="1" applyProtection="1"/>
    <xf numFmtId="0" fontId="0" fillId="3" borderId="12" xfId="0" applyFill="1" applyBorder="1" applyProtection="1"/>
    <xf numFmtId="0" fontId="0" fillId="3" borderId="0" xfId="0" applyFill="1" applyProtection="1">
      <protection hidden="1"/>
    </xf>
    <xf numFmtId="2" fontId="22" fillId="3" borderId="0" xfId="1" applyNumberFormat="1" applyFont="1" applyFill="1" applyProtection="1"/>
    <xf numFmtId="0" fontId="22" fillId="3" borderId="0" xfId="0" applyFont="1" applyFill="1" applyAlignment="1" applyProtection="1">
      <alignment horizontal="right"/>
    </xf>
    <xf numFmtId="2" fontId="20" fillId="3" borderId="0" xfId="1" applyNumberFormat="1" applyFont="1" applyFill="1" applyProtection="1">
      <protection hidden="1"/>
    </xf>
    <xf numFmtId="2" fontId="22" fillId="3" borderId="0" xfId="1" applyNumberFormat="1" applyFont="1" applyFill="1" applyProtection="1">
      <protection hidden="1"/>
    </xf>
    <xf numFmtId="2" fontId="20" fillId="3" borderId="0" xfId="1" applyNumberFormat="1" applyFont="1" applyFill="1" applyBorder="1" applyProtection="1">
      <protection hidden="1"/>
    </xf>
    <xf numFmtId="2" fontId="20" fillId="3" borderId="0" xfId="0" applyNumberFormat="1" applyFont="1" applyFill="1" applyBorder="1" applyProtection="1">
      <protection hidden="1"/>
    </xf>
    <xf numFmtId="175" fontId="20" fillId="3" borderId="0" xfId="1" applyNumberFormat="1" applyFont="1" applyFill="1" applyAlignment="1" applyProtection="1">
      <protection hidden="1"/>
    </xf>
    <xf numFmtId="175" fontId="22" fillId="3" borderId="0" xfId="1" applyNumberFormat="1" applyFont="1" applyFill="1" applyAlignment="1" applyProtection="1">
      <alignment horizontal="center"/>
      <protection hidden="1"/>
    </xf>
    <xf numFmtId="175" fontId="20" fillId="3" borderId="0" xfId="1" applyNumberFormat="1" applyFont="1" applyFill="1" applyBorder="1" applyAlignment="1" applyProtection="1">
      <protection hidden="1"/>
    </xf>
    <xf numFmtId="175" fontId="92" fillId="3" borderId="0" xfId="1" applyNumberFormat="1" applyFont="1" applyFill="1" applyBorder="1" applyAlignment="1" applyProtection="1">
      <alignment wrapText="1"/>
    </xf>
    <xf numFmtId="175" fontId="92" fillId="3" borderId="33" xfId="1" applyNumberFormat="1" applyFont="1" applyFill="1" applyBorder="1" applyAlignment="1" applyProtection="1">
      <alignment wrapText="1"/>
    </xf>
    <xf numFmtId="3" fontId="20" fillId="3" borderId="53" xfId="1" applyNumberFormat="1" applyFont="1" applyFill="1" applyBorder="1" applyAlignment="1" applyProtection="1">
      <alignment horizontal="center" vertical="center" wrapText="1"/>
    </xf>
    <xf numFmtId="3" fontId="20" fillId="3" borderId="81" xfId="1" applyNumberFormat="1" applyFont="1" applyFill="1" applyBorder="1" applyAlignment="1" applyProtection="1">
      <alignment horizontal="center" vertical="center" wrapText="1"/>
    </xf>
    <xf numFmtId="0" fontId="20" fillId="3" borderId="77" xfId="0" applyNumberFormat="1" applyFont="1" applyFill="1" applyBorder="1" applyAlignment="1" applyProtection="1">
      <alignment horizontal="right" vertical="center"/>
    </xf>
    <xf numFmtId="3" fontId="20" fillId="3" borderId="2" xfId="1" applyNumberFormat="1" applyFont="1" applyFill="1" applyBorder="1" applyAlignment="1" applyProtection="1">
      <alignment horizontal="center" vertical="center" wrapText="1"/>
    </xf>
    <xf numFmtId="165" fontId="20" fillId="6" borderId="29" xfId="1" applyNumberFormat="1" applyFont="1" applyFill="1" applyBorder="1" applyProtection="1"/>
    <xf numFmtId="165" fontId="20" fillId="6" borderId="97" xfId="1" applyNumberFormat="1" applyFont="1" applyFill="1" applyBorder="1" applyProtection="1"/>
    <xf numFmtId="165" fontId="20" fillId="6" borderId="110" xfId="1" applyNumberFormat="1" applyFont="1" applyFill="1" applyBorder="1" applyProtection="1"/>
    <xf numFmtId="165" fontId="20" fillId="6" borderId="79" xfId="1" applyNumberFormat="1" applyFont="1" applyFill="1" applyBorder="1" applyProtection="1"/>
    <xf numFmtId="165" fontId="20" fillId="6" borderId="48" xfId="1" applyNumberFormat="1" applyFont="1" applyFill="1" applyBorder="1" applyProtection="1"/>
    <xf numFmtId="165" fontId="20" fillId="6" borderId="47" xfId="1" applyNumberFormat="1" applyFont="1" applyFill="1" applyBorder="1" applyProtection="1"/>
    <xf numFmtId="165" fontId="40" fillId="6" borderId="17" xfId="5" applyNumberFormat="1" applyFont="1" applyFill="1" applyBorder="1" applyProtection="1"/>
    <xf numFmtId="165" fontId="40" fillId="6" borderId="36" xfId="5" applyNumberFormat="1" applyFont="1" applyFill="1" applyBorder="1" applyProtection="1"/>
    <xf numFmtId="165" fontId="40" fillId="6" borderId="37" xfId="5" applyNumberFormat="1" applyFont="1" applyFill="1" applyBorder="1" applyProtection="1"/>
    <xf numFmtId="0" fontId="0" fillId="3" borderId="0" xfId="0" applyFill="1"/>
    <xf numFmtId="165" fontId="20" fillId="6" borderId="7" xfId="1" applyNumberFormat="1" applyFont="1" applyFill="1" applyBorder="1" applyAlignment="1" applyProtection="1">
      <alignment horizontal="right" vertical="center"/>
    </xf>
    <xf numFmtId="165" fontId="20" fillId="6" borderId="8" xfId="1" applyNumberFormat="1" applyFont="1" applyFill="1" applyBorder="1" applyAlignment="1" applyProtection="1">
      <alignment horizontal="right" vertical="center"/>
    </xf>
    <xf numFmtId="165" fontId="20" fillId="6" borderId="6" xfId="1" applyNumberFormat="1" applyFont="1" applyFill="1" applyBorder="1" applyAlignment="1" applyProtection="1">
      <alignment horizontal="right" vertical="center"/>
    </xf>
    <xf numFmtId="165" fontId="20" fillId="6" borderId="46" xfId="1" applyNumberFormat="1" applyFont="1" applyFill="1" applyBorder="1" applyProtection="1"/>
    <xf numFmtId="165" fontId="20" fillId="6" borderId="77" xfId="1" applyNumberFormat="1" applyFont="1" applyFill="1" applyBorder="1" applyProtection="1"/>
    <xf numFmtId="165" fontId="20" fillId="6" borderId="63" xfId="1" applyNumberFormat="1" applyFont="1" applyFill="1" applyBorder="1" applyProtection="1"/>
    <xf numFmtId="165" fontId="20" fillId="6" borderId="8" xfId="1" applyNumberFormat="1" applyFont="1" applyFill="1" applyBorder="1" applyProtection="1"/>
    <xf numFmtId="165" fontId="65" fillId="6" borderId="18" xfId="5" applyNumberFormat="1" applyFont="1" applyFill="1" applyBorder="1" applyProtection="1"/>
    <xf numFmtId="0" fontId="22" fillId="3" borderId="10" xfId="0" applyFont="1" applyFill="1" applyBorder="1" applyProtection="1"/>
    <xf numFmtId="0" fontId="0" fillId="3" borderId="25" xfId="0" applyFill="1" applyBorder="1" applyProtection="1"/>
    <xf numFmtId="0" fontId="0" fillId="3" borderId="29" xfId="0" applyFill="1" applyBorder="1" applyProtection="1"/>
    <xf numFmtId="0" fontId="25" fillId="3" borderId="40" xfId="0" applyFont="1" applyFill="1" applyBorder="1" applyAlignment="1" applyProtection="1">
      <alignment horizontal="right"/>
    </xf>
    <xf numFmtId="0" fontId="0" fillId="3" borderId="3" xfId="0" applyFill="1" applyBorder="1" applyAlignment="1">
      <alignment horizontal="left"/>
    </xf>
    <xf numFmtId="3" fontId="26" fillId="6" borderId="3" xfId="0" applyNumberFormat="1" applyFont="1" applyFill="1" applyBorder="1" applyAlignment="1">
      <alignment horizontal="right" vertical="top" wrapText="1"/>
    </xf>
    <xf numFmtId="0" fontId="0" fillId="6" borderId="3" xfId="0" applyFill="1" applyBorder="1" applyAlignment="1">
      <alignment horizontal="left"/>
    </xf>
    <xf numFmtId="0" fontId="26" fillId="6" borderId="3" xfId="0" applyFont="1" applyFill="1" applyBorder="1" applyAlignment="1">
      <alignment vertical="top" wrapText="1"/>
    </xf>
    <xf numFmtId="3" fontId="14" fillId="0" borderId="3" xfId="0" applyNumberFormat="1" applyFont="1" applyFill="1" applyBorder="1" applyAlignment="1" applyProtection="1">
      <alignment horizontal="right" vertical="top" wrapText="1"/>
      <protection locked="0"/>
    </xf>
    <xf numFmtId="0" fontId="25" fillId="3" borderId="0" xfId="0" applyFont="1" applyFill="1"/>
    <xf numFmtId="17" fontId="6" fillId="3" borderId="0" xfId="0" applyNumberFormat="1" applyFont="1" applyFill="1" applyAlignment="1">
      <alignment horizontal="right"/>
    </xf>
    <xf numFmtId="0" fontId="37" fillId="3" borderId="0" xfId="1" applyNumberFormat="1" applyFont="1" applyFill="1" applyAlignment="1" applyProtection="1">
      <alignment horizontal="left" vertical="center"/>
      <protection hidden="1"/>
    </xf>
    <xf numFmtId="169" fontId="6" fillId="3" borderId="13" xfId="0" applyNumberFormat="1" applyFont="1" applyFill="1" applyBorder="1" applyProtection="1"/>
    <xf numFmtId="169" fontId="0" fillId="0" borderId="13" xfId="0" applyNumberFormat="1" applyBorder="1" applyProtection="1">
      <protection locked="0"/>
    </xf>
    <xf numFmtId="169" fontId="0" fillId="6" borderId="7" xfId="0" applyNumberFormat="1" applyFill="1" applyBorder="1" applyProtection="1"/>
    <xf numFmtId="169" fontId="0" fillId="3" borderId="7" xfId="0" applyNumberFormat="1" applyFill="1" applyBorder="1" applyProtection="1"/>
    <xf numFmtId="169" fontId="0" fillId="3" borderId="13" xfId="0" applyNumberFormat="1" applyFill="1" applyBorder="1" applyProtection="1"/>
    <xf numFmtId="17" fontId="25" fillId="3" borderId="3" xfId="0" applyNumberFormat="1" applyFont="1" applyFill="1" applyBorder="1" applyAlignment="1" applyProtection="1">
      <alignment horizontal="center" vertical="center"/>
      <protection hidden="1"/>
    </xf>
    <xf numFmtId="165" fontId="20" fillId="0" borderId="45" xfId="1" applyNumberFormat="1" applyFill="1" applyBorder="1" applyProtection="1">
      <protection locked="0"/>
    </xf>
    <xf numFmtId="165" fontId="20" fillId="0" borderId="48" xfId="1" applyNumberFormat="1" applyFill="1" applyBorder="1" applyProtection="1">
      <protection locked="0"/>
    </xf>
    <xf numFmtId="165" fontId="20" fillId="0" borderId="1" xfId="1" applyNumberFormat="1" applyFill="1" applyBorder="1" applyProtection="1">
      <protection locked="0"/>
    </xf>
    <xf numFmtId="0" fontId="20" fillId="3" borderId="0" xfId="0" applyFont="1" applyFill="1" applyAlignment="1" applyProtection="1">
      <alignment horizontal="right"/>
    </xf>
    <xf numFmtId="0" fontId="71" fillId="3" borderId="0" xfId="1" applyNumberFormat="1" applyFont="1" applyFill="1" applyAlignment="1" applyProtection="1">
      <alignment horizontal="center" vertical="center" wrapText="1"/>
      <protection hidden="1"/>
    </xf>
    <xf numFmtId="3" fontId="20" fillId="3" borderId="0" xfId="0" applyNumberFormat="1" applyFont="1" applyFill="1" applyAlignment="1" applyProtection="1">
      <alignment horizontal="center"/>
    </xf>
    <xf numFmtId="3" fontId="89" fillId="3" borderId="0" xfId="0" applyNumberFormat="1" applyFont="1" applyFill="1" applyAlignment="1" applyProtection="1">
      <alignment horizontal="center" vertical="center"/>
    </xf>
    <xf numFmtId="3" fontId="20" fillId="3" borderId="0" xfId="0" applyNumberFormat="1" applyFont="1" applyFill="1" applyAlignment="1" applyProtection="1">
      <alignment horizontal="center" vertical="center"/>
    </xf>
    <xf numFmtId="3" fontId="20" fillId="3" borderId="0" xfId="0" applyNumberFormat="1" applyFont="1" applyFill="1" applyProtection="1"/>
    <xf numFmtId="3" fontId="90" fillId="3" borderId="0" xfId="0" applyNumberFormat="1" applyFont="1" applyFill="1" applyProtection="1"/>
    <xf numFmtId="0" fontId="19" fillId="3" borderId="3" xfId="0" applyFont="1" applyFill="1" applyBorder="1" applyAlignment="1" applyProtection="1">
      <alignment horizontal="right" vertical="center"/>
      <protection hidden="1"/>
    </xf>
    <xf numFmtId="0" fontId="95" fillId="12" borderId="3" xfId="0" applyFont="1" applyFill="1" applyBorder="1" applyAlignment="1" applyProtection="1">
      <alignment horizontal="right" vertical="center"/>
      <protection hidden="1"/>
    </xf>
    <xf numFmtId="17" fontId="95" fillId="12" borderId="3" xfId="0" applyNumberFormat="1" applyFont="1" applyFill="1" applyBorder="1" applyAlignment="1" applyProtection="1">
      <alignment horizontal="center" vertical="center"/>
      <protection hidden="1"/>
    </xf>
    <xf numFmtId="0" fontId="18" fillId="13" borderId="0" xfId="0" applyFont="1" applyFill="1" applyProtection="1">
      <protection hidden="1"/>
    </xf>
    <xf numFmtId="175" fontId="19" fillId="3" borderId="0" xfId="0" applyNumberFormat="1" applyFont="1" applyFill="1" applyAlignment="1" applyProtection="1">
      <protection hidden="1"/>
    </xf>
    <xf numFmtId="175" fontId="19" fillId="3" borderId="0" xfId="0" applyNumberFormat="1" applyFont="1" applyFill="1" applyAlignment="1" applyProtection="1">
      <alignment horizontal="center"/>
      <protection hidden="1"/>
    </xf>
    <xf numFmtId="175" fontId="89" fillId="3" borderId="0" xfId="0" applyNumberFormat="1" applyFont="1" applyFill="1" applyAlignment="1" applyProtection="1">
      <alignment horizontal="center" vertical="center"/>
    </xf>
    <xf numFmtId="175" fontId="20" fillId="3" borderId="0" xfId="0" applyNumberFormat="1" applyFont="1" applyFill="1" applyAlignment="1" applyProtection="1">
      <alignment horizontal="center" vertical="center"/>
    </xf>
    <xf numFmtId="0" fontId="19" fillId="6" borderId="3" xfId="0" applyFont="1" applyFill="1" applyBorder="1" applyAlignment="1" applyProtection="1">
      <alignment horizontal="right" vertical="center"/>
      <protection hidden="1"/>
    </xf>
    <xf numFmtId="0" fontId="14" fillId="0" borderId="3" xfId="0" applyFont="1" applyFill="1" applyBorder="1" applyAlignment="1" applyProtection="1">
      <alignment wrapText="1"/>
      <protection locked="0"/>
    </xf>
    <xf numFmtId="2" fontId="0" fillId="3" borderId="0" xfId="0" applyNumberFormat="1" applyFill="1"/>
    <xf numFmtId="175" fontId="20" fillId="3" borderId="0" xfId="0" applyNumberFormat="1" applyFont="1" applyFill="1" applyBorder="1" applyProtection="1"/>
    <xf numFmtId="175" fontId="71" fillId="3" borderId="32" xfId="0" applyNumberFormat="1" applyFont="1" applyFill="1" applyBorder="1" applyProtection="1">
      <protection hidden="1"/>
    </xf>
    <xf numFmtId="0" fontId="17" fillId="3" borderId="0" xfId="1" applyNumberFormat="1" applyFont="1" applyFill="1" applyAlignment="1" applyProtection="1">
      <alignment horizontal="center" vertical="center" wrapText="1"/>
      <protection hidden="1"/>
    </xf>
    <xf numFmtId="165" fontId="20" fillId="0" borderId="110" xfId="1" applyNumberFormat="1" applyFill="1" applyBorder="1" applyProtection="1">
      <protection locked="0"/>
    </xf>
    <xf numFmtId="165" fontId="20" fillId="0" borderId="15" xfId="1" applyNumberFormat="1" applyFill="1" applyBorder="1" applyProtection="1">
      <protection locked="0"/>
    </xf>
    <xf numFmtId="175" fontId="20" fillId="3" borderId="32" xfId="1" applyNumberFormat="1" applyFont="1" applyFill="1" applyBorder="1" applyProtection="1"/>
    <xf numFmtId="0" fontId="11" fillId="3" borderId="3" xfId="0" quotePrefix="1" applyFont="1" applyFill="1" applyBorder="1" applyAlignment="1">
      <alignment horizontal="center" vertical="top" wrapText="1"/>
    </xf>
    <xf numFmtId="3" fontId="22" fillId="3" borderId="0" xfId="1" applyNumberFormat="1" applyFont="1" applyFill="1" applyAlignment="1" applyProtection="1">
      <alignment horizontal="center"/>
    </xf>
    <xf numFmtId="165" fontId="0" fillId="6" borderId="2" xfId="0" applyNumberFormat="1" applyFill="1" applyBorder="1" applyProtection="1"/>
    <xf numFmtId="17" fontId="6" fillId="3" borderId="0" xfId="2" applyNumberFormat="1" applyFont="1" applyFill="1" applyAlignment="1" applyProtection="1">
      <alignment horizontal="center"/>
    </xf>
    <xf numFmtId="0" fontId="6" fillId="3" borderId="0" xfId="2" applyFont="1" applyFill="1" applyAlignment="1" applyProtection="1"/>
    <xf numFmtId="0" fontId="6" fillId="3" borderId="38" xfId="0" applyFont="1" applyFill="1" applyBorder="1" applyAlignment="1" applyProtection="1">
      <alignment horizontal="center"/>
    </xf>
    <xf numFmtId="165" fontId="6" fillId="3" borderId="21" xfId="0" quotePrefix="1" applyNumberFormat="1" applyFont="1" applyFill="1" applyBorder="1" applyAlignment="1" applyProtection="1">
      <alignment horizontal="center"/>
    </xf>
    <xf numFmtId="0" fontId="12" fillId="3" borderId="3" xfId="0" applyFont="1" applyFill="1" applyBorder="1" applyAlignment="1">
      <alignment vertical="top" wrapText="1"/>
    </xf>
    <xf numFmtId="3" fontId="20" fillId="3" borderId="32" xfId="1" applyNumberFormat="1" applyFont="1" applyFill="1" applyBorder="1" applyProtection="1"/>
    <xf numFmtId="0" fontId="121" fillId="3" borderId="0" xfId="1" quotePrefix="1" applyFont="1" applyFill="1" applyAlignment="1" applyProtection="1">
      <protection hidden="1"/>
    </xf>
    <xf numFmtId="175" fontId="71" fillId="3" borderId="0" xfId="0" applyNumberFormat="1" applyFont="1" applyFill="1" applyBorder="1" applyProtection="1">
      <protection hidden="1"/>
    </xf>
    <xf numFmtId="0" fontId="5" fillId="3" borderId="3" xfId="0" applyFont="1" applyFill="1" applyBorder="1" applyProtection="1"/>
    <xf numFmtId="0" fontId="130" fillId="3" borderId="0" xfId="0" applyFont="1" applyFill="1" applyProtection="1"/>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22" fillId="3" borderId="3" xfId="0" applyFont="1" applyFill="1" applyBorder="1" applyAlignment="1" applyProtection="1">
      <protection hidden="1"/>
    </xf>
    <xf numFmtId="2" fontId="131" fillId="3" borderId="0" xfId="0" applyNumberFormat="1" applyFont="1" applyFill="1" applyProtection="1"/>
    <xf numFmtId="175" fontId="132" fillId="15" borderId="0" xfId="0" applyNumberFormat="1" applyFont="1" applyFill="1" applyProtection="1"/>
    <xf numFmtId="175" fontId="75" fillId="3" borderId="0" xfId="0" applyNumberFormat="1" applyFont="1" applyFill="1" applyProtection="1"/>
    <xf numFmtId="49" fontId="5" fillId="2" borderId="24" xfId="0" applyNumberFormat="1" applyFont="1" applyFill="1" applyBorder="1" applyProtection="1">
      <protection locked="0"/>
    </xf>
    <xf numFmtId="168" fontId="0" fillId="3" borderId="0" xfId="0" applyNumberFormat="1" applyFill="1" applyBorder="1" applyProtection="1"/>
    <xf numFmtId="17" fontId="95" fillId="14" borderId="3" xfId="0" applyNumberFormat="1" applyFont="1" applyFill="1" applyBorder="1" applyAlignment="1" applyProtection="1">
      <alignment horizontal="center" vertical="center"/>
      <protection hidden="1"/>
    </xf>
    <xf numFmtId="0" fontId="133" fillId="3" borderId="0" xfId="1" applyFont="1" applyFill="1" applyAlignment="1" applyProtection="1">
      <alignment horizontal="center"/>
      <protection hidden="1"/>
    </xf>
    <xf numFmtId="0" fontId="42" fillId="3" borderId="53" xfId="0" applyFont="1" applyFill="1" applyBorder="1" applyAlignment="1" applyProtection="1">
      <alignment wrapText="1"/>
    </xf>
    <xf numFmtId="0" fontId="9" fillId="3" borderId="28" xfId="0" applyFont="1" applyFill="1" applyBorder="1" applyAlignment="1" applyProtection="1">
      <alignment horizontal="left"/>
    </xf>
    <xf numFmtId="0" fontId="9" fillId="3" borderId="31" xfId="0" applyFont="1" applyFill="1" applyBorder="1" applyAlignment="1" applyProtection="1">
      <alignment horizontal="left" wrapText="1"/>
    </xf>
    <xf numFmtId="0" fontId="9" fillId="3" borderId="25" xfId="0" applyFont="1" applyFill="1" applyBorder="1" applyAlignment="1" applyProtection="1">
      <alignment horizontal="left" wrapText="1"/>
    </xf>
    <xf numFmtId="0" fontId="9" fillId="3" borderId="26" xfId="0" applyNumberFormat="1" applyFont="1" applyFill="1" applyBorder="1" applyAlignment="1" applyProtection="1">
      <alignment horizontal="center"/>
    </xf>
    <xf numFmtId="0" fontId="47" fillId="15" borderId="51" xfId="0" applyFont="1" applyFill="1" applyBorder="1" applyAlignment="1" applyProtection="1">
      <alignment wrapText="1"/>
    </xf>
    <xf numFmtId="0" fontId="47" fillId="15" borderId="50" xfId="0" applyFont="1" applyFill="1" applyBorder="1" applyAlignment="1" applyProtection="1">
      <alignment wrapText="1"/>
    </xf>
    <xf numFmtId="1" fontId="19" fillId="3" borderId="0" xfId="0" applyNumberFormat="1" applyFont="1" applyFill="1" applyBorder="1" applyAlignment="1" applyProtection="1">
      <alignment horizontal="left"/>
      <protection hidden="1"/>
    </xf>
    <xf numFmtId="0" fontId="71" fillId="3" borderId="0" xfId="0" quotePrefix="1" applyFont="1" applyFill="1" applyBorder="1" applyProtection="1">
      <protection hidden="1"/>
    </xf>
    <xf numFmtId="1" fontId="19" fillId="15" borderId="0" xfId="0" applyNumberFormat="1" applyFont="1" applyFill="1" applyBorder="1" applyAlignment="1" applyProtection="1">
      <alignment horizontal="left"/>
      <protection hidden="1"/>
    </xf>
    <xf numFmtId="0" fontId="71" fillId="15" borderId="0" xfId="0" quotePrefix="1" applyFont="1" applyFill="1" applyBorder="1" applyProtection="1">
      <protection hidden="1"/>
    </xf>
    <xf numFmtId="1" fontId="6" fillId="15" borderId="0" xfId="0" applyNumberFormat="1" applyFont="1" applyFill="1" applyBorder="1" applyAlignment="1" applyProtection="1">
      <alignment horizontal="left"/>
      <protection hidden="1"/>
    </xf>
    <xf numFmtId="0" fontId="71" fillId="15" borderId="0" xfId="0" applyFont="1" applyFill="1" applyBorder="1" applyProtection="1">
      <protection hidden="1"/>
    </xf>
    <xf numFmtId="0" fontId="39" fillId="3" borderId="0" xfId="0" applyFont="1" applyFill="1" applyBorder="1" applyProtection="1">
      <protection hidden="1"/>
    </xf>
    <xf numFmtId="0" fontId="55" fillId="3" borderId="0" xfId="1" applyNumberFormat="1" applyFont="1" applyFill="1" applyBorder="1" applyAlignment="1" applyProtection="1">
      <alignment horizontal="center" vertical="center" wrapText="1"/>
      <protection hidden="1"/>
    </xf>
    <xf numFmtId="165" fontId="0" fillId="0" borderId="35" xfId="0" applyNumberFormat="1" applyBorder="1" applyProtection="1">
      <protection locked="0"/>
    </xf>
    <xf numFmtId="165" fontId="6" fillId="6" borderId="41" xfId="0" applyNumberFormat="1" applyFont="1" applyFill="1" applyBorder="1" applyProtection="1"/>
    <xf numFmtId="0" fontId="22" fillId="3" borderId="76" xfId="0" applyFont="1" applyFill="1" applyBorder="1" applyProtection="1"/>
    <xf numFmtId="49" fontId="5" fillId="2" borderId="81" xfId="0" applyNumberFormat="1" applyFont="1" applyFill="1" applyBorder="1" applyProtection="1">
      <protection locked="0"/>
    </xf>
    <xf numFmtId="0" fontId="22" fillId="3" borderId="39" xfId="0" applyFont="1" applyFill="1" applyBorder="1" applyProtection="1"/>
    <xf numFmtId="0" fontId="6" fillId="3" borderId="41" xfId="0" applyFont="1" applyFill="1" applyBorder="1" applyProtection="1"/>
    <xf numFmtId="49" fontId="13" fillId="2" borderId="22" xfId="0" applyNumberFormat="1" applyFont="1" applyFill="1" applyBorder="1" applyProtection="1">
      <protection locked="0"/>
    </xf>
    <xf numFmtId="4" fontId="20" fillId="2" borderId="3" xfId="2" applyNumberFormat="1" applyFont="1" applyFill="1" applyBorder="1" applyAlignment="1" applyProtection="1">
      <alignment horizontal="right"/>
      <protection locked="0"/>
    </xf>
    <xf numFmtId="4" fontId="22" fillId="6" borderId="57" xfId="2" applyNumberFormat="1" applyFont="1" applyFill="1" applyBorder="1" applyAlignment="1" applyProtection="1">
      <alignment horizontal="right"/>
    </xf>
    <xf numFmtId="0" fontId="134" fillId="3" borderId="0" xfId="1" applyFont="1" applyFill="1" applyAlignment="1" applyProtection="1">
      <alignment horizontal="center"/>
      <protection hidden="1"/>
    </xf>
    <xf numFmtId="165" fontId="42" fillId="0" borderId="3" xfId="0" applyNumberFormat="1" applyFont="1" applyFill="1" applyBorder="1" applyAlignment="1" applyProtection="1"/>
    <xf numFmtId="0" fontId="136" fillId="3" borderId="0" xfId="1" applyFont="1" applyFill="1" applyAlignment="1" applyProtection="1">
      <alignment horizontal="center"/>
      <protection hidden="1"/>
    </xf>
    <xf numFmtId="0" fontId="12" fillId="15" borderId="3" xfId="0" applyFont="1" applyFill="1" applyBorder="1" applyAlignment="1" applyProtection="1">
      <alignment wrapText="1"/>
    </xf>
    <xf numFmtId="49" fontId="5" fillId="0" borderId="50" xfId="0" applyNumberFormat="1" applyFont="1" applyFill="1" applyBorder="1" applyAlignment="1" applyProtection="1">
      <protection locked="0"/>
    </xf>
    <xf numFmtId="0" fontId="6" fillId="3" borderId="77" xfId="0" applyFont="1" applyFill="1" applyBorder="1" applyAlignment="1" applyProtection="1">
      <alignment horizontal="center"/>
    </xf>
    <xf numFmtId="165" fontId="6" fillId="15" borderId="14" xfId="0" applyNumberFormat="1" applyFont="1" applyFill="1" applyBorder="1" applyProtection="1"/>
    <xf numFmtId="0" fontId="6" fillId="3" borderId="7" xfId="0" applyFont="1" applyFill="1" applyBorder="1" applyAlignment="1" applyProtection="1">
      <alignment horizontal="center" wrapText="1"/>
    </xf>
    <xf numFmtId="165" fontId="6" fillId="15" borderId="40" xfId="0" applyNumberFormat="1" applyFont="1" applyFill="1" applyBorder="1" applyProtection="1"/>
    <xf numFmtId="165" fontId="0" fillId="15" borderId="0" xfId="0" applyNumberFormat="1" applyFill="1" applyProtection="1"/>
    <xf numFmtId="165" fontId="0" fillId="15" borderId="15" xfId="0" applyNumberFormat="1" applyFill="1" applyBorder="1" applyProtection="1"/>
    <xf numFmtId="165" fontId="0" fillId="15" borderId="35" xfId="0" applyNumberFormat="1" applyFill="1" applyBorder="1" applyProtection="1"/>
    <xf numFmtId="165" fontId="6" fillId="0" borderId="15" xfId="0" applyNumberFormat="1" applyFont="1" applyFill="1" applyBorder="1" applyProtection="1">
      <protection locked="0"/>
    </xf>
    <xf numFmtId="165" fontId="6" fillId="0" borderId="3" xfId="0" applyNumberFormat="1" applyFont="1" applyFill="1" applyBorder="1" applyProtection="1">
      <protection locked="0"/>
    </xf>
    <xf numFmtId="165" fontId="6" fillId="0" borderId="35" xfId="0" applyNumberFormat="1" applyFont="1" applyFill="1" applyBorder="1" applyProtection="1">
      <protection locked="0"/>
    </xf>
    <xf numFmtId="49" fontId="0" fillId="0" borderId="4" xfId="0" applyNumberFormat="1" applyFill="1" applyBorder="1" applyAlignment="1" applyProtection="1">
      <alignment horizontal="center"/>
      <protection locked="0"/>
    </xf>
    <xf numFmtId="49" fontId="0" fillId="3" borderId="4" xfId="0" applyNumberFormat="1" applyFill="1" applyBorder="1" applyAlignment="1" applyProtection="1">
      <alignment horizontal="center"/>
    </xf>
    <xf numFmtId="49" fontId="5" fillId="0" borderId="4" xfId="0" applyNumberFormat="1" applyFont="1" applyFill="1" applyBorder="1" applyAlignment="1" applyProtection="1">
      <alignment horizontal="center"/>
      <protection locked="0"/>
    </xf>
    <xf numFmtId="49" fontId="68" fillId="0" borderId="0" xfId="2" applyNumberFormat="1" applyFont="1" applyFill="1" applyAlignment="1"/>
    <xf numFmtId="49" fontId="5" fillId="0" borderId="0" xfId="2" applyNumberFormat="1" applyFont="1" applyFill="1" applyAlignment="1"/>
    <xf numFmtId="0" fontId="135" fillId="3" borderId="0" xfId="0" applyNumberFormat="1" applyFont="1" applyFill="1" applyBorder="1" applyAlignment="1" applyProtection="1"/>
    <xf numFmtId="171" fontId="137" fillId="3" borderId="0" xfId="0" applyNumberFormat="1" applyFont="1" applyFill="1" applyBorder="1" applyAlignment="1" applyProtection="1">
      <protection hidden="1"/>
    </xf>
    <xf numFmtId="0" fontId="135" fillId="3" borderId="0" xfId="0" applyFont="1" applyFill="1" applyProtection="1"/>
    <xf numFmtId="0" fontId="6" fillId="3" borderId="0" xfId="6" applyFont="1" applyFill="1" applyProtection="1"/>
    <xf numFmtId="0" fontId="5" fillId="3" borderId="0" xfId="6" applyFont="1" applyFill="1" applyProtection="1"/>
    <xf numFmtId="3" fontId="5" fillId="3" borderId="0" xfId="1" applyNumberFormat="1" applyFont="1" applyFill="1" applyProtection="1"/>
    <xf numFmtId="3" fontId="6" fillId="3" borderId="0" xfId="1" applyNumberFormat="1" applyFont="1" applyFill="1" applyProtection="1"/>
    <xf numFmtId="175" fontId="5" fillId="3" borderId="0" xfId="6" applyNumberFormat="1" applyFont="1" applyFill="1" applyProtection="1"/>
    <xf numFmtId="3" fontId="5" fillId="3" borderId="0" xfId="1" applyNumberFormat="1" applyFont="1" applyFill="1" applyProtection="1">
      <protection hidden="1"/>
    </xf>
    <xf numFmtId="3" fontId="6" fillId="3" borderId="0" xfId="1" applyNumberFormat="1" applyFont="1" applyFill="1" applyProtection="1">
      <protection hidden="1"/>
    </xf>
    <xf numFmtId="0" fontId="5" fillId="3" borderId="0" xfId="6" applyFont="1" applyFill="1" applyBorder="1" applyProtection="1"/>
    <xf numFmtId="3" fontId="6" fillId="3" borderId="0" xfId="1" applyNumberFormat="1" applyFont="1" applyFill="1" applyBorder="1" applyAlignment="1" applyProtection="1">
      <alignment horizontal="right"/>
    </xf>
    <xf numFmtId="175" fontId="6" fillId="3" borderId="0" xfId="1" applyNumberFormat="1" applyFont="1" applyFill="1" applyBorder="1" applyAlignment="1" applyProtection="1">
      <alignment horizontal="center"/>
    </xf>
    <xf numFmtId="165" fontId="22" fillId="6" borderId="8" xfId="1" applyNumberFormat="1" applyFont="1" applyFill="1" applyBorder="1" applyProtection="1"/>
    <xf numFmtId="165" fontId="22" fillId="6" borderId="10" xfId="1" applyNumberFormat="1" applyFont="1" applyFill="1" applyBorder="1" applyProtection="1"/>
    <xf numFmtId="165" fontId="20" fillId="3" borderId="7" xfId="1" applyNumberFormat="1" applyFont="1" applyFill="1" applyBorder="1" applyAlignment="1" applyProtection="1">
      <alignment horizontal="center" vertical="center" wrapText="1"/>
    </xf>
    <xf numFmtId="165" fontId="20" fillId="3" borderId="5" xfId="1" applyNumberFormat="1" applyFont="1" applyFill="1" applyBorder="1" applyAlignment="1" applyProtection="1">
      <alignment horizontal="center" vertical="center" wrapText="1"/>
    </xf>
    <xf numFmtId="165" fontId="20" fillId="3" borderId="8" xfId="1" applyNumberFormat="1" applyFont="1" applyFill="1" applyBorder="1" applyAlignment="1" applyProtection="1">
      <alignment horizontal="center" vertical="center" wrapText="1"/>
    </xf>
    <xf numFmtId="0" fontId="20" fillId="3" borderId="0" xfId="0" applyFont="1" applyFill="1" applyAlignment="1" applyProtection="1">
      <alignment vertical="center"/>
    </xf>
    <xf numFmtId="0" fontId="20" fillId="3" borderId="11" xfId="0" applyNumberFormat="1" applyFont="1" applyFill="1" applyBorder="1" applyAlignment="1" applyProtection="1">
      <alignment horizontal="right" vertical="center"/>
    </xf>
    <xf numFmtId="0" fontId="26" fillId="3" borderId="63" xfId="0" applyFont="1" applyFill="1" applyBorder="1" applyAlignment="1" applyProtection="1">
      <alignment horizontal="center"/>
    </xf>
    <xf numFmtId="0" fontId="26" fillId="3" borderId="0" xfId="0" applyFont="1" applyFill="1" applyBorder="1" applyAlignment="1" applyProtection="1">
      <alignment horizontal="center"/>
    </xf>
    <xf numFmtId="0" fontId="78" fillId="3" borderId="63" xfId="0" applyFont="1" applyFill="1" applyBorder="1" applyAlignment="1" applyProtection="1">
      <alignment horizontal="center"/>
    </xf>
    <xf numFmtId="0" fontId="78" fillId="3" borderId="0" xfId="0" applyFont="1" applyFill="1" applyBorder="1" applyAlignment="1" applyProtection="1">
      <alignment horizontal="center"/>
    </xf>
    <xf numFmtId="0" fontId="20" fillId="3" borderId="28" xfId="1" applyFont="1" applyFill="1" applyBorder="1" applyProtection="1"/>
    <xf numFmtId="0" fontId="20" fillId="3" borderId="25" xfId="1" applyFont="1" applyFill="1" applyBorder="1" applyProtection="1"/>
    <xf numFmtId="165" fontId="20" fillId="0" borderId="23" xfId="1" applyNumberFormat="1" applyFill="1" applyBorder="1" applyProtection="1">
      <protection locked="0"/>
    </xf>
    <xf numFmtId="165" fontId="20" fillId="0" borderId="24" xfId="1" applyNumberFormat="1" applyFill="1" applyBorder="1" applyProtection="1">
      <protection locked="0"/>
    </xf>
    <xf numFmtId="165" fontId="20" fillId="6" borderId="9" xfId="1" applyNumberFormat="1" applyFont="1" applyFill="1" applyBorder="1" applyAlignment="1" applyProtection="1">
      <alignment horizontal="right" vertical="center"/>
    </xf>
    <xf numFmtId="0" fontId="20" fillId="3" borderId="44" xfId="1" applyFont="1" applyFill="1" applyBorder="1" applyProtection="1"/>
    <xf numFmtId="0" fontId="20" fillId="3" borderId="52" xfId="1" applyFont="1" applyFill="1" applyBorder="1" applyProtection="1"/>
    <xf numFmtId="165" fontId="20" fillId="0" borderId="75" xfId="1" applyNumberFormat="1" applyFill="1" applyBorder="1" applyProtection="1">
      <protection locked="0"/>
    </xf>
    <xf numFmtId="165" fontId="20" fillId="0" borderId="35" xfId="1" applyNumberFormat="1" applyFill="1" applyBorder="1" applyProtection="1">
      <protection locked="0"/>
    </xf>
    <xf numFmtId="165" fontId="20" fillId="0" borderId="52" xfId="1" applyNumberFormat="1" applyFill="1" applyBorder="1" applyProtection="1">
      <protection locked="0"/>
    </xf>
    <xf numFmtId="165" fontId="20" fillId="6" borderId="9" xfId="1" applyNumberFormat="1" applyFont="1" applyFill="1" applyBorder="1" applyProtection="1"/>
    <xf numFmtId="0" fontId="22" fillId="3" borderId="12" xfId="1" applyFont="1" applyFill="1" applyBorder="1" applyProtection="1"/>
    <xf numFmtId="0" fontId="20" fillId="3" borderId="14" xfId="1" applyFont="1" applyFill="1" applyBorder="1" applyProtection="1"/>
    <xf numFmtId="0" fontId="20" fillId="15" borderId="97" xfId="0" applyFont="1" applyFill="1" applyBorder="1" applyProtection="1"/>
    <xf numFmtId="0" fontId="20" fillId="15" borderId="27" xfId="0" applyFont="1" applyFill="1" applyBorder="1" applyProtection="1"/>
    <xf numFmtId="0" fontId="20" fillId="15" borderId="27" xfId="0" applyFont="1" applyFill="1" applyBorder="1" applyAlignment="1" applyProtection="1">
      <alignment horizontal="left"/>
    </xf>
    <xf numFmtId="165" fontId="20" fillId="0" borderId="26" xfId="1" applyNumberFormat="1" applyFill="1" applyBorder="1" applyProtection="1">
      <protection locked="0"/>
    </xf>
    <xf numFmtId="165" fontId="20" fillId="0" borderId="22" xfId="1" applyNumberFormat="1" applyFill="1" applyBorder="1" applyProtection="1">
      <protection locked="0"/>
    </xf>
    <xf numFmtId="165" fontId="20" fillId="6" borderId="5" xfId="1" applyNumberFormat="1" applyFont="1" applyFill="1" applyBorder="1" applyProtection="1"/>
    <xf numFmtId="0" fontId="22" fillId="3" borderId="12" xfId="1" applyFont="1" applyFill="1" applyBorder="1" applyAlignment="1" applyProtection="1">
      <alignment horizontal="left" vertical="center" wrapText="1"/>
    </xf>
    <xf numFmtId="165" fontId="20" fillId="15" borderId="0" xfId="1" applyNumberFormat="1" applyFont="1" applyFill="1" applyBorder="1" applyAlignment="1" applyProtection="1">
      <alignment horizontal="center" vertical="center"/>
    </xf>
    <xf numFmtId="0" fontId="33" fillId="15" borderId="0" xfId="0" applyFont="1" applyFill="1" applyBorder="1" applyAlignment="1" applyProtection="1">
      <alignment horizontal="center" vertical="center"/>
    </xf>
    <xf numFmtId="165" fontId="20" fillId="15" borderId="0" xfId="0" applyNumberFormat="1" applyFont="1" applyFill="1" applyBorder="1" applyAlignment="1" applyProtection="1">
      <alignment vertical="center"/>
    </xf>
    <xf numFmtId="165" fontId="30" fillId="15" borderId="0" xfId="0" applyNumberFormat="1" applyFont="1" applyFill="1" applyBorder="1" applyAlignment="1" applyProtection="1">
      <alignment horizontal="center" vertical="center"/>
    </xf>
    <xf numFmtId="0" fontId="8" fillId="3" borderId="11" xfId="0" applyFont="1" applyFill="1" applyBorder="1" applyAlignment="1" applyProtection="1">
      <alignment horizontal="center" textRotation="180"/>
    </xf>
    <xf numFmtId="165" fontId="20" fillId="6" borderId="33" xfId="0" applyNumberFormat="1" applyFont="1" applyFill="1" applyBorder="1" applyAlignment="1" applyProtection="1">
      <alignment vertical="center"/>
    </xf>
    <xf numFmtId="165" fontId="8" fillId="3" borderId="21" xfId="0" applyNumberFormat="1" applyFont="1" applyFill="1" applyBorder="1" applyAlignment="1" applyProtection="1">
      <alignment vertical="center"/>
    </xf>
    <xf numFmtId="165" fontId="20" fillId="15" borderId="0" xfId="0" applyNumberFormat="1" applyFont="1" applyFill="1" applyBorder="1" applyProtection="1"/>
    <xf numFmtId="3" fontId="8" fillId="3" borderId="0" xfId="0" applyNumberFormat="1" applyFont="1" applyFill="1" applyBorder="1" applyAlignment="1" applyProtection="1">
      <alignment vertical="center"/>
    </xf>
    <xf numFmtId="170" fontId="8" fillId="3" borderId="0" xfId="0" applyNumberFormat="1" applyFont="1" applyFill="1" applyBorder="1" applyAlignment="1" applyProtection="1">
      <alignment vertical="center"/>
    </xf>
    <xf numFmtId="0" fontId="22" fillId="3" borderId="0" xfId="0" applyFont="1" applyFill="1" applyAlignment="1" applyProtection="1">
      <alignment vertical="center"/>
    </xf>
    <xf numFmtId="0" fontId="22" fillId="3" borderId="31" xfId="0" applyFont="1" applyFill="1" applyBorder="1" applyAlignment="1" applyProtection="1">
      <alignment horizontal="left"/>
    </xf>
    <xf numFmtId="165" fontId="20" fillId="15" borderId="13" xfId="1" applyNumberFormat="1" applyFont="1" applyFill="1" applyBorder="1" applyProtection="1"/>
    <xf numFmtId="0" fontId="20" fillId="3" borderId="31" xfId="0" applyFont="1" applyFill="1" applyBorder="1" applyAlignment="1" applyProtection="1">
      <alignment horizontal="left"/>
    </xf>
    <xf numFmtId="0" fontId="20" fillId="3" borderId="47" xfId="1" applyFont="1" applyFill="1" applyBorder="1" applyProtection="1"/>
    <xf numFmtId="165" fontId="20" fillId="0" borderId="82" xfId="1" applyNumberFormat="1" applyFill="1" applyBorder="1" applyProtection="1">
      <protection locked="0"/>
    </xf>
    <xf numFmtId="0" fontId="20" fillId="3" borderId="19" xfId="0" applyFont="1" applyFill="1" applyBorder="1" applyAlignment="1" applyProtection="1">
      <alignment horizontal="left"/>
    </xf>
    <xf numFmtId="0" fontId="20" fillId="3" borderId="52" xfId="0" applyFont="1" applyFill="1" applyBorder="1" applyAlignment="1" applyProtection="1">
      <alignment horizontal="left"/>
    </xf>
    <xf numFmtId="0" fontId="22" fillId="3" borderId="12" xfId="0" applyFont="1" applyFill="1" applyBorder="1" applyAlignment="1" applyProtection="1">
      <alignment horizontal="left"/>
    </xf>
    <xf numFmtId="0" fontId="22" fillId="3" borderId="14" xfId="1" applyFont="1" applyFill="1" applyBorder="1" applyProtection="1"/>
    <xf numFmtId="165" fontId="22" fillId="6" borderId="13" xfId="1" applyNumberFormat="1" applyFont="1" applyFill="1" applyBorder="1" applyProtection="1"/>
    <xf numFmtId="175" fontId="22" fillId="3" borderId="0" xfId="0" applyNumberFormat="1" applyFont="1" applyFill="1" applyProtection="1"/>
    <xf numFmtId="0" fontId="22" fillId="0" borderId="0" xfId="0" applyFont="1" applyProtection="1"/>
    <xf numFmtId="165" fontId="20" fillId="15" borderId="13" xfId="1" applyNumberFormat="1" applyFont="1" applyFill="1" applyBorder="1" applyAlignment="1" applyProtection="1">
      <alignment horizontal="right"/>
    </xf>
    <xf numFmtId="165" fontId="20" fillId="0" borderId="0" xfId="1" applyNumberFormat="1" applyFill="1" applyBorder="1" applyProtection="1">
      <protection locked="0"/>
    </xf>
    <xf numFmtId="0" fontId="20" fillId="3" borderId="30" xfId="0" applyFont="1" applyFill="1" applyBorder="1" applyAlignment="1" applyProtection="1">
      <alignment horizontal="left"/>
    </xf>
    <xf numFmtId="0" fontId="20" fillId="3" borderId="8" xfId="0" applyFont="1" applyFill="1" applyBorder="1" applyAlignment="1" applyProtection="1">
      <alignment horizontal="center"/>
    </xf>
    <xf numFmtId="0" fontId="20" fillId="3" borderId="20" xfId="0" applyFont="1" applyFill="1" applyBorder="1" applyAlignment="1" applyProtection="1">
      <alignment horizontal="left"/>
    </xf>
    <xf numFmtId="0" fontId="20" fillId="3" borderId="20" xfId="1" applyFont="1" applyFill="1" applyBorder="1" applyProtection="1"/>
    <xf numFmtId="165" fontId="22" fillId="6" borderId="39" xfId="1" applyNumberFormat="1" applyFont="1" applyFill="1" applyBorder="1" applyProtection="1"/>
    <xf numFmtId="0" fontId="40" fillId="3" borderId="0" xfId="0" applyFont="1" applyFill="1" applyProtection="1">
      <protection hidden="1"/>
    </xf>
    <xf numFmtId="0" fontId="68" fillId="3" borderId="0" xfId="0" applyFont="1" applyFill="1" applyAlignment="1" applyProtection="1">
      <alignment horizontal="center"/>
      <protection hidden="1"/>
    </xf>
    <xf numFmtId="0" fontId="20" fillId="3" borderId="0" xfId="0" applyFont="1" applyFill="1" applyAlignment="1" applyProtection="1">
      <alignment horizontal="center"/>
      <protection hidden="1"/>
    </xf>
    <xf numFmtId="2" fontId="68" fillId="3" borderId="0" xfId="0" applyNumberFormat="1" applyFont="1" applyFill="1" applyAlignment="1" applyProtection="1">
      <alignment horizontal="center"/>
      <protection hidden="1"/>
    </xf>
    <xf numFmtId="2" fontId="20" fillId="3" borderId="0" xfId="0" applyNumberFormat="1" applyFont="1" applyFill="1" applyProtection="1">
      <protection hidden="1"/>
    </xf>
    <xf numFmtId="17" fontId="11" fillId="3" borderId="0" xfId="0" quotePrefix="1" applyNumberFormat="1" applyFont="1" applyFill="1" applyAlignment="1" applyProtection="1">
      <alignment horizontal="center"/>
      <protection locked="0"/>
    </xf>
    <xf numFmtId="3" fontId="139" fillId="3" borderId="0" xfId="1" applyNumberFormat="1" applyFont="1" applyFill="1" applyProtection="1">
      <protection hidden="1"/>
    </xf>
    <xf numFmtId="0" fontId="20" fillId="15" borderId="0" xfId="0" applyFont="1" applyFill="1" applyProtection="1"/>
    <xf numFmtId="0" fontId="95" fillId="3" borderId="50" xfId="0" applyFont="1" applyFill="1" applyBorder="1" applyAlignment="1" applyProtection="1">
      <protection hidden="1"/>
    </xf>
    <xf numFmtId="1" fontId="19" fillId="3" borderId="50" xfId="0" applyNumberFormat="1" applyFont="1" applyFill="1" applyBorder="1" applyAlignment="1" applyProtection="1">
      <alignment horizontal="left"/>
      <protection hidden="1"/>
    </xf>
    <xf numFmtId="0" fontId="95" fillId="3" borderId="0" xfId="0" applyFont="1" applyFill="1" applyBorder="1" applyAlignment="1" applyProtection="1">
      <protection hidden="1"/>
    </xf>
    <xf numFmtId="0" fontId="71" fillId="3" borderId="0" xfId="0" applyFont="1" applyFill="1" applyBorder="1" applyAlignment="1" applyProtection="1">
      <protection hidden="1"/>
    </xf>
    <xf numFmtId="0" fontId="19" fillId="3" borderId="0" xfId="1" applyFont="1" applyFill="1" applyBorder="1" applyProtection="1"/>
    <xf numFmtId="0" fontId="20" fillId="15" borderId="0" xfId="0" applyFont="1" applyFill="1" applyBorder="1" applyProtection="1"/>
    <xf numFmtId="0" fontId="19" fillId="3" borderId="50" xfId="0" applyFont="1" applyFill="1" applyBorder="1" applyProtection="1">
      <protection hidden="1"/>
    </xf>
    <xf numFmtId="17" fontId="20" fillId="3" borderId="0" xfId="0" applyNumberFormat="1" applyFont="1" applyFill="1" applyProtection="1"/>
    <xf numFmtId="0" fontId="20" fillId="3" borderId="0" xfId="0" applyNumberFormat="1" applyFont="1" applyFill="1" applyAlignment="1" applyProtection="1">
      <alignment horizontal="left"/>
    </xf>
    <xf numFmtId="175" fontId="20" fillId="15" borderId="0" xfId="0" applyNumberFormat="1" applyFont="1" applyFill="1" applyProtection="1"/>
    <xf numFmtId="175" fontId="20" fillId="15" borderId="0" xfId="1" applyNumberFormat="1" applyFont="1" applyFill="1" applyProtection="1"/>
    <xf numFmtId="175" fontId="20" fillId="15" borderId="0" xfId="0" applyNumberFormat="1" applyFont="1" applyFill="1" applyAlignment="1" applyProtection="1">
      <alignment horizontal="left"/>
    </xf>
    <xf numFmtId="175" fontId="20" fillId="15" borderId="0" xfId="0" applyNumberFormat="1" applyFont="1" applyFill="1" applyAlignment="1" applyProtection="1">
      <alignment vertical="center"/>
    </xf>
    <xf numFmtId="17" fontId="106" fillId="13" borderId="3" xfId="0" applyNumberFormat="1" applyFont="1" applyFill="1" applyBorder="1" applyProtection="1">
      <protection hidden="1"/>
    </xf>
    <xf numFmtId="0" fontId="20" fillId="3" borderId="11" xfId="0" applyNumberFormat="1" applyFont="1" applyFill="1" applyBorder="1" applyAlignment="1" applyProtection="1">
      <alignment horizontal="right" vertical="center"/>
    </xf>
    <xf numFmtId="0" fontId="11" fillId="3" borderId="3" xfId="0" applyFont="1" applyFill="1" applyBorder="1" applyAlignment="1">
      <alignment vertical="top" wrapText="1"/>
    </xf>
    <xf numFmtId="0" fontId="140" fillId="3" borderId="0" xfId="0" applyFont="1" applyFill="1"/>
    <xf numFmtId="3" fontId="14" fillId="15" borderId="3" xfId="0" applyNumberFormat="1" applyFont="1" applyFill="1" applyBorder="1" applyAlignment="1" applyProtection="1">
      <alignment horizontal="right" vertical="top" wrapText="1"/>
    </xf>
    <xf numFmtId="165" fontId="22" fillId="6" borderId="45" xfId="1" applyNumberFormat="1" applyFont="1" applyFill="1" applyBorder="1" applyProtection="1"/>
    <xf numFmtId="165" fontId="22" fillId="6" borderId="13" xfId="1" applyNumberFormat="1" applyFont="1" applyFill="1" applyBorder="1" applyAlignment="1" applyProtection="1">
      <alignment horizontal="right" vertical="center"/>
    </xf>
    <xf numFmtId="0" fontId="0" fillId="3" borderId="0" xfId="0" applyFill="1" applyBorder="1"/>
    <xf numFmtId="0" fontId="141" fillId="15" borderId="3" xfId="0" applyFont="1" applyFill="1" applyBorder="1" applyProtection="1"/>
    <xf numFmtId="165" fontId="20" fillId="15" borderId="39" xfId="1" applyNumberFormat="1" applyFill="1" applyBorder="1" applyProtection="1"/>
    <xf numFmtId="165" fontId="20" fillId="15" borderId="40" xfId="1" applyNumberFormat="1" applyFill="1" applyBorder="1" applyProtection="1"/>
    <xf numFmtId="165" fontId="20" fillId="15" borderId="41" xfId="1" applyNumberFormat="1" applyFill="1" applyBorder="1" applyProtection="1"/>
    <xf numFmtId="165" fontId="22" fillId="14" borderId="39" xfId="1" applyNumberFormat="1" applyFont="1" applyFill="1" applyBorder="1" applyProtection="1"/>
    <xf numFmtId="165" fontId="20" fillId="15" borderId="20" xfId="1" applyNumberFormat="1" applyFill="1" applyBorder="1" applyProtection="1"/>
    <xf numFmtId="165" fontId="20" fillId="15" borderId="0" xfId="1" applyNumberFormat="1" applyFont="1" applyFill="1" applyBorder="1" applyProtection="1"/>
    <xf numFmtId="165" fontId="20" fillId="15" borderId="0" xfId="5" applyNumberFormat="1" applyFont="1" applyFill="1" applyBorder="1" applyProtection="1"/>
    <xf numFmtId="173" fontId="20" fillId="15" borderId="0" xfId="5" applyNumberFormat="1" applyFont="1" applyFill="1" applyBorder="1" applyProtection="1"/>
    <xf numFmtId="165" fontId="6" fillId="6" borderId="12" xfId="0" applyNumberFormat="1" applyFont="1" applyFill="1" applyBorder="1" applyProtection="1"/>
    <xf numFmtId="2" fontId="20" fillId="15" borderId="0" xfId="0" applyNumberFormat="1" applyFont="1" applyFill="1" applyProtection="1"/>
    <xf numFmtId="0" fontId="71" fillId="3" borderId="4" xfId="0" applyFont="1" applyFill="1" applyBorder="1" applyProtection="1">
      <protection hidden="1"/>
    </xf>
    <xf numFmtId="4" fontId="19" fillId="3" borderId="0" xfId="2" applyNumberFormat="1" applyFont="1" applyFill="1" applyAlignment="1">
      <alignment horizontal="right"/>
    </xf>
    <xf numFmtId="0" fontId="11" fillId="7" borderId="3" xfId="0" applyFont="1" applyFill="1" applyBorder="1" applyProtection="1">
      <protection hidden="1"/>
    </xf>
    <xf numFmtId="0" fontId="22" fillId="3" borderId="0" xfId="0" applyFont="1" applyFill="1" applyBorder="1" applyAlignment="1" applyProtection="1">
      <protection hidden="1"/>
    </xf>
    <xf numFmtId="0" fontId="71" fillId="3" borderId="3" xfId="0" applyFont="1" applyFill="1" applyBorder="1" applyProtection="1">
      <protection hidden="1"/>
    </xf>
    <xf numFmtId="165" fontId="20" fillId="14" borderId="0" xfId="0" applyNumberFormat="1" applyFont="1" applyFill="1" applyBorder="1" applyAlignment="1" applyProtection="1">
      <alignment vertical="center"/>
    </xf>
    <xf numFmtId="0" fontId="20" fillId="3" borderId="47" xfId="0" applyFont="1" applyFill="1" applyBorder="1" applyAlignment="1" applyProtection="1">
      <alignment horizontal="left"/>
    </xf>
    <xf numFmtId="0" fontId="22" fillId="3" borderId="12" xfId="0" applyFont="1" applyFill="1" applyBorder="1" applyProtection="1"/>
    <xf numFmtId="0" fontId="6" fillId="16" borderId="3" xfId="0" applyFont="1" applyFill="1" applyBorder="1" applyAlignment="1" applyProtection="1">
      <alignment horizontal="left" wrapText="1"/>
      <protection locked="0"/>
    </xf>
    <xf numFmtId="49" fontId="5" fillId="0" borderId="3" xfId="0" applyNumberFormat="1" applyFont="1" applyFill="1" applyBorder="1" applyAlignment="1" applyProtection="1">
      <alignment horizontal="left"/>
      <protection locked="0"/>
    </xf>
    <xf numFmtId="49" fontId="0" fillId="0" borderId="3" xfId="0" applyNumberFormat="1" applyFill="1" applyBorder="1" applyAlignment="1" applyProtection="1">
      <alignment horizontal="left"/>
      <protection locked="0"/>
    </xf>
    <xf numFmtId="0" fontId="14" fillId="3" borderId="0" xfId="0" applyNumberFormat="1" applyFont="1" applyFill="1" applyProtection="1"/>
    <xf numFmtId="0" fontId="9" fillId="3" borderId="0" xfId="0" applyNumberFormat="1" applyFont="1" applyFill="1" applyBorder="1" applyAlignment="1" applyProtection="1">
      <alignment wrapText="1"/>
    </xf>
    <xf numFmtId="165" fontId="6" fillId="15" borderId="13" xfId="0" applyNumberFormat="1" applyFont="1" applyFill="1" applyBorder="1" applyProtection="1"/>
    <xf numFmtId="1" fontId="40"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0" fillId="3" borderId="0" xfId="2" applyNumberFormat="1" applyFont="1" applyFill="1" applyAlignment="1" applyProtection="1"/>
    <xf numFmtId="0" fontId="20" fillId="3" borderId="0" xfId="2" applyFont="1" applyFill="1" applyAlignment="1" applyProtection="1">
      <alignment horizontal="center"/>
    </xf>
    <xf numFmtId="14" fontId="20" fillId="3" borderId="0" xfId="2" applyNumberFormat="1" applyFont="1" applyFill="1" applyAlignment="1" applyProtection="1">
      <alignment horizontal="center"/>
    </xf>
    <xf numFmtId="4" fontId="20" fillId="3" borderId="0" xfId="2" applyNumberFormat="1" applyFont="1" applyFill="1" applyAlignment="1" applyProtection="1"/>
    <xf numFmtId="179" fontId="22" fillId="3" borderId="0" xfId="2" applyNumberFormat="1" applyFont="1" applyFill="1" applyAlignment="1" applyProtection="1">
      <alignment horizontal="right"/>
    </xf>
    <xf numFmtId="14" fontId="22" fillId="3" borderId="0" xfId="2" applyNumberFormat="1" applyFont="1" applyFill="1" applyAlignment="1" applyProtection="1">
      <alignment horizontal="right"/>
    </xf>
    <xf numFmtId="4" fontId="20" fillId="3" borderId="0" xfId="2" applyNumberFormat="1" applyFont="1" applyFill="1" applyAlignment="1" applyProtection="1">
      <alignment horizontal="right"/>
    </xf>
    <xf numFmtId="0" fontId="20" fillId="3" borderId="0" xfId="2" applyFont="1" applyFill="1" applyAlignment="1" applyProtection="1"/>
    <xf numFmtId="0" fontId="5" fillId="3" borderId="0" xfId="2" applyFont="1" applyFill="1" applyAlignment="1" applyProtection="1">
      <protection hidden="1"/>
    </xf>
    <xf numFmtId="0" fontId="5" fillId="3" borderId="0" xfId="0" applyNumberFormat="1" applyFont="1" applyFill="1" applyAlignment="1" applyProtection="1"/>
    <xf numFmtId="0" fontId="121" fillId="3" borderId="0" xfId="1" applyFont="1" applyFill="1" applyAlignment="1" applyProtection="1">
      <alignment horizontal="left"/>
      <protection hidden="1"/>
    </xf>
    <xf numFmtId="14" fontId="5" fillId="3" borderId="0" xfId="2" applyNumberFormat="1" applyFont="1" applyFill="1" applyAlignment="1" applyProtection="1">
      <alignment horizontal="center"/>
      <protection hidden="1"/>
    </xf>
    <xf numFmtId="178" fontId="68" fillId="6" borderId="107" xfId="2" applyNumberFormat="1" applyFont="1" applyFill="1" applyBorder="1" applyAlignment="1" applyProtection="1">
      <alignment horizontal="right"/>
      <protection hidden="1"/>
    </xf>
    <xf numFmtId="0" fontId="5" fillId="3" borderId="0" xfId="2" applyFont="1" applyFill="1" applyAlignment="1" applyProtection="1">
      <alignment horizontal="center"/>
      <protection hidden="1"/>
    </xf>
    <xf numFmtId="178" fontId="68" fillId="6" borderId="109" xfId="2" applyNumberFormat="1" applyFont="1" applyFill="1" applyBorder="1" applyAlignment="1" applyProtection="1">
      <alignment horizontal="right"/>
      <protection hidden="1"/>
    </xf>
    <xf numFmtId="0" fontId="124" fillId="3" borderId="0" xfId="1" quotePrefix="1" applyFont="1" applyFill="1" applyAlignment="1" applyProtection="1">
      <protection hidden="1"/>
    </xf>
    <xf numFmtId="0" fontId="123" fillId="3" borderId="0" xfId="1" applyFont="1" applyFill="1" applyProtection="1"/>
    <xf numFmtId="168" fontId="116" fillId="6" borderId="126" xfId="9" applyNumberFormat="1" applyFont="1" applyFill="1" applyBorder="1" applyAlignment="1" applyProtection="1">
      <alignment horizontal="center"/>
      <protection hidden="1"/>
    </xf>
    <xf numFmtId="173" fontId="40" fillId="6" borderId="13" xfId="10" applyNumberFormat="1" applyFont="1" applyFill="1" applyBorder="1" applyProtection="1"/>
    <xf numFmtId="173" fontId="35" fillId="6" borderId="13" xfId="10" applyNumberFormat="1" applyFont="1" applyFill="1" applyBorder="1" applyProtection="1"/>
    <xf numFmtId="165" fontId="5" fillId="3" borderId="0" xfId="0" applyNumberFormat="1" applyFont="1" applyFill="1" applyBorder="1" applyAlignment="1" applyProtection="1">
      <alignment horizontal="center"/>
    </xf>
    <xf numFmtId="165" fontId="5" fillId="3" borderId="0" xfId="0" applyNumberFormat="1" applyFont="1" applyFill="1" applyAlignment="1" applyProtection="1"/>
    <xf numFmtId="165" fontId="40" fillId="6" borderId="18" xfId="10" applyNumberFormat="1" applyFont="1" applyFill="1" applyBorder="1" applyProtection="1"/>
    <xf numFmtId="175" fontId="20" fillId="3" borderId="0" xfId="10" applyNumberFormat="1" applyFont="1" applyFill="1" applyAlignment="1" applyProtection="1">
      <alignment horizontal="center"/>
    </xf>
    <xf numFmtId="173" fontId="20" fillId="6" borderId="45" xfId="10" applyNumberFormat="1" applyFont="1" applyFill="1" applyBorder="1" applyProtection="1"/>
    <xf numFmtId="173" fontId="20" fillId="6" borderId="17" xfId="10" applyNumberFormat="1" applyFont="1" applyFill="1" applyBorder="1" applyProtection="1"/>
    <xf numFmtId="173" fontId="20" fillId="3" borderId="8" xfId="10" applyNumberFormat="1" applyFont="1" applyFill="1" applyBorder="1" applyProtection="1"/>
    <xf numFmtId="165" fontId="20" fillId="15" borderId="0" xfId="10" applyNumberFormat="1" applyFont="1" applyFill="1" applyBorder="1" applyProtection="1"/>
    <xf numFmtId="173" fontId="20" fillId="15" borderId="0" xfId="10" applyNumberFormat="1" applyFont="1" applyFill="1" applyBorder="1" applyProtection="1"/>
    <xf numFmtId="9" fontId="20" fillId="3" borderId="0" xfId="10" applyFont="1" applyFill="1" applyBorder="1" applyProtection="1"/>
    <xf numFmtId="3" fontId="22" fillId="3" borderId="0" xfId="1" quotePrefix="1" applyNumberFormat="1" applyFont="1" applyFill="1" applyAlignment="1" applyProtection="1">
      <alignment horizontal="center"/>
    </xf>
    <xf numFmtId="165" fontId="5" fillId="3" borderId="0" xfId="0" applyNumberFormat="1" applyFont="1" applyFill="1" applyBorder="1" applyAlignment="1" applyProtection="1"/>
    <xf numFmtId="165" fontId="40" fillId="6" borderId="17" xfId="10" applyNumberFormat="1" applyFont="1" applyFill="1" applyBorder="1" applyProtection="1"/>
    <xf numFmtId="165" fontId="40" fillId="6" borderId="36" xfId="10" applyNumberFormat="1" applyFont="1" applyFill="1" applyBorder="1" applyProtection="1"/>
    <xf numFmtId="165" fontId="40" fillId="6" borderId="37" xfId="10" applyNumberFormat="1" applyFont="1" applyFill="1" applyBorder="1" applyProtection="1"/>
    <xf numFmtId="165" fontId="5" fillId="3" borderId="1" xfId="0" applyNumberFormat="1" applyFont="1" applyFill="1" applyBorder="1" applyAlignment="1" applyProtection="1"/>
    <xf numFmtId="175" fontId="91" fillId="3" borderId="0" xfId="0" applyNumberFormat="1" applyFont="1" applyFill="1" applyAlignment="1" applyProtection="1"/>
    <xf numFmtId="0" fontId="0" fillId="0" borderId="0" xfId="0" applyNumberFormat="1"/>
    <xf numFmtId="49" fontId="0" fillId="0" borderId="0" xfId="0" applyNumberFormat="1"/>
    <xf numFmtId="1" fontId="0" fillId="0" borderId="0" xfId="0" applyNumberFormat="1"/>
    <xf numFmtId="17" fontId="0" fillId="0" borderId="0" xfId="0" applyNumberFormat="1"/>
    <xf numFmtId="0" fontId="20" fillId="3" borderId="11" xfId="0" applyNumberFormat="1" applyFont="1" applyFill="1" applyBorder="1" applyAlignment="1" applyProtection="1">
      <alignment horizontal="right" vertical="center"/>
    </xf>
    <xf numFmtId="0" fontId="116" fillId="2" borderId="141" xfId="4" applyFont="1" applyFill="1" applyBorder="1" applyAlignment="1" applyProtection="1">
      <alignment horizontal="left"/>
      <protection locked="0"/>
    </xf>
    <xf numFmtId="0" fontId="116" fillId="2" borderId="141" xfId="4" applyFont="1" applyFill="1" applyBorder="1" applyAlignment="1" applyProtection="1">
      <alignment horizontal="center"/>
      <protection locked="0"/>
    </xf>
    <xf numFmtId="172" fontId="116" fillId="2" borderId="141" xfId="4" applyNumberFormat="1" applyFont="1" applyFill="1" applyBorder="1" applyAlignment="1" applyProtection="1">
      <alignment horizontal="center"/>
      <protection locked="0"/>
    </xf>
    <xf numFmtId="2" fontId="116" fillId="2" borderId="141" xfId="4" applyNumberFormat="1" applyFont="1" applyFill="1" applyBorder="1" applyAlignment="1" applyProtection="1">
      <alignment horizontal="right"/>
      <protection locked="0"/>
    </xf>
    <xf numFmtId="180" fontId="116" fillId="2" borderId="142" xfId="4" applyNumberFormat="1" applyFont="1" applyFill="1" applyBorder="1" applyAlignment="1" applyProtection="1">
      <alignment horizontal="right"/>
      <protection locked="0"/>
    </xf>
    <xf numFmtId="165" fontId="20" fillId="0" borderId="144" xfId="1" applyNumberFormat="1" applyFill="1" applyBorder="1" applyProtection="1">
      <protection locked="0"/>
    </xf>
    <xf numFmtId="165" fontId="20" fillId="0" borderId="143" xfId="1" applyNumberFormat="1" applyFill="1" applyBorder="1" applyProtection="1">
      <protection locked="0"/>
    </xf>
    <xf numFmtId="0" fontId="20" fillId="3" borderId="5" xfId="0" applyFont="1" applyFill="1" applyBorder="1" applyAlignment="1" applyProtection="1">
      <alignment horizontal="center"/>
    </xf>
    <xf numFmtId="0" fontId="20" fillId="0" borderId="31" xfId="0" applyFont="1" applyFill="1" applyBorder="1" applyAlignment="1" applyProtection="1">
      <alignment horizontal="left"/>
      <protection locked="0"/>
    </xf>
    <xf numFmtId="0" fontId="20" fillId="0" borderId="19" xfId="0" applyFont="1" applyFill="1" applyBorder="1" applyAlignment="1" applyProtection="1">
      <alignment horizontal="left"/>
      <protection locked="0"/>
    </xf>
    <xf numFmtId="0" fontId="20" fillId="0" borderId="143" xfId="0" applyFont="1" applyFill="1" applyBorder="1" applyAlignment="1" applyProtection="1">
      <alignment horizontal="left"/>
      <protection locked="0"/>
    </xf>
    <xf numFmtId="175" fontId="68" fillId="3" borderId="0" xfId="0" applyNumberFormat="1" applyFont="1" applyFill="1" applyBorder="1" applyAlignment="1" applyProtection="1">
      <alignment horizontal="center"/>
      <protection hidden="1"/>
    </xf>
    <xf numFmtId="0" fontId="55" fillId="3" borderId="0" xfId="1" applyFont="1" applyFill="1" applyProtection="1">
      <protection hidden="1"/>
    </xf>
    <xf numFmtId="0" fontId="11" fillId="3" borderId="3" xfId="0" applyFont="1" applyFill="1" applyBorder="1" applyAlignment="1" applyProtection="1">
      <alignment horizontal="left"/>
      <protection hidden="1"/>
    </xf>
    <xf numFmtId="175" fontId="117" fillId="3" borderId="0" xfId="0" applyNumberFormat="1" applyFont="1" applyFill="1" applyBorder="1" applyProtection="1">
      <protection hidden="1"/>
    </xf>
    <xf numFmtId="0" fontId="6" fillId="3" borderId="97" xfId="0" applyFont="1" applyFill="1" applyBorder="1" applyProtection="1"/>
    <xf numFmtId="165" fontId="6" fillId="15" borderId="12" xfId="0" applyNumberFormat="1" applyFont="1" applyFill="1" applyBorder="1" applyProtection="1"/>
    <xf numFmtId="165" fontId="0" fillId="0" borderId="97" xfId="0" applyNumberFormat="1" applyBorder="1" applyProtection="1">
      <protection locked="0"/>
    </xf>
    <xf numFmtId="175" fontId="5" fillId="15" borderId="0" xfId="0" applyNumberFormat="1" applyFont="1" applyFill="1" applyProtection="1"/>
    <xf numFmtId="165" fontId="5" fillId="0" borderId="97" xfId="0" applyNumberFormat="1" applyFont="1" applyBorder="1" applyProtection="1">
      <protection locked="0"/>
    </xf>
    <xf numFmtId="0" fontId="6" fillId="15" borderId="27" xfId="0" applyFont="1" applyFill="1" applyBorder="1" applyProtection="1"/>
    <xf numFmtId="49" fontId="6" fillId="15" borderId="13" xfId="0" applyNumberFormat="1" applyFont="1" applyFill="1" applyBorder="1" applyAlignment="1" applyProtection="1">
      <alignment wrapText="1"/>
      <protection locked="0"/>
    </xf>
    <xf numFmtId="0" fontId="0" fillId="3" borderId="32" xfId="0" applyFill="1" applyBorder="1" applyProtection="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0" fillId="3" borderId="7" xfId="7" applyFont="1" applyFill="1" applyBorder="1" applyAlignment="1" applyProtection="1">
      <alignment horizontal="center"/>
    </xf>
    <xf numFmtId="3" fontId="20" fillId="3" borderId="32" xfId="1" applyNumberFormat="1" applyFont="1" applyFill="1" applyBorder="1" applyAlignment="1" applyProtection="1">
      <alignment horizontal="center"/>
    </xf>
    <xf numFmtId="0" fontId="20" fillId="3" borderId="38" xfId="1" applyFont="1" applyFill="1" applyBorder="1" applyAlignment="1" applyProtection="1">
      <alignment horizontal="center"/>
    </xf>
    <xf numFmtId="0" fontId="22" fillId="3" borderId="5" xfId="1" applyFont="1" applyFill="1" applyBorder="1" applyAlignment="1" applyProtection="1">
      <alignment horizontal="left" vertical="center"/>
    </xf>
    <xf numFmtId="0" fontId="22" fillId="3" borderId="8" xfId="1" applyFont="1" applyFill="1" applyBorder="1" applyAlignment="1" applyProtection="1">
      <alignment horizontal="left" vertical="center"/>
    </xf>
    <xf numFmtId="165" fontId="20" fillId="0" borderId="78" xfId="1" applyNumberFormat="1" applyFill="1" applyBorder="1" applyProtection="1">
      <protection locked="0"/>
    </xf>
    <xf numFmtId="165" fontId="22" fillId="6" borderId="34" xfId="1" applyNumberFormat="1" applyFont="1" applyFill="1" applyBorder="1" applyProtection="1"/>
    <xf numFmtId="165" fontId="20" fillId="0" borderId="4" xfId="1" applyNumberFormat="1" applyFill="1" applyBorder="1" applyProtection="1">
      <protection locked="0"/>
    </xf>
    <xf numFmtId="165" fontId="20" fillId="0" borderId="145" xfId="1" applyNumberFormat="1" applyFill="1" applyBorder="1" applyProtection="1">
      <protection locked="0"/>
    </xf>
    <xf numFmtId="165" fontId="22" fillId="6" borderId="147" xfId="1" applyNumberFormat="1" applyFont="1" applyFill="1" applyBorder="1" applyProtection="1"/>
    <xf numFmtId="165" fontId="22" fillId="6" borderId="40" xfId="1" applyNumberFormat="1" applyFont="1" applyFill="1" applyBorder="1" applyProtection="1"/>
    <xf numFmtId="165" fontId="22" fillId="6" borderId="41" xfId="1" applyNumberFormat="1" applyFont="1" applyFill="1" applyBorder="1" applyProtection="1"/>
    <xf numFmtId="3" fontId="22" fillId="3" borderId="31" xfId="1" applyNumberFormat="1" applyFont="1" applyFill="1" applyBorder="1" applyAlignment="1" applyProtection="1">
      <alignment horizontal="center"/>
    </xf>
    <xf numFmtId="3" fontId="22" fillId="3" borderId="15" xfId="1" applyNumberFormat="1" applyFont="1" applyFill="1" applyBorder="1" applyAlignment="1" applyProtection="1">
      <alignment horizontal="center"/>
    </xf>
    <xf numFmtId="3" fontId="22" fillId="3" borderId="25" xfId="1" applyNumberFormat="1" applyFont="1" applyFill="1" applyBorder="1" applyAlignment="1" applyProtection="1">
      <alignment horizontal="center"/>
    </xf>
    <xf numFmtId="165" fontId="22" fillId="3" borderId="145" xfId="1" applyNumberFormat="1" applyFont="1" applyFill="1" applyBorder="1" applyAlignment="1" applyProtection="1">
      <alignment horizontal="center" vertical="center" wrapText="1"/>
    </xf>
    <xf numFmtId="165" fontId="22" fillId="3" borderId="144" xfId="1" applyNumberFormat="1" applyFont="1" applyFill="1" applyBorder="1" applyAlignment="1" applyProtection="1">
      <alignment horizontal="center" vertical="center" wrapText="1"/>
    </xf>
    <xf numFmtId="165" fontId="22" fillId="3" borderId="146" xfId="1" applyNumberFormat="1" applyFont="1" applyFill="1" applyBorder="1" applyAlignment="1" applyProtection="1">
      <alignment horizontal="center" vertical="center" wrapText="1"/>
    </xf>
    <xf numFmtId="165" fontId="22" fillId="3" borderId="7" xfId="1" applyNumberFormat="1" applyFont="1" applyFill="1" applyBorder="1" applyAlignment="1" applyProtection="1">
      <alignment horizontal="center" vertical="center" wrapText="1"/>
    </xf>
    <xf numFmtId="165" fontId="22" fillId="3" borderId="2" xfId="1" applyNumberFormat="1" applyFont="1" applyFill="1" applyBorder="1" applyAlignment="1" applyProtection="1">
      <alignment horizontal="center" vertical="center" wrapText="1"/>
    </xf>
    <xf numFmtId="165" fontId="22" fillId="3" borderId="1" xfId="1" applyNumberFormat="1" applyFont="1" applyFill="1" applyBorder="1" applyAlignment="1" applyProtection="1">
      <alignment horizontal="center" vertical="center" wrapText="1"/>
    </xf>
    <xf numFmtId="165" fontId="22" fillId="3" borderId="54" xfId="1" applyNumberFormat="1" applyFont="1" applyFill="1" applyBorder="1" applyAlignment="1" applyProtection="1">
      <alignment horizontal="center" vertical="center" wrapText="1"/>
    </xf>
    <xf numFmtId="165" fontId="22" fillId="3" borderId="8" xfId="1" applyNumberFormat="1" applyFont="1" applyFill="1" applyBorder="1" applyAlignment="1" applyProtection="1">
      <alignment horizontal="center" vertical="center" wrapText="1"/>
    </xf>
    <xf numFmtId="165" fontId="22" fillId="6" borderId="14" xfId="1" applyNumberFormat="1" applyFont="1" applyFill="1" applyBorder="1" applyProtection="1"/>
    <xf numFmtId="165" fontId="22" fillId="6" borderId="114" xfId="1" applyNumberFormat="1" applyFont="1" applyFill="1" applyBorder="1" applyProtection="1"/>
    <xf numFmtId="165" fontId="22" fillId="6" borderId="150" xfId="1" applyNumberFormat="1" applyFont="1" applyFill="1" applyBorder="1" applyProtection="1"/>
    <xf numFmtId="0" fontId="20" fillId="3" borderId="7" xfId="3996" applyFont="1" applyFill="1" applyBorder="1" applyAlignment="1" applyProtection="1">
      <alignment horizontal="center"/>
    </xf>
    <xf numFmtId="3" fontId="22" fillId="3" borderId="28" xfId="1" applyNumberFormat="1" applyFont="1" applyFill="1" applyBorder="1" applyAlignment="1" applyProtection="1">
      <alignment horizontal="center"/>
    </xf>
    <xf numFmtId="3" fontId="20" fillId="3" borderId="46" xfId="1" applyNumberFormat="1" applyFont="1" applyFill="1" applyBorder="1" applyAlignment="1" applyProtection="1">
      <alignment horizontal="center"/>
    </xf>
    <xf numFmtId="165" fontId="22" fillId="3" borderId="75" xfId="1" applyNumberFormat="1" applyFont="1" applyFill="1" applyBorder="1" applyAlignment="1" applyProtection="1">
      <alignment horizontal="center" vertical="center" wrapText="1"/>
    </xf>
    <xf numFmtId="165" fontId="22" fillId="3" borderId="151" xfId="1" applyNumberFormat="1" applyFont="1" applyFill="1" applyBorder="1" applyAlignment="1" applyProtection="1">
      <alignment horizontal="center" vertical="center" wrapText="1"/>
    </xf>
    <xf numFmtId="165" fontId="22" fillId="3" borderId="150" xfId="1" applyNumberFormat="1" applyFont="1" applyFill="1" applyBorder="1" applyAlignment="1" applyProtection="1">
      <alignment horizontal="center" vertical="center" wrapText="1"/>
    </xf>
    <xf numFmtId="165" fontId="22" fillId="3" borderId="152" xfId="1" applyNumberFormat="1" applyFont="1" applyFill="1" applyBorder="1" applyAlignment="1" applyProtection="1">
      <alignment horizontal="center" vertical="center" wrapText="1"/>
    </xf>
    <xf numFmtId="165" fontId="20" fillId="0" borderId="125" xfId="1" applyNumberFormat="1" applyFill="1" applyBorder="1" applyProtection="1">
      <protection locked="0"/>
    </xf>
    <xf numFmtId="165" fontId="20" fillId="0" borderId="2" xfId="1" applyNumberFormat="1" applyFill="1" applyBorder="1" applyProtection="1">
      <protection locked="0"/>
    </xf>
    <xf numFmtId="165" fontId="20" fillId="0" borderId="54" xfId="1" applyNumberFormat="1" applyFill="1" applyBorder="1" applyProtection="1">
      <protection locked="0"/>
    </xf>
    <xf numFmtId="165" fontId="22" fillId="6" borderId="154" xfId="1" applyNumberFormat="1" applyFont="1" applyFill="1" applyBorder="1" applyProtection="1"/>
    <xf numFmtId="0" fontId="22" fillId="3" borderId="7" xfId="3996" applyFont="1" applyFill="1" applyBorder="1" applyAlignment="1" applyProtection="1">
      <alignment horizontal="center"/>
    </xf>
    <xf numFmtId="165" fontId="20" fillId="0" borderId="50" xfId="1" applyNumberFormat="1" applyFill="1" applyBorder="1" applyProtection="1">
      <protection locked="0"/>
    </xf>
    <xf numFmtId="0" fontId="243" fillId="3" borderId="0" xfId="0" applyFont="1" applyFill="1" applyProtection="1"/>
    <xf numFmtId="3" fontId="22" fillId="3" borderId="7" xfId="1" applyNumberFormat="1" applyFont="1" applyFill="1" applyBorder="1" applyAlignment="1" applyProtection="1">
      <alignment horizontal="center"/>
    </xf>
    <xf numFmtId="0" fontId="22" fillId="3" borderId="38" xfId="1" applyFont="1" applyFill="1" applyBorder="1" applyAlignment="1" applyProtection="1">
      <alignment horizontal="center"/>
    </xf>
    <xf numFmtId="165" fontId="22" fillId="3" borderId="81" xfId="1" applyNumberFormat="1" applyFont="1" applyFill="1" applyBorder="1" applyAlignment="1" applyProtection="1">
      <alignment horizontal="center" vertical="center" wrapText="1"/>
    </xf>
    <xf numFmtId="165" fontId="22" fillId="3" borderId="38" xfId="1" applyNumberFormat="1" applyFont="1" applyFill="1" applyBorder="1" applyAlignment="1" applyProtection="1">
      <alignment horizontal="center" vertical="center" wrapText="1"/>
    </xf>
    <xf numFmtId="165" fontId="22" fillId="3" borderId="42" xfId="1" applyNumberFormat="1" applyFont="1" applyFill="1" applyBorder="1" applyAlignment="1" applyProtection="1">
      <alignment horizontal="center" vertical="center" wrapText="1"/>
    </xf>
    <xf numFmtId="165" fontId="22" fillId="3" borderId="21" xfId="1" applyNumberFormat="1" applyFont="1" applyFill="1" applyBorder="1" applyAlignment="1" applyProtection="1">
      <alignment horizontal="center" vertical="center" wrapText="1"/>
    </xf>
    <xf numFmtId="165" fontId="22" fillId="6" borderId="148" xfId="1" applyNumberFormat="1" applyFont="1" applyFill="1" applyBorder="1" applyProtection="1"/>
    <xf numFmtId="165" fontId="22" fillId="6" borderId="156" xfId="1" applyNumberFormat="1" applyFont="1" applyFill="1" applyBorder="1" applyProtection="1"/>
    <xf numFmtId="0" fontId="244" fillId="3" borderId="0" xfId="0" applyFont="1" applyFill="1" applyProtection="1"/>
    <xf numFmtId="17" fontId="6" fillId="3" borderId="0" xfId="0" applyNumberFormat="1" applyFont="1" applyFill="1" applyAlignment="1" applyProtection="1">
      <alignment horizontal="right"/>
    </xf>
    <xf numFmtId="165" fontId="22" fillId="0" borderId="102" xfId="0" applyNumberFormat="1" applyFont="1" applyFill="1" applyBorder="1" applyAlignment="1" applyProtection="1">
      <protection locked="0"/>
    </xf>
    <xf numFmtId="0" fontId="22" fillId="3" borderId="20" xfId="1" applyFont="1" applyFill="1" applyBorder="1" applyProtection="1"/>
    <xf numFmtId="0" fontId="20" fillId="15" borderId="25" xfId="7" applyFont="1" applyFill="1" applyBorder="1" applyProtection="1"/>
    <xf numFmtId="0" fontId="20" fillId="15" borderId="26" xfId="7" applyFont="1" applyFill="1" applyBorder="1" applyProtection="1"/>
    <xf numFmtId="0" fontId="20" fillId="15" borderId="26" xfId="7" applyFont="1" applyFill="1" applyBorder="1" applyAlignment="1" applyProtection="1">
      <alignment horizontal="left"/>
    </xf>
    <xf numFmtId="0" fontId="20" fillId="15" borderId="157" xfId="7" applyFont="1" applyFill="1" applyBorder="1" applyAlignment="1" applyProtection="1">
      <alignment horizontal="left"/>
    </xf>
    <xf numFmtId="0" fontId="20" fillId="15" borderId="157" xfId="7" applyFont="1" applyFill="1" applyBorder="1" applyProtection="1"/>
    <xf numFmtId="0" fontId="22" fillId="14" borderId="38" xfId="7" applyFont="1" applyFill="1" applyBorder="1" applyProtection="1"/>
    <xf numFmtId="0" fontId="22" fillId="14" borderId="14" xfId="7" applyFont="1" applyFill="1" applyBorder="1" applyProtection="1"/>
    <xf numFmtId="0" fontId="22" fillId="15" borderId="20" xfId="7" applyFont="1" applyFill="1" applyBorder="1" applyProtection="1"/>
    <xf numFmtId="0" fontId="20" fillId="15" borderId="47" xfId="7" applyFont="1" applyFill="1" applyBorder="1" applyProtection="1"/>
    <xf numFmtId="0" fontId="22" fillId="14" borderId="20" xfId="7" applyFont="1" applyFill="1" applyBorder="1" applyProtection="1"/>
    <xf numFmtId="0" fontId="22" fillId="14" borderId="20" xfId="1" applyFont="1" applyFill="1" applyBorder="1" applyAlignment="1" applyProtection="1">
      <alignment horizontal="left" vertical="center" wrapText="1"/>
    </xf>
    <xf numFmtId="0" fontId="20" fillId="15" borderId="47" xfId="3996" applyFont="1" applyFill="1" applyBorder="1" applyProtection="1"/>
    <xf numFmtId="0" fontId="22" fillId="14" borderId="14" xfId="3996" applyFont="1" applyFill="1" applyBorder="1" applyProtection="1"/>
    <xf numFmtId="0" fontId="22" fillId="15" borderId="20" xfId="3996" applyFont="1" applyFill="1" applyBorder="1" applyProtection="1"/>
    <xf numFmtId="0" fontId="20" fillId="15" borderId="25" xfId="3996" applyFont="1" applyFill="1" applyBorder="1" applyProtection="1"/>
    <xf numFmtId="0" fontId="20" fillId="15" borderId="26" xfId="3996" applyFont="1" applyFill="1" applyBorder="1" applyProtection="1"/>
    <xf numFmtId="0" fontId="20" fillId="15" borderId="157" xfId="3996" applyFont="1" applyFill="1" applyBorder="1" applyAlignment="1" applyProtection="1">
      <alignment horizontal="left"/>
    </xf>
    <xf numFmtId="0" fontId="22" fillId="14" borderId="38" xfId="3996" applyFont="1" applyFill="1" applyBorder="1" applyProtection="1"/>
    <xf numFmtId="0" fontId="20" fillId="15" borderId="114" xfId="3996" applyFont="1" applyFill="1" applyBorder="1" applyProtection="1"/>
    <xf numFmtId="0" fontId="20" fillId="15" borderId="11" xfId="3996" applyFont="1" applyFill="1" applyBorder="1" applyProtection="1"/>
    <xf numFmtId="0" fontId="22" fillId="3" borderId="32" xfId="1" applyFont="1" applyFill="1" applyBorder="1" applyProtection="1"/>
    <xf numFmtId="0" fontId="22" fillId="14" borderId="11" xfId="7" applyFont="1" applyFill="1" applyBorder="1" applyProtection="1"/>
    <xf numFmtId="165" fontId="20" fillId="0" borderId="124" xfId="1" applyNumberFormat="1" applyFill="1" applyBorder="1" applyProtection="1">
      <protection locked="0"/>
    </xf>
    <xf numFmtId="165" fontId="20" fillId="77" borderId="43" xfId="1" applyNumberFormat="1" applyFill="1" applyBorder="1" applyProtection="1"/>
    <xf numFmtId="165" fontId="20" fillId="77" borderId="148" xfId="1" applyNumberFormat="1" applyFill="1" applyBorder="1" applyProtection="1"/>
    <xf numFmtId="165" fontId="20" fillId="77" borderId="149" xfId="1" applyNumberFormat="1" applyFill="1" applyBorder="1" applyProtection="1"/>
    <xf numFmtId="165" fontId="20" fillId="77" borderId="45" xfId="1" applyNumberFormat="1" applyFill="1" applyBorder="1" applyProtection="1"/>
    <xf numFmtId="165" fontId="20" fillId="77" borderId="15" xfId="1" applyNumberFormat="1" applyFill="1" applyBorder="1" applyProtection="1"/>
    <xf numFmtId="165" fontId="20" fillId="77" borderId="23" xfId="1" applyNumberFormat="1" applyFill="1" applyBorder="1" applyProtection="1"/>
    <xf numFmtId="165" fontId="20" fillId="77" borderId="3" xfId="1" applyNumberFormat="1" applyFill="1" applyBorder="1" applyProtection="1"/>
    <xf numFmtId="165" fontId="20" fillId="77" borderId="17" xfId="1" applyNumberFormat="1" applyFill="1" applyBorder="1" applyProtection="1"/>
    <xf numFmtId="165" fontId="20" fillId="77" borderId="36" xfId="1" applyNumberFormat="1" applyFill="1" applyBorder="1" applyProtection="1"/>
    <xf numFmtId="165" fontId="20" fillId="77" borderId="80" xfId="1" applyNumberFormat="1" applyFill="1" applyBorder="1" applyProtection="1"/>
    <xf numFmtId="165" fontId="20" fillId="77" borderId="39" xfId="1" applyNumberFormat="1" applyFill="1" applyBorder="1" applyProtection="1"/>
    <xf numFmtId="165" fontId="20" fillId="77" borderId="40" xfId="1" applyNumberFormat="1" applyFill="1" applyBorder="1" applyProtection="1"/>
    <xf numFmtId="165" fontId="20" fillId="77" borderId="41" xfId="1" applyNumberFormat="1" applyFill="1" applyBorder="1" applyProtection="1"/>
    <xf numFmtId="165" fontId="20" fillId="77" borderId="151" xfId="1" applyNumberFormat="1" applyFill="1" applyBorder="1" applyProtection="1"/>
    <xf numFmtId="165" fontId="20" fillId="77" borderId="150" xfId="1" applyNumberFormat="1" applyFill="1" applyBorder="1" applyProtection="1"/>
    <xf numFmtId="165" fontId="20" fillId="77" borderId="42" xfId="1" applyNumberFormat="1" applyFill="1" applyBorder="1" applyProtection="1"/>
    <xf numFmtId="165" fontId="22" fillId="6" borderId="20" xfId="1" applyNumberFormat="1" applyFont="1" applyFill="1" applyBorder="1" applyProtection="1"/>
    <xf numFmtId="165" fontId="20" fillId="6" borderId="18" xfId="1" applyNumberFormat="1" applyFont="1" applyFill="1" applyBorder="1" applyProtection="1"/>
    <xf numFmtId="165" fontId="22" fillId="3" borderId="5" xfId="1" applyNumberFormat="1" applyFont="1" applyFill="1" applyBorder="1" applyAlignment="1" applyProtection="1">
      <alignment horizontal="center" vertical="center" wrapText="1"/>
    </xf>
    <xf numFmtId="165" fontId="22" fillId="3" borderId="35" xfId="1" applyNumberFormat="1" applyFont="1" applyFill="1" applyBorder="1" applyAlignment="1" applyProtection="1">
      <alignment horizontal="center" vertical="center" wrapText="1"/>
    </xf>
    <xf numFmtId="165" fontId="22" fillId="3" borderId="155" xfId="1" applyNumberFormat="1" applyFont="1" applyFill="1" applyBorder="1" applyAlignment="1" applyProtection="1">
      <alignment horizontal="center" vertical="center" wrapText="1"/>
    </xf>
    <xf numFmtId="0" fontId="20" fillId="3" borderId="0" xfId="0" applyFont="1" applyFill="1" applyBorder="1" applyAlignment="1" applyProtection="1"/>
    <xf numFmtId="17" fontId="22" fillId="3" borderId="0" xfId="0" quotePrefix="1" applyNumberFormat="1" applyFont="1" applyFill="1" applyBorder="1" applyProtection="1"/>
    <xf numFmtId="0" fontId="22" fillId="3" borderId="0" xfId="0" applyFont="1" applyFill="1" applyBorder="1" applyAlignment="1" applyProtection="1"/>
    <xf numFmtId="0" fontId="88" fillId="3" borderId="0" xfId="0" applyFont="1" applyFill="1" applyBorder="1" applyAlignment="1" applyProtection="1">
      <alignment horizontal="left"/>
      <protection hidden="1"/>
    </xf>
    <xf numFmtId="0" fontId="37" fillId="3" borderId="0" xfId="1" quotePrefix="1" applyNumberFormat="1" applyFont="1" applyFill="1" applyAlignment="1" applyProtection="1">
      <alignment horizontal="center" vertical="center" wrapText="1"/>
      <protection hidden="1"/>
    </xf>
    <xf numFmtId="2" fontId="22" fillId="3" borderId="0" xfId="0" applyNumberFormat="1" applyFont="1" applyFill="1" applyProtection="1">
      <protection hidden="1"/>
    </xf>
    <xf numFmtId="0" fontId="22" fillId="3" borderId="0" xfId="0" applyFont="1" applyFill="1" applyBorder="1" applyAlignment="1" applyProtection="1">
      <alignment horizontal="left"/>
    </xf>
    <xf numFmtId="0" fontId="37" fillId="3" borderId="0" xfId="1" applyFont="1" applyFill="1" applyAlignment="1" applyProtection="1">
      <alignment horizontal="center"/>
    </xf>
    <xf numFmtId="0" fontId="37" fillId="3" borderId="0" xfId="1" applyFont="1" applyFill="1" applyAlignment="1" applyProtection="1">
      <alignment horizontal="center"/>
      <protection hidden="1"/>
    </xf>
    <xf numFmtId="0" fontId="20" fillId="3" borderId="0" xfId="0" applyFont="1" applyFill="1" applyBorder="1" applyAlignment="1" applyProtection="1">
      <protection hidden="1"/>
    </xf>
    <xf numFmtId="0" fontId="37" fillId="3" borderId="0" xfId="1" quotePrefix="1" applyNumberFormat="1" applyFont="1" applyFill="1" applyProtection="1">
      <protection hidden="1"/>
    </xf>
    <xf numFmtId="0" fontId="22" fillId="3" borderId="0" xfId="0" applyFont="1" applyFill="1" applyBorder="1" applyAlignment="1" applyProtection="1">
      <alignment horizontal="right"/>
    </xf>
    <xf numFmtId="0" fontId="22" fillId="3" borderId="3" xfId="0" applyFont="1" applyFill="1" applyBorder="1" applyProtection="1">
      <protection hidden="1"/>
    </xf>
    <xf numFmtId="0" fontId="37" fillId="3" borderId="3" xfId="0" applyFont="1" applyFill="1" applyBorder="1" applyAlignment="1" applyProtection="1">
      <alignment wrapText="1"/>
      <protection hidden="1"/>
    </xf>
    <xf numFmtId="0" fontId="37" fillId="3" borderId="0" xfId="0" applyFont="1" applyFill="1" applyBorder="1" applyAlignment="1" applyProtection="1"/>
    <xf numFmtId="169" fontId="22" fillId="3" borderId="0" xfId="0" applyNumberFormat="1" applyFont="1" applyFill="1" applyBorder="1" applyAlignment="1" applyProtection="1"/>
    <xf numFmtId="0" fontId="37" fillId="3" borderId="0" xfId="0" applyFont="1" applyFill="1" applyBorder="1" applyProtection="1"/>
    <xf numFmtId="0" fontId="20" fillId="3" borderId="62" xfId="0" applyFont="1" applyFill="1" applyBorder="1" applyAlignment="1" applyProtection="1"/>
    <xf numFmtId="0" fontId="22" fillId="3" borderId="0" xfId="0" applyFont="1" applyFill="1" applyBorder="1" applyProtection="1"/>
    <xf numFmtId="0" fontId="22" fillId="8" borderId="43" xfId="0" applyFont="1" applyFill="1" applyBorder="1" applyAlignment="1" applyProtection="1">
      <alignment horizontal="center"/>
    </xf>
    <xf numFmtId="0" fontId="245" fillId="8" borderId="149" xfId="0" applyFont="1" applyFill="1" applyBorder="1" applyAlignment="1" applyProtection="1">
      <alignment horizontal="center"/>
    </xf>
    <xf numFmtId="1" fontId="22" fillId="8" borderId="0" xfId="0" applyNumberFormat="1" applyFont="1" applyFill="1" applyBorder="1" applyAlignment="1" applyProtection="1">
      <alignment horizontal="center"/>
    </xf>
    <xf numFmtId="0" fontId="245" fillId="8" borderId="0" xfId="0" applyFont="1" applyFill="1" applyBorder="1" applyAlignment="1" applyProtection="1">
      <alignment horizontal="center"/>
    </xf>
    <xf numFmtId="165" fontId="20" fillId="8" borderId="0" xfId="0" applyNumberFormat="1" applyFont="1" applyFill="1" applyBorder="1" applyAlignment="1" applyProtection="1"/>
    <xf numFmtId="165" fontId="20" fillId="8" borderId="0" xfId="0" applyNumberFormat="1" applyFont="1" applyFill="1" applyBorder="1" applyAlignment="1" applyProtection="1">
      <alignment horizontal="right"/>
    </xf>
    <xf numFmtId="2" fontId="20" fillId="3" borderId="0" xfId="0" applyNumberFormat="1" applyFont="1" applyFill="1" applyBorder="1" applyProtection="1"/>
    <xf numFmtId="0" fontId="20" fillId="0" borderId="0" xfId="0" applyFont="1" applyBorder="1" applyProtection="1"/>
    <xf numFmtId="0" fontId="22" fillId="3" borderId="3" xfId="0" applyFont="1" applyFill="1" applyBorder="1" applyAlignment="1" applyProtection="1">
      <alignment horizontal="left"/>
    </xf>
    <xf numFmtId="0" fontId="20" fillId="3" borderId="0" xfId="0" applyFont="1" applyFill="1" applyBorder="1" applyAlignment="1" applyProtection="1">
      <alignment horizontal="left"/>
    </xf>
    <xf numFmtId="165" fontId="20" fillId="3" borderId="0" xfId="0" applyNumberFormat="1" applyFont="1" applyFill="1" applyProtection="1"/>
    <xf numFmtId="165" fontId="22" fillId="6" borderId="23" xfId="1" applyNumberFormat="1" applyFont="1" applyFill="1" applyBorder="1" applyProtection="1"/>
    <xf numFmtId="165" fontId="22" fillId="6" borderId="16" xfId="1" applyNumberFormat="1" applyFont="1" applyFill="1" applyBorder="1" applyProtection="1"/>
    <xf numFmtId="165" fontId="22" fillId="6" borderId="24" xfId="1" applyNumberFormat="1" applyFont="1" applyFill="1" applyBorder="1" applyProtection="1"/>
    <xf numFmtId="165" fontId="20" fillId="5" borderId="3" xfId="3" applyNumberFormat="1" applyFont="1" applyFill="1" applyBorder="1" applyAlignment="1" applyProtection="1">
      <protection locked="0"/>
    </xf>
    <xf numFmtId="165" fontId="20" fillId="5" borderId="48" xfId="3" applyNumberFormat="1" applyFont="1" applyFill="1" applyBorder="1" applyAlignment="1" applyProtection="1">
      <protection locked="0"/>
    </xf>
    <xf numFmtId="1" fontId="22" fillId="3" borderId="45" xfId="0" applyNumberFormat="1" applyFont="1" applyFill="1" applyBorder="1" applyAlignment="1" applyProtection="1">
      <alignment horizontal="center"/>
    </xf>
    <xf numFmtId="1" fontId="22" fillId="3" borderId="16" xfId="0" applyNumberFormat="1" applyFont="1" applyFill="1" applyBorder="1" applyAlignment="1" applyProtection="1">
      <alignment horizontal="center"/>
    </xf>
    <xf numFmtId="165" fontId="20" fillId="5" borderId="78" xfId="3" applyNumberFormat="1" applyFont="1" applyFill="1" applyBorder="1" applyAlignment="1" applyProtection="1">
      <protection locked="0"/>
    </xf>
    <xf numFmtId="165" fontId="20" fillId="5" borderId="4" xfId="3" applyNumberFormat="1" applyFont="1" applyFill="1" applyBorder="1" applyAlignment="1" applyProtection="1">
      <protection locked="0"/>
    </xf>
    <xf numFmtId="0" fontId="20" fillId="3" borderId="23" xfId="0" applyFont="1" applyFill="1" applyBorder="1" applyAlignment="1" applyProtection="1">
      <alignment horizontal="left"/>
    </xf>
    <xf numFmtId="0" fontId="20" fillId="3" borderId="24" xfId="0" applyFont="1" applyFill="1" applyBorder="1" applyAlignment="1" applyProtection="1">
      <alignment horizontal="left"/>
    </xf>
    <xf numFmtId="165" fontId="20" fillId="5" borderId="125" xfId="3" applyNumberFormat="1" applyFont="1" applyFill="1" applyBorder="1" applyAlignment="1" applyProtection="1">
      <protection locked="0"/>
    </xf>
    <xf numFmtId="165" fontId="20" fillId="5" borderId="50" xfId="3" applyNumberFormat="1" applyFont="1" applyFill="1" applyBorder="1" applyAlignment="1" applyProtection="1">
      <protection locked="0"/>
    </xf>
    <xf numFmtId="165" fontId="20" fillId="5" borderId="53" xfId="3" applyNumberFormat="1" applyFont="1" applyFill="1" applyBorder="1" applyAlignment="1" applyProtection="1">
      <protection locked="0"/>
    </xf>
    <xf numFmtId="165" fontId="20" fillId="5" borderId="35" xfId="3" applyNumberFormat="1" applyFont="1" applyFill="1" applyBorder="1" applyAlignment="1" applyProtection="1">
      <protection locked="0"/>
    </xf>
    <xf numFmtId="165" fontId="20" fillId="5" borderId="51" xfId="3" applyNumberFormat="1" applyFont="1" applyFill="1" applyBorder="1" applyAlignment="1" applyProtection="1">
      <protection locked="0"/>
    </xf>
    <xf numFmtId="165" fontId="22" fillId="6" borderId="75" xfId="1" applyNumberFormat="1" applyFont="1" applyFill="1" applyBorder="1" applyProtection="1"/>
    <xf numFmtId="165" fontId="22" fillId="6" borderId="81" xfId="1" applyNumberFormat="1" applyFont="1" applyFill="1" applyBorder="1" applyProtection="1"/>
    <xf numFmtId="165" fontId="22" fillId="6" borderId="160" xfId="0" applyNumberFormat="1" applyFont="1" applyFill="1" applyBorder="1" applyAlignment="1" applyProtection="1"/>
    <xf numFmtId="165" fontId="22" fillId="6" borderId="161" xfId="0" applyNumberFormat="1" applyFont="1" applyFill="1" applyBorder="1" applyAlignment="1" applyProtection="1"/>
    <xf numFmtId="165" fontId="22" fillId="6" borderId="162" xfId="0" applyNumberFormat="1" applyFont="1" applyFill="1" applyBorder="1" applyAlignment="1" applyProtection="1"/>
    <xf numFmtId="165" fontId="22" fillId="6" borderId="39" xfId="0" applyNumberFormat="1" applyFont="1" applyFill="1" applyBorder="1" applyAlignment="1" applyProtection="1"/>
    <xf numFmtId="165" fontId="22" fillId="6" borderId="41" xfId="0" applyNumberFormat="1" applyFont="1" applyFill="1" applyBorder="1" applyAlignment="1" applyProtection="1"/>
    <xf numFmtId="165" fontId="22" fillId="6" borderId="39" xfId="0" applyNumberFormat="1" applyFont="1" applyFill="1" applyBorder="1" applyProtection="1"/>
    <xf numFmtId="165" fontId="22" fillId="6" borderId="40" xfId="0" applyNumberFormat="1" applyFont="1" applyFill="1" applyBorder="1" applyProtection="1"/>
    <xf numFmtId="165" fontId="22" fillId="6" borderId="41" xfId="0" applyNumberFormat="1" applyFont="1" applyFill="1" applyBorder="1" applyProtection="1"/>
    <xf numFmtId="0" fontId="22" fillId="3" borderId="45" xfId="0" applyFont="1" applyFill="1" applyBorder="1" applyAlignment="1" applyProtection="1">
      <alignment horizontal="center"/>
    </xf>
    <xf numFmtId="0" fontId="22" fillId="3" borderId="15" xfId="0" applyFont="1" applyFill="1" applyBorder="1" applyAlignment="1" applyProtection="1">
      <alignment horizontal="left"/>
    </xf>
    <xf numFmtId="0" fontId="22" fillId="3" borderId="16" xfId="0" applyFont="1" applyFill="1" applyBorder="1" applyAlignment="1" applyProtection="1">
      <alignment horizontal="center"/>
    </xf>
    <xf numFmtId="0" fontId="22" fillId="3" borderId="17" xfId="0" applyFont="1" applyFill="1" applyBorder="1" applyAlignment="1" applyProtection="1">
      <alignment horizontal="center"/>
    </xf>
    <xf numFmtId="0" fontId="22" fillId="3" borderId="159" xfId="0" applyFont="1" applyFill="1" applyBorder="1" applyAlignment="1" applyProtection="1">
      <alignment horizontal="left"/>
    </xf>
    <xf numFmtId="1" fontId="20" fillId="3" borderId="0" xfId="0" applyNumberFormat="1" applyFont="1" applyFill="1" applyBorder="1" applyProtection="1"/>
    <xf numFmtId="1" fontId="22" fillId="3" borderId="39" xfId="0" applyNumberFormat="1" applyFont="1" applyFill="1" applyBorder="1" applyAlignment="1" applyProtection="1">
      <alignment horizontal="center"/>
    </xf>
    <xf numFmtId="176" fontId="117" fillId="6" borderId="40" xfId="0" applyNumberFormat="1" applyFont="1" applyFill="1" applyBorder="1" applyAlignment="1" applyProtection="1">
      <alignment horizontal="right"/>
    </xf>
    <xf numFmtId="176" fontId="117" fillId="6" borderId="41" xfId="0" applyNumberFormat="1" applyFont="1" applyFill="1" applyBorder="1" applyAlignment="1" applyProtection="1">
      <alignment horizontal="right"/>
    </xf>
    <xf numFmtId="176" fontId="117" fillId="6" borderId="147" xfId="0" applyNumberFormat="1" applyFont="1" applyFill="1" applyBorder="1" applyAlignment="1" applyProtection="1">
      <alignment horizontal="right"/>
    </xf>
    <xf numFmtId="0" fontId="22" fillId="3" borderId="41" xfId="0" applyFont="1" applyFill="1" applyBorder="1" applyProtection="1"/>
    <xf numFmtId="0" fontId="7" fillId="3" borderId="0" xfId="0" applyNumberFormat="1" applyFont="1" applyFill="1" applyBorder="1" applyAlignment="1" applyProtection="1">
      <alignment horizontal="left"/>
    </xf>
    <xf numFmtId="1" fontId="22" fillId="3" borderId="75" xfId="0" applyNumberFormat="1" applyFont="1" applyFill="1" applyBorder="1" applyAlignment="1" applyProtection="1">
      <alignment horizontal="center"/>
    </xf>
    <xf numFmtId="0" fontId="20" fillId="3" borderId="81" xfId="0" applyFont="1" applyFill="1" applyBorder="1" applyAlignment="1" applyProtection="1">
      <alignment horizontal="left"/>
    </xf>
    <xf numFmtId="165" fontId="244" fillId="3" borderId="0" xfId="0" applyNumberFormat="1" applyFont="1" applyFill="1" applyProtection="1"/>
    <xf numFmtId="165" fontId="22" fillId="6" borderId="153" xfId="1" applyNumberFormat="1" applyFont="1" applyFill="1" applyBorder="1" applyProtection="1"/>
    <xf numFmtId="165" fontId="22" fillId="6" borderId="12" xfId="1" applyNumberFormat="1" applyFont="1" applyFill="1" applyBorder="1" applyProtection="1"/>
    <xf numFmtId="0" fontId="243" fillId="3" borderId="0" xfId="0" applyFont="1" applyFill="1" applyBorder="1" applyProtection="1"/>
    <xf numFmtId="165" fontId="20" fillId="0" borderId="146" xfId="1" applyNumberFormat="1" applyFill="1" applyBorder="1" applyProtection="1">
      <protection locked="0"/>
    </xf>
    <xf numFmtId="165" fontId="22" fillId="6" borderId="32" xfId="1" applyNumberFormat="1" applyFont="1" applyFill="1" applyBorder="1" applyProtection="1"/>
    <xf numFmtId="185" fontId="244" fillId="3" borderId="0" xfId="0" applyNumberFormat="1" applyFont="1" applyFill="1" applyProtection="1"/>
    <xf numFmtId="165" fontId="22" fillId="6" borderId="17" xfId="1" applyNumberFormat="1" applyFont="1" applyFill="1" applyBorder="1" applyProtection="1"/>
    <xf numFmtId="165" fontId="22" fillId="6" borderId="80" xfId="1" applyNumberFormat="1" applyFont="1" applyFill="1" applyBorder="1" applyProtection="1"/>
    <xf numFmtId="0" fontId="22" fillId="3" borderId="0" xfId="0" applyFont="1" applyFill="1" applyBorder="1" applyAlignment="1" applyProtection="1">
      <alignment horizontal="left" vertical="top"/>
    </xf>
    <xf numFmtId="0" fontId="20" fillId="3" borderId="32" xfId="1" applyFont="1" applyFill="1" applyBorder="1" applyProtection="1"/>
    <xf numFmtId="0" fontId="20" fillId="3" borderId="33" xfId="1" applyFont="1" applyFill="1" applyBorder="1" applyProtection="1"/>
    <xf numFmtId="0" fontId="20" fillId="3" borderId="0" xfId="0" applyFont="1" applyFill="1" applyBorder="1" applyAlignment="1" applyProtection="1">
      <alignment horizontal="center"/>
    </xf>
    <xf numFmtId="165" fontId="20" fillId="3" borderId="0" xfId="1" applyNumberFormat="1" applyFont="1" applyFill="1" applyBorder="1" applyAlignment="1" applyProtection="1">
      <alignment horizontal="center" vertical="center" wrapText="1"/>
    </xf>
    <xf numFmtId="0" fontId="20" fillId="15" borderId="28" xfId="5195" applyFont="1" applyFill="1" applyBorder="1" applyProtection="1"/>
    <xf numFmtId="0" fontId="20" fillId="15" borderId="27" xfId="5195" applyFont="1" applyFill="1" applyBorder="1" applyProtection="1"/>
    <xf numFmtId="0" fontId="20" fillId="15" borderId="27" xfId="5195" applyFont="1" applyFill="1" applyBorder="1" applyAlignment="1" applyProtection="1">
      <alignment horizontal="left"/>
    </xf>
    <xf numFmtId="186" fontId="20" fillId="15" borderId="27" xfId="5195" applyNumberFormat="1" applyFont="1" applyFill="1" applyBorder="1" applyProtection="1"/>
    <xf numFmtId="186" fontId="20" fillId="15" borderId="63" xfId="5195" applyNumberFormat="1" applyFont="1" applyFill="1" applyBorder="1" applyProtection="1"/>
    <xf numFmtId="186" fontId="20" fillId="15" borderId="10" xfId="5195" applyNumberFormat="1" applyFont="1" applyFill="1" applyBorder="1" applyProtection="1"/>
    <xf numFmtId="0" fontId="6" fillId="15" borderId="0" xfId="0" applyFont="1" applyFill="1" applyAlignment="1" applyProtection="1">
      <alignment horizontal="right"/>
    </xf>
    <xf numFmtId="3" fontId="20" fillId="15" borderId="0" xfId="1" applyNumberFormat="1" applyFont="1" applyFill="1" applyProtection="1"/>
    <xf numFmtId="0" fontId="20" fillId="15" borderId="0" xfId="5195" applyFont="1" applyFill="1" applyProtection="1"/>
    <xf numFmtId="0" fontId="6" fillId="15" borderId="0" xfId="5195" applyFont="1" applyFill="1" applyAlignment="1" applyProtection="1">
      <alignment horizontal="left"/>
    </xf>
    <xf numFmtId="175" fontId="20" fillId="15" borderId="0" xfId="5195" applyNumberFormat="1" applyFont="1" applyFill="1" applyProtection="1"/>
    <xf numFmtId="2" fontId="20" fillId="15" borderId="0" xfId="1" applyNumberFormat="1" applyFont="1" applyFill="1" applyProtection="1"/>
    <xf numFmtId="175" fontId="22" fillId="15" borderId="0" xfId="1" applyNumberFormat="1" applyFont="1" applyFill="1" applyBorder="1" applyAlignment="1" applyProtection="1">
      <alignment horizontal="right"/>
    </xf>
    <xf numFmtId="0" fontId="17" fillId="15" borderId="0" xfId="1" applyFont="1" applyFill="1" applyAlignment="1" applyProtection="1">
      <alignment horizontal="left"/>
      <protection hidden="1"/>
    </xf>
    <xf numFmtId="3" fontId="139" fillId="15" borderId="0" xfId="1" applyNumberFormat="1" applyFont="1" applyFill="1" applyProtection="1">
      <protection hidden="1"/>
    </xf>
    <xf numFmtId="0" fontId="17" fillId="15" borderId="0" xfId="1" applyFont="1" applyFill="1" applyProtection="1">
      <protection hidden="1"/>
    </xf>
    <xf numFmtId="3" fontId="20" fillId="15" borderId="0" xfId="1" applyNumberFormat="1" applyFont="1" applyFill="1" applyProtection="1">
      <protection hidden="1"/>
    </xf>
    <xf numFmtId="0" fontId="17" fillId="15" borderId="0" xfId="1" applyFont="1" applyFill="1" applyProtection="1"/>
    <xf numFmtId="0" fontId="124" fillId="15" borderId="0" xfId="1" quotePrefix="1" applyFont="1" applyFill="1" applyAlignment="1" applyProtection="1">
      <protection hidden="1"/>
    </xf>
    <xf numFmtId="0" fontId="2" fillId="15" borderId="0" xfId="5195" applyFill="1" applyAlignment="1" applyProtection="1">
      <protection hidden="1"/>
    </xf>
    <xf numFmtId="0" fontId="123" fillId="15" borderId="0" xfId="1" applyFont="1" applyFill="1" applyProtection="1"/>
    <xf numFmtId="0" fontId="20" fillId="15" borderId="0" xfId="1" applyFont="1" applyFill="1" applyProtection="1"/>
    <xf numFmtId="0" fontId="22" fillId="15" borderId="0" xfId="1" applyFont="1" applyFill="1" applyProtection="1"/>
    <xf numFmtId="0" fontId="20" fillId="15" borderId="0" xfId="5195" applyFont="1" applyFill="1" applyAlignment="1" applyProtection="1">
      <alignment horizontal="center"/>
    </xf>
    <xf numFmtId="3" fontId="20" fillId="15" borderId="10" xfId="1" applyNumberFormat="1" applyFont="1" applyFill="1" applyBorder="1" applyAlignment="1" applyProtection="1">
      <alignment horizontal="center"/>
    </xf>
    <xf numFmtId="0" fontId="20" fillId="15" borderId="0" xfId="5195" applyFont="1" applyFill="1" applyAlignment="1" applyProtection="1">
      <alignment vertical="center"/>
    </xf>
    <xf numFmtId="0" fontId="22" fillId="15" borderId="0" xfId="1" applyFont="1" applyFill="1" applyAlignment="1" applyProtection="1">
      <alignment horizontal="left" vertical="center"/>
    </xf>
    <xf numFmtId="165" fontId="20" fillId="15" borderId="9" xfId="1" applyNumberFormat="1" applyFont="1" applyFill="1" applyBorder="1" applyAlignment="1" applyProtection="1">
      <alignment horizontal="center" vertical="center" wrapText="1"/>
    </xf>
    <xf numFmtId="0" fontId="20" fillId="15" borderId="10" xfId="5195" applyFont="1" applyFill="1" applyBorder="1" applyAlignment="1" applyProtection="1">
      <alignment horizontal="center"/>
    </xf>
    <xf numFmtId="0" fontId="20" fillId="15" borderId="34" xfId="5195" applyFont="1" applyFill="1" applyBorder="1" applyAlignment="1" applyProtection="1">
      <alignment horizontal="center"/>
    </xf>
    <xf numFmtId="0" fontId="20" fillId="15" borderId="6" xfId="5195" applyFont="1" applyFill="1" applyBorder="1" applyAlignment="1" applyProtection="1">
      <alignment horizontal="center"/>
    </xf>
    <xf numFmtId="0" fontId="20" fillId="15" borderId="9" xfId="5195" applyFont="1" applyFill="1" applyBorder="1" applyAlignment="1" applyProtection="1">
      <alignment horizontal="center"/>
    </xf>
    <xf numFmtId="0" fontId="20" fillId="15" borderId="13" xfId="5195" applyFont="1" applyFill="1" applyBorder="1" applyAlignment="1" applyProtection="1">
      <alignment horizontal="center"/>
    </xf>
    <xf numFmtId="0" fontId="22" fillId="15" borderId="12" xfId="1" applyFont="1" applyFill="1" applyBorder="1" applyProtection="1"/>
    <xf numFmtId="3" fontId="20" fillId="15" borderId="28" xfId="1" applyNumberFormat="1" applyFont="1" applyFill="1" applyBorder="1" applyAlignment="1" applyProtection="1">
      <alignment horizontal="center"/>
    </xf>
    <xf numFmtId="3" fontId="20" fillId="15" borderId="110" xfId="1" applyNumberFormat="1" applyFont="1" applyFill="1" applyBorder="1" applyAlignment="1" applyProtection="1">
      <alignment horizontal="center"/>
    </xf>
    <xf numFmtId="165" fontId="20" fillId="15" borderId="75" xfId="1" applyNumberFormat="1" applyFont="1" applyFill="1" applyBorder="1" applyAlignment="1" applyProtection="1">
      <alignment horizontal="center" vertical="center" wrapText="1"/>
    </xf>
    <xf numFmtId="165" fontId="20" fillId="15" borderId="124" xfId="1" applyNumberFormat="1" applyFont="1" applyFill="1" applyBorder="1" applyAlignment="1" applyProtection="1">
      <alignment horizontal="center" vertical="center" wrapText="1"/>
    </xf>
    <xf numFmtId="0" fontId="22" fillId="15" borderId="20" xfId="1" applyFont="1" applyFill="1" applyBorder="1" applyProtection="1"/>
    <xf numFmtId="0" fontId="20" fillId="15" borderId="6" xfId="5195" applyFont="1" applyFill="1" applyBorder="1" applyProtection="1"/>
    <xf numFmtId="0" fontId="20" fillId="15" borderId="6" xfId="5195" applyFont="1" applyFill="1" applyBorder="1" applyAlignment="1" applyProtection="1">
      <alignment horizontal="left"/>
    </xf>
    <xf numFmtId="165" fontId="20" fillId="15" borderId="8" xfId="1" applyNumberFormat="1" applyFont="1" applyFill="1" applyBorder="1" applyAlignment="1" applyProtection="1">
      <alignment horizontal="center" vertical="center" wrapText="1"/>
    </xf>
    <xf numFmtId="165" fontId="20" fillId="15" borderId="151" xfId="1" applyNumberFormat="1" applyFont="1" applyFill="1" applyBorder="1" applyAlignment="1" applyProtection="1">
      <alignment horizontal="center" vertical="center" wrapText="1"/>
    </xf>
    <xf numFmtId="165" fontId="20" fillId="15" borderId="150" xfId="1" applyNumberFormat="1" applyFont="1" applyFill="1" applyBorder="1" applyAlignment="1" applyProtection="1">
      <alignment horizontal="center" vertical="center" wrapText="1"/>
    </xf>
    <xf numFmtId="165" fontId="20" fillId="15" borderId="152" xfId="1" applyNumberFormat="1" applyFont="1" applyFill="1" applyBorder="1" applyAlignment="1" applyProtection="1">
      <alignment horizontal="center" vertical="center" wrapText="1"/>
    </xf>
    <xf numFmtId="17" fontId="6" fillId="15" borderId="0" xfId="0" applyNumberFormat="1" applyFont="1" applyFill="1" applyAlignment="1" applyProtection="1">
      <alignment horizontal="right"/>
    </xf>
    <xf numFmtId="0" fontId="2" fillId="15" borderId="0" xfId="5195" applyFill="1" applyProtection="1"/>
    <xf numFmtId="0" fontId="39" fillId="3" borderId="0" xfId="0" applyFont="1" applyFill="1" applyProtection="1"/>
    <xf numFmtId="9" fontId="20" fillId="14" borderId="39" xfId="5" applyFont="1" applyFill="1" applyBorder="1" applyProtection="1"/>
    <xf numFmtId="9" fontId="20" fillId="6" borderId="13" xfId="5" applyFont="1" applyFill="1" applyBorder="1" applyProtection="1"/>
    <xf numFmtId="0" fontId="20" fillId="3" borderId="13" xfId="1" applyFont="1" applyFill="1" applyBorder="1" applyProtection="1"/>
    <xf numFmtId="3" fontId="0" fillId="0" borderId="0" xfId="0" applyNumberFormat="1"/>
    <xf numFmtId="3" fontId="20" fillId="3" borderId="13" xfId="1" applyNumberFormat="1" applyFont="1" applyFill="1" applyBorder="1" applyAlignment="1" applyProtection="1">
      <alignment horizontal="center" vertical="center" wrapText="1"/>
    </xf>
    <xf numFmtId="165" fontId="42" fillId="0" borderId="1" xfId="0" applyNumberFormat="1" applyFont="1" applyFill="1" applyBorder="1" applyAlignment="1" applyProtection="1">
      <protection locked="0"/>
    </xf>
    <xf numFmtId="1" fontId="64" fillId="3" borderId="146" xfId="0" applyNumberFormat="1" applyFont="1" applyFill="1" applyBorder="1" applyAlignment="1" applyProtection="1">
      <alignment horizontal="left"/>
    </xf>
    <xf numFmtId="1" fontId="64" fillId="3" borderId="143" xfId="0" applyNumberFormat="1" applyFont="1" applyFill="1" applyBorder="1" applyAlignment="1" applyProtection="1">
      <alignment horizontal="left"/>
    </xf>
    <xf numFmtId="165" fontId="42" fillId="3" borderId="144" xfId="0" applyNumberFormat="1" applyFont="1" applyFill="1" applyBorder="1" applyAlignment="1" applyProtection="1"/>
    <xf numFmtId="0" fontId="9" fillId="3" borderId="105" xfId="0" applyNumberFormat="1" applyFont="1" applyFill="1" applyBorder="1" applyAlignment="1" applyProtection="1"/>
    <xf numFmtId="0" fontId="48" fillId="3" borderId="102" xfId="0" applyNumberFormat="1" applyFont="1" applyFill="1" applyBorder="1" applyAlignment="1" applyProtection="1"/>
    <xf numFmtId="1" fontId="25" fillId="3" borderId="103" xfId="0" applyNumberFormat="1" applyFont="1" applyFill="1" applyBorder="1" applyAlignment="1" applyProtection="1">
      <alignment horizontal="center"/>
    </xf>
    <xf numFmtId="165" fontId="25" fillId="3" borderId="163" xfId="0" applyNumberFormat="1" applyFont="1" applyFill="1" applyBorder="1" applyAlignment="1" applyProtection="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Fill="1"/>
    <xf numFmtId="0" fontId="0" fillId="0" borderId="0" xfId="0" applyFill="1" applyAlignment="1">
      <alignment horizontal="left" wrapText="1"/>
    </xf>
    <xf numFmtId="0" fontId="0" fillId="0" borderId="0" xfId="0" applyFill="1" applyAlignment="1">
      <alignment wrapText="1"/>
    </xf>
    <xf numFmtId="189" fontId="0" fillId="0" borderId="0" xfId="0" applyNumberFormat="1" applyFill="1"/>
    <xf numFmtId="0" fontId="20" fillId="0" borderId="0" xfId="0" applyFont="1" applyFill="1" applyAlignment="1">
      <alignment vertical="center"/>
    </xf>
    <xf numFmtId="0" fontId="138" fillId="0" borderId="3" xfId="0" applyFont="1" applyFill="1" applyBorder="1" applyAlignment="1" applyProtection="1">
      <alignment horizontal="center" vertical="center" wrapText="1"/>
      <protection locked="0"/>
    </xf>
    <xf numFmtId="191" fontId="138" fillId="0" borderId="3" xfId="0" applyNumberFormat="1" applyFont="1" applyFill="1" applyBorder="1" applyAlignment="1" applyProtection="1">
      <alignment horizontal="center" vertical="center" wrapText="1"/>
      <protection locked="0"/>
    </xf>
    <xf numFmtId="0" fontId="20" fillId="0" borderId="0" xfId="0" applyFont="1" applyFill="1"/>
    <xf numFmtId="0" fontId="20" fillId="0" borderId="0" xfId="0" applyFont="1"/>
    <xf numFmtId="0" fontId="246" fillId="0" borderId="0" xfId="0" applyFont="1"/>
    <xf numFmtId="191" fontId="20" fillId="0" borderId="3" xfId="0" applyNumberFormat="1" applyFont="1" applyFill="1" applyBorder="1" applyAlignment="1" applyProtection="1">
      <alignment horizontal="center" vertical="center" wrapText="1"/>
      <protection locked="0"/>
    </xf>
    <xf numFmtId="37" fontId="20" fillId="0" borderId="3" xfId="0" applyNumberFormat="1" applyFont="1" applyFill="1" applyBorder="1" applyAlignment="1" applyProtection="1">
      <alignment horizontal="center" vertical="center"/>
    </xf>
    <xf numFmtId="191" fontId="248" fillId="0" borderId="3" xfId="0" applyNumberFormat="1" applyFont="1" applyFill="1" applyBorder="1" applyAlignment="1" applyProtection="1">
      <alignment horizontal="center" vertical="center" wrapText="1"/>
      <protection locked="0"/>
    </xf>
    <xf numFmtId="0" fontId="20" fillId="0" borderId="0" xfId="0" applyFont="1" applyAlignment="1">
      <alignment vertical="center"/>
    </xf>
    <xf numFmtId="0" fontId="20" fillId="78" borderId="0" xfId="0" applyFont="1" applyFill="1"/>
    <xf numFmtId="191" fontId="20" fillId="0" borderId="48"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79" borderId="0" xfId="0" applyFont="1" applyFill="1"/>
    <xf numFmtId="0" fontId="20" fillId="0" borderId="0" xfId="0" applyFont="1" applyAlignment="1">
      <alignment vertical="center" wrapText="1"/>
    </xf>
    <xf numFmtId="188" fontId="20" fillId="0" borderId="0" xfId="0" applyNumberFormat="1" applyFont="1" applyAlignment="1">
      <alignment vertical="center"/>
    </xf>
    <xf numFmtId="0" fontId="20" fillId="0" borderId="0" xfId="0" applyFont="1" applyFill="1" applyAlignment="1">
      <alignment horizontal="left" wrapText="1"/>
    </xf>
    <xf numFmtId="0" fontId="20" fillId="0" borderId="0" xfId="0" applyFont="1" applyFill="1" applyAlignment="1">
      <alignment wrapText="1"/>
    </xf>
    <xf numFmtId="189" fontId="20" fillId="0" borderId="0" xfId="0" applyNumberFormat="1" applyFont="1" applyFill="1"/>
    <xf numFmtId="3" fontId="20" fillId="15" borderId="3" xfId="0" applyNumberFormat="1" applyFont="1" applyFill="1" applyBorder="1" applyAlignment="1">
      <alignment horizontal="center"/>
    </xf>
    <xf numFmtId="3" fontId="20" fillId="77" borderId="3" xfId="0" applyNumberFormat="1" applyFont="1" applyFill="1" applyBorder="1" applyAlignment="1">
      <alignment horizontal="center"/>
    </xf>
    <xf numFmtId="0" fontId="5" fillId="0" borderId="0" xfId="0" applyFont="1" applyFill="1" applyProtection="1"/>
    <xf numFmtId="0" fontId="246" fillId="0" borderId="0" xfId="0" applyFont="1" applyFill="1"/>
    <xf numFmtId="165" fontId="20" fillId="6" borderId="19" xfId="1" applyNumberFormat="1" applyFont="1" applyFill="1" applyBorder="1" applyProtection="1"/>
    <xf numFmtId="165" fontId="20" fillId="6" borderId="25" xfId="1" applyNumberFormat="1" applyFont="1" applyFill="1" applyBorder="1" applyProtection="1"/>
    <xf numFmtId="165" fontId="20" fillId="6" borderId="1" xfId="1" applyNumberFormat="1" applyFont="1" applyFill="1" applyBorder="1" applyProtection="1"/>
    <xf numFmtId="165" fontId="20" fillId="6" borderId="11" xfId="1" applyNumberFormat="1" applyFont="1" applyFill="1" applyBorder="1" applyProtection="1"/>
    <xf numFmtId="165" fontId="20" fillId="6" borderId="31" xfId="1" applyNumberFormat="1" applyFont="1" applyFill="1" applyBorder="1" applyProtection="1"/>
    <xf numFmtId="3" fontId="20" fillId="3" borderId="165" xfId="1" applyNumberFormat="1" applyFont="1" applyFill="1" applyBorder="1" applyAlignment="1" applyProtection="1">
      <alignment horizontal="center" vertical="center" wrapText="1"/>
    </xf>
    <xf numFmtId="0" fontId="20" fillId="3" borderId="0" xfId="0" applyNumberFormat="1" applyFont="1" applyFill="1" applyBorder="1" applyAlignment="1" applyProtection="1">
      <alignment horizontal="right" vertical="center"/>
    </xf>
    <xf numFmtId="165" fontId="20" fillId="6" borderId="0" xfId="1" applyNumberFormat="1" applyFont="1" applyFill="1" applyBorder="1" applyProtection="1"/>
    <xf numFmtId="165" fontId="20" fillId="6" borderId="32" xfId="1" applyNumberFormat="1" applyFont="1" applyFill="1" applyBorder="1" applyProtection="1"/>
    <xf numFmtId="165" fontId="20" fillId="6" borderId="114" xfId="1" applyNumberFormat="1" applyFont="1" applyFill="1" applyBorder="1" applyProtection="1"/>
    <xf numFmtId="165" fontId="65" fillId="6" borderId="29" xfId="5" applyNumberFormat="1" applyFont="1" applyFill="1" applyBorder="1" applyProtection="1"/>
    <xf numFmtId="165" fontId="20" fillId="6" borderId="33" xfId="1" applyNumberFormat="1" applyFont="1" applyFill="1" applyBorder="1" applyProtection="1"/>
    <xf numFmtId="165" fontId="65" fillId="6" borderId="164" xfId="5" applyNumberFormat="1" applyFont="1" applyFill="1" applyBorder="1" applyProtection="1"/>
    <xf numFmtId="0" fontId="4" fillId="17" borderId="0" xfId="0" applyFont="1" applyFill="1" applyProtection="1"/>
    <xf numFmtId="0" fontId="0" fillId="15" borderId="0" xfId="0" applyFill="1" applyProtection="1"/>
    <xf numFmtId="0" fontId="22" fillId="0" borderId="3" xfId="0" applyFont="1" applyFill="1" applyBorder="1" applyAlignment="1" applyProtection="1">
      <alignment horizontal="left" vertical="center"/>
    </xf>
    <xf numFmtId="0" fontId="0" fillId="0" borderId="3" xfId="0" applyFill="1" applyBorder="1" applyProtection="1"/>
    <xf numFmtId="0" fontId="22" fillId="15" borderId="3" xfId="0" applyFont="1" applyFill="1" applyBorder="1" applyAlignment="1" applyProtection="1">
      <alignment horizontal="center" vertical="center" wrapText="1"/>
    </xf>
    <xf numFmtId="0" fontId="0" fillId="15" borderId="0" xfId="0" applyFill="1" applyAlignment="1" applyProtection="1">
      <alignment vertical="center"/>
    </xf>
    <xf numFmtId="0" fontId="0" fillId="15" borderId="0" xfId="0" applyFill="1" applyAlignment="1" applyProtection="1">
      <alignment vertical="center" wrapText="1"/>
    </xf>
    <xf numFmtId="188" fontId="0" fillId="15" borderId="0" xfId="0" applyNumberFormat="1" applyFill="1" applyAlignment="1" applyProtection="1">
      <alignment vertical="center"/>
    </xf>
    <xf numFmtId="0" fontId="0" fillId="15" borderId="0" xfId="0" applyFill="1" applyAlignment="1" applyProtection="1">
      <alignment horizontal="left" wrapText="1"/>
    </xf>
    <xf numFmtId="0" fontId="0" fillId="15" borderId="0" xfId="0" applyFill="1" applyAlignment="1" applyProtection="1">
      <alignment wrapText="1"/>
    </xf>
    <xf numFmtId="189" fontId="0" fillId="15" borderId="0" xfId="0" applyNumberFormat="1" applyFill="1" applyProtection="1"/>
    <xf numFmtId="0" fontId="20" fillId="0" borderId="0" xfId="0" applyFont="1" applyFill="1" applyAlignment="1" applyProtection="1">
      <alignment vertical="center"/>
    </xf>
    <xf numFmtId="0" fontId="246" fillId="15" borderId="3" xfId="0" applyFont="1" applyFill="1" applyBorder="1" applyAlignment="1" applyProtection="1">
      <alignment horizontal="center" vertical="center"/>
    </xf>
    <xf numFmtId="0" fontId="246" fillId="15" borderId="3" xfId="0" applyFont="1" applyFill="1" applyBorder="1" applyAlignment="1" applyProtection="1">
      <alignment horizontal="center" vertical="center" wrapText="1"/>
    </xf>
    <xf numFmtId="2" fontId="246" fillId="15" borderId="3" xfId="0" applyNumberFormat="1" applyFont="1" applyFill="1" applyBorder="1" applyAlignment="1" applyProtection="1">
      <alignment horizontal="center" vertical="center" wrapText="1"/>
    </xf>
    <xf numFmtId="188" fontId="246" fillId="15" borderId="3" xfId="0" applyNumberFormat="1" applyFont="1" applyFill="1" applyBorder="1" applyAlignment="1" applyProtection="1">
      <alignment horizontal="center" vertical="center" wrapText="1"/>
    </xf>
    <xf numFmtId="14" fontId="246" fillId="15" borderId="3" xfId="0" applyNumberFormat="1" applyFont="1" applyFill="1" applyBorder="1" applyAlignment="1" applyProtection="1">
      <alignment horizontal="center" vertical="center" wrapText="1"/>
    </xf>
    <xf numFmtId="0" fontId="20" fillId="0" borderId="3" xfId="0" applyFont="1" applyFill="1" applyBorder="1" applyProtection="1">
      <protection locked="0"/>
    </xf>
    <xf numFmtId="37" fontId="138"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left" vertical="center" wrapText="1"/>
      <protection locked="0"/>
    </xf>
    <xf numFmtId="37" fontId="20" fillId="0" borderId="3" xfId="0" applyNumberFormat="1" applyFont="1" applyFill="1" applyBorder="1" applyAlignment="1" applyProtection="1">
      <alignment horizontal="center" vertical="center" wrapText="1"/>
      <protection locked="0"/>
    </xf>
    <xf numFmtId="3" fontId="20" fillId="0" borderId="3" xfId="0" applyNumberFormat="1" applyFont="1" applyFill="1" applyBorder="1" applyAlignment="1" applyProtection="1">
      <alignment horizontal="center"/>
      <protection locked="0"/>
    </xf>
    <xf numFmtId="0" fontId="20" fillId="0" borderId="0" xfId="0" applyFont="1" applyFill="1" applyProtection="1">
      <protection locked="0"/>
    </xf>
    <xf numFmtId="1" fontId="20" fillId="0" borderId="3" xfId="0" applyNumberFormat="1" applyFont="1" applyFill="1" applyBorder="1" applyAlignment="1" applyProtection="1">
      <alignment horizontal="center" vertical="center" wrapText="1"/>
      <protection locked="0"/>
    </xf>
    <xf numFmtId="37" fontId="20" fillId="0" borderId="0" xfId="0" applyNumberFormat="1" applyFont="1" applyFill="1" applyAlignment="1" applyProtection="1">
      <alignment horizontal="center"/>
      <protection locked="0"/>
    </xf>
    <xf numFmtId="37" fontId="20" fillId="0" borderId="3" xfId="0" applyNumberFormat="1" applyFont="1" applyFill="1" applyBorder="1" applyAlignment="1" applyProtection="1">
      <alignment horizontal="center"/>
      <protection locked="0"/>
    </xf>
    <xf numFmtId="37" fontId="248" fillId="0" borderId="3" xfId="0" applyNumberFormat="1" applyFont="1" applyFill="1" applyBorder="1" applyAlignment="1" applyProtection="1">
      <alignment horizontal="center" vertical="center"/>
      <protection locked="0"/>
    </xf>
    <xf numFmtId="0" fontId="20" fillId="0" borderId="3" xfId="0" applyFont="1" applyFill="1" applyBorder="1" applyAlignment="1" applyProtection="1">
      <alignment horizontal="center" vertical="center"/>
      <protection locked="0"/>
    </xf>
    <xf numFmtId="1" fontId="20"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protection locked="0"/>
    </xf>
    <xf numFmtId="0" fontId="20" fillId="0" borderId="3" xfId="0" applyFont="1" applyFill="1" applyBorder="1" applyAlignment="1" applyProtection="1">
      <alignment horizontal="center" vertical="top"/>
      <protection locked="0"/>
    </xf>
    <xf numFmtId="0" fontId="138" fillId="0" borderId="3" xfId="0" applyFont="1" applyFill="1" applyBorder="1" applyAlignment="1" applyProtection="1">
      <alignment horizontal="center" vertical="center"/>
      <protection locked="0"/>
    </xf>
    <xf numFmtId="191" fontId="20" fillId="0" borderId="3" xfId="0" applyNumberFormat="1" applyFont="1" applyFill="1" applyBorder="1" applyAlignment="1" applyProtection="1">
      <alignment horizontal="center" vertical="center"/>
      <protection locked="0"/>
    </xf>
    <xf numFmtId="191" fontId="138" fillId="0" borderId="3" xfId="0" applyNumberFormat="1" applyFont="1" applyFill="1" applyBorder="1" applyAlignment="1" applyProtection="1">
      <alignment horizontal="center" vertical="center"/>
      <protection locked="0"/>
    </xf>
    <xf numFmtId="37" fontId="20" fillId="0" borderId="144" xfId="0" applyNumberFormat="1" applyFont="1" applyFill="1" applyBorder="1" applyAlignment="1" applyProtection="1">
      <alignment horizontal="center" vertical="center"/>
      <protection locked="0"/>
    </xf>
    <xf numFmtId="37" fontId="20" fillId="0" borderId="144" xfId="3810" applyNumberFormat="1" applyFont="1" applyFill="1" applyBorder="1" applyAlignment="1" applyProtection="1">
      <alignment horizontal="center" vertical="center"/>
      <protection locked="0"/>
    </xf>
    <xf numFmtId="191" fontId="20" fillId="0" borderId="144" xfId="0" applyNumberFormat="1" applyFont="1" applyFill="1" applyBorder="1" applyAlignment="1" applyProtection="1">
      <alignment horizontal="center" vertical="center"/>
      <protection locked="0"/>
    </xf>
    <xf numFmtId="1" fontId="20" fillId="0" borderId="4" xfId="0" applyNumberFormat="1" applyFont="1" applyFill="1" applyBorder="1" applyAlignment="1" applyProtection="1">
      <alignment horizontal="center" vertical="center"/>
      <protection locked="0"/>
    </xf>
    <xf numFmtId="1" fontId="20" fillId="0" borderId="145" xfId="3810" applyNumberFormat="1" applyFont="1" applyFill="1" applyBorder="1" applyAlignment="1" applyProtection="1">
      <alignment horizontal="center" vertical="center"/>
      <protection locked="0"/>
    </xf>
    <xf numFmtId="37" fontId="20" fillId="0" borderId="4" xfId="0" applyNumberFormat="1" applyFont="1" applyFill="1" applyBorder="1" applyAlignment="1" applyProtection="1">
      <alignment horizontal="center" vertical="center"/>
      <protection locked="0"/>
    </xf>
    <xf numFmtId="1" fontId="20" fillId="0" borderId="3" xfId="3810" applyNumberFormat="1" applyFont="1" applyFill="1" applyBorder="1" applyAlignment="1" applyProtection="1">
      <alignment horizontal="center" vertical="center"/>
      <protection locked="0"/>
    </xf>
    <xf numFmtId="0" fontId="20" fillId="0" borderId="4" xfId="0" applyFont="1" applyFill="1" applyBorder="1" applyAlignment="1" applyProtection="1">
      <alignment horizontal="center" vertical="center"/>
      <protection locked="0"/>
    </xf>
    <xf numFmtId="0" fontId="20" fillId="0" borderId="3" xfId="0" applyFont="1" applyFill="1" applyBorder="1" applyAlignment="1" applyProtection="1">
      <alignment horizontal="center"/>
      <protection locked="0"/>
    </xf>
    <xf numFmtId="187" fontId="20" fillId="0" borderId="4" xfId="0" applyNumberFormat="1" applyFont="1" applyFill="1" applyBorder="1" applyAlignment="1" applyProtection="1">
      <alignment horizontal="center" vertical="center"/>
      <protection locked="0"/>
    </xf>
    <xf numFmtId="1" fontId="138" fillId="0" borderId="4" xfId="0" applyNumberFormat="1" applyFont="1" applyFill="1" applyBorder="1" applyAlignment="1" applyProtection="1">
      <alignment horizontal="center" vertical="center"/>
      <protection locked="0"/>
    </xf>
    <xf numFmtId="1" fontId="138" fillId="0" borderId="145" xfId="0" applyNumberFormat="1" applyFont="1" applyFill="1" applyBorder="1" applyAlignment="1" applyProtection="1">
      <alignment horizontal="center" vertical="center"/>
      <protection locked="0"/>
    </xf>
    <xf numFmtId="0" fontId="138" fillId="0" borderId="3" xfId="0" applyFont="1" applyFill="1" applyBorder="1" applyAlignment="1" applyProtection="1">
      <alignment horizontal="center"/>
      <protection locked="0"/>
    </xf>
    <xf numFmtId="1" fontId="20" fillId="0" borderId="3" xfId="0" applyNumberFormat="1" applyFont="1" applyFill="1" applyBorder="1" applyAlignment="1" applyProtection="1">
      <alignment horizontal="center"/>
      <protection locked="0"/>
    </xf>
    <xf numFmtId="188" fontId="20" fillId="0" borderId="3" xfId="0" applyNumberFormat="1" applyFont="1" applyFill="1" applyBorder="1" applyAlignment="1" applyProtection="1">
      <alignment horizontal="center" vertical="center"/>
      <protection locked="0"/>
    </xf>
    <xf numFmtId="188" fontId="138" fillId="0" borderId="3" xfId="0" applyNumberFormat="1" applyFont="1" applyFill="1" applyBorder="1" applyAlignment="1" applyProtection="1">
      <alignment horizontal="center"/>
      <protection locked="0"/>
    </xf>
    <xf numFmtId="37" fontId="20" fillId="0" borderId="48" xfId="0" applyNumberFormat="1" applyFont="1" applyFill="1" applyBorder="1" applyAlignment="1" applyProtection="1">
      <alignment horizontal="center" vertical="center"/>
      <protection locked="0"/>
    </xf>
    <xf numFmtId="3" fontId="246" fillId="0" borderId="3" xfId="0" applyNumberFormat="1" applyFont="1" applyFill="1" applyBorder="1" applyAlignment="1" applyProtection="1">
      <alignment horizontal="center"/>
      <protection locked="0"/>
    </xf>
    <xf numFmtId="189" fontId="22" fillId="15" borderId="3" xfId="0" applyNumberFormat="1" applyFont="1" applyFill="1" applyBorder="1" applyAlignment="1" applyProtection="1">
      <alignment horizontal="center" vertical="center" wrapText="1"/>
    </xf>
    <xf numFmtId="190" fontId="22" fillId="15" borderId="3" xfId="0" applyNumberFormat="1" applyFont="1" applyFill="1" applyBorder="1" applyAlignment="1" applyProtection="1">
      <alignment horizontal="center" vertical="center" wrapText="1"/>
    </xf>
    <xf numFmtId="0" fontId="244" fillId="15" borderId="0" xfId="0" applyFont="1" applyFill="1" applyProtection="1"/>
    <xf numFmtId="3" fontId="244" fillId="15" borderId="0" xfId="1" applyNumberFormat="1" applyFont="1" applyFill="1" applyProtection="1"/>
    <xf numFmtId="3" fontId="250" fillId="15" borderId="0" xfId="1" applyNumberFormat="1" applyFont="1" applyFill="1" applyProtection="1"/>
    <xf numFmtId="3" fontId="244" fillId="15" borderId="0" xfId="1" applyNumberFormat="1" applyFont="1" applyFill="1" applyBorder="1" applyProtection="1"/>
    <xf numFmtId="9" fontId="244" fillId="15" borderId="0" xfId="5" applyFont="1" applyFill="1" applyBorder="1" applyProtection="1"/>
    <xf numFmtId="0" fontId="135" fillId="3" borderId="0" xfId="1" applyFont="1" applyFill="1" applyAlignment="1" applyProtection="1"/>
    <xf numFmtId="0" fontId="5" fillId="15" borderId="0" xfId="0" applyFont="1" applyFill="1" applyProtection="1"/>
    <xf numFmtId="3" fontId="20" fillId="3" borderId="148" xfId="1" applyNumberFormat="1" applyFont="1" applyFill="1" applyBorder="1" applyAlignment="1" applyProtection="1">
      <alignment horizontal="center"/>
    </xf>
    <xf numFmtId="3" fontId="20" fillId="3" borderId="38" xfId="1" applyNumberFormat="1" applyFont="1" applyFill="1" applyBorder="1" applyAlignment="1" applyProtection="1">
      <alignment horizontal="center"/>
    </xf>
    <xf numFmtId="165" fontId="20" fillId="3" borderId="151" xfId="1" applyNumberFormat="1" applyFont="1" applyFill="1" applyBorder="1" applyAlignment="1" applyProtection="1">
      <alignment horizontal="center" vertical="center" wrapText="1"/>
    </xf>
    <xf numFmtId="165" fontId="20" fillId="3" borderId="150" xfId="1" applyNumberFormat="1" applyFont="1" applyFill="1" applyBorder="1" applyAlignment="1" applyProtection="1">
      <alignment horizontal="center" vertical="center" wrapText="1"/>
    </xf>
    <xf numFmtId="165" fontId="20" fillId="3" borderId="42" xfId="1" applyNumberFormat="1" applyFont="1" applyFill="1" applyBorder="1" applyAlignment="1" applyProtection="1">
      <alignment horizontal="center" vertical="center" wrapText="1"/>
    </xf>
    <xf numFmtId="165" fontId="20" fillId="3" borderId="155" xfId="1" applyNumberFormat="1" applyFont="1" applyFill="1" applyBorder="1" applyAlignment="1" applyProtection="1">
      <alignment horizontal="center" vertical="center" wrapText="1"/>
    </xf>
    <xf numFmtId="165" fontId="20" fillId="3" borderId="33" xfId="1" applyNumberFormat="1" applyFont="1" applyFill="1" applyBorder="1" applyAlignment="1" applyProtection="1">
      <alignment horizontal="center" vertical="center" wrapText="1"/>
    </xf>
    <xf numFmtId="2" fontId="20" fillId="3" borderId="0" xfId="0" applyNumberFormat="1" applyFont="1" applyFill="1" applyBorder="1" applyAlignment="1" applyProtection="1">
      <alignment horizontal="right" vertical="center"/>
    </xf>
    <xf numFmtId="165" fontId="20" fillId="3" borderId="38" xfId="1" applyNumberFormat="1" applyFont="1" applyFill="1" applyBorder="1" applyAlignment="1" applyProtection="1">
      <alignment horizontal="center" vertical="center" wrapText="1"/>
    </xf>
    <xf numFmtId="165" fontId="20" fillId="3" borderId="11" xfId="1" applyNumberFormat="1" applyFont="1" applyFill="1" applyBorder="1" applyAlignment="1" applyProtection="1">
      <alignment horizontal="center" vertical="center" wrapText="1"/>
    </xf>
    <xf numFmtId="165" fontId="20" fillId="3" borderId="81" xfId="1" applyNumberFormat="1" applyFont="1" applyFill="1" applyBorder="1" applyAlignment="1" applyProtection="1">
      <alignment horizontal="center" vertical="center" wrapText="1"/>
    </xf>
    <xf numFmtId="165" fontId="20" fillId="3" borderId="166" xfId="1" applyNumberFormat="1" applyFont="1" applyFill="1" applyBorder="1" applyAlignment="1" applyProtection="1">
      <alignment horizontal="center" vertical="center" wrapText="1"/>
    </xf>
    <xf numFmtId="165" fontId="20" fillId="3" borderId="145" xfId="1" applyNumberFormat="1" applyFont="1" applyFill="1" applyBorder="1" applyAlignment="1" applyProtection="1">
      <alignment horizontal="center" vertical="center" wrapText="1"/>
    </xf>
    <xf numFmtId="165" fontId="20" fillId="3" borderId="124" xfId="1" applyNumberFormat="1" applyFont="1" applyFill="1" applyBorder="1" applyAlignment="1" applyProtection="1">
      <alignment horizontal="center" vertical="center" wrapText="1"/>
    </xf>
    <xf numFmtId="3" fontId="20" fillId="3" borderId="43" xfId="1" applyNumberFormat="1" applyFont="1" applyFill="1" applyBorder="1" applyAlignment="1" applyProtection="1">
      <alignment horizontal="center"/>
    </xf>
    <xf numFmtId="3" fontId="20" fillId="3" borderId="154" xfId="1" applyNumberFormat="1" applyFont="1" applyFill="1" applyBorder="1" applyAlignment="1" applyProtection="1">
      <alignment horizontal="center"/>
    </xf>
    <xf numFmtId="165" fontId="20" fillId="3" borderId="75" xfId="1" applyNumberFormat="1" applyFont="1" applyFill="1" applyBorder="1" applyAlignment="1" applyProtection="1">
      <alignment horizontal="center" vertical="center" wrapText="1"/>
    </xf>
    <xf numFmtId="49" fontId="0" fillId="0" borderId="50" xfId="0" applyNumberFormat="1" applyBorder="1" applyProtection="1">
      <protection locked="0"/>
    </xf>
    <xf numFmtId="49" fontId="0" fillId="0" borderId="146" xfId="0" applyNumberFormat="1" applyBorder="1" applyProtection="1">
      <protection locked="0"/>
    </xf>
    <xf numFmtId="3" fontId="20" fillId="0" borderId="50" xfId="0" applyNumberFormat="1" applyFont="1" applyFill="1" applyBorder="1" applyAlignment="1" applyProtection="1">
      <alignment horizontal="center"/>
      <protection locked="0"/>
    </xf>
    <xf numFmtId="3" fontId="246" fillId="0" borderId="50" xfId="0" applyNumberFormat="1" applyFont="1" applyFill="1" applyBorder="1" applyAlignment="1" applyProtection="1">
      <alignment horizontal="center"/>
      <protection locked="0"/>
    </xf>
    <xf numFmtId="3" fontId="20" fillId="77" borderId="4" xfId="0" applyNumberFormat="1" applyFont="1" applyFill="1" applyBorder="1" applyAlignment="1">
      <alignment horizontal="center"/>
    </xf>
    <xf numFmtId="0" fontId="22" fillId="15" borderId="124" xfId="0" applyFont="1" applyFill="1" applyBorder="1" applyAlignment="1" applyProtection="1">
      <alignment horizontal="center" vertical="center" wrapText="1"/>
    </xf>
    <xf numFmtId="175" fontId="20" fillId="3" borderId="0" xfId="1" applyNumberFormat="1" applyFont="1" applyFill="1" applyBorder="1" applyAlignment="1" applyProtection="1">
      <alignment horizontal="center"/>
    </xf>
    <xf numFmtId="37" fontId="138" fillId="77" borderId="3" xfId="0" applyNumberFormat="1" applyFont="1" applyFill="1" applyBorder="1" applyAlignment="1" applyProtection="1">
      <alignment horizontal="center" vertical="center"/>
    </xf>
    <xf numFmtId="175" fontId="0" fillId="15" borderId="0" xfId="0" applyNumberFormat="1" applyFill="1" applyProtection="1"/>
    <xf numFmtId="0" fontId="22" fillId="0" borderId="0" xfId="0" applyFont="1" applyFill="1" applyBorder="1" applyAlignment="1" applyProtection="1">
      <alignment horizontal="left" vertical="center"/>
    </xf>
    <xf numFmtId="0" fontId="237" fillId="0" borderId="0" xfId="0" applyFont="1" applyFill="1" applyBorder="1" applyAlignment="1"/>
    <xf numFmtId="0" fontId="237" fillId="0" borderId="0" xfId="0" applyFont="1"/>
    <xf numFmtId="0" fontId="22" fillId="0" borderId="50" xfId="0" applyFont="1" applyFill="1" applyBorder="1" applyAlignment="1" applyProtection="1">
      <alignment horizontal="left" vertical="center"/>
    </xf>
    <xf numFmtId="0" fontId="0" fillId="0" borderId="3" xfId="0" applyFill="1" applyBorder="1"/>
    <xf numFmtId="0" fontId="0" fillId="0" borderId="3" xfId="0" applyBorder="1" applyAlignment="1"/>
    <xf numFmtId="0" fontId="5" fillId="15" borderId="0" xfId="0" applyFont="1" applyFill="1" applyAlignment="1" applyProtection="1">
      <alignment horizontal="center"/>
    </xf>
    <xf numFmtId="0" fontId="22" fillId="15" borderId="3" xfId="0" applyFont="1" applyFill="1" applyBorder="1" applyAlignment="1" applyProtection="1">
      <alignment horizontal="center" vertical="center" wrapText="1"/>
    </xf>
    <xf numFmtId="0" fontId="20" fillId="3" borderId="0" xfId="0" applyFont="1" applyFill="1" applyBorder="1" applyAlignment="1" applyProtection="1">
      <alignment horizontal="center"/>
    </xf>
    <xf numFmtId="0" fontId="0" fillId="15" borderId="0" xfId="0" applyFill="1" applyAlignment="1" applyProtection="1">
      <alignment wrapText="1"/>
    </xf>
    <xf numFmtId="0" fontId="11" fillId="3" borderId="3" xfId="0" quotePrefix="1" applyFont="1" applyFill="1" applyBorder="1" applyAlignment="1">
      <alignment horizontal="center" wrapText="1"/>
    </xf>
    <xf numFmtId="165" fontId="20" fillId="6" borderId="39" xfId="1" applyNumberFormat="1" applyFont="1" applyFill="1" applyBorder="1" applyProtection="1"/>
    <xf numFmtId="165" fontId="20" fillId="6" borderId="41" xfId="1" applyNumberFormat="1" applyFont="1" applyFill="1" applyBorder="1" applyProtection="1"/>
    <xf numFmtId="165" fontId="20" fillId="3" borderId="14" xfId="0" applyNumberFormat="1" applyFont="1" applyFill="1" applyBorder="1" applyProtection="1"/>
    <xf numFmtId="165" fontId="20" fillId="6" borderId="150" xfId="1" applyNumberFormat="1" applyFont="1" applyFill="1" applyBorder="1" applyProtection="1"/>
    <xf numFmtId="0" fontId="252" fillId="0" borderId="0" xfId="0" applyFont="1" applyFill="1"/>
    <xf numFmtId="0" fontId="12" fillId="16" borderId="3" xfId="0" applyFont="1" applyFill="1" applyBorder="1" applyAlignment="1" applyProtection="1">
      <alignment vertical="top" wrapText="1"/>
      <protection locked="0"/>
    </xf>
    <xf numFmtId="165" fontId="22" fillId="6" borderId="7" xfId="1" applyNumberFormat="1" applyFont="1" applyFill="1" applyBorder="1" applyProtection="1"/>
    <xf numFmtId="0" fontId="22" fillId="3" borderId="21" xfId="1" applyFont="1" applyFill="1" applyBorder="1" applyProtection="1"/>
    <xf numFmtId="165" fontId="20" fillId="0" borderId="158" xfId="1" applyNumberFormat="1" applyFill="1" applyBorder="1" applyProtection="1">
      <protection locked="0"/>
    </xf>
    <xf numFmtId="0" fontId="88" fillId="3" borderId="0" xfId="0" applyFont="1" applyFill="1" applyAlignment="1" applyProtection="1">
      <protection hidden="1"/>
    </xf>
    <xf numFmtId="165" fontId="5" fillId="0" borderId="45" xfId="1" applyNumberFormat="1" applyFont="1" applyFill="1" applyBorder="1" applyProtection="1">
      <protection locked="0"/>
    </xf>
    <xf numFmtId="165" fontId="5" fillId="0" borderId="16" xfId="1" applyNumberFormat="1" applyFont="1" applyFill="1" applyBorder="1" applyProtection="1">
      <protection locked="0"/>
    </xf>
    <xf numFmtId="1" fontId="40" fillId="15" borderId="50" xfId="0" applyNumberFormat="1" applyFont="1" applyFill="1" applyBorder="1" applyAlignment="1" applyProtection="1"/>
    <xf numFmtId="0" fontId="0" fillId="15" borderId="4" xfId="0" applyFill="1" applyBorder="1" applyAlignment="1" applyProtection="1"/>
    <xf numFmtId="1" fontId="20" fillId="15" borderId="50" xfId="0" applyNumberFormat="1" applyFont="1" applyFill="1" applyBorder="1" applyAlignment="1" applyProtection="1"/>
    <xf numFmtId="0" fontId="5" fillId="15" borderId="4" xfId="0" applyFont="1" applyFill="1" applyBorder="1" applyAlignment="1" applyProtection="1"/>
    <xf numFmtId="0" fontId="135" fillId="3" borderId="3" xfId="0" applyFont="1" applyFill="1" applyBorder="1" applyProtection="1">
      <protection hidden="1"/>
    </xf>
    <xf numFmtId="165" fontId="20" fillId="77" borderId="15" xfId="0" applyNumberFormat="1" applyFont="1" applyFill="1" applyBorder="1" applyProtection="1"/>
    <xf numFmtId="165" fontId="20" fillId="77" borderId="7" xfId="1" applyNumberFormat="1" applyFill="1" applyBorder="1" applyProtection="1"/>
    <xf numFmtId="165" fontId="20" fillId="77" borderId="6" xfId="1" applyNumberFormat="1" applyFill="1" applyBorder="1" applyProtection="1"/>
    <xf numFmtId="165" fontId="20" fillId="77" borderId="38" xfId="1" applyNumberFormat="1" applyFill="1" applyBorder="1" applyProtection="1"/>
    <xf numFmtId="165" fontId="20" fillId="77" borderId="18" xfId="1" applyNumberFormat="1" applyFill="1" applyBorder="1" applyProtection="1"/>
    <xf numFmtId="165" fontId="20" fillId="77" borderId="29" xfId="1" applyNumberFormat="1" applyFill="1" applyBorder="1" applyProtection="1"/>
    <xf numFmtId="165" fontId="20" fillId="77" borderId="13" xfId="1" applyNumberFormat="1" applyFill="1" applyBorder="1" applyProtection="1"/>
    <xf numFmtId="165" fontId="20" fillId="77" borderId="8" xfId="1" applyNumberFormat="1" applyFont="1" applyFill="1" applyBorder="1" applyProtection="1"/>
    <xf numFmtId="165" fontId="20" fillId="77" borderId="33" xfId="1" applyNumberFormat="1" applyFont="1" applyFill="1" applyBorder="1" applyProtection="1"/>
    <xf numFmtId="165" fontId="20" fillId="77" borderId="21" xfId="1" applyNumberFormat="1" applyFont="1" applyFill="1" applyBorder="1" applyProtection="1"/>
    <xf numFmtId="0" fontId="138"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vertical="top"/>
      <protection locked="0"/>
    </xf>
    <xf numFmtId="0" fontId="247" fillId="0" borderId="3" xfId="0" applyFont="1" applyFill="1" applyBorder="1" applyAlignment="1" applyProtection="1">
      <alignment horizontal="center"/>
      <protection locked="0"/>
    </xf>
    <xf numFmtId="0" fontId="246" fillId="0" borderId="4" xfId="0" applyFont="1" applyFill="1" applyBorder="1" applyAlignment="1" applyProtection="1">
      <alignment horizontal="center"/>
      <protection locked="0"/>
    </xf>
    <xf numFmtId="0" fontId="20" fillId="0" borderId="4" xfId="0" applyFont="1" applyFill="1" applyBorder="1" applyAlignment="1" applyProtection="1">
      <alignment horizontal="center"/>
      <protection locked="0"/>
    </xf>
    <xf numFmtId="0" fontId="20" fillId="0" borderId="3" xfId="0" applyFont="1" applyFill="1" applyBorder="1" applyAlignment="1" applyProtection="1">
      <alignment horizontal="center" vertical="center" wrapText="1"/>
      <protection locked="0"/>
    </xf>
    <xf numFmtId="0" fontId="247"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wrapText="1"/>
      <protection locked="0"/>
    </xf>
    <xf numFmtId="0" fontId="20" fillId="0" borderId="3" xfId="0" applyFont="1" applyFill="1" applyBorder="1" applyAlignment="1" applyProtection="1">
      <alignment horizontal="center" wrapText="1"/>
      <protection locked="0"/>
    </xf>
    <xf numFmtId="0" fontId="248" fillId="0" borderId="4" xfId="0" applyFont="1" applyFill="1" applyBorder="1" applyAlignment="1" applyProtection="1">
      <alignment horizontal="center"/>
      <protection locked="0"/>
    </xf>
    <xf numFmtId="0" fontId="248" fillId="0" borderId="3" xfId="0" applyFont="1" applyFill="1" applyBorder="1" applyAlignment="1" applyProtection="1">
      <alignment horizontal="center" wrapText="1"/>
      <protection locked="0"/>
    </xf>
    <xf numFmtId="0" fontId="249" fillId="0" borderId="3" xfId="0" applyFont="1" applyFill="1" applyBorder="1" applyAlignment="1" applyProtection="1">
      <alignment horizontal="center"/>
      <protection locked="0"/>
    </xf>
    <xf numFmtId="0" fontId="248" fillId="0" borderId="3" xfId="0" applyFont="1" applyFill="1" applyBorder="1" applyAlignment="1" applyProtection="1">
      <alignment horizontal="center"/>
      <protection locked="0"/>
    </xf>
    <xf numFmtId="0" fontId="20" fillId="0" borderId="3" xfId="0" applyFont="1" applyFill="1" applyBorder="1" applyAlignment="1" applyProtection="1">
      <alignment horizontal="center" vertical="top" wrapText="1"/>
      <protection locked="0"/>
    </xf>
    <xf numFmtId="0" fontId="247" fillId="0" borderId="3" xfId="0" applyFont="1" applyFill="1" applyBorder="1" applyAlignment="1" applyProtection="1">
      <alignment horizontal="center" vertical="center" wrapText="1"/>
      <protection locked="0"/>
    </xf>
    <xf numFmtId="0" fontId="138" fillId="0" borderId="3" xfId="0" applyNumberFormat="1" applyFont="1" applyFill="1" applyBorder="1" applyAlignment="1" applyProtection="1">
      <alignment horizontal="center" vertical="center" wrapText="1"/>
      <protection locked="0"/>
    </xf>
    <xf numFmtId="37" fontId="20" fillId="0" borderId="3" xfId="3810" applyNumberFormat="1" applyFont="1" applyFill="1" applyBorder="1" applyAlignment="1" applyProtection="1">
      <alignment horizontal="center" vertical="center" wrapText="1"/>
      <protection locked="0"/>
    </xf>
    <xf numFmtId="37" fontId="20" fillId="0" borderId="4" xfId="3810" applyNumberFormat="1" applyFont="1" applyFill="1" applyBorder="1" applyAlignment="1" applyProtection="1">
      <alignment horizontal="center" vertical="center" wrapText="1"/>
      <protection locked="0"/>
    </xf>
    <xf numFmtId="0" fontId="138" fillId="0" borderId="3" xfId="0" applyFont="1" applyFill="1" applyBorder="1" applyAlignment="1" applyProtection="1">
      <alignment horizontal="center" wrapText="1"/>
      <protection locked="0"/>
    </xf>
    <xf numFmtId="0" fontId="247" fillId="0" borderId="19" xfId="0" applyFont="1" applyFill="1" applyBorder="1" applyAlignment="1" applyProtection="1">
      <alignment horizontal="center"/>
      <protection locked="0"/>
    </xf>
    <xf numFmtId="0" fontId="20" fillId="0" borderId="4" xfId="0" applyFont="1" applyFill="1" applyBorder="1" applyAlignment="1" applyProtection="1">
      <alignment horizontal="center" wrapText="1"/>
      <protection locked="0"/>
    </xf>
    <xf numFmtId="0" fontId="247" fillId="0" borderId="47" xfId="0" applyFont="1" applyFill="1" applyBorder="1" applyAlignment="1" applyProtection="1">
      <alignment horizontal="center"/>
      <protection locked="0"/>
    </xf>
    <xf numFmtId="189" fontId="20" fillId="0" borderId="0" xfId="0" applyNumberFormat="1" applyFont="1" applyFill="1" applyAlignment="1"/>
    <xf numFmtId="0" fontId="20" fillId="0" borderId="0" xfId="0" applyFont="1" applyFill="1" applyAlignment="1"/>
    <xf numFmtId="0" fontId="20" fillId="0" borderId="0" xfId="0" applyFont="1" applyAlignment="1"/>
    <xf numFmtId="165" fontId="20" fillId="77" borderId="3" xfId="1" applyNumberFormat="1" applyFont="1" applyFill="1" applyBorder="1" applyAlignment="1" applyProtection="1">
      <alignment horizontal="center"/>
    </xf>
    <xf numFmtId="0" fontId="22" fillId="15" borderId="48" xfId="0" applyFont="1" applyFill="1" applyBorder="1" applyAlignment="1" applyProtection="1">
      <alignment horizontal="center" vertical="center" wrapText="1"/>
    </xf>
    <xf numFmtId="0" fontId="255" fillId="3" borderId="0" xfId="0" applyFont="1" applyFill="1" applyProtection="1"/>
    <xf numFmtId="0" fontId="255" fillId="0" borderId="0" xfId="0" applyFont="1" applyProtection="1"/>
    <xf numFmtId="192" fontId="6" fillId="3" borderId="0" xfId="0" applyNumberFormat="1" applyFont="1" applyFill="1" applyAlignment="1" applyProtection="1">
      <alignment horizontal="center"/>
    </xf>
    <xf numFmtId="0" fontId="0" fillId="3" borderId="167" xfId="0" applyFill="1" applyBorder="1" applyProtection="1"/>
    <xf numFmtId="192" fontId="6" fillId="3" borderId="167" xfId="0" applyNumberFormat="1" applyFont="1" applyFill="1" applyBorder="1" applyAlignment="1" applyProtection="1">
      <alignment horizontal="center"/>
    </xf>
    <xf numFmtId="2" fontId="132" fillId="3" borderId="0" xfId="0" applyNumberFormat="1" applyFont="1" applyFill="1" applyProtection="1"/>
    <xf numFmtId="165" fontId="6" fillId="6" borderId="168" xfId="0" applyNumberFormat="1" applyFont="1" applyFill="1" applyBorder="1" applyProtection="1"/>
    <xf numFmtId="165" fontId="6" fillId="6" borderId="169" xfId="0" applyNumberFormat="1" applyFont="1" applyFill="1" applyBorder="1" applyProtection="1"/>
    <xf numFmtId="0" fontId="6" fillId="3" borderId="168" xfId="0" applyFont="1" applyFill="1" applyBorder="1" applyAlignment="1" applyProtection="1">
      <alignment horizontal="left"/>
    </xf>
    <xf numFmtId="1" fontId="6" fillId="3" borderId="170" xfId="0" applyNumberFormat="1" applyFont="1" applyFill="1" applyBorder="1" applyAlignment="1" applyProtection="1">
      <alignment horizontal="center"/>
    </xf>
    <xf numFmtId="165" fontId="0" fillId="8" borderId="142" xfId="0" applyNumberFormat="1" applyFill="1" applyBorder="1" applyProtection="1"/>
    <xf numFmtId="165" fontId="0" fillId="8" borderId="171" xfId="0" applyNumberFormat="1" applyFill="1" applyBorder="1" applyProtection="1"/>
    <xf numFmtId="0" fontId="0" fillId="8" borderId="142" xfId="0" applyFill="1" applyBorder="1" applyProtection="1"/>
    <xf numFmtId="1" fontId="6" fillId="8" borderId="172" xfId="0" applyNumberFormat="1" applyFont="1" applyFill="1" applyBorder="1" applyAlignment="1" applyProtection="1">
      <alignment horizontal="center"/>
    </xf>
    <xf numFmtId="165" fontId="0" fillId="2" borderId="173" xfId="0" applyNumberFormat="1" applyFill="1" applyBorder="1" applyProtection="1">
      <protection locked="0"/>
    </xf>
    <xf numFmtId="165" fontId="0" fillId="6" borderId="174" xfId="0" applyNumberFormat="1" applyFill="1" applyBorder="1" applyProtection="1"/>
    <xf numFmtId="0" fontId="0" fillId="3" borderId="173" xfId="0" applyFill="1" applyBorder="1" applyProtection="1"/>
    <xf numFmtId="1" fontId="6" fillId="3" borderId="175" xfId="0" applyNumberFormat="1" applyFont="1" applyFill="1" applyBorder="1" applyAlignment="1" applyProtection="1">
      <alignment horizontal="center"/>
    </xf>
    <xf numFmtId="0" fontId="27" fillId="8" borderId="142" xfId="0" applyFont="1" applyFill="1" applyBorder="1" applyAlignment="1" applyProtection="1">
      <alignment horizontal="center"/>
    </xf>
    <xf numFmtId="165" fontId="6" fillId="6" borderId="142" xfId="0" applyNumberFormat="1" applyFont="1" applyFill="1" applyBorder="1" applyProtection="1"/>
    <xf numFmtId="165" fontId="6" fillId="6" borderId="171" xfId="0" applyNumberFormat="1" applyFont="1" applyFill="1" applyBorder="1" applyProtection="1"/>
    <xf numFmtId="0" fontId="6" fillId="3" borderId="142" xfId="0" applyFont="1" applyFill="1" applyBorder="1" applyProtection="1"/>
    <xf numFmtId="1" fontId="6" fillId="3" borderId="172" xfId="0" applyNumberFormat="1" applyFont="1" applyFill="1" applyBorder="1" applyAlignment="1" applyProtection="1">
      <alignment horizontal="center"/>
    </xf>
    <xf numFmtId="0" fontId="0" fillId="3" borderId="142" xfId="0" applyFill="1" applyBorder="1" applyProtection="1"/>
    <xf numFmtId="165" fontId="0" fillId="5" borderId="173" xfId="0" applyNumberFormat="1" applyFill="1" applyBorder="1" applyProtection="1">
      <protection locked="0"/>
    </xf>
    <xf numFmtId="0" fontId="5" fillId="3" borderId="173" xfId="0" applyFont="1" applyFill="1" applyBorder="1" applyProtection="1"/>
    <xf numFmtId="1" fontId="6" fillId="8" borderId="175" xfId="0" applyNumberFormat="1" applyFont="1" applyFill="1" applyBorder="1" applyAlignment="1" applyProtection="1">
      <alignment horizontal="center"/>
    </xf>
    <xf numFmtId="0" fontId="6" fillId="8" borderId="142" xfId="0" applyFont="1" applyFill="1" applyBorder="1" applyAlignment="1" applyProtection="1">
      <alignment horizontal="center"/>
    </xf>
    <xf numFmtId="0" fontId="6" fillId="8" borderId="171" xfId="0" applyFont="1" applyFill="1" applyBorder="1" applyAlignment="1" applyProtection="1">
      <alignment horizontal="center"/>
    </xf>
    <xf numFmtId="0" fontId="6" fillId="8" borderId="172" xfId="0" applyFont="1" applyFill="1" applyBorder="1" applyAlignment="1" applyProtection="1">
      <alignment horizontal="center"/>
    </xf>
    <xf numFmtId="0" fontId="27" fillId="8" borderId="172" xfId="0" applyFont="1" applyFill="1" applyBorder="1" applyAlignment="1" applyProtection="1">
      <alignment horizontal="center"/>
    </xf>
    <xf numFmtId="0" fontId="6" fillId="8" borderId="176" xfId="0" applyFont="1" applyFill="1" applyBorder="1" applyAlignment="1" applyProtection="1">
      <alignment horizontal="center"/>
    </xf>
    <xf numFmtId="0" fontId="6" fillId="8" borderId="177" xfId="0" applyFont="1" applyFill="1" applyBorder="1" applyAlignment="1" applyProtection="1">
      <alignment horizontal="center"/>
    </xf>
    <xf numFmtId="0" fontId="6" fillId="8" borderId="178" xfId="0" applyFont="1" applyFill="1" applyBorder="1" applyAlignment="1" applyProtection="1">
      <alignment horizontal="center"/>
    </xf>
    <xf numFmtId="0" fontId="6" fillId="8" borderId="173" xfId="0" applyFont="1" applyFill="1" applyBorder="1" applyAlignment="1" applyProtection="1">
      <alignment horizontal="center"/>
    </xf>
    <xf numFmtId="0" fontId="6" fillId="8" borderId="174" xfId="0" applyFont="1" applyFill="1" applyBorder="1" applyAlignment="1" applyProtection="1">
      <alignment horizontal="center"/>
    </xf>
    <xf numFmtId="0" fontId="6" fillId="8" borderId="175" xfId="0" applyFont="1" applyFill="1" applyBorder="1" applyAlignment="1" applyProtection="1">
      <alignment horizontal="center"/>
    </xf>
    <xf numFmtId="0" fontId="6" fillId="8" borderId="179" xfId="0" applyFont="1" applyFill="1" applyBorder="1" applyAlignment="1" applyProtection="1">
      <alignment horizontal="center"/>
    </xf>
    <xf numFmtId="0" fontId="6" fillId="8" borderId="180" xfId="0" applyFont="1" applyFill="1" applyBorder="1" applyAlignment="1" applyProtection="1">
      <alignment horizontal="center"/>
    </xf>
    <xf numFmtId="0" fontId="6" fillId="8" borderId="181" xfId="0" applyFont="1" applyFill="1" applyBorder="1" applyAlignment="1" applyProtection="1">
      <alignment horizontal="center"/>
    </xf>
    <xf numFmtId="0" fontId="71" fillId="3" borderId="0" xfId="0" applyFont="1" applyFill="1" applyBorder="1" applyProtection="1">
      <protection hidden="1"/>
    </xf>
    <xf numFmtId="0" fontId="6" fillId="3" borderId="0" xfId="0" applyFont="1" applyFill="1" applyBorder="1" applyProtection="1">
      <protection hidden="1"/>
    </xf>
    <xf numFmtId="0" fontId="55" fillId="3" borderId="0" xfId="1" applyNumberFormat="1" applyFont="1" applyFill="1" applyProtection="1">
      <protection hidden="1"/>
    </xf>
    <xf numFmtId="0" fontId="55" fillId="3" borderId="0" xfId="1" applyFont="1" applyFill="1" applyAlignment="1" applyProtection="1">
      <alignment horizontal="right"/>
    </xf>
    <xf numFmtId="0" fontId="134" fillId="3" borderId="0" xfId="0" applyFont="1" applyFill="1" applyProtection="1"/>
    <xf numFmtId="0" fontId="55" fillId="3" borderId="0" xfId="0" applyFont="1" applyFill="1" applyAlignment="1" applyProtection="1">
      <alignment horizontal="center" vertical="center" wrapText="1"/>
      <protection hidden="1"/>
    </xf>
    <xf numFmtId="17" fontId="6" fillId="3" borderId="0" xfId="0" quotePrefix="1" applyNumberFormat="1" applyFont="1" applyFill="1" applyBorder="1" applyProtection="1"/>
    <xf numFmtId="0" fontId="0" fillId="3" borderId="0" xfId="0" applyFill="1" applyAlignment="1" applyProtection="1">
      <alignment wrapText="1"/>
    </xf>
    <xf numFmtId="0" fontId="7" fillId="3" borderId="0" xfId="0" applyFont="1" applyFill="1" applyBorder="1" applyAlignment="1" applyProtection="1">
      <alignment horizontal="left"/>
    </xf>
    <xf numFmtId="165" fontId="20" fillId="3" borderId="63" xfId="1" applyNumberFormat="1" applyFont="1" applyFill="1" applyBorder="1" applyAlignment="1" applyProtection="1">
      <alignment vertical="center" wrapText="1"/>
    </xf>
    <xf numFmtId="165" fontId="20" fillId="3" borderId="0" xfId="1" applyNumberFormat="1" applyFont="1" applyFill="1" applyBorder="1" applyAlignment="1" applyProtection="1">
      <alignment vertical="center" wrapText="1"/>
    </xf>
    <xf numFmtId="0" fontId="20" fillId="3" borderId="27" xfId="0" applyFont="1" applyFill="1" applyBorder="1" applyAlignment="1" applyProtection="1">
      <alignment horizontal="left"/>
    </xf>
    <xf numFmtId="0" fontId="20" fillId="3" borderId="27" xfId="0" applyFont="1" applyFill="1" applyBorder="1" applyProtection="1"/>
    <xf numFmtId="0" fontId="20" fillId="3" borderId="44" xfId="0" applyFont="1" applyFill="1" applyBorder="1" applyProtection="1"/>
    <xf numFmtId="0" fontId="71" fillId="3" borderId="3" xfId="0" applyFont="1" applyFill="1" applyBorder="1" applyAlignment="1" applyProtection="1">
      <alignment wrapText="1"/>
      <protection hidden="1"/>
    </xf>
    <xf numFmtId="0" fontId="55" fillId="3" borderId="0" xfId="1" applyFont="1" applyFill="1" applyProtection="1"/>
    <xf numFmtId="0" fontId="6" fillId="3" borderId="47" xfId="0" applyFont="1" applyFill="1" applyBorder="1" applyAlignment="1" applyProtection="1">
      <alignment horizontal="centerContinuous" vertical="center"/>
    </xf>
    <xf numFmtId="0" fontId="0" fillId="3" borderId="47" xfId="0" applyFill="1" applyBorder="1" applyAlignment="1" applyProtection="1">
      <alignment horizontal="centerContinuous"/>
    </xf>
    <xf numFmtId="0" fontId="0" fillId="3" borderId="47" xfId="0" applyFill="1" applyBorder="1" applyProtection="1"/>
    <xf numFmtId="0" fontId="6" fillId="3" borderId="78" xfId="0" applyFont="1" applyFill="1" applyBorder="1" applyProtection="1"/>
    <xf numFmtId="0" fontId="6" fillId="3" borderId="35" xfId="0" applyFont="1" applyFill="1" applyBorder="1" applyAlignment="1" applyProtection="1">
      <alignment horizontal="center" wrapText="1"/>
    </xf>
    <xf numFmtId="0" fontId="6" fillId="3" borderId="35" xfId="0" applyFont="1" applyFill="1" applyBorder="1" applyProtection="1"/>
    <xf numFmtId="0" fontId="6" fillId="3" borderId="48" xfId="0" applyFont="1" applyFill="1" applyBorder="1" applyAlignment="1" applyProtection="1">
      <alignment horizontal="center"/>
    </xf>
    <xf numFmtId="1" fontId="6" fillId="3" borderId="35" xfId="0" applyNumberFormat="1" applyFont="1" applyFill="1" applyBorder="1" applyAlignment="1" applyProtection="1">
      <alignment horizontal="center"/>
    </xf>
    <xf numFmtId="165" fontId="0" fillId="2" borderId="35" xfId="0" applyNumberFormat="1" applyFill="1" applyBorder="1" applyProtection="1">
      <protection locked="0"/>
    </xf>
    <xf numFmtId="165" fontId="6" fillId="6" borderId="51" xfId="0" applyNumberFormat="1" applyFont="1" applyFill="1" applyBorder="1" applyProtection="1"/>
    <xf numFmtId="0" fontId="6" fillId="3" borderId="1" xfId="0" applyFont="1" applyFill="1" applyBorder="1" applyProtection="1"/>
    <xf numFmtId="0" fontId="0" fillId="3" borderId="1" xfId="0" applyFill="1" applyBorder="1" applyProtection="1"/>
    <xf numFmtId="165" fontId="6" fillId="6" borderId="53" xfId="0" applyNumberFormat="1" applyFont="1" applyFill="1" applyBorder="1" applyProtection="1"/>
    <xf numFmtId="49" fontId="68"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6" fillId="6" borderId="0" xfId="0" applyNumberFormat="1" applyFont="1" applyFill="1" applyBorder="1" applyProtection="1"/>
    <xf numFmtId="49" fontId="20"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0" fillId="0" borderId="48" xfId="0" applyNumberFormat="1" applyFont="1" applyBorder="1" applyAlignment="1" applyProtection="1">
      <alignment horizontal="center"/>
      <protection locked="0"/>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1" fontId="64" fillId="3" borderId="50" xfId="0" applyNumberFormat="1" applyFont="1" applyFill="1" applyBorder="1" applyAlignment="1" applyProtection="1">
      <alignment horizontal="left"/>
    </xf>
    <xf numFmtId="0" fontId="12" fillId="3" borderId="4" xfId="0" applyFont="1" applyFill="1" applyBorder="1" applyProtection="1"/>
    <xf numFmtId="1" fontId="64" fillId="3" borderId="4" xfId="0" applyNumberFormat="1" applyFont="1" applyFill="1" applyBorder="1" applyAlignment="1" applyProtection="1">
      <alignment horizontal="left"/>
    </xf>
    <xf numFmtId="0" fontId="9" fillId="3" borderId="125" xfId="0" applyNumberFormat="1" applyFont="1" applyFill="1" applyBorder="1" applyAlignment="1" applyProtection="1"/>
    <xf numFmtId="0" fontId="47" fillId="3" borderId="50" xfId="0" applyNumberFormat="1" applyFont="1" applyFill="1" applyBorder="1" applyAlignment="1" applyProtection="1"/>
    <xf numFmtId="0" fontId="47" fillId="3" borderId="19" xfId="0" applyNumberFormat="1" applyFont="1" applyFill="1" applyBorder="1" applyAlignment="1" applyProtection="1"/>
    <xf numFmtId="0" fontId="47" fillId="3" borderId="50"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174" fontId="20" fillId="3" borderId="125" xfId="0" applyNumberFormat="1" applyFont="1" applyFill="1" applyBorder="1" applyProtection="1"/>
    <xf numFmtId="1" fontId="40" fillId="2" borderId="51" xfId="6" applyNumberFormat="1" applyFont="1" applyFill="1" applyBorder="1" applyAlignment="1" applyProtection="1">
      <alignment horizontal="left"/>
      <protection locked="0"/>
    </xf>
    <xf numFmtId="0" fontId="0" fillId="0" borderId="0" xfId="0" applyAlignment="1" applyProtection="1">
      <alignment horizontal="center"/>
    </xf>
    <xf numFmtId="0" fontId="22" fillId="15" borderId="3" xfId="0" applyFont="1" applyFill="1" applyBorder="1" applyAlignment="1" applyProtection="1">
      <alignment horizontal="center" vertical="center" wrapText="1"/>
    </xf>
    <xf numFmtId="0" fontId="22" fillId="3" borderId="33" xfId="1" applyFont="1" applyFill="1" applyBorder="1" applyProtection="1"/>
    <xf numFmtId="165" fontId="22" fillId="6" borderId="25" xfId="1" applyNumberFormat="1" applyFont="1" applyFill="1" applyBorder="1" applyProtection="1"/>
    <xf numFmtId="165" fontId="22" fillId="6" borderId="1" xfId="1" applyNumberFormat="1" applyFont="1" applyFill="1" applyBorder="1" applyProtection="1"/>
    <xf numFmtId="165" fontId="22" fillId="6" borderId="54" xfId="1" applyNumberFormat="1" applyFont="1" applyFill="1" applyBorder="1" applyProtection="1"/>
    <xf numFmtId="165" fontId="22" fillId="6" borderId="151" xfId="1" applyNumberFormat="1" applyFont="1" applyFill="1" applyBorder="1" applyProtection="1"/>
    <xf numFmtId="165" fontId="22" fillId="6" borderId="46" xfId="1" applyNumberFormat="1" applyFont="1" applyFill="1" applyBorder="1" applyProtection="1"/>
    <xf numFmtId="0" fontId="22" fillId="14" borderId="13" xfId="7" applyFont="1" applyFill="1" applyBorder="1" applyProtection="1"/>
    <xf numFmtId="0" fontId="11" fillId="3" borderId="3" xfId="0" quotePrefix="1" applyFont="1" applyFill="1" applyBorder="1" applyAlignment="1">
      <alignment horizontal="center" wrapText="1"/>
    </xf>
    <xf numFmtId="3" fontId="12" fillId="15" borderId="3" xfId="0" applyNumberFormat="1" applyFont="1" applyFill="1" applyBorder="1" applyAlignment="1" applyProtection="1">
      <alignment wrapText="1"/>
    </xf>
    <xf numFmtId="3" fontId="20" fillId="3" borderId="46"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0" xfId="0" applyFont="1" applyFill="1" applyBorder="1" applyAlignment="1" applyProtection="1">
      <alignment horizontal="center"/>
    </xf>
    <xf numFmtId="165" fontId="22" fillId="6" borderId="5" xfId="1" applyNumberFormat="1" applyFont="1" applyFill="1" applyBorder="1" applyProtection="1"/>
    <xf numFmtId="165" fontId="20" fillId="77" borderId="79" xfId="1" applyNumberFormat="1" applyFill="1" applyBorder="1" applyProtection="1"/>
    <xf numFmtId="165" fontId="20" fillId="77" borderId="48" xfId="1" applyNumberFormat="1" applyFill="1" applyBorder="1" applyProtection="1"/>
    <xf numFmtId="165" fontId="20" fillId="77" borderId="82" xfId="1" applyNumberFormat="1" applyFill="1" applyBorder="1" applyProtection="1"/>
    <xf numFmtId="0" fontId="20" fillId="3" borderId="7" xfId="0" applyFont="1" applyFill="1" applyBorder="1" applyAlignment="1" applyProtection="1">
      <alignment horizontal="center"/>
    </xf>
    <xf numFmtId="0" fontId="0" fillId="0" borderId="0" xfId="0" applyFill="1" applyBorder="1" applyProtection="1"/>
    <xf numFmtId="3" fontId="20" fillId="3" borderId="7" xfId="1" applyNumberFormat="1" applyFont="1" applyFill="1" applyBorder="1" applyAlignment="1" applyProtection="1">
      <alignment horizontal="center" vertical="center" wrapText="1"/>
    </xf>
    <xf numFmtId="0" fontId="20" fillId="3" borderId="77" xfId="1" applyFont="1" applyFill="1" applyBorder="1" applyProtection="1"/>
    <xf numFmtId="175" fontId="20" fillId="15" borderId="38" xfId="1" applyNumberFormat="1" applyFont="1" applyFill="1" applyBorder="1" applyProtection="1"/>
    <xf numFmtId="0" fontId="20" fillId="3" borderId="12" xfId="1" applyFont="1" applyFill="1" applyBorder="1" applyProtection="1"/>
    <xf numFmtId="165" fontId="20" fillId="6" borderId="20" xfId="1" applyNumberFormat="1" applyFont="1" applyFill="1" applyBorder="1" applyProtection="1"/>
    <xf numFmtId="165" fontId="20" fillId="6" borderId="13" xfId="1" applyNumberFormat="1" applyFont="1" applyFill="1" applyBorder="1" applyAlignment="1" applyProtection="1">
      <alignment horizontal="right" vertical="center"/>
    </xf>
    <xf numFmtId="165" fontId="20" fillId="6" borderId="12" xfId="1" applyNumberFormat="1" applyFont="1" applyFill="1" applyBorder="1" applyProtection="1"/>
    <xf numFmtId="3" fontId="20" fillId="3" borderId="32" xfId="1" applyNumberFormat="1" applyFont="1" applyFill="1" applyBorder="1" applyAlignment="1" applyProtection="1">
      <alignment horizontal="center" vertical="center" wrapText="1"/>
    </xf>
    <xf numFmtId="0" fontId="20" fillId="3" borderId="31" xfId="1" applyFont="1" applyFill="1" applyBorder="1" applyProtection="1"/>
    <xf numFmtId="165" fontId="20" fillId="77" borderId="28" xfId="1" applyNumberFormat="1" applyFill="1" applyBorder="1" applyProtection="1"/>
    <xf numFmtId="165" fontId="20" fillId="6" borderId="10" xfId="1" applyNumberFormat="1" applyFont="1" applyFill="1" applyBorder="1" applyAlignment="1" applyProtection="1">
      <alignment horizontal="right" vertical="center"/>
    </xf>
    <xf numFmtId="165" fontId="20" fillId="77" borderId="77" xfId="1" applyNumberFormat="1" applyFill="1" applyBorder="1" applyProtection="1"/>
    <xf numFmtId="165" fontId="20" fillId="77" borderId="10" xfId="1" applyNumberFormat="1" applyFill="1" applyBorder="1" applyProtection="1"/>
    <xf numFmtId="165" fontId="20" fillId="77" borderId="8" xfId="1" applyNumberFormat="1" applyFill="1" applyBorder="1" applyProtection="1"/>
    <xf numFmtId="165" fontId="20" fillId="6" borderId="13" xfId="1" applyNumberFormat="1" applyFont="1" applyFill="1" applyBorder="1" applyProtection="1"/>
    <xf numFmtId="0" fontId="22" fillId="15" borderId="0" xfId="6" applyFont="1" applyFill="1" applyBorder="1" applyAlignment="1" applyProtection="1">
      <alignment wrapText="1"/>
    </xf>
    <xf numFmtId="0" fontId="22" fillId="15" borderId="0" xfId="6" applyFont="1" applyFill="1" applyBorder="1" applyAlignment="1" applyProtection="1"/>
    <xf numFmtId="0" fontId="20" fillId="3" borderId="13" xfId="1" applyFont="1" applyFill="1" applyBorder="1" applyAlignment="1" applyProtection="1">
      <alignment horizontal="center" vertical="center" wrapText="1"/>
    </xf>
    <xf numFmtId="37" fontId="20" fillId="0" borderId="35" xfId="3810" applyNumberFormat="1" applyFont="1" applyFill="1" applyBorder="1" applyAlignment="1" applyProtection="1">
      <alignment horizontal="center" vertical="center"/>
      <protection locked="0"/>
    </xf>
    <xf numFmtId="37" fontId="20" fillId="0" borderId="35" xfId="0" applyNumberFormat="1" applyFont="1" applyFill="1" applyBorder="1" applyAlignment="1" applyProtection="1">
      <alignment horizontal="center" vertical="center"/>
      <protection locked="0"/>
    </xf>
    <xf numFmtId="0" fontId="6" fillId="3" borderId="12" xfId="0" applyFont="1" applyFill="1" applyBorder="1" applyAlignment="1" applyProtection="1">
      <alignment horizontal="center"/>
    </xf>
    <xf numFmtId="0" fontId="6" fillId="3" borderId="27" xfId="0" applyFont="1" applyFill="1" applyBorder="1" applyProtection="1"/>
    <xf numFmtId="0" fontId="5" fillId="6" borderId="10" xfId="0" applyFont="1" applyFill="1" applyBorder="1" applyProtection="1"/>
    <xf numFmtId="0" fontId="0" fillId="6" borderId="6" xfId="0" applyFill="1" applyBorder="1" applyProtection="1"/>
    <xf numFmtId="49" fontId="0" fillId="6" borderId="6" xfId="0" applyNumberFormat="1" applyFill="1" applyBorder="1" applyProtection="1"/>
    <xf numFmtId="49" fontId="0" fillId="14" borderId="6" xfId="0" applyNumberFormat="1" applyFill="1" applyBorder="1" applyProtection="1"/>
    <xf numFmtId="49" fontId="0" fillId="0" borderId="6" xfId="0" applyNumberFormat="1" applyBorder="1" applyProtection="1">
      <protection locked="0"/>
    </xf>
    <xf numFmtId="49" fontId="0" fillId="0" borderId="18" xfId="0" applyNumberFormat="1" applyBorder="1" applyProtection="1">
      <protection locked="0"/>
    </xf>
    <xf numFmtId="165" fontId="5" fillId="77" borderId="79" xfId="1" applyNumberFormat="1" applyFont="1" applyFill="1" applyBorder="1" applyProtection="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5" fillId="0" borderId="25" xfId="0" applyNumberFormat="1" applyFont="1" applyBorder="1" applyProtection="1">
      <protection locked="0"/>
    </xf>
    <xf numFmtId="165" fontId="5" fillId="0" borderId="24" xfId="0" applyNumberFormat="1" applyFont="1" applyBorder="1" applyProtection="1">
      <protection locked="0"/>
    </xf>
    <xf numFmtId="0" fontId="6" fillId="3" borderId="7" xfId="0" applyFont="1" applyFill="1" applyBorder="1" applyAlignment="1" applyProtection="1">
      <alignment wrapText="1"/>
    </xf>
    <xf numFmtId="49" fontId="5" fillId="15" borderId="45" xfId="0" applyNumberFormat="1" applyFont="1" applyFill="1" applyBorder="1" applyProtection="1"/>
    <xf numFmtId="49" fontId="0" fillId="15" borderId="16" xfId="0" applyNumberFormat="1" applyFill="1" applyBorder="1" applyProtection="1"/>
    <xf numFmtId="49" fontId="5" fillId="15" borderId="35" xfId="0" applyNumberFormat="1" applyFont="1" applyFill="1" applyBorder="1" applyProtection="1"/>
    <xf numFmtId="49" fontId="0" fillId="15" borderId="1" xfId="0" applyNumberFormat="1" applyFill="1" applyBorder="1" applyProtection="1"/>
    <xf numFmtId="165" fontId="0" fillId="15" borderId="12" xfId="0" applyNumberFormat="1" applyFill="1" applyBorder="1" applyAlignment="1" applyProtection="1">
      <protection locked="0"/>
    </xf>
    <xf numFmtId="165" fontId="0" fillId="15" borderId="13" xfId="0" applyNumberFormat="1" applyFill="1" applyBorder="1" applyAlignment="1" applyProtection="1">
      <protection locked="0"/>
    </xf>
    <xf numFmtId="0" fontId="6" fillId="15" borderId="13" xfId="0" applyFont="1" applyFill="1" applyBorder="1" applyProtection="1"/>
    <xf numFmtId="0" fontId="25" fillId="3" borderId="147" xfId="0" applyFont="1" applyFill="1" applyBorder="1" applyAlignment="1" applyProtection="1">
      <alignment horizontal="right"/>
    </xf>
    <xf numFmtId="0" fontId="6" fillId="3" borderId="44" xfId="0" applyFont="1" applyFill="1" applyBorder="1" applyProtection="1"/>
    <xf numFmtId="0" fontId="6" fillId="3" borderId="75" xfId="0" applyFont="1" applyFill="1" applyBorder="1" applyProtection="1"/>
    <xf numFmtId="0" fontId="6" fillId="3" borderId="110" xfId="0" applyFont="1" applyFill="1" applyBorder="1" applyAlignment="1" applyProtection="1">
      <alignment horizontal="center"/>
    </xf>
    <xf numFmtId="0" fontId="22" fillId="3" borderId="0" xfId="1" applyFont="1" applyFill="1" applyAlignment="1" applyProtection="1">
      <alignment horizontal="left" vertical="center" wrapText="1"/>
    </xf>
    <xf numFmtId="175" fontId="104" fillId="3" borderId="0" xfId="0" applyNumberFormat="1" applyFont="1" applyFill="1" applyBorder="1" applyAlignment="1" applyProtection="1">
      <alignment horizontal="center" wrapText="1"/>
    </xf>
    <xf numFmtId="0" fontId="127" fillId="3" borderId="0" xfId="0" applyFont="1" applyFill="1" applyAlignment="1" applyProtection="1">
      <protection locked="0"/>
    </xf>
    <xf numFmtId="0" fontId="6" fillId="3" borderId="12" xfId="0" applyFont="1" applyFill="1" applyBorder="1" applyAlignment="1" applyProtection="1"/>
    <xf numFmtId="0" fontId="2" fillId="3" borderId="0" xfId="5195" applyFill="1" applyProtection="1"/>
    <xf numFmtId="0" fontId="2" fillId="3" borderId="0" xfId="5195" applyFill="1" applyBorder="1" applyProtection="1"/>
    <xf numFmtId="187" fontId="20" fillId="77" borderId="3" xfId="5196" applyNumberFormat="1" applyFont="1" applyFill="1" applyBorder="1" applyProtection="1"/>
    <xf numFmtId="187" fontId="246" fillId="14" borderId="3" xfId="5196" applyNumberFormat="1" applyFont="1" applyFill="1" applyBorder="1" applyProtection="1"/>
    <xf numFmtId="0" fontId="5" fillId="3" borderId="0" xfId="2" applyFont="1" applyFill="1" applyAlignment="1" applyProtection="1"/>
    <xf numFmtId="14" fontId="5" fillId="3" borderId="0" xfId="2" applyNumberFormat="1" applyFont="1" applyFill="1" applyAlignment="1" applyProtection="1">
      <alignment horizontal="center"/>
    </xf>
    <xf numFmtId="0" fontId="114" fillId="3" borderId="0" xfId="2" applyFont="1" applyFill="1" applyAlignment="1" applyProtection="1">
      <alignment horizontal="center"/>
    </xf>
    <xf numFmtId="4" fontId="19" fillId="3" borderId="0" xfId="2" applyNumberFormat="1" applyFont="1" applyFill="1" applyAlignment="1" applyProtection="1">
      <alignment horizontal="right"/>
    </xf>
    <xf numFmtId="0" fontId="127" fillId="3" borderId="0" xfId="0" applyFont="1" applyFill="1" applyAlignment="1" applyProtection="1"/>
    <xf numFmtId="0" fontId="127" fillId="3" borderId="0" xfId="5195" applyFont="1" applyFill="1" applyAlignment="1" applyProtection="1"/>
    <xf numFmtId="0" fontId="115" fillId="3" borderId="0" xfId="2" applyFont="1" applyFill="1" applyAlignment="1" applyProtection="1">
      <alignment horizontal="left"/>
    </xf>
    <xf numFmtId="179" fontId="5" fillId="3" borderId="0" xfId="2" applyNumberFormat="1" applyFont="1" applyFill="1" applyAlignment="1" applyProtection="1"/>
    <xf numFmtId="0" fontId="5" fillId="3" borderId="0" xfId="2" applyFont="1" applyFill="1" applyAlignment="1" applyProtection="1">
      <alignment horizontal="center"/>
    </xf>
    <xf numFmtId="14" fontId="5" fillId="3" borderId="0" xfId="2" applyNumberFormat="1" applyFont="1" applyFill="1" applyAlignment="1" applyProtection="1">
      <alignment horizontal="right"/>
    </xf>
    <xf numFmtId="4" fontId="5" fillId="3" borderId="0" xfId="2" applyNumberFormat="1" applyFont="1" applyFill="1" applyAlignment="1" applyProtection="1">
      <alignment horizontal="right"/>
    </xf>
    <xf numFmtId="0" fontId="22" fillId="7" borderId="13" xfId="2" applyFont="1" applyFill="1" applyBorder="1" applyAlignment="1" applyProtection="1">
      <alignment horizontal="center" vertical="center"/>
    </xf>
    <xf numFmtId="0" fontId="22" fillId="7" borderId="13" xfId="2" applyFont="1" applyFill="1" applyBorder="1" applyAlignment="1" applyProtection="1">
      <alignment horizontal="center" vertical="center" wrapText="1"/>
    </xf>
    <xf numFmtId="14" fontId="22" fillId="7" borderId="13" xfId="2" applyNumberFormat="1" applyFont="1" applyFill="1" applyBorder="1" applyAlignment="1" applyProtection="1">
      <alignment horizontal="center" vertical="center" wrapText="1"/>
    </xf>
    <xf numFmtId="14" fontId="22" fillId="7" borderId="14" xfId="2" applyNumberFormat="1" applyFont="1" applyFill="1" applyBorder="1" applyAlignment="1" applyProtection="1">
      <alignment horizontal="center" vertical="center" wrapText="1"/>
    </xf>
    <xf numFmtId="4" fontId="22" fillId="7" borderId="14" xfId="2" applyNumberFormat="1" applyFont="1" applyFill="1" applyBorder="1" applyAlignment="1" applyProtection="1">
      <alignment horizontal="center" vertical="center" wrapText="1"/>
    </xf>
    <xf numFmtId="14" fontId="22" fillId="7" borderId="13" xfId="2" quotePrefix="1" applyNumberFormat="1" applyFont="1" applyFill="1" applyBorder="1" applyAlignment="1" applyProtection="1">
      <alignment horizontal="center" vertical="center" wrapText="1"/>
    </xf>
    <xf numFmtId="4" fontId="22" fillId="7" borderId="13" xfId="2" applyNumberFormat="1" applyFont="1" applyFill="1" applyBorder="1" applyAlignment="1" applyProtection="1">
      <alignment horizontal="center" vertical="center" wrapText="1"/>
    </xf>
    <xf numFmtId="0" fontId="22" fillId="3" borderId="0" xfId="2" applyFont="1" applyFill="1" applyAlignment="1" applyProtection="1"/>
    <xf numFmtId="0" fontId="40" fillId="2" borderId="7" xfId="2" applyFont="1" applyFill="1" applyBorder="1" applyAlignment="1" applyProtection="1">
      <alignment horizontal="left"/>
    </xf>
    <xf numFmtId="165" fontId="5" fillId="0" borderId="97" xfId="0" applyNumberFormat="1" applyFont="1" applyBorder="1" applyProtection="1"/>
    <xf numFmtId="165" fontId="0" fillId="16" borderId="82" xfId="0" applyNumberFormat="1" applyFill="1" applyBorder="1" applyProtection="1"/>
    <xf numFmtId="169" fontId="0" fillId="0" borderId="13" xfId="0" applyNumberFormat="1" applyBorder="1" applyProtection="1"/>
    <xf numFmtId="0" fontId="11" fillId="3" borderId="3" xfId="0" quotePrefix="1" applyFont="1" applyFill="1" applyBorder="1" applyAlignment="1" applyProtection="1">
      <alignment horizontal="center" wrapText="1"/>
    </xf>
    <xf numFmtId="0" fontId="116" fillId="2" borderId="126" xfId="9" applyFont="1" applyFill="1" applyBorder="1" applyAlignment="1" applyProtection="1">
      <alignment horizontal="left"/>
    </xf>
    <xf numFmtId="0" fontId="116" fillId="2" borderId="126" xfId="9" applyFont="1" applyFill="1" applyBorder="1" applyAlignment="1" applyProtection="1">
      <alignment horizontal="center"/>
    </xf>
    <xf numFmtId="172" fontId="116" fillId="2" borderId="126" xfId="9" applyNumberFormat="1" applyFont="1" applyFill="1" applyBorder="1" applyAlignment="1" applyProtection="1">
      <alignment horizontal="center"/>
    </xf>
    <xf numFmtId="2" fontId="116" fillId="2" borderId="126" xfId="9" applyNumberFormat="1" applyFont="1" applyFill="1" applyBorder="1" applyAlignment="1" applyProtection="1">
      <alignment horizontal="right"/>
    </xf>
    <xf numFmtId="165" fontId="20" fillId="0" borderId="3" xfId="0" applyNumberFormat="1" applyFont="1" applyFill="1" applyBorder="1" applyAlignment="1" applyProtection="1"/>
    <xf numFmtId="165" fontId="20" fillId="0" borderId="101" xfId="0" applyNumberFormat="1" applyFont="1" applyFill="1" applyBorder="1" applyAlignment="1" applyProtection="1"/>
    <xf numFmtId="165" fontId="20" fillId="0" borderId="35" xfId="0" applyNumberFormat="1" applyFont="1" applyBorder="1" applyAlignment="1" applyProtection="1"/>
    <xf numFmtId="0" fontId="12" fillId="3" borderId="3" xfId="0" applyFont="1" applyFill="1" applyBorder="1" applyAlignment="1" applyProtection="1">
      <alignment vertical="top" wrapText="1"/>
    </xf>
    <xf numFmtId="0" fontId="11" fillId="3" borderId="3" xfId="0" quotePrefix="1" applyFont="1" applyFill="1" applyBorder="1" applyAlignment="1" applyProtection="1">
      <alignment horizontal="center" vertical="top" wrapText="1"/>
    </xf>
    <xf numFmtId="165" fontId="20" fillId="5" borderId="78" xfId="3" applyNumberFormat="1" applyFont="1" applyFill="1" applyBorder="1" applyAlignment="1" applyProtection="1"/>
    <xf numFmtId="165" fontId="20" fillId="5" borderId="48" xfId="3" applyNumberFormat="1" applyFont="1" applyFill="1" applyBorder="1" applyAlignment="1" applyProtection="1"/>
    <xf numFmtId="165" fontId="20" fillId="5" borderId="125" xfId="3" applyNumberFormat="1" applyFont="1" applyFill="1" applyBorder="1" applyAlignment="1" applyProtection="1"/>
    <xf numFmtId="165" fontId="0" fillId="2" borderId="35" xfId="0" applyNumberFormat="1" applyFill="1" applyBorder="1" applyProtection="1"/>
    <xf numFmtId="165" fontId="20" fillId="0" borderId="78" xfId="0" applyNumberFormat="1" applyFont="1" applyFill="1" applyBorder="1" applyAlignment="1" applyProtection="1"/>
    <xf numFmtId="165" fontId="20" fillId="0" borderId="3" xfId="0" applyNumberFormat="1" applyFont="1" applyBorder="1" applyAlignment="1" applyProtection="1"/>
    <xf numFmtId="165" fontId="20" fillId="0" borderId="45" xfId="1" applyNumberFormat="1" applyFill="1" applyBorder="1" applyProtection="1"/>
    <xf numFmtId="165" fontId="20" fillId="0" borderId="15" xfId="1" applyNumberFormat="1" applyFill="1" applyBorder="1" applyProtection="1"/>
    <xf numFmtId="165" fontId="20" fillId="0" borderId="110" xfId="1" applyNumberFormat="1" applyFill="1" applyBorder="1" applyProtection="1"/>
    <xf numFmtId="165" fontId="20" fillId="5" borderId="4" xfId="3" applyNumberFormat="1" applyFont="1" applyFill="1" applyBorder="1" applyAlignment="1" applyProtection="1"/>
    <xf numFmtId="165" fontId="20" fillId="5" borderId="3" xfId="3" applyNumberFormat="1" applyFont="1" applyFill="1" applyBorder="1" applyAlignment="1" applyProtection="1"/>
    <xf numFmtId="165" fontId="20" fillId="5" borderId="50" xfId="3" applyNumberFormat="1" applyFont="1" applyFill="1" applyBorder="1" applyAlignment="1" applyProtection="1"/>
    <xf numFmtId="165" fontId="0" fillId="2" borderId="173" xfId="0" applyNumberFormat="1" applyFill="1" applyBorder="1" applyProtection="1"/>
    <xf numFmtId="165" fontId="42" fillId="0" borderId="35" xfId="0" applyNumberFormat="1" applyFont="1" applyBorder="1" applyAlignment="1" applyProtection="1"/>
    <xf numFmtId="165" fontId="20" fillId="0" borderId="4" xfId="0" applyNumberFormat="1" applyFont="1" applyFill="1" applyBorder="1" applyAlignment="1" applyProtection="1"/>
    <xf numFmtId="165" fontId="20" fillId="0" borderId="16" xfId="1" applyNumberFormat="1" applyFill="1" applyBorder="1" applyProtection="1"/>
    <xf numFmtId="165" fontId="20" fillId="0" borderId="3" xfId="1" applyNumberFormat="1" applyFill="1" applyBorder="1" applyProtection="1"/>
    <xf numFmtId="165" fontId="20" fillId="0" borderId="4" xfId="1" applyNumberFormat="1" applyFill="1" applyBorder="1" applyProtection="1"/>
    <xf numFmtId="165" fontId="0" fillId="16" borderId="114" xfId="0" applyNumberFormat="1" applyFill="1" applyBorder="1" applyProtection="1"/>
    <xf numFmtId="165" fontId="20" fillId="0" borderId="24" xfId="1" applyNumberFormat="1" applyFill="1" applyBorder="1" applyProtection="1"/>
    <xf numFmtId="165" fontId="42" fillId="0" borderId="57" xfId="0" applyNumberFormat="1" applyFont="1" applyBorder="1" applyAlignment="1" applyProtection="1"/>
    <xf numFmtId="3" fontId="26" fillId="6" borderId="3" xfId="0" applyNumberFormat="1" applyFont="1" applyFill="1" applyBorder="1" applyAlignment="1" applyProtection="1">
      <alignment horizontal="right" vertical="top" wrapText="1"/>
    </xf>
    <xf numFmtId="165" fontId="0" fillId="0" borderId="97" xfId="0" applyNumberFormat="1" applyBorder="1" applyProtection="1"/>
    <xf numFmtId="165" fontId="20" fillId="0" borderId="48" xfId="1" applyNumberFormat="1" applyFill="1" applyBorder="1" applyProtection="1"/>
    <xf numFmtId="165" fontId="20" fillId="0" borderId="43" xfId="1" applyNumberFormat="1" applyFill="1" applyBorder="1" applyProtection="1"/>
    <xf numFmtId="49" fontId="5" fillId="2" borderId="35" xfId="0" applyNumberFormat="1" applyFont="1" applyFill="1" applyBorder="1" applyProtection="1"/>
    <xf numFmtId="49" fontId="68" fillId="0" borderId="35" xfId="0" applyNumberFormat="1" applyFont="1" applyBorder="1" applyAlignment="1" applyProtection="1">
      <alignment horizontal="center"/>
    </xf>
    <xf numFmtId="165" fontId="42" fillId="0" borderId="64" xfId="0" applyNumberFormat="1" applyFont="1" applyFill="1" applyBorder="1" applyAlignment="1" applyProtection="1"/>
    <xf numFmtId="165" fontId="42" fillId="0" borderId="86" xfId="0" applyNumberFormat="1" applyFont="1" applyFill="1" applyBorder="1" applyAlignment="1" applyProtection="1"/>
    <xf numFmtId="165" fontId="20" fillId="0" borderId="6" xfId="1" applyNumberFormat="1" applyFill="1" applyBorder="1" applyProtection="1"/>
    <xf numFmtId="165" fontId="20" fillId="2" borderId="13" xfId="0" applyNumberFormat="1" applyFont="1" applyFill="1" applyBorder="1" applyProtection="1"/>
    <xf numFmtId="49" fontId="0" fillId="2" borderId="1" xfId="0" applyNumberFormat="1" applyFill="1" applyBorder="1" applyProtection="1"/>
    <xf numFmtId="165" fontId="0" fillId="2" borderId="1" xfId="0" applyNumberFormat="1" applyFill="1" applyBorder="1" applyProtection="1"/>
    <xf numFmtId="49" fontId="20" fillId="0" borderId="1" xfId="0" applyNumberFormat="1" applyFont="1" applyBorder="1" applyAlignment="1" applyProtection="1">
      <alignment horizontal="center"/>
    </xf>
    <xf numFmtId="165" fontId="20" fillId="0" borderId="75" xfId="1" applyNumberFormat="1" applyFill="1" applyBorder="1" applyProtection="1"/>
    <xf numFmtId="165" fontId="20" fillId="0" borderId="35" xfId="1" applyNumberFormat="1" applyFill="1" applyBorder="1" applyProtection="1"/>
    <xf numFmtId="165" fontId="20" fillId="0" borderId="53" xfId="1" applyNumberFormat="1" applyFill="1" applyBorder="1" applyProtection="1"/>
    <xf numFmtId="165" fontId="20" fillId="5" borderId="53" xfId="3" applyNumberFormat="1" applyFont="1" applyFill="1" applyBorder="1" applyAlignment="1" applyProtection="1"/>
    <xf numFmtId="165" fontId="20" fillId="5" borderId="35" xfId="3" applyNumberFormat="1" applyFont="1" applyFill="1" applyBorder="1" applyAlignment="1" applyProtection="1"/>
    <xf numFmtId="165" fontId="20" fillId="5" borderId="51" xfId="3" applyNumberFormat="1" applyFont="1" applyFill="1" applyBorder="1" applyAlignment="1" applyProtection="1"/>
    <xf numFmtId="49" fontId="0" fillId="0" borderId="6" xfId="0" applyNumberFormat="1" applyBorder="1" applyProtection="1"/>
    <xf numFmtId="165" fontId="20" fillId="0" borderId="55" xfId="0" applyNumberFormat="1" applyFont="1" applyFill="1" applyBorder="1" applyAlignment="1" applyProtection="1"/>
    <xf numFmtId="165" fontId="42" fillId="2" borderId="3" xfId="0" applyNumberFormat="1" applyFont="1" applyFill="1" applyBorder="1" applyAlignment="1" applyProtection="1"/>
    <xf numFmtId="165" fontId="22" fillId="0" borderId="102" xfId="0" applyNumberFormat="1" applyFont="1" applyFill="1" applyBorder="1" applyAlignment="1" applyProtection="1"/>
    <xf numFmtId="165" fontId="20" fillId="0" borderId="79" xfId="1" applyNumberFormat="1" applyFill="1" applyBorder="1" applyProtection="1"/>
    <xf numFmtId="165" fontId="0" fillId="5" borderId="173" xfId="0" applyNumberFormat="1" applyFill="1" applyBorder="1" applyProtection="1"/>
    <xf numFmtId="165" fontId="42" fillId="2" borderId="35" xfId="0" applyNumberFormat="1" applyFont="1" applyFill="1" applyBorder="1" applyAlignment="1" applyProtection="1"/>
    <xf numFmtId="165" fontId="42" fillId="2" borderId="57" xfId="0" applyNumberFormat="1" applyFont="1" applyFill="1" applyBorder="1" applyAlignment="1" applyProtection="1"/>
    <xf numFmtId="165" fontId="42" fillId="0" borderId="87" xfId="0" applyNumberFormat="1" applyFont="1" applyFill="1" applyBorder="1" applyAlignment="1" applyProtection="1"/>
    <xf numFmtId="165" fontId="20" fillId="0" borderId="26" xfId="1" applyNumberFormat="1" applyFill="1" applyBorder="1" applyProtection="1"/>
    <xf numFmtId="165" fontId="42" fillId="2" borderId="2" xfId="0" applyNumberFormat="1" applyFont="1" applyFill="1" applyBorder="1" applyAlignment="1" applyProtection="1"/>
    <xf numFmtId="49" fontId="0" fillId="0" borderId="18" xfId="0" applyNumberFormat="1" applyBorder="1" applyProtection="1"/>
    <xf numFmtId="165" fontId="0" fillId="0" borderId="30" xfId="0" applyNumberFormat="1" applyBorder="1" applyProtection="1"/>
    <xf numFmtId="165" fontId="0" fillId="16" borderId="42" xfId="0" applyNumberFormat="1" applyFill="1" applyBorder="1" applyProtection="1"/>
    <xf numFmtId="49" fontId="6" fillId="15" borderId="13" xfId="0" applyNumberFormat="1" applyFont="1" applyFill="1" applyBorder="1" applyAlignment="1" applyProtection="1">
      <alignment wrapText="1"/>
    </xf>
    <xf numFmtId="165" fontId="0" fillId="15" borderId="46" xfId="0" applyNumberFormat="1" applyFill="1" applyBorder="1" applyAlignment="1" applyProtection="1"/>
    <xf numFmtId="0" fontId="0" fillId="0" borderId="38" xfId="0" applyBorder="1" applyAlignment="1" applyProtection="1"/>
    <xf numFmtId="165" fontId="20" fillId="0" borderId="22" xfId="1" applyNumberFormat="1" applyFill="1" applyBorder="1" applyProtection="1"/>
    <xf numFmtId="49" fontId="0" fillId="0" borderId="50" xfId="0" applyNumberFormat="1" applyBorder="1" applyProtection="1"/>
    <xf numFmtId="165" fontId="5" fillId="0" borderId="45" xfId="1" applyNumberFormat="1" applyFont="1" applyFill="1" applyBorder="1" applyProtection="1"/>
    <xf numFmtId="165" fontId="5" fillId="0" borderId="25" xfId="0" applyNumberFormat="1" applyFont="1" applyBorder="1" applyProtection="1"/>
    <xf numFmtId="165" fontId="5" fillId="0" borderId="16" xfId="1" applyNumberFormat="1" applyFont="1" applyFill="1" applyBorder="1" applyProtection="1"/>
    <xf numFmtId="165" fontId="5" fillId="0" borderId="24" xfId="0" applyNumberFormat="1" applyFont="1" applyBorder="1" applyProtection="1"/>
    <xf numFmtId="165" fontId="0" fillId="0" borderId="16" xfId="0" applyNumberFormat="1" applyBorder="1" applyProtection="1"/>
    <xf numFmtId="165" fontId="0" fillId="0" borderId="24" xfId="0" applyNumberFormat="1" applyBorder="1" applyProtection="1"/>
    <xf numFmtId="0" fontId="40" fillId="2" borderId="6" xfId="2" applyFont="1" applyFill="1" applyBorder="1" applyAlignment="1" applyProtection="1">
      <alignment horizontal="left"/>
    </xf>
    <xf numFmtId="165" fontId="0" fillId="0" borderId="17" xfId="0" applyNumberFormat="1" applyBorder="1" applyProtection="1"/>
    <xf numFmtId="165" fontId="0" fillId="0" borderId="80" xfId="0" applyNumberFormat="1" applyBorder="1" applyProtection="1"/>
    <xf numFmtId="49" fontId="0" fillId="2" borderId="48" xfId="0" applyNumberFormat="1" applyFill="1" applyBorder="1" applyProtection="1"/>
    <xf numFmtId="165" fontId="0" fillId="2" borderId="48" xfId="0" applyNumberFormat="1" applyFill="1" applyBorder="1" applyProtection="1"/>
    <xf numFmtId="49" fontId="20" fillId="0" borderId="48" xfId="0" applyNumberFormat="1" applyFont="1" applyBorder="1" applyAlignment="1" applyProtection="1">
      <alignment horizontal="center"/>
    </xf>
    <xf numFmtId="1" fontId="40" fillId="2" borderId="51" xfId="0" applyNumberFormat="1" applyFont="1" applyFill="1" applyBorder="1" applyAlignment="1" applyProtection="1">
      <alignment horizontal="left"/>
    </xf>
    <xf numFmtId="0" fontId="0" fillId="0" borderId="53" xfId="0" applyBorder="1" applyAlignment="1" applyProtection="1">
      <alignment horizontal="left"/>
    </xf>
    <xf numFmtId="1" fontId="40" fillId="2" borderId="56" xfId="0" applyNumberFormat="1" applyFont="1" applyFill="1" applyBorder="1" applyAlignment="1" applyProtection="1">
      <alignment horizontal="left"/>
    </xf>
    <xf numFmtId="0" fontId="0" fillId="0" borderId="55" xfId="0" applyBorder="1" applyAlignment="1" applyProtection="1">
      <alignment horizontal="left"/>
    </xf>
    <xf numFmtId="165" fontId="20" fillId="0" borderId="45" xfId="1" applyNumberFormat="1" applyFont="1" applyFill="1" applyBorder="1" applyProtection="1"/>
    <xf numFmtId="165" fontId="20" fillId="0" borderId="15" xfId="1" applyNumberFormat="1" applyFont="1" applyFill="1" applyBorder="1" applyProtection="1"/>
    <xf numFmtId="165" fontId="20" fillId="0" borderId="110" xfId="1" applyNumberFormat="1" applyFont="1" applyFill="1" applyBorder="1" applyProtection="1"/>
    <xf numFmtId="165" fontId="20" fillId="0" borderId="82" xfId="1" applyNumberFormat="1" applyFill="1" applyBorder="1" applyProtection="1"/>
    <xf numFmtId="165" fontId="20" fillId="0" borderId="16" xfId="1" applyNumberFormat="1" applyFont="1" applyFill="1" applyBorder="1" applyProtection="1"/>
    <xf numFmtId="165" fontId="20" fillId="0" borderId="3" xfId="1" applyNumberFormat="1" applyFont="1" applyFill="1" applyBorder="1" applyProtection="1"/>
    <xf numFmtId="165" fontId="20" fillId="0" borderId="4" xfId="1" applyNumberFormat="1" applyFont="1" applyFill="1" applyBorder="1" applyProtection="1"/>
    <xf numFmtId="165" fontId="42" fillId="0" borderId="3" xfId="0" applyNumberFormat="1" applyFont="1" applyBorder="1" applyAlignment="1" applyProtection="1"/>
    <xf numFmtId="165" fontId="22" fillId="0" borderId="87" xfId="0" applyNumberFormat="1" applyFont="1" applyFill="1" applyBorder="1" applyAlignment="1" applyProtection="1"/>
    <xf numFmtId="165" fontId="20" fillId="0" borderId="76" xfId="1" applyNumberFormat="1" applyFill="1" applyBorder="1" applyProtection="1"/>
    <xf numFmtId="165" fontId="20" fillId="0" borderId="1" xfId="1" applyNumberFormat="1" applyFill="1" applyBorder="1" applyProtection="1"/>
    <xf numFmtId="165" fontId="20" fillId="0" borderId="0" xfId="1" applyNumberFormat="1" applyFill="1" applyBorder="1" applyProtection="1"/>
    <xf numFmtId="0" fontId="20" fillId="0" borderId="23" xfId="0" applyFont="1" applyFill="1" applyBorder="1" applyAlignment="1" applyProtection="1">
      <alignment horizontal="left"/>
    </xf>
    <xf numFmtId="0" fontId="20" fillId="0" borderId="24" xfId="0" applyFont="1" applyFill="1" applyBorder="1" applyAlignment="1" applyProtection="1">
      <alignment horizontal="left"/>
    </xf>
    <xf numFmtId="165" fontId="20" fillId="0" borderId="39" xfId="1" applyNumberFormat="1" applyFill="1" applyBorder="1" applyProtection="1"/>
    <xf numFmtId="165" fontId="20" fillId="0" borderId="40" xfId="1" applyNumberFormat="1" applyFill="1" applyBorder="1" applyProtection="1"/>
    <xf numFmtId="165" fontId="20" fillId="0" borderId="41" xfId="1" applyNumberFormat="1" applyFill="1" applyBorder="1" applyProtection="1"/>
    <xf numFmtId="0" fontId="20" fillId="0" borderId="31" xfId="0" applyFont="1" applyFill="1" applyBorder="1" applyAlignment="1" applyProtection="1">
      <alignment horizontal="left"/>
    </xf>
    <xf numFmtId="0" fontId="20" fillId="0" borderId="19" xfId="0" applyFont="1" applyFill="1" applyBorder="1" applyAlignment="1" applyProtection="1">
      <alignment horizontal="left"/>
    </xf>
    <xf numFmtId="165" fontId="25" fillId="0" borderId="105" xfId="0" applyNumberFormat="1" applyFont="1" applyFill="1" applyBorder="1" applyAlignment="1" applyProtection="1"/>
    <xf numFmtId="165" fontId="25" fillId="0" borderId="87" xfId="0" applyNumberFormat="1" applyFont="1" applyFill="1" applyBorder="1" applyAlignment="1" applyProtection="1"/>
    <xf numFmtId="165" fontId="25" fillId="0" borderId="102" xfId="0" applyNumberFormat="1" applyFont="1" applyFill="1" applyBorder="1" applyAlignment="1" applyProtection="1"/>
    <xf numFmtId="0" fontId="20" fillId="7" borderId="13" xfId="2" applyFont="1" applyFill="1" applyBorder="1" applyAlignment="1" applyProtection="1"/>
    <xf numFmtId="0" fontId="20" fillId="7" borderId="13" xfId="2" applyFont="1" applyFill="1" applyBorder="1" applyAlignment="1" applyProtection="1">
      <alignment horizontal="center"/>
    </xf>
    <xf numFmtId="14" fontId="20" fillId="7" borderId="13" xfId="2" applyNumberFormat="1" applyFont="1" applyFill="1" applyBorder="1" applyAlignment="1" applyProtection="1">
      <alignment horizontal="center"/>
    </xf>
    <xf numFmtId="165" fontId="42" fillId="0" borderId="48" xfId="0" applyNumberFormat="1" applyFont="1" applyBorder="1" applyAlignment="1" applyProtection="1"/>
    <xf numFmtId="4" fontId="20" fillId="2" borderId="3" xfId="2" applyNumberFormat="1" applyFont="1" applyFill="1" applyBorder="1" applyAlignment="1" applyProtection="1">
      <alignment horizontal="right"/>
    </xf>
    <xf numFmtId="165" fontId="9" fillId="0" borderId="87" xfId="0" applyNumberFormat="1" applyFont="1" applyFill="1" applyBorder="1" applyAlignment="1" applyProtection="1"/>
    <xf numFmtId="165" fontId="42" fillId="0" borderId="1" xfId="0" applyNumberFormat="1" applyFont="1" applyBorder="1" applyAlignment="1" applyProtection="1"/>
    <xf numFmtId="165" fontId="9" fillId="0" borderId="78" xfId="0" applyNumberFormat="1" applyFont="1" applyFill="1" applyBorder="1" applyAlignment="1" applyProtection="1">
      <alignment horizontal="center"/>
    </xf>
    <xf numFmtId="165" fontId="9" fillId="0" borderId="82" xfId="0" applyNumberFormat="1" applyFont="1" applyFill="1" applyBorder="1" applyAlignment="1" applyProtection="1">
      <alignment horizontal="center"/>
    </xf>
    <xf numFmtId="165" fontId="42" fillId="0" borderId="6" xfId="0" applyNumberFormat="1" applyFont="1" applyFill="1" applyBorder="1" applyAlignment="1" applyProtection="1">
      <alignment horizontal="right"/>
    </xf>
    <xf numFmtId="165" fontId="42" fillId="0" borderId="18" xfId="0" applyNumberFormat="1" applyFont="1" applyFill="1" applyBorder="1" applyAlignment="1" applyProtection="1">
      <alignment horizontal="right"/>
    </xf>
    <xf numFmtId="0" fontId="12" fillId="80" borderId="3" xfId="0" applyFont="1" applyFill="1" applyBorder="1" applyAlignment="1" applyProtection="1">
      <alignment wrapText="1"/>
    </xf>
    <xf numFmtId="165" fontId="22" fillId="6" borderId="79" xfId="1" applyNumberFormat="1" applyFont="1" applyFill="1" applyBorder="1" applyProtection="1"/>
    <xf numFmtId="165" fontId="22" fillId="6" borderId="82" xfId="1" applyNumberFormat="1" applyFont="1" applyFill="1" applyBorder="1" applyProtection="1"/>
    <xf numFmtId="0" fontId="22" fillId="3" borderId="41" xfId="0" applyFont="1" applyFill="1" applyBorder="1" applyAlignment="1" applyProtection="1">
      <alignment wrapText="1"/>
    </xf>
    <xf numFmtId="165" fontId="22" fillId="3" borderId="165" xfId="1" applyNumberFormat="1" applyFont="1" applyFill="1" applyBorder="1" applyAlignment="1" applyProtection="1">
      <alignment horizontal="center" vertical="center" wrapText="1"/>
    </xf>
    <xf numFmtId="165" fontId="22" fillId="6" borderId="13" xfId="0" applyNumberFormat="1" applyFont="1" applyFill="1" applyBorder="1" applyAlignment="1" applyProtection="1"/>
    <xf numFmtId="0" fontId="128" fillId="12" borderId="3" xfId="0" applyFont="1" applyFill="1" applyBorder="1" applyAlignment="1" applyProtection="1">
      <alignment horizontal="right" vertical="center"/>
      <protection hidden="1"/>
    </xf>
    <xf numFmtId="17" fontId="128" fillId="12" borderId="3" xfId="0" applyNumberFormat="1"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locked="0"/>
    </xf>
    <xf numFmtId="0" fontId="11" fillId="2" borderId="6" xfId="0" applyFont="1" applyFill="1" applyBorder="1" applyAlignment="1" applyProtection="1">
      <alignment horizontal="center"/>
      <protection locked="0"/>
    </xf>
    <xf numFmtId="0" fontId="11" fillId="2" borderId="18" xfId="0" applyFont="1" applyFill="1" applyBorder="1" applyAlignment="1" applyProtection="1">
      <alignment horizontal="center"/>
      <protection locked="0"/>
    </xf>
    <xf numFmtId="0" fontId="11" fillId="2" borderId="13" xfId="0" applyFont="1" applyFill="1" applyBorder="1" applyAlignment="1" applyProtection="1">
      <alignment horizontal="center"/>
      <protection locked="0"/>
    </xf>
    <xf numFmtId="3" fontId="257" fillId="3" borderId="0" xfId="1" applyNumberFormat="1" applyFont="1" applyFill="1" applyProtection="1"/>
    <xf numFmtId="0" fontId="20" fillId="3" borderId="7" xfId="1" applyFont="1" applyFill="1" applyBorder="1" applyAlignment="1" applyProtection="1">
      <alignment horizontal="center" vertical="center" wrapText="1"/>
    </xf>
    <xf numFmtId="3" fontId="20" fillId="3" borderId="46" xfId="1" applyNumberFormat="1" applyFont="1" applyFill="1" applyBorder="1" applyAlignment="1" applyProtection="1">
      <alignment horizontal="center" vertical="center" wrapText="1"/>
    </xf>
    <xf numFmtId="0" fontId="6" fillId="3" borderId="12" xfId="0" applyFont="1" applyFill="1" applyBorder="1" applyAlignment="1" applyProtection="1">
      <alignment horizontal="center"/>
    </xf>
    <xf numFmtId="165" fontId="20" fillId="3" borderId="0" xfId="1" applyNumberFormat="1" applyFont="1" applyFill="1" applyBorder="1" applyAlignment="1" applyProtection="1">
      <alignment horizontal="center" vertical="center" wrapText="1"/>
    </xf>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1" fontId="64" fillId="3" borderId="4" xfId="0" applyNumberFormat="1" applyFont="1" applyFill="1" applyBorder="1" applyAlignment="1" applyProtection="1">
      <alignment horizontal="left"/>
    </xf>
    <xf numFmtId="0" fontId="45" fillId="3" borderId="0" xfId="0" applyNumberFormat="1" applyFont="1" applyFill="1" applyBorder="1" applyAlignment="1" applyProtection="1">
      <alignment horizontal="left"/>
    </xf>
    <xf numFmtId="0" fontId="12" fillId="3" borderId="4" xfId="0" applyFont="1" applyFill="1" applyBorder="1" applyProtection="1"/>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165" fontId="9" fillId="3" borderId="0"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0" fontId="20" fillId="3" borderId="11" xfId="0" applyNumberFormat="1" applyFont="1" applyFill="1" applyBorder="1" applyAlignment="1" applyProtection="1">
      <alignment horizontal="right" vertical="center"/>
    </xf>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xf numFmtId="0" fontId="11" fillId="2" borderId="10" xfId="0" applyFont="1" applyFill="1" applyBorder="1" applyAlignment="1" applyProtection="1">
      <alignment horizontal="center"/>
    </xf>
    <xf numFmtId="0" fontId="11" fillId="2" borderId="6"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3" xfId="0" applyFont="1" applyFill="1" applyBorder="1" applyAlignment="1" applyProtection="1">
      <alignment horizontal="center"/>
    </xf>
    <xf numFmtId="0" fontId="12" fillId="0" borderId="3" xfId="0" applyFont="1" applyFill="1" applyBorder="1" applyAlignment="1" applyProtection="1">
      <alignment wrapText="1"/>
      <protection locked="0"/>
    </xf>
    <xf numFmtId="0" fontId="22" fillId="8" borderId="10" xfId="0" applyFont="1" applyFill="1" applyBorder="1" applyAlignment="1" applyProtection="1">
      <alignment horizontal="center"/>
    </xf>
    <xf numFmtId="0" fontId="245" fillId="8" borderId="38" xfId="0" applyFont="1" applyFill="1" applyBorder="1" applyAlignment="1" applyProtection="1">
      <alignment horizontal="left"/>
    </xf>
    <xf numFmtId="165" fontId="22" fillId="3" borderId="46" xfId="1" applyNumberFormat="1" applyFont="1" applyFill="1" applyBorder="1" applyAlignment="1" applyProtection="1">
      <alignment horizontal="center" vertical="center" wrapText="1"/>
    </xf>
    <xf numFmtId="165" fontId="22" fillId="3" borderId="32" xfId="1" applyNumberFormat="1" applyFont="1" applyFill="1" applyBorder="1" applyAlignment="1" applyProtection="1">
      <alignment horizontal="center" vertical="center" wrapText="1"/>
    </xf>
    <xf numFmtId="1" fontId="22" fillId="3" borderId="34" xfId="0" applyNumberFormat="1" applyFont="1" applyFill="1" applyBorder="1" applyAlignment="1" applyProtection="1">
      <alignment horizontal="center"/>
    </xf>
    <xf numFmtId="165" fontId="20" fillId="81" borderId="97" xfId="3" applyNumberFormat="1" applyFont="1" applyFill="1" applyBorder="1" applyAlignment="1" applyProtection="1">
      <protection locked="0"/>
    </xf>
    <xf numFmtId="165" fontId="20" fillId="81" borderId="47" xfId="3" applyNumberFormat="1" applyFont="1" applyFill="1" applyBorder="1" applyAlignment="1" applyProtection="1">
      <protection locked="0"/>
    </xf>
    <xf numFmtId="165" fontId="20" fillId="81" borderId="114" xfId="3" applyNumberFormat="1" applyFont="1" applyFill="1" applyBorder="1" applyAlignment="1" applyProtection="1">
      <protection locked="0"/>
    </xf>
    <xf numFmtId="165" fontId="22" fillId="15" borderId="97" xfId="1" applyNumberFormat="1" applyFont="1" applyFill="1" applyBorder="1" applyProtection="1"/>
    <xf numFmtId="165" fontId="22" fillId="15" borderId="114" xfId="1" applyNumberFormat="1" applyFont="1" applyFill="1" applyBorder="1" applyProtection="1"/>
    <xf numFmtId="165" fontId="20" fillId="82" borderId="78" xfId="3" applyNumberFormat="1" applyFont="1" applyFill="1" applyBorder="1" applyAlignment="1" applyProtection="1">
      <protection locked="0"/>
    </xf>
    <xf numFmtId="165" fontId="20" fillId="82" borderId="48" xfId="3" applyNumberFormat="1" applyFont="1" applyFill="1" applyBorder="1" applyAlignment="1" applyProtection="1">
      <protection locked="0"/>
    </xf>
    <xf numFmtId="165" fontId="20" fillId="82" borderId="125" xfId="3" applyNumberFormat="1" applyFont="1" applyFill="1" applyBorder="1" applyAlignment="1" applyProtection="1">
      <protection locked="0"/>
    </xf>
    <xf numFmtId="0" fontId="20" fillId="3" borderId="26" xfId="0" applyFont="1" applyFill="1" applyBorder="1" applyAlignment="1" applyProtection="1">
      <alignment horizontal="left"/>
    </xf>
    <xf numFmtId="0" fontId="22" fillId="15" borderId="14" xfId="0" applyFont="1" applyFill="1" applyBorder="1" applyProtection="1"/>
    <xf numFmtId="165" fontId="22" fillId="15" borderId="160" xfId="0" applyNumberFormat="1" applyFont="1" applyFill="1" applyBorder="1" applyAlignment="1" applyProtection="1"/>
    <xf numFmtId="165" fontId="22" fillId="15" borderId="13" xfId="0" applyNumberFormat="1" applyFont="1" applyFill="1" applyBorder="1" applyAlignment="1" applyProtection="1"/>
    <xf numFmtId="1" fontId="22" fillId="3" borderId="10" xfId="0" applyNumberFormat="1" applyFont="1" applyFill="1" applyBorder="1" applyAlignment="1" applyProtection="1">
      <alignment horizontal="center"/>
    </xf>
    <xf numFmtId="1" fontId="22" fillId="3" borderId="6" xfId="0" applyNumberFormat="1" applyFont="1" applyFill="1" applyBorder="1" applyAlignment="1" applyProtection="1">
      <alignment horizontal="center"/>
    </xf>
    <xf numFmtId="0" fontId="20" fillId="3" borderId="114" xfId="0" applyFont="1" applyFill="1" applyBorder="1" applyAlignment="1" applyProtection="1">
      <alignment horizontal="left"/>
    </xf>
    <xf numFmtId="1" fontId="22" fillId="3" borderId="18" xfId="0" applyNumberFormat="1" applyFont="1" applyFill="1" applyBorder="1" applyAlignment="1" applyProtection="1">
      <alignment horizontal="center"/>
    </xf>
    <xf numFmtId="0" fontId="20" fillId="16" borderId="26" xfId="0" applyFont="1" applyFill="1" applyBorder="1" applyAlignment="1" applyProtection="1">
      <alignment horizontal="left"/>
    </xf>
    <xf numFmtId="0" fontId="22" fillId="3" borderId="14" xfId="0" applyFont="1" applyFill="1" applyBorder="1" applyProtection="1"/>
    <xf numFmtId="165" fontId="22" fillId="3" borderId="28" xfId="1" applyNumberFormat="1" applyFont="1" applyFill="1" applyBorder="1" applyAlignment="1" applyProtection="1">
      <alignment horizontal="center" vertical="center" wrapText="1"/>
    </xf>
    <xf numFmtId="165" fontId="22" fillId="3" borderId="31" xfId="1" applyNumberFormat="1" applyFont="1" applyFill="1" applyBorder="1" applyAlignment="1" applyProtection="1">
      <alignment horizontal="center" vertical="center" wrapText="1"/>
    </xf>
    <xf numFmtId="165" fontId="22" fillId="3" borderId="25" xfId="1" applyNumberFormat="1" applyFont="1" applyFill="1" applyBorder="1" applyAlignment="1" applyProtection="1">
      <alignment horizontal="center" vertical="center" wrapText="1"/>
    </xf>
    <xf numFmtId="165" fontId="22" fillId="6" borderId="182" xfId="0" applyNumberFormat="1" applyFont="1" applyFill="1" applyBorder="1" applyAlignment="1" applyProtection="1"/>
    <xf numFmtId="165" fontId="22" fillId="6" borderId="12" xfId="0" applyNumberFormat="1" applyFont="1" applyFill="1" applyBorder="1" applyAlignment="1" applyProtection="1"/>
    <xf numFmtId="1" fontId="22" fillId="3" borderId="8" xfId="0" applyNumberFormat="1" applyFont="1" applyFill="1" applyBorder="1" applyAlignment="1" applyProtection="1">
      <alignment horizontal="center"/>
    </xf>
    <xf numFmtId="1" fontId="22" fillId="15" borderId="0" xfId="0" applyNumberFormat="1" applyFont="1" applyFill="1" applyBorder="1" applyAlignment="1" applyProtection="1">
      <alignment horizontal="center"/>
    </xf>
    <xf numFmtId="0" fontId="22" fillId="15" borderId="0" xfId="0" applyFont="1" applyFill="1" applyBorder="1" applyProtection="1"/>
    <xf numFmtId="165" fontId="250" fillId="15" borderId="0" xfId="0" applyNumberFormat="1" applyFont="1" applyFill="1" applyBorder="1" applyAlignment="1" applyProtection="1"/>
    <xf numFmtId="165" fontId="22" fillId="15" borderId="0" xfId="1" applyNumberFormat="1" applyFont="1" applyFill="1" applyBorder="1" applyProtection="1"/>
    <xf numFmtId="2" fontId="20" fillId="15" borderId="0" xfId="0" applyNumberFormat="1" applyFont="1" applyFill="1" applyBorder="1" applyProtection="1"/>
    <xf numFmtId="165" fontId="22" fillId="15" borderId="0" xfId="0" applyNumberFormat="1" applyFont="1" applyFill="1" applyBorder="1" applyAlignment="1" applyProtection="1"/>
    <xf numFmtId="0" fontId="22" fillId="8" borderId="7" xfId="0" applyFont="1" applyFill="1" applyBorder="1" applyAlignment="1" applyProtection="1">
      <alignment horizontal="center"/>
    </xf>
    <xf numFmtId="0" fontId="245" fillId="8" borderId="38" xfId="0" applyFont="1" applyFill="1" applyBorder="1" applyAlignment="1" applyProtection="1">
      <alignment horizontal="center"/>
    </xf>
    <xf numFmtId="0" fontId="20" fillId="15" borderId="26" xfId="0" applyFont="1" applyFill="1" applyBorder="1" applyAlignment="1" applyProtection="1">
      <alignment horizontal="left"/>
    </xf>
    <xf numFmtId="1" fontId="22" fillId="3" borderId="13" xfId="0" applyNumberFormat="1" applyFont="1" applyFill="1" applyBorder="1" applyAlignment="1" applyProtection="1">
      <alignment horizontal="center"/>
    </xf>
    <xf numFmtId="0" fontId="20" fillId="15" borderId="114" xfId="0" applyFont="1" applyFill="1" applyBorder="1" applyAlignment="1" applyProtection="1">
      <alignment horizontal="left"/>
    </xf>
    <xf numFmtId="0" fontId="22" fillId="3" borderId="14" xfId="0" applyFont="1" applyFill="1" applyBorder="1" applyAlignment="1" applyProtection="1">
      <alignment wrapText="1"/>
    </xf>
    <xf numFmtId="165" fontId="88" fillId="3" borderId="7" xfId="1" applyNumberFormat="1" applyFont="1" applyFill="1" applyBorder="1" applyAlignment="1" applyProtection="1">
      <alignment horizontal="center" vertical="center" wrapText="1"/>
    </xf>
    <xf numFmtId="0" fontId="7" fillId="3" borderId="0" xfId="5195" applyFont="1" applyFill="1" applyAlignment="1" applyProtection="1">
      <alignment horizontal="left"/>
    </xf>
    <xf numFmtId="0" fontId="11" fillId="3" borderId="0" xfId="5195" applyFont="1" applyFill="1" applyProtection="1"/>
    <xf numFmtId="0" fontId="12" fillId="3" borderId="0" xfId="5195" applyFont="1" applyFill="1" applyProtection="1"/>
    <xf numFmtId="0" fontId="63" fillId="3" borderId="0" xfId="5195" applyFont="1" applyFill="1" applyProtection="1"/>
    <xf numFmtId="17" fontId="6" fillId="3" borderId="0" xfId="5195" applyNumberFormat="1" applyFont="1" applyFill="1" applyAlignment="1" applyProtection="1">
      <alignment horizontal="left"/>
    </xf>
    <xf numFmtId="0" fontId="1" fillId="0" borderId="0" xfId="5195" applyFont="1" applyProtection="1"/>
    <xf numFmtId="0" fontId="6" fillId="3" borderId="0" xfId="5195" applyFont="1" applyFill="1" applyAlignment="1" applyProtection="1">
      <alignment horizontal="right"/>
    </xf>
    <xf numFmtId="17" fontId="6" fillId="3" borderId="0" xfId="5195" applyNumberFormat="1" applyFont="1" applyFill="1" applyAlignment="1" applyProtection="1">
      <alignment horizontal="right"/>
    </xf>
    <xf numFmtId="0" fontId="2" fillId="0" borderId="0" xfId="5195" applyFill="1" applyProtection="1"/>
    <xf numFmtId="0" fontId="7" fillId="3" borderId="0" xfId="5195" applyFont="1" applyFill="1" applyProtection="1"/>
    <xf numFmtId="0" fontId="20" fillId="3" borderId="0" xfId="5195" applyFont="1" applyFill="1" applyProtection="1"/>
    <xf numFmtId="0" fontId="1" fillId="17" borderId="0" xfId="0" applyFont="1" applyFill="1" applyProtection="1"/>
    <xf numFmtId="2" fontId="20" fillId="3" borderId="0" xfId="5195" applyNumberFormat="1" applyFont="1" applyFill="1" applyProtection="1"/>
    <xf numFmtId="0" fontId="25" fillId="3" borderId="0" xfId="5195" applyFont="1" applyFill="1" applyProtection="1"/>
    <xf numFmtId="0" fontId="2" fillId="3" borderId="0" xfId="5195" applyFill="1" applyProtection="1">
      <protection hidden="1"/>
    </xf>
    <xf numFmtId="175" fontId="12" fillId="3" borderId="0" xfId="5195" applyNumberFormat="1" applyFont="1" applyFill="1" applyProtection="1"/>
    <xf numFmtId="0" fontId="9" fillId="3" borderId="0" xfId="5195" applyFont="1" applyFill="1" applyAlignment="1" applyProtection="1">
      <alignment horizontal="right"/>
    </xf>
    <xf numFmtId="17" fontId="25" fillId="3" borderId="0" xfId="5195" applyNumberFormat="1" applyFont="1" applyFill="1" applyAlignment="1" applyProtection="1">
      <alignment horizontal="center"/>
    </xf>
    <xf numFmtId="2" fontId="77" fillId="3" borderId="0" xfId="5195" applyNumberFormat="1" applyFont="1" applyFill="1" applyProtection="1"/>
    <xf numFmtId="2" fontId="76" fillId="3" borderId="0" xfId="5195" applyNumberFormat="1" applyFont="1" applyFill="1" applyProtection="1"/>
    <xf numFmtId="0" fontId="6" fillId="3" borderId="0" xfId="5195" applyFont="1" applyFill="1" applyProtection="1"/>
    <xf numFmtId="17" fontId="6" fillId="3" borderId="0" xfId="5195" applyNumberFormat="1" applyFont="1" applyFill="1" applyAlignment="1" applyProtection="1">
      <alignment horizontal="center"/>
    </xf>
    <xf numFmtId="2" fontId="2" fillId="3" borderId="0" xfId="5195" applyNumberFormat="1" applyFill="1" applyProtection="1"/>
    <xf numFmtId="175" fontId="91" fillId="3" borderId="0" xfId="5195" applyNumberFormat="1" applyFont="1" applyFill="1" applyProtection="1"/>
    <xf numFmtId="2" fontId="5" fillId="3" borderId="0" xfId="5195" applyNumberFormat="1" applyFont="1" applyFill="1" applyProtection="1"/>
    <xf numFmtId="17" fontId="6" fillId="3" borderId="0" xfId="5195" applyNumberFormat="1" applyFont="1" applyFill="1" applyProtection="1"/>
    <xf numFmtId="2" fontId="75" fillId="3" borderId="0" xfId="5195" applyNumberFormat="1" applyFont="1" applyFill="1" applyProtection="1"/>
    <xf numFmtId="0" fontId="138" fillId="0" borderId="0" xfId="5195" applyFont="1" applyFill="1" applyProtection="1"/>
    <xf numFmtId="0" fontId="39" fillId="3" borderId="0" xfId="5195" applyFont="1" applyFill="1" applyProtection="1"/>
    <xf numFmtId="0" fontId="130" fillId="3" borderId="0" xfId="5195" applyFont="1" applyFill="1" applyProtection="1"/>
    <xf numFmtId="0" fontId="6" fillId="3" borderId="0" xfId="5195" applyFont="1" applyFill="1" applyBorder="1" applyProtection="1"/>
    <xf numFmtId="0" fontId="29" fillId="3" borderId="0" xfId="5195" applyFont="1" applyFill="1" applyProtection="1"/>
    <xf numFmtId="0" fontId="28" fillId="3" borderId="0" xfId="5195" applyFont="1" applyFill="1" applyProtection="1"/>
    <xf numFmtId="0" fontId="6" fillId="3" borderId="0" xfId="5195" applyFont="1" applyFill="1" applyAlignment="1" applyProtection="1">
      <alignment horizontal="left"/>
    </xf>
    <xf numFmtId="17" fontId="22" fillId="3" borderId="0" xfId="5195" applyNumberFormat="1" applyFont="1" applyFill="1" applyAlignment="1" applyProtection="1">
      <alignment horizontal="center"/>
    </xf>
    <xf numFmtId="0" fontId="6" fillId="3" borderId="0" xfId="5195" applyFont="1" applyFill="1" applyProtection="1">
      <protection hidden="1"/>
    </xf>
    <xf numFmtId="175" fontId="91" fillId="3" borderId="0" xfId="5195" applyNumberFormat="1" applyFont="1" applyFill="1" applyProtection="1">
      <protection hidden="1"/>
    </xf>
    <xf numFmtId="0" fontId="9" fillId="3" borderId="0" xfId="5195" applyFont="1" applyFill="1" applyProtection="1"/>
    <xf numFmtId="175" fontId="20" fillId="3" borderId="0" xfId="5195" applyNumberFormat="1" applyFont="1" applyFill="1" applyProtection="1"/>
    <xf numFmtId="0" fontId="6" fillId="3" borderId="7" xfId="5195" applyFont="1" applyFill="1" applyBorder="1" applyAlignment="1" applyProtection="1">
      <alignment horizontal="center"/>
    </xf>
    <xf numFmtId="0" fontId="6" fillId="3" borderId="7" xfId="5195" applyFont="1" applyFill="1" applyBorder="1" applyAlignment="1" applyProtection="1">
      <alignment horizontal="center" wrapText="1"/>
    </xf>
    <xf numFmtId="0" fontId="6" fillId="3" borderId="38" xfId="5195" applyFont="1" applyFill="1" applyBorder="1" applyAlignment="1" applyProtection="1">
      <alignment horizontal="center"/>
    </xf>
    <xf numFmtId="0" fontId="121" fillId="3" borderId="0" xfId="5195" applyFont="1" applyFill="1" applyBorder="1" applyAlignment="1" applyProtection="1">
      <alignment horizontal="right"/>
      <protection hidden="1"/>
    </xf>
    <xf numFmtId="0" fontId="124" fillId="3" borderId="0" xfId="5195" applyFont="1" applyFill="1" applyBorder="1" applyAlignment="1" applyProtection="1">
      <alignment horizontal="right"/>
      <protection hidden="1"/>
    </xf>
    <xf numFmtId="0" fontId="20" fillId="3" borderId="0" xfId="5195" applyFont="1" applyFill="1" applyBorder="1" applyProtection="1"/>
    <xf numFmtId="0" fontId="6" fillId="3" borderId="5" xfId="5195" applyFont="1" applyFill="1" applyBorder="1" applyAlignment="1" applyProtection="1">
      <alignment horizontal="center"/>
    </xf>
    <xf numFmtId="0" fontId="6" fillId="3" borderId="11" xfId="5195" applyFont="1" applyFill="1" applyBorder="1" applyAlignment="1" applyProtection="1">
      <alignment horizontal="center"/>
    </xf>
    <xf numFmtId="0" fontId="6" fillId="3" borderId="0" xfId="5195" applyFont="1" applyFill="1" applyAlignment="1" applyProtection="1">
      <alignment horizontal="right"/>
      <protection hidden="1"/>
    </xf>
    <xf numFmtId="0" fontId="25" fillId="3" borderId="0" xfId="5195" applyFont="1" applyFill="1" applyBorder="1" applyProtection="1"/>
    <xf numFmtId="0" fontId="17" fillId="3" borderId="0" xfId="5195" applyFont="1" applyFill="1" applyBorder="1" applyAlignment="1" applyProtection="1">
      <protection hidden="1"/>
    </xf>
    <xf numFmtId="0" fontId="2" fillId="3" borderId="0" xfId="5195" applyFill="1" applyBorder="1" applyProtection="1">
      <protection hidden="1"/>
    </xf>
    <xf numFmtId="0" fontId="2" fillId="3" borderId="0" xfId="5195" applyFill="1" applyAlignment="1" applyProtection="1">
      <protection hidden="1"/>
    </xf>
    <xf numFmtId="0" fontId="2" fillId="3" borderId="0" xfId="5195" applyFill="1" applyAlignment="1" applyProtection="1"/>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25" fillId="3" borderId="0" xfId="5195" applyFont="1" applyFill="1" applyProtection="1">
      <protection hidden="1"/>
    </xf>
    <xf numFmtId="0" fontId="17" fillId="3" borderId="0" xfId="5195" applyFont="1" applyFill="1" applyBorder="1" applyAlignment="1" applyProtection="1"/>
    <xf numFmtId="0" fontId="6" fillId="3" borderId="0" xfId="5195" applyFont="1" applyFill="1" applyBorder="1" applyAlignment="1" applyProtection="1">
      <alignment horizontal="centerContinuous"/>
    </xf>
    <xf numFmtId="180" fontId="116" fillId="2" borderId="183" xfId="9" applyNumberFormat="1" applyFont="1" applyFill="1" applyBorder="1" applyAlignment="1" applyProtection="1">
      <alignment horizontal="right"/>
    </xf>
    <xf numFmtId="0" fontId="18" fillId="3" borderId="0" xfId="5195" applyFont="1" applyFill="1" applyProtection="1"/>
    <xf numFmtId="0" fontId="140" fillId="3" borderId="0" xfId="5195" applyFont="1" applyFill="1" applyProtection="1"/>
    <xf numFmtId="0" fontId="6" fillId="3" borderId="77" xfId="5195" applyFont="1" applyFill="1" applyBorder="1" applyAlignment="1" applyProtection="1">
      <alignment horizontal="center"/>
    </xf>
    <xf numFmtId="0" fontId="6" fillId="3" borderId="8" xfId="5195" applyFont="1" applyFill="1" applyBorder="1" applyAlignment="1" applyProtection="1">
      <alignment horizontal="center"/>
    </xf>
    <xf numFmtId="17" fontId="6" fillId="3" borderId="8" xfId="5195" quotePrefix="1" applyNumberFormat="1" applyFont="1" applyFill="1" applyBorder="1" applyAlignment="1" applyProtection="1">
      <alignment horizontal="center"/>
    </xf>
    <xf numFmtId="17" fontId="6" fillId="3" borderId="21" xfId="5195" applyNumberFormat="1" applyFont="1" applyFill="1" applyBorder="1" applyAlignment="1" applyProtection="1">
      <alignment horizontal="center"/>
    </xf>
    <xf numFmtId="17" fontId="6" fillId="3" borderId="21" xfId="5195" quotePrefix="1" applyNumberFormat="1" applyFont="1" applyFill="1" applyBorder="1" applyAlignment="1" applyProtection="1">
      <alignment horizontal="center"/>
    </xf>
    <xf numFmtId="0" fontId="6" fillId="3" borderId="184" xfId="5195" applyFont="1" applyFill="1" applyBorder="1" applyAlignment="1" applyProtection="1">
      <alignment horizontal="center"/>
    </xf>
    <xf numFmtId="165" fontId="2" fillId="0" borderId="13" xfId="5195" applyNumberFormat="1" applyFill="1" applyBorder="1" applyProtection="1"/>
    <xf numFmtId="168" fontId="2" fillId="3" borderId="0" xfId="5195" applyNumberFormat="1" applyFill="1" applyBorder="1" applyProtection="1"/>
    <xf numFmtId="0" fontId="11" fillId="3" borderId="7" xfId="5195" applyFont="1" applyFill="1" applyBorder="1" applyAlignment="1" applyProtection="1">
      <alignment horizontal="center"/>
    </xf>
    <xf numFmtId="0" fontId="11" fillId="3" borderId="63" xfId="5195" applyFont="1" applyFill="1" applyBorder="1" applyAlignment="1" applyProtection="1">
      <alignment horizontal="center"/>
    </xf>
    <xf numFmtId="0" fontId="11" fillId="3" borderId="0" xfId="5195" applyFont="1" applyFill="1" applyBorder="1" applyAlignment="1" applyProtection="1">
      <alignment horizontal="center"/>
    </xf>
    <xf numFmtId="0" fontId="39" fillId="0" borderId="0" xfId="5195" applyFont="1" applyFill="1" applyProtection="1"/>
    <xf numFmtId="0" fontId="20" fillId="3" borderId="0" xfId="5195" applyFont="1" applyFill="1" applyAlignment="1" applyProtection="1">
      <alignment horizontal="center"/>
    </xf>
    <xf numFmtId="2" fontId="20" fillId="3" borderId="11" xfId="5195" applyNumberFormat="1" applyFont="1" applyFill="1" applyBorder="1" applyAlignment="1" applyProtection="1">
      <alignment horizontal="right" vertical="center"/>
    </xf>
    <xf numFmtId="0" fontId="6" fillId="3" borderId="0" xfId="5195" applyFont="1" applyFill="1" applyBorder="1" applyAlignment="1" applyProtection="1">
      <alignment horizontal="center"/>
    </xf>
    <xf numFmtId="0" fontId="2" fillId="3" borderId="7" xfId="5195" applyFill="1" applyBorder="1" applyProtection="1"/>
    <xf numFmtId="0" fontId="6" fillId="3" borderId="38" xfId="5195" applyFont="1" applyFill="1" applyBorder="1" applyProtection="1"/>
    <xf numFmtId="0" fontId="6" fillId="3" borderId="0" xfId="5195" applyFont="1" applyFill="1" applyAlignment="1" applyProtection="1">
      <alignment horizontal="center"/>
    </xf>
    <xf numFmtId="0" fontId="6" fillId="3" borderId="1" xfId="5195" applyFont="1" applyFill="1" applyBorder="1" applyAlignment="1" applyProtection="1">
      <alignment horizontal="center"/>
    </xf>
    <xf numFmtId="166" fontId="2" fillId="2" borderId="13" xfId="5195" applyNumberFormat="1" applyFill="1" applyBorder="1" applyProtection="1"/>
    <xf numFmtId="0" fontId="6" fillId="3" borderId="32" xfId="5195" applyFont="1" applyFill="1" applyBorder="1" applyProtection="1"/>
    <xf numFmtId="0" fontId="2" fillId="3" borderId="38" xfId="5195" applyFill="1" applyBorder="1" applyAlignment="1" applyProtection="1"/>
    <xf numFmtId="0" fontId="11" fillId="3" borderId="5" xfId="5195" applyFont="1" applyFill="1" applyBorder="1" applyAlignment="1" applyProtection="1">
      <alignment horizontal="center"/>
    </xf>
    <xf numFmtId="165" fontId="20" fillId="15" borderId="35" xfId="1" applyNumberFormat="1" applyFont="1" applyFill="1" applyBorder="1" applyAlignment="1" applyProtection="1">
      <alignment horizontal="center" vertical="center" wrapText="1"/>
    </xf>
    <xf numFmtId="165" fontId="20" fillId="15" borderId="53" xfId="1" applyNumberFormat="1" applyFont="1" applyFill="1" applyBorder="1" applyAlignment="1" applyProtection="1">
      <alignment horizontal="center" vertical="center" wrapText="1"/>
    </xf>
    <xf numFmtId="0" fontId="20" fillId="3" borderId="0" xfId="5195" applyFont="1" applyFill="1" applyAlignment="1" applyProtection="1">
      <alignment vertical="center"/>
    </xf>
    <xf numFmtId="0" fontId="6" fillId="3" borderId="3" xfId="5195" applyFont="1" applyFill="1" applyBorder="1" applyProtection="1"/>
    <xf numFmtId="0" fontId="6" fillId="3" borderId="3" xfId="5195" applyFont="1" applyFill="1" applyBorder="1" applyAlignment="1" applyProtection="1">
      <alignment horizontal="center" wrapText="1"/>
    </xf>
    <xf numFmtId="0" fontId="6" fillId="3" borderId="0" xfId="5195" applyFont="1" applyFill="1" applyAlignment="1" applyProtection="1">
      <alignment horizontal="center" wrapText="1"/>
    </xf>
    <xf numFmtId="3" fontId="6" fillId="3" borderId="13" xfId="5195" applyNumberFormat="1" applyFont="1" applyFill="1" applyBorder="1" applyProtection="1"/>
    <xf numFmtId="165" fontId="6" fillId="2" borderId="12" xfId="5195" applyNumberFormat="1" applyFont="1" applyFill="1" applyBorder="1" applyAlignment="1" applyProtection="1">
      <alignment horizontal="center"/>
    </xf>
    <xf numFmtId="165" fontId="6" fillId="2" borderId="13" xfId="5195" applyNumberFormat="1" applyFont="1" applyFill="1" applyBorder="1" applyAlignment="1" applyProtection="1">
      <alignment horizontal="center"/>
    </xf>
    <xf numFmtId="165" fontId="6" fillId="2" borderId="14" xfId="5195" applyNumberFormat="1" applyFont="1" applyFill="1" applyBorder="1" applyAlignment="1" applyProtection="1">
      <alignment horizontal="center"/>
    </xf>
    <xf numFmtId="0" fontId="22" fillId="3" borderId="6" xfId="5195" applyFont="1" applyFill="1" applyBorder="1" applyProtection="1"/>
    <xf numFmtId="0" fontId="20" fillId="3" borderId="26" xfId="5195" applyFont="1" applyFill="1" applyBorder="1" applyProtection="1"/>
    <xf numFmtId="165" fontId="2" fillId="2" borderId="19" xfId="5195" applyNumberFormat="1" applyFill="1" applyBorder="1" applyProtection="1"/>
    <xf numFmtId="165" fontId="2" fillId="2" borderId="6" xfId="5195" applyNumberFormat="1" applyFill="1" applyBorder="1" applyProtection="1"/>
    <xf numFmtId="0" fontId="6" fillId="3" borderId="5" xfId="5195" applyFont="1" applyFill="1" applyBorder="1" applyProtection="1"/>
    <xf numFmtId="0" fontId="2" fillId="3" borderId="11" xfId="5195" applyFill="1" applyBorder="1" applyProtection="1"/>
    <xf numFmtId="0" fontId="2" fillId="3" borderId="11" xfId="5195" applyFill="1" applyBorder="1" applyAlignment="1" applyProtection="1"/>
    <xf numFmtId="1" fontId="6" fillId="3" borderId="3" xfId="5195" applyNumberFormat="1" applyFont="1" applyFill="1" applyBorder="1" applyProtection="1"/>
    <xf numFmtId="0" fontId="6" fillId="3" borderId="3" xfId="5195" applyFont="1" applyFill="1" applyBorder="1" applyAlignment="1" applyProtection="1">
      <alignment horizontal="center"/>
    </xf>
    <xf numFmtId="0" fontId="20" fillId="3" borderId="125" xfId="0" applyFont="1" applyFill="1" applyBorder="1" applyAlignment="1" applyProtection="1"/>
    <xf numFmtId="0" fontId="78" fillId="3" borderId="8" xfId="5195" applyFont="1" applyFill="1" applyBorder="1" applyAlignment="1" applyProtection="1">
      <alignment horizontal="center"/>
    </xf>
    <xf numFmtId="0" fontId="78" fillId="3" borderId="63" xfId="5195" applyFont="1" applyFill="1" applyBorder="1" applyAlignment="1" applyProtection="1">
      <alignment horizontal="center"/>
    </xf>
    <xf numFmtId="0" fontId="78" fillId="3" borderId="0" xfId="5195" applyFont="1" applyFill="1" applyBorder="1" applyAlignment="1" applyProtection="1">
      <alignment horizontal="center"/>
    </xf>
    <xf numFmtId="0" fontId="20" fillId="3" borderId="11" xfId="5195" applyFont="1" applyFill="1" applyBorder="1" applyAlignment="1" applyProtection="1">
      <alignment horizontal="right" vertical="center"/>
    </xf>
    <xf numFmtId="0" fontId="20" fillId="3" borderId="13" xfId="5195" applyFont="1" applyFill="1" applyBorder="1" applyAlignment="1" applyProtection="1">
      <alignment horizontal="center" vertical="center" wrapText="1"/>
    </xf>
    <xf numFmtId="3" fontId="20" fillId="3" borderId="0" xfId="5195" applyNumberFormat="1" applyFont="1" applyFill="1" applyAlignment="1" applyProtection="1">
      <alignment horizontal="center"/>
    </xf>
    <xf numFmtId="0" fontId="6" fillId="8" borderId="98" xfId="5195" quotePrefix="1" applyFont="1" applyFill="1" applyBorder="1" applyAlignment="1" applyProtection="1">
      <alignment horizontal="center"/>
    </xf>
    <xf numFmtId="0" fontId="6" fillId="3" borderId="0" xfId="5195" applyFont="1" applyFill="1" applyAlignment="1" applyProtection="1">
      <alignment horizontal="right" wrapText="1"/>
    </xf>
    <xf numFmtId="3" fontId="6" fillId="3" borderId="8" xfId="5195" applyNumberFormat="1" applyFont="1" applyFill="1" applyBorder="1" applyProtection="1"/>
    <xf numFmtId="165" fontId="2" fillId="0" borderId="13" xfId="5195" applyNumberFormat="1" applyBorder="1" applyAlignment="1" applyProtection="1">
      <alignment horizontal="center"/>
    </xf>
    <xf numFmtId="165" fontId="6" fillId="6" borderId="14" xfId="5195" applyNumberFormat="1" applyFont="1" applyFill="1" applyBorder="1" applyProtection="1"/>
    <xf numFmtId="165" fontId="6" fillId="15" borderId="14" xfId="5195" applyNumberFormat="1" applyFont="1" applyFill="1" applyBorder="1" applyProtection="1"/>
    <xf numFmtId="165" fontId="2" fillId="2" borderId="13" xfId="5195" applyNumberFormat="1" applyFill="1" applyBorder="1" applyProtection="1"/>
    <xf numFmtId="0" fontId="27" fillId="3" borderId="4" xfId="5195" applyFont="1" applyFill="1" applyBorder="1" applyAlignment="1" applyProtection="1">
      <alignment horizontal="center"/>
    </xf>
    <xf numFmtId="175" fontId="94" fillId="3" borderId="0" xfId="5195" applyNumberFormat="1" applyFont="1" applyFill="1" applyAlignment="1" applyProtection="1">
      <alignment horizontal="center"/>
    </xf>
    <xf numFmtId="0" fontId="2" fillId="3" borderId="5" xfId="5195" applyFill="1" applyBorder="1" applyProtection="1"/>
    <xf numFmtId="0" fontId="6" fillId="3" borderId="11" xfId="5195" applyFont="1" applyFill="1" applyBorder="1" applyProtection="1"/>
    <xf numFmtId="0" fontId="6" fillId="3" borderId="3" xfId="5195" quotePrefix="1" applyFont="1" applyFill="1" applyBorder="1" applyAlignment="1" applyProtection="1">
      <alignment horizontal="center" wrapText="1"/>
    </xf>
    <xf numFmtId="0" fontId="6" fillId="8" borderId="183" xfId="0" applyFont="1" applyFill="1" applyBorder="1" applyAlignment="1" applyProtection="1">
      <alignment horizontal="center"/>
    </xf>
    <xf numFmtId="0" fontId="6" fillId="3" borderId="13" xfId="5195" applyFont="1" applyFill="1" applyBorder="1" applyProtection="1"/>
    <xf numFmtId="0" fontId="2" fillId="3" borderId="13" xfId="5195" applyFill="1" applyBorder="1" applyProtection="1"/>
    <xf numFmtId="165" fontId="6" fillId="6" borderId="13" xfId="5195" applyNumberFormat="1" applyFont="1" applyFill="1" applyBorder="1" applyProtection="1"/>
    <xf numFmtId="3" fontId="12" fillId="15" borderId="3" xfId="0" applyNumberFormat="1" applyFont="1" applyFill="1" applyBorder="1" applyAlignment="1" applyProtection="1">
      <alignment horizontal="right" vertical="top" wrapText="1"/>
    </xf>
    <xf numFmtId="0" fontId="20" fillId="3" borderId="10" xfId="5195" applyFont="1" applyFill="1" applyBorder="1" applyAlignment="1" applyProtection="1">
      <alignment horizontal="center"/>
    </xf>
    <xf numFmtId="0" fontId="20" fillId="3" borderId="0" xfId="5195" applyFont="1" applyFill="1" applyAlignment="1" applyProtection="1">
      <alignment horizontal="center" vertical="center"/>
    </xf>
    <xf numFmtId="0" fontId="35" fillId="3" borderId="7" xfId="5195" applyFont="1" applyFill="1" applyBorder="1" applyAlignment="1" applyProtection="1">
      <alignment horizontal="center" vertical="center" wrapText="1"/>
    </xf>
    <xf numFmtId="0" fontId="20" fillId="3" borderId="13" xfId="5195" applyFont="1" applyFill="1" applyBorder="1" applyAlignment="1" applyProtection="1">
      <alignment horizontal="center"/>
    </xf>
    <xf numFmtId="0" fontId="89" fillId="3" borderId="0" xfId="5195" applyFont="1" applyFill="1" applyAlignment="1" applyProtection="1">
      <alignment horizontal="center" vertical="center"/>
    </xf>
    <xf numFmtId="3" fontId="89" fillId="3" borderId="0" xfId="5195" applyNumberFormat="1" applyFont="1" applyFill="1" applyAlignment="1" applyProtection="1">
      <alignment horizontal="center" vertical="center"/>
    </xf>
    <xf numFmtId="0" fontId="5" fillId="3" borderId="3" xfId="5195" applyFont="1" applyFill="1" applyBorder="1" applyAlignment="1" applyProtection="1">
      <alignment horizontal="center"/>
    </xf>
    <xf numFmtId="0" fontId="5" fillId="3" borderId="3" xfId="5195" applyFont="1" applyFill="1" applyBorder="1" applyProtection="1"/>
    <xf numFmtId="165" fontId="5" fillId="2" borderId="3" xfId="5195" quotePrefix="1" applyNumberFormat="1" applyFont="1" applyFill="1" applyBorder="1" applyAlignment="1" applyProtection="1">
      <alignment horizontal="right" wrapText="1"/>
    </xf>
    <xf numFmtId="165" fontId="6" fillId="6" borderId="3" xfId="5195" applyNumberFormat="1" applyFont="1" applyFill="1" applyBorder="1" applyProtection="1"/>
    <xf numFmtId="0" fontId="22" fillId="3" borderId="5" xfId="5195" applyFont="1" applyFill="1" applyBorder="1" applyProtection="1"/>
    <xf numFmtId="0" fontId="20" fillId="3" borderId="11" xfId="5195" applyFont="1" applyFill="1" applyBorder="1" applyProtection="1"/>
    <xf numFmtId="165" fontId="2" fillId="2" borderId="0" xfId="5195" applyNumberFormat="1" applyFill="1" applyBorder="1" applyProtection="1"/>
    <xf numFmtId="165" fontId="2" fillId="2" borderId="5" xfId="5195" applyNumberFormat="1" applyFill="1" applyBorder="1" applyProtection="1"/>
    <xf numFmtId="1" fontId="6" fillId="3" borderId="3" xfId="5195" applyNumberFormat="1" applyFont="1" applyFill="1" applyBorder="1" applyAlignment="1" applyProtection="1">
      <alignment horizontal="center"/>
    </xf>
    <xf numFmtId="165" fontId="2" fillId="2" borderId="3" xfId="5195" applyNumberFormat="1" applyFill="1" applyBorder="1" applyProtection="1"/>
    <xf numFmtId="165" fontId="2" fillId="6" borderId="3" xfId="5195" applyNumberFormat="1" applyFill="1" applyBorder="1" applyProtection="1"/>
    <xf numFmtId="1" fontId="11" fillId="3" borderId="0" xfId="5195" applyNumberFormat="1" applyFont="1" applyFill="1" applyAlignment="1" applyProtection="1">
      <alignment horizontal="center"/>
    </xf>
    <xf numFmtId="0" fontId="2" fillId="3" borderId="8" xfId="5195" applyFill="1" applyBorder="1" applyProtection="1"/>
    <xf numFmtId="0" fontId="6" fillId="3" borderId="21" xfId="5195" applyFont="1" applyFill="1" applyBorder="1" applyProtection="1"/>
    <xf numFmtId="6" fontId="6" fillId="3" borderId="8" xfId="5195" quotePrefix="1" applyNumberFormat="1" applyFont="1" applyFill="1" applyBorder="1" applyAlignment="1" applyProtection="1">
      <alignment horizontal="center"/>
    </xf>
    <xf numFmtId="175" fontId="5" fillId="3" borderId="0" xfId="5195" applyNumberFormat="1" applyFont="1" applyFill="1" applyProtection="1"/>
    <xf numFmtId="0" fontId="6" fillId="16" borderId="3" xfId="5195" applyFont="1" applyFill="1" applyBorder="1" applyAlignment="1" applyProtection="1">
      <alignment horizontal="left" wrapText="1"/>
    </xf>
    <xf numFmtId="49" fontId="2" fillId="0" borderId="3" xfId="5195" applyNumberFormat="1" applyFill="1" applyBorder="1" applyAlignment="1" applyProtection="1">
      <alignment horizontal="center"/>
    </xf>
    <xf numFmtId="49" fontId="5" fillId="0" borderId="4" xfId="5195" applyNumberFormat="1" applyFont="1" applyFill="1" applyBorder="1" applyAlignment="1" applyProtection="1">
      <alignment horizontal="center"/>
    </xf>
    <xf numFmtId="165" fontId="2" fillId="2" borderId="4" xfId="5195" applyNumberFormat="1" applyFill="1" applyBorder="1" applyProtection="1"/>
    <xf numFmtId="0" fontId="20" fillId="3" borderId="34" xfId="5195" applyFont="1" applyFill="1" applyBorder="1" applyAlignment="1" applyProtection="1">
      <alignment horizontal="center"/>
    </xf>
    <xf numFmtId="0" fontId="20" fillId="3" borderId="33" xfId="5195" applyFont="1" applyFill="1" applyBorder="1" applyAlignment="1" applyProtection="1">
      <alignment horizontal="right" vertical="center"/>
    </xf>
    <xf numFmtId="0" fontId="20" fillId="3" borderId="21" xfId="5195" applyFont="1" applyFill="1" applyBorder="1" applyAlignment="1" applyProtection="1">
      <alignment horizontal="right" vertical="center"/>
    </xf>
    <xf numFmtId="0" fontId="35" fillId="3" borderId="8" xfId="5195" applyFont="1" applyFill="1" applyBorder="1" applyAlignment="1" applyProtection="1">
      <alignment horizontal="center" vertical="center"/>
    </xf>
    <xf numFmtId="165" fontId="5" fillId="2" borderId="3" xfId="5195" applyNumberFormat="1" applyFont="1" applyFill="1" applyBorder="1" applyProtection="1"/>
    <xf numFmtId="0" fontId="6" fillId="3" borderId="4" xfId="5195" applyFont="1" applyFill="1" applyBorder="1" applyProtection="1"/>
    <xf numFmtId="0" fontId="2" fillId="3" borderId="21" xfId="5195" applyFill="1" applyBorder="1" applyProtection="1"/>
    <xf numFmtId="0" fontId="6" fillId="3" borderId="8" xfId="5195" quotePrefix="1" applyFont="1" applyFill="1" applyBorder="1" applyAlignment="1" applyProtection="1">
      <alignment horizontal="center"/>
    </xf>
    <xf numFmtId="1" fontId="6" fillId="3" borderId="5" xfId="5195" applyNumberFormat="1" applyFont="1" applyFill="1" applyBorder="1" applyAlignment="1" applyProtection="1">
      <alignment horizontal="center"/>
    </xf>
    <xf numFmtId="49" fontId="2" fillId="2" borderId="11" xfId="5195" applyNumberFormat="1" applyFill="1" applyBorder="1" applyProtection="1"/>
    <xf numFmtId="165" fontId="6" fillId="6" borderId="5" xfId="5195" applyNumberFormat="1" applyFont="1" applyFill="1" applyBorder="1" applyProtection="1"/>
    <xf numFmtId="0" fontId="11" fillId="2" borderId="5" xfId="5195" applyFont="1" applyFill="1" applyBorder="1" applyAlignment="1" applyProtection="1">
      <alignment horizontal="center"/>
    </xf>
    <xf numFmtId="49" fontId="5" fillId="0" borderId="3" xfId="5195" applyNumberFormat="1" applyFont="1" applyFill="1" applyBorder="1" applyAlignment="1" applyProtection="1">
      <alignment horizontal="left"/>
    </xf>
    <xf numFmtId="49" fontId="2" fillId="0" borderId="4" xfId="5195" applyNumberFormat="1" applyFill="1" applyBorder="1" applyAlignment="1" applyProtection="1">
      <alignment horizontal="center"/>
    </xf>
    <xf numFmtId="0" fontId="20" fillId="3" borderId="7" xfId="5195" applyFont="1" applyFill="1" applyBorder="1" applyAlignment="1" applyProtection="1">
      <alignment horizontal="right"/>
    </xf>
    <xf numFmtId="173" fontId="20" fillId="3" borderId="6" xfId="5195" applyNumberFormat="1" applyFont="1" applyFill="1" applyBorder="1" applyProtection="1"/>
    <xf numFmtId="165" fontId="20" fillId="3" borderId="13" xfId="5195" applyNumberFormat="1" applyFont="1" applyFill="1" applyBorder="1" applyProtection="1"/>
    <xf numFmtId="175" fontId="89" fillId="3" borderId="0" xfId="5195" applyNumberFormat="1" applyFont="1" applyFill="1" applyAlignment="1" applyProtection="1">
      <alignment horizontal="center" vertical="center"/>
    </xf>
    <xf numFmtId="0" fontId="2" fillId="3" borderId="3" xfId="5195" applyFill="1" applyBorder="1" applyProtection="1"/>
    <xf numFmtId="0" fontId="22" fillId="3" borderId="13" xfId="5195" applyFont="1" applyFill="1" applyBorder="1" applyProtection="1"/>
    <xf numFmtId="0" fontId="22" fillId="3" borderId="14" xfId="5195" applyFont="1" applyFill="1" applyBorder="1" applyAlignment="1" applyProtection="1">
      <alignment horizontal="right"/>
    </xf>
    <xf numFmtId="0" fontId="27" fillId="3" borderId="38" xfId="5195" applyFont="1" applyFill="1" applyBorder="1" applyProtection="1"/>
    <xf numFmtId="1" fontId="12" fillId="3" borderId="0" xfId="5195" applyNumberFormat="1" applyFont="1" applyFill="1" applyProtection="1"/>
    <xf numFmtId="1" fontId="6" fillId="3" borderId="6" xfId="5195" applyNumberFormat="1" applyFont="1" applyFill="1" applyBorder="1" applyAlignment="1" applyProtection="1">
      <alignment horizontal="center"/>
    </xf>
    <xf numFmtId="49" fontId="2" fillId="2" borderId="26" xfId="5195" applyNumberFormat="1" applyFill="1" applyBorder="1" applyProtection="1"/>
    <xf numFmtId="165" fontId="6" fillId="6" borderId="6" xfId="5195" applyNumberFormat="1" applyFont="1" applyFill="1" applyBorder="1" applyProtection="1"/>
    <xf numFmtId="0" fontId="11" fillId="2" borderId="6" xfId="5195" applyFont="1" applyFill="1" applyBorder="1" applyAlignment="1" applyProtection="1">
      <alignment horizontal="center"/>
    </xf>
    <xf numFmtId="49" fontId="5" fillId="0" borderId="50" xfId="5195" applyNumberFormat="1" applyFont="1" applyFill="1" applyBorder="1" applyAlignment="1" applyProtection="1"/>
    <xf numFmtId="0" fontId="2" fillId="0" borderId="19" xfId="5195" applyBorder="1" applyAlignment="1" applyProtection="1"/>
    <xf numFmtId="0" fontId="2" fillId="0" borderId="4" xfId="5195" applyBorder="1" applyAlignment="1" applyProtection="1"/>
    <xf numFmtId="0" fontId="20" fillId="3" borderId="5" xfId="5195" applyFont="1" applyFill="1" applyBorder="1" applyAlignment="1" applyProtection="1">
      <alignment horizontal="right"/>
    </xf>
    <xf numFmtId="165" fontId="20" fillId="2" borderId="13" xfId="5195" applyNumberFormat="1" applyFont="1" applyFill="1" applyBorder="1" applyProtection="1"/>
    <xf numFmtId="165" fontId="2" fillId="3" borderId="0" xfId="5195" applyNumberFormat="1" applyFill="1" applyProtection="1"/>
    <xf numFmtId="165" fontId="2" fillId="3" borderId="5" xfId="5195" applyNumberFormat="1" applyFill="1" applyBorder="1" applyProtection="1"/>
    <xf numFmtId="1" fontId="2" fillId="3" borderId="5" xfId="5195" applyNumberFormat="1" applyFill="1" applyBorder="1" applyProtection="1"/>
    <xf numFmtId="0" fontId="27" fillId="3" borderId="11" xfId="5195" applyFont="1" applyFill="1" applyBorder="1" applyProtection="1"/>
    <xf numFmtId="2" fontId="20" fillId="3" borderId="0" xfId="5195" applyNumberFormat="1" applyFont="1" applyFill="1" applyAlignment="1" applyProtection="1">
      <alignment horizontal="center" vertical="center"/>
    </xf>
    <xf numFmtId="1" fontId="6" fillId="3" borderId="10" xfId="5195" applyNumberFormat="1" applyFont="1" applyFill="1" applyBorder="1" applyProtection="1"/>
    <xf numFmtId="49" fontId="5" fillId="0" borderId="45" xfId="5195" applyNumberFormat="1" applyFont="1" applyBorder="1" applyProtection="1"/>
    <xf numFmtId="165" fontId="2" fillId="0" borderId="15" xfId="5195" applyNumberFormat="1" applyBorder="1" applyProtection="1"/>
    <xf numFmtId="165" fontId="6" fillId="6" borderId="15" xfId="5195" applyNumberFormat="1" applyFont="1" applyFill="1" applyBorder="1" applyProtection="1"/>
    <xf numFmtId="165" fontId="6" fillId="0" borderId="15" xfId="5195" applyNumberFormat="1" applyFont="1" applyFill="1" applyBorder="1" applyProtection="1"/>
    <xf numFmtId="49" fontId="2" fillId="0" borderId="23" xfId="5195" applyNumberFormat="1" applyBorder="1" applyProtection="1"/>
    <xf numFmtId="1" fontId="12" fillId="15" borderId="3" xfId="0" applyNumberFormat="1" applyFont="1" applyFill="1" applyBorder="1" applyAlignment="1" applyProtection="1">
      <alignment wrapText="1"/>
    </xf>
    <xf numFmtId="0" fontId="20" fillId="3" borderId="9" xfId="5195" applyFont="1" applyFill="1" applyBorder="1" applyAlignment="1" applyProtection="1">
      <alignment horizontal="center"/>
    </xf>
    <xf numFmtId="165" fontId="20" fillId="0" borderId="52" xfId="1" applyNumberFormat="1" applyFill="1" applyBorder="1" applyProtection="1"/>
    <xf numFmtId="0" fontId="20" fillId="3" borderId="7" xfId="5195" applyFont="1" applyFill="1" applyBorder="1" applyAlignment="1" applyProtection="1">
      <alignment horizontal="right" vertical="center"/>
    </xf>
    <xf numFmtId="1" fontId="6" fillId="3" borderId="6" xfId="5195" applyNumberFormat="1" applyFont="1" applyFill="1" applyBorder="1" applyProtection="1"/>
    <xf numFmtId="49" fontId="2" fillId="0" borderId="16" xfId="5195" applyNumberFormat="1" applyBorder="1" applyProtection="1"/>
    <xf numFmtId="165" fontId="2" fillId="0" borderId="3" xfId="5195" applyNumberFormat="1" applyBorder="1" applyProtection="1"/>
    <xf numFmtId="165" fontId="6" fillId="0" borderId="3" xfId="5195" applyNumberFormat="1" applyFont="1" applyFill="1" applyBorder="1" applyProtection="1"/>
    <xf numFmtId="49" fontId="2" fillId="0" borderId="24" xfId="5195" applyNumberFormat="1" applyBorder="1" applyProtection="1"/>
    <xf numFmtId="0" fontId="20" fillId="15" borderId="97" xfId="5195" applyFont="1" applyFill="1" applyBorder="1" applyProtection="1"/>
    <xf numFmtId="165" fontId="42" fillId="0" borderId="66" xfId="0" applyNumberFormat="1" applyFont="1" applyBorder="1" applyAlignment="1" applyProtection="1"/>
    <xf numFmtId="165" fontId="2" fillId="6" borderId="6" xfId="5195" applyNumberFormat="1" applyFill="1" applyBorder="1" applyProtection="1"/>
    <xf numFmtId="175" fontId="91" fillId="3" borderId="5" xfId="5195" applyNumberFormat="1" applyFont="1" applyFill="1" applyBorder="1" applyProtection="1"/>
    <xf numFmtId="175" fontId="5" fillId="3" borderId="63" xfId="5195" applyNumberFormat="1" applyFont="1" applyFill="1" applyBorder="1" applyProtection="1"/>
    <xf numFmtId="49" fontId="2" fillId="0" borderId="50" xfId="5195" applyNumberFormat="1" applyFill="1" applyBorder="1" applyAlignment="1" applyProtection="1"/>
    <xf numFmtId="0" fontId="27" fillId="8" borderId="183" xfId="0" applyFont="1" applyFill="1" applyBorder="1" applyAlignment="1" applyProtection="1">
      <alignment horizontal="center"/>
    </xf>
    <xf numFmtId="165" fontId="0" fillId="8" borderId="183" xfId="0" applyNumberFormat="1" applyFill="1" applyBorder="1" applyProtection="1"/>
    <xf numFmtId="165" fontId="20" fillId="0" borderId="184" xfId="1" applyNumberFormat="1" applyFill="1" applyBorder="1" applyProtection="1"/>
    <xf numFmtId="165" fontId="20" fillId="0" borderId="185" xfId="1" applyNumberFormat="1" applyFill="1" applyBorder="1" applyProtection="1"/>
    <xf numFmtId="49" fontId="5" fillId="2" borderId="26" xfId="5195" applyNumberFormat="1" applyFont="1" applyFill="1" applyBorder="1" applyProtection="1"/>
    <xf numFmtId="0" fontId="22" fillId="3" borderId="11" xfId="5195" applyFont="1" applyFill="1" applyBorder="1" applyAlignment="1" applyProtection="1">
      <alignment horizontal="right"/>
    </xf>
    <xf numFmtId="1" fontId="6" fillId="3" borderId="56" xfId="5195" applyNumberFormat="1" applyFont="1" applyFill="1" applyBorder="1" applyAlignment="1" applyProtection="1">
      <alignment horizontal="center"/>
    </xf>
    <xf numFmtId="0" fontId="6" fillId="3" borderId="57" xfId="5195" applyFont="1" applyFill="1" applyBorder="1" applyProtection="1"/>
    <xf numFmtId="165" fontId="6" fillId="6" borderId="55" xfId="5195" applyNumberFormat="1" applyFont="1" applyFill="1" applyBorder="1" applyProtection="1"/>
    <xf numFmtId="0" fontId="6" fillId="3" borderId="14" xfId="5195" applyFont="1" applyFill="1" applyBorder="1" applyProtection="1"/>
    <xf numFmtId="1" fontId="6" fillId="3" borderId="54" xfId="5195" applyNumberFormat="1" applyFont="1" applyFill="1" applyBorder="1" applyAlignment="1" applyProtection="1">
      <alignment horizontal="center"/>
    </xf>
    <xf numFmtId="0" fontId="27" fillId="3" borderId="1" xfId="5195" applyFont="1" applyFill="1" applyBorder="1" applyAlignment="1" applyProtection="1">
      <alignment horizontal="center"/>
    </xf>
    <xf numFmtId="165" fontId="2" fillId="3" borderId="2" xfId="5195" applyNumberFormat="1" applyFill="1" applyBorder="1" applyProtection="1"/>
    <xf numFmtId="165" fontId="2" fillId="3" borderId="1" xfId="5195" applyNumberFormat="1" applyFill="1" applyBorder="1" applyProtection="1"/>
    <xf numFmtId="1" fontId="6" fillId="8" borderId="186" xfId="0" applyNumberFormat="1" applyFont="1" applyFill="1" applyBorder="1" applyAlignment="1" applyProtection="1">
      <alignment horizontal="center"/>
    </xf>
    <xf numFmtId="0" fontId="27" fillId="8" borderId="187" xfId="0" applyFont="1" applyFill="1" applyBorder="1" applyAlignment="1" applyProtection="1">
      <alignment horizontal="center"/>
    </xf>
    <xf numFmtId="165" fontId="0" fillId="8" borderId="187" xfId="0" applyNumberFormat="1" applyFill="1" applyBorder="1" applyProtection="1"/>
    <xf numFmtId="165" fontId="0" fillId="8" borderId="188" xfId="0" applyNumberFormat="1" applyFill="1" applyBorder="1" applyProtection="1"/>
    <xf numFmtId="0" fontId="116" fillId="2" borderId="189" xfId="9" applyFont="1" applyFill="1" applyBorder="1" applyAlignment="1" applyProtection="1">
      <alignment horizontal="left"/>
    </xf>
    <xf numFmtId="0" fontId="116" fillId="2" borderId="189" xfId="9" applyFont="1" applyFill="1" applyBorder="1" applyAlignment="1" applyProtection="1">
      <alignment horizontal="center"/>
    </xf>
    <xf numFmtId="172" fontId="116" fillId="2" borderId="189" xfId="9" applyNumberFormat="1" applyFont="1" applyFill="1" applyBorder="1" applyAlignment="1" applyProtection="1">
      <alignment horizontal="center"/>
    </xf>
    <xf numFmtId="2" fontId="116" fillId="2" borderId="189" xfId="9" applyNumberFormat="1" applyFont="1" applyFill="1" applyBorder="1" applyAlignment="1" applyProtection="1">
      <alignment horizontal="right"/>
    </xf>
    <xf numFmtId="180" fontId="116" fillId="2" borderId="187" xfId="9" applyNumberFormat="1" applyFont="1" applyFill="1" applyBorder="1" applyAlignment="1" applyProtection="1">
      <alignment horizontal="right"/>
    </xf>
    <xf numFmtId="168" fontId="116" fillId="6" borderId="189" xfId="9" applyNumberFormat="1" applyFont="1" applyFill="1" applyBorder="1" applyAlignment="1" applyProtection="1">
      <alignment horizontal="center"/>
      <protection hidden="1"/>
    </xf>
    <xf numFmtId="0" fontId="20" fillId="3" borderId="6" xfId="5195" applyFont="1" applyFill="1" applyBorder="1" applyAlignment="1" applyProtection="1">
      <alignment horizontal="center"/>
    </xf>
    <xf numFmtId="0" fontId="22" fillId="3" borderId="11" xfId="5195" applyFont="1" applyFill="1" applyBorder="1" applyProtection="1"/>
    <xf numFmtId="1" fontId="6" fillId="3" borderId="50" xfId="5195" applyNumberFormat="1" applyFont="1" applyFill="1" applyBorder="1" applyAlignment="1" applyProtection="1">
      <alignment horizontal="center"/>
    </xf>
    <xf numFmtId="0" fontId="6" fillId="3" borderId="3" xfId="5195" applyFont="1" applyFill="1" applyBorder="1" applyAlignment="1" applyProtection="1">
      <alignment horizontal="left"/>
    </xf>
    <xf numFmtId="165" fontId="2" fillId="6" borderId="4" xfId="5195" applyNumberFormat="1" applyFill="1" applyBorder="1" applyProtection="1"/>
    <xf numFmtId="165" fontId="20" fillId="3" borderId="190" xfId="0" applyNumberFormat="1" applyFont="1" applyFill="1" applyBorder="1" applyAlignment="1" applyProtection="1"/>
    <xf numFmtId="165" fontId="20" fillId="0" borderId="190" xfId="0" applyNumberFormat="1" applyFont="1" applyFill="1" applyBorder="1" applyAlignment="1" applyProtection="1"/>
    <xf numFmtId="165" fontId="22" fillId="3" borderId="190" xfId="0" applyNumberFormat="1" applyFont="1" applyFill="1" applyBorder="1" applyAlignment="1" applyProtection="1"/>
    <xf numFmtId="165" fontId="20" fillId="0" borderId="191" xfId="1" applyNumberFormat="1" applyFill="1" applyBorder="1" applyProtection="1"/>
    <xf numFmtId="165" fontId="20" fillId="0" borderId="192" xfId="1" applyNumberFormat="1" applyFill="1" applyBorder="1" applyProtection="1"/>
    <xf numFmtId="165" fontId="20" fillId="2" borderId="191" xfId="0" applyNumberFormat="1" applyFont="1" applyFill="1" applyBorder="1" applyProtection="1"/>
    <xf numFmtId="0" fontId="6" fillId="3" borderId="3" xfId="5195" applyFont="1" applyFill="1" applyBorder="1" applyAlignment="1" applyProtection="1">
      <alignment horizontal="right"/>
    </xf>
    <xf numFmtId="0" fontId="116" fillId="2" borderId="193" xfId="9" applyFont="1" applyFill="1" applyBorder="1" applyAlignment="1" applyProtection="1">
      <alignment horizontal="left"/>
    </xf>
    <xf numFmtId="0" fontId="116" fillId="2" borderId="193" xfId="9" applyFont="1" applyFill="1" applyBorder="1" applyAlignment="1" applyProtection="1">
      <alignment horizontal="center"/>
    </xf>
    <xf numFmtId="172" fontId="116" fillId="2" borderId="193" xfId="9" applyNumberFormat="1" applyFont="1" applyFill="1" applyBorder="1" applyAlignment="1" applyProtection="1">
      <alignment horizontal="center"/>
    </xf>
    <xf numFmtId="2" fontId="116" fillId="2" borderId="193" xfId="9" applyNumberFormat="1" applyFont="1" applyFill="1" applyBorder="1" applyAlignment="1" applyProtection="1">
      <alignment horizontal="right"/>
    </xf>
    <xf numFmtId="180" fontId="116" fillId="2" borderId="194" xfId="9" applyNumberFormat="1" applyFont="1" applyFill="1" applyBorder="1" applyAlignment="1" applyProtection="1">
      <alignment horizontal="right"/>
    </xf>
    <xf numFmtId="168" fontId="116" fillId="6" borderId="193" xfId="9" applyNumberFormat="1" applyFont="1" applyFill="1" applyBorder="1" applyAlignment="1" applyProtection="1">
      <alignment horizontal="center"/>
      <protection hidden="1"/>
    </xf>
    <xf numFmtId="165" fontId="20" fillId="3" borderId="195" xfId="0" applyNumberFormat="1" applyFont="1" applyFill="1" applyBorder="1" applyAlignment="1" applyProtection="1"/>
    <xf numFmtId="165" fontId="20" fillId="0" borderId="195" xfId="0" applyNumberFormat="1" applyFont="1" applyFill="1" applyBorder="1" applyAlignment="1" applyProtection="1"/>
    <xf numFmtId="165" fontId="22" fillId="3" borderId="195" xfId="0" applyNumberFormat="1" applyFont="1" applyFill="1" applyBorder="1" applyAlignment="1" applyProtection="1"/>
    <xf numFmtId="165" fontId="20" fillId="0" borderId="196" xfId="1" applyNumberFormat="1" applyFill="1" applyBorder="1" applyProtection="1"/>
    <xf numFmtId="165" fontId="20" fillId="0" borderId="197" xfId="1" applyNumberFormat="1" applyFill="1" applyBorder="1" applyProtection="1"/>
    <xf numFmtId="1" fontId="6" fillId="3" borderId="186" xfId="0" applyNumberFormat="1" applyFont="1" applyFill="1" applyBorder="1" applyAlignment="1" applyProtection="1">
      <alignment horizontal="center"/>
    </xf>
    <xf numFmtId="0" fontId="0" fillId="3" borderId="187" xfId="0" applyFill="1" applyBorder="1" applyProtection="1"/>
    <xf numFmtId="165" fontId="6" fillId="6" borderId="187" xfId="0" applyNumberFormat="1" applyFont="1" applyFill="1" applyBorder="1" applyProtection="1"/>
    <xf numFmtId="165" fontId="6" fillId="6" borderId="188" xfId="0" applyNumberFormat="1" applyFont="1" applyFill="1" applyBorder="1" applyProtection="1"/>
    <xf numFmtId="1" fontId="6" fillId="3" borderId="198" xfId="0" applyNumberFormat="1" applyFont="1" applyFill="1" applyBorder="1" applyAlignment="1" applyProtection="1">
      <alignment horizontal="center"/>
    </xf>
    <xf numFmtId="0" fontId="6" fillId="3" borderId="199" xfId="0" applyFont="1" applyFill="1" applyBorder="1" applyProtection="1"/>
    <xf numFmtId="165" fontId="6" fillId="6" borderId="199" xfId="0" applyNumberFormat="1" applyFont="1" applyFill="1" applyBorder="1" applyProtection="1"/>
    <xf numFmtId="165" fontId="6" fillId="6" borderId="200" xfId="0" applyNumberFormat="1" applyFont="1" applyFill="1" applyBorder="1" applyProtection="1"/>
    <xf numFmtId="0" fontId="116" fillId="2" borderId="201" xfId="9" applyFont="1" applyFill="1" applyBorder="1" applyAlignment="1" applyProtection="1">
      <alignment horizontal="left"/>
    </xf>
    <xf numFmtId="0" fontId="116" fillId="2" borderId="201" xfId="9" applyFont="1" applyFill="1" applyBorder="1" applyAlignment="1" applyProtection="1">
      <alignment horizontal="center"/>
    </xf>
    <xf numFmtId="172" fontId="116" fillId="2" borderId="201" xfId="9" applyNumberFormat="1" applyFont="1" applyFill="1" applyBorder="1" applyAlignment="1" applyProtection="1">
      <alignment horizontal="center"/>
    </xf>
    <xf numFmtId="2" fontId="116" fillId="2" borderId="201" xfId="9" applyNumberFormat="1" applyFont="1" applyFill="1" applyBorder="1" applyAlignment="1" applyProtection="1">
      <alignment horizontal="right"/>
    </xf>
    <xf numFmtId="180" fontId="116" fillId="2" borderId="199" xfId="9" applyNumberFormat="1" applyFont="1" applyFill="1" applyBorder="1" applyAlignment="1" applyProtection="1">
      <alignment horizontal="right"/>
    </xf>
    <xf numFmtId="168" fontId="116" fillId="6" borderId="201" xfId="9" applyNumberFormat="1" applyFont="1" applyFill="1" applyBorder="1" applyAlignment="1" applyProtection="1">
      <alignment horizontal="center"/>
      <protection hidden="1"/>
    </xf>
    <xf numFmtId="165" fontId="42" fillId="2" borderId="196" xfId="0" applyNumberFormat="1" applyFont="1" applyFill="1" applyBorder="1" applyAlignment="1" applyProtection="1"/>
    <xf numFmtId="49" fontId="6" fillId="3" borderId="3" xfId="5195" applyNumberFormat="1" applyFont="1" applyFill="1" applyBorder="1" applyProtection="1"/>
    <xf numFmtId="49" fontId="2" fillId="3" borderId="3" xfId="5195" applyNumberFormat="1" applyFill="1" applyBorder="1" applyAlignment="1" applyProtection="1">
      <alignment horizontal="center"/>
    </xf>
    <xf numFmtId="49" fontId="2" fillId="3" borderId="4" xfId="5195" applyNumberFormat="1" applyFill="1" applyBorder="1" applyAlignment="1" applyProtection="1">
      <alignment horizontal="center"/>
    </xf>
    <xf numFmtId="1" fontId="6" fillId="8" borderId="198" xfId="0" applyNumberFormat="1" applyFont="1" applyFill="1" applyBorder="1" applyAlignment="1" applyProtection="1">
      <alignment horizontal="center"/>
    </xf>
    <xf numFmtId="0" fontId="27" fillId="8" borderId="199" xfId="0" applyFont="1" applyFill="1" applyBorder="1" applyAlignment="1" applyProtection="1">
      <alignment horizontal="center"/>
    </xf>
    <xf numFmtId="165" fontId="0" fillId="8" borderId="199" xfId="0" applyNumberFormat="1" applyFill="1" applyBorder="1" applyProtection="1"/>
    <xf numFmtId="165" fontId="0" fillId="8" borderId="200" xfId="0" applyNumberFormat="1" applyFill="1" applyBorder="1" applyProtection="1"/>
    <xf numFmtId="165" fontId="20" fillId="3" borderId="202" xfId="0" applyNumberFormat="1" applyFont="1" applyFill="1" applyBorder="1" applyAlignment="1" applyProtection="1"/>
    <xf numFmtId="165" fontId="20" fillId="0" borderId="202" xfId="0" applyNumberFormat="1" applyFont="1" applyFill="1" applyBorder="1" applyAlignment="1" applyProtection="1"/>
    <xf numFmtId="165" fontId="22" fillId="3" borderId="202" xfId="0" applyNumberFormat="1" applyFont="1" applyFill="1" applyBorder="1" applyAlignment="1" applyProtection="1"/>
    <xf numFmtId="165" fontId="20" fillId="0" borderId="203" xfId="1" applyNumberFormat="1" applyFill="1" applyBorder="1" applyProtection="1"/>
    <xf numFmtId="165" fontId="20" fillId="0" borderId="204" xfId="1" applyNumberFormat="1" applyFill="1" applyBorder="1" applyProtection="1"/>
    <xf numFmtId="1" fontId="2" fillId="3" borderId="0" xfId="5195" applyNumberFormat="1" applyFill="1" applyProtection="1"/>
    <xf numFmtId="0" fontId="116" fillId="2" borderId="205" xfId="9" applyFont="1" applyFill="1" applyBorder="1" applyAlignment="1" applyProtection="1">
      <alignment horizontal="left"/>
    </xf>
    <xf numFmtId="0" fontId="116" fillId="2" borderId="205" xfId="9" applyFont="1" applyFill="1" applyBorder="1" applyAlignment="1" applyProtection="1">
      <alignment horizontal="center"/>
    </xf>
    <xf numFmtId="172" fontId="116" fillId="2" borderId="205" xfId="9" applyNumberFormat="1" applyFont="1" applyFill="1" applyBorder="1" applyAlignment="1" applyProtection="1">
      <alignment horizontal="center"/>
    </xf>
    <xf numFmtId="2" fontId="116" fillId="2" borderId="205" xfId="9" applyNumberFormat="1" applyFont="1" applyFill="1" applyBorder="1" applyAlignment="1" applyProtection="1">
      <alignment horizontal="right"/>
    </xf>
    <xf numFmtId="180" fontId="116" fillId="2" borderId="206" xfId="9" applyNumberFormat="1" applyFont="1" applyFill="1" applyBorder="1" applyAlignment="1" applyProtection="1">
      <alignment horizontal="right"/>
    </xf>
    <xf numFmtId="168" fontId="116" fillId="6" borderId="205" xfId="2" applyNumberFormat="1" applyFont="1" applyFill="1" applyBorder="1" applyAlignment="1" applyProtection="1">
      <alignment horizontal="center"/>
      <protection hidden="1"/>
    </xf>
    <xf numFmtId="165" fontId="20" fillId="3" borderId="207" xfId="0" applyNumberFormat="1" applyFont="1" applyFill="1" applyBorder="1" applyAlignment="1" applyProtection="1"/>
    <xf numFmtId="165" fontId="20" fillId="0" borderId="207" xfId="0" applyNumberFormat="1" applyFont="1" applyFill="1" applyBorder="1" applyAlignment="1" applyProtection="1"/>
    <xf numFmtId="165" fontId="22" fillId="3" borderId="207" xfId="0" applyNumberFormat="1" applyFont="1" applyFill="1" applyBorder="1" applyAlignment="1" applyProtection="1"/>
    <xf numFmtId="165" fontId="20" fillId="6" borderId="13" xfId="5195" applyNumberFormat="1" applyFont="1" applyFill="1" applyBorder="1" applyProtection="1"/>
    <xf numFmtId="168" fontId="116" fillId="6" borderId="205" xfId="9" applyNumberFormat="1" applyFont="1" applyFill="1" applyBorder="1" applyAlignment="1" applyProtection="1">
      <alignment horizontal="center"/>
      <protection hidden="1"/>
    </xf>
    <xf numFmtId="0" fontId="20" fillId="3" borderId="8" xfId="5195" applyFont="1" applyFill="1" applyBorder="1" applyAlignment="1" applyProtection="1">
      <alignment horizontal="right"/>
    </xf>
    <xf numFmtId="0" fontId="20" fillId="3" borderId="13" xfId="5195" applyFont="1" applyFill="1" applyBorder="1" applyProtection="1"/>
    <xf numFmtId="0" fontId="6" fillId="3" borderId="48" xfId="5195" applyFont="1" applyFill="1" applyBorder="1" applyProtection="1"/>
    <xf numFmtId="165" fontId="2" fillId="2" borderId="2" xfId="5195" applyNumberFormat="1" applyFill="1" applyBorder="1" applyProtection="1"/>
    <xf numFmtId="165" fontId="2" fillId="6" borderId="2" xfId="5195" applyNumberFormat="1" applyFill="1" applyBorder="1" applyProtection="1"/>
    <xf numFmtId="1" fontId="6" fillId="3" borderId="57" xfId="5195" applyNumberFormat="1" applyFont="1" applyFill="1" applyBorder="1" applyAlignment="1" applyProtection="1">
      <alignment horizontal="center"/>
    </xf>
    <xf numFmtId="0" fontId="6" fillId="3" borderId="55" xfId="5195" applyFont="1" applyFill="1" applyBorder="1" applyProtection="1"/>
    <xf numFmtId="0" fontId="20" fillId="3" borderId="208" xfId="1" applyFont="1" applyFill="1" applyBorder="1" applyProtection="1"/>
    <xf numFmtId="2" fontId="40" fillId="3" borderId="0" xfId="5195" applyNumberFormat="1" applyFont="1" applyFill="1" applyProtection="1"/>
    <xf numFmtId="1" fontId="6" fillId="3" borderId="1" xfId="5195" applyNumberFormat="1" applyFont="1" applyFill="1" applyBorder="1" applyAlignment="1" applyProtection="1">
      <alignment horizontal="center"/>
    </xf>
    <xf numFmtId="0" fontId="6" fillId="3" borderId="2" xfId="5195" applyFont="1" applyFill="1" applyBorder="1" applyProtection="1"/>
    <xf numFmtId="175" fontId="5" fillId="3" borderId="1" xfId="5195" applyNumberFormat="1" applyFont="1" applyFill="1" applyBorder="1" applyProtection="1">
      <protection hidden="1"/>
    </xf>
    <xf numFmtId="49" fontId="2" fillId="0" borderId="3" xfId="5195" applyNumberFormat="1" applyFill="1" applyBorder="1" applyAlignment="1" applyProtection="1">
      <alignment horizontal="left"/>
    </xf>
    <xf numFmtId="1" fontId="6" fillId="8" borderId="209" xfId="0" applyNumberFormat="1" applyFont="1" applyFill="1" applyBorder="1" applyAlignment="1" applyProtection="1">
      <alignment horizontal="center"/>
    </xf>
    <xf numFmtId="0" fontId="0" fillId="8" borderId="206" xfId="0" applyFill="1" applyBorder="1" applyProtection="1"/>
    <xf numFmtId="165" fontId="0" fillId="8" borderId="206" xfId="0" applyNumberFormat="1" applyFill="1" applyBorder="1" applyProtection="1"/>
    <xf numFmtId="165" fontId="0" fillId="8" borderId="210" xfId="0" applyNumberFormat="1" applyFill="1" applyBorder="1" applyProtection="1"/>
    <xf numFmtId="0" fontId="25" fillId="3" borderId="211" xfId="0" applyNumberFormat="1" applyFont="1" applyFill="1" applyBorder="1" applyAlignment="1" applyProtection="1">
      <alignment horizontal="center" wrapText="1"/>
    </xf>
    <xf numFmtId="0" fontId="33" fillId="15" borderId="0" xfId="5195" applyFont="1" applyFill="1" applyBorder="1" applyAlignment="1" applyProtection="1">
      <alignment horizontal="center" vertical="center"/>
    </xf>
    <xf numFmtId="0" fontId="20" fillId="3" borderId="6" xfId="5195" applyFont="1" applyFill="1" applyBorder="1" applyProtection="1"/>
    <xf numFmtId="165" fontId="2" fillId="3" borderId="3" xfId="5195" applyNumberFormat="1" applyFill="1" applyBorder="1" applyProtection="1"/>
    <xf numFmtId="165" fontId="6" fillId="6" borderId="212" xfId="0" applyNumberFormat="1" applyFont="1" applyFill="1" applyBorder="1" applyProtection="1"/>
    <xf numFmtId="165" fontId="42" fillId="3" borderId="207" xfId="0" applyNumberFormat="1" applyFont="1" applyFill="1" applyBorder="1" applyAlignment="1" applyProtection="1"/>
    <xf numFmtId="165" fontId="42" fillId="0" borderId="207" xfId="0" applyNumberFormat="1" applyFont="1" applyFill="1" applyBorder="1" applyAlignment="1" applyProtection="1"/>
    <xf numFmtId="165" fontId="20" fillId="15" borderId="213" xfId="1" applyNumberFormat="1" applyFont="1" applyFill="1" applyBorder="1" applyAlignment="1" applyProtection="1">
      <alignment horizontal="center" vertical="center" wrapText="1"/>
    </xf>
    <xf numFmtId="0" fontId="20" fillId="3" borderId="18" xfId="5195" applyFont="1" applyFill="1" applyBorder="1" applyAlignment="1" applyProtection="1">
      <alignment horizontal="center"/>
    </xf>
    <xf numFmtId="165" fontId="30" fillId="15" borderId="0" xfId="5195" applyNumberFormat="1" applyFont="1" applyFill="1" applyBorder="1" applyAlignment="1" applyProtection="1">
      <alignment horizontal="center" vertical="center"/>
    </xf>
    <xf numFmtId="175" fontId="71" fillId="3" borderId="32" xfId="5195" applyNumberFormat="1" applyFont="1" applyFill="1" applyBorder="1" applyProtection="1">
      <protection hidden="1"/>
    </xf>
    <xf numFmtId="3" fontId="90" fillId="3" borderId="0" xfId="5195" applyNumberFormat="1" applyFont="1" applyFill="1" applyProtection="1"/>
    <xf numFmtId="165" fontId="2" fillId="2" borderId="1" xfId="5195" applyNumberFormat="1" applyFill="1" applyBorder="1" applyProtection="1"/>
    <xf numFmtId="165" fontId="2" fillId="6" borderId="1" xfId="5195" applyNumberFormat="1" applyFill="1" applyBorder="1" applyProtection="1"/>
    <xf numFmtId="0" fontId="20" fillId="3" borderId="0" xfId="5195" applyFont="1" applyFill="1" applyBorder="1" applyAlignment="1" applyProtection="1">
      <alignment horizontal="center"/>
    </xf>
    <xf numFmtId="175" fontId="20" fillId="3" borderId="0" xfId="5195" applyNumberFormat="1" applyFont="1" applyFill="1" applyBorder="1" applyProtection="1"/>
    <xf numFmtId="175" fontId="2" fillId="3" borderId="0" xfId="5195" applyNumberFormat="1" applyFill="1" applyProtection="1">
      <protection hidden="1"/>
    </xf>
    <xf numFmtId="3" fontId="20" fillId="3" borderId="0" xfId="5195" applyNumberFormat="1" applyFont="1" applyFill="1" applyBorder="1" applyProtection="1"/>
    <xf numFmtId="165" fontId="30" fillId="3" borderId="0" xfId="5195" applyNumberFormat="1" applyFont="1" applyFill="1" applyBorder="1" applyAlignment="1" applyProtection="1">
      <alignment horizontal="center" vertical="center"/>
    </xf>
    <xf numFmtId="2" fontId="90" fillId="3" borderId="0" xfId="5195" applyNumberFormat="1" applyFont="1" applyFill="1" applyProtection="1"/>
    <xf numFmtId="0" fontId="33" fillId="3" borderId="11" xfId="5195" applyFont="1" applyFill="1" applyBorder="1" applyAlignment="1" applyProtection="1">
      <alignment horizontal="center" vertical="center"/>
    </xf>
    <xf numFmtId="0" fontId="33" fillId="9" borderId="32" xfId="5195" applyFont="1" applyFill="1" applyBorder="1" applyAlignment="1" applyProtection="1">
      <alignment vertical="center"/>
    </xf>
    <xf numFmtId="0" fontId="33" fillId="9" borderId="32" xfId="5195" applyFont="1" applyFill="1" applyBorder="1" applyAlignment="1" applyProtection="1">
      <alignment horizontal="center" vertical="center"/>
    </xf>
    <xf numFmtId="0" fontId="33" fillId="9" borderId="38" xfId="5195" applyFont="1" applyFill="1" applyBorder="1" applyAlignment="1" applyProtection="1">
      <alignment horizontal="center" vertical="center"/>
    </xf>
    <xf numFmtId="0" fontId="22" fillId="3" borderId="5" xfId="5195" applyFont="1" applyFill="1" applyBorder="1" applyAlignment="1" applyProtection="1">
      <alignment horizontal="center" vertical="center"/>
    </xf>
    <xf numFmtId="0" fontId="33" fillId="3" borderId="63" xfId="5195" applyFont="1" applyFill="1" applyBorder="1" applyAlignment="1" applyProtection="1">
      <alignment horizontal="center" vertical="center"/>
    </xf>
    <xf numFmtId="0" fontId="33" fillId="15" borderId="0" xfId="5195" applyFont="1" applyFill="1" applyBorder="1" applyAlignment="1" applyProtection="1">
      <alignment vertical="center" wrapText="1"/>
    </xf>
    <xf numFmtId="0" fontId="2" fillId="3" borderId="0" xfId="5195" applyFill="1" applyBorder="1" applyAlignment="1" applyProtection="1">
      <alignment vertical="center"/>
    </xf>
    <xf numFmtId="0" fontId="20" fillId="15" borderId="0" xfId="5195" applyFont="1" applyFill="1" applyBorder="1" applyProtection="1"/>
    <xf numFmtId="165" fontId="20" fillId="0" borderId="213" xfId="1" applyNumberFormat="1" applyFill="1" applyBorder="1" applyProtection="1"/>
    <xf numFmtId="165" fontId="20" fillId="0" borderId="214" xfId="1" applyNumberFormat="1" applyFill="1" applyBorder="1" applyProtection="1"/>
    <xf numFmtId="49" fontId="0" fillId="0" borderId="215" xfId="0" applyNumberFormat="1" applyBorder="1" applyProtection="1"/>
    <xf numFmtId="3" fontId="2" fillId="3" borderId="11" xfId="5195" applyNumberFormat="1" applyFill="1" applyBorder="1" applyAlignment="1" applyProtection="1">
      <alignment vertical="center"/>
    </xf>
    <xf numFmtId="0" fontId="20" fillId="3" borderId="0" xfId="5195" applyFont="1" applyFill="1" applyBorder="1" applyAlignment="1" applyProtection="1">
      <alignment vertical="center"/>
    </xf>
    <xf numFmtId="165" fontId="20" fillId="6" borderId="0" xfId="5195" applyNumberFormat="1" applyFont="1" applyFill="1" applyBorder="1" applyAlignment="1" applyProtection="1">
      <alignment vertical="center"/>
    </xf>
    <xf numFmtId="3" fontId="2" fillId="3" borderId="0" xfId="5195" applyNumberFormat="1" applyFill="1" applyAlignment="1" applyProtection="1">
      <alignment vertical="center"/>
    </xf>
    <xf numFmtId="0" fontId="20" fillId="3" borderId="63" xfId="5195" applyFont="1" applyFill="1" applyBorder="1" applyAlignment="1" applyProtection="1">
      <alignment vertical="center" wrapText="1"/>
    </xf>
    <xf numFmtId="0" fontId="20" fillId="3" borderId="0" xfId="5195" applyFont="1" applyFill="1" applyBorder="1" applyAlignment="1" applyProtection="1">
      <alignment vertical="center" wrapText="1"/>
    </xf>
    <xf numFmtId="165" fontId="2" fillId="3" borderId="11" xfId="5195" applyNumberFormat="1" applyFill="1" applyBorder="1" applyAlignment="1" applyProtection="1">
      <alignment vertical="center"/>
    </xf>
    <xf numFmtId="3" fontId="2" fillId="3" borderId="63" xfId="5195" applyNumberFormat="1" applyFill="1" applyBorder="1" applyAlignment="1" applyProtection="1">
      <alignment vertical="center"/>
    </xf>
    <xf numFmtId="170" fontId="20" fillId="15" borderId="0" xfId="5195" applyNumberFormat="1" applyFont="1" applyFill="1" applyBorder="1" applyAlignment="1" applyProtection="1">
      <alignment vertical="center" wrapText="1"/>
    </xf>
    <xf numFmtId="0" fontId="2" fillId="15" borderId="0" xfId="5195" applyFill="1" applyBorder="1" applyAlignment="1" applyProtection="1">
      <alignment wrapText="1"/>
    </xf>
    <xf numFmtId="165" fontId="20" fillId="15" borderId="0" xfId="5195" applyNumberFormat="1" applyFont="1" applyFill="1" applyBorder="1" applyAlignment="1" applyProtection="1">
      <alignment vertical="center"/>
    </xf>
    <xf numFmtId="0" fontId="116" fillId="2" borderId="216" xfId="9" applyFont="1" applyFill="1" applyBorder="1" applyAlignment="1" applyProtection="1">
      <alignment horizontal="left"/>
    </xf>
    <xf numFmtId="0" fontId="116" fillId="2" borderId="216" xfId="9" applyFont="1" applyFill="1" applyBorder="1" applyAlignment="1" applyProtection="1">
      <alignment horizontal="center"/>
    </xf>
    <xf numFmtId="172" fontId="116" fillId="2" borderId="216" xfId="9" applyNumberFormat="1" applyFont="1" applyFill="1" applyBorder="1" applyAlignment="1" applyProtection="1">
      <alignment horizontal="center"/>
    </xf>
    <xf numFmtId="2" fontId="116" fillId="2" borderId="216" xfId="9" applyNumberFormat="1" applyFont="1" applyFill="1" applyBorder="1" applyAlignment="1" applyProtection="1">
      <alignment horizontal="right"/>
    </xf>
    <xf numFmtId="180" fontId="116" fillId="2" borderId="217" xfId="9" applyNumberFormat="1" applyFont="1" applyFill="1" applyBorder="1" applyAlignment="1" applyProtection="1">
      <alignment horizontal="right"/>
    </xf>
    <xf numFmtId="165" fontId="25" fillId="3" borderId="218" xfId="0" applyNumberFormat="1" applyFont="1" applyFill="1" applyBorder="1" applyAlignment="1" applyProtection="1"/>
    <xf numFmtId="165" fontId="20" fillId="3" borderId="218" xfId="0" applyNumberFormat="1" applyFont="1" applyFill="1" applyBorder="1" applyAlignment="1" applyProtection="1"/>
    <xf numFmtId="165" fontId="20" fillId="0" borderId="218" xfId="0" applyNumberFormat="1" applyFont="1" applyFill="1" applyBorder="1" applyAlignment="1" applyProtection="1"/>
    <xf numFmtId="165" fontId="22" fillId="3" borderId="218" xfId="0" applyNumberFormat="1" applyFont="1" applyFill="1" applyBorder="1" applyAlignment="1" applyProtection="1"/>
    <xf numFmtId="165" fontId="20" fillId="0" borderId="219" xfId="1" applyNumberFormat="1" applyFill="1" applyBorder="1" applyProtection="1"/>
    <xf numFmtId="165" fontId="20" fillId="0" borderId="220" xfId="1" applyNumberFormat="1" applyFill="1" applyBorder="1" applyProtection="1"/>
    <xf numFmtId="0" fontId="2" fillId="3" borderId="11" xfId="5195" applyFill="1" applyBorder="1" applyAlignment="1" applyProtection="1">
      <alignment vertical="center"/>
    </xf>
    <xf numFmtId="165" fontId="20" fillId="14" borderId="0" xfId="5195" applyNumberFormat="1" applyFont="1" applyFill="1" applyBorder="1" applyAlignment="1" applyProtection="1">
      <alignment vertical="center"/>
    </xf>
    <xf numFmtId="0" fontId="8" fillId="3" borderId="11" xfId="5195" applyFont="1" applyFill="1" applyBorder="1" applyAlignment="1" applyProtection="1">
      <alignment horizontal="center" textRotation="180"/>
    </xf>
    <xf numFmtId="0" fontId="2" fillId="3" borderId="0" xfId="5195" applyFill="1" applyAlignment="1" applyProtection="1">
      <alignment vertical="center"/>
    </xf>
    <xf numFmtId="0" fontId="20" fillId="3" borderId="77" xfId="5195" applyFont="1" applyFill="1" applyBorder="1" applyAlignment="1" applyProtection="1">
      <alignment horizontal="left" vertical="center" wrapText="1"/>
    </xf>
    <xf numFmtId="0" fontId="20" fillId="3" borderId="33" xfId="5195" applyFont="1" applyFill="1" applyBorder="1" applyAlignment="1" applyProtection="1">
      <alignment horizontal="left" vertical="center" wrapText="1"/>
    </xf>
    <xf numFmtId="165" fontId="20" fillId="6" borderId="33" xfId="5195" applyNumberFormat="1" applyFont="1" applyFill="1" applyBorder="1" applyAlignment="1" applyProtection="1">
      <alignment vertical="center"/>
    </xf>
    <xf numFmtId="165" fontId="8" fillId="3" borderId="21" xfId="5195" applyNumberFormat="1" applyFont="1" applyFill="1" applyBorder="1" applyAlignment="1" applyProtection="1">
      <alignment vertical="center"/>
    </xf>
    <xf numFmtId="0" fontId="2" fillId="3" borderId="63" xfId="5195" applyFill="1" applyBorder="1" applyAlignment="1" applyProtection="1">
      <alignment vertical="center"/>
    </xf>
    <xf numFmtId="175" fontId="71" fillId="3" borderId="0" xfId="5195" applyNumberFormat="1" applyFont="1" applyFill="1" applyBorder="1" applyProtection="1">
      <protection hidden="1"/>
    </xf>
    <xf numFmtId="165" fontId="25" fillId="6" borderId="218" xfId="0" applyNumberFormat="1" applyFont="1" applyFill="1" applyBorder="1" applyAlignment="1" applyProtection="1"/>
    <xf numFmtId="0" fontId="38" fillId="3" borderId="0" xfId="5195" applyFont="1" applyFill="1" applyBorder="1" applyProtection="1"/>
    <xf numFmtId="165" fontId="20" fillId="3" borderId="0" xfId="5195" applyNumberFormat="1" applyFont="1" applyFill="1" applyBorder="1" applyAlignment="1" applyProtection="1">
      <alignment vertical="center"/>
    </xf>
    <xf numFmtId="165" fontId="20" fillId="3" borderId="0" xfId="5195" applyNumberFormat="1" applyFont="1" applyFill="1" applyBorder="1" applyAlignment="1" applyProtection="1">
      <alignment horizontal="center" vertical="center"/>
    </xf>
    <xf numFmtId="3" fontId="20" fillId="15" borderId="0" xfId="5195" applyNumberFormat="1" applyFont="1" applyFill="1" applyBorder="1" applyAlignment="1" applyProtection="1">
      <alignment vertical="center" wrapText="1"/>
    </xf>
    <xf numFmtId="165" fontId="20" fillId="15" borderId="0" xfId="5195" applyNumberFormat="1" applyFont="1" applyFill="1" applyBorder="1" applyProtection="1"/>
    <xf numFmtId="0" fontId="22" fillId="3" borderId="0" xfId="5195" applyFont="1" applyFill="1" applyProtection="1"/>
    <xf numFmtId="0" fontId="22" fillId="3" borderId="0" xfId="5195" applyFont="1" applyFill="1" applyAlignment="1" applyProtection="1">
      <alignment horizontal="right"/>
    </xf>
    <xf numFmtId="165" fontId="2" fillId="6" borderId="213" xfId="5195" applyNumberFormat="1" applyFill="1" applyBorder="1" applyProtection="1"/>
    <xf numFmtId="1" fontId="6" fillId="3" borderId="9" xfId="5195" applyNumberFormat="1" applyFont="1" applyFill="1" applyBorder="1" applyAlignment="1" applyProtection="1">
      <alignment horizontal="center"/>
    </xf>
    <xf numFmtId="165" fontId="25" fillId="6" borderId="207" xfId="0" applyNumberFormat="1" applyFont="1" applyFill="1" applyBorder="1" applyAlignment="1" applyProtection="1"/>
    <xf numFmtId="3" fontId="20" fillId="3" borderId="11" xfId="5195" applyNumberFormat="1" applyFont="1" applyFill="1" applyBorder="1" applyAlignment="1" applyProtection="1">
      <alignment horizontal="center" vertical="center"/>
    </xf>
    <xf numFmtId="0" fontId="22" fillId="3" borderId="0" xfId="5195" applyFont="1" applyFill="1" applyBorder="1" applyAlignment="1" applyProtection="1">
      <alignment horizontal="center" vertical="center"/>
    </xf>
    <xf numFmtId="3" fontId="8" fillId="3" borderId="0" xfId="5195" applyNumberFormat="1" applyFont="1" applyFill="1" applyBorder="1" applyAlignment="1" applyProtection="1">
      <alignment vertical="center"/>
    </xf>
    <xf numFmtId="3" fontId="20" fillId="3" borderId="0" xfId="5195" applyNumberFormat="1" applyFont="1" applyFill="1" applyBorder="1" applyAlignment="1" applyProtection="1">
      <alignment vertical="center" wrapText="1"/>
    </xf>
    <xf numFmtId="0" fontId="2" fillId="3" borderId="0" xfId="5195" applyFill="1" applyBorder="1" applyAlignment="1" applyProtection="1">
      <alignment wrapText="1"/>
    </xf>
    <xf numFmtId="165" fontId="20" fillId="3" borderId="0" xfId="5195" applyNumberFormat="1" applyFont="1" applyFill="1" applyBorder="1" applyProtection="1"/>
    <xf numFmtId="1" fontId="6" fillId="3" borderId="13" xfId="5195" applyNumberFormat="1" applyFont="1" applyFill="1" applyBorder="1" applyAlignment="1" applyProtection="1">
      <alignment horizontal="center"/>
    </xf>
    <xf numFmtId="49" fontId="6" fillId="3" borderId="14" xfId="5195" applyNumberFormat="1" applyFont="1" applyFill="1" applyBorder="1" applyAlignment="1" applyProtection="1">
      <alignment horizontal="right"/>
    </xf>
    <xf numFmtId="175" fontId="2" fillId="3" borderId="13" xfId="5195" applyNumberFormat="1" applyFill="1" applyBorder="1" applyProtection="1"/>
    <xf numFmtId="3" fontId="40" fillId="6" borderId="11" xfId="5195" applyNumberFormat="1" applyFont="1" applyFill="1" applyBorder="1" applyAlignment="1" applyProtection="1">
      <alignment horizontal="center" vertical="center"/>
    </xf>
    <xf numFmtId="0" fontId="33" fillId="3" borderId="0" xfId="5195" applyFont="1" applyFill="1" applyBorder="1" applyAlignment="1" applyProtection="1">
      <alignment vertical="center" wrapText="1"/>
    </xf>
    <xf numFmtId="0" fontId="33" fillId="3" borderId="0" xfId="5195" applyFont="1" applyFill="1" applyBorder="1" applyAlignment="1" applyProtection="1">
      <alignment horizontal="center" vertical="center"/>
    </xf>
    <xf numFmtId="0" fontId="37" fillId="3" borderId="0" xfId="5195" applyFont="1" applyFill="1" applyBorder="1" applyAlignment="1" applyProtection="1">
      <alignment vertical="center"/>
    </xf>
    <xf numFmtId="2" fontId="20" fillId="3" borderId="0" xfId="5195" applyNumberFormat="1" applyFont="1" applyFill="1" applyBorder="1" applyProtection="1">
      <protection hidden="1"/>
    </xf>
    <xf numFmtId="1" fontId="2" fillId="3" borderId="20" xfId="5195" applyNumberFormat="1" applyFill="1" applyBorder="1" applyProtection="1"/>
    <xf numFmtId="49" fontId="2" fillId="3" borderId="0" xfId="5195" applyNumberFormat="1" applyFill="1" applyBorder="1" applyProtection="1"/>
    <xf numFmtId="165" fontId="2" fillId="3" borderId="0" xfId="5195" applyNumberFormat="1" applyFill="1" applyBorder="1" applyProtection="1"/>
    <xf numFmtId="175" fontId="91" fillId="3" borderId="0" xfId="5195" applyNumberFormat="1" applyFont="1" applyFill="1" applyBorder="1" applyProtection="1"/>
    <xf numFmtId="175" fontId="5" fillId="3" borderId="0" xfId="5195" applyNumberFormat="1" applyFont="1" applyFill="1" applyBorder="1" applyAlignment="1" applyProtection="1">
      <alignment horizontal="center"/>
    </xf>
    <xf numFmtId="0" fontId="20" fillId="3" borderId="33" xfId="5195" applyFont="1" applyFill="1" applyBorder="1" applyAlignment="1" applyProtection="1">
      <alignment vertical="center"/>
    </xf>
    <xf numFmtId="0" fontId="38" fillId="3" borderId="33" xfId="5195" applyFont="1" applyFill="1" applyBorder="1" applyProtection="1"/>
    <xf numFmtId="3" fontId="20" fillId="3" borderId="21" xfId="5195" applyNumberFormat="1" applyFont="1" applyFill="1" applyBorder="1" applyAlignment="1" applyProtection="1">
      <alignment horizontal="center" vertical="center"/>
    </xf>
    <xf numFmtId="170" fontId="8" fillId="3" borderId="0" xfId="5195" applyNumberFormat="1" applyFont="1" applyFill="1" applyBorder="1" applyAlignment="1" applyProtection="1">
      <alignment vertical="center"/>
    </xf>
    <xf numFmtId="0" fontId="36" fillId="3" borderId="0" xfId="5195" applyFont="1" applyFill="1" applyBorder="1" applyAlignment="1" applyProtection="1">
      <alignment horizontal="center" vertical="center"/>
    </xf>
    <xf numFmtId="165" fontId="2" fillId="3" borderId="0" xfId="5195" applyNumberFormat="1" applyFill="1" applyBorder="1" applyAlignment="1" applyProtection="1">
      <alignment vertical="center"/>
    </xf>
    <xf numFmtId="0" fontId="2" fillId="3" borderId="0" xfId="5195" applyFill="1" applyBorder="1" applyAlignment="1" applyProtection="1">
      <alignment vertical="center" wrapText="1"/>
    </xf>
    <xf numFmtId="49" fontId="6" fillId="3" borderId="38" xfId="5195" applyNumberFormat="1" applyFont="1" applyFill="1" applyBorder="1" applyProtection="1"/>
    <xf numFmtId="165" fontId="6" fillId="3" borderId="7" xfId="5195" applyNumberFormat="1" applyFont="1" applyFill="1" applyBorder="1" applyProtection="1"/>
    <xf numFmtId="165" fontId="2" fillId="3" borderId="7" xfId="5195" applyNumberFormat="1" applyFill="1" applyBorder="1" applyProtection="1"/>
    <xf numFmtId="1" fontId="40" fillId="2" borderId="215" xfId="0" applyNumberFormat="1" applyFont="1" applyFill="1" applyBorder="1" applyAlignment="1" applyProtection="1">
      <alignment horizontal="left"/>
    </xf>
    <xf numFmtId="0" fontId="0" fillId="0" borderId="214" xfId="0" applyBorder="1" applyAlignment="1" applyProtection="1">
      <alignment horizontal="left"/>
    </xf>
    <xf numFmtId="0" fontId="37" fillId="3" borderId="0" xfId="5195" applyFont="1" applyFill="1" applyBorder="1" applyAlignment="1" applyProtection="1">
      <alignment horizontal="left" vertical="center"/>
    </xf>
    <xf numFmtId="165" fontId="5" fillId="2" borderId="6" xfId="5195" applyNumberFormat="1" applyFont="1" applyFill="1" applyBorder="1" applyProtection="1"/>
    <xf numFmtId="0" fontId="22" fillId="3" borderId="0" xfId="5195" applyFont="1" applyFill="1" applyAlignment="1" applyProtection="1">
      <alignment vertical="center"/>
    </xf>
    <xf numFmtId="0" fontId="6" fillId="3" borderId="14" xfId="5195" applyFont="1" applyFill="1" applyBorder="1" applyAlignment="1" applyProtection="1">
      <alignment horizontal="right"/>
    </xf>
    <xf numFmtId="0" fontId="1" fillId="0" borderId="0" xfId="5195" applyFont="1" applyFill="1" applyProtection="1"/>
    <xf numFmtId="165" fontId="22" fillId="3" borderId="213" xfId="1" applyNumberFormat="1" applyFont="1" applyFill="1" applyBorder="1" applyAlignment="1" applyProtection="1">
      <alignment horizontal="center" vertical="center" wrapText="1"/>
    </xf>
    <xf numFmtId="3" fontId="20" fillId="3" borderId="214" xfId="1" applyNumberFormat="1" applyFont="1" applyFill="1" applyBorder="1" applyAlignment="1" applyProtection="1">
      <alignment horizontal="center" vertical="center" wrapText="1"/>
    </xf>
    <xf numFmtId="3" fontId="20" fillId="3" borderId="213" xfId="1" applyNumberFormat="1" applyFont="1" applyFill="1" applyBorder="1" applyAlignment="1" applyProtection="1">
      <alignment horizontal="center" vertical="center" wrapText="1"/>
    </xf>
    <xf numFmtId="0" fontId="20" fillId="3" borderId="77" xfId="5195" applyFont="1" applyFill="1" applyBorder="1" applyAlignment="1" applyProtection="1">
      <alignment horizontal="right" vertical="center"/>
    </xf>
    <xf numFmtId="165" fontId="6" fillId="3" borderId="7" xfId="5195" applyNumberFormat="1" applyFont="1" applyFill="1" applyBorder="1" applyAlignment="1" applyProtection="1">
      <alignment horizontal="center"/>
    </xf>
    <xf numFmtId="165" fontId="6" fillId="3" borderId="38" xfId="5195" applyNumberFormat="1" applyFont="1" applyFill="1" applyBorder="1" applyAlignment="1" applyProtection="1">
      <alignment horizontal="center"/>
    </xf>
    <xf numFmtId="49" fontId="5" fillId="2" borderId="11" xfId="5195" applyNumberFormat="1" applyFont="1" applyFill="1" applyBorder="1" applyProtection="1"/>
    <xf numFmtId="165" fontId="5" fillId="2" borderId="5" xfId="5195" applyNumberFormat="1" applyFont="1" applyFill="1" applyBorder="1" applyProtection="1"/>
    <xf numFmtId="0" fontId="22" fillId="3" borderId="31" xfId="5195" applyFont="1" applyFill="1" applyBorder="1" applyAlignment="1" applyProtection="1">
      <alignment horizontal="left"/>
    </xf>
    <xf numFmtId="165" fontId="6" fillId="3" borderId="5" xfId="5195" applyNumberFormat="1" applyFont="1" applyFill="1" applyBorder="1" applyAlignment="1" applyProtection="1">
      <alignment horizontal="center"/>
    </xf>
    <xf numFmtId="165" fontId="6" fillId="3" borderId="11" xfId="5195" applyNumberFormat="1" applyFont="1" applyFill="1" applyBorder="1" applyAlignment="1" applyProtection="1">
      <alignment horizontal="center"/>
    </xf>
    <xf numFmtId="175" fontId="91" fillId="3" borderId="13" xfId="5195" applyNumberFormat="1" applyFont="1" applyFill="1" applyBorder="1" applyProtection="1"/>
    <xf numFmtId="0" fontId="20" fillId="3" borderId="31" xfId="5195" applyFont="1" applyFill="1" applyBorder="1" applyAlignment="1" applyProtection="1">
      <alignment horizontal="left"/>
    </xf>
    <xf numFmtId="172" fontId="6" fillId="3" borderId="8" xfId="5195" quotePrefix="1" applyNumberFormat="1" applyFont="1" applyFill="1" applyBorder="1" applyAlignment="1" applyProtection="1">
      <alignment horizontal="center"/>
    </xf>
    <xf numFmtId="165" fontId="6" fillId="3" borderId="21" xfId="5195" applyNumberFormat="1" applyFont="1" applyFill="1" applyBorder="1" applyAlignment="1" applyProtection="1">
      <alignment horizontal="center"/>
    </xf>
    <xf numFmtId="165" fontId="6" fillId="3" borderId="21" xfId="5195" quotePrefix="1" applyNumberFormat="1" applyFont="1" applyFill="1" applyBorder="1" applyAlignment="1" applyProtection="1">
      <alignment horizontal="center"/>
    </xf>
    <xf numFmtId="0" fontId="20" fillId="3" borderId="19" xfId="5195" applyFont="1" applyFill="1" applyBorder="1" applyAlignment="1" applyProtection="1">
      <alignment horizontal="left"/>
    </xf>
    <xf numFmtId="0" fontId="22" fillId="3" borderId="45" xfId="5195" applyFont="1" applyFill="1" applyBorder="1" applyProtection="1"/>
    <xf numFmtId="49" fontId="2" fillId="2" borderId="23" xfId="5195" applyNumberFormat="1" applyFill="1" applyBorder="1" applyProtection="1"/>
    <xf numFmtId="165" fontId="2" fillId="2" borderId="10" xfId="5195" applyNumberFormat="1" applyFill="1" applyBorder="1" applyProtection="1"/>
    <xf numFmtId="175" fontId="2" fillId="3" borderId="0" xfId="5195" applyNumberFormat="1" applyFill="1" applyProtection="1"/>
    <xf numFmtId="165" fontId="20" fillId="0" borderId="208" xfId="1" applyNumberFormat="1" applyFill="1" applyBorder="1" applyProtection="1"/>
    <xf numFmtId="0" fontId="22" fillId="3" borderId="16" xfId="5195" applyFont="1" applyFill="1" applyBorder="1" applyProtection="1"/>
    <xf numFmtId="49" fontId="2" fillId="2" borderId="24" xfId="5195" applyNumberFormat="1" applyFill="1" applyBorder="1" applyProtection="1"/>
    <xf numFmtId="2" fontId="91" fillId="3" borderId="0" xfId="5195" applyNumberFormat="1" applyFont="1" applyFill="1" applyProtection="1"/>
    <xf numFmtId="1" fontId="1" fillId="0" borderId="0" xfId="5195" applyNumberFormat="1" applyFont="1" applyProtection="1"/>
    <xf numFmtId="0" fontId="20" fillId="3" borderId="208" xfId="5195" applyFont="1" applyFill="1" applyBorder="1" applyAlignment="1" applyProtection="1">
      <alignment horizontal="left"/>
    </xf>
    <xf numFmtId="0" fontId="22" fillId="3" borderId="12" xfId="5195" applyFont="1" applyFill="1" applyBorder="1" applyAlignment="1" applyProtection="1">
      <alignment horizontal="left"/>
    </xf>
    <xf numFmtId="49" fontId="5" fillId="2" borderId="24" xfId="5195" applyNumberFormat="1" applyFont="1" applyFill="1" applyBorder="1" applyProtection="1"/>
    <xf numFmtId="49" fontId="5" fillId="2" borderId="22" xfId="5195" applyNumberFormat="1" applyFont="1" applyFill="1" applyBorder="1" applyProtection="1"/>
    <xf numFmtId="165" fontId="2" fillId="2" borderId="9" xfId="5195" applyNumberFormat="1" applyFill="1" applyBorder="1" applyProtection="1"/>
    <xf numFmtId="165" fontId="2" fillId="6" borderId="9" xfId="5195" applyNumberFormat="1" applyFill="1" applyBorder="1" applyProtection="1"/>
    <xf numFmtId="0" fontId="22" fillId="3" borderId="12" xfId="5195" applyFont="1" applyFill="1" applyBorder="1" applyProtection="1"/>
    <xf numFmtId="49" fontId="6" fillId="3" borderId="14" xfId="5195" applyNumberFormat="1" applyFont="1" applyFill="1" applyBorder="1" applyAlignment="1" applyProtection="1">
      <alignment horizontal="left"/>
    </xf>
    <xf numFmtId="175" fontId="5" fillId="3" borderId="0" xfId="5195" applyNumberFormat="1" applyFont="1" applyFill="1" applyBorder="1" applyProtection="1"/>
    <xf numFmtId="0" fontId="20" fillId="3" borderId="47" xfId="5195" applyFont="1" applyFill="1" applyBorder="1" applyAlignment="1" applyProtection="1">
      <alignment horizontal="left"/>
    </xf>
    <xf numFmtId="1" fontId="2" fillId="3" borderId="32" xfId="5195" applyNumberFormat="1" applyFill="1" applyBorder="1" applyProtection="1"/>
    <xf numFmtId="49" fontId="2" fillId="3" borderId="32" xfId="5195" applyNumberFormat="1" applyFill="1" applyBorder="1" applyProtection="1"/>
    <xf numFmtId="0" fontId="20" fillId="3" borderId="30" xfId="5195" applyFont="1" applyFill="1" applyBorder="1" applyAlignment="1" applyProtection="1">
      <alignment horizontal="left"/>
    </xf>
    <xf numFmtId="165" fontId="20" fillId="0" borderId="221" xfId="1" applyNumberFormat="1" applyFill="1" applyBorder="1" applyProtection="1"/>
    <xf numFmtId="165" fontId="20" fillId="0" borderId="166" xfId="1" applyNumberFormat="1" applyFill="1" applyBorder="1" applyProtection="1"/>
    <xf numFmtId="1" fontId="22" fillId="3" borderId="221" xfId="0" applyNumberFormat="1" applyFont="1" applyFill="1" applyBorder="1" applyAlignment="1" applyProtection="1">
      <alignment horizontal="center"/>
    </xf>
    <xf numFmtId="0" fontId="20" fillId="0" borderId="222" xfId="0" applyFont="1" applyFill="1" applyBorder="1" applyAlignment="1" applyProtection="1">
      <alignment horizontal="left"/>
    </xf>
    <xf numFmtId="165" fontId="20" fillId="5" borderId="214" xfId="3" applyNumberFormat="1" applyFont="1" applyFill="1" applyBorder="1" applyAlignment="1" applyProtection="1"/>
    <xf numFmtId="165" fontId="20" fillId="5" borderId="213" xfId="3" applyNumberFormat="1" applyFont="1" applyFill="1" applyBorder="1" applyAlignment="1" applyProtection="1"/>
    <xf numFmtId="165" fontId="20" fillId="5" borderId="215" xfId="3" applyNumberFormat="1" applyFont="1" applyFill="1" applyBorder="1" applyAlignment="1" applyProtection="1"/>
    <xf numFmtId="165" fontId="22" fillId="6" borderId="221" xfId="1" applyNumberFormat="1" applyFont="1" applyFill="1" applyBorder="1" applyProtection="1"/>
    <xf numFmtId="165" fontId="22" fillId="6" borderId="222" xfId="1" applyNumberFormat="1" applyFont="1" applyFill="1" applyBorder="1" applyProtection="1"/>
    <xf numFmtId="0" fontId="22" fillId="3" borderId="76" xfId="5195" applyFont="1" applyFill="1" applyBorder="1" applyProtection="1"/>
    <xf numFmtId="49" fontId="5" fillId="2" borderId="222" xfId="5195" applyNumberFormat="1" applyFont="1" applyFill="1" applyBorder="1" applyProtection="1"/>
    <xf numFmtId="49" fontId="2" fillId="3" borderId="11" xfId="5195" applyNumberFormat="1" applyFill="1" applyBorder="1" applyProtection="1"/>
    <xf numFmtId="0" fontId="116" fillId="2" borderId="223" xfId="9" applyFont="1" applyFill="1" applyBorder="1" applyAlignment="1" applyProtection="1">
      <alignment horizontal="left"/>
    </xf>
    <xf numFmtId="0" fontId="116" fillId="2" borderId="223" xfId="9" applyFont="1" applyFill="1" applyBorder="1" applyAlignment="1" applyProtection="1">
      <alignment horizontal="center"/>
    </xf>
    <xf numFmtId="172" fontId="116" fillId="2" borderId="223" xfId="9" applyNumberFormat="1" applyFont="1" applyFill="1" applyBorder="1" applyAlignment="1" applyProtection="1">
      <alignment horizontal="center"/>
    </xf>
    <xf numFmtId="2" fontId="116" fillId="2" borderId="223" xfId="9" applyNumberFormat="1" applyFont="1" applyFill="1" applyBorder="1" applyAlignment="1" applyProtection="1">
      <alignment horizontal="right"/>
    </xf>
    <xf numFmtId="180" fontId="116" fillId="2" borderId="224" xfId="9" applyNumberFormat="1" applyFont="1" applyFill="1" applyBorder="1" applyAlignment="1" applyProtection="1">
      <alignment horizontal="right"/>
    </xf>
    <xf numFmtId="0" fontId="47" fillId="3" borderId="215" xfId="0" applyFont="1" applyFill="1" applyBorder="1" applyAlignment="1" applyProtection="1"/>
    <xf numFmtId="0" fontId="53" fillId="3" borderId="220" xfId="0" applyFont="1" applyFill="1" applyBorder="1" applyAlignment="1" applyProtection="1">
      <alignment horizontal="left" wrapText="1"/>
    </xf>
    <xf numFmtId="1" fontId="25" fillId="3" borderId="213" xfId="0" applyNumberFormat="1" applyFont="1" applyFill="1" applyBorder="1" applyAlignment="1" applyProtection="1">
      <alignment horizontal="center"/>
    </xf>
    <xf numFmtId="165" fontId="42" fillId="3" borderId="225" xfId="0" applyNumberFormat="1" applyFont="1" applyFill="1" applyBorder="1" applyAlignment="1" applyProtection="1"/>
    <xf numFmtId="165" fontId="42" fillId="0" borderId="225" xfId="0" applyNumberFormat="1" applyFont="1" applyFill="1" applyBorder="1" applyAlignment="1" applyProtection="1"/>
    <xf numFmtId="165" fontId="25" fillId="6" borderId="225" xfId="0" applyNumberFormat="1" applyFont="1" applyFill="1" applyBorder="1" applyAlignment="1" applyProtection="1"/>
    <xf numFmtId="0" fontId="20" fillId="3" borderId="8" xfId="5195" applyFont="1" applyFill="1" applyBorder="1" applyAlignment="1" applyProtection="1">
      <alignment horizontal="center"/>
    </xf>
    <xf numFmtId="165" fontId="20" fillId="6" borderId="228" xfId="1" applyNumberFormat="1" applyFont="1" applyFill="1" applyBorder="1" applyProtection="1"/>
    <xf numFmtId="0" fontId="22" fillId="3" borderId="39" xfId="5195" applyFont="1" applyFill="1" applyBorder="1" applyProtection="1"/>
    <xf numFmtId="0" fontId="6" fillId="3" borderId="41" xfId="5195" applyFont="1" applyFill="1" applyBorder="1" applyProtection="1"/>
    <xf numFmtId="49" fontId="5" fillId="3" borderId="26" xfId="5195" applyNumberFormat="1" applyFont="1" applyFill="1" applyBorder="1" applyProtection="1"/>
    <xf numFmtId="0" fontId="116" fillId="2" borderId="229" xfId="9" applyFont="1" applyFill="1" applyBorder="1" applyAlignment="1" applyProtection="1">
      <alignment horizontal="left"/>
    </xf>
    <xf numFmtId="0" fontId="116" fillId="2" borderId="229" xfId="9" applyFont="1" applyFill="1" applyBorder="1" applyAlignment="1" applyProtection="1">
      <alignment horizontal="center"/>
    </xf>
    <xf numFmtId="172" fontId="116" fillId="2" borderId="229" xfId="9" applyNumberFormat="1" applyFont="1" applyFill="1" applyBorder="1" applyAlignment="1" applyProtection="1">
      <alignment horizontal="center"/>
    </xf>
    <xf numFmtId="2" fontId="116" fillId="2" borderId="229" xfId="9" applyNumberFormat="1" applyFont="1" applyFill="1" applyBorder="1" applyAlignment="1" applyProtection="1">
      <alignment horizontal="right"/>
    </xf>
    <xf numFmtId="180" fontId="116" fillId="2" borderId="230" xfId="9" applyNumberFormat="1" applyFont="1" applyFill="1" applyBorder="1" applyAlignment="1" applyProtection="1">
      <alignment horizontal="right"/>
    </xf>
    <xf numFmtId="0" fontId="6" fillId="3" borderId="13" xfId="5195" applyFont="1" applyFill="1" applyBorder="1" applyAlignment="1" applyProtection="1">
      <alignment horizontal="center"/>
    </xf>
    <xf numFmtId="2" fontId="131" fillId="3" borderId="0" xfId="5195" applyNumberFormat="1" applyFont="1" applyFill="1" applyProtection="1"/>
    <xf numFmtId="1" fontId="6" fillId="3" borderId="9" xfId="5195" applyNumberFormat="1" applyFont="1" applyFill="1" applyBorder="1" applyProtection="1"/>
    <xf numFmtId="49" fontId="2" fillId="0" borderId="231" xfId="5195" applyNumberFormat="1" applyBorder="1" applyProtection="1"/>
    <xf numFmtId="165" fontId="2" fillId="0" borderId="213" xfId="5195" applyNumberFormat="1" applyBorder="1" applyProtection="1"/>
    <xf numFmtId="165" fontId="6" fillId="6" borderId="213" xfId="5195" applyNumberFormat="1" applyFont="1" applyFill="1" applyBorder="1" applyProtection="1"/>
    <xf numFmtId="165" fontId="6" fillId="0" borderId="213" xfId="5195" applyNumberFormat="1" applyFont="1" applyFill="1" applyBorder="1" applyProtection="1"/>
    <xf numFmtId="0" fontId="2" fillId="3" borderId="23" xfId="5195" applyFill="1" applyBorder="1" applyProtection="1"/>
    <xf numFmtId="165" fontId="2" fillId="2" borderId="34" xfId="5195" applyNumberFormat="1" applyFill="1" applyBorder="1" applyProtection="1"/>
    <xf numFmtId="175" fontId="132" fillId="15" borderId="0" xfId="5195" applyNumberFormat="1" applyFont="1" applyFill="1" applyProtection="1"/>
    <xf numFmtId="1" fontId="6" fillId="3" borderId="13" xfId="5195" applyNumberFormat="1" applyFont="1" applyFill="1" applyBorder="1" applyProtection="1"/>
    <xf numFmtId="0" fontId="6" fillId="3" borderId="39" xfId="5195" applyFont="1" applyFill="1" applyBorder="1" applyProtection="1"/>
    <xf numFmtId="165" fontId="6" fillId="6" borderId="40" xfId="5195" applyNumberFormat="1" applyFont="1" applyFill="1" applyBorder="1" applyProtection="1"/>
    <xf numFmtId="165" fontId="6" fillId="15" borderId="40" xfId="5195" applyNumberFormat="1" applyFont="1" applyFill="1" applyBorder="1" applyProtection="1"/>
    <xf numFmtId="165" fontId="6" fillId="6" borderId="41" xfId="5195" applyNumberFormat="1" applyFont="1" applyFill="1" applyBorder="1" applyProtection="1"/>
    <xf numFmtId="0" fontId="2" fillId="3" borderId="24" xfId="5195" applyFill="1" applyBorder="1" applyProtection="1"/>
    <xf numFmtId="49" fontId="5" fillId="3" borderId="11" xfId="5195" applyNumberFormat="1" applyFont="1" applyFill="1" applyBorder="1" applyProtection="1"/>
    <xf numFmtId="165" fontId="2" fillId="6" borderId="5" xfId="5195" applyNumberFormat="1" applyFill="1" applyBorder="1" applyProtection="1"/>
    <xf numFmtId="165" fontId="20" fillId="3" borderId="226" xfId="1" applyNumberFormat="1" applyFont="1" applyFill="1" applyBorder="1" applyAlignment="1" applyProtection="1">
      <alignment horizontal="center" vertical="center" wrapText="1"/>
    </xf>
    <xf numFmtId="165" fontId="20" fillId="3" borderId="227" xfId="1" applyNumberFormat="1" applyFont="1" applyFill="1" applyBorder="1" applyAlignment="1" applyProtection="1">
      <alignment horizontal="center" vertical="center" wrapText="1"/>
    </xf>
    <xf numFmtId="165" fontId="20" fillId="3" borderId="232" xfId="1" applyNumberFormat="1" applyFont="1" applyFill="1" applyBorder="1" applyAlignment="1" applyProtection="1">
      <alignment horizontal="center" vertical="center" wrapText="1"/>
    </xf>
    <xf numFmtId="1" fontId="6" fillId="3" borderId="0" xfId="5195" applyNumberFormat="1" applyFont="1" applyFill="1" applyProtection="1"/>
    <xf numFmtId="165" fontId="2" fillId="15" borderId="0" xfId="5195" applyNumberFormat="1" applyFill="1" applyProtection="1"/>
    <xf numFmtId="0" fontId="2" fillId="3" borderId="80" xfId="5195" applyFill="1" applyBorder="1" applyProtection="1"/>
    <xf numFmtId="165" fontId="2" fillId="2" borderId="18" xfId="5195" applyNumberFormat="1" applyFill="1" applyBorder="1" applyProtection="1"/>
    <xf numFmtId="0" fontId="20" fillId="3" borderId="20" xfId="5195" applyFont="1" applyFill="1" applyBorder="1" applyAlignment="1" applyProtection="1">
      <alignment horizontal="left"/>
    </xf>
    <xf numFmtId="0" fontId="2" fillId="3" borderId="45" xfId="5195" applyFill="1" applyBorder="1" applyProtection="1"/>
    <xf numFmtId="165" fontId="2" fillId="6" borderId="15" xfId="5195" applyNumberFormat="1" applyFill="1" applyBorder="1" applyProtection="1"/>
    <xf numFmtId="165" fontId="2" fillId="15" borderId="15" xfId="5195" applyNumberFormat="1" applyFill="1" applyBorder="1" applyProtection="1"/>
    <xf numFmtId="0" fontId="22" fillId="3" borderId="10" xfId="5195" applyFont="1" applyFill="1" applyBorder="1" applyProtection="1"/>
    <xf numFmtId="0" fontId="2" fillId="3" borderId="25" xfId="5195" applyFill="1" applyBorder="1" applyProtection="1"/>
    <xf numFmtId="0" fontId="2" fillId="3" borderId="231" xfId="5195" applyFill="1" applyBorder="1" applyProtection="1"/>
    <xf numFmtId="165" fontId="2" fillId="15" borderId="213" xfId="5195" applyNumberFormat="1" applyFill="1" applyBorder="1" applyProtection="1"/>
    <xf numFmtId="0" fontId="22" fillId="3" borderId="18" xfId="5195" applyFont="1" applyFill="1" applyBorder="1" applyProtection="1"/>
    <xf numFmtId="0" fontId="2" fillId="3" borderId="29" xfId="5195" applyFill="1" applyBorder="1" applyProtection="1"/>
    <xf numFmtId="0" fontId="2" fillId="3" borderId="20" xfId="5195" applyFill="1" applyBorder="1" applyProtection="1"/>
    <xf numFmtId="175" fontId="2" fillId="3" borderId="0" xfId="5195" applyNumberFormat="1" applyFill="1" applyBorder="1" applyProtection="1"/>
    <xf numFmtId="3" fontId="20" fillId="3" borderId="226" xfId="1" applyNumberFormat="1" applyFont="1" applyFill="1" applyBorder="1" applyAlignment="1" applyProtection="1">
      <alignment horizontal="center" vertical="center" wrapText="1"/>
    </xf>
    <xf numFmtId="3" fontId="20" fillId="3" borderId="227" xfId="1" applyNumberFormat="1" applyFont="1" applyFill="1" applyBorder="1" applyAlignment="1" applyProtection="1">
      <alignment horizontal="center" vertical="center" wrapText="1"/>
    </xf>
    <xf numFmtId="3" fontId="20" fillId="3" borderId="222" xfId="1" applyNumberFormat="1" applyFont="1" applyFill="1" applyBorder="1" applyAlignment="1" applyProtection="1">
      <alignment horizontal="center" vertical="center" wrapText="1"/>
    </xf>
    <xf numFmtId="49" fontId="2" fillId="3" borderId="20" xfId="5195" applyNumberFormat="1" applyFill="1" applyBorder="1" applyAlignment="1" applyProtection="1">
      <alignment horizontal="left"/>
    </xf>
    <xf numFmtId="1" fontId="2" fillId="3" borderId="33" xfId="5195" applyNumberFormat="1" applyFill="1" applyBorder="1" applyProtection="1"/>
    <xf numFmtId="1" fontId="2" fillId="3" borderId="7" xfId="5195" applyNumberFormat="1" applyFill="1" applyBorder="1" applyProtection="1"/>
    <xf numFmtId="49" fontId="27" fillId="3" borderId="38" xfId="5195" applyNumberFormat="1" applyFont="1" applyFill="1" applyBorder="1" applyProtection="1"/>
    <xf numFmtId="49" fontId="6" fillId="3" borderId="11" xfId="5195" applyNumberFormat="1" applyFont="1" applyFill="1" applyBorder="1" applyProtection="1"/>
    <xf numFmtId="165" fontId="2" fillId="2" borderId="8" xfId="5195" applyNumberFormat="1" applyFill="1" applyBorder="1" applyProtection="1"/>
    <xf numFmtId="0" fontId="20" fillId="0" borderId="208" xfId="0" applyFont="1" applyFill="1" applyBorder="1" applyAlignment="1" applyProtection="1">
      <alignment horizontal="left"/>
    </xf>
    <xf numFmtId="1" fontId="6" fillId="3" borderId="18" xfId="5195" applyNumberFormat="1" applyFont="1" applyFill="1" applyBorder="1" applyAlignment="1" applyProtection="1">
      <alignment horizontal="center"/>
    </xf>
    <xf numFmtId="49" fontId="5" fillId="2" borderId="29" xfId="5195" applyNumberFormat="1" applyFont="1" applyFill="1" applyBorder="1" applyProtection="1"/>
    <xf numFmtId="165" fontId="2" fillId="6" borderId="18" xfId="5195" applyNumberFormat="1" applyFill="1" applyBorder="1" applyProtection="1"/>
    <xf numFmtId="0" fontId="6" fillId="3" borderId="14" xfId="5195" applyFont="1" applyFill="1" applyBorder="1" applyAlignment="1" applyProtection="1">
      <alignment horizontal="left"/>
    </xf>
    <xf numFmtId="0" fontId="6" fillId="3" borderId="32" xfId="5195" applyFont="1" applyFill="1" applyBorder="1" applyAlignment="1" applyProtection="1">
      <alignment horizontal="right"/>
    </xf>
    <xf numFmtId="165" fontId="6" fillId="3" borderId="0" xfId="5195" applyNumberFormat="1" applyFont="1" applyFill="1" applyBorder="1" applyProtection="1"/>
    <xf numFmtId="0" fontId="27" fillId="3" borderId="14" xfId="5195" applyFont="1" applyFill="1" applyBorder="1" applyAlignment="1" applyProtection="1">
      <alignment horizontal="left"/>
    </xf>
    <xf numFmtId="165" fontId="5" fillId="2" borderId="20" xfId="5195" applyNumberFormat="1" applyFont="1" applyFill="1" applyBorder="1" applyProtection="1"/>
    <xf numFmtId="165" fontId="5" fillId="2" borderId="13" xfId="5195" applyNumberFormat="1" applyFont="1" applyFill="1" applyBorder="1" applyProtection="1"/>
    <xf numFmtId="165" fontId="5" fillId="2" borderId="12" xfId="5195" applyNumberFormat="1" applyFont="1" applyFill="1" applyBorder="1" applyProtection="1"/>
    <xf numFmtId="1" fontId="6" fillId="3" borderId="20" xfId="5195" applyNumberFormat="1" applyFont="1" applyFill="1" applyBorder="1" applyAlignment="1" applyProtection="1">
      <alignment horizontal="center"/>
    </xf>
    <xf numFmtId="0" fontId="2" fillId="3" borderId="0" xfId="5195" applyFill="1" applyAlignment="1" applyProtection="1">
      <alignment horizontal="left"/>
    </xf>
    <xf numFmtId="165" fontId="6" fillId="3" borderId="13" xfId="5195" applyNumberFormat="1" applyFont="1" applyFill="1" applyBorder="1" applyProtection="1"/>
    <xf numFmtId="164" fontId="2" fillId="3" borderId="0" xfId="5195" applyNumberFormat="1" applyFill="1" applyProtection="1"/>
    <xf numFmtId="0" fontId="25" fillId="3" borderId="233" xfId="0" applyNumberFormat="1" applyFont="1" applyFill="1" applyBorder="1" applyAlignment="1" applyProtection="1">
      <alignment horizontal="center" wrapText="1"/>
    </xf>
    <xf numFmtId="165" fontId="25" fillId="3" borderId="233" xfId="0" applyNumberFormat="1" applyFont="1" applyFill="1" applyBorder="1" applyAlignment="1" applyProtection="1">
      <alignment horizontal="center" vertical="center"/>
    </xf>
    <xf numFmtId="165" fontId="25" fillId="3" borderId="234" xfId="0" applyNumberFormat="1" applyFont="1" applyFill="1" applyBorder="1" applyAlignment="1" applyProtection="1">
      <alignment horizontal="center" vertical="center"/>
    </xf>
    <xf numFmtId="0" fontId="6" fillId="3" borderId="208" xfId="0" applyNumberFormat="1" applyFont="1" applyFill="1" applyBorder="1" applyAlignment="1" applyProtection="1">
      <alignment horizontal="left"/>
    </xf>
    <xf numFmtId="165" fontId="6" fillId="3" borderId="208" xfId="0" applyNumberFormat="1" applyFont="1" applyFill="1" applyBorder="1" applyAlignment="1" applyProtection="1">
      <alignment horizontal="left"/>
    </xf>
    <xf numFmtId="165" fontId="42" fillId="0" borderId="235" xfId="0" applyNumberFormat="1" applyFont="1" applyBorder="1" applyAlignment="1" applyProtection="1"/>
    <xf numFmtId="0" fontId="5" fillId="3" borderId="236" xfId="0" applyNumberFormat="1" applyFont="1" applyFill="1" applyBorder="1" applyAlignment="1" applyProtection="1">
      <alignment horizontal="center"/>
    </xf>
    <xf numFmtId="0" fontId="42" fillId="3" borderId="236" xfId="0" applyNumberFormat="1" applyFont="1" applyFill="1" applyBorder="1" applyAlignment="1" applyProtection="1">
      <alignment horizontal="center"/>
    </xf>
    <xf numFmtId="165" fontId="42" fillId="3" borderId="237" xfId="0" applyNumberFormat="1" applyFont="1" applyFill="1" applyBorder="1" applyAlignment="1" applyProtection="1">
      <alignment horizontal="center"/>
    </xf>
    <xf numFmtId="165" fontId="42" fillId="0" borderId="238" xfId="0" applyNumberFormat="1" applyFont="1" applyBorder="1" applyAlignment="1" applyProtection="1"/>
    <xf numFmtId="165" fontId="42" fillId="3" borderId="239" xfId="0" applyNumberFormat="1" applyFont="1" applyFill="1" applyBorder="1" applyAlignment="1" applyProtection="1"/>
    <xf numFmtId="165" fontId="42" fillId="3" borderId="240" xfId="0" applyNumberFormat="1" applyFont="1" applyFill="1" applyBorder="1" applyAlignment="1" applyProtection="1"/>
    <xf numFmtId="0" fontId="25" fillId="3" borderId="234" xfId="0" applyNumberFormat="1" applyFont="1" applyFill="1" applyBorder="1" applyAlignment="1" applyProtection="1">
      <alignment horizontal="center" vertical="center" wrapText="1"/>
    </xf>
    <xf numFmtId="0" fontId="9" fillId="3" borderId="208" xfId="0" applyNumberFormat="1" applyFont="1" applyFill="1" applyBorder="1" applyAlignment="1" applyProtection="1">
      <alignment wrapText="1"/>
    </xf>
    <xf numFmtId="0" fontId="22" fillId="3" borderId="158" xfId="0" applyFont="1" applyFill="1" applyBorder="1" applyAlignment="1" applyProtection="1">
      <alignment horizontal="left"/>
    </xf>
    <xf numFmtId="0" fontId="22" fillId="3" borderId="50" xfId="0" applyFont="1" applyFill="1" applyBorder="1" applyAlignment="1" applyProtection="1">
      <alignment horizontal="left"/>
    </xf>
    <xf numFmtId="165" fontId="20" fillId="2" borderId="17" xfId="0" applyNumberFormat="1" applyFont="1" applyFill="1" applyBorder="1" applyProtection="1">
      <protection locked="0"/>
    </xf>
    <xf numFmtId="165" fontId="20" fillId="2" borderId="36" xfId="0" applyNumberFormat="1" applyFont="1" applyFill="1" applyBorder="1" applyProtection="1">
      <protection locked="0"/>
    </xf>
    <xf numFmtId="165" fontId="20" fillId="2" borderId="80" xfId="0" applyNumberFormat="1" applyFont="1" applyFill="1" applyBorder="1" applyProtection="1">
      <protection locked="0"/>
    </xf>
    <xf numFmtId="1" fontId="132" fillId="3" borderId="0" xfId="0" applyNumberFormat="1" applyFont="1" applyFill="1" applyProtection="1"/>
    <xf numFmtId="0" fontId="20" fillId="16" borderId="26" xfId="0" applyFont="1" applyFill="1" applyBorder="1" applyAlignment="1" applyProtection="1">
      <alignment horizontal="left"/>
      <protection locked="0"/>
    </xf>
    <xf numFmtId="0" fontId="20" fillId="16" borderId="114" xfId="0" applyFont="1" applyFill="1" applyBorder="1" applyAlignment="1" applyProtection="1">
      <alignment horizontal="left"/>
      <protection locked="0"/>
    </xf>
    <xf numFmtId="165" fontId="20" fillId="5" borderId="49" xfId="3" applyNumberFormat="1" applyFont="1" applyFill="1" applyBorder="1" applyAlignment="1" applyProtection="1">
      <protection locked="0"/>
    </xf>
    <xf numFmtId="0" fontId="22" fillId="3" borderId="10" xfId="0" applyFont="1" applyFill="1" applyBorder="1" applyAlignment="1" applyProtection="1">
      <alignment horizontal="left"/>
    </xf>
    <xf numFmtId="0" fontId="245" fillId="8" borderId="25" xfId="0" applyFont="1" applyFill="1" applyBorder="1" applyAlignment="1" applyProtection="1">
      <alignment horizontal="left"/>
    </xf>
    <xf numFmtId="1" fontId="22" fillId="8" borderId="10" xfId="0" applyNumberFormat="1" applyFont="1" applyFill="1" applyBorder="1" applyAlignment="1" applyProtection="1">
      <alignment horizontal="center"/>
    </xf>
    <xf numFmtId="0" fontId="17" fillId="3" borderId="0" xfId="1" applyNumberFormat="1" applyFont="1" applyFill="1" applyAlignment="1" applyProtection="1">
      <alignment horizontal="right"/>
      <protection hidden="1"/>
    </xf>
    <xf numFmtId="0" fontId="17" fillId="3" borderId="0" xfId="1" applyNumberFormat="1" applyFont="1" applyFill="1" applyAlignment="1" applyProtection="1">
      <alignment horizontal="left"/>
      <protection hidden="1"/>
    </xf>
    <xf numFmtId="3" fontId="134" fillId="3" borderId="0" xfId="1" applyNumberFormat="1" applyFont="1" applyFill="1" applyAlignment="1" applyProtection="1">
      <alignment horizontal="right"/>
    </xf>
    <xf numFmtId="165" fontId="20" fillId="77" borderId="45" xfId="0" applyNumberFormat="1" applyFont="1" applyFill="1" applyBorder="1" applyProtection="1"/>
    <xf numFmtId="165" fontId="20" fillId="77" borderId="23" xfId="0" applyNumberFormat="1" applyFont="1" applyFill="1" applyBorder="1" applyProtection="1"/>
    <xf numFmtId="49" fontId="5" fillId="3" borderId="26" xfId="0" applyNumberFormat="1" applyFont="1" applyFill="1" applyBorder="1" applyProtection="1"/>
    <xf numFmtId="175" fontId="0" fillId="3" borderId="0" xfId="0" applyNumberFormat="1" applyFill="1"/>
    <xf numFmtId="17" fontId="5" fillId="0" borderId="0" xfId="2" quotePrefix="1" applyNumberFormat="1" applyFont="1" applyFill="1" applyAlignment="1"/>
    <xf numFmtId="0" fontId="11" fillId="6" borderId="3" xfId="0" applyFont="1" applyFill="1" applyBorder="1" applyAlignment="1">
      <alignment vertical="top" wrapText="1"/>
    </xf>
    <xf numFmtId="0" fontId="20" fillId="15" borderId="6" xfId="0" applyFont="1" applyFill="1" applyBorder="1" applyAlignment="1" applyProtection="1">
      <alignment horizontal="left"/>
    </xf>
    <xf numFmtId="0" fontId="20" fillId="0" borderId="6" xfId="0" applyFont="1" applyFill="1" applyBorder="1" applyAlignment="1" applyProtection="1">
      <alignment horizontal="left"/>
      <protection locked="0"/>
    </xf>
    <xf numFmtId="0" fontId="20" fillId="0" borderId="18" xfId="0" applyFont="1" applyFill="1" applyBorder="1" applyAlignment="1" applyProtection="1">
      <alignment horizontal="left"/>
      <protection locked="0"/>
    </xf>
    <xf numFmtId="1" fontId="22" fillId="3" borderId="0" xfId="0" applyNumberFormat="1" applyFont="1" applyFill="1" applyBorder="1" applyAlignment="1" applyProtection="1">
      <alignment horizontal="center"/>
    </xf>
    <xf numFmtId="165" fontId="20" fillId="5" borderId="145" xfId="3" applyNumberFormat="1" applyFont="1" applyFill="1" applyBorder="1" applyAlignment="1" applyProtection="1">
      <protection locked="0"/>
    </xf>
    <xf numFmtId="165" fontId="20" fillId="5" borderId="144" xfId="3" applyNumberFormat="1" applyFont="1" applyFill="1" applyBorder="1" applyAlignment="1" applyProtection="1">
      <protection locked="0"/>
    </xf>
    <xf numFmtId="165" fontId="20" fillId="5" borderId="146" xfId="3" applyNumberFormat="1" applyFont="1" applyFill="1" applyBorder="1" applyAlignment="1" applyProtection="1">
      <protection locked="0"/>
    </xf>
    <xf numFmtId="165" fontId="20" fillId="5" borderId="110" xfId="3" applyNumberFormat="1" applyFont="1" applyFill="1" applyBorder="1" applyAlignment="1" applyProtection="1">
      <protection locked="0"/>
    </xf>
    <xf numFmtId="165" fontId="20" fillId="5" borderId="15" xfId="3" applyNumberFormat="1" applyFont="1" applyFill="1" applyBorder="1" applyAlignment="1" applyProtection="1">
      <protection locked="0"/>
    </xf>
    <xf numFmtId="165" fontId="20" fillId="5" borderId="158" xfId="3" applyNumberFormat="1" applyFont="1" applyFill="1" applyBorder="1" applyAlignment="1" applyProtection="1">
      <protection locked="0"/>
    </xf>
    <xf numFmtId="165" fontId="22" fillId="6" borderId="14" xfId="0" applyNumberFormat="1" applyFont="1" applyFill="1" applyBorder="1" applyAlignment="1" applyProtection="1"/>
    <xf numFmtId="165" fontId="22" fillId="15" borderId="0" xfId="0" applyNumberFormat="1" applyFont="1" applyFill="1" applyBorder="1" applyProtection="1"/>
    <xf numFmtId="0" fontId="22" fillId="8" borderId="13" xfId="0" applyFont="1" applyFill="1" applyBorder="1" applyAlignment="1" applyProtection="1">
      <alignment horizontal="left"/>
    </xf>
    <xf numFmtId="0" fontId="20" fillId="3" borderId="242" xfId="0" applyFont="1" applyFill="1" applyBorder="1" applyAlignment="1" applyProtection="1">
      <alignment horizontal="left"/>
    </xf>
    <xf numFmtId="165" fontId="20" fillId="5" borderId="220" xfId="3" applyNumberFormat="1" applyFont="1" applyFill="1" applyBorder="1" applyAlignment="1" applyProtection="1">
      <protection locked="0"/>
    </xf>
    <xf numFmtId="165" fontId="20" fillId="5" borderId="219" xfId="3" applyNumberFormat="1" applyFont="1" applyFill="1" applyBorder="1" applyAlignment="1" applyProtection="1">
      <protection locked="0"/>
    </xf>
    <xf numFmtId="165" fontId="20" fillId="5" borderId="232" xfId="3" applyNumberFormat="1" applyFont="1" applyFill="1" applyBorder="1" applyAlignment="1" applyProtection="1">
      <protection locked="0"/>
    </xf>
    <xf numFmtId="165" fontId="22" fillId="6" borderId="241" xfId="1" applyNumberFormat="1" applyFont="1" applyFill="1" applyBorder="1" applyProtection="1"/>
    <xf numFmtId="0" fontId="20" fillId="16" borderId="242" xfId="0" applyFont="1" applyFill="1" applyBorder="1" applyAlignment="1" applyProtection="1">
      <alignment horizontal="left"/>
    </xf>
    <xf numFmtId="0" fontId="22" fillId="8" borderId="38" xfId="0" applyFont="1" applyFill="1" applyBorder="1" applyAlignment="1" applyProtection="1">
      <alignment horizontal="left"/>
    </xf>
    <xf numFmtId="165" fontId="20" fillId="5" borderId="39" xfId="3" applyNumberFormat="1" applyFont="1" applyFill="1" applyBorder="1" applyAlignment="1" applyProtection="1">
      <protection locked="0"/>
    </xf>
    <xf numFmtId="165" fontId="20" fillId="5" borderId="40" xfId="3" applyNumberFormat="1" applyFont="1" applyFill="1" applyBorder="1" applyAlignment="1" applyProtection="1">
      <protection locked="0"/>
    </xf>
    <xf numFmtId="165" fontId="20" fillId="5" borderId="153" xfId="3" applyNumberFormat="1" applyFont="1" applyFill="1" applyBorder="1" applyAlignment="1" applyProtection="1">
      <protection locked="0"/>
    </xf>
    <xf numFmtId="0" fontId="22" fillId="8" borderId="25" xfId="0" applyFont="1" applyFill="1" applyBorder="1" applyAlignment="1" applyProtection="1">
      <alignment horizontal="left"/>
    </xf>
    <xf numFmtId="0" fontId="12" fillId="15" borderId="3" xfId="0" applyFont="1" applyFill="1" applyBorder="1" applyAlignment="1">
      <alignment vertical="top" wrapText="1"/>
    </xf>
    <xf numFmtId="0" fontId="20" fillId="15" borderId="242" xfId="7" applyFont="1" applyFill="1" applyBorder="1" applyAlignment="1" applyProtection="1">
      <alignment horizontal="left"/>
    </xf>
    <xf numFmtId="165" fontId="20" fillId="0" borderId="220" xfId="1" applyNumberFormat="1" applyFill="1" applyBorder="1" applyProtection="1">
      <protection locked="0"/>
    </xf>
    <xf numFmtId="165" fontId="20" fillId="0" borderId="40" xfId="1" applyNumberFormat="1" applyFill="1" applyBorder="1" applyProtection="1">
      <protection locked="0"/>
    </xf>
    <xf numFmtId="165" fontId="20" fillId="0" borderId="43" xfId="1" applyNumberFormat="1" applyFill="1" applyBorder="1" applyProtection="1">
      <protection locked="0"/>
    </xf>
    <xf numFmtId="165" fontId="20" fillId="0" borderId="148" xfId="1" applyNumberFormat="1" applyFill="1" applyBorder="1" applyProtection="1">
      <protection locked="0"/>
    </xf>
    <xf numFmtId="165" fontId="20" fillId="0" borderId="149" xfId="1" applyNumberFormat="1" applyFill="1" applyBorder="1" applyProtection="1">
      <protection locked="0"/>
    </xf>
    <xf numFmtId="165" fontId="20" fillId="0" borderId="147" xfId="1" applyNumberFormat="1" applyFill="1" applyBorder="1" applyProtection="1">
      <protection locked="0"/>
    </xf>
    <xf numFmtId="0" fontId="20" fillId="15" borderId="38" xfId="7" applyFont="1" applyFill="1" applyBorder="1" applyAlignment="1" applyProtection="1">
      <alignment horizontal="left"/>
    </xf>
    <xf numFmtId="0" fontId="20" fillId="15" borderId="242" xfId="7" applyFont="1" applyFill="1" applyBorder="1" applyProtection="1"/>
    <xf numFmtId="165" fontId="20" fillId="77" borderId="76" xfId="1" applyNumberFormat="1" applyFill="1" applyBorder="1" applyProtection="1"/>
    <xf numFmtId="165" fontId="22" fillId="6" borderId="149" xfId="1" applyNumberFormat="1" applyFont="1" applyFill="1" applyBorder="1" applyProtection="1"/>
    <xf numFmtId="165" fontId="22" fillId="6" borderId="15" xfId="1" applyNumberFormat="1" applyFont="1" applyFill="1" applyBorder="1" applyProtection="1"/>
    <xf numFmtId="165" fontId="20" fillId="0" borderId="36" xfId="1" applyNumberFormat="1" applyFill="1" applyBorder="1" applyProtection="1">
      <protection locked="0"/>
    </xf>
    <xf numFmtId="165" fontId="22" fillId="6" borderId="36" xfId="1" applyNumberFormat="1" applyFont="1" applyFill="1" applyBorder="1" applyProtection="1"/>
    <xf numFmtId="0" fontId="20" fillId="15" borderId="243" xfId="7" applyFont="1" applyFill="1" applyBorder="1" applyAlignment="1" applyProtection="1">
      <alignment horizontal="left"/>
    </xf>
    <xf numFmtId="165" fontId="22" fillId="6" borderId="38" xfId="1" applyNumberFormat="1" applyFont="1" applyFill="1" applyBorder="1" applyProtection="1"/>
    <xf numFmtId="165" fontId="22" fillId="6" borderId="76" xfId="1" applyNumberFormat="1" applyFont="1" applyFill="1" applyBorder="1" applyProtection="1"/>
    <xf numFmtId="165" fontId="22" fillId="6" borderId="165" xfId="1" applyNumberFormat="1" applyFont="1" applyFill="1" applyBorder="1" applyProtection="1"/>
    <xf numFmtId="165" fontId="22" fillId="6" borderId="42" xfId="1" applyNumberFormat="1" applyFont="1" applyFill="1" applyBorder="1" applyProtection="1"/>
    <xf numFmtId="0" fontId="20" fillId="3" borderId="11" xfId="1" applyFont="1" applyFill="1" applyBorder="1" applyProtection="1"/>
    <xf numFmtId="0" fontId="20" fillId="15" borderId="32" xfId="7" applyFont="1" applyFill="1" applyBorder="1" applyAlignment="1" applyProtection="1">
      <alignment horizontal="left"/>
    </xf>
    <xf numFmtId="0" fontId="20" fillId="15" borderId="243" xfId="7" applyFont="1" applyFill="1" applyBorder="1" applyProtection="1"/>
    <xf numFmtId="165" fontId="20" fillId="0" borderId="17" xfId="1" applyNumberFormat="1" applyFill="1" applyBorder="1" applyProtection="1">
      <protection locked="0"/>
    </xf>
    <xf numFmtId="165" fontId="20" fillId="0" borderId="80" xfId="1" applyNumberFormat="1" applyFill="1" applyBorder="1" applyProtection="1">
      <protection locked="0"/>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0" fontId="20" fillId="3" borderId="0" xfId="0" applyFont="1" applyFill="1" applyBorder="1" applyAlignment="1" applyProtection="1">
      <alignment horizontal="center"/>
    </xf>
    <xf numFmtId="165" fontId="20" fillId="77" borderId="4" xfId="1" applyNumberFormat="1" applyFill="1" applyBorder="1" applyProtection="1"/>
    <xf numFmtId="49" fontId="5" fillId="15" borderId="16" xfId="0" applyNumberFormat="1" applyFont="1" applyFill="1" applyBorder="1" applyProtection="1"/>
    <xf numFmtId="165" fontId="0" fillId="0" borderId="158" xfId="0" applyNumberFormat="1" applyBorder="1" applyProtection="1">
      <protection locked="0"/>
    </xf>
    <xf numFmtId="165" fontId="0" fillId="0" borderId="50" xfId="0" applyNumberFormat="1" applyBorder="1" applyProtection="1">
      <protection locked="0"/>
    </xf>
    <xf numFmtId="165" fontId="6" fillId="6" borderId="153" xfId="0" applyNumberFormat="1" applyFont="1" applyFill="1" applyBorder="1" applyProtection="1"/>
    <xf numFmtId="165" fontId="6" fillId="6" borderId="10" xfId="0" applyNumberFormat="1" applyFont="1" applyFill="1" applyBorder="1" applyProtection="1"/>
    <xf numFmtId="0" fontId="20" fillId="3" borderId="3" xfId="0" applyFont="1" applyFill="1" applyBorder="1" applyProtection="1">
      <protection hidden="1"/>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1" fontId="6" fillId="3" borderId="46" xfId="0" applyNumberFormat="1" applyFont="1" applyFill="1" applyBorder="1" applyAlignment="1" applyProtection="1">
      <alignment horizontal="center"/>
    </xf>
    <xf numFmtId="1" fontId="6" fillId="3" borderId="7" xfId="0" applyNumberFormat="1" applyFont="1" applyFill="1" applyBorder="1" applyAlignment="1" applyProtection="1">
      <alignment horizontal="center"/>
    </xf>
    <xf numFmtId="1" fontId="6" fillId="3" borderId="77" xfId="0" applyNumberFormat="1" applyFont="1" applyFill="1" applyBorder="1" applyAlignment="1" applyProtection="1">
      <alignment horizontal="center"/>
    </xf>
    <xf numFmtId="1" fontId="6" fillId="3" borderId="8" xfId="0" applyNumberFormat="1" applyFont="1" applyFill="1" applyBorder="1" applyAlignment="1" applyProtection="1">
      <alignment horizontal="center"/>
    </xf>
    <xf numFmtId="1" fontId="6" fillId="3" borderId="39" xfId="0" applyNumberFormat="1" applyFont="1" applyFill="1" applyBorder="1" applyProtection="1"/>
    <xf numFmtId="0" fontId="45" fillId="3" borderId="0" xfId="0" applyFont="1" applyFill="1" applyAlignment="1" applyProtection="1">
      <alignment horizontal="left"/>
    </xf>
    <xf numFmtId="0" fontId="20" fillId="16" borderId="242" xfId="0" applyFont="1" applyFill="1" applyBorder="1" applyAlignment="1" applyProtection="1">
      <alignment horizontal="left"/>
      <protection locked="0"/>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165" fontId="6" fillId="6" borderId="28" xfId="0" applyNumberFormat="1" applyFont="1" applyFill="1" applyBorder="1" applyProtection="1"/>
    <xf numFmtId="165" fontId="6" fillId="6" borderId="27" xfId="0" applyNumberFormat="1" applyFont="1" applyFill="1" applyBorder="1" applyProtection="1"/>
    <xf numFmtId="49" fontId="20" fillId="0" borderId="0" xfId="0" applyNumberFormat="1" applyFont="1" applyBorder="1" applyAlignment="1" applyProtection="1">
      <alignment horizontal="center"/>
      <protection locked="0"/>
    </xf>
    <xf numFmtId="49" fontId="68" fillId="0" borderId="46" xfId="0" applyNumberFormat="1" applyFont="1" applyBorder="1" applyAlignment="1" applyProtection="1">
      <alignment horizontal="center"/>
      <protection locked="0"/>
    </xf>
    <xf numFmtId="49" fontId="68" fillId="0" borderId="32" xfId="0" applyNumberFormat="1" applyFont="1" applyBorder="1" applyAlignment="1" applyProtection="1">
      <alignment horizontal="center"/>
      <protection locked="0"/>
    </xf>
    <xf numFmtId="49" fontId="68" fillId="0" borderId="38" xfId="0" applyNumberFormat="1" applyFont="1" applyBorder="1" applyAlignment="1" applyProtection="1">
      <alignment horizontal="center"/>
      <protection locked="0"/>
    </xf>
    <xf numFmtId="49" fontId="20" fillId="0" borderId="63" xfId="0" applyNumberFormat="1" applyFont="1" applyBorder="1" applyAlignment="1" applyProtection="1">
      <alignment horizontal="center"/>
      <protection locked="0"/>
    </xf>
    <xf numFmtId="49" fontId="20" fillId="0" borderId="11" xfId="0" applyNumberFormat="1" applyFont="1" applyBorder="1" applyAlignment="1" applyProtection="1">
      <alignment horizontal="center"/>
      <protection locked="0"/>
    </xf>
    <xf numFmtId="49" fontId="20" fillId="0" borderId="77" xfId="0" applyNumberFormat="1" applyFont="1" applyBorder="1" applyAlignment="1" applyProtection="1">
      <alignment horizontal="center"/>
      <protection locked="0"/>
    </xf>
    <xf numFmtId="49" fontId="20" fillId="0" borderId="33" xfId="0" applyNumberFormat="1" applyFont="1" applyBorder="1" applyAlignment="1" applyProtection="1">
      <alignment horizontal="center"/>
      <protection locked="0"/>
    </xf>
    <xf numFmtId="49" fontId="20" fillId="0" borderId="21" xfId="0" applyNumberFormat="1" applyFont="1" applyBorder="1" applyAlignment="1" applyProtection="1">
      <alignment horizontal="center"/>
      <protection locked="0"/>
    </xf>
    <xf numFmtId="165" fontId="0" fillId="15" borderId="1" xfId="0" applyNumberFormat="1" applyFill="1" applyBorder="1" applyProtection="1"/>
    <xf numFmtId="49" fontId="5" fillId="15" borderId="1" xfId="0" applyNumberFormat="1" applyFont="1" applyFill="1" applyBorder="1" applyProtection="1"/>
    <xf numFmtId="0" fontId="6" fillId="3" borderId="63" xfId="0" applyFont="1" applyFill="1" applyBorder="1" applyAlignment="1" applyProtection="1">
      <alignment horizontal="center"/>
    </xf>
    <xf numFmtId="165" fontId="0" fillId="15" borderId="3" xfId="0" applyNumberFormat="1" applyFill="1" applyBorder="1" applyProtection="1"/>
    <xf numFmtId="49" fontId="5" fillId="15" borderId="24" xfId="0" applyNumberFormat="1" applyFont="1" applyFill="1" applyBorder="1" applyProtection="1"/>
    <xf numFmtId="49" fontId="20" fillId="15" borderId="1" xfId="0" applyNumberFormat="1" applyFont="1" applyFill="1" applyBorder="1" applyAlignment="1" applyProtection="1">
      <alignment horizontal="left"/>
    </xf>
    <xf numFmtId="165" fontId="0" fillId="0" borderId="10" xfId="0" applyNumberFormat="1" applyBorder="1" applyProtection="1">
      <protection locked="0"/>
    </xf>
    <xf numFmtId="165" fontId="0" fillId="0" borderId="6" xfId="0" applyNumberFormat="1" applyBorder="1" applyProtection="1">
      <protection locked="0"/>
    </xf>
    <xf numFmtId="0" fontId="244" fillId="3" borderId="0" xfId="0" applyFont="1" applyFill="1" applyBorder="1" applyAlignment="1" applyProtection="1"/>
    <xf numFmtId="3" fontId="260" fillId="3" borderId="0" xfId="1" applyNumberFormat="1" applyFont="1" applyFill="1" applyAlignment="1" applyProtection="1">
      <alignment horizontal="right"/>
    </xf>
    <xf numFmtId="0" fontId="244" fillId="3" borderId="0" xfId="0" applyFont="1" applyFill="1" applyBorder="1" applyAlignment="1" applyProtection="1">
      <protection hidden="1"/>
    </xf>
    <xf numFmtId="0" fontId="250" fillId="3" borderId="0" xfId="1" quotePrefix="1" applyNumberFormat="1" applyFont="1" applyFill="1" applyProtection="1">
      <protection hidden="1"/>
    </xf>
    <xf numFmtId="175" fontId="244" fillId="3" borderId="0" xfId="1" applyNumberFormat="1" applyFont="1" applyFill="1" applyProtection="1"/>
    <xf numFmtId="3" fontId="244" fillId="3" borderId="0" xfId="1" applyNumberFormat="1" applyFont="1" applyFill="1" applyProtection="1"/>
    <xf numFmtId="3" fontId="261" fillId="3" borderId="0" xfId="1" applyNumberFormat="1" applyFont="1" applyFill="1" applyAlignment="1" applyProtection="1">
      <alignment horizontal="right"/>
    </xf>
    <xf numFmtId="3" fontId="261" fillId="3" borderId="0" xfId="1" applyNumberFormat="1" applyFont="1" applyFill="1" applyProtection="1"/>
    <xf numFmtId="0" fontId="262" fillId="15" borderId="0" xfId="1" applyFont="1" applyFill="1" applyAlignment="1" applyProtection="1">
      <alignment horizontal="left"/>
      <protection hidden="1"/>
    </xf>
    <xf numFmtId="3" fontId="244" fillId="15" borderId="0" xfId="1" applyNumberFormat="1" applyFont="1" applyFill="1" applyProtection="1">
      <protection hidden="1"/>
    </xf>
    <xf numFmtId="0" fontId="262" fillId="15" borderId="0" xfId="1" applyFont="1" applyFill="1" applyProtection="1">
      <protection hidden="1"/>
    </xf>
    <xf numFmtId="0" fontId="262" fillId="3" borderId="0" xfId="1" applyNumberFormat="1" applyFont="1" applyFill="1" applyAlignment="1" applyProtection="1">
      <alignment horizontal="right"/>
      <protection hidden="1"/>
    </xf>
    <xf numFmtId="0" fontId="262" fillId="3" borderId="0" xfId="1" applyNumberFormat="1" applyFont="1" applyFill="1" applyAlignment="1" applyProtection="1">
      <alignment horizontal="left"/>
      <protection hidden="1"/>
    </xf>
    <xf numFmtId="0" fontId="42" fillId="0" borderId="27" xfId="0" applyNumberFormat="1" applyFont="1" applyFill="1" applyBorder="1" applyAlignment="1" applyProtection="1">
      <alignment horizontal="left"/>
    </xf>
    <xf numFmtId="0" fontId="0" fillId="0" borderId="4" xfId="0" applyBorder="1" applyAlignment="1" applyProtection="1">
      <alignment horizontal="left"/>
    </xf>
    <xf numFmtId="0" fontId="42" fillId="0" borderId="30" xfId="0" applyNumberFormat="1" applyFont="1" applyFill="1" applyBorder="1" applyAlignment="1" applyProtection="1">
      <alignment horizontal="left"/>
    </xf>
    <xf numFmtId="0" fontId="0" fillId="0" borderId="37" xfId="0" applyBorder="1" applyAlignment="1" applyProtection="1">
      <alignment horizontal="left"/>
    </xf>
    <xf numFmtId="165" fontId="9" fillId="3" borderId="47"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9" fillId="3" borderId="4" xfId="0" applyNumberFormat="1" applyFont="1" applyFill="1" applyBorder="1" applyAlignment="1" applyProtection="1">
      <alignment horizontal="left" wrapText="1"/>
    </xf>
    <xf numFmtId="165" fontId="9" fillId="6" borderId="16" xfId="0" applyNumberFormat="1" applyFont="1" applyFill="1" applyBorder="1" applyAlignment="1" applyProtection="1">
      <alignment horizontal="center"/>
    </xf>
    <xf numFmtId="165" fontId="9" fillId="6" borderId="24" xfId="0" applyNumberFormat="1" applyFont="1" applyFill="1" applyBorder="1" applyAlignment="1" applyProtection="1">
      <alignment horizontal="center"/>
    </xf>
    <xf numFmtId="0" fontId="47" fillId="2" borderId="50" xfId="0" applyFont="1" applyFill="1" applyBorder="1" applyAlignment="1" applyProtection="1">
      <alignment wrapText="1"/>
    </xf>
    <xf numFmtId="0" fontId="0" fillId="0" borderId="4" xfId="0" applyBorder="1" applyAlignment="1" applyProtection="1">
      <alignment wrapText="1"/>
    </xf>
    <xf numFmtId="0" fontId="47" fillId="2" borderId="51" xfId="0" applyFont="1" applyFill="1" applyBorder="1" applyAlignment="1" applyProtection="1">
      <alignment horizontal="left" wrapText="1"/>
    </xf>
    <xf numFmtId="0" fontId="47" fillId="2" borderId="53" xfId="0"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0" fontId="47" fillId="2" borderId="50" xfId="0" applyFont="1" applyFill="1" applyBorder="1" applyAlignment="1" applyProtection="1">
      <alignment horizontal="left" wrapText="1"/>
    </xf>
    <xf numFmtId="0" fontId="47" fillId="2" borderId="4" xfId="0" applyFont="1" applyFill="1" applyBorder="1" applyAlignment="1" applyProtection="1">
      <alignment horizontal="left" wrapText="1"/>
    </xf>
    <xf numFmtId="0" fontId="47" fillId="3" borderId="51" xfId="0" applyFont="1" applyFill="1" applyBorder="1" applyAlignment="1" applyProtection="1">
      <alignment horizontal="left" wrapText="1"/>
    </xf>
    <xf numFmtId="0" fontId="47" fillId="3" borderId="53" xfId="0" applyFont="1" applyFill="1" applyBorder="1" applyAlignment="1" applyProtection="1">
      <alignment horizontal="left"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47" fillId="3" borderId="112" xfId="0" applyFont="1" applyFill="1" applyBorder="1" applyAlignment="1" applyProtection="1">
      <alignment horizontal="left" wrapText="1"/>
    </xf>
    <xf numFmtId="0" fontId="47" fillId="3" borderId="113" xfId="0" applyFont="1" applyFill="1" applyBorder="1" applyAlignment="1" applyProtection="1">
      <alignment horizontal="left" wrapText="1"/>
    </xf>
    <xf numFmtId="0" fontId="9" fillId="3" borderId="51" xfId="0" applyNumberFormat="1" applyFont="1" applyFill="1" applyBorder="1" applyAlignment="1" applyProtection="1">
      <alignment horizontal="left"/>
    </xf>
    <xf numFmtId="0" fontId="9" fillId="3" borderId="53" xfId="0" applyNumberFormat="1" applyFont="1" applyFill="1" applyBorder="1" applyAlignment="1" applyProtection="1">
      <alignment horizontal="left"/>
    </xf>
    <xf numFmtId="0" fontId="9" fillId="3" borderId="125" xfId="0" applyNumberFormat="1" applyFont="1" applyFill="1" applyBorder="1" applyAlignment="1" applyProtection="1">
      <alignment horizontal="left"/>
    </xf>
    <xf numFmtId="0" fontId="9" fillId="3" borderId="78" xfId="0" applyNumberFormat="1" applyFont="1" applyFill="1" applyBorder="1" applyAlignment="1" applyProtection="1">
      <alignment horizontal="left"/>
    </xf>
    <xf numFmtId="0" fontId="25" fillId="3" borderId="35" xfId="0" applyNumberFormat="1" applyFont="1" applyFill="1" applyBorder="1" applyAlignment="1" applyProtection="1">
      <alignment horizontal="center" wrapText="1"/>
    </xf>
    <xf numFmtId="0" fontId="25" fillId="3" borderId="48" xfId="0" applyNumberFormat="1" applyFont="1" applyFill="1" applyBorder="1" applyAlignment="1" applyProtection="1">
      <alignment horizontal="center" wrapText="1"/>
    </xf>
    <xf numFmtId="165" fontId="25" fillId="3" borderId="35" xfId="0" applyNumberFormat="1" applyFont="1" applyFill="1" applyBorder="1" applyAlignment="1" applyProtection="1">
      <alignment horizontal="center" wrapText="1"/>
    </xf>
    <xf numFmtId="165" fontId="25" fillId="3" borderId="48" xfId="0" applyNumberFormat="1" applyFont="1" applyFill="1" applyBorder="1" applyAlignment="1" applyProtection="1">
      <alignment horizontal="center" wrapText="1"/>
    </xf>
    <xf numFmtId="1" fontId="64" fillId="3" borderId="50" xfId="0" applyNumberFormat="1" applyFont="1" applyFill="1" applyBorder="1" applyAlignment="1" applyProtection="1">
      <alignment horizontal="left"/>
    </xf>
    <xf numFmtId="1" fontId="64" fillId="3" borderId="4" xfId="0" applyNumberFormat="1" applyFont="1" applyFill="1" applyBorder="1" applyAlignment="1" applyProtection="1">
      <alignment horizontal="left"/>
    </xf>
    <xf numFmtId="1" fontId="63" fillId="3" borderId="50" xfId="0" applyNumberFormat="1" applyFont="1" applyFill="1" applyBorder="1" applyAlignment="1" applyProtection="1">
      <alignment horizontal="left"/>
    </xf>
    <xf numFmtId="1" fontId="63" fillId="3" borderId="4" xfId="0" applyNumberFormat="1" applyFont="1" applyFill="1" applyBorder="1" applyAlignment="1" applyProtection="1">
      <alignment horizontal="left"/>
    </xf>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0" fontId="12" fillId="3" borderId="4" xfId="0" applyFont="1" applyFill="1" applyBorder="1" applyProtection="1"/>
    <xf numFmtId="0" fontId="20" fillId="3" borderId="46" xfId="1" applyFont="1" applyFill="1" applyBorder="1" applyAlignment="1" applyProtection="1">
      <alignment horizontal="left" vertical="center" wrapText="1" shrinkToFit="1"/>
    </xf>
    <xf numFmtId="0" fontId="20" fillId="3" borderId="63" xfId="1" applyFont="1" applyFill="1" applyBorder="1" applyAlignment="1" applyProtection="1">
      <alignment horizontal="left" vertical="center" wrapText="1" shrinkToFit="1"/>
    </xf>
    <xf numFmtId="0" fontId="20" fillId="3" borderId="77" xfId="1" applyFont="1" applyFill="1" applyBorder="1" applyAlignment="1" applyProtection="1">
      <alignment horizontal="left" vertical="center" wrapText="1" shrinkToFit="1"/>
    </xf>
    <xf numFmtId="0" fontId="20" fillId="3" borderId="46" xfId="0" applyNumberFormat="1" applyFont="1" applyFill="1" applyBorder="1" applyAlignment="1" applyProtection="1">
      <alignment horizontal="right" vertical="center"/>
    </xf>
    <xf numFmtId="0" fontId="20" fillId="3" borderId="38" xfId="0" applyNumberFormat="1" applyFont="1" applyFill="1" applyBorder="1" applyAlignment="1" applyProtection="1">
      <alignment horizontal="right" vertical="center"/>
    </xf>
    <xf numFmtId="0" fontId="20" fillId="3" borderId="63" xfId="0" applyNumberFormat="1" applyFont="1" applyFill="1" applyBorder="1" applyAlignment="1" applyProtection="1">
      <alignment horizontal="right" vertical="center"/>
    </xf>
    <xf numFmtId="0" fontId="20" fillId="3" borderId="11" xfId="0" applyNumberFormat="1" applyFont="1" applyFill="1" applyBorder="1" applyAlignment="1" applyProtection="1">
      <alignment horizontal="right" vertical="center"/>
    </xf>
    <xf numFmtId="3" fontId="20" fillId="3" borderId="46" xfId="1" applyNumberFormat="1" applyFont="1" applyFill="1" applyBorder="1" applyAlignment="1" applyProtection="1">
      <alignment horizontal="center" vertical="center" wrapText="1"/>
    </xf>
    <xf numFmtId="3" fontId="20" fillId="3" borderId="0"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5" xfId="1" applyFont="1" applyFill="1" applyBorder="1" applyAlignment="1" applyProtection="1">
      <alignment horizontal="center" vertical="center" wrapText="1"/>
    </xf>
    <xf numFmtId="1" fontId="9" fillId="3" borderId="0" xfId="0" applyNumberFormat="1" applyFont="1" applyFill="1" applyAlignment="1" applyProtection="1">
      <alignment horizontal="left" vertical="center" wrapText="1"/>
    </xf>
    <xf numFmtId="1" fontId="9" fillId="3" borderId="11" xfId="0" applyNumberFormat="1" applyFont="1" applyFill="1" applyBorder="1" applyAlignment="1" applyProtection="1">
      <alignment horizontal="left" vertical="center" wrapText="1"/>
    </xf>
    <xf numFmtId="1" fontId="9" fillId="3" borderId="33" xfId="0" applyNumberFormat="1" applyFont="1" applyFill="1" applyBorder="1" applyAlignment="1" applyProtection="1">
      <alignment horizontal="left" vertical="center" wrapText="1"/>
    </xf>
    <xf numFmtId="1" fontId="9" fillId="3" borderId="21" xfId="0" applyNumberFormat="1" applyFont="1" applyFill="1" applyBorder="1" applyAlignment="1" applyProtection="1">
      <alignment horizontal="left" vertical="center" wrapText="1"/>
    </xf>
    <xf numFmtId="1" fontId="6" fillId="3" borderId="7" xfId="0" applyNumberFormat="1" applyFont="1" applyFill="1" applyBorder="1" applyAlignment="1" applyProtection="1">
      <alignment horizontal="center" wrapText="1"/>
    </xf>
    <xf numFmtId="1" fontId="6" fillId="3" borderId="5" xfId="0" applyNumberFormat="1" applyFont="1" applyFill="1" applyBorder="1" applyAlignment="1" applyProtection="1">
      <alignment horizontal="center" wrapText="1"/>
    </xf>
    <xf numFmtId="1" fontId="6" fillId="3" borderId="8" xfId="0" applyNumberFormat="1" applyFont="1" applyFill="1" applyBorder="1" applyAlignment="1" applyProtection="1">
      <alignment horizontal="center" wrapText="1"/>
    </xf>
    <xf numFmtId="0" fontId="45" fillId="3" borderId="0" xfId="0" applyNumberFormat="1"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0" fontId="45" fillId="3" borderId="47" xfId="0" applyNumberFormat="1" applyFont="1" applyFill="1" applyBorder="1" applyAlignment="1" applyProtection="1">
      <alignment horizontal="left"/>
    </xf>
    <xf numFmtId="0" fontId="45" fillId="3" borderId="54" xfId="0" applyFont="1" applyFill="1" applyBorder="1" applyAlignment="1" applyProtection="1">
      <alignment horizontal="left" wrapText="1"/>
    </xf>
    <xf numFmtId="0" fontId="45" fillId="3" borderId="0" xfId="0" applyFont="1" applyFill="1" applyBorder="1" applyAlignment="1" applyProtection="1">
      <alignment horizontal="left" wrapText="1"/>
    </xf>
    <xf numFmtId="49" fontId="2" fillId="0" borderId="50" xfId="5195" applyNumberFormat="1" applyFill="1" applyBorder="1" applyAlignment="1" applyProtection="1"/>
    <xf numFmtId="0" fontId="2" fillId="0" borderId="19" xfId="5195" applyBorder="1" applyAlignment="1" applyProtection="1"/>
    <xf numFmtId="0" fontId="2" fillId="0" borderId="4" xfId="5195" applyBorder="1" applyAlignment="1" applyProtection="1"/>
    <xf numFmtId="165" fontId="51" fillId="3" borderId="0" xfId="0" applyNumberFormat="1" applyFont="1" applyFill="1" applyBorder="1" applyAlignment="1" applyProtection="1">
      <alignment horizontal="center" wrapText="1"/>
    </xf>
    <xf numFmtId="0" fontId="20" fillId="3" borderId="46" xfId="5195" applyFont="1" applyFill="1" applyBorder="1" applyAlignment="1" applyProtection="1">
      <alignment horizontal="right" vertical="center"/>
    </xf>
    <xf numFmtId="0" fontId="20" fillId="3" borderId="38" xfId="5195" applyFont="1" applyFill="1" applyBorder="1" applyAlignment="1" applyProtection="1">
      <alignment horizontal="right" vertical="center"/>
    </xf>
    <xf numFmtId="0" fontId="20" fillId="3" borderId="63" xfId="5195" applyFont="1" applyFill="1" applyBorder="1" applyAlignment="1" applyProtection="1">
      <alignment horizontal="right" vertical="center"/>
    </xf>
    <xf numFmtId="0" fontId="20" fillId="3" borderId="11" xfId="5195" applyFont="1" applyFill="1" applyBorder="1" applyAlignment="1" applyProtection="1">
      <alignment horizontal="right" vertical="center"/>
    </xf>
    <xf numFmtId="0" fontId="9" fillId="3" borderId="0" xfId="0" applyFont="1" applyFill="1" applyAlignment="1" applyProtection="1">
      <alignment horizontal="left" vertical="center" wrapText="1"/>
    </xf>
    <xf numFmtId="0" fontId="9" fillId="3" borderId="11" xfId="0" applyFont="1" applyFill="1" applyBorder="1" applyAlignment="1" applyProtection="1">
      <alignment horizontal="left" vertical="center" wrapText="1"/>
    </xf>
    <xf numFmtId="0" fontId="9" fillId="3" borderId="33" xfId="0" applyFont="1" applyFill="1" applyBorder="1" applyAlignment="1" applyProtection="1">
      <alignment horizontal="left" vertical="center" wrapText="1"/>
    </xf>
    <xf numFmtId="0" fontId="9" fillId="3" borderId="21" xfId="0" applyFont="1" applyFill="1" applyBorder="1" applyAlignment="1" applyProtection="1">
      <alignment horizontal="left" vertical="center" wrapText="1"/>
    </xf>
    <xf numFmtId="0" fontId="6" fillId="3" borderId="46" xfId="0" applyFont="1" applyFill="1" applyBorder="1" applyAlignment="1" applyProtection="1">
      <alignment horizontal="center" wrapText="1"/>
    </xf>
    <xf numFmtId="0" fontId="6" fillId="3" borderId="32" xfId="0" applyFont="1" applyFill="1" applyBorder="1" applyAlignment="1" applyProtection="1">
      <alignment horizontal="center" wrapText="1"/>
    </xf>
    <xf numFmtId="0" fontId="6" fillId="3" borderId="38" xfId="0" applyFont="1" applyFill="1" applyBorder="1" applyAlignment="1" applyProtection="1">
      <alignment horizontal="center" wrapText="1"/>
    </xf>
    <xf numFmtId="0" fontId="6" fillId="3" borderId="77" xfId="0" applyFont="1" applyFill="1" applyBorder="1" applyAlignment="1" applyProtection="1">
      <alignment horizontal="center" wrapText="1"/>
    </xf>
    <xf numFmtId="0" fontId="6" fillId="3" borderId="33" xfId="0" applyFont="1" applyFill="1" applyBorder="1" applyAlignment="1" applyProtection="1">
      <alignment horizontal="center" wrapText="1"/>
    </xf>
    <xf numFmtId="0" fontId="6" fillId="3" borderId="21" xfId="0" applyFont="1" applyFill="1" applyBorder="1" applyAlignment="1" applyProtection="1">
      <alignment horizontal="center" wrapText="1"/>
    </xf>
    <xf numFmtId="0" fontId="2" fillId="3" borderId="50" xfId="5195" applyFill="1" applyBorder="1" applyAlignment="1" applyProtection="1"/>
    <xf numFmtId="1" fontId="40" fillId="15" borderId="50" xfId="0" applyNumberFormat="1" applyFont="1" applyFill="1" applyBorder="1" applyAlignment="1" applyProtection="1">
      <alignment horizontal="left"/>
    </xf>
    <xf numFmtId="0" fontId="0" fillId="15" borderId="4" xfId="0" applyFill="1" applyBorder="1" applyAlignment="1" applyProtection="1">
      <alignment horizontal="left"/>
    </xf>
    <xf numFmtId="0" fontId="20" fillId="3" borderId="7" xfId="1" applyFont="1" applyFill="1" applyBorder="1" applyAlignment="1" applyProtection="1">
      <alignment horizontal="center" vertical="center" wrapText="1" shrinkToFit="1"/>
    </xf>
    <xf numFmtId="0" fontId="20" fillId="3" borderId="5" xfId="1" applyFont="1" applyFill="1" applyBorder="1" applyAlignment="1" applyProtection="1">
      <alignment horizontal="center" vertical="center" wrapText="1" shrinkToFit="1"/>
    </xf>
    <xf numFmtId="0" fontId="20" fillId="3" borderId="8" xfId="1" applyFont="1" applyFill="1" applyBorder="1" applyAlignment="1" applyProtection="1">
      <alignment horizontal="center" vertical="center" wrapText="1" shrinkToFit="1"/>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 fontId="64" fillId="3" borderId="19" xfId="0" applyNumberFormat="1" applyFont="1" applyFill="1" applyBorder="1" applyAlignment="1" applyProtection="1">
      <alignment horizontal="left"/>
    </xf>
    <xf numFmtId="0" fontId="45" fillId="3" borderId="125" xfId="0" applyFont="1" applyFill="1" applyBorder="1" applyAlignment="1" applyProtection="1">
      <alignment horizontal="left" wrapText="1"/>
    </xf>
    <xf numFmtId="0" fontId="45" fillId="3" borderId="47" xfId="0" applyFont="1" applyFill="1" applyBorder="1" applyAlignment="1" applyProtection="1">
      <alignment horizontal="left" wrapText="1"/>
    </xf>
    <xf numFmtId="0" fontId="22" fillId="3" borderId="70" xfId="0" applyFont="1" applyFill="1" applyBorder="1" applyAlignment="1" applyProtection="1">
      <alignment horizontal="left" wrapText="1"/>
    </xf>
    <xf numFmtId="0" fontId="22" fillId="3" borderId="86" xfId="0" applyFont="1" applyFill="1" applyBorder="1" applyAlignment="1" applyProtection="1">
      <alignment horizontal="left" wrapText="1"/>
    </xf>
    <xf numFmtId="0" fontId="117" fillId="3" borderId="50" xfId="0" applyNumberFormat="1" applyFont="1" applyFill="1" applyBorder="1" applyAlignment="1" applyProtection="1">
      <alignment wrapText="1"/>
    </xf>
    <xf numFmtId="0" fontId="0" fillId="3" borderId="83" xfId="0" applyFill="1" applyBorder="1" applyAlignment="1" applyProtection="1"/>
    <xf numFmtId="49" fontId="2" fillId="3" borderId="0" xfId="5195" applyNumberFormat="1" applyFill="1" applyBorder="1" applyAlignment="1" applyProtection="1"/>
    <xf numFmtId="0" fontId="9" fillId="3" borderId="70" xfId="0" applyFont="1" applyFill="1" applyBorder="1" applyAlignment="1" applyProtection="1">
      <alignment horizontal="center" wrapText="1"/>
    </xf>
    <xf numFmtId="0" fontId="9" fillId="3" borderId="86" xfId="0" applyFont="1" applyFill="1" applyBorder="1" applyAlignment="1" applyProtection="1">
      <alignment horizontal="center" wrapText="1"/>
    </xf>
    <xf numFmtId="0" fontId="6" fillId="3" borderId="50" xfId="5195" applyFont="1" applyFill="1" applyBorder="1" applyAlignment="1" applyProtection="1">
      <alignment horizontal="center"/>
    </xf>
    <xf numFmtId="0" fontId="2" fillId="0" borderId="19" xfId="5195" applyBorder="1" applyAlignment="1" applyProtection="1">
      <alignment horizontal="center"/>
    </xf>
    <xf numFmtId="0" fontId="2" fillId="0" borderId="4" xfId="5195" applyBorder="1" applyAlignment="1" applyProtection="1">
      <alignment horizontal="center"/>
    </xf>
    <xf numFmtId="0" fontId="45" fillId="3" borderId="111" xfId="0" applyFont="1" applyFill="1" applyBorder="1" applyAlignment="1" applyProtection="1">
      <alignment horizontal="left" wrapText="1"/>
    </xf>
    <xf numFmtId="171" fontId="22" fillId="3" borderId="47" xfId="0" applyNumberFormat="1" applyFont="1" applyFill="1" applyBorder="1" applyAlignment="1" applyProtection="1">
      <alignment horizontal="center"/>
    </xf>
    <xf numFmtId="171" fontId="22" fillId="3" borderId="0" xfId="0" applyNumberFormat="1" applyFont="1" applyFill="1" applyBorder="1" applyAlignment="1" applyProtection="1">
      <alignment horizontal="center"/>
    </xf>
    <xf numFmtId="0" fontId="6" fillId="3" borderId="46" xfId="5195" quotePrefix="1" applyFont="1" applyFill="1" applyBorder="1" applyAlignment="1" applyProtection="1">
      <alignment horizontal="center"/>
    </xf>
    <xf numFmtId="0" fontId="6" fillId="3" borderId="38" xfId="5195" quotePrefix="1" applyFont="1" applyFill="1" applyBorder="1" applyAlignment="1" applyProtection="1">
      <alignment horizontal="center"/>
    </xf>
    <xf numFmtId="0" fontId="6" fillId="3" borderId="63" xfId="5195" quotePrefix="1" applyFont="1" applyFill="1" applyBorder="1" applyAlignment="1" applyProtection="1">
      <alignment horizontal="center"/>
    </xf>
    <xf numFmtId="0" fontId="6" fillId="3" borderId="11" xfId="5195" quotePrefix="1" applyFont="1" applyFill="1" applyBorder="1" applyAlignment="1" applyProtection="1">
      <alignment horizontal="center"/>
    </xf>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6" fillId="3" borderId="38" xfId="5195" applyFont="1" applyFill="1" applyBorder="1" applyAlignment="1" applyProtection="1">
      <alignment horizontal="center"/>
    </xf>
    <xf numFmtId="0" fontId="6" fillId="3" borderId="77" xfId="5195" applyFont="1" applyFill="1" applyBorder="1" applyAlignment="1" applyProtection="1">
      <alignment horizontal="center"/>
    </xf>
    <xf numFmtId="0" fontId="6" fillId="3" borderId="33" xfId="5195" applyFont="1" applyFill="1" applyBorder="1" applyAlignment="1" applyProtection="1">
      <alignment horizontal="center"/>
    </xf>
    <xf numFmtId="0" fontId="6" fillId="3" borderId="21" xfId="5195" applyFont="1" applyFill="1" applyBorder="1" applyAlignment="1" applyProtection="1">
      <alignment horizontal="center"/>
    </xf>
    <xf numFmtId="171" fontId="9" fillId="3" borderId="47" xfId="0" applyNumberFormat="1" applyFont="1" applyFill="1" applyBorder="1" applyAlignment="1" applyProtection="1">
      <alignment horizontal="center"/>
    </xf>
    <xf numFmtId="171" fontId="9" fillId="3" borderId="0" xfId="0" applyNumberFormat="1" applyFont="1" applyFill="1" applyBorder="1" applyAlignment="1" applyProtection="1">
      <alignment horizontal="center"/>
    </xf>
    <xf numFmtId="0" fontId="22" fillId="3" borderId="50" xfId="0" applyNumberFormat="1" applyFont="1" applyFill="1" applyBorder="1" applyAlignment="1" applyProtection="1">
      <alignment vertical="center" wrapText="1"/>
    </xf>
    <xf numFmtId="0" fontId="0" fillId="3" borderId="83" xfId="0" applyFill="1" applyBorder="1" applyAlignment="1" applyProtection="1">
      <alignment vertical="center"/>
    </xf>
    <xf numFmtId="0" fontId="6" fillId="3" borderId="12" xfId="5195" applyFont="1" applyFill="1" applyBorder="1" applyAlignment="1" applyProtection="1">
      <alignment horizontal="center"/>
    </xf>
    <xf numFmtId="0" fontId="6" fillId="3" borderId="20" xfId="5195" applyFont="1" applyFill="1" applyBorder="1" applyAlignment="1" applyProtection="1">
      <alignment horizontal="center"/>
    </xf>
    <xf numFmtId="0" fontId="6" fillId="3" borderId="14" xfId="5195" applyFont="1" applyFill="1" applyBorder="1" applyAlignment="1" applyProtection="1">
      <alignment horizontal="center"/>
    </xf>
    <xf numFmtId="49" fontId="5" fillId="0" borderId="50" xfId="5195" applyNumberFormat="1" applyFont="1" applyFill="1" applyBorder="1" applyAlignment="1" applyProtection="1"/>
    <xf numFmtId="0" fontId="6" fillId="3" borderId="12" xfId="0" applyFont="1" applyFill="1" applyBorder="1" applyAlignment="1" applyProtection="1">
      <alignment horizontal="center"/>
    </xf>
    <xf numFmtId="0" fontId="6" fillId="3" borderId="14" xfId="0" applyFont="1" applyFill="1" applyBorder="1" applyAlignment="1" applyProtection="1">
      <alignment horizontal="center"/>
    </xf>
    <xf numFmtId="0" fontId="6" fillId="3" borderId="12"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22" fillId="3" borderId="20" xfId="1" applyFont="1" applyFill="1" applyBorder="1" applyAlignment="1" applyProtection="1">
      <alignment wrapText="1"/>
    </xf>
    <xf numFmtId="0" fontId="0" fillId="0" borderId="20" xfId="0" applyBorder="1" applyAlignment="1" applyProtection="1">
      <alignment wrapText="1"/>
    </xf>
    <xf numFmtId="0" fontId="22" fillId="3" borderId="33" xfId="1" applyFont="1" applyFill="1" applyBorder="1" applyAlignment="1" applyProtection="1">
      <alignment wrapText="1"/>
    </xf>
    <xf numFmtId="0" fontId="20" fillId="3" borderId="0" xfId="5195" applyFont="1" applyFill="1" applyBorder="1" applyAlignment="1" applyProtection="1">
      <alignment horizontal="right" vertical="center"/>
    </xf>
    <xf numFmtId="0" fontId="20" fillId="3" borderId="12" xfId="5195" applyFont="1" applyFill="1" applyBorder="1" applyAlignment="1" applyProtection="1">
      <alignment horizontal="center"/>
    </xf>
    <xf numFmtId="0" fontId="2" fillId="3" borderId="14" xfId="5195" applyFill="1" applyBorder="1" applyAlignment="1" applyProtection="1">
      <alignment horizontal="center"/>
    </xf>
    <xf numFmtId="0" fontId="20" fillId="3" borderId="12" xfId="5195" applyFont="1" applyFill="1" applyBorder="1" applyAlignment="1" applyProtection="1">
      <alignment horizontal="center" wrapText="1"/>
    </xf>
    <xf numFmtId="0" fontId="2" fillId="3" borderId="14" xfId="5195" applyFill="1" applyBorder="1" applyAlignment="1" applyProtection="1">
      <alignment horizontal="center" wrapText="1"/>
    </xf>
    <xf numFmtId="0" fontId="20" fillId="3" borderId="7" xfId="0" applyFont="1" applyFill="1" applyBorder="1" applyAlignment="1" applyProtection="1">
      <alignment horizontal="center" wrapText="1"/>
    </xf>
    <xf numFmtId="0" fontId="20" fillId="3" borderId="8" xfId="0" applyFont="1" applyFill="1" applyBorder="1" applyAlignment="1" applyProtection="1">
      <alignment horizontal="center" wrapText="1"/>
    </xf>
    <xf numFmtId="3" fontId="87" fillId="3" borderId="0" xfId="1" applyNumberFormat="1" applyFont="1" applyFill="1" applyBorder="1" applyAlignment="1" applyProtection="1">
      <alignment wrapText="1"/>
    </xf>
    <xf numFmtId="0" fontId="2" fillId="3" borderId="0" xfId="5195" applyFill="1" applyBorder="1" applyAlignment="1" applyProtection="1"/>
    <xf numFmtId="3" fontId="87" fillId="3" borderId="0" xfId="1" applyNumberFormat="1" applyFont="1" applyFill="1" applyBorder="1" applyAlignment="1" applyProtection="1"/>
    <xf numFmtId="0" fontId="2" fillId="0" borderId="63" xfId="5195" applyBorder="1" applyAlignment="1" applyProtection="1">
      <alignment horizontal="left" vertical="center" wrapText="1" shrinkToFit="1"/>
    </xf>
    <xf numFmtId="0" fontId="2" fillId="0" borderId="77" xfId="5195" applyBorder="1" applyAlignment="1" applyProtection="1">
      <alignment horizontal="left" vertical="center" wrapText="1" shrinkToFit="1"/>
    </xf>
    <xf numFmtId="0" fontId="20" fillId="3" borderId="0" xfId="0" applyFont="1" applyFill="1" applyBorder="1" applyAlignment="1" applyProtection="1">
      <alignment horizontal="center"/>
    </xf>
    <xf numFmtId="0" fontId="37" fillId="3" borderId="50" xfId="0" applyFont="1" applyFill="1" applyBorder="1" applyAlignment="1" applyProtection="1">
      <alignment horizontal="left"/>
      <protection hidden="1"/>
    </xf>
    <xf numFmtId="0" fontId="37" fillId="3" borderId="19" xfId="0" applyFont="1" applyFill="1" applyBorder="1" applyAlignment="1" applyProtection="1">
      <alignment horizontal="left"/>
      <protection hidden="1"/>
    </xf>
    <xf numFmtId="0" fontId="37" fillId="3" borderId="4" xfId="0" applyFont="1" applyFill="1" applyBorder="1" applyAlignment="1" applyProtection="1">
      <alignment horizontal="left"/>
      <protection hidden="1"/>
    </xf>
    <xf numFmtId="0" fontId="117" fillId="3" borderId="50" xfId="0" applyFont="1" applyFill="1" applyBorder="1" applyAlignment="1"/>
    <xf numFmtId="0" fontId="117" fillId="3" borderId="19" xfId="0" applyFont="1" applyFill="1" applyBorder="1" applyAlignment="1"/>
    <xf numFmtId="0" fontId="117" fillId="3" borderId="4" xfId="0" applyFont="1" applyFill="1" applyBorder="1" applyAlignment="1"/>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134" fillId="15" borderId="0" xfId="1" applyFont="1" applyFill="1" applyAlignment="1" applyProtection="1">
      <alignment horizontal="left" wrapText="1"/>
    </xf>
    <xf numFmtId="0" fontId="134" fillId="15" borderId="0" xfId="0" applyFont="1" applyFill="1" applyAlignment="1">
      <alignment wrapText="1"/>
    </xf>
    <xf numFmtId="165" fontId="20" fillId="15" borderId="7" xfId="1" applyNumberFormat="1" applyFont="1" applyFill="1" applyBorder="1" applyAlignment="1" applyProtection="1">
      <alignment horizontal="center" vertical="center" wrapText="1"/>
    </xf>
    <xf numFmtId="165" fontId="20" fillId="15" borderId="5" xfId="1" applyNumberFormat="1" applyFont="1" applyFill="1" applyBorder="1" applyAlignment="1" applyProtection="1">
      <alignment horizontal="center" vertical="center" wrapText="1"/>
    </xf>
    <xf numFmtId="3" fontId="20" fillId="15" borderId="0" xfId="0" applyNumberFormat="1" applyFont="1" applyFill="1" applyBorder="1" applyAlignment="1" applyProtection="1">
      <alignment vertical="center" wrapText="1"/>
    </xf>
    <xf numFmtId="0" fontId="0" fillId="15" borderId="0" xfId="0" applyFill="1" applyBorder="1" applyAlignment="1" applyProtection="1">
      <alignment wrapText="1"/>
    </xf>
    <xf numFmtId="3" fontId="20" fillId="3" borderId="0" xfId="0" applyNumberFormat="1" applyFont="1" applyFill="1" applyBorder="1" applyAlignment="1" applyProtection="1">
      <alignment vertical="center" wrapText="1"/>
    </xf>
    <xf numFmtId="0" fontId="0" fillId="3" borderId="0" xfId="0" applyFill="1" applyBorder="1" applyAlignment="1" applyProtection="1">
      <alignment wrapText="1"/>
    </xf>
    <xf numFmtId="0" fontId="33" fillId="3" borderId="0" xfId="0" applyFont="1" applyFill="1" applyBorder="1" applyAlignment="1" applyProtection="1">
      <alignment vertical="center" wrapText="1"/>
    </xf>
    <xf numFmtId="0" fontId="33" fillId="15" borderId="0" xfId="0" applyFont="1" applyFill="1" applyBorder="1" applyAlignment="1" applyProtection="1">
      <alignment vertical="center" wrapText="1"/>
    </xf>
    <xf numFmtId="0" fontId="20" fillId="3" borderId="63" xfId="0" applyFont="1" applyFill="1" applyBorder="1" applyAlignment="1" applyProtection="1">
      <alignment vertical="center" wrapText="1"/>
    </xf>
    <xf numFmtId="0" fontId="20" fillId="3" borderId="0" xfId="0" applyFont="1" applyFill="1" applyBorder="1" applyAlignment="1" applyProtection="1">
      <alignment vertical="center" wrapText="1"/>
    </xf>
    <xf numFmtId="170" fontId="20" fillId="15" borderId="0" xfId="0" applyNumberFormat="1" applyFont="1" applyFill="1" applyBorder="1" applyAlignment="1" applyProtection="1">
      <alignment vertical="center" wrapText="1"/>
    </xf>
    <xf numFmtId="0" fontId="20" fillId="3" borderId="77" xfId="0" applyFont="1" applyFill="1" applyBorder="1" applyAlignment="1" applyProtection="1">
      <alignment horizontal="left" vertical="center" wrapText="1"/>
    </xf>
    <xf numFmtId="0" fontId="20" fillId="3" borderId="33" xfId="0" applyFont="1" applyFill="1" applyBorder="1" applyAlignment="1" applyProtection="1">
      <alignment horizontal="left" vertical="center" wrapText="1"/>
    </xf>
    <xf numFmtId="0" fontId="55" fillId="3" borderId="0" xfId="1" applyNumberFormat="1" applyFont="1" applyFill="1" applyAlignment="1" applyProtection="1">
      <alignment horizontal="center" vertical="center" wrapText="1"/>
      <protection hidden="1"/>
    </xf>
    <xf numFmtId="0" fontId="0" fillId="0" borderId="0" xfId="0" applyAlignment="1" applyProtection="1">
      <alignment wrapText="1"/>
    </xf>
    <xf numFmtId="0" fontId="0" fillId="0" borderId="63" xfId="0" applyBorder="1" applyAlignment="1" applyProtection="1">
      <alignment horizontal="left" vertical="center" wrapText="1" shrinkToFit="1"/>
    </xf>
    <xf numFmtId="0" fontId="0" fillId="0" borderId="77" xfId="0" applyBorder="1" applyAlignment="1" applyProtection="1">
      <alignment horizontal="left" vertical="center" wrapText="1" shrinkToFit="1"/>
    </xf>
    <xf numFmtId="0" fontId="20" fillId="3" borderId="12" xfId="0" applyFont="1" applyFill="1" applyBorder="1" applyAlignment="1" applyProtection="1">
      <alignment horizontal="center"/>
    </xf>
    <xf numFmtId="0" fontId="0" fillId="3" borderId="14" xfId="0" applyFill="1" applyBorder="1" applyAlignment="1" applyProtection="1">
      <alignment horizontal="center"/>
    </xf>
    <xf numFmtId="0" fontId="20" fillId="3" borderId="12" xfId="0" applyFont="1" applyFill="1" applyBorder="1" applyAlignment="1" applyProtection="1">
      <alignment horizontal="center" wrapText="1"/>
    </xf>
    <xf numFmtId="0" fontId="20" fillId="3" borderId="14" xfId="0" applyFont="1" applyFill="1" applyBorder="1" applyAlignment="1" applyProtection="1">
      <alignment horizontal="center" wrapText="1"/>
    </xf>
    <xf numFmtId="0" fontId="0" fillId="3" borderId="0" xfId="0" applyFill="1" applyBorder="1" applyAlignment="1" applyProtection="1"/>
    <xf numFmtId="0" fontId="20" fillId="3" borderId="0" xfId="0" applyNumberFormat="1" applyFont="1" applyFill="1" applyBorder="1" applyAlignment="1" applyProtection="1">
      <alignment horizontal="right" vertical="center"/>
    </xf>
    <xf numFmtId="0" fontId="0" fillId="15" borderId="12" xfId="0" applyFill="1" applyBorder="1" applyAlignment="1" applyProtection="1">
      <alignment horizontal="center"/>
    </xf>
    <xf numFmtId="0" fontId="0" fillId="15" borderId="20" xfId="0" applyFill="1" applyBorder="1" applyAlignment="1" applyProtection="1">
      <alignment horizontal="center"/>
    </xf>
    <xf numFmtId="0" fontId="0" fillId="15" borderId="14" xfId="0" applyFill="1" applyBorder="1" applyAlignment="1" applyProtection="1">
      <alignment horizontal="center"/>
    </xf>
    <xf numFmtId="0" fontId="22" fillId="15" borderId="3" xfId="0" applyFont="1" applyFill="1" applyBorder="1" applyAlignment="1" applyProtection="1">
      <alignment horizontal="left" vertical="center"/>
    </xf>
    <xf numFmtId="0" fontId="22" fillId="14" borderId="50" xfId="0" applyFont="1" applyFill="1" applyBorder="1" applyAlignment="1" applyProtection="1">
      <alignment horizontal="left" vertical="center"/>
    </xf>
    <xf numFmtId="0" fontId="22" fillId="14" borderId="19" xfId="0" applyFont="1" applyFill="1" applyBorder="1" applyAlignment="1" applyProtection="1">
      <alignment horizontal="left" vertical="center"/>
    </xf>
    <xf numFmtId="0" fontId="22" fillId="14" borderId="4" xfId="0" applyFont="1" applyFill="1" applyBorder="1" applyAlignment="1" applyProtection="1">
      <alignment horizontal="left" vertical="center"/>
    </xf>
    <xf numFmtId="0" fontId="22" fillId="15" borderId="3" xfId="0" applyFont="1" applyFill="1" applyBorder="1" applyAlignment="1" applyProtection="1">
      <alignment horizontal="center" vertical="center" wrapText="1"/>
    </xf>
    <xf numFmtId="0" fontId="6" fillId="3" borderId="46" xfId="0" applyFont="1" applyFill="1" applyBorder="1" applyAlignment="1" applyProtection="1">
      <alignment horizontal="center"/>
    </xf>
    <xf numFmtId="0" fontId="6" fillId="3" borderId="32"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33" xfId="0" applyFont="1" applyFill="1" applyBorder="1" applyAlignment="1" applyProtection="1">
      <alignment horizontal="center"/>
    </xf>
    <xf numFmtId="0" fontId="6" fillId="3" borderId="63" xfId="0" applyFont="1" applyFill="1" applyBorder="1" applyAlignment="1" applyProtection="1">
      <alignment horizontal="center" wrapText="1"/>
    </xf>
    <xf numFmtId="0" fontId="6" fillId="3" borderId="0" xfId="0" applyFont="1" applyFill="1" applyBorder="1" applyAlignment="1" applyProtection="1">
      <alignment horizontal="center" wrapText="1"/>
    </xf>
    <xf numFmtId="0" fontId="6" fillId="3" borderId="11" xfId="0" applyFont="1" applyFill="1" applyBorder="1" applyAlignment="1" applyProtection="1">
      <alignment horizontal="center" wrapText="1"/>
    </xf>
    <xf numFmtId="0" fontId="6" fillId="3" borderId="20" xfId="0" applyFont="1" applyFill="1" applyBorder="1" applyAlignment="1" applyProtection="1">
      <alignment horizontal="center"/>
    </xf>
    <xf numFmtId="0" fontId="6" fillId="3" borderId="46" xfId="0" quotePrefix="1" applyFont="1" applyFill="1" applyBorder="1" applyAlignment="1" applyProtection="1">
      <alignment horizontal="center"/>
    </xf>
    <xf numFmtId="0" fontId="6" fillId="3" borderId="38" xfId="0" quotePrefix="1" applyFont="1" applyFill="1" applyBorder="1" applyAlignment="1" applyProtection="1">
      <alignment horizontal="center"/>
    </xf>
    <xf numFmtId="0" fontId="6" fillId="3" borderId="63" xfId="0" quotePrefix="1" applyFont="1" applyFill="1" applyBorder="1" applyAlignment="1" applyProtection="1">
      <alignment horizontal="center"/>
    </xf>
    <xf numFmtId="0" fontId="6" fillId="3" borderId="11" xfId="0" quotePrefix="1" applyFont="1" applyFill="1" applyBorder="1" applyAlignment="1" applyProtection="1">
      <alignment horizontal="center"/>
    </xf>
    <xf numFmtId="0" fontId="6" fillId="3" borderId="38" xfId="0" applyFont="1" applyFill="1" applyBorder="1" applyAlignment="1" applyProtection="1">
      <alignment horizontal="center"/>
    </xf>
    <xf numFmtId="0" fontId="6" fillId="3" borderId="21" xfId="0" applyFont="1" applyFill="1" applyBorder="1" applyAlignment="1" applyProtection="1">
      <alignment horizontal="center"/>
    </xf>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6" fillId="3" borderId="50" xfId="0" applyFont="1" applyFill="1" applyBorder="1" applyAlignment="1" applyProtection="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applyAlignment="1" applyProtection="1"/>
    <xf numFmtId="49" fontId="5" fillId="0" borderId="50" xfId="0" applyNumberFormat="1" applyFont="1" applyFill="1" applyBorder="1" applyAlignment="1" applyProtection="1">
      <protection locked="0"/>
    </xf>
    <xf numFmtId="49" fontId="0" fillId="3" borderId="0" xfId="0" applyNumberFormat="1" applyFill="1" applyBorder="1" applyAlignment="1" applyProtection="1"/>
    <xf numFmtId="0" fontId="47" fillId="3" borderId="50" xfId="0" applyNumberFormat="1" applyFont="1" applyFill="1" applyBorder="1" applyAlignment="1" applyProtection="1">
      <alignment horizontal="left" wrapText="1"/>
    </xf>
    <xf numFmtId="0" fontId="47" fillId="3" borderId="4"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0" fontId="47" fillId="2" borderId="51" xfId="0" applyFont="1" applyFill="1" applyBorder="1" applyAlignment="1" applyProtection="1">
      <alignment horizontal="left" wrapText="1"/>
      <protection locked="0"/>
    </xf>
    <xf numFmtId="0" fontId="47" fillId="2" borderId="53" xfId="0" applyFont="1" applyFill="1" applyBorder="1" applyAlignment="1" applyProtection="1">
      <alignment horizontal="left" wrapText="1"/>
      <protection locked="0"/>
    </xf>
    <xf numFmtId="0" fontId="47"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47" fillId="2" borderId="50" xfId="0" applyFont="1" applyFill="1" applyBorder="1" applyAlignment="1" applyProtection="1">
      <alignment horizontal="left" wrapText="1"/>
      <protection locked="0"/>
    </xf>
    <xf numFmtId="0" fontId="47" fillId="2" borderId="4" xfId="0" applyFont="1" applyFill="1" applyBorder="1" applyAlignment="1" applyProtection="1">
      <alignment horizontal="left" wrapText="1"/>
      <protection locked="0"/>
    </xf>
    <xf numFmtId="0" fontId="45" fillId="3" borderId="49" xfId="0" applyFont="1" applyFill="1" applyBorder="1" applyAlignment="1" applyProtection="1">
      <alignment horizontal="left" wrapText="1"/>
    </xf>
    <xf numFmtId="1" fontId="64" fillId="3" borderId="50" xfId="0" applyNumberFormat="1" applyFont="1" applyFill="1" applyBorder="1" applyAlignment="1" applyProtection="1">
      <alignment horizontal="left" wrapText="1"/>
    </xf>
    <xf numFmtId="0" fontId="0" fillId="0" borderId="4" xfId="0" applyBorder="1" applyAlignment="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0" fontId="9" fillId="3" borderId="49" xfId="0" applyNumberFormat="1" applyFont="1" applyFill="1" applyBorder="1" applyAlignment="1" applyProtection="1">
      <alignment horizontal="left"/>
    </xf>
    <xf numFmtId="1" fontId="40"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cellXfs>
  <cellStyles count="5197">
    <cellStyle name="%" xfId="11"/>
    <cellStyle name="% 2" xfId="12"/>
    <cellStyle name="0,0_x000d__x000a_NA_x000d__x000a_" xfId="1"/>
    <cellStyle name="0,0_x000d__x000a_NA_x000d__x000a_ 10" xfId="13"/>
    <cellStyle name="0,0_x000d__x000a_NA_x000d__x000a_ 11" xfId="14"/>
    <cellStyle name="0,0_x000d__x000a_NA_x000d__x000a_ 12" xfId="15"/>
    <cellStyle name="0,0_x000d__x000a_NA_x000d__x000a_ 13" xfId="16"/>
    <cellStyle name="0,0_x000d__x000a_NA_x000d__x000a_ 14" xfId="17"/>
    <cellStyle name="0,0_x000d__x000a_NA_x000d__x000a_ 2" xfId="18"/>
    <cellStyle name="0,0_x000d__x000a_NA_x000d__x000a_ 2 2" xfId="19"/>
    <cellStyle name="0,0_x000d__x000a_NA_x000d__x000a_ 2 3" xfId="20"/>
    <cellStyle name="0,0_x000d__x000a_NA_x000d__x000a_ 2 4" xfId="21"/>
    <cellStyle name="0,0_x000d__x000a_NA_x000d__x000a_ 2 5" xfId="22"/>
    <cellStyle name="0,0_x000d__x000a_NA_x000d__x000a_ 2 6" xfId="23"/>
    <cellStyle name="0,0_x000d__x000a_NA_x000d__x000a_ 2 7" xfId="24"/>
    <cellStyle name="0,0_x000d__x000a_NA_x000d__x000a_ 3" xfId="25"/>
    <cellStyle name="0,0_x000d__x000a_NA_x000d__x000a_ 3 2" xfId="26"/>
    <cellStyle name="0,0_x000d__x000a_NA_x000d__x000a_ 4" xfId="27"/>
    <cellStyle name="0,0_x000d__x000a_NA_x000d__x000a_ 5" xfId="28"/>
    <cellStyle name="0,0_x000d__x000a_NA_x000d__x000a_ 6" xfId="29"/>
    <cellStyle name="0,0_x000d__x000a_NA_x000d__x000a_ 7" xfId="30"/>
    <cellStyle name="0,0_x000d__x000a_NA_x000d__x000a_ 8" xfId="31"/>
    <cellStyle name="0,0_x000d__x000a_NA_x000d__x000a_ 9" xfId="32"/>
    <cellStyle name="0,0_x000d__x000a_NA_x000d__x000a__09-10 Unaud Accts Summary" xfId="33"/>
    <cellStyle name="0,0_x000d__x000a_NA_x000d__x000a__Template AR" xfId="2"/>
    <cellStyle name="20% - Accent1 10" xfId="34"/>
    <cellStyle name="20% - Accent1 10 2" xfId="35"/>
    <cellStyle name="20% - Accent1 10 2 2" xfId="36"/>
    <cellStyle name="20% - Accent1 10 3" xfId="37"/>
    <cellStyle name="20% - Accent1 11" xfId="38"/>
    <cellStyle name="20% - Accent1 11 2" xfId="39"/>
    <cellStyle name="20% - Accent1 11 3" xfId="40"/>
    <cellStyle name="20% - Accent1 12" xfId="41"/>
    <cellStyle name="20% - Accent1 12 2" xfId="42"/>
    <cellStyle name="20% - Accent1 12 2 2" xfId="43"/>
    <cellStyle name="20% - Accent1 12 3" xfId="44"/>
    <cellStyle name="20% - Accent1 13" xfId="45"/>
    <cellStyle name="20% - Accent1 13 2" xfId="46"/>
    <cellStyle name="20% - Accent1 13 2 2" xfId="47"/>
    <cellStyle name="20% - Accent1 13 3" xfId="48"/>
    <cellStyle name="20% - Accent1 13 4" xfId="49"/>
    <cellStyle name="20% - Accent1 14" xfId="50"/>
    <cellStyle name="20% - Accent1 14 2" xfId="51"/>
    <cellStyle name="20% - Accent1 14 2 2" xfId="52"/>
    <cellStyle name="20% - Accent1 14 3" xfId="53"/>
    <cellStyle name="20% - Accent1 14 4" xfId="54"/>
    <cellStyle name="20% - Accent1 15" xfId="55"/>
    <cellStyle name="20% - Accent1 15 2" xfId="56"/>
    <cellStyle name="20% - Accent1 15 3" xfId="57"/>
    <cellStyle name="20% - Accent1 16" xfId="58"/>
    <cellStyle name="20% - Accent1 17" xfId="59"/>
    <cellStyle name="20% - Accent1 18" xfId="60"/>
    <cellStyle name="20% - Accent1 19" xfId="61"/>
    <cellStyle name="20% - Accent1 2" xfId="62"/>
    <cellStyle name="20% - Accent1 2 10" xfId="63"/>
    <cellStyle name="20% - Accent1 2 2" xfId="64"/>
    <cellStyle name="20% - Accent1 2 2 2" xfId="65"/>
    <cellStyle name="20% - Accent1 2 2 2 2" xfId="66"/>
    <cellStyle name="20% - Accent1 2 2 3" xfId="67"/>
    <cellStyle name="20% - Accent1 2 3" xfId="68"/>
    <cellStyle name="20% - Accent1 2 3 2" xfId="69"/>
    <cellStyle name="20% - Accent1 2 3 2 2" xfId="70"/>
    <cellStyle name="20% - Accent1 2 3 2 3" xfId="71"/>
    <cellStyle name="20% - Accent1 2 3 2 4" xfId="72"/>
    <cellStyle name="20% - Accent1 2 3 2 5" xfId="73"/>
    <cellStyle name="20% - Accent1 2 3 3" xfId="74"/>
    <cellStyle name="20% - Accent1 2 3 4" xfId="75"/>
    <cellStyle name="20% - Accent1 2 3 5" xfId="76"/>
    <cellStyle name="20% - Accent1 2 4" xfId="77"/>
    <cellStyle name="20% - Accent1 2 4 2" xfId="78"/>
    <cellStyle name="20% - Accent1 2 4 2 2" xfId="79"/>
    <cellStyle name="20% - Accent1 2 4 3" xfId="80"/>
    <cellStyle name="20% - Accent1 2 4 4" xfId="81"/>
    <cellStyle name="20% - Accent1 2 4 5" xfId="82"/>
    <cellStyle name="20% - Accent1 2 5" xfId="83"/>
    <cellStyle name="20% - Accent1 2 5 2" xfId="84"/>
    <cellStyle name="20% - Accent1 2 5 3" xfId="85"/>
    <cellStyle name="20% - Accent1 2 6" xfId="86"/>
    <cellStyle name="20% - Accent1 2 6 2" xfId="87"/>
    <cellStyle name="20% - Accent1 2 6 3" xfId="88"/>
    <cellStyle name="20% - Accent1 2 7" xfId="89"/>
    <cellStyle name="20% - Accent1 2 7 2" xfId="90"/>
    <cellStyle name="20% - Accent1 2 8" xfId="91"/>
    <cellStyle name="20% - Accent1 2 9" xfId="92"/>
    <cellStyle name="20% - Accent1 2_WAST 1112 040512 WG Submission" xfId="93"/>
    <cellStyle name="20% - Accent1 20" xfId="94"/>
    <cellStyle name="20% - Accent1 20 2" xfId="95"/>
    <cellStyle name="20% - Accent1 20 2 2" xfId="96"/>
    <cellStyle name="20% - Accent1 21" xfId="97"/>
    <cellStyle name="20% - Accent1 21 2" xfId="98"/>
    <cellStyle name="20% - Accent1 22" xfId="99"/>
    <cellStyle name="20% - Accent1 22 2" xfId="100"/>
    <cellStyle name="20% - Accent1 23" xfId="101"/>
    <cellStyle name="20% - Accent1 23 2" xfId="102"/>
    <cellStyle name="20% - Accent1 24" xfId="103"/>
    <cellStyle name="20% - Accent1 25" xfId="104"/>
    <cellStyle name="20% - Accent1 26" xfId="105"/>
    <cellStyle name="20% - Accent1 26 2" xfId="106"/>
    <cellStyle name="20% - Accent1 27" xfId="107"/>
    <cellStyle name="20% - Accent1 27 2" xfId="108"/>
    <cellStyle name="20% - Accent1 28" xfId="109"/>
    <cellStyle name="20% - Accent1 29" xfId="110"/>
    <cellStyle name="20% - Accent1 3" xfId="111"/>
    <cellStyle name="20% - Accent1 3 2" xfId="112"/>
    <cellStyle name="20% - Accent1 3 2 2" xfId="113"/>
    <cellStyle name="20% - Accent1 3 2 2 2" xfId="114"/>
    <cellStyle name="20% - Accent1 3 2 2 3" xfId="115"/>
    <cellStyle name="20% - Accent1 3 2 2 4" xfId="116"/>
    <cellStyle name="20% - Accent1 3 2 2 5" xfId="117"/>
    <cellStyle name="20% - Accent1 3 2 3" xfId="118"/>
    <cellStyle name="20% - Accent1 3 2 4" xfId="119"/>
    <cellStyle name="20% - Accent1 3 2 5" xfId="120"/>
    <cellStyle name="20% - Accent1 3 3" xfId="121"/>
    <cellStyle name="20% - Accent1 3 3 2" xfId="122"/>
    <cellStyle name="20% - Accent1 3 3 2 2" xfId="123"/>
    <cellStyle name="20% - Accent1 3 3 2 2 2" xfId="124"/>
    <cellStyle name="20% - Accent1 3 3 2 3" xfId="125"/>
    <cellStyle name="20% - Accent1 3 3 2 3 2" xfId="126"/>
    <cellStyle name="20% - Accent1 3 3 2 4" xfId="127"/>
    <cellStyle name="20% - Accent1 3 3 2 4 2" xfId="128"/>
    <cellStyle name="20% - Accent1 3 3 2 5" xfId="129"/>
    <cellStyle name="20% - Accent1 3 3 3" xfId="130"/>
    <cellStyle name="20% - Accent1 3 3 3 2" xfId="131"/>
    <cellStyle name="20% - Accent1 3 3 4" xfId="132"/>
    <cellStyle name="20% - Accent1 3 3 4 2" xfId="133"/>
    <cellStyle name="20% - Accent1 3 3 5" xfId="134"/>
    <cellStyle name="20% - Accent1 3 3 6" xfId="135"/>
    <cellStyle name="20% - Accent1 3 4" xfId="136"/>
    <cellStyle name="20% - Accent1 3 4 2" xfId="137"/>
    <cellStyle name="20% - Accent1 3 4 2 2" xfId="138"/>
    <cellStyle name="20% - Accent1 3 4 3" xfId="139"/>
    <cellStyle name="20% - Accent1 3 4 3 2" xfId="140"/>
    <cellStyle name="20% - Accent1 3 4 4" xfId="141"/>
    <cellStyle name="20% - Accent1 3 4 4 2" xfId="142"/>
    <cellStyle name="20% - Accent1 3 4 5" xfId="143"/>
    <cellStyle name="20% - Accent1 3 5" xfId="144"/>
    <cellStyle name="20% - Accent1 3 5 2" xfId="145"/>
    <cellStyle name="20% - Accent1 3 6" xfId="146"/>
    <cellStyle name="20% - Accent1 3 6 2" xfId="147"/>
    <cellStyle name="20% - Accent1 3 7" xfId="148"/>
    <cellStyle name="20% - Accent1 3 8" xfId="149"/>
    <cellStyle name="20% - Accent1 3_WAST 1112 040512 WG Submission" xfId="150"/>
    <cellStyle name="20% - Accent1 4" xfId="151"/>
    <cellStyle name="20% - Accent1 4 2" xfId="152"/>
    <cellStyle name="20% - Accent1 4 2 2" xfId="153"/>
    <cellStyle name="20% - Accent1 4 2 3" xfId="154"/>
    <cellStyle name="20% - Accent1 4 3" xfId="155"/>
    <cellStyle name="20% - Accent1 4 4" xfId="156"/>
    <cellStyle name="20% - Accent1 4_WAST 1112 040512 WG Submission" xfId="157"/>
    <cellStyle name="20% - Accent1 5" xfId="158"/>
    <cellStyle name="20% - Accent1 5 2" xfId="159"/>
    <cellStyle name="20% - Accent1 5 2 2" xfId="160"/>
    <cellStyle name="20% - Accent1 5 2 3" xfId="161"/>
    <cellStyle name="20% - Accent1 5 3" xfId="162"/>
    <cellStyle name="20% - Accent1 5 4" xfId="163"/>
    <cellStyle name="20% - Accent1 5_WAST 1112 040512 WG Submission" xfId="164"/>
    <cellStyle name="20% - Accent1 6" xfId="165"/>
    <cellStyle name="20% - Accent1 6 2" xfId="166"/>
    <cellStyle name="20% - Accent1 6 2 2" xfId="167"/>
    <cellStyle name="20% - Accent1 6 2 3" xfId="168"/>
    <cellStyle name="20% - Accent1 6 3" xfId="169"/>
    <cellStyle name="20% - Accent1 6 4" xfId="170"/>
    <cellStyle name="20% - Accent1 6_WAST 1112 040512 WG Submission" xfId="171"/>
    <cellStyle name="20% - Accent1 7" xfId="172"/>
    <cellStyle name="20% - Accent1 7 2" xfId="173"/>
    <cellStyle name="20% - Accent1 7 2 2" xfId="174"/>
    <cellStyle name="20% - Accent1 7 3" xfId="175"/>
    <cellStyle name="20% - Accent1 7 4" xfId="176"/>
    <cellStyle name="20% - Accent1 7_WAST 1112 040512 WG Submission" xfId="177"/>
    <cellStyle name="20% - Accent1 8" xfId="178"/>
    <cellStyle name="20% - Accent1 8 2" xfId="179"/>
    <cellStyle name="20% - Accent1 8 3" xfId="180"/>
    <cellStyle name="20% - Accent1 9" xfId="181"/>
    <cellStyle name="20% - Accent1 9 2" xfId="182"/>
    <cellStyle name="20% - Accent1 9 3" xfId="183"/>
    <cellStyle name="20% - Accent2 10" xfId="184"/>
    <cellStyle name="20% - Accent2 10 2" xfId="185"/>
    <cellStyle name="20% - Accent2 10 2 2" xfId="186"/>
    <cellStyle name="20% - Accent2 10 3" xfId="187"/>
    <cellStyle name="20% - Accent2 11" xfId="188"/>
    <cellStyle name="20% - Accent2 11 2" xfId="189"/>
    <cellStyle name="20% - Accent2 11 3" xfId="190"/>
    <cellStyle name="20% - Accent2 12" xfId="191"/>
    <cellStyle name="20% - Accent2 12 2" xfId="192"/>
    <cellStyle name="20% - Accent2 12 2 2" xfId="193"/>
    <cellStyle name="20% - Accent2 12 3" xfId="194"/>
    <cellStyle name="20% - Accent2 13" xfId="195"/>
    <cellStyle name="20% - Accent2 13 2" xfId="196"/>
    <cellStyle name="20% - Accent2 13 2 2" xfId="197"/>
    <cellStyle name="20% - Accent2 13 3" xfId="198"/>
    <cellStyle name="20% - Accent2 13 4" xfId="199"/>
    <cellStyle name="20% - Accent2 14" xfId="200"/>
    <cellStyle name="20% - Accent2 14 2" xfId="201"/>
    <cellStyle name="20% - Accent2 14 2 2" xfId="202"/>
    <cellStyle name="20% - Accent2 14 3" xfId="203"/>
    <cellStyle name="20% - Accent2 14 4" xfId="204"/>
    <cellStyle name="20% - Accent2 15" xfId="205"/>
    <cellStyle name="20% - Accent2 15 2" xfId="206"/>
    <cellStyle name="20% - Accent2 15 3" xfId="207"/>
    <cellStyle name="20% - Accent2 16" xfId="208"/>
    <cellStyle name="20% - Accent2 17" xfId="209"/>
    <cellStyle name="20% - Accent2 18" xfId="210"/>
    <cellStyle name="20% - Accent2 19" xfId="211"/>
    <cellStyle name="20% - Accent2 2" xfId="212"/>
    <cellStyle name="20% - Accent2 2 10" xfId="213"/>
    <cellStyle name="20% - Accent2 2 2" xfId="214"/>
    <cellStyle name="20% - Accent2 2 2 2" xfId="215"/>
    <cellStyle name="20% - Accent2 2 2 2 2" xfId="216"/>
    <cellStyle name="20% - Accent2 2 2 3" xfId="217"/>
    <cellStyle name="20% - Accent2 2 3" xfId="218"/>
    <cellStyle name="20% - Accent2 2 3 2" xfId="219"/>
    <cellStyle name="20% - Accent2 2 3 2 2" xfId="220"/>
    <cellStyle name="20% - Accent2 2 3 2 3" xfId="221"/>
    <cellStyle name="20% - Accent2 2 3 2 4" xfId="222"/>
    <cellStyle name="20% - Accent2 2 3 2 5" xfId="223"/>
    <cellStyle name="20% - Accent2 2 3 3" xfId="224"/>
    <cellStyle name="20% - Accent2 2 3 4" xfId="225"/>
    <cellStyle name="20% - Accent2 2 3 5" xfId="226"/>
    <cellStyle name="20% - Accent2 2 4" xfId="227"/>
    <cellStyle name="20% - Accent2 2 4 2" xfId="228"/>
    <cellStyle name="20% - Accent2 2 4 2 2" xfId="229"/>
    <cellStyle name="20% - Accent2 2 4 3" xfId="230"/>
    <cellStyle name="20% - Accent2 2 4 4" xfId="231"/>
    <cellStyle name="20% - Accent2 2 4 5" xfId="232"/>
    <cellStyle name="20% - Accent2 2 5" xfId="233"/>
    <cellStyle name="20% - Accent2 2 5 2" xfId="234"/>
    <cellStyle name="20% - Accent2 2 5 3" xfId="235"/>
    <cellStyle name="20% - Accent2 2 6" xfId="236"/>
    <cellStyle name="20% - Accent2 2 6 2" xfId="237"/>
    <cellStyle name="20% - Accent2 2 6 3" xfId="238"/>
    <cellStyle name="20% - Accent2 2 7" xfId="239"/>
    <cellStyle name="20% - Accent2 2 7 2" xfId="240"/>
    <cellStyle name="20% - Accent2 2 8" xfId="241"/>
    <cellStyle name="20% - Accent2 2 9" xfId="242"/>
    <cellStyle name="20% - Accent2 2_WAST 1112 040512 WG Submission" xfId="243"/>
    <cellStyle name="20% - Accent2 20" xfId="244"/>
    <cellStyle name="20% - Accent2 20 2" xfId="245"/>
    <cellStyle name="20% - Accent2 20 2 2" xfId="246"/>
    <cellStyle name="20% - Accent2 21" xfId="247"/>
    <cellStyle name="20% - Accent2 21 2" xfId="248"/>
    <cellStyle name="20% - Accent2 22" xfId="249"/>
    <cellStyle name="20% - Accent2 22 2" xfId="250"/>
    <cellStyle name="20% - Accent2 23" xfId="251"/>
    <cellStyle name="20% - Accent2 23 2" xfId="252"/>
    <cellStyle name="20% - Accent2 24" xfId="253"/>
    <cellStyle name="20% - Accent2 25" xfId="254"/>
    <cellStyle name="20% - Accent2 26" xfId="255"/>
    <cellStyle name="20% - Accent2 26 2" xfId="256"/>
    <cellStyle name="20% - Accent2 27" xfId="257"/>
    <cellStyle name="20% - Accent2 27 2" xfId="258"/>
    <cellStyle name="20% - Accent2 28" xfId="259"/>
    <cellStyle name="20% - Accent2 29" xfId="260"/>
    <cellStyle name="20% - Accent2 3" xfId="261"/>
    <cellStyle name="20% - Accent2 3 2" xfId="262"/>
    <cellStyle name="20% - Accent2 3 2 2" xfId="263"/>
    <cellStyle name="20% - Accent2 3 2 2 2" xfId="264"/>
    <cellStyle name="20% - Accent2 3 2 2 3" xfId="265"/>
    <cellStyle name="20% - Accent2 3 2 2 4" xfId="266"/>
    <cellStyle name="20% - Accent2 3 2 2 5" xfId="267"/>
    <cellStyle name="20% - Accent2 3 2 3" xfId="268"/>
    <cellStyle name="20% - Accent2 3 2 4" xfId="269"/>
    <cellStyle name="20% - Accent2 3 2 5" xfId="270"/>
    <cellStyle name="20% - Accent2 3 3" xfId="271"/>
    <cellStyle name="20% - Accent2 3 3 2" xfId="272"/>
    <cellStyle name="20% - Accent2 3 3 2 2" xfId="273"/>
    <cellStyle name="20% - Accent2 3 3 2 2 2" xfId="274"/>
    <cellStyle name="20% - Accent2 3 3 2 3" xfId="275"/>
    <cellStyle name="20% - Accent2 3 3 2 3 2" xfId="276"/>
    <cellStyle name="20% - Accent2 3 3 2 4" xfId="277"/>
    <cellStyle name="20% - Accent2 3 3 2 4 2" xfId="278"/>
    <cellStyle name="20% - Accent2 3 3 2 5" xfId="279"/>
    <cellStyle name="20% - Accent2 3 3 3" xfId="280"/>
    <cellStyle name="20% - Accent2 3 3 3 2" xfId="281"/>
    <cellStyle name="20% - Accent2 3 3 4" xfId="282"/>
    <cellStyle name="20% - Accent2 3 3 4 2" xfId="283"/>
    <cellStyle name="20% - Accent2 3 3 5" xfId="284"/>
    <cellStyle name="20% - Accent2 3 3 6" xfId="285"/>
    <cellStyle name="20% - Accent2 3 4" xfId="286"/>
    <cellStyle name="20% - Accent2 3 4 2" xfId="287"/>
    <cellStyle name="20% - Accent2 3 4 2 2" xfId="288"/>
    <cellStyle name="20% - Accent2 3 4 3" xfId="289"/>
    <cellStyle name="20% - Accent2 3 4 3 2" xfId="290"/>
    <cellStyle name="20% - Accent2 3 4 4" xfId="291"/>
    <cellStyle name="20% - Accent2 3 4 4 2" xfId="292"/>
    <cellStyle name="20% - Accent2 3 4 5" xfId="293"/>
    <cellStyle name="20% - Accent2 3 5" xfId="294"/>
    <cellStyle name="20% - Accent2 3 5 2" xfId="295"/>
    <cellStyle name="20% - Accent2 3 6" xfId="296"/>
    <cellStyle name="20% - Accent2 3 6 2" xfId="297"/>
    <cellStyle name="20% - Accent2 3 7" xfId="298"/>
    <cellStyle name="20% - Accent2 3 8" xfId="299"/>
    <cellStyle name="20% - Accent2 3_WAST 1112 040512 WG Submission" xfId="300"/>
    <cellStyle name="20% - Accent2 4" xfId="301"/>
    <cellStyle name="20% - Accent2 4 2" xfId="302"/>
    <cellStyle name="20% - Accent2 4 2 2" xfId="303"/>
    <cellStyle name="20% - Accent2 4 2 3" xfId="304"/>
    <cellStyle name="20% - Accent2 4 3" xfId="305"/>
    <cellStyle name="20% - Accent2 4 4" xfId="306"/>
    <cellStyle name="20% - Accent2 4_WAST 1112 040512 WG Submission" xfId="307"/>
    <cellStyle name="20% - Accent2 5" xfId="308"/>
    <cellStyle name="20% - Accent2 5 2" xfId="309"/>
    <cellStyle name="20% - Accent2 5 2 2" xfId="310"/>
    <cellStyle name="20% - Accent2 5 2 3" xfId="311"/>
    <cellStyle name="20% - Accent2 5 3" xfId="312"/>
    <cellStyle name="20% - Accent2 5 4" xfId="313"/>
    <cellStyle name="20% - Accent2 5_WAST 1112 040512 WG Submission" xfId="314"/>
    <cellStyle name="20% - Accent2 6" xfId="315"/>
    <cellStyle name="20% - Accent2 6 2" xfId="316"/>
    <cellStyle name="20% - Accent2 6 2 2" xfId="317"/>
    <cellStyle name="20% - Accent2 6 2 3" xfId="318"/>
    <cellStyle name="20% - Accent2 6 3" xfId="319"/>
    <cellStyle name="20% - Accent2 6 4" xfId="320"/>
    <cellStyle name="20% - Accent2 6_WAST 1112 040512 WG Submission" xfId="321"/>
    <cellStyle name="20% - Accent2 7" xfId="322"/>
    <cellStyle name="20% - Accent2 7 2" xfId="323"/>
    <cellStyle name="20% - Accent2 7 2 2" xfId="324"/>
    <cellStyle name="20% - Accent2 7 3" xfId="325"/>
    <cellStyle name="20% - Accent2 7 4" xfId="326"/>
    <cellStyle name="20% - Accent2 7_WAST 1112 040512 WG Submission" xfId="327"/>
    <cellStyle name="20% - Accent2 8" xfId="328"/>
    <cellStyle name="20% - Accent2 8 2" xfId="329"/>
    <cellStyle name="20% - Accent2 8 3" xfId="330"/>
    <cellStyle name="20% - Accent2 9" xfId="331"/>
    <cellStyle name="20% - Accent2 9 2" xfId="332"/>
    <cellStyle name="20% - Accent2 9 3" xfId="333"/>
    <cellStyle name="20% - Accent3 10" xfId="334"/>
    <cellStyle name="20% - Accent3 10 2" xfId="335"/>
    <cellStyle name="20% - Accent3 10 2 2" xfId="336"/>
    <cellStyle name="20% - Accent3 10 3" xfId="337"/>
    <cellStyle name="20% - Accent3 11" xfId="338"/>
    <cellStyle name="20% - Accent3 11 2" xfId="339"/>
    <cellStyle name="20% - Accent3 11 3" xfId="340"/>
    <cellStyle name="20% - Accent3 12" xfId="341"/>
    <cellStyle name="20% - Accent3 12 2" xfId="342"/>
    <cellStyle name="20% - Accent3 12 2 2" xfId="343"/>
    <cellStyle name="20% - Accent3 12 3" xfId="344"/>
    <cellStyle name="20% - Accent3 13" xfId="345"/>
    <cellStyle name="20% - Accent3 13 2" xfId="346"/>
    <cellStyle name="20% - Accent3 13 2 2" xfId="347"/>
    <cellStyle name="20% - Accent3 13 3" xfId="348"/>
    <cellStyle name="20% - Accent3 13 4" xfId="349"/>
    <cellStyle name="20% - Accent3 14" xfId="350"/>
    <cellStyle name="20% - Accent3 14 2" xfId="351"/>
    <cellStyle name="20% - Accent3 14 2 2" xfId="352"/>
    <cellStyle name="20% - Accent3 14 3" xfId="353"/>
    <cellStyle name="20% - Accent3 14 4" xfId="354"/>
    <cellStyle name="20% - Accent3 15" xfId="355"/>
    <cellStyle name="20% - Accent3 15 2" xfId="356"/>
    <cellStyle name="20% - Accent3 15 3" xfId="357"/>
    <cellStyle name="20% - Accent3 16" xfId="358"/>
    <cellStyle name="20% - Accent3 17" xfId="359"/>
    <cellStyle name="20% - Accent3 18" xfId="360"/>
    <cellStyle name="20% - Accent3 19" xfId="361"/>
    <cellStyle name="20% - Accent3 2" xfId="362"/>
    <cellStyle name="20% - Accent3 2 10" xfId="363"/>
    <cellStyle name="20% - Accent3 2 2" xfId="364"/>
    <cellStyle name="20% - Accent3 2 2 2" xfId="365"/>
    <cellStyle name="20% - Accent3 2 2 2 2" xfId="366"/>
    <cellStyle name="20% - Accent3 2 2 3" xfId="367"/>
    <cellStyle name="20% - Accent3 2 3" xfId="368"/>
    <cellStyle name="20% - Accent3 2 3 2" xfId="369"/>
    <cellStyle name="20% - Accent3 2 3 2 2" xfId="370"/>
    <cellStyle name="20% - Accent3 2 3 2 3" xfId="371"/>
    <cellStyle name="20% - Accent3 2 3 2 4" xfId="372"/>
    <cellStyle name="20% - Accent3 2 3 2 5" xfId="373"/>
    <cellStyle name="20% - Accent3 2 3 3" xfId="374"/>
    <cellStyle name="20% - Accent3 2 3 4" xfId="375"/>
    <cellStyle name="20% - Accent3 2 3 5" xfId="376"/>
    <cellStyle name="20% - Accent3 2 4" xfId="377"/>
    <cellStyle name="20% - Accent3 2 4 2" xfId="378"/>
    <cellStyle name="20% - Accent3 2 4 2 2" xfId="379"/>
    <cellStyle name="20% - Accent3 2 4 3" xfId="380"/>
    <cellStyle name="20% - Accent3 2 4 4" xfId="381"/>
    <cellStyle name="20% - Accent3 2 4 5" xfId="382"/>
    <cellStyle name="20% - Accent3 2 5" xfId="383"/>
    <cellStyle name="20% - Accent3 2 5 2" xfId="384"/>
    <cellStyle name="20% - Accent3 2 5 3" xfId="385"/>
    <cellStyle name="20% - Accent3 2 6" xfId="386"/>
    <cellStyle name="20% - Accent3 2 6 2" xfId="387"/>
    <cellStyle name="20% - Accent3 2 6 3" xfId="388"/>
    <cellStyle name="20% - Accent3 2 7" xfId="389"/>
    <cellStyle name="20% - Accent3 2 7 2" xfId="390"/>
    <cellStyle name="20% - Accent3 2 8" xfId="391"/>
    <cellStyle name="20% - Accent3 2 9" xfId="392"/>
    <cellStyle name="20% - Accent3 2_WAST 1112 040512 WG Submission" xfId="393"/>
    <cellStyle name="20% - Accent3 20" xfId="394"/>
    <cellStyle name="20% - Accent3 20 2" xfId="395"/>
    <cellStyle name="20% - Accent3 20 2 2" xfId="396"/>
    <cellStyle name="20% - Accent3 21" xfId="397"/>
    <cellStyle name="20% - Accent3 21 2" xfId="398"/>
    <cellStyle name="20% - Accent3 22" xfId="399"/>
    <cellStyle name="20% - Accent3 22 2" xfId="400"/>
    <cellStyle name="20% - Accent3 23" xfId="401"/>
    <cellStyle name="20% - Accent3 23 2" xfId="402"/>
    <cellStyle name="20% - Accent3 24" xfId="403"/>
    <cellStyle name="20% - Accent3 25" xfId="404"/>
    <cellStyle name="20% - Accent3 26" xfId="405"/>
    <cellStyle name="20% - Accent3 26 2" xfId="406"/>
    <cellStyle name="20% - Accent3 27" xfId="407"/>
    <cellStyle name="20% - Accent3 27 2" xfId="408"/>
    <cellStyle name="20% - Accent3 28" xfId="409"/>
    <cellStyle name="20% - Accent3 29" xfId="410"/>
    <cellStyle name="20% - Accent3 3" xfId="411"/>
    <cellStyle name="20% - Accent3 3 2" xfId="412"/>
    <cellStyle name="20% - Accent3 3 2 2" xfId="413"/>
    <cellStyle name="20% - Accent3 3 2 2 2" xfId="414"/>
    <cellStyle name="20% - Accent3 3 2 2 3" xfId="415"/>
    <cellStyle name="20% - Accent3 3 2 2 4" xfId="416"/>
    <cellStyle name="20% - Accent3 3 2 2 5" xfId="417"/>
    <cellStyle name="20% - Accent3 3 2 3" xfId="418"/>
    <cellStyle name="20% - Accent3 3 2 4" xfId="419"/>
    <cellStyle name="20% - Accent3 3 2 5" xfId="420"/>
    <cellStyle name="20% - Accent3 3 3" xfId="421"/>
    <cellStyle name="20% - Accent3 3 3 2" xfId="422"/>
    <cellStyle name="20% - Accent3 3 3 2 2" xfId="423"/>
    <cellStyle name="20% - Accent3 3 3 2 2 2" xfId="424"/>
    <cellStyle name="20% - Accent3 3 3 2 3" xfId="425"/>
    <cellStyle name="20% - Accent3 3 3 2 3 2" xfId="426"/>
    <cellStyle name="20% - Accent3 3 3 2 4" xfId="427"/>
    <cellStyle name="20% - Accent3 3 3 2 4 2" xfId="428"/>
    <cellStyle name="20% - Accent3 3 3 2 5" xfId="429"/>
    <cellStyle name="20% - Accent3 3 3 3" xfId="430"/>
    <cellStyle name="20% - Accent3 3 3 3 2" xfId="431"/>
    <cellStyle name="20% - Accent3 3 3 4" xfId="432"/>
    <cellStyle name="20% - Accent3 3 3 4 2" xfId="433"/>
    <cellStyle name="20% - Accent3 3 3 5" xfId="434"/>
    <cellStyle name="20% - Accent3 3 3 6" xfId="435"/>
    <cellStyle name="20% - Accent3 3 4" xfId="436"/>
    <cellStyle name="20% - Accent3 3 4 2" xfId="437"/>
    <cellStyle name="20% - Accent3 3 4 2 2" xfId="438"/>
    <cellStyle name="20% - Accent3 3 4 3" xfId="439"/>
    <cellStyle name="20% - Accent3 3 4 3 2" xfId="440"/>
    <cellStyle name="20% - Accent3 3 4 4" xfId="441"/>
    <cellStyle name="20% - Accent3 3 4 4 2" xfId="442"/>
    <cellStyle name="20% - Accent3 3 4 5" xfId="443"/>
    <cellStyle name="20% - Accent3 3 5" xfId="444"/>
    <cellStyle name="20% - Accent3 3 5 2" xfId="445"/>
    <cellStyle name="20% - Accent3 3 6" xfId="446"/>
    <cellStyle name="20% - Accent3 3 6 2" xfId="447"/>
    <cellStyle name="20% - Accent3 3 7" xfId="448"/>
    <cellStyle name="20% - Accent3 3 8" xfId="449"/>
    <cellStyle name="20% - Accent3 3_WAST 1112 040512 WG Submission" xfId="450"/>
    <cellStyle name="20% - Accent3 4" xfId="451"/>
    <cellStyle name="20% - Accent3 4 2" xfId="452"/>
    <cellStyle name="20% - Accent3 4 2 2" xfId="453"/>
    <cellStyle name="20% - Accent3 4 2 3" xfId="454"/>
    <cellStyle name="20% - Accent3 4 3" xfId="455"/>
    <cellStyle name="20% - Accent3 4 4" xfId="456"/>
    <cellStyle name="20% - Accent3 4_WAST 1112 040512 WG Submission" xfId="457"/>
    <cellStyle name="20% - Accent3 5" xfId="458"/>
    <cellStyle name="20% - Accent3 5 2" xfId="459"/>
    <cellStyle name="20% - Accent3 5 2 2" xfId="460"/>
    <cellStyle name="20% - Accent3 5 2 3" xfId="461"/>
    <cellStyle name="20% - Accent3 5 3" xfId="462"/>
    <cellStyle name="20% - Accent3 5 4" xfId="463"/>
    <cellStyle name="20% - Accent3 5_WAST 1112 040512 WG Submission" xfId="464"/>
    <cellStyle name="20% - Accent3 6" xfId="465"/>
    <cellStyle name="20% - Accent3 6 2" xfId="466"/>
    <cellStyle name="20% - Accent3 6 2 2" xfId="467"/>
    <cellStyle name="20% - Accent3 6 2 3" xfId="468"/>
    <cellStyle name="20% - Accent3 6 3" xfId="469"/>
    <cellStyle name="20% - Accent3 6 4" xfId="470"/>
    <cellStyle name="20% - Accent3 6_WAST 1112 040512 WG Submission" xfId="471"/>
    <cellStyle name="20% - Accent3 7" xfId="472"/>
    <cellStyle name="20% - Accent3 7 2" xfId="473"/>
    <cellStyle name="20% - Accent3 7 2 2" xfId="474"/>
    <cellStyle name="20% - Accent3 7 3" xfId="475"/>
    <cellStyle name="20% - Accent3 7 4" xfId="476"/>
    <cellStyle name="20% - Accent3 7_WAST 1112 040512 WG Submission" xfId="477"/>
    <cellStyle name="20% - Accent3 8" xfId="478"/>
    <cellStyle name="20% - Accent3 8 2" xfId="479"/>
    <cellStyle name="20% - Accent3 8 3" xfId="480"/>
    <cellStyle name="20% - Accent3 9" xfId="481"/>
    <cellStyle name="20% - Accent3 9 2" xfId="482"/>
    <cellStyle name="20% - Accent3 9 3" xfId="483"/>
    <cellStyle name="20% - Accent4 10" xfId="484"/>
    <cellStyle name="20% - Accent4 10 2" xfId="485"/>
    <cellStyle name="20% - Accent4 10 2 2" xfId="486"/>
    <cellStyle name="20% - Accent4 10 3" xfId="487"/>
    <cellStyle name="20% - Accent4 11" xfId="488"/>
    <cellStyle name="20% - Accent4 11 2" xfId="489"/>
    <cellStyle name="20% - Accent4 11 3" xfId="490"/>
    <cellStyle name="20% - Accent4 12" xfId="491"/>
    <cellStyle name="20% - Accent4 12 2" xfId="492"/>
    <cellStyle name="20% - Accent4 12 2 2" xfId="493"/>
    <cellStyle name="20% - Accent4 12 3" xfId="494"/>
    <cellStyle name="20% - Accent4 13" xfId="495"/>
    <cellStyle name="20% - Accent4 13 2" xfId="496"/>
    <cellStyle name="20% - Accent4 13 2 2" xfId="497"/>
    <cellStyle name="20% - Accent4 13 3" xfId="498"/>
    <cellStyle name="20% - Accent4 13 4" xfId="499"/>
    <cellStyle name="20% - Accent4 14" xfId="500"/>
    <cellStyle name="20% - Accent4 14 2" xfId="501"/>
    <cellStyle name="20% - Accent4 14 2 2" xfId="502"/>
    <cellStyle name="20% - Accent4 14 3" xfId="503"/>
    <cellStyle name="20% - Accent4 14 4" xfId="504"/>
    <cellStyle name="20% - Accent4 15" xfId="505"/>
    <cellStyle name="20% - Accent4 15 2" xfId="506"/>
    <cellStyle name="20% - Accent4 15 3" xfId="507"/>
    <cellStyle name="20% - Accent4 16" xfId="508"/>
    <cellStyle name="20% - Accent4 17" xfId="509"/>
    <cellStyle name="20% - Accent4 18" xfId="510"/>
    <cellStyle name="20% - Accent4 19" xfId="511"/>
    <cellStyle name="20% - Accent4 2" xfId="512"/>
    <cellStyle name="20% - Accent4 2 10" xfId="513"/>
    <cellStyle name="20% - Accent4 2 2" xfId="514"/>
    <cellStyle name="20% - Accent4 2 2 2" xfId="515"/>
    <cellStyle name="20% - Accent4 2 2 2 2" xfId="516"/>
    <cellStyle name="20% - Accent4 2 2 3" xfId="517"/>
    <cellStyle name="20% - Accent4 2 3" xfId="518"/>
    <cellStyle name="20% - Accent4 2 3 2" xfId="519"/>
    <cellStyle name="20% - Accent4 2 3 2 2" xfId="520"/>
    <cellStyle name="20% - Accent4 2 3 2 3" xfId="521"/>
    <cellStyle name="20% - Accent4 2 3 2 4" xfId="522"/>
    <cellStyle name="20% - Accent4 2 3 2 5" xfId="523"/>
    <cellStyle name="20% - Accent4 2 3 3" xfId="524"/>
    <cellStyle name="20% - Accent4 2 3 4" xfId="525"/>
    <cellStyle name="20% - Accent4 2 3 5" xfId="526"/>
    <cellStyle name="20% - Accent4 2 4" xfId="527"/>
    <cellStyle name="20% - Accent4 2 4 2" xfId="528"/>
    <cellStyle name="20% - Accent4 2 4 2 2" xfId="529"/>
    <cellStyle name="20% - Accent4 2 4 3" xfId="530"/>
    <cellStyle name="20% - Accent4 2 4 4" xfId="531"/>
    <cellStyle name="20% - Accent4 2 4 5" xfId="532"/>
    <cellStyle name="20% - Accent4 2 5" xfId="533"/>
    <cellStyle name="20% - Accent4 2 5 2" xfId="534"/>
    <cellStyle name="20% - Accent4 2 5 3" xfId="535"/>
    <cellStyle name="20% - Accent4 2 6" xfId="536"/>
    <cellStyle name="20% - Accent4 2 6 2" xfId="537"/>
    <cellStyle name="20% - Accent4 2 6 3" xfId="538"/>
    <cellStyle name="20% - Accent4 2 7" xfId="539"/>
    <cellStyle name="20% - Accent4 2 7 2" xfId="540"/>
    <cellStyle name="20% - Accent4 2 8" xfId="541"/>
    <cellStyle name="20% - Accent4 2 9" xfId="542"/>
    <cellStyle name="20% - Accent4 2_WAST 1112 040512 WG Submission" xfId="543"/>
    <cellStyle name="20% - Accent4 20" xfId="544"/>
    <cellStyle name="20% - Accent4 20 2" xfId="545"/>
    <cellStyle name="20% - Accent4 20 2 2" xfId="546"/>
    <cellStyle name="20% - Accent4 21" xfId="547"/>
    <cellStyle name="20% - Accent4 21 2" xfId="548"/>
    <cellStyle name="20% - Accent4 22" xfId="549"/>
    <cellStyle name="20% - Accent4 22 2" xfId="550"/>
    <cellStyle name="20% - Accent4 23" xfId="551"/>
    <cellStyle name="20% - Accent4 23 2" xfId="552"/>
    <cellStyle name="20% - Accent4 24" xfId="553"/>
    <cellStyle name="20% - Accent4 25" xfId="554"/>
    <cellStyle name="20% - Accent4 26" xfId="555"/>
    <cellStyle name="20% - Accent4 26 2" xfId="556"/>
    <cellStyle name="20% - Accent4 27" xfId="557"/>
    <cellStyle name="20% - Accent4 27 2" xfId="558"/>
    <cellStyle name="20% - Accent4 28" xfId="559"/>
    <cellStyle name="20% - Accent4 29" xfId="560"/>
    <cellStyle name="20% - Accent4 3" xfId="561"/>
    <cellStyle name="20% - Accent4 3 2" xfId="562"/>
    <cellStyle name="20% - Accent4 3 2 2" xfId="563"/>
    <cellStyle name="20% - Accent4 3 2 2 2" xfId="564"/>
    <cellStyle name="20% - Accent4 3 2 2 3" xfId="565"/>
    <cellStyle name="20% - Accent4 3 2 2 4" xfId="566"/>
    <cellStyle name="20% - Accent4 3 2 2 5" xfId="567"/>
    <cellStyle name="20% - Accent4 3 2 3" xfId="568"/>
    <cellStyle name="20% - Accent4 3 2 4" xfId="569"/>
    <cellStyle name="20% - Accent4 3 2 5" xfId="570"/>
    <cellStyle name="20% - Accent4 3 3" xfId="571"/>
    <cellStyle name="20% - Accent4 3 3 2" xfId="572"/>
    <cellStyle name="20% - Accent4 3 3 2 2" xfId="573"/>
    <cellStyle name="20% - Accent4 3 3 2 2 2" xfId="574"/>
    <cellStyle name="20% - Accent4 3 3 2 3" xfId="575"/>
    <cellStyle name="20% - Accent4 3 3 2 3 2" xfId="576"/>
    <cellStyle name="20% - Accent4 3 3 2 4" xfId="577"/>
    <cellStyle name="20% - Accent4 3 3 2 4 2" xfId="578"/>
    <cellStyle name="20% - Accent4 3 3 2 5" xfId="579"/>
    <cellStyle name="20% - Accent4 3 3 3" xfId="580"/>
    <cellStyle name="20% - Accent4 3 3 3 2" xfId="581"/>
    <cellStyle name="20% - Accent4 3 3 4" xfId="582"/>
    <cellStyle name="20% - Accent4 3 3 4 2" xfId="583"/>
    <cellStyle name="20% - Accent4 3 3 5" xfId="584"/>
    <cellStyle name="20% - Accent4 3 3 6" xfId="585"/>
    <cellStyle name="20% - Accent4 3 4" xfId="586"/>
    <cellStyle name="20% - Accent4 3 4 2" xfId="587"/>
    <cellStyle name="20% - Accent4 3 4 2 2" xfId="588"/>
    <cellStyle name="20% - Accent4 3 4 3" xfId="589"/>
    <cellStyle name="20% - Accent4 3 4 3 2" xfId="590"/>
    <cellStyle name="20% - Accent4 3 4 4" xfId="591"/>
    <cellStyle name="20% - Accent4 3 4 4 2" xfId="592"/>
    <cellStyle name="20% - Accent4 3 4 5" xfId="593"/>
    <cellStyle name="20% - Accent4 3 5" xfId="594"/>
    <cellStyle name="20% - Accent4 3 5 2" xfId="595"/>
    <cellStyle name="20% - Accent4 3 6" xfId="596"/>
    <cellStyle name="20% - Accent4 3 6 2" xfId="597"/>
    <cellStyle name="20% - Accent4 3 7" xfId="598"/>
    <cellStyle name="20% - Accent4 3 8" xfId="599"/>
    <cellStyle name="20% - Accent4 3_WAST 1112 040512 WG Submission" xfId="600"/>
    <cellStyle name="20% - Accent4 4" xfId="601"/>
    <cellStyle name="20% - Accent4 4 2" xfId="602"/>
    <cellStyle name="20% - Accent4 4 2 2" xfId="603"/>
    <cellStyle name="20% - Accent4 4 2 3" xfId="604"/>
    <cellStyle name="20% - Accent4 4 3" xfId="605"/>
    <cellStyle name="20% - Accent4 4 4" xfId="606"/>
    <cellStyle name="20% - Accent4 4_WAST 1112 040512 WG Submission" xfId="607"/>
    <cellStyle name="20% - Accent4 5" xfId="608"/>
    <cellStyle name="20% - Accent4 5 2" xfId="609"/>
    <cellStyle name="20% - Accent4 5 2 2" xfId="610"/>
    <cellStyle name="20% - Accent4 5 2 3" xfId="611"/>
    <cellStyle name="20% - Accent4 5 3" xfId="612"/>
    <cellStyle name="20% - Accent4 5 4" xfId="613"/>
    <cellStyle name="20% - Accent4 5_WAST 1112 040512 WG Submission" xfId="614"/>
    <cellStyle name="20% - Accent4 6" xfId="615"/>
    <cellStyle name="20% - Accent4 6 2" xfId="616"/>
    <cellStyle name="20% - Accent4 6 2 2" xfId="617"/>
    <cellStyle name="20% - Accent4 6 2 3" xfId="618"/>
    <cellStyle name="20% - Accent4 6 3" xfId="619"/>
    <cellStyle name="20% - Accent4 6 4" xfId="620"/>
    <cellStyle name="20% - Accent4 6_WAST 1112 040512 WG Submission" xfId="621"/>
    <cellStyle name="20% - Accent4 7" xfId="622"/>
    <cellStyle name="20% - Accent4 7 2" xfId="623"/>
    <cellStyle name="20% - Accent4 7 2 2" xfId="624"/>
    <cellStyle name="20% - Accent4 7 3" xfId="625"/>
    <cellStyle name="20% - Accent4 7 4" xfId="626"/>
    <cellStyle name="20% - Accent4 7_WAST 1112 040512 WG Submission" xfId="627"/>
    <cellStyle name="20% - Accent4 8" xfId="628"/>
    <cellStyle name="20% - Accent4 8 2" xfId="629"/>
    <cellStyle name="20% - Accent4 8 3" xfId="630"/>
    <cellStyle name="20% - Accent4 9" xfId="631"/>
    <cellStyle name="20% - Accent4 9 2" xfId="632"/>
    <cellStyle name="20% - Accent4 9 3" xfId="633"/>
    <cellStyle name="20% - Accent5 10" xfId="634"/>
    <cellStyle name="20% - Accent5 10 2" xfId="635"/>
    <cellStyle name="20% - Accent5 10 3" xfId="636"/>
    <cellStyle name="20% - Accent5 11" xfId="637"/>
    <cellStyle name="20% - Accent5 11 2" xfId="638"/>
    <cellStyle name="20% - Accent5 11 3" xfId="639"/>
    <cellStyle name="20% - Accent5 12" xfId="640"/>
    <cellStyle name="20% - Accent5 12 2" xfId="641"/>
    <cellStyle name="20% - Accent5 12 3" xfId="642"/>
    <cellStyle name="20% - Accent5 13" xfId="643"/>
    <cellStyle name="20% - Accent5 13 2" xfId="644"/>
    <cellStyle name="20% - Accent5 13 3" xfId="645"/>
    <cellStyle name="20% - Accent5 14" xfId="646"/>
    <cellStyle name="20% - Accent5 14 2" xfId="647"/>
    <cellStyle name="20% - Accent5 14 3" xfId="648"/>
    <cellStyle name="20% - Accent5 15" xfId="649"/>
    <cellStyle name="20% - Accent5 15 2" xfId="650"/>
    <cellStyle name="20% - Accent5 15 3" xfId="651"/>
    <cellStyle name="20% - Accent5 16" xfId="652"/>
    <cellStyle name="20% - Accent5 17" xfId="653"/>
    <cellStyle name="20% - Accent5 18" xfId="654"/>
    <cellStyle name="20% - Accent5 18 2" xfId="655"/>
    <cellStyle name="20% - Accent5 19" xfId="656"/>
    <cellStyle name="20% - Accent5 19 2" xfId="657"/>
    <cellStyle name="20% - Accent5 2" xfId="658"/>
    <cellStyle name="20% - Accent5 2 2" xfId="659"/>
    <cellStyle name="20% - Accent5 2 2 2" xfId="660"/>
    <cellStyle name="20% - Accent5 2 2 2 2" xfId="661"/>
    <cellStyle name="20% - Accent5 2 2 2 2 2" xfId="662"/>
    <cellStyle name="20% - Accent5 2 2 2 2 3" xfId="663"/>
    <cellStyle name="20% - Accent5 2 2 2 3" xfId="664"/>
    <cellStyle name="20% - Accent5 2 2 2 4" xfId="665"/>
    <cellStyle name="20% - Accent5 2 2 2 5" xfId="666"/>
    <cellStyle name="20% - Accent5 2 2 2 6" xfId="667"/>
    <cellStyle name="20% - Accent5 2 2 3" xfId="668"/>
    <cellStyle name="20% - Accent5 2 2 4" xfId="669"/>
    <cellStyle name="20% - Accent5 2 3" xfId="670"/>
    <cellStyle name="20% - Accent5 2 3 2" xfId="671"/>
    <cellStyle name="20% - Accent5 2 3 2 2" xfId="672"/>
    <cellStyle name="20% - Accent5 2 3 2 3" xfId="673"/>
    <cellStyle name="20% - Accent5 2 3 2 4" xfId="674"/>
    <cellStyle name="20% - Accent5 2 3 3" xfId="675"/>
    <cellStyle name="20% - Accent5 2 3 4" xfId="676"/>
    <cellStyle name="20% - Accent5 2 3 5" xfId="677"/>
    <cellStyle name="20% - Accent5 2 3 6" xfId="678"/>
    <cellStyle name="20% - Accent5 2 4" xfId="679"/>
    <cellStyle name="20% - Accent5 2 4 2" xfId="680"/>
    <cellStyle name="20% - Accent5 2 4 2 2" xfId="681"/>
    <cellStyle name="20% - Accent5 2 4 3" xfId="682"/>
    <cellStyle name="20% - Accent5 2 4 4" xfId="683"/>
    <cellStyle name="20% - Accent5 2 5" xfId="684"/>
    <cellStyle name="20% - Accent5 2 5 2" xfId="685"/>
    <cellStyle name="20% - Accent5 2 5 3" xfId="686"/>
    <cellStyle name="20% - Accent5 2 6" xfId="687"/>
    <cellStyle name="20% - Accent5 2 6 2" xfId="688"/>
    <cellStyle name="20% - Accent5 2 7" xfId="689"/>
    <cellStyle name="20% - Accent5 2 8" xfId="690"/>
    <cellStyle name="20% - Accent5 2_Underlying" xfId="691"/>
    <cellStyle name="20% - Accent5 20" xfId="692"/>
    <cellStyle name="20% - Accent5 21" xfId="693"/>
    <cellStyle name="20% - Accent5 3" xfId="694"/>
    <cellStyle name="20% - Accent5 3 2" xfId="695"/>
    <cellStyle name="20% - Accent5 3 2 2" xfId="696"/>
    <cellStyle name="20% - Accent5 3 2 2 2" xfId="697"/>
    <cellStyle name="20% - Accent5 3 2 2 3" xfId="698"/>
    <cellStyle name="20% - Accent5 3 2 2 4" xfId="699"/>
    <cellStyle name="20% - Accent5 3 2 3" xfId="700"/>
    <cellStyle name="20% - Accent5 3 2 4" xfId="701"/>
    <cellStyle name="20% - Accent5 3 2 5" xfId="702"/>
    <cellStyle name="20% - Accent5 3 2 6" xfId="703"/>
    <cellStyle name="20% - Accent5 3 3" xfId="704"/>
    <cellStyle name="20% - Accent5 3 3 2" xfId="705"/>
    <cellStyle name="20% - Accent5 3 3 3" xfId="706"/>
    <cellStyle name="20% - Accent5 3 4" xfId="707"/>
    <cellStyle name="20% - Accent5 3 5" xfId="708"/>
    <cellStyle name="20% - Accent5 3 6" xfId="709"/>
    <cellStyle name="20% - Accent5 3_WAST 1112 040512 WG Submission" xfId="710"/>
    <cellStyle name="20% - Accent5 4" xfId="711"/>
    <cellStyle name="20% - Accent5 4 2" xfId="712"/>
    <cellStyle name="20% - Accent5 4 2 2" xfId="713"/>
    <cellStyle name="20% - Accent5 4 2 2 2" xfId="714"/>
    <cellStyle name="20% - Accent5 4 2 3" xfId="715"/>
    <cellStyle name="20% - Accent5 4 2 4" xfId="716"/>
    <cellStyle name="20% - Accent5 4 2 5" xfId="717"/>
    <cellStyle name="20% - Accent5 4 3" xfId="718"/>
    <cellStyle name="20% - Accent5 4 3 2" xfId="719"/>
    <cellStyle name="20% - Accent5 4 4" xfId="720"/>
    <cellStyle name="20% - Accent5 4 5" xfId="721"/>
    <cellStyle name="20% - Accent5 4 6" xfId="722"/>
    <cellStyle name="20% - Accent5 4_WAST 1112 040512 WG Submission" xfId="723"/>
    <cellStyle name="20% - Accent5 5" xfId="724"/>
    <cellStyle name="20% - Accent5 5 2" xfId="725"/>
    <cellStyle name="20% - Accent5 5 2 2" xfId="726"/>
    <cellStyle name="20% - Accent5 5 2 2 2" xfId="727"/>
    <cellStyle name="20% - Accent5 5 2 3" xfId="728"/>
    <cellStyle name="20% - Accent5 5 3" xfId="729"/>
    <cellStyle name="20% - Accent5 5 3 2" xfId="730"/>
    <cellStyle name="20% - Accent5 5 4" xfId="731"/>
    <cellStyle name="20% - Accent5 5 5" xfId="732"/>
    <cellStyle name="20% - Accent5 5_WAST 1112 040512 WG Submission" xfId="733"/>
    <cellStyle name="20% - Accent5 6" xfId="734"/>
    <cellStyle name="20% - Accent5 6 2" xfId="735"/>
    <cellStyle name="20% - Accent5 6 2 2" xfId="736"/>
    <cellStyle name="20% - Accent5 6 2 3" xfId="737"/>
    <cellStyle name="20% - Accent5 6 3" xfId="738"/>
    <cellStyle name="20% - Accent5 6 3 2" xfId="739"/>
    <cellStyle name="20% - Accent5 6 4" xfId="740"/>
    <cellStyle name="20% - Accent5 6_WAST 1112 040512 WG Submission" xfId="741"/>
    <cellStyle name="20% - Accent5 7" xfId="742"/>
    <cellStyle name="20% - Accent5 7 2" xfId="743"/>
    <cellStyle name="20% - Accent5 7 2 2" xfId="744"/>
    <cellStyle name="20% - Accent5 7 2 3" xfId="745"/>
    <cellStyle name="20% - Accent5 7 3" xfId="746"/>
    <cellStyle name="20% - Accent5 7 4" xfId="747"/>
    <cellStyle name="20% - Accent5 7_WAST 1112 040512 WG Submission" xfId="748"/>
    <cellStyle name="20% - Accent5 8" xfId="749"/>
    <cellStyle name="20% - Accent5 8 2" xfId="750"/>
    <cellStyle name="20% - Accent5 8 3" xfId="751"/>
    <cellStyle name="20% - Accent5 9" xfId="752"/>
    <cellStyle name="20% - Accent5 9 2" xfId="753"/>
    <cellStyle name="20% - Accent5 9 3" xfId="754"/>
    <cellStyle name="20% - Accent6 10" xfId="755"/>
    <cellStyle name="20% - Accent6 10 2" xfId="756"/>
    <cellStyle name="20% - Accent6 10 2 2" xfId="757"/>
    <cellStyle name="20% - Accent6 10 3" xfId="758"/>
    <cellStyle name="20% - Accent6 11" xfId="759"/>
    <cellStyle name="20% - Accent6 11 2" xfId="760"/>
    <cellStyle name="20% - Accent6 11 3" xfId="761"/>
    <cellStyle name="20% - Accent6 12" xfId="762"/>
    <cellStyle name="20% - Accent6 12 2" xfId="763"/>
    <cellStyle name="20% - Accent6 12 2 2" xfId="764"/>
    <cellStyle name="20% - Accent6 12 3" xfId="765"/>
    <cellStyle name="20% - Accent6 13" xfId="766"/>
    <cellStyle name="20% - Accent6 13 2" xfId="767"/>
    <cellStyle name="20% - Accent6 13 2 2" xfId="768"/>
    <cellStyle name="20% - Accent6 13 3" xfId="769"/>
    <cellStyle name="20% - Accent6 13 4" xfId="770"/>
    <cellStyle name="20% - Accent6 14" xfId="771"/>
    <cellStyle name="20% - Accent6 14 2" xfId="772"/>
    <cellStyle name="20% - Accent6 14 2 2" xfId="773"/>
    <cellStyle name="20% - Accent6 14 3" xfId="774"/>
    <cellStyle name="20% - Accent6 14 4" xfId="775"/>
    <cellStyle name="20% - Accent6 15" xfId="776"/>
    <cellStyle name="20% - Accent6 15 2" xfId="777"/>
    <cellStyle name="20% - Accent6 15 3" xfId="778"/>
    <cellStyle name="20% - Accent6 16" xfId="779"/>
    <cellStyle name="20% - Accent6 17" xfId="780"/>
    <cellStyle name="20% - Accent6 18" xfId="781"/>
    <cellStyle name="20% - Accent6 19" xfId="782"/>
    <cellStyle name="20% - Accent6 2" xfId="783"/>
    <cellStyle name="20% - Accent6 2 10" xfId="784"/>
    <cellStyle name="20% - Accent6 2 2" xfId="785"/>
    <cellStyle name="20% - Accent6 2 2 2" xfId="786"/>
    <cellStyle name="20% - Accent6 2 2 2 2" xfId="787"/>
    <cellStyle name="20% - Accent6 2 2 3" xfId="788"/>
    <cellStyle name="20% - Accent6 2 3" xfId="789"/>
    <cellStyle name="20% - Accent6 2 3 2" xfId="790"/>
    <cellStyle name="20% - Accent6 2 3 2 2" xfId="791"/>
    <cellStyle name="20% - Accent6 2 3 2 3" xfId="792"/>
    <cellStyle name="20% - Accent6 2 3 2 4" xfId="793"/>
    <cellStyle name="20% - Accent6 2 3 2 5" xfId="794"/>
    <cellStyle name="20% - Accent6 2 3 3" xfId="795"/>
    <cellStyle name="20% - Accent6 2 3 4" xfId="796"/>
    <cellStyle name="20% - Accent6 2 3 5" xfId="797"/>
    <cellStyle name="20% - Accent6 2 4" xfId="798"/>
    <cellStyle name="20% - Accent6 2 4 2" xfId="799"/>
    <cellStyle name="20% - Accent6 2 4 2 2" xfId="800"/>
    <cellStyle name="20% - Accent6 2 4 3" xfId="801"/>
    <cellStyle name="20% - Accent6 2 4 4" xfId="802"/>
    <cellStyle name="20% - Accent6 2 4 5" xfId="803"/>
    <cellStyle name="20% - Accent6 2 5" xfId="804"/>
    <cellStyle name="20% - Accent6 2 5 2" xfId="805"/>
    <cellStyle name="20% - Accent6 2 5 3" xfId="806"/>
    <cellStyle name="20% - Accent6 2 6" xfId="807"/>
    <cellStyle name="20% - Accent6 2 6 2" xfId="808"/>
    <cellStyle name="20% - Accent6 2 6 3" xfId="809"/>
    <cellStyle name="20% - Accent6 2 7" xfId="810"/>
    <cellStyle name="20% - Accent6 2 7 2" xfId="811"/>
    <cellStyle name="20% - Accent6 2 8" xfId="812"/>
    <cellStyle name="20% - Accent6 2 9" xfId="813"/>
    <cellStyle name="20% - Accent6 2_WAST 1112 040512 WG Submission" xfId="814"/>
    <cellStyle name="20% - Accent6 20" xfId="815"/>
    <cellStyle name="20% - Accent6 20 2" xfId="816"/>
    <cellStyle name="20% - Accent6 20 2 2" xfId="817"/>
    <cellStyle name="20% - Accent6 21" xfId="818"/>
    <cellStyle name="20% - Accent6 21 2" xfId="819"/>
    <cellStyle name="20% - Accent6 22" xfId="820"/>
    <cellStyle name="20% - Accent6 22 2" xfId="821"/>
    <cellStyle name="20% - Accent6 23" xfId="822"/>
    <cellStyle name="20% - Accent6 23 2" xfId="823"/>
    <cellStyle name="20% - Accent6 24" xfId="824"/>
    <cellStyle name="20% - Accent6 25" xfId="825"/>
    <cellStyle name="20% - Accent6 26" xfId="826"/>
    <cellStyle name="20% - Accent6 26 2" xfId="827"/>
    <cellStyle name="20% - Accent6 27" xfId="828"/>
    <cellStyle name="20% - Accent6 27 2" xfId="829"/>
    <cellStyle name="20% - Accent6 28" xfId="830"/>
    <cellStyle name="20% - Accent6 29" xfId="831"/>
    <cellStyle name="20% - Accent6 3" xfId="832"/>
    <cellStyle name="20% - Accent6 3 2" xfId="833"/>
    <cellStyle name="20% - Accent6 3 2 2" xfId="834"/>
    <cellStyle name="20% - Accent6 3 2 2 2" xfId="835"/>
    <cellStyle name="20% - Accent6 3 2 2 3" xfId="836"/>
    <cellStyle name="20% - Accent6 3 2 2 4" xfId="837"/>
    <cellStyle name="20% - Accent6 3 2 2 5" xfId="838"/>
    <cellStyle name="20% - Accent6 3 2 3" xfId="839"/>
    <cellStyle name="20% - Accent6 3 2 4" xfId="840"/>
    <cellStyle name="20% - Accent6 3 2 5" xfId="841"/>
    <cellStyle name="20% - Accent6 3 3" xfId="842"/>
    <cellStyle name="20% - Accent6 3 3 2" xfId="843"/>
    <cellStyle name="20% - Accent6 3 3 2 2" xfId="844"/>
    <cellStyle name="20% - Accent6 3 3 2 2 2" xfId="845"/>
    <cellStyle name="20% - Accent6 3 3 2 3" xfId="846"/>
    <cellStyle name="20% - Accent6 3 3 2 3 2" xfId="847"/>
    <cellStyle name="20% - Accent6 3 3 2 4" xfId="848"/>
    <cellStyle name="20% - Accent6 3 3 2 4 2" xfId="849"/>
    <cellStyle name="20% - Accent6 3 3 2 5" xfId="850"/>
    <cellStyle name="20% - Accent6 3 3 3" xfId="851"/>
    <cellStyle name="20% - Accent6 3 3 3 2" xfId="852"/>
    <cellStyle name="20% - Accent6 3 3 4" xfId="853"/>
    <cellStyle name="20% - Accent6 3 3 4 2" xfId="854"/>
    <cellStyle name="20% - Accent6 3 3 5" xfId="855"/>
    <cellStyle name="20% - Accent6 3 3 6" xfId="856"/>
    <cellStyle name="20% - Accent6 3 4" xfId="857"/>
    <cellStyle name="20% - Accent6 3 4 2" xfId="858"/>
    <cellStyle name="20% - Accent6 3 4 2 2" xfId="859"/>
    <cellStyle name="20% - Accent6 3 4 3" xfId="860"/>
    <cellStyle name="20% - Accent6 3 4 3 2" xfId="861"/>
    <cellStyle name="20% - Accent6 3 4 4" xfId="862"/>
    <cellStyle name="20% - Accent6 3 4 4 2" xfId="863"/>
    <cellStyle name="20% - Accent6 3 4 5" xfId="864"/>
    <cellStyle name="20% - Accent6 3 5" xfId="865"/>
    <cellStyle name="20% - Accent6 3 5 2" xfId="866"/>
    <cellStyle name="20% - Accent6 3 6" xfId="867"/>
    <cellStyle name="20% - Accent6 3 6 2" xfId="868"/>
    <cellStyle name="20% - Accent6 3 7" xfId="869"/>
    <cellStyle name="20% - Accent6 3 8" xfId="870"/>
    <cellStyle name="20% - Accent6 3_WAST 1112 040512 WG Submission" xfId="871"/>
    <cellStyle name="20% - Accent6 4" xfId="872"/>
    <cellStyle name="20% - Accent6 4 2" xfId="873"/>
    <cellStyle name="20% - Accent6 4 2 2" xfId="874"/>
    <cellStyle name="20% - Accent6 4 2 3" xfId="875"/>
    <cellStyle name="20% - Accent6 4 3" xfId="876"/>
    <cellStyle name="20% - Accent6 4 4" xfId="877"/>
    <cellStyle name="20% - Accent6 4_WAST 1112 040512 WG Submission" xfId="878"/>
    <cellStyle name="20% - Accent6 5" xfId="879"/>
    <cellStyle name="20% - Accent6 5 2" xfId="880"/>
    <cellStyle name="20% - Accent6 5 2 2" xfId="881"/>
    <cellStyle name="20% - Accent6 5 2 3" xfId="882"/>
    <cellStyle name="20% - Accent6 5 3" xfId="883"/>
    <cellStyle name="20% - Accent6 5 4" xfId="884"/>
    <cellStyle name="20% - Accent6 5_WAST 1112 040512 WG Submission" xfId="885"/>
    <cellStyle name="20% - Accent6 6" xfId="886"/>
    <cellStyle name="20% - Accent6 6 2" xfId="887"/>
    <cellStyle name="20% - Accent6 6 2 2" xfId="888"/>
    <cellStyle name="20% - Accent6 6 2 3" xfId="889"/>
    <cellStyle name="20% - Accent6 6 3" xfId="890"/>
    <cellStyle name="20% - Accent6 6 4" xfId="891"/>
    <cellStyle name="20% - Accent6 6_WAST 1112 040512 WG Submission" xfId="892"/>
    <cellStyle name="20% - Accent6 7" xfId="893"/>
    <cellStyle name="20% - Accent6 7 2" xfId="894"/>
    <cellStyle name="20% - Accent6 7 2 2" xfId="895"/>
    <cellStyle name="20% - Accent6 7 3" xfId="896"/>
    <cellStyle name="20% - Accent6 7 4" xfId="897"/>
    <cellStyle name="20% - Accent6 7_WAST 1112 040512 WG Submission" xfId="898"/>
    <cellStyle name="20% - Accent6 8" xfId="899"/>
    <cellStyle name="20% - Accent6 8 2" xfId="900"/>
    <cellStyle name="20% - Accent6 8 3" xfId="901"/>
    <cellStyle name="20% - Accent6 9" xfId="902"/>
    <cellStyle name="20% - Accent6 9 2" xfId="903"/>
    <cellStyle name="20% - Accent6 9 3" xfId="904"/>
    <cellStyle name="40% - Accent1 10" xfId="905"/>
    <cellStyle name="40% - Accent1 10 2" xfId="906"/>
    <cellStyle name="40% - Accent1 10 2 2" xfId="907"/>
    <cellStyle name="40% - Accent1 10 3" xfId="908"/>
    <cellStyle name="40% - Accent1 11" xfId="909"/>
    <cellStyle name="40% - Accent1 11 2" xfId="910"/>
    <cellStyle name="40% - Accent1 11 3" xfId="911"/>
    <cellStyle name="40% - Accent1 12" xfId="912"/>
    <cellStyle name="40% - Accent1 12 2" xfId="913"/>
    <cellStyle name="40% - Accent1 12 2 2" xfId="914"/>
    <cellStyle name="40% - Accent1 12 3" xfId="915"/>
    <cellStyle name="40% - Accent1 13" xfId="916"/>
    <cellStyle name="40% - Accent1 13 2" xfId="917"/>
    <cellStyle name="40% - Accent1 13 2 2" xfId="918"/>
    <cellStyle name="40% - Accent1 13 3" xfId="919"/>
    <cellStyle name="40% - Accent1 13 4" xfId="920"/>
    <cellStyle name="40% - Accent1 14" xfId="921"/>
    <cellStyle name="40% - Accent1 14 2" xfId="922"/>
    <cellStyle name="40% - Accent1 14 2 2" xfId="923"/>
    <cellStyle name="40% - Accent1 14 3" xfId="924"/>
    <cellStyle name="40% - Accent1 14 4" xfId="925"/>
    <cellStyle name="40% - Accent1 15" xfId="926"/>
    <cellStyle name="40% - Accent1 15 2" xfId="927"/>
    <cellStyle name="40% - Accent1 15 3" xfId="928"/>
    <cellStyle name="40% - Accent1 16" xfId="929"/>
    <cellStyle name="40% - Accent1 17" xfId="930"/>
    <cellStyle name="40% - Accent1 18" xfId="931"/>
    <cellStyle name="40% - Accent1 19" xfId="932"/>
    <cellStyle name="40% - Accent1 2" xfId="933"/>
    <cellStyle name="40% - Accent1 2 10" xfId="934"/>
    <cellStyle name="40% - Accent1 2 2" xfId="935"/>
    <cellStyle name="40% - Accent1 2 2 2" xfId="936"/>
    <cellStyle name="40% - Accent1 2 2 2 2" xfId="937"/>
    <cellStyle name="40% - Accent1 2 2 3" xfId="938"/>
    <cellStyle name="40% - Accent1 2 3" xfId="939"/>
    <cellStyle name="40% - Accent1 2 3 2" xfId="940"/>
    <cellStyle name="40% - Accent1 2 3 2 2" xfId="941"/>
    <cellStyle name="40% - Accent1 2 3 2 3" xfId="942"/>
    <cellStyle name="40% - Accent1 2 3 2 4" xfId="943"/>
    <cellStyle name="40% - Accent1 2 3 2 5" xfId="944"/>
    <cellStyle name="40% - Accent1 2 3 3" xfId="945"/>
    <cellStyle name="40% - Accent1 2 3 4" xfId="946"/>
    <cellStyle name="40% - Accent1 2 3 5" xfId="947"/>
    <cellStyle name="40% - Accent1 2 4" xfId="948"/>
    <cellStyle name="40% - Accent1 2 4 2" xfId="949"/>
    <cellStyle name="40% - Accent1 2 4 2 2" xfId="950"/>
    <cellStyle name="40% - Accent1 2 4 3" xfId="951"/>
    <cellStyle name="40% - Accent1 2 4 4" xfId="952"/>
    <cellStyle name="40% - Accent1 2 4 5" xfId="953"/>
    <cellStyle name="40% - Accent1 2 5" xfId="954"/>
    <cellStyle name="40% - Accent1 2 5 2" xfId="955"/>
    <cellStyle name="40% - Accent1 2 5 3" xfId="956"/>
    <cellStyle name="40% - Accent1 2 6" xfId="957"/>
    <cellStyle name="40% - Accent1 2 6 2" xfId="958"/>
    <cellStyle name="40% - Accent1 2 6 3" xfId="959"/>
    <cellStyle name="40% - Accent1 2 7" xfId="960"/>
    <cellStyle name="40% - Accent1 2 7 2" xfId="961"/>
    <cellStyle name="40% - Accent1 2 8" xfId="962"/>
    <cellStyle name="40% - Accent1 2 9" xfId="963"/>
    <cellStyle name="40% - Accent1 2_WAST 1112 040512 WG Submission" xfId="964"/>
    <cellStyle name="40% - Accent1 20" xfId="965"/>
    <cellStyle name="40% - Accent1 20 2" xfId="966"/>
    <cellStyle name="40% - Accent1 20 2 2" xfId="967"/>
    <cellStyle name="40% - Accent1 21" xfId="968"/>
    <cellStyle name="40% - Accent1 21 2" xfId="969"/>
    <cellStyle name="40% - Accent1 22" xfId="970"/>
    <cellStyle name="40% - Accent1 22 2" xfId="971"/>
    <cellStyle name="40% - Accent1 23" xfId="972"/>
    <cellStyle name="40% - Accent1 23 2" xfId="973"/>
    <cellStyle name="40% - Accent1 24" xfId="974"/>
    <cellStyle name="40% - Accent1 25" xfId="975"/>
    <cellStyle name="40% - Accent1 26" xfId="976"/>
    <cellStyle name="40% - Accent1 26 2" xfId="977"/>
    <cellStyle name="40% - Accent1 27" xfId="978"/>
    <cellStyle name="40% - Accent1 27 2" xfId="979"/>
    <cellStyle name="40% - Accent1 28" xfId="980"/>
    <cellStyle name="40% - Accent1 29" xfId="981"/>
    <cellStyle name="40% - Accent1 3" xfId="982"/>
    <cellStyle name="40% - Accent1 3 2" xfId="983"/>
    <cellStyle name="40% - Accent1 3 2 2" xfId="984"/>
    <cellStyle name="40% - Accent1 3 2 2 2" xfId="985"/>
    <cellStyle name="40% - Accent1 3 2 2 3" xfId="986"/>
    <cellStyle name="40% - Accent1 3 2 2 4" xfId="987"/>
    <cellStyle name="40% - Accent1 3 2 2 5" xfId="988"/>
    <cellStyle name="40% - Accent1 3 2 3" xfId="989"/>
    <cellStyle name="40% - Accent1 3 2 4" xfId="990"/>
    <cellStyle name="40% - Accent1 3 2 5" xfId="991"/>
    <cellStyle name="40% - Accent1 3 3" xfId="992"/>
    <cellStyle name="40% - Accent1 3 3 2" xfId="993"/>
    <cellStyle name="40% - Accent1 3 3 2 2" xfId="994"/>
    <cellStyle name="40% - Accent1 3 3 2 2 2" xfId="995"/>
    <cellStyle name="40% - Accent1 3 3 2 3" xfId="996"/>
    <cellStyle name="40% - Accent1 3 3 2 3 2" xfId="997"/>
    <cellStyle name="40% - Accent1 3 3 2 4" xfId="998"/>
    <cellStyle name="40% - Accent1 3 3 2 4 2" xfId="999"/>
    <cellStyle name="40% - Accent1 3 3 2 5" xfId="1000"/>
    <cellStyle name="40% - Accent1 3 3 3" xfId="1001"/>
    <cellStyle name="40% - Accent1 3 3 3 2" xfId="1002"/>
    <cellStyle name="40% - Accent1 3 3 4" xfId="1003"/>
    <cellStyle name="40% - Accent1 3 3 4 2" xfId="1004"/>
    <cellStyle name="40% - Accent1 3 3 5" xfId="1005"/>
    <cellStyle name="40% - Accent1 3 3 6" xfId="1006"/>
    <cellStyle name="40% - Accent1 3 4" xfId="1007"/>
    <cellStyle name="40% - Accent1 3 4 2" xfId="1008"/>
    <cellStyle name="40% - Accent1 3 4 2 2" xfId="1009"/>
    <cellStyle name="40% - Accent1 3 4 3" xfId="1010"/>
    <cellStyle name="40% - Accent1 3 4 3 2" xfId="1011"/>
    <cellStyle name="40% - Accent1 3 4 4" xfId="1012"/>
    <cellStyle name="40% - Accent1 3 4 4 2" xfId="1013"/>
    <cellStyle name="40% - Accent1 3 4 5" xfId="1014"/>
    <cellStyle name="40% - Accent1 3 5" xfId="1015"/>
    <cellStyle name="40% - Accent1 3 5 2" xfId="1016"/>
    <cellStyle name="40% - Accent1 3 6" xfId="1017"/>
    <cellStyle name="40% - Accent1 3 6 2" xfId="1018"/>
    <cellStyle name="40% - Accent1 3 7" xfId="1019"/>
    <cellStyle name="40% - Accent1 3 8" xfId="1020"/>
    <cellStyle name="40% - Accent1 3_WAST 1112 040512 WG Submission" xfId="1021"/>
    <cellStyle name="40% - Accent1 4" xfId="1022"/>
    <cellStyle name="40% - Accent1 4 2" xfId="1023"/>
    <cellStyle name="40% - Accent1 4 2 2" xfId="1024"/>
    <cellStyle name="40% - Accent1 4 2 3" xfId="1025"/>
    <cellStyle name="40% - Accent1 4 3" xfId="1026"/>
    <cellStyle name="40% - Accent1 4 4" xfId="1027"/>
    <cellStyle name="40% - Accent1 4_WAST 1112 040512 WG Submission" xfId="1028"/>
    <cellStyle name="40% - Accent1 5" xfId="1029"/>
    <cellStyle name="40% - Accent1 5 2" xfId="1030"/>
    <cellStyle name="40% - Accent1 5 2 2" xfId="1031"/>
    <cellStyle name="40% - Accent1 5 2 3" xfId="1032"/>
    <cellStyle name="40% - Accent1 5 3" xfId="1033"/>
    <cellStyle name="40% - Accent1 5 4" xfId="1034"/>
    <cellStyle name="40% - Accent1 5_WAST 1112 040512 WG Submission" xfId="1035"/>
    <cellStyle name="40% - Accent1 6" xfId="1036"/>
    <cellStyle name="40% - Accent1 6 2" xfId="1037"/>
    <cellStyle name="40% - Accent1 6 2 2" xfId="1038"/>
    <cellStyle name="40% - Accent1 6 2 3" xfId="1039"/>
    <cellStyle name="40% - Accent1 6 3" xfId="1040"/>
    <cellStyle name="40% - Accent1 6 4" xfId="1041"/>
    <cellStyle name="40% - Accent1 6_WAST 1112 040512 WG Submission" xfId="1042"/>
    <cellStyle name="40% - Accent1 7" xfId="1043"/>
    <cellStyle name="40% - Accent1 7 2" xfId="1044"/>
    <cellStyle name="40% - Accent1 7 2 2" xfId="1045"/>
    <cellStyle name="40% - Accent1 7 3" xfId="1046"/>
    <cellStyle name="40% - Accent1 7 4" xfId="1047"/>
    <cellStyle name="40% - Accent1 7_WAST 1112 040512 WG Submission" xfId="1048"/>
    <cellStyle name="40% - Accent1 8" xfId="1049"/>
    <cellStyle name="40% - Accent1 8 2" xfId="1050"/>
    <cellStyle name="40% - Accent1 8 3" xfId="1051"/>
    <cellStyle name="40% - Accent1 9" xfId="1052"/>
    <cellStyle name="40% - Accent1 9 2" xfId="1053"/>
    <cellStyle name="40% - Accent1 9 3" xfId="1054"/>
    <cellStyle name="40% - Accent2 10" xfId="1055"/>
    <cellStyle name="40% - Accent2 10 2" xfId="1056"/>
    <cellStyle name="40% - Accent2 10 3" xfId="1057"/>
    <cellStyle name="40% - Accent2 11" xfId="1058"/>
    <cellStyle name="40% - Accent2 11 2" xfId="1059"/>
    <cellStyle name="40% - Accent2 11 3" xfId="1060"/>
    <cellStyle name="40% - Accent2 12" xfId="1061"/>
    <cellStyle name="40% - Accent2 12 2" xfId="1062"/>
    <cellStyle name="40% - Accent2 12 3" xfId="1063"/>
    <cellStyle name="40% - Accent2 13" xfId="1064"/>
    <cellStyle name="40% - Accent2 13 2" xfId="1065"/>
    <cellStyle name="40% - Accent2 13 3" xfId="1066"/>
    <cellStyle name="40% - Accent2 14" xfId="1067"/>
    <cellStyle name="40% - Accent2 14 2" xfId="1068"/>
    <cellStyle name="40% - Accent2 14 3" xfId="1069"/>
    <cellStyle name="40% - Accent2 15" xfId="1070"/>
    <cellStyle name="40% - Accent2 15 2" xfId="1071"/>
    <cellStyle name="40% - Accent2 15 3" xfId="1072"/>
    <cellStyle name="40% - Accent2 16" xfId="1073"/>
    <cellStyle name="40% - Accent2 17" xfId="1074"/>
    <cellStyle name="40% - Accent2 18" xfId="1075"/>
    <cellStyle name="40% - Accent2 18 2" xfId="1076"/>
    <cellStyle name="40% - Accent2 19" xfId="1077"/>
    <cellStyle name="40% - Accent2 19 2" xfId="1078"/>
    <cellStyle name="40% - Accent2 2" xfId="1079"/>
    <cellStyle name="40% - Accent2 2 2" xfId="1080"/>
    <cellStyle name="40% - Accent2 2 2 2" xfId="1081"/>
    <cellStyle name="40% - Accent2 2 2 2 2" xfId="1082"/>
    <cellStyle name="40% - Accent2 2 2 3" xfId="1083"/>
    <cellStyle name="40% - Accent2 2 3" xfId="1084"/>
    <cellStyle name="40% - Accent2 2 3 2" xfId="1085"/>
    <cellStyle name="40% - Accent2 2 3 3" xfId="1086"/>
    <cellStyle name="40% - Accent2 2 4" xfId="1087"/>
    <cellStyle name="40% - Accent2 2 4 2" xfId="1088"/>
    <cellStyle name="40% - Accent2 2 5" xfId="1089"/>
    <cellStyle name="40% - Accent2 2 5 2" xfId="1090"/>
    <cellStyle name="40% - Accent2 2 5 3" xfId="1091"/>
    <cellStyle name="40% - Accent2 2 6" xfId="1092"/>
    <cellStyle name="40% - Accent2 2_WAST 1112 040512 WG Submission" xfId="1093"/>
    <cellStyle name="40% - Accent2 20" xfId="1094"/>
    <cellStyle name="40% - Accent2 21" xfId="1095"/>
    <cellStyle name="40% - Accent2 3" xfId="1096"/>
    <cellStyle name="40% - Accent2 3 2" xfId="1097"/>
    <cellStyle name="40% - Accent2 3 2 2" xfId="1098"/>
    <cellStyle name="40% - Accent2 3 2 3" xfId="1099"/>
    <cellStyle name="40% - Accent2 3 3" xfId="1100"/>
    <cellStyle name="40% - Accent2 3 3 2" xfId="1101"/>
    <cellStyle name="40% - Accent2 3 3 3" xfId="1102"/>
    <cellStyle name="40% - Accent2 3 4" xfId="1103"/>
    <cellStyle name="40% - Accent2 3 5" xfId="1104"/>
    <cellStyle name="40% - Accent2 3_WAST 1112 040512 WG Submission" xfId="1105"/>
    <cellStyle name="40% - Accent2 4" xfId="1106"/>
    <cellStyle name="40% - Accent2 4 2" xfId="1107"/>
    <cellStyle name="40% - Accent2 4 2 2" xfId="1108"/>
    <cellStyle name="40% - Accent2 4 2 3" xfId="1109"/>
    <cellStyle name="40% - Accent2 4 3" xfId="1110"/>
    <cellStyle name="40% - Accent2 4 4" xfId="1111"/>
    <cellStyle name="40% - Accent2 4_WAST 1112 040512 WG Submission" xfId="1112"/>
    <cellStyle name="40% - Accent2 5" xfId="1113"/>
    <cellStyle name="40% - Accent2 5 2" xfId="1114"/>
    <cellStyle name="40% - Accent2 5 2 2" xfId="1115"/>
    <cellStyle name="40% - Accent2 5 2 3" xfId="1116"/>
    <cellStyle name="40% - Accent2 5 3" xfId="1117"/>
    <cellStyle name="40% - Accent2 5 4" xfId="1118"/>
    <cellStyle name="40% - Accent2 5_WAST 1112 040512 WG Submission" xfId="1119"/>
    <cellStyle name="40% - Accent2 6" xfId="1120"/>
    <cellStyle name="40% - Accent2 6 2" xfId="1121"/>
    <cellStyle name="40% - Accent2 6 2 2" xfId="1122"/>
    <cellStyle name="40% - Accent2 6 2 3" xfId="1123"/>
    <cellStyle name="40% - Accent2 6 3" xfId="1124"/>
    <cellStyle name="40% - Accent2 6 4" xfId="1125"/>
    <cellStyle name="40% - Accent2 6_WAST 1112 040512 WG Submission" xfId="1126"/>
    <cellStyle name="40% - Accent2 7" xfId="1127"/>
    <cellStyle name="40% - Accent2 7 2" xfId="1128"/>
    <cellStyle name="40% - Accent2 7 2 2" xfId="1129"/>
    <cellStyle name="40% - Accent2 7 3" xfId="1130"/>
    <cellStyle name="40% - Accent2 7 4" xfId="1131"/>
    <cellStyle name="40% - Accent2 7_WAST 1112 040512 WG Submission" xfId="1132"/>
    <cellStyle name="40% - Accent2 8" xfId="1133"/>
    <cellStyle name="40% - Accent2 8 2" xfId="1134"/>
    <cellStyle name="40% - Accent2 8 3" xfId="1135"/>
    <cellStyle name="40% - Accent2 9" xfId="1136"/>
    <cellStyle name="40% - Accent2 9 2" xfId="1137"/>
    <cellStyle name="40% - Accent2 9 3" xfId="1138"/>
    <cellStyle name="40% - Accent3 10" xfId="1139"/>
    <cellStyle name="40% - Accent3 10 2" xfId="1140"/>
    <cellStyle name="40% - Accent3 10 2 2" xfId="1141"/>
    <cellStyle name="40% - Accent3 10 3" xfId="1142"/>
    <cellStyle name="40% - Accent3 11" xfId="1143"/>
    <cellStyle name="40% - Accent3 11 2" xfId="1144"/>
    <cellStyle name="40% - Accent3 11 3" xfId="1145"/>
    <cellStyle name="40% - Accent3 12" xfId="1146"/>
    <cellStyle name="40% - Accent3 12 2" xfId="1147"/>
    <cellStyle name="40% - Accent3 12 2 2" xfId="1148"/>
    <cellStyle name="40% - Accent3 12 3" xfId="1149"/>
    <cellStyle name="40% - Accent3 13" xfId="1150"/>
    <cellStyle name="40% - Accent3 13 2" xfId="1151"/>
    <cellStyle name="40% - Accent3 13 2 2" xfId="1152"/>
    <cellStyle name="40% - Accent3 13 3" xfId="1153"/>
    <cellStyle name="40% - Accent3 13 4" xfId="1154"/>
    <cellStyle name="40% - Accent3 14" xfId="1155"/>
    <cellStyle name="40% - Accent3 14 2" xfId="1156"/>
    <cellStyle name="40% - Accent3 14 2 2" xfId="1157"/>
    <cellStyle name="40% - Accent3 14 3" xfId="1158"/>
    <cellStyle name="40% - Accent3 14 4" xfId="1159"/>
    <cellStyle name="40% - Accent3 15" xfId="1160"/>
    <cellStyle name="40% - Accent3 15 2" xfId="1161"/>
    <cellStyle name="40% - Accent3 15 3" xfId="1162"/>
    <cellStyle name="40% - Accent3 16" xfId="1163"/>
    <cellStyle name="40% - Accent3 17" xfId="1164"/>
    <cellStyle name="40% - Accent3 18" xfId="1165"/>
    <cellStyle name="40% - Accent3 19" xfId="1166"/>
    <cellStyle name="40% - Accent3 2" xfId="1167"/>
    <cellStyle name="40% - Accent3 2 10" xfId="1168"/>
    <cellStyle name="40% - Accent3 2 2" xfId="1169"/>
    <cellStyle name="40% - Accent3 2 2 2" xfId="1170"/>
    <cellStyle name="40% - Accent3 2 2 2 2" xfId="1171"/>
    <cellStyle name="40% - Accent3 2 2 3" xfId="1172"/>
    <cellStyle name="40% - Accent3 2 3" xfId="1173"/>
    <cellStyle name="40% - Accent3 2 3 2" xfId="1174"/>
    <cellStyle name="40% - Accent3 2 3 2 2" xfId="1175"/>
    <cellStyle name="40% - Accent3 2 3 2 3" xfId="1176"/>
    <cellStyle name="40% - Accent3 2 3 2 4" xfId="1177"/>
    <cellStyle name="40% - Accent3 2 3 2 5" xfId="1178"/>
    <cellStyle name="40% - Accent3 2 3 3" xfId="1179"/>
    <cellStyle name="40% - Accent3 2 3 4" xfId="1180"/>
    <cellStyle name="40% - Accent3 2 3 5" xfId="1181"/>
    <cellStyle name="40% - Accent3 2 4" xfId="1182"/>
    <cellStyle name="40% - Accent3 2 4 2" xfId="1183"/>
    <cellStyle name="40% - Accent3 2 4 2 2" xfId="1184"/>
    <cellStyle name="40% - Accent3 2 4 3" xfId="1185"/>
    <cellStyle name="40% - Accent3 2 4 4" xfId="1186"/>
    <cellStyle name="40% - Accent3 2 4 5" xfId="1187"/>
    <cellStyle name="40% - Accent3 2 5" xfId="1188"/>
    <cellStyle name="40% - Accent3 2 5 2" xfId="1189"/>
    <cellStyle name="40% - Accent3 2 5 3" xfId="1190"/>
    <cellStyle name="40% - Accent3 2 6" xfId="1191"/>
    <cellStyle name="40% - Accent3 2 6 2" xfId="1192"/>
    <cellStyle name="40% - Accent3 2 6 3" xfId="1193"/>
    <cellStyle name="40% - Accent3 2 7" xfId="1194"/>
    <cellStyle name="40% - Accent3 2 7 2" xfId="1195"/>
    <cellStyle name="40% - Accent3 2 8" xfId="1196"/>
    <cellStyle name="40% - Accent3 2 9" xfId="1197"/>
    <cellStyle name="40% - Accent3 2_WAST 1112 040512 WG Submission" xfId="1198"/>
    <cellStyle name="40% - Accent3 20" xfId="1199"/>
    <cellStyle name="40% - Accent3 20 2" xfId="1200"/>
    <cellStyle name="40% - Accent3 20 2 2" xfId="1201"/>
    <cellStyle name="40% - Accent3 21" xfId="1202"/>
    <cellStyle name="40% - Accent3 21 2" xfId="1203"/>
    <cellStyle name="40% - Accent3 22" xfId="1204"/>
    <cellStyle name="40% - Accent3 22 2" xfId="1205"/>
    <cellStyle name="40% - Accent3 23" xfId="1206"/>
    <cellStyle name="40% - Accent3 23 2" xfId="1207"/>
    <cellStyle name="40% - Accent3 24" xfId="1208"/>
    <cellStyle name="40% - Accent3 25" xfId="1209"/>
    <cellStyle name="40% - Accent3 26" xfId="1210"/>
    <cellStyle name="40% - Accent3 26 2" xfId="1211"/>
    <cellStyle name="40% - Accent3 27" xfId="1212"/>
    <cellStyle name="40% - Accent3 27 2" xfId="1213"/>
    <cellStyle name="40% - Accent3 28" xfId="1214"/>
    <cellStyle name="40% - Accent3 29" xfId="1215"/>
    <cellStyle name="40% - Accent3 3" xfId="1216"/>
    <cellStyle name="40% - Accent3 3 2" xfId="1217"/>
    <cellStyle name="40% - Accent3 3 2 2" xfId="1218"/>
    <cellStyle name="40% - Accent3 3 2 2 2" xfId="1219"/>
    <cellStyle name="40% - Accent3 3 2 2 3" xfId="1220"/>
    <cellStyle name="40% - Accent3 3 2 2 4" xfId="1221"/>
    <cellStyle name="40% - Accent3 3 2 2 5" xfId="1222"/>
    <cellStyle name="40% - Accent3 3 2 3" xfId="1223"/>
    <cellStyle name="40% - Accent3 3 2 4" xfId="1224"/>
    <cellStyle name="40% - Accent3 3 2 5" xfId="1225"/>
    <cellStyle name="40% - Accent3 3 3" xfId="1226"/>
    <cellStyle name="40% - Accent3 3 3 2" xfId="1227"/>
    <cellStyle name="40% - Accent3 3 3 2 2" xfId="1228"/>
    <cellStyle name="40% - Accent3 3 3 2 2 2" xfId="1229"/>
    <cellStyle name="40% - Accent3 3 3 2 3" xfId="1230"/>
    <cellStyle name="40% - Accent3 3 3 2 3 2" xfId="1231"/>
    <cellStyle name="40% - Accent3 3 3 2 4" xfId="1232"/>
    <cellStyle name="40% - Accent3 3 3 2 4 2" xfId="1233"/>
    <cellStyle name="40% - Accent3 3 3 2 5" xfId="1234"/>
    <cellStyle name="40% - Accent3 3 3 3" xfId="1235"/>
    <cellStyle name="40% - Accent3 3 3 3 2" xfId="1236"/>
    <cellStyle name="40% - Accent3 3 3 4" xfId="1237"/>
    <cellStyle name="40% - Accent3 3 3 4 2" xfId="1238"/>
    <cellStyle name="40% - Accent3 3 3 5" xfId="1239"/>
    <cellStyle name="40% - Accent3 3 3 6" xfId="1240"/>
    <cellStyle name="40% - Accent3 3 4" xfId="1241"/>
    <cellStyle name="40% - Accent3 3 4 2" xfId="1242"/>
    <cellStyle name="40% - Accent3 3 4 2 2" xfId="1243"/>
    <cellStyle name="40% - Accent3 3 4 3" xfId="1244"/>
    <cellStyle name="40% - Accent3 3 4 3 2" xfId="1245"/>
    <cellStyle name="40% - Accent3 3 4 4" xfId="1246"/>
    <cellStyle name="40% - Accent3 3 4 4 2" xfId="1247"/>
    <cellStyle name="40% - Accent3 3 4 5" xfId="1248"/>
    <cellStyle name="40% - Accent3 3 5" xfId="1249"/>
    <cellStyle name="40% - Accent3 3 5 2" xfId="1250"/>
    <cellStyle name="40% - Accent3 3 6" xfId="1251"/>
    <cellStyle name="40% - Accent3 3 6 2" xfId="1252"/>
    <cellStyle name="40% - Accent3 3 7" xfId="1253"/>
    <cellStyle name="40% - Accent3 3 8" xfId="1254"/>
    <cellStyle name="40% - Accent3 3_WAST 1112 040512 WG Submission" xfId="1255"/>
    <cellStyle name="40% - Accent3 4" xfId="1256"/>
    <cellStyle name="40% - Accent3 4 2" xfId="1257"/>
    <cellStyle name="40% - Accent3 4 2 2" xfId="1258"/>
    <cellStyle name="40% - Accent3 4 2 3" xfId="1259"/>
    <cellStyle name="40% - Accent3 4 3" xfId="1260"/>
    <cellStyle name="40% - Accent3 4 4" xfId="1261"/>
    <cellStyle name="40% - Accent3 4_WAST 1112 040512 WG Submission" xfId="1262"/>
    <cellStyle name="40% - Accent3 5" xfId="1263"/>
    <cellStyle name="40% - Accent3 5 2" xfId="1264"/>
    <cellStyle name="40% - Accent3 5 2 2" xfId="1265"/>
    <cellStyle name="40% - Accent3 5 2 3" xfId="1266"/>
    <cellStyle name="40% - Accent3 5 3" xfId="1267"/>
    <cellStyle name="40% - Accent3 5 4" xfId="1268"/>
    <cellStyle name="40% - Accent3 5_WAST 1112 040512 WG Submission" xfId="1269"/>
    <cellStyle name="40% - Accent3 6" xfId="1270"/>
    <cellStyle name="40% - Accent3 6 2" xfId="1271"/>
    <cellStyle name="40% - Accent3 6 2 2" xfId="1272"/>
    <cellStyle name="40% - Accent3 6 2 3" xfId="1273"/>
    <cellStyle name="40% - Accent3 6 3" xfId="1274"/>
    <cellStyle name="40% - Accent3 6 4" xfId="1275"/>
    <cellStyle name="40% - Accent3 6_WAST 1112 040512 WG Submission" xfId="1276"/>
    <cellStyle name="40% - Accent3 7" xfId="1277"/>
    <cellStyle name="40% - Accent3 7 2" xfId="1278"/>
    <cellStyle name="40% - Accent3 7 2 2" xfId="1279"/>
    <cellStyle name="40% - Accent3 7 3" xfId="1280"/>
    <cellStyle name="40% - Accent3 7 4" xfId="1281"/>
    <cellStyle name="40% - Accent3 7_WAST 1112 040512 WG Submission" xfId="1282"/>
    <cellStyle name="40% - Accent3 8" xfId="1283"/>
    <cellStyle name="40% - Accent3 8 2" xfId="1284"/>
    <cellStyle name="40% - Accent3 8 3" xfId="1285"/>
    <cellStyle name="40% - Accent3 9" xfId="1286"/>
    <cellStyle name="40% - Accent3 9 2" xfId="1287"/>
    <cellStyle name="40% - Accent3 9 3" xfId="1288"/>
    <cellStyle name="40% - Accent4 10" xfId="1289"/>
    <cellStyle name="40% - Accent4 10 2" xfId="1290"/>
    <cellStyle name="40% - Accent4 10 2 2" xfId="1291"/>
    <cellStyle name="40% - Accent4 10 3" xfId="1292"/>
    <cellStyle name="40% - Accent4 11" xfId="1293"/>
    <cellStyle name="40% - Accent4 11 2" xfId="1294"/>
    <cellStyle name="40% - Accent4 11 3" xfId="1295"/>
    <cellStyle name="40% - Accent4 12" xfId="1296"/>
    <cellStyle name="40% - Accent4 12 2" xfId="1297"/>
    <cellStyle name="40% - Accent4 12 2 2" xfId="1298"/>
    <cellStyle name="40% - Accent4 12 3" xfId="1299"/>
    <cellStyle name="40% - Accent4 13" xfId="1300"/>
    <cellStyle name="40% - Accent4 13 2" xfId="1301"/>
    <cellStyle name="40% - Accent4 13 2 2" xfId="1302"/>
    <cellStyle name="40% - Accent4 13 3" xfId="1303"/>
    <cellStyle name="40% - Accent4 13 4" xfId="1304"/>
    <cellStyle name="40% - Accent4 14" xfId="1305"/>
    <cellStyle name="40% - Accent4 14 2" xfId="1306"/>
    <cellStyle name="40% - Accent4 14 2 2" xfId="1307"/>
    <cellStyle name="40% - Accent4 14 3" xfId="1308"/>
    <cellStyle name="40% - Accent4 14 4" xfId="1309"/>
    <cellStyle name="40% - Accent4 15" xfId="1310"/>
    <cellStyle name="40% - Accent4 15 2" xfId="1311"/>
    <cellStyle name="40% - Accent4 15 3" xfId="1312"/>
    <cellStyle name="40% - Accent4 16" xfId="1313"/>
    <cellStyle name="40% - Accent4 17" xfId="1314"/>
    <cellStyle name="40% - Accent4 18" xfId="1315"/>
    <cellStyle name="40% - Accent4 19" xfId="1316"/>
    <cellStyle name="40% - Accent4 2" xfId="1317"/>
    <cellStyle name="40% - Accent4 2 10" xfId="1318"/>
    <cellStyle name="40% - Accent4 2 2" xfId="1319"/>
    <cellStyle name="40% - Accent4 2 2 2" xfId="1320"/>
    <cellStyle name="40% - Accent4 2 2 2 2" xfId="1321"/>
    <cellStyle name="40% - Accent4 2 2 3" xfId="1322"/>
    <cellStyle name="40% - Accent4 2 3" xfId="1323"/>
    <cellStyle name="40% - Accent4 2 3 2" xfId="1324"/>
    <cellStyle name="40% - Accent4 2 3 2 2" xfId="1325"/>
    <cellStyle name="40% - Accent4 2 3 2 3" xfId="1326"/>
    <cellStyle name="40% - Accent4 2 3 2 4" xfId="1327"/>
    <cellStyle name="40% - Accent4 2 3 2 5" xfId="1328"/>
    <cellStyle name="40% - Accent4 2 3 3" xfId="1329"/>
    <cellStyle name="40% - Accent4 2 3 4" xfId="1330"/>
    <cellStyle name="40% - Accent4 2 3 5" xfId="1331"/>
    <cellStyle name="40% - Accent4 2 4" xfId="1332"/>
    <cellStyle name="40% - Accent4 2 4 2" xfId="1333"/>
    <cellStyle name="40% - Accent4 2 4 2 2" xfId="1334"/>
    <cellStyle name="40% - Accent4 2 4 3" xfId="1335"/>
    <cellStyle name="40% - Accent4 2 4 4" xfId="1336"/>
    <cellStyle name="40% - Accent4 2 4 5" xfId="1337"/>
    <cellStyle name="40% - Accent4 2 5" xfId="1338"/>
    <cellStyle name="40% - Accent4 2 5 2" xfId="1339"/>
    <cellStyle name="40% - Accent4 2 5 3" xfId="1340"/>
    <cellStyle name="40% - Accent4 2 6" xfId="1341"/>
    <cellStyle name="40% - Accent4 2 6 2" xfId="1342"/>
    <cellStyle name="40% - Accent4 2 6 3" xfId="1343"/>
    <cellStyle name="40% - Accent4 2 7" xfId="1344"/>
    <cellStyle name="40% - Accent4 2 7 2" xfId="1345"/>
    <cellStyle name="40% - Accent4 2 8" xfId="1346"/>
    <cellStyle name="40% - Accent4 2 9" xfId="1347"/>
    <cellStyle name="40% - Accent4 2_WAST 1112 040512 WG Submission" xfId="1348"/>
    <cellStyle name="40% - Accent4 20" xfId="1349"/>
    <cellStyle name="40% - Accent4 20 2" xfId="1350"/>
    <cellStyle name="40% - Accent4 20 2 2" xfId="1351"/>
    <cellStyle name="40% - Accent4 21" xfId="1352"/>
    <cellStyle name="40% - Accent4 21 2" xfId="1353"/>
    <cellStyle name="40% - Accent4 22" xfId="1354"/>
    <cellStyle name="40% - Accent4 22 2" xfId="1355"/>
    <cellStyle name="40% - Accent4 23" xfId="1356"/>
    <cellStyle name="40% - Accent4 23 2" xfId="1357"/>
    <cellStyle name="40% - Accent4 24" xfId="1358"/>
    <cellStyle name="40% - Accent4 25" xfId="1359"/>
    <cellStyle name="40% - Accent4 26" xfId="1360"/>
    <cellStyle name="40% - Accent4 26 2" xfId="1361"/>
    <cellStyle name="40% - Accent4 27" xfId="1362"/>
    <cellStyle name="40% - Accent4 27 2" xfId="1363"/>
    <cellStyle name="40% - Accent4 28" xfId="1364"/>
    <cellStyle name="40% - Accent4 29" xfId="1365"/>
    <cellStyle name="40% - Accent4 3" xfId="1366"/>
    <cellStyle name="40% - Accent4 3 2" xfId="1367"/>
    <cellStyle name="40% - Accent4 3 2 2" xfId="1368"/>
    <cellStyle name="40% - Accent4 3 2 2 2" xfId="1369"/>
    <cellStyle name="40% - Accent4 3 2 2 3" xfId="1370"/>
    <cellStyle name="40% - Accent4 3 2 2 4" xfId="1371"/>
    <cellStyle name="40% - Accent4 3 2 2 5" xfId="1372"/>
    <cellStyle name="40% - Accent4 3 2 3" xfId="1373"/>
    <cellStyle name="40% - Accent4 3 2 4" xfId="1374"/>
    <cellStyle name="40% - Accent4 3 2 5" xfId="1375"/>
    <cellStyle name="40% - Accent4 3 3" xfId="1376"/>
    <cellStyle name="40% - Accent4 3 3 2" xfId="1377"/>
    <cellStyle name="40% - Accent4 3 3 2 2" xfId="1378"/>
    <cellStyle name="40% - Accent4 3 3 2 2 2" xfId="1379"/>
    <cellStyle name="40% - Accent4 3 3 2 3" xfId="1380"/>
    <cellStyle name="40% - Accent4 3 3 2 3 2" xfId="1381"/>
    <cellStyle name="40% - Accent4 3 3 2 4" xfId="1382"/>
    <cellStyle name="40% - Accent4 3 3 2 4 2" xfId="1383"/>
    <cellStyle name="40% - Accent4 3 3 2 5" xfId="1384"/>
    <cellStyle name="40% - Accent4 3 3 3" xfId="1385"/>
    <cellStyle name="40% - Accent4 3 3 3 2" xfId="1386"/>
    <cellStyle name="40% - Accent4 3 3 4" xfId="1387"/>
    <cellStyle name="40% - Accent4 3 3 4 2" xfId="1388"/>
    <cellStyle name="40% - Accent4 3 3 5" xfId="1389"/>
    <cellStyle name="40% - Accent4 3 3 6" xfId="1390"/>
    <cellStyle name="40% - Accent4 3 4" xfId="1391"/>
    <cellStyle name="40% - Accent4 3 4 2" xfId="1392"/>
    <cellStyle name="40% - Accent4 3 4 2 2" xfId="1393"/>
    <cellStyle name="40% - Accent4 3 4 3" xfId="1394"/>
    <cellStyle name="40% - Accent4 3 4 3 2" xfId="1395"/>
    <cellStyle name="40% - Accent4 3 4 4" xfId="1396"/>
    <cellStyle name="40% - Accent4 3 4 4 2" xfId="1397"/>
    <cellStyle name="40% - Accent4 3 4 5" xfId="1398"/>
    <cellStyle name="40% - Accent4 3 5" xfId="1399"/>
    <cellStyle name="40% - Accent4 3 5 2" xfId="1400"/>
    <cellStyle name="40% - Accent4 3 6" xfId="1401"/>
    <cellStyle name="40% - Accent4 3 6 2" xfId="1402"/>
    <cellStyle name="40% - Accent4 3 7" xfId="1403"/>
    <cellStyle name="40% - Accent4 3 8" xfId="1404"/>
    <cellStyle name="40% - Accent4 3_WAST 1112 040512 WG Submission" xfId="1405"/>
    <cellStyle name="40% - Accent4 4" xfId="1406"/>
    <cellStyle name="40% - Accent4 4 2" xfId="1407"/>
    <cellStyle name="40% - Accent4 4 2 2" xfId="1408"/>
    <cellStyle name="40% - Accent4 4 2 3" xfId="1409"/>
    <cellStyle name="40% - Accent4 4 3" xfId="1410"/>
    <cellStyle name="40% - Accent4 4 4" xfId="1411"/>
    <cellStyle name="40% - Accent4 4_WAST 1112 040512 WG Submission" xfId="1412"/>
    <cellStyle name="40% - Accent4 5" xfId="1413"/>
    <cellStyle name="40% - Accent4 5 2" xfId="1414"/>
    <cellStyle name="40% - Accent4 5 2 2" xfId="1415"/>
    <cellStyle name="40% - Accent4 5 2 3" xfId="1416"/>
    <cellStyle name="40% - Accent4 5 3" xfId="1417"/>
    <cellStyle name="40% - Accent4 5 4" xfId="1418"/>
    <cellStyle name="40% - Accent4 5_WAST 1112 040512 WG Submission" xfId="1419"/>
    <cellStyle name="40% - Accent4 6" xfId="1420"/>
    <cellStyle name="40% - Accent4 6 2" xfId="1421"/>
    <cellStyle name="40% - Accent4 6 2 2" xfId="1422"/>
    <cellStyle name="40% - Accent4 6 2 3" xfId="1423"/>
    <cellStyle name="40% - Accent4 6 3" xfId="1424"/>
    <cellStyle name="40% - Accent4 6 4" xfId="1425"/>
    <cellStyle name="40% - Accent4 6_WAST 1112 040512 WG Submission" xfId="1426"/>
    <cellStyle name="40% - Accent4 7" xfId="1427"/>
    <cellStyle name="40% - Accent4 7 2" xfId="1428"/>
    <cellStyle name="40% - Accent4 7 2 2" xfId="1429"/>
    <cellStyle name="40% - Accent4 7 3" xfId="1430"/>
    <cellStyle name="40% - Accent4 7 4" xfId="1431"/>
    <cellStyle name="40% - Accent4 7_WAST 1112 040512 WG Submission" xfId="1432"/>
    <cellStyle name="40% - Accent4 8" xfId="1433"/>
    <cellStyle name="40% - Accent4 8 2" xfId="1434"/>
    <cellStyle name="40% - Accent4 8 3" xfId="1435"/>
    <cellStyle name="40% - Accent4 9" xfId="1436"/>
    <cellStyle name="40% - Accent4 9 2" xfId="1437"/>
    <cellStyle name="40% - Accent4 9 3" xfId="1438"/>
    <cellStyle name="40% - Accent5 10" xfId="1439"/>
    <cellStyle name="40% - Accent5 10 2" xfId="1440"/>
    <cellStyle name="40% - Accent5 10 2 2" xfId="1441"/>
    <cellStyle name="40% - Accent5 10 3" xfId="1442"/>
    <cellStyle name="40% - Accent5 11" xfId="1443"/>
    <cellStyle name="40% - Accent5 11 2" xfId="1444"/>
    <cellStyle name="40% - Accent5 11 3" xfId="1445"/>
    <cellStyle name="40% - Accent5 12" xfId="1446"/>
    <cellStyle name="40% - Accent5 12 2" xfId="1447"/>
    <cellStyle name="40% - Accent5 12 2 2" xfId="1448"/>
    <cellStyle name="40% - Accent5 12 3" xfId="1449"/>
    <cellStyle name="40% - Accent5 13" xfId="1450"/>
    <cellStyle name="40% - Accent5 13 2" xfId="1451"/>
    <cellStyle name="40% - Accent5 13 2 2" xfId="1452"/>
    <cellStyle name="40% - Accent5 13 3" xfId="1453"/>
    <cellStyle name="40% - Accent5 13 4" xfId="1454"/>
    <cellStyle name="40% - Accent5 14" xfId="1455"/>
    <cellStyle name="40% - Accent5 14 2" xfId="1456"/>
    <cellStyle name="40% - Accent5 14 2 2" xfId="1457"/>
    <cellStyle name="40% - Accent5 14 3" xfId="1458"/>
    <cellStyle name="40% - Accent5 14 4" xfId="1459"/>
    <cellStyle name="40% - Accent5 15" xfId="1460"/>
    <cellStyle name="40% - Accent5 15 2" xfId="1461"/>
    <cellStyle name="40% - Accent5 15 3" xfId="1462"/>
    <cellStyle name="40% - Accent5 16" xfId="1463"/>
    <cellStyle name="40% - Accent5 17" xfId="1464"/>
    <cellStyle name="40% - Accent5 18" xfId="1465"/>
    <cellStyle name="40% - Accent5 19" xfId="1466"/>
    <cellStyle name="40% - Accent5 2" xfId="1467"/>
    <cellStyle name="40% - Accent5 2 10" xfId="1468"/>
    <cellStyle name="40% - Accent5 2 2" xfId="1469"/>
    <cellStyle name="40% - Accent5 2 2 2" xfId="1470"/>
    <cellStyle name="40% - Accent5 2 2 2 2" xfId="1471"/>
    <cellStyle name="40% - Accent5 2 2 3" xfId="1472"/>
    <cellStyle name="40% - Accent5 2 3" xfId="1473"/>
    <cellStyle name="40% - Accent5 2 3 2" xfId="1474"/>
    <cellStyle name="40% - Accent5 2 3 2 2" xfId="1475"/>
    <cellStyle name="40% - Accent5 2 3 2 3" xfId="1476"/>
    <cellStyle name="40% - Accent5 2 3 2 4" xfId="1477"/>
    <cellStyle name="40% - Accent5 2 3 2 5" xfId="1478"/>
    <cellStyle name="40% - Accent5 2 3 3" xfId="1479"/>
    <cellStyle name="40% - Accent5 2 3 4" xfId="1480"/>
    <cellStyle name="40% - Accent5 2 3 5" xfId="1481"/>
    <cellStyle name="40% - Accent5 2 4" xfId="1482"/>
    <cellStyle name="40% - Accent5 2 4 2" xfId="1483"/>
    <cellStyle name="40% - Accent5 2 4 2 2" xfId="1484"/>
    <cellStyle name="40% - Accent5 2 4 3" xfId="1485"/>
    <cellStyle name="40% - Accent5 2 4 4" xfId="1486"/>
    <cellStyle name="40% - Accent5 2 4 5" xfId="1487"/>
    <cellStyle name="40% - Accent5 2 5" xfId="1488"/>
    <cellStyle name="40% - Accent5 2 5 2" xfId="1489"/>
    <cellStyle name="40% - Accent5 2 5 3" xfId="1490"/>
    <cellStyle name="40% - Accent5 2 6" xfId="1491"/>
    <cellStyle name="40% - Accent5 2 6 2" xfId="1492"/>
    <cellStyle name="40% - Accent5 2 6 3" xfId="1493"/>
    <cellStyle name="40% - Accent5 2 7" xfId="1494"/>
    <cellStyle name="40% - Accent5 2 7 2" xfId="1495"/>
    <cellStyle name="40% - Accent5 2 8" xfId="1496"/>
    <cellStyle name="40% - Accent5 2 9" xfId="1497"/>
    <cellStyle name="40% - Accent5 2_WAST 1112 040512 WG Submission" xfId="1498"/>
    <cellStyle name="40% - Accent5 20" xfId="1499"/>
    <cellStyle name="40% - Accent5 20 2" xfId="1500"/>
    <cellStyle name="40% - Accent5 20 2 2" xfId="1501"/>
    <cellStyle name="40% - Accent5 21" xfId="1502"/>
    <cellStyle name="40% - Accent5 21 2" xfId="1503"/>
    <cellStyle name="40% - Accent5 22" xfId="1504"/>
    <cellStyle name="40% - Accent5 22 2" xfId="1505"/>
    <cellStyle name="40% - Accent5 23" xfId="1506"/>
    <cellStyle name="40% - Accent5 23 2" xfId="1507"/>
    <cellStyle name="40% - Accent5 24" xfId="1508"/>
    <cellStyle name="40% - Accent5 25" xfId="1509"/>
    <cellStyle name="40% - Accent5 26" xfId="1510"/>
    <cellStyle name="40% - Accent5 26 2" xfId="1511"/>
    <cellStyle name="40% - Accent5 27" xfId="1512"/>
    <cellStyle name="40% - Accent5 27 2" xfId="1513"/>
    <cellStyle name="40% - Accent5 28" xfId="1514"/>
    <cellStyle name="40% - Accent5 29" xfId="1515"/>
    <cellStyle name="40% - Accent5 3" xfId="1516"/>
    <cellStyle name="40% - Accent5 3 2" xfId="1517"/>
    <cellStyle name="40% - Accent5 3 2 2" xfId="1518"/>
    <cellStyle name="40% - Accent5 3 2 2 2" xfId="1519"/>
    <cellStyle name="40% - Accent5 3 2 2 3" xfId="1520"/>
    <cellStyle name="40% - Accent5 3 2 2 4" xfId="1521"/>
    <cellStyle name="40% - Accent5 3 2 2 5" xfId="1522"/>
    <cellStyle name="40% - Accent5 3 2 3" xfId="1523"/>
    <cellStyle name="40% - Accent5 3 2 4" xfId="1524"/>
    <cellStyle name="40% - Accent5 3 2 5" xfId="1525"/>
    <cellStyle name="40% - Accent5 3 3" xfId="1526"/>
    <cellStyle name="40% - Accent5 3 3 2" xfId="1527"/>
    <cellStyle name="40% - Accent5 3 3 2 2" xfId="1528"/>
    <cellStyle name="40% - Accent5 3 3 2 2 2" xfId="1529"/>
    <cellStyle name="40% - Accent5 3 3 2 3" xfId="1530"/>
    <cellStyle name="40% - Accent5 3 3 2 3 2" xfId="1531"/>
    <cellStyle name="40% - Accent5 3 3 2 4" xfId="1532"/>
    <cellStyle name="40% - Accent5 3 3 2 4 2" xfId="1533"/>
    <cellStyle name="40% - Accent5 3 3 2 5" xfId="1534"/>
    <cellStyle name="40% - Accent5 3 3 3" xfId="1535"/>
    <cellStyle name="40% - Accent5 3 3 3 2" xfId="1536"/>
    <cellStyle name="40% - Accent5 3 3 4" xfId="1537"/>
    <cellStyle name="40% - Accent5 3 3 4 2" xfId="1538"/>
    <cellStyle name="40% - Accent5 3 3 5" xfId="1539"/>
    <cellStyle name="40% - Accent5 3 3 6" xfId="1540"/>
    <cellStyle name="40% - Accent5 3 4" xfId="1541"/>
    <cellStyle name="40% - Accent5 3 4 2" xfId="1542"/>
    <cellStyle name="40% - Accent5 3 4 2 2" xfId="1543"/>
    <cellStyle name="40% - Accent5 3 4 3" xfId="1544"/>
    <cellStyle name="40% - Accent5 3 4 3 2" xfId="1545"/>
    <cellStyle name="40% - Accent5 3 4 4" xfId="1546"/>
    <cellStyle name="40% - Accent5 3 4 4 2" xfId="1547"/>
    <cellStyle name="40% - Accent5 3 4 5" xfId="1548"/>
    <cellStyle name="40% - Accent5 3 5" xfId="1549"/>
    <cellStyle name="40% - Accent5 3 5 2" xfId="1550"/>
    <cellStyle name="40% - Accent5 3 6" xfId="1551"/>
    <cellStyle name="40% - Accent5 3 6 2" xfId="1552"/>
    <cellStyle name="40% - Accent5 3 7" xfId="1553"/>
    <cellStyle name="40% - Accent5 3 8" xfId="1554"/>
    <cellStyle name="40% - Accent5 3_WAST 1112 040512 WG Submission" xfId="1555"/>
    <cellStyle name="40% - Accent5 4" xfId="1556"/>
    <cellStyle name="40% - Accent5 4 2" xfId="1557"/>
    <cellStyle name="40% - Accent5 4 2 2" xfId="1558"/>
    <cellStyle name="40% - Accent5 4 2 3" xfId="1559"/>
    <cellStyle name="40% - Accent5 4 3" xfId="1560"/>
    <cellStyle name="40% - Accent5 4 4" xfId="1561"/>
    <cellStyle name="40% - Accent5 4_WAST 1112 040512 WG Submission" xfId="1562"/>
    <cellStyle name="40% - Accent5 5" xfId="1563"/>
    <cellStyle name="40% - Accent5 5 2" xfId="1564"/>
    <cellStyle name="40% - Accent5 5 2 2" xfId="1565"/>
    <cellStyle name="40% - Accent5 5 2 3" xfId="1566"/>
    <cellStyle name="40% - Accent5 5 3" xfId="1567"/>
    <cellStyle name="40% - Accent5 5 4" xfId="1568"/>
    <cellStyle name="40% - Accent5 5_WAST 1112 040512 WG Submission" xfId="1569"/>
    <cellStyle name="40% - Accent5 6" xfId="1570"/>
    <cellStyle name="40% - Accent5 6 2" xfId="1571"/>
    <cellStyle name="40% - Accent5 6 2 2" xfId="1572"/>
    <cellStyle name="40% - Accent5 6 2 3" xfId="1573"/>
    <cellStyle name="40% - Accent5 6 3" xfId="1574"/>
    <cellStyle name="40% - Accent5 6 4" xfId="1575"/>
    <cellStyle name="40% - Accent5 6_WAST 1112 040512 WG Submission" xfId="1576"/>
    <cellStyle name="40% - Accent5 7" xfId="1577"/>
    <cellStyle name="40% - Accent5 7 2" xfId="1578"/>
    <cellStyle name="40% - Accent5 7 2 2" xfId="1579"/>
    <cellStyle name="40% - Accent5 7 3" xfId="1580"/>
    <cellStyle name="40% - Accent5 7 4" xfId="1581"/>
    <cellStyle name="40% - Accent5 7_WAST 1112 040512 WG Submission" xfId="1582"/>
    <cellStyle name="40% - Accent5 8" xfId="1583"/>
    <cellStyle name="40% - Accent5 8 2" xfId="1584"/>
    <cellStyle name="40% - Accent5 8 3" xfId="1585"/>
    <cellStyle name="40% - Accent5 9" xfId="1586"/>
    <cellStyle name="40% - Accent5 9 2" xfId="1587"/>
    <cellStyle name="40% - Accent5 9 3" xfId="1588"/>
    <cellStyle name="40% - Accent6 10" xfId="1589"/>
    <cellStyle name="40% - Accent6 10 2" xfId="1590"/>
    <cellStyle name="40% - Accent6 10 2 2" xfId="1591"/>
    <cellStyle name="40% - Accent6 10 3" xfId="1592"/>
    <cellStyle name="40% - Accent6 11" xfId="1593"/>
    <cellStyle name="40% - Accent6 11 2" xfId="1594"/>
    <cellStyle name="40% - Accent6 11 3" xfId="1595"/>
    <cellStyle name="40% - Accent6 12" xfId="1596"/>
    <cellStyle name="40% - Accent6 12 2" xfId="1597"/>
    <cellStyle name="40% - Accent6 12 2 2" xfId="1598"/>
    <cellStyle name="40% - Accent6 12 3" xfId="1599"/>
    <cellStyle name="40% - Accent6 13" xfId="1600"/>
    <cellStyle name="40% - Accent6 13 2" xfId="1601"/>
    <cellStyle name="40% - Accent6 13 2 2" xfId="1602"/>
    <cellStyle name="40% - Accent6 13 3" xfId="1603"/>
    <cellStyle name="40% - Accent6 13 4" xfId="1604"/>
    <cellStyle name="40% - Accent6 14" xfId="1605"/>
    <cellStyle name="40% - Accent6 14 2" xfId="1606"/>
    <cellStyle name="40% - Accent6 14 2 2" xfId="1607"/>
    <cellStyle name="40% - Accent6 14 3" xfId="1608"/>
    <cellStyle name="40% - Accent6 14 4" xfId="1609"/>
    <cellStyle name="40% - Accent6 15" xfId="1610"/>
    <cellStyle name="40% - Accent6 15 2" xfId="1611"/>
    <cellStyle name="40% - Accent6 15 3" xfId="1612"/>
    <cellStyle name="40% - Accent6 16" xfId="1613"/>
    <cellStyle name="40% - Accent6 17" xfId="1614"/>
    <cellStyle name="40% - Accent6 18" xfId="1615"/>
    <cellStyle name="40% - Accent6 19" xfId="1616"/>
    <cellStyle name="40% - Accent6 2" xfId="1617"/>
    <cellStyle name="40% - Accent6 2 10" xfId="1618"/>
    <cellStyle name="40% - Accent6 2 2" xfId="1619"/>
    <cellStyle name="40% - Accent6 2 2 2" xfId="1620"/>
    <cellStyle name="40% - Accent6 2 2 2 2" xfId="1621"/>
    <cellStyle name="40% - Accent6 2 2 3" xfId="1622"/>
    <cellStyle name="40% - Accent6 2 3" xfId="1623"/>
    <cellStyle name="40% - Accent6 2 3 2" xfId="1624"/>
    <cellStyle name="40% - Accent6 2 3 2 2" xfId="1625"/>
    <cellStyle name="40% - Accent6 2 3 2 3" xfId="1626"/>
    <cellStyle name="40% - Accent6 2 3 2 4" xfId="1627"/>
    <cellStyle name="40% - Accent6 2 3 2 5" xfId="1628"/>
    <cellStyle name="40% - Accent6 2 3 3" xfId="1629"/>
    <cellStyle name="40% - Accent6 2 3 4" xfId="1630"/>
    <cellStyle name="40% - Accent6 2 3 5" xfId="1631"/>
    <cellStyle name="40% - Accent6 2 4" xfId="1632"/>
    <cellStyle name="40% - Accent6 2 4 2" xfId="1633"/>
    <cellStyle name="40% - Accent6 2 4 2 2" xfId="1634"/>
    <cellStyle name="40% - Accent6 2 4 3" xfId="1635"/>
    <cellStyle name="40% - Accent6 2 4 4" xfId="1636"/>
    <cellStyle name="40% - Accent6 2 4 5" xfId="1637"/>
    <cellStyle name="40% - Accent6 2 5" xfId="1638"/>
    <cellStyle name="40% - Accent6 2 5 2" xfId="1639"/>
    <cellStyle name="40% - Accent6 2 5 3" xfId="1640"/>
    <cellStyle name="40% - Accent6 2 6" xfId="1641"/>
    <cellStyle name="40% - Accent6 2 6 2" xfId="1642"/>
    <cellStyle name="40% - Accent6 2 6 3" xfId="1643"/>
    <cellStyle name="40% - Accent6 2 7" xfId="1644"/>
    <cellStyle name="40% - Accent6 2 7 2" xfId="1645"/>
    <cellStyle name="40% - Accent6 2 8" xfId="1646"/>
    <cellStyle name="40% - Accent6 2 9" xfId="1647"/>
    <cellStyle name="40% - Accent6 2_WAST 1112 040512 WG Submission" xfId="1648"/>
    <cellStyle name="40% - Accent6 20" xfId="1649"/>
    <cellStyle name="40% - Accent6 20 2" xfId="1650"/>
    <cellStyle name="40% - Accent6 20 2 2" xfId="1651"/>
    <cellStyle name="40% - Accent6 21" xfId="1652"/>
    <cellStyle name="40% - Accent6 21 2" xfId="1653"/>
    <cellStyle name="40% - Accent6 22" xfId="1654"/>
    <cellStyle name="40% - Accent6 22 2" xfId="1655"/>
    <cellStyle name="40% - Accent6 23" xfId="1656"/>
    <cellStyle name="40% - Accent6 23 2" xfId="1657"/>
    <cellStyle name="40% - Accent6 24" xfId="1658"/>
    <cellStyle name="40% - Accent6 25" xfId="1659"/>
    <cellStyle name="40% - Accent6 26" xfId="1660"/>
    <cellStyle name="40% - Accent6 26 2" xfId="1661"/>
    <cellStyle name="40% - Accent6 27" xfId="1662"/>
    <cellStyle name="40% - Accent6 27 2" xfId="1663"/>
    <cellStyle name="40% - Accent6 28" xfId="1664"/>
    <cellStyle name="40% - Accent6 29" xfId="1665"/>
    <cellStyle name="40% - Accent6 3" xfId="1666"/>
    <cellStyle name="40% - Accent6 3 2" xfId="1667"/>
    <cellStyle name="40% - Accent6 3 2 2" xfId="1668"/>
    <cellStyle name="40% - Accent6 3 2 2 2" xfId="1669"/>
    <cellStyle name="40% - Accent6 3 2 2 3" xfId="1670"/>
    <cellStyle name="40% - Accent6 3 2 2 4" xfId="1671"/>
    <cellStyle name="40% - Accent6 3 2 2 5" xfId="1672"/>
    <cellStyle name="40% - Accent6 3 2 3" xfId="1673"/>
    <cellStyle name="40% - Accent6 3 2 4" xfId="1674"/>
    <cellStyle name="40% - Accent6 3 2 5" xfId="1675"/>
    <cellStyle name="40% - Accent6 3 3" xfId="1676"/>
    <cellStyle name="40% - Accent6 3 3 2" xfId="1677"/>
    <cellStyle name="40% - Accent6 3 3 2 2" xfId="1678"/>
    <cellStyle name="40% - Accent6 3 3 2 2 2" xfId="1679"/>
    <cellStyle name="40% - Accent6 3 3 2 3" xfId="1680"/>
    <cellStyle name="40% - Accent6 3 3 2 3 2" xfId="1681"/>
    <cellStyle name="40% - Accent6 3 3 2 4" xfId="1682"/>
    <cellStyle name="40% - Accent6 3 3 2 4 2" xfId="1683"/>
    <cellStyle name="40% - Accent6 3 3 2 5" xfId="1684"/>
    <cellStyle name="40% - Accent6 3 3 3" xfId="1685"/>
    <cellStyle name="40% - Accent6 3 3 3 2" xfId="1686"/>
    <cellStyle name="40% - Accent6 3 3 4" xfId="1687"/>
    <cellStyle name="40% - Accent6 3 3 4 2" xfId="1688"/>
    <cellStyle name="40% - Accent6 3 3 5" xfId="1689"/>
    <cellStyle name="40% - Accent6 3 3 6" xfId="1690"/>
    <cellStyle name="40% - Accent6 3 4" xfId="1691"/>
    <cellStyle name="40% - Accent6 3 4 2" xfId="1692"/>
    <cellStyle name="40% - Accent6 3 4 2 2" xfId="1693"/>
    <cellStyle name="40% - Accent6 3 4 3" xfId="1694"/>
    <cellStyle name="40% - Accent6 3 4 3 2" xfId="1695"/>
    <cellStyle name="40% - Accent6 3 4 4" xfId="1696"/>
    <cellStyle name="40% - Accent6 3 4 4 2" xfId="1697"/>
    <cellStyle name="40% - Accent6 3 4 5" xfId="1698"/>
    <cellStyle name="40% - Accent6 3 5" xfId="1699"/>
    <cellStyle name="40% - Accent6 3 5 2" xfId="1700"/>
    <cellStyle name="40% - Accent6 3 6" xfId="1701"/>
    <cellStyle name="40% - Accent6 3 6 2" xfId="1702"/>
    <cellStyle name="40% - Accent6 3 7" xfId="1703"/>
    <cellStyle name="40% - Accent6 3 8" xfId="1704"/>
    <cellStyle name="40% - Accent6 3_WAST 1112 040512 WG Submission" xfId="1705"/>
    <cellStyle name="40% - Accent6 4" xfId="1706"/>
    <cellStyle name="40% - Accent6 4 2" xfId="1707"/>
    <cellStyle name="40% - Accent6 4 2 2" xfId="1708"/>
    <cellStyle name="40% - Accent6 4 2 3" xfId="1709"/>
    <cellStyle name="40% - Accent6 4 3" xfId="1710"/>
    <cellStyle name="40% - Accent6 4 4" xfId="1711"/>
    <cellStyle name="40% - Accent6 4_WAST 1112 040512 WG Submission" xfId="1712"/>
    <cellStyle name="40% - Accent6 5" xfId="1713"/>
    <cellStyle name="40% - Accent6 5 2" xfId="1714"/>
    <cellStyle name="40% - Accent6 5 2 2" xfId="1715"/>
    <cellStyle name="40% - Accent6 5 2 3" xfId="1716"/>
    <cellStyle name="40% - Accent6 5 3" xfId="1717"/>
    <cellStyle name="40% - Accent6 5 4" xfId="1718"/>
    <cellStyle name="40% - Accent6 5_WAST 1112 040512 WG Submission" xfId="1719"/>
    <cellStyle name="40% - Accent6 6" xfId="1720"/>
    <cellStyle name="40% - Accent6 6 2" xfId="1721"/>
    <cellStyle name="40% - Accent6 6 2 2" xfId="1722"/>
    <cellStyle name="40% - Accent6 6 2 3" xfId="1723"/>
    <cellStyle name="40% - Accent6 6 3" xfId="1724"/>
    <cellStyle name="40% - Accent6 6 4" xfId="1725"/>
    <cellStyle name="40% - Accent6 6_WAST 1112 040512 WG Submission" xfId="1726"/>
    <cellStyle name="40% - Accent6 7" xfId="1727"/>
    <cellStyle name="40% - Accent6 7 2" xfId="1728"/>
    <cellStyle name="40% - Accent6 7 2 2" xfId="1729"/>
    <cellStyle name="40% - Accent6 7 3" xfId="1730"/>
    <cellStyle name="40% - Accent6 7 4" xfId="1731"/>
    <cellStyle name="40% - Accent6 7_WAST 1112 040512 WG Submission" xfId="1732"/>
    <cellStyle name="40% - Accent6 8" xfId="1733"/>
    <cellStyle name="40% - Accent6 8 2" xfId="1734"/>
    <cellStyle name="40% - Accent6 8 3" xfId="1735"/>
    <cellStyle name="40% - Accent6 9" xfId="1736"/>
    <cellStyle name="40% - Accent6 9 2" xfId="1737"/>
    <cellStyle name="40% - Accent6 9 3" xfId="1738"/>
    <cellStyle name="60% - Accent1 10" xfId="1739"/>
    <cellStyle name="60% - Accent1 11" xfId="1740"/>
    <cellStyle name="60% - Accent1 12" xfId="1741"/>
    <cellStyle name="60% - Accent1 13" xfId="1742"/>
    <cellStyle name="60% - Accent1 13 2" xfId="1743"/>
    <cellStyle name="60% - Accent1 14" xfId="1744"/>
    <cellStyle name="60% - Accent1 14 2" xfId="1745"/>
    <cellStyle name="60% - Accent1 14 3" xfId="1746"/>
    <cellStyle name="60% - Accent1 15" xfId="1747"/>
    <cellStyle name="60% - Accent1 16" xfId="1748"/>
    <cellStyle name="60% - Accent1 17" xfId="1749"/>
    <cellStyle name="60% - Accent1 18" xfId="1750"/>
    <cellStyle name="60% - Accent1 19" xfId="1751"/>
    <cellStyle name="60% - Accent1 2" xfId="1752"/>
    <cellStyle name="60% - Accent1 2 10" xfId="1753"/>
    <cellStyle name="60% - Accent1 2 2" xfId="1754"/>
    <cellStyle name="60% - Accent1 2 3" xfId="1755"/>
    <cellStyle name="60% - Accent1 2 3 2" xfId="1756"/>
    <cellStyle name="60% - Accent1 2 3 2 2" xfId="1757"/>
    <cellStyle name="60% - Accent1 2 3 2 3" xfId="1758"/>
    <cellStyle name="60% - Accent1 2 3 2 4" xfId="1759"/>
    <cellStyle name="60% - Accent1 2 3 3" xfId="1760"/>
    <cellStyle name="60% - Accent1 2 3 4" xfId="1761"/>
    <cellStyle name="60% - Accent1 2 4" xfId="1762"/>
    <cellStyle name="60% - Accent1 2 4 2" xfId="1763"/>
    <cellStyle name="60% - Accent1 2 4 3" xfId="1764"/>
    <cellStyle name="60% - Accent1 2 4 4" xfId="1765"/>
    <cellStyle name="60% - Accent1 2 5" xfId="1766"/>
    <cellStyle name="60% - Accent1 2 6" xfId="1767"/>
    <cellStyle name="60% - Accent1 2 6 2" xfId="1768"/>
    <cellStyle name="60% - Accent1 2 7" xfId="1769"/>
    <cellStyle name="60% - Accent1 2 8" xfId="1770"/>
    <cellStyle name="60% - Accent1 2 9" xfId="1771"/>
    <cellStyle name="60% - Accent1 20" xfId="1772"/>
    <cellStyle name="60% - Accent1 20 2" xfId="1773"/>
    <cellStyle name="60% - Accent1 21" xfId="1774"/>
    <cellStyle name="60% - Accent1 22" xfId="1775"/>
    <cellStyle name="60% - Accent1 23" xfId="1776"/>
    <cellStyle name="60% - Accent1 24" xfId="1777"/>
    <cellStyle name="60% - Accent1 25" xfId="1778"/>
    <cellStyle name="60% - Accent1 26" xfId="1779"/>
    <cellStyle name="60% - Accent1 27" xfId="1780"/>
    <cellStyle name="60% - Accent1 3" xfId="1781"/>
    <cellStyle name="60% - Accent1 3 2" xfId="1782"/>
    <cellStyle name="60% - Accent1 3 2 2" xfId="1783"/>
    <cellStyle name="60% - Accent1 3 2 2 2" xfId="1784"/>
    <cellStyle name="60% - Accent1 3 2 2 3" xfId="1785"/>
    <cellStyle name="60% - Accent1 3 2 2 4" xfId="1786"/>
    <cellStyle name="60% - Accent1 3 2 3" xfId="1787"/>
    <cellStyle name="60% - Accent1 3 2 4" xfId="1788"/>
    <cellStyle name="60% - Accent1 3 3" xfId="1789"/>
    <cellStyle name="60% - Accent1 3 3 2" xfId="1790"/>
    <cellStyle name="60% - Accent1 3 3 2 2" xfId="1791"/>
    <cellStyle name="60% - Accent1 3 3 2 3" xfId="1792"/>
    <cellStyle name="60% - Accent1 3 3 2 4" xfId="1793"/>
    <cellStyle name="60% - Accent1 3 3 3" xfId="1794"/>
    <cellStyle name="60% - Accent1 3 3 4" xfId="1795"/>
    <cellStyle name="60% - Accent1 3 4" xfId="1796"/>
    <cellStyle name="60% - Accent1 3 4 2" xfId="1797"/>
    <cellStyle name="60% - Accent1 3 4 3" xfId="1798"/>
    <cellStyle name="60% - Accent1 3 4 4" xfId="1799"/>
    <cellStyle name="60% - Accent1 3 5" xfId="1800"/>
    <cellStyle name="60% - Accent1 3 6" xfId="1801"/>
    <cellStyle name="60% - Accent1 3 7" xfId="1802"/>
    <cellStyle name="60% - Accent1 4" xfId="1803"/>
    <cellStyle name="60% - Accent1 4 2" xfId="1804"/>
    <cellStyle name="60% - Accent1 5" xfId="1805"/>
    <cellStyle name="60% - Accent1 5 2" xfId="1806"/>
    <cellStyle name="60% - Accent1 6" xfId="1807"/>
    <cellStyle name="60% - Accent1 6 2" xfId="1808"/>
    <cellStyle name="60% - Accent1 7" xfId="1809"/>
    <cellStyle name="60% - Accent1 7 2" xfId="1810"/>
    <cellStyle name="60% - Accent1 8" xfId="1811"/>
    <cellStyle name="60% - Accent1 8 2" xfId="1812"/>
    <cellStyle name="60% - Accent1 9" xfId="1813"/>
    <cellStyle name="60% - Accent2 10" xfId="1814"/>
    <cellStyle name="60% - Accent2 11" xfId="1815"/>
    <cellStyle name="60% - Accent2 12" xfId="1816"/>
    <cellStyle name="60% - Accent2 13" xfId="1817"/>
    <cellStyle name="60% - Accent2 13 2" xfId="1818"/>
    <cellStyle name="60% - Accent2 14" xfId="1819"/>
    <cellStyle name="60% - Accent2 14 2" xfId="1820"/>
    <cellStyle name="60% - Accent2 14 3" xfId="1821"/>
    <cellStyle name="60% - Accent2 15" xfId="1822"/>
    <cellStyle name="60% - Accent2 16" xfId="1823"/>
    <cellStyle name="60% - Accent2 17" xfId="1824"/>
    <cellStyle name="60% - Accent2 18" xfId="1825"/>
    <cellStyle name="60% - Accent2 19" xfId="1826"/>
    <cellStyle name="60% - Accent2 2" xfId="1827"/>
    <cellStyle name="60% - Accent2 2 10" xfId="1828"/>
    <cellStyle name="60% - Accent2 2 2" xfId="1829"/>
    <cellStyle name="60% - Accent2 2 3" xfId="1830"/>
    <cellStyle name="60% - Accent2 2 3 2" xfId="1831"/>
    <cellStyle name="60% - Accent2 2 3 2 2" xfId="1832"/>
    <cellStyle name="60% - Accent2 2 3 2 3" xfId="1833"/>
    <cellStyle name="60% - Accent2 2 3 2 4" xfId="1834"/>
    <cellStyle name="60% - Accent2 2 3 3" xfId="1835"/>
    <cellStyle name="60% - Accent2 2 3 4" xfId="1836"/>
    <cellStyle name="60% - Accent2 2 4" xfId="1837"/>
    <cellStyle name="60% - Accent2 2 4 2" xfId="1838"/>
    <cellStyle name="60% - Accent2 2 4 3" xfId="1839"/>
    <cellStyle name="60% - Accent2 2 4 4" xfId="1840"/>
    <cellStyle name="60% - Accent2 2 5" xfId="1841"/>
    <cellStyle name="60% - Accent2 2 6" xfId="1842"/>
    <cellStyle name="60% - Accent2 2 6 2" xfId="1843"/>
    <cellStyle name="60% - Accent2 2 7" xfId="1844"/>
    <cellStyle name="60% - Accent2 2 8" xfId="1845"/>
    <cellStyle name="60% - Accent2 2 9" xfId="1846"/>
    <cellStyle name="60% - Accent2 20" xfId="1847"/>
    <cellStyle name="60% - Accent2 20 2" xfId="1848"/>
    <cellStyle name="60% - Accent2 21" xfId="1849"/>
    <cellStyle name="60% - Accent2 22" xfId="1850"/>
    <cellStyle name="60% - Accent2 23" xfId="1851"/>
    <cellStyle name="60% - Accent2 24" xfId="1852"/>
    <cellStyle name="60% - Accent2 25" xfId="1853"/>
    <cellStyle name="60% - Accent2 26" xfId="1854"/>
    <cellStyle name="60% - Accent2 27" xfId="1855"/>
    <cellStyle name="60% - Accent2 3" xfId="1856"/>
    <cellStyle name="60% - Accent2 3 2" xfId="1857"/>
    <cellStyle name="60% - Accent2 3 2 2" xfId="1858"/>
    <cellStyle name="60% - Accent2 3 2 2 2" xfId="1859"/>
    <cellStyle name="60% - Accent2 3 2 2 3" xfId="1860"/>
    <cellStyle name="60% - Accent2 3 2 2 4" xfId="1861"/>
    <cellStyle name="60% - Accent2 3 2 3" xfId="1862"/>
    <cellStyle name="60% - Accent2 3 2 4" xfId="1863"/>
    <cellStyle name="60% - Accent2 3 3" xfId="1864"/>
    <cellStyle name="60% - Accent2 3 3 2" xfId="1865"/>
    <cellStyle name="60% - Accent2 3 3 2 2" xfId="1866"/>
    <cellStyle name="60% - Accent2 3 3 2 3" xfId="1867"/>
    <cellStyle name="60% - Accent2 3 3 2 4" xfId="1868"/>
    <cellStyle name="60% - Accent2 3 3 3" xfId="1869"/>
    <cellStyle name="60% - Accent2 3 3 4" xfId="1870"/>
    <cellStyle name="60% - Accent2 3 4" xfId="1871"/>
    <cellStyle name="60% - Accent2 3 4 2" xfId="1872"/>
    <cellStyle name="60% - Accent2 3 4 3" xfId="1873"/>
    <cellStyle name="60% - Accent2 3 4 4" xfId="1874"/>
    <cellStyle name="60% - Accent2 3 5" xfId="1875"/>
    <cellStyle name="60% - Accent2 3 6" xfId="1876"/>
    <cellStyle name="60% - Accent2 3 7" xfId="1877"/>
    <cellStyle name="60% - Accent2 4" xfId="1878"/>
    <cellStyle name="60% - Accent2 4 2" xfId="1879"/>
    <cellStyle name="60% - Accent2 5" xfId="1880"/>
    <cellStyle name="60% - Accent2 5 2" xfId="1881"/>
    <cellStyle name="60% - Accent2 6" xfId="1882"/>
    <cellStyle name="60% - Accent2 6 2" xfId="1883"/>
    <cellStyle name="60% - Accent2 7" xfId="1884"/>
    <cellStyle name="60% - Accent2 7 2" xfId="1885"/>
    <cellStyle name="60% - Accent2 8" xfId="1886"/>
    <cellStyle name="60% - Accent2 8 2" xfId="1887"/>
    <cellStyle name="60% - Accent2 9" xfId="1888"/>
    <cellStyle name="60% - Accent3 10" xfId="1889"/>
    <cellStyle name="60% - Accent3 11" xfId="1890"/>
    <cellStyle name="60% - Accent3 12" xfId="1891"/>
    <cellStyle name="60% - Accent3 13" xfId="1892"/>
    <cellStyle name="60% - Accent3 13 2" xfId="1893"/>
    <cellStyle name="60% - Accent3 14" xfId="1894"/>
    <cellStyle name="60% - Accent3 14 2" xfId="1895"/>
    <cellStyle name="60% - Accent3 14 3" xfId="1896"/>
    <cellStyle name="60% - Accent3 15" xfId="1897"/>
    <cellStyle name="60% - Accent3 16" xfId="1898"/>
    <cellStyle name="60% - Accent3 17" xfId="1899"/>
    <cellStyle name="60% - Accent3 18" xfId="1900"/>
    <cellStyle name="60% - Accent3 19" xfId="1901"/>
    <cellStyle name="60% - Accent3 2" xfId="1902"/>
    <cellStyle name="60% - Accent3 2 10" xfId="1903"/>
    <cellStyle name="60% - Accent3 2 2" xfId="1904"/>
    <cellStyle name="60% - Accent3 2 3" xfId="1905"/>
    <cellStyle name="60% - Accent3 2 3 2" xfId="1906"/>
    <cellStyle name="60% - Accent3 2 3 2 2" xfId="1907"/>
    <cellStyle name="60% - Accent3 2 3 2 3" xfId="1908"/>
    <cellStyle name="60% - Accent3 2 3 2 4" xfId="1909"/>
    <cellStyle name="60% - Accent3 2 3 3" xfId="1910"/>
    <cellStyle name="60% - Accent3 2 3 4" xfId="1911"/>
    <cellStyle name="60% - Accent3 2 4" xfId="1912"/>
    <cellStyle name="60% - Accent3 2 4 2" xfId="1913"/>
    <cellStyle name="60% - Accent3 2 4 3" xfId="1914"/>
    <cellStyle name="60% - Accent3 2 4 4" xfId="1915"/>
    <cellStyle name="60% - Accent3 2 5" xfId="1916"/>
    <cellStyle name="60% - Accent3 2 6" xfId="1917"/>
    <cellStyle name="60% - Accent3 2 6 2" xfId="1918"/>
    <cellStyle name="60% - Accent3 2 7" xfId="1919"/>
    <cellStyle name="60% - Accent3 2 8" xfId="1920"/>
    <cellStyle name="60% - Accent3 2 9" xfId="1921"/>
    <cellStyle name="60% - Accent3 20" xfId="1922"/>
    <cellStyle name="60% - Accent3 20 2" xfId="1923"/>
    <cellStyle name="60% - Accent3 21" xfId="1924"/>
    <cellStyle name="60% - Accent3 22" xfId="1925"/>
    <cellStyle name="60% - Accent3 23" xfId="1926"/>
    <cellStyle name="60% - Accent3 24" xfId="1927"/>
    <cellStyle name="60% - Accent3 25" xfId="1928"/>
    <cellStyle name="60% - Accent3 26" xfId="1929"/>
    <cellStyle name="60% - Accent3 27" xfId="1930"/>
    <cellStyle name="60% - Accent3 3" xfId="1931"/>
    <cellStyle name="60% - Accent3 3 2" xfId="1932"/>
    <cellStyle name="60% - Accent3 3 2 2" xfId="1933"/>
    <cellStyle name="60% - Accent3 3 2 2 2" xfId="1934"/>
    <cellStyle name="60% - Accent3 3 2 2 3" xfId="1935"/>
    <cellStyle name="60% - Accent3 3 2 2 4" xfId="1936"/>
    <cellStyle name="60% - Accent3 3 2 3" xfId="1937"/>
    <cellStyle name="60% - Accent3 3 2 4" xfId="1938"/>
    <cellStyle name="60% - Accent3 3 3" xfId="1939"/>
    <cellStyle name="60% - Accent3 3 3 2" xfId="1940"/>
    <cellStyle name="60% - Accent3 3 3 2 2" xfId="1941"/>
    <cellStyle name="60% - Accent3 3 3 2 3" xfId="1942"/>
    <cellStyle name="60% - Accent3 3 3 2 4" xfId="1943"/>
    <cellStyle name="60% - Accent3 3 3 3" xfId="1944"/>
    <cellStyle name="60% - Accent3 3 3 4" xfId="1945"/>
    <cellStyle name="60% - Accent3 3 4" xfId="1946"/>
    <cellStyle name="60% - Accent3 3 4 2" xfId="1947"/>
    <cellStyle name="60% - Accent3 3 4 3" xfId="1948"/>
    <cellStyle name="60% - Accent3 3 4 4" xfId="1949"/>
    <cellStyle name="60% - Accent3 3 5" xfId="1950"/>
    <cellStyle name="60% - Accent3 3 6" xfId="1951"/>
    <cellStyle name="60% - Accent3 3 7" xfId="1952"/>
    <cellStyle name="60% - Accent3 4" xfId="1953"/>
    <cellStyle name="60% - Accent3 4 2" xfId="1954"/>
    <cellStyle name="60% - Accent3 5" xfId="1955"/>
    <cellStyle name="60% - Accent3 5 2" xfId="1956"/>
    <cellStyle name="60% - Accent3 6" xfId="1957"/>
    <cellStyle name="60% - Accent3 6 2" xfId="1958"/>
    <cellStyle name="60% - Accent3 7" xfId="1959"/>
    <cellStyle name="60% - Accent3 7 2" xfId="1960"/>
    <cellStyle name="60% - Accent3 8" xfId="1961"/>
    <cellStyle name="60% - Accent3 8 2" xfId="1962"/>
    <cellStyle name="60% - Accent3 9" xfId="1963"/>
    <cellStyle name="60% - Accent4 10" xfId="1964"/>
    <cellStyle name="60% - Accent4 11" xfId="1965"/>
    <cellStyle name="60% - Accent4 12" xfId="1966"/>
    <cellStyle name="60% - Accent4 13" xfId="1967"/>
    <cellStyle name="60% - Accent4 13 2" xfId="1968"/>
    <cellStyle name="60% - Accent4 14" xfId="1969"/>
    <cellStyle name="60% - Accent4 14 2" xfId="1970"/>
    <cellStyle name="60% - Accent4 14 3" xfId="1971"/>
    <cellStyle name="60% - Accent4 15" xfId="1972"/>
    <cellStyle name="60% - Accent4 16" xfId="1973"/>
    <cellStyle name="60% - Accent4 17" xfId="1974"/>
    <cellStyle name="60% - Accent4 18" xfId="1975"/>
    <cellStyle name="60% - Accent4 19" xfId="1976"/>
    <cellStyle name="60% - Accent4 2" xfId="1977"/>
    <cellStyle name="60% - Accent4 2 10" xfId="1978"/>
    <cellStyle name="60% - Accent4 2 2" xfId="1979"/>
    <cellStyle name="60% - Accent4 2 3" xfId="1980"/>
    <cellStyle name="60% - Accent4 2 3 2" xfId="1981"/>
    <cellStyle name="60% - Accent4 2 3 2 2" xfId="1982"/>
    <cellStyle name="60% - Accent4 2 3 2 3" xfId="1983"/>
    <cellStyle name="60% - Accent4 2 3 2 4" xfId="1984"/>
    <cellStyle name="60% - Accent4 2 3 3" xfId="1985"/>
    <cellStyle name="60% - Accent4 2 3 4" xfId="1986"/>
    <cellStyle name="60% - Accent4 2 4" xfId="1987"/>
    <cellStyle name="60% - Accent4 2 4 2" xfId="1988"/>
    <cellStyle name="60% - Accent4 2 4 3" xfId="1989"/>
    <cellStyle name="60% - Accent4 2 4 4" xfId="1990"/>
    <cellStyle name="60% - Accent4 2 5" xfId="1991"/>
    <cellStyle name="60% - Accent4 2 6" xfId="1992"/>
    <cellStyle name="60% - Accent4 2 6 2" xfId="1993"/>
    <cellStyle name="60% - Accent4 2 7" xfId="1994"/>
    <cellStyle name="60% - Accent4 2 8" xfId="1995"/>
    <cellStyle name="60% - Accent4 2 9" xfId="1996"/>
    <cellStyle name="60% - Accent4 20" xfId="1997"/>
    <cellStyle name="60% - Accent4 20 2" xfId="1998"/>
    <cellStyle name="60% - Accent4 21" xfId="1999"/>
    <cellStyle name="60% - Accent4 22" xfId="2000"/>
    <cellStyle name="60% - Accent4 23" xfId="2001"/>
    <cellStyle name="60% - Accent4 24" xfId="2002"/>
    <cellStyle name="60% - Accent4 25" xfId="2003"/>
    <cellStyle name="60% - Accent4 26" xfId="2004"/>
    <cellStyle name="60% - Accent4 27" xfId="2005"/>
    <cellStyle name="60% - Accent4 3" xfId="2006"/>
    <cellStyle name="60% - Accent4 3 2" xfId="2007"/>
    <cellStyle name="60% - Accent4 3 2 2" xfId="2008"/>
    <cellStyle name="60% - Accent4 3 2 2 2" xfId="2009"/>
    <cellStyle name="60% - Accent4 3 2 2 3" xfId="2010"/>
    <cellStyle name="60% - Accent4 3 2 2 4" xfId="2011"/>
    <cellStyle name="60% - Accent4 3 2 3" xfId="2012"/>
    <cellStyle name="60% - Accent4 3 2 4" xfId="2013"/>
    <cellStyle name="60% - Accent4 3 3" xfId="2014"/>
    <cellStyle name="60% - Accent4 3 3 2" xfId="2015"/>
    <cellStyle name="60% - Accent4 3 3 2 2" xfId="2016"/>
    <cellStyle name="60% - Accent4 3 3 2 3" xfId="2017"/>
    <cellStyle name="60% - Accent4 3 3 2 4" xfId="2018"/>
    <cellStyle name="60% - Accent4 3 3 3" xfId="2019"/>
    <cellStyle name="60% - Accent4 3 3 4" xfId="2020"/>
    <cellStyle name="60% - Accent4 3 4" xfId="2021"/>
    <cellStyle name="60% - Accent4 3 4 2" xfId="2022"/>
    <cellStyle name="60% - Accent4 3 4 3" xfId="2023"/>
    <cellStyle name="60% - Accent4 3 4 4" xfId="2024"/>
    <cellStyle name="60% - Accent4 3 5" xfId="2025"/>
    <cellStyle name="60% - Accent4 3 6" xfId="2026"/>
    <cellStyle name="60% - Accent4 3 7" xfId="2027"/>
    <cellStyle name="60% - Accent4 4" xfId="2028"/>
    <cellStyle name="60% - Accent4 4 2" xfId="2029"/>
    <cellStyle name="60% - Accent4 5" xfId="2030"/>
    <cellStyle name="60% - Accent4 5 2" xfId="2031"/>
    <cellStyle name="60% - Accent4 6" xfId="2032"/>
    <cellStyle name="60% - Accent4 6 2" xfId="2033"/>
    <cellStyle name="60% - Accent4 7" xfId="2034"/>
    <cellStyle name="60% - Accent4 7 2" xfId="2035"/>
    <cellStyle name="60% - Accent4 8" xfId="2036"/>
    <cellStyle name="60% - Accent4 8 2" xfId="2037"/>
    <cellStyle name="60% - Accent4 9" xfId="2038"/>
    <cellStyle name="60% - Accent5 10" xfId="2039"/>
    <cellStyle name="60% - Accent5 11" xfId="2040"/>
    <cellStyle name="60% - Accent5 12" xfId="2041"/>
    <cellStyle name="60% - Accent5 13" xfId="2042"/>
    <cellStyle name="60% - Accent5 13 2" xfId="2043"/>
    <cellStyle name="60% - Accent5 14" xfId="2044"/>
    <cellStyle name="60% - Accent5 14 2" xfId="2045"/>
    <cellStyle name="60% - Accent5 14 3" xfId="2046"/>
    <cellStyle name="60% - Accent5 15" xfId="2047"/>
    <cellStyle name="60% - Accent5 16" xfId="2048"/>
    <cellStyle name="60% - Accent5 17" xfId="2049"/>
    <cellStyle name="60% - Accent5 18" xfId="2050"/>
    <cellStyle name="60% - Accent5 19" xfId="2051"/>
    <cellStyle name="60% - Accent5 2" xfId="2052"/>
    <cellStyle name="60% - Accent5 2 10" xfId="2053"/>
    <cellStyle name="60% - Accent5 2 2" xfId="2054"/>
    <cellStyle name="60% - Accent5 2 3" xfId="2055"/>
    <cellStyle name="60% - Accent5 2 3 2" xfId="2056"/>
    <cellStyle name="60% - Accent5 2 3 2 2" xfId="2057"/>
    <cellStyle name="60% - Accent5 2 3 2 3" xfId="2058"/>
    <cellStyle name="60% - Accent5 2 3 2 4" xfId="2059"/>
    <cellStyle name="60% - Accent5 2 3 3" xfId="2060"/>
    <cellStyle name="60% - Accent5 2 3 4" xfId="2061"/>
    <cellStyle name="60% - Accent5 2 4" xfId="2062"/>
    <cellStyle name="60% - Accent5 2 4 2" xfId="2063"/>
    <cellStyle name="60% - Accent5 2 4 3" xfId="2064"/>
    <cellStyle name="60% - Accent5 2 4 4" xfId="2065"/>
    <cellStyle name="60% - Accent5 2 5" xfId="2066"/>
    <cellStyle name="60% - Accent5 2 6" xfId="2067"/>
    <cellStyle name="60% - Accent5 2 6 2" xfId="2068"/>
    <cellStyle name="60% - Accent5 2 7" xfId="2069"/>
    <cellStyle name="60% - Accent5 2 8" xfId="2070"/>
    <cellStyle name="60% - Accent5 2 9" xfId="2071"/>
    <cellStyle name="60% - Accent5 20" xfId="2072"/>
    <cellStyle name="60% - Accent5 20 2" xfId="2073"/>
    <cellStyle name="60% - Accent5 21" xfId="2074"/>
    <cellStyle name="60% - Accent5 22" xfId="2075"/>
    <cellStyle name="60% - Accent5 23" xfId="2076"/>
    <cellStyle name="60% - Accent5 24" xfId="2077"/>
    <cellStyle name="60% - Accent5 25" xfId="2078"/>
    <cellStyle name="60% - Accent5 26" xfId="2079"/>
    <cellStyle name="60% - Accent5 27" xfId="2080"/>
    <cellStyle name="60% - Accent5 3" xfId="2081"/>
    <cellStyle name="60% - Accent5 3 2" xfId="2082"/>
    <cellStyle name="60% - Accent5 3 2 2" xfId="2083"/>
    <cellStyle name="60% - Accent5 3 2 2 2" xfId="2084"/>
    <cellStyle name="60% - Accent5 3 2 2 3" xfId="2085"/>
    <cellStyle name="60% - Accent5 3 2 2 4" xfId="2086"/>
    <cellStyle name="60% - Accent5 3 2 3" xfId="2087"/>
    <cellStyle name="60% - Accent5 3 2 4" xfId="2088"/>
    <cellStyle name="60% - Accent5 3 3" xfId="2089"/>
    <cellStyle name="60% - Accent5 3 3 2" xfId="2090"/>
    <cellStyle name="60% - Accent5 3 3 2 2" xfId="2091"/>
    <cellStyle name="60% - Accent5 3 3 2 3" xfId="2092"/>
    <cellStyle name="60% - Accent5 3 3 2 4" xfId="2093"/>
    <cellStyle name="60% - Accent5 3 3 3" xfId="2094"/>
    <cellStyle name="60% - Accent5 3 3 4" xfId="2095"/>
    <cellStyle name="60% - Accent5 3 4" xfId="2096"/>
    <cellStyle name="60% - Accent5 3 4 2" xfId="2097"/>
    <cellStyle name="60% - Accent5 3 4 3" xfId="2098"/>
    <cellStyle name="60% - Accent5 3 4 4" xfId="2099"/>
    <cellStyle name="60% - Accent5 3 5" xfId="2100"/>
    <cellStyle name="60% - Accent5 3 6" xfId="2101"/>
    <cellStyle name="60% - Accent5 3 7" xfId="2102"/>
    <cellStyle name="60% - Accent5 4" xfId="2103"/>
    <cellStyle name="60% - Accent5 4 2" xfId="2104"/>
    <cellStyle name="60% - Accent5 5" xfId="2105"/>
    <cellStyle name="60% - Accent5 5 2" xfId="2106"/>
    <cellStyle name="60% - Accent5 6" xfId="2107"/>
    <cellStyle name="60% - Accent5 6 2" xfId="2108"/>
    <cellStyle name="60% - Accent5 7" xfId="2109"/>
    <cellStyle name="60% - Accent5 7 2" xfId="2110"/>
    <cellStyle name="60% - Accent5 8" xfId="2111"/>
    <cellStyle name="60% - Accent5 8 2" xfId="2112"/>
    <cellStyle name="60% - Accent5 9" xfId="2113"/>
    <cellStyle name="60% - Accent6 10" xfId="2114"/>
    <cellStyle name="60% - Accent6 11" xfId="2115"/>
    <cellStyle name="60% - Accent6 12" xfId="2116"/>
    <cellStyle name="60% - Accent6 13" xfId="2117"/>
    <cellStyle name="60% - Accent6 13 2" xfId="2118"/>
    <cellStyle name="60% - Accent6 14" xfId="2119"/>
    <cellStyle name="60% - Accent6 14 2" xfId="2120"/>
    <cellStyle name="60% - Accent6 14 3" xfId="2121"/>
    <cellStyle name="60% - Accent6 15" xfId="2122"/>
    <cellStyle name="60% - Accent6 16" xfId="2123"/>
    <cellStyle name="60% - Accent6 17" xfId="2124"/>
    <cellStyle name="60% - Accent6 18" xfId="2125"/>
    <cellStyle name="60% - Accent6 19" xfId="2126"/>
    <cellStyle name="60% - Accent6 2" xfId="2127"/>
    <cellStyle name="60% - Accent6 2 10" xfId="2128"/>
    <cellStyle name="60% - Accent6 2 2" xfId="2129"/>
    <cellStyle name="60% - Accent6 2 3" xfId="2130"/>
    <cellStyle name="60% - Accent6 2 3 2" xfId="2131"/>
    <cellStyle name="60% - Accent6 2 3 2 2" xfId="2132"/>
    <cellStyle name="60% - Accent6 2 3 2 3" xfId="2133"/>
    <cellStyle name="60% - Accent6 2 3 2 4" xfId="2134"/>
    <cellStyle name="60% - Accent6 2 3 3" xfId="2135"/>
    <cellStyle name="60% - Accent6 2 3 4" xfId="2136"/>
    <cellStyle name="60% - Accent6 2 4" xfId="2137"/>
    <cellStyle name="60% - Accent6 2 4 2" xfId="2138"/>
    <cellStyle name="60% - Accent6 2 4 3" xfId="2139"/>
    <cellStyle name="60% - Accent6 2 4 4" xfId="2140"/>
    <cellStyle name="60% - Accent6 2 5" xfId="2141"/>
    <cellStyle name="60% - Accent6 2 6" xfId="2142"/>
    <cellStyle name="60% - Accent6 2 6 2" xfId="2143"/>
    <cellStyle name="60% - Accent6 2 7" xfId="2144"/>
    <cellStyle name="60% - Accent6 2 8" xfId="2145"/>
    <cellStyle name="60% - Accent6 2 9" xfId="2146"/>
    <cellStyle name="60% - Accent6 20" xfId="2147"/>
    <cellStyle name="60% - Accent6 20 2" xfId="2148"/>
    <cellStyle name="60% - Accent6 21" xfId="2149"/>
    <cellStyle name="60% - Accent6 22" xfId="2150"/>
    <cellStyle name="60% - Accent6 23" xfId="2151"/>
    <cellStyle name="60% - Accent6 24" xfId="2152"/>
    <cellStyle name="60% - Accent6 25" xfId="2153"/>
    <cellStyle name="60% - Accent6 26" xfId="2154"/>
    <cellStyle name="60% - Accent6 27" xfId="2155"/>
    <cellStyle name="60% - Accent6 3" xfId="2156"/>
    <cellStyle name="60% - Accent6 3 2" xfId="2157"/>
    <cellStyle name="60% - Accent6 3 2 2" xfId="2158"/>
    <cellStyle name="60% - Accent6 3 2 2 2" xfId="2159"/>
    <cellStyle name="60% - Accent6 3 2 2 3" xfId="2160"/>
    <cellStyle name="60% - Accent6 3 2 2 4" xfId="2161"/>
    <cellStyle name="60% - Accent6 3 2 3" xfId="2162"/>
    <cellStyle name="60% - Accent6 3 2 4" xfId="2163"/>
    <cellStyle name="60% - Accent6 3 3" xfId="2164"/>
    <cellStyle name="60% - Accent6 3 3 2" xfId="2165"/>
    <cellStyle name="60% - Accent6 3 3 2 2" xfId="2166"/>
    <cellStyle name="60% - Accent6 3 3 2 3" xfId="2167"/>
    <cellStyle name="60% - Accent6 3 3 2 4" xfId="2168"/>
    <cellStyle name="60% - Accent6 3 3 3" xfId="2169"/>
    <cellStyle name="60% - Accent6 3 3 4" xfId="2170"/>
    <cellStyle name="60% - Accent6 3 4" xfId="2171"/>
    <cellStyle name="60% - Accent6 3 4 2" xfId="2172"/>
    <cellStyle name="60% - Accent6 3 4 3" xfId="2173"/>
    <cellStyle name="60% - Accent6 3 4 4" xfId="2174"/>
    <cellStyle name="60% - Accent6 3 5" xfId="2175"/>
    <cellStyle name="60% - Accent6 3 6" xfId="2176"/>
    <cellStyle name="60% - Accent6 3 7" xfId="2177"/>
    <cellStyle name="60% - Accent6 4" xfId="2178"/>
    <cellStyle name="60% - Accent6 4 2" xfId="2179"/>
    <cellStyle name="60% - Accent6 5" xfId="2180"/>
    <cellStyle name="60% - Accent6 5 2" xfId="2181"/>
    <cellStyle name="60% - Accent6 6" xfId="2182"/>
    <cellStyle name="60% - Accent6 6 2" xfId="2183"/>
    <cellStyle name="60% - Accent6 7" xfId="2184"/>
    <cellStyle name="60% - Accent6 7 2" xfId="2185"/>
    <cellStyle name="60% - Accent6 8" xfId="2186"/>
    <cellStyle name="60% - Accent6 8 2" xfId="2187"/>
    <cellStyle name="60% - Accent6 9" xfId="2188"/>
    <cellStyle name="Accent1 10" xfId="2189"/>
    <cellStyle name="Accent1 11" xfId="2190"/>
    <cellStyle name="Accent1 12" xfId="2191"/>
    <cellStyle name="Accent1 13" xfId="2192"/>
    <cellStyle name="Accent1 13 2" xfId="2193"/>
    <cellStyle name="Accent1 14" xfId="2194"/>
    <cellStyle name="Accent1 14 2" xfId="2195"/>
    <cellStyle name="Accent1 14 3" xfId="2196"/>
    <cellStyle name="Accent1 15" xfId="2197"/>
    <cellStyle name="Accent1 16" xfId="2198"/>
    <cellStyle name="Accent1 17" xfId="2199"/>
    <cellStyle name="Accent1 18" xfId="2200"/>
    <cellStyle name="Accent1 19" xfId="2201"/>
    <cellStyle name="Accent1 2" xfId="2202"/>
    <cellStyle name="Accent1 2 10" xfId="2203"/>
    <cellStyle name="Accent1 2 2" xfId="2204"/>
    <cellStyle name="Accent1 2 3" xfId="2205"/>
    <cellStyle name="Accent1 2 3 2" xfId="2206"/>
    <cellStyle name="Accent1 2 3 2 2" xfId="2207"/>
    <cellStyle name="Accent1 2 3 2 3" xfId="2208"/>
    <cellStyle name="Accent1 2 3 2 4" xfId="2209"/>
    <cellStyle name="Accent1 2 3 3" xfId="2210"/>
    <cellStyle name="Accent1 2 3 4" xfId="2211"/>
    <cellStyle name="Accent1 2 4" xfId="2212"/>
    <cellStyle name="Accent1 2 4 2" xfId="2213"/>
    <cellStyle name="Accent1 2 4 3" xfId="2214"/>
    <cellStyle name="Accent1 2 4 4" xfId="2215"/>
    <cellStyle name="Accent1 2 5" xfId="2216"/>
    <cellStyle name="Accent1 2 6" xfId="2217"/>
    <cellStyle name="Accent1 2 6 2" xfId="2218"/>
    <cellStyle name="Accent1 2 7" xfId="2219"/>
    <cellStyle name="Accent1 2 8" xfId="2220"/>
    <cellStyle name="Accent1 2 9" xfId="2221"/>
    <cellStyle name="Accent1 20" xfId="2222"/>
    <cellStyle name="Accent1 20 2" xfId="2223"/>
    <cellStyle name="Accent1 21" xfId="2224"/>
    <cellStyle name="Accent1 22" xfId="2225"/>
    <cellStyle name="Accent1 23" xfId="2226"/>
    <cellStyle name="Accent1 24" xfId="2227"/>
    <cellStyle name="Accent1 25" xfId="2228"/>
    <cellStyle name="Accent1 26" xfId="2229"/>
    <cellStyle name="Accent1 27" xfId="2230"/>
    <cellStyle name="Accent1 3" xfId="2231"/>
    <cellStyle name="Accent1 3 2" xfId="2232"/>
    <cellStyle name="Accent1 3 2 2" xfId="2233"/>
    <cellStyle name="Accent1 3 2 2 2" xfId="2234"/>
    <cellStyle name="Accent1 3 2 2 3" xfId="2235"/>
    <cellStyle name="Accent1 3 2 2 4" xfId="2236"/>
    <cellStyle name="Accent1 3 2 3" xfId="2237"/>
    <cellStyle name="Accent1 3 2 4" xfId="2238"/>
    <cellStyle name="Accent1 3 3" xfId="2239"/>
    <cellStyle name="Accent1 3 3 2" xfId="2240"/>
    <cellStyle name="Accent1 3 3 2 2" xfId="2241"/>
    <cellStyle name="Accent1 3 3 2 3" xfId="2242"/>
    <cellStyle name="Accent1 3 3 2 4" xfId="2243"/>
    <cellStyle name="Accent1 3 3 3" xfId="2244"/>
    <cellStyle name="Accent1 3 3 4" xfId="2245"/>
    <cellStyle name="Accent1 3 4" xfId="2246"/>
    <cellStyle name="Accent1 3 4 2" xfId="2247"/>
    <cellStyle name="Accent1 3 4 3" xfId="2248"/>
    <cellStyle name="Accent1 3 4 4" xfId="2249"/>
    <cellStyle name="Accent1 3 5" xfId="2250"/>
    <cellStyle name="Accent1 3 6" xfId="2251"/>
    <cellStyle name="Accent1 3 7" xfId="2252"/>
    <cellStyle name="Accent1 4" xfId="2253"/>
    <cellStyle name="Accent1 4 2" xfId="2254"/>
    <cellStyle name="Accent1 5" xfId="2255"/>
    <cellStyle name="Accent1 5 2" xfId="2256"/>
    <cellStyle name="Accent1 6" xfId="2257"/>
    <cellStyle name="Accent1 6 2" xfId="2258"/>
    <cellStyle name="Accent1 7" xfId="2259"/>
    <cellStyle name="Accent1 7 2" xfId="2260"/>
    <cellStyle name="Accent1 8" xfId="2261"/>
    <cellStyle name="Accent1 8 2" xfId="2262"/>
    <cellStyle name="Accent1 9" xfId="2263"/>
    <cellStyle name="Accent2 10" xfId="2264"/>
    <cellStyle name="Accent2 11" xfId="2265"/>
    <cellStyle name="Accent2 12" xfId="2266"/>
    <cellStyle name="Accent2 13" xfId="2267"/>
    <cellStyle name="Accent2 13 2" xfId="2268"/>
    <cellStyle name="Accent2 14" xfId="2269"/>
    <cellStyle name="Accent2 14 2" xfId="2270"/>
    <cellStyle name="Accent2 14 3" xfId="2271"/>
    <cellStyle name="Accent2 15" xfId="2272"/>
    <cellStyle name="Accent2 16" xfId="2273"/>
    <cellStyle name="Accent2 17" xfId="2274"/>
    <cellStyle name="Accent2 18" xfId="2275"/>
    <cellStyle name="Accent2 19" xfId="2276"/>
    <cellStyle name="Accent2 2" xfId="2277"/>
    <cellStyle name="Accent2 2 10" xfId="2278"/>
    <cellStyle name="Accent2 2 2" xfId="2279"/>
    <cellStyle name="Accent2 2 3" xfId="2280"/>
    <cellStyle name="Accent2 2 3 2" xfId="2281"/>
    <cellStyle name="Accent2 2 3 2 2" xfId="2282"/>
    <cellStyle name="Accent2 2 3 2 3" xfId="2283"/>
    <cellStyle name="Accent2 2 3 2 4" xfId="2284"/>
    <cellStyle name="Accent2 2 3 3" xfId="2285"/>
    <cellStyle name="Accent2 2 3 4" xfId="2286"/>
    <cellStyle name="Accent2 2 4" xfId="2287"/>
    <cellStyle name="Accent2 2 4 2" xfId="2288"/>
    <cellStyle name="Accent2 2 4 3" xfId="2289"/>
    <cellStyle name="Accent2 2 4 4" xfId="2290"/>
    <cellStyle name="Accent2 2 5" xfId="2291"/>
    <cellStyle name="Accent2 2 6" xfId="2292"/>
    <cellStyle name="Accent2 2 6 2" xfId="2293"/>
    <cellStyle name="Accent2 2 7" xfId="2294"/>
    <cellStyle name="Accent2 2 8" xfId="2295"/>
    <cellStyle name="Accent2 2 9" xfId="2296"/>
    <cellStyle name="Accent2 20" xfId="2297"/>
    <cellStyle name="Accent2 20 2" xfId="2298"/>
    <cellStyle name="Accent2 21" xfId="2299"/>
    <cellStyle name="Accent2 22" xfId="2300"/>
    <cellStyle name="Accent2 23" xfId="2301"/>
    <cellStyle name="Accent2 24" xfId="2302"/>
    <cellStyle name="Accent2 25" xfId="2303"/>
    <cellStyle name="Accent2 26" xfId="2304"/>
    <cellStyle name="Accent2 27" xfId="2305"/>
    <cellStyle name="Accent2 3" xfId="2306"/>
    <cellStyle name="Accent2 3 2" xfId="2307"/>
    <cellStyle name="Accent2 3 2 2" xfId="2308"/>
    <cellStyle name="Accent2 3 2 2 2" xfId="2309"/>
    <cellStyle name="Accent2 3 2 2 3" xfId="2310"/>
    <cellStyle name="Accent2 3 2 2 4" xfId="2311"/>
    <cellStyle name="Accent2 3 2 3" xfId="2312"/>
    <cellStyle name="Accent2 3 2 4" xfId="2313"/>
    <cellStyle name="Accent2 3 3" xfId="2314"/>
    <cellStyle name="Accent2 3 3 2" xfId="2315"/>
    <cellStyle name="Accent2 3 3 2 2" xfId="2316"/>
    <cellStyle name="Accent2 3 3 2 3" xfId="2317"/>
    <cellStyle name="Accent2 3 3 2 4" xfId="2318"/>
    <cellStyle name="Accent2 3 3 3" xfId="2319"/>
    <cellStyle name="Accent2 3 3 4" xfId="2320"/>
    <cellStyle name="Accent2 3 4" xfId="2321"/>
    <cellStyle name="Accent2 3 4 2" xfId="2322"/>
    <cellStyle name="Accent2 3 4 3" xfId="2323"/>
    <cellStyle name="Accent2 3 4 4" xfId="2324"/>
    <cellStyle name="Accent2 3 5" xfId="2325"/>
    <cellStyle name="Accent2 3 6" xfId="2326"/>
    <cellStyle name="Accent2 3 7" xfId="2327"/>
    <cellStyle name="Accent2 4" xfId="2328"/>
    <cellStyle name="Accent2 4 2" xfId="2329"/>
    <cellStyle name="Accent2 5" xfId="2330"/>
    <cellStyle name="Accent2 5 2" xfId="2331"/>
    <cellStyle name="Accent2 6" xfId="2332"/>
    <cellStyle name="Accent2 6 2" xfId="2333"/>
    <cellStyle name="Accent2 7" xfId="2334"/>
    <cellStyle name="Accent2 7 2" xfId="2335"/>
    <cellStyle name="Accent2 8" xfId="2336"/>
    <cellStyle name="Accent2 8 2" xfId="2337"/>
    <cellStyle name="Accent2 9" xfId="2338"/>
    <cellStyle name="Accent3 10" xfId="2339"/>
    <cellStyle name="Accent3 11" xfId="2340"/>
    <cellStyle name="Accent3 12" xfId="2341"/>
    <cellStyle name="Accent3 13" xfId="2342"/>
    <cellStyle name="Accent3 13 2" xfId="2343"/>
    <cellStyle name="Accent3 14" xfId="2344"/>
    <cellStyle name="Accent3 14 2" xfId="2345"/>
    <cellStyle name="Accent3 14 3" xfId="2346"/>
    <cellStyle name="Accent3 15" xfId="2347"/>
    <cellStyle name="Accent3 16" xfId="2348"/>
    <cellStyle name="Accent3 17" xfId="2349"/>
    <cellStyle name="Accent3 18" xfId="2350"/>
    <cellStyle name="Accent3 19" xfId="2351"/>
    <cellStyle name="Accent3 2" xfId="2352"/>
    <cellStyle name="Accent3 2 10" xfId="2353"/>
    <cellStyle name="Accent3 2 2" xfId="2354"/>
    <cellStyle name="Accent3 2 3" xfId="2355"/>
    <cellStyle name="Accent3 2 3 2" xfId="2356"/>
    <cellStyle name="Accent3 2 3 2 2" xfId="2357"/>
    <cellStyle name="Accent3 2 3 2 3" xfId="2358"/>
    <cellStyle name="Accent3 2 3 2 4" xfId="2359"/>
    <cellStyle name="Accent3 2 3 3" xfId="2360"/>
    <cellStyle name="Accent3 2 3 4" xfId="2361"/>
    <cellStyle name="Accent3 2 4" xfId="2362"/>
    <cellStyle name="Accent3 2 4 2" xfId="2363"/>
    <cellStyle name="Accent3 2 4 3" xfId="2364"/>
    <cellStyle name="Accent3 2 4 4" xfId="2365"/>
    <cellStyle name="Accent3 2 5" xfId="2366"/>
    <cellStyle name="Accent3 2 6" xfId="2367"/>
    <cellStyle name="Accent3 2 6 2" xfId="2368"/>
    <cellStyle name="Accent3 2 7" xfId="2369"/>
    <cellStyle name="Accent3 2 8" xfId="2370"/>
    <cellStyle name="Accent3 2 9" xfId="2371"/>
    <cellStyle name="Accent3 20" xfId="2372"/>
    <cellStyle name="Accent3 20 2" xfId="2373"/>
    <cellStyle name="Accent3 21" xfId="2374"/>
    <cellStyle name="Accent3 22" xfId="2375"/>
    <cellStyle name="Accent3 23" xfId="2376"/>
    <cellStyle name="Accent3 24" xfId="2377"/>
    <cellStyle name="Accent3 25" xfId="2378"/>
    <cellStyle name="Accent3 26" xfId="2379"/>
    <cellStyle name="Accent3 27" xfId="2380"/>
    <cellStyle name="Accent3 3" xfId="2381"/>
    <cellStyle name="Accent3 3 2" xfId="2382"/>
    <cellStyle name="Accent3 3 2 2" xfId="2383"/>
    <cellStyle name="Accent3 3 2 2 2" xfId="2384"/>
    <cellStyle name="Accent3 3 2 2 3" xfId="2385"/>
    <cellStyle name="Accent3 3 2 2 4" xfId="2386"/>
    <cellStyle name="Accent3 3 2 3" xfId="2387"/>
    <cellStyle name="Accent3 3 2 4" xfId="2388"/>
    <cellStyle name="Accent3 3 3" xfId="2389"/>
    <cellStyle name="Accent3 3 3 2" xfId="2390"/>
    <cellStyle name="Accent3 3 3 2 2" xfId="2391"/>
    <cellStyle name="Accent3 3 3 2 3" xfId="2392"/>
    <cellStyle name="Accent3 3 3 2 4" xfId="2393"/>
    <cellStyle name="Accent3 3 3 3" xfId="2394"/>
    <cellStyle name="Accent3 3 3 4" xfId="2395"/>
    <cellStyle name="Accent3 3 4" xfId="2396"/>
    <cellStyle name="Accent3 3 4 2" xfId="2397"/>
    <cellStyle name="Accent3 3 4 3" xfId="2398"/>
    <cellStyle name="Accent3 3 4 4" xfId="2399"/>
    <cellStyle name="Accent3 3 5" xfId="2400"/>
    <cellStyle name="Accent3 3 6" xfId="2401"/>
    <cellStyle name="Accent3 3 7" xfId="2402"/>
    <cellStyle name="Accent3 4" xfId="2403"/>
    <cellStyle name="Accent3 4 2" xfId="2404"/>
    <cellStyle name="Accent3 5" xfId="2405"/>
    <cellStyle name="Accent3 5 2" xfId="2406"/>
    <cellStyle name="Accent3 6" xfId="2407"/>
    <cellStyle name="Accent3 6 2" xfId="2408"/>
    <cellStyle name="Accent3 7" xfId="2409"/>
    <cellStyle name="Accent3 7 2" xfId="2410"/>
    <cellStyle name="Accent3 8" xfId="2411"/>
    <cellStyle name="Accent3 8 2" xfId="2412"/>
    <cellStyle name="Accent3 9" xfId="2413"/>
    <cellStyle name="Accent4 10" xfId="2414"/>
    <cellStyle name="Accent4 11" xfId="2415"/>
    <cellStyle name="Accent4 12" xfId="2416"/>
    <cellStyle name="Accent4 13" xfId="2417"/>
    <cellStyle name="Accent4 13 2" xfId="2418"/>
    <cellStyle name="Accent4 14" xfId="2419"/>
    <cellStyle name="Accent4 14 2" xfId="2420"/>
    <cellStyle name="Accent4 14 3" xfId="2421"/>
    <cellStyle name="Accent4 15" xfId="2422"/>
    <cellStyle name="Accent4 16" xfId="2423"/>
    <cellStyle name="Accent4 17" xfId="2424"/>
    <cellStyle name="Accent4 18" xfId="2425"/>
    <cellStyle name="Accent4 19" xfId="2426"/>
    <cellStyle name="Accent4 2" xfId="2427"/>
    <cellStyle name="Accent4 2 10" xfId="2428"/>
    <cellStyle name="Accent4 2 2" xfId="2429"/>
    <cellStyle name="Accent4 2 3" xfId="2430"/>
    <cellStyle name="Accent4 2 3 2" xfId="2431"/>
    <cellStyle name="Accent4 2 3 2 2" xfId="2432"/>
    <cellStyle name="Accent4 2 3 2 3" xfId="2433"/>
    <cellStyle name="Accent4 2 3 2 4" xfId="2434"/>
    <cellStyle name="Accent4 2 3 3" xfId="2435"/>
    <cellStyle name="Accent4 2 3 4" xfId="2436"/>
    <cellStyle name="Accent4 2 4" xfId="2437"/>
    <cellStyle name="Accent4 2 4 2" xfId="2438"/>
    <cellStyle name="Accent4 2 4 3" xfId="2439"/>
    <cellStyle name="Accent4 2 4 4" xfId="2440"/>
    <cellStyle name="Accent4 2 5" xfId="2441"/>
    <cellStyle name="Accent4 2 6" xfId="2442"/>
    <cellStyle name="Accent4 2 6 2" xfId="2443"/>
    <cellStyle name="Accent4 2 7" xfId="2444"/>
    <cellStyle name="Accent4 2 8" xfId="2445"/>
    <cellStyle name="Accent4 2 9" xfId="2446"/>
    <cellStyle name="Accent4 20" xfId="2447"/>
    <cellStyle name="Accent4 20 2" xfId="2448"/>
    <cellStyle name="Accent4 21" xfId="2449"/>
    <cellStyle name="Accent4 22" xfId="2450"/>
    <cellStyle name="Accent4 23" xfId="2451"/>
    <cellStyle name="Accent4 24" xfId="2452"/>
    <cellStyle name="Accent4 25" xfId="2453"/>
    <cellStyle name="Accent4 26" xfId="2454"/>
    <cellStyle name="Accent4 27" xfId="2455"/>
    <cellStyle name="Accent4 3" xfId="2456"/>
    <cellStyle name="Accent4 3 2" xfId="2457"/>
    <cellStyle name="Accent4 3 2 2" xfId="2458"/>
    <cellStyle name="Accent4 3 2 2 2" xfId="2459"/>
    <cellStyle name="Accent4 3 2 2 3" xfId="2460"/>
    <cellStyle name="Accent4 3 2 2 4" xfId="2461"/>
    <cellStyle name="Accent4 3 2 3" xfId="2462"/>
    <cellStyle name="Accent4 3 2 4" xfId="2463"/>
    <cellStyle name="Accent4 3 3" xfId="2464"/>
    <cellStyle name="Accent4 3 3 2" xfId="2465"/>
    <cellStyle name="Accent4 3 3 2 2" xfId="2466"/>
    <cellStyle name="Accent4 3 3 2 3" xfId="2467"/>
    <cellStyle name="Accent4 3 3 2 4" xfId="2468"/>
    <cellStyle name="Accent4 3 3 3" xfId="2469"/>
    <cellStyle name="Accent4 3 3 4" xfId="2470"/>
    <cellStyle name="Accent4 3 4" xfId="2471"/>
    <cellStyle name="Accent4 3 4 2" xfId="2472"/>
    <cellStyle name="Accent4 3 4 3" xfId="2473"/>
    <cellStyle name="Accent4 3 4 4" xfId="2474"/>
    <cellStyle name="Accent4 3 5" xfId="2475"/>
    <cellStyle name="Accent4 3 6" xfId="2476"/>
    <cellStyle name="Accent4 3 7" xfId="2477"/>
    <cellStyle name="Accent4 4" xfId="2478"/>
    <cellStyle name="Accent4 4 2" xfId="2479"/>
    <cellStyle name="Accent4 5" xfId="2480"/>
    <cellStyle name="Accent4 5 2" xfId="2481"/>
    <cellStyle name="Accent4 6" xfId="2482"/>
    <cellStyle name="Accent4 6 2" xfId="2483"/>
    <cellStyle name="Accent4 7" xfId="2484"/>
    <cellStyle name="Accent4 7 2" xfId="2485"/>
    <cellStyle name="Accent4 8" xfId="2486"/>
    <cellStyle name="Accent4 8 2" xfId="2487"/>
    <cellStyle name="Accent4 9" xfId="2488"/>
    <cellStyle name="Accent5 10" xfId="2489"/>
    <cellStyle name="Accent5 11" xfId="2490"/>
    <cellStyle name="Accent5 12" xfId="2491"/>
    <cellStyle name="Accent5 13" xfId="2492"/>
    <cellStyle name="Accent5 14" xfId="2493"/>
    <cellStyle name="Accent5 15" xfId="2494"/>
    <cellStyle name="Accent5 16" xfId="2495"/>
    <cellStyle name="Accent5 17" xfId="2496"/>
    <cellStyle name="Accent5 18" xfId="2497"/>
    <cellStyle name="Accent5 2" xfId="2498"/>
    <cellStyle name="Accent5 2 2" xfId="2499"/>
    <cellStyle name="Accent5 2 3" xfId="2500"/>
    <cellStyle name="Accent5 2 4" xfId="2501"/>
    <cellStyle name="Accent5 2 5" xfId="2502"/>
    <cellStyle name="Accent5 3" xfId="2503"/>
    <cellStyle name="Accent5 3 2" xfId="2504"/>
    <cellStyle name="Accent5 3 3" xfId="2505"/>
    <cellStyle name="Accent5 3 4" xfId="2506"/>
    <cellStyle name="Accent5 4" xfId="2507"/>
    <cellStyle name="Accent5 4 2" xfId="2508"/>
    <cellStyle name="Accent5 5" xfId="2509"/>
    <cellStyle name="Accent5 5 2" xfId="2510"/>
    <cellStyle name="Accent5 6" xfId="2511"/>
    <cellStyle name="Accent5 6 2" xfId="2512"/>
    <cellStyle name="Accent5 7" xfId="2513"/>
    <cellStyle name="Accent5 7 2" xfId="2514"/>
    <cellStyle name="Accent5 8" xfId="2515"/>
    <cellStyle name="Accent5 8 2" xfId="2516"/>
    <cellStyle name="Accent5 9" xfId="2517"/>
    <cellStyle name="Accent6 10" xfId="2518"/>
    <cellStyle name="Accent6 11" xfId="2519"/>
    <cellStyle name="Accent6 12" xfId="2520"/>
    <cellStyle name="Accent6 13" xfId="2521"/>
    <cellStyle name="Accent6 13 2" xfId="2522"/>
    <cellStyle name="Accent6 14" xfId="2523"/>
    <cellStyle name="Accent6 14 2" xfId="2524"/>
    <cellStyle name="Accent6 14 3" xfId="2525"/>
    <cellStyle name="Accent6 15" xfId="2526"/>
    <cellStyle name="Accent6 16" xfId="2527"/>
    <cellStyle name="Accent6 17" xfId="2528"/>
    <cellStyle name="Accent6 18" xfId="2529"/>
    <cellStyle name="Accent6 19" xfId="2530"/>
    <cellStyle name="Accent6 2" xfId="2531"/>
    <cellStyle name="Accent6 2 10" xfId="2532"/>
    <cellStyle name="Accent6 2 2" xfId="2533"/>
    <cellStyle name="Accent6 2 3" xfId="2534"/>
    <cellStyle name="Accent6 2 3 2" xfId="2535"/>
    <cellStyle name="Accent6 2 3 2 2" xfId="2536"/>
    <cellStyle name="Accent6 2 3 2 3" xfId="2537"/>
    <cellStyle name="Accent6 2 3 2 4" xfId="2538"/>
    <cellStyle name="Accent6 2 3 3" xfId="2539"/>
    <cellStyle name="Accent6 2 3 4" xfId="2540"/>
    <cellStyle name="Accent6 2 4" xfId="2541"/>
    <cellStyle name="Accent6 2 4 2" xfId="2542"/>
    <cellStyle name="Accent6 2 4 3" xfId="2543"/>
    <cellStyle name="Accent6 2 4 4" xfId="2544"/>
    <cellStyle name="Accent6 2 5" xfId="2545"/>
    <cellStyle name="Accent6 2 6" xfId="2546"/>
    <cellStyle name="Accent6 2 6 2" xfId="2547"/>
    <cellStyle name="Accent6 2 7" xfId="2548"/>
    <cellStyle name="Accent6 2 8" xfId="2549"/>
    <cellStyle name="Accent6 2 9" xfId="2550"/>
    <cellStyle name="Accent6 20" xfId="2551"/>
    <cellStyle name="Accent6 20 2" xfId="2552"/>
    <cellStyle name="Accent6 21" xfId="2553"/>
    <cellStyle name="Accent6 22" xfId="2554"/>
    <cellStyle name="Accent6 23" xfId="2555"/>
    <cellStyle name="Accent6 24" xfId="2556"/>
    <cellStyle name="Accent6 25" xfId="2557"/>
    <cellStyle name="Accent6 26" xfId="2558"/>
    <cellStyle name="Accent6 27" xfId="2559"/>
    <cellStyle name="Accent6 3" xfId="2560"/>
    <cellStyle name="Accent6 3 2" xfId="2561"/>
    <cellStyle name="Accent6 3 2 2" xfId="2562"/>
    <cellStyle name="Accent6 3 2 2 2" xfId="2563"/>
    <cellStyle name="Accent6 3 2 2 3" xfId="2564"/>
    <cellStyle name="Accent6 3 2 2 4" xfId="2565"/>
    <cellStyle name="Accent6 3 2 3" xfId="2566"/>
    <cellStyle name="Accent6 3 2 4" xfId="2567"/>
    <cellStyle name="Accent6 3 3" xfId="2568"/>
    <cellStyle name="Accent6 3 3 2" xfId="2569"/>
    <cellStyle name="Accent6 3 3 2 2" xfId="2570"/>
    <cellStyle name="Accent6 3 3 2 3" xfId="2571"/>
    <cellStyle name="Accent6 3 3 2 4" xfId="2572"/>
    <cellStyle name="Accent6 3 3 3" xfId="2573"/>
    <cellStyle name="Accent6 3 3 4" xfId="2574"/>
    <cellStyle name="Accent6 3 4" xfId="2575"/>
    <cellStyle name="Accent6 3 4 2" xfId="2576"/>
    <cellStyle name="Accent6 3 4 3" xfId="2577"/>
    <cellStyle name="Accent6 3 4 4" xfId="2578"/>
    <cellStyle name="Accent6 3 5" xfId="2579"/>
    <cellStyle name="Accent6 3 6" xfId="2580"/>
    <cellStyle name="Accent6 3 7" xfId="2581"/>
    <cellStyle name="Accent6 4" xfId="2582"/>
    <cellStyle name="Accent6 4 2" xfId="2583"/>
    <cellStyle name="Accent6 5" xfId="2584"/>
    <cellStyle name="Accent6 5 2" xfId="2585"/>
    <cellStyle name="Accent6 6" xfId="2586"/>
    <cellStyle name="Accent6 6 2" xfId="2587"/>
    <cellStyle name="Accent6 7" xfId="2588"/>
    <cellStyle name="Accent6 7 2" xfId="2589"/>
    <cellStyle name="Accent6 8" xfId="2590"/>
    <cellStyle name="Accent6 8 2" xfId="2591"/>
    <cellStyle name="Accent6 9" xfId="2592"/>
    <cellStyle name="Bad 10" xfId="2593"/>
    <cellStyle name="Bad 11" xfId="2594"/>
    <cellStyle name="Bad 12" xfId="2595"/>
    <cellStyle name="Bad 13" xfId="2596"/>
    <cellStyle name="Bad 13 2" xfId="2597"/>
    <cellStyle name="Bad 14" xfId="2598"/>
    <cellStyle name="Bad 14 2" xfId="2599"/>
    <cellStyle name="Bad 14 3" xfId="2600"/>
    <cellStyle name="Bad 15" xfId="2601"/>
    <cellStyle name="Bad 16" xfId="2602"/>
    <cellStyle name="Bad 17" xfId="2603"/>
    <cellStyle name="Bad 18" xfId="2604"/>
    <cellStyle name="Bad 19" xfId="2605"/>
    <cellStyle name="Bad 2" xfId="2606"/>
    <cellStyle name="Bad 2 10" xfId="2607"/>
    <cellStyle name="Bad 2 2" xfId="2608"/>
    <cellStyle name="Bad 2 3" xfId="2609"/>
    <cellStyle name="Bad 2 3 2" xfId="2610"/>
    <cellStyle name="Bad 2 3 2 2" xfId="2611"/>
    <cellStyle name="Bad 2 3 2 3" xfId="2612"/>
    <cellStyle name="Bad 2 3 2 4" xfId="2613"/>
    <cellStyle name="Bad 2 3 3" xfId="2614"/>
    <cellStyle name="Bad 2 3 4" xfId="2615"/>
    <cellStyle name="Bad 2 4" xfId="2616"/>
    <cellStyle name="Bad 2 4 2" xfId="2617"/>
    <cellStyle name="Bad 2 4 3" xfId="2618"/>
    <cellStyle name="Bad 2 4 4" xfId="2619"/>
    <cellStyle name="Bad 2 5" xfId="2620"/>
    <cellStyle name="Bad 2 6" xfId="2621"/>
    <cellStyle name="Bad 2 6 2" xfId="2622"/>
    <cellStyle name="Bad 2 7" xfId="2623"/>
    <cellStyle name="Bad 2 8" xfId="2624"/>
    <cellStyle name="Bad 2 9" xfId="2625"/>
    <cellStyle name="Bad 20" xfId="2626"/>
    <cellStyle name="Bad 20 2" xfId="2627"/>
    <cellStyle name="Bad 21" xfId="2628"/>
    <cellStyle name="Bad 22" xfId="2629"/>
    <cellStyle name="Bad 23" xfId="2630"/>
    <cellStyle name="Bad 24" xfId="2631"/>
    <cellStyle name="Bad 25" xfId="2632"/>
    <cellStyle name="Bad 26" xfId="2633"/>
    <cellStyle name="Bad 27" xfId="2634"/>
    <cellStyle name="Bad 3" xfId="2635"/>
    <cellStyle name="Bad 3 2" xfId="2636"/>
    <cellStyle name="Bad 3 2 2" xfId="2637"/>
    <cellStyle name="Bad 3 2 2 2" xfId="2638"/>
    <cellStyle name="Bad 3 2 2 3" xfId="2639"/>
    <cellStyle name="Bad 3 2 2 4" xfId="2640"/>
    <cellStyle name="Bad 3 2 3" xfId="2641"/>
    <cellStyle name="Bad 3 2 4" xfId="2642"/>
    <cellStyle name="Bad 3 3" xfId="2643"/>
    <cellStyle name="Bad 3 3 2" xfId="2644"/>
    <cellStyle name="Bad 3 3 2 2" xfId="2645"/>
    <cellStyle name="Bad 3 3 2 3" xfId="2646"/>
    <cellStyle name="Bad 3 3 2 4" xfId="2647"/>
    <cellStyle name="Bad 3 3 3" xfId="2648"/>
    <cellStyle name="Bad 3 3 4" xfId="2649"/>
    <cellStyle name="Bad 3 4" xfId="2650"/>
    <cellStyle name="Bad 3 4 2" xfId="2651"/>
    <cellStyle name="Bad 3 4 3" xfId="2652"/>
    <cellStyle name="Bad 3 4 4" xfId="2653"/>
    <cellStyle name="Bad 3 5" xfId="2654"/>
    <cellStyle name="Bad 3 6" xfId="2655"/>
    <cellStyle name="Bad 3 7" xfId="2656"/>
    <cellStyle name="Bad 4" xfId="2657"/>
    <cellStyle name="Bad 4 2" xfId="2658"/>
    <cellStyle name="Bad 5" xfId="2659"/>
    <cellStyle name="Bad 5 2" xfId="2660"/>
    <cellStyle name="Bad 6" xfId="2661"/>
    <cellStyle name="Bad 6 2" xfId="2662"/>
    <cellStyle name="Bad 7" xfId="2663"/>
    <cellStyle name="Bad 7 2" xfId="2664"/>
    <cellStyle name="Bad 8" xfId="2665"/>
    <cellStyle name="Bad 8 2" xfId="2666"/>
    <cellStyle name="Bad 9" xfId="2667"/>
    <cellStyle name="Calculation 10" xfId="2668"/>
    <cellStyle name="Calculation 11" xfId="2669"/>
    <cellStyle name="Calculation 12" xfId="2670"/>
    <cellStyle name="Calculation 13" xfId="2671"/>
    <cellStyle name="Calculation 13 2" xfId="2672"/>
    <cellStyle name="Calculation 14" xfId="2673"/>
    <cellStyle name="Calculation 14 2" xfId="2674"/>
    <cellStyle name="Calculation 14 3" xfId="2675"/>
    <cellStyle name="Calculation 15" xfId="2676"/>
    <cellStyle name="Calculation 16" xfId="2677"/>
    <cellStyle name="Calculation 17" xfId="2678"/>
    <cellStyle name="Calculation 18" xfId="2679"/>
    <cellStyle name="Calculation 19" xfId="2680"/>
    <cellStyle name="Calculation 2" xfId="2681"/>
    <cellStyle name="Calculation 2 10" xfId="2682"/>
    <cellStyle name="Calculation 2 2" xfId="2683"/>
    <cellStyle name="Calculation 2 2 2" xfId="2684"/>
    <cellStyle name="Calculation 2 2 2 2" xfId="2685"/>
    <cellStyle name="Calculation 2 3" xfId="2686"/>
    <cellStyle name="Calculation 2 3 2" xfId="2687"/>
    <cellStyle name="Calculation 2 3 2 2" xfId="2688"/>
    <cellStyle name="Calculation 2 3 2 3" xfId="2689"/>
    <cellStyle name="Calculation 2 3 2 4" xfId="2690"/>
    <cellStyle name="Calculation 2 3 3" xfId="2691"/>
    <cellStyle name="Calculation 2 3 4" xfId="2692"/>
    <cellStyle name="Calculation 2 4" xfId="2693"/>
    <cellStyle name="Calculation 2 4 2" xfId="2694"/>
    <cellStyle name="Calculation 2 4 3" xfId="2695"/>
    <cellStyle name="Calculation 2 4 4" xfId="2696"/>
    <cellStyle name="Calculation 2 5" xfId="2697"/>
    <cellStyle name="Calculation 2 6" xfId="2698"/>
    <cellStyle name="Calculation 2 6 2" xfId="2699"/>
    <cellStyle name="Calculation 2 7" xfId="2700"/>
    <cellStyle name="Calculation 2 8" xfId="2701"/>
    <cellStyle name="Calculation 2 9" xfId="2702"/>
    <cellStyle name="Calculation 20" xfId="2703"/>
    <cellStyle name="Calculation 20 2" xfId="2704"/>
    <cellStyle name="Calculation 21" xfId="2705"/>
    <cellStyle name="Calculation 22" xfId="2706"/>
    <cellStyle name="Calculation 23" xfId="2707"/>
    <cellStyle name="Calculation 24" xfId="2708"/>
    <cellStyle name="Calculation 25" xfId="2709"/>
    <cellStyle name="Calculation 26" xfId="2710"/>
    <cellStyle name="Calculation 27" xfId="2711"/>
    <cellStyle name="Calculation 28" xfId="2712"/>
    <cellStyle name="Calculation 3" xfId="2713"/>
    <cellStyle name="Calculation 3 2" xfId="2714"/>
    <cellStyle name="Calculation 3 2 2" xfId="2715"/>
    <cellStyle name="Calculation 3 2 2 2" xfId="2716"/>
    <cellStyle name="Calculation 3 2 2 3" xfId="2717"/>
    <cellStyle name="Calculation 3 2 2 4" xfId="2718"/>
    <cellStyle name="Calculation 3 2 3" xfId="2719"/>
    <cellStyle name="Calculation 3 2 4" xfId="2720"/>
    <cellStyle name="Calculation 3 3" xfId="2721"/>
    <cellStyle name="Calculation 3 3 2" xfId="2722"/>
    <cellStyle name="Calculation 3 3 2 2" xfId="2723"/>
    <cellStyle name="Calculation 3 3 2 3" xfId="2724"/>
    <cellStyle name="Calculation 3 3 2 4" xfId="2725"/>
    <cellStyle name="Calculation 3 3 3" xfId="2726"/>
    <cellStyle name="Calculation 3 3 4" xfId="2727"/>
    <cellStyle name="Calculation 3 4" xfId="2728"/>
    <cellStyle name="Calculation 3 4 2" xfId="2729"/>
    <cellStyle name="Calculation 3 4 3" xfId="2730"/>
    <cellStyle name="Calculation 3 4 4" xfId="2731"/>
    <cellStyle name="Calculation 3 5" xfId="2732"/>
    <cellStyle name="Calculation 3 6" xfId="2733"/>
    <cellStyle name="Calculation 3 7" xfId="2734"/>
    <cellStyle name="Calculation 4" xfId="2735"/>
    <cellStyle name="Calculation 4 2" xfId="2736"/>
    <cellStyle name="Calculation 4 2 2" xfId="2737"/>
    <cellStyle name="Calculation 4 3" xfId="2738"/>
    <cellStyle name="Calculation 5" xfId="2739"/>
    <cellStyle name="Calculation 5 2" xfId="2740"/>
    <cellStyle name="Calculation 5 2 2" xfId="2741"/>
    <cellStyle name="Calculation 5 3" xfId="2742"/>
    <cellStyle name="Calculation 6" xfId="2743"/>
    <cellStyle name="Calculation 6 2" xfId="2744"/>
    <cellStyle name="Calculation 6 2 2" xfId="2745"/>
    <cellStyle name="Calculation 6 3" xfId="2746"/>
    <cellStyle name="Calculation 7" xfId="2747"/>
    <cellStyle name="Calculation 7 2" xfId="2748"/>
    <cellStyle name="Calculation 8" xfId="2749"/>
    <cellStyle name="Calculation 8 2" xfId="2750"/>
    <cellStyle name="Calculation 9" xfId="2751"/>
    <cellStyle name="Calculation 9 2" xfId="2752"/>
    <cellStyle name="Check Cell 10" xfId="2753"/>
    <cellStyle name="Check Cell 11" xfId="2754"/>
    <cellStyle name="Check Cell 12" xfId="2755"/>
    <cellStyle name="Check Cell 13" xfId="2756"/>
    <cellStyle name="Check Cell 14" xfId="2757"/>
    <cellStyle name="Check Cell 15" xfId="2758"/>
    <cellStyle name="Check Cell 16" xfId="2759"/>
    <cellStyle name="Check Cell 17" xfId="2760"/>
    <cellStyle name="Check Cell 18" xfId="2761"/>
    <cellStyle name="Check Cell 2" xfId="2762"/>
    <cellStyle name="Check Cell 2 2" xfId="2763"/>
    <cellStyle name="Check Cell 2 3" xfId="2764"/>
    <cellStyle name="Check Cell 2 4" xfId="2765"/>
    <cellStyle name="Check Cell 2 5" xfId="2766"/>
    <cellStyle name="Check Cell 3" xfId="2767"/>
    <cellStyle name="Check Cell 3 2" xfId="2768"/>
    <cellStyle name="Check Cell 3 3" xfId="2769"/>
    <cellStyle name="Check Cell 3 4" xfId="2770"/>
    <cellStyle name="Check Cell 4" xfId="2771"/>
    <cellStyle name="Check Cell 4 2" xfId="2772"/>
    <cellStyle name="Check Cell 5" xfId="2773"/>
    <cellStyle name="Check Cell 5 2" xfId="2774"/>
    <cellStyle name="Check Cell 6" xfId="2775"/>
    <cellStyle name="Check Cell 6 2" xfId="2776"/>
    <cellStyle name="Check Cell 7" xfId="2777"/>
    <cellStyle name="Check Cell 7 2" xfId="2778"/>
    <cellStyle name="Check Cell 8" xfId="2779"/>
    <cellStyle name="Check Cell 8 2" xfId="2780"/>
    <cellStyle name="Check Cell 9" xfId="2781"/>
    <cellStyle name="ColumnAttributeAbovePrompt" xfId="2782"/>
    <cellStyle name="ColumnAttributeAbovePrompt 2" xfId="2783"/>
    <cellStyle name="ColumnAttributeAbovePrompt 3" xfId="2784"/>
    <cellStyle name="ColumnAttributeAbovePrompt 4" xfId="2785"/>
    <cellStyle name="ColumnAttributePrompt" xfId="2786"/>
    <cellStyle name="ColumnAttributePrompt 2" xfId="2787"/>
    <cellStyle name="ColumnAttributePrompt 2 2" xfId="2788"/>
    <cellStyle name="ColumnAttributeValue" xfId="2789"/>
    <cellStyle name="ColumnAttributeValue 2" xfId="2790"/>
    <cellStyle name="ColumnAttributeValue 2 2" xfId="2791"/>
    <cellStyle name="ColumnHeadingPrompt" xfId="2792"/>
    <cellStyle name="ColumnHeadingPrompt 2" xfId="2793"/>
    <cellStyle name="ColumnHeadingPrompt 2 2" xfId="2794"/>
    <cellStyle name="ColumnHeadingValue" xfId="2795"/>
    <cellStyle name="Comma 10" xfId="2796"/>
    <cellStyle name="Comma 10 2" xfId="2797"/>
    <cellStyle name="Comma 10 3" xfId="2798"/>
    <cellStyle name="Comma 10 4" xfId="2799"/>
    <cellStyle name="Comma 10 4 2" xfId="2800"/>
    <cellStyle name="Comma 11" xfId="2801"/>
    <cellStyle name="Comma 11 2" xfId="2802"/>
    <cellStyle name="Comma 11 2 2" xfId="2803"/>
    <cellStyle name="Comma 11 3" xfId="2804"/>
    <cellStyle name="Comma 12" xfId="2805"/>
    <cellStyle name="Comma 12 2" xfId="2806"/>
    <cellStyle name="Comma 12 3" xfId="2807"/>
    <cellStyle name="Comma 12 4" xfId="2808"/>
    <cellStyle name="Comma 12 4 2" xfId="2809"/>
    <cellStyle name="Comma 13" xfId="2810"/>
    <cellStyle name="Comma 13 2" xfId="2811"/>
    <cellStyle name="Comma 14" xfId="2812"/>
    <cellStyle name="Comma 15" xfId="2813"/>
    <cellStyle name="Comma 15 2" xfId="2814"/>
    <cellStyle name="Comma 16" xfId="2815"/>
    <cellStyle name="Comma 16 2" xfId="2816"/>
    <cellStyle name="Comma 17" xfId="2817"/>
    <cellStyle name="Comma 17 2" xfId="2818"/>
    <cellStyle name="Comma 17 3" xfId="2819"/>
    <cellStyle name="Comma 18" xfId="2820"/>
    <cellStyle name="Comma 18 2" xfId="2821"/>
    <cellStyle name="Comma 19" xfId="2822"/>
    <cellStyle name="Comma 2" xfId="2823"/>
    <cellStyle name="Comma 2 2" xfId="2824"/>
    <cellStyle name="Comma 2 2 2" xfId="2825"/>
    <cellStyle name="Comma 2 2 2 2" xfId="2826"/>
    <cellStyle name="Comma 2 2 3" xfId="2827"/>
    <cellStyle name="Comma 2 2 4" xfId="2828"/>
    <cellStyle name="Comma 2 3" xfId="2829"/>
    <cellStyle name="Comma 2 3 2" xfId="2830"/>
    <cellStyle name="Comma 2 3 3" xfId="2831"/>
    <cellStyle name="Comma 2 4" xfId="2832"/>
    <cellStyle name="Comma 2 4 2" xfId="2833"/>
    <cellStyle name="Comma 2 4 3" xfId="2834"/>
    <cellStyle name="Comma 2 5" xfId="2835"/>
    <cellStyle name="Comma 2 5 2" xfId="2836"/>
    <cellStyle name="Comma 2 6" xfId="2837"/>
    <cellStyle name="Comma 2 6 2" xfId="2838"/>
    <cellStyle name="Comma 2 7" xfId="2839"/>
    <cellStyle name="Comma 2 7 2" xfId="2840"/>
    <cellStyle name="Comma 2 8" xfId="2841"/>
    <cellStyle name="Comma 2 9" xfId="2842"/>
    <cellStyle name="Comma 20" xfId="2843"/>
    <cellStyle name="Comma 20 2" xfId="2844"/>
    <cellStyle name="Comma 21" xfId="2845"/>
    <cellStyle name="Comma 21 2" xfId="2846"/>
    <cellStyle name="Comma 21 2 2" xfId="2847"/>
    <cellStyle name="Comma 22" xfId="2848"/>
    <cellStyle name="Comma 22 2" xfId="2849"/>
    <cellStyle name="Comma 23" xfId="2850"/>
    <cellStyle name="Comma 24" xfId="2851"/>
    <cellStyle name="Comma 24 2" xfId="2852"/>
    <cellStyle name="Comma 25" xfId="2853"/>
    <cellStyle name="Comma 26" xfId="2854"/>
    <cellStyle name="Comma 27" xfId="2855"/>
    <cellStyle name="Comma 27 2" xfId="2856"/>
    <cellStyle name="Comma 28" xfId="2857"/>
    <cellStyle name="Comma 28 2" xfId="2858"/>
    <cellStyle name="Comma 29" xfId="2859"/>
    <cellStyle name="Comma 29 2" xfId="2860"/>
    <cellStyle name="Comma 3" xfId="2861"/>
    <cellStyle name="Comma 3 10" xfId="2862"/>
    <cellStyle name="Comma 3 2" xfId="2863"/>
    <cellStyle name="Comma 3 2 2" xfId="2864"/>
    <cellStyle name="Comma 3 3" xfId="2865"/>
    <cellStyle name="Comma 3 4" xfId="2866"/>
    <cellStyle name="Comma 3 5" xfId="2867"/>
    <cellStyle name="Comma 30" xfId="2868"/>
    <cellStyle name="Comma 31" xfId="2869"/>
    <cellStyle name="Comma 4" xfId="2870"/>
    <cellStyle name="Comma 4 2" xfId="2871"/>
    <cellStyle name="Comma 4 2 2" xfId="2872"/>
    <cellStyle name="Comma 4 3" xfId="2873"/>
    <cellStyle name="Comma 4 4" xfId="2874"/>
    <cellStyle name="Comma 5" xfId="2875"/>
    <cellStyle name="Comma 5 2" xfId="2876"/>
    <cellStyle name="Comma 5 2 2" xfId="2877"/>
    <cellStyle name="Comma 5 2 2 2" xfId="2878"/>
    <cellStyle name="Comma 5 2 3" xfId="2879"/>
    <cellStyle name="Comma 5 3" xfId="2880"/>
    <cellStyle name="Comma 5 3 2" xfId="2881"/>
    <cellStyle name="Comma 5 3 3" xfId="2882"/>
    <cellStyle name="Comma 5 4" xfId="2883"/>
    <cellStyle name="Comma 6" xfId="2884"/>
    <cellStyle name="Comma 6 2" xfId="2885"/>
    <cellStyle name="Comma 6 2 2" xfId="2886"/>
    <cellStyle name="Comma 6 3" xfId="2887"/>
    <cellStyle name="Comma 6 3 2" xfId="2888"/>
    <cellStyle name="Comma 6 4" xfId="2889"/>
    <cellStyle name="Comma 7" xfId="2890"/>
    <cellStyle name="Comma 7 2" xfId="2891"/>
    <cellStyle name="Comma 7 2 2" xfId="2892"/>
    <cellStyle name="Comma 7 3" xfId="2893"/>
    <cellStyle name="Comma 8" xfId="2894"/>
    <cellStyle name="Comma 8 2" xfId="2895"/>
    <cellStyle name="Comma 8 2 2" xfId="2896"/>
    <cellStyle name="Comma 8 2 2 2" xfId="2897"/>
    <cellStyle name="Comma 8 2 3" xfId="2898"/>
    <cellStyle name="Comma 8 3" xfId="2899"/>
    <cellStyle name="Comma 8 3 2" xfId="2900"/>
    <cellStyle name="Comma 8 4" xfId="2901"/>
    <cellStyle name="Comma 9" xfId="2902"/>
    <cellStyle name="Comma 9 2" xfId="2903"/>
    <cellStyle name="Comma 9 3" xfId="2904"/>
    <cellStyle name="Comma 9 3 2" xfId="2905"/>
    <cellStyle name="Comma 9 4" xfId="2906"/>
    <cellStyle name="Comma0" xfId="2907"/>
    <cellStyle name="Comma0 2" xfId="2908"/>
    <cellStyle name="Currency" xfId="5196" builtinId="4"/>
    <cellStyle name="Currency [0] 2" xfId="2909"/>
    <cellStyle name="Currency [0] 2 2" xfId="2910"/>
    <cellStyle name="Currency [0] 2 2 2" xfId="2911"/>
    <cellStyle name="Currency [0] 2 3" xfId="2912"/>
    <cellStyle name="Currency [0] 2 3 2" xfId="2913"/>
    <cellStyle name="Currency [0] 2 3 2 2" xfId="2914"/>
    <cellStyle name="Currency [0] 2 3 3" xfId="2915"/>
    <cellStyle name="Currency [0] 2 4" xfId="2916"/>
    <cellStyle name="Currency [0] 2 4 2" xfId="2917"/>
    <cellStyle name="Currency [0] 2 5" xfId="2918"/>
    <cellStyle name="Currency [0] 3" xfId="2919"/>
    <cellStyle name="Currency [0] 3 2" xfId="2920"/>
    <cellStyle name="Currency 2" xfId="2921"/>
    <cellStyle name="Currency 2 2" xfId="2922"/>
    <cellStyle name="Currency 2 2 2" xfId="2923"/>
    <cellStyle name="Currency 2 3" xfId="2924"/>
    <cellStyle name="Currency 2 3 2" xfId="2925"/>
    <cellStyle name="Currency 2 3 2 2" xfId="2926"/>
    <cellStyle name="Currency 2 3 3" xfId="2927"/>
    <cellStyle name="Currency 2 4" xfId="2928"/>
    <cellStyle name="Currency 2 4 2" xfId="2929"/>
    <cellStyle name="Currency 2 5" xfId="2930"/>
    <cellStyle name="Currency 3" xfId="2931"/>
    <cellStyle name="Currency 3 2" xfId="2932"/>
    <cellStyle name="Currency 4" xfId="2933"/>
    <cellStyle name="Currency 4 2" xfId="2934"/>
    <cellStyle name="Currency 5" xfId="2935"/>
    <cellStyle name="Currency 5 2" xfId="2936"/>
    <cellStyle name="Explanatory Text 10" xfId="2937"/>
    <cellStyle name="Explanatory Text 11" xfId="2938"/>
    <cellStyle name="Explanatory Text 12" xfId="2939"/>
    <cellStyle name="Explanatory Text 13" xfId="2940"/>
    <cellStyle name="Explanatory Text 14" xfId="2941"/>
    <cellStyle name="Explanatory Text 15" xfId="2942"/>
    <cellStyle name="Explanatory Text 16" xfId="2943"/>
    <cellStyle name="Explanatory Text 17" xfId="2944"/>
    <cellStyle name="Explanatory Text 18" xfId="2945"/>
    <cellStyle name="Explanatory Text 2" xfId="2946"/>
    <cellStyle name="Explanatory Text 2 2" xfId="2947"/>
    <cellStyle name="Explanatory Text 2 3" xfId="2948"/>
    <cellStyle name="Explanatory Text 2 4" xfId="2949"/>
    <cellStyle name="Explanatory Text 2 5" xfId="2950"/>
    <cellStyle name="Explanatory Text 3" xfId="2951"/>
    <cellStyle name="Explanatory Text 3 2" xfId="2952"/>
    <cellStyle name="Explanatory Text 3 3" xfId="2953"/>
    <cellStyle name="Explanatory Text 3 4" xfId="2954"/>
    <cellStyle name="Explanatory Text 4" xfId="2955"/>
    <cellStyle name="Explanatory Text 4 2" xfId="2956"/>
    <cellStyle name="Explanatory Text 5" xfId="2957"/>
    <cellStyle name="Explanatory Text 5 2" xfId="2958"/>
    <cellStyle name="Explanatory Text 6" xfId="2959"/>
    <cellStyle name="Explanatory Text 6 2" xfId="2960"/>
    <cellStyle name="Explanatory Text 7" xfId="2961"/>
    <cellStyle name="Explanatory Text 7 2" xfId="2962"/>
    <cellStyle name="Explanatory Text 8" xfId="2963"/>
    <cellStyle name="Explanatory Text 8 2" xfId="2964"/>
    <cellStyle name="Explanatory Text 9" xfId="2965"/>
    <cellStyle name="Flashing" xfId="2966"/>
    <cellStyle name="Flashing 2" xfId="2967"/>
    <cellStyle name="Flashing 2 2" xfId="2968"/>
    <cellStyle name="Flashing 2 3" xfId="2969"/>
    <cellStyle name="Flashing 2 4" xfId="2970"/>
    <cellStyle name="Flashing 2 5" xfId="2971"/>
    <cellStyle name="Flashing 2 6" xfId="2972"/>
    <cellStyle name="Flashing 2 7" xfId="2973"/>
    <cellStyle name="Flashing 2 8" xfId="2974"/>
    <cellStyle name="Flashing 2 9" xfId="2975"/>
    <cellStyle name="Flashing 3" xfId="2976"/>
    <cellStyle name="Flashing 4" xfId="2977"/>
    <cellStyle name="Flashing 5" xfId="2978"/>
    <cellStyle name="Flashing 6" xfId="2979"/>
    <cellStyle name="Flashing 7" xfId="2980"/>
    <cellStyle name="Flashing_PHW" xfId="2981"/>
    <cellStyle name="Good 10" xfId="2982"/>
    <cellStyle name="Good 11" xfId="2983"/>
    <cellStyle name="Good 12" xfId="2984"/>
    <cellStyle name="Good 13" xfId="2985"/>
    <cellStyle name="Good 13 2" xfId="2986"/>
    <cellStyle name="Good 14" xfId="2987"/>
    <cellStyle name="Good 14 2" xfId="2988"/>
    <cellStyle name="Good 14 3" xfId="2989"/>
    <cellStyle name="Good 15" xfId="2990"/>
    <cellStyle name="Good 16" xfId="2991"/>
    <cellStyle name="Good 17" xfId="2992"/>
    <cellStyle name="Good 18" xfId="2993"/>
    <cellStyle name="Good 19" xfId="2994"/>
    <cellStyle name="Good 2" xfId="2995"/>
    <cellStyle name="Good 2 10" xfId="2996"/>
    <cellStyle name="Good 2 2" xfId="2997"/>
    <cellStyle name="Good 2 3" xfId="2998"/>
    <cellStyle name="Good 2 3 2" xfId="2999"/>
    <cellStyle name="Good 2 3 2 2" xfId="3000"/>
    <cellStyle name="Good 2 3 2 3" xfId="3001"/>
    <cellStyle name="Good 2 3 2 4" xfId="3002"/>
    <cellStyle name="Good 2 3 3" xfId="3003"/>
    <cellStyle name="Good 2 3 4" xfId="3004"/>
    <cellStyle name="Good 2 4" xfId="3005"/>
    <cellStyle name="Good 2 4 2" xfId="3006"/>
    <cellStyle name="Good 2 4 3" xfId="3007"/>
    <cellStyle name="Good 2 4 4" xfId="3008"/>
    <cellStyle name="Good 2 5" xfId="3009"/>
    <cellStyle name="Good 2 6" xfId="3010"/>
    <cellStyle name="Good 2 6 2" xfId="3011"/>
    <cellStyle name="Good 2 7" xfId="3012"/>
    <cellStyle name="Good 2 8" xfId="3013"/>
    <cellStyle name="Good 2 9" xfId="3014"/>
    <cellStyle name="Good 20" xfId="3015"/>
    <cellStyle name="Good 20 2" xfId="3016"/>
    <cellStyle name="Good 21" xfId="3017"/>
    <cellStyle name="Good 22" xfId="3018"/>
    <cellStyle name="Good 23" xfId="3019"/>
    <cellStyle name="Good 24" xfId="3020"/>
    <cellStyle name="Good 25" xfId="3021"/>
    <cellStyle name="Good 26" xfId="3022"/>
    <cellStyle name="Good 27" xfId="3023"/>
    <cellStyle name="Good 3" xfId="3024"/>
    <cellStyle name="Good 3 2" xfId="3025"/>
    <cellStyle name="Good 3 2 2" xfId="3026"/>
    <cellStyle name="Good 3 2 2 2" xfId="3027"/>
    <cellStyle name="Good 3 2 2 3" xfId="3028"/>
    <cellStyle name="Good 3 2 2 4" xfId="3029"/>
    <cellStyle name="Good 3 2 3" xfId="3030"/>
    <cellStyle name="Good 3 2 4" xfId="3031"/>
    <cellStyle name="Good 3 3" xfId="3032"/>
    <cellStyle name="Good 3 3 2" xfId="3033"/>
    <cellStyle name="Good 3 3 2 2" xfId="3034"/>
    <cellStyle name="Good 3 3 2 3" xfId="3035"/>
    <cellStyle name="Good 3 3 2 4" xfId="3036"/>
    <cellStyle name="Good 3 3 3" xfId="3037"/>
    <cellStyle name="Good 3 3 4" xfId="3038"/>
    <cellStyle name="Good 3 4" xfId="3039"/>
    <cellStyle name="Good 3 4 2" xfId="3040"/>
    <cellStyle name="Good 3 4 3" xfId="3041"/>
    <cellStyle name="Good 3 4 4" xfId="3042"/>
    <cellStyle name="Good 3 5" xfId="3043"/>
    <cellStyle name="Good 3 6" xfId="3044"/>
    <cellStyle name="Good 3 7" xfId="3045"/>
    <cellStyle name="Good 4" xfId="3046"/>
    <cellStyle name="Good 4 2" xfId="3047"/>
    <cellStyle name="Good 5" xfId="3048"/>
    <cellStyle name="Good 5 2" xfId="3049"/>
    <cellStyle name="Good 6" xfId="3050"/>
    <cellStyle name="Good 6 2" xfId="3051"/>
    <cellStyle name="Good 7" xfId="3052"/>
    <cellStyle name="Good 7 2" xfId="3053"/>
    <cellStyle name="Good 8" xfId="3054"/>
    <cellStyle name="Good 8 2" xfId="3055"/>
    <cellStyle name="Good 9" xfId="3056"/>
    <cellStyle name="Heading 1 10" xfId="3057"/>
    <cellStyle name="Heading 1 11" xfId="3058"/>
    <cellStyle name="Heading 1 12" xfId="3059"/>
    <cellStyle name="Heading 1 12 2" xfId="3060"/>
    <cellStyle name="Heading 1 12 2 2" xfId="3061"/>
    <cellStyle name="Heading 1 12 3" xfId="3062"/>
    <cellStyle name="Heading 1 12 3 2" xfId="3063"/>
    <cellStyle name="Heading 1 12 4" xfId="3064"/>
    <cellStyle name="Heading 1 12 4 2" xfId="3065"/>
    <cellStyle name="Heading 1 12 5" xfId="3066"/>
    <cellStyle name="Heading 1 12 6" xfId="3067"/>
    <cellStyle name="Heading 1 12 6 2" xfId="3068"/>
    <cellStyle name="Heading 1 13" xfId="3069"/>
    <cellStyle name="Heading 1 13 2" xfId="3070"/>
    <cellStyle name="Heading 1 13 3" xfId="3071"/>
    <cellStyle name="Heading 1 13 3 2" xfId="3072"/>
    <cellStyle name="Heading 1 13 4" xfId="3073"/>
    <cellStyle name="Heading 1 13 4 2" xfId="3074"/>
    <cellStyle name="Heading 1 14" xfId="3075"/>
    <cellStyle name="Heading 1 14 2" xfId="3076"/>
    <cellStyle name="Heading 1 14 3" xfId="3077"/>
    <cellStyle name="Heading 1 15" xfId="3078"/>
    <cellStyle name="Heading 1 16" xfId="3079"/>
    <cellStyle name="Heading 1 17" xfId="3080"/>
    <cellStyle name="Heading 1 18" xfId="3081"/>
    <cellStyle name="Heading 1 19" xfId="3082"/>
    <cellStyle name="Heading 1 2" xfId="3083"/>
    <cellStyle name="Heading 1 2 10" xfId="3084"/>
    <cellStyle name="Heading 1 2 2" xfId="3085"/>
    <cellStyle name="Heading 1 2 3" xfId="3086"/>
    <cellStyle name="Heading 1 2 3 2" xfId="3087"/>
    <cellStyle name="Heading 1 2 3 2 2" xfId="3088"/>
    <cellStyle name="Heading 1 2 3 2 3" xfId="3089"/>
    <cellStyle name="Heading 1 2 3 2 4" xfId="3090"/>
    <cellStyle name="Heading 1 2 3 3" xfId="3091"/>
    <cellStyle name="Heading 1 2 3 4" xfId="3092"/>
    <cellStyle name="Heading 1 2 4" xfId="3093"/>
    <cellStyle name="Heading 1 2 4 2" xfId="3094"/>
    <cellStyle name="Heading 1 2 4 3" xfId="3095"/>
    <cellStyle name="Heading 1 2 4 4" xfId="3096"/>
    <cellStyle name="Heading 1 2 5" xfId="3097"/>
    <cellStyle name="Heading 1 2 6" xfId="3098"/>
    <cellStyle name="Heading 1 2 6 2" xfId="3099"/>
    <cellStyle name="Heading 1 2 7" xfId="3100"/>
    <cellStyle name="Heading 1 2 7 2" xfId="3101"/>
    <cellStyle name="Heading 1 2 8" xfId="3102"/>
    <cellStyle name="Heading 1 2 9" xfId="3103"/>
    <cellStyle name="Heading 1 20" xfId="3104"/>
    <cellStyle name="Heading 1 20 2" xfId="3105"/>
    <cellStyle name="Heading 1 21" xfId="3106"/>
    <cellStyle name="Heading 1 21 2" xfId="3107"/>
    <cellStyle name="Heading 1 22" xfId="3108"/>
    <cellStyle name="Heading 1 23" xfId="3109"/>
    <cellStyle name="Heading 1 24" xfId="3110"/>
    <cellStyle name="Heading 1 25" xfId="3111"/>
    <cellStyle name="Heading 1 26" xfId="3112"/>
    <cellStyle name="Heading 1 27" xfId="3113"/>
    <cellStyle name="Heading 1 3" xfId="3114"/>
    <cellStyle name="Heading 1 3 2" xfId="3115"/>
    <cellStyle name="Heading 1 3 2 2" xfId="3116"/>
    <cellStyle name="Heading 1 3 2 2 2" xfId="3117"/>
    <cellStyle name="Heading 1 3 2 2 3" xfId="3118"/>
    <cellStyle name="Heading 1 3 2 2 4" xfId="3119"/>
    <cellStyle name="Heading 1 3 2 3" xfId="3120"/>
    <cellStyle name="Heading 1 3 2 4" xfId="3121"/>
    <cellStyle name="Heading 1 3 3" xfId="3122"/>
    <cellStyle name="Heading 1 3 3 2" xfId="3123"/>
    <cellStyle name="Heading 1 3 3 2 2" xfId="3124"/>
    <cellStyle name="Heading 1 3 3 2 3" xfId="3125"/>
    <cellStyle name="Heading 1 3 3 2 4" xfId="3126"/>
    <cellStyle name="Heading 1 3 3 2 4 2" xfId="3127"/>
    <cellStyle name="Heading 1 3 3 2 4 3" xfId="3128"/>
    <cellStyle name="Heading 1 3 3 2 4 3 2" xfId="3129"/>
    <cellStyle name="Heading 1 3 3 2 5" xfId="3130"/>
    <cellStyle name="Heading 1 3 3 2 5 2" xfId="3131"/>
    <cellStyle name="Heading 1 3 3 3" xfId="3132"/>
    <cellStyle name="Heading 1 3 3 3 2" xfId="3133"/>
    <cellStyle name="Heading 1 3 3 3 3" xfId="3134"/>
    <cellStyle name="Heading 1 3 3 3 4" xfId="3135"/>
    <cellStyle name="Heading 1 3 3 3 4 2" xfId="3136"/>
    <cellStyle name="Heading 1 3 3 4" xfId="3137"/>
    <cellStyle name="Heading 1 3 3 4 2" xfId="3138"/>
    <cellStyle name="Heading 1 3 3 5" xfId="3139"/>
    <cellStyle name="Heading 1 3 3 6" xfId="3140"/>
    <cellStyle name="Heading 1 3 3 6 2" xfId="3141"/>
    <cellStyle name="Heading 1 3 4" xfId="3142"/>
    <cellStyle name="Heading 1 3 4 2" xfId="3143"/>
    <cellStyle name="Heading 1 3 4 3" xfId="3144"/>
    <cellStyle name="Heading 1 3 4 4" xfId="3145"/>
    <cellStyle name="Heading 1 3 4 4 2" xfId="3146"/>
    <cellStyle name="Heading 1 3 4 4 3" xfId="3147"/>
    <cellStyle name="Heading 1 3 4 4 3 2" xfId="3148"/>
    <cellStyle name="Heading 1 3 4 5" xfId="3149"/>
    <cellStyle name="Heading 1 3 4 5 2" xfId="3150"/>
    <cellStyle name="Heading 1 3 5" xfId="3151"/>
    <cellStyle name="Heading 1 3 5 2" xfId="3152"/>
    <cellStyle name="Heading 1 3 5 3" xfId="3153"/>
    <cellStyle name="Heading 1 3 5 4" xfId="3154"/>
    <cellStyle name="Heading 1 3 5 4 2" xfId="3155"/>
    <cellStyle name="Heading 1 3 6" xfId="3156"/>
    <cellStyle name="Heading 1 3 6 2" xfId="3157"/>
    <cellStyle name="Heading 1 3 7" xfId="3158"/>
    <cellStyle name="Heading 1 3 8" xfId="3159"/>
    <cellStyle name="Heading 1 3 8 2" xfId="3160"/>
    <cellStyle name="Heading 1 3 9" xfId="3161"/>
    <cellStyle name="Heading 1 4" xfId="3162"/>
    <cellStyle name="Heading 1 4 2" xfId="3163"/>
    <cellStyle name="Heading 1 5" xfId="3164"/>
    <cellStyle name="Heading 1 5 2" xfId="3165"/>
    <cellStyle name="Heading 1 6" xfId="3166"/>
    <cellStyle name="Heading 1 6 2" xfId="3167"/>
    <cellStyle name="Heading 1 7" xfId="3168"/>
    <cellStyle name="Heading 1 7 2" xfId="3169"/>
    <cellStyle name="Heading 1 8" xfId="3170"/>
    <cellStyle name="Heading 1 8 2" xfId="3171"/>
    <cellStyle name="Heading 1 9" xfId="3172"/>
    <cellStyle name="Heading 2 10" xfId="3173"/>
    <cellStyle name="Heading 2 11" xfId="3174"/>
    <cellStyle name="Heading 2 12" xfId="3175"/>
    <cellStyle name="Heading 2 12 2" xfId="3176"/>
    <cellStyle name="Heading 2 12 2 2" xfId="3177"/>
    <cellStyle name="Heading 2 12 3" xfId="3178"/>
    <cellStyle name="Heading 2 12 3 2" xfId="3179"/>
    <cellStyle name="Heading 2 12 4" xfId="3180"/>
    <cellStyle name="Heading 2 12 4 2" xfId="3181"/>
    <cellStyle name="Heading 2 12 5" xfId="3182"/>
    <cellStyle name="Heading 2 12 6" xfId="3183"/>
    <cellStyle name="Heading 2 12 6 2" xfId="3184"/>
    <cellStyle name="Heading 2 13" xfId="3185"/>
    <cellStyle name="Heading 2 13 2" xfId="3186"/>
    <cellStyle name="Heading 2 13 3" xfId="3187"/>
    <cellStyle name="Heading 2 13 3 2" xfId="3188"/>
    <cellStyle name="Heading 2 13 4" xfId="3189"/>
    <cellStyle name="Heading 2 13 4 2" xfId="3190"/>
    <cellStyle name="Heading 2 14" xfId="3191"/>
    <cellStyle name="Heading 2 14 2" xfId="3192"/>
    <cellStyle name="Heading 2 14 3" xfId="3193"/>
    <cellStyle name="Heading 2 15" xfId="3194"/>
    <cellStyle name="Heading 2 16" xfId="3195"/>
    <cellStyle name="Heading 2 17" xfId="3196"/>
    <cellStyle name="Heading 2 18" xfId="3197"/>
    <cellStyle name="Heading 2 19" xfId="3198"/>
    <cellStyle name="Heading 2 2" xfId="3199"/>
    <cellStyle name="Heading 2 2 10" xfId="3200"/>
    <cellStyle name="Heading 2 2 2" xfId="3201"/>
    <cellStyle name="Heading 2 2 3" xfId="3202"/>
    <cellStyle name="Heading 2 2 3 2" xfId="3203"/>
    <cellStyle name="Heading 2 2 3 2 2" xfId="3204"/>
    <cellStyle name="Heading 2 2 3 2 3" xfId="3205"/>
    <cellStyle name="Heading 2 2 3 2 4" xfId="3206"/>
    <cellStyle name="Heading 2 2 3 3" xfId="3207"/>
    <cellStyle name="Heading 2 2 3 4" xfId="3208"/>
    <cellStyle name="Heading 2 2 4" xfId="3209"/>
    <cellStyle name="Heading 2 2 4 2" xfId="3210"/>
    <cellStyle name="Heading 2 2 4 3" xfId="3211"/>
    <cellStyle name="Heading 2 2 4 4" xfId="3212"/>
    <cellStyle name="Heading 2 2 5" xfId="3213"/>
    <cellStyle name="Heading 2 2 6" xfId="3214"/>
    <cellStyle name="Heading 2 2 6 2" xfId="3215"/>
    <cellStyle name="Heading 2 2 7" xfId="3216"/>
    <cellStyle name="Heading 2 2 7 2" xfId="3217"/>
    <cellStyle name="Heading 2 2 8" xfId="3218"/>
    <cellStyle name="Heading 2 2 9" xfId="3219"/>
    <cellStyle name="Heading 2 20" xfId="3220"/>
    <cellStyle name="Heading 2 20 2" xfId="3221"/>
    <cellStyle name="Heading 2 21" xfId="3222"/>
    <cellStyle name="Heading 2 21 2" xfId="3223"/>
    <cellStyle name="Heading 2 22" xfId="3224"/>
    <cellStyle name="Heading 2 23" xfId="3225"/>
    <cellStyle name="Heading 2 24" xfId="3226"/>
    <cellStyle name="Heading 2 25" xfId="3227"/>
    <cellStyle name="Heading 2 26" xfId="3228"/>
    <cellStyle name="Heading 2 27" xfId="3229"/>
    <cellStyle name="Heading 2 3" xfId="3230"/>
    <cellStyle name="Heading 2 3 2" xfId="3231"/>
    <cellStyle name="Heading 2 3 2 2" xfId="3232"/>
    <cellStyle name="Heading 2 3 2 2 2" xfId="3233"/>
    <cellStyle name="Heading 2 3 2 2 3" xfId="3234"/>
    <cellStyle name="Heading 2 3 2 2 4" xfId="3235"/>
    <cellStyle name="Heading 2 3 2 3" xfId="3236"/>
    <cellStyle name="Heading 2 3 2 4" xfId="3237"/>
    <cellStyle name="Heading 2 3 3" xfId="3238"/>
    <cellStyle name="Heading 2 3 3 2" xfId="3239"/>
    <cellStyle name="Heading 2 3 3 2 2" xfId="3240"/>
    <cellStyle name="Heading 2 3 3 2 3" xfId="3241"/>
    <cellStyle name="Heading 2 3 3 2 4" xfId="3242"/>
    <cellStyle name="Heading 2 3 3 2 4 2" xfId="3243"/>
    <cellStyle name="Heading 2 3 3 2 4 3" xfId="3244"/>
    <cellStyle name="Heading 2 3 3 2 4 3 2" xfId="3245"/>
    <cellStyle name="Heading 2 3 3 2 5" xfId="3246"/>
    <cellStyle name="Heading 2 3 3 2 5 2" xfId="3247"/>
    <cellStyle name="Heading 2 3 3 3" xfId="3248"/>
    <cellStyle name="Heading 2 3 3 3 2" xfId="3249"/>
    <cellStyle name="Heading 2 3 3 3 3" xfId="3250"/>
    <cellStyle name="Heading 2 3 3 3 4" xfId="3251"/>
    <cellStyle name="Heading 2 3 3 3 4 2" xfId="3252"/>
    <cellStyle name="Heading 2 3 3 4" xfId="3253"/>
    <cellStyle name="Heading 2 3 3 4 2" xfId="3254"/>
    <cellStyle name="Heading 2 3 3 5" xfId="3255"/>
    <cellStyle name="Heading 2 3 3 6" xfId="3256"/>
    <cellStyle name="Heading 2 3 3 6 2" xfId="3257"/>
    <cellStyle name="Heading 2 3 4" xfId="3258"/>
    <cellStyle name="Heading 2 3 4 2" xfId="3259"/>
    <cellStyle name="Heading 2 3 4 3" xfId="3260"/>
    <cellStyle name="Heading 2 3 4 4" xfId="3261"/>
    <cellStyle name="Heading 2 3 4 4 2" xfId="3262"/>
    <cellStyle name="Heading 2 3 4 4 3" xfId="3263"/>
    <cellStyle name="Heading 2 3 4 4 3 2" xfId="3264"/>
    <cellStyle name="Heading 2 3 4 5" xfId="3265"/>
    <cellStyle name="Heading 2 3 4 5 2" xfId="3266"/>
    <cellStyle name="Heading 2 3 5" xfId="3267"/>
    <cellStyle name="Heading 2 3 5 2" xfId="3268"/>
    <cellStyle name="Heading 2 3 5 3" xfId="3269"/>
    <cellStyle name="Heading 2 3 5 4" xfId="3270"/>
    <cellStyle name="Heading 2 3 5 4 2" xfId="3271"/>
    <cellStyle name="Heading 2 3 6" xfId="3272"/>
    <cellStyle name="Heading 2 3 6 2" xfId="3273"/>
    <cellStyle name="Heading 2 3 7" xfId="3274"/>
    <cellStyle name="Heading 2 3 8" xfId="3275"/>
    <cellStyle name="Heading 2 3 8 2" xfId="3276"/>
    <cellStyle name="Heading 2 3 9" xfId="3277"/>
    <cellStyle name="Heading 2 4" xfId="3278"/>
    <cellStyle name="Heading 2 4 2" xfId="3279"/>
    <cellStyle name="Heading 2 5" xfId="3280"/>
    <cellStyle name="Heading 2 5 2" xfId="3281"/>
    <cellStyle name="Heading 2 6" xfId="3282"/>
    <cellStyle name="Heading 2 6 2" xfId="3283"/>
    <cellStyle name="Heading 2 7" xfId="3284"/>
    <cellStyle name="Heading 2 7 2" xfId="3285"/>
    <cellStyle name="Heading 2 8" xfId="3286"/>
    <cellStyle name="Heading 2 8 2" xfId="3287"/>
    <cellStyle name="Heading 2 9" xfId="3288"/>
    <cellStyle name="Heading 3 10" xfId="3289"/>
    <cellStyle name="Heading 3 11" xfId="3290"/>
    <cellStyle name="Heading 3 12" xfId="3291"/>
    <cellStyle name="Heading 3 12 2" xfId="3292"/>
    <cellStyle name="Heading 3 12 2 2" xfId="3293"/>
    <cellStyle name="Heading 3 12 3" xfId="3294"/>
    <cellStyle name="Heading 3 12 3 2" xfId="3295"/>
    <cellStyle name="Heading 3 12 4" xfId="3296"/>
    <cellStyle name="Heading 3 12 4 2" xfId="3297"/>
    <cellStyle name="Heading 3 12 5" xfId="3298"/>
    <cellStyle name="Heading 3 12 6" xfId="3299"/>
    <cellStyle name="Heading 3 12 6 2" xfId="3300"/>
    <cellStyle name="Heading 3 13" xfId="3301"/>
    <cellStyle name="Heading 3 13 2" xfId="3302"/>
    <cellStyle name="Heading 3 13 3" xfId="3303"/>
    <cellStyle name="Heading 3 13 3 2" xfId="3304"/>
    <cellStyle name="Heading 3 13 4" xfId="3305"/>
    <cellStyle name="Heading 3 13 4 2" xfId="3306"/>
    <cellStyle name="Heading 3 14" xfId="3307"/>
    <cellStyle name="Heading 3 14 2" xfId="3308"/>
    <cellStyle name="Heading 3 14 3" xfId="3309"/>
    <cellStyle name="Heading 3 15" xfId="3310"/>
    <cellStyle name="Heading 3 16" xfId="3311"/>
    <cellStyle name="Heading 3 17" xfId="3312"/>
    <cellStyle name="Heading 3 18" xfId="3313"/>
    <cellStyle name="Heading 3 19" xfId="3314"/>
    <cellStyle name="Heading 3 2" xfId="3315"/>
    <cellStyle name="Heading 3 2 10" xfId="3316"/>
    <cellStyle name="Heading 3 2 2" xfId="3317"/>
    <cellStyle name="Heading 3 2 3" xfId="3318"/>
    <cellStyle name="Heading 3 2 3 2" xfId="3319"/>
    <cellStyle name="Heading 3 2 3 2 2" xfId="3320"/>
    <cellStyle name="Heading 3 2 3 2 3" xfId="3321"/>
    <cellStyle name="Heading 3 2 3 2 4" xfId="3322"/>
    <cellStyle name="Heading 3 2 3 3" xfId="3323"/>
    <cellStyle name="Heading 3 2 3 4" xfId="3324"/>
    <cellStyle name="Heading 3 2 4" xfId="3325"/>
    <cellStyle name="Heading 3 2 4 2" xfId="3326"/>
    <cellStyle name="Heading 3 2 4 3" xfId="3327"/>
    <cellStyle name="Heading 3 2 4 4" xfId="3328"/>
    <cellStyle name="Heading 3 2 5" xfId="3329"/>
    <cellStyle name="Heading 3 2 6" xfId="3330"/>
    <cellStyle name="Heading 3 2 6 2" xfId="3331"/>
    <cellStyle name="Heading 3 2 7" xfId="3332"/>
    <cellStyle name="Heading 3 2 7 2" xfId="3333"/>
    <cellStyle name="Heading 3 2 8" xfId="3334"/>
    <cellStyle name="Heading 3 2 9" xfId="3335"/>
    <cellStyle name="Heading 3 20" xfId="3336"/>
    <cellStyle name="Heading 3 20 2" xfId="3337"/>
    <cellStyle name="Heading 3 21" xfId="3338"/>
    <cellStyle name="Heading 3 21 2" xfId="3339"/>
    <cellStyle name="Heading 3 22" xfId="3340"/>
    <cellStyle name="Heading 3 23" xfId="3341"/>
    <cellStyle name="Heading 3 24" xfId="3342"/>
    <cellStyle name="Heading 3 25" xfId="3343"/>
    <cellStyle name="Heading 3 26" xfId="3344"/>
    <cellStyle name="Heading 3 27" xfId="3345"/>
    <cellStyle name="Heading 3 28" xfId="3346"/>
    <cellStyle name="Heading 3 3" xfId="3347"/>
    <cellStyle name="Heading 3 3 2" xfId="3348"/>
    <cellStyle name="Heading 3 3 2 2" xfId="3349"/>
    <cellStyle name="Heading 3 3 2 2 2" xfId="3350"/>
    <cellStyle name="Heading 3 3 2 2 3" xfId="3351"/>
    <cellStyle name="Heading 3 3 2 2 4" xfId="3352"/>
    <cellStyle name="Heading 3 3 2 3" xfId="3353"/>
    <cellStyle name="Heading 3 3 2 4" xfId="3354"/>
    <cellStyle name="Heading 3 3 3" xfId="3355"/>
    <cellStyle name="Heading 3 3 3 2" xfId="3356"/>
    <cellStyle name="Heading 3 3 3 2 2" xfId="3357"/>
    <cellStyle name="Heading 3 3 3 2 3" xfId="3358"/>
    <cellStyle name="Heading 3 3 3 2 4" xfId="3359"/>
    <cellStyle name="Heading 3 3 3 2 4 2" xfId="3360"/>
    <cellStyle name="Heading 3 3 3 2 4 3" xfId="3361"/>
    <cellStyle name="Heading 3 3 3 2 4 3 2" xfId="3362"/>
    <cellStyle name="Heading 3 3 3 2 5" xfId="3363"/>
    <cellStyle name="Heading 3 3 3 2 5 2" xfId="3364"/>
    <cellStyle name="Heading 3 3 3 3" xfId="3365"/>
    <cellStyle name="Heading 3 3 3 3 2" xfId="3366"/>
    <cellStyle name="Heading 3 3 3 3 3" xfId="3367"/>
    <cellStyle name="Heading 3 3 3 3 4" xfId="3368"/>
    <cellStyle name="Heading 3 3 3 3 4 2" xfId="3369"/>
    <cellStyle name="Heading 3 3 3 4" xfId="3370"/>
    <cellStyle name="Heading 3 3 3 4 2" xfId="3371"/>
    <cellStyle name="Heading 3 3 3 5" xfId="3372"/>
    <cellStyle name="Heading 3 3 3 6" xfId="3373"/>
    <cellStyle name="Heading 3 3 3 6 2" xfId="3374"/>
    <cellStyle name="Heading 3 3 4" xfId="3375"/>
    <cellStyle name="Heading 3 3 4 2" xfId="3376"/>
    <cellStyle name="Heading 3 3 4 3" xfId="3377"/>
    <cellStyle name="Heading 3 3 4 4" xfId="3378"/>
    <cellStyle name="Heading 3 3 4 4 2" xfId="3379"/>
    <cellStyle name="Heading 3 3 4 4 3" xfId="3380"/>
    <cellStyle name="Heading 3 3 4 4 3 2" xfId="3381"/>
    <cellStyle name="Heading 3 3 4 5" xfId="3382"/>
    <cellStyle name="Heading 3 3 4 5 2" xfId="3383"/>
    <cellStyle name="Heading 3 3 5" xfId="3384"/>
    <cellStyle name="Heading 3 3 5 2" xfId="3385"/>
    <cellStyle name="Heading 3 3 5 3" xfId="3386"/>
    <cellStyle name="Heading 3 3 5 4" xfId="3387"/>
    <cellStyle name="Heading 3 3 5 4 2" xfId="3388"/>
    <cellStyle name="Heading 3 3 6" xfId="3389"/>
    <cellStyle name="Heading 3 3 6 2" xfId="3390"/>
    <cellStyle name="Heading 3 3 7" xfId="3391"/>
    <cellStyle name="Heading 3 3 8" xfId="3392"/>
    <cellStyle name="Heading 3 3 8 2" xfId="3393"/>
    <cellStyle name="Heading 3 3 9" xfId="3394"/>
    <cellStyle name="Heading 3 4" xfId="3395"/>
    <cellStyle name="Heading 3 4 2" xfId="3396"/>
    <cellStyle name="Heading 3 5" xfId="3397"/>
    <cellStyle name="Heading 3 5 2" xfId="3398"/>
    <cellStyle name="Heading 3 6" xfId="3399"/>
    <cellStyle name="Heading 3 6 2" xfId="3400"/>
    <cellStyle name="Heading 3 7" xfId="3401"/>
    <cellStyle name="Heading 3 7 2" xfId="3402"/>
    <cellStyle name="Heading 3 8" xfId="3403"/>
    <cellStyle name="Heading 3 8 2" xfId="3404"/>
    <cellStyle name="Heading 3 9" xfId="3405"/>
    <cellStyle name="Heading 4 10" xfId="3406"/>
    <cellStyle name="Heading 4 11" xfId="3407"/>
    <cellStyle name="Heading 4 12" xfId="3408"/>
    <cellStyle name="Heading 4 12 2" xfId="3409"/>
    <cellStyle name="Heading 4 12 2 2" xfId="3410"/>
    <cellStyle name="Heading 4 12 3" xfId="3411"/>
    <cellStyle name="Heading 4 12 3 2" xfId="3412"/>
    <cellStyle name="Heading 4 12 4" xfId="3413"/>
    <cellStyle name="Heading 4 12 4 2" xfId="3414"/>
    <cellStyle name="Heading 4 12 5" xfId="3415"/>
    <cellStyle name="Heading 4 12 6" xfId="3416"/>
    <cellStyle name="Heading 4 12 6 2" xfId="3417"/>
    <cellStyle name="Heading 4 13" xfId="3418"/>
    <cellStyle name="Heading 4 13 2" xfId="3419"/>
    <cellStyle name="Heading 4 13 3" xfId="3420"/>
    <cellStyle name="Heading 4 13 3 2" xfId="3421"/>
    <cellStyle name="Heading 4 13 4" xfId="3422"/>
    <cellStyle name="Heading 4 13 4 2" xfId="3423"/>
    <cellStyle name="Heading 4 14" xfId="3424"/>
    <cellStyle name="Heading 4 14 2" xfId="3425"/>
    <cellStyle name="Heading 4 14 3" xfId="3426"/>
    <cellStyle name="Heading 4 15" xfId="3427"/>
    <cellStyle name="Heading 4 16" xfId="3428"/>
    <cellStyle name="Heading 4 17" xfId="3429"/>
    <cellStyle name="Heading 4 18" xfId="3430"/>
    <cellStyle name="Heading 4 19" xfId="3431"/>
    <cellStyle name="Heading 4 2" xfId="3432"/>
    <cellStyle name="Heading 4 2 10" xfId="3433"/>
    <cellStyle name="Heading 4 2 2" xfId="3434"/>
    <cellStyle name="Heading 4 2 3" xfId="3435"/>
    <cellStyle name="Heading 4 2 3 2" xfId="3436"/>
    <cellStyle name="Heading 4 2 3 2 2" xfId="3437"/>
    <cellStyle name="Heading 4 2 3 2 3" xfId="3438"/>
    <cellStyle name="Heading 4 2 3 2 4" xfId="3439"/>
    <cellStyle name="Heading 4 2 3 3" xfId="3440"/>
    <cellStyle name="Heading 4 2 3 4" xfId="3441"/>
    <cellStyle name="Heading 4 2 4" xfId="3442"/>
    <cellStyle name="Heading 4 2 4 2" xfId="3443"/>
    <cellStyle name="Heading 4 2 4 3" xfId="3444"/>
    <cellStyle name="Heading 4 2 4 4" xfId="3445"/>
    <cellStyle name="Heading 4 2 5" xfId="3446"/>
    <cellStyle name="Heading 4 2 6" xfId="3447"/>
    <cellStyle name="Heading 4 2 6 2" xfId="3448"/>
    <cellStyle name="Heading 4 2 7" xfId="3449"/>
    <cellStyle name="Heading 4 2 7 2" xfId="3450"/>
    <cellStyle name="Heading 4 2 8" xfId="3451"/>
    <cellStyle name="Heading 4 2 9" xfId="3452"/>
    <cellStyle name="Heading 4 20" xfId="3453"/>
    <cellStyle name="Heading 4 20 2" xfId="3454"/>
    <cellStyle name="Heading 4 21" xfId="3455"/>
    <cellStyle name="Heading 4 21 2" xfId="3456"/>
    <cellStyle name="Heading 4 22" xfId="3457"/>
    <cellStyle name="Heading 4 23" xfId="3458"/>
    <cellStyle name="Heading 4 24" xfId="3459"/>
    <cellStyle name="Heading 4 25" xfId="3460"/>
    <cellStyle name="Heading 4 26" xfId="3461"/>
    <cellStyle name="Heading 4 27" xfId="3462"/>
    <cellStyle name="Heading 4 3" xfId="3463"/>
    <cellStyle name="Heading 4 3 2" xfId="3464"/>
    <cellStyle name="Heading 4 3 2 2" xfId="3465"/>
    <cellStyle name="Heading 4 3 2 2 2" xfId="3466"/>
    <cellStyle name="Heading 4 3 2 2 3" xfId="3467"/>
    <cellStyle name="Heading 4 3 2 2 4" xfId="3468"/>
    <cellStyle name="Heading 4 3 2 3" xfId="3469"/>
    <cellStyle name="Heading 4 3 2 4" xfId="3470"/>
    <cellStyle name="Heading 4 3 3" xfId="3471"/>
    <cellStyle name="Heading 4 3 3 2" xfId="3472"/>
    <cellStyle name="Heading 4 3 3 2 2" xfId="3473"/>
    <cellStyle name="Heading 4 3 3 2 3" xfId="3474"/>
    <cellStyle name="Heading 4 3 3 2 4" xfId="3475"/>
    <cellStyle name="Heading 4 3 3 2 4 2" xfId="3476"/>
    <cellStyle name="Heading 4 3 3 2 4 3" xfId="3477"/>
    <cellStyle name="Heading 4 3 3 2 4 3 2" xfId="3478"/>
    <cellStyle name="Heading 4 3 3 2 5" xfId="3479"/>
    <cellStyle name="Heading 4 3 3 2 5 2" xfId="3480"/>
    <cellStyle name="Heading 4 3 3 3" xfId="3481"/>
    <cellStyle name="Heading 4 3 3 3 2" xfId="3482"/>
    <cellStyle name="Heading 4 3 3 3 3" xfId="3483"/>
    <cellStyle name="Heading 4 3 3 3 4" xfId="3484"/>
    <cellStyle name="Heading 4 3 3 3 4 2" xfId="3485"/>
    <cellStyle name="Heading 4 3 3 4" xfId="3486"/>
    <cellStyle name="Heading 4 3 3 4 2" xfId="3487"/>
    <cellStyle name="Heading 4 3 3 5" xfId="3488"/>
    <cellStyle name="Heading 4 3 3 6" xfId="3489"/>
    <cellStyle name="Heading 4 3 3 6 2" xfId="3490"/>
    <cellStyle name="Heading 4 3 4" xfId="3491"/>
    <cellStyle name="Heading 4 3 4 2" xfId="3492"/>
    <cellStyle name="Heading 4 3 4 3" xfId="3493"/>
    <cellStyle name="Heading 4 3 4 4" xfId="3494"/>
    <cellStyle name="Heading 4 3 4 4 2" xfId="3495"/>
    <cellStyle name="Heading 4 3 4 4 3" xfId="3496"/>
    <cellStyle name="Heading 4 3 4 4 3 2" xfId="3497"/>
    <cellStyle name="Heading 4 3 4 5" xfId="3498"/>
    <cellStyle name="Heading 4 3 4 5 2" xfId="3499"/>
    <cellStyle name="Heading 4 3 5" xfId="3500"/>
    <cellStyle name="Heading 4 3 5 2" xfId="3501"/>
    <cellStyle name="Heading 4 3 5 3" xfId="3502"/>
    <cellStyle name="Heading 4 3 5 4" xfId="3503"/>
    <cellStyle name="Heading 4 3 5 4 2" xfId="3504"/>
    <cellStyle name="Heading 4 3 6" xfId="3505"/>
    <cellStyle name="Heading 4 3 6 2" xfId="3506"/>
    <cellStyle name="Heading 4 3 7" xfId="3507"/>
    <cellStyle name="Heading 4 3 8" xfId="3508"/>
    <cellStyle name="Heading 4 3 8 2" xfId="3509"/>
    <cellStyle name="Heading 4 3 9" xfId="3510"/>
    <cellStyle name="Heading 4 4" xfId="3511"/>
    <cellStyle name="Heading 4 4 2" xfId="3512"/>
    <cellStyle name="Heading 4 5" xfId="3513"/>
    <cellStyle name="Heading 4 5 2" xfId="3514"/>
    <cellStyle name="Heading 4 6" xfId="3515"/>
    <cellStyle name="Heading 4 6 2" xfId="3516"/>
    <cellStyle name="Heading 4 7" xfId="3517"/>
    <cellStyle name="Heading 4 7 2" xfId="3518"/>
    <cellStyle name="Heading 4 8" xfId="3519"/>
    <cellStyle name="Heading 4 8 2" xfId="3520"/>
    <cellStyle name="Heading 4 9" xfId="3521"/>
    <cellStyle name="Hyperlink 2" xfId="3522"/>
    <cellStyle name="Hyperlink 2 2" xfId="3523"/>
    <cellStyle name="Hyperlink 3" xfId="3524"/>
    <cellStyle name="Hyperlink 3 2" xfId="3525"/>
    <cellStyle name="Hyperlink 4" xfId="3526"/>
    <cellStyle name="Input 10" xfId="3527"/>
    <cellStyle name="Input 11" xfId="3528"/>
    <cellStyle name="Input 12" xfId="3529"/>
    <cellStyle name="Input 13" xfId="3530"/>
    <cellStyle name="Input 13 2" xfId="3531"/>
    <cellStyle name="Input 14" xfId="3532"/>
    <cellStyle name="Input 14 2" xfId="3533"/>
    <cellStyle name="Input 14 3" xfId="3534"/>
    <cellStyle name="Input 15" xfId="3535"/>
    <cellStyle name="Input 16" xfId="3536"/>
    <cellStyle name="Input 17" xfId="3537"/>
    <cellStyle name="Input 18" xfId="3538"/>
    <cellStyle name="Input 19" xfId="3539"/>
    <cellStyle name="Input 2" xfId="3540"/>
    <cellStyle name="Input 2 10" xfId="3541"/>
    <cellStyle name="Input 2 2" xfId="3542"/>
    <cellStyle name="Input 2 2 2" xfId="3543"/>
    <cellStyle name="Input 2 2 2 2" xfId="3544"/>
    <cellStyle name="Input 2 3" xfId="3545"/>
    <cellStyle name="Input 2 3 2" xfId="3546"/>
    <cellStyle name="Input 2 3 2 2" xfId="3547"/>
    <cellStyle name="Input 2 3 2 3" xfId="3548"/>
    <cellStyle name="Input 2 3 2 4" xfId="3549"/>
    <cellStyle name="Input 2 3 3" xfId="3550"/>
    <cellStyle name="Input 2 3 4" xfId="3551"/>
    <cellStyle name="Input 2 4" xfId="3552"/>
    <cellStyle name="Input 2 4 2" xfId="3553"/>
    <cellStyle name="Input 2 4 3" xfId="3554"/>
    <cellStyle name="Input 2 4 4" xfId="3555"/>
    <cellStyle name="Input 2 5" xfId="3556"/>
    <cellStyle name="Input 2 6" xfId="3557"/>
    <cellStyle name="Input 2 6 2" xfId="3558"/>
    <cellStyle name="Input 2 7" xfId="3559"/>
    <cellStyle name="Input 2 8" xfId="3560"/>
    <cellStyle name="Input 2 9" xfId="3561"/>
    <cellStyle name="Input 20" xfId="3562"/>
    <cellStyle name="Input 20 2" xfId="3563"/>
    <cellStyle name="Input 21" xfId="3564"/>
    <cellStyle name="Input 22" xfId="3565"/>
    <cellStyle name="Input 23" xfId="3566"/>
    <cellStyle name="Input 24" xfId="3567"/>
    <cellStyle name="Input 25" xfId="3568"/>
    <cellStyle name="Input 26" xfId="3569"/>
    <cellStyle name="Input 27" xfId="3570"/>
    <cellStyle name="Input 28" xfId="3571"/>
    <cellStyle name="Input 3" xfId="3572"/>
    <cellStyle name="Input 3 2" xfId="3573"/>
    <cellStyle name="Input 3 2 2" xfId="3574"/>
    <cellStyle name="Input 3 2 2 2" xfId="3575"/>
    <cellStyle name="Input 3 2 2 3" xfId="3576"/>
    <cellStyle name="Input 3 2 2 4" xfId="3577"/>
    <cellStyle name="Input 3 2 3" xfId="3578"/>
    <cellStyle name="Input 3 2 4" xfId="3579"/>
    <cellStyle name="Input 3 3" xfId="3580"/>
    <cellStyle name="Input 3 3 2" xfId="3581"/>
    <cellStyle name="Input 3 3 2 2" xfId="3582"/>
    <cellStyle name="Input 3 3 2 3" xfId="3583"/>
    <cellStyle name="Input 3 3 2 4" xfId="3584"/>
    <cellStyle name="Input 3 3 3" xfId="3585"/>
    <cellStyle name="Input 3 3 4" xfId="3586"/>
    <cellStyle name="Input 3 4" xfId="3587"/>
    <cellStyle name="Input 3 4 2" xfId="3588"/>
    <cellStyle name="Input 3 4 3" xfId="3589"/>
    <cellStyle name="Input 3 4 4" xfId="3590"/>
    <cellStyle name="Input 3 5" xfId="3591"/>
    <cellStyle name="Input 3 6" xfId="3592"/>
    <cellStyle name="Input 3 7" xfId="3593"/>
    <cellStyle name="Input 4" xfId="3594"/>
    <cellStyle name="Input 4 2" xfId="3595"/>
    <cellStyle name="Input 4 2 2" xfId="3596"/>
    <cellStyle name="Input 4 3" xfId="3597"/>
    <cellStyle name="Input 5" xfId="3598"/>
    <cellStyle name="Input 5 2" xfId="3599"/>
    <cellStyle name="Input 5 2 2" xfId="3600"/>
    <cellStyle name="Input 5 3" xfId="3601"/>
    <cellStyle name="Input 6" xfId="3602"/>
    <cellStyle name="Input 6 2" xfId="3603"/>
    <cellStyle name="Input 6 2 2" xfId="3604"/>
    <cellStyle name="Input 6 3" xfId="3605"/>
    <cellStyle name="Input 7" xfId="3606"/>
    <cellStyle name="Input 7 2" xfId="3607"/>
    <cellStyle name="Input 8" xfId="3608"/>
    <cellStyle name="Input 8 2" xfId="3609"/>
    <cellStyle name="Input 9" xfId="3610"/>
    <cellStyle name="Input 9 2" xfId="3611"/>
    <cellStyle name="LineItemPrompt" xfId="3612"/>
    <cellStyle name="LineItemPrompt 2" xfId="3613"/>
    <cellStyle name="LineItemPrompt 3" xfId="3614"/>
    <cellStyle name="LineItemPrompt 4" xfId="3615"/>
    <cellStyle name="LineItemValue" xfId="3616"/>
    <cellStyle name="LineItemValue 2" xfId="3617"/>
    <cellStyle name="LineItemValue 2 2" xfId="3618"/>
    <cellStyle name="Linked Cell 10" xfId="3619"/>
    <cellStyle name="Linked Cell 11" xfId="3620"/>
    <cellStyle name="Linked Cell 12" xfId="3621"/>
    <cellStyle name="Linked Cell 12 2" xfId="3622"/>
    <cellStyle name="Linked Cell 12 2 2" xfId="3623"/>
    <cellStyle name="Linked Cell 12 3" xfId="3624"/>
    <cellStyle name="Linked Cell 12 3 2" xfId="3625"/>
    <cellStyle name="Linked Cell 12 4" xfId="3626"/>
    <cellStyle name="Linked Cell 12 4 2" xfId="3627"/>
    <cellStyle name="Linked Cell 12 5" xfId="3628"/>
    <cellStyle name="Linked Cell 12 6" xfId="3629"/>
    <cellStyle name="Linked Cell 12 6 2" xfId="3630"/>
    <cellStyle name="Linked Cell 13" xfId="3631"/>
    <cellStyle name="Linked Cell 13 2" xfId="3632"/>
    <cellStyle name="Linked Cell 13 3" xfId="3633"/>
    <cellStyle name="Linked Cell 13 3 2" xfId="3634"/>
    <cellStyle name="Linked Cell 13 4" xfId="3635"/>
    <cellStyle name="Linked Cell 13 4 2" xfId="3636"/>
    <cellStyle name="Linked Cell 14" xfId="3637"/>
    <cellStyle name="Linked Cell 14 2" xfId="3638"/>
    <cellStyle name="Linked Cell 14 3" xfId="3639"/>
    <cellStyle name="Linked Cell 15" xfId="3640"/>
    <cellStyle name="Linked Cell 16" xfId="3641"/>
    <cellStyle name="Linked Cell 17" xfId="3642"/>
    <cellStyle name="Linked Cell 18" xfId="3643"/>
    <cellStyle name="Linked Cell 19" xfId="3644"/>
    <cellStyle name="Linked Cell 2" xfId="3645"/>
    <cellStyle name="Linked Cell 2 10" xfId="3646"/>
    <cellStyle name="Linked Cell 2 2" xfId="3647"/>
    <cellStyle name="Linked Cell 2 3" xfId="3648"/>
    <cellStyle name="Linked Cell 2 3 2" xfId="3649"/>
    <cellStyle name="Linked Cell 2 3 2 2" xfId="3650"/>
    <cellStyle name="Linked Cell 2 3 2 3" xfId="3651"/>
    <cellStyle name="Linked Cell 2 3 2 4" xfId="3652"/>
    <cellStyle name="Linked Cell 2 3 3" xfId="3653"/>
    <cellStyle name="Linked Cell 2 3 4" xfId="3654"/>
    <cellStyle name="Linked Cell 2 4" xfId="3655"/>
    <cellStyle name="Linked Cell 2 4 2" xfId="3656"/>
    <cellStyle name="Linked Cell 2 4 3" xfId="3657"/>
    <cellStyle name="Linked Cell 2 4 4" xfId="3658"/>
    <cellStyle name="Linked Cell 2 5" xfId="3659"/>
    <cellStyle name="Linked Cell 2 6" xfId="3660"/>
    <cellStyle name="Linked Cell 2 6 2" xfId="3661"/>
    <cellStyle name="Linked Cell 2 7" xfId="3662"/>
    <cellStyle name="Linked Cell 2 7 2" xfId="3663"/>
    <cellStyle name="Linked Cell 2 8" xfId="3664"/>
    <cellStyle name="Linked Cell 2 9" xfId="3665"/>
    <cellStyle name="Linked Cell 20" xfId="3666"/>
    <cellStyle name="Linked Cell 20 2" xfId="3667"/>
    <cellStyle name="Linked Cell 21" xfId="3668"/>
    <cellStyle name="Linked Cell 21 2" xfId="3669"/>
    <cellStyle name="Linked Cell 22" xfId="3670"/>
    <cellStyle name="Linked Cell 23" xfId="3671"/>
    <cellStyle name="Linked Cell 24" xfId="3672"/>
    <cellStyle name="Linked Cell 25" xfId="3673"/>
    <cellStyle name="Linked Cell 26" xfId="3674"/>
    <cellStyle name="Linked Cell 27" xfId="3675"/>
    <cellStyle name="Linked Cell 3" xfId="3676"/>
    <cellStyle name="Linked Cell 3 2" xfId="3677"/>
    <cellStyle name="Linked Cell 3 2 2" xfId="3678"/>
    <cellStyle name="Linked Cell 3 2 2 2" xfId="3679"/>
    <cellStyle name="Linked Cell 3 2 2 3" xfId="3680"/>
    <cellStyle name="Linked Cell 3 2 2 4" xfId="3681"/>
    <cellStyle name="Linked Cell 3 2 3" xfId="3682"/>
    <cellStyle name="Linked Cell 3 2 4" xfId="3683"/>
    <cellStyle name="Linked Cell 3 3" xfId="3684"/>
    <cellStyle name="Linked Cell 3 3 2" xfId="3685"/>
    <cellStyle name="Linked Cell 3 3 2 2" xfId="3686"/>
    <cellStyle name="Linked Cell 3 3 2 3" xfId="3687"/>
    <cellStyle name="Linked Cell 3 3 2 4" xfId="3688"/>
    <cellStyle name="Linked Cell 3 3 2 4 2" xfId="3689"/>
    <cellStyle name="Linked Cell 3 3 2 4 3" xfId="3690"/>
    <cellStyle name="Linked Cell 3 3 2 4 3 2" xfId="3691"/>
    <cellStyle name="Linked Cell 3 3 2 5" xfId="3692"/>
    <cellStyle name="Linked Cell 3 3 2 5 2" xfId="3693"/>
    <cellStyle name="Linked Cell 3 3 3" xfId="3694"/>
    <cellStyle name="Linked Cell 3 3 3 2" xfId="3695"/>
    <cellStyle name="Linked Cell 3 3 3 3" xfId="3696"/>
    <cellStyle name="Linked Cell 3 3 3 4" xfId="3697"/>
    <cellStyle name="Linked Cell 3 3 3 4 2" xfId="3698"/>
    <cellStyle name="Linked Cell 3 3 4" xfId="3699"/>
    <cellStyle name="Linked Cell 3 3 4 2" xfId="3700"/>
    <cellStyle name="Linked Cell 3 3 5" xfId="3701"/>
    <cellStyle name="Linked Cell 3 3 6" xfId="3702"/>
    <cellStyle name="Linked Cell 3 3 6 2" xfId="3703"/>
    <cellStyle name="Linked Cell 3 4" xfId="3704"/>
    <cellStyle name="Linked Cell 3 4 2" xfId="3705"/>
    <cellStyle name="Linked Cell 3 4 3" xfId="3706"/>
    <cellStyle name="Linked Cell 3 4 4" xfId="3707"/>
    <cellStyle name="Linked Cell 3 4 4 2" xfId="3708"/>
    <cellStyle name="Linked Cell 3 4 4 3" xfId="3709"/>
    <cellStyle name="Linked Cell 3 4 4 3 2" xfId="3710"/>
    <cellStyle name="Linked Cell 3 4 5" xfId="3711"/>
    <cellStyle name="Linked Cell 3 4 5 2" xfId="3712"/>
    <cellStyle name="Linked Cell 3 5" xfId="3713"/>
    <cellStyle name="Linked Cell 3 5 2" xfId="3714"/>
    <cellStyle name="Linked Cell 3 5 3" xfId="3715"/>
    <cellStyle name="Linked Cell 3 5 4" xfId="3716"/>
    <cellStyle name="Linked Cell 3 5 4 2" xfId="3717"/>
    <cellStyle name="Linked Cell 3 6" xfId="3718"/>
    <cellStyle name="Linked Cell 3 6 2" xfId="3719"/>
    <cellStyle name="Linked Cell 3 7" xfId="3720"/>
    <cellStyle name="Linked Cell 3 8" xfId="3721"/>
    <cellStyle name="Linked Cell 3 8 2" xfId="3722"/>
    <cellStyle name="Linked Cell 3 9" xfId="3723"/>
    <cellStyle name="Linked Cell 4" xfId="3724"/>
    <cellStyle name="Linked Cell 4 2" xfId="3725"/>
    <cellStyle name="Linked Cell 5" xfId="3726"/>
    <cellStyle name="Linked Cell 5 2" xfId="3727"/>
    <cellStyle name="Linked Cell 6" xfId="3728"/>
    <cellStyle name="Linked Cell 6 2" xfId="3729"/>
    <cellStyle name="Linked Cell 7" xfId="3730"/>
    <cellStyle name="Linked Cell 7 2" xfId="3731"/>
    <cellStyle name="Linked Cell 8" xfId="3732"/>
    <cellStyle name="Linked Cell 8 2" xfId="3733"/>
    <cellStyle name="Linked Cell 9" xfId="3734"/>
    <cellStyle name="Neutral 10" xfId="3735"/>
    <cellStyle name="Neutral 11" xfId="3736"/>
    <cellStyle name="Neutral 12" xfId="3737"/>
    <cellStyle name="Neutral 13" xfId="3738"/>
    <cellStyle name="Neutral 13 2" xfId="3739"/>
    <cellStyle name="Neutral 14" xfId="3740"/>
    <cellStyle name="Neutral 14 2" xfId="3741"/>
    <cellStyle name="Neutral 14 3" xfId="3742"/>
    <cellStyle name="Neutral 15" xfId="3743"/>
    <cellStyle name="Neutral 16" xfId="3744"/>
    <cellStyle name="Neutral 17" xfId="3745"/>
    <cellStyle name="Neutral 18" xfId="3746"/>
    <cellStyle name="Neutral 19" xfId="3747"/>
    <cellStyle name="Neutral 2" xfId="3748"/>
    <cellStyle name="Neutral 2 10" xfId="3749"/>
    <cellStyle name="Neutral 2 2" xfId="3750"/>
    <cellStyle name="Neutral 2 3" xfId="3751"/>
    <cellStyle name="Neutral 2 3 2" xfId="3752"/>
    <cellStyle name="Neutral 2 3 2 2" xfId="3753"/>
    <cellStyle name="Neutral 2 3 2 3" xfId="3754"/>
    <cellStyle name="Neutral 2 3 2 4" xfId="3755"/>
    <cellStyle name="Neutral 2 3 3" xfId="3756"/>
    <cellStyle name="Neutral 2 3 4" xfId="3757"/>
    <cellStyle name="Neutral 2 4" xfId="3758"/>
    <cellStyle name="Neutral 2 4 2" xfId="3759"/>
    <cellStyle name="Neutral 2 4 3" xfId="3760"/>
    <cellStyle name="Neutral 2 4 4" xfId="3761"/>
    <cellStyle name="Neutral 2 5" xfId="3762"/>
    <cellStyle name="Neutral 2 6" xfId="3763"/>
    <cellStyle name="Neutral 2 6 2" xfId="3764"/>
    <cellStyle name="Neutral 2 7" xfId="3765"/>
    <cellStyle name="Neutral 2 8" xfId="3766"/>
    <cellStyle name="Neutral 2 9" xfId="3767"/>
    <cellStyle name="Neutral 20" xfId="3768"/>
    <cellStyle name="Neutral 20 2" xfId="3769"/>
    <cellStyle name="Neutral 21" xfId="3770"/>
    <cellStyle name="Neutral 22" xfId="3771"/>
    <cellStyle name="Neutral 23" xfId="3772"/>
    <cellStyle name="Neutral 24" xfId="3773"/>
    <cellStyle name="Neutral 25" xfId="3774"/>
    <cellStyle name="Neutral 26" xfId="3775"/>
    <cellStyle name="Neutral 27" xfId="3776"/>
    <cellStyle name="Neutral 3" xfId="3777"/>
    <cellStyle name="Neutral 3 2" xfId="3778"/>
    <cellStyle name="Neutral 3 2 2" xfId="3779"/>
    <cellStyle name="Neutral 3 2 2 2" xfId="3780"/>
    <cellStyle name="Neutral 3 2 2 3" xfId="3781"/>
    <cellStyle name="Neutral 3 2 2 4" xfId="3782"/>
    <cellStyle name="Neutral 3 2 3" xfId="3783"/>
    <cellStyle name="Neutral 3 2 4" xfId="3784"/>
    <cellStyle name="Neutral 3 3" xfId="3785"/>
    <cellStyle name="Neutral 3 3 2" xfId="3786"/>
    <cellStyle name="Neutral 3 3 2 2" xfId="3787"/>
    <cellStyle name="Neutral 3 3 2 3" xfId="3788"/>
    <cellStyle name="Neutral 3 3 2 4" xfId="3789"/>
    <cellStyle name="Neutral 3 3 3" xfId="3790"/>
    <cellStyle name="Neutral 3 3 4" xfId="3791"/>
    <cellStyle name="Neutral 3 4" xfId="3792"/>
    <cellStyle name="Neutral 3 4 2" xfId="3793"/>
    <cellStyle name="Neutral 3 4 3" xfId="3794"/>
    <cellStyle name="Neutral 3 4 4" xfId="3795"/>
    <cellStyle name="Neutral 3 5" xfId="3796"/>
    <cellStyle name="Neutral 3 6" xfId="3797"/>
    <cellStyle name="Neutral 3 7" xfId="3798"/>
    <cellStyle name="Neutral 4" xfId="3799"/>
    <cellStyle name="Neutral 4 2" xfId="3800"/>
    <cellStyle name="Neutral 5" xfId="3801"/>
    <cellStyle name="Neutral 5 2" xfId="3802"/>
    <cellStyle name="Neutral 6" xfId="3803"/>
    <cellStyle name="Neutral 6 2" xfId="3804"/>
    <cellStyle name="Neutral 7" xfId="3805"/>
    <cellStyle name="Neutral 7 2" xfId="3806"/>
    <cellStyle name="Neutral 8" xfId="3807"/>
    <cellStyle name="Neutral 8 2" xfId="3808"/>
    <cellStyle name="Neutral 9" xfId="3809"/>
    <cellStyle name="Normal" xfId="0" builtinId="0"/>
    <cellStyle name="Normal 10" xfId="3810"/>
    <cellStyle name="Normal 10 2" xfId="3811"/>
    <cellStyle name="Normal 10 3" xfId="3812"/>
    <cellStyle name="Normal 11" xfId="3813"/>
    <cellStyle name="Normal 11 2" xfId="3814"/>
    <cellStyle name="Normal 11 2 2" xfId="3815"/>
    <cellStyle name="Normal 11 2 3" xfId="3816"/>
    <cellStyle name="Normal 11 3" xfId="3817"/>
    <cellStyle name="Normal 11 4" xfId="3818"/>
    <cellStyle name="Normal 12" xfId="3819"/>
    <cellStyle name="Normal 12 2" xfId="3820"/>
    <cellStyle name="Normal 12 2 2" xfId="3821"/>
    <cellStyle name="Normal 12 2 3" xfId="3822"/>
    <cellStyle name="Normal 12 3" xfId="3823"/>
    <cellStyle name="Normal 13" xfId="3824"/>
    <cellStyle name="Normal 13 2" xfId="3825"/>
    <cellStyle name="Normal 13 2 2" xfId="3826"/>
    <cellStyle name="Normal 13 3" xfId="3827"/>
    <cellStyle name="Normal 14" xfId="3828"/>
    <cellStyle name="Normal 14 2" xfId="3829"/>
    <cellStyle name="Normal 15" xfId="3830"/>
    <cellStyle name="Normal 15 2" xfId="3831"/>
    <cellStyle name="Normal 15 3" xfId="3832"/>
    <cellStyle name="Normal 16" xfId="3833"/>
    <cellStyle name="Normal 16 2" xfId="3834"/>
    <cellStyle name="Normal 16 3" xfId="3835"/>
    <cellStyle name="Normal 16 4" xfId="3836"/>
    <cellStyle name="Normal 17" xfId="3837"/>
    <cellStyle name="Normal 17 2" xfId="3838"/>
    <cellStyle name="Normal 17 2 2" xfId="3839"/>
    <cellStyle name="Normal 17 3" xfId="3840"/>
    <cellStyle name="Normal 17_WAST 1112 040512 WG Submission" xfId="3841"/>
    <cellStyle name="Normal 18" xfId="3842"/>
    <cellStyle name="Normal 18 2" xfId="3843"/>
    <cellStyle name="Normal 18 3" xfId="3844"/>
    <cellStyle name="Normal 19" xfId="3845"/>
    <cellStyle name="Normal 19 2" xfId="3846"/>
    <cellStyle name="Normal 19 2 2" xfId="3847"/>
    <cellStyle name="Normal 19 3" xfId="3848"/>
    <cellStyle name="Normal 19 4" xfId="3849"/>
    <cellStyle name="Normal 2" xfId="6"/>
    <cellStyle name="Normal 2 10" xfId="3850"/>
    <cellStyle name="Normal 2 11" xfId="3851"/>
    <cellStyle name="Normal 2 11 2" xfId="3852"/>
    <cellStyle name="Normal 2 12" xfId="3853"/>
    <cellStyle name="Normal 2 129" xfId="8"/>
    <cellStyle name="Normal 2 13" xfId="3854"/>
    <cellStyle name="Normal 2 14" xfId="3855"/>
    <cellStyle name="Normal 2 15" xfId="3856"/>
    <cellStyle name="Normal 2 16" xfId="3857"/>
    <cellStyle name="Normal 2 17" xfId="3858"/>
    <cellStyle name="Normal 2 18" xfId="3859"/>
    <cellStyle name="Normal 2 181" xfId="3860"/>
    <cellStyle name="Normal 2 19" xfId="3861"/>
    <cellStyle name="Normal 2 2" xfId="3862"/>
    <cellStyle name="Normal 2 2 2" xfId="3863"/>
    <cellStyle name="Normal 2 2 2 2" xfId="3864"/>
    <cellStyle name="Normal 2 2 2 2 2" xfId="3865"/>
    <cellStyle name="Normal 2 2 2 2 3" xfId="3866"/>
    <cellStyle name="Normal 2 2 2 3" xfId="3867"/>
    <cellStyle name="Normal 2 2 2 3 2" xfId="3868"/>
    <cellStyle name="Normal 2 2 2 4" xfId="3869"/>
    <cellStyle name="Normal 2 2 2 4 2" xfId="3870"/>
    <cellStyle name="Normal 2 2 2 5" xfId="3871"/>
    <cellStyle name="Normal 2 2 2 5 2" xfId="3872"/>
    <cellStyle name="Normal 2 2 3" xfId="3873"/>
    <cellStyle name="Normal 2 2 4" xfId="3874"/>
    <cellStyle name="Normal 2 2 5" xfId="3875"/>
    <cellStyle name="Normal 2 2 6" xfId="3876"/>
    <cellStyle name="Normal 2 2 7" xfId="3877"/>
    <cellStyle name="Normal 2 2_WAST 1112 040512 WG Submission" xfId="3878"/>
    <cellStyle name="Normal 2 20" xfId="3879"/>
    <cellStyle name="Normal 2 21" xfId="3880"/>
    <cellStyle name="Normal 2 22" xfId="3881"/>
    <cellStyle name="Normal 2 23" xfId="3882"/>
    <cellStyle name="Normal 2 24" xfId="3883"/>
    <cellStyle name="Normal 2 25" xfId="3884"/>
    <cellStyle name="Normal 2 26" xfId="3885"/>
    <cellStyle name="Normal 2 27" xfId="3886"/>
    <cellStyle name="Normal 2 28" xfId="3887"/>
    <cellStyle name="Normal 2 29" xfId="3888"/>
    <cellStyle name="Normal 2 3" xfId="3889"/>
    <cellStyle name="Normal 2 3 2" xfId="3890"/>
    <cellStyle name="Normal 2 3 2 2" xfId="3891"/>
    <cellStyle name="Normal 2 3 2 3" xfId="3892"/>
    <cellStyle name="Normal 2 3 3" xfId="3893"/>
    <cellStyle name="Normal 2 3 4" xfId="3894"/>
    <cellStyle name="Normal 2 30" xfId="3895"/>
    <cellStyle name="Normal 2 31" xfId="3896"/>
    <cellStyle name="Normal 2 32" xfId="3897"/>
    <cellStyle name="Normal 2 33" xfId="3898"/>
    <cellStyle name="Normal 2 34" xfId="3899"/>
    <cellStyle name="Normal 2 35" xfId="3900"/>
    <cellStyle name="Normal 2 36" xfId="3901"/>
    <cellStyle name="Normal 2 37" xfId="3902"/>
    <cellStyle name="Normal 2 38" xfId="3903"/>
    <cellStyle name="Normal 2 39" xfId="3904"/>
    <cellStyle name="Normal 2 4" xfId="3905"/>
    <cellStyle name="Normal 2 4 2" xfId="3906"/>
    <cellStyle name="Normal 2 4 2 2" xfId="3907"/>
    <cellStyle name="Normal 2 4 2 3" xfId="3908"/>
    <cellStyle name="Normal 2 4 3" xfId="3909"/>
    <cellStyle name="Normal 2 4 4" xfId="3910"/>
    <cellStyle name="Normal 2 40" xfId="3911"/>
    <cellStyle name="Normal 2 41" xfId="3912"/>
    <cellStyle name="Normal 2 42" xfId="3913"/>
    <cellStyle name="Normal 2 43" xfId="3914"/>
    <cellStyle name="Normal 2 44" xfId="3915"/>
    <cellStyle name="Normal 2 45" xfId="3916"/>
    <cellStyle name="Normal 2 46" xfId="3917"/>
    <cellStyle name="Normal 2 47" xfId="3918"/>
    <cellStyle name="Normal 2 47 2" xfId="3919"/>
    <cellStyle name="Normal 2 48" xfId="3920"/>
    <cellStyle name="Normal 2 5" xfId="3921"/>
    <cellStyle name="Normal 2 5 2" xfId="3922"/>
    <cellStyle name="Normal 2 5 2 2" xfId="3923"/>
    <cellStyle name="Normal 2 5 2 3" xfId="3924"/>
    <cellStyle name="Normal 2 5 3" xfId="3925"/>
    <cellStyle name="Normal 2 5 3 2" xfId="3926"/>
    <cellStyle name="Normal 2 5 4" xfId="3927"/>
    <cellStyle name="Normal 2 5 5" xfId="3928"/>
    <cellStyle name="Normal 2 6" xfId="3929"/>
    <cellStyle name="Normal 2 6 2" xfId="3930"/>
    <cellStyle name="Normal 2 6 2 2" xfId="3931"/>
    <cellStyle name="Normal 2 6 3" xfId="3932"/>
    <cellStyle name="Normal 2 6 4" xfId="3933"/>
    <cellStyle name="Normal 2 66 2" xfId="3934"/>
    <cellStyle name="Normal 2 7" xfId="3935"/>
    <cellStyle name="Normal 2 7 2" xfId="3936"/>
    <cellStyle name="Normal 2 7 2 2" xfId="3937"/>
    <cellStyle name="Normal 2 7 3" xfId="3938"/>
    <cellStyle name="Normal 2 8" xfId="3939"/>
    <cellStyle name="Normal 2 8 2" xfId="3940"/>
    <cellStyle name="Normal 2 8 3" xfId="3941"/>
    <cellStyle name="Normal 2 9" xfId="3942"/>
    <cellStyle name="Normal 2 9 2" xfId="3943"/>
    <cellStyle name="Normal 2 9 3" xfId="3944"/>
    <cellStyle name="Normal 2_BCULHB" xfId="3945"/>
    <cellStyle name="Normal 20" xfId="3946"/>
    <cellStyle name="Normal 20 2" xfId="3947"/>
    <cellStyle name="Normal 20 3" xfId="3948"/>
    <cellStyle name="Normal 21" xfId="3949"/>
    <cellStyle name="Normal 21 2" xfId="3950"/>
    <cellStyle name="Normal 21 2 2" xfId="3951"/>
    <cellStyle name="Normal 21 3" xfId="3952"/>
    <cellStyle name="Normal 21 4" xfId="3953"/>
    <cellStyle name="Normal 22" xfId="3954"/>
    <cellStyle name="Normal 22 2" xfId="3955"/>
    <cellStyle name="Normal 22 2 2" xfId="3956"/>
    <cellStyle name="Normal 22 3" xfId="3957"/>
    <cellStyle name="Normal 23" xfId="3958"/>
    <cellStyle name="Normal 23 2" xfId="3959"/>
    <cellStyle name="Normal 23 2 2" xfId="3960"/>
    <cellStyle name="Normal 23 3" xfId="3961"/>
    <cellStyle name="Normal 24" xfId="3962"/>
    <cellStyle name="Normal 24 2" xfId="3963"/>
    <cellStyle name="Normal 24 3" xfId="3964"/>
    <cellStyle name="Normal 25" xfId="3965"/>
    <cellStyle name="Normal 25 2" xfId="3966"/>
    <cellStyle name="Normal 25 3" xfId="3967"/>
    <cellStyle name="Normal 26" xfId="3968"/>
    <cellStyle name="Normal 26 2" xfId="3969"/>
    <cellStyle name="Normal 26 2 2" xfId="3970"/>
    <cellStyle name="Normal 26 3" xfId="3971"/>
    <cellStyle name="Normal 26_Underlying" xfId="3972"/>
    <cellStyle name="Normal 27" xfId="3973"/>
    <cellStyle name="Normal 27 2" xfId="3974"/>
    <cellStyle name="Normal 28" xfId="3975"/>
    <cellStyle name="Normal 28 2" xfId="3976"/>
    <cellStyle name="Normal 28 2 2" xfId="3977"/>
    <cellStyle name="Normal 28 3" xfId="3978"/>
    <cellStyle name="Normal 29" xfId="3979"/>
    <cellStyle name="Normal 3" xfId="7"/>
    <cellStyle name="Normal 3 10" xfId="3980"/>
    <cellStyle name="Normal 3 10 2" xfId="5195"/>
    <cellStyle name="Normal 3 11" xfId="3981"/>
    <cellStyle name="Normal 3 12" xfId="3982"/>
    <cellStyle name="Normal 3 13" xfId="3983"/>
    <cellStyle name="Normal 3 14" xfId="3984"/>
    <cellStyle name="Normal 3 15" xfId="3985"/>
    <cellStyle name="Normal 3 16" xfId="3986"/>
    <cellStyle name="Normal 3 17" xfId="3987"/>
    <cellStyle name="Normal 3 18" xfId="3988"/>
    <cellStyle name="Normal 3 19" xfId="3989"/>
    <cellStyle name="Normal 3 2" xfId="3990"/>
    <cellStyle name="Normal 3 2 2" xfId="3991"/>
    <cellStyle name="Normal 3 2 2 2" xfId="3992"/>
    <cellStyle name="Normal 3 2 2 3" xfId="3993"/>
    <cellStyle name="Normal 3 2 3" xfId="3994"/>
    <cellStyle name="Normal 3 2 4" xfId="3995"/>
    <cellStyle name="Normal 3 2 5" xfId="3996"/>
    <cellStyle name="Normal 3 2 6" xfId="3997"/>
    <cellStyle name="Normal 3 20" xfId="3998"/>
    <cellStyle name="Normal 3 21" xfId="3999"/>
    <cellStyle name="Normal 3 22" xfId="4000"/>
    <cellStyle name="Normal 3 23" xfId="4001"/>
    <cellStyle name="Normal 3 24" xfId="4002"/>
    <cellStyle name="Normal 3 25" xfId="4003"/>
    <cellStyle name="Normal 3 26" xfId="4004"/>
    <cellStyle name="Normal 3 27" xfId="4005"/>
    <cellStyle name="Normal 3 28" xfId="4006"/>
    <cellStyle name="Normal 3 28 2" xfId="4007"/>
    <cellStyle name="Normal 3 29" xfId="4008"/>
    <cellStyle name="Normal 3 3" xfId="4009"/>
    <cellStyle name="Normal 3 3 2" xfId="4010"/>
    <cellStyle name="Normal 3 3 2 2" xfId="4011"/>
    <cellStyle name="Normal 3 3 3" xfId="4012"/>
    <cellStyle name="Normal 3 3 4" xfId="4013"/>
    <cellStyle name="Normal 3 30" xfId="4014"/>
    <cellStyle name="Normal 3 4" xfId="4015"/>
    <cellStyle name="Normal 3 4 2" xfId="4016"/>
    <cellStyle name="Normal 3 4 2 2" xfId="4017"/>
    <cellStyle name="Normal 3 4 3" xfId="4018"/>
    <cellStyle name="Normal 3 4 4" xfId="4019"/>
    <cellStyle name="Normal 3 5" xfId="4020"/>
    <cellStyle name="Normal 3 5 2" xfId="4021"/>
    <cellStyle name="Normal 3 56" xfId="4022"/>
    <cellStyle name="Normal 3 6" xfId="4023"/>
    <cellStyle name="Normal 3 6 2" xfId="4024"/>
    <cellStyle name="Normal 3 6 3" xfId="4025"/>
    <cellStyle name="Normal 3 7" xfId="4026"/>
    <cellStyle name="Normal 3 8" xfId="4027"/>
    <cellStyle name="Normal 3 9" xfId="4028"/>
    <cellStyle name="Normal 3_BCULHB" xfId="4029"/>
    <cellStyle name="Normal 30" xfId="4030"/>
    <cellStyle name="Normal 30 2" xfId="4031"/>
    <cellStyle name="Normal 30 2 2" xfId="4032"/>
    <cellStyle name="Normal 30 3" xfId="4033"/>
    <cellStyle name="Normal 31" xfId="4034"/>
    <cellStyle name="Normal 31 2" xfId="4035"/>
    <cellStyle name="Normal 31 2 2" xfId="4036"/>
    <cellStyle name="Normal 31 3" xfId="4037"/>
    <cellStyle name="Normal 32" xfId="4038"/>
    <cellStyle name="Normal 32 2" xfId="4039"/>
    <cellStyle name="Normal 32 2 2" xfId="4040"/>
    <cellStyle name="Normal 32 3" xfId="4041"/>
    <cellStyle name="Normal 33" xfId="4042"/>
    <cellStyle name="Normal 33 2" xfId="4043"/>
    <cellStyle name="Normal 33 2 2" xfId="4044"/>
    <cellStyle name="Normal 33 3" xfId="4045"/>
    <cellStyle name="Normal 34" xfId="4046"/>
    <cellStyle name="Normal 35" xfId="4047"/>
    <cellStyle name="Normal 35 2" xfId="4048"/>
    <cellStyle name="Normal 35 2 2" xfId="4049"/>
    <cellStyle name="Normal 35 3" xfId="4050"/>
    <cellStyle name="Normal 36" xfId="4051"/>
    <cellStyle name="Normal 37" xfId="4052"/>
    <cellStyle name="Normal 37 2" xfId="4053"/>
    <cellStyle name="Normal 37 2 2" xfId="4054"/>
    <cellStyle name="Normal 37 3" xfId="4055"/>
    <cellStyle name="Normal 38" xfId="4056"/>
    <cellStyle name="Normal 38 2" xfId="4057"/>
    <cellStyle name="Normal 38 2 2" xfId="4058"/>
    <cellStyle name="Normal 38 3" xfId="4059"/>
    <cellStyle name="Normal 38 47" xfId="4060"/>
    <cellStyle name="Normal 39" xfId="4061"/>
    <cellStyle name="Normal 4" xfId="4062"/>
    <cellStyle name="Normal 4 10" xfId="4063"/>
    <cellStyle name="Normal 4 10 2" xfId="4064"/>
    <cellStyle name="Normal 4 11" xfId="4065"/>
    <cellStyle name="Normal 4 12" xfId="4066"/>
    <cellStyle name="Normal 4 13" xfId="4067"/>
    <cellStyle name="Normal 4 14" xfId="4068"/>
    <cellStyle name="Normal 4 2" xfId="4069"/>
    <cellStyle name="Normal 4 2 2" xfId="4070"/>
    <cellStyle name="Normal 4 2 2 2" xfId="4071"/>
    <cellStyle name="Normal 4 2 2 3" xfId="4072"/>
    <cellStyle name="Normal 4 2 2 4" xfId="4073"/>
    <cellStyle name="Normal 4 2 3" xfId="4074"/>
    <cellStyle name="Normal 4 2 4" xfId="4075"/>
    <cellStyle name="Normal 4 2 5" xfId="4076"/>
    <cellStyle name="Normal 4 3" xfId="4077"/>
    <cellStyle name="Normal 4 3 2" xfId="4078"/>
    <cellStyle name="Normal 4 3 2 2" xfId="4079"/>
    <cellStyle name="Normal 4 3 3" xfId="4080"/>
    <cellStyle name="Normal 4 3 4" xfId="4081"/>
    <cellStyle name="Normal 4 4" xfId="4082"/>
    <cellStyle name="Normal 4 4 2" xfId="4083"/>
    <cellStyle name="Normal 4 4 3" xfId="4084"/>
    <cellStyle name="Normal 4 5" xfId="4085"/>
    <cellStyle name="Normal 4 5 2" xfId="4086"/>
    <cellStyle name="Normal 4 5 3" xfId="4087"/>
    <cellStyle name="Normal 4 6" xfId="4088"/>
    <cellStyle name="Normal 4 6 2" xfId="4089"/>
    <cellStyle name="Normal 4 7" xfId="4090"/>
    <cellStyle name="Normal 4 7 2" xfId="4091"/>
    <cellStyle name="Normal 4 8" xfId="4092"/>
    <cellStyle name="Normal 4 8 2" xfId="4093"/>
    <cellStyle name="Normal 4 8 3" xfId="4094"/>
    <cellStyle name="Normal 4 9" xfId="4095"/>
    <cellStyle name="Normal 4 9 2" xfId="4096"/>
    <cellStyle name="Normal 4_BalSh0910" xfId="4097"/>
    <cellStyle name="Normal 40" xfId="4098"/>
    <cellStyle name="Normal 41" xfId="4099"/>
    <cellStyle name="Normal 41 2" xfId="4100"/>
    <cellStyle name="Normal 41 2 2" xfId="4101"/>
    <cellStyle name="Normal 41 3" xfId="4102"/>
    <cellStyle name="Normal 41 49" xfId="4103"/>
    <cellStyle name="Normal 42" xfId="4104"/>
    <cellStyle name="Normal 42 2" xfId="4105"/>
    <cellStyle name="Normal 42 2 2" xfId="4106"/>
    <cellStyle name="Normal 42 3" xfId="4107"/>
    <cellStyle name="Normal 43" xfId="4108"/>
    <cellStyle name="Normal 43 2" xfId="4109"/>
    <cellStyle name="Normal 43 2 2" xfId="4110"/>
    <cellStyle name="Normal 43 3" xfId="4111"/>
    <cellStyle name="Normal 43 51" xfId="4112"/>
    <cellStyle name="Normal 43 53" xfId="4113"/>
    <cellStyle name="Normal 43 55" xfId="4114"/>
    <cellStyle name="Normal 44" xfId="4115"/>
    <cellStyle name="Normal 45" xfId="4116"/>
    <cellStyle name="Normal 45 2" xfId="4117"/>
    <cellStyle name="Normal 45 2 2" xfId="4118"/>
    <cellStyle name="Normal 45 3" xfId="4119"/>
    <cellStyle name="Normal 45 56" xfId="4120"/>
    <cellStyle name="Normal 46" xfId="4121"/>
    <cellStyle name="Normal 46 2" xfId="4122"/>
    <cellStyle name="Normal 46 2 2" xfId="4123"/>
    <cellStyle name="Normal 46 3" xfId="4124"/>
    <cellStyle name="Normal 47" xfId="4125"/>
    <cellStyle name="Normal 48" xfId="4126"/>
    <cellStyle name="Normal 49" xfId="4127"/>
    <cellStyle name="Normal 5" xfId="4128"/>
    <cellStyle name="Normal 5 2" xfId="4129"/>
    <cellStyle name="Normal 5 2 2" xfId="4130"/>
    <cellStyle name="Normal 5 2 2 2" xfId="4131"/>
    <cellStyle name="Normal 5 2 2 3" xfId="4132"/>
    <cellStyle name="Normal 5 2 3" xfId="4133"/>
    <cellStyle name="Normal 5 2 4" xfId="4134"/>
    <cellStyle name="Normal 5 3" xfId="4135"/>
    <cellStyle name="Normal 5 3 2" xfId="4136"/>
    <cellStyle name="Normal 5 3 2 2" xfId="4137"/>
    <cellStyle name="Normal 5 3 3" xfId="4138"/>
    <cellStyle name="Normal 5 3 4" xfId="4139"/>
    <cellStyle name="Normal 5 4" xfId="4140"/>
    <cellStyle name="Normal 5 4 2" xfId="4141"/>
    <cellStyle name="Normal 5 5" xfId="4142"/>
    <cellStyle name="Normal 5_BalSh0910" xfId="4143"/>
    <cellStyle name="Normal 50" xfId="4144"/>
    <cellStyle name="Normal 51" xfId="4145"/>
    <cellStyle name="Normal 52" xfId="4146"/>
    <cellStyle name="Normal 53" xfId="4147"/>
    <cellStyle name="Normal 54" xfId="4148"/>
    <cellStyle name="Normal 55" xfId="4149"/>
    <cellStyle name="Normal 56" xfId="4150"/>
    <cellStyle name="Normal 57" xfId="4151"/>
    <cellStyle name="Normal 58" xfId="4152"/>
    <cellStyle name="Normal 59" xfId="4153"/>
    <cellStyle name="Normal 6" xfId="4154"/>
    <cellStyle name="Normal 6 2" xfId="4155"/>
    <cellStyle name="Normal 6 2 2" xfId="4156"/>
    <cellStyle name="Normal 6 2 2 2" xfId="4157"/>
    <cellStyle name="Normal 6 2 2 3" xfId="4158"/>
    <cellStyle name="Normal 6 2 3" xfId="4159"/>
    <cellStyle name="Normal 6 2 4" xfId="4160"/>
    <cellStyle name="Normal 6 3" xfId="4161"/>
    <cellStyle name="Normal 6 3 2" xfId="4162"/>
    <cellStyle name="Normal 6 3 2 2" xfId="4163"/>
    <cellStyle name="Normal 6 3 3" xfId="4164"/>
    <cellStyle name="Normal 6 3 4" xfId="4165"/>
    <cellStyle name="Normal 6 4" xfId="4166"/>
    <cellStyle name="Normal 6 4 2" xfId="4167"/>
    <cellStyle name="Normal 6 5" xfId="4168"/>
    <cellStyle name="Normal 6_Betsi" xfId="4169"/>
    <cellStyle name="Normal 60" xfId="4170"/>
    <cellStyle name="Normal 61" xfId="4171"/>
    <cellStyle name="Normal 62" xfId="4172"/>
    <cellStyle name="Normal 63" xfId="4173"/>
    <cellStyle name="Normal 64" xfId="4174"/>
    <cellStyle name="Normal 65" xfId="4175"/>
    <cellStyle name="Normal 66" xfId="4176"/>
    <cellStyle name="Normal 67" xfId="4177"/>
    <cellStyle name="Normal 68" xfId="4178"/>
    <cellStyle name="Normal 69" xfId="4179"/>
    <cellStyle name="Normal 7" xfId="4180"/>
    <cellStyle name="Normal 7 2" xfId="4181"/>
    <cellStyle name="Normal 7 2 2" xfId="4182"/>
    <cellStyle name="Normal 7 2 2 2" xfId="4183"/>
    <cellStyle name="Normal 7 2 3" xfId="4184"/>
    <cellStyle name="Normal 7 2 4" xfId="4185"/>
    <cellStyle name="Normal 7 3" xfId="4186"/>
    <cellStyle name="Normal 7 3 2" xfId="4187"/>
    <cellStyle name="Normal 7 3 3" xfId="4188"/>
    <cellStyle name="Normal 7 4" xfId="4189"/>
    <cellStyle name="Normal 7 4 2" xfId="4190"/>
    <cellStyle name="Normal 7 5" xfId="4191"/>
    <cellStyle name="Normal 7_Betsi" xfId="4192"/>
    <cellStyle name="Normal 70" xfId="4193"/>
    <cellStyle name="Normal 71" xfId="4194"/>
    <cellStyle name="Normal 72" xfId="4195"/>
    <cellStyle name="Normal 73" xfId="4196"/>
    <cellStyle name="Normal 74" xfId="4197"/>
    <cellStyle name="Normal 75" xfId="4198"/>
    <cellStyle name="Normal 76" xfId="4199"/>
    <cellStyle name="Normal 77" xfId="4200"/>
    <cellStyle name="Normal 78" xfId="4201"/>
    <cellStyle name="Normal 79" xfId="4202"/>
    <cellStyle name="Normal 8" xfId="4203"/>
    <cellStyle name="Normal 8 2" xfId="4204"/>
    <cellStyle name="Normal 8 2 2" xfId="4205"/>
    <cellStyle name="Normal 8 2 2 2" xfId="4206"/>
    <cellStyle name="Normal 8 2 3" xfId="4207"/>
    <cellStyle name="Normal 8 3" xfId="4208"/>
    <cellStyle name="Normal 8 3 2" xfId="4209"/>
    <cellStyle name="Normal 8 4" xfId="4210"/>
    <cellStyle name="Normal 8_Betsi" xfId="4211"/>
    <cellStyle name="Normal 80" xfId="4212"/>
    <cellStyle name="Normal 81" xfId="4213"/>
    <cellStyle name="Normal 9" xfId="4214"/>
    <cellStyle name="Normal 9 2" xfId="4215"/>
    <cellStyle name="Normal 9 2 2" xfId="4216"/>
    <cellStyle name="Normal 9 2 2 2" xfId="4217"/>
    <cellStyle name="Normal 9 2 3" xfId="4218"/>
    <cellStyle name="Normal 9 2 4" xfId="4219"/>
    <cellStyle name="Normal 9 3" xfId="4220"/>
    <cellStyle name="Normal 9 4" xfId="4221"/>
    <cellStyle name="Normal 9 5" xfId="4222"/>
    <cellStyle name="Normal_2009-10 Trust template Month 2" xfId="3"/>
    <cellStyle name="Normal_Sheet1" xfId="4"/>
    <cellStyle name="Normal_Sheet1 2" xfId="9"/>
    <cellStyle name="Note 10" xfId="4223"/>
    <cellStyle name="Note 10 2" xfId="4224"/>
    <cellStyle name="Note 10 2 2" xfId="4225"/>
    <cellStyle name="Note 10 3" xfId="4226"/>
    <cellStyle name="Note 10 4" xfId="4227"/>
    <cellStyle name="Note 10 4 2" xfId="4228"/>
    <cellStyle name="Note 11" xfId="4229"/>
    <cellStyle name="Note 11 2" xfId="4230"/>
    <cellStyle name="Note 11 2 2" xfId="4231"/>
    <cellStyle name="Note 11 3" xfId="4232"/>
    <cellStyle name="Note 11 4" xfId="4233"/>
    <cellStyle name="Note 11 4 2" xfId="4234"/>
    <cellStyle name="Note 11 5" xfId="4235"/>
    <cellStyle name="Note 12" xfId="4236"/>
    <cellStyle name="Note 12 2" xfId="4237"/>
    <cellStyle name="Note 13" xfId="4238"/>
    <cellStyle name="Note 13 2" xfId="4239"/>
    <cellStyle name="Note 14" xfId="4240"/>
    <cellStyle name="Note 14 2" xfId="4241"/>
    <cellStyle name="Note 15" xfId="4242"/>
    <cellStyle name="Note 15 2" xfId="4243"/>
    <cellStyle name="Note 16" xfId="4244"/>
    <cellStyle name="Note 16 2" xfId="4245"/>
    <cellStyle name="Note 17" xfId="4246"/>
    <cellStyle name="Note 18" xfId="4247"/>
    <cellStyle name="Note 18 2" xfId="4248"/>
    <cellStyle name="Note 18 3" xfId="4249"/>
    <cellStyle name="Note 19" xfId="4250"/>
    <cellStyle name="Note 19 2" xfId="4251"/>
    <cellStyle name="Note 19 2 2" xfId="4252"/>
    <cellStyle name="Note 19 3" xfId="4253"/>
    <cellStyle name="Note 19 3 2" xfId="4254"/>
    <cellStyle name="Note 19 4" xfId="4255"/>
    <cellStyle name="Note 19 5" xfId="4256"/>
    <cellStyle name="Note 2" xfId="4257"/>
    <cellStyle name="Note 2 10" xfId="4258"/>
    <cellStyle name="Note 2 10 2" xfId="4259"/>
    <cellStyle name="Note 2 10 3" xfId="4260"/>
    <cellStyle name="Note 2 11" xfId="4261"/>
    <cellStyle name="Note 2 11 2" xfId="4262"/>
    <cellStyle name="Note 2 11 3" xfId="4263"/>
    <cellStyle name="Note 2 12" xfId="4264"/>
    <cellStyle name="Note 2 13" xfId="4265"/>
    <cellStyle name="Note 2 2" xfId="4266"/>
    <cellStyle name="Note 2 2 2" xfId="4267"/>
    <cellStyle name="Note 2 2 2 2" xfId="4268"/>
    <cellStyle name="Note 2 2 2 3" xfId="4269"/>
    <cellStyle name="Note 2 2 3" xfId="4270"/>
    <cellStyle name="Note 2 2 4" xfId="4271"/>
    <cellStyle name="Note 2 2 5" xfId="4272"/>
    <cellStyle name="Note 2 2 6" xfId="4273"/>
    <cellStyle name="Note 2 2 7" xfId="4274"/>
    <cellStyle name="Note 2 3" xfId="4275"/>
    <cellStyle name="Note 2 3 2" xfId="4276"/>
    <cellStyle name="Note 2 3 3" xfId="4277"/>
    <cellStyle name="Note 2 3 3 2" xfId="4278"/>
    <cellStyle name="Note 2 3 3 3" xfId="4279"/>
    <cellStyle name="Note 2 3 4" xfId="4280"/>
    <cellStyle name="Note 2 3 5" xfId="4281"/>
    <cellStyle name="Note 2 4" xfId="4282"/>
    <cellStyle name="Note 2 4 2" xfId="4283"/>
    <cellStyle name="Note 2 5" xfId="4284"/>
    <cellStyle name="Note 2 5 2" xfId="4285"/>
    <cellStyle name="Note 2 5 3" xfId="4286"/>
    <cellStyle name="Note 2 5 4" xfId="4287"/>
    <cellStyle name="Note 2 6" xfId="4288"/>
    <cellStyle name="Note 2 6 2" xfId="4289"/>
    <cellStyle name="Note 2 7" xfId="4290"/>
    <cellStyle name="Note 2 7 2" xfId="4291"/>
    <cellStyle name="Note 2 7 3" xfId="4292"/>
    <cellStyle name="Note 2 7 3 2" xfId="4293"/>
    <cellStyle name="Note 2 7 4" xfId="4294"/>
    <cellStyle name="Note 2 8" xfId="4295"/>
    <cellStyle name="Note 2 8 2" xfId="4296"/>
    <cellStyle name="Note 2 8 2 2" xfId="4297"/>
    <cellStyle name="Note 2 8 3" xfId="4298"/>
    <cellStyle name="Note 2 9" xfId="4299"/>
    <cellStyle name="Note 2 9 2" xfId="4300"/>
    <cellStyle name="Note 2 9 2 2" xfId="4301"/>
    <cellStyle name="Note 2 9 3" xfId="4302"/>
    <cellStyle name="Note 20" xfId="4303"/>
    <cellStyle name="Note 20 2" xfId="4304"/>
    <cellStyle name="Note 20 3" xfId="4305"/>
    <cellStyle name="Note 21" xfId="4306"/>
    <cellStyle name="Note 21 2" xfId="4307"/>
    <cellStyle name="Note 21 3" xfId="4308"/>
    <cellStyle name="Note 22" xfId="4309"/>
    <cellStyle name="Note 22 2" xfId="4310"/>
    <cellStyle name="Note 22 3" xfId="4311"/>
    <cellStyle name="Note 23" xfId="4312"/>
    <cellStyle name="Note 24" xfId="4313"/>
    <cellStyle name="Note 25" xfId="4314"/>
    <cellStyle name="Note 25 2" xfId="4315"/>
    <cellStyle name="Note 26" xfId="4316"/>
    <cellStyle name="Note 27" xfId="4317"/>
    <cellStyle name="Note 28" xfId="4318"/>
    <cellStyle name="Note 29" xfId="4319"/>
    <cellStyle name="Note 3" xfId="4320"/>
    <cellStyle name="Note 3 2" xfId="4321"/>
    <cellStyle name="Note 3 2 2" xfId="4322"/>
    <cellStyle name="Note 3 2 3" xfId="4323"/>
    <cellStyle name="Note 3 3" xfId="4324"/>
    <cellStyle name="Note 3 3 2" xfId="4325"/>
    <cellStyle name="Note 3 3 2 2" xfId="4326"/>
    <cellStyle name="Note 3 3 2 3" xfId="4327"/>
    <cellStyle name="Note 3 3 3" xfId="4328"/>
    <cellStyle name="Note 3 4" xfId="4329"/>
    <cellStyle name="Note 3 4 2" xfId="4330"/>
    <cellStyle name="Note 3 4 3" xfId="4331"/>
    <cellStyle name="Note 3 4 4" xfId="4332"/>
    <cellStyle name="Note 3 5" xfId="4333"/>
    <cellStyle name="Note 3 6" xfId="4334"/>
    <cellStyle name="Note 30" xfId="4335"/>
    <cellStyle name="Note 31" xfId="4336"/>
    <cellStyle name="Note 31 2" xfId="4337"/>
    <cellStyle name="Note 32" xfId="4338"/>
    <cellStyle name="Note 33" xfId="4339"/>
    <cellStyle name="Note 4" xfId="4340"/>
    <cellStyle name="Note 4 2" xfId="4341"/>
    <cellStyle name="Note 4 2 2" xfId="4342"/>
    <cellStyle name="Note 4 2 3" xfId="4343"/>
    <cellStyle name="Note 4 3" xfId="4344"/>
    <cellStyle name="Note 4 4" xfId="4345"/>
    <cellStyle name="Note 5" xfId="4346"/>
    <cellStyle name="Note 5 2" xfId="4347"/>
    <cellStyle name="Note 5 2 2" xfId="4348"/>
    <cellStyle name="Note 5 3" xfId="4349"/>
    <cellStyle name="Note 5 3 2" xfId="4350"/>
    <cellStyle name="Note 5 3 3" xfId="4351"/>
    <cellStyle name="Note 5 4" xfId="4352"/>
    <cellStyle name="Note 5 5" xfId="4353"/>
    <cellStyle name="Note 6" xfId="4354"/>
    <cellStyle name="Note 6 2" xfId="4355"/>
    <cellStyle name="Note 6 2 2" xfId="4356"/>
    <cellStyle name="Note 6 2 3" xfId="4357"/>
    <cellStyle name="Note 6 3" xfId="4358"/>
    <cellStyle name="Note 7" xfId="4359"/>
    <cellStyle name="Note 7 2" xfId="4360"/>
    <cellStyle name="Note 7 2 2" xfId="4361"/>
    <cellStyle name="Note 7 2 3" xfId="4362"/>
    <cellStyle name="Note 7 3" xfId="4363"/>
    <cellStyle name="Note 7 4" xfId="4364"/>
    <cellStyle name="Note 8" xfId="4365"/>
    <cellStyle name="Note 8 2" xfId="4366"/>
    <cellStyle name="Note 8 2 2" xfId="4367"/>
    <cellStyle name="Note 8 2 3" xfId="4368"/>
    <cellStyle name="Note 8 2 4" xfId="4369"/>
    <cellStyle name="Note 8 3" xfId="4370"/>
    <cellStyle name="Note 8 4" xfId="4371"/>
    <cellStyle name="Note 9" xfId="4372"/>
    <cellStyle name="Note 9 2" xfId="4373"/>
    <cellStyle name="Note 9 2 2" xfId="4374"/>
    <cellStyle name="Note 9 2 3" xfId="4375"/>
    <cellStyle name="Note 9 2 4" xfId="4376"/>
    <cellStyle name="Note 9 3" xfId="4377"/>
    <cellStyle name="Note 9 4" xfId="4378"/>
    <cellStyle name="Note 9 4 2" xfId="4379"/>
    <cellStyle name="Note 9 5" xfId="4380"/>
    <cellStyle name="Note 9 6" xfId="4381"/>
    <cellStyle name="Output 10" xfId="4382"/>
    <cellStyle name="Output 11" xfId="4383"/>
    <cellStyle name="Output 12" xfId="4384"/>
    <cellStyle name="Output 13" xfId="4385"/>
    <cellStyle name="Output 13 2" xfId="4386"/>
    <cellStyle name="Output 14" xfId="4387"/>
    <cellStyle name="Output 14 2" xfId="4388"/>
    <cellStyle name="Output 14 3" xfId="4389"/>
    <cellStyle name="Output 15" xfId="4390"/>
    <cellStyle name="Output 16" xfId="4391"/>
    <cellStyle name="Output 17" xfId="4392"/>
    <cellStyle name="Output 18" xfId="4393"/>
    <cellStyle name="Output 19" xfId="4394"/>
    <cellStyle name="Output 2" xfId="4395"/>
    <cellStyle name="Output 2 2" xfId="4396"/>
    <cellStyle name="Output 2 2 2" xfId="4397"/>
    <cellStyle name="Output 2 2 2 2" xfId="4398"/>
    <cellStyle name="Output 2 2 3" xfId="4399"/>
    <cellStyle name="Output 2 3" xfId="4400"/>
    <cellStyle name="Output 2 3 2" xfId="4401"/>
    <cellStyle name="Output 2 3 2 2" xfId="4402"/>
    <cellStyle name="Output 2 3 2 3" xfId="4403"/>
    <cellStyle name="Output 2 3 2 4" xfId="4404"/>
    <cellStyle name="Output 2 3 3" xfId="4405"/>
    <cellStyle name="Output 2 3 4" xfId="4406"/>
    <cellStyle name="Output 2 4" xfId="4407"/>
    <cellStyle name="Output 2 4 2" xfId="4408"/>
    <cellStyle name="Output 2 4 3" xfId="4409"/>
    <cellStyle name="Output 2 4 4" xfId="4410"/>
    <cellStyle name="Output 2 5" xfId="4411"/>
    <cellStyle name="Output 2 6" xfId="4412"/>
    <cellStyle name="Output 2 6 2" xfId="4413"/>
    <cellStyle name="Output 2 7" xfId="4414"/>
    <cellStyle name="Output 2 8" xfId="4415"/>
    <cellStyle name="Output 2 9" xfId="4416"/>
    <cellStyle name="Output 20" xfId="4417"/>
    <cellStyle name="Output 20 2" xfId="4418"/>
    <cellStyle name="Output 21" xfId="4419"/>
    <cellStyle name="Output 22" xfId="4420"/>
    <cellStyle name="Output 23" xfId="4421"/>
    <cellStyle name="Output 24" xfId="4422"/>
    <cellStyle name="Output 25" xfId="4423"/>
    <cellStyle name="Output 26" xfId="4424"/>
    <cellStyle name="Output 27" xfId="4425"/>
    <cellStyle name="Output 3" xfId="4426"/>
    <cellStyle name="Output 3 2" xfId="4427"/>
    <cellStyle name="Output 3 2 2" xfId="4428"/>
    <cellStyle name="Output 3 2 2 2" xfId="4429"/>
    <cellStyle name="Output 3 2 2 3" xfId="4430"/>
    <cellStyle name="Output 3 2 2 4" xfId="4431"/>
    <cellStyle name="Output 3 2 3" xfId="4432"/>
    <cellStyle name="Output 3 2 4" xfId="4433"/>
    <cellStyle name="Output 3 3" xfId="4434"/>
    <cellStyle name="Output 3 3 2" xfId="4435"/>
    <cellStyle name="Output 3 3 2 2" xfId="4436"/>
    <cellStyle name="Output 3 3 2 3" xfId="4437"/>
    <cellStyle name="Output 3 3 2 4" xfId="4438"/>
    <cellStyle name="Output 3 3 3" xfId="4439"/>
    <cellStyle name="Output 3 3 4" xfId="4440"/>
    <cellStyle name="Output 3 4" xfId="4441"/>
    <cellStyle name="Output 3 4 2" xfId="4442"/>
    <cellStyle name="Output 3 4 3" xfId="4443"/>
    <cellStyle name="Output 3 4 4" xfId="4444"/>
    <cellStyle name="Output 3 5" xfId="4445"/>
    <cellStyle name="Output 3 6" xfId="4446"/>
    <cellStyle name="Output 3 7" xfId="4447"/>
    <cellStyle name="Output 4" xfId="4448"/>
    <cellStyle name="Output 4 10" xfId="4449"/>
    <cellStyle name="Output 4 2" xfId="4450"/>
    <cellStyle name="Output 4 2 2" xfId="4451"/>
    <cellStyle name="Output 4 2 3" xfId="4452"/>
    <cellStyle name="Output 4 3" xfId="4453"/>
    <cellStyle name="Output 4 4" xfId="4454"/>
    <cellStyle name="Output 4 5" xfId="4455"/>
    <cellStyle name="Output 4 6" xfId="4456"/>
    <cellStyle name="Output 4 7" xfId="4457"/>
    <cellStyle name="Output 4 8" xfId="4458"/>
    <cellStyle name="Output 4 9" xfId="4459"/>
    <cellStyle name="Output 5" xfId="4460"/>
    <cellStyle name="Output 5 2" xfId="4461"/>
    <cellStyle name="Output 5 2 2" xfId="4462"/>
    <cellStyle name="Output 5 3" xfId="4463"/>
    <cellStyle name="Output 6" xfId="4464"/>
    <cellStyle name="Output 6 2" xfId="4465"/>
    <cellStyle name="Output 6 2 2" xfId="4466"/>
    <cellStyle name="Output 6 3" xfId="4467"/>
    <cellStyle name="Output 7" xfId="4468"/>
    <cellStyle name="Output 7 2" xfId="4469"/>
    <cellStyle name="Output 8" xfId="4470"/>
    <cellStyle name="Output 8 2" xfId="4471"/>
    <cellStyle name="Output 9" xfId="4472"/>
    <cellStyle name="Output 9 2" xfId="4473"/>
    <cellStyle name="Output Amounts" xfId="4474"/>
    <cellStyle name="Output Amounts 10" xfId="4475"/>
    <cellStyle name="OUTPUT AMOUNTS 100" xfId="4476"/>
    <cellStyle name="OUTPUT AMOUNTS 101" xfId="4477"/>
    <cellStyle name="OUTPUT AMOUNTS 102" xfId="4478"/>
    <cellStyle name="OUTPUT AMOUNTS 103" xfId="4479"/>
    <cellStyle name="OUTPUT AMOUNTS 104" xfId="4480"/>
    <cellStyle name="OUTPUT AMOUNTS 105" xfId="4481"/>
    <cellStyle name="OUTPUT AMOUNTS 106" xfId="4482"/>
    <cellStyle name="OUTPUT AMOUNTS 107" xfId="4483"/>
    <cellStyle name="OUTPUT AMOUNTS 108" xfId="4484"/>
    <cellStyle name="OUTPUT AMOUNTS 109" xfId="4485"/>
    <cellStyle name="OUTPUT AMOUNTS 11" xfId="4486"/>
    <cellStyle name="OUTPUT AMOUNTS 110" xfId="4487"/>
    <cellStyle name="OUTPUT AMOUNTS 111" xfId="4488"/>
    <cellStyle name="OUTPUT AMOUNTS 112" xfId="4489"/>
    <cellStyle name="OUTPUT AMOUNTS 113" xfId="4490"/>
    <cellStyle name="OUTPUT AMOUNTS 114" xfId="4491"/>
    <cellStyle name="OUTPUT AMOUNTS 115" xfId="4492"/>
    <cellStyle name="OUTPUT AMOUNTS 116" xfId="4493"/>
    <cellStyle name="OUTPUT AMOUNTS 117" xfId="4494"/>
    <cellStyle name="OUTPUT AMOUNTS 118" xfId="4495"/>
    <cellStyle name="OUTPUT AMOUNTS 119" xfId="4496"/>
    <cellStyle name="OUTPUT AMOUNTS 12" xfId="4497"/>
    <cellStyle name="OUTPUT AMOUNTS 120" xfId="4498"/>
    <cellStyle name="OUTPUT AMOUNTS 121" xfId="4499"/>
    <cellStyle name="OUTPUT AMOUNTS 122" xfId="4500"/>
    <cellStyle name="OUTPUT AMOUNTS 123" xfId="4501"/>
    <cellStyle name="OUTPUT AMOUNTS 124" xfId="4502"/>
    <cellStyle name="OUTPUT AMOUNTS 125" xfId="4503"/>
    <cellStyle name="OUTPUT AMOUNTS 126" xfId="4504"/>
    <cellStyle name="OUTPUT AMOUNTS 127" xfId="4505"/>
    <cellStyle name="OUTPUT AMOUNTS 128" xfId="4506"/>
    <cellStyle name="OUTPUT AMOUNTS 129" xfId="4507"/>
    <cellStyle name="OUTPUT AMOUNTS 13" xfId="4508"/>
    <cellStyle name="OUTPUT AMOUNTS 130" xfId="4509"/>
    <cellStyle name="OUTPUT AMOUNTS 131" xfId="4510"/>
    <cellStyle name="OUTPUT AMOUNTS 132" xfId="4511"/>
    <cellStyle name="OUTPUT AMOUNTS 133" xfId="4512"/>
    <cellStyle name="OUTPUT AMOUNTS 134" xfId="4513"/>
    <cellStyle name="OUTPUT AMOUNTS 135" xfId="4514"/>
    <cellStyle name="OUTPUT AMOUNTS 136" xfId="4515"/>
    <cellStyle name="OUTPUT AMOUNTS 137" xfId="4516"/>
    <cellStyle name="OUTPUT AMOUNTS 138" xfId="4517"/>
    <cellStyle name="OUTPUT AMOUNTS 139" xfId="4518"/>
    <cellStyle name="OUTPUT AMOUNTS 14" xfId="4519"/>
    <cellStyle name="OUTPUT AMOUNTS 140" xfId="4520"/>
    <cellStyle name="OUTPUT AMOUNTS 141" xfId="4521"/>
    <cellStyle name="OUTPUT AMOUNTS 142" xfId="4522"/>
    <cellStyle name="OUTPUT AMOUNTS 143" xfId="4523"/>
    <cellStyle name="OUTPUT AMOUNTS 144" xfId="4524"/>
    <cellStyle name="OUTPUT AMOUNTS 145" xfId="4525"/>
    <cellStyle name="OUTPUT AMOUNTS 146" xfId="4526"/>
    <cellStyle name="OUTPUT AMOUNTS 147" xfId="4527"/>
    <cellStyle name="OUTPUT AMOUNTS 148" xfId="4528"/>
    <cellStyle name="OUTPUT AMOUNTS 149" xfId="4529"/>
    <cellStyle name="OUTPUT AMOUNTS 15" xfId="4530"/>
    <cellStyle name="OUTPUT AMOUNTS 150" xfId="4531"/>
    <cellStyle name="OUTPUT AMOUNTS 151" xfId="4532"/>
    <cellStyle name="OUTPUT AMOUNTS 152" xfId="4533"/>
    <cellStyle name="OUTPUT AMOUNTS 153" xfId="4534"/>
    <cellStyle name="OUTPUT AMOUNTS 154" xfId="4535"/>
    <cellStyle name="OUTPUT AMOUNTS 155" xfId="4536"/>
    <cellStyle name="OUTPUT AMOUNTS 156" xfId="4537"/>
    <cellStyle name="OUTPUT AMOUNTS 157" xfId="4538"/>
    <cellStyle name="OUTPUT AMOUNTS 158" xfId="4539"/>
    <cellStyle name="OUTPUT AMOUNTS 159" xfId="4540"/>
    <cellStyle name="OUTPUT AMOUNTS 16" xfId="4541"/>
    <cellStyle name="OUTPUT AMOUNTS 160" xfId="4542"/>
    <cellStyle name="OUTPUT AMOUNTS 161" xfId="4543"/>
    <cellStyle name="OUTPUT AMOUNTS 162" xfId="4544"/>
    <cellStyle name="OUTPUT AMOUNTS 163" xfId="4545"/>
    <cellStyle name="OUTPUT AMOUNTS 17" xfId="4546"/>
    <cellStyle name="OUTPUT AMOUNTS 18" xfId="4547"/>
    <cellStyle name="OUTPUT AMOUNTS 19" xfId="4548"/>
    <cellStyle name="OUTPUT AMOUNTS 2" xfId="4549"/>
    <cellStyle name="OUTPUT AMOUNTS 20" xfId="4550"/>
    <cellStyle name="OUTPUT AMOUNTS 21" xfId="4551"/>
    <cellStyle name="OUTPUT AMOUNTS 22" xfId="4552"/>
    <cellStyle name="OUTPUT AMOUNTS 23" xfId="4553"/>
    <cellStyle name="OUTPUT AMOUNTS 24" xfId="4554"/>
    <cellStyle name="OUTPUT AMOUNTS 25" xfId="4555"/>
    <cellStyle name="OUTPUT AMOUNTS 26" xfId="4556"/>
    <cellStyle name="OUTPUT AMOUNTS 27" xfId="4557"/>
    <cellStyle name="OUTPUT AMOUNTS 28" xfId="4558"/>
    <cellStyle name="OUTPUT AMOUNTS 29" xfId="4559"/>
    <cellStyle name="OUTPUT AMOUNTS 3" xfId="4560"/>
    <cellStyle name="OUTPUT AMOUNTS 30" xfId="4561"/>
    <cellStyle name="OUTPUT AMOUNTS 31" xfId="4562"/>
    <cellStyle name="OUTPUT AMOUNTS 32" xfId="4563"/>
    <cellStyle name="OUTPUT AMOUNTS 33" xfId="4564"/>
    <cellStyle name="OUTPUT AMOUNTS 34" xfId="4565"/>
    <cellStyle name="OUTPUT AMOUNTS 35" xfId="4566"/>
    <cellStyle name="OUTPUT AMOUNTS 36" xfId="4567"/>
    <cellStyle name="OUTPUT AMOUNTS 37" xfId="4568"/>
    <cellStyle name="OUTPUT AMOUNTS 38" xfId="4569"/>
    <cellStyle name="OUTPUT AMOUNTS 39" xfId="4570"/>
    <cellStyle name="OUTPUT AMOUNTS 4" xfId="4571"/>
    <cellStyle name="OUTPUT AMOUNTS 40" xfId="4572"/>
    <cellStyle name="OUTPUT AMOUNTS 41" xfId="4573"/>
    <cellStyle name="OUTPUT AMOUNTS 42" xfId="4574"/>
    <cellStyle name="OUTPUT AMOUNTS 43" xfId="4575"/>
    <cellStyle name="OUTPUT AMOUNTS 44" xfId="4576"/>
    <cellStyle name="OUTPUT AMOUNTS 45" xfId="4577"/>
    <cellStyle name="OUTPUT AMOUNTS 46" xfId="4578"/>
    <cellStyle name="OUTPUT AMOUNTS 47" xfId="4579"/>
    <cellStyle name="OUTPUT AMOUNTS 48" xfId="4580"/>
    <cellStyle name="OUTPUT AMOUNTS 49" xfId="4581"/>
    <cellStyle name="Output Amounts 5" xfId="4582"/>
    <cellStyle name="OUTPUT AMOUNTS 50" xfId="4583"/>
    <cellStyle name="OUTPUT AMOUNTS 51" xfId="4584"/>
    <cellStyle name="OUTPUT AMOUNTS 52" xfId="4585"/>
    <cellStyle name="OUTPUT AMOUNTS 53" xfId="4586"/>
    <cellStyle name="OUTPUT AMOUNTS 54" xfId="4587"/>
    <cellStyle name="OUTPUT AMOUNTS 55" xfId="4588"/>
    <cellStyle name="OUTPUT AMOUNTS 56" xfId="4589"/>
    <cellStyle name="OUTPUT AMOUNTS 57" xfId="4590"/>
    <cellStyle name="OUTPUT AMOUNTS 58" xfId="4591"/>
    <cellStyle name="OUTPUT AMOUNTS 59" xfId="4592"/>
    <cellStyle name="Output Amounts 6" xfId="4593"/>
    <cellStyle name="OUTPUT AMOUNTS 60" xfId="4594"/>
    <cellStyle name="OUTPUT AMOUNTS 61" xfId="4595"/>
    <cellStyle name="OUTPUT AMOUNTS 62" xfId="4596"/>
    <cellStyle name="OUTPUT AMOUNTS 63" xfId="4597"/>
    <cellStyle name="OUTPUT AMOUNTS 64" xfId="4598"/>
    <cellStyle name="OUTPUT AMOUNTS 65" xfId="4599"/>
    <cellStyle name="OUTPUT AMOUNTS 66" xfId="4600"/>
    <cellStyle name="OUTPUT AMOUNTS 67" xfId="4601"/>
    <cellStyle name="OUTPUT AMOUNTS 68" xfId="4602"/>
    <cellStyle name="OUTPUT AMOUNTS 69" xfId="4603"/>
    <cellStyle name="Output Amounts 7" xfId="4604"/>
    <cellStyle name="OUTPUT AMOUNTS 70" xfId="4605"/>
    <cellStyle name="OUTPUT AMOUNTS 71" xfId="4606"/>
    <cellStyle name="OUTPUT AMOUNTS 72" xfId="4607"/>
    <cellStyle name="OUTPUT AMOUNTS 73" xfId="4608"/>
    <cellStyle name="OUTPUT AMOUNTS 74" xfId="4609"/>
    <cellStyle name="OUTPUT AMOUNTS 75" xfId="4610"/>
    <cellStyle name="OUTPUT AMOUNTS 76" xfId="4611"/>
    <cellStyle name="OUTPUT AMOUNTS 77" xfId="4612"/>
    <cellStyle name="OUTPUT AMOUNTS 78" xfId="4613"/>
    <cellStyle name="OUTPUT AMOUNTS 79" xfId="4614"/>
    <cellStyle name="Output Amounts 8" xfId="4615"/>
    <cellStyle name="OUTPUT AMOUNTS 80" xfId="4616"/>
    <cellStyle name="OUTPUT AMOUNTS 81" xfId="4617"/>
    <cellStyle name="OUTPUT AMOUNTS 82" xfId="4618"/>
    <cellStyle name="OUTPUT AMOUNTS 83" xfId="4619"/>
    <cellStyle name="OUTPUT AMOUNTS 84" xfId="4620"/>
    <cellStyle name="OUTPUT AMOUNTS 85" xfId="4621"/>
    <cellStyle name="OUTPUT AMOUNTS 86" xfId="4622"/>
    <cellStyle name="OUTPUT AMOUNTS 87" xfId="4623"/>
    <cellStyle name="OUTPUT AMOUNTS 88" xfId="4624"/>
    <cellStyle name="OUTPUT AMOUNTS 89" xfId="4625"/>
    <cellStyle name="OUTPUT AMOUNTS 9" xfId="4626"/>
    <cellStyle name="OUTPUT AMOUNTS 90" xfId="4627"/>
    <cellStyle name="OUTPUT AMOUNTS 91" xfId="4628"/>
    <cellStyle name="OUTPUT AMOUNTS 92" xfId="4629"/>
    <cellStyle name="OUTPUT AMOUNTS 93" xfId="4630"/>
    <cellStyle name="OUTPUT AMOUNTS 94" xfId="4631"/>
    <cellStyle name="OUTPUT AMOUNTS 95" xfId="4632"/>
    <cellStyle name="OUTPUT AMOUNTS 96" xfId="4633"/>
    <cellStyle name="OUTPUT AMOUNTS 97" xfId="4634"/>
    <cellStyle name="OUTPUT AMOUNTS 98" xfId="4635"/>
    <cellStyle name="OUTPUT AMOUNTS 99" xfId="4636"/>
    <cellStyle name="Output Amounts_C210 - Senior Medical" xfId="4637"/>
    <cellStyle name="Output Column Headings" xfId="4638"/>
    <cellStyle name="OUTPUT COLUMN HEADINGS 10" xfId="4639"/>
    <cellStyle name="OUTPUT COLUMN HEADINGS 10 2" xfId="4640"/>
    <cellStyle name="Output Column Headings 11" xfId="4641"/>
    <cellStyle name="Output Column Headings 12" xfId="4642"/>
    <cellStyle name="Output Column Headings 13" xfId="4643"/>
    <cellStyle name="Output Column Headings 14" xfId="4644"/>
    <cellStyle name="OUTPUT COLUMN HEADINGS 15" xfId="4645"/>
    <cellStyle name="OUTPUT COLUMN HEADINGS 2" xfId="4646"/>
    <cellStyle name="OUTPUT COLUMN HEADINGS 2 2" xfId="4647"/>
    <cellStyle name="Output Column Headings 3" xfId="4648"/>
    <cellStyle name="Output Column Headings 4" xfId="4649"/>
    <cellStyle name="Output Column Headings 5" xfId="4650"/>
    <cellStyle name="Output Column Headings 6" xfId="4651"/>
    <cellStyle name="OUTPUT COLUMN HEADINGS 7" xfId="4652"/>
    <cellStyle name="OUTPUT COLUMN HEADINGS 7 2" xfId="4653"/>
    <cellStyle name="Output Column Headings 8" xfId="4654"/>
    <cellStyle name="Output Column Headings 9" xfId="4655"/>
    <cellStyle name="Output Line Items" xfId="4656"/>
    <cellStyle name="Output Line Items 10" xfId="4657"/>
    <cellStyle name="OUTPUT LINE ITEMS 100" xfId="4658"/>
    <cellStyle name="OUTPUT LINE ITEMS 101" xfId="4659"/>
    <cellStyle name="OUTPUT LINE ITEMS 102" xfId="4660"/>
    <cellStyle name="OUTPUT LINE ITEMS 103" xfId="4661"/>
    <cellStyle name="OUTPUT LINE ITEMS 104" xfId="4662"/>
    <cellStyle name="OUTPUT LINE ITEMS 105" xfId="4663"/>
    <cellStyle name="OUTPUT LINE ITEMS 106" xfId="4664"/>
    <cellStyle name="OUTPUT LINE ITEMS 107" xfId="4665"/>
    <cellStyle name="OUTPUT LINE ITEMS 108" xfId="4666"/>
    <cellStyle name="OUTPUT LINE ITEMS 109" xfId="4667"/>
    <cellStyle name="OUTPUT LINE ITEMS 11" xfId="4668"/>
    <cellStyle name="OUTPUT LINE ITEMS 110" xfId="4669"/>
    <cellStyle name="OUTPUT LINE ITEMS 111" xfId="4670"/>
    <cellStyle name="OUTPUT LINE ITEMS 112" xfId="4671"/>
    <cellStyle name="OUTPUT LINE ITEMS 113" xfId="4672"/>
    <cellStyle name="OUTPUT LINE ITEMS 114" xfId="4673"/>
    <cellStyle name="OUTPUT LINE ITEMS 115" xfId="4674"/>
    <cellStyle name="OUTPUT LINE ITEMS 116" xfId="4675"/>
    <cellStyle name="OUTPUT LINE ITEMS 117" xfId="4676"/>
    <cellStyle name="OUTPUT LINE ITEMS 118" xfId="4677"/>
    <cellStyle name="OUTPUT LINE ITEMS 119" xfId="4678"/>
    <cellStyle name="OUTPUT LINE ITEMS 12" xfId="4679"/>
    <cellStyle name="OUTPUT LINE ITEMS 120" xfId="4680"/>
    <cellStyle name="OUTPUT LINE ITEMS 121" xfId="4681"/>
    <cellStyle name="OUTPUT LINE ITEMS 122" xfId="4682"/>
    <cellStyle name="OUTPUT LINE ITEMS 123" xfId="4683"/>
    <cellStyle name="OUTPUT LINE ITEMS 124" xfId="4684"/>
    <cellStyle name="OUTPUT LINE ITEMS 125" xfId="4685"/>
    <cellStyle name="OUTPUT LINE ITEMS 126" xfId="4686"/>
    <cellStyle name="OUTPUT LINE ITEMS 127" xfId="4687"/>
    <cellStyle name="OUTPUT LINE ITEMS 128" xfId="4688"/>
    <cellStyle name="OUTPUT LINE ITEMS 129" xfId="4689"/>
    <cellStyle name="OUTPUT LINE ITEMS 13" xfId="4690"/>
    <cellStyle name="OUTPUT LINE ITEMS 130" xfId="4691"/>
    <cellStyle name="OUTPUT LINE ITEMS 131" xfId="4692"/>
    <cellStyle name="OUTPUT LINE ITEMS 132" xfId="4693"/>
    <cellStyle name="OUTPUT LINE ITEMS 133" xfId="4694"/>
    <cellStyle name="OUTPUT LINE ITEMS 134" xfId="4695"/>
    <cellStyle name="OUTPUT LINE ITEMS 135" xfId="4696"/>
    <cellStyle name="OUTPUT LINE ITEMS 136" xfId="4697"/>
    <cellStyle name="OUTPUT LINE ITEMS 137" xfId="4698"/>
    <cellStyle name="OUTPUT LINE ITEMS 138" xfId="4699"/>
    <cellStyle name="OUTPUT LINE ITEMS 139" xfId="4700"/>
    <cellStyle name="OUTPUT LINE ITEMS 14" xfId="4701"/>
    <cellStyle name="OUTPUT LINE ITEMS 140" xfId="4702"/>
    <cellStyle name="OUTPUT LINE ITEMS 141" xfId="4703"/>
    <cellStyle name="OUTPUT LINE ITEMS 142" xfId="4704"/>
    <cellStyle name="OUTPUT LINE ITEMS 143" xfId="4705"/>
    <cellStyle name="OUTPUT LINE ITEMS 144" xfId="4706"/>
    <cellStyle name="OUTPUT LINE ITEMS 145" xfId="4707"/>
    <cellStyle name="OUTPUT LINE ITEMS 146" xfId="4708"/>
    <cellStyle name="OUTPUT LINE ITEMS 147" xfId="4709"/>
    <cellStyle name="OUTPUT LINE ITEMS 148" xfId="4710"/>
    <cellStyle name="OUTPUT LINE ITEMS 149" xfId="4711"/>
    <cellStyle name="OUTPUT LINE ITEMS 15" xfId="4712"/>
    <cellStyle name="OUTPUT LINE ITEMS 150" xfId="4713"/>
    <cellStyle name="OUTPUT LINE ITEMS 151" xfId="4714"/>
    <cellStyle name="OUTPUT LINE ITEMS 152" xfId="4715"/>
    <cellStyle name="OUTPUT LINE ITEMS 153" xfId="4716"/>
    <cellStyle name="OUTPUT LINE ITEMS 154" xfId="4717"/>
    <cellStyle name="OUTPUT LINE ITEMS 155" xfId="4718"/>
    <cellStyle name="OUTPUT LINE ITEMS 156" xfId="4719"/>
    <cellStyle name="OUTPUT LINE ITEMS 157" xfId="4720"/>
    <cellStyle name="OUTPUT LINE ITEMS 158" xfId="4721"/>
    <cellStyle name="OUTPUT LINE ITEMS 159" xfId="4722"/>
    <cellStyle name="OUTPUT LINE ITEMS 16" xfId="4723"/>
    <cellStyle name="OUTPUT LINE ITEMS 160" xfId="4724"/>
    <cellStyle name="OUTPUT LINE ITEMS 161" xfId="4725"/>
    <cellStyle name="OUTPUT LINE ITEMS 162" xfId="4726"/>
    <cellStyle name="OUTPUT LINE ITEMS 163" xfId="4727"/>
    <cellStyle name="OUTPUT LINE ITEMS 17" xfId="4728"/>
    <cellStyle name="OUTPUT LINE ITEMS 18" xfId="4729"/>
    <cellStyle name="OUTPUT LINE ITEMS 19" xfId="4730"/>
    <cellStyle name="Output Line Items 2" xfId="4731"/>
    <cellStyle name="OUTPUT LINE ITEMS 2 2" xfId="4732"/>
    <cellStyle name="OUTPUT LINE ITEMS 20" xfId="4733"/>
    <cellStyle name="OUTPUT LINE ITEMS 21" xfId="4734"/>
    <cellStyle name="OUTPUT LINE ITEMS 22" xfId="4735"/>
    <cellStyle name="OUTPUT LINE ITEMS 23" xfId="4736"/>
    <cellStyle name="OUTPUT LINE ITEMS 24" xfId="4737"/>
    <cellStyle name="OUTPUT LINE ITEMS 25" xfId="4738"/>
    <cellStyle name="OUTPUT LINE ITEMS 26" xfId="4739"/>
    <cellStyle name="OUTPUT LINE ITEMS 27" xfId="4740"/>
    <cellStyle name="OUTPUT LINE ITEMS 28" xfId="4741"/>
    <cellStyle name="OUTPUT LINE ITEMS 29" xfId="4742"/>
    <cellStyle name="OUTPUT LINE ITEMS 3" xfId="4743"/>
    <cellStyle name="OUTPUT LINE ITEMS 30" xfId="4744"/>
    <cellStyle name="OUTPUT LINE ITEMS 31" xfId="4745"/>
    <cellStyle name="OUTPUT LINE ITEMS 32" xfId="4746"/>
    <cellStyle name="OUTPUT LINE ITEMS 33" xfId="4747"/>
    <cellStyle name="OUTPUT LINE ITEMS 34" xfId="4748"/>
    <cellStyle name="OUTPUT LINE ITEMS 35" xfId="4749"/>
    <cellStyle name="OUTPUT LINE ITEMS 36" xfId="4750"/>
    <cellStyle name="OUTPUT LINE ITEMS 37" xfId="4751"/>
    <cellStyle name="OUTPUT LINE ITEMS 38" xfId="4752"/>
    <cellStyle name="OUTPUT LINE ITEMS 39" xfId="4753"/>
    <cellStyle name="OUTPUT LINE ITEMS 4" xfId="4754"/>
    <cellStyle name="OUTPUT LINE ITEMS 40" xfId="4755"/>
    <cellStyle name="OUTPUT LINE ITEMS 41" xfId="4756"/>
    <cellStyle name="OUTPUT LINE ITEMS 42" xfId="4757"/>
    <cellStyle name="OUTPUT LINE ITEMS 43" xfId="4758"/>
    <cellStyle name="OUTPUT LINE ITEMS 44" xfId="4759"/>
    <cellStyle name="OUTPUT LINE ITEMS 45" xfId="4760"/>
    <cellStyle name="OUTPUT LINE ITEMS 46" xfId="4761"/>
    <cellStyle name="OUTPUT LINE ITEMS 47" xfId="4762"/>
    <cellStyle name="OUTPUT LINE ITEMS 48" xfId="4763"/>
    <cellStyle name="OUTPUT LINE ITEMS 49" xfId="4764"/>
    <cellStyle name="Output Line Items 5" xfId="4765"/>
    <cellStyle name="OUTPUT LINE ITEMS 50" xfId="4766"/>
    <cellStyle name="OUTPUT LINE ITEMS 51" xfId="4767"/>
    <cellStyle name="OUTPUT LINE ITEMS 52" xfId="4768"/>
    <cellStyle name="OUTPUT LINE ITEMS 53" xfId="4769"/>
    <cellStyle name="OUTPUT LINE ITEMS 54" xfId="4770"/>
    <cellStyle name="OUTPUT LINE ITEMS 55" xfId="4771"/>
    <cellStyle name="OUTPUT LINE ITEMS 56" xfId="4772"/>
    <cellStyle name="OUTPUT LINE ITEMS 57" xfId="4773"/>
    <cellStyle name="OUTPUT LINE ITEMS 58" xfId="4774"/>
    <cellStyle name="OUTPUT LINE ITEMS 59" xfId="4775"/>
    <cellStyle name="Output Line Items 6" xfId="4776"/>
    <cellStyle name="OUTPUT LINE ITEMS 60" xfId="4777"/>
    <cellStyle name="OUTPUT LINE ITEMS 61" xfId="4778"/>
    <cellStyle name="OUTPUT LINE ITEMS 62" xfId="4779"/>
    <cellStyle name="OUTPUT LINE ITEMS 63" xfId="4780"/>
    <cellStyle name="OUTPUT LINE ITEMS 64" xfId="4781"/>
    <cellStyle name="OUTPUT LINE ITEMS 65" xfId="4782"/>
    <cellStyle name="OUTPUT LINE ITEMS 66" xfId="4783"/>
    <cellStyle name="OUTPUT LINE ITEMS 67" xfId="4784"/>
    <cellStyle name="OUTPUT LINE ITEMS 68" xfId="4785"/>
    <cellStyle name="OUTPUT LINE ITEMS 69" xfId="4786"/>
    <cellStyle name="Output Line Items 7" xfId="4787"/>
    <cellStyle name="OUTPUT LINE ITEMS 70" xfId="4788"/>
    <cellStyle name="OUTPUT LINE ITEMS 71" xfId="4789"/>
    <cellStyle name="OUTPUT LINE ITEMS 72" xfId="4790"/>
    <cellStyle name="OUTPUT LINE ITEMS 73" xfId="4791"/>
    <cellStyle name="OUTPUT LINE ITEMS 74" xfId="4792"/>
    <cellStyle name="OUTPUT LINE ITEMS 75" xfId="4793"/>
    <cellStyle name="OUTPUT LINE ITEMS 76" xfId="4794"/>
    <cellStyle name="OUTPUT LINE ITEMS 77" xfId="4795"/>
    <cellStyle name="OUTPUT LINE ITEMS 78" xfId="4796"/>
    <cellStyle name="OUTPUT LINE ITEMS 79" xfId="4797"/>
    <cellStyle name="Output Line Items 8" xfId="4798"/>
    <cellStyle name="OUTPUT LINE ITEMS 80" xfId="4799"/>
    <cellStyle name="OUTPUT LINE ITEMS 81" xfId="4800"/>
    <cellStyle name="OUTPUT LINE ITEMS 82" xfId="4801"/>
    <cellStyle name="OUTPUT LINE ITEMS 83" xfId="4802"/>
    <cellStyle name="OUTPUT LINE ITEMS 84" xfId="4803"/>
    <cellStyle name="OUTPUT LINE ITEMS 85" xfId="4804"/>
    <cellStyle name="OUTPUT LINE ITEMS 86" xfId="4805"/>
    <cellStyle name="OUTPUT LINE ITEMS 87" xfId="4806"/>
    <cellStyle name="OUTPUT LINE ITEMS 88" xfId="4807"/>
    <cellStyle name="OUTPUT LINE ITEMS 89" xfId="4808"/>
    <cellStyle name="OUTPUT LINE ITEMS 9" xfId="4809"/>
    <cellStyle name="OUTPUT LINE ITEMS 90" xfId="4810"/>
    <cellStyle name="OUTPUT LINE ITEMS 91" xfId="4811"/>
    <cellStyle name="OUTPUT LINE ITEMS 92" xfId="4812"/>
    <cellStyle name="OUTPUT LINE ITEMS 93" xfId="4813"/>
    <cellStyle name="OUTPUT LINE ITEMS 94" xfId="4814"/>
    <cellStyle name="OUTPUT LINE ITEMS 95" xfId="4815"/>
    <cellStyle name="OUTPUT LINE ITEMS 96" xfId="4816"/>
    <cellStyle name="OUTPUT LINE ITEMS 97" xfId="4817"/>
    <cellStyle name="OUTPUT LINE ITEMS 98" xfId="4818"/>
    <cellStyle name="OUTPUT LINE ITEMS 99" xfId="4819"/>
    <cellStyle name="Output Line Items_Finst" xfId="4820"/>
    <cellStyle name="Output Report Heading" xfId="4821"/>
    <cellStyle name="OUTPUT REPORT HEADING 10" xfId="4822"/>
    <cellStyle name="OUTPUT REPORT HEADING 10 2" xfId="4823"/>
    <cellStyle name="Output Report Heading 11" xfId="4824"/>
    <cellStyle name="Output Report Heading 12" xfId="4825"/>
    <cellStyle name="Output Report Heading 13" xfId="4826"/>
    <cellStyle name="Output Report Heading 14" xfId="4827"/>
    <cellStyle name="OUTPUT REPORT HEADING 15" xfId="4828"/>
    <cellStyle name="OUTPUT REPORT HEADING 2" xfId="4829"/>
    <cellStyle name="OUTPUT REPORT HEADING 2 2" xfId="4830"/>
    <cellStyle name="Output Report Heading 3" xfId="4831"/>
    <cellStyle name="Output Report Heading 4" xfId="4832"/>
    <cellStyle name="Output Report Heading 5" xfId="4833"/>
    <cellStyle name="Output Report Heading 6" xfId="4834"/>
    <cellStyle name="OUTPUT REPORT HEADING 7" xfId="4835"/>
    <cellStyle name="OUTPUT REPORT HEADING 7 2" xfId="4836"/>
    <cellStyle name="Output Report Heading 8" xfId="4837"/>
    <cellStyle name="Output Report Heading 9" xfId="4838"/>
    <cellStyle name="Output Report Title" xfId="4839"/>
    <cellStyle name="OUTPUT REPORT TITLE 10" xfId="4840"/>
    <cellStyle name="OUTPUT REPORT TITLE 10 2" xfId="4841"/>
    <cellStyle name="Output Report Title 11" xfId="4842"/>
    <cellStyle name="Output Report Title 12" xfId="4843"/>
    <cellStyle name="Output Report Title 13" xfId="4844"/>
    <cellStyle name="Output Report Title 14" xfId="4845"/>
    <cellStyle name="OUTPUT REPORT TITLE 15" xfId="4846"/>
    <cellStyle name="OUTPUT REPORT TITLE 2" xfId="4847"/>
    <cellStyle name="OUTPUT REPORT TITLE 2 2" xfId="4848"/>
    <cellStyle name="Output Report Title 3" xfId="4849"/>
    <cellStyle name="Output Report Title 4" xfId="4850"/>
    <cellStyle name="Output Report Title 5" xfId="4851"/>
    <cellStyle name="Output Report Title 6" xfId="4852"/>
    <cellStyle name="OUTPUT REPORT TITLE 7" xfId="4853"/>
    <cellStyle name="OUTPUT REPORT TITLE 7 2" xfId="4854"/>
    <cellStyle name="Output Report Title 8" xfId="4855"/>
    <cellStyle name="Output Report Title 9" xfId="4856"/>
    <cellStyle name="Percent" xfId="5" builtinId="5"/>
    <cellStyle name="Percent 10" xfId="4857"/>
    <cellStyle name="Percent 11" xfId="4858"/>
    <cellStyle name="Percent 12" xfId="4859"/>
    <cellStyle name="Percent 13" xfId="4860"/>
    <cellStyle name="Percent 14" xfId="4861"/>
    <cellStyle name="Percent 15" xfId="4862"/>
    <cellStyle name="Percent 2" xfId="4863"/>
    <cellStyle name="Percent 2 10" xfId="4864"/>
    <cellStyle name="Percent 2 11" xfId="4865"/>
    <cellStyle name="Percent 2 12" xfId="10"/>
    <cellStyle name="Percent 2 12 2" xfId="4866"/>
    <cellStyle name="Percent 2 13" xfId="4867"/>
    <cellStyle name="Percent 2 2" xfId="4868"/>
    <cellStyle name="Percent 2 2 2" xfId="4869"/>
    <cellStyle name="Percent 2 3" xfId="4870"/>
    <cellStyle name="Percent 2 4" xfId="4871"/>
    <cellStyle name="Percent 2 5" xfId="4872"/>
    <cellStyle name="Percent 2 6" xfId="4873"/>
    <cellStyle name="Percent 2 7" xfId="4874"/>
    <cellStyle name="Percent 2 8" xfId="4875"/>
    <cellStyle name="Percent 2 9" xfId="4876"/>
    <cellStyle name="Percent 3" xfId="4877"/>
    <cellStyle name="Percent 3 2" xfId="4878"/>
    <cellStyle name="Percent 3 2 2" xfId="4879"/>
    <cellStyle name="Percent 3 3" xfId="4880"/>
    <cellStyle name="Percent 4" xfId="4881"/>
    <cellStyle name="Percent 4 2" xfId="4882"/>
    <cellStyle name="Percent 5" xfId="4883"/>
    <cellStyle name="Percent 6" xfId="4884"/>
    <cellStyle name="Percent 7" xfId="4885"/>
    <cellStyle name="Percent 8" xfId="4886"/>
    <cellStyle name="Percent 9" xfId="4887"/>
    <cellStyle name="ReportTitlePrompt" xfId="4888"/>
    <cellStyle name="ReportTitlePrompt 2" xfId="4889"/>
    <cellStyle name="ReportTitlePrompt 2 2" xfId="4890"/>
    <cellStyle name="ReportTitleValue" xfId="4891"/>
    <cellStyle name="ReportTitleValue 2" xfId="4892"/>
    <cellStyle name="ReportTitleValue 2 2" xfId="4893"/>
    <cellStyle name="RowAcctAbovePrompt" xfId="4894"/>
    <cellStyle name="RowAcctAbovePrompt 2" xfId="4895"/>
    <cellStyle name="RowAcctAbovePrompt 2 2" xfId="4896"/>
    <cellStyle name="RowAcctSOBAbovePrompt" xfId="4897"/>
    <cellStyle name="RowAcctSOBAbovePrompt 2" xfId="4898"/>
    <cellStyle name="RowAcctSOBAbovePrompt 2 2" xfId="4899"/>
    <cellStyle name="RowAcctSOBValue" xfId="4900"/>
    <cellStyle name="RowAcctSOBValue 2" xfId="4901"/>
    <cellStyle name="RowAcctSOBValue 2 2" xfId="4902"/>
    <cellStyle name="RowAcctValue" xfId="4903"/>
    <cellStyle name="RowAcctValue 2" xfId="4904"/>
    <cellStyle name="RowAcctValue 2 2" xfId="4905"/>
    <cellStyle name="RowAttrAbovePrompt" xfId="4906"/>
    <cellStyle name="RowAttrAbovePrompt 2" xfId="4907"/>
    <cellStyle name="RowAttrAbovePrompt 3" xfId="4908"/>
    <cellStyle name="RowAttrAbovePrompt 4" xfId="4909"/>
    <cellStyle name="RowAttrValue" xfId="4910"/>
    <cellStyle name="RowAttrValue 2" xfId="4911"/>
    <cellStyle name="RowAttrValue 2 2" xfId="4912"/>
    <cellStyle name="RowColSetAbovePrompt" xfId="4913"/>
    <cellStyle name="RowColSetAbovePrompt 2" xfId="4914"/>
    <cellStyle name="RowColSetAbovePrompt 3" xfId="4915"/>
    <cellStyle name="RowColSetAbovePrompt 4" xfId="4916"/>
    <cellStyle name="RowColSetLeftPrompt" xfId="4917"/>
    <cellStyle name="RowColSetLeftPrompt 2" xfId="4918"/>
    <cellStyle name="RowColSetLeftPrompt 3" xfId="4919"/>
    <cellStyle name="RowColSetLeftPrompt 4" xfId="4920"/>
    <cellStyle name="RowColSetValue" xfId="4921"/>
    <cellStyle name="RowColSetValue 2" xfId="4922"/>
    <cellStyle name="RowColSetValue 2 2" xfId="4923"/>
    <cellStyle name="RowLeftPrompt" xfId="4924"/>
    <cellStyle name="RowLeftPrompt 2" xfId="4925"/>
    <cellStyle name="RowLeftPrompt 2 2" xfId="4926"/>
    <cellStyle name="SampleUsingFormatMask" xfId="4927"/>
    <cellStyle name="SampleUsingFormatMask 2" xfId="4928"/>
    <cellStyle name="SampleUsingFormatMask 2 2" xfId="4929"/>
    <cellStyle name="SampleWithNoFormatMask" xfId="4930"/>
    <cellStyle name="SampleWithNoFormatMask 2" xfId="4931"/>
    <cellStyle name="SampleWithNoFormatMask 2 2" xfId="4932"/>
    <cellStyle name="Style 1" xfId="4933"/>
    <cellStyle name="Style 1 2" xfId="4934"/>
    <cellStyle name="SubTitle_WGA" xfId="4935"/>
    <cellStyle name="Title 10" xfId="4936"/>
    <cellStyle name="Title 11" xfId="4937"/>
    <cellStyle name="Title 12" xfId="4938"/>
    <cellStyle name="Title 13" xfId="4939"/>
    <cellStyle name="Title 13 2" xfId="4940"/>
    <cellStyle name="Title 13 2 2" xfId="4941"/>
    <cellStyle name="Title 13 3" xfId="4942"/>
    <cellStyle name="Title 13 3 2" xfId="4943"/>
    <cellStyle name="Title 13 4" xfId="4944"/>
    <cellStyle name="Title 13 4 2" xfId="4945"/>
    <cellStyle name="Title 13 5" xfId="4946"/>
    <cellStyle name="Title 13 6" xfId="4947"/>
    <cellStyle name="Title 13 6 2" xfId="4948"/>
    <cellStyle name="Title 14" xfId="4949"/>
    <cellStyle name="Title 14 2" xfId="4950"/>
    <cellStyle name="Title 14 3" xfId="4951"/>
    <cellStyle name="Title 14 3 2" xfId="4952"/>
    <cellStyle name="Title 14 4" xfId="4953"/>
    <cellStyle name="Title 14 4 2" xfId="4954"/>
    <cellStyle name="Title 15" xfId="4955"/>
    <cellStyle name="Title 15 2" xfId="4956"/>
    <cellStyle name="Title 15 3" xfId="4957"/>
    <cellStyle name="Title 15 3 2" xfId="4958"/>
    <cellStyle name="Title 15 3 3" xfId="4959"/>
    <cellStyle name="Title 15 4" xfId="4960"/>
    <cellStyle name="Title 16" xfId="4961"/>
    <cellStyle name="Title 17" xfId="4962"/>
    <cellStyle name="Title 18" xfId="4963"/>
    <cellStyle name="Title 18 2" xfId="4964"/>
    <cellStyle name="Title 19" xfId="4965"/>
    <cellStyle name="Title 2" xfId="4966"/>
    <cellStyle name="Title 2 10" xfId="4967"/>
    <cellStyle name="Title 2 11" xfId="4968"/>
    <cellStyle name="Title 2 2" xfId="4969"/>
    <cellStyle name="Title 2 3" xfId="4970"/>
    <cellStyle name="Title 2 3 2" xfId="4971"/>
    <cellStyle name="Title 2 3 2 2" xfId="4972"/>
    <cellStyle name="Title 2 3 2 3" xfId="4973"/>
    <cellStyle name="Title 2 3 2 4" xfId="4974"/>
    <cellStyle name="Title 2 3 2 4 2" xfId="4975"/>
    <cellStyle name="Title 2 3 2 4 3" xfId="4976"/>
    <cellStyle name="Title 2 3 2 4 3 2" xfId="4977"/>
    <cellStyle name="Title 2 3 2 5" xfId="4978"/>
    <cellStyle name="Title 2 3 2 5 2" xfId="4979"/>
    <cellStyle name="Title 2 3 3" xfId="4980"/>
    <cellStyle name="Title 2 3 3 2" xfId="4981"/>
    <cellStyle name="Title 2 3 3 3" xfId="4982"/>
    <cellStyle name="Title 2 3 3 4" xfId="4983"/>
    <cellStyle name="Title 2 3 3 4 2" xfId="4984"/>
    <cellStyle name="Title 2 3 4" xfId="4985"/>
    <cellStyle name="Title 2 3 4 2" xfId="4986"/>
    <cellStyle name="Title 2 3 5" xfId="4987"/>
    <cellStyle name="Title 2 3 6" xfId="4988"/>
    <cellStyle name="Title 2 3 6 2" xfId="4989"/>
    <cellStyle name="Title 2 4" xfId="4990"/>
    <cellStyle name="Title 2 4 2" xfId="4991"/>
    <cellStyle name="Title 2 4 3" xfId="4992"/>
    <cellStyle name="Title 2 4 4" xfId="4993"/>
    <cellStyle name="Title 2 4 4 2" xfId="4994"/>
    <cellStyle name="Title 2 4 4 3" xfId="4995"/>
    <cellStyle name="Title 2 4 4 3 2" xfId="4996"/>
    <cellStyle name="Title 2 4 5" xfId="4997"/>
    <cellStyle name="Title 2 4 5 2" xfId="4998"/>
    <cellStyle name="Title 2 5" xfId="4999"/>
    <cellStyle name="Title 2 5 2" xfId="5000"/>
    <cellStyle name="Title 2 5 3" xfId="5001"/>
    <cellStyle name="Title 2 5 4" xfId="5002"/>
    <cellStyle name="Title 2 5 4 2" xfId="5003"/>
    <cellStyle name="Title 2 6" xfId="5004"/>
    <cellStyle name="Title 2 6 2" xfId="5005"/>
    <cellStyle name="Title 2 7" xfId="5006"/>
    <cellStyle name="Title 2 8" xfId="5007"/>
    <cellStyle name="Title 2 8 2" xfId="5008"/>
    <cellStyle name="Title 2 9" xfId="5009"/>
    <cellStyle name="Title 2 9 2" xfId="5010"/>
    <cellStyle name="Title 20" xfId="5011"/>
    <cellStyle name="Title 21" xfId="5012"/>
    <cellStyle name="Title 21 2" xfId="5013"/>
    <cellStyle name="Title 22" xfId="5014"/>
    <cellStyle name="Title 22 2" xfId="5015"/>
    <cellStyle name="Title 23" xfId="5016"/>
    <cellStyle name="Title 24" xfId="5017"/>
    <cellStyle name="Title 25" xfId="5018"/>
    <cellStyle name="Title 26" xfId="5019"/>
    <cellStyle name="Title 3" xfId="5020"/>
    <cellStyle name="Title 3 2" xfId="5021"/>
    <cellStyle name="Title 3 2 2" xfId="5022"/>
    <cellStyle name="Title 3 2 3" xfId="5023"/>
    <cellStyle name="Title 3 2 4" xfId="5024"/>
    <cellStyle name="Title 3 2 4 2" xfId="5025"/>
    <cellStyle name="Title 3 2 4 3" xfId="5026"/>
    <cellStyle name="Title 3 2 4 3 2" xfId="5027"/>
    <cellStyle name="Title 3 2 5" xfId="5028"/>
    <cellStyle name="Title 3 2 5 2" xfId="5029"/>
    <cellStyle name="Title 3 3" xfId="5030"/>
    <cellStyle name="Title 3 3 2" xfId="5031"/>
    <cellStyle name="Title 3 3 3" xfId="5032"/>
    <cellStyle name="Title 3 3 4" xfId="5033"/>
    <cellStyle name="Title 3 3 4 2" xfId="5034"/>
    <cellStyle name="Title 3 4" xfId="5035"/>
    <cellStyle name="Title 3 4 2" xfId="5036"/>
    <cellStyle name="Title 3 5" xfId="5037"/>
    <cellStyle name="Title 3 6" xfId="5038"/>
    <cellStyle name="Title 3 6 2" xfId="5039"/>
    <cellStyle name="Title 3 7" xfId="5040"/>
    <cellStyle name="Title 4" xfId="5041"/>
    <cellStyle name="Title 4 2" xfId="5042"/>
    <cellStyle name="Title 5" xfId="5043"/>
    <cellStyle name="Title 5 2" xfId="5044"/>
    <cellStyle name="Title 6" xfId="5045"/>
    <cellStyle name="Title 6 2" xfId="5046"/>
    <cellStyle name="Title 7" xfId="5047"/>
    <cellStyle name="Title 7 2" xfId="5048"/>
    <cellStyle name="Title 7 3" xfId="5049"/>
    <cellStyle name="Title 7 4" xfId="5050"/>
    <cellStyle name="Title 7 4 2" xfId="5051"/>
    <cellStyle name="Title 7 4 3" xfId="5052"/>
    <cellStyle name="Title 7 4 3 2" xfId="5053"/>
    <cellStyle name="Title 7 5" xfId="5054"/>
    <cellStyle name="Title 7 5 2" xfId="5055"/>
    <cellStyle name="Title 7 6" xfId="5056"/>
    <cellStyle name="Title 8" xfId="5057"/>
    <cellStyle name="Title 8 2" xfId="5058"/>
    <cellStyle name="Title 9" xfId="5059"/>
    <cellStyle name="Total 10" xfId="5060"/>
    <cellStyle name="Total 11" xfId="5061"/>
    <cellStyle name="Total 12" xfId="5062"/>
    <cellStyle name="Total 13" xfId="5063"/>
    <cellStyle name="Total 13 2" xfId="5064"/>
    <cellStyle name="Total 14" xfId="5065"/>
    <cellStyle name="Total 14 2" xfId="5066"/>
    <cellStyle name="Total 14 3" xfId="5067"/>
    <cellStyle name="Total 15" xfId="5068"/>
    <cellStyle name="Total 16" xfId="5069"/>
    <cellStyle name="Total 17" xfId="5070"/>
    <cellStyle name="Total 18" xfId="5071"/>
    <cellStyle name="Total 19" xfId="5072"/>
    <cellStyle name="Total 2" xfId="5073"/>
    <cellStyle name="Total 2 10" xfId="5074"/>
    <cellStyle name="Total 2 2" xfId="5075"/>
    <cellStyle name="Total 2 2 2" xfId="5076"/>
    <cellStyle name="Total 2 2 2 2" xfId="5077"/>
    <cellStyle name="Total 2 3" xfId="5078"/>
    <cellStyle name="Total 2 3 2" xfId="5079"/>
    <cellStyle name="Total 2 3 2 2" xfId="5080"/>
    <cellStyle name="Total 2 3 2 3" xfId="5081"/>
    <cellStyle name="Total 2 3 2 4" xfId="5082"/>
    <cellStyle name="Total 2 3 3" xfId="5083"/>
    <cellStyle name="Total 2 3 3 2" xfId="5084"/>
    <cellStyle name="Total 2 3 3 2 2" xfId="5085"/>
    <cellStyle name="Total 2 3 3 3" xfId="5086"/>
    <cellStyle name="Total 2 3 3 4" xfId="5087"/>
    <cellStyle name="Total 2 3 4" xfId="5088"/>
    <cellStyle name="Total 2 4" xfId="5089"/>
    <cellStyle name="Total 2 4 2" xfId="5090"/>
    <cellStyle name="Total 2 4 3" xfId="5091"/>
    <cellStyle name="Total 2 4 4" xfId="5092"/>
    <cellStyle name="Total 2 5" xfId="5093"/>
    <cellStyle name="Total 2 5 2" xfId="5094"/>
    <cellStyle name="Total 2 5 2 2" xfId="5095"/>
    <cellStyle name="Total 2 5 3" xfId="5096"/>
    <cellStyle name="Total 2 5 4" xfId="5097"/>
    <cellStyle name="Total 2 6" xfId="5098"/>
    <cellStyle name="Total 2 6 2" xfId="5099"/>
    <cellStyle name="Total 2 7" xfId="5100"/>
    <cellStyle name="Total 2 8" xfId="5101"/>
    <cellStyle name="Total 2 9" xfId="5102"/>
    <cellStyle name="Total 20" xfId="5103"/>
    <cellStyle name="Total 20 2" xfId="5104"/>
    <cellStyle name="Total 21" xfId="5105"/>
    <cellStyle name="Total 22" xfId="5106"/>
    <cellStyle name="Total 23" xfId="5107"/>
    <cellStyle name="Total 24" xfId="5108"/>
    <cellStyle name="Total 25" xfId="5109"/>
    <cellStyle name="Total 26" xfId="5110"/>
    <cellStyle name="Total 27" xfId="5111"/>
    <cellStyle name="Total 28" xfId="5112"/>
    <cellStyle name="Total 3" xfId="5113"/>
    <cellStyle name="Total 3 2" xfId="5114"/>
    <cellStyle name="Total 3 2 2" xfId="5115"/>
    <cellStyle name="Total 3 2 2 2" xfId="5116"/>
    <cellStyle name="Total 3 2 2 3" xfId="5117"/>
    <cellStyle name="Total 3 2 2 4" xfId="5118"/>
    <cellStyle name="Total 3 2 3" xfId="5119"/>
    <cellStyle name="Total 3 2 3 2" xfId="5120"/>
    <cellStyle name="Total 3 2 3 2 2" xfId="5121"/>
    <cellStyle name="Total 3 2 3 3" xfId="5122"/>
    <cellStyle name="Total 3 2 3 4" xfId="5123"/>
    <cellStyle name="Total 3 2 4" xfId="5124"/>
    <cellStyle name="Total 3 3" xfId="5125"/>
    <cellStyle name="Total 3 3 2" xfId="5126"/>
    <cellStyle name="Total 3 3 2 2" xfId="5127"/>
    <cellStyle name="Total 3 3 2 3" xfId="5128"/>
    <cellStyle name="Total 3 3 2 4" xfId="5129"/>
    <cellStyle name="Total 3 3 3" xfId="5130"/>
    <cellStyle name="Total 3 3 3 2" xfId="5131"/>
    <cellStyle name="Total 3 3 3 2 2" xfId="5132"/>
    <cellStyle name="Total 3 3 3 3" xfId="5133"/>
    <cellStyle name="Total 3 3 3 4" xfId="5134"/>
    <cellStyle name="Total 3 3 4" xfId="5135"/>
    <cellStyle name="Total 3 4" xfId="5136"/>
    <cellStyle name="Total 3 4 2" xfId="5137"/>
    <cellStyle name="Total 3 4 3" xfId="5138"/>
    <cellStyle name="Total 3 4 4" xfId="5139"/>
    <cellStyle name="Total 3 5" xfId="5140"/>
    <cellStyle name="Total 3 5 2" xfId="5141"/>
    <cellStyle name="Total 3 5 2 2" xfId="5142"/>
    <cellStyle name="Total 3 5 3" xfId="5143"/>
    <cellStyle name="Total 3 5 4" xfId="5144"/>
    <cellStyle name="Total 3 6" xfId="5145"/>
    <cellStyle name="Total 3 7" xfId="5146"/>
    <cellStyle name="Total 4" xfId="5147"/>
    <cellStyle name="Total 4 2" xfId="5148"/>
    <cellStyle name="Total 4 2 2" xfId="5149"/>
    <cellStyle name="Total 4 3" xfId="5150"/>
    <cellStyle name="Total 5" xfId="5151"/>
    <cellStyle name="Total 5 2" xfId="5152"/>
    <cellStyle name="Total 5 2 2" xfId="5153"/>
    <cellStyle name="Total 5 3" xfId="5154"/>
    <cellStyle name="Total 6" xfId="5155"/>
    <cellStyle name="Total 6 2" xfId="5156"/>
    <cellStyle name="Total 6 2 2" xfId="5157"/>
    <cellStyle name="Total 6 3" xfId="5158"/>
    <cellStyle name="Total 7" xfId="5159"/>
    <cellStyle name="Total 7 2" xfId="5160"/>
    <cellStyle name="Total 8" xfId="5161"/>
    <cellStyle name="Total 8 2" xfId="5162"/>
    <cellStyle name="Total 9" xfId="5163"/>
    <cellStyle name="Total 9 2" xfId="5164"/>
    <cellStyle name="UploadThisRowValue" xfId="5165"/>
    <cellStyle name="Warning Text 10" xfId="5166"/>
    <cellStyle name="Warning Text 11" xfId="5167"/>
    <cellStyle name="Warning Text 12" xfId="5168"/>
    <cellStyle name="Warning Text 13" xfId="5169"/>
    <cellStyle name="Warning Text 14" xfId="5170"/>
    <cellStyle name="Warning Text 15" xfId="5171"/>
    <cellStyle name="Warning Text 16" xfId="5172"/>
    <cellStyle name="Warning Text 17" xfId="5173"/>
    <cellStyle name="Warning Text 18" xfId="5174"/>
    <cellStyle name="Warning Text 2" xfId="5175"/>
    <cellStyle name="Warning Text 2 2" xfId="5176"/>
    <cellStyle name="Warning Text 2 3" xfId="5177"/>
    <cellStyle name="Warning Text 2 4" xfId="5178"/>
    <cellStyle name="Warning Text 2 5" xfId="5179"/>
    <cellStyle name="Warning Text 3" xfId="5180"/>
    <cellStyle name="Warning Text 3 2" xfId="5181"/>
    <cellStyle name="Warning Text 3 3" xfId="5182"/>
    <cellStyle name="Warning Text 3 4" xfId="5183"/>
    <cellStyle name="Warning Text 4" xfId="5184"/>
    <cellStyle name="Warning Text 4 2" xfId="5185"/>
    <cellStyle name="Warning Text 5" xfId="5186"/>
    <cellStyle name="Warning Text 5 2" xfId="5187"/>
    <cellStyle name="Warning Text 6" xfId="5188"/>
    <cellStyle name="Warning Text 6 2" xfId="5189"/>
    <cellStyle name="Warning Text 7" xfId="5190"/>
    <cellStyle name="Warning Text 7 2" xfId="5191"/>
    <cellStyle name="Warning Text 8" xfId="5192"/>
    <cellStyle name="Warning Text 8 2" xfId="5193"/>
    <cellStyle name="Warning Text 9" xfId="5194"/>
  </cellStyles>
  <dxfs count="173">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99CCFF"/>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loydWilliamsA\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
      <sheetName val="Consolidated Tracker"/>
      <sheetName val="PIVOT Tables"/>
      <sheetName val="Summary Tables"/>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1265"/>
  <sheetViews>
    <sheetView zoomScaleNormal="100" workbookViewId="0"/>
  </sheetViews>
  <sheetFormatPr defaultColWidth="8.84375" defaultRowHeight="15.5"/>
  <cols>
    <col min="1" max="2" width="8.84375" style="1311"/>
    <col min="3" max="3" width="26.23046875" style="1311" customWidth="1"/>
    <col min="4" max="4" width="8.84375" style="1311"/>
    <col min="5" max="5" width="29.69140625" style="1311" customWidth="1"/>
    <col min="6" max="6" width="30.61328125" style="1311" customWidth="1"/>
    <col min="7" max="16384" width="8.84375" style="1311"/>
  </cols>
  <sheetData>
    <row r="1" spans="1:21">
      <c r="A1" s="1311" t="s">
        <v>241</v>
      </c>
      <c r="B1" s="1311" t="s">
        <v>479</v>
      </c>
      <c r="C1" s="1311" t="s">
        <v>174</v>
      </c>
      <c r="D1" s="1311" t="s">
        <v>480</v>
      </c>
      <c r="E1" s="1311" t="s">
        <v>481</v>
      </c>
      <c r="F1" s="1311" t="s">
        <v>482</v>
      </c>
      <c r="G1" s="1311" t="s">
        <v>483</v>
      </c>
      <c r="H1" s="1311" t="s">
        <v>484</v>
      </c>
      <c r="I1" s="1311" t="s">
        <v>485</v>
      </c>
      <c r="J1" s="1311" t="s">
        <v>486</v>
      </c>
      <c r="K1" s="1311" t="s">
        <v>487</v>
      </c>
      <c r="L1" s="1311" t="s">
        <v>488</v>
      </c>
      <c r="M1" s="1311" t="s">
        <v>489</v>
      </c>
      <c r="N1" s="1311" t="s">
        <v>490</v>
      </c>
      <c r="O1" s="1311" t="s">
        <v>491</v>
      </c>
      <c r="P1" s="1311" t="s">
        <v>492</v>
      </c>
      <c r="Q1" s="1311" t="s">
        <v>493</v>
      </c>
      <c r="R1" s="1311" t="s">
        <v>494</v>
      </c>
      <c r="S1" s="1311" t="s">
        <v>495</v>
      </c>
      <c r="T1" s="1311" t="s">
        <v>496</v>
      </c>
      <c r="U1" s="1311" t="s">
        <v>79</v>
      </c>
    </row>
    <row r="2" spans="1:21">
      <c r="A2" s="1314" t="str">
        <f>ORG!$S$1</f>
        <v>Apr 21</v>
      </c>
      <c r="B2" s="1311" t="str">
        <f>ORG!$M$1</f>
        <v>Organisation</v>
      </c>
      <c r="C2" s="1311" t="str">
        <f>ORG!$M$3</f>
        <v>Table A - Movement of Opening Financial Plan to Forecast Outturn</v>
      </c>
      <c r="D2" s="1311">
        <f>ORG!$M11</f>
        <v>1</v>
      </c>
      <c r="E2" s="1311" t="str">
        <f>ORG!$O$9</f>
        <v>In Year Effect</v>
      </c>
      <c r="F2" s="1311" t="str">
        <f>ORG!$N11</f>
        <v>Underlying Position b/fwd from Previous Year -  must agree to M12 MMR (Deficit - Negative Value)</v>
      </c>
      <c r="G2" s="1574">
        <f>ORG!W11</f>
        <v>0</v>
      </c>
      <c r="H2" s="1574">
        <f>ORG!X11</f>
        <v>0</v>
      </c>
      <c r="I2" s="1574">
        <f>ORG!Y11</f>
        <v>0</v>
      </c>
      <c r="J2" s="1574">
        <f>ORG!Z11</f>
        <v>0</v>
      </c>
      <c r="K2" s="1574">
        <f>ORG!AA11</f>
        <v>0</v>
      </c>
      <c r="L2" s="1574">
        <f>ORG!AB11</f>
        <v>0</v>
      </c>
      <c r="M2" s="1574">
        <f>ORG!AC11</f>
        <v>0</v>
      </c>
      <c r="N2" s="1574">
        <f>ORG!AD11</f>
        <v>0</v>
      </c>
      <c r="O2" s="1574">
        <f>ORG!AE11</f>
        <v>0</v>
      </c>
      <c r="P2" s="1574">
        <f>ORG!AF11</f>
        <v>0</v>
      </c>
      <c r="Q2" s="1574">
        <f>ORG!AG11</f>
        <v>0</v>
      </c>
      <c r="R2" s="1574">
        <f>ORG!AH11</f>
        <v>0</v>
      </c>
      <c r="S2" s="1574">
        <f>ORG!O11</f>
        <v>0</v>
      </c>
      <c r="U2" s="1311">
        <f t="shared" ref="U2:U60" si="0">S2+T2</f>
        <v>0</v>
      </c>
    </row>
    <row r="3" spans="1:21">
      <c r="A3" s="1314" t="str">
        <f>ORG!$S$1</f>
        <v>Apr 21</v>
      </c>
      <c r="B3" s="1311" t="str">
        <f>ORG!$M$1</f>
        <v>Organisation</v>
      </c>
      <c r="C3" s="1311" t="str">
        <f>ORG!$M$3</f>
        <v>Table A - Movement of Opening Financial Plan to Forecast Outturn</v>
      </c>
      <c r="D3" s="1311">
        <f>ORG!$M12</f>
        <v>2</v>
      </c>
      <c r="E3" s="1311" t="str">
        <f>ORG!$O$9</f>
        <v>In Year Effect</v>
      </c>
      <c r="F3" s="1311" t="str">
        <f>ORG!$N12</f>
        <v>Planned New Expenditure (Non Covid-19) (Negative Value)</v>
      </c>
      <c r="G3" s="1574">
        <f>ORG!W12</f>
        <v>0</v>
      </c>
      <c r="H3" s="1574">
        <f>ORG!X12</f>
        <v>0</v>
      </c>
      <c r="I3" s="1574">
        <f>ORG!Y12</f>
        <v>0</v>
      </c>
      <c r="J3" s="1574">
        <f>ORG!Z12</f>
        <v>0</v>
      </c>
      <c r="K3" s="1574">
        <f>ORG!AA12</f>
        <v>0</v>
      </c>
      <c r="L3" s="1574">
        <f>ORG!AB12</f>
        <v>0</v>
      </c>
      <c r="M3" s="1574">
        <f>ORG!AC12</f>
        <v>0</v>
      </c>
      <c r="N3" s="1574">
        <f>ORG!AD12</f>
        <v>0</v>
      </c>
      <c r="O3" s="1574">
        <f>ORG!AE12</f>
        <v>0</v>
      </c>
      <c r="P3" s="1574">
        <f>ORG!AF12</f>
        <v>0</v>
      </c>
      <c r="Q3" s="1574">
        <f>ORG!AG12</f>
        <v>0</v>
      </c>
      <c r="R3" s="1574">
        <f>ORG!AH12</f>
        <v>0</v>
      </c>
      <c r="S3" s="1574">
        <f>ORG!O12</f>
        <v>0</v>
      </c>
      <c r="U3" s="1311">
        <f t="shared" si="0"/>
        <v>0</v>
      </c>
    </row>
    <row r="4" spans="1:21">
      <c r="A4" s="1314" t="str">
        <f>ORG!$S$1</f>
        <v>Apr 21</v>
      </c>
      <c r="B4" s="1311" t="str">
        <f>ORG!$M$1</f>
        <v>Organisation</v>
      </c>
      <c r="C4" s="1311" t="str">
        <f>ORG!$M$3</f>
        <v>Table A - Movement of Opening Financial Plan to Forecast Outturn</v>
      </c>
      <c r="D4" s="1311">
        <f>ORG!$M13</f>
        <v>3</v>
      </c>
      <c r="E4" s="1311" t="str">
        <f>ORG!$O$9</f>
        <v>In Year Effect</v>
      </c>
      <c r="F4" s="1311" t="str">
        <f>ORG!$N13</f>
        <v>Planned Expenditure For Covid-19  (Negative Value)</v>
      </c>
      <c r="G4" s="1574">
        <f>ORG!W13</f>
        <v>0</v>
      </c>
      <c r="H4" s="1574">
        <f>ORG!X13</f>
        <v>0</v>
      </c>
      <c r="I4" s="1574">
        <f>ORG!Y13</f>
        <v>0</v>
      </c>
      <c r="J4" s="1574">
        <f>ORG!Z13</f>
        <v>0</v>
      </c>
      <c r="K4" s="1574">
        <f>ORG!AA13</f>
        <v>0</v>
      </c>
      <c r="L4" s="1574">
        <f>ORG!AB13</f>
        <v>0</v>
      </c>
      <c r="M4" s="1574">
        <f>ORG!AC13</f>
        <v>0</v>
      </c>
      <c r="N4" s="1574">
        <f>ORG!AD13</f>
        <v>0</v>
      </c>
      <c r="O4" s="1574">
        <f>ORG!AE13</f>
        <v>0</v>
      </c>
      <c r="P4" s="1574">
        <f>ORG!AF13</f>
        <v>0</v>
      </c>
      <c r="Q4" s="1574">
        <f>ORG!AG13</f>
        <v>0</v>
      </c>
      <c r="R4" s="1574">
        <f>ORG!AH13</f>
        <v>0</v>
      </c>
      <c r="S4" s="1574">
        <f>ORG!O13</f>
        <v>0</v>
      </c>
      <c r="U4" s="1311">
        <f t="shared" si="0"/>
        <v>0</v>
      </c>
    </row>
    <row r="5" spans="1:21">
      <c r="A5" s="1314" t="str">
        <f>ORG!$S$1</f>
        <v>Apr 21</v>
      </c>
      <c r="B5" s="1311" t="str">
        <f>ORG!$M$1</f>
        <v>Organisation</v>
      </c>
      <c r="C5" s="1311" t="str">
        <f>ORG!$M$3</f>
        <v>Table A - Movement of Opening Financial Plan to Forecast Outturn</v>
      </c>
      <c r="D5" s="1311">
        <f>ORG!$M14</f>
        <v>4</v>
      </c>
      <c r="E5" s="1311" t="str">
        <f>ORG!$O$9</f>
        <v>In Year Effect</v>
      </c>
      <c r="F5" s="1311" t="str">
        <f>ORG!$N14</f>
        <v>Planned Welsh Government Funding (Non Covid-19) (Positive Value)</v>
      </c>
      <c r="G5" s="1574">
        <f>ORG!W14</f>
        <v>0</v>
      </c>
      <c r="H5" s="1574">
        <f>ORG!X14</f>
        <v>0</v>
      </c>
      <c r="I5" s="1574">
        <f>ORG!Y14</f>
        <v>0</v>
      </c>
      <c r="J5" s="1574">
        <f>ORG!Z14</f>
        <v>0</v>
      </c>
      <c r="K5" s="1574">
        <f>ORG!AA14</f>
        <v>0</v>
      </c>
      <c r="L5" s="1574">
        <f>ORG!AB14</f>
        <v>0</v>
      </c>
      <c r="M5" s="1574">
        <f>ORG!AC14</f>
        <v>0</v>
      </c>
      <c r="N5" s="1574">
        <f>ORG!AD14</f>
        <v>0</v>
      </c>
      <c r="O5" s="1574">
        <f>ORG!AE14</f>
        <v>0</v>
      </c>
      <c r="P5" s="1574">
        <f>ORG!AF14</f>
        <v>0</v>
      </c>
      <c r="Q5" s="1574">
        <f>ORG!AG14</f>
        <v>0</v>
      </c>
      <c r="R5" s="1574">
        <f>ORG!AH14</f>
        <v>0</v>
      </c>
      <c r="S5" s="1574">
        <f>ORG!O14</f>
        <v>0</v>
      </c>
      <c r="U5" s="1311">
        <f t="shared" si="0"/>
        <v>0</v>
      </c>
    </row>
    <row r="6" spans="1:21">
      <c r="A6" s="1314" t="str">
        <f>ORG!$S$1</f>
        <v>Apr 21</v>
      </c>
      <c r="B6" s="1311" t="str">
        <f>ORG!$M$1</f>
        <v>Organisation</v>
      </c>
      <c r="C6" s="1311" t="str">
        <f>ORG!$M$3</f>
        <v>Table A - Movement of Opening Financial Plan to Forecast Outturn</v>
      </c>
      <c r="D6" s="1311">
        <f>ORG!$M15</f>
        <v>5</v>
      </c>
      <c r="E6" s="1311" t="str">
        <f>ORG!$O$9</f>
        <v>In Year Effect</v>
      </c>
      <c r="F6" s="1311" t="str">
        <f>ORG!$N15</f>
        <v>Planned Welsh Government Funding for Covid-19 (Positive Value)</v>
      </c>
      <c r="G6" s="1574">
        <f>ORG!W15</f>
        <v>0</v>
      </c>
      <c r="H6" s="1574">
        <f>ORG!X15</f>
        <v>0</v>
      </c>
      <c r="I6" s="1574">
        <f>ORG!Y15</f>
        <v>0</v>
      </c>
      <c r="J6" s="1574">
        <f>ORG!Z15</f>
        <v>0</v>
      </c>
      <c r="K6" s="1574">
        <f>ORG!AA15</f>
        <v>0</v>
      </c>
      <c r="L6" s="1574">
        <f>ORG!AB15</f>
        <v>0</v>
      </c>
      <c r="M6" s="1574">
        <f>ORG!AC15</f>
        <v>0</v>
      </c>
      <c r="N6" s="1574">
        <f>ORG!AD15</f>
        <v>0</v>
      </c>
      <c r="O6" s="1574">
        <f>ORG!AE15</f>
        <v>0</v>
      </c>
      <c r="P6" s="1574">
        <f>ORG!AF15</f>
        <v>0</v>
      </c>
      <c r="Q6" s="1574">
        <f>ORG!AG15</f>
        <v>0</v>
      </c>
      <c r="R6" s="1574">
        <f>ORG!AH15</f>
        <v>0</v>
      </c>
      <c r="S6" s="1574">
        <f>ORG!O15</f>
        <v>0</v>
      </c>
      <c r="U6" s="1311">
        <f t="shared" si="0"/>
        <v>0</v>
      </c>
    </row>
    <row r="7" spans="1:21">
      <c r="A7" s="1314" t="str">
        <f>ORG!$S$1</f>
        <v>Apr 21</v>
      </c>
      <c r="B7" s="1311" t="str">
        <f>ORG!$M$1</f>
        <v>Organisation</v>
      </c>
      <c r="C7" s="1311" t="str">
        <f>ORG!$M$3</f>
        <v>Table A - Movement of Opening Financial Plan to Forecast Outturn</v>
      </c>
      <c r="D7" s="1311">
        <f>ORG!$M16</f>
        <v>6</v>
      </c>
      <c r="E7" s="1311" t="str">
        <f>ORG!$O$9</f>
        <v>In Year Effect</v>
      </c>
      <c r="F7" s="1311" t="str">
        <f>ORG!$N16</f>
        <v>Planned Provider Income (Positive Value)</v>
      </c>
      <c r="G7" s="1574">
        <f>ORG!W16</f>
        <v>0</v>
      </c>
      <c r="H7" s="1574">
        <f>ORG!X16</f>
        <v>0</v>
      </c>
      <c r="I7" s="1574">
        <f>ORG!Y16</f>
        <v>0</v>
      </c>
      <c r="J7" s="1574">
        <f>ORG!Z16</f>
        <v>0</v>
      </c>
      <c r="K7" s="1574">
        <f>ORG!AA16</f>
        <v>0</v>
      </c>
      <c r="L7" s="1574">
        <f>ORG!AB16</f>
        <v>0</v>
      </c>
      <c r="M7" s="1574">
        <f>ORG!AC16</f>
        <v>0</v>
      </c>
      <c r="N7" s="1574">
        <f>ORG!AD16</f>
        <v>0</v>
      </c>
      <c r="O7" s="1574">
        <f>ORG!AE16</f>
        <v>0</v>
      </c>
      <c r="P7" s="1574">
        <f>ORG!AF16</f>
        <v>0</v>
      </c>
      <c r="Q7" s="1574">
        <f>ORG!AG16</f>
        <v>0</v>
      </c>
      <c r="R7" s="1574">
        <f>ORG!AH16</f>
        <v>0</v>
      </c>
      <c r="S7" s="1574">
        <f>ORG!O16</f>
        <v>0</v>
      </c>
      <c r="U7" s="1311">
        <f t="shared" si="0"/>
        <v>0</v>
      </c>
    </row>
    <row r="8" spans="1:21">
      <c r="A8" s="1314" t="str">
        <f>ORG!$S$1</f>
        <v>Apr 21</v>
      </c>
      <c r="B8" s="1311" t="str">
        <f>ORG!$M$1</f>
        <v>Organisation</v>
      </c>
      <c r="C8" s="1311" t="str">
        <f>ORG!$M$3</f>
        <v>Table A - Movement of Opening Financial Plan to Forecast Outturn</v>
      </c>
      <c r="D8" s="1311">
        <f>ORG!$M17</f>
        <v>7</v>
      </c>
      <c r="E8" s="1311" t="str">
        <f>ORG!$O$9</f>
        <v>In Year Effect</v>
      </c>
      <c r="F8" s="1311" t="str">
        <f>ORG!$N17</f>
        <v>RRL Profile - phasing only (In Year Effect / Column C must be nil)</v>
      </c>
      <c r="G8" s="1574">
        <f>ORG!W17</f>
        <v>0</v>
      </c>
      <c r="H8" s="1574">
        <f>ORG!X17</f>
        <v>0</v>
      </c>
      <c r="I8" s="1574">
        <f>ORG!Y17</f>
        <v>0</v>
      </c>
      <c r="J8" s="1574">
        <f>ORG!Z17</f>
        <v>0</v>
      </c>
      <c r="K8" s="1574">
        <f>ORG!AA17</f>
        <v>0</v>
      </c>
      <c r="L8" s="1574">
        <f>ORG!AB17</f>
        <v>0</v>
      </c>
      <c r="M8" s="1574">
        <f>ORG!AC17</f>
        <v>0</v>
      </c>
      <c r="N8" s="1574">
        <f>ORG!AD17</f>
        <v>0</v>
      </c>
      <c r="O8" s="1574">
        <f>ORG!AE17</f>
        <v>0</v>
      </c>
      <c r="P8" s="1574">
        <f>ORG!AF17</f>
        <v>0</v>
      </c>
      <c r="Q8" s="1574">
        <f>ORG!AG17</f>
        <v>0</v>
      </c>
      <c r="R8" s="1574">
        <f>ORG!AH17</f>
        <v>0</v>
      </c>
      <c r="S8" s="1574">
        <f>ORG!O17</f>
        <v>0</v>
      </c>
      <c r="U8" s="1311">
        <f t="shared" si="0"/>
        <v>0</v>
      </c>
    </row>
    <row r="9" spans="1:21">
      <c r="A9" s="1314" t="str">
        <f>ORG!$S$1</f>
        <v>Apr 21</v>
      </c>
      <c r="B9" s="1311" t="str">
        <f>ORG!$M$1</f>
        <v>Organisation</v>
      </c>
      <c r="C9" s="1311" t="str">
        <f>ORG!$M$3</f>
        <v>Table A - Movement of Opening Financial Plan to Forecast Outturn</v>
      </c>
      <c r="D9" s="1311">
        <f>ORG!$M18</f>
        <v>8</v>
      </c>
      <c r="E9" s="1311" t="str">
        <f>ORG!$O$9</f>
        <v>In Year Effect</v>
      </c>
      <c r="F9" s="1311" t="str">
        <f>ORG!$N18</f>
        <v xml:space="preserve">Planned (Finalised) Savings Plan </v>
      </c>
      <c r="G9" s="1574">
        <f>ORG!W18</f>
        <v>0</v>
      </c>
      <c r="H9" s="1574">
        <f>ORG!X18</f>
        <v>0</v>
      </c>
      <c r="I9" s="1574">
        <f>ORG!Y18</f>
        <v>0</v>
      </c>
      <c r="J9" s="1574">
        <f>ORG!Z18</f>
        <v>0</v>
      </c>
      <c r="K9" s="1574">
        <f>ORG!AA18</f>
        <v>0</v>
      </c>
      <c r="L9" s="1574">
        <f>ORG!AB18</f>
        <v>0</v>
      </c>
      <c r="M9" s="1574">
        <f>ORG!AC18</f>
        <v>0</v>
      </c>
      <c r="N9" s="1574">
        <f>ORG!AD18</f>
        <v>0</v>
      </c>
      <c r="O9" s="1574">
        <f>ORG!AE18</f>
        <v>0</v>
      </c>
      <c r="P9" s="1574">
        <f>ORG!AF18</f>
        <v>0</v>
      </c>
      <c r="Q9" s="1574">
        <f>ORG!AG18</f>
        <v>0</v>
      </c>
      <c r="R9" s="1574">
        <f>ORG!AH18</f>
        <v>0</v>
      </c>
      <c r="S9" s="1574">
        <f>ORG!O18</f>
        <v>0</v>
      </c>
      <c r="U9" s="1311">
        <f t="shared" si="0"/>
        <v>0</v>
      </c>
    </row>
    <row r="10" spans="1:21">
      <c r="A10" s="1314" t="str">
        <f>ORG!$S$1</f>
        <v>Apr 21</v>
      </c>
      <c r="B10" s="1311" t="str">
        <f>ORG!$M$1</f>
        <v>Organisation</v>
      </c>
      <c r="C10" s="1311" t="str">
        <f>ORG!$M$3</f>
        <v>Table A - Movement of Opening Financial Plan to Forecast Outturn</v>
      </c>
      <c r="D10" s="1311">
        <f>ORG!$M19</f>
        <v>9</v>
      </c>
      <c r="E10" s="1311" t="str">
        <f>ORG!$O$9</f>
        <v>In Year Effect</v>
      </c>
      <c r="F10" s="1311" t="str">
        <f>ORG!$N19</f>
        <v>Planned (Finalised) Net Income Generation</v>
      </c>
      <c r="G10" s="1574">
        <f>ORG!W19</f>
        <v>0</v>
      </c>
      <c r="H10" s="1574">
        <f>ORG!X19</f>
        <v>0</v>
      </c>
      <c r="I10" s="1574">
        <f>ORG!Y19</f>
        <v>0</v>
      </c>
      <c r="J10" s="1574">
        <f>ORG!Z19</f>
        <v>0</v>
      </c>
      <c r="K10" s="1574">
        <f>ORG!AA19</f>
        <v>0</v>
      </c>
      <c r="L10" s="1574">
        <f>ORG!AB19</f>
        <v>0</v>
      </c>
      <c r="M10" s="1574">
        <f>ORG!AC19</f>
        <v>0</v>
      </c>
      <c r="N10" s="1574">
        <f>ORG!AD19</f>
        <v>0</v>
      </c>
      <c r="O10" s="1574">
        <f>ORG!AE19</f>
        <v>0</v>
      </c>
      <c r="P10" s="1574">
        <f>ORG!AF19</f>
        <v>0</v>
      </c>
      <c r="Q10" s="1574">
        <f>ORG!AG19</f>
        <v>0</v>
      </c>
      <c r="R10" s="1574">
        <f>ORG!AH19</f>
        <v>0</v>
      </c>
      <c r="S10" s="1574">
        <f>ORG!O19</f>
        <v>0</v>
      </c>
      <c r="U10" s="1311">
        <f t="shared" si="0"/>
        <v>0</v>
      </c>
    </row>
    <row r="11" spans="1:21">
      <c r="A11" s="1314" t="str">
        <f>ORG!$S$1</f>
        <v>Apr 21</v>
      </c>
      <c r="B11" s="1311" t="str">
        <f>ORG!$M$1</f>
        <v>Organisation</v>
      </c>
      <c r="C11" s="1311" t="str">
        <f>ORG!$M$3</f>
        <v>Table A - Movement of Opening Financial Plan to Forecast Outturn</v>
      </c>
      <c r="D11" s="1311">
        <f>ORG!$M20</f>
        <v>10</v>
      </c>
      <c r="E11" s="1311" t="str">
        <f>ORG!$O$9</f>
        <v>In Year Effect</v>
      </c>
      <c r="F11" s="1311" t="str">
        <f>ORG!$N20</f>
        <v>Planned Profit / (Loss) on Disposal of Assets</v>
      </c>
      <c r="G11" s="1574">
        <f>ORG!W20</f>
        <v>0</v>
      </c>
      <c r="H11" s="1574">
        <f>ORG!X20</f>
        <v>0</v>
      </c>
      <c r="I11" s="1574">
        <f>ORG!Y20</f>
        <v>0</v>
      </c>
      <c r="J11" s="1574">
        <f>ORG!Z20</f>
        <v>0</v>
      </c>
      <c r="K11" s="1574">
        <f>ORG!AA20</f>
        <v>0</v>
      </c>
      <c r="L11" s="1574">
        <f>ORG!AB20</f>
        <v>0</v>
      </c>
      <c r="M11" s="1574">
        <f>ORG!AC20</f>
        <v>0</v>
      </c>
      <c r="N11" s="1574">
        <f>ORG!AD20</f>
        <v>0</v>
      </c>
      <c r="O11" s="1574">
        <f>ORG!AE20</f>
        <v>0</v>
      </c>
      <c r="P11" s="1574">
        <f>ORG!AF20</f>
        <v>0</v>
      </c>
      <c r="Q11" s="1574">
        <f>ORG!AG20</f>
        <v>0</v>
      </c>
      <c r="R11" s="1574">
        <f>ORG!AH20</f>
        <v>0</v>
      </c>
      <c r="S11" s="1574">
        <f>ORG!O20</f>
        <v>0</v>
      </c>
      <c r="U11" s="1311">
        <f t="shared" si="0"/>
        <v>0</v>
      </c>
    </row>
    <row r="12" spans="1:21">
      <c r="A12" s="1314" t="str">
        <f>ORG!$S$1</f>
        <v>Apr 21</v>
      </c>
      <c r="B12" s="1311" t="str">
        <f>ORG!$M$1</f>
        <v>Organisation</v>
      </c>
      <c r="C12" s="1311" t="str">
        <f>ORG!$M$3</f>
        <v>Table A - Movement of Opening Financial Plan to Forecast Outturn</v>
      </c>
      <c r="D12" s="1311">
        <f>ORG!$M21</f>
        <v>11</v>
      </c>
      <c r="E12" s="1311" t="str">
        <f>ORG!$O$9</f>
        <v>In Year Effect</v>
      </c>
      <c r="F12" s="1311" t="str">
        <f>ORG!$N21</f>
        <v>Planned Release of Uncommitted Contingencies &amp; Reserves (Positive Value)</v>
      </c>
      <c r="G12" s="1574">
        <f>ORG!W21</f>
        <v>0</v>
      </c>
      <c r="H12" s="1574">
        <f>ORG!X21</f>
        <v>0</v>
      </c>
      <c r="I12" s="1574">
        <f>ORG!Y21</f>
        <v>0</v>
      </c>
      <c r="J12" s="1574">
        <f>ORG!Z21</f>
        <v>0</v>
      </c>
      <c r="K12" s="1574">
        <f>ORG!AA21</f>
        <v>0</v>
      </c>
      <c r="L12" s="1574">
        <f>ORG!AB21</f>
        <v>0</v>
      </c>
      <c r="M12" s="1574">
        <f>ORG!AC21</f>
        <v>0</v>
      </c>
      <c r="N12" s="1574">
        <f>ORG!AD21</f>
        <v>0</v>
      </c>
      <c r="O12" s="1574">
        <f>ORG!AE21</f>
        <v>0</v>
      </c>
      <c r="P12" s="1574">
        <f>ORG!AF21</f>
        <v>0</v>
      </c>
      <c r="Q12" s="1574">
        <f>ORG!AG21</f>
        <v>0</v>
      </c>
      <c r="R12" s="1574">
        <f>ORG!AH21</f>
        <v>0</v>
      </c>
      <c r="S12" s="1574">
        <f>ORG!O21</f>
        <v>0</v>
      </c>
      <c r="U12" s="1311">
        <f t="shared" si="0"/>
        <v>0</v>
      </c>
    </row>
    <row r="13" spans="1:21">
      <c r="A13" s="1314" t="str">
        <f>ORG!$S$1</f>
        <v>Apr 21</v>
      </c>
      <c r="B13" s="1311" t="str">
        <f>ORG!$M$1</f>
        <v>Organisation</v>
      </c>
      <c r="C13" s="1311" t="str">
        <f>ORG!$M$3</f>
        <v>Table A - Movement of Opening Financial Plan to Forecast Outturn</v>
      </c>
      <c r="D13" s="1311">
        <f>ORG!$M22</f>
        <v>12</v>
      </c>
      <c r="E13" s="1311" t="str">
        <f>ORG!$O$9</f>
        <v>In Year Effect</v>
      </c>
      <c r="F13" s="1311">
        <f>ORG!$N22</f>
        <v>0</v>
      </c>
      <c r="G13" s="1574">
        <f>ORG!W22</f>
        <v>0</v>
      </c>
      <c r="H13" s="1574">
        <f>ORG!X22</f>
        <v>0</v>
      </c>
      <c r="I13" s="1574">
        <f>ORG!Y22</f>
        <v>0</v>
      </c>
      <c r="J13" s="1574">
        <f>ORG!Z22</f>
        <v>0</v>
      </c>
      <c r="K13" s="1574">
        <f>ORG!AA22</f>
        <v>0</v>
      </c>
      <c r="L13" s="1574">
        <f>ORG!AB22</f>
        <v>0</v>
      </c>
      <c r="M13" s="1574">
        <f>ORG!AC22</f>
        <v>0</v>
      </c>
      <c r="N13" s="1574">
        <f>ORG!AD22</f>
        <v>0</v>
      </c>
      <c r="O13" s="1574">
        <f>ORG!AE22</f>
        <v>0</v>
      </c>
      <c r="P13" s="1574">
        <f>ORG!AF22</f>
        <v>0</v>
      </c>
      <c r="Q13" s="1574">
        <f>ORG!AG22</f>
        <v>0</v>
      </c>
      <c r="R13" s="1574">
        <f>ORG!AH22</f>
        <v>0</v>
      </c>
      <c r="S13" s="1574">
        <f>ORG!O22</f>
        <v>0</v>
      </c>
      <c r="U13" s="1311">
        <f t="shared" si="0"/>
        <v>0</v>
      </c>
    </row>
    <row r="14" spans="1:21">
      <c r="A14" s="1314" t="str">
        <f>ORG!$S$1</f>
        <v>Apr 21</v>
      </c>
      <c r="B14" s="1311" t="str">
        <f>ORG!$M$1</f>
        <v>Organisation</v>
      </c>
      <c r="C14" s="1311" t="str">
        <f>ORG!$M$3</f>
        <v>Table A - Movement of Opening Financial Plan to Forecast Outturn</v>
      </c>
      <c r="D14" s="1311">
        <f>ORG!$M23</f>
        <v>13</v>
      </c>
      <c r="E14" s="1311" t="str">
        <f>ORG!$O$9</f>
        <v>In Year Effect</v>
      </c>
      <c r="F14" s="1311" t="str">
        <f>ORG!$N23</f>
        <v>Planning Assumptions still to be finalised at Month 1</v>
      </c>
      <c r="G14" s="1574">
        <f>ORG!W23</f>
        <v>0</v>
      </c>
      <c r="H14" s="1574">
        <f>ORG!X23</f>
        <v>0</v>
      </c>
      <c r="I14" s="1574">
        <f>ORG!Y23</f>
        <v>0</v>
      </c>
      <c r="J14" s="1574">
        <f>ORG!Z23</f>
        <v>0</v>
      </c>
      <c r="K14" s="1574">
        <f>ORG!AA23</f>
        <v>0</v>
      </c>
      <c r="L14" s="1574">
        <f>ORG!AB23</f>
        <v>0</v>
      </c>
      <c r="M14" s="1574">
        <f>ORG!AC23</f>
        <v>0</v>
      </c>
      <c r="N14" s="1574">
        <f>ORG!AD23</f>
        <v>0</v>
      </c>
      <c r="O14" s="1574">
        <f>ORG!AE23</f>
        <v>0</v>
      </c>
      <c r="P14" s="1574">
        <f>ORG!AF23</f>
        <v>0</v>
      </c>
      <c r="Q14" s="1574">
        <f>ORG!AG23</f>
        <v>0</v>
      </c>
      <c r="R14" s="1574">
        <f>ORG!AH23</f>
        <v>0</v>
      </c>
      <c r="S14" s="1574">
        <f>ORG!O23</f>
        <v>0</v>
      </c>
      <c r="U14" s="1311">
        <f t="shared" si="0"/>
        <v>0</v>
      </c>
    </row>
    <row r="15" spans="1:21">
      <c r="A15" s="1314" t="str">
        <f>ORG!$S$1</f>
        <v>Apr 21</v>
      </c>
      <c r="B15" s="1311" t="str">
        <f>ORG!$M$1</f>
        <v>Organisation</v>
      </c>
      <c r="C15" s="1311" t="str">
        <f>ORG!$M$3</f>
        <v>Table A - Movement of Opening Financial Plan to Forecast Outturn</v>
      </c>
      <c r="D15" s="1311">
        <f>ORG!$M24</f>
        <v>14</v>
      </c>
      <c r="E15" s="1311" t="str">
        <f>ORG!$O$9</f>
        <v>In Year Effect</v>
      </c>
      <c r="F15" s="1311" t="str">
        <f>ORG!$N24</f>
        <v xml:space="preserve">Opening IMTP / Annual Operating Plan </v>
      </c>
      <c r="G15" s="1574">
        <f>ORG!W24</f>
        <v>0</v>
      </c>
      <c r="H15" s="1574">
        <f>ORG!X24</f>
        <v>0</v>
      </c>
      <c r="I15" s="1574">
        <f>ORG!Y24</f>
        <v>0</v>
      </c>
      <c r="J15" s="1574">
        <f>ORG!Z24</f>
        <v>0</v>
      </c>
      <c r="K15" s="1574">
        <f>ORG!AA24</f>
        <v>0</v>
      </c>
      <c r="L15" s="1574">
        <f>ORG!AB24</f>
        <v>0</v>
      </c>
      <c r="M15" s="1574">
        <f>ORG!AC24</f>
        <v>0</v>
      </c>
      <c r="N15" s="1574">
        <f>ORG!AD24</f>
        <v>0</v>
      </c>
      <c r="O15" s="1574">
        <f>ORG!AE24</f>
        <v>0</v>
      </c>
      <c r="P15" s="1574">
        <f>ORG!AF24</f>
        <v>0</v>
      </c>
      <c r="Q15" s="1574">
        <f>ORG!AG24</f>
        <v>0</v>
      </c>
      <c r="R15" s="1574">
        <f>ORG!AH24</f>
        <v>0</v>
      </c>
      <c r="S15" s="1574">
        <f>ORG!O24</f>
        <v>0</v>
      </c>
      <c r="U15" s="1311">
        <f t="shared" si="0"/>
        <v>0</v>
      </c>
    </row>
    <row r="16" spans="1:21">
      <c r="A16" s="1314" t="str">
        <f>ORG!$S$1</f>
        <v>Apr 21</v>
      </c>
      <c r="B16" s="1311" t="str">
        <f>ORG!$M$1</f>
        <v>Organisation</v>
      </c>
      <c r="C16" s="1311" t="str">
        <f>ORG!$M$3</f>
        <v>Table A - Movement of Opening Financial Plan to Forecast Outturn</v>
      </c>
      <c r="D16" s="1311">
        <f>ORG!$M25</f>
        <v>15</v>
      </c>
      <c r="E16" s="1311" t="str">
        <f>ORG!$O$9</f>
        <v>In Year Effect</v>
      </c>
      <c r="F16" s="1311" t="str">
        <f>ORG!$N25</f>
        <v>Reversal of Planning Assumptions still to be finalised at Month 1</v>
      </c>
      <c r="G16" s="1574">
        <f>ORG!W25</f>
        <v>0</v>
      </c>
      <c r="H16" s="1574">
        <f>ORG!X25</f>
        <v>0</v>
      </c>
      <c r="I16" s="1574">
        <f>ORG!Y25</f>
        <v>0</v>
      </c>
      <c r="J16" s="1574">
        <f>ORG!Z25</f>
        <v>0</v>
      </c>
      <c r="K16" s="1574">
        <f>ORG!AA25</f>
        <v>0</v>
      </c>
      <c r="L16" s="1574">
        <f>ORG!AB25</f>
        <v>0</v>
      </c>
      <c r="M16" s="1574">
        <f>ORG!AC25</f>
        <v>0</v>
      </c>
      <c r="N16" s="1574">
        <f>ORG!AD25</f>
        <v>0</v>
      </c>
      <c r="O16" s="1574">
        <f>ORG!AE25</f>
        <v>0</v>
      </c>
      <c r="P16" s="1574">
        <f>ORG!AF25</f>
        <v>0</v>
      </c>
      <c r="Q16" s="1574">
        <f>ORG!AG25</f>
        <v>0</v>
      </c>
      <c r="R16" s="1574">
        <f>ORG!AH25</f>
        <v>0</v>
      </c>
      <c r="S16" s="1574">
        <f>ORG!O25</f>
        <v>0</v>
      </c>
      <c r="U16" s="1311">
        <f t="shared" si="0"/>
        <v>0</v>
      </c>
    </row>
    <row r="17" spans="1:21">
      <c r="A17" s="1314" t="str">
        <f>ORG!$S$1</f>
        <v>Apr 21</v>
      </c>
      <c r="B17" s="1311" t="str">
        <f>ORG!$M$1</f>
        <v>Organisation</v>
      </c>
      <c r="C17" s="1311" t="str">
        <f>ORG!$M$3</f>
        <v>Table A - Movement of Opening Financial Plan to Forecast Outturn</v>
      </c>
      <c r="D17" s="1311">
        <f>ORG!$M26</f>
        <v>16</v>
      </c>
      <c r="E17" s="1311" t="str">
        <f>ORG!$O$9</f>
        <v>In Year Effect</v>
      </c>
      <c r="F17" s="1311" t="str">
        <f>ORG!$N26</f>
        <v>Additional In Year &amp; Movement from Planned Release of Previously Committed Contingencies &amp; Reserves (Positive Value)</v>
      </c>
      <c r="G17" s="1574">
        <f>ORG!W26</f>
        <v>0</v>
      </c>
      <c r="H17" s="1574">
        <f>ORG!X26</f>
        <v>0</v>
      </c>
      <c r="I17" s="1574">
        <f>ORG!Y26</f>
        <v>0</v>
      </c>
      <c r="J17" s="1574">
        <f>ORG!Z26</f>
        <v>0</v>
      </c>
      <c r="K17" s="1574">
        <f>ORG!AA26</f>
        <v>0</v>
      </c>
      <c r="L17" s="1574">
        <f>ORG!AB26</f>
        <v>0</v>
      </c>
      <c r="M17" s="1574">
        <f>ORG!AC26</f>
        <v>0</v>
      </c>
      <c r="N17" s="1574">
        <f>ORG!AD26</f>
        <v>0</v>
      </c>
      <c r="O17" s="1574">
        <f>ORG!AE26</f>
        <v>0</v>
      </c>
      <c r="P17" s="1574">
        <f>ORG!AF26</f>
        <v>0</v>
      </c>
      <c r="Q17" s="1574">
        <f>ORG!AG26</f>
        <v>0</v>
      </c>
      <c r="R17" s="1574">
        <f>ORG!AH26</f>
        <v>0</v>
      </c>
      <c r="S17" s="1574">
        <f>ORG!O26</f>
        <v>0</v>
      </c>
      <c r="U17" s="1311">
        <f t="shared" si="0"/>
        <v>0</v>
      </c>
    </row>
    <row r="18" spans="1:21">
      <c r="A18" s="1314" t="str">
        <f>ORG!$S$1</f>
        <v>Apr 21</v>
      </c>
      <c r="B18" s="1311" t="str">
        <f>ORG!$M$1</f>
        <v>Organisation</v>
      </c>
      <c r="C18" s="1311" t="str">
        <f>ORG!$M$3</f>
        <v>Table A - Movement of Opening Financial Plan to Forecast Outturn</v>
      </c>
      <c r="D18" s="1311">
        <f>ORG!$M27</f>
        <v>17</v>
      </c>
      <c r="E18" s="1311" t="str">
        <f>ORG!$O$9</f>
        <v>In Year Effect</v>
      </c>
      <c r="F18" s="1311" t="str">
        <f>ORG!$N27</f>
        <v>Additional In Year &amp; Movement from Planned Profit / (Loss) on Disposal of Assets</v>
      </c>
      <c r="G18" s="1574">
        <f>ORG!W27</f>
        <v>0</v>
      </c>
      <c r="H18" s="1574">
        <f>ORG!X27</f>
        <v>0</v>
      </c>
      <c r="I18" s="1574">
        <f>ORG!Y27</f>
        <v>0</v>
      </c>
      <c r="J18" s="1574">
        <f>ORG!Z27</f>
        <v>0</v>
      </c>
      <c r="K18" s="1574">
        <f>ORG!AA27</f>
        <v>0</v>
      </c>
      <c r="L18" s="1574">
        <f>ORG!AB27</f>
        <v>0</v>
      </c>
      <c r="M18" s="1574">
        <f>ORG!AC27</f>
        <v>0</v>
      </c>
      <c r="N18" s="1574">
        <f>ORG!AD27</f>
        <v>0</v>
      </c>
      <c r="O18" s="1574">
        <f>ORG!AE27</f>
        <v>0</v>
      </c>
      <c r="P18" s="1574">
        <f>ORG!AF27</f>
        <v>0</v>
      </c>
      <c r="Q18" s="1574">
        <f>ORG!AG27</f>
        <v>0</v>
      </c>
      <c r="R18" s="1574">
        <f>ORG!AH27</f>
        <v>0</v>
      </c>
      <c r="S18" s="1574">
        <f>ORG!O27</f>
        <v>0</v>
      </c>
      <c r="U18" s="1311">
        <f t="shared" si="0"/>
        <v>0</v>
      </c>
    </row>
    <row r="19" spans="1:21">
      <c r="A19" s="1314" t="str">
        <f>ORG!$S$1</f>
        <v>Apr 21</v>
      </c>
      <c r="B19" s="1311" t="str">
        <f>ORG!$M$1</f>
        <v>Organisation</v>
      </c>
      <c r="C19" s="1311" t="str">
        <f>ORG!$M$3</f>
        <v>Table A - Movement of Opening Financial Plan to Forecast Outturn</v>
      </c>
      <c r="D19" s="1311">
        <f>ORG!$M28</f>
        <v>18</v>
      </c>
      <c r="E19" s="1311" t="str">
        <f>ORG!$O$9</f>
        <v>In Year Effect</v>
      </c>
      <c r="F19" s="1311" t="str">
        <f>ORG!$N28</f>
        <v>Underachievement of Month 1 Finalised Income Generation Due to Covid-19 (Negative Value)</v>
      </c>
      <c r="G19" s="1574">
        <f>ORG!W28</f>
        <v>0</v>
      </c>
      <c r="H19" s="1574">
        <f>ORG!X28</f>
        <v>0</v>
      </c>
      <c r="I19" s="1574">
        <f>ORG!Y28</f>
        <v>0</v>
      </c>
      <c r="J19" s="1574">
        <f>ORG!Z28</f>
        <v>0</v>
      </c>
      <c r="K19" s="1574">
        <f>ORG!AA28</f>
        <v>0</v>
      </c>
      <c r="L19" s="1574">
        <f>ORG!AB28</f>
        <v>0</v>
      </c>
      <c r="M19" s="1574">
        <f>ORG!AC28</f>
        <v>0</v>
      </c>
      <c r="N19" s="1574">
        <f>ORG!AD28</f>
        <v>0</v>
      </c>
      <c r="O19" s="1574">
        <f>ORG!AE28</f>
        <v>0</v>
      </c>
      <c r="P19" s="1574">
        <f>ORG!AF28</f>
        <v>0</v>
      </c>
      <c r="Q19" s="1574">
        <f>ORG!AG28</f>
        <v>0</v>
      </c>
      <c r="R19" s="1574">
        <f>ORG!AH28</f>
        <v>0</v>
      </c>
      <c r="S19" s="1574">
        <f>ORG!O28</f>
        <v>0</v>
      </c>
      <c r="U19" s="1311">
        <f t="shared" si="0"/>
        <v>0</v>
      </c>
    </row>
    <row r="20" spans="1:21">
      <c r="A20" s="1314" t="str">
        <f>ORG!$S$1</f>
        <v>Apr 21</v>
      </c>
      <c r="B20" s="1311" t="str">
        <f>ORG!$M$1</f>
        <v>Organisation</v>
      </c>
      <c r="C20" s="1311" t="str">
        <f>ORG!$M$3</f>
        <v>Table A - Movement of Opening Financial Plan to Forecast Outturn</v>
      </c>
      <c r="D20" s="1311">
        <f>ORG!$M29</f>
        <v>19</v>
      </c>
      <c r="E20" s="1311" t="str">
        <f>ORG!$O$9</f>
        <v>In Year Effect</v>
      </c>
      <c r="F20" s="1311" t="str">
        <f>ORG!$N29</f>
        <v>Other Movement in Month 1 Planned &amp; In Year Net Income Generation</v>
      </c>
      <c r="G20" s="1574">
        <f>ORG!W29</f>
        <v>0</v>
      </c>
      <c r="H20" s="1574">
        <f>ORG!X29</f>
        <v>0</v>
      </c>
      <c r="I20" s="1574">
        <f>ORG!Y29</f>
        <v>0</v>
      </c>
      <c r="J20" s="1574">
        <f>ORG!Z29</f>
        <v>0</v>
      </c>
      <c r="K20" s="1574">
        <f>ORG!AA29</f>
        <v>0</v>
      </c>
      <c r="L20" s="1574">
        <f>ORG!AB29</f>
        <v>0</v>
      </c>
      <c r="M20" s="1574">
        <f>ORG!AC29</f>
        <v>0</v>
      </c>
      <c r="N20" s="1574">
        <f>ORG!AD29</f>
        <v>0</v>
      </c>
      <c r="O20" s="1574">
        <f>ORG!AE29</f>
        <v>0</v>
      </c>
      <c r="P20" s="1574">
        <f>ORG!AF29</f>
        <v>0</v>
      </c>
      <c r="Q20" s="1574">
        <f>ORG!AG29</f>
        <v>0</v>
      </c>
      <c r="R20" s="1574">
        <f>ORG!AH29</f>
        <v>0</v>
      </c>
      <c r="S20" s="1574">
        <f>ORG!O29</f>
        <v>0</v>
      </c>
      <c r="U20" s="1311">
        <f t="shared" si="0"/>
        <v>0</v>
      </c>
    </row>
    <row r="21" spans="1:21">
      <c r="A21" s="1314" t="str">
        <f>ORG!$S$1</f>
        <v>Apr 21</v>
      </c>
      <c r="B21" s="1311" t="str">
        <f>ORG!$M$1</f>
        <v>Organisation</v>
      </c>
      <c r="C21" s="1311" t="str">
        <f>ORG!$M$3</f>
        <v>Table A - Movement of Opening Financial Plan to Forecast Outturn</v>
      </c>
      <c r="D21" s="1311">
        <f>ORG!$M30</f>
        <v>20</v>
      </c>
      <c r="E21" s="1311" t="str">
        <f>ORG!$O$9</f>
        <v>In Year Effect</v>
      </c>
      <c r="F21" s="1311" t="str">
        <f>ORG!$N30</f>
        <v>Underachievement of Month 1 Finalised Savings Due to Covid-19 (Negative Value)</v>
      </c>
      <c r="G21" s="1574">
        <f>ORG!W30</f>
        <v>0</v>
      </c>
      <c r="H21" s="1574">
        <f>ORG!X30</f>
        <v>0</v>
      </c>
      <c r="I21" s="1574">
        <f>ORG!Y30</f>
        <v>0</v>
      </c>
      <c r="J21" s="1574">
        <f>ORG!Z30</f>
        <v>0</v>
      </c>
      <c r="K21" s="1574">
        <f>ORG!AA30</f>
        <v>0</v>
      </c>
      <c r="L21" s="1574">
        <f>ORG!AB30</f>
        <v>0</v>
      </c>
      <c r="M21" s="1574">
        <f>ORG!AC30</f>
        <v>0</v>
      </c>
      <c r="N21" s="1574">
        <f>ORG!AD30</f>
        <v>0</v>
      </c>
      <c r="O21" s="1574">
        <f>ORG!AE30</f>
        <v>0</v>
      </c>
      <c r="P21" s="1574">
        <f>ORG!AF30</f>
        <v>0</v>
      </c>
      <c r="Q21" s="1574">
        <f>ORG!AG30</f>
        <v>0</v>
      </c>
      <c r="R21" s="1574">
        <f>ORG!AH30</f>
        <v>0</v>
      </c>
      <c r="S21" s="1574">
        <f>ORG!O30</f>
        <v>0</v>
      </c>
      <c r="U21" s="1311">
        <f t="shared" si="0"/>
        <v>0</v>
      </c>
    </row>
    <row r="22" spans="1:21">
      <c r="A22" s="1314" t="str">
        <f>ORG!$S$1</f>
        <v>Apr 21</v>
      </c>
      <c r="B22" s="1311" t="str">
        <f>ORG!$M$1</f>
        <v>Organisation</v>
      </c>
      <c r="C22" s="1311" t="str">
        <f>ORG!$M$3</f>
        <v>Table A - Movement of Opening Financial Plan to Forecast Outturn</v>
      </c>
      <c r="D22" s="1311">
        <f>ORG!$M31</f>
        <v>21</v>
      </c>
      <c r="E22" s="1311" t="str">
        <f>ORG!$O$9</f>
        <v>In Year Effect</v>
      </c>
      <c r="F22" s="1311" t="str">
        <f>ORG!$N31</f>
        <v>Other Movement in Month 1 Planned Savings - (Underachievement) / Overachievement</v>
      </c>
      <c r="G22" s="1574">
        <f>ORG!W31</f>
        <v>0</v>
      </c>
      <c r="H22" s="1574">
        <f>ORG!X31</f>
        <v>0</v>
      </c>
      <c r="I22" s="1574">
        <f>ORG!Y31</f>
        <v>0</v>
      </c>
      <c r="J22" s="1574">
        <f>ORG!Z31</f>
        <v>0</v>
      </c>
      <c r="K22" s="1574">
        <f>ORG!AA31</f>
        <v>0</v>
      </c>
      <c r="L22" s="1574">
        <f>ORG!AB31</f>
        <v>0</v>
      </c>
      <c r="M22" s="1574">
        <f>ORG!AC31</f>
        <v>0</v>
      </c>
      <c r="N22" s="1574">
        <f>ORG!AD31</f>
        <v>0</v>
      </c>
      <c r="O22" s="1574">
        <f>ORG!AE31</f>
        <v>0</v>
      </c>
      <c r="P22" s="1574">
        <f>ORG!AF31</f>
        <v>0</v>
      </c>
      <c r="Q22" s="1574">
        <f>ORG!AG31</f>
        <v>0</v>
      </c>
      <c r="R22" s="1574">
        <f>ORG!AH31</f>
        <v>0</v>
      </c>
      <c r="S22" s="1574">
        <f>ORG!O31</f>
        <v>0</v>
      </c>
      <c r="U22" s="1311">
        <f t="shared" si="0"/>
        <v>0</v>
      </c>
    </row>
    <row r="23" spans="1:21">
      <c r="A23" s="1314" t="str">
        <f>ORG!$S$1</f>
        <v>Apr 21</v>
      </c>
      <c r="B23" s="1311" t="str">
        <f>ORG!$M$1</f>
        <v>Organisation</v>
      </c>
      <c r="C23" s="1311" t="str">
        <f>ORG!$M$3</f>
        <v>Table A - Movement of Opening Financial Plan to Forecast Outturn</v>
      </c>
      <c r="D23" s="1311">
        <f>ORG!$M32</f>
        <v>22</v>
      </c>
      <c r="E23" s="1311" t="str">
        <f>ORG!$O$9</f>
        <v>In Year Effect</v>
      </c>
      <c r="F23" s="1311" t="str">
        <f>ORG!$N32</f>
        <v>Additional In Year Identified Savings - Forecast</v>
      </c>
      <c r="G23" s="1574">
        <f>ORG!W32</f>
        <v>0</v>
      </c>
      <c r="H23" s="1574">
        <f>ORG!X32</f>
        <v>0</v>
      </c>
      <c r="I23" s="1574">
        <f>ORG!Y32</f>
        <v>0</v>
      </c>
      <c r="J23" s="1574">
        <f>ORG!Z32</f>
        <v>0</v>
      </c>
      <c r="K23" s="1574">
        <f>ORG!AA32</f>
        <v>0</v>
      </c>
      <c r="L23" s="1574">
        <f>ORG!AB32</f>
        <v>0</v>
      </c>
      <c r="M23" s="1574">
        <f>ORG!AC32</f>
        <v>0</v>
      </c>
      <c r="N23" s="1574">
        <f>ORG!AD32</f>
        <v>0</v>
      </c>
      <c r="O23" s="1574">
        <f>ORG!AE32</f>
        <v>0</v>
      </c>
      <c r="P23" s="1574">
        <f>ORG!AF32</f>
        <v>0</v>
      </c>
      <c r="Q23" s="1574">
        <f>ORG!AG32</f>
        <v>0</v>
      </c>
      <c r="R23" s="1574">
        <f>ORG!AH32</f>
        <v>0</v>
      </c>
      <c r="S23" s="1574">
        <f>ORG!O32</f>
        <v>0</v>
      </c>
      <c r="U23" s="1311">
        <f t="shared" si="0"/>
        <v>0</v>
      </c>
    </row>
    <row r="24" spans="1:21">
      <c r="A24" s="1314" t="str">
        <f>ORG!$S$1</f>
        <v>Apr 21</v>
      </c>
      <c r="B24" s="1311" t="str">
        <f>ORG!$M$1</f>
        <v>Organisation</v>
      </c>
      <c r="C24" s="1311" t="str">
        <f>ORG!$M$3</f>
        <v>Table A - Movement of Opening Financial Plan to Forecast Outturn</v>
      </c>
      <c r="D24" s="1311">
        <f>ORG!$M33</f>
        <v>23</v>
      </c>
      <c r="E24" s="1311" t="str">
        <f>ORG!$O$9</f>
        <v>In Year Effect</v>
      </c>
      <c r="F24" s="1311" t="str">
        <f>ORG!$N33</f>
        <v xml:space="preserve">Variance to Planned RRL &amp; Other Income  </v>
      </c>
      <c r="G24" s="1574">
        <f>ORG!W33</f>
        <v>0</v>
      </c>
      <c r="H24" s="1574">
        <f>ORG!X33</f>
        <v>0</v>
      </c>
      <c r="I24" s="1574">
        <f>ORG!Y33</f>
        <v>0</v>
      </c>
      <c r="J24" s="1574">
        <f>ORG!Z33</f>
        <v>0</v>
      </c>
      <c r="K24" s="1574">
        <f>ORG!AA33</f>
        <v>0</v>
      </c>
      <c r="L24" s="1574">
        <f>ORG!AB33</f>
        <v>0</v>
      </c>
      <c r="M24" s="1574">
        <f>ORG!AC33</f>
        <v>0</v>
      </c>
      <c r="N24" s="1574">
        <f>ORG!AD33</f>
        <v>0</v>
      </c>
      <c r="O24" s="1574">
        <f>ORG!AE33</f>
        <v>0</v>
      </c>
      <c r="P24" s="1574">
        <f>ORG!AF33</f>
        <v>0</v>
      </c>
      <c r="Q24" s="1574">
        <f>ORG!AG33</f>
        <v>0</v>
      </c>
      <c r="R24" s="1574">
        <f>ORG!AH33</f>
        <v>0</v>
      </c>
      <c r="S24" s="1574">
        <f>ORG!O33</f>
        <v>0</v>
      </c>
      <c r="U24" s="1311">
        <f t="shared" si="0"/>
        <v>0</v>
      </c>
    </row>
    <row r="25" spans="1:21">
      <c r="A25" s="1314" t="str">
        <f>ORG!$S$1</f>
        <v>Apr 21</v>
      </c>
      <c r="B25" s="1311" t="str">
        <f>ORG!$M$1</f>
        <v>Organisation</v>
      </c>
      <c r="C25" s="1311" t="str">
        <f>ORG!$M$3</f>
        <v>Table A - Movement of Opening Financial Plan to Forecast Outturn</v>
      </c>
      <c r="D25" s="1311">
        <f>ORG!$M34</f>
        <v>24</v>
      </c>
      <c r="E25" s="1311" t="str">
        <f>ORG!$O$9</f>
        <v>In Year Effect</v>
      </c>
      <c r="F25" s="1311" t="str">
        <f>ORG!$N34</f>
        <v>Additional In Year &amp; Movement in Planned Welsh Government Funding for Covid-19 (Positive Value - additional)</v>
      </c>
      <c r="G25" s="1574">
        <f>ORG!W34</f>
        <v>0</v>
      </c>
      <c r="H25" s="1574">
        <f>ORG!X34</f>
        <v>0</v>
      </c>
      <c r="I25" s="1574">
        <f>ORG!Y34</f>
        <v>0</v>
      </c>
      <c r="J25" s="1574">
        <f>ORG!Z34</f>
        <v>0</v>
      </c>
      <c r="K25" s="1574">
        <f>ORG!AA34</f>
        <v>0</v>
      </c>
      <c r="L25" s="1574">
        <f>ORG!AB34</f>
        <v>0</v>
      </c>
      <c r="M25" s="1574">
        <f>ORG!AC34</f>
        <v>0</v>
      </c>
      <c r="N25" s="1574">
        <f>ORG!AD34</f>
        <v>0</v>
      </c>
      <c r="O25" s="1574">
        <f>ORG!AE34</f>
        <v>0</v>
      </c>
      <c r="P25" s="1574">
        <f>ORG!AF34</f>
        <v>0</v>
      </c>
      <c r="Q25" s="1574">
        <f>ORG!AG34</f>
        <v>0</v>
      </c>
      <c r="R25" s="1574">
        <f>ORG!AH34</f>
        <v>0</v>
      </c>
      <c r="S25" s="1574">
        <f>ORG!O34</f>
        <v>0</v>
      </c>
      <c r="U25" s="1311">
        <f t="shared" si="0"/>
        <v>0</v>
      </c>
    </row>
    <row r="26" spans="1:21">
      <c r="A26" s="1314" t="str">
        <f>ORG!$S$1</f>
        <v>Apr 21</v>
      </c>
      <c r="B26" s="1311" t="str">
        <f>ORG!$M$1</f>
        <v>Organisation</v>
      </c>
      <c r="C26" s="1311" t="str">
        <f>ORG!$M$3</f>
        <v>Table A - Movement of Opening Financial Plan to Forecast Outturn</v>
      </c>
      <c r="D26" s="1311">
        <f>ORG!$M35</f>
        <v>25</v>
      </c>
      <c r="E26" s="1311" t="str">
        <f>ORG!$O$9</f>
        <v>In Year Effect</v>
      </c>
      <c r="F26" s="1311" t="str">
        <f>ORG!$N35</f>
        <v>Additional In Year &amp; Movement in Planned Welsh Government Funding (Non Covid) (Positive Value - additional)</v>
      </c>
      <c r="G26" s="1574">
        <f>ORG!W35</f>
        <v>0</v>
      </c>
      <c r="H26" s="1574">
        <f>ORG!X35</f>
        <v>0</v>
      </c>
      <c r="I26" s="1574">
        <f>ORG!Y35</f>
        <v>0</v>
      </c>
      <c r="J26" s="1574">
        <f>ORG!Z35</f>
        <v>0</v>
      </c>
      <c r="K26" s="1574">
        <f>ORG!AA35</f>
        <v>0</v>
      </c>
      <c r="L26" s="1574">
        <f>ORG!AB35</f>
        <v>0</v>
      </c>
      <c r="M26" s="1574">
        <f>ORG!AC35</f>
        <v>0</v>
      </c>
      <c r="N26" s="1574">
        <f>ORG!AD35</f>
        <v>0</v>
      </c>
      <c r="O26" s="1574">
        <f>ORG!AE35</f>
        <v>0</v>
      </c>
      <c r="P26" s="1574">
        <f>ORG!AF35</f>
        <v>0</v>
      </c>
      <c r="Q26" s="1574">
        <f>ORG!AG35</f>
        <v>0</v>
      </c>
      <c r="R26" s="1574">
        <f>ORG!AH35</f>
        <v>0</v>
      </c>
      <c r="S26" s="1574">
        <f>ORG!O35</f>
        <v>0</v>
      </c>
      <c r="U26" s="1311">
        <f t="shared" si="0"/>
        <v>0</v>
      </c>
    </row>
    <row r="27" spans="1:21">
      <c r="A27" s="1314" t="str">
        <f>ORG!$S$1</f>
        <v>Apr 21</v>
      </c>
      <c r="B27" s="1311" t="str">
        <f>ORG!$M$1</f>
        <v>Organisation</v>
      </c>
      <c r="C27" s="1311" t="str">
        <f>ORG!$M$3</f>
        <v>Table A - Movement of Opening Financial Plan to Forecast Outturn</v>
      </c>
      <c r="D27" s="1311">
        <f>ORG!$M36</f>
        <v>26</v>
      </c>
      <c r="E27" s="1311" t="str">
        <f>ORG!$O$9</f>
        <v>In Year Effect</v>
      </c>
      <c r="F27" s="1311" t="str">
        <f>ORG!$N36</f>
        <v>Additional In Year &amp; Movement Expenditure for Covid-19 (Positive Value - additional/Negative Value - reduction)</v>
      </c>
      <c r="G27" s="1574">
        <f>ORG!W36</f>
        <v>0</v>
      </c>
      <c r="H27" s="1574">
        <f>ORG!X36</f>
        <v>0</v>
      </c>
      <c r="I27" s="1574">
        <f>ORG!Y36</f>
        <v>0</v>
      </c>
      <c r="J27" s="1574">
        <f>ORG!Z36</f>
        <v>0</v>
      </c>
      <c r="K27" s="1574">
        <f>ORG!AA36</f>
        <v>0</v>
      </c>
      <c r="L27" s="1574">
        <f>ORG!AB36</f>
        <v>0</v>
      </c>
      <c r="M27" s="1574">
        <f>ORG!AC36</f>
        <v>0</v>
      </c>
      <c r="N27" s="1574">
        <f>ORG!AD36</f>
        <v>0</v>
      </c>
      <c r="O27" s="1574">
        <f>ORG!AE36</f>
        <v>0</v>
      </c>
      <c r="P27" s="1574">
        <f>ORG!AF36</f>
        <v>0</v>
      </c>
      <c r="Q27" s="1574">
        <f>ORG!AG36</f>
        <v>0</v>
      </c>
      <c r="R27" s="1574">
        <f>ORG!AH36</f>
        <v>0</v>
      </c>
      <c r="S27" s="1574">
        <f>ORG!O36</f>
        <v>0</v>
      </c>
      <c r="U27" s="1311">
        <f t="shared" si="0"/>
        <v>0</v>
      </c>
    </row>
    <row r="28" spans="1:21">
      <c r="A28" s="1314" t="str">
        <f>ORG!$S$1</f>
        <v>Apr 21</v>
      </c>
      <c r="B28" s="1311" t="str">
        <f>ORG!$M$1</f>
        <v>Organisation</v>
      </c>
      <c r="C28" s="1311" t="str">
        <f>ORG!$M$3</f>
        <v>Table A - Movement of Opening Financial Plan to Forecast Outturn</v>
      </c>
      <c r="D28" s="1311">
        <f>ORG!$M37</f>
        <v>27</v>
      </c>
      <c r="E28" s="1311" t="str">
        <f>ORG!$O$9</f>
        <v>In Year Effect</v>
      </c>
      <c r="F28" s="1311" t="str">
        <f>ORG!$N37</f>
        <v>In Year Expenditure Cost Reduction Due To Covid-19 (Positive Value)</v>
      </c>
      <c r="G28" s="1574">
        <f>ORG!W37</f>
        <v>0</v>
      </c>
      <c r="H28" s="1574">
        <f>ORG!X37</f>
        <v>0</v>
      </c>
      <c r="I28" s="1574">
        <f>ORG!Y37</f>
        <v>0</v>
      </c>
      <c r="J28" s="1574">
        <f>ORG!Z37</f>
        <v>0</v>
      </c>
      <c r="K28" s="1574">
        <f>ORG!AA37</f>
        <v>0</v>
      </c>
      <c r="L28" s="1574">
        <f>ORG!AB37</f>
        <v>0</v>
      </c>
      <c r="M28" s="1574">
        <f>ORG!AC37</f>
        <v>0</v>
      </c>
      <c r="N28" s="1574">
        <f>ORG!AD37</f>
        <v>0</v>
      </c>
      <c r="O28" s="1574">
        <f>ORG!AE37</f>
        <v>0</v>
      </c>
      <c r="P28" s="1574">
        <f>ORG!AF37</f>
        <v>0</v>
      </c>
      <c r="Q28" s="1574">
        <f>ORG!AG37</f>
        <v>0</v>
      </c>
      <c r="R28" s="1574">
        <f>ORG!AH37</f>
        <v>0</v>
      </c>
      <c r="S28" s="1574">
        <f>ORG!O37</f>
        <v>0</v>
      </c>
      <c r="U28" s="1311">
        <f t="shared" si="0"/>
        <v>0</v>
      </c>
    </row>
    <row r="29" spans="1:21">
      <c r="A29" s="1314" t="str">
        <f>ORG!$S$1</f>
        <v>Apr 21</v>
      </c>
      <c r="B29" s="1311" t="str">
        <f>ORG!$M$1</f>
        <v>Organisation</v>
      </c>
      <c r="C29" s="1311" t="str">
        <f>ORG!$M$3</f>
        <v>Table A - Movement of Opening Financial Plan to Forecast Outturn</v>
      </c>
      <c r="D29" s="1311">
        <f>ORG!$M38</f>
        <v>28</v>
      </c>
      <c r="E29" s="1311" t="str">
        <f>ORG!$O$9</f>
        <v>In Year Effect</v>
      </c>
      <c r="F29" s="1311" t="str">
        <f>ORG!$N38</f>
        <v>In Year Slippage on Investments/Repurposing of Developmental Initiatives Due To Covid-19 (Positive Value)</v>
      </c>
      <c r="G29" s="1574">
        <f>ORG!W38</f>
        <v>0</v>
      </c>
      <c r="H29" s="1574">
        <f>ORG!X38</f>
        <v>0</v>
      </c>
      <c r="I29" s="1574">
        <f>ORG!Y38</f>
        <v>0</v>
      </c>
      <c r="J29" s="1574">
        <f>ORG!Z38</f>
        <v>0</v>
      </c>
      <c r="K29" s="1574">
        <f>ORG!AA38</f>
        <v>0</v>
      </c>
      <c r="L29" s="1574">
        <f>ORG!AB38</f>
        <v>0</v>
      </c>
      <c r="M29" s="1574">
        <f>ORG!AC38</f>
        <v>0</v>
      </c>
      <c r="N29" s="1574">
        <f>ORG!AD38</f>
        <v>0</v>
      </c>
      <c r="O29" s="1574">
        <f>ORG!AE38</f>
        <v>0</v>
      </c>
      <c r="P29" s="1574">
        <f>ORG!AF38</f>
        <v>0</v>
      </c>
      <c r="Q29" s="1574">
        <f>ORG!AG38</f>
        <v>0</v>
      </c>
      <c r="R29" s="1574">
        <f>ORG!AH38</f>
        <v>0</v>
      </c>
      <c r="S29" s="1574">
        <f>ORG!O38</f>
        <v>0</v>
      </c>
      <c r="U29" s="1311">
        <f t="shared" si="0"/>
        <v>0</v>
      </c>
    </row>
    <row r="30" spans="1:21">
      <c r="A30" s="1314" t="str">
        <f>ORG!$S$1</f>
        <v>Apr 21</v>
      </c>
      <c r="B30" s="1311" t="str">
        <f>ORG!$M$1</f>
        <v>Organisation</v>
      </c>
      <c r="C30" s="1311" t="str">
        <f>ORG!$M$3</f>
        <v>Table A - Movement of Opening Financial Plan to Forecast Outturn</v>
      </c>
      <c r="D30" s="1311">
        <f>ORG!$M39</f>
        <v>29</v>
      </c>
      <c r="E30" s="1311" t="str">
        <f>ORG!$O$9</f>
        <v>In Year Effect</v>
      </c>
      <c r="F30" s="1311" t="str">
        <f>ORG!$N39</f>
        <v>In Year Accountancy Gains  (Positive Value)</v>
      </c>
      <c r="G30" s="1574">
        <f>ORG!W39</f>
        <v>0</v>
      </c>
      <c r="H30" s="1574">
        <f>ORG!X39</f>
        <v>0</v>
      </c>
      <c r="I30" s="1574">
        <f>ORG!Y39</f>
        <v>0</v>
      </c>
      <c r="J30" s="1574">
        <f>ORG!Z39</f>
        <v>0</v>
      </c>
      <c r="K30" s="1574">
        <f>ORG!AA39</f>
        <v>0</v>
      </c>
      <c r="L30" s="1574">
        <f>ORG!AB39</f>
        <v>0</v>
      </c>
      <c r="M30" s="1574">
        <f>ORG!AC39</f>
        <v>0</v>
      </c>
      <c r="N30" s="1574">
        <f>ORG!AD39</f>
        <v>0</v>
      </c>
      <c r="O30" s="1574">
        <f>ORG!AE39</f>
        <v>0</v>
      </c>
      <c r="P30" s="1574">
        <f>ORG!AF39</f>
        <v>0</v>
      </c>
      <c r="Q30" s="1574">
        <f>ORG!AG39</f>
        <v>0</v>
      </c>
      <c r="R30" s="1574">
        <f>ORG!AH39</f>
        <v>0</v>
      </c>
      <c r="S30" s="1574">
        <f>ORG!O39</f>
        <v>0</v>
      </c>
      <c r="U30" s="1311">
        <f t="shared" si="0"/>
        <v>0</v>
      </c>
    </row>
    <row r="31" spans="1:21">
      <c r="A31" s="1314" t="str">
        <f>ORG!$S$1</f>
        <v>Apr 21</v>
      </c>
      <c r="B31" s="1311" t="str">
        <f>ORG!$M$1</f>
        <v>Organisation</v>
      </c>
      <c r="C31" s="1311" t="str">
        <f>ORG!$M$3</f>
        <v>Table A - Movement of Opening Financial Plan to Forecast Outturn</v>
      </c>
      <c r="D31" s="1311">
        <f>ORG!$M40</f>
        <v>30</v>
      </c>
      <c r="E31" s="1311" t="str">
        <f>ORG!$O$9</f>
        <v>In Year Effect</v>
      </c>
      <c r="F31" s="1311" t="str">
        <f>ORG!$N40</f>
        <v>Net In Year Operational Variance to IMTP/AOP (material gross amounts to be listed separately)</v>
      </c>
      <c r="G31" s="1574">
        <f>ORG!W40</f>
        <v>0</v>
      </c>
      <c r="H31" s="1574">
        <f>ORG!X40</f>
        <v>0</v>
      </c>
      <c r="I31" s="1574">
        <f>ORG!Y40</f>
        <v>0</v>
      </c>
      <c r="J31" s="1574">
        <f>ORG!Z40</f>
        <v>0</v>
      </c>
      <c r="K31" s="1574">
        <f>ORG!AA40</f>
        <v>0</v>
      </c>
      <c r="L31" s="1574">
        <f>ORG!AB40</f>
        <v>0</v>
      </c>
      <c r="M31" s="1574">
        <f>ORG!AC40</f>
        <v>0</v>
      </c>
      <c r="N31" s="1574">
        <f>ORG!AD40</f>
        <v>0</v>
      </c>
      <c r="O31" s="1574">
        <f>ORG!AE40</f>
        <v>0</v>
      </c>
      <c r="P31" s="1574">
        <f>ORG!AF40</f>
        <v>0</v>
      </c>
      <c r="Q31" s="1574">
        <f>ORG!AG40</f>
        <v>0</v>
      </c>
      <c r="R31" s="1574">
        <f>ORG!AH40</f>
        <v>0</v>
      </c>
      <c r="S31" s="1574">
        <f>ORG!O40</f>
        <v>0</v>
      </c>
      <c r="U31" s="1311">
        <f t="shared" si="0"/>
        <v>0</v>
      </c>
    </row>
    <row r="32" spans="1:21">
      <c r="A32" s="1314" t="str">
        <f>ORG!$S$1</f>
        <v>Apr 21</v>
      </c>
      <c r="B32" s="1311" t="str">
        <f>ORG!$M$1</f>
        <v>Organisation</v>
      </c>
      <c r="C32" s="1311" t="str">
        <f>ORG!$M$3</f>
        <v>Table A - Movement of Opening Financial Plan to Forecast Outturn</v>
      </c>
      <c r="D32" s="1311">
        <f>ORG!$M41</f>
        <v>31</v>
      </c>
      <c r="E32" s="1311" t="str">
        <f>ORG!$O$9</f>
        <v>In Year Effect</v>
      </c>
      <c r="F32" s="1311">
        <f>ORG!$N41</f>
        <v>0</v>
      </c>
      <c r="G32" s="1574">
        <f>ORG!W41</f>
        <v>0</v>
      </c>
      <c r="H32" s="1574">
        <f>ORG!X41</f>
        <v>0</v>
      </c>
      <c r="I32" s="1574">
        <f>ORG!Y41</f>
        <v>0</v>
      </c>
      <c r="J32" s="1574">
        <f>ORG!Z41</f>
        <v>0</v>
      </c>
      <c r="K32" s="1574">
        <f>ORG!AA41</f>
        <v>0</v>
      </c>
      <c r="L32" s="1574">
        <f>ORG!AB41</f>
        <v>0</v>
      </c>
      <c r="M32" s="1574">
        <f>ORG!AC41</f>
        <v>0</v>
      </c>
      <c r="N32" s="1574">
        <f>ORG!AD41</f>
        <v>0</v>
      </c>
      <c r="O32" s="1574">
        <f>ORG!AE41</f>
        <v>0</v>
      </c>
      <c r="P32" s="1574">
        <f>ORG!AF41</f>
        <v>0</v>
      </c>
      <c r="Q32" s="1574">
        <f>ORG!AG41</f>
        <v>0</v>
      </c>
      <c r="R32" s="1574">
        <f>ORG!AH41</f>
        <v>0</v>
      </c>
      <c r="S32" s="1574">
        <f>ORG!O41</f>
        <v>0</v>
      </c>
      <c r="U32" s="1311">
        <f t="shared" ref="U32:U42" si="1">S32+T32</f>
        <v>0</v>
      </c>
    </row>
    <row r="33" spans="1:21">
      <c r="A33" s="1314" t="str">
        <f>ORG!$S$1</f>
        <v>Apr 21</v>
      </c>
      <c r="B33" s="1311" t="str">
        <f>ORG!$M$1</f>
        <v>Organisation</v>
      </c>
      <c r="C33" s="1311" t="str">
        <f>ORG!$M$3</f>
        <v>Table A - Movement of Opening Financial Plan to Forecast Outturn</v>
      </c>
      <c r="D33" s="1311">
        <f>ORG!$M42</f>
        <v>32</v>
      </c>
      <c r="E33" s="1311" t="str">
        <f>ORG!$O$9</f>
        <v>In Year Effect</v>
      </c>
      <c r="F33" s="1311">
        <f>ORG!$N42</f>
        <v>0</v>
      </c>
      <c r="G33" s="1574">
        <f>ORG!W42</f>
        <v>0</v>
      </c>
      <c r="H33" s="1574">
        <f>ORG!X42</f>
        <v>0</v>
      </c>
      <c r="I33" s="1574">
        <f>ORG!Y42</f>
        <v>0</v>
      </c>
      <c r="J33" s="1574">
        <f>ORG!Z42</f>
        <v>0</v>
      </c>
      <c r="K33" s="1574">
        <f>ORG!AA42</f>
        <v>0</v>
      </c>
      <c r="L33" s="1574">
        <f>ORG!AB42</f>
        <v>0</v>
      </c>
      <c r="M33" s="1574">
        <f>ORG!AC42</f>
        <v>0</v>
      </c>
      <c r="N33" s="1574">
        <f>ORG!AD42</f>
        <v>0</v>
      </c>
      <c r="O33" s="1574">
        <f>ORG!AE42</f>
        <v>0</v>
      </c>
      <c r="P33" s="1574">
        <f>ORG!AF42</f>
        <v>0</v>
      </c>
      <c r="Q33" s="1574">
        <f>ORG!AG42</f>
        <v>0</v>
      </c>
      <c r="R33" s="1574">
        <f>ORG!AH42</f>
        <v>0</v>
      </c>
      <c r="S33" s="1574">
        <f>ORG!O42</f>
        <v>0</v>
      </c>
      <c r="U33" s="1311">
        <f t="shared" si="1"/>
        <v>0</v>
      </c>
    </row>
    <row r="34" spans="1:21">
      <c r="A34" s="1314" t="str">
        <f>ORG!$S$1</f>
        <v>Apr 21</v>
      </c>
      <c r="B34" s="1311" t="str">
        <f>ORG!$M$1</f>
        <v>Organisation</v>
      </c>
      <c r="C34" s="1311" t="str">
        <f>ORG!$M$3</f>
        <v>Table A - Movement of Opening Financial Plan to Forecast Outturn</v>
      </c>
      <c r="D34" s="1311">
        <f>ORG!$M43</f>
        <v>33</v>
      </c>
      <c r="E34" s="1311" t="str">
        <f>ORG!$O$9</f>
        <v>In Year Effect</v>
      </c>
      <c r="F34" s="1311">
        <f>ORG!$N43</f>
        <v>0</v>
      </c>
      <c r="G34" s="1574">
        <f>ORG!W43</f>
        <v>0</v>
      </c>
      <c r="H34" s="1574">
        <f>ORG!X43</f>
        <v>0</v>
      </c>
      <c r="I34" s="1574">
        <f>ORG!Y43</f>
        <v>0</v>
      </c>
      <c r="J34" s="1574">
        <f>ORG!Z43</f>
        <v>0</v>
      </c>
      <c r="K34" s="1574">
        <f>ORG!AA43</f>
        <v>0</v>
      </c>
      <c r="L34" s="1574">
        <f>ORG!AB43</f>
        <v>0</v>
      </c>
      <c r="M34" s="1574">
        <f>ORG!AC43</f>
        <v>0</v>
      </c>
      <c r="N34" s="1574">
        <f>ORG!AD43</f>
        <v>0</v>
      </c>
      <c r="O34" s="1574">
        <f>ORG!AE43</f>
        <v>0</v>
      </c>
      <c r="P34" s="1574">
        <f>ORG!AF43</f>
        <v>0</v>
      </c>
      <c r="Q34" s="1574">
        <f>ORG!AG43</f>
        <v>0</v>
      </c>
      <c r="R34" s="1574">
        <f>ORG!AH43</f>
        <v>0</v>
      </c>
      <c r="S34" s="1574">
        <f>ORG!O43</f>
        <v>0</v>
      </c>
      <c r="U34" s="1311">
        <f t="shared" si="1"/>
        <v>0</v>
      </c>
    </row>
    <row r="35" spans="1:21">
      <c r="A35" s="1314" t="str">
        <f>ORG!$S$1</f>
        <v>Apr 21</v>
      </c>
      <c r="B35" s="1311" t="str">
        <f>ORG!$M$1</f>
        <v>Organisation</v>
      </c>
      <c r="C35" s="1311" t="str">
        <f>ORG!$M$3</f>
        <v>Table A - Movement of Opening Financial Plan to Forecast Outturn</v>
      </c>
      <c r="D35" s="1311">
        <f>ORG!$M44</f>
        <v>34</v>
      </c>
      <c r="E35" s="1311" t="str">
        <f>ORG!$O$9</f>
        <v>In Year Effect</v>
      </c>
      <c r="F35" s="1311">
        <f>ORG!$N44</f>
        <v>0</v>
      </c>
      <c r="G35" s="1574">
        <f>ORG!W44</f>
        <v>0</v>
      </c>
      <c r="H35" s="1574">
        <f>ORG!X44</f>
        <v>0</v>
      </c>
      <c r="I35" s="1574">
        <f>ORG!Y44</f>
        <v>0</v>
      </c>
      <c r="J35" s="1574">
        <f>ORG!Z44</f>
        <v>0</v>
      </c>
      <c r="K35" s="1574">
        <f>ORG!AA44</f>
        <v>0</v>
      </c>
      <c r="L35" s="1574">
        <f>ORG!AB44</f>
        <v>0</v>
      </c>
      <c r="M35" s="1574">
        <f>ORG!AC44</f>
        <v>0</v>
      </c>
      <c r="N35" s="1574">
        <f>ORG!AD44</f>
        <v>0</v>
      </c>
      <c r="O35" s="1574">
        <f>ORG!AE44</f>
        <v>0</v>
      </c>
      <c r="P35" s="1574">
        <f>ORG!AF44</f>
        <v>0</v>
      </c>
      <c r="Q35" s="1574">
        <f>ORG!AG44</f>
        <v>0</v>
      </c>
      <c r="R35" s="1574">
        <f>ORG!AH44</f>
        <v>0</v>
      </c>
      <c r="S35" s="1574">
        <f>ORG!O44</f>
        <v>0</v>
      </c>
      <c r="U35" s="1311">
        <f t="shared" si="1"/>
        <v>0</v>
      </c>
    </row>
    <row r="36" spans="1:21">
      <c r="A36" s="1314" t="str">
        <f>ORG!$S$1</f>
        <v>Apr 21</v>
      </c>
      <c r="B36" s="1311" t="str">
        <f>ORG!$M$1</f>
        <v>Organisation</v>
      </c>
      <c r="C36" s="1311" t="str">
        <f>ORG!$M$3</f>
        <v>Table A - Movement of Opening Financial Plan to Forecast Outturn</v>
      </c>
      <c r="D36" s="1311">
        <f>ORG!$M45</f>
        <v>35</v>
      </c>
      <c r="E36" s="1311" t="str">
        <f>ORG!$O$9</f>
        <v>In Year Effect</v>
      </c>
      <c r="F36" s="1311">
        <f>ORG!$N45</f>
        <v>0</v>
      </c>
      <c r="G36" s="1574">
        <f>ORG!W45</f>
        <v>0</v>
      </c>
      <c r="H36" s="1574">
        <f>ORG!X45</f>
        <v>0</v>
      </c>
      <c r="I36" s="1574">
        <f>ORG!Y45</f>
        <v>0</v>
      </c>
      <c r="J36" s="1574">
        <f>ORG!Z45</f>
        <v>0</v>
      </c>
      <c r="K36" s="1574">
        <f>ORG!AA45</f>
        <v>0</v>
      </c>
      <c r="L36" s="1574">
        <f>ORG!AB45</f>
        <v>0</v>
      </c>
      <c r="M36" s="1574">
        <f>ORG!AC45</f>
        <v>0</v>
      </c>
      <c r="N36" s="1574">
        <f>ORG!AD45</f>
        <v>0</v>
      </c>
      <c r="O36" s="1574">
        <f>ORG!AE45</f>
        <v>0</v>
      </c>
      <c r="P36" s="1574">
        <f>ORG!AF45</f>
        <v>0</v>
      </c>
      <c r="Q36" s="1574">
        <f>ORG!AG45</f>
        <v>0</v>
      </c>
      <c r="R36" s="1574">
        <f>ORG!AH45</f>
        <v>0</v>
      </c>
      <c r="S36" s="1574">
        <f>ORG!O45</f>
        <v>0</v>
      </c>
      <c r="U36" s="1311">
        <f t="shared" si="1"/>
        <v>0</v>
      </c>
    </row>
    <row r="37" spans="1:21">
      <c r="A37" s="1314" t="str">
        <f>ORG!$S$1</f>
        <v>Apr 21</v>
      </c>
      <c r="B37" s="1311" t="str">
        <f>ORG!$M$1</f>
        <v>Organisation</v>
      </c>
      <c r="C37" s="1311" t="str">
        <f>ORG!$M$3</f>
        <v>Table A - Movement of Opening Financial Plan to Forecast Outturn</v>
      </c>
      <c r="D37" s="1311">
        <f>ORG!$M46</f>
        <v>36</v>
      </c>
      <c r="E37" s="1311" t="str">
        <f>ORG!$O$9</f>
        <v>In Year Effect</v>
      </c>
      <c r="F37" s="1311">
        <f>ORG!$N46</f>
        <v>0</v>
      </c>
      <c r="G37" s="1574">
        <f>ORG!W46</f>
        <v>0</v>
      </c>
      <c r="H37" s="1574">
        <f>ORG!X46</f>
        <v>0</v>
      </c>
      <c r="I37" s="1574">
        <f>ORG!Y46</f>
        <v>0</v>
      </c>
      <c r="J37" s="1574">
        <f>ORG!Z46</f>
        <v>0</v>
      </c>
      <c r="K37" s="1574">
        <f>ORG!AA46</f>
        <v>0</v>
      </c>
      <c r="L37" s="1574">
        <f>ORG!AB46</f>
        <v>0</v>
      </c>
      <c r="M37" s="1574">
        <f>ORG!AC46</f>
        <v>0</v>
      </c>
      <c r="N37" s="1574">
        <f>ORG!AD46</f>
        <v>0</v>
      </c>
      <c r="O37" s="1574">
        <f>ORG!AE46</f>
        <v>0</v>
      </c>
      <c r="P37" s="1574">
        <f>ORG!AF46</f>
        <v>0</v>
      </c>
      <c r="Q37" s="1574">
        <f>ORG!AG46</f>
        <v>0</v>
      </c>
      <c r="R37" s="1574">
        <f>ORG!AH46</f>
        <v>0</v>
      </c>
      <c r="S37" s="1574">
        <f>ORG!O46</f>
        <v>0</v>
      </c>
      <c r="U37" s="1311">
        <f t="shared" si="1"/>
        <v>0</v>
      </c>
    </row>
    <row r="38" spans="1:21">
      <c r="A38" s="1314" t="str">
        <f>ORG!$S$1</f>
        <v>Apr 21</v>
      </c>
      <c r="B38" s="1311" t="str">
        <f>ORG!$M$1</f>
        <v>Organisation</v>
      </c>
      <c r="C38" s="1311" t="str">
        <f>ORG!$M$3</f>
        <v>Table A - Movement of Opening Financial Plan to Forecast Outturn</v>
      </c>
      <c r="D38" s="1311">
        <f>ORG!$M47</f>
        <v>37</v>
      </c>
      <c r="E38" s="1311" t="str">
        <f>ORG!$O$9</f>
        <v>In Year Effect</v>
      </c>
      <c r="F38" s="1311">
        <f>ORG!$N47</f>
        <v>0</v>
      </c>
      <c r="G38" s="1574">
        <f>ORG!W47</f>
        <v>0</v>
      </c>
      <c r="H38" s="1574">
        <f>ORG!X47</f>
        <v>0</v>
      </c>
      <c r="I38" s="1574">
        <f>ORG!Y47</f>
        <v>0</v>
      </c>
      <c r="J38" s="1574">
        <f>ORG!Z47</f>
        <v>0</v>
      </c>
      <c r="K38" s="1574">
        <f>ORG!AA47</f>
        <v>0</v>
      </c>
      <c r="L38" s="1574">
        <f>ORG!AB47</f>
        <v>0</v>
      </c>
      <c r="M38" s="1574">
        <f>ORG!AC47</f>
        <v>0</v>
      </c>
      <c r="N38" s="1574">
        <f>ORG!AD47</f>
        <v>0</v>
      </c>
      <c r="O38" s="1574">
        <f>ORG!AE47</f>
        <v>0</v>
      </c>
      <c r="P38" s="1574">
        <f>ORG!AF47</f>
        <v>0</v>
      </c>
      <c r="Q38" s="1574">
        <f>ORG!AG47</f>
        <v>0</v>
      </c>
      <c r="R38" s="1574">
        <f>ORG!AH47</f>
        <v>0</v>
      </c>
      <c r="S38" s="1574">
        <f>ORG!O47</f>
        <v>0</v>
      </c>
      <c r="U38" s="1311">
        <f t="shared" si="1"/>
        <v>0</v>
      </c>
    </row>
    <row r="39" spans="1:21">
      <c r="A39" s="1314" t="str">
        <f>ORG!$S$1</f>
        <v>Apr 21</v>
      </c>
      <c r="B39" s="1311" t="str">
        <f>ORG!$M$1</f>
        <v>Organisation</v>
      </c>
      <c r="C39" s="1311" t="str">
        <f>ORG!$M$3</f>
        <v>Table A - Movement of Opening Financial Plan to Forecast Outturn</v>
      </c>
      <c r="D39" s="1311">
        <f>ORG!$M48</f>
        <v>38</v>
      </c>
      <c r="E39" s="1311" t="str">
        <f>ORG!$O$9</f>
        <v>In Year Effect</v>
      </c>
      <c r="F39" s="1311">
        <f>ORG!$N48</f>
        <v>0</v>
      </c>
      <c r="G39" s="1574">
        <f>ORG!W48</f>
        <v>0</v>
      </c>
      <c r="H39" s="1574">
        <f>ORG!X48</f>
        <v>0</v>
      </c>
      <c r="I39" s="1574">
        <f>ORG!Y48</f>
        <v>0</v>
      </c>
      <c r="J39" s="1574">
        <f>ORG!Z48</f>
        <v>0</v>
      </c>
      <c r="K39" s="1574">
        <f>ORG!AA48</f>
        <v>0</v>
      </c>
      <c r="L39" s="1574">
        <f>ORG!AB48</f>
        <v>0</v>
      </c>
      <c r="M39" s="1574">
        <f>ORG!AC48</f>
        <v>0</v>
      </c>
      <c r="N39" s="1574">
        <f>ORG!AD48</f>
        <v>0</v>
      </c>
      <c r="O39" s="1574">
        <f>ORG!AE48</f>
        <v>0</v>
      </c>
      <c r="P39" s="1574">
        <f>ORG!AF48</f>
        <v>0</v>
      </c>
      <c r="Q39" s="1574">
        <f>ORG!AG48</f>
        <v>0</v>
      </c>
      <c r="R39" s="1574">
        <f>ORG!AH48</f>
        <v>0</v>
      </c>
      <c r="S39" s="1574">
        <f>ORG!O48</f>
        <v>0</v>
      </c>
      <c r="U39" s="1311">
        <f t="shared" si="1"/>
        <v>0</v>
      </c>
    </row>
    <row r="40" spans="1:21">
      <c r="A40" s="1314" t="str">
        <f>ORG!$S$1</f>
        <v>Apr 21</v>
      </c>
      <c r="B40" s="1311" t="str">
        <f>ORG!$M$1</f>
        <v>Organisation</v>
      </c>
      <c r="C40" s="1311" t="str">
        <f>ORG!$M$3</f>
        <v>Table A - Movement of Opening Financial Plan to Forecast Outturn</v>
      </c>
      <c r="D40" s="1311">
        <f>ORG!$M49</f>
        <v>39</v>
      </c>
      <c r="E40" s="1311" t="str">
        <f>ORG!$O$9</f>
        <v>In Year Effect</v>
      </c>
      <c r="F40" s="1311">
        <f>ORG!$N49</f>
        <v>0</v>
      </c>
      <c r="G40" s="1574">
        <f>ORG!W49</f>
        <v>0</v>
      </c>
      <c r="H40" s="1574">
        <f>ORG!X49</f>
        <v>0</v>
      </c>
      <c r="I40" s="1574">
        <f>ORG!Y49</f>
        <v>0</v>
      </c>
      <c r="J40" s="1574">
        <f>ORG!Z49</f>
        <v>0</v>
      </c>
      <c r="K40" s="1574">
        <f>ORG!AA49</f>
        <v>0</v>
      </c>
      <c r="L40" s="1574">
        <f>ORG!AB49</f>
        <v>0</v>
      </c>
      <c r="M40" s="1574">
        <f>ORG!AC49</f>
        <v>0</v>
      </c>
      <c r="N40" s="1574">
        <f>ORG!AD49</f>
        <v>0</v>
      </c>
      <c r="O40" s="1574">
        <f>ORG!AE49</f>
        <v>0</v>
      </c>
      <c r="P40" s="1574">
        <f>ORG!AF49</f>
        <v>0</v>
      </c>
      <c r="Q40" s="1574">
        <f>ORG!AG49</f>
        <v>0</v>
      </c>
      <c r="R40" s="1574">
        <f>ORG!AH49</f>
        <v>0</v>
      </c>
      <c r="S40" s="1574">
        <f>ORG!O49</f>
        <v>0</v>
      </c>
      <c r="U40" s="1311">
        <f t="shared" si="1"/>
        <v>0</v>
      </c>
    </row>
    <row r="41" spans="1:21">
      <c r="A41" s="1314" t="str">
        <f>ORG!$S$1</f>
        <v>Apr 21</v>
      </c>
      <c r="B41" s="1311" t="str">
        <f>ORG!$M$1</f>
        <v>Organisation</v>
      </c>
      <c r="C41" s="1311" t="str">
        <f>ORG!$M$3</f>
        <v>Table A - Movement of Opening Financial Plan to Forecast Outturn</v>
      </c>
      <c r="D41" s="1311">
        <f>ORG!$M50</f>
        <v>40</v>
      </c>
      <c r="E41" s="1311" t="str">
        <f>ORG!$O$9</f>
        <v>In Year Effect</v>
      </c>
      <c r="F41" s="1311" t="str">
        <f>ORG!$N50</f>
        <v>Forecast Outturn (- Deficit / + Surplus)</v>
      </c>
      <c r="G41" s="1574">
        <f>ORG!W50</f>
        <v>0</v>
      </c>
      <c r="H41" s="1574">
        <f>ORG!X50</f>
        <v>0</v>
      </c>
      <c r="I41" s="1574">
        <f>ORG!Y50</f>
        <v>0</v>
      </c>
      <c r="J41" s="1574">
        <f>ORG!Z50</f>
        <v>0</v>
      </c>
      <c r="K41" s="1574">
        <f>ORG!AA50</f>
        <v>0</v>
      </c>
      <c r="L41" s="1574">
        <f>ORG!AB50</f>
        <v>0</v>
      </c>
      <c r="M41" s="1574">
        <f>ORG!AC50</f>
        <v>0</v>
      </c>
      <c r="N41" s="1574">
        <f>ORG!AD50</f>
        <v>0</v>
      </c>
      <c r="O41" s="1574">
        <f>ORG!AE50</f>
        <v>0</v>
      </c>
      <c r="P41" s="1574">
        <f>ORG!AF50</f>
        <v>0</v>
      </c>
      <c r="Q41" s="1574">
        <f>ORG!AG50</f>
        <v>0</v>
      </c>
      <c r="R41" s="1574">
        <f>ORG!AH50</f>
        <v>0</v>
      </c>
      <c r="S41" s="1574">
        <f>ORG!O50</f>
        <v>0</v>
      </c>
      <c r="U41" s="1311">
        <f t="shared" si="1"/>
        <v>0</v>
      </c>
    </row>
    <row r="42" spans="1:21">
      <c r="A42" s="1314" t="str">
        <f>ORG!$S$1</f>
        <v>Apr 21</v>
      </c>
      <c r="B42" s="1311" t="str">
        <f>ORG!$M$1</f>
        <v>Organisation</v>
      </c>
      <c r="C42" s="1311" t="str">
        <f>ORG!$M$3</f>
        <v>Table A - Movement of Opening Financial Plan to Forecast Outturn</v>
      </c>
      <c r="D42" s="1311">
        <f>ORG!$M52</f>
        <v>41</v>
      </c>
      <c r="E42" s="1311" t="str">
        <f>ORG!$O$9</f>
        <v>In Year Effect</v>
      </c>
      <c r="F42" s="1311" t="str">
        <f>ORG!$N52</f>
        <v>Covid-19 - Forecast Outturn (- Deficit / + Surplus)</v>
      </c>
      <c r="G42" s="1574">
        <f>ORG!W52</f>
        <v>0</v>
      </c>
      <c r="H42" s="1574">
        <f>ORG!X52</f>
        <v>0</v>
      </c>
      <c r="I42" s="1574">
        <f>ORG!Y52</f>
        <v>0</v>
      </c>
      <c r="J42" s="1574">
        <f>ORG!Z52</f>
        <v>0</v>
      </c>
      <c r="K42" s="1574">
        <f>ORG!AA52</f>
        <v>0</v>
      </c>
      <c r="L42" s="1574">
        <f>ORG!AB52</f>
        <v>0</v>
      </c>
      <c r="M42" s="1574">
        <f>ORG!AC52</f>
        <v>0</v>
      </c>
      <c r="N42" s="1574">
        <f>ORG!AD52</f>
        <v>0</v>
      </c>
      <c r="O42" s="1574">
        <f>ORG!AE52</f>
        <v>0</v>
      </c>
      <c r="P42" s="1574">
        <f>ORG!AF52</f>
        <v>0</v>
      </c>
      <c r="Q42" s="1574">
        <f>ORG!AG52</f>
        <v>0</v>
      </c>
      <c r="R42" s="1574">
        <f>ORG!AH52</f>
        <v>0</v>
      </c>
      <c r="S42" s="1574">
        <f>ORG!O52</f>
        <v>0</v>
      </c>
      <c r="U42" s="1311">
        <f t="shared" si="1"/>
        <v>0</v>
      </c>
    </row>
    <row r="43" spans="1:21">
      <c r="A43" s="1314" t="str">
        <f>ORG!$S$1</f>
        <v>Apr 21</v>
      </c>
      <c r="B43" s="1311" t="str">
        <f>ORG!$M$1</f>
        <v>Organisation</v>
      </c>
      <c r="C43" s="1311" t="str">
        <f>ORG!$M$3</f>
        <v>Table A - Movement of Opening Financial Plan to Forecast Outturn</v>
      </c>
      <c r="D43" s="1311">
        <f>ORG!$M54</f>
        <v>42</v>
      </c>
      <c r="E43" s="1311" t="str">
        <f>ORG!$O$9</f>
        <v>In Year Effect</v>
      </c>
      <c r="F43" s="1311" t="str">
        <f>ORG!$N54</f>
        <v>Operational - Forecast Outturn (- Deficit / + Surplus)</v>
      </c>
      <c r="G43" s="1574">
        <f>ORG!W54</f>
        <v>0</v>
      </c>
      <c r="H43" s="1574">
        <f>ORG!X54</f>
        <v>0</v>
      </c>
      <c r="I43" s="1574">
        <f>ORG!Y54</f>
        <v>0</v>
      </c>
      <c r="J43" s="1574">
        <f>ORG!Z54</f>
        <v>0</v>
      </c>
      <c r="K43" s="1574">
        <f>ORG!AA54</f>
        <v>0</v>
      </c>
      <c r="L43" s="1574">
        <f>ORG!AB54</f>
        <v>0</v>
      </c>
      <c r="M43" s="1574">
        <f>ORG!AC54</f>
        <v>0</v>
      </c>
      <c r="N43" s="1574">
        <f>ORG!AD54</f>
        <v>0</v>
      </c>
      <c r="O43" s="1574">
        <f>ORG!AE54</f>
        <v>0</v>
      </c>
      <c r="P43" s="1574">
        <f>ORG!AF54</f>
        <v>0</v>
      </c>
      <c r="Q43" s="1574">
        <f>ORG!AG54</f>
        <v>0</v>
      </c>
      <c r="R43" s="1574">
        <f>ORG!AH54</f>
        <v>0</v>
      </c>
      <c r="S43" s="1574">
        <f>ORG!O54</f>
        <v>0</v>
      </c>
      <c r="U43" s="1311">
        <f>S43+T43</f>
        <v>0</v>
      </c>
    </row>
    <row r="44" spans="1:21">
      <c r="A44" s="1314" t="str">
        <f>ORG!$S$1</f>
        <v>Apr 21</v>
      </c>
      <c r="B44" s="1311" t="str">
        <f>ORG!$M$1</f>
        <v>Organisation</v>
      </c>
      <c r="C44" s="1311" t="str">
        <f>ORG!$M$3</f>
        <v>Table A - Movement of Opening Financial Plan to Forecast Outturn</v>
      </c>
      <c r="D44" s="1311">
        <f>ORG!$M11</f>
        <v>1</v>
      </c>
      <c r="E44" s="1311" t="str">
        <f>ORG!$P$9</f>
        <v>Non Recurring</v>
      </c>
      <c r="F44" s="1311" t="str">
        <f>ORG!$N11</f>
        <v>Underlying Position b/fwd from Previous Year -  must agree to M12 MMR (Deficit - Negative Value)</v>
      </c>
      <c r="S44" s="1574">
        <f>ORG!P11</f>
        <v>0</v>
      </c>
      <c r="U44" s="1311">
        <f t="shared" si="0"/>
        <v>0</v>
      </c>
    </row>
    <row r="45" spans="1:21">
      <c r="A45" s="1314" t="str">
        <f>ORG!$S$1</f>
        <v>Apr 21</v>
      </c>
      <c r="B45" s="1311" t="str">
        <f>ORG!$M$1</f>
        <v>Organisation</v>
      </c>
      <c r="C45" s="1311" t="str">
        <f>ORG!$M$3</f>
        <v>Table A - Movement of Opening Financial Plan to Forecast Outturn</v>
      </c>
      <c r="D45" s="1311">
        <f>ORG!$M12</f>
        <v>2</v>
      </c>
      <c r="E45" s="1311" t="str">
        <f>ORG!$P$9</f>
        <v>Non Recurring</v>
      </c>
      <c r="F45" s="1311" t="str">
        <f>ORG!$N12</f>
        <v>Planned New Expenditure (Non Covid-19) (Negative Value)</v>
      </c>
      <c r="S45" s="1574">
        <f>ORG!P12</f>
        <v>0</v>
      </c>
      <c r="U45" s="1311">
        <f t="shared" si="0"/>
        <v>0</v>
      </c>
    </row>
    <row r="46" spans="1:21">
      <c r="A46" s="1314" t="str">
        <f>ORG!$S$1</f>
        <v>Apr 21</v>
      </c>
      <c r="B46" s="1311" t="str">
        <f>ORG!$M$1</f>
        <v>Organisation</v>
      </c>
      <c r="C46" s="1311" t="str">
        <f>ORG!$M$3</f>
        <v>Table A - Movement of Opening Financial Plan to Forecast Outturn</v>
      </c>
      <c r="D46" s="1311">
        <f>ORG!$M13</f>
        <v>3</v>
      </c>
      <c r="E46" s="1311" t="str">
        <f>ORG!$P$9</f>
        <v>Non Recurring</v>
      </c>
      <c r="F46" s="1311" t="str">
        <f>ORG!$N13</f>
        <v>Planned Expenditure For Covid-19  (Negative Value)</v>
      </c>
      <c r="S46" s="1574">
        <f>ORG!P13</f>
        <v>0</v>
      </c>
      <c r="U46" s="1311">
        <f t="shared" si="0"/>
        <v>0</v>
      </c>
    </row>
    <row r="47" spans="1:21">
      <c r="A47" s="1314" t="str">
        <f>ORG!$S$1</f>
        <v>Apr 21</v>
      </c>
      <c r="B47" s="1311" t="str">
        <f>ORG!$M$1</f>
        <v>Organisation</v>
      </c>
      <c r="C47" s="1311" t="str">
        <f>ORG!$M$3</f>
        <v>Table A - Movement of Opening Financial Plan to Forecast Outturn</v>
      </c>
      <c r="D47" s="1311">
        <f>ORG!$M14</f>
        <v>4</v>
      </c>
      <c r="E47" s="1311" t="str">
        <f>ORG!$P$9</f>
        <v>Non Recurring</v>
      </c>
      <c r="F47" s="1311" t="str">
        <f>ORG!$N14</f>
        <v>Planned Welsh Government Funding (Non Covid-19) (Positive Value)</v>
      </c>
      <c r="S47" s="1574">
        <f>ORG!P14</f>
        <v>0</v>
      </c>
      <c r="U47" s="1311">
        <f t="shared" si="0"/>
        <v>0</v>
      </c>
    </row>
    <row r="48" spans="1:21">
      <c r="A48" s="1314" t="str">
        <f>ORG!$S$1</f>
        <v>Apr 21</v>
      </c>
      <c r="B48" s="1311" t="str">
        <f>ORG!$M$1</f>
        <v>Organisation</v>
      </c>
      <c r="C48" s="1311" t="str">
        <f>ORG!$M$3</f>
        <v>Table A - Movement of Opening Financial Plan to Forecast Outturn</v>
      </c>
      <c r="D48" s="1311">
        <f>ORG!$M15</f>
        <v>5</v>
      </c>
      <c r="E48" s="1311" t="str">
        <f>ORG!$P$9</f>
        <v>Non Recurring</v>
      </c>
      <c r="F48" s="1311" t="str">
        <f>ORG!$N15</f>
        <v>Planned Welsh Government Funding for Covid-19 (Positive Value)</v>
      </c>
      <c r="S48" s="1574">
        <f>ORG!P15</f>
        <v>0</v>
      </c>
      <c r="U48" s="1311">
        <f t="shared" si="0"/>
        <v>0</v>
      </c>
    </row>
    <row r="49" spans="1:21">
      <c r="A49" s="1314" t="str">
        <f>ORG!$S$1</f>
        <v>Apr 21</v>
      </c>
      <c r="B49" s="1311" t="str">
        <f>ORG!$M$1</f>
        <v>Organisation</v>
      </c>
      <c r="C49" s="1311" t="str">
        <f>ORG!$M$3</f>
        <v>Table A - Movement of Opening Financial Plan to Forecast Outturn</v>
      </c>
      <c r="D49" s="1311">
        <f>ORG!$M16</f>
        <v>6</v>
      </c>
      <c r="E49" s="1311" t="str">
        <f>ORG!$P$9</f>
        <v>Non Recurring</v>
      </c>
      <c r="F49" s="1311" t="str">
        <f>ORG!$N16</f>
        <v>Planned Provider Income (Positive Value)</v>
      </c>
      <c r="S49" s="1574">
        <f>ORG!P16</f>
        <v>0</v>
      </c>
      <c r="U49" s="1311">
        <f t="shared" si="0"/>
        <v>0</v>
      </c>
    </row>
    <row r="50" spans="1:21">
      <c r="A50" s="1314" t="str">
        <f>ORG!$S$1</f>
        <v>Apr 21</v>
      </c>
      <c r="B50" s="1311" t="str">
        <f>ORG!$M$1</f>
        <v>Organisation</v>
      </c>
      <c r="C50" s="1311" t="str">
        <f>ORG!$M$3</f>
        <v>Table A - Movement of Opening Financial Plan to Forecast Outturn</v>
      </c>
      <c r="D50" s="1311">
        <f>ORG!$M17</f>
        <v>7</v>
      </c>
      <c r="E50" s="1311" t="str">
        <f>ORG!$P$9</f>
        <v>Non Recurring</v>
      </c>
      <c r="F50" s="1311" t="str">
        <f>ORG!$N17</f>
        <v>RRL Profile - phasing only (In Year Effect / Column C must be nil)</v>
      </c>
      <c r="S50" s="1574">
        <f>ORG!P17</f>
        <v>0</v>
      </c>
      <c r="U50" s="1311">
        <f t="shared" si="0"/>
        <v>0</v>
      </c>
    </row>
    <row r="51" spans="1:21">
      <c r="A51" s="1314" t="str">
        <f>ORG!$S$1</f>
        <v>Apr 21</v>
      </c>
      <c r="B51" s="1311" t="str">
        <f>ORG!$M$1</f>
        <v>Organisation</v>
      </c>
      <c r="C51" s="1311" t="str">
        <f>ORG!$M$3</f>
        <v>Table A - Movement of Opening Financial Plan to Forecast Outturn</v>
      </c>
      <c r="D51" s="1311">
        <f>ORG!$M18</f>
        <v>8</v>
      </c>
      <c r="E51" s="1311" t="str">
        <f>ORG!$P$9</f>
        <v>Non Recurring</v>
      </c>
      <c r="F51" s="1311" t="str">
        <f>ORG!$N18</f>
        <v xml:space="preserve">Planned (Finalised) Savings Plan </v>
      </c>
      <c r="S51" s="1574">
        <f>ORG!P18</f>
        <v>0</v>
      </c>
      <c r="U51" s="1311">
        <f t="shared" si="0"/>
        <v>0</v>
      </c>
    </row>
    <row r="52" spans="1:21">
      <c r="A52" s="1314" t="str">
        <f>ORG!$S$1</f>
        <v>Apr 21</v>
      </c>
      <c r="B52" s="1311" t="str">
        <f>ORG!$M$1</f>
        <v>Organisation</v>
      </c>
      <c r="C52" s="1311" t="str">
        <f>ORG!$M$3</f>
        <v>Table A - Movement of Opening Financial Plan to Forecast Outturn</v>
      </c>
      <c r="D52" s="1311">
        <f>ORG!$M19</f>
        <v>9</v>
      </c>
      <c r="E52" s="1311" t="str">
        <f>ORG!$P$9</f>
        <v>Non Recurring</v>
      </c>
      <c r="F52" s="1311" t="str">
        <f>ORG!$N19</f>
        <v>Planned (Finalised) Net Income Generation</v>
      </c>
      <c r="S52" s="1574">
        <f>ORG!P19</f>
        <v>0</v>
      </c>
      <c r="U52" s="1311">
        <f t="shared" si="0"/>
        <v>0</v>
      </c>
    </row>
    <row r="53" spans="1:21">
      <c r="A53" s="1314" t="str">
        <f>ORG!$S$1</f>
        <v>Apr 21</v>
      </c>
      <c r="B53" s="1311" t="str">
        <f>ORG!$M$1</f>
        <v>Organisation</v>
      </c>
      <c r="C53" s="1311" t="str">
        <f>ORG!$M$3</f>
        <v>Table A - Movement of Opening Financial Plan to Forecast Outturn</v>
      </c>
      <c r="D53" s="1311">
        <f>ORG!$M20</f>
        <v>10</v>
      </c>
      <c r="E53" s="1311" t="str">
        <f>ORG!$P$9</f>
        <v>Non Recurring</v>
      </c>
      <c r="F53" s="1311" t="str">
        <f>ORG!$N20</f>
        <v>Planned Profit / (Loss) on Disposal of Assets</v>
      </c>
      <c r="S53" s="1574">
        <f>ORG!P20</f>
        <v>0</v>
      </c>
      <c r="U53" s="1311">
        <f t="shared" si="0"/>
        <v>0</v>
      </c>
    </row>
    <row r="54" spans="1:21">
      <c r="A54" s="1314" t="str">
        <f>ORG!$S$1</f>
        <v>Apr 21</v>
      </c>
      <c r="B54" s="1311" t="str">
        <f>ORG!$M$1</f>
        <v>Organisation</v>
      </c>
      <c r="C54" s="1311" t="str">
        <f>ORG!$M$3</f>
        <v>Table A - Movement of Opening Financial Plan to Forecast Outturn</v>
      </c>
      <c r="D54" s="1311">
        <f>ORG!$M21</f>
        <v>11</v>
      </c>
      <c r="E54" s="1311" t="str">
        <f>ORG!$P$9</f>
        <v>Non Recurring</v>
      </c>
      <c r="F54" s="1311" t="str">
        <f>ORG!$N21</f>
        <v>Planned Release of Uncommitted Contingencies &amp; Reserves (Positive Value)</v>
      </c>
      <c r="S54" s="1574">
        <f>ORG!P21</f>
        <v>0</v>
      </c>
      <c r="U54" s="1311">
        <f t="shared" si="0"/>
        <v>0</v>
      </c>
    </row>
    <row r="55" spans="1:21">
      <c r="A55" s="1314" t="str">
        <f>ORG!$S$1</f>
        <v>Apr 21</v>
      </c>
      <c r="B55" s="1311" t="str">
        <f>ORG!$M$1</f>
        <v>Organisation</v>
      </c>
      <c r="C55" s="1311" t="str">
        <f>ORG!$M$3</f>
        <v>Table A - Movement of Opening Financial Plan to Forecast Outturn</v>
      </c>
      <c r="D55" s="1311">
        <f>ORG!$M22</f>
        <v>12</v>
      </c>
      <c r="E55" s="1311" t="str">
        <f>ORG!$P$9</f>
        <v>Non Recurring</v>
      </c>
      <c r="F55" s="1311">
        <f>ORG!$N22</f>
        <v>0</v>
      </c>
      <c r="S55" s="1574">
        <f>ORG!P22</f>
        <v>0</v>
      </c>
      <c r="U55" s="1311">
        <f t="shared" si="0"/>
        <v>0</v>
      </c>
    </row>
    <row r="56" spans="1:21">
      <c r="A56" s="1314" t="str">
        <f>ORG!$S$1</f>
        <v>Apr 21</v>
      </c>
      <c r="B56" s="1311" t="str">
        <f>ORG!$M$1</f>
        <v>Organisation</v>
      </c>
      <c r="C56" s="1311" t="str">
        <f>ORG!$M$3</f>
        <v>Table A - Movement of Opening Financial Plan to Forecast Outturn</v>
      </c>
      <c r="D56" s="1311">
        <f>ORG!$M23</f>
        <v>13</v>
      </c>
      <c r="E56" s="1311" t="str">
        <f>ORG!$P$9</f>
        <v>Non Recurring</v>
      </c>
      <c r="F56" s="1311" t="str">
        <f>ORG!$N23</f>
        <v>Planning Assumptions still to be finalised at Month 1</v>
      </c>
      <c r="S56" s="1574">
        <f>ORG!P23</f>
        <v>0</v>
      </c>
      <c r="U56" s="1311">
        <f t="shared" si="0"/>
        <v>0</v>
      </c>
    </row>
    <row r="57" spans="1:21">
      <c r="A57" s="1314" t="str">
        <f>ORG!$S$1</f>
        <v>Apr 21</v>
      </c>
      <c r="B57" s="1311" t="str">
        <f>ORG!$M$1</f>
        <v>Organisation</v>
      </c>
      <c r="C57" s="1311" t="str">
        <f>ORG!$M$3</f>
        <v>Table A - Movement of Opening Financial Plan to Forecast Outturn</v>
      </c>
      <c r="D57" s="1311">
        <f>ORG!$M24</f>
        <v>14</v>
      </c>
      <c r="E57" s="1311" t="str">
        <f>ORG!$P$9</f>
        <v>Non Recurring</v>
      </c>
      <c r="F57" s="1311" t="str">
        <f>ORG!$N24</f>
        <v xml:space="preserve">Opening IMTP / Annual Operating Plan </v>
      </c>
      <c r="S57" s="1574">
        <f>ORG!P24</f>
        <v>0</v>
      </c>
      <c r="U57" s="1311">
        <f t="shared" si="0"/>
        <v>0</v>
      </c>
    </row>
    <row r="58" spans="1:21">
      <c r="A58" s="1314" t="str">
        <f>ORG!$S$1</f>
        <v>Apr 21</v>
      </c>
      <c r="B58" s="1311" t="str">
        <f>ORG!$M$1</f>
        <v>Organisation</v>
      </c>
      <c r="C58" s="1311" t="str">
        <f>ORG!$M$3</f>
        <v>Table A - Movement of Opening Financial Plan to Forecast Outturn</v>
      </c>
      <c r="D58" s="1311">
        <f>ORG!$M25</f>
        <v>15</v>
      </c>
      <c r="E58" s="1311" t="str">
        <f>ORG!$P$9</f>
        <v>Non Recurring</v>
      </c>
      <c r="F58" s="1311" t="str">
        <f>ORG!$N25</f>
        <v>Reversal of Planning Assumptions still to be finalised at Month 1</v>
      </c>
      <c r="S58" s="1574">
        <f>ORG!P25</f>
        <v>0</v>
      </c>
      <c r="U58" s="1311">
        <f t="shared" si="0"/>
        <v>0</v>
      </c>
    </row>
    <row r="59" spans="1:21">
      <c r="A59" s="1314" t="str">
        <f>ORG!$S$1</f>
        <v>Apr 21</v>
      </c>
      <c r="B59" s="1311" t="str">
        <f>ORG!$M$1</f>
        <v>Organisation</v>
      </c>
      <c r="C59" s="1311" t="str">
        <f>ORG!$M$3</f>
        <v>Table A - Movement of Opening Financial Plan to Forecast Outturn</v>
      </c>
      <c r="D59" s="1311">
        <f>ORG!$M26</f>
        <v>16</v>
      </c>
      <c r="E59" s="1311" t="str">
        <f>ORG!$P$9</f>
        <v>Non Recurring</v>
      </c>
      <c r="F59" s="1311" t="str">
        <f>ORG!$N26</f>
        <v>Additional In Year &amp; Movement from Planned Release of Previously Committed Contingencies &amp; Reserves (Positive Value)</v>
      </c>
      <c r="S59" s="1574">
        <f>ORG!P26</f>
        <v>0</v>
      </c>
      <c r="U59" s="1311">
        <f t="shared" si="0"/>
        <v>0</v>
      </c>
    </row>
    <row r="60" spans="1:21">
      <c r="A60" s="1314" t="str">
        <f>ORG!$S$1</f>
        <v>Apr 21</v>
      </c>
      <c r="B60" s="1311" t="str">
        <f>ORG!$M$1</f>
        <v>Organisation</v>
      </c>
      <c r="C60" s="1311" t="str">
        <f>ORG!$M$3</f>
        <v>Table A - Movement of Opening Financial Plan to Forecast Outturn</v>
      </c>
      <c r="D60" s="1311">
        <f>ORG!$M27</f>
        <v>17</v>
      </c>
      <c r="E60" s="1311" t="str">
        <f>ORG!$P$9</f>
        <v>Non Recurring</v>
      </c>
      <c r="F60" s="1311" t="str">
        <f>ORG!$N27</f>
        <v>Additional In Year &amp; Movement from Planned Profit / (Loss) on Disposal of Assets</v>
      </c>
      <c r="S60" s="1574">
        <f>ORG!P27</f>
        <v>0</v>
      </c>
      <c r="U60" s="1311">
        <f t="shared" si="0"/>
        <v>0</v>
      </c>
    </row>
    <row r="61" spans="1:21">
      <c r="A61" s="1314" t="str">
        <f>ORG!$S$1</f>
        <v>Apr 21</v>
      </c>
      <c r="B61" s="1311" t="str">
        <f>ORG!$M$1</f>
        <v>Organisation</v>
      </c>
      <c r="C61" s="1311" t="str">
        <f>ORG!$M$3</f>
        <v>Table A - Movement of Opening Financial Plan to Forecast Outturn</v>
      </c>
      <c r="D61" s="1311">
        <f>ORG!$M28</f>
        <v>18</v>
      </c>
      <c r="E61" s="1311" t="str">
        <f>ORG!$P$9</f>
        <v>Non Recurring</v>
      </c>
      <c r="F61" s="1311" t="str">
        <f>ORG!$N28</f>
        <v>Underachievement of Month 1 Finalised Income Generation Due to Covid-19 (Negative Value)</v>
      </c>
      <c r="S61" s="1574">
        <f>ORG!P28</f>
        <v>0</v>
      </c>
      <c r="U61" s="1311">
        <f t="shared" ref="U61:U131" si="2">S61+T61</f>
        <v>0</v>
      </c>
    </row>
    <row r="62" spans="1:21">
      <c r="A62" s="1314" t="str">
        <f>ORG!$S$1</f>
        <v>Apr 21</v>
      </c>
      <c r="B62" s="1311" t="str">
        <f>ORG!$M$1</f>
        <v>Organisation</v>
      </c>
      <c r="C62" s="1311" t="str">
        <f>ORG!$M$3</f>
        <v>Table A - Movement of Opening Financial Plan to Forecast Outturn</v>
      </c>
      <c r="D62" s="1311">
        <f>ORG!$M29</f>
        <v>19</v>
      </c>
      <c r="E62" s="1311" t="str">
        <f>ORG!$P$9</f>
        <v>Non Recurring</v>
      </c>
      <c r="F62" s="1311" t="str">
        <f>ORG!$N29</f>
        <v>Other Movement in Month 1 Planned &amp; In Year Net Income Generation</v>
      </c>
      <c r="S62" s="1574">
        <f>ORG!P29</f>
        <v>0</v>
      </c>
      <c r="U62" s="1311">
        <f t="shared" si="2"/>
        <v>0</v>
      </c>
    </row>
    <row r="63" spans="1:21">
      <c r="A63" s="1314" t="str">
        <f>ORG!$S$1</f>
        <v>Apr 21</v>
      </c>
      <c r="B63" s="1311" t="str">
        <f>ORG!$M$1</f>
        <v>Organisation</v>
      </c>
      <c r="C63" s="1311" t="str">
        <f>ORG!$M$3</f>
        <v>Table A - Movement of Opening Financial Plan to Forecast Outturn</v>
      </c>
      <c r="D63" s="1311">
        <f>ORG!$M30</f>
        <v>20</v>
      </c>
      <c r="E63" s="1311" t="str">
        <f>ORG!$P$9</f>
        <v>Non Recurring</v>
      </c>
      <c r="F63" s="1311" t="str">
        <f>ORG!$N30</f>
        <v>Underachievement of Month 1 Finalised Savings Due to Covid-19 (Negative Value)</v>
      </c>
      <c r="S63" s="1574">
        <f>ORG!P30</f>
        <v>0</v>
      </c>
      <c r="U63" s="1311">
        <f t="shared" si="2"/>
        <v>0</v>
      </c>
    </row>
    <row r="64" spans="1:21">
      <c r="A64" s="1314" t="str">
        <f>ORG!$S$1</f>
        <v>Apr 21</v>
      </c>
      <c r="B64" s="1311" t="str">
        <f>ORG!$M$1</f>
        <v>Organisation</v>
      </c>
      <c r="C64" s="1311" t="str">
        <f>ORG!$M$3</f>
        <v>Table A - Movement of Opening Financial Plan to Forecast Outturn</v>
      </c>
      <c r="D64" s="1311">
        <f>ORG!$M31</f>
        <v>21</v>
      </c>
      <c r="E64" s="1311" t="str">
        <f>ORG!$P$9</f>
        <v>Non Recurring</v>
      </c>
      <c r="F64" s="1311" t="str">
        <f>ORG!$N31</f>
        <v>Other Movement in Month 1 Planned Savings - (Underachievement) / Overachievement</v>
      </c>
      <c r="S64" s="1574">
        <f>ORG!P31</f>
        <v>0</v>
      </c>
      <c r="U64" s="1311">
        <f t="shared" si="2"/>
        <v>0</v>
      </c>
    </row>
    <row r="65" spans="1:21">
      <c r="A65" s="1314" t="str">
        <f>ORG!$S$1</f>
        <v>Apr 21</v>
      </c>
      <c r="B65" s="1311" t="str">
        <f>ORG!$M$1</f>
        <v>Organisation</v>
      </c>
      <c r="C65" s="1311" t="str">
        <f>ORG!$M$3</f>
        <v>Table A - Movement of Opening Financial Plan to Forecast Outturn</v>
      </c>
      <c r="D65" s="1311">
        <f>ORG!$M32</f>
        <v>22</v>
      </c>
      <c r="E65" s="1311" t="str">
        <f>ORG!$P$9</f>
        <v>Non Recurring</v>
      </c>
      <c r="F65" s="1311" t="str">
        <f>ORG!$N32</f>
        <v>Additional In Year Identified Savings - Forecast</v>
      </c>
      <c r="S65" s="1574">
        <f>ORG!P32</f>
        <v>0</v>
      </c>
      <c r="U65" s="1311">
        <f t="shared" si="2"/>
        <v>0</v>
      </c>
    </row>
    <row r="66" spans="1:21">
      <c r="A66" s="1314" t="str">
        <f>ORG!$S$1</f>
        <v>Apr 21</v>
      </c>
      <c r="B66" s="1311" t="str">
        <f>ORG!$M$1</f>
        <v>Organisation</v>
      </c>
      <c r="C66" s="1311" t="str">
        <f>ORG!$M$3</f>
        <v>Table A - Movement of Opening Financial Plan to Forecast Outturn</v>
      </c>
      <c r="D66" s="1311">
        <f>ORG!$M33</f>
        <v>23</v>
      </c>
      <c r="E66" s="1311" t="str">
        <f>ORG!$P$9</f>
        <v>Non Recurring</v>
      </c>
      <c r="F66" s="1311" t="str">
        <f>ORG!$N33</f>
        <v xml:space="preserve">Variance to Planned RRL &amp; Other Income  </v>
      </c>
      <c r="S66" s="1574">
        <f>ORG!P33</f>
        <v>0</v>
      </c>
      <c r="U66" s="1311">
        <f t="shared" si="2"/>
        <v>0</v>
      </c>
    </row>
    <row r="67" spans="1:21">
      <c r="A67" s="1314" t="str">
        <f>ORG!$S$1</f>
        <v>Apr 21</v>
      </c>
      <c r="B67" s="1311" t="str">
        <f>ORG!$M$1</f>
        <v>Organisation</v>
      </c>
      <c r="C67" s="1311" t="str">
        <f>ORG!$M$3</f>
        <v>Table A - Movement of Opening Financial Plan to Forecast Outturn</v>
      </c>
      <c r="D67" s="1311">
        <f>ORG!$M34</f>
        <v>24</v>
      </c>
      <c r="E67" s="1311" t="str">
        <f>ORG!$P$9</f>
        <v>Non Recurring</v>
      </c>
      <c r="F67" s="1311" t="str">
        <f>ORG!$N34</f>
        <v>Additional In Year &amp; Movement in Planned Welsh Government Funding for Covid-19 (Positive Value - additional)</v>
      </c>
      <c r="S67" s="1574">
        <f>ORG!P34</f>
        <v>0</v>
      </c>
      <c r="U67" s="1311">
        <f t="shared" si="2"/>
        <v>0</v>
      </c>
    </row>
    <row r="68" spans="1:21">
      <c r="A68" s="1314" t="str">
        <f>ORG!$S$1</f>
        <v>Apr 21</v>
      </c>
      <c r="B68" s="1311" t="str">
        <f>ORG!$M$1</f>
        <v>Organisation</v>
      </c>
      <c r="C68" s="1311" t="str">
        <f>ORG!$M$3</f>
        <v>Table A - Movement of Opening Financial Plan to Forecast Outturn</v>
      </c>
      <c r="D68" s="1311">
        <f>ORG!$M35</f>
        <v>25</v>
      </c>
      <c r="E68" s="1311" t="str">
        <f>ORG!$P$9</f>
        <v>Non Recurring</v>
      </c>
      <c r="F68" s="1311" t="str">
        <f>ORG!$N35</f>
        <v>Additional In Year &amp; Movement in Planned Welsh Government Funding (Non Covid) (Positive Value - additional)</v>
      </c>
      <c r="S68" s="1574">
        <f>ORG!P35</f>
        <v>0</v>
      </c>
      <c r="U68" s="1311">
        <f t="shared" si="2"/>
        <v>0</v>
      </c>
    </row>
    <row r="69" spans="1:21">
      <c r="A69" s="1314" t="str">
        <f>ORG!$S$1</f>
        <v>Apr 21</v>
      </c>
      <c r="B69" s="1311" t="str">
        <f>ORG!$M$1</f>
        <v>Organisation</v>
      </c>
      <c r="C69" s="1311" t="str">
        <f>ORG!$M$3</f>
        <v>Table A - Movement of Opening Financial Plan to Forecast Outturn</v>
      </c>
      <c r="D69" s="1311">
        <f>ORG!$M36</f>
        <v>26</v>
      </c>
      <c r="E69" s="1311" t="str">
        <f>ORG!$P$9</f>
        <v>Non Recurring</v>
      </c>
      <c r="F69" s="1311" t="str">
        <f>ORG!$N36</f>
        <v>Additional In Year &amp; Movement Expenditure for Covid-19 (Positive Value - additional/Negative Value - reduction)</v>
      </c>
      <c r="S69" s="1574">
        <f>ORG!P36</f>
        <v>0</v>
      </c>
      <c r="U69" s="1311">
        <f t="shared" si="2"/>
        <v>0</v>
      </c>
    </row>
    <row r="70" spans="1:21">
      <c r="A70" s="1314" t="str">
        <f>ORG!$S$1</f>
        <v>Apr 21</v>
      </c>
      <c r="B70" s="1311" t="str">
        <f>ORG!$M$1</f>
        <v>Organisation</v>
      </c>
      <c r="C70" s="1311" t="str">
        <f>ORG!$M$3</f>
        <v>Table A - Movement of Opening Financial Plan to Forecast Outturn</v>
      </c>
      <c r="D70" s="1311">
        <f>ORG!$M37</f>
        <v>27</v>
      </c>
      <c r="E70" s="1311" t="str">
        <f>ORG!$P$9</f>
        <v>Non Recurring</v>
      </c>
      <c r="F70" s="1311" t="str">
        <f>ORG!$N37</f>
        <v>In Year Expenditure Cost Reduction Due To Covid-19 (Positive Value)</v>
      </c>
      <c r="S70" s="1574">
        <f>ORG!P37</f>
        <v>0</v>
      </c>
      <c r="U70" s="1311">
        <f t="shared" si="2"/>
        <v>0</v>
      </c>
    </row>
    <row r="71" spans="1:21">
      <c r="A71" s="1314" t="str">
        <f>ORG!$S$1</f>
        <v>Apr 21</v>
      </c>
      <c r="B71" s="1311" t="str">
        <f>ORG!$M$1</f>
        <v>Organisation</v>
      </c>
      <c r="C71" s="1311" t="str">
        <f>ORG!$M$3</f>
        <v>Table A - Movement of Opening Financial Plan to Forecast Outturn</v>
      </c>
      <c r="D71" s="1311">
        <f>ORG!$M38</f>
        <v>28</v>
      </c>
      <c r="E71" s="1311" t="str">
        <f>ORG!$P$9</f>
        <v>Non Recurring</v>
      </c>
      <c r="F71" s="1311" t="str">
        <f>ORG!$N38</f>
        <v>In Year Slippage on Investments/Repurposing of Developmental Initiatives Due To Covid-19 (Positive Value)</v>
      </c>
      <c r="S71" s="1574">
        <f>ORG!P38</f>
        <v>0</v>
      </c>
      <c r="U71" s="1311">
        <f t="shared" si="2"/>
        <v>0</v>
      </c>
    </row>
    <row r="72" spans="1:21">
      <c r="A72" s="1314" t="str">
        <f>ORG!$S$1</f>
        <v>Apr 21</v>
      </c>
      <c r="B72" s="1311" t="str">
        <f>ORG!$M$1</f>
        <v>Organisation</v>
      </c>
      <c r="C72" s="1311" t="str">
        <f>ORG!$M$3</f>
        <v>Table A - Movement of Opening Financial Plan to Forecast Outturn</v>
      </c>
      <c r="D72" s="1311">
        <f>ORG!$M39</f>
        <v>29</v>
      </c>
      <c r="E72" s="1311" t="str">
        <f>ORG!$P$9</f>
        <v>Non Recurring</v>
      </c>
      <c r="F72" s="1311" t="str">
        <f>ORG!$N39</f>
        <v>In Year Accountancy Gains  (Positive Value)</v>
      </c>
      <c r="S72" s="1574">
        <f>ORG!P39</f>
        <v>0</v>
      </c>
      <c r="U72" s="1311">
        <f t="shared" si="2"/>
        <v>0</v>
      </c>
    </row>
    <row r="73" spans="1:21">
      <c r="A73" s="1314" t="str">
        <f>ORG!$S$1</f>
        <v>Apr 21</v>
      </c>
      <c r="B73" s="1311" t="str">
        <f>ORG!$M$1</f>
        <v>Organisation</v>
      </c>
      <c r="C73" s="1311" t="str">
        <f>ORG!$M$3</f>
        <v>Table A - Movement of Opening Financial Plan to Forecast Outturn</v>
      </c>
      <c r="D73" s="1311">
        <f>ORG!$M40</f>
        <v>30</v>
      </c>
      <c r="E73" s="1311" t="str">
        <f>ORG!$P$9</f>
        <v>Non Recurring</v>
      </c>
      <c r="F73" s="1311" t="str">
        <f>ORG!$N40</f>
        <v>Net In Year Operational Variance to IMTP/AOP (material gross amounts to be listed separately)</v>
      </c>
      <c r="S73" s="1574">
        <f>ORG!P40</f>
        <v>0</v>
      </c>
      <c r="U73" s="1311">
        <f t="shared" si="2"/>
        <v>0</v>
      </c>
    </row>
    <row r="74" spans="1:21">
      <c r="A74" s="1314" t="str">
        <f>ORG!$S$1</f>
        <v>Apr 21</v>
      </c>
      <c r="B74" s="1311" t="str">
        <f>ORG!$M$1</f>
        <v>Organisation</v>
      </c>
      <c r="C74" s="1311" t="str">
        <f>ORG!$M$3</f>
        <v>Table A - Movement of Opening Financial Plan to Forecast Outturn</v>
      </c>
      <c r="D74" s="1311">
        <f>ORG!$M41</f>
        <v>31</v>
      </c>
      <c r="E74" s="1311" t="str">
        <f>ORG!$P$9</f>
        <v>Non Recurring</v>
      </c>
      <c r="F74" s="1311">
        <f>ORG!$N41</f>
        <v>0</v>
      </c>
      <c r="S74" s="1574">
        <f>ORG!P41</f>
        <v>0</v>
      </c>
      <c r="U74" s="1311">
        <f t="shared" ref="U74:U83" si="3">S74+T74</f>
        <v>0</v>
      </c>
    </row>
    <row r="75" spans="1:21">
      <c r="A75" s="1314" t="str">
        <f>ORG!$S$1</f>
        <v>Apr 21</v>
      </c>
      <c r="B75" s="1311" t="str">
        <f>ORG!$M$1</f>
        <v>Organisation</v>
      </c>
      <c r="C75" s="1311" t="str">
        <f>ORG!$M$3</f>
        <v>Table A - Movement of Opening Financial Plan to Forecast Outturn</v>
      </c>
      <c r="D75" s="1311">
        <f>ORG!$M42</f>
        <v>32</v>
      </c>
      <c r="E75" s="1311" t="str">
        <f>ORG!$P$9</f>
        <v>Non Recurring</v>
      </c>
      <c r="F75" s="1311">
        <f>ORG!$N42</f>
        <v>0</v>
      </c>
      <c r="S75" s="1574">
        <f>ORG!P42</f>
        <v>0</v>
      </c>
      <c r="U75" s="1311">
        <f t="shared" si="3"/>
        <v>0</v>
      </c>
    </row>
    <row r="76" spans="1:21">
      <c r="A76" s="1314" t="str">
        <f>ORG!$S$1</f>
        <v>Apr 21</v>
      </c>
      <c r="B76" s="1311" t="str">
        <f>ORG!$M$1</f>
        <v>Organisation</v>
      </c>
      <c r="C76" s="1311" t="str">
        <f>ORG!$M$3</f>
        <v>Table A - Movement of Opening Financial Plan to Forecast Outturn</v>
      </c>
      <c r="D76" s="1311">
        <f>ORG!$M43</f>
        <v>33</v>
      </c>
      <c r="E76" s="1311" t="str">
        <f>ORG!$P$9</f>
        <v>Non Recurring</v>
      </c>
      <c r="F76" s="1311">
        <f>ORG!$N43</f>
        <v>0</v>
      </c>
      <c r="S76" s="1574">
        <f>ORG!P43</f>
        <v>0</v>
      </c>
      <c r="U76" s="1311">
        <f t="shared" si="3"/>
        <v>0</v>
      </c>
    </row>
    <row r="77" spans="1:21">
      <c r="A77" s="1314" t="str">
        <f>ORG!$S$1</f>
        <v>Apr 21</v>
      </c>
      <c r="B77" s="1311" t="str">
        <f>ORG!$M$1</f>
        <v>Organisation</v>
      </c>
      <c r="C77" s="1311" t="str">
        <f>ORG!$M$3</f>
        <v>Table A - Movement of Opening Financial Plan to Forecast Outturn</v>
      </c>
      <c r="D77" s="1311">
        <f>ORG!$M44</f>
        <v>34</v>
      </c>
      <c r="E77" s="1311" t="str">
        <f>ORG!$P$9</f>
        <v>Non Recurring</v>
      </c>
      <c r="F77" s="1311">
        <f>ORG!$N44</f>
        <v>0</v>
      </c>
      <c r="S77" s="1574">
        <f>ORG!P44</f>
        <v>0</v>
      </c>
      <c r="U77" s="1311">
        <f t="shared" si="3"/>
        <v>0</v>
      </c>
    </row>
    <row r="78" spans="1:21">
      <c r="A78" s="1314" t="str">
        <f>ORG!$S$1</f>
        <v>Apr 21</v>
      </c>
      <c r="B78" s="1311" t="str">
        <f>ORG!$M$1</f>
        <v>Organisation</v>
      </c>
      <c r="C78" s="1311" t="str">
        <f>ORG!$M$3</f>
        <v>Table A - Movement of Opening Financial Plan to Forecast Outturn</v>
      </c>
      <c r="D78" s="1311">
        <f>ORG!$M45</f>
        <v>35</v>
      </c>
      <c r="E78" s="1311" t="str">
        <f>ORG!$P$9</f>
        <v>Non Recurring</v>
      </c>
      <c r="F78" s="1311">
        <f>ORG!$N45</f>
        <v>0</v>
      </c>
      <c r="S78" s="1574">
        <f>ORG!P45</f>
        <v>0</v>
      </c>
      <c r="U78" s="1311">
        <f t="shared" si="3"/>
        <v>0</v>
      </c>
    </row>
    <row r="79" spans="1:21">
      <c r="A79" s="1314" t="str">
        <f>ORG!$S$1</f>
        <v>Apr 21</v>
      </c>
      <c r="B79" s="1311" t="str">
        <f>ORG!$M$1</f>
        <v>Organisation</v>
      </c>
      <c r="C79" s="1311" t="str">
        <f>ORG!$M$3</f>
        <v>Table A - Movement of Opening Financial Plan to Forecast Outturn</v>
      </c>
      <c r="D79" s="1311">
        <f>ORG!$M46</f>
        <v>36</v>
      </c>
      <c r="E79" s="1311" t="str">
        <f>ORG!$P$9</f>
        <v>Non Recurring</v>
      </c>
      <c r="F79" s="1311">
        <f>ORG!$N46</f>
        <v>0</v>
      </c>
      <c r="S79" s="1574">
        <f>ORG!P46</f>
        <v>0</v>
      </c>
      <c r="U79" s="1311">
        <f t="shared" si="3"/>
        <v>0</v>
      </c>
    </row>
    <row r="80" spans="1:21">
      <c r="A80" s="1314" t="str">
        <f>ORG!$S$1</f>
        <v>Apr 21</v>
      </c>
      <c r="B80" s="1311" t="str">
        <f>ORG!$M$1</f>
        <v>Organisation</v>
      </c>
      <c r="C80" s="1311" t="str">
        <f>ORG!$M$3</f>
        <v>Table A - Movement of Opening Financial Plan to Forecast Outturn</v>
      </c>
      <c r="D80" s="1311">
        <f>ORG!$M47</f>
        <v>37</v>
      </c>
      <c r="E80" s="1311" t="str">
        <f>ORG!$P$9</f>
        <v>Non Recurring</v>
      </c>
      <c r="F80" s="1311">
        <f>ORG!$N47</f>
        <v>0</v>
      </c>
      <c r="S80" s="1574">
        <f>ORG!P47</f>
        <v>0</v>
      </c>
      <c r="U80" s="1311">
        <f t="shared" si="3"/>
        <v>0</v>
      </c>
    </row>
    <row r="81" spans="1:21">
      <c r="A81" s="1314" t="str">
        <f>ORG!$S$1</f>
        <v>Apr 21</v>
      </c>
      <c r="B81" s="1311" t="str">
        <f>ORG!$M$1</f>
        <v>Organisation</v>
      </c>
      <c r="C81" s="1311" t="str">
        <f>ORG!$M$3</f>
        <v>Table A - Movement of Opening Financial Plan to Forecast Outturn</v>
      </c>
      <c r="D81" s="1311">
        <f>ORG!$M48</f>
        <v>38</v>
      </c>
      <c r="E81" s="1311" t="str">
        <f>ORG!$P$9</f>
        <v>Non Recurring</v>
      </c>
      <c r="F81" s="1311">
        <f>ORG!$N48</f>
        <v>0</v>
      </c>
      <c r="S81" s="1574">
        <f>ORG!P48</f>
        <v>0</v>
      </c>
      <c r="U81" s="1311">
        <f t="shared" si="3"/>
        <v>0</v>
      </c>
    </row>
    <row r="82" spans="1:21">
      <c r="A82" s="1314" t="str">
        <f>ORG!$S$1</f>
        <v>Apr 21</v>
      </c>
      <c r="B82" s="1311" t="str">
        <f>ORG!$M$1</f>
        <v>Organisation</v>
      </c>
      <c r="C82" s="1311" t="str">
        <f>ORG!$M$3</f>
        <v>Table A - Movement of Opening Financial Plan to Forecast Outturn</v>
      </c>
      <c r="D82" s="1311">
        <f>ORG!$M49</f>
        <v>39</v>
      </c>
      <c r="E82" s="1311" t="str">
        <f>ORG!$P$9</f>
        <v>Non Recurring</v>
      </c>
      <c r="F82" s="1311">
        <f>ORG!$N49</f>
        <v>0</v>
      </c>
      <c r="S82" s="1574">
        <f>ORG!P49</f>
        <v>0</v>
      </c>
      <c r="U82" s="1311">
        <f t="shared" si="3"/>
        <v>0</v>
      </c>
    </row>
    <row r="83" spans="1:21">
      <c r="A83" s="1314" t="str">
        <f>ORG!$S$1</f>
        <v>Apr 21</v>
      </c>
      <c r="B83" s="1311" t="str">
        <f>ORG!$M$1</f>
        <v>Organisation</v>
      </c>
      <c r="C83" s="1311" t="str">
        <f>ORG!$M$3</f>
        <v>Table A - Movement of Opening Financial Plan to Forecast Outturn</v>
      </c>
      <c r="D83" s="1311">
        <f>ORG!$M50</f>
        <v>40</v>
      </c>
      <c r="E83" s="1311" t="str">
        <f>ORG!$P$9</f>
        <v>Non Recurring</v>
      </c>
      <c r="F83" s="1311" t="str">
        <f>ORG!$N50</f>
        <v>Forecast Outturn (- Deficit / + Surplus)</v>
      </c>
      <c r="S83" s="1574">
        <f>ORG!P50</f>
        <v>0</v>
      </c>
      <c r="U83" s="1311">
        <f t="shared" si="3"/>
        <v>0</v>
      </c>
    </row>
    <row r="84" spans="1:21">
      <c r="A84" s="1314" t="str">
        <f>ORG!$S$1</f>
        <v>Apr 21</v>
      </c>
      <c r="B84" s="1311" t="str">
        <f>ORG!$M$1</f>
        <v>Organisation</v>
      </c>
      <c r="C84" s="1311" t="str">
        <f>ORG!$M$3</f>
        <v>Table A - Movement of Opening Financial Plan to Forecast Outturn</v>
      </c>
      <c r="D84" s="1311">
        <f>ORG!$M11</f>
        <v>1</v>
      </c>
      <c r="E84" s="1311" t="str">
        <f>ORG!$Q$9</f>
        <v>Recurring</v>
      </c>
      <c r="F84" s="1311" t="str">
        <f>ORG!$N11</f>
        <v>Underlying Position b/fwd from Previous Year -  must agree to M12 MMR (Deficit - Negative Value)</v>
      </c>
      <c r="S84" s="1574">
        <f>ORG!Q11</f>
        <v>0</v>
      </c>
      <c r="U84" s="1311">
        <f t="shared" si="2"/>
        <v>0</v>
      </c>
    </row>
    <row r="85" spans="1:21">
      <c r="A85" s="1314" t="str">
        <f>ORG!$S$1</f>
        <v>Apr 21</v>
      </c>
      <c r="B85" s="1311" t="str">
        <f>ORG!$M$1</f>
        <v>Organisation</v>
      </c>
      <c r="C85" s="1311" t="str">
        <f>ORG!$M$3</f>
        <v>Table A - Movement of Opening Financial Plan to Forecast Outturn</v>
      </c>
      <c r="D85" s="1311">
        <f>ORG!$M12</f>
        <v>2</v>
      </c>
      <c r="E85" s="1311" t="str">
        <f>ORG!$Q$9</f>
        <v>Recurring</v>
      </c>
      <c r="F85" s="1311" t="str">
        <f>ORG!$N12</f>
        <v>Planned New Expenditure (Non Covid-19) (Negative Value)</v>
      </c>
      <c r="S85" s="1574">
        <f>ORG!Q12</f>
        <v>0</v>
      </c>
      <c r="U85" s="1311">
        <f t="shared" si="2"/>
        <v>0</v>
      </c>
    </row>
    <row r="86" spans="1:21">
      <c r="A86" s="1314" t="str">
        <f>ORG!$S$1</f>
        <v>Apr 21</v>
      </c>
      <c r="B86" s="1311" t="str">
        <f>ORG!$M$1</f>
        <v>Organisation</v>
      </c>
      <c r="C86" s="1311" t="str">
        <f>ORG!$M$3</f>
        <v>Table A - Movement of Opening Financial Plan to Forecast Outturn</v>
      </c>
      <c r="D86" s="1311">
        <f>ORG!$M13</f>
        <v>3</v>
      </c>
      <c r="E86" s="1311" t="str">
        <f>ORG!$Q$9</f>
        <v>Recurring</v>
      </c>
      <c r="F86" s="1311" t="str">
        <f>ORG!$N13</f>
        <v>Planned Expenditure For Covid-19  (Negative Value)</v>
      </c>
      <c r="S86" s="1574">
        <f>ORG!Q13</f>
        <v>0</v>
      </c>
      <c r="U86" s="1311">
        <f t="shared" si="2"/>
        <v>0</v>
      </c>
    </row>
    <row r="87" spans="1:21">
      <c r="A87" s="1314" t="str">
        <f>ORG!$S$1</f>
        <v>Apr 21</v>
      </c>
      <c r="B87" s="1311" t="str">
        <f>ORG!$M$1</f>
        <v>Organisation</v>
      </c>
      <c r="C87" s="1311" t="str">
        <f>ORG!$M$3</f>
        <v>Table A - Movement of Opening Financial Plan to Forecast Outturn</v>
      </c>
      <c r="D87" s="1311">
        <f>ORG!$M14</f>
        <v>4</v>
      </c>
      <c r="E87" s="1311" t="str">
        <f>ORG!$Q$9</f>
        <v>Recurring</v>
      </c>
      <c r="F87" s="1311" t="str">
        <f>ORG!$N14</f>
        <v>Planned Welsh Government Funding (Non Covid-19) (Positive Value)</v>
      </c>
      <c r="S87" s="1574">
        <f>ORG!Q14</f>
        <v>0</v>
      </c>
      <c r="U87" s="1311">
        <f t="shared" si="2"/>
        <v>0</v>
      </c>
    </row>
    <row r="88" spans="1:21">
      <c r="A88" s="1314" t="str">
        <f>ORG!$S$1</f>
        <v>Apr 21</v>
      </c>
      <c r="B88" s="1311" t="str">
        <f>ORG!$M$1</f>
        <v>Organisation</v>
      </c>
      <c r="C88" s="1311" t="str">
        <f>ORG!$M$3</f>
        <v>Table A - Movement of Opening Financial Plan to Forecast Outturn</v>
      </c>
      <c r="D88" s="1311">
        <f>ORG!$M15</f>
        <v>5</v>
      </c>
      <c r="E88" s="1311" t="str">
        <f>ORG!$Q$9</f>
        <v>Recurring</v>
      </c>
      <c r="F88" s="1311" t="str">
        <f>ORG!$N15</f>
        <v>Planned Welsh Government Funding for Covid-19 (Positive Value)</v>
      </c>
      <c r="S88" s="1574">
        <f>ORG!Q15</f>
        <v>0</v>
      </c>
      <c r="U88" s="1311">
        <f t="shared" si="2"/>
        <v>0</v>
      </c>
    </row>
    <row r="89" spans="1:21">
      <c r="A89" s="1314" t="str">
        <f>ORG!$S$1</f>
        <v>Apr 21</v>
      </c>
      <c r="B89" s="1311" t="str">
        <f>ORG!$M$1</f>
        <v>Organisation</v>
      </c>
      <c r="C89" s="1311" t="str">
        <f>ORG!$M$3</f>
        <v>Table A - Movement of Opening Financial Plan to Forecast Outturn</v>
      </c>
      <c r="D89" s="1311">
        <f>ORG!$M16</f>
        <v>6</v>
      </c>
      <c r="E89" s="1311" t="str">
        <f>ORG!$Q$9</f>
        <v>Recurring</v>
      </c>
      <c r="F89" s="1311" t="str">
        <f>ORG!$N16</f>
        <v>Planned Provider Income (Positive Value)</v>
      </c>
      <c r="S89" s="1574">
        <f>ORG!Q16</f>
        <v>0</v>
      </c>
      <c r="U89" s="1311">
        <f t="shared" si="2"/>
        <v>0</v>
      </c>
    </row>
    <row r="90" spans="1:21">
      <c r="A90" s="1314" t="str">
        <f>ORG!$S$1</f>
        <v>Apr 21</v>
      </c>
      <c r="B90" s="1311" t="str">
        <f>ORG!$M$1</f>
        <v>Organisation</v>
      </c>
      <c r="C90" s="1311" t="str">
        <f>ORG!$M$3</f>
        <v>Table A - Movement of Opening Financial Plan to Forecast Outturn</v>
      </c>
      <c r="D90" s="1311">
        <f>ORG!$M17</f>
        <v>7</v>
      </c>
      <c r="E90" s="1311" t="str">
        <f>ORG!$Q$9</f>
        <v>Recurring</v>
      </c>
      <c r="F90" s="1311" t="str">
        <f>ORG!$N17</f>
        <v>RRL Profile - phasing only (In Year Effect / Column C must be nil)</v>
      </c>
      <c r="S90" s="1574">
        <f>ORG!Q17</f>
        <v>0</v>
      </c>
      <c r="U90" s="1311">
        <f t="shared" si="2"/>
        <v>0</v>
      </c>
    </row>
    <row r="91" spans="1:21">
      <c r="A91" s="1314" t="str">
        <f>ORG!$S$1</f>
        <v>Apr 21</v>
      </c>
      <c r="B91" s="1311" t="str">
        <f>ORG!$M$1</f>
        <v>Organisation</v>
      </c>
      <c r="C91" s="1311" t="str">
        <f>ORG!$M$3</f>
        <v>Table A - Movement of Opening Financial Plan to Forecast Outturn</v>
      </c>
      <c r="D91" s="1311">
        <f>ORG!$M18</f>
        <v>8</v>
      </c>
      <c r="E91" s="1311" t="str">
        <f>ORG!$Q$9</f>
        <v>Recurring</v>
      </c>
      <c r="F91" s="1311" t="str">
        <f>ORG!$N18</f>
        <v xml:space="preserve">Planned (Finalised) Savings Plan </v>
      </c>
      <c r="S91" s="1574">
        <f>ORG!Q18</f>
        <v>0</v>
      </c>
      <c r="U91" s="1311">
        <f t="shared" si="2"/>
        <v>0</v>
      </c>
    </row>
    <row r="92" spans="1:21">
      <c r="A92" s="1314" t="str">
        <f>ORG!$S$1</f>
        <v>Apr 21</v>
      </c>
      <c r="B92" s="1311" t="str">
        <f>ORG!$M$1</f>
        <v>Organisation</v>
      </c>
      <c r="C92" s="1311" t="str">
        <f>ORG!$M$3</f>
        <v>Table A - Movement of Opening Financial Plan to Forecast Outturn</v>
      </c>
      <c r="D92" s="1311">
        <f>ORG!$M19</f>
        <v>9</v>
      </c>
      <c r="E92" s="1311" t="str">
        <f>ORG!$Q$9</f>
        <v>Recurring</v>
      </c>
      <c r="F92" s="1311" t="str">
        <f>ORG!$N19</f>
        <v>Planned (Finalised) Net Income Generation</v>
      </c>
      <c r="S92" s="1574">
        <f>ORG!Q19</f>
        <v>0</v>
      </c>
      <c r="U92" s="1311">
        <f t="shared" si="2"/>
        <v>0</v>
      </c>
    </row>
    <row r="93" spans="1:21">
      <c r="A93" s="1314" t="str">
        <f>ORG!$S$1</f>
        <v>Apr 21</v>
      </c>
      <c r="B93" s="1311" t="str">
        <f>ORG!$M$1</f>
        <v>Organisation</v>
      </c>
      <c r="C93" s="1311" t="str">
        <f>ORG!$M$3</f>
        <v>Table A - Movement of Opening Financial Plan to Forecast Outturn</v>
      </c>
      <c r="D93" s="1311">
        <f>ORG!$M20</f>
        <v>10</v>
      </c>
      <c r="E93" s="1311" t="str">
        <f>ORG!$Q$9</f>
        <v>Recurring</v>
      </c>
      <c r="F93" s="1311" t="str">
        <f>ORG!$N20</f>
        <v>Planned Profit / (Loss) on Disposal of Assets</v>
      </c>
      <c r="S93" s="1574">
        <f>ORG!Q20</f>
        <v>0</v>
      </c>
      <c r="U93" s="1311">
        <f t="shared" si="2"/>
        <v>0</v>
      </c>
    </row>
    <row r="94" spans="1:21">
      <c r="A94" s="1314" t="str">
        <f>ORG!$S$1</f>
        <v>Apr 21</v>
      </c>
      <c r="B94" s="1311" t="str">
        <f>ORG!$M$1</f>
        <v>Organisation</v>
      </c>
      <c r="C94" s="1311" t="str">
        <f>ORG!$M$3</f>
        <v>Table A - Movement of Opening Financial Plan to Forecast Outturn</v>
      </c>
      <c r="D94" s="1311">
        <f>ORG!$M21</f>
        <v>11</v>
      </c>
      <c r="E94" s="1311" t="str">
        <f>ORG!$Q$9</f>
        <v>Recurring</v>
      </c>
      <c r="F94" s="1311" t="str">
        <f>ORG!$N21</f>
        <v>Planned Release of Uncommitted Contingencies &amp; Reserves (Positive Value)</v>
      </c>
      <c r="S94" s="1574">
        <f>ORG!Q21</f>
        <v>0</v>
      </c>
      <c r="U94" s="1311">
        <f t="shared" si="2"/>
        <v>0</v>
      </c>
    </row>
    <row r="95" spans="1:21">
      <c r="A95" s="1314" t="str">
        <f>ORG!$S$1</f>
        <v>Apr 21</v>
      </c>
      <c r="B95" s="1311" t="str">
        <f>ORG!$M$1</f>
        <v>Organisation</v>
      </c>
      <c r="C95" s="1311" t="str">
        <f>ORG!$M$3</f>
        <v>Table A - Movement of Opening Financial Plan to Forecast Outturn</v>
      </c>
      <c r="D95" s="1311">
        <f>ORG!$M22</f>
        <v>12</v>
      </c>
      <c r="E95" s="1311" t="str">
        <f>ORG!$Q$9</f>
        <v>Recurring</v>
      </c>
      <c r="F95" s="1311">
        <f>ORG!$N22</f>
        <v>0</v>
      </c>
      <c r="S95" s="1574">
        <f>ORG!Q22</f>
        <v>0</v>
      </c>
      <c r="U95" s="1311">
        <f t="shared" si="2"/>
        <v>0</v>
      </c>
    </row>
    <row r="96" spans="1:21">
      <c r="A96" s="1314" t="str">
        <f>ORG!$S$1</f>
        <v>Apr 21</v>
      </c>
      <c r="B96" s="1311" t="str">
        <f>ORG!$M$1</f>
        <v>Organisation</v>
      </c>
      <c r="C96" s="1311" t="str">
        <f>ORG!$M$3</f>
        <v>Table A - Movement of Opening Financial Plan to Forecast Outturn</v>
      </c>
      <c r="D96" s="1311">
        <f>ORG!$M23</f>
        <v>13</v>
      </c>
      <c r="E96" s="1311" t="str">
        <f>ORG!$Q$9</f>
        <v>Recurring</v>
      </c>
      <c r="F96" s="1311" t="str">
        <f>ORG!$N23</f>
        <v>Planning Assumptions still to be finalised at Month 1</v>
      </c>
      <c r="S96" s="1574">
        <f>ORG!Q23</f>
        <v>0</v>
      </c>
      <c r="U96" s="1311">
        <f t="shared" si="2"/>
        <v>0</v>
      </c>
    </row>
    <row r="97" spans="1:21">
      <c r="A97" s="1314" t="str">
        <f>ORG!$S$1</f>
        <v>Apr 21</v>
      </c>
      <c r="B97" s="1311" t="str">
        <f>ORG!$M$1</f>
        <v>Organisation</v>
      </c>
      <c r="C97" s="1311" t="str">
        <f>ORG!$M$3</f>
        <v>Table A - Movement of Opening Financial Plan to Forecast Outturn</v>
      </c>
      <c r="D97" s="1311">
        <f>ORG!$M24</f>
        <v>14</v>
      </c>
      <c r="E97" s="1311" t="str">
        <f>ORG!$Q$9</f>
        <v>Recurring</v>
      </c>
      <c r="F97" s="1311" t="str">
        <f>ORG!$N24</f>
        <v xml:space="preserve">Opening IMTP / Annual Operating Plan </v>
      </c>
      <c r="S97" s="1574">
        <f>ORG!Q24</f>
        <v>0</v>
      </c>
      <c r="U97" s="1311">
        <f t="shared" si="2"/>
        <v>0</v>
      </c>
    </row>
    <row r="98" spans="1:21">
      <c r="A98" s="1314" t="str">
        <f>ORG!$S$1</f>
        <v>Apr 21</v>
      </c>
      <c r="B98" s="1311" t="str">
        <f>ORG!$M$1</f>
        <v>Organisation</v>
      </c>
      <c r="C98" s="1311" t="str">
        <f>ORG!$M$3</f>
        <v>Table A - Movement of Opening Financial Plan to Forecast Outturn</v>
      </c>
      <c r="D98" s="1311">
        <f>ORG!$M25</f>
        <v>15</v>
      </c>
      <c r="E98" s="1311" t="str">
        <f>ORG!$Q$9</f>
        <v>Recurring</v>
      </c>
      <c r="F98" s="1311" t="str">
        <f>ORG!$N25</f>
        <v>Reversal of Planning Assumptions still to be finalised at Month 1</v>
      </c>
      <c r="S98" s="1574">
        <f>ORG!Q25</f>
        <v>0</v>
      </c>
      <c r="U98" s="1311">
        <f t="shared" si="2"/>
        <v>0</v>
      </c>
    </row>
    <row r="99" spans="1:21">
      <c r="A99" s="1314" t="str">
        <f>ORG!$S$1</f>
        <v>Apr 21</v>
      </c>
      <c r="B99" s="1311" t="str">
        <f>ORG!$M$1</f>
        <v>Organisation</v>
      </c>
      <c r="C99" s="1311" t="str">
        <f>ORG!$M$3</f>
        <v>Table A - Movement of Opening Financial Plan to Forecast Outturn</v>
      </c>
      <c r="D99" s="1311">
        <f>ORG!$M26</f>
        <v>16</v>
      </c>
      <c r="E99" s="1311" t="str">
        <f>ORG!$Q$9</f>
        <v>Recurring</v>
      </c>
      <c r="F99" s="1311" t="str">
        <f>ORG!$N26</f>
        <v>Additional In Year &amp; Movement from Planned Release of Previously Committed Contingencies &amp; Reserves (Positive Value)</v>
      </c>
      <c r="S99" s="1574">
        <f>ORG!Q26</f>
        <v>0</v>
      </c>
      <c r="U99" s="1311">
        <f t="shared" si="2"/>
        <v>0</v>
      </c>
    </row>
    <row r="100" spans="1:21">
      <c r="A100" s="1314" t="str">
        <f>ORG!$S$1</f>
        <v>Apr 21</v>
      </c>
      <c r="B100" s="1311" t="str">
        <f>ORG!$M$1</f>
        <v>Organisation</v>
      </c>
      <c r="C100" s="1311" t="str">
        <f>ORG!$M$3</f>
        <v>Table A - Movement of Opening Financial Plan to Forecast Outturn</v>
      </c>
      <c r="D100" s="1311">
        <f>ORG!$M27</f>
        <v>17</v>
      </c>
      <c r="E100" s="1311" t="str">
        <f>ORG!$Q$9</f>
        <v>Recurring</v>
      </c>
      <c r="F100" s="1311" t="str">
        <f>ORG!$N27</f>
        <v>Additional In Year &amp; Movement from Planned Profit / (Loss) on Disposal of Assets</v>
      </c>
      <c r="S100" s="1574">
        <f>ORG!Q27</f>
        <v>0</v>
      </c>
      <c r="U100" s="1311">
        <f t="shared" si="2"/>
        <v>0</v>
      </c>
    </row>
    <row r="101" spans="1:21">
      <c r="A101" s="1314" t="str">
        <f>ORG!$S$1</f>
        <v>Apr 21</v>
      </c>
      <c r="B101" s="1311" t="str">
        <f>ORG!$M$1</f>
        <v>Organisation</v>
      </c>
      <c r="C101" s="1311" t="str">
        <f>ORG!$M$3</f>
        <v>Table A - Movement of Opening Financial Plan to Forecast Outturn</v>
      </c>
      <c r="D101" s="1311">
        <f>ORG!$M28</f>
        <v>18</v>
      </c>
      <c r="E101" s="1311" t="str">
        <f>ORG!$Q$9</f>
        <v>Recurring</v>
      </c>
      <c r="F101" s="1311" t="str">
        <f>ORG!$N28</f>
        <v>Underachievement of Month 1 Finalised Income Generation Due to Covid-19 (Negative Value)</v>
      </c>
      <c r="S101" s="1574">
        <f>ORG!Q28</f>
        <v>0</v>
      </c>
      <c r="U101" s="1311">
        <f t="shared" si="2"/>
        <v>0</v>
      </c>
    </row>
    <row r="102" spans="1:21">
      <c r="A102" s="1314" t="str">
        <f>ORG!$S$1</f>
        <v>Apr 21</v>
      </c>
      <c r="B102" s="1311" t="str">
        <f>ORG!$M$1</f>
        <v>Organisation</v>
      </c>
      <c r="C102" s="1311" t="str">
        <f>ORG!$M$3</f>
        <v>Table A - Movement of Opening Financial Plan to Forecast Outturn</v>
      </c>
      <c r="D102" s="1311">
        <f>ORG!$M29</f>
        <v>19</v>
      </c>
      <c r="E102" s="1311" t="str">
        <f>ORG!$Q$9</f>
        <v>Recurring</v>
      </c>
      <c r="F102" s="1311" t="str">
        <f>ORG!$N29</f>
        <v>Other Movement in Month 1 Planned &amp; In Year Net Income Generation</v>
      </c>
      <c r="S102" s="1574">
        <f>ORG!Q29</f>
        <v>0</v>
      </c>
      <c r="U102" s="1311">
        <f t="shared" si="2"/>
        <v>0</v>
      </c>
    </row>
    <row r="103" spans="1:21">
      <c r="A103" s="1314" t="str">
        <f>ORG!$S$1</f>
        <v>Apr 21</v>
      </c>
      <c r="B103" s="1311" t="str">
        <f>ORG!$M$1</f>
        <v>Organisation</v>
      </c>
      <c r="C103" s="1311" t="str">
        <f>ORG!$M$3</f>
        <v>Table A - Movement of Opening Financial Plan to Forecast Outturn</v>
      </c>
      <c r="D103" s="1311">
        <f>ORG!$M30</f>
        <v>20</v>
      </c>
      <c r="E103" s="1311" t="str">
        <f>ORG!$Q$9</f>
        <v>Recurring</v>
      </c>
      <c r="F103" s="1311" t="str">
        <f>ORG!$N30</f>
        <v>Underachievement of Month 1 Finalised Savings Due to Covid-19 (Negative Value)</v>
      </c>
      <c r="S103" s="1574">
        <f>ORG!Q30</f>
        <v>0</v>
      </c>
      <c r="U103" s="1311">
        <f t="shared" si="2"/>
        <v>0</v>
      </c>
    </row>
    <row r="104" spans="1:21">
      <c r="A104" s="1314" t="str">
        <f>ORG!$S$1</f>
        <v>Apr 21</v>
      </c>
      <c r="B104" s="1311" t="str">
        <f>ORG!$M$1</f>
        <v>Organisation</v>
      </c>
      <c r="C104" s="1311" t="str">
        <f>ORG!$M$3</f>
        <v>Table A - Movement of Opening Financial Plan to Forecast Outturn</v>
      </c>
      <c r="D104" s="1311">
        <f>ORG!$M31</f>
        <v>21</v>
      </c>
      <c r="E104" s="1311" t="str">
        <f>ORG!$Q$9</f>
        <v>Recurring</v>
      </c>
      <c r="F104" s="1311" t="str">
        <f>ORG!$N31</f>
        <v>Other Movement in Month 1 Planned Savings - (Underachievement) / Overachievement</v>
      </c>
      <c r="S104" s="1574">
        <f>ORG!Q31</f>
        <v>0</v>
      </c>
      <c r="U104" s="1311">
        <f t="shared" si="2"/>
        <v>0</v>
      </c>
    </row>
    <row r="105" spans="1:21">
      <c r="A105" s="1314" t="str">
        <f>ORG!$S$1</f>
        <v>Apr 21</v>
      </c>
      <c r="B105" s="1311" t="str">
        <f>ORG!$M$1</f>
        <v>Organisation</v>
      </c>
      <c r="C105" s="1311" t="str">
        <f>ORG!$M$3</f>
        <v>Table A - Movement of Opening Financial Plan to Forecast Outturn</v>
      </c>
      <c r="D105" s="1311">
        <f>ORG!$M32</f>
        <v>22</v>
      </c>
      <c r="E105" s="1311" t="str">
        <f>ORG!$Q$9</f>
        <v>Recurring</v>
      </c>
      <c r="F105" s="1311" t="str">
        <f>ORG!$N32</f>
        <v>Additional In Year Identified Savings - Forecast</v>
      </c>
      <c r="S105" s="1574">
        <f>ORG!Q32</f>
        <v>0</v>
      </c>
      <c r="U105" s="1311">
        <f t="shared" si="2"/>
        <v>0</v>
      </c>
    </row>
    <row r="106" spans="1:21">
      <c r="A106" s="1314" t="str">
        <f>ORG!$S$1</f>
        <v>Apr 21</v>
      </c>
      <c r="B106" s="1311" t="str">
        <f>ORG!$M$1</f>
        <v>Organisation</v>
      </c>
      <c r="C106" s="1311" t="str">
        <f>ORG!$M$3</f>
        <v>Table A - Movement of Opening Financial Plan to Forecast Outturn</v>
      </c>
      <c r="D106" s="1311">
        <f>ORG!$M33</f>
        <v>23</v>
      </c>
      <c r="E106" s="1311" t="str">
        <f>ORG!$Q$9</f>
        <v>Recurring</v>
      </c>
      <c r="F106" s="1311" t="str">
        <f>ORG!$N33</f>
        <v xml:space="preserve">Variance to Planned RRL &amp; Other Income  </v>
      </c>
      <c r="S106" s="1574">
        <f>ORG!Q33</f>
        <v>0</v>
      </c>
      <c r="U106" s="1311">
        <f t="shared" si="2"/>
        <v>0</v>
      </c>
    </row>
    <row r="107" spans="1:21">
      <c r="A107" s="1314" t="str">
        <f>ORG!$S$1</f>
        <v>Apr 21</v>
      </c>
      <c r="B107" s="1311" t="str">
        <f>ORG!$M$1</f>
        <v>Organisation</v>
      </c>
      <c r="C107" s="1311" t="str">
        <f>ORG!$M$3</f>
        <v>Table A - Movement of Opening Financial Plan to Forecast Outturn</v>
      </c>
      <c r="D107" s="1311">
        <f>ORG!$M34</f>
        <v>24</v>
      </c>
      <c r="E107" s="1311" t="str">
        <f>ORG!$Q$9</f>
        <v>Recurring</v>
      </c>
      <c r="F107" s="1311" t="str">
        <f>ORG!$N34</f>
        <v>Additional In Year &amp; Movement in Planned Welsh Government Funding for Covid-19 (Positive Value - additional)</v>
      </c>
      <c r="S107" s="1574">
        <f>ORG!Q34</f>
        <v>0</v>
      </c>
      <c r="U107" s="1311">
        <f t="shared" si="2"/>
        <v>0</v>
      </c>
    </row>
    <row r="108" spans="1:21">
      <c r="A108" s="1314" t="str">
        <f>ORG!$S$1</f>
        <v>Apr 21</v>
      </c>
      <c r="B108" s="1311" t="str">
        <f>ORG!$M$1</f>
        <v>Organisation</v>
      </c>
      <c r="C108" s="1311" t="str">
        <f>ORG!$M$3</f>
        <v>Table A - Movement of Opening Financial Plan to Forecast Outturn</v>
      </c>
      <c r="D108" s="1311">
        <f>ORG!$M35</f>
        <v>25</v>
      </c>
      <c r="E108" s="1311" t="str">
        <f>ORG!$Q$9</f>
        <v>Recurring</v>
      </c>
      <c r="F108" s="1311" t="str">
        <f>ORG!$N35</f>
        <v>Additional In Year &amp; Movement in Planned Welsh Government Funding (Non Covid) (Positive Value - additional)</v>
      </c>
      <c r="S108" s="1574">
        <f>ORG!Q35</f>
        <v>0</v>
      </c>
      <c r="U108" s="1311">
        <f t="shared" si="2"/>
        <v>0</v>
      </c>
    </row>
    <row r="109" spans="1:21">
      <c r="A109" s="1314" t="str">
        <f>ORG!$S$1</f>
        <v>Apr 21</v>
      </c>
      <c r="B109" s="1311" t="str">
        <f>ORG!$M$1</f>
        <v>Organisation</v>
      </c>
      <c r="C109" s="1311" t="str">
        <f>ORG!$M$3</f>
        <v>Table A - Movement of Opening Financial Plan to Forecast Outturn</v>
      </c>
      <c r="D109" s="1311">
        <f>ORG!$M36</f>
        <v>26</v>
      </c>
      <c r="E109" s="1311" t="str">
        <f>ORG!$Q$9</f>
        <v>Recurring</v>
      </c>
      <c r="F109" s="1311" t="str">
        <f>ORG!$N36</f>
        <v>Additional In Year &amp; Movement Expenditure for Covid-19 (Positive Value - additional/Negative Value - reduction)</v>
      </c>
      <c r="S109" s="1574">
        <f>ORG!Q36</f>
        <v>0</v>
      </c>
      <c r="U109" s="1311">
        <f t="shared" si="2"/>
        <v>0</v>
      </c>
    </row>
    <row r="110" spans="1:21">
      <c r="A110" s="1314" t="str">
        <f>ORG!$S$1</f>
        <v>Apr 21</v>
      </c>
      <c r="B110" s="1311" t="str">
        <f>ORG!$M$1</f>
        <v>Organisation</v>
      </c>
      <c r="C110" s="1311" t="str">
        <f>ORG!$M$3</f>
        <v>Table A - Movement of Opening Financial Plan to Forecast Outturn</v>
      </c>
      <c r="D110" s="1311">
        <f>ORG!$M37</f>
        <v>27</v>
      </c>
      <c r="E110" s="1311" t="str">
        <f>ORG!$Q$9</f>
        <v>Recurring</v>
      </c>
      <c r="F110" s="1311" t="str">
        <f>ORG!$N37</f>
        <v>In Year Expenditure Cost Reduction Due To Covid-19 (Positive Value)</v>
      </c>
      <c r="S110" s="1574">
        <f>ORG!Q37</f>
        <v>0</v>
      </c>
      <c r="U110" s="1311">
        <f t="shared" si="2"/>
        <v>0</v>
      </c>
    </row>
    <row r="111" spans="1:21">
      <c r="A111" s="1314" t="str">
        <f>ORG!$S$1</f>
        <v>Apr 21</v>
      </c>
      <c r="B111" s="1311" t="str">
        <f>ORG!$M$1</f>
        <v>Organisation</v>
      </c>
      <c r="C111" s="1311" t="str">
        <f>ORG!$M$3</f>
        <v>Table A - Movement of Opening Financial Plan to Forecast Outturn</v>
      </c>
      <c r="D111" s="1311">
        <f>ORG!$M38</f>
        <v>28</v>
      </c>
      <c r="E111" s="1311" t="str">
        <f>ORG!$Q$9</f>
        <v>Recurring</v>
      </c>
      <c r="F111" s="1311" t="str">
        <f>ORG!$N38</f>
        <v>In Year Slippage on Investments/Repurposing of Developmental Initiatives Due To Covid-19 (Positive Value)</v>
      </c>
      <c r="S111" s="1574">
        <f>ORG!Q38</f>
        <v>0</v>
      </c>
      <c r="U111" s="1311">
        <f t="shared" si="2"/>
        <v>0</v>
      </c>
    </row>
    <row r="112" spans="1:21">
      <c r="A112" s="1314" t="str">
        <f>ORG!$S$1</f>
        <v>Apr 21</v>
      </c>
      <c r="B112" s="1311" t="str">
        <f>ORG!$M$1</f>
        <v>Organisation</v>
      </c>
      <c r="C112" s="1311" t="str">
        <f>ORG!$M$3</f>
        <v>Table A - Movement of Opening Financial Plan to Forecast Outturn</v>
      </c>
      <c r="D112" s="1311">
        <f>ORG!$M39</f>
        <v>29</v>
      </c>
      <c r="E112" s="1311" t="str">
        <f>ORG!$Q$9</f>
        <v>Recurring</v>
      </c>
      <c r="F112" s="1311" t="str">
        <f>ORG!$N39</f>
        <v>In Year Accountancy Gains  (Positive Value)</v>
      </c>
      <c r="S112" s="1574">
        <f>ORG!Q39</f>
        <v>0</v>
      </c>
      <c r="U112" s="1311">
        <f t="shared" si="2"/>
        <v>0</v>
      </c>
    </row>
    <row r="113" spans="1:21">
      <c r="A113" s="1314" t="str">
        <f>ORG!$S$1</f>
        <v>Apr 21</v>
      </c>
      <c r="B113" s="1311" t="str">
        <f>ORG!$M$1</f>
        <v>Organisation</v>
      </c>
      <c r="C113" s="1311" t="str">
        <f>ORG!$M$3</f>
        <v>Table A - Movement of Opening Financial Plan to Forecast Outturn</v>
      </c>
      <c r="D113" s="1311">
        <f>ORG!$M40</f>
        <v>30</v>
      </c>
      <c r="E113" s="1311" t="str">
        <f>ORG!$Q$9</f>
        <v>Recurring</v>
      </c>
      <c r="F113" s="1311" t="str">
        <f>ORG!$N40</f>
        <v>Net In Year Operational Variance to IMTP/AOP (material gross amounts to be listed separately)</v>
      </c>
      <c r="S113" s="1574">
        <f>ORG!Q40</f>
        <v>0</v>
      </c>
      <c r="U113" s="1311">
        <f t="shared" si="2"/>
        <v>0</v>
      </c>
    </row>
    <row r="114" spans="1:21">
      <c r="A114" s="1314" t="str">
        <f>ORG!$S$1</f>
        <v>Apr 21</v>
      </c>
      <c r="B114" s="1311" t="str">
        <f>ORG!$M$1</f>
        <v>Organisation</v>
      </c>
      <c r="C114" s="1311" t="str">
        <f>ORG!$M$3</f>
        <v>Table A - Movement of Opening Financial Plan to Forecast Outturn</v>
      </c>
      <c r="D114" s="1311">
        <f>ORG!$M41</f>
        <v>31</v>
      </c>
      <c r="E114" s="1311" t="str">
        <f>ORG!$Q$9</f>
        <v>Recurring</v>
      </c>
      <c r="F114" s="1311">
        <f>ORG!$N41</f>
        <v>0</v>
      </c>
      <c r="S114" s="1574">
        <f>ORG!Q41</f>
        <v>0</v>
      </c>
      <c r="U114" s="1311">
        <f t="shared" ref="U114:U123" si="4">S114+T114</f>
        <v>0</v>
      </c>
    </row>
    <row r="115" spans="1:21">
      <c r="A115" s="1314" t="str">
        <f>ORG!$S$1</f>
        <v>Apr 21</v>
      </c>
      <c r="B115" s="1311" t="str">
        <f>ORG!$M$1</f>
        <v>Organisation</v>
      </c>
      <c r="C115" s="1311" t="str">
        <f>ORG!$M$3</f>
        <v>Table A - Movement of Opening Financial Plan to Forecast Outturn</v>
      </c>
      <c r="D115" s="1311">
        <f>ORG!$M42</f>
        <v>32</v>
      </c>
      <c r="E115" s="1311" t="str">
        <f>ORG!$Q$9</f>
        <v>Recurring</v>
      </c>
      <c r="F115" s="1311">
        <f>ORG!$N42</f>
        <v>0</v>
      </c>
      <c r="S115" s="1574">
        <f>ORG!Q42</f>
        <v>0</v>
      </c>
      <c r="U115" s="1311">
        <f t="shared" si="4"/>
        <v>0</v>
      </c>
    </row>
    <row r="116" spans="1:21">
      <c r="A116" s="1314" t="str">
        <f>ORG!$S$1</f>
        <v>Apr 21</v>
      </c>
      <c r="B116" s="1311" t="str">
        <f>ORG!$M$1</f>
        <v>Organisation</v>
      </c>
      <c r="C116" s="1311" t="str">
        <f>ORG!$M$3</f>
        <v>Table A - Movement of Opening Financial Plan to Forecast Outturn</v>
      </c>
      <c r="D116" s="1311">
        <f>ORG!$M43</f>
        <v>33</v>
      </c>
      <c r="E116" s="1311" t="str">
        <f>ORG!$Q$9</f>
        <v>Recurring</v>
      </c>
      <c r="F116" s="1311">
        <f>ORG!$N43</f>
        <v>0</v>
      </c>
      <c r="S116" s="1574">
        <f>ORG!Q43</f>
        <v>0</v>
      </c>
      <c r="U116" s="1311">
        <f t="shared" si="4"/>
        <v>0</v>
      </c>
    </row>
    <row r="117" spans="1:21">
      <c r="A117" s="1314" t="str">
        <f>ORG!$S$1</f>
        <v>Apr 21</v>
      </c>
      <c r="B117" s="1311" t="str">
        <f>ORG!$M$1</f>
        <v>Organisation</v>
      </c>
      <c r="C117" s="1311" t="str">
        <f>ORG!$M$3</f>
        <v>Table A - Movement of Opening Financial Plan to Forecast Outturn</v>
      </c>
      <c r="D117" s="1311">
        <f>ORG!$M44</f>
        <v>34</v>
      </c>
      <c r="E117" s="1311" t="str">
        <f>ORG!$Q$9</f>
        <v>Recurring</v>
      </c>
      <c r="F117" s="1311">
        <f>ORG!$N44</f>
        <v>0</v>
      </c>
      <c r="S117" s="1574">
        <f>ORG!Q44</f>
        <v>0</v>
      </c>
      <c r="U117" s="1311">
        <f t="shared" si="4"/>
        <v>0</v>
      </c>
    </row>
    <row r="118" spans="1:21">
      <c r="A118" s="1314" t="str">
        <f>ORG!$S$1</f>
        <v>Apr 21</v>
      </c>
      <c r="B118" s="1311" t="str">
        <f>ORG!$M$1</f>
        <v>Organisation</v>
      </c>
      <c r="C118" s="1311" t="str">
        <f>ORG!$M$3</f>
        <v>Table A - Movement of Opening Financial Plan to Forecast Outturn</v>
      </c>
      <c r="D118" s="1311">
        <f>ORG!$M45</f>
        <v>35</v>
      </c>
      <c r="E118" s="1311" t="str">
        <f>ORG!$Q$9</f>
        <v>Recurring</v>
      </c>
      <c r="F118" s="1311">
        <f>ORG!$N45</f>
        <v>0</v>
      </c>
      <c r="S118" s="1574">
        <f>ORG!Q45</f>
        <v>0</v>
      </c>
      <c r="U118" s="1311">
        <f t="shared" si="4"/>
        <v>0</v>
      </c>
    </row>
    <row r="119" spans="1:21">
      <c r="A119" s="1314" t="str">
        <f>ORG!$S$1</f>
        <v>Apr 21</v>
      </c>
      <c r="B119" s="1311" t="str">
        <f>ORG!$M$1</f>
        <v>Organisation</v>
      </c>
      <c r="C119" s="1311" t="str">
        <f>ORG!$M$3</f>
        <v>Table A - Movement of Opening Financial Plan to Forecast Outturn</v>
      </c>
      <c r="D119" s="1311">
        <f>ORG!$M46</f>
        <v>36</v>
      </c>
      <c r="E119" s="1311" t="str">
        <f>ORG!$Q$9</f>
        <v>Recurring</v>
      </c>
      <c r="F119" s="1311">
        <f>ORG!$N46</f>
        <v>0</v>
      </c>
      <c r="S119" s="1574">
        <f>ORG!Q46</f>
        <v>0</v>
      </c>
      <c r="U119" s="1311">
        <f t="shared" si="4"/>
        <v>0</v>
      </c>
    </row>
    <row r="120" spans="1:21">
      <c r="A120" s="1314" t="str">
        <f>ORG!$S$1</f>
        <v>Apr 21</v>
      </c>
      <c r="B120" s="1311" t="str">
        <f>ORG!$M$1</f>
        <v>Organisation</v>
      </c>
      <c r="C120" s="1311" t="str">
        <f>ORG!$M$3</f>
        <v>Table A - Movement of Opening Financial Plan to Forecast Outturn</v>
      </c>
      <c r="D120" s="1311">
        <f>ORG!$M47</f>
        <v>37</v>
      </c>
      <c r="E120" s="1311" t="str">
        <f>ORG!$Q$9</f>
        <v>Recurring</v>
      </c>
      <c r="F120" s="1311">
        <f>ORG!$N47</f>
        <v>0</v>
      </c>
      <c r="S120" s="1574">
        <f>ORG!Q47</f>
        <v>0</v>
      </c>
      <c r="U120" s="1311">
        <f t="shared" si="4"/>
        <v>0</v>
      </c>
    </row>
    <row r="121" spans="1:21">
      <c r="A121" s="1314" t="str">
        <f>ORG!$S$1</f>
        <v>Apr 21</v>
      </c>
      <c r="B121" s="1311" t="str">
        <f>ORG!$M$1</f>
        <v>Organisation</v>
      </c>
      <c r="C121" s="1311" t="str">
        <f>ORG!$M$3</f>
        <v>Table A - Movement of Opening Financial Plan to Forecast Outturn</v>
      </c>
      <c r="D121" s="1311">
        <f>ORG!$M48</f>
        <v>38</v>
      </c>
      <c r="E121" s="1311" t="str">
        <f>ORG!$Q$9</f>
        <v>Recurring</v>
      </c>
      <c r="F121" s="1311">
        <f>ORG!$N48</f>
        <v>0</v>
      </c>
      <c r="S121" s="1574">
        <f>ORG!Q48</f>
        <v>0</v>
      </c>
      <c r="U121" s="1311">
        <f t="shared" si="4"/>
        <v>0</v>
      </c>
    </row>
    <row r="122" spans="1:21">
      <c r="A122" s="1314" t="str">
        <f>ORG!$S$1</f>
        <v>Apr 21</v>
      </c>
      <c r="B122" s="1311" t="str">
        <f>ORG!$M$1</f>
        <v>Organisation</v>
      </c>
      <c r="C122" s="1311" t="str">
        <f>ORG!$M$3</f>
        <v>Table A - Movement of Opening Financial Plan to Forecast Outturn</v>
      </c>
      <c r="D122" s="1311">
        <f>ORG!$M49</f>
        <v>39</v>
      </c>
      <c r="E122" s="1311" t="str">
        <f>ORG!$Q$9</f>
        <v>Recurring</v>
      </c>
      <c r="F122" s="1311">
        <f>ORG!$N49</f>
        <v>0</v>
      </c>
      <c r="S122" s="1574">
        <f>ORG!Q49</f>
        <v>0</v>
      </c>
      <c r="U122" s="1311">
        <f t="shared" si="4"/>
        <v>0</v>
      </c>
    </row>
    <row r="123" spans="1:21">
      <c r="A123" s="1314" t="str">
        <f>ORG!$S$1</f>
        <v>Apr 21</v>
      </c>
      <c r="B123" s="1311" t="str">
        <f>ORG!$M$1</f>
        <v>Organisation</v>
      </c>
      <c r="C123" s="1311" t="str">
        <f>ORG!$M$3</f>
        <v>Table A - Movement of Opening Financial Plan to Forecast Outturn</v>
      </c>
      <c r="D123" s="1311">
        <f>ORG!$M50</f>
        <v>40</v>
      </c>
      <c r="E123" s="1311" t="str">
        <f>ORG!$Q$9</f>
        <v>Recurring</v>
      </c>
      <c r="F123" s="1311" t="str">
        <f>ORG!$N50</f>
        <v>Forecast Outturn (- Deficit / + Surplus)</v>
      </c>
      <c r="S123" s="1574">
        <f>ORG!Q50</f>
        <v>0</v>
      </c>
      <c r="U123" s="1311">
        <f t="shared" si="4"/>
        <v>0</v>
      </c>
    </row>
    <row r="124" spans="1:21">
      <c r="A124" s="1314" t="str">
        <f>ORG!$S$1</f>
        <v>Apr 21</v>
      </c>
      <c r="B124" s="1311" t="str">
        <f>ORG!$M$1</f>
        <v>Organisation</v>
      </c>
      <c r="C124" s="1311" t="str">
        <f>ORG!$M$3</f>
        <v>Table A - Movement of Opening Financial Plan to Forecast Outturn</v>
      </c>
      <c r="D124" s="1311">
        <f>ORG!$M11</f>
        <v>1</v>
      </c>
      <c r="E124" s="1311" t="str">
        <f>ORG!$R$9</f>
        <v>FYE of Recurring</v>
      </c>
      <c r="F124" s="1311" t="str">
        <f>ORG!$N11</f>
        <v>Underlying Position b/fwd from Previous Year -  must agree to M12 MMR (Deficit - Negative Value)</v>
      </c>
      <c r="S124" s="1574">
        <f>ORG!R11</f>
        <v>0</v>
      </c>
      <c r="U124" s="1311">
        <f t="shared" si="2"/>
        <v>0</v>
      </c>
    </row>
    <row r="125" spans="1:21">
      <c r="A125" s="1314" t="str">
        <f>ORG!$S$1</f>
        <v>Apr 21</v>
      </c>
      <c r="B125" s="1311" t="str">
        <f>ORG!$M$1</f>
        <v>Organisation</v>
      </c>
      <c r="C125" s="1311" t="str">
        <f>ORG!$M$3</f>
        <v>Table A - Movement of Opening Financial Plan to Forecast Outturn</v>
      </c>
      <c r="D125" s="1311">
        <f>ORG!$M12</f>
        <v>2</v>
      </c>
      <c r="E125" s="1311" t="str">
        <f>ORG!$R$9</f>
        <v>FYE of Recurring</v>
      </c>
      <c r="F125" s="1311" t="str">
        <f>ORG!$N12</f>
        <v>Planned New Expenditure (Non Covid-19) (Negative Value)</v>
      </c>
      <c r="S125" s="1574">
        <f>ORG!R12</f>
        <v>0</v>
      </c>
      <c r="U125" s="1311">
        <f t="shared" si="2"/>
        <v>0</v>
      </c>
    </row>
    <row r="126" spans="1:21">
      <c r="A126" s="1314" t="str">
        <f>ORG!$S$1</f>
        <v>Apr 21</v>
      </c>
      <c r="B126" s="1311" t="str">
        <f>ORG!$M$1</f>
        <v>Organisation</v>
      </c>
      <c r="C126" s="1311" t="str">
        <f>ORG!$M$3</f>
        <v>Table A - Movement of Opening Financial Plan to Forecast Outturn</v>
      </c>
      <c r="D126" s="1311">
        <f>ORG!$M13</f>
        <v>3</v>
      </c>
      <c r="E126" s="1311" t="str">
        <f>ORG!$R$9</f>
        <v>FYE of Recurring</v>
      </c>
      <c r="F126" s="1311" t="str">
        <f>ORG!$N13</f>
        <v>Planned Expenditure For Covid-19  (Negative Value)</v>
      </c>
      <c r="S126" s="1574">
        <f>ORG!R13</f>
        <v>0</v>
      </c>
      <c r="U126" s="1311">
        <f t="shared" si="2"/>
        <v>0</v>
      </c>
    </row>
    <row r="127" spans="1:21">
      <c r="A127" s="1314" t="str">
        <f>ORG!$S$1</f>
        <v>Apr 21</v>
      </c>
      <c r="B127" s="1311" t="str">
        <f>ORG!$M$1</f>
        <v>Organisation</v>
      </c>
      <c r="C127" s="1311" t="str">
        <f>ORG!$M$3</f>
        <v>Table A - Movement of Opening Financial Plan to Forecast Outturn</v>
      </c>
      <c r="D127" s="1311">
        <f>ORG!$M14</f>
        <v>4</v>
      </c>
      <c r="E127" s="1311" t="str">
        <f>ORG!$R$9</f>
        <v>FYE of Recurring</v>
      </c>
      <c r="F127" s="1311" t="str">
        <f>ORG!$N14</f>
        <v>Planned Welsh Government Funding (Non Covid-19) (Positive Value)</v>
      </c>
      <c r="S127" s="1574">
        <f>ORG!R14</f>
        <v>0</v>
      </c>
      <c r="U127" s="1311">
        <f t="shared" si="2"/>
        <v>0</v>
      </c>
    </row>
    <row r="128" spans="1:21">
      <c r="A128" s="1314" t="str">
        <f>ORG!$S$1</f>
        <v>Apr 21</v>
      </c>
      <c r="B128" s="1311" t="str">
        <f>ORG!$M$1</f>
        <v>Organisation</v>
      </c>
      <c r="C128" s="1311" t="str">
        <f>ORG!$M$3</f>
        <v>Table A - Movement of Opening Financial Plan to Forecast Outturn</v>
      </c>
      <c r="D128" s="1311">
        <f>ORG!$M15</f>
        <v>5</v>
      </c>
      <c r="E128" s="1311" t="str">
        <f>ORG!$R$9</f>
        <v>FYE of Recurring</v>
      </c>
      <c r="F128" s="1311" t="str">
        <f>ORG!$N15</f>
        <v>Planned Welsh Government Funding for Covid-19 (Positive Value)</v>
      </c>
      <c r="S128" s="1574">
        <f>ORG!R15</f>
        <v>0</v>
      </c>
      <c r="U128" s="1311">
        <f t="shared" si="2"/>
        <v>0</v>
      </c>
    </row>
    <row r="129" spans="1:21">
      <c r="A129" s="1314" t="str">
        <f>ORG!$S$1</f>
        <v>Apr 21</v>
      </c>
      <c r="B129" s="1311" t="str">
        <f>ORG!$M$1</f>
        <v>Organisation</v>
      </c>
      <c r="C129" s="1311" t="str">
        <f>ORG!$M$3</f>
        <v>Table A - Movement of Opening Financial Plan to Forecast Outturn</v>
      </c>
      <c r="D129" s="1311">
        <f>ORG!$M16</f>
        <v>6</v>
      </c>
      <c r="E129" s="1311" t="str">
        <f>ORG!$R$9</f>
        <v>FYE of Recurring</v>
      </c>
      <c r="F129" s="1311" t="str">
        <f>ORG!$N16</f>
        <v>Planned Provider Income (Positive Value)</v>
      </c>
      <c r="S129" s="1574">
        <f>ORG!R16</f>
        <v>0</v>
      </c>
      <c r="U129" s="1311">
        <f t="shared" si="2"/>
        <v>0</v>
      </c>
    </row>
    <row r="130" spans="1:21">
      <c r="A130" s="1314" t="str">
        <f>ORG!$S$1</f>
        <v>Apr 21</v>
      </c>
      <c r="B130" s="1311" t="str">
        <f>ORG!$M$1</f>
        <v>Organisation</v>
      </c>
      <c r="C130" s="1311" t="str">
        <f>ORG!$M$3</f>
        <v>Table A - Movement of Opening Financial Plan to Forecast Outturn</v>
      </c>
      <c r="D130" s="1311">
        <f>ORG!$M17</f>
        <v>7</v>
      </c>
      <c r="E130" s="1311" t="str">
        <f>ORG!$R$9</f>
        <v>FYE of Recurring</v>
      </c>
      <c r="F130" s="1311" t="str">
        <f>ORG!$N17</f>
        <v>RRL Profile - phasing only (In Year Effect / Column C must be nil)</v>
      </c>
      <c r="S130" s="1574">
        <f>ORG!R17</f>
        <v>0</v>
      </c>
      <c r="U130" s="1311">
        <f t="shared" si="2"/>
        <v>0</v>
      </c>
    </row>
    <row r="131" spans="1:21">
      <c r="A131" s="1314" t="str">
        <f>ORG!$S$1</f>
        <v>Apr 21</v>
      </c>
      <c r="B131" s="1311" t="str">
        <f>ORG!$M$1</f>
        <v>Organisation</v>
      </c>
      <c r="C131" s="1311" t="str">
        <f>ORG!$M$3</f>
        <v>Table A - Movement of Opening Financial Plan to Forecast Outturn</v>
      </c>
      <c r="D131" s="1311">
        <f>ORG!$M18</f>
        <v>8</v>
      </c>
      <c r="E131" s="1311" t="str">
        <f>ORG!$R$9</f>
        <v>FYE of Recurring</v>
      </c>
      <c r="F131" s="1311" t="str">
        <f>ORG!$N18</f>
        <v xml:space="preserve">Planned (Finalised) Savings Plan </v>
      </c>
      <c r="S131" s="1574">
        <f>ORG!R18</f>
        <v>0</v>
      </c>
      <c r="U131" s="1311">
        <f t="shared" si="2"/>
        <v>0</v>
      </c>
    </row>
    <row r="132" spans="1:21">
      <c r="A132" s="1314" t="str">
        <f>ORG!$S$1</f>
        <v>Apr 21</v>
      </c>
      <c r="B132" s="1311" t="str">
        <f>ORG!$M$1</f>
        <v>Organisation</v>
      </c>
      <c r="C132" s="1311" t="str">
        <f>ORG!$M$3</f>
        <v>Table A - Movement of Opening Financial Plan to Forecast Outturn</v>
      </c>
      <c r="D132" s="1311">
        <f>ORG!$M19</f>
        <v>9</v>
      </c>
      <c r="E132" s="1311" t="str">
        <f>ORG!$R$9</f>
        <v>FYE of Recurring</v>
      </c>
      <c r="F132" s="1311" t="str">
        <f>ORG!$N19</f>
        <v>Planned (Finalised) Net Income Generation</v>
      </c>
      <c r="S132" s="1574">
        <f>ORG!R19</f>
        <v>0</v>
      </c>
      <c r="U132" s="1311">
        <f t="shared" ref="U132:U195" si="5">S132+T132</f>
        <v>0</v>
      </c>
    </row>
    <row r="133" spans="1:21">
      <c r="A133" s="1314" t="str">
        <f>ORG!$S$1</f>
        <v>Apr 21</v>
      </c>
      <c r="B133" s="1311" t="str">
        <f>ORG!$M$1</f>
        <v>Organisation</v>
      </c>
      <c r="C133" s="1311" t="str">
        <f>ORG!$M$3</f>
        <v>Table A - Movement of Opening Financial Plan to Forecast Outturn</v>
      </c>
      <c r="D133" s="1311">
        <f>ORG!$M20</f>
        <v>10</v>
      </c>
      <c r="E133" s="1311" t="str">
        <f>ORG!$R$9</f>
        <v>FYE of Recurring</v>
      </c>
      <c r="F133" s="1311" t="str">
        <f>ORG!$N20</f>
        <v>Planned Profit / (Loss) on Disposal of Assets</v>
      </c>
      <c r="S133" s="1574">
        <f>ORG!R20</f>
        <v>0</v>
      </c>
      <c r="U133" s="1311">
        <f t="shared" si="5"/>
        <v>0</v>
      </c>
    </row>
    <row r="134" spans="1:21">
      <c r="A134" s="1314" t="str">
        <f>ORG!$S$1</f>
        <v>Apr 21</v>
      </c>
      <c r="B134" s="1311" t="str">
        <f>ORG!$M$1</f>
        <v>Organisation</v>
      </c>
      <c r="C134" s="1311" t="str">
        <f>ORG!$M$3</f>
        <v>Table A - Movement of Opening Financial Plan to Forecast Outturn</v>
      </c>
      <c r="D134" s="1311">
        <f>ORG!$M21</f>
        <v>11</v>
      </c>
      <c r="E134" s="1311" t="str">
        <f>ORG!$R$9</f>
        <v>FYE of Recurring</v>
      </c>
      <c r="F134" s="1311" t="str">
        <f>ORG!$N21</f>
        <v>Planned Release of Uncommitted Contingencies &amp; Reserves (Positive Value)</v>
      </c>
      <c r="S134" s="1574">
        <f>ORG!R21</f>
        <v>0</v>
      </c>
      <c r="U134" s="1311">
        <f t="shared" si="5"/>
        <v>0</v>
      </c>
    </row>
    <row r="135" spans="1:21">
      <c r="A135" s="1314" t="str">
        <f>ORG!$S$1</f>
        <v>Apr 21</v>
      </c>
      <c r="B135" s="1311" t="str">
        <f>ORG!$M$1</f>
        <v>Organisation</v>
      </c>
      <c r="C135" s="1311" t="str">
        <f>ORG!$M$3</f>
        <v>Table A - Movement of Opening Financial Plan to Forecast Outturn</v>
      </c>
      <c r="D135" s="1311">
        <f>ORG!$M22</f>
        <v>12</v>
      </c>
      <c r="E135" s="1311" t="str">
        <f>ORG!$R$9</f>
        <v>FYE of Recurring</v>
      </c>
      <c r="F135" s="1311">
        <f>ORG!$N22</f>
        <v>0</v>
      </c>
      <c r="S135" s="1574">
        <f>ORG!R22</f>
        <v>0</v>
      </c>
      <c r="U135" s="1311">
        <f t="shared" si="5"/>
        <v>0</v>
      </c>
    </row>
    <row r="136" spans="1:21">
      <c r="A136" s="1314" t="str">
        <f>ORG!$S$1</f>
        <v>Apr 21</v>
      </c>
      <c r="B136" s="1311" t="str">
        <f>ORG!$M$1</f>
        <v>Organisation</v>
      </c>
      <c r="C136" s="1311" t="str">
        <f>ORG!$M$3</f>
        <v>Table A - Movement of Opening Financial Plan to Forecast Outturn</v>
      </c>
      <c r="D136" s="1311">
        <f>ORG!$M23</f>
        <v>13</v>
      </c>
      <c r="E136" s="1311" t="str">
        <f>ORG!$R$9</f>
        <v>FYE of Recurring</v>
      </c>
      <c r="F136" s="1311" t="str">
        <f>ORG!$N23</f>
        <v>Planning Assumptions still to be finalised at Month 1</v>
      </c>
      <c r="S136" s="1574">
        <f>ORG!R23</f>
        <v>0</v>
      </c>
      <c r="U136" s="1311">
        <f t="shared" si="5"/>
        <v>0</v>
      </c>
    </row>
    <row r="137" spans="1:21">
      <c r="A137" s="1314" t="str">
        <f>ORG!$S$1</f>
        <v>Apr 21</v>
      </c>
      <c r="B137" s="1311" t="str">
        <f>ORG!$M$1</f>
        <v>Organisation</v>
      </c>
      <c r="C137" s="1311" t="str">
        <f>ORG!$M$3</f>
        <v>Table A - Movement of Opening Financial Plan to Forecast Outturn</v>
      </c>
      <c r="D137" s="1311">
        <f>ORG!$M24</f>
        <v>14</v>
      </c>
      <c r="E137" s="1311" t="str">
        <f>ORG!$R$9</f>
        <v>FYE of Recurring</v>
      </c>
      <c r="F137" s="1311" t="str">
        <f>ORG!$N24</f>
        <v xml:space="preserve">Opening IMTP / Annual Operating Plan </v>
      </c>
      <c r="S137" s="1574">
        <f>ORG!R24</f>
        <v>0</v>
      </c>
      <c r="U137" s="1311">
        <f t="shared" si="5"/>
        <v>0</v>
      </c>
    </row>
    <row r="138" spans="1:21">
      <c r="A138" s="1314" t="str">
        <f>ORG!$S$1</f>
        <v>Apr 21</v>
      </c>
      <c r="B138" s="1311" t="str">
        <f>ORG!$M$1</f>
        <v>Organisation</v>
      </c>
      <c r="C138" s="1311" t="str">
        <f>ORG!$M$3</f>
        <v>Table A - Movement of Opening Financial Plan to Forecast Outturn</v>
      </c>
      <c r="D138" s="1311">
        <f>ORG!$M25</f>
        <v>15</v>
      </c>
      <c r="E138" s="1311" t="str">
        <f>ORG!$R$9</f>
        <v>FYE of Recurring</v>
      </c>
      <c r="F138" s="1311" t="str">
        <f>ORG!$N25</f>
        <v>Reversal of Planning Assumptions still to be finalised at Month 1</v>
      </c>
      <c r="S138" s="1574">
        <f>ORG!R25</f>
        <v>0</v>
      </c>
      <c r="U138" s="1311">
        <f t="shared" si="5"/>
        <v>0</v>
      </c>
    </row>
    <row r="139" spans="1:21">
      <c r="A139" s="1314" t="str">
        <f>ORG!$S$1</f>
        <v>Apr 21</v>
      </c>
      <c r="B139" s="1311" t="str">
        <f>ORG!$M$1</f>
        <v>Organisation</v>
      </c>
      <c r="C139" s="1311" t="str">
        <f>ORG!$M$3</f>
        <v>Table A - Movement of Opening Financial Plan to Forecast Outturn</v>
      </c>
      <c r="D139" s="1311">
        <f>ORG!$M26</f>
        <v>16</v>
      </c>
      <c r="E139" s="1311" t="str">
        <f>ORG!$R$9</f>
        <v>FYE of Recurring</v>
      </c>
      <c r="F139" s="1311" t="str">
        <f>ORG!$N26</f>
        <v>Additional In Year &amp; Movement from Planned Release of Previously Committed Contingencies &amp; Reserves (Positive Value)</v>
      </c>
      <c r="S139" s="1574">
        <f>ORG!R26</f>
        <v>0</v>
      </c>
      <c r="U139" s="1311">
        <f t="shared" si="5"/>
        <v>0</v>
      </c>
    </row>
    <row r="140" spans="1:21">
      <c r="A140" s="1314" t="str">
        <f>ORG!$S$1</f>
        <v>Apr 21</v>
      </c>
      <c r="B140" s="1311" t="str">
        <f>ORG!$M$1</f>
        <v>Organisation</v>
      </c>
      <c r="C140" s="1311" t="str">
        <f>ORG!$M$3</f>
        <v>Table A - Movement of Opening Financial Plan to Forecast Outturn</v>
      </c>
      <c r="D140" s="1311">
        <f>ORG!$M27</f>
        <v>17</v>
      </c>
      <c r="E140" s="1311" t="str">
        <f>ORG!$R$9</f>
        <v>FYE of Recurring</v>
      </c>
      <c r="F140" s="1311" t="str">
        <f>ORG!$N27</f>
        <v>Additional In Year &amp; Movement from Planned Profit / (Loss) on Disposal of Assets</v>
      </c>
      <c r="S140" s="1574">
        <f>ORG!R27</f>
        <v>0</v>
      </c>
      <c r="U140" s="1311">
        <f t="shared" si="5"/>
        <v>0</v>
      </c>
    </row>
    <row r="141" spans="1:21">
      <c r="A141" s="1314" t="str">
        <f>ORG!$S$1</f>
        <v>Apr 21</v>
      </c>
      <c r="B141" s="1311" t="str">
        <f>ORG!$M$1</f>
        <v>Organisation</v>
      </c>
      <c r="C141" s="1311" t="str">
        <f>ORG!$M$3</f>
        <v>Table A - Movement of Opening Financial Plan to Forecast Outturn</v>
      </c>
      <c r="D141" s="1311">
        <f>ORG!$M28</f>
        <v>18</v>
      </c>
      <c r="E141" s="1311" t="str">
        <f>ORG!$R$9</f>
        <v>FYE of Recurring</v>
      </c>
      <c r="F141" s="1311" t="str">
        <f>ORG!$N28</f>
        <v>Underachievement of Month 1 Finalised Income Generation Due to Covid-19 (Negative Value)</v>
      </c>
      <c r="S141" s="1574">
        <f>ORG!R28</f>
        <v>0</v>
      </c>
      <c r="U141" s="1311">
        <f t="shared" si="5"/>
        <v>0</v>
      </c>
    </row>
    <row r="142" spans="1:21">
      <c r="A142" s="1314" t="str">
        <f>ORG!$S$1</f>
        <v>Apr 21</v>
      </c>
      <c r="B142" s="1311" t="str">
        <f>ORG!$M$1</f>
        <v>Organisation</v>
      </c>
      <c r="C142" s="1311" t="str">
        <f>ORG!$M$3</f>
        <v>Table A - Movement of Opening Financial Plan to Forecast Outturn</v>
      </c>
      <c r="D142" s="1311">
        <f>ORG!$M29</f>
        <v>19</v>
      </c>
      <c r="E142" s="1311" t="str">
        <f>ORG!$R$9</f>
        <v>FYE of Recurring</v>
      </c>
      <c r="F142" s="1311" t="str">
        <f>ORG!$N29</f>
        <v>Other Movement in Month 1 Planned &amp; In Year Net Income Generation</v>
      </c>
      <c r="S142" s="1574">
        <f>ORG!R29</f>
        <v>0</v>
      </c>
      <c r="U142" s="1311">
        <f t="shared" si="5"/>
        <v>0</v>
      </c>
    </row>
    <row r="143" spans="1:21">
      <c r="A143" s="1314" t="str">
        <f>ORG!$S$1</f>
        <v>Apr 21</v>
      </c>
      <c r="B143" s="1311" t="str">
        <f>ORG!$M$1</f>
        <v>Organisation</v>
      </c>
      <c r="C143" s="1311" t="str">
        <f>ORG!$M$3</f>
        <v>Table A - Movement of Opening Financial Plan to Forecast Outturn</v>
      </c>
      <c r="D143" s="1311">
        <f>ORG!$M30</f>
        <v>20</v>
      </c>
      <c r="E143" s="1311" t="str">
        <f>ORG!$R$9</f>
        <v>FYE of Recurring</v>
      </c>
      <c r="F143" s="1311" t="str">
        <f>ORG!$N30</f>
        <v>Underachievement of Month 1 Finalised Savings Due to Covid-19 (Negative Value)</v>
      </c>
      <c r="S143" s="1574">
        <f>ORG!R30</f>
        <v>0</v>
      </c>
      <c r="U143" s="1311">
        <f t="shared" si="5"/>
        <v>0</v>
      </c>
    </row>
    <row r="144" spans="1:21">
      <c r="A144" s="1314" t="str">
        <f>ORG!$S$1</f>
        <v>Apr 21</v>
      </c>
      <c r="B144" s="1311" t="str">
        <f>ORG!$M$1</f>
        <v>Organisation</v>
      </c>
      <c r="C144" s="1311" t="str">
        <f>ORG!$M$3</f>
        <v>Table A - Movement of Opening Financial Plan to Forecast Outturn</v>
      </c>
      <c r="D144" s="1311">
        <f>ORG!$M31</f>
        <v>21</v>
      </c>
      <c r="E144" s="1311" t="str">
        <f>ORG!$R$9</f>
        <v>FYE of Recurring</v>
      </c>
      <c r="F144" s="1311" t="str">
        <f>ORG!$N31</f>
        <v>Other Movement in Month 1 Planned Savings - (Underachievement) / Overachievement</v>
      </c>
      <c r="S144" s="1574">
        <f>ORG!R31</f>
        <v>0</v>
      </c>
      <c r="U144" s="1311">
        <f t="shared" si="5"/>
        <v>0</v>
      </c>
    </row>
    <row r="145" spans="1:21">
      <c r="A145" s="1314" t="str">
        <f>ORG!$S$1</f>
        <v>Apr 21</v>
      </c>
      <c r="B145" s="1311" t="str">
        <f>ORG!$M$1</f>
        <v>Organisation</v>
      </c>
      <c r="C145" s="1311" t="str">
        <f>ORG!$M$3</f>
        <v>Table A - Movement of Opening Financial Plan to Forecast Outturn</v>
      </c>
      <c r="D145" s="1311">
        <f>ORG!$M32</f>
        <v>22</v>
      </c>
      <c r="E145" s="1311" t="str">
        <f>ORG!$R$9</f>
        <v>FYE of Recurring</v>
      </c>
      <c r="F145" s="1311" t="str">
        <f>ORG!$N32</f>
        <v>Additional In Year Identified Savings - Forecast</v>
      </c>
      <c r="S145" s="1574">
        <f>ORG!R32</f>
        <v>0</v>
      </c>
      <c r="U145" s="1311">
        <f t="shared" si="5"/>
        <v>0</v>
      </c>
    </row>
    <row r="146" spans="1:21">
      <c r="A146" s="1314" t="str">
        <f>ORG!$S$1</f>
        <v>Apr 21</v>
      </c>
      <c r="B146" s="1311" t="str">
        <f>ORG!$M$1</f>
        <v>Organisation</v>
      </c>
      <c r="C146" s="1311" t="str">
        <f>ORG!$M$3</f>
        <v>Table A - Movement of Opening Financial Plan to Forecast Outturn</v>
      </c>
      <c r="D146" s="1311">
        <f>ORG!$M33</f>
        <v>23</v>
      </c>
      <c r="E146" s="1311" t="str">
        <f>ORG!$R$9</f>
        <v>FYE of Recurring</v>
      </c>
      <c r="F146" s="1311" t="str">
        <f>ORG!$N33</f>
        <v xml:space="preserve">Variance to Planned RRL &amp; Other Income  </v>
      </c>
      <c r="S146" s="1574">
        <f>ORG!R33</f>
        <v>0</v>
      </c>
      <c r="U146" s="1311">
        <f t="shared" si="5"/>
        <v>0</v>
      </c>
    </row>
    <row r="147" spans="1:21">
      <c r="A147" s="1314" t="str">
        <f>ORG!$S$1</f>
        <v>Apr 21</v>
      </c>
      <c r="B147" s="1311" t="str">
        <f>ORG!$M$1</f>
        <v>Organisation</v>
      </c>
      <c r="C147" s="1311" t="str">
        <f>ORG!$M$3</f>
        <v>Table A - Movement of Opening Financial Plan to Forecast Outturn</v>
      </c>
      <c r="D147" s="1311">
        <f>ORG!$M34</f>
        <v>24</v>
      </c>
      <c r="E147" s="1311" t="str">
        <f>ORG!$R$9</f>
        <v>FYE of Recurring</v>
      </c>
      <c r="F147" s="1311" t="str">
        <f>ORG!$N34</f>
        <v>Additional In Year &amp; Movement in Planned Welsh Government Funding for Covid-19 (Positive Value - additional)</v>
      </c>
      <c r="S147" s="1574">
        <f>ORG!R34</f>
        <v>0</v>
      </c>
      <c r="U147" s="1311">
        <f t="shared" si="5"/>
        <v>0</v>
      </c>
    </row>
    <row r="148" spans="1:21">
      <c r="A148" s="1314" t="str">
        <f>ORG!$S$1</f>
        <v>Apr 21</v>
      </c>
      <c r="B148" s="1311" t="str">
        <f>ORG!$M$1</f>
        <v>Organisation</v>
      </c>
      <c r="C148" s="1311" t="str">
        <f>ORG!$M$3</f>
        <v>Table A - Movement of Opening Financial Plan to Forecast Outturn</v>
      </c>
      <c r="D148" s="1311">
        <f>ORG!$M35</f>
        <v>25</v>
      </c>
      <c r="E148" s="1311" t="str">
        <f>ORG!$R$9</f>
        <v>FYE of Recurring</v>
      </c>
      <c r="F148" s="1311" t="str">
        <f>ORG!$N35</f>
        <v>Additional In Year &amp; Movement in Planned Welsh Government Funding (Non Covid) (Positive Value - additional)</v>
      </c>
      <c r="S148" s="1574">
        <f>ORG!R35</f>
        <v>0</v>
      </c>
      <c r="U148" s="1311">
        <f t="shared" si="5"/>
        <v>0</v>
      </c>
    </row>
    <row r="149" spans="1:21">
      <c r="A149" s="1314" t="str">
        <f>ORG!$S$1</f>
        <v>Apr 21</v>
      </c>
      <c r="B149" s="1311" t="str">
        <f>ORG!$M$1</f>
        <v>Organisation</v>
      </c>
      <c r="C149" s="1311" t="str">
        <f>ORG!$M$3</f>
        <v>Table A - Movement of Opening Financial Plan to Forecast Outturn</v>
      </c>
      <c r="D149" s="1311">
        <f>ORG!$M36</f>
        <v>26</v>
      </c>
      <c r="E149" s="1311" t="str">
        <f>ORG!$R$9</f>
        <v>FYE of Recurring</v>
      </c>
      <c r="F149" s="1311" t="str">
        <f>ORG!$N36</f>
        <v>Additional In Year &amp; Movement Expenditure for Covid-19 (Positive Value - additional/Negative Value - reduction)</v>
      </c>
      <c r="S149" s="1574">
        <f>ORG!R36</f>
        <v>0</v>
      </c>
      <c r="U149" s="1311">
        <f t="shared" si="5"/>
        <v>0</v>
      </c>
    </row>
    <row r="150" spans="1:21">
      <c r="A150" s="1314" t="str">
        <f>ORG!$S$1</f>
        <v>Apr 21</v>
      </c>
      <c r="B150" s="1311" t="str">
        <f>ORG!$M$1</f>
        <v>Organisation</v>
      </c>
      <c r="C150" s="1311" t="str">
        <f>ORG!$M$3</f>
        <v>Table A - Movement of Opening Financial Plan to Forecast Outturn</v>
      </c>
      <c r="D150" s="1311">
        <f>ORG!$M37</f>
        <v>27</v>
      </c>
      <c r="E150" s="1311" t="str">
        <f>ORG!$R$9</f>
        <v>FYE of Recurring</v>
      </c>
      <c r="F150" s="1311" t="str">
        <f>ORG!$N37</f>
        <v>In Year Expenditure Cost Reduction Due To Covid-19 (Positive Value)</v>
      </c>
      <c r="S150" s="1574">
        <f>ORG!R37</f>
        <v>0</v>
      </c>
      <c r="U150" s="1311">
        <f t="shared" si="5"/>
        <v>0</v>
      </c>
    </row>
    <row r="151" spans="1:21">
      <c r="A151" s="1314" t="str">
        <f>ORG!$S$1</f>
        <v>Apr 21</v>
      </c>
      <c r="B151" s="1311" t="str">
        <f>ORG!$M$1</f>
        <v>Organisation</v>
      </c>
      <c r="C151" s="1311" t="str">
        <f>ORG!$M$3</f>
        <v>Table A - Movement of Opening Financial Plan to Forecast Outturn</v>
      </c>
      <c r="D151" s="1311">
        <f>ORG!$M38</f>
        <v>28</v>
      </c>
      <c r="E151" s="1311" t="str">
        <f>ORG!$R$9</f>
        <v>FYE of Recurring</v>
      </c>
      <c r="F151" s="1311" t="str">
        <f>ORG!$N38</f>
        <v>In Year Slippage on Investments/Repurposing of Developmental Initiatives Due To Covid-19 (Positive Value)</v>
      </c>
      <c r="S151" s="1574">
        <f>ORG!R38</f>
        <v>0</v>
      </c>
      <c r="U151" s="1311">
        <f t="shared" si="5"/>
        <v>0</v>
      </c>
    </row>
    <row r="152" spans="1:21">
      <c r="A152" s="1314" t="str">
        <f>ORG!$S$1</f>
        <v>Apr 21</v>
      </c>
      <c r="B152" s="1311" t="str">
        <f>ORG!$M$1</f>
        <v>Organisation</v>
      </c>
      <c r="C152" s="1311" t="str">
        <f>ORG!$M$3</f>
        <v>Table A - Movement of Opening Financial Plan to Forecast Outturn</v>
      </c>
      <c r="D152" s="1311">
        <f>ORG!$M39</f>
        <v>29</v>
      </c>
      <c r="E152" s="1311" t="str">
        <f>ORG!$R$9</f>
        <v>FYE of Recurring</v>
      </c>
      <c r="F152" s="1311" t="str">
        <f>ORG!$N39</f>
        <v>In Year Accountancy Gains  (Positive Value)</v>
      </c>
      <c r="S152" s="1574">
        <f>ORG!R39</f>
        <v>0</v>
      </c>
      <c r="U152" s="1311">
        <f t="shared" si="5"/>
        <v>0</v>
      </c>
    </row>
    <row r="153" spans="1:21">
      <c r="A153" s="1314" t="str">
        <f>ORG!$S$1</f>
        <v>Apr 21</v>
      </c>
      <c r="B153" s="1311" t="str">
        <f>ORG!$M$1</f>
        <v>Organisation</v>
      </c>
      <c r="C153" s="1311" t="str">
        <f>ORG!$M$3</f>
        <v>Table A - Movement of Opening Financial Plan to Forecast Outturn</v>
      </c>
      <c r="D153" s="1311">
        <f>ORG!$M40</f>
        <v>30</v>
      </c>
      <c r="E153" s="1311" t="str">
        <f>ORG!$R$9</f>
        <v>FYE of Recurring</v>
      </c>
      <c r="F153" s="1311" t="str">
        <f>ORG!$N40</f>
        <v>Net In Year Operational Variance to IMTP/AOP (material gross amounts to be listed separately)</v>
      </c>
      <c r="S153" s="1574">
        <f>ORG!R40</f>
        <v>0</v>
      </c>
      <c r="U153" s="1311">
        <f t="shared" si="5"/>
        <v>0</v>
      </c>
    </row>
    <row r="154" spans="1:21">
      <c r="A154" s="1314" t="str">
        <f>ORG!$S$1</f>
        <v>Apr 21</v>
      </c>
      <c r="B154" s="1311" t="str">
        <f>ORG!$M$1</f>
        <v>Organisation</v>
      </c>
      <c r="C154" s="1311" t="str">
        <f>ORG!$M$3</f>
        <v>Table A - Movement of Opening Financial Plan to Forecast Outturn</v>
      </c>
      <c r="D154" s="1311">
        <f>ORG!$M41</f>
        <v>31</v>
      </c>
      <c r="E154" s="1311" t="str">
        <f>ORG!$R$9</f>
        <v>FYE of Recurring</v>
      </c>
      <c r="F154" s="1311">
        <f>ORG!$N41</f>
        <v>0</v>
      </c>
      <c r="S154" s="1574">
        <f>ORG!R41</f>
        <v>0</v>
      </c>
      <c r="U154" s="1311">
        <f t="shared" ref="U154:U163" si="6">S154+T154</f>
        <v>0</v>
      </c>
    </row>
    <row r="155" spans="1:21">
      <c r="A155" s="1314" t="str">
        <f>ORG!$S$1</f>
        <v>Apr 21</v>
      </c>
      <c r="B155" s="1311" t="str">
        <f>ORG!$M$1</f>
        <v>Organisation</v>
      </c>
      <c r="C155" s="1311" t="str">
        <f>ORG!$M$3</f>
        <v>Table A - Movement of Opening Financial Plan to Forecast Outturn</v>
      </c>
      <c r="D155" s="1311">
        <f>ORG!$M42</f>
        <v>32</v>
      </c>
      <c r="E155" s="1311" t="str">
        <f>ORG!$R$9</f>
        <v>FYE of Recurring</v>
      </c>
      <c r="F155" s="1311">
        <f>ORG!$N42</f>
        <v>0</v>
      </c>
      <c r="S155" s="1574">
        <f>ORG!R42</f>
        <v>0</v>
      </c>
      <c r="U155" s="1311">
        <f t="shared" si="6"/>
        <v>0</v>
      </c>
    </row>
    <row r="156" spans="1:21">
      <c r="A156" s="1314" t="str">
        <f>ORG!$S$1</f>
        <v>Apr 21</v>
      </c>
      <c r="B156" s="1311" t="str">
        <f>ORG!$M$1</f>
        <v>Organisation</v>
      </c>
      <c r="C156" s="1311" t="str">
        <f>ORG!$M$3</f>
        <v>Table A - Movement of Opening Financial Plan to Forecast Outturn</v>
      </c>
      <c r="D156" s="1311">
        <f>ORG!$M43</f>
        <v>33</v>
      </c>
      <c r="E156" s="1311" t="str">
        <f>ORG!$R$9</f>
        <v>FYE of Recurring</v>
      </c>
      <c r="F156" s="1311">
        <f>ORG!$N43</f>
        <v>0</v>
      </c>
      <c r="S156" s="1574">
        <f>ORG!R43</f>
        <v>0</v>
      </c>
      <c r="U156" s="1311">
        <f t="shared" si="6"/>
        <v>0</v>
      </c>
    </row>
    <row r="157" spans="1:21">
      <c r="A157" s="1314" t="str">
        <f>ORG!$S$1</f>
        <v>Apr 21</v>
      </c>
      <c r="B157" s="1311" t="str">
        <f>ORG!$M$1</f>
        <v>Organisation</v>
      </c>
      <c r="C157" s="1311" t="str">
        <f>ORG!$M$3</f>
        <v>Table A - Movement of Opening Financial Plan to Forecast Outturn</v>
      </c>
      <c r="D157" s="1311">
        <f>ORG!$M44</f>
        <v>34</v>
      </c>
      <c r="E157" s="1311" t="str">
        <f>ORG!$R$9</f>
        <v>FYE of Recurring</v>
      </c>
      <c r="F157" s="1311">
        <f>ORG!$N44</f>
        <v>0</v>
      </c>
      <c r="S157" s="1574">
        <f>ORG!R44</f>
        <v>0</v>
      </c>
      <c r="U157" s="1311">
        <f t="shared" si="6"/>
        <v>0</v>
      </c>
    </row>
    <row r="158" spans="1:21">
      <c r="A158" s="1314" t="str">
        <f>ORG!$S$1</f>
        <v>Apr 21</v>
      </c>
      <c r="B158" s="1311" t="str">
        <f>ORG!$M$1</f>
        <v>Organisation</v>
      </c>
      <c r="C158" s="1311" t="str">
        <f>ORG!$M$3</f>
        <v>Table A - Movement of Opening Financial Plan to Forecast Outturn</v>
      </c>
      <c r="D158" s="1311">
        <f>ORG!$M45</f>
        <v>35</v>
      </c>
      <c r="E158" s="1311" t="str">
        <f>ORG!$R$9</f>
        <v>FYE of Recurring</v>
      </c>
      <c r="F158" s="1311">
        <f>ORG!$N45</f>
        <v>0</v>
      </c>
      <c r="S158" s="1574">
        <f>ORG!R45</f>
        <v>0</v>
      </c>
      <c r="U158" s="1311">
        <f t="shared" si="6"/>
        <v>0</v>
      </c>
    </row>
    <row r="159" spans="1:21">
      <c r="A159" s="1314" t="str">
        <f>ORG!$S$1</f>
        <v>Apr 21</v>
      </c>
      <c r="B159" s="1311" t="str">
        <f>ORG!$M$1</f>
        <v>Organisation</v>
      </c>
      <c r="C159" s="1311" t="str">
        <f>ORG!$M$3</f>
        <v>Table A - Movement of Opening Financial Plan to Forecast Outturn</v>
      </c>
      <c r="D159" s="1311">
        <f>ORG!$M46</f>
        <v>36</v>
      </c>
      <c r="E159" s="1311" t="str">
        <f>ORG!$R$9</f>
        <v>FYE of Recurring</v>
      </c>
      <c r="F159" s="1311">
        <f>ORG!$N46</f>
        <v>0</v>
      </c>
      <c r="S159" s="1574">
        <f>ORG!R46</f>
        <v>0</v>
      </c>
      <c r="U159" s="1311">
        <f t="shared" si="6"/>
        <v>0</v>
      </c>
    </row>
    <row r="160" spans="1:21">
      <c r="A160" s="1314" t="str">
        <f>ORG!$S$1</f>
        <v>Apr 21</v>
      </c>
      <c r="B160" s="1311" t="str">
        <f>ORG!$M$1</f>
        <v>Organisation</v>
      </c>
      <c r="C160" s="1311" t="str">
        <f>ORG!$M$3</f>
        <v>Table A - Movement of Opening Financial Plan to Forecast Outturn</v>
      </c>
      <c r="D160" s="1311">
        <f>ORG!$M47</f>
        <v>37</v>
      </c>
      <c r="E160" s="1311" t="str">
        <f>ORG!$R$9</f>
        <v>FYE of Recurring</v>
      </c>
      <c r="F160" s="1311">
        <f>ORG!$N47</f>
        <v>0</v>
      </c>
      <c r="S160" s="1574">
        <f>ORG!R47</f>
        <v>0</v>
      </c>
      <c r="U160" s="1311">
        <f t="shared" si="6"/>
        <v>0</v>
      </c>
    </row>
    <row r="161" spans="1:21">
      <c r="A161" s="1314" t="str">
        <f>ORG!$S$1</f>
        <v>Apr 21</v>
      </c>
      <c r="B161" s="1311" t="str">
        <f>ORG!$M$1</f>
        <v>Organisation</v>
      </c>
      <c r="C161" s="1311" t="str">
        <f>ORG!$M$3</f>
        <v>Table A - Movement of Opening Financial Plan to Forecast Outturn</v>
      </c>
      <c r="D161" s="1311">
        <f>ORG!$M48</f>
        <v>38</v>
      </c>
      <c r="E161" s="1311" t="str">
        <f>ORG!$R$9</f>
        <v>FYE of Recurring</v>
      </c>
      <c r="F161" s="1311">
        <f>ORG!$N48</f>
        <v>0</v>
      </c>
      <c r="S161" s="1574">
        <f>ORG!R48</f>
        <v>0</v>
      </c>
      <c r="U161" s="1311">
        <f t="shared" si="6"/>
        <v>0</v>
      </c>
    </row>
    <row r="162" spans="1:21">
      <c r="A162" s="1314" t="str">
        <f>ORG!$S$1</f>
        <v>Apr 21</v>
      </c>
      <c r="B162" s="1311" t="str">
        <f>ORG!$M$1</f>
        <v>Organisation</v>
      </c>
      <c r="C162" s="1311" t="str">
        <f>ORG!$M$3</f>
        <v>Table A - Movement of Opening Financial Plan to Forecast Outturn</v>
      </c>
      <c r="D162" s="1311">
        <f>ORG!$M49</f>
        <v>39</v>
      </c>
      <c r="E162" s="1311" t="str">
        <f>ORG!$R$9</f>
        <v>FYE of Recurring</v>
      </c>
      <c r="F162" s="1311">
        <f>ORG!$N49</f>
        <v>0</v>
      </c>
      <c r="S162" s="1574">
        <f>ORG!R49</f>
        <v>0</v>
      </c>
      <c r="U162" s="1311">
        <f t="shared" si="6"/>
        <v>0</v>
      </c>
    </row>
    <row r="163" spans="1:21">
      <c r="A163" s="1314" t="str">
        <f>ORG!$S$1</f>
        <v>Apr 21</v>
      </c>
      <c r="B163" s="1311" t="str">
        <f>ORG!$M$1</f>
        <v>Organisation</v>
      </c>
      <c r="C163" s="1311" t="str">
        <f>ORG!$M$3</f>
        <v>Table A - Movement of Opening Financial Plan to Forecast Outturn</v>
      </c>
      <c r="D163" s="1311">
        <f>ORG!$M50</f>
        <v>40</v>
      </c>
      <c r="E163" s="1311" t="str">
        <f>ORG!$R$9</f>
        <v>FYE of Recurring</v>
      </c>
      <c r="F163" s="1311" t="str">
        <f>ORG!$N50</f>
        <v>Forecast Outturn (- Deficit / + Surplus)</v>
      </c>
      <c r="S163" s="1574">
        <f>ORG!R50</f>
        <v>0</v>
      </c>
      <c r="U163" s="1311">
        <f t="shared" si="6"/>
        <v>0</v>
      </c>
    </row>
    <row r="164" spans="1:21">
      <c r="A164" s="1314" t="str">
        <f>ORG!$S$1</f>
        <v>Apr 21</v>
      </c>
      <c r="B164" s="1311" t="str">
        <f>ORG!$M$1</f>
        <v>Organisation</v>
      </c>
      <c r="C164" s="1311" t="str">
        <f>CONCATENATE(ORG!$AP$3," - ",ORG!$AQ$9)</f>
        <v>Table A1 - Underlying Position - Section A - By Spend Area</v>
      </c>
      <c r="D164" s="1311">
        <f>ORG!AP11</f>
        <v>1</v>
      </c>
      <c r="E164" s="1311" t="str">
        <f>ORG!$AR$9</f>
        <v>Underlying Position b/f</v>
      </c>
      <c r="F164" s="1311" t="str">
        <f>ORG!AQ11</f>
        <v xml:space="preserve">Pay - Administrative, Clerical &amp; Board Members </v>
      </c>
      <c r="S164" s="1574">
        <f>ORG!AR11</f>
        <v>0</v>
      </c>
      <c r="U164" s="1311">
        <f t="shared" si="5"/>
        <v>0</v>
      </c>
    </row>
    <row r="165" spans="1:21">
      <c r="A165" s="1314" t="str">
        <f>ORG!$S$1</f>
        <v>Apr 21</v>
      </c>
      <c r="B165" s="1311" t="str">
        <f>ORG!$M$1</f>
        <v>Organisation</v>
      </c>
      <c r="C165" s="1311" t="str">
        <f>CONCATENATE(ORG!$AP$3," - ",ORG!$AQ$9)</f>
        <v>Table A1 - Underlying Position - Section A - By Spend Area</v>
      </c>
      <c r="D165" s="1311">
        <f>ORG!AP12</f>
        <v>2</v>
      </c>
      <c r="E165" s="1311" t="str">
        <f>ORG!$AR$9</f>
        <v>Underlying Position b/f</v>
      </c>
      <c r="F165" s="1311" t="str">
        <f>ORG!AQ12</f>
        <v xml:space="preserve">Pay - Medical &amp; Dental </v>
      </c>
      <c r="S165" s="1574">
        <f>ORG!AR12</f>
        <v>0</v>
      </c>
      <c r="U165" s="1311">
        <f t="shared" si="5"/>
        <v>0</v>
      </c>
    </row>
    <row r="166" spans="1:21">
      <c r="A166" s="1314" t="str">
        <f>ORG!$S$1</f>
        <v>Apr 21</v>
      </c>
      <c r="B166" s="1311" t="str">
        <f>ORG!$M$1</f>
        <v>Organisation</v>
      </c>
      <c r="C166" s="1311" t="str">
        <f>CONCATENATE(ORG!$AP$3," - ",ORG!$AQ$9)</f>
        <v>Table A1 - Underlying Position - Section A - By Spend Area</v>
      </c>
      <c r="D166" s="1311">
        <f>ORG!AP13</f>
        <v>3</v>
      </c>
      <c r="E166" s="1311" t="str">
        <f>ORG!$AR$9</f>
        <v>Underlying Position b/f</v>
      </c>
      <c r="F166" s="1311" t="str">
        <f>ORG!AQ13</f>
        <v xml:space="preserve">Pay - Nursing &amp; Midwifery Registered </v>
      </c>
      <c r="S166" s="1574">
        <f>ORG!AR13</f>
        <v>0</v>
      </c>
      <c r="U166" s="1311">
        <f t="shared" si="5"/>
        <v>0</v>
      </c>
    </row>
    <row r="167" spans="1:21">
      <c r="A167" s="1314" t="str">
        <f>ORG!$S$1</f>
        <v>Apr 21</v>
      </c>
      <c r="B167" s="1311" t="str">
        <f>ORG!$M$1</f>
        <v>Organisation</v>
      </c>
      <c r="C167" s="1311" t="str">
        <f>CONCATENATE(ORG!$AP$3," - ",ORG!$AQ$9)</f>
        <v>Table A1 - Underlying Position - Section A - By Spend Area</v>
      </c>
      <c r="D167" s="1311">
        <f>ORG!AP14</f>
        <v>4</v>
      </c>
      <c r="E167" s="1311" t="str">
        <f>ORG!$AR$9</f>
        <v>Underlying Position b/f</v>
      </c>
      <c r="F167" s="1311" t="str">
        <f>ORG!AQ14</f>
        <v>Pay - Prof Scientific &amp; Technical</v>
      </c>
      <c r="S167" s="1574">
        <f>ORG!AR14</f>
        <v>0</v>
      </c>
      <c r="U167" s="1311">
        <f t="shared" si="5"/>
        <v>0</v>
      </c>
    </row>
    <row r="168" spans="1:21">
      <c r="A168" s="1314" t="str">
        <f>ORG!$S$1</f>
        <v>Apr 21</v>
      </c>
      <c r="B168" s="1311" t="str">
        <f>ORG!$M$1</f>
        <v>Organisation</v>
      </c>
      <c r="C168" s="1311" t="str">
        <f>CONCATENATE(ORG!$AP$3," - ",ORG!$AQ$9)</f>
        <v>Table A1 - Underlying Position - Section A - By Spend Area</v>
      </c>
      <c r="D168" s="1311">
        <f>ORG!AP15</f>
        <v>5</v>
      </c>
      <c r="E168" s="1311" t="str">
        <f>ORG!$AR$9</f>
        <v>Underlying Position b/f</v>
      </c>
      <c r="F168" s="1311" t="str">
        <f>ORG!AQ15</f>
        <v xml:space="preserve">Pay - Additional Clinical Services </v>
      </c>
      <c r="S168" s="1574">
        <f>ORG!AR15</f>
        <v>0</v>
      </c>
      <c r="U168" s="1311">
        <f t="shared" si="5"/>
        <v>0</v>
      </c>
    </row>
    <row r="169" spans="1:21">
      <c r="A169" s="1314" t="str">
        <f>ORG!$S$1</f>
        <v>Apr 21</v>
      </c>
      <c r="B169" s="1311" t="str">
        <f>ORG!$M$1</f>
        <v>Organisation</v>
      </c>
      <c r="C169" s="1311" t="str">
        <f>CONCATENATE(ORG!$AP$3," - ",ORG!$AQ$9)</f>
        <v>Table A1 - Underlying Position - Section A - By Spend Area</v>
      </c>
      <c r="D169" s="1311">
        <f>ORG!AP16</f>
        <v>6</v>
      </c>
      <c r="E169" s="1311" t="str">
        <f>ORG!$AR$9</f>
        <v>Underlying Position b/f</v>
      </c>
      <c r="F169" s="1311" t="str">
        <f>ORG!AQ16</f>
        <v>Pay - Allied Health Professionals</v>
      </c>
      <c r="S169" s="1574">
        <f>ORG!AR16</f>
        <v>0</v>
      </c>
      <c r="U169" s="1311">
        <f t="shared" si="5"/>
        <v>0</v>
      </c>
    </row>
    <row r="170" spans="1:21">
      <c r="A170" s="1314" t="str">
        <f>ORG!$S$1</f>
        <v>Apr 21</v>
      </c>
      <c r="B170" s="1311" t="str">
        <f>ORG!$M$1</f>
        <v>Organisation</v>
      </c>
      <c r="C170" s="1311" t="str">
        <f>CONCATENATE(ORG!$AP$3," - ",ORG!$AQ$9)</f>
        <v>Table A1 - Underlying Position - Section A - By Spend Area</v>
      </c>
      <c r="D170" s="1311">
        <f>ORG!AP17</f>
        <v>7</v>
      </c>
      <c r="E170" s="1311" t="str">
        <f>ORG!$AR$9</f>
        <v>Underlying Position b/f</v>
      </c>
      <c r="F170" s="1311" t="str">
        <f>ORG!AQ17</f>
        <v xml:space="preserve">Pay - Healthcare Scientists </v>
      </c>
      <c r="S170" s="1574">
        <f>ORG!AR17</f>
        <v>0</v>
      </c>
      <c r="U170" s="1311">
        <f t="shared" si="5"/>
        <v>0</v>
      </c>
    </row>
    <row r="171" spans="1:21">
      <c r="A171" s="1314" t="str">
        <f>ORG!$S$1</f>
        <v>Apr 21</v>
      </c>
      <c r="B171" s="1311" t="str">
        <f>ORG!$M$1</f>
        <v>Organisation</v>
      </c>
      <c r="C171" s="1311" t="str">
        <f>CONCATENATE(ORG!$AP$3," - ",ORG!$AQ$9)</f>
        <v>Table A1 - Underlying Position - Section A - By Spend Area</v>
      </c>
      <c r="D171" s="1311">
        <f>ORG!AP18</f>
        <v>8</v>
      </c>
      <c r="E171" s="1311" t="str">
        <f>ORG!$AR$9</f>
        <v>Underlying Position b/f</v>
      </c>
      <c r="F171" s="1311" t="str">
        <f>ORG!AQ18</f>
        <v xml:space="preserve">Pay - Estates &amp; Ancillary </v>
      </c>
      <c r="S171" s="1574">
        <f>ORG!AR18</f>
        <v>0</v>
      </c>
      <c r="U171" s="1311">
        <f t="shared" si="5"/>
        <v>0</v>
      </c>
    </row>
    <row r="172" spans="1:21">
      <c r="A172" s="1314" t="str">
        <f>ORG!$S$1</f>
        <v>Apr 21</v>
      </c>
      <c r="B172" s="1311" t="str">
        <f>ORG!$M$1</f>
        <v>Organisation</v>
      </c>
      <c r="C172" s="1311" t="str">
        <f>CONCATENATE(ORG!$AP$3," - ",ORG!$AQ$9)</f>
        <v>Table A1 - Underlying Position - Section A - By Spend Area</v>
      </c>
      <c r="D172" s="1311">
        <f>ORG!AP19</f>
        <v>9</v>
      </c>
      <c r="E172" s="1311" t="str">
        <f>ORG!$AR$9</f>
        <v>Underlying Position b/f</v>
      </c>
      <c r="F172" s="1311" t="str">
        <f>ORG!AQ19</f>
        <v xml:space="preserve">Pay - Students </v>
      </c>
      <c r="S172" s="1574">
        <f>ORG!AR19</f>
        <v>0</v>
      </c>
      <c r="U172" s="1311">
        <f t="shared" si="5"/>
        <v>0</v>
      </c>
    </row>
    <row r="173" spans="1:21">
      <c r="A173" s="1314" t="str">
        <f>ORG!$S$1</f>
        <v>Apr 21</v>
      </c>
      <c r="B173" s="1311" t="str">
        <f>ORG!$M$1</f>
        <v>Organisation</v>
      </c>
      <c r="C173" s="1311" t="str">
        <f>CONCATENATE(ORG!$AP$3," - ",ORG!$AQ$9)</f>
        <v>Table A1 - Underlying Position - Section A - By Spend Area</v>
      </c>
      <c r="D173" s="1311">
        <f>ORG!AP20</f>
        <v>10</v>
      </c>
      <c r="E173" s="1311" t="str">
        <f>ORG!$AR$9</f>
        <v>Underlying Position b/f</v>
      </c>
      <c r="F173" s="1311" t="str">
        <f>ORG!AQ20</f>
        <v>Non Pay - Supplies and services - clinical</v>
      </c>
      <c r="S173" s="1574">
        <f>ORG!AR20</f>
        <v>0</v>
      </c>
      <c r="U173" s="1311">
        <f t="shared" si="5"/>
        <v>0</v>
      </c>
    </row>
    <row r="174" spans="1:21">
      <c r="A174" s="1314" t="str">
        <f>ORG!$S$1</f>
        <v>Apr 21</v>
      </c>
      <c r="B174" s="1311" t="str">
        <f>ORG!$M$1</f>
        <v>Organisation</v>
      </c>
      <c r="C174" s="1311" t="str">
        <f>CONCATENATE(ORG!$AP$3," - ",ORG!$AQ$9)</f>
        <v>Table A1 - Underlying Position - Section A - By Spend Area</v>
      </c>
      <c r="D174" s="1311">
        <f>ORG!AP21</f>
        <v>11</v>
      </c>
      <c r="E174" s="1311" t="str">
        <f>ORG!$AR$9</f>
        <v>Underlying Position b/f</v>
      </c>
      <c r="F174" s="1311" t="str">
        <f>ORG!AQ21</f>
        <v>Non Pay - Supplies and services - general</v>
      </c>
      <c r="S174" s="1574">
        <f>ORG!AR21</f>
        <v>0</v>
      </c>
      <c r="U174" s="1311">
        <f t="shared" si="5"/>
        <v>0</v>
      </c>
    </row>
    <row r="175" spans="1:21">
      <c r="A175" s="1314" t="str">
        <f>ORG!$S$1</f>
        <v>Apr 21</v>
      </c>
      <c r="B175" s="1311" t="str">
        <f>ORG!$M$1</f>
        <v>Organisation</v>
      </c>
      <c r="C175" s="1311" t="str">
        <f>CONCATENATE(ORG!$AP$3," - ",ORG!$AQ$9)</f>
        <v>Table A1 - Underlying Position - Section A - By Spend Area</v>
      </c>
      <c r="D175" s="1311">
        <f>ORG!AP22</f>
        <v>12</v>
      </c>
      <c r="E175" s="1311" t="str">
        <f>ORG!$AR$9</f>
        <v>Underlying Position b/f</v>
      </c>
      <c r="F175" s="1311" t="str">
        <f>ORG!AQ22</f>
        <v>Non Pay - Consultancy Services</v>
      </c>
      <c r="S175" s="1574">
        <f>ORG!AR22</f>
        <v>0</v>
      </c>
      <c r="U175" s="1311">
        <f t="shared" si="5"/>
        <v>0</v>
      </c>
    </row>
    <row r="176" spans="1:21">
      <c r="A176" s="1314" t="str">
        <f>ORG!$S$1</f>
        <v>Apr 21</v>
      </c>
      <c r="B176" s="1311" t="str">
        <f>ORG!$M$1</f>
        <v>Organisation</v>
      </c>
      <c r="C176" s="1311" t="str">
        <f>CONCATENATE(ORG!$AP$3," - ",ORG!$AQ$9)</f>
        <v>Table A1 - Underlying Position - Section A - By Spend Area</v>
      </c>
      <c r="D176" s="1311">
        <f>ORG!AP23</f>
        <v>13</v>
      </c>
      <c r="E176" s="1311" t="str">
        <f>ORG!$AR$9</f>
        <v>Underlying Position b/f</v>
      </c>
      <c r="F176" s="1311" t="str">
        <f>ORG!AQ23</f>
        <v>Non Pay - Establishment</v>
      </c>
      <c r="S176" s="1574">
        <f>ORG!AR23</f>
        <v>0</v>
      </c>
      <c r="U176" s="1311">
        <f t="shared" si="5"/>
        <v>0</v>
      </c>
    </row>
    <row r="177" spans="1:21">
      <c r="A177" s="1314" t="str">
        <f>ORG!$S$1</f>
        <v>Apr 21</v>
      </c>
      <c r="B177" s="1311" t="str">
        <f>ORG!$M$1</f>
        <v>Organisation</v>
      </c>
      <c r="C177" s="1311" t="str">
        <f>CONCATENATE(ORG!$AP$3," - ",ORG!$AQ$9)</f>
        <v>Table A1 - Underlying Position - Section A - By Spend Area</v>
      </c>
      <c r="D177" s="1311">
        <f>ORG!AP24</f>
        <v>14</v>
      </c>
      <c r="E177" s="1311" t="str">
        <f>ORG!$AR$9</f>
        <v>Underlying Position b/f</v>
      </c>
      <c r="F177" s="1311" t="str">
        <f>ORG!AQ24</f>
        <v>Non Pay - Transport</v>
      </c>
      <c r="S177" s="1574">
        <f>ORG!AR24</f>
        <v>0</v>
      </c>
      <c r="U177" s="1311">
        <f t="shared" si="5"/>
        <v>0</v>
      </c>
    </row>
    <row r="178" spans="1:21">
      <c r="A178" s="1314" t="str">
        <f>ORG!$S$1</f>
        <v>Apr 21</v>
      </c>
      <c r="B178" s="1311" t="str">
        <f>ORG!$M$1</f>
        <v>Organisation</v>
      </c>
      <c r="C178" s="1311" t="str">
        <f>CONCATENATE(ORG!$AP$3," - ",ORG!$AQ$9)</f>
        <v>Table A1 - Underlying Position - Section A - By Spend Area</v>
      </c>
      <c r="D178" s="1311">
        <f>ORG!AP25</f>
        <v>15</v>
      </c>
      <c r="E178" s="1311" t="str">
        <f>ORG!$AR$9</f>
        <v>Underlying Position b/f</v>
      </c>
      <c r="F178" s="1311" t="str">
        <f>ORG!AQ25</f>
        <v>Non Pay - Premises</v>
      </c>
      <c r="S178" s="1574">
        <f>ORG!AR25</f>
        <v>0</v>
      </c>
      <c r="U178" s="1311">
        <f t="shared" si="5"/>
        <v>0</v>
      </c>
    </row>
    <row r="179" spans="1:21">
      <c r="A179" s="1314" t="str">
        <f>ORG!$S$1</f>
        <v>Apr 21</v>
      </c>
      <c r="B179" s="1311" t="str">
        <f>ORG!$M$1</f>
        <v>Organisation</v>
      </c>
      <c r="C179" s="1311" t="str">
        <f>CONCATENATE(ORG!$AP$3," - ",ORG!$AQ$9)</f>
        <v>Table A1 - Underlying Position - Section A - By Spend Area</v>
      </c>
      <c r="D179" s="1311">
        <f>ORG!AP26</f>
        <v>16</v>
      </c>
      <c r="E179" s="1311" t="str">
        <f>ORG!$AR$9</f>
        <v>Underlying Position b/f</v>
      </c>
      <c r="F179" s="1311" t="str">
        <f>ORG!AQ26</f>
        <v>Non Pay - External Contractors</v>
      </c>
      <c r="S179" s="1574">
        <f>ORG!AR26</f>
        <v>0</v>
      </c>
      <c r="U179" s="1311">
        <f t="shared" si="5"/>
        <v>0</v>
      </c>
    </row>
    <row r="180" spans="1:21">
      <c r="A180" s="1314" t="str">
        <f>ORG!$S$1</f>
        <v>Apr 21</v>
      </c>
      <c r="B180" s="1311" t="str">
        <f>ORG!$M$1</f>
        <v>Organisation</v>
      </c>
      <c r="C180" s="1311" t="str">
        <f>CONCATENATE(ORG!$AP$3," - ",ORG!$AQ$9)</f>
        <v>Table A1 - Underlying Position - Section A - By Spend Area</v>
      </c>
      <c r="D180" s="1311">
        <f>ORG!AP27</f>
        <v>17</v>
      </c>
      <c r="E180" s="1311" t="str">
        <f>ORG!$AR$9</f>
        <v>Underlying Position b/f</v>
      </c>
      <c r="F180" s="1311" t="str">
        <f>ORG!AQ27</f>
        <v>Health Care Provided by other Orgs – Welsh LHBs</v>
      </c>
      <c r="S180" s="1574">
        <f>ORG!AR27</f>
        <v>0</v>
      </c>
      <c r="U180" s="1311">
        <f t="shared" si="5"/>
        <v>0</v>
      </c>
    </row>
    <row r="181" spans="1:21">
      <c r="A181" s="1314" t="str">
        <f>ORG!$S$1</f>
        <v>Apr 21</v>
      </c>
      <c r="B181" s="1311" t="str">
        <f>ORG!$M$1</f>
        <v>Organisation</v>
      </c>
      <c r="C181" s="1311" t="str">
        <f>CONCATENATE(ORG!$AP$3," - ",ORG!$AQ$9)</f>
        <v>Table A1 - Underlying Position - Section A - By Spend Area</v>
      </c>
      <c r="D181" s="1311">
        <f>ORG!AP28</f>
        <v>18</v>
      </c>
      <c r="E181" s="1311" t="str">
        <f>ORG!$AR$9</f>
        <v>Underlying Position b/f</v>
      </c>
      <c r="F181" s="1311" t="str">
        <f>ORG!AQ28</f>
        <v>Health Care Provided by other Orgs – Welsh Trusts</v>
      </c>
      <c r="S181" s="1574">
        <f>ORG!AR28</f>
        <v>0</v>
      </c>
      <c r="U181" s="1311">
        <f t="shared" si="5"/>
        <v>0</v>
      </c>
    </row>
    <row r="182" spans="1:21">
      <c r="A182" s="1314" t="str">
        <f>ORG!$S$1</f>
        <v>Apr 21</v>
      </c>
      <c r="B182" s="1311" t="str">
        <f>ORG!$M$1</f>
        <v>Organisation</v>
      </c>
      <c r="C182" s="1311" t="str">
        <f>CONCATENATE(ORG!$AP$3," - ",ORG!$AQ$9)</f>
        <v>Table A1 - Underlying Position - Section A - By Spend Area</v>
      </c>
      <c r="D182" s="1311">
        <f>ORG!AP29</f>
        <v>19</v>
      </c>
      <c r="E182" s="1311" t="str">
        <f>ORG!$AR$9</f>
        <v>Underlying Position b/f</v>
      </c>
      <c r="F182" s="1311" t="str">
        <f>ORG!AQ29</f>
        <v>Health Care Provided by other Orgs – WHSSC</v>
      </c>
      <c r="S182" s="1574">
        <f>ORG!AR29</f>
        <v>0</v>
      </c>
      <c r="U182" s="1311">
        <f t="shared" si="5"/>
        <v>0</v>
      </c>
    </row>
    <row r="183" spans="1:21">
      <c r="A183" s="1314" t="str">
        <f>ORG!$S$1</f>
        <v>Apr 21</v>
      </c>
      <c r="B183" s="1311" t="str">
        <f>ORG!$M$1</f>
        <v>Organisation</v>
      </c>
      <c r="C183" s="1311" t="str">
        <f>CONCATENATE(ORG!$AP$3," - ",ORG!$AQ$9)</f>
        <v>Table A1 - Underlying Position - Section A - By Spend Area</v>
      </c>
      <c r="D183" s="1311">
        <f>ORG!AP30</f>
        <v>20</v>
      </c>
      <c r="E183" s="1311" t="str">
        <f>ORG!$AR$9</f>
        <v>Underlying Position b/f</v>
      </c>
      <c r="F183" s="1311" t="str">
        <f>ORG!AQ30</f>
        <v xml:space="preserve">Health Care Provided by other Orgs – English </v>
      </c>
      <c r="S183" s="1574">
        <f>ORG!AR30</f>
        <v>0</v>
      </c>
      <c r="U183" s="1311">
        <f t="shared" si="5"/>
        <v>0</v>
      </c>
    </row>
    <row r="184" spans="1:21">
      <c r="A184" s="1314" t="str">
        <f>ORG!$S$1</f>
        <v>Apr 21</v>
      </c>
      <c r="B184" s="1311" t="str">
        <f>ORG!$M$1</f>
        <v>Organisation</v>
      </c>
      <c r="C184" s="1311" t="str">
        <f>CONCATENATE(ORG!$AP$3," - ",ORG!$AQ$9)</f>
        <v>Table A1 - Underlying Position - Section A - By Spend Area</v>
      </c>
      <c r="D184" s="1311">
        <f>ORG!AP31</f>
        <v>21</v>
      </c>
      <c r="E184" s="1311" t="str">
        <f>ORG!$AR$9</f>
        <v>Underlying Position b/f</v>
      </c>
      <c r="F184" s="1311" t="str">
        <f>ORG!AQ31</f>
        <v>Health Care Provided by other Orgs – Private / Other</v>
      </c>
      <c r="S184" s="1574">
        <f>ORG!AR31</f>
        <v>0</v>
      </c>
      <c r="U184" s="1311">
        <f t="shared" si="5"/>
        <v>0</v>
      </c>
    </row>
    <row r="185" spans="1:21">
      <c r="A185" s="1314" t="str">
        <f>ORG!$S$1</f>
        <v>Apr 21</v>
      </c>
      <c r="B185" s="1311" t="str">
        <f>ORG!$M$1</f>
        <v>Organisation</v>
      </c>
      <c r="C185" s="1311" t="str">
        <f>CONCATENATE(ORG!$AP$3," - ",ORG!$AQ$9)</f>
        <v>Table A1 - Underlying Position - Section A - By Spend Area</v>
      </c>
      <c r="D185" s="1311">
        <f>ORG!AP32</f>
        <v>22</v>
      </c>
      <c r="E185" s="1311" t="str">
        <f>ORG!$AR$9</f>
        <v>Underlying Position b/f</v>
      </c>
      <c r="F185" s="1311" t="str">
        <f>ORG!AQ32</f>
        <v>Total</v>
      </c>
      <c r="S185" s="1574">
        <f>ORG!AR32</f>
        <v>0</v>
      </c>
      <c r="U185" s="1311">
        <f t="shared" si="5"/>
        <v>0</v>
      </c>
    </row>
    <row r="186" spans="1:21">
      <c r="A186" s="1314" t="str">
        <f>ORG!$S$1</f>
        <v>Apr 21</v>
      </c>
      <c r="B186" s="1311" t="str">
        <f>ORG!$M$1</f>
        <v>Organisation</v>
      </c>
      <c r="C186" s="1311" t="str">
        <f>CONCATENATE(ORG!$AP$3," - ",ORG!$AQ$9)</f>
        <v>Table A1 - Underlying Position - Section A - By Spend Area</v>
      </c>
      <c r="D186" s="1311">
        <f>ORG!AP11</f>
        <v>1</v>
      </c>
      <c r="E186" s="1311" t="str">
        <f>ORG!$AW$9</f>
        <v>Underlying Position c/f</v>
      </c>
      <c r="F186" s="1311" t="str">
        <f>ORG!AQ11</f>
        <v xml:space="preserve">Pay - Administrative, Clerical &amp; Board Members </v>
      </c>
      <c r="S186" s="1574">
        <f>ORG!AW11</f>
        <v>0</v>
      </c>
      <c r="U186" s="1311">
        <f t="shared" si="5"/>
        <v>0</v>
      </c>
    </row>
    <row r="187" spans="1:21">
      <c r="A187" s="1314" t="str">
        <f>ORG!$S$1</f>
        <v>Apr 21</v>
      </c>
      <c r="B187" s="1311" t="str">
        <f>ORG!$M$1</f>
        <v>Organisation</v>
      </c>
      <c r="C187" s="1311" t="str">
        <f>CONCATENATE(ORG!$AP$3," - ",ORG!$AQ$9)</f>
        <v>Table A1 - Underlying Position - Section A - By Spend Area</v>
      </c>
      <c r="D187" s="1311">
        <f>ORG!AP12</f>
        <v>2</v>
      </c>
      <c r="E187" s="1311" t="str">
        <f>ORG!$AW$9</f>
        <v>Underlying Position c/f</v>
      </c>
      <c r="F187" s="1311" t="str">
        <f>ORG!AQ12</f>
        <v xml:space="preserve">Pay - Medical &amp; Dental </v>
      </c>
      <c r="S187" s="1574">
        <f>ORG!AW12</f>
        <v>0</v>
      </c>
      <c r="U187" s="1311">
        <f t="shared" si="5"/>
        <v>0</v>
      </c>
    </row>
    <row r="188" spans="1:21">
      <c r="A188" s="1314" t="str">
        <f>ORG!$S$1</f>
        <v>Apr 21</v>
      </c>
      <c r="B188" s="1311" t="str">
        <f>ORG!$M$1</f>
        <v>Organisation</v>
      </c>
      <c r="C188" s="1311" t="str">
        <f>CONCATENATE(ORG!$AP$3," - ",ORG!$AQ$9)</f>
        <v>Table A1 - Underlying Position - Section A - By Spend Area</v>
      </c>
      <c r="D188" s="1311">
        <f>ORG!AP13</f>
        <v>3</v>
      </c>
      <c r="E188" s="1311" t="str">
        <f>ORG!$AW$9</f>
        <v>Underlying Position c/f</v>
      </c>
      <c r="F188" s="1311" t="str">
        <f>ORG!AQ13</f>
        <v xml:space="preserve">Pay - Nursing &amp; Midwifery Registered </v>
      </c>
      <c r="S188" s="1574">
        <f>ORG!AW13</f>
        <v>0</v>
      </c>
      <c r="U188" s="1311">
        <f t="shared" si="5"/>
        <v>0</v>
      </c>
    </row>
    <row r="189" spans="1:21">
      <c r="A189" s="1314" t="str">
        <f>ORG!$S$1</f>
        <v>Apr 21</v>
      </c>
      <c r="B189" s="1311" t="str">
        <f>ORG!$M$1</f>
        <v>Organisation</v>
      </c>
      <c r="C189" s="1311" t="str">
        <f>CONCATENATE(ORG!$AP$3," - ",ORG!$AQ$9)</f>
        <v>Table A1 - Underlying Position - Section A - By Spend Area</v>
      </c>
      <c r="D189" s="1311">
        <f>ORG!AP14</f>
        <v>4</v>
      </c>
      <c r="E189" s="1311" t="str">
        <f>ORG!$AW$9</f>
        <v>Underlying Position c/f</v>
      </c>
      <c r="F189" s="1311" t="str">
        <f>ORG!AQ14</f>
        <v>Pay - Prof Scientific &amp; Technical</v>
      </c>
      <c r="S189" s="1574">
        <f>ORG!AW14</f>
        <v>0</v>
      </c>
      <c r="U189" s="1311">
        <f t="shared" si="5"/>
        <v>0</v>
      </c>
    </row>
    <row r="190" spans="1:21">
      <c r="A190" s="1314" t="str">
        <f>ORG!$S$1</f>
        <v>Apr 21</v>
      </c>
      <c r="B190" s="1311" t="str">
        <f>ORG!$M$1</f>
        <v>Organisation</v>
      </c>
      <c r="C190" s="1311" t="str">
        <f>CONCATENATE(ORG!$AP$3," - ",ORG!$AQ$9)</f>
        <v>Table A1 - Underlying Position - Section A - By Spend Area</v>
      </c>
      <c r="D190" s="1311">
        <f>ORG!AP15</f>
        <v>5</v>
      </c>
      <c r="E190" s="1311" t="str">
        <f>ORG!$AW$9</f>
        <v>Underlying Position c/f</v>
      </c>
      <c r="F190" s="1311" t="str">
        <f>ORG!AQ15</f>
        <v xml:space="preserve">Pay - Additional Clinical Services </v>
      </c>
      <c r="S190" s="1574">
        <f>ORG!AW15</f>
        <v>0</v>
      </c>
      <c r="U190" s="1311">
        <f t="shared" si="5"/>
        <v>0</v>
      </c>
    </row>
    <row r="191" spans="1:21">
      <c r="A191" s="1314" t="str">
        <f>ORG!$S$1</f>
        <v>Apr 21</v>
      </c>
      <c r="B191" s="1311" t="str">
        <f>ORG!$M$1</f>
        <v>Organisation</v>
      </c>
      <c r="C191" s="1311" t="str">
        <f>CONCATENATE(ORG!$AP$3," - ",ORG!$AQ$9)</f>
        <v>Table A1 - Underlying Position - Section A - By Spend Area</v>
      </c>
      <c r="D191" s="1311">
        <f>ORG!AP16</f>
        <v>6</v>
      </c>
      <c r="E191" s="1311" t="str">
        <f>ORG!$AW$9</f>
        <v>Underlying Position c/f</v>
      </c>
      <c r="F191" s="1311" t="str">
        <f>ORG!AQ16</f>
        <v>Pay - Allied Health Professionals</v>
      </c>
      <c r="S191" s="1574">
        <f>ORG!AW16</f>
        <v>0</v>
      </c>
      <c r="U191" s="1311">
        <f t="shared" si="5"/>
        <v>0</v>
      </c>
    </row>
    <row r="192" spans="1:21">
      <c r="A192" s="1314" t="str">
        <f>ORG!$S$1</f>
        <v>Apr 21</v>
      </c>
      <c r="B192" s="1311" t="str">
        <f>ORG!$M$1</f>
        <v>Organisation</v>
      </c>
      <c r="C192" s="1311" t="str">
        <f>CONCATENATE(ORG!$AP$3," - ",ORG!$AQ$9)</f>
        <v>Table A1 - Underlying Position - Section A - By Spend Area</v>
      </c>
      <c r="D192" s="1311">
        <f>ORG!AP17</f>
        <v>7</v>
      </c>
      <c r="E192" s="1311" t="str">
        <f>ORG!$AW$9</f>
        <v>Underlying Position c/f</v>
      </c>
      <c r="F192" s="1311" t="str">
        <f>ORG!AQ17</f>
        <v xml:space="preserve">Pay - Healthcare Scientists </v>
      </c>
      <c r="S192" s="1574">
        <f>ORG!AW17</f>
        <v>0</v>
      </c>
      <c r="U192" s="1311">
        <f t="shared" si="5"/>
        <v>0</v>
      </c>
    </row>
    <row r="193" spans="1:21">
      <c r="A193" s="1314" t="str">
        <f>ORG!$S$1</f>
        <v>Apr 21</v>
      </c>
      <c r="B193" s="1311" t="str">
        <f>ORG!$M$1</f>
        <v>Organisation</v>
      </c>
      <c r="C193" s="1311" t="str">
        <f>CONCATENATE(ORG!$AP$3," - ",ORG!$AQ$9)</f>
        <v>Table A1 - Underlying Position - Section A - By Spend Area</v>
      </c>
      <c r="D193" s="1311">
        <f>ORG!AP18</f>
        <v>8</v>
      </c>
      <c r="E193" s="1311" t="str">
        <f>ORG!$AW$9</f>
        <v>Underlying Position c/f</v>
      </c>
      <c r="F193" s="1311" t="str">
        <f>ORG!AQ18</f>
        <v xml:space="preserve">Pay - Estates &amp; Ancillary </v>
      </c>
      <c r="S193" s="1574">
        <f>ORG!AW18</f>
        <v>0</v>
      </c>
      <c r="U193" s="1311">
        <f t="shared" si="5"/>
        <v>0</v>
      </c>
    </row>
    <row r="194" spans="1:21">
      <c r="A194" s="1314" t="str">
        <f>ORG!$S$1</f>
        <v>Apr 21</v>
      </c>
      <c r="B194" s="1311" t="str">
        <f>ORG!$M$1</f>
        <v>Organisation</v>
      </c>
      <c r="C194" s="1311" t="str">
        <f>CONCATENATE(ORG!$AP$3," - ",ORG!$AQ$9)</f>
        <v>Table A1 - Underlying Position - Section A - By Spend Area</v>
      </c>
      <c r="D194" s="1311">
        <f>ORG!AP19</f>
        <v>9</v>
      </c>
      <c r="E194" s="1311" t="str">
        <f>ORG!$AW$9</f>
        <v>Underlying Position c/f</v>
      </c>
      <c r="F194" s="1311" t="str">
        <f>ORG!AQ19</f>
        <v xml:space="preserve">Pay - Students </v>
      </c>
      <c r="S194" s="1574">
        <f>ORG!AW19</f>
        <v>0</v>
      </c>
      <c r="U194" s="1311">
        <f t="shared" si="5"/>
        <v>0</v>
      </c>
    </row>
    <row r="195" spans="1:21">
      <c r="A195" s="1314" t="str">
        <f>ORG!$S$1</f>
        <v>Apr 21</v>
      </c>
      <c r="B195" s="1311" t="str">
        <f>ORG!$M$1</f>
        <v>Organisation</v>
      </c>
      <c r="C195" s="1311" t="str">
        <f>CONCATENATE(ORG!$AP$3," - ",ORG!$AQ$9)</f>
        <v>Table A1 - Underlying Position - Section A - By Spend Area</v>
      </c>
      <c r="D195" s="1311">
        <f>ORG!AP20</f>
        <v>10</v>
      </c>
      <c r="E195" s="1311" t="str">
        <f>ORG!$AW$9</f>
        <v>Underlying Position c/f</v>
      </c>
      <c r="F195" s="1311" t="str">
        <f>ORG!AQ20</f>
        <v>Non Pay - Supplies and services - clinical</v>
      </c>
      <c r="S195" s="1574">
        <f>ORG!AW20</f>
        <v>0</v>
      </c>
      <c r="U195" s="1311">
        <f t="shared" si="5"/>
        <v>0</v>
      </c>
    </row>
    <row r="196" spans="1:21">
      <c r="A196" s="1314" t="str">
        <f>ORG!$S$1</f>
        <v>Apr 21</v>
      </c>
      <c r="B196" s="1311" t="str">
        <f>ORG!$M$1</f>
        <v>Organisation</v>
      </c>
      <c r="C196" s="1311" t="str">
        <f>CONCATENATE(ORG!$AP$3," - ",ORG!$AQ$9)</f>
        <v>Table A1 - Underlying Position - Section A - By Spend Area</v>
      </c>
      <c r="D196" s="1311">
        <f>ORG!AP21</f>
        <v>11</v>
      </c>
      <c r="E196" s="1311" t="str">
        <f>ORG!$AW$9</f>
        <v>Underlying Position c/f</v>
      </c>
      <c r="F196" s="1311" t="str">
        <f>ORG!AQ21</f>
        <v>Non Pay - Supplies and services - general</v>
      </c>
      <c r="S196" s="1574">
        <f>ORG!AW21</f>
        <v>0</v>
      </c>
      <c r="U196" s="1311">
        <f t="shared" ref="U196:U259" si="7">S196+T196</f>
        <v>0</v>
      </c>
    </row>
    <row r="197" spans="1:21">
      <c r="A197" s="1314" t="str">
        <f>ORG!$S$1</f>
        <v>Apr 21</v>
      </c>
      <c r="B197" s="1311" t="str">
        <f>ORG!$M$1</f>
        <v>Organisation</v>
      </c>
      <c r="C197" s="1311" t="str">
        <f>CONCATENATE(ORG!$AP$3," - ",ORG!$AQ$9)</f>
        <v>Table A1 - Underlying Position - Section A - By Spend Area</v>
      </c>
      <c r="D197" s="1311">
        <f>ORG!AP22</f>
        <v>12</v>
      </c>
      <c r="E197" s="1311" t="str">
        <f>ORG!$AW$9</f>
        <v>Underlying Position c/f</v>
      </c>
      <c r="F197" s="1311" t="str">
        <f>ORG!AQ22</f>
        <v>Non Pay - Consultancy Services</v>
      </c>
      <c r="S197" s="1574">
        <f>ORG!AW22</f>
        <v>0</v>
      </c>
      <c r="U197" s="1311">
        <f t="shared" si="7"/>
        <v>0</v>
      </c>
    </row>
    <row r="198" spans="1:21">
      <c r="A198" s="1314" t="str">
        <f>ORG!$S$1</f>
        <v>Apr 21</v>
      </c>
      <c r="B198" s="1311" t="str">
        <f>ORG!$M$1</f>
        <v>Organisation</v>
      </c>
      <c r="C198" s="1311" t="str">
        <f>CONCATENATE(ORG!$AP$3," - ",ORG!$AQ$9)</f>
        <v>Table A1 - Underlying Position - Section A - By Spend Area</v>
      </c>
      <c r="D198" s="1311">
        <f>ORG!AP23</f>
        <v>13</v>
      </c>
      <c r="E198" s="1311" t="str">
        <f>ORG!$AW$9</f>
        <v>Underlying Position c/f</v>
      </c>
      <c r="F198" s="1311" t="str">
        <f>ORG!AQ23</f>
        <v>Non Pay - Establishment</v>
      </c>
      <c r="S198" s="1574">
        <f>ORG!AW23</f>
        <v>0</v>
      </c>
      <c r="U198" s="1311">
        <f t="shared" si="7"/>
        <v>0</v>
      </c>
    </row>
    <row r="199" spans="1:21">
      <c r="A199" s="1314" t="str">
        <f>ORG!$S$1</f>
        <v>Apr 21</v>
      </c>
      <c r="B199" s="1311" t="str">
        <f>ORG!$M$1</f>
        <v>Organisation</v>
      </c>
      <c r="C199" s="1311" t="str">
        <f>CONCATENATE(ORG!$AP$3," - ",ORG!$AQ$9)</f>
        <v>Table A1 - Underlying Position - Section A - By Spend Area</v>
      </c>
      <c r="D199" s="1311">
        <f>ORG!AP24</f>
        <v>14</v>
      </c>
      <c r="E199" s="1311" t="str">
        <f>ORG!$AW$9</f>
        <v>Underlying Position c/f</v>
      </c>
      <c r="F199" s="1311" t="str">
        <f>ORG!AQ24</f>
        <v>Non Pay - Transport</v>
      </c>
      <c r="S199" s="1574">
        <f>ORG!AW24</f>
        <v>0</v>
      </c>
      <c r="U199" s="1311">
        <f t="shared" si="7"/>
        <v>0</v>
      </c>
    </row>
    <row r="200" spans="1:21">
      <c r="A200" s="1314" t="str">
        <f>ORG!$S$1</f>
        <v>Apr 21</v>
      </c>
      <c r="B200" s="1311" t="str">
        <f>ORG!$M$1</f>
        <v>Organisation</v>
      </c>
      <c r="C200" s="1311" t="str">
        <f>CONCATENATE(ORG!$AP$3," - ",ORG!$AQ$9)</f>
        <v>Table A1 - Underlying Position - Section A - By Spend Area</v>
      </c>
      <c r="D200" s="1311">
        <f>ORG!AP25</f>
        <v>15</v>
      </c>
      <c r="E200" s="1311" t="str">
        <f>ORG!$AW$9</f>
        <v>Underlying Position c/f</v>
      </c>
      <c r="F200" s="1311" t="str">
        <f>ORG!AQ25</f>
        <v>Non Pay - Premises</v>
      </c>
      <c r="S200" s="1574">
        <f>ORG!AW25</f>
        <v>0</v>
      </c>
      <c r="U200" s="1311">
        <f t="shared" si="7"/>
        <v>0</v>
      </c>
    </row>
    <row r="201" spans="1:21">
      <c r="A201" s="1314" t="str">
        <f>ORG!$S$1</f>
        <v>Apr 21</v>
      </c>
      <c r="B201" s="1311" t="str">
        <f>ORG!$M$1</f>
        <v>Organisation</v>
      </c>
      <c r="C201" s="1311" t="str">
        <f>CONCATENATE(ORG!$AP$3," - ",ORG!$AQ$9)</f>
        <v>Table A1 - Underlying Position - Section A - By Spend Area</v>
      </c>
      <c r="D201" s="1311">
        <f>ORG!AP26</f>
        <v>16</v>
      </c>
      <c r="E201" s="1311" t="str">
        <f>ORG!$AW$9</f>
        <v>Underlying Position c/f</v>
      </c>
      <c r="F201" s="1311" t="str">
        <f>ORG!AQ26</f>
        <v>Non Pay - External Contractors</v>
      </c>
      <c r="S201" s="1574">
        <f>ORG!AW26</f>
        <v>0</v>
      </c>
      <c r="U201" s="1311">
        <f t="shared" si="7"/>
        <v>0</v>
      </c>
    </row>
    <row r="202" spans="1:21">
      <c r="A202" s="1314" t="str">
        <f>ORG!$S$1</f>
        <v>Apr 21</v>
      </c>
      <c r="B202" s="1311" t="str">
        <f>ORG!$M$1</f>
        <v>Organisation</v>
      </c>
      <c r="C202" s="1311" t="str">
        <f>CONCATENATE(ORG!$AP$3," - ",ORG!$AQ$9)</f>
        <v>Table A1 - Underlying Position - Section A - By Spend Area</v>
      </c>
      <c r="D202" s="1311">
        <f>ORG!AP27</f>
        <v>17</v>
      </c>
      <c r="E202" s="1311" t="str">
        <f>ORG!$AW$9</f>
        <v>Underlying Position c/f</v>
      </c>
      <c r="F202" s="1311" t="str">
        <f>ORG!AQ27</f>
        <v>Health Care Provided by other Orgs – Welsh LHBs</v>
      </c>
      <c r="S202" s="1574">
        <f>ORG!AW27</f>
        <v>0</v>
      </c>
      <c r="U202" s="1311">
        <f t="shared" si="7"/>
        <v>0</v>
      </c>
    </row>
    <row r="203" spans="1:21">
      <c r="A203" s="1314" t="str">
        <f>ORG!$S$1</f>
        <v>Apr 21</v>
      </c>
      <c r="B203" s="1311" t="str">
        <f>ORG!$M$1</f>
        <v>Organisation</v>
      </c>
      <c r="C203" s="1311" t="str">
        <f>CONCATENATE(ORG!$AP$3," - ",ORG!$AQ$9)</f>
        <v>Table A1 - Underlying Position - Section A - By Spend Area</v>
      </c>
      <c r="D203" s="1311">
        <f>ORG!AP28</f>
        <v>18</v>
      </c>
      <c r="E203" s="1311" t="str">
        <f>ORG!$AW$9</f>
        <v>Underlying Position c/f</v>
      </c>
      <c r="F203" s="1311" t="str">
        <f>ORG!AQ28</f>
        <v>Health Care Provided by other Orgs – Welsh Trusts</v>
      </c>
      <c r="S203" s="1574">
        <f>ORG!AW28</f>
        <v>0</v>
      </c>
      <c r="U203" s="1311">
        <f t="shared" si="7"/>
        <v>0</v>
      </c>
    </row>
    <row r="204" spans="1:21">
      <c r="A204" s="1314" t="str">
        <f>ORG!$S$1</f>
        <v>Apr 21</v>
      </c>
      <c r="B204" s="1311" t="str">
        <f>ORG!$M$1</f>
        <v>Organisation</v>
      </c>
      <c r="C204" s="1311" t="str">
        <f>CONCATENATE(ORG!$AP$3," - ",ORG!$AQ$9)</f>
        <v>Table A1 - Underlying Position - Section A - By Spend Area</v>
      </c>
      <c r="D204" s="1311">
        <f>ORG!AP29</f>
        <v>19</v>
      </c>
      <c r="E204" s="1311" t="str">
        <f>ORG!$AW$9</f>
        <v>Underlying Position c/f</v>
      </c>
      <c r="F204" s="1311" t="str">
        <f>ORG!AQ29</f>
        <v>Health Care Provided by other Orgs – WHSSC</v>
      </c>
      <c r="S204" s="1574">
        <f>ORG!AW29</f>
        <v>0</v>
      </c>
      <c r="U204" s="1311">
        <f t="shared" si="7"/>
        <v>0</v>
      </c>
    </row>
    <row r="205" spans="1:21">
      <c r="A205" s="1314" t="str">
        <f>ORG!$S$1</f>
        <v>Apr 21</v>
      </c>
      <c r="B205" s="1311" t="str">
        <f>ORG!$M$1</f>
        <v>Organisation</v>
      </c>
      <c r="C205" s="1311" t="str">
        <f>CONCATENATE(ORG!$AP$3," - ",ORG!$AQ$9)</f>
        <v>Table A1 - Underlying Position - Section A - By Spend Area</v>
      </c>
      <c r="D205" s="1311">
        <f>ORG!AP30</f>
        <v>20</v>
      </c>
      <c r="E205" s="1311" t="str">
        <f>ORG!$AW$9</f>
        <v>Underlying Position c/f</v>
      </c>
      <c r="F205" s="1311" t="str">
        <f>ORG!AQ30</f>
        <v xml:space="preserve">Health Care Provided by other Orgs – English </v>
      </c>
      <c r="S205" s="1574">
        <f>ORG!AW30</f>
        <v>0</v>
      </c>
      <c r="U205" s="1311">
        <f t="shared" si="7"/>
        <v>0</v>
      </c>
    </row>
    <row r="206" spans="1:21">
      <c r="A206" s="1314" t="str">
        <f>ORG!$S$1</f>
        <v>Apr 21</v>
      </c>
      <c r="B206" s="1311" t="str">
        <f>ORG!$M$1</f>
        <v>Organisation</v>
      </c>
      <c r="C206" s="1311" t="str">
        <f>CONCATENATE(ORG!$AP$3," - ",ORG!$AQ$9)</f>
        <v>Table A1 - Underlying Position - Section A - By Spend Area</v>
      </c>
      <c r="D206" s="1311">
        <f>ORG!AP31</f>
        <v>21</v>
      </c>
      <c r="E206" s="1311" t="str">
        <f>ORG!$AW$9</f>
        <v>Underlying Position c/f</v>
      </c>
      <c r="F206" s="1311" t="str">
        <f>ORG!AQ31</f>
        <v>Health Care Provided by other Orgs – Private / Other</v>
      </c>
      <c r="S206" s="1574">
        <f>ORG!AW31</f>
        <v>0</v>
      </c>
      <c r="U206" s="1311">
        <f t="shared" si="7"/>
        <v>0</v>
      </c>
    </row>
    <row r="207" spans="1:21">
      <c r="A207" s="1314" t="str">
        <f>ORG!$S$1</f>
        <v>Apr 21</v>
      </c>
      <c r="B207" s="1311" t="str">
        <f>ORG!$M$1</f>
        <v>Organisation</v>
      </c>
      <c r="C207" s="1311" t="str">
        <f>CONCATENATE(ORG!$AP$3," - ",ORG!$AQ$9)</f>
        <v>Table A1 - Underlying Position - Section A - By Spend Area</v>
      </c>
      <c r="D207" s="1311">
        <f>ORG!AP32</f>
        <v>22</v>
      </c>
      <c r="E207" s="1311" t="str">
        <f>ORG!$AW$9</f>
        <v>Underlying Position c/f</v>
      </c>
      <c r="F207" s="1311" t="str">
        <f>ORG!AQ32</f>
        <v>Total</v>
      </c>
      <c r="S207" s="1574">
        <f>ORG!AW32</f>
        <v>0</v>
      </c>
      <c r="U207" s="1311">
        <f t="shared" si="7"/>
        <v>0</v>
      </c>
    </row>
    <row r="208" spans="1:21">
      <c r="A208" s="1314" t="str">
        <f>ORG!$S$1</f>
        <v>Apr 21</v>
      </c>
      <c r="B208" s="1311" t="str">
        <f>ORG!$M$1</f>
        <v>Organisation</v>
      </c>
      <c r="C208" s="1311" t="str">
        <f>CONCATENATE(ORG!$AP$3," - ",ORG!$AQ$37)</f>
        <v>Table A1 - Underlying Position - Section B - By Directorate</v>
      </c>
      <c r="D208" s="1311">
        <f>ORG!AP39</f>
        <v>1</v>
      </c>
      <c r="E208" s="1311" t="str">
        <f>ORG!$AR$37</f>
        <v>Underlying Position b/f</v>
      </c>
      <c r="F208" s="1311" t="str">
        <f>ORG!AQ39</f>
        <v>Primary Care</v>
      </c>
      <c r="S208" s="1574">
        <f>ORG!AR39</f>
        <v>0</v>
      </c>
      <c r="U208" s="1311">
        <f t="shared" si="7"/>
        <v>0</v>
      </c>
    </row>
    <row r="209" spans="1:21">
      <c r="A209" s="1314" t="str">
        <f>ORG!$S$1</f>
        <v>Apr 21</v>
      </c>
      <c r="B209" s="1311" t="str">
        <f>ORG!$M$1</f>
        <v>Organisation</v>
      </c>
      <c r="C209" s="1311" t="str">
        <f>CONCATENATE(ORG!$AP$3," - ",ORG!$AQ$37)</f>
        <v>Table A1 - Underlying Position - Section B - By Directorate</v>
      </c>
      <c r="D209" s="1311">
        <f>ORG!AP40</f>
        <v>2</v>
      </c>
      <c r="E209" s="1311" t="str">
        <f>ORG!$AR$37</f>
        <v>Underlying Position b/f</v>
      </c>
      <c r="F209" s="1311" t="str">
        <f>ORG!AQ40</f>
        <v>Mental Health</v>
      </c>
      <c r="S209" s="1574">
        <f>ORG!AR40</f>
        <v>0</v>
      </c>
      <c r="U209" s="1311">
        <f t="shared" si="7"/>
        <v>0</v>
      </c>
    </row>
    <row r="210" spans="1:21">
      <c r="A210" s="1314" t="str">
        <f>ORG!$S$1</f>
        <v>Apr 21</v>
      </c>
      <c r="B210" s="1311" t="str">
        <f>ORG!$M$1</f>
        <v>Organisation</v>
      </c>
      <c r="C210" s="1311" t="str">
        <f>CONCATENATE(ORG!$AP$3," - ",ORG!$AQ$37)</f>
        <v>Table A1 - Underlying Position - Section B - By Directorate</v>
      </c>
      <c r="D210" s="1311">
        <f>ORG!AP41</f>
        <v>3</v>
      </c>
      <c r="E210" s="1311" t="str">
        <f>ORG!$AR$37</f>
        <v>Underlying Position b/f</v>
      </c>
      <c r="F210" s="1311" t="str">
        <f>ORG!AQ41</f>
        <v>Continuing HealthCare</v>
      </c>
      <c r="S210" s="1574">
        <f>ORG!AR41</f>
        <v>0</v>
      </c>
      <c r="U210" s="1311">
        <f t="shared" si="7"/>
        <v>0</v>
      </c>
    </row>
    <row r="211" spans="1:21">
      <c r="A211" s="1314" t="str">
        <f>ORG!$S$1</f>
        <v>Apr 21</v>
      </c>
      <c r="B211" s="1311" t="str">
        <f>ORG!$M$1</f>
        <v>Organisation</v>
      </c>
      <c r="C211" s="1311" t="str">
        <f>CONCATENATE(ORG!$AP$3," - ",ORG!$AQ$37)</f>
        <v>Table A1 - Underlying Position - Section B - By Directorate</v>
      </c>
      <c r="D211" s="1311">
        <f>ORG!AP42</f>
        <v>4</v>
      </c>
      <c r="E211" s="1311" t="str">
        <f>ORG!$AR$37</f>
        <v>Underlying Position b/f</v>
      </c>
      <c r="F211" s="1311" t="str">
        <f>ORG!AQ42</f>
        <v>Commissioned Services</v>
      </c>
      <c r="S211" s="1574">
        <f>ORG!AR42</f>
        <v>0</v>
      </c>
      <c r="U211" s="1311">
        <f t="shared" si="7"/>
        <v>0</v>
      </c>
    </row>
    <row r="212" spans="1:21">
      <c r="A212" s="1314" t="str">
        <f>ORG!$S$1</f>
        <v>Apr 21</v>
      </c>
      <c r="B212" s="1311" t="str">
        <f>ORG!$M$1</f>
        <v>Organisation</v>
      </c>
      <c r="C212" s="1311" t="str">
        <f>CONCATENATE(ORG!$AP$3," - ",ORG!$AQ$37)</f>
        <v>Table A1 - Underlying Position - Section B - By Directorate</v>
      </c>
      <c r="D212" s="1311">
        <f>ORG!AP43</f>
        <v>5</v>
      </c>
      <c r="E212" s="1311" t="str">
        <f>ORG!$AR$37</f>
        <v>Underlying Position b/f</v>
      </c>
      <c r="F212" s="1311" t="str">
        <f>ORG!AQ43</f>
        <v xml:space="preserve">Scheduled Care </v>
      </c>
      <c r="S212" s="1574">
        <f>ORG!AR43</f>
        <v>0</v>
      </c>
      <c r="U212" s="1311">
        <f t="shared" si="7"/>
        <v>0</v>
      </c>
    </row>
    <row r="213" spans="1:21">
      <c r="A213" s="1314" t="str">
        <f>ORG!$S$1</f>
        <v>Apr 21</v>
      </c>
      <c r="B213" s="1311" t="str">
        <f>ORG!$M$1</f>
        <v>Organisation</v>
      </c>
      <c r="C213" s="1311" t="str">
        <f>CONCATENATE(ORG!$AP$3," - ",ORG!$AQ$37)</f>
        <v>Table A1 - Underlying Position - Section B - By Directorate</v>
      </c>
      <c r="D213" s="1311">
        <f>ORG!AP44</f>
        <v>6</v>
      </c>
      <c r="E213" s="1311" t="str">
        <f>ORG!$AR$37</f>
        <v>Underlying Position b/f</v>
      </c>
      <c r="F213" s="1311" t="str">
        <f>ORG!AQ44</f>
        <v>Unscheduled Care</v>
      </c>
      <c r="S213" s="1574">
        <f>ORG!AR44</f>
        <v>0</v>
      </c>
      <c r="U213" s="1311">
        <f t="shared" si="7"/>
        <v>0</v>
      </c>
    </row>
    <row r="214" spans="1:21">
      <c r="A214" s="1314" t="str">
        <f>ORG!$S$1</f>
        <v>Apr 21</v>
      </c>
      <c r="B214" s="1311" t="str">
        <f>ORG!$M$1</f>
        <v>Organisation</v>
      </c>
      <c r="C214" s="1311" t="str">
        <f>CONCATENATE(ORG!$AP$3," - ",ORG!$AQ$37)</f>
        <v>Table A1 - Underlying Position - Section B - By Directorate</v>
      </c>
      <c r="D214" s="1311">
        <f>ORG!AP45</f>
        <v>7</v>
      </c>
      <c r="E214" s="1311" t="str">
        <f>ORG!$AR$37</f>
        <v>Underlying Position b/f</v>
      </c>
      <c r="F214" s="1311" t="str">
        <f>ORG!AQ45</f>
        <v>Children &amp; Women's</v>
      </c>
      <c r="S214" s="1574">
        <f>ORG!AR45</f>
        <v>0</v>
      </c>
      <c r="U214" s="1311">
        <f t="shared" si="7"/>
        <v>0</v>
      </c>
    </row>
    <row r="215" spans="1:21">
      <c r="A215" s="1314" t="str">
        <f>ORG!$S$1</f>
        <v>Apr 21</v>
      </c>
      <c r="B215" s="1311" t="str">
        <f>ORG!$M$1</f>
        <v>Organisation</v>
      </c>
      <c r="C215" s="1311" t="str">
        <f>CONCATENATE(ORG!$AP$3," - ",ORG!$AQ$37)</f>
        <v>Table A1 - Underlying Position - Section B - By Directorate</v>
      </c>
      <c r="D215" s="1311">
        <f>ORG!AP46</f>
        <v>8</v>
      </c>
      <c r="E215" s="1311" t="str">
        <f>ORG!$AR$37</f>
        <v>Underlying Position b/f</v>
      </c>
      <c r="F215" s="1311" t="str">
        <f>ORG!AQ46</f>
        <v>Community Services</v>
      </c>
      <c r="S215" s="1574">
        <f>ORG!AR46</f>
        <v>0</v>
      </c>
      <c r="U215" s="1311">
        <f t="shared" si="7"/>
        <v>0</v>
      </c>
    </row>
    <row r="216" spans="1:21">
      <c r="A216" s="1314" t="str">
        <f>ORG!$S$1</f>
        <v>Apr 21</v>
      </c>
      <c r="B216" s="1311" t="str">
        <f>ORG!$M$1</f>
        <v>Organisation</v>
      </c>
      <c r="C216" s="1311" t="str">
        <f>CONCATENATE(ORG!$AP$3," - ",ORG!$AQ$37)</f>
        <v>Table A1 - Underlying Position - Section B - By Directorate</v>
      </c>
      <c r="D216" s="1311">
        <f>ORG!AP47</f>
        <v>9</v>
      </c>
      <c r="E216" s="1311" t="str">
        <f>ORG!$AR$37</f>
        <v>Underlying Position b/f</v>
      </c>
      <c r="F216" s="1311" t="str">
        <f>ORG!AQ47</f>
        <v>Specialised Services</v>
      </c>
      <c r="S216" s="1574">
        <f>ORG!AR47</f>
        <v>0</v>
      </c>
      <c r="U216" s="1311">
        <f t="shared" si="7"/>
        <v>0</v>
      </c>
    </row>
    <row r="217" spans="1:21">
      <c r="A217" s="1314" t="str">
        <f>ORG!$S$1</f>
        <v>Apr 21</v>
      </c>
      <c r="B217" s="1311" t="str">
        <f>ORG!$M$1</f>
        <v>Organisation</v>
      </c>
      <c r="C217" s="1311" t="str">
        <f>CONCATENATE(ORG!$AP$3," - ",ORG!$AQ$37)</f>
        <v>Table A1 - Underlying Position - Section B - By Directorate</v>
      </c>
      <c r="D217" s="1311">
        <f>ORG!AP48</f>
        <v>10</v>
      </c>
      <c r="E217" s="1311" t="str">
        <f>ORG!$AR$37</f>
        <v>Underlying Position b/f</v>
      </c>
      <c r="F217" s="1311" t="str">
        <f>ORG!AQ48</f>
        <v>Executive / Corporate Areas</v>
      </c>
      <c r="S217" s="1574">
        <f>ORG!AR48</f>
        <v>0</v>
      </c>
      <c r="U217" s="1311">
        <f t="shared" si="7"/>
        <v>0</v>
      </c>
    </row>
    <row r="218" spans="1:21">
      <c r="A218" s="1314" t="str">
        <f>ORG!$S$1</f>
        <v>Apr 21</v>
      </c>
      <c r="B218" s="1311" t="str">
        <f>ORG!$M$1</f>
        <v>Organisation</v>
      </c>
      <c r="C218" s="1311" t="str">
        <f>CONCATENATE(ORG!$AP$3," - ",ORG!$AQ$37)</f>
        <v>Table A1 - Underlying Position - Section B - By Directorate</v>
      </c>
      <c r="D218" s="1311">
        <f>ORG!AP49</f>
        <v>11</v>
      </c>
      <c r="E218" s="1311" t="str">
        <f>ORG!$AR$37</f>
        <v>Underlying Position b/f</v>
      </c>
      <c r="F218" s="1311" t="str">
        <f>ORG!AQ49</f>
        <v>Support Services (inc. Estates &amp; Facilities)</v>
      </c>
      <c r="S218" s="1574">
        <f>ORG!AR49</f>
        <v>0</v>
      </c>
      <c r="U218" s="1311">
        <f t="shared" si="7"/>
        <v>0</v>
      </c>
    </row>
    <row r="219" spans="1:21">
      <c r="A219" s="1314" t="str">
        <f>ORG!$S$1</f>
        <v>Apr 21</v>
      </c>
      <c r="B219" s="1311" t="str">
        <f>ORG!$M$1</f>
        <v>Organisation</v>
      </c>
      <c r="C219" s="1311" t="str">
        <f>CONCATENATE(ORG!$AP$3," - ",ORG!$AQ$37)</f>
        <v>Table A1 - Underlying Position - Section B - By Directorate</v>
      </c>
      <c r="D219" s="1311">
        <f>ORG!AP50</f>
        <v>12</v>
      </c>
      <c r="E219" s="1311" t="str">
        <f>ORG!$AR$37</f>
        <v>Underlying Position b/f</v>
      </c>
      <c r="F219" s="1311" t="str">
        <f>ORG!AQ50</f>
        <v>Total</v>
      </c>
      <c r="S219" s="1574">
        <f>ORG!AR50</f>
        <v>0</v>
      </c>
      <c r="U219" s="1311">
        <f t="shared" si="7"/>
        <v>0</v>
      </c>
    </row>
    <row r="220" spans="1:21">
      <c r="A220" s="1314" t="str">
        <f>ORG!$S$1</f>
        <v>Apr 21</v>
      </c>
      <c r="B220" s="1311" t="str">
        <f>ORG!$M$1</f>
        <v>Organisation</v>
      </c>
      <c r="C220" s="1311" t="str">
        <f>CONCATENATE(ORG!$AP$3," - ",ORG!$AQ$37)</f>
        <v>Table A1 - Underlying Position - Section B - By Directorate</v>
      </c>
      <c r="D220" s="1311">
        <f>ORG!AP39</f>
        <v>1</v>
      </c>
      <c r="E220" s="1311" t="str">
        <f>ORG!$AW$37</f>
        <v>Underlying Position c/f</v>
      </c>
      <c r="F220" s="1311" t="str">
        <f>ORG!AQ39</f>
        <v>Primary Care</v>
      </c>
      <c r="S220" s="1574">
        <f>ORG!AW39</f>
        <v>0</v>
      </c>
      <c r="U220" s="1311">
        <f t="shared" si="7"/>
        <v>0</v>
      </c>
    </row>
    <row r="221" spans="1:21">
      <c r="A221" s="1314" t="str">
        <f>ORG!$S$1</f>
        <v>Apr 21</v>
      </c>
      <c r="B221" s="1311" t="str">
        <f>ORG!$M$1</f>
        <v>Organisation</v>
      </c>
      <c r="C221" s="1311" t="str">
        <f>CONCATENATE(ORG!$AP$3," - ",ORG!$AQ$37)</f>
        <v>Table A1 - Underlying Position - Section B - By Directorate</v>
      </c>
      <c r="D221" s="1311">
        <f>ORG!AP40</f>
        <v>2</v>
      </c>
      <c r="E221" s="1311" t="str">
        <f>ORG!$AW$37</f>
        <v>Underlying Position c/f</v>
      </c>
      <c r="F221" s="1311" t="str">
        <f>ORG!AQ40</f>
        <v>Mental Health</v>
      </c>
      <c r="S221" s="1574">
        <f>ORG!AW40</f>
        <v>0</v>
      </c>
      <c r="U221" s="1311">
        <f t="shared" si="7"/>
        <v>0</v>
      </c>
    </row>
    <row r="222" spans="1:21">
      <c r="A222" s="1314" t="str">
        <f>ORG!$S$1</f>
        <v>Apr 21</v>
      </c>
      <c r="B222" s="1311" t="str">
        <f>ORG!$M$1</f>
        <v>Organisation</v>
      </c>
      <c r="C222" s="1311" t="str">
        <f>CONCATENATE(ORG!$AP$3," - ",ORG!$AQ$37)</f>
        <v>Table A1 - Underlying Position - Section B - By Directorate</v>
      </c>
      <c r="D222" s="1311">
        <f>ORG!AP41</f>
        <v>3</v>
      </c>
      <c r="E222" s="1311" t="str">
        <f>ORG!$AW$37</f>
        <v>Underlying Position c/f</v>
      </c>
      <c r="F222" s="1311" t="str">
        <f>ORG!AQ41</f>
        <v>Continuing HealthCare</v>
      </c>
      <c r="S222" s="1574">
        <f>ORG!AW41</f>
        <v>0</v>
      </c>
      <c r="U222" s="1311">
        <f t="shared" si="7"/>
        <v>0</v>
      </c>
    </row>
    <row r="223" spans="1:21">
      <c r="A223" s="1314" t="str">
        <f>ORG!$S$1</f>
        <v>Apr 21</v>
      </c>
      <c r="B223" s="1311" t="str">
        <f>ORG!$M$1</f>
        <v>Organisation</v>
      </c>
      <c r="C223" s="1311" t="str">
        <f>CONCATENATE(ORG!$AP$3," - ",ORG!$AQ$37)</f>
        <v>Table A1 - Underlying Position - Section B - By Directorate</v>
      </c>
      <c r="D223" s="1311">
        <f>ORG!AP42</f>
        <v>4</v>
      </c>
      <c r="E223" s="1311" t="str">
        <f>ORG!$AW$37</f>
        <v>Underlying Position c/f</v>
      </c>
      <c r="F223" s="1311" t="str">
        <f>ORG!AQ42</f>
        <v>Commissioned Services</v>
      </c>
      <c r="S223" s="1574">
        <f>ORG!AW42</f>
        <v>0</v>
      </c>
      <c r="U223" s="1311">
        <f t="shared" si="7"/>
        <v>0</v>
      </c>
    </row>
    <row r="224" spans="1:21">
      <c r="A224" s="1314" t="str">
        <f>ORG!$S$1</f>
        <v>Apr 21</v>
      </c>
      <c r="B224" s="1311" t="str">
        <f>ORG!$M$1</f>
        <v>Organisation</v>
      </c>
      <c r="C224" s="1311" t="str">
        <f>CONCATENATE(ORG!$AP$3," - ",ORG!$AQ$37)</f>
        <v>Table A1 - Underlying Position - Section B - By Directorate</v>
      </c>
      <c r="D224" s="1311">
        <f>ORG!AP43</f>
        <v>5</v>
      </c>
      <c r="E224" s="1311" t="str">
        <f>ORG!$AW$37</f>
        <v>Underlying Position c/f</v>
      </c>
      <c r="F224" s="1311" t="str">
        <f>ORG!AQ43</f>
        <v xml:space="preserve">Scheduled Care </v>
      </c>
      <c r="S224" s="1574">
        <f>ORG!AW43</f>
        <v>0</v>
      </c>
      <c r="U224" s="1311">
        <f t="shared" si="7"/>
        <v>0</v>
      </c>
    </row>
    <row r="225" spans="1:21">
      <c r="A225" s="1314" t="str">
        <f>ORG!$S$1</f>
        <v>Apr 21</v>
      </c>
      <c r="B225" s="1311" t="str">
        <f>ORG!$M$1</f>
        <v>Organisation</v>
      </c>
      <c r="C225" s="1311" t="str">
        <f>CONCATENATE(ORG!$AP$3," - ",ORG!$AQ$37)</f>
        <v>Table A1 - Underlying Position - Section B - By Directorate</v>
      </c>
      <c r="D225" s="1311">
        <f>ORG!AP44</f>
        <v>6</v>
      </c>
      <c r="E225" s="1311" t="str">
        <f>ORG!$AW$37</f>
        <v>Underlying Position c/f</v>
      </c>
      <c r="F225" s="1311" t="str">
        <f>ORG!AQ44</f>
        <v>Unscheduled Care</v>
      </c>
      <c r="S225" s="1574">
        <f>ORG!AW44</f>
        <v>0</v>
      </c>
      <c r="U225" s="1311">
        <f t="shared" si="7"/>
        <v>0</v>
      </c>
    </row>
    <row r="226" spans="1:21">
      <c r="A226" s="1314" t="str">
        <f>ORG!$S$1</f>
        <v>Apr 21</v>
      </c>
      <c r="B226" s="1311" t="str">
        <f>ORG!$M$1</f>
        <v>Organisation</v>
      </c>
      <c r="C226" s="1311" t="str">
        <f>CONCATENATE(ORG!$AP$3," - ",ORG!$AQ$37)</f>
        <v>Table A1 - Underlying Position - Section B - By Directorate</v>
      </c>
      <c r="D226" s="1311">
        <f>ORG!AP45</f>
        <v>7</v>
      </c>
      <c r="E226" s="1311" t="str">
        <f>ORG!$AW$37</f>
        <v>Underlying Position c/f</v>
      </c>
      <c r="F226" s="1311" t="str">
        <f>ORG!AQ45</f>
        <v>Children &amp; Women's</v>
      </c>
      <c r="S226" s="1574">
        <f>ORG!AW45</f>
        <v>0</v>
      </c>
      <c r="U226" s="1311">
        <f t="shared" si="7"/>
        <v>0</v>
      </c>
    </row>
    <row r="227" spans="1:21">
      <c r="A227" s="1314" t="str">
        <f>ORG!$S$1</f>
        <v>Apr 21</v>
      </c>
      <c r="B227" s="1311" t="str">
        <f>ORG!$M$1</f>
        <v>Organisation</v>
      </c>
      <c r="C227" s="1311" t="str">
        <f>CONCATENATE(ORG!$AP$3," - ",ORG!$AQ$37)</f>
        <v>Table A1 - Underlying Position - Section B - By Directorate</v>
      </c>
      <c r="D227" s="1311">
        <f>ORG!AP46</f>
        <v>8</v>
      </c>
      <c r="E227" s="1311" t="str">
        <f>ORG!$AW$37</f>
        <v>Underlying Position c/f</v>
      </c>
      <c r="F227" s="1311" t="str">
        <f>ORG!AQ46</f>
        <v>Community Services</v>
      </c>
      <c r="S227" s="1574">
        <f>ORG!AW46</f>
        <v>0</v>
      </c>
      <c r="U227" s="1311">
        <f t="shared" si="7"/>
        <v>0</v>
      </c>
    </row>
    <row r="228" spans="1:21">
      <c r="A228" s="1314" t="str">
        <f>ORG!$S$1</f>
        <v>Apr 21</v>
      </c>
      <c r="B228" s="1311" t="str">
        <f>ORG!$M$1</f>
        <v>Organisation</v>
      </c>
      <c r="C228" s="1311" t="str">
        <f>CONCATENATE(ORG!$AP$3," - ",ORG!$AQ$37)</f>
        <v>Table A1 - Underlying Position - Section B - By Directorate</v>
      </c>
      <c r="D228" s="1311">
        <f>ORG!AP47</f>
        <v>9</v>
      </c>
      <c r="E228" s="1311" t="str">
        <f>ORG!$AW$37</f>
        <v>Underlying Position c/f</v>
      </c>
      <c r="F228" s="1311" t="str">
        <f>ORG!AQ47</f>
        <v>Specialised Services</v>
      </c>
      <c r="S228" s="1574">
        <f>ORG!AW47</f>
        <v>0</v>
      </c>
      <c r="U228" s="1311">
        <f t="shared" si="7"/>
        <v>0</v>
      </c>
    </row>
    <row r="229" spans="1:21">
      <c r="A229" s="1314" t="str">
        <f>ORG!$S$1</f>
        <v>Apr 21</v>
      </c>
      <c r="B229" s="1311" t="str">
        <f>ORG!$M$1</f>
        <v>Organisation</v>
      </c>
      <c r="C229" s="1311" t="str">
        <f>CONCATENATE(ORG!$AP$3," - ",ORG!$AQ$37)</f>
        <v>Table A1 - Underlying Position - Section B - By Directorate</v>
      </c>
      <c r="D229" s="1311">
        <f>ORG!AP48</f>
        <v>10</v>
      </c>
      <c r="E229" s="1311" t="str">
        <f>ORG!$AW$37</f>
        <v>Underlying Position c/f</v>
      </c>
      <c r="F229" s="1311" t="str">
        <f>ORG!AQ48</f>
        <v>Executive / Corporate Areas</v>
      </c>
      <c r="S229" s="1574">
        <f>ORG!AW48</f>
        <v>0</v>
      </c>
      <c r="U229" s="1311">
        <f t="shared" si="7"/>
        <v>0</v>
      </c>
    </row>
    <row r="230" spans="1:21">
      <c r="A230" s="1314" t="str">
        <f>ORG!$S$1</f>
        <v>Apr 21</v>
      </c>
      <c r="B230" s="1311" t="str">
        <f>ORG!$M$1</f>
        <v>Organisation</v>
      </c>
      <c r="C230" s="1311" t="str">
        <f>CONCATENATE(ORG!$AP$3," - ",ORG!$AQ$37)</f>
        <v>Table A1 - Underlying Position - Section B - By Directorate</v>
      </c>
      <c r="D230" s="1311">
        <f>ORG!AP49</f>
        <v>11</v>
      </c>
      <c r="E230" s="1311" t="str">
        <f>ORG!$AW$37</f>
        <v>Underlying Position c/f</v>
      </c>
      <c r="F230" s="1311" t="str">
        <f>ORG!AQ49</f>
        <v>Support Services (inc. Estates &amp; Facilities)</v>
      </c>
      <c r="S230" s="1574">
        <f>ORG!AW49</f>
        <v>0</v>
      </c>
      <c r="U230" s="1311">
        <f t="shared" si="7"/>
        <v>0</v>
      </c>
    </row>
    <row r="231" spans="1:21">
      <c r="A231" s="1314" t="str">
        <f>ORG!$S$1</f>
        <v>Apr 21</v>
      </c>
      <c r="B231" s="1311" t="str">
        <f>ORG!$M$1</f>
        <v>Organisation</v>
      </c>
      <c r="C231" s="1311" t="str">
        <f>CONCATENATE(ORG!$AP$3," - ",ORG!$AQ$37)</f>
        <v>Table A1 - Underlying Position - Section B - By Directorate</v>
      </c>
      <c r="D231" s="1311">
        <f>ORG!AP50</f>
        <v>12</v>
      </c>
      <c r="E231" s="1311" t="str">
        <f>ORG!$AW$37</f>
        <v>Underlying Position c/f</v>
      </c>
      <c r="F231" s="1311" t="str">
        <f>ORG!AQ50</f>
        <v>Total</v>
      </c>
      <c r="S231" s="1574">
        <f>ORG!AW50</f>
        <v>0</v>
      </c>
      <c r="U231" s="1311">
        <f t="shared" si="7"/>
        <v>0</v>
      </c>
    </row>
    <row r="232" spans="1:21">
      <c r="A232" s="1314" t="str">
        <f>ORG!$S$1</f>
        <v>Apr 21</v>
      </c>
      <c r="B232" s="1311" t="str">
        <f>ORG!$M$1</f>
        <v>Organisation</v>
      </c>
      <c r="C232" s="1311" t="str">
        <f>ORG!$AZ$5</f>
        <v xml:space="preserve">Table A2 - Overview Of Key Risks &amp; Opportunities </v>
      </c>
      <c r="D232" s="1311">
        <f>ORG!AZ8</f>
        <v>1</v>
      </c>
      <c r="E232" s="1311">
        <f>ORG!BC8</f>
        <v>0</v>
      </c>
      <c r="F232" s="1311" t="str">
        <f>ORG!BA8</f>
        <v>Red Pipeline schemes (inc AG &amp; IG)</v>
      </c>
      <c r="S232" s="1574">
        <f>ORG!BB8</f>
        <v>0</v>
      </c>
      <c r="U232" s="1311">
        <f t="shared" si="7"/>
        <v>0</v>
      </c>
    </row>
    <row r="233" spans="1:21">
      <c r="A233" s="1314" t="str">
        <f>ORG!$S$1</f>
        <v>Apr 21</v>
      </c>
      <c r="B233" s="1311" t="str">
        <f>ORG!$M$1</f>
        <v>Organisation</v>
      </c>
      <c r="C233" s="1311" t="str">
        <f>ORG!$AZ$5</f>
        <v xml:space="preserve">Table A2 - Overview Of Key Risks &amp; Opportunities </v>
      </c>
      <c r="D233" s="1311">
        <f>ORG!AZ9</f>
        <v>2</v>
      </c>
      <c r="E233" s="1311">
        <f>ORG!BC9</f>
        <v>0</v>
      </c>
      <c r="F233" s="1311" t="str">
        <f>ORG!BA9</f>
        <v>Potential Cost Reduction</v>
      </c>
      <c r="S233" s="1574">
        <f>ORG!BB9</f>
        <v>0</v>
      </c>
      <c r="U233" s="1311">
        <f t="shared" si="7"/>
        <v>0</v>
      </c>
    </row>
    <row r="234" spans="1:21">
      <c r="A234" s="1314" t="str">
        <f>ORG!$S$1</f>
        <v>Apr 21</v>
      </c>
      <c r="B234" s="1311" t="str">
        <f>ORG!$M$1</f>
        <v>Organisation</v>
      </c>
      <c r="C234" s="1311" t="str">
        <f>ORG!$AZ$5</f>
        <v xml:space="preserve">Table A2 - Overview Of Key Risks &amp; Opportunities </v>
      </c>
      <c r="D234" s="1311">
        <f>ORG!AZ10</f>
        <v>3</v>
      </c>
      <c r="E234" s="1311">
        <f>ORG!BC10</f>
        <v>0</v>
      </c>
      <c r="F234" s="1311" t="str">
        <f>ORG!BA10</f>
        <v>Total Opportunities to achieve IMTP/AOP</v>
      </c>
      <c r="S234" s="1574">
        <f>ORG!BB10</f>
        <v>0</v>
      </c>
      <c r="U234" s="1311">
        <f t="shared" si="7"/>
        <v>0</v>
      </c>
    </row>
    <row r="235" spans="1:21">
      <c r="A235" s="1314" t="str">
        <f>ORG!$S$1</f>
        <v>Apr 21</v>
      </c>
      <c r="B235" s="1311" t="str">
        <f>ORG!$M$1</f>
        <v>Organisation</v>
      </c>
      <c r="C235" s="1311" t="str">
        <f>ORG!$AZ$5</f>
        <v xml:space="preserve">Table A2 - Overview Of Key Risks &amp; Opportunities </v>
      </c>
      <c r="D235" s="1311">
        <f>ORG!AZ11</f>
        <v>0</v>
      </c>
      <c r="E235" s="1311">
        <f>ORG!BC11</f>
        <v>0</v>
      </c>
      <c r="F235" s="1311" t="str">
        <f>ORG!BA11</f>
        <v>Risks (negative values)</v>
      </c>
      <c r="S235" s="1574">
        <f>ORG!BB11</f>
        <v>0</v>
      </c>
      <c r="U235" s="1311">
        <f t="shared" si="7"/>
        <v>0</v>
      </c>
    </row>
    <row r="236" spans="1:21">
      <c r="A236" s="1314" t="str">
        <f>ORG!$S$1</f>
        <v>Apr 21</v>
      </c>
      <c r="B236" s="1311" t="str">
        <f>ORG!$M$1</f>
        <v>Organisation</v>
      </c>
      <c r="C236" s="1311" t="str">
        <f>ORG!$AZ$5</f>
        <v xml:space="preserve">Table A2 - Overview Of Key Risks &amp; Opportunities </v>
      </c>
      <c r="D236" s="1311">
        <f>ORG!AZ12</f>
        <v>4</v>
      </c>
      <c r="E236" s="1311">
        <f>ORG!BC12</f>
        <v>0</v>
      </c>
      <c r="F236" s="1311" t="str">
        <f>ORG!BA12</f>
        <v>Under delivery of Amber Schemes included in Outturn via Tracker</v>
      </c>
      <c r="S236" s="1574" t="str">
        <f>ORG!BB12</f>
        <v/>
      </c>
      <c r="U236" s="1311" t="e">
        <f t="shared" si="7"/>
        <v>#VALUE!</v>
      </c>
    </row>
    <row r="237" spans="1:21">
      <c r="A237" s="1314" t="str">
        <f>ORG!$S$1</f>
        <v>Apr 21</v>
      </c>
      <c r="B237" s="1311" t="str">
        <f>ORG!$M$1</f>
        <v>Organisation</v>
      </c>
      <c r="C237" s="1311" t="str">
        <f>ORG!$AZ$5</f>
        <v xml:space="preserve">Table A2 - Overview Of Key Risks &amp; Opportunities </v>
      </c>
      <c r="D237" s="1311">
        <f>ORG!AZ13</f>
        <v>5</v>
      </c>
      <c r="E237" s="1311">
        <f>ORG!BC13</f>
        <v>0</v>
      </c>
      <c r="F237" s="1311" t="str">
        <f>ORG!BA13</f>
        <v>Continuing Healthcare</v>
      </c>
      <c r="S237" s="1574">
        <f>ORG!BB13</f>
        <v>0</v>
      </c>
      <c r="U237" s="1311">
        <f t="shared" si="7"/>
        <v>0</v>
      </c>
    </row>
    <row r="238" spans="1:21">
      <c r="A238" s="1314" t="str">
        <f>ORG!$S$1</f>
        <v>Apr 21</v>
      </c>
      <c r="B238" s="1311" t="str">
        <f>ORG!$M$1</f>
        <v>Organisation</v>
      </c>
      <c r="C238" s="1311" t="str">
        <f>ORG!$AZ$5</f>
        <v xml:space="preserve">Table A2 - Overview Of Key Risks &amp; Opportunities </v>
      </c>
      <c r="D238" s="1311">
        <f>ORG!AZ14</f>
        <v>6</v>
      </c>
      <c r="E238" s="1311">
        <f>ORG!BC14</f>
        <v>0</v>
      </c>
      <c r="F238" s="1311" t="str">
        <f>ORG!BA14</f>
        <v>Prescribing</v>
      </c>
      <c r="S238" s="1574">
        <f>ORG!BB14</f>
        <v>0</v>
      </c>
      <c r="U238" s="1311">
        <f t="shared" si="7"/>
        <v>0</v>
      </c>
    </row>
    <row r="239" spans="1:21">
      <c r="A239" s="1314" t="str">
        <f>ORG!$S$1</f>
        <v>Apr 21</v>
      </c>
      <c r="B239" s="1311" t="str">
        <f>ORG!$M$1</f>
        <v>Organisation</v>
      </c>
      <c r="C239" s="1311" t="str">
        <f>ORG!$AZ$5</f>
        <v xml:space="preserve">Table A2 - Overview Of Key Risks &amp; Opportunities </v>
      </c>
      <c r="D239" s="1311">
        <f>ORG!AZ15</f>
        <v>7</v>
      </c>
      <c r="E239" s="1311">
        <f>ORG!BC15</f>
        <v>0</v>
      </c>
      <c r="F239" s="1311" t="str">
        <f>ORG!BA15</f>
        <v>Pharmacy Contract</v>
      </c>
      <c r="S239" s="1574">
        <f>ORG!BB15</f>
        <v>0</v>
      </c>
      <c r="U239" s="1311">
        <f t="shared" si="7"/>
        <v>0</v>
      </c>
    </row>
    <row r="240" spans="1:21">
      <c r="A240" s="1314" t="str">
        <f>ORG!$S$1</f>
        <v>Apr 21</v>
      </c>
      <c r="B240" s="1311" t="str">
        <f>ORG!$M$1</f>
        <v>Organisation</v>
      </c>
      <c r="C240" s="1311" t="str">
        <f>ORG!$AZ$5</f>
        <v xml:space="preserve">Table A2 - Overview Of Key Risks &amp; Opportunities </v>
      </c>
      <c r="D240" s="1311">
        <f>ORG!AZ16</f>
        <v>8</v>
      </c>
      <c r="E240" s="1311">
        <f>ORG!BC16</f>
        <v>0</v>
      </c>
      <c r="F240" s="1312" t="str">
        <f>ORG!BA16</f>
        <v>WHSSC Performance</v>
      </c>
      <c r="S240" s="1574">
        <f>ORG!BB16</f>
        <v>0</v>
      </c>
      <c r="U240" s="1311">
        <f t="shared" si="7"/>
        <v>0</v>
      </c>
    </row>
    <row r="241" spans="1:21">
      <c r="A241" s="1314" t="str">
        <f>ORG!$S$1</f>
        <v>Apr 21</v>
      </c>
      <c r="B241" s="1311" t="str">
        <f>ORG!$M$1</f>
        <v>Organisation</v>
      </c>
      <c r="C241" s="1311" t="str">
        <f>ORG!$AZ$5</f>
        <v xml:space="preserve">Table A2 - Overview Of Key Risks &amp; Opportunities </v>
      </c>
      <c r="D241" s="1311">
        <f>ORG!AZ17</f>
        <v>9</v>
      </c>
      <c r="E241" s="1311">
        <f>ORG!BC17</f>
        <v>0</v>
      </c>
      <c r="F241" s="1312" t="str">
        <f>ORG!BA17</f>
        <v>Other Contract Performance</v>
      </c>
      <c r="S241" s="1574">
        <f>ORG!BB17</f>
        <v>0</v>
      </c>
      <c r="U241" s="1311">
        <f t="shared" si="7"/>
        <v>0</v>
      </c>
    </row>
    <row r="242" spans="1:21">
      <c r="A242" s="1314" t="str">
        <f>ORG!$S$1</f>
        <v>Apr 21</v>
      </c>
      <c r="B242" s="1311" t="str">
        <f>ORG!$M$1</f>
        <v>Organisation</v>
      </c>
      <c r="C242" s="1311" t="str">
        <f>ORG!$AZ$5</f>
        <v xml:space="preserve">Table A2 - Overview Of Key Risks &amp; Opportunities </v>
      </c>
      <c r="D242" s="1311">
        <f>ORG!AZ18</f>
        <v>10</v>
      </c>
      <c r="E242" s="1311">
        <f>ORG!BC18</f>
        <v>0</v>
      </c>
      <c r="F242" s="1312" t="str">
        <f>ORG!BA18</f>
        <v>GMS Ring Fenced Allocation Underspend Potential Claw back</v>
      </c>
      <c r="S242" s="1574">
        <f>ORG!BB18</f>
        <v>0</v>
      </c>
      <c r="U242" s="1311">
        <f t="shared" si="7"/>
        <v>0</v>
      </c>
    </row>
    <row r="243" spans="1:21">
      <c r="A243" s="1314" t="str">
        <f>ORG!$S$1</f>
        <v>Apr 21</v>
      </c>
      <c r="B243" s="1311" t="str">
        <f>ORG!$M$1</f>
        <v>Organisation</v>
      </c>
      <c r="C243" s="1311" t="str">
        <f>ORG!$AZ$5</f>
        <v xml:space="preserve">Table A2 - Overview Of Key Risks &amp; Opportunities </v>
      </c>
      <c r="D243" s="1311">
        <f>ORG!AZ19</f>
        <v>11</v>
      </c>
      <c r="E243" s="1311">
        <f>ORG!BC19</f>
        <v>0</v>
      </c>
      <c r="F243" s="1312" t="str">
        <f>ORG!BA19</f>
        <v>Dental Ring Fenced Allocation Underspend Potential Claw back</v>
      </c>
      <c r="S243" s="1574">
        <f>ORG!BB19</f>
        <v>0</v>
      </c>
      <c r="U243" s="1311">
        <f t="shared" si="7"/>
        <v>0</v>
      </c>
    </row>
    <row r="244" spans="1:21">
      <c r="A244" s="1314" t="str">
        <f>ORG!$S$1</f>
        <v>Apr 21</v>
      </c>
      <c r="B244" s="1311" t="str">
        <f>ORG!$M$1</f>
        <v>Organisation</v>
      </c>
      <c r="C244" s="1311" t="str">
        <f>ORG!$AZ$5</f>
        <v xml:space="preserve">Table A2 - Overview Of Key Risks &amp; Opportunities </v>
      </c>
      <c r="D244" s="1311">
        <f>ORG!AZ20</f>
        <v>12</v>
      </c>
      <c r="E244" s="1311">
        <f>ORG!BC20</f>
        <v>0</v>
      </c>
      <c r="F244" s="1312">
        <f>ORG!BA20</f>
        <v>0</v>
      </c>
      <c r="S244" s="1574">
        <f>ORG!BB20</f>
        <v>0</v>
      </c>
      <c r="U244" s="1311">
        <f t="shared" si="7"/>
        <v>0</v>
      </c>
    </row>
    <row r="245" spans="1:21">
      <c r="A245" s="1314" t="str">
        <f>ORG!$S$1</f>
        <v>Apr 21</v>
      </c>
      <c r="B245" s="1311" t="str">
        <f>ORG!$M$1</f>
        <v>Organisation</v>
      </c>
      <c r="C245" s="1311" t="str">
        <f>ORG!$AZ$5</f>
        <v xml:space="preserve">Table A2 - Overview Of Key Risks &amp; Opportunities </v>
      </c>
      <c r="D245" s="1311">
        <f>ORG!AZ21</f>
        <v>13</v>
      </c>
      <c r="E245" s="1311">
        <f>ORG!BC21</f>
        <v>0</v>
      </c>
      <c r="F245" s="1312">
        <f>ORG!BA21</f>
        <v>0</v>
      </c>
      <c r="S245" s="1574">
        <f>ORG!BB21</f>
        <v>0</v>
      </c>
      <c r="U245" s="1311">
        <f t="shared" si="7"/>
        <v>0</v>
      </c>
    </row>
    <row r="246" spans="1:21">
      <c r="A246" s="1314" t="str">
        <f>ORG!$S$1</f>
        <v>Apr 21</v>
      </c>
      <c r="B246" s="1311" t="str">
        <f>ORG!$M$1</f>
        <v>Organisation</v>
      </c>
      <c r="C246" s="1311" t="str">
        <f>ORG!$AZ$5</f>
        <v xml:space="preserve">Table A2 - Overview Of Key Risks &amp; Opportunities </v>
      </c>
      <c r="D246" s="1311">
        <f>ORG!AZ22</f>
        <v>14</v>
      </c>
      <c r="E246" s="1311">
        <f>ORG!BC22</f>
        <v>0</v>
      </c>
      <c r="F246" s="1312">
        <f>ORG!BA22</f>
        <v>0</v>
      </c>
      <c r="S246" s="1574">
        <f>ORG!BB22</f>
        <v>0</v>
      </c>
      <c r="U246" s="1311">
        <f t="shared" si="7"/>
        <v>0</v>
      </c>
    </row>
    <row r="247" spans="1:21">
      <c r="A247" s="1314" t="str">
        <f>ORG!$S$1</f>
        <v>Apr 21</v>
      </c>
      <c r="B247" s="1311" t="str">
        <f>ORG!$M$1</f>
        <v>Organisation</v>
      </c>
      <c r="C247" s="1311" t="str">
        <f>ORG!$AZ$5</f>
        <v xml:space="preserve">Table A2 - Overview Of Key Risks &amp; Opportunities </v>
      </c>
      <c r="D247" s="1311">
        <f>ORG!AZ23</f>
        <v>15</v>
      </c>
      <c r="E247" s="1311">
        <f>ORG!BC23</f>
        <v>0</v>
      </c>
      <c r="F247" s="1312">
        <f>ORG!BA23</f>
        <v>0</v>
      </c>
      <c r="S247" s="1574">
        <f>ORG!BB23</f>
        <v>0</v>
      </c>
      <c r="U247" s="1311">
        <f t="shared" si="7"/>
        <v>0</v>
      </c>
    </row>
    <row r="248" spans="1:21">
      <c r="A248" s="1314" t="str">
        <f>ORG!$S$1</f>
        <v>Apr 21</v>
      </c>
      <c r="B248" s="1311" t="str">
        <f>ORG!$M$1</f>
        <v>Organisation</v>
      </c>
      <c r="C248" s="1311" t="str">
        <f>ORG!$AZ$5</f>
        <v xml:space="preserve">Table A2 - Overview Of Key Risks &amp; Opportunities </v>
      </c>
      <c r="D248" s="1311">
        <f>ORG!AZ24</f>
        <v>16</v>
      </c>
      <c r="E248" s="1311">
        <f>ORG!BC24</f>
        <v>0</v>
      </c>
      <c r="F248" s="1312">
        <f>ORG!BA24</f>
        <v>0</v>
      </c>
      <c r="S248" s="1574">
        <f>ORG!BB24</f>
        <v>0</v>
      </c>
      <c r="U248" s="1311">
        <f t="shared" si="7"/>
        <v>0</v>
      </c>
    </row>
    <row r="249" spans="1:21">
      <c r="A249" s="1314" t="str">
        <f>ORG!$S$1</f>
        <v>Apr 21</v>
      </c>
      <c r="B249" s="1311" t="str">
        <f>ORG!$M$1</f>
        <v>Organisation</v>
      </c>
      <c r="C249" s="1311" t="str">
        <f>ORG!$AZ$5</f>
        <v xml:space="preserve">Table A2 - Overview Of Key Risks &amp; Opportunities </v>
      </c>
      <c r="D249" s="1311">
        <f>ORG!AZ25</f>
        <v>17</v>
      </c>
      <c r="E249" s="1311">
        <f>ORG!BC25</f>
        <v>0</v>
      </c>
      <c r="F249" s="1312">
        <f>ORG!BA25</f>
        <v>0</v>
      </c>
      <c r="S249" s="1574">
        <f>ORG!BB25</f>
        <v>0</v>
      </c>
      <c r="U249" s="1311">
        <f t="shared" si="7"/>
        <v>0</v>
      </c>
    </row>
    <row r="250" spans="1:21">
      <c r="A250" s="1314" t="str">
        <f>ORG!$S$1</f>
        <v>Apr 21</v>
      </c>
      <c r="B250" s="1311" t="str">
        <f>ORG!$M$1</f>
        <v>Organisation</v>
      </c>
      <c r="C250" s="1311" t="str">
        <f>ORG!$AZ$5</f>
        <v xml:space="preserve">Table A2 - Overview Of Key Risks &amp; Opportunities </v>
      </c>
      <c r="D250" s="1311">
        <f>ORG!AZ26</f>
        <v>18</v>
      </c>
      <c r="E250" s="1311">
        <f>ORG!BC26</f>
        <v>0</v>
      </c>
      <c r="F250" s="1312">
        <f>ORG!BA26</f>
        <v>0</v>
      </c>
      <c r="S250" s="1574">
        <f>ORG!BB26</f>
        <v>0</v>
      </c>
      <c r="U250" s="1311">
        <f t="shared" si="7"/>
        <v>0</v>
      </c>
    </row>
    <row r="251" spans="1:21">
      <c r="A251" s="1314" t="str">
        <f>ORG!$S$1</f>
        <v>Apr 21</v>
      </c>
      <c r="B251" s="1311" t="str">
        <f>ORG!$M$1</f>
        <v>Organisation</v>
      </c>
      <c r="C251" s="1311" t="str">
        <f>ORG!$AZ$5</f>
        <v xml:space="preserve">Table A2 - Overview Of Key Risks &amp; Opportunities </v>
      </c>
      <c r="D251" s="1311">
        <f>ORG!AZ27</f>
        <v>19</v>
      </c>
      <c r="E251" s="1311">
        <f>ORG!BC27</f>
        <v>0</v>
      </c>
      <c r="F251" s="1312">
        <f>ORG!BA27</f>
        <v>0</v>
      </c>
      <c r="S251" s="1574">
        <f>ORG!BB27</f>
        <v>0</v>
      </c>
      <c r="U251" s="1311">
        <f t="shared" si="7"/>
        <v>0</v>
      </c>
    </row>
    <row r="252" spans="1:21">
      <c r="A252" s="1314" t="str">
        <f>ORG!$S$1</f>
        <v>Apr 21</v>
      </c>
      <c r="B252" s="1311" t="str">
        <f>ORG!$M$1</f>
        <v>Organisation</v>
      </c>
      <c r="C252" s="1311" t="str">
        <f>ORG!$AZ$5</f>
        <v xml:space="preserve">Table A2 - Overview Of Key Risks &amp; Opportunities </v>
      </c>
      <c r="D252" s="1311">
        <f>ORG!AZ28</f>
        <v>20</v>
      </c>
      <c r="E252" s="1311">
        <f>ORG!BC28</f>
        <v>0</v>
      </c>
      <c r="F252" s="1312">
        <f>ORG!BA28</f>
        <v>0</v>
      </c>
      <c r="S252" s="1574">
        <f>ORG!BB28</f>
        <v>0</v>
      </c>
      <c r="U252" s="1311">
        <f t="shared" si="7"/>
        <v>0</v>
      </c>
    </row>
    <row r="253" spans="1:21">
      <c r="A253" s="1314" t="str">
        <f>ORG!$S$1</f>
        <v>Apr 21</v>
      </c>
      <c r="B253" s="1311" t="str">
        <f>ORG!$M$1</f>
        <v>Organisation</v>
      </c>
      <c r="C253" s="1311" t="str">
        <f>ORG!$AZ$5</f>
        <v xml:space="preserve">Table A2 - Overview Of Key Risks &amp; Opportunities </v>
      </c>
      <c r="D253" s="1311">
        <f>ORG!AZ29</f>
        <v>21</v>
      </c>
      <c r="E253" s="1311">
        <f>ORG!BC29</f>
        <v>0</v>
      </c>
      <c r="F253" s="1312">
        <f>ORG!BA29</f>
        <v>0</v>
      </c>
      <c r="S253" s="1574">
        <f>ORG!BB29</f>
        <v>0</v>
      </c>
      <c r="U253" s="1311">
        <f t="shared" si="7"/>
        <v>0</v>
      </c>
    </row>
    <row r="254" spans="1:21">
      <c r="A254" s="1314" t="str">
        <f>ORG!$S$1</f>
        <v>Apr 21</v>
      </c>
      <c r="B254" s="1311" t="str">
        <f>ORG!$M$1</f>
        <v>Organisation</v>
      </c>
      <c r="C254" s="1311" t="str">
        <f>ORG!$AZ$5</f>
        <v xml:space="preserve">Table A2 - Overview Of Key Risks &amp; Opportunities </v>
      </c>
      <c r="D254" s="1311">
        <f>ORG!AZ30</f>
        <v>22</v>
      </c>
      <c r="E254" s="1311">
        <f>ORG!BC30</f>
        <v>0</v>
      </c>
      <c r="F254" s="1312">
        <f>ORG!BA30</f>
        <v>0</v>
      </c>
      <c r="S254" s="1574">
        <f>ORG!BB30</f>
        <v>0</v>
      </c>
      <c r="U254" s="1311">
        <f t="shared" si="7"/>
        <v>0</v>
      </c>
    </row>
    <row r="255" spans="1:21">
      <c r="A255" s="1314" t="str">
        <f>ORG!$S$1</f>
        <v>Apr 21</v>
      </c>
      <c r="B255" s="1311" t="str">
        <f>ORG!$M$1</f>
        <v>Organisation</v>
      </c>
      <c r="C255" s="1311" t="str">
        <f>ORG!$AZ$5</f>
        <v xml:space="preserve">Table A2 - Overview Of Key Risks &amp; Opportunities </v>
      </c>
      <c r="D255" s="1311">
        <f>ORG!AZ31</f>
        <v>23</v>
      </c>
      <c r="E255" s="1311">
        <f>ORG!BC31</f>
        <v>0</v>
      </c>
      <c r="F255" s="1312">
        <f>ORG!BA31</f>
        <v>0</v>
      </c>
      <c r="S255" s="1574">
        <f>ORG!BB31</f>
        <v>0</v>
      </c>
      <c r="U255" s="1311">
        <f t="shared" si="7"/>
        <v>0</v>
      </c>
    </row>
    <row r="256" spans="1:21">
      <c r="A256" s="1314" t="str">
        <f>ORG!$S$1</f>
        <v>Apr 21</v>
      </c>
      <c r="B256" s="1311" t="str">
        <f>ORG!$M$1</f>
        <v>Organisation</v>
      </c>
      <c r="C256" s="1311" t="str">
        <f>ORG!$AZ$5</f>
        <v xml:space="preserve">Table A2 - Overview Of Key Risks &amp; Opportunities </v>
      </c>
      <c r="D256" s="1311">
        <f>ORG!AZ32</f>
        <v>24</v>
      </c>
      <c r="E256" s="1311">
        <f>ORG!BC32</f>
        <v>0</v>
      </c>
      <c r="F256" s="1312">
        <f>ORG!BA32</f>
        <v>0</v>
      </c>
      <c r="S256" s="1574">
        <f>ORG!BB32</f>
        <v>0</v>
      </c>
      <c r="U256" s="1311">
        <f t="shared" si="7"/>
        <v>0</v>
      </c>
    </row>
    <row r="257" spans="1:21">
      <c r="A257" s="1314" t="str">
        <f>ORG!$S$1</f>
        <v>Apr 21</v>
      </c>
      <c r="B257" s="1311" t="str">
        <f>ORG!$M$1</f>
        <v>Organisation</v>
      </c>
      <c r="C257" s="1311" t="str">
        <f>ORG!$AZ$5</f>
        <v xml:space="preserve">Table A2 - Overview Of Key Risks &amp; Opportunities </v>
      </c>
      <c r="D257" s="1311">
        <f>ORG!AZ33</f>
        <v>25</v>
      </c>
      <c r="E257" s="1311">
        <f>ORG!BC33</f>
        <v>0</v>
      </c>
      <c r="F257" s="1312">
        <f>ORG!BA33</f>
        <v>0</v>
      </c>
      <c r="S257" s="1574">
        <f>ORG!BB33</f>
        <v>0</v>
      </c>
      <c r="U257" s="1311">
        <f t="shared" si="7"/>
        <v>0</v>
      </c>
    </row>
    <row r="258" spans="1:21">
      <c r="A258" s="1314" t="str">
        <f>ORG!$S$1</f>
        <v>Apr 21</v>
      </c>
      <c r="B258" s="1311" t="str">
        <f>ORG!$M$1</f>
        <v>Organisation</v>
      </c>
      <c r="C258" s="1311" t="str">
        <f>ORG!$AZ$5</f>
        <v xml:space="preserve">Table A2 - Overview Of Key Risks &amp; Opportunities </v>
      </c>
      <c r="D258" s="1311">
        <f>ORG!AZ34</f>
        <v>26</v>
      </c>
      <c r="E258" s="1311">
        <f>ORG!BC34</f>
        <v>0</v>
      </c>
      <c r="F258" s="1311" t="str">
        <f>ORG!BA34</f>
        <v>Total Risks</v>
      </c>
      <c r="S258" s="1574">
        <f>ORG!BB34</f>
        <v>0</v>
      </c>
      <c r="U258" s="1311">
        <f t="shared" si="7"/>
        <v>0</v>
      </c>
    </row>
    <row r="259" spans="1:21">
      <c r="A259" s="1314" t="str">
        <f>ORG!$S$1</f>
        <v>Apr 21</v>
      </c>
      <c r="B259" s="1311" t="str">
        <f>ORG!$M$1</f>
        <v>Organisation</v>
      </c>
      <c r="C259" s="1311" t="str">
        <f>ORG!$AZ$5</f>
        <v xml:space="preserve">Table A2 - Overview Of Key Risks &amp; Opportunities </v>
      </c>
      <c r="D259" s="1311">
        <f>ORG!AZ36</f>
        <v>27</v>
      </c>
      <c r="E259" s="1311">
        <f>ORG!BC36</f>
        <v>0</v>
      </c>
      <c r="F259" s="1312">
        <f>ORG!BA36</f>
        <v>0</v>
      </c>
      <c r="S259" s="1574">
        <f>ORG!BB36</f>
        <v>0</v>
      </c>
      <c r="U259" s="1311">
        <f t="shared" si="7"/>
        <v>0</v>
      </c>
    </row>
    <row r="260" spans="1:21">
      <c r="A260" s="1314" t="str">
        <f>ORG!$S$1</f>
        <v>Apr 21</v>
      </c>
      <c r="B260" s="1311" t="str">
        <f>ORG!$M$1</f>
        <v>Organisation</v>
      </c>
      <c r="C260" s="1311" t="str">
        <f>ORG!$AZ$5</f>
        <v xml:space="preserve">Table A2 - Overview Of Key Risks &amp; Opportunities </v>
      </c>
      <c r="D260" s="1311">
        <f>ORG!AZ37</f>
        <v>28</v>
      </c>
      <c r="E260" s="1311">
        <f>ORG!BC37</f>
        <v>0</v>
      </c>
      <c r="F260" s="1312">
        <f>ORG!BA37</f>
        <v>0</v>
      </c>
      <c r="S260" s="1574">
        <f>ORG!BB37</f>
        <v>0</v>
      </c>
      <c r="U260" s="1311">
        <f t="shared" ref="U260:U323" si="8">S260+T260</f>
        <v>0</v>
      </c>
    </row>
    <row r="261" spans="1:21">
      <c r="A261" s="1314" t="str">
        <f>ORG!$S$1</f>
        <v>Apr 21</v>
      </c>
      <c r="B261" s="1311" t="str">
        <f>ORG!$M$1</f>
        <v>Organisation</v>
      </c>
      <c r="C261" s="1311" t="str">
        <f>ORG!$AZ$5</f>
        <v xml:space="preserve">Table A2 - Overview Of Key Risks &amp; Opportunities </v>
      </c>
      <c r="D261" s="1311">
        <f>ORG!AZ38</f>
        <v>29</v>
      </c>
      <c r="E261" s="1311">
        <f>ORG!BC38</f>
        <v>0</v>
      </c>
      <c r="F261" s="1312">
        <f>ORG!BA38</f>
        <v>0</v>
      </c>
      <c r="S261" s="1574">
        <f>ORG!BB38</f>
        <v>0</v>
      </c>
      <c r="U261" s="1311">
        <f t="shared" si="8"/>
        <v>0</v>
      </c>
    </row>
    <row r="262" spans="1:21">
      <c r="A262" s="1314" t="str">
        <f>ORG!$S$1</f>
        <v>Apr 21</v>
      </c>
      <c r="B262" s="1311" t="str">
        <f>ORG!$M$1</f>
        <v>Organisation</v>
      </c>
      <c r="C262" s="1311" t="str">
        <f>ORG!$AZ$5</f>
        <v xml:space="preserve">Table A2 - Overview Of Key Risks &amp; Opportunities </v>
      </c>
      <c r="D262" s="1311">
        <f>ORG!AZ39</f>
        <v>30</v>
      </c>
      <c r="E262" s="1311">
        <f>ORG!BC39</f>
        <v>0</v>
      </c>
      <c r="F262" s="1312">
        <f>ORG!BA39</f>
        <v>0</v>
      </c>
      <c r="S262" s="1574">
        <f>ORG!BB39</f>
        <v>0</v>
      </c>
      <c r="U262" s="1311">
        <f t="shared" si="8"/>
        <v>0</v>
      </c>
    </row>
    <row r="263" spans="1:21">
      <c r="A263" s="1314" t="str">
        <f>ORG!$S$1</f>
        <v>Apr 21</v>
      </c>
      <c r="B263" s="1311" t="str">
        <f>ORG!$M$1</f>
        <v>Organisation</v>
      </c>
      <c r="C263" s="1311" t="str">
        <f>ORG!$AZ$5</f>
        <v xml:space="preserve">Table A2 - Overview Of Key Risks &amp; Opportunities </v>
      </c>
      <c r="D263" s="1311">
        <f>ORG!AZ40</f>
        <v>31</v>
      </c>
      <c r="E263" s="1311">
        <f>ORG!BC40</f>
        <v>0</v>
      </c>
      <c r="F263" s="1312">
        <f>ORG!BA40</f>
        <v>0</v>
      </c>
      <c r="S263" s="1574">
        <f>ORG!BB40</f>
        <v>0</v>
      </c>
      <c r="U263" s="1311">
        <f t="shared" si="8"/>
        <v>0</v>
      </c>
    </row>
    <row r="264" spans="1:21">
      <c r="A264" s="1314" t="str">
        <f>ORG!$S$1</f>
        <v>Apr 21</v>
      </c>
      <c r="B264" s="1311" t="str">
        <f>ORG!$M$1</f>
        <v>Organisation</v>
      </c>
      <c r="C264" s="1311" t="str">
        <f>ORG!$AZ$5</f>
        <v xml:space="preserve">Table A2 - Overview Of Key Risks &amp; Opportunities </v>
      </c>
      <c r="D264" s="1311">
        <f>ORG!AZ41</f>
        <v>32</v>
      </c>
      <c r="E264" s="1311">
        <f>ORG!BC41</f>
        <v>0</v>
      </c>
      <c r="F264" s="1312">
        <f>ORG!BA41</f>
        <v>0</v>
      </c>
      <c r="S264" s="1574">
        <f>ORG!BB41</f>
        <v>0</v>
      </c>
      <c r="U264" s="1311">
        <f t="shared" si="8"/>
        <v>0</v>
      </c>
    </row>
    <row r="265" spans="1:21">
      <c r="A265" s="1314" t="str">
        <f>ORG!$S$1</f>
        <v>Apr 21</v>
      </c>
      <c r="B265" s="1311" t="str">
        <f>ORG!$M$1</f>
        <v>Organisation</v>
      </c>
      <c r="C265" s="1311" t="str">
        <f>ORG!$AZ$5</f>
        <v xml:space="preserve">Table A2 - Overview Of Key Risks &amp; Opportunities </v>
      </c>
      <c r="D265" s="1311">
        <f>ORG!AZ42</f>
        <v>33</v>
      </c>
      <c r="E265" s="1311">
        <f>ORG!BC42</f>
        <v>0</v>
      </c>
      <c r="F265" s="1312">
        <f>ORG!BA42</f>
        <v>0</v>
      </c>
      <c r="S265" s="1574">
        <f>ORG!BB42</f>
        <v>0</v>
      </c>
      <c r="U265" s="1311">
        <f t="shared" si="8"/>
        <v>0</v>
      </c>
    </row>
    <row r="266" spans="1:21">
      <c r="A266" s="1314" t="str">
        <f>ORG!$S$1</f>
        <v>Apr 21</v>
      </c>
      <c r="B266" s="1311" t="str">
        <f>ORG!$M$1</f>
        <v>Organisation</v>
      </c>
      <c r="C266" s="1311" t="str">
        <f>ORG!$AZ$5</f>
        <v xml:space="preserve">Table A2 - Overview Of Key Risks &amp; Opportunities </v>
      </c>
      <c r="D266" s="1311">
        <f>ORG!AZ43</f>
        <v>34</v>
      </c>
      <c r="E266" s="1311" t="str">
        <f>ORG!BC43</f>
        <v xml:space="preserve"> </v>
      </c>
      <c r="F266" s="1311" t="str">
        <f>ORG!BA43</f>
        <v>Total Further Opportunities</v>
      </c>
      <c r="S266" s="1574">
        <f>ORG!BB43</f>
        <v>0</v>
      </c>
      <c r="U266" s="1311">
        <f t="shared" si="8"/>
        <v>0</v>
      </c>
    </row>
    <row r="267" spans="1:21">
      <c r="A267" s="1314" t="str">
        <f>ORG!$S$1</f>
        <v>Apr 21</v>
      </c>
      <c r="B267" s="1311" t="str">
        <f>ORG!$M$1</f>
        <v>Organisation</v>
      </c>
      <c r="C267" s="1311" t="str">
        <f>ORG!$AZ$5</f>
        <v xml:space="preserve">Table A2 - Overview Of Key Risks &amp; Opportunities </v>
      </c>
      <c r="D267" s="1311">
        <f>ORG!AZ45</f>
        <v>35</v>
      </c>
      <c r="E267" s="1311">
        <f>ORG!BC45</f>
        <v>0</v>
      </c>
      <c r="F267" s="1311" t="str">
        <f>ORG!BA45</f>
        <v xml:space="preserve">Current Reported Forecast Outturn </v>
      </c>
      <c r="S267" s="1574">
        <f>ORG!BB45</f>
        <v>0</v>
      </c>
      <c r="U267" s="1311">
        <f t="shared" si="8"/>
        <v>0</v>
      </c>
    </row>
    <row r="268" spans="1:21">
      <c r="A268" s="1314" t="str">
        <f>ORG!$S$1</f>
        <v>Apr 21</v>
      </c>
      <c r="B268" s="1311" t="str">
        <f>ORG!$M$1</f>
        <v>Organisation</v>
      </c>
      <c r="C268" s="1311" t="str">
        <f>ORG!$AZ$5</f>
        <v xml:space="preserve">Table A2 - Overview Of Key Risks &amp; Opportunities </v>
      </c>
      <c r="D268" s="1311">
        <f>ORG!AZ47</f>
        <v>36</v>
      </c>
      <c r="E268" s="1311">
        <f>ORG!BC47</f>
        <v>0</v>
      </c>
      <c r="F268" s="1311" t="str">
        <f>ORG!BA47</f>
        <v>IMTP / AOP Outturn Scenario</v>
      </c>
      <c r="S268" s="1574">
        <f>ORG!BB47</f>
        <v>0</v>
      </c>
      <c r="U268" s="1311">
        <f t="shared" si="8"/>
        <v>0</v>
      </c>
    </row>
    <row r="269" spans="1:21">
      <c r="A269" s="1314" t="str">
        <f>ORG!$S$1</f>
        <v>Apr 21</v>
      </c>
      <c r="B269" s="1311" t="str">
        <f>ORG!$M$1</f>
        <v>Organisation</v>
      </c>
      <c r="C269" s="1311" t="str">
        <f>ORG!$AZ$5</f>
        <v xml:space="preserve">Table A2 - Overview Of Key Risks &amp; Opportunities </v>
      </c>
      <c r="D269" s="1311">
        <f>ORG!AZ49</f>
        <v>37</v>
      </c>
      <c r="E269" s="1311">
        <f>ORG!BC49</f>
        <v>0</v>
      </c>
      <c r="F269" s="1311" t="str">
        <f>ORG!BA49</f>
        <v>Worst Case Outturn Scenario</v>
      </c>
      <c r="S269" s="1574">
        <f>ORG!BB49</f>
        <v>0</v>
      </c>
      <c r="U269" s="1311">
        <f t="shared" si="8"/>
        <v>0</v>
      </c>
    </row>
    <row r="270" spans="1:21">
      <c r="A270" s="1314" t="str">
        <f>ORG!$S$1</f>
        <v>Apr 21</v>
      </c>
      <c r="B270" s="1311" t="str">
        <f>ORG!$M$1</f>
        <v>Organisation</v>
      </c>
      <c r="C270" s="1311" t="str">
        <f>ORG!$AZ$5</f>
        <v xml:space="preserve">Table A2 - Overview Of Key Risks &amp; Opportunities </v>
      </c>
      <c r="D270" s="1311">
        <f>ORG!AZ51</f>
        <v>38</v>
      </c>
      <c r="E270" s="1311">
        <f>ORG!BC51</f>
        <v>0</v>
      </c>
      <c r="F270" s="1311" t="str">
        <f>ORG!BA51</f>
        <v>Best Case Outturn Scenario</v>
      </c>
      <c r="S270" s="1574">
        <f>ORG!BB51</f>
        <v>0</v>
      </c>
      <c r="U270" s="1311">
        <f t="shared" si="8"/>
        <v>0</v>
      </c>
    </row>
    <row r="271" spans="1:21">
      <c r="A271" s="1314" t="str">
        <f>ORG!$S$1</f>
        <v>Apr 21</v>
      </c>
      <c r="B271" s="1311" t="str">
        <f>ORG!$M$1</f>
        <v>Organisation</v>
      </c>
      <c r="C271" s="1311" t="str">
        <f>'B - Monthly Positions'!$A$3</f>
        <v>Table B - Monthly Positions</v>
      </c>
      <c r="D271" s="1311">
        <f>'B - Monthly Positions'!A11</f>
        <v>1</v>
      </c>
      <c r="E271" s="1311" t="str">
        <f>'B - Monthly Positions'!B11</f>
        <v>Revenue Resource Limit</v>
      </c>
      <c r="F271" s="1311" t="str">
        <f>'B - Monthly Positions'!$C$11</f>
        <v>Actual/F'cast</v>
      </c>
      <c r="G271" s="1311">
        <f>'B - Monthly Positions'!D11</f>
        <v>0</v>
      </c>
      <c r="H271" s="1311">
        <f>'B - Monthly Positions'!E11</f>
        <v>0</v>
      </c>
      <c r="I271" s="1311">
        <f>'B - Monthly Positions'!F11</f>
        <v>0</v>
      </c>
      <c r="J271" s="1311">
        <f>'B - Monthly Positions'!G11</f>
        <v>0</v>
      </c>
      <c r="K271" s="1311">
        <f>'B - Monthly Positions'!H11</f>
        <v>0</v>
      </c>
      <c r="L271" s="1311">
        <f>'B - Monthly Positions'!I11</f>
        <v>0</v>
      </c>
      <c r="M271" s="1311">
        <f>'B - Monthly Positions'!J11</f>
        <v>0</v>
      </c>
      <c r="N271" s="1311">
        <f>'B - Monthly Positions'!K11</f>
        <v>0</v>
      </c>
      <c r="O271" s="1311">
        <f>'B - Monthly Positions'!L11</f>
        <v>0</v>
      </c>
      <c r="P271" s="1311">
        <f>'B - Monthly Positions'!M11</f>
        <v>0</v>
      </c>
      <c r="Q271" s="1311">
        <f>'B - Monthly Positions'!N11</f>
        <v>0</v>
      </c>
      <c r="R271" s="1311">
        <f>'B - Monthly Positions'!O11</f>
        <v>0</v>
      </c>
      <c r="S271" s="1311">
        <f>'B - Monthly Positions'!Q11</f>
        <v>0</v>
      </c>
      <c r="U271" s="1311">
        <f t="shared" si="8"/>
        <v>0</v>
      </c>
    </row>
    <row r="272" spans="1:21">
      <c r="A272" s="1314" t="str">
        <f>ORG!$S$1</f>
        <v>Apr 21</v>
      </c>
      <c r="B272" s="1311" t="str">
        <f>ORG!$M$1</f>
        <v>Organisation</v>
      </c>
      <c r="C272" s="1311" t="str">
        <f>'B - Monthly Positions'!$A$3</f>
        <v>Table B - Monthly Positions</v>
      </c>
      <c r="D272" s="1311">
        <f>'B - Monthly Positions'!A12</f>
        <v>2</v>
      </c>
      <c r="E272" s="1311" t="str">
        <f>'B - Monthly Positions'!B12</f>
        <v>Capital Donation / Government Grant Income (Health Board only)</v>
      </c>
      <c r="F272" s="1311" t="str">
        <f>'B - Monthly Positions'!$C$11</f>
        <v>Actual/F'cast</v>
      </c>
      <c r="G272" s="1311">
        <f>'B - Monthly Positions'!D12</f>
        <v>0</v>
      </c>
      <c r="H272" s="1311">
        <f>'B - Monthly Positions'!E12</f>
        <v>0</v>
      </c>
      <c r="I272" s="1311">
        <f>'B - Monthly Positions'!F12</f>
        <v>0</v>
      </c>
      <c r="J272" s="1311">
        <f>'B - Monthly Positions'!G12</f>
        <v>0</v>
      </c>
      <c r="K272" s="1311">
        <f>'B - Monthly Positions'!H12</f>
        <v>0</v>
      </c>
      <c r="L272" s="1311">
        <f>'B - Monthly Positions'!I12</f>
        <v>0</v>
      </c>
      <c r="M272" s="1311">
        <f>'B - Monthly Positions'!J12</f>
        <v>0</v>
      </c>
      <c r="N272" s="1311">
        <f>'B - Monthly Positions'!K12</f>
        <v>0</v>
      </c>
      <c r="O272" s="1311">
        <f>'B - Monthly Positions'!L12</f>
        <v>0</v>
      </c>
      <c r="P272" s="1311">
        <f>'B - Monthly Positions'!M12</f>
        <v>0</v>
      </c>
      <c r="Q272" s="1311">
        <f>'B - Monthly Positions'!N12</f>
        <v>0</v>
      </c>
      <c r="R272" s="1311">
        <f>'B - Monthly Positions'!O12</f>
        <v>0</v>
      </c>
      <c r="S272" s="1311">
        <f>'B - Monthly Positions'!Q12</f>
        <v>0</v>
      </c>
      <c r="U272" s="1311">
        <f t="shared" si="8"/>
        <v>0</v>
      </c>
    </row>
    <row r="273" spans="1:21">
      <c r="A273" s="1314" t="str">
        <f>ORG!$S$1</f>
        <v>Apr 21</v>
      </c>
      <c r="B273" s="1311" t="str">
        <f>ORG!$M$1</f>
        <v>Organisation</v>
      </c>
      <c r="C273" s="1311" t="str">
        <f>'B - Monthly Positions'!$A$3</f>
        <v>Table B - Monthly Positions</v>
      </c>
      <c r="D273" s="1311">
        <f>'B - Monthly Positions'!A13</f>
        <v>3</v>
      </c>
      <c r="E273" s="1311" t="str">
        <f>'B - Monthly Positions'!B13</f>
        <v>Welsh NHS Local Health Boards &amp; Trusts Income</v>
      </c>
      <c r="F273" s="1311" t="str">
        <f>'B - Monthly Positions'!$C$11</f>
        <v>Actual/F'cast</v>
      </c>
      <c r="G273" s="1311">
        <f>'B - Monthly Positions'!D13</f>
        <v>0</v>
      </c>
      <c r="H273" s="1311">
        <f>'B - Monthly Positions'!E13</f>
        <v>0</v>
      </c>
      <c r="I273" s="1311">
        <f>'B - Monthly Positions'!F13</f>
        <v>0</v>
      </c>
      <c r="J273" s="1311">
        <f>'B - Monthly Positions'!G13</f>
        <v>0</v>
      </c>
      <c r="K273" s="1311">
        <f>'B - Monthly Positions'!H13</f>
        <v>0</v>
      </c>
      <c r="L273" s="1311">
        <f>'B - Monthly Positions'!I13</f>
        <v>0</v>
      </c>
      <c r="M273" s="1311">
        <f>'B - Monthly Positions'!J13</f>
        <v>0</v>
      </c>
      <c r="N273" s="1311">
        <f>'B - Monthly Positions'!K13</f>
        <v>0</v>
      </c>
      <c r="O273" s="1311">
        <f>'B - Monthly Positions'!L13</f>
        <v>0</v>
      </c>
      <c r="P273" s="1311">
        <f>'B - Monthly Positions'!M13</f>
        <v>0</v>
      </c>
      <c r="Q273" s="1311">
        <f>'B - Monthly Positions'!N13</f>
        <v>0</v>
      </c>
      <c r="R273" s="1311">
        <f>'B - Monthly Positions'!O13</f>
        <v>0</v>
      </c>
      <c r="S273" s="1311">
        <f>'B - Monthly Positions'!Q13</f>
        <v>0</v>
      </c>
      <c r="U273" s="1311">
        <f t="shared" si="8"/>
        <v>0</v>
      </c>
    </row>
    <row r="274" spans="1:21">
      <c r="A274" s="1314" t="str">
        <f>ORG!$S$1</f>
        <v>Apr 21</v>
      </c>
      <c r="B274" s="1311" t="str">
        <f>ORG!$M$1</f>
        <v>Organisation</v>
      </c>
      <c r="C274" s="1311" t="str">
        <f>'B - Monthly Positions'!$A$3</f>
        <v>Table B - Monthly Positions</v>
      </c>
      <c r="D274" s="1311">
        <f>'B - Monthly Positions'!A14</f>
        <v>4</v>
      </c>
      <c r="E274" s="1311" t="str">
        <f>'B - Monthly Positions'!B14</f>
        <v>WHSSC Income</v>
      </c>
      <c r="F274" s="1311" t="str">
        <f>'B - Monthly Positions'!$C$11</f>
        <v>Actual/F'cast</v>
      </c>
      <c r="G274" s="1311">
        <f>'B - Monthly Positions'!D14</f>
        <v>0</v>
      </c>
      <c r="H274" s="1311">
        <f>'B - Monthly Positions'!E14</f>
        <v>0</v>
      </c>
      <c r="I274" s="1311">
        <f>'B - Monthly Positions'!F14</f>
        <v>0</v>
      </c>
      <c r="J274" s="1311">
        <f>'B - Monthly Positions'!G14</f>
        <v>0</v>
      </c>
      <c r="K274" s="1311">
        <f>'B - Monthly Positions'!H14</f>
        <v>0</v>
      </c>
      <c r="L274" s="1311">
        <f>'B - Monthly Positions'!I14</f>
        <v>0</v>
      </c>
      <c r="M274" s="1311">
        <f>'B - Monthly Positions'!J14</f>
        <v>0</v>
      </c>
      <c r="N274" s="1311">
        <f>'B - Monthly Positions'!K14</f>
        <v>0</v>
      </c>
      <c r="O274" s="1311">
        <f>'B - Monthly Positions'!L14</f>
        <v>0</v>
      </c>
      <c r="P274" s="1311">
        <f>'B - Monthly Positions'!M14</f>
        <v>0</v>
      </c>
      <c r="Q274" s="1311">
        <f>'B - Monthly Positions'!N14</f>
        <v>0</v>
      </c>
      <c r="R274" s="1311">
        <f>'B - Monthly Positions'!O14</f>
        <v>0</v>
      </c>
      <c r="S274" s="1311">
        <f>'B - Monthly Positions'!Q14</f>
        <v>0</v>
      </c>
      <c r="U274" s="1311">
        <f t="shared" si="8"/>
        <v>0</v>
      </c>
    </row>
    <row r="275" spans="1:21">
      <c r="A275" s="1314" t="str">
        <f>ORG!$S$1</f>
        <v>Apr 21</v>
      </c>
      <c r="B275" s="1311" t="str">
        <f>ORG!$M$1</f>
        <v>Organisation</v>
      </c>
      <c r="C275" s="1311" t="str">
        <f>'B - Monthly Positions'!$A$3</f>
        <v>Table B - Monthly Positions</v>
      </c>
      <c r="D275" s="1311">
        <f>'B - Monthly Positions'!A15</f>
        <v>5</v>
      </c>
      <c r="E275" s="1311" t="str">
        <f>'B - Monthly Positions'!B15</f>
        <v>Welsh Government Income (Non RRL)</v>
      </c>
      <c r="F275" s="1311" t="str">
        <f>'B - Monthly Positions'!$C$11</f>
        <v>Actual/F'cast</v>
      </c>
      <c r="G275" s="1311">
        <f>'B - Monthly Positions'!D15</f>
        <v>0</v>
      </c>
      <c r="H275" s="1311">
        <f>'B - Monthly Positions'!E15</f>
        <v>0</v>
      </c>
      <c r="I275" s="1311">
        <f>'B - Monthly Positions'!F15</f>
        <v>0</v>
      </c>
      <c r="J275" s="1311">
        <f>'B - Monthly Positions'!G15</f>
        <v>0</v>
      </c>
      <c r="K275" s="1311">
        <f>'B - Monthly Positions'!H15</f>
        <v>0</v>
      </c>
      <c r="L275" s="1311">
        <f>'B - Monthly Positions'!I15</f>
        <v>0</v>
      </c>
      <c r="M275" s="1311">
        <f>'B - Monthly Positions'!J15</f>
        <v>0</v>
      </c>
      <c r="N275" s="1311">
        <f>'B - Monthly Positions'!K15</f>
        <v>0</v>
      </c>
      <c r="O275" s="1311">
        <f>'B - Monthly Positions'!L15</f>
        <v>0</v>
      </c>
      <c r="P275" s="1311">
        <f>'B - Monthly Positions'!M15</f>
        <v>0</v>
      </c>
      <c r="Q275" s="1311">
        <f>'B - Monthly Positions'!N15</f>
        <v>0</v>
      </c>
      <c r="R275" s="1311">
        <f>'B - Monthly Positions'!O15</f>
        <v>0</v>
      </c>
      <c r="S275" s="1311">
        <f>'B - Monthly Positions'!Q15</f>
        <v>0</v>
      </c>
      <c r="U275" s="1311">
        <f t="shared" si="8"/>
        <v>0</v>
      </c>
    </row>
    <row r="276" spans="1:21">
      <c r="A276" s="1314" t="str">
        <f>ORG!$S$1</f>
        <v>Apr 21</v>
      </c>
      <c r="B276" s="1311" t="str">
        <f>ORG!$M$1</f>
        <v>Organisation</v>
      </c>
      <c r="C276" s="1311" t="str">
        <f>'B - Monthly Positions'!$A$3</f>
        <v>Table B - Monthly Positions</v>
      </c>
      <c r="D276" s="1311">
        <f>'B - Monthly Positions'!A16</f>
        <v>6</v>
      </c>
      <c r="E276" s="1311" t="str">
        <f>'B - Monthly Positions'!B16</f>
        <v>Other Income</v>
      </c>
      <c r="F276" s="1311" t="str">
        <f>'B - Monthly Positions'!$C$11</f>
        <v>Actual/F'cast</v>
      </c>
      <c r="G276" s="1311">
        <f>'B - Monthly Positions'!D16</f>
        <v>0</v>
      </c>
      <c r="H276" s="1311">
        <f>'B - Monthly Positions'!E16</f>
        <v>0</v>
      </c>
      <c r="I276" s="1311">
        <f>'B - Monthly Positions'!F16</f>
        <v>0</v>
      </c>
      <c r="J276" s="1311">
        <f>'B - Monthly Positions'!G16</f>
        <v>0</v>
      </c>
      <c r="K276" s="1311">
        <f>'B - Monthly Positions'!H16</f>
        <v>0</v>
      </c>
      <c r="L276" s="1311">
        <f>'B - Monthly Positions'!I16</f>
        <v>0</v>
      </c>
      <c r="M276" s="1311">
        <f>'B - Monthly Positions'!J16</f>
        <v>0</v>
      </c>
      <c r="N276" s="1311">
        <f>'B - Monthly Positions'!K16</f>
        <v>0</v>
      </c>
      <c r="O276" s="1311">
        <f>'B - Monthly Positions'!L16</f>
        <v>0</v>
      </c>
      <c r="P276" s="1311">
        <f>'B - Monthly Positions'!M16</f>
        <v>0</v>
      </c>
      <c r="Q276" s="1311">
        <f>'B - Monthly Positions'!N16</f>
        <v>0</v>
      </c>
      <c r="R276" s="1311">
        <f>'B - Monthly Positions'!O16</f>
        <v>0</v>
      </c>
      <c r="S276" s="1311">
        <f>'B - Monthly Positions'!Q16</f>
        <v>0</v>
      </c>
      <c r="U276" s="1311">
        <f t="shared" si="8"/>
        <v>0</v>
      </c>
    </row>
    <row r="277" spans="1:21">
      <c r="A277" s="1314" t="str">
        <f>ORG!$S$1</f>
        <v>Apr 21</v>
      </c>
      <c r="B277" s="1311" t="str">
        <f>ORG!$M$1</f>
        <v>Organisation</v>
      </c>
      <c r="C277" s="1311" t="str">
        <f>'B - Monthly Positions'!$A$3</f>
        <v>Table B - Monthly Positions</v>
      </c>
      <c r="D277" s="1311">
        <f>'B - Monthly Positions'!A17</f>
        <v>7</v>
      </c>
      <c r="E277" s="1311" t="str">
        <f>'B - Monthly Positions'!B17</f>
        <v>Income Total</v>
      </c>
      <c r="F277" s="1311" t="str">
        <f>'B - Monthly Positions'!$C$11</f>
        <v>Actual/F'cast</v>
      </c>
      <c r="G277" s="1311">
        <f>'B - Monthly Positions'!D17</f>
        <v>0</v>
      </c>
      <c r="H277" s="1311">
        <f>'B - Monthly Positions'!E17</f>
        <v>0</v>
      </c>
      <c r="I277" s="1311">
        <f>'B - Monthly Positions'!F17</f>
        <v>0</v>
      </c>
      <c r="J277" s="1311">
        <f>'B - Monthly Positions'!G17</f>
        <v>0</v>
      </c>
      <c r="K277" s="1311">
        <f>'B - Monthly Positions'!H17</f>
        <v>0</v>
      </c>
      <c r="L277" s="1311">
        <f>'B - Monthly Positions'!I17</f>
        <v>0</v>
      </c>
      <c r="M277" s="1311">
        <f>'B - Monthly Positions'!J17</f>
        <v>0</v>
      </c>
      <c r="N277" s="1311">
        <f>'B - Monthly Positions'!K17</f>
        <v>0</v>
      </c>
      <c r="O277" s="1311">
        <f>'B - Monthly Positions'!L17</f>
        <v>0</v>
      </c>
      <c r="P277" s="1311">
        <f>'B - Monthly Positions'!M17</f>
        <v>0</v>
      </c>
      <c r="Q277" s="1311">
        <f>'B - Monthly Positions'!N17</f>
        <v>0</v>
      </c>
      <c r="R277" s="1311">
        <f>'B - Monthly Positions'!O17</f>
        <v>0</v>
      </c>
      <c r="S277" s="1311">
        <f>'B - Monthly Positions'!Q17</f>
        <v>0</v>
      </c>
      <c r="U277" s="1311">
        <f t="shared" si="8"/>
        <v>0</v>
      </c>
    </row>
    <row r="278" spans="1:21">
      <c r="A278" s="1314" t="str">
        <f>ORG!$S$1</f>
        <v>Apr 21</v>
      </c>
      <c r="B278" s="1311" t="str">
        <f>ORG!$M$1</f>
        <v>Organisation</v>
      </c>
      <c r="C278" s="1311" t="str">
        <f>'B - Monthly Positions'!$A$3</f>
        <v>Table B - Monthly Positions</v>
      </c>
      <c r="D278" s="1311">
        <f>'B - Monthly Positions'!A18</f>
        <v>8</v>
      </c>
      <c r="E278" s="1311" t="str">
        <f>'B - Monthly Positions'!B18</f>
        <v>Primary Care Contractor (excluding drugs, including non resource limited expenditure)</v>
      </c>
      <c r="F278" s="1311" t="str">
        <f>'B - Monthly Positions'!$C$11</f>
        <v>Actual/F'cast</v>
      </c>
      <c r="G278" s="1311">
        <f>'B - Monthly Positions'!D18</f>
        <v>0</v>
      </c>
      <c r="H278" s="1311">
        <f>'B - Monthly Positions'!E18</f>
        <v>0</v>
      </c>
      <c r="I278" s="1311">
        <f>'B - Monthly Positions'!F18</f>
        <v>0</v>
      </c>
      <c r="J278" s="1311">
        <f>'B - Monthly Positions'!G18</f>
        <v>0</v>
      </c>
      <c r="K278" s="1311">
        <f>'B - Monthly Positions'!H18</f>
        <v>0</v>
      </c>
      <c r="L278" s="1311">
        <f>'B - Monthly Positions'!I18</f>
        <v>0</v>
      </c>
      <c r="M278" s="1311">
        <f>'B - Monthly Positions'!J18</f>
        <v>0</v>
      </c>
      <c r="N278" s="1311">
        <f>'B - Monthly Positions'!K18</f>
        <v>0</v>
      </c>
      <c r="O278" s="1311">
        <f>'B - Monthly Positions'!L18</f>
        <v>0</v>
      </c>
      <c r="P278" s="1311">
        <f>'B - Monthly Positions'!M18</f>
        <v>0</v>
      </c>
      <c r="Q278" s="1311">
        <f>'B - Monthly Positions'!N18</f>
        <v>0</v>
      </c>
      <c r="R278" s="1311">
        <f>'B - Monthly Positions'!O18</f>
        <v>0</v>
      </c>
      <c r="S278" s="1311">
        <f>'B - Monthly Positions'!Q18</f>
        <v>0</v>
      </c>
      <c r="U278" s="1311">
        <f t="shared" si="8"/>
        <v>0</v>
      </c>
    </row>
    <row r="279" spans="1:21">
      <c r="A279" s="1314" t="str">
        <f>ORG!$S$1</f>
        <v>Apr 21</v>
      </c>
      <c r="B279" s="1311" t="str">
        <f>ORG!$M$1</f>
        <v>Organisation</v>
      </c>
      <c r="C279" s="1311" t="str">
        <f>'B - Monthly Positions'!$A$3</f>
        <v>Table B - Monthly Positions</v>
      </c>
      <c r="D279" s="1311">
        <f>'B - Monthly Positions'!A19</f>
        <v>9</v>
      </c>
      <c r="E279" s="1311" t="str">
        <f>'B - Monthly Positions'!B19</f>
        <v>Primary Care - Drugs &amp; Appliances</v>
      </c>
      <c r="F279" s="1311" t="str">
        <f>'B - Monthly Positions'!$C$11</f>
        <v>Actual/F'cast</v>
      </c>
      <c r="G279" s="1311">
        <f>'B - Monthly Positions'!D19</f>
        <v>0</v>
      </c>
      <c r="H279" s="1311">
        <f>'B - Monthly Positions'!E19</f>
        <v>0</v>
      </c>
      <c r="I279" s="1311">
        <f>'B - Monthly Positions'!F19</f>
        <v>0</v>
      </c>
      <c r="J279" s="1311">
        <f>'B - Monthly Positions'!G19</f>
        <v>0</v>
      </c>
      <c r="K279" s="1311">
        <f>'B - Monthly Positions'!H19</f>
        <v>0</v>
      </c>
      <c r="L279" s="1311">
        <f>'B - Monthly Positions'!I19</f>
        <v>0</v>
      </c>
      <c r="M279" s="1311">
        <f>'B - Monthly Positions'!J19</f>
        <v>0</v>
      </c>
      <c r="N279" s="1311">
        <f>'B - Monthly Positions'!K19</f>
        <v>0</v>
      </c>
      <c r="O279" s="1311">
        <f>'B - Monthly Positions'!L19</f>
        <v>0</v>
      </c>
      <c r="P279" s="1311">
        <f>'B - Monthly Positions'!M19</f>
        <v>0</v>
      </c>
      <c r="Q279" s="1311">
        <f>'B - Monthly Positions'!N19</f>
        <v>0</v>
      </c>
      <c r="R279" s="1311">
        <f>'B - Monthly Positions'!O19</f>
        <v>0</v>
      </c>
      <c r="S279" s="1311">
        <f>'B - Monthly Positions'!Q19</f>
        <v>0</v>
      </c>
      <c r="U279" s="1311">
        <f t="shared" si="8"/>
        <v>0</v>
      </c>
    </row>
    <row r="280" spans="1:21">
      <c r="A280" s="1314" t="str">
        <f>ORG!$S$1</f>
        <v>Apr 21</v>
      </c>
      <c r="B280" s="1311" t="str">
        <f>ORG!$M$1</f>
        <v>Organisation</v>
      </c>
      <c r="C280" s="1311" t="str">
        <f>'B - Monthly Positions'!$A$3</f>
        <v>Table B - Monthly Positions</v>
      </c>
      <c r="D280" s="1311">
        <f>'B - Monthly Positions'!A20</f>
        <v>10</v>
      </c>
      <c r="E280" s="1311" t="str">
        <f>'B - Monthly Positions'!B20</f>
        <v>Provided Services - Pay</v>
      </c>
      <c r="F280" s="1311" t="str">
        <f>'B - Monthly Positions'!$C$11</f>
        <v>Actual/F'cast</v>
      </c>
      <c r="G280" s="1311">
        <f>'B - Monthly Positions'!D20</f>
        <v>0</v>
      </c>
      <c r="H280" s="1311">
        <f>'B - Monthly Positions'!E20</f>
        <v>0</v>
      </c>
      <c r="I280" s="1311">
        <f>'B - Monthly Positions'!F20</f>
        <v>0</v>
      </c>
      <c r="J280" s="1311">
        <f>'B - Monthly Positions'!G20</f>
        <v>0</v>
      </c>
      <c r="K280" s="1311">
        <f>'B - Monthly Positions'!H20</f>
        <v>0</v>
      </c>
      <c r="L280" s="1311">
        <f>'B - Monthly Positions'!I20</f>
        <v>0</v>
      </c>
      <c r="M280" s="1311">
        <f>'B - Monthly Positions'!J20</f>
        <v>0</v>
      </c>
      <c r="N280" s="1311">
        <f>'B - Monthly Positions'!K20</f>
        <v>0</v>
      </c>
      <c r="O280" s="1311">
        <f>'B - Monthly Positions'!L20</f>
        <v>0</v>
      </c>
      <c r="P280" s="1311">
        <f>'B - Monthly Positions'!M20</f>
        <v>0</v>
      </c>
      <c r="Q280" s="1311">
        <f>'B - Monthly Positions'!N20</f>
        <v>0</v>
      </c>
      <c r="R280" s="1311">
        <f>'B - Monthly Positions'!O20</f>
        <v>0</v>
      </c>
      <c r="S280" s="1311">
        <f>'B - Monthly Positions'!Q20</f>
        <v>0</v>
      </c>
      <c r="U280" s="1311">
        <f t="shared" si="8"/>
        <v>0</v>
      </c>
    </row>
    <row r="281" spans="1:21">
      <c r="A281" s="1314" t="str">
        <f>ORG!$S$1</f>
        <v>Apr 21</v>
      </c>
      <c r="B281" s="1311" t="str">
        <f>ORG!$M$1</f>
        <v>Organisation</v>
      </c>
      <c r="C281" s="1311" t="str">
        <f>'B - Monthly Positions'!$A$3</f>
        <v>Table B - Monthly Positions</v>
      </c>
      <c r="D281" s="1311">
        <f>'B - Monthly Positions'!A21</f>
        <v>11</v>
      </c>
      <c r="E281" s="1311" t="str">
        <f>'B - Monthly Positions'!B21</f>
        <v>Provider Services - Non Pay (excluding drugs &amp; depreciation)</v>
      </c>
      <c r="F281" s="1311" t="str">
        <f>'B - Monthly Positions'!$C$11</f>
        <v>Actual/F'cast</v>
      </c>
      <c r="G281" s="1311">
        <f>'B - Monthly Positions'!D21</f>
        <v>0</v>
      </c>
      <c r="H281" s="1311">
        <f>'B - Monthly Positions'!E21</f>
        <v>0</v>
      </c>
      <c r="I281" s="1311">
        <f>'B - Monthly Positions'!F21</f>
        <v>0</v>
      </c>
      <c r="J281" s="1311">
        <f>'B - Monthly Positions'!G21</f>
        <v>0</v>
      </c>
      <c r="K281" s="1311">
        <f>'B - Monthly Positions'!H21</f>
        <v>0</v>
      </c>
      <c r="L281" s="1311">
        <f>'B - Monthly Positions'!I21</f>
        <v>0</v>
      </c>
      <c r="M281" s="1311">
        <f>'B - Monthly Positions'!J21</f>
        <v>0</v>
      </c>
      <c r="N281" s="1311">
        <f>'B - Monthly Positions'!K21</f>
        <v>0</v>
      </c>
      <c r="O281" s="1311">
        <f>'B - Monthly Positions'!L21</f>
        <v>0</v>
      </c>
      <c r="P281" s="1311">
        <f>'B - Monthly Positions'!M21</f>
        <v>0</v>
      </c>
      <c r="Q281" s="1311">
        <f>'B - Monthly Positions'!N21</f>
        <v>0</v>
      </c>
      <c r="R281" s="1311">
        <f>'B - Monthly Positions'!O21</f>
        <v>0</v>
      </c>
      <c r="S281" s="1311">
        <f>'B - Monthly Positions'!Q21</f>
        <v>0</v>
      </c>
      <c r="U281" s="1311">
        <f t="shared" si="8"/>
        <v>0</v>
      </c>
    </row>
    <row r="282" spans="1:21">
      <c r="A282" s="1314" t="str">
        <f>ORG!$S$1</f>
        <v>Apr 21</v>
      </c>
      <c r="B282" s="1311" t="str">
        <f>ORG!$M$1</f>
        <v>Organisation</v>
      </c>
      <c r="C282" s="1311" t="str">
        <f>'B - Monthly Positions'!$A$3</f>
        <v>Table B - Monthly Positions</v>
      </c>
      <c r="D282" s="1311">
        <f>'B - Monthly Positions'!A22</f>
        <v>12</v>
      </c>
      <c r="E282" s="1311" t="str">
        <f>'B - Monthly Positions'!B22</f>
        <v>Secondary Care - Drugs</v>
      </c>
      <c r="F282" s="1311" t="str">
        <f>'B - Monthly Positions'!$C$11</f>
        <v>Actual/F'cast</v>
      </c>
      <c r="G282" s="1311">
        <f>'B - Monthly Positions'!D22</f>
        <v>0</v>
      </c>
      <c r="H282" s="1311">
        <f>'B - Monthly Positions'!E22</f>
        <v>0</v>
      </c>
      <c r="I282" s="1311">
        <f>'B - Monthly Positions'!F22</f>
        <v>0</v>
      </c>
      <c r="J282" s="1311">
        <f>'B - Monthly Positions'!G22</f>
        <v>0</v>
      </c>
      <c r="K282" s="1311">
        <f>'B - Monthly Positions'!H22</f>
        <v>0</v>
      </c>
      <c r="L282" s="1311">
        <f>'B - Monthly Positions'!I22</f>
        <v>0</v>
      </c>
      <c r="M282" s="1311">
        <f>'B - Monthly Positions'!J22</f>
        <v>0</v>
      </c>
      <c r="N282" s="1311">
        <f>'B - Monthly Positions'!K22</f>
        <v>0</v>
      </c>
      <c r="O282" s="1311">
        <f>'B - Monthly Positions'!L22</f>
        <v>0</v>
      </c>
      <c r="P282" s="1311">
        <f>'B - Monthly Positions'!M22</f>
        <v>0</v>
      </c>
      <c r="Q282" s="1311">
        <f>'B - Monthly Positions'!N22</f>
        <v>0</v>
      </c>
      <c r="R282" s="1311">
        <f>'B - Monthly Positions'!O22</f>
        <v>0</v>
      </c>
      <c r="S282" s="1311">
        <f>'B - Monthly Positions'!Q22</f>
        <v>0</v>
      </c>
      <c r="U282" s="1311">
        <f t="shared" si="8"/>
        <v>0</v>
      </c>
    </row>
    <row r="283" spans="1:21">
      <c r="A283" s="1314" t="str">
        <f>ORG!$S$1</f>
        <v>Apr 21</v>
      </c>
      <c r="B283" s="1311" t="str">
        <f>ORG!$M$1</f>
        <v>Organisation</v>
      </c>
      <c r="C283" s="1311" t="str">
        <f>'B - Monthly Positions'!$A$3</f>
        <v>Table B - Monthly Positions</v>
      </c>
      <c r="D283" s="1311">
        <f>'B - Monthly Positions'!A23</f>
        <v>13</v>
      </c>
      <c r="E283" s="1311" t="str">
        <f>'B - Monthly Positions'!B23</f>
        <v>Healthcare Services Provided by Other NHS Bodies</v>
      </c>
      <c r="F283" s="1311" t="str">
        <f>'B - Monthly Positions'!$C$11</f>
        <v>Actual/F'cast</v>
      </c>
      <c r="G283" s="1311">
        <f>'B - Monthly Positions'!D23</f>
        <v>0</v>
      </c>
      <c r="H283" s="1311">
        <f>'B - Monthly Positions'!E23</f>
        <v>0</v>
      </c>
      <c r="I283" s="1311">
        <f>'B - Monthly Positions'!F23</f>
        <v>0</v>
      </c>
      <c r="J283" s="1311">
        <f>'B - Monthly Positions'!G23</f>
        <v>0</v>
      </c>
      <c r="K283" s="1311">
        <f>'B - Monthly Positions'!H23</f>
        <v>0</v>
      </c>
      <c r="L283" s="1311">
        <f>'B - Monthly Positions'!I23</f>
        <v>0</v>
      </c>
      <c r="M283" s="1311">
        <f>'B - Monthly Positions'!J23</f>
        <v>0</v>
      </c>
      <c r="N283" s="1311">
        <f>'B - Monthly Positions'!K23</f>
        <v>0</v>
      </c>
      <c r="O283" s="1311">
        <f>'B - Monthly Positions'!L23</f>
        <v>0</v>
      </c>
      <c r="P283" s="1311">
        <f>'B - Monthly Positions'!M23</f>
        <v>0</v>
      </c>
      <c r="Q283" s="1311">
        <f>'B - Monthly Positions'!N23</f>
        <v>0</v>
      </c>
      <c r="R283" s="1311">
        <f>'B - Monthly Positions'!O23</f>
        <v>0</v>
      </c>
      <c r="S283" s="1311">
        <f>'B - Monthly Positions'!Q23</f>
        <v>0</v>
      </c>
      <c r="U283" s="1311">
        <f t="shared" si="8"/>
        <v>0</v>
      </c>
    </row>
    <row r="284" spans="1:21">
      <c r="A284" s="1314" t="str">
        <f>ORG!$S$1</f>
        <v>Apr 21</v>
      </c>
      <c r="B284" s="1311" t="str">
        <f>ORG!$M$1</f>
        <v>Organisation</v>
      </c>
      <c r="C284" s="1311" t="str">
        <f>'B - Monthly Positions'!$A$3</f>
        <v>Table B - Monthly Positions</v>
      </c>
      <c r="D284" s="1311">
        <f>'B - Monthly Positions'!A24</f>
        <v>14</v>
      </c>
      <c r="E284" s="1311" t="str">
        <f>'B - Monthly Positions'!B24</f>
        <v>Non Healthcare Services Provided by Other NHS Bodies</v>
      </c>
      <c r="F284" s="1311" t="str">
        <f>'B - Monthly Positions'!$C$11</f>
        <v>Actual/F'cast</v>
      </c>
      <c r="G284" s="1311">
        <f>'B - Monthly Positions'!D24</f>
        <v>0</v>
      </c>
      <c r="H284" s="1311">
        <f>'B - Monthly Positions'!E24</f>
        <v>0</v>
      </c>
      <c r="I284" s="1311">
        <f>'B - Monthly Positions'!F24</f>
        <v>0</v>
      </c>
      <c r="J284" s="1311">
        <f>'B - Monthly Positions'!G24</f>
        <v>0</v>
      </c>
      <c r="K284" s="1311">
        <f>'B - Monthly Positions'!H24</f>
        <v>0</v>
      </c>
      <c r="L284" s="1311">
        <f>'B - Monthly Positions'!I24</f>
        <v>0</v>
      </c>
      <c r="M284" s="1311">
        <f>'B - Monthly Positions'!J24</f>
        <v>0</v>
      </c>
      <c r="N284" s="1311">
        <f>'B - Monthly Positions'!K24</f>
        <v>0</v>
      </c>
      <c r="O284" s="1311">
        <f>'B - Monthly Positions'!L24</f>
        <v>0</v>
      </c>
      <c r="P284" s="1311">
        <f>'B - Monthly Positions'!M24</f>
        <v>0</v>
      </c>
      <c r="Q284" s="1311">
        <f>'B - Monthly Positions'!N24</f>
        <v>0</v>
      </c>
      <c r="R284" s="1311">
        <f>'B - Monthly Positions'!O24</f>
        <v>0</v>
      </c>
      <c r="S284" s="1311">
        <f>'B - Monthly Positions'!Q24</f>
        <v>0</v>
      </c>
      <c r="U284" s="1311">
        <f t="shared" si="8"/>
        <v>0</v>
      </c>
    </row>
    <row r="285" spans="1:21">
      <c r="A285" s="1314" t="str">
        <f>ORG!$S$1</f>
        <v>Apr 21</v>
      </c>
      <c r="B285" s="1311" t="str">
        <f>ORG!$M$1</f>
        <v>Organisation</v>
      </c>
      <c r="C285" s="1311" t="str">
        <f>'B - Monthly Positions'!$A$3</f>
        <v>Table B - Monthly Positions</v>
      </c>
      <c r="D285" s="1311">
        <f>'B - Monthly Positions'!A25</f>
        <v>15</v>
      </c>
      <c r="E285" s="1311" t="str">
        <f>'B - Monthly Positions'!B25</f>
        <v>Continuing Care and Funded Nursing Care</v>
      </c>
      <c r="F285" s="1311" t="str">
        <f>'B - Monthly Positions'!$C$11</f>
        <v>Actual/F'cast</v>
      </c>
      <c r="G285" s="1311">
        <f>'B - Monthly Positions'!D25</f>
        <v>0</v>
      </c>
      <c r="H285" s="1311">
        <f>'B - Monthly Positions'!E25</f>
        <v>0</v>
      </c>
      <c r="I285" s="1311">
        <f>'B - Monthly Positions'!F25</f>
        <v>0</v>
      </c>
      <c r="J285" s="1311">
        <f>'B - Monthly Positions'!G25</f>
        <v>0</v>
      </c>
      <c r="K285" s="1311">
        <f>'B - Monthly Positions'!H25</f>
        <v>0</v>
      </c>
      <c r="L285" s="1311">
        <f>'B - Monthly Positions'!I25</f>
        <v>0</v>
      </c>
      <c r="M285" s="1311">
        <f>'B - Monthly Positions'!J25</f>
        <v>0</v>
      </c>
      <c r="N285" s="1311">
        <f>'B - Monthly Positions'!K25</f>
        <v>0</v>
      </c>
      <c r="O285" s="1311">
        <f>'B - Monthly Positions'!L25</f>
        <v>0</v>
      </c>
      <c r="P285" s="1311">
        <f>'B - Monthly Positions'!M25</f>
        <v>0</v>
      </c>
      <c r="Q285" s="1311">
        <f>'B - Monthly Positions'!N25</f>
        <v>0</v>
      </c>
      <c r="R285" s="1311">
        <f>'B - Monthly Positions'!O25</f>
        <v>0</v>
      </c>
      <c r="S285" s="1311">
        <f>'B - Monthly Positions'!Q25</f>
        <v>0</v>
      </c>
      <c r="U285" s="1311">
        <f t="shared" si="8"/>
        <v>0</v>
      </c>
    </row>
    <row r="286" spans="1:21">
      <c r="A286" s="1314" t="str">
        <f>ORG!$S$1</f>
        <v>Apr 21</v>
      </c>
      <c r="B286" s="1311" t="str">
        <f>ORG!$M$1</f>
        <v>Organisation</v>
      </c>
      <c r="C286" s="1311" t="str">
        <f>'B - Monthly Positions'!$A$3</f>
        <v>Table B - Monthly Positions</v>
      </c>
      <c r="D286" s="1311">
        <f>'B - Monthly Positions'!A26</f>
        <v>16</v>
      </c>
      <c r="E286" s="1311" t="str">
        <f>'B - Monthly Positions'!B26</f>
        <v>Other Private &amp; Voluntary Sector</v>
      </c>
      <c r="F286" s="1311" t="str">
        <f>'B - Monthly Positions'!$C$11</f>
        <v>Actual/F'cast</v>
      </c>
      <c r="G286" s="1311">
        <f>'B - Monthly Positions'!D26</f>
        <v>0</v>
      </c>
      <c r="H286" s="1311">
        <f>'B - Monthly Positions'!E26</f>
        <v>0</v>
      </c>
      <c r="I286" s="1311">
        <f>'B - Monthly Positions'!F26</f>
        <v>0</v>
      </c>
      <c r="J286" s="1311">
        <f>'B - Monthly Positions'!G26</f>
        <v>0</v>
      </c>
      <c r="K286" s="1311">
        <f>'B - Monthly Positions'!H26</f>
        <v>0</v>
      </c>
      <c r="L286" s="1311">
        <f>'B - Monthly Positions'!I26</f>
        <v>0</v>
      </c>
      <c r="M286" s="1311">
        <f>'B - Monthly Positions'!J26</f>
        <v>0</v>
      </c>
      <c r="N286" s="1311">
        <f>'B - Monthly Positions'!K26</f>
        <v>0</v>
      </c>
      <c r="O286" s="1311">
        <f>'B - Monthly Positions'!L26</f>
        <v>0</v>
      </c>
      <c r="P286" s="1311">
        <f>'B - Monthly Positions'!M26</f>
        <v>0</v>
      </c>
      <c r="Q286" s="1311">
        <f>'B - Monthly Positions'!N26</f>
        <v>0</v>
      </c>
      <c r="R286" s="1311">
        <f>'B - Monthly Positions'!O26</f>
        <v>0</v>
      </c>
      <c r="S286" s="1311">
        <f>'B - Monthly Positions'!Q26</f>
        <v>0</v>
      </c>
      <c r="U286" s="1311">
        <f t="shared" si="8"/>
        <v>0</v>
      </c>
    </row>
    <row r="287" spans="1:21">
      <c r="A287" s="1314" t="str">
        <f>ORG!$S$1</f>
        <v>Apr 21</v>
      </c>
      <c r="B287" s="1311" t="str">
        <f>ORG!$M$1</f>
        <v>Organisation</v>
      </c>
      <c r="C287" s="1311" t="str">
        <f>'B - Monthly Positions'!$A$3</f>
        <v>Table B - Monthly Positions</v>
      </c>
      <c r="D287" s="1311">
        <f>'B - Monthly Positions'!A27</f>
        <v>17</v>
      </c>
      <c r="E287" s="1311" t="str">
        <f>'B - Monthly Positions'!B27</f>
        <v xml:space="preserve">Joint Financing and Other </v>
      </c>
      <c r="F287" s="1311" t="str">
        <f>'B - Monthly Positions'!$C$11</f>
        <v>Actual/F'cast</v>
      </c>
      <c r="G287" s="1311">
        <f>'B - Monthly Positions'!D27</f>
        <v>0</v>
      </c>
      <c r="H287" s="1311">
        <f>'B - Monthly Positions'!E27</f>
        <v>0</v>
      </c>
      <c r="I287" s="1311">
        <f>'B - Monthly Positions'!F27</f>
        <v>0</v>
      </c>
      <c r="J287" s="1311">
        <f>'B - Monthly Positions'!G27</f>
        <v>0</v>
      </c>
      <c r="K287" s="1311">
        <f>'B - Monthly Positions'!H27</f>
        <v>0</v>
      </c>
      <c r="L287" s="1311">
        <f>'B - Monthly Positions'!I27</f>
        <v>0</v>
      </c>
      <c r="M287" s="1311">
        <f>'B - Monthly Positions'!J27</f>
        <v>0</v>
      </c>
      <c r="N287" s="1311">
        <f>'B - Monthly Positions'!K27</f>
        <v>0</v>
      </c>
      <c r="O287" s="1311">
        <f>'B - Monthly Positions'!L27</f>
        <v>0</v>
      </c>
      <c r="P287" s="1311">
        <f>'B - Monthly Positions'!M27</f>
        <v>0</v>
      </c>
      <c r="Q287" s="1311">
        <f>'B - Monthly Positions'!N27</f>
        <v>0</v>
      </c>
      <c r="R287" s="1311">
        <f>'B - Monthly Positions'!O27</f>
        <v>0</v>
      </c>
      <c r="S287" s="1311">
        <f>'B - Monthly Positions'!Q27</f>
        <v>0</v>
      </c>
      <c r="U287" s="1311">
        <f t="shared" si="8"/>
        <v>0</v>
      </c>
    </row>
    <row r="288" spans="1:21">
      <c r="A288" s="1314" t="str">
        <f>ORG!$S$1</f>
        <v>Apr 21</v>
      </c>
      <c r="B288" s="1311" t="str">
        <f>ORG!$M$1</f>
        <v>Organisation</v>
      </c>
      <c r="C288" s="1311" t="str">
        <f>'B - Monthly Positions'!$A$3</f>
        <v>Table B - Monthly Positions</v>
      </c>
      <c r="D288" s="1311">
        <f>'B - Monthly Positions'!A28</f>
        <v>18</v>
      </c>
      <c r="E288" s="1311" t="str">
        <f>'B - Monthly Positions'!B28</f>
        <v xml:space="preserve">Losses, Special Payments and Irrecoverable Debts </v>
      </c>
      <c r="F288" s="1311" t="str">
        <f>'B - Monthly Positions'!$C$11</f>
        <v>Actual/F'cast</v>
      </c>
      <c r="G288" s="1311">
        <f>'B - Monthly Positions'!D28</f>
        <v>0</v>
      </c>
      <c r="H288" s="1311">
        <f>'B - Monthly Positions'!E28</f>
        <v>0</v>
      </c>
      <c r="I288" s="1311">
        <f>'B - Monthly Positions'!F28</f>
        <v>0</v>
      </c>
      <c r="J288" s="1311">
        <f>'B - Monthly Positions'!G28</f>
        <v>0</v>
      </c>
      <c r="K288" s="1311">
        <f>'B - Monthly Positions'!H28</f>
        <v>0</v>
      </c>
      <c r="L288" s="1311">
        <f>'B - Monthly Positions'!I28</f>
        <v>0</v>
      </c>
      <c r="M288" s="1311">
        <f>'B - Monthly Positions'!J28</f>
        <v>0</v>
      </c>
      <c r="N288" s="1311">
        <f>'B - Monthly Positions'!K28</f>
        <v>0</v>
      </c>
      <c r="O288" s="1311">
        <f>'B - Monthly Positions'!L28</f>
        <v>0</v>
      </c>
      <c r="P288" s="1311">
        <f>'B - Monthly Positions'!M28</f>
        <v>0</v>
      </c>
      <c r="Q288" s="1311">
        <f>'B - Monthly Positions'!N28</f>
        <v>0</v>
      </c>
      <c r="R288" s="1311">
        <f>'B - Monthly Positions'!O28</f>
        <v>0</v>
      </c>
      <c r="S288" s="1311">
        <f>'B - Monthly Positions'!Q28</f>
        <v>0</v>
      </c>
      <c r="U288" s="1311">
        <f t="shared" si="8"/>
        <v>0</v>
      </c>
    </row>
    <row r="289" spans="1:21">
      <c r="A289" s="1314" t="str">
        <f>ORG!$S$1</f>
        <v>Apr 21</v>
      </c>
      <c r="B289" s="1311" t="str">
        <f>ORG!$M$1</f>
        <v>Organisation</v>
      </c>
      <c r="C289" s="1311" t="str">
        <f>'B - Monthly Positions'!$A$3</f>
        <v>Table B - Monthly Positions</v>
      </c>
      <c r="D289" s="1311">
        <f>'B - Monthly Positions'!A29</f>
        <v>19</v>
      </c>
      <c r="E289" s="1311" t="str">
        <f>'B - Monthly Positions'!B29</f>
        <v>Exceptional (Income) / Costs - (Trust Only)</v>
      </c>
      <c r="F289" s="1311" t="str">
        <f>'B - Monthly Positions'!$C$11</f>
        <v>Actual/F'cast</v>
      </c>
      <c r="G289" s="1311">
        <f>'B - Monthly Positions'!D29</f>
        <v>0</v>
      </c>
      <c r="H289" s="1311">
        <f>'B - Monthly Positions'!E29</f>
        <v>0</v>
      </c>
      <c r="I289" s="1311">
        <f>'B - Monthly Positions'!F29</f>
        <v>0</v>
      </c>
      <c r="J289" s="1311">
        <f>'B - Monthly Positions'!G29</f>
        <v>0</v>
      </c>
      <c r="K289" s="1311">
        <f>'B - Monthly Positions'!H29</f>
        <v>0</v>
      </c>
      <c r="L289" s="1311">
        <f>'B - Monthly Positions'!I29</f>
        <v>0</v>
      </c>
      <c r="M289" s="1311">
        <f>'B - Monthly Positions'!J29</f>
        <v>0</v>
      </c>
      <c r="N289" s="1311">
        <f>'B - Monthly Positions'!K29</f>
        <v>0</v>
      </c>
      <c r="O289" s="1311">
        <f>'B - Monthly Positions'!L29</f>
        <v>0</v>
      </c>
      <c r="P289" s="1311">
        <f>'B - Monthly Positions'!M29</f>
        <v>0</v>
      </c>
      <c r="Q289" s="1311">
        <f>'B - Monthly Positions'!N29</f>
        <v>0</v>
      </c>
      <c r="R289" s="1311">
        <f>'B - Monthly Positions'!O29</f>
        <v>0</v>
      </c>
      <c r="S289" s="1311">
        <f>'B - Monthly Positions'!Q29</f>
        <v>0</v>
      </c>
      <c r="U289" s="1311">
        <f t="shared" si="8"/>
        <v>0</v>
      </c>
    </row>
    <row r="290" spans="1:21">
      <c r="A290" s="1314" t="str">
        <f>ORG!$S$1</f>
        <v>Apr 21</v>
      </c>
      <c r="B290" s="1311" t="str">
        <f>ORG!$M$1</f>
        <v>Organisation</v>
      </c>
      <c r="C290" s="1311" t="str">
        <f>'B - Monthly Positions'!$A$3</f>
        <v>Table B - Monthly Positions</v>
      </c>
      <c r="D290" s="1311">
        <f>'B - Monthly Positions'!A30</f>
        <v>20</v>
      </c>
      <c r="E290" s="1311" t="str">
        <f>'B - Monthly Positions'!B30</f>
        <v>Total Interest Receivable - (Trust Only)</v>
      </c>
      <c r="F290" s="1311" t="str">
        <f>'B - Monthly Positions'!$C$11</f>
        <v>Actual/F'cast</v>
      </c>
      <c r="G290" s="1311">
        <f>'B - Monthly Positions'!D30</f>
        <v>0</v>
      </c>
      <c r="H290" s="1311">
        <f>'B - Monthly Positions'!E30</f>
        <v>0</v>
      </c>
      <c r="I290" s="1311">
        <f>'B - Monthly Positions'!F30</f>
        <v>0</v>
      </c>
      <c r="J290" s="1311">
        <f>'B - Monthly Positions'!G30</f>
        <v>0</v>
      </c>
      <c r="K290" s="1311">
        <f>'B - Monthly Positions'!H30</f>
        <v>0</v>
      </c>
      <c r="L290" s="1311">
        <f>'B - Monthly Positions'!I30</f>
        <v>0</v>
      </c>
      <c r="M290" s="1311">
        <f>'B - Monthly Positions'!J30</f>
        <v>0</v>
      </c>
      <c r="N290" s="1311">
        <f>'B - Monthly Positions'!K30</f>
        <v>0</v>
      </c>
      <c r="O290" s="1311">
        <f>'B - Monthly Positions'!L30</f>
        <v>0</v>
      </c>
      <c r="P290" s="1311">
        <f>'B - Monthly Positions'!M30</f>
        <v>0</v>
      </c>
      <c r="Q290" s="1311">
        <f>'B - Monthly Positions'!N30</f>
        <v>0</v>
      </c>
      <c r="R290" s="1311">
        <f>'B - Monthly Positions'!O30</f>
        <v>0</v>
      </c>
      <c r="S290" s="1311">
        <f>'B - Monthly Positions'!Q30</f>
        <v>0</v>
      </c>
      <c r="U290" s="1311">
        <f t="shared" si="8"/>
        <v>0</v>
      </c>
    </row>
    <row r="291" spans="1:21">
      <c r="A291" s="1314" t="str">
        <f>ORG!$S$1</f>
        <v>Apr 21</v>
      </c>
      <c r="B291" s="1311" t="str">
        <f>ORG!$M$1</f>
        <v>Organisation</v>
      </c>
      <c r="C291" s="1311" t="str">
        <f>'B - Monthly Positions'!$A$3</f>
        <v>Table B - Monthly Positions</v>
      </c>
      <c r="D291" s="1311">
        <f>'B - Monthly Positions'!A31</f>
        <v>21</v>
      </c>
      <c r="E291" s="1311" t="str">
        <f>'B - Monthly Positions'!B31</f>
        <v>Total Interest Payable - (Trust Only)</v>
      </c>
      <c r="F291" s="1311" t="str">
        <f>'B - Monthly Positions'!$C$11</f>
        <v>Actual/F'cast</v>
      </c>
      <c r="G291" s="1311">
        <f>'B - Monthly Positions'!D31</f>
        <v>0</v>
      </c>
      <c r="H291" s="1311">
        <f>'B - Monthly Positions'!E31</f>
        <v>0</v>
      </c>
      <c r="I291" s="1311">
        <f>'B - Monthly Positions'!F31</f>
        <v>0</v>
      </c>
      <c r="J291" s="1311">
        <f>'B - Monthly Positions'!G31</f>
        <v>0</v>
      </c>
      <c r="K291" s="1311">
        <f>'B - Monthly Positions'!H31</f>
        <v>0</v>
      </c>
      <c r="L291" s="1311">
        <f>'B - Monthly Positions'!I31</f>
        <v>0</v>
      </c>
      <c r="M291" s="1311">
        <f>'B - Monthly Positions'!J31</f>
        <v>0</v>
      </c>
      <c r="N291" s="1311">
        <f>'B - Monthly Positions'!K31</f>
        <v>0</v>
      </c>
      <c r="O291" s="1311">
        <f>'B - Monthly Positions'!L31</f>
        <v>0</v>
      </c>
      <c r="P291" s="1311">
        <f>'B - Monthly Positions'!M31</f>
        <v>0</v>
      </c>
      <c r="Q291" s="1311">
        <f>'B - Monthly Positions'!N31</f>
        <v>0</v>
      </c>
      <c r="R291" s="1311">
        <f>'B - Monthly Positions'!O31</f>
        <v>0</v>
      </c>
      <c r="S291" s="1311">
        <f>'B - Monthly Positions'!Q31</f>
        <v>0</v>
      </c>
      <c r="U291" s="1311">
        <f t="shared" si="8"/>
        <v>0</v>
      </c>
    </row>
    <row r="292" spans="1:21">
      <c r="A292" s="1314" t="str">
        <f>ORG!$S$1</f>
        <v>Apr 21</v>
      </c>
      <c r="B292" s="1311" t="str">
        <f>ORG!$M$1</f>
        <v>Organisation</v>
      </c>
      <c r="C292" s="1311" t="str">
        <f>'B - Monthly Positions'!$A$3</f>
        <v>Table B - Monthly Positions</v>
      </c>
      <c r="D292" s="1311">
        <f>'B - Monthly Positions'!A32</f>
        <v>22</v>
      </c>
      <c r="E292" s="1311" t="str">
        <f>'B - Monthly Positions'!B32</f>
        <v>DEL Depreciation\Accelerated Depreciation\Impairments</v>
      </c>
      <c r="F292" s="1311" t="str">
        <f>'B - Monthly Positions'!$C$11</f>
        <v>Actual/F'cast</v>
      </c>
      <c r="G292" s="1311">
        <f>'B - Monthly Positions'!D32</f>
        <v>0</v>
      </c>
      <c r="H292" s="1311">
        <f>'B - Monthly Positions'!E32</f>
        <v>0</v>
      </c>
      <c r="I292" s="1311">
        <f>'B - Monthly Positions'!F32</f>
        <v>0</v>
      </c>
      <c r="J292" s="1311">
        <f>'B - Monthly Positions'!G32</f>
        <v>0</v>
      </c>
      <c r="K292" s="1311">
        <f>'B - Monthly Positions'!H32</f>
        <v>0</v>
      </c>
      <c r="L292" s="1311">
        <f>'B - Monthly Positions'!I32</f>
        <v>0</v>
      </c>
      <c r="M292" s="1311">
        <f>'B - Monthly Positions'!J32</f>
        <v>0</v>
      </c>
      <c r="N292" s="1311">
        <f>'B - Monthly Positions'!K32</f>
        <v>0</v>
      </c>
      <c r="O292" s="1311">
        <f>'B - Monthly Positions'!L32</f>
        <v>0</v>
      </c>
      <c r="P292" s="1311">
        <f>'B - Monthly Positions'!M32</f>
        <v>0</v>
      </c>
      <c r="Q292" s="1311">
        <f>'B - Monthly Positions'!N32</f>
        <v>0</v>
      </c>
      <c r="R292" s="1311">
        <f>'B - Monthly Positions'!O32</f>
        <v>0</v>
      </c>
      <c r="S292" s="1311">
        <f>'B - Monthly Positions'!Q32</f>
        <v>0</v>
      </c>
      <c r="U292" s="1311">
        <f t="shared" si="8"/>
        <v>0</v>
      </c>
    </row>
    <row r="293" spans="1:21">
      <c r="A293" s="1314" t="str">
        <f>ORG!$S$1</f>
        <v>Apr 21</v>
      </c>
      <c r="B293" s="1311" t="str">
        <f>ORG!$M$1</f>
        <v>Organisation</v>
      </c>
      <c r="C293" s="1311" t="str">
        <f>'B - Monthly Positions'!$A$3</f>
        <v>Table B - Monthly Positions</v>
      </c>
      <c r="D293" s="1311">
        <f>'B - Monthly Positions'!A33</f>
        <v>23</v>
      </c>
      <c r="E293" s="1311" t="str">
        <f>'B - Monthly Positions'!B33</f>
        <v>AME Donated Depreciation\Impairments</v>
      </c>
      <c r="F293" s="1311" t="str">
        <f>'B - Monthly Positions'!$C$11</f>
        <v>Actual/F'cast</v>
      </c>
      <c r="G293" s="1311">
        <f>'B - Monthly Positions'!D33</f>
        <v>0</v>
      </c>
      <c r="H293" s="1311">
        <f>'B - Monthly Positions'!E33</f>
        <v>0</v>
      </c>
      <c r="I293" s="1311">
        <f>'B - Monthly Positions'!F33</f>
        <v>0</v>
      </c>
      <c r="J293" s="1311">
        <f>'B - Monthly Positions'!G33</f>
        <v>0</v>
      </c>
      <c r="K293" s="1311">
        <f>'B - Monthly Positions'!H33</f>
        <v>0</v>
      </c>
      <c r="L293" s="1311">
        <f>'B - Monthly Positions'!I33</f>
        <v>0</v>
      </c>
      <c r="M293" s="1311">
        <f>'B - Monthly Positions'!J33</f>
        <v>0</v>
      </c>
      <c r="N293" s="1311">
        <f>'B - Monthly Positions'!K33</f>
        <v>0</v>
      </c>
      <c r="O293" s="1311">
        <f>'B - Monthly Positions'!L33</f>
        <v>0</v>
      </c>
      <c r="P293" s="1311">
        <f>'B - Monthly Positions'!M33</f>
        <v>0</v>
      </c>
      <c r="Q293" s="1311">
        <f>'B - Monthly Positions'!N33</f>
        <v>0</v>
      </c>
      <c r="R293" s="1311">
        <f>'B - Monthly Positions'!O33</f>
        <v>0</v>
      </c>
      <c r="S293" s="1311">
        <f>'B - Monthly Positions'!Q33</f>
        <v>0</v>
      </c>
      <c r="U293" s="1311">
        <f t="shared" si="8"/>
        <v>0</v>
      </c>
    </row>
    <row r="294" spans="1:21">
      <c r="A294" s="1314" t="str">
        <f>ORG!$S$1</f>
        <v>Apr 21</v>
      </c>
      <c r="B294" s="1311" t="str">
        <f>ORG!$M$1</f>
        <v>Organisation</v>
      </c>
      <c r="C294" s="1311" t="str">
        <f>'B - Monthly Positions'!$A$3</f>
        <v>Table B - Monthly Positions</v>
      </c>
      <c r="D294" s="1311">
        <f>'B - Monthly Positions'!A34</f>
        <v>24</v>
      </c>
      <c r="E294" s="1311" t="str">
        <f>'B - Monthly Positions'!B34</f>
        <v>Uncommitted Reserves &amp; Contingencies</v>
      </c>
      <c r="F294" s="1311" t="str">
        <f>'B - Monthly Positions'!$C$11</f>
        <v>Actual/F'cast</v>
      </c>
      <c r="G294" s="1311">
        <f>'B - Monthly Positions'!D34</f>
        <v>0</v>
      </c>
      <c r="H294" s="1311">
        <f>'B - Monthly Positions'!E34</f>
        <v>0</v>
      </c>
      <c r="I294" s="1311">
        <f>'B - Monthly Positions'!F34</f>
        <v>0</v>
      </c>
      <c r="J294" s="1311">
        <f>'B - Monthly Positions'!G34</f>
        <v>0</v>
      </c>
      <c r="K294" s="1311">
        <f>'B - Monthly Positions'!H34</f>
        <v>0</v>
      </c>
      <c r="L294" s="1311">
        <f>'B - Monthly Positions'!I34</f>
        <v>0</v>
      </c>
      <c r="M294" s="1311">
        <f>'B - Monthly Positions'!J34</f>
        <v>0</v>
      </c>
      <c r="N294" s="1311">
        <f>'B - Monthly Positions'!K34</f>
        <v>0</v>
      </c>
      <c r="O294" s="1311">
        <f>'B - Monthly Positions'!L34</f>
        <v>0</v>
      </c>
      <c r="P294" s="1311">
        <f>'B - Monthly Positions'!M34</f>
        <v>0</v>
      </c>
      <c r="Q294" s="1311">
        <f>'B - Monthly Positions'!N34</f>
        <v>0</v>
      </c>
      <c r="R294" s="1311">
        <f>'B - Monthly Positions'!O34</f>
        <v>0</v>
      </c>
      <c r="S294" s="1311">
        <f>'B - Monthly Positions'!Q34</f>
        <v>0</v>
      </c>
      <c r="U294" s="1311">
        <f t="shared" si="8"/>
        <v>0</v>
      </c>
    </row>
    <row r="295" spans="1:21">
      <c r="A295" s="1314" t="str">
        <f>ORG!$S$1</f>
        <v>Apr 21</v>
      </c>
      <c r="B295" s="1311" t="str">
        <f>ORG!$M$1</f>
        <v>Organisation</v>
      </c>
      <c r="C295" s="1311" t="str">
        <f>'B - Monthly Positions'!$A$3</f>
        <v>Table B - Monthly Positions</v>
      </c>
      <c r="D295" s="1311">
        <f>'B - Monthly Positions'!A35</f>
        <v>25</v>
      </c>
      <c r="E295" s="1311" t="str">
        <f>'B - Monthly Positions'!B35</f>
        <v>Profit\Loss Disposal of Assets</v>
      </c>
      <c r="F295" s="1311" t="str">
        <f>'B - Monthly Positions'!$C$11</f>
        <v>Actual/F'cast</v>
      </c>
      <c r="G295" s="1311">
        <f>'B - Monthly Positions'!D35</f>
        <v>0</v>
      </c>
      <c r="H295" s="1311">
        <f>'B - Monthly Positions'!E35</f>
        <v>0</v>
      </c>
      <c r="I295" s="1311">
        <f>'B - Monthly Positions'!F35</f>
        <v>0</v>
      </c>
      <c r="J295" s="1311">
        <f>'B - Monthly Positions'!G35</f>
        <v>0</v>
      </c>
      <c r="K295" s="1311">
        <f>'B - Monthly Positions'!H35</f>
        <v>0</v>
      </c>
      <c r="L295" s="1311">
        <f>'B - Monthly Positions'!I35</f>
        <v>0</v>
      </c>
      <c r="M295" s="1311">
        <f>'B - Monthly Positions'!J35</f>
        <v>0</v>
      </c>
      <c r="N295" s="1311">
        <f>'B - Monthly Positions'!K35</f>
        <v>0</v>
      </c>
      <c r="O295" s="1311">
        <f>'B - Monthly Positions'!L35</f>
        <v>0</v>
      </c>
      <c r="P295" s="1311">
        <f>'B - Monthly Positions'!M35</f>
        <v>0</v>
      </c>
      <c r="Q295" s="1311">
        <f>'B - Monthly Positions'!N35</f>
        <v>0</v>
      </c>
      <c r="R295" s="1311">
        <f>'B - Monthly Positions'!O35</f>
        <v>0</v>
      </c>
      <c r="S295" s="1311">
        <f>'B - Monthly Positions'!Q35</f>
        <v>0</v>
      </c>
      <c r="U295" s="1311">
        <f t="shared" si="8"/>
        <v>0</v>
      </c>
    </row>
    <row r="296" spans="1:21">
      <c r="A296" s="1314" t="str">
        <f>ORG!$S$1</f>
        <v>Apr 21</v>
      </c>
      <c r="B296" s="1311" t="str">
        <f>ORG!$M$1</f>
        <v>Organisation</v>
      </c>
      <c r="C296" s="1311" t="str">
        <f>'B - Monthly Positions'!$A$3</f>
        <v>Table B - Monthly Positions</v>
      </c>
      <c r="D296" s="1311">
        <f>'B - Monthly Positions'!A36</f>
        <v>26</v>
      </c>
      <c r="E296" s="1311" t="str">
        <f>'B - Monthly Positions'!B36</f>
        <v>Cost - Total</v>
      </c>
      <c r="F296" s="1311" t="str">
        <f>'B - Monthly Positions'!$C$11</f>
        <v>Actual/F'cast</v>
      </c>
      <c r="G296" s="1311">
        <f>'B - Monthly Positions'!D36</f>
        <v>0</v>
      </c>
      <c r="H296" s="1311">
        <f>'B - Monthly Positions'!E36</f>
        <v>0</v>
      </c>
      <c r="I296" s="1311">
        <f>'B - Monthly Positions'!F36</f>
        <v>0</v>
      </c>
      <c r="J296" s="1311">
        <f>'B - Monthly Positions'!G36</f>
        <v>0</v>
      </c>
      <c r="K296" s="1311">
        <f>'B - Monthly Positions'!H36</f>
        <v>0</v>
      </c>
      <c r="L296" s="1311">
        <f>'B - Monthly Positions'!I36</f>
        <v>0</v>
      </c>
      <c r="M296" s="1311">
        <f>'B - Monthly Positions'!J36</f>
        <v>0</v>
      </c>
      <c r="N296" s="1311">
        <f>'B - Monthly Positions'!K36</f>
        <v>0</v>
      </c>
      <c r="O296" s="1311">
        <f>'B - Monthly Positions'!L36</f>
        <v>0</v>
      </c>
      <c r="P296" s="1311">
        <f>'B - Monthly Positions'!M36</f>
        <v>0</v>
      </c>
      <c r="Q296" s="1311">
        <f>'B - Monthly Positions'!N36</f>
        <v>0</v>
      </c>
      <c r="R296" s="1311">
        <f>'B - Monthly Positions'!O36</f>
        <v>0</v>
      </c>
      <c r="S296" s="1311">
        <f>'B - Monthly Positions'!Q36</f>
        <v>0</v>
      </c>
      <c r="U296" s="1311">
        <f t="shared" si="8"/>
        <v>0</v>
      </c>
    </row>
    <row r="297" spans="1:21">
      <c r="A297" s="1314" t="str">
        <f>ORG!$S$1</f>
        <v>Apr 21</v>
      </c>
      <c r="B297" s="1311" t="str">
        <f>ORG!$M$1</f>
        <v>Organisation</v>
      </c>
      <c r="C297" s="1311" t="str">
        <f>'B - Monthly Positions'!$A$3</f>
        <v>Table B - Monthly Positions</v>
      </c>
      <c r="D297" s="1311">
        <f>'B - Monthly Positions'!A37</f>
        <v>27</v>
      </c>
      <c r="E297" s="1311" t="str">
        <f>'B - Monthly Positions'!B37</f>
        <v>Net surplus/ (deficit)</v>
      </c>
      <c r="F297" s="1311" t="str">
        <f>'B - Monthly Positions'!$C$11</f>
        <v>Actual/F'cast</v>
      </c>
      <c r="G297" s="1311">
        <f>'B - Monthly Positions'!D37</f>
        <v>0</v>
      </c>
      <c r="H297" s="1311">
        <f>'B - Monthly Positions'!E37</f>
        <v>0</v>
      </c>
      <c r="I297" s="1311">
        <f>'B - Monthly Positions'!F37</f>
        <v>0</v>
      </c>
      <c r="J297" s="1311">
        <f>'B - Monthly Positions'!G37</f>
        <v>0</v>
      </c>
      <c r="K297" s="1311">
        <f>'B - Monthly Positions'!H37</f>
        <v>0</v>
      </c>
      <c r="L297" s="1311">
        <f>'B - Monthly Positions'!I37</f>
        <v>0</v>
      </c>
      <c r="M297" s="1311">
        <f>'B - Monthly Positions'!J37</f>
        <v>0</v>
      </c>
      <c r="N297" s="1311">
        <f>'B - Monthly Positions'!K37</f>
        <v>0</v>
      </c>
      <c r="O297" s="1311">
        <f>'B - Monthly Positions'!L37</f>
        <v>0</v>
      </c>
      <c r="P297" s="1311">
        <f>'B - Monthly Positions'!M37</f>
        <v>0</v>
      </c>
      <c r="Q297" s="1311">
        <f>'B - Monthly Positions'!N37</f>
        <v>0</v>
      </c>
      <c r="R297" s="1311">
        <f>'B - Monthly Positions'!O37</f>
        <v>0</v>
      </c>
      <c r="S297" s="1311">
        <f>'B - Monthly Positions'!Q37</f>
        <v>0</v>
      </c>
      <c r="U297" s="1311">
        <f t="shared" si="8"/>
        <v>0</v>
      </c>
    </row>
    <row r="298" spans="1:21">
      <c r="A298" s="1314" t="str">
        <f>ORG!$S$1</f>
        <v>Apr 21</v>
      </c>
      <c r="B298" s="1311" t="str">
        <f>ORG!$M$1</f>
        <v>Organisation</v>
      </c>
      <c r="C298" s="1311" t="str">
        <f>'B - Monthly Positions'!$A$3</f>
        <v>Table B - Monthly Positions</v>
      </c>
      <c r="D298" s="1311" t="str">
        <f>LEFT('B - Monthly Positions'!C43,2)</f>
        <v>28</v>
      </c>
      <c r="E298" s="1311" t="str">
        <f>RIGHT('B - Monthly Positions'!C43,LEN('B - Monthly Positions'!C43)-5)</f>
        <v>Actual YTD surplus/ (deficit)</v>
      </c>
      <c r="S298" s="1311">
        <f>'B - Monthly Positions'!E43</f>
        <v>0</v>
      </c>
      <c r="U298" s="1311">
        <f t="shared" si="8"/>
        <v>0</v>
      </c>
    </row>
    <row r="299" spans="1:21">
      <c r="A299" s="1314" t="str">
        <f>ORG!$S$1</f>
        <v>Apr 21</v>
      </c>
      <c r="B299" s="1311" t="str">
        <f>ORG!$M$1</f>
        <v>Organisation</v>
      </c>
      <c r="C299" s="1311" t="str">
        <f>'B - Monthly Positions'!$A$3</f>
        <v>Table B - Monthly Positions</v>
      </c>
      <c r="D299" s="1311" t="str">
        <f>LEFT('B - Monthly Positions'!C44,2)</f>
        <v>29</v>
      </c>
      <c r="E299" s="1311" t="str">
        <f>RIGHT('B - Monthly Positions'!C44,LEN('B - Monthly Positions'!C44)-4)</f>
        <v>Actual YTD surplus/ (deficit) last month</v>
      </c>
      <c r="S299" s="1311">
        <f>'B - Monthly Positions'!E44</f>
        <v>0</v>
      </c>
      <c r="U299" s="1311">
        <f t="shared" si="8"/>
        <v>0</v>
      </c>
    </row>
    <row r="300" spans="1:21">
      <c r="A300" s="1314" t="str">
        <f>ORG!$S$1</f>
        <v>Apr 21</v>
      </c>
      <c r="B300" s="1311" t="str">
        <f>ORG!$M$1</f>
        <v>Organisation</v>
      </c>
      <c r="C300" s="1311" t="str">
        <f>'B - Monthly Positions'!$A$3</f>
        <v>Table B - Monthly Positions</v>
      </c>
      <c r="D300" s="1311" t="str">
        <f>LEFT('B - Monthly Positions'!C45,2)</f>
        <v>30</v>
      </c>
      <c r="E300" s="1311" t="str">
        <f>RIGHT('B - Monthly Positions'!C45,LEN('B - Monthly Positions'!C45)-4)</f>
        <v>Current month actual surplus/ (deficit)</v>
      </c>
      <c r="S300" s="1311">
        <f>'B - Monthly Positions'!E45</f>
        <v>0</v>
      </c>
      <c r="U300" s="1311">
        <f t="shared" si="8"/>
        <v>0</v>
      </c>
    </row>
    <row r="301" spans="1:21">
      <c r="A301" s="1314" t="str">
        <f>ORG!$S$1</f>
        <v>Apr 21</v>
      </c>
      <c r="B301" s="1311" t="str">
        <f>ORG!$M$1</f>
        <v>Organisation</v>
      </c>
      <c r="C301" s="1311" t="str">
        <f>'B - Monthly Positions'!$A$3</f>
        <v>Table B - Monthly Positions</v>
      </c>
      <c r="D301" s="1311" t="str">
        <f>LEFT('B - Monthly Positions'!C47,2)</f>
        <v>31</v>
      </c>
      <c r="E301" s="1311" t="str">
        <f>RIGHT('B - Monthly Positions'!C47,LEN('B - Monthly Positions'!C47)-4)</f>
        <v>Average monthly surplus/ (deficit) YTD</v>
      </c>
      <c r="S301" s="1311">
        <f>'B - Monthly Positions'!E47</f>
        <v>0</v>
      </c>
      <c r="U301" s="1311">
        <f t="shared" si="8"/>
        <v>0</v>
      </c>
    </row>
    <row r="302" spans="1:21">
      <c r="A302" s="1314" t="str">
        <f>ORG!$S$1</f>
        <v>Apr 21</v>
      </c>
      <c r="B302" s="1311" t="str">
        <f>ORG!$M$1</f>
        <v>Organisation</v>
      </c>
      <c r="C302" s="1311" t="str">
        <f>'B - Monthly Positions'!$A$3</f>
        <v>Table B - Monthly Positions</v>
      </c>
      <c r="D302" s="1311" t="str">
        <f>LEFT('B - Monthly Positions'!C48,2)</f>
        <v>32</v>
      </c>
      <c r="E302" s="1311" t="str">
        <f>RIGHT('B - Monthly Positions'!C48,LEN('B - Monthly Positions'!C48)-4)</f>
        <v>YTD /remaining months</v>
      </c>
      <c r="S302" s="1311">
        <f>'B - Monthly Positions'!E48</f>
        <v>0</v>
      </c>
      <c r="U302" s="1311">
        <f t="shared" si="8"/>
        <v>0</v>
      </c>
    </row>
    <row r="303" spans="1:21">
      <c r="A303" s="1314" t="str">
        <f>ORG!$S$1</f>
        <v>Apr 21</v>
      </c>
      <c r="B303" s="1311" t="str">
        <f>ORG!$M$1</f>
        <v>Organisation</v>
      </c>
      <c r="C303" s="1311" t="str">
        <f>'B - Monthly Positions'!$A$3</f>
        <v>Table B - Monthly Positions</v>
      </c>
      <c r="D303" s="1311" t="str">
        <f>LEFT('B - Monthly Positions'!H43,2)</f>
        <v>33</v>
      </c>
      <c r="E303" s="1311" t="str">
        <f>RIGHT('B - Monthly Positions'!H43,LEN('B - Monthly Positions'!H43)-4)</f>
        <v>Extrapolated Scenario</v>
      </c>
      <c r="S303" s="1311">
        <f>'B - Monthly Positions'!K43</f>
        <v>0</v>
      </c>
      <c r="U303" s="1311">
        <f t="shared" si="8"/>
        <v>0</v>
      </c>
    </row>
    <row r="304" spans="1:21">
      <c r="A304" s="1314" t="str">
        <f>ORG!$S$1</f>
        <v>Apr 21</v>
      </c>
      <c r="B304" s="1311" t="str">
        <f>ORG!$M$1</f>
        <v>Organisation</v>
      </c>
      <c r="C304" s="1311" t="str">
        <f>'B - Monthly Positions'!$A$3</f>
        <v>Table B - Monthly Positions</v>
      </c>
      <c r="D304" s="1311" t="str">
        <f>LEFT('B - Monthly Positions'!H44,2)</f>
        <v>34</v>
      </c>
      <c r="E304" s="1311" t="str">
        <f>RIGHT('B - Monthly Positions'!H44,LEN('B - Monthly Positions'!H44)-4)</f>
        <v>Year to Date Trend Scenario</v>
      </c>
      <c r="S304" s="1311">
        <f>'B - Monthly Positions'!K44</f>
        <v>0</v>
      </c>
      <c r="U304" s="1311">
        <f t="shared" si="8"/>
        <v>0</v>
      </c>
    </row>
    <row r="305" spans="1:21">
      <c r="A305" s="1314" t="str">
        <f>ORG!$S$1</f>
        <v>Apr 21</v>
      </c>
      <c r="B305" s="1311" t="str">
        <f>ORG!$M$1</f>
        <v>Organisation</v>
      </c>
      <c r="C305" s="1311" t="str">
        <f>'B - Monthly Positions'!$A$3</f>
        <v>Table B - Monthly Positions</v>
      </c>
      <c r="D305" s="1311">
        <f>'B - Monthly Positions'!A55</f>
        <v>35</v>
      </c>
      <c r="E305" s="1311" t="str">
        <f>'B - Monthly Positions'!B55</f>
        <v>Baseline Provider Depreciation</v>
      </c>
      <c r="F305" s="1311" t="str">
        <f>'B - Monthly Positions'!C55</f>
        <v>Actual/F'cast</v>
      </c>
      <c r="G305" s="1311">
        <f>'B - Monthly Positions'!D55</f>
        <v>0</v>
      </c>
      <c r="H305" s="1311">
        <f>'B - Monthly Positions'!E55</f>
        <v>0</v>
      </c>
      <c r="I305" s="1311">
        <f>'B - Monthly Positions'!F55</f>
        <v>0</v>
      </c>
      <c r="J305" s="1311">
        <f>'B - Monthly Positions'!G55</f>
        <v>0</v>
      </c>
      <c r="K305" s="1311">
        <f>'B - Monthly Positions'!H55</f>
        <v>0</v>
      </c>
      <c r="L305" s="1311">
        <f>'B - Monthly Positions'!I55</f>
        <v>0</v>
      </c>
      <c r="M305" s="1311">
        <f>'B - Monthly Positions'!J55</f>
        <v>0</v>
      </c>
      <c r="N305" s="1311">
        <f>'B - Monthly Positions'!K55</f>
        <v>0</v>
      </c>
      <c r="O305" s="1311">
        <f>'B - Monthly Positions'!L55</f>
        <v>0</v>
      </c>
      <c r="P305" s="1311">
        <f>'B - Monthly Positions'!M55</f>
        <v>0</v>
      </c>
      <c r="Q305" s="1311">
        <f>'B - Monthly Positions'!N55</f>
        <v>0</v>
      </c>
      <c r="R305" s="1311">
        <f>'B - Monthly Positions'!O55</f>
        <v>0</v>
      </c>
      <c r="S305" s="1311">
        <f>'B - Monthly Positions'!Q55</f>
        <v>0</v>
      </c>
      <c r="U305" s="1311">
        <f t="shared" si="8"/>
        <v>0</v>
      </c>
    </row>
    <row r="306" spans="1:21">
      <c r="A306" s="1314" t="str">
        <f>ORG!$S$1</f>
        <v>Apr 21</v>
      </c>
      <c r="B306" s="1311" t="str">
        <f>ORG!$M$1</f>
        <v>Organisation</v>
      </c>
      <c r="C306" s="1311" t="str">
        <f>'B - Monthly Positions'!$A$3</f>
        <v>Table B - Monthly Positions</v>
      </c>
      <c r="D306" s="1311">
        <f>'B - Monthly Positions'!A56</f>
        <v>36</v>
      </c>
      <c r="E306" s="1311" t="str">
        <f>'B - Monthly Positions'!B56</f>
        <v>Strategic Depreciation</v>
      </c>
      <c r="F306" s="1311" t="str">
        <f>'B - Monthly Positions'!C56</f>
        <v>Actual/F'cast</v>
      </c>
      <c r="G306" s="1311">
        <f>'B - Monthly Positions'!D56</f>
        <v>0</v>
      </c>
      <c r="H306" s="1311">
        <f>'B - Monthly Positions'!E56</f>
        <v>0</v>
      </c>
      <c r="I306" s="1311">
        <f>'B - Monthly Positions'!F56</f>
        <v>0</v>
      </c>
      <c r="J306" s="1311">
        <f>'B - Monthly Positions'!G56</f>
        <v>0</v>
      </c>
      <c r="K306" s="1311">
        <f>'B - Monthly Positions'!H56</f>
        <v>0</v>
      </c>
      <c r="L306" s="1311">
        <f>'B - Monthly Positions'!I56</f>
        <v>0</v>
      </c>
      <c r="M306" s="1311">
        <f>'B - Monthly Positions'!J56</f>
        <v>0</v>
      </c>
      <c r="N306" s="1311">
        <f>'B - Monthly Positions'!K56</f>
        <v>0</v>
      </c>
      <c r="O306" s="1311">
        <f>'B - Monthly Positions'!L56</f>
        <v>0</v>
      </c>
      <c r="P306" s="1311">
        <f>'B - Monthly Positions'!M56</f>
        <v>0</v>
      </c>
      <c r="Q306" s="1311">
        <f>'B - Monthly Positions'!N56</f>
        <v>0</v>
      </c>
      <c r="R306" s="1311">
        <f>'B - Monthly Positions'!O56</f>
        <v>0</v>
      </c>
      <c r="S306" s="1311">
        <f>'B - Monthly Positions'!Q56</f>
        <v>0</v>
      </c>
      <c r="U306" s="1311">
        <f t="shared" si="8"/>
        <v>0</v>
      </c>
    </row>
    <row r="307" spans="1:21">
      <c r="A307" s="1314" t="str">
        <f>ORG!$S$1</f>
        <v>Apr 21</v>
      </c>
      <c r="B307" s="1311" t="str">
        <f>ORG!$M$1</f>
        <v>Organisation</v>
      </c>
      <c r="C307" s="1311" t="str">
        <f>'B - Monthly Positions'!$A$3</f>
        <v>Table B - Monthly Positions</v>
      </c>
      <c r="D307" s="1311">
        <f>'B - Monthly Positions'!A57</f>
        <v>37</v>
      </c>
      <c r="E307" s="1311" t="str">
        <f>'B - Monthly Positions'!B57</f>
        <v>Accelerated Depreciation</v>
      </c>
      <c r="F307" s="1311" t="str">
        <f>'B - Monthly Positions'!C57</f>
        <v>Actual/F'cast</v>
      </c>
      <c r="G307" s="1311">
        <f>'B - Monthly Positions'!D57</f>
        <v>0</v>
      </c>
      <c r="H307" s="1311">
        <f>'B - Monthly Positions'!E57</f>
        <v>0</v>
      </c>
      <c r="I307" s="1311">
        <f>'B - Monthly Positions'!F57</f>
        <v>0</v>
      </c>
      <c r="J307" s="1311">
        <f>'B - Monthly Positions'!G57</f>
        <v>0</v>
      </c>
      <c r="K307" s="1311">
        <f>'B - Monthly Positions'!H57</f>
        <v>0</v>
      </c>
      <c r="L307" s="1311">
        <f>'B - Monthly Positions'!I57</f>
        <v>0</v>
      </c>
      <c r="M307" s="1311">
        <f>'B - Monthly Positions'!J57</f>
        <v>0</v>
      </c>
      <c r="N307" s="1311">
        <f>'B - Monthly Positions'!K57</f>
        <v>0</v>
      </c>
      <c r="O307" s="1311">
        <f>'B - Monthly Positions'!L57</f>
        <v>0</v>
      </c>
      <c r="P307" s="1311">
        <f>'B - Monthly Positions'!M57</f>
        <v>0</v>
      </c>
      <c r="Q307" s="1311">
        <f>'B - Monthly Positions'!N57</f>
        <v>0</v>
      </c>
      <c r="R307" s="1311">
        <f>'B - Monthly Positions'!O57</f>
        <v>0</v>
      </c>
      <c r="S307" s="1311">
        <f>'B - Monthly Positions'!Q57</f>
        <v>0</v>
      </c>
      <c r="U307" s="1311">
        <f t="shared" si="8"/>
        <v>0</v>
      </c>
    </row>
    <row r="308" spans="1:21">
      <c r="A308" s="1314" t="str">
        <f>ORG!$S$1</f>
        <v>Apr 21</v>
      </c>
      <c r="B308" s="1311" t="str">
        <f>ORG!$M$1</f>
        <v>Organisation</v>
      </c>
      <c r="C308" s="1311" t="str">
        <f>'B - Monthly Positions'!$A$3</f>
        <v>Table B - Monthly Positions</v>
      </c>
      <c r="D308" s="1311">
        <f>'B - Monthly Positions'!A58</f>
        <v>38</v>
      </c>
      <c r="E308" s="1311" t="str">
        <f>'B - Monthly Positions'!B58</f>
        <v>Impairments</v>
      </c>
      <c r="F308" s="1311" t="str">
        <f>'B - Monthly Positions'!C58</f>
        <v>Actual/F'cast</v>
      </c>
      <c r="G308" s="1311">
        <f>'B - Monthly Positions'!D58</f>
        <v>0</v>
      </c>
      <c r="H308" s="1311">
        <f>'B - Monthly Positions'!E58</f>
        <v>0</v>
      </c>
      <c r="I308" s="1311">
        <f>'B - Monthly Positions'!F58</f>
        <v>0</v>
      </c>
      <c r="J308" s="1311">
        <f>'B - Monthly Positions'!G58</f>
        <v>0</v>
      </c>
      <c r="K308" s="1311">
        <f>'B - Monthly Positions'!H58</f>
        <v>0</v>
      </c>
      <c r="L308" s="1311">
        <f>'B - Monthly Positions'!I58</f>
        <v>0</v>
      </c>
      <c r="M308" s="1311">
        <f>'B - Monthly Positions'!J58</f>
        <v>0</v>
      </c>
      <c r="N308" s="1311">
        <f>'B - Monthly Positions'!K58</f>
        <v>0</v>
      </c>
      <c r="O308" s="1311">
        <f>'B - Monthly Positions'!L58</f>
        <v>0</v>
      </c>
      <c r="P308" s="1311">
        <f>'B - Monthly Positions'!M58</f>
        <v>0</v>
      </c>
      <c r="Q308" s="1311">
        <f>'B - Monthly Positions'!N58</f>
        <v>0</v>
      </c>
      <c r="R308" s="1311">
        <f>'B - Monthly Positions'!O58</f>
        <v>0</v>
      </c>
      <c r="S308" s="1311">
        <f>'B - Monthly Positions'!Q58</f>
        <v>0</v>
      </c>
      <c r="U308" s="1311">
        <f t="shared" si="8"/>
        <v>0</v>
      </c>
    </row>
    <row r="309" spans="1:21">
      <c r="A309" s="1314" t="str">
        <f>ORG!$S$1</f>
        <v>Apr 21</v>
      </c>
      <c r="B309" s="1311" t="str">
        <f>ORG!$M$1</f>
        <v>Organisation</v>
      </c>
      <c r="C309" s="1311" t="str">
        <f>'B - Monthly Positions'!$A$3</f>
        <v>Table B - Monthly Positions</v>
      </c>
      <c r="D309" s="1311">
        <f>'B - Monthly Positions'!A59</f>
        <v>39</v>
      </c>
      <c r="E309" s="1311" t="str">
        <f>'B - Monthly Positions'!B59</f>
        <v>Other (Specify in Narrative)</v>
      </c>
      <c r="F309" s="1311" t="str">
        <f>'B - Monthly Positions'!C59</f>
        <v>Actual/F'cast</v>
      </c>
      <c r="G309" s="1311">
        <f>'B - Monthly Positions'!D59</f>
        <v>0</v>
      </c>
      <c r="H309" s="1311">
        <f>'B - Monthly Positions'!E59</f>
        <v>0</v>
      </c>
      <c r="I309" s="1311">
        <f>'B - Monthly Positions'!F59</f>
        <v>0</v>
      </c>
      <c r="J309" s="1311">
        <f>'B - Monthly Positions'!G59</f>
        <v>0</v>
      </c>
      <c r="K309" s="1311">
        <f>'B - Monthly Positions'!H59</f>
        <v>0</v>
      </c>
      <c r="L309" s="1311">
        <f>'B - Monthly Positions'!I59</f>
        <v>0</v>
      </c>
      <c r="M309" s="1311">
        <f>'B - Monthly Positions'!J59</f>
        <v>0</v>
      </c>
      <c r="N309" s="1311">
        <f>'B - Monthly Positions'!K59</f>
        <v>0</v>
      </c>
      <c r="O309" s="1311">
        <f>'B - Monthly Positions'!L59</f>
        <v>0</v>
      </c>
      <c r="P309" s="1311">
        <f>'B - Monthly Positions'!M59</f>
        <v>0</v>
      </c>
      <c r="Q309" s="1311">
        <f>'B - Monthly Positions'!N59</f>
        <v>0</v>
      </c>
      <c r="R309" s="1311">
        <f>'B - Monthly Positions'!O59</f>
        <v>0</v>
      </c>
      <c r="S309" s="1311">
        <f>'B - Monthly Positions'!Q59</f>
        <v>0</v>
      </c>
      <c r="U309" s="1311">
        <f t="shared" si="8"/>
        <v>0</v>
      </c>
    </row>
    <row r="310" spans="1:21">
      <c r="A310" s="1314" t="str">
        <f>ORG!$S$1</f>
        <v>Apr 21</v>
      </c>
      <c r="B310" s="1311" t="str">
        <f>ORG!$M$1</f>
        <v>Organisation</v>
      </c>
      <c r="C310" s="1311" t="str">
        <f>'B - Monthly Positions'!$A$3</f>
        <v>Table B - Monthly Positions</v>
      </c>
      <c r="D310" s="1311">
        <f>'B - Monthly Positions'!A60</f>
        <v>40</v>
      </c>
      <c r="E310" s="1311" t="str">
        <f>'B - Monthly Positions'!B60</f>
        <v>Total</v>
      </c>
      <c r="F310" s="1311" t="str">
        <f>'B - Monthly Positions'!C60</f>
        <v xml:space="preserve"> </v>
      </c>
      <c r="G310" s="1311">
        <f>'B - Monthly Positions'!D60</f>
        <v>0</v>
      </c>
      <c r="H310" s="1311">
        <f>'B - Monthly Positions'!E60</f>
        <v>0</v>
      </c>
      <c r="I310" s="1311">
        <f>'B - Monthly Positions'!F60</f>
        <v>0</v>
      </c>
      <c r="J310" s="1311">
        <f>'B - Monthly Positions'!G60</f>
        <v>0</v>
      </c>
      <c r="K310" s="1311">
        <f>'B - Monthly Positions'!H60</f>
        <v>0</v>
      </c>
      <c r="L310" s="1311">
        <f>'B - Monthly Positions'!I60</f>
        <v>0</v>
      </c>
      <c r="M310" s="1311">
        <f>'B - Monthly Positions'!J60</f>
        <v>0</v>
      </c>
      <c r="N310" s="1311">
        <f>'B - Monthly Positions'!K60</f>
        <v>0</v>
      </c>
      <c r="O310" s="1311">
        <f>'B - Monthly Positions'!L60</f>
        <v>0</v>
      </c>
      <c r="P310" s="1311">
        <f>'B - Monthly Positions'!M60</f>
        <v>0</v>
      </c>
      <c r="Q310" s="1311">
        <f>'B - Monthly Positions'!N60</f>
        <v>0</v>
      </c>
      <c r="R310" s="1311">
        <f>'B - Monthly Positions'!O60</f>
        <v>0</v>
      </c>
      <c r="S310" s="1311">
        <f>'B - Monthly Positions'!Q60</f>
        <v>0</v>
      </c>
      <c r="U310" s="1311">
        <f t="shared" si="8"/>
        <v>0</v>
      </c>
    </row>
    <row r="311" spans="1:21">
      <c r="A311" s="1314" t="str">
        <f>ORG!$S$1</f>
        <v>Apr 21</v>
      </c>
      <c r="B311" s="1311" t="str">
        <f>ORG!$M$1</f>
        <v>Organisation</v>
      </c>
      <c r="C311" s="1311" t="str">
        <f>'B - Monthly Positions'!$A$3</f>
        <v>Table B - Monthly Positions</v>
      </c>
      <c r="D311" s="1311">
        <f>'B - Monthly Positions'!A62</f>
        <v>41</v>
      </c>
      <c r="E311" s="1311" t="str">
        <f>'B - Monthly Positions'!B62</f>
        <v>Donated Asset Depreciation</v>
      </c>
      <c r="F311" s="1311" t="str">
        <f>'B - Monthly Positions'!C62</f>
        <v>Actual/F'cast</v>
      </c>
      <c r="G311" s="1311">
        <f>'B - Monthly Positions'!D62</f>
        <v>0</v>
      </c>
      <c r="H311" s="1311">
        <f>'B - Monthly Positions'!E62</f>
        <v>0</v>
      </c>
      <c r="I311" s="1311">
        <f>'B - Monthly Positions'!F62</f>
        <v>0</v>
      </c>
      <c r="J311" s="1311">
        <f>'B - Monthly Positions'!G62</f>
        <v>0</v>
      </c>
      <c r="K311" s="1311">
        <f>'B - Monthly Positions'!H62</f>
        <v>0</v>
      </c>
      <c r="L311" s="1311">
        <f>'B - Monthly Positions'!I62</f>
        <v>0</v>
      </c>
      <c r="M311" s="1311">
        <f>'B - Monthly Positions'!J62</f>
        <v>0</v>
      </c>
      <c r="N311" s="1311">
        <f>'B - Monthly Positions'!K62</f>
        <v>0</v>
      </c>
      <c r="O311" s="1311">
        <f>'B - Monthly Positions'!L62</f>
        <v>0</v>
      </c>
      <c r="P311" s="1311">
        <f>'B - Monthly Positions'!M62</f>
        <v>0</v>
      </c>
      <c r="Q311" s="1311">
        <f>'B - Monthly Positions'!N62</f>
        <v>0</v>
      </c>
      <c r="R311" s="1311">
        <f>'B - Monthly Positions'!O62</f>
        <v>0</v>
      </c>
      <c r="S311" s="1311">
        <f>'B - Monthly Positions'!Q62</f>
        <v>0</v>
      </c>
      <c r="U311" s="1311">
        <f t="shared" si="8"/>
        <v>0</v>
      </c>
    </row>
    <row r="312" spans="1:21">
      <c r="A312" s="1314" t="str">
        <f>ORG!$S$1</f>
        <v>Apr 21</v>
      </c>
      <c r="B312" s="1311" t="str">
        <f>ORG!$M$1</f>
        <v>Organisation</v>
      </c>
      <c r="C312" s="1311" t="str">
        <f>'B - Monthly Positions'!$A$3</f>
        <v>Table B - Monthly Positions</v>
      </c>
      <c r="D312" s="1311">
        <f>'B - Monthly Positions'!A63</f>
        <v>42</v>
      </c>
      <c r="E312" s="1311" t="str">
        <f>'B - Monthly Positions'!B63</f>
        <v>Impairments</v>
      </c>
      <c r="F312" s="1311" t="str">
        <f>'B - Monthly Positions'!C63</f>
        <v>Actual/F'cast</v>
      </c>
      <c r="G312" s="1311">
        <f>'B - Monthly Positions'!D63</f>
        <v>0</v>
      </c>
      <c r="H312" s="1311">
        <f>'B - Monthly Positions'!E63</f>
        <v>0</v>
      </c>
      <c r="I312" s="1311">
        <f>'B - Monthly Positions'!F63</f>
        <v>0</v>
      </c>
      <c r="J312" s="1311">
        <f>'B - Monthly Positions'!G63</f>
        <v>0</v>
      </c>
      <c r="K312" s="1311">
        <f>'B - Monthly Positions'!H63</f>
        <v>0</v>
      </c>
      <c r="L312" s="1311">
        <f>'B - Monthly Positions'!I63</f>
        <v>0</v>
      </c>
      <c r="M312" s="1311">
        <f>'B - Monthly Positions'!J63</f>
        <v>0</v>
      </c>
      <c r="N312" s="1311">
        <f>'B - Monthly Positions'!K63</f>
        <v>0</v>
      </c>
      <c r="O312" s="1311">
        <f>'B - Monthly Positions'!L63</f>
        <v>0</v>
      </c>
      <c r="P312" s="1311">
        <f>'B - Monthly Positions'!M63</f>
        <v>0</v>
      </c>
      <c r="Q312" s="1311">
        <f>'B - Monthly Positions'!N63</f>
        <v>0</v>
      </c>
      <c r="R312" s="1311">
        <f>'B - Monthly Positions'!O63</f>
        <v>0</v>
      </c>
      <c r="S312" s="1311">
        <f>'B - Monthly Positions'!Q63</f>
        <v>0</v>
      </c>
      <c r="U312" s="1311">
        <f t="shared" si="8"/>
        <v>0</v>
      </c>
    </row>
    <row r="313" spans="1:21">
      <c r="A313" s="1314" t="str">
        <f>ORG!$S$1</f>
        <v>Apr 21</v>
      </c>
      <c r="B313" s="1311" t="str">
        <f>ORG!$M$1</f>
        <v>Organisation</v>
      </c>
      <c r="C313" s="1311" t="str">
        <f>'B - Monthly Positions'!$A$3</f>
        <v>Table B - Monthly Positions</v>
      </c>
      <c r="D313" s="1311">
        <f>'B - Monthly Positions'!A64</f>
        <v>43</v>
      </c>
      <c r="E313" s="1311" t="str">
        <f>'B - Monthly Positions'!B64</f>
        <v>Other (Specify in Narrative)</v>
      </c>
      <c r="F313" s="1311" t="str">
        <f>'B - Monthly Positions'!C64</f>
        <v>Actual/F'cast</v>
      </c>
      <c r="G313" s="1311">
        <f>'B - Monthly Positions'!D64</f>
        <v>0</v>
      </c>
      <c r="H313" s="1311">
        <f>'B - Monthly Positions'!E64</f>
        <v>0</v>
      </c>
      <c r="I313" s="1311">
        <f>'B - Monthly Positions'!F64</f>
        <v>0</v>
      </c>
      <c r="J313" s="1311">
        <f>'B - Monthly Positions'!G64</f>
        <v>0</v>
      </c>
      <c r="K313" s="1311">
        <f>'B - Monthly Positions'!H64</f>
        <v>0</v>
      </c>
      <c r="L313" s="1311">
        <f>'B - Monthly Positions'!I64</f>
        <v>0</v>
      </c>
      <c r="M313" s="1311">
        <f>'B - Monthly Positions'!J64</f>
        <v>0</v>
      </c>
      <c r="N313" s="1311">
        <f>'B - Monthly Positions'!K64</f>
        <v>0</v>
      </c>
      <c r="O313" s="1311">
        <f>'B - Monthly Positions'!L64</f>
        <v>0</v>
      </c>
      <c r="P313" s="1311">
        <f>'B - Monthly Positions'!M64</f>
        <v>0</v>
      </c>
      <c r="Q313" s="1311">
        <f>'B - Monthly Positions'!N64</f>
        <v>0</v>
      </c>
      <c r="R313" s="1311">
        <f>'B - Monthly Positions'!O64</f>
        <v>0</v>
      </c>
      <c r="S313" s="1311">
        <f>'B - Monthly Positions'!Q64</f>
        <v>0</v>
      </c>
      <c r="U313" s="1311">
        <f t="shared" si="8"/>
        <v>0</v>
      </c>
    </row>
    <row r="314" spans="1:21">
      <c r="A314" s="1314" t="str">
        <f>ORG!$S$1</f>
        <v>Apr 21</v>
      </c>
      <c r="B314" s="1311" t="str">
        <f>ORG!$M$1</f>
        <v>Organisation</v>
      </c>
      <c r="C314" s="1311" t="str">
        <f>'B - Monthly Positions'!$A$3</f>
        <v>Table B - Monthly Positions</v>
      </c>
      <c r="D314" s="1311">
        <f>'B - Monthly Positions'!A65</f>
        <v>44</v>
      </c>
      <c r="E314" s="1311" t="str">
        <f>'B - Monthly Positions'!B65</f>
        <v>Total</v>
      </c>
      <c r="F314" s="1311" t="str">
        <f>'B - Monthly Positions'!C65</f>
        <v xml:space="preserve"> </v>
      </c>
      <c r="G314" s="1311">
        <f>'B - Monthly Positions'!D65</f>
        <v>0</v>
      </c>
      <c r="H314" s="1311">
        <f>'B - Monthly Positions'!E65</f>
        <v>0</v>
      </c>
      <c r="I314" s="1311">
        <f>'B - Monthly Positions'!F65</f>
        <v>0</v>
      </c>
      <c r="J314" s="1311">
        <f>'B - Monthly Positions'!G65</f>
        <v>0</v>
      </c>
      <c r="K314" s="1311">
        <f>'B - Monthly Positions'!H65</f>
        <v>0</v>
      </c>
      <c r="L314" s="1311">
        <f>'B - Monthly Positions'!I65</f>
        <v>0</v>
      </c>
      <c r="M314" s="1311">
        <f>'B - Monthly Positions'!J65</f>
        <v>0</v>
      </c>
      <c r="N314" s="1311">
        <f>'B - Monthly Positions'!K65</f>
        <v>0</v>
      </c>
      <c r="O314" s="1311">
        <f>'B - Monthly Positions'!L65</f>
        <v>0</v>
      </c>
      <c r="P314" s="1311">
        <f>'B - Monthly Positions'!M65</f>
        <v>0</v>
      </c>
      <c r="Q314" s="1311">
        <f>'B - Monthly Positions'!N65</f>
        <v>0</v>
      </c>
      <c r="R314" s="1311">
        <f>'B - Monthly Positions'!O65</f>
        <v>0</v>
      </c>
      <c r="S314" s="1311">
        <f>'B - Monthly Positions'!Q65</f>
        <v>0</v>
      </c>
      <c r="U314" s="1311">
        <f t="shared" si="8"/>
        <v>0</v>
      </c>
    </row>
    <row r="315" spans="1:21">
      <c r="A315" s="1314" t="str">
        <f>ORG!$S$1</f>
        <v>Apr 21</v>
      </c>
      <c r="B315" s="1311" t="str">
        <f>ORG!$M$1</f>
        <v>Organisation</v>
      </c>
      <c r="C315" s="1311" t="str">
        <f>'B - Monthly Positions'!$A$3</f>
        <v>Table B - Monthly Positions</v>
      </c>
      <c r="D315" s="1311">
        <f>'B - Monthly Positions'!A72</f>
        <v>45</v>
      </c>
      <c r="E315" s="1311" t="str">
        <f>'B - Monthly Positions'!B72</f>
        <v>Accountancy Gains</v>
      </c>
      <c r="F315" s="1311" t="str">
        <f>'B - Monthly Positions'!C72</f>
        <v>Actual/F'cast</v>
      </c>
      <c r="G315" s="1311">
        <f>'B - Monthly Positions'!D72</f>
        <v>0</v>
      </c>
      <c r="H315" s="1311">
        <f>'B - Monthly Positions'!E72</f>
        <v>0</v>
      </c>
      <c r="I315" s="1311">
        <f>'B - Monthly Positions'!F72</f>
        <v>0</v>
      </c>
      <c r="J315" s="1311">
        <f>'B - Monthly Positions'!G72</f>
        <v>0</v>
      </c>
      <c r="K315" s="1311">
        <f>'B - Monthly Positions'!H72</f>
        <v>0</v>
      </c>
      <c r="L315" s="1311">
        <f>'B - Monthly Positions'!I72</f>
        <v>0</v>
      </c>
      <c r="M315" s="1311">
        <f>'B - Monthly Positions'!J72</f>
        <v>0</v>
      </c>
      <c r="N315" s="1311">
        <f>'B - Monthly Positions'!K72</f>
        <v>0</v>
      </c>
      <c r="O315" s="1311">
        <f>'B - Monthly Positions'!L72</f>
        <v>0</v>
      </c>
      <c r="P315" s="1311">
        <f>'B - Monthly Positions'!M72</f>
        <v>0</v>
      </c>
      <c r="Q315" s="1311">
        <f>'B - Monthly Positions'!N72</f>
        <v>0</v>
      </c>
      <c r="R315" s="1311">
        <f>'B - Monthly Positions'!O72</f>
        <v>0</v>
      </c>
      <c r="S315" s="1311">
        <f>'B - Monthly Positions'!Q72</f>
        <v>0</v>
      </c>
      <c r="U315" s="1311">
        <f t="shared" si="8"/>
        <v>0</v>
      </c>
    </row>
    <row r="316" spans="1:21">
      <c r="A316" s="1314" t="str">
        <f>ORG!$S$1</f>
        <v>Apr 21</v>
      </c>
      <c r="B316" s="1311" t="str">
        <f>ORG!$M$1</f>
        <v>Organisation</v>
      </c>
      <c r="C316" s="1311" t="str">
        <f>'B - Monthly Positions'!$A$3</f>
        <v>Table B - Monthly Positions</v>
      </c>
      <c r="D316" s="1311">
        <f>'B - Monthly Positions'!A80</f>
        <v>46</v>
      </c>
      <c r="E316" s="1311">
        <f>'B - Monthly Positions'!B80</f>
        <v>0</v>
      </c>
      <c r="F316" s="1311" t="str">
        <f>'B - Monthly Positions'!C80</f>
        <v>Forecast Only</v>
      </c>
      <c r="G316" s="1311">
        <f>'B - Monthly Positions'!D80</f>
        <v>0</v>
      </c>
      <c r="H316" s="1311">
        <f>'B - Monthly Positions'!E80</f>
        <v>0</v>
      </c>
      <c r="I316" s="1311">
        <f>'B - Monthly Positions'!F80</f>
        <v>0</v>
      </c>
      <c r="J316" s="1311">
        <f>'B - Monthly Positions'!G80</f>
        <v>0</v>
      </c>
      <c r="K316" s="1311">
        <f>'B - Monthly Positions'!H80</f>
        <v>0</v>
      </c>
      <c r="L316" s="1311">
        <f>'B - Monthly Positions'!I80</f>
        <v>0</v>
      </c>
      <c r="M316" s="1311">
        <f>'B - Monthly Positions'!J80</f>
        <v>0</v>
      </c>
      <c r="N316" s="1311">
        <f>'B - Monthly Positions'!K80</f>
        <v>0</v>
      </c>
      <c r="O316" s="1311">
        <f>'B - Monthly Positions'!L80</f>
        <v>0</v>
      </c>
      <c r="P316" s="1311">
        <f>'B - Monthly Positions'!M80</f>
        <v>0</v>
      </c>
      <c r="Q316" s="1311">
        <f>'B - Monthly Positions'!N80</f>
        <v>0</v>
      </c>
      <c r="R316" s="1311">
        <f>'B - Monthly Positions'!O80</f>
        <v>0</v>
      </c>
      <c r="S316" s="1311">
        <f>'B - Monthly Positions'!Q80</f>
        <v>0</v>
      </c>
      <c r="U316" s="1311">
        <f t="shared" si="8"/>
        <v>0</v>
      </c>
    </row>
    <row r="317" spans="1:21">
      <c r="A317" s="1314" t="str">
        <f>ORG!$S$1</f>
        <v>Apr 21</v>
      </c>
      <c r="B317" s="1311" t="str">
        <f>ORG!$M$1</f>
        <v>Organisation</v>
      </c>
      <c r="C317" s="1311" t="str">
        <f>'B - Monthly Positions'!$A$3</f>
        <v>Table B - Monthly Positions</v>
      </c>
      <c r="D317" s="1311">
        <f>'B - Monthly Positions'!A81</f>
        <v>47</v>
      </c>
      <c r="E317" s="1311">
        <f>'B - Monthly Positions'!B81</f>
        <v>0</v>
      </c>
      <c r="F317" s="1311" t="str">
        <f>'B - Monthly Positions'!C81</f>
        <v>Forecast Only</v>
      </c>
      <c r="G317" s="1311">
        <f>'B - Monthly Positions'!D81</f>
        <v>0</v>
      </c>
      <c r="H317" s="1311">
        <f>'B - Monthly Positions'!E81</f>
        <v>0</v>
      </c>
      <c r="I317" s="1311">
        <f>'B - Monthly Positions'!F81</f>
        <v>0</v>
      </c>
      <c r="J317" s="1311">
        <f>'B - Monthly Positions'!G81</f>
        <v>0</v>
      </c>
      <c r="K317" s="1311">
        <f>'B - Monthly Positions'!H81</f>
        <v>0</v>
      </c>
      <c r="L317" s="1311">
        <f>'B - Monthly Positions'!I81</f>
        <v>0</v>
      </c>
      <c r="M317" s="1311">
        <f>'B - Monthly Positions'!J81</f>
        <v>0</v>
      </c>
      <c r="N317" s="1311">
        <f>'B - Monthly Positions'!K81</f>
        <v>0</v>
      </c>
      <c r="O317" s="1311">
        <f>'B - Monthly Positions'!L81</f>
        <v>0</v>
      </c>
      <c r="P317" s="1311">
        <f>'B - Monthly Positions'!M81</f>
        <v>0</v>
      </c>
      <c r="Q317" s="1311">
        <f>'B - Monthly Positions'!N81</f>
        <v>0</v>
      </c>
      <c r="R317" s="1311">
        <f>'B - Monthly Positions'!O81</f>
        <v>0</v>
      </c>
      <c r="S317" s="1311">
        <f>'B - Monthly Positions'!Q81</f>
        <v>0</v>
      </c>
      <c r="U317" s="1311">
        <f t="shared" si="8"/>
        <v>0</v>
      </c>
    </row>
    <row r="318" spans="1:21">
      <c r="A318" s="1314" t="str">
        <f>ORG!$S$1</f>
        <v>Apr 21</v>
      </c>
      <c r="B318" s="1311" t="str">
        <f>ORG!$M$1</f>
        <v>Organisation</v>
      </c>
      <c r="C318" s="1311" t="str">
        <f>'B - Monthly Positions'!$A$3</f>
        <v>Table B - Monthly Positions</v>
      </c>
      <c r="D318" s="1311">
        <f>'B - Monthly Positions'!A82</f>
        <v>48</v>
      </c>
      <c r="E318" s="1311">
        <f>'B - Monthly Positions'!B82</f>
        <v>0</v>
      </c>
      <c r="F318" s="1311" t="str">
        <f>'B - Monthly Positions'!C82</f>
        <v>Forecast Only</v>
      </c>
      <c r="G318" s="1311">
        <f>'B - Monthly Positions'!D82</f>
        <v>0</v>
      </c>
      <c r="H318" s="1311">
        <f>'B - Monthly Positions'!E82</f>
        <v>0</v>
      </c>
      <c r="I318" s="1311">
        <f>'B - Monthly Positions'!F82</f>
        <v>0</v>
      </c>
      <c r="J318" s="1311">
        <f>'B - Monthly Positions'!G82</f>
        <v>0</v>
      </c>
      <c r="K318" s="1311">
        <f>'B - Monthly Positions'!H82</f>
        <v>0</v>
      </c>
      <c r="L318" s="1311">
        <f>'B - Monthly Positions'!I82</f>
        <v>0</v>
      </c>
      <c r="M318" s="1311">
        <f>'B - Monthly Positions'!J82</f>
        <v>0</v>
      </c>
      <c r="N318" s="1311">
        <f>'B - Monthly Positions'!K82</f>
        <v>0</v>
      </c>
      <c r="O318" s="1311">
        <f>'B - Monthly Positions'!L82</f>
        <v>0</v>
      </c>
      <c r="P318" s="1311">
        <f>'B - Monthly Positions'!M82</f>
        <v>0</v>
      </c>
      <c r="Q318" s="1311">
        <f>'B - Monthly Positions'!N82</f>
        <v>0</v>
      </c>
      <c r="R318" s="1311">
        <f>'B - Monthly Positions'!O82</f>
        <v>0</v>
      </c>
      <c r="S318" s="1311">
        <f>'B - Monthly Positions'!Q82</f>
        <v>0</v>
      </c>
      <c r="U318" s="1311">
        <f t="shared" si="8"/>
        <v>0</v>
      </c>
    </row>
    <row r="319" spans="1:21">
      <c r="A319" s="1314" t="str">
        <f>ORG!$S$1</f>
        <v>Apr 21</v>
      </c>
      <c r="B319" s="1311" t="str">
        <f>ORG!$M$1</f>
        <v>Organisation</v>
      </c>
      <c r="C319" s="1311" t="str">
        <f>'B - Monthly Positions'!$A$3</f>
        <v>Table B - Monthly Positions</v>
      </c>
      <c r="D319" s="1311">
        <f>'B - Monthly Positions'!A83</f>
        <v>49</v>
      </c>
      <c r="E319" s="1311">
        <f>'B - Monthly Positions'!B83</f>
        <v>0</v>
      </c>
      <c r="F319" s="1311" t="str">
        <f>'B - Monthly Positions'!C83</f>
        <v>Forecast Only</v>
      </c>
      <c r="G319" s="1311">
        <f>'B - Monthly Positions'!D83</f>
        <v>0</v>
      </c>
      <c r="H319" s="1311">
        <f>'B - Monthly Positions'!E83</f>
        <v>0</v>
      </c>
      <c r="I319" s="1311">
        <f>'B - Monthly Positions'!F83</f>
        <v>0</v>
      </c>
      <c r="J319" s="1311">
        <f>'B - Monthly Positions'!G83</f>
        <v>0</v>
      </c>
      <c r="K319" s="1311">
        <f>'B - Monthly Positions'!H83</f>
        <v>0</v>
      </c>
      <c r="L319" s="1311">
        <f>'B - Monthly Positions'!I83</f>
        <v>0</v>
      </c>
      <c r="M319" s="1311">
        <f>'B - Monthly Positions'!J83</f>
        <v>0</v>
      </c>
      <c r="N319" s="1311">
        <f>'B - Monthly Positions'!K83</f>
        <v>0</v>
      </c>
      <c r="O319" s="1311">
        <f>'B - Monthly Positions'!L83</f>
        <v>0</v>
      </c>
      <c r="P319" s="1311">
        <f>'B - Monthly Positions'!M83</f>
        <v>0</v>
      </c>
      <c r="Q319" s="1311">
        <f>'B - Monthly Positions'!N83</f>
        <v>0</v>
      </c>
      <c r="R319" s="1311">
        <f>'B - Monthly Positions'!O83</f>
        <v>0</v>
      </c>
      <c r="S319" s="1311">
        <f>'B - Monthly Positions'!Q83</f>
        <v>0</v>
      </c>
      <c r="U319" s="1311">
        <f t="shared" si="8"/>
        <v>0</v>
      </c>
    </row>
    <row r="320" spans="1:21">
      <c r="A320" s="1314" t="str">
        <f>ORG!$S$1</f>
        <v>Apr 21</v>
      </c>
      <c r="B320" s="1311" t="str">
        <f>ORG!$M$1</f>
        <v>Organisation</v>
      </c>
      <c r="C320" s="1311" t="str">
        <f>'B - Monthly Positions'!$A$3</f>
        <v>Table B - Monthly Positions</v>
      </c>
      <c r="D320" s="1311">
        <f>'B - Monthly Positions'!A84</f>
        <v>50</v>
      </c>
      <c r="E320" s="1311">
        <f>'B - Monthly Positions'!B84</f>
        <v>0</v>
      </c>
      <c r="F320" s="1311" t="str">
        <f>'B - Monthly Positions'!C84</f>
        <v>Forecast Only</v>
      </c>
      <c r="G320" s="1311">
        <f>'B - Monthly Positions'!D84</f>
        <v>0</v>
      </c>
      <c r="H320" s="1311">
        <f>'B - Monthly Positions'!E84</f>
        <v>0</v>
      </c>
      <c r="I320" s="1311">
        <f>'B - Monthly Positions'!F84</f>
        <v>0</v>
      </c>
      <c r="J320" s="1311">
        <f>'B - Monthly Positions'!G84</f>
        <v>0</v>
      </c>
      <c r="K320" s="1311">
        <f>'B - Monthly Positions'!H84</f>
        <v>0</v>
      </c>
      <c r="L320" s="1311">
        <f>'B - Monthly Positions'!I84</f>
        <v>0</v>
      </c>
      <c r="M320" s="1311">
        <f>'B - Monthly Positions'!J84</f>
        <v>0</v>
      </c>
      <c r="N320" s="1311">
        <f>'B - Monthly Positions'!K84</f>
        <v>0</v>
      </c>
      <c r="O320" s="1311">
        <f>'B - Monthly Positions'!L84</f>
        <v>0</v>
      </c>
      <c r="P320" s="1311">
        <f>'B - Monthly Positions'!M84</f>
        <v>0</v>
      </c>
      <c r="Q320" s="1311">
        <f>'B - Monthly Positions'!N84</f>
        <v>0</v>
      </c>
      <c r="R320" s="1311">
        <f>'B - Monthly Positions'!O84</f>
        <v>0</v>
      </c>
      <c r="S320" s="1311">
        <f>'B - Monthly Positions'!Q84</f>
        <v>0</v>
      </c>
      <c r="U320" s="1311">
        <f t="shared" si="8"/>
        <v>0</v>
      </c>
    </row>
    <row r="321" spans="1:21">
      <c r="A321" s="1314" t="str">
        <f>ORG!$S$1</f>
        <v>Apr 21</v>
      </c>
      <c r="B321" s="1311" t="str">
        <f>ORG!$M$1</f>
        <v>Organisation</v>
      </c>
      <c r="C321" s="1311" t="str">
        <f>'B - Monthly Positions'!$A$3</f>
        <v>Table B - Monthly Positions</v>
      </c>
      <c r="D321" s="1311">
        <f>'B - Monthly Positions'!A85</f>
        <v>51</v>
      </c>
      <c r="E321" s="1311">
        <f>'B - Monthly Positions'!B85</f>
        <v>0</v>
      </c>
      <c r="F321" s="1311" t="str">
        <f>'B - Monthly Positions'!C85</f>
        <v>Forecast Only</v>
      </c>
      <c r="G321" s="1311">
        <f>'B - Monthly Positions'!D85</f>
        <v>0</v>
      </c>
      <c r="H321" s="1311">
        <f>'B - Monthly Positions'!E85</f>
        <v>0</v>
      </c>
      <c r="I321" s="1311">
        <f>'B - Monthly Positions'!F85</f>
        <v>0</v>
      </c>
      <c r="J321" s="1311">
        <f>'B - Monthly Positions'!G85</f>
        <v>0</v>
      </c>
      <c r="K321" s="1311">
        <f>'B - Monthly Positions'!H85</f>
        <v>0</v>
      </c>
      <c r="L321" s="1311">
        <f>'B - Monthly Positions'!I85</f>
        <v>0</v>
      </c>
      <c r="M321" s="1311">
        <f>'B - Monthly Positions'!J85</f>
        <v>0</v>
      </c>
      <c r="N321" s="1311">
        <f>'B - Monthly Positions'!K85</f>
        <v>0</v>
      </c>
      <c r="O321" s="1311">
        <f>'B - Monthly Positions'!L85</f>
        <v>0</v>
      </c>
      <c r="P321" s="1311">
        <f>'B - Monthly Positions'!M85</f>
        <v>0</v>
      </c>
      <c r="Q321" s="1311">
        <f>'B - Monthly Positions'!N85</f>
        <v>0</v>
      </c>
      <c r="R321" s="1311">
        <f>'B - Monthly Positions'!O85</f>
        <v>0</v>
      </c>
      <c r="S321" s="1311">
        <f>'B - Monthly Positions'!Q85</f>
        <v>0</v>
      </c>
      <c r="U321" s="1311">
        <f t="shared" si="8"/>
        <v>0</v>
      </c>
    </row>
    <row r="322" spans="1:21">
      <c r="A322" s="1314" t="str">
        <f>ORG!$S$1</f>
        <v>Apr 21</v>
      </c>
      <c r="B322" s="1311" t="str">
        <f>ORG!$M$1</f>
        <v>Organisation</v>
      </c>
      <c r="C322" s="1311" t="str">
        <f>'B - Monthly Positions'!$A$3</f>
        <v>Table B - Monthly Positions</v>
      </c>
      <c r="D322" s="1311">
        <f>'B - Monthly Positions'!A86</f>
        <v>52</v>
      </c>
      <c r="E322" s="1311">
        <f>'B - Monthly Positions'!B86</f>
        <v>0</v>
      </c>
      <c r="F322" s="1311" t="str">
        <f>'B - Monthly Positions'!C86</f>
        <v>Forecast Only</v>
      </c>
      <c r="G322" s="1311">
        <f>'B - Monthly Positions'!D86</f>
        <v>0</v>
      </c>
      <c r="H322" s="1311">
        <f>'B - Monthly Positions'!E86</f>
        <v>0</v>
      </c>
      <c r="I322" s="1311">
        <f>'B - Monthly Positions'!F86</f>
        <v>0</v>
      </c>
      <c r="J322" s="1311">
        <f>'B - Monthly Positions'!G86</f>
        <v>0</v>
      </c>
      <c r="K322" s="1311">
        <f>'B - Monthly Positions'!H86</f>
        <v>0</v>
      </c>
      <c r="L322" s="1311">
        <f>'B - Monthly Positions'!I86</f>
        <v>0</v>
      </c>
      <c r="M322" s="1311">
        <f>'B - Monthly Positions'!J86</f>
        <v>0</v>
      </c>
      <c r="N322" s="1311">
        <f>'B - Monthly Positions'!K86</f>
        <v>0</v>
      </c>
      <c r="O322" s="1311">
        <f>'B - Monthly Positions'!L86</f>
        <v>0</v>
      </c>
      <c r="P322" s="1311">
        <f>'B - Monthly Positions'!M86</f>
        <v>0</v>
      </c>
      <c r="Q322" s="1311">
        <f>'B - Monthly Positions'!N86</f>
        <v>0</v>
      </c>
      <c r="R322" s="1311">
        <f>'B - Monthly Positions'!O86</f>
        <v>0</v>
      </c>
      <c r="S322" s="1311">
        <f>'B - Monthly Positions'!Q86</f>
        <v>0</v>
      </c>
      <c r="U322" s="1311">
        <f t="shared" si="8"/>
        <v>0</v>
      </c>
    </row>
    <row r="323" spans="1:21">
      <c r="A323" s="1314" t="str">
        <f>ORG!$S$1</f>
        <v>Apr 21</v>
      </c>
      <c r="B323" s="1311" t="str">
        <f>ORG!$M$1</f>
        <v>Organisation</v>
      </c>
      <c r="C323" s="1311" t="str">
        <f>'B - Monthly Positions'!$A$3</f>
        <v>Table B - Monthly Positions</v>
      </c>
      <c r="D323" s="1311">
        <f>'B - Monthly Positions'!A87</f>
        <v>53</v>
      </c>
      <c r="E323" s="1311">
        <f>'B - Monthly Positions'!B87</f>
        <v>0</v>
      </c>
      <c r="F323" s="1311" t="str">
        <f>'B - Monthly Positions'!C87</f>
        <v>Forecast Only</v>
      </c>
      <c r="G323" s="1311">
        <f>'B - Monthly Positions'!D87</f>
        <v>0</v>
      </c>
      <c r="H323" s="1311">
        <f>'B - Monthly Positions'!E87</f>
        <v>0</v>
      </c>
      <c r="I323" s="1311">
        <f>'B - Monthly Positions'!F87</f>
        <v>0</v>
      </c>
      <c r="J323" s="1311">
        <f>'B - Monthly Positions'!G87</f>
        <v>0</v>
      </c>
      <c r="K323" s="1311">
        <f>'B - Monthly Positions'!H87</f>
        <v>0</v>
      </c>
      <c r="L323" s="1311">
        <f>'B - Monthly Positions'!I87</f>
        <v>0</v>
      </c>
      <c r="M323" s="1311">
        <f>'B - Monthly Positions'!J87</f>
        <v>0</v>
      </c>
      <c r="N323" s="1311">
        <f>'B - Monthly Positions'!K87</f>
        <v>0</v>
      </c>
      <c r="O323" s="1311">
        <f>'B - Monthly Positions'!L87</f>
        <v>0</v>
      </c>
      <c r="P323" s="1311">
        <f>'B - Monthly Positions'!M87</f>
        <v>0</v>
      </c>
      <c r="Q323" s="1311">
        <f>'B - Monthly Positions'!N87</f>
        <v>0</v>
      </c>
      <c r="R323" s="1311">
        <f>'B - Monthly Positions'!O87</f>
        <v>0</v>
      </c>
      <c r="S323" s="1311">
        <f>'B - Monthly Positions'!Q87</f>
        <v>0</v>
      </c>
      <c r="U323" s="1311">
        <f t="shared" si="8"/>
        <v>0</v>
      </c>
    </row>
    <row r="324" spans="1:21">
      <c r="A324" s="1314" t="str">
        <f>ORG!$S$1</f>
        <v>Apr 21</v>
      </c>
      <c r="B324" s="1311" t="str">
        <f>ORG!$M$1</f>
        <v>Organisation</v>
      </c>
      <c r="C324" s="1311" t="str">
        <f>'B - Monthly Positions'!$A$3</f>
        <v>Table B - Monthly Positions</v>
      </c>
      <c r="D324" s="1311">
        <f>'B - Monthly Positions'!A88</f>
        <v>54</v>
      </c>
      <c r="E324" s="1311">
        <f>'B - Monthly Positions'!B88</f>
        <v>0</v>
      </c>
      <c r="F324" s="1311" t="str">
        <f>'B - Monthly Positions'!C88</f>
        <v>Forecast Only</v>
      </c>
      <c r="G324" s="1311">
        <f>'B - Monthly Positions'!D88</f>
        <v>0</v>
      </c>
      <c r="H324" s="1311">
        <f>'B - Monthly Positions'!E88</f>
        <v>0</v>
      </c>
      <c r="I324" s="1311">
        <f>'B - Monthly Positions'!F88</f>
        <v>0</v>
      </c>
      <c r="J324" s="1311">
        <f>'B - Monthly Positions'!G88</f>
        <v>0</v>
      </c>
      <c r="K324" s="1311">
        <f>'B - Monthly Positions'!H88</f>
        <v>0</v>
      </c>
      <c r="L324" s="1311">
        <f>'B - Monthly Positions'!I88</f>
        <v>0</v>
      </c>
      <c r="M324" s="1311">
        <f>'B - Monthly Positions'!J88</f>
        <v>0</v>
      </c>
      <c r="N324" s="1311">
        <f>'B - Monthly Positions'!K88</f>
        <v>0</v>
      </c>
      <c r="O324" s="1311">
        <f>'B - Monthly Positions'!L88</f>
        <v>0</v>
      </c>
      <c r="P324" s="1311">
        <f>'B - Monthly Positions'!M88</f>
        <v>0</v>
      </c>
      <c r="Q324" s="1311">
        <f>'B - Monthly Positions'!N88</f>
        <v>0</v>
      </c>
      <c r="R324" s="1311">
        <f>'B - Monthly Positions'!O88</f>
        <v>0</v>
      </c>
      <c r="S324" s="1311">
        <f>'B - Monthly Positions'!Q88</f>
        <v>0</v>
      </c>
      <c r="U324" s="1311">
        <f t="shared" ref="U324:U345" si="9">S324+T324</f>
        <v>0</v>
      </c>
    </row>
    <row r="325" spans="1:21">
      <c r="A325" s="1314" t="str">
        <f>ORG!$S$1</f>
        <v>Apr 21</v>
      </c>
      <c r="B325" s="1311" t="str">
        <f>ORG!$M$1</f>
        <v>Organisation</v>
      </c>
      <c r="C325" s="1311" t="str">
        <f>'B - Monthly Positions'!$A$3</f>
        <v>Table B - Monthly Positions</v>
      </c>
      <c r="D325" s="1311">
        <f>'B - Monthly Positions'!A89</f>
        <v>55</v>
      </c>
      <c r="E325" s="1311">
        <f>'B - Monthly Positions'!B89</f>
        <v>0</v>
      </c>
      <c r="F325" s="1311" t="str">
        <f>'B - Monthly Positions'!C89</f>
        <v>Forecast Only</v>
      </c>
      <c r="G325" s="1311">
        <f>'B - Monthly Positions'!D89</f>
        <v>0</v>
      </c>
      <c r="H325" s="1311">
        <f>'B - Monthly Positions'!E89</f>
        <v>0</v>
      </c>
      <c r="I325" s="1311">
        <f>'B - Monthly Positions'!F89</f>
        <v>0</v>
      </c>
      <c r="J325" s="1311">
        <f>'B - Monthly Positions'!G89</f>
        <v>0</v>
      </c>
      <c r="K325" s="1311">
        <f>'B - Monthly Positions'!H89</f>
        <v>0</v>
      </c>
      <c r="L325" s="1311">
        <f>'B - Monthly Positions'!I89</f>
        <v>0</v>
      </c>
      <c r="M325" s="1311">
        <f>'B - Monthly Positions'!J89</f>
        <v>0</v>
      </c>
      <c r="N325" s="1311">
        <f>'B - Monthly Positions'!K89</f>
        <v>0</v>
      </c>
      <c r="O325" s="1311">
        <f>'B - Monthly Positions'!L89</f>
        <v>0</v>
      </c>
      <c r="P325" s="1311">
        <f>'B - Monthly Positions'!M89</f>
        <v>0</v>
      </c>
      <c r="Q325" s="1311">
        <f>'B - Monthly Positions'!N89</f>
        <v>0</v>
      </c>
      <c r="R325" s="1311">
        <f>'B - Monthly Positions'!O89</f>
        <v>0</v>
      </c>
      <c r="S325" s="1311">
        <f>'B - Monthly Positions'!Q89</f>
        <v>0</v>
      </c>
      <c r="U325" s="1311">
        <f t="shared" si="9"/>
        <v>0</v>
      </c>
    </row>
    <row r="326" spans="1:21">
      <c r="A326" s="1314" t="str">
        <f>ORG!$S$1</f>
        <v>Apr 21</v>
      </c>
      <c r="B326" s="1311" t="str">
        <f>ORG!$M$1</f>
        <v>Organisation</v>
      </c>
      <c r="C326" s="1311" t="str">
        <f>'B - Monthly Positions'!$A$3</f>
        <v>Table B - Monthly Positions</v>
      </c>
      <c r="D326" s="1311">
        <f>'B - Monthly Positions'!A90</f>
        <v>56</v>
      </c>
      <c r="E326" s="1311">
        <f>'B - Monthly Positions'!B90</f>
        <v>0</v>
      </c>
      <c r="F326" s="1311" t="str">
        <f>'B - Monthly Positions'!C90</f>
        <v>Forecast Only</v>
      </c>
      <c r="G326" s="1311">
        <f>'B - Monthly Positions'!D90</f>
        <v>0</v>
      </c>
      <c r="H326" s="1311">
        <f>'B - Monthly Positions'!E90</f>
        <v>0</v>
      </c>
      <c r="I326" s="1311">
        <f>'B - Monthly Positions'!F90</f>
        <v>0</v>
      </c>
      <c r="J326" s="1311">
        <f>'B - Monthly Positions'!G90</f>
        <v>0</v>
      </c>
      <c r="K326" s="1311">
        <f>'B - Monthly Positions'!H90</f>
        <v>0</v>
      </c>
      <c r="L326" s="1311">
        <f>'B - Monthly Positions'!I90</f>
        <v>0</v>
      </c>
      <c r="M326" s="1311">
        <f>'B - Monthly Positions'!J90</f>
        <v>0</v>
      </c>
      <c r="N326" s="1311">
        <f>'B - Monthly Positions'!K90</f>
        <v>0</v>
      </c>
      <c r="O326" s="1311">
        <f>'B - Monthly Positions'!L90</f>
        <v>0</v>
      </c>
      <c r="P326" s="1311">
        <f>'B - Monthly Positions'!M90</f>
        <v>0</v>
      </c>
      <c r="Q326" s="1311">
        <f>'B - Monthly Positions'!N90</f>
        <v>0</v>
      </c>
      <c r="R326" s="1311">
        <f>'B - Monthly Positions'!O90</f>
        <v>0</v>
      </c>
      <c r="S326" s="1311">
        <f>'B - Monthly Positions'!Q90</f>
        <v>0</v>
      </c>
      <c r="U326" s="1311">
        <f t="shared" si="9"/>
        <v>0</v>
      </c>
    </row>
    <row r="327" spans="1:21">
      <c r="A327" s="1314" t="str">
        <f>ORG!$S$1</f>
        <v>Apr 21</v>
      </c>
      <c r="B327" s="1311" t="str">
        <f>ORG!$M$1</f>
        <v>Organisation</v>
      </c>
      <c r="C327" s="1311" t="str">
        <f>'B - Monthly Positions'!$A$3</f>
        <v>Table B - Monthly Positions</v>
      </c>
      <c r="D327" s="1311">
        <f>'B - Monthly Positions'!A91</f>
        <v>57</v>
      </c>
      <c r="E327" s="1311">
        <f>'B - Monthly Positions'!B91</f>
        <v>0</v>
      </c>
      <c r="F327" s="1311" t="str">
        <f>'B - Monthly Positions'!C91</f>
        <v>Forecast Only</v>
      </c>
      <c r="G327" s="1311">
        <f>'B - Monthly Positions'!D91</f>
        <v>0</v>
      </c>
      <c r="H327" s="1311">
        <f>'B - Monthly Positions'!E91</f>
        <v>0</v>
      </c>
      <c r="I327" s="1311">
        <f>'B - Monthly Positions'!F91</f>
        <v>0</v>
      </c>
      <c r="J327" s="1311">
        <f>'B - Monthly Positions'!G91</f>
        <v>0</v>
      </c>
      <c r="K327" s="1311">
        <f>'B - Monthly Positions'!H91</f>
        <v>0</v>
      </c>
      <c r="L327" s="1311">
        <f>'B - Monthly Positions'!I91</f>
        <v>0</v>
      </c>
      <c r="M327" s="1311">
        <f>'B - Monthly Positions'!J91</f>
        <v>0</v>
      </c>
      <c r="N327" s="1311">
        <f>'B - Monthly Positions'!K91</f>
        <v>0</v>
      </c>
      <c r="O327" s="1311">
        <f>'B - Monthly Positions'!L91</f>
        <v>0</v>
      </c>
      <c r="P327" s="1311">
        <f>'B - Monthly Positions'!M91</f>
        <v>0</v>
      </c>
      <c r="Q327" s="1311">
        <f>'B - Monthly Positions'!N91</f>
        <v>0</v>
      </c>
      <c r="R327" s="1311">
        <f>'B - Monthly Positions'!O91</f>
        <v>0</v>
      </c>
      <c r="S327" s="1311">
        <f>'B - Monthly Positions'!Q91</f>
        <v>0</v>
      </c>
      <c r="U327" s="1311">
        <f t="shared" si="9"/>
        <v>0</v>
      </c>
    </row>
    <row r="328" spans="1:21">
      <c r="A328" s="1314" t="str">
        <f>ORG!$S$1</f>
        <v>Apr 21</v>
      </c>
      <c r="B328" s="1311" t="str">
        <f>ORG!$M$1</f>
        <v>Organisation</v>
      </c>
      <c r="C328" s="1311" t="str">
        <f>'B - Monthly Positions'!$A$3</f>
        <v>Table B - Monthly Positions</v>
      </c>
      <c r="D328" s="1311">
        <f>'B - Monthly Positions'!A92</f>
        <v>58</v>
      </c>
      <c r="E328" s="1311">
        <f>'B - Monthly Positions'!B92</f>
        <v>0</v>
      </c>
      <c r="F328" s="1311" t="str">
        <f>'B - Monthly Positions'!C92</f>
        <v>Forecast Only</v>
      </c>
      <c r="G328" s="1311">
        <f>'B - Monthly Positions'!D92</f>
        <v>0</v>
      </c>
      <c r="H328" s="1311">
        <f>'B - Monthly Positions'!E92</f>
        <v>0</v>
      </c>
      <c r="I328" s="1311">
        <f>'B - Monthly Positions'!F92</f>
        <v>0</v>
      </c>
      <c r="J328" s="1311">
        <f>'B - Monthly Positions'!G92</f>
        <v>0</v>
      </c>
      <c r="K328" s="1311">
        <f>'B - Monthly Positions'!H92</f>
        <v>0</v>
      </c>
      <c r="L328" s="1311">
        <f>'B - Monthly Positions'!I92</f>
        <v>0</v>
      </c>
      <c r="M328" s="1311">
        <f>'B - Monthly Positions'!J92</f>
        <v>0</v>
      </c>
      <c r="N328" s="1311">
        <f>'B - Monthly Positions'!K92</f>
        <v>0</v>
      </c>
      <c r="O328" s="1311">
        <f>'B - Monthly Positions'!L92</f>
        <v>0</v>
      </c>
      <c r="P328" s="1311">
        <f>'B - Monthly Positions'!M92</f>
        <v>0</v>
      </c>
      <c r="Q328" s="1311">
        <f>'B - Monthly Positions'!N92</f>
        <v>0</v>
      </c>
      <c r="R328" s="1311">
        <f>'B - Monthly Positions'!O92</f>
        <v>0</v>
      </c>
      <c r="S328" s="1311">
        <f>'B - Monthly Positions'!Q92</f>
        <v>0</v>
      </c>
      <c r="U328" s="1311">
        <f t="shared" si="9"/>
        <v>0</v>
      </c>
    </row>
    <row r="329" spans="1:21">
      <c r="A329" s="1314" t="str">
        <f>ORG!$S$1</f>
        <v>Apr 21</v>
      </c>
      <c r="B329" s="1311" t="str">
        <f>ORG!$M$1</f>
        <v>Organisation</v>
      </c>
      <c r="C329" s="1311" t="str">
        <f>'B - Monthly Positions'!$A$3</f>
        <v>Table B - Monthly Positions</v>
      </c>
      <c r="D329" s="1311">
        <f>'B - Monthly Positions'!A93</f>
        <v>59</v>
      </c>
      <c r="E329" s="1311">
        <f>'B - Monthly Positions'!B93</f>
        <v>0</v>
      </c>
      <c r="F329" s="1311" t="str">
        <f>'B - Monthly Positions'!C93</f>
        <v>Forecast Only</v>
      </c>
      <c r="G329" s="1311">
        <f>'B - Monthly Positions'!D93</f>
        <v>0</v>
      </c>
      <c r="H329" s="1311">
        <f>'B - Monthly Positions'!E93</f>
        <v>0</v>
      </c>
      <c r="I329" s="1311">
        <f>'B - Monthly Positions'!F93</f>
        <v>0</v>
      </c>
      <c r="J329" s="1311">
        <f>'B - Monthly Positions'!G93</f>
        <v>0</v>
      </c>
      <c r="K329" s="1311">
        <f>'B - Monthly Positions'!H93</f>
        <v>0</v>
      </c>
      <c r="L329" s="1311">
        <f>'B - Monthly Positions'!I93</f>
        <v>0</v>
      </c>
      <c r="M329" s="1311">
        <f>'B - Monthly Positions'!J93</f>
        <v>0</v>
      </c>
      <c r="N329" s="1311">
        <f>'B - Monthly Positions'!K93</f>
        <v>0</v>
      </c>
      <c r="O329" s="1311">
        <f>'B - Monthly Positions'!L93</f>
        <v>0</v>
      </c>
      <c r="P329" s="1311">
        <f>'B - Monthly Positions'!M93</f>
        <v>0</v>
      </c>
      <c r="Q329" s="1311">
        <f>'B - Monthly Positions'!N93</f>
        <v>0</v>
      </c>
      <c r="R329" s="1311">
        <f>'B - Monthly Positions'!O93</f>
        <v>0</v>
      </c>
      <c r="S329" s="1311">
        <f>'B - Monthly Positions'!Q93</f>
        <v>0</v>
      </c>
      <c r="U329" s="1311">
        <f t="shared" si="9"/>
        <v>0</v>
      </c>
    </row>
    <row r="330" spans="1:21">
      <c r="A330" s="1314" t="str">
        <f>ORG!$S$1</f>
        <v>Apr 21</v>
      </c>
      <c r="B330" s="1311" t="str">
        <f>ORG!$M$1</f>
        <v>Organisation</v>
      </c>
      <c r="C330" s="1311" t="str">
        <f>'B - Monthly Positions'!$A$3</f>
        <v>Table B - Monthly Positions</v>
      </c>
      <c r="D330" s="1311">
        <f>'B - Monthly Positions'!A94</f>
        <v>60</v>
      </c>
      <c r="E330" s="1311">
        <f>'B - Monthly Positions'!B94</f>
        <v>0</v>
      </c>
      <c r="F330" s="1311" t="str">
        <f>'B - Monthly Positions'!C94</f>
        <v>Forecast Only</v>
      </c>
      <c r="G330" s="1311">
        <f>'B - Monthly Positions'!D94</f>
        <v>0</v>
      </c>
      <c r="H330" s="1311">
        <f>'B - Monthly Positions'!E94</f>
        <v>0</v>
      </c>
      <c r="I330" s="1311">
        <f>'B - Monthly Positions'!F94</f>
        <v>0</v>
      </c>
      <c r="J330" s="1311">
        <f>'B - Monthly Positions'!G94</f>
        <v>0</v>
      </c>
      <c r="K330" s="1311">
        <f>'B - Monthly Positions'!H94</f>
        <v>0</v>
      </c>
      <c r="L330" s="1311">
        <f>'B - Monthly Positions'!I94</f>
        <v>0</v>
      </c>
      <c r="M330" s="1311">
        <f>'B - Monthly Positions'!J94</f>
        <v>0</v>
      </c>
      <c r="N330" s="1311">
        <f>'B - Monthly Positions'!K94</f>
        <v>0</v>
      </c>
      <c r="O330" s="1311">
        <f>'B - Monthly Positions'!L94</f>
        <v>0</v>
      </c>
      <c r="P330" s="1311">
        <f>'B - Monthly Positions'!M94</f>
        <v>0</v>
      </c>
      <c r="Q330" s="1311">
        <f>'B - Monthly Positions'!N94</f>
        <v>0</v>
      </c>
      <c r="R330" s="1311">
        <f>'B - Monthly Positions'!O94</f>
        <v>0</v>
      </c>
      <c r="S330" s="1311">
        <f>'B - Monthly Positions'!Q94</f>
        <v>0</v>
      </c>
      <c r="U330" s="1311">
        <f t="shared" si="9"/>
        <v>0</v>
      </c>
    </row>
    <row r="331" spans="1:21">
      <c r="A331" s="1314" t="str">
        <f>ORG!$S$1</f>
        <v>Apr 21</v>
      </c>
      <c r="B331" s="1311" t="str">
        <f>ORG!$M$1</f>
        <v>Organisation</v>
      </c>
      <c r="C331" s="1311" t="str">
        <f>'B - Monthly Positions'!$A$3</f>
        <v>Table B - Monthly Positions</v>
      </c>
      <c r="D331" s="1311">
        <f>'B - Monthly Positions'!A95</f>
        <v>61</v>
      </c>
      <c r="E331" s="1311">
        <f>'B - Monthly Positions'!B95</f>
        <v>0</v>
      </c>
      <c r="F331" s="1311" t="str">
        <f>'B - Monthly Positions'!C95</f>
        <v>Forecast Only</v>
      </c>
      <c r="G331" s="1311">
        <f>'B - Monthly Positions'!D95</f>
        <v>0</v>
      </c>
      <c r="H331" s="1311">
        <f>'B - Monthly Positions'!E95</f>
        <v>0</v>
      </c>
      <c r="I331" s="1311">
        <f>'B - Monthly Positions'!F95</f>
        <v>0</v>
      </c>
      <c r="J331" s="1311">
        <f>'B - Monthly Positions'!G95</f>
        <v>0</v>
      </c>
      <c r="K331" s="1311">
        <f>'B - Monthly Positions'!H95</f>
        <v>0</v>
      </c>
      <c r="L331" s="1311">
        <f>'B - Monthly Positions'!I95</f>
        <v>0</v>
      </c>
      <c r="M331" s="1311">
        <f>'B - Monthly Positions'!J95</f>
        <v>0</v>
      </c>
      <c r="N331" s="1311">
        <f>'B - Monthly Positions'!K95</f>
        <v>0</v>
      </c>
      <c r="O331" s="1311">
        <f>'B - Monthly Positions'!L95</f>
        <v>0</v>
      </c>
      <c r="P331" s="1311">
        <f>'B - Monthly Positions'!M95</f>
        <v>0</v>
      </c>
      <c r="Q331" s="1311">
        <f>'B - Monthly Positions'!N95</f>
        <v>0</v>
      </c>
      <c r="R331" s="1311">
        <f>'B - Monthly Positions'!O95</f>
        <v>0</v>
      </c>
      <c r="S331" s="1311">
        <f>'B - Monthly Positions'!Q95</f>
        <v>0</v>
      </c>
      <c r="U331" s="1311">
        <f t="shared" si="9"/>
        <v>0</v>
      </c>
    </row>
    <row r="332" spans="1:21">
      <c r="A332" s="1314" t="str">
        <f>ORG!$S$1</f>
        <v>Apr 21</v>
      </c>
      <c r="B332" s="1311" t="str">
        <f>ORG!$M$1</f>
        <v>Organisation</v>
      </c>
      <c r="C332" s="1311" t="str">
        <f>'B - Monthly Positions'!$A$3</f>
        <v>Table B - Monthly Positions</v>
      </c>
      <c r="D332" s="1311">
        <f>'B - Monthly Positions'!A96</f>
        <v>62</v>
      </c>
      <c r="E332" s="1311">
        <f>'B - Monthly Positions'!B96</f>
        <v>0</v>
      </c>
      <c r="F332" s="1311" t="str">
        <f>'B - Monthly Positions'!C96</f>
        <v>Forecast Only</v>
      </c>
      <c r="G332" s="1311">
        <f>'B - Monthly Positions'!D96</f>
        <v>0</v>
      </c>
      <c r="H332" s="1311">
        <f>'B - Monthly Positions'!E96</f>
        <v>0</v>
      </c>
      <c r="I332" s="1311">
        <f>'B - Monthly Positions'!F96</f>
        <v>0</v>
      </c>
      <c r="J332" s="1311">
        <f>'B - Monthly Positions'!G96</f>
        <v>0</v>
      </c>
      <c r="K332" s="1311">
        <f>'B - Monthly Positions'!H96</f>
        <v>0</v>
      </c>
      <c r="L332" s="1311">
        <f>'B - Monthly Positions'!I96</f>
        <v>0</v>
      </c>
      <c r="M332" s="1311">
        <f>'B - Monthly Positions'!J96</f>
        <v>0</v>
      </c>
      <c r="N332" s="1311">
        <f>'B - Monthly Positions'!K96</f>
        <v>0</v>
      </c>
      <c r="O332" s="1311">
        <f>'B - Monthly Positions'!L96</f>
        <v>0</v>
      </c>
      <c r="P332" s="1311">
        <f>'B - Monthly Positions'!M96</f>
        <v>0</v>
      </c>
      <c r="Q332" s="1311">
        <f>'B - Monthly Positions'!N96</f>
        <v>0</v>
      </c>
      <c r="R332" s="1311">
        <f>'B - Monthly Positions'!O96</f>
        <v>0</v>
      </c>
      <c r="S332" s="1311">
        <f>'B - Monthly Positions'!Q96</f>
        <v>0</v>
      </c>
      <c r="U332" s="1311">
        <f t="shared" si="9"/>
        <v>0</v>
      </c>
    </row>
    <row r="333" spans="1:21">
      <c r="A333" s="1314" t="str">
        <f>ORG!$S$1</f>
        <v>Apr 21</v>
      </c>
      <c r="B333" s="1311" t="str">
        <f>ORG!$M$1</f>
        <v>Organisation</v>
      </c>
      <c r="C333" s="1311" t="str">
        <f>'B - Monthly Positions'!$A$3</f>
        <v>Table B - Monthly Positions</v>
      </c>
      <c r="D333" s="1311">
        <f>'B - Monthly Positions'!A97</f>
        <v>63</v>
      </c>
      <c r="E333" s="1311">
        <f>'B - Monthly Positions'!B97</f>
        <v>0</v>
      </c>
      <c r="F333" s="1311" t="str">
        <f>'B - Monthly Positions'!C97</f>
        <v>Forecast Only</v>
      </c>
      <c r="G333" s="1311">
        <f>'B - Monthly Positions'!D97</f>
        <v>0</v>
      </c>
      <c r="H333" s="1311">
        <f>'B - Monthly Positions'!E97</f>
        <v>0</v>
      </c>
      <c r="I333" s="1311">
        <f>'B - Monthly Positions'!F97</f>
        <v>0</v>
      </c>
      <c r="J333" s="1311">
        <f>'B - Monthly Positions'!G97</f>
        <v>0</v>
      </c>
      <c r="K333" s="1311">
        <f>'B - Monthly Positions'!H97</f>
        <v>0</v>
      </c>
      <c r="L333" s="1311">
        <f>'B - Monthly Positions'!I97</f>
        <v>0</v>
      </c>
      <c r="M333" s="1311">
        <f>'B - Monthly Positions'!J97</f>
        <v>0</v>
      </c>
      <c r="N333" s="1311">
        <f>'B - Monthly Positions'!K97</f>
        <v>0</v>
      </c>
      <c r="O333" s="1311">
        <f>'B - Monthly Positions'!L97</f>
        <v>0</v>
      </c>
      <c r="P333" s="1311">
        <f>'B - Monthly Positions'!M97</f>
        <v>0</v>
      </c>
      <c r="Q333" s="1311">
        <f>'B - Monthly Positions'!N97</f>
        <v>0</v>
      </c>
      <c r="R333" s="1311">
        <f>'B - Monthly Positions'!O97</f>
        <v>0</v>
      </c>
      <c r="S333" s="1311">
        <f>'B - Monthly Positions'!Q97</f>
        <v>0</v>
      </c>
      <c r="U333" s="1311">
        <f t="shared" si="9"/>
        <v>0</v>
      </c>
    </row>
    <row r="334" spans="1:21">
      <c r="A334" s="1314" t="str">
        <f>ORG!$S$1</f>
        <v>Apr 21</v>
      </c>
      <c r="B334" s="1311" t="str">
        <f>ORG!$M$1</f>
        <v>Organisation</v>
      </c>
      <c r="C334" s="1311" t="str">
        <f>'B - Monthly Positions'!$A$3</f>
        <v>Table B - Monthly Positions</v>
      </c>
      <c r="D334" s="1311">
        <f>'B - Monthly Positions'!A98</f>
        <v>64</v>
      </c>
      <c r="E334" s="1311">
        <f>'B - Monthly Positions'!B98</f>
        <v>0</v>
      </c>
      <c r="F334" s="1311" t="str">
        <f>'B - Monthly Positions'!C98</f>
        <v>Forecast Only</v>
      </c>
      <c r="G334" s="1311">
        <f>'B - Monthly Positions'!D98</f>
        <v>0</v>
      </c>
      <c r="H334" s="1311">
        <f>'B - Monthly Positions'!E98</f>
        <v>0</v>
      </c>
      <c r="I334" s="1311">
        <f>'B - Monthly Positions'!F98</f>
        <v>0</v>
      </c>
      <c r="J334" s="1311">
        <f>'B - Monthly Positions'!G98</f>
        <v>0</v>
      </c>
      <c r="K334" s="1311">
        <f>'B - Monthly Positions'!H98</f>
        <v>0</v>
      </c>
      <c r="L334" s="1311">
        <f>'B - Monthly Positions'!I98</f>
        <v>0</v>
      </c>
      <c r="M334" s="1311">
        <f>'B - Monthly Positions'!J98</f>
        <v>0</v>
      </c>
      <c r="N334" s="1311">
        <f>'B - Monthly Positions'!K98</f>
        <v>0</v>
      </c>
      <c r="O334" s="1311">
        <f>'B - Monthly Positions'!L98</f>
        <v>0</v>
      </c>
      <c r="P334" s="1311">
        <f>'B - Monthly Positions'!M98</f>
        <v>0</v>
      </c>
      <c r="Q334" s="1311">
        <f>'B - Monthly Positions'!N98</f>
        <v>0</v>
      </c>
      <c r="R334" s="1311">
        <f>'B - Monthly Positions'!O98</f>
        <v>0</v>
      </c>
      <c r="S334" s="1311">
        <f>'B - Monthly Positions'!Q98</f>
        <v>0</v>
      </c>
      <c r="U334" s="1311">
        <f t="shared" si="9"/>
        <v>0</v>
      </c>
    </row>
    <row r="335" spans="1:21">
      <c r="A335" s="1314" t="str">
        <f>ORG!$S$1</f>
        <v>Apr 21</v>
      </c>
      <c r="B335" s="1311" t="str">
        <f>ORG!$M$1</f>
        <v>Organisation</v>
      </c>
      <c r="C335" s="1311" t="str">
        <f>'B - Monthly Positions'!$A$3</f>
        <v>Table B - Monthly Positions</v>
      </c>
      <c r="D335" s="1311">
        <f>'B - Monthly Positions'!A99</f>
        <v>65</v>
      </c>
      <c r="E335" s="1311">
        <f>'B - Monthly Positions'!B99</f>
        <v>0</v>
      </c>
      <c r="F335" s="1311" t="str">
        <f>'B - Monthly Positions'!C99</f>
        <v>Forecast Only</v>
      </c>
      <c r="G335" s="1311">
        <f>'B - Monthly Positions'!D99</f>
        <v>0</v>
      </c>
      <c r="H335" s="1311">
        <f>'B - Monthly Positions'!E99</f>
        <v>0</v>
      </c>
      <c r="I335" s="1311">
        <f>'B - Monthly Positions'!F99</f>
        <v>0</v>
      </c>
      <c r="J335" s="1311">
        <f>'B - Monthly Positions'!G99</f>
        <v>0</v>
      </c>
      <c r="K335" s="1311">
        <f>'B - Monthly Positions'!H99</f>
        <v>0</v>
      </c>
      <c r="L335" s="1311">
        <f>'B - Monthly Positions'!I99</f>
        <v>0</v>
      </c>
      <c r="M335" s="1311">
        <f>'B - Monthly Positions'!J99</f>
        <v>0</v>
      </c>
      <c r="N335" s="1311">
        <f>'B - Monthly Positions'!K99</f>
        <v>0</v>
      </c>
      <c r="O335" s="1311">
        <f>'B - Monthly Positions'!L99</f>
        <v>0</v>
      </c>
      <c r="P335" s="1311">
        <f>'B - Monthly Positions'!M99</f>
        <v>0</v>
      </c>
      <c r="Q335" s="1311">
        <f>'B - Monthly Positions'!N99</f>
        <v>0</v>
      </c>
      <c r="R335" s="1311">
        <f>'B - Monthly Positions'!O99</f>
        <v>0</v>
      </c>
      <c r="S335" s="1311">
        <f>'B - Monthly Positions'!Q99</f>
        <v>0</v>
      </c>
      <c r="U335" s="1311">
        <f t="shared" si="9"/>
        <v>0</v>
      </c>
    </row>
    <row r="336" spans="1:21">
      <c r="A336" s="1314" t="str">
        <f>ORG!$S$1</f>
        <v>Apr 21</v>
      </c>
      <c r="B336" s="1311" t="str">
        <f>ORG!$M$1</f>
        <v>Organisation</v>
      </c>
      <c r="C336" s="1311" t="str">
        <f>'B - Monthly Positions'!$A$3</f>
        <v>Table B - Monthly Positions</v>
      </c>
      <c r="D336" s="1311">
        <f>'B - Monthly Positions'!A100</f>
        <v>66</v>
      </c>
      <c r="E336" s="1311">
        <f>'B - Monthly Positions'!B100</f>
        <v>0</v>
      </c>
      <c r="F336" s="1311" t="str">
        <f>'B - Monthly Positions'!C100</f>
        <v>Forecast Only</v>
      </c>
      <c r="G336" s="1311">
        <f>'B - Monthly Positions'!D100</f>
        <v>0</v>
      </c>
      <c r="H336" s="1311">
        <f>'B - Monthly Positions'!E100</f>
        <v>0</v>
      </c>
      <c r="I336" s="1311">
        <f>'B - Monthly Positions'!F100</f>
        <v>0</v>
      </c>
      <c r="J336" s="1311">
        <f>'B - Monthly Positions'!G100</f>
        <v>0</v>
      </c>
      <c r="K336" s="1311">
        <f>'B - Monthly Positions'!H100</f>
        <v>0</v>
      </c>
      <c r="L336" s="1311">
        <f>'B - Monthly Positions'!I100</f>
        <v>0</v>
      </c>
      <c r="M336" s="1311">
        <f>'B - Monthly Positions'!J100</f>
        <v>0</v>
      </c>
      <c r="N336" s="1311">
        <f>'B - Monthly Positions'!K100</f>
        <v>0</v>
      </c>
      <c r="O336" s="1311">
        <f>'B - Monthly Positions'!L100</f>
        <v>0</v>
      </c>
      <c r="P336" s="1311">
        <f>'B - Monthly Positions'!M100</f>
        <v>0</v>
      </c>
      <c r="Q336" s="1311">
        <f>'B - Monthly Positions'!N100</f>
        <v>0</v>
      </c>
      <c r="R336" s="1311">
        <f>'B - Monthly Positions'!O100</f>
        <v>0</v>
      </c>
      <c r="S336" s="1311">
        <f>'B - Monthly Positions'!Q100</f>
        <v>0</v>
      </c>
      <c r="U336" s="1311">
        <f t="shared" si="9"/>
        <v>0</v>
      </c>
    </row>
    <row r="337" spans="1:21">
      <c r="A337" s="1314" t="str">
        <f>ORG!$S$1</f>
        <v>Apr 21</v>
      </c>
      <c r="B337" s="1311" t="str">
        <f>ORG!$M$1</f>
        <v>Organisation</v>
      </c>
      <c r="C337" s="1311" t="str">
        <f>'B - Monthly Positions'!$A$3</f>
        <v>Table B - Monthly Positions</v>
      </c>
      <c r="D337" s="1311">
        <f>'B - Monthly Positions'!A101</f>
        <v>67</v>
      </c>
      <c r="E337" s="1311">
        <f>'B - Monthly Positions'!B101</f>
        <v>0</v>
      </c>
      <c r="F337" s="1311" t="str">
        <f>'B - Monthly Positions'!C101</f>
        <v>Forecast Only</v>
      </c>
      <c r="G337" s="1311">
        <f>'B - Monthly Positions'!D101</f>
        <v>0</v>
      </c>
      <c r="H337" s="1311">
        <f>'B - Monthly Positions'!E101</f>
        <v>0</v>
      </c>
      <c r="I337" s="1311">
        <f>'B - Monthly Positions'!F101</f>
        <v>0</v>
      </c>
      <c r="J337" s="1311">
        <f>'B - Monthly Positions'!G101</f>
        <v>0</v>
      </c>
      <c r="K337" s="1311">
        <f>'B - Monthly Positions'!H101</f>
        <v>0</v>
      </c>
      <c r="L337" s="1311">
        <f>'B - Monthly Positions'!I101</f>
        <v>0</v>
      </c>
      <c r="M337" s="1311">
        <f>'B - Monthly Positions'!J101</f>
        <v>0</v>
      </c>
      <c r="N337" s="1311">
        <f>'B - Monthly Positions'!K101</f>
        <v>0</v>
      </c>
      <c r="O337" s="1311">
        <f>'B - Monthly Positions'!L101</f>
        <v>0</v>
      </c>
      <c r="P337" s="1311">
        <f>'B - Monthly Positions'!M101</f>
        <v>0</v>
      </c>
      <c r="Q337" s="1311">
        <f>'B - Monthly Positions'!N101</f>
        <v>0</v>
      </c>
      <c r="R337" s="1311">
        <f>'B - Monthly Positions'!O101</f>
        <v>0</v>
      </c>
      <c r="S337" s="1311">
        <f>'B - Monthly Positions'!Q101</f>
        <v>0</v>
      </c>
      <c r="U337" s="1311">
        <f t="shared" si="9"/>
        <v>0</v>
      </c>
    </row>
    <row r="338" spans="1:21">
      <c r="A338" s="1314" t="str">
        <f>ORG!$S$1</f>
        <v>Apr 21</v>
      </c>
      <c r="B338" s="1311" t="str">
        <f>ORG!$M$1</f>
        <v>Organisation</v>
      </c>
      <c r="C338" s="1311" t="str">
        <f>'B - Monthly Positions'!$A$3</f>
        <v>Table B - Monthly Positions</v>
      </c>
      <c r="D338" s="1311">
        <f>'B - Monthly Positions'!A102</f>
        <v>68</v>
      </c>
      <c r="E338" s="1311">
        <f>'B - Monthly Positions'!B102</f>
        <v>0</v>
      </c>
      <c r="F338" s="1311" t="str">
        <f>'B - Monthly Positions'!C102</f>
        <v>Forecast Only</v>
      </c>
      <c r="G338" s="1311">
        <f>'B - Monthly Positions'!D102</f>
        <v>0</v>
      </c>
      <c r="H338" s="1311">
        <f>'B - Monthly Positions'!E102</f>
        <v>0</v>
      </c>
      <c r="I338" s="1311">
        <f>'B - Monthly Positions'!F102</f>
        <v>0</v>
      </c>
      <c r="J338" s="1311">
        <f>'B - Monthly Positions'!G102</f>
        <v>0</v>
      </c>
      <c r="K338" s="1311">
        <f>'B - Monthly Positions'!H102</f>
        <v>0</v>
      </c>
      <c r="L338" s="1311">
        <f>'B - Monthly Positions'!I102</f>
        <v>0</v>
      </c>
      <c r="M338" s="1311">
        <f>'B - Monthly Positions'!J102</f>
        <v>0</v>
      </c>
      <c r="N338" s="1311">
        <f>'B - Monthly Positions'!K102</f>
        <v>0</v>
      </c>
      <c r="O338" s="1311">
        <f>'B - Monthly Positions'!L102</f>
        <v>0</v>
      </c>
      <c r="P338" s="1311">
        <f>'B - Monthly Positions'!M102</f>
        <v>0</v>
      </c>
      <c r="Q338" s="1311">
        <f>'B - Monthly Positions'!N102</f>
        <v>0</v>
      </c>
      <c r="R338" s="1311">
        <f>'B - Monthly Positions'!O102</f>
        <v>0</v>
      </c>
      <c r="S338" s="1311">
        <f>'B - Monthly Positions'!Q102</f>
        <v>0</v>
      </c>
      <c r="U338" s="1311">
        <f t="shared" si="9"/>
        <v>0</v>
      </c>
    </row>
    <row r="339" spans="1:21">
      <c r="A339" s="1314" t="str">
        <f>ORG!$S$1</f>
        <v>Apr 21</v>
      </c>
      <c r="B339" s="1311" t="str">
        <f>ORG!$M$1</f>
        <v>Organisation</v>
      </c>
      <c r="C339" s="1311" t="str">
        <f>'B - Monthly Positions'!$A$3</f>
        <v>Table B - Monthly Positions</v>
      </c>
      <c r="D339" s="1311">
        <f>'B - Monthly Positions'!A103</f>
        <v>69</v>
      </c>
      <c r="E339" s="1311">
        <f>'B - Monthly Positions'!B103</f>
        <v>0</v>
      </c>
      <c r="F339" s="1311" t="str">
        <f>'B - Monthly Positions'!C103</f>
        <v>Forecast Only</v>
      </c>
      <c r="G339" s="1311">
        <f>'B - Monthly Positions'!D103</f>
        <v>0</v>
      </c>
      <c r="H339" s="1311">
        <f>'B - Monthly Positions'!E103</f>
        <v>0</v>
      </c>
      <c r="I339" s="1311">
        <f>'B - Monthly Positions'!F103</f>
        <v>0</v>
      </c>
      <c r="J339" s="1311">
        <f>'B - Monthly Positions'!G103</f>
        <v>0</v>
      </c>
      <c r="K339" s="1311">
        <f>'B - Monthly Positions'!H103</f>
        <v>0</v>
      </c>
      <c r="L339" s="1311">
        <f>'B - Monthly Positions'!I103</f>
        <v>0</v>
      </c>
      <c r="M339" s="1311">
        <f>'B - Monthly Positions'!J103</f>
        <v>0</v>
      </c>
      <c r="N339" s="1311">
        <f>'B - Monthly Positions'!K103</f>
        <v>0</v>
      </c>
      <c r="O339" s="1311">
        <f>'B - Monthly Positions'!L103</f>
        <v>0</v>
      </c>
      <c r="P339" s="1311">
        <f>'B - Monthly Positions'!M103</f>
        <v>0</v>
      </c>
      <c r="Q339" s="1311">
        <f>'B - Monthly Positions'!N103</f>
        <v>0</v>
      </c>
      <c r="R339" s="1311">
        <f>'B - Monthly Positions'!O103</f>
        <v>0</v>
      </c>
      <c r="S339" s="1311">
        <f>'B - Monthly Positions'!Q103</f>
        <v>0</v>
      </c>
      <c r="U339" s="1311">
        <f t="shared" si="9"/>
        <v>0</v>
      </c>
    </row>
    <row r="340" spans="1:21">
      <c r="A340" s="1314" t="str">
        <f>ORG!$S$1</f>
        <v>Apr 21</v>
      </c>
      <c r="B340" s="1311" t="str">
        <f>ORG!$M$1</f>
        <v>Organisation</v>
      </c>
      <c r="C340" s="1311" t="str">
        <f>'B - Monthly Positions'!$A$3</f>
        <v>Table B - Monthly Positions</v>
      </c>
      <c r="D340" s="1311">
        <f>'B - Monthly Positions'!A104</f>
        <v>70</v>
      </c>
      <c r="E340" s="1311">
        <f>'B - Monthly Positions'!B104</f>
        <v>0</v>
      </c>
      <c r="F340" s="1311" t="str">
        <f>'B - Monthly Positions'!C104</f>
        <v>Forecast Only</v>
      </c>
      <c r="G340" s="1311">
        <f>'B - Monthly Positions'!D104</f>
        <v>0</v>
      </c>
      <c r="H340" s="1311">
        <f>'B - Monthly Positions'!E104</f>
        <v>0</v>
      </c>
      <c r="I340" s="1311">
        <f>'B - Monthly Positions'!F104</f>
        <v>0</v>
      </c>
      <c r="J340" s="1311">
        <f>'B - Monthly Positions'!G104</f>
        <v>0</v>
      </c>
      <c r="K340" s="1311">
        <f>'B - Monthly Positions'!H104</f>
        <v>0</v>
      </c>
      <c r="L340" s="1311">
        <f>'B - Monthly Positions'!I104</f>
        <v>0</v>
      </c>
      <c r="M340" s="1311">
        <f>'B - Monthly Positions'!J104</f>
        <v>0</v>
      </c>
      <c r="N340" s="1311">
        <f>'B - Monthly Positions'!K104</f>
        <v>0</v>
      </c>
      <c r="O340" s="1311">
        <f>'B - Monthly Positions'!L104</f>
        <v>0</v>
      </c>
      <c r="P340" s="1311">
        <f>'B - Monthly Positions'!M104</f>
        <v>0</v>
      </c>
      <c r="Q340" s="1311">
        <f>'B - Monthly Positions'!N104</f>
        <v>0</v>
      </c>
      <c r="R340" s="1311">
        <f>'B - Monthly Positions'!O104</f>
        <v>0</v>
      </c>
      <c r="S340" s="1311">
        <f>'B - Monthly Positions'!Q104</f>
        <v>0</v>
      </c>
      <c r="U340" s="1311">
        <f t="shared" si="9"/>
        <v>0</v>
      </c>
    </row>
    <row r="341" spans="1:21">
      <c r="A341" s="1314" t="str">
        <f>ORG!$S$1</f>
        <v>Apr 21</v>
      </c>
      <c r="B341" s="1311" t="str">
        <f>ORG!$M$1</f>
        <v>Organisation</v>
      </c>
      <c r="C341" s="1311" t="str">
        <f>'B - Monthly Positions'!$A$3</f>
        <v>Table B - Monthly Positions</v>
      </c>
      <c r="D341" s="1311">
        <f>'B - Monthly Positions'!A105</f>
        <v>71</v>
      </c>
      <c r="E341" s="1311">
        <f>'B - Monthly Positions'!B105</f>
        <v>0</v>
      </c>
      <c r="F341" s="1311" t="str">
        <f>'B - Monthly Positions'!C105</f>
        <v>Forecast Only</v>
      </c>
      <c r="G341" s="1311">
        <f>'B - Monthly Positions'!D105</f>
        <v>0</v>
      </c>
      <c r="H341" s="1311">
        <f>'B - Monthly Positions'!E105</f>
        <v>0</v>
      </c>
      <c r="I341" s="1311">
        <f>'B - Monthly Positions'!F105</f>
        <v>0</v>
      </c>
      <c r="J341" s="1311">
        <f>'B - Monthly Positions'!G105</f>
        <v>0</v>
      </c>
      <c r="K341" s="1311">
        <f>'B - Monthly Positions'!H105</f>
        <v>0</v>
      </c>
      <c r="L341" s="1311">
        <f>'B - Monthly Positions'!I105</f>
        <v>0</v>
      </c>
      <c r="M341" s="1311">
        <f>'B - Monthly Positions'!J105</f>
        <v>0</v>
      </c>
      <c r="N341" s="1311">
        <f>'B - Monthly Positions'!K105</f>
        <v>0</v>
      </c>
      <c r="O341" s="1311">
        <f>'B - Monthly Positions'!L105</f>
        <v>0</v>
      </c>
      <c r="P341" s="1311">
        <f>'B - Monthly Positions'!M105</f>
        <v>0</v>
      </c>
      <c r="Q341" s="1311">
        <f>'B - Monthly Positions'!N105</f>
        <v>0</v>
      </c>
      <c r="R341" s="1311">
        <f>'B - Monthly Positions'!O105</f>
        <v>0</v>
      </c>
      <c r="S341" s="1311">
        <f>'B - Monthly Positions'!Q105</f>
        <v>0</v>
      </c>
      <c r="U341" s="1311">
        <f t="shared" si="9"/>
        <v>0</v>
      </c>
    </row>
    <row r="342" spans="1:21">
      <c r="A342" s="1314" t="str">
        <f>ORG!$S$1</f>
        <v>Apr 21</v>
      </c>
      <c r="B342" s="1311" t="str">
        <f>ORG!$M$1</f>
        <v>Organisation</v>
      </c>
      <c r="C342" s="1311" t="str">
        <f>'B - Monthly Positions'!$A$3</f>
        <v>Table B - Monthly Positions</v>
      </c>
      <c r="D342" s="1311">
        <f>'B - Monthly Positions'!A106</f>
        <v>72</v>
      </c>
      <c r="E342" s="1311">
        <f>'B - Monthly Positions'!B106</f>
        <v>0</v>
      </c>
      <c r="F342" s="1311" t="str">
        <f>'B - Monthly Positions'!C106</f>
        <v>Forecast Only</v>
      </c>
      <c r="G342" s="1311">
        <f>'B - Monthly Positions'!D106</f>
        <v>0</v>
      </c>
      <c r="H342" s="1311">
        <f>'B - Monthly Positions'!E106</f>
        <v>0</v>
      </c>
      <c r="I342" s="1311">
        <f>'B - Monthly Positions'!F106</f>
        <v>0</v>
      </c>
      <c r="J342" s="1311">
        <f>'B - Monthly Positions'!G106</f>
        <v>0</v>
      </c>
      <c r="K342" s="1311">
        <f>'B - Monthly Positions'!H106</f>
        <v>0</v>
      </c>
      <c r="L342" s="1311">
        <f>'B - Monthly Positions'!I106</f>
        <v>0</v>
      </c>
      <c r="M342" s="1311">
        <f>'B - Monthly Positions'!J106</f>
        <v>0</v>
      </c>
      <c r="N342" s="1311">
        <f>'B - Monthly Positions'!K106</f>
        <v>0</v>
      </c>
      <c r="O342" s="1311">
        <f>'B - Monthly Positions'!L106</f>
        <v>0</v>
      </c>
      <c r="P342" s="1311">
        <f>'B - Monthly Positions'!M106</f>
        <v>0</v>
      </c>
      <c r="Q342" s="1311">
        <f>'B - Monthly Positions'!N106</f>
        <v>0</v>
      </c>
      <c r="R342" s="1311">
        <f>'B - Monthly Positions'!O106</f>
        <v>0</v>
      </c>
      <c r="S342" s="1311">
        <f>'B - Monthly Positions'!Q106</f>
        <v>0</v>
      </c>
      <c r="U342" s="1311">
        <f t="shared" si="9"/>
        <v>0</v>
      </c>
    </row>
    <row r="343" spans="1:21">
      <c r="A343" s="1314" t="str">
        <f>ORG!$S$1</f>
        <v>Apr 21</v>
      </c>
      <c r="B343" s="1311" t="str">
        <f>ORG!$M$1</f>
        <v>Organisation</v>
      </c>
      <c r="C343" s="1311" t="str">
        <f>'B - Monthly Positions'!$A$3</f>
        <v>Table B - Monthly Positions</v>
      </c>
      <c r="D343" s="1311">
        <f>'B - Monthly Positions'!A107</f>
        <v>73</v>
      </c>
      <c r="E343" s="1311">
        <f>'B - Monthly Positions'!B107</f>
        <v>0</v>
      </c>
      <c r="F343" s="1311" t="str">
        <f>'B - Monthly Positions'!C107</f>
        <v>Forecast Only</v>
      </c>
      <c r="G343" s="1311">
        <f>'B - Monthly Positions'!D107</f>
        <v>0</v>
      </c>
      <c r="H343" s="1311">
        <f>'B - Monthly Positions'!E107</f>
        <v>0</v>
      </c>
      <c r="I343" s="1311">
        <f>'B - Monthly Positions'!F107</f>
        <v>0</v>
      </c>
      <c r="J343" s="1311">
        <f>'B - Monthly Positions'!G107</f>
        <v>0</v>
      </c>
      <c r="K343" s="1311">
        <f>'B - Monthly Positions'!H107</f>
        <v>0</v>
      </c>
      <c r="L343" s="1311">
        <f>'B - Monthly Positions'!I107</f>
        <v>0</v>
      </c>
      <c r="M343" s="1311">
        <f>'B - Monthly Positions'!J107</f>
        <v>0</v>
      </c>
      <c r="N343" s="1311">
        <f>'B - Monthly Positions'!K107</f>
        <v>0</v>
      </c>
      <c r="O343" s="1311">
        <f>'B - Monthly Positions'!L107</f>
        <v>0</v>
      </c>
      <c r="P343" s="1311">
        <f>'B - Monthly Positions'!M107</f>
        <v>0</v>
      </c>
      <c r="Q343" s="1311">
        <f>'B - Monthly Positions'!N107</f>
        <v>0</v>
      </c>
      <c r="R343" s="1311">
        <f>'B - Monthly Positions'!O107</f>
        <v>0</v>
      </c>
      <c r="S343" s="1311">
        <f>'B - Monthly Positions'!Q107</f>
        <v>0</v>
      </c>
      <c r="U343" s="1311">
        <f t="shared" si="9"/>
        <v>0</v>
      </c>
    </row>
    <row r="344" spans="1:21">
      <c r="A344" s="1314" t="str">
        <f>ORG!$S$1</f>
        <v>Apr 21</v>
      </c>
      <c r="B344" s="1311" t="str">
        <f>ORG!$M$1</f>
        <v>Organisation</v>
      </c>
      <c r="C344" s="1311" t="str">
        <f>'B - Monthly Positions'!$A$3</f>
        <v>Table B - Monthly Positions</v>
      </c>
      <c r="D344" s="1311">
        <f>'B - Monthly Positions'!A108</f>
        <v>74</v>
      </c>
      <c r="E344" s="1311" t="str">
        <f>'B - Monthly Positions'!B108</f>
        <v>Total</v>
      </c>
      <c r="F344" s="1311" t="str">
        <f>'B - Monthly Positions'!C108</f>
        <v xml:space="preserve"> </v>
      </c>
      <c r="G344" s="1311">
        <f>'B - Monthly Positions'!D108</f>
        <v>0</v>
      </c>
      <c r="H344" s="1311">
        <f>'B - Monthly Positions'!E108</f>
        <v>0</v>
      </c>
      <c r="I344" s="1311">
        <f>'B - Monthly Positions'!F108</f>
        <v>0</v>
      </c>
      <c r="J344" s="1311">
        <f>'B - Monthly Positions'!G108</f>
        <v>0</v>
      </c>
      <c r="K344" s="1311">
        <f>'B - Monthly Positions'!H108</f>
        <v>0</v>
      </c>
      <c r="L344" s="1311">
        <f>'B - Monthly Positions'!I108</f>
        <v>0</v>
      </c>
      <c r="M344" s="1311">
        <f>'B - Monthly Positions'!J108</f>
        <v>0</v>
      </c>
      <c r="N344" s="1311">
        <f>'B - Monthly Positions'!K108</f>
        <v>0</v>
      </c>
      <c r="O344" s="1311">
        <f>'B - Monthly Positions'!L108</f>
        <v>0</v>
      </c>
      <c r="P344" s="1311">
        <f>'B - Monthly Positions'!M108</f>
        <v>0</v>
      </c>
      <c r="Q344" s="1311">
        <f>'B - Monthly Positions'!N108</f>
        <v>0</v>
      </c>
      <c r="R344" s="1311">
        <f>'B - Monthly Positions'!O108</f>
        <v>0</v>
      </c>
      <c r="S344" s="1311">
        <f>'B - Monthly Positions'!Q108</f>
        <v>0</v>
      </c>
      <c r="U344" s="1311">
        <f t="shared" si="9"/>
        <v>0</v>
      </c>
    </row>
    <row r="345" spans="1:21">
      <c r="A345" s="1314" t="str">
        <f>ORG!$S$1</f>
        <v>Apr 21</v>
      </c>
      <c r="B345" s="1311" t="str">
        <f>ORG!$M$1</f>
        <v>Organisation</v>
      </c>
      <c r="C345" s="1311" t="str">
        <f>ORG!$BY$3</f>
        <v>Table B1 - Net Expenditure Profile Analysis</v>
      </c>
      <c r="D345" s="1311">
        <f>ORG!BX10</f>
        <v>1</v>
      </c>
      <c r="E345" s="1311" t="str">
        <f>ORG!$BY$8</f>
        <v>Pay - Expenditure Profiles</v>
      </c>
      <c r="F345" s="1311" t="str">
        <f>ORG!BY10</f>
        <v>Gross Pay Expenditure - Non Covid-19 - Current Plan</v>
      </c>
      <c r="G345" s="1311">
        <f>ORG!BZ10</f>
        <v>0</v>
      </c>
      <c r="H345" s="1311">
        <f>ORG!CA10</f>
        <v>0</v>
      </c>
      <c r="I345" s="1311">
        <f>ORG!CB10</f>
        <v>0</v>
      </c>
      <c r="J345" s="1311">
        <f>ORG!CC10</f>
        <v>0</v>
      </c>
      <c r="K345" s="1311">
        <f>ORG!CD10</f>
        <v>0</v>
      </c>
      <c r="L345" s="1311">
        <f>ORG!CE10</f>
        <v>0</v>
      </c>
      <c r="M345" s="1311">
        <f>ORG!CF10</f>
        <v>0</v>
      </c>
      <c r="N345" s="1311">
        <f>ORG!CG10</f>
        <v>0</v>
      </c>
      <c r="O345" s="1311">
        <f>ORG!CH10</f>
        <v>0</v>
      </c>
      <c r="P345" s="1311">
        <f>ORG!CI10</f>
        <v>0</v>
      </c>
      <c r="Q345" s="1311">
        <f>ORG!CJ10</f>
        <v>0</v>
      </c>
      <c r="R345" s="1311">
        <f>ORG!CK10</f>
        <v>0</v>
      </c>
      <c r="S345" s="1311">
        <f>ORG!CM10</f>
        <v>0</v>
      </c>
      <c r="U345" s="1311">
        <f t="shared" si="9"/>
        <v>0</v>
      </c>
    </row>
    <row r="346" spans="1:21">
      <c r="A346" s="1314" t="str">
        <f>ORG!$S$1</f>
        <v>Apr 21</v>
      </c>
      <c r="B346" s="1311" t="str">
        <f>ORG!$M$1</f>
        <v>Organisation</v>
      </c>
      <c r="C346" s="1311" t="str">
        <f>ORG!$BY$3</f>
        <v>Table B1 - Net Expenditure Profile Analysis</v>
      </c>
      <c r="D346" s="1311">
        <f>ORG!BX11</f>
        <v>2</v>
      </c>
      <c r="E346" s="1311" t="str">
        <f>ORG!$BY$8</f>
        <v>Pay - Expenditure Profiles</v>
      </c>
      <c r="F346" s="1311" t="str">
        <f>ORG!BY11</f>
        <v>Gross Pay Expenditure - Covid-19 - Current Plan</v>
      </c>
      <c r="G346" s="1311">
        <f>ORG!BZ11</f>
        <v>0</v>
      </c>
      <c r="H346" s="1311">
        <f>ORG!CA11</f>
        <v>0</v>
      </c>
      <c r="I346" s="1311">
        <f>ORG!CB11</f>
        <v>0</v>
      </c>
      <c r="J346" s="1311">
        <f>ORG!CC11</f>
        <v>0</v>
      </c>
      <c r="K346" s="1311">
        <f>ORG!CD11</f>
        <v>0</v>
      </c>
      <c r="L346" s="1311">
        <f>ORG!CE11</f>
        <v>0</v>
      </c>
      <c r="M346" s="1311">
        <f>ORG!CF11</f>
        <v>0</v>
      </c>
      <c r="N346" s="1311">
        <f>ORG!CG11</f>
        <v>0</v>
      </c>
      <c r="O346" s="1311">
        <f>ORG!CH11</f>
        <v>0</v>
      </c>
      <c r="P346" s="1311">
        <f>ORG!CI11</f>
        <v>0</v>
      </c>
      <c r="Q346" s="1311">
        <f>ORG!CJ11</f>
        <v>0</v>
      </c>
      <c r="R346" s="1311">
        <f>ORG!CK11</f>
        <v>0</v>
      </c>
      <c r="S346" s="1311">
        <f>ORG!CM11</f>
        <v>0</v>
      </c>
      <c r="U346" s="1311">
        <f t="shared" ref="U346:U395" si="10">S346+T346</f>
        <v>0</v>
      </c>
    </row>
    <row r="347" spans="1:21">
      <c r="A347" s="1314" t="str">
        <f>ORG!$S$1</f>
        <v>Apr 21</v>
      </c>
      <c r="B347" s="1311" t="str">
        <f>ORG!$M$1</f>
        <v>Organisation</v>
      </c>
      <c r="C347" s="1311" t="str">
        <f>ORG!$BY$3</f>
        <v>Table B1 - Net Expenditure Profile Analysis</v>
      </c>
      <c r="D347" s="1311">
        <f>ORG!BX12</f>
        <v>3</v>
      </c>
      <c r="E347" s="1311" t="str">
        <f>ORG!$BY$8</f>
        <v>Pay - Expenditure Profiles</v>
      </c>
      <c r="F347" s="1311" t="str">
        <f>ORG!BY12</f>
        <v>Planning Assumptions still to be finalised at Month 1 Allocated to Pay - (ENTER AS NEGATIVE)</v>
      </c>
      <c r="G347" s="1311">
        <f>ORG!BZ12</f>
        <v>0</v>
      </c>
      <c r="H347" s="1311">
        <f>ORG!CA12</f>
        <v>0</v>
      </c>
      <c r="I347" s="1311">
        <f>ORG!CB12</f>
        <v>0</v>
      </c>
      <c r="J347" s="1311">
        <f>ORG!CC12</f>
        <v>0</v>
      </c>
      <c r="K347" s="1311">
        <f>ORG!CD12</f>
        <v>0</v>
      </c>
      <c r="L347" s="1311">
        <f>ORG!CE12</f>
        <v>0</v>
      </c>
      <c r="M347" s="1311">
        <f>ORG!CF12</f>
        <v>0</v>
      </c>
      <c r="N347" s="1311">
        <f>ORG!CG12</f>
        <v>0</v>
      </c>
      <c r="O347" s="1311">
        <f>ORG!CH12</f>
        <v>0</v>
      </c>
      <c r="P347" s="1311">
        <f>ORG!CI12</f>
        <v>0</v>
      </c>
      <c r="Q347" s="1311">
        <f>ORG!CJ12</f>
        <v>0</v>
      </c>
      <c r="R347" s="1311">
        <f>ORG!CK12</f>
        <v>0</v>
      </c>
      <c r="S347" s="1311">
        <f>ORG!CM12</f>
        <v>0</v>
      </c>
      <c r="U347" s="1311">
        <f t="shared" si="10"/>
        <v>0</v>
      </c>
    </row>
    <row r="348" spans="1:21">
      <c r="A348" s="1314" t="str">
        <f>ORG!$S$1</f>
        <v>Apr 21</v>
      </c>
      <c r="B348" s="1311" t="str">
        <f>ORG!$M$1</f>
        <v>Organisation</v>
      </c>
      <c r="C348" s="1311" t="str">
        <f>ORG!$BY$3</f>
        <v>Table B1 - Net Expenditure Profile Analysis</v>
      </c>
      <c r="D348" s="1311">
        <f>ORG!BX13</f>
        <v>4</v>
      </c>
      <c r="E348" s="1311" t="str">
        <f>ORG!$BY$8</f>
        <v>Pay - Expenditure Profiles</v>
      </c>
      <c r="F348" s="1311" t="str">
        <f>ORG!BY13</f>
        <v>Total Gross Pay Expenditure - Current Plan</v>
      </c>
      <c r="G348" s="1311">
        <f>ORG!BZ13</f>
        <v>0</v>
      </c>
      <c r="H348" s="1311">
        <f>ORG!CA13</f>
        <v>0</v>
      </c>
      <c r="I348" s="1311">
        <f>ORG!CB13</f>
        <v>0</v>
      </c>
      <c r="J348" s="1311">
        <f>ORG!CC13</f>
        <v>0</v>
      </c>
      <c r="K348" s="1311">
        <f>ORG!CD13</f>
        <v>0</v>
      </c>
      <c r="L348" s="1311">
        <f>ORG!CE13</f>
        <v>0</v>
      </c>
      <c r="M348" s="1311">
        <f>ORG!CF13</f>
        <v>0</v>
      </c>
      <c r="N348" s="1311">
        <f>ORG!CG13</f>
        <v>0</v>
      </c>
      <c r="O348" s="1311">
        <f>ORG!CH13</f>
        <v>0</v>
      </c>
      <c r="P348" s="1311">
        <f>ORG!CI13</f>
        <v>0</v>
      </c>
      <c r="Q348" s="1311">
        <f>ORG!CJ13</f>
        <v>0</v>
      </c>
      <c r="R348" s="1311">
        <f>ORG!CK13</f>
        <v>0</v>
      </c>
      <c r="S348" s="1311">
        <f>ORG!CM13</f>
        <v>0</v>
      </c>
      <c r="U348" s="1311">
        <f t="shared" si="10"/>
        <v>0</v>
      </c>
    </row>
    <row r="349" spans="1:21">
      <c r="A349" s="1314" t="str">
        <f>ORG!$S$1</f>
        <v>Apr 21</v>
      </c>
      <c r="B349" s="1311" t="str">
        <f>ORG!$M$1</f>
        <v>Organisation</v>
      </c>
      <c r="C349" s="1311" t="str">
        <f>ORG!$BY$3</f>
        <v>Table B1 - Net Expenditure Profile Analysis</v>
      </c>
      <c r="D349" s="1311">
        <f>ORG!BX14</f>
        <v>5</v>
      </c>
      <c r="E349" s="1311" t="str">
        <f>ORG!$BY$8</f>
        <v>Pay - Expenditure Profiles</v>
      </c>
      <c r="F349" s="1311" t="str">
        <f>ORG!BY14</f>
        <v xml:space="preserve">Gross Pay - Actual/Forecast </v>
      </c>
      <c r="G349" s="1311">
        <f>ORG!BZ14</f>
        <v>0</v>
      </c>
      <c r="H349" s="1311">
        <f>ORG!CA14</f>
        <v>0</v>
      </c>
      <c r="I349" s="1311">
        <f>ORG!CB14</f>
        <v>0</v>
      </c>
      <c r="J349" s="1311">
        <f>ORG!CC14</f>
        <v>0</v>
      </c>
      <c r="K349" s="1311">
        <f>ORG!CD14</f>
        <v>0</v>
      </c>
      <c r="L349" s="1311">
        <f>ORG!CE14</f>
        <v>0</v>
      </c>
      <c r="M349" s="1311">
        <f>ORG!CF14</f>
        <v>0</v>
      </c>
      <c r="N349" s="1311">
        <f>ORG!CG14</f>
        <v>0</v>
      </c>
      <c r="O349" s="1311">
        <f>ORG!CH14</f>
        <v>0</v>
      </c>
      <c r="P349" s="1311">
        <f>ORG!CI14</f>
        <v>0</v>
      </c>
      <c r="Q349" s="1311">
        <f>ORG!CJ14</f>
        <v>0</v>
      </c>
      <c r="R349" s="1311">
        <f>ORG!CK14</f>
        <v>0</v>
      </c>
      <c r="S349" s="1311">
        <f>ORG!CM14</f>
        <v>0</v>
      </c>
      <c r="U349" s="1311">
        <f t="shared" si="10"/>
        <v>0</v>
      </c>
    </row>
    <row r="350" spans="1:21">
      <c r="A350" s="1314" t="str">
        <f>ORG!$S$1</f>
        <v>Apr 21</v>
      </c>
      <c r="B350" s="1311" t="str">
        <f>ORG!$M$1</f>
        <v>Organisation</v>
      </c>
      <c r="C350" s="1311" t="str">
        <f>ORG!$BY$3</f>
        <v>Table B1 - Net Expenditure Profile Analysis</v>
      </c>
      <c r="D350" s="1311">
        <f>ORG!BX15</f>
        <v>6</v>
      </c>
      <c r="E350" s="1311" t="str">
        <f>ORG!$BY$8</f>
        <v>Pay - Expenditure Profiles</v>
      </c>
      <c r="F350" s="1311" t="str">
        <f>ORG!BY15</f>
        <v xml:space="preserve">Additional Pay Costs due to Covid-19 - Actual/Forecast </v>
      </c>
      <c r="G350" s="1311">
        <f>ORG!BZ15</f>
        <v>0</v>
      </c>
      <c r="H350" s="1311">
        <f>ORG!CA15</f>
        <v>0</v>
      </c>
      <c r="I350" s="1311">
        <f>ORG!CB15</f>
        <v>0</v>
      </c>
      <c r="J350" s="1311">
        <f>ORG!CC15</f>
        <v>0</v>
      </c>
      <c r="K350" s="1311">
        <f>ORG!CD15</f>
        <v>0</v>
      </c>
      <c r="L350" s="1311">
        <f>ORG!CE15</f>
        <v>0</v>
      </c>
      <c r="M350" s="1311">
        <f>ORG!CF15</f>
        <v>0</v>
      </c>
      <c r="N350" s="1311">
        <f>ORG!CG15</f>
        <v>0</v>
      </c>
      <c r="O350" s="1311">
        <f>ORG!CH15</f>
        <v>0</v>
      </c>
      <c r="P350" s="1311">
        <f>ORG!CI15</f>
        <v>0</v>
      </c>
      <c r="Q350" s="1311">
        <f>ORG!CJ15</f>
        <v>0</v>
      </c>
      <c r="R350" s="1311">
        <f>ORG!CK15</f>
        <v>0</v>
      </c>
      <c r="S350" s="1311">
        <f>ORG!CM15</f>
        <v>0</v>
      </c>
      <c r="U350" s="1311">
        <f t="shared" si="10"/>
        <v>0</v>
      </c>
    </row>
    <row r="351" spans="1:21">
      <c r="A351" s="1314" t="str">
        <f>ORG!$S$1</f>
        <v>Apr 21</v>
      </c>
      <c r="B351" s="1311" t="str">
        <f>ORG!$M$1</f>
        <v>Organisation</v>
      </c>
      <c r="C351" s="1311" t="str">
        <f>ORG!$BY$3</f>
        <v>Table B1 - Net Expenditure Profile Analysis</v>
      </c>
      <c r="D351" s="1311">
        <f>ORG!BX16</f>
        <v>7</v>
      </c>
      <c r="E351" s="1311" t="str">
        <f>ORG!$BY$8</f>
        <v>Pay - Expenditure Profiles</v>
      </c>
      <c r="F351" s="1311" t="str">
        <f>ORG!BY16</f>
        <v>Committed Reserves - Pay - Forecast</v>
      </c>
      <c r="G351" s="1311">
        <f>ORG!BZ16</f>
        <v>0</v>
      </c>
      <c r="H351" s="1311">
        <f>ORG!CA16</f>
        <v>0</v>
      </c>
      <c r="I351" s="1311">
        <f>ORG!CB16</f>
        <v>0</v>
      </c>
      <c r="J351" s="1311">
        <f>ORG!CC16</f>
        <v>0</v>
      </c>
      <c r="K351" s="1311">
        <f>ORG!CD16</f>
        <v>0</v>
      </c>
      <c r="L351" s="1311">
        <f>ORG!CE16</f>
        <v>0</v>
      </c>
      <c r="M351" s="1311">
        <f>ORG!CF16</f>
        <v>0</v>
      </c>
      <c r="N351" s="1311">
        <f>ORG!CG16</f>
        <v>0</v>
      </c>
      <c r="O351" s="1311">
        <f>ORG!CH16</f>
        <v>0</v>
      </c>
      <c r="P351" s="1311">
        <f>ORG!CI16</f>
        <v>0</v>
      </c>
      <c r="Q351" s="1311">
        <f>ORG!CJ16</f>
        <v>0</v>
      </c>
      <c r="R351" s="1311">
        <f>ORG!CK16</f>
        <v>0</v>
      </c>
      <c r="S351" s="1311">
        <f>ORG!CM16</f>
        <v>0</v>
      </c>
      <c r="U351" s="1311">
        <f t="shared" si="10"/>
        <v>0</v>
      </c>
    </row>
    <row r="352" spans="1:21">
      <c r="A352" s="1314" t="str">
        <f>ORG!$S$1</f>
        <v>Apr 21</v>
      </c>
      <c r="B352" s="1311" t="str">
        <f>ORG!$M$1</f>
        <v>Organisation</v>
      </c>
      <c r="C352" s="1311" t="str">
        <f>ORG!$BY$3</f>
        <v>Table B1 - Net Expenditure Profile Analysis</v>
      </c>
      <c r="D352" s="1311">
        <f>ORG!BX17</f>
        <v>8</v>
      </c>
      <c r="E352" s="1311" t="str">
        <f>ORG!$BY$8</f>
        <v>Pay - Expenditure Profiles</v>
      </c>
      <c r="F352" s="1311" t="str">
        <f>ORG!BY17</f>
        <v>Other Pay - Actual/Forecast Gross</v>
      </c>
      <c r="G352" s="1311">
        <f>ORG!BZ17</f>
        <v>0</v>
      </c>
      <c r="H352" s="1311">
        <f>ORG!CA17</f>
        <v>0</v>
      </c>
      <c r="I352" s="1311">
        <f>ORG!CB17</f>
        <v>0</v>
      </c>
      <c r="J352" s="1311">
        <f>ORG!CC17</f>
        <v>0</v>
      </c>
      <c r="K352" s="1311">
        <f>ORG!CD17</f>
        <v>0</v>
      </c>
      <c r="L352" s="1311">
        <f>ORG!CE17</f>
        <v>0</v>
      </c>
      <c r="M352" s="1311">
        <f>ORG!CF17</f>
        <v>0</v>
      </c>
      <c r="N352" s="1311">
        <f>ORG!CG17</f>
        <v>0</v>
      </c>
      <c r="O352" s="1311">
        <f>ORG!CH17</f>
        <v>0</v>
      </c>
      <c r="P352" s="1311">
        <f>ORG!CI17</f>
        <v>0</v>
      </c>
      <c r="Q352" s="1311">
        <f>ORG!CJ17</f>
        <v>0</v>
      </c>
      <c r="R352" s="1311">
        <f>ORG!CK17</f>
        <v>0</v>
      </c>
      <c r="S352" s="1311">
        <f>ORG!CM17</f>
        <v>0</v>
      </c>
      <c r="U352" s="1311">
        <f t="shared" si="10"/>
        <v>0</v>
      </c>
    </row>
    <row r="353" spans="1:21">
      <c r="A353" s="1314" t="str">
        <f>ORG!$S$1</f>
        <v>Apr 21</v>
      </c>
      <c r="B353" s="1311" t="str">
        <f>ORG!$M$1</f>
        <v>Organisation</v>
      </c>
      <c r="C353" s="1311" t="str">
        <f>ORG!$BY$3</f>
        <v>Table B1 - Net Expenditure Profile Analysis</v>
      </c>
      <c r="D353" s="1311">
        <f>ORG!BX18</f>
        <v>9</v>
      </c>
      <c r="E353" s="1311" t="str">
        <f>ORG!$BY$8</f>
        <v>Pay - Expenditure Profiles</v>
      </c>
      <c r="F353" s="1311" t="str">
        <f>ORG!BY18</f>
        <v>Total Gross Pay Expenditure - Actual/Forecast</v>
      </c>
      <c r="G353" s="1311">
        <f>ORG!BZ18</f>
        <v>0</v>
      </c>
      <c r="H353" s="1311">
        <f>ORG!CA18</f>
        <v>0</v>
      </c>
      <c r="I353" s="1311">
        <f>ORG!CB18</f>
        <v>0</v>
      </c>
      <c r="J353" s="1311">
        <f>ORG!CC18</f>
        <v>0</v>
      </c>
      <c r="K353" s="1311">
        <f>ORG!CD18</f>
        <v>0</v>
      </c>
      <c r="L353" s="1311">
        <f>ORG!CE18</f>
        <v>0</v>
      </c>
      <c r="M353" s="1311">
        <f>ORG!CF18</f>
        <v>0</v>
      </c>
      <c r="N353" s="1311">
        <f>ORG!CG18</f>
        <v>0</v>
      </c>
      <c r="O353" s="1311">
        <f>ORG!CH18</f>
        <v>0</v>
      </c>
      <c r="P353" s="1311">
        <f>ORG!CI18</f>
        <v>0</v>
      </c>
      <c r="Q353" s="1311">
        <f>ORG!CJ18</f>
        <v>0</v>
      </c>
      <c r="R353" s="1311">
        <f>ORG!CK18</f>
        <v>0</v>
      </c>
      <c r="S353" s="1311">
        <f>ORG!CM18</f>
        <v>0</v>
      </c>
      <c r="U353" s="1311">
        <f t="shared" si="10"/>
        <v>0</v>
      </c>
    </row>
    <row r="354" spans="1:21">
      <c r="A354" s="1314" t="str">
        <f>ORG!$S$1</f>
        <v>Apr 21</v>
      </c>
      <c r="B354" s="1311" t="str">
        <f>ORG!$M$1</f>
        <v>Organisation</v>
      </c>
      <c r="C354" s="1311" t="str">
        <f>ORG!$BY$3</f>
        <v>Table B1 - Net Expenditure Profile Analysis</v>
      </c>
      <c r="D354" s="1311">
        <f>ORG!BX19</f>
        <v>10</v>
      </c>
      <c r="E354" s="1311" t="str">
        <f>ORG!$BY$8</f>
        <v>Pay - Expenditure Profiles</v>
      </c>
      <c r="F354" s="1311" t="str">
        <f>ORG!BY19</f>
        <v>Gross Pay Expenditure Movement</v>
      </c>
      <c r="G354" s="1311">
        <f>ORG!BZ19</f>
        <v>0</v>
      </c>
      <c r="H354" s="1311">
        <f>ORG!CA19</f>
        <v>0</v>
      </c>
      <c r="I354" s="1311">
        <f>ORG!CB19</f>
        <v>0</v>
      </c>
      <c r="J354" s="1311">
        <f>ORG!CC19</f>
        <v>0</v>
      </c>
      <c r="K354" s="1311">
        <f>ORG!CD19</f>
        <v>0</v>
      </c>
      <c r="L354" s="1311">
        <f>ORG!CE19</f>
        <v>0</v>
      </c>
      <c r="M354" s="1311">
        <f>ORG!CF19</f>
        <v>0</v>
      </c>
      <c r="N354" s="1311">
        <f>ORG!CG19</f>
        <v>0</v>
      </c>
      <c r="O354" s="1311">
        <f>ORG!CH19</f>
        <v>0</v>
      </c>
      <c r="P354" s="1311">
        <f>ORG!CI19</f>
        <v>0</v>
      </c>
      <c r="Q354" s="1311">
        <f>ORG!CJ19</f>
        <v>0</v>
      </c>
      <c r="R354" s="1311">
        <f>ORG!CK19</f>
        <v>0</v>
      </c>
      <c r="S354" s="1311">
        <f>ORG!CM19</f>
        <v>0</v>
      </c>
      <c r="U354" s="1311">
        <f t="shared" si="10"/>
        <v>0</v>
      </c>
    </row>
    <row r="355" spans="1:21">
      <c r="A355" s="1314" t="str">
        <f>ORG!$S$1</f>
        <v>Apr 21</v>
      </c>
      <c r="B355" s="1311" t="str">
        <f>ORG!$M$1</f>
        <v>Organisation</v>
      </c>
      <c r="C355" s="1311" t="str">
        <f>ORG!$BY$3</f>
        <v>Table B1 - Net Expenditure Profile Analysis</v>
      </c>
      <c r="D355" s="1311">
        <f>ORG!BX20</f>
        <v>11</v>
      </c>
      <c r="E355" s="1311" t="str">
        <f>ORG!$BY$8</f>
        <v>Pay - Expenditure Profiles</v>
      </c>
      <c r="F355" s="1311" t="str">
        <f>ORG!BY20</f>
        <v>Total Workforce Savings - Current Plan</v>
      </c>
      <c r="G355" s="1311">
        <f>ORG!BZ20</f>
        <v>0</v>
      </c>
      <c r="H355" s="1311">
        <f>ORG!CA20</f>
        <v>0</v>
      </c>
      <c r="I355" s="1311">
        <f>ORG!CB20</f>
        <v>0</v>
      </c>
      <c r="J355" s="1311">
        <f>ORG!CC20</f>
        <v>0</v>
      </c>
      <c r="K355" s="1311">
        <f>ORG!CD20</f>
        <v>0</v>
      </c>
      <c r="L355" s="1311">
        <f>ORG!CE20</f>
        <v>0</v>
      </c>
      <c r="M355" s="1311">
        <f>ORG!CF20</f>
        <v>0</v>
      </c>
      <c r="N355" s="1311">
        <f>ORG!CG20</f>
        <v>0</v>
      </c>
      <c r="O355" s="1311">
        <f>ORG!CH20</f>
        <v>0</v>
      </c>
      <c r="P355" s="1311">
        <f>ORG!CI20</f>
        <v>0</v>
      </c>
      <c r="Q355" s="1311">
        <f>ORG!CJ20</f>
        <v>0</v>
      </c>
      <c r="R355" s="1311">
        <f>ORG!CK20</f>
        <v>0</v>
      </c>
      <c r="S355" s="1311">
        <f>ORG!CM20</f>
        <v>0</v>
      </c>
      <c r="U355" s="1311">
        <f t="shared" si="10"/>
        <v>0</v>
      </c>
    </row>
    <row r="356" spans="1:21">
      <c r="A356" s="1314" t="str">
        <f>ORG!$S$1</f>
        <v>Apr 21</v>
      </c>
      <c r="B356" s="1311" t="str">
        <f>ORG!$M$1</f>
        <v>Organisation</v>
      </c>
      <c r="C356" s="1311" t="str">
        <f>ORG!$BY$3</f>
        <v>Table B1 - Net Expenditure Profile Analysis</v>
      </c>
      <c r="D356" s="1311">
        <f>ORG!BX21</f>
        <v>12</v>
      </c>
      <c r="E356" s="1311" t="str">
        <f>ORG!$BY$8</f>
        <v>Pay - Expenditure Profiles</v>
      </c>
      <c r="F356" s="1311" t="str">
        <f>ORG!BY21</f>
        <v>Total Workforce Savings - Actual/Forecast</v>
      </c>
      <c r="G356" s="1311">
        <f>ORG!BZ21</f>
        <v>0</v>
      </c>
      <c r="H356" s="1311">
        <f>ORG!CA21</f>
        <v>0</v>
      </c>
      <c r="I356" s="1311">
        <f>ORG!CB21</f>
        <v>0</v>
      </c>
      <c r="J356" s="1311">
        <f>ORG!CC21</f>
        <v>0</v>
      </c>
      <c r="K356" s="1311">
        <f>ORG!CD21</f>
        <v>0</v>
      </c>
      <c r="L356" s="1311">
        <f>ORG!CE21</f>
        <v>0</v>
      </c>
      <c r="M356" s="1311">
        <f>ORG!CF21</f>
        <v>0</v>
      </c>
      <c r="N356" s="1311">
        <f>ORG!CG21</f>
        <v>0</v>
      </c>
      <c r="O356" s="1311">
        <f>ORG!CH21</f>
        <v>0</v>
      </c>
      <c r="P356" s="1311">
        <f>ORG!CI21</f>
        <v>0</v>
      </c>
      <c r="Q356" s="1311">
        <f>ORG!CJ21</f>
        <v>0</v>
      </c>
      <c r="R356" s="1311">
        <f>ORG!CK21</f>
        <v>0</v>
      </c>
      <c r="S356" s="1311">
        <f>ORG!CM21</f>
        <v>0</v>
      </c>
      <c r="U356" s="1311">
        <f t="shared" si="10"/>
        <v>0</v>
      </c>
    </row>
    <row r="357" spans="1:21">
      <c r="A357" s="1314" t="str">
        <f>ORG!$S$1</f>
        <v>Apr 21</v>
      </c>
      <c r="B357" s="1311" t="str">
        <f>ORG!$M$1</f>
        <v>Organisation</v>
      </c>
      <c r="C357" s="1311" t="str">
        <f>ORG!$BY$3</f>
        <v>Table B1 - Net Expenditure Profile Analysis</v>
      </c>
      <c r="D357" s="1311">
        <f>ORG!BX22</f>
        <v>13</v>
      </c>
      <c r="E357" s="1311" t="str">
        <f>ORG!$BY$8</f>
        <v>Pay - Expenditure Profiles</v>
      </c>
      <c r="F357" s="1311" t="str">
        <f>ORG!BY22</f>
        <v>Non Delivery of Finalised (M1) Workforce Savings due to Covid-19 - Actual/Forecast (Negative Values)</v>
      </c>
      <c r="G357" s="1311">
        <f>ORG!BZ22</f>
        <v>0</v>
      </c>
      <c r="H357" s="1311">
        <f>ORG!CA22</f>
        <v>0</v>
      </c>
      <c r="I357" s="1311">
        <f>ORG!CB22</f>
        <v>0</v>
      </c>
      <c r="J357" s="1311">
        <f>ORG!CC22</f>
        <v>0</v>
      </c>
      <c r="K357" s="1311">
        <f>ORG!CD22</f>
        <v>0</v>
      </c>
      <c r="L357" s="1311">
        <f>ORG!CE22</f>
        <v>0</v>
      </c>
      <c r="M357" s="1311">
        <f>ORG!CF22</f>
        <v>0</v>
      </c>
      <c r="N357" s="1311">
        <f>ORG!CG22</f>
        <v>0</v>
      </c>
      <c r="O357" s="1311">
        <f>ORG!CH22</f>
        <v>0</v>
      </c>
      <c r="P357" s="1311">
        <f>ORG!CI22</f>
        <v>0</v>
      </c>
      <c r="Q357" s="1311">
        <f>ORG!CJ22</f>
        <v>0</v>
      </c>
      <c r="R357" s="1311">
        <f>ORG!CK22</f>
        <v>0</v>
      </c>
      <c r="S357" s="1311">
        <f>ORG!CM22</f>
        <v>0</v>
      </c>
      <c r="U357" s="1311">
        <f t="shared" si="10"/>
        <v>0</v>
      </c>
    </row>
    <row r="358" spans="1:21">
      <c r="A358" s="1314" t="str">
        <f>ORG!$S$1</f>
        <v>Apr 21</v>
      </c>
      <c r="B358" s="1311" t="str">
        <f>ORG!$M$1</f>
        <v>Organisation</v>
      </c>
      <c r="C358" s="1311" t="str">
        <f>ORG!$BY$3</f>
        <v>Table B1 - Net Expenditure Profile Analysis</v>
      </c>
      <c r="D358" s="1311">
        <f>ORG!BX23</f>
        <v>14</v>
      </c>
      <c r="E358" s="1311" t="str">
        <f>ORG!$BY$8</f>
        <v>Pay - Expenditure Profiles</v>
      </c>
      <c r="F358" s="1311" t="str">
        <f>ORG!BY23</f>
        <v>Pay Savings Movement Not due to Covid-19</v>
      </c>
      <c r="G358" s="1311">
        <f>ORG!BZ23</f>
        <v>0</v>
      </c>
      <c r="H358" s="1311">
        <f>ORG!CA23</f>
        <v>0</v>
      </c>
      <c r="I358" s="1311">
        <f>ORG!CB23</f>
        <v>0</v>
      </c>
      <c r="J358" s="1311">
        <f>ORG!CC23</f>
        <v>0</v>
      </c>
      <c r="K358" s="1311">
        <f>ORG!CD23</f>
        <v>0</v>
      </c>
      <c r="L358" s="1311">
        <f>ORG!CE23</f>
        <v>0</v>
      </c>
      <c r="M358" s="1311">
        <f>ORG!CF23</f>
        <v>0</v>
      </c>
      <c r="N358" s="1311">
        <f>ORG!CG23</f>
        <v>0</v>
      </c>
      <c r="O358" s="1311">
        <f>ORG!CH23</f>
        <v>0</v>
      </c>
      <c r="P358" s="1311">
        <f>ORG!CI23</f>
        <v>0</v>
      </c>
      <c r="Q358" s="1311">
        <f>ORG!CJ23</f>
        <v>0</v>
      </c>
      <c r="R358" s="1311">
        <f>ORG!CK23</f>
        <v>0</v>
      </c>
      <c r="S358" s="1311">
        <f>ORG!CM23</f>
        <v>0</v>
      </c>
      <c r="U358" s="1311">
        <f t="shared" si="10"/>
        <v>0</v>
      </c>
    </row>
    <row r="359" spans="1:21">
      <c r="A359" s="1314" t="str">
        <f>ORG!$S$1</f>
        <v>Apr 21</v>
      </c>
      <c r="B359" s="1311" t="str">
        <f>ORG!$M$1</f>
        <v>Organisation</v>
      </c>
      <c r="C359" s="1311" t="str">
        <f>ORG!$BY$3</f>
        <v>Table B1 - Net Expenditure Profile Analysis</v>
      </c>
      <c r="D359" s="1311">
        <f>ORG!BX24</f>
        <v>15</v>
      </c>
      <c r="E359" s="1311" t="str">
        <f>ORG!$BY$8</f>
        <v>Pay - Expenditure Profiles</v>
      </c>
      <c r="F359" s="1311" t="str">
        <f>ORG!BY24</f>
        <v>Pay Accountancy Gains - Actual/Forecast</v>
      </c>
      <c r="G359" s="1311">
        <f>ORG!BZ24</f>
        <v>0</v>
      </c>
      <c r="H359" s="1311">
        <f>ORG!CA24</f>
        <v>0</v>
      </c>
      <c r="I359" s="1311">
        <f>ORG!CB24</f>
        <v>0</v>
      </c>
      <c r="J359" s="1311">
        <f>ORG!CC24</f>
        <v>0</v>
      </c>
      <c r="K359" s="1311">
        <f>ORG!CD24</f>
        <v>0</v>
      </c>
      <c r="L359" s="1311">
        <f>ORG!CE24</f>
        <v>0</v>
      </c>
      <c r="M359" s="1311">
        <f>ORG!CF24</f>
        <v>0</v>
      </c>
      <c r="N359" s="1311">
        <f>ORG!CG24</f>
        <v>0</v>
      </c>
      <c r="O359" s="1311">
        <f>ORG!CH24</f>
        <v>0</v>
      </c>
      <c r="P359" s="1311">
        <f>ORG!CI24</f>
        <v>0</v>
      </c>
      <c r="Q359" s="1311">
        <f>ORG!CJ24</f>
        <v>0</v>
      </c>
      <c r="R359" s="1311">
        <f>ORG!CK24</f>
        <v>0</v>
      </c>
      <c r="S359" s="1311">
        <f>ORG!CM24</f>
        <v>0</v>
      </c>
      <c r="U359" s="1311">
        <f t="shared" si="10"/>
        <v>0</v>
      </c>
    </row>
    <row r="360" spans="1:21">
      <c r="A360" s="1314" t="str">
        <f>ORG!$S$1</f>
        <v>Apr 21</v>
      </c>
      <c r="B360" s="1311" t="str">
        <f>ORG!$M$1</f>
        <v>Organisation</v>
      </c>
      <c r="C360" s="1311" t="str">
        <f>ORG!$BY$3</f>
        <v>Table B1 - Net Expenditure Profile Analysis</v>
      </c>
      <c r="D360" s="1311">
        <f>ORG!BX25</f>
        <v>16</v>
      </c>
      <c r="E360" s="1311" t="str">
        <f>ORG!$BY$8</f>
        <v>Pay - Expenditure Profiles</v>
      </c>
      <c r="F360" s="1311" t="str">
        <f>ORG!BY25</f>
        <v>In Year Operational Pay Expenditure Cost Reduction Due To C19 (Positive Values)</v>
      </c>
      <c r="G360" s="1311">
        <f>ORG!BZ25</f>
        <v>0</v>
      </c>
      <c r="H360" s="1311">
        <f>ORG!CA25</f>
        <v>0</v>
      </c>
      <c r="I360" s="1311">
        <f>ORG!CB25</f>
        <v>0</v>
      </c>
      <c r="J360" s="1311">
        <f>ORG!CC25</f>
        <v>0</v>
      </c>
      <c r="K360" s="1311">
        <f>ORG!CD25</f>
        <v>0</v>
      </c>
      <c r="L360" s="1311">
        <f>ORG!CE25</f>
        <v>0</v>
      </c>
      <c r="M360" s="1311">
        <f>ORG!CF25</f>
        <v>0</v>
      </c>
      <c r="N360" s="1311">
        <f>ORG!CG25</f>
        <v>0</v>
      </c>
      <c r="O360" s="1311">
        <f>ORG!CH25</f>
        <v>0</v>
      </c>
      <c r="P360" s="1311">
        <f>ORG!CI25</f>
        <v>0</v>
      </c>
      <c r="Q360" s="1311">
        <f>ORG!CJ25</f>
        <v>0</v>
      </c>
      <c r="R360" s="1311">
        <f>ORG!CK25</f>
        <v>0</v>
      </c>
      <c r="S360" s="1311">
        <f>ORG!CM25</f>
        <v>0</v>
      </c>
      <c r="U360" s="1311">
        <f t="shared" si="10"/>
        <v>0</v>
      </c>
    </row>
    <row r="361" spans="1:21">
      <c r="A361" s="1314" t="str">
        <f>ORG!$S$1</f>
        <v>Apr 21</v>
      </c>
      <c r="B361" s="1311" t="str">
        <f>ORG!$M$1</f>
        <v>Organisation</v>
      </c>
      <c r="C361" s="1311" t="str">
        <f>ORG!$BY$3</f>
        <v>Table B1 - Net Expenditure Profile Analysis</v>
      </c>
      <c r="D361" s="1311">
        <f>ORG!BX26</f>
        <v>17</v>
      </c>
      <c r="E361" s="1311" t="str">
        <f>ORG!$BY$8</f>
        <v>Pay - Expenditure Profiles</v>
      </c>
      <c r="F361" s="1311" t="str">
        <f>ORG!BY26</f>
        <v>In Year Slippage on Current Planned Pay Investments/Repurposing of Developmental Initiatives due to C19 (Positive Values)</v>
      </c>
      <c r="G361" s="1311">
        <f>ORG!BZ26</f>
        <v>0</v>
      </c>
      <c r="H361" s="1311">
        <f>ORG!CA26</f>
        <v>0</v>
      </c>
      <c r="I361" s="1311">
        <f>ORG!CB26</f>
        <v>0</v>
      </c>
      <c r="J361" s="1311">
        <f>ORG!CC26</f>
        <v>0</v>
      </c>
      <c r="K361" s="1311">
        <f>ORG!CD26</f>
        <v>0</v>
      </c>
      <c r="L361" s="1311">
        <f>ORG!CE26</f>
        <v>0</v>
      </c>
      <c r="M361" s="1311">
        <f>ORG!CF26</f>
        <v>0</v>
      </c>
      <c r="N361" s="1311">
        <f>ORG!CG26</f>
        <v>0</v>
      </c>
      <c r="O361" s="1311">
        <f>ORG!CH26</f>
        <v>0</v>
      </c>
      <c r="P361" s="1311">
        <f>ORG!CI26</f>
        <v>0</v>
      </c>
      <c r="Q361" s="1311">
        <f>ORG!CJ26</f>
        <v>0</v>
      </c>
      <c r="R361" s="1311">
        <f>ORG!CK26</f>
        <v>0</v>
      </c>
      <c r="S361" s="1311">
        <f>ORG!CM26</f>
        <v>0</v>
      </c>
      <c r="U361" s="1311">
        <f t="shared" si="10"/>
        <v>0</v>
      </c>
    </row>
    <row r="362" spans="1:21">
      <c r="A362" s="1314" t="str">
        <f>ORG!$S$1</f>
        <v>Apr 21</v>
      </c>
      <c r="B362" s="1311" t="str">
        <f>ORG!$M$1</f>
        <v>Organisation</v>
      </c>
      <c r="C362" s="1311" t="str">
        <f>ORG!$BY$3</f>
        <v>Table B1 - Net Expenditure Profile Analysis</v>
      </c>
      <c r="D362" s="1311">
        <f>ORG!BX28</f>
        <v>18</v>
      </c>
      <c r="E362" s="1311" t="str">
        <f>ORG!$BY$8</f>
        <v>Pay - Expenditure Profiles</v>
      </c>
      <c r="F362" s="1311" t="str">
        <f>ORG!BY28</f>
        <v>Net Pay Expenditure - Current Plan</v>
      </c>
      <c r="G362" s="1311">
        <f>ORG!BZ28</f>
        <v>0</v>
      </c>
      <c r="H362" s="1311">
        <f>ORG!CA28</f>
        <v>0</v>
      </c>
      <c r="I362" s="1311">
        <f>ORG!CB28</f>
        <v>0</v>
      </c>
      <c r="J362" s="1311">
        <f>ORG!CC28</f>
        <v>0</v>
      </c>
      <c r="K362" s="1311">
        <f>ORG!CD28</f>
        <v>0</v>
      </c>
      <c r="L362" s="1311">
        <f>ORG!CE28</f>
        <v>0</v>
      </c>
      <c r="M362" s="1311">
        <f>ORG!CF28</f>
        <v>0</v>
      </c>
      <c r="N362" s="1311">
        <f>ORG!CG28</f>
        <v>0</v>
      </c>
      <c r="O362" s="1311">
        <f>ORG!CH28</f>
        <v>0</v>
      </c>
      <c r="P362" s="1311">
        <f>ORG!CI28</f>
        <v>0</v>
      </c>
      <c r="Q362" s="1311">
        <f>ORG!CJ28</f>
        <v>0</v>
      </c>
      <c r="R362" s="1311">
        <f>ORG!CK28</f>
        <v>0</v>
      </c>
      <c r="S362" s="1311">
        <f>ORG!CM28</f>
        <v>0</v>
      </c>
      <c r="U362" s="1311">
        <f t="shared" si="10"/>
        <v>0</v>
      </c>
    </row>
    <row r="363" spans="1:21">
      <c r="A363" s="1314" t="str">
        <f>ORG!$S$1</f>
        <v>Apr 21</v>
      </c>
      <c r="B363" s="1311" t="str">
        <f>ORG!$M$1</f>
        <v>Organisation</v>
      </c>
      <c r="C363" s="1311" t="str">
        <f>ORG!$BY$3</f>
        <v>Table B1 - Net Expenditure Profile Analysis</v>
      </c>
      <c r="D363" s="1311">
        <f>ORG!BX29</f>
        <v>19</v>
      </c>
      <c r="E363" s="1311" t="str">
        <f>ORG!$BY$8</f>
        <v>Pay - Expenditure Profiles</v>
      </c>
      <c r="F363" s="1311" t="str">
        <f>ORG!BY29</f>
        <v>Net Pay Expenditure - Actual/Forecast (as per Table B)</v>
      </c>
      <c r="G363" s="1311">
        <f>ORG!BZ29</f>
        <v>0</v>
      </c>
      <c r="H363" s="1311">
        <f>ORG!CA29</f>
        <v>0</v>
      </c>
      <c r="I363" s="1311">
        <f>ORG!CB29</f>
        <v>0</v>
      </c>
      <c r="J363" s="1311">
        <f>ORG!CC29</f>
        <v>0</v>
      </c>
      <c r="K363" s="1311">
        <f>ORG!CD29</f>
        <v>0</v>
      </c>
      <c r="L363" s="1311">
        <f>ORG!CE29</f>
        <v>0</v>
      </c>
      <c r="M363" s="1311">
        <f>ORG!CF29</f>
        <v>0</v>
      </c>
      <c r="N363" s="1311">
        <f>ORG!CG29</f>
        <v>0</v>
      </c>
      <c r="O363" s="1311">
        <f>ORG!CH29</f>
        <v>0</v>
      </c>
      <c r="P363" s="1311">
        <f>ORG!CI29</f>
        <v>0</v>
      </c>
      <c r="Q363" s="1311">
        <f>ORG!CJ29</f>
        <v>0</v>
      </c>
      <c r="R363" s="1311">
        <f>ORG!CK29</f>
        <v>0</v>
      </c>
      <c r="S363" s="1311">
        <f>ORG!CM29</f>
        <v>0</v>
      </c>
      <c r="U363" s="1311">
        <f t="shared" si="10"/>
        <v>0</v>
      </c>
    </row>
    <row r="364" spans="1:21">
      <c r="A364" s="1314" t="str">
        <f>ORG!$S$1</f>
        <v>Apr 21</v>
      </c>
      <c r="B364" s="1311" t="str">
        <f>ORG!$M$1</f>
        <v>Organisation</v>
      </c>
      <c r="C364" s="1311" t="str">
        <f>ORG!$BY$3</f>
        <v>Table B1 - Net Expenditure Profile Analysis</v>
      </c>
      <c r="D364" s="1311">
        <f>ORG!BX30</f>
        <v>20</v>
      </c>
      <c r="E364" s="1311" t="str">
        <f>ORG!$BY$8</f>
        <v>Pay - Expenditure Profiles</v>
      </c>
      <c r="F364" s="1311" t="str">
        <f>ORG!BY30</f>
        <v>Net Pay Expenditure - Movement</v>
      </c>
      <c r="G364" s="1311">
        <f>ORG!BZ30</f>
        <v>0</v>
      </c>
      <c r="H364" s="1311">
        <f>ORG!CA30</f>
        <v>0</v>
      </c>
      <c r="I364" s="1311">
        <f>ORG!CB30</f>
        <v>0</v>
      </c>
      <c r="J364" s="1311">
        <f>ORG!CC30</f>
        <v>0</v>
      </c>
      <c r="K364" s="1311">
        <f>ORG!CD30</f>
        <v>0</v>
      </c>
      <c r="L364" s="1311">
        <f>ORG!CE30</f>
        <v>0</v>
      </c>
      <c r="M364" s="1311">
        <f>ORG!CF30</f>
        <v>0</v>
      </c>
      <c r="N364" s="1311">
        <f>ORG!CG30</f>
        <v>0</v>
      </c>
      <c r="O364" s="1311">
        <f>ORG!CH30</f>
        <v>0</v>
      </c>
      <c r="P364" s="1311">
        <f>ORG!CI30</f>
        <v>0</v>
      </c>
      <c r="Q364" s="1311">
        <f>ORG!CJ30</f>
        <v>0</v>
      </c>
      <c r="R364" s="1311">
        <f>ORG!CK30</f>
        <v>0</v>
      </c>
      <c r="S364" s="1311">
        <f>ORG!CM30</f>
        <v>0</v>
      </c>
      <c r="U364" s="1311">
        <f t="shared" si="10"/>
        <v>0</v>
      </c>
    </row>
    <row r="365" spans="1:21">
      <c r="A365" s="1314" t="str">
        <f>ORG!$S$1</f>
        <v>Apr 21</v>
      </c>
      <c r="B365" s="1311" t="str">
        <f>ORG!$M$1</f>
        <v>Organisation</v>
      </c>
      <c r="C365" s="1311" t="str">
        <f>ORG!$BY$3</f>
        <v>Table B1 - Net Expenditure Profile Analysis</v>
      </c>
      <c r="D365" s="1311">
        <f>ORG!BX31</f>
        <v>21</v>
      </c>
      <c r="E365" s="1311" t="str">
        <f>ORG!$BY$8</f>
        <v>Pay - Expenditure Profiles</v>
      </c>
      <c r="F365" s="1311" t="str">
        <f>ORG!BY31</f>
        <v>Net Pay Expenditure - Movement due to Covid-19</v>
      </c>
      <c r="G365" s="1311">
        <f>ORG!BZ31</f>
        <v>0</v>
      </c>
      <c r="H365" s="1311">
        <f>ORG!CA31</f>
        <v>0</v>
      </c>
      <c r="I365" s="1311">
        <f>ORG!CB31</f>
        <v>0</v>
      </c>
      <c r="J365" s="1311">
        <f>ORG!CC31</f>
        <v>0</v>
      </c>
      <c r="K365" s="1311">
        <f>ORG!CD31</f>
        <v>0</v>
      </c>
      <c r="L365" s="1311">
        <f>ORG!CE31</f>
        <v>0</v>
      </c>
      <c r="M365" s="1311">
        <f>ORG!CF31</f>
        <v>0</v>
      </c>
      <c r="N365" s="1311">
        <f>ORG!CG31</f>
        <v>0</v>
      </c>
      <c r="O365" s="1311">
        <f>ORG!CH31</f>
        <v>0</v>
      </c>
      <c r="P365" s="1311">
        <f>ORG!CI31</f>
        <v>0</v>
      </c>
      <c r="Q365" s="1311">
        <f>ORG!CJ31</f>
        <v>0</v>
      </c>
      <c r="R365" s="1311">
        <f>ORG!CK31</f>
        <v>0</v>
      </c>
      <c r="S365" s="1311">
        <f>ORG!CM31</f>
        <v>0</v>
      </c>
      <c r="U365" s="1311">
        <f t="shared" si="10"/>
        <v>0</v>
      </c>
    </row>
    <row r="366" spans="1:21">
      <c r="A366" s="1314" t="str">
        <f>ORG!$S$1</f>
        <v>Apr 21</v>
      </c>
      <c r="B366" s="1311" t="str">
        <f>ORG!$M$1</f>
        <v>Organisation</v>
      </c>
      <c r="C366" s="1311" t="str">
        <f>ORG!$BY$3</f>
        <v>Table B1 - Net Expenditure Profile Analysis</v>
      </c>
      <c r="D366" s="1311">
        <f>ORG!BX32</f>
        <v>22</v>
      </c>
      <c r="E366" s="1311" t="str">
        <f>ORG!$BY$8</f>
        <v>Pay - Expenditure Profiles</v>
      </c>
      <c r="F366" s="1311" t="str">
        <f>ORG!BY32</f>
        <v>Net Pay Expenditure - Movement Other</v>
      </c>
      <c r="G366" s="1311">
        <f>ORG!BZ32</f>
        <v>0</v>
      </c>
      <c r="H366" s="1311">
        <f>ORG!CA32</f>
        <v>0</v>
      </c>
      <c r="I366" s="1311">
        <f>ORG!CB32</f>
        <v>0</v>
      </c>
      <c r="J366" s="1311">
        <f>ORG!CC32</f>
        <v>0</v>
      </c>
      <c r="K366" s="1311">
        <f>ORG!CD32</f>
        <v>0</v>
      </c>
      <c r="L366" s="1311">
        <f>ORG!CE32</f>
        <v>0</v>
      </c>
      <c r="M366" s="1311">
        <f>ORG!CF32</f>
        <v>0</v>
      </c>
      <c r="N366" s="1311">
        <f>ORG!CG32</f>
        <v>0</v>
      </c>
      <c r="O366" s="1311">
        <f>ORG!CH32</f>
        <v>0</v>
      </c>
      <c r="P366" s="1311">
        <f>ORG!CI32</f>
        <v>0</v>
      </c>
      <c r="Q366" s="1311">
        <f>ORG!CJ32</f>
        <v>0</v>
      </c>
      <c r="R366" s="1311">
        <f>ORG!CK32</f>
        <v>0</v>
      </c>
      <c r="S366" s="1311">
        <f>ORG!CM32</f>
        <v>0</v>
      </c>
      <c r="U366" s="1311">
        <f t="shared" si="10"/>
        <v>0</v>
      </c>
    </row>
    <row r="367" spans="1:21">
      <c r="A367" s="1314" t="str">
        <f>ORG!$S$1</f>
        <v>Apr 21</v>
      </c>
      <c r="B367" s="1311" t="str">
        <f>ORG!$M$1</f>
        <v>Organisation</v>
      </c>
      <c r="C367" s="1311" t="str">
        <f>ORG!$BY$3</f>
        <v>Table B1 - Net Expenditure Profile Analysis</v>
      </c>
      <c r="D367" s="1311">
        <f>ORG!BX39</f>
        <v>23</v>
      </c>
      <c r="E367" s="1311" t="str">
        <f>ORG!$BY$37</f>
        <v>Non Pay - Expenditure Profiles</v>
      </c>
      <c r="F367" s="1311" t="str">
        <f>ORG!BY39</f>
        <v>Gross Non Pay Expenditure - Non Covid-19 - Current Plan</v>
      </c>
      <c r="G367" s="1311">
        <f>ORG!BZ39</f>
        <v>0</v>
      </c>
      <c r="H367" s="1311">
        <f>ORG!CA39</f>
        <v>0</v>
      </c>
      <c r="I367" s="1311">
        <f>ORG!CB39</f>
        <v>0</v>
      </c>
      <c r="J367" s="1311">
        <f>ORG!CC39</f>
        <v>0</v>
      </c>
      <c r="K367" s="1311">
        <f>ORG!CD39</f>
        <v>0</v>
      </c>
      <c r="L367" s="1311">
        <f>ORG!CE39</f>
        <v>0</v>
      </c>
      <c r="M367" s="1311">
        <f>ORG!CF39</f>
        <v>0</v>
      </c>
      <c r="N367" s="1311">
        <f>ORG!CG39</f>
        <v>0</v>
      </c>
      <c r="O367" s="1311">
        <f>ORG!CH39</f>
        <v>0</v>
      </c>
      <c r="P367" s="1311">
        <f>ORG!CI39</f>
        <v>0</v>
      </c>
      <c r="Q367" s="1311">
        <f>ORG!CJ39</f>
        <v>0</v>
      </c>
      <c r="R367" s="1311">
        <f>ORG!CK39</f>
        <v>0</v>
      </c>
      <c r="S367" s="1311">
        <f>ORG!CM39</f>
        <v>0</v>
      </c>
      <c r="U367" s="1311">
        <f t="shared" si="10"/>
        <v>0</v>
      </c>
    </row>
    <row r="368" spans="1:21">
      <c r="A368" s="1314" t="str">
        <f>ORG!$S$1</f>
        <v>Apr 21</v>
      </c>
      <c r="B368" s="1311" t="str">
        <f>ORG!$M$1</f>
        <v>Organisation</v>
      </c>
      <c r="C368" s="1311" t="str">
        <f>ORG!$BY$3</f>
        <v>Table B1 - Net Expenditure Profile Analysis</v>
      </c>
      <c r="D368" s="1311">
        <f>ORG!BX40</f>
        <v>24</v>
      </c>
      <c r="E368" s="1311" t="str">
        <f>ORG!$BY$37</f>
        <v>Non Pay - Expenditure Profiles</v>
      </c>
      <c r="F368" s="1311" t="str">
        <f>ORG!BY40</f>
        <v>Gross Non Pay Expenditure - Covid-19 - Current Plan</v>
      </c>
      <c r="G368" s="1311">
        <f>ORG!BZ40</f>
        <v>0</v>
      </c>
      <c r="H368" s="1311">
        <f>ORG!CA40</f>
        <v>0</v>
      </c>
      <c r="I368" s="1311">
        <f>ORG!CB40</f>
        <v>0</v>
      </c>
      <c r="J368" s="1311">
        <f>ORG!CC40</f>
        <v>0</v>
      </c>
      <c r="K368" s="1311">
        <f>ORG!CD40</f>
        <v>0</v>
      </c>
      <c r="L368" s="1311">
        <f>ORG!CE40</f>
        <v>0</v>
      </c>
      <c r="M368" s="1311">
        <f>ORG!CF40</f>
        <v>0</v>
      </c>
      <c r="N368" s="1311">
        <f>ORG!CG40</f>
        <v>0</v>
      </c>
      <c r="O368" s="1311">
        <f>ORG!CH40</f>
        <v>0</v>
      </c>
      <c r="P368" s="1311">
        <f>ORG!CI40</f>
        <v>0</v>
      </c>
      <c r="Q368" s="1311">
        <f>ORG!CJ40</f>
        <v>0</v>
      </c>
      <c r="R368" s="1311">
        <f>ORG!CK40</f>
        <v>0</v>
      </c>
      <c r="S368" s="1311">
        <f>ORG!CM40</f>
        <v>0</v>
      </c>
      <c r="U368" s="1311">
        <f t="shared" si="10"/>
        <v>0</v>
      </c>
    </row>
    <row r="369" spans="1:21">
      <c r="A369" s="1314" t="str">
        <f>ORG!$S$1</f>
        <v>Apr 21</v>
      </c>
      <c r="B369" s="1311" t="str">
        <f>ORG!$M$1</f>
        <v>Organisation</v>
      </c>
      <c r="C369" s="1311" t="str">
        <f>ORG!$BY$3</f>
        <v>Table B1 - Net Expenditure Profile Analysis</v>
      </c>
      <c r="D369" s="1311">
        <f>ORG!BX41</f>
        <v>25</v>
      </c>
      <c r="E369" s="1311" t="str">
        <f>ORG!$BY$37</f>
        <v>Non Pay - Expenditure Profiles</v>
      </c>
      <c r="F369" s="1311" t="str">
        <f>ORG!BY41</f>
        <v>Planning Assumptions still to be finalised at Month 1 Allocated to Non Pay - (ENTER AS NEGATIVE)</v>
      </c>
      <c r="G369" s="1311">
        <f>ORG!BZ41</f>
        <v>0</v>
      </c>
      <c r="H369" s="1311">
        <f>ORG!CA41</f>
        <v>0</v>
      </c>
      <c r="I369" s="1311">
        <f>ORG!CB41</f>
        <v>0</v>
      </c>
      <c r="J369" s="1311">
        <f>ORG!CC41</f>
        <v>0</v>
      </c>
      <c r="K369" s="1311">
        <f>ORG!CD41</f>
        <v>0</v>
      </c>
      <c r="L369" s="1311">
        <f>ORG!CE41</f>
        <v>0</v>
      </c>
      <c r="M369" s="1311">
        <f>ORG!CF41</f>
        <v>0</v>
      </c>
      <c r="N369" s="1311">
        <f>ORG!CG41</f>
        <v>0</v>
      </c>
      <c r="O369" s="1311">
        <f>ORG!CH41</f>
        <v>0</v>
      </c>
      <c r="P369" s="1311">
        <f>ORG!CI41</f>
        <v>0</v>
      </c>
      <c r="Q369" s="1311">
        <f>ORG!CJ41</f>
        <v>0</v>
      </c>
      <c r="R369" s="1311">
        <f>ORG!CK41</f>
        <v>0</v>
      </c>
      <c r="S369" s="1311">
        <f>ORG!CM41</f>
        <v>0</v>
      </c>
      <c r="U369" s="1311">
        <f t="shared" si="10"/>
        <v>0</v>
      </c>
    </row>
    <row r="370" spans="1:21">
      <c r="A370" s="1314" t="str">
        <f>ORG!$S$1</f>
        <v>Apr 21</v>
      </c>
      <c r="B370" s="1311" t="str">
        <f>ORG!$M$1</f>
        <v>Organisation</v>
      </c>
      <c r="C370" s="1311" t="str">
        <f>ORG!$BY$3</f>
        <v>Table B1 - Net Expenditure Profile Analysis</v>
      </c>
      <c r="D370" s="1311">
        <f>ORG!BX42</f>
        <v>26</v>
      </c>
      <c r="E370" s="1311" t="str">
        <f>ORG!$BY$37</f>
        <v>Non Pay - Expenditure Profiles</v>
      </c>
      <c r="F370" s="1311" t="str">
        <f>ORG!BY42</f>
        <v>Total Gross Non Pay Expenditure - Current Plan</v>
      </c>
      <c r="G370" s="1311">
        <f>ORG!BZ42</f>
        <v>0</v>
      </c>
      <c r="H370" s="1311">
        <f>ORG!CA42</f>
        <v>0</v>
      </c>
      <c r="I370" s="1311">
        <f>ORG!CB42</f>
        <v>0</v>
      </c>
      <c r="J370" s="1311">
        <f>ORG!CC42</f>
        <v>0</v>
      </c>
      <c r="K370" s="1311">
        <f>ORG!CD42</f>
        <v>0</v>
      </c>
      <c r="L370" s="1311">
        <f>ORG!CE42</f>
        <v>0</v>
      </c>
      <c r="M370" s="1311">
        <f>ORG!CF42</f>
        <v>0</v>
      </c>
      <c r="N370" s="1311">
        <f>ORG!CG42</f>
        <v>0</v>
      </c>
      <c r="O370" s="1311">
        <f>ORG!CH42</f>
        <v>0</v>
      </c>
      <c r="P370" s="1311">
        <f>ORG!CI42</f>
        <v>0</v>
      </c>
      <c r="Q370" s="1311">
        <f>ORG!CJ42</f>
        <v>0</v>
      </c>
      <c r="R370" s="1311">
        <f>ORG!CK42</f>
        <v>0</v>
      </c>
      <c r="S370" s="1311">
        <f>ORG!CM42</f>
        <v>0</v>
      </c>
      <c r="U370" s="1311">
        <f t="shared" si="10"/>
        <v>0</v>
      </c>
    </row>
    <row r="371" spans="1:21">
      <c r="A371" s="1314" t="str">
        <f>ORG!$S$1</f>
        <v>Apr 21</v>
      </c>
      <c r="B371" s="1311" t="str">
        <f>ORG!$M$1</f>
        <v>Organisation</v>
      </c>
      <c r="C371" s="1311" t="str">
        <f>ORG!$BY$3</f>
        <v>Table B1 - Net Expenditure Profile Analysis</v>
      </c>
      <c r="D371" s="1311">
        <f>ORG!BX43</f>
        <v>27</v>
      </c>
      <c r="E371" s="1311" t="str">
        <f>ORG!$BY$37</f>
        <v>Non Pay - Expenditure Profiles</v>
      </c>
      <c r="F371" s="1311" t="str">
        <f>ORG!BY43</f>
        <v>Gross Non Pay - Actual/Forecast</v>
      </c>
      <c r="G371" s="1311">
        <f>ORG!BZ43</f>
        <v>0</v>
      </c>
      <c r="H371" s="1311">
        <f>ORG!CA43</f>
        <v>0</v>
      </c>
      <c r="I371" s="1311">
        <f>ORG!CB43</f>
        <v>0</v>
      </c>
      <c r="J371" s="1311">
        <f>ORG!CC43</f>
        <v>0</v>
      </c>
      <c r="K371" s="1311">
        <f>ORG!CD43</f>
        <v>0</v>
      </c>
      <c r="L371" s="1311">
        <f>ORG!CE43</f>
        <v>0</v>
      </c>
      <c r="M371" s="1311">
        <f>ORG!CF43</f>
        <v>0</v>
      </c>
      <c r="N371" s="1311">
        <f>ORG!CG43</f>
        <v>0</v>
      </c>
      <c r="O371" s="1311">
        <f>ORG!CH43</f>
        <v>0</v>
      </c>
      <c r="P371" s="1311">
        <f>ORG!CI43</f>
        <v>0</v>
      </c>
      <c r="Q371" s="1311">
        <f>ORG!CJ43</f>
        <v>0</v>
      </c>
      <c r="R371" s="1311">
        <f>ORG!CK43</f>
        <v>0</v>
      </c>
      <c r="S371" s="1311">
        <f>ORG!CM43</f>
        <v>0</v>
      </c>
      <c r="U371" s="1311">
        <f t="shared" si="10"/>
        <v>0</v>
      </c>
    </row>
    <row r="372" spans="1:21">
      <c r="A372" s="1314" t="str">
        <f>ORG!$S$1</f>
        <v>Apr 21</v>
      </c>
      <c r="B372" s="1311" t="str">
        <f>ORG!$M$1</f>
        <v>Organisation</v>
      </c>
      <c r="C372" s="1311" t="str">
        <f>ORG!$BY$3</f>
        <v>Table B1 - Net Expenditure Profile Analysis</v>
      </c>
      <c r="D372" s="1311">
        <f>ORG!BX44</f>
        <v>28</v>
      </c>
      <c r="E372" s="1311" t="str">
        <f>ORG!$BY$37</f>
        <v>Non Pay - Expenditure Profiles</v>
      </c>
      <c r="F372" s="1311" t="str">
        <f>ORG!BY44</f>
        <v xml:space="preserve">Additional Non Pay Costs due to Covid-19 - Actual/Forecast </v>
      </c>
      <c r="G372" s="1311">
        <f>ORG!BZ44</f>
        <v>0</v>
      </c>
      <c r="H372" s="1311">
        <f>ORG!CA44</f>
        <v>0</v>
      </c>
      <c r="I372" s="1311">
        <f>ORG!CB44</f>
        <v>0</v>
      </c>
      <c r="J372" s="1311">
        <f>ORG!CC44</f>
        <v>0</v>
      </c>
      <c r="K372" s="1311">
        <f>ORG!CD44</f>
        <v>0</v>
      </c>
      <c r="L372" s="1311">
        <f>ORG!CE44</f>
        <v>0</v>
      </c>
      <c r="M372" s="1311">
        <f>ORG!CF44</f>
        <v>0</v>
      </c>
      <c r="N372" s="1311">
        <f>ORG!CG44</f>
        <v>0</v>
      </c>
      <c r="O372" s="1311">
        <f>ORG!CH44</f>
        <v>0</v>
      </c>
      <c r="P372" s="1311">
        <f>ORG!CI44</f>
        <v>0</v>
      </c>
      <c r="Q372" s="1311">
        <f>ORG!CJ44</f>
        <v>0</v>
      </c>
      <c r="R372" s="1311">
        <f>ORG!CK44</f>
        <v>0</v>
      </c>
      <c r="S372" s="1311">
        <f>ORG!CM44</f>
        <v>0</v>
      </c>
      <c r="U372" s="1311">
        <f t="shared" si="10"/>
        <v>0</v>
      </c>
    </row>
    <row r="373" spans="1:21">
      <c r="A373" s="1314" t="str">
        <f>ORG!$S$1</f>
        <v>Apr 21</v>
      </c>
      <c r="B373" s="1311" t="str">
        <f>ORG!$M$1</f>
        <v>Organisation</v>
      </c>
      <c r="C373" s="1311" t="str">
        <f>ORG!$BY$3</f>
        <v>Table B1 - Net Expenditure Profile Analysis</v>
      </c>
      <c r="D373" s="1311">
        <f>ORG!BX45</f>
        <v>29</v>
      </c>
      <c r="E373" s="1311" t="str">
        <f>ORG!$BY$37</f>
        <v>Non Pay - Expenditure Profiles</v>
      </c>
      <c r="F373" s="1311" t="str">
        <f>ORG!BY45</f>
        <v>Committed Reserves - Non Pay - Forecast</v>
      </c>
      <c r="G373" s="1311">
        <f>ORG!BZ45</f>
        <v>0</v>
      </c>
      <c r="H373" s="1311">
        <f>ORG!CA45</f>
        <v>0</v>
      </c>
      <c r="I373" s="1311">
        <f>ORG!CB45</f>
        <v>0</v>
      </c>
      <c r="J373" s="1311">
        <f>ORG!CC45</f>
        <v>0</v>
      </c>
      <c r="K373" s="1311">
        <f>ORG!CD45</f>
        <v>0</v>
      </c>
      <c r="L373" s="1311">
        <f>ORG!CE45</f>
        <v>0</v>
      </c>
      <c r="M373" s="1311">
        <f>ORG!CF45</f>
        <v>0</v>
      </c>
      <c r="N373" s="1311">
        <f>ORG!CG45</f>
        <v>0</v>
      </c>
      <c r="O373" s="1311">
        <f>ORG!CH45</f>
        <v>0</v>
      </c>
      <c r="P373" s="1311">
        <f>ORG!CI45</f>
        <v>0</v>
      </c>
      <c r="Q373" s="1311">
        <f>ORG!CJ45</f>
        <v>0</v>
      </c>
      <c r="R373" s="1311">
        <f>ORG!CK45</f>
        <v>0</v>
      </c>
      <c r="S373" s="1311">
        <f>ORG!CM45</f>
        <v>0</v>
      </c>
      <c r="U373" s="1311">
        <f t="shared" si="10"/>
        <v>0</v>
      </c>
    </row>
    <row r="374" spans="1:21">
      <c r="A374" s="1314" t="str">
        <f>ORG!$S$1</f>
        <v>Apr 21</v>
      </c>
      <c r="B374" s="1311" t="str">
        <f>ORG!$M$1</f>
        <v>Organisation</v>
      </c>
      <c r="C374" s="1311" t="str">
        <f>ORG!$BY$3</f>
        <v>Table B1 - Net Expenditure Profile Analysis</v>
      </c>
      <c r="D374" s="1311">
        <f>ORG!BX46</f>
        <v>30</v>
      </c>
      <c r="E374" s="1311" t="str">
        <f>ORG!$BY$37</f>
        <v>Non Pay - Expenditure Profiles</v>
      </c>
      <c r="F374" s="1311" t="str">
        <f>ORG!BY46</f>
        <v>Other Non Pay - Actual/Forecast Gross</v>
      </c>
      <c r="G374" s="1311">
        <f>ORG!BZ46</f>
        <v>0</v>
      </c>
      <c r="H374" s="1311">
        <f>ORG!CA46</f>
        <v>0</v>
      </c>
      <c r="I374" s="1311">
        <f>ORG!CB46</f>
        <v>0</v>
      </c>
      <c r="J374" s="1311">
        <f>ORG!CC46</f>
        <v>0</v>
      </c>
      <c r="K374" s="1311">
        <f>ORG!CD46</f>
        <v>0</v>
      </c>
      <c r="L374" s="1311">
        <f>ORG!CE46</f>
        <v>0</v>
      </c>
      <c r="M374" s="1311">
        <f>ORG!CF46</f>
        <v>0</v>
      </c>
      <c r="N374" s="1311">
        <f>ORG!CG46</f>
        <v>0</v>
      </c>
      <c r="O374" s="1311">
        <f>ORG!CH46</f>
        <v>0</v>
      </c>
      <c r="P374" s="1311">
        <f>ORG!CI46</f>
        <v>0</v>
      </c>
      <c r="Q374" s="1311">
        <f>ORG!CJ46</f>
        <v>0</v>
      </c>
      <c r="R374" s="1311">
        <f>ORG!CK46</f>
        <v>0</v>
      </c>
      <c r="S374" s="1311">
        <f>ORG!CM46</f>
        <v>0</v>
      </c>
      <c r="U374" s="1311">
        <f t="shared" si="10"/>
        <v>0</v>
      </c>
    </row>
    <row r="375" spans="1:21">
      <c r="A375" s="1314" t="str">
        <f>ORG!$S$1</f>
        <v>Apr 21</v>
      </c>
      <c r="B375" s="1311" t="str">
        <f>ORG!$M$1</f>
        <v>Organisation</v>
      </c>
      <c r="C375" s="1311" t="str">
        <f>ORG!$BY$3</f>
        <v>Table B1 - Net Expenditure Profile Analysis</v>
      </c>
      <c r="D375" s="1311">
        <f>ORG!BX47</f>
        <v>31</v>
      </c>
      <c r="E375" s="1311" t="str">
        <f>ORG!$BY$37</f>
        <v>Non Pay - Expenditure Profiles</v>
      </c>
      <c r="F375" s="1311" t="str">
        <f>ORG!BY47</f>
        <v>Total Gross Non Pay Expenditure - Actual/Forecast</v>
      </c>
      <c r="G375" s="1311">
        <f>ORG!BZ47</f>
        <v>0</v>
      </c>
      <c r="H375" s="1311">
        <f>ORG!CA47</f>
        <v>0</v>
      </c>
      <c r="I375" s="1311">
        <f>ORG!CB47</f>
        <v>0</v>
      </c>
      <c r="J375" s="1311">
        <f>ORG!CC47</f>
        <v>0</v>
      </c>
      <c r="K375" s="1311">
        <f>ORG!CD47</f>
        <v>0</v>
      </c>
      <c r="L375" s="1311">
        <f>ORG!CE47</f>
        <v>0</v>
      </c>
      <c r="M375" s="1311">
        <f>ORG!CF47</f>
        <v>0</v>
      </c>
      <c r="N375" s="1311">
        <f>ORG!CG47</f>
        <v>0</v>
      </c>
      <c r="O375" s="1311">
        <f>ORG!CH47</f>
        <v>0</v>
      </c>
      <c r="P375" s="1311">
        <f>ORG!CI47</f>
        <v>0</v>
      </c>
      <c r="Q375" s="1311">
        <f>ORG!CJ47</f>
        <v>0</v>
      </c>
      <c r="R375" s="1311">
        <f>ORG!CK47</f>
        <v>0</v>
      </c>
      <c r="S375" s="1311">
        <f>ORG!CM47</f>
        <v>0</v>
      </c>
      <c r="U375" s="1311">
        <f t="shared" si="10"/>
        <v>0</v>
      </c>
    </row>
    <row r="376" spans="1:21">
      <c r="A376" s="1314" t="str">
        <f>ORG!$S$1</f>
        <v>Apr 21</v>
      </c>
      <c r="B376" s="1311" t="str">
        <f>ORG!$M$1</f>
        <v>Organisation</v>
      </c>
      <c r="C376" s="1311" t="str">
        <f>ORG!$BY$3</f>
        <v>Table B1 - Net Expenditure Profile Analysis</v>
      </c>
      <c r="D376" s="1311">
        <f>ORG!BX48</f>
        <v>32</v>
      </c>
      <c r="E376" s="1311" t="str">
        <f>ORG!$BY$37</f>
        <v>Non Pay - Expenditure Profiles</v>
      </c>
      <c r="F376" s="1311" t="str">
        <f>ORG!BY48</f>
        <v>Gross Non Pay Expenditure Movement</v>
      </c>
      <c r="G376" s="1311">
        <f>ORG!BZ48</f>
        <v>0</v>
      </c>
      <c r="H376" s="1311">
        <f>ORG!CA48</f>
        <v>0</v>
      </c>
      <c r="I376" s="1311">
        <f>ORG!CB48</f>
        <v>0</v>
      </c>
      <c r="J376" s="1311">
        <f>ORG!CC48</f>
        <v>0</v>
      </c>
      <c r="K376" s="1311">
        <f>ORG!CD48</f>
        <v>0</v>
      </c>
      <c r="L376" s="1311">
        <f>ORG!CE48</f>
        <v>0</v>
      </c>
      <c r="M376" s="1311">
        <f>ORG!CF48</f>
        <v>0</v>
      </c>
      <c r="N376" s="1311">
        <f>ORG!CG48</f>
        <v>0</v>
      </c>
      <c r="O376" s="1311">
        <f>ORG!CH48</f>
        <v>0</v>
      </c>
      <c r="P376" s="1311">
        <f>ORG!CI48</f>
        <v>0</v>
      </c>
      <c r="Q376" s="1311">
        <f>ORG!CJ48</f>
        <v>0</v>
      </c>
      <c r="R376" s="1311">
        <f>ORG!CK48</f>
        <v>0</v>
      </c>
      <c r="S376" s="1311">
        <f>ORG!CM48</f>
        <v>0</v>
      </c>
      <c r="U376" s="1311">
        <f t="shared" si="10"/>
        <v>0</v>
      </c>
    </row>
    <row r="377" spans="1:21">
      <c r="A377" s="1314" t="str">
        <f>ORG!$S$1</f>
        <v>Apr 21</v>
      </c>
      <c r="B377" s="1311" t="str">
        <f>ORG!$M$1</f>
        <v>Organisation</v>
      </c>
      <c r="C377" s="1311" t="str">
        <f>ORG!$BY$3</f>
        <v>Table B1 - Net Expenditure Profile Analysis</v>
      </c>
      <c r="D377" s="1311">
        <f>ORG!BX49</f>
        <v>33</v>
      </c>
      <c r="E377" s="1311" t="str">
        <f>ORG!$BY$37</f>
        <v>Non Pay - Expenditure Profiles</v>
      </c>
      <c r="F377" s="1311" t="str">
        <f>ORG!BY49</f>
        <v>Total Non Pay Savings - Current Plan</v>
      </c>
      <c r="G377" s="1311">
        <f>ORG!BZ49</f>
        <v>0</v>
      </c>
      <c r="H377" s="1311">
        <f>ORG!CA49</f>
        <v>0</v>
      </c>
      <c r="I377" s="1311">
        <f>ORG!CB49</f>
        <v>0</v>
      </c>
      <c r="J377" s="1311">
        <f>ORG!CC49</f>
        <v>0</v>
      </c>
      <c r="K377" s="1311">
        <f>ORG!CD49</f>
        <v>0</v>
      </c>
      <c r="L377" s="1311">
        <f>ORG!CE49</f>
        <v>0</v>
      </c>
      <c r="M377" s="1311">
        <f>ORG!CF49</f>
        <v>0</v>
      </c>
      <c r="N377" s="1311">
        <f>ORG!CG49</f>
        <v>0</v>
      </c>
      <c r="O377" s="1311">
        <f>ORG!CH49</f>
        <v>0</v>
      </c>
      <c r="P377" s="1311">
        <f>ORG!CI49</f>
        <v>0</v>
      </c>
      <c r="Q377" s="1311">
        <f>ORG!CJ49</f>
        <v>0</v>
      </c>
      <c r="R377" s="1311">
        <f>ORG!CK49</f>
        <v>0</v>
      </c>
      <c r="S377" s="1311">
        <f>ORG!CM49</f>
        <v>0</v>
      </c>
      <c r="U377" s="1311">
        <f t="shared" si="10"/>
        <v>0</v>
      </c>
    </row>
    <row r="378" spans="1:21">
      <c r="A378" s="1314" t="str">
        <f>ORG!$S$1</f>
        <v>Apr 21</v>
      </c>
      <c r="B378" s="1311" t="str">
        <f>ORG!$M$1</f>
        <v>Organisation</v>
      </c>
      <c r="C378" s="1311" t="str">
        <f>ORG!$BY$3</f>
        <v>Table B1 - Net Expenditure Profile Analysis</v>
      </c>
      <c r="D378" s="1311">
        <f>ORG!BX50</f>
        <v>34</v>
      </c>
      <c r="E378" s="1311" t="str">
        <f>ORG!$BY$37</f>
        <v>Non Pay - Expenditure Profiles</v>
      </c>
      <c r="F378" s="1311" t="str">
        <f>ORG!BY50</f>
        <v>Non Pay Savings - Actual/Forecast</v>
      </c>
      <c r="G378" s="1311">
        <f>ORG!BZ50</f>
        <v>0</v>
      </c>
      <c r="H378" s="1311">
        <f>ORG!CA50</f>
        <v>0</v>
      </c>
      <c r="I378" s="1311">
        <f>ORG!CB50</f>
        <v>0</v>
      </c>
      <c r="J378" s="1311">
        <f>ORG!CC50</f>
        <v>0</v>
      </c>
      <c r="K378" s="1311">
        <f>ORG!CD50</f>
        <v>0</v>
      </c>
      <c r="L378" s="1311">
        <f>ORG!CE50</f>
        <v>0</v>
      </c>
      <c r="M378" s="1311">
        <f>ORG!CF50</f>
        <v>0</v>
      </c>
      <c r="N378" s="1311">
        <f>ORG!CG50</f>
        <v>0</v>
      </c>
      <c r="O378" s="1311">
        <f>ORG!CH50</f>
        <v>0</v>
      </c>
      <c r="P378" s="1311">
        <f>ORG!CI50</f>
        <v>0</v>
      </c>
      <c r="Q378" s="1311">
        <f>ORG!CJ50</f>
        <v>0</v>
      </c>
      <c r="R378" s="1311">
        <f>ORG!CK50</f>
        <v>0</v>
      </c>
      <c r="S378" s="1311">
        <f>ORG!CM50</f>
        <v>0</v>
      </c>
      <c r="U378" s="1311">
        <f t="shared" si="10"/>
        <v>0</v>
      </c>
    </row>
    <row r="379" spans="1:21">
      <c r="A379" s="1314" t="str">
        <f>ORG!$S$1</f>
        <v>Apr 21</v>
      </c>
      <c r="B379" s="1311" t="str">
        <f>ORG!$M$1</f>
        <v>Organisation</v>
      </c>
      <c r="C379" s="1311" t="str">
        <f>ORG!$BY$3</f>
        <v>Table B1 - Net Expenditure Profile Analysis</v>
      </c>
      <c r="D379" s="1311">
        <f>ORG!BX51</f>
        <v>35</v>
      </c>
      <c r="E379" s="1311" t="str">
        <f>ORG!$BY$37</f>
        <v>Non Pay - Expenditure Profiles</v>
      </c>
      <c r="F379" s="1311" t="str">
        <f>ORG!BY51</f>
        <v>Non Delivery of Finalised (M1) Non Pay Savings due to Covid-19 - Actual/Forecast (Negative Values)</v>
      </c>
      <c r="G379" s="1311">
        <f>ORG!BZ51</f>
        <v>0</v>
      </c>
      <c r="H379" s="1311">
        <f>ORG!CA51</f>
        <v>0</v>
      </c>
      <c r="I379" s="1311">
        <f>ORG!CB51</f>
        <v>0</v>
      </c>
      <c r="J379" s="1311">
        <f>ORG!CC51</f>
        <v>0</v>
      </c>
      <c r="K379" s="1311">
        <f>ORG!CD51</f>
        <v>0</v>
      </c>
      <c r="L379" s="1311">
        <f>ORG!CE51</f>
        <v>0</v>
      </c>
      <c r="M379" s="1311">
        <f>ORG!CF51</f>
        <v>0</v>
      </c>
      <c r="N379" s="1311">
        <f>ORG!CG51</f>
        <v>0</v>
      </c>
      <c r="O379" s="1311">
        <f>ORG!CH51</f>
        <v>0</v>
      </c>
      <c r="P379" s="1311">
        <f>ORG!CI51</f>
        <v>0</v>
      </c>
      <c r="Q379" s="1311">
        <f>ORG!CJ51</f>
        <v>0</v>
      </c>
      <c r="R379" s="1311">
        <f>ORG!CK51</f>
        <v>0</v>
      </c>
      <c r="S379" s="1311">
        <f>ORG!CM51</f>
        <v>0</v>
      </c>
      <c r="U379" s="1311">
        <f t="shared" si="10"/>
        <v>0</v>
      </c>
    </row>
    <row r="380" spans="1:21">
      <c r="A380" s="1314" t="str">
        <f>ORG!$S$1</f>
        <v>Apr 21</v>
      </c>
      <c r="B380" s="1311" t="str">
        <f>ORG!$M$1</f>
        <v>Organisation</v>
      </c>
      <c r="C380" s="1311" t="str">
        <f>ORG!$BY$3</f>
        <v>Table B1 - Net Expenditure Profile Analysis</v>
      </c>
      <c r="D380" s="1311">
        <f>ORG!BX52</f>
        <v>36</v>
      </c>
      <c r="E380" s="1311" t="str">
        <f>ORG!$BY$37</f>
        <v>Non Pay - Expenditure Profiles</v>
      </c>
      <c r="F380" s="1311" t="str">
        <f>ORG!BY52</f>
        <v>Non Pay Savings Movement Not due to Covid-19</v>
      </c>
      <c r="G380" s="1311">
        <f>ORG!BZ52</f>
        <v>0</v>
      </c>
      <c r="H380" s="1311">
        <f>ORG!CA52</f>
        <v>0</v>
      </c>
      <c r="I380" s="1311">
        <f>ORG!CB52</f>
        <v>0</v>
      </c>
      <c r="J380" s="1311">
        <f>ORG!CC52</f>
        <v>0</v>
      </c>
      <c r="K380" s="1311">
        <f>ORG!CD52</f>
        <v>0</v>
      </c>
      <c r="L380" s="1311">
        <f>ORG!CE52</f>
        <v>0</v>
      </c>
      <c r="M380" s="1311">
        <f>ORG!CF52</f>
        <v>0</v>
      </c>
      <c r="N380" s="1311">
        <f>ORG!CG52</f>
        <v>0</v>
      </c>
      <c r="O380" s="1311">
        <f>ORG!CH52</f>
        <v>0</v>
      </c>
      <c r="P380" s="1311">
        <f>ORG!CI52</f>
        <v>0</v>
      </c>
      <c r="Q380" s="1311">
        <f>ORG!CJ52</f>
        <v>0</v>
      </c>
      <c r="R380" s="1311">
        <f>ORG!CK52</f>
        <v>0</v>
      </c>
      <c r="S380" s="1311">
        <f>ORG!CM52</f>
        <v>0</v>
      </c>
      <c r="U380" s="1311">
        <f t="shared" si="10"/>
        <v>0</v>
      </c>
    </row>
    <row r="381" spans="1:21">
      <c r="A381" s="1314" t="str">
        <f>ORG!$S$1</f>
        <v>Apr 21</v>
      </c>
      <c r="B381" s="1311" t="str">
        <f>ORG!$M$1</f>
        <v>Organisation</v>
      </c>
      <c r="C381" s="1311" t="str">
        <f>ORG!$BY$3</f>
        <v>Table B1 - Net Expenditure Profile Analysis</v>
      </c>
      <c r="D381" s="1311">
        <f>ORG!BX53</f>
        <v>37</v>
      </c>
      <c r="E381" s="1311" t="str">
        <f>ORG!$BY$37</f>
        <v>Non Pay - Expenditure Profiles</v>
      </c>
      <c r="F381" s="1311" t="str">
        <f>ORG!BY53</f>
        <v>Non Pay Accountancy Gains - Actual/Forecast</v>
      </c>
      <c r="G381" s="1311">
        <f>ORG!BZ53</f>
        <v>0</v>
      </c>
      <c r="H381" s="1311">
        <f>ORG!CA53</f>
        <v>0</v>
      </c>
      <c r="I381" s="1311">
        <f>ORG!CB53</f>
        <v>0</v>
      </c>
      <c r="J381" s="1311">
        <f>ORG!CC53</f>
        <v>0</v>
      </c>
      <c r="K381" s="1311">
        <f>ORG!CD53</f>
        <v>0</v>
      </c>
      <c r="L381" s="1311">
        <f>ORG!CE53</f>
        <v>0</v>
      </c>
      <c r="M381" s="1311">
        <f>ORG!CF53</f>
        <v>0</v>
      </c>
      <c r="N381" s="1311">
        <f>ORG!CG53</f>
        <v>0</v>
      </c>
      <c r="O381" s="1311">
        <f>ORG!CH53</f>
        <v>0</v>
      </c>
      <c r="P381" s="1311">
        <f>ORG!CI53</f>
        <v>0</v>
      </c>
      <c r="Q381" s="1311">
        <f>ORG!CJ53</f>
        <v>0</v>
      </c>
      <c r="R381" s="1311">
        <f>ORG!CK53</f>
        <v>0</v>
      </c>
      <c r="S381" s="1311">
        <f>ORG!CM53</f>
        <v>0</v>
      </c>
      <c r="U381" s="1311">
        <f t="shared" si="10"/>
        <v>0</v>
      </c>
    </row>
    <row r="382" spans="1:21">
      <c r="A382" s="1314" t="str">
        <f>ORG!$S$1</f>
        <v>Apr 21</v>
      </c>
      <c r="B382" s="1311" t="str">
        <f>ORG!$M$1</f>
        <v>Organisation</v>
      </c>
      <c r="C382" s="1311" t="str">
        <f>ORG!$BY$3</f>
        <v>Table B1 - Net Expenditure Profile Analysis</v>
      </c>
      <c r="D382" s="1311">
        <f>ORG!BX54</f>
        <v>38</v>
      </c>
      <c r="E382" s="1311" t="str">
        <f>ORG!$BY$37</f>
        <v>Non Pay - Expenditure Profiles</v>
      </c>
      <c r="F382" s="1311" t="str">
        <f>ORG!BY54</f>
        <v>In Year Operational Non Pay Expenditure Cost Reduction Due To C19 (Positive Values)</v>
      </c>
      <c r="G382" s="1311">
        <f>ORG!BZ54</f>
        <v>0</v>
      </c>
      <c r="H382" s="1311">
        <f>ORG!CA54</f>
        <v>0</v>
      </c>
      <c r="I382" s="1311">
        <f>ORG!CB54</f>
        <v>0</v>
      </c>
      <c r="J382" s="1311">
        <f>ORG!CC54</f>
        <v>0</v>
      </c>
      <c r="K382" s="1311">
        <f>ORG!CD54</f>
        <v>0</v>
      </c>
      <c r="L382" s="1311">
        <f>ORG!CE54</f>
        <v>0</v>
      </c>
      <c r="M382" s="1311">
        <f>ORG!CF54</f>
        <v>0</v>
      </c>
      <c r="N382" s="1311">
        <f>ORG!CG54</f>
        <v>0</v>
      </c>
      <c r="O382" s="1311">
        <f>ORG!CH54</f>
        <v>0</v>
      </c>
      <c r="P382" s="1311">
        <f>ORG!CI54</f>
        <v>0</v>
      </c>
      <c r="Q382" s="1311">
        <f>ORG!CJ54</f>
        <v>0</v>
      </c>
      <c r="R382" s="1311">
        <f>ORG!CK54</f>
        <v>0</v>
      </c>
      <c r="S382" s="1311">
        <f>ORG!CM54</f>
        <v>0</v>
      </c>
      <c r="U382" s="1311">
        <f t="shared" si="10"/>
        <v>0</v>
      </c>
    </row>
    <row r="383" spans="1:21">
      <c r="A383" s="1314" t="str">
        <f>ORG!$S$1</f>
        <v>Apr 21</v>
      </c>
      <c r="B383" s="1311" t="str">
        <f>ORG!$M$1</f>
        <v>Organisation</v>
      </c>
      <c r="C383" s="1311" t="str">
        <f>ORG!$BY$3</f>
        <v>Table B1 - Net Expenditure Profile Analysis</v>
      </c>
      <c r="D383" s="1311">
        <f>ORG!BX55</f>
        <v>39</v>
      </c>
      <c r="E383" s="1311" t="str">
        <f>ORG!$BY$37</f>
        <v>Non Pay - Expenditure Profiles</v>
      </c>
      <c r="F383" s="1311" t="str">
        <f>ORG!BY55</f>
        <v>In Year Slippage on Current Planned Non Pay Investments/Repurposing of Developmental Initiatives due to C19 (Positive Values)</v>
      </c>
      <c r="G383" s="1311">
        <f>ORG!BZ55</f>
        <v>0</v>
      </c>
      <c r="H383" s="1311">
        <f>ORG!CA55</f>
        <v>0</v>
      </c>
      <c r="I383" s="1311">
        <f>ORG!CB55</f>
        <v>0</v>
      </c>
      <c r="J383" s="1311">
        <f>ORG!CC55</f>
        <v>0</v>
      </c>
      <c r="K383" s="1311">
        <f>ORG!CD55</f>
        <v>0</v>
      </c>
      <c r="L383" s="1311">
        <f>ORG!CE55</f>
        <v>0</v>
      </c>
      <c r="M383" s="1311">
        <f>ORG!CF55</f>
        <v>0</v>
      </c>
      <c r="N383" s="1311">
        <f>ORG!CG55</f>
        <v>0</v>
      </c>
      <c r="O383" s="1311">
        <f>ORG!CH55</f>
        <v>0</v>
      </c>
      <c r="P383" s="1311">
        <f>ORG!CI55</f>
        <v>0</v>
      </c>
      <c r="Q383" s="1311">
        <f>ORG!CJ55</f>
        <v>0</v>
      </c>
      <c r="R383" s="1311">
        <f>ORG!CK55</f>
        <v>0</v>
      </c>
      <c r="S383" s="1311">
        <f>ORG!CM55</f>
        <v>0</v>
      </c>
      <c r="U383" s="1311">
        <f t="shared" si="10"/>
        <v>0</v>
      </c>
    </row>
    <row r="384" spans="1:21">
      <c r="A384" s="1314" t="str">
        <f>ORG!$S$1</f>
        <v>Apr 21</v>
      </c>
      <c r="B384" s="1311" t="str">
        <f>ORG!$M$1</f>
        <v>Organisation</v>
      </c>
      <c r="C384" s="1311" t="str">
        <f>ORG!$BY$3</f>
        <v>Table B1 - Net Expenditure Profile Analysis</v>
      </c>
      <c r="D384" s="1311">
        <f>ORG!BX57</f>
        <v>40</v>
      </c>
      <c r="E384" s="1311" t="str">
        <f>ORG!$BY$37</f>
        <v>Non Pay - Expenditure Profiles</v>
      </c>
      <c r="F384" s="1311" t="str">
        <f>ORG!BY57</f>
        <v>Net Non Pay Expenditure - Current Plan</v>
      </c>
      <c r="G384" s="1311">
        <f>ORG!BZ57</f>
        <v>0</v>
      </c>
      <c r="H384" s="1311">
        <f>ORG!CA57</f>
        <v>0</v>
      </c>
      <c r="I384" s="1311">
        <f>ORG!CB57</f>
        <v>0</v>
      </c>
      <c r="J384" s="1311">
        <f>ORG!CC57</f>
        <v>0</v>
      </c>
      <c r="K384" s="1311">
        <f>ORG!CD57</f>
        <v>0</v>
      </c>
      <c r="L384" s="1311">
        <f>ORG!CE57</f>
        <v>0</v>
      </c>
      <c r="M384" s="1311">
        <f>ORG!CF57</f>
        <v>0</v>
      </c>
      <c r="N384" s="1311">
        <f>ORG!CG57</f>
        <v>0</v>
      </c>
      <c r="O384" s="1311">
        <f>ORG!CH57</f>
        <v>0</v>
      </c>
      <c r="P384" s="1311">
        <f>ORG!CI57</f>
        <v>0</v>
      </c>
      <c r="Q384" s="1311">
        <f>ORG!CJ57</f>
        <v>0</v>
      </c>
      <c r="R384" s="1311">
        <f>ORG!CK57</f>
        <v>0</v>
      </c>
      <c r="S384" s="1311">
        <f>ORG!CM57</f>
        <v>0</v>
      </c>
      <c r="U384" s="1311">
        <f t="shared" si="10"/>
        <v>0</v>
      </c>
    </row>
    <row r="385" spans="1:21">
      <c r="A385" s="1314" t="str">
        <f>ORG!$S$1</f>
        <v>Apr 21</v>
      </c>
      <c r="B385" s="1311" t="str">
        <f>ORG!$M$1</f>
        <v>Organisation</v>
      </c>
      <c r="C385" s="1311" t="str">
        <f>ORG!$BY$3</f>
        <v>Table B1 - Net Expenditure Profile Analysis</v>
      </c>
      <c r="D385" s="1311">
        <f>ORG!BX58</f>
        <v>41</v>
      </c>
      <c r="E385" s="1311" t="str">
        <f>ORG!$BY$37</f>
        <v>Non Pay - Expenditure Profiles</v>
      </c>
      <c r="F385" s="1311" t="str">
        <f>ORG!BY58</f>
        <v>Net Non Pay Expenditure - Actual/Forecast (as per Table B)</v>
      </c>
      <c r="G385" s="1311">
        <f>ORG!BZ58</f>
        <v>0</v>
      </c>
      <c r="H385" s="1311">
        <f>ORG!CA58</f>
        <v>0</v>
      </c>
      <c r="I385" s="1311">
        <f>ORG!CB58</f>
        <v>0</v>
      </c>
      <c r="J385" s="1311">
        <f>ORG!CC58</f>
        <v>0</v>
      </c>
      <c r="K385" s="1311">
        <f>ORG!CD58</f>
        <v>0</v>
      </c>
      <c r="L385" s="1311">
        <f>ORG!CE58</f>
        <v>0</v>
      </c>
      <c r="M385" s="1311">
        <f>ORG!CF58</f>
        <v>0</v>
      </c>
      <c r="N385" s="1311">
        <f>ORG!CG58</f>
        <v>0</v>
      </c>
      <c r="O385" s="1311">
        <f>ORG!CH58</f>
        <v>0</v>
      </c>
      <c r="P385" s="1311">
        <f>ORG!CI58</f>
        <v>0</v>
      </c>
      <c r="Q385" s="1311">
        <f>ORG!CJ58</f>
        <v>0</v>
      </c>
      <c r="R385" s="1311">
        <f>ORG!CK58</f>
        <v>0</v>
      </c>
      <c r="S385" s="1311">
        <f>ORG!CM58</f>
        <v>0</v>
      </c>
      <c r="U385" s="1311">
        <f t="shared" si="10"/>
        <v>0</v>
      </c>
    </row>
    <row r="386" spans="1:21">
      <c r="A386" s="1314" t="str">
        <f>ORG!$S$1</f>
        <v>Apr 21</v>
      </c>
      <c r="B386" s="1311" t="str">
        <f>ORG!$M$1</f>
        <v>Organisation</v>
      </c>
      <c r="C386" s="1311" t="str">
        <f>ORG!$BY$3</f>
        <v>Table B1 - Net Expenditure Profile Analysis</v>
      </c>
      <c r="D386" s="1311">
        <f>ORG!BX59</f>
        <v>42</v>
      </c>
      <c r="E386" s="1311" t="str">
        <f>ORG!$BY$37</f>
        <v>Non Pay - Expenditure Profiles</v>
      </c>
      <c r="F386" s="1311" t="str">
        <f>ORG!BY59</f>
        <v>Net Non Pay Expenditure - Movement</v>
      </c>
      <c r="G386" s="1311">
        <f>ORG!BZ59</f>
        <v>0</v>
      </c>
      <c r="H386" s="1311">
        <f>ORG!CA59</f>
        <v>0</v>
      </c>
      <c r="I386" s="1311">
        <f>ORG!CB59</f>
        <v>0</v>
      </c>
      <c r="J386" s="1311">
        <f>ORG!CC59</f>
        <v>0</v>
      </c>
      <c r="K386" s="1311">
        <f>ORG!CD59</f>
        <v>0</v>
      </c>
      <c r="L386" s="1311">
        <f>ORG!CE59</f>
        <v>0</v>
      </c>
      <c r="M386" s="1311">
        <f>ORG!CF59</f>
        <v>0</v>
      </c>
      <c r="N386" s="1311">
        <f>ORG!CG59</f>
        <v>0</v>
      </c>
      <c r="O386" s="1311">
        <f>ORG!CH59</f>
        <v>0</v>
      </c>
      <c r="P386" s="1311">
        <f>ORG!CI59</f>
        <v>0</v>
      </c>
      <c r="Q386" s="1311">
        <f>ORG!CJ59</f>
        <v>0</v>
      </c>
      <c r="R386" s="1311">
        <f>ORG!CK59</f>
        <v>0</v>
      </c>
      <c r="S386" s="1311">
        <f>ORG!CM59</f>
        <v>0</v>
      </c>
      <c r="U386" s="1311">
        <f t="shared" si="10"/>
        <v>0</v>
      </c>
    </row>
    <row r="387" spans="1:21">
      <c r="A387" s="1314" t="str">
        <f>ORG!$S$1</f>
        <v>Apr 21</v>
      </c>
      <c r="B387" s="1311" t="str">
        <f>ORG!$M$1</f>
        <v>Organisation</v>
      </c>
      <c r="C387" s="1311" t="str">
        <f>ORG!$BY$3</f>
        <v>Table B1 - Net Expenditure Profile Analysis</v>
      </c>
      <c r="D387" s="1311">
        <f>ORG!BX60</f>
        <v>43</v>
      </c>
      <c r="E387" s="1311" t="str">
        <f>ORG!$BY$37</f>
        <v>Non Pay - Expenditure Profiles</v>
      </c>
      <c r="F387" s="1311" t="str">
        <f>ORG!BY60</f>
        <v>Net Non Pay Expenditure - Movement due to Covid-19</v>
      </c>
      <c r="G387" s="1311">
        <f>ORG!BZ60</f>
        <v>0</v>
      </c>
      <c r="H387" s="1311">
        <f>ORG!CA60</f>
        <v>0</v>
      </c>
      <c r="I387" s="1311">
        <f>ORG!CB60</f>
        <v>0</v>
      </c>
      <c r="J387" s="1311">
        <f>ORG!CC60</f>
        <v>0</v>
      </c>
      <c r="K387" s="1311">
        <f>ORG!CD60</f>
        <v>0</v>
      </c>
      <c r="L387" s="1311">
        <f>ORG!CE60</f>
        <v>0</v>
      </c>
      <c r="M387" s="1311">
        <f>ORG!CF60</f>
        <v>0</v>
      </c>
      <c r="N387" s="1311">
        <f>ORG!CG60</f>
        <v>0</v>
      </c>
      <c r="O387" s="1311">
        <f>ORG!CH60</f>
        <v>0</v>
      </c>
      <c r="P387" s="1311">
        <f>ORG!CI60</f>
        <v>0</v>
      </c>
      <c r="Q387" s="1311">
        <f>ORG!CJ60</f>
        <v>0</v>
      </c>
      <c r="R387" s="1311">
        <f>ORG!CK60</f>
        <v>0</v>
      </c>
      <c r="S387" s="1311">
        <f>ORG!CM60</f>
        <v>0</v>
      </c>
      <c r="U387" s="1311">
        <f t="shared" si="10"/>
        <v>0</v>
      </c>
    </row>
    <row r="388" spans="1:21">
      <c r="A388" s="1314" t="str">
        <f>ORG!$S$1</f>
        <v>Apr 21</v>
      </c>
      <c r="B388" s="1311" t="str">
        <f>ORG!$M$1</f>
        <v>Organisation</v>
      </c>
      <c r="C388" s="1311" t="str">
        <f>ORG!$BY$3</f>
        <v>Table B1 - Net Expenditure Profile Analysis</v>
      </c>
      <c r="D388" s="1311">
        <f>ORG!BX61</f>
        <v>44</v>
      </c>
      <c r="E388" s="1311" t="str">
        <f>ORG!$BY$37</f>
        <v>Non Pay - Expenditure Profiles</v>
      </c>
      <c r="F388" s="1311" t="str">
        <f>ORG!BY61</f>
        <v>Net Non Pay Expenditure - Movement Other</v>
      </c>
      <c r="G388" s="1311">
        <f>ORG!BZ61</f>
        <v>0</v>
      </c>
      <c r="H388" s="1311">
        <f>ORG!CA61</f>
        <v>0</v>
      </c>
      <c r="I388" s="1311">
        <f>ORG!CB61</f>
        <v>0</v>
      </c>
      <c r="J388" s="1311">
        <f>ORG!CC61</f>
        <v>0</v>
      </c>
      <c r="K388" s="1311">
        <f>ORG!CD61</f>
        <v>0</v>
      </c>
      <c r="L388" s="1311">
        <f>ORG!CE61</f>
        <v>0</v>
      </c>
      <c r="M388" s="1311">
        <f>ORG!CF61</f>
        <v>0</v>
      </c>
      <c r="N388" s="1311">
        <f>ORG!CG61</f>
        <v>0</v>
      </c>
      <c r="O388" s="1311">
        <f>ORG!CH61</f>
        <v>0</v>
      </c>
      <c r="P388" s="1311">
        <f>ORG!CI61</f>
        <v>0</v>
      </c>
      <c r="Q388" s="1311">
        <f>ORG!CJ61</f>
        <v>0</v>
      </c>
      <c r="R388" s="1311">
        <f>ORG!CK61</f>
        <v>0</v>
      </c>
      <c r="S388" s="1311">
        <f>ORG!CM61</f>
        <v>0</v>
      </c>
      <c r="U388" s="1311">
        <f t="shared" si="10"/>
        <v>0</v>
      </c>
    </row>
    <row r="389" spans="1:21">
      <c r="A389" s="1314" t="str">
        <f>ORG!$S$1</f>
        <v>Apr 21</v>
      </c>
      <c r="B389" s="1311" t="str">
        <f>ORG!$M$1</f>
        <v>Organisation</v>
      </c>
      <c r="C389" s="1311" t="str">
        <f>ORG!$BY$3</f>
        <v>Table B1 - Net Expenditure Profile Analysis</v>
      </c>
      <c r="D389" s="1311">
        <f>ORG!BX68</f>
        <v>45</v>
      </c>
      <c r="E389" s="1311" t="str">
        <f>ORG!$BY$66</f>
        <v>Drugs/Medicines Management - Expenditure Profiles</v>
      </c>
      <c r="F389" s="1311" t="str">
        <f>ORG!BY68</f>
        <v>Gross Drugs Expenditure - Non Covid-19 - Current Plan</v>
      </c>
      <c r="G389" s="1311">
        <f>ORG!BZ68</f>
        <v>0</v>
      </c>
      <c r="H389" s="1311">
        <f>ORG!CA68</f>
        <v>0</v>
      </c>
      <c r="I389" s="1311">
        <f>ORG!CB68</f>
        <v>0</v>
      </c>
      <c r="J389" s="1311">
        <f>ORG!CC68</f>
        <v>0</v>
      </c>
      <c r="K389" s="1311">
        <f>ORG!CD68</f>
        <v>0</v>
      </c>
      <c r="L389" s="1311">
        <f>ORG!CE68</f>
        <v>0</v>
      </c>
      <c r="M389" s="1311">
        <f>ORG!CF68</f>
        <v>0</v>
      </c>
      <c r="N389" s="1311">
        <f>ORG!CG68</f>
        <v>0</v>
      </c>
      <c r="O389" s="1311">
        <f>ORG!CH68</f>
        <v>0</v>
      </c>
      <c r="P389" s="1311">
        <f>ORG!CI68</f>
        <v>0</v>
      </c>
      <c r="Q389" s="1311">
        <f>ORG!CJ68</f>
        <v>0</v>
      </c>
      <c r="R389" s="1311">
        <f>ORG!CK68</f>
        <v>0</v>
      </c>
      <c r="S389" s="1311">
        <f>ORG!CM68</f>
        <v>0</v>
      </c>
      <c r="U389" s="1311">
        <f t="shared" si="10"/>
        <v>0</v>
      </c>
    </row>
    <row r="390" spans="1:21">
      <c r="A390" s="1314" t="str">
        <f>ORG!$S$1</f>
        <v>Apr 21</v>
      </c>
      <c r="B390" s="1311" t="str">
        <f>ORG!$M$1</f>
        <v>Organisation</v>
      </c>
      <c r="C390" s="1311" t="str">
        <f>ORG!$BY$3</f>
        <v>Table B1 - Net Expenditure Profile Analysis</v>
      </c>
      <c r="D390" s="1311">
        <f>ORG!BX69</f>
        <v>46</v>
      </c>
      <c r="E390" s="1311" t="str">
        <f>ORG!$BY$66</f>
        <v>Drugs/Medicines Management - Expenditure Profiles</v>
      </c>
      <c r="F390" s="1311" t="str">
        <f>ORG!BY69</f>
        <v>Gross Drugs Expenditure - Covid-19 - Current Plan</v>
      </c>
      <c r="G390" s="1311">
        <f>ORG!BZ69</f>
        <v>0</v>
      </c>
      <c r="H390" s="1311">
        <f>ORG!CA69</f>
        <v>0</v>
      </c>
      <c r="I390" s="1311">
        <f>ORG!CB69</f>
        <v>0</v>
      </c>
      <c r="J390" s="1311">
        <f>ORG!CC69</f>
        <v>0</v>
      </c>
      <c r="K390" s="1311">
        <f>ORG!CD69</f>
        <v>0</v>
      </c>
      <c r="L390" s="1311">
        <f>ORG!CE69</f>
        <v>0</v>
      </c>
      <c r="M390" s="1311">
        <f>ORG!CF69</f>
        <v>0</v>
      </c>
      <c r="N390" s="1311">
        <f>ORG!CG69</f>
        <v>0</v>
      </c>
      <c r="O390" s="1311">
        <f>ORG!CH69</f>
        <v>0</v>
      </c>
      <c r="P390" s="1311">
        <f>ORG!CI69</f>
        <v>0</v>
      </c>
      <c r="Q390" s="1311">
        <f>ORG!CJ69</f>
        <v>0</v>
      </c>
      <c r="R390" s="1311">
        <f>ORG!CK69</f>
        <v>0</v>
      </c>
      <c r="S390" s="1311">
        <f>ORG!CM69</f>
        <v>0</v>
      </c>
      <c r="U390" s="1311">
        <f t="shared" si="10"/>
        <v>0</v>
      </c>
    </row>
    <row r="391" spans="1:21">
      <c r="A391" s="1314" t="str">
        <f>ORG!$S$1</f>
        <v>Apr 21</v>
      </c>
      <c r="B391" s="1311" t="str">
        <f>ORG!$M$1</f>
        <v>Organisation</v>
      </c>
      <c r="C391" s="1311" t="str">
        <f>ORG!$BY$3</f>
        <v>Table B1 - Net Expenditure Profile Analysis</v>
      </c>
      <c r="D391" s="1311">
        <f>ORG!BX70</f>
        <v>47</v>
      </c>
      <c r="E391" s="1311" t="str">
        <f>ORG!$BY$66</f>
        <v>Drugs/Medicines Management - Expenditure Profiles</v>
      </c>
      <c r="F391" s="1311" t="str">
        <f>ORG!BY70</f>
        <v>Planning Assumptions still to be finalised at Month 1 Allocated to Drugs - (ENTER AS NEGATIVE)</v>
      </c>
      <c r="G391" s="1311">
        <f>ORG!BZ70</f>
        <v>0</v>
      </c>
      <c r="H391" s="1311">
        <f>ORG!CA70</f>
        <v>0</v>
      </c>
      <c r="I391" s="1311">
        <f>ORG!CB70</f>
        <v>0</v>
      </c>
      <c r="J391" s="1311">
        <f>ORG!CC70</f>
        <v>0</v>
      </c>
      <c r="K391" s="1311">
        <f>ORG!CD70</f>
        <v>0</v>
      </c>
      <c r="L391" s="1311">
        <f>ORG!CE70</f>
        <v>0</v>
      </c>
      <c r="M391" s="1311">
        <f>ORG!CF70</f>
        <v>0</v>
      </c>
      <c r="N391" s="1311">
        <f>ORG!CG70</f>
        <v>0</v>
      </c>
      <c r="O391" s="1311">
        <f>ORG!CH70</f>
        <v>0</v>
      </c>
      <c r="P391" s="1311">
        <f>ORG!CI70</f>
        <v>0</v>
      </c>
      <c r="Q391" s="1311">
        <f>ORG!CJ70</f>
        <v>0</v>
      </c>
      <c r="R391" s="1311">
        <f>ORG!CK70</f>
        <v>0</v>
      </c>
      <c r="S391" s="1311">
        <f>ORG!CM70</f>
        <v>0</v>
      </c>
      <c r="U391" s="1311">
        <f t="shared" si="10"/>
        <v>0</v>
      </c>
    </row>
    <row r="392" spans="1:21">
      <c r="A392" s="1314" t="str">
        <f>ORG!$S$1</f>
        <v>Apr 21</v>
      </c>
      <c r="B392" s="1311" t="str">
        <f>ORG!$M$1</f>
        <v>Organisation</v>
      </c>
      <c r="C392" s="1311" t="str">
        <f>ORG!$BY$3</f>
        <v>Table B1 - Net Expenditure Profile Analysis</v>
      </c>
      <c r="D392" s="1311">
        <f>ORG!BX71</f>
        <v>48</v>
      </c>
      <c r="E392" s="1311" t="str">
        <f>ORG!$BY$66</f>
        <v>Drugs/Medicines Management - Expenditure Profiles</v>
      </c>
      <c r="F392" s="1311" t="str">
        <f>ORG!BY71</f>
        <v>Total Gross Drugs Expenditure - Current Plan</v>
      </c>
      <c r="G392" s="1311">
        <f>ORG!BZ71</f>
        <v>0</v>
      </c>
      <c r="H392" s="1311">
        <f>ORG!CA71</f>
        <v>0</v>
      </c>
      <c r="I392" s="1311">
        <f>ORG!CB71</f>
        <v>0</v>
      </c>
      <c r="J392" s="1311">
        <f>ORG!CC71</f>
        <v>0</v>
      </c>
      <c r="K392" s="1311">
        <f>ORG!CD71</f>
        <v>0</v>
      </c>
      <c r="L392" s="1311">
        <f>ORG!CE71</f>
        <v>0</v>
      </c>
      <c r="M392" s="1311">
        <f>ORG!CF71</f>
        <v>0</v>
      </c>
      <c r="N392" s="1311">
        <f>ORG!CG71</f>
        <v>0</v>
      </c>
      <c r="O392" s="1311">
        <f>ORG!CH71</f>
        <v>0</v>
      </c>
      <c r="P392" s="1311">
        <f>ORG!CI71</f>
        <v>0</v>
      </c>
      <c r="Q392" s="1311">
        <f>ORG!CJ71</f>
        <v>0</v>
      </c>
      <c r="R392" s="1311">
        <f>ORG!CK71</f>
        <v>0</v>
      </c>
      <c r="S392" s="1311">
        <f>ORG!CM71</f>
        <v>0</v>
      </c>
      <c r="U392" s="1311">
        <f t="shared" si="10"/>
        <v>0</v>
      </c>
    </row>
    <row r="393" spans="1:21">
      <c r="A393" s="1314" t="str">
        <f>ORG!$S$1</f>
        <v>Apr 21</v>
      </c>
      <c r="B393" s="1311" t="str">
        <f>ORG!$M$1</f>
        <v>Organisation</v>
      </c>
      <c r="C393" s="1311" t="str">
        <f>ORG!$BY$3</f>
        <v>Table B1 - Net Expenditure Profile Analysis</v>
      </c>
      <c r="D393" s="1311">
        <f>ORG!BX72</f>
        <v>49</v>
      </c>
      <c r="E393" s="1311" t="str">
        <f>ORG!$BY$66</f>
        <v>Drugs/Medicines Management - Expenditure Profiles</v>
      </c>
      <c r="F393" s="1311" t="str">
        <f>ORG!BY72</f>
        <v>Gross Primary Care Drugs - Actual/Forecast</v>
      </c>
      <c r="G393" s="1311">
        <f>ORG!BZ72</f>
        <v>0</v>
      </c>
      <c r="H393" s="1311">
        <f>ORG!CA72</f>
        <v>0</v>
      </c>
      <c r="I393" s="1311">
        <f>ORG!CB72</f>
        <v>0</v>
      </c>
      <c r="J393" s="1311">
        <f>ORG!CC72</f>
        <v>0</v>
      </c>
      <c r="K393" s="1311">
        <f>ORG!CD72</f>
        <v>0</v>
      </c>
      <c r="L393" s="1311">
        <f>ORG!CE72</f>
        <v>0</v>
      </c>
      <c r="M393" s="1311">
        <f>ORG!CF72</f>
        <v>0</v>
      </c>
      <c r="N393" s="1311">
        <f>ORG!CG72</f>
        <v>0</v>
      </c>
      <c r="O393" s="1311">
        <f>ORG!CH72</f>
        <v>0</v>
      </c>
      <c r="P393" s="1311">
        <f>ORG!CI72</f>
        <v>0</v>
      </c>
      <c r="Q393" s="1311">
        <f>ORG!CJ72</f>
        <v>0</v>
      </c>
      <c r="R393" s="1311">
        <f>ORG!CK72</f>
        <v>0</v>
      </c>
      <c r="S393" s="1311">
        <f>ORG!CM72</f>
        <v>0</v>
      </c>
      <c r="U393" s="1311">
        <f t="shared" si="10"/>
        <v>0</v>
      </c>
    </row>
    <row r="394" spans="1:21">
      <c r="A394" s="1314" t="str">
        <f>ORG!$S$1</f>
        <v>Apr 21</v>
      </c>
      <c r="B394" s="1311" t="str">
        <f>ORG!$M$1</f>
        <v>Organisation</v>
      </c>
      <c r="C394" s="1311" t="str">
        <f>ORG!$BY$3</f>
        <v>Table B1 - Net Expenditure Profile Analysis</v>
      </c>
      <c r="D394" s="1311">
        <f>ORG!BX73</f>
        <v>50</v>
      </c>
      <c r="E394" s="1311" t="str">
        <f>ORG!$BY$66</f>
        <v>Drugs/Medicines Management - Expenditure Profiles</v>
      </c>
      <c r="F394" s="1311" t="str">
        <f>ORG!BY73</f>
        <v>Gross Secondary Care Drugs - Actual/Forecast</v>
      </c>
      <c r="G394" s="1311">
        <f>ORG!BZ73</f>
        <v>0</v>
      </c>
      <c r="H394" s="1311">
        <f>ORG!CA73</f>
        <v>0</v>
      </c>
      <c r="I394" s="1311">
        <f>ORG!CB73</f>
        <v>0</v>
      </c>
      <c r="J394" s="1311">
        <f>ORG!CC73</f>
        <v>0</v>
      </c>
      <c r="K394" s="1311">
        <f>ORG!CD73</f>
        <v>0</v>
      </c>
      <c r="L394" s="1311">
        <f>ORG!CE73</f>
        <v>0</v>
      </c>
      <c r="M394" s="1311">
        <f>ORG!CF73</f>
        <v>0</v>
      </c>
      <c r="N394" s="1311">
        <f>ORG!CG73</f>
        <v>0</v>
      </c>
      <c r="O394" s="1311">
        <f>ORG!CH73</f>
        <v>0</v>
      </c>
      <c r="P394" s="1311">
        <f>ORG!CI73</f>
        <v>0</v>
      </c>
      <c r="Q394" s="1311">
        <f>ORG!CJ73</f>
        <v>0</v>
      </c>
      <c r="R394" s="1311">
        <f>ORG!CK73</f>
        <v>0</v>
      </c>
      <c r="S394" s="1311">
        <f>ORG!CM73</f>
        <v>0</v>
      </c>
      <c r="U394" s="1311">
        <f t="shared" si="10"/>
        <v>0</v>
      </c>
    </row>
    <row r="395" spans="1:21">
      <c r="A395" s="1314" t="str">
        <f>ORG!$S$1</f>
        <v>Apr 21</v>
      </c>
      <c r="B395" s="1311" t="str">
        <f>ORG!$M$1</f>
        <v>Organisation</v>
      </c>
      <c r="C395" s="1311" t="str">
        <f>ORG!$BY$3</f>
        <v>Table B1 - Net Expenditure Profile Analysis</v>
      </c>
      <c r="D395" s="1311">
        <f>ORG!BX74</f>
        <v>51</v>
      </c>
      <c r="E395" s="1311" t="str">
        <f>ORG!$BY$66</f>
        <v>Drugs/Medicines Management - Expenditure Profiles</v>
      </c>
      <c r="F395" s="1311" t="str">
        <f>ORG!BY74</f>
        <v xml:space="preserve">Additional Drugs Costs due to Covid-19 - Actual/Forecast </v>
      </c>
      <c r="G395" s="1311">
        <f>ORG!BZ74</f>
        <v>0</v>
      </c>
      <c r="H395" s="1311">
        <f>ORG!CA74</f>
        <v>0</v>
      </c>
      <c r="I395" s="1311">
        <f>ORG!CB74</f>
        <v>0</v>
      </c>
      <c r="J395" s="1311">
        <f>ORG!CC74</f>
        <v>0</v>
      </c>
      <c r="K395" s="1311">
        <f>ORG!CD74</f>
        <v>0</v>
      </c>
      <c r="L395" s="1311">
        <f>ORG!CE74</f>
        <v>0</v>
      </c>
      <c r="M395" s="1311">
        <f>ORG!CF74</f>
        <v>0</v>
      </c>
      <c r="N395" s="1311">
        <f>ORG!CG74</f>
        <v>0</v>
      </c>
      <c r="O395" s="1311">
        <f>ORG!CH74</f>
        <v>0</v>
      </c>
      <c r="P395" s="1311">
        <f>ORG!CI74</f>
        <v>0</v>
      </c>
      <c r="Q395" s="1311">
        <f>ORG!CJ74</f>
        <v>0</v>
      </c>
      <c r="R395" s="1311">
        <f>ORG!CK74</f>
        <v>0</v>
      </c>
      <c r="S395" s="1311">
        <f>ORG!CM74</f>
        <v>0</v>
      </c>
      <c r="U395" s="1311">
        <f t="shared" si="10"/>
        <v>0</v>
      </c>
    </row>
    <row r="396" spans="1:21">
      <c r="A396" s="1314" t="str">
        <f>ORG!$S$1</f>
        <v>Apr 21</v>
      </c>
      <c r="B396" s="1311" t="str">
        <f>ORG!$M$1</f>
        <v>Organisation</v>
      </c>
      <c r="C396" s="1311" t="str">
        <f>ORG!$BY$3</f>
        <v>Table B1 - Net Expenditure Profile Analysis</v>
      </c>
      <c r="D396" s="1311">
        <f>ORG!BX75</f>
        <v>52</v>
      </c>
      <c r="E396" s="1311" t="str">
        <f>ORG!$BY$66</f>
        <v>Drugs/Medicines Management - Expenditure Profiles</v>
      </c>
      <c r="F396" s="1311" t="str">
        <f>ORG!BY75</f>
        <v>Committed Reserves - Drugs - Forecast</v>
      </c>
      <c r="G396" s="1311">
        <f>ORG!BZ75</f>
        <v>0</v>
      </c>
      <c r="H396" s="1311">
        <f>ORG!CA75</f>
        <v>0</v>
      </c>
      <c r="I396" s="1311">
        <f>ORG!CB75</f>
        <v>0</v>
      </c>
      <c r="J396" s="1311">
        <f>ORG!CC75</f>
        <v>0</v>
      </c>
      <c r="K396" s="1311">
        <f>ORG!CD75</f>
        <v>0</v>
      </c>
      <c r="L396" s="1311">
        <f>ORG!CE75</f>
        <v>0</v>
      </c>
      <c r="M396" s="1311">
        <f>ORG!CF75</f>
        <v>0</v>
      </c>
      <c r="N396" s="1311">
        <f>ORG!CG75</f>
        <v>0</v>
      </c>
      <c r="O396" s="1311">
        <f>ORG!CH75</f>
        <v>0</v>
      </c>
      <c r="P396" s="1311">
        <f>ORG!CI75</f>
        <v>0</v>
      </c>
      <c r="Q396" s="1311">
        <f>ORG!CJ75</f>
        <v>0</v>
      </c>
      <c r="R396" s="1311">
        <f>ORG!CK75</f>
        <v>0</v>
      </c>
      <c r="S396" s="1311">
        <f>ORG!CM75</f>
        <v>0</v>
      </c>
      <c r="U396" s="1311">
        <f t="shared" ref="U396:U445" si="11">S396+T396</f>
        <v>0</v>
      </c>
    </row>
    <row r="397" spans="1:21">
      <c r="A397" s="1314" t="str">
        <f>ORG!$S$1</f>
        <v>Apr 21</v>
      </c>
      <c r="B397" s="1311" t="str">
        <f>ORG!$M$1</f>
        <v>Organisation</v>
      </c>
      <c r="C397" s="1311" t="str">
        <f>ORG!$BY$3</f>
        <v>Table B1 - Net Expenditure Profile Analysis</v>
      </c>
      <c r="D397" s="1311">
        <f>ORG!BX76</f>
        <v>53</v>
      </c>
      <c r="E397" s="1311" t="str">
        <f>ORG!$BY$66</f>
        <v>Drugs/Medicines Management - Expenditure Profiles</v>
      </c>
      <c r="F397" s="1311" t="str">
        <f>ORG!BY76</f>
        <v>Total Drugs Expenditure - Actual/Forecast</v>
      </c>
      <c r="G397" s="1311">
        <f>ORG!BZ76</f>
        <v>0</v>
      </c>
      <c r="H397" s="1311">
        <f>ORG!CA76</f>
        <v>0</v>
      </c>
      <c r="I397" s="1311">
        <f>ORG!CB76</f>
        <v>0</v>
      </c>
      <c r="J397" s="1311">
        <f>ORG!CC76</f>
        <v>0</v>
      </c>
      <c r="K397" s="1311">
        <f>ORG!CD76</f>
        <v>0</v>
      </c>
      <c r="L397" s="1311">
        <f>ORG!CE76</f>
        <v>0</v>
      </c>
      <c r="M397" s="1311">
        <f>ORG!CF76</f>
        <v>0</v>
      </c>
      <c r="N397" s="1311">
        <f>ORG!CG76</f>
        <v>0</v>
      </c>
      <c r="O397" s="1311">
        <f>ORG!CH76</f>
        <v>0</v>
      </c>
      <c r="P397" s="1311">
        <f>ORG!CI76</f>
        <v>0</v>
      </c>
      <c r="Q397" s="1311">
        <f>ORG!CJ76</f>
        <v>0</v>
      </c>
      <c r="R397" s="1311">
        <f>ORG!CK76</f>
        <v>0</v>
      </c>
      <c r="S397" s="1311">
        <f>ORG!CM76</f>
        <v>0</v>
      </c>
      <c r="U397" s="1311">
        <f t="shared" si="11"/>
        <v>0</v>
      </c>
    </row>
    <row r="398" spans="1:21">
      <c r="A398" s="1314" t="str">
        <f>ORG!$S$1</f>
        <v>Apr 21</v>
      </c>
      <c r="B398" s="1311" t="str">
        <f>ORG!$M$1</f>
        <v>Organisation</v>
      </c>
      <c r="C398" s="1311" t="str">
        <f>ORG!$BY$3</f>
        <v>Table B1 - Net Expenditure Profile Analysis</v>
      </c>
      <c r="D398" s="1311">
        <f>ORG!BX77</f>
        <v>54</v>
      </c>
      <c r="E398" s="1311" t="str">
        <f>ORG!$BY$66</f>
        <v>Drugs/Medicines Management - Expenditure Profiles</v>
      </c>
      <c r="F398" s="1311" t="str">
        <f>ORG!BY77</f>
        <v>Drugs Expenditure Movement</v>
      </c>
      <c r="G398" s="1311">
        <f>ORG!BZ77</f>
        <v>0</v>
      </c>
      <c r="H398" s="1311">
        <f>ORG!CA77</f>
        <v>0</v>
      </c>
      <c r="I398" s="1311">
        <f>ORG!CB77</f>
        <v>0</v>
      </c>
      <c r="J398" s="1311">
        <f>ORG!CC77</f>
        <v>0</v>
      </c>
      <c r="K398" s="1311">
        <f>ORG!CD77</f>
        <v>0</v>
      </c>
      <c r="L398" s="1311">
        <f>ORG!CE77</f>
        <v>0</v>
      </c>
      <c r="M398" s="1311">
        <f>ORG!CF77</f>
        <v>0</v>
      </c>
      <c r="N398" s="1311">
        <f>ORG!CG77</f>
        <v>0</v>
      </c>
      <c r="O398" s="1311">
        <f>ORG!CH77</f>
        <v>0</v>
      </c>
      <c r="P398" s="1311">
        <f>ORG!CI77</f>
        <v>0</v>
      </c>
      <c r="Q398" s="1311">
        <f>ORG!CJ77</f>
        <v>0</v>
      </c>
      <c r="R398" s="1311">
        <f>ORG!CK77</f>
        <v>0</v>
      </c>
      <c r="S398" s="1311">
        <f>ORG!CM77</f>
        <v>0</v>
      </c>
      <c r="U398" s="1311">
        <f t="shared" si="11"/>
        <v>0</v>
      </c>
    </row>
    <row r="399" spans="1:21">
      <c r="A399" s="1314" t="str">
        <f>ORG!$S$1</f>
        <v>Apr 21</v>
      </c>
      <c r="B399" s="1311" t="str">
        <f>ORG!$M$1</f>
        <v>Organisation</v>
      </c>
      <c r="C399" s="1311" t="str">
        <f>ORG!$BY$3</f>
        <v>Table B1 - Net Expenditure Profile Analysis</v>
      </c>
      <c r="D399" s="1311">
        <f>ORG!BX78</f>
        <v>55</v>
      </c>
      <c r="E399" s="1311" t="str">
        <f>ORG!$BY$66</f>
        <v>Drugs/Medicines Management - Expenditure Profiles</v>
      </c>
      <c r="F399" s="1311" t="str">
        <f>ORG!BY78</f>
        <v>Total Medicines Management Savings - Current Plan</v>
      </c>
      <c r="G399" s="1311">
        <f>ORG!BZ78</f>
        <v>0</v>
      </c>
      <c r="H399" s="1311">
        <f>ORG!CA78</f>
        <v>0</v>
      </c>
      <c r="I399" s="1311">
        <f>ORG!CB78</f>
        <v>0</v>
      </c>
      <c r="J399" s="1311">
        <f>ORG!CC78</f>
        <v>0</v>
      </c>
      <c r="K399" s="1311">
        <f>ORG!CD78</f>
        <v>0</v>
      </c>
      <c r="L399" s="1311">
        <f>ORG!CE78</f>
        <v>0</v>
      </c>
      <c r="M399" s="1311">
        <f>ORG!CF78</f>
        <v>0</v>
      </c>
      <c r="N399" s="1311">
        <f>ORG!CG78</f>
        <v>0</v>
      </c>
      <c r="O399" s="1311">
        <f>ORG!CH78</f>
        <v>0</v>
      </c>
      <c r="P399" s="1311">
        <f>ORG!CI78</f>
        <v>0</v>
      </c>
      <c r="Q399" s="1311">
        <f>ORG!CJ78</f>
        <v>0</v>
      </c>
      <c r="R399" s="1311">
        <f>ORG!CK78</f>
        <v>0</v>
      </c>
      <c r="S399" s="1311">
        <f>ORG!CM78</f>
        <v>0</v>
      </c>
      <c r="U399" s="1311">
        <f t="shared" si="11"/>
        <v>0</v>
      </c>
    </row>
    <row r="400" spans="1:21">
      <c r="A400" s="1314" t="str">
        <f>ORG!$S$1</f>
        <v>Apr 21</v>
      </c>
      <c r="B400" s="1311" t="str">
        <f>ORG!$M$1</f>
        <v>Organisation</v>
      </c>
      <c r="C400" s="1311" t="str">
        <f>ORG!$BY$3</f>
        <v>Table B1 - Net Expenditure Profile Analysis</v>
      </c>
      <c r="D400" s="1311">
        <f>ORG!BX79</f>
        <v>56</v>
      </c>
      <c r="E400" s="1311" t="str">
        <f>ORG!$BY$66</f>
        <v>Drugs/Medicines Management - Expenditure Profiles</v>
      </c>
      <c r="F400" s="1311" t="str">
        <f>ORG!BY79</f>
        <v>Medicines Management Savings - Actual/Forecast</v>
      </c>
      <c r="G400" s="1311">
        <f>ORG!BZ79</f>
        <v>0</v>
      </c>
      <c r="H400" s="1311">
        <f>ORG!CA79</f>
        <v>0</v>
      </c>
      <c r="I400" s="1311">
        <f>ORG!CB79</f>
        <v>0</v>
      </c>
      <c r="J400" s="1311">
        <f>ORG!CC79</f>
        <v>0</v>
      </c>
      <c r="K400" s="1311">
        <f>ORG!CD79</f>
        <v>0</v>
      </c>
      <c r="L400" s="1311">
        <f>ORG!CE79</f>
        <v>0</v>
      </c>
      <c r="M400" s="1311">
        <f>ORG!CF79</f>
        <v>0</v>
      </c>
      <c r="N400" s="1311">
        <f>ORG!CG79</f>
        <v>0</v>
      </c>
      <c r="O400" s="1311">
        <f>ORG!CH79</f>
        <v>0</v>
      </c>
      <c r="P400" s="1311">
        <f>ORG!CI79</f>
        <v>0</v>
      </c>
      <c r="Q400" s="1311">
        <f>ORG!CJ79</f>
        <v>0</v>
      </c>
      <c r="R400" s="1311">
        <f>ORG!CK79</f>
        <v>0</v>
      </c>
      <c r="S400" s="1311">
        <f>ORG!CM79</f>
        <v>0</v>
      </c>
      <c r="U400" s="1311">
        <f t="shared" si="11"/>
        <v>0</v>
      </c>
    </row>
    <row r="401" spans="1:21">
      <c r="A401" s="1314" t="str">
        <f>ORG!$S$1</f>
        <v>Apr 21</v>
      </c>
      <c r="B401" s="1311" t="str">
        <f>ORG!$M$1</f>
        <v>Organisation</v>
      </c>
      <c r="C401" s="1311" t="str">
        <f>ORG!$BY$3</f>
        <v>Table B1 - Net Expenditure Profile Analysis</v>
      </c>
      <c r="D401" s="1311">
        <f>ORG!BX80</f>
        <v>57</v>
      </c>
      <c r="E401" s="1311" t="str">
        <f>ORG!$BY$66</f>
        <v>Drugs/Medicines Management - Expenditure Profiles</v>
      </c>
      <c r="F401" s="1311" t="str">
        <f>ORG!BY80</f>
        <v>Non Delivery of Finalised (M1) Medicines Management Savings due to Covid-19 - Actual/Forecast (Negative Values)</v>
      </c>
      <c r="G401" s="1311">
        <f>ORG!BZ80</f>
        <v>0</v>
      </c>
      <c r="H401" s="1311">
        <f>ORG!CA80</f>
        <v>0</v>
      </c>
      <c r="I401" s="1311">
        <f>ORG!CB80</f>
        <v>0</v>
      </c>
      <c r="J401" s="1311">
        <f>ORG!CC80</f>
        <v>0</v>
      </c>
      <c r="K401" s="1311">
        <f>ORG!CD80</f>
        <v>0</v>
      </c>
      <c r="L401" s="1311">
        <f>ORG!CE80</f>
        <v>0</v>
      </c>
      <c r="M401" s="1311">
        <f>ORG!CF80</f>
        <v>0</v>
      </c>
      <c r="N401" s="1311">
        <f>ORG!CG80</f>
        <v>0</v>
      </c>
      <c r="O401" s="1311">
        <f>ORG!CH80</f>
        <v>0</v>
      </c>
      <c r="P401" s="1311">
        <f>ORG!CI80</f>
        <v>0</v>
      </c>
      <c r="Q401" s="1311">
        <f>ORG!CJ80</f>
        <v>0</v>
      </c>
      <c r="R401" s="1311">
        <f>ORG!CK80</f>
        <v>0</v>
      </c>
      <c r="S401" s="1311">
        <f>ORG!CM80</f>
        <v>0</v>
      </c>
      <c r="U401" s="1311">
        <f t="shared" si="11"/>
        <v>0</v>
      </c>
    </row>
    <row r="402" spans="1:21">
      <c r="A402" s="1314" t="str">
        <f>ORG!$S$1</f>
        <v>Apr 21</v>
      </c>
      <c r="B402" s="1311" t="str">
        <f>ORG!$M$1</f>
        <v>Organisation</v>
      </c>
      <c r="C402" s="1311" t="str">
        <f>ORG!$BY$3</f>
        <v>Table B1 - Net Expenditure Profile Analysis</v>
      </c>
      <c r="D402" s="1311">
        <f>ORG!BX81</f>
        <v>58</v>
      </c>
      <c r="E402" s="1311" t="str">
        <f>ORG!$BY$66</f>
        <v>Drugs/Medicines Management - Expenditure Profiles</v>
      </c>
      <c r="F402" s="1311" t="str">
        <f>ORG!BY81</f>
        <v>Medicines Management Savings Movement Not due to Covid-19</v>
      </c>
      <c r="G402" s="1311">
        <f>ORG!BZ81</f>
        <v>0</v>
      </c>
      <c r="H402" s="1311">
        <f>ORG!CA81</f>
        <v>0</v>
      </c>
      <c r="I402" s="1311">
        <f>ORG!CB81</f>
        <v>0</v>
      </c>
      <c r="J402" s="1311">
        <f>ORG!CC81</f>
        <v>0</v>
      </c>
      <c r="K402" s="1311">
        <f>ORG!CD81</f>
        <v>0</v>
      </c>
      <c r="L402" s="1311">
        <f>ORG!CE81</f>
        <v>0</v>
      </c>
      <c r="M402" s="1311">
        <f>ORG!CF81</f>
        <v>0</v>
      </c>
      <c r="N402" s="1311">
        <f>ORG!CG81</f>
        <v>0</v>
      </c>
      <c r="O402" s="1311">
        <f>ORG!CH81</f>
        <v>0</v>
      </c>
      <c r="P402" s="1311">
        <f>ORG!CI81</f>
        <v>0</v>
      </c>
      <c r="Q402" s="1311">
        <f>ORG!CJ81</f>
        <v>0</v>
      </c>
      <c r="R402" s="1311">
        <f>ORG!CK81</f>
        <v>0</v>
      </c>
      <c r="S402" s="1311">
        <f>ORG!CM81</f>
        <v>0</v>
      </c>
      <c r="U402" s="1311">
        <f t="shared" si="11"/>
        <v>0</v>
      </c>
    </row>
    <row r="403" spans="1:21">
      <c r="A403" s="1314" t="str">
        <f>ORG!$S$1</f>
        <v>Apr 21</v>
      </c>
      <c r="B403" s="1311" t="str">
        <f>ORG!$M$1</f>
        <v>Organisation</v>
      </c>
      <c r="C403" s="1311" t="str">
        <f>ORG!$BY$3</f>
        <v>Table B1 - Net Expenditure Profile Analysis</v>
      </c>
      <c r="D403" s="1311">
        <f>ORG!BX82</f>
        <v>59</v>
      </c>
      <c r="E403" s="1311" t="str">
        <f>ORG!$BY$66</f>
        <v>Drugs/Medicines Management - Expenditure Profiles</v>
      </c>
      <c r="F403" s="1311" t="str">
        <f>ORG!BY82</f>
        <v>Drugs Accountancy Gains - Actual/Forecast</v>
      </c>
      <c r="G403" s="1311">
        <f>ORG!BZ82</f>
        <v>0</v>
      </c>
      <c r="H403" s="1311">
        <f>ORG!CA82</f>
        <v>0</v>
      </c>
      <c r="I403" s="1311">
        <f>ORG!CB82</f>
        <v>0</v>
      </c>
      <c r="J403" s="1311">
        <f>ORG!CC82</f>
        <v>0</v>
      </c>
      <c r="K403" s="1311">
        <f>ORG!CD82</f>
        <v>0</v>
      </c>
      <c r="L403" s="1311">
        <f>ORG!CE82</f>
        <v>0</v>
      </c>
      <c r="M403" s="1311">
        <f>ORG!CF82</f>
        <v>0</v>
      </c>
      <c r="N403" s="1311">
        <f>ORG!CG82</f>
        <v>0</v>
      </c>
      <c r="O403" s="1311">
        <f>ORG!CH82</f>
        <v>0</v>
      </c>
      <c r="P403" s="1311">
        <f>ORG!CI82</f>
        <v>0</v>
      </c>
      <c r="Q403" s="1311">
        <f>ORG!CJ82</f>
        <v>0</v>
      </c>
      <c r="R403" s="1311">
        <f>ORG!CK82</f>
        <v>0</v>
      </c>
      <c r="S403" s="1311">
        <f>ORG!CM82</f>
        <v>0</v>
      </c>
      <c r="U403" s="1311">
        <f t="shared" si="11"/>
        <v>0</v>
      </c>
    </row>
    <row r="404" spans="1:21">
      <c r="A404" s="1314" t="str">
        <f>ORG!$S$1</f>
        <v>Apr 21</v>
      </c>
      <c r="B404" s="1311" t="str">
        <f>ORG!$M$1</f>
        <v>Organisation</v>
      </c>
      <c r="C404" s="1311" t="str">
        <f>ORG!$BY$3</f>
        <v>Table B1 - Net Expenditure Profile Analysis</v>
      </c>
      <c r="D404" s="1311">
        <f>ORG!BX83</f>
        <v>60</v>
      </c>
      <c r="E404" s="1311" t="str">
        <f>ORG!$BY$66</f>
        <v>Drugs/Medicines Management - Expenditure Profiles</v>
      </c>
      <c r="F404" s="1311" t="str">
        <f>ORG!BY83</f>
        <v>In Year Operational Drugs Expenditure Cost Reduction Due To C19 (Positive Values)</v>
      </c>
      <c r="G404" s="1311">
        <f>ORG!BZ83</f>
        <v>0</v>
      </c>
      <c r="H404" s="1311">
        <f>ORG!CA83</f>
        <v>0</v>
      </c>
      <c r="I404" s="1311">
        <f>ORG!CB83</f>
        <v>0</v>
      </c>
      <c r="J404" s="1311">
        <f>ORG!CC83</f>
        <v>0</v>
      </c>
      <c r="K404" s="1311">
        <f>ORG!CD83</f>
        <v>0</v>
      </c>
      <c r="L404" s="1311">
        <f>ORG!CE83</f>
        <v>0</v>
      </c>
      <c r="M404" s="1311">
        <f>ORG!CF83</f>
        <v>0</v>
      </c>
      <c r="N404" s="1311">
        <f>ORG!CG83</f>
        <v>0</v>
      </c>
      <c r="O404" s="1311">
        <f>ORG!CH83</f>
        <v>0</v>
      </c>
      <c r="P404" s="1311">
        <f>ORG!CI83</f>
        <v>0</v>
      </c>
      <c r="Q404" s="1311">
        <f>ORG!CJ83</f>
        <v>0</v>
      </c>
      <c r="R404" s="1311">
        <f>ORG!CK83</f>
        <v>0</v>
      </c>
      <c r="S404" s="1311">
        <f>ORG!CM83</f>
        <v>0</v>
      </c>
      <c r="U404" s="1311">
        <f t="shared" si="11"/>
        <v>0</v>
      </c>
    </row>
    <row r="405" spans="1:21">
      <c r="A405" s="1314" t="str">
        <f>ORG!$S$1</f>
        <v>Apr 21</v>
      </c>
      <c r="B405" s="1311" t="str">
        <f>ORG!$M$1</f>
        <v>Organisation</v>
      </c>
      <c r="C405" s="1311" t="str">
        <f>ORG!$BY$3</f>
        <v>Table B1 - Net Expenditure Profile Analysis</v>
      </c>
      <c r="D405" s="1311">
        <f>ORG!BX84</f>
        <v>61</v>
      </c>
      <c r="E405" s="1311" t="str">
        <f>ORG!$BY$66</f>
        <v>Drugs/Medicines Management - Expenditure Profiles</v>
      </c>
      <c r="F405" s="1311" t="str">
        <f>ORG!BY84</f>
        <v>In Year Slippage on Current Planned Drugs Investments/Repurposing of Developmental Initiatives due to C19 (Positive Values)</v>
      </c>
      <c r="G405" s="1311">
        <f>ORG!BZ84</f>
        <v>0</v>
      </c>
      <c r="H405" s="1311">
        <f>ORG!CA84</f>
        <v>0</v>
      </c>
      <c r="I405" s="1311">
        <f>ORG!CB84</f>
        <v>0</v>
      </c>
      <c r="J405" s="1311">
        <f>ORG!CC84</f>
        <v>0</v>
      </c>
      <c r="K405" s="1311">
        <f>ORG!CD84</f>
        <v>0</v>
      </c>
      <c r="L405" s="1311">
        <f>ORG!CE84</f>
        <v>0</v>
      </c>
      <c r="M405" s="1311">
        <f>ORG!CF84</f>
        <v>0</v>
      </c>
      <c r="N405" s="1311">
        <f>ORG!CG84</f>
        <v>0</v>
      </c>
      <c r="O405" s="1311">
        <f>ORG!CH84</f>
        <v>0</v>
      </c>
      <c r="P405" s="1311">
        <f>ORG!CI84</f>
        <v>0</v>
      </c>
      <c r="Q405" s="1311">
        <f>ORG!CJ84</f>
        <v>0</v>
      </c>
      <c r="R405" s="1311">
        <f>ORG!CK84</f>
        <v>0</v>
      </c>
      <c r="S405" s="1311">
        <f>ORG!CM84</f>
        <v>0</v>
      </c>
      <c r="U405" s="1311">
        <f t="shared" si="11"/>
        <v>0</v>
      </c>
    </row>
    <row r="406" spans="1:21">
      <c r="A406" s="1314" t="str">
        <f>ORG!$S$1</f>
        <v>Apr 21</v>
      </c>
      <c r="B406" s="1311" t="str">
        <f>ORG!$M$1</f>
        <v>Organisation</v>
      </c>
      <c r="C406" s="1311" t="str">
        <f>ORG!$BY$3</f>
        <v>Table B1 - Net Expenditure Profile Analysis</v>
      </c>
      <c r="D406" s="1311">
        <f>ORG!BX86</f>
        <v>62</v>
      </c>
      <c r="E406" s="1311" t="str">
        <f>ORG!$BY$66</f>
        <v>Drugs/Medicines Management - Expenditure Profiles</v>
      </c>
      <c r="F406" s="1311" t="str">
        <f>ORG!BY86</f>
        <v>Net Drugs Expenditure - Current Plan</v>
      </c>
      <c r="G406" s="1311">
        <f>ORG!BZ86</f>
        <v>0</v>
      </c>
      <c r="H406" s="1311">
        <f>ORG!CA86</f>
        <v>0</v>
      </c>
      <c r="I406" s="1311">
        <f>ORG!CB86</f>
        <v>0</v>
      </c>
      <c r="J406" s="1311">
        <f>ORG!CC86</f>
        <v>0</v>
      </c>
      <c r="K406" s="1311">
        <f>ORG!CD86</f>
        <v>0</v>
      </c>
      <c r="L406" s="1311">
        <f>ORG!CE86</f>
        <v>0</v>
      </c>
      <c r="M406" s="1311">
        <f>ORG!CF86</f>
        <v>0</v>
      </c>
      <c r="N406" s="1311">
        <f>ORG!CG86</f>
        <v>0</v>
      </c>
      <c r="O406" s="1311">
        <f>ORG!CH86</f>
        <v>0</v>
      </c>
      <c r="P406" s="1311">
        <f>ORG!CI86</f>
        <v>0</v>
      </c>
      <c r="Q406" s="1311">
        <f>ORG!CJ86</f>
        <v>0</v>
      </c>
      <c r="R406" s="1311">
        <f>ORG!CK86</f>
        <v>0</v>
      </c>
      <c r="S406" s="1311">
        <f>ORG!CM86</f>
        <v>0</v>
      </c>
      <c r="U406" s="1311">
        <f t="shared" si="11"/>
        <v>0</v>
      </c>
    </row>
    <row r="407" spans="1:21">
      <c r="A407" s="1314" t="str">
        <f>ORG!$S$1</f>
        <v>Apr 21</v>
      </c>
      <c r="B407" s="1311" t="str">
        <f>ORG!$M$1</f>
        <v>Organisation</v>
      </c>
      <c r="C407" s="1311" t="str">
        <f>ORG!$BY$3</f>
        <v>Table B1 - Net Expenditure Profile Analysis</v>
      </c>
      <c r="D407" s="1311">
        <f>ORG!BX87</f>
        <v>63</v>
      </c>
      <c r="E407" s="1311" t="str">
        <f>ORG!$BY$66</f>
        <v>Drugs/Medicines Management - Expenditure Profiles</v>
      </c>
      <c r="F407" s="1311" t="str">
        <f>ORG!BY87</f>
        <v>Net Drugs Expenditure - Actual/Forecast (as per Table B)</v>
      </c>
      <c r="G407" s="1311">
        <f>ORG!BZ87</f>
        <v>0</v>
      </c>
      <c r="H407" s="1311">
        <f>ORG!CA87</f>
        <v>0</v>
      </c>
      <c r="I407" s="1311">
        <f>ORG!CB87</f>
        <v>0</v>
      </c>
      <c r="J407" s="1311">
        <f>ORG!CC87</f>
        <v>0</v>
      </c>
      <c r="K407" s="1311">
        <f>ORG!CD87</f>
        <v>0</v>
      </c>
      <c r="L407" s="1311">
        <f>ORG!CE87</f>
        <v>0</v>
      </c>
      <c r="M407" s="1311">
        <f>ORG!CF87</f>
        <v>0</v>
      </c>
      <c r="N407" s="1311">
        <f>ORG!CG87</f>
        <v>0</v>
      </c>
      <c r="O407" s="1311">
        <f>ORG!CH87</f>
        <v>0</v>
      </c>
      <c r="P407" s="1311">
        <f>ORG!CI87</f>
        <v>0</v>
      </c>
      <c r="Q407" s="1311">
        <f>ORG!CJ87</f>
        <v>0</v>
      </c>
      <c r="R407" s="1311">
        <f>ORG!CK87</f>
        <v>0</v>
      </c>
      <c r="S407" s="1311">
        <f>ORG!CM87</f>
        <v>0</v>
      </c>
      <c r="U407" s="1311">
        <f t="shared" si="11"/>
        <v>0</v>
      </c>
    </row>
    <row r="408" spans="1:21">
      <c r="A408" s="1314" t="str">
        <f>ORG!$S$1</f>
        <v>Apr 21</v>
      </c>
      <c r="B408" s="1311" t="str">
        <f>ORG!$M$1</f>
        <v>Organisation</v>
      </c>
      <c r="C408" s="1311" t="str">
        <f>ORG!$BY$3</f>
        <v>Table B1 - Net Expenditure Profile Analysis</v>
      </c>
      <c r="D408" s="1311">
        <f>ORG!BX88</f>
        <v>64</v>
      </c>
      <c r="E408" s="1311" t="str">
        <f>ORG!$BY$66</f>
        <v>Drugs/Medicines Management - Expenditure Profiles</v>
      </c>
      <c r="F408" s="1311" t="str">
        <f>ORG!BY88</f>
        <v>Net Drugs Expenditure - Movement</v>
      </c>
      <c r="G408" s="1311">
        <f>ORG!BZ88</f>
        <v>0</v>
      </c>
      <c r="H408" s="1311">
        <f>ORG!CA88</f>
        <v>0</v>
      </c>
      <c r="I408" s="1311">
        <f>ORG!CB88</f>
        <v>0</v>
      </c>
      <c r="J408" s="1311">
        <f>ORG!CC88</f>
        <v>0</v>
      </c>
      <c r="K408" s="1311">
        <f>ORG!CD88</f>
        <v>0</v>
      </c>
      <c r="L408" s="1311">
        <f>ORG!CE88</f>
        <v>0</v>
      </c>
      <c r="M408" s="1311">
        <f>ORG!CF88</f>
        <v>0</v>
      </c>
      <c r="N408" s="1311">
        <f>ORG!CG88</f>
        <v>0</v>
      </c>
      <c r="O408" s="1311">
        <f>ORG!CH88</f>
        <v>0</v>
      </c>
      <c r="P408" s="1311">
        <f>ORG!CI88</f>
        <v>0</v>
      </c>
      <c r="Q408" s="1311">
        <f>ORG!CJ88</f>
        <v>0</v>
      </c>
      <c r="R408" s="1311">
        <f>ORG!CK88</f>
        <v>0</v>
      </c>
      <c r="S408" s="1311">
        <f>ORG!CM88</f>
        <v>0</v>
      </c>
      <c r="U408" s="1311">
        <f t="shared" si="11"/>
        <v>0</v>
      </c>
    </row>
    <row r="409" spans="1:21">
      <c r="A409" s="1314" t="str">
        <f>ORG!$S$1</f>
        <v>Apr 21</v>
      </c>
      <c r="B409" s="1311" t="str">
        <f>ORG!$M$1</f>
        <v>Organisation</v>
      </c>
      <c r="C409" s="1311" t="str">
        <f>ORG!$BY$3</f>
        <v>Table B1 - Net Expenditure Profile Analysis</v>
      </c>
      <c r="D409" s="1311">
        <f>ORG!BX89</f>
        <v>65</v>
      </c>
      <c r="E409" s="1311" t="str">
        <f>ORG!$BY$66</f>
        <v>Drugs/Medicines Management - Expenditure Profiles</v>
      </c>
      <c r="F409" s="1311" t="str">
        <f>ORG!BY89</f>
        <v>Net Drugs Expenditure - Movement due to Covid-19</v>
      </c>
      <c r="G409" s="1311">
        <f>ORG!BZ89</f>
        <v>0</v>
      </c>
      <c r="H409" s="1311">
        <f>ORG!CA89</f>
        <v>0</v>
      </c>
      <c r="I409" s="1311">
        <f>ORG!CB89</f>
        <v>0</v>
      </c>
      <c r="J409" s="1311">
        <f>ORG!CC89</f>
        <v>0</v>
      </c>
      <c r="K409" s="1311">
        <f>ORG!CD89</f>
        <v>0</v>
      </c>
      <c r="L409" s="1311">
        <f>ORG!CE89</f>
        <v>0</v>
      </c>
      <c r="M409" s="1311">
        <f>ORG!CF89</f>
        <v>0</v>
      </c>
      <c r="N409" s="1311">
        <f>ORG!CG89</f>
        <v>0</v>
      </c>
      <c r="O409" s="1311">
        <f>ORG!CH89</f>
        <v>0</v>
      </c>
      <c r="P409" s="1311">
        <f>ORG!CI89</f>
        <v>0</v>
      </c>
      <c r="Q409" s="1311">
        <f>ORG!CJ89</f>
        <v>0</v>
      </c>
      <c r="R409" s="1311">
        <f>ORG!CK89</f>
        <v>0</v>
      </c>
      <c r="S409" s="1311">
        <f>ORG!CM89</f>
        <v>0</v>
      </c>
      <c r="U409" s="1311">
        <f t="shared" si="11"/>
        <v>0</v>
      </c>
    </row>
    <row r="410" spans="1:21">
      <c r="A410" s="1314" t="str">
        <f>ORG!$S$1</f>
        <v>Apr 21</v>
      </c>
      <c r="B410" s="1311" t="str">
        <f>ORG!$M$1</f>
        <v>Organisation</v>
      </c>
      <c r="C410" s="1311" t="str">
        <f>ORG!$BY$3</f>
        <v>Table B1 - Net Expenditure Profile Analysis</v>
      </c>
      <c r="D410" s="1311">
        <f>ORG!BX90</f>
        <v>66</v>
      </c>
      <c r="E410" s="1311" t="str">
        <f>ORG!$BY$66</f>
        <v>Drugs/Medicines Management - Expenditure Profiles</v>
      </c>
      <c r="F410" s="1311" t="str">
        <f>ORG!BY90</f>
        <v>Net Drugs Expenditure - Movement Other</v>
      </c>
      <c r="G410" s="1311">
        <f>ORG!BZ90</f>
        <v>0</v>
      </c>
      <c r="H410" s="1311">
        <f>ORG!CA90</f>
        <v>0</v>
      </c>
      <c r="I410" s="1311">
        <f>ORG!CB90</f>
        <v>0</v>
      </c>
      <c r="J410" s="1311">
        <f>ORG!CC90</f>
        <v>0</v>
      </c>
      <c r="K410" s="1311">
        <f>ORG!CD90</f>
        <v>0</v>
      </c>
      <c r="L410" s="1311">
        <f>ORG!CE90</f>
        <v>0</v>
      </c>
      <c r="M410" s="1311">
        <f>ORG!CF90</f>
        <v>0</v>
      </c>
      <c r="N410" s="1311">
        <f>ORG!CG90</f>
        <v>0</v>
      </c>
      <c r="O410" s="1311">
        <f>ORG!CH90</f>
        <v>0</v>
      </c>
      <c r="P410" s="1311">
        <f>ORG!CI90</f>
        <v>0</v>
      </c>
      <c r="Q410" s="1311">
        <f>ORG!CJ90</f>
        <v>0</v>
      </c>
      <c r="R410" s="1311">
        <f>ORG!CK90</f>
        <v>0</v>
      </c>
      <c r="S410" s="1311">
        <f>ORG!CM90</f>
        <v>0</v>
      </c>
      <c r="U410" s="1311">
        <f t="shared" si="11"/>
        <v>0</v>
      </c>
    </row>
    <row r="411" spans="1:21">
      <c r="A411" s="1314" t="str">
        <f>ORG!$S$1</f>
        <v>Apr 21</v>
      </c>
      <c r="B411" s="1311" t="str">
        <f>ORG!$M$1</f>
        <v>Organisation</v>
      </c>
      <c r="C411" s="1311" t="str">
        <f>ORG!$BY$3</f>
        <v>Table B1 - Net Expenditure Profile Analysis</v>
      </c>
      <c r="D411" s="1311">
        <f>ORG!BX97</f>
        <v>67</v>
      </c>
      <c r="E411" s="1311" t="str">
        <f>ORG!$BY$95</f>
        <v>Primary Care Contractor - Expenditure Profiles</v>
      </c>
      <c r="F411" s="1311" t="str">
        <f>ORG!BY97</f>
        <v>Gross Primary Care Expenditure - Non Covid-19 - Current Plan</v>
      </c>
      <c r="G411" s="1311">
        <f>ORG!BZ97</f>
        <v>0</v>
      </c>
      <c r="H411" s="1311">
        <f>ORG!CA97</f>
        <v>0</v>
      </c>
      <c r="I411" s="1311">
        <f>ORG!CB97</f>
        <v>0</v>
      </c>
      <c r="J411" s="1311">
        <f>ORG!CC97</f>
        <v>0</v>
      </c>
      <c r="K411" s="1311">
        <f>ORG!CD97</f>
        <v>0</v>
      </c>
      <c r="L411" s="1311">
        <f>ORG!CE97</f>
        <v>0</v>
      </c>
      <c r="M411" s="1311">
        <f>ORG!CF97</f>
        <v>0</v>
      </c>
      <c r="N411" s="1311">
        <f>ORG!CG97</f>
        <v>0</v>
      </c>
      <c r="O411" s="1311">
        <f>ORG!CH97</f>
        <v>0</v>
      </c>
      <c r="P411" s="1311">
        <f>ORG!CI97</f>
        <v>0</v>
      </c>
      <c r="Q411" s="1311">
        <f>ORG!CJ97</f>
        <v>0</v>
      </c>
      <c r="R411" s="1311">
        <f>ORG!CK97</f>
        <v>0</v>
      </c>
      <c r="S411" s="1311">
        <f>ORG!CM97</f>
        <v>0</v>
      </c>
      <c r="U411" s="1311">
        <f t="shared" si="11"/>
        <v>0</v>
      </c>
    </row>
    <row r="412" spans="1:21">
      <c r="A412" s="1314" t="str">
        <f>ORG!$S$1</f>
        <v>Apr 21</v>
      </c>
      <c r="B412" s="1311" t="str">
        <f>ORG!$M$1</f>
        <v>Organisation</v>
      </c>
      <c r="C412" s="1311" t="str">
        <f>ORG!$BY$3</f>
        <v>Table B1 - Net Expenditure Profile Analysis</v>
      </c>
      <c r="D412" s="1311">
        <f>ORG!BX98</f>
        <v>68</v>
      </c>
      <c r="E412" s="1311" t="str">
        <f>ORG!$BY$95</f>
        <v>Primary Care Contractor - Expenditure Profiles</v>
      </c>
      <c r="F412" s="1311" t="str">
        <f>ORG!BY98</f>
        <v>Gross Primary Care Expenditure - Covid-19 - Current Plan</v>
      </c>
      <c r="G412" s="1311">
        <f>ORG!BZ98</f>
        <v>0</v>
      </c>
      <c r="H412" s="1311">
        <f>ORG!CA98</f>
        <v>0</v>
      </c>
      <c r="I412" s="1311">
        <f>ORG!CB98</f>
        <v>0</v>
      </c>
      <c r="J412" s="1311">
        <f>ORG!CC98</f>
        <v>0</v>
      </c>
      <c r="K412" s="1311">
        <f>ORG!CD98</f>
        <v>0</v>
      </c>
      <c r="L412" s="1311">
        <f>ORG!CE98</f>
        <v>0</v>
      </c>
      <c r="M412" s="1311">
        <f>ORG!CF98</f>
        <v>0</v>
      </c>
      <c r="N412" s="1311">
        <f>ORG!CG98</f>
        <v>0</v>
      </c>
      <c r="O412" s="1311">
        <f>ORG!CH98</f>
        <v>0</v>
      </c>
      <c r="P412" s="1311">
        <f>ORG!CI98</f>
        <v>0</v>
      </c>
      <c r="Q412" s="1311">
        <f>ORG!CJ98</f>
        <v>0</v>
      </c>
      <c r="R412" s="1311">
        <f>ORG!CK98</f>
        <v>0</v>
      </c>
      <c r="S412" s="1311">
        <f>ORG!CM98</f>
        <v>0</v>
      </c>
      <c r="U412" s="1311">
        <f t="shared" si="11"/>
        <v>0</v>
      </c>
    </row>
    <row r="413" spans="1:21">
      <c r="A413" s="1314" t="str">
        <f>ORG!$S$1</f>
        <v>Apr 21</v>
      </c>
      <c r="B413" s="1311" t="str">
        <f>ORG!$M$1</f>
        <v>Organisation</v>
      </c>
      <c r="C413" s="1311" t="str">
        <f>ORG!$BY$3</f>
        <v>Table B1 - Net Expenditure Profile Analysis</v>
      </c>
      <c r="D413" s="1311">
        <f>ORG!BX99</f>
        <v>69</v>
      </c>
      <c r="E413" s="1311" t="str">
        <f>ORG!$BY$95</f>
        <v>Primary Care Contractor - Expenditure Profiles</v>
      </c>
      <c r="F413" s="1311" t="str">
        <f>ORG!BY99</f>
        <v>Planning Assumptions still to be finalised at Month 1 Allocated to Primary Care - (ENTER AS NEGATIVE)</v>
      </c>
      <c r="G413" s="1311">
        <f>ORG!BZ99</f>
        <v>0</v>
      </c>
      <c r="H413" s="1311">
        <f>ORG!CA99</f>
        <v>0</v>
      </c>
      <c r="I413" s="1311">
        <f>ORG!CB99</f>
        <v>0</v>
      </c>
      <c r="J413" s="1311">
        <f>ORG!CC99</f>
        <v>0</v>
      </c>
      <c r="K413" s="1311">
        <f>ORG!CD99</f>
        <v>0</v>
      </c>
      <c r="L413" s="1311">
        <f>ORG!CE99</f>
        <v>0</v>
      </c>
      <c r="M413" s="1311">
        <f>ORG!CF99</f>
        <v>0</v>
      </c>
      <c r="N413" s="1311">
        <f>ORG!CG99</f>
        <v>0</v>
      </c>
      <c r="O413" s="1311">
        <f>ORG!CH99</f>
        <v>0</v>
      </c>
      <c r="P413" s="1311">
        <f>ORG!CI99</f>
        <v>0</v>
      </c>
      <c r="Q413" s="1311">
        <f>ORG!CJ99</f>
        <v>0</v>
      </c>
      <c r="R413" s="1311">
        <f>ORG!CK99</f>
        <v>0</v>
      </c>
      <c r="S413" s="1311">
        <f>ORG!CM99</f>
        <v>0</v>
      </c>
      <c r="U413" s="1311">
        <f t="shared" si="11"/>
        <v>0</v>
      </c>
    </row>
    <row r="414" spans="1:21">
      <c r="A414" s="1314" t="str">
        <f>ORG!$S$1</f>
        <v>Apr 21</v>
      </c>
      <c r="B414" s="1311" t="str">
        <f>ORG!$M$1</f>
        <v>Organisation</v>
      </c>
      <c r="C414" s="1311" t="str">
        <f>ORG!$BY$3</f>
        <v>Table B1 - Net Expenditure Profile Analysis</v>
      </c>
      <c r="D414" s="1311">
        <f>ORG!BX100</f>
        <v>70</v>
      </c>
      <c r="E414" s="1311" t="str">
        <f>ORG!$BY$95</f>
        <v>Primary Care Contractor - Expenditure Profiles</v>
      </c>
      <c r="F414" s="1311" t="str">
        <f>ORG!BY100</f>
        <v>Total Gross Primary Care Contractor Expenditure - Current Plan</v>
      </c>
      <c r="G414" s="1311">
        <f>ORG!BZ100</f>
        <v>0</v>
      </c>
      <c r="H414" s="1311">
        <f>ORG!CA100</f>
        <v>0</v>
      </c>
      <c r="I414" s="1311">
        <f>ORG!CB100</f>
        <v>0</v>
      </c>
      <c r="J414" s="1311">
        <f>ORG!CC100</f>
        <v>0</v>
      </c>
      <c r="K414" s="1311">
        <f>ORG!CD100</f>
        <v>0</v>
      </c>
      <c r="L414" s="1311">
        <f>ORG!CE100</f>
        <v>0</v>
      </c>
      <c r="M414" s="1311">
        <f>ORG!CF100</f>
        <v>0</v>
      </c>
      <c r="N414" s="1311">
        <f>ORG!CG100</f>
        <v>0</v>
      </c>
      <c r="O414" s="1311">
        <f>ORG!CH100</f>
        <v>0</v>
      </c>
      <c r="P414" s="1311">
        <f>ORG!CI100</f>
        <v>0</v>
      </c>
      <c r="Q414" s="1311">
        <f>ORG!CJ100</f>
        <v>0</v>
      </c>
      <c r="R414" s="1311">
        <f>ORG!CK100</f>
        <v>0</v>
      </c>
      <c r="S414" s="1311">
        <f>ORG!CM100</f>
        <v>0</v>
      </c>
      <c r="U414" s="1311">
        <f t="shared" si="11"/>
        <v>0</v>
      </c>
    </row>
    <row r="415" spans="1:21">
      <c r="A415" s="1314" t="str">
        <f>ORG!$S$1</f>
        <v>Apr 21</v>
      </c>
      <c r="B415" s="1311" t="str">
        <f>ORG!$M$1</f>
        <v>Organisation</v>
      </c>
      <c r="C415" s="1311" t="str">
        <f>ORG!$BY$3</f>
        <v>Table B1 - Net Expenditure Profile Analysis</v>
      </c>
      <c r="D415" s="1311">
        <f>ORG!BX101</f>
        <v>71</v>
      </c>
      <c r="E415" s="1311" t="str">
        <f>ORG!$BY$95</f>
        <v>Primary Care Contractor - Expenditure Profiles</v>
      </c>
      <c r="F415" s="1311" t="str">
        <f>ORG!BY101</f>
        <v>Primary Care Contractor Expenditure - Actual/Forecast Gross</v>
      </c>
      <c r="G415" s="1311">
        <f>ORG!BZ101</f>
        <v>0</v>
      </c>
      <c r="H415" s="1311">
        <f>ORG!CA101</f>
        <v>0</v>
      </c>
      <c r="I415" s="1311">
        <f>ORG!CB101</f>
        <v>0</v>
      </c>
      <c r="J415" s="1311">
        <f>ORG!CC101</f>
        <v>0</v>
      </c>
      <c r="K415" s="1311">
        <f>ORG!CD101</f>
        <v>0</v>
      </c>
      <c r="L415" s="1311">
        <f>ORG!CE101</f>
        <v>0</v>
      </c>
      <c r="M415" s="1311">
        <f>ORG!CF101</f>
        <v>0</v>
      </c>
      <c r="N415" s="1311">
        <f>ORG!CG101</f>
        <v>0</v>
      </c>
      <c r="O415" s="1311">
        <f>ORG!CH101</f>
        <v>0</v>
      </c>
      <c r="P415" s="1311">
        <f>ORG!CI101</f>
        <v>0</v>
      </c>
      <c r="Q415" s="1311">
        <f>ORG!CJ101</f>
        <v>0</v>
      </c>
      <c r="R415" s="1311">
        <f>ORG!CK101</f>
        <v>0</v>
      </c>
      <c r="S415" s="1311">
        <f>ORG!CM101</f>
        <v>0</v>
      </c>
      <c r="U415" s="1311">
        <f t="shared" si="11"/>
        <v>0</v>
      </c>
    </row>
    <row r="416" spans="1:21">
      <c r="A416" s="1314" t="str">
        <f>ORG!$S$1</f>
        <v>Apr 21</v>
      </c>
      <c r="B416" s="1311" t="str">
        <f>ORG!$M$1</f>
        <v>Organisation</v>
      </c>
      <c r="C416" s="1311" t="str">
        <f>ORG!$BY$3</f>
        <v>Table B1 - Net Expenditure Profile Analysis</v>
      </c>
      <c r="D416" s="1311">
        <f>ORG!BX102</f>
        <v>72</v>
      </c>
      <c r="E416" s="1311" t="str">
        <f>ORG!$BY$95</f>
        <v>Primary Care Contractor - Expenditure Profiles</v>
      </c>
      <c r="F416" s="1311" t="str">
        <f>ORG!BY102</f>
        <v>Primary Care - Agency/Locum Paid at a Premium - Actual/Forecast Gross</v>
      </c>
      <c r="G416" s="1311">
        <f>ORG!BZ102</f>
        <v>0</v>
      </c>
      <c r="H416" s="1311">
        <f>ORG!CA102</f>
        <v>0</v>
      </c>
      <c r="I416" s="1311">
        <f>ORG!CB102</f>
        <v>0</v>
      </c>
      <c r="J416" s="1311">
        <f>ORG!CC102</f>
        <v>0</v>
      </c>
      <c r="K416" s="1311">
        <f>ORG!CD102</f>
        <v>0</v>
      </c>
      <c r="L416" s="1311">
        <f>ORG!CE102</f>
        <v>0</v>
      </c>
      <c r="M416" s="1311">
        <f>ORG!CF102</f>
        <v>0</v>
      </c>
      <c r="N416" s="1311">
        <f>ORG!CG102</f>
        <v>0</v>
      </c>
      <c r="O416" s="1311">
        <f>ORG!CH102</f>
        <v>0</v>
      </c>
      <c r="P416" s="1311">
        <f>ORG!CI102</f>
        <v>0</v>
      </c>
      <c r="Q416" s="1311">
        <f>ORG!CJ102</f>
        <v>0</v>
      </c>
      <c r="R416" s="1311">
        <f>ORG!CK102</f>
        <v>0</v>
      </c>
      <c r="S416" s="1311">
        <f>ORG!CM102</f>
        <v>0</v>
      </c>
      <c r="U416" s="1311">
        <f t="shared" si="11"/>
        <v>0</v>
      </c>
    </row>
    <row r="417" spans="1:21">
      <c r="A417" s="1314" t="str">
        <f>ORG!$S$1</f>
        <v>Apr 21</v>
      </c>
      <c r="B417" s="1311" t="str">
        <f>ORG!$M$1</f>
        <v>Organisation</v>
      </c>
      <c r="C417" s="1311" t="str">
        <f>ORG!$BY$3</f>
        <v>Table B1 - Net Expenditure Profile Analysis</v>
      </c>
      <c r="D417" s="1311">
        <f>ORG!BX103</f>
        <v>73</v>
      </c>
      <c r="E417" s="1311" t="str">
        <f>ORG!$BY$95</f>
        <v>Primary Care Contractor - Expenditure Profiles</v>
      </c>
      <c r="F417" s="1311" t="str">
        <f>ORG!BY103</f>
        <v xml:space="preserve">Additional Primary Care Costs due to Covid-19 - Actual/Forecast </v>
      </c>
      <c r="G417" s="1311">
        <f>ORG!BZ103</f>
        <v>0</v>
      </c>
      <c r="H417" s="1311">
        <f>ORG!CA103</f>
        <v>0</v>
      </c>
      <c r="I417" s="1311">
        <f>ORG!CB103</f>
        <v>0</v>
      </c>
      <c r="J417" s="1311">
        <f>ORG!CC103</f>
        <v>0</v>
      </c>
      <c r="K417" s="1311">
        <f>ORG!CD103</f>
        <v>0</v>
      </c>
      <c r="L417" s="1311">
        <f>ORG!CE103</f>
        <v>0</v>
      </c>
      <c r="M417" s="1311">
        <f>ORG!CF103</f>
        <v>0</v>
      </c>
      <c r="N417" s="1311">
        <f>ORG!CG103</f>
        <v>0</v>
      </c>
      <c r="O417" s="1311">
        <f>ORG!CH103</f>
        <v>0</v>
      </c>
      <c r="P417" s="1311">
        <f>ORG!CI103</f>
        <v>0</v>
      </c>
      <c r="Q417" s="1311">
        <f>ORG!CJ103</f>
        <v>0</v>
      </c>
      <c r="R417" s="1311">
        <f>ORG!CK103</f>
        <v>0</v>
      </c>
      <c r="S417" s="1311">
        <f>ORG!CM103</f>
        <v>0</v>
      </c>
      <c r="U417" s="1311">
        <f t="shared" si="11"/>
        <v>0</v>
      </c>
    </row>
    <row r="418" spans="1:21">
      <c r="A418" s="1314" t="str">
        <f>ORG!$S$1</f>
        <v>Apr 21</v>
      </c>
      <c r="B418" s="1311" t="str">
        <f>ORG!$M$1</f>
        <v>Organisation</v>
      </c>
      <c r="C418" s="1311" t="str">
        <f>ORG!$BY$3</f>
        <v>Table B1 - Net Expenditure Profile Analysis</v>
      </c>
      <c r="D418" s="1311">
        <f>ORG!BX104</f>
        <v>74</v>
      </c>
      <c r="E418" s="1311" t="str">
        <f>ORG!$BY$95</f>
        <v>Primary Care Contractor - Expenditure Profiles</v>
      </c>
      <c r="F418" s="1311" t="str">
        <f>ORG!BY104</f>
        <v>Committed Reserves - Primary Care - Forecast</v>
      </c>
      <c r="G418" s="1311">
        <f>ORG!BZ104</f>
        <v>0</v>
      </c>
      <c r="H418" s="1311">
        <f>ORG!CA104</f>
        <v>0</v>
      </c>
      <c r="I418" s="1311">
        <f>ORG!CB104</f>
        <v>0</v>
      </c>
      <c r="J418" s="1311">
        <f>ORG!CC104</f>
        <v>0</v>
      </c>
      <c r="K418" s="1311">
        <f>ORG!CD104</f>
        <v>0</v>
      </c>
      <c r="L418" s="1311">
        <f>ORG!CE104</f>
        <v>0</v>
      </c>
      <c r="M418" s="1311">
        <f>ORG!CF104</f>
        <v>0</v>
      </c>
      <c r="N418" s="1311">
        <f>ORG!CG104</f>
        <v>0</v>
      </c>
      <c r="O418" s="1311">
        <f>ORG!CH104</f>
        <v>0</v>
      </c>
      <c r="P418" s="1311">
        <f>ORG!CI104</f>
        <v>0</v>
      </c>
      <c r="Q418" s="1311">
        <f>ORG!CJ104</f>
        <v>0</v>
      </c>
      <c r="R418" s="1311">
        <f>ORG!CK104</f>
        <v>0</v>
      </c>
      <c r="S418" s="1311">
        <f>ORG!CM104</f>
        <v>0</v>
      </c>
      <c r="U418" s="1311">
        <f t="shared" si="11"/>
        <v>0</v>
      </c>
    </row>
    <row r="419" spans="1:21">
      <c r="A419" s="1314" t="str">
        <f>ORG!$S$1</f>
        <v>Apr 21</v>
      </c>
      <c r="B419" s="1311" t="str">
        <f>ORG!$M$1</f>
        <v>Organisation</v>
      </c>
      <c r="C419" s="1311" t="str">
        <f>ORG!$BY$3</f>
        <v>Table B1 - Net Expenditure Profile Analysis</v>
      </c>
      <c r="D419" s="1311">
        <f>ORG!BX105</f>
        <v>75</v>
      </c>
      <c r="E419" s="1311" t="str">
        <f>ORG!$BY$95</f>
        <v>Primary Care Contractor - Expenditure Profiles</v>
      </c>
      <c r="F419" s="1311" t="str">
        <f>ORG!BY105</f>
        <v>Total Gross Primary Care Contractor Expenditure - Actual/Forecast</v>
      </c>
      <c r="G419" s="1311">
        <f>ORG!BZ105</f>
        <v>0</v>
      </c>
      <c r="H419" s="1311">
        <f>ORG!CA105</f>
        <v>0</v>
      </c>
      <c r="I419" s="1311">
        <f>ORG!CB105</f>
        <v>0</v>
      </c>
      <c r="J419" s="1311">
        <f>ORG!CC105</f>
        <v>0</v>
      </c>
      <c r="K419" s="1311">
        <f>ORG!CD105</f>
        <v>0</v>
      </c>
      <c r="L419" s="1311">
        <f>ORG!CE105</f>
        <v>0</v>
      </c>
      <c r="M419" s="1311">
        <f>ORG!CF105</f>
        <v>0</v>
      </c>
      <c r="N419" s="1311">
        <f>ORG!CG105</f>
        <v>0</v>
      </c>
      <c r="O419" s="1311">
        <f>ORG!CH105</f>
        <v>0</v>
      </c>
      <c r="P419" s="1311">
        <f>ORG!CI105</f>
        <v>0</v>
      </c>
      <c r="Q419" s="1311">
        <f>ORG!CJ105</f>
        <v>0</v>
      </c>
      <c r="R419" s="1311">
        <f>ORG!CK105</f>
        <v>0</v>
      </c>
      <c r="S419" s="1311">
        <f>ORG!CM105</f>
        <v>0</v>
      </c>
      <c r="U419" s="1311">
        <f t="shared" si="11"/>
        <v>0</v>
      </c>
    </row>
    <row r="420" spans="1:21">
      <c r="A420" s="1314" t="str">
        <f>ORG!$S$1</f>
        <v>Apr 21</v>
      </c>
      <c r="B420" s="1311" t="str">
        <f>ORG!$M$1</f>
        <v>Organisation</v>
      </c>
      <c r="C420" s="1311" t="str">
        <f>ORG!$BY$3</f>
        <v>Table B1 - Net Expenditure Profile Analysis</v>
      </c>
      <c r="D420" s="1311">
        <f>ORG!BX106</f>
        <v>76</v>
      </c>
      <c r="E420" s="1311" t="str">
        <f>ORG!$BY$95</f>
        <v>Primary Care Contractor - Expenditure Profiles</v>
      </c>
      <c r="F420" s="1311" t="str">
        <f>ORG!BY106</f>
        <v>Gross Primary Care Expenditure Movement</v>
      </c>
      <c r="G420" s="1311">
        <f>ORG!BZ106</f>
        <v>0</v>
      </c>
      <c r="H420" s="1311">
        <f>ORG!CA106</f>
        <v>0</v>
      </c>
      <c r="I420" s="1311">
        <f>ORG!CB106</f>
        <v>0</v>
      </c>
      <c r="J420" s="1311">
        <f>ORG!CC106</f>
        <v>0</v>
      </c>
      <c r="K420" s="1311">
        <f>ORG!CD106</f>
        <v>0</v>
      </c>
      <c r="L420" s="1311">
        <f>ORG!CE106</f>
        <v>0</v>
      </c>
      <c r="M420" s="1311">
        <f>ORG!CF106</f>
        <v>0</v>
      </c>
      <c r="N420" s="1311">
        <f>ORG!CG106</f>
        <v>0</v>
      </c>
      <c r="O420" s="1311">
        <f>ORG!CH106</f>
        <v>0</v>
      </c>
      <c r="P420" s="1311">
        <f>ORG!CI106</f>
        <v>0</v>
      </c>
      <c r="Q420" s="1311">
        <f>ORG!CJ106</f>
        <v>0</v>
      </c>
      <c r="R420" s="1311">
        <f>ORG!CK106</f>
        <v>0</v>
      </c>
      <c r="S420" s="1311">
        <f>ORG!CM106</f>
        <v>0</v>
      </c>
      <c r="U420" s="1311">
        <f t="shared" si="11"/>
        <v>0</v>
      </c>
    </row>
    <row r="421" spans="1:21">
      <c r="A421" s="1314" t="str">
        <f>ORG!$S$1</f>
        <v>Apr 21</v>
      </c>
      <c r="B421" s="1311" t="str">
        <f>ORG!$M$1</f>
        <v>Organisation</v>
      </c>
      <c r="C421" s="1311" t="str">
        <f>ORG!$BY$3</f>
        <v>Table B1 - Net Expenditure Profile Analysis</v>
      </c>
      <c r="D421" s="1311">
        <f>ORG!BX107</f>
        <v>77</v>
      </c>
      <c r="E421" s="1311" t="str">
        <f>ORG!$BY$95</f>
        <v>Primary Care Contractor - Expenditure Profiles</v>
      </c>
      <c r="F421" s="1311" t="str">
        <f>ORG!BY107</f>
        <v>Total Primary Care Savings - Current Plan</v>
      </c>
      <c r="G421" s="1311">
        <f>ORG!BZ107</f>
        <v>0</v>
      </c>
      <c r="H421" s="1311">
        <f>ORG!CA107</f>
        <v>0</v>
      </c>
      <c r="I421" s="1311">
        <f>ORG!CB107</f>
        <v>0</v>
      </c>
      <c r="J421" s="1311">
        <f>ORG!CC107</f>
        <v>0</v>
      </c>
      <c r="K421" s="1311">
        <f>ORG!CD107</f>
        <v>0</v>
      </c>
      <c r="L421" s="1311">
        <f>ORG!CE107</f>
        <v>0</v>
      </c>
      <c r="M421" s="1311">
        <f>ORG!CF107</f>
        <v>0</v>
      </c>
      <c r="N421" s="1311">
        <f>ORG!CG107</f>
        <v>0</v>
      </c>
      <c r="O421" s="1311">
        <f>ORG!CH107</f>
        <v>0</v>
      </c>
      <c r="P421" s="1311">
        <f>ORG!CI107</f>
        <v>0</v>
      </c>
      <c r="Q421" s="1311">
        <f>ORG!CJ107</f>
        <v>0</v>
      </c>
      <c r="R421" s="1311">
        <f>ORG!CK107</f>
        <v>0</v>
      </c>
      <c r="S421" s="1311">
        <f>ORG!CM107</f>
        <v>0</v>
      </c>
      <c r="U421" s="1311">
        <f t="shared" si="11"/>
        <v>0</v>
      </c>
    </row>
    <row r="422" spans="1:21">
      <c r="A422" s="1314" t="str">
        <f>ORG!$S$1</f>
        <v>Apr 21</v>
      </c>
      <c r="B422" s="1311" t="str">
        <f>ORG!$M$1</f>
        <v>Organisation</v>
      </c>
      <c r="C422" s="1311" t="str">
        <f>ORG!$BY$3</f>
        <v>Table B1 - Net Expenditure Profile Analysis</v>
      </c>
      <c r="D422" s="1311">
        <f>ORG!BX108</f>
        <v>78</v>
      </c>
      <c r="E422" s="1311" t="str">
        <f>ORG!$BY$95</f>
        <v>Primary Care Contractor - Expenditure Profiles</v>
      </c>
      <c r="F422" s="1311" t="str">
        <f>ORG!BY108</f>
        <v>Primary Care Savings - Actual/Forecast</v>
      </c>
      <c r="G422" s="1311">
        <f>ORG!BZ108</f>
        <v>0</v>
      </c>
      <c r="H422" s="1311">
        <f>ORG!CA108</f>
        <v>0</v>
      </c>
      <c r="I422" s="1311">
        <f>ORG!CB108</f>
        <v>0</v>
      </c>
      <c r="J422" s="1311">
        <f>ORG!CC108</f>
        <v>0</v>
      </c>
      <c r="K422" s="1311">
        <f>ORG!CD108</f>
        <v>0</v>
      </c>
      <c r="L422" s="1311">
        <f>ORG!CE108</f>
        <v>0</v>
      </c>
      <c r="M422" s="1311">
        <f>ORG!CF108</f>
        <v>0</v>
      </c>
      <c r="N422" s="1311">
        <f>ORG!CG108</f>
        <v>0</v>
      </c>
      <c r="O422" s="1311">
        <f>ORG!CH108</f>
        <v>0</v>
      </c>
      <c r="P422" s="1311">
        <f>ORG!CI108</f>
        <v>0</v>
      </c>
      <c r="Q422" s="1311">
        <f>ORG!CJ108</f>
        <v>0</v>
      </c>
      <c r="R422" s="1311">
        <f>ORG!CK108</f>
        <v>0</v>
      </c>
      <c r="S422" s="1311">
        <f>ORG!CM108</f>
        <v>0</v>
      </c>
      <c r="U422" s="1311">
        <f t="shared" si="11"/>
        <v>0</v>
      </c>
    </row>
    <row r="423" spans="1:21">
      <c r="A423" s="1314" t="str">
        <f>ORG!$S$1</f>
        <v>Apr 21</v>
      </c>
      <c r="B423" s="1311" t="str">
        <f>ORG!$M$1</f>
        <v>Organisation</v>
      </c>
      <c r="C423" s="1311" t="str">
        <f>ORG!$BY$3</f>
        <v>Table B1 - Net Expenditure Profile Analysis</v>
      </c>
      <c r="D423" s="1311">
        <f>ORG!BX109</f>
        <v>79</v>
      </c>
      <c r="E423" s="1311" t="str">
        <f>ORG!$BY$95</f>
        <v>Primary Care Contractor - Expenditure Profiles</v>
      </c>
      <c r="F423" s="1311" t="str">
        <f>ORG!BY109</f>
        <v>Non Delivery of Finalised (M1) Primary Care Savings due to Covid-19 - Actual/Forecast (Negative Values)</v>
      </c>
      <c r="G423" s="1311">
        <f>ORG!BZ109</f>
        <v>0</v>
      </c>
      <c r="H423" s="1311">
        <f>ORG!CA109</f>
        <v>0</v>
      </c>
      <c r="I423" s="1311">
        <f>ORG!CB109</f>
        <v>0</v>
      </c>
      <c r="J423" s="1311">
        <f>ORG!CC109</f>
        <v>0</v>
      </c>
      <c r="K423" s="1311">
        <f>ORG!CD109</f>
        <v>0</v>
      </c>
      <c r="L423" s="1311">
        <f>ORG!CE109</f>
        <v>0</v>
      </c>
      <c r="M423" s="1311">
        <f>ORG!CF109</f>
        <v>0</v>
      </c>
      <c r="N423" s="1311">
        <f>ORG!CG109</f>
        <v>0</v>
      </c>
      <c r="O423" s="1311">
        <f>ORG!CH109</f>
        <v>0</v>
      </c>
      <c r="P423" s="1311">
        <f>ORG!CI109</f>
        <v>0</v>
      </c>
      <c r="Q423" s="1311">
        <f>ORG!CJ109</f>
        <v>0</v>
      </c>
      <c r="R423" s="1311">
        <f>ORG!CK109</f>
        <v>0</v>
      </c>
      <c r="S423" s="1311">
        <f>ORG!CM109</f>
        <v>0</v>
      </c>
      <c r="U423" s="1311">
        <f t="shared" si="11"/>
        <v>0</v>
      </c>
    </row>
    <row r="424" spans="1:21">
      <c r="A424" s="1314" t="str">
        <f>ORG!$S$1</f>
        <v>Apr 21</v>
      </c>
      <c r="B424" s="1311" t="str">
        <f>ORG!$M$1</f>
        <v>Organisation</v>
      </c>
      <c r="C424" s="1311" t="str">
        <f>ORG!$BY$3</f>
        <v>Table B1 - Net Expenditure Profile Analysis</v>
      </c>
      <c r="D424" s="1311">
        <f>ORG!BX110</f>
        <v>80</v>
      </c>
      <c r="E424" s="1311" t="str">
        <f>ORG!$BY$95</f>
        <v>Primary Care Contractor - Expenditure Profiles</v>
      </c>
      <c r="F424" s="1311" t="str">
        <f>ORG!BY110</f>
        <v>Primary Care Savings Movement Not due to Covid-19</v>
      </c>
      <c r="G424" s="1311">
        <f>ORG!BZ110</f>
        <v>0</v>
      </c>
      <c r="H424" s="1311">
        <f>ORG!CA110</f>
        <v>0</v>
      </c>
      <c r="I424" s="1311">
        <f>ORG!CB110</f>
        <v>0</v>
      </c>
      <c r="J424" s="1311">
        <f>ORG!CC110</f>
        <v>0</v>
      </c>
      <c r="K424" s="1311">
        <f>ORG!CD110</f>
        <v>0</v>
      </c>
      <c r="L424" s="1311">
        <f>ORG!CE110</f>
        <v>0</v>
      </c>
      <c r="M424" s="1311">
        <f>ORG!CF110</f>
        <v>0</v>
      </c>
      <c r="N424" s="1311">
        <f>ORG!CG110</f>
        <v>0</v>
      </c>
      <c r="O424" s="1311">
        <f>ORG!CH110</f>
        <v>0</v>
      </c>
      <c r="P424" s="1311">
        <f>ORG!CI110</f>
        <v>0</v>
      </c>
      <c r="Q424" s="1311">
        <f>ORG!CJ110</f>
        <v>0</v>
      </c>
      <c r="R424" s="1311">
        <f>ORG!CK110</f>
        <v>0</v>
      </c>
      <c r="S424" s="1311">
        <f>ORG!CM110</f>
        <v>0</v>
      </c>
      <c r="U424" s="1311">
        <f t="shared" si="11"/>
        <v>0</v>
      </c>
    </row>
    <row r="425" spans="1:21">
      <c r="A425" s="1314" t="str">
        <f>ORG!$S$1</f>
        <v>Apr 21</v>
      </c>
      <c r="B425" s="1311" t="str">
        <f>ORG!$M$1</f>
        <v>Organisation</v>
      </c>
      <c r="C425" s="1311" t="str">
        <f>ORG!$BY$3</f>
        <v>Table B1 - Net Expenditure Profile Analysis</v>
      </c>
      <c r="D425" s="1311">
        <f>ORG!BX111</f>
        <v>81</v>
      </c>
      <c r="E425" s="1311" t="str">
        <f>ORG!$BY$95</f>
        <v>Primary Care Contractor - Expenditure Profiles</v>
      </c>
      <c r="F425" s="1311" t="str">
        <f>ORG!BY111</f>
        <v>Primary Care Accountancy Gains - Actual/Forecast</v>
      </c>
      <c r="G425" s="1311">
        <f>ORG!BZ111</f>
        <v>0</v>
      </c>
      <c r="H425" s="1311">
        <f>ORG!CA111</f>
        <v>0</v>
      </c>
      <c r="I425" s="1311">
        <f>ORG!CB111</f>
        <v>0</v>
      </c>
      <c r="J425" s="1311">
        <f>ORG!CC111</f>
        <v>0</v>
      </c>
      <c r="K425" s="1311">
        <f>ORG!CD111</f>
        <v>0</v>
      </c>
      <c r="L425" s="1311">
        <f>ORG!CE111</f>
        <v>0</v>
      </c>
      <c r="M425" s="1311">
        <f>ORG!CF111</f>
        <v>0</v>
      </c>
      <c r="N425" s="1311">
        <f>ORG!CG111</f>
        <v>0</v>
      </c>
      <c r="O425" s="1311">
        <f>ORG!CH111</f>
        <v>0</v>
      </c>
      <c r="P425" s="1311">
        <f>ORG!CI111</f>
        <v>0</v>
      </c>
      <c r="Q425" s="1311">
        <f>ORG!CJ111</f>
        <v>0</v>
      </c>
      <c r="R425" s="1311">
        <f>ORG!CK111</f>
        <v>0</v>
      </c>
      <c r="S425" s="1311">
        <f>ORG!CM111</f>
        <v>0</v>
      </c>
      <c r="U425" s="1311">
        <f t="shared" si="11"/>
        <v>0</v>
      </c>
    </row>
    <row r="426" spans="1:21">
      <c r="A426" s="1314" t="str">
        <f>ORG!$S$1</f>
        <v>Apr 21</v>
      </c>
      <c r="B426" s="1311" t="str">
        <f>ORG!$M$1</f>
        <v>Organisation</v>
      </c>
      <c r="C426" s="1311" t="str">
        <f>ORG!$BY$3</f>
        <v>Table B1 - Net Expenditure Profile Analysis</v>
      </c>
      <c r="D426" s="1311">
        <f>ORG!BX112</f>
        <v>82</v>
      </c>
      <c r="E426" s="1311" t="str">
        <f>ORG!$BY$95</f>
        <v>Primary Care Contractor - Expenditure Profiles</v>
      </c>
      <c r="F426" s="1311" t="str">
        <f>ORG!BY112</f>
        <v>In Year Operational Primary Care Expenditure Cost Reduction Due To C19 (Positive Values)</v>
      </c>
      <c r="G426" s="1311">
        <f>ORG!BZ112</f>
        <v>0</v>
      </c>
      <c r="H426" s="1311">
        <f>ORG!CA112</f>
        <v>0</v>
      </c>
      <c r="I426" s="1311">
        <f>ORG!CB112</f>
        <v>0</v>
      </c>
      <c r="J426" s="1311">
        <f>ORG!CC112</f>
        <v>0</v>
      </c>
      <c r="K426" s="1311">
        <f>ORG!CD112</f>
        <v>0</v>
      </c>
      <c r="L426" s="1311">
        <f>ORG!CE112</f>
        <v>0</v>
      </c>
      <c r="M426" s="1311">
        <f>ORG!CF112</f>
        <v>0</v>
      </c>
      <c r="N426" s="1311">
        <f>ORG!CG112</f>
        <v>0</v>
      </c>
      <c r="O426" s="1311">
        <f>ORG!CH112</f>
        <v>0</v>
      </c>
      <c r="P426" s="1311">
        <f>ORG!CI112</f>
        <v>0</v>
      </c>
      <c r="Q426" s="1311">
        <f>ORG!CJ112</f>
        <v>0</v>
      </c>
      <c r="R426" s="1311">
        <f>ORG!CK112</f>
        <v>0</v>
      </c>
      <c r="S426" s="1311">
        <f>ORG!CM112</f>
        <v>0</v>
      </c>
      <c r="U426" s="1311">
        <f t="shared" si="11"/>
        <v>0</v>
      </c>
    </row>
    <row r="427" spans="1:21">
      <c r="A427" s="1314" t="str">
        <f>ORG!$S$1</f>
        <v>Apr 21</v>
      </c>
      <c r="B427" s="1311" t="str">
        <f>ORG!$M$1</f>
        <v>Organisation</v>
      </c>
      <c r="C427" s="1311" t="str">
        <f>ORG!$BY$3</f>
        <v>Table B1 - Net Expenditure Profile Analysis</v>
      </c>
      <c r="D427" s="1311">
        <f>ORG!BX113</f>
        <v>83</v>
      </c>
      <c r="E427" s="1311" t="str">
        <f>ORG!$BY$95</f>
        <v>Primary Care Contractor - Expenditure Profiles</v>
      </c>
      <c r="F427" s="1311" t="str">
        <f>ORG!BY113</f>
        <v>In Year Slippage on Current Planned Primary Care Investments/Repurposing of Developmental Initiatives due to C19 (Positive Values)</v>
      </c>
      <c r="G427" s="1311">
        <f>ORG!BZ113</f>
        <v>0</v>
      </c>
      <c r="H427" s="1311">
        <f>ORG!CA113</f>
        <v>0</v>
      </c>
      <c r="I427" s="1311">
        <f>ORG!CB113</f>
        <v>0</v>
      </c>
      <c r="J427" s="1311">
        <f>ORG!CC113</f>
        <v>0</v>
      </c>
      <c r="K427" s="1311">
        <f>ORG!CD113</f>
        <v>0</v>
      </c>
      <c r="L427" s="1311">
        <f>ORG!CE113</f>
        <v>0</v>
      </c>
      <c r="M427" s="1311">
        <f>ORG!CF113</f>
        <v>0</v>
      </c>
      <c r="N427" s="1311">
        <f>ORG!CG113</f>
        <v>0</v>
      </c>
      <c r="O427" s="1311">
        <f>ORG!CH113</f>
        <v>0</v>
      </c>
      <c r="P427" s="1311">
        <f>ORG!CI113</f>
        <v>0</v>
      </c>
      <c r="Q427" s="1311">
        <f>ORG!CJ113</f>
        <v>0</v>
      </c>
      <c r="R427" s="1311">
        <f>ORG!CK113</f>
        <v>0</v>
      </c>
      <c r="S427" s="1311">
        <f>ORG!CM113</f>
        <v>0</v>
      </c>
      <c r="U427" s="1311">
        <f t="shared" si="11"/>
        <v>0</v>
      </c>
    </row>
    <row r="428" spans="1:21">
      <c r="A428" s="1314" t="str">
        <f>ORG!$S$1</f>
        <v>Apr 21</v>
      </c>
      <c r="B428" s="1311" t="str">
        <f>ORG!$M$1</f>
        <v>Organisation</v>
      </c>
      <c r="C428" s="1311" t="str">
        <f>ORG!$BY$3</f>
        <v>Table B1 - Net Expenditure Profile Analysis</v>
      </c>
      <c r="D428" s="1311">
        <f>ORG!BX115</f>
        <v>84</v>
      </c>
      <c r="E428" s="1311" t="str">
        <f>ORG!$BY$95</f>
        <v>Primary Care Contractor - Expenditure Profiles</v>
      </c>
      <c r="F428" s="1311" t="str">
        <f>ORG!BY115</f>
        <v>Net Primary Care Expenditure - Current Plan</v>
      </c>
      <c r="G428" s="1311">
        <f>ORG!BZ115</f>
        <v>0</v>
      </c>
      <c r="H428" s="1311">
        <f>ORG!CA115</f>
        <v>0</v>
      </c>
      <c r="I428" s="1311">
        <f>ORG!CB115</f>
        <v>0</v>
      </c>
      <c r="J428" s="1311">
        <f>ORG!CC115</f>
        <v>0</v>
      </c>
      <c r="K428" s="1311">
        <f>ORG!CD115</f>
        <v>0</v>
      </c>
      <c r="L428" s="1311">
        <f>ORG!CE115</f>
        <v>0</v>
      </c>
      <c r="M428" s="1311">
        <f>ORG!CF115</f>
        <v>0</v>
      </c>
      <c r="N428" s="1311">
        <f>ORG!CG115</f>
        <v>0</v>
      </c>
      <c r="O428" s="1311">
        <f>ORG!CH115</f>
        <v>0</v>
      </c>
      <c r="P428" s="1311">
        <f>ORG!CI115</f>
        <v>0</v>
      </c>
      <c r="Q428" s="1311">
        <f>ORG!CJ115</f>
        <v>0</v>
      </c>
      <c r="R428" s="1311">
        <f>ORG!CK115</f>
        <v>0</v>
      </c>
      <c r="S428" s="1311">
        <f>ORG!CM115</f>
        <v>0</v>
      </c>
      <c r="U428" s="1311">
        <f t="shared" si="11"/>
        <v>0</v>
      </c>
    </row>
    <row r="429" spans="1:21">
      <c r="A429" s="1314" t="str">
        <f>ORG!$S$1</f>
        <v>Apr 21</v>
      </c>
      <c r="B429" s="1311" t="str">
        <f>ORG!$M$1</f>
        <v>Organisation</v>
      </c>
      <c r="C429" s="1311" t="str">
        <f>ORG!$BY$3</f>
        <v>Table B1 - Net Expenditure Profile Analysis</v>
      </c>
      <c r="D429" s="1311">
        <f>ORG!BX116</f>
        <v>85</v>
      </c>
      <c r="E429" s="1311" t="str">
        <f>ORG!$BY$95</f>
        <v>Primary Care Contractor - Expenditure Profiles</v>
      </c>
      <c r="F429" s="1311" t="str">
        <f>ORG!BY116</f>
        <v>Net Primary Care Expenditure - Actual/Forecast (as per Table B)</v>
      </c>
      <c r="G429" s="1311">
        <f>ORG!BZ116</f>
        <v>0</v>
      </c>
      <c r="H429" s="1311">
        <f>ORG!CA116</f>
        <v>0</v>
      </c>
      <c r="I429" s="1311">
        <f>ORG!CB116</f>
        <v>0</v>
      </c>
      <c r="J429" s="1311">
        <f>ORG!CC116</f>
        <v>0</v>
      </c>
      <c r="K429" s="1311">
        <f>ORG!CD116</f>
        <v>0</v>
      </c>
      <c r="L429" s="1311">
        <f>ORG!CE116</f>
        <v>0</v>
      </c>
      <c r="M429" s="1311">
        <f>ORG!CF116</f>
        <v>0</v>
      </c>
      <c r="N429" s="1311">
        <f>ORG!CG116</f>
        <v>0</v>
      </c>
      <c r="O429" s="1311">
        <f>ORG!CH116</f>
        <v>0</v>
      </c>
      <c r="P429" s="1311">
        <f>ORG!CI116</f>
        <v>0</v>
      </c>
      <c r="Q429" s="1311">
        <f>ORG!CJ116</f>
        <v>0</v>
      </c>
      <c r="R429" s="1311">
        <f>ORG!CK116</f>
        <v>0</v>
      </c>
      <c r="S429" s="1311">
        <f>ORG!CM116</f>
        <v>0</v>
      </c>
      <c r="U429" s="1311">
        <f t="shared" si="11"/>
        <v>0</v>
      </c>
    </row>
    <row r="430" spans="1:21">
      <c r="A430" s="1314" t="str">
        <f>ORG!$S$1</f>
        <v>Apr 21</v>
      </c>
      <c r="B430" s="1311" t="str">
        <f>ORG!$M$1</f>
        <v>Organisation</v>
      </c>
      <c r="C430" s="1311" t="str">
        <f>ORG!$BY$3</f>
        <v>Table B1 - Net Expenditure Profile Analysis</v>
      </c>
      <c r="D430" s="1311">
        <f>ORG!BX117</f>
        <v>86</v>
      </c>
      <c r="E430" s="1311" t="str">
        <f>ORG!$BY$95</f>
        <v>Primary Care Contractor - Expenditure Profiles</v>
      </c>
      <c r="F430" s="1311" t="str">
        <f>ORG!BY117</f>
        <v>Net Primary Care Expenditure - Movement</v>
      </c>
      <c r="G430" s="1311">
        <f>ORG!BZ117</f>
        <v>0</v>
      </c>
      <c r="H430" s="1311">
        <f>ORG!CA117</f>
        <v>0</v>
      </c>
      <c r="I430" s="1311">
        <f>ORG!CB117</f>
        <v>0</v>
      </c>
      <c r="J430" s="1311">
        <f>ORG!CC117</f>
        <v>0</v>
      </c>
      <c r="K430" s="1311">
        <f>ORG!CD117</f>
        <v>0</v>
      </c>
      <c r="L430" s="1311">
        <f>ORG!CE117</f>
        <v>0</v>
      </c>
      <c r="M430" s="1311">
        <f>ORG!CF117</f>
        <v>0</v>
      </c>
      <c r="N430" s="1311">
        <f>ORG!CG117</f>
        <v>0</v>
      </c>
      <c r="O430" s="1311">
        <f>ORG!CH117</f>
        <v>0</v>
      </c>
      <c r="P430" s="1311">
        <f>ORG!CI117</f>
        <v>0</v>
      </c>
      <c r="Q430" s="1311">
        <f>ORG!CJ117</f>
        <v>0</v>
      </c>
      <c r="R430" s="1311">
        <f>ORG!CK117</f>
        <v>0</v>
      </c>
      <c r="S430" s="1311">
        <f>ORG!CM117</f>
        <v>0</v>
      </c>
      <c r="U430" s="1311">
        <f t="shared" si="11"/>
        <v>0</v>
      </c>
    </row>
    <row r="431" spans="1:21">
      <c r="A431" s="1314" t="str">
        <f>ORG!$S$1</f>
        <v>Apr 21</v>
      </c>
      <c r="B431" s="1311" t="str">
        <f>ORG!$M$1</f>
        <v>Organisation</v>
      </c>
      <c r="C431" s="1311" t="str">
        <f>ORG!$BY$3</f>
        <v>Table B1 - Net Expenditure Profile Analysis</v>
      </c>
      <c r="D431" s="1311">
        <f>ORG!BX118</f>
        <v>87</v>
      </c>
      <c r="E431" s="1311" t="str">
        <f>ORG!$BY$95</f>
        <v>Primary Care Contractor - Expenditure Profiles</v>
      </c>
      <c r="F431" s="1311" t="str">
        <f>ORG!BY118</f>
        <v>Net Primary Care Expenditure - Movement due to Covid-19</v>
      </c>
      <c r="G431" s="1311">
        <f>ORG!BZ118</f>
        <v>0</v>
      </c>
      <c r="H431" s="1311">
        <f>ORG!CA118</f>
        <v>0</v>
      </c>
      <c r="I431" s="1311">
        <f>ORG!CB118</f>
        <v>0</v>
      </c>
      <c r="J431" s="1311">
        <f>ORG!CC118</f>
        <v>0</v>
      </c>
      <c r="K431" s="1311">
        <f>ORG!CD118</f>
        <v>0</v>
      </c>
      <c r="L431" s="1311">
        <f>ORG!CE118</f>
        <v>0</v>
      </c>
      <c r="M431" s="1311">
        <f>ORG!CF118</f>
        <v>0</v>
      </c>
      <c r="N431" s="1311">
        <f>ORG!CG118</f>
        <v>0</v>
      </c>
      <c r="O431" s="1311">
        <f>ORG!CH118</f>
        <v>0</v>
      </c>
      <c r="P431" s="1311">
        <f>ORG!CI118</f>
        <v>0</v>
      </c>
      <c r="Q431" s="1311">
        <f>ORG!CJ118</f>
        <v>0</v>
      </c>
      <c r="R431" s="1311">
        <f>ORG!CK118</f>
        <v>0</v>
      </c>
      <c r="S431" s="1311">
        <f>ORG!CM118</f>
        <v>0</v>
      </c>
      <c r="U431" s="1311">
        <f t="shared" si="11"/>
        <v>0</v>
      </c>
    </row>
    <row r="432" spans="1:21">
      <c r="A432" s="1314" t="str">
        <f>ORG!$S$1</f>
        <v>Apr 21</v>
      </c>
      <c r="B432" s="1311" t="str">
        <f>ORG!$M$1</f>
        <v>Organisation</v>
      </c>
      <c r="C432" s="1311" t="str">
        <f>ORG!$BY$3</f>
        <v>Table B1 - Net Expenditure Profile Analysis</v>
      </c>
      <c r="D432" s="1311">
        <f>ORG!BX119</f>
        <v>88</v>
      </c>
      <c r="E432" s="1311" t="str">
        <f>ORG!$BY$95</f>
        <v>Primary Care Contractor - Expenditure Profiles</v>
      </c>
      <c r="F432" s="1311" t="str">
        <f>ORG!BY119</f>
        <v>Net Primary Care Expenditure - Movement Other</v>
      </c>
      <c r="G432" s="1311">
        <f>ORG!BZ119</f>
        <v>0</v>
      </c>
      <c r="H432" s="1311">
        <f>ORG!CA119</f>
        <v>0</v>
      </c>
      <c r="I432" s="1311">
        <f>ORG!CB119</f>
        <v>0</v>
      </c>
      <c r="J432" s="1311">
        <f>ORG!CC119</f>
        <v>0</v>
      </c>
      <c r="K432" s="1311">
        <f>ORG!CD119</f>
        <v>0</v>
      </c>
      <c r="L432" s="1311">
        <f>ORG!CE119</f>
        <v>0</v>
      </c>
      <c r="M432" s="1311">
        <f>ORG!CF119</f>
        <v>0</v>
      </c>
      <c r="N432" s="1311">
        <f>ORG!CG119</f>
        <v>0</v>
      </c>
      <c r="O432" s="1311">
        <f>ORG!CH119</f>
        <v>0</v>
      </c>
      <c r="P432" s="1311">
        <f>ORG!CI119</f>
        <v>0</v>
      </c>
      <c r="Q432" s="1311">
        <f>ORG!CJ119</f>
        <v>0</v>
      </c>
      <c r="R432" s="1311">
        <f>ORG!CK119</f>
        <v>0</v>
      </c>
      <c r="S432" s="1311">
        <f>ORG!CM119</f>
        <v>0</v>
      </c>
      <c r="U432" s="1311">
        <f t="shared" si="11"/>
        <v>0</v>
      </c>
    </row>
    <row r="433" spans="1:21">
      <c r="A433" s="1314" t="str">
        <f>ORG!$S$1</f>
        <v>Apr 21</v>
      </c>
      <c r="B433" s="1311" t="str">
        <f>ORG!$M$1</f>
        <v>Organisation</v>
      </c>
      <c r="C433" s="1311" t="str">
        <f>ORG!$BY$3</f>
        <v>Table B1 - Net Expenditure Profile Analysis</v>
      </c>
      <c r="D433" s="1311">
        <f>ORG!BX126</f>
        <v>89</v>
      </c>
      <c r="E433" s="1311" t="str">
        <f>ORG!$BY$124</f>
        <v>Continuing Healthcare / Funded Nursing Care - Expenditure Profiles</v>
      </c>
      <c r="F433" s="1311" t="str">
        <f>ORG!BY126</f>
        <v>Gross CHC / FNC Expenditure - Non Covid-19 - Current Plan</v>
      </c>
      <c r="G433" s="1311">
        <f>ORG!BZ126</f>
        <v>0</v>
      </c>
      <c r="H433" s="1311">
        <f>ORG!CA126</f>
        <v>0</v>
      </c>
      <c r="I433" s="1311">
        <f>ORG!CB126</f>
        <v>0</v>
      </c>
      <c r="J433" s="1311">
        <f>ORG!CC126</f>
        <v>0</v>
      </c>
      <c r="K433" s="1311">
        <f>ORG!CD126</f>
        <v>0</v>
      </c>
      <c r="L433" s="1311">
        <f>ORG!CE126</f>
        <v>0</v>
      </c>
      <c r="M433" s="1311">
        <f>ORG!CF126</f>
        <v>0</v>
      </c>
      <c r="N433" s="1311">
        <f>ORG!CG126</f>
        <v>0</v>
      </c>
      <c r="O433" s="1311">
        <f>ORG!CH126</f>
        <v>0</v>
      </c>
      <c r="P433" s="1311">
        <f>ORG!CI126</f>
        <v>0</v>
      </c>
      <c r="Q433" s="1311">
        <f>ORG!CJ126</f>
        <v>0</v>
      </c>
      <c r="R433" s="1311">
        <f>ORG!CK126</f>
        <v>0</v>
      </c>
      <c r="S433" s="1311">
        <f>ORG!CM126</f>
        <v>0</v>
      </c>
      <c r="U433" s="1311">
        <f t="shared" si="11"/>
        <v>0</v>
      </c>
    </row>
    <row r="434" spans="1:21">
      <c r="A434" s="1314" t="str">
        <f>ORG!$S$1</f>
        <v>Apr 21</v>
      </c>
      <c r="B434" s="1311" t="str">
        <f>ORG!$M$1</f>
        <v>Organisation</v>
      </c>
      <c r="C434" s="1311" t="str">
        <f>ORG!$BY$3</f>
        <v>Table B1 - Net Expenditure Profile Analysis</v>
      </c>
      <c r="D434" s="1311">
        <f>ORG!BX127</f>
        <v>90</v>
      </c>
      <c r="E434" s="1311" t="str">
        <f>ORG!$BY$124</f>
        <v>Continuing Healthcare / Funded Nursing Care - Expenditure Profiles</v>
      </c>
      <c r="F434" s="1311" t="str">
        <f>ORG!BY127</f>
        <v>Gross CHC / FNC Expenditure - Covid-19 - Current Plan</v>
      </c>
      <c r="G434" s="1311">
        <f>ORG!BZ127</f>
        <v>0</v>
      </c>
      <c r="H434" s="1311">
        <f>ORG!CA127</f>
        <v>0</v>
      </c>
      <c r="I434" s="1311">
        <f>ORG!CB127</f>
        <v>0</v>
      </c>
      <c r="J434" s="1311">
        <f>ORG!CC127</f>
        <v>0</v>
      </c>
      <c r="K434" s="1311">
        <f>ORG!CD127</f>
        <v>0</v>
      </c>
      <c r="L434" s="1311">
        <f>ORG!CE127</f>
        <v>0</v>
      </c>
      <c r="M434" s="1311">
        <f>ORG!CF127</f>
        <v>0</v>
      </c>
      <c r="N434" s="1311">
        <f>ORG!CG127</f>
        <v>0</v>
      </c>
      <c r="O434" s="1311">
        <f>ORG!CH127</f>
        <v>0</v>
      </c>
      <c r="P434" s="1311">
        <f>ORG!CI127</f>
        <v>0</v>
      </c>
      <c r="Q434" s="1311">
        <f>ORG!CJ127</f>
        <v>0</v>
      </c>
      <c r="R434" s="1311">
        <f>ORG!CK127</f>
        <v>0</v>
      </c>
      <c r="S434" s="1311">
        <f>ORG!CM127</f>
        <v>0</v>
      </c>
      <c r="U434" s="1311">
        <f t="shared" si="11"/>
        <v>0</v>
      </c>
    </row>
    <row r="435" spans="1:21">
      <c r="A435" s="1314" t="str">
        <f>ORG!$S$1</f>
        <v>Apr 21</v>
      </c>
      <c r="B435" s="1311" t="str">
        <f>ORG!$M$1</f>
        <v>Organisation</v>
      </c>
      <c r="C435" s="1311" t="str">
        <f>ORG!$BY$3</f>
        <v>Table B1 - Net Expenditure Profile Analysis</v>
      </c>
      <c r="D435" s="1311">
        <f>ORG!BX128</f>
        <v>91</v>
      </c>
      <c r="E435" s="1311" t="str">
        <f>ORG!$BY$124</f>
        <v>Continuing Healthcare / Funded Nursing Care - Expenditure Profiles</v>
      </c>
      <c r="F435" s="1311" t="str">
        <f>ORG!BY128</f>
        <v>Planning Assumptions still to be finalised at Month 1 Allocated to CHC / FNC - (ENTER AS NEGATIVE)</v>
      </c>
      <c r="G435" s="1311">
        <f>ORG!BZ128</f>
        <v>0</v>
      </c>
      <c r="H435" s="1311">
        <f>ORG!CA128</f>
        <v>0</v>
      </c>
      <c r="I435" s="1311">
        <f>ORG!CB128</f>
        <v>0</v>
      </c>
      <c r="J435" s="1311">
        <f>ORG!CC128</f>
        <v>0</v>
      </c>
      <c r="K435" s="1311">
        <f>ORG!CD128</f>
        <v>0</v>
      </c>
      <c r="L435" s="1311">
        <f>ORG!CE128</f>
        <v>0</v>
      </c>
      <c r="M435" s="1311">
        <f>ORG!CF128</f>
        <v>0</v>
      </c>
      <c r="N435" s="1311">
        <f>ORG!CG128</f>
        <v>0</v>
      </c>
      <c r="O435" s="1311">
        <f>ORG!CH128</f>
        <v>0</v>
      </c>
      <c r="P435" s="1311">
        <f>ORG!CI128</f>
        <v>0</v>
      </c>
      <c r="Q435" s="1311">
        <f>ORG!CJ128</f>
        <v>0</v>
      </c>
      <c r="R435" s="1311">
        <f>ORG!CK128</f>
        <v>0</v>
      </c>
      <c r="S435" s="1311">
        <f>ORG!CM128</f>
        <v>0</v>
      </c>
      <c r="U435" s="1311">
        <f t="shared" si="11"/>
        <v>0</v>
      </c>
    </row>
    <row r="436" spans="1:21">
      <c r="A436" s="1314" t="str">
        <f>ORG!$S$1</f>
        <v>Apr 21</v>
      </c>
      <c r="B436" s="1311" t="str">
        <f>ORG!$M$1</f>
        <v>Organisation</v>
      </c>
      <c r="C436" s="1311" t="str">
        <f>ORG!$BY$3</f>
        <v>Table B1 - Net Expenditure Profile Analysis</v>
      </c>
      <c r="D436" s="1311">
        <f>ORG!BX129</f>
        <v>92</v>
      </c>
      <c r="E436" s="1311" t="str">
        <f>ORG!$BY$124</f>
        <v>Continuing Healthcare / Funded Nursing Care - Expenditure Profiles</v>
      </c>
      <c r="F436" s="1311" t="str">
        <f>ORG!BY129</f>
        <v>Total CHC / FNC Gross Expenditure - Current Plan</v>
      </c>
      <c r="G436" s="1311">
        <f>ORG!BZ129</f>
        <v>0</v>
      </c>
      <c r="H436" s="1311">
        <f>ORG!CA129</f>
        <v>0</v>
      </c>
      <c r="I436" s="1311">
        <f>ORG!CB129</f>
        <v>0</v>
      </c>
      <c r="J436" s="1311">
        <f>ORG!CC129</f>
        <v>0</v>
      </c>
      <c r="K436" s="1311">
        <f>ORG!CD129</f>
        <v>0</v>
      </c>
      <c r="L436" s="1311">
        <f>ORG!CE129</f>
        <v>0</v>
      </c>
      <c r="M436" s="1311">
        <f>ORG!CF129</f>
        <v>0</v>
      </c>
      <c r="N436" s="1311">
        <f>ORG!CG129</f>
        <v>0</v>
      </c>
      <c r="O436" s="1311">
        <f>ORG!CH129</f>
        <v>0</v>
      </c>
      <c r="P436" s="1311">
        <f>ORG!CI129</f>
        <v>0</v>
      </c>
      <c r="Q436" s="1311">
        <f>ORG!CJ129</f>
        <v>0</v>
      </c>
      <c r="R436" s="1311">
        <f>ORG!CK129</f>
        <v>0</v>
      </c>
      <c r="S436" s="1311">
        <f>ORG!CM129</f>
        <v>0</v>
      </c>
      <c r="U436" s="1311">
        <f t="shared" si="11"/>
        <v>0</v>
      </c>
    </row>
    <row r="437" spans="1:21">
      <c r="A437" s="1314" t="str">
        <f>ORG!$S$1</f>
        <v>Apr 21</v>
      </c>
      <c r="B437" s="1311" t="str">
        <f>ORG!$M$1</f>
        <v>Organisation</v>
      </c>
      <c r="C437" s="1311" t="str">
        <f>ORG!$BY$3</f>
        <v>Table B1 - Net Expenditure Profile Analysis</v>
      </c>
      <c r="D437" s="1311">
        <f>ORG!BX130</f>
        <v>93</v>
      </c>
      <c r="E437" s="1311" t="str">
        <f>ORG!$BY$124</f>
        <v>Continuing Healthcare / Funded Nursing Care - Expenditure Profiles</v>
      </c>
      <c r="F437" s="1311" t="str">
        <f>ORG!BY130</f>
        <v>CHC / FNC - Actual/Forecast Gross</v>
      </c>
      <c r="G437" s="1311">
        <f>ORG!BZ130</f>
        <v>0</v>
      </c>
      <c r="H437" s="1311">
        <f>ORG!CA130</f>
        <v>0</v>
      </c>
      <c r="I437" s="1311">
        <f>ORG!CB130</f>
        <v>0</v>
      </c>
      <c r="J437" s="1311">
        <f>ORG!CC130</f>
        <v>0</v>
      </c>
      <c r="K437" s="1311">
        <f>ORG!CD130</f>
        <v>0</v>
      </c>
      <c r="L437" s="1311">
        <f>ORG!CE130</f>
        <v>0</v>
      </c>
      <c r="M437" s="1311">
        <f>ORG!CF130</f>
        <v>0</v>
      </c>
      <c r="N437" s="1311">
        <f>ORG!CG130</f>
        <v>0</v>
      </c>
      <c r="O437" s="1311">
        <f>ORG!CH130</f>
        <v>0</v>
      </c>
      <c r="P437" s="1311">
        <f>ORG!CI130</f>
        <v>0</v>
      </c>
      <c r="Q437" s="1311">
        <f>ORG!CJ130</f>
        <v>0</v>
      </c>
      <c r="R437" s="1311">
        <f>ORG!CK130</f>
        <v>0</v>
      </c>
      <c r="S437" s="1311">
        <f>ORG!CM130</f>
        <v>0</v>
      </c>
      <c r="U437" s="1311">
        <f t="shared" si="11"/>
        <v>0</v>
      </c>
    </row>
    <row r="438" spans="1:21">
      <c r="A438" s="1314" t="str">
        <f>ORG!$S$1</f>
        <v>Apr 21</v>
      </c>
      <c r="B438" s="1311" t="str">
        <f>ORG!$M$1</f>
        <v>Organisation</v>
      </c>
      <c r="C438" s="1311" t="str">
        <f>ORG!$BY$3</f>
        <v>Table B1 - Net Expenditure Profile Analysis</v>
      </c>
      <c r="D438" s="1311">
        <f>ORG!BX131</f>
        <v>94</v>
      </c>
      <c r="E438" s="1311" t="str">
        <f>ORG!$BY$124</f>
        <v>Continuing Healthcare / Funded Nursing Care - Expenditure Profiles</v>
      </c>
      <c r="F438" s="1311" t="str">
        <f>ORG!BY131</f>
        <v xml:space="preserve">Additional CHC / FNC Costs due to Covid-19 - Actual/Forecast </v>
      </c>
      <c r="G438" s="1311">
        <f>ORG!BZ131</f>
        <v>0</v>
      </c>
      <c r="H438" s="1311">
        <f>ORG!CA131</f>
        <v>0</v>
      </c>
      <c r="I438" s="1311">
        <f>ORG!CB131</f>
        <v>0</v>
      </c>
      <c r="J438" s="1311">
        <f>ORG!CC131</f>
        <v>0</v>
      </c>
      <c r="K438" s="1311">
        <f>ORG!CD131</f>
        <v>0</v>
      </c>
      <c r="L438" s="1311">
        <f>ORG!CE131</f>
        <v>0</v>
      </c>
      <c r="M438" s="1311">
        <f>ORG!CF131</f>
        <v>0</v>
      </c>
      <c r="N438" s="1311">
        <f>ORG!CG131</f>
        <v>0</v>
      </c>
      <c r="O438" s="1311">
        <f>ORG!CH131</f>
        <v>0</v>
      </c>
      <c r="P438" s="1311">
        <f>ORG!CI131</f>
        <v>0</v>
      </c>
      <c r="Q438" s="1311">
        <f>ORG!CJ131</f>
        <v>0</v>
      </c>
      <c r="R438" s="1311">
        <f>ORG!CK131</f>
        <v>0</v>
      </c>
      <c r="S438" s="1311">
        <f>ORG!CM131</f>
        <v>0</v>
      </c>
      <c r="U438" s="1311">
        <f t="shared" si="11"/>
        <v>0</v>
      </c>
    </row>
    <row r="439" spans="1:21">
      <c r="A439" s="1314" t="str">
        <f>ORG!$S$1</f>
        <v>Apr 21</v>
      </c>
      <c r="B439" s="1311" t="str">
        <f>ORG!$M$1</f>
        <v>Organisation</v>
      </c>
      <c r="C439" s="1311" t="str">
        <f>ORG!$BY$3</f>
        <v>Table B1 - Net Expenditure Profile Analysis</v>
      </c>
      <c r="D439" s="1311">
        <f>ORG!BX132</f>
        <v>95</v>
      </c>
      <c r="E439" s="1311" t="str">
        <f>ORG!$BY$124</f>
        <v>Continuing Healthcare / Funded Nursing Care - Expenditure Profiles</v>
      </c>
      <c r="F439" s="1311" t="str">
        <f>ORG!BY132</f>
        <v>Committed Reserves - CHC/FNC - Forecast</v>
      </c>
      <c r="G439" s="1311">
        <f>ORG!BZ132</f>
        <v>0</v>
      </c>
      <c r="H439" s="1311">
        <f>ORG!CA132</f>
        <v>0</v>
      </c>
      <c r="I439" s="1311">
        <f>ORG!CB132</f>
        <v>0</v>
      </c>
      <c r="J439" s="1311">
        <f>ORG!CC132</f>
        <v>0</v>
      </c>
      <c r="K439" s="1311">
        <f>ORG!CD132</f>
        <v>0</v>
      </c>
      <c r="L439" s="1311">
        <f>ORG!CE132</f>
        <v>0</v>
      </c>
      <c r="M439" s="1311">
        <f>ORG!CF132</f>
        <v>0</v>
      </c>
      <c r="N439" s="1311">
        <f>ORG!CG132</f>
        <v>0</v>
      </c>
      <c r="O439" s="1311">
        <f>ORG!CH132</f>
        <v>0</v>
      </c>
      <c r="P439" s="1311">
        <f>ORG!CI132</f>
        <v>0</v>
      </c>
      <c r="Q439" s="1311">
        <f>ORG!CJ132</f>
        <v>0</v>
      </c>
      <c r="R439" s="1311">
        <f>ORG!CK132</f>
        <v>0</v>
      </c>
      <c r="S439" s="1311">
        <f>ORG!CM132</f>
        <v>0</v>
      </c>
      <c r="U439" s="1311">
        <f t="shared" si="11"/>
        <v>0</v>
      </c>
    </row>
    <row r="440" spans="1:21">
      <c r="A440" s="1314" t="str">
        <f>ORG!$S$1</f>
        <v>Apr 21</v>
      </c>
      <c r="B440" s="1311" t="str">
        <f>ORG!$M$1</f>
        <v>Organisation</v>
      </c>
      <c r="C440" s="1311" t="str">
        <f>ORG!$BY$3</f>
        <v>Table B1 - Net Expenditure Profile Analysis</v>
      </c>
      <c r="D440" s="1311">
        <f>ORG!BX133</f>
        <v>96</v>
      </c>
      <c r="E440" s="1311" t="str">
        <f>ORG!$BY$124</f>
        <v>Continuing Healthcare / Funded Nursing Care - Expenditure Profiles</v>
      </c>
      <c r="F440" s="1311" t="str">
        <f>ORG!BY133</f>
        <v>Total Gross CHC / FNC Expenditure - Actual/Forecast</v>
      </c>
      <c r="G440" s="1311">
        <f>ORG!BZ133</f>
        <v>0</v>
      </c>
      <c r="H440" s="1311">
        <f>ORG!CA133</f>
        <v>0</v>
      </c>
      <c r="I440" s="1311">
        <f>ORG!CB133</f>
        <v>0</v>
      </c>
      <c r="J440" s="1311">
        <f>ORG!CC133</f>
        <v>0</v>
      </c>
      <c r="K440" s="1311">
        <f>ORG!CD133</f>
        <v>0</v>
      </c>
      <c r="L440" s="1311">
        <f>ORG!CE133</f>
        <v>0</v>
      </c>
      <c r="M440" s="1311">
        <f>ORG!CF133</f>
        <v>0</v>
      </c>
      <c r="N440" s="1311">
        <f>ORG!CG133</f>
        <v>0</v>
      </c>
      <c r="O440" s="1311">
        <f>ORG!CH133</f>
        <v>0</v>
      </c>
      <c r="P440" s="1311">
        <f>ORG!CI133</f>
        <v>0</v>
      </c>
      <c r="Q440" s="1311">
        <f>ORG!CJ133</f>
        <v>0</v>
      </c>
      <c r="R440" s="1311">
        <f>ORG!CK133</f>
        <v>0</v>
      </c>
      <c r="S440" s="1311">
        <f>ORG!CM133</f>
        <v>0</v>
      </c>
      <c r="U440" s="1311">
        <f t="shared" si="11"/>
        <v>0</v>
      </c>
    </row>
    <row r="441" spans="1:21">
      <c r="A441" s="1314" t="str">
        <f>ORG!$S$1</f>
        <v>Apr 21</v>
      </c>
      <c r="B441" s="1311" t="str">
        <f>ORG!$M$1</f>
        <v>Organisation</v>
      </c>
      <c r="C441" s="1311" t="str">
        <f>ORG!$BY$3</f>
        <v>Table B1 - Net Expenditure Profile Analysis</v>
      </c>
      <c r="D441" s="1311">
        <f>ORG!BX134</f>
        <v>97</v>
      </c>
      <c r="E441" s="1311" t="str">
        <f>ORG!$BY$124</f>
        <v>Continuing Healthcare / Funded Nursing Care - Expenditure Profiles</v>
      </c>
      <c r="F441" s="1311" t="str">
        <f>ORG!BY134</f>
        <v>Gross CHC / FNC Expenditure Movement</v>
      </c>
      <c r="G441" s="1311">
        <f>ORG!BZ134</f>
        <v>0</v>
      </c>
      <c r="H441" s="1311">
        <f>ORG!CA134</f>
        <v>0</v>
      </c>
      <c r="I441" s="1311">
        <f>ORG!CB134</f>
        <v>0</v>
      </c>
      <c r="J441" s="1311">
        <f>ORG!CC134</f>
        <v>0</v>
      </c>
      <c r="K441" s="1311">
        <f>ORG!CD134</f>
        <v>0</v>
      </c>
      <c r="L441" s="1311">
        <f>ORG!CE134</f>
        <v>0</v>
      </c>
      <c r="M441" s="1311">
        <f>ORG!CF134</f>
        <v>0</v>
      </c>
      <c r="N441" s="1311">
        <f>ORG!CG134</f>
        <v>0</v>
      </c>
      <c r="O441" s="1311">
        <f>ORG!CH134</f>
        <v>0</v>
      </c>
      <c r="P441" s="1311">
        <f>ORG!CI134</f>
        <v>0</v>
      </c>
      <c r="Q441" s="1311">
        <f>ORG!CJ134</f>
        <v>0</v>
      </c>
      <c r="R441" s="1311">
        <f>ORG!CK134</f>
        <v>0</v>
      </c>
      <c r="S441" s="1311">
        <f>ORG!CM134</f>
        <v>0</v>
      </c>
      <c r="U441" s="1311">
        <f t="shared" si="11"/>
        <v>0</v>
      </c>
    </row>
    <row r="442" spans="1:21">
      <c r="A442" s="1314" t="str">
        <f>ORG!$S$1</f>
        <v>Apr 21</v>
      </c>
      <c r="B442" s="1311" t="str">
        <f>ORG!$M$1</f>
        <v>Organisation</v>
      </c>
      <c r="C442" s="1311" t="str">
        <f>ORG!$BY$3</f>
        <v>Table B1 - Net Expenditure Profile Analysis</v>
      </c>
      <c r="D442" s="1311">
        <f>ORG!BX135</f>
        <v>98</v>
      </c>
      <c r="E442" s="1311" t="str">
        <f>ORG!$BY$124</f>
        <v>Continuing Healthcare / Funded Nursing Care - Expenditure Profiles</v>
      </c>
      <c r="F442" s="1311" t="str">
        <f>ORG!BY135</f>
        <v>Total CHC / FNC Savings - Current Plan</v>
      </c>
      <c r="G442" s="1311">
        <f>ORG!BZ135</f>
        <v>0</v>
      </c>
      <c r="H442" s="1311">
        <f>ORG!CA135</f>
        <v>0</v>
      </c>
      <c r="I442" s="1311">
        <f>ORG!CB135</f>
        <v>0</v>
      </c>
      <c r="J442" s="1311">
        <f>ORG!CC135</f>
        <v>0</v>
      </c>
      <c r="K442" s="1311">
        <f>ORG!CD135</f>
        <v>0</v>
      </c>
      <c r="L442" s="1311">
        <f>ORG!CE135</f>
        <v>0</v>
      </c>
      <c r="M442" s="1311">
        <f>ORG!CF135</f>
        <v>0</v>
      </c>
      <c r="N442" s="1311">
        <f>ORG!CG135</f>
        <v>0</v>
      </c>
      <c r="O442" s="1311">
        <f>ORG!CH135</f>
        <v>0</v>
      </c>
      <c r="P442" s="1311">
        <f>ORG!CI135</f>
        <v>0</v>
      </c>
      <c r="Q442" s="1311">
        <f>ORG!CJ135</f>
        <v>0</v>
      </c>
      <c r="R442" s="1311">
        <f>ORG!CK135</f>
        <v>0</v>
      </c>
      <c r="S442" s="1311">
        <f>ORG!CM135</f>
        <v>0</v>
      </c>
      <c r="U442" s="1311">
        <f t="shared" si="11"/>
        <v>0</v>
      </c>
    </row>
    <row r="443" spans="1:21">
      <c r="A443" s="1314" t="str">
        <f>ORG!$S$1</f>
        <v>Apr 21</v>
      </c>
      <c r="B443" s="1311" t="str">
        <f>ORG!$M$1</f>
        <v>Organisation</v>
      </c>
      <c r="C443" s="1311" t="str">
        <f>ORG!$BY$3</f>
        <v>Table B1 - Net Expenditure Profile Analysis</v>
      </c>
      <c r="D443" s="1311">
        <f>ORG!BX136</f>
        <v>99</v>
      </c>
      <c r="E443" s="1311" t="str">
        <f>ORG!$BY$124</f>
        <v>Continuing Healthcare / Funded Nursing Care - Expenditure Profiles</v>
      </c>
      <c r="F443" s="1311" t="str">
        <f>ORG!BY136</f>
        <v>CHC / FNC Savings - Actual/Forecast</v>
      </c>
      <c r="G443" s="1311">
        <f>ORG!BZ136</f>
        <v>0</v>
      </c>
      <c r="H443" s="1311">
        <f>ORG!CA136</f>
        <v>0</v>
      </c>
      <c r="I443" s="1311">
        <f>ORG!CB136</f>
        <v>0</v>
      </c>
      <c r="J443" s="1311">
        <f>ORG!CC136</f>
        <v>0</v>
      </c>
      <c r="K443" s="1311">
        <f>ORG!CD136</f>
        <v>0</v>
      </c>
      <c r="L443" s="1311">
        <f>ORG!CE136</f>
        <v>0</v>
      </c>
      <c r="M443" s="1311">
        <f>ORG!CF136</f>
        <v>0</v>
      </c>
      <c r="N443" s="1311">
        <f>ORG!CG136</f>
        <v>0</v>
      </c>
      <c r="O443" s="1311">
        <f>ORG!CH136</f>
        <v>0</v>
      </c>
      <c r="P443" s="1311">
        <f>ORG!CI136</f>
        <v>0</v>
      </c>
      <c r="Q443" s="1311">
        <f>ORG!CJ136</f>
        <v>0</v>
      </c>
      <c r="R443" s="1311">
        <f>ORG!CK136</f>
        <v>0</v>
      </c>
      <c r="S443" s="1311">
        <f>ORG!CM136</f>
        <v>0</v>
      </c>
      <c r="U443" s="1311">
        <f t="shared" si="11"/>
        <v>0</v>
      </c>
    </row>
    <row r="444" spans="1:21">
      <c r="A444" s="1314" t="str">
        <f>ORG!$S$1</f>
        <v>Apr 21</v>
      </c>
      <c r="B444" s="1311" t="str">
        <f>ORG!$M$1</f>
        <v>Organisation</v>
      </c>
      <c r="C444" s="1311" t="str">
        <f>ORG!$BY$3</f>
        <v>Table B1 - Net Expenditure Profile Analysis</v>
      </c>
      <c r="D444" s="1311">
        <f>ORG!BX137</f>
        <v>100</v>
      </c>
      <c r="E444" s="1311" t="str">
        <f>ORG!$BY$124</f>
        <v>Continuing Healthcare / Funded Nursing Care - Expenditure Profiles</v>
      </c>
      <c r="F444" s="1311" t="str">
        <f>ORG!BY137</f>
        <v>Non Delivery of Finalised (M1) CHC / FNC Savings due to Covid-19 - Actual/Forecast (Negative Values)</v>
      </c>
      <c r="G444" s="1311">
        <f>ORG!BZ137</f>
        <v>0</v>
      </c>
      <c r="H444" s="1311">
        <f>ORG!CA137</f>
        <v>0</v>
      </c>
      <c r="I444" s="1311">
        <f>ORG!CB137</f>
        <v>0</v>
      </c>
      <c r="J444" s="1311">
        <f>ORG!CC137</f>
        <v>0</v>
      </c>
      <c r="K444" s="1311">
        <f>ORG!CD137</f>
        <v>0</v>
      </c>
      <c r="L444" s="1311">
        <f>ORG!CE137</f>
        <v>0</v>
      </c>
      <c r="M444" s="1311">
        <f>ORG!CF137</f>
        <v>0</v>
      </c>
      <c r="N444" s="1311">
        <f>ORG!CG137</f>
        <v>0</v>
      </c>
      <c r="O444" s="1311">
        <f>ORG!CH137</f>
        <v>0</v>
      </c>
      <c r="P444" s="1311">
        <f>ORG!CI137</f>
        <v>0</v>
      </c>
      <c r="Q444" s="1311">
        <f>ORG!CJ137</f>
        <v>0</v>
      </c>
      <c r="R444" s="1311">
        <f>ORG!CK137</f>
        <v>0</v>
      </c>
      <c r="S444" s="1311">
        <f>ORG!CM137</f>
        <v>0</v>
      </c>
      <c r="U444" s="1311">
        <f t="shared" si="11"/>
        <v>0</v>
      </c>
    </row>
    <row r="445" spans="1:21">
      <c r="A445" s="1314" t="str">
        <f>ORG!$S$1</f>
        <v>Apr 21</v>
      </c>
      <c r="B445" s="1311" t="str">
        <f>ORG!$M$1</f>
        <v>Organisation</v>
      </c>
      <c r="C445" s="1311" t="str">
        <f>ORG!$BY$3</f>
        <v>Table B1 - Net Expenditure Profile Analysis</v>
      </c>
      <c r="D445" s="1311">
        <f>ORG!BX138</f>
        <v>101</v>
      </c>
      <c r="E445" s="1311" t="str">
        <f>ORG!$BY$124</f>
        <v>Continuing Healthcare / Funded Nursing Care - Expenditure Profiles</v>
      </c>
      <c r="F445" s="1311" t="str">
        <f>ORG!BY138</f>
        <v>CHC / FNC Savings Movement Not due to Covid-19</v>
      </c>
      <c r="G445" s="1311">
        <f>ORG!BZ138</f>
        <v>0</v>
      </c>
      <c r="H445" s="1311">
        <f>ORG!CA138</f>
        <v>0</v>
      </c>
      <c r="I445" s="1311">
        <f>ORG!CB138</f>
        <v>0</v>
      </c>
      <c r="J445" s="1311">
        <f>ORG!CC138</f>
        <v>0</v>
      </c>
      <c r="K445" s="1311">
        <f>ORG!CD138</f>
        <v>0</v>
      </c>
      <c r="L445" s="1311">
        <f>ORG!CE138</f>
        <v>0</v>
      </c>
      <c r="M445" s="1311">
        <f>ORG!CF138</f>
        <v>0</v>
      </c>
      <c r="N445" s="1311">
        <f>ORG!CG138</f>
        <v>0</v>
      </c>
      <c r="O445" s="1311">
        <f>ORG!CH138</f>
        <v>0</v>
      </c>
      <c r="P445" s="1311">
        <f>ORG!CI138</f>
        <v>0</v>
      </c>
      <c r="Q445" s="1311">
        <f>ORG!CJ138</f>
        <v>0</v>
      </c>
      <c r="R445" s="1311">
        <f>ORG!CK138</f>
        <v>0</v>
      </c>
      <c r="S445" s="1311">
        <f>ORG!CM138</f>
        <v>0</v>
      </c>
      <c r="U445" s="1311">
        <f t="shared" si="11"/>
        <v>0</v>
      </c>
    </row>
    <row r="446" spans="1:21">
      <c r="A446" s="1314" t="str">
        <f>ORG!$S$1</f>
        <v>Apr 21</v>
      </c>
      <c r="B446" s="1311" t="str">
        <f>ORG!$M$1</f>
        <v>Organisation</v>
      </c>
      <c r="C446" s="1311" t="str">
        <f>ORG!$BY$3</f>
        <v>Table B1 - Net Expenditure Profile Analysis</v>
      </c>
      <c r="D446" s="1311">
        <f>ORG!BX139</f>
        <v>102</v>
      </c>
      <c r="E446" s="1311" t="str">
        <f>ORG!$BY$124</f>
        <v>Continuing Healthcare / Funded Nursing Care - Expenditure Profiles</v>
      </c>
      <c r="F446" s="1311" t="str">
        <f>ORG!BY139</f>
        <v>CHC / FNC Accountancy Gains - Actual/Forecast</v>
      </c>
      <c r="G446" s="1311">
        <f>ORG!BZ139</f>
        <v>0</v>
      </c>
      <c r="H446" s="1311">
        <f>ORG!CA139</f>
        <v>0</v>
      </c>
      <c r="I446" s="1311">
        <f>ORG!CB139</f>
        <v>0</v>
      </c>
      <c r="J446" s="1311">
        <f>ORG!CC139</f>
        <v>0</v>
      </c>
      <c r="K446" s="1311">
        <f>ORG!CD139</f>
        <v>0</v>
      </c>
      <c r="L446" s="1311">
        <f>ORG!CE139</f>
        <v>0</v>
      </c>
      <c r="M446" s="1311">
        <f>ORG!CF139</f>
        <v>0</v>
      </c>
      <c r="N446" s="1311">
        <f>ORG!CG139</f>
        <v>0</v>
      </c>
      <c r="O446" s="1311">
        <f>ORG!CH139</f>
        <v>0</v>
      </c>
      <c r="P446" s="1311">
        <f>ORG!CI139</f>
        <v>0</v>
      </c>
      <c r="Q446" s="1311">
        <f>ORG!CJ139</f>
        <v>0</v>
      </c>
      <c r="R446" s="1311">
        <f>ORG!CK139</f>
        <v>0</v>
      </c>
      <c r="S446" s="1311">
        <f>ORG!CM139</f>
        <v>0</v>
      </c>
      <c r="U446" s="1311">
        <f t="shared" ref="U446:U495" si="12">S446+T446</f>
        <v>0</v>
      </c>
    </row>
    <row r="447" spans="1:21">
      <c r="A447" s="1314" t="str">
        <f>ORG!$S$1</f>
        <v>Apr 21</v>
      </c>
      <c r="B447" s="1311" t="str">
        <f>ORG!$M$1</f>
        <v>Organisation</v>
      </c>
      <c r="C447" s="1311" t="str">
        <f>ORG!$BY$3</f>
        <v>Table B1 - Net Expenditure Profile Analysis</v>
      </c>
      <c r="D447" s="1311">
        <f>ORG!BX140</f>
        <v>103</v>
      </c>
      <c r="E447" s="1311" t="str">
        <f>ORG!$BY$124</f>
        <v>Continuing Healthcare / Funded Nursing Care - Expenditure Profiles</v>
      </c>
      <c r="F447" s="1311" t="str">
        <f>ORG!BY140</f>
        <v>In Year Operational CHC / FNC Expenditure Cost Reduction Due To C19 (Positive Values)</v>
      </c>
      <c r="G447" s="1311">
        <f>ORG!BZ140</f>
        <v>0</v>
      </c>
      <c r="H447" s="1311">
        <f>ORG!CA140</f>
        <v>0</v>
      </c>
      <c r="I447" s="1311">
        <f>ORG!CB140</f>
        <v>0</v>
      </c>
      <c r="J447" s="1311">
        <f>ORG!CC140</f>
        <v>0</v>
      </c>
      <c r="K447" s="1311">
        <f>ORG!CD140</f>
        <v>0</v>
      </c>
      <c r="L447" s="1311">
        <f>ORG!CE140</f>
        <v>0</v>
      </c>
      <c r="M447" s="1311">
        <f>ORG!CF140</f>
        <v>0</v>
      </c>
      <c r="N447" s="1311">
        <f>ORG!CG140</f>
        <v>0</v>
      </c>
      <c r="O447" s="1311">
        <f>ORG!CH140</f>
        <v>0</v>
      </c>
      <c r="P447" s="1311">
        <f>ORG!CI140</f>
        <v>0</v>
      </c>
      <c r="Q447" s="1311">
        <f>ORG!CJ140</f>
        <v>0</v>
      </c>
      <c r="R447" s="1311">
        <f>ORG!CK140</f>
        <v>0</v>
      </c>
      <c r="S447" s="1311">
        <f>ORG!CM140</f>
        <v>0</v>
      </c>
      <c r="U447" s="1311">
        <f t="shared" si="12"/>
        <v>0</v>
      </c>
    </row>
    <row r="448" spans="1:21">
      <c r="A448" s="1314" t="str">
        <f>ORG!$S$1</f>
        <v>Apr 21</v>
      </c>
      <c r="B448" s="1311" t="str">
        <f>ORG!$M$1</f>
        <v>Organisation</v>
      </c>
      <c r="C448" s="1311" t="str">
        <f>ORG!$BY$3</f>
        <v>Table B1 - Net Expenditure Profile Analysis</v>
      </c>
      <c r="D448" s="1311">
        <f>ORG!BX141</f>
        <v>104</v>
      </c>
      <c r="E448" s="1311" t="str">
        <f>ORG!$BY$124</f>
        <v>Continuing Healthcare / Funded Nursing Care - Expenditure Profiles</v>
      </c>
      <c r="F448" s="1311" t="str">
        <f>ORG!BY141</f>
        <v>In Year Slippage on Current Planned CHC / FNC Investments/Repurposing of Developmental Initiatives due to C19 (Positive Values)</v>
      </c>
      <c r="G448" s="1311">
        <f>ORG!BZ141</f>
        <v>0</v>
      </c>
      <c r="H448" s="1311">
        <f>ORG!CA141</f>
        <v>0</v>
      </c>
      <c r="I448" s="1311">
        <f>ORG!CB141</f>
        <v>0</v>
      </c>
      <c r="J448" s="1311">
        <f>ORG!CC141</f>
        <v>0</v>
      </c>
      <c r="K448" s="1311">
        <f>ORG!CD141</f>
        <v>0</v>
      </c>
      <c r="L448" s="1311">
        <f>ORG!CE141</f>
        <v>0</v>
      </c>
      <c r="M448" s="1311">
        <f>ORG!CF141</f>
        <v>0</v>
      </c>
      <c r="N448" s="1311">
        <f>ORG!CG141</f>
        <v>0</v>
      </c>
      <c r="O448" s="1311">
        <f>ORG!CH141</f>
        <v>0</v>
      </c>
      <c r="P448" s="1311">
        <f>ORG!CI141</f>
        <v>0</v>
      </c>
      <c r="Q448" s="1311">
        <f>ORG!CJ141</f>
        <v>0</v>
      </c>
      <c r="R448" s="1311">
        <f>ORG!CK141</f>
        <v>0</v>
      </c>
      <c r="S448" s="1311">
        <f>ORG!CM141</f>
        <v>0</v>
      </c>
      <c r="U448" s="1311">
        <f t="shared" si="12"/>
        <v>0</v>
      </c>
    </row>
    <row r="449" spans="1:21">
      <c r="A449" s="1314" t="str">
        <f>ORG!$S$1</f>
        <v>Apr 21</v>
      </c>
      <c r="B449" s="1311" t="str">
        <f>ORG!$M$1</f>
        <v>Organisation</v>
      </c>
      <c r="C449" s="1311" t="str">
        <f>ORG!$BY$3</f>
        <v>Table B1 - Net Expenditure Profile Analysis</v>
      </c>
      <c r="D449" s="1311">
        <f>ORG!BX142</f>
        <v>0</v>
      </c>
      <c r="E449" s="1311" t="str">
        <f>ORG!$BY$124</f>
        <v>Continuing Healthcare / Funded Nursing Care - Expenditure Profiles</v>
      </c>
      <c r="F449" s="1311">
        <f>ORG!BY142</f>
        <v>0</v>
      </c>
      <c r="G449" s="1311">
        <f>ORG!BZ142</f>
        <v>0</v>
      </c>
      <c r="H449" s="1311">
        <f>ORG!CA142</f>
        <v>0</v>
      </c>
      <c r="I449" s="1311">
        <f>ORG!CB142</f>
        <v>0</v>
      </c>
      <c r="J449" s="1311">
        <f>ORG!CC142</f>
        <v>0</v>
      </c>
      <c r="K449" s="1311">
        <f>ORG!CD142</f>
        <v>0</v>
      </c>
      <c r="L449" s="1311">
        <f>ORG!CE142</f>
        <v>0</v>
      </c>
      <c r="M449" s="1311">
        <f>ORG!CF142</f>
        <v>0</v>
      </c>
      <c r="N449" s="1311">
        <f>ORG!CG142</f>
        <v>0</v>
      </c>
      <c r="O449" s="1311">
        <f>ORG!CH142</f>
        <v>0</v>
      </c>
      <c r="P449" s="1311">
        <f>ORG!CI142</f>
        <v>0</v>
      </c>
      <c r="Q449" s="1311">
        <f>ORG!CJ142</f>
        <v>0</v>
      </c>
      <c r="R449" s="1311">
        <f>ORG!CK142</f>
        <v>0</v>
      </c>
      <c r="S449" s="1311">
        <f>ORG!CM142</f>
        <v>0</v>
      </c>
      <c r="U449" s="1311">
        <f t="shared" si="12"/>
        <v>0</v>
      </c>
    </row>
    <row r="450" spans="1:21">
      <c r="A450" s="1314" t="str">
        <f>ORG!$S$1</f>
        <v>Apr 21</v>
      </c>
      <c r="B450" s="1311" t="str">
        <f>ORG!$M$1</f>
        <v>Organisation</v>
      </c>
      <c r="C450" s="1311" t="str">
        <f>ORG!$BY$3</f>
        <v>Table B1 - Net Expenditure Profile Analysis</v>
      </c>
      <c r="D450" s="1311">
        <f>ORG!BX143</f>
        <v>105</v>
      </c>
      <c r="E450" s="1311" t="str">
        <f>ORG!$BY$124</f>
        <v>Continuing Healthcare / Funded Nursing Care - Expenditure Profiles</v>
      </c>
      <c r="F450" s="1311" t="str">
        <f>ORG!BY143</f>
        <v>Net CHC / FNC Expenditure - Current Plan</v>
      </c>
      <c r="G450" s="1311">
        <f>ORG!BZ143</f>
        <v>0</v>
      </c>
      <c r="H450" s="1311">
        <f>ORG!CA143</f>
        <v>0</v>
      </c>
      <c r="I450" s="1311">
        <f>ORG!CB143</f>
        <v>0</v>
      </c>
      <c r="J450" s="1311">
        <f>ORG!CC143</f>
        <v>0</v>
      </c>
      <c r="K450" s="1311">
        <f>ORG!CD143</f>
        <v>0</v>
      </c>
      <c r="L450" s="1311">
        <f>ORG!CE143</f>
        <v>0</v>
      </c>
      <c r="M450" s="1311">
        <f>ORG!CF143</f>
        <v>0</v>
      </c>
      <c r="N450" s="1311">
        <f>ORG!CG143</f>
        <v>0</v>
      </c>
      <c r="O450" s="1311">
        <f>ORG!CH143</f>
        <v>0</v>
      </c>
      <c r="P450" s="1311">
        <f>ORG!CI143</f>
        <v>0</v>
      </c>
      <c r="Q450" s="1311">
        <f>ORG!CJ143</f>
        <v>0</v>
      </c>
      <c r="R450" s="1311">
        <f>ORG!CK143</f>
        <v>0</v>
      </c>
      <c r="S450" s="1311">
        <f>ORG!CM143</f>
        <v>0</v>
      </c>
      <c r="U450" s="1311">
        <f t="shared" si="12"/>
        <v>0</v>
      </c>
    </row>
    <row r="451" spans="1:21">
      <c r="A451" s="1314" t="str">
        <f>ORG!$S$1</f>
        <v>Apr 21</v>
      </c>
      <c r="B451" s="1311" t="str">
        <f>ORG!$M$1</f>
        <v>Organisation</v>
      </c>
      <c r="C451" s="1311" t="str">
        <f>ORG!$BY$3</f>
        <v>Table B1 - Net Expenditure Profile Analysis</v>
      </c>
      <c r="D451" s="1311">
        <f>ORG!BX144</f>
        <v>106</v>
      </c>
      <c r="E451" s="1311" t="str">
        <f>ORG!$BY$124</f>
        <v>Continuing Healthcare / Funded Nursing Care - Expenditure Profiles</v>
      </c>
      <c r="F451" s="1311" t="str">
        <f>ORG!BY144</f>
        <v>Net CHC / FNC Expenditure - Actual/Forecast (as per Table B)</v>
      </c>
      <c r="G451" s="1311">
        <f>ORG!BZ144</f>
        <v>0</v>
      </c>
      <c r="H451" s="1311">
        <f>ORG!CA144</f>
        <v>0</v>
      </c>
      <c r="I451" s="1311">
        <f>ORG!CB144</f>
        <v>0</v>
      </c>
      <c r="J451" s="1311">
        <f>ORG!CC144</f>
        <v>0</v>
      </c>
      <c r="K451" s="1311">
        <f>ORG!CD144</f>
        <v>0</v>
      </c>
      <c r="L451" s="1311">
        <f>ORG!CE144</f>
        <v>0</v>
      </c>
      <c r="M451" s="1311">
        <f>ORG!CF144</f>
        <v>0</v>
      </c>
      <c r="N451" s="1311">
        <f>ORG!CG144</f>
        <v>0</v>
      </c>
      <c r="O451" s="1311">
        <f>ORG!CH144</f>
        <v>0</v>
      </c>
      <c r="P451" s="1311">
        <f>ORG!CI144</f>
        <v>0</v>
      </c>
      <c r="Q451" s="1311">
        <f>ORG!CJ144</f>
        <v>0</v>
      </c>
      <c r="R451" s="1311">
        <f>ORG!CK144</f>
        <v>0</v>
      </c>
      <c r="S451" s="1311">
        <f>ORG!CM144</f>
        <v>0</v>
      </c>
      <c r="U451" s="1311">
        <f t="shared" si="12"/>
        <v>0</v>
      </c>
    </row>
    <row r="452" spans="1:21">
      <c r="A452" s="1314" t="str">
        <f>ORG!$S$1</f>
        <v>Apr 21</v>
      </c>
      <c r="B452" s="1311" t="str">
        <f>ORG!$M$1</f>
        <v>Organisation</v>
      </c>
      <c r="C452" s="1311" t="str">
        <f>ORG!$BY$3</f>
        <v>Table B1 - Net Expenditure Profile Analysis</v>
      </c>
      <c r="D452" s="1311">
        <f>ORG!BX145</f>
        <v>107</v>
      </c>
      <c r="E452" s="1311" t="str">
        <f>ORG!$BY$124</f>
        <v>Continuing Healthcare / Funded Nursing Care - Expenditure Profiles</v>
      </c>
      <c r="F452" s="1311" t="str">
        <f>ORG!BY145</f>
        <v>Net CHC / FNC Expenditure - Movement</v>
      </c>
      <c r="G452" s="1311">
        <f>ORG!BZ145</f>
        <v>0</v>
      </c>
      <c r="H452" s="1311">
        <f>ORG!CA145</f>
        <v>0</v>
      </c>
      <c r="I452" s="1311">
        <f>ORG!CB145</f>
        <v>0</v>
      </c>
      <c r="J452" s="1311">
        <f>ORG!CC145</f>
        <v>0</v>
      </c>
      <c r="K452" s="1311">
        <f>ORG!CD145</f>
        <v>0</v>
      </c>
      <c r="L452" s="1311">
        <f>ORG!CE145</f>
        <v>0</v>
      </c>
      <c r="M452" s="1311">
        <f>ORG!CF145</f>
        <v>0</v>
      </c>
      <c r="N452" s="1311">
        <f>ORG!CG145</f>
        <v>0</v>
      </c>
      <c r="O452" s="1311">
        <f>ORG!CH145</f>
        <v>0</v>
      </c>
      <c r="P452" s="1311">
        <f>ORG!CI145</f>
        <v>0</v>
      </c>
      <c r="Q452" s="1311">
        <f>ORG!CJ145</f>
        <v>0</v>
      </c>
      <c r="R452" s="1311">
        <f>ORG!CK145</f>
        <v>0</v>
      </c>
      <c r="S452" s="1311">
        <f>ORG!CM145</f>
        <v>0</v>
      </c>
      <c r="U452" s="1311">
        <f t="shared" si="12"/>
        <v>0</v>
      </c>
    </row>
    <row r="453" spans="1:21">
      <c r="A453" s="1314" t="str">
        <f>ORG!$S$1</f>
        <v>Apr 21</v>
      </c>
      <c r="B453" s="1311" t="str">
        <f>ORG!$M$1</f>
        <v>Organisation</v>
      </c>
      <c r="C453" s="1311" t="str">
        <f>ORG!$BY$3</f>
        <v>Table B1 - Net Expenditure Profile Analysis</v>
      </c>
      <c r="D453" s="1311">
        <f>ORG!BX146</f>
        <v>108</v>
      </c>
      <c r="E453" s="1311" t="str">
        <f>ORG!$BY$124</f>
        <v>Continuing Healthcare / Funded Nursing Care - Expenditure Profiles</v>
      </c>
      <c r="F453" s="1311" t="str">
        <f>ORG!BY146</f>
        <v>Net CHC / FNC Expenditure - Movement due to Covid-19</v>
      </c>
      <c r="G453" s="1311">
        <f>ORG!BZ146</f>
        <v>0</v>
      </c>
      <c r="H453" s="1311">
        <f>ORG!CA146</f>
        <v>0</v>
      </c>
      <c r="I453" s="1311">
        <f>ORG!CB146</f>
        <v>0</v>
      </c>
      <c r="J453" s="1311">
        <f>ORG!CC146</f>
        <v>0</v>
      </c>
      <c r="K453" s="1311">
        <f>ORG!CD146</f>
        <v>0</v>
      </c>
      <c r="L453" s="1311">
        <f>ORG!CE146</f>
        <v>0</v>
      </c>
      <c r="M453" s="1311">
        <f>ORG!CF146</f>
        <v>0</v>
      </c>
      <c r="N453" s="1311">
        <f>ORG!CG146</f>
        <v>0</v>
      </c>
      <c r="O453" s="1311">
        <f>ORG!CH146</f>
        <v>0</v>
      </c>
      <c r="P453" s="1311">
        <f>ORG!CI146</f>
        <v>0</v>
      </c>
      <c r="Q453" s="1311">
        <f>ORG!CJ146</f>
        <v>0</v>
      </c>
      <c r="R453" s="1311">
        <f>ORG!CK146</f>
        <v>0</v>
      </c>
      <c r="S453" s="1311">
        <f>ORG!CM146</f>
        <v>0</v>
      </c>
      <c r="U453" s="1311">
        <f t="shared" si="12"/>
        <v>0</v>
      </c>
    </row>
    <row r="454" spans="1:21">
      <c r="A454" s="1314" t="str">
        <f>ORG!$S$1</f>
        <v>Apr 21</v>
      </c>
      <c r="B454" s="1311" t="str">
        <f>ORG!$M$1</f>
        <v>Organisation</v>
      </c>
      <c r="C454" s="1311" t="str">
        <f>ORG!$BY$3</f>
        <v>Table B1 - Net Expenditure Profile Analysis</v>
      </c>
      <c r="D454" s="1311">
        <f>ORG!BX147</f>
        <v>109</v>
      </c>
      <c r="E454" s="1311" t="str">
        <f>ORG!$BY$124</f>
        <v>Continuing Healthcare / Funded Nursing Care - Expenditure Profiles</v>
      </c>
      <c r="F454" s="1311" t="str">
        <f>ORG!BY147</f>
        <v>Net CHC / FNC Expenditure - Movement Other</v>
      </c>
      <c r="G454" s="1311">
        <f>ORG!BZ147</f>
        <v>0</v>
      </c>
      <c r="H454" s="1311">
        <f>ORG!CA147</f>
        <v>0</v>
      </c>
      <c r="I454" s="1311">
        <f>ORG!CB147</f>
        <v>0</v>
      </c>
      <c r="J454" s="1311">
        <f>ORG!CC147</f>
        <v>0</v>
      </c>
      <c r="K454" s="1311">
        <f>ORG!CD147</f>
        <v>0</v>
      </c>
      <c r="L454" s="1311">
        <f>ORG!CE147</f>
        <v>0</v>
      </c>
      <c r="M454" s="1311">
        <f>ORG!CF147</f>
        <v>0</v>
      </c>
      <c r="N454" s="1311">
        <f>ORG!CG147</f>
        <v>0</v>
      </c>
      <c r="O454" s="1311">
        <f>ORG!CH147</f>
        <v>0</v>
      </c>
      <c r="P454" s="1311">
        <f>ORG!CI147</f>
        <v>0</v>
      </c>
      <c r="Q454" s="1311">
        <f>ORG!CJ147</f>
        <v>0</v>
      </c>
      <c r="R454" s="1311">
        <f>ORG!CK147</f>
        <v>0</v>
      </c>
      <c r="S454" s="1311">
        <f>ORG!CM147</f>
        <v>0</v>
      </c>
      <c r="U454" s="1311">
        <f t="shared" si="12"/>
        <v>0</v>
      </c>
    </row>
    <row r="455" spans="1:21">
      <c r="A455" s="1314" t="str">
        <f>ORG!$S$1</f>
        <v>Apr 21</v>
      </c>
      <c r="B455" s="1311" t="str">
        <f>ORG!$M$1</f>
        <v>Organisation</v>
      </c>
      <c r="C455" s="1311" t="str">
        <f>ORG!$BY$3</f>
        <v>Table B1 - Net Expenditure Profile Analysis</v>
      </c>
      <c r="D455" s="1311">
        <f>ORG!BX154</f>
        <v>110</v>
      </c>
      <c r="E455" s="1311" t="str">
        <f>ORG!$BY$152</f>
        <v>Commissioned Services - Expenditure Profiles</v>
      </c>
      <c r="F455" s="1311" t="str">
        <f>ORG!BY154</f>
        <v>Gross Commissioned Services Expenditure - Non Covid-19 - Current Plan</v>
      </c>
      <c r="G455" s="1311">
        <f>ORG!BZ154</f>
        <v>0</v>
      </c>
      <c r="H455" s="1311">
        <f>ORG!CA154</f>
        <v>0</v>
      </c>
      <c r="I455" s="1311">
        <f>ORG!CB154</f>
        <v>0</v>
      </c>
      <c r="J455" s="1311">
        <f>ORG!CC154</f>
        <v>0</v>
      </c>
      <c r="K455" s="1311">
        <f>ORG!CD154</f>
        <v>0</v>
      </c>
      <c r="L455" s="1311">
        <f>ORG!CE154</f>
        <v>0</v>
      </c>
      <c r="M455" s="1311">
        <f>ORG!CF154</f>
        <v>0</v>
      </c>
      <c r="N455" s="1311">
        <f>ORG!CG154</f>
        <v>0</v>
      </c>
      <c r="O455" s="1311">
        <f>ORG!CH154</f>
        <v>0</v>
      </c>
      <c r="P455" s="1311">
        <f>ORG!CI154</f>
        <v>0</v>
      </c>
      <c r="Q455" s="1311">
        <f>ORG!CJ154</f>
        <v>0</v>
      </c>
      <c r="R455" s="1311">
        <f>ORG!CK154</f>
        <v>0</v>
      </c>
      <c r="S455" s="1311">
        <f>ORG!CM154</f>
        <v>0</v>
      </c>
      <c r="U455" s="1311">
        <f t="shared" si="12"/>
        <v>0</v>
      </c>
    </row>
    <row r="456" spans="1:21">
      <c r="A456" s="1314" t="str">
        <f>ORG!$S$1</f>
        <v>Apr 21</v>
      </c>
      <c r="B456" s="1311" t="str">
        <f>ORG!$M$1</f>
        <v>Organisation</v>
      </c>
      <c r="C456" s="1311" t="str">
        <f>ORG!$BY$3</f>
        <v>Table B1 - Net Expenditure Profile Analysis</v>
      </c>
      <c r="D456" s="1311">
        <f>ORG!BX155</f>
        <v>111</v>
      </c>
      <c r="E456" s="1311" t="str">
        <f>ORG!$BY$152</f>
        <v>Commissioned Services - Expenditure Profiles</v>
      </c>
      <c r="F456" s="1311" t="str">
        <f>ORG!BY155</f>
        <v>Gross Commissioned Services Expenditure - Covid-19 - Current Plan</v>
      </c>
      <c r="G456" s="1311">
        <f>ORG!BZ155</f>
        <v>0</v>
      </c>
      <c r="H456" s="1311">
        <f>ORG!CA155</f>
        <v>0</v>
      </c>
      <c r="I456" s="1311">
        <f>ORG!CB155</f>
        <v>0</v>
      </c>
      <c r="J456" s="1311">
        <f>ORG!CC155</f>
        <v>0</v>
      </c>
      <c r="K456" s="1311">
        <f>ORG!CD155</f>
        <v>0</v>
      </c>
      <c r="L456" s="1311">
        <f>ORG!CE155</f>
        <v>0</v>
      </c>
      <c r="M456" s="1311">
        <f>ORG!CF155</f>
        <v>0</v>
      </c>
      <c r="N456" s="1311">
        <f>ORG!CG155</f>
        <v>0</v>
      </c>
      <c r="O456" s="1311">
        <f>ORG!CH155</f>
        <v>0</v>
      </c>
      <c r="P456" s="1311">
        <f>ORG!CI155</f>
        <v>0</v>
      </c>
      <c r="Q456" s="1311">
        <f>ORG!CJ155</f>
        <v>0</v>
      </c>
      <c r="R456" s="1311">
        <f>ORG!CK155</f>
        <v>0</v>
      </c>
      <c r="S456" s="1311">
        <f>ORG!CM155</f>
        <v>0</v>
      </c>
      <c r="U456" s="1311">
        <f t="shared" si="12"/>
        <v>0</v>
      </c>
    </row>
    <row r="457" spans="1:21">
      <c r="A457" s="1314" t="str">
        <f>ORG!$S$1</f>
        <v>Apr 21</v>
      </c>
      <c r="B457" s="1311" t="str">
        <f>ORG!$M$1</f>
        <v>Organisation</v>
      </c>
      <c r="C457" s="1311" t="str">
        <f>ORG!$BY$3</f>
        <v>Table B1 - Net Expenditure Profile Analysis</v>
      </c>
      <c r="D457" s="1311">
        <f>ORG!BX156</f>
        <v>112</v>
      </c>
      <c r="E457" s="1311" t="str">
        <f>ORG!$BY$152</f>
        <v>Commissioned Services - Expenditure Profiles</v>
      </c>
      <c r="F457" s="1311" t="str">
        <f>ORG!BY156</f>
        <v>Planning Assumptions still to be finalised at Month 1 Allocated to Commissioned Services - (ENTER AS NEGATIVE)</v>
      </c>
      <c r="G457" s="1311">
        <f>ORG!BZ156</f>
        <v>0</v>
      </c>
      <c r="H457" s="1311">
        <f>ORG!CA156</f>
        <v>0</v>
      </c>
      <c r="I457" s="1311">
        <f>ORG!CB156</f>
        <v>0</v>
      </c>
      <c r="J457" s="1311">
        <f>ORG!CC156</f>
        <v>0</v>
      </c>
      <c r="K457" s="1311">
        <f>ORG!CD156</f>
        <v>0</v>
      </c>
      <c r="L457" s="1311">
        <f>ORG!CE156</f>
        <v>0</v>
      </c>
      <c r="M457" s="1311">
        <f>ORG!CF156</f>
        <v>0</v>
      </c>
      <c r="N457" s="1311">
        <f>ORG!CG156</f>
        <v>0</v>
      </c>
      <c r="O457" s="1311">
        <f>ORG!CH156</f>
        <v>0</v>
      </c>
      <c r="P457" s="1311">
        <f>ORG!CI156</f>
        <v>0</v>
      </c>
      <c r="Q457" s="1311">
        <f>ORG!CJ156</f>
        <v>0</v>
      </c>
      <c r="R457" s="1311">
        <f>ORG!CK156</f>
        <v>0</v>
      </c>
      <c r="S457" s="1311">
        <f>ORG!CM156</f>
        <v>0</v>
      </c>
      <c r="U457" s="1311">
        <f t="shared" si="12"/>
        <v>0</v>
      </c>
    </row>
    <row r="458" spans="1:21">
      <c r="A458" s="1314" t="str">
        <f>ORG!$S$1</f>
        <v>Apr 21</v>
      </c>
      <c r="B458" s="1311" t="str">
        <f>ORG!$M$1</f>
        <v>Organisation</v>
      </c>
      <c r="C458" s="1311" t="str">
        <f>ORG!$BY$3</f>
        <v>Table B1 - Net Expenditure Profile Analysis</v>
      </c>
      <c r="D458" s="1311">
        <f>ORG!BX157</f>
        <v>113</v>
      </c>
      <c r="E458" s="1311" t="str">
        <f>ORG!$BY$152</f>
        <v>Commissioned Services - Expenditure Profiles</v>
      </c>
      <c r="F458" s="1311" t="str">
        <f>ORG!BY157</f>
        <v>Total Gross Commissioned Services Expenditure - Current Plan</v>
      </c>
      <c r="G458" s="1311">
        <f>ORG!BZ157</f>
        <v>0</v>
      </c>
      <c r="H458" s="1311">
        <f>ORG!CA157</f>
        <v>0</v>
      </c>
      <c r="I458" s="1311">
        <f>ORG!CB157</f>
        <v>0</v>
      </c>
      <c r="J458" s="1311">
        <f>ORG!CC157</f>
        <v>0</v>
      </c>
      <c r="K458" s="1311">
        <f>ORG!CD157</f>
        <v>0</v>
      </c>
      <c r="L458" s="1311">
        <f>ORG!CE157</f>
        <v>0</v>
      </c>
      <c r="M458" s="1311">
        <f>ORG!CF157</f>
        <v>0</v>
      </c>
      <c r="N458" s="1311">
        <f>ORG!CG157</f>
        <v>0</v>
      </c>
      <c r="O458" s="1311">
        <f>ORG!CH157</f>
        <v>0</v>
      </c>
      <c r="P458" s="1311">
        <f>ORG!CI157</f>
        <v>0</v>
      </c>
      <c r="Q458" s="1311">
        <f>ORG!CJ157</f>
        <v>0</v>
      </c>
      <c r="R458" s="1311">
        <f>ORG!CK157</f>
        <v>0</v>
      </c>
      <c r="S458" s="1311">
        <f>ORG!CM157</f>
        <v>0</v>
      </c>
      <c r="U458" s="1311">
        <f t="shared" si="12"/>
        <v>0</v>
      </c>
    </row>
    <row r="459" spans="1:21">
      <c r="A459" s="1314" t="str">
        <f>ORG!$S$1</f>
        <v>Apr 21</v>
      </c>
      <c r="B459" s="1311" t="str">
        <f>ORG!$M$1</f>
        <v>Organisation</v>
      </c>
      <c r="C459" s="1311" t="str">
        <f>ORG!$BY$3</f>
        <v>Table B1 - Net Expenditure Profile Analysis</v>
      </c>
      <c r="D459" s="1311">
        <f>ORG!BX158</f>
        <v>114</v>
      </c>
      <c r="E459" s="1311" t="str">
        <f>ORG!$BY$152</f>
        <v>Commissioned Services - Expenditure Profiles</v>
      </c>
      <c r="F459" s="1311" t="str">
        <f>ORG!BY158</f>
        <v>HealthCare Services Provided by Other NHS Bodies - Actual/Forecast Gross</v>
      </c>
      <c r="G459" s="1311">
        <f>ORG!BZ158</f>
        <v>0</v>
      </c>
      <c r="H459" s="1311">
        <f>ORG!CA158</f>
        <v>0</v>
      </c>
      <c r="I459" s="1311">
        <f>ORG!CB158</f>
        <v>0</v>
      </c>
      <c r="J459" s="1311">
        <f>ORG!CC158</f>
        <v>0</v>
      </c>
      <c r="K459" s="1311">
        <f>ORG!CD158</f>
        <v>0</v>
      </c>
      <c r="L459" s="1311">
        <f>ORG!CE158</f>
        <v>0</v>
      </c>
      <c r="M459" s="1311">
        <f>ORG!CF158</f>
        <v>0</v>
      </c>
      <c r="N459" s="1311">
        <f>ORG!CG158</f>
        <v>0</v>
      </c>
      <c r="O459" s="1311">
        <f>ORG!CH158</f>
        <v>0</v>
      </c>
      <c r="P459" s="1311">
        <f>ORG!CI158</f>
        <v>0</v>
      </c>
      <c r="Q459" s="1311">
        <f>ORG!CJ158</f>
        <v>0</v>
      </c>
      <c r="R459" s="1311">
        <f>ORG!CK158</f>
        <v>0</v>
      </c>
      <c r="S459" s="1311">
        <f>ORG!CM158</f>
        <v>0</v>
      </c>
      <c r="U459" s="1311">
        <f t="shared" si="12"/>
        <v>0</v>
      </c>
    </row>
    <row r="460" spans="1:21">
      <c r="A460" s="1314" t="str">
        <f>ORG!$S$1</f>
        <v>Apr 21</v>
      </c>
      <c r="B460" s="1311" t="str">
        <f>ORG!$M$1</f>
        <v>Organisation</v>
      </c>
      <c r="C460" s="1311" t="str">
        <f>ORG!$BY$3</f>
        <v>Table B1 - Net Expenditure Profile Analysis</v>
      </c>
      <c r="D460" s="1311">
        <f>ORG!BX159</f>
        <v>115</v>
      </c>
      <c r="E460" s="1311" t="str">
        <f>ORG!$BY$152</f>
        <v>Commissioned Services - Expenditure Profiles</v>
      </c>
      <c r="F460" s="1311" t="str">
        <f>ORG!BY159</f>
        <v>Non HealthCare Services Provided by Other NHS Bodies - Actual/Forecast Gross</v>
      </c>
      <c r="G460" s="1311">
        <f>ORG!BZ159</f>
        <v>0</v>
      </c>
      <c r="H460" s="1311">
        <f>ORG!CA159</f>
        <v>0</v>
      </c>
      <c r="I460" s="1311">
        <f>ORG!CB159</f>
        <v>0</v>
      </c>
      <c r="J460" s="1311">
        <f>ORG!CC159</f>
        <v>0</v>
      </c>
      <c r="K460" s="1311">
        <f>ORG!CD159</f>
        <v>0</v>
      </c>
      <c r="L460" s="1311">
        <f>ORG!CE159</f>
        <v>0</v>
      </c>
      <c r="M460" s="1311">
        <f>ORG!CF159</f>
        <v>0</v>
      </c>
      <c r="N460" s="1311">
        <f>ORG!CG159</f>
        <v>0</v>
      </c>
      <c r="O460" s="1311">
        <f>ORG!CH159</f>
        <v>0</v>
      </c>
      <c r="P460" s="1311">
        <f>ORG!CI159</f>
        <v>0</v>
      </c>
      <c r="Q460" s="1311">
        <f>ORG!CJ159</f>
        <v>0</v>
      </c>
      <c r="R460" s="1311">
        <f>ORG!CK159</f>
        <v>0</v>
      </c>
      <c r="S460" s="1311">
        <f>ORG!CM159</f>
        <v>0</v>
      </c>
      <c r="U460" s="1311">
        <f t="shared" si="12"/>
        <v>0</v>
      </c>
    </row>
    <row r="461" spans="1:21">
      <c r="A461" s="1314" t="str">
        <f>ORG!$S$1</f>
        <v>Apr 21</v>
      </c>
      <c r="B461" s="1311" t="str">
        <f>ORG!$M$1</f>
        <v>Organisation</v>
      </c>
      <c r="C461" s="1311" t="str">
        <f>ORG!$BY$3</f>
        <v>Table B1 - Net Expenditure Profile Analysis</v>
      </c>
      <c r="D461" s="1311">
        <f>ORG!BX160</f>
        <v>116</v>
      </c>
      <c r="E461" s="1311" t="str">
        <f>ORG!$BY$152</f>
        <v>Commissioned Services - Expenditure Profiles</v>
      </c>
      <c r="F461" s="1311" t="str">
        <f>ORG!BY160</f>
        <v>Other Private &amp; Voluntary - Actual/Forecast Gross</v>
      </c>
      <c r="G461" s="1311">
        <f>ORG!BZ160</f>
        <v>0</v>
      </c>
      <c r="H461" s="1311">
        <f>ORG!CA160</f>
        <v>0</v>
      </c>
      <c r="I461" s="1311">
        <f>ORG!CB160</f>
        <v>0</v>
      </c>
      <c r="J461" s="1311">
        <f>ORG!CC160</f>
        <v>0</v>
      </c>
      <c r="K461" s="1311">
        <f>ORG!CD160</f>
        <v>0</v>
      </c>
      <c r="L461" s="1311">
        <f>ORG!CE160</f>
        <v>0</v>
      </c>
      <c r="M461" s="1311">
        <f>ORG!CF160</f>
        <v>0</v>
      </c>
      <c r="N461" s="1311">
        <f>ORG!CG160</f>
        <v>0</v>
      </c>
      <c r="O461" s="1311">
        <f>ORG!CH160</f>
        <v>0</v>
      </c>
      <c r="P461" s="1311">
        <f>ORG!CI160</f>
        <v>0</v>
      </c>
      <c r="Q461" s="1311">
        <f>ORG!CJ160</f>
        <v>0</v>
      </c>
      <c r="R461" s="1311">
        <f>ORG!CK160</f>
        <v>0</v>
      </c>
      <c r="S461" s="1311">
        <f>ORG!CM160</f>
        <v>0</v>
      </c>
      <c r="U461" s="1311">
        <f t="shared" si="12"/>
        <v>0</v>
      </c>
    </row>
    <row r="462" spans="1:21">
      <c r="A462" s="1314" t="str">
        <f>ORG!$S$1</f>
        <v>Apr 21</v>
      </c>
      <c r="B462" s="1311" t="str">
        <f>ORG!$M$1</f>
        <v>Organisation</v>
      </c>
      <c r="C462" s="1311" t="str">
        <f>ORG!$BY$3</f>
        <v>Table B1 - Net Expenditure Profile Analysis</v>
      </c>
      <c r="D462" s="1311">
        <f>ORG!BX161</f>
        <v>117</v>
      </c>
      <c r="E462" s="1311" t="str">
        <f>ORG!$BY$152</f>
        <v>Commissioned Services - Expenditure Profiles</v>
      </c>
      <c r="F462" s="1311" t="str">
        <f>ORG!BY161</f>
        <v>Joint Financing &amp; Other - Actual/Forecast Gross</v>
      </c>
      <c r="G462" s="1311">
        <f>ORG!BZ161</f>
        <v>0</v>
      </c>
      <c r="H462" s="1311">
        <f>ORG!CA161</f>
        <v>0</v>
      </c>
      <c r="I462" s="1311">
        <f>ORG!CB161</f>
        <v>0</v>
      </c>
      <c r="J462" s="1311">
        <f>ORG!CC161</f>
        <v>0</v>
      </c>
      <c r="K462" s="1311">
        <f>ORG!CD161</f>
        <v>0</v>
      </c>
      <c r="L462" s="1311">
        <f>ORG!CE161</f>
        <v>0</v>
      </c>
      <c r="M462" s="1311">
        <f>ORG!CF161</f>
        <v>0</v>
      </c>
      <c r="N462" s="1311">
        <f>ORG!CG161</f>
        <v>0</v>
      </c>
      <c r="O462" s="1311">
        <f>ORG!CH161</f>
        <v>0</v>
      </c>
      <c r="P462" s="1311">
        <f>ORG!CI161</f>
        <v>0</v>
      </c>
      <c r="Q462" s="1311">
        <f>ORG!CJ161</f>
        <v>0</v>
      </c>
      <c r="R462" s="1311">
        <f>ORG!CK161</f>
        <v>0</v>
      </c>
      <c r="S462" s="1311">
        <f>ORG!CM161</f>
        <v>0</v>
      </c>
      <c r="U462" s="1311">
        <f t="shared" si="12"/>
        <v>0</v>
      </c>
    </row>
    <row r="463" spans="1:21">
      <c r="A463" s="1314" t="str">
        <f>ORG!$S$1</f>
        <v>Apr 21</v>
      </c>
      <c r="B463" s="1311" t="str">
        <f>ORG!$M$1</f>
        <v>Organisation</v>
      </c>
      <c r="C463" s="1311" t="str">
        <f>ORG!$BY$3</f>
        <v>Table B1 - Net Expenditure Profile Analysis</v>
      </c>
      <c r="D463" s="1311">
        <f>ORG!BX162</f>
        <v>118</v>
      </c>
      <c r="E463" s="1311" t="str">
        <f>ORG!$BY$152</f>
        <v>Commissioned Services - Expenditure Profiles</v>
      </c>
      <c r="F463" s="1311" t="str">
        <f>ORG!BY162</f>
        <v xml:space="preserve">Additional Other Costs due to Covid-19 - Actual/Forecast </v>
      </c>
      <c r="G463" s="1311">
        <f>ORG!BZ162</f>
        <v>0</v>
      </c>
      <c r="H463" s="1311">
        <f>ORG!CA162</f>
        <v>0</v>
      </c>
      <c r="I463" s="1311">
        <f>ORG!CB162</f>
        <v>0</v>
      </c>
      <c r="J463" s="1311">
        <f>ORG!CC162</f>
        <v>0</v>
      </c>
      <c r="K463" s="1311">
        <f>ORG!CD162</f>
        <v>0</v>
      </c>
      <c r="L463" s="1311">
        <f>ORG!CE162</f>
        <v>0</v>
      </c>
      <c r="M463" s="1311">
        <f>ORG!CF162</f>
        <v>0</v>
      </c>
      <c r="N463" s="1311">
        <f>ORG!CG162</f>
        <v>0</v>
      </c>
      <c r="O463" s="1311">
        <f>ORG!CH162</f>
        <v>0</v>
      </c>
      <c r="P463" s="1311">
        <f>ORG!CI162</f>
        <v>0</v>
      </c>
      <c r="Q463" s="1311">
        <f>ORG!CJ162</f>
        <v>0</v>
      </c>
      <c r="R463" s="1311">
        <f>ORG!CK162</f>
        <v>0</v>
      </c>
      <c r="S463" s="1311">
        <f>ORG!CM162</f>
        <v>0</v>
      </c>
      <c r="U463" s="1311">
        <f t="shared" si="12"/>
        <v>0</v>
      </c>
    </row>
    <row r="464" spans="1:21">
      <c r="A464" s="1314" t="str">
        <f>ORG!$S$1</f>
        <v>Apr 21</v>
      </c>
      <c r="B464" s="1311" t="str">
        <f>ORG!$M$1</f>
        <v>Organisation</v>
      </c>
      <c r="C464" s="1311" t="str">
        <f>ORG!$BY$3</f>
        <v>Table B1 - Net Expenditure Profile Analysis</v>
      </c>
      <c r="D464" s="1311">
        <f>ORG!BX163</f>
        <v>119</v>
      </c>
      <c r="E464" s="1311" t="str">
        <f>ORG!$BY$152</f>
        <v>Commissioned Services - Expenditure Profiles</v>
      </c>
      <c r="F464" s="1311" t="str">
        <f>ORG!BY163</f>
        <v>Committed Reserves - Other - Forecast</v>
      </c>
      <c r="G464" s="1311">
        <f>ORG!BZ163</f>
        <v>0</v>
      </c>
      <c r="H464" s="1311">
        <f>ORG!CA163</f>
        <v>0</v>
      </c>
      <c r="I464" s="1311">
        <f>ORG!CB163</f>
        <v>0</v>
      </c>
      <c r="J464" s="1311">
        <f>ORG!CC163</f>
        <v>0</v>
      </c>
      <c r="K464" s="1311">
        <f>ORG!CD163</f>
        <v>0</v>
      </c>
      <c r="L464" s="1311">
        <f>ORG!CE163</f>
        <v>0</v>
      </c>
      <c r="M464" s="1311">
        <f>ORG!CF163</f>
        <v>0</v>
      </c>
      <c r="N464" s="1311">
        <f>ORG!CG163</f>
        <v>0</v>
      </c>
      <c r="O464" s="1311">
        <f>ORG!CH163</f>
        <v>0</v>
      </c>
      <c r="P464" s="1311">
        <f>ORG!CI163</f>
        <v>0</v>
      </c>
      <c r="Q464" s="1311">
        <f>ORG!CJ163</f>
        <v>0</v>
      </c>
      <c r="R464" s="1311">
        <f>ORG!CK163</f>
        <v>0</v>
      </c>
      <c r="S464" s="1311">
        <f>ORG!CM163</f>
        <v>0</v>
      </c>
      <c r="U464" s="1311">
        <f t="shared" si="12"/>
        <v>0</v>
      </c>
    </row>
    <row r="465" spans="1:21">
      <c r="A465" s="1314" t="str">
        <f>ORG!$S$1</f>
        <v>Apr 21</v>
      </c>
      <c r="B465" s="1311" t="str">
        <f>ORG!$M$1</f>
        <v>Organisation</v>
      </c>
      <c r="C465" s="1311" t="str">
        <f>ORG!$BY$3</f>
        <v>Table B1 - Net Expenditure Profile Analysis</v>
      </c>
      <c r="D465" s="1311">
        <f>ORG!BX164</f>
        <v>120</v>
      </c>
      <c r="E465" s="1311" t="str">
        <f>ORG!$BY$152</f>
        <v>Commissioned Services - Expenditure Profiles</v>
      </c>
      <c r="F465" s="1311" t="str">
        <f>ORG!BY164</f>
        <v>Total Gross Commissioned Services Expenditure - Actual/Forecast</v>
      </c>
      <c r="G465" s="1311">
        <f>ORG!BZ164</f>
        <v>0</v>
      </c>
      <c r="H465" s="1311">
        <f>ORG!CA164</f>
        <v>0</v>
      </c>
      <c r="I465" s="1311">
        <f>ORG!CB164</f>
        <v>0</v>
      </c>
      <c r="J465" s="1311">
        <f>ORG!CC164</f>
        <v>0</v>
      </c>
      <c r="K465" s="1311">
        <f>ORG!CD164</f>
        <v>0</v>
      </c>
      <c r="L465" s="1311">
        <f>ORG!CE164</f>
        <v>0</v>
      </c>
      <c r="M465" s="1311">
        <f>ORG!CF164</f>
        <v>0</v>
      </c>
      <c r="N465" s="1311">
        <f>ORG!CG164</f>
        <v>0</v>
      </c>
      <c r="O465" s="1311">
        <f>ORG!CH164</f>
        <v>0</v>
      </c>
      <c r="P465" s="1311">
        <f>ORG!CI164</f>
        <v>0</v>
      </c>
      <c r="Q465" s="1311">
        <f>ORG!CJ164</f>
        <v>0</v>
      </c>
      <c r="R465" s="1311">
        <f>ORG!CK164</f>
        <v>0</v>
      </c>
      <c r="S465" s="1311">
        <f>ORG!CM164</f>
        <v>0</v>
      </c>
      <c r="U465" s="1311">
        <f t="shared" si="12"/>
        <v>0</v>
      </c>
    </row>
    <row r="466" spans="1:21">
      <c r="A466" s="1314" t="str">
        <f>ORG!$S$1</f>
        <v>Apr 21</v>
      </c>
      <c r="B466" s="1311" t="str">
        <f>ORG!$M$1</f>
        <v>Organisation</v>
      </c>
      <c r="C466" s="1311" t="str">
        <f>ORG!$BY$3</f>
        <v>Table B1 - Net Expenditure Profile Analysis</v>
      </c>
      <c r="D466" s="1311">
        <f>ORG!BX165</f>
        <v>121</v>
      </c>
      <c r="E466" s="1311" t="str">
        <f>ORG!$BY$152</f>
        <v>Commissioned Services - Expenditure Profiles</v>
      </c>
      <c r="F466" s="1311" t="str">
        <f>ORG!BY165</f>
        <v>Gross Commissioned Services Expenditure Movement</v>
      </c>
      <c r="G466" s="1311">
        <f>ORG!BZ165</f>
        <v>0</v>
      </c>
      <c r="H466" s="1311">
        <f>ORG!CA165</f>
        <v>0</v>
      </c>
      <c r="I466" s="1311">
        <f>ORG!CB165</f>
        <v>0</v>
      </c>
      <c r="J466" s="1311">
        <f>ORG!CC165</f>
        <v>0</v>
      </c>
      <c r="K466" s="1311">
        <f>ORG!CD165</f>
        <v>0</v>
      </c>
      <c r="L466" s="1311">
        <f>ORG!CE165</f>
        <v>0</v>
      </c>
      <c r="M466" s="1311">
        <f>ORG!CF165</f>
        <v>0</v>
      </c>
      <c r="N466" s="1311">
        <f>ORG!CG165</f>
        <v>0</v>
      </c>
      <c r="O466" s="1311">
        <f>ORG!CH165</f>
        <v>0</v>
      </c>
      <c r="P466" s="1311">
        <f>ORG!CI165</f>
        <v>0</v>
      </c>
      <c r="Q466" s="1311">
        <f>ORG!CJ165</f>
        <v>0</v>
      </c>
      <c r="R466" s="1311">
        <f>ORG!CK165</f>
        <v>0</v>
      </c>
      <c r="S466" s="1311">
        <f>ORG!CM165</f>
        <v>0</v>
      </c>
      <c r="U466" s="1311">
        <f t="shared" si="12"/>
        <v>0</v>
      </c>
    </row>
    <row r="467" spans="1:21">
      <c r="A467" s="1314" t="str">
        <f>ORG!$S$1</f>
        <v>Apr 21</v>
      </c>
      <c r="B467" s="1311" t="str">
        <f>ORG!$M$1</f>
        <v>Organisation</v>
      </c>
      <c r="C467" s="1311" t="str">
        <f>ORG!$BY$3</f>
        <v>Table B1 - Net Expenditure Profile Analysis</v>
      </c>
      <c r="D467" s="1311">
        <f>ORG!BX166</f>
        <v>122</v>
      </c>
      <c r="E467" s="1311" t="str">
        <f>ORG!$BY$152</f>
        <v>Commissioned Services - Expenditure Profiles</v>
      </c>
      <c r="F467" s="1311" t="str">
        <f>ORG!BY166</f>
        <v>Total Commissioned Services - Current Plan</v>
      </c>
      <c r="G467" s="1311">
        <f>ORG!BZ166</f>
        <v>0</v>
      </c>
      <c r="H467" s="1311">
        <f>ORG!CA166</f>
        <v>0</v>
      </c>
      <c r="I467" s="1311">
        <f>ORG!CB166</f>
        <v>0</v>
      </c>
      <c r="J467" s="1311">
        <f>ORG!CC166</f>
        <v>0</v>
      </c>
      <c r="K467" s="1311">
        <f>ORG!CD166</f>
        <v>0</v>
      </c>
      <c r="L467" s="1311">
        <f>ORG!CE166</f>
        <v>0</v>
      </c>
      <c r="M467" s="1311">
        <f>ORG!CF166</f>
        <v>0</v>
      </c>
      <c r="N467" s="1311">
        <f>ORG!CG166</f>
        <v>0</v>
      </c>
      <c r="O467" s="1311">
        <f>ORG!CH166</f>
        <v>0</v>
      </c>
      <c r="P467" s="1311">
        <f>ORG!CI166</f>
        <v>0</v>
      </c>
      <c r="Q467" s="1311">
        <f>ORG!CJ166</f>
        <v>0</v>
      </c>
      <c r="R467" s="1311">
        <f>ORG!CK166</f>
        <v>0</v>
      </c>
      <c r="S467" s="1311">
        <f>ORG!CM166</f>
        <v>0</v>
      </c>
      <c r="U467" s="1311">
        <f t="shared" si="12"/>
        <v>0</v>
      </c>
    </row>
    <row r="468" spans="1:21">
      <c r="A468" s="1314" t="str">
        <f>ORG!$S$1</f>
        <v>Apr 21</v>
      </c>
      <c r="B468" s="1311" t="str">
        <f>ORG!$M$1</f>
        <v>Organisation</v>
      </c>
      <c r="C468" s="1311" t="str">
        <f>ORG!$BY$3</f>
        <v>Table B1 - Net Expenditure Profile Analysis</v>
      </c>
      <c r="D468" s="1311">
        <f>ORG!BX167</f>
        <v>123</v>
      </c>
      <c r="E468" s="1311" t="str">
        <f>ORG!$BY$152</f>
        <v>Commissioned Services - Expenditure Profiles</v>
      </c>
      <c r="F468" s="1311" t="str">
        <f>ORG!BY167</f>
        <v>Commissioned Services Savings - Actual/Forecast</v>
      </c>
      <c r="G468" s="1311">
        <f>ORG!BZ167</f>
        <v>0</v>
      </c>
      <c r="H468" s="1311">
        <f>ORG!CA167</f>
        <v>0</v>
      </c>
      <c r="I468" s="1311">
        <f>ORG!CB167</f>
        <v>0</v>
      </c>
      <c r="J468" s="1311">
        <f>ORG!CC167</f>
        <v>0</v>
      </c>
      <c r="K468" s="1311">
        <f>ORG!CD167</f>
        <v>0</v>
      </c>
      <c r="L468" s="1311">
        <f>ORG!CE167</f>
        <v>0</v>
      </c>
      <c r="M468" s="1311">
        <f>ORG!CF167</f>
        <v>0</v>
      </c>
      <c r="N468" s="1311">
        <f>ORG!CG167</f>
        <v>0</v>
      </c>
      <c r="O468" s="1311">
        <f>ORG!CH167</f>
        <v>0</v>
      </c>
      <c r="P468" s="1311">
        <f>ORG!CI167</f>
        <v>0</v>
      </c>
      <c r="Q468" s="1311">
        <f>ORG!CJ167</f>
        <v>0</v>
      </c>
      <c r="R468" s="1311">
        <f>ORG!CK167</f>
        <v>0</v>
      </c>
      <c r="S468" s="1311">
        <f>ORG!CM167</f>
        <v>0</v>
      </c>
      <c r="U468" s="1311">
        <f t="shared" si="12"/>
        <v>0</v>
      </c>
    </row>
    <row r="469" spans="1:21">
      <c r="A469" s="1314" t="str">
        <f>ORG!$S$1</f>
        <v>Apr 21</v>
      </c>
      <c r="B469" s="1311" t="str">
        <f>ORG!$M$1</f>
        <v>Organisation</v>
      </c>
      <c r="C469" s="1311" t="str">
        <f>ORG!$BY$3</f>
        <v>Table B1 - Net Expenditure Profile Analysis</v>
      </c>
      <c r="D469" s="1311">
        <f>ORG!BX168</f>
        <v>124</v>
      </c>
      <c r="E469" s="1311" t="str">
        <f>ORG!$BY$152</f>
        <v>Commissioned Services - Expenditure Profiles</v>
      </c>
      <c r="F469" s="1311" t="str">
        <f>ORG!BY168</f>
        <v>Non Delivery of Finalised (M1) Commissioned Services Savings due to Covid-19 - Actual/Forecast (Negative Values)</v>
      </c>
      <c r="G469" s="1311">
        <f>ORG!BZ168</f>
        <v>0</v>
      </c>
      <c r="H469" s="1311">
        <f>ORG!CA168</f>
        <v>0</v>
      </c>
      <c r="I469" s="1311">
        <f>ORG!CB168</f>
        <v>0</v>
      </c>
      <c r="J469" s="1311">
        <f>ORG!CC168</f>
        <v>0</v>
      </c>
      <c r="K469" s="1311">
        <f>ORG!CD168</f>
        <v>0</v>
      </c>
      <c r="L469" s="1311">
        <f>ORG!CE168</f>
        <v>0</v>
      </c>
      <c r="M469" s="1311">
        <f>ORG!CF168</f>
        <v>0</v>
      </c>
      <c r="N469" s="1311">
        <f>ORG!CG168</f>
        <v>0</v>
      </c>
      <c r="O469" s="1311">
        <f>ORG!CH168</f>
        <v>0</v>
      </c>
      <c r="P469" s="1311">
        <f>ORG!CI168</f>
        <v>0</v>
      </c>
      <c r="Q469" s="1311">
        <f>ORG!CJ168</f>
        <v>0</v>
      </c>
      <c r="R469" s="1311">
        <f>ORG!CK168</f>
        <v>0</v>
      </c>
      <c r="S469" s="1311">
        <f>ORG!CM168</f>
        <v>0</v>
      </c>
      <c r="U469" s="1311">
        <f t="shared" si="12"/>
        <v>0</v>
      </c>
    </row>
    <row r="470" spans="1:21">
      <c r="A470" s="1314" t="str">
        <f>ORG!$S$1</f>
        <v>Apr 21</v>
      </c>
      <c r="B470" s="1311" t="str">
        <f>ORG!$M$1</f>
        <v>Organisation</v>
      </c>
      <c r="C470" s="1311" t="str">
        <f>ORG!$BY$3</f>
        <v>Table B1 - Net Expenditure Profile Analysis</v>
      </c>
      <c r="D470" s="1311">
        <f>ORG!BX169</f>
        <v>125</v>
      </c>
      <c r="E470" s="1311" t="str">
        <f>ORG!$BY$152</f>
        <v>Commissioned Services - Expenditure Profiles</v>
      </c>
      <c r="F470" s="1311" t="str">
        <f>ORG!BY169</f>
        <v>Commissioned Services Savings Movement Not due to Covid-19</v>
      </c>
      <c r="G470" s="1311">
        <f>ORG!BZ169</f>
        <v>0</v>
      </c>
      <c r="H470" s="1311">
        <f>ORG!CA169</f>
        <v>0</v>
      </c>
      <c r="I470" s="1311">
        <f>ORG!CB169</f>
        <v>0</v>
      </c>
      <c r="J470" s="1311">
        <f>ORG!CC169</f>
        <v>0</v>
      </c>
      <c r="K470" s="1311">
        <f>ORG!CD169</f>
        <v>0</v>
      </c>
      <c r="L470" s="1311">
        <f>ORG!CE169</f>
        <v>0</v>
      </c>
      <c r="M470" s="1311">
        <f>ORG!CF169</f>
        <v>0</v>
      </c>
      <c r="N470" s="1311">
        <f>ORG!CG169</f>
        <v>0</v>
      </c>
      <c r="O470" s="1311">
        <f>ORG!CH169</f>
        <v>0</v>
      </c>
      <c r="P470" s="1311">
        <f>ORG!CI169</f>
        <v>0</v>
      </c>
      <c r="Q470" s="1311">
        <f>ORG!CJ169</f>
        <v>0</v>
      </c>
      <c r="R470" s="1311">
        <f>ORG!CK169</f>
        <v>0</v>
      </c>
      <c r="S470" s="1311">
        <f>ORG!CM169</f>
        <v>0</v>
      </c>
      <c r="U470" s="1311">
        <f t="shared" si="12"/>
        <v>0</v>
      </c>
    </row>
    <row r="471" spans="1:21">
      <c r="A471" s="1314" t="str">
        <f>ORG!$S$1</f>
        <v>Apr 21</v>
      </c>
      <c r="B471" s="1311" t="str">
        <f>ORG!$M$1</f>
        <v>Organisation</v>
      </c>
      <c r="C471" s="1311" t="str">
        <f>ORG!$BY$3</f>
        <v>Table B1 - Net Expenditure Profile Analysis</v>
      </c>
      <c r="D471" s="1311">
        <f>ORG!BX170</f>
        <v>126</v>
      </c>
      <c r="E471" s="1311" t="str">
        <f>ORG!$BY$152</f>
        <v>Commissioned Services - Expenditure Profiles</v>
      </c>
      <c r="F471" s="1311" t="str">
        <f>ORG!BY170</f>
        <v>Commissioned Services Accountancy Gains - Actual/Forecast</v>
      </c>
      <c r="G471" s="1311">
        <f>ORG!BZ170</f>
        <v>0</v>
      </c>
      <c r="H471" s="1311">
        <f>ORG!CA170</f>
        <v>0</v>
      </c>
      <c r="I471" s="1311">
        <f>ORG!CB170</f>
        <v>0</v>
      </c>
      <c r="J471" s="1311">
        <f>ORG!CC170</f>
        <v>0</v>
      </c>
      <c r="K471" s="1311">
        <f>ORG!CD170</f>
        <v>0</v>
      </c>
      <c r="L471" s="1311">
        <f>ORG!CE170</f>
        <v>0</v>
      </c>
      <c r="M471" s="1311">
        <f>ORG!CF170</f>
        <v>0</v>
      </c>
      <c r="N471" s="1311">
        <f>ORG!CG170</f>
        <v>0</v>
      </c>
      <c r="O471" s="1311">
        <f>ORG!CH170</f>
        <v>0</v>
      </c>
      <c r="P471" s="1311">
        <f>ORG!CI170</f>
        <v>0</v>
      </c>
      <c r="Q471" s="1311">
        <f>ORG!CJ170</f>
        <v>0</v>
      </c>
      <c r="R471" s="1311">
        <f>ORG!CK170</f>
        <v>0</v>
      </c>
      <c r="S471" s="1311">
        <f>ORG!CM170</f>
        <v>0</v>
      </c>
      <c r="U471" s="1311">
        <f t="shared" si="12"/>
        <v>0</v>
      </c>
    </row>
    <row r="472" spans="1:21">
      <c r="A472" s="1314" t="str">
        <f>ORG!$S$1</f>
        <v>Apr 21</v>
      </c>
      <c r="B472" s="1311" t="str">
        <f>ORG!$M$1</f>
        <v>Organisation</v>
      </c>
      <c r="C472" s="1311" t="str">
        <f>ORG!$BY$3</f>
        <v>Table B1 - Net Expenditure Profile Analysis</v>
      </c>
      <c r="D472" s="1311">
        <f>ORG!BX171</f>
        <v>127</v>
      </c>
      <c r="E472" s="1311" t="str">
        <f>ORG!$BY$152</f>
        <v>Commissioned Services - Expenditure Profiles</v>
      </c>
      <c r="F472" s="1311" t="str">
        <f>ORG!BY171</f>
        <v>In Year Operational Commissioned Services Expenditure Cost Reduction Due To C19 (Positive Values)</v>
      </c>
      <c r="G472" s="1311">
        <f>ORG!BZ171</f>
        <v>0</v>
      </c>
      <c r="H472" s="1311">
        <f>ORG!CA171</f>
        <v>0</v>
      </c>
      <c r="I472" s="1311">
        <f>ORG!CB171</f>
        <v>0</v>
      </c>
      <c r="J472" s="1311">
        <f>ORG!CC171</f>
        <v>0</v>
      </c>
      <c r="K472" s="1311">
        <f>ORG!CD171</f>
        <v>0</v>
      </c>
      <c r="L472" s="1311">
        <f>ORG!CE171</f>
        <v>0</v>
      </c>
      <c r="M472" s="1311">
        <f>ORG!CF171</f>
        <v>0</v>
      </c>
      <c r="N472" s="1311">
        <f>ORG!CG171</f>
        <v>0</v>
      </c>
      <c r="O472" s="1311">
        <f>ORG!CH171</f>
        <v>0</v>
      </c>
      <c r="P472" s="1311">
        <f>ORG!CI171</f>
        <v>0</v>
      </c>
      <c r="Q472" s="1311">
        <f>ORG!CJ171</f>
        <v>0</v>
      </c>
      <c r="R472" s="1311">
        <f>ORG!CK171</f>
        <v>0</v>
      </c>
      <c r="S472" s="1311">
        <f>ORG!CM171</f>
        <v>0</v>
      </c>
      <c r="U472" s="1311">
        <f t="shared" si="12"/>
        <v>0</v>
      </c>
    </row>
    <row r="473" spans="1:21">
      <c r="A473" s="1314" t="str">
        <f>ORG!$S$1</f>
        <v>Apr 21</v>
      </c>
      <c r="B473" s="1311" t="str">
        <f>ORG!$M$1</f>
        <v>Organisation</v>
      </c>
      <c r="C473" s="1311" t="str">
        <f>ORG!$BY$3</f>
        <v>Table B1 - Net Expenditure Profile Analysis</v>
      </c>
      <c r="D473" s="1311">
        <f>ORG!BX172</f>
        <v>128</v>
      </c>
      <c r="E473" s="1311" t="str">
        <f>ORG!$BY$152</f>
        <v>Commissioned Services - Expenditure Profiles</v>
      </c>
      <c r="F473" s="1311" t="str">
        <f>ORG!BY172</f>
        <v>In Year Slippage on Current Planned Commissioned Services Investments/Repurposing of Developmental Initiatives due to C19 (Positive Values)</v>
      </c>
      <c r="G473" s="1311">
        <f>ORG!BZ172</f>
        <v>0</v>
      </c>
      <c r="H473" s="1311">
        <f>ORG!CA172</f>
        <v>0</v>
      </c>
      <c r="I473" s="1311">
        <f>ORG!CB172</f>
        <v>0</v>
      </c>
      <c r="J473" s="1311">
        <f>ORG!CC172</f>
        <v>0</v>
      </c>
      <c r="K473" s="1311">
        <f>ORG!CD172</f>
        <v>0</v>
      </c>
      <c r="L473" s="1311">
        <f>ORG!CE172</f>
        <v>0</v>
      </c>
      <c r="M473" s="1311">
        <f>ORG!CF172</f>
        <v>0</v>
      </c>
      <c r="N473" s="1311">
        <f>ORG!CG172</f>
        <v>0</v>
      </c>
      <c r="O473" s="1311">
        <f>ORG!CH172</f>
        <v>0</v>
      </c>
      <c r="P473" s="1311">
        <f>ORG!CI172</f>
        <v>0</v>
      </c>
      <c r="Q473" s="1311">
        <f>ORG!CJ172</f>
        <v>0</v>
      </c>
      <c r="R473" s="1311">
        <f>ORG!CK172</f>
        <v>0</v>
      </c>
      <c r="S473" s="1311">
        <f>ORG!CM172</f>
        <v>0</v>
      </c>
      <c r="U473" s="1311">
        <f t="shared" si="12"/>
        <v>0</v>
      </c>
    </row>
    <row r="474" spans="1:21">
      <c r="A474" s="1314" t="str">
        <f>ORG!$S$1</f>
        <v>Apr 21</v>
      </c>
      <c r="B474" s="1311" t="str">
        <f>ORG!$M$1</f>
        <v>Organisation</v>
      </c>
      <c r="C474" s="1311" t="str">
        <f>ORG!$BY$3</f>
        <v>Table B1 - Net Expenditure Profile Analysis</v>
      </c>
      <c r="D474" s="1311">
        <f>ORG!BX174</f>
        <v>129</v>
      </c>
      <c r="E474" s="1311" t="str">
        <f>ORG!$BY$152</f>
        <v>Commissioned Services - Expenditure Profiles</v>
      </c>
      <c r="F474" s="1311" t="str">
        <f>ORG!BY174</f>
        <v>Net Commissioned Services Expenditure - Current Plan</v>
      </c>
      <c r="G474" s="1311">
        <f>ORG!BZ174</f>
        <v>0</v>
      </c>
      <c r="H474" s="1311">
        <f>ORG!CA174</f>
        <v>0</v>
      </c>
      <c r="I474" s="1311">
        <f>ORG!CB174</f>
        <v>0</v>
      </c>
      <c r="J474" s="1311">
        <f>ORG!CC174</f>
        <v>0</v>
      </c>
      <c r="K474" s="1311">
        <f>ORG!CD174</f>
        <v>0</v>
      </c>
      <c r="L474" s="1311">
        <f>ORG!CE174</f>
        <v>0</v>
      </c>
      <c r="M474" s="1311">
        <f>ORG!CF174</f>
        <v>0</v>
      </c>
      <c r="N474" s="1311">
        <f>ORG!CG174</f>
        <v>0</v>
      </c>
      <c r="O474" s="1311">
        <f>ORG!CH174</f>
        <v>0</v>
      </c>
      <c r="P474" s="1311">
        <f>ORG!CI174</f>
        <v>0</v>
      </c>
      <c r="Q474" s="1311">
        <f>ORG!CJ174</f>
        <v>0</v>
      </c>
      <c r="R474" s="1311">
        <f>ORG!CK174</f>
        <v>0</v>
      </c>
      <c r="S474" s="1311">
        <f>ORG!CM174</f>
        <v>0</v>
      </c>
      <c r="U474" s="1311">
        <f t="shared" si="12"/>
        <v>0</v>
      </c>
    </row>
    <row r="475" spans="1:21">
      <c r="A475" s="1314" t="str">
        <f>ORG!$S$1</f>
        <v>Apr 21</v>
      </c>
      <c r="B475" s="1311" t="str">
        <f>ORG!$M$1</f>
        <v>Organisation</v>
      </c>
      <c r="C475" s="1311" t="str">
        <f>ORG!$BY$3</f>
        <v>Table B1 - Net Expenditure Profile Analysis</v>
      </c>
      <c r="D475" s="1311">
        <f>ORG!BX175</f>
        <v>130</v>
      </c>
      <c r="E475" s="1311" t="str">
        <f>ORG!$BY$152</f>
        <v>Commissioned Services - Expenditure Profiles</v>
      </c>
      <c r="F475" s="1311" t="str">
        <f>ORG!BY175</f>
        <v>Net Commissioned Services Expenditure - Actual/Forecast (as per Table B)</v>
      </c>
      <c r="G475" s="1311">
        <f>ORG!BZ175</f>
        <v>0</v>
      </c>
      <c r="H475" s="1311">
        <f>ORG!CA175</f>
        <v>0</v>
      </c>
      <c r="I475" s="1311">
        <f>ORG!CB175</f>
        <v>0</v>
      </c>
      <c r="J475" s="1311">
        <f>ORG!CC175</f>
        <v>0</v>
      </c>
      <c r="K475" s="1311">
        <f>ORG!CD175</f>
        <v>0</v>
      </c>
      <c r="L475" s="1311">
        <f>ORG!CE175</f>
        <v>0</v>
      </c>
      <c r="M475" s="1311">
        <f>ORG!CF175</f>
        <v>0</v>
      </c>
      <c r="N475" s="1311">
        <f>ORG!CG175</f>
        <v>0</v>
      </c>
      <c r="O475" s="1311">
        <f>ORG!CH175</f>
        <v>0</v>
      </c>
      <c r="P475" s="1311">
        <f>ORG!CI175</f>
        <v>0</v>
      </c>
      <c r="Q475" s="1311">
        <f>ORG!CJ175</f>
        <v>0</v>
      </c>
      <c r="R475" s="1311">
        <f>ORG!CK175</f>
        <v>0</v>
      </c>
      <c r="S475" s="1311">
        <f>ORG!CM175</f>
        <v>0</v>
      </c>
      <c r="U475" s="1311">
        <f t="shared" si="12"/>
        <v>0</v>
      </c>
    </row>
    <row r="476" spans="1:21">
      <c r="A476" s="1314" t="str">
        <f>ORG!$S$1</f>
        <v>Apr 21</v>
      </c>
      <c r="B476" s="1311" t="str">
        <f>ORG!$M$1</f>
        <v>Organisation</v>
      </c>
      <c r="C476" s="1311" t="str">
        <f>ORG!$BY$3</f>
        <v>Table B1 - Net Expenditure Profile Analysis</v>
      </c>
      <c r="D476" s="1311">
        <f>ORG!BX176</f>
        <v>131</v>
      </c>
      <c r="E476" s="1311" t="str">
        <f>ORG!$BY$152</f>
        <v>Commissioned Services - Expenditure Profiles</v>
      </c>
      <c r="F476" s="1311" t="str">
        <f>ORG!BY176</f>
        <v>Net Commissioned Services Expenditure - Movement</v>
      </c>
      <c r="G476" s="1311">
        <f>ORG!BZ176</f>
        <v>0</v>
      </c>
      <c r="H476" s="1311">
        <f>ORG!CA176</f>
        <v>0</v>
      </c>
      <c r="I476" s="1311">
        <f>ORG!CB176</f>
        <v>0</v>
      </c>
      <c r="J476" s="1311">
        <f>ORG!CC176</f>
        <v>0</v>
      </c>
      <c r="K476" s="1311">
        <f>ORG!CD176</f>
        <v>0</v>
      </c>
      <c r="L476" s="1311">
        <f>ORG!CE176</f>
        <v>0</v>
      </c>
      <c r="M476" s="1311">
        <f>ORG!CF176</f>
        <v>0</v>
      </c>
      <c r="N476" s="1311">
        <f>ORG!CG176</f>
        <v>0</v>
      </c>
      <c r="O476" s="1311">
        <f>ORG!CH176</f>
        <v>0</v>
      </c>
      <c r="P476" s="1311">
        <f>ORG!CI176</f>
        <v>0</v>
      </c>
      <c r="Q476" s="1311">
        <f>ORG!CJ176</f>
        <v>0</v>
      </c>
      <c r="R476" s="1311">
        <f>ORG!CK176</f>
        <v>0</v>
      </c>
      <c r="S476" s="1311">
        <f>ORG!CM176</f>
        <v>0</v>
      </c>
      <c r="U476" s="1311">
        <f t="shared" si="12"/>
        <v>0</v>
      </c>
    </row>
    <row r="477" spans="1:21">
      <c r="A477" s="1314" t="str">
        <f>ORG!$S$1</f>
        <v>Apr 21</v>
      </c>
      <c r="B477" s="1311" t="str">
        <f>ORG!$M$1</f>
        <v>Organisation</v>
      </c>
      <c r="C477" s="1311" t="str">
        <f>ORG!$BY$3</f>
        <v>Table B1 - Net Expenditure Profile Analysis</v>
      </c>
      <c r="D477" s="1311">
        <f>ORG!BX177</f>
        <v>132</v>
      </c>
      <c r="E477" s="1311" t="str">
        <f>ORG!$BY$152</f>
        <v>Commissioned Services - Expenditure Profiles</v>
      </c>
      <c r="F477" s="1311" t="str">
        <f>ORG!BY177</f>
        <v>Net Commissioned Services Expenditure - Movement due to Covid-19</v>
      </c>
      <c r="G477" s="1311">
        <f>ORG!BZ177</f>
        <v>0</v>
      </c>
      <c r="H477" s="1311">
        <f>ORG!CA177</f>
        <v>0</v>
      </c>
      <c r="I477" s="1311">
        <f>ORG!CB177</f>
        <v>0</v>
      </c>
      <c r="J477" s="1311">
        <f>ORG!CC177</f>
        <v>0</v>
      </c>
      <c r="K477" s="1311">
        <f>ORG!CD177</f>
        <v>0</v>
      </c>
      <c r="L477" s="1311">
        <f>ORG!CE177</f>
        <v>0</v>
      </c>
      <c r="M477" s="1311">
        <f>ORG!CF177</f>
        <v>0</v>
      </c>
      <c r="N477" s="1311">
        <f>ORG!CG177</f>
        <v>0</v>
      </c>
      <c r="O477" s="1311">
        <f>ORG!CH177</f>
        <v>0</v>
      </c>
      <c r="P477" s="1311">
        <f>ORG!CI177</f>
        <v>0</v>
      </c>
      <c r="Q477" s="1311">
        <f>ORG!CJ177</f>
        <v>0</v>
      </c>
      <c r="R477" s="1311">
        <f>ORG!CK177</f>
        <v>0</v>
      </c>
      <c r="S477" s="1311">
        <f>ORG!CM177</f>
        <v>0</v>
      </c>
      <c r="U477" s="1311">
        <f t="shared" si="12"/>
        <v>0</v>
      </c>
    </row>
    <row r="478" spans="1:21">
      <c r="A478" s="1314" t="str">
        <f>ORG!$S$1</f>
        <v>Apr 21</v>
      </c>
      <c r="B478" s="1311" t="str">
        <f>ORG!$M$1</f>
        <v>Organisation</v>
      </c>
      <c r="C478" s="1311" t="str">
        <f>ORG!$BY$3</f>
        <v>Table B1 - Net Expenditure Profile Analysis</v>
      </c>
      <c r="D478" s="1311">
        <f>ORG!BX178</f>
        <v>133</v>
      </c>
      <c r="E478" s="1311" t="str">
        <f>ORG!$BY$152</f>
        <v>Commissioned Services - Expenditure Profiles</v>
      </c>
      <c r="F478" s="1311" t="str">
        <f>ORG!BY178</f>
        <v>Net Commissioned Services Expenditure - Movement Other</v>
      </c>
      <c r="G478" s="1311">
        <f>ORG!BZ178</f>
        <v>0</v>
      </c>
      <c r="H478" s="1311">
        <f>ORG!CA178</f>
        <v>0</v>
      </c>
      <c r="I478" s="1311">
        <f>ORG!CB178</f>
        <v>0</v>
      </c>
      <c r="J478" s="1311">
        <f>ORG!CC178</f>
        <v>0</v>
      </c>
      <c r="K478" s="1311">
        <f>ORG!CD178</f>
        <v>0</v>
      </c>
      <c r="L478" s="1311">
        <f>ORG!CE178</f>
        <v>0</v>
      </c>
      <c r="M478" s="1311">
        <f>ORG!CF178</f>
        <v>0</v>
      </c>
      <c r="N478" s="1311">
        <f>ORG!CG178</f>
        <v>0</v>
      </c>
      <c r="O478" s="1311">
        <f>ORG!CH178</f>
        <v>0</v>
      </c>
      <c r="P478" s="1311">
        <f>ORG!CI178</f>
        <v>0</v>
      </c>
      <c r="Q478" s="1311">
        <f>ORG!CJ178</f>
        <v>0</v>
      </c>
      <c r="R478" s="1311">
        <f>ORG!CK178</f>
        <v>0</v>
      </c>
      <c r="S478" s="1311">
        <f>ORG!CM178</f>
        <v>0</v>
      </c>
      <c r="U478" s="1311">
        <f t="shared" si="12"/>
        <v>0</v>
      </c>
    </row>
    <row r="479" spans="1:21">
      <c r="A479" s="1314" t="str">
        <f>ORG!$S$1</f>
        <v>Apr 21</v>
      </c>
      <c r="B479" s="1311" t="str">
        <f>ORG!$M$1</f>
        <v>Organisation</v>
      </c>
      <c r="C479" s="1311" t="str">
        <f>ORG!$BY$3</f>
        <v>Table B1 - Net Expenditure Profile Analysis</v>
      </c>
      <c r="D479" s="1311">
        <f>ORG!BX185</f>
        <v>134</v>
      </c>
      <c r="E479" s="1311" t="str">
        <f>ORG!$BY$183</f>
        <v>Total Net Expenditure Profiles</v>
      </c>
      <c r="F479" s="1311" t="str">
        <f>ORG!BY185</f>
        <v>Gross Expenditure - Non Covid-19 - Current Plan</v>
      </c>
      <c r="G479" s="1311">
        <f>ORG!BZ185</f>
        <v>0</v>
      </c>
      <c r="H479" s="1311">
        <f>ORG!CA185</f>
        <v>0</v>
      </c>
      <c r="I479" s="1311">
        <f>ORG!CB185</f>
        <v>0</v>
      </c>
      <c r="J479" s="1311">
        <f>ORG!CC185</f>
        <v>0</v>
      </c>
      <c r="K479" s="1311">
        <f>ORG!CD185</f>
        <v>0</v>
      </c>
      <c r="L479" s="1311">
        <f>ORG!CE185</f>
        <v>0</v>
      </c>
      <c r="M479" s="1311">
        <f>ORG!CF185</f>
        <v>0</v>
      </c>
      <c r="N479" s="1311">
        <f>ORG!CG185</f>
        <v>0</v>
      </c>
      <c r="O479" s="1311">
        <f>ORG!CH185</f>
        <v>0</v>
      </c>
      <c r="P479" s="1311">
        <f>ORG!CI185</f>
        <v>0</v>
      </c>
      <c r="Q479" s="1311">
        <f>ORG!CJ185</f>
        <v>0</v>
      </c>
      <c r="R479" s="1311">
        <f>ORG!CK185</f>
        <v>0</v>
      </c>
      <c r="S479" s="1311">
        <f>ORG!CM185</f>
        <v>0</v>
      </c>
      <c r="U479" s="1311">
        <f t="shared" si="12"/>
        <v>0</v>
      </c>
    </row>
    <row r="480" spans="1:21">
      <c r="A480" s="1314" t="str">
        <f>ORG!$S$1</f>
        <v>Apr 21</v>
      </c>
      <c r="B480" s="1311" t="str">
        <f>ORG!$M$1</f>
        <v>Organisation</v>
      </c>
      <c r="C480" s="1311" t="str">
        <f>ORG!$BY$3</f>
        <v>Table B1 - Net Expenditure Profile Analysis</v>
      </c>
      <c r="D480" s="1311">
        <f>ORG!BX186</f>
        <v>135</v>
      </c>
      <c r="E480" s="1311" t="str">
        <f>ORG!$BY$183</f>
        <v>Total Net Expenditure Profiles</v>
      </c>
      <c r="F480" s="1311" t="str">
        <f>ORG!BY186</f>
        <v>Gross Expenditure - Covid-19 - Current Plan</v>
      </c>
      <c r="G480" s="1311">
        <f>ORG!BZ186</f>
        <v>0</v>
      </c>
      <c r="H480" s="1311">
        <f>ORG!CA186</f>
        <v>0</v>
      </c>
      <c r="I480" s="1311">
        <f>ORG!CB186</f>
        <v>0</v>
      </c>
      <c r="J480" s="1311">
        <f>ORG!CC186</f>
        <v>0</v>
      </c>
      <c r="K480" s="1311">
        <f>ORG!CD186</f>
        <v>0</v>
      </c>
      <c r="L480" s="1311">
        <f>ORG!CE186</f>
        <v>0</v>
      </c>
      <c r="M480" s="1311">
        <f>ORG!CF186</f>
        <v>0</v>
      </c>
      <c r="N480" s="1311">
        <f>ORG!CG186</f>
        <v>0</v>
      </c>
      <c r="O480" s="1311">
        <f>ORG!CH186</f>
        <v>0</v>
      </c>
      <c r="P480" s="1311">
        <f>ORG!CI186</f>
        <v>0</v>
      </c>
      <c r="Q480" s="1311">
        <f>ORG!CJ186</f>
        <v>0</v>
      </c>
      <c r="R480" s="1311">
        <f>ORG!CK186</f>
        <v>0</v>
      </c>
      <c r="S480" s="1311">
        <f>ORG!CM186</f>
        <v>0</v>
      </c>
      <c r="U480" s="1311">
        <f t="shared" si="12"/>
        <v>0</v>
      </c>
    </row>
    <row r="481" spans="1:21">
      <c r="A481" s="1314" t="str">
        <f>ORG!$S$1</f>
        <v>Apr 21</v>
      </c>
      <c r="B481" s="1311" t="str">
        <f>ORG!$M$1</f>
        <v>Organisation</v>
      </c>
      <c r="C481" s="1311" t="str">
        <f>ORG!$BY$3</f>
        <v>Table B1 - Net Expenditure Profile Analysis</v>
      </c>
      <c r="D481" s="1311">
        <f>ORG!BX187</f>
        <v>136</v>
      </c>
      <c r="E481" s="1311" t="str">
        <f>ORG!$BY$183</f>
        <v>Total Net Expenditure Profiles</v>
      </c>
      <c r="F481" s="1311" t="str">
        <f>ORG!BY187</f>
        <v>Planning Assumptions still to be finalised at Month 1</v>
      </c>
      <c r="G481" s="1311">
        <f>ORG!BZ187</f>
        <v>0</v>
      </c>
      <c r="H481" s="1311">
        <f>ORG!CA187</f>
        <v>0</v>
      </c>
      <c r="I481" s="1311">
        <f>ORG!CB187</f>
        <v>0</v>
      </c>
      <c r="J481" s="1311">
        <f>ORG!CC187</f>
        <v>0</v>
      </c>
      <c r="K481" s="1311">
        <f>ORG!CD187</f>
        <v>0</v>
      </c>
      <c r="L481" s="1311">
        <f>ORG!CE187</f>
        <v>0</v>
      </c>
      <c r="M481" s="1311">
        <f>ORG!CF187</f>
        <v>0</v>
      </c>
      <c r="N481" s="1311">
        <f>ORG!CG187</f>
        <v>0</v>
      </c>
      <c r="O481" s="1311">
        <f>ORG!CH187</f>
        <v>0</v>
      </c>
      <c r="P481" s="1311">
        <f>ORG!CI187</f>
        <v>0</v>
      </c>
      <c r="Q481" s="1311">
        <f>ORG!CJ187</f>
        <v>0</v>
      </c>
      <c r="R481" s="1311">
        <f>ORG!CK187</f>
        <v>0</v>
      </c>
      <c r="S481" s="1311">
        <f>ORG!CM187</f>
        <v>0</v>
      </c>
      <c r="U481" s="1311">
        <f t="shared" si="12"/>
        <v>0</v>
      </c>
    </row>
    <row r="482" spans="1:21">
      <c r="A482" s="1314" t="str">
        <f>ORG!$S$1</f>
        <v>Apr 21</v>
      </c>
      <c r="B482" s="1311" t="str">
        <f>ORG!$M$1</f>
        <v>Organisation</v>
      </c>
      <c r="C482" s="1311" t="str">
        <f>ORG!$BY$3</f>
        <v>Table B1 - Net Expenditure Profile Analysis</v>
      </c>
      <c r="D482" s="1311">
        <f>ORG!BX188</f>
        <v>137</v>
      </c>
      <c r="E482" s="1311" t="str">
        <f>ORG!$BY$183</f>
        <v>Total Net Expenditure Profiles</v>
      </c>
      <c r="F482" s="1311" t="str">
        <f>ORG!BY188</f>
        <v>Total Gross Expenditure - Current Plan</v>
      </c>
      <c r="G482" s="1311">
        <f>ORG!BZ188</f>
        <v>0</v>
      </c>
      <c r="H482" s="1311">
        <f>ORG!CA188</f>
        <v>0</v>
      </c>
      <c r="I482" s="1311">
        <f>ORG!CB188</f>
        <v>0</v>
      </c>
      <c r="J482" s="1311">
        <f>ORG!CC188</f>
        <v>0</v>
      </c>
      <c r="K482" s="1311">
        <f>ORG!CD188</f>
        <v>0</v>
      </c>
      <c r="L482" s="1311">
        <f>ORG!CE188</f>
        <v>0</v>
      </c>
      <c r="M482" s="1311">
        <f>ORG!CF188</f>
        <v>0</v>
      </c>
      <c r="N482" s="1311">
        <f>ORG!CG188</f>
        <v>0</v>
      </c>
      <c r="O482" s="1311">
        <f>ORG!CH188</f>
        <v>0</v>
      </c>
      <c r="P482" s="1311">
        <f>ORG!CI188</f>
        <v>0</v>
      </c>
      <c r="Q482" s="1311">
        <f>ORG!CJ188</f>
        <v>0</v>
      </c>
      <c r="R482" s="1311">
        <f>ORG!CK188</f>
        <v>0</v>
      </c>
      <c r="S482" s="1311">
        <f>ORG!CM188</f>
        <v>0</v>
      </c>
      <c r="U482" s="1311">
        <f t="shared" si="12"/>
        <v>0</v>
      </c>
    </row>
    <row r="483" spans="1:21">
      <c r="A483" s="1314" t="str">
        <f>ORG!$S$1</f>
        <v>Apr 21</v>
      </c>
      <c r="B483" s="1311" t="str">
        <f>ORG!$M$1</f>
        <v>Organisation</v>
      </c>
      <c r="C483" s="1311" t="str">
        <f>ORG!$BY$3</f>
        <v>Table B1 - Net Expenditure Profile Analysis</v>
      </c>
      <c r="D483" s="1311">
        <f>ORG!BX189</f>
        <v>138</v>
      </c>
      <c r="E483" s="1311" t="str">
        <f>ORG!$BY$183</f>
        <v>Total Net Expenditure Profiles</v>
      </c>
      <c r="F483" s="1311" t="str">
        <f>ORG!BY189</f>
        <v>Total Expenditure - Actual/Forecast Gross</v>
      </c>
      <c r="G483" s="1311">
        <f>ORG!BZ189</f>
        <v>0</v>
      </c>
      <c r="H483" s="1311">
        <f>ORG!CA189</f>
        <v>0</v>
      </c>
      <c r="I483" s="1311">
        <f>ORG!CB189</f>
        <v>0</v>
      </c>
      <c r="J483" s="1311">
        <f>ORG!CC189</f>
        <v>0</v>
      </c>
      <c r="K483" s="1311">
        <f>ORG!CD189</f>
        <v>0</v>
      </c>
      <c r="L483" s="1311">
        <f>ORG!CE189</f>
        <v>0</v>
      </c>
      <c r="M483" s="1311">
        <f>ORG!CF189</f>
        <v>0</v>
      </c>
      <c r="N483" s="1311">
        <f>ORG!CG189</f>
        <v>0</v>
      </c>
      <c r="O483" s="1311">
        <f>ORG!CH189</f>
        <v>0</v>
      </c>
      <c r="P483" s="1311">
        <f>ORG!CI189</f>
        <v>0</v>
      </c>
      <c r="Q483" s="1311">
        <f>ORG!CJ189</f>
        <v>0</v>
      </c>
      <c r="R483" s="1311">
        <f>ORG!CK189</f>
        <v>0</v>
      </c>
      <c r="S483" s="1311">
        <f>ORG!CM189</f>
        <v>0</v>
      </c>
      <c r="U483" s="1311">
        <f t="shared" si="12"/>
        <v>0</v>
      </c>
    </row>
    <row r="484" spans="1:21">
      <c r="A484" s="1314" t="str">
        <f>ORG!$S$1</f>
        <v>Apr 21</v>
      </c>
      <c r="B484" s="1311" t="str">
        <f>ORG!$M$1</f>
        <v>Organisation</v>
      </c>
      <c r="C484" s="1311" t="str">
        <f>ORG!$BY$3</f>
        <v>Table B1 - Net Expenditure Profile Analysis</v>
      </c>
      <c r="D484" s="1311">
        <f>ORG!BX190</f>
        <v>139</v>
      </c>
      <c r="E484" s="1311" t="str">
        <f>ORG!$BY$183</f>
        <v>Total Net Expenditure Profiles</v>
      </c>
      <c r="F484" s="1311" t="str">
        <f>ORG!BY190</f>
        <v xml:space="preserve">Total Additional Costs due to Covid-19 - Actual/Forecast </v>
      </c>
      <c r="G484" s="1311">
        <f>ORG!BZ190</f>
        <v>0</v>
      </c>
      <c r="H484" s="1311">
        <f>ORG!CA190</f>
        <v>0</v>
      </c>
      <c r="I484" s="1311">
        <f>ORG!CB190</f>
        <v>0</v>
      </c>
      <c r="J484" s="1311">
        <f>ORG!CC190</f>
        <v>0</v>
      </c>
      <c r="K484" s="1311">
        <f>ORG!CD190</f>
        <v>0</v>
      </c>
      <c r="L484" s="1311">
        <f>ORG!CE190</f>
        <v>0</v>
      </c>
      <c r="M484" s="1311">
        <f>ORG!CF190</f>
        <v>0</v>
      </c>
      <c r="N484" s="1311">
        <f>ORG!CG190</f>
        <v>0</v>
      </c>
      <c r="O484" s="1311">
        <f>ORG!CH190</f>
        <v>0</v>
      </c>
      <c r="P484" s="1311">
        <f>ORG!CI190</f>
        <v>0</v>
      </c>
      <c r="Q484" s="1311">
        <f>ORG!CJ190</f>
        <v>0</v>
      </c>
      <c r="R484" s="1311">
        <f>ORG!CK190</f>
        <v>0</v>
      </c>
      <c r="S484" s="1311">
        <f>ORG!CM190</f>
        <v>0</v>
      </c>
      <c r="U484" s="1311">
        <f t="shared" si="12"/>
        <v>0</v>
      </c>
    </row>
    <row r="485" spans="1:21">
      <c r="A485" s="1314" t="str">
        <f>ORG!$S$1</f>
        <v>Apr 21</v>
      </c>
      <c r="B485" s="1311" t="str">
        <f>ORG!$M$1</f>
        <v>Organisation</v>
      </c>
      <c r="C485" s="1311" t="str">
        <f>ORG!$BY$3</f>
        <v>Table B1 - Net Expenditure Profile Analysis</v>
      </c>
      <c r="D485" s="1311">
        <f>ORG!BX191</f>
        <v>140</v>
      </c>
      <c r="E485" s="1311" t="str">
        <f>ORG!$BY$183</f>
        <v>Total Net Expenditure Profiles</v>
      </c>
      <c r="F485" s="1311" t="str">
        <f>ORG!BY191</f>
        <v>Total Committed Reserves - Forecast</v>
      </c>
      <c r="G485" s="1311">
        <f>ORG!BZ191</f>
        <v>0</v>
      </c>
      <c r="H485" s="1311">
        <f>ORG!CA191</f>
        <v>0</v>
      </c>
      <c r="I485" s="1311">
        <f>ORG!CB191</f>
        <v>0</v>
      </c>
      <c r="J485" s="1311">
        <f>ORG!CC191</f>
        <v>0</v>
      </c>
      <c r="K485" s="1311">
        <f>ORG!CD191</f>
        <v>0</v>
      </c>
      <c r="L485" s="1311">
        <f>ORG!CE191</f>
        <v>0</v>
      </c>
      <c r="M485" s="1311">
        <f>ORG!CF191</f>
        <v>0</v>
      </c>
      <c r="N485" s="1311">
        <f>ORG!CG191</f>
        <v>0</v>
      </c>
      <c r="O485" s="1311">
        <f>ORG!CH191</f>
        <v>0</v>
      </c>
      <c r="P485" s="1311">
        <f>ORG!CI191</f>
        <v>0</v>
      </c>
      <c r="Q485" s="1311">
        <f>ORG!CJ191</f>
        <v>0</v>
      </c>
      <c r="R485" s="1311">
        <f>ORG!CK191</f>
        <v>0</v>
      </c>
      <c r="S485" s="1311">
        <f>ORG!CM191</f>
        <v>0</v>
      </c>
      <c r="U485" s="1311">
        <f t="shared" si="12"/>
        <v>0</v>
      </c>
    </row>
    <row r="486" spans="1:21">
      <c r="A486" s="1314" t="str">
        <f>ORG!$S$1</f>
        <v>Apr 21</v>
      </c>
      <c r="B486" s="1311" t="str">
        <f>ORG!$M$1</f>
        <v>Organisation</v>
      </c>
      <c r="C486" s="1311" t="str">
        <f>ORG!$BY$3</f>
        <v>Table B1 - Net Expenditure Profile Analysis</v>
      </c>
      <c r="D486" s="1311">
        <f>ORG!BX192</f>
        <v>141</v>
      </c>
      <c r="E486" s="1311" t="str">
        <f>ORG!$BY$183</f>
        <v>Total Net Expenditure Profiles</v>
      </c>
      <c r="F486" s="1311" t="str">
        <f>ORG!BY192</f>
        <v>Total Gross Expenditure - Actual/Forecast</v>
      </c>
      <c r="G486" s="1311">
        <f>ORG!BZ192</f>
        <v>0</v>
      </c>
      <c r="H486" s="1311">
        <f>ORG!CA192</f>
        <v>0</v>
      </c>
      <c r="I486" s="1311">
        <f>ORG!CB192</f>
        <v>0</v>
      </c>
      <c r="J486" s="1311">
        <f>ORG!CC192</f>
        <v>0</v>
      </c>
      <c r="K486" s="1311">
        <f>ORG!CD192</f>
        <v>0</v>
      </c>
      <c r="L486" s="1311">
        <f>ORG!CE192</f>
        <v>0</v>
      </c>
      <c r="M486" s="1311">
        <f>ORG!CF192</f>
        <v>0</v>
      </c>
      <c r="N486" s="1311">
        <f>ORG!CG192</f>
        <v>0</v>
      </c>
      <c r="O486" s="1311">
        <f>ORG!CH192</f>
        <v>0</v>
      </c>
      <c r="P486" s="1311">
        <f>ORG!CI192</f>
        <v>0</v>
      </c>
      <c r="Q486" s="1311">
        <f>ORG!CJ192</f>
        <v>0</v>
      </c>
      <c r="R486" s="1311">
        <f>ORG!CK192</f>
        <v>0</v>
      </c>
      <c r="S486" s="1311">
        <f>ORG!CM192</f>
        <v>0</v>
      </c>
      <c r="U486" s="1311">
        <f t="shared" si="12"/>
        <v>0</v>
      </c>
    </row>
    <row r="487" spans="1:21">
      <c r="A487" s="1314" t="str">
        <f>ORG!$S$1</f>
        <v>Apr 21</v>
      </c>
      <c r="B487" s="1311" t="str">
        <f>ORG!$M$1</f>
        <v>Organisation</v>
      </c>
      <c r="C487" s="1311" t="str">
        <f>ORG!$BY$3</f>
        <v>Table B1 - Net Expenditure Profile Analysis</v>
      </c>
      <c r="D487" s="1311">
        <f>ORG!BX193</f>
        <v>142</v>
      </c>
      <c r="E487" s="1311" t="str">
        <f>ORG!$BY$183</f>
        <v>Total Net Expenditure Profiles</v>
      </c>
      <c r="F487" s="1311" t="str">
        <f>ORG!BY193</f>
        <v>Gross Expenditure Movement</v>
      </c>
      <c r="G487" s="1311">
        <f>ORG!BZ193</f>
        <v>0</v>
      </c>
      <c r="H487" s="1311">
        <f>ORG!CA193</f>
        <v>0</v>
      </c>
      <c r="I487" s="1311">
        <f>ORG!CB193</f>
        <v>0</v>
      </c>
      <c r="J487" s="1311">
        <f>ORG!CC193</f>
        <v>0</v>
      </c>
      <c r="K487" s="1311">
        <f>ORG!CD193</f>
        <v>0</v>
      </c>
      <c r="L487" s="1311">
        <f>ORG!CE193</f>
        <v>0</v>
      </c>
      <c r="M487" s="1311">
        <f>ORG!CF193</f>
        <v>0</v>
      </c>
      <c r="N487" s="1311">
        <f>ORG!CG193</f>
        <v>0</v>
      </c>
      <c r="O487" s="1311">
        <f>ORG!CH193</f>
        <v>0</v>
      </c>
      <c r="P487" s="1311">
        <f>ORG!CI193</f>
        <v>0</v>
      </c>
      <c r="Q487" s="1311">
        <f>ORG!CJ193</f>
        <v>0</v>
      </c>
      <c r="R487" s="1311">
        <f>ORG!CK193</f>
        <v>0</v>
      </c>
      <c r="S487" s="1311">
        <f>ORG!CM193</f>
        <v>0</v>
      </c>
      <c r="U487" s="1311">
        <f t="shared" si="12"/>
        <v>0</v>
      </c>
    </row>
    <row r="488" spans="1:21">
      <c r="A488" s="1314" t="str">
        <f>ORG!$S$1</f>
        <v>Apr 21</v>
      </c>
      <c r="B488" s="1311" t="str">
        <f>ORG!$M$1</f>
        <v>Organisation</v>
      </c>
      <c r="C488" s="1311" t="str">
        <f>ORG!$BY$3</f>
        <v>Table B1 - Net Expenditure Profile Analysis</v>
      </c>
      <c r="D488" s="1311">
        <f>ORG!BX194</f>
        <v>143</v>
      </c>
      <c r="E488" s="1311" t="str">
        <f>ORG!$BY$183</f>
        <v>Total Net Expenditure Profiles</v>
      </c>
      <c r="F488" s="1311" t="str">
        <f>ORG!BY194</f>
        <v>Total Savings - Current Plan</v>
      </c>
      <c r="G488" s="1311">
        <f>ORG!BZ194</f>
        <v>0</v>
      </c>
      <c r="H488" s="1311">
        <f>ORG!CA194</f>
        <v>0</v>
      </c>
      <c r="I488" s="1311">
        <f>ORG!CB194</f>
        <v>0</v>
      </c>
      <c r="J488" s="1311">
        <f>ORG!CC194</f>
        <v>0</v>
      </c>
      <c r="K488" s="1311">
        <f>ORG!CD194</f>
        <v>0</v>
      </c>
      <c r="L488" s="1311">
        <f>ORG!CE194</f>
        <v>0</v>
      </c>
      <c r="M488" s="1311">
        <f>ORG!CF194</f>
        <v>0</v>
      </c>
      <c r="N488" s="1311">
        <f>ORG!CG194</f>
        <v>0</v>
      </c>
      <c r="O488" s="1311">
        <f>ORG!CH194</f>
        <v>0</v>
      </c>
      <c r="P488" s="1311">
        <f>ORG!CI194</f>
        <v>0</v>
      </c>
      <c r="Q488" s="1311">
        <f>ORG!CJ194</f>
        <v>0</v>
      </c>
      <c r="R488" s="1311">
        <f>ORG!CK194</f>
        <v>0</v>
      </c>
      <c r="S488" s="1311">
        <f>ORG!CM194</f>
        <v>0</v>
      </c>
      <c r="U488" s="1311">
        <f t="shared" si="12"/>
        <v>0</v>
      </c>
    </row>
    <row r="489" spans="1:21">
      <c r="A489" s="1314" t="str">
        <f>ORG!$S$1</f>
        <v>Apr 21</v>
      </c>
      <c r="B489" s="1311" t="str">
        <f>ORG!$M$1</f>
        <v>Organisation</v>
      </c>
      <c r="C489" s="1311" t="str">
        <f>ORG!$BY$3</f>
        <v>Table B1 - Net Expenditure Profile Analysis</v>
      </c>
      <c r="D489" s="1311">
        <f>ORG!BX195</f>
        <v>144</v>
      </c>
      <c r="E489" s="1311" t="str">
        <f>ORG!$BY$183</f>
        <v>Total Net Expenditure Profiles</v>
      </c>
      <c r="F489" s="1311" t="str">
        <f>ORG!BY195</f>
        <v>Total Savings - Actual/Forecast</v>
      </c>
      <c r="G489" s="1311">
        <f>ORG!BZ195</f>
        <v>0</v>
      </c>
      <c r="H489" s="1311">
        <f>ORG!CA195</f>
        <v>0</v>
      </c>
      <c r="I489" s="1311">
        <f>ORG!CB195</f>
        <v>0</v>
      </c>
      <c r="J489" s="1311">
        <f>ORG!CC195</f>
        <v>0</v>
      </c>
      <c r="K489" s="1311">
        <f>ORG!CD195</f>
        <v>0</v>
      </c>
      <c r="L489" s="1311">
        <f>ORG!CE195</f>
        <v>0</v>
      </c>
      <c r="M489" s="1311">
        <f>ORG!CF195</f>
        <v>0</v>
      </c>
      <c r="N489" s="1311">
        <f>ORG!CG195</f>
        <v>0</v>
      </c>
      <c r="O489" s="1311">
        <f>ORG!CH195</f>
        <v>0</v>
      </c>
      <c r="P489" s="1311">
        <f>ORG!CI195</f>
        <v>0</v>
      </c>
      <c r="Q489" s="1311">
        <f>ORG!CJ195</f>
        <v>0</v>
      </c>
      <c r="R489" s="1311">
        <f>ORG!CK195</f>
        <v>0</v>
      </c>
      <c r="S489" s="1311">
        <f>ORG!CM195</f>
        <v>0</v>
      </c>
      <c r="U489" s="1311">
        <f t="shared" si="12"/>
        <v>0</v>
      </c>
    </row>
    <row r="490" spans="1:21">
      <c r="A490" s="1314" t="str">
        <f>ORG!$S$1</f>
        <v>Apr 21</v>
      </c>
      <c r="B490" s="1311" t="str">
        <f>ORG!$M$1</f>
        <v>Organisation</v>
      </c>
      <c r="C490" s="1311" t="str">
        <f>ORG!$BY$3</f>
        <v>Table B1 - Net Expenditure Profile Analysis</v>
      </c>
      <c r="D490" s="1311">
        <f>ORG!BX196</f>
        <v>145</v>
      </c>
      <c r="E490" s="1311" t="str">
        <f>ORG!$BY$183</f>
        <v>Total Net Expenditure Profiles</v>
      </c>
      <c r="F490" s="1311" t="str">
        <f>ORG!BY196</f>
        <v>Total Non Delivery of Finalised (M1) Savings due to Covid-19 - Actual/Forecast (Negative Values)</v>
      </c>
      <c r="G490" s="1311">
        <f>ORG!BZ196</f>
        <v>0</v>
      </c>
      <c r="H490" s="1311">
        <f>ORG!CA196</f>
        <v>0</v>
      </c>
      <c r="I490" s="1311">
        <f>ORG!CB196</f>
        <v>0</v>
      </c>
      <c r="J490" s="1311">
        <f>ORG!CC196</f>
        <v>0</v>
      </c>
      <c r="K490" s="1311">
        <f>ORG!CD196</f>
        <v>0</v>
      </c>
      <c r="L490" s="1311">
        <f>ORG!CE196</f>
        <v>0</v>
      </c>
      <c r="M490" s="1311">
        <f>ORG!CF196</f>
        <v>0</v>
      </c>
      <c r="N490" s="1311">
        <f>ORG!CG196</f>
        <v>0</v>
      </c>
      <c r="O490" s="1311">
        <f>ORG!CH196</f>
        <v>0</v>
      </c>
      <c r="P490" s="1311">
        <f>ORG!CI196</f>
        <v>0</v>
      </c>
      <c r="Q490" s="1311">
        <f>ORG!CJ196</f>
        <v>0</v>
      </c>
      <c r="R490" s="1311">
        <f>ORG!CK196</f>
        <v>0</v>
      </c>
      <c r="S490" s="1311">
        <f>ORG!CM196</f>
        <v>0</v>
      </c>
      <c r="U490" s="1311">
        <f t="shared" si="12"/>
        <v>0</v>
      </c>
    </row>
    <row r="491" spans="1:21">
      <c r="A491" s="1314" t="str">
        <f>ORG!$S$1</f>
        <v>Apr 21</v>
      </c>
      <c r="B491" s="1311" t="str">
        <f>ORG!$M$1</f>
        <v>Organisation</v>
      </c>
      <c r="C491" s="1311" t="str">
        <f>ORG!$BY$3</f>
        <v>Table B1 - Net Expenditure Profile Analysis</v>
      </c>
      <c r="D491" s="1311">
        <f>ORG!BX197</f>
        <v>146</v>
      </c>
      <c r="E491" s="1311" t="str">
        <f>ORG!$BY$183</f>
        <v>Total Net Expenditure Profiles</v>
      </c>
      <c r="F491" s="1311" t="str">
        <f>ORG!BY197</f>
        <v>Total Savings Movement Not due to Covid-19</v>
      </c>
      <c r="G491" s="1311">
        <f>ORG!BZ197</f>
        <v>0</v>
      </c>
      <c r="H491" s="1311">
        <f>ORG!CA197</f>
        <v>0</v>
      </c>
      <c r="I491" s="1311">
        <f>ORG!CB197</f>
        <v>0</v>
      </c>
      <c r="J491" s="1311">
        <f>ORG!CC197</f>
        <v>0</v>
      </c>
      <c r="K491" s="1311">
        <f>ORG!CD197</f>
        <v>0</v>
      </c>
      <c r="L491" s="1311">
        <f>ORG!CE197</f>
        <v>0</v>
      </c>
      <c r="M491" s="1311">
        <f>ORG!CF197</f>
        <v>0</v>
      </c>
      <c r="N491" s="1311">
        <f>ORG!CG197</f>
        <v>0</v>
      </c>
      <c r="O491" s="1311">
        <f>ORG!CH197</f>
        <v>0</v>
      </c>
      <c r="P491" s="1311">
        <f>ORG!CI197</f>
        <v>0</v>
      </c>
      <c r="Q491" s="1311">
        <f>ORG!CJ197</f>
        <v>0</v>
      </c>
      <c r="R491" s="1311">
        <f>ORG!CK197</f>
        <v>0</v>
      </c>
      <c r="S491" s="1311">
        <f>ORG!CM197</f>
        <v>0</v>
      </c>
      <c r="U491" s="1311">
        <f t="shared" si="12"/>
        <v>0</v>
      </c>
    </row>
    <row r="492" spans="1:21">
      <c r="A492" s="1314" t="str">
        <f>ORG!$S$1</f>
        <v>Apr 21</v>
      </c>
      <c r="B492" s="1311" t="str">
        <f>ORG!$M$1</f>
        <v>Organisation</v>
      </c>
      <c r="C492" s="1311" t="str">
        <f>ORG!$BY$3</f>
        <v>Table B1 - Net Expenditure Profile Analysis</v>
      </c>
      <c r="D492" s="1311">
        <f>ORG!BX198</f>
        <v>147</v>
      </c>
      <c r="E492" s="1311" t="str">
        <f>ORG!$BY$183</f>
        <v>Total Net Expenditure Profiles</v>
      </c>
      <c r="F492" s="1311" t="str">
        <f>ORG!BY198</f>
        <v>Total Accountancy Gains - Actual/Forecast</v>
      </c>
      <c r="G492" s="1311">
        <f>ORG!BZ198</f>
        <v>0</v>
      </c>
      <c r="H492" s="1311">
        <f>ORG!CA198</f>
        <v>0</v>
      </c>
      <c r="I492" s="1311">
        <f>ORG!CB198</f>
        <v>0</v>
      </c>
      <c r="J492" s="1311">
        <f>ORG!CC198</f>
        <v>0</v>
      </c>
      <c r="K492" s="1311">
        <f>ORG!CD198</f>
        <v>0</v>
      </c>
      <c r="L492" s="1311">
        <f>ORG!CE198</f>
        <v>0</v>
      </c>
      <c r="M492" s="1311">
        <f>ORG!CF198</f>
        <v>0</v>
      </c>
      <c r="N492" s="1311">
        <f>ORG!CG198</f>
        <v>0</v>
      </c>
      <c r="O492" s="1311">
        <f>ORG!CH198</f>
        <v>0</v>
      </c>
      <c r="P492" s="1311">
        <f>ORG!CI198</f>
        <v>0</v>
      </c>
      <c r="Q492" s="1311">
        <f>ORG!CJ198</f>
        <v>0</v>
      </c>
      <c r="R492" s="1311">
        <f>ORG!CK198</f>
        <v>0</v>
      </c>
      <c r="S492" s="1311">
        <f>ORG!CM198</f>
        <v>0</v>
      </c>
      <c r="U492" s="1311">
        <f t="shared" si="12"/>
        <v>0</v>
      </c>
    </row>
    <row r="493" spans="1:21">
      <c r="A493" s="1314" t="str">
        <f>ORG!$S$1</f>
        <v>Apr 21</v>
      </c>
      <c r="B493" s="1311" t="str">
        <f>ORG!$M$1</f>
        <v>Organisation</v>
      </c>
      <c r="C493" s="1311" t="str">
        <f>ORG!$BY$3</f>
        <v>Table B1 - Net Expenditure Profile Analysis</v>
      </c>
      <c r="D493" s="1311">
        <f>ORG!BX199</f>
        <v>148</v>
      </c>
      <c r="E493" s="1311" t="str">
        <f>ORG!$BY$183</f>
        <v>Total Net Expenditure Profiles</v>
      </c>
      <c r="F493" s="1311" t="str">
        <f>ORG!BY199</f>
        <v>Total In Year Operational Expenditure Cost Reduction Due To C19 (Positive Values)</v>
      </c>
      <c r="G493" s="1311">
        <f>ORG!BZ199</f>
        <v>0</v>
      </c>
      <c r="H493" s="1311">
        <f>ORG!CA199</f>
        <v>0</v>
      </c>
      <c r="I493" s="1311">
        <f>ORG!CB199</f>
        <v>0</v>
      </c>
      <c r="J493" s="1311">
        <f>ORG!CC199</f>
        <v>0</v>
      </c>
      <c r="K493" s="1311">
        <f>ORG!CD199</f>
        <v>0</v>
      </c>
      <c r="L493" s="1311">
        <f>ORG!CE199</f>
        <v>0</v>
      </c>
      <c r="M493" s="1311">
        <f>ORG!CF199</f>
        <v>0</v>
      </c>
      <c r="N493" s="1311">
        <f>ORG!CG199</f>
        <v>0</v>
      </c>
      <c r="O493" s="1311">
        <f>ORG!CH199</f>
        <v>0</v>
      </c>
      <c r="P493" s="1311">
        <f>ORG!CI199</f>
        <v>0</v>
      </c>
      <c r="Q493" s="1311">
        <f>ORG!CJ199</f>
        <v>0</v>
      </c>
      <c r="R493" s="1311">
        <f>ORG!CK199</f>
        <v>0</v>
      </c>
      <c r="S493" s="1311">
        <f>ORG!CM199</f>
        <v>0</v>
      </c>
      <c r="U493" s="1311">
        <f t="shared" si="12"/>
        <v>0</v>
      </c>
    </row>
    <row r="494" spans="1:21">
      <c r="A494" s="1314" t="str">
        <f>ORG!$S$1</f>
        <v>Apr 21</v>
      </c>
      <c r="B494" s="1311" t="str">
        <f>ORG!$M$1</f>
        <v>Organisation</v>
      </c>
      <c r="C494" s="1311" t="str">
        <f>ORG!$BY$3</f>
        <v>Table B1 - Net Expenditure Profile Analysis</v>
      </c>
      <c r="D494" s="1311">
        <f>ORG!BX200</f>
        <v>149</v>
      </c>
      <c r="E494" s="1311" t="str">
        <f>ORG!$BY$183</f>
        <v>Total Net Expenditure Profiles</v>
      </c>
      <c r="F494" s="1311" t="str">
        <f>ORG!BY200</f>
        <v>Total In Year Slippage on Current Planned Investments/Repurposing of Developmental Initiatives due to C19 (Positive Values)</v>
      </c>
      <c r="G494" s="1311">
        <f>ORG!BZ200</f>
        <v>0</v>
      </c>
      <c r="H494" s="1311">
        <f>ORG!CA200</f>
        <v>0</v>
      </c>
      <c r="I494" s="1311">
        <f>ORG!CB200</f>
        <v>0</v>
      </c>
      <c r="J494" s="1311">
        <f>ORG!CC200</f>
        <v>0</v>
      </c>
      <c r="K494" s="1311">
        <f>ORG!CD200</f>
        <v>0</v>
      </c>
      <c r="L494" s="1311">
        <f>ORG!CE200</f>
        <v>0</v>
      </c>
      <c r="M494" s="1311">
        <f>ORG!CF200</f>
        <v>0</v>
      </c>
      <c r="N494" s="1311">
        <f>ORG!CG200</f>
        <v>0</v>
      </c>
      <c r="O494" s="1311">
        <f>ORG!CH200</f>
        <v>0</v>
      </c>
      <c r="P494" s="1311">
        <f>ORG!CI200</f>
        <v>0</v>
      </c>
      <c r="Q494" s="1311">
        <f>ORG!CJ200</f>
        <v>0</v>
      </c>
      <c r="R494" s="1311">
        <f>ORG!CK200</f>
        <v>0</v>
      </c>
      <c r="S494" s="1311">
        <f>ORG!CM200</f>
        <v>0</v>
      </c>
      <c r="U494" s="1311">
        <f t="shared" si="12"/>
        <v>0</v>
      </c>
    </row>
    <row r="495" spans="1:21">
      <c r="A495" s="1314" t="str">
        <f>ORG!$S$1</f>
        <v>Apr 21</v>
      </c>
      <c r="B495" s="1311" t="str">
        <f>ORG!$M$1</f>
        <v>Organisation</v>
      </c>
      <c r="C495" s="1311" t="str">
        <f>ORG!$BY$3</f>
        <v>Table B1 - Net Expenditure Profile Analysis</v>
      </c>
      <c r="D495" s="1311">
        <f>ORG!BX202</f>
        <v>150</v>
      </c>
      <c r="E495" s="1311" t="str">
        <f>ORG!$BY$183</f>
        <v>Total Net Expenditure Profiles</v>
      </c>
      <c r="F495" s="1311" t="str">
        <f>ORG!BY202</f>
        <v>Net Expenditure analysed above (Sections A to F) - Current Plan</v>
      </c>
      <c r="G495" s="1311">
        <f>ORG!BZ202</f>
        <v>0</v>
      </c>
      <c r="H495" s="1311">
        <f>ORG!CA202</f>
        <v>0</v>
      </c>
      <c r="I495" s="1311">
        <f>ORG!CB202</f>
        <v>0</v>
      </c>
      <c r="J495" s="1311">
        <f>ORG!CC202</f>
        <v>0</v>
      </c>
      <c r="K495" s="1311">
        <f>ORG!CD202</f>
        <v>0</v>
      </c>
      <c r="L495" s="1311">
        <f>ORG!CE202</f>
        <v>0</v>
      </c>
      <c r="M495" s="1311">
        <f>ORG!CF202</f>
        <v>0</v>
      </c>
      <c r="N495" s="1311">
        <f>ORG!CG202</f>
        <v>0</v>
      </c>
      <c r="O495" s="1311">
        <f>ORG!CH202</f>
        <v>0</v>
      </c>
      <c r="P495" s="1311">
        <f>ORG!CI202</f>
        <v>0</v>
      </c>
      <c r="Q495" s="1311">
        <f>ORG!CJ202</f>
        <v>0</v>
      </c>
      <c r="R495" s="1311">
        <f>ORG!CK202</f>
        <v>0</v>
      </c>
      <c r="S495" s="1311">
        <f>ORG!CM202</f>
        <v>0</v>
      </c>
      <c r="U495" s="1311">
        <f t="shared" si="12"/>
        <v>0</v>
      </c>
    </row>
    <row r="496" spans="1:21">
      <c r="A496" s="1314" t="str">
        <f>ORG!$S$1</f>
        <v>Apr 21</v>
      </c>
      <c r="B496" s="1311" t="str">
        <f>ORG!$M$1</f>
        <v>Organisation</v>
      </c>
      <c r="C496" s="1311" t="str">
        <f>ORG!$BY$3</f>
        <v>Table B1 - Net Expenditure Profile Analysis</v>
      </c>
      <c r="D496" s="1311">
        <f>ORG!BX203</f>
        <v>151</v>
      </c>
      <c r="E496" s="1311" t="str">
        <f>ORG!$BY$183</f>
        <v>Total Net Expenditure Profiles</v>
      </c>
      <c r="F496" s="1311" t="str">
        <f>ORG!BY203</f>
        <v>Net Expenditure not analysed above (Rows 18 - 21, 24 &amp; 25 of Table B) - Current Plan</v>
      </c>
      <c r="G496" s="1311">
        <f>ORG!BZ203</f>
        <v>0</v>
      </c>
      <c r="H496" s="1311">
        <f>ORG!CA203</f>
        <v>0</v>
      </c>
      <c r="I496" s="1311">
        <f>ORG!CB203</f>
        <v>0</v>
      </c>
      <c r="J496" s="1311">
        <f>ORG!CC203</f>
        <v>0</v>
      </c>
      <c r="K496" s="1311">
        <f>ORG!CD203</f>
        <v>0</v>
      </c>
      <c r="L496" s="1311">
        <f>ORG!CE203</f>
        <v>0</v>
      </c>
      <c r="M496" s="1311">
        <f>ORG!CF203</f>
        <v>0</v>
      </c>
      <c r="N496" s="1311">
        <f>ORG!CG203</f>
        <v>0</v>
      </c>
      <c r="O496" s="1311">
        <f>ORG!CH203</f>
        <v>0</v>
      </c>
      <c r="P496" s="1311">
        <f>ORG!CI203</f>
        <v>0</v>
      </c>
      <c r="Q496" s="1311">
        <f>ORG!CJ203</f>
        <v>0</v>
      </c>
      <c r="R496" s="1311">
        <f>ORG!CK203</f>
        <v>0</v>
      </c>
      <c r="S496" s="1311">
        <f>ORG!CM203</f>
        <v>0</v>
      </c>
      <c r="U496" s="1311">
        <f t="shared" ref="U496:U522" si="13">S496+T496</f>
        <v>0</v>
      </c>
    </row>
    <row r="497" spans="1:21">
      <c r="A497" s="1314" t="str">
        <f>ORG!$S$1</f>
        <v>Apr 21</v>
      </c>
      <c r="B497" s="1311" t="str">
        <f>ORG!$M$1</f>
        <v>Organisation</v>
      </c>
      <c r="C497" s="1311" t="str">
        <f>ORG!$BY$3</f>
        <v>Table B1 - Net Expenditure Profile Analysis</v>
      </c>
      <c r="D497" s="1311">
        <f>ORG!BX204</f>
        <v>152</v>
      </c>
      <c r="E497" s="1311" t="str">
        <f>ORG!$BY$183</f>
        <v>Total Net Expenditure Profiles</v>
      </c>
      <c r="F497" s="1311" t="str">
        <f>ORG!BY204</f>
        <v>Total Net Expenditure - Current Plan</v>
      </c>
      <c r="G497" s="1311">
        <f>ORG!BZ204</f>
        <v>0</v>
      </c>
      <c r="H497" s="1311">
        <f>ORG!CA204</f>
        <v>0</v>
      </c>
      <c r="I497" s="1311">
        <f>ORG!CB204</f>
        <v>0</v>
      </c>
      <c r="J497" s="1311">
        <f>ORG!CC204</f>
        <v>0</v>
      </c>
      <c r="K497" s="1311">
        <f>ORG!CD204</f>
        <v>0</v>
      </c>
      <c r="L497" s="1311">
        <f>ORG!CE204</f>
        <v>0</v>
      </c>
      <c r="M497" s="1311">
        <f>ORG!CF204</f>
        <v>0</v>
      </c>
      <c r="N497" s="1311">
        <f>ORG!CG204</f>
        <v>0</v>
      </c>
      <c r="O497" s="1311">
        <f>ORG!CH204</f>
        <v>0</v>
      </c>
      <c r="P497" s="1311">
        <f>ORG!CI204</f>
        <v>0</v>
      </c>
      <c r="Q497" s="1311">
        <f>ORG!CJ204</f>
        <v>0</v>
      </c>
      <c r="R497" s="1311">
        <f>ORG!CK204</f>
        <v>0</v>
      </c>
      <c r="S497" s="1311">
        <f>ORG!CM204</f>
        <v>0</v>
      </c>
      <c r="U497" s="1311">
        <f t="shared" si="13"/>
        <v>0</v>
      </c>
    </row>
    <row r="498" spans="1:21">
      <c r="A498" s="1314" t="str">
        <f>ORG!$S$1</f>
        <v>Apr 21</v>
      </c>
      <c r="B498" s="1311" t="str">
        <f>ORG!$M$1</f>
        <v>Organisation</v>
      </c>
      <c r="C498" s="1311" t="str">
        <f>ORG!$BY$3</f>
        <v>Table B1 - Net Expenditure Profile Analysis</v>
      </c>
      <c r="D498" s="1311">
        <f>ORG!BX205</f>
        <v>153</v>
      </c>
      <c r="E498" s="1311" t="str">
        <f>ORG!$BY$183</f>
        <v>Total Net Expenditure Profiles</v>
      </c>
      <c r="F498" s="1311" t="str">
        <f>ORG!BY205</f>
        <v>Net Expenditure analysed above (Sections A to F) - Actual/Forecast</v>
      </c>
      <c r="G498" s="1311">
        <f>ORG!BZ205</f>
        <v>0</v>
      </c>
      <c r="H498" s="1311">
        <f>ORG!CA205</f>
        <v>0</v>
      </c>
      <c r="I498" s="1311">
        <f>ORG!CB205</f>
        <v>0</v>
      </c>
      <c r="J498" s="1311">
        <f>ORG!CC205</f>
        <v>0</v>
      </c>
      <c r="K498" s="1311">
        <f>ORG!CD205</f>
        <v>0</v>
      </c>
      <c r="L498" s="1311">
        <f>ORG!CE205</f>
        <v>0</v>
      </c>
      <c r="M498" s="1311">
        <f>ORG!CF205</f>
        <v>0</v>
      </c>
      <c r="N498" s="1311">
        <f>ORG!CG205</f>
        <v>0</v>
      </c>
      <c r="O498" s="1311">
        <f>ORG!CH205</f>
        <v>0</v>
      </c>
      <c r="P498" s="1311">
        <f>ORG!CI205</f>
        <v>0</v>
      </c>
      <c r="Q498" s="1311">
        <f>ORG!CJ205</f>
        <v>0</v>
      </c>
      <c r="R498" s="1311">
        <f>ORG!CK205</f>
        <v>0</v>
      </c>
      <c r="S498" s="1311">
        <f>ORG!CM205</f>
        <v>0</v>
      </c>
      <c r="U498" s="1311">
        <f t="shared" si="13"/>
        <v>0</v>
      </c>
    </row>
    <row r="499" spans="1:21">
      <c r="A499" s="1314" t="str">
        <f>ORG!$S$1</f>
        <v>Apr 21</v>
      </c>
      <c r="B499" s="1311" t="str">
        <f>ORG!$M$1</f>
        <v>Organisation</v>
      </c>
      <c r="C499" s="1311" t="str">
        <f>ORG!$BY$3</f>
        <v>Table B1 - Net Expenditure Profile Analysis</v>
      </c>
      <c r="D499" s="1311">
        <f>ORG!BX206</f>
        <v>154</v>
      </c>
      <c r="E499" s="1311" t="str">
        <f>ORG!$BY$183</f>
        <v>Total Net Expenditure Profiles</v>
      </c>
      <c r="F499" s="1311" t="str">
        <f>ORG!BY206</f>
        <v>Net Expenditure not analysed above (Rows 18 - 21, 24 &amp; 25 of Table B) - Actual/Forecast</v>
      </c>
      <c r="G499" s="1311">
        <f>ORG!BZ206</f>
        <v>0</v>
      </c>
      <c r="H499" s="1311">
        <f>ORG!CA206</f>
        <v>0</v>
      </c>
      <c r="I499" s="1311">
        <f>ORG!CB206</f>
        <v>0</v>
      </c>
      <c r="J499" s="1311">
        <f>ORG!CC206</f>
        <v>0</v>
      </c>
      <c r="K499" s="1311">
        <f>ORG!CD206</f>
        <v>0</v>
      </c>
      <c r="L499" s="1311">
        <f>ORG!CE206</f>
        <v>0</v>
      </c>
      <c r="M499" s="1311">
        <f>ORG!CF206</f>
        <v>0</v>
      </c>
      <c r="N499" s="1311">
        <f>ORG!CG206</f>
        <v>0</v>
      </c>
      <c r="O499" s="1311">
        <f>ORG!CH206</f>
        <v>0</v>
      </c>
      <c r="P499" s="1311">
        <f>ORG!CI206</f>
        <v>0</v>
      </c>
      <c r="Q499" s="1311">
        <f>ORG!CJ206</f>
        <v>0</v>
      </c>
      <c r="R499" s="1311">
        <f>ORG!CK206</f>
        <v>0</v>
      </c>
      <c r="S499" s="1311">
        <f>ORG!CM206</f>
        <v>0</v>
      </c>
      <c r="U499" s="1311">
        <f t="shared" si="13"/>
        <v>0</v>
      </c>
    </row>
    <row r="500" spans="1:21">
      <c r="A500" s="1314" t="str">
        <f>ORG!$S$1</f>
        <v>Apr 21</v>
      </c>
      <c r="B500" s="1311" t="str">
        <f>ORG!$M$1</f>
        <v>Organisation</v>
      </c>
      <c r="C500" s="1311" t="str">
        <f>ORG!$BY$3</f>
        <v>Table B1 - Net Expenditure Profile Analysis</v>
      </c>
      <c r="D500" s="1311">
        <f>ORG!BX207</f>
        <v>155</v>
      </c>
      <c r="E500" s="1311" t="str">
        <f>ORG!$BY$183</f>
        <v>Total Net Expenditure Profiles</v>
      </c>
      <c r="F500" s="1311" t="str">
        <f>ORG!BY207</f>
        <v>Total Net Expenditure - Actual/Forecast (as per Table B)</v>
      </c>
      <c r="G500" s="1311">
        <f>ORG!BZ207</f>
        <v>0</v>
      </c>
      <c r="H500" s="1311">
        <f>ORG!CA207</f>
        <v>0</v>
      </c>
      <c r="I500" s="1311">
        <f>ORG!CB207</f>
        <v>0</v>
      </c>
      <c r="J500" s="1311">
        <f>ORG!CC207</f>
        <v>0</v>
      </c>
      <c r="K500" s="1311">
        <f>ORG!CD207</f>
        <v>0</v>
      </c>
      <c r="L500" s="1311">
        <f>ORG!CE207</f>
        <v>0</v>
      </c>
      <c r="M500" s="1311">
        <f>ORG!CF207</f>
        <v>0</v>
      </c>
      <c r="N500" s="1311">
        <f>ORG!CG207</f>
        <v>0</v>
      </c>
      <c r="O500" s="1311">
        <f>ORG!CH207</f>
        <v>0</v>
      </c>
      <c r="P500" s="1311">
        <f>ORG!CI207</f>
        <v>0</v>
      </c>
      <c r="Q500" s="1311">
        <f>ORG!CJ207</f>
        <v>0</v>
      </c>
      <c r="R500" s="1311">
        <f>ORG!CK207</f>
        <v>0</v>
      </c>
      <c r="S500" s="1311">
        <f>ORG!CM207</f>
        <v>0</v>
      </c>
      <c r="U500" s="1311">
        <f t="shared" si="13"/>
        <v>0</v>
      </c>
    </row>
    <row r="501" spans="1:21">
      <c r="A501" s="1314" t="str">
        <f>ORG!$S$1</f>
        <v>Apr 21</v>
      </c>
      <c r="B501" s="1311" t="str">
        <f>ORG!$M$1</f>
        <v>Organisation</v>
      </c>
      <c r="C501" s="1311" t="str">
        <f>ORG!$BY$3</f>
        <v>Table B1 - Net Expenditure Profile Analysis</v>
      </c>
      <c r="D501" s="1311">
        <f>ORG!BX208</f>
        <v>156</v>
      </c>
      <c r="E501" s="1311" t="str">
        <f>ORG!$BY$183</f>
        <v>Total Net Expenditure Profiles</v>
      </c>
      <c r="F501" s="1311" t="str">
        <f>ORG!BY208</f>
        <v>Total Net Expenditure - Movement</v>
      </c>
      <c r="G501" s="1311">
        <f>ORG!BZ208</f>
        <v>0</v>
      </c>
      <c r="H501" s="1311">
        <f>ORG!CA208</f>
        <v>0</v>
      </c>
      <c r="I501" s="1311">
        <f>ORG!CB208</f>
        <v>0</v>
      </c>
      <c r="J501" s="1311">
        <f>ORG!CC208</f>
        <v>0</v>
      </c>
      <c r="K501" s="1311">
        <f>ORG!CD208</f>
        <v>0</v>
      </c>
      <c r="L501" s="1311">
        <f>ORG!CE208</f>
        <v>0</v>
      </c>
      <c r="M501" s="1311">
        <f>ORG!CF208</f>
        <v>0</v>
      </c>
      <c r="N501" s="1311">
        <f>ORG!CG208</f>
        <v>0</v>
      </c>
      <c r="O501" s="1311">
        <f>ORG!CH208</f>
        <v>0</v>
      </c>
      <c r="P501" s="1311">
        <f>ORG!CI208</f>
        <v>0</v>
      </c>
      <c r="Q501" s="1311">
        <f>ORG!CJ208</f>
        <v>0</v>
      </c>
      <c r="R501" s="1311">
        <f>ORG!CK208</f>
        <v>0</v>
      </c>
      <c r="S501" s="1311">
        <f>ORG!CM208</f>
        <v>0</v>
      </c>
      <c r="U501" s="1311">
        <f t="shared" si="13"/>
        <v>0</v>
      </c>
    </row>
    <row r="502" spans="1:21">
      <c r="A502" s="1314" t="str">
        <f>ORG!$S$1</f>
        <v>Apr 21</v>
      </c>
      <c r="B502" s="1311" t="str">
        <f>ORG!$M$1</f>
        <v>Organisation</v>
      </c>
      <c r="C502" s="1311" t="str">
        <f>ORG!$BY$3</f>
        <v>Table B1 - Net Expenditure Profile Analysis</v>
      </c>
      <c r="D502" s="1311">
        <f>ORG!BX209</f>
        <v>157</v>
      </c>
      <c r="E502" s="1311" t="str">
        <f>ORG!$BY$183</f>
        <v>Total Net Expenditure Profiles</v>
      </c>
      <c r="F502" s="1311" t="str">
        <f>ORG!BY209</f>
        <v>Net Commissioned Services Expenditure - Movement due to Covid-19</v>
      </c>
      <c r="G502" s="1311">
        <f>ORG!BZ209</f>
        <v>0</v>
      </c>
      <c r="H502" s="1311">
        <f>ORG!CA209</f>
        <v>0</v>
      </c>
      <c r="I502" s="1311">
        <f>ORG!CB209</f>
        <v>0</v>
      </c>
      <c r="J502" s="1311">
        <f>ORG!CC209</f>
        <v>0</v>
      </c>
      <c r="K502" s="1311">
        <f>ORG!CD209</f>
        <v>0</v>
      </c>
      <c r="L502" s="1311">
        <f>ORG!CE209</f>
        <v>0</v>
      </c>
      <c r="M502" s="1311">
        <f>ORG!CF209</f>
        <v>0</v>
      </c>
      <c r="N502" s="1311">
        <f>ORG!CG209</f>
        <v>0</v>
      </c>
      <c r="O502" s="1311">
        <f>ORG!CH209</f>
        <v>0</v>
      </c>
      <c r="P502" s="1311">
        <f>ORG!CI209</f>
        <v>0</v>
      </c>
      <c r="Q502" s="1311">
        <f>ORG!CJ209</f>
        <v>0</v>
      </c>
      <c r="R502" s="1311">
        <f>ORG!CK209</f>
        <v>0</v>
      </c>
      <c r="S502" s="1311">
        <f>ORG!CM209</f>
        <v>0</v>
      </c>
      <c r="U502" s="1311">
        <f t="shared" si="13"/>
        <v>0</v>
      </c>
    </row>
    <row r="503" spans="1:21">
      <c r="A503" s="1314" t="str">
        <f>ORG!$S$1</f>
        <v>Apr 21</v>
      </c>
      <c r="B503" s="1311" t="str">
        <f>ORG!$M$1</f>
        <v>Organisation</v>
      </c>
      <c r="C503" s="1311" t="str">
        <f>ORG!$BY$3</f>
        <v>Table B1 - Net Expenditure Profile Analysis</v>
      </c>
      <c r="D503" s="1311">
        <f>ORG!BX210</f>
        <v>158</v>
      </c>
      <c r="E503" s="1311" t="str">
        <f>ORG!$BY$183</f>
        <v>Total Net Expenditure Profiles</v>
      </c>
      <c r="F503" s="1311" t="str">
        <f>ORG!BY210</f>
        <v>Net Commissioned Services Expenditure - Movement Other</v>
      </c>
      <c r="G503" s="1311">
        <f>ORG!BZ210</f>
        <v>0</v>
      </c>
      <c r="H503" s="1311">
        <f>ORG!CA210</f>
        <v>0</v>
      </c>
      <c r="I503" s="1311">
        <f>ORG!CB210</f>
        <v>0</v>
      </c>
      <c r="J503" s="1311">
        <f>ORG!CC210</f>
        <v>0</v>
      </c>
      <c r="K503" s="1311">
        <f>ORG!CD210</f>
        <v>0</v>
      </c>
      <c r="L503" s="1311">
        <f>ORG!CE210</f>
        <v>0</v>
      </c>
      <c r="M503" s="1311">
        <f>ORG!CF210</f>
        <v>0</v>
      </c>
      <c r="N503" s="1311">
        <f>ORG!CG210</f>
        <v>0</v>
      </c>
      <c r="O503" s="1311">
        <f>ORG!CH210</f>
        <v>0</v>
      </c>
      <c r="P503" s="1311">
        <f>ORG!CI210</f>
        <v>0</v>
      </c>
      <c r="Q503" s="1311">
        <f>ORG!CJ210</f>
        <v>0</v>
      </c>
      <c r="R503" s="1311">
        <f>ORG!CK210</f>
        <v>0</v>
      </c>
      <c r="S503" s="1311">
        <f>ORG!CM210</f>
        <v>0</v>
      </c>
      <c r="U503" s="1311">
        <f t="shared" si="13"/>
        <v>0</v>
      </c>
    </row>
    <row r="504" spans="1:21">
      <c r="A504" s="1314" t="str">
        <f>ORG!$S$1</f>
        <v>Apr 21</v>
      </c>
      <c r="B504" s="1311" t="str">
        <f>ORG!$M$1</f>
        <v>Organisation</v>
      </c>
      <c r="C504" s="1311" t="str">
        <f>ORG!$BY$3</f>
        <v>Table B1 - Net Expenditure Profile Analysis</v>
      </c>
      <c r="D504" s="1311">
        <f>ORG!BX212</f>
        <v>159</v>
      </c>
      <c r="E504" s="1311" t="str">
        <f>ORG!$BY$183</f>
        <v>Total Net Expenditure Profiles</v>
      </c>
      <c r="F504" s="1311" t="str">
        <f>ORG!BY212</f>
        <v>Total Non Cash Expenditure (DEL &amp; AME)</v>
      </c>
      <c r="G504" s="1311">
        <f>ORG!BZ212</f>
        <v>0</v>
      </c>
      <c r="H504" s="1311">
        <f>ORG!CA212</f>
        <v>0</v>
      </c>
      <c r="I504" s="1311">
        <f>ORG!CB212</f>
        <v>0</v>
      </c>
      <c r="J504" s="1311">
        <f>ORG!CC212</f>
        <v>0</v>
      </c>
      <c r="K504" s="1311">
        <f>ORG!CD212</f>
        <v>0</v>
      </c>
      <c r="L504" s="1311">
        <f>ORG!CE212</f>
        <v>0</v>
      </c>
      <c r="M504" s="1311">
        <f>ORG!CF212</f>
        <v>0</v>
      </c>
      <c r="N504" s="1311">
        <f>ORG!CG212</f>
        <v>0</v>
      </c>
      <c r="O504" s="1311">
        <f>ORG!CH212</f>
        <v>0</v>
      </c>
      <c r="P504" s="1311">
        <f>ORG!CI212</f>
        <v>0</v>
      </c>
      <c r="Q504" s="1311">
        <f>ORG!CJ212</f>
        <v>0</v>
      </c>
      <c r="R504" s="1311">
        <f>ORG!CK212</f>
        <v>0</v>
      </c>
      <c r="S504" s="1311">
        <f>ORG!CM212</f>
        <v>0</v>
      </c>
      <c r="U504" s="1311">
        <f t="shared" si="13"/>
        <v>0</v>
      </c>
    </row>
    <row r="505" spans="1:21">
      <c r="A505" s="1314" t="str">
        <f>ORG!$S$1</f>
        <v>Apr 21</v>
      </c>
      <c r="B505" s="1311" t="str">
        <f>ORG!$M$1</f>
        <v>Organisation</v>
      </c>
      <c r="C505" s="1311" t="str">
        <f>ORG!$BY$3</f>
        <v>Table B1 - Net Expenditure Profile Analysis</v>
      </c>
      <c r="D505" s="1311">
        <f>ORG!BX219</f>
        <v>160</v>
      </c>
      <c r="E505" s="1311" t="str">
        <f>ORG!$BY$217</f>
        <v>Total Income Profiles</v>
      </c>
      <c r="F505" s="1311" t="str">
        <f>ORG!BY219</f>
        <v>Revenue Resource Limit (Inc Non Cash) / Income - Current Plan</v>
      </c>
      <c r="G505" s="1311">
        <f>ORG!BZ219</f>
        <v>0</v>
      </c>
      <c r="H505" s="1311">
        <f>ORG!CA219</f>
        <v>0</v>
      </c>
      <c r="I505" s="1311">
        <f>ORG!CB219</f>
        <v>0</v>
      </c>
      <c r="J505" s="1311">
        <f>ORG!CC219</f>
        <v>0</v>
      </c>
      <c r="K505" s="1311">
        <f>ORG!CD219</f>
        <v>0</v>
      </c>
      <c r="L505" s="1311">
        <f>ORG!CE219</f>
        <v>0</v>
      </c>
      <c r="M505" s="1311">
        <f>ORG!CF219</f>
        <v>0</v>
      </c>
      <c r="N505" s="1311">
        <f>ORG!CG219</f>
        <v>0</v>
      </c>
      <c r="O505" s="1311">
        <f>ORG!CH219</f>
        <v>0</v>
      </c>
      <c r="P505" s="1311">
        <f>ORG!CI219</f>
        <v>0</v>
      </c>
      <c r="Q505" s="1311">
        <f>ORG!CJ219</f>
        <v>0</v>
      </c>
      <c r="R505" s="1311">
        <f>ORG!CK219</f>
        <v>0</v>
      </c>
      <c r="S505" s="1311">
        <f>ORG!CM219</f>
        <v>0</v>
      </c>
      <c r="U505" s="1311">
        <f t="shared" si="13"/>
        <v>0</v>
      </c>
    </row>
    <row r="506" spans="1:21">
      <c r="A506" s="1314" t="str">
        <f>ORG!$S$1</f>
        <v>Apr 21</v>
      </c>
      <c r="B506" s="1311" t="str">
        <f>ORG!$M$1</f>
        <v>Organisation</v>
      </c>
      <c r="C506" s="1311" t="str">
        <f>ORG!$BY$3</f>
        <v>Table B1 - Net Expenditure Profile Analysis</v>
      </c>
      <c r="D506" s="1311">
        <f>ORG!BX220</f>
        <v>161</v>
      </c>
      <c r="E506" s="1311" t="str">
        <f>ORG!$BY$217</f>
        <v>Total Income Profiles</v>
      </c>
      <c r="F506" s="1311" t="str">
        <f>ORG!BY220</f>
        <v>Revenue Resource Limit / Income for Covid-19 - Current Plan</v>
      </c>
      <c r="G506" s="1311">
        <f>ORG!BZ220</f>
        <v>0</v>
      </c>
      <c r="H506" s="1311">
        <f>ORG!CA220</f>
        <v>0</v>
      </c>
      <c r="I506" s="1311">
        <f>ORG!CB220</f>
        <v>0</v>
      </c>
      <c r="J506" s="1311">
        <f>ORG!CC220</f>
        <v>0</v>
      </c>
      <c r="K506" s="1311">
        <f>ORG!CD220</f>
        <v>0</v>
      </c>
      <c r="L506" s="1311">
        <f>ORG!CE220</f>
        <v>0</v>
      </c>
      <c r="M506" s="1311">
        <f>ORG!CF220</f>
        <v>0</v>
      </c>
      <c r="N506" s="1311">
        <f>ORG!CG220</f>
        <v>0</v>
      </c>
      <c r="O506" s="1311">
        <f>ORG!CH220</f>
        <v>0</v>
      </c>
      <c r="P506" s="1311">
        <f>ORG!CI220</f>
        <v>0</v>
      </c>
      <c r="Q506" s="1311">
        <f>ORG!CJ220</f>
        <v>0</v>
      </c>
      <c r="R506" s="1311">
        <f>ORG!CK220</f>
        <v>0</v>
      </c>
      <c r="S506" s="1311">
        <f>ORG!CM220</f>
        <v>0</v>
      </c>
      <c r="U506" s="1311">
        <f t="shared" si="13"/>
        <v>0</v>
      </c>
    </row>
    <row r="507" spans="1:21">
      <c r="A507" s="1314" t="str">
        <f>ORG!$S$1</f>
        <v>Apr 21</v>
      </c>
      <c r="B507" s="1311" t="str">
        <f>ORG!$M$1</f>
        <v>Organisation</v>
      </c>
      <c r="C507" s="1311" t="str">
        <f>ORG!$BY$3</f>
        <v>Table B1 - Net Expenditure Profile Analysis</v>
      </c>
      <c r="D507" s="1311">
        <f>ORG!BX221</f>
        <v>162</v>
      </c>
      <c r="E507" s="1311" t="str">
        <f>ORG!$BY$217</f>
        <v>Total Income Profiles</v>
      </c>
      <c r="F507" s="1311" t="str">
        <f>ORG!BY221</f>
        <v>Other Income - Current Plan</v>
      </c>
      <c r="G507" s="1311">
        <f>ORG!BZ221</f>
        <v>0</v>
      </c>
      <c r="H507" s="1311">
        <f>ORG!CA221</f>
        <v>0</v>
      </c>
      <c r="I507" s="1311">
        <f>ORG!CB221</f>
        <v>0</v>
      </c>
      <c r="J507" s="1311">
        <f>ORG!CC221</f>
        <v>0</v>
      </c>
      <c r="K507" s="1311">
        <f>ORG!CD221</f>
        <v>0</v>
      </c>
      <c r="L507" s="1311">
        <f>ORG!CE221</f>
        <v>0</v>
      </c>
      <c r="M507" s="1311">
        <f>ORG!CF221</f>
        <v>0</v>
      </c>
      <c r="N507" s="1311">
        <f>ORG!CG221</f>
        <v>0</v>
      </c>
      <c r="O507" s="1311">
        <f>ORG!CH221</f>
        <v>0</v>
      </c>
      <c r="P507" s="1311">
        <f>ORG!CI221</f>
        <v>0</v>
      </c>
      <c r="Q507" s="1311">
        <f>ORG!CJ221</f>
        <v>0</v>
      </c>
      <c r="R507" s="1311">
        <f>ORG!CK221</f>
        <v>0</v>
      </c>
      <c r="S507" s="1311">
        <f>ORG!CM221</f>
        <v>0</v>
      </c>
      <c r="U507" s="1311">
        <f t="shared" si="13"/>
        <v>0</v>
      </c>
    </row>
    <row r="508" spans="1:21">
      <c r="A508" s="1314" t="str">
        <f>ORG!$S$1</f>
        <v>Apr 21</v>
      </c>
      <c r="B508" s="1311" t="str">
        <f>ORG!$M$1</f>
        <v>Organisation</v>
      </c>
      <c r="C508" s="1311" t="str">
        <f>ORG!$BY$3</f>
        <v>Table B1 - Net Expenditure Profile Analysis</v>
      </c>
      <c r="D508" s="1311">
        <f>ORG!BX222</f>
        <v>163</v>
      </c>
      <c r="E508" s="1311" t="str">
        <f>ORG!$BY$217</f>
        <v>Total Income Profiles</v>
      </c>
      <c r="F508" s="1311" t="str">
        <f>ORG!BY222</f>
        <v>Net Income Generation Schemes - Current Plan</v>
      </c>
      <c r="G508" s="1311">
        <f>ORG!BZ222</f>
        <v>0</v>
      </c>
      <c r="H508" s="1311">
        <f>ORG!CA222</f>
        <v>0</v>
      </c>
      <c r="I508" s="1311">
        <f>ORG!CB222</f>
        <v>0</v>
      </c>
      <c r="J508" s="1311">
        <f>ORG!CC222</f>
        <v>0</v>
      </c>
      <c r="K508" s="1311">
        <f>ORG!CD222</f>
        <v>0</v>
      </c>
      <c r="L508" s="1311">
        <f>ORG!CE222</f>
        <v>0</v>
      </c>
      <c r="M508" s="1311">
        <f>ORG!CF222</f>
        <v>0</v>
      </c>
      <c r="N508" s="1311">
        <f>ORG!CG222</f>
        <v>0</v>
      </c>
      <c r="O508" s="1311">
        <f>ORG!CH222</f>
        <v>0</v>
      </c>
      <c r="P508" s="1311">
        <f>ORG!CI222</f>
        <v>0</v>
      </c>
      <c r="Q508" s="1311">
        <f>ORG!CJ222</f>
        <v>0</v>
      </c>
      <c r="R508" s="1311">
        <f>ORG!CK222</f>
        <v>0</v>
      </c>
      <c r="S508" s="1311">
        <f>ORG!CM222</f>
        <v>0</v>
      </c>
      <c r="U508" s="1311">
        <f t="shared" si="13"/>
        <v>0</v>
      </c>
    </row>
    <row r="509" spans="1:21">
      <c r="A509" s="1314" t="str">
        <f>ORG!$S$1</f>
        <v>Apr 21</v>
      </c>
      <c r="B509" s="1311" t="str">
        <f>ORG!$M$1</f>
        <v>Organisation</v>
      </c>
      <c r="C509" s="1311" t="str">
        <f>ORG!$BY$3</f>
        <v>Table B1 - Net Expenditure Profile Analysis</v>
      </c>
      <c r="D509" s="1311">
        <f>ORG!BX223</f>
        <v>164</v>
      </c>
      <c r="E509" s="1311" t="str">
        <f>ORG!$BY$217</f>
        <v>Total Income Profiles</v>
      </c>
      <c r="F509" s="1311" t="str">
        <f>ORG!BY223</f>
        <v>Total Income - Current Plan</v>
      </c>
      <c r="G509" s="1311">
        <f>ORG!BZ223</f>
        <v>0</v>
      </c>
      <c r="H509" s="1311">
        <f>ORG!CA223</f>
        <v>0</v>
      </c>
      <c r="I509" s="1311">
        <f>ORG!CB223</f>
        <v>0</v>
      </c>
      <c r="J509" s="1311">
        <f>ORG!CC223</f>
        <v>0</v>
      </c>
      <c r="K509" s="1311">
        <f>ORG!CD223</f>
        <v>0</v>
      </c>
      <c r="L509" s="1311">
        <f>ORG!CE223</f>
        <v>0</v>
      </c>
      <c r="M509" s="1311">
        <f>ORG!CF223</f>
        <v>0</v>
      </c>
      <c r="N509" s="1311">
        <f>ORG!CG223</f>
        <v>0</v>
      </c>
      <c r="O509" s="1311">
        <f>ORG!CH223</f>
        <v>0</v>
      </c>
      <c r="P509" s="1311">
        <f>ORG!CI223</f>
        <v>0</v>
      </c>
      <c r="Q509" s="1311">
        <f>ORG!CJ223</f>
        <v>0</v>
      </c>
      <c r="R509" s="1311">
        <f>ORG!CK223</f>
        <v>0</v>
      </c>
      <c r="S509" s="1311">
        <f>ORG!CM223</f>
        <v>0</v>
      </c>
      <c r="U509" s="1311">
        <f t="shared" si="13"/>
        <v>0</v>
      </c>
    </row>
    <row r="510" spans="1:21">
      <c r="A510" s="1314" t="str">
        <f>ORG!$S$1</f>
        <v>Apr 21</v>
      </c>
      <c r="B510" s="1311" t="str">
        <f>ORG!$M$1</f>
        <v>Organisation</v>
      </c>
      <c r="C510" s="1311" t="str">
        <f>ORG!$BY$3</f>
        <v>Table B1 - Net Expenditure Profile Analysis</v>
      </c>
      <c r="D510" s="1311">
        <f>ORG!BX224</f>
        <v>165</v>
      </c>
      <c r="E510" s="1311" t="str">
        <f>ORG!$BY$217</f>
        <v>Total Income Profiles</v>
      </c>
      <c r="F510" s="1311" t="str">
        <f>ORG!BY224</f>
        <v>Revenue Resource Limit (Inc Non Cash) / Income - Actual/Forecast (as per Table B)</v>
      </c>
      <c r="G510" s="1311">
        <f>ORG!BZ224</f>
        <v>0</v>
      </c>
      <c r="H510" s="1311">
        <f>ORG!CA224</f>
        <v>0</v>
      </c>
      <c r="I510" s="1311">
        <f>ORG!CB224</f>
        <v>0</v>
      </c>
      <c r="J510" s="1311">
        <f>ORG!CC224</f>
        <v>0</v>
      </c>
      <c r="K510" s="1311">
        <f>ORG!CD224</f>
        <v>0</v>
      </c>
      <c r="L510" s="1311">
        <f>ORG!CE224</f>
        <v>0</v>
      </c>
      <c r="M510" s="1311">
        <f>ORG!CF224</f>
        <v>0</v>
      </c>
      <c r="N510" s="1311">
        <f>ORG!CG224</f>
        <v>0</v>
      </c>
      <c r="O510" s="1311">
        <f>ORG!CH224</f>
        <v>0</v>
      </c>
      <c r="P510" s="1311">
        <f>ORG!CI224</f>
        <v>0</v>
      </c>
      <c r="Q510" s="1311">
        <f>ORG!CJ224</f>
        <v>0</v>
      </c>
      <c r="R510" s="1311">
        <f>ORG!CK224</f>
        <v>0</v>
      </c>
      <c r="S510" s="1311">
        <f>ORG!CM224</f>
        <v>0</v>
      </c>
      <c r="U510" s="1311">
        <f t="shared" si="13"/>
        <v>0</v>
      </c>
    </row>
    <row r="511" spans="1:21">
      <c r="A511" s="1314" t="str">
        <f>ORG!$S$1</f>
        <v>Apr 21</v>
      </c>
      <c r="B511" s="1311" t="str">
        <f>ORG!$M$1</f>
        <v>Organisation</v>
      </c>
      <c r="C511" s="1311" t="str">
        <f>ORG!$BY$3</f>
        <v>Table B1 - Net Expenditure Profile Analysis</v>
      </c>
      <c r="D511" s="1311">
        <f>ORG!BX225</f>
        <v>166</v>
      </c>
      <c r="E511" s="1311" t="str">
        <f>ORG!$BY$217</f>
        <v>Total Income Profiles</v>
      </c>
      <c r="F511" s="1311" t="str">
        <f>ORG!BY225</f>
        <v>Revenue Resource Limit / Income for Covid-19 - Actual/Forecast (as per Table A)</v>
      </c>
      <c r="G511" s="1311">
        <f>ORG!BZ225</f>
        <v>0</v>
      </c>
      <c r="H511" s="1311">
        <f>ORG!CA225</f>
        <v>0</v>
      </c>
      <c r="I511" s="1311">
        <f>ORG!CB225</f>
        <v>0</v>
      </c>
      <c r="J511" s="1311">
        <f>ORG!CC225</f>
        <v>0</v>
      </c>
      <c r="K511" s="1311">
        <f>ORG!CD225</f>
        <v>0</v>
      </c>
      <c r="L511" s="1311">
        <f>ORG!CE225</f>
        <v>0</v>
      </c>
      <c r="M511" s="1311">
        <f>ORG!CF225</f>
        <v>0</v>
      </c>
      <c r="N511" s="1311">
        <f>ORG!CG225</f>
        <v>0</v>
      </c>
      <c r="O511" s="1311">
        <f>ORG!CH225</f>
        <v>0</v>
      </c>
      <c r="P511" s="1311">
        <f>ORG!CI225</f>
        <v>0</v>
      </c>
      <c r="Q511" s="1311">
        <f>ORG!CJ225</f>
        <v>0</v>
      </c>
      <c r="R511" s="1311">
        <f>ORG!CK225</f>
        <v>0</v>
      </c>
      <c r="S511" s="1311">
        <f>ORG!CM225</f>
        <v>0</v>
      </c>
      <c r="U511" s="1311">
        <f t="shared" si="13"/>
        <v>0</v>
      </c>
    </row>
    <row r="512" spans="1:21">
      <c r="A512" s="1314" t="str">
        <f>ORG!$S$1</f>
        <v>Apr 21</v>
      </c>
      <c r="B512" s="1311" t="str">
        <f>ORG!$M$1</f>
        <v>Organisation</v>
      </c>
      <c r="C512" s="1311" t="str">
        <f>ORG!$BY$3</f>
        <v>Table B1 - Net Expenditure Profile Analysis</v>
      </c>
      <c r="D512" s="1311">
        <f>ORG!BX226</f>
        <v>167</v>
      </c>
      <c r="E512" s="1311" t="str">
        <f>ORG!$BY$217</f>
        <v>Total Income Profiles</v>
      </c>
      <c r="F512" s="1311" t="str">
        <f>ORG!BY226</f>
        <v>Other Income - Actual/Forecast (as per Table B)</v>
      </c>
      <c r="G512" s="1311">
        <f>ORG!BZ226</f>
        <v>0</v>
      </c>
      <c r="H512" s="1311">
        <f>ORG!CA226</f>
        <v>0</v>
      </c>
      <c r="I512" s="1311">
        <f>ORG!CB226</f>
        <v>0</v>
      </c>
      <c r="J512" s="1311">
        <f>ORG!CC226</f>
        <v>0</v>
      </c>
      <c r="K512" s="1311">
        <f>ORG!CD226</f>
        <v>0</v>
      </c>
      <c r="L512" s="1311">
        <f>ORG!CE226</f>
        <v>0</v>
      </c>
      <c r="M512" s="1311">
        <f>ORG!CF226</f>
        <v>0</v>
      </c>
      <c r="N512" s="1311">
        <f>ORG!CG226</f>
        <v>0</v>
      </c>
      <c r="O512" s="1311">
        <f>ORG!CH226</f>
        <v>0</v>
      </c>
      <c r="P512" s="1311">
        <f>ORG!CI226</f>
        <v>0</v>
      </c>
      <c r="Q512" s="1311">
        <f>ORG!CJ226</f>
        <v>0</v>
      </c>
      <c r="R512" s="1311">
        <f>ORG!CK226</f>
        <v>0</v>
      </c>
      <c r="S512" s="1311">
        <f>ORG!CM226</f>
        <v>0</v>
      </c>
      <c r="U512" s="1311">
        <f t="shared" si="13"/>
        <v>0</v>
      </c>
    </row>
    <row r="513" spans="1:21">
      <c r="A513" s="1314" t="str">
        <f>ORG!$S$1</f>
        <v>Apr 21</v>
      </c>
      <c r="B513" s="1311" t="str">
        <f>ORG!$M$1</f>
        <v>Organisation</v>
      </c>
      <c r="C513" s="1311" t="str">
        <f>ORG!$BY$3</f>
        <v>Table B1 - Net Expenditure Profile Analysis</v>
      </c>
      <c r="D513" s="1311">
        <f>ORG!BX227</f>
        <v>168</v>
      </c>
      <c r="E513" s="1311" t="str">
        <f>ORG!$BY$217</f>
        <v>Total Income Profiles</v>
      </c>
      <c r="F513" s="1311" t="str">
        <f>ORG!BY227</f>
        <v>Net Income Generation Schemes- Actual/Forecast (as per Table C3)</v>
      </c>
      <c r="G513" s="1311">
        <f>ORG!BZ227</f>
        <v>0</v>
      </c>
      <c r="H513" s="1311">
        <f>ORG!CA227</f>
        <v>0</v>
      </c>
      <c r="I513" s="1311">
        <f>ORG!CB227</f>
        <v>0</v>
      </c>
      <c r="J513" s="1311">
        <f>ORG!CC227</f>
        <v>0</v>
      </c>
      <c r="K513" s="1311">
        <f>ORG!CD227</f>
        <v>0</v>
      </c>
      <c r="L513" s="1311">
        <f>ORG!CE227</f>
        <v>0</v>
      </c>
      <c r="M513" s="1311">
        <f>ORG!CF227</f>
        <v>0</v>
      </c>
      <c r="N513" s="1311">
        <f>ORG!CG227</f>
        <v>0</v>
      </c>
      <c r="O513" s="1311">
        <f>ORG!CH227</f>
        <v>0</v>
      </c>
      <c r="P513" s="1311">
        <f>ORG!CI227</f>
        <v>0</v>
      </c>
      <c r="Q513" s="1311">
        <f>ORG!CJ227</f>
        <v>0</v>
      </c>
      <c r="R513" s="1311">
        <f>ORG!CK227</f>
        <v>0</v>
      </c>
      <c r="S513" s="1311">
        <f>ORG!CM227</f>
        <v>0</v>
      </c>
      <c r="U513" s="1311">
        <f t="shared" si="13"/>
        <v>0</v>
      </c>
    </row>
    <row r="514" spans="1:21">
      <c r="A514" s="1314" t="str">
        <f>ORG!$S$1</f>
        <v>Apr 21</v>
      </c>
      <c r="B514" s="1311" t="str">
        <f>ORG!$M$1</f>
        <v>Organisation</v>
      </c>
      <c r="C514" s="1311" t="str">
        <f>ORG!$BY$3</f>
        <v>Table B1 - Net Expenditure Profile Analysis</v>
      </c>
      <c r="D514" s="1311">
        <f>ORG!BX228</f>
        <v>169</v>
      </c>
      <c r="E514" s="1311" t="str">
        <f>ORG!$BY$217</f>
        <v>Total Income Profiles</v>
      </c>
      <c r="F514" s="1311" t="str">
        <f>ORG!BY228</f>
        <v>Total Income - Actual/Forecast (as per Table B)</v>
      </c>
      <c r="G514" s="1311">
        <f>ORG!BZ228</f>
        <v>0</v>
      </c>
      <c r="H514" s="1311">
        <f>ORG!CA228</f>
        <v>0</v>
      </c>
      <c r="I514" s="1311">
        <f>ORG!CB228</f>
        <v>0</v>
      </c>
      <c r="J514" s="1311">
        <f>ORG!CC228</f>
        <v>0</v>
      </c>
      <c r="K514" s="1311">
        <f>ORG!CD228</f>
        <v>0</v>
      </c>
      <c r="L514" s="1311">
        <f>ORG!CE228</f>
        <v>0</v>
      </c>
      <c r="M514" s="1311">
        <f>ORG!CF228</f>
        <v>0</v>
      </c>
      <c r="N514" s="1311">
        <f>ORG!CG228</f>
        <v>0</v>
      </c>
      <c r="O514" s="1311">
        <f>ORG!CH228</f>
        <v>0</v>
      </c>
      <c r="P514" s="1311">
        <f>ORG!CI228</f>
        <v>0</v>
      </c>
      <c r="Q514" s="1311">
        <f>ORG!CJ228</f>
        <v>0</v>
      </c>
      <c r="R514" s="1311">
        <f>ORG!CK228</f>
        <v>0</v>
      </c>
      <c r="S514" s="1311">
        <f>ORG!CM228</f>
        <v>0</v>
      </c>
      <c r="U514" s="1311">
        <f t="shared" si="13"/>
        <v>0</v>
      </c>
    </row>
    <row r="515" spans="1:21">
      <c r="A515" s="1314" t="str">
        <f>ORG!$S$1</f>
        <v>Apr 21</v>
      </c>
      <c r="B515" s="1311" t="str">
        <f>ORG!$M$1</f>
        <v>Organisation</v>
      </c>
      <c r="C515" s="1311" t="str">
        <f>ORG!$BY$3</f>
        <v>Table B1 - Net Expenditure Profile Analysis</v>
      </c>
      <c r="D515" s="1311">
        <f>ORG!BX229</f>
        <v>170</v>
      </c>
      <c r="E515" s="1311" t="str">
        <f>ORG!$BY$217</f>
        <v>Total Income Profiles</v>
      </c>
      <c r="F515" s="1311" t="str">
        <f>ORG!BY229</f>
        <v>Total Income - Movement</v>
      </c>
      <c r="G515" s="1311">
        <f>ORG!BZ229</f>
        <v>0</v>
      </c>
      <c r="H515" s="1311">
        <f>ORG!CA229</f>
        <v>0</v>
      </c>
      <c r="I515" s="1311">
        <f>ORG!CB229</f>
        <v>0</v>
      </c>
      <c r="J515" s="1311">
        <f>ORG!CC229</f>
        <v>0</v>
      </c>
      <c r="K515" s="1311">
        <f>ORG!CD229</f>
        <v>0</v>
      </c>
      <c r="L515" s="1311">
        <f>ORG!CE229</f>
        <v>0</v>
      </c>
      <c r="M515" s="1311">
        <f>ORG!CF229</f>
        <v>0</v>
      </c>
      <c r="N515" s="1311">
        <f>ORG!CG229</f>
        <v>0</v>
      </c>
      <c r="O515" s="1311">
        <f>ORG!CH229</f>
        <v>0</v>
      </c>
      <c r="P515" s="1311">
        <f>ORG!CI229</f>
        <v>0</v>
      </c>
      <c r="Q515" s="1311">
        <f>ORG!CJ229</f>
        <v>0</v>
      </c>
      <c r="R515" s="1311">
        <f>ORG!CK229</f>
        <v>0</v>
      </c>
      <c r="S515" s="1311">
        <f>ORG!CM229</f>
        <v>0</v>
      </c>
      <c r="U515" s="1311">
        <f t="shared" si="13"/>
        <v>0</v>
      </c>
    </row>
    <row r="516" spans="1:21">
      <c r="A516" s="1314" t="str">
        <f>ORG!$S$1</f>
        <v>Apr 21</v>
      </c>
      <c r="B516" s="1311" t="str">
        <f>ORG!$M$1</f>
        <v>Organisation</v>
      </c>
      <c r="C516" s="1311" t="str">
        <f>ORG!$BY$3</f>
        <v>Table B1 - Net Expenditure Profile Analysis</v>
      </c>
      <c r="D516" s="1311">
        <f>ORG!BX230</f>
        <v>171</v>
      </c>
      <c r="E516" s="1311" t="str">
        <f>ORG!$BY$217</f>
        <v>Total Income Profiles</v>
      </c>
      <c r="F516" s="1311" t="str">
        <f>ORG!BY230</f>
        <v>Total Income - Movement due to Covid-19 (Inc Non Delivery of Income Generation Schemes)</v>
      </c>
      <c r="G516" s="1311">
        <f>ORG!BZ230</f>
        <v>0</v>
      </c>
      <c r="H516" s="1311">
        <f>ORG!CA230</f>
        <v>0</v>
      </c>
      <c r="I516" s="1311">
        <f>ORG!CB230</f>
        <v>0</v>
      </c>
      <c r="J516" s="1311">
        <f>ORG!CC230</f>
        <v>0</v>
      </c>
      <c r="K516" s="1311">
        <f>ORG!CD230</f>
        <v>0</v>
      </c>
      <c r="L516" s="1311">
        <f>ORG!CE230</f>
        <v>0</v>
      </c>
      <c r="M516" s="1311">
        <f>ORG!CF230</f>
        <v>0</v>
      </c>
      <c r="N516" s="1311">
        <f>ORG!CG230</f>
        <v>0</v>
      </c>
      <c r="O516" s="1311">
        <f>ORG!CH230</f>
        <v>0</v>
      </c>
      <c r="P516" s="1311">
        <f>ORG!CI230</f>
        <v>0</v>
      </c>
      <c r="Q516" s="1311">
        <f>ORG!CJ230</f>
        <v>0</v>
      </c>
      <c r="R516" s="1311">
        <f>ORG!CK230</f>
        <v>0</v>
      </c>
      <c r="S516" s="1311">
        <f>ORG!CM230</f>
        <v>0</v>
      </c>
      <c r="U516" s="1311">
        <f t="shared" si="13"/>
        <v>0</v>
      </c>
    </row>
    <row r="517" spans="1:21">
      <c r="A517" s="1314" t="str">
        <f>ORG!$S$1</f>
        <v>Apr 21</v>
      </c>
      <c r="B517" s="1311" t="str">
        <f>ORG!$M$1</f>
        <v>Organisation</v>
      </c>
      <c r="C517" s="1311" t="str">
        <f>ORG!$BY$3</f>
        <v>Table B1 - Net Expenditure Profile Analysis</v>
      </c>
      <c r="D517" s="1311">
        <f>ORG!BX231</f>
        <v>172</v>
      </c>
      <c r="E517" s="1311" t="str">
        <f>ORG!$BY$217</f>
        <v>Total Income Profiles</v>
      </c>
      <c r="F517" s="1311" t="str">
        <f>ORG!BY231</f>
        <v>Total Income - Movement Other</v>
      </c>
      <c r="G517" s="1311">
        <f>ORG!BZ231</f>
        <v>0</v>
      </c>
      <c r="H517" s="1311">
        <f>ORG!CA231</f>
        <v>0</v>
      </c>
      <c r="I517" s="1311">
        <f>ORG!CB231</f>
        <v>0</v>
      </c>
      <c r="J517" s="1311">
        <f>ORG!CC231</f>
        <v>0</v>
      </c>
      <c r="K517" s="1311">
        <f>ORG!CD231</f>
        <v>0</v>
      </c>
      <c r="L517" s="1311">
        <f>ORG!CE231</f>
        <v>0</v>
      </c>
      <c r="M517" s="1311">
        <f>ORG!CF231</f>
        <v>0</v>
      </c>
      <c r="N517" s="1311">
        <f>ORG!CG231</f>
        <v>0</v>
      </c>
      <c r="O517" s="1311">
        <f>ORG!CH231</f>
        <v>0</v>
      </c>
      <c r="P517" s="1311">
        <f>ORG!CI231</f>
        <v>0</v>
      </c>
      <c r="Q517" s="1311">
        <f>ORG!CJ231</f>
        <v>0</v>
      </c>
      <c r="R517" s="1311">
        <f>ORG!CK231</f>
        <v>0</v>
      </c>
      <c r="S517" s="1311">
        <f>ORG!CM231</f>
        <v>0</v>
      </c>
      <c r="U517" s="1311">
        <f t="shared" si="13"/>
        <v>0</v>
      </c>
    </row>
    <row r="518" spans="1:21">
      <c r="A518" s="1314" t="str">
        <f>ORG!$S$1</f>
        <v>Apr 21</v>
      </c>
      <c r="B518" s="1311" t="str">
        <f>ORG!$M$1</f>
        <v>Organisation</v>
      </c>
      <c r="C518" s="1311" t="str">
        <f>ORG!$BY$3</f>
        <v>Table B1 - Net Expenditure Profile Analysis</v>
      </c>
      <c r="D518" s="1311">
        <f>ORG!BX238</f>
        <v>173</v>
      </c>
      <c r="E518" s="1311" t="str">
        <f>ORG!$BY$217</f>
        <v>Total Income Profiles</v>
      </c>
      <c r="F518" s="1311" t="str">
        <f>ORG!BY238</f>
        <v>Net Surplus/(Deficit) - Current Plan</v>
      </c>
      <c r="G518" s="1311">
        <f>ORG!BZ238</f>
        <v>0</v>
      </c>
      <c r="H518" s="1311">
        <f>ORG!CA238</f>
        <v>0</v>
      </c>
      <c r="I518" s="1311">
        <f>ORG!CB238</f>
        <v>0</v>
      </c>
      <c r="J518" s="1311">
        <f>ORG!CC238</f>
        <v>0</v>
      </c>
      <c r="K518" s="1311">
        <f>ORG!CD238</f>
        <v>0</v>
      </c>
      <c r="L518" s="1311">
        <f>ORG!CE238</f>
        <v>0</v>
      </c>
      <c r="M518" s="1311">
        <f>ORG!CF238</f>
        <v>0</v>
      </c>
      <c r="N518" s="1311">
        <f>ORG!CG238</f>
        <v>0</v>
      </c>
      <c r="O518" s="1311">
        <f>ORG!CH238</f>
        <v>0</v>
      </c>
      <c r="P518" s="1311">
        <f>ORG!CI238</f>
        <v>0</v>
      </c>
      <c r="Q518" s="1311">
        <f>ORG!CJ238</f>
        <v>0</v>
      </c>
      <c r="R518" s="1311">
        <f>ORG!CK238</f>
        <v>0</v>
      </c>
      <c r="S518" s="1311">
        <f>ORG!CM238</f>
        <v>0</v>
      </c>
      <c r="U518" s="1311">
        <f t="shared" si="13"/>
        <v>0</v>
      </c>
    </row>
    <row r="519" spans="1:21">
      <c r="A519" s="1314" t="str">
        <f>ORG!$S$1</f>
        <v>Apr 21</v>
      </c>
      <c r="B519" s="1311" t="str">
        <f>ORG!$M$1</f>
        <v>Organisation</v>
      </c>
      <c r="C519" s="1311" t="str">
        <f>ORG!$BY$3</f>
        <v>Table B1 - Net Expenditure Profile Analysis</v>
      </c>
      <c r="D519" s="1311">
        <f>ORG!BX239</f>
        <v>174</v>
      </c>
      <c r="E519" s="1311" t="str">
        <f>ORG!$BY$217</f>
        <v>Total Income Profiles</v>
      </c>
      <c r="F519" s="1311" t="str">
        <f>ORG!BY239</f>
        <v>Net Surplus/(Deficit) - Actual/Forecast (as per Table B)</v>
      </c>
      <c r="G519" s="1311">
        <f>ORG!BZ239</f>
        <v>0</v>
      </c>
      <c r="H519" s="1311">
        <f>ORG!CA239</f>
        <v>0</v>
      </c>
      <c r="I519" s="1311">
        <f>ORG!CB239</f>
        <v>0</v>
      </c>
      <c r="J519" s="1311">
        <f>ORG!CC239</f>
        <v>0</v>
      </c>
      <c r="K519" s="1311">
        <f>ORG!CD239</f>
        <v>0</v>
      </c>
      <c r="L519" s="1311">
        <f>ORG!CE239</f>
        <v>0</v>
      </c>
      <c r="M519" s="1311">
        <f>ORG!CF239</f>
        <v>0</v>
      </c>
      <c r="N519" s="1311">
        <f>ORG!CG239</f>
        <v>0</v>
      </c>
      <c r="O519" s="1311">
        <f>ORG!CH239</f>
        <v>0</v>
      </c>
      <c r="P519" s="1311">
        <f>ORG!CI239</f>
        <v>0</v>
      </c>
      <c r="Q519" s="1311">
        <f>ORG!CJ239</f>
        <v>0</v>
      </c>
      <c r="R519" s="1311">
        <f>ORG!CK239</f>
        <v>0</v>
      </c>
      <c r="S519" s="1311">
        <f>ORG!CM239</f>
        <v>0</v>
      </c>
      <c r="U519" s="1311">
        <f t="shared" si="13"/>
        <v>0</v>
      </c>
    </row>
    <row r="520" spans="1:21">
      <c r="A520" s="1314" t="str">
        <f>ORG!$S$1</f>
        <v>Apr 21</v>
      </c>
      <c r="B520" s="1311" t="str">
        <f>ORG!$M$1</f>
        <v>Organisation</v>
      </c>
      <c r="C520" s="1311" t="str">
        <f>ORG!$BY$3</f>
        <v>Table B1 - Net Expenditure Profile Analysis</v>
      </c>
      <c r="D520" s="1311">
        <f>ORG!BX240</f>
        <v>175</v>
      </c>
      <c r="E520" s="1311" t="str">
        <f>ORG!$BY$217</f>
        <v>Total Income Profiles</v>
      </c>
      <c r="F520" s="1311" t="str">
        <f>ORG!BY240</f>
        <v>Net Surplus/(Deficit) - Movement</v>
      </c>
      <c r="G520" s="1311">
        <f>ORG!BZ240</f>
        <v>0</v>
      </c>
      <c r="H520" s="1311">
        <f>ORG!CA240</f>
        <v>0</v>
      </c>
      <c r="I520" s="1311">
        <f>ORG!CB240</f>
        <v>0</v>
      </c>
      <c r="J520" s="1311">
        <f>ORG!CC240</f>
        <v>0</v>
      </c>
      <c r="K520" s="1311">
        <f>ORG!CD240</f>
        <v>0</v>
      </c>
      <c r="L520" s="1311">
        <f>ORG!CE240</f>
        <v>0</v>
      </c>
      <c r="M520" s="1311">
        <f>ORG!CF240</f>
        <v>0</v>
      </c>
      <c r="N520" s="1311">
        <f>ORG!CG240</f>
        <v>0</v>
      </c>
      <c r="O520" s="1311">
        <f>ORG!CH240</f>
        <v>0</v>
      </c>
      <c r="P520" s="1311">
        <f>ORG!CI240</f>
        <v>0</v>
      </c>
      <c r="Q520" s="1311">
        <f>ORG!CJ240</f>
        <v>0</v>
      </c>
      <c r="R520" s="1311">
        <f>ORG!CK240</f>
        <v>0</v>
      </c>
      <c r="S520" s="1311">
        <f>ORG!CM240</f>
        <v>0</v>
      </c>
      <c r="U520" s="1311">
        <f t="shared" si="13"/>
        <v>0</v>
      </c>
    </row>
    <row r="521" spans="1:21">
      <c r="A521" s="1314" t="str">
        <f>ORG!$S$1</f>
        <v>Apr 21</v>
      </c>
      <c r="B521" s="1311" t="str">
        <f>ORG!$M$1</f>
        <v>Organisation</v>
      </c>
      <c r="C521" s="1311" t="str">
        <f>ORG!$BY$3</f>
        <v>Table B1 - Net Expenditure Profile Analysis</v>
      </c>
      <c r="D521" s="1311">
        <f>ORG!BX241</f>
        <v>176</v>
      </c>
      <c r="E521" s="1311" t="str">
        <f>ORG!$BY$217</f>
        <v>Total Income Profiles</v>
      </c>
      <c r="F521" s="1311" t="str">
        <f>ORG!BY241</f>
        <v>Net Surplus/(Deficit) - Movement due to Covid-19</v>
      </c>
      <c r="G521" s="1311">
        <f>ORG!BZ241</f>
        <v>0</v>
      </c>
      <c r="H521" s="1311">
        <f>ORG!CA241</f>
        <v>0</v>
      </c>
      <c r="I521" s="1311">
        <f>ORG!CB241</f>
        <v>0</v>
      </c>
      <c r="J521" s="1311">
        <f>ORG!CC241</f>
        <v>0</v>
      </c>
      <c r="K521" s="1311">
        <f>ORG!CD241</f>
        <v>0</v>
      </c>
      <c r="L521" s="1311">
        <f>ORG!CE241</f>
        <v>0</v>
      </c>
      <c r="M521" s="1311">
        <f>ORG!CF241</f>
        <v>0</v>
      </c>
      <c r="N521" s="1311">
        <f>ORG!CG241</f>
        <v>0</v>
      </c>
      <c r="O521" s="1311">
        <f>ORG!CH241</f>
        <v>0</v>
      </c>
      <c r="P521" s="1311">
        <f>ORG!CI241</f>
        <v>0</v>
      </c>
      <c r="Q521" s="1311">
        <f>ORG!CJ241</f>
        <v>0</v>
      </c>
      <c r="R521" s="1311">
        <f>ORG!CK241</f>
        <v>0</v>
      </c>
      <c r="S521" s="1311">
        <f>ORG!CM241</f>
        <v>0</v>
      </c>
      <c r="U521" s="1311">
        <f t="shared" si="13"/>
        <v>0</v>
      </c>
    </row>
    <row r="522" spans="1:21">
      <c r="A522" s="1314" t="str">
        <f>ORG!$S$1</f>
        <v>Apr 21</v>
      </c>
      <c r="B522" s="1311" t="str">
        <f>ORG!$M$1</f>
        <v>Organisation</v>
      </c>
      <c r="C522" s="1311" t="str">
        <f>ORG!$BY$3</f>
        <v>Table B1 - Net Expenditure Profile Analysis</v>
      </c>
      <c r="D522" s="1311">
        <f>ORG!BX242</f>
        <v>177</v>
      </c>
      <c r="E522" s="1311" t="str">
        <f>ORG!$BY$217</f>
        <v>Total Income Profiles</v>
      </c>
      <c r="F522" s="1311" t="str">
        <f>ORG!BY242</f>
        <v>Net Surplus/(Deficit) - Movement Other</v>
      </c>
      <c r="G522" s="1311">
        <f>ORG!BZ242</f>
        <v>0</v>
      </c>
      <c r="H522" s="1311">
        <f>ORG!CA242</f>
        <v>0</v>
      </c>
      <c r="I522" s="1311">
        <f>ORG!CB242</f>
        <v>0</v>
      </c>
      <c r="J522" s="1311">
        <f>ORG!CC242</f>
        <v>0</v>
      </c>
      <c r="K522" s="1311">
        <f>ORG!CD242</f>
        <v>0</v>
      </c>
      <c r="L522" s="1311">
        <f>ORG!CE242</f>
        <v>0</v>
      </c>
      <c r="M522" s="1311">
        <f>ORG!CF242</f>
        <v>0</v>
      </c>
      <c r="N522" s="1311">
        <f>ORG!CG242</f>
        <v>0</v>
      </c>
      <c r="O522" s="1311">
        <f>ORG!CH242</f>
        <v>0</v>
      </c>
      <c r="P522" s="1311">
        <f>ORG!CI242</f>
        <v>0</v>
      </c>
      <c r="Q522" s="1311">
        <f>ORG!CJ242</f>
        <v>0</v>
      </c>
      <c r="R522" s="1311">
        <f>ORG!CK242</f>
        <v>0</v>
      </c>
      <c r="S522" s="1311">
        <f>ORG!CM242</f>
        <v>0</v>
      </c>
      <c r="U522" s="1311">
        <f t="shared" si="13"/>
        <v>0</v>
      </c>
    </row>
    <row r="523" spans="1:21">
      <c r="A523" s="1314" t="str">
        <f>ORG!$S$1</f>
        <v>Apr 21</v>
      </c>
      <c r="B523" s="1311" t="str">
        <f>ORG!$M$1</f>
        <v>Organisation</v>
      </c>
      <c r="C523" s="1311" t="str">
        <f>'B2 - Pay &amp; Agency'!$A$5</f>
        <v>Table B2 - Pay Expenditure Analysis</v>
      </c>
      <c r="D523" s="1313">
        <f>'B2 - Pay &amp; Agency'!A10</f>
        <v>1</v>
      </c>
      <c r="E523" s="1311" t="str">
        <f>'B2 - Pay &amp; Agency'!$A$7</f>
        <v xml:space="preserve">A - Pay Expenditure </v>
      </c>
      <c r="F523" s="1311" t="str">
        <f>'B2 - Pay &amp; Agency'!B10</f>
        <v xml:space="preserve">Administrative, Clerical &amp; Board Members </v>
      </c>
      <c r="G523" s="1311">
        <f>'B2 - Pay &amp; Agency'!C10</f>
        <v>0</v>
      </c>
      <c r="H523" s="1311">
        <f>'B2 - Pay &amp; Agency'!D10</f>
        <v>0</v>
      </c>
      <c r="I523" s="1311">
        <f>'B2 - Pay &amp; Agency'!E10</f>
        <v>0</v>
      </c>
      <c r="J523" s="1311">
        <f>'B2 - Pay &amp; Agency'!F10</f>
        <v>0</v>
      </c>
      <c r="K523" s="1311">
        <f>'B2 - Pay &amp; Agency'!G10</f>
        <v>0</v>
      </c>
      <c r="L523" s="1311">
        <f>'B2 - Pay &amp; Agency'!H10</f>
        <v>0</v>
      </c>
      <c r="M523" s="1311">
        <f>'B2 - Pay &amp; Agency'!I10</f>
        <v>0</v>
      </c>
      <c r="N523" s="1311">
        <f>'B2 - Pay &amp; Agency'!J10</f>
        <v>0</v>
      </c>
      <c r="O523" s="1311">
        <f>'B2 - Pay &amp; Agency'!K10</f>
        <v>0</v>
      </c>
      <c r="P523" s="1311">
        <f>'B2 - Pay &amp; Agency'!L10</f>
        <v>0</v>
      </c>
      <c r="Q523" s="1311">
        <f>'B2 - Pay &amp; Agency'!M10</f>
        <v>0</v>
      </c>
      <c r="R523" s="1311">
        <f>'B2 - Pay &amp; Agency'!N10</f>
        <v>0</v>
      </c>
      <c r="S523" s="1311">
        <f>'B2 - Pay &amp; Agency'!P10</f>
        <v>0</v>
      </c>
      <c r="U523" s="1311">
        <f t="shared" ref="U523:U553" si="14">S523+T523</f>
        <v>0</v>
      </c>
    </row>
    <row r="524" spans="1:21">
      <c r="A524" s="1314" t="str">
        <f>ORG!$S$1</f>
        <v>Apr 21</v>
      </c>
      <c r="B524" s="1311" t="str">
        <f>ORG!$M$1</f>
        <v>Organisation</v>
      </c>
      <c r="C524" s="1311" t="str">
        <f>'B2 - Pay &amp; Agency'!$A$5</f>
        <v>Table B2 - Pay Expenditure Analysis</v>
      </c>
      <c r="D524" s="1313">
        <f>'B2 - Pay &amp; Agency'!A11</f>
        <v>2</v>
      </c>
      <c r="E524" s="1311" t="str">
        <f>'B2 - Pay &amp; Agency'!$A$7</f>
        <v xml:space="preserve">A - Pay Expenditure </v>
      </c>
      <c r="F524" s="1311" t="str">
        <f>'B2 - Pay &amp; Agency'!B11</f>
        <v xml:space="preserve">Medical &amp; Dental </v>
      </c>
      <c r="G524" s="1311">
        <f>'B2 - Pay &amp; Agency'!C11</f>
        <v>0</v>
      </c>
      <c r="H524" s="1311">
        <f>'B2 - Pay &amp; Agency'!D11</f>
        <v>0</v>
      </c>
      <c r="I524" s="1311">
        <f>'B2 - Pay &amp; Agency'!E11</f>
        <v>0</v>
      </c>
      <c r="J524" s="1311">
        <f>'B2 - Pay &amp; Agency'!F11</f>
        <v>0</v>
      </c>
      <c r="K524" s="1311">
        <f>'B2 - Pay &amp; Agency'!G11</f>
        <v>0</v>
      </c>
      <c r="L524" s="1311">
        <f>'B2 - Pay &amp; Agency'!H11</f>
        <v>0</v>
      </c>
      <c r="M524" s="1311">
        <f>'B2 - Pay &amp; Agency'!I11</f>
        <v>0</v>
      </c>
      <c r="N524" s="1311">
        <f>'B2 - Pay &amp; Agency'!J11</f>
        <v>0</v>
      </c>
      <c r="O524" s="1311">
        <f>'B2 - Pay &amp; Agency'!K11</f>
        <v>0</v>
      </c>
      <c r="P524" s="1311">
        <f>'B2 - Pay &amp; Agency'!L11</f>
        <v>0</v>
      </c>
      <c r="Q524" s="1311">
        <f>'B2 - Pay &amp; Agency'!M11</f>
        <v>0</v>
      </c>
      <c r="R524" s="1311">
        <f>'B2 - Pay &amp; Agency'!N11</f>
        <v>0</v>
      </c>
      <c r="S524" s="1311">
        <f>'B2 - Pay &amp; Agency'!P11</f>
        <v>0</v>
      </c>
      <c r="U524" s="1311">
        <f t="shared" si="14"/>
        <v>0</v>
      </c>
    </row>
    <row r="525" spans="1:21">
      <c r="A525" s="1314" t="str">
        <f>ORG!$S$1</f>
        <v>Apr 21</v>
      </c>
      <c r="B525" s="1311" t="str">
        <f>ORG!$M$1</f>
        <v>Organisation</v>
      </c>
      <c r="C525" s="1311" t="str">
        <f>'B2 - Pay &amp; Agency'!$A$5</f>
        <v>Table B2 - Pay Expenditure Analysis</v>
      </c>
      <c r="D525" s="1313">
        <f>'B2 - Pay &amp; Agency'!A12</f>
        <v>3</v>
      </c>
      <c r="E525" s="1311" t="str">
        <f>'B2 - Pay &amp; Agency'!$A$7</f>
        <v xml:space="preserve">A - Pay Expenditure </v>
      </c>
      <c r="F525" s="1311" t="str">
        <f>'B2 - Pay &amp; Agency'!B12</f>
        <v xml:space="preserve">Nursing &amp; Midwifery Registered </v>
      </c>
      <c r="G525" s="1311">
        <f>'B2 - Pay &amp; Agency'!C12</f>
        <v>0</v>
      </c>
      <c r="H525" s="1311">
        <f>'B2 - Pay &amp; Agency'!D12</f>
        <v>0</v>
      </c>
      <c r="I525" s="1311">
        <f>'B2 - Pay &amp; Agency'!E12</f>
        <v>0</v>
      </c>
      <c r="J525" s="1311">
        <f>'B2 - Pay &amp; Agency'!F12</f>
        <v>0</v>
      </c>
      <c r="K525" s="1311">
        <f>'B2 - Pay &amp; Agency'!G12</f>
        <v>0</v>
      </c>
      <c r="L525" s="1311">
        <f>'B2 - Pay &amp; Agency'!H12</f>
        <v>0</v>
      </c>
      <c r="M525" s="1311">
        <f>'B2 - Pay &amp; Agency'!I12</f>
        <v>0</v>
      </c>
      <c r="N525" s="1311">
        <f>'B2 - Pay &amp; Agency'!J12</f>
        <v>0</v>
      </c>
      <c r="O525" s="1311">
        <f>'B2 - Pay &amp; Agency'!K12</f>
        <v>0</v>
      </c>
      <c r="P525" s="1311">
        <f>'B2 - Pay &amp; Agency'!L12</f>
        <v>0</v>
      </c>
      <c r="Q525" s="1311">
        <f>'B2 - Pay &amp; Agency'!M12</f>
        <v>0</v>
      </c>
      <c r="R525" s="1311">
        <f>'B2 - Pay &amp; Agency'!N12</f>
        <v>0</v>
      </c>
      <c r="S525" s="1311">
        <f>'B2 - Pay &amp; Agency'!P12</f>
        <v>0</v>
      </c>
      <c r="U525" s="1311">
        <f t="shared" si="14"/>
        <v>0</v>
      </c>
    </row>
    <row r="526" spans="1:21">
      <c r="A526" s="1314" t="str">
        <f>ORG!$S$1</f>
        <v>Apr 21</v>
      </c>
      <c r="B526" s="1311" t="str">
        <f>ORG!$M$1</f>
        <v>Organisation</v>
      </c>
      <c r="C526" s="1311" t="str">
        <f>'B2 - Pay &amp; Agency'!$A$5</f>
        <v>Table B2 - Pay Expenditure Analysis</v>
      </c>
      <c r="D526" s="1313">
        <f>'B2 - Pay &amp; Agency'!A13</f>
        <v>4</v>
      </c>
      <c r="E526" s="1311" t="str">
        <f>'B2 - Pay &amp; Agency'!$A$7</f>
        <v xml:space="preserve">A - Pay Expenditure </v>
      </c>
      <c r="F526" s="1311" t="str">
        <f>'B2 - Pay &amp; Agency'!B13</f>
        <v>Prof Scientific &amp; Technical</v>
      </c>
      <c r="G526" s="1311">
        <f>'B2 - Pay &amp; Agency'!C13</f>
        <v>0</v>
      </c>
      <c r="H526" s="1311">
        <f>'B2 - Pay &amp; Agency'!D13</f>
        <v>0</v>
      </c>
      <c r="I526" s="1311">
        <f>'B2 - Pay &amp; Agency'!E13</f>
        <v>0</v>
      </c>
      <c r="J526" s="1311">
        <f>'B2 - Pay &amp; Agency'!F13</f>
        <v>0</v>
      </c>
      <c r="K526" s="1311">
        <f>'B2 - Pay &amp; Agency'!G13</f>
        <v>0</v>
      </c>
      <c r="L526" s="1311">
        <f>'B2 - Pay &amp; Agency'!H13</f>
        <v>0</v>
      </c>
      <c r="M526" s="1311">
        <f>'B2 - Pay &amp; Agency'!I13</f>
        <v>0</v>
      </c>
      <c r="N526" s="1311">
        <f>'B2 - Pay &amp; Agency'!J13</f>
        <v>0</v>
      </c>
      <c r="O526" s="1311">
        <f>'B2 - Pay &amp; Agency'!K13</f>
        <v>0</v>
      </c>
      <c r="P526" s="1311">
        <f>'B2 - Pay &amp; Agency'!L13</f>
        <v>0</v>
      </c>
      <c r="Q526" s="1311">
        <f>'B2 - Pay &amp; Agency'!M13</f>
        <v>0</v>
      </c>
      <c r="R526" s="1311">
        <f>'B2 - Pay &amp; Agency'!N13</f>
        <v>0</v>
      </c>
      <c r="S526" s="1311">
        <f>'B2 - Pay &amp; Agency'!P13</f>
        <v>0</v>
      </c>
      <c r="U526" s="1311">
        <f t="shared" si="14"/>
        <v>0</v>
      </c>
    </row>
    <row r="527" spans="1:21">
      <c r="A527" s="1314" t="str">
        <f>ORG!$S$1</f>
        <v>Apr 21</v>
      </c>
      <c r="B527" s="1311" t="str">
        <f>ORG!$M$1</f>
        <v>Organisation</v>
      </c>
      <c r="C527" s="1311" t="str">
        <f>'B2 - Pay &amp; Agency'!$A$5</f>
        <v>Table B2 - Pay Expenditure Analysis</v>
      </c>
      <c r="D527" s="1313">
        <f>'B2 - Pay &amp; Agency'!A14</f>
        <v>5</v>
      </c>
      <c r="E527" s="1311" t="str">
        <f>'B2 - Pay &amp; Agency'!$A$7</f>
        <v xml:space="preserve">A - Pay Expenditure </v>
      </c>
      <c r="F527" s="1311" t="str">
        <f>'B2 - Pay &amp; Agency'!B14</f>
        <v xml:space="preserve">Additional Clinical Services </v>
      </c>
      <c r="G527" s="1311">
        <f>'B2 - Pay &amp; Agency'!C14</f>
        <v>0</v>
      </c>
      <c r="H527" s="1311">
        <f>'B2 - Pay &amp; Agency'!D14</f>
        <v>0</v>
      </c>
      <c r="I527" s="1311">
        <f>'B2 - Pay &amp; Agency'!E14</f>
        <v>0</v>
      </c>
      <c r="J527" s="1311">
        <f>'B2 - Pay &amp; Agency'!F14</f>
        <v>0</v>
      </c>
      <c r="K527" s="1311">
        <f>'B2 - Pay &amp; Agency'!G14</f>
        <v>0</v>
      </c>
      <c r="L527" s="1311">
        <f>'B2 - Pay &amp; Agency'!H14</f>
        <v>0</v>
      </c>
      <c r="M527" s="1311">
        <f>'B2 - Pay &amp; Agency'!I14</f>
        <v>0</v>
      </c>
      <c r="N527" s="1311">
        <f>'B2 - Pay &amp; Agency'!J14</f>
        <v>0</v>
      </c>
      <c r="O527" s="1311">
        <f>'B2 - Pay &amp; Agency'!K14</f>
        <v>0</v>
      </c>
      <c r="P527" s="1311">
        <f>'B2 - Pay &amp; Agency'!L14</f>
        <v>0</v>
      </c>
      <c r="Q527" s="1311">
        <f>'B2 - Pay &amp; Agency'!M14</f>
        <v>0</v>
      </c>
      <c r="R527" s="1311">
        <f>'B2 - Pay &amp; Agency'!N14</f>
        <v>0</v>
      </c>
      <c r="S527" s="1311">
        <f>'B2 - Pay &amp; Agency'!P14</f>
        <v>0</v>
      </c>
      <c r="U527" s="1311">
        <f t="shared" si="14"/>
        <v>0</v>
      </c>
    </row>
    <row r="528" spans="1:21">
      <c r="A528" s="1314" t="str">
        <f>ORG!$S$1</f>
        <v>Apr 21</v>
      </c>
      <c r="B528" s="1311" t="str">
        <f>ORG!$M$1</f>
        <v>Organisation</v>
      </c>
      <c r="C528" s="1311" t="str">
        <f>'B2 - Pay &amp; Agency'!$A$5</f>
        <v>Table B2 - Pay Expenditure Analysis</v>
      </c>
      <c r="D528" s="1313">
        <f>'B2 - Pay &amp; Agency'!A15</f>
        <v>6</v>
      </c>
      <c r="E528" s="1311" t="str">
        <f>'B2 - Pay &amp; Agency'!$A$7</f>
        <v xml:space="preserve">A - Pay Expenditure </v>
      </c>
      <c r="F528" s="1311" t="str">
        <f>'B2 - Pay &amp; Agency'!B15</f>
        <v>Allied Health Professionals</v>
      </c>
      <c r="G528" s="1311">
        <f>'B2 - Pay &amp; Agency'!C15</f>
        <v>0</v>
      </c>
      <c r="H528" s="1311">
        <f>'B2 - Pay &amp; Agency'!D15</f>
        <v>0</v>
      </c>
      <c r="I528" s="1311">
        <f>'B2 - Pay &amp; Agency'!E15</f>
        <v>0</v>
      </c>
      <c r="J528" s="1311">
        <f>'B2 - Pay &amp; Agency'!F15</f>
        <v>0</v>
      </c>
      <c r="K528" s="1311">
        <f>'B2 - Pay &amp; Agency'!G15</f>
        <v>0</v>
      </c>
      <c r="L528" s="1311">
        <f>'B2 - Pay &amp; Agency'!H15</f>
        <v>0</v>
      </c>
      <c r="M528" s="1311">
        <f>'B2 - Pay &amp; Agency'!I15</f>
        <v>0</v>
      </c>
      <c r="N528" s="1311">
        <f>'B2 - Pay &amp; Agency'!J15</f>
        <v>0</v>
      </c>
      <c r="O528" s="1311">
        <f>'B2 - Pay &amp; Agency'!K15</f>
        <v>0</v>
      </c>
      <c r="P528" s="1311">
        <f>'B2 - Pay &amp; Agency'!L15</f>
        <v>0</v>
      </c>
      <c r="Q528" s="1311">
        <f>'B2 - Pay &amp; Agency'!M15</f>
        <v>0</v>
      </c>
      <c r="R528" s="1311">
        <f>'B2 - Pay &amp; Agency'!N15</f>
        <v>0</v>
      </c>
      <c r="S528" s="1311">
        <f>'B2 - Pay &amp; Agency'!P15</f>
        <v>0</v>
      </c>
      <c r="U528" s="1311">
        <f t="shared" si="14"/>
        <v>0</v>
      </c>
    </row>
    <row r="529" spans="1:21">
      <c r="A529" s="1314" t="str">
        <f>ORG!$S$1</f>
        <v>Apr 21</v>
      </c>
      <c r="B529" s="1311" t="str">
        <f>ORG!$M$1</f>
        <v>Organisation</v>
      </c>
      <c r="C529" s="1311" t="str">
        <f>'B2 - Pay &amp; Agency'!$A$5</f>
        <v>Table B2 - Pay Expenditure Analysis</v>
      </c>
      <c r="D529" s="1313">
        <f>'B2 - Pay &amp; Agency'!A16</f>
        <v>7</v>
      </c>
      <c r="E529" s="1311" t="str">
        <f>'B2 - Pay &amp; Agency'!$A$7</f>
        <v xml:space="preserve">A - Pay Expenditure </v>
      </c>
      <c r="F529" s="1311" t="str">
        <f>'B2 - Pay &amp; Agency'!B16</f>
        <v xml:space="preserve">Healthcare Scientists </v>
      </c>
      <c r="G529" s="1311">
        <f>'B2 - Pay &amp; Agency'!C16</f>
        <v>0</v>
      </c>
      <c r="H529" s="1311">
        <f>'B2 - Pay &amp; Agency'!D16</f>
        <v>0</v>
      </c>
      <c r="I529" s="1311">
        <f>'B2 - Pay &amp; Agency'!E16</f>
        <v>0</v>
      </c>
      <c r="J529" s="1311">
        <f>'B2 - Pay &amp; Agency'!F16</f>
        <v>0</v>
      </c>
      <c r="K529" s="1311">
        <f>'B2 - Pay &amp; Agency'!G16</f>
        <v>0</v>
      </c>
      <c r="L529" s="1311">
        <f>'B2 - Pay &amp; Agency'!H16</f>
        <v>0</v>
      </c>
      <c r="M529" s="1311">
        <f>'B2 - Pay &amp; Agency'!I16</f>
        <v>0</v>
      </c>
      <c r="N529" s="1311">
        <f>'B2 - Pay &amp; Agency'!J16</f>
        <v>0</v>
      </c>
      <c r="O529" s="1311">
        <f>'B2 - Pay &amp; Agency'!K16</f>
        <v>0</v>
      </c>
      <c r="P529" s="1311">
        <f>'B2 - Pay &amp; Agency'!L16</f>
        <v>0</v>
      </c>
      <c r="Q529" s="1311">
        <f>'B2 - Pay &amp; Agency'!M16</f>
        <v>0</v>
      </c>
      <c r="R529" s="1311">
        <f>'B2 - Pay &amp; Agency'!N16</f>
        <v>0</v>
      </c>
      <c r="S529" s="1311">
        <f>'B2 - Pay &amp; Agency'!P16</f>
        <v>0</v>
      </c>
      <c r="U529" s="1311">
        <f t="shared" si="14"/>
        <v>0</v>
      </c>
    </row>
    <row r="530" spans="1:21">
      <c r="A530" s="1314" t="str">
        <f>ORG!$S$1</f>
        <v>Apr 21</v>
      </c>
      <c r="B530" s="1311" t="str">
        <f>ORG!$M$1</f>
        <v>Organisation</v>
      </c>
      <c r="C530" s="1311" t="str">
        <f>'B2 - Pay &amp; Agency'!$A$5</f>
        <v>Table B2 - Pay Expenditure Analysis</v>
      </c>
      <c r="D530" s="1313">
        <f>'B2 - Pay &amp; Agency'!A17</f>
        <v>8</v>
      </c>
      <c r="E530" s="1311" t="str">
        <f>'B2 - Pay &amp; Agency'!$A$7</f>
        <v xml:space="preserve">A - Pay Expenditure </v>
      </c>
      <c r="F530" s="1311" t="str">
        <f>'B2 - Pay &amp; Agency'!B17</f>
        <v xml:space="preserve">Estates &amp; Ancillary </v>
      </c>
      <c r="G530" s="1311">
        <f>'B2 - Pay &amp; Agency'!C17</f>
        <v>0</v>
      </c>
      <c r="H530" s="1311">
        <f>'B2 - Pay &amp; Agency'!D17</f>
        <v>0</v>
      </c>
      <c r="I530" s="1311">
        <f>'B2 - Pay &amp; Agency'!E17</f>
        <v>0</v>
      </c>
      <c r="J530" s="1311">
        <f>'B2 - Pay &amp; Agency'!F17</f>
        <v>0</v>
      </c>
      <c r="K530" s="1311">
        <f>'B2 - Pay &amp; Agency'!G17</f>
        <v>0</v>
      </c>
      <c r="L530" s="1311">
        <f>'B2 - Pay &amp; Agency'!H17</f>
        <v>0</v>
      </c>
      <c r="M530" s="1311">
        <f>'B2 - Pay &amp; Agency'!I17</f>
        <v>0</v>
      </c>
      <c r="N530" s="1311">
        <f>'B2 - Pay &amp; Agency'!J17</f>
        <v>0</v>
      </c>
      <c r="O530" s="1311">
        <f>'B2 - Pay &amp; Agency'!K17</f>
        <v>0</v>
      </c>
      <c r="P530" s="1311">
        <f>'B2 - Pay &amp; Agency'!L17</f>
        <v>0</v>
      </c>
      <c r="Q530" s="1311">
        <f>'B2 - Pay &amp; Agency'!M17</f>
        <v>0</v>
      </c>
      <c r="R530" s="1311">
        <f>'B2 - Pay &amp; Agency'!N17</f>
        <v>0</v>
      </c>
      <c r="S530" s="1311">
        <f>'B2 - Pay &amp; Agency'!P17</f>
        <v>0</v>
      </c>
      <c r="U530" s="1311">
        <f t="shared" si="14"/>
        <v>0</v>
      </c>
    </row>
    <row r="531" spans="1:21">
      <c r="A531" s="1314" t="str">
        <f>ORG!$S$1</f>
        <v>Apr 21</v>
      </c>
      <c r="B531" s="1311" t="str">
        <f>ORG!$M$1</f>
        <v>Organisation</v>
      </c>
      <c r="C531" s="1311" t="str">
        <f>'B2 - Pay &amp; Agency'!$A$5</f>
        <v>Table B2 - Pay Expenditure Analysis</v>
      </c>
      <c r="D531" s="1313">
        <f>'B2 - Pay &amp; Agency'!A18</f>
        <v>9</v>
      </c>
      <c r="E531" s="1311" t="str">
        <f>'B2 - Pay &amp; Agency'!$A$7</f>
        <v xml:space="preserve">A - Pay Expenditure </v>
      </c>
      <c r="F531" s="1311" t="str">
        <f>'B2 - Pay &amp; Agency'!B18</f>
        <v xml:space="preserve">Students </v>
      </c>
      <c r="G531" s="1311">
        <f>'B2 - Pay &amp; Agency'!C18</f>
        <v>0</v>
      </c>
      <c r="H531" s="1311">
        <f>'B2 - Pay &amp; Agency'!D18</f>
        <v>0</v>
      </c>
      <c r="I531" s="1311">
        <f>'B2 - Pay &amp; Agency'!E18</f>
        <v>0</v>
      </c>
      <c r="J531" s="1311">
        <f>'B2 - Pay &amp; Agency'!F18</f>
        <v>0</v>
      </c>
      <c r="K531" s="1311">
        <f>'B2 - Pay &amp; Agency'!G18</f>
        <v>0</v>
      </c>
      <c r="L531" s="1311">
        <f>'B2 - Pay &amp; Agency'!H18</f>
        <v>0</v>
      </c>
      <c r="M531" s="1311">
        <f>'B2 - Pay &amp; Agency'!I18</f>
        <v>0</v>
      </c>
      <c r="N531" s="1311">
        <f>'B2 - Pay &amp; Agency'!J18</f>
        <v>0</v>
      </c>
      <c r="O531" s="1311">
        <f>'B2 - Pay &amp; Agency'!K18</f>
        <v>0</v>
      </c>
      <c r="P531" s="1311">
        <f>'B2 - Pay &amp; Agency'!L18</f>
        <v>0</v>
      </c>
      <c r="Q531" s="1311">
        <f>'B2 - Pay &amp; Agency'!M18</f>
        <v>0</v>
      </c>
      <c r="R531" s="1311">
        <f>'B2 - Pay &amp; Agency'!N18</f>
        <v>0</v>
      </c>
      <c r="S531" s="1311">
        <f>'B2 - Pay &amp; Agency'!P18</f>
        <v>0</v>
      </c>
      <c r="U531" s="1311">
        <f t="shared" si="14"/>
        <v>0</v>
      </c>
    </row>
    <row r="532" spans="1:21">
      <c r="A532" s="1314" t="str">
        <f>ORG!$S$1</f>
        <v>Apr 21</v>
      </c>
      <c r="B532" s="1311" t="str">
        <f>ORG!$M$1</f>
        <v>Organisation</v>
      </c>
      <c r="C532" s="1311" t="str">
        <f>'B2 - Pay &amp; Agency'!$A$5</f>
        <v>Table B2 - Pay Expenditure Analysis</v>
      </c>
      <c r="D532" s="1313">
        <f>'B2 - Pay &amp; Agency'!A19</f>
        <v>10</v>
      </c>
      <c r="E532" s="1311" t="str">
        <f>'B2 - Pay &amp; Agency'!$A$7</f>
        <v xml:space="preserve">A - Pay Expenditure </v>
      </c>
      <c r="F532" s="1311" t="str">
        <f>'B2 - Pay &amp; Agency'!B19</f>
        <v>TOTAL PAY EXPENDITURE</v>
      </c>
      <c r="G532" s="1311">
        <f>'B2 - Pay &amp; Agency'!C19</f>
        <v>0</v>
      </c>
      <c r="H532" s="1311">
        <f>'B2 - Pay &amp; Agency'!D19</f>
        <v>0</v>
      </c>
      <c r="I532" s="1311">
        <f>'B2 - Pay &amp; Agency'!E19</f>
        <v>0</v>
      </c>
      <c r="J532" s="1311">
        <f>'B2 - Pay &amp; Agency'!F19</f>
        <v>0</v>
      </c>
      <c r="K532" s="1311">
        <f>'B2 - Pay &amp; Agency'!G19</f>
        <v>0</v>
      </c>
      <c r="L532" s="1311">
        <f>'B2 - Pay &amp; Agency'!H19</f>
        <v>0</v>
      </c>
      <c r="M532" s="1311">
        <f>'B2 - Pay &amp; Agency'!I19</f>
        <v>0</v>
      </c>
      <c r="N532" s="1311">
        <f>'B2 - Pay &amp; Agency'!J19</f>
        <v>0</v>
      </c>
      <c r="O532" s="1311">
        <f>'B2 - Pay &amp; Agency'!K19</f>
        <v>0</v>
      </c>
      <c r="P532" s="1311">
        <f>'B2 - Pay &amp; Agency'!L19</f>
        <v>0</v>
      </c>
      <c r="Q532" s="1311">
        <f>'B2 - Pay &amp; Agency'!M19</f>
        <v>0</v>
      </c>
      <c r="R532" s="1311">
        <f>'B2 - Pay &amp; Agency'!N19</f>
        <v>0</v>
      </c>
      <c r="S532" s="1311">
        <f>'B2 - Pay &amp; Agency'!P19</f>
        <v>0</v>
      </c>
      <c r="U532" s="1311">
        <f t="shared" si="14"/>
        <v>0</v>
      </c>
    </row>
    <row r="533" spans="1:21">
      <c r="A533" s="1314" t="str">
        <f>ORG!$S$1</f>
        <v>Apr 21</v>
      </c>
      <c r="B533" s="1311" t="str">
        <f>ORG!$M$1</f>
        <v>Organisation</v>
      </c>
      <c r="C533" s="1311" t="str">
        <f>'B2 - Pay &amp; Agency'!$A$5</f>
        <v>Table B2 - Pay Expenditure Analysis</v>
      </c>
      <c r="D533" s="1313">
        <f>'B2 - Pay &amp; Agency'!A24</f>
        <v>11</v>
      </c>
      <c r="E533" s="1311" t="str">
        <f>'B2 - Pay &amp; Agency'!$A$7</f>
        <v xml:space="preserve">A - Pay Expenditure </v>
      </c>
      <c r="F533" s="1311" t="str">
        <f>'B2 - Pay &amp; Agency'!B24</f>
        <v xml:space="preserve">LHB Provided Services - Pay </v>
      </c>
      <c r="G533" s="1311">
        <f>'B2 - Pay &amp; Agency'!C24</f>
        <v>0</v>
      </c>
      <c r="H533" s="1311">
        <f>'B2 - Pay &amp; Agency'!D24</f>
        <v>0</v>
      </c>
      <c r="I533" s="1311">
        <f>'B2 - Pay &amp; Agency'!E24</f>
        <v>0</v>
      </c>
      <c r="J533" s="1311">
        <f>'B2 - Pay &amp; Agency'!F24</f>
        <v>0</v>
      </c>
      <c r="K533" s="1311">
        <f>'B2 - Pay &amp; Agency'!G24</f>
        <v>0</v>
      </c>
      <c r="L533" s="1311">
        <f>'B2 - Pay &amp; Agency'!H24</f>
        <v>0</v>
      </c>
      <c r="M533" s="1311">
        <f>'B2 - Pay &amp; Agency'!I24</f>
        <v>0</v>
      </c>
      <c r="N533" s="1311">
        <f>'B2 - Pay &amp; Agency'!J24</f>
        <v>0</v>
      </c>
      <c r="O533" s="1311">
        <f>'B2 - Pay &amp; Agency'!K24</f>
        <v>0</v>
      </c>
      <c r="P533" s="1311">
        <f>'B2 - Pay &amp; Agency'!L24</f>
        <v>0</v>
      </c>
      <c r="Q533" s="1311">
        <f>'B2 - Pay &amp; Agency'!M24</f>
        <v>0</v>
      </c>
      <c r="R533" s="1311">
        <f>'B2 - Pay &amp; Agency'!N24</f>
        <v>0</v>
      </c>
      <c r="S533" s="1311">
        <f>'B2 - Pay &amp; Agency'!P24</f>
        <v>0</v>
      </c>
      <c r="U533" s="1311">
        <f t="shared" si="14"/>
        <v>0</v>
      </c>
    </row>
    <row r="534" spans="1:21">
      <c r="A534" s="1314" t="str">
        <f>ORG!$S$1</f>
        <v>Apr 21</v>
      </c>
      <c r="B534" s="1311" t="str">
        <f>ORG!$M$1</f>
        <v>Organisation</v>
      </c>
      <c r="C534" s="1311" t="str">
        <f>'B2 - Pay &amp; Agency'!$A$5</f>
        <v>Table B2 - Pay Expenditure Analysis</v>
      </c>
      <c r="D534" s="1313">
        <f>'B2 - Pay &amp; Agency'!A25</f>
        <v>12</v>
      </c>
      <c r="E534" s="1311" t="str">
        <f>'B2 - Pay &amp; Agency'!$A$7</f>
        <v xml:space="preserve">A - Pay Expenditure </v>
      </c>
      <c r="F534" s="1311" t="str">
        <f>'B2 - Pay &amp; Agency'!B25</f>
        <v>Other Services (incl. Primary Care) - Pay</v>
      </c>
      <c r="G534" s="1311">
        <f>'B2 - Pay &amp; Agency'!C25</f>
        <v>0</v>
      </c>
      <c r="H534" s="1311">
        <f>'B2 - Pay &amp; Agency'!D25</f>
        <v>0</v>
      </c>
      <c r="I534" s="1311">
        <f>'B2 - Pay &amp; Agency'!E25</f>
        <v>0</v>
      </c>
      <c r="J534" s="1311">
        <f>'B2 - Pay &amp; Agency'!F25</f>
        <v>0</v>
      </c>
      <c r="K534" s="1311">
        <f>'B2 - Pay &amp; Agency'!G25</f>
        <v>0</v>
      </c>
      <c r="L534" s="1311">
        <f>'B2 - Pay &amp; Agency'!H25</f>
        <v>0</v>
      </c>
      <c r="M534" s="1311">
        <f>'B2 - Pay &amp; Agency'!I25</f>
        <v>0</v>
      </c>
      <c r="N534" s="1311">
        <f>'B2 - Pay &amp; Agency'!J25</f>
        <v>0</v>
      </c>
      <c r="O534" s="1311">
        <f>'B2 - Pay &amp; Agency'!K25</f>
        <v>0</v>
      </c>
      <c r="P534" s="1311">
        <f>'B2 - Pay &amp; Agency'!L25</f>
        <v>0</v>
      </c>
      <c r="Q534" s="1311">
        <f>'B2 - Pay &amp; Agency'!M25</f>
        <v>0</v>
      </c>
      <c r="R534" s="1311">
        <f>'B2 - Pay &amp; Agency'!N25</f>
        <v>0</v>
      </c>
      <c r="S534" s="1311">
        <f>'B2 - Pay &amp; Agency'!P25</f>
        <v>0</v>
      </c>
      <c r="U534" s="1311">
        <f t="shared" si="14"/>
        <v>0</v>
      </c>
    </row>
    <row r="535" spans="1:21">
      <c r="A535" s="1314" t="str">
        <f>ORG!$S$1</f>
        <v>Apr 21</v>
      </c>
      <c r="B535" s="1311" t="str">
        <f>ORG!$M$1</f>
        <v>Organisation</v>
      </c>
      <c r="C535" s="1311" t="str">
        <f>'B2 - Pay &amp; Agency'!$A$5</f>
        <v>Table B2 - Pay Expenditure Analysis</v>
      </c>
      <c r="D535" s="1313">
        <f>'B2 - Pay &amp; Agency'!A26</f>
        <v>13</v>
      </c>
      <c r="E535" s="1311" t="str">
        <f>'B2 - Pay &amp; Agency'!$A$7</f>
        <v xml:space="preserve">A - Pay Expenditure </v>
      </c>
      <c r="F535" s="1311" t="str">
        <f>'B2 - Pay &amp; Agency'!B26</f>
        <v>Total - Pay</v>
      </c>
      <c r="G535" s="1311">
        <f>'B2 - Pay &amp; Agency'!C26</f>
        <v>0</v>
      </c>
      <c r="H535" s="1311">
        <f>'B2 - Pay &amp; Agency'!D26</f>
        <v>0</v>
      </c>
      <c r="I535" s="1311">
        <f>'B2 - Pay &amp; Agency'!E26</f>
        <v>0</v>
      </c>
      <c r="J535" s="1311">
        <f>'B2 - Pay &amp; Agency'!F26</f>
        <v>0</v>
      </c>
      <c r="K535" s="1311">
        <f>'B2 - Pay &amp; Agency'!G26</f>
        <v>0</v>
      </c>
      <c r="L535" s="1311">
        <f>'B2 - Pay &amp; Agency'!H26</f>
        <v>0</v>
      </c>
      <c r="M535" s="1311">
        <f>'B2 - Pay &amp; Agency'!I26</f>
        <v>0</v>
      </c>
      <c r="N535" s="1311">
        <f>'B2 - Pay &amp; Agency'!J26</f>
        <v>0</v>
      </c>
      <c r="O535" s="1311">
        <f>'B2 - Pay &amp; Agency'!K26</f>
        <v>0</v>
      </c>
      <c r="P535" s="1311">
        <f>'B2 - Pay &amp; Agency'!L26</f>
        <v>0</v>
      </c>
      <c r="Q535" s="1311">
        <f>'B2 - Pay &amp; Agency'!M26</f>
        <v>0</v>
      </c>
      <c r="R535" s="1311">
        <f>'B2 - Pay &amp; Agency'!N26</f>
        <v>0</v>
      </c>
      <c r="S535" s="1311">
        <f>'B2 - Pay &amp; Agency'!P26</f>
        <v>0</v>
      </c>
      <c r="U535" s="1311">
        <f t="shared" si="14"/>
        <v>0</v>
      </c>
    </row>
    <row r="536" spans="1:21">
      <c r="A536" s="1314" t="str">
        <f>ORG!$S$1</f>
        <v>Apr 21</v>
      </c>
      <c r="B536" s="1311" t="str">
        <f>ORG!$M$1</f>
        <v>Organisation</v>
      </c>
      <c r="C536" s="1311" t="str">
        <f>'B2 - Pay &amp; Agency'!$A$5</f>
        <v>Table B2 - Pay Expenditure Analysis</v>
      </c>
      <c r="D536" s="1313">
        <f>'B2 - Pay &amp; Agency'!A33</f>
        <v>1</v>
      </c>
      <c r="E536" s="1311" t="str">
        <f>'B2 - Pay &amp; Agency'!$A$30&amp;'B2 - Pay &amp; Agency'!$A$31</f>
        <v>B - Agency / Locum (premium) Expenditure  - Analysed by Type of Staff</v>
      </c>
      <c r="F536" s="1311" t="str">
        <f>'B2 - Pay &amp; Agency'!B33</f>
        <v xml:space="preserve">Administrative, Clerical &amp; Board Members </v>
      </c>
      <c r="G536" s="1311">
        <f>'B2 - Pay &amp; Agency'!C33</f>
        <v>0</v>
      </c>
      <c r="H536" s="1311">
        <f>'B2 - Pay &amp; Agency'!D33</f>
        <v>0</v>
      </c>
      <c r="I536" s="1311">
        <f>'B2 - Pay &amp; Agency'!E33</f>
        <v>0</v>
      </c>
      <c r="J536" s="1311">
        <f>'B2 - Pay &amp; Agency'!F33</f>
        <v>0</v>
      </c>
      <c r="K536" s="1311">
        <f>'B2 - Pay &amp; Agency'!G33</f>
        <v>0</v>
      </c>
      <c r="L536" s="1311">
        <f>'B2 - Pay &amp; Agency'!H33</f>
        <v>0</v>
      </c>
      <c r="M536" s="1311">
        <f>'B2 - Pay &amp; Agency'!I33</f>
        <v>0</v>
      </c>
      <c r="N536" s="1311">
        <f>'B2 - Pay &amp; Agency'!J33</f>
        <v>0</v>
      </c>
      <c r="O536" s="1311">
        <f>'B2 - Pay &amp; Agency'!K33</f>
        <v>0</v>
      </c>
      <c r="P536" s="1311">
        <f>'B2 - Pay &amp; Agency'!L33</f>
        <v>0</v>
      </c>
      <c r="Q536" s="1311">
        <f>'B2 - Pay &amp; Agency'!M33</f>
        <v>0</v>
      </c>
      <c r="R536" s="1311">
        <f>'B2 - Pay &amp; Agency'!N33</f>
        <v>0</v>
      </c>
      <c r="S536" s="1311">
        <f>'B2 - Pay &amp; Agency'!P33</f>
        <v>0</v>
      </c>
      <c r="U536" s="1311">
        <f t="shared" si="14"/>
        <v>0</v>
      </c>
    </row>
    <row r="537" spans="1:21">
      <c r="A537" s="1314" t="str">
        <f>ORG!$S$1</f>
        <v>Apr 21</v>
      </c>
      <c r="B537" s="1311" t="str">
        <f>ORG!$M$1</f>
        <v>Organisation</v>
      </c>
      <c r="C537" s="1311" t="str">
        <f>'B2 - Pay &amp; Agency'!$A$5</f>
        <v>Table B2 - Pay Expenditure Analysis</v>
      </c>
      <c r="D537" s="1313">
        <f>'B2 - Pay &amp; Agency'!A34</f>
        <v>2</v>
      </c>
      <c r="E537" s="1311" t="str">
        <f>'B2 - Pay &amp; Agency'!$A$30&amp;'B2 - Pay &amp; Agency'!$A$31</f>
        <v>B - Agency / Locum (premium) Expenditure  - Analysed by Type of Staff</v>
      </c>
      <c r="F537" s="1311" t="str">
        <f>'B2 - Pay &amp; Agency'!B34</f>
        <v xml:space="preserve">Medical &amp; Dental </v>
      </c>
      <c r="G537" s="1311">
        <f>'B2 - Pay &amp; Agency'!C34</f>
        <v>0</v>
      </c>
      <c r="H537" s="1311">
        <f>'B2 - Pay &amp; Agency'!D34</f>
        <v>0</v>
      </c>
      <c r="I537" s="1311">
        <f>'B2 - Pay &amp; Agency'!E34</f>
        <v>0</v>
      </c>
      <c r="J537" s="1311">
        <f>'B2 - Pay &amp; Agency'!F34</f>
        <v>0</v>
      </c>
      <c r="K537" s="1311">
        <f>'B2 - Pay &amp; Agency'!G34</f>
        <v>0</v>
      </c>
      <c r="L537" s="1311">
        <f>'B2 - Pay &amp; Agency'!H34</f>
        <v>0</v>
      </c>
      <c r="M537" s="1311">
        <f>'B2 - Pay &amp; Agency'!I34</f>
        <v>0</v>
      </c>
      <c r="N537" s="1311">
        <f>'B2 - Pay &amp; Agency'!J34</f>
        <v>0</v>
      </c>
      <c r="O537" s="1311">
        <f>'B2 - Pay &amp; Agency'!K34</f>
        <v>0</v>
      </c>
      <c r="P537" s="1311">
        <f>'B2 - Pay &amp; Agency'!L34</f>
        <v>0</v>
      </c>
      <c r="Q537" s="1311">
        <f>'B2 - Pay &amp; Agency'!M34</f>
        <v>0</v>
      </c>
      <c r="R537" s="1311">
        <f>'B2 - Pay &amp; Agency'!N34</f>
        <v>0</v>
      </c>
      <c r="S537" s="1311">
        <f>'B2 - Pay &amp; Agency'!P34</f>
        <v>0</v>
      </c>
      <c r="U537" s="1311">
        <f t="shared" si="14"/>
        <v>0</v>
      </c>
    </row>
    <row r="538" spans="1:21">
      <c r="A538" s="1314" t="str">
        <f>ORG!$S$1</f>
        <v>Apr 21</v>
      </c>
      <c r="B538" s="1311" t="str">
        <f>ORG!$M$1</f>
        <v>Organisation</v>
      </c>
      <c r="C538" s="1311" t="str">
        <f>'B2 - Pay &amp; Agency'!$A$5</f>
        <v>Table B2 - Pay Expenditure Analysis</v>
      </c>
      <c r="D538" s="1313">
        <f>'B2 - Pay &amp; Agency'!A35</f>
        <v>3</v>
      </c>
      <c r="E538" s="1311" t="str">
        <f>'B2 - Pay &amp; Agency'!$A$30&amp;'B2 - Pay &amp; Agency'!$A$31</f>
        <v>B - Agency / Locum (premium) Expenditure  - Analysed by Type of Staff</v>
      </c>
      <c r="F538" s="1311" t="str">
        <f>'B2 - Pay &amp; Agency'!B35</f>
        <v xml:space="preserve">Nursing &amp; Midwifery Registered </v>
      </c>
      <c r="G538" s="1311">
        <f>'B2 - Pay &amp; Agency'!C35</f>
        <v>0</v>
      </c>
      <c r="H538" s="1311">
        <f>'B2 - Pay &amp; Agency'!D35</f>
        <v>0</v>
      </c>
      <c r="I538" s="1311">
        <f>'B2 - Pay &amp; Agency'!E35</f>
        <v>0</v>
      </c>
      <c r="J538" s="1311">
        <f>'B2 - Pay &amp; Agency'!F35</f>
        <v>0</v>
      </c>
      <c r="K538" s="1311">
        <f>'B2 - Pay &amp; Agency'!G35</f>
        <v>0</v>
      </c>
      <c r="L538" s="1311">
        <f>'B2 - Pay &amp; Agency'!H35</f>
        <v>0</v>
      </c>
      <c r="M538" s="1311">
        <f>'B2 - Pay &amp; Agency'!I35</f>
        <v>0</v>
      </c>
      <c r="N538" s="1311">
        <f>'B2 - Pay &amp; Agency'!J35</f>
        <v>0</v>
      </c>
      <c r="O538" s="1311">
        <f>'B2 - Pay &amp; Agency'!K35</f>
        <v>0</v>
      </c>
      <c r="P538" s="1311">
        <f>'B2 - Pay &amp; Agency'!L35</f>
        <v>0</v>
      </c>
      <c r="Q538" s="1311">
        <f>'B2 - Pay &amp; Agency'!M35</f>
        <v>0</v>
      </c>
      <c r="R538" s="1311">
        <f>'B2 - Pay &amp; Agency'!N35</f>
        <v>0</v>
      </c>
      <c r="S538" s="1311">
        <f>'B2 - Pay &amp; Agency'!P35</f>
        <v>0</v>
      </c>
      <c r="U538" s="1311">
        <f t="shared" si="14"/>
        <v>0</v>
      </c>
    </row>
    <row r="539" spans="1:21">
      <c r="A539" s="1314" t="str">
        <f>ORG!$S$1</f>
        <v>Apr 21</v>
      </c>
      <c r="B539" s="1311" t="str">
        <f>ORG!$M$1</f>
        <v>Organisation</v>
      </c>
      <c r="C539" s="1311" t="str">
        <f>'B2 - Pay &amp; Agency'!$A$5</f>
        <v>Table B2 - Pay Expenditure Analysis</v>
      </c>
      <c r="D539" s="1313">
        <f>'B2 - Pay &amp; Agency'!A36</f>
        <v>4</v>
      </c>
      <c r="E539" s="1311" t="str">
        <f>'B2 - Pay &amp; Agency'!$A$30&amp;'B2 - Pay &amp; Agency'!$A$31</f>
        <v>B - Agency / Locum (premium) Expenditure  - Analysed by Type of Staff</v>
      </c>
      <c r="F539" s="1311" t="str">
        <f>'B2 - Pay &amp; Agency'!B36</f>
        <v>Prof Scientific &amp; Technical</v>
      </c>
      <c r="G539" s="1311">
        <f>'B2 - Pay &amp; Agency'!C36</f>
        <v>0</v>
      </c>
      <c r="H539" s="1311">
        <f>'B2 - Pay &amp; Agency'!D36</f>
        <v>0</v>
      </c>
      <c r="I539" s="1311">
        <f>'B2 - Pay &amp; Agency'!E36</f>
        <v>0</v>
      </c>
      <c r="J539" s="1311">
        <f>'B2 - Pay &amp; Agency'!F36</f>
        <v>0</v>
      </c>
      <c r="K539" s="1311">
        <f>'B2 - Pay &amp; Agency'!G36</f>
        <v>0</v>
      </c>
      <c r="L539" s="1311">
        <f>'B2 - Pay &amp; Agency'!H36</f>
        <v>0</v>
      </c>
      <c r="M539" s="1311">
        <f>'B2 - Pay &amp; Agency'!I36</f>
        <v>0</v>
      </c>
      <c r="N539" s="1311">
        <f>'B2 - Pay &amp; Agency'!J36</f>
        <v>0</v>
      </c>
      <c r="O539" s="1311">
        <f>'B2 - Pay &amp; Agency'!K36</f>
        <v>0</v>
      </c>
      <c r="P539" s="1311">
        <f>'B2 - Pay &amp; Agency'!L36</f>
        <v>0</v>
      </c>
      <c r="Q539" s="1311">
        <f>'B2 - Pay &amp; Agency'!M36</f>
        <v>0</v>
      </c>
      <c r="R539" s="1311">
        <f>'B2 - Pay &amp; Agency'!N36</f>
        <v>0</v>
      </c>
      <c r="S539" s="1311">
        <f>'B2 - Pay &amp; Agency'!P36</f>
        <v>0</v>
      </c>
      <c r="U539" s="1311">
        <f t="shared" si="14"/>
        <v>0</v>
      </c>
    </row>
    <row r="540" spans="1:21">
      <c r="A540" s="1314" t="str">
        <f>ORG!$S$1</f>
        <v>Apr 21</v>
      </c>
      <c r="B540" s="1311" t="str">
        <f>ORG!$M$1</f>
        <v>Organisation</v>
      </c>
      <c r="C540" s="1311" t="str">
        <f>'B2 - Pay &amp; Agency'!$A$5</f>
        <v>Table B2 - Pay Expenditure Analysis</v>
      </c>
      <c r="D540" s="1313">
        <f>'B2 - Pay &amp; Agency'!A37</f>
        <v>5</v>
      </c>
      <c r="E540" s="1311" t="str">
        <f>'B2 - Pay &amp; Agency'!$A$30&amp;'B2 - Pay &amp; Agency'!$A$31</f>
        <v>B - Agency / Locum (premium) Expenditure  - Analysed by Type of Staff</v>
      </c>
      <c r="F540" s="1311" t="str">
        <f>'B2 - Pay &amp; Agency'!B37</f>
        <v xml:space="preserve">Additional Clinical Services </v>
      </c>
      <c r="G540" s="1311">
        <f>'B2 - Pay &amp; Agency'!C37</f>
        <v>0</v>
      </c>
      <c r="H540" s="1311">
        <f>'B2 - Pay &amp; Agency'!D37</f>
        <v>0</v>
      </c>
      <c r="I540" s="1311">
        <f>'B2 - Pay &amp; Agency'!E37</f>
        <v>0</v>
      </c>
      <c r="J540" s="1311">
        <f>'B2 - Pay &amp; Agency'!F37</f>
        <v>0</v>
      </c>
      <c r="K540" s="1311">
        <f>'B2 - Pay &amp; Agency'!G37</f>
        <v>0</v>
      </c>
      <c r="L540" s="1311">
        <f>'B2 - Pay &amp; Agency'!H37</f>
        <v>0</v>
      </c>
      <c r="M540" s="1311">
        <f>'B2 - Pay &amp; Agency'!I37</f>
        <v>0</v>
      </c>
      <c r="N540" s="1311">
        <f>'B2 - Pay &amp; Agency'!J37</f>
        <v>0</v>
      </c>
      <c r="O540" s="1311">
        <f>'B2 - Pay &amp; Agency'!K37</f>
        <v>0</v>
      </c>
      <c r="P540" s="1311">
        <f>'B2 - Pay &amp; Agency'!L37</f>
        <v>0</v>
      </c>
      <c r="Q540" s="1311">
        <f>'B2 - Pay &amp; Agency'!M37</f>
        <v>0</v>
      </c>
      <c r="R540" s="1311">
        <f>'B2 - Pay &amp; Agency'!N37</f>
        <v>0</v>
      </c>
      <c r="S540" s="1311">
        <f>'B2 - Pay &amp; Agency'!P37</f>
        <v>0</v>
      </c>
      <c r="U540" s="1311">
        <f t="shared" si="14"/>
        <v>0</v>
      </c>
    </row>
    <row r="541" spans="1:21">
      <c r="A541" s="1314" t="str">
        <f>ORG!$S$1</f>
        <v>Apr 21</v>
      </c>
      <c r="B541" s="1311" t="str">
        <f>ORG!$M$1</f>
        <v>Organisation</v>
      </c>
      <c r="C541" s="1311" t="str">
        <f>'B2 - Pay &amp; Agency'!$A$5</f>
        <v>Table B2 - Pay Expenditure Analysis</v>
      </c>
      <c r="D541" s="1313">
        <f>'B2 - Pay &amp; Agency'!A38</f>
        <v>6</v>
      </c>
      <c r="E541" s="1311" t="str">
        <f>'B2 - Pay &amp; Agency'!$A$30&amp;'B2 - Pay &amp; Agency'!$A$31</f>
        <v>B - Agency / Locum (premium) Expenditure  - Analysed by Type of Staff</v>
      </c>
      <c r="F541" s="1311" t="str">
        <f>'B2 - Pay &amp; Agency'!B38</f>
        <v>Allied Health Professionals</v>
      </c>
      <c r="G541" s="1311">
        <f>'B2 - Pay &amp; Agency'!C38</f>
        <v>0</v>
      </c>
      <c r="H541" s="1311">
        <f>'B2 - Pay &amp; Agency'!D38</f>
        <v>0</v>
      </c>
      <c r="I541" s="1311">
        <f>'B2 - Pay &amp; Agency'!E38</f>
        <v>0</v>
      </c>
      <c r="J541" s="1311">
        <f>'B2 - Pay &amp; Agency'!F38</f>
        <v>0</v>
      </c>
      <c r="K541" s="1311">
        <f>'B2 - Pay &amp; Agency'!G38</f>
        <v>0</v>
      </c>
      <c r="L541" s="1311">
        <f>'B2 - Pay &amp; Agency'!H38</f>
        <v>0</v>
      </c>
      <c r="M541" s="1311">
        <f>'B2 - Pay &amp; Agency'!I38</f>
        <v>0</v>
      </c>
      <c r="N541" s="1311">
        <f>'B2 - Pay &amp; Agency'!J38</f>
        <v>0</v>
      </c>
      <c r="O541" s="1311">
        <f>'B2 - Pay &amp; Agency'!K38</f>
        <v>0</v>
      </c>
      <c r="P541" s="1311">
        <f>'B2 - Pay &amp; Agency'!L38</f>
        <v>0</v>
      </c>
      <c r="Q541" s="1311">
        <f>'B2 - Pay &amp; Agency'!M38</f>
        <v>0</v>
      </c>
      <c r="R541" s="1311">
        <f>'B2 - Pay &amp; Agency'!N38</f>
        <v>0</v>
      </c>
      <c r="S541" s="1311">
        <f>'B2 - Pay &amp; Agency'!P38</f>
        <v>0</v>
      </c>
      <c r="U541" s="1311">
        <f t="shared" si="14"/>
        <v>0</v>
      </c>
    </row>
    <row r="542" spans="1:21">
      <c r="A542" s="1314" t="str">
        <f>ORG!$S$1</f>
        <v>Apr 21</v>
      </c>
      <c r="B542" s="1311" t="str">
        <f>ORG!$M$1</f>
        <v>Organisation</v>
      </c>
      <c r="C542" s="1311" t="str">
        <f>'B2 - Pay &amp; Agency'!$A$5</f>
        <v>Table B2 - Pay Expenditure Analysis</v>
      </c>
      <c r="D542" s="1313">
        <f>'B2 - Pay &amp; Agency'!A39</f>
        <v>7</v>
      </c>
      <c r="E542" s="1311" t="str">
        <f>'B2 - Pay &amp; Agency'!$A$30&amp;'B2 - Pay &amp; Agency'!$A$31</f>
        <v>B - Agency / Locum (premium) Expenditure  - Analysed by Type of Staff</v>
      </c>
      <c r="F542" s="1311" t="str">
        <f>'B2 - Pay &amp; Agency'!B39</f>
        <v xml:space="preserve">Healthcare Scientists </v>
      </c>
      <c r="G542" s="1311">
        <f>'B2 - Pay &amp; Agency'!C39</f>
        <v>0</v>
      </c>
      <c r="H542" s="1311">
        <f>'B2 - Pay &amp; Agency'!D39</f>
        <v>0</v>
      </c>
      <c r="I542" s="1311">
        <f>'B2 - Pay &amp; Agency'!E39</f>
        <v>0</v>
      </c>
      <c r="J542" s="1311">
        <f>'B2 - Pay &amp; Agency'!F39</f>
        <v>0</v>
      </c>
      <c r="K542" s="1311">
        <f>'B2 - Pay &amp; Agency'!G39</f>
        <v>0</v>
      </c>
      <c r="L542" s="1311">
        <f>'B2 - Pay &amp; Agency'!H39</f>
        <v>0</v>
      </c>
      <c r="M542" s="1311">
        <f>'B2 - Pay &amp; Agency'!I39</f>
        <v>0</v>
      </c>
      <c r="N542" s="1311">
        <f>'B2 - Pay &amp; Agency'!J39</f>
        <v>0</v>
      </c>
      <c r="O542" s="1311">
        <f>'B2 - Pay &amp; Agency'!K39</f>
        <v>0</v>
      </c>
      <c r="P542" s="1311">
        <f>'B2 - Pay &amp; Agency'!L39</f>
        <v>0</v>
      </c>
      <c r="Q542" s="1311">
        <f>'B2 - Pay &amp; Agency'!M39</f>
        <v>0</v>
      </c>
      <c r="R542" s="1311">
        <f>'B2 - Pay &amp; Agency'!N39</f>
        <v>0</v>
      </c>
      <c r="S542" s="1311">
        <f>'B2 - Pay &amp; Agency'!P39</f>
        <v>0</v>
      </c>
      <c r="U542" s="1311">
        <f t="shared" si="14"/>
        <v>0</v>
      </c>
    </row>
    <row r="543" spans="1:21">
      <c r="A543" s="1314" t="str">
        <f>ORG!$S$1</f>
        <v>Apr 21</v>
      </c>
      <c r="B543" s="1311" t="str">
        <f>ORG!$M$1</f>
        <v>Organisation</v>
      </c>
      <c r="C543" s="1311" t="str">
        <f>'B2 - Pay &amp; Agency'!$A$5</f>
        <v>Table B2 - Pay Expenditure Analysis</v>
      </c>
      <c r="D543" s="1313">
        <f>'B2 - Pay &amp; Agency'!A40</f>
        <v>8</v>
      </c>
      <c r="E543" s="1311" t="str">
        <f>'B2 - Pay &amp; Agency'!$A$30&amp;'B2 - Pay &amp; Agency'!$A$31</f>
        <v>B - Agency / Locum (premium) Expenditure  - Analysed by Type of Staff</v>
      </c>
      <c r="F543" s="1311" t="str">
        <f>'B2 - Pay &amp; Agency'!B40</f>
        <v xml:space="preserve">Estates &amp; Ancillary </v>
      </c>
      <c r="G543" s="1311">
        <f>'B2 - Pay &amp; Agency'!C40</f>
        <v>0</v>
      </c>
      <c r="H543" s="1311">
        <f>'B2 - Pay &amp; Agency'!D40</f>
        <v>0</v>
      </c>
      <c r="I543" s="1311">
        <f>'B2 - Pay &amp; Agency'!E40</f>
        <v>0</v>
      </c>
      <c r="J543" s="1311">
        <f>'B2 - Pay &amp; Agency'!F40</f>
        <v>0</v>
      </c>
      <c r="K543" s="1311">
        <f>'B2 - Pay &amp; Agency'!G40</f>
        <v>0</v>
      </c>
      <c r="L543" s="1311">
        <f>'B2 - Pay &amp; Agency'!H40</f>
        <v>0</v>
      </c>
      <c r="M543" s="1311">
        <f>'B2 - Pay &amp; Agency'!I40</f>
        <v>0</v>
      </c>
      <c r="N543" s="1311">
        <f>'B2 - Pay &amp; Agency'!J40</f>
        <v>0</v>
      </c>
      <c r="O543" s="1311">
        <f>'B2 - Pay &amp; Agency'!K40</f>
        <v>0</v>
      </c>
      <c r="P543" s="1311">
        <f>'B2 - Pay &amp; Agency'!L40</f>
        <v>0</v>
      </c>
      <c r="Q543" s="1311">
        <f>'B2 - Pay &amp; Agency'!M40</f>
        <v>0</v>
      </c>
      <c r="R543" s="1311">
        <f>'B2 - Pay &amp; Agency'!N40</f>
        <v>0</v>
      </c>
      <c r="S543" s="1311">
        <f>'B2 - Pay &amp; Agency'!P40</f>
        <v>0</v>
      </c>
      <c r="U543" s="1311">
        <f t="shared" si="14"/>
        <v>0</v>
      </c>
    </row>
    <row r="544" spans="1:21">
      <c r="A544" s="1314" t="str">
        <f>ORG!$S$1</f>
        <v>Apr 21</v>
      </c>
      <c r="B544" s="1311" t="str">
        <f>ORG!$M$1</f>
        <v>Organisation</v>
      </c>
      <c r="C544" s="1311" t="str">
        <f>'B2 - Pay &amp; Agency'!$A$5</f>
        <v>Table B2 - Pay Expenditure Analysis</v>
      </c>
      <c r="D544" s="1313">
        <f>'B2 - Pay &amp; Agency'!A41</f>
        <v>9</v>
      </c>
      <c r="E544" s="1311" t="str">
        <f>'B2 - Pay &amp; Agency'!$A$30&amp;'B2 - Pay &amp; Agency'!$A$31</f>
        <v>B - Agency / Locum (premium) Expenditure  - Analysed by Type of Staff</v>
      </c>
      <c r="F544" s="1311" t="str">
        <f>'B2 - Pay &amp; Agency'!B41</f>
        <v xml:space="preserve">Students </v>
      </c>
      <c r="G544" s="1311">
        <f>'B2 - Pay &amp; Agency'!C41</f>
        <v>0</v>
      </c>
      <c r="H544" s="1311">
        <f>'B2 - Pay &amp; Agency'!D41</f>
        <v>0</v>
      </c>
      <c r="I544" s="1311">
        <f>'B2 - Pay &amp; Agency'!E41</f>
        <v>0</v>
      </c>
      <c r="J544" s="1311">
        <f>'B2 - Pay &amp; Agency'!F41</f>
        <v>0</v>
      </c>
      <c r="K544" s="1311">
        <f>'B2 - Pay &amp; Agency'!G41</f>
        <v>0</v>
      </c>
      <c r="L544" s="1311">
        <f>'B2 - Pay &amp; Agency'!H41</f>
        <v>0</v>
      </c>
      <c r="M544" s="1311">
        <f>'B2 - Pay &amp; Agency'!I41</f>
        <v>0</v>
      </c>
      <c r="N544" s="1311">
        <f>'B2 - Pay &amp; Agency'!J41</f>
        <v>0</v>
      </c>
      <c r="O544" s="1311">
        <f>'B2 - Pay &amp; Agency'!K41</f>
        <v>0</v>
      </c>
      <c r="P544" s="1311">
        <f>'B2 - Pay &amp; Agency'!L41</f>
        <v>0</v>
      </c>
      <c r="Q544" s="1311">
        <f>'B2 - Pay &amp; Agency'!M41</f>
        <v>0</v>
      </c>
      <c r="R544" s="1311">
        <f>'B2 - Pay &amp; Agency'!N41</f>
        <v>0</v>
      </c>
      <c r="S544" s="1311">
        <f>'B2 - Pay &amp; Agency'!P41</f>
        <v>0</v>
      </c>
      <c r="U544" s="1311">
        <f t="shared" si="14"/>
        <v>0</v>
      </c>
    </row>
    <row r="545" spans="1:21">
      <c r="A545" s="1314" t="str">
        <f>ORG!$S$1</f>
        <v>Apr 21</v>
      </c>
      <c r="B545" s="1311" t="str">
        <f>ORG!$M$1</f>
        <v>Organisation</v>
      </c>
      <c r="C545" s="1311" t="str">
        <f>'B2 - Pay &amp; Agency'!$A$5</f>
        <v>Table B2 - Pay Expenditure Analysis</v>
      </c>
      <c r="D545" s="1313">
        <f>'B2 - Pay &amp; Agency'!A42</f>
        <v>10</v>
      </c>
      <c r="E545" s="1311" t="str">
        <f>'B2 - Pay &amp; Agency'!$A$30&amp;'B2 - Pay &amp; Agency'!$A$31</f>
        <v>B - Agency / Locum (premium) Expenditure  - Analysed by Type of Staff</v>
      </c>
      <c r="F545" s="1311" t="str">
        <f>'B2 - Pay &amp; Agency'!B42</f>
        <v>TOTAL AGENCY/LOCUM (PREMIUM) EXPENDITURE</v>
      </c>
      <c r="G545" s="1311">
        <f>'B2 - Pay &amp; Agency'!C42</f>
        <v>0</v>
      </c>
      <c r="H545" s="1311">
        <f>'B2 - Pay &amp; Agency'!D42</f>
        <v>0</v>
      </c>
      <c r="I545" s="1311">
        <f>'B2 - Pay &amp; Agency'!E42</f>
        <v>0</v>
      </c>
      <c r="J545" s="1311">
        <f>'B2 - Pay &amp; Agency'!F42</f>
        <v>0</v>
      </c>
      <c r="K545" s="1311">
        <f>'B2 - Pay &amp; Agency'!G42</f>
        <v>0</v>
      </c>
      <c r="L545" s="1311">
        <f>'B2 - Pay &amp; Agency'!H42</f>
        <v>0</v>
      </c>
      <c r="M545" s="1311">
        <f>'B2 - Pay &amp; Agency'!I42</f>
        <v>0</v>
      </c>
      <c r="N545" s="1311">
        <f>'B2 - Pay &amp; Agency'!J42</f>
        <v>0</v>
      </c>
      <c r="O545" s="1311">
        <f>'B2 - Pay &amp; Agency'!K42</f>
        <v>0</v>
      </c>
      <c r="P545" s="1311">
        <f>'B2 - Pay &amp; Agency'!L42</f>
        <v>0</v>
      </c>
      <c r="Q545" s="1311">
        <f>'B2 - Pay &amp; Agency'!M42</f>
        <v>0</v>
      </c>
      <c r="R545" s="1311">
        <f>'B2 - Pay &amp; Agency'!N42</f>
        <v>0</v>
      </c>
      <c r="S545" s="1311">
        <f>'B2 - Pay &amp; Agency'!P42</f>
        <v>0</v>
      </c>
      <c r="U545" s="1311">
        <f t="shared" si="14"/>
        <v>0</v>
      </c>
    </row>
    <row r="546" spans="1:21">
      <c r="A546" s="1314" t="str">
        <f>ORG!$S$1</f>
        <v>Apr 21</v>
      </c>
      <c r="B546" s="1311" t="str">
        <f>ORG!$M$1</f>
        <v>Organisation</v>
      </c>
      <c r="C546" s="1311" t="str">
        <f>'B2 - Pay &amp; Agency'!$A$5</f>
        <v>Table B2 - Pay Expenditure Analysis</v>
      </c>
      <c r="D546" s="1313">
        <f>'B2 - Pay &amp; Agency'!A44</f>
        <v>11</v>
      </c>
      <c r="E546" s="1311" t="str">
        <f>'B2 - Pay &amp; Agency'!$A$30&amp;'B2 - Pay &amp; Agency'!$A$31</f>
        <v>B - Agency / Locum (premium) Expenditure  - Analysed by Type of Staff</v>
      </c>
      <c r="F546" s="1311" t="str">
        <f>'B2 - Pay &amp; Agency'!B44</f>
        <v>Agency/Locum (premium) % of pay</v>
      </c>
      <c r="G546" s="1311" t="e">
        <f>'B2 - Pay &amp; Agency'!C44</f>
        <v>#DIV/0!</v>
      </c>
      <c r="H546" s="1311" t="e">
        <f>'B2 - Pay &amp; Agency'!D44</f>
        <v>#DIV/0!</v>
      </c>
      <c r="I546" s="1311" t="e">
        <f>'B2 - Pay &amp; Agency'!E44</f>
        <v>#DIV/0!</v>
      </c>
      <c r="J546" s="1311" t="e">
        <f>'B2 - Pay &amp; Agency'!F44</f>
        <v>#DIV/0!</v>
      </c>
      <c r="K546" s="1311" t="e">
        <f>'B2 - Pay &amp; Agency'!G44</f>
        <v>#DIV/0!</v>
      </c>
      <c r="L546" s="1311" t="e">
        <f>'B2 - Pay &amp; Agency'!H44</f>
        <v>#DIV/0!</v>
      </c>
      <c r="M546" s="1311" t="e">
        <f>'B2 - Pay &amp; Agency'!I44</f>
        <v>#DIV/0!</v>
      </c>
      <c r="N546" s="1311" t="e">
        <f>'B2 - Pay &amp; Agency'!J44</f>
        <v>#DIV/0!</v>
      </c>
      <c r="O546" s="1311" t="e">
        <f>'B2 - Pay &amp; Agency'!K44</f>
        <v>#DIV/0!</v>
      </c>
      <c r="P546" s="1311" t="e">
        <f>'B2 - Pay &amp; Agency'!L44</f>
        <v>#DIV/0!</v>
      </c>
      <c r="Q546" s="1311" t="e">
        <f>'B2 - Pay &amp; Agency'!M44</f>
        <v>#DIV/0!</v>
      </c>
      <c r="R546" s="1311" t="e">
        <f>'B2 - Pay &amp; Agency'!N44</f>
        <v>#DIV/0!</v>
      </c>
      <c r="S546" s="1311" t="e">
        <f>'B2 - Pay &amp; Agency'!P44</f>
        <v>#DIV/0!</v>
      </c>
      <c r="U546" s="1311" t="e">
        <f t="shared" si="14"/>
        <v>#DIV/0!</v>
      </c>
    </row>
    <row r="547" spans="1:21">
      <c r="A547" s="1314" t="str">
        <f>ORG!$S$1</f>
        <v>Apr 21</v>
      </c>
      <c r="B547" s="1311" t="str">
        <f>ORG!$M$1</f>
        <v>Organisation</v>
      </c>
      <c r="C547" s="1311" t="str">
        <f>'B2 - Pay &amp; Agency'!$A$5</f>
        <v>Table B2 - Pay Expenditure Analysis</v>
      </c>
      <c r="D547" s="1313">
        <f>'B2 - Pay &amp; Agency'!A52</f>
        <v>1</v>
      </c>
      <c r="E547" s="1311" t="str">
        <f>'B2 - Pay &amp; Agency'!$A$49&amp;'B2 - Pay &amp; Agency'!$A$50</f>
        <v>C - Agency / Locum (premium) Expenditure  - Analysed by Reason for Using Agency/Locum (premium)</v>
      </c>
      <c r="F547" s="1311" t="str">
        <f>'B2 - Pay &amp; Agency'!B52</f>
        <v>Vacancy</v>
      </c>
      <c r="G547" s="1311">
        <f>'B2 - Pay &amp; Agency'!C52</f>
        <v>0</v>
      </c>
      <c r="H547" s="1311">
        <f>'B2 - Pay &amp; Agency'!D52</f>
        <v>0</v>
      </c>
      <c r="I547" s="1311">
        <f>'B2 - Pay &amp; Agency'!E52</f>
        <v>0</v>
      </c>
      <c r="J547" s="1311">
        <f>'B2 - Pay &amp; Agency'!F52</f>
        <v>0</v>
      </c>
      <c r="K547" s="1311">
        <f>'B2 - Pay &amp; Agency'!G52</f>
        <v>0</v>
      </c>
      <c r="L547" s="1311">
        <f>'B2 - Pay &amp; Agency'!H52</f>
        <v>0</v>
      </c>
      <c r="M547" s="1311">
        <f>'B2 - Pay &amp; Agency'!I52</f>
        <v>0</v>
      </c>
      <c r="N547" s="1311">
        <f>'B2 - Pay &amp; Agency'!J52</f>
        <v>0</v>
      </c>
      <c r="O547" s="1311">
        <f>'B2 - Pay &amp; Agency'!K52</f>
        <v>0</v>
      </c>
      <c r="P547" s="1311">
        <f>'B2 - Pay &amp; Agency'!L52</f>
        <v>0</v>
      </c>
      <c r="Q547" s="1311">
        <f>'B2 - Pay &amp; Agency'!M52</f>
        <v>0</v>
      </c>
      <c r="R547" s="1311">
        <f>'B2 - Pay &amp; Agency'!N52</f>
        <v>0</v>
      </c>
      <c r="S547" s="1311">
        <f>'B2 - Pay &amp; Agency'!P52</f>
        <v>0</v>
      </c>
      <c r="U547" s="1311">
        <f t="shared" si="14"/>
        <v>0</v>
      </c>
    </row>
    <row r="548" spans="1:21">
      <c r="A548" s="1314" t="str">
        <f>ORG!$S$1</f>
        <v>Apr 21</v>
      </c>
      <c r="B548" s="1311" t="str">
        <f>ORG!$M$1</f>
        <v>Organisation</v>
      </c>
      <c r="C548" s="1311" t="str">
        <f>'B2 - Pay &amp; Agency'!$A$5</f>
        <v>Table B2 - Pay Expenditure Analysis</v>
      </c>
      <c r="D548" s="1313">
        <f>'B2 - Pay &amp; Agency'!A53</f>
        <v>2</v>
      </c>
      <c r="E548" s="1311" t="str">
        <f>'B2 - Pay &amp; Agency'!$A$49&amp;'B2 - Pay &amp; Agency'!$A$50</f>
        <v>C - Agency / Locum (premium) Expenditure  - Analysed by Reason for Using Agency/Locum (premium)</v>
      </c>
      <c r="F548" s="1311" t="str">
        <f>'B2 - Pay &amp; Agency'!B53</f>
        <v>Maternity/Paternity/Adoption Leave</v>
      </c>
      <c r="G548" s="1311">
        <f>'B2 - Pay &amp; Agency'!C53</f>
        <v>0</v>
      </c>
      <c r="H548" s="1311">
        <f>'B2 - Pay &amp; Agency'!D53</f>
        <v>0</v>
      </c>
      <c r="I548" s="1311">
        <f>'B2 - Pay &amp; Agency'!E53</f>
        <v>0</v>
      </c>
      <c r="J548" s="1311">
        <f>'B2 - Pay &amp; Agency'!F53</f>
        <v>0</v>
      </c>
      <c r="K548" s="1311">
        <f>'B2 - Pay &amp; Agency'!G53</f>
        <v>0</v>
      </c>
      <c r="L548" s="1311">
        <f>'B2 - Pay &amp; Agency'!H53</f>
        <v>0</v>
      </c>
      <c r="M548" s="1311">
        <f>'B2 - Pay &amp; Agency'!I53</f>
        <v>0</v>
      </c>
      <c r="N548" s="1311">
        <f>'B2 - Pay &amp; Agency'!J53</f>
        <v>0</v>
      </c>
      <c r="O548" s="1311">
        <f>'B2 - Pay &amp; Agency'!K53</f>
        <v>0</v>
      </c>
      <c r="P548" s="1311">
        <f>'B2 - Pay &amp; Agency'!L53</f>
        <v>0</v>
      </c>
      <c r="Q548" s="1311">
        <f>'B2 - Pay &amp; Agency'!M53</f>
        <v>0</v>
      </c>
      <c r="R548" s="1311">
        <f>'B2 - Pay &amp; Agency'!N53</f>
        <v>0</v>
      </c>
      <c r="S548" s="1311">
        <f>'B2 - Pay &amp; Agency'!P53</f>
        <v>0</v>
      </c>
      <c r="U548" s="1311">
        <f t="shared" si="14"/>
        <v>0</v>
      </c>
    </row>
    <row r="549" spans="1:21">
      <c r="A549" s="1314" t="str">
        <f>ORG!$S$1</f>
        <v>Apr 21</v>
      </c>
      <c r="B549" s="1311" t="str">
        <f>ORG!$M$1</f>
        <v>Organisation</v>
      </c>
      <c r="C549" s="1311" t="str">
        <f>'B2 - Pay &amp; Agency'!$A$5</f>
        <v>Table B2 - Pay Expenditure Analysis</v>
      </c>
      <c r="D549" s="1313">
        <f>'B2 - Pay &amp; Agency'!A54</f>
        <v>3</v>
      </c>
      <c r="E549" s="1311" t="str">
        <f>'B2 - Pay &amp; Agency'!$A$49&amp;'B2 - Pay &amp; Agency'!$A$50</f>
        <v>C - Agency / Locum (premium) Expenditure  - Analysed by Reason for Using Agency/Locum (premium)</v>
      </c>
      <c r="F549" s="1311" t="str">
        <f>'B2 - Pay &amp; Agency'!B54</f>
        <v>Special Leave (Paid) – inc. compassionate leave, interview</v>
      </c>
      <c r="G549" s="1311">
        <f>'B2 - Pay &amp; Agency'!C54</f>
        <v>0</v>
      </c>
      <c r="H549" s="1311">
        <f>'B2 - Pay &amp; Agency'!D54</f>
        <v>0</v>
      </c>
      <c r="I549" s="1311">
        <f>'B2 - Pay &amp; Agency'!E54</f>
        <v>0</v>
      </c>
      <c r="J549" s="1311">
        <f>'B2 - Pay &amp; Agency'!F54</f>
        <v>0</v>
      </c>
      <c r="K549" s="1311">
        <f>'B2 - Pay &amp; Agency'!G54</f>
        <v>0</v>
      </c>
      <c r="L549" s="1311">
        <f>'B2 - Pay &amp; Agency'!H54</f>
        <v>0</v>
      </c>
      <c r="M549" s="1311">
        <f>'B2 - Pay &amp; Agency'!I54</f>
        <v>0</v>
      </c>
      <c r="N549" s="1311">
        <f>'B2 - Pay &amp; Agency'!J54</f>
        <v>0</v>
      </c>
      <c r="O549" s="1311">
        <f>'B2 - Pay &amp; Agency'!K54</f>
        <v>0</v>
      </c>
      <c r="P549" s="1311">
        <f>'B2 - Pay &amp; Agency'!L54</f>
        <v>0</v>
      </c>
      <c r="Q549" s="1311">
        <f>'B2 - Pay &amp; Agency'!M54</f>
        <v>0</v>
      </c>
      <c r="R549" s="1311">
        <f>'B2 - Pay &amp; Agency'!N54</f>
        <v>0</v>
      </c>
      <c r="S549" s="1311">
        <f>'B2 - Pay &amp; Agency'!P54</f>
        <v>0</v>
      </c>
      <c r="U549" s="1311">
        <f t="shared" si="14"/>
        <v>0</v>
      </c>
    </row>
    <row r="550" spans="1:21">
      <c r="A550" s="1314" t="str">
        <f>ORG!$S$1</f>
        <v>Apr 21</v>
      </c>
      <c r="B550" s="1311" t="str">
        <f>ORG!$M$1</f>
        <v>Organisation</v>
      </c>
      <c r="C550" s="1311" t="str">
        <f>'B2 - Pay &amp; Agency'!$A$5</f>
        <v>Table B2 - Pay Expenditure Analysis</v>
      </c>
      <c r="D550" s="1313">
        <f>'B2 - Pay &amp; Agency'!A55</f>
        <v>4</v>
      </c>
      <c r="E550" s="1311" t="str">
        <f>'B2 - Pay &amp; Agency'!$A$49&amp;'B2 - Pay &amp; Agency'!$A$50</f>
        <v>C - Agency / Locum (premium) Expenditure  - Analysed by Reason for Using Agency/Locum (premium)</v>
      </c>
      <c r="F550" s="1311" t="str">
        <f>'B2 - Pay &amp; Agency'!B55</f>
        <v>Special Leave (Unpaid)</v>
      </c>
      <c r="G550" s="1311">
        <f>'B2 - Pay &amp; Agency'!C55</f>
        <v>0</v>
      </c>
      <c r="H550" s="1311">
        <f>'B2 - Pay &amp; Agency'!D55</f>
        <v>0</v>
      </c>
      <c r="I550" s="1311">
        <f>'B2 - Pay &amp; Agency'!E55</f>
        <v>0</v>
      </c>
      <c r="J550" s="1311">
        <f>'B2 - Pay &amp; Agency'!F55</f>
        <v>0</v>
      </c>
      <c r="K550" s="1311">
        <f>'B2 - Pay &amp; Agency'!G55</f>
        <v>0</v>
      </c>
      <c r="L550" s="1311">
        <f>'B2 - Pay &amp; Agency'!H55</f>
        <v>0</v>
      </c>
      <c r="M550" s="1311">
        <f>'B2 - Pay &amp; Agency'!I55</f>
        <v>0</v>
      </c>
      <c r="N550" s="1311">
        <f>'B2 - Pay &amp; Agency'!J55</f>
        <v>0</v>
      </c>
      <c r="O550" s="1311">
        <f>'B2 - Pay &amp; Agency'!K55</f>
        <v>0</v>
      </c>
      <c r="P550" s="1311">
        <f>'B2 - Pay &amp; Agency'!L55</f>
        <v>0</v>
      </c>
      <c r="Q550" s="1311">
        <f>'B2 - Pay &amp; Agency'!M55</f>
        <v>0</v>
      </c>
      <c r="R550" s="1311">
        <f>'B2 - Pay &amp; Agency'!N55</f>
        <v>0</v>
      </c>
      <c r="S550" s="1311">
        <f>'B2 - Pay &amp; Agency'!P55</f>
        <v>0</v>
      </c>
      <c r="U550" s="1311">
        <f t="shared" si="14"/>
        <v>0</v>
      </c>
    </row>
    <row r="551" spans="1:21">
      <c r="A551" s="1314" t="str">
        <f>ORG!$S$1</f>
        <v>Apr 21</v>
      </c>
      <c r="B551" s="1311" t="str">
        <f>ORG!$M$1</f>
        <v>Organisation</v>
      </c>
      <c r="C551" s="1311" t="str">
        <f>'B2 - Pay &amp; Agency'!$A$5</f>
        <v>Table B2 - Pay Expenditure Analysis</v>
      </c>
      <c r="D551" s="1313">
        <f>'B2 - Pay &amp; Agency'!A56</f>
        <v>5</v>
      </c>
      <c r="E551" s="1311" t="str">
        <f>'B2 - Pay &amp; Agency'!$A$49&amp;'B2 - Pay &amp; Agency'!$A$50</f>
        <v>C - Agency / Locum (premium) Expenditure  - Analysed by Reason for Using Agency/Locum (premium)</v>
      </c>
      <c r="F551" s="1311" t="str">
        <f>'B2 - Pay &amp; Agency'!B56</f>
        <v>Study Leave/Examinations</v>
      </c>
      <c r="G551" s="1311">
        <f>'B2 - Pay &amp; Agency'!C56</f>
        <v>0</v>
      </c>
      <c r="H551" s="1311">
        <f>'B2 - Pay &amp; Agency'!D56</f>
        <v>0</v>
      </c>
      <c r="I551" s="1311">
        <f>'B2 - Pay &amp; Agency'!E56</f>
        <v>0</v>
      </c>
      <c r="J551" s="1311">
        <f>'B2 - Pay &amp; Agency'!F56</f>
        <v>0</v>
      </c>
      <c r="K551" s="1311">
        <f>'B2 - Pay &amp; Agency'!G56</f>
        <v>0</v>
      </c>
      <c r="L551" s="1311">
        <f>'B2 - Pay &amp; Agency'!H56</f>
        <v>0</v>
      </c>
      <c r="M551" s="1311">
        <f>'B2 - Pay &amp; Agency'!I56</f>
        <v>0</v>
      </c>
      <c r="N551" s="1311">
        <f>'B2 - Pay &amp; Agency'!J56</f>
        <v>0</v>
      </c>
      <c r="O551" s="1311">
        <f>'B2 - Pay &amp; Agency'!K56</f>
        <v>0</v>
      </c>
      <c r="P551" s="1311">
        <f>'B2 - Pay &amp; Agency'!L56</f>
        <v>0</v>
      </c>
      <c r="Q551" s="1311">
        <f>'B2 - Pay &amp; Agency'!M56</f>
        <v>0</v>
      </c>
      <c r="R551" s="1311">
        <f>'B2 - Pay &amp; Agency'!N56</f>
        <v>0</v>
      </c>
      <c r="S551" s="1311">
        <f>'B2 - Pay &amp; Agency'!P56</f>
        <v>0</v>
      </c>
      <c r="U551" s="1311">
        <f t="shared" si="14"/>
        <v>0</v>
      </c>
    </row>
    <row r="552" spans="1:21">
      <c r="A552" s="1314" t="str">
        <f>ORG!$S$1</f>
        <v>Apr 21</v>
      </c>
      <c r="B552" s="1311" t="str">
        <f>ORG!$M$1</f>
        <v>Organisation</v>
      </c>
      <c r="C552" s="1311" t="str">
        <f>'B2 - Pay &amp; Agency'!$A$5</f>
        <v>Table B2 - Pay Expenditure Analysis</v>
      </c>
      <c r="D552" s="1313">
        <f>'B2 - Pay &amp; Agency'!A57</f>
        <v>6</v>
      </c>
      <c r="E552" s="1311" t="str">
        <f>'B2 - Pay &amp; Agency'!$A$49&amp;'B2 - Pay &amp; Agency'!$A$50</f>
        <v>C - Agency / Locum (premium) Expenditure  - Analysed by Reason for Using Agency/Locum (premium)</v>
      </c>
      <c r="F552" s="1311" t="str">
        <f>'B2 - Pay &amp; Agency'!B57</f>
        <v>Additional Activity (Winter Pressures/Site Pressures)</v>
      </c>
      <c r="G552" s="1311">
        <f>'B2 - Pay &amp; Agency'!C57</f>
        <v>0</v>
      </c>
      <c r="H552" s="1311">
        <f>'B2 - Pay &amp; Agency'!D57</f>
        <v>0</v>
      </c>
      <c r="I552" s="1311">
        <f>'B2 - Pay &amp; Agency'!E57</f>
        <v>0</v>
      </c>
      <c r="J552" s="1311">
        <f>'B2 - Pay &amp; Agency'!F57</f>
        <v>0</v>
      </c>
      <c r="K552" s="1311">
        <f>'B2 - Pay &amp; Agency'!G57</f>
        <v>0</v>
      </c>
      <c r="L552" s="1311">
        <f>'B2 - Pay &amp; Agency'!H57</f>
        <v>0</v>
      </c>
      <c r="M552" s="1311">
        <f>'B2 - Pay &amp; Agency'!I57</f>
        <v>0</v>
      </c>
      <c r="N552" s="1311">
        <f>'B2 - Pay &amp; Agency'!J57</f>
        <v>0</v>
      </c>
      <c r="O552" s="1311">
        <f>'B2 - Pay &amp; Agency'!K57</f>
        <v>0</v>
      </c>
      <c r="P552" s="1311">
        <f>'B2 - Pay &amp; Agency'!L57</f>
        <v>0</v>
      </c>
      <c r="Q552" s="1311">
        <f>'B2 - Pay &amp; Agency'!M57</f>
        <v>0</v>
      </c>
      <c r="R552" s="1311">
        <f>'B2 - Pay &amp; Agency'!N57</f>
        <v>0</v>
      </c>
      <c r="S552" s="1311">
        <f>'B2 - Pay &amp; Agency'!P57</f>
        <v>0</v>
      </c>
      <c r="U552" s="1311">
        <f t="shared" si="14"/>
        <v>0</v>
      </c>
    </row>
    <row r="553" spans="1:21">
      <c r="A553" s="1314" t="str">
        <f>ORG!$S$1</f>
        <v>Apr 21</v>
      </c>
      <c r="B553" s="1311" t="str">
        <f>ORG!$M$1</f>
        <v>Organisation</v>
      </c>
      <c r="C553" s="1311" t="str">
        <f>'B2 - Pay &amp; Agency'!$A$5</f>
        <v>Table B2 - Pay Expenditure Analysis</v>
      </c>
      <c r="D553" s="1313">
        <f>'B2 - Pay &amp; Agency'!A58</f>
        <v>7</v>
      </c>
      <c r="E553" s="1311" t="str">
        <f>'B2 - Pay &amp; Agency'!$A$49&amp;'B2 - Pay &amp; Agency'!$A$50</f>
        <v>C - Agency / Locum (premium) Expenditure  - Analysed by Reason for Using Agency/Locum (premium)</v>
      </c>
      <c r="F553" s="1311" t="str">
        <f>'B2 - Pay &amp; Agency'!B58</f>
        <v>Annual Leave</v>
      </c>
      <c r="G553" s="1311">
        <f>'B2 - Pay &amp; Agency'!C58</f>
        <v>0</v>
      </c>
      <c r="H553" s="1311">
        <f>'B2 - Pay &amp; Agency'!D58</f>
        <v>0</v>
      </c>
      <c r="I553" s="1311">
        <f>'B2 - Pay &amp; Agency'!E58</f>
        <v>0</v>
      </c>
      <c r="J553" s="1311">
        <f>'B2 - Pay &amp; Agency'!F58</f>
        <v>0</v>
      </c>
      <c r="K553" s="1311">
        <f>'B2 - Pay &amp; Agency'!G58</f>
        <v>0</v>
      </c>
      <c r="L553" s="1311">
        <f>'B2 - Pay &amp; Agency'!H58</f>
        <v>0</v>
      </c>
      <c r="M553" s="1311">
        <f>'B2 - Pay &amp; Agency'!I58</f>
        <v>0</v>
      </c>
      <c r="N553" s="1311">
        <f>'B2 - Pay &amp; Agency'!J58</f>
        <v>0</v>
      </c>
      <c r="O553" s="1311">
        <f>'B2 - Pay &amp; Agency'!K58</f>
        <v>0</v>
      </c>
      <c r="P553" s="1311">
        <f>'B2 - Pay &amp; Agency'!L58</f>
        <v>0</v>
      </c>
      <c r="Q553" s="1311">
        <f>'B2 - Pay &amp; Agency'!M58</f>
        <v>0</v>
      </c>
      <c r="R553" s="1311">
        <f>'B2 - Pay &amp; Agency'!N58</f>
        <v>0</v>
      </c>
      <c r="S553" s="1311">
        <f>'B2 - Pay &amp; Agency'!P58</f>
        <v>0</v>
      </c>
      <c r="U553" s="1311">
        <f t="shared" si="14"/>
        <v>0</v>
      </c>
    </row>
    <row r="554" spans="1:21">
      <c r="A554" s="1314" t="str">
        <f>ORG!$S$1</f>
        <v>Apr 21</v>
      </c>
      <c r="B554" s="1311" t="str">
        <f>ORG!$M$1</f>
        <v>Organisation</v>
      </c>
      <c r="C554" s="1311" t="str">
        <f>'B2 - Pay &amp; Agency'!$A$5</f>
        <v>Table B2 - Pay Expenditure Analysis</v>
      </c>
      <c r="D554" s="1313">
        <f>'B2 - Pay &amp; Agency'!A59</f>
        <v>8</v>
      </c>
      <c r="E554" s="1311" t="str">
        <f>'B2 - Pay &amp; Agency'!$A$49&amp;'B2 - Pay &amp; Agency'!$A$50</f>
        <v>C - Agency / Locum (premium) Expenditure  - Analysed by Reason for Using Agency/Locum (premium)</v>
      </c>
      <c r="F554" s="1311" t="str">
        <f>'B2 - Pay &amp; Agency'!B59</f>
        <v>Sickness</v>
      </c>
      <c r="G554" s="1311">
        <f>'B2 - Pay &amp; Agency'!C59</f>
        <v>0</v>
      </c>
      <c r="H554" s="1311">
        <f>'B2 - Pay &amp; Agency'!D59</f>
        <v>0</v>
      </c>
      <c r="I554" s="1311">
        <f>'B2 - Pay &amp; Agency'!E59</f>
        <v>0</v>
      </c>
      <c r="J554" s="1311">
        <f>'B2 - Pay &amp; Agency'!F59</f>
        <v>0</v>
      </c>
      <c r="K554" s="1311">
        <f>'B2 - Pay &amp; Agency'!G59</f>
        <v>0</v>
      </c>
      <c r="L554" s="1311">
        <f>'B2 - Pay &amp; Agency'!H59</f>
        <v>0</v>
      </c>
      <c r="M554" s="1311">
        <f>'B2 - Pay &amp; Agency'!I59</f>
        <v>0</v>
      </c>
      <c r="N554" s="1311">
        <f>'B2 - Pay &amp; Agency'!J59</f>
        <v>0</v>
      </c>
      <c r="O554" s="1311">
        <f>'B2 - Pay &amp; Agency'!K59</f>
        <v>0</v>
      </c>
      <c r="P554" s="1311">
        <f>'B2 - Pay &amp; Agency'!L59</f>
        <v>0</v>
      </c>
      <c r="Q554" s="1311">
        <f>'B2 - Pay &amp; Agency'!M59</f>
        <v>0</v>
      </c>
      <c r="R554" s="1311">
        <f>'B2 - Pay &amp; Agency'!N59</f>
        <v>0</v>
      </c>
      <c r="S554" s="1311">
        <f>'B2 - Pay &amp; Agency'!P59</f>
        <v>0</v>
      </c>
      <c r="U554" s="1311">
        <f t="shared" ref="U554:U561" si="15">S554+T554</f>
        <v>0</v>
      </c>
    </row>
    <row r="555" spans="1:21">
      <c r="A555" s="1314" t="str">
        <f>ORG!$S$1</f>
        <v>Apr 21</v>
      </c>
      <c r="B555" s="1311" t="str">
        <f>ORG!$M$1</f>
        <v>Organisation</v>
      </c>
      <c r="C555" s="1311" t="str">
        <f>'B2 - Pay &amp; Agency'!$A$5</f>
        <v>Table B2 - Pay Expenditure Analysis</v>
      </c>
      <c r="D555" s="1313">
        <f>'B2 - Pay &amp; Agency'!A60</f>
        <v>9</v>
      </c>
      <c r="E555" s="1311" t="str">
        <f>'B2 - Pay &amp; Agency'!$A$49&amp;'B2 - Pay &amp; Agency'!$A$50</f>
        <v>C - Agency / Locum (premium) Expenditure  - Analysed by Reason for Using Agency/Locum (premium)</v>
      </c>
      <c r="F555" s="1311" t="str">
        <f>'B2 - Pay &amp; Agency'!B60</f>
        <v>Restricted Duties</v>
      </c>
      <c r="G555" s="1311">
        <f>'B2 - Pay &amp; Agency'!C60</f>
        <v>0</v>
      </c>
      <c r="H555" s="1311">
        <f>'B2 - Pay &amp; Agency'!D60</f>
        <v>0</v>
      </c>
      <c r="I555" s="1311">
        <f>'B2 - Pay &amp; Agency'!E60</f>
        <v>0</v>
      </c>
      <c r="J555" s="1311">
        <f>'B2 - Pay &amp; Agency'!F60</f>
        <v>0</v>
      </c>
      <c r="K555" s="1311">
        <f>'B2 - Pay &amp; Agency'!G60</f>
        <v>0</v>
      </c>
      <c r="L555" s="1311">
        <f>'B2 - Pay &amp; Agency'!H60</f>
        <v>0</v>
      </c>
      <c r="M555" s="1311">
        <f>'B2 - Pay &amp; Agency'!I60</f>
        <v>0</v>
      </c>
      <c r="N555" s="1311">
        <f>'B2 - Pay &amp; Agency'!J60</f>
        <v>0</v>
      </c>
      <c r="O555" s="1311">
        <f>'B2 - Pay &amp; Agency'!K60</f>
        <v>0</v>
      </c>
      <c r="P555" s="1311">
        <f>'B2 - Pay &amp; Agency'!L60</f>
        <v>0</v>
      </c>
      <c r="Q555" s="1311">
        <f>'B2 - Pay &amp; Agency'!M60</f>
        <v>0</v>
      </c>
      <c r="R555" s="1311">
        <f>'B2 - Pay &amp; Agency'!N60</f>
        <v>0</v>
      </c>
      <c r="S555" s="1311">
        <f>'B2 - Pay &amp; Agency'!P60</f>
        <v>0</v>
      </c>
      <c r="U555" s="1311">
        <f t="shared" si="15"/>
        <v>0</v>
      </c>
    </row>
    <row r="556" spans="1:21">
      <c r="A556" s="1314" t="str">
        <f>ORG!$S$1</f>
        <v>Apr 21</v>
      </c>
      <c r="B556" s="1311" t="str">
        <f>ORG!$M$1</f>
        <v>Organisation</v>
      </c>
      <c r="C556" s="1311" t="str">
        <f>'B2 - Pay &amp; Agency'!$A$5</f>
        <v>Table B2 - Pay Expenditure Analysis</v>
      </c>
      <c r="D556" s="1313">
        <f>'B2 - Pay &amp; Agency'!A61</f>
        <v>10</v>
      </c>
      <c r="E556" s="1311" t="str">
        <f>'B2 - Pay &amp; Agency'!$A$49&amp;'B2 - Pay &amp; Agency'!$A$50</f>
        <v>C - Agency / Locum (premium) Expenditure  - Analysed by Reason for Using Agency/Locum (premium)</v>
      </c>
      <c r="F556" s="1311" t="str">
        <f>'B2 - Pay &amp; Agency'!B61</f>
        <v>Jury Service</v>
      </c>
      <c r="G556" s="1311">
        <f>'B2 - Pay &amp; Agency'!C61</f>
        <v>0</v>
      </c>
      <c r="H556" s="1311">
        <f>'B2 - Pay &amp; Agency'!D61</f>
        <v>0</v>
      </c>
      <c r="I556" s="1311">
        <f>'B2 - Pay &amp; Agency'!E61</f>
        <v>0</v>
      </c>
      <c r="J556" s="1311">
        <f>'B2 - Pay &amp; Agency'!F61</f>
        <v>0</v>
      </c>
      <c r="K556" s="1311">
        <f>'B2 - Pay &amp; Agency'!G61</f>
        <v>0</v>
      </c>
      <c r="L556" s="1311">
        <f>'B2 - Pay &amp; Agency'!H61</f>
        <v>0</v>
      </c>
      <c r="M556" s="1311">
        <f>'B2 - Pay &amp; Agency'!I61</f>
        <v>0</v>
      </c>
      <c r="N556" s="1311">
        <f>'B2 - Pay &amp; Agency'!J61</f>
        <v>0</v>
      </c>
      <c r="O556" s="1311">
        <f>'B2 - Pay &amp; Agency'!K61</f>
        <v>0</v>
      </c>
      <c r="P556" s="1311">
        <f>'B2 - Pay &amp; Agency'!L61</f>
        <v>0</v>
      </c>
      <c r="Q556" s="1311">
        <f>'B2 - Pay &amp; Agency'!M61</f>
        <v>0</v>
      </c>
      <c r="R556" s="1311">
        <f>'B2 - Pay &amp; Agency'!N61</f>
        <v>0</v>
      </c>
      <c r="S556" s="1311">
        <f>'B2 - Pay &amp; Agency'!P61</f>
        <v>0</v>
      </c>
      <c r="U556" s="1311">
        <f t="shared" si="15"/>
        <v>0</v>
      </c>
    </row>
    <row r="557" spans="1:21">
      <c r="A557" s="1314" t="str">
        <f>ORG!$S$1</f>
        <v>Apr 21</v>
      </c>
      <c r="B557" s="1311" t="str">
        <f>ORG!$M$1</f>
        <v>Organisation</v>
      </c>
      <c r="C557" s="1311" t="str">
        <f>'B2 - Pay &amp; Agency'!$A$5</f>
        <v>Table B2 - Pay Expenditure Analysis</v>
      </c>
      <c r="D557" s="1313">
        <f>'B2 - Pay &amp; Agency'!A62</f>
        <v>11</v>
      </c>
      <c r="E557" s="1311" t="str">
        <f>'B2 - Pay &amp; Agency'!$A$49&amp;'B2 - Pay &amp; Agency'!$A$50</f>
        <v>C - Agency / Locum (premium) Expenditure  - Analysed by Reason for Using Agency/Locum (premium)</v>
      </c>
      <c r="F557" s="1311" t="str">
        <f>'B2 - Pay &amp; Agency'!B62</f>
        <v>WLI</v>
      </c>
      <c r="G557" s="1311">
        <f>'B2 - Pay &amp; Agency'!C62</f>
        <v>0</v>
      </c>
      <c r="H557" s="1311">
        <f>'B2 - Pay &amp; Agency'!D62</f>
        <v>0</v>
      </c>
      <c r="I557" s="1311">
        <f>'B2 - Pay &amp; Agency'!E62</f>
        <v>0</v>
      </c>
      <c r="J557" s="1311">
        <f>'B2 - Pay &amp; Agency'!F62</f>
        <v>0</v>
      </c>
      <c r="K557" s="1311">
        <f>'B2 - Pay &amp; Agency'!G62</f>
        <v>0</v>
      </c>
      <c r="L557" s="1311">
        <f>'B2 - Pay &amp; Agency'!H62</f>
        <v>0</v>
      </c>
      <c r="M557" s="1311">
        <f>'B2 - Pay &amp; Agency'!I62</f>
        <v>0</v>
      </c>
      <c r="N557" s="1311">
        <f>'B2 - Pay &amp; Agency'!J62</f>
        <v>0</v>
      </c>
      <c r="O557" s="1311">
        <f>'B2 - Pay &amp; Agency'!K62</f>
        <v>0</v>
      </c>
      <c r="P557" s="1311">
        <f>'B2 - Pay &amp; Agency'!L62</f>
        <v>0</v>
      </c>
      <c r="Q557" s="1311">
        <f>'B2 - Pay &amp; Agency'!M62</f>
        <v>0</v>
      </c>
      <c r="R557" s="1311">
        <f>'B2 - Pay &amp; Agency'!N62</f>
        <v>0</v>
      </c>
      <c r="S557" s="1311">
        <f>'B2 - Pay &amp; Agency'!P62</f>
        <v>0</v>
      </c>
      <c r="U557" s="1311">
        <f t="shared" si="15"/>
        <v>0</v>
      </c>
    </row>
    <row r="558" spans="1:21">
      <c r="A558" s="1314" t="str">
        <f>ORG!$S$1</f>
        <v>Apr 21</v>
      </c>
      <c r="B558" s="1311" t="str">
        <f>ORG!$M$1</f>
        <v>Organisation</v>
      </c>
      <c r="C558" s="1311" t="str">
        <f>'B2 - Pay &amp; Agency'!$A$5</f>
        <v>Table B2 - Pay Expenditure Analysis</v>
      </c>
      <c r="D558" s="1313">
        <f>'B2 - Pay &amp; Agency'!A63</f>
        <v>12</v>
      </c>
      <c r="E558" s="1311" t="str">
        <f>'B2 - Pay &amp; Agency'!$A$49&amp;'B2 - Pay &amp; Agency'!$A$50</f>
        <v>C - Agency / Locum (premium) Expenditure  - Analysed by Reason for Using Agency/Locum (premium)</v>
      </c>
      <c r="F558" s="1311" t="str">
        <f>'B2 - Pay &amp; Agency'!B63</f>
        <v>Exclusion (Suspension)</v>
      </c>
      <c r="G558" s="1311">
        <f>'B2 - Pay &amp; Agency'!C63</f>
        <v>0</v>
      </c>
      <c r="H558" s="1311">
        <f>'B2 - Pay &amp; Agency'!D63</f>
        <v>0</v>
      </c>
      <c r="I558" s="1311">
        <f>'B2 - Pay &amp; Agency'!E63</f>
        <v>0</v>
      </c>
      <c r="J558" s="1311">
        <f>'B2 - Pay &amp; Agency'!F63</f>
        <v>0</v>
      </c>
      <c r="K558" s="1311">
        <f>'B2 - Pay &amp; Agency'!G63</f>
        <v>0</v>
      </c>
      <c r="L558" s="1311">
        <f>'B2 - Pay &amp; Agency'!H63</f>
        <v>0</v>
      </c>
      <c r="M558" s="1311">
        <f>'B2 - Pay &amp; Agency'!I63</f>
        <v>0</v>
      </c>
      <c r="N558" s="1311">
        <f>'B2 - Pay &amp; Agency'!J63</f>
        <v>0</v>
      </c>
      <c r="O558" s="1311">
        <f>'B2 - Pay &amp; Agency'!K63</f>
        <v>0</v>
      </c>
      <c r="P558" s="1311">
        <f>'B2 - Pay &amp; Agency'!L63</f>
        <v>0</v>
      </c>
      <c r="Q558" s="1311">
        <f>'B2 - Pay &amp; Agency'!M63</f>
        <v>0</v>
      </c>
      <c r="R558" s="1311">
        <f>'B2 - Pay &amp; Agency'!N63</f>
        <v>0</v>
      </c>
      <c r="S558" s="1311">
        <f>'B2 - Pay &amp; Agency'!P63</f>
        <v>0</v>
      </c>
      <c r="U558" s="1311">
        <f t="shared" ref="U558" si="16">S558+T558</f>
        <v>0</v>
      </c>
    </row>
    <row r="559" spans="1:21">
      <c r="A559" s="1314" t="str">
        <f>ORG!$S$1</f>
        <v>Apr 21</v>
      </c>
      <c r="B559" s="1311" t="str">
        <f>ORG!$M$1</f>
        <v>Organisation</v>
      </c>
      <c r="C559" s="1311" t="str">
        <f>'B2 - Pay &amp; Agency'!$A$5</f>
        <v>Table B2 - Pay Expenditure Analysis</v>
      </c>
      <c r="D559" s="1313">
        <f>'B2 - Pay &amp; Agency'!A64</f>
        <v>13</v>
      </c>
      <c r="E559" s="1311" t="str">
        <f>'B2 - Pay &amp; Agency'!$A$49&amp;'B2 - Pay &amp; Agency'!$A$50</f>
        <v>C - Agency / Locum (premium) Expenditure  - Analysed by Reason for Using Agency/Locum (premium)</v>
      </c>
      <c r="F559" s="1311" t="str">
        <f>'B2 - Pay &amp; Agency'!B64</f>
        <v>COVID-19</v>
      </c>
      <c r="G559" s="1311">
        <f>'B2 - Pay &amp; Agency'!C64</f>
        <v>0</v>
      </c>
      <c r="H559" s="1311">
        <f>'B2 - Pay &amp; Agency'!D64</f>
        <v>0</v>
      </c>
      <c r="I559" s="1311">
        <f>'B2 - Pay &amp; Agency'!E64</f>
        <v>0</v>
      </c>
      <c r="J559" s="1311">
        <f>'B2 - Pay &amp; Agency'!F64</f>
        <v>0</v>
      </c>
      <c r="K559" s="1311">
        <f>'B2 - Pay &amp; Agency'!G64</f>
        <v>0</v>
      </c>
      <c r="L559" s="1311">
        <f>'B2 - Pay &amp; Agency'!H64</f>
        <v>0</v>
      </c>
      <c r="M559" s="1311">
        <f>'B2 - Pay &amp; Agency'!I64</f>
        <v>0</v>
      </c>
      <c r="N559" s="1311">
        <f>'B2 - Pay &amp; Agency'!J64</f>
        <v>0</v>
      </c>
      <c r="O559" s="1311">
        <f>'B2 - Pay &amp; Agency'!K64</f>
        <v>0</v>
      </c>
      <c r="P559" s="1311">
        <f>'B2 - Pay &amp; Agency'!L64</f>
        <v>0</v>
      </c>
      <c r="Q559" s="1311">
        <f>'B2 - Pay &amp; Agency'!M64</f>
        <v>0</v>
      </c>
      <c r="R559" s="1311">
        <f>'B2 - Pay &amp; Agency'!N64</f>
        <v>0</v>
      </c>
      <c r="S559" s="1311">
        <f>'B2 - Pay &amp; Agency'!P64</f>
        <v>0</v>
      </c>
      <c r="U559" s="1311">
        <f t="shared" si="15"/>
        <v>0</v>
      </c>
    </row>
    <row r="560" spans="1:21">
      <c r="A560" s="1314" t="str">
        <f>ORG!$S$1</f>
        <v>Apr 21</v>
      </c>
      <c r="B560" s="1311" t="str">
        <f>ORG!$M$1</f>
        <v>Organisation</v>
      </c>
      <c r="C560" s="1311" t="str">
        <f>'B2 - Pay &amp; Agency'!$A$5</f>
        <v>Table B2 - Pay Expenditure Analysis</v>
      </c>
      <c r="D560" s="1313">
        <f>'B2 - Pay &amp; Agency'!A65</f>
        <v>14</v>
      </c>
      <c r="E560" s="1311" t="str">
        <f>'B2 - Pay &amp; Agency'!$A$49&amp;'B2 - Pay &amp; Agency'!$A$50</f>
        <v>C - Agency / Locum (premium) Expenditure  - Analysed by Reason for Using Agency/Locum (premium)</v>
      </c>
      <c r="F560" s="1311" t="str">
        <f>'B2 - Pay &amp; Agency'!B65</f>
        <v>TOTAL AGENCY/LOCUM (PREMIUM) EXPENDITURE</v>
      </c>
      <c r="G560" s="1311">
        <f>'B2 - Pay &amp; Agency'!C65</f>
        <v>0</v>
      </c>
      <c r="H560" s="1311">
        <f>'B2 - Pay &amp; Agency'!D65</f>
        <v>0</v>
      </c>
      <c r="I560" s="1311">
        <f>'B2 - Pay &amp; Agency'!E65</f>
        <v>0</v>
      </c>
      <c r="J560" s="1311">
        <f>'B2 - Pay &amp; Agency'!F65</f>
        <v>0</v>
      </c>
      <c r="K560" s="1311">
        <f>'B2 - Pay &amp; Agency'!G65</f>
        <v>0</v>
      </c>
      <c r="L560" s="1311">
        <f>'B2 - Pay &amp; Agency'!H65</f>
        <v>0</v>
      </c>
      <c r="M560" s="1311">
        <f>'B2 - Pay &amp; Agency'!I65</f>
        <v>0</v>
      </c>
      <c r="N560" s="1311">
        <f>'B2 - Pay &amp; Agency'!J65</f>
        <v>0</v>
      </c>
      <c r="O560" s="1311">
        <f>'B2 - Pay &amp; Agency'!K65</f>
        <v>0</v>
      </c>
      <c r="P560" s="1311">
        <f>'B2 - Pay &amp; Agency'!L65</f>
        <v>0</v>
      </c>
      <c r="Q560" s="1311">
        <f>'B2 - Pay &amp; Agency'!M65</f>
        <v>0</v>
      </c>
      <c r="R560" s="1311">
        <f>'B2 - Pay &amp; Agency'!N65</f>
        <v>0</v>
      </c>
      <c r="S560" s="1311">
        <f>'B2 - Pay &amp; Agency'!P65</f>
        <v>0</v>
      </c>
      <c r="U560" s="1311">
        <f t="shared" si="15"/>
        <v>0</v>
      </c>
    </row>
    <row r="561" spans="1:21">
      <c r="A561" s="1314" t="str">
        <f>ORG!$S$1</f>
        <v>Apr 21</v>
      </c>
      <c r="B561" s="1311" t="str">
        <f>ORG!$M$1</f>
        <v>Organisation</v>
      </c>
      <c r="C561" s="1311" t="str">
        <f>'B3 - COVID-19'!$A$3</f>
        <v>Table B3 - COVID-19 Analysis</v>
      </c>
      <c r="D561" s="1313">
        <f>'B3 - COVID-19'!A8</f>
        <v>1</v>
      </c>
      <c r="E561" s="1311" t="str">
        <f>CONCATENATE('B3 - COVID-19'!$A$5," - ",'B3 - COVID-19'!$A$7)</f>
        <v>A - Additional Expenditure  - A1</v>
      </c>
      <c r="F561" s="1311" t="str">
        <f>'B3 - COVID-19'!B8</f>
        <v>Testing (Additional costs due to C19) enter as positive values - actual/forecast</v>
      </c>
      <c r="G561" s="1311" t="str">
        <f>'B3 - COVID-19'!C8</f>
        <v xml:space="preserve"> </v>
      </c>
      <c r="H561" s="1311">
        <f>'B3 - COVID-19'!D8</f>
        <v>0</v>
      </c>
      <c r="I561" s="1311">
        <f>'B3 - COVID-19'!E8</f>
        <v>0</v>
      </c>
      <c r="J561" s="1311">
        <f>'B3 - COVID-19'!F8</f>
        <v>0</v>
      </c>
      <c r="K561" s="1311">
        <f>'B3 - COVID-19'!G8</f>
        <v>0</v>
      </c>
      <c r="L561" s="1311">
        <f>'B3 - COVID-19'!H8</f>
        <v>0</v>
      </c>
      <c r="M561" s="1311">
        <f>'B3 - COVID-19'!I8</f>
        <v>0</v>
      </c>
      <c r="N561" s="1311">
        <f>'B3 - COVID-19'!J8</f>
        <v>0</v>
      </c>
      <c r="O561" s="1311">
        <f>'B3 - COVID-19'!K8</f>
        <v>0</v>
      </c>
      <c r="P561" s="1311">
        <f>'B3 - COVID-19'!L8</f>
        <v>0</v>
      </c>
      <c r="Q561" s="1311">
        <f>'B3 - COVID-19'!M8</f>
        <v>0</v>
      </c>
      <c r="R561" s="1311">
        <f>'B3 - COVID-19'!N8</f>
        <v>0</v>
      </c>
      <c r="S561" s="1311">
        <f>'B3 - COVID-19'!P8</f>
        <v>0</v>
      </c>
      <c r="U561" s="1311">
        <f t="shared" si="15"/>
        <v>0</v>
      </c>
    </row>
    <row r="562" spans="1:21">
      <c r="A562" s="1314" t="str">
        <f>ORG!$S$1</f>
        <v>Apr 21</v>
      </c>
      <c r="B562" s="1311" t="str">
        <f>ORG!$M$1</f>
        <v>Organisation</v>
      </c>
      <c r="C562" s="1311" t="str">
        <f>'B3 - COVID-19'!$A$3</f>
        <v>Table B3 - COVID-19 Analysis</v>
      </c>
      <c r="D562" s="1313">
        <f>'B3 - COVID-19'!A9</f>
        <v>2</v>
      </c>
      <c r="E562" s="1311" t="str">
        <f>CONCATENATE('B3 - COVID-19'!$A$5," - ",'B3 - COVID-19'!$A$7)</f>
        <v>A - Additional Expenditure  - A1</v>
      </c>
      <c r="F562" s="1311" t="str">
        <f>'B3 - COVID-19'!B9</f>
        <v>Provider Pay (Establishment, Temp &amp; Agency)</v>
      </c>
      <c r="G562" s="1311">
        <f>'B3 - COVID-19'!C9</f>
        <v>0</v>
      </c>
      <c r="H562" s="1311">
        <f>'B3 - COVID-19'!D9</f>
        <v>0</v>
      </c>
      <c r="I562" s="1311">
        <f>'B3 - COVID-19'!E9</f>
        <v>0</v>
      </c>
      <c r="J562" s="1311">
        <f>'B3 - COVID-19'!F9</f>
        <v>0</v>
      </c>
      <c r="K562" s="1311">
        <f>'B3 - COVID-19'!G9</f>
        <v>0</v>
      </c>
      <c r="L562" s="1311">
        <f>'B3 - COVID-19'!H9</f>
        <v>0</v>
      </c>
      <c r="M562" s="1311">
        <f>'B3 - COVID-19'!I9</f>
        <v>0</v>
      </c>
      <c r="N562" s="1311">
        <f>'B3 - COVID-19'!J9</f>
        <v>0</v>
      </c>
      <c r="O562" s="1311">
        <f>'B3 - COVID-19'!K9</f>
        <v>0</v>
      </c>
      <c r="P562" s="1311">
        <f>'B3 - COVID-19'!L9</f>
        <v>0</v>
      </c>
      <c r="Q562" s="1311">
        <f>'B3 - COVID-19'!M9</f>
        <v>0</v>
      </c>
      <c r="R562" s="1311">
        <f>'B3 - COVID-19'!N9</f>
        <v>0</v>
      </c>
      <c r="S562" s="1311">
        <f>'B3 - COVID-19'!P9</f>
        <v>0</v>
      </c>
      <c r="U562" s="1311">
        <f t="shared" ref="U562:U619" si="17">S562+T562</f>
        <v>0</v>
      </c>
    </row>
    <row r="563" spans="1:21">
      <c r="A563" s="1314" t="str">
        <f>ORG!$S$1</f>
        <v>Apr 21</v>
      </c>
      <c r="B563" s="1311" t="str">
        <f>ORG!$M$1</f>
        <v>Organisation</v>
      </c>
      <c r="C563" s="1311" t="str">
        <f>'B3 - COVID-19'!$A$3</f>
        <v>Table B3 - COVID-19 Analysis</v>
      </c>
      <c r="D563" s="1313">
        <f>'B3 - COVID-19'!A10</f>
        <v>3</v>
      </c>
      <c r="E563" s="1311" t="str">
        <f>CONCATENATE('B3 - COVID-19'!$A$5," - ",'B3 - COVID-19'!$A$7)</f>
        <v>A - Additional Expenditure  - A1</v>
      </c>
      <c r="F563" s="1311" t="str">
        <f>'B3 - COVID-19'!B10</f>
        <v xml:space="preserve">Administrative, Clerical &amp; Board Members </v>
      </c>
      <c r="G563" s="1311">
        <f>'B3 - COVID-19'!C10</f>
        <v>0</v>
      </c>
      <c r="H563" s="1311">
        <f>'B3 - COVID-19'!D10</f>
        <v>0</v>
      </c>
      <c r="I563" s="1311">
        <f>'B3 - COVID-19'!E10</f>
        <v>0</v>
      </c>
      <c r="J563" s="1311">
        <f>'B3 - COVID-19'!F10</f>
        <v>0</v>
      </c>
      <c r="K563" s="1311">
        <f>'B3 - COVID-19'!G10</f>
        <v>0</v>
      </c>
      <c r="L563" s="1311">
        <f>'B3 - COVID-19'!H10</f>
        <v>0</v>
      </c>
      <c r="M563" s="1311">
        <f>'B3 - COVID-19'!I10</f>
        <v>0</v>
      </c>
      <c r="N563" s="1311">
        <f>'B3 - COVID-19'!J10</f>
        <v>0</v>
      </c>
      <c r="O563" s="1311">
        <f>'B3 - COVID-19'!K10</f>
        <v>0</v>
      </c>
      <c r="P563" s="1311">
        <f>'B3 - COVID-19'!L10</f>
        <v>0</v>
      </c>
      <c r="Q563" s="1311">
        <f>'B3 - COVID-19'!M10</f>
        <v>0</v>
      </c>
      <c r="R563" s="1311">
        <f>'B3 - COVID-19'!N10</f>
        <v>0</v>
      </c>
      <c r="S563" s="1311">
        <f>'B3 - COVID-19'!P10</f>
        <v>0</v>
      </c>
      <c r="U563" s="1311">
        <f t="shared" si="17"/>
        <v>0</v>
      </c>
    </row>
    <row r="564" spans="1:21">
      <c r="A564" s="1314" t="str">
        <f>ORG!$S$1</f>
        <v>Apr 21</v>
      </c>
      <c r="B564" s="1311" t="str">
        <f>ORG!$M$1</f>
        <v>Organisation</v>
      </c>
      <c r="C564" s="1311" t="str">
        <f>'B3 - COVID-19'!$A$3</f>
        <v>Table B3 - COVID-19 Analysis</v>
      </c>
      <c r="D564" s="1313">
        <f>'B3 - COVID-19'!A11</f>
        <v>4</v>
      </c>
      <c r="E564" s="1311" t="str">
        <f>CONCATENATE('B3 - COVID-19'!$A$5," - ",'B3 - COVID-19'!$A$7)</f>
        <v>A - Additional Expenditure  - A1</v>
      </c>
      <c r="F564" s="1311" t="str">
        <f>'B3 - COVID-19'!B11</f>
        <v xml:space="preserve">Medical &amp; Dental </v>
      </c>
      <c r="G564" s="1311">
        <f>'B3 - COVID-19'!C11</f>
        <v>0</v>
      </c>
      <c r="H564" s="1311">
        <f>'B3 - COVID-19'!D11</f>
        <v>0</v>
      </c>
      <c r="I564" s="1311">
        <f>'B3 - COVID-19'!E11</f>
        <v>0</v>
      </c>
      <c r="J564" s="1311">
        <f>'B3 - COVID-19'!F11</f>
        <v>0</v>
      </c>
      <c r="K564" s="1311">
        <f>'B3 - COVID-19'!G11</f>
        <v>0</v>
      </c>
      <c r="L564" s="1311">
        <f>'B3 - COVID-19'!H11</f>
        <v>0</v>
      </c>
      <c r="M564" s="1311">
        <f>'B3 - COVID-19'!I11</f>
        <v>0</v>
      </c>
      <c r="N564" s="1311">
        <f>'B3 - COVID-19'!J11</f>
        <v>0</v>
      </c>
      <c r="O564" s="1311">
        <f>'B3 - COVID-19'!K11</f>
        <v>0</v>
      </c>
      <c r="P564" s="1311">
        <f>'B3 - COVID-19'!L11</f>
        <v>0</v>
      </c>
      <c r="Q564" s="1311">
        <f>'B3 - COVID-19'!M11</f>
        <v>0</v>
      </c>
      <c r="R564" s="1311">
        <f>'B3 - COVID-19'!N11</f>
        <v>0</v>
      </c>
      <c r="S564" s="1311">
        <f>'B3 - COVID-19'!P11</f>
        <v>0</v>
      </c>
      <c r="U564" s="1311">
        <f t="shared" si="17"/>
        <v>0</v>
      </c>
    </row>
    <row r="565" spans="1:21">
      <c r="A565" s="1314" t="str">
        <f>ORG!$S$1</f>
        <v>Apr 21</v>
      </c>
      <c r="B565" s="1311" t="str">
        <f>ORG!$M$1</f>
        <v>Organisation</v>
      </c>
      <c r="C565" s="1311" t="str">
        <f>'B3 - COVID-19'!$A$3</f>
        <v>Table B3 - COVID-19 Analysis</v>
      </c>
      <c r="D565" s="1313">
        <f>'B3 - COVID-19'!A12</f>
        <v>5</v>
      </c>
      <c r="E565" s="1311" t="str">
        <f>CONCATENATE('B3 - COVID-19'!$A$5," - ",'B3 - COVID-19'!$A$7)</f>
        <v>A - Additional Expenditure  - A1</v>
      </c>
      <c r="F565" s="1311" t="str">
        <f>'B3 - COVID-19'!B12</f>
        <v xml:space="preserve">Nursing &amp; Midwifery Registered </v>
      </c>
      <c r="G565" s="1311">
        <f>'B3 - COVID-19'!C12</f>
        <v>0</v>
      </c>
      <c r="H565" s="1311">
        <f>'B3 - COVID-19'!D12</f>
        <v>0</v>
      </c>
      <c r="I565" s="1311">
        <f>'B3 - COVID-19'!E12</f>
        <v>0</v>
      </c>
      <c r="J565" s="1311">
        <f>'B3 - COVID-19'!F12</f>
        <v>0</v>
      </c>
      <c r="K565" s="1311">
        <f>'B3 - COVID-19'!G12</f>
        <v>0</v>
      </c>
      <c r="L565" s="1311">
        <f>'B3 - COVID-19'!H12</f>
        <v>0</v>
      </c>
      <c r="M565" s="1311">
        <f>'B3 - COVID-19'!I12</f>
        <v>0</v>
      </c>
      <c r="N565" s="1311">
        <f>'B3 - COVID-19'!J12</f>
        <v>0</v>
      </c>
      <c r="O565" s="1311">
        <f>'B3 - COVID-19'!K12</f>
        <v>0</v>
      </c>
      <c r="P565" s="1311">
        <f>'B3 - COVID-19'!L12</f>
        <v>0</v>
      </c>
      <c r="Q565" s="1311">
        <f>'B3 - COVID-19'!M12</f>
        <v>0</v>
      </c>
      <c r="R565" s="1311">
        <f>'B3 - COVID-19'!N12</f>
        <v>0</v>
      </c>
      <c r="S565" s="1311">
        <f>'B3 - COVID-19'!P12</f>
        <v>0</v>
      </c>
      <c r="U565" s="1311">
        <f t="shared" si="17"/>
        <v>0</v>
      </c>
    </row>
    <row r="566" spans="1:21">
      <c r="A566" s="1314" t="str">
        <f>ORG!$S$1</f>
        <v>Apr 21</v>
      </c>
      <c r="B566" s="1311" t="str">
        <f>ORG!$M$1</f>
        <v>Organisation</v>
      </c>
      <c r="C566" s="1311" t="str">
        <f>'B3 - COVID-19'!$A$3</f>
        <v>Table B3 - COVID-19 Analysis</v>
      </c>
      <c r="D566" s="1313">
        <f>'B3 - COVID-19'!A13</f>
        <v>6</v>
      </c>
      <c r="E566" s="1311" t="str">
        <f>CONCATENATE('B3 - COVID-19'!$A$5," - ",'B3 - COVID-19'!$A$7)</f>
        <v>A - Additional Expenditure  - A1</v>
      </c>
      <c r="F566" s="1311" t="str">
        <f>'B3 - COVID-19'!B13</f>
        <v>Prof Scientific &amp; Technical</v>
      </c>
      <c r="G566" s="1311">
        <f>'B3 - COVID-19'!C13</f>
        <v>0</v>
      </c>
      <c r="H566" s="1311">
        <f>'B3 - COVID-19'!D13</f>
        <v>0</v>
      </c>
      <c r="I566" s="1311">
        <f>'B3 - COVID-19'!E13</f>
        <v>0</v>
      </c>
      <c r="J566" s="1311">
        <f>'B3 - COVID-19'!F13</f>
        <v>0</v>
      </c>
      <c r="K566" s="1311">
        <f>'B3 - COVID-19'!G13</f>
        <v>0</v>
      </c>
      <c r="L566" s="1311">
        <f>'B3 - COVID-19'!H13</f>
        <v>0</v>
      </c>
      <c r="M566" s="1311">
        <f>'B3 - COVID-19'!I13</f>
        <v>0</v>
      </c>
      <c r="N566" s="1311">
        <f>'B3 - COVID-19'!J13</f>
        <v>0</v>
      </c>
      <c r="O566" s="1311">
        <f>'B3 - COVID-19'!K13</f>
        <v>0</v>
      </c>
      <c r="P566" s="1311">
        <f>'B3 - COVID-19'!L13</f>
        <v>0</v>
      </c>
      <c r="Q566" s="1311">
        <f>'B3 - COVID-19'!M13</f>
        <v>0</v>
      </c>
      <c r="R566" s="1311">
        <f>'B3 - COVID-19'!N13</f>
        <v>0</v>
      </c>
      <c r="S566" s="1311">
        <f>'B3 - COVID-19'!P13</f>
        <v>0</v>
      </c>
      <c r="U566" s="1311">
        <f t="shared" si="17"/>
        <v>0</v>
      </c>
    </row>
    <row r="567" spans="1:21">
      <c r="A567" s="1314" t="str">
        <f>ORG!$S$1</f>
        <v>Apr 21</v>
      </c>
      <c r="B567" s="1311" t="str">
        <f>ORG!$M$1</f>
        <v>Organisation</v>
      </c>
      <c r="C567" s="1311" t="str">
        <f>'B3 - COVID-19'!$A$3</f>
        <v>Table B3 - COVID-19 Analysis</v>
      </c>
      <c r="D567" s="1313">
        <f>'B3 - COVID-19'!A14</f>
        <v>7</v>
      </c>
      <c r="E567" s="1311" t="str">
        <f>CONCATENATE('B3 - COVID-19'!$A$5," - ",'B3 - COVID-19'!$A$7)</f>
        <v>A - Additional Expenditure  - A1</v>
      </c>
      <c r="F567" s="1311" t="str">
        <f>'B3 - COVID-19'!B14</f>
        <v xml:space="preserve">Additional Clinical Services </v>
      </c>
      <c r="G567" s="1311">
        <f>'B3 - COVID-19'!C14</f>
        <v>0</v>
      </c>
      <c r="H567" s="1311">
        <f>'B3 - COVID-19'!D14</f>
        <v>0</v>
      </c>
      <c r="I567" s="1311">
        <f>'B3 - COVID-19'!E14</f>
        <v>0</v>
      </c>
      <c r="J567" s="1311">
        <f>'B3 - COVID-19'!F14</f>
        <v>0</v>
      </c>
      <c r="K567" s="1311">
        <f>'B3 - COVID-19'!G14</f>
        <v>0</v>
      </c>
      <c r="L567" s="1311">
        <f>'B3 - COVID-19'!H14</f>
        <v>0</v>
      </c>
      <c r="M567" s="1311">
        <f>'B3 - COVID-19'!I14</f>
        <v>0</v>
      </c>
      <c r="N567" s="1311">
        <f>'B3 - COVID-19'!J14</f>
        <v>0</v>
      </c>
      <c r="O567" s="1311">
        <f>'B3 - COVID-19'!K14</f>
        <v>0</v>
      </c>
      <c r="P567" s="1311">
        <f>'B3 - COVID-19'!L14</f>
        <v>0</v>
      </c>
      <c r="Q567" s="1311">
        <f>'B3 - COVID-19'!M14</f>
        <v>0</v>
      </c>
      <c r="R567" s="1311">
        <f>'B3 - COVID-19'!N14</f>
        <v>0</v>
      </c>
      <c r="S567" s="1311">
        <f>'B3 - COVID-19'!P14</f>
        <v>0</v>
      </c>
      <c r="U567" s="1311">
        <f t="shared" si="17"/>
        <v>0</v>
      </c>
    </row>
    <row r="568" spans="1:21">
      <c r="A568" s="1314" t="str">
        <f>ORG!$S$1</f>
        <v>Apr 21</v>
      </c>
      <c r="B568" s="1311" t="str">
        <f>ORG!$M$1</f>
        <v>Organisation</v>
      </c>
      <c r="C568" s="1311" t="str">
        <f>'B3 - COVID-19'!$A$3</f>
        <v>Table B3 - COVID-19 Analysis</v>
      </c>
      <c r="D568" s="1313">
        <f>'B3 - COVID-19'!A15</f>
        <v>8</v>
      </c>
      <c r="E568" s="1311" t="str">
        <f>CONCATENATE('B3 - COVID-19'!$A$5," - ",'B3 - COVID-19'!$A$7)</f>
        <v>A - Additional Expenditure  - A1</v>
      </c>
      <c r="F568" s="1311" t="str">
        <f>'B3 - COVID-19'!B15</f>
        <v>Allied Health Professionals</v>
      </c>
      <c r="G568" s="1311">
        <f>'B3 - COVID-19'!C15</f>
        <v>0</v>
      </c>
      <c r="H568" s="1311">
        <f>'B3 - COVID-19'!D15</f>
        <v>0</v>
      </c>
      <c r="I568" s="1311">
        <f>'B3 - COVID-19'!E15</f>
        <v>0</v>
      </c>
      <c r="J568" s="1311">
        <f>'B3 - COVID-19'!F15</f>
        <v>0</v>
      </c>
      <c r="K568" s="1311">
        <f>'B3 - COVID-19'!G15</f>
        <v>0</v>
      </c>
      <c r="L568" s="1311">
        <f>'B3 - COVID-19'!H15</f>
        <v>0</v>
      </c>
      <c r="M568" s="1311">
        <f>'B3 - COVID-19'!I15</f>
        <v>0</v>
      </c>
      <c r="N568" s="1311">
        <f>'B3 - COVID-19'!J15</f>
        <v>0</v>
      </c>
      <c r="O568" s="1311">
        <f>'B3 - COVID-19'!K15</f>
        <v>0</v>
      </c>
      <c r="P568" s="1311">
        <f>'B3 - COVID-19'!L15</f>
        <v>0</v>
      </c>
      <c r="Q568" s="1311">
        <f>'B3 - COVID-19'!M15</f>
        <v>0</v>
      </c>
      <c r="R568" s="1311">
        <f>'B3 - COVID-19'!N15</f>
        <v>0</v>
      </c>
      <c r="S568" s="1311">
        <f>'B3 - COVID-19'!P15</f>
        <v>0</v>
      </c>
      <c r="U568" s="1311">
        <f t="shared" si="17"/>
        <v>0</v>
      </c>
    </row>
    <row r="569" spans="1:21">
      <c r="A569" s="1314" t="str">
        <f>ORG!$S$1</f>
        <v>Apr 21</v>
      </c>
      <c r="B569" s="1311" t="str">
        <f>ORG!$M$1</f>
        <v>Organisation</v>
      </c>
      <c r="C569" s="1311" t="str">
        <f>'B3 - COVID-19'!$A$3</f>
        <v>Table B3 - COVID-19 Analysis</v>
      </c>
      <c r="D569" s="1313">
        <f>'B3 - COVID-19'!A16</f>
        <v>9</v>
      </c>
      <c r="E569" s="1311" t="str">
        <f>CONCATENATE('B3 - COVID-19'!$A$5," - ",'B3 - COVID-19'!$A$7)</f>
        <v>A - Additional Expenditure  - A1</v>
      </c>
      <c r="F569" s="1311" t="str">
        <f>'B3 - COVID-19'!B16</f>
        <v xml:space="preserve">Healthcare Scientists </v>
      </c>
      <c r="G569" s="1311">
        <f>'B3 - COVID-19'!C16</f>
        <v>0</v>
      </c>
      <c r="H569" s="1311">
        <f>'B3 - COVID-19'!D16</f>
        <v>0</v>
      </c>
      <c r="I569" s="1311">
        <f>'B3 - COVID-19'!E16</f>
        <v>0</v>
      </c>
      <c r="J569" s="1311">
        <f>'B3 - COVID-19'!F16</f>
        <v>0</v>
      </c>
      <c r="K569" s="1311">
        <f>'B3 - COVID-19'!G16</f>
        <v>0</v>
      </c>
      <c r="L569" s="1311">
        <f>'B3 - COVID-19'!H16</f>
        <v>0</v>
      </c>
      <c r="M569" s="1311">
        <f>'B3 - COVID-19'!I16</f>
        <v>0</v>
      </c>
      <c r="N569" s="1311">
        <f>'B3 - COVID-19'!J16</f>
        <v>0</v>
      </c>
      <c r="O569" s="1311">
        <f>'B3 - COVID-19'!K16</f>
        <v>0</v>
      </c>
      <c r="P569" s="1311">
        <f>'B3 - COVID-19'!L16</f>
        <v>0</v>
      </c>
      <c r="Q569" s="1311">
        <f>'B3 - COVID-19'!M16</f>
        <v>0</v>
      </c>
      <c r="R569" s="1311">
        <f>'B3 - COVID-19'!N16</f>
        <v>0</v>
      </c>
      <c r="S569" s="1311">
        <f>'B3 - COVID-19'!P16</f>
        <v>0</v>
      </c>
      <c r="U569" s="1311">
        <f t="shared" si="17"/>
        <v>0</v>
      </c>
    </row>
    <row r="570" spans="1:21">
      <c r="A570" s="1314" t="str">
        <f>ORG!$S$1</f>
        <v>Apr 21</v>
      </c>
      <c r="B570" s="1311" t="str">
        <f>ORG!$M$1</f>
        <v>Organisation</v>
      </c>
      <c r="C570" s="1311" t="str">
        <f>'B3 - COVID-19'!$A$3</f>
        <v>Table B3 - COVID-19 Analysis</v>
      </c>
      <c r="D570" s="1313">
        <f>'B3 - COVID-19'!A17</f>
        <v>10</v>
      </c>
      <c r="E570" s="1311" t="str">
        <f>CONCATENATE('B3 - COVID-19'!$A$5," - ",'B3 - COVID-19'!$A$7)</f>
        <v>A - Additional Expenditure  - A1</v>
      </c>
      <c r="F570" s="1311" t="str">
        <f>'B3 - COVID-19'!B17</f>
        <v xml:space="preserve">Estates &amp; Ancillary </v>
      </c>
      <c r="G570" s="1311">
        <f>'B3 - COVID-19'!C17</f>
        <v>0</v>
      </c>
      <c r="H570" s="1311">
        <f>'B3 - COVID-19'!D17</f>
        <v>0</v>
      </c>
      <c r="I570" s="1311">
        <f>'B3 - COVID-19'!E17</f>
        <v>0</v>
      </c>
      <c r="J570" s="1311">
        <f>'B3 - COVID-19'!F17</f>
        <v>0</v>
      </c>
      <c r="K570" s="1311">
        <f>'B3 - COVID-19'!G17</f>
        <v>0</v>
      </c>
      <c r="L570" s="1311">
        <f>'B3 - COVID-19'!H17</f>
        <v>0</v>
      </c>
      <c r="M570" s="1311">
        <f>'B3 - COVID-19'!I17</f>
        <v>0</v>
      </c>
      <c r="N570" s="1311">
        <f>'B3 - COVID-19'!J17</f>
        <v>0</v>
      </c>
      <c r="O570" s="1311">
        <f>'B3 - COVID-19'!K17</f>
        <v>0</v>
      </c>
      <c r="P570" s="1311">
        <f>'B3 - COVID-19'!L17</f>
        <v>0</v>
      </c>
      <c r="Q570" s="1311">
        <f>'B3 - COVID-19'!M17</f>
        <v>0</v>
      </c>
      <c r="R570" s="1311">
        <f>'B3 - COVID-19'!N17</f>
        <v>0</v>
      </c>
      <c r="S570" s="1311">
        <f>'B3 - COVID-19'!P17</f>
        <v>0</v>
      </c>
      <c r="U570" s="1311">
        <f t="shared" si="17"/>
        <v>0</v>
      </c>
    </row>
    <row r="571" spans="1:21">
      <c r="A571" s="1314" t="str">
        <f>ORG!$S$1</f>
        <v>Apr 21</v>
      </c>
      <c r="B571" s="1311" t="str">
        <f>ORG!$M$1</f>
        <v>Organisation</v>
      </c>
      <c r="C571" s="1311" t="str">
        <f>'B3 - COVID-19'!$A$3</f>
        <v>Table B3 - COVID-19 Analysis</v>
      </c>
      <c r="D571" s="1313">
        <f>'B3 - COVID-19'!A18</f>
        <v>11</v>
      </c>
      <c r="E571" s="1311" t="str">
        <f>CONCATENATE('B3 - COVID-19'!$A$5," - ",'B3 - COVID-19'!$A$7)</f>
        <v>A - Additional Expenditure  - A1</v>
      </c>
      <c r="F571" s="1311" t="str">
        <f>'B3 - COVID-19'!B18</f>
        <v>Students</v>
      </c>
      <c r="G571" s="1311">
        <f>'B3 - COVID-19'!C18</f>
        <v>0</v>
      </c>
      <c r="H571" s="1311">
        <f>'B3 - COVID-19'!D18</f>
        <v>0</v>
      </c>
      <c r="I571" s="1311">
        <f>'B3 - COVID-19'!E18</f>
        <v>0</v>
      </c>
      <c r="J571" s="1311">
        <f>'B3 - COVID-19'!F18</f>
        <v>0</v>
      </c>
      <c r="K571" s="1311">
        <f>'B3 - COVID-19'!G18</f>
        <v>0</v>
      </c>
      <c r="L571" s="1311">
        <f>'B3 - COVID-19'!H18</f>
        <v>0</v>
      </c>
      <c r="M571" s="1311">
        <f>'B3 - COVID-19'!I18</f>
        <v>0</v>
      </c>
      <c r="N571" s="1311">
        <f>'B3 - COVID-19'!J18</f>
        <v>0</v>
      </c>
      <c r="O571" s="1311">
        <f>'B3 - COVID-19'!K18</f>
        <v>0</v>
      </c>
      <c r="P571" s="1311">
        <f>'B3 - COVID-19'!L18</f>
        <v>0</v>
      </c>
      <c r="Q571" s="1311">
        <f>'B3 - COVID-19'!M18</f>
        <v>0</v>
      </c>
      <c r="R571" s="1311">
        <f>'B3 - COVID-19'!N18</f>
        <v>0</v>
      </c>
      <c r="S571" s="1311">
        <f>'B3 - COVID-19'!P18</f>
        <v>0</v>
      </c>
      <c r="U571" s="1311">
        <f t="shared" si="17"/>
        <v>0</v>
      </c>
    </row>
    <row r="572" spans="1:21">
      <c r="A572" s="1314" t="str">
        <f>ORG!$S$1</f>
        <v>Apr 21</v>
      </c>
      <c r="B572" s="1311" t="str">
        <f>ORG!$M$1</f>
        <v>Organisation</v>
      </c>
      <c r="C572" s="1311" t="str">
        <f>'B3 - COVID-19'!$A$3</f>
        <v>Table B3 - COVID-19 Analysis</v>
      </c>
      <c r="D572" s="1313">
        <f>'B3 - COVID-19'!A19</f>
        <v>12</v>
      </c>
      <c r="E572" s="1311" t="str">
        <f>CONCATENATE('B3 - COVID-19'!$A$5," - ",'B3 - COVID-19'!$A$7)</f>
        <v>A - Additional Expenditure  - A1</v>
      </c>
      <c r="F572" s="1311" t="str">
        <f>'B3 - COVID-19'!B19</f>
        <v>Sub total Testing Provider Pay</v>
      </c>
      <c r="G572" s="1311">
        <f>'B3 - COVID-19'!C19</f>
        <v>0</v>
      </c>
      <c r="H572" s="1311">
        <f>'B3 - COVID-19'!D19</f>
        <v>0</v>
      </c>
      <c r="I572" s="1311">
        <f>'B3 - COVID-19'!E19</f>
        <v>0</v>
      </c>
      <c r="J572" s="1311">
        <f>'B3 - COVID-19'!F19</f>
        <v>0</v>
      </c>
      <c r="K572" s="1311">
        <f>'B3 - COVID-19'!G19</f>
        <v>0</v>
      </c>
      <c r="L572" s="1311">
        <f>'B3 - COVID-19'!H19</f>
        <v>0</v>
      </c>
      <c r="M572" s="1311">
        <f>'B3 - COVID-19'!I19</f>
        <v>0</v>
      </c>
      <c r="N572" s="1311">
        <f>'B3 - COVID-19'!J19</f>
        <v>0</v>
      </c>
      <c r="O572" s="1311">
        <f>'B3 - COVID-19'!K19</f>
        <v>0</v>
      </c>
      <c r="P572" s="1311">
        <f>'B3 - COVID-19'!L19</f>
        <v>0</v>
      </c>
      <c r="Q572" s="1311">
        <f>'B3 - COVID-19'!M19</f>
        <v>0</v>
      </c>
      <c r="R572" s="1311">
        <f>'B3 - COVID-19'!N19</f>
        <v>0</v>
      </c>
      <c r="S572" s="1311">
        <f>'B3 - COVID-19'!P19</f>
        <v>0</v>
      </c>
      <c r="U572" s="1311">
        <f t="shared" si="17"/>
        <v>0</v>
      </c>
    </row>
    <row r="573" spans="1:21">
      <c r="A573" s="1314" t="str">
        <f>ORG!$S$1</f>
        <v>Apr 21</v>
      </c>
      <c r="B573" s="1311" t="str">
        <f>ORG!$M$1</f>
        <v>Organisation</v>
      </c>
      <c r="C573" s="1311" t="str">
        <f>'B3 - COVID-19'!$A$3</f>
        <v>Table B3 - COVID-19 Analysis</v>
      </c>
      <c r="D573" s="1313">
        <f>'B3 - COVID-19'!A20</f>
        <v>13</v>
      </c>
      <c r="E573" s="1311" t="str">
        <f>CONCATENATE('B3 - COVID-19'!$A$5," - ",'B3 - COVID-19'!$A$7)</f>
        <v>A - Additional Expenditure  - A1</v>
      </c>
      <c r="F573" s="1311" t="str">
        <f>'B3 - COVID-19'!B20</f>
        <v>Primary Care Contractor (excluding drugs)</v>
      </c>
      <c r="G573" s="1311">
        <f>'B3 - COVID-19'!C20</f>
        <v>0</v>
      </c>
      <c r="H573" s="1311">
        <f>'B3 - COVID-19'!D20</f>
        <v>0</v>
      </c>
      <c r="I573" s="1311">
        <f>'B3 - COVID-19'!E20</f>
        <v>0</v>
      </c>
      <c r="J573" s="1311">
        <f>'B3 - COVID-19'!F20</f>
        <v>0</v>
      </c>
      <c r="K573" s="1311">
        <f>'B3 - COVID-19'!G20</f>
        <v>0</v>
      </c>
      <c r="L573" s="1311">
        <f>'B3 - COVID-19'!H20</f>
        <v>0</v>
      </c>
      <c r="M573" s="1311">
        <f>'B3 - COVID-19'!I20</f>
        <v>0</v>
      </c>
      <c r="N573" s="1311">
        <f>'B3 - COVID-19'!J20</f>
        <v>0</v>
      </c>
      <c r="O573" s="1311">
        <f>'B3 - COVID-19'!K20</f>
        <v>0</v>
      </c>
      <c r="P573" s="1311">
        <f>'B3 - COVID-19'!L20</f>
        <v>0</v>
      </c>
      <c r="Q573" s="1311">
        <f>'B3 - COVID-19'!M20</f>
        <v>0</v>
      </c>
      <c r="R573" s="1311">
        <f>'B3 - COVID-19'!N20</f>
        <v>0</v>
      </c>
      <c r="S573" s="1311">
        <f>'B3 - COVID-19'!P20</f>
        <v>0</v>
      </c>
      <c r="U573" s="1311">
        <f t="shared" si="17"/>
        <v>0</v>
      </c>
    </row>
    <row r="574" spans="1:21">
      <c r="A574" s="1314" t="str">
        <f>ORG!$S$1</f>
        <v>Apr 21</v>
      </c>
      <c r="B574" s="1311" t="str">
        <f>ORG!$M$1</f>
        <v>Organisation</v>
      </c>
      <c r="C574" s="1311" t="str">
        <f>'B3 - COVID-19'!$A$3</f>
        <v>Table B3 - COVID-19 Analysis</v>
      </c>
      <c r="D574" s="1313">
        <f>'B3 - COVID-19'!A21</f>
        <v>14</v>
      </c>
      <c r="E574" s="1311" t="str">
        <f>CONCATENATE('B3 - COVID-19'!$A$5," - ",'B3 - COVID-19'!$A$7)</f>
        <v>A - Additional Expenditure  - A1</v>
      </c>
      <c r="F574" s="1311" t="str">
        <f>'B3 - COVID-19'!B21</f>
        <v>Primary Care - Drugs</v>
      </c>
      <c r="G574" s="1311">
        <f>'B3 - COVID-19'!C21</f>
        <v>0</v>
      </c>
      <c r="H574" s="1311">
        <f>'B3 - COVID-19'!D21</f>
        <v>0</v>
      </c>
      <c r="I574" s="1311">
        <f>'B3 - COVID-19'!E21</f>
        <v>0</v>
      </c>
      <c r="J574" s="1311">
        <f>'B3 - COVID-19'!F21</f>
        <v>0</v>
      </c>
      <c r="K574" s="1311">
        <f>'B3 - COVID-19'!G21</f>
        <v>0</v>
      </c>
      <c r="L574" s="1311">
        <f>'B3 - COVID-19'!H21</f>
        <v>0</v>
      </c>
      <c r="M574" s="1311">
        <f>'B3 - COVID-19'!I21</f>
        <v>0</v>
      </c>
      <c r="N574" s="1311">
        <f>'B3 - COVID-19'!J21</f>
        <v>0</v>
      </c>
      <c r="O574" s="1311">
        <f>'B3 - COVID-19'!K21</f>
        <v>0</v>
      </c>
      <c r="P574" s="1311">
        <f>'B3 - COVID-19'!L21</f>
        <v>0</v>
      </c>
      <c r="Q574" s="1311">
        <f>'B3 - COVID-19'!M21</f>
        <v>0</v>
      </c>
      <c r="R574" s="1311">
        <f>'B3 - COVID-19'!N21</f>
        <v>0</v>
      </c>
      <c r="S574" s="1311">
        <f>'B3 - COVID-19'!P21</f>
        <v>0</v>
      </c>
      <c r="U574" s="1311">
        <f t="shared" si="17"/>
        <v>0</v>
      </c>
    </row>
    <row r="575" spans="1:21">
      <c r="A575" s="1314" t="str">
        <f>ORG!$S$1</f>
        <v>Apr 21</v>
      </c>
      <c r="B575" s="1311" t="str">
        <f>ORG!$M$1</f>
        <v>Organisation</v>
      </c>
      <c r="C575" s="1311" t="str">
        <f>'B3 - COVID-19'!$A$3</f>
        <v>Table B3 - COVID-19 Analysis</v>
      </c>
      <c r="D575" s="1313">
        <f>'B3 - COVID-19'!A22</f>
        <v>15</v>
      </c>
      <c r="E575" s="1311" t="str">
        <f>CONCATENATE('B3 - COVID-19'!$A$5," - ",'B3 - COVID-19'!$A$7)</f>
        <v>A - Additional Expenditure  - A1</v>
      </c>
      <c r="F575" s="1311" t="str">
        <f>'B3 - COVID-19'!B22</f>
        <v>Secondary Care - Drugs</v>
      </c>
      <c r="G575" s="1311">
        <f>'B3 - COVID-19'!C22</f>
        <v>0</v>
      </c>
      <c r="H575" s="1311">
        <f>'B3 - COVID-19'!D22</f>
        <v>0</v>
      </c>
      <c r="I575" s="1311">
        <f>'B3 - COVID-19'!E22</f>
        <v>0</v>
      </c>
      <c r="J575" s="1311">
        <f>'B3 - COVID-19'!F22</f>
        <v>0</v>
      </c>
      <c r="K575" s="1311">
        <f>'B3 - COVID-19'!G22</f>
        <v>0</v>
      </c>
      <c r="L575" s="1311">
        <f>'B3 - COVID-19'!H22</f>
        <v>0</v>
      </c>
      <c r="M575" s="1311">
        <f>'B3 - COVID-19'!I22</f>
        <v>0</v>
      </c>
      <c r="N575" s="1311">
        <f>'B3 - COVID-19'!J22</f>
        <v>0</v>
      </c>
      <c r="O575" s="1311">
        <f>'B3 - COVID-19'!K22</f>
        <v>0</v>
      </c>
      <c r="P575" s="1311">
        <f>'B3 - COVID-19'!L22</f>
        <v>0</v>
      </c>
      <c r="Q575" s="1311">
        <f>'B3 - COVID-19'!M22</f>
        <v>0</v>
      </c>
      <c r="R575" s="1311">
        <f>'B3 - COVID-19'!N22</f>
        <v>0</v>
      </c>
      <c r="S575" s="1311">
        <f>'B3 - COVID-19'!P22</f>
        <v>0</v>
      </c>
      <c r="U575" s="1311">
        <f t="shared" si="17"/>
        <v>0</v>
      </c>
    </row>
    <row r="576" spans="1:21">
      <c r="A576" s="1314" t="str">
        <f>ORG!$S$1</f>
        <v>Apr 21</v>
      </c>
      <c r="B576" s="1311" t="str">
        <f>ORG!$M$1</f>
        <v>Organisation</v>
      </c>
      <c r="C576" s="1311" t="str">
        <f>'B3 - COVID-19'!$A$3</f>
        <v>Table B3 - COVID-19 Analysis</v>
      </c>
      <c r="D576" s="1313">
        <f>'B3 - COVID-19'!A23</f>
        <v>16</v>
      </c>
      <c r="E576" s="1311" t="str">
        <f>CONCATENATE('B3 - COVID-19'!$A$5," - ",'B3 - COVID-19'!$A$7)</f>
        <v>A - Additional Expenditure  - A1</v>
      </c>
      <c r="F576" s="1311" t="str">
        <f>'B3 - COVID-19'!B23</f>
        <v>Provider - Non Pay (Clinical &amp; General Supplies, Rent, Rates, Equipment etc) Exclude PPE - see A7</v>
      </c>
      <c r="G576" s="1311">
        <f>'B3 - COVID-19'!C23</f>
        <v>0</v>
      </c>
      <c r="H576" s="1311">
        <f>'B3 - COVID-19'!D23</f>
        <v>0</v>
      </c>
      <c r="I576" s="1311">
        <f>'B3 - COVID-19'!E23</f>
        <v>0</v>
      </c>
      <c r="J576" s="1311">
        <f>'B3 - COVID-19'!F23</f>
        <v>0</v>
      </c>
      <c r="K576" s="1311">
        <f>'B3 - COVID-19'!G23</f>
        <v>0</v>
      </c>
      <c r="L576" s="1311">
        <f>'B3 - COVID-19'!H23</f>
        <v>0</v>
      </c>
      <c r="M576" s="1311">
        <f>'B3 - COVID-19'!I23</f>
        <v>0</v>
      </c>
      <c r="N576" s="1311">
        <f>'B3 - COVID-19'!J23</f>
        <v>0</v>
      </c>
      <c r="O576" s="1311">
        <f>'B3 - COVID-19'!K23</f>
        <v>0</v>
      </c>
      <c r="P576" s="1311">
        <f>'B3 - COVID-19'!L23</f>
        <v>0</v>
      </c>
      <c r="Q576" s="1311">
        <f>'B3 - COVID-19'!M23</f>
        <v>0</v>
      </c>
      <c r="R576" s="1311">
        <f>'B3 - COVID-19'!N23</f>
        <v>0</v>
      </c>
      <c r="S576" s="1311">
        <f>'B3 - COVID-19'!P23</f>
        <v>0</v>
      </c>
      <c r="U576" s="1311">
        <f t="shared" si="17"/>
        <v>0</v>
      </c>
    </row>
    <row r="577" spans="1:21">
      <c r="A577" s="1314" t="str">
        <f>ORG!$S$1</f>
        <v>Apr 21</v>
      </c>
      <c r="B577" s="1311" t="str">
        <f>ORG!$M$1</f>
        <v>Organisation</v>
      </c>
      <c r="C577" s="1311" t="str">
        <f>'B3 - COVID-19'!$A$3</f>
        <v>Table B3 - COVID-19 Analysis</v>
      </c>
      <c r="D577" s="1313">
        <f>'B3 - COVID-19'!A24</f>
        <v>17</v>
      </c>
      <c r="E577" s="1311" t="str">
        <f>CONCATENATE('B3 - COVID-19'!$A$5," - ",'B3 - COVID-19'!$A$7)</f>
        <v>A - Additional Expenditure  - A1</v>
      </c>
      <c r="F577" s="1311" t="str">
        <f>'B3 - COVID-19'!B24</f>
        <v>Healthcare Services Provided by Other NHS Bodies</v>
      </c>
      <c r="G577" s="1311">
        <f>'B3 - COVID-19'!C24</f>
        <v>0</v>
      </c>
      <c r="H577" s="1311">
        <f>'B3 - COVID-19'!D24</f>
        <v>0</v>
      </c>
      <c r="I577" s="1311">
        <f>'B3 - COVID-19'!E24</f>
        <v>0</v>
      </c>
      <c r="J577" s="1311">
        <f>'B3 - COVID-19'!F24</f>
        <v>0</v>
      </c>
      <c r="K577" s="1311">
        <f>'B3 - COVID-19'!G24</f>
        <v>0</v>
      </c>
      <c r="L577" s="1311">
        <f>'B3 - COVID-19'!H24</f>
        <v>0</v>
      </c>
      <c r="M577" s="1311">
        <f>'B3 - COVID-19'!I24</f>
        <v>0</v>
      </c>
      <c r="N577" s="1311">
        <f>'B3 - COVID-19'!J24</f>
        <v>0</v>
      </c>
      <c r="O577" s="1311">
        <f>'B3 - COVID-19'!K24</f>
        <v>0</v>
      </c>
      <c r="P577" s="1311">
        <f>'B3 - COVID-19'!L24</f>
        <v>0</v>
      </c>
      <c r="Q577" s="1311">
        <f>'B3 - COVID-19'!M24</f>
        <v>0</v>
      </c>
      <c r="R577" s="1311">
        <f>'B3 - COVID-19'!N24</f>
        <v>0</v>
      </c>
      <c r="S577" s="1311">
        <f>'B3 - COVID-19'!P24</f>
        <v>0</v>
      </c>
      <c r="U577" s="1311">
        <f t="shared" si="17"/>
        <v>0</v>
      </c>
    </row>
    <row r="578" spans="1:21">
      <c r="A578" s="1314" t="str">
        <f>ORG!$S$1</f>
        <v>Apr 21</v>
      </c>
      <c r="B578" s="1311" t="str">
        <f>ORG!$M$1</f>
        <v>Organisation</v>
      </c>
      <c r="C578" s="1311" t="str">
        <f>'B3 - COVID-19'!$A$3</f>
        <v>Table B3 - COVID-19 Analysis</v>
      </c>
      <c r="D578" s="1313">
        <f>'B3 - COVID-19'!A25</f>
        <v>18</v>
      </c>
      <c r="E578" s="1311" t="str">
        <f>CONCATENATE('B3 - COVID-19'!$A$5," - ",'B3 - COVID-19'!$A$7)</f>
        <v>A - Additional Expenditure  - A1</v>
      </c>
      <c r="F578" s="1311" t="str">
        <f>'B3 - COVID-19'!B25</f>
        <v>Non Healthcare Services Provided by Other NHS Bodies</v>
      </c>
      <c r="G578" s="1311">
        <f>'B3 - COVID-19'!C25</f>
        <v>0</v>
      </c>
      <c r="H578" s="1311">
        <f>'B3 - COVID-19'!D25</f>
        <v>0</v>
      </c>
      <c r="I578" s="1311">
        <f>'B3 - COVID-19'!E25</f>
        <v>0</v>
      </c>
      <c r="J578" s="1311">
        <f>'B3 - COVID-19'!F25</f>
        <v>0</v>
      </c>
      <c r="K578" s="1311">
        <f>'B3 - COVID-19'!G25</f>
        <v>0</v>
      </c>
      <c r="L578" s="1311">
        <f>'B3 - COVID-19'!H25</f>
        <v>0</v>
      </c>
      <c r="M578" s="1311">
        <f>'B3 - COVID-19'!I25</f>
        <v>0</v>
      </c>
      <c r="N578" s="1311">
        <f>'B3 - COVID-19'!J25</f>
        <v>0</v>
      </c>
      <c r="O578" s="1311">
        <f>'B3 - COVID-19'!K25</f>
        <v>0</v>
      </c>
      <c r="P578" s="1311">
        <f>'B3 - COVID-19'!L25</f>
        <v>0</v>
      </c>
      <c r="Q578" s="1311">
        <f>'B3 - COVID-19'!M25</f>
        <v>0</v>
      </c>
      <c r="R578" s="1311">
        <f>'B3 - COVID-19'!N25</f>
        <v>0</v>
      </c>
      <c r="S578" s="1311">
        <f>'B3 - COVID-19'!P25</f>
        <v>0</v>
      </c>
      <c r="U578" s="1311">
        <f t="shared" si="17"/>
        <v>0</v>
      </c>
    </row>
    <row r="579" spans="1:21">
      <c r="A579" s="1314" t="str">
        <f>ORG!$S$1</f>
        <v>Apr 21</v>
      </c>
      <c r="B579" s="1311" t="str">
        <f>ORG!$M$1</f>
        <v>Organisation</v>
      </c>
      <c r="C579" s="1311" t="str">
        <f>'B3 - COVID-19'!$A$3</f>
        <v>Table B3 - COVID-19 Analysis</v>
      </c>
      <c r="D579" s="1313">
        <f>'B3 - COVID-19'!A26</f>
        <v>19</v>
      </c>
      <c r="E579" s="1311" t="str">
        <f>CONCATENATE('B3 - COVID-19'!$A$5," - ",'B3 - COVID-19'!$A$7)</f>
        <v>A - Additional Expenditure  - A1</v>
      </c>
      <c r="F579" s="1311" t="str">
        <f>'B3 - COVID-19'!B26</f>
        <v>Continuing Care and Funded Nursing Care</v>
      </c>
      <c r="G579" s="1311">
        <f>'B3 - COVID-19'!C26</f>
        <v>0</v>
      </c>
      <c r="H579" s="1311">
        <f>'B3 - COVID-19'!D26</f>
        <v>0</v>
      </c>
      <c r="I579" s="1311">
        <f>'B3 - COVID-19'!E26</f>
        <v>0</v>
      </c>
      <c r="J579" s="1311">
        <f>'B3 - COVID-19'!F26</f>
        <v>0</v>
      </c>
      <c r="K579" s="1311">
        <f>'B3 - COVID-19'!G26</f>
        <v>0</v>
      </c>
      <c r="L579" s="1311">
        <f>'B3 - COVID-19'!H26</f>
        <v>0</v>
      </c>
      <c r="M579" s="1311">
        <f>'B3 - COVID-19'!I26</f>
        <v>0</v>
      </c>
      <c r="N579" s="1311">
        <f>'B3 - COVID-19'!J26</f>
        <v>0</v>
      </c>
      <c r="O579" s="1311">
        <f>'B3 - COVID-19'!K26</f>
        <v>0</v>
      </c>
      <c r="P579" s="1311">
        <f>'B3 - COVID-19'!L26</f>
        <v>0</v>
      </c>
      <c r="Q579" s="1311">
        <f>'B3 - COVID-19'!M26</f>
        <v>0</v>
      </c>
      <c r="R579" s="1311">
        <f>'B3 - COVID-19'!N26</f>
        <v>0</v>
      </c>
      <c r="S579" s="1311">
        <f>'B3 - COVID-19'!P26</f>
        <v>0</v>
      </c>
      <c r="U579" s="1311">
        <f t="shared" si="17"/>
        <v>0</v>
      </c>
    </row>
    <row r="580" spans="1:21">
      <c r="A580" s="1314" t="str">
        <f>ORG!$S$1</f>
        <v>Apr 21</v>
      </c>
      <c r="B580" s="1311" t="str">
        <f>ORG!$M$1</f>
        <v>Organisation</v>
      </c>
      <c r="C580" s="1311" t="str">
        <f>'B3 - COVID-19'!$A$3</f>
        <v>Table B3 - COVID-19 Analysis</v>
      </c>
      <c r="D580" s="1313">
        <f>'B3 - COVID-19'!A27</f>
        <v>20</v>
      </c>
      <c r="E580" s="1311" t="str">
        <f>CONCATENATE('B3 - COVID-19'!$A$5," - ",'B3 - COVID-19'!$A$7)</f>
        <v>A - Additional Expenditure  - A1</v>
      </c>
      <c r="F580" s="1311" t="str">
        <f>'B3 - COVID-19'!B27</f>
        <v>Other Private &amp; Voluntary Sector</v>
      </c>
      <c r="G580" s="1311">
        <f>'B3 - COVID-19'!C27</f>
        <v>0</v>
      </c>
      <c r="H580" s="1311">
        <f>'B3 - COVID-19'!D27</f>
        <v>0</v>
      </c>
      <c r="I580" s="1311">
        <f>'B3 - COVID-19'!E27</f>
        <v>0</v>
      </c>
      <c r="J580" s="1311">
        <f>'B3 - COVID-19'!F27</f>
        <v>0</v>
      </c>
      <c r="K580" s="1311">
        <f>'B3 - COVID-19'!G27</f>
        <v>0</v>
      </c>
      <c r="L580" s="1311">
        <f>'B3 - COVID-19'!H27</f>
        <v>0</v>
      </c>
      <c r="M580" s="1311">
        <f>'B3 - COVID-19'!I27</f>
        <v>0</v>
      </c>
      <c r="N580" s="1311">
        <f>'B3 - COVID-19'!J27</f>
        <v>0</v>
      </c>
      <c r="O580" s="1311">
        <f>'B3 - COVID-19'!K27</f>
        <v>0</v>
      </c>
      <c r="P580" s="1311">
        <f>'B3 - COVID-19'!L27</f>
        <v>0</v>
      </c>
      <c r="Q580" s="1311">
        <f>'B3 - COVID-19'!M27</f>
        <v>0</v>
      </c>
      <c r="R580" s="1311">
        <f>'B3 - COVID-19'!N27</f>
        <v>0</v>
      </c>
      <c r="S580" s="1311">
        <f>'B3 - COVID-19'!P27</f>
        <v>0</v>
      </c>
      <c r="U580" s="1311">
        <f t="shared" si="17"/>
        <v>0</v>
      </c>
    </row>
    <row r="581" spans="1:21">
      <c r="A581" s="1314" t="str">
        <f>ORG!$S$1</f>
        <v>Apr 21</v>
      </c>
      <c r="B581" s="1311" t="str">
        <f>ORG!$M$1</f>
        <v>Organisation</v>
      </c>
      <c r="C581" s="1311" t="str">
        <f>'B3 - COVID-19'!$A$3</f>
        <v>Table B3 - COVID-19 Analysis</v>
      </c>
      <c r="D581" s="1313">
        <f>'B3 - COVID-19'!A28</f>
        <v>21</v>
      </c>
      <c r="E581" s="1311" t="str">
        <f>CONCATENATE('B3 - COVID-19'!$A$5," - ",'B3 - COVID-19'!$A$7)</f>
        <v>A - Additional Expenditure  - A1</v>
      </c>
      <c r="F581" s="1311" t="str">
        <f>'B3 - COVID-19'!B28</f>
        <v>Joint Financing and Other (includes Local Authority)</v>
      </c>
      <c r="G581" s="1311">
        <f>'B3 - COVID-19'!C28</f>
        <v>0</v>
      </c>
      <c r="H581" s="1311">
        <f>'B3 - COVID-19'!D28</f>
        <v>0</v>
      </c>
      <c r="I581" s="1311">
        <f>'B3 - COVID-19'!E28</f>
        <v>0</v>
      </c>
      <c r="J581" s="1311">
        <f>'B3 - COVID-19'!F28</f>
        <v>0</v>
      </c>
      <c r="K581" s="1311">
        <f>'B3 - COVID-19'!G28</f>
        <v>0</v>
      </c>
      <c r="L581" s="1311">
        <f>'B3 - COVID-19'!H28</f>
        <v>0</v>
      </c>
      <c r="M581" s="1311">
        <f>'B3 - COVID-19'!I28</f>
        <v>0</v>
      </c>
      <c r="N581" s="1311">
        <f>'B3 - COVID-19'!J28</f>
        <v>0</v>
      </c>
      <c r="O581" s="1311">
        <f>'B3 - COVID-19'!K28</f>
        <v>0</v>
      </c>
      <c r="P581" s="1311">
        <f>'B3 - COVID-19'!L28</f>
        <v>0</v>
      </c>
      <c r="Q581" s="1311">
        <f>'B3 - COVID-19'!M28</f>
        <v>0</v>
      </c>
      <c r="R581" s="1311">
        <f>'B3 - COVID-19'!N28</f>
        <v>0</v>
      </c>
      <c r="S581" s="1311">
        <f>'B3 - COVID-19'!P28</f>
        <v>0</v>
      </c>
      <c r="U581" s="1311">
        <f t="shared" si="17"/>
        <v>0</v>
      </c>
    </row>
    <row r="582" spans="1:21">
      <c r="A582" s="1314" t="str">
        <f>ORG!$S$1</f>
        <v>Apr 21</v>
      </c>
      <c r="B582" s="1311" t="str">
        <f>ORG!$M$1</f>
        <v>Organisation</v>
      </c>
      <c r="C582" s="1311" t="str">
        <f>'B3 - COVID-19'!$A$3</f>
        <v>Table B3 - COVID-19 Analysis</v>
      </c>
      <c r="D582" s="1313">
        <f>'B3 - COVID-19'!A29</f>
        <v>22</v>
      </c>
      <c r="E582" s="1311" t="str">
        <f>CONCATENATE('B3 - COVID-19'!$A$5," - ",'B3 - COVID-19'!$A$7)</f>
        <v>A - Additional Expenditure  - A1</v>
      </c>
      <c r="F582" s="1311" t="str">
        <f>'B3 - COVID-19'!B29</f>
        <v>Other (only use with WG agreement &amp; state SoCNE/I line ref)</v>
      </c>
      <c r="G582" s="1311">
        <f>'B3 - COVID-19'!C29</f>
        <v>0</v>
      </c>
      <c r="H582" s="1311">
        <f>'B3 - COVID-19'!D29</f>
        <v>0</v>
      </c>
      <c r="I582" s="1311">
        <f>'B3 - COVID-19'!E29</f>
        <v>0</v>
      </c>
      <c r="J582" s="1311">
        <f>'B3 - COVID-19'!F29</f>
        <v>0</v>
      </c>
      <c r="K582" s="1311">
        <f>'B3 - COVID-19'!G29</f>
        <v>0</v>
      </c>
      <c r="L582" s="1311">
        <f>'B3 - COVID-19'!H29</f>
        <v>0</v>
      </c>
      <c r="M582" s="1311">
        <f>'B3 - COVID-19'!I29</f>
        <v>0</v>
      </c>
      <c r="N582" s="1311">
        <f>'B3 - COVID-19'!J29</f>
        <v>0</v>
      </c>
      <c r="O582" s="1311">
        <f>'B3 - COVID-19'!K29</f>
        <v>0</v>
      </c>
      <c r="P582" s="1311">
        <f>'B3 - COVID-19'!L29</f>
        <v>0</v>
      </c>
      <c r="Q582" s="1311">
        <f>'B3 - COVID-19'!M29</f>
        <v>0</v>
      </c>
      <c r="R582" s="1311">
        <f>'B3 - COVID-19'!N29</f>
        <v>0</v>
      </c>
      <c r="S582" s="1311">
        <f>'B3 - COVID-19'!P29</f>
        <v>0</v>
      </c>
      <c r="U582" s="1311">
        <f t="shared" si="17"/>
        <v>0</v>
      </c>
    </row>
    <row r="583" spans="1:21">
      <c r="A583" s="1314" t="str">
        <f>ORG!$S$1</f>
        <v>Apr 21</v>
      </c>
      <c r="B583" s="1311" t="str">
        <f>ORG!$M$1</f>
        <v>Organisation</v>
      </c>
      <c r="C583" s="1311" t="str">
        <f>'B3 - COVID-19'!$A$3</f>
        <v>Table B3 - COVID-19 Analysis</v>
      </c>
      <c r="D583" s="1313">
        <f>'B3 - COVID-19'!A30</f>
        <v>23</v>
      </c>
      <c r="E583" s="1311" t="str">
        <f>CONCATENATE('B3 - COVID-19'!$A$5," - ",'B3 - COVID-19'!$A$7)</f>
        <v>A - Additional Expenditure  - A1</v>
      </c>
      <c r="F583" s="1311">
        <f>'B3 - COVID-19'!B30</f>
        <v>0</v>
      </c>
      <c r="G583" s="1311">
        <f>'B3 - COVID-19'!C30</f>
        <v>0</v>
      </c>
      <c r="H583" s="1311">
        <f>'B3 - COVID-19'!D30</f>
        <v>0</v>
      </c>
      <c r="I583" s="1311">
        <f>'B3 - COVID-19'!E30</f>
        <v>0</v>
      </c>
      <c r="J583" s="1311">
        <f>'B3 - COVID-19'!F30</f>
        <v>0</v>
      </c>
      <c r="K583" s="1311">
        <f>'B3 - COVID-19'!G30</f>
        <v>0</v>
      </c>
      <c r="L583" s="1311">
        <f>'B3 - COVID-19'!H30</f>
        <v>0</v>
      </c>
      <c r="M583" s="1311">
        <f>'B3 - COVID-19'!I30</f>
        <v>0</v>
      </c>
      <c r="N583" s="1311">
        <f>'B3 - COVID-19'!J30</f>
        <v>0</v>
      </c>
      <c r="O583" s="1311">
        <f>'B3 - COVID-19'!K30</f>
        <v>0</v>
      </c>
      <c r="P583" s="1311">
        <f>'B3 - COVID-19'!L30</f>
        <v>0</v>
      </c>
      <c r="Q583" s="1311">
        <f>'B3 - COVID-19'!M30</f>
        <v>0</v>
      </c>
      <c r="R583" s="1311">
        <f>'B3 - COVID-19'!N30</f>
        <v>0</v>
      </c>
      <c r="S583" s="1311">
        <f>'B3 - COVID-19'!P30</f>
        <v>0</v>
      </c>
      <c r="U583" s="1311">
        <f t="shared" si="17"/>
        <v>0</v>
      </c>
    </row>
    <row r="584" spans="1:21">
      <c r="A584" s="1314" t="str">
        <f>ORG!$S$1</f>
        <v>Apr 21</v>
      </c>
      <c r="B584" s="1311" t="str">
        <f>ORG!$M$1</f>
        <v>Organisation</v>
      </c>
      <c r="C584" s="1311" t="str">
        <f>'B3 - COVID-19'!$A$3</f>
        <v>Table B3 - COVID-19 Analysis</v>
      </c>
      <c r="D584" s="1313">
        <f>'B3 - COVID-19'!A31</f>
        <v>24</v>
      </c>
      <c r="E584" s="1311" t="str">
        <f>CONCATENATE('B3 - COVID-19'!$A$5," - ",'B3 - COVID-19'!$A$7)</f>
        <v>A - Additional Expenditure  - A1</v>
      </c>
      <c r="F584" s="1311">
        <f>'B3 - COVID-19'!B31</f>
        <v>0</v>
      </c>
      <c r="G584" s="1311">
        <f>'B3 - COVID-19'!C31</f>
        <v>0</v>
      </c>
      <c r="H584" s="1311">
        <f>'B3 - COVID-19'!D31</f>
        <v>0</v>
      </c>
      <c r="I584" s="1311">
        <f>'B3 - COVID-19'!E31</f>
        <v>0</v>
      </c>
      <c r="J584" s="1311">
        <f>'B3 - COVID-19'!F31</f>
        <v>0</v>
      </c>
      <c r="K584" s="1311">
        <f>'B3 - COVID-19'!G31</f>
        <v>0</v>
      </c>
      <c r="L584" s="1311">
        <f>'B3 - COVID-19'!H31</f>
        <v>0</v>
      </c>
      <c r="M584" s="1311">
        <f>'B3 - COVID-19'!I31</f>
        <v>0</v>
      </c>
      <c r="N584" s="1311">
        <f>'B3 - COVID-19'!J31</f>
        <v>0</v>
      </c>
      <c r="O584" s="1311">
        <f>'B3 - COVID-19'!K31</f>
        <v>0</v>
      </c>
      <c r="P584" s="1311">
        <f>'B3 - COVID-19'!L31</f>
        <v>0</v>
      </c>
      <c r="Q584" s="1311">
        <f>'B3 - COVID-19'!M31</f>
        <v>0</v>
      </c>
      <c r="R584" s="1311">
        <f>'B3 - COVID-19'!N31</f>
        <v>0</v>
      </c>
      <c r="S584" s="1311">
        <f>'B3 - COVID-19'!P31</f>
        <v>0</v>
      </c>
      <c r="U584" s="1311">
        <f t="shared" si="17"/>
        <v>0</v>
      </c>
    </row>
    <row r="585" spans="1:21">
      <c r="A585" s="1314" t="str">
        <f>ORG!$S$1</f>
        <v>Apr 21</v>
      </c>
      <c r="B585" s="1311" t="str">
        <f>ORG!$M$1</f>
        <v>Organisation</v>
      </c>
      <c r="C585" s="1311" t="str">
        <f>'B3 - COVID-19'!$A$3</f>
        <v>Table B3 - COVID-19 Analysis</v>
      </c>
      <c r="D585" s="1313">
        <f>'B3 - COVID-19'!A32</f>
        <v>25</v>
      </c>
      <c r="E585" s="1311" t="str">
        <f>CONCATENATE('B3 - COVID-19'!$A$5," - ",'B3 - COVID-19'!$A$7)</f>
        <v>A - Additional Expenditure  - A1</v>
      </c>
      <c r="F585" s="1311">
        <f>'B3 - COVID-19'!B32</f>
        <v>0</v>
      </c>
      <c r="G585" s="1311">
        <f>'B3 - COVID-19'!C32</f>
        <v>0</v>
      </c>
      <c r="H585" s="1311">
        <f>'B3 - COVID-19'!D32</f>
        <v>0</v>
      </c>
      <c r="I585" s="1311">
        <f>'B3 - COVID-19'!E32</f>
        <v>0</v>
      </c>
      <c r="J585" s="1311">
        <f>'B3 - COVID-19'!F32</f>
        <v>0</v>
      </c>
      <c r="K585" s="1311">
        <f>'B3 - COVID-19'!G32</f>
        <v>0</v>
      </c>
      <c r="L585" s="1311">
        <f>'B3 - COVID-19'!H32</f>
        <v>0</v>
      </c>
      <c r="M585" s="1311">
        <f>'B3 - COVID-19'!I32</f>
        <v>0</v>
      </c>
      <c r="N585" s="1311">
        <f>'B3 - COVID-19'!J32</f>
        <v>0</v>
      </c>
      <c r="O585" s="1311">
        <f>'B3 - COVID-19'!K32</f>
        <v>0</v>
      </c>
      <c r="P585" s="1311">
        <f>'B3 - COVID-19'!L32</f>
        <v>0</v>
      </c>
      <c r="Q585" s="1311">
        <f>'B3 - COVID-19'!M32</f>
        <v>0</v>
      </c>
      <c r="R585" s="1311">
        <f>'B3 - COVID-19'!N32</f>
        <v>0</v>
      </c>
      <c r="S585" s="1311">
        <f>'B3 - COVID-19'!P32</f>
        <v>0</v>
      </c>
      <c r="U585" s="1311">
        <f t="shared" si="17"/>
        <v>0</v>
      </c>
    </row>
    <row r="586" spans="1:21">
      <c r="A586" s="1314" t="str">
        <f>ORG!$S$1</f>
        <v>Apr 21</v>
      </c>
      <c r="B586" s="1311" t="str">
        <f>ORG!$M$1</f>
        <v>Organisation</v>
      </c>
      <c r="C586" s="1311" t="str">
        <f>'B3 - COVID-19'!$A$3</f>
        <v>Table B3 - COVID-19 Analysis</v>
      </c>
      <c r="D586" s="1313">
        <f>'B3 - COVID-19'!A33</f>
        <v>26</v>
      </c>
      <c r="E586" s="1311" t="str">
        <f>CONCATENATE('B3 - COVID-19'!$A$5," - ",'B3 - COVID-19'!$A$7)</f>
        <v>A - Additional Expenditure  - A1</v>
      </c>
      <c r="F586" s="1311" t="str">
        <f>'B3 - COVID-19'!B33</f>
        <v>Sub total Testing Non Pay</v>
      </c>
      <c r="G586" s="1311">
        <f>'B3 - COVID-19'!C33</f>
        <v>0</v>
      </c>
      <c r="H586" s="1311">
        <f>'B3 - COVID-19'!D33</f>
        <v>0</v>
      </c>
      <c r="I586" s="1311">
        <f>'B3 - COVID-19'!E33</f>
        <v>0</v>
      </c>
      <c r="J586" s="1311">
        <f>'B3 - COVID-19'!F33</f>
        <v>0</v>
      </c>
      <c r="K586" s="1311">
        <f>'B3 - COVID-19'!G33</f>
        <v>0</v>
      </c>
      <c r="L586" s="1311">
        <f>'B3 - COVID-19'!H33</f>
        <v>0</v>
      </c>
      <c r="M586" s="1311">
        <f>'B3 - COVID-19'!I33</f>
        <v>0</v>
      </c>
      <c r="N586" s="1311">
        <f>'B3 - COVID-19'!J33</f>
        <v>0</v>
      </c>
      <c r="O586" s="1311">
        <f>'B3 - COVID-19'!K33</f>
        <v>0</v>
      </c>
      <c r="P586" s="1311">
        <f>'B3 - COVID-19'!L33</f>
        <v>0</v>
      </c>
      <c r="Q586" s="1311">
        <f>'B3 - COVID-19'!M33</f>
        <v>0</v>
      </c>
      <c r="R586" s="1311">
        <f>'B3 - COVID-19'!N33</f>
        <v>0</v>
      </c>
      <c r="S586" s="1311">
        <f>'B3 - COVID-19'!P33</f>
        <v>0</v>
      </c>
      <c r="U586" s="1311">
        <f t="shared" si="17"/>
        <v>0</v>
      </c>
    </row>
    <row r="587" spans="1:21">
      <c r="A587" s="1314" t="str">
        <f>ORG!$S$1</f>
        <v>Apr 21</v>
      </c>
      <c r="B587" s="1311" t="str">
        <f>ORG!$M$1</f>
        <v>Organisation</v>
      </c>
      <c r="C587" s="1311" t="str">
        <f>'B3 - COVID-19'!$A$3</f>
        <v>Table B3 - COVID-19 Analysis</v>
      </c>
      <c r="D587" s="1313">
        <f>'B3 - COVID-19'!A34</f>
        <v>27</v>
      </c>
      <c r="E587" s="1311" t="str">
        <f>CONCATENATE('B3 - COVID-19'!$A$5," - ",'B3 - COVID-19'!$A$7)</f>
        <v>A - Additional Expenditure  - A1</v>
      </c>
      <c r="F587" s="1311" t="str">
        <f>'B3 - COVID-19'!B34</f>
        <v>TOTAL TESTING EXPENDITURE</v>
      </c>
      <c r="G587" s="1311">
        <f>'B3 - COVID-19'!C34</f>
        <v>0</v>
      </c>
      <c r="H587" s="1311">
        <f>'B3 - COVID-19'!D34</f>
        <v>0</v>
      </c>
      <c r="I587" s="1311">
        <f>'B3 - COVID-19'!E34</f>
        <v>0</v>
      </c>
      <c r="J587" s="1311">
        <f>'B3 - COVID-19'!F34</f>
        <v>0</v>
      </c>
      <c r="K587" s="1311">
        <f>'B3 - COVID-19'!G34</f>
        <v>0</v>
      </c>
      <c r="L587" s="1311">
        <f>'B3 - COVID-19'!H34</f>
        <v>0</v>
      </c>
      <c r="M587" s="1311">
        <f>'B3 - COVID-19'!I34</f>
        <v>0</v>
      </c>
      <c r="N587" s="1311">
        <f>'B3 - COVID-19'!J34</f>
        <v>0</v>
      </c>
      <c r="O587" s="1311">
        <f>'B3 - COVID-19'!K34</f>
        <v>0</v>
      </c>
      <c r="P587" s="1311">
        <f>'B3 - COVID-19'!L34</f>
        <v>0</v>
      </c>
      <c r="Q587" s="1311">
        <f>'B3 - COVID-19'!M34</f>
        <v>0</v>
      </c>
      <c r="R587" s="1311">
        <f>'B3 - COVID-19'!N34</f>
        <v>0</v>
      </c>
      <c r="S587" s="1311">
        <f>'B3 - COVID-19'!P34</f>
        <v>0</v>
      </c>
      <c r="U587" s="1311">
        <f t="shared" si="17"/>
        <v>0</v>
      </c>
    </row>
    <row r="588" spans="1:21">
      <c r="A588" s="1314" t="str">
        <f>ORG!$S$1</f>
        <v>Apr 21</v>
      </c>
      <c r="B588" s="1311" t="str">
        <f>ORG!$M$1</f>
        <v>Organisation</v>
      </c>
      <c r="C588" s="1311" t="str">
        <f>'B3 - COVID-19'!$A$3</f>
        <v>Table B3 - COVID-19 Analysis</v>
      </c>
      <c r="D588" s="1313">
        <f>'B3 - COVID-19'!A36</f>
        <v>28</v>
      </c>
      <c r="E588" s="1311" t="str">
        <f>CONCATENATE('B3 - COVID-19'!$A$5," - ",'B3 - COVID-19'!$A$7)</f>
        <v>A - Additional Expenditure  - A1</v>
      </c>
      <c r="F588" s="1311" t="str">
        <f>'B3 - COVID-19'!B36</f>
        <v>PLANNED TESTING EXPENDITURE (In Opening Plan)</v>
      </c>
      <c r="G588" s="1311">
        <f>'B3 - COVID-19'!C36</f>
        <v>0</v>
      </c>
      <c r="H588" s="1311">
        <f>'B3 - COVID-19'!D36</f>
        <v>0</v>
      </c>
      <c r="I588" s="1311">
        <f>'B3 - COVID-19'!E36</f>
        <v>0</v>
      </c>
      <c r="J588" s="1311">
        <f>'B3 - COVID-19'!F36</f>
        <v>0</v>
      </c>
      <c r="K588" s="1311">
        <f>'B3 - COVID-19'!G36</f>
        <v>0</v>
      </c>
      <c r="L588" s="1311">
        <f>'B3 - COVID-19'!H36</f>
        <v>0</v>
      </c>
      <c r="M588" s="1311">
        <f>'B3 - COVID-19'!I36</f>
        <v>0</v>
      </c>
      <c r="N588" s="1311">
        <f>'B3 - COVID-19'!J36</f>
        <v>0</v>
      </c>
      <c r="O588" s="1311">
        <f>'B3 - COVID-19'!K36</f>
        <v>0</v>
      </c>
      <c r="P588" s="1311">
        <f>'B3 - COVID-19'!L36</f>
        <v>0</v>
      </c>
      <c r="Q588" s="1311">
        <f>'B3 - COVID-19'!M36</f>
        <v>0</v>
      </c>
      <c r="R588" s="1311">
        <f>'B3 - COVID-19'!N36</f>
        <v>0</v>
      </c>
      <c r="S588" s="1311">
        <f>'B3 - COVID-19'!P36</f>
        <v>0</v>
      </c>
      <c r="U588" s="1311">
        <f t="shared" si="17"/>
        <v>0</v>
      </c>
    </row>
    <row r="589" spans="1:21">
      <c r="A589" s="1314" t="str">
        <f>ORG!$S$1</f>
        <v>Apr 21</v>
      </c>
      <c r="B589" s="1311" t="str">
        <f>ORG!$M$1</f>
        <v>Organisation</v>
      </c>
      <c r="C589" s="1311" t="str">
        <f>'B3 - COVID-19'!$A$3</f>
        <v>Table B3 - COVID-19 Analysis</v>
      </c>
      <c r="D589" s="1313">
        <f>'B3 - COVID-19'!A37</f>
        <v>29</v>
      </c>
      <c r="E589" s="1311" t="str">
        <f>CONCATENATE('B3 - COVID-19'!$A$5," - ",'B3 - COVID-19'!$A$7)</f>
        <v>A - Additional Expenditure  - A1</v>
      </c>
      <c r="F589" s="1311" t="str">
        <f>'B3 - COVID-19'!B37</f>
        <v xml:space="preserve">MOVEMENT FROM OPENING PLANNED TESTING EXPENDITURE </v>
      </c>
      <c r="G589" s="1311">
        <f>'B3 - COVID-19'!C37</f>
        <v>0</v>
      </c>
      <c r="H589" s="1311">
        <f>'B3 - COVID-19'!D37</f>
        <v>0</v>
      </c>
      <c r="I589" s="1311">
        <f>'B3 - COVID-19'!E37</f>
        <v>0</v>
      </c>
      <c r="J589" s="1311">
        <f>'B3 - COVID-19'!F37</f>
        <v>0</v>
      </c>
      <c r="K589" s="1311">
        <f>'B3 - COVID-19'!G37</f>
        <v>0</v>
      </c>
      <c r="L589" s="1311">
        <f>'B3 - COVID-19'!H37</f>
        <v>0</v>
      </c>
      <c r="M589" s="1311">
        <f>'B3 - COVID-19'!I37</f>
        <v>0</v>
      </c>
      <c r="N589" s="1311">
        <f>'B3 - COVID-19'!J37</f>
        <v>0</v>
      </c>
      <c r="O589" s="1311">
        <f>'B3 - COVID-19'!K37</f>
        <v>0</v>
      </c>
      <c r="P589" s="1311">
        <f>'B3 - COVID-19'!L37</f>
        <v>0</v>
      </c>
      <c r="Q589" s="1311">
        <f>'B3 - COVID-19'!M37</f>
        <v>0</v>
      </c>
      <c r="R589" s="1311">
        <f>'B3 - COVID-19'!N37</f>
        <v>0</v>
      </c>
      <c r="S589" s="1311">
        <f>'B3 - COVID-19'!P37</f>
        <v>0</v>
      </c>
      <c r="U589" s="1311">
        <f t="shared" si="17"/>
        <v>0</v>
      </c>
    </row>
    <row r="590" spans="1:21">
      <c r="A590" s="1314" t="str">
        <f>ORG!$S$1</f>
        <v>Apr 21</v>
      </c>
      <c r="B590" s="1311" t="str">
        <f>ORG!$M$1</f>
        <v>Organisation</v>
      </c>
      <c r="C590" s="1311" t="str">
        <f>'B3 - COVID-19'!$A$3</f>
        <v>Table B3 - COVID-19 Analysis</v>
      </c>
      <c r="D590" s="1313">
        <f>'B3 - COVID-19'!A40</f>
        <v>30</v>
      </c>
      <c r="E590" s="1311" t="str">
        <f>CONCATENATE('B3 - COVID-19'!$A$5," - ",'B3 - COVID-19'!$A$39)</f>
        <v>A - Additional Expenditure  - A2</v>
      </c>
      <c r="F590" s="1311" t="str">
        <f>'B3 - COVID-19'!B40</f>
        <v>Provider Pay (Establishment, Temp &amp; Agency)</v>
      </c>
      <c r="G590" s="1311">
        <f>'B3 - COVID-19'!C40</f>
        <v>0</v>
      </c>
      <c r="H590" s="1311">
        <f>'B3 - COVID-19'!D40</f>
        <v>0</v>
      </c>
      <c r="I590" s="1311">
        <f>'B3 - COVID-19'!E40</f>
        <v>0</v>
      </c>
      <c r="J590" s="1311">
        <f>'B3 - COVID-19'!F40</f>
        <v>0</v>
      </c>
      <c r="K590" s="1311">
        <f>'B3 - COVID-19'!G40</f>
        <v>0</v>
      </c>
      <c r="L590" s="1311">
        <f>'B3 - COVID-19'!H40</f>
        <v>0</v>
      </c>
      <c r="M590" s="1311">
        <f>'B3 - COVID-19'!I40</f>
        <v>0</v>
      </c>
      <c r="N590" s="1311">
        <f>'B3 - COVID-19'!J40</f>
        <v>0</v>
      </c>
      <c r="O590" s="1311">
        <f>'B3 - COVID-19'!K40</f>
        <v>0</v>
      </c>
      <c r="P590" s="1311">
        <f>'B3 - COVID-19'!L40</f>
        <v>0</v>
      </c>
      <c r="Q590" s="1311">
        <f>'B3 - COVID-19'!M40</f>
        <v>0</v>
      </c>
      <c r="R590" s="1311">
        <f>'B3 - COVID-19'!N40</f>
        <v>0</v>
      </c>
      <c r="S590" s="1311">
        <f>'B3 - COVID-19'!P40</f>
        <v>0</v>
      </c>
      <c r="U590" s="1311">
        <f t="shared" si="17"/>
        <v>0</v>
      </c>
    </row>
    <row r="591" spans="1:21">
      <c r="A591" s="1314" t="str">
        <f>ORG!$S$1</f>
        <v>Apr 21</v>
      </c>
      <c r="B591" s="1311" t="str">
        <f>ORG!$M$1</f>
        <v>Organisation</v>
      </c>
      <c r="C591" s="1311" t="str">
        <f>'B3 - COVID-19'!$A$3</f>
        <v>Table B3 - COVID-19 Analysis</v>
      </c>
      <c r="D591" s="1313">
        <f>'B3 - COVID-19'!A41</f>
        <v>31</v>
      </c>
      <c r="E591" s="1311" t="str">
        <f>CONCATENATE('B3 - COVID-19'!$A$5," - ",'B3 - COVID-19'!$A$39)</f>
        <v>A - Additional Expenditure  - A2</v>
      </c>
      <c r="F591" s="1311" t="str">
        <f>'B3 - COVID-19'!B41</f>
        <v xml:space="preserve">Administrative, Clerical &amp; Board Members </v>
      </c>
      <c r="G591" s="1311">
        <f>'B3 - COVID-19'!C41</f>
        <v>0</v>
      </c>
      <c r="H591" s="1311">
        <f>'B3 - COVID-19'!D41</f>
        <v>0</v>
      </c>
      <c r="I591" s="1311">
        <f>'B3 - COVID-19'!E41</f>
        <v>0</v>
      </c>
      <c r="J591" s="1311">
        <f>'B3 - COVID-19'!F41</f>
        <v>0</v>
      </c>
      <c r="K591" s="1311">
        <f>'B3 - COVID-19'!G41</f>
        <v>0</v>
      </c>
      <c r="L591" s="1311">
        <f>'B3 - COVID-19'!H41</f>
        <v>0</v>
      </c>
      <c r="M591" s="1311">
        <f>'B3 - COVID-19'!I41</f>
        <v>0</v>
      </c>
      <c r="N591" s="1311">
        <f>'B3 - COVID-19'!J41</f>
        <v>0</v>
      </c>
      <c r="O591" s="1311">
        <f>'B3 - COVID-19'!K41</f>
        <v>0</v>
      </c>
      <c r="P591" s="1311">
        <f>'B3 - COVID-19'!L41</f>
        <v>0</v>
      </c>
      <c r="Q591" s="1311">
        <f>'B3 - COVID-19'!M41</f>
        <v>0</v>
      </c>
      <c r="R591" s="1311">
        <f>'B3 - COVID-19'!N41</f>
        <v>0</v>
      </c>
      <c r="S591" s="1311">
        <f>'B3 - COVID-19'!P41</f>
        <v>0</v>
      </c>
      <c r="U591" s="1311">
        <f t="shared" si="17"/>
        <v>0</v>
      </c>
    </row>
    <row r="592" spans="1:21">
      <c r="A592" s="1314" t="str">
        <f>ORG!$S$1</f>
        <v>Apr 21</v>
      </c>
      <c r="B592" s="1311" t="str">
        <f>ORG!$M$1</f>
        <v>Organisation</v>
      </c>
      <c r="C592" s="1311" t="str">
        <f>'B3 - COVID-19'!$A$3</f>
        <v>Table B3 - COVID-19 Analysis</v>
      </c>
      <c r="D592" s="1313">
        <f>'B3 - COVID-19'!A42</f>
        <v>32</v>
      </c>
      <c r="E592" s="1311" t="str">
        <f>CONCATENATE('B3 - COVID-19'!$A$5," - ",'B3 - COVID-19'!$A$39)</f>
        <v>A - Additional Expenditure  - A2</v>
      </c>
      <c r="F592" s="1311" t="str">
        <f>'B3 - COVID-19'!B42</f>
        <v xml:space="preserve">Medical &amp; Dental </v>
      </c>
      <c r="G592" s="1311">
        <f>'B3 - COVID-19'!C42</f>
        <v>0</v>
      </c>
      <c r="H592" s="1311">
        <f>'B3 - COVID-19'!D42</f>
        <v>0</v>
      </c>
      <c r="I592" s="1311">
        <f>'B3 - COVID-19'!E42</f>
        <v>0</v>
      </c>
      <c r="J592" s="1311">
        <f>'B3 - COVID-19'!F42</f>
        <v>0</v>
      </c>
      <c r="K592" s="1311">
        <f>'B3 - COVID-19'!G42</f>
        <v>0</v>
      </c>
      <c r="L592" s="1311">
        <f>'B3 - COVID-19'!H42</f>
        <v>0</v>
      </c>
      <c r="M592" s="1311">
        <f>'B3 - COVID-19'!I42</f>
        <v>0</v>
      </c>
      <c r="N592" s="1311">
        <f>'B3 - COVID-19'!J42</f>
        <v>0</v>
      </c>
      <c r="O592" s="1311">
        <f>'B3 - COVID-19'!K42</f>
        <v>0</v>
      </c>
      <c r="P592" s="1311">
        <f>'B3 - COVID-19'!L42</f>
        <v>0</v>
      </c>
      <c r="Q592" s="1311">
        <f>'B3 - COVID-19'!M42</f>
        <v>0</v>
      </c>
      <c r="R592" s="1311">
        <f>'B3 - COVID-19'!N42</f>
        <v>0</v>
      </c>
      <c r="S592" s="1311">
        <f>'B3 - COVID-19'!P42</f>
        <v>0</v>
      </c>
      <c r="U592" s="1311">
        <f t="shared" si="17"/>
        <v>0</v>
      </c>
    </row>
    <row r="593" spans="1:21">
      <c r="A593" s="1314" t="str">
        <f>ORG!$S$1</f>
        <v>Apr 21</v>
      </c>
      <c r="B593" s="1311" t="str">
        <f>ORG!$M$1</f>
        <v>Organisation</v>
      </c>
      <c r="C593" s="1311" t="str">
        <f>'B3 - COVID-19'!$A$3</f>
        <v>Table B3 - COVID-19 Analysis</v>
      </c>
      <c r="D593" s="1313">
        <f>'B3 - COVID-19'!A43</f>
        <v>33</v>
      </c>
      <c r="E593" s="1311" t="str">
        <f>CONCATENATE('B3 - COVID-19'!$A$5," - ",'B3 - COVID-19'!$A$39)</f>
        <v>A - Additional Expenditure  - A2</v>
      </c>
      <c r="F593" s="1311" t="str">
        <f>'B3 - COVID-19'!B43</f>
        <v xml:space="preserve">Nursing &amp; Midwifery Registered </v>
      </c>
      <c r="G593" s="1311">
        <f>'B3 - COVID-19'!C43</f>
        <v>0</v>
      </c>
      <c r="H593" s="1311">
        <f>'B3 - COVID-19'!D43</f>
        <v>0</v>
      </c>
      <c r="I593" s="1311">
        <f>'B3 - COVID-19'!E43</f>
        <v>0</v>
      </c>
      <c r="J593" s="1311">
        <f>'B3 - COVID-19'!F43</f>
        <v>0</v>
      </c>
      <c r="K593" s="1311">
        <f>'B3 - COVID-19'!G43</f>
        <v>0</v>
      </c>
      <c r="L593" s="1311">
        <f>'B3 - COVID-19'!H43</f>
        <v>0</v>
      </c>
      <c r="M593" s="1311">
        <f>'B3 - COVID-19'!I43</f>
        <v>0</v>
      </c>
      <c r="N593" s="1311">
        <f>'B3 - COVID-19'!J43</f>
        <v>0</v>
      </c>
      <c r="O593" s="1311">
        <f>'B3 - COVID-19'!K43</f>
        <v>0</v>
      </c>
      <c r="P593" s="1311">
        <f>'B3 - COVID-19'!L43</f>
        <v>0</v>
      </c>
      <c r="Q593" s="1311">
        <f>'B3 - COVID-19'!M43</f>
        <v>0</v>
      </c>
      <c r="R593" s="1311">
        <f>'B3 - COVID-19'!N43</f>
        <v>0</v>
      </c>
      <c r="S593" s="1311">
        <f>'B3 - COVID-19'!P43</f>
        <v>0</v>
      </c>
      <c r="U593" s="1311">
        <f t="shared" si="17"/>
        <v>0</v>
      </c>
    </row>
    <row r="594" spans="1:21">
      <c r="A594" s="1314" t="str">
        <f>ORG!$S$1</f>
        <v>Apr 21</v>
      </c>
      <c r="B594" s="1311" t="str">
        <f>ORG!$M$1</f>
        <v>Organisation</v>
      </c>
      <c r="C594" s="1311" t="str">
        <f>'B3 - COVID-19'!$A$3</f>
        <v>Table B3 - COVID-19 Analysis</v>
      </c>
      <c r="D594" s="1313">
        <f>'B3 - COVID-19'!A44</f>
        <v>34</v>
      </c>
      <c r="E594" s="1311" t="str">
        <f>CONCATENATE('B3 - COVID-19'!$A$5," - ",'B3 - COVID-19'!$A$39)</f>
        <v>A - Additional Expenditure  - A2</v>
      </c>
      <c r="F594" s="1311" t="str">
        <f>'B3 - COVID-19'!B44</f>
        <v>Prof Scientific &amp; Technical</v>
      </c>
      <c r="G594" s="1311">
        <f>'B3 - COVID-19'!C44</f>
        <v>0</v>
      </c>
      <c r="H594" s="1311">
        <f>'B3 - COVID-19'!D44</f>
        <v>0</v>
      </c>
      <c r="I594" s="1311">
        <f>'B3 - COVID-19'!E44</f>
        <v>0</v>
      </c>
      <c r="J594" s="1311">
        <f>'B3 - COVID-19'!F44</f>
        <v>0</v>
      </c>
      <c r="K594" s="1311">
        <f>'B3 - COVID-19'!G44</f>
        <v>0</v>
      </c>
      <c r="L594" s="1311">
        <f>'B3 - COVID-19'!H44</f>
        <v>0</v>
      </c>
      <c r="M594" s="1311">
        <f>'B3 - COVID-19'!I44</f>
        <v>0</v>
      </c>
      <c r="N594" s="1311">
        <f>'B3 - COVID-19'!J44</f>
        <v>0</v>
      </c>
      <c r="O594" s="1311">
        <f>'B3 - COVID-19'!K44</f>
        <v>0</v>
      </c>
      <c r="P594" s="1311">
        <f>'B3 - COVID-19'!L44</f>
        <v>0</v>
      </c>
      <c r="Q594" s="1311">
        <f>'B3 - COVID-19'!M44</f>
        <v>0</v>
      </c>
      <c r="R594" s="1311">
        <f>'B3 - COVID-19'!N44</f>
        <v>0</v>
      </c>
      <c r="S594" s="1311">
        <f>'B3 - COVID-19'!P44</f>
        <v>0</v>
      </c>
      <c r="U594" s="1311">
        <f t="shared" si="17"/>
        <v>0</v>
      </c>
    </row>
    <row r="595" spans="1:21">
      <c r="A595" s="1314" t="str">
        <f>ORG!$S$1</f>
        <v>Apr 21</v>
      </c>
      <c r="B595" s="1311" t="str">
        <f>ORG!$M$1</f>
        <v>Organisation</v>
      </c>
      <c r="C595" s="1311" t="str">
        <f>'B3 - COVID-19'!$A$3</f>
        <v>Table B3 - COVID-19 Analysis</v>
      </c>
      <c r="D595" s="1313">
        <f>'B3 - COVID-19'!A45</f>
        <v>35</v>
      </c>
      <c r="E595" s="1311" t="str">
        <f>CONCATENATE('B3 - COVID-19'!$A$5," - ",'B3 - COVID-19'!$A$39)</f>
        <v>A - Additional Expenditure  - A2</v>
      </c>
      <c r="F595" s="1311" t="str">
        <f>'B3 - COVID-19'!B45</f>
        <v xml:space="preserve">Additional Clinical Services </v>
      </c>
      <c r="G595" s="1311">
        <f>'B3 - COVID-19'!C45</f>
        <v>0</v>
      </c>
      <c r="H595" s="1311">
        <f>'B3 - COVID-19'!D45</f>
        <v>0</v>
      </c>
      <c r="I595" s="1311">
        <f>'B3 - COVID-19'!E45</f>
        <v>0</v>
      </c>
      <c r="J595" s="1311">
        <f>'B3 - COVID-19'!F45</f>
        <v>0</v>
      </c>
      <c r="K595" s="1311">
        <f>'B3 - COVID-19'!G45</f>
        <v>0</v>
      </c>
      <c r="L595" s="1311">
        <f>'B3 - COVID-19'!H45</f>
        <v>0</v>
      </c>
      <c r="M595" s="1311">
        <f>'B3 - COVID-19'!I45</f>
        <v>0</v>
      </c>
      <c r="N595" s="1311">
        <f>'B3 - COVID-19'!J45</f>
        <v>0</v>
      </c>
      <c r="O595" s="1311">
        <f>'B3 - COVID-19'!K45</f>
        <v>0</v>
      </c>
      <c r="P595" s="1311">
        <f>'B3 - COVID-19'!L45</f>
        <v>0</v>
      </c>
      <c r="Q595" s="1311">
        <f>'B3 - COVID-19'!M45</f>
        <v>0</v>
      </c>
      <c r="R595" s="1311">
        <f>'B3 - COVID-19'!N45</f>
        <v>0</v>
      </c>
      <c r="S595" s="1311">
        <f>'B3 - COVID-19'!P45</f>
        <v>0</v>
      </c>
      <c r="U595" s="1311">
        <f t="shared" si="17"/>
        <v>0</v>
      </c>
    </row>
    <row r="596" spans="1:21">
      <c r="A596" s="1314" t="str">
        <f>ORG!$S$1</f>
        <v>Apr 21</v>
      </c>
      <c r="B596" s="1311" t="str">
        <f>ORG!$M$1</f>
        <v>Organisation</v>
      </c>
      <c r="C596" s="1311" t="str">
        <f>'B3 - COVID-19'!$A$3</f>
        <v>Table B3 - COVID-19 Analysis</v>
      </c>
      <c r="D596" s="1313">
        <f>'B3 - COVID-19'!A46</f>
        <v>36</v>
      </c>
      <c r="E596" s="1311" t="str">
        <f>CONCATENATE('B3 - COVID-19'!$A$5," - ",'B3 - COVID-19'!$A$39)</f>
        <v>A - Additional Expenditure  - A2</v>
      </c>
      <c r="F596" s="1311" t="str">
        <f>'B3 - COVID-19'!B46</f>
        <v>Allied Health Professionals</v>
      </c>
      <c r="G596" s="1311">
        <f>'B3 - COVID-19'!C46</f>
        <v>0</v>
      </c>
      <c r="H596" s="1311">
        <f>'B3 - COVID-19'!D46</f>
        <v>0</v>
      </c>
      <c r="I596" s="1311">
        <f>'B3 - COVID-19'!E46</f>
        <v>0</v>
      </c>
      <c r="J596" s="1311">
        <f>'B3 - COVID-19'!F46</f>
        <v>0</v>
      </c>
      <c r="K596" s="1311">
        <f>'B3 - COVID-19'!G46</f>
        <v>0</v>
      </c>
      <c r="L596" s="1311">
        <f>'B3 - COVID-19'!H46</f>
        <v>0</v>
      </c>
      <c r="M596" s="1311">
        <f>'B3 - COVID-19'!I46</f>
        <v>0</v>
      </c>
      <c r="N596" s="1311">
        <f>'B3 - COVID-19'!J46</f>
        <v>0</v>
      </c>
      <c r="O596" s="1311">
        <f>'B3 - COVID-19'!K46</f>
        <v>0</v>
      </c>
      <c r="P596" s="1311">
        <f>'B3 - COVID-19'!L46</f>
        <v>0</v>
      </c>
      <c r="Q596" s="1311">
        <f>'B3 - COVID-19'!M46</f>
        <v>0</v>
      </c>
      <c r="R596" s="1311">
        <f>'B3 - COVID-19'!N46</f>
        <v>0</v>
      </c>
      <c r="S596" s="1311">
        <f>'B3 - COVID-19'!P46</f>
        <v>0</v>
      </c>
      <c r="U596" s="1311">
        <f t="shared" si="17"/>
        <v>0</v>
      </c>
    </row>
    <row r="597" spans="1:21">
      <c r="A597" s="1314" t="str">
        <f>ORG!$S$1</f>
        <v>Apr 21</v>
      </c>
      <c r="B597" s="1311" t="str">
        <f>ORG!$M$1</f>
        <v>Organisation</v>
      </c>
      <c r="C597" s="1311" t="str">
        <f>'B3 - COVID-19'!$A$3</f>
        <v>Table B3 - COVID-19 Analysis</v>
      </c>
      <c r="D597" s="1313">
        <f>'B3 - COVID-19'!A47</f>
        <v>37</v>
      </c>
      <c r="E597" s="1311" t="str">
        <f>CONCATENATE('B3 - COVID-19'!$A$5," - ",'B3 - COVID-19'!$A$39)</f>
        <v>A - Additional Expenditure  - A2</v>
      </c>
      <c r="F597" s="1311" t="str">
        <f>'B3 - COVID-19'!B47</f>
        <v xml:space="preserve">Healthcare Scientists </v>
      </c>
      <c r="G597" s="1311">
        <f>'B3 - COVID-19'!C47</f>
        <v>0</v>
      </c>
      <c r="H597" s="1311">
        <f>'B3 - COVID-19'!D47</f>
        <v>0</v>
      </c>
      <c r="I597" s="1311">
        <f>'B3 - COVID-19'!E47</f>
        <v>0</v>
      </c>
      <c r="J597" s="1311">
        <f>'B3 - COVID-19'!F47</f>
        <v>0</v>
      </c>
      <c r="K597" s="1311">
        <f>'B3 - COVID-19'!G47</f>
        <v>0</v>
      </c>
      <c r="L597" s="1311">
        <f>'B3 - COVID-19'!H47</f>
        <v>0</v>
      </c>
      <c r="M597" s="1311">
        <f>'B3 - COVID-19'!I47</f>
        <v>0</v>
      </c>
      <c r="N597" s="1311">
        <f>'B3 - COVID-19'!J47</f>
        <v>0</v>
      </c>
      <c r="O597" s="1311">
        <f>'B3 - COVID-19'!K47</f>
        <v>0</v>
      </c>
      <c r="P597" s="1311">
        <f>'B3 - COVID-19'!L47</f>
        <v>0</v>
      </c>
      <c r="Q597" s="1311">
        <f>'B3 - COVID-19'!M47</f>
        <v>0</v>
      </c>
      <c r="R597" s="1311">
        <f>'B3 - COVID-19'!N47</f>
        <v>0</v>
      </c>
      <c r="S597" s="1311">
        <f>'B3 - COVID-19'!P47</f>
        <v>0</v>
      </c>
      <c r="U597" s="1311">
        <f t="shared" si="17"/>
        <v>0</v>
      </c>
    </row>
    <row r="598" spans="1:21">
      <c r="A598" s="1314" t="str">
        <f>ORG!$S$1</f>
        <v>Apr 21</v>
      </c>
      <c r="B598" s="1311" t="str">
        <f>ORG!$M$1</f>
        <v>Organisation</v>
      </c>
      <c r="C598" s="1311" t="str">
        <f>'B3 - COVID-19'!$A$3</f>
        <v>Table B3 - COVID-19 Analysis</v>
      </c>
      <c r="D598" s="1313">
        <f>'B3 - COVID-19'!A48</f>
        <v>38</v>
      </c>
      <c r="E598" s="1311" t="str">
        <f>CONCATENATE('B3 - COVID-19'!$A$5," - ",'B3 - COVID-19'!$A$39)</f>
        <v>A - Additional Expenditure  - A2</v>
      </c>
      <c r="F598" s="1311" t="str">
        <f>'B3 - COVID-19'!B48</f>
        <v xml:space="preserve">Estates &amp; Ancillary </v>
      </c>
      <c r="G598" s="1311">
        <f>'B3 - COVID-19'!C48</f>
        <v>0</v>
      </c>
      <c r="H598" s="1311">
        <f>'B3 - COVID-19'!D48</f>
        <v>0</v>
      </c>
      <c r="I598" s="1311">
        <f>'B3 - COVID-19'!E48</f>
        <v>0</v>
      </c>
      <c r="J598" s="1311">
        <f>'B3 - COVID-19'!F48</f>
        <v>0</v>
      </c>
      <c r="K598" s="1311">
        <f>'B3 - COVID-19'!G48</f>
        <v>0</v>
      </c>
      <c r="L598" s="1311">
        <f>'B3 - COVID-19'!H48</f>
        <v>0</v>
      </c>
      <c r="M598" s="1311">
        <f>'B3 - COVID-19'!I48</f>
        <v>0</v>
      </c>
      <c r="N598" s="1311">
        <f>'B3 - COVID-19'!J48</f>
        <v>0</v>
      </c>
      <c r="O598" s="1311">
        <f>'B3 - COVID-19'!K48</f>
        <v>0</v>
      </c>
      <c r="P598" s="1311">
        <f>'B3 - COVID-19'!L48</f>
        <v>0</v>
      </c>
      <c r="Q598" s="1311">
        <f>'B3 - COVID-19'!M48</f>
        <v>0</v>
      </c>
      <c r="R598" s="1311">
        <f>'B3 - COVID-19'!N48</f>
        <v>0</v>
      </c>
      <c r="S598" s="1311">
        <f>'B3 - COVID-19'!P48</f>
        <v>0</v>
      </c>
      <c r="U598" s="1311">
        <f t="shared" si="17"/>
        <v>0</v>
      </c>
    </row>
    <row r="599" spans="1:21">
      <c r="A599" s="1314" t="str">
        <f>ORG!$S$1</f>
        <v>Apr 21</v>
      </c>
      <c r="B599" s="1311" t="str">
        <f>ORG!$M$1</f>
        <v>Organisation</v>
      </c>
      <c r="C599" s="1311" t="str">
        <f>'B3 - COVID-19'!$A$3</f>
        <v>Table B3 - COVID-19 Analysis</v>
      </c>
      <c r="D599" s="1313">
        <f>'B3 - COVID-19'!A49</f>
        <v>39</v>
      </c>
      <c r="E599" s="1311" t="str">
        <f>CONCATENATE('B3 - COVID-19'!$A$5," - ",'B3 - COVID-19'!$A$39)</f>
        <v>A - Additional Expenditure  - A2</v>
      </c>
      <c r="F599" s="1311" t="str">
        <f>'B3 - COVID-19'!B49</f>
        <v>Students</v>
      </c>
      <c r="G599" s="1311">
        <f>'B3 - COVID-19'!C49</f>
        <v>0</v>
      </c>
      <c r="H599" s="1311">
        <f>'B3 - COVID-19'!D49</f>
        <v>0</v>
      </c>
      <c r="I599" s="1311">
        <f>'B3 - COVID-19'!E49</f>
        <v>0</v>
      </c>
      <c r="J599" s="1311">
        <f>'B3 - COVID-19'!F49</f>
        <v>0</v>
      </c>
      <c r="K599" s="1311">
        <f>'B3 - COVID-19'!G49</f>
        <v>0</v>
      </c>
      <c r="L599" s="1311">
        <f>'B3 - COVID-19'!H49</f>
        <v>0</v>
      </c>
      <c r="M599" s="1311">
        <f>'B3 - COVID-19'!I49</f>
        <v>0</v>
      </c>
      <c r="N599" s="1311">
        <f>'B3 - COVID-19'!J49</f>
        <v>0</v>
      </c>
      <c r="O599" s="1311">
        <f>'B3 - COVID-19'!K49</f>
        <v>0</v>
      </c>
      <c r="P599" s="1311">
        <f>'B3 - COVID-19'!L49</f>
        <v>0</v>
      </c>
      <c r="Q599" s="1311">
        <f>'B3 - COVID-19'!M49</f>
        <v>0</v>
      </c>
      <c r="R599" s="1311">
        <f>'B3 - COVID-19'!N49</f>
        <v>0</v>
      </c>
      <c r="S599" s="1311">
        <f>'B3 - COVID-19'!P49</f>
        <v>0</v>
      </c>
      <c r="U599" s="1311">
        <f t="shared" si="17"/>
        <v>0</v>
      </c>
    </row>
    <row r="600" spans="1:21">
      <c r="A600" s="1314" t="str">
        <f>ORG!$S$1</f>
        <v>Apr 21</v>
      </c>
      <c r="B600" s="1311" t="str">
        <f>ORG!$M$1</f>
        <v>Organisation</v>
      </c>
      <c r="C600" s="1311" t="str">
        <f>'B3 - COVID-19'!$A$3</f>
        <v>Table B3 - COVID-19 Analysis</v>
      </c>
      <c r="D600" s="1313">
        <f>'B3 - COVID-19'!A50</f>
        <v>40</v>
      </c>
      <c r="E600" s="1311" t="str">
        <f>CONCATENATE('B3 - COVID-19'!$A$5," - ",'B3 - COVID-19'!$A$39)</f>
        <v>A - Additional Expenditure  - A2</v>
      </c>
      <c r="F600" s="1311" t="str">
        <f>'B3 - COVID-19'!B50</f>
        <v>Sub total Tracing Provider Pay</v>
      </c>
      <c r="G600" s="1311">
        <f>'B3 - COVID-19'!C50</f>
        <v>0</v>
      </c>
      <c r="H600" s="1311">
        <f>'B3 - COVID-19'!D50</f>
        <v>0</v>
      </c>
      <c r="I600" s="1311">
        <f>'B3 - COVID-19'!E50</f>
        <v>0</v>
      </c>
      <c r="J600" s="1311">
        <f>'B3 - COVID-19'!F50</f>
        <v>0</v>
      </c>
      <c r="K600" s="1311">
        <f>'B3 - COVID-19'!G50</f>
        <v>0</v>
      </c>
      <c r="L600" s="1311">
        <f>'B3 - COVID-19'!H50</f>
        <v>0</v>
      </c>
      <c r="M600" s="1311">
        <f>'B3 - COVID-19'!I50</f>
        <v>0</v>
      </c>
      <c r="N600" s="1311">
        <f>'B3 - COVID-19'!J50</f>
        <v>0</v>
      </c>
      <c r="O600" s="1311">
        <f>'B3 - COVID-19'!K50</f>
        <v>0</v>
      </c>
      <c r="P600" s="1311">
        <f>'B3 - COVID-19'!L50</f>
        <v>0</v>
      </c>
      <c r="Q600" s="1311">
        <f>'B3 - COVID-19'!M50</f>
        <v>0</v>
      </c>
      <c r="R600" s="1311">
        <f>'B3 - COVID-19'!N50</f>
        <v>0</v>
      </c>
      <c r="S600" s="1311">
        <f>'B3 - COVID-19'!P50</f>
        <v>0</v>
      </c>
      <c r="U600" s="1311">
        <f t="shared" si="17"/>
        <v>0</v>
      </c>
    </row>
    <row r="601" spans="1:21">
      <c r="A601" s="1314" t="str">
        <f>ORG!$S$1</f>
        <v>Apr 21</v>
      </c>
      <c r="B601" s="1311" t="str">
        <f>ORG!$M$1</f>
        <v>Organisation</v>
      </c>
      <c r="C601" s="1311" t="str">
        <f>'B3 - COVID-19'!$A$3</f>
        <v>Table B3 - COVID-19 Analysis</v>
      </c>
      <c r="D601" s="1313">
        <f>'B3 - COVID-19'!A51</f>
        <v>41</v>
      </c>
      <c r="E601" s="1311" t="str">
        <f>CONCATENATE('B3 - COVID-19'!$A$5," - ",'B3 - COVID-19'!$A$39)</f>
        <v>A - Additional Expenditure  - A2</v>
      </c>
      <c r="F601" s="1311" t="str">
        <f>'B3 - COVID-19'!B51</f>
        <v>Primary Care Contractor (excluding drugs)</v>
      </c>
      <c r="G601" s="1311">
        <f>'B3 - COVID-19'!C51</f>
        <v>0</v>
      </c>
      <c r="H601" s="1311">
        <f>'B3 - COVID-19'!D51</f>
        <v>0</v>
      </c>
      <c r="I601" s="1311">
        <f>'B3 - COVID-19'!E51</f>
        <v>0</v>
      </c>
      <c r="J601" s="1311">
        <f>'B3 - COVID-19'!F51</f>
        <v>0</v>
      </c>
      <c r="K601" s="1311">
        <f>'B3 - COVID-19'!G51</f>
        <v>0</v>
      </c>
      <c r="L601" s="1311">
        <f>'B3 - COVID-19'!H51</f>
        <v>0</v>
      </c>
      <c r="M601" s="1311">
        <f>'B3 - COVID-19'!I51</f>
        <v>0</v>
      </c>
      <c r="N601" s="1311">
        <f>'B3 - COVID-19'!J51</f>
        <v>0</v>
      </c>
      <c r="O601" s="1311">
        <f>'B3 - COVID-19'!K51</f>
        <v>0</v>
      </c>
      <c r="P601" s="1311">
        <f>'B3 - COVID-19'!L51</f>
        <v>0</v>
      </c>
      <c r="Q601" s="1311">
        <f>'B3 - COVID-19'!M51</f>
        <v>0</v>
      </c>
      <c r="R601" s="1311">
        <f>'B3 - COVID-19'!N51</f>
        <v>0</v>
      </c>
      <c r="S601" s="1311">
        <f>'B3 - COVID-19'!P51</f>
        <v>0</v>
      </c>
      <c r="U601" s="1311">
        <f t="shared" si="17"/>
        <v>0</v>
      </c>
    </row>
    <row r="602" spans="1:21">
      <c r="A602" s="1314" t="str">
        <f>ORG!$S$1</f>
        <v>Apr 21</v>
      </c>
      <c r="B602" s="1311" t="str">
        <f>ORG!$M$1</f>
        <v>Organisation</v>
      </c>
      <c r="C602" s="1311" t="str">
        <f>'B3 - COVID-19'!$A$3</f>
        <v>Table B3 - COVID-19 Analysis</v>
      </c>
      <c r="D602" s="1313">
        <f>'B3 - COVID-19'!A52</f>
        <v>42</v>
      </c>
      <c r="E602" s="1311" t="str">
        <f>CONCATENATE('B3 - COVID-19'!$A$5," - ",'B3 - COVID-19'!$A$39)</f>
        <v>A - Additional Expenditure  - A2</v>
      </c>
      <c r="F602" s="1311" t="str">
        <f>'B3 - COVID-19'!B52</f>
        <v>Primary Care - Drugs</v>
      </c>
      <c r="G602" s="1311">
        <f>'B3 - COVID-19'!C52</f>
        <v>0</v>
      </c>
      <c r="H602" s="1311">
        <f>'B3 - COVID-19'!D52</f>
        <v>0</v>
      </c>
      <c r="I602" s="1311">
        <f>'B3 - COVID-19'!E52</f>
        <v>0</v>
      </c>
      <c r="J602" s="1311">
        <f>'B3 - COVID-19'!F52</f>
        <v>0</v>
      </c>
      <c r="K602" s="1311">
        <f>'B3 - COVID-19'!G52</f>
        <v>0</v>
      </c>
      <c r="L602" s="1311">
        <f>'B3 - COVID-19'!H52</f>
        <v>0</v>
      </c>
      <c r="M602" s="1311">
        <f>'B3 - COVID-19'!I52</f>
        <v>0</v>
      </c>
      <c r="N602" s="1311">
        <f>'B3 - COVID-19'!J52</f>
        <v>0</v>
      </c>
      <c r="O602" s="1311">
        <f>'B3 - COVID-19'!K52</f>
        <v>0</v>
      </c>
      <c r="P602" s="1311">
        <f>'B3 - COVID-19'!L52</f>
        <v>0</v>
      </c>
      <c r="Q602" s="1311">
        <f>'B3 - COVID-19'!M52</f>
        <v>0</v>
      </c>
      <c r="R602" s="1311">
        <f>'B3 - COVID-19'!N52</f>
        <v>0</v>
      </c>
      <c r="S602" s="1311">
        <f>'B3 - COVID-19'!P52</f>
        <v>0</v>
      </c>
      <c r="U602" s="1311">
        <f t="shared" si="17"/>
        <v>0</v>
      </c>
    </row>
    <row r="603" spans="1:21">
      <c r="A603" s="1314" t="str">
        <f>ORG!$S$1</f>
        <v>Apr 21</v>
      </c>
      <c r="B603" s="1311" t="str">
        <f>ORG!$M$1</f>
        <v>Organisation</v>
      </c>
      <c r="C603" s="1311" t="str">
        <f>'B3 - COVID-19'!$A$3</f>
        <v>Table B3 - COVID-19 Analysis</v>
      </c>
      <c r="D603" s="1313">
        <f>'B3 - COVID-19'!A53</f>
        <v>43</v>
      </c>
      <c r="E603" s="1311" t="str">
        <f>CONCATENATE('B3 - COVID-19'!$A$5," - ",'B3 - COVID-19'!$A$39)</f>
        <v>A - Additional Expenditure  - A2</v>
      </c>
      <c r="F603" s="1311" t="str">
        <f>'B3 - COVID-19'!B53</f>
        <v>Secondary Care - Drugs</v>
      </c>
      <c r="G603" s="1311">
        <f>'B3 - COVID-19'!C53</f>
        <v>0</v>
      </c>
      <c r="H603" s="1311">
        <f>'B3 - COVID-19'!D53</f>
        <v>0</v>
      </c>
      <c r="I603" s="1311">
        <f>'B3 - COVID-19'!E53</f>
        <v>0</v>
      </c>
      <c r="J603" s="1311">
        <f>'B3 - COVID-19'!F53</f>
        <v>0</v>
      </c>
      <c r="K603" s="1311">
        <f>'B3 - COVID-19'!G53</f>
        <v>0</v>
      </c>
      <c r="L603" s="1311">
        <f>'B3 - COVID-19'!H53</f>
        <v>0</v>
      </c>
      <c r="M603" s="1311">
        <f>'B3 - COVID-19'!I53</f>
        <v>0</v>
      </c>
      <c r="N603" s="1311">
        <f>'B3 - COVID-19'!J53</f>
        <v>0</v>
      </c>
      <c r="O603" s="1311">
        <f>'B3 - COVID-19'!K53</f>
        <v>0</v>
      </c>
      <c r="P603" s="1311">
        <f>'B3 - COVID-19'!L53</f>
        <v>0</v>
      </c>
      <c r="Q603" s="1311">
        <f>'B3 - COVID-19'!M53</f>
        <v>0</v>
      </c>
      <c r="R603" s="1311">
        <f>'B3 - COVID-19'!N53</f>
        <v>0</v>
      </c>
      <c r="S603" s="1311">
        <f>'B3 - COVID-19'!P53</f>
        <v>0</v>
      </c>
      <c r="U603" s="1311">
        <f t="shared" si="17"/>
        <v>0</v>
      </c>
    </row>
    <row r="604" spans="1:21">
      <c r="A604" s="1314" t="str">
        <f>ORG!$S$1</f>
        <v>Apr 21</v>
      </c>
      <c r="B604" s="1311" t="str">
        <f>ORG!$M$1</f>
        <v>Organisation</v>
      </c>
      <c r="C604" s="1311" t="str">
        <f>'B3 - COVID-19'!$A$3</f>
        <v>Table B3 - COVID-19 Analysis</v>
      </c>
      <c r="D604" s="1313">
        <f>'B3 - COVID-19'!A54</f>
        <v>44</v>
      </c>
      <c r="E604" s="1311" t="str">
        <f>CONCATENATE('B3 - COVID-19'!$A$5," - ",'B3 - COVID-19'!$A$39)</f>
        <v>A - Additional Expenditure  - A2</v>
      </c>
      <c r="F604" s="1311" t="str">
        <f>'B3 - COVID-19'!B54</f>
        <v>Provider - Non Pay (Clinical &amp; General Supplies, Rent, Rates, Equipment etc) Exclude PPE - see A7</v>
      </c>
      <c r="G604" s="1311">
        <f>'B3 - COVID-19'!C54</f>
        <v>0</v>
      </c>
      <c r="H604" s="1311">
        <f>'B3 - COVID-19'!D54</f>
        <v>0</v>
      </c>
      <c r="I604" s="1311">
        <f>'B3 - COVID-19'!E54</f>
        <v>0</v>
      </c>
      <c r="J604" s="1311">
        <f>'B3 - COVID-19'!F54</f>
        <v>0</v>
      </c>
      <c r="K604" s="1311">
        <f>'B3 - COVID-19'!G54</f>
        <v>0</v>
      </c>
      <c r="L604" s="1311">
        <f>'B3 - COVID-19'!H54</f>
        <v>0</v>
      </c>
      <c r="M604" s="1311">
        <f>'B3 - COVID-19'!I54</f>
        <v>0</v>
      </c>
      <c r="N604" s="1311">
        <f>'B3 - COVID-19'!J54</f>
        <v>0</v>
      </c>
      <c r="O604" s="1311">
        <f>'B3 - COVID-19'!K54</f>
        <v>0</v>
      </c>
      <c r="P604" s="1311">
        <f>'B3 - COVID-19'!L54</f>
        <v>0</v>
      </c>
      <c r="Q604" s="1311">
        <f>'B3 - COVID-19'!M54</f>
        <v>0</v>
      </c>
      <c r="R604" s="1311">
        <f>'B3 - COVID-19'!N54</f>
        <v>0</v>
      </c>
      <c r="S604" s="1311">
        <f>'B3 - COVID-19'!P54</f>
        <v>0</v>
      </c>
      <c r="U604" s="1311">
        <f t="shared" si="17"/>
        <v>0</v>
      </c>
    </row>
    <row r="605" spans="1:21">
      <c r="A605" s="1314" t="str">
        <f>ORG!$S$1</f>
        <v>Apr 21</v>
      </c>
      <c r="B605" s="1311" t="str">
        <f>ORG!$M$1</f>
        <v>Organisation</v>
      </c>
      <c r="C605" s="1311" t="str">
        <f>'B3 - COVID-19'!$A$3</f>
        <v>Table B3 - COVID-19 Analysis</v>
      </c>
      <c r="D605" s="1313">
        <f>'B3 - COVID-19'!A55</f>
        <v>45</v>
      </c>
      <c r="E605" s="1311" t="str">
        <f>CONCATENATE('B3 - COVID-19'!$A$5," - ",'B3 - COVID-19'!$A$39)</f>
        <v>A - Additional Expenditure  - A2</v>
      </c>
      <c r="F605" s="1311" t="str">
        <f>'B3 - COVID-19'!B55</f>
        <v>Healthcare Services Provided by Other NHS Bodies</v>
      </c>
      <c r="G605" s="1311">
        <f>'B3 - COVID-19'!C55</f>
        <v>0</v>
      </c>
      <c r="H605" s="1311">
        <f>'B3 - COVID-19'!D55</f>
        <v>0</v>
      </c>
      <c r="I605" s="1311">
        <f>'B3 - COVID-19'!E55</f>
        <v>0</v>
      </c>
      <c r="J605" s="1311">
        <f>'B3 - COVID-19'!F55</f>
        <v>0</v>
      </c>
      <c r="K605" s="1311">
        <f>'B3 - COVID-19'!G55</f>
        <v>0</v>
      </c>
      <c r="L605" s="1311">
        <f>'B3 - COVID-19'!H55</f>
        <v>0</v>
      </c>
      <c r="M605" s="1311">
        <f>'B3 - COVID-19'!I55</f>
        <v>0</v>
      </c>
      <c r="N605" s="1311">
        <f>'B3 - COVID-19'!J55</f>
        <v>0</v>
      </c>
      <c r="O605" s="1311">
        <f>'B3 - COVID-19'!K55</f>
        <v>0</v>
      </c>
      <c r="P605" s="1311">
        <f>'B3 - COVID-19'!L55</f>
        <v>0</v>
      </c>
      <c r="Q605" s="1311">
        <f>'B3 - COVID-19'!M55</f>
        <v>0</v>
      </c>
      <c r="R605" s="1311">
        <f>'B3 - COVID-19'!N55</f>
        <v>0</v>
      </c>
      <c r="S605" s="1311">
        <f>'B3 - COVID-19'!P55</f>
        <v>0</v>
      </c>
      <c r="U605" s="1311">
        <f t="shared" si="17"/>
        <v>0</v>
      </c>
    </row>
    <row r="606" spans="1:21">
      <c r="A606" s="1314" t="str">
        <f>ORG!$S$1</f>
        <v>Apr 21</v>
      </c>
      <c r="B606" s="1311" t="str">
        <f>ORG!$M$1</f>
        <v>Organisation</v>
      </c>
      <c r="C606" s="1311" t="str">
        <f>'B3 - COVID-19'!$A$3</f>
        <v>Table B3 - COVID-19 Analysis</v>
      </c>
      <c r="D606" s="1313">
        <f>'B3 - COVID-19'!A56</f>
        <v>46</v>
      </c>
      <c r="E606" s="1311" t="str">
        <f>CONCATENATE('B3 - COVID-19'!$A$5," - ",'B3 - COVID-19'!$A$39)</f>
        <v>A - Additional Expenditure  - A2</v>
      </c>
      <c r="F606" s="1311" t="str">
        <f>'B3 - COVID-19'!B56</f>
        <v>Non Healthcare Services Provided by Other NHS Bodies</v>
      </c>
      <c r="G606" s="1311">
        <f>'B3 - COVID-19'!C56</f>
        <v>0</v>
      </c>
      <c r="H606" s="1311">
        <f>'B3 - COVID-19'!D56</f>
        <v>0</v>
      </c>
      <c r="I606" s="1311">
        <f>'B3 - COVID-19'!E56</f>
        <v>0</v>
      </c>
      <c r="J606" s="1311">
        <f>'B3 - COVID-19'!F56</f>
        <v>0</v>
      </c>
      <c r="K606" s="1311">
        <f>'B3 - COVID-19'!G56</f>
        <v>0</v>
      </c>
      <c r="L606" s="1311">
        <f>'B3 - COVID-19'!H56</f>
        <v>0</v>
      </c>
      <c r="M606" s="1311">
        <f>'B3 - COVID-19'!I56</f>
        <v>0</v>
      </c>
      <c r="N606" s="1311">
        <f>'B3 - COVID-19'!J56</f>
        <v>0</v>
      </c>
      <c r="O606" s="1311">
        <f>'B3 - COVID-19'!K56</f>
        <v>0</v>
      </c>
      <c r="P606" s="1311">
        <f>'B3 - COVID-19'!L56</f>
        <v>0</v>
      </c>
      <c r="Q606" s="1311">
        <f>'B3 - COVID-19'!M56</f>
        <v>0</v>
      </c>
      <c r="R606" s="1311">
        <f>'B3 - COVID-19'!N56</f>
        <v>0</v>
      </c>
      <c r="S606" s="1311">
        <f>'B3 - COVID-19'!P56</f>
        <v>0</v>
      </c>
      <c r="U606" s="1311">
        <f t="shared" si="17"/>
        <v>0</v>
      </c>
    </row>
    <row r="607" spans="1:21">
      <c r="A607" s="1314" t="str">
        <f>ORG!$S$1</f>
        <v>Apr 21</v>
      </c>
      <c r="B607" s="1311" t="str">
        <f>ORG!$M$1</f>
        <v>Organisation</v>
      </c>
      <c r="C607" s="1311" t="str">
        <f>'B3 - COVID-19'!$A$3</f>
        <v>Table B3 - COVID-19 Analysis</v>
      </c>
      <c r="D607" s="1313">
        <f>'B3 - COVID-19'!A57</f>
        <v>47</v>
      </c>
      <c r="E607" s="1311" t="str">
        <f>CONCATENATE('B3 - COVID-19'!$A$5," - ",'B3 - COVID-19'!$A$39)</f>
        <v>A - Additional Expenditure  - A2</v>
      </c>
      <c r="F607" s="1311" t="str">
        <f>'B3 - COVID-19'!B57</f>
        <v>Continuing Care and Funded Nursing Care</v>
      </c>
      <c r="G607" s="1311">
        <f>'B3 - COVID-19'!C57</f>
        <v>0</v>
      </c>
      <c r="H607" s="1311">
        <f>'B3 - COVID-19'!D57</f>
        <v>0</v>
      </c>
      <c r="I607" s="1311">
        <f>'B3 - COVID-19'!E57</f>
        <v>0</v>
      </c>
      <c r="J607" s="1311">
        <f>'B3 - COVID-19'!F57</f>
        <v>0</v>
      </c>
      <c r="K607" s="1311">
        <f>'B3 - COVID-19'!G57</f>
        <v>0</v>
      </c>
      <c r="L607" s="1311">
        <f>'B3 - COVID-19'!H57</f>
        <v>0</v>
      </c>
      <c r="M607" s="1311">
        <f>'B3 - COVID-19'!I57</f>
        <v>0</v>
      </c>
      <c r="N607" s="1311">
        <f>'B3 - COVID-19'!J57</f>
        <v>0</v>
      </c>
      <c r="O607" s="1311">
        <f>'B3 - COVID-19'!K57</f>
        <v>0</v>
      </c>
      <c r="P607" s="1311">
        <f>'B3 - COVID-19'!L57</f>
        <v>0</v>
      </c>
      <c r="Q607" s="1311">
        <f>'B3 - COVID-19'!M57</f>
        <v>0</v>
      </c>
      <c r="R607" s="1311">
        <f>'B3 - COVID-19'!N57</f>
        <v>0</v>
      </c>
      <c r="S607" s="1311">
        <f>'B3 - COVID-19'!P57</f>
        <v>0</v>
      </c>
      <c r="U607" s="1311">
        <f t="shared" si="17"/>
        <v>0</v>
      </c>
    </row>
    <row r="608" spans="1:21">
      <c r="A608" s="1314" t="str">
        <f>ORG!$S$1</f>
        <v>Apr 21</v>
      </c>
      <c r="B608" s="1311" t="str">
        <f>ORG!$M$1</f>
        <v>Organisation</v>
      </c>
      <c r="C608" s="1311" t="str">
        <f>'B3 - COVID-19'!$A$3</f>
        <v>Table B3 - COVID-19 Analysis</v>
      </c>
      <c r="D608" s="1313">
        <f>'B3 - COVID-19'!A58</f>
        <v>48</v>
      </c>
      <c r="E608" s="1311" t="str">
        <f>CONCATENATE('B3 - COVID-19'!$A$5," - ",'B3 - COVID-19'!$A$39)</f>
        <v>A - Additional Expenditure  - A2</v>
      </c>
      <c r="F608" s="1311" t="str">
        <f>'B3 - COVID-19'!B58</f>
        <v>Other Private &amp; Voluntary Sector</v>
      </c>
      <c r="G608" s="1311">
        <f>'B3 - COVID-19'!C58</f>
        <v>0</v>
      </c>
      <c r="H608" s="1311">
        <f>'B3 - COVID-19'!D58</f>
        <v>0</v>
      </c>
      <c r="I608" s="1311">
        <f>'B3 - COVID-19'!E58</f>
        <v>0</v>
      </c>
      <c r="J608" s="1311">
        <f>'B3 - COVID-19'!F58</f>
        <v>0</v>
      </c>
      <c r="K608" s="1311">
        <f>'B3 - COVID-19'!G58</f>
        <v>0</v>
      </c>
      <c r="L608" s="1311">
        <f>'B3 - COVID-19'!H58</f>
        <v>0</v>
      </c>
      <c r="M608" s="1311">
        <f>'B3 - COVID-19'!I58</f>
        <v>0</v>
      </c>
      <c r="N608" s="1311">
        <f>'B3 - COVID-19'!J58</f>
        <v>0</v>
      </c>
      <c r="O608" s="1311">
        <f>'B3 - COVID-19'!K58</f>
        <v>0</v>
      </c>
      <c r="P608" s="1311">
        <f>'B3 - COVID-19'!L58</f>
        <v>0</v>
      </c>
      <c r="Q608" s="1311">
        <f>'B3 - COVID-19'!M58</f>
        <v>0</v>
      </c>
      <c r="R608" s="1311">
        <f>'B3 - COVID-19'!N58</f>
        <v>0</v>
      </c>
      <c r="S608" s="1311">
        <f>'B3 - COVID-19'!P58</f>
        <v>0</v>
      </c>
      <c r="U608" s="1311">
        <f t="shared" si="17"/>
        <v>0</v>
      </c>
    </row>
    <row r="609" spans="1:21">
      <c r="A609" s="1314" t="str">
        <f>ORG!$S$1</f>
        <v>Apr 21</v>
      </c>
      <c r="B609" s="1311" t="str">
        <f>ORG!$M$1</f>
        <v>Organisation</v>
      </c>
      <c r="C609" s="1311" t="str">
        <f>'B3 - COVID-19'!$A$3</f>
        <v>Table B3 - COVID-19 Analysis</v>
      </c>
      <c r="D609" s="1313">
        <f>'B3 - COVID-19'!A59</f>
        <v>49</v>
      </c>
      <c r="E609" s="1311" t="str">
        <f>CONCATENATE('B3 - COVID-19'!$A$5," - ",'B3 - COVID-19'!$A$39)</f>
        <v>A - Additional Expenditure  - A2</v>
      </c>
      <c r="F609" s="1311" t="str">
        <f>'B3 - COVID-19'!B59</f>
        <v>Joint Financing and Other (includes Local Authority)</v>
      </c>
      <c r="G609" s="1311">
        <f>'B3 - COVID-19'!C59</f>
        <v>0</v>
      </c>
      <c r="H609" s="1311">
        <f>'B3 - COVID-19'!D59</f>
        <v>0</v>
      </c>
      <c r="I609" s="1311">
        <f>'B3 - COVID-19'!E59</f>
        <v>0</v>
      </c>
      <c r="J609" s="1311">
        <f>'B3 - COVID-19'!F59</f>
        <v>0</v>
      </c>
      <c r="K609" s="1311">
        <f>'B3 - COVID-19'!G59</f>
        <v>0</v>
      </c>
      <c r="L609" s="1311">
        <f>'B3 - COVID-19'!H59</f>
        <v>0</v>
      </c>
      <c r="M609" s="1311">
        <f>'B3 - COVID-19'!I59</f>
        <v>0</v>
      </c>
      <c r="N609" s="1311">
        <f>'B3 - COVID-19'!J59</f>
        <v>0</v>
      </c>
      <c r="O609" s="1311">
        <f>'B3 - COVID-19'!K59</f>
        <v>0</v>
      </c>
      <c r="P609" s="1311">
        <f>'B3 - COVID-19'!L59</f>
        <v>0</v>
      </c>
      <c r="Q609" s="1311">
        <f>'B3 - COVID-19'!M59</f>
        <v>0</v>
      </c>
      <c r="R609" s="1311">
        <f>'B3 - COVID-19'!N59</f>
        <v>0</v>
      </c>
      <c r="S609" s="1311">
        <f>'B3 - COVID-19'!P59</f>
        <v>0</v>
      </c>
      <c r="U609" s="1311">
        <f t="shared" si="17"/>
        <v>0</v>
      </c>
    </row>
    <row r="610" spans="1:21">
      <c r="A610" s="1314" t="str">
        <f>ORG!$S$1</f>
        <v>Apr 21</v>
      </c>
      <c r="B610" s="1311" t="str">
        <f>ORG!$M$1</f>
        <v>Organisation</v>
      </c>
      <c r="C610" s="1311" t="str">
        <f>'B3 - COVID-19'!$A$3</f>
        <v>Table B3 - COVID-19 Analysis</v>
      </c>
      <c r="D610" s="1313">
        <f>'B3 - COVID-19'!A60</f>
        <v>50</v>
      </c>
      <c r="E610" s="1311" t="str">
        <f>CONCATENATE('B3 - COVID-19'!$A$5," - ",'B3 - COVID-19'!$A$39)</f>
        <v>A - Additional Expenditure  - A2</v>
      </c>
      <c r="F610" s="1311" t="str">
        <f>'B3 - COVID-19'!B60</f>
        <v>Other (only use with WG agreement &amp; state SoCNE/I line ref)</v>
      </c>
      <c r="G610" s="1311">
        <f>'B3 - COVID-19'!C60</f>
        <v>0</v>
      </c>
      <c r="H610" s="1311">
        <f>'B3 - COVID-19'!D60</f>
        <v>0</v>
      </c>
      <c r="I610" s="1311">
        <f>'B3 - COVID-19'!E60</f>
        <v>0</v>
      </c>
      <c r="J610" s="1311">
        <f>'B3 - COVID-19'!F60</f>
        <v>0</v>
      </c>
      <c r="K610" s="1311">
        <f>'B3 - COVID-19'!G60</f>
        <v>0</v>
      </c>
      <c r="L610" s="1311">
        <f>'B3 - COVID-19'!H60</f>
        <v>0</v>
      </c>
      <c r="M610" s="1311">
        <f>'B3 - COVID-19'!I60</f>
        <v>0</v>
      </c>
      <c r="N610" s="1311">
        <f>'B3 - COVID-19'!J60</f>
        <v>0</v>
      </c>
      <c r="O610" s="1311">
        <f>'B3 - COVID-19'!K60</f>
        <v>0</v>
      </c>
      <c r="P610" s="1311">
        <f>'B3 - COVID-19'!L60</f>
        <v>0</v>
      </c>
      <c r="Q610" s="1311">
        <f>'B3 - COVID-19'!M60</f>
        <v>0</v>
      </c>
      <c r="R610" s="1311">
        <f>'B3 - COVID-19'!N60</f>
        <v>0</v>
      </c>
      <c r="S610" s="1311">
        <f>'B3 - COVID-19'!P60</f>
        <v>0</v>
      </c>
      <c r="U610" s="1311">
        <f t="shared" si="17"/>
        <v>0</v>
      </c>
    </row>
    <row r="611" spans="1:21">
      <c r="A611" s="1314" t="str">
        <f>ORG!$S$1</f>
        <v>Apr 21</v>
      </c>
      <c r="B611" s="1311" t="str">
        <f>ORG!$M$1</f>
        <v>Organisation</v>
      </c>
      <c r="C611" s="1311" t="str">
        <f>'B3 - COVID-19'!$A$3</f>
        <v>Table B3 - COVID-19 Analysis</v>
      </c>
      <c r="D611" s="1313">
        <f>'B3 - COVID-19'!A61</f>
        <v>51</v>
      </c>
      <c r="E611" s="1311" t="str">
        <f>CONCATENATE('B3 - COVID-19'!$A$5," - ",'B3 - COVID-19'!$A$39)</f>
        <v>A - Additional Expenditure  - A2</v>
      </c>
      <c r="F611" s="1311">
        <f>'B3 - COVID-19'!B61</f>
        <v>0</v>
      </c>
      <c r="G611" s="1311">
        <f>'B3 - COVID-19'!C61</f>
        <v>0</v>
      </c>
      <c r="H611" s="1311">
        <f>'B3 - COVID-19'!D61</f>
        <v>0</v>
      </c>
      <c r="I611" s="1311">
        <f>'B3 - COVID-19'!E61</f>
        <v>0</v>
      </c>
      <c r="J611" s="1311">
        <f>'B3 - COVID-19'!F61</f>
        <v>0</v>
      </c>
      <c r="K611" s="1311">
        <f>'B3 - COVID-19'!G61</f>
        <v>0</v>
      </c>
      <c r="L611" s="1311">
        <f>'B3 - COVID-19'!H61</f>
        <v>0</v>
      </c>
      <c r="M611" s="1311">
        <f>'B3 - COVID-19'!I61</f>
        <v>0</v>
      </c>
      <c r="N611" s="1311">
        <f>'B3 - COVID-19'!J61</f>
        <v>0</v>
      </c>
      <c r="O611" s="1311">
        <f>'B3 - COVID-19'!K61</f>
        <v>0</v>
      </c>
      <c r="P611" s="1311">
        <f>'B3 - COVID-19'!L61</f>
        <v>0</v>
      </c>
      <c r="Q611" s="1311">
        <f>'B3 - COVID-19'!M61</f>
        <v>0</v>
      </c>
      <c r="R611" s="1311">
        <f>'B3 - COVID-19'!N61</f>
        <v>0</v>
      </c>
      <c r="S611" s="1311">
        <f>'B3 - COVID-19'!P61</f>
        <v>0</v>
      </c>
      <c r="U611" s="1311">
        <f t="shared" si="17"/>
        <v>0</v>
      </c>
    </row>
    <row r="612" spans="1:21">
      <c r="A612" s="1314" t="str">
        <f>ORG!$S$1</f>
        <v>Apr 21</v>
      </c>
      <c r="B612" s="1311" t="str">
        <f>ORG!$M$1</f>
        <v>Organisation</v>
      </c>
      <c r="C612" s="1311" t="str">
        <f>'B3 - COVID-19'!$A$3</f>
        <v>Table B3 - COVID-19 Analysis</v>
      </c>
      <c r="D612" s="1313">
        <f>'B3 - COVID-19'!A62</f>
        <v>52</v>
      </c>
      <c r="E612" s="1311" t="str">
        <f>CONCATENATE('B3 - COVID-19'!$A$5," - ",'B3 - COVID-19'!$A$39)</f>
        <v>A - Additional Expenditure  - A2</v>
      </c>
      <c r="F612" s="1311">
        <f>'B3 - COVID-19'!B62</f>
        <v>0</v>
      </c>
      <c r="G612" s="1311">
        <f>'B3 - COVID-19'!C62</f>
        <v>0</v>
      </c>
      <c r="H612" s="1311">
        <f>'B3 - COVID-19'!D62</f>
        <v>0</v>
      </c>
      <c r="I612" s="1311">
        <f>'B3 - COVID-19'!E62</f>
        <v>0</v>
      </c>
      <c r="J612" s="1311">
        <f>'B3 - COVID-19'!F62</f>
        <v>0</v>
      </c>
      <c r="K612" s="1311">
        <f>'B3 - COVID-19'!G62</f>
        <v>0</v>
      </c>
      <c r="L612" s="1311">
        <f>'B3 - COVID-19'!H62</f>
        <v>0</v>
      </c>
      <c r="M612" s="1311">
        <f>'B3 - COVID-19'!I62</f>
        <v>0</v>
      </c>
      <c r="N612" s="1311">
        <f>'B3 - COVID-19'!J62</f>
        <v>0</v>
      </c>
      <c r="O612" s="1311">
        <f>'B3 - COVID-19'!K62</f>
        <v>0</v>
      </c>
      <c r="P612" s="1311">
        <f>'B3 - COVID-19'!L62</f>
        <v>0</v>
      </c>
      <c r="Q612" s="1311">
        <f>'B3 - COVID-19'!M62</f>
        <v>0</v>
      </c>
      <c r="R612" s="1311">
        <f>'B3 - COVID-19'!N62</f>
        <v>0</v>
      </c>
      <c r="S612" s="1311">
        <f>'B3 - COVID-19'!P62</f>
        <v>0</v>
      </c>
      <c r="U612" s="1311">
        <f t="shared" si="17"/>
        <v>0</v>
      </c>
    </row>
    <row r="613" spans="1:21">
      <c r="A613" s="1314" t="str">
        <f>ORG!$S$1</f>
        <v>Apr 21</v>
      </c>
      <c r="B613" s="1311" t="str">
        <f>ORG!$M$1</f>
        <v>Organisation</v>
      </c>
      <c r="C613" s="1311" t="str">
        <f>'B3 - COVID-19'!$A$3</f>
        <v>Table B3 - COVID-19 Analysis</v>
      </c>
      <c r="D613" s="1313">
        <f>'B3 - COVID-19'!A63</f>
        <v>53</v>
      </c>
      <c r="E613" s="1311" t="str">
        <f>CONCATENATE('B3 - COVID-19'!$A$5," - ",'B3 - COVID-19'!$A$39)</f>
        <v>A - Additional Expenditure  - A2</v>
      </c>
      <c r="F613" s="1311">
        <f>'B3 - COVID-19'!B63</f>
        <v>0</v>
      </c>
      <c r="G613" s="1311">
        <f>'B3 - COVID-19'!C63</f>
        <v>0</v>
      </c>
      <c r="H613" s="1311">
        <f>'B3 - COVID-19'!D63</f>
        <v>0</v>
      </c>
      <c r="I613" s="1311">
        <f>'B3 - COVID-19'!E63</f>
        <v>0</v>
      </c>
      <c r="J613" s="1311">
        <f>'B3 - COVID-19'!F63</f>
        <v>0</v>
      </c>
      <c r="K613" s="1311">
        <f>'B3 - COVID-19'!G63</f>
        <v>0</v>
      </c>
      <c r="L613" s="1311">
        <f>'B3 - COVID-19'!H63</f>
        <v>0</v>
      </c>
      <c r="M613" s="1311">
        <f>'B3 - COVID-19'!I63</f>
        <v>0</v>
      </c>
      <c r="N613" s="1311">
        <f>'B3 - COVID-19'!J63</f>
        <v>0</v>
      </c>
      <c r="O613" s="1311">
        <f>'B3 - COVID-19'!K63</f>
        <v>0</v>
      </c>
      <c r="P613" s="1311">
        <f>'B3 - COVID-19'!L63</f>
        <v>0</v>
      </c>
      <c r="Q613" s="1311">
        <f>'B3 - COVID-19'!M63</f>
        <v>0</v>
      </c>
      <c r="R613" s="1311">
        <f>'B3 - COVID-19'!N63</f>
        <v>0</v>
      </c>
      <c r="S613" s="1311">
        <f>'B3 - COVID-19'!P63</f>
        <v>0</v>
      </c>
      <c r="U613" s="1311">
        <f t="shared" si="17"/>
        <v>0</v>
      </c>
    </row>
    <row r="614" spans="1:21">
      <c r="A614" s="1314" t="str">
        <f>ORG!$S$1</f>
        <v>Apr 21</v>
      </c>
      <c r="B614" s="1311" t="str">
        <f>ORG!$M$1</f>
        <v>Organisation</v>
      </c>
      <c r="C614" s="1311" t="str">
        <f>'B3 - COVID-19'!$A$3</f>
        <v>Table B3 - COVID-19 Analysis</v>
      </c>
      <c r="D614" s="1313">
        <f>'B3 - COVID-19'!A64</f>
        <v>54</v>
      </c>
      <c r="E614" s="1311" t="str">
        <f>CONCATENATE('B3 - COVID-19'!$A$5," - ",'B3 - COVID-19'!$A$39)</f>
        <v>A - Additional Expenditure  - A2</v>
      </c>
      <c r="F614" s="1311" t="str">
        <f>'B3 - COVID-19'!B64</f>
        <v>Sub total Tracing Non Pay</v>
      </c>
      <c r="G614" s="1311">
        <f>'B3 - COVID-19'!C64</f>
        <v>0</v>
      </c>
      <c r="H614" s="1311">
        <f>'B3 - COVID-19'!D64</f>
        <v>0</v>
      </c>
      <c r="I614" s="1311">
        <f>'B3 - COVID-19'!E64</f>
        <v>0</v>
      </c>
      <c r="J614" s="1311">
        <f>'B3 - COVID-19'!F64</f>
        <v>0</v>
      </c>
      <c r="K614" s="1311">
        <f>'B3 - COVID-19'!G64</f>
        <v>0</v>
      </c>
      <c r="L614" s="1311">
        <f>'B3 - COVID-19'!H64</f>
        <v>0</v>
      </c>
      <c r="M614" s="1311">
        <f>'B3 - COVID-19'!I64</f>
        <v>0</v>
      </c>
      <c r="N614" s="1311">
        <f>'B3 - COVID-19'!J64</f>
        <v>0</v>
      </c>
      <c r="O614" s="1311">
        <f>'B3 - COVID-19'!K64</f>
        <v>0</v>
      </c>
      <c r="P614" s="1311">
        <f>'B3 - COVID-19'!L64</f>
        <v>0</v>
      </c>
      <c r="Q614" s="1311">
        <f>'B3 - COVID-19'!M64</f>
        <v>0</v>
      </c>
      <c r="R614" s="1311">
        <f>'B3 - COVID-19'!N64</f>
        <v>0</v>
      </c>
      <c r="S614" s="1311">
        <f>'B3 - COVID-19'!P64</f>
        <v>0</v>
      </c>
      <c r="U614" s="1311">
        <f t="shared" si="17"/>
        <v>0</v>
      </c>
    </row>
    <row r="615" spans="1:21">
      <c r="A615" s="1314" t="str">
        <f>ORG!$S$1</f>
        <v>Apr 21</v>
      </c>
      <c r="B615" s="1311" t="str">
        <f>ORG!$M$1</f>
        <v>Organisation</v>
      </c>
      <c r="C615" s="1311" t="str">
        <f>'B3 - COVID-19'!$A$3</f>
        <v>Table B3 - COVID-19 Analysis</v>
      </c>
      <c r="D615" s="1313">
        <f>'B3 - COVID-19'!A65</f>
        <v>55</v>
      </c>
      <c r="E615" s="1311" t="str">
        <f>CONCATENATE('B3 - COVID-19'!$A$5," - ",'B3 - COVID-19'!$A$39)</f>
        <v>A - Additional Expenditure  - A2</v>
      </c>
      <c r="F615" s="1311" t="str">
        <f>'B3 - COVID-19'!B65</f>
        <v>TOTAL TRACING EXPENDITURE</v>
      </c>
      <c r="G615" s="1311">
        <f>'B3 - COVID-19'!C65</f>
        <v>0</v>
      </c>
      <c r="H615" s="1311">
        <f>'B3 - COVID-19'!D65</f>
        <v>0</v>
      </c>
      <c r="I615" s="1311">
        <f>'B3 - COVID-19'!E65</f>
        <v>0</v>
      </c>
      <c r="J615" s="1311">
        <f>'B3 - COVID-19'!F65</f>
        <v>0</v>
      </c>
      <c r="K615" s="1311">
        <f>'B3 - COVID-19'!G65</f>
        <v>0</v>
      </c>
      <c r="L615" s="1311">
        <f>'B3 - COVID-19'!H65</f>
        <v>0</v>
      </c>
      <c r="M615" s="1311">
        <f>'B3 - COVID-19'!I65</f>
        <v>0</v>
      </c>
      <c r="N615" s="1311">
        <f>'B3 - COVID-19'!J65</f>
        <v>0</v>
      </c>
      <c r="O615" s="1311">
        <f>'B3 - COVID-19'!K65</f>
        <v>0</v>
      </c>
      <c r="P615" s="1311">
        <f>'B3 - COVID-19'!L65</f>
        <v>0</v>
      </c>
      <c r="Q615" s="1311">
        <f>'B3 - COVID-19'!M65</f>
        <v>0</v>
      </c>
      <c r="R615" s="1311">
        <f>'B3 - COVID-19'!N65</f>
        <v>0</v>
      </c>
      <c r="S615" s="1311">
        <f>'B3 - COVID-19'!P65</f>
        <v>0</v>
      </c>
      <c r="U615" s="1311">
        <f t="shared" si="17"/>
        <v>0</v>
      </c>
    </row>
    <row r="616" spans="1:21">
      <c r="A616" s="1314" t="str">
        <f>ORG!$S$1</f>
        <v>Apr 21</v>
      </c>
      <c r="B616" s="1311" t="str">
        <f>ORG!$M$1</f>
        <v>Organisation</v>
      </c>
      <c r="C616" s="1311" t="str">
        <f>'B3 - COVID-19'!$A$3</f>
        <v>Table B3 - COVID-19 Analysis</v>
      </c>
      <c r="D616" s="1313">
        <f>'B3 - COVID-19'!A67</f>
        <v>56</v>
      </c>
      <c r="E616" s="1311" t="str">
        <f>CONCATENATE('B3 - COVID-19'!$A$5," - ",'B3 - COVID-19'!$A$39)</f>
        <v>A - Additional Expenditure  - A2</v>
      </c>
      <c r="F616" s="1311" t="str">
        <f>'B3 - COVID-19'!B67</f>
        <v>PLANNED TRACING EXPENDITURE (In Opening Plan)</v>
      </c>
      <c r="G616" s="1311">
        <f>'B3 - COVID-19'!C67</f>
        <v>0</v>
      </c>
      <c r="H616" s="1311">
        <f>'B3 - COVID-19'!D67</f>
        <v>0</v>
      </c>
      <c r="I616" s="1311">
        <f>'B3 - COVID-19'!E67</f>
        <v>0</v>
      </c>
      <c r="J616" s="1311">
        <f>'B3 - COVID-19'!F67</f>
        <v>0</v>
      </c>
      <c r="K616" s="1311">
        <f>'B3 - COVID-19'!G67</f>
        <v>0</v>
      </c>
      <c r="L616" s="1311">
        <f>'B3 - COVID-19'!H67</f>
        <v>0</v>
      </c>
      <c r="M616" s="1311">
        <f>'B3 - COVID-19'!I67</f>
        <v>0</v>
      </c>
      <c r="N616" s="1311">
        <f>'B3 - COVID-19'!J67</f>
        <v>0</v>
      </c>
      <c r="O616" s="1311">
        <f>'B3 - COVID-19'!K67</f>
        <v>0</v>
      </c>
      <c r="P616" s="1311">
        <f>'B3 - COVID-19'!L67</f>
        <v>0</v>
      </c>
      <c r="Q616" s="1311">
        <f>'B3 - COVID-19'!M67</f>
        <v>0</v>
      </c>
      <c r="R616" s="1311">
        <f>'B3 - COVID-19'!N67</f>
        <v>0</v>
      </c>
      <c r="S616" s="1311">
        <f>'B3 - COVID-19'!P67</f>
        <v>0</v>
      </c>
      <c r="U616" s="1311">
        <f t="shared" si="17"/>
        <v>0</v>
      </c>
    </row>
    <row r="617" spans="1:21">
      <c r="A617" s="1314" t="str">
        <f>ORG!$S$1</f>
        <v>Apr 21</v>
      </c>
      <c r="B617" s="1311" t="str">
        <f>ORG!$M$1</f>
        <v>Organisation</v>
      </c>
      <c r="C617" s="1311" t="str">
        <f>'B3 - COVID-19'!$A$3</f>
        <v>Table B3 - COVID-19 Analysis</v>
      </c>
      <c r="D617" s="1313">
        <f>'B3 - COVID-19'!A68</f>
        <v>57</v>
      </c>
      <c r="E617" s="1311" t="str">
        <f>CONCATENATE('B3 - COVID-19'!$A$5," - ",'B3 - COVID-19'!$A$39)</f>
        <v>A - Additional Expenditure  - A2</v>
      </c>
      <c r="F617" s="1311" t="str">
        <f>'B3 - COVID-19'!B68</f>
        <v xml:space="preserve">MOVEMENT FROM OPENING PLANNED TRACING EXPENDITURE </v>
      </c>
      <c r="G617" s="1311">
        <f>'B3 - COVID-19'!C68</f>
        <v>0</v>
      </c>
      <c r="H617" s="1311">
        <f>'B3 - COVID-19'!D68</f>
        <v>0</v>
      </c>
      <c r="I617" s="1311">
        <f>'B3 - COVID-19'!E68</f>
        <v>0</v>
      </c>
      <c r="J617" s="1311">
        <f>'B3 - COVID-19'!F68</f>
        <v>0</v>
      </c>
      <c r="K617" s="1311">
        <f>'B3 - COVID-19'!G68</f>
        <v>0</v>
      </c>
      <c r="L617" s="1311">
        <f>'B3 - COVID-19'!H68</f>
        <v>0</v>
      </c>
      <c r="M617" s="1311">
        <f>'B3 - COVID-19'!I68</f>
        <v>0</v>
      </c>
      <c r="N617" s="1311">
        <f>'B3 - COVID-19'!J68</f>
        <v>0</v>
      </c>
      <c r="O617" s="1311">
        <f>'B3 - COVID-19'!K68</f>
        <v>0</v>
      </c>
      <c r="P617" s="1311">
        <f>'B3 - COVID-19'!L68</f>
        <v>0</v>
      </c>
      <c r="Q617" s="1311">
        <f>'B3 - COVID-19'!M68</f>
        <v>0</v>
      </c>
      <c r="R617" s="1311">
        <f>'B3 - COVID-19'!N68</f>
        <v>0</v>
      </c>
      <c r="S617" s="1311">
        <f>'B3 - COVID-19'!P68</f>
        <v>0</v>
      </c>
      <c r="U617" s="1311">
        <f t="shared" si="17"/>
        <v>0</v>
      </c>
    </row>
    <row r="618" spans="1:21">
      <c r="A618" s="1314" t="str">
        <f>ORG!$S$1</f>
        <v>Apr 21</v>
      </c>
      <c r="B618" s="1311" t="str">
        <f>ORG!$M$1</f>
        <v>Organisation</v>
      </c>
      <c r="C618" s="1311" t="str">
        <f>'B3 - COVID-19'!$A$3</f>
        <v>Table B3 - COVID-19 Analysis</v>
      </c>
      <c r="D618" s="1313">
        <f>'B3 - COVID-19'!A71</f>
        <v>58</v>
      </c>
      <c r="E618" s="1311" t="str">
        <f>CONCATENATE('B3 - COVID-19'!$A$5," - ",'B3 - COVID-19'!$A$70)</f>
        <v>A - Additional Expenditure  - A3</v>
      </c>
      <c r="F618" s="1311" t="str">
        <f>'B3 - COVID-19'!B71</f>
        <v>Provider Pay (Establishment, Temp &amp; Agency)</v>
      </c>
      <c r="G618" s="1311">
        <f>'B3 - COVID-19'!C71</f>
        <v>0</v>
      </c>
      <c r="H618" s="1311">
        <f>'B3 - COVID-19'!D71</f>
        <v>0</v>
      </c>
      <c r="I618" s="1311">
        <f>'B3 - COVID-19'!E71</f>
        <v>0</v>
      </c>
      <c r="J618" s="1311">
        <f>'B3 - COVID-19'!F71</f>
        <v>0</v>
      </c>
      <c r="K618" s="1311">
        <f>'B3 - COVID-19'!G71</f>
        <v>0</v>
      </c>
      <c r="L618" s="1311">
        <f>'B3 - COVID-19'!H71</f>
        <v>0</v>
      </c>
      <c r="M618" s="1311">
        <f>'B3 - COVID-19'!I71</f>
        <v>0</v>
      </c>
      <c r="N618" s="1311">
        <f>'B3 - COVID-19'!J71</f>
        <v>0</v>
      </c>
      <c r="O618" s="1311">
        <f>'B3 - COVID-19'!K71</f>
        <v>0</v>
      </c>
      <c r="P618" s="1311">
        <f>'B3 - COVID-19'!L71</f>
        <v>0</v>
      </c>
      <c r="Q618" s="1311">
        <f>'B3 - COVID-19'!M71</f>
        <v>0</v>
      </c>
      <c r="R618" s="1311">
        <f>'B3 - COVID-19'!N71</f>
        <v>0</v>
      </c>
      <c r="S618" s="1311">
        <f>'B3 - COVID-19'!P71</f>
        <v>0</v>
      </c>
      <c r="U618" s="1311">
        <f t="shared" si="17"/>
        <v>0</v>
      </c>
    </row>
    <row r="619" spans="1:21">
      <c r="A619" s="1314" t="str">
        <f>ORG!$S$1</f>
        <v>Apr 21</v>
      </c>
      <c r="B619" s="1311" t="str">
        <f>ORG!$M$1</f>
        <v>Organisation</v>
      </c>
      <c r="C619" s="1311" t="str">
        <f>'B3 - COVID-19'!$A$3</f>
        <v>Table B3 - COVID-19 Analysis</v>
      </c>
      <c r="D619" s="1313">
        <f>'B3 - COVID-19'!A72</f>
        <v>59</v>
      </c>
      <c r="E619" s="1311" t="str">
        <f>CONCATENATE('B3 - COVID-19'!$A$5," - ",'B3 - COVID-19'!$A$70)</f>
        <v>A - Additional Expenditure  - A3</v>
      </c>
      <c r="F619" s="1311" t="str">
        <f>'B3 - COVID-19'!B72</f>
        <v xml:space="preserve">Administrative, Clerical &amp; Board Members </v>
      </c>
      <c r="G619" s="1311">
        <f>'B3 - COVID-19'!C72</f>
        <v>0</v>
      </c>
      <c r="H619" s="1311">
        <f>'B3 - COVID-19'!D72</f>
        <v>0</v>
      </c>
      <c r="I619" s="1311">
        <f>'B3 - COVID-19'!E72</f>
        <v>0</v>
      </c>
      <c r="J619" s="1311">
        <f>'B3 - COVID-19'!F72</f>
        <v>0</v>
      </c>
      <c r="K619" s="1311">
        <f>'B3 - COVID-19'!G72</f>
        <v>0</v>
      </c>
      <c r="L619" s="1311">
        <f>'B3 - COVID-19'!H72</f>
        <v>0</v>
      </c>
      <c r="M619" s="1311">
        <f>'B3 - COVID-19'!I72</f>
        <v>0</v>
      </c>
      <c r="N619" s="1311">
        <f>'B3 - COVID-19'!J72</f>
        <v>0</v>
      </c>
      <c r="O619" s="1311">
        <f>'B3 - COVID-19'!K72</f>
        <v>0</v>
      </c>
      <c r="P619" s="1311">
        <f>'B3 - COVID-19'!L72</f>
        <v>0</v>
      </c>
      <c r="Q619" s="1311">
        <f>'B3 - COVID-19'!M72</f>
        <v>0</v>
      </c>
      <c r="R619" s="1311">
        <f>'B3 - COVID-19'!N72</f>
        <v>0</v>
      </c>
      <c r="S619" s="1311">
        <f>'B3 - COVID-19'!P72</f>
        <v>0</v>
      </c>
      <c r="U619" s="1311">
        <f t="shared" si="17"/>
        <v>0</v>
      </c>
    </row>
    <row r="620" spans="1:21">
      <c r="A620" s="1314" t="str">
        <f>ORG!$S$1</f>
        <v>Apr 21</v>
      </c>
      <c r="B620" s="1311" t="str">
        <f>ORG!$M$1</f>
        <v>Organisation</v>
      </c>
      <c r="C620" s="1311" t="str">
        <f>'B3 - COVID-19'!$A$3</f>
        <v>Table B3 - COVID-19 Analysis</v>
      </c>
      <c r="D620" s="1313">
        <f>'B3 - COVID-19'!A73</f>
        <v>60</v>
      </c>
      <c r="E620" s="1311" t="str">
        <f>CONCATENATE('B3 - COVID-19'!$A$5," - ",'B3 - COVID-19'!$A$70)</f>
        <v>A - Additional Expenditure  - A3</v>
      </c>
      <c r="F620" s="1311" t="str">
        <f>'B3 - COVID-19'!B73</f>
        <v xml:space="preserve">Medical &amp; Dental </v>
      </c>
      <c r="G620" s="1311">
        <f>'B3 - COVID-19'!C73</f>
        <v>0</v>
      </c>
      <c r="H620" s="1311">
        <f>'B3 - COVID-19'!D73</f>
        <v>0</v>
      </c>
      <c r="I620" s="1311">
        <f>'B3 - COVID-19'!E73</f>
        <v>0</v>
      </c>
      <c r="J620" s="1311">
        <f>'B3 - COVID-19'!F73</f>
        <v>0</v>
      </c>
      <c r="K620" s="1311">
        <f>'B3 - COVID-19'!G73</f>
        <v>0</v>
      </c>
      <c r="L620" s="1311">
        <f>'B3 - COVID-19'!H73</f>
        <v>0</v>
      </c>
      <c r="M620" s="1311">
        <f>'B3 - COVID-19'!I73</f>
        <v>0</v>
      </c>
      <c r="N620" s="1311">
        <f>'B3 - COVID-19'!J73</f>
        <v>0</v>
      </c>
      <c r="O620" s="1311">
        <f>'B3 - COVID-19'!K73</f>
        <v>0</v>
      </c>
      <c r="P620" s="1311">
        <f>'B3 - COVID-19'!L73</f>
        <v>0</v>
      </c>
      <c r="Q620" s="1311">
        <f>'B3 - COVID-19'!M73</f>
        <v>0</v>
      </c>
      <c r="R620" s="1311">
        <f>'B3 - COVID-19'!N73</f>
        <v>0</v>
      </c>
      <c r="S620" s="1311">
        <f>'B3 - COVID-19'!P73</f>
        <v>0</v>
      </c>
      <c r="U620" s="1311">
        <f t="shared" ref="U620:U677" si="18">S620+T620</f>
        <v>0</v>
      </c>
    </row>
    <row r="621" spans="1:21">
      <c r="A621" s="1314" t="str">
        <f>ORG!$S$1</f>
        <v>Apr 21</v>
      </c>
      <c r="B621" s="1311" t="str">
        <f>ORG!$M$1</f>
        <v>Organisation</v>
      </c>
      <c r="C621" s="1311" t="str">
        <f>'B3 - COVID-19'!$A$3</f>
        <v>Table B3 - COVID-19 Analysis</v>
      </c>
      <c r="D621" s="1313">
        <f>'B3 - COVID-19'!A74</f>
        <v>61</v>
      </c>
      <c r="E621" s="1311" t="str">
        <f>CONCATENATE('B3 - COVID-19'!$A$5," - ",'B3 - COVID-19'!$A$70)</f>
        <v>A - Additional Expenditure  - A3</v>
      </c>
      <c r="F621" s="1311" t="str">
        <f>'B3 - COVID-19'!B74</f>
        <v xml:space="preserve">Nursing &amp; Midwifery Registered </v>
      </c>
      <c r="G621" s="1311">
        <f>'B3 - COVID-19'!C74</f>
        <v>0</v>
      </c>
      <c r="H621" s="1311">
        <f>'B3 - COVID-19'!D74</f>
        <v>0</v>
      </c>
      <c r="I621" s="1311">
        <f>'B3 - COVID-19'!E74</f>
        <v>0</v>
      </c>
      <c r="J621" s="1311">
        <f>'B3 - COVID-19'!F74</f>
        <v>0</v>
      </c>
      <c r="K621" s="1311">
        <f>'B3 - COVID-19'!G74</f>
        <v>0</v>
      </c>
      <c r="L621" s="1311">
        <f>'B3 - COVID-19'!H74</f>
        <v>0</v>
      </c>
      <c r="M621" s="1311">
        <f>'B3 - COVID-19'!I74</f>
        <v>0</v>
      </c>
      <c r="N621" s="1311">
        <f>'B3 - COVID-19'!J74</f>
        <v>0</v>
      </c>
      <c r="O621" s="1311">
        <f>'B3 - COVID-19'!K74</f>
        <v>0</v>
      </c>
      <c r="P621" s="1311">
        <f>'B3 - COVID-19'!L74</f>
        <v>0</v>
      </c>
      <c r="Q621" s="1311">
        <f>'B3 - COVID-19'!M74</f>
        <v>0</v>
      </c>
      <c r="R621" s="1311">
        <f>'B3 - COVID-19'!N74</f>
        <v>0</v>
      </c>
      <c r="S621" s="1311">
        <f>'B3 - COVID-19'!P74</f>
        <v>0</v>
      </c>
      <c r="U621" s="1311">
        <f t="shared" si="18"/>
        <v>0</v>
      </c>
    </row>
    <row r="622" spans="1:21">
      <c r="A622" s="1314" t="str">
        <f>ORG!$S$1</f>
        <v>Apr 21</v>
      </c>
      <c r="B622" s="1311" t="str">
        <f>ORG!$M$1</f>
        <v>Organisation</v>
      </c>
      <c r="C622" s="1311" t="str">
        <f>'B3 - COVID-19'!$A$3</f>
        <v>Table B3 - COVID-19 Analysis</v>
      </c>
      <c r="D622" s="1313">
        <f>'B3 - COVID-19'!A75</f>
        <v>62</v>
      </c>
      <c r="E622" s="1311" t="str">
        <f>CONCATENATE('B3 - COVID-19'!$A$5," - ",'B3 - COVID-19'!$A$70)</f>
        <v>A - Additional Expenditure  - A3</v>
      </c>
      <c r="F622" s="1311" t="str">
        <f>'B3 - COVID-19'!B75</f>
        <v>Prof Scientific &amp; Technical</v>
      </c>
      <c r="G622" s="1311">
        <f>'B3 - COVID-19'!C75</f>
        <v>0</v>
      </c>
      <c r="H622" s="1311">
        <f>'B3 - COVID-19'!D75</f>
        <v>0</v>
      </c>
      <c r="I622" s="1311">
        <f>'B3 - COVID-19'!E75</f>
        <v>0</v>
      </c>
      <c r="J622" s="1311">
        <f>'B3 - COVID-19'!F75</f>
        <v>0</v>
      </c>
      <c r="K622" s="1311">
        <f>'B3 - COVID-19'!G75</f>
        <v>0</v>
      </c>
      <c r="L622" s="1311">
        <f>'B3 - COVID-19'!H75</f>
        <v>0</v>
      </c>
      <c r="M622" s="1311">
        <f>'B3 - COVID-19'!I75</f>
        <v>0</v>
      </c>
      <c r="N622" s="1311">
        <f>'B3 - COVID-19'!J75</f>
        <v>0</v>
      </c>
      <c r="O622" s="1311">
        <f>'B3 - COVID-19'!K75</f>
        <v>0</v>
      </c>
      <c r="P622" s="1311">
        <f>'B3 - COVID-19'!L75</f>
        <v>0</v>
      </c>
      <c r="Q622" s="1311">
        <f>'B3 - COVID-19'!M75</f>
        <v>0</v>
      </c>
      <c r="R622" s="1311">
        <f>'B3 - COVID-19'!N75</f>
        <v>0</v>
      </c>
      <c r="S622" s="1311">
        <f>'B3 - COVID-19'!P75</f>
        <v>0</v>
      </c>
      <c r="U622" s="1311">
        <f t="shared" si="18"/>
        <v>0</v>
      </c>
    </row>
    <row r="623" spans="1:21">
      <c r="A623" s="1314" t="str">
        <f>ORG!$S$1</f>
        <v>Apr 21</v>
      </c>
      <c r="B623" s="1311" t="str">
        <f>ORG!$M$1</f>
        <v>Organisation</v>
      </c>
      <c r="C623" s="1311" t="str">
        <f>'B3 - COVID-19'!$A$3</f>
        <v>Table B3 - COVID-19 Analysis</v>
      </c>
      <c r="D623" s="1313">
        <f>'B3 - COVID-19'!A76</f>
        <v>63</v>
      </c>
      <c r="E623" s="1311" t="str">
        <f>CONCATENATE('B3 - COVID-19'!$A$5," - ",'B3 - COVID-19'!$A$70)</f>
        <v>A - Additional Expenditure  - A3</v>
      </c>
      <c r="F623" s="1311" t="str">
        <f>'B3 - COVID-19'!B76</f>
        <v xml:space="preserve">Additional Clinical Services </v>
      </c>
      <c r="G623" s="1311">
        <f>'B3 - COVID-19'!C76</f>
        <v>0</v>
      </c>
      <c r="H623" s="1311">
        <f>'B3 - COVID-19'!D76</f>
        <v>0</v>
      </c>
      <c r="I623" s="1311">
        <f>'B3 - COVID-19'!E76</f>
        <v>0</v>
      </c>
      <c r="J623" s="1311">
        <f>'B3 - COVID-19'!F76</f>
        <v>0</v>
      </c>
      <c r="K623" s="1311">
        <f>'B3 - COVID-19'!G76</f>
        <v>0</v>
      </c>
      <c r="L623" s="1311">
        <f>'B3 - COVID-19'!H76</f>
        <v>0</v>
      </c>
      <c r="M623" s="1311">
        <f>'B3 - COVID-19'!I76</f>
        <v>0</v>
      </c>
      <c r="N623" s="1311">
        <f>'B3 - COVID-19'!J76</f>
        <v>0</v>
      </c>
      <c r="O623" s="1311">
        <f>'B3 - COVID-19'!K76</f>
        <v>0</v>
      </c>
      <c r="P623" s="1311">
        <f>'B3 - COVID-19'!L76</f>
        <v>0</v>
      </c>
      <c r="Q623" s="1311">
        <f>'B3 - COVID-19'!M76</f>
        <v>0</v>
      </c>
      <c r="R623" s="1311">
        <f>'B3 - COVID-19'!N76</f>
        <v>0</v>
      </c>
      <c r="S623" s="1311">
        <f>'B3 - COVID-19'!P76</f>
        <v>0</v>
      </c>
      <c r="U623" s="1311">
        <f t="shared" si="18"/>
        <v>0</v>
      </c>
    </row>
    <row r="624" spans="1:21">
      <c r="A624" s="1314" t="str">
        <f>ORG!$S$1</f>
        <v>Apr 21</v>
      </c>
      <c r="B624" s="1311" t="str">
        <f>ORG!$M$1</f>
        <v>Organisation</v>
      </c>
      <c r="C624" s="1311" t="str">
        <f>'B3 - COVID-19'!$A$3</f>
        <v>Table B3 - COVID-19 Analysis</v>
      </c>
      <c r="D624" s="1313">
        <f>'B3 - COVID-19'!A77</f>
        <v>64</v>
      </c>
      <c r="E624" s="1311" t="str">
        <f>CONCATENATE('B3 - COVID-19'!$A$5," - ",'B3 - COVID-19'!$A$70)</f>
        <v>A - Additional Expenditure  - A3</v>
      </c>
      <c r="F624" s="1311" t="str">
        <f>'B3 - COVID-19'!B77</f>
        <v>Allied Health Professionals</v>
      </c>
      <c r="G624" s="1311">
        <f>'B3 - COVID-19'!C77</f>
        <v>0</v>
      </c>
      <c r="H624" s="1311">
        <f>'B3 - COVID-19'!D77</f>
        <v>0</v>
      </c>
      <c r="I624" s="1311">
        <f>'B3 - COVID-19'!E77</f>
        <v>0</v>
      </c>
      <c r="J624" s="1311">
        <f>'B3 - COVID-19'!F77</f>
        <v>0</v>
      </c>
      <c r="K624" s="1311">
        <f>'B3 - COVID-19'!G77</f>
        <v>0</v>
      </c>
      <c r="L624" s="1311">
        <f>'B3 - COVID-19'!H77</f>
        <v>0</v>
      </c>
      <c r="M624" s="1311">
        <f>'B3 - COVID-19'!I77</f>
        <v>0</v>
      </c>
      <c r="N624" s="1311">
        <f>'B3 - COVID-19'!J77</f>
        <v>0</v>
      </c>
      <c r="O624" s="1311">
        <f>'B3 - COVID-19'!K77</f>
        <v>0</v>
      </c>
      <c r="P624" s="1311">
        <f>'B3 - COVID-19'!L77</f>
        <v>0</v>
      </c>
      <c r="Q624" s="1311">
        <f>'B3 - COVID-19'!M77</f>
        <v>0</v>
      </c>
      <c r="R624" s="1311">
        <f>'B3 - COVID-19'!N77</f>
        <v>0</v>
      </c>
      <c r="S624" s="1311">
        <f>'B3 - COVID-19'!P77</f>
        <v>0</v>
      </c>
      <c r="U624" s="1311">
        <f t="shared" si="18"/>
        <v>0</v>
      </c>
    </row>
    <row r="625" spans="1:21">
      <c r="A625" s="1314" t="str">
        <f>ORG!$S$1</f>
        <v>Apr 21</v>
      </c>
      <c r="B625" s="1311" t="str">
        <f>ORG!$M$1</f>
        <v>Organisation</v>
      </c>
      <c r="C625" s="1311" t="str">
        <f>'B3 - COVID-19'!$A$3</f>
        <v>Table B3 - COVID-19 Analysis</v>
      </c>
      <c r="D625" s="1313">
        <f>'B3 - COVID-19'!A78</f>
        <v>65</v>
      </c>
      <c r="E625" s="1311" t="str">
        <f>CONCATENATE('B3 - COVID-19'!$A$5," - ",'B3 - COVID-19'!$A$70)</f>
        <v>A - Additional Expenditure  - A3</v>
      </c>
      <c r="F625" s="1311" t="str">
        <f>'B3 - COVID-19'!B78</f>
        <v xml:space="preserve">Healthcare Scientists </v>
      </c>
      <c r="G625" s="1311">
        <f>'B3 - COVID-19'!C78</f>
        <v>0</v>
      </c>
      <c r="H625" s="1311">
        <f>'B3 - COVID-19'!D78</f>
        <v>0</v>
      </c>
      <c r="I625" s="1311">
        <f>'B3 - COVID-19'!E78</f>
        <v>0</v>
      </c>
      <c r="J625" s="1311">
        <f>'B3 - COVID-19'!F78</f>
        <v>0</v>
      </c>
      <c r="K625" s="1311">
        <f>'B3 - COVID-19'!G78</f>
        <v>0</v>
      </c>
      <c r="L625" s="1311">
        <f>'B3 - COVID-19'!H78</f>
        <v>0</v>
      </c>
      <c r="M625" s="1311">
        <f>'B3 - COVID-19'!I78</f>
        <v>0</v>
      </c>
      <c r="N625" s="1311">
        <f>'B3 - COVID-19'!J78</f>
        <v>0</v>
      </c>
      <c r="O625" s="1311">
        <f>'B3 - COVID-19'!K78</f>
        <v>0</v>
      </c>
      <c r="P625" s="1311">
        <f>'B3 - COVID-19'!L78</f>
        <v>0</v>
      </c>
      <c r="Q625" s="1311">
        <f>'B3 - COVID-19'!M78</f>
        <v>0</v>
      </c>
      <c r="R625" s="1311">
        <f>'B3 - COVID-19'!N78</f>
        <v>0</v>
      </c>
      <c r="S625" s="1311">
        <f>'B3 - COVID-19'!P78</f>
        <v>0</v>
      </c>
      <c r="U625" s="1311">
        <f t="shared" si="18"/>
        <v>0</v>
      </c>
    </row>
    <row r="626" spans="1:21">
      <c r="A626" s="1314" t="str">
        <f>ORG!$S$1</f>
        <v>Apr 21</v>
      </c>
      <c r="B626" s="1311" t="str">
        <f>ORG!$M$1</f>
        <v>Organisation</v>
      </c>
      <c r="C626" s="1311" t="str">
        <f>'B3 - COVID-19'!$A$3</f>
        <v>Table B3 - COVID-19 Analysis</v>
      </c>
      <c r="D626" s="1313">
        <f>'B3 - COVID-19'!A79</f>
        <v>66</v>
      </c>
      <c r="E626" s="1311" t="str">
        <f>CONCATENATE('B3 - COVID-19'!$A$5," - ",'B3 - COVID-19'!$A$70)</f>
        <v>A - Additional Expenditure  - A3</v>
      </c>
      <c r="F626" s="1311" t="str">
        <f>'B3 - COVID-19'!B79</f>
        <v xml:space="preserve">Estates &amp; Ancillary </v>
      </c>
      <c r="G626" s="1311">
        <f>'B3 - COVID-19'!C79</f>
        <v>0</v>
      </c>
      <c r="H626" s="1311">
        <f>'B3 - COVID-19'!D79</f>
        <v>0</v>
      </c>
      <c r="I626" s="1311">
        <f>'B3 - COVID-19'!E79</f>
        <v>0</v>
      </c>
      <c r="J626" s="1311">
        <f>'B3 - COVID-19'!F79</f>
        <v>0</v>
      </c>
      <c r="K626" s="1311">
        <f>'B3 - COVID-19'!G79</f>
        <v>0</v>
      </c>
      <c r="L626" s="1311">
        <f>'B3 - COVID-19'!H79</f>
        <v>0</v>
      </c>
      <c r="M626" s="1311">
        <f>'B3 - COVID-19'!I79</f>
        <v>0</v>
      </c>
      <c r="N626" s="1311">
        <f>'B3 - COVID-19'!J79</f>
        <v>0</v>
      </c>
      <c r="O626" s="1311">
        <f>'B3 - COVID-19'!K79</f>
        <v>0</v>
      </c>
      <c r="P626" s="1311">
        <f>'B3 - COVID-19'!L79</f>
        <v>0</v>
      </c>
      <c r="Q626" s="1311">
        <f>'B3 - COVID-19'!M79</f>
        <v>0</v>
      </c>
      <c r="R626" s="1311">
        <f>'B3 - COVID-19'!N79</f>
        <v>0</v>
      </c>
      <c r="S626" s="1311">
        <f>'B3 - COVID-19'!P79</f>
        <v>0</v>
      </c>
      <c r="U626" s="1311">
        <f t="shared" si="18"/>
        <v>0</v>
      </c>
    </row>
    <row r="627" spans="1:21">
      <c r="A627" s="1314" t="str">
        <f>ORG!$S$1</f>
        <v>Apr 21</v>
      </c>
      <c r="B627" s="1311" t="str">
        <f>ORG!$M$1</f>
        <v>Organisation</v>
      </c>
      <c r="C627" s="1311" t="str">
        <f>'B3 - COVID-19'!$A$3</f>
        <v>Table B3 - COVID-19 Analysis</v>
      </c>
      <c r="D627" s="1313">
        <f>'B3 - COVID-19'!A80</f>
        <v>67</v>
      </c>
      <c r="E627" s="1311" t="str">
        <f>CONCATENATE('B3 - COVID-19'!$A$5," - ",'B3 - COVID-19'!$A$70)</f>
        <v>A - Additional Expenditure  - A3</v>
      </c>
      <c r="F627" s="1311" t="str">
        <f>'B3 - COVID-19'!B80</f>
        <v>Students</v>
      </c>
      <c r="G627" s="1311">
        <f>'B3 - COVID-19'!C80</f>
        <v>0</v>
      </c>
      <c r="H627" s="1311">
        <f>'B3 - COVID-19'!D80</f>
        <v>0</v>
      </c>
      <c r="I627" s="1311">
        <f>'B3 - COVID-19'!E80</f>
        <v>0</v>
      </c>
      <c r="J627" s="1311">
        <f>'B3 - COVID-19'!F80</f>
        <v>0</v>
      </c>
      <c r="K627" s="1311">
        <f>'B3 - COVID-19'!G80</f>
        <v>0</v>
      </c>
      <c r="L627" s="1311">
        <f>'B3 - COVID-19'!H80</f>
        <v>0</v>
      </c>
      <c r="M627" s="1311">
        <f>'B3 - COVID-19'!I80</f>
        <v>0</v>
      </c>
      <c r="N627" s="1311">
        <f>'B3 - COVID-19'!J80</f>
        <v>0</v>
      </c>
      <c r="O627" s="1311">
        <f>'B3 - COVID-19'!K80</f>
        <v>0</v>
      </c>
      <c r="P627" s="1311">
        <f>'B3 - COVID-19'!L80</f>
        <v>0</v>
      </c>
      <c r="Q627" s="1311">
        <f>'B3 - COVID-19'!M80</f>
        <v>0</v>
      </c>
      <c r="R627" s="1311">
        <f>'B3 - COVID-19'!N80</f>
        <v>0</v>
      </c>
      <c r="S627" s="1311">
        <f>'B3 - COVID-19'!P80</f>
        <v>0</v>
      </c>
      <c r="U627" s="1311">
        <f t="shared" si="18"/>
        <v>0</v>
      </c>
    </row>
    <row r="628" spans="1:21">
      <c r="A628" s="1314" t="str">
        <f>ORG!$S$1</f>
        <v>Apr 21</v>
      </c>
      <c r="B628" s="1311" t="str">
        <f>ORG!$M$1</f>
        <v>Organisation</v>
      </c>
      <c r="C628" s="1311" t="str">
        <f>'B3 - COVID-19'!$A$3</f>
        <v>Table B3 - COVID-19 Analysis</v>
      </c>
      <c r="D628" s="1313">
        <f>'B3 - COVID-19'!A81</f>
        <v>68</v>
      </c>
      <c r="E628" s="1311" t="str">
        <f>CONCATENATE('B3 - COVID-19'!$A$5," - ",'B3 - COVID-19'!$A$70)</f>
        <v>A - Additional Expenditure  - A3</v>
      </c>
      <c r="F628" s="1311" t="str">
        <f>'B3 - COVID-19'!B81</f>
        <v>Sub total Mass COVID-19 Vaccination Provider Pay</v>
      </c>
      <c r="G628" s="1311">
        <f>'B3 - COVID-19'!C81</f>
        <v>0</v>
      </c>
      <c r="H628" s="1311">
        <f>'B3 - COVID-19'!D81</f>
        <v>0</v>
      </c>
      <c r="I628" s="1311">
        <f>'B3 - COVID-19'!E81</f>
        <v>0</v>
      </c>
      <c r="J628" s="1311">
        <f>'B3 - COVID-19'!F81</f>
        <v>0</v>
      </c>
      <c r="K628" s="1311">
        <f>'B3 - COVID-19'!G81</f>
        <v>0</v>
      </c>
      <c r="L628" s="1311">
        <f>'B3 - COVID-19'!H81</f>
        <v>0</v>
      </c>
      <c r="M628" s="1311">
        <f>'B3 - COVID-19'!I81</f>
        <v>0</v>
      </c>
      <c r="N628" s="1311">
        <f>'B3 - COVID-19'!J81</f>
        <v>0</v>
      </c>
      <c r="O628" s="1311">
        <f>'B3 - COVID-19'!K81</f>
        <v>0</v>
      </c>
      <c r="P628" s="1311">
        <f>'B3 - COVID-19'!L81</f>
        <v>0</v>
      </c>
      <c r="Q628" s="1311">
        <f>'B3 - COVID-19'!M81</f>
        <v>0</v>
      </c>
      <c r="R628" s="1311">
        <f>'B3 - COVID-19'!N81</f>
        <v>0</v>
      </c>
      <c r="S628" s="1311">
        <f>'B3 - COVID-19'!P81</f>
        <v>0</v>
      </c>
      <c r="U628" s="1311">
        <f t="shared" si="18"/>
        <v>0</v>
      </c>
    </row>
    <row r="629" spans="1:21">
      <c r="A629" s="1314" t="str">
        <f>ORG!$S$1</f>
        <v>Apr 21</v>
      </c>
      <c r="B629" s="1311" t="str">
        <f>ORG!$M$1</f>
        <v>Organisation</v>
      </c>
      <c r="C629" s="1311" t="str">
        <f>'B3 - COVID-19'!$A$3</f>
        <v>Table B3 - COVID-19 Analysis</v>
      </c>
      <c r="D629" s="1313">
        <f>'B3 - COVID-19'!A82</f>
        <v>69</v>
      </c>
      <c r="E629" s="1311" t="str">
        <f>CONCATENATE('B3 - COVID-19'!$A$5," - ",'B3 - COVID-19'!$A$70)</f>
        <v>A - Additional Expenditure  - A3</v>
      </c>
      <c r="F629" s="1311" t="str">
        <f>'B3 - COVID-19'!B82</f>
        <v>Primary Care Contractor (excluding drugs)</v>
      </c>
      <c r="G629" s="1311">
        <f>'B3 - COVID-19'!C82</f>
        <v>0</v>
      </c>
      <c r="H629" s="1311">
        <f>'B3 - COVID-19'!D82</f>
        <v>0</v>
      </c>
      <c r="I629" s="1311">
        <f>'B3 - COVID-19'!E82</f>
        <v>0</v>
      </c>
      <c r="J629" s="1311">
        <f>'B3 - COVID-19'!F82</f>
        <v>0</v>
      </c>
      <c r="K629" s="1311">
        <f>'B3 - COVID-19'!G82</f>
        <v>0</v>
      </c>
      <c r="L629" s="1311">
        <f>'B3 - COVID-19'!H82</f>
        <v>0</v>
      </c>
      <c r="M629" s="1311">
        <f>'B3 - COVID-19'!I82</f>
        <v>0</v>
      </c>
      <c r="N629" s="1311">
        <f>'B3 - COVID-19'!J82</f>
        <v>0</v>
      </c>
      <c r="O629" s="1311">
        <f>'B3 - COVID-19'!K82</f>
        <v>0</v>
      </c>
      <c r="P629" s="1311">
        <f>'B3 - COVID-19'!L82</f>
        <v>0</v>
      </c>
      <c r="Q629" s="1311">
        <f>'B3 - COVID-19'!M82</f>
        <v>0</v>
      </c>
      <c r="R629" s="1311">
        <f>'B3 - COVID-19'!N82</f>
        <v>0</v>
      </c>
      <c r="S629" s="1311">
        <f>'B3 - COVID-19'!P82</f>
        <v>0</v>
      </c>
      <c r="U629" s="1311">
        <f t="shared" si="18"/>
        <v>0</v>
      </c>
    </row>
    <row r="630" spans="1:21">
      <c r="A630" s="1314" t="str">
        <f>ORG!$S$1</f>
        <v>Apr 21</v>
      </c>
      <c r="B630" s="1311" t="str">
        <f>ORG!$M$1</f>
        <v>Organisation</v>
      </c>
      <c r="C630" s="1311" t="str">
        <f>'B3 - COVID-19'!$A$3</f>
        <v>Table B3 - COVID-19 Analysis</v>
      </c>
      <c r="D630" s="1313">
        <f>'B3 - COVID-19'!A83</f>
        <v>70</v>
      </c>
      <c r="E630" s="1311" t="str">
        <f>CONCATENATE('B3 - COVID-19'!$A$5," - ",'B3 - COVID-19'!$A$70)</f>
        <v>A - Additional Expenditure  - A3</v>
      </c>
      <c r="F630" s="1311" t="str">
        <f>'B3 - COVID-19'!B83</f>
        <v>Primary Care - Drugs</v>
      </c>
      <c r="G630" s="1311">
        <f>'B3 - COVID-19'!C83</f>
        <v>0</v>
      </c>
      <c r="H630" s="1311">
        <f>'B3 - COVID-19'!D83</f>
        <v>0</v>
      </c>
      <c r="I630" s="1311">
        <f>'B3 - COVID-19'!E83</f>
        <v>0</v>
      </c>
      <c r="J630" s="1311">
        <f>'B3 - COVID-19'!F83</f>
        <v>0</v>
      </c>
      <c r="K630" s="1311">
        <f>'B3 - COVID-19'!G83</f>
        <v>0</v>
      </c>
      <c r="L630" s="1311">
        <f>'B3 - COVID-19'!H83</f>
        <v>0</v>
      </c>
      <c r="M630" s="1311">
        <f>'B3 - COVID-19'!I83</f>
        <v>0</v>
      </c>
      <c r="N630" s="1311">
        <f>'B3 - COVID-19'!J83</f>
        <v>0</v>
      </c>
      <c r="O630" s="1311">
        <f>'B3 - COVID-19'!K83</f>
        <v>0</v>
      </c>
      <c r="P630" s="1311">
        <f>'B3 - COVID-19'!L83</f>
        <v>0</v>
      </c>
      <c r="Q630" s="1311">
        <f>'B3 - COVID-19'!M83</f>
        <v>0</v>
      </c>
      <c r="R630" s="1311">
        <f>'B3 - COVID-19'!N83</f>
        <v>0</v>
      </c>
      <c r="S630" s="1311">
        <f>'B3 - COVID-19'!P83</f>
        <v>0</v>
      </c>
      <c r="U630" s="1311">
        <f t="shared" si="18"/>
        <v>0</v>
      </c>
    </row>
    <row r="631" spans="1:21">
      <c r="A631" s="1314" t="str">
        <f>ORG!$S$1</f>
        <v>Apr 21</v>
      </c>
      <c r="B631" s="1311" t="str">
        <f>ORG!$M$1</f>
        <v>Organisation</v>
      </c>
      <c r="C631" s="1311" t="str">
        <f>'B3 - COVID-19'!$A$3</f>
        <v>Table B3 - COVID-19 Analysis</v>
      </c>
      <c r="D631" s="1313">
        <f>'B3 - COVID-19'!A84</f>
        <v>71</v>
      </c>
      <c r="E631" s="1311" t="str">
        <f>CONCATENATE('B3 - COVID-19'!$A$5," - ",'B3 - COVID-19'!$A$70)</f>
        <v>A - Additional Expenditure  - A3</v>
      </c>
      <c r="F631" s="1311" t="str">
        <f>'B3 - COVID-19'!B84</f>
        <v>Secondary Care - Drugs</v>
      </c>
      <c r="G631" s="1311">
        <f>'B3 - COVID-19'!C84</f>
        <v>0</v>
      </c>
      <c r="H631" s="1311">
        <f>'B3 - COVID-19'!D84</f>
        <v>0</v>
      </c>
      <c r="I631" s="1311">
        <f>'B3 - COVID-19'!E84</f>
        <v>0</v>
      </c>
      <c r="J631" s="1311">
        <f>'B3 - COVID-19'!F84</f>
        <v>0</v>
      </c>
      <c r="K631" s="1311">
        <f>'B3 - COVID-19'!G84</f>
        <v>0</v>
      </c>
      <c r="L631" s="1311">
        <f>'B3 - COVID-19'!H84</f>
        <v>0</v>
      </c>
      <c r="M631" s="1311">
        <f>'B3 - COVID-19'!I84</f>
        <v>0</v>
      </c>
      <c r="N631" s="1311">
        <f>'B3 - COVID-19'!J84</f>
        <v>0</v>
      </c>
      <c r="O631" s="1311">
        <f>'B3 - COVID-19'!K84</f>
        <v>0</v>
      </c>
      <c r="P631" s="1311">
        <f>'B3 - COVID-19'!L84</f>
        <v>0</v>
      </c>
      <c r="Q631" s="1311">
        <f>'B3 - COVID-19'!M84</f>
        <v>0</v>
      </c>
      <c r="R631" s="1311">
        <f>'B3 - COVID-19'!N84</f>
        <v>0</v>
      </c>
      <c r="S631" s="1311">
        <f>'B3 - COVID-19'!P84</f>
        <v>0</v>
      </c>
      <c r="U631" s="1311">
        <f t="shared" si="18"/>
        <v>0</v>
      </c>
    </row>
    <row r="632" spans="1:21">
      <c r="A632" s="1314" t="str">
        <f>ORG!$S$1</f>
        <v>Apr 21</v>
      </c>
      <c r="B632" s="1311" t="str">
        <f>ORG!$M$1</f>
        <v>Organisation</v>
      </c>
      <c r="C632" s="1311" t="str">
        <f>'B3 - COVID-19'!$A$3</f>
        <v>Table B3 - COVID-19 Analysis</v>
      </c>
      <c r="D632" s="1313">
        <f>'B3 - COVID-19'!A85</f>
        <v>72</v>
      </c>
      <c r="E632" s="1311" t="str">
        <f>CONCATENATE('B3 - COVID-19'!$A$5," - ",'B3 - COVID-19'!$A$70)</f>
        <v>A - Additional Expenditure  - A3</v>
      </c>
      <c r="F632" s="1311" t="str">
        <f>'B3 - COVID-19'!B85</f>
        <v>Provider - Non Pay (Clinical &amp; General Supplies, Rent, Rates, Equipment etc) Exclude PPE - see A7</v>
      </c>
      <c r="G632" s="1311">
        <f>'B3 - COVID-19'!C85</f>
        <v>0</v>
      </c>
      <c r="H632" s="1311">
        <f>'B3 - COVID-19'!D85</f>
        <v>0</v>
      </c>
      <c r="I632" s="1311">
        <f>'B3 - COVID-19'!E85</f>
        <v>0</v>
      </c>
      <c r="J632" s="1311">
        <f>'B3 - COVID-19'!F85</f>
        <v>0</v>
      </c>
      <c r="K632" s="1311">
        <f>'B3 - COVID-19'!G85</f>
        <v>0</v>
      </c>
      <c r="L632" s="1311">
        <f>'B3 - COVID-19'!H85</f>
        <v>0</v>
      </c>
      <c r="M632" s="1311">
        <f>'B3 - COVID-19'!I85</f>
        <v>0</v>
      </c>
      <c r="N632" s="1311">
        <f>'B3 - COVID-19'!J85</f>
        <v>0</v>
      </c>
      <c r="O632" s="1311">
        <f>'B3 - COVID-19'!K85</f>
        <v>0</v>
      </c>
      <c r="P632" s="1311">
        <f>'B3 - COVID-19'!L85</f>
        <v>0</v>
      </c>
      <c r="Q632" s="1311">
        <f>'B3 - COVID-19'!M85</f>
        <v>0</v>
      </c>
      <c r="R632" s="1311">
        <f>'B3 - COVID-19'!N85</f>
        <v>0</v>
      </c>
      <c r="S632" s="1311">
        <f>'B3 - COVID-19'!P85</f>
        <v>0</v>
      </c>
      <c r="U632" s="1311">
        <f t="shared" si="18"/>
        <v>0</v>
      </c>
    </row>
    <row r="633" spans="1:21">
      <c r="A633" s="1314" t="str">
        <f>ORG!$S$1</f>
        <v>Apr 21</v>
      </c>
      <c r="B633" s="1311" t="str">
        <f>ORG!$M$1</f>
        <v>Organisation</v>
      </c>
      <c r="C633" s="1311" t="str">
        <f>'B3 - COVID-19'!$A$3</f>
        <v>Table B3 - COVID-19 Analysis</v>
      </c>
      <c r="D633" s="1313">
        <f>'B3 - COVID-19'!A86</f>
        <v>73</v>
      </c>
      <c r="E633" s="1311" t="str">
        <f>CONCATENATE('B3 - COVID-19'!$A$5," - ",'B3 - COVID-19'!$A$70)</f>
        <v>A - Additional Expenditure  - A3</v>
      </c>
      <c r="F633" s="1311" t="str">
        <f>'B3 - COVID-19'!B86</f>
        <v>Healthcare Services Provided by Other NHS Bodies</v>
      </c>
      <c r="G633" s="1311">
        <f>'B3 - COVID-19'!C86</f>
        <v>0</v>
      </c>
      <c r="H633" s="1311">
        <f>'B3 - COVID-19'!D86</f>
        <v>0</v>
      </c>
      <c r="I633" s="1311">
        <f>'B3 - COVID-19'!E86</f>
        <v>0</v>
      </c>
      <c r="J633" s="1311">
        <f>'B3 - COVID-19'!F86</f>
        <v>0</v>
      </c>
      <c r="K633" s="1311">
        <f>'B3 - COVID-19'!G86</f>
        <v>0</v>
      </c>
      <c r="L633" s="1311">
        <f>'B3 - COVID-19'!H86</f>
        <v>0</v>
      </c>
      <c r="M633" s="1311">
        <f>'B3 - COVID-19'!I86</f>
        <v>0</v>
      </c>
      <c r="N633" s="1311">
        <f>'B3 - COVID-19'!J86</f>
        <v>0</v>
      </c>
      <c r="O633" s="1311">
        <f>'B3 - COVID-19'!K86</f>
        <v>0</v>
      </c>
      <c r="P633" s="1311">
        <f>'B3 - COVID-19'!L86</f>
        <v>0</v>
      </c>
      <c r="Q633" s="1311">
        <f>'B3 - COVID-19'!M86</f>
        <v>0</v>
      </c>
      <c r="R633" s="1311">
        <f>'B3 - COVID-19'!N86</f>
        <v>0</v>
      </c>
      <c r="S633" s="1311">
        <f>'B3 - COVID-19'!P86</f>
        <v>0</v>
      </c>
      <c r="U633" s="1311">
        <f t="shared" si="18"/>
        <v>0</v>
      </c>
    </row>
    <row r="634" spans="1:21">
      <c r="A634" s="1314" t="str">
        <f>ORG!$S$1</f>
        <v>Apr 21</v>
      </c>
      <c r="B634" s="1311" t="str">
        <f>ORG!$M$1</f>
        <v>Organisation</v>
      </c>
      <c r="C634" s="1311" t="str">
        <f>'B3 - COVID-19'!$A$3</f>
        <v>Table B3 - COVID-19 Analysis</v>
      </c>
      <c r="D634" s="1313">
        <f>'B3 - COVID-19'!A87</f>
        <v>74</v>
      </c>
      <c r="E634" s="1311" t="str">
        <f>CONCATENATE('B3 - COVID-19'!$A$5," - ",'B3 - COVID-19'!$A$70)</f>
        <v>A - Additional Expenditure  - A3</v>
      </c>
      <c r="F634" s="1311" t="str">
        <f>'B3 - COVID-19'!B87</f>
        <v>Non Healthcare Services Provided by Other NHS Bodies</v>
      </c>
      <c r="G634" s="1311">
        <f>'B3 - COVID-19'!C87</f>
        <v>0</v>
      </c>
      <c r="H634" s="1311">
        <f>'B3 - COVID-19'!D87</f>
        <v>0</v>
      </c>
      <c r="I634" s="1311">
        <f>'B3 - COVID-19'!E87</f>
        <v>0</v>
      </c>
      <c r="J634" s="1311">
        <f>'B3 - COVID-19'!F87</f>
        <v>0</v>
      </c>
      <c r="K634" s="1311">
        <f>'B3 - COVID-19'!G87</f>
        <v>0</v>
      </c>
      <c r="L634" s="1311">
        <f>'B3 - COVID-19'!H87</f>
        <v>0</v>
      </c>
      <c r="M634" s="1311">
        <f>'B3 - COVID-19'!I87</f>
        <v>0</v>
      </c>
      <c r="N634" s="1311">
        <f>'B3 - COVID-19'!J87</f>
        <v>0</v>
      </c>
      <c r="O634" s="1311">
        <f>'B3 - COVID-19'!K87</f>
        <v>0</v>
      </c>
      <c r="P634" s="1311">
        <f>'B3 - COVID-19'!L87</f>
        <v>0</v>
      </c>
      <c r="Q634" s="1311">
        <f>'B3 - COVID-19'!M87</f>
        <v>0</v>
      </c>
      <c r="R634" s="1311">
        <f>'B3 - COVID-19'!N87</f>
        <v>0</v>
      </c>
      <c r="S634" s="1311">
        <f>'B3 - COVID-19'!P87</f>
        <v>0</v>
      </c>
      <c r="U634" s="1311">
        <f t="shared" si="18"/>
        <v>0</v>
      </c>
    </row>
    <row r="635" spans="1:21">
      <c r="A635" s="1314" t="str">
        <f>ORG!$S$1</f>
        <v>Apr 21</v>
      </c>
      <c r="B635" s="1311" t="str">
        <f>ORG!$M$1</f>
        <v>Organisation</v>
      </c>
      <c r="C635" s="1311" t="str">
        <f>'B3 - COVID-19'!$A$3</f>
        <v>Table B3 - COVID-19 Analysis</v>
      </c>
      <c r="D635" s="1313">
        <f>'B3 - COVID-19'!A88</f>
        <v>75</v>
      </c>
      <c r="E635" s="1311" t="str">
        <f>CONCATENATE('B3 - COVID-19'!$A$5," - ",'B3 - COVID-19'!$A$70)</f>
        <v>A - Additional Expenditure  - A3</v>
      </c>
      <c r="F635" s="1311" t="str">
        <f>'B3 - COVID-19'!B88</f>
        <v>Continuing Care and Funded Nursing Care</v>
      </c>
      <c r="G635" s="1311">
        <f>'B3 - COVID-19'!C88</f>
        <v>0</v>
      </c>
      <c r="H635" s="1311">
        <f>'B3 - COVID-19'!D88</f>
        <v>0</v>
      </c>
      <c r="I635" s="1311">
        <f>'B3 - COVID-19'!E88</f>
        <v>0</v>
      </c>
      <c r="J635" s="1311">
        <f>'B3 - COVID-19'!F88</f>
        <v>0</v>
      </c>
      <c r="K635" s="1311">
        <f>'B3 - COVID-19'!G88</f>
        <v>0</v>
      </c>
      <c r="L635" s="1311">
        <f>'B3 - COVID-19'!H88</f>
        <v>0</v>
      </c>
      <c r="M635" s="1311">
        <f>'B3 - COVID-19'!I88</f>
        <v>0</v>
      </c>
      <c r="N635" s="1311">
        <f>'B3 - COVID-19'!J88</f>
        <v>0</v>
      </c>
      <c r="O635" s="1311">
        <f>'B3 - COVID-19'!K88</f>
        <v>0</v>
      </c>
      <c r="P635" s="1311">
        <f>'B3 - COVID-19'!L88</f>
        <v>0</v>
      </c>
      <c r="Q635" s="1311">
        <f>'B3 - COVID-19'!M88</f>
        <v>0</v>
      </c>
      <c r="R635" s="1311">
        <f>'B3 - COVID-19'!N88</f>
        <v>0</v>
      </c>
      <c r="S635" s="1311">
        <f>'B3 - COVID-19'!P88</f>
        <v>0</v>
      </c>
      <c r="U635" s="1311">
        <f t="shared" si="18"/>
        <v>0</v>
      </c>
    </row>
    <row r="636" spans="1:21">
      <c r="A636" s="1314" t="str">
        <f>ORG!$S$1</f>
        <v>Apr 21</v>
      </c>
      <c r="B636" s="1311" t="str">
        <f>ORG!$M$1</f>
        <v>Organisation</v>
      </c>
      <c r="C636" s="1311" t="str">
        <f>'B3 - COVID-19'!$A$3</f>
        <v>Table B3 - COVID-19 Analysis</v>
      </c>
      <c r="D636" s="1313">
        <f>'B3 - COVID-19'!A89</f>
        <v>76</v>
      </c>
      <c r="E636" s="1311" t="str">
        <f>CONCATENATE('B3 - COVID-19'!$A$5," - ",'B3 - COVID-19'!$A$70)</f>
        <v>A - Additional Expenditure  - A3</v>
      </c>
      <c r="F636" s="1311" t="str">
        <f>'B3 - COVID-19'!B89</f>
        <v>Other Private &amp; Voluntary Sector</v>
      </c>
      <c r="G636" s="1311">
        <f>'B3 - COVID-19'!C89</f>
        <v>0</v>
      </c>
      <c r="H636" s="1311">
        <f>'B3 - COVID-19'!D89</f>
        <v>0</v>
      </c>
      <c r="I636" s="1311">
        <f>'B3 - COVID-19'!E89</f>
        <v>0</v>
      </c>
      <c r="J636" s="1311">
        <f>'B3 - COVID-19'!F89</f>
        <v>0</v>
      </c>
      <c r="K636" s="1311">
        <f>'B3 - COVID-19'!G89</f>
        <v>0</v>
      </c>
      <c r="L636" s="1311">
        <f>'B3 - COVID-19'!H89</f>
        <v>0</v>
      </c>
      <c r="M636" s="1311">
        <f>'B3 - COVID-19'!I89</f>
        <v>0</v>
      </c>
      <c r="N636" s="1311">
        <f>'B3 - COVID-19'!J89</f>
        <v>0</v>
      </c>
      <c r="O636" s="1311">
        <f>'B3 - COVID-19'!K89</f>
        <v>0</v>
      </c>
      <c r="P636" s="1311">
        <f>'B3 - COVID-19'!L89</f>
        <v>0</v>
      </c>
      <c r="Q636" s="1311">
        <f>'B3 - COVID-19'!M89</f>
        <v>0</v>
      </c>
      <c r="R636" s="1311">
        <f>'B3 - COVID-19'!N89</f>
        <v>0</v>
      </c>
      <c r="S636" s="1311">
        <f>'B3 - COVID-19'!P89</f>
        <v>0</v>
      </c>
      <c r="U636" s="1311">
        <f t="shared" si="18"/>
        <v>0</v>
      </c>
    </row>
    <row r="637" spans="1:21">
      <c r="A637" s="1314" t="str">
        <f>ORG!$S$1</f>
        <v>Apr 21</v>
      </c>
      <c r="B637" s="1311" t="str">
        <f>ORG!$M$1</f>
        <v>Organisation</v>
      </c>
      <c r="C637" s="1311" t="str">
        <f>'B3 - COVID-19'!$A$3</f>
        <v>Table B3 - COVID-19 Analysis</v>
      </c>
      <c r="D637" s="1313">
        <f>'B3 - COVID-19'!A90</f>
        <v>77</v>
      </c>
      <c r="E637" s="1311" t="str">
        <f>CONCATENATE('B3 - COVID-19'!$A$5," - ",'B3 - COVID-19'!$A$70)</f>
        <v>A - Additional Expenditure  - A3</v>
      </c>
      <c r="F637" s="1311" t="str">
        <f>'B3 - COVID-19'!B90</f>
        <v>Joint Financing and Other (includes Local Authority)</v>
      </c>
      <c r="G637" s="1311">
        <f>'B3 - COVID-19'!C90</f>
        <v>0</v>
      </c>
      <c r="H637" s="1311">
        <f>'B3 - COVID-19'!D90</f>
        <v>0</v>
      </c>
      <c r="I637" s="1311">
        <f>'B3 - COVID-19'!E90</f>
        <v>0</v>
      </c>
      <c r="J637" s="1311">
        <f>'B3 - COVID-19'!F90</f>
        <v>0</v>
      </c>
      <c r="K637" s="1311">
        <f>'B3 - COVID-19'!G90</f>
        <v>0</v>
      </c>
      <c r="L637" s="1311">
        <f>'B3 - COVID-19'!H90</f>
        <v>0</v>
      </c>
      <c r="M637" s="1311">
        <f>'B3 - COVID-19'!I90</f>
        <v>0</v>
      </c>
      <c r="N637" s="1311">
        <f>'B3 - COVID-19'!J90</f>
        <v>0</v>
      </c>
      <c r="O637" s="1311">
        <f>'B3 - COVID-19'!K90</f>
        <v>0</v>
      </c>
      <c r="P637" s="1311">
        <f>'B3 - COVID-19'!L90</f>
        <v>0</v>
      </c>
      <c r="Q637" s="1311">
        <f>'B3 - COVID-19'!M90</f>
        <v>0</v>
      </c>
      <c r="R637" s="1311">
        <f>'B3 - COVID-19'!N90</f>
        <v>0</v>
      </c>
      <c r="S637" s="1311">
        <f>'B3 - COVID-19'!P90</f>
        <v>0</v>
      </c>
      <c r="U637" s="1311">
        <f t="shared" si="18"/>
        <v>0</v>
      </c>
    </row>
    <row r="638" spans="1:21">
      <c r="A638" s="1314" t="str">
        <f>ORG!$S$1</f>
        <v>Apr 21</v>
      </c>
      <c r="B638" s="1311" t="str">
        <f>ORG!$M$1</f>
        <v>Organisation</v>
      </c>
      <c r="C638" s="1311" t="str">
        <f>'B3 - COVID-19'!$A$3</f>
        <v>Table B3 - COVID-19 Analysis</v>
      </c>
      <c r="D638" s="1313">
        <f>'B3 - COVID-19'!A91</f>
        <v>78</v>
      </c>
      <c r="E638" s="1311" t="str">
        <f>CONCATENATE('B3 - COVID-19'!$A$5," - ",'B3 - COVID-19'!$A$70)</f>
        <v>A - Additional Expenditure  - A3</v>
      </c>
      <c r="F638" s="1311" t="str">
        <f>'B3 - COVID-19'!B91</f>
        <v>Other (only use with WG agreement &amp; state SoCNE/I line ref)</v>
      </c>
      <c r="G638" s="1311">
        <f>'B3 - COVID-19'!C91</f>
        <v>0</v>
      </c>
      <c r="H638" s="1311">
        <f>'B3 - COVID-19'!D91</f>
        <v>0</v>
      </c>
      <c r="I638" s="1311">
        <f>'B3 - COVID-19'!E91</f>
        <v>0</v>
      </c>
      <c r="J638" s="1311">
        <f>'B3 - COVID-19'!F91</f>
        <v>0</v>
      </c>
      <c r="K638" s="1311">
        <f>'B3 - COVID-19'!G91</f>
        <v>0</v>
      </c>
      <c r="L638" s="1311">
        <f>'B3 - COVID-19'!H91</f>
        <v>0</v>
      </c>
      <c r="M638" s="1311">
        <f>'B3 - COVID-19'!I91</f>
        <v>0</v>
      </c>
      <c r="N638" s="1311">
        <f>'B3 - COVID-19'!J91</f>
        <v>0</v>
      </c>
      <c r="O638" s="1311">
        <f>'B3 - COVID-19'!K91</f>
        <v>0</v>
      </c>
      <c r="P638" s="1311">
        <f>'B3 - COVID-19'!L91</f>
        <v>0</v>
      </c>
      <c r="Q638" s="1311">
        <f>'B3 - COVID-19'!M91</f>
        <v>0</v>
      </c>
      <c r="R638" s="1311">
        <f>'B3 - COVID-19'!N91</f>
        <v>0</v>
      </c>
      <c r="S638" s="1311">
        <f>'B3 - COVID-19'!P91</f>
        <v>0</v>
      </c>
      <c r="U638" s="1311">
        <f t="shared" si="18"/>
        <v>0</v>
      </c>
    </row>
    <row r="639" spans="1:21">
      <c r="A639" s="1314" t="str">
        <f>ORG!$S$1</f>
        <v>Apr 21</v>
      </c>
      <c r="B639" s="1311" t="str">
        <f>ORG!$M$1</f>
        <v>Organisation</v>
      </c>
      <c r="C639" s="1311" t="str">
        <f>'B3 - COVID-19'!$A$3</f>
        <v>Table B3 - COVID-19 Analysis</v>
      </c>
      <c r="D639" s="1313">
        <f>'B3 - COVID-19'!A92</f>
        <v>79</v>
      </c>
      <c r="E639" s="1311" t="str">
        <f>CONCATENATE('B3 - COVID-19'!$A$5," - ",'B3 - COVID-19'!$A$70)</f>
        <v>A - Additional Expenditure  - A3</v>
      </c>
      <c r="F639" s="1311">
        <f>'B3 - COVID-19'!B92</f>
        <v>0</v>
      </c>
      <c r="G639" s="1311">
        <f>'B3 - COVID-19'!C92</f>
        <v>0</v>
      </c>
      <c r="H639" s="1311">
        <f>'B3 - COVID-19'!D92</f>
        <v>0</v>
      </c>
      <c r="I639" s="1311">
        <f>'B3 - COVID-19'!E92</f>
        <v>0</v>
      </c>
      <c r="J639" s="1311">
        <f>'B3 - COVID-19'!F92</f>
        <v>0</v>
      </c>
      <c r="K639" s="1311">
        <f>'B3 - COVID-19'!G92</f>
        <v>0</v>
      </c>
      <c r="L639" s="1311">
        <f>'B3 - COVID-19'!H92</f>
        <v>0</v>
      </c>
      <c r="M639" s="1311">
        <f>'B3 - COVID-19'!I92</f>
        <v>0</v>
      </c>
      <c r="N639" s="1311">
        <f>'B3 - COVID-19'!J92</f>
        <v>0</v>
      </c>
      <c r="O639" s="1311">
        <f>'B3 - COVID-19'!K92</f>
        <v>0</v>
      </c>
      <c r="P639" s="1311">
        <f>'B3 - COVID-19'!L92</f>
        <v>0</v>
      </c>
      <c r="Q639" s="1311">
        <f>'B3 - COVID-19'!M92</f>
        <v>0</v>
      </c>
      <c r="R639" s="1311">
        <f>'B3 - COVID-19'!N92</f>
        <v>0</v>
      </c>
      <c r="S639" s="1311">
        <f>'B3 - COVID-19'!P92</f>
        <v>0</v>
      </c>
      <c r="U639" s="1311">
        <f t="shared" si="18"/>
        <v>0</v>
      </c>
    </row>
    <row r="640" spans="1:21">
      <c r="A640" s="1314" t="str">
        <f>ORG!$S$1</f>
        <v>Apr 21</v>
      </c>
      <c r="B640" s="1311" t="str">
        <f>ORG!$M$1</f>
        <v>Organisation</v>
      </c>
      <c r="C640" s="1311" t="str">
        <f>'B3 - COVID-19'!$A$3</f>
        <v>Table B3 - COVID-19 Analysis</v>
      </c>
      <c r="D640" s="1313">
        <f>'B3 - COVID-19'!A93</f>
        <v>80</v>
      </c>
      <c r="E640" s="1311" t="str">
        <f>CONCATENATE('B3 - COVID-19'!$A$5," - ",'B3 - COVID-19'!$A$70)</f>
        <v>A - Additional Expenditure  - A3</v>
      </c>
      <c r="F640" s="1311">
        <f>'B3 - COVID-19'!B93</f>
        <v>0</v>
      </c>
      <c r="G640" s="1311">
        <f>'B3 - COVID-19'!C93</f>
        <v>0</v>
      </c>
      <c r="H640" s="1311">
        <f>'B3 - COVID-19'!D93</f>
        <v>0</v>
      </c>
      <c r="I640" s="1311">
        <f>'B3 - COVID-19'!E93</f>
        <v>0</v>
      </c>
      <c r="J640" s="1311">
        <f>'B3 - COVID-19'!F93</f>
        <v>0</v>
      </c>
      <c r="K640" s="1311">
        <f>'B3 - COVID-19'!G93</f>
        <v>0</v>
      </c>
      <c r="L640" s="1311">
        <f>'B3 - COVID-19'!H93</f>
        <v>0</v>
      </c>
      <c r="M640" s="1311">
        <f>'B3 - COVID-19'!I93</f>
        <v>0</v>
      </c>
      <c r="N640" s="1311">
        <f>'B3 - COVID-19'!J93</f>
        <v>0</v>
      </c>
      <c r="O640" s="1311">
        <f>'B3 - COVID-19'!K93</f>
        <v>0</v>
      </c>
      <c r="P640" s="1311">
        <f>'B3 - COVID-19'!L93</f>
        <v>0</v>
      </c>
      <c r="Q640" s="1311">
        <f>'B3 - COVID-19'!M93</f>
        <v>0</v>
      </c>
      <c r="R640" s="1311">
        <f>'B3 - COVID-19'!N93</f>
        <v>0</v>
      </c>
      <c r="S640" s="1311">
        <f>'B3 - COVID-19'!P93</f>
        <v>0</v>
      </c>
      <c r="U640" s="1311">
        <f t="shared" si="18"/>
        <v>0</v>
      </c>
    </row>
    <row r="641" spans="1:21">
      <c r="A641" s="1314" t="str">
        <f>ORG!$S$1</f>
        <v>Apr 21</v>
      </c>
      <c r="B641" s="1311" t="str">
        <f>ORG!$M$1</f>
        <v>Organisation</v>
      </c>
      <c r="C641" s="1311" t="str">
        <f>'B3 - COVID-19'!$A$3</f>
        <v>Table B3 - COVID-19 Analysis</v>
      </c>
      <c r="D641" s="1313">
        <f>'B3 - COVID-19'!A94</f>
        <v>81</v>
      </c>
      <c r="E641" s="1311" t="str">
        <f>CONCATENATE('B3 - COVID-19'!$A$5," - ",'B3 - COVID-19'!$A$70)</f>
        <v>A - Additional Expenditure  - A3</v>
      </c>
      <c r="F641" s="1311">
        <f>'B3 - COVID-19'!B94</f>
        <v>0</v>
      </c>
      <c r="G641" s="1311">
        <f>'B3 - COVID-19'!C94</f>
        <v>0</v>
      </c>
      <c r="H641" s="1311">
        <f>'B3 - COVID-19'!D94</f>
        <v>0</v>
      </c>
      <c r="I641" s="1311">
        <f>'B3 - COVID-19'!E94</f>
        <v>0</v>
      </c>
      <c r="J641" s="1311">
        <f>'B3 - COVID-19'!F94</f>
        <v>0</v>
      </c>
      <c r="K641" s="1311">
        <f>'B3 - COVID-19'!G94</f>
        <v>0</v>
      </c>
      <c r="L641" s="1311">
        <f>'B3 - COVID-19'!H94</f>
        <v>0</v>
      </c>
      <c r="M641" s="1311">
        <f>'B3 - COVID-19'!I94</f>
        <v>0</v>
      </c>
      <c r="N641" s="1311">
        <f>'B3 - COVID-19'!J94</f>
        <v>0</v>
      </c>
      <c r="O641" s="1311">
        <f>'B3 - COVID-19'!K94</f>
        <v>0</v>
      </c>
      <c r="P641" s="1311">
        <f>'B3 - COVID-19'!L94</f>
        <v>0</v>
      </c>
      <c r="Q641" s="1311">
        <f>'B3 - COVID-19'!M94</f>
        <v>0</v>
      </c>
      <c r="R641" s="1311">
        <f>'B3 - COVID-19'!N94</f>
        <v>0</v>
      </c>
      <c r="S641" s="1311">
        <f>'B3 - COVID-19'!P94</f>
        <v>0</v>
      </c>
      <c r="U641" s="1311">
        <f t="shared" si="18"/>
        <v>0</v>
      </c>
    </row>
    <row r="642" spans="1:21">
      <c r="A642" s="1314" t="str">
        <f>ORG!$S$1</f>
        <v>Apr 21</v>
      </c>
      <c r="B642" s="1311" t="str">
        <f>ORG!$M$1</f>
        <v>Organisation</v>
      </c>
      <c r="C642" s="1311" t="str">
        <f>'B3 - COVID-19'!$A$3</f>
        <v>Table B3 - COVID-19 Analysis</v>
      </c>
      <c r="D642" s="1313">
        <f>'B3 - COVID-19'!A95</f>
        <v>82</v>
      </c>
      <c r="E642" s="1311" t="str">
        <f>CONCATENATE('B3 - COVID-19'!$A$5," - ",'B3 - COVID-19'!$A$70)</f>
        <v>A - Additional Expenditure  - A3</v>
      </c>
      <c r="F642" s="1311" t="str">
        <f>'B3 - COVID-19'!B95</f>
        <v>Sub total Mass COVID-19 Vaccination Non Pay</v>
      </c>
      <c r="G642" s="1311">
        <f>'B3 - COVID-19'!C95</f>
        <v>0</v>
      </c>
      <c r="H642" s="1311">
        <f>'B3 - COVID-19'!D95</f>
        <v>0</v>
      </c>
      <c r="I642" s="1311">
        <f>'B3 - COVID-19'!E95</f>
        <v>0</v>
      </c>
      <c r="J642" s="1311">
        <f>'B3 - COVID-19'!F95</f>
        <v>0</v>
      </c>
      <c r="K642" s="1311">
        <f>'B3 - COVID-19'!G95</f>
        <v>0</v>
      </c>
      <c r="L642" s="1311">
        <f>'B3 - COVID-19'!H95</f>
        <v>0</v>
      </c>
      <c r="M642" s="1311">
        <f>'B3 - COVID-19'!I95</f>
        <v>0</v>
      </c>
      <c r="N642" s="1311">
        <f>'B3 - COVID-19'!J95</f>
        <v>0</v>
      </c>
      <c r="O642" s="1311">
        <f>'B3 - COVID-19'!K95</f>
        <v>0</v>
      </c>
      <c r="P642" s="1311">
        <f>'B3 - COVID-19'!L95</f>
        <v>0</v>
      </c>
      <c r="Q642" s="1311">
        <f>'B3 - COVID-19'!M95</f>
        <v>0</v>
      </c>
      <c r="R642" s="1311">
        <f>'B3 - COVID-19'!N95</f>
        <v>0</v>
      </c>
      <c r="S642" s="1311">
        <f>'B3 - COVID-19'!P95</f>
        <v>0</v>
      </c>
      <c r="U642" s="1311">
        <f t="shared" si="18"/>
        <v>0</v>
      </c>
    </row>
    <row r="643" spans="1:21">
      <c r="A643" s="1314" t="str">
        <f>ORG!$S$1</f>
        <v>Apr 21</v>
      </c>
      <c r="B643" s="1311" t="str">
        <f>ORG!$M$1</f>
        <v>Organisation</v>
      </c>
      <c r="C643" s="1311" t="str">
        <f>'B3 - COVID-19'!$A$3</f>
        <v>Table B3 - COVID-19 Analysis</v>
      </c>
      <c r="D643" s="1313">
        <f>'B3 - COVID-19'!A96</f>
        <v>83</v>
      </c>
      <c r="E643" s="1311" t="str">
        <f>CONCATENATE('B3 - COVID-19'!$A$5," - ",'B3 - COVID-19'!$A$70)</f>
        <v>A - Additional Expenditure  - A3</v>
      </c>
      <c r="F643" s="1311" t="str">
        <f>'B3 - COVID-19'!B96</f>
        <v>TOTAL MASS COVID-19 VACC EXPENDITURE</v>
      </c>
      <c r="G643" s="1311">
        <f>'B3 - COVID-19'!C96</f>
        <v>0</v>
      </c>
      <c r="H643" s="1311">
        <f>'B3 - COVID-19'!D96</f>
        <v>0</v>
      </c>
      <c r="I643" s="1311">
        <f>'B3 - COVID-19'!E96</f>
        <v>0</v>
      </c>
      <c r="J643" s="1311">
        <f>'B3 - COVID-19'!F96</f>
        <v>0</v>
      </c>
      <c r="K643" s="1311">
        <f>'B3 - COVID-19'!G96</f>
        <v>0</v>
      </c>
      <c r="L643" s="1311">
        <f>'B3 - COVID-19'!H96</f>
        <v>0</v>
      </c>
      <c r="M643" s="1311">
        <f>'B3 - COVID-19'!I96</f>
        <v>0</v>
      </c>
      <c r="N643" s="1311">
        <f>'B3 - COVID-19'!J96</f>
        <v>0</v>
      </c>
      <c r="O643" s="1311">
        <f>'B3 - COVID-19'!K96</f>
        <v>0</v>
      </c>
      <c r="P643" s="1311">
        <f>'B3 - COVID-19'!L96</f>
        <v>0</v>
      </c>
      <c r="Q643" s="1311">
        <f>'B3 - COVID-19'!M96</f>
        <v>0</v>
      </c>
      <c r="R643" s="1311">
        <f>'B3 - COVID-19'!N96</f>
        <v>0</v>
      </c>
      <c r="S643" s="1311">
        <f>'B3 - COVID-19'!P96</f>
        <v>0</v>
      </c>
      <c r="U643" s="1311">
        <f t="shared" si="18"/>
        <v>0</v>
      </c>
    </row>
    <row r="644" spans="1:21">
      <c r="A644" s="1314" t="str">
        <f>ORG!$S$1</f>
        <v>Apr 21</v>
      </c>
      <c r="B644" s="1311" t="str">
        <f>ORG!$M$1</f>
        <v>Organisation</v>
      </c>
      <c r="C644" s="1311" t="str">
        <f>'B3 - COVID-19'!$A$3</f>
        <v>Table B3 - COVID-19 Analysis</v>
      </c>
      <c r="D644" s="1313">
        <f>'B3 - COVID-19'!A98</f>
        <v>84</v>
      </c>
      <c r="E644" s="1311" t="str">
        <f>CONCATENATE('B3 - COVID-19'!$A$5," - ",'B3 - COVID-19'!$A$70)</f>
        <v>A - Additional Expenditure  - A3</v>
      </c>
      <c r="F644" s="1311" t="str">
        <f>'B3 - COVID-19'!B98</f>
        <v>PLANNED MASS COVID-19 VACC EXPENDITURE (In Opening Plan)</v>
      </c>
      <c r="G644" s="1311">
        <f>'B3 - COVID-19'!C98</f>
        <v>0</v>
      </c>
      <c r="H644" s="1311">
        <f>'B3 - COVID-19'!D98</f>
        <v>0</v>
      </c>
      <c r="I644" s="1311">
        <f>'B3 - COVID-19'!E98</f>
        <v>0</v>
      </c>
      <c r="J644" s="1311">
        <f>'B3 - COVID-19'!F98</f>
        <v>0</v>
      </c>
      <c r="K644" s="1311">
        <f>'B3 - COVID-19'!G98</f>
        <v>0</v>
      </c>
      <c r="L644" s="1311">
        <f>'B3 - COVID-19'!H98</f>
        <v>0</v>
      </c>
      <c r="M644" s="1311">
        <f>'B3 - COVID-19'!I98</f>
        <v>0</v>
      </c>
      <c r="N644" s="1311">
        <f>'B3 - COVID-19'!J98</f>
        <v>0</v>
      </c>
      <c r="O644" s="1311">
        <f>'B3 - COVID-19'!K98</f>
        <v>0</v>
      </c>
      <c r="P644" s="1311">
        <f>'B3 - COVID-19'!L98</f>
        <v>0</v>
      </c>
      <c r="Q644" s="1311">
        <f>'B3 - COVID-19'!M98</f>
        <v>0</v>
      </c>
      <c r="R644" s="1311">
        <f>'B3 - COVID-19'!N98</f>
        <v>0</v>
      </c>
      <c r="S644" s="1311">
        <f>'B3 - COVID-19'!P98</f>
        <v>0</v>
      </c>
      <c r="U644" s="1311">
        <f t="shared" si="18"/>
        <v>0</v>
      </c>
    </row>
    <row r="645" spans="1:21">
      <c r="A645" s="1314" t="str">
        <f>ORG!$S$1</f>
        <v>Apr 21</v>
      </c>
      <c r="B645" s="1311" t="str">
        <f>ORG!$M$1</f>
        <v>Organisation</v>
      </c>
      <c r="C645" s="1311" t="str">
        <f>'B3 - COVID-19'!$A$3</f>
        <v>Table B3 - COVID-19 Analysis</v>
      </c>
      <c r="D645" s="1313">
        <f>'B3 - COVID-19'!A99</f>
        <v>85</v>
      </c>
      <c r="E645" s="1311" t="str">
        <f>CONCATENATE('B3 - COVID-19'!$A$5," - ",'B3 - COVID-19'!$A$70)</f>
        <v>A - Additional Expenditure  - A3</v>
      </c>
      <c r="F645" s="1311" t="str">
        <f>'B3 - COVID-19'!B99</f>
        <v xml:space="preserve">MOVEMENT FROM OPENING PLANNED MASS COVID-19 VACC EXPENDITURE </v>
      </c>
      <c r="G645" s="1311">
        <f>'B3 - COVID-19'!C99</f>
        <v>0</v>
      </c>
      <c r="H645" s="1311">
        <f>'B3 - COVID-19'!D99</f>
        <v>0</v>
      </c>
      <c r="I645" s="1311">
        <f>'B3 - COVID-19'!E99</f>
        <v>0</v>
      </c>
      <c r="J645" s="1311">
        <f>'B3 - COVID-19'!F99</f>
        <v>0</v>
      </c>
      <c r="K645" s="1311">
        <f>'B3 - COVID-19'!G99</f>
        <v>0</v>
      </c>
      <c r="L645" s="1311">
        <f>'B3 - COVID-19'!H99</f>
        <v>0</v>
      </c>
      <c r="M645" s="1311">
        <f>'B3 - COVID-19'!I99</f>
        <v>0</v>
      </c>
      <c r="N645" s="1311">
        <f>'B3 - COVID-19'!J99</f>
        <v>0</v>
      </c>
      <c r="O645" s="1311">
        <f>'B3 - COVID-19'!K99</f>
        <v>0</v>
      </c>
      <c r="P645" s="1311">
        <f>'B3 - COVID-19'!L99</f>
        <v>0</v>
      </c>
      <c r="Q645" s="1311">
        <f>'B3 - COVID-19'!M99</f>
        <v>0</v>
      </c>
      <c r="R645" s="1311">
        <f>'B3 - COVID-19'!N99</f>
        <v>0</v>
      </c>
      <c r="S645" s="1311">
        <f>'B3 - COVID-19'!P99</f>
        <v>0</v>
      </c>
      <c r="U645" s="1311">
        <f t="shared" si="18"/>
        <v>0</v>
      </c>
    </row>
    <row r="646" spans="1:21">
      <c r="A646" s="1314" t="str">
        <f>ORG!$S$1</f>
        <v>Apr 21</v>
      </c>
      <c r="B646" s="1311" t="str">
        <f>ORG!$M$1</f>
        <v>Organisation</v>
      </c>
      <c r="C646" s="1311" t="str">
        <f>'B3 - COVID-19'!$A$3</f>
        <v>Table B3 - COVID-19 Analysis</v>
      </c>
      <c r="D646" s="1313">
        <f>'B3 - COVID-19'!A102</f>
        <v>86</v>
      </c>
      <c r="E646" s="1311" t="str">
        <f>CONCATENATE('B3 - COVID-19'!$A$5," - ",'B3 - COVID-19'!$A$101)</f>
        <v>A - Additional Expenditure  - A4</v>
      </c>
      <c r="F646" s="1311" t="str">
        <f>'B3 - COVID-19'!B102</f>
        <v>Provider Pay (Establishment, Temp &amp; Agency)</v>
      </c>
      <c r="G646" s="1311">
        <f>'B3 - COVID-19'!C102</f>
        <v>0</v>
      </c>
      <c r="H646" s="1311">
        <f>'B3 - COVID-19'!D102</f>
        <v>0</v>
      </c>
      <c r="I646" s="1311">
        <f>'B3 - COVID-19'!E102</f>
        <v>0</v>
      </c>
      <c r="J646" s="1311">
        <f>'B3 - COVID-19'!F102</f>
        <v>0</v>
      </c>
      <c r="K646" s="1311">
        <f>'B3 - COVID-19'!G102</f>
        <v>0</v>
      </c>
      <c r="L646" s="1311">
        <f>'B3 - COVID-19'!H102</f>
        <v>0</v>
      </c>
      <c r="M646" s="1311">
        <f>'B3 - COVID-19'!I102</f>
        <v>0</v>
      </c>
      <c r="N646" s="1311">
        <f>'B3 - COVID-19'!J102</f>
        <v>0</v>
      </c>
      <c r="O646" s="1311">
        <f>'B3 - COVID-19'!K102</f>
        <v>0</v>
      </c>
      <c r="P646" s="1311">
        <f>'B3 - COVID-19'!L102</f>
        <v>0</v>
      </c>
      <c r="Q646" s="1311">
        <f>'B3 - COVID-19'!M102</f>
        <v>0</v>
      </c>
      <c r="R646" s="1311">
        <f>'B3 - COVID-19'!N102</f>
        <v>0</v>
      </c>
      <c r="S646" s="1311">
        <f>'B3 - COVID-19'!P102</f>
        <v>0</v>
      </c>
      <c r="U646" s="1311">
        <f t="shared" si="18"/>
        <v>0</v>
      </c>
    </row>
    <row r="647" spans="1:21">
      <c r="A647" s="1314" t="str">
        <f>ORG!$S$1</f>
        <v>Apr 21</v>
      </c>
      <c r="B647" s="1311" t="str">
        <f>ORG!$M$1</f>
        <v>Organisation</v>
      </c>
      <c r="C647" s="1311" t="str">
        <f>'B3 - COVID-19'!$A$3</f>
        <v>Table B3 - COVID-19 Analysis</v>
      </c>
      <c r="D647" s="1313">
        <f>'B3 - COVID-19'!A103</f>
        <v>87</v>
      </c>
      <c r="E647" s="1311" t="str">
        <f>CONCATENATE('B3 - COVID-19'!$A$5," - ",'B3 - COVID-19'!$A$101)</f>
        <v>A - Additional Expenditure  - A4</v>
      </c>
      <c r="F647" s="1311" t="str">
        <f>'B3 - COVID-19'!B103</f>
        <v xml:space="preserve">Administrative, Clerical &amp; Board Members </v>
      </c>
      <c r="G647" s="1311">
        <f>'B3 - COVID-19'!C103</f>
        <v>0</v>
      </c>
      <c r="H647" s="1311">
        <f>'B3 - COVID-19'!D103</f>
        <v>0</v>
      </c>
      <c r="I647" s="1311">
        <f>'B3 - COVID-19'!E103</f>
        <v>0</v>
      </c>
      <c r="J647" s="1311">
        <f>'B3 - COVID-19'!F103</f>
        <v>0</v>
      </c>
      <c r="K647" s="1311">
        <f>'B3 - COVID-19'!G103</f>
        <v>0</v>
      </c>
      <c r="L647" s="1311">
        <f>'B3 - COVID-19'!H103</f>
        <v>0</v>
      </c>
      <c r="M647" s="1311">
        <f>'B3 - COVID-19'!I103</f>
        <v>0</v>
      </c>
      <c r="N647" s="1311">
        <f>'B3 - COVID-19'!J103</f>
        <v>0</v>
      </c>
      <c r="O647" s="1311">
        <f>'B3 - COVID-19'!K103</f>
        <v>0</v>
      </c>
      <c r="P647" s="1311">
        <f>'B3 - COVID-19'!L103</f>
        <v>0</v>
      </c>
      <c r="Q647" s="1311">
        <f>'B3 - COVID-19'!M103</f>
        <v>0</v>
      </c>
      <c r="R647" s="1311">
        <f>'B3 - COVID-19'!N103</f>
        <v>0</v>
      </c>
      <c r="S647" s="1311">
        <f>'B3 - COVID-19'!P103</f>
        <v>0</v>
      </c>
      <c r="U647" s="1311">
        <f t="shared" si="18"/>
        <v>0</v>
      </c>
    </row>
    <row r="648" spans="1:21">
      <c r="A648" s="1314" t="str">
        <f>ORG!$S$1</f>
        <v>Apr 21</v>
      </c>
      <c r="B648" s="1311" t="str">
        <f>ORG!$M$1</f>
        <v>Organisation</v>
      </c>
      <c r="C648" s="1311" t="str">
        <f>'B3 - COVID-19'!$A$3</f>
        <v>Table B3 - COVID-19 Analysis</v>
      </c>
      <c r="D648" s="1313">
        <f>'B3 - COVID-19'!A104</f>
        <v>88</v>
      </c>
      <c r="E648" s="1311" t="str">
        <f>CONCATENATE('B3 - COVID-19'!$A$5," - ",'B3 - COVID-19'!$A$101)</f>
        <v>A - Additional Expenditure  - A4</v>
      </c>
      <c r="F648" s="1311" t="str">
        <f>'B3 - COVID-19'!B104</f>
        <v xml:space="preserve">Medical &amp; Dental </v>
      </c>
      <c r="G648" s="1311">
        <f>'B3 - COVID-19'!C104</f>
        <v>0</v>
      </c>
      <c r="H648" s="1311">
        <f>'B3 - COVID-19'!D104</f>
        <v>0</v>
      </c>
      <c r="I648" s="1311">
        <f>'B3 - COVID-19'!E104</f>
        <v>0</v>
      </c>
      <c r="J648" s="1311">
        <f>'B3 - COVID-19'!F104</f>
        <v>0</v>
      </c>
      <c r="K648" s="1311">
        <f>'B3 - COVID-19'!G104</f>
        <v>0</v>
      </c>
      <c r="L648" s="1311">
        <f>'B3 - COVID-19'!H104</f>
        <v>0</v>
      </c>
      <c r="M648" s="1311">
        <f>'B3 - COVID-19'!I104</f>
        <v>0</v>
      </c>
      <c r="N648" s="1311">
        <f>'B3 - COVID-19'!J104</f>
        <v>0</v>
      </c>
      <c r="O648" s="1311">
        <f>'B3 - COVID-19'!K104</f>
        <v>0</v>
      </c>
      <c r="P648" s="1311">
        <f>'B3 - COVID-19'!L104</f>
        <v>0</v>
      </c>
      <c r="Q648" s="1311">
        <f>'B3 - COVID-19'!M104</f>
        <v>0</v>
      </c>
      <c r="R648" s="1311">
        <f>'B3 - COVID-19'!N104</f>
        <v>0</v>
      </c>
      <c r="S648" s="1311">
        <f>'B3 - COVID-19'!P104</f>
        <v>0</v>
      </c>
      <c r="U648" s="1311">
        <f t="shared" si="18"/>
        <v>0</v>
      </c>
    </row>
    <row r="649" spans="1:21">
      <c r="A649" s="1314" t="str">
        <f>ORG!$S$1</f>
        <v>Apr 21</v>
      </c>
      <c r="B649" s="1311" t="str">
        <f>ORG!$M$1</f>
        <v>Organisation</v>
      </c>
      <c r="C649" s="1311" t="str">
        <f>'B3 - COVID-19'!$A$3</f>
        <v>Table B3 - COVID-19 Analysis</v>
      </c>
      <c r="D649" s="1313">
        <f>'B3 - COVID-19'!A105</f>
        <v>89</v>
      </c>
      <c r="E649" s="1311" t="str">
        <f>CONCATENATE('B3 - COVID-19'!$A$5," - ",'B3 - COVID-19'!$A$101)</f>
        <v>A - Additional Expenditure  - A4</v>
      </c>
      <c r="F649" s="1311" t="str">
        <f>'B3 - COVID-19'!B105</f>
        <v xml:space="preserve">Nursing &amp; Midwifery Registered </v>
      </c>
      <c r="G649" s="1311">
        <f>'B3 - COVID-19'!C105</f>
        <v>0</v>
      </c>
      <c r="H649" s="1311">
        <f>'B3 - COVID-19'!D105</f>
        <v>0</v>
      </c>
      <c r="I649" s="1311">
        <f>'B3 - COVID-19'!E105</f>
        <v>0</v>
      </c>
      <c r="J649" s="1311">
        <f>'B3 - COVID-19'!F105</f>
        <v>0</v>
      </c>
      <c r="K649" s="1311">
        <f>'B3 - COVID-19'!G105</f>
        <v>0</v>
      </c>
      <c r="L649" s="1311">
        <f>'B3 - COVID-19'!H105</f>
        <v>0</v>
      </c>
      <c r="M649" s="1311">
        <f>'B3 - COVID-19'!I105</f>
        <v>0</v>
      </c>
      <c r="N649" s="1311">
        <f>'B3 - COVID-19'!J105</f>
        <v>0</v>
      </c>
      <c r="O649" s="1311">
        <f>'B3 - COVID-19'!K105</f>
        <v>0</v>
      </c>
      <c r="P649" s="1311">
        <f>'B3 - COVID-19'!L105</f>
        <v>0</v>
      </c>
      <c r="Q649" s="1311">
        <f>'B3 - COVID-19'!M105</f>
        <v>0</v>
      </c>
      <c r="R649" s="1311">
        <f>'B3 - COVID-19'!N105</f>
        <v>0</v>
      </c>
      <c r="S649" s="1311">
        <f>'B3 - COVID-19'!P105</f>
        <v>0</v>
      </c>
      <c r="U649" s="1311">
        <f t="shared" si="18"/>
        <v>0</v>
      </c>
    </row>
    <row r="650" spans="1:21">
      <c r="A650" s="1314" t="str">
        <f>ORG!$S$1</f>
        <v>Apr 21</v>
      </c>
      <c r="B650" s="1311" t="str">
        <f>ORG!$M$1</f>
        <v>Organisation</v>
      </c>
      <c r="C650" s="1311" t="str">
        <f>'B3 - COVID-19'!$A$3</f>
        <v>Table B3 - COVID-19 Analysis</v>
      </c>
      <c r="D650" s="1313">
        <f>'B3 - COVID-19'!A106</f>
        <v>90</v>
      </c>
      <c r="E650" s="1311" t="str">
        <f>CONCATENATE('B3 - COVID-19'!$A$5," - ",'B3 - COVID-19'!$A$101)</f>
        <v>A - Additional Expenditure  - A4</v>
      </c>
      <c r="F650" s="1311" t="str">
        <f>'B3 - COVID-19'!B106</f>
        <v>Prof Scientific &amp; Technical</v>
      </c>
      <c r="G650" s="1311">
        <f>'B3 - COVID-19'!C106</f>
        <v>0</v>
      </c>
      <c r="H650" s="1311">
        <f>'B3 - COVID-19'!D106</f>
        <v>0</v>
      </c>
      <c r="I650" s="1311">
        <f>'B3 - COVID-19'!E106</f>
        <v>0</v>
      </c>
      <c r="J650" s="1311">
        <f>'B3 - COVID-19'!F106</f>
        <v>0</v>
      </c>
      <c r="K650" s="1311">
        <f>'B3 - COVID-19'!G106</f>
        <v>0</v>
      </c>
      <c r="L650" s="1311">
        <f>'B3 - COVID-19'!H106</f>
        <v>0</v>
      </c>
      <c r="M650" s="1311">
        <f>'B3 - COVID-19'!I106</f>
        <v>0</v>
      </c>
      <c r="N650" s="1311">
        <f>'B3 - COVID-19'!J106</f>
        <v>0</v>
      </c>
      <c r="O650" s="1311">
        <f>'B3 - COVID-19'!K106</f>
        <v>0</v>
      </c>
      <c r="P650" s="1311">
        <f>'B3 - COVID-19'!L106</f>
        <v>0</v>
      </c>
      <c r="Q650" s="1311">
        <f>'B3 - COVID-19'!M106</f>
        <v>0</v>
      </c>
      <c r="R650" s="1311">
        <f>'B3 - COVID-19'!N106</f>
        <v>0</v>
      </c>
      <c r="S650" s="1311">
        <f>'B3 - COVID-19'!P106</f>
        <v>0</v>
      </c>
      <c r="U650" s="1311">
        <f t="shared" si="18"/>
        <v>0</v>
      </c>
    </row>
    <row r="651" spans="1:21">
      <c r="A651" s="1314" t="str">
        <f>ORG!$S$1</f>
        <v>Apr 21</v>
      </c>
      <c r="B651" s="1311" t="str">
        <f>ORG!$M$1</f>
        <v>Organisation</v>
      </c>
      <c r="C651" s="1311" t="str">
        <f>'B3 - COVID-19'!$A$3</f>
        <v>Table B3 - COVID-19 Analysis</v>
      </c>
      <c r="D651" s="1313">
        <f>'B3 - COVID-19'!A107</f>
        <v>91</v>
      </c>
      <c r="E651" s="1311" t="str">
        <f>CONCATENATE('B3 - COVID-19'!$A$5," - ",'B3 - COVID-19'!$A$101)</f>
        <v>A - Additional Expenditure  - A4</v>
      </c>
      <c r="F651" s="1311" t="str">
        <f>'B3 - COVID-19'!B107</f>
        <v xml:space="preserve">Additional Clinical Services </v>
      </c>
      <c r="G651" s="1311">
        <f>'B3 - COVID-19'!C107</f>
        <v>0</v>
      </c>
      <c r="H651" s="1311">
        <f>'B3 - COVID-19'!D107</f>
        <v>0</v>
      </c>
      <c r="I651" s="1311">
        <f>'B3 - COVID-19'!E107</f>
        <v>0</v>
      </c>
      <c r="J651" s="1311">
        <f>'B3 - COVID-19'!F107</f>
        <v>0</v>
      </c>
      <c r="K651" s="1311">
        <f>'B3 - COVID-19'!G107</f>
        <v>0</v>
      </c>
      <c r="L651" s="1311">
        <f>'B3 - COVID-19'!H107</f>
        <v>0</v>
      </c>
      <c r="M651" s="1311">
        <f>'B3 - COVID-19'!I107</f>
        <v>0</v>
      </c>
      <c r="N651" s="1311">
        <f>'B3 - COVID-19'!J107</f>
        <v>0</v>
      </c>
      <c r="O651" s="1311">
        <f>'B3 - COVID-19'!K107</f>
        <v>0</v>
      </c>
      <c r="P651" s="1311">
        <f>'B3 - COVID-19'!L107</f>
        <v>0</v>
      </c>
      <c r="Q651" s="1311">
        <f>'B3 - COVID-19'!M107</f>
        <v>0</v>
      </c>
      <c r="R651" s="1311">
        <f>'B3 - COVID-19'!N107</f>
        <v>0</v>
      </c>
      <c r="S651" s="1311">
        <f>'B3 - COVID-19'!P107</f>
        <v>0</v>
      </c>
      <c r="U651" s="1311">
        <f t="shared" si="18"/>
        <v>0</v>
      </c>
    </row>
    <row r="652" spans="1:21">
      <c r="A652" s="1314" t="str">
        <f>ORG!$S$1</f>
        <v>Apr 21</v>
      </c>
      <c r="B652" s="1311" t="str">
        <f>ORG!$M$1</f>
        <v>Organisation</v>
      </c>
      <c r="C652" s="1311" t="str">
        <f>'B3 - COVID-19'!$A$3</f>
        <v>Table B3 - COVID-19 Analysis</v>
      </c>
      <c r="D652" s="1313">
        <f>'B3 - COVID-19'!A108</f>
        <v>92</v>
      </c>
      <c r="E652" s="1311" t="str">
        <f>CONCATENATE('B3 - COVID-19'!$A$5," - ",'B3 - COVID-19'!$A$101)</f>
        <v>A - Additional Expenditure  - A4</v>
      </c>
      <c r="F652" s="1311" t="str">
        <f>'B3 - COVID-19'!B108</f>
        <v>Allied Health Professionals</v>
      </c>
      <c r="G652" s="1311">
        <f>'B3 - COVID-19'!C108</f>
        <v>0</v>
      </c>
      <c r="H652" s="1311">
        <f>'B3 - COVID-19'!D108</f>
        <v>0</v>
      </c>
      <c r="I652" s="1311">
        <f>'B3 - COVID-19'!E108</f>
        <v>0</v>
      </c>
      <c r="J652" s="1311">
        <f>'B3 - COVID-19'!F108</f>
        <v>0</v>
      </c>
      <c r="K652" s="1311">
        <f>'B3 - COVID-19'!G108</f>
        <v>0</v>
      </c>
      <c r="L652" s="1311">
        <f>'B3 - COVID-19'!H108</f>
        <v>0</v>
      </c>
      <c r="M652" s="1311">
        <f>'B3 - COVID-19'!I108</f>
        <v>0</v>
      </c>
      <c r="N652" s="1311">
        <f>'B3 - COVID-19'!J108</f>
        <v>0</v>
      </c>
      <c r="O652" s="1311">
        <f>'B3 - COVID-19'!K108</f>
        <v>0</v>
      </c>
      <c r="P652" s="1311">
        <f>'B3 - COVID-19'!L108</f>
        <v>0</v>
      </c>
      <c r="Q652" s="1311">
        <f>'B3 - COVID-19'!M108</f>
        <v>0</v>
      </c>
      <c r="R652" s="1311">
        <f>'B3 - COVID-19'!N108</f>
        <v>0</v>
      </c>
      <c r="S652" s="1311">
        <f>'B3 - COVID-19'!P108</f>
        <v>0</v>
      </c>
      <c r="U652" s="1311">
        <f t="shared" si="18"/>
        <v>0</v>
      </c>
    </row>
    <row r="653" spans="1:21">
      <c r="A653" s="1314" t="str">
        <f>ORG!$S$1</f>
        <v>Apr 21</v>
      </c>
      <c r="B653" s="1311" t="str">
        <f>ORG!$M$1</f>
        <v>Organisation</v>
      </c>
      <c r="C653" s="1311" t="str">
        <f>'B3 - COVID-19'!$A$3</f>
        <v>Table B3 - COVID-19 Analysis</v>
      </c>
      <c r="D653" s="1313">
        <f>'B3 - COVID-19'!A109</f>
        <v>93</v>
      </c>
      <c r="E653" s="1311" t="str">
        <f>CONCATENATE('B3 - COVID-19'!$A$5," - ",'B3 - COVID-19'!$A$101)</f>
        <v>A - Additional Expenditure  - A4</v>
      </c>
      <c r="F653" s="1311" t="str">
        <f>'B3 - COVID-19'!B109</f>
        <v xml:space="preserve">Healthcare Scientists </v>
      </c>
      <c r="G653" s="1311">
        <f>'B3 - COVID-19'!C109</f>
        <v>0</v>
      </c>
      <c r="H653" s="1311">
        <f>'B3 - COVID-19'!D109</f>
        <v>0</v>
      </c>
      <c r="I653" s="1311">
        <f>'B3 - COVID-19'!E109</f>
        <v>0</v>
      </c>
      <c r="J653" s="1311">
        <f>'B3 - COVID-19'!F109</f>
        <v>0</v>
      </c>
      <c r="K653" s="1311">
        <f>'B3 - COVID-19'!G109</f>
        <v>0</v>
      </c>
      <c r="L653" s="1311">
        <f>'B3 - COVID-19'!H109</f>
        <v>0</v>
      </c>
      <c r="M653" s="1311">
        <f>'B3 - COVID-19'!I109</f>
        <v>0</v>
      </c>
      <c r="N653" s="1311">
        <f>'B3 - COVID-19'!J109</f>
        <v>0</v>
      </c>
      <c r="O653" s="1311">
        <f>'B3 - COVID-19'!K109</f>
        <v>0</v>
      </c>
      <c r="P653" s="1311">
        <f>'B3 - COVID-19'!L109</f>
        <v>0</v>
      </c>
      <c r="Q653" s="1311">
        <f>'B3 - COVID-19'!M109</f>
        <v>0</v>
      </c>
      <c r="R653" s="1311">
        <f>'B3 - COVID-19'!N109</f>
        <v>0</v>
      </c>
      <c r="S653" s="1311">
        <f>'B3 - COVID-19'!P109</f>
        <v>0</v>
      </c>
      <c r="U653" s="1311">
        <f t="shared" si="18"/>
        <v>0</v>
      </c>
    </row>
    <row r="654" spans="1:21">
      <c r="A654" s="1314" t="str">
        <f>ORG!$S$1</f>
        <v>Apr 21</v>
      </c>
      <c r="B654" s="1311" t="str">
        <f>ORG!$M$1</f>
        <v>Organisation</v>
      </c>
      <c r="C654" s="1311" t="str">
        <f>'B3 - COVID-19'!$A$3</f>
        <v>Table B3 - COVID-19 Analysis</v>
      </c>
      <c r="D654" s="1313">
        <f>'B3 - COVID-19'!A110</f>
        <v>94</v>
      </c>
      <c r="E654" s="1311" t="str">
        <f>CONCATENATE('B3 - COVID-19'!$A$5," - ",'B3 - COVID-19'!$A$101)</f>
        <v>A - Additional Expenditure  - A4</v>
      </c>
      <c r="F654" s="1311" t="str">
        <f>'B3 - COVID-19'!B110</f>
        <v xml:space="preserve">Estates &amp; Ancillary </v>
      </c>
      <c r="G654" s="1311">
        <f>'B3 - COVID-19'!C110</f>
        <v>0</v>
      </c>
      <c r="H654" s="1311">
        <f>'B3 - COVID-19'!D110</f>
        <v>0</v>
      </c>
      <c r="I654" s="1311">
        <f>'B3 - COVID-19'!E110</f>
        <v>0</v>
      </c>
      <c r="J654" s="1311">
        <f>'B3 - COVID-19'!F110</f>
        <v>0</v>
      </c>
      <c r="K654" s="1311">
        <f>'B3 - COVID-19'!G110</f>
        <v>0</v>
      </c>
      <c r="L654" s="1311">
        <f>'B3 - COVID-19'!H110</f>
        <v>0</v>
      </c>
      <c r="M654" s="1311">
        <f>'B3 - COVID-19'!I110</f>
        <v>0</v>
      </c>
      <c r="N654" s="1311">
        <f>'B3 - COVID-19'!J110</f>
        <v>0</v>
      </c>
      <c r="O654" s="1311">
        <f>'B3 - COVID-19'!K110</f>
        <v>0</v>
      </c>
      <c r="P654" s="1311">
        <f>'B3 - COVID-19'!L110</f>
        <v>0</v>
      </c>
      <c r="Q654" s="1311">
        <f>'B3 - COVID-19'!M110</f>
        <v>0</v>
      </c>
      <c r="R654" s="1311">
        <f>'B3 - COVID-19'!N110</f>
        <v>0</v>
      </c>
      <c r="S654" s="1311">
        <f>'B3 - COVID-19'!P110</f>
        <v>0</v>
      </c>
      <c r="U654" s="1311">
        <f t="shared" si="18"/>
        <v>0</v>
      </c>
    </row>
    <row r="655" spans="1:21">
      <c r="A655" s="1314" t="str">
        <f>ORG!$S$1</f>
        <v>Apr 21</v>
      </c>
      <c r="B655" s="1311" t="str">
        <f>ORG!$M$1</f>
        <v>Organisation</v>
      </c>
      <c r="C655" s="1311" t="str">
        <f>'B3 - COVID-19'!$A$3</f>
        <v>Table B3 - COVID-19 Analysis</v>
      </c>
      <c r="D655" s="1313">
        <f>'B3 - COVID-19'!A111</f>
        <v>95</v>
      </c>
      <c r="E655" s="1311" t="str">
        <f>CONCATENATE('B3 - COVID-19'!$A$5," - ",'B3 - COVID-19'!$A$101)</f>
        <v>A - Additional Expenditure  - A4</v>
      </c>
      <c r="F655" s="1311" t="str">
        <f>'B3 - COVID-19'!B111</f>
        <v>Students</v>
      </c>
      <c r="G655" s="1311">
        <f>'B3 - COVID-19'!C111</f>
        <v>0</v>
      </c>
      <c r="H655" s="1311">
        <f>'B3 - COVID-19'!D111</f>
        <v>0</v>
      </c>
      <c r="I655" s="1311">
        <f>'B3 - COVID-19'!E111</f>
        <v>0</v>
      </c>
      <c r="J655" s="1311">
        <f>'B3 - COVID-19'!F111</f>
        <v>0</v>
      </c>
      <c r="K655" s="1311">
        <f>'B3 - COVID-19'!G111</f>
        <v>0</v>
      </c>
      <c r="L655" s="1311">
        <f>'B3 - COVID-19'!H111</f>
        <v>0</v>
      </c>
      <c r="M655" s="1311">
        <f>'B3 - COVID-19'!I111</f>
        <v>0</v>
      </c>
      <c r="N655" s="1311">
        <f>'B3 - COVID-19'!J111</f>
        <v>0</v>
      </c>
      <c r="O655" s="1311">
        <f>'B3 - COVID-19'!K111</f>
        <v>0</v>
      </c>
      <c r="P655" s="1311">
        <f>'B3 - COVID-19'!L111</f>
        <v>0</v>
      </c>
      <c r="Q655" s="1311">
        <f>'B3 - COVID-19'!M111</f>
        <v>0</v>
      </c>
      <c r="R655" s="1311">
        <f>'B3 - COVID-19'!N111</f>
        <v>0</v>
      </c>
      <c r="S655" s="1311">
        <f>'B3 - COVID-19'!P111</f>
        <v>0</v>
      </c>
      <c r="U655" s="1311">
        <f t="shared" si="18"/>
        <v>0</v>
      </c>
    </row>
    <row r="656" spans="1:21">
      <c r="A656" s="1314" t="str">
        <f>ORG!$S$1</f>
        <v>Apr 21</v>
      </c>
      <c r="B656" s="1311" t="str">
        <f>ORG!$M$1</f>
        <v>Organisation</v>
      </c>
      <c r="C656" s="1311" t="str">
        <f>'B3 - COVID-19'!$A$3</f>
        <v>Table B3 - COVID-19 Analysis</v>
      </c>
      <c r="D656" s="1313">
        <f>'B3 - COVID-19'!A112</f>
        <v>96</v>
      </c>
      <c r="E656" s="1311" t="str">
        <f>CONCATENATE('B3 - COVID-19'!$A$5," - ",'B3 - COVID-19'!$A$101)</f>
        <v>A - Additional Expenditure  - A4</v>
      </c>
      <c r="F656" s="1311" t="str">
        <f>'B3 - COVID-19'!B112</f>
        <v>Sub total Extended Flu Vaccination Provider Pay</v>
      </c>
      <c r="G656" s="1311">
        <f>'B3 - COVID-19'!C112</f>
        <v>0</v>
      </c>
      <c r="H656" s="1311">
        <f>'B3 - COVID-19'!D112</f>
        <v>0</v>
      </c>
      <c r="I656" s="1311">
        <f>'B3 - COVID-19'!E112</f>
        <v>0</v>
      </c>
      <c r="J656" s="1311">
        <f>'B3 - COVID-19'!F112</f>
        <v>0</v>
      </c>
      <c r="K656" s="1311">
        <f>'B3 - COVID-19'!G112</f>
        <v>0</v>
      </c>
      <c r="L656" s="1311">
        <f>'B3 - COVID-19'!H112</f>
        <v>0</v>
      </c>
      <c r="M656" s="1311">
        <f>'B3 - COVID-19'!I112</f>
        <v>0</v>
      </c>
      <c r="N656" s="1311">
        <f>'B3 - COVID-19'!J112</f>
        <v>0</v>
      </c>
      <c r="O656" s="1311">
        <f>'B3 - COVID-19'!K112</f>
        <v>0</v>
      </c>
      <c r="P656" s="1311">
        <f>'B3 - COVID-19'!L112</f>
        <v>0</v>
      </c>
      <c r="Q656" s="1311">
        <f>'B3 - COVID-19'!M112</f>
        <v>0</v>
      </c>
      <c r="R656" s="1311">
        <f>'B3 - COVID-19'!N112</f>
        <v>0</v>
      </c>
      <c r="S656" s="1311">
        <f>'B3 - COVID-19'!P112</f>
        <v>0</v>
      </c>
      <c r="U656" s="1311">
        <f t="shared" si="18"/>
        <v>0</v>
      </c>
    </row>
    <row r="657" spans="1:21">
      <c r="A657" s="1314" t="str">
        <f>ORG!$S$1</f>
        <v>Apr 21</v>
      </c>
      <c r="B657" s="1311" t="str">
        <f>ORG!$M$1</f>
        <v>Organisation</v>
      </c>
      <c r="C657" s="1311" t="str">
        <f>'B3 - COVID-19'!$A$3</f>
        <v>Table B3 - COVID-19 Analysis</v>
      </c>
      <c r="D657" s="1313">
        <f>'B3 - COVID-19'!A113</f>
        <v>97</v>
      </c>
      <c r="E657" s="1311" t="str">
        <f>CONCATENATE('B3 - COVID-19'!$A$5," - ",'B3 - COVID-19'!$A$101)</f>
        <v>A - Additional Expenditure  - A4</v>
      </c>
      <c r="F657" s="1311" t="str">
        <f>'B3 - COVID-19'!B113</f>
        <v>Primary Care Contractor (excluding drugs)</v>
      </c>
      <c r="G657" s="1311">
        <f>'B3 - COVID-19'!C113</f>
        <v>0</v>
      </c>
      <c r="H657" s="1311">
        <f>'B3 - COVID-19'!D113</f>
        <v>0</v>
      </c>
      <c r="I657" s="1311">
        <f>'B3 - COVID-19'!E113</f>
        <v>0</v>
      </c>
      <c r="J657" s="1311">
        <f>'B3 - COVID-19'!F113</f>
        <v>0</v>
      </c>
      <c r="K657" s="1311">
        <f>'B3 - COVID-19'!G113</f>
        <v>0</v>
      </c>
      <c r="L657" s="1311">
        <f>'B3 - COVID-19'!H113</f>
        <v>0</v>
      </c>
      <c r="M657" s="1311">
        <f>'B3 - COVID-19'!I113</f>
        <v>0</v>
      </c>
      <c r="N657" s="1311">
        <f>'B3 - COVID-19'!J113</f>
        <v>0</v>
      </c>
      <c r="O657" s="1311">
        <f>'B3 - COVID-19'!K113</f>
        <v>0</v>
      </c>
      <c r="P657" s="1311">
        <f>'B3 - COVID-19'!L113</f>
        <v>0</v>
      </c>
      <c r="Q657" s="1311">
        <f>'B3 - COVID-19'!M113</f>
        <v>0</v>
      </c>
      <c r="R657" s="1311">
        <f>'B3 - COVID-19'!N113</f>
        <v>0</v>
      </c>
      <c r="S657" s="1311">
        <f>'B3 - COVID-19'!P113</f>
        <v>0</v>
      </c>
      <c r="U657" s="1311">
        <f t="shared" si="18"/>
        <v>0</v>
      </c>
    </row>
    <row r="658" spans="1:21">
      <c r="A658" s="1314" t="str">
        <f>ORG!$S$1</f>
        <v>Apr 21</v>
      </c>
      <c r="B658" s="1311" t="str">
        <f>ORG!$M$1</f>
        <v>Organisation</v>
      </c>
      <c r="C658" s="1311" t="str">
        <f>'B3 - COVID-19'!$A$3</f>
        <v>Table B3 - COVID-19 Analysis</v>
      </c>
      <c r="D658" s="1313">
        <f>'B3 - COVID-19'!A114</f>
        <v>98</v>
      </c>
      <c r="E658" s="1311" t="str">
        <f>CONCATENATE('B3 - COVID-19'!$A$5," - ",'B3 - COVID-19'!$A$101)</f>
        <v>A - Additional Expenditure  - A4</v>
      </c>
      <c r="F658" s="1311" t="str">
        <f>'B3 - COVID-19'!B114</f>
        <v>Primary Care - Drugs</v>
      </c>
      <c r="G658" s="1311">
        <f>'B3 - COVID-19'!C114</f>
        <v>0</v>
      </c>
      <c r="H658" s="1311">
        <f>'B3 - COVID-19'!D114</f>
        <v>0</v>
      </c>
      <c r="I658" s="1311">
        <f>'B3 - COVID-19'!E114</f>
        <v>0</v>
      </c>
      <c r="J658" s="1311">
        <f>'B3 - COVID-19'!F114</f>
        <v>0</v>
      </c>
      <c r="K658" s="1311">
        <f>'B3 - COVID-19'!G114</f>
        <v>0</v>
      </c>
      <c r="L658" s="1311">
        <f>'B3 - COVID-19'!H114</f>
        <v>0</v>
      </c>
      <c r="M658" s="1311">
        <f>'B3 - COVID-19'!I114</f>
        <v>0</v>
      </c>
      <c r="N658" s="1311">
        <f>'B3 - COVID-19'!J114</f>
        <v>0</v>
      </c>
      <c r="O658" s="1311">
        <f>'B3 - COVID-19'!K114</f>
        <v>0</v>
      </c>
      <c r="P658" s="1311">
        <f>'B3 - COVID-19'!L114</f>
        <v>0</v>
      </c>
      <c r="Q658" s="1311">
        <f>'B3 - COVID-19'!M114</f>
        <v>0</v>
      </c>
      <c r="R658" s="1311">
        <f>'B3 - COVID-19'!N114</f>
        <v>0</v>
      </c>
      <c r="S658" s="1311">
        <f>'B3 - COVID-19'!P114</f>
        <v>0</v>
      </c>
      <c r="U658" s="1311">
        <f t="shared" si="18"/>
        <v>0</v>
      </c>
    </row>
    <row r="659" spans="1:21">
      <c r="A659" s="1314" t="str">
        <f>ORG!$S$1</f>
        <v>Apr 21</v>
      </c>
      <c r="B659" s="1311" t="str">
        <f>ORG!$M$1</f>
        <v>Organisation</v>
      </c>
      <c r="C659" s="1311" t="str">
        <f>'B3 - COVID-19'!$A$3</f>
        <v>Table B3 - COVID-19 Analysis</v>
      </c>
      <c r="D659" s="1313">
        <f>'B3 - COVID-19'!A115</f>
        <v>99</v>
      </c>
      <c r="E659" s="1311" t="str">
        <f>CONCATENATE('B3 - COVID-19'!$A$5," - ",'B3 - COVID-19'!$A$101)</f>
        <v>A - Additional Expenditure  - A4</v>
      </c>
      <c r="F659" s="1311" t="str">
        <f>'B3 - COVID-19'!B115</f>
        <v>Secondary Care - Drugs</v>
      </c>
      <c r="G659" s="1311">
        <f>'B3 - COVID-19'!C115</f>
        <v>0</v>
      </c>
      <c r="H659" s="1311">
        <f>'B3 - COVID-19'!D115</f>
        <v>0</v>
      </c>
      <c r="I659" s="1311">
        <f>'B3 - COVID-19'!E115</f>
        <v>0</v>
      </c>
      <c r="J659" s="1311">
        <f>'B3 - COVID-19'!F115</f>
        <v>0</v>
      </c>
      <c r="K659" s="1311">
        <f>'B3 - COVID-19'!G115</f>
        <v>0</v>
      </c>
      <c r="L659" s="1311">
        <f>'B3 - COVID-19'!H115</f>
        <v>0</v>
      </c>
      <c r="M659" s="1311">
        <f>'B3 - COVID-19'!I115</f>
        <v>0</v>
      </c>
      <c r="N659" s="1311">
        <f>'B3 - COVID-19'!J115</f>
        <v>0</v>
      </c>
      <c r="O659" s="1311">
        <f>'B3 - COVID-19'!K115</f>
        <v>0</v>
      </c>
      <c r="P659" s="1311">
        <f>'B3 - COVID-19'!L115</f>
        <v>0</v>
      </c>
      <c r="Q659" s="1311">
        <f>'B3 - COVID-19'!M115</f>
        <v>0</v>
      </c>
      <c r="R659" s="1311">
        <f>'B3 - COVID-19'!N115</f>
        <v>0</v>
      </c>
      <c r="S659" s="1311">
        <f>'B3 - COVID-19'!P115</f>
        <v>0</v>
      </c>
      <c r="U659" s="1311">
        <f t="shared" si="18"/>
        <v>0</v>
      </c>
    </row>
    <row r="660" spans="1:21">
      <c r="A660" s="1314" t="str">
        <f>ORG!$S$1</f>
        <v>Apr 21</v>
      </c>
      <c r="B660" s="1311" t="str">
        <f>ORG!$M$1</f>
        <v>Organisation</v>
      </c>
      <c r="C660" s="1311" t="str">
        <f>'B3 - COVID-19'!$A$3</f>
        <v>Table B3 - COVID-19 Analysis</v>
      </c>
      <c r="D660" s="1313">
        <f>'B3 - COVID-19'!A116</f>
        <v>100</v>
      </c>
      <c r="E660" s="1311" t="str">
        <f>CONCATENATE('B3 - COVID-19'!$A$5," - ",'B3 - COVID-19'!$A$101)</f>
        <v>A - Additional Expenditure  - A4</v>
      </c>
      <c r="F660" s="1311" t="str">
        <f>'B3 - COVID-19'!B116</f>
        <v>Provider - Non Pay (Clinical &amp; General Supplies, Rent, Rates, Equipment etc) Exclude PPE - see A7</v>
      </c>
      <c r="G660" s="1311">
        <f>'B3 - COVID-19'!C116</f>
        <v>0</v>
      </c>
      <c r="H660" s="1311">
        <f>'B3 - COVID-19'!D116</f>
        <v>0</v>
      </c>
      <c r="I660" s="1311">
        <f>'B3 - COVID-19'!E116</f>
        <v>0</v>
      </c>
      <c r="J660" s="1311">
        <f>'B3 - COVID-19'!F116</f>
        <v>0</v>
      </c>
      <c r="K660" s="1311">
        <f>'B3 - COVID-19'!G116</f>
        <v>0</v>
      </c>
      <c r="L660" s="1311">
        <f>'B3 - COVID-19'!H116</f>
        <v>0</v>
      </c>
      <c r="M660" s="1311">
        <f>'B3 - COVID-19'!I116</f>
        <v>0</v>
      </c>
      <c r="N660" s="1311">
        <f>'B3 - COVID-19'!J116</f>
        <v>0</v>
      </c>
      <c r="O660" s="1311">
        <f>'B3 - COVID-19'!K116</f>
        <v>0</v>
      </c>
      <c r="P660" s="1311">
        <f>'B3 - COVID-19'!L116</f>
        <v>0</v>
      </c>
      <c r="Q660" s="1311">
        <f>'B3 - COVID-19'!M116</f>
        <v>0</v>
      </c>
      <c r="R660" s="1311">
        <f>'B3 - COVID-19'!N116</f>
        <v>0</v>
      </c>
      <c r="S660" s="1311">
        <f>'B3 - COVID-19'!P116</f>
        <v>0</v>
      </c>
      <c r="U660" s="1311">
        <f t="shared" si="18"/>
        <v>0</v>
      </c>
    </row>
    <row r="661" spans="1:21">
      <c r="A661" s="1314" t="str">
        <f>ORG!$S$1</f>
        <v>Apr 21</v>
      </c>
      <c r="B661" s="1311" t="str">
        <f>ORG!$M$1</f>
        <v>Organisation</v>
      </c>
      <c r="C661" s="1311" t="str">
        <f>'B3 - COVID-19'!$A$3</f>
        <v>Table B3 - COVID-19 Analysis</v>
      </c>
      <c r="D661" s="1313">
        <f>'B3 - COVID-19'!A117</f>
        <v>101</v>
      </c>
      <c r="E661" s="1311" t="str">
        <f>CONCATENATE('B3 - COVID-19'!$A$5," - ",'B3 - COVID-19'!$A$101)</f>
        <v>A - Additional Expenditure  - A4</v>
      </c>
      <c r="F661" s="1311" t="str">
        <f>'B3 - COVID-19'!B117</f>
        <v>Healthcare Services Provided by Other NHS Bodies</v>
      </c>
      <c r="G661" s="1311">
        <f>'B3 - COVID-19'!C117</f>
        <v>0</v>
      </c>
      <c r="H661" s="1311">
        <f>'B3 - COVID-19'!D117</f>
        <v>0</v>
      </c>
      <c r="I661" s="1311">
        <f>'B3 - COVID-19'!E117</f>
        <v>0</v>
      </c>
      <c r="J661" s="1311">
        <f>'B3 - COVID-19'!F117</f>
        <v>0</v>
      </c>
      <c r="K661" s="1311">
        <f>'B3 - COVID-19'!G117</f>
        <v>0</v>
      </c>
      <c r="L661" s="1311">
        <f>'B3 - COVID-19'!H117</f>
        <v>0</v>
      </c>
      <c r="M661" s="1311">
        <f>'B3 - COVID-19'!I117</f>
        <v>0</v>
      </c>
      <c r="N661" s="1311">
        <f>'B3 - COVID-19'!J117</f>
        <v>0</v>
      </c>
      <c r="O661" s="1311">
        <f>'B3 - COVID-19'!K117</f>
        <v>0</v>
      </c>
      <c r="P661" s="1311">
        <f>'B3 - COVID-19'!L117</f>
        <v>0</v>
      </c>
      <c r="Q661" s="1311">
        <f>'B3 - COVID-19'!M117</f>
        <v>0</v>
      </c>
      <c r="R661" s="1311">
        <f>'B3 - COVID-19'!N117</f>
        <v>0</v>
      </c>
      <c r="S661" s="1311">
        <f>'B3 - COVID-19'!P117</f>
        <v>0</v>
      </c>
      <c r="U661" s="1311">
        <f t="shared" si="18"/>
        <v>0</v>
      </c>
    </row>
    <row r="662" spans="1:21">
      <c r="A662" s="1314" t="str">
        <f>ORG!$S$1</f>
        <v>Apr 21</v>
      </c>
      <c r="B662" s="1311" t="str">
        <f>ORG!$M$1</f>
        <v>Organisation</v>
      </c>
      <c r="C662" s="1311" t="str">
        <f>'B3 - COVID-19'!$A$3</f>
        <v>Table B3 - COVID-19 Analysis</v>
      </c>
      <c r="D662" s="1313">
        <f>'B3 - COVID-19'!A118</f>
        <v>102</v>
      </c>
      <c r="E662" s="1311" t="str">
        <f>CONCATENATE('B3 - COVID-19'!$A$5," - ",'B3 - COVID-19'!$A$101)</f>
        <v>A - Additional Expenditure  - A4</v>
      </c>
      <c r="F662" s="1311" t="str">
        <f>'B3 - COVID-19'!B118</f>
        <v>Non Healthcare Services Provided by Other NHS Bodies</v>
      </c>
      <c r="G662" s="1311">
        <f>'B3 - COVID-19'!C118</f>
        <v>0</v>
      </c>
      <c r="H662" s="1311">
        <f>'B3 - COVID-19'!D118</f>
        <v>0</v>
      </c>
      <c r="I662" s="1311">
        <f>'B3 - COVID-19'!E118</f>
        <v>0</v>
      </c>
      <c r="J662" s="1311">
        <f>'B3 - COVID-19'!F118</f>
        <v>0</v>
      </c>
      <c r="K662" s="1311">
        <f>'B3 - COVID-19'!G118</f>
        <v>0</v>
      </c>
      <c r="L662" s="1311">
        <f>'B3 - COVID-19'!H118</f>
        <v>0</v>
      </c>
      <c r="M662" s="1311">
        <f>'B3 - COVID-19'!I118</f>
        <v>0</v>
      </c>
      <c r="N662" s="1311">
        <f>'B3 - COVID-19'!J118</f>
        <v>0</v>
      </c>
      <c r="O662" s="1311">
        <f>'B3 - COVID-19'!K118</f>
        <v>0</v>
      </c>
      <c r="P662" s="1311">
        <f>'B3 - COVID-19'!L118</f>
        <v>0</v>
      </c>
      <c r="Q662" s="1311">
        <f>'B3 - COVID-19'!M118</f>
        <v>0</v>
      </c>
      <c r="R662" s="1311">
        <f>'B3 - COVID-19'!N118</f>
        <v>0</v>
      </c>
      <c r="S662" s="1311">
        <f>'B3 - COVID-19'!P118</f>
        <v>0</v>
      </c>
      <c r="U662" s="1311">
        <f t="shared" si="18"/>
        <v>0</v>
      </c>
    </row>
    <row r="663" spans="1:21">
      <c r="A663" s="1314" t="str">
        <f>ORG!$S$1</f>
        <v>Apr 21</v>
      </c>
      <c r="B663" s="1311" t="str">
        <f>ORG!$M$1</f>
        <v>Organisation</v>
      </c>
      <c r="C663" s="1311" t="str">
        <f>'B3 - COVID-19'!$A$3</f>
        <v>Table B3 - COVID-19 Analysis</v>
      </c>
      <c r="D663" s="1313">
        <f>'B3 - COVID-19'!A119</f>
        <v>103</v>
      </c>
      <c r="E663" s="1311" t="str">
        <f>CONCATENATE('B3 - COVID-19'!$A$5," - ",'B3 - COVID-19'!$A$101)</f>
        <v>A - Additional Expenditure  - A4</v>
      </c>
      <c r="F663" s="1311" t="str">
        <f>'B3 - COVID-19'!B119</f>
        <v>Continuing Care and Funded Nursing Care</v>
      </c>
      <c r="G663" s="1311">
        <f>'B3 - COVID-19'!C119</f>
        <v>0</v>
      </c>
      <c r="H663" s="1311">
        <f>'B3 - COVID-19'!D119</f>
        <v>0</v>
      </c>
      <c r="I663" s="1311">
        <f>'B3 - COVID-19'!E119</f>
        <v>0</v>
      </c>
      <c r="J663" s="1311">
        <f>'B3 - COVID-19'!F119</f>
        <v>0</v>
      </c>
      <c r="K663" s="1311">
        <f>'B3 - COVID-19'!G119</f>
        <v>0</v>
      </c>
      <c r="L663" s="1311">
        <f>'B3 - COVID-19'!H119</f>
        <v>0</v>
      </c>
      <c r="M663" s="1311">
        <f>'B3 - COVID-19'!I119</f>
        <v>0</v>
      </c>
      <c r="N663" s="1311">
        <f>'B3 - COVID-19'!J119</f>
        <v>0</v>
      </c>
      <c r="O663" s="1311">
        <f>'B3 - COVID-19'!K119</f>
        <v>0</v>
      </c>
      <c r="P663" s="1311">
        <f>'B3 - COVID-19'!L119</f>
        <v>0</v>
      </c>
      <c r="Q663" s="1311">
        <f>'B3 - COVID-19'!M119</f>
        <v>0</v>
      </c>
      <c r="R663" s="1311">
        <f>'B3 - COVID-19'!N119</f>
        <v>0</v>
      </c>
      <c r="S663" s="1311">
        <f>'B3 - COVID-19'!P119</f>
        <v>0</v>
      </c>
      <c r="U663" s="1311">
        <f t="shared" si="18"/>
        <v>0</v>
      </c>
    </row>
    <row r="664" spans="1:21">
      <c r="A664" s="1314" t="str">
        <f>ORG!$S$1</f>
        <v>Apr 21</v>
      </c>
      <c r="B664" s="1311" t="str">
        <f>ORG!$M$1</f>
        <v>Organisation</v>
      </c>
      <c r="C664" s="1311" t="str">
        <f>'B3 - COVID-19'!$A$3</f>
        <v>Table B3 - COVID-19 Analysis</v>
      </c>
      <c r="D664" s="1313">
        <f>'B3 - COVID-19'!A120</f>
        <v>104</v>
      </c>
      <c r="E664" s="1311" t="str">
        <f>CONCATENATE('B3 - COVID-19'!$A$5," - ",'B3 - COVID-19'!$A$101)</f>
        <v>A - Additional Expenditure  - A4</v>
      </c>
      <c r="F664" s="1311" t="str">
        <f>'B3 - COVID-19'!B120</f>
        <v>Other Private &amp; Voluntary Sector</v>
      </c>
      <c r="G664" s="1311">
        <f>'B3 - COVID-19'!C120</f>
        <v>0</v>
      </c>
      <c r="H664" s="1311">
        <f>'B3 - COVID-19'!D120</f>
        <v>0</v>
      </c>
      <c r="I664" s="1311">
        <f>'B3 - COVID-19'!E120</f>
        <v>0</v>
      </c>
      <c r="J664" s="1311">
        <f>'B3 - COVID-19'!F120</f>
        <v>0</v>
      </c>
      <c r="K664" s="1311">
        <f>'B3 - COVID-19'!G120</f>
        <v>0</v>
      </c>
      <c r="L664" s="1311">
        <f>'B3 - COVID-19'!H120</f>
        <v>0</v>
      </c>
      <c r="M664" s="1311">
        <f>'B3 - COVID-19'!I120</f>
        <v>0</v>
      </c>
      <c r="N664" s="1311">
        <f>'B3 - COVID-19'!J120</f>
        <v>0</v>
      </c>
      <c r="O664" s="1311">
        <f>'B3 - COVID-19'!K120</f>
        <v>0</v>
      </c>
      <c r="P664" s="1311">
        <f>'B3 - COVID-19'!L120</f>
        <v>0</v>
      </c>
      <c r="Q664" s="1311">
        <f>'B3 - COVID-19'!M120</f>
        <v>0</v>
      </c>
      <c r="R664" s="1311">
        <f>'B3 - COVID-19'!N120</f>
        <v>0</v>
      </c>
      <c r="S664" s="1311">
        <f>'B3 - COVID-19'!P120</f>
        <v>0</v>
      </c>
      <c r="U664" s="1311">
        <f t="shared" si="18"/>
        <v>0</v>
      </c>
    </row>
    <row r="665" spans="1:21">
      <c r="A665" s="1314" t="str">
        <f>ORG!$S$1</f>
        <v>Apr 21</v>
      </c>
      <c r="B665" s="1311" t="str">
        <f>ORG!$M$1</f>
        <v>Organisation</v>
      </c>
      <c r="C665" s="1311" t="str">
        <f>'B3 - COVID-19'!$A$3</f>
        <v>Table B3 - COVID-19 Analysis</v>
      </c>
      <c r="D665" s="1313">
        <f>'B3 - COVID-19'!A121</f>
        <v>105</v>
      </c>
      <c r="E665" s="1311" t="str">
        <f>CONCATENATE('B3 - COVID-19'!$A$5," - ",'B3 - COVID-19'!$A$101)</f>
        <v>A - Additional Expenditure  - A4</v>
      </c>
      <c r="F665" s="1311" t="str">
        <f>'B3 - COVID-19'!B121</f>
        <v>Joint Financing and Other (includes Local Authority)</v>
      </c>
      <c r="G665" s="1311">
        <f>'B3 - COVID-19'!C121</f>
        <v>0</v>
      </c>
      <c r="H665" s="1311">
        <f>'B3 - COVID-19'!D121</f>
        <v>0</v>
      </c>
      <c r="I665" s="1311">
        <f>'B3 - COVID-19'!E121</f>
        <v>0</v>
      </c>
      <c r="J665" s="1311">
        <f>'B3 - COVID-19'!F121</f>
        <v>0</v>
      </c>
      <c r="K665" s="1311">
        <f>'B3 - COVID-19'!G121</f>
        <v>0</v>
      </c>
      <c r="L665" s="1311">
        <f>'B3 - COVID-19'!H121</f>
        <v>0</v>
      </c>
      <c r="M665" s="1311">
        <f>'B3 - COVID-19'!I121</f>
        <v>0</v>
      </c>
      <c r="N665" s="1311">
        <f>'B3 - COVID-19'!J121</f>
        <v>0</v>
      </c>
      <c r="O665" s="1311">
        <f>'B3 - COVID-19'!K121</f>
        <v>0</v>
      </c>
      <c r="P665" s="1311">
        <f>'B3 - COVID-19'!L121</f>
        <v>0</v>
      </c>
      <c r="Q665" s="1311">
        <f>'B3 - COVID-19'!M121</f>
        <v>0</v>
      </c>
      <c r="R665" s="1311">
        <f>'B3 - COVID-19'!N121</f>
        <v>0</v>
      </c>
      <c r="S665" s="1311">
        <f>'B3 - COVID-19'!P121</f>
        <v>0</v>
      </c>
      <c r="U665" s="1311">
        <f t="shared" si="18"/>
        <v>0</v>
      </c>
    </row>
    <row r="666" spans="1:21">
      <c r="A666" s="1314" t="str">
        <f>ORG!$S$1</f>
        <v>Apr 21</v>
      </c>
      <c r="B666" s="1311" t="str">
        <f>ORG!$M$1</f>
        <v>Organisation</v>
      </c>
      <c r="C666" s="1311" t="str">
        <f>'B3 - COVID-19'!$A$3</f>
        <v>Table B3 - COVID-19 Analysis</v>
      </c>
      <c r="D666" s="1313">
        <f>'B3 - COVID-19'!A122</f>
        <v>106</v>
      </c>
      <c r="E666" s="1311" t="str">
        <f>CONCATENATE('B3 - COVID-19'!$A$5," - ",'B3 - COVID-19'!$A$101)</f>
        <v>A - Additional Expenditure  - A4</v>
      </c>
      <c r="F666" s="1311" t="str">
        <f>'B3 - COVID-19'!B122</f>
        <v>Other (only use with WG agreement &amp; state SoCNE/I line ref)</v>
      </c>
      <c r="G666" s="1311">
        <f>'B3 - COVID-19'!C122</f>
        <v>0</v>
      </c>
      <c r="H666" s="1311">
        <f>'B3 - COVID-19'!D122</f>
        <v>0</v>
      </c>
      <c r="I666" s="1311">
        <f>'B3 - COVID-19'!E122</f>
        <v>0</v>
      </c>
      <c r="J666" s="1311">
        <f>'B3 - COVID-19'!F122</f>
        <v>0</v>
      </c>
      <c r="K666" s="1311">
        <f>'B3 - COVID-19'!G122</f>
        <v>0</v>
      </c>
      <c r="L666" s="1311">
        <f>'B3 - COVID-19'!H122</f>
        <v>0</v>
      </c>
      <c r="M666" s="1311">
        <f>'B3 - COVID-19'!I122</f>
        <v>0</v>
      </c>
      <c r="N666" s="1311">
        <f>'B3 - COVID-19'!J122</f>
        <v>0</v>
      </c>
      <c r="O666" s="1311">
        <f>'B3 - COVID-19'!K122</f>
        <v>0</v>
      </c>
      <c r="P666" s="1311">
        <f>'B3 - COVID-19'!L122</f>
        <v>0</v>
      </c>
      <c r="Q666" s="1311">
        <f>'B3 - COVID-19'!M122</f>
        <v>0</v>
      </c>
      <c r="R666" s="1311">
        <f>'B3 - COVID-19'!N122</f>
        <v>0</v>
      </c>
      <c r="S666" s="1311">
        <f>'B3 - COVID-19'!P122</f>
        <v>0</v>
      </c>
      <c r="U666" s="1311">
        <f t="shared" si="18"/>
        <v>0</v>
      </c>
    </row>
    <row r="667" spans="1:21">
      <c r="A667" s="1314" t="str">
        <f>ORG!$S$1</f>
        <v>Apr 21</v>
      </c>
      <c r="B667" s="1311" t="str">
        <f>ORG!$M$1</f>
        <v>Organisation</v>
      </c>
      <c r="C667" s="1311" t="str">
        <f>'B3 - COVID-19'!$A$3</f>
        <v>Table B3 - COVID-19 Analysis</v>
      </c>
      <c r="D667" s="1313">
        <f>'B3 - COVID-19'!A123</f>
        <v>107</v>
      </c>
      <c r="E667" s="1311" t="str">
        <f>CONCATENATE('B3 - COVID-19'!$A$5," - ",'B3 - COVID-19'!$A$101)</f>
        <v>A - Additional Expenditure  - A4</v>
      </c>
      <c r="F667" s="1311">
        <f>'B3 - COVID-19'!B123</f>
        <v>0</v>
      </c>
      <c r="G667" s="1311">
        <f>'B3 - COVID-19'!C123</f>
        <v>0</v>
      </c>
      <c r="H667" s="1311">
        <f>'B3 - COVID-19'!D123</f>
        <v>0</v>
      </c>
      <c r="I667" s="1311">
        <f>'B3 - COVID-19'!E123</f>
        <v>0</v>
      </c>
      <c r="J667" s="1311">
        <f>'B3 - COVID-19'!F123</f>
        <v>0</v>
      </c>
      <c r="K667" s="1311">
        <f>'B3 - COVID-19'!G123</f>
        <v>0</v>
      </c>
      <c r="L667" s="1311">
        <f>'B3 - COVID-19'!H123</f>
        <v>0</v>
      </c>
      <c r="M667" s="1311">
        <f>'B3 - COVID-19'!I123</f>
        <v>0</v>
      </c>
      <c r="N667" s="1311">
        <f>'B3 - COVID-19'!J123</f>
        <v>0</v>
      </c>
      <c r="O667" s="1311">
        <f>'B3 - COVID-19'!K123</f>
        <v>0</v>
      </c>
      <c r="P667" s="1311">
        <f>'B3 - COVID-19'!L123</f>
        <v>0</v>
      </c>
      <c r="Q667" s="1311">
        <f>'B3 - COVID-19'!M123</f>
        <v>0</v>
      </c>
      <c r="R667" s="1311">
        <f>'B3 - COVID-19'!N123</f>
        <v>0</v>
      </c>
      <c r="S667" s="1311">
        <f>'B3 - COVID-19'!P123</f>
        <v>0</v>
      </c>
      <c r="U667" s="1311">
        <f t="shared" si="18"/>
        <v>0</v>
      </c>
    </row>
    <row r="668" spans="1:21">
      <c r="A668" s="1314" t="str">
        <f>ORG!$S$1</f>
        <v>Apr 21</v>
      </c>
      <c r="B668" s="1311" t="str">
        <f>ORG!$M$1</f>
        <v>Organisation</v>
      </c>
      <c r="C668" s="1311" t="str">
        <f>'B3 - COVID-19'!$A$3</f>
        <v>Table B3 - COVID-19 Analysis</v>
      </c>
      <c r="D668" s="1313">
        <f>'B3 - COVID-19'!A124</f>
        <v>108</v>
      </c>
      <c r="E668" s="1311" t="str">
        <f>CONCATENATE('B3 - COVID-19'!$A$5," - ",'B3 - COVID-19'!$A$101)</f>
        <v>A - Additional Expenditure  - A4</v>
      </c>
      <c r="F668" s="1311">
        <f>'B3 - COVID-19'!B124</f>
        <v>0</v>
      </c>
      <c r="G668" s="1311">
        <f>'B3 - COVID-19'!C124</f>
        <v>0</v>
      </c>
      <c r="H668" s="1311">
        <f>'B3 - COVID-19'!D124</f>
        <v>0</v>
      </c>
      <c r="I668" s="1311">
        <f>'B3 - COVID-19'!E124</f>
        <v>0</v>
      </c>
      <c r="J668" s="1311">
        <f>'B3 - COVID-19'!F124</f>
        <v>0</v>
      </c>
      <c r="K668" s="1311">
        <f>'B3 - COVID-19'!G124</f>
        <v>0</v>
      </c>
      <c r="L668" s="1311">
        <f>'B3 - COVID-19'!H124</f>
        <v>0</v>
      </c>
      <c r="M668" s="1311">
        <f>'B3 - COVID-19'!I124</f>
        <v>0</v>
      </c>
      <c r="N668" s="1311">
        <f>'B3 - COVID-19'!J124</f>
        <v>0</v>
      </c>
      <c r="O668" s="1311">
        <f>'B3 - COVID-19'!K124</f>
        <v>0</v>
      </c>
      <c r="P668" s="1311">
        <f>'B3 - COVID-19'!L124</f>
        <v>0</v>
      </c>
      <c r="Q668" s="1311">
        <f>'B3 - COVID-19'!M124</f>
        <v>0</v>
      </c>
      <c r="R668" s="1311">
        <f>'B3 - COVID-19'!N124</f>
        <v>0</v>
      </c>
      <c r="S668" s="1311">
        <f>'B3 - COVID-19'!P124</f>
        <v>0</v>
      </c>
      <c r="U668" s="1311">
        <f t="shared" si="18"/>
        <v>0</v>
      </c>
    </row>
    <row r="669" spans="1:21">
      <c r="A669" s="1314" t="str">
        <f>ORG!$S$1</f>
        <v>Apr 21</v>
      </c>
      <c r="B669" s="1311" t="str">
        <f>ORG!$M$1</f>
        <v>Organisation</v>
      </c>
      <c r="C669" s="1311" t="str">
        <f>'B3 - COVID-19'!$A$3</f>
        <v>Table B3 - COVID-19 Analysis</v>
      </c>
      <c r="D669" s="1313">
        <f>'B3 - COVID-19'!A125</f>
        <v>109</v>
      </c>
      <c r="E669" s="1311" t="str">
        <f>CONCATENATE('B3 - COVID-19'!$A$5," - ",'B3 - COVID-19'!$A$101)</f>
        <v>A - Additional Expenditure  - A4</v>
      </c>
      <c r="F669" s="1311">
        <f>'B3 - COVID-19'!B125</f>
        <v>0</v>
      </c>
      <c r="G669" s="1311">
        <f>'B3 - COVID-19'!C125</f>
        <v>0</v>
      </c>
      <c r="H669" s="1311">
        <f>'B3 - COVID-19'!D125</f>
        <v>0</v>
      </c>
      <c r="I669" s="1311">
        <f>'B3 - COVID-19'!E125</f>
        <v>0</v>
      </c>
      <c r="J669" s="1311">
        <f>'B3 - COVID-19'!F125</f>
        <v>0</v>
      </c>
      <c r="K669" s="1311">
        <f>'B3 - COVID-19'!G125</f>
        <v>0</v>
      </c>
      <c r="L669" s="1311">
        <f>'B3 - COVID-19'!H125</f>
        <v>0</v>
      </c>
      <c r="M669" s="1311">
        <f>'B3 - COVID-19'!I125</f>
        <v>0</v>
      </c>
      <c r="N669" s="1311">
        <f>'B3 - COVID-19'!J125</f>
        <v>0</v>
      </c>
      <c r="O669" s="1311">
        <f>'B3 - COVID-19'!K125</f>
        <v>0</v>
      </c>
      <c r="P669" s="1311">
        <f>'B3 - COVID-19'!L125</f>
        <v>0</v>
      </c>
      <c r="Q669" s="1311">
        <f>'B3 - COVID-19'!M125</f>
        <v>0</v>
      </c>
      <c r="R669" s="1311">
        <f>'B3 - COVID-19'!N125</f>
        <v>0</v>
      </c>
      <c r="S669" s="1311">
        <f>'B3 - COVID-19'!P125</f>
        <v>0</v>
      </c>
      <c r="U669" s="1311">
        <f t="shared" si="18"/>
        <v>0</v>
      </c>
    </row>
    <row r="670" spans="1:21">
      <c r="A670" s="1314" t="str">
        <f>ORG!$S$1</f>
        <v>Apr 21</v>
      </c>
      <c r="B670" s="1311" t="str">
        <f>ORG!$M$1</f>
        <v>Organisation</v>
      </c>
      <c r="C670" s="1311" t="str">
        <f>'B3 - COVID-19'!$A$3</f>
        <v>Table B3 - COVID-19 Analysis</v>
      </c>
      <c r="D670" s="1313">
        <f>'B3 - COVID-19'!A126</f>
        <v>110</v>
      </c>
      <c r="E670" s="1311" t="str">
        <f>CONCATENATE('B3 - COVID-19'!$A$5," - ",'B3 - COVID-19'!$A$101)</f>
        <v>A - Additional Expenditure  - A4</v>
      </c>
      <c r="F670" s="1311" t="str">
        <f>'B3 - COVID-19'!B126</f>
        <v>Sub total Extended Flu Vaccination Non Pay</v>
      </c>
      <c r="G670" s="1311">
        <f>'B3 - COVID-19'!C126</f>
        <v>0</v>
      </c>
      <c r="H670" s="1311">
        <f>'B3 - COVID-19'!D126</f>
        <v>0</v>
      </c>
      <c r="I670" s="1311">
        <f>'B3 - COVID-19'!E126</f>
        <v>0</v>
      </c>
      <c r="J670" s="1311">
        <f>'B3 - COVID-19'!F126</f>
        <v>0</v>
      </c>
      <c r="K670" s="1311">
        <f>'B3 - COVID-19'!G126</f>
        <v>0</v>
      </c>
      <c r="L670" s="1311">
        <f>'B3 - COVID-19'!H126</f>
        <v>0</v>
      </c>
      <c r="M670" s="1311">
        <f>'B3 - COVID-19'!I126</f>
        <v>0</v>
      </c>
      <c r="N670" s="1311">
        <f>'B3 - COVID-19'!J126</f>
        <v>0</v>
      </c>
      <c r="O670" s="1311">
        <f>'B3 - COVID-19'!K126</f>
        <v>0</v>
      </c>
      <c r="P670" s="1311">
        <f>'B3 - COVID-19'!L126</f>
        <v>0</v>
      </c>
      <c r="Q670" s="1311">
        <f>'B3 - COVID-19'!M126</f>
        <v>0</v>
      </c>
      <c r="R670" s="1311">
        <f>'B3 - COVID-19'!N126</f>
        <v>0</v>
      </c>
      <c r="S670" s="1311">
        <f>'B3 - COVID-19'!P126</f>
        <v>0</v>
      </c>
      <c r="U670" s="1311">
        <f t="shared" si="18"/>
        <v>0</v>
      </c>
    </row>
    <row r="671" spans="1:21">
      <c r="A671" s="1314" t="str">
        <f>ORG!$S$1</f>
        <v>Apr 21</v>
      </c>
      <c r="B671" s="1311" t="str">
        <f>ORG!$M$1</f>
        <v>Organisation</v>
      </c>
      <c r="C671" s="1311" t="str">
        <f>'B3 - COVID-19'!$A$3</f>
        <v>Table B3 - COVID-19 Analysis</v>
      </c>
      <c r="D671" s="1313">
        <f>'B3 - COVID-19'!A127</f>
        <v>111</v>
      </c>
      <c r="E671" s="1311" t="str">
        <f>CONCATENATE('B3 - COVID-19'!$A$5," - ",'B3 - COVID-19'!$A$101)</f>
        <v>A - Additional Expenditure  - A4</v>
      </c>
      <c r="F671" s="1311" t="str">
        <f>'B3 - COVID-19'!B127</f>
        <v>TOTAL EXTENDED FLU VACC EXPENDITURE</v>
      </c>
      <c r="G671" s="1311">
        <f>'B3 - COVID-19'!C127</f>
        <v>0</v>
      </c>
      <c r="H671" s="1311">
        <f>'B3 - COVID-19'!D127</f>
        <v>0</v>
      </c>
      <c r="I671" s="1311">
        <f>'B3 - COVID-19'!E127</f>
        <v>0</v>
      </c>
      <c r="J671" s="1311">
        <f>'B3 - COVID-19'!F127</f>
        <v>0</v>
      </c>
      <c r="K671" s="1311">
        <f>'B3 - COVID-19'!G127</f>
        <v>0</v>
      </c>
      <c r="L671" s="1311">
        <f>'B3 - COVID-19'!H127</f>
        <v>0</v>
      </c>
      <c r="M671" s="1311">
        <f>'B3 - COVID-19'!I127</f>
        <v>0</v>
      </c>
      <c r="N671" s="1311">
        <f>'B3 - COVID-19'!J127</f>
        <v>0</v>
      </c>
      <c r="O671" s="1311">
        <f>'B3 - COVID-19'!K127</f>
        <v>0</v>
      </c>
      <c r="P671" s="1311">
        <f>'B3 - COVID-19'!L127</f>
        <v>0</v>
      </c>
      <c r="Q671" s="1311">
        <f>'B3 - COVID-19'!M127</f>
        <v>0</v>
      </c>
      <c r="R671" s="1311">
        <f>'B3 - COVID-19'!N127</f>
        <v>0</v>
      </c>
      <c r="S671" s="1311">
        <f>'B3 - COVID-19'!P127</f>
        <v>0</v>
      </c>
      <c r="U671" s="1311">
        <f t="shared" si="18"/>
        <v>0</v>
      </c>
    </row>
    <row r="672" spans="1:21">
      <c r="A672" s="1314" t="str">
        <f>ORG!$S$1</f>
        <v>Apr 21</v>
      </c>
      <c r="B672" s="1311" t="str">
        <f>ORG!$M$1</f>
        <v>Organisation</v>
      </c>
      <c r="C672" s="1311" t="str">
        <f>'B3 - COVID-19'!$A$3</f>
        <v>Table B3 - COVID-19 Analysis</v>
      </c>
      <c r="D672" s="1313">
        <f>'B3 - COVID-19'!A129</f>
        <v>112</v>
      </c>
      <c r="E672" s="1311" t="str">
        <f>CONCATENATE('B3 - COVID-19'!$A$5," - ",'B3 - COVID-19'!$A$101)</f>
        <v>A - Additional Expenditure  - A4</v>
      </c>
      <c r="F672" s="1311" t="str">
        <f>'B3 - COVID-19'!B129</f>
        <v>PLANNED EXTENDED FLU VACC EXPENDITURE (In Opening Plan)</v>
      </c>
      <c r="G672" s="1311">
        <f>'B3 - COVID-19'!C129</f>
        <v>0</v>
      </c>
      <c r="H672" s="1311">
        <f>'B3 - COVID-19'!D129</f>
        <v>0</v>
      </c>
      <c r="I672" s="1311">
        <f>'B3 - COVID-19'!E129</f>
        <v>0</v>
      </c>
      <c r="J672" s="1311">
        <f>'B3 - COVID-19'!F129</f>
        <v>0</v>
      </c>
      <c r="K672" s="1311">
        <f>'B3 - COVID-19'!G129</f>
        <v>0</v>
      </c>
      <c r="L672" s="1311">
        <f>'B3 - COVID-19'!H129</f>
        <v>0</v>
      </c>
      <c r="M672" s="1311">
        <f>'B3 - COVID-19'!I129</f>
        <v>0</v>
      </c>
      <c r="N672" s="1311">
        <f>'B3 - COVID-19'!J129</f>
        <v>0</v>
      </c>
      <c r="O672" s="1311">
        <f>'B3 - COVID-19'!K129</f>
        <v>0</v>
      </c>
      <c r="P672" s="1311">
        <f>'B3 - COVID-19'!L129</f>
        <v>0</v>
      </c>
      <c r="Q672" s="1311">
        <f>'B3 - COVID-19'!M129</f>
        <v>0</v>
      </c>
      <c r="R672" s="1311">
        <f>'B3 - COVID-19'!N129</f>
        <v>0</v>
      </c>
      <c r="S672" s="1311">
        <f>'B3 - COVID-19'!P129</f>
        <v>0</v>
      </c>
      <c r="U672" s="1311">
        <f t="shared" si="18"/>
        <v>0</v>
      </c>
    </row>
    <row r="673" spans="1:21">
      <c r="A673" s="1314" t="str">
        <f>ORG!$S$1</f>
        <v>Apr 21</v>
      </c>
      <c r="B673" s="1311" t="str">
        <f>ORG!$M$1</f>
        <v>Organisation</v>
      </c>
      <c r="C673" s="1311" t="str">
        <f>'B3 - COVID-19'!$A$3</f>
        <v>Table B3 - COVID-19 Analysis</v>
      </c>
      <c r="D673" s="1313">
        <f>'B3 - COVID-19'!A130</f>
        <v>113</v>
      </c>
      <c r="E673" s="1311" t="str">
        <f>CONCATENATE('B3 - COVID-19'!$A$5," - ",'B3 - COVID-19'!$A$101)</f>
        <v>A - Additional Expenditure  - A4</v>
      </c>
      <c r="F673" s="1311" t="str">
        <f>'B3 - COVID-19'!B130</f>
        <v xml:space="preserve">MOVEMENT FROM OPENING PLANNED EXTENDED FLU VACC EXPENDITURE </v>
      </c>
      <c r="G673" s="1311">
        <f>'B3 - COVID-19'!C130</f>
        <v>0</v>
      </c>
      <c r="H673" s="1311">
        <f>'B3 - COVID-19'!D130</f>
        <v>0</v>
      </c>
      <c r="I673" s="1311">
        <f>'B3 - COVID-19'!E130</f>
        <v>0</v>
      </c>
      <c r="J673" s="1311">
        <f>'B3 - COVID-19'!F130</f>
        <v>0</v>
      </c>
      <c r="K673" s="1311">
        <f>'B3 - COVID-19'!G130</f>
        <v>0</v>
      </c>
      <c r="L673" s="1311">
        <f>'B3 - COVID-19'!H130</f>
        <v>0</v>
      </c>
      <c r="M673" s="1311">
        <f>'B3 - COVID-19'!I130</f>
        <v>0</v>
      </c>
      <c r="N673" s="1311">
        <f>'B3 - COVID-19'!J130</f>
        <v>0</v>
      </c>
      <c r="O673" s="1311">
        <f>'B3 - COVID-19'!K130</f>
        <v>0</v>
      </c>
      <c r="P673" s="1311">
        <f>'B3 - COVID-19'!L130</f>
        <v>0</v>
      </c>
      <c r="Q673" s="1311">
        <f>'B3 - COVID-19'!M130</f>
        <v>0</v>
      </c>
      <c r="R673" s="1311">
        <f>'B3 - COVID-19'!N130</f>
        <v>0</v>
      </c>
      <c r="S673" s="1311">
        <f>'B3 - COVID-19'!P130</f>
        <v>0</v>
      </c>
      <c r="U673" s="1311">
        <f t="shared" si="18"/>
        <v>0</v>
      </c>
    </row>
    <row r="674" spans="1:21">
      <c r="A674" s="1314" t="str">
        <f>ORG!$S$1</f>
        <v>Apr 21</v>
      </c>
      <c r="B674" s="1311" t="str">
        <f>ORG!$M$1</f>
        <v>Organisation</v>
      </c>
      <c r="C674" s="1311" t="str">
        <f>'B3 - COVID-19'!$A$3</f>
        <v>Table B3 - COVID-19 Analysis</v>
      </c>
      <c r="D674" s="1313">
        <f>'B3 - COVID-19'!A133</f>
        <v>114</v>
      </c>
      <c r="E674" s="1311" t="str">
        <f>CONCATENATE('B3 - COVID-19'!$A$5," - ",'B3 - COVID-19'!$A$132)</f>
        <v>A - Additional Expenditure  - A5</v>
      </c>
      <c r="F674" s="1311" t="str">
        <f>'B3 - COVID-19'!B133</f>
        <v>Provider Pay (Establishment, Temp &amp; Agency)</v>
      </c>
      <c r="G674" s="1311">
        <f>'B3 - COVID-19'!C133</f>
        <v>0</v>
      </c>
      <c r="H674" s="1311">
        <f>'B3 - COVID-19'!D133</f>
        <v>0</v>
      </c>
      <c r="I674" s="1311">
        <f>'B3 - COVID-19'!E133</f>
        <v>0</v>
      </c>
      <c r="J674" s="1311">
        <f>'B3 - COVID-19'!F133</f>
        <v>0</v>
      </c>
      <c r="K674" s="1311">
        <f>'B3 - COVID-19'!G133</f>
        <v>0</v>
      </c>
      <c r="L674" s="1311">
        <f>'B3 - COVID-19'!H133</f>
        <v>0</v>
      </c>
      <c r="M674" s="1311">
        <f>'B3 - COVID-19'!I133</f>
        <v>0</v>
      </c>
      <c r="N674" s="1311">
        <f>'B3 - COVID-19'!J133</f>
        <v>0</v>
      </c>
      <c r="O674" s="1311">
        <f>'B3 - COVID-19'!K133</f>
        <v>0</v>
      </c>
      <c r="P674" s="1311">
        <f>'B3 - COVID-19'!L133</f>
        <v>0</v>
      </c>
      <c r="Q674" s="1311">
        <f>'B3 - COVID-19'!M133</f>
        <v>0</v>
      </c>
      <c r="R674" s="1311">
        <f>'B3 - COVID-19'!N133</f>
        <v>0</v>
      </c>
      <c r="S674" s="1311">
        <f>'B3 - COVID-19'!P133</f>
        <v>0</v>
      </c>
      <c r="U674" s="1311">
        <f t="shared" si="18"/>
        <v>0</v>
      </c>
    </row>
    <row r="675" spans="1:21">
      <c r="A675" s="1314" t="str">
        <f>ORG!$S$1</f>
        <v>Apr 21</v>
      </c>
      <c r="B675" s="1311" t="str">
        <f>ORG!$M$1</f>
        <v>Organisation</v>
      </c>
      <c r="C675" s="1311" t="str">
        <f>'B3 - COVID-19'!$A$3</f>
        <v>Table B3 - COVID-19 Analysis</v>
      </c>
      <c r="D675" s="1313">
        <f>'B3 - COVID-19'!A134</f>
        <v>115</v>
      </c>
      <c r="E675" s="1311" t="str">
        <f>CONCATENATE('B3 - COVID-19'!$A$5," - ",'B3 - COVID-19'!$A$132)</f>
        <v>A - Additional Expenditure  - A5</v>
      </c>
      <c r="F675" s="1311" t="str">
        <f>'B3 - COVID-19'!B134</f>
        <v xml:space="preserve">Administrative, Clerical &amp; Board Members </v>
      </c>
      <c r="G675" s="1311">
        <f>'B3 - COVID-19'!C134</f>
        <v>0</v>
      </c>
      <c r="H675" s="1311">
        <f>'B3 - COVID-19'!D134</f>
        <v>0</v>
      </c>
      <c r="I675" s="1311">
        <f>'B3 - COVID-19'!E134</f>
        <v>0</v>
      </c>
      <c r="J675" s="1311">
        <f>'B3 - COVID-19'!F134</f>
        <v>0</v>
      </c>
      <c r="K675" s="1311">
        <f>'B3 - COVID-19'!G134</f>
        <v>0</v>
      </c>
      <c r="L675" s="1311">
        <f>'B3 - COVID-19'!H134</f>
        <v>0</v>
      </c>
      <c r="M675" s="1311">
        <f>'B3 - COVID-19'!I134</f>
        <v>0</v>
      </c>
      <c r="N675" s="1311">
        <f>'B3 - COVID-19'!J134</f>
        <v>0</v>
      </c>
      <c r="O675" s="1311">
        <f>'B3 - COVID-19'!K134</f>
        <v>0</v>
      </c>
      <c r="P675" s="1311">
        <f>'B3 - COVID-19'!L134</f>
        <v>0</v>
      </c>
      <c r="Q675" s="1311">
        <f>'B3 - COVID-19'!M134</f>
        <v>0</v>
      </c>
      <c r="R675" s="1311">
        <f>'B3 - COVID-19'!N134</f>
        <v>0</v>
      </c>
      <c r="S675" s="1311">
        <f>'B3 - COVID-19'!P134</f>
        <v>0</v>
      </c>
      <c r="U675" s="1311">
        <f t="shared" si="18"/>
        <v>0</v>
      </c>
    </row>
    <row r="676" spans="1:21">
      <c r="A676" s="1314" t="str">
        <f>ORG!$S$1</f>
        <v>Apr 21</v>
      </c>
      <c r="B676" s="1311" t="str">
        <f>ORG!$M$1</f>
        <v>Organisation</v>
      </c>
      <c r="C676" s="1311" t="str">
        <f>'B3 - COVID-19'!$A$3</f>
        <v>Table B3 - COVID-19 Analysis</v>
      </c>
      <c r="D676" s="1313">
        <f>'B3 - COVID-19'!A135</f>
        <v>116</v>
      </c>
      <c r="E676" s="1311" t="str">
        <f>CONCATENATE('B3 - COVID-19'!$A$5," - ",'B3 - COVID-19'!$A$132)</f>
        <v>A - Additional Expenditure  - A5</v>
      </c>
      <c r="F676" s="1311" t="str">
        <f>'B3 - COVID-19'!B135</f>
        <v xml:space="preserve">Medical &amp; Dental </v>
      </c>
      <c r="G676" s="1311">
        <f>'B3 - COVID-19'!C135</f>
        <v>0</v>
      </c>
      <c r="H676" s="1311">
        <f>'B3 - COVID-19'!D135</f>
        <v>0</v>
      </c>
      <c r="I676" s="1311">
        <f>'B3 - COVID-19'!E135</f>
        <v>0</v>
      </c>
      <c r="J676" s="1311">
        <f>'B3 - COVID-19'!F135</f>
        <v>0</v>
      </c>
      <c r="K676" s="1311">
        <f>'B3 - COVID-19'!G135</f>
        <v>0</v>
      </c>
      <c r="L676" s="1311">
        <f>'B3 - COVID-19'!H135</f>
        <v>0</v>
      </c>
      <c r="M676" s="1311">
        <f>'B3 - COVID-19'!I135</f>
        <v>0</v>
      </c>
      <c r="N676" s="1311">
        <f>'B3 - COVID-19'!J135</f>
        <v>0</v>
      </c>
      <c r="O676" s="1311">
        <f>'B3 - COVID-19'!K135</f>
        <v>0</v>
      </c>
      <c r="P676" s="1311">
        <f>'B3 - COVID-19'!L135</f>
        <v>0</v>
      </c>
      <c r="Q676" s="1311">
        <f>'B3 - COVID-19'!M135</f>
        <v>0</v>
      </c>
      <c r="R676" s="1311">
        <f>'B3 - COVID-19'!N135</f>
        <v>0</v>
      </c>
      <c r="S676" s="1311">
        <f>'B3 - COVID-19'!P135</f>
        <v>0</v>
      </c>
      <c r="U676" s="1311">
        <f t="shared" si="18"/>
        <v>0</v>
      </c>
    </row>
    <row r="677" spans="1:21">
      <c r="A677" s="1314" t="str">
        <f>ORG!$S$1</f>
        <v>Apr 21</v>
      </c>
      <c r="B677" s="1311" t="str">
        <f>ORG!$M$1</f>
        <v>Organisation</v>
      </c>
      <c r="C677" s="1311" t="str">
        <f>'B3 - COVID-19'!$A$3</f>
        <v>Table B3 - COVID-19 Analysis</v>
      </c>
      <c r="D677" s="1313">
        <f>'B3 - COVID-19'!A136</f>
        <v>117</v>
      </c>
      <c r="E677" s="1311" t="str">
        <f>CONCATENATE('B3 - COVID-19'!$A$5," - ",'B3 - COVID-19'!$A$132)</f>
        <v>A - Additional Expenditure  - A5</v>
      </c>
      <c r="F677" s="1311" t="str">
        <f>'B3 - COVID-19'!B136</f>
        <v xml:space="preserve">Nursing &amp; Midwifery Registered </v>
      </c>
      <c r="G677" s="1311">
        <f>'B3 - COVID-19'!C136</f>
        <v>0</v>
      </c>
      <c r="H677" s="1311">
        <f>'B3 - COVID-19'!D136</f>
        <v>0</v>
      </c>
      <c r="I677" s="1311">
        <f>'B3 - COVID-19'!E136</f>
        <v>0</v>
      </c>
      <c r="J677" s="1311">
        <f>'B3 - COVID-19'!F136</f>
        <v>0</v>
      </c>
      <c r="K677" s="1311">
        <f>'B3 - COVID-19'!G136</f>
        <v>0</v>
      </c>
      <c r="L677" s="1311">
        <f>'B3 - COVID-19'!H136</f>
        <v>0</v>
      </c>
      <c r="M677" s="1311">
        <f>'B3 - COVID-19'!I136</f>
        <v>0</v>
      </c>
      <c r="N677" s="1311">
        <f>'B3 - COVID-19'!J136</f>
        <v>0</v>
      </c>
      <c r="O677" s="1311">
        <f>'B3 - COVID-19'!K136</f>
        <v>0</v>
      </c>
      <c r="P677" s="1311">
        <f>'B3 - COVID-19'!L136</f>
        <v>0</v>
      </c>
      <c r="Q677" s="1311">
        <f>'B3 - COVID-19'!M136</f>
        <v>0</v>
      </c>
      <c r="R677" s="1311">
        <f>'B3 - COVID-19'!N136</f>
        <v>0</v>
      </c>
      <c r="S677" s="1311">
        <f>'B3 - COVID-19'!P136</f>
        <v>0</v>
      </c>
      <c r="U677" s="1311">
        <f t="shared" si="18"/>
        <v>0</v>
      </c>
    </row>
    <row r="678" spans="1:21">
      <c r="A678" s="1314" t="str">
        <f>ORG!$S$1</f>
        <v>Apr 21</v>
      </c>
      <c r="B678" s="1311" t="str">
        <f>ORG!$M$1</f>
        <v>Organisation</v>
      </c>
      <c r="C678" s="1311" t="str">
        <f>'B3 - COVID-19'!$A$3</f>
        <v>Table B3 - COVID-19 Analysis</v>
      </c>
      <c r="D678" s="1313">
        <f>'B3 - COVID-19'!A137</f>
        <v>118</v>
      </c>
      <c r="E678" s="1311" t="str">
        <f>CONCATENATE('B3 - COVID-19'!$A$5," - ",'B3 - COVID-19'!$A$132)</f>
        <v>A - Additional Expenditure  - A5</v>
      </c>
      <c r="F678" s="1311" t="str">
        <f>'B3 - COVID-19'!B137</f>
        <v>Prof Scientific &amp; Technical</v>
      </c>
      <c r="G678" s="1311">
        <f>'B3 - COVID-19'!C137</f>
        <v>0</v>
      </c>
      <c r="H678" s="1311">
        <f>'B3 - COVID-19'!D137</f>
        <v>0</v>
      </c>
      <c r="I678" s="1311">
        <f>'B3 - COVID-19'!E137</f>
        <v>0</v>
      </c>
      <c r="J678" s="1311">
        <f>'B3 - COVID-19'!F137</f>
        <v>0</v>
      </c>
      <c r="K678" s="1311">
        <f>'B3 - COVID-19'!G137</f>
        <v>0</v>
      </c>
      <c r="L678" s="1311">
        <f>'B3 - COVID-19'!H137</f>
        <v>0</v>
      </c>
      <c r="M678" s="1311">
        <f>'B3 - COVID-19'!I137</f>
        <v>0</v>
      </c>
      <c r="N678" s="1311">
        <f>'B3 - COVID-19'!J137</f>
        <v>0</v>
      </c>
      <c r="O678" s="1311">
        <f>'B3 - COVID-19'!K137</f>
        <v>0</v>
      </c>
      <c r="P678" s="1311">
        <f>'B3 - COVID-19'!L137</f>
        <v>0</v>
      </c>
      <c r="Q678" s="1311">
        <f>'B3 - COVID-19'!M137</f>
        <v>0</v>
      </c>
      <c r="R678" s="1311">
        <f>'B3 - COVID-19'!N137</f>
        <v>0</v>
      </c>
      <c r="S678" s="1311">
        <f>'B3 - COVID-19'!P137</f>
        <v>0</v>
      </c>
      <c r="U678" s="1311">
        <f t="shared" ref="U678:U735" si="19">S678+T678</f>
        <v>0</v>
      </c>
    </row>
    <row r="679" spans="1:21">
      <c r="A679" s="1314" t="str">
        <f>ORG!$S$1</f>
        <v>Apr 21</v>
      </c>
      <c r="B679" s="1311" t="str">
        <f>ORG!$M$1</f>
        <v>Organisation</v>
      </c>
      <c r="C679" s="1311" t="str">
        <f>'B3 - COVID-19'!$A$3</f>
        <v>Table B3 - COVID-19 Analysis</v>
      </c>
      <c r="D679" s="1313">
        <f>'B3 - COVID-19'!A138</f>
        <v>119</v>
      </c>
      <c r="E679" s="1311" t="str">
        <f>CONCATENATE('B3 - COVID-19'!$A$5," - ",'B3 - COVID-19'!$A$132)</f>
        <v>A - Additional Expenditure  - A5</v>
      </c>
      <c r="F679" s="1311" t="str">
        <f>'B3 - COVID-19'!B138</f>
        <v xml:space="preserve">Additional Clinical Services </v>
      </c>
      <c r="G679" s="1311">
        <f>'B3 - COVID-19'!C138</f>
        <v>0</v>
      </c>
      <c r="H679" s="1311">
        <f>'B3 - COVID-19'!D138</f>
        <v>0</v>
      </c>
      <c r="I679" s="1311">
        <f>'B3 - COVID-19'!E138</f>
        <v>0</v>
      </c>
      <c r="J679" s="1311">
        <f>'B3 - COVID-19'!F138</f>
        <v>0</v>
      </c>
      <c r="K679" s="1311">
        <f>'B3 - COVID-19'!G138</f>
        <v>0</v>
      </c>
      <c r="L679" s="1311">
        <f>'B3 - COVID-19'!H138</f>
        <v>0</v>
      </c>
      <c r="M679" s="1311">
        <f>'B3 - COVID-19'!I138</f>
        <v>0</v>
      </c>
      <c r="N679" s="1311">
        <f>'B3 - COVID-19'!J138</f>
        <v>0</v>
      </c>
      <c r="O679" s="1311">
        <f>'B3 - COVID-19'!K138</f>
        <v>0</v>
      </c>
      <c r="P679" s="1311">
        <f>'B3 - COVID-19'!L138</f>
        <v>0</v>
      </c>
      <c r="Q679" s="1311">
        <f>'B3 - COVID-19'!M138</f>
        <v>0</v>
      </c>
      <c r="R679" s="1311">
        <f>'B3 - COVID-19'!N138</f>
        <v>0</v>
      </c>
      <c r="S679" s="1311">
        <f>'B3 - COVID-19'!P138</f>
        <v>0</v>
      </c>
      <c r="U679" s="1311">
        <f t="shared" si="19"/>
        <v>0</v>
      </c>
    </row>
    <row r="680" spans="1:21">
      <c r="A680" s="1314" t="str">
        <f>ORG!$S$1</f>
        <v>Apr 21</v>
      </c>
      <c r="B680" s="1311" t="str">
        <f>ORG!$M$1</f>
        <v>Organisation</v>
      </c>
      <c r="C680" s="1311" t="str">
        <f>'B3 - COVID-19'!$A$3</f>
        <v>Table B3 - COVID-19 Analysis</v>
      </c>
      <c r="D680" s="1313">
        <f>'B3 - COVID-19'!A139</f>
        <v>120</v>
      </c>
      <c r="E680" s="1311" t="str">
        <f>CONCATENATE('B3 - COVID-19'!$A$5," - ",'B3 - COVID-19'!$A$132)</f>
        <v>A - Additional Expenditure  - A5</v>
      </c>
      <c r="F680" s="1311" t="str">
        <f>'B3 - COVID-19'!B139</f>
        <v>Allied Health Professionals</v>
      </c>
      <c r="G680" s="1311">
        <f>'B3 - COVID-19'!C139</f>
        <v>0</v>
      </c>
      <c r="H680" s="1311">
        <f>'B3 - COVID-19'!D139</f>
        <v>0</v>
      </c>
      <c r="I680" s="1311">
        <f>'B3 - COVID-19'!E139</f>
        <v>0</v>
      </c>
      <c r="J680" s="1311">
        <f>'B3 - COVID-19'!F139</f>
        <v>0</v>
      </c>
      <c r="K680" s="1311">
        <f>'B3 - COVID-19'!G139</f>
        <v>0</v>
      </c>
      <c r="L680" s="1311">
        <f>'B3 - COVID-19'!H139</f>
        <v>0</v>
      </c>
      <c r="M680" s="1311">
        <f>'B3 - COVID-19'!I139</f>
        <v>0</v>
      </c>
      <c r="N680" s="1311">
        <f>'B3 - COVID-19'!J139</f>
        <v>0</v>
      </c>
      <c r="O680" s="1311">
        <f>'B3 - COVID-19'!K139</f>
        <v>0</v>
      </c>
      <c r="P680" s="1311">
        <f>'B3 - COVID-19'!L139</f>
        <v>0</v>
      </c>
      <c r="Q680" s="1311">
        <f>'B3 - COVID-19'!M139</f>
        <v>0</v>
      </c>
      <c r="R680" s="1311">
        <f>'B3 - COVID-19'!N139</f>
        <v>0</v>
      </c>
      <c r="S680" s="1311">
        <f>'B3 - COVID-19'!P139</f>
        <v>0</v>
      </c>
      <c r="U680" s="1311">
        <f t="shared" si="19"/>
        <v>0</v>
      </c>
    </row>
    <row r="681" spans="1:21">
      <c r="A681" s="1314" t="str">
        <f>ORG!$S$1</f>
        <v>Apr 21</v>
      </c>
      <c r="B681" s="1311" t="str">
        <f>ORG!$M$1</f>
        <v>Organisation</v>
      </c>
      <c r="C681" s="1311" t="str">
        <f>'B3 - COVID-19'!$A$3</f>
        <v>Table B3 - COVID-19 Analysis</v>
      </c>
      <c r="D681" s="1313">
        <f>'B3 - COVID-19'!A140</f>
        <v>121</v>
      </c>
      <c r="E681" s="1311" t="str">
        <f>CONCATENATE('B3 - COVID-19'!$A$5," - ",'B3 - COVID-19'!$A$132)</f>
        <v>A - Additional Expenditure  - A5</v>
      </c>
      <c r="F681" s="1311" t="str">
        <f>'B3 - COVID-19'!B140</f>
        <v xml:space="preserve">Healthcare Scientists </v>
      </c>
      <c r="G681" s="1311">
        <f>'B3 - COVID-19'!C140</f>
        <v>0</v>
      </c>
      <c r="H681" s="1311">
        <f>'B3 - COVID-19'!D140</f>
        <v>0</v>
      </c>
      <c r="I681" s="1311">
        <f>'B3 - COVID-19'!E140</f>
        <v>0</v>
      </c>
      <c r="J681" s="1311">
        <f>'B3 - COVID-19'!F140</f>
        <v>0</v>
      </c>
      <c r="K681" s="1311">
        <f>'B3 - COVID-19'!G140</f>
        <v>0</v>
      </c>
      <c r="L681" s="1311">
        <f>'B3 - COVID-19'!H140</f>
        <v>0</v>
      </c>
      <c r="M681" s="1311">
        <f>'B3 - COVID-19'!I140</f>
        <v>0</v>
      </c>
      <c r="N681" s="1311">
        <f>'B3 - COVID-19'!J140</f>
        <v>0</v>
      </c>
      <c r="O681" s="1311">
        <f>'B3 - COVID-19'!K140</f>
        <v>0</v>
      </c>
      <c r="P681" s="1311">
        <f>'B3 - COVID-19'!L140</f>
        <v>0</v>
      </c>
      <c r="Q681" s="1311">
        <f>'B3 - COVID-19'!M140</f>
        <v>0</v>
      </c>
      <c r="R681" s="1311">
        <f>'B3 - COVID-19'!N140</f>
        <v>0</v>
      </c>
      <c r="S681" s="1311">
        <f>'B3 - COVID-19'!P140</f>
        <v>0</v>
      </c>
      <c r="U681" s="1311">
        <f t="shared" si="19"/>
        <v>0</v>
      </c>
    </row>
    <row r="682" spans="1:21">
      <c r="A682" s="1314" t="str">
        <f>ORG!$S$1</f>
        <v>Apr 21</v>
      </c>
      <c r="B682" s="1311" t="str">
        <f>ORG!$M$1</f>
        <v>Organisation</v>
      </c>
      <c r="C682" s="1311" t="str">
        <f>'B3 - COVID-19'!$A$3</f>
        <v>Table B3 - COVID-19 Analysis</v>
      </c>
      <c r="D682" s="1313">
        <f>'B3 - COVID-19'!A141</f>
        <v>122</v>
      </c>
      <c r="E682" s="1311" t="str">
        <f>CONCATENATE('B3 - COVID-19'!$A$5," - ",'B3 - COVID-19'!$A$132)</f>
        <v>A - Additional Expenditure  - A5</v>
      </c>
      <c r="F682" s="1311" t="str">
        <f>'B3 - COVID-19'!B141</f>
        <v xml:space="preserve">Estates &amp; Ancillary </v>
      </c>
      <c r="G682" s="1311">
        <f>'B3 - COVID-19'!C141</f>
        <v>0</v>
      </c>
      <c r="H682" s="1311">
        <f>'B3 - COVID-19'!D141</f>
        <v>0</v>
      </c>
      <c r="I682" s="1311">
        <f>'B3 - COVID-19'!E141</f>
        <v>0</v>
      </c>
      <c r="J682" s="1311">
        <f>'B3 - COVID-19'!F141</f>
        <v>0</v>
      </c>
      <c r="K682" s="1311">
        <f>'B3 - COVID-19'!G141</f>
        <v>0</v>
      </c>
      <c r="L682" s="1311">
        <f>'B3 - COVID-19'!H141</f>
        <v>0</v>
      </c>
      <c r="M682" s="1311">
        <f>'B3 - COVID-19'!I141</f>
        <v>0</v>
      </c>
      <c r="N682" s="1311">
        <f>'B3 - COVID-19'!J141</f>
        <v>0</v>
      </c>
      <c r="O682" s="1311">
        <f>'B3 - COVID-19'!K141</f>
        <v>0</v>
      </c>
      <c r="P682" s="1311">
        <f>'B3 - COVID-19'!L141</f>
        <v>0</v>
      </c>
      <c r="Q682" s="1311">
        <f>'B3 - COVID-19'!M141</f>
        <v>0</v>
      </c>
      <c r="R682" s="1311">
        <f>'B3 - COVID-19'!N141</f>
        <v>0</v>
      </c>
      <c r="S682" s="1311">
        <f>'B3 - COVID-19'!P141</f>
        <v>0</v>
      </c>
      <c r="U682" s="1311">
        <f t="shared" si="19"/>
        <v>0</v>
      </c>
    </row>
    <row r="683" spans="1:21">
      <c r="A683" s="1314" t="str">
        <f>ORG!$S$1</f>
        <v>Apr 21</v>
      </c>
      <c r="B683" s="1311" t="str">
        <f>ORG!$M$1</f>
        <v>Organisation</v>
      </c>
      <c r="C683" s="1311" t="str">
        <f>'B3 - COVID-19'!$A$3</f>
        <v>Table B3 - COVID-19 Analysis</v>
      </c>
      <c r="D683" s="1313">
        <f>'B3 - COVID-19'!A142</f>
        <v>123</v>
      </c>
      <c r="E683" s="1311" t="str">
        <f>CONCATENATE('B3 - COVID-19'!$A$5," - ",'B3 - COVID-19'!$A$132)</f>
        <v>A - Additional Expenditure  - A5</v>
      </c>
      <c r="F683" s="1311" t="str">
        <f>'B3 - COVID-19'!B142</f>
        <v>Students</v>
      </c>
      <c r="G683" s="1311">
        <f>'B3 - COVID-19'!C142</f>
        <v>0</v>
      </c>
      <c r="H683" s="1311">
        <f>'B3 - COVID-19'!D142</f>
        <v>0</v>
      </c>
      <c r="I683" s="1311">
        <f>'B3 - COVID-19'!E142</f>
        <v>0</v>
      </c>
      <c r="J683" s="1311">
        <f>'B3 - COVID-19'!F142</f>
        <v>0</v>
      </c>
      <c r="K683" s="1311">
        <f>'B3 - COVID-19'!G142</f>
        <v>0</v>
      </c>
      <c r="L683" s="1311">
        <f>'B3 - COVID-19'!H142</f>
        <v>0</v>
      </c>
      <c r="M683" s="1311">
        <f>'B3 - COVID-19'!I142</f>
        <v>0</v>
      </c>
      <c r="N683" s="1311">
        <f>'B3 - COVID-19'!J142</f>
        <v>0</v>
      </c>
      <c r="O683" s="1311">
        <f>'B3 - COVID-19'!K142</f>
        <v>0</v>
      </c>
      <c r="P683" s="1311">
        <f>'B3 - COVID-19'!L142</f>
        <v>0</v>
      </c>
      <c r="Q683" s="1311">
        <f>'B3 - COVID-19'!M142</f>
        <v>0</v>
      </c>
      <c r="R683" s="1311">
        <f>'B3 - COVID-19'!N142</f>
        <v>0</v>
      </c>
      <c r="S683" s="1311">
        <f>'B3 - COVID-19'!P142</f>
        <v>0</v>
      </c>
      <c r="U683" s="1311">
        <f t="shared" si="19"/>
        <v>0</v>
      </c>
    </row>
    <row r="684" spans="1:21">
      <c r="A684" s="1314" t="str">
        <f>ORG!$S$1</f>
        <v>Apr 21</v>
      </c>
      <c r="B684" s="1311" t="str">
        <f>ORG!$M$1</f>
        <v>Organisation</v>
      </c>
      <c r="C684" s="1311" t="str">
        <f>'B3 - COVID-19'!$A$3</f>
        <v>Table B3 - COVID-19 Analysis</v>
      </c>
      <c r="D684" s="1313">
        <f>'B3 - COVID-19'!A143</f>
        <v>124</v>
      </c>
      <c r="E684" s="1311" t="str">
        <f>CONCATENATE('B3 - COVID-19'!$A$5," - ",'B3 - COVID-19'!$A$132)</f>
        <v>A - Additional Expenditure  - A5</v>
      </c>
      <c r="F684" s="1311" t="str">
        <f>'B3 - COVID-19'!B143</f>
        <v>Sub total Field Hospital / Surge Provider Pay</v>
      </c>
      <c r="G684" s="1311">
        <f>'B3 - COVID-19'!C143</f>
        <v>0</v>
      </c>
      <c r="H684" s="1311">
        <f>'B3 - COVID-19'!D143</f>
        <v>0</v>
      </c>
      <c r="I684" s="1311">
        <f>'B3 - COVID-19'!E143</f>
        <v>0</v>
      </c>
      <c r="J684" s="1311">
        <f>'B3 - COVID-19'!F143</f>
        <v>0</v>
      </c>
      <c r="K684" s="1311">
        <f>'B3 - COVID-19'!G143</f>
        <v>0</v>
      </c>
      <c r="L684" s="1311">
        <f>'B3 - COVID-19'!H143</f>
        <v>0</v>
      </c>
      <c r="M684" s="1311">
        <f>'B3 - COVID-19'!I143</f>
        <v>0</v>
      </c>
      <c r="N684" s="1311">
        <f>'B3 - COVID-19'!J143</f>
        <v>0</v>
      </c>
      <c r="O684" s="1311">
        <f>'B3 - COVID-19'!K143</f>
        <v>0</v>
      </c>
      <c r="P684" s="1311">
        <f>'B3 - COVID-19'!L143</f>
        <v>0</v>
      </c>
      <c r="Q684" s="1311">
        <f>'B3 - COVID-19'!M143</f>
        <v>0</v>
      </c>
      <c r="R684" s="1311">
        <f>'B3 - COVID-19'!N143</f>
        <v>0</v>
      </c>
      <c r="S684" s="1311">
        <f>'B3 - COVID-19'!P143</f>
        <v>0</v>
      </c>
      <c r="U684" s="1311">
        <f t="shared" si="19"/>
        <v>0</v>
      </c>
    </row>
    <row r="685" spans="1:21">
      <c r="A685" s="1314" t="str">
        <f>ORG!$S$1</f>
        <v>Apr 21</v>
      </c>
      <c r="B685" s="1311" t="str">
        <f>ORG!$M$1</f>
        <v>Organisation</v>
      </c>
      <c r="C685" s="1311" t="str">
        <f>'B3 - COVID-19'!$A$3</f>
        <v>Table B3 - COVID-19 Analysis</v>
      </c>
      <c r="D685" s="1313">
        <f>'B3 - COVID-19'!A144</f>
        <v>125</v>
      </c>
      <c r="E685" s="1311" t="str">
        <f>CONCATENATE('B3 - COVID-19'!$A$5," - ",'B3 - COVID-19'!$A$132)</f>
        <v>A - Additional Expenditure  - A5</v>
      </c>
      <c r="F685" s="1311" t="str">
        <f>'B3 - COVID-19'!B144</f>
        <v>Primary Care Contractor (excluding drugs)</v>
      </c>
      <c r="G685" s="1311">
        <f>'B3 - COVID-19'!C144</f>
        <v>0</v>
      </c>
      <c r="H685" s="1311">
        <f>'B3 - COVID-19'!D144</f>
        <v>0</v>
      </c>
      <c r="I685" s="1311">
        <f>'B3 - COVID-19'!E144</f>
        <v>0</v>
      </c>
      <c r="J685" s="1311">
        <f>'B3 - COVID-19'!F144</f>
        <v>0</v>
      </c>
      <c r="K685" s="1311">
        <f>'B3 - COVID-19'!G144</f>
        <v>0</v>
      </c>
      <c r="L685" s="1311">
        <f>'B3 - COVID-19'!H144</f>
        <v>0</v>
      </c>
      <c r="M685" s="1311">
        <f>'B3 - COVID-19'!I144</f>
        <v>0</v>
      </c>
      <c r="N685" s="1311">
        <f>'B3 - COVID-19'!J144</f>
        <v>0</v>
      </c>
      <c r="O685" s="1311">
        <f>'B3 - COVID-19'!K144</f>
        <v>0</v>
      </c>
      <c r="P685" s="1311">
        <f>'B3 - COVID-19'!L144</f>
        <v>0</v>
      </c>
      <c r="Q685" s="1311">
        <f>'B3 - COVID-19'!M144</f>
        <v>0</v>
      </c>
      <c r="R685" s="1311">
        <f>'B3 - COVID-19'!N144</f>
        <v>0</v>
      </c>
      <c r="S685" s="1311">
        <f>'B3 - COVID-19'!P144</f>
        <v>0</v>
      </c>
      <c r="U685" s="1311">
        <f t="shared" si="19"/>
        <v>0</v>
      </c>
    </row>
    <row r="686" spans="1:21">
      <c r="A686" s="1314" t="str">
        <f>ORG!$S$1</f>
        <v>Apr 21</v>
      </c>
      <c r="B686" s="1311" t="str">
        <f>ORG!$M$1</f>
        <v>Organisation</v>
      </c>
      <c r="C686" s="1311" t="str">
        <f>'B3 - COVID-19'!$A$3</f>
        <v>Table B3 - COVID-19 Analysis</v>
      </c>
      <c r="D686" s="1313">
        <f>'B3 - COVID-19'!A145</f>
        <v>126</v>
      </c>
      <c r="E686" s="1311" t="str">
        <f>CONCATENATE('B3 - COVID-19'!$A$5," - ",'B3 - COVID-19'!$A$132)</f>
        <v>A - Additional Expenditure  - A5</v>
      </c>
      <c r="F686" s="1311" t="str">
        <f>'B3 - COVID-19'!B145</f>
        <v>Primary Care - Drugs</v>
      </c>
      <c r="G686" s="1311">
        <f>'B3 - COVID-19'!C145</f>
        <v>0</v>
      </c>
      <c r="H686" s="1311">
        <f>'B3 - COVID-19'!D145</f>
        <v>0</v>
      </c>
      <c r="I686" s="1311">
        <f>'B3 - COVID-19'!E145</f>
        <v>0</v>
      </c>
      <c r="J686" s="1311">
        <f>'B3 - COVID-19'!F145</f>
        <v>0</v>
      </c>
      <c r="K686" s="1311">
        <f>'B3 - COVID-19'!G145</f>
        <v>0</v>
      </c>
      <c r="L686" s="1311">
        <f>'B3 - COVID-19'!H145</f>
        <v>0</v>
      </c>
      <c r="M686" s="1311">
        <f>'B3 - COVID-19'!I145</f>
        <v>0</v>
      </c>
      <c r="N686" s="1311">
        <f>'B3 - COVID-19'!J145</f>
        <v>0</v>
      </c>
      <c r="O686" s="1311">
        <f>'B3 - COVID-19'!K145</f>
        <v>0</v>
      </c>
      <c r="P686" s="1311">
        <f>'B3 - COVID-19'!L145</f>
        <v>0</v>
      </c>
      <c r="Q686" s="1311">
        <f>'B3 - COVID-19'!M145</f>
        <v>0</v>
      </c>
      <c r="R686" s="1311">
        <f>'B3 - COVID-19'!N145</f>
        <v>0</v>
      </c>
      <c r="S686" s="1311">
        <f>'B3 - COVID-19'!P145</f>
        <v>0</v>
      </c>
      <c r="U686" s="1311">
        <f t="shared" si="19"/>
        <v>0</v>
      </c>
    </row>
    <row r="687" spans="1:21">
      <c r="A687" s="1314" t="str">
        <f>ORG!$S$1</f>
        <v>Apr 21</v>
      </c>
      <c r="B687" s="1311" t="str">
        <f>ORG!$M$1</f>
        <v>Organisation</v>
      </c>
      <c r="C687" s="1311" t="str">
        <f>'B3 - COVID-19'!$A$3</f>
        <v>Table B3 - COVID-19 Analysis</v>
      </c>
      <c r="D687" s="1313">
        <f>'B3 - COVID-19'!A146</f>
        <v>127</v>
      </c>
      <c r="E687" s="1311" t="str">
        <f>CONCATENATE('B3 - COVID-19'!$A$5," - ",'B3 - COVID-19'!$A$132)</f>
        <v>A - Additional Expenditure  - A5</v>
      </c>
      <c r="F687" s="1311" t="str">
        <f>'B3 - COVID-19'!B146</f>
        <v>Secondary Care - Drugs</v>
      </c>
      <c r="G687" s="1311">
        <f>'B3 - COVID-19'!C146</f>
        <v>0</v>
      </c>
      <c r="H687" s="1311">
        <f>'B3 - COVID-19'!D146</f>
        <v>0</v>
      </c>
      <c r="I687" s="1311">
        <f>'B3 - COVID-19'!E146</f>
        <v>0</v>
      </c>
      <c r="J687" s="1311">
        <f>'B3 - COVID-19'!F146</f>
        <v>0</v>
      </c>
      <c r="K687" s="1311">
        <f>'B3 - COVID-19'!G146</f>
        <v>0</v>
      </c>
      <c r="L687" s="1311">
        <f>'B3 - COVID-19'!H146</f>
        <v>0</v>
      </c>
      <c r="M687" s="1311">
        <f>'B3 - COVID-19'!I146</f>
        <v>0</v>
      </c>
      <c r="N687" s="1311">
        <f>'B3 - COVID-19'!J146</f>
        <v>0</v>
      </c>
      <c r="O687" s="1311">
        <f>'B3 - COVID-19'!K146</f>
        <v>0</v>
      </c>
      <c r="P687" s="1311">
        <f>'B3 - COVID-19'!L146</f>
        <v>0</v>
      </c>
      <c r="Q687" s="1311">
        <f>'B3 - COVID-19'!M146</f>
        <v>0</v>
      </c>
      <c r="R687" s="1311">
        <f>'B3 - COVID-19'!N146</f>
        <v>0</v>
      </c>
      <c r="S687" s="1311">
        <f>'B3 - COVID-19'!P146</f>
        <v>0</v>
      </c>
      <c r="U687" s="1311">
        <f t="shared" si="19"/>
        <v>0</v>
      </c>
    </row>
    <row r="688" spans="1:21">
      <c r="A688" s="1314" t="str">
        <f>ORG!$S$1</f>
        <v>Apr 21</v>
      </c>
      <c r="B688" s="1311" t="str">
        <f>ORG!$M$1</f>
        <v>Organisation</v>
      </c>
      <c r="C688" s="1311" t="str">
        <f>'B3 - COVID-19'!$A$3</f>
        <v>Table B3 - COVID-19 Analysis</v>
      </c>
      <c r="D688" s="1313">
        <f>'B3 - COVID-19'!A147</f>
        <v>128</v>
      </c>
      <c r="E688" s="1311" t="str">
        <f>CONCATENATE('B3 - COVID-19'!$A$5," - ",'B3 - COVID-19'!$A$132)</f>
        <v>A - Additional Expenditure  - A5</v>
      </c>
      <c r="F688" s="1311" t="str">
        <f>'B3 - COVID-19'!B147</f>
        <v>Provider - Non Pay (Clinical &amp; General Supplies, Rent, Rates, Equipment etc) Exclude PPE - see A7</v>
      </c>
      <c r="G688" s="1311">
        <f>'B3 - COVID-19'!C147</f>
        <v>0</v>
      </c>
      <c r="H688" s="1311">
        <f>'B3 - COVID-19'!D147</f>
        <v>0</v>
      </c>
      <c r="I688" s="1311">
        <f>'B3 - COVID-19'!E147</f>
        <v>0</v>
      </c>
      <c r="J688" s="1311">
        <f>'B3 - COVID-19'!F147</f>
        <v>0</v>
      </c>
      <c r="K688" s="1311">
        <f>'B3 - COVID-19'!G147</f>
        <v>0</v>
      </c>
      <c r="L688" s="1311">
        <f>'B3 - COVID-19'!H147</f>
        <v>0</v>
      </c>
      <c r="M688" s="1311">
        <f>'B3 - COVID-19'!I147</f>
        <v>0</v>
      </c>
      <c r="N688" s="1311">
        <f>'B3 - COVID-19'!J147</f>
        <v>0</v>
      </c>
      <c r="O688" s="1311">
        <f>'B3 - COVID-19'!K147</f>
        <v>0</v>
      </c>
      <c r="P688" s="1311">
        <f>'B3 - COVID-19'!L147</f>
        <v>0</v>
      </c>
      <c r="Q688" s="1311">
        <f>'B3 - COVID-19'!M147</f>
        <v>0</v>
      </c>
      <c r="R688" s="1311">
        <f>'B3 - COVID-19'!N147</f>
        <v>0</v>
      </c>
      <c r="S688" s="1311">
        <f>'B3 - COVID-19'!P147</f>
        <v>0</v>
      </c>
      <c r="U688" s="1311">
        <f t="shared" si="19"/>
        <v>0</v>
      </c>
    </row>
    <row r="689" spans="1:21">
      <c r="A689" s="1314" t="str">
        <f>ORG!$S$1</f>
        <v>Apr 21</v>
      </c>
      <c r="B689" s="1311" t="str">
        <f>ORG!$M$1</f>
        <v>Organisation</v>
      </c>
      <c r="C689" s="1311" t="str">
        <f>'B3 - COVID-19'!$A$3</f>
        <v>Table B3 - COVID-19 Analysis</v>
      </c>
      <c r="D689" s="1313">
        <f>'B3 - COVID-19'!A148</f>
        <v>129</v>
      </c>
      <c r="E689" s="1311" t="str">
        <f>CONCATENATE('B3 - COVID-19'!$A$5," - ",'B3 - COVID-19'!$A$132)</f>
        <v>A - Additional Expenditure  - A5</v>
      </c>
      <c r="F689" s="1311" t="str">
        <f>'B3 - COVID-19'!B148</f>
        <v>Provider - Non Pay (Decommissioning Costs)</v>
      </c>
      <c r="G689" s="1311">
        <f>'B3 - COVID-19'!C148</f>
        <v>0</v>
      </c>
      <c r="H689" s="1311">
        <f>'B3 - COVID-19'!D148</f>
        <v>0</v>
      </c>
      <c r="I689" s="1311">
        <f>'B3 - COVID-19'!E148</f>
        <v>0</v>
      </c>
      <c r="J689" s="1311">
        <f>'B3 - COVID-19'!F148</f>
        <v>0</v>
      </c>
      <c r="K689" s="1311">
        <f>'B3 - COVID-19'!G148</f>
        <v>0</v>
      </c>
      <c r="L689" s="1311">
        <f>'B3 - COVID-19'!H148</f>
        <v>0</v>
      </c>
      <c r="M689" s="1311">
        <f>'B3 - COVID-19'!I148</f>
        <v>0</v>
      </c>
      <c r="N689" s="1311">
        <f>'B3 - COVID-19'!J148</f>
        <v>0</v>
      </c>
      <c r="O689" s="1311">
        <f>'B3 - COVID-19'!K148</f>
        <v>0</v>
      </c>
      <c r="P689" s="1311">
        <f>'B3 - COVID-19'!L148</f>
        <v>0</v>
      </c>
      <c r="Q689" s="1311">
        <f>'B3 - COVID-19'!M148</f>
        <v>0</v>
      </c>
      <c r="R689" s="1311">
        <f>'B3 - COVID-19'!N148</f>
        <v>0</v>
      </c>
      <c r="S689" s="1311">
        <f>'B3 - COVID-19'!P148</f>
        <v>0</v>
      </c>
      <c r="U689" s="1311">
        <f t="shared" si="19"/>
        <v>0</v>
      </c>
    </row>
    <row r="690" spans="1:21">
      <c r="A690" s="1314" t="str">
        <f>ORG!$S$1</f>
        <v>Apr 21</v>
      </c>
      <c r="B690" s="1311" t="str">
        <f>ORG!$M$1</f>
        <v>Organisation</v>
      </c>
      <c r="C690" s="1311" t="str">
        <f>'B3 - COVID-19'!$A$3</f>
        <v>Table B3 - COVID-19 Analysis</v>
      </c>
      <c r="D690" s="1313">
        <f>'B3 - COVID-19'!A149</f>
        <v>130</v>
      </c>
      <c r="E690" s="1311" t="str">
        <f>CONCATENATE('B3 - COVID-19'!$A$5," - ",'B3 - COVID-19'!$A$132)</f>
        <v>A - Additional Expenditure  - A5</v>
      </c>
      <c r="F690" s="1311" t="str">
        <f>'B3 - COVID-19'!B149</f>
        <v>Healthcare Services Provided by Other NHS Bodies</v>
      </c>
      <c r="G690" s="1311">
        <f>'B3 - COVID-19'!C149</f>
        <v>0</v>
      </c>
      <c r="H690" s="1311">
        <f>'B3 - COVID-19'!D149</f>
        <v>0</v>
      </c>
      <c r="I690" s="1311">
        <f>'B3 - COVID-19'!E149</f>
        <v>0</v>
      </c>
      <c r="J690" s="1311">
        <f>'B3 - COVID-19'!F149</f>
        <v>0</v>
      </c>
      <c r="K690" s="1311">
        <f>'B3 - COVID-19'!G149</f>
        <v>0</v>
      </c>
      <c r="L690" s="1311">
        <f>'B3 - COVID-19'!H149</f>
        <v>0</v>
      </c>
      <c r="M690" s="1311">
        <f>'B3 - COVID-19'!I149</f>
        <v>0</v>
      </c>
      <c r="N690" s="1311">
        <f>'B3 - COVID-19'!J149</f>
        <v>0</v>
      </c>
      <c r="O690" s="1311">
        <f>'B3 - COVID-19'!K149</f>
        <v>0</v>
      </c>
      <c r="P690" s="1311">
        <f>'B3 - COVID-19'!L149</f>
        <v>0</v>
      </c>
      <c r="Q690" s="1311">
        <f>'B3 - COVID-19'!M149</f>
        <v>0</v>
      </c>
      <c r="R690" s="1311">
        <f>'B3 - COVID-19'!N149</f>
        <v>0</v>
      </c>
      <c r="S690" s="1311">
        <f>'B3 - COVID-19'!P149</f>
        <v>0</v>
      </c>
      <c r="U690" s="1311">
        <f t="shared" si="19"/>
        <v>0</v>
      </c>
    </row>
    <row r="691" spans="1:21">
      <c r="A691" s="1314" t="str">
        <f>ORG!$S$1</f>
        <v>Apr 21</v>
      </c>
      <c r="B691" s="1311" t="str">
        <f>ORG!$M$1</f>
        <v>Organisation</v>
      </c>
      <c r="C691" s="1311" t="str">
        <f>'B3 - COVID-19'!$A$3</f>
        <v>Table B3 - COVID-19 Analysis</v>
      </c>
      <c r="D691" s="1313">
        <f>'B3 - COVID-19'!A150</f>
        <v>131</v>
      </c>
      <c r="E691" s="1311" t="str">
        <f>CONCATENATE('B3 - COVID-19'!$A$5," - ",'B3 - COVID-19'!$A$132)</f>
        <v>A - Additional Expenditure  - A5</v>
      </c>
      <c r="F691" s="1311" t="str">
        <f>'B3 - COVID-19'!B150</f>
        <v>Non Healthcare Services Provided by Other NHS Bodies</v>
      </c>
      <c r="G691" s="1311">
        <f>'B3 - COVID-19'!C150</f>
        <v>0</v>
      </c>
      <c r="H691" s="1311">
        <f>'B3 - COVID-19'!D150</f>
        <v>0</v>
      </c>
      <c r="I691" s="1311">
        <f>'B3 - COVID-19'!E150</f>
        <v>0</v>
      </c>
      <c r="J691" s="1311">
        <f>'B3 - COVID-19'!F150</f>
        <v>0</v>
      </c>
      <c r="K691" s="1311">
        <f>'B3 - COVID-19'!G150</f>
        <v>0</v>
      </c>
      <c r="L691" s="1311">
        <f>'B3 - COVID-19'!H150</f>
        <v>0</v>
      </c>
      <c r="M691" s="1311">
        <f>'B3 - COVID-19'!I150</f>
        <v>0</v>
      </c>
      <c r="N691" s="1311">
        <f>'B3 - COVID-19'!J150</f>
        <v>0</v>
      </c>
      <c r="O691" s="1311">
        <f>'B3 - COVID-19'!K150</f>
        <v>0</v>
      </c>
      <c r="P691" s="1311">
        <f>'B3 - COVID-19'!L150</f>
        <v>0</v>
      </c>
      <c r="Q691" s="1311">
        <f>'B3 - COVID-19'!M150</f>
        <v>0</v>
      </c>
      <c r="R691" s="1311">
        <f>'B3 - COVID-19'!N150</f>
        <v>0</v>
      </c>
      <c r="S691" s="1311">
        <f>'B3 - COVID-19'!P150</f>
        <v>0</v>
      </c>
      <c r="U691" s="1311">
        <f t="shared" si="19"/>
        <v>0</v>
      </c>
    </row>
    <row r="692" spans="1:21">
      <c r="A692" s="1314" t="str">
        <f>ORG!$S$1</f>
        <v>Apr 21</v>
      </c>
      <c r="B692" s="1311" t="str">
        <f>ORG!$M$1</f>
        <v>Organisation</v>
      </c>
      <c r="C692" s="1311" t="str">
        <f>'B3 - COVID-19'!$A$3</f>
        <v>Table B3 - COVID-19 Analysis</v>
      </c>
      <c r="D692" s="1313">
        <f>'B3 - COVID-19'!A151</f>
        <v>132</v>
      </c>
      <c r="E692" s="1311" t="str">
        <f>CONCATENATE('B3 - COVID-19'!$A$5," - ",'B3 - COVID-19'!$A$132)</f>
        <v>A - Additional Expenditure  - A5</v>
      </c>
      <c r="F692" s="1311" t="str">
        <f>'B3 - COVID-19'!B151</f>
        <v>Continuing Care and Funded Nursing Care</v>
      </c>
      <c r="G692" s="1311">
        <f>'B3 - COVID-19'!C151</f>
        <v>0</v>
      </c>
      <c r="H692" s="1311">
        <f>'B3 - COVID-19'!D151</f>
        <v>0</v>
      </c>
      <c r="I692" s="1311">
        <f>'B3 - COVID-19'!E151</f>
        <v>0</v>
      </c>
      <c r="J692" s="1311">
        <f>'B3 - COVID-19'!F151</f>
        <v>0</v>
      </c>
      <c r="K692" s="1311">
        <f>'B3 - COVID-19'!G151</f>
        <v>0</v>
      </c>
      <c r="L692" s="1311">
        <f>'B3 - COVID-19'!H151</f>
        <v>0</v>
      </c>
      <c r="M692" s="1311">
        <f>'B3 - COVID-19'!I151</f>
        <v>0</v>
      </c>
      <c r="N692" s="1311">
        <f>'B3 - COVID-19'!J151</f>
        <v>0</v>
      </c>
      <c r="O692" s="1311">
        <f>'B3 - COVID-19'!K151</f>
        <v>0</v>
      </c>
      <c r="P692" s="1311">
        <f>'B3 - COVID-19'!L151</f>
        <v>0</v>
      </c>
      <c r="Q692" s="1311">
        <f>'B3 - COVID-19'!M151</f>
        <v>0</v>
      </c>
      <c r="R692" s="1311">
        <f>'B3 - COVID-19'!N151</f>
        <v>0</v>
      </c>
      <c r="S692" s="1311">
        <f>'B3 - COVID-19'!P151</f>
        <v>0</v>
      </c>
      <c r="U692" s="1311">
        <f t="shared" si="19"/>
        <v>0</v>
      </c>
    </row>
    <row r="693" spans="1:21">
      <c r="A693" s="1314" t="str">
        <f>ORG!$S$1</f>
        <v>Apr 21</v>
      </c>
      <c r="B693" s="1311" t="str">
        <f>ORG!$M$1</f>
        <v>Organisation</v>
      </c>
      <c r="C693" s="1311" t="str">
        <f>'B3 - COVID-19'!$A$3</f>
        <v>Table B3 - COVID-19 Analysis</v>
      </c>
      <c r="D693" s="1313">
        <f>'B3 - COVID-19'!A152</f>
        <v>133</v>
      </c>
      <c r="E693" s="1311" t="str">
        <f>CONCATENATE('B3 - COVID-19'!$A$5," - ",'B3 - COVID-19'!$A$132)</f>
        <v>A - Additional Expenditure  - A5</v>
      </c>
      <c r="F693" s="1311" t="str">
        <f>'B3 - COVID-19'!B152</f>
        <v>Other Private &amp; Voluntary Sector</v>
      </c>
      <c r="G693" s="1311">
        <f>'B3 - COVID-19'!C152</f>
        <v>0</v>
      </c>
      <c r="H693" s="1311">
        <f>'B3 - COVID-19'!D152</f>
        <v>0</v>
      </c>
      <c r="I693" s="1311">
        <f>'B3 - COVID-19'!E152</f>
        <v>0</v>
      </c>
      <c r="J693" s="1311">
        <f>'B3 - COVID-19'!F152</f>
        <v>0</v>
      </c>
      <c r="K693" s="1311">
        <f>'B3 - COVID-19'!G152</f>
        <v>0</v>
      </c>
      <c r="L693" s="1311">
        <f>'B3 - COVID-19'!H152</f>
        <v>0</v>
      </c>
      <c r="M693" s="1311">
        <f>'B3 - COVID-19'!I152</f>
        <v>0</v>
      </c>
      <c r="N693" s="1311">
        <f>'B3 - COVID-19'!J152</f>
        <v>0</v>
      </c>
      <c r="O693" s="1311">
        <f>'B3 - COVID-19'!K152</f>
        <v>0</v>
      </c>
      <c r="P693" s="1311">
        <f>'B3 - COVID-19'!L152</f>
        <v>0</v>
      </c>
      <c r="Q693" s="1311">
        <f>'B3 - COVID-19'!M152</f>
        <v>0</v>
      </c>
      <c r="R693" s="1311">
        <f>'B3 - COVID-19'!N152</f>
        <v>0</v>
      </c>
      <c r="S693" s="1311">
        <f>'B3 - COVID-19'!P152</f>
        <v>0</v>
      </c>
      <c r="U693" s="1311">
        <f t="shared" si="19"/>
        <v>0</v>
      </c>
    </row>
    <row r="694" spans="1:21">
      <c r="A694" s="1314" t="str">
        <f>ORG!$S$1</f>
        <v>Apr 21</v>
      </c>
      <c r="B694" s="1311" t="str">
        <f>ORG!$M$1</f>
        <v>Organisation</v>
      </c>
      <c r="C694" s="1311" t="str">
        <f>'B3 - COVID-19'!$A$3</f>
        <v>Table B3 - COVID-19 Analysis</v>
      </c>
      <c r="D694" s="1313">
        <f>'B3 - COVID-19'!A153</f>
        <v>134</v>
      </c>
      <c r="E694" s="1311" t="str">
        <f>CONCATENATE('B3 - COVID-19'!$A$5," - ",'B3 - COVID-19'!$A$132)</f>
        <v>A - Additional Expenditure  - A5</v>
      </c>
      <c r="F694" s="1311" t="str">
        <f>'B3 - COVID-19'!B153</f>
        <v>Joint Financing and Other (includes Local Authority)</v>
      </c>
      <c r="G694" s="1311">
        <f>'B3 - COVID-19'!C153</f>
        <v>0</v>
      </c>
      <c r="H694" s="1311">
        <f>'B3 - COVID-19'!D153</f>
        <v>0</v>
      </c>
      <c r="I694" s="1311">
        <f>'B3 - COVID-19'!E153</f>
        <v>0</v>
      </c>
      <c r="J694" s="1311">
        <f>'B3 - COVID-19'!F153</f>
        <v>0</v>
      </c>
      <c r="K694" s="1311">
        <f>'B3 - COVID-19'!G153</f>
        <v>0</v>
      </c>
      <c r="L694" s="1311">
        <f>'B3 - COVID-19'!H153</f>
        <v>0</v>
      </c>
      <c r="M694" s="1311">
        <f>'B3 - COVID-19'!I153</f>
        <v>0</v>
      </c>
      <c r="N694" s="1311">
        <f>'B3 - COVID-19'!J153</f>
        <v>0</v>
      </c>
      <c r="O694" s="1311">
        <f>'B3 - COVID-19'!K153</f>
        <v>0</v>
      </c>
      <c r="P694" s="1311">
        <f>'B3 - COVID-19'!L153</f>
        <v>0</v>
      </c>
      <c r="Q694" s="1311">
        <f>'B3 - COVID-19'!M153</f>
        <v>0</v>
      </c>
      <c r="R694" s="1311">
        <f>'B3 - COVID-19'!N153</f>
        <v>0</v>
      </c>
      <c r="S694" s="1311">
        <f>'B3 - COVID-19'!P153</f>
        <v>0</v>
      </c>
      <c r="U694" s="1311">
        <f t="shared" si="19"/>
        <v>0</v>
      </c>
    </row>
    <row r="695" spans="1:21">
      <c r="A695" s="1314" t="str">
        <f>ORG!$S$1</f>
        <v>Apr 21</v>
      </c>
      <c r="B695" s="1311" t="str">
        <f>ORG!$M$1</f>
        <v>Organisation</v>
      </c>
      <c r="C695" s="1311" t="str">
        <f>'B3 - COVID-19'!$A$3</f>
        <v>Table B3 - COVID-19 Analysis</v>
      </c>
      <c r="D695" s="1313">
        <f>'B3 - COVID-19'!A154</f>
        <v>135</v>
      </c>
      <c r="E695" s="1311" t="str">
        <f>CONCATENATE('B3 - COVID-19'!$A$5," - ",'B3 - COVID-19'!$A$132)</f>
        <v>A - Additional Expenditure  - A5</v>
      </c>
      <c r="F695" s="1311" t="str">
        <f>'B3 - COVID-19'!B154</f>
        <v>Joint Financing and Other - (Compensation for Consequential Losses)</v>
      </c>
      <c r="G695" s="1311">
        <f>'B3 - COVID-19'!C154</f>
        <v>0</v>
      </c>
      <c r="H695" s="1311">
        <f>'B3 - COVID-19'!D154</f>
        <v>0</v>
      </c>
      <c r="I695" s="1311">
        <f>'B3 - COVID-19'!E154</f>
        <v>0</v>
      </c>
      <c r="J695" s="1311">
        <f>'B3 - COVID-19'!F154</f>
        <v>0</v>
      </c>
      <c r="K695" s="1311">
        <f>'B3 - COVID-19'!G154</f>
        <v>0</v>
      </c>
      <c r="L695" s="1311">
        <f>'B3 - COVID-19'!H154</f>
        <v>0</v>
      </c>
      <c r="M695" s="1311">
        <f>'B3 - COVID-19'!I154</f>
        <v>0</v>
      </c>
      <c r="N695" s="1311">
        <f>'B3 - COVID-19'!J154</f>
        <v>0</v>
      </c>
      <c r="O695" s="1311">
        <f>'B3 - COVID-19'!K154</f>
        <v>0</v>
      </c>
      <c r="P695" s="1311">
        <f>'B3 - COVID-19'!L154</f>
        <v>0</v>
      </c>
      <c r="Q695" s="1311">
        <f>'B3 - COVID-19'!M154</f>
        <v>0</v>
      </c>
      <c r="R695" s="1311">
        <f>'B3 - COVID-19'!N154</f>
        <v>0</v>
      </c>
      <c r="S695" s="1311">
        <f>'B3 - COVID-19'!P154</f>
        <v>0</v>
      </c>
      <c r="U695" s="1311">
        <f t="shared" si="19"/>
        <v>0</v>
      </c>
    </row>
    <row r="696" spans="1:21">
      <c r="A696" s="1314" t="str">
        <f>ORG!$S$1</f>
        <v>Apr 21</v>
      </c>
      <c r="B696" s="1311" t="str">
        <f>ORG!$M$1</f>
        <v>Organisation</v>
      </c>
      <c r="C696" s="1311" t="str">
        <f>'B3 - COVID-19'!$A$3</f>
        <v>Table B3 - COVID-19 Analysis</v>
      </c>
      <c r="D696" s="1313">
        <f>'B3 - COVID-19'!A155</f>
        <v>136</v>
      </c>
      <c r="E696" s="1311" t="str">
        <f>CONCATENATE('B3 - COVID-19'!$A$5," - ",'B3 - COVID-19'!$A$132)</f>
        <v>A - Additional Expenditure  - A5</v>
      </c>
      <c r="F696" s="1311" t="str">
        <f>'B3 - COVID-19'!B155</f>
        <v>Other (only use with WG agreement &amp; state SoCNE/I line ref)</v>
      </c>
      <c r="G696" s="1311">
        <f>'B3 - COVID-19'!C155</f>
        <v>0</v>
      </c>
      <c r="H696" s="1311">
        <f>'B3 - COVID-19'!D155</f>
        <v>0</v>
      </c>
      <c r="I696" s="1311">
        <f>'B3 - COVID-19'!E155</f>
        <v>0</v>
      </c>
      <c r="J696" s="1311">
        <f>'B3 - COVID-19'!F155</f>
        <v>0</v>
      </c>
      <c r="K696" s="1311">
        <f>'B3 - COVID-19'!G155</f>
        <v>0</v>
      </c>
      <c r="L696" s="1311">
        <f>'B3 - COVID-19'!H155</f>
        <v>0</v>
      </c>
      <c r="M696" s="1311">
        <f>'B3 - COVID-19'!I155</f>
        <v>0</v>
      </c>
      <c r="N696" s="1311">
        <f>'B3 - COVID-19'!J155</f>
        <v>0</v>
      </c>
      <c r="O696" s="1311">
        <f>'B3 - COVID-19'!K155</f>
        <v>0</v>
      </c>
      <c r="P696" s="1311">
        <f>'B3 - COVID-19'!L155</f>
        <v>0</v>
      </c>
      <c r="Q696" s="1311">
        <f>'B3 - COVID-19'!M155</f>
        <v>0</v>
      </c>
      <c r="R696" s="1311">
        <f>'B3 - COVID-19'!N155</f>
        <v>0</v>
      </c>
      <c r="S696" s="1311">
        <f>'B3 - COVID-19'!P155</f>
        <v>0</v>
      </c>
      <c r="U696" s="1311">
        <f t="shared" si="19"/>
        <v>0</v>
      </c>
    </row>
    <row r="697" spans="1:21">
      <c r="A697" s="1314" t="str">
        <f>ORG!$S$1</f>
        <v>Apr 21</v>
      </c>
      <c r="B697" s="1311" t="str">
        <f>ORG!$M$1</f>
        <v>Organisation</v>
      </c>
      <c r="C697" s="1311" t="str">
        <f>'B3 - COVID-19'!$A$3</f>
        <v>Table B3 - COVID-19 Analysis</v>
      </c>
      <c r="D697" s="1313">
        <f>'B3 - COVID-19'!A156</f>
        <v>137</v>
      </c>
      <c r="E697" s="1311" t="str">
        <f>CONCATENATE('B3 - COVID-19'!$A$5," - ",'B3 - COVID-19'!$A$132)</f>
        <v>A - Additional Expenditure  - A5</v>
      </c>
      <c r="F697" s="1311">
        <f>'B3 - COVID-19'!B156</f>
        <v>0</v>
      </c>
      <c r="G697" s="1311">
        <f>'B3 - COVID-19'!C156</f>
        <v>0</v>
      </c>
      <c r="H697" s="1311">
        <f>'B3 - COVID-19'!D156</f>
        <v>0</v>
      </c>
      <c r="I697" s="1311">
        <f>'B3 - COVID-19'!E156</f>
        <v>0</v>
      </c>
      <c r="J697" s="1311">
        <f>'B3 - COVID-19'!F156</f>
        <v>0</v>
      </c>
      <c r="K697" s="1311">
        <f>'B3 - COVID-19'!G156</f>
        <v>0</v>
      </c>
      <c r="L697" s="1311">
        <f>'B3 - COVID-19'!H156</f>
        <v>0</v>
      </c>
      <c r="M697" s="1311">
        <f>'B3 - COVID-19'!I156</f>
        <v>0</v>
      </c>
      <c r="N697" s="1311">
        <f>'B3 - COVID-19'!J156</f>
        <v>0</v>
      </c>
      <c r="O697" s="1311">
        <f>'B3 - COVID-19'!K156</f>
        <v>0</v>
      </c>
      <c r="P697" s="1311">
        <f>'B3 - COVID-19'!L156</f>
        <v>0</v>
      </c>
      <c r="Q697" s="1311">
        <f>'B3 - COVID-19'!M156</f>
        <v>0</v>
      </c>
      <c r="R697" s="1311">
        <f>'B3 - COVID-19'!N156</f>
        <v>0</v>
      </c>
      <c r="S697" s="1311">
        <f>'B3 - COVID-19'!P156</f>
        <v>0</v>
      </c>
      <c r="U697" s="1311">
        <f t="shared" si="19"/>
        <v>0</v>
      </c>
    </row>
    <row r="698" spans="1:21">
      <c r="A698" s="1314" t="str">
        <f>ORG!$S$1</f>
        <v>Apr 21</v>
      </c>
      <c r="B698" s="1311" t="str">
        <f>ORG!$M$1</f>
        <v>Organisation</v>
      </c>
      <c r="C698" s="1311" t="str">
        <f>'B3 - COVID-19'!$A$3</f>
        <v>Table B3 - COVID-19 Analysis</v>
      </c>
      <c r="D698" s="1313">
        <f>'B3 - COVID-19'!A157</f>
        <v>138</v>
      </c>
      <c r="E698" s="1311" t="str">
        <f>CONCATENATE('B3 - COVID-19'!$A$5," - ",'B3 - COVID-19'!$A$132)</f>
        <v>A - Additional Expenditure  - A5</v>
      </c>
      <c r="F698" s="1311">
        <f>'B3 - COVID-19'!B157</f>
        <v>0</v>
      </c>
      <c r="G698" s="1311">
        <f>'B3 - COVID-19'!C157</f>
        <v>0</v>
      </c>
      <c r="H698" s="1311">
        <f>'B3 - COVID-19'!D157</f>
        <v>0</v>
      </c>
      <c r="I698" s="1311">
        <f>'B3 - COVID-19'!E157</f>
        <v>0</v>
      </c>
      <c r="J698" s="1311">
        <f>'B3 - COVID-19'!F157</f>
        <v>0</v>
      </c>
      <c r="K698" s="1311">
        <f>'B3 - COVID-19'!G157</f>
        <v>0</v>
      </c>
      <c r="L698" s="1311">
        <f>'B3 - COVID-19'!H157</f>
        <v>0</v>
      </c>
      <c r="M698" s="1311">
        <f>'B3 - COVID-19'!I157</f>
        <v>0</v>
      </c>
      <c r="N698" s="1311">
        <f>'B3 - COVID-19'!J157</f>
        <v>0</v>
      </c>
      <c r="O698" s="1311">
        <f>'B3 - COVID-19'!K157</f>
        <v>0</v>
      </c>
      <c r="P698" s="1311">
        <f>'B3 - COVID-19'!L157</f>
        <v>0</v>
      </c>
      <c r="Q698" s="1311">
        <f>'B3 - COVID-19'!M157</f>
        <v>0</v>
      </c>
      <c r="R698" s="1311">
        <f>'B3 - COVID-19'!N157</f>
        <v>0</v>
      </c>
      <c r="S698" s="1311">
        <f>'B3 - COVID-19'!P157</f>
        <v>0</v>
      </c>
      <c r="U698" s="1311">
        <f t="shared" si="19"/>
        <v>0</v>
      </c>
    </row>
    <row r="699" spans="1:21">
      <c r="A699" s="1314" t="str">
        <f>ORG!$S$1</f>
        <v>Apr 21</v>
      </c>
      <c r="B699" s="1311" t="str">
        <f>ORG!$M$1</f>
        <v>Organisation</v>
      </c>
      <c r="C699" s="1311" t="str">
        <f>'B3 - COVID-19'!$A$3</f>
        <v>Table B3 - COVID-19 Analysis</v>
      </c>
      <c r="D699" s="1313">
        <f>'B3 - COVID-19'!A158</f>
        <v>139</v>
      </c>
      <c r="E699" s="1311" t="str">
        <f>CONCATENATE('B3 - COVID-19'!$A$5," - ",'B3 - COVID-19'!$A$132)</f>
        <v>A - Additional Expenditure  - A5</v>
      </c>
      <c r="F699" s="1311">
        <f>'B3 - COVID-19'!B158</f>
        <v>0</v>
      </c>
      <c r="G699" s="1311">
        <f>'B3 - COVID-19'!C158</f>
        <v>0</v>
      </c>
      <c r="H699" s="1311">
        <f>'B3 - COVID-19'!D158</f>
        <v>0</v>
      </c>
      <c r="I699" s="1311">
        <f>'B3 - COVID-19'!E158</f>
        <v>0</v>
      </c>
      <c r="J699" s="1311">
        <f>'B3 - COVID-19'!F158</f>
        <v>0</v>
      </c>
      <c r="K699" s="1311">
        <f>'B3 - COVID-19'!G158</f>
        <v>0</v>
      </c>
      <c r="L699" s="1311">
        <f>'B3 - COVID-19'!H158</f>
        <v>0</v>
      </c>
      <c r="M699" s="1311">
        <f>'B3 - COVID-19'!I158</f>
        <v>0</v>
      </c>
      <c r="N699" s="1311">
        <f>'B3 - COVID-19'!J158</f>
        <v>0</v>
      </c>
      <c r="O699" s="1311">
        <f>'B3 - COVID-19'!K158</f>
        <v>0</v>
      </c>
      <c r="P699" s="1311">
        <f>'B3 - COVID-19'!L158</f>
        <v>0</v>
      </c>
      <c r="Q699" s="1311">
        <f>'B3 - COVID-19'!M158</f>
        <v>0</v>
      </c>
      <c r="R699" s="1311">
        <f>'B3 - COVID-19'!N158</f>
        <v>0</v>
      </c>
      <c r="S699" s="1311">
        <f>'B3 - COVID-19'!P158</f>
        <v>0</v>
      </c>
      <c r="U699" s="1311">
        <f t="shared" si="19"/>
        <v>0</v>
      </c>
    </row>
    <row r="700" spans="1:21">
      <c r="A700" s="1314" t="str">
        <f>ORG!$S$1</f>
        <v>Apr 21</v>
      </c>
      <c r="B700" s="1311" t="str">
        <f>ORG!$M$1</f>
        <v>Organisation</v>
      </c>
      <c r="C700" s="1311" t="str">
        <f>'B3 - COVID-19'!$A$3</f>
        <v>Table B3 - COVID-19 Analysis</v>
      </c>
      <c r="D700" s="1313">
        <f>'B3 - COVID-19'!A159</f>
        <v>140</v>
      </c>
      <c r="E700" s="1311" t="str">
        <f>CONCATENATE('B3 - COVID-19'!$A$5," - ",'B3 - COVID-19'!$A$132)</f>
        <v>A - Additional Expenditure  - A5</v>
      </c>
      <c r="F700" s="1311" t="str">
        <f>'B3 - COVID-19'!B159</f>
        <v>Sub total Field Hospital / Surge Non Pay</v>
      </c>
      <c r="G700" s="1311">
        <f>'B3 - COVID-19'!C159</f>
        <v>0</v>
      </c>
      <c r="H700" s="1311">
        <f>'B3 - COVID-19'!D159</f>
        <v>0</v>
      </c>
      <c r="I700" s="1311">
        <f>'B3 - COVID-19'!E159</f>
        <v>0</v>
      </c>
      <c r="J700" s="1311">
        <f>'B3 - COVID-19'!F159</f>
        <v>0</v>
      </c>
      <c r="K700" s="1311">
        <f>'B3 - COVID-19'!G159</f>
        <v>0</v>
      </c>
      <c r="L700" s="1311">
        <f>'B3 - COVID-19'!H159</f>
        <v>0</v>
      </c>
      <c r="M700" s="1311">
        <f>'B3 - COVID-19'!I159</f>
        <v>0</v>
      </c>
      <c r="N700" s="1311">
        <f>'B3 - COVID-19'!J159</f>
        <v>0</v>
      </c>
      <c r="O700" s="1311">
        <f>'B3 - COVID-19'!K159</f>
        <v>0</v>
      </c>
      <c r="P700" s="1311">
        <f>'B3 - COVID-19'!L159</f>
        <v>0</v>
      </c>
      <c r="Q700" s="1311">
        <f>'B3 - COVID-19'!M159</f>
        <v>0</v>
      </c>
      <c r="R700" s="1311">
        <f>'B3 - COVID-19'!N159</f>
        <v>0</v>
      </c>
      <c r="S700" s="1311">
        <f>'B3 - COVID-19'!P159</f>
        <v>0</v>
      </c>
      <c r="U700" s="1311">
        <f t="shared" si="19"/>
        <v>0</v>
      </c>
    </row>
    <row r="701" spans="1:21">
      <c r="A701" s="1314" t="str">
        <f>ORG!$S$1</f>
        <v>Apr 21</v>
      </c>
      <c r="B701" s="1311" t="str">
        <f>ORG!$M$1</f>
        <v>Organisation</v>
      </c>
      <c r="C701" s="1311" t="str">
        <f>'B3 - COVID-19'!$A$3</f>
        <v>Table B3 - COVID-19 Analysis</v>
      </c>
      <c r="D701" s="1313">
        <f>'B3 - COVID-19'!A160</f>
        <v>141</v>
      </c>
      <c r="E701" s="1311" t="str">
        <f>CONCATENATE('B3 - COVID-19'!$A$5," - ",'B3 - COVID-19'!$A$132)</f>
        <v>A - Additional Expenditure  - A5</v>
      </c>
      <c r="F701" s="1311" t="str">
        <f>'B3 - COVID-19'!B160</f>
        <v>TOTAL FIELD HOSPITAL / SURGE EXPENDITURE</v>
      </c>
      <c r="G701" s="1311">
        <f>'B3 - COVID-19'!C160</f>
        <v>0</v>
      </c>
      <c r="H701" s="1311">
        <f>'B3 - COVID-19'!D160</f>
        <v>0</v>
      </c>
      <c r="I701" s="1311">
        <f>'B3 - COVID-19'!E160</f>
        <v>0</v>
      </c>
      <c r="J701" s="1311">
        <f>'B3 - COVID-19'!F160</f>
        <v>0</v>
      </c>
      <c r="K701" s="1311">
        <f>'B3 - COVID-19'!G160</f>
        <v>0</v>
      </c>
      <c r="L701" s="1311">
        <f>'B3 - COVID-19'!H160</f>
        <v>0</v>
      </c>
      <c r="M701" s="1311">
        <f>'B3 - COVID-19'!I160</f>
        <v>0</v>
      </c>
      <c r="N701" s="1311">
        <f>'B3 - COVID-19'!J160</f>
        <v>0</v>
      </c>
      <c r="O701" s="1311">
        <f>'B3 - COVID-19'!K160</f>
        <v>0</v>
      </c>
      <c r="P701" s="1311">
        <f>'B3 - COVID-19'!L160</f>
        <v>0</v>
      </c>
      <c r="Q701" s="1311">
        <f>'B3 - COVID-19'!M160</f>
        <v>0</v>
      </c>
      <c r="R701" s="1311">
        <f>'B3 - COVID-19'!N160</f>
        <v>0</v>
      </c>
      <c r="S701" s="1311">
        <f>'B3 - COVID-19'!P160</f>
        <v>0</v>
      </c>
      <c r="U701" s="1311">
        <f t="shared" si="19"/>
        <v>0</v>
      </c>
    </row>
    <row r="702" spans="1:21">
      <c r="A702" s="1314" t="str">
        <f>ORG!$S$1</f>
        <v>Apr 21</v>
      </c>
      <c r="B702" s="1311" t="str">
        <f>ORG!$M$1</f>
        <v>Organisation</v>
      </c>
      <c r="C702" s="1311" t="str">
        <f>'B3 - COVID-19'!$A$3</f>
        <v>Table B3 - COVID-19 Analysis</v>
      </c>
      <c r="D702" s="1313">
        <f>'B3 - COVID-19'!A162</f>
        <v>142</v>
      </c>
      <c r="E702" s="1311" t="str">
        <f>CONCATENATE('B3 - COVID-19'!$A$5," - ",'B3 - COVID-19'!$A$132)</f>
        <v>A - Additional Expenditure  - A5</v>
      </c>
      <c r="F702" s="1311" t="str">
        <f>'B3 - COVID-19'!B162</f>
        <v>PLANNED FIELD HOSPITAL / SURGE EXPENDITURE (In Opening Plan)</v>
      </c>
      <c r="G702" s="1311">
        <f>'B3 - COVID-19'!C162</f>
        <v>0</v>
      </c>
      <c r="H702" s="1311">
        <f>'B3 - COVID-19'!D162</f>
        <v>0</v>
      </c>
      <c r="I702" s="1311">
        <f>'B3 - COVID-19'!E162</f>
        <v>0</v>
      </c>
      <c r="J702" s="1311">
        <f>'B3 - COVID-19'!F162</f>
        <v>0</v>
      </c>
      <c r="K702" s="1311">
        <f>'B3 - COVID-19'!G162</f>
        <v>0</v>
      </c>
      <c r="L702" s="1311">
        <f>'B3 - COVID-19'!H162</f>
        <v>0</v>
      </c>
      <c r="M702" s="1311">
        <f>'B3 - COVID-19'!I162</f>
        <v>0</v>
      </c>
      <c r="N702" s="1311">
        <f>'B3 - COVID-19'!J162</f>
        <v>0</v>
      </c>
      <c r="O702" s="1311">
        <f>'B3 - COVID-19'!K162</f>
        <v>0</v>
      </c>
      <c r="P702" s="1311">
        <f>'B3 - COVID-19'!L162</f>
        <v>0</v>
      </c>
      <c r="Q702" s="1311">
        <f>'B3 - COVID-19'!M162</f>
        <v>0</v>
      </c>
      <c r="R702" s="1311">
        <f>'B3 - COVID-19'!N162</f>
        <v>0</v>
      </c>
      <c r="S702" s="1311">
        <f>'B3 - COVID-19'!P162</f>
        <v>0</v>
      </c>
      <c r="U702" s="1311">
        <f t="shared" si="19"/>
        <v>0</v>
      </c>
    </row>
    <row r="703" spans="1:21">
      <c r="A703" s="1314" t="str">
        <f>ORG!$S$1</f>
        <v>Apr 21</v>
      </c>
      <c r="B703" s="1311" t="str">
        <f>ORG!$M$1</f>
        <v>Organisation</v>
      </c>
      <c r="C703" s="1311" t="str">
        <f>'B3 - COVID-19'!$A$3</f>
        <v>Table B3 - COVID-19 Analysis</v>
      </c>
      <c r="D703" s="1313">
        <f>'B3 - COVID-19'!A163</f>
        <v>143</v>
      </c>
      <c r="E703" s="1311" t="str">
        <f>CONCATENATE('B3 - COVID-19'!$A$5," - ",'B3 - COVID-19'!$A$132)</f>
        <v>A - Additional Expenditure  - A5</v>
      </c>
      <c r="F703" s="1311" t="str">
        <f>'B3 - COVID-19'!B163</f>
        <v xml:space="preserve">MOVEMENT FROM OPENING PLANNED FIELD HOSPITAL / SURGE EXPENDITURE </v>
      </c>
      <c r="G703" s="1311">
        <f>'B3 - COVID-19'!C163</f>
        <v>0</v>
      </c>
      <c r="H703" s="1311">
        <f>'B3 - COVID-19'!D163</f>
        <v>0</v>
      </c>
      <c r="I703" s="1311">
        <f>'B3 - COVID-19'!E163</f>
        <v>0</v>
      </c>
      <c r="J703" s="1311">
        <f>'B3 - COVID-19'!F163</f>
        <v>0</v>
      </c>
      <c r="K703" s="1311">
        <f>'B3 - COVID-19'!G163</f>
        <v>0</v>
      </c>
      <c r="L703" s="1311">
        <f>'B3 - COVID-19'!H163</f>
        <v>0</v>
      </c>
      <c r="M703" s="1311">
        <f>'B3 - COVID-19'!I163</f>
        <v>0</v>
      </c>
      <c r="N703" s="1311">
        <f>'B3 - COVID-19'!J163</f>
        <v>0</v>
      </c>
      <c r="O703" s="1311">
        <f>'B3 - COVID-19'!K163</f>
        <v>0</v>
      </c>
      <c r="P703" s="1311">
        <f>'B3 - COVID-19'!L163</f>
        <v>0</v>
      </c>
      <c r="Q703" s="1311">
        <f>'B3 - COVID-19'!M163</f>
        <v>0</v>
      </c>
      <c r="R703" s="1311">
        <f>'B3 - COVID-19'!N163</f>
        <v>0</v>
      </c>
      <c r="S703" s="1311">
        <f>'B3 - COVID-19'!P163</f>
        <v>0</v>
      </c>
      <c r="U703" s="1311">
        <f t="shared" si="19"/>
        <v>0</v>
      </c>
    </row>
    <row r="704" spans="1:21">
      <c r="A704" s="1314" t="str">
        <f>ORG!$S$1</f>
        <v>Apr 21</v>
      </c>
      <c r="B704" s="1311" t="str">
        <f>ORG!$M$1</f>
        <v>Organisation</v>
      </c>
      <c r="C704" s="1311" t="str">
        <f>'B3 - COVID-19'!$A$3</f>
        <v>Table B3 - COVID-19 Analysis</v>
      </c>
      <c r="D704" s="1313">
        <f>'B3 - COVID-19'!A166</f>
        <v>144</v>
      </c>
      <c r="E704" s="1311" t="str">
        <f>CONCATENATE('B3 - COVID-19'!$A$5," - ",'B3 - COVID-19'!$A$165)</f>
        <v>A - Additional Expenditure  - A6</v>
      </c>
      <c r="F704" s="1311" t="str">
        <f>'B3 - COVID-19'!B166</f>
        <v>Provider Pay (Establishment, Temp &amp; Agency)</v>
      </c>
      <c r="G704" s="1311">
        <f>'B3 - COVID-19'!C166</f>
        <v>0</v>
      </c>
      <c r="H704" s="1311">
        <f>'B3 - COVID-19'!D166</f>
        <v>0</v>
      </c>
      <c r="I704" s="1311">
        <f>'B3 - COVID-19'!E166</f>
        <v>0</v>
      </c>
      <c r="J704" s="1311">
        <f>'B3 - COVID-19'!F166</f>
        <v>0</v>
      </c>
      <c r="K704" s="1311">
        <f>'B3 - COVID-19'!G166</f>
        <v>0</v>
      </c>
      <c r="L704" s="1311">
        <f>'B3 - COVID-19'!H166</f>
        <v>0</v>
      </c>
      <c r="M704" s="1311">
        <f>'B3 - COVID-19'!I166</f>
        <v>0</v>
      </c>
      <c r="N704" s="1311">
        <f>'B3 - COVID-19'!J166</f>
        <v>0</v>
      </c>
      <c r="O704" s="1311">
        <f>'B3 - COVID-19'!K166</f>
        <v>0</v>
      </c>
      <c r="P704" s="1311">
        <f>'B3 - COVID-19'!L166</f>
        <v>0</v>
      </c>
      <c r="Q704" s="1311">
        <f>'B3 - COVID-19'!M166</f>
        <v>0</v>
      </c>
      <c r="R704" s="1311">
        <f>'B3 - COVID-19'!N166</f>
        <v>0</v>
      </c>
      <c r="S704" s="1311">
        <f>'B3 - COVID-19'!P166</f>
        <v>0</v>
      </c>
      <c r="U704" s="1311">
        <f t="shared" si="19"/>
        <v>0</v>
      </c>
    </row>
    <row r="705" spans="1:21">
      <c r="A705" s="1314" t="str">
        <f>ORG!$S$1</f>
        <v>Apr 21</v>
      </c>
      <c r="B705" s="1311" t="str">
        <f>ORG!$M$1</f>
        <v>Organisation</v>
      </c>
      <c r="C705" s="1311" t="str">
        <f>'B3 - COVID-19'!$A$3</f>
        <v>Table B3 - COVID-19 Analysis</v>
      </c>
      <c r="D705" s="1313">
        <f>'B3 - COVID-19'!A167</f>
        <v>145</v>
      </c>
      <c r="E705" s="1311" t="str">
        <f>CONCATENATE('B3 - COVID-19'!$A$5," - ",'B3 - COVID-19'!$A$165)</f>
        <v>A - Additional Expenditure  - A6</v>
      </c>
      <c r="F705" s="1311" t="str">
        <f>'B3 - COVID-19'!B167</f>
        <v xml:space="preserve">Administrative, Clerical &amp; Board Members </v>
      </c>
      <c r="G705" s="1311">
        <f>'B3 - COVID-19'!C167</f>
        <v>0</v>
      </c>
      <c r="H705" s="1311">
        <f>'B3 - COVID-19'!D167</f>
        <v>0</v>
      </c>
      <c r="I705" s="1311">
        <f>'B3 - COVID-19'!E167</f>
        <v>0</v>
      </c>
      <c r="J705" s="1311">
        <f>'B3 - COVID-19'!F167</f>
        <v>0</v>
      </c>
      <c r="K705" s="1311">
        <f>'B3 - COVID-19'!G167</f>
        <v>0</v>
      </c>
      <c r="L705" s="1311">
        <f>'B3 - COVID-19'!H167</f>
        <v>0</v>
      </c>
      <c r="M705" s="1311">
        <f>'B3 - COVID-19'!I167</f>
        <v>0</v>
      </c>
      <c r="N705" s="1311">
        <f>'B3 - COVID-19'!J167</f>
        <v>0</v>
      </c>
      <c r="O705" s="1311">
        <f>'B3 - COVID-19'!K167</f>
        <v>0</v>
      </c>
      <c r="P705" s="1311">
        <f>'B3 - COVID-19'!L167</f>
        <v>0</v>
      </c>
      <c r="Q705" s="1311">
        <f>'B3 - COVID-19'!M167</f>
        <v>0</v>
      </c>
      <c r="R705" s="1311">
        <f>'B3 - COVID-19'!N167</f>
        <v>0</v>
      </c>
      <c r="S705" s="1311">
        <f>'B3 - COVID-19'!P167</f>
        <v>0</v>
      </c>
      <c r="U705" s="1311">
        <f t="shared" si="19"/>
        <v>0</v>
      </c>
    </row>
    <row r="706" spans="1:21">
      <c r="A706" s="1314" t="str">
        <f>ORG!$S$1</f>
        <v>Apr 21</v>
      </c>
      <c r="B706" s="1311" t="str">
        <f>ORG!$M$1</f>
        <v>Organisation</v>
      </c>
      <c r="C706" s="1311" t="str">
        <f>'B3 - COVID-19'!$A$3</f>
        <v>Table B3 - COVID-19 Analysis</v>
      </c>
      <c r="D706" s="1313">
        <f>'B3 - COVID-19'!A168</f>
        <v>146</v>
      </c>
      <c r="E706" s="1311" t="str">
        <f>CONCATENATE('B3 - COVID-19'!$A$5," - ",'B3 - COVID-19'!$A$165)</f>
        <v>A - Additional Expenditure  - A6</v>
      </c>
      <c r="F706" s="1311" t="str">
        <f>'B3 - COVID-19'!B168</f>
        <v xml:space="preserve">Medical &amp; Dental </v>
      </c>
      <c r="G706" s="1311">
        <f>'B3 - COVID-19'!C168</f>
        <v>0</v>
      </c>
      <c r="H706" s="1311">
        <f>'B3 - COVID-19'!D168</f>
        <v>0</v>
      </c>
      <c r="I706" s="1311">
        <f>'B3 - COVID-19'!E168</f>
        <v>0</v>
      </c>
      <c r="J706" s="1311">
        <f>'B3 - COVID-19'!F168</f>
        <v>0</v>
      </c>
      <c r="K706" s="1311">
        <f>'B3 - COVID-19'!G168</f>
        <v>0</v>
      </c>
      <c r="L706" s="1311">
        <f>'B3 - COVID-19'!H168</f>
        <v>0</v>
      </c>
      <c r="M706" s="1311">
        <f>'B3 - COVID-19'!I168</f>
        <v>0</v>
      </c>
      <c r="N706" s="1311">
        <f>'B3 - COVID-19'!J168</f>
        <v>0</v>
      </c>
      <c r="O706" s="1311">
        <f>'B3 - COVID-19'!K168</f>
        <v>0</v>
      </c>
      <c r="P706" s="1311">
        <f>'B3 - COVID-19'!L168</f>
        <v>0</v>
      </c>
      <c r="Q706" s="1311">
        <f>'B3 - COVID-19'!M168</f>
        <v>0</v>
      </c>
      <c r="R706" s="1311">
        <f>'B3 - COVID-19'!N168</f>
        <v>0</v>
      </c>
      <c r="S706" s="1311">
        <f>'B3 - COVID-19'!P168</f>
        <v>0</v>
      </c>
      <c r="U706" s="1311">
        <f t="shared" si="19"/>
        <v>0</v>
      </c>
    </row>
    <row r="707" spans="1:21">
      <c r="A707" s="1314" t="str">
        <f>ORG!$S$1</f>
        <v>Apr 21</v>
      </c>
      <c r="B707" s="1311" t="str">
        <f>ORG!$M$1</f>
        <v>Organisation</v>
      </c>
      <c r="C707" s="1311" t="str">
        <f>'B3 - COVID-19'!$A$3</f>
        <v>Table B3 - COVID-19 Analysis</v>
      </c>
      <c r="D707" s="1313">
        <f>'B3 - COVID-19'!A169</f>
        <v>147</v>
      </c>
      <c r="E707" s="1311" t="str">
        <f>CONCATENATE('B3 - COVID-19'!$A$5," - ",'B3 - COVID-19'!$A$165)</f>
        <v>A - Additional Expenditure  - A6</v>
      </c>
      <c r="F707" s="1311" t="str">
        <f>'B3 - COVID-19'!B169</f>
        <v xml:space="preserve">Nursing &amp; Midwifery Registered </v>
      </c>
      <c r="G707" s="1311">
        <f>'B3 - COVID-19'!C169</f>
        <v>0</v>
      </c>
      <c r="H707" s="1311">
        <f>'B3 - COVID-19'!D169</f>
        <v>0</v>
      </c>
      <c r="I707" s="1311">
        <f>'B3 - COVID-19'!E169</f>
        <v>0</v>
      </c>
      <c r="J707" s="1311">
        <f>'B3 - COVID-19'!F169</f>
        <v>0</v>
      </c>
      <c r="K707" s="1311">
        <f>'B3 - COVID-19'!G169</f>
        <v>0</v>
      </c>
      <c r="L707" s="1311">
        <f>'B3 - COVID-19'!H169</f>
        <v>0</v>
      </c>
      <c r="M707" s="1311">
        <f>'B3 - COVID-19'!I169</f>
        <v>0</v>
      </c>
      <c r="N707" s="1311">
        <f>'B3 - COVID-19'!J169</f>
        <v>0</v>
      </c>
      <c r="O707" s="1311">
        <f>'B3 - COVID-19'!K169</f>
        <v>0</v>
      </c>
      <c r="P707" s="1311">
        <f>'B3 - COVID-19'!L169</f>
        <v>0</v>
      </c>
      <c r="Q707" s="1311">
        <f>'B3 - COVID-19'!M169</f>
        <v>0</v>
      </c>
      <c r="R707" s="1311">
        <f>'B3 - COVID-19'!N169</f>
        <v>0</v>
      </c>
      <c r="S707" s="1311">
        <f>'B3 - COVID-19'!P169</f>
        <v>0</v>
      </c>
      <c r="U707" s="1311">
        <f t="shared" si="19"/>
        <v>0</v>
      </c>
    </row>
    <row r="708" spans="1:21">
      <c r="A708" s="1314" t="str">
        <f>ORG!$S$1</f>
        <v>Apr 21</v>
      </c>
      <c r="B708" s="1311" t="str">
        <f>ORG!$M$1</f>
        <v>Organisation</v>
      </c>
      <c r="C708" s="1311" t="str">
        <f>'B3 - COVID-19'!$A$3</f>
        <v>Table B3 - COVID-19 Analysis</v>
      </c>
      <c r="D708" s="1313">
        <f>'B3 - COVID-19'!A170</f>
        <v>148</v>
      </c>
      <c r="E708" s="1311" t="str">
        <f>CONCATENATE('B3 - COVID-19'!$A$5," - ",'B3 - COVID-19'!$A$165)</f>
        <v>A - Additional Expenditure  - A6</v>
      </c>
      <c r="F708" s="1311" t="str">
        <f>'B3 - COVID-19'!B170</f>
        <v>Prof Scientific &amp; Technical</v>
      </c>
      <c r="G708" s="1311">
        <f>'B3 - COVID-19'!C170</f>
        <v>0</v>
      </c>
      <c r="H708" s="1311">
        <f>'B3 - COVID-19'!D170</f>
        <v>0</v>
      </c>
      <c r="I708" s="1311">
        <f>'B3 - COVID-19'!E170</f>
        <v>0</v>
      </c>
      <c r="J708" s="1311">
        <f>'B3 - COVID-19'!F170</f>
        <v>0</v>
      </c>
      <c r="K708" s="1311">
        <f>'B3 - COVID-19'!G170</f>
        <v>0</v>
      </c>
      <c r="L708" s="1311">
        <f>'B3 - COVID-19'!H170</f>
        <v>0</v>
      </c>
      <c r="M708" s="1311">
        <f>'B3 - COVID-19'!I170</f>
        <v>0</v>
      </c>
      <c r="N708" s="1311">
        <f>'B3 - COVID-19'!J170</f>
        <v>0</v>
      </c>
      <c r="O708" s="1311">
        <f>'B3 - COVID-19'!K170</f>
        <v>0</v>
      </c>
      <c r="P708" s="1311">
        <f>'B3 - COVID-19'!L170</f>
        <v>0</v>
      </c>
      <c r="Q708" s="1311">
        <f>'B3 - COVID-19'!M170</f>
        <v>0</v>
      </c>
      <c r="R708" s="1311">
        <f>'B3 - COVID-19'!N170</f>
        <v>0</v>
      </c>
      <c r="S708" s="1311">
        <f>'B3 - COVID-19'!P170</f>
        <v>0</v>
      </c>
      <c r="U708" s="1311">
        <f t="shared" si="19"/>
        <v>0</v>
      </c>
    </row>
    <row r="709" spans="1:21">
      <c r="A709" s="1314" t="str">
        <f>ORG!$S$1</f>
        <v>Apr 21</v>
      </c>
      <c r="B709" s="1311" t="str">
        <f>ORG!$M$1</f>
        <v>Organisation</v>
      </c>
      <c r="C709" s="1311" t="str">
        <f>'B3 - COVID-19'!$A$3</f>
        <v>Table B3 - COVID-19 Analysis</v>
      </c>
      <c r="D709" s="1313">
        <f>'B3 - COVID-19'!A171</f>
        <v>149</v>
      </c>
      <c r="E709" s="1311" t="str">
        <f>CONCATENATE('B3 - COVID-19'!$A$5," - ",'B3 - COVID-19'!$A$165)</f>
        <v>A - Additional Expenditure  - A6</v>
      </c>
      <c r="F709" s="1311" t="str">
        <f>'B3 - COVID-19'!B171</f>
        <v xml:space="preserve">Additional Clinical Services </v>
      </c>
      <c r="G709" s="1311">
        <f>'B3 - COVID-19'!C171</f>
        <v>0</v>
      </c>
      <c r="H709" s="1311">
        <f>'B3 - COVID-19'!D171</f>
        <v>0</v>
      </c>
      <c r="I709" s="1311">
        <f>'B3 - COVID-19'!E171</f>
        <v>0</v>
      </c>
      <c r="J709" s="1311">
        <f>'B3 - COVID-19'!F171</f>
        <v>0</v>
      </c>
      <c r="K709" s="1311">
        <f>'B3 - COVID-19'!G171</f>
        <v>0</v>
      </c>
      <c r="L709" s="1311">
        <f>'B3 - COVID-19'!H171</f>
        <v>0</v>
      </c>
      <c r="M709" s="1311">
        <f>'B3 - COVID-19'!I171</f>
        <v>0</v>
      </c>
      <c r="N709" s="1311">
        <f>'B3 - COVID-19'!J171</f>
        <v>0</v>
      </c>
      <c r="O709" s="1311">
        <f>'B3 - COVID-19'!K171</f>
        <v>0</v>
      </c>
      <c r="P709" s="1311">
        <f>'B3 - COVID-19'!L171</f>
        <v>0</v>
      </c>
      <c r="Q709" s="1311">
        <f>'B3 - COVID-19'!M171</f>
        <v>0</v>
      </c>
      <c r="R709" s="1311">
        <f>'B3 - COVID-19'!N171</f>
        <v>0</v>
      </c>
      <c r="S709" s="1311">
        <f>'B3 - COVID-19'!P171</f>
        <v>0</v>
      </c>
      <c r="U709" s="1311">
        <f t="shared" si="19"/>
        <v>0</v>
      </c>
    </row>
    <row r="710" spans="1:21">
      <c r="A710" s="1314" t="str">
        <f>ORG!$S$1</f>
        <v>Apr 21</v>
      </c>
      <c r="B710" s="1311" t="str">
        <f>ORG!$M$1</f>
        <v>Organisation</v>
      </c>
      <c r="C710" s="1311" t="str">
        <f>'B3 - COVID-19'!$A$3</f>
        <v>Table B3 - COVID-19 Analysis</v>
      </c>
      <c r="D710" s="1313">
        <f>'B3 - COVID-19'!A172</f>
        <v>150</v>
      </c>
      <c r="E710" s="1311" t="str">
        <f>CONCATENATE('B3 - COVID-19'!$A$5," - ",'B3 - COVID-19'!$A$165)</f>
        <v>A - Additional Expenditure  - A6</v>
      </c>
      <c r="F710" s="1311" t="str">
        <f>'B3 - COVID-19'!B172</f>
        <v>Allied Health Professionals</v>
      </c>
      <c r="G710" s="1311">
        <f>'B3 - COVID-19'!C172</f>
        <v>0</v>
      </c>
      <c r="H710" s="1311">
        <f>'B3 - COVID-19'!D172</f>
        <v>0</v>
      </c>
      <c r="I710" s="1311">
        <f>'B3 - COVID-19'!E172</f>
        <v>0</v>
      </c>
      <c r="J710" s="1311">
        <f>'B3 - COVID-19'!F172</f>
        <v>0</v>
      </c>
      <c r="K710" s="1311">
        <f>'B3 - COVID-19'!G172</f>
        <v>0</v>
      </c>
      <c r="L710" s="1311">
        <f>'B3 - COVID-19'!H172</f>
        <v>0</v>
      </c>
      <c r="M710" s="1311">
        <f>'B3 - COVID-19'!I172</f>
        <v>0</v>
      </c>
      <c r="N710" s="1311">
        <f>'B3 - COVID-19'!J172</f>
        <v>0</v>
      </c>
      <c r="O710" s="1311">
        <f>'B3 - COVID-19'!K172</f>
        <v>0</v>
      </c>
      <c r="P710" s="1311">
        <f>'B3 - COVID-19'!L172</f>
        <v>0</v>
      </c>
      <c r="Q710" s="1311">
        <f>'B3 - COVID-19'!M172</f>
        <v>0</v>
      </c>
      <c r="R710" s="1311">
        <f>'B3 - COVID-19'!N172</f>
        <v>0</v>
      </c>
      <c r="S710" s="1311">
        <f>'B3 - COVID-19'!P172</f>
        <v>0</v>
      </c>
      <c r="U710" s="1311">
        <f t="shared" si="19"/>
        <v>0</v>
      </c>
    </row>
    <row r="711" spans="1:21">
      <c r="A711" s="1314" t="str">
        <f>ORG!$S$1</f>
        <v>Apr 21</v>
      </c>
      <c r="B711" s="1311" t="str">
        <f>ORG!$M$1</f>
        <v>Organisation</v>
      </c>
      <c r="C711" s="1311" t="str">
        <f>'B3 - COVID-19'!$A$3</f>
        <v>Table B3 - COVID-19 Analysis</v>
      </c>
      <c r="D711" s="1313">
        <f>'B3 - COVID-19'!A173</f>
        <v>151</v>
      </c>
      <c r="E711" s="1311" t="str">
        <f>CONCATENATE('B3 - COVID-19'!$A$5," - ",'B3 - COVID-19'!$A$165)</f>
        <v>A - Additional Expenditure  - A6</v>
      </c>
      <c r="F711" s="1311" t="str">
        <f>'B3 - COVID-19'!B173</f>
        <v xml:space="preserve">Healthcare Scientists </v>
      </c>
      <c r="G711" s="1311">
        <f>'B3 - COVID-19'!C173</f>
        <v>0</v>
      </c>
      <c r="H711" s="1311">
        <f>'B3 - COVID-19'!D173</f>
        <v>0</v>
      </c>
      <c r="I711" s="1311">
        <f>'B3 - COVID-19'!E173</f>
        <v>0</v>
      </c>
      <c r="J711" s="1311">
        <f>'B3 - COVID-19'!F173</f>
        <v>0</v>
      </c>
      <c r="K711" s="1311">
        <f>'B3 - COVID-19'!G173</f>
        <v>0</v>
      </c>
      <c r="L711" s="1311">
        <f>'B3 - COVID-19'!H173</f>
        <v>0</v>
      </c>
      <c r="M711" s="1311">
        <f>'B3 - COVID-19'!I173</f>
        <v>0</v>
      </c>
      <c r="N711" s="1311">
        <f>'B3 - COVID-19'!J173</f>
        <v>0</v>
      </c>
      <c r="O711" s="1311">
        <f>'B3 - COVID-19'!K173</f>
        <v>0</v>
      </c>
      <c r="P711" s="1311">
        <f>'B3 - COVID-19'!L173</f>
        <v>0</v>
      </c>
      <c r="Q711" s="1311">
        <f>'B3 - COVID-19'!M173</f>
        <v>0</v>
      </c>
      <c r="R711" s="1311">
        <f>'B3 - COVID-19'!N173</f>
        <v>0</v>
      </c>
      <c r="S711" s="1311">
        <f>'B3 - COVID-19'!P173</f>
        <v>0</v>
      </c>
      <c r="U711" s="1311">
        <f t="shared" si="19"/>
        <v>0</v>
      </c>
    </row>
    <row r="712" spans="1:21">
      <c r="A712" s="1314" t="str">
        <f>ORG!$S$1</f>
        <v>Apr 21</v>
      </c>
      <c r="B712" s="1311" t="str">
        <f>ORG!$M$1</f>
        <v>Organisation</v>
      </c>
      <c r="C712" s="1311" t="str">
        <f>'B3 - COVID-19'!$A$3</f>
        <v>Table B3 - COVID-19 Analysis</v>
      </c>
      <c r="D712" s="1313">
        <f>'B3 - COVID-19'!A174</f>
        <v>152</v>
      </c>
      <c r="E712" s="1311" t="str">
        <f>CONCATENATE('B3 - COVID-19'!$A$5," - ",'B3 - COVID-19'!$A$165)</f>
        <v>A - Additional Expenditure  - A6</v>
      </c>
      <c r="F712" s="1311" t="str">
        <f>'B3 - COVID-19'!B174</f>
        <v xml:space="preserve">Estates &amp; Ancillary </v>
      </c>
      <c r="G712" s="1311">
        <f>'B3 - COVID-19'!C174</f>
        <v>0</v>
      </c>
      <c r="H712" s="1311">
        <f>'B3 - COVID-19'!D174</f>
        <v>0</v>
      </c>
      <c r="I712" s="1311">
        <f>'B3 - COVID-19'!E174</f>
        <v>0</v>
      </c>
      <c r="J712" s="1311">
        <f>'B3 - COVID-19'!F174</f>
        <v>0</v>
      </c>
      <c r="K712" s="1311">
        <f>'B3 - COVID-19'!G174</f>
        <v>0</v>
      </c>
      <c r="L712" s="1311">
        <f>'B3 - COVID-19'!H174</f>
        <v>0</v>
      </c>
      <c r="M712" s="1311">
        <f>'B3 - COVID-19'!I174</f>
        <v>0</v>
      </c>
      <c r="N712" s="1311">
        <f>'B3 - COVID-19'!J174</f>
        <v>0</v>
      </c>
      <c r="O712" s="1311">
        <f>'B3 - COVID-19'!K174</f>
        <v>0</v>
      </c>
      <c r="P712" s="1311">
        <f>'B3 - COVID-19'!L174</f>
        <v>0</v>
      </c>
      <c r="Q712" s="1311">
        <f>'B3 - COVID-19'!M174</f>
        <v>0</v>
      </c>
      <c r="R712" s="1311">
        <f>'B3 - COVID-19'!N174</f>
        <v>0</v>
      </c>
      <c r="S712" s="1311">
        <f>'B3 - COVID-19'!P174</f>
        <v>0</v>
      </c>
      <c r="U712" s="1311">
        <f t="shared" si="19"/>
        <v>0</v>
      </c>
    </row>
    <row r="713" spans="1:21">
      <c r="A713" s="1314" t="str">
        <f>ORG!$S$1</f>
        <v>Apr 21</v>
      </c>
      <c r="B713" s="1311" t="str">
        <f>ORG!$M$1</f>
        <v>Organisation</v>
      </c>
      <c r="C713" s="1311" t="str">
        <f>'B3 - COVID-19'!$A$3</f>
        <v>Table B3 - COVID-19 Analysis</v>
      </c>
      <c r="D713" s="1313">
        <f>'B3 - COVID-19'!A175</f>
        <v>153</v>
      </c>
      <c r="E713" s="1311" t="str">
        <f>CONCATENATE('B3 - COVID-19'!$A$5," - ",'B3 - COVID-19'!$A$165)</f>
        <v>A - Additional Expenditure  - A6</v>
      </c>
      <c r="F713" s="1311" t="str">
        <f>'B3 - COVID-19'!B175</f>
        <v>Students</v>
      </c>
      <c r="G713" s="1311">
        <f>'B3 - COVID-19'!C175</f>
        <v>0</v>
      </c>
      <c r="H713" s="1311">
        <f>'B3 - COVID-19'!D175</f>
        <v>0</v>
      </c>
      <c r="I713" s="1311">
        <f>'B3 - COVID-19'!E175</f>
        <v>0</v>
      </c>
      <c r="J713" s="1311">
        <f>'B3 - COVID-19'!F175</f>
        <v>0</v>
      </c>
      <c r="K713" s="1311">
        <f>'B3 - COVID-19'!G175</f>
        <v>0</v>
      </c>
      <c r="L713" s="1311">
        <f>'B3 - COVID-19'!H175</f>
        <v>0</v>
      </c>
      <c r="M713" s="1311">
        <f>'B3 - COVID-19'!I175</f>
        <v>0</v>
      </c>
      <c r="N713" s="1311">
        <f>'B3 - COVID-19'!J175</f>
        <v>0</v>
      </c>
      <c r="O713" s="1311">
        <f>'B3 - COVID-19'!K175</f>
        <v>0</v>
      </c>
      <c r="P713" s="1311">
        <f>'B3 - COVID-19'!L175</f>
        <v>0</v>
      </c>
      <c r="Q713" s="1311">
        <f>'B3 - COVID-19'!M175</f>
        <v>0</v>
      </c>
      <c r="R713" s="1311">
        <f>'B3 - COVID-19'!N175</f>
        <v>0</v>
      </c>
      <c r="S713" s="1311">
        <f>'B3 - COVID-19'!P175</f>
        <v>0</v>
      </c>
      <c r="U713" s="1311">
        <f t="shared" si="19"/>
        <v>0</v>
      </c>
    </row>
    <row r="714" spans="1:21">
      <c r="A714" s="1314" t="str">
        <f>ORG!$S$1</f>
        <v>Apr 21</v>
      </c>
      <c r="B714" s="1311" t="str">
        <f>ORG!$M$1</f>
        <v>Organisation</v>
      </c>
      <c r="C714" s="1311" t="str">
        <f>'B3 - COVID-19'!$A$3</f>
        <v>Table B3 - COVID-19 Analysis</v>
      </c>
      <c r="D714" s="1313">
        <f>'B3 - COVID-19'!A176</f>
        <v>154</v>
      </c>
      <c r="E714" s="1311" t="str">
        <f>CONCATENATE('B3 - COVID-19'!$A$5," - ",'B3 - COVID-19'!$A$165)</f>
        <v>A - Additional Expenditure  - A6</v>
      </c>
      <c r="F714" s="1311" t="str">
        <f>'B3 - COVID-19'!B176</f>
        <v>Sub total Cleaning Standards Provider Pay</v>
      </c>
      <c r="G714" s="1311">
        <f>'B3 - COVID-19'!C176</f>
        <v>0</v>
      </c>
      <c r="H714" s="1311">
        <f>'B3 - COVID-19'!D176</f>
        <v>0</v>
      </c>
      <c r="I714" s="1311">
        <f>'B3 - COVID-19'!E176</f>
        <v>0</v>
      </c>
      <c r="J714" s="1311">
        <f>'B3 - COVID-19'!F176</f>
        <v>0</v>
      </c>
      <c r="K714" s="1311">
        <f>'B3 - COVID-19'!G176</f>
        <v>0</v>
      </c>
      <c r="L714" s="1311">
        <f>'B3 - COVID-19'!H176</f>
        <v>0</v>
      </c>
      <c r="M714" s="1311">
        <f>'B3 - COVID-19'!I176</f>
        <v>0</v>
      </c>
      <c r="N714" s="1311">
        <f>'B3 - COVID-19'!J176</f>
        <v>0</v>
      </c>
      <c r="O714" s="1311">
        <f>'B3 - COVID-19'!K176</f>
        <v>0</v>
      </c>
      <c r="P714" s="1311">
        <f>'B3 - COVID-19'!L176</f>
        <v>0</v>
      </c>
      <c r="Q714" s="1311">
        <f>'B3 - COVID-19'!M176</f>
        <v>0</v>
      </c>
      <c r="R714" s="1311">
        <f>'B3 - COVID-19'!N176</f>
        <v>0</v>
      </c>
      <c r="S714" s="1311">
        <f>'B3 - COVID-19'!P176</f>
        <v>0</v>
      </c>
      <c r="U714" s="1311">
        <f t="shared" si="19"/>
        <v>0</v>
      </c>
    </row>
    <row r="715" spans="1:21">
      <c r="A715" s="1314" t="str">
        <f>ORG!$S$1</f>
        <v>Apr 21</v>
      </c>
      <c r="B715" s="1311" t="str">
        <f>ORG!$M$1</f>
        <v>Organisation</v>
      </c>
      <c r="C715" s="1311" t="str">
        <f>'B3 - COVID-19'!$A$3</f>
        <v>Table B3 - COVID-19 Analysis</v>
      </c>
      <c r="D715" s="1313">
        <f>'B3 - COVID-19'!A177</f>
        <v>155</v>
      </c>
      <c r="E715" s="1311" t="str">
        <f>CONCATENATE('B3 - COVID-19'!$A$5," - ",'B3 - COVID-19'!$A$165)</f>
        <v>A - Additional Expenditure  - A6</v>
      </c>
      <c r="F715" s="1311" t="str">
        <f>'B3 - COVID-19'!B177</f>
        <v>Primary Care Contractor (excluding drugs)</v>
      </c>
      <c r="G715" s="1311">
        <f>'B3 - COVID-19'!C177</f>
        <v>0</v>
      </c>
      <c r="H715" s="1311">
        <f>'B3 - COVID-19'!D177</f>
        <v>0</v>
      </c>
      <c r="I715" s="1311">
        <f>'B3 - COVID-19'!E177</f>
        <v>0</v>
      </c>
      <c r="J715" s="1311">
        <f>'B3 - COVID-19'!F177</f>
        <v>0</v>
      </c>
      <c r="K715" s="1311">
        <f>'B3 - COVID-19'!G177</f>
        <v>0</v>
      </c>
      <c r="L715" s="1311">
        <f>'B3 - COVID-19'!H177</f>
        <v>0</v>
      </c>
      <c r="M715" s="1311">
        <f>'B3 - COVID-19'!I177</f>
        <v>0</v>
      </c>
      <c r="N715" s="1311">
        <f>'B3 - COVID-19'!J177</f>
        <v>0</v>
      </c>
      <c r="O715" s="1311">
        <f>'B3 - COVID-19'!K177</f>
        <v>0</v>
      </c>
      <c r="P715" s="1311">
        <f>'B3 - COVID-19'!L177</f>
        <v>0</v>
      </c>
      <c r="Q715" s="1311">
        <f>'B3 - COVID-19'!M177</f>
        <v>0</v>
      </c>
      <c r="R715" s="1311">
        <f>'B3 - COVID-19'!N177</f>
        <v>0</v>
      </c>
      <c r="S715" s="1311">
        <f>'B3 - COVID-19'!P177</f>
        <v>0</v>
      </c>
      <c r="U715" s="1311">
        <f t="shared" si="19"/>
        <v>0</v>
      </c>
    </row>
    <row r="716" spans="1:21">
      <c r="A716" s="1314" t="str">
        <f>ORG!$S$1</f>
        <v>Apr 21</v>
      </c>
      <c r="B716" s="1311" t="str">
        <f>ORG!$M$1</f>
        <v>Organisation</v>
      </c>
      <c r="C716" s="1311" t="str">
        <f>'B3 - COVID-19'!$A$3</f>
        <v>Table B3 - COVID-19 Analysis</v>
      </c>
      <c r="D716" s="1313">
        <f>'B3 - COVID-19'!A178</f>
        <v>156</v>
      </c>
      <c r="E716" s="1311" t="str">
        <f>CONCATENATE('B3 - COVID-19'!$A$5," - ",'B3 - COVID-19'!$A$165)</f>
        <v>A - Additional Expenditure  - A6</v>
      </c>
      <c r="F716" s="1311" t="str">
        <f>'B3 - COVID-19'!B178</f>
        <v>Primary Care - Drugs</v>
      </c>
      <c r="G716" s="1311">
        <f>'B3 - COVID-19'!C178</f>
        <v>0</v>
      </c>
      <c r="H716" s="1311">
        <f>'B3 - COVID-19'!D178</f>
        <v>0</v>
      </c>
      <c r="I716" s="1311">
        <f>'B3 - COVID-19'!E178</f>
        <v>0</v>
      </c>
      <c r="J716" s="1311">
        <f>'B3 - COVID-19'!F178</f>
        <v>0</v>
      </c>
      <c r="K716" s="1311">
        <f>'B3 - COVID-19'!G178</f>
        <v>0</v>
      </c>
      <c r="L716" s="1311">
        <f>'B3 - COVID-19'!H178</f>
        <v>0</v>
      </c>
      <c r="M716" s="1311">
        <f>'B3 - COVID-19'!I178</f>
        <v>0</v>
      </c>
      <c r="N716" s="1311">
        <f>'B3 - COVID-19'!J178</f>
        <v>0</v>
      </c>
      <c r="O716" s="1311">
        <f>'B3 - COVID-19'!K178</f>
        <v>0</v>
      </c>
      <c r="P716" s="1311">
        <f>'B3 - COVID-19'!L178</f>
        <v>0</v>
      </c>
      <c r="Q716" s="1311">
        <f>'B3 - COVID-19'!M178</f>
        <v>0</v>
      </c>
      <c r="R716" s="1311">
        <f>'B3 - COVID-19'!N178</f>
        <v>0</v>
      </c>
      <c r="S716" s="1311">
        <f>'B3 - COVID-19'!P178</f>
        <v>0</v>
      </c>
      <c r="U716" s="1311">
        <f t="shared" si="19"/>
        <v>0</v>
      </c>
    </row>
    <row r="717" spans="1:21">
      <c r="A717" s="1314" t="str">
        <f>ORG!$S$1</f>
        <v>Apr 21</v>
      </c>
      <c r="B717" s="1311" t="str">
        <f>ORG!$M$1</f>
        <v>Organisation</v>
      </c>
      <c r="C717" s="1311" t="str">
        <f>'B3 - COVID-19'!$A$3</f>
        <v>Table B3 - COVID-19 Analysis</v>
      </c>
      <c r="D717" s="1313">
        <f>'B3 - COVID-19'!A179</f>
        <v>157</v>
      </c>
      <c r="E717" s="1311" t="str">
        <f>CONCATENATE('B3 - COVID-19'!$A$5," - ",'B3 - COVID-19'!$A$165)</f>
        <v>A - Additional Expenditure  - A6</v>
      </c>
      <c r="F717" s="1311" t="str">
        <f>'B3 - COVID-19'!B179</f>
        <v>Secondary Care - Drugs</v>
      </c>
      <c r="G717" s="1311">
        <f>'B3 - COVID-19'!C179</f>
        <v>0</v>
      </c>
      <c r="H717" s="1311">
        <f>'B3 - COVID-19'!D179</f>
        <v>0</v>
      </c>
      <c r="I717" s="1311">
        <f>'B3 - COVID-19'!E179</f>
        <v>0</v>
      </c>
      <c r="J717" s="1311">
        <f>'B3 - COVID-19'!F179</f>
        <v>0</v>
      </c>
      <c r="K717" s="1311">
        <f>'B3 - COVID-19'!G179</f>
        <v>0</v>
      </c>
      <c r="L717" s="1311">
        <f>'B3 - COVID-19'!H179</f>
        <v>0</v>
      </c>
      <c r="M717" s="1311">
        <f>'B3 - COVID-19'!I179</f>
        <v>0</v>
      </c>
      <c r="N717" s="1311">
        <f>'B3 - COVID-19'!J179</f>
        <v>0</v>
      </c>
      <c r="O717" s="1311">
        <f>'B3 - COVID-19'!K179</f>
        <v>0</v>
      </c>
      <c r="P717" s="1311">
        <f>'B3 - COVID-19'!L179</f>
        <v>0</v>
      </c>
      <c r="Q717" s="1311">
        <f>'B3 - COVID-19'!M179</f>
        <v>0</v>
      </c>
      <c r="R717" s="1311">
        <f>'B3 - COVID-19'!N179</f>
        <v>0</v>
      </c>
      <c r="S717" s="1311">
        <f>'B3 - COVID-19'!P179</f>
        <v>0</v>
      </c>
      <c r="U717" s="1311">
        <f t="shared" si="19"/>
        <v>0</v>
      </c>
    </row>
    <row r="718" spans="1:21">
      <c r="A718" s="1314" t="str">
        <f>ORG!$S$1</f>
        <v>Apr 21</v>
      </c>
      <c r="B718" s="1311" t="str">
        <f>ORG!$M$1</f>
        <v>Organisation</v>
      </c>
      <c r="C718" s="1311" t="str">
        <f>'B3 - COVID-19'!$A$3</f>
        <v>Table B3 - COVID-19 Analysis</v>
      </c>
      <c r="D718" s="1313">
        <f>'B3 - COVID-19'!A180</f>
        <v>158</v>
      </c>
      <c r="E718" s="1311" t="str">
        <f>CONCATENATE('B3 - COVID-19'!$A$5," - ",'B3 - COVID-19'!$A$165)</f>
        <v>A - Additional Expenditure  - A6</v>
      </c>
      <c r="F718" s="1311" t="str">
        <f>'B3 - COVID-19'!B180</f>
        <v>Provider - Non Pay (Clinical &amp; General Supplies, Rent, Rates, Equipment etc) Exclude PPE - see A7</v>
      </c>
      <c r="G718" s="1311">
        <f>'B3 - COVID-19'!C180</f>
        <v>0</v>
      </c>
      <c r="H718" s="1311">
        <f>'B3 - COVID-19'!D180</f>
        <v>0</v>
      </c>
      <c r="I718" s="1311">
        <f>'B3 - COVID-19'!E180</f>
        <v>0</v>
      </c>
      <c r="J718" s="1311">
        <f>'B3 - COVID-19'!F180</f>
        <v>0</v>
      </c>
      <c r="K718" s="1311">
        <f>'B3 - COVID-19'!G180</f>
        <v>0</v>
      </c>
      <c r="L718" s="1311">
        <f>'B3 - COVID-19'!H180</f>
        <v>0</v>
      </c>
      <c r="M718" s="1311">
        <f>'B3 - COVID-19'!I180</f>
        <v>0</v>
      </c>
      <c r="N718" s="1311">
        <f>'B3 - COVID-19'!J180</f>
        <v>0</v>
      </c>
      <c r="O718" s="1311">
        <f>'B3 - COVID-19'!K180</f>
        <v>0</v>
      </c>
      <c r="P718" s="1311">
        <f>'B3 - COVID-19'!L180</f>
        <v>0</v>
      </c>
      <c r="Q718" s="1311">
        <f>'B3 - COVID-19'!M180</f>
        <v>0</v>
      </c>
      <c r="R718" s="1311">
        <f>'B3 - COVID-19'!N180</f>
        <v>0</v>
      </c>
      <c r="S718" s="1311">
        <f>'B3 - COVID-19'!P180</f>
        <v>0</v>
      </c>
      <c r="U718" s="1311">
        <f t="shared" si="19"/>
        <v>0</v>
      </c>
    </row>
    <row r="719" spans="1:21">
      <c r="A719" s="1314" t="str">
        <f>ORG!$S$1</f>
        <v>Apr 21</v>
      </c>
      <c r="B719" s="1311" t="str">
        <f>ORG!$M$1</f>
        <v>Organisation</v>
      </c>
      <c r="C719" s="1311" t="str">
        <f>'B3 - COVID-19'!$A$3</f>
        <v>Table B3 - COVID-19 Analysis</v>
      </c>
      <c r="D719" s="1313">
        <f>'B3 - COVID-19'!A181</f>
        <v>159</v>
      </c>
      <c r="E719" s="1311" t="str">
        <f>CONCATENATE('B3 - COVID-19'!$A$5," - ",'B3 - COVID-19'!$A$165)</f>
        <v>A - Additional Expenditure  - A6</v>
      </c>
      <c r="F719" s="1311" t="str">
        <f>'B3 - COVID-19'!B181</f>
        <v>Healthcare Services Provided by Other NHS Bodies</v>
      </c>
      <c r="G719" s="1311">
        <f>'B3 - COVID-19'!C181</f>
        <v>0</v>
      </c>
      <c r="H719" s="1311">
        <f>'B3 - COVID-19'!D181</f>
        <v>0</v>
      </c>
      <c r="I719" s="1311">
        <f>'B3 - COVID-19'!E181</f>
        <v>0</v>
      </c>
      <c r="J719" s="1311">
        <f>'B3 - COVID-19'!F181</f>
        <v>0</v>
      </c>
      <c r="K719" s="1311">
        <f>'B3 - COVID-19'!G181</f>
        <v>0</v>
      </c>
      <c r="L719" s="1311">
        <f>'B3 - COVID-19'!H181</f>
        <v>0</v>
      </c>
      <c r="M719" s="1311">
        <f>'B3 - COVID-19'!I181</f>
        <v>0</v>
      </c>
      <c r="N719" s="1311">
        <f>'B3 - COVID-19'!J181</f>
        <v>0</v>
      </c>
      <c r="O719" s="1311">
        <f>'B3 - COVID-19'!K181</f>
        <v>0</v>
      </c>
      <c r="P719" s="1311">
        <f>'B3 - COVID-19'!L181</f>
        <v>0</v>
      </c>
      <c r="Q719" s="1311">
        <f>'B3 - COVID-19'!M181</f>
        <v>0</v>
      </c>
      <c r="R719" s="1311">
        <f>'B3 - COVID-19'!N181</f>
        <v>0</v>
      </c>
      <c r="S719" s="1311">
        <f>'B3 - COVID-19'!P181</f>
        <v>0</v>
      </c>
      <c r="U719" s="1311">
        <f t="shared" si="19"/>
        <v>0</v>
      </c>
    </row>
    <row r="720" spans="1:21">
      <c r="A720" s="1314" t="str">
        <f>ORG!$S$1</f>
        <v>Apr 21</v>
      </c>
      <c r="B720" s="1311" t="str">
        <f>ORG!$M$1</f>
        <v>Organisation</v>
      </c>
      <c r="C720" s="1311" t="str">
        <f>'B3 - COVID-19'!$A$3</f>
        <v>Table B3 - COVID-19 Analysis</v>
      </c>
      <c r="D720" s="1313">
        <f>'B3 - COVID-19'!A182</f>
        <v>160</v>
      </c>
      <c r="E720" s="1311" t="str">
        <f>CONCATENATE('B3 - COVID-19'!$A$5," - ",'B3 - COVID-19'!$A$165)</f>
        <v>A - Additional Expenditure  - A6</v>
      </c>
      <c r="F720" s="1311" t="str">
        <f>'B3 - COVID-19'!B182</f>
        <v>Non Healthcare Services Provided by Other NHS Bodies</v>
      </c>
      <c r="G720" s="1311">
        <f>'B3 - COVID-19'!C182</f>
        <v>0</v>
      </c>
      <c r="H720" s="1311">
        <f>'B3 - COVID-19'!D182</f>
        <v>0</v>
      </c>
      <c r="I720" s="1311">
        <f>'B3 - COVID-19'!E182</f>
        <v>0</v>
      </c>
      <c r="J720" s="1311">
        <f>'B3 - COVID-19'!F182</f>
        <v>0</v>
      </c>
      <c r="K720" s="1311">
        <f>'B3 - COVID-19'!G182</f>
        <v>0</v>
      </c>
      <c r="L720" s="1311">
        <f>'B3 - COVID-19'!H182</f>
        <v>0</v>
      </c>
      <c r="M720" s="1311">
        <f>'B3 - COVID-19'!I182</f>
        <v>0</v>
      </c>
      <c r="N720" s="1311">
        <f>'B3 - COVID-19'!J182</f>
        <v>0</v>
      </c>
      <c r="O720" s="1311">
        <f>'B3 - COVID-19'!K182</f>
        <v>0</v>
      </c>
      <c r="P720" s="1311">
        <f>'B3 - COVID-19'!L182</f>
        <v>0</v>
      </c>
      <c r="Q720" s="1311">
        <f>'B3 - COVID-19'!M182</f>
        <v>0</v>
      </c>
      <c r="R720" s="1311">
        <f>'B3 - COVID-19'!N182</f>
        <v>0</v>
      </c>
      <c r="S720" s="1311">
        <f>'B3 - COVID-19'!P182</f>
        <v>0</v>
      </c>
      <c r="U720" s="1311">
        <f t="shared" si="19"/>
        <v>0</v>
      </c>
    </row>
    <row r="721" spans="1:21">
      <c r="A721" s="1314" t="str">
        <f>ORG!$S$1</f>
        <v>Apr 21</v>
      </c>
      <c r="B721" s="1311" t="str">
        <f>ORG!$M$1</f>
        <v>Organisation</v>
      </c>
      <c r="C721" s="1311" t="str">
        <f>'B3 - COVID-19'!$A$3</f>
        <v>Table B3 - COVID-19 Analysis</v>
      </c>
      <c r="D721" s="1313">
        <f>'B3 - COVID-19'!A183</f>
        <v>161</v>
      </c>
      <c r="E721" s="1311" t="str">
        <f>CONCATENATE('B3 - COVID-19'!$A$5," - ",'B3 - COVID-19'!$A$165)</f>
        <v>A - Additional Expenditure  - A6</v>
      </c>
      <c r="F721" s="1311" t="str">
        <f>'B3 - COVID-19'!B183</f>
        <v>Continuing Care and Funded Nursing Care</v>
      </c>
      <c r="G721" s="1311">
        <f>'B3 - COVID-19'!C183</f>
        <v>0</v>
      </c>
      <c r="H721" s="1311">
        <f>'B3 - COVID-19'!D183</f>
        <v>0</v>
      </c>
      <c r="I721" s="1311">
        <f>'B3 - COVID-19'!E183</f>
        <v>0</v>
      </c>
      <c r="J721" s="1311">
        <f>'B3 - COVID-19'!F183</f>
        <v>0</v>
      </c>
      <c r="K721" s="1311">
        <f>'B3 - COVID-19'!G183</f>
        <v>0</v>
      </c>
      <c r="L721" s="1311">
        <f>'B3 - COVID-19'!H183</f>
        <v>0</v>
      </c>
      <c r="M721" s="1311">
        <f>'B3 - COVID-19'!I183</f>
        <v>0</v>
      </c>
      <c r="N721" s="1311">
        <f>'B3 - COVID-19'!J183</f>
        <v>0</v>
      </c>
      <c r="O721" s="1311">
        <f>'B3 - COVID-19'!K183</f>
        <v>0</v>
      </c>
      <c r="P721" s="1311">
        <f>'B3 - COVID-19'!L183</f>
        <v>0</v>
      </c>
      <c r="Q721" s="1311">
        <f>'B3 - COVID-19'!M183</f>
        <v>0</v>
      </c>
      <c r="R721" s="1311">
        <f>'B3 - COVID-19'!N183</f>
        <v>0</v>
      </c>
      <c r="S721" s="1311">
        <f>'B3 - COVID-19'!P183</f>
        <v>0</v>
      </c>
      <c r="U721" s="1311">
        <f t="shared" si="19"/>
        <v>0</v>
      </c>
    </row>
    <row r="722" spans="1:21">
      <c r="A722" s="1314" t="str">
        <f>ORG!$S$1</f>
        <v>Apr 21</v>
      </c>
      <c r="B722" s="1311" t="str">
        <f>ORG!$M$1</f>
        <v>Organisation</v>
      </c>
      <c r="C722" s="1311" t="str">
        <f>'B3 - COVID-19'!$A$3</f>
        <v>Table B3 - COVID-19 Analysis</v>
      </c>
      <c r="D722" s="1313">
        <f>'B3 - COVID-19'!A184</f>
        <v>162</v>
      </c>
      <c r="E722" s="1311" t="str">
        <f>CONCATENATE('B3 - COVID-19'!$A$5," - ",'B3 - COVID-19'!$A$165)</f>
        <v>A - Additional Expenditure  - A6</v>
      </c>
      <c r="F722" s="1311" t="str">
        <f>'B3 - COVID-19'!B184</f>
        <v>Other Private &amp; Voluntary Sector</v>
      </c>
      <c r="G722" s="1311">
        <f>'B3 - COVID-19'!C184</f>
        <v>0</v>
      </c>
      <c r="H722" s="1311">
        <f>'B3 - COVID-19'!D184</f>
        <v>0</v>
      </c>
      <c r="I722" s="1311">
        <f>'B3 - COVID-19'!E184</f>
        <v>0</v>
      </c>
      <c r="J722" s="1311">
        <f>'B3 - COVID-19'!F184</f>
        <v>0</v>
      </c>
      <c r="K722" s="1311">
        <f>'B3 - COVID-19'!G184</f>
        <v>0</v>
      </c>
      <c r="L722" s="1311">
        <f>'B3 - COVID-19'!H184</f>
        <v>0</v>
      </c>
      <c r="M722" s="1311">
        <f>'B3 - COVID-19'!I184</f>
        <v>0</v>
      </c>
      <c r="N722" s="1311">
        <f>'B3 - COVID-19'!J184</f>
        <v>0</v>
      </c>
      <c r="O722" s="1311">
        <f>'B3 - COVID-19'!K184</f>
        <v>0</v>
      </c>
      <c r="P722" s="1311">
        <f>'B3 - COVID-19'!L184</f>
        <v>0</v>
      </c>
      <c r="Q722" s="1311">
        <f>'B3 - COVID-19'!M184</f>
        <v>0</v>
      </c>
      <c r="R722" s="1311">
        <f>'B3 - COVID-19'!N184</f>
        <v>0</v>
      </c>
      <c r="S722" s="1311">
        <f>'B3 - COVID-19'!P184</f>
        <v>0</v>
      </c>
      <c r="U722" s="1311">
        <f t="shared" si="19"/>
        <v>0</v>
      </c>
    </row>
    <row r="723" spans="1:21">
      <c r="A723" s="1314" t="str">
        <f>ORG!$S$1</f>
        <v>Apr 21</v>
      </c>
      <c r="B723" s="1311" t="str">
        <f>ORG!$M$1</f>
        <v>Organisation</v>
      </c>
      <c r="C723" s="1311" t="str">
        <f>'B3 - COVID-19'!$A$3</f>
        <v>Table B3 - COVID-19 Analysis</v>
      </c>
      <c r="D723" s="1313">
        <f>'B3 - COVID-19'!A185</f>
        <v>163</v>
      </c>
      <c r="E723" s="1311" t="str">
        <f>CONCATENATE('B3 - COVID-19'!$A$5," - ",'B3 - COVID-19'!$A$165)</f>
        <v>A - Additional Expenditure  - A6</v>
      </c>
      <c r="F723" s="1311" t="str">
        <f>'B3 - COVID-19'!B185</f>
        <v>Joint Financing and Other (includes Local Authority)</v>
      </c>
      <c r="G723" s="1311">
        <f>'B3 - COVID-19'!C185</f>
        <v>0</v>
      </c>
      <c r="H723" s="1311">
        <f>'B3 - COVID-19'!D185</f>
        <v>0</v>
      </c>
      <c r="I723" s="1311">
        <f>'B3 - COVID-19'!E185</f>
        <v>0</v>
      </c>
      <c r="J723" s="1311">
        <f>'B3 - COVID-19'!F185</f>
        <v>0</v>
      </c>
      <c r="K723" s="1311">
        <f>'B3 - COVID-19'!G185</f>
        <v>0</v>
      </c>
      <c r="L723" s="1311">
        <f>'B3 - COVID-19'!H185</f>
        <v>0</v>
      </c>
      <c r="M723" s="1311">
        <f>'B3 - COVID-19'!I185</f>
        <v>0</v>
      </c>
      <c r="N723" s="1311">
        <f>'B3 - COVID-19'!J185</f>
        <v>0</v>
      </c>
      <c r="O723" s="1311">
        <f>'B3 - COVID-19'!K185</f>
        <v>0</v>
      </c>
      <c r="P723" s="1311">
        <f>'B3 - COVID-19'!L185</f>
        <v>0</v>
      </c>
      <c r="Q723" s="1311">
        <f>'B3 - COVID-19'!M185</f>
        <v>0</v>
      </c>
      <c r="R723" s="1311">
        <f>'B3 - COVID-19'!N185</f>
        <v>0</v>
      </c>
      <c r="S723" s="1311">
        <f>'B3 - COVID-19'!P185</f>
        <v>0</v>
      </c>
      <c r="U723" s="1311">
        <f t="shared" si="19"/>
        <v>0</v>
      </c>
    </row>
    <row r="724" spans="1:21">
      <c r="A724" s="1314" t="str">
        <f>ORG!$S$1</f>
        <v>Apr 21</v>
      </c>
      <c r="B724" s="1311" t="str">
        <f>ORG!$M$1</f>
        <v>Organisation</v>
      </c>
      <c r="C724" s="1311" t="str">
        <f>'B3 - COVID-19'!$A$3</f>
        <v>Table B3 - COVID-19 Analysis</v>
      </c>
      <c r="D724" s="1313">
        <f>'B3 - COVID-19'!A186</f>
        <v>164</v>
      </c>
      <c r="E724" s="1311" t="str">
        <f>CONCATENATE('B3 - COVID-19'!$A$5," - ",'B3 - COVID-19'!$A$165)</f>
        <v>A - Additional Expenditure  - A6</v>
      </c>
      <c r="F724" s="1311" t="str">
        <f>'B3 - COVID-19'!B186</f>
        <v>Other (only use with WG agreement &amp; state SoCNE/I line ref)</v>
      </c>
      <c r="G724" s="1311">
        <f>'B3 - COVID-19'!C186</f>
        <v>0</v>
      </c>
      <c r="H724" s="1311">
        <f>'B3 - COVID-19'!D186</f>
        <v>0</v>
      </c>
      <c r="I724" s="1311">
        <f>'B3 - COVID-19'!E186</f>
        <v>0</v>
      </c>
      <c r="J724" s="1311">
        <f>'B3 - COVID-19'!F186</f>
        <v>0</v>
      </c>
      <c r="K724" s="1311">
        <f>'B3 - COVID-19'!G186</f>
        <v>0</v>
      </c>
      <c r="L724" s="1311">
        <f>'B3 - COVID-19'!H186</f>
        <v>0</v>
      </c>
      <c r="M724" s="1311">
        <f>'B3 - COVID-19'!I186</f>
        <v>0</v>
      </c>
      <c r="N724" s="1311">
        <f>'B3 - COVID-19'!J186</f>
        <v>0</v>
      </c>
      <c r="O724" s="1311">
        <f>'B3 - COVID-19'!K186</f>
        <v>0</v>
      </c>
      <c r="P724" s="1311">
        <f>'B3 - COVID-19'!L186</f>
        <v>0</v>
      </c>
      <c r="Q724" s="1311">
        <f>'B3 - COVID-19'!M186</f>
        <v>0</v>
      </c>
      <c r="R724" s="1311">
        <f>'B3 - COVID-19'!N186</f>
        <v>0</v>
      </c>
      <c r="S724" s="1311">
        <f>'B3 - COVID-19'!P186</f>
        <v>0</v>
      </c>
      <c r="U724" s="1311">
        <f t="shared" si="19"/>
        <v>0</v>
      </c>
    </row>
    <row r="725" spans="1:21">
      <c r="A725" s="1314" t="str">
        <f>ORG!$S$1</f>
        <v>Apr 21</v>
      </c>
      <c r="B725" s="1311" t="str">
        <f>ORG!$M$1</f>
        <v>Organisation</v>
      </c>
      <c r="C725" s="1311" t="str">
        <f>'B3 - COVID-19'!$A$3</f>
        <v>Table B3 - COVID-19 Analysis</v>
      </c>
      <c r="D725" s="1313">
        <f>'B3 - COVID-19'!A187</f>
        <v>165</v>
      </c>
      <c r="E725" s="1311" t="str">
        <f>CONCATENATE('B3 - COVID-19'!$A$5," - ",'B3 - COVID-19'!$A$165)</f>
        <v>A - Additional Expenditure  - A6</v>
      </c>
      <c r="F725" s="1311">
        <f>'B3 - COVID-19'!B187</f>
        <v>0</v>
      </c>
      <c r="G725" s="1311">
        <f>'B3 - COVID-19'!C187</f>
        <v>0</v>
      </c>
      <c r="H725" s="1311">
        <f>'B3 - COVID-19'!D187</f>
        <v>0</v>
      </c>
      <c r="I725" s="1311">
        <f>'B3 - COVID-19'!E187</f>
        <v>0</v>
      </c>
      <c r="J725" s="1311">
        <f>'B3 - COVID-19'!F187</f>
        <v>0</v>
      </c>
      <c r="K725" s="1311">
        <f>'B3 - COVID-19'!G187</f>
        <v>0</v>
      </c>
      <c r="L725" s="1311">
        <f>'B3 - COVID-19'!H187</f>
        <v>0</v>
      </c>
      <c r="M725" s="1311">
        <f>'B3 - COVID-19'!I187</f>
        <v>0</v>
      </c>
      <c r="N725" s="1311">
        <f>'B3 - COVID-19'!J187</f>
        <v>0</v>
      </c>
      <c r="O725" s="1311">
        <f>'B3 - COVID-19'!K187</f>
        <v>0</v>
      </c>
      <c r="P725" s="1311">
        <f>'B3 - COVID-19'!L187</f>
        <v>0</v>
      </c>
      <c r="Q725" s="1311">
        <f>'B3 - COVID-19'!M187</f>
        <v>0</v>
      </c>
      <c r="R725" s="1311">
        <f>'B3 - COVID-19'!N187</f>
        <v>0</v>
      </c>
      <c r="S725" s="1311">
        <f>'B3 - COVID-19'!P187</f>
        <v>0</v>
      </c>
      <c r="U725" s="1311">
        <f t="shared" si="19"/>
        <v>0</v>
      </c>
    </row>
    <row r="726" spans="1:21">
      <c r="A726" s="1314" t="str">
        <f>ORG!$S$1</f>
        <v>Apr 21</v>
      </c>
      <c r="B726" s="1311" t="str">
        <f>ORG!$M$1</f>
        <v>Organisation</v>
      </c>
      <c r="C726" s="1311" t="str">
        <f>'B3 - COVID-19'!$A$3</f>
        <v>Table B3 - COVID-19 Analysis</v>
      </c>
      <c r="D726" s="1313">
        <f>'B3 - COVID-19'!A188</f>
        <v>166</v>
      </c>
      <c r="E726" s="1311" t="str">
        <f>CONCATENATE('B3 - COVID-19'!$A$5," - ",'B3 - COVID-19'!$A$165)</f>
        <v>A - Additional Expenditure  - A6</v>
      </c>
      <c r="F726" s="1311">
        <f>'B3 - COVID-19'!B188</f>
        <v>0</v>
      </c>
      <c r="G726" s="1311">
        <f>'B3 - COVID-19'!C188</f>
        <v>0</v>
      </c>
      <c r="H726" s="1311">
        <f>'B3 - COVID-19'!D188</f>
        <v>0</v>
      </c>
      <c r="I726" s="1311">
        <f>'B3 - COVID-19'!E188</f>
        <v>0</v>
      </c>
      <c r="J726" s="1311">
        <f>'B3 - COVID-19'!F188</f>
        <v>0</v>
      </c>
      <c r="K726" s="1311">
        <f>'B3 - COVID-19'!G188</f>
        <v>0</v>
      </c>
      <c r="L726" s="1311">
        <f>'B3 - COVID-19'!H188</f>
        <v>0</v>
      </c>
      <c r="M726" s="1311">
        <f>'B3 - COVID-19'!I188</f>
        <v>0</v>
      </c>
      <c r="N726" s="1311">
        <f>'B3 - COVID-19'!J188</f>
        <v>0</v>
      </c>
      <c r="O726" s="1311">
        <f>'B3 - COVID-19'!K188</f>
        <v>0</v>
      </c>
      <c r="P726" s="1311">
        <f>'B3 - COVID-19'!L188</f>
        <v>0</v>
      </c>
      <c r="Q726" s="1311">
        <f>'B3 - COVID-19'!M188</f>
        <v>0</v>
      </c>
      <c r="R726" s="1311">
        <f>'B3 - COVID-19'!N188</f>
        <v>0</v>
      </c>
      <c r="S726" s="1311">
        <f>'B3 - COVID-19'!P188</f>
        <v>0</v>
      </c>
      <c r="U726" s="1311">
        <f t="shared" si="19"/>
        <v>0</v>
      </c>
    </row>
    <row r="727" spans="1:21">
      <c r="A727" s="1314" t="str">
        <f>ORG!$S$1</f>
        <v>Apr 21</v>
      </c>
      <c r="B727" s="1311" t="str">
        <f>ORG!$M$1</f>
        <v>Organisation</v>
      </c>
      <c r="C727" s="1311" t="str">
        <f>'B3 - COVID-19'!$A$3</f>
        <v>Table B3 - COVID-19 Analysis</v>
      </c>
      <c r="D727" s="1313">
        <f>'B3 - COVID-19'!A189</f>
        <v>167</v>
      </c>
      <c r="E727" s="1311" t="str">
        <f>CONCATENATE('B3 - COVID-19'!$A$5," - ",'B3 - COVID-19'!$A$165)</f>
        <v>A - Additional Expenditure  - A6</v>
      </c>
      <c r="F727" s="1311">
        <f>'B3 - COVID-19'!B189</f>
        <v>0</v>
      </c>
      <c r="G727" s="1311">
        <f>'B3 - COVID-19'!C189</f>
        <v>0</v>
      </c>
      <c r="H727" s="1311">
        <f>'B3 - COVID-19'!D189</f>
        <v>0</v>
      </c>
      <c r="I727" s="1311">
        <f>'B3 - COVID-19'!E189</f>
        <v>0</v>
      </c>
      <c r="J727" s="1311">
        <f>'B3 - COVID-19'!F189</f>
        <v>0</v>
      </c>
      <c r="K727" s="1311">
        <f>'B3 - COVID-19'!G189</f>
        <v>0</v>
      </c>
      <c r="L727" s="1311">
        <f>'B3 - COVID-19'!H189</f>
        <v>0</v>
      </c>
      <c r="M727" s="1311">
        <f>'B3 - COVID-19'!I189</f>
        <v>0</v>
      </c>
      <c r="N727" s="1311">
        <f>'B3 - COVID-19'!J189</f>
        <v>0</v>
      </c>
      <c r="O727" s="1311">
        <f>'B3 - COVID-19'!K189</f>
        <v>0</v>
      </c>
      <c r="P727" s="1311">
        <f>'B3 - COVID-19'!L189</f>
        <v>0</v>
      </c>
      <c r="Q727" s="1311">
        <f>'B3 - COVID-19'!M189</f>
        <v>0</v>
      </c>
      <c r="R727" s="1311">
        <f>'B3 - COVID-19'!N189</f>
        <v>0</v>
      </c>
      <c r="S727" s="1311">
        <f>'B3 - COVID-19'!P189</f>
        <v>0</v>
      </c>
      <c r="U727" s="1311">
        <f t="shared" si="19"/>
        <v>0</v>
      </c>
    </row>
    <row r="728" spans="1:21">
      <c r="A728" s="1314" t="str">
        <f>ORG!$S$1</f>
        <v>Apr 21</v>
      </c>
      <c r="B728" s="1311" t="str">
        <f>ORG!$M$1</f>
        <v>Organisation</v>
      </c>
      <c r="C728" s="1311" t="str">
        <f>'B3 - COVID-19'!$A$3</f>
        <v>Table B3 - COVID-19 Analysis</v>
      </c>
      <c r="D728" s="1313">
        <f>'B3 - COVID-19'!A190</f>
        <v>168</v>
      </c>
      <c r="E728" s="1311" t="str">
        <f>CONCATENATE('B3 - COVID-19'!$A$5," - ",'B3 - COVID-19'!$A$165)</f>
        <v>A - Additional Expenditure  - A6</v>
      </c>
      <c r="F728" s="1311" t="str">
        <f>'B3 - COVID-19'!B190</f>
        <v>Sub total Cleaning Standards Non Pay</v>
      </c>
      <c r="G728" s="1311">
        <f>'B3 - COVID-19'!C190</f>
        <v>0</v>
      </c>
      <c r="H728" s="1311">
        <f>'B3 - COVID-19'!D190</f>
        <v>0</v>
      </c>
      <c r="I728" s="1311">
        <f>'B3 - COVID-19'!E190</f>
        <v>0</v>
      </c>
      <c r="J728" s="1311">
        <f>'B3 - COVID-19'!F190</f>
        <v>0</v>
      </c>
      <c r="K728" s="1311">
        <f>'B3 - COVID-19'!G190</f>
        <v>0</v>
      </c>
      <c r="L728" s="1311">
        <f>'B3 - COVID-19'!H190</f>
        <v>0</v>
      </c>
      <c r="M728" s="1311">
        <f>'B3 - COVID-19'!I190</f>
        <v>0</v>
      </c>
      <c r="N728" s="1311">
        <f>'B3 - COVID-19'!J190</f>
        <v>0</v>
      </c>
      <c r="O728" s="1311">
        <f>'B3 - COVID-19'!K190</f>
        <v>0</v>
      </c>
      <c r="P728" s="1311">
        <f>'B3 - COVID-19'!L190</f>
        <v>0</v>
      </c>
      <c r="Q728" s="1311">
        <f>'B3 - COVID-19'!M190</f>
        <v>0</v>
      </c>
      <c r="R728" s="1311">
        <f>'B3 - COVID-19'!N190</f>
        <v>0</v>
      </c>
      <c r="S728" s="1311">
        <f>'B3 - COVID-19'!P190</f>
        <v>0</v>
      </c>
      <c r="U728" s="1311">
        <f t="shared" si="19"/>
        <v>0</v>
      </c>
    </row>
    <row r="729" spans="1:21">
      <c r="A729" s="1314" t="str">
        <f>ORG!$S$1</f>
        <v>Apr 21</v>
      </c>
      <c r="B729" s="1311" t="str">
        <f>ORG!$M$1</f>
        <v>Organisation</v>
      </c>
      <c r="C729" s="1311" t="str">
        <f>'B3 - COVID-19'!$A$3</f>
        <v>Table B3 - COVID-19 Analysis</v>
      </c>
      <c r="D729" s="1313">
        <f>'B3 - COVID-19'!A191</f>
        <v>169</v>
      </c>
      <c r="E729" s="1311" t="str">
        <f>CONCATENATE('B3 - COVID-19'!$A$5," - ",'B3 - COVID-19'!$A$165)</f>
        <v>A - Additional Expenditure  - A6</v>
      </c>
      <c r="F729" s="1311" t="str">
        <f>'B3 - COVID-19'!B191</f>
        <v>TOTAL CLEANING STANDARDS EXPENDITURE</v>
      </c>
      <c r="G729" s="1311">
        <f>'B3 - COVID-19'!C191</f>
        <v>0</v>
      </c>
      <c r="H729" s="1311">
        <f>'B3 - COVID-19'!D191</f>
        <v>0</v>
      </c>
      <c r="I729" s="1311">
        <f>'B3 - COVID-19'!E191</f>
        <v>0</v>
      </c>
      <c r="J729" s="1311">
        <f>'B3 - COVID-19'!F191</f>
        <v>0</v>
      </c>
      <c r="K729" s="1311">
        <f>'B3 - COVID-19'!G191</f>
        <v>0</v>
      </c>
      <c r="L729" s="1311">
        <f>'B3 - COVID-19'!H191</f>
        <v>0</v>
      </c>
      <c r="M729" s="1311">
        <f>'B3 - COVID-19'!I191</f>
        <v>0</v>
      </c>
      <c r="N729" s="1311">
        <f>'B3 - COVID-19'!J191</f>
        <v>0</v>
      </c>
      <c r="O729" s="1311">
        <f>'B3 - COVID-19'!K191</f>
        <v>0</v>
      </c>
      <c r="P729" s="1311">
        <f>'B3 - COVID-19'!L191</f>
        <v>0</v>
      </c>
      <c r="Q729" s="1311">
        <f>'B3 - COVID-19'!M191</f>
        <v>0</v>
      </c>
      <c r="R729" s="1311">
        <f>'B3 - COVID-19'!N191</f>
        <v>0</v>
      </c>
      <c r="S729" s="1311">
        <f>'B3 - COVID-19'!P191</f>
        <v>0</v>
      </c>
      <c r="U729" s="1311">
        <f t="shared" si="19"/>
        <v>0</v>
      </c>
    </row>
    <row r="730" spans="1:21">
      <c r="A730" s="1314" t="str">
        <f>ORG!$S$1</f>
        <v>Apr 21</v>
      </c>
      <c r="B730" s="1311" t="str">
        <f>ORG!$M$1</f>
        <v>Organisation</v>
      </c>
      <c r="C730" s="1311" t="str">
        <f>'B3 - COVID-19'!$A$3</f>
        <v>Table B3 - COVID-19 Analysis</v>
      </c>
      <c r="D730" s="1313">
        <f>'B3 - COVID-19'!A193</f>
        <v>170</v>
      </c>
      <c r="E730" s="1311" t="str">
        <f>CONCATENATE('B3 - COVID-19'!$A$5," - ",'B3 - COVID-19'!$A$165)</f>
        <v>A - Additional Expenditure  - A6</v>
      </c>
      <c r="F730" s="1311" t="str">
        <f>'B3 - COVID-19'!B193</f>
        <v>PLANNED CLEANING STANDARDS EXPENDITURE (In Opening Plan)</v>
      </c>
      <c r="G730" s="1311">
        <f>'B3 - COVID-19'!C193</f>
        <v>0</v>
      </c>
      <c r="H730" s="1311">
        <f>'B3 - COVID-19'!D193</f>
        <v>0</v>
      </c>
      <c r="I730" s="1311">
        <f>'B3 - COVID-19'!E193</f>
        <v>0</v>
      </c>
      <c r="J730" s="1311">
        <f>'B3 - COVID-19'!F193</f>
        <v>0</v>
      </c>
      <c r="K730" s="1311">
        <f>'B3 - COVID-19'!G193</f>
        <v>0</v>
      </c>
      <c r="L730" s="1311">
        <f>'B3 - COVID-19'!H193</f>
        <v>0</v>
      </c>
      <c r="M730" s="1311">
        <f>'B3 - COVID-19'!I193</f>
        <v>0</v>
      </c>
      <c r="N730" s="1311">
        <f>'B3 - COVID-19'!J193</f>
        <v>0</v>
      </c>
      <c r="O730" s="1311">
        <f>'B3 - COVID-19'!K193</f>
        <v>0</v>
      </c>
      <c r="P730" s="1311">
        <f>'B3 - COVID-19'!L193</f>
        <v>0</v>
      </c>
      <c r="Q730" s="1311">
        <f>'B3 - COVID-19'!M193</f>
        <v>0</v>
      </c>
      <c r="R730" s="1311">
        <f>'B3 - COVID-19'!N193</f>
        <v>0</v>
      </c>
      <c r="S730" s="1311">
        <f>'B3 - COVID-19'!P193</f>
        <v>0</v>
      </c>
      <c r="U730" s="1311">
        <f t="shared" si="19"/>
        <v>0</v>
      </c>
    </row>
    <row r="731" spans="1:21">
      <c r="A731" s="1314" t="str">
        <f>ORG!$S$1</f>
        <v>Apr 21</v>
      </c>
      <c r="B731" s="1311" t="str">
        <f>ORG!$M$1</f>
        <v>Organisation</v>
      </c>
      <c r="C731" s="1311" t="str">
        <f>'B3 - COVID-19'!$A$3</f>
        <v>Table B3 - COVID-19 Analysis</v>
      </c>
      <c r="D731" s="1313">
        <f>'B3 - COVID-19'!A194</f>
        <v>171</v>
      </c>
      <c r="E731" s="1311" t="str">
        <f>CONCATENATE('B3 - COVID-19'!$A$5," - ",'B3 - COVID-19'!$A$165)</f>
        <v>A - Additional Expenditure  - A6</v>
      </c>
      <c r="F731" s="1311" t="str">
        <f>'B3 - COVID-19'!B194</f>
        <v xml:space="preserve">MOVEMENT FROM OPENING PLANNED CLEANING STANDARDS EXPENDITURE </v>
      </c>
      <c r="G731" s="1311">
        <f>'B3 - COVID-19'!C194</f>
        <v>0</v>
      </c>
      <c r="H731" s="1311">
        <f>'B3 - COVID-19'!D194</f>
        <v>0</v>
      </c>
      <c r="I731" s="1311">
        <f>'B3 - COVID-19'!E194</f>
        <v>0</v>
      </c>
      <c r="J731" s="1311">
        <f>'B3 - COVID-19'!F194</f>
        <v>0</v>
      </c>
      <c r="K731" s="1311">
        <f>'B3 - COVID-19'!G194</f>
        <v>0</v>
      </c>
      <c r="L731" s="1311">
        <f>'B3 - COVID-19'!H194</f>
        <v>0</v>
      </c>
      <c r="M731" s="1311">
        <f>'B3 - COVID-19'!I194</f>
        <v>0</v>
      </c>
      <c r="N731" s="1311">
        <f>'B3 - COVID-19'!J194</f>
        <v>0</v>
      </c>
      <c r="O731" s="1311">
        <f>'B3 - COVID-19'!K194</f>
        <v>0</v>
      </c>
      <c r="P731" s="1311">
        <f>'B3 - COVID-19'!L194</f>
        <v>0</v>
      </c>
      <c r="Q731" s="1311">
        <f>'B3 - COVID-19'!M194</f>
        <v>0</v>
      </c>
      <c r="R731" s="1311">
        <f>'B3 - COVID-19'!N194</f>
        <v>0</v>
      </c>
      <c r="S731" s="1311">
        <f>'B3 - COVID-19'!P194</f>
        <v>0</v>
      </c>
      <c r="U731" s="1311">
        <f t="shared" si="19"/>
        <v>0</v>
      </c>
    </row>
    <row r="732" spans="1:21">
      <c r="A732" s="1314" t="str">
        <f>ORG!$S$1</f>
        <v>Apr 21</v>
      </c>
      <c r="B732" s="1311" t="str">
        <f>ORG!$M$1</f>
        <v>Organisation</v>
      </c>
      <c r="C732" s="1311" t="str">
        <f>'B3 - COVID-19'!$A$3</f>
        <v>Table B3 - COVID-19 Analysis</v>
      </c>
      <c r="D732" s="1313">
        <f>'B3 - COVID-19'!A197</f>
        <v>172</v>
      </c>
      <c r="E732" s="1311" t="str">
        <f>CONCATENATE('B3 - COVID-19'!$A$5," - ",'B3 - COVID-19'!$A$196)</f>
        <v>A - Additional Expenditure  - A7</v>
      </c>
      <c r="F732" s="1311" t="str">
        <f>'B3 - COVID-19'!B197</f>
        <v>Provider Pay (Establishment, Temp &amp; Agency)</v>
      </c>
      <c r="G732" s="1311">
        <f>'B3 - COVID-19'!C197</f>
        <v>0</v>
      </c>
      <c r="H732" s="1311">
        <f>'B3 - COVID-19'!D197</f>
        <v>0</v>
      </c>
      <c r="I732" s="1311">
        <f>'B3 - COVID-19'!E197</f>
        <v>0</v>
      </c>
      <c r="J732" s="1311">
        <f>'B3 - COVID-19'!F197</f>
        <v>0</v>
      </c>
      <c r="K732" s="1311">
        <f>'B3 - COVID-19'!G197</f>
        <v>0</v>
      </c>
      <c r="L732" s="1311">
        <f>'B3 - COVID-19'!H197</f>
        <v>0</v>
      </c>
      <c r="M732" s="1311">
        <f>'B3 - COVID-19'!I197</f>
        <v>0</v>
      </c>
      <c r="N732" s="1311">
        <f>'B3 - COVID-19'!J197</f>
        <v>0</v>
      </c>
      <c r="O732" s="1311">
        <f>'B3 - COVID-19'!K197</f>
        <v>0</v>
      </c>
      <c r="P732" s="1311">
        <f>'B3 - COVID-19'!L197</f>
        <v>0</v>
      </c>
      <c r="Q732" s="1311">
        <f>'B3 - COVID-19'!M197</f>
        <v>0</v>
      </c>
      <c r="R732" s="1311">
        <f>'B3 - COVID-19'!N197</f>
        <v>0</v>
      </c>
      <c r="S732" s="1311">
        <f>'B3 - COVID-19'!P197</f>
        <v>0</v>
      </c>
      <c r="U732" s="1311">
        <f t="shared" si="19"/>
        <v>0</v>
      </c>
    </row>
    <row r="733" spans="1:21">
      <c r="A733" s="1314" t="str">
        <f>ORG!$S$1</f>
        <v>Apr 21</v>
      </c>
      <c r="B733" s="1311" t="str">
        <f>ORG!$M$1</f>
        <v>Organisation</v>
      </c>
      <c r="C733" s="1311" t="str">
        <f>'B3 - COVID-19'!$A$3</f>
        <v>Table B3 - COVID-19 Analysis</v>
      </c>
      <c r="D733" s="1313">
        <f>'B3 - COVID-19'!A198</f>
        <v>173</v>
      </c>
      <c r="E733" s="1311" t="str">
        <f>CONCATENATE('B3 - COVID-19'!$A$5," - ",'B3 - COVID-19'!$A$196)</f>
        <v>A - Additional Expenditure  - A7</v>
      </c>
      <c r="F733" s="1311" t="str">
        <f>'B3 - COVID-19'!B198</f>
        <v xml:space="preserve">Administrative, Clerical &amp; Board Members </v>
      </c>
      <c r="G733" s="1311">
        <f>'B3 - COVID-19'!C198</f>
        <v>0</v>
      </c>
      <c r="H733" s="1311">
        <f>'B3 - COVID-19'!D198</f>
        <v>0</v>
      </c>
      <c r="I733" s="1311">
        <f>'B3 - COVID-19'!E198</f>
        <v>0</v>
      </c>
      <c r="J733" s="1311">
        <f>'B3 - COVID-19'!F198</f>
        <v>0</v>
      </c>
      <c r="K733" s="1311">
        <f>'B3 - COVID-19'!G198</f>
        <v>0</v>
      </c>
      <c r="L733" s="1311">
        <f>'B3 - COVID-19'!H198</f>
        <v>0</v>
      </c>
      <c r="M733" s="1311">
        <f>'B3 - COVID-19'!I198</f>
        <v>0</v>
      </c>
      <c r="N733" s="1311">
        <f>'B3 - COVID-19'!J198</f>
        <v>0</v>
      </c>
      <c r="O733" s="1311">
        <f>'B3 - COVID-19'!K198</f>
        <v>0</v>
      </c>
      <c r="P733" s="1311">
        <f>'B3 - COVID-19'!L198</f>
        <v>0</v>
      </c>
      <c r="Q733" s="1311">
        <f>'B3 - COVID-19'!M198</f>
        <v>0</v>
      </c>
      <c r="R733" s="1311">
        <f>'B3 - COVID-19'!N198</f>
        <v>0</v>
      </c>
      <c r="S733" s="1311">
        <f>'B3 - COVID-19'!P198</f>
        <v>0</v>
      </c>
      <c r="U733" s="1311">
        <f t="shared" si="19"/>
        <v>0</v>
      </c>
    </row>
    <row r="734" spans="1:21">
      <c r="A734" s="1314" t="str">
        <f>ORG!$S$1</f>
        <v>Apr 21</v>
      </c>
      <c r="B734" s="1311" t="str">
        <f>ORG!$M$1</f>
        <v>Organisation</v>
      </c>
      <c r="C734" s="1311" t="str">
        <f>'B3 - COVID-19'!$A$3</f>
        <v>Table B3 - COVID-19 Analysis</v>
      </c>
      <c r="D734" s="1313">
        <f>'B3 - COVID-19'!A199</f>
        <v>174</v>
      </c>
      <c r="E734" s="1311" t="str">
        <f>CONCATENATE('B3 - COVID-19'!$A$5," - ",'B3 - COVID-19'!$A$196)</f>
        <v>A - Additional Expenditure  - A7</v>
      </c>
      <c r="F734" s="1311" t="str">
        <f>'B3 - COVID-19'!B199</f>
        <v xml:space="preserve">Medical &amp; Dental </v>
      </c>
      <c r="G734" s="1311">
        <f>'B3 - COVID-19'!C199</f>
        <v>0</v>
      </c>
      <c r="H734" s="1311">
        <f>'B3 - COVID-19'!D199</f>
        <v>0</v>
      </c>
      <c r="I734" s="1311">
        <f>'B3 - COVID-19'!E199</f>
        <v>0</v>
      </c>
      <c r="J734" s="1311">
        <f>'B3 - COVID-19'!F199</f>
        <v>0</v>
      </c>
      <c r="K734" s="1311">
        <f>'B3 - COVID-19'!G199</f>
        <v>0</v>
      </c>
      <c r="L734" s="1311">
        <f>'B3 - COVID-19'!H199</f>
        <v>0</v>
      </c>
      <c r="M734" s="1311">
        <f>'B3 - COVID-19'!I199</f>
        <v>0</v>
      </c>
      <c r="N734" s="1311">
        <f>'B3 - COVID-19'!J199</f>
        <v>0</v>
      </c>
      <c r="O734" s="1311">
        <f>'B3 - COVID-19'!K199</f>
        <v>0</v>
      </c>
      <c r="P734" s="1311">
        <f>'B3 - COVID-19'!L199</f>
        <v>0</v>
      </c>
      <c r="Q734" s="1311">
        <f>'B3 - COVID-19'!M199</f>
        <v>0</v>
      </c>
      <c r="R734" s="1311">
        <f>'B3 - COVID-19'!N199</f>
        <v>0</v>
      </c>
      <c r="S734" s="1311">
        <f>'B3 - COVID-19'!P199</f>
        <v>0</v>
      </c>
      <c r="U734" s="1311">
        <f t="shared" si="19"/>
        <v>0</v>
      </c>
    </row>
    <row r="735" spans="1:21">
      <c r="A735" s="1314" t="str">
        <f>ORG!$S$1</f>
        <v>Apr 21</v>
      </c>
      <c r="B735" s="1311" t="str">
        <f>ORG!$M$1</f>
        <v>Organisation</v>
      </c>
      <c r="C735" s="1311" t="str">
        <f>'B3 - COVID-19'!$A$3</f>
        <v>Table B3 - COVID-19 Analysis</v>
      </c>
      <c r="D735" s="1313">
        <f>'B3 - COVID-19'!A200</f>
        <v>175</v>
      </c>
      <c r="E735" s="1311" t="str">
        <f>CONCATENATE('B3 - COVID-19'!$A$5," - ",'B3 - COVID-19'!$A$196)</f>
        <v>A - Additional Expenditure  - A7</v>
      </c>
      <c r="F735" s="1311" t="str">
        <f>'B3 - COVID-19'!B200</f>
        <v xml:space="preserve">Nursing &amp; Midwifery Registered </v>
      </c>
      <c r="G735" s="1311">
        <f>'B3 - COVID-19'!C200</f>
        <v>0</v>
      </c>
      <c r="H735" s="1311">
        <f>'B3 - COVID-19'!D200</f>
        <v>0</v>
      </c>
      <c r="I735" s="1311">
        <f>'B3 - COVID-19'!E200</f>
        <v>0</v>
      </c>
      <c r="J735" s="1311">
        <f>'B3 - COVID-19'!F200</f>
        <v>0</v>
      </c>
      <c r="K735" s="1311">
        <f>'B3 - COVID-19'!G200</f>
        <v>0</v>
      </c>
      <c r="L735" s="1311">
        <f>'B3 - COVID-19'!H200</f>
        <v>0</v>
      </c>
      <c r="M735" s="1311">
        <f>'B3 - COVID-19'!I200</f>
        <v>0</v>
      </c>
      <c r="N735" s="1311">
        <f>'B3 - COVID-19'!J200</f>
        <v>0</v>
      </c>
      <c r="O735" s="1311">
        <f>'B3 - COVID-19'!K200</f>
        <v>0</v>
      </c>
      <c r="P735" s="1311">
        <f>'B3 - COVID-19'!L200</f>
        <v>0</v>
      </c>
      <c r="Q735" s="1311">
        <f>'B3 - COVID-19'!M200</f>
        <v>0</v>
      </c>
      <c r="R735" s="1311">
        <f>'B3 - COVID-19'!N200</f>
        <v>0</v>
      </c>
      <c r="S735" s="1311">
        <f>'B3 - COVID-19'!P200</f>
        <v>0</v>
      </c>
      <c r="U735" s="1311">
        <f t="shared" si="19"/>
        <v>0</v>
      </c>
    </row>
    <row r="736" spans="1:21">
      <c r="A736" s="1314" t="str">
        <f>ORG!$S$1</f>
        <v>Apr 21</v>
      </c>
      <c r="B736" s="1311" t="str">
        <f>ORG!$M$1</f>
        <v>Organisation</v>
      </c>
      <c r="C736" s="1311" t="str">
        <f>'B3 - COVID-19'!$A$3</f>
        <v>Table B3 - COVID-19 Analysis</v>
      </c>
      <c r="D736" s="1313">
        <f>'B3 - COVID-19'!A201</f>
        <v>176</v>
      </c>
      <c r="E736" s="1311" t="str">
        <f>CONCATENATE('B3 - COVID-19'!$A$5," - ",'B3 - COVID-19'!$A$196)</f>
        <v>A - Additional Expenditure  - A7</v>
      </c>
      <c r="F736" s="1311" t="str">
        <f>'B3 - COVID-19'!B201</f>
        <v>Prof Scientific &amp; Technical</v>
      </c>
      <c r="G736" s="1311">
        <f>'B3 - COVID-19'!C201</f>
        <v>0</v>
      </c>
      <c r="H736" s="1311">
        <f>'B3 - COVID-19'!D201</f>
        <v>0</v>
      </c>
      <c r="I736" s="1311">
        <f>'B3 - COVID-19'!E201</f>
        <v>0</v>
      </c>
      <c r="J736" s="1311">
        <f>'B3 - COVID-19'!F201</f>
        <v>0</v>
      </c>
      <c r="K736" s="1311">
        <f>'B3 - COVID-19'!G201</f>
        <v>0</v>
      </c>
      <c r="L736" s="1311">
        <f>'B3 - COVID-19'!H201</f>
        <v>0</v>
      </c>
      <c r="M736" s="1311">
        <f>'B3 - COVID-19'!I201</f>
        <v>0</v>
      </c>
      <c r="N736" s="1311">
        <f>'B3 - COVID-19'!J201</f>
        <v>0</v>
      </c>
      <c r="O736" s="1311">
        <f>'B3 - COVID-19'!K201</f>
        <v>0</v>
      </c>
      <c r="P736" s="1311">
        <f>'B3 - COVID-19'!L201</f>
        <v>0</v>
      </c>
      <c r="Q736" s="1311">
        <f>'B3 - COVID-19'!M201</f>
        <v>0</v>
      </c>
      <c r="R736" s="1311">
        <f>'B3 - COVID-19'!N201</f>
        <v>0</v>
      </c>
      <c r="S736" s="1311">
        <f>'B3 - COVID-19'!P201</f>
        <v>0</v>
      </c>
      <c r="U736" s="1311">
        <f t="shared" ref="U736:U787" si="20">S736+T736</f>
        <v>0</v>
      </c>
    </row>
    <row r="737" spans="1:21">
      <c r="A737" s="1314" t="str">
        <f>ORG!$S$1</f>
        <v>Apr 21</v>
      </c>
      <c r="B737" s="1311" t="str">
        <f>ORG!$M$1</f>
        <v>Organisation</v>
      </c>
      <c r="C737" s="1311" t="str">
        <f>'B3 - COVID-19'!$A$3</f>
        <v>Table B3 - COVID-19 Analysis</v>
      </c>
      <c r="D737" s="1313">
        <f>'B3 - COVID-19'!A202</f>
        <v>177</v>
      </c>
      <c r="E737" s="1311" t="str">
        <f>CONCATENATE('B3 - COVID-19'!$A$5," - ",'B3 - COVID-19'!$A$196)</f>
        <v>A - Additional Expenditure  - A7</v>
      </c>
      <c r="F737" s="1311" t="str">
        <f>'B3 - COVID-19'!B202</f>
        <v xml:space="preserve">Additional Clinical Services </v>
      </c>
      <c r="G737" s="1311">
        <f>'B3 - COVID-19'!C202</f>
        <v>0</v>
      </c>
      <c r="H737" s="1311">
        <f>'B3 - COVID-19'!D202</f>
        <v>0</v>
      </c>
      <c r="I737" s="1311">
        <f>'B3 - COVID-19'!E202</f>
        <v>0</v>
      </c>
      <c r="J737" s="1311">
        <f>'B3 - COVID-19'!F202</f>
        <v>0</v>
      </c>
      <c r="K737" s="1311">
        <f>'B3 - COVID-19'!G202</f>
        <v>0</v>
      </c>
      <c r="L737" s="1311">
        <f>'B3 - COVID-19'!H202</f>
        <v>0</v>
      </c>
      <c r="M737" s="1311">
        <f>'B3 - COVID-19'!I202</f>
        <v>0</v>
      </c>
      <c r="N737" s="1311">
        <f>'B3 - COVID-19'!J202</f>
        <v>0</v>
      </c>
      <c r="O737" s="1311">
        <f>'B3 - COVID-19'!K202</f>
        <v>0</v>
      </c>
      <c r="P737" s="1311">
        <f>'B3 - COVID-19'!L202</f>
        <v>0</v>
      </c>
      <c r="Q737" s="1311">
        <f>'B3 - COVID-19'!M202</f>
        <v>0</v>
      </c>
      <c r="R737" s="1311">
        <f>'B3 - COVID-19'!N202</f>
        <v>0</v>
      </c>
      <c r="S737" s="1311">
        <f>'B3 - COVID-19'!P202</f>
        <v>0</v>
      </c>
      <c r="U737" s="1311">
        <f t="shared" si="20"/>
        <v>0</v>
      </c>
    </row>
    <row r="738" spans="1:21">
      <c r="A738" s="1314" t="str">
        <f>ORG!$S$1</f>
        <v>Apr 21</v>
      </c>
      <c r="B738" s="1311" t="str">
        <f>ORG!$M$1</f>
        <v>Organisation</v>
      </c>
      <c r="C738" s="1311" t="str">
        <f>'B3 - COVID-19'!$A$3</f>
        <v>Table B3 - COVID-19 Analysis</v>
      </c>
      <c r="D738" s="1313">
        <f>'B3 - COVID-19'!A203</f>
        <v>178</v>
      </c>
      <c r="E738" s="1311" t="str">
        <f>CONCATENATE('B3 - COVID-19'!$A$5," - ",'B3 - COVID-19'!$A$196)</f>
        <v>A - Additional Expenditure  - A7</v>
      </c>
      <c r="F738" s="1311" t="str">
        <f>'B3 - COVID-19'!B203</f>
        <v>Allied Health Professionals</v>
      </c>
      <c r="G738" s="1311">
        <f>'B3 - COVID-19'!C203</f>
        <v>0</v>
      </c>
      <c r="H738" s="1311">
        <f>'B3 - COVID-19'!D203</f>
        <v>0</v>
      </c>
      <c r="I738" s="1311">
        <f>'B3 - COVID-19'!E203</f>
        <v>0</v>
      </c>
      <c r="J738" s="1311">
        <f>'B3 - COVID-19'!F203</f>
        <v>0</v>
      </c>
      <c r="K738" s="1311">
        <f>'B3 - COVID-19'!G203</f>
        <v>0</v>
      </c>
      <c r="L738" s="1311">
        <f>'B3 - COVID-19'!H203</f>
        <v>0</v>
      </c>
      <c r="M738" s="1311">
        <f>'B3 - COVID-19'!I203</f>
        <v>0</v>
      </c>
      <c r="N738" s="1311">
        <f>'B3 - COVID-19'!J203</f>
        <v>0</v>
      </c>
      <c r="O738" s="1311">
        <f>'B3 - COVID-19'!K203</f>
        <v>0</v>
      </c>
      <c r="P738" s="1311">
        <f>'B3 - COVID-19'!L203</f>
        <v>0</v>
      </c>
      <c r="Q738" s="1311">
        <f>'B3 - COVID-19'!M203</f>
        <v>0</v>
      </c>
      <c r="R738" s="1311">
        <f>'B3 - COVID-19'!N203</f>
        <v>0</v>
      </c>
      <c r="S738" s="1311">
        <f>'B3 - COVID-19'!P203</f>
        <v>0</v>
      </c>
      <c r="U738" s="1311">
        <f t="shared" si="20"/>
        <v>0</v>
      </c>
    </row>
    <row r="739" spans="1:21">
      <c r="A739" s="1314" t="str">
        <f>ORG!$S$1</f>
        <v>Apr 21</v>
      </c>
      <c r="B739" s="1311" t="str">
        <f>ORG!$M$1</f>
        <v>Organisation</v>
      </c>
      <c r="C739" s="1311" t="str">
        <f>'B3 - COVID-19'!$A$3</f>
        <v>Table B3 - COVID-19 Analysis</v>
      </c>
      <c r="D739" s="1313">
        <f>'B3 - COVID-19'!A204</f>
        <v>179</v>
      </c>
      <c r="E739" s="1311" t="str">
        <f>CONCATENATE('B3 - COVID-19'!$A$5," - ",'B3 - COVID-19'!$A$196)</f>
        <v>A - Additional Expenditure  - A7</v>
      </c>
      <c r="F739" s="1311" t="str">
        <f>'B3 - COVID-19'!B204</f>
        <v xml:space="preserve">Healthcare Scientists </v>
      </c>
      <c r="G739" s="1311">
        <f>'B3 - COVID-19'!C204</f>
        <v>0</v>
      </c>
      <c r="H739" s="1311">
        <f>'B3 - COVID-19'!D204</f>
        <v>0</v>
      </c>
      <c r="I739" s="1311">
        <f>'B3 - COVID-19'!E204</f>
        <v>0</v>
      </c>
      <c r="J739" s="1311">
        <f>'B3 - COVID-19'!F204</f>
        <v>0</v>
      </c>
      <c r="K739" s="1311">
        <f>'B3 - COVID-19'!G204</f>
        <v>0</v>
      </c>
      <c r="L739" s="1311">
        <f>'B3 - COVID-19'!H204</f>
        <v>0</v>
      </c>
      <c r="M739" s="1311">
        <f>'B3 - COVID-19'!I204</f>
        <v>0</v>
      </c>
      <c r="N739" s="1311">
        <f>'B3 - COVID-19'!J204</f>
        <v>0</v>
      </c>
      <c r="O739" s="1311">
        <f>'B3 - COVID-19'!K204</f>
        <v>0</v>
      </c>
      <c r="P739" s="1311">
        <f>'B3 - COVID-19'!L204</f>
        <v>0</v>
      </c>
      <c r="Q739" s="1311">
        <f>'B3 - COVID-19'!M204</f>
        <v>0</v>
      </c>
      <c r="R739" s="1311">
        <f>'B3 - COVID-19'!N204</f>
        <v>0</v>
      </c>
      <c r="S739" s="1311">
        <f>'B3 - COVID-19'!P204</f>
        <v>0</v>
      </c>
      <c r="U739" s="1311">
        <f t="shared" si="20"/>
        <v>0</v>
      </c>
    </row>
    <row r="740" spans="1:21">
      <c r="A740" s="1314" t="str">
        <f>ORG!$S$1</f>
        <v>Apr 21</v>
      </c>
      <c r="B740" s="1311" t="str">
        <f>ORG!$M$1</f>
        <v>Organisation</v>
      </c>
      <c r="C740" s="1311" t="str">
        <f>'B3 - COVID-19'!$A$3</f>
        <v>Table B3 - COVID-19 Analysis</v>
      </c>
      <c r="D740" s="1313">
        <f>'B3 - COVID-19'!A205</f>
        <v>180</v>
      </c>
      <c r="E740" s="1311" t="str">
        <f>CONCATENATE('B3 - COVID-19'!$A$5," - ",'B3 - COVID-19'!$A$196)</f>
        <v>A - Additional Expenditure  - A7</v>
      </c>
      <c r="F740" s="1311" t="str">
        <f>'B3 - COVID-19'!B205</f>
        <v xml:space="preserve">Estates &amp; Ancillary </v>
      </c>
      <c r="G740" s="1311">
        <f>'B3 - COVID-19'!C205</f>
        <v>0</v>
      </c>
      <c r="H740" s="1311">
        <f>'B3 - COVID-19'!D205</f>
        <v>0</v>
      </c>
      <c r="I740" s="1311">
        <f>'B3 - COVID-19'!E205</f>
        <v>0</v>
      </c>
      <c r="J740" s="1311">
        <f>'B3 - COVID-19'!F205</f>
        <v>0</v>
      </c>
      <c r="K740" s="1311">
        <f>'B3 - COVID-19'!G205</f>
        <v>0</v>
      </c>
      <c r="L740" s="1311">
        <f>'B3 - COVID-19'!H205</f>
        <v>0</v>
      </c>
      <c r="M740" s="1311">
        <f>'B3 - COVID-19'!I205</f>
        <v>0</v>
      </c>
      <c r="N740" s="1311">
        <f>'B3 - COVID-19'!J205</f>
        <v>0</v>
      </c>
      <c r="O740" s="1311">
        <f>'B3 - COVID-19'!K205</f>
        <v>0</v>
      </c>
      <c r="P740" s="1311">
        <f>'B3 - COVID-19'!L205</f>
        <v>0</v>
      </c>
      <c r="Q740" s="1311">
        <f>'B3 - COVID-19'!M205</f>
        <v>0</v>
      </c>
      <c r="R740" s="1311">
        <f>'B3 - COVID-19'!N205</f>
        <v>0</v>
      </c>
      <c r="S740" s="1311">
        <f>'B3 - COVID-19'!P205</f>
        <v>0</v>
      </c>
      <c r="U740" s="1311">
        <f t="shared" si="20"/>
        <v>0</v>
      </c>
    </row>
    <row r="741" spans="1:21">
      <c r="A741" s="1314" t="str">
        <f>ORG!$S$1</f>
        <v>Apr 21</v>
      </c>
      <c r="B741" s="1311" t="str">
        <f>ORG!$M$1</f>
        <v>Organisation</v>
      </c>
      <c r="C741" s="1311" t="str">
        <f>'B3 - COVID-19'!$A$3</f>
        <v>Table B3 - COVID-19 Analysis</v>
      </c>
      <c r="D741" s="1313">
        <f>'B3 - COVID-19'!A206</f>
        <v>181</v>
      </c>
      <c r="E741" s="1311" t="str">
        <f>CONCATENATE('B3 - COVID-19'!$A$5," - ",'B3 - COVID-19'!$A$196)</f>
        <v>A - Additional Expenditure  - A7</v>
      </c>
      <c r="F741" s="1311" t="str">
        <f>'B3 - COVID-19'!B206</f>
        <v>Students</v>
      </c>
      <c r="G741" s="1311">
        <f>'B3 - COVID-19'!C206</f>
        <v>0</v>
      </c>
      <c r="H741" s="1311">
        <f>'B3 - COVID-19'!D206</f>
        <v>0</v>
      </c>
      <c r="I741" s="1311">
        <f>'B3 - COVID-19'!E206</f>
        <v>0</v>
      </c>
      <c r="J741" s="1311">
        <f>'B3 - COVID-19'!F206</f>
        <v>0</v>
      </c>
      <c r="K741" s="1311">
        <f>'B3 - COVID-19'!G206</f>
        <v>0</v>
      </c>
      <c r="L741" s="1311">
        <f>'B3 - COVID-19'!H206</f>
        <v>0</v>
      </c>
      <c r="M741" s="1311">
        <f>'B3 - COVID-19'!I206</f>
        <v>0</v>
      </c>
      <c r="N741" s="1311">
        <f>'B3 - COVID-19'!J206</f>
        <v>0</v>
      </c>
      <c r="O741" s="1311">
        <f>'B3 - COVID-19'!K206</f>
        <v>0</v>
      </c>
      <c r="P741" s="1311">
        <f>'B3 - COVID-19'!L206</f>
        <v>0</v>
      </c>
      <c r="Q741" s="1311">
        <f>'B3 - COVID-19'!M206</f>
        <v>0</v>
      </c>
      <c r="R741" s="1311">
        <f>'B3 - COVID-19'!N206</f>
        <v>0</v>
      </c>
      <c r="S741" s="1311">
        <f>'B3 - COVID-19'!P206</f>
        <v>0</v>
      </c>
      <c r="U741" s="1311">
        <f t="shared" si="20"/>
        <v>0</v>
      </c>
    </row>
    <row r="742" spans="1:21">
      <c r="A742" s="1314" t="str">
        <f>ORG!$S$1</f>
        <v>Apr 21</v>
      </c>
      <c r="B742" s="1311" t="str">
        <f>ORG!$M$1</f>
        <v>Organisation</v>
      </c>
      <c r="C742" s="1311" t="str">
        <f>'B3 - COVID-19'!$A$3</f>
        <v>Table B3 - COVID-19 Analysis</v>
      </c>
      <c r="D742" s="1313">
        <f>'B3 - COVID-19'!A207</f>
        <v>182</v>
      </c>
      <c r="E742" s="1311" t="str">
        <f>CONCATENATE('B3 - COVID-19'!$A$5," - ",'B3 - COVID-19'!$A$196)</f>
        <v>A - Additional Expenditure  - A7</v>
      </c>
      <c r="F742" s="1311" t="str">
        <f>'B3 - COVID-19'!B207</f>
        <v>Other (only use with WG Agreement &amp; state SoCNE/I line ref)</v>
      </c>
      <c r="G742" s="1311">
        <f>'B3 - COVID-19'!C207</f>
        <v>0</v>
      </c>
      <c r="H742" s="1311">
        <f>'B3 - COVID-19'!D207</f>
        <v>0</v>
      </c>
      <c r="I742" s="1311">
        <f>'B3 - COVID-19'!E207</f>
        <v>0</v>
      </c>
      <c r="J742" s="1311">
        <f>'B3 - COVID-19'!F207</f>
        <v>0</v>
      </c>
      <c r="K742" s="1311">
        <f>'B3 - COVID-19'!G207</f>
        <v>0</v>
      </c>
      <c r="L742" s="1311">
        <f>'B3 - COVID-19'!H207</f>
        <v>0</v>
      </c>
      <c r="M742" s="1311">
        <f>'B3 - COVID-19'!I207</f>
        <v>0</v>
      </c>
      <c r="N742" s="1311">
        <f>'B3 - COVID-19'!J207</f>
        <v>0</v>
      </c>
      <c r="O742" s="1311">
        <f>'B3 - COVID-19'!K207</f>
        <v>0</v>
      </c>
      <c r="P742" s="1311">
        <f>'B3 - COVID-19'!L207</f>
        <v>0</v>
      </c>
      <c r="Q742" s="1311">
        <f>'B3 - COVID-19'!M207</f>
        <v>0</v>
      </c>
      <c r="R742" s="1311">
        <f>'B3 - COVID-19'!N207</f>
        <v>0</v>
      </c>
      <c r="S742" s="1311">
        <f>'B3 - COVID-19'!P207</f>
        <v>0</v>
      </c>
      <c r="U742" s="1311">
        <f t="shared" si="20"/>
        <v>0</v>
      </c>
    </row>
    <row r="743" spans="1:21">
      <c r="A743" s="1314" t="str">
        <f>ORG!$S$1</f>
        <v>Apr 21</v>
      </c>
      <c r="B743" s="1311" t="str">
        <f>ORG!$M$1</f>
        <v>Organisation</v>
      </c>
      <c r="C743" s="1311" t="str">
        <f>'B3 - COVID-19'!$A$3</f>
        <v>Table B3 - COVID-19 Analysis</v>
      </c>
      <c r="D743" s="1313">
        <f>'B3 - COVID-19'!A208</f>
        <v>183</v>
      </c>
      <c r="E743" s="1311" t="str">
        <f>CONCATENATE('B3 - COVID-19'!$A$5," - ",'B3 - COVID-19'!$A$196)</f>
        <v>A - Additional Expenditure  - A7</v>
      </c>
      <c r="F743" s="1311">
        <f>'B3 - COVID-19'!B208</f>
        <v>0</v>
      </c>
      <c r="G743" s="1311">
        <f>'B3 - COVID-19'!C208</f>
        <v>0</v>
      </c>
      <c r="H743" s="1311">
        <f>'B3 - COVID-19'!D208</f>
        <v>0</v>
      </c>
      <c r="I743" s="1311">
        <f>'B3 - COVID-19'!E208</f>
        <v>0</v>
      </c>
      <c r="J743" s="1311">
        <f>'B3 - COVID-19'!F208</f>
        <v>0</v>
      </c>
      <c r="K743" s="1311">
        <f>'B3 - COVID-19'!G208</f>
        <v>0</v>
      </c>
      <c r="L743" s="1311">
        <f>'B3 - COVID-19'!H208</f>
        <v>0</v>
      </c>
      <c r="M743" s="1311">
        <f>'B3 - COVID-19'!I208</f>
        <v>0</v>
      </c>
      <c r="N743" s="1311">
        <f>'B3 - COVID-19'!J208</f>
        <v>0</v>
      </c>
      <c r="O743" s="1311">
        <f>'B3 - COVID-19'!K208</f>
        <v>0</v>
      </c>
      <c r="P743" s="1311">
        <f>'B3 - COVID-19'!L208</f>
        <v>0</v>
      </c>
      <c r="Q743" s="1311">
        <f>'B3 - COVID-19'!M208</f>
        <v>0</v>
      </c>
      <c r="R743" s="1311">
        <f>'B3 - COVID-19'!N208</f>
        <v>0</v>
      </c>
      <c r="S743" s="1311">
        <f>'B3 - COVID-19'!P208</f>
        <v>0</v>
      </c>
      <c r="U743" s="1311">
        <f t="shared" si="20"/>
        <v>0</v>
      </c>
    </row>
    <row r="744" spans="1:21">
      <c r="A744" s="1314" t="str">
        <f>ORG!$S$1</f>
        <v>Apr 21</v>
      </c>
      <c r="B744" s="1311" t="str">
        <f>ORG!$M$1</f>
        <v>Organisation</v>
      </c>
      <c r="C744" s="1311" t="str">
        <f>'B3 - COVID-19'!$A$3</f>
        <v>Table B3 - COVID-19 Analysis</v>
      </c>
      <c r="D744" s="1313">
        <f>'B3 - COVID-19'!A209</f>
        <v>184</v>
      </c>
      <c r="E744" s="1311" t="str">
        <f>CONCATENATE('B3 - COVID-19'!$A$5," - ",'B3 - COVID-19'!$A$196)</f>
        <v>A - Additional Expenditure  - A7</v>
      </c>
      <c r="F744" s="1311">
        <f>'B3 - COVID-19'!B209</f>
        <v>0</v>
      </c>
      <c r="G744" s="1311">
        <f>'B3 - COVID-19'!C209</f>
        <v>0</v>
      </c>
      <c r="H744" s="1311">
        <f>'B3 - COVID-19'!D209</f>
        <v>0</v>
      </c>
      <c r="I744" s="1311">
        <f>'B3 - COVID-19'!E209</f>
        <v>0</v>
      </c>
      <c r="J744" s="1311">
        <f>'B3 - COVID-19'!F209</f>
        <v>0</v>
      </c>
      <c r="K744" s="1311">
        <f>'B3 - COVID-19'!G209</f>
        <v>0</v>
      </c>
      <c r="L744" s="1311">
        <f>'B3 - COVID-19'!H209</f>
        <v>0</v>
      </c>
      <c r="M744" s="1311">
        <f>'B3 - COVID-19'!I209</f>
        <v>0</v>
      </c>
      <c r="N744" s="1311">
        <f>'B3 - COVID-19'!J209</f>
        <v>0</v>
      </c>
      <c r="O744" s="1311">
        <f>'B3 - COVID-19'!K209</f>
        <v>0</v>
      </c>
      <c r="P744" s="1311">
        <f>'B3 - COVID-19'!L209</f>
        <v>0</v>
      </c>
      <c r="Q744" s="1311">
        <f>'B3 - COVID-19'!M209</f>
        <v>0</v>
      </c>
      <c r="R744" s="1311">
        <f>'B3 - COVID-19'!N209</f>
        <v>0</v>
      </c>
      <c r="S744" s="1311">
        <f>'B3 - COVID-19'!P209</f>
        <v>0</v>
      </c>
      <c r="U744" s="1311">
        <f t="shared" si="20"/>
        <v>0</v>
      </c>
    </row>
    <row r="745" spans="1:21">
      <c r="A745" s="1314" t="str">
        <f>ORG!$S$1</f>
        <v>Apr 21</v>
      </c>
      <c r="B745" s="1311" t="str">
        <f>ORG!$M$1</f>
        <v>Organisation</v>
      </c>
      <c r="C745" s="1311" t="str">
        <f>'B3 - COVID-19'!$A$3</f>
        <v>Table B3 - COVID-19 Analysis</v>
      </c>
      <c r="D745" s="1313">
        <f>'B3 - COVID-19'!A210</f>
        <v>185</v>
      </c>
      <c r="E745" s="1311" t="str">
        <f>CONCATENATE('B3 - COVID-19'!$A$5," - ",'B3 - COVID-19'!$A$196)</f>
        <v>A - Additional Expenditure  - A7</v>
      </c>
      <c r="F745" s="1311">
        <f>'B3 - COVID-19'!B210</f>
        <v>0</v>
      </c>
      <c r="G745" s="1311">
        <f>'B3 - COVID-19'!C210</f>
        <v>0</v>
      </c>
      <c r="H745" s="1311">
        <f>'B3 - COVID-19'!D210</f>
        <v>0</v>
      </c>
      <c r="I745" s="1311">
        <f>'B3 - COVID-19'!E210</f>
        <v>0</v>
      </c>
      <c r="J745" s="1311">
        <f>'B3 - COVID-19'!F210</f>
        <v>0</v>
      </c>
      <c r="K745" s="1311">
        <f>'B3 - COVID-19'!G210</f>
        <v>0</v>
      </c>
      <c r="L745" s="1311">
        <f>'B3 - COVID-19'!H210</f>
        <v>0</v>
      </c>
      <c r="M745" s="1311">
        <f>'B3 - COVID-19'!I210</f>
        <v>0</v>
      </c>
      <c r="N745" s="1311">
        <f>'B3 - COVID-19'!J210</f>
        <v>0</v>
      </c>
      <c r="O745" s="1311">
        <f>'B3 - COVID-19'!K210</f>
        <v>0</v>
      </c>
      <c r="P745" s="1311">
        <f>'B3 - COVID-19'!L210</f>
        <v>0</v>
      </c>
      <c r="Q745" s="1311">
        <f>'B3 - COVID-19'!M210</f>
        <v>0</v>
      </c>
      <c r="R745" s="1311">
        <f>'B3 - COVID-19'!N210</f>
        <v>0</v>
      </c>
      <c r="S745" s="1311">
        <f>'B3 - COVID-19'!P210</f>
        <v>0</v>
      </c>
      <c r="U745" s="1311">
        <f t="shared" si="20"/>
        <v>0</v>
      </c>
    </row>
    <row r="746" spans="1:21">
      <c r="A746" s="1314" t="str">
        <f>ORG!$S$1</f>
        <v>Apr 21</v>
      </c>
      <c r="B746" s="1311" t="str">
        <f>ORG!$M$1</f>
        <v>Organisation</v>
      </c>
      <c r="C746" s="1311" t="str">
        <f>'B3 - COVID-19'!$A$3</f>
        <v>Table B3 - COVID-19 Analysis</v>
      </c>
      <c r="D746" s="1313">
        <f>'B3 - COVID-19'!A211</f>
        <v>186</v>
      </c>
      <c r="E746" s="1311" t="str">
        <f>CONCATENATE('B3 - COVID-19'!$A$5," - ",'B3 - COVID-19'!$A$196)</f>
        <v>A - Additional Expenditure  - A7</v>
      </c>
      <c r="F746" s="1311" t="str">
        <f>'B3 - COVID-19'!B211</f>
        <v>Sub total Other C-19 Provider Pay</v>
      </c>
      <c r="G746" s="1311">
        <f>'B3 - COVID-19'!C211</f>
        <v>0</v>
      </c>
      <c r="H746" s="1311">
        <f>'B3 - COVID-19'!D211</f>
        <v>0</v>
      </c>
      <c r="I746" s="1311">
        <f>'B3 - COVID-19'!E211</f>
        <v>0</v>
      </c>
      <c r="J746" s="1311">
        <f>'B3 - COVID-19'!F211</f>
        <v>0</v>
      </c>
      <c r="K746" s="1311">
        <f>'B3 - COVID-19'!G211</f>
        <v>0</v>
      </c>
      <c r="L746" s="1311">
        <f>'B3 - COVID-19'!H211</f>
        <v>0</v>
      </c>
      <c r="M746" s="1311">
        <f>'B3 - COVID-19'!I211</f>
        <v>0</v>
      </c>
      <c r="N746" s="1311">
        <f>'B3 - COVID-19'!J211</f>
        <v>0</v>
      </c>
      <c r="O746" s="1311">
        <f>'B3 - COVID-19'!K211</f>
        <v>0</v>
      </c>
      <c r="P746" s="1311">
        <f>'B3 - COVID-19'!L211</f>
        <v>0</v>
      </c>
      <c r="Q746" s="1311">
        <f>'B3 - COVID-19'!M211</f>
        <v>0</v>
      </c>
      <c r="R746" s="1311">
        <f>'B3 - COVID-19'!N211</f>
        <v>0</v>
      </c>
      <c r="S746" s="1311">
        <f>'B3 - COVID-19'!P211</f>
        <v>0</v>
      </c>
      <c r="U746" s="1311">
        <f t="shared" si="20"/>
        <v>0</v>
      </c>
    </row>
    <row r="747" spans="1:21">
      <c r="A747" s="1314" t="str">
        <f>ORG!$S$1</f>
        <v>Apr 21</v>
      </c>
      <c r="B747" s="1311" t="str">
        <f>ORG!$M$1</f>
        <v>Organisation</v>
      </c>
      <c r="C747" s="1311" t="str">
        <f>'B3 - COVID-19'!$A$3</f>
        <v>Table B3 - COVID-19 Analysis</v>
      </c>
      <c r="D747" s="1313">
        <f>'B3 - COVID-19'!A212</f>
        <v>187</v>
      </c>
      <c r="E747" s="1311" t="str">
        <f>CONCATENATE('B3 - COVID-19'!$A$5," - ",'B3 - COVID-19'!$A$196)</f>
        <v>A - Additional Expenditure  - A7</v>
      </c>
      <c r="F747" s="1311" t="str">
        <f>'B3 - COVID-19'!B212</f>
        <v>Primary Care Contractor (excluding drugs)</v>
      </c>
      <c r="G747" s="1311">
        <f>'B3 - COVID-19'!C212</f>
        <v>0</v>
      </c>
      <c r="H747" s="1311">
        <f>'B3 - COVID-19'!D212</f>
        <v>0</v>
      </c>
      <c r="I747" s="1311">
        <f>'B3 - COVID-19'!E212</f>
        <v>0</v>
      </c>
      <c r="J747" s="1311">
        <f>'B3 - COVID-19'!F212</f>
        <v>0</v>
      </c>
      <c r="K747" s="1311">
        <f>'B3 - COVID-19'!G212</f>
        <v>0</v>
      </c>
      <c r="L747" s="1311">
        <f>'B3 - COVID-19'!H212</f>
        <v>0</v>
      </c>
      <c r="M747" s="1311">
        <f>'B3 - COVID-19'!I212</f>
        <v>0</v>
      </c>
      <c r="N747" s="1311">
        <f>'B3 - COVID-19'!J212</f>
        <v>0</v>
      </c>
      <c r="O747" s="1311">
        <f>'B3 - COVID-19'!K212</f>
        <v>0</v>
      </c>
      <c r="P747" s="1311">
        <f>'B3 - COVID-19'!L212</f>
        <v>0</v>
      </c>
      <c r="Q747" s="1311">
        <f>'B3 - COVID-19'!M212</f>
        <v>0</v>
      </c>
      <c r="R747" s="1311">
        <f>'B3 - COVID-19'!N212</f>
        <v>0</v>
      </c>
      <c r="S747" s="1311">
        <f>'B3 - COVID-19'!P212</f>
        <v>0</v>
      </c>
      <c r="U747" s="1311">
        <f t="shared" si="20"/>
        <v>0</v>
      </c>
    </row>
    <row r="748" spans="1:21">
      <c r="A748" s="1314" t="str">
        <f>ORG!$S$1</f>
        <v>Apr 21</v>
      </c>
      <c r="B748" s="1311" t="str">
        <f>ORG!$M$1</f>
        <v>Organisation</v>
      </c>
      <c r="C748" s="1311" t="str">
        <f>'B3 - COVID-19'!$A$3</f>
        <v>Table B3 - COVID-19 Analysis</v>
      </c>
      <c r="D748" s="1313">
        <f>'B3 - COVID-19'!A213</f>
        <v>188</v>
      </c>
      <c r="E748" s="1311" t="str">
        <f>CONCATENATE('B3 - COVID-19'!$A$5," - ",'B3 - COVID-19'!$A$196)</f>
        <v>A - Additional Expenditure  - A7</v>
      </c>
      <c r="F748" s="1311" t="str">
        <f>'B3 - COVID-19'!B213</f>
        <v xml:space="preserve">Primary Care Contractor (excluding drugs) - Costs as a result of lost GDS Income  </v>
      </c>
      <c r="G748" s="1311">
        <f>'B3 - COVID-19'!C213</f>
        <v>0</v>
      </c>
      <c r="H748" s="1311">
        <f>'B3 - COVID-19'!D213</f>
        <v>0</v>
      </c>
      <c r="I748" s="1311">
        <f>'B3 - COVID-19'!E213</f>
        <v>0</v>
      </c>
      <c r="J748" s="1311">
        <f>'B3 - COVID-19'!F213</f>
        <v>0</v>
      </c>
      <c r="K748" s="1311">
        <f>'B3 - COVID-19'!G213</f>
        <v>0</v>
      </c>
      <c r="L748" s="1311">
        <f>'B3 - COVID-19'!H213</f>
        <v>0</v>
      </c>
      <c r="M748" s="1311">
        <f>'B3 - COVID-19'!I213</f>
        <v>0</v>
      </c>
      <c r="N748" s="1311">
        <f>'B3 - COVID-19'!J213</f>
        <v>0</v>
      </c>
      <c r="O748" s="1311">
        <f>'B3 - COVID-19'!K213</f>
        <v>0</v>
      </c>
      <c r="P748" s="1311">
        <f>'B3 - COVID-19'!L213</f>
        <v>0</v>
      </c>
      <c r="Q748" s="1311">
        <f>'B3 - COVID-19'!M213</f>
        <v>0</v>
      </c>
      <c r="R748" s="1311">
        <f>'B3 - COVID-19'!N213</f>
        <v>0</v>
      </c>
      <c r="S748" s="1311">
        <f>'B3 - COVID-19'!P213</f>
        <v>0</v>
      </c>
      <c r="U748" s="1311">
        <f t="shared" si="20"/>
        <v>0</v>
      </c>
    </row>
    <row r="749" spans="1:21">
      <c r="A749" s="1314" t="str">
        <f>ORG!$S$1</f>
        <v>Apr 21</v>
      </c>
      <c r="B749" s="1311" t="str">
        <f>ORG!$M$1</f>
        <v>Organisation</v>
      </c>
      <c r="C749" s="1311" t="str">
        <f>'B3 - COVID-19'!$A$3</f>
        <v>Table B3 - COVID-19 Analysis</v>
      </c>
      <c r="D749" s="1313">
        <f>'B3 - COVID-19'!A214</f>
        <v>189</v>
      </c>
      <c r="E749" s="1311" t="str">
        <f>CONCATENATE('B3 - COVID-19'!$A$5," - ",'B3 - COVID-19'!$A$196)</f>
        <v>A - Additional Expenditure  - A7</v>
      </c>
      <c r="F749" s="1311" t="str">
        <f>'B3 - COVID-19'!B214</f>
        <v>Primary Care - Drugs</v>
      </c>
      <c r="G749" s="1311">
        <f>'B3 - COVID-19'!C214</f>
        <v>0</v>
      </c>
      <c r="H749" s="1311">
        <f>'B3 - COVID-19'!D214</f>
        <v>0</v>
      </c>
      <c r="I749" s="1311">
        <f>'B3 - COVID-19'!E214</f>
        <v>0</v>
      </c>
      <c r="J749" s="1311">
        <f>'B3 - COVID-19'!F214</f>
        <v>0</v>
      </c>
      <c r="K749" s="1311">
        <f>'B3 - COVID-19'!G214</f>
        <v>0</v>
      </c>
      <c r="L749" s="1311">
        <f>'B3 - COVID-19'!H214</f>
        <v>0</v>
      </c>
      <c r="M749" s="1311">
        <f>'B3 - COVID-19'!I214</f>
        <v>0</v>
      </c>
      <c r="N749" s="1311">
        <f>'B3 - COVID-19'!J214</f>
        <v>0</v>
      </c>
      <c r="O749" s="1311">
        <f>'B3 - COVID-19'!K214</f>
        <v>0</v>
      </c>
      <c r="P749" s="1311">
        <f>'B3 - COVID-19'!L214</f>
        <v>0</v>
      </c>
      <c r="Q749" s="1311">
        <f>'B3 - COVID-19'!M214</f>
        <v>0</v>
      </c>
      <c r="R749" s="1311">
        <f>'B3 - COVID-19'!N214</f>
        <v>0</v>
      </c>
      <c r="S749" s="1311">
        <f>'B3 - COVID-19'!P214</f>
        <v>0</v>
      </c>
      <c r="U749" s="1311">
        <f t="shared" si="20"/>
        <v>0</v>
      </c>
    </row>
    <row r="750" spans="1:21">
      <c r="A750" s="1314" t="str">
        <f>ORG!$S$1</f>
        <v>Apr 21</v>
      </c>
      <c r="B750" s="1311" t="str">
        <f>ORG!$M$1</f>
        <v>Organisation</v>
      </c>
      <c r="C750" s="1311" t="str">
        <f>'B3 - COVID-19'!$A$3</f>
        <v>Table B3 - COVID-19 Analysis</v>
      </c>
      <c r="D750" s="1313">
        <f>'B3 - COVID-19'!A215</f>
        <v>190</v>
      </c>
      <c r="E750" s="1311" t="str">
        <f>CONCATENATE('B3 - COVID-19'!$A$5," - ",'B3 - COVID-19'!$A$196)</f>
        <v>A - Additional Expenditure  - A7</v>
      </c>
      <c r="F750" s="1311" t="str">
        <f>'B3 - COVID-19'!B215</f>
        <v>Secondary Care - Drugs</v>
      </c>
      <c r="G750" s="1311">
        <f>'B3 - COVID-19'!C215</f>
        <v>0</v>
      </c>
      <c r="H750" s="1311">
        <f>'B3 - COVID-19'!D215</f>
        <v>0</v>
      </c>
      <c r="I750" s="1311">
        <f>'B3 - COVID-19'!E215</f>
        <v>0</v>
      </c>
      <c r="J750" s="1311">
        <f>'B3 - COVID-19'!F215</f>
        <v>0</v>
      </c>
      <c r="K750" s="1311">
        <f>'B3 - COVID-19'!G215</f>
        <v>0</v>
      </c>
      <c r="L750" s="1311">
        <f>'B3 - COVID-19'!H215</f>
        <v>0</v>
      </c>
      <c r="M750" s="1311">
        <f>'B3 - COVID-19'!I215</f>
        <v>0</v>
      </c>
      <c r="N750" s="1311">
        <f>'B3 - COVID-19'!J215</f>
        <v>0</v>
      </c>
      <c r="O750" s="1311">
        <f>'B3 - COVID-19'!K215</f>
        <v>0</v>
      </c>
      <c r="P750" s="1311">
        <f>'B3 - COVID-19'!L215</f>
        <v>0</v>
      </c>
      <c r="Q750" s="1311">
        <f>'B3 - COVID-19'!M215</f>
        <v>0</v>
      </c>
      <c r="R750" s="1311">
        <f>'B3 - COVID-19'!N215</f>
        <v>0</v>
      </c>
      <c r="S750" s="1311">
        <f>'B3 - COVID-19'!P215</f>
        <v>0</v>
      </c>
      <c r="U750" s="1311">
        <f t="shared" si="20"/>
        <v>0</v>
      </c>
    </row>
    <row r="751" spans="1:21">
      <c r="A751" s="1314" t="str">
        <f>ORG!$S$1</f>
        <v>Apr 21</v>
      </c>
      <c r="B751" s="1311" t="str">
        <f>ORG!$M$1</f>
        <v>Organisation</v>
      </c>
      <c r="C751" s="1311" t="str">
        <f>'B3 - COVID-19'!$A$3</f>
        <v>Table B3 - COVID-19 Analysis</v>
      </c>
      <c r="D751" s="1313">
        <f>'B3 - COVID-19'!A216</f>
        <v>191</v>
      </c>
      <c r="E751" s="1311" t="str">
        <f>CONCATENATE('B3 - COVID-19'!$A$5," - ",'B3 - COVID-19'!$A$196)</f>
        <v>A - Additional Expenditure  - A7</v>
      </c>
      <c r="F751" s="1311" t="str">
        <f>'B3 - COVID-19'!B216</f>
        <v>Provider - Non Pay (Clinical &amp; General Supplies, Rent, Rates, Equipment etc) Exclude PPE - see separate line</v>
      </c>
      <c r="G751" s="1311">
        <f>'B3 - COVID-19'!C216</f>
        <v>0</v>
      </c>
      <c r="H751" s="1311">
        <f>'B3 - COVID-19'!D216</f>
        <v>0</v>
      </c>
      <c r="I751" s="1311">
        <f>'B3 - COVID-19'!E216</f>
        <v>0</v>
      </c>
      <c r="J751" s="1311">
        <f>'B3 - COVID-19'!F216</f>
        <v>0</v>
      </c>
      <c r="K751" s="1311">
        <f>'B3 - COVID-19'!G216</f>
        <v>0</v>
      </c>
      <c r="L751" s="1311">
        <f>'B3 - COVID-19'!H216</f>
        <v>0</v>
      </c>
      <c r="M751" s="1311">
        <f>'B3 - COVID-19'!I216</f>
        <v>0</v>
      </c>
      <c r="N751" s="1311">
        <f>'B3 - COVID-19'!J216</f>
        <v>0</v>
      </c>
      <c r="O751" s="1311">
        <f>'B3 - COVID-19'!K216</f>
        <v>0</v>
      </c>
      <c r="P751" s="1311">
        <f>'B3 - COVID-19'!L216</f>
        <v>0</v>
      </c>
      <c r="Q751" s="1311">
        <f>'B3 - COVID-19'!M216</f>
        <v>0</v>
      </c>
      <c r="R751" s="1311">
        <f>'B3 - COVID-19'!N216</f>
        <v>0</v>
      </c>
      <c r="S751" s="1311">
        <f>'B3 - COVID-19'!P216</f>
        <v>0</v>
      </c>
      <c r="U751" s="1311">
        <f t="shared" si="20"/>
        <v>0</v>
      </c>
    </row>
    <row r="752" spans="1:21">
      <c r="A752" s="1314" t="str">
        <f>ORG!$S$1</f>
        <v>Apr 21</v>
      </c>
      <c r="B752" s="1311" t="str">
        <f>ORG!$M$1</f>
        <v>Organisation</v>
      </c>
      <c r="C752" s="1311" t="str">
        <f>'B3 - COVID-19'!$A$3</f>
        <v>Table B3 - COVID-19 Analysis</v>
      </c>
      <c r="D752" s="1313">
        <f>'B3 - COVID-19'!A217</f>
        <v>192</v>
      </c>
      <c r="E752" s="1311" t="str">
        <f>CONCATENATE('B3 - COVID-19'!$A$5," - ",'B3 - COVID-19'!$A$196)</f>
        <v>A - Additional Expenditure  - A7</v>
      </c>
      <c r="F752" s="1311" t="str">
        <f>'B3 - COVID-19'!B217</f>
        <v xml:space="preserve">Provider - Non Pay - PPE  </v>
      </c>
      <c r="G752" s="1311">
        <f>'B3 - COVID-19'!C217</f>
        <v>0</v>
      </c>
      <c r="H752" s="1311">
        <f>'B3 - COVID-19'!D217</f>
        <v>0</v>
      </c>
      <c r="I752" s="1311">
        <f>'B3 - COVID-19'!E217</f>
        <v>0</v>
      </c>
      <c r="J752" s="1311">
        <f>'B3 - COVID-19'!F217</f>
        <v>0</v>
      </c>
      <c r="K752" s="1311">
        <f>'B3 - COVID-19'!G217</f>
        <v>0</v>
      </c>
      <c r="L752" s="1311">
        <f>'B3 - COVID-19'!H217</f>
        <v>0</v>
      </c>
      <c r="M752" s="1311">
        <f>'B3 - COVID-19'!I217</f>
        <v>0</v>
      </c>
      <c r="N752" s="1311">
        <f>'B3 - COVID-19'!J217</f>
        <v>0</v>
      </c>
      <c r="O752" s="1311">
        <f>'B3 - COVID-19'!K217</f>
        <v>0</v>
      </c>
      <c r="P752" s="1311">
        <f>'B3 - COVID-19'!L217</f>
        <v>0</v>
      </c>
      <c r="Q752" s="1311">
        <f>'B3 - COVID-19'!M217</f>
        <v>0</v>
      </c>
      <c r="R752" s="1311">
        <f>'B3 - COVID-19'!N217</f>
        <v>0</v>
      </c>
      <c r="S752" s="1311">
        <f>'B3 - COVID-19'!P217</f>
        <v>0</v>
      </c>
      <c r="U752" s="1311">
        <f t="shared" si="20"/>
        <v>0</v>
      </c>
    </row>
    <row r="753" spans="1:21">
      <c r="A753" s="1314" t="str">
        <f>ORG!$S$1</f>
        <v>Apr 21</v>
      </c>
      <c r="B753" s="1311" t="str">
        <f>ORG!$M$1</f>
        <v>Organisation</v>
      </c>
      <c r="C753" s="1311" t="str">
        <f>'B3 - COVID-19'!$A$3</f>
        <v>Table B3 - COVID-19 Analysis</v>
      </c>
      <c r="D753" s="1313">
        <f>'B3 - COVID-19'!A218</f>
        <v>193</v>
      </c>
      <c r="E753" s="1311" t="str">
        <f>CONCATENATE('B3 - COVID-19'!$A$5," - ",'B3 - COVID-19'!$A$196)</f>
        <v>A - Additional Expenditure  - A7</v>
      </c>
      <c r="F753" s="1311" t="str">
        <f>'B3 - COVID-19'!B218</f>
        <v>Healthcare Services Provided by Other NHS Bodies</v>
      </c>
      <c r="G753" s="1311">
        <f>'B3 - COVID-19'!C218</f>
        <v>0</v>
      </c>
      <c r="H753" s="1311">
        <f>'B3 - COVID-19'!D218</f>
        <v>0</v>
      </c>
      <c r="I753" s="1311">
        <f>'B3 - COVID-19'!E218</f>
        <v>0</v>
      </c>
      <c r="J753" s="1311">
        <f>'B3 - COVID-19'!F218</f>
        <v>0</v>
      </c>
      <c r="K753" s="1311">
        <f>'B3 - COVID-19'!G218</f>
        <v>0</v>
      </c>
      <c r="L753" s="1311">
        <f>'B3 - COVID-19'!H218</f>
        <v>0</v>
      </c>
      <c r="M753" s="1311">
        <f>'B3 - COVID-19'!I218</f>
        <v>0</v>
      </c>
      <c r="N753" s="1311">
        <f>'B3 - COVID-19'!J218</f>
        <v>0</v>
      </c>
      <c r="O753" s="1311">
        <f>'B3 - COVID-19'!K218</f>
        <v>0</v>
      </c>
      <c r="P753" s="1311">
        <f>'B3 - COVID-19'!L218</f>
        <v>0</v>
      </c>
      <c r="Q753" s="1311">
        <f>'B3 - COVID-19'!M218</f>
        <v>0</v>
      </c>
      <c r="R753" s="1311">
        <f>'B3 - COVID-19'!N218</f>
        <v>0</v>
      </c>
      <c r="S753" s="1311">
        <f>'B3 - COVID-19'!P218</f>
        <v>0</v>
      </c>
      <c r="U753" s="1311">
        <f t="shared" si="20"/>
        <v>0</v>
      </c>
    </row>
    <row r="754" spans="1:21">
      <c r="A754" s="1314" t="str">
        <f>ORG!$S$1</f>
        <v>Apr 21</v>
      </c>
      <c r="B754" s="1311" t="str">
        <f>ORG!$M$1</f>
        <v>Organisation</v>
      </c>
      <c r="C754" s="1311" t="str">
        <f>'B3 - COVID-19'!$A$3</f>
        <v>Table B3 - COVID-19 Analysis</v>
      </c>
      <c r="D754" s="1313">
        <f>'B3 - COVID-19'!A219</f>
        <v>194</v>
      </c>
      <c r="E754" s="1311" t="str">
        <f>CONCATENATE('B3 - COVID-19'!$A$5," - ",'B3 - COVID-19'!$A$196)</f>
        <v>A - Additional Expenditure  - A7</v>
      </c>
      <c r="F754" s="1311" t="str">
        <f>'B3 - COVID-19'!B219</f>
        <v xml:space="preserve">Healthcare Services Provided by Other NHS Bodies - Additional Costs due to Block Contracts - Wales NHS </v>
      </c>
      <c r="G754" s="1311">
        <f>'B3 - COVID-19'!C219</f>
        <v>0</v>
      </c>
      <c r="H754" s="1311">
        <f>'B3 - COVID-19'!D219</f>
        <v>0</v>
      </c>
      <c r="I754" s="1311">
        <f>'B3 - COVID-19'!E219</f>
        <v>0</v>
      </c>
      <c r="J754" s="1311">
        <f>'B3 - COVID-19'!F219</f>
        <v>0</v>
      </c>
      <c r="K754" s="1311">
        <f>'B3 - COVID-19'!G219</f>
        <v>0</v>
      </c>
      <c r="L754" s="1311">
        <f>'B3 - COVID-19'!H219</f>
        <v>0</v>
      </c>
      <c r="M754" s="1311">
        <f>'B3 - COVID-19'!I219</f>
        <v>0</v>
      </c>
      <c r="N754" s="1311">
        <f>'B3 - COVID-19'!J219</f>
        <v>0</v>
      </c>
      <c r="O754" s="1311">
        <f>'B3 - COVID-19'!K219</f>
        <v>0</v>
      </c>
      <c r="P754" s="1311">
        <f>'B3 - COVID-19'!L219</f>
        <v>0</v>
      </c>
      <c r="Q754" s="1311">
        <f>'B3 - COVID-19'!M219</f>
        <v>0</v>
      </c>
      <c r="R754" s="1311">
        <f>'B3 - COVID-19'!N219</f>
        <v>0</v>
      </c>
      <c r="S754" s="1311">
        <f>'B3 - COVID-19'!P219</f>
        <v>0</v>
      </c>
      <c r="U754" s="1311">
        <f t="shared" si="20"/>
        <v>0</v>
      </c>
    </row>
    <row r="755" spans="1:21">
      <c r="A755" s="1314" t="str">
        <f>ORG!$S$1</f>
        <v>Apr 21</v>
      </c>
      <c r="B755" s="1311" t="str">
        <f>ORG!$M$1</f>
        <v>Organisation</v>
      </c>
      <c r="C755" s="1311" t="str">
        <f>'B3 - COVID-19'!$A$3</f>
        <v>Table B3 - COVID-19 Analysis</v>
      </c>
      <c r="D755" s="1313">
        <f>'B3 - COVID-19'!A220</f>
        <v>195</v>
      </c>
      <c r="E755" s="1311" t="str">
        <f>CONCATENATE('B3 - COVID-19'!$A$5," - ",'B3 - COVID-19'!$A$196)</f>
        <v>A - Additional Expenditure  - A7</v>
      </c>
      <c r="F755" s="1311" t="str">
        <f>'B3 - COVID-19'!B220</f>
        <v xml:space="preserve">Healthcare Services Provided by Other NHS Bodies - Additional Costs due to Block Contracts - England NHS </v>
      </c>
      <c r="G755" s="1311">
        <f>'B3 - COVID-19'!C220</f>
        <v>0</v>
      </c>
      <c r="H755" s="1311">
        <f>'B3 - COVID-19'!D220</f>
        <v>0</v>
      </c>
      <c r="I755" s="1311">
        <f>'B3 - COVID-19'!E220</f>
        <v>0</v>
      </c>
      <c r="J755" s="1311">
        <f>'B3 - COVID-19'!F220</f>
        <v>0</v>
      </c>
      <c r="K755" s="1311">
        <f>'B3 - COVID-19'!G220</f>
        <v>0</v>
      </c>
      <c r="L755" s="1311">
        <f>'B3 - COVID-19'!H220</f>
        <v>0</v>
      </c>
      <c r="M755" s="1311">
        <f>'B3 - COVID-19'!I220</f>
        <v>0</v>
      </c>
      <c r="N755" s="1311">
        <f>'B3 - COVID-19'!J220</f>
        <v>0</v>
      </c>
      <c r="O755" s="1311">
        <f>'B3 - COVID-19'!K220</f>
        <v>0</v>
      </c>
      <c r="P755" s="1311">
        <f>'B3 - COVID-19'!L220</f>
        <v>0</v>
      </c>
      <c r="Q755" s="1311">
        <f>'B3 - COVID-19'!M220</f>
        <v>0</v>
      </c>
      <c r="R755" s="1311">
        <f>'B3 - COVID-19'!N220</f>
        <v>0</v>
      </c>
      <c r="S755" s="1311">
        <f>'B3 - COVID-19'!P220</f>
        <v>0</v>
      </c>
      <c r="U755" s="1311">
        <f t="shared" si="20"/>
        <v>0</v>
      </c>
    </row>
    <row r="756" spans="1:21">
      <c r="A756" s="1314" t="str">
        <f>ORG!$S$1</f>
        <v>Apr 21</v>
      </c>
      <c r="B756" s="1311" t="str">
        <f>ORG!$M$1</f>
        <v>Organisation</v>
      </c>
      <c r="C756" s="1311" t="str">
        <f>'B3 - COVID-19'!$A$3</f>
        <v>Table B3 - COVID-19 Analysis</v>
      </c>
      <c r="D756" s="1313">
        <f>'B3 - COVID-19'!A221</f>
        <v>196</v>
      </c>
      <c r="E756" s="1311" t="str">
        <f>CONCATENATE('B3 - COVID-19'!$A$5," - ",'B3 - COVID-19'!$A$196)</f>
        <v>A - Additional Expenditure  - A7</v>
      </c>
      <c r="F756" s="1311" t="str">
        <f>'B3 - COVID-19'!B221</f>
        <v>Non Healthcare Services Provided by Other NHS Bodies</v>
      </c>
      <c r="G756" s="1311">
        <f>'B3 - COVID-19'!C221</f>
        <v>0</v>
      </c>
      <c r="H756" s="1311">
        <f>'B3 - COVID-19'!D221</f>
        <v>0</v>
      </c>
      <c r="I756" s="1311">
        <f>'B3 - COVID-19'!E221</f>
        <v>0</v>
      </c>
      <c r="J756" s="1311">
        <f>'B3 - COVID-19'!F221</f>
        <v>0</v>
      </c>
      <c r="K756" s="1311">
        <f>'B3 - COVID-19'!G221</f>
        <v>0</v>
      </c>
      <c r="L756" s="1311">
        <f>'B3 - COVID-19'!H221</f>
        <v>0</v>
      </c>
      <c r="M756" s="1311">
        <f>'B3 - COVID-19'!I221</f>
        <v>0</v>
      </c>
      <c r="N756" s="1311">
        <f>'B3 - COVID-19'!J221</f>
        <v>0</v>
      </c>
      <c r="O756" s="1311">
        <f>'B3 - COVID-19'!K221</f>
        <v>0</v>
      </c>
      <c r="P756" s="1311">
        <f>'B3 - COVID-19'!L221</f>
        <v>0</v>
      </c>
      <c r="Q756" s="1311">
        <f>'B3 - COVID-19'!M221</f>
        <v>0</v>
      </c>
      <c r="R756" s="1311">
        <f>'B3 - COVID-19'!N221</f>
        <v>0</v>
      </c>
      <c r="S756" s="1311">
        <f>'B3 - COVID-19'!P221</f>
        <v>0</v>
      </c>
      <c r="U756" s="1311">
        <f t="shared" si="20"/>
        <v>0</v>
      </c>
    </row>
    <row r="757" spans="1:21">
      <c r="A757" s="1314" t="str">
        <f>ORG!$S$1</f>
        <v>Apr 21</v>
      </c>
      <c r="B757" s="1311" t="str">
        <f>ORG!$M$1</f>
        <v>Organisation</v>
      </c>
      <c r="C757" s="1311" t="str">
        <f>'B3 - COVID-19'!$A$3</f>
        <v>Table B3 - COVID-19 Analysis</v>
      </c>
      <c r="D757" s="1313">
        <f>'B3 - COVID-19'!A222</f>
        <v>197</v>
      </c>
      <c r="E757" s="1311" t="str">
        <f>CONCATENATE('B3 - COVID-19'!$A$5," - ",'B3 - COVID-19'!$A$196)</f>
        <v>A - Additional Expenditure  - A7</v>
      </c>
      <c r="F757" s="1311" t="str">
        <f>'B3 - COVID-19'!B222</f>
        <v>Continuing Care and Funded Nursing Care</v>
      </c>
      <c r="G757" s="1311">
        <f>'B3 - COVID-19'!C222</f>
        <v>0</v>
      </c>
      <c r="H757" s="1311">
        <f>'B3 - COVID-19'!D222</f>
        <v>0</v>
      </c>
      <c r="I757" s="1311">
        <f>'B3 - COVID-19'!E222</f>
        <v>0</v>
      </c>
      <c r="J757" s="1311">
        <f>'B3 - COVID-19'!F222</f>
        <v>0</v>
      </c>
      <c r="K757" s="1311">
        <f>'B3 - COVID-19'!G222</f>
        <v>0</v>
      </c>
      <c r="L757" s="1311">
        <f>'B3 - COVID-19'!H222</f>
        <v>0</v>
      </c>
      <c r="M757" s="1311">
        <f>'B3 - COVID-19'!I222</f>
        <v>0</v>
      </c>
      <c r="N757" s="1311">
        <f>'B3 - COVID-19'!J222</f>
        <v>0</v>
      </c>
      <c r="O757" s="1311">
        <f>'B3 - COVID-19'!K222</f>
        <v>0</v>
      </c>
      <c r="P757" s="1311">
        <f>'B3 - COVID-19'!L222</f>
        <v>0</v>
      </c>
      <c r="Q757" s="1311">
        <f>'B3 - COVID-19'!M222</f>
        <v>0</v>
      </c>
      <c r="R757" s="1311">
        <f>'B3 - COVID-19'!N222</f>
        <v>0</v>
      </c>
      <c r="S757" s="1311">
        <f>'B3 - COVID-19'!P222</f>
        <v>0</v>
      </c>
      <c r="U757" s="1311">
        <f t="shared" si="20"/>
        <v>0</v>
      </c>
    </row>
    <row r="758" spans="1:21">
      <c r="A758" s="1314" t="str">
        <f>ORG!$S$1</f>
        <v>Apr 21</v>
      </c>
      <c r="B758" s="1311" t="str">
        <f>ORG!$M$1</f>
        <v>Organisation</v>
      </c>
      <c r="C758" s="1311" t="str">
        <f>'B3 - COVID-19'!$A$3</f>
        <v>Table B3 - COVID-19 Analysis</v>
      </c>
      <c r="D758" s="1313">
        <f>'B3 - COVID-19'!A223</f>
        <v>198</v>
      </c>
      <c r="E758" s="1311" t="str">
        <f>CONCATENATE('B3 - COVID-19'!$A$5," - ",'B3 - COVID-19'!$A$196)</f>
        <v>A - Additional Expenditure  - A7</v>
      </c>
      <c r="F758" s="1311" t="str">
        <f>'B3 - COVID-19'!B223</f>
        <v>Other Private &amp; Voluntary Sector</v>
      </c>
      <c r="G758" s="1311">
        <f>'B3 - COVID-19'!C223</f>
        <v>0</v>
      </c>
      <c r="H758" s="1311">
        <f>'B3 - COVID-19'!D223</f>
        <v>0</v>
      </c>
      <c r="I758" s="1311">
        <f>'B3 - COVID-19'!E223</f>
        <v>0</v>
      </c>
      <c r="J758" s="1311">
        <f>'B3 - COVID-19'!F223</f>
        <v>0</v>
      </c>
      <c r="K758" s="1311">
        <f>'B3 - COVID-19'!G223</f>
        <v>0</v>
      </c>
      <c r="L758" s="1311">
        <f>'B3 - COVID-19'!H223</f>
        <v>0</v>
      </c>
      <c r="M758" s="1311">
        <f>'B3 - COVID-19'!I223</f>
        <v>0</v>
      </c>
      <c r="N758" s="1311">
        <f>'B3 - COVID-19'!J223</f>
        <v>0</v>
      </c>
      <c r="O758" s="1311">
        <f>'B3 - COVID-19'!K223</f>
        <v>0</v>
      </c>
      <c r="P758" s="1311">
        <f>'B3 - COVID-19'!L223</f>
        <v>0</v>
      </c>
      <c r="Q758" s="1311">
        <f>'B3 - COVID-19'!M223</f>
        <v>0</v>
      </c>
      <c r="R758" s="1311">
        <f>'B3 - COVID-19'!N223</f>
        <v>0</v>
      </c>
      <c r="S758" s="1311">
        <f>'B3 - COVID-19'!P223</f>
        <v>0</v>
      </c>
      <c r="U758" s="1311">
        <f t="shared" si="20"/>
        <v>0</v>
      </c>
    </row>
    <row r="759" spans="1:21">
      <c r="A759" s="1314" t="str">
        <f>ORG!$S$1</f>
        <v>Apr 21</v>
      </c>
      <c r="B759" s="1311" t="str">
        <f>ORG!$M$1</f>
        <v>Organisation</v>
      </c>
      <c r="C759" s="1311" t="str">
        <f>'B3 - COVID-19'!$A$3</f>
        <v>Table B3 - COVID-19 Analysis</v>
      </c>
      <c r="D759" s="1313">
        <f>'B3 - COVID-19'!A224</f>
        <v>199</v>
      </c>
      <c r="E759" s="1311" t="str">
        <f>CONCATENATE('B3 - COVID-19'!$A$5," - ",'B3 - COVID-19'!$A$196)</f>
        <v>A - Additional Expenditure  - A7</v>
      </c>
      <c r="F759" s="1311" t="str">
        <f>'B3 - COVID-19'!B224</f>
        <v xml:space="preserve">Other Private &amp; Voluntary Sector - Private Hospital Providers  </v>
      </c>
      <c r="G759" s="1311">
        <f>'B3 - COVID-19'!C224</f>
        <v>0</v>
      </c>
      <c r="H759" s="1311">
        <f>'B3 - COVID-19'!D224</f>
        <v>0</v>
      </c>
      <c r="I759" s="1311">
        <f>'B3 - COVID-19'!E224</f>
        <v>0</v>
      </c>
      <c r="J759" s="1311">
        <f>'B3 - COVID-19'!F224</f>
        <v>0</v>
      </c>
      <c r="K759" s="1311">
        <f>'B3 - COVID-19'!G224</f>
        <v>0</v>
      </c>
      <c r="L759" s="1311">
        <f>'B3 - COVID-19'!H224</f>
        <v>0</v>
      </c>
      <c r="M759" s="1311">
        <f>'B3 - COVID-19'!I224</f>
        <v>0</v>
      </c>
      <c r="N759" s="1311">
        <f>'B3 - COVID-19'!J224</f>
        <v>0</v>
      </c>
      <c r="O759" s="1311">
        <f>'B3 - COVID-19'!K224</f>
        <v>0</v>
      </c>
      <c r="P759" s="1311">
        <f>'B3 - COVID-19'!L224</f>
        <v>0</v>
      </c>
      <c r="Q759" s="1311">
        <f>'B3 - COVID-19'!M224</f>
        <v>0</v>
      </c>
      <c r="R759" s="1311">
        <f>'B3 - COVID-19'!N224</f>
        <v>0</v>
      </c>
      <c r="S759" s="1311">
        <f>'B3 - COVID-19'!P224</f>
        <v>0</v>
      </c>
      <c r="U759" s="1311">
        <f t="shared" si="20"/>
        <v>0</v>
      </c>
    </row>
    <row r="760" spans="1:21">
      <c r="A760" s="1314" t="str">
        <f>ORG!$S$1</f>
        <v>Apr 21</v>
      </c>
      <c r="B760" s="1311" t="str">
        <f>ORG!$M$1</f>
        <v>Organisation</v>
      </c>
      <c r="C760" s="1311" t="str">
        <f>'B3 - COVID-19'!$A$3</f>
        <v>Table B3 - COVID-19 Analysis</v>
      </c>
      <c r="D760" s="1313">
        <f>'B3 - COVID-19'!A225</f>
        <v>200</v>
      </c>
      <c r="E760" s="1311" t="str">
        <f>CONCATENATE('B3 - COVID-19'!$A$5," - ",'B3 - COVID-19'!$A$196)</f>
        <v>A - Additional Expenditure  - A7</v>
      </c>
      <c r="F760" s="1311" t="str">
        <f>'B3 - COVID-19'!B225</f>
        <v>Joint Financing and Other (includes Local Authority)</v>
      </c>
      <c r="G760" s="1311">
        <f>'B3 - COVID-19'!C225</f>
        <v>0</v>
      </c>
      <c r="H760" s="1311">
        <f>'B3 - COVID-19'!D225</f>
        <v>0</v>
      </c>
      <c r="I760" s="1311">
        <f>'B3 - COVID-19'!E225</f>
        <v>0</v>
      </c>
      <c r="J760" s="1311">
        <f>'B3 - COVID-19'!F225</f>
        <v>0</v>
      </c>
      <c r="K760" s="1311">
        <f>'B3 - COVID-19'!G225</f>
        <v>0</v>
      </c>
      <c r="L760" s="1311">
        <f>'B3 - COVID-19'!H225</f>
        <v>0</v>
      </c>
      <c r="M760" s="1311">
        <f>'B3 - COVID-19'!I225</f>
        <v>0</v>
      </c>
      <c r="N760" s="1311">
        <f>'B3 - COVID-19'!J225</f>
        <v>0</v>
      </c>
      <c r="O760" s="1311">
        <f>'B3 - COVID-19'!K225</f>
        <v>0</v>
      </c>
      <c r="P760" s="1311">
        <f>'B3 - COVID-19'!L225</f>
        <v>0</v>
      </c>
      <c r="Q760" s="1311">
        <f>'B3 - COVID-19'!M225</f>
        <v>0</v>
      </c>
      <c r="R760" s="1311">
        <f>'B3 - COVID-19'!N225</f>
        <v>0</v>
      </c>
      <c r="S760" s="1311">
        <f>'B3 - COVID-19'!P225</f>
        <v>0</v>
      </c>
      <c r="U760" s="1311">
        <f t="shared" si="20"/>
        <v>0</v>
      </c>
    </row>
    <row r="761" spans="1:21">
      <c r="A761" s="1314" t="str">
        <f>ORG!$S$1</f>
        <v>Apr 21</v>
      </c>
      <c r="B761" s="1311" t="str">
        <f>ORG!$M$1</f>
        <v>Organisation</v>
      </c>
      <c r="C761" s="1311" t="str">
        <f>'B3 - COVID-19'!$A$3</f>
        <v>Table B3 - COVID-19 Analysis</v>
      </c>
      <c r="D761" s="1313">
        <f>'B3 - COVID-19'!A226</f>
        <v>201</v>
      </c>
      <c r="E761" s="1311" t="str">
        <f>CONCATENATE('B3 - COVID-19'!$A$5," - ",'B3 - COVID-19'!$A$196)</f>
        <v>A - Additional Expenditure  - A7</v>
      </c>
      <c r="F761" s="1311" t="str">
        <f>'B3 - COVID-19'!B226</f>
        <v>Other (only use with WG Agreement &amp; state SoCNE/I line ref)</v>
      </c>
      <c r="G761" s="1311">
        <f>'B3 - COVID-19'!C226</f>
        <v>0</v>
      </c>
      <c r="H761" s="1311">
        <f>'B3 - COVID-19'!D226</f>
        <v>0</v>
      </c>
      <c r="I761" s="1311">
        <f>'B3 - COVID-19'!E226</f>
        <v>0</v>
      </c>
      <c r="J761" s="1311">
        <f>'B3 - COVID-19'!F226</f>
        <v>0</v>
      </c>
      <c r="K761" s="1311">
        <f>'B3 - COVID-19'!G226</f>
        <v>0</v>
      </c>
      <c r="L761" s="1311">
        <f>'B3 - COVID-19'!H226</f>
        <v>0</v>
      </c>
      <c r="M761" s="1311">
        <f>'B3 - COVID-19'!I226</f>
        <v>0</v>
      </c>
      <c r="N761" s="1311">
        <f>'B3 - COVID-19'!J226</f>
        <v>0</v>
      </c>
      <c r="O761" s="1311">
        <f>'B3 - COVID-19'!K226</f>
        <v>0</v>
      </c>
      <c r="P761" s="1311">
        <f>'B3 - COVID-19'!L226</f>
        <v>0</v>
      </c>
      <c r="Q761" s="1311">
        <f>'B3 - COVID-19'!M226</f>
        <v>0</v>
      </c>
      <c r="R761" s="1311">
        <f>'B3 - COVID-19'!N226</f>
        <v>0</v>
      </c>
      <c r="S761" s="1311">
        <f>'B3 - COVID-19'!P226</f>
        <v>0</v>
      </c>
      <c r="U761" s="1311">
        <f t="shared" si="20"/>
        <v>0</v>
      </c>
    </row>
    <row r="762" spans="1:21">
      <c r="A762" s="1314" t="str">
        <f>ORG!$S$1</f>
        <v>Apr 21</v>
      </c>
      <c r="B762" s="1311" t="str">
        <f>ORG!$M$1</f>
        <v>Organisation</v>
      </c>
      <c r="C762" s="1311" t="str">
        <f>'B3 - COVID-19'!$A$3</f>
        <v>Table B3 - COVID-19 Analysis</v>
      </c>
      <c r="D762" s="1313">
        <f>'B3 - COVID-19'!A227</f>
        <v>202</v>
      </c>
      <c r="E762" s="1311" t="str">
        <f>CONCATENATE('B3 - COVID-19'!$A$5," - ",'B3 - COVID-19'!$A$196)</f>
        <v>A - Additional Expenditure  - A7</v>
      </c>
      <c r="F762" s="1311">
        <f>'B3 - COVID-19'!B227</f>
        <v>0</v>
      </c>
      <c r="G762" s="1311">
        <f>'B3 - COVID-19'!C227</f>
        <v>0</v>
      </c>
      <c r="H762" s="1311">
        <f>'B3 - COVID-19'!D227</f>
        <v>0</v>
      </c>
      <c r="I762" s="1311">
        <f>'B3 - COVID-19'!E227</f>
        <v>0</v>
      </c>
      <c r="J762" s="1311">
        <f>'B3 - COVID-19'!F227</f>
        <v>0</v>
      </c>
      <c r="K762" s="1311">
        <f>'B3 - COVID-19'!G227</f>
        <v>0</v>
      </c>
      <c r="L762" s="1311">
        <f>'B3 - COVID-19'!H227</f>
        <v>0</v>
      </c>
      <c r="M762" s="1311">
        <f>'B3 - COVID-19'!I227</f>
        <v>0</v>
      </c>
      <c r="N762" s="1311">
        <f>'B3 - COVID-19'!J227</f>
        <v>0</v>
      </c>
      <c r="O762" s="1311">
        <f>'B3 - COVID-19'!K227</f>
        <v>0</v>
      </c>
      <c r="P762" s="1311">
        <f>'B3 - COVID-19'!L227</f>
        <v>0</v>
      </c>
      <c r="Q762" s="1311">
        <f>'B3 - COVID-19'!M227</f>
        <v>0</v>
      </c>
      <c r="R762" s="1311">
        <f>'B3 - COVID-19'!N227</f>
        <v>0</v>
      </c>
      <c r="S762" s="1311">
        <f>'B3 - COVID-19'!P227</f>
        <v>0</v>
      </c>
      <c r="U762" s="1311">
        <f t="shared" si="20"/>
        <v>0</v>
      </c>
    </row>
    <row r="763" spans="1:21">
      <c r="A763" s="1314" t="str">
        <f>ORG!$S$1</f>
        <v>Apr 21</v>
      </c>
      <c r="B763" s="1311" t="str">
        <f>ORG!$M$1</f>
        <v>Organisation</v>
      </c>
      <c r="C763" s="1311" t="str">
        <f>'B3 - COVID-19'!$A$3</f>
        <v>Table B3 - COVID-19 Analysis</v>
      </c>
      <c r="D763" s="1313">
        <f>'B3 - COVID-19'!A228</f>
        <v>203</v>
      </c>
      <c r="E763" s="1311" t="str">
        <f>CONCATENATE('B3 - COVID-19'!$A$5," - ",'B3 - COVID-19'!$A$196)</f>
        <v>A - Additional Expenditure  - A7</v>
      </c>
      <c r="F763" s="1311">
        <f>'B3 - COVID-19'!B228</f>
        <v>0</v>
      </c>
      <c r="G763" s="1311">
        <f>'B3 - COVID-19'!C228</f>
        <v>0</v>
      </c>
      <c r="H763" s="1311">
        <f>'B3 - COVID-19'!D228</f>
        <v>0</v>
      </c>
      <c r="I763" s="1311">
        <f>'B3 - COVID-19'!E228</f>
        <v>0</v>
      </c>
      <c r="J763" s="1311">
        <f>'B3 - COVID-19'!F228</f>
        <v>0</v>
      </c>
      <c r="K763" s="1311">
        <f>'B3 - COVID-19'!G228</f>
        <v>0</v>
      </c>
      <c r="L763" s="1311">
        <f>'B3 - COVID-19'!H228</f>
        <v>0</v>
      </c>
      <c r="M763" s="1311">
        <f>'B3 - COVID-19'!I228</f>
        <v>0</v>
      </c>
      <c r="N763" s="1311">
        <f>'B3 - COVID-19'!J228</f>
        <v>0</v>
      </c>
      <c r="O763" s="1311">
        <f>'B3 - COVID-19'!K228</f>
        <v>0</v>
      </c>
      <c r="P763" s="1311">
        <f>'B3 - COVID-19'!L228</f>
        <v>0</v>
      </c>
      <c r="Q763" s="1311">
        <f>'B3 - COVID-19'!M228</f>
        <v>0</v>
      </c>
      <c r="R763" s="1311">
        <f>'B3 - COVID-19'!N228</f>
        <v>0</v>
      </c>
      <c r="S763" s="1311">
        <f>'B3 - COVID-19'!P228</f>
        <v>0</v>
      </c>
      <c r="U763" s="1311">
        <f t="shared" si="20"/>
        <v>0</v>
      </c>
    </row>
    <row r="764" spans="1:21">
      <c r="A764" s="1314" t="str">
        <f>ORG!$S$1</f>
        <v>Apr 21</v>
      </c>
      <c r="B764" s="1311" t="str">
        <f>ORG!$M$1</f>
        <v>Organisation</v>
      </c>
      <c r="C764" s="1311" t="str">
        <f>'B3 - COVID-19'!$A$3</f>
        <v>Table B3 - COVID-19 Analysis</v>
      </c>
      <c r="D764" s="1313">
        <f>'B3 - COVID-19'!A229</f>
        <v>204</v>
      </c>
      <c r="E764" s="1311" t="str">
        <f>CONCATENATE('B3 - COVID-19'!$A$5," - ",'B3 - COVID-19'!$A$196)</f>
        <v>A - Additional Expenditure  - A7</v>
      </c>
      <c r="F764" s="1311">
        <f>'B3 - COVID-19'!B229</f>
        <v>0</v>
      </c>
      <c r="G764" s="1311">
        <f>'B3 - COVID-19'!C229</f>
        <v>0</v>
      </c>
      <c r="H764" s="1311">
        <f>'B3 - COVID-19'!D229</f>
        <v>0</v>
      </c>
      <c r="I764" s="1311">
        <f>'B3 - COVID-19'!E229</f>
        <v>0</v>
      </c>
      <c r="J764" s="1311">
        <f>'B3 - COVID-19'!F229</f>
        <v>0</v>
      </c>
      <c r="K764" s="1311">
        <f>'B3 - COVID-19'!G229</f>
        <v>0</v>
      </c>
      <c r="L764" s="1311">
        <f>'B3 - COVID-19'!H229</f>
        <v>0</v>
      </c>
      <c r="M764" s="1311">
        <f>'B3 - COVID-19'!I229</f>
        <v>0</v>
      </c>
      <c r="N764" s="1311">
        <f>'B3 - COVID-19'!J229</f>
        <v>0</v>
      </c>
      <c r="O764" s="1311">
        <f>'B3 - COVID-19'!K229</f>
        <v>0</v>
      </c>
      <c r="P764" s="1311">
        <f>'B3 - COVID-19'!L229</f>
        <v>0</v>
      </c>
      <c r="Q764" s="1311">
        <f>'B3 - COVID-19'!M229</f>
        <v>0</v>
      </c>
      <c r="R764" s="1311">
        <f>'B3 - COVID-19'!N229</f>
        <v>0</v>
      </c>
      <c r="S764" s="1311">
        <f>'B3 - COVID-19'!P229</f>
        <v>0</v>
      </c>
      <c r="U764" s="1311">
        <f t="shared" si="20"/>
        <v>0</v>
      </c>
    </row>
    <row r="765" spans="1:21">
      <c r="A765" s="1314" t="str">
        <f>ORG!$S$1</f>
        <v>Apr 21</v>
      </c>
      <c r="B765" s="1311" t="str">
        <f>ORG!$M$1</f>
        <v>Organisation</v>
      </c>
      <c r="C765" s="1311" t="str">
        <f>'B3 - COVID-19'!$A$3</f>
        <v>Table B3 - COVID-19 Analysis</v>
      </c>
      <c r="D765" s="1313">
        <f>'B3 - COVID-19'!A230</f>
        <v>205</v>
      </c>
      <c r="E765" s="1311" t="str">
        <f>CONCATENATE('B3 - COVID-19'!$A$5," - ",'B3 - COVID-19'!$A$196)</f>
        <v>A - Additional Expenditure  - A7</v>
      </c>
      <c r="F765" s="1311">
        <f>'B3 - COVID-19'!B230</f>
        <v>0</v>
      </c>
      <c r="G765" s="1311">
        <f>'B3 - COVID-19'!C230</f>
        <v>0</v>
      </c>
      <c r="H765" s="1311">
        <f>'B3 - COVID-19'!D230</f>
        <v>0</v>
      </c>
      <c r="I765" s="1311">
        <f>'B3 - COVID-19'!E230</f>
        <v>0</v>
      </c>
      <c r="J765" s="1311">
        <f>'B3 - COVID-19'!F230</f>
        <v>0</v>
      </c>
      <c r="K765" s="1311">
        <f>'B3 - COVID-19'!G230</f>
        <v>0</v>
      </c>
      <c r="L765" s="1311">
        <f>'B3 - COVID-19'!H230</f>
        <v>0</v>
      </c>
      <c r="M765" s="1311">
        <f>'B3 - COVID-19'!I230</f>
        <v>0</v>
      </c>
      <c r="N765" s="1311">
        <f>'B3 - COVID-19'!J230</f>
        <v>0</v>
      </c>
      <c r="O765" s="1311">
        <f>'B3 - COVID-19'!K230</f>
        <v>0</v>
      </c>
      <c r="P765" s="1311">
        <f>'B3 - COVID-19'!L230</f>
        <v>0</v>
      </c>
      <c r="Q765" s="1311">
        <f>'B3 - COVID-19'!M230</f>
        <v>0</v>
      </c>
      <c r="R765" s="1311">
        <f>'B3 - COVID-19'!N230</f>
        <v>0</v>
      </c>
      <c r="S765" s="1311">
        <f>'B3 - COVID-19'!P230</f>
        <v>0</v>
      </c>
      <c r="U765" s="1311">
        <f t="shared" si="20"/>
        <v>0</v>
      </c>
    </row>
    <row r="766" spans="1:21">
      <c r="A766" s="1314" t="str">
        <f>ORG!$S$1</f>
        <v>Apr 21</v>
      </c>
      <c r="B766" s="1311" t="str">
        <f>ORG!$M$1</f>
        <v>Organisation</v>
      </c>
      <c r="C766" s="1311" t="str">
        <f>'B3 - COVID-19'!$A$3</f>
        <v>Table B3 - COVID-19 Analysis</v>
      </c>
      <c r="D766" s="1313">
        <f>'B3 - COVID-19'!A231</f>
        <v>206</v>
      </c>
      <c r="E766" s="1311" t="str">
        <f>CONCATENATE('B3 - COVID-19'!$A$5," - ",'B3 - COVID-19'!$A$196)</f>
        <v>A - Additional Expenditure  - A7</v>
      </c>
      <c r="F766" s="1311" t="str">
        <f>'B3 - COVID-19'!B231</f>
        <v>Sub total Other C-19 Non Pay</v>
      </c>
      <c r="G766" s="1311">
        <f>'B3 - COVID-19'!C231</f>
        <v>0</v>
      </c>
      <c r="H766" s="1311">
        <f>'B3 - COVID-19'!D231</f>
        <v>0</v>
      </c>
      <c r="I766" s="1311">
        <f>'B3 - COVID-19'!E231</f>
        <v>0</v>
      </c>
      <c r="J766" s="1311">
        <f>'B3 - COVID-19'!F231</f>
        <v>0</v>
      </c>
      <c r="K766" s="1311">
        <f>'B3 - COVID-19'!G231</f>
        <v>0</v>
      </c>
      <c r="L766" s="1311">
        <f>'B3 - COVID-19'!H231</f>
        <v>0</v>
      </c>
      <c r="M766" s="1311">
        <f>'B3 - COVID-19'!I231</f>
        <v>0</v>
      </c>
      <c r="N766" s="1311">
        <f>'B3 - COVID-19'!J231</f>
        <v>0</v>
      </c>
      <c r="O766" s="1311">
        <f>'B3 - COVID-19'!K231</f>
        <v>0</v>
      </c>
      <c r="P766" s="1311">
        <f>'B3 - COVID-19'!L231</f>
        <v>0</v>
      </c>
      <c r="Q766" s="1311">
        <f>'B3 - COVID-19'!M231</f>
        <v>0</v>
      </c>
      <c r="R766" s="1311">
        <f>'B3 - COVID-19'!N231</f>
        <v>0</v>
      </c>
      <c r="S766" s="1311">
        <f>'B3 - COVID-19'!P231</f>
        <v>0</v>
      </c>
      <c r="U766" s="1311">
        <f t="shared" si="20"/>
        <v>0</v>
      </c>
    </row>
    <row r="767" spans="1:21">
      <c r="A767" s="1314" t="str">
        <f>ORG!$S$1</f>
        <v>Apr 21</v>
      </c>
      <c r="B767" s="1311" t="str">
        <f>ORG!$M$1</f>
        <v>Organisation</v>
      </c>
      <c r="C767" s="1311" t="str">
        <f>'B3 - COVID-19'!$A$3</f>
        <v>Table B3 - COVID-19 Analysis</v>
      </c>
      <c r="D767" s="1313">
        <f>'B3 - COVID-19'!A232</f>
        <v>207</v>
      </c>
      <c r="E767" s="1311" t="str">
        <f>'B3 - COVID-19'!$A$5</f>
        <v xml:space="preserve">A - Additional Expenditure </v>
      </c>
      <c r="F767" s="1311" t="str">
        <f>'B3 - COVID-19'!B232</f>
        <v>TOTAL OTHER C-19 EXPENDITURE</v>
      </c>
      <c r="G767" s="1311">
        <f>'B3 - COVID-19'!C232</f>
        <v>0</v>
      </c>
      <c r="H767" s="1311">
        <f>'B3 - COVID-19'!D232</f>
        <v>0</v>
      </c>
      <c r="I767" s="1311">
        <f>'B3 - COVID-19'!E232</f>
        <v>0</v>
      </c>
      <c r="J767" s="1311">
        <f>'B3 - COVID-19'!F232</f>
        <v>0</v>
      </c>
      <c r="K767" s="1311">
        <f>'B3 - COVID-19'!G232</f>
        <v>0</v>
      </c>
      <c r="L767" s="1311">
        <f>'B3 - COVID-19'!H232</f>
        <v>0</v>
      </c>
      <c r="M767" s="1311">
        <f>'B3 - COVID-19'!I232</f>
        <v>0</v>
      </c>
      <c r="N767" s="1311">
        <f>'B3 - COVID-19'!J232</f>
        <v>0</v>
      </c>
      <c r="O767" s="1311">
        <f>'B3 - COVID-19'!K232</f>
        <v>0</v>
      </c>
      <c r="P767" s="1311">
        <f>'B3 - COVID-19'!L232</f>
        <v>0</v>
      </c>
      <c r="Q767" s="1311">
        <f>'B3 - COVID-19'!M232</f>
        <v>0</v>
      </c>
      <c r="R767" s="1311">
        <f>'B3 - COVID-19'!N232</f>
        <v>0</v>
      </c>
      <c r="S767" s="1311">
        <f>'B3 - COVID-19'!P232</f>
        <v>0</v>
      </c>
      <c r="U767" s="1311">
        <f t="shared" si="20"/>
        <v>0</v>
      </c>
    </row>
    <row r="768" spans="1:21">
      <c r="A768" s="1314" t="str">
        <f>ORG!$S$1</f>
        <v>Apr 21</v>
      </c>
      <c r="B768" s="1311" t="str">
        <f>ORG!$M$1</f>
        <v>Organisation</v>
      </c>
      <c r="C768" s="1311" t="str">
        <f>'B3 - COVID-19'!$A$3</f>
        <v>Table B3 - COVID-19 Analysis</v>
      </c>
      <c r="D768" s="1313">
        <f>'B3 - COVID-19'!A234</f>
        <v>208</v>
      </c>
      <c r="E768" s="1311" t="str">
        <f>'B3 - COVID-19'!$A$5</f>
        <v xml:space="preserve">A - Additional Expenditure </v>
      </c>
      <c r="F768" s="1311" t="str">
        <f>'B3 - COVID-19'!B234</f>
        <v>PLANNED OTHER C-19 EXPENDITURE (In Opening Plan)</v>
      </c>
      <c r="G768" s="1311">
        <f>'B3 - COVID-19'!C234</f>
        <v>0</v>
      </c>
      <c r="H768" s="1311">
        <f>'B3 - COVID-19'!D234</f>
        <v>0</v>
      </c>
      <c r="I768" s="1311">
        <f>'B3 - COVID-19'!E234</f>
        <v>0</v>
      </c>
      <c r="J768" s="1311">
        <f>'B3 - COVID-19'!F234</f>
        <v>0</v>
      </c>
      <c r="K768" s="1311">
        <f>'B3 - COVID-19'!G234</f>
        <v>0</v>
      </c>
      <c r="L768" s="1311">
        <f>'B3 - COVID-19'!H234</f>
        <v>0</v>
      </c>
      <c r="M768" s="1311">
        <f>'B3 - COVID-19'!I234</f>
        <v>0</v>
      </c>
      <c r="N768" s="1311">
        <f>'B3 - COVID-19'!J234</f>
        <v>0</v>
      </c>
      <c r="O768" s="1311">
        <f>'B3 - COVID-19'!K234</f>
        <v>0</v>
      </c>
      <c r="P768" s="1311">
        <f>'B3 - COVID-19'!L234</f>
        <v>0</v>
      </c>
      <c r="Q768" s="1311">
        <f>'B3 - COVID-19'!M234</f>
        <v>0</v>
      </c>
      <c r="R768" s="1311">
        <f>'B3 - COVID-19'!N234</f>
        <v>0</v>
      </c>
      <c r="S768" s="1311">
        <f>'B3 - COVID-19'!P234</f>
        <v>0</v>
      </c>
      <c r="U768" s="1311">
        <f t="shared" si="20"/>
        <v>0</v>
      </c>
    </row>
    <row r="769" spans="1:21">
      <c r="A769" s="1314" t="str">
        <f>ORG!$S$1</f>
        <v>Apr 21</v>
      </c>
      <c r="B769" s="1311" t="str">
        <f>ORG!$M$1</f>
        <v>Organisation</v>
      </c>
      <c r="C769" s="1311" t="str">
        <f>'B3 - COVID-19'!$A$3</f>
        <v>Table B3 - COVID-19 Analysis</v>
      </c>
      <c r="D769" s="1313">
        <f>'B3 - COVID-19'!A235</f>
        <v>209</v>
      </c>
      <c r="E769" s="1311" t="str">
        <f>'B3 - COVID-19'!$A$5</f>
        <v xml:space="preserve">A - Additional Expenditure </v>
      </c>
      <c r="F769" s="1311" t="str">
        <f>'B3 - COVID-19'!B235</f>
        <v xml:space="preserve">MOVEMENT FROM OPENING PLANNED OTHER C-19 EXPENDITURE </v>
      </c>
      <c r="G769" s="1311">
        <f>'B3 - COVID-19'!C235</f>
        <v>0</v>
      </c>
      <c r="H769" s="1311">
        <f>'B3 - COVID-19'!D235</f>
        <v>0</v>
      </c>
      <c r="I769" s="1311">
        <f>'B3 - COVID-19'!E235</f>
        <v>0</v>
      </c>
      <c r="J769" s="1311">
        <f>'B3 - COVID-19'!F235</f>
        <v>0</v>
      </c>
      <c r="K769" s="1311">
        <f>'B3 - COVID-19'!G235</f>
        <v>0</v>
      </c>
      <c r="L769" s="1311">
        <f>'B3 - COVID-19'!H235</f>
        <v>0</v>
      </c>
      <c r="M769" s="1311">
        <f>'B3 - COVID-19'!I235</f>
        <v>0</v>
      </c>
      <c r="N769" s="1311">
        <f>'B3 - COVID-19'!J235</f>
        <v>0</v>
      </c>
      <c r="O769" s="1311">
        <f>'B3 - COVID-19'!K235</f>
        <v>0</v>
      </c>
      <c r="P769" s="1311">
        <f>'B3 - COVID-19'!L235</f>
        <v>0</v>
      </c>
      <c r="Q769" s="1311">
        <f>'B3 - COVID-19'!M235</f>
        <v>0</v>
      </c>
      <c r="R769" s="1311">
        <f>'B3 - COVID-19'!N235</f>
        <v>0</v>
      </c>
      <c r="S769" s="1311">
        <f>'B3 - COVID-19'!P235</f>
        <v>0</v>
      </c>
      <c r="U769" s="1311">
        <f t="shared" si="20"/>
        <v>0</v>
      </c>
    </row>
    <row r="770" spans="1:21">
      <c r="A770" s="1314" t="str">
        <f>ORG!$S$1</f>
        <v>Apr 21</v>
      </c>
      <c r="B770" s="1311" t="str">
        <f>ORG!$M$1</f>
        <v>Organisation</v>
      </c>
      <c r="C770" s="1311" t="str">
        <f>'B3 - COVID-19'!$A$3</f>
        <v>Table B3 - COVID-19 Analysis</v>
      </c>
      <c r="D770" s="1313">
        <f>'B3 - COVID-19'!A237</f>
        <v>210</v>
      </c>
      <c r="E770" s="1311" t="str">
        <f>'B3 - COVID-19'!$A$5</f>
        <v xml:space="preserve">A - Additional Expenditure </v>
      </c>
      <c r="F770" s="1311" t="str">
        <f>'B3 - COVID-19'!B237</f>
        <v>TOTAL ADDITIONAL EXPENDITURE DUE TO COVID</v>
      </c>
      <c r="G770" s="1311">
        <f>'B3 - COVID-19'!C237</f>
        <v>0</v>
      </c>
      <c r="H770" s="1311">
        <f>'B3 - COVID-19'!D237</f>
        <v>0</v>
      </c>
      <c r="I770" s="1311">
        <f>'B3 - COVID-19'!E237</f>
        <v>0</v>
      </c>
      <c r="J770" s="1311">
        <f>'B3 - COVID-19'!F237</f>
        <v>0</v>
      </c>
      <c r="K770" s="1311">
        <f>'B3 - COVID-19'!G237</f>
        <v>0</v>
      </c>
      <c r="L770" s="1311">
        <f>'B3 - COVID-19'!H237</f>
        <v>0</v>
      </c>
      <c r="M770" s="1311">
        <f>'B3 - COVID-19'!I237</f>
        <v>0</v>
      </c>
      <c r="N770" s="1311">
        <f>'B3 - COVID-19'!J237</f>
        <v>0</v>
      </c>
      <c r="O770" s="1311">
        <f>'B3 - COVID-19'!K237</f>
        <v>0</v>
      </c>
      <c r="P770" s="1311">
        <f>'B3 - COVID-19'!L237</f>
        <v>0</v>
      </c>
      <c r="Q770" s="1311">
        <f>'B3 - COVID-19'!M237</f>
        <v>0</v>
      </c>
      <c r="R770" s="1311">
        <f>'B3 - COVID-19'!N237</f>
        <v>0</v>
      </c>
      <c r="S770" s="1311">
        <f>'B3 - COVID-19'!P237</f>
        <v>0</v>
      </c>
      <c r="U770" s="1311">
        <f t="shared" si="20"/>
        <v>0</v>
      </c>
    </row>
    <row r="771" spans="1:21">
      <c r="A771" s="1314" t="str">
        <f>ORG!$S$1</f>
        <v>Apr 21</v>
      </c>
      <c r="B771" s="1311" t="str">
        <f>ORG!$M$1</f>
        <v>Organisation</v>
      </c>
      <c r="C771" s="1311" t="str">
        <f>'B3 - COVID-19'!$A$3</f>
        <v>Table B3 - COVID-19 Analysis</v>
      </c>
      <c r="D771" s="1313">
        <f>'B3 - COVID-19'!A239</f>
        <v>211</v>
      </c>
      <c r="E771" s="1311" t="str">
        <f>'B3 - COVID-19'!$A$5</f>
        <v xml:space="preserve">A - Additional Expenditure </v>
      </c>
      <c r="F771" s="1311" t="str">
        <f>'B3 - COVID-19'!B239</f>
        <v>PLANNED ADDITIONAL EXPENDITURE DUE TO COVID (In Opening Plan)</v>
      </c>
      <c r="G771" s="1311">
        <f>'B3 - COVID-19'!C239</f>
        <v>0</v>
      </c>
      <c r="H771" s="1311">
        <f>'B3 - COVID-19'!D239</f>
        <v>0</v>
      </c>
      <c r="I771" s="1311">
        <f>'B3 - COVID-19'!E239</f>
        <v>0</v>
      </c>
      <c r="J771" s="1311">
        <f>'B3 - COVID-19'!F239</f>
        <v>0</v>
      </c>
      <c r="K771" s="1311">
        <f>'B3 - COVID-19'!G239</f>
        <v>0</v>
      </c>
      <c r="L771" s="1311">
        <f>'B3 - COVID-19'!H239</f>
        <v>0</v>
      </c>
      <c r="M771" s="1311">
        <f>'B3 - COVID-19'!I239</f>
        <v>0</v>
      </c>
      <c r="N771" s="1311">
        <f>'B3 - COVID-19'!J239</f>
        <v>0</v>
      </c>
      <c r="O771" s="1311">
        <f>'B3 - COVID-19'!K239</f>
        <v>0</v>
      </c>
      <c r="P771" s="1311">
        <f>'B3 - COVID-19'!L239</f>
        <v>0</v>
      </c>
      <c r="Q771" s="1311">
        <f>'B3 - COVID-19'!M239</f>
        <v>0</v>
      </c>
      <c r="R771" s="1311">
        <f>'B3 - COVID-19'!N239</f>
        <v>0</v>
      </c>
      <c r="S771" s="1311">
        <f>'B3 - COVID-19'!P239</f>
        <v>0</v>
      </c>
      <c r="U771" s="1311">
        <f t="shared" si="20"/>
        <v>0</v>
      </c>
    </row>
    <row r="772" spans="1:21">
      <c r="A772" s="1314" t="str">
        <f>ORG!$S$1</f>
        <v>Apr 21</v>
      </c>
      <c r="B772" s="1311" t="str">
        <f>ORG!$M$1</f>
        <v>Organisation</v>
      </c>
      <c r="C772" s="1311" t="str">
        <f>'B3 - COVID-19'!$A$3</f>
        <v>Table B3 - COVID-19 Analysis</v>
      </c>
      <c r="D772" s="1313">
        <f>'B3 - COVID-19'!A240</f>
        <v>212</v>
      </c>
      <c r="E772" s="1311" t="str">
        <f>'B3 - COVID-19'!$A$5</f>
        <v xml:space="preserve">A - Additional Expenditure </v>
      </c>
      <c r="F772" s="1311" t="str">
        <f>'B3 - COVID-19'!B240</f>
        <v xml:space="preserve">MOVEMENT FROM OPENING PLANNED ADDITIONAL COVID EXPENDITURE </v>
      </c>
      <c r="G772" s="1311">
        <f>'B3 - COVID-19'!C240</f>
        <v>0</v>
      </c>
      <c r="H772" s="1311">
        <f>'B3 - COVID-19'!D240</f>
        <v>0</v>
      </c>
      <c r="I772" s="1311">
        <f>'B3 - COVID-19'!E240</f>
        <v>0</v>
      </c>
      <c r="J772" s="1311">
        <f>'B3 - COVID-19'!F240</f>
        <v>0</v>
      </c>
      <c r="K772" s="1311">
        <f>'B3 - COVID-19'!G240</f>
        <v>0</v>
      </c>
      <c r="L772" s="1311">
        <f>'B3 - COVID-19'!H240</f>
        <v>0</v>
      </c>
      <c r="M772" s="1311">
        <f>'B3 - COVID-19'!I240</f>
        <v>0</v>
      </c>
      <c r="N772" s="1311">
        <f>'B3 - COVID-19'!J240</f>
        <v>0</v>
      </c>
      <c r="O772" s="1311">
        <f>'B3 - COVID-19'!K240</f>
        <v>0</v>
      </c>
      <c r="P772" s="1311">
        <f>'B3 - COVID-19'!L240</f>
        <v>0</v>
      </c>
      <c r="Q772" s="1311">
        <f>'B3 - COVID-19'!M240</f>
        <v>0</v>
      </c>
      <c r="R772" s="1311">
        <f>'B3 - COVID-19'!N240</f>
        <v>0</v>
      </c>
      <c r="S772" s="1311">
        <f>'B3 - COVID-19'!P240</f>
        <v>0</v>
      </c>
      <c r="U772" s="1311">
        <f t="shared" si="20"/>
        <v>0</v>
      </c>
    </row>
    <row r="773" spans="1:21">
      <c r="A773" s="1314" t="str">
        <f>ORG!$S$1</f>
        <v>Apr 21</v>
      </c>
      <c r="B773" s="1311" t="str">
        <f>ORG!$M$1</f>
        <v>Organisation</v>
      </c>
      <c r="C773" s="1311" t="str">
        <f>'B3 - COVID-19'!$A$3</f>
        <v>Table B3 - COVID-19 Analysis</v>
      </c>
      <c r="D773" s="1313">
        <f>'B3 - COVID-19'!A245</f>
        <v>213</v>
      </c>
      <c r="E773" s="1311" t="str">
        <f>'B3 - COVID-19'!$A$242</f>
        <v>B - In Year Non Delivery of Savings / Net Income Generation Schemes Due To C19</v>
      </c>
      <c r="F773" s="1311" t="str">
        <f>'B3 - COVID-19'!B245</f>
        <v>Non Delivery of Savings (due to C19) - Actual/Forecast</v>
      </c>
      <c r="G773" s="1311" t="str">
        <f>'B3 - COVID-19'!C245</f>
        <v xml:space="preserve"> </v>
      </c>
      <c r="H773" s="1311">
        <f>'B3 - COVID-19'!D245</f>
        <v>0</v>
      </c>
      <c r="I773" s="1311">
        <f>'B3 - COVID-19'!E245</f>
        <v>0</v>
      </c>
      <c r="J773" s="1311">
        <f>'B3 - COVID-19'!F245</f>
        <v>0</v>
      </c>
      <c r="K773" s="1311">
        <f>'B3 - COVID-19'!G245</f>
        <v>0</v>
      </c>
      <c r="L773" s="1311">
        <f>'B3 - COVID-19'!H245</f>
        <v>0</v>
      </c>
      <c r="M773" s="1311">
        <f>'B3 - COVID-19'!I245</f>
        <v>0</v>
      </c>
      <c r="N773" s="1311">
        <f>'B3 - COVID-19'!J245</f>
        <v>0</v>
      </c>
      <c r="O773" s="1311">
        <f>'B3 - COVID-19'!K245</f>
        <v>0</v>
      </c>
      <c r="P773" s="1311">
        <f>'B3 - COVID-19'!L245</f>
        <v>0</v>
      </c>
      <c r="Q773" s="1311">
        <f>'B3 - COVID-19'!M245</f>
        <v>0</v>
      </c>
      <c r="R773" s="1311">
        <f>'B3 - COVID-19'!N245</f>
        <v>0</v>
      </c>
      <c r="S773" s="1311">
        <f>'B3 - COVID-19'!P245</f>
        <v>0</v>
      </c>
      <c r="U773" s="1311">
        <f t="shared" si="20"/>
        <v>0</v>
      </c>
    </row>
    <row r="774" spans="1:21">
      <c r="A774" s="1314" t="str">
        <f>ORG!$S$1</f>
        <v>Apr 21</v>
      </c>
      <c r="B774" s="1311" t="str">
        <f>ORG!$M$1</f>
        <v>Organisation</v>
      </c>
      <c r="C774" s="1311" t="str">
        <f>'B3 - COVID-19'!$A$3</f>
        <v>Table B3 - COVID-19 Analysis</v>
      </c>
      <c r="D774" s="1313">
        <f>'B3 - COVID-19'!A246</f>
        <v>214</v>
      </c>
      <c r="E774" s="1311" t="str">
        <f>'B3 - COVID-19'!$A$242</f>
        <v>B - In Year Non Delivery of Savings / Net Income Generation Schemes Due To C19</v>
      </c>
      <c r="F774" s="1311" t="str">
        <f>'B3 - COVID-19'!B246</f>
        <v xml:space="preserve">Non Delivery of Finalised (M1) Savings </v>
      </c>
      <c r="G774" s="1311">
        <f>'B3 - COVID-19'!C246</f>
        <v>0</v>
      </c>
      <c r="H774" s="1311">
        <f>'B3 - COVID-19'!D246</f>
        <v>0</v>
      </c>
      <c r="I774" s="1311">
        <f>'B3 - COVID-19'!E246</f>
        <v>0</v>
      </c>
      <c r="J774" s="1311">
        <f>'B3 - COVID-19'!F246</f>
        <v>0</v>
      </c>
      <c r="K774" s="1311">
        <f>'B3 - COVID-19'!G246</f>
        <v>0</v>
      </c>
      <c r="L774" s="1311">
        <f>'B3 - COVID-19'!H246</f>
        <v>0</v>
      </c>
      <c r="M774" s="1311">
        <f>'B3 - COVID-19'!I246</f>
        <v>0</v>
      </c>
      <c r="N774" s="1311">
        <f>'B3 - COVID-19'!J246</f>
        <v>0</v>
      </c>
      <c r="O774" s="1311">
        <f>'B3 - COVID-19'!K246</f>
        <v>0</v>
      </c>
      <c r="P774" s="1311">
        <f>'B3 - COVID-19'!L246</f>
        <v>0</v>
      </c>
      <c r="Q774" s="1311">
        <f>'B3 - COVID-19'!M246</f>
        <v>0</v>
      </c>
      <c r="R774" s="1311">
        <f>'B3 - COVID-19'!N246</f>
        <v>0</v>
      </c>
      <c r="S774" s="1311">
        <f>'B3 - COVID-19'!P246</f>
        <v>0</v>
      </c>
      <c r="U774" s="1311">
        <f t="shared" si="20"/>
        <v>0</v>
      </c>
    </row>
    <row r="775" spans="1:21">
      <c r="A775" s="1314" t="str">
        <f>ORG!$S$1</f>
        <v>Apr 21</v>
      </c>
      <c r="B775" s="1311" t="str">
        <f>ORG!$M$1</f>
        <v>Organisation</v>
      </c>
      <c r="C775" s="1311" t="str">
        <f>'B3 - COVID-19'!$A$3</f>
        <v>Table B3 - COVID-19 Analysis</v>
      </c>
      <c r="D775" s="1313">
        <f>'B3 - COVID-19'!A247</f>
        <v>215</v>
      </c>
      <c r="E775" s="1311" t="str">
        <f>'B3 - COVID-19'!$A$242</f>
        <v>B - In Year Non Delivery of Savings / Net Income Generation Schemes Due To C19</v>
      </c>
      <c r="F775" s="1311" t="str">
        <f>'B3 - COVID-19'!B247</f>
        <v>Non finalisation of Planning Assumptions (savings) at M1</v>
      </c>
      <c r="G775" s="1311">
        <f>'B3 - COVID-19'!C247</f>
        <v>0</v>
      </c>
      <c r="H775" s="1311">
        <f>'B3 - COVID-19'!D247</f>
        <v>0</v>
      </c>
      <c r="I775" s="1311">
        <f>'B3 - COVID-19'!E247</f>
        <v>0</v>
      </c>
      <c r="J775" s="1311">
        <f>'B3 - COVID-19'!F247</f>
        <v>0</v>
      </c>
      <c r="K775" s="1311">
        <f>'B3 - COVID-19'!G247</f>
        <v>0</v>
      </c>
      <c r="L775" s="1311">
        <f>'B3 - COVID-19'!H247</f>
        <v>0</v>
      </c>
      <c r="M775" s="1311">
        <f>'B3 - COVID-19'!I247</f>
        <v>0</v>
      </c>
      <c r="N775" s="1311">
        <f>'B3 - COVID-19'!J247</f>
        <v>0</v>
      </c>
      <c r="O775" s="1311">
        <f>'B3 - COVID-19'!K247</f>
        <v>0</v>
      </c>
      <c r="P775" s="1311">
        <f>'B3 - COVID-19'!L247</f>
        <v>0</v>
      </c>
      <c r="Q775" s="1311">
        <f>'B3 - COVID-19'!M247</f>
        <v>0</v>
      </c>
      <c r="R775" s="1311">
        <f>'B3 - COVID-19'!N247</f>
        <v>0</v>
      </c>
      <c r="S775" s="1311">
        <f>'B3 - COVID-19'!P247</f>
        <v>0</v>
      </c>
      <c r="U775" s="1311">
        <f t="shared" si="20"/>
        <v>0</v>
      </c>
    </row>
    <row r="776" spans="1:21">
      <c r="A776" s="1314" t="str">
        <f>ORG!$S$1</f>
        <v>Apr 21</v>
      </c>
      <c r="B776" s="1311" t="str">
        <f>ORG!$M$1</f>
        <v>Organisation</v>
      </c>
      <c r="C776" s="1311" t="str">
        <f>'B3 - COVID-19'!$A$3</f>
        <v>Table B3 - COVID-19 Analysis</v>
      </c>
      <c r="D776" s="1313">
        <f>'B3 - COVID-19'!A248</f>
        <v>216</v>
      </c>
      <c r="E776" s="1311" t="str">
        <f>'B3 - COVID-19'!$A$242</f>
        <v>B - In Year Non Delivery of Savings / Net Income Generation Schemes Due To C19</v>
      </c>
      <c r="F776" s="1311" t="str">
        <f>'B3 - COVID-19'!B248</f>
        <v>Non Delivery of Finalised (M1) Net Income Generation Schemes - Actual/Forecast</v>
      </c>
      <c r="G776" s="1311">
        <f>'B3 - COVID-19'!C248</f>
        <v>0</v>
      </c>
      <c r="H776" s="1311">
        <f>'B3 - COVID-19'!D248</f>
        <v>0</v>
      </c>
      <c r="I776" s="1311">
        <f>'B3 - COVID-19'!E248</f>
        <v>0</v>
      </c>
      <c r="J776" s="1311">
        <f>'B3 - COVID-19'!F248</f>
        <v>0</v>
      </c>
      <c r="K776" s="1311">
        <f>'B3 - COVID-19'!G248</f>
        <v>0</v>
      </c>
      <c r="L776" s="1311">
        <f>'B3 - COVID-19'!H248</f>
        <v>0</v>
      </c>
      <c r="M776" s="1311">
        <f>'B3 - COVID-19'!I248</f>
        <v>0</v>
      </c>
      <c r="N776" s="1311">
        <f>'B3 - COVID-19'!J248</f>
        <v>0</v>
      </c>
      <c r="O776" s="1311">
        <f>'B3 - COVID-19'!K248</f>
        <v>0</v>
      </c>
      <c r="P776" s="1311">
        <f>'B3 - COVID-19'!L248</f>
        <v>0</v>
      </c>
      <c r="Q776" s="1311">
        <f>'B3 - COVID-19'!M248</f>
        <v>0</v>
      </c>
      <c r="R776" s="1311">
        <f>'B3 - COVID-19'!N248</f>
        <v>0</v>
      </c>
      <c r="S776" s="1311">
        <f>'B3 - COVID-19'!P248</f>
        <v>0</v>
      </c>
      <c r="U776" s="1311">
        <f t="shared" si="20"/>
        <v>0</v>
      </c>
    </row>
    <row r="777" spans="1:21">
      <c r="A777" s="1314" t="str">
        <f>ORG!$S$1</f>
        <v>Apr 21</v>
      </c>
      <c r="B777" s="1311" t="str">
        <f>ORG!$M$1</f>
        <v>Organisation</v>
      </c>
      <c r="C777" s="1311" t="str">
        <f>'B3 - COVID-19'!$A$3</f>
        <v>Table B3 - COVID-19 Analysis</v>
      </c>
      <c r="D777" s="1313">
        <f>'B3 - COVID-19'!A249</f>
        <v>217</v>
      </c>
      <c r="E777" s="1311" t="str">
        <f>'B3 - COVID-19'!$A$242</f>
        <v>B - In Year Non Delivery of Savings / Net Income Generation Schemes Due To C19</v>
      </c>
      <c r="F777" s="1311" t="str">
        <f>'B3 - COVID-19'!B249</f>
        <v>TOTAL NON DELIVERY OF SAVINGS/NET INCOME GENERATION DUE TO COVID</v>
      </c>
      <c r="G777" s="1311">
        <f>'B3 - COVID-19'!C249</f>
        <v>0</v>
      </c>
      <c r="H777" s="1311">
        <f>'B3 - COVID-19'!D249</f>
        <v>0</v>
      </c>
      <c r="I777" s="1311">
        <f>'B3 - COVID-19'!E249</f>
        <v>0</v>
      </c>
      <c r="J777" s="1311">
        <f>'B3 - COVID-19'!F249</f>
        <v>0</v>
      </c>
      <c r="K777" s="1311">
        <f>'B3 - COVID-19'!G249</f>
        <v>0</v>
      </c>
      <c r="L777" s="1311">
        <f>'B3 - COVID-19'!H249</f>
        <v>0</v>
      </c>
      <c r="M777" s="1311">
        <f>'B3 - COVID-19'!I249</f>
        <v>0</v>
      </c>
      <c r="N777" s="1311">
        <f>'B3 - COVID-19'!J249</f>
        <v>0</v>
      </c>
      <c r="O777" s="1311">
        <f>'B3 - COVID-19'!K249</f>
        <v>0</v>
      </c>
      <c r="P777" s="1311">
        <f>'B3 - COVID-19'!L249</f>
        <v>0</v>
      </c>
      <c r="Q777" s="1311">
        <f>'B3 - COVID-19'!M249</f>
        <v>0</v>
      </c>
      <c r="R777" s="1311">
        <f>'B3 - COVID-19'!N249</f>
        <v>0</v>
      </c>
      <c r="S777" s="1311">
        <f>'B3 - COVID-19'!P249</f>
        <v>0</v>
      </c>
      <c r="U777" s="1311">
        <f t="shared" si="20"/>
        <v>0</v>
      </c>
    </row>
    <row r="778" spans="1:21">
      <c r="A778" s="1314" t="str">
        <f>ORG!$S$1</f>
        <v>Apr 21</v>
      </c>
      <c r="B778" s="1311" t="str">
        <f>ORG!$M$1</f>
        <v>Organisation</v>
      </c>
      <c r="C778" s="1311" t="str">
        <f>'B3 - COVID-19'!$A$3</f>
        <v>Table B3 - COVID-19 Analysis</v>
      </c>
      <c r="D778" s="1313">
        <f>'B3 - COVID-19'!A255</f>
        <v>218</v>
      </c>
      <c r="E778" s="1311" t="str">
        <f>'B3 - COVID-19'!$A$251</f>
        <v>C - In Year Operational Expenditure Cost Reduction Due To C19</v>
      </c>
      <c r="F778" s="1311" t="str">
        <f>'B3 - COVID-19'!B255</f>
        <v>Expenditure Reductions (due to C19) - Actual/Forecast</v>
      </c>
      <c r="G778" s="1311" t="str">
        <f>'B3 - COVID-19'!C255</f>
        <v xml:space="preserve"> </v>
      </c>
      <c r="H778" s="1311">
        <f>'B3 - COVID-19'!D255</f>
        <v>0</v>
      </c>
      <c r="I778" s="1311">
        <f>'B3 - COVID-19'!E255</f>
        <v>0</v>
      </c>
      <c r="J778" s="1311">
        <f>'B3 - COVID-19'!F255</f>
        <v>0</v>
      </c>
      <c r="K778" s="1311">
        <f>'B3 - COVID-19'!G255</f>
        <v>0</v>
      </c>
      <c r="L778" s="1311">
        <f>'B3 - COVID-19'!H255</f>
        <v>0</v>
      </c>
      <c r="M778" s="1311">
        <f>'B3 - COVID-19'!I255</f>
        <v>0</v>
      </c>
      <c r="N778" s="1311">
        <f>'B3 - COVID-19'!J255</f>
        <v>0</v>
      </c>
      <c r="O778" s="1311">
        <f>'B3 - COVID-19'!K255</f>
        <v>0</v>
      </c>
      <c r="P778" s="1311">
        <f>'B3 - COVID-19'!L255</f>
        <v>0</v>
      </c>
      <c r="Q778" s="1311">
        <f>'B3 - COVID-19'!M255</f>
        <v>0</v>
      </c>
      <c r="R778" s="1311">
        <f>'B3 - COVID-19'!N255</f>
        <v>0</v>
      </c>
      <c r="S778" s="1311">
        <f>'B3 - COVID-19'!P255</f>
        <v>0</v>
      </c>
      <c r="U778" s="1311">
        <f t="shared" si="20"/>
        <v>0</v>
      </c>
    </row>
    <row r="779" spans="1:21">
      <c r="A779" s="1314" t="str">
        <f>ORG!$S$1</f>
        <v>Apr 21</v>
      </c>
      <c r="B779" s="1311" t="str">
        <f>ORG!$M$1</f>
        <v>Organisation</v>
      </c>
      <c r="C779" s="1311" t="str">
        <f>'B3 - COVID-19'!$A$3</f>
        <v>Table B3 - COVID-19 Analysis</v>
      </c>
      <c r="D779" s="1313">
        <f>'B3 - COVID-19'!A256</f>
        <v>219</v>
      </c>
      <c r="E779" s="1311" t="str">
        <f>'B3 - COVID-19'!$A$251</f>
        <v>C - In Year Operational Expenditure Cost Reduction Due To C19</v>
      </c>
      <c r="F779" s="1311" t="str">
        <f>'B3 - COVID-19'!B256</f>
        <v>Reduction of non pay costs due to reduced elective activity</v>
      </c>
      <c r="G779" s="1311">
        <f>'B3 - COVID-19'!C256</f>
        <v>0</v>
      </c>
      <c r="H779" s="1311">
        <f>'B3 - COVID-19'!D256</f>
        <v>0</v>
      </c>
      <c r="I779" s="1311">
        <f>'B3 - COVID-19'!E256</f>
        <v>0</v>
      </c>
      <c r="J779" s="1311">
        <f>'B3 - COVID-19'!F256</f>
        <v>0</v>
      </c>
      <c r="K779" s="1311">
        <f>'B3 - COVID-19'!G256</f>
        <v>0</v>
      </c>
      <c r="L779" s="1311">
        <f>'B3 - COVID-19'!H256</f>
        <v>0</v>
      </c>
      <c r="M779" s="1311">
        <f>'B3 - COVID-19'!I256</f>
        <v>0</v>
      </c>
      <c r="N779" s="1311">
        <f>'B3 - COVID-19'!J256</f>
        <v>0</v>
      </c>
      <c r="O779" s="1311">
        <f>'B3 - COVID-19'!K256</f>
        <v>0</v>
      </c>
      <c r="P779" s="1311">
        <f>'B3 - COVID-19'!L256</f>
        <v>0</v>
      </c>
      <c r="Q779" s="1311">
        <f>'B3 - COVID-19'!M256</f>
        <v>0</v>
      </c>
      <c r="R779" s="1311">
        <f>'B3 - COVID-19'!N256</f>
        <v>0</v>
      </c>
      <c r="S779" s="1311">
        <f>'B3 - COVID-19'!P256</f>
        <v>0</v>
      </c>
      <c r="U779" s="1311">
        <f t="shared" si="20"/>
        <v>0</v>
      </c>
    </row>
    <row r="780" spans="1:21">
      <c r="A780" s="1314" t="str">
        <f>ORG!$S$1</f>
        <v>Apr 21</v>
      </c>
      <c r="B780" s="1311" t="str">
        <f>ORG!$M$1</f>
        <v>Organisation</v>
      </c>
      <c r="C780" s="1311" t="str">
        <f>'B3 - COVID-19'!$A$3</f>
        <v>Table B3 - COVID-19 Analysis</v>
      </c>
      <c r="D780" s="1313">
        <f>'B3 - COVID-19'!A257</f>
        <v>220</v>
      </c>
      <c r="E780" s="1311" t="str">
        <f>'B3 - COVID-19'!$A$251</f>
        <v>C - In Year Operational Expenditure Cost Reduction Due To C19</v>
      </c>
      <c r="F780" s="1311" t="str">
        <f>'B3 - COVID-19'!B257</f>
        <v>Reduction of outsourcing costs due to reduced planned activity</v>
      </c>
      <c r="G780" s="1311">
        <f>'B3 - COVID-19'!C257</f>
        <v>0</v>
      </c>
      <c r="H780" s="1311">
        <f>'B3 - COVID-19'!D257</f>
        <v>0</v>
      </c>
      <c r="I780" s="1311">
        <f>'B3 - COVID-19'!E257</f>
        <v>0</v>
      </c>
      <c r="J780" s="1311">
        <f>'B3 - COVID-19'!F257</f>
        <v>0</v>
      </c>
      <c r="K780" s="1311">
        <f>'B3 - COVID-19'!G257</f>
        <v>0</v>
      </c>
      <c r="L780" s="1311">
        <f>'B3 - COVID-19'!H257</f>
        <v>0</v>
      </c>
      <c r="M780" s="1311">
        <f>'B3 - COVID-19'!I257</f>
        <v>0</v>
      </c>
      <c r="N780" s="1311">
        <f>'B3 - COVID-19'!J257</f>
        <v>0</v>
      </c>
      <c r="O780" s="1311">
        <f>'B3 - COVID-19'!K257</f>
        <v>0</v>
      </c>
      <c r="P780" s="1311">
        <f>'B3 - COVID-19'!L257</f>
        <v>0</v>
      </c>
      <c r="Q780" s="1311">
        <f>'B3 - COVID-19'!M257</f>
        <v>0</v>
      </c>
      <c r="R780" s="1311">
        <f>'B3 - COVID-19'!N257</f>
        <v>0</v>
      </c>
      <c r="S780" s="1311">
        <f>'B3 - COVID-19'!P257</f>
        <v>0</v>
      </c>
      <c r="U780" s="1311">
        <f t="shared" si="20"/>
        <v>0</v>
      </c>
    </row>
    <row r="781" spans="1:21">
      <c r="A781" s="1314" t="str">
        <f>ORG!$S$1</f>
        <v>Apr 21</v>
      </c>
      <c r="B781" s="1311" t="str">
        <f>ORG!$M$1</f>
        <v>Organisation</v>
      </c>
      <c r="C781" s="1311" t="str">
        <f>'B3 - COVID-19'!$A$3</f>
        <v>Table B3 - COVID-19 Analysis</v>
      </c>
      <c r="D781" s="1313">
        <f>'B3 - COVID-19'!A258</f>
        <v>221</v>
      </c>
      <c r="E781" s="1311" t="str">
        <f>'B3 - COVID-19'!$A$251</f>
        <v>C - In Year Operational Expenditure Cost Reduction Due To C19</v>
      </c>
      <c r="F781" s="1311" t="str">
        <f>'B3 - COVID-19'!B258</f>
        <v>WHSSC C-19 Slippage (as advised by WHSSC)</v>
      </c>
      <c r="G781" s="1311">
        <f>'B3 - COVID-19'!C258</f>
        <v>0</v>
      </c>
      <c r="H781" s="1311">
        <f>'B3 - COVID-19'!D258</f>
        <v>0</v>
      </c>
      <c r="I781" s="1311">
        <f>'B3 - COVID-19'!E258</f>
        <v>0</v>
      </c>
      <c r="J781" s="1311">
        <f>'B3 - COVID-19'!F258</f>
        <v>0</v>
      </c>
      <c r="K781" s="1311">
        <f>'B3 - COVID-19'!G258</f>
        <v>0</v>
      </c>
      <c r="L781" s="1311">
        <f>'B3 - COVID-19'!H258</f>
        <v>0</v>
      </c>
      <c r="M781" s="1311">
        <f>'B3 - COVID-19'!I258</f>
        <v>0</v>
      </c>
      <c r="N781" s="1311">
        <f>'B3 - COVID-19'!J258</f>
        <v>0</v>
      </c>
      <c r="O781" s="1311">
        <f>'B3 - COVID-19'!K258</f>
        <v>0</v>
      </c>
      <c r="P781" s="1311">
        <f>'B3 - COVID-19'!L258</f>
        <v>0</v>
      </c>
      <c r="Q781" s="1311">
        <f>'B3 - COVID-19'!M258</f>
        <v>0</v>
      </c>
      <c r="R781" s="1311">
        <f>'B3 - COVID-19'!N258</f>
        <v>0</v>
      </c>
      <c r="S781" s="1311">
        <f>'B3 - COVID-19'!P258</f>
        <v>0</v>
      </c>
      <c r="U781" s="1311">
        <f t="shared" si="20"/>
        <v>0</v>
      </c>
    </row>
    <row r="782" spans="1:21">
      <c r="A782" s="1314" t="str">
        <f>ORG!$S$1</f>
        <v>Apr 21</v>
      </c>
      <c r="B782" s="1311" t="str">
        <f>ORG!$M$1</f>
        <v>Organisation</v>
      </c>
      <c r="C782" s="1311" t="str">
        <f>'B3 - COVID-19'!$A$3</f>
        <v>Table B3 - COVID-19 Analysis</v>
      </c>
      <c r="D782" s="1313">
        <f>'B3 - COVID-19'!A259</f>
        <v>222</v>
      </c>
      <c r="E782" s="1311" t="str">
        <f>'B3 - COVID-19'!$A$251</f>
        <v>C - In Year Operational Expenditure Cost Reduction Due To C19</v>
      </c>
      <c r="F782" s="1311" t="str">
        <f>'B3 - COVID-19'!B259</f>
        <v>Other (please specify):</v>
      </c>
      <c r="G782" s="1311">
        <f>'B3 - COVID-19'!C259</f>
        <v>0</v>
      </c>
      <c r="H782" s="1311">
        <f>'B3 - COVID-19'!D259</f>
        <v>0</v>
      </c>
      <c r="I782" s="1311">
        <f>'B3 - COVID-19'!E259</f>
        <v>0</v>
      </c>
      <c r="J782" s="1311">
        <f>'B3 - COVID-19'!F259</f>
        <v>0</v>
      </c>
      <c r="K782" s="1311">
        <f>'B3 - COVID-19'!G259</f>
        <v>0</v>
      </c>
      <c r="L782" s="1311">
        <f>'B3 - COVID-19'!H259</f>
        <v>0</v>
      </c>
      <c r="M782" s="1311">
        <f>'B3 - COVID-19'!I259</f>
        <v>0</v>
      </c>
      <c r="N782" s="1311">
        <f>'B3 - COVID-19'!J259</f>
        <v>0</v>
      </c>
      <c r="O782" s="1311">
        <f>'B3 - COVID-19'!K259</f>
        <v>0</v>
      </c>
      <c r="P782" s="1311">
        <f>'B3 - COVID-19'!L259</f>
        <v>0</v>
      </c>
      <c r="Q782" s="1311">
        <f>'B3 - COVID-19'!M259</f>
        <v>0</v>
      </c>
      <c r="R782" s="1311">
        <f>'B3 - COVID-19'!N259</f>
        <v>0</v>
      </c>
      <c r="S782" s="1311">
        <f>'B3 - COVID-19'!P259</f>
        <v>0</v>
      </c>
      <c r="U782" s="1311">
        <f t="shared" si="20"/>
        <v>0</v>
      </c>
    </row>
    <row r="783" spans="1:21">
      <c r="A783" s="1314" t="str">
        <f>ORG!$S$1</f>
        <v>Apr 21</v>
      </c>
      <c r="B783" s="1311" t="str">
        <f>ORG!$M$1</f>
        <v>Organisation</v>
      </c>
      <c r="C783" s="1311" t="str">
        <f>'B3 - COVID-19'!$A$3</f>
        <v>Table B3 - COVID-19 Analysis</v>
      </c>
      <c r="D783" s="1313">
        <f>'B3 - COVID-19'!A260</f>
        <v>223</v>
      </c>
      <c r="E783" s="1311" t="str">
        <f>'B3 - COVID-19'!$A$251</f>
        <v>C - In Year Operational Expenditure Cost Reduction Due To C19</v>
      </c>
      <c r="F783" s="1311" t="str">
        <f>'B3 - COVID-19'!B260</f>
        <v xml:space="preserve"> </v>
      </c>
      <c r="G783" s="1311">
        <f>'B3 - COVID-19'!C260</f>
        <v>0</v>
      </c>
      <c r="H783" s="1311">
        <f>'B3 - COVID-19'!D260</f>
        <v>0</v>
      </c>
      <c r="I783" s="1311">
        <f>'B3 - COVID-19'!E260</f>
        <v>0</v>
      </c>
      <c r="J783" s="1311">
        <f>'B3 - COVID-19'!F260</f>
        <v>0</v>
      </c>
      <c r="K783" s="1311">
        <f>'B3 - COVID-19'!G260</f>
        <v>0</v>
      </c>
      <c r="L783" s="1311">
        <f>'B3 - COVID-19'!H260</f>
        <v>0</v>
      </c>
      <c r="M783" s="1311">
        <f>'B3 - COVID-19'!I260</f>
        <v>0</v>
      </c>
      <c r="N783" s="1311">
        <f>'B3 - COVID-19'!J260</f>
        <v>0</v>
      </c>
      <c r="O783" s="1311">
        <f>'B3 - COVID-19'!K260</f>
        <v>0</v>
      </c>
      <c r="P783" s="1311">
        <f>'B3 - COVID-19'!L260</f>
        <v>0</v>
      </c>
      <c r="Q783" s="1311">
        <f>'B3 - COVID-19'!M260</f>
        <v>0</v>
      </c>
      <c r="R783" s="1311">
        <f>'B3 - COVID-19'!N260</f>
        <v>0</v>
      </c>
      <c r="S783" s="1311">
        <f>'B3 - COVID-19'!P260</f>
        <v>0</v>
      </c>
      <c r="U783" s="1311">
        <f t="shared" si="20"/>
        <v>0</v>
      </c>
    </row>
    <row r="784" spans="1:21">
      <c r="A784" s="1314" t="str">
        <f>ORG!$S$1</f>
        <v>Apr 21</v>
      </c>
      <c r="B784" s="1311" t="str">
        <f>ORG!$M$1</f>
        <v>Organisation</v>
      </c>
      <c r="C784" s="1311" t="str">
        <f>'B3 - COVID-19'!$A$3</f>
        <v>Table B3 - COVID-19 Analysis</v>
      </c>
      <c r="D784" s="1313">
        <f>'B3 - COVID-19'!A261</f>
        <v>224</v>
      </c>
      <c r="E784" s="1311" t="str">
        <f>'B3 - COVID-19'!$A$251</f>
        <v>C - In Year Operational Expenditure Cost Reduction Due To C19</v>
      </c>
      <c r="F784" s="1311">
        <f>'B3 - COVID-19'!B261</f>
        <v>0</v>
      </c>
      <c r="G784" s="1311">
        <f>'B3 - COVID-19'!C261</f>
        <v>0</v>
      </c>
      <c r="H784" s="1311">
        <f>'B3 - COVID-19'!D261</f>
        <v>0</v>
      </c>
      <c r="I784" s="1311">
        <f>'B3 - COVID-19'!E261</f>
        <v>0</v>
      </c>
      <c r="J784" s="1311">
        <f>'B3 - COVID-19'!F261</f>
        <v>0</v>
      </c>
      <c r="K784" s="1311">
        <f>'B3 - COVID-19'!G261</f>
        <v>0</v>
      </c>
      <c r="L784" s="1311">
        <f>'B3 - COVID-19'!H261</f>
        <v>0</v>
      </c>
      <c r="M784" s="1311">
        <f>'B3 - COVID-19'!I261</f>
        <v>0</v>
      </c>
      <c r="N784" s="1311">
        <f>'B3 - COVID-19'!J261</f>
        <v>0</v>
      </c>
      <c r="O784" s="1311">
        <f>'B3 - COVID-19'!K261</f>
        <v>0</v>
      </c>
      <c r="P784" s="1311">
        <f>'B3 - COVID-19'!L261</f>
        <v>0</v>
      </c>
      <c r="Q784" s="1311">
        <f>'B3 - COVID-19'!M261</f>
        <v>0</v>
      </c>
      <c r="R784" s="1311">
        <f>'B3 - COVID-19'!N261</f>
        <v>0</v>
      </c>
      <c r="S784" s="1311">
        <f>'B3 - COVID-19'!P261</f>
        <v>0</v>
      </c>
      <c r="U784" s="1311">
        <f t="shared" si="20"/>
        <v>0</v>
      </c>
    </row>
    <row r="785" spans="1:21">
      <c r="A785" s="1314" t="str">
        <f>ORG!$S$1</f>
        <v>Apr 21</v>
      </c>
      <c r="B785" s="1311" t="str">
        <f>ORG!$M$1</f>
        <v>Organisation</v>
      </c>
      <c r="C785" s="1311" t="str">
        <f>'B3 - COVID-19'!$A$3</f>
        <v>Table B3 - COVID-19 Analysis</v>
      </c>
      <c r="D785" s="1313">
        <f>'B3 - COVID-19'!A262</f>
        <v>225</v>
      </c>
      <c r="E785" s="1311" t="str">
        <f>'B3 - COVID-19'!$A$251</f>
        <v>C - In Year Operational Expenditure Cost Reduction Due To C19</v>
      </c>
      <c r="F785" s="1311">
        <f>'B3 - COVID-19'!B262</f>
        <v>0</v>
      </c>
      <c r="G785" s="1311">
        <f>'B3 - COVID-19'!C262</f>
        <v>0</v>
      </c>
      <c r="H785" s="1311">
        <f>'B3 - COVID-19'!D262</f>
        <v>0</v>
      </c>
      <c r="I785" s="1311">
        <f>'B3 - COVID-19'!E262</f>
        <v>0</v>
      </c>
      <c r="J785" s="1311">
        <f>'B3 - COVID-19'!F262</f>
        <v>0</v>
      </c>
      <c r="K785" s="1311">
        <f>'B3 - COVID-19'!G262</f>
        <v>0</v>
      </c>
      <c r="L785" s="1311">
        <f>'B3 - COVID-19'!H262</f>
        <v>0</v>
      </c>
      <c r="M785" s="1311">
        <f>'B3 - COVID-19'!I262</f>
        <v>0</v>
      </c>
      <c r="N785" s="1311">
        <f>'B3 - COVID-19'!J262</f>
        <v>0</v>
      </c>
      <c r="O785" s="1311">
        <f>'B3 - COVID-19'!K262</f>
        <v>0</v>
      </c>
      <c r="P785" s="1311">
        <f>'B3 - COVID-19'!L262</f>
        <v>0</v>
      </c>
      <c r="Q785" s="1311">
        <f>'B3 - COVID-19'!M262</f>
        <v>0</v>
      </c>
      <c r="R785" s="1311">
        <f>'B3 - COVID-19'!N262</f>
        <v>0</v>
      </c>
      <c r="S785" s="1311">
        <f>'B3 - COVID-19'!P262</f>
        <v>0</v>
      </c>
      <c r="U785" s="1311">
        <f t="shared" si="20"/>
        <v>0</v>
      </c>
    </row>
    <row r="786" spans="1:21">
      <c r="A786" s="1314" t="str">
        <f>ORG!$S$1</f>
        <v>Apr 21</v>
      </c>
      <c r="B786" s="1311" t="str">
        <f>ORG!$M$1</f>
        <v>Organisation</v>
      </c>
      <c r="C786" s="1311" t="str">
        <f>'B3 - COVID-19'!$A$3</f>
        <v>Table B3 - COVID-19 Analysis</v>
      </c>
      <c r="D786" s="1313">
        <f>'B3 - COVID-19'!A263</f>
        <v>226</v>
      </c>
      <c r="E786" s="1311" t="str">
        <f>'B3 - COVID-19'!$A$251</f>
        <v>C - In Year Operational Expenditure Cost Reduction Due To C19</v>
      </c>
      <c r="F786" s="1311">
        <f>'B3 - COVID-19'!B263</f>
        <v>0</v>
      </c>
      <c r="G786" s="1311">
        <f>'B3 - COVID-19'!C263</f>
        <v>0</v>
      </c>
      <c r="H786" s="1311">
        <f>'B3 - COVID-19'!D263</f>
        <v>0</v>
      </c>
      <c r="I786" s="1311">
        <f>'B3 - COVID-19'!E263</f>
        <v>0</v>
      </c>
      <c r="J786" s="1311">
        <f>'B3 - COVID-19'!F263</f>
        <v>0</v>
      </c>
      <c r="K786" s="1311">
        <f>'B3 - COVID-19'!G263</f>
        <v>0</v>
      </c>
      <c r="L786" s="1311">
        <f>'B3 - COVID-19'!H263</f>
        <v>0</v>
      </c>
      <c r="M786" s="1311">
        <f>'B3 - COVID-19'!I263</f>
        <v>0</v>
      </c>
      <c r="N786" s="1311">
        <f>'B3 - COVID-19'!J263</f>
        <v>0</v>
      </c>
      <c r="O786" s="1311">
        <f>'B3 - COVID-19'!K263</f>
        <v>0</v>
      </c>
      <c r="P786" s="1311">
        <f>'B3 - COVID-19'!L263</f>
        <v>0</v>
      </c>
      <c r="Q786" s="1311">
        <f>'B3 - COVID-19'!M263</f>
        <v>0</v>
      </c>
      <c r="R786" s="1311">
        <f>'B3 - COVID-19'!N263</f>
        <v>0</v>
      </c>
      <c r="S786" s="1311">
        <f>'B3 - COVID-19'!P263</f>
        <v>0</v>
      </c>
      <c r="U786" s="1311">
        <f t="shared" si="20"/>
        <v>0</v>
      </c>
    </row>
    <row r="787" spans="1:21">
      <c r="A787" s="1314" t="str">
        <f>ORG!$S$1</f>
        <v>Apr 21</v>
      </c>
      <c r="B787" s="1311" t="str">
        <f>ORG!$M$1</f>
        <v>Organisation</v>
      </c>
      <c r="C787" s="1311" t="str">
        <f>'B3 - COVID-19'!$A$3</f>
        <v>Table B3 - COVID-19 Analysis</v>
      </c>
      <c r="D787" s="1313">
        <f>'B3 - COVID-19'!A264</f>
        <v>227</v>
      </c>
      <c r="E787" s="1311" t="str">
        <f>'B3 - COVID-19'!$A$251</f>
        <v>C - In Year Operational Expenditure Cost Reduction Due To C19</v>
      </c>
      <c r="F787" s="1311" t="str">
        <f>'B3 - COVID-19'!B264</f>
        <v xml:space="preserve"> </v>
      </c>
      <c r="G787" s="1311">
        <f>'B3 - COVID-19'!C264</f>
        <v>0</v>
      </c>
      <c r="H787" s="1311">
        <f>'B3 - COVID-19'!D264</f>
        <v>0</v>
      </c>
      <c r="I787" s="1311">
        <f>'B3 - COVID-19'!E264</f>
        <v>0</v>
      </c>
      <c r="J787" s="1311">
        <f>'B3 - COVID-19'!F264</f>
        <v>0</v>
      </c>
      <c r="K787" s="1311">
        <f>'B3 - COVID-19'!G264</f>
        <v>0</v>
      </c>
      <c r="L787" s="1311">
        <f>'B3 - COVID-19'!H264</f>
        <v>0</v>
      </c>
      <c r="M787" s="1311">
        <f>'B3 - COVID-19'!I264</f>
        <v>0</v>
      </c>
      <c r="N787" s="1311">
        <f>'B3 - COVID-19'!J264</f>
        <v>0</v>
      </c>
      <c r="O787" s="1311">
        <f>'B3 - COVID-19'!K264</f>
        <v>0</v>
      </c>
      <c r="P787" s="1311">
        <f>'B3 - COVID-19'!L264</f>
        <v>0</v>
      </c>
      <c r="Q787" s="1311">
        <f>'B3 - COVID-19'!M264</f>
        <v>0</v>
      </c>
      <c r="R787" s="1311">
        <f>'B3 - COVID-19'!N264</f>
        <v>0</v>
      </c>
      <c r="S787" s="1311">
        <f>'B3 - COVID-19'!P264</f>
        <v>0</v>
      </c>
      <c r="U787" s="1311">
        <f t="shared" si="20"/>
        <v>0</v>
      </c>
    </row>
    <row r="788" spans="1:21">
      <c r="A788" s="1314" t="str">
        <f>ORG!$S$1</f>
        <v>Apr 21</v>
      </c>
      <c r="B788" s="1311" t="str">
        <f>ORG!$M$1</f>
        <v>Organisation</v>
      </c>
      <c r="C788" s="1311" t="str">
        <f>'B3 - COVID-19'!$A$3</f>
        <v>Table B3 - COVID-19 Analysis</v>
      </c>
      <c r="D788" s="1313">
        <f>'B3 - COVID-19'!A265</f>
        <v>228</v>
      </c>
      <c r="E788" s="1311" t="str">
        <f>'B3 - COVID-19'!$A$251</f>
        <v>C - In Year Operational Expenditure Cost Reduction Due To C19</v>
      </c>
      <c r="F788" s="1311" t="str">
        <f>'B3 - COVID-19'!B265</f>
        <v>TOTAL EXPENDITURE REDUCTION</v>
      </c>
      <c r="G788" s="1311">
        <f>'B3 - COVID-19'!C265</f>
        <v>0</v>
      </c>
      <c r="H788" s="1311">
        <f>'B3 - COVID-19'!D265</f>
        <v>0</v>
      </c>
      <c r="I788" s="1311">
        <f>'B3 - COVID-19'!E265</f>
        <v>0</v>
      </c>
      <c r="J788" s="1311">
        <f>'B3 - COVID-19'!F265</f>
        <v>0</v>
      </c>
      <c r="K788" s="1311">
        <f>'B3 - COVID-19'!G265</f>
        <v>0</v>
      </c>
      <c r="L788" s="1311">
        <f>'B3 - COVID-19'!H265</f>
        <v>0</v>
      </c>
      <c r="M788" s="1311">
        <f>'B3 - COVID-19'!I265</f>
        <v>0</v>
      </c>
      <c r="N788" s="1311">
        <f>'B3 - COVID-19'!J265</f>
        <v>0</v>
      </c>
      <c r="O788" s="1311">
        <f>'B3 - COVID-19'!K265</f>
        <v>0</v>
      </c>
      <c r="P788" s="1311">
        <f>'B3 - COVID-19'!L265</f>
        <v>0</v>
      </c>
      <c r="Q788" s="1311">
        <f>'B3 - COVID-19'!M265</f>
        <v>0</v>
      </c>
      <c r="R788" s="1311">
        <f>'B3 - COVID-19'!N265</f>
        <v>0</v>
      </c>
      <c r="S788" s="1311">
        <f>'B3 - COVID-19'!P265</f>
        <v>0</v>
      </c>
      <c r="U788" s="1311">
        <f t="shared" ref="U788:U803" si="21">S788+T788</f>
        <v>0</v>
      </c>
    </row>
    <row r="789" spans="1:21">
      <c r="A789" s="1314" t="str">
        <f>ORG!$S$1</f>
        <v>Apr 21</v>
      </c>
      <c r="B789" s="1311" t="str">
        <f>ORG!$M$1</f>
        <v>Organisation</v>
      </c>
      <c r="C789" s="1311" t="str">
        <f>'B3 - COVID-19'!$A$3</f>
        <v>Table B3 - COVID-19 Analysis</v>
      </c>
      <c r="D789" s="1313">
        <f>'B3 - COVID-19'!A272</f>
        <v>230</v>
      </c>
      <c r="E789" s="1311" t="str">
        <f>'B3 - COVID-19'!$A$267</f>
        <v>D - In Year Slippage on Planned Investments/Repurposing of Developmental Initiatives due to C19</v>
      </c>
      <c r="F789" s="1311" t="str">
        <f>'B3 - COVID-19'!B272</f>
        <v xml:space="preserve"> </v>
      </c>
      <c r="G789" s="1311">
        <f>'B3 - COVID-19'!C272</f>
        <v>0</v>
      </c>
      <c r="H789" s="1311">
        <f>'B3 - COVID-19'!D272</f>
        <v>0</v>
      </c>
      <c r="I789" s="1311">
        <f>'B3 - COVID-19'!E272</f>
        <v>0</v>
      </c>
      <c r="J789" s="1311">
        <f>'B3 - COVID-19'!F272</f>
        <v>0</v>
      </c>
      <c r="K789" s="1311">
        <f>'B3 - COVID-19'!G272</f>
        <v>0</v>
      </c>
      <c r="L789" s="1311">
        <f>'B3 - COVID-19'!H272</f>
        <v>0</v>
      </c>
      <c r="M789" s="1311">
        <f>'B3 - COVID-19'!I272</f>
        <v>0</v>
      </c>
      <c r="N789" s="1311">
        <f>'B3 - COVID-19'!J272</f>
        <v>0</v>
      </c>
      <c r="O789" s="1311">
        <f>'B3 - COVID-19'!K272</f>
        <v>0</v>
      </c>
      <c r="P789" s="1311">
        <f>'B3 - COVID-19'!L272</f>
        <v>0</v>
      </c>
      <c r="Q789" s="1311">
        <f>'B3 - COVID-19'!M272</f>
        <v>0</v>
      </c>
      <c r="R789" s="1311">
        <f>'B3 - COVID-19'!N272</f>
        <v>0</v>
      </c>
      <c r="S789" s="1311">
        <f>'B3 - COVID-19'!P272</f>
        <v>0</v>
      </c>
      <c r="U789" s="1311">
        <f t="shared" si="21"/>
        <v>0</v>
      </c>
    </row>
    <row r="790" spans="1:21">
      <c r="A790" s="1314" t="str">
        <f>ORG!$S$1</f>
        <v>Apr 21</v>
      </c>
      <c r="B790" s="1311" t="str">
        <f>ORG!$M$1</f>
        <v>Organisation</v>
      </c>
      <c r="C790" s="1311" t="str">
        <f>'B3 - COVID-19'!$A$3</f>
        <v>Table B3 - COVID-19 Analysis</v>
      </c>
      <c r="D790" s="1313">
        <f>'B3 - COVID-19'!A273</f>
        <v>231</v>
      </c>
      <c r="E790" s="1311" t="str">
        <f>'B3 - COVID-19'!$A$267</f>
        <v>D - In Year Slippage on Planned Investments/Repurposing of Developmental Initiatives due to C19</v>
      </c>
      <c r="F790" s="1311">
        <f>'B3 - COVID-19'!B273</f>
        <v>0</v>
      </c>
      <c r="G790" s="1311">
        <f>'B3 - COVID-19'!C273</f>
        <v>0</v>
      </c>
      <c r="H790" s="1311">
        <f>'B3 - COVID-19'!D273</f>
        <v>0</v>
      </c>
      <c r="I790" s="1311">
        <f>'B3 - COVID-19'!E273</f>
        <v>0</v>
      </c>
      <c r="J790" s="1311">
        <f>'B3 - COVID-19'!F273</f>
        <v>0</v>
      </c>
      <c r="K790" s="1311">
        <f>'B3 - COVID-19'!G273</f>
        <v>0</v>
      </c>
      <c r="L790" s="1311">
        <f>'B3 - COVID-19'!H273</f>
        <v>0</v>
      </c>
      <c r="M790" s="1311">
        <f>'B3 - COVID-19'!I273</f>
        <v>0</v>
      </c>
      <c r="N790" s="1311">
        <f>'B3 - COVID-19'!J273</f>
        <v>0</v>
      </c>
      <c r="O790" s="1311">
        <f>'B3 - COVID-19'!K273</f>
        <v>0</v>
      </c>
      <c r="P790" s="1311">
        <f>'B3 - COVID-19'!L273</f>
        <v>0</v>
      </c>
      <c r="Q790" s="1311">
        <f>'B3 - COVID-19'!M273</f>
        <v>0</v>
      </c>
      <c r="R790" s="1311">
        <f>'B3 - COVID-19'!N273</f>
        <v>0</v>
      </c>
      <c r="S790" s="1311">
        <f>'B3 - COVID-19'!P273</f>
        <v>0</v>
      </c>
      <c r="U790" s="1311">
        <f t="shared" si="21"/>
        <v>0</v>
      </c>
    </row>
    <row r="791" spans="1:21">
      <c r="A791" s="1314" t="str">
        <f>ORG!$S$1</f>
        <v>Apr 21</v>
      </c>
      <c r="B791" s="1311" t="str">
        <f>ORG!$M$1</f>
        <v>Organisation</v>
      </c>
      <c r="C791" s="1311" t="str">
        <f>'B3 - COVID-19'!$A$3</f>
        <v>Table B3 - COVID-19 Analysis</v>
      </c>
      <c r="D791" s="1313">
        <f>'B3 - COVID-19'!A274</f>
        <v>232</v>
      </c>
      <c r="E791" s="1311" t="str">
        <f>'B3 - COVID-19'!$A$267</f>
        <v>D - In Year Slippage on Planned Investments/Repurposing of Developmental Initiatives due to C19</v>
      </c>
      <c r="F791" s="1311">
        <f>'B3 - COVID-19'!B274</f>
        <v>0</v>
      </c>
      <c r="G791" s="1311">
        <f>'B3 - COVID-19'!C274</f>
        <v>0</v>
      </c>
      <c r="H791" s="1311">
        <f>'B3 - COVID-19'!D274</f>
        <v>0</v>
      </c>
      <c r="I791" s="1311">
        <f>'B3 - COVID-19'!E274</f>
        <v>0</v>
      </c>
      <c r="J791" s="1311">
        <f>'B3 - COVID-19'!F274</f>
        <v>0</v>
      </c>
      <c r="K791" s="1311">
        <f>'B3 - COVID-19'!G274</f>
        <v>0</v>
      </c>
      <c r="L791" s="1311">
        <f>'B3 - COVID-19'!H274</f>
        <v>0</v>
      </c>
      <c r="M791" s="1311">
        <f>'B3 - COVID-19'!I274</f>
        <v>0</v>
      </c>
      <c r="N791" s="1311">
        <f>'B3 - COVID-19'!J274</f>
        <v>0</v>
      </c>
      <c r="O791" s="1311">
        <f>'B3 - COVID-19'!K274</f>
        <v>0</v>
      </c>
      <c r="P791" s="1311">
        <f>'B3 - COVID-19'!L274</f>
        <v>0</v>
      </c>
      <c r="Q791" s="1311">
        <f>'B3 - COVID-19'!M274</f>
        <v>0</v>
      </c>
      <c r="R791" s="1311">
        <f>'B3 - COVID-19'!N274</f>
        <v>0</v>
      </c>
      <c r="S791" s="1311">
        <f>'B3 - COVID-19'!P274</f>
        <v>0</v>
      </c>
      <c r="U791" s="1311">
        <f t="shared" si="21"/>
        <v>0</v>
      </c>
    </row>
    <row r="792" spans="1:21">
      <c r="A792" s="1314" t="str">
        <f>ORG!$S$1</f>
        <v>Apr 21</v>
      </c>
      <c r="B792" s="1311" t="str">
        <f>ORG!$M$1</f>
        <v>Organisation</v>
      </c>
      <c r="C792" s="1311" t="str">
        <f>'B3 - COVID-19'!$A$3</f>
        <v>Table B3 - COVID-19 Analysis</v>
      </c>
      <c r="D792" s="1313">
        <f>'B3 - COVID-19'!A275</f>
        <v>233</v>
      </c>
      <c r="E792" s="1311" t="str">
        <f>'B3 - COVID-19'!$A$267</f>
        <v>D - In Year Slippage on Planned Investments/Repurposing of Developmental Initiatives due to C19</v>
      </c>
      <c r="F792" s="1311">
        <f>'B3 - COVID-19'!B275</f>
        <v>0</v>
      </c>
      <c r="G792" s="1311">
        <f>'B3 - COVID-19'!C275</f>
        <v>0</v>
      </c>
      <c r="H792" s="1311">
        <f>'B3 - COVID-19'!D275</f>
        <v>0</v>
      </c>
      <c r="I792" s="1311">
        <f>'B3 - COVID-19'!E275</f>
        <v>0</v>
      </c>
      <c r="J792" s="1311">
        <f>'B3 - COVID-19'!F275</f>
        <v>0</v>
      </c>
      <c r="K792" s="1311">
        <f>'B3 - COVID-19'!G275</f>
        <v>0</v>
      </c>
      <c r="L792" s="1311">
        <f>'B3 - COVID-19'!H275</f>
        <v>0</v>
      </c>
      <c r="M792" s="1311">
        <f>'B3 - COVID-19'!I275</f>
        <v>0</v>
      </c>
      <c r="N792" s="1311">
        <f>'B3 - COVID-19'!J275</f>
        <v>0</v>
      </c>
      <c r="O792" s="1311">
        <f>'B3 - COVID-19'!K275</f>
        <v>0</v>
      </c>
      <c r="P792" s="1311">
        <f>'B3 - COVID-19'!L275</f>
        <v>0</v>
      </c>
      <c r="Q792" s="1311">
        <f>'B3 - COVID-19'!M275</f>
        <v>0</v>
      </c>
      <c r="R792" s="1311">
        <f>'B3 - COVID-19'!N275</f>
        <v>0</v>
      </c>
      <c r="S792" s="1311">
        <f>'B3 - COVID-19'!P275</f>
        <v>0</v>
      </c>
      <c r="U792" s="1311">
        <f t="shared" si="21"/>
        <v>0</v>
      </c>
    </row>
    <row r="793" spans="1:21">
      <c r="A793" s="1314" t="str">
        <f>ORG!$S$1</f>
        <v>Apr 21</v>
      </c>
      <c r="B793" s="1311" t="str">
        <f>ORG!$M$1</f>
        <v>Organisation</v>
      </c>
      <c r="C793" s="1311" t="str">
        <f>'B3 - COVID-19'!$A$3</f>
        <v>Table B3 - COVID-19 Analysis</v>
      </c>
      <c r="D793" s="1313">
        <f>'B3 - COVID-19'!A276</f>
        <v>234</v>
      </c>
      <c r="E793" s="1311" t="str">
        <f>'B3 - COVID-19'!$A$267</f>
        <v>D - In Year Slippage on Planned Investments/Repurposing of Developmental Initiatives due to C19</v>
      </c>
      <c r="F793" s="1311">
        <f>'B3 - COVID-19'!B276</f>
        <v>0</v>
      </c>
      <c r="G793" s="1311">
        <f>'B3 - COVID-19'!C276</f>
        <v>0</v>
      </c>
      <c r="H793" s="1311">
        <f>'B3 - COVID-19'!D276</f>
        <v>0</v>
      </c>
      <c r="I793" s="1311">
        <f>'B3 - COVID-19'!E276</f>
        <v>0</v>
      </c>
      <c r="J793" s="1311">
        <f>'B3 - COVID-19'!F276</f>
        <v>0</v>
      </c>
      <c r="K793" s="1311">
        <f>'B3 - COVID-19'!G276</f>
        <v>0</v>
      </c>
      <c r="L793" s="1311">
        <f>'B3 - COVID-19'!H276</f>
        <v>0</v>
      </c>
      <c r="M793" s="1311">
        <f>'B3 - COVID-19'!I276</f>
        <v>0</v>
      </c>
      <c r="N793" s="1311">
        <f>'B3 - COVID-19'!J276</f>
        <v>0</v>
      </c>
      <c r="O793" s="1311">
        <f>'B3 - COVID-19'!K276</f>
        <v>0</v>
      </c>
      <c r="P793" s="1311">
        <f>'B3 - COVID-19'!L276</f>
        <v>0</v>
      </c>
      <c r="Q793" s="1311">
        <f>'B3 - COVID-19'!M276</f>
        <v>0</v>
      </c>
      <c r="R793" s="1311">
        <f>'B3 - COVID-19'!N276</f>
        <v>0</v>
      </c>
      <c r="S793" s="1311">
        <f>'B3 - COVID-19'!P276</f>
        <v>0</v>
      </c>
      <c r="U793" s="1311">
        <f t="shared" si="21"/>
        <v>0</v>
      </c>
    </row>
    <row r="794" spans="1:21">
      <c r="A794" s="1314" t="str">
        <f>ORG!$S$1</f>
        <v>Apr 21</v>
      </c>
      <c r="B794" s="1311" t="str">
        <f>ORG!$M$1</f>
        <v>Organisation</v>
      </c>
      <c r="C794" s="1311" t="str">
        <f>'B3 - COVID-19'!$A$3</f>
        <v>Table B3 - COVID-19 Analysis</v>
      </c>
      <c r="D794" s="1313">
        <f>'B3 - COVID-19'!A277</f>
        <v>235</v>
      </c>
      <c r="E794" s="1311" t="str">
        <f>'B3 - COVID-19'!$A$267</f>
        <v>D - In Year Slippage on Planned Investments/Repurposing of Developmental Initiatives due to C19</v>
      </c>
      <c r="F794" s="1311">
        <f>'B3 - COVID-19'!B277</f>
        <v>0</v>
      </c>
      <c r="G794" s="1311">
        <f>'B3 - COVID-19'!C277</f>
        <v>0</v>
      </c>
      <c r="H794" s="1311">
        <f>'B3 - COVID-19'!D277</f>
        <v>0</v>
      </c>
      <c r="I794" s="1311">
        <f>'B3 - COVID-19'!E277</f>
        <v>0</v>
      </c>
      <c r="J794" s="1311">
        <f>'B3 - COVID-19'!F277</f>
        <v>0</v>
      </c>
      <c r="K794" s="1311">
        <f>'B3 - COVID-19'!G277</f>
        <v>0</v>
      </c>
      <c r="L794" s="1311">
        <f>'B3 - COVID-19'!H277</f>
        <v>0</v>
      </c>
      <c r="M794" s="1311">
        <f>'B3 - COVID-19'!I277</f>
        <v>0</v>
      </c>
      <c r="N794" s="1311">
        <f>'B3 - COVID-19'!J277</f>
        <v>0</v>
      </c>
      <c r="O794" s="1311">
        <f>'B3 - COVID-19'!K277</f>
        <v>0</v>
      </c>
      <c r="P794" s="1311">
        <f>'B3 - COVID-19'!L277</f>
        <v>0</v>
      </c>
      <c r="Q794" s="1311">
        <f>'B3 - COVID-19'!M277</f>
        <v>0</v>
      </c>
      <c r="R794" s="1311">
        <f>'B3 - COVID-19'!N277</f>
        <v>0</v>
      </c>
      <c r="S794" s="1311">
        <f>'B3 - COVID-19'!P277</f>
        <v>0</v>
      </c>
      <c r="U794" s="1311">
        <f t="shared" si="21"/>
        <v>0</v>
      </c>
    </row>
    <row r="795" spans="1:21">
      <c r="A795" s="1314" t="str">
        <f>ORG!$S$1</f>
        <v>Apr 21</v>
      </c>
      <c r="B795" s="1311" t="str">
        <f>ORG!$M$1</f>
        <v>Organisation</v>
      </c>
      <c r="C795" s="1311" t="str">
        <f>'B3 - COVID-19'!$A$3</f>
        <v>Table B3 - COVID-19 Analysis</v>
      </c>
      <c r="D795" s="1313">
        <f>'B3 - COVID-19'!A278</f>
        <v>236</v>
      </c>
      <c r="E795" s="1311" t="str">
        <f>'B3 - COVID-19'!$A$267</f>
        <v>D - In Year Slippage on Planned Investments/Repurposing of Developmental Initiatives due to C19</v>
      </c>
      <c r="F795" s="1311">
        <f>'B3 - COVID-19'!B278</f>
        <v>0</v>
      </c>
      <c r="G795" s="1311">
        <f>'B3 - COVID-19'!C278</f>
        <v>0</v>
      </c>
      <c r="H795" s="1311">
        <f>'B3 - COVID-19'!D278</f>
        <v>0</v>
      </c>
      <c r="I795" s="1311">
        <f>'B3 - COVID-19'!E278</f>
        <v>0</v>
      </c>
      <c r="J795" s="1311">
        <f>'B3 - COVID-19'!F278</f>
        <v>0</v>
      </c>
      <c r="K795" s="1311">
        <f>'B3 - COVID-19'!G278</f>
        <v>0</v>
      </c>
      <c r="L795" s="1311">
        <f>'B3 - COVID-19'!H278</f>
        <v>0</v>
      </c>
      <c r="M795" s="1311">
        <f>'B3 - COVID-19'!I278</f>
        <v>0</v>
      </c>
      <c r="N795" s="1311">
        <f>'B3 - COVID-19'!J278</f>
        <v>0</v>
      </c>
      <c r="O795" s="1311">
        <f>'B3 - COVID-19'!K278</f>
        <v>0</v>
      </c>
      <c r="P795" s="1311">
        <f>'B3 - COVID-19'!L278</f>
        <v>0</v>
      </c>
      <c r="Q795" s="1311">
        <f>'B3 - COVID-19'!M278</f>
        <v>0</v>
      </c>
      <c r="R795" s="1311">
        <f>'B3 - COVID-19'!N278</f>
        <v>0</v>
      </c>
      <c r="S795" s="1311">
        <f>'B3 - COVID-19'!P278</f>
        <v>0</v>
      </c>
      <c r="U795" s="1311">
        <f t="shared" si="21"/>
        <v>0</v>
      </c>
    </row>
    <row r="796" spans="1:21">
      <c r="A796" s="1314" t="str">
        <f>ORG!$S$1</f>
        <v>Apr 21</v>
      </c>
      <c r="B796" s="1311" t="str">
        <f>ORG!$M$1</f>
        <v>Organisation</v>
      </c>
      <c r="C796" s="1311" t="str">
        <f>'B3 - COVID-19'!$A$3</f>
        <v>Table B3 - COVID-19 Analysis</v>
      </c>
      <c r="D796" s="1313">
        <f>'B3 - COVID-19'!A279</f>
        <v>237</v>
      </c>
      <c r="E796" s="1311" t="str">
        <f>'B3 - COVID-19'!$A$267</f>
        <v>D - In Year Slippage on Planned Investments/Repurposing of Developmental Initiatives due to C19</v>
      </c>
      <c r="F796" s="1311">
        <f>'B3 - COVID-19'!B279</f>
        <v>0</v>
      </c>
      <c r="G796" s="1311">
        <f>'B3 - COVID-19'!C279</f>
        <v>0</v>
      </c>
      <c r="H796" s="1311">
        <f>'B3 - COVID-19'!D279</f>
        <v>0</v>
      </c>
      <c r="I796" s="1311">
        <f>'B3 - COVID-19'!E279</f>
        <v>0</v>
      </c>
      <c r="J796" s="1311">
        <f>'B3 - COVID-19'!F279</f>
        <v>0</v>
      </c>
      <c r="K796" s="1311">
        <f>'B3 - COVID-19'!G279</f>
        <v>0</v>
      </c>
      <c r="L796" s="1311">
        <f>'B3 - COVID-19'!H279</f>
        <v>0</v>
      </c>
      <c r="M796" s="1311">
        <f>'B3 - COVID-19'!I279</f>
        <v>0</v>
      </c>
      <c r="N796" s="1311">
        <f>'B3 - COVID-19'!J279</f>
        <v>0</v>
      </c>
      <c r="O796" s="1311">
        <f>'B3 - COVID-19'!K279</f>
        <v>0</v>
      </c>
      <c r="P796" s="1311">
        <f>'B3 - COVID-19'!L279</f>
        <v>0</v>
      </c>
      <c r="Q796" s="1311">
        <f>'B3 - COVID-19'!M279</f>
        <v>0</v>
      </c>
      <c r="R796" s="1311">
        <f>'B3 - COVID-19'!N279</f>
        <v>0</v>
      </c>
      <c r="S796" s="1311">
        <f>'B3 - COVID-19'!P279</f>
        <v>0</v>
      </c>
      <c r="U796" s="1311">
        <f t="shared" si="21"/>
        <v>0</v>
      </c>
    </row>
    <row r="797" spans="1:21">
      <c r="A797" s="1314" t="str">
        <f>ORG!$S$1</f>
        <v>Apr 21</v>
      </c>
      <c r="B797" s="1311" t="str">
        <f>ORG!$M$1</f>
        <v>Organisation</v>
      </c>
      <c r="C797" s="1311" t="str">
        <f>'B3 - COVID-19'!$A$3</f>
        <v>Table B3 - COVID-19 Analysis</v>
      </c>
      <c r="D797" s="1313">
        <f>'B3 - COVID-19'!A280</f>
        <v>238</v>
      </c>
      <c r="E797" s="1311" t="str">
        <f>'B3 - COVID-19'!$A$267</f>
        <v>D - In Year Slippage on Planned Investments/Repurposing of Developmental Initiatives due to C19</v>
      </c>
      <c r="F797" s="1311" t="str">
        <f>'B3 - COVID-19'!B280</f>
        <v xml:space="preserve"> </v>
      </c>
      <c r="G797" s="1311">
        <f>'B3 - COVID-19'!C280</f>
        <v>0</v>
      </c>
      <c r="H797" s="1311">
        <f>'B3 - COVID-19'!D280</f>
        <v>0</v>
      </c>
      <c r="I797" s="1311">
        <f>'B3 - COVID-19'!E280</f>
        <v>0</v>
      </c>
      <c r="J797" s="1311">
        <f>'B3 - COVID-19'!F280</f>
        <v>0</v>
      </c>
      <c r="K797" s="1311">
        <f>'B3 - COVID-19'!G280</f>
        <v>0</v>
      </c>
      <c r="L797" s="1311">
        <f>'B3 - COVID-19'!H280</f>
        <v>0</v>
      </c>
      <c r="M797" s="1311">
        <f>'B3 - COVID-19'!I280</f>
        <v>0</v>
      </c>
      <c r="N797" s="1311">
        <f>'B3 - COVID-19'!J280</f>
        <v>0</v>
      </c>
      <c r="O797" s="1311">
        <f>'B3 - COVID-19'!K280</f>
        <v>0</v>
      </c>
      <c r="P797" s="1311">
        <f>'B3 - COVID-19'!L280</f>
        <v>0</v>
      </c>
      <c r="Q797" s="1311">
        <f>'B3 - COVID-19'!M280</f>
        <v>0</v>
      </c>
      <c r="R797" s="1311">
        <f>'B3 - COVID-19'!N280</f>
        <v>0</v>
      </c>
      <c r="S797" s="1311">
        <f>'B3 - COVID-19'!P280</f>
        <v>0</v>
      </c>
      <c r="U797" s="1311">
        <f t="shared" si="21"/>
        <v>0</v>
      </c>
    </row>
    <row r="798" spans="1:21">
      <c r="A798" s="1314" t="str">
        <f>ORG!$S$1</f>
        <v>Apr 21</v>
      </c>
      <c r="B798" s="1311" t="str">
        <f>ORG!$M$1</f>
        <v>Organisation</v>
      </c>
      <c r="C798" s="1311" t="str">
        <f>'B3 - COVID-19'!$A$3</f>
        <v>Table B3 - COVID-19 Analysis</v>
      </c>
      <c r="D798" s="1313">
        <f>'B3 - COVID-19'!A281</f>
        <v>239</v>
      </c>
      <c r="E798" s="1311" t="str">
        <f>'B3 - COVID-19'!$A$267</f>
        <v>D - In Year Slippage on Planned Investments/Repurposing of Developmental Initiatives due to C19</v>
      </c>
      <c r="F798" s="1311" t="str">
        <f>'B3 - COVID-19'!B281</f>
        <v>TOTAL RELEASE/REPURPOSING OF PLANNED INVESTMENTS/DEVELOPMENT INITIATIVES</v>
      </c>
      <c r="G798" s="1311">
        <f>'B3 - COVID-19'!C281</f>
        <v>0</v>
      </c>
      <c r="H798" s="1311">
        <f>'B3 - COVID-19'!D281</f>
        <v>0</v>
      </c>
      <c r="I798" s="1311">
        <f>'B3 - COVID-19'!E281</f>
        <v>0</v>
      </c>
      <c r="J798" s="1311">
        <f>'B3 - COVID-19'!F281</f>
        <v>0</v>
      </c>
      <c r="K798" s="1311">
        <f>'B3 - COVID-19'!G281</f>
        <v>0</v>
      </c>
      <c r="L798" s="1311">
        <f>'B3 - COVID-19'!H281</f>
        <v>0</v>
      </c>
      <c r="M798" s="1311">
        <f>'B3 - COVID-19'!I281</f>
        <v>0</v>
      </c>
      <c r="N798" s="1311">
        <f>'B3 - COVID-19'!J281</f>
        <v>0</v>
      </c>
      <c r="O798" s="1311">
        <f>'B3 - COVID-19'!K281</f>
        <v>0</v>
      </c>
      <c r="P798" s="1311">
        <f>'B3 - COVID-19'!L281</f>
        <v>0</v>
      </c>
      <c r="Q798" s="1311">
        <f>'B3 - COVID-19'!M281</f>
        <v>0</v>
      </c>
      <c r="R798" s="1311">
        <f>'B3 - COVID-19'!N281</f>
        <v>0</v>
      </c>
      <c r="S798" s="1311">
        <f>'B3 - COVID-19'!P281</f>
        <v>0</v>
      </c>
      <c r="U798" s="1311">
        <f t="shared" si="21"/>
        <v>0</v>
      </c>
    </row>
    <row r="799" spans="1:21">
      <c r="A799" s="1314" t="str">
        <f>ORG!$S$1</f>
        <v>Apr 21</v>
      </c>
      <c r="B799" s="1311" t="str">
        <f>ORG!$M$1</f>
        <v>Organisation</v>
      </c>
      <c r="C799" s="1311" t="str">
        <f>'B3 - COVID-19'!$A$3</f>
        <v>Table B3 - COVID-19 Analysis</v>
      </c>
      <c r="D799" s="1313">
        <f>'B3 - COVID-19'!A284</f>
        <v>240</v>
      </c>
      <c r="F799" s="1311" t="str">
        <f>'B3 - COVID-19'!B284</f>
        <v xml:space="preserve">ACTUAL / FORECAST - EXPENDITURE IMPACT DUE TO COVID-19  </v>
      </c>
      <c r="G799" s="1311">
        <f>'B3 - COVID-19'!C284</f>
        <v>0</v>
      </c>
      <c r="H799" s="1311">
        <f>'B3 - COVID-19'!D284</f>
        <v>0</v>
      </c>
      <c r="I799" s="1311">
        <f>'B3 - COVID-19'!E284</f>
        <v>0</v>
      </c>
      <c r="J799" s="1311">
        <f>'B3 - COVID-19'!F284</f>
        <v>0</v>
      </c>
      <c r="K799" s="1311">
        <f>'B3 - COVID-19'!G284</f>
        <v>0</v>
      </c>
      <c r="L799" s="1311">
        <f>'B3 - COVID-19'!H284</f>
        <v>0</v>
      </c>
      <c r="M799" s="1311">
        <f>'B3 - COVID-19'!I284</f>
        <v>0</v>
      </c>
      <c r="N799" s="1311">
        <f>'B3 - COVID-19'!J284</f>
        <v>0</v>
      </c>
      <c r="O799" s="1311">
        <f>'B3 - COVID-19'!K284</f>
        <v>0</v>
      </c>
      <c r="P799" s="1311">
        <f>'B3 - COVID-19'!L284</f>
        <v>0</v>
      </c>
      <c r="Q799" s="1311">
        <f>'B3 - COVID-19'!M284</f>
        <v>0</v>
      </c>
      <c r="R799" s="1311">
        <f>'B3 - COVID-19'!N284</f>
        <v>0</v>
      </c>
      <c r="S799" s="1311">
        <f>'B3 - COVID-19'!P284</f>
        <v>0</v>
      </c>
      <c r="U799" s="1311">
        <f t="shared" si="21"/>
        <v>0</v>
      </c>
    </row>
    <row r="800" spans="1:21">
      <c r="A800" s="1314" t="str">
        <f>ORG!$S$1</f>
        <v>Apr 21</v>
      </c>
      <c r="B800" s="1311" t="str">
        <f>ORG!$M$1</f>
        <v>Organisation</v>
      </c>
      <c r="C800" s="1311" t="str">
        <f>'B3 - COVID-19'!$A$3</f>
        <v>Table B3 - COVID-19 Analysis</v>
      </c>
      <c r="D800" s="1313">
        <f>'B3 - COVID-19'!A290</f>
        <v>241</v>
      </c>
      <c r="E800" s="1311" t="str">
        <f>'B3 - COVID-19'!$A$286</f>
        <v>E - Additional Welsh Government Funding for C19</v>
      </c>
      <c r="F800" s="1311" t="str">
        <f>'B3 - COVID-19'!B290</f>
        <v xml:space="preserve">PLANNED WG FUNDING FOR COVID-19  </v>
      </c>
      <c r="G800" s="1311">
        <f>'B3 - COVID-19'!C290</f>
        <v>0</v>
      </c>
      <c r="H800" s="1311">
        <f>'B3 - COVID-19'!D290</f>
        <v>0</v>
      </c>
      <c r="I800" s="1311">
        <f>'B3 - COVID-19'!E290</f>
        <v>0</v>
      </c>
      <c r="J800" s="1311">
        <f>'B3 - COVID-19'!F290</f>
        <v>0</v>
      </c>
      <c r="K800" s="1311">
        <f>'B3 - COVID-19'!G290</f>
        <v>0</v>
      </c>
      <c r="L800" s="1311">
        <f>'B3 - COVID-19'!H290</f>
        <v>0</v>
      </c>
      <c r="M800" s="1311">
        <f>'B3 - COVID-19'!I290</f>
        <v>0</v>
      </c>
      <c r="N800" s="1311">
        <f>'B3 - COVID-19'!J290</f>
        <v>0</v>
      </c>
      <c r="O800" s="1311">
        <f>'B3 - COVID-19'!K290</f>
        <v>0</v>
      </c>
      <c r="P800" s="1311">
        <f>'B3 - COVID-19'!L290</f>
        <v>0</v>
      </c>
      <c r="Q800" s="1311">
        <f>'B3 - COVID-19'!M290</f>
        <v>0</v>
      </c>
      <c r="R800" s="1311">
        <f>'B3 - COVID-19'!N290</f>
        <v>0</v>
      </c>
      <c r="S800" s="1311">
        <f>'B3 - COVID-19'!P290</f>
        <v>0</v>
      </c>
      <c r="U800" s="1311">
        <f t="shared" si="21"/>
        <v>0</v>
      </c>
    </row>
    <row r="801" spans="1:21">
      <c r="A801" s="1314" t="str">
        <f>ORG!$S$1</f>
        <v>Apr 21</v>
      </c>
      <c r="B801" s="1311" t="str">
        <f>ORG!$M$1</f>
        <v>Organisation</v>
      </c>
      <c r="C801" s="1311" t="str">
        <f>'B3 - COVID-19'!$A$3</f>
        <v>Table B3 - COVID-19 Analysis</v>
      </c>
      <c r="D801" s="1313">
        <f>'B3 - COVID-19'!A292</f>
        <v>242</v>
      </c>
      <c r="E801" s="1311" t="str">
        <f>'B3 - COVID-19'!$A$286</f>
        <v>E - Additional Welsh Government Funding for C19</v>
      </c>
      <c r="F801" s="1311" t="str">
        <f>'B3 - COVID-19'!B292</f>
        <v xml:space="preserve">MOVEMENTS FROM OPENING PLANNED WG FUNDING FOR COVID-19  </v>
      </c>
      <c r="G801" s="1311">
        <f>'B3 - COVID-19'!C292</f>
        <v>0</v>
      </c>
      <c r="H801" s="1311">
        <f>'B3 - COVID-19'!D292</f>
        <v>0</v>
      </c>
      <c r="I801" s="1311">
        <f>'B3 - COVID-19'!E292</f>
        <v>0</v>
      </c>
      <c r="J801" s="1311">
        <f>'B3 - COVID-19'!F292</f>
        <v>0</v>
      </c>
      <c r="K801" s="1311">
        <f>'B3 - COVID-19'!G292</f>
        <v>0</v>
      </c>
      <c r="L801" s="1311">
        <f>'B3 - COVID-19'!H292</f>
        <v>0</v>
      </c>
      <c r="M801" s="1311">
        <f>'B3 - COVID-19'!I292</f>
        <v>0</v>
      </c>
      <c r="N801" s="1311">
        <f>'B3 - COVID-19'!J292</f>
        <v>0</v>
      </c>
      <c r="O801" s="1311">
        <f>'B3 - COVID-19'!K292</f>
        <v>0</v>
      </c>
      <c r="P801" s="1311">
        <f>'B3 - COVID-19'!L292</f>
        <v>0</v>
      </c>
      <c r="Q801" s="1311">
        <f>'B3 - COVID-19'!M292</f>
        <v>0</v>
      </c>
      <c r="R801" s="1311">
        <f>'B3 - COVID-19'!N292</f>
        <v>0</v>
      </c>
      <c r="S801" s="1311">
        <f>'B3 - COVID-19'!P292</f>
        <v>0</v>
      </c>
      <c r="U801" s="1311">
        <f t="shared" si="21"/>
        <v>0</v>
      </c>
    </row>
    <row r="802" spans="1:21">
      <c r="A802" s="1314" t="str">
        <f>ORG!$S$1</f>
        <v>Apr 21</v>
      </c>
      <c r="B802" s="1311" t="str">
        <f>ORG!$M$1</f>
        <v>Organisation</v>
      </c>
      <c r="C802" s="1311" t="str">
        <f>'B3 - COVID-19'!$A$3</f>
        <v>Table B3 - COVID-19 Analysis</v>
      </c>
      <c r="D802" s="1313">
        <f>'B3 - COVID-19'!A293</f>
        <v>243</v>
      </c>
      <c r="E802" s="1311" t="str">
        <f>'B3 - COVID-19'!$A$286</f>
        <v>E - Additional Welsh Government Funding for C19</v>
      </c>
      <c r="F802" s="1311" t="str">
        <f>'B3 - COVID-19'!B293</f>
        <v xml:space="preserve">TOTAL ACTUAL / FORECAST WG FUNDING FOR COVID-19  </v>
      </c>
      <c r="G802" s="1311">
        <f>'B3 - COVID-19'!C293</f>
        <v>0</v>
      </c>
      <c r="H802" s="1311">
        <f>'B3 - COVID-19'!D293</f>
        <v>0</v>
      </c>
      <c r="I802" s="1311">
        <f>'B3 - COVID-19'!E293</f>
        <v>0</v>
      </c>
      <c r="J802" s="1311">
        <f>'B3 - COVID-19'!F293</f>
        <v>0</v>
      </c>
      <c r="K802" s="1311">
        <f>'B3 - COVID-19'!G293</f>
        <v>0</v>
      </c>
      <c r="L802" s="1311">
        <f>'B3 - COVID-19'!H293</f>
        <v>0</v>
      </c>
      <c r="M802" s="1311">
        <f>'B3 - COVID-19'!I293</f>
        <v>0</v>
      </c>
      <c r="N802" s="1311">
        <f>'B3 - COVID-19'!J293</f>
        <v>0</v>
      </c>
      <c r="O802" s="1311">
        <f>'B3 - COVID-19'!K293</f>
        <v>0</v>
      </c>
      <c r="P802" s="1311">
        <f>'B3 - COVID-19'!L293</f>
        <v>0</v>
      </c>
      <c r="Q802" s="1311">
        <f>'B3 - COVID-19'!M293</f>
        <v>0</v>
      </c>
      <c r="R802" s="1311">
        <f>'B3 - COVID-19'!N293</f>
        <v>0</v>
      </c>
      <c r="S802" s="1311">
        <f>'B3 - COVID-19'!P293</f>
        <v>0</v>
      </c>
      <c r="U802" s="1311">
        <f t="shared" si="21"/>
        <v>0</v>
      </c>
    </row>
    <row r="803" spans="1:21">
      <c r="A803" s="1314" t="str">
        <f>ORG!$S$1</f>
        <v>Apr 21</v>
      </c>
      <c r="B803" s="1311" t="str">
        <f>ORG!$M$1</f>
        <v>Organisation</v>
      </c>
      <c r="C803" s="1311" t="str">
        <f>'B3 - COVID-19'!$A$3</f>
        <v>Table B3 - COVID-19 Analysis</v>
      </c>
      <c r="D803" s="1313">
        <f>'B3 - COVID-19'!A295</f>
        <v>244</v>
      </c>
      <c r="F803" s="1311" t="str">
        <f>'B3 - COVID-19'!B295</f>
        <v xml:space="preserve">ACTUAL / FORECAST NET IMPACT ON OVERALL FINANCIAL POSITION DUE TO COVID-19  </v>
      </c>
      <c r="G803" s="1311">
        <f>'B3 - COVID-19'!C295</f>
        <v>0</v>
      </c>
      <c r="H803" s="1311">
        <f>'B3 - COVID-19'!D295</f>
        <v>0</v>
      </c>
      <c r="I803" s="1311">
        <f>'B3 - COVID-19'!E295</f>
        <v>0</v>
      </c>
      <c r="J803" s="1311">
        <f>'B3 - COVID-19'!F295</f>
        <v>0</v>
      </c>
      <c r="K803" s="1311">
        <f>'B3 - COVID-19'!G295</f>
        <v>0</v>
      </c>
      <c r="L803" s="1311">
        <f>'B3 - COVID-19'!H295</f>
        <v>0</v>
      </c>
      <c r="M803" s="1311">
        <f>'B3 - COVID-19'!I295</f>
        <v>0</v>
      </c>
      <c r="N803" s="1311">
        <f>'B3 - COVID-19'!J295</f>
        <v>0</v>
      </c>
      <c r="O803" s="1311">
        <f>'B3 - COVID-19'!K295</f>
        <v>0</v>
      </c>
      <c r="P803" s="1311">
        <f>'B3 - COVID-19'!L295</f>
        <v>0</v>
      </c>
      <c r="Q803" s="1311">
        <f>'B3 - COVID-19'!M295</f>
        <v>0</v>
      </c>
      <c r="R803" s="1311">
        <f>'B3 - COVID-19'!N295</f>
        <v>0</v>
      </c>
      <c r="S803" s="1311">
        <f>'B3 - COVID-19'!P295</f>
        <v>0</v>
      </c>
      <c r="U803" s="1311">
        <f t="shared" si="21"/>
        <v>0</v>
      </c>
    </row>
    <row r="804" spans="1:21">
      <c r="A804" s="1314" t="str">
        <f>ORG!$S$1</f>
        <v>Apr 21</v>
      </c>
      <c r="B804" s="1311" t="str">
        <f>ORG!$M$1</f>
        <v>Organisation</v>
      </c>
      <c r="C804" s="1311" t="str">
        <f>'C, C1 &amp; C2 - Savings Schemes'!$A$4</f>
        <v>Table C - Identified Expenditure Savings Schemes (Excludes Income Generation &amp; Accountancy Gains)</v>
      </c>
      <c r="D804" s="1311">
        <f>'C, C1 &amp; C2 - Savings Schemes'!A13</f>
        <v>1</v>
      </c>
      <c r="E804" s="1311" t="str">
        <f>'C, C1 &amp; C2 - Savings Schemes'!B13</f>
        <v>CHC and Funded Nursing Care</v>
      </c>
      <c r="F804" s="1311" t="str">
        <f>'C, C1 &amp; C2 - Savings Schemes'!C13</f>
        <v>Budget/Plan</v>
      </c>
      <c r="G804" s="1311">
        <f>'C, C1 &amp; C2 - Savings Schemes'!D13</f>
        <v>0</v>
      </c>
      <c r="H804" s="1311">
        <f>'C, C1 &amp; C2 - Savings Schemes'!E13</f>
        <v>0</v>
      </c>
      <c r="I804" s="1311">
        <f>'C, C1 &amp; C2 - Savings Schemes'!F13</f>
        <v>0</v>
      </c>
      <c r="J804" s="1311">
        <f>'C, C1 &amp; C2 - Savings Schemes'!G13</f>
        <v>0</v>
      </c>
      <c r="K804" s="1311">
        <f>'C, C1 &amp; C2 - Savings Schemes'!H13</f>
        <v>0</v>
      </c>
      <c r="L804" s="1311">
        <f>'C, C1 &amp; C2 - Savings Schemes'!I13</f>
        <v>0</v>
      </c>
      <c r="M804" s="1311">
        <f>'C, C1 &amp; C2 - Savings Schemes'!J13</f>
        <v>0</v>
      </c>
      <c r="N804" s="1311">
        <f>'C, C1 &amp; C2 - Savings Schemes'!K13</f>
        <v>0</v>
      </c>
      <c r="O804" s="1311">
        <f>'C, C1 &amp; C2 - Savings Schemes'!L13</f>
        <v>0</v>
      </c>
      <c r="P804" s="1311">
        <f>'C, C1 &amp; C2 - Savings Schemes'!M13</f>
        <v>0</v>
      </c>
      <c r="Q804" s="1311">
        <f>'C, C1 &amp; C2 - Savings Schemes'!N13</f>
        <v>0</v>
      </c>
      <c r="R804" s="1311">
        <f>'C, C1 &amp; C2 - Savings Schemes'!O13</f>
        <v>0</v>
      </c>
      <c r="S804" s="1311">
        <f>'C, C1 &amp; C2 - Savings Schemes'!Q13</f>
        <v>0</v>
      </c>
      <c r="U804" s="1311">
        <f t="shared" ref="U804:U810" si="22">S804+T804</f>
        <v>0</v>
      </c>
    </row>
    <row r="805" spans="1:21">
      <c r="A805" s="1314" t="str">
        <f>ORG!$S$1</f>
        <v>Apr 21</v>
      </c>
      <c r="B805" s="1311" t="str">
        <f>ORG!$M$1</f>
        <v>Organisation</v>
      </c>
      <c r="C805" s="1311" t="str">
        <f>'C, C1 &amp; C2 - Savings Schemes'!$A$4</f>
        <v>Table C - Identified Expenditure Savings Schemes (Excludes Income Generation &amp; Accountancy Gains)</v>
      </c>
      <c r="D805" s="1311">
        <f>'C, C1 &amp; C2 - Savings Schemes'!A14</f>
        <v>2</v>
      </c>
      <c r="E805" s="1311" t="str">
        <f>E804</f>
        <v>CHC and Funded Nursing Care</v>
      </c>
      <c r="F805" s="1311" t="str">
        <f>'C, C1 &amp; C2 - Savings Schemes'!C14</f>
        <v>Actual/F'cast</v>
      </c>
      <c r="G805" s="1311">
        <f>'C, C1 &amp; C2 - Savings Schemes'!D14</f>
        <v>0</v>
      </c>
      <c r="H805" s="1311">
        <f>'C, C1 &amp; C2 - Savings Schemes'!E14</f>
        <v>0</v>
      </c>
      <c r="I805" s="1311">
        <f>'C, C1 &amp; C2 - Savings Schemes'!F14</f>
        <v>0</v>
      </c>
      <c r="J805" s="1311">
        <f>'C, C1 &amp; C2 - Savings Schemes'!G14</f>
        <v>0</v>
      </c>
      <c r="K805" s="1311">
        <f>'C, C1 &amp; C2 - Savings Schemes'!H14</f>
        <v>0</v>
      </c>
      <c r="L805" s="1311">
        <f>'C, C1 &amp; C2 - Savings Schemes'!I14</f>
        <v>0</v>
      </c>
      <c r="M805" s="1311">
        <f>'C, C1 &amp; C2 - Savings Schemes'!J14</f>
        <v>0</v>
      </c>
      <c r="N805" s="1311">
        <f>'C, C1 &amp; C2 - Savings Schemes'!K14</f>
        <v>0</v>
      </c>
      <c r="O805" s="1311">
        <f>'C, C1 &amp; C2 - Savings Schemes'!L14</f>
        <v>0</v>
      </c>
      <c r="P805" s="1311">
        <f>'C, C1 &amp; C2 - Savings Schemes'!M14</f>
        <v>0</v>
      </c>
      <c r="Q805" s="1311">
        <f>'C, C1 &amp; C2 - Savings Schemes'!N14</f>
        <v>0</v>
      </c>
      <c r="R805" s="1311">
        <f>'C, C1 &amp; C2 - Savings Schemes'!O14</f>
        <v>0</v>
      </c>
      <c r="S805" s="1311">
        <f>'C, C1 &amp; C2 - Savings Schemes'!Q14</f>
        <v>0</v>
      </c>
      <c r="U805" s="1311">
        <f t="shared" si="22"/>
        <v>0</v>
      </c>
    </row>
    <row r="806" spans="1:21">
      <c r="A806" s="1314" t="str">
        <f>ORG!$S$1</f>
        <v>Apr 21</v>
      </c>
      <c r="B806" s="1311" t="str">
        <f>ORG!$M$1</f>
        <v>Organisation</v>
      </c>
      <c r="C806" s="1311" t="str">
        <f>'C, C1 &amp; C2 - Savings Schemes'!$A$4</f>
        <v>Table C - Identified Expenditure Savings Schemes (Excludes Income Generation &amp; Accountancy Gains)</v>
      </c>
      <c r="D806" s="1311">
        <f>'C, C1 &amp; C2 - Savings Schemes'!A15</f>
        <v>3</v>
      </c>
      <c r="E806" s="1311" t="str">
        <f>E805</f>
        <v>CHC and Funded Nursing Care</v>
      </c>
      <c r="F806" s="1311" t="str">
        <f>'C, C1 &amp; C2 - Savings Schemes'!C15</f>
        <v>Variance</v>
      </c>
      <c r="G806" s="1311">
        <f>'C, C1 &amp; C2 - Savings Schemes'!D15</f>
        <v>0</v>
      </c>
      <c r="H806" s="1311">
        <f>'C, C1 &amp; C2 - Savings Schemes'!E15</f>
        <v>0</v>
      </c>
      <c r="I806" s="1311">
        <f>'C, C1 &amp; C2 - Savings Schemes'!F15</f>
        <v>0</v>
      </c>
      <c r="J806" s="1311">
        <f>'C, C1 &amp; C2 - Savings Schemes'!G15</f>
        <v>0</v>
      </c>
      <c r="K806" s="1311">
        <f>'C, C1 &amp; C2 - Savings Schemes'!H15</f>
        <v>0</v>
      </c>
      <c r="L806" s="1311">
        <f>'C, C1 &amp; C2 - Savings Schemes'!I15</f>
        <v>0</v>
      </c>
      <c r="M806" s="1311">
        <f>'C, C1 &amp; C2 - Savings Schemes'!J15</f>
        <v>0</v>
      </c>
      <c r="N806" s="1311">
        <f>'C, C1 &amp; C2 - Savings Schemes'!K15</f>
        <v>0</v>
      </c>
      <c r="O806" s="1311">
        <f>'C, C1 &amp; C2 - Savings Schemes'!L15</f>
        <v>0</v>
      </c>
      <c r="P806" s="1311">
        <f>'C, C1 &amp; C2 - Savings Schemes'!M15</f>
        <v>0</v>
      </c>
      <c r="Q806" s="1311">
        <f>'C, C1 &amp; C2 - Savings Schemes'!N15</f>
        <v>0</v>
      </c>
      <c r="R806" s="1311">
        <f>'C, C1 &amp; C2 - Savings Schemes'!O15</f>
        <v>0</v>
      </c>
      <c r="S806" s="1311">
        <f>'C, C1 &amp; C2 - Savings Schemes'!Q15</f>
        <v>0</v>
      </c>
      <c r="U806" s="1311">
        <f t="shared" si="22"/>
        <v>0</v>
      </c>
    </row>
    <row r="807" spans="1:21">
      <c r="A807" s="1314" t="str">
        <f>ORG!$S$1</f>
        <v>Apr 21</v>
      </c>
      <c r="B807" s="1311" t="str">
        <f>ORG!$M$1</f>
        <v>Organisation</v>
      </c>
      <c r="C807" s="1311" t="str">
        <f>'C, C1 &amp; C2 - Savings Schemes'!$A$4</f>
        <v>Table C - Identified Expenditure Savings Schemes (Excludes Income Generation &amp; Accountancy Gains)</v>
      </c>
      <c r="D807" s="1311">
        <f>'C, C1 &amp; C2 - Savings Schemes'!A16</f>
        <v>4</v>
      </c>
      <c r="E807" s="1311" t="str">
        <f>'C, C1 &amp; C2 - Savings Schemes'!B16</f>
        <v>Commissioned Services</v>
      </c>
      <c r="F807" s="1311" t="str">
        <f>'C, C1 &amp; C2 - Savings Schemes'!C16</f>
        <v>Budget/Plan</v>
      </c>
      <c r="G807" s="1311">
        <f>'C, C1 &amp; C2 - Savings Schemes'!D16</f>
        <v>0</v>
      </c>
      <c r="H807" s="1311">
        <f>'C, C1 &amp; C2 - Savings Schemes'!E16</f>
        <v>0</v>
      </c>
      <c r="I807" s="1311">
        <f>'C, C1 &amp; C2 - Savings Schemes'!F16</f>
        <v>0</v>
      </c>
      <c r="J807" s="1311">
        <f>'C, C1 &amp; C2 - Savings Schemes'!G16</f>
        <v>0</v>
      </c>
      <c r="K807" s="1311">
        <f>'C, C1 &amp; C2 - Savings Schemes'!H16</f>
        <v>0</v>
      </c>
      <c r="L807" s="1311">
        <f>'C, C1 &amp; C2 - Savings Schemes'!I16</f>
        <v>0</v>
      </c>
      <c r="M807" s="1311">
        <f>'C, C1 &amp; C2 - Savings Schemes'!J16</f>
        <v>0</v>
      </c>
      <c r="N807" s="1311">
        <f>'C, C1 &amp; C2 - Savings Schemes'!K16</f>
        <v>0</v>
      </c>
      <c r="O807" s="1311">
        <f>'C, C1 &amp; C2 - Savings Schemes'!L16</f>
        <v>0</v>
      </c>
      <c r="P807" s="1311">
        <f>'C, C1 &amp; C2 - Savings Schemes'!M16</f>
        <v>0</v>
      </c>
      <c r="Q807" s="1311">
        <f>'C, C1 &amp; C2 - Savings Schemes'!N16</f>
        <v>0</v>
      </c>
      <c r="R807" s="1311">
        <f>'C, C1 &amp; C2 - Savings Schemes'!O16</f>
        <v>0</v>
      </c>
      <c r="S807" s="1311">
        <f>'C, C1 &amp; C2 - Savings Schemes'!Q16</f>
        <v>0</v>
      </c>
      <c r="U807" s="1311">
        <f t="shared" si="22"/>
        <v>0</v>
      </c>
    </row>
    <row r="808" spans="1:21">
      <c r="A808" s="1314" t="str">
        <f>ORG!$S$1</f>
        <v>Apr 21</v>
      </c>
      <c r="B808" s="1311" t="str">
        <f>ORG!$M$1</f>
        <v>Organisation</v>
      </c>
      <c r="C808" s="1311" t="str">
        <f>'C, C1 &amp; C2 - Savings Schemes'!$A$4</f>
        <v>Table C - Identified Expenditure Savings Schemes (Excludes Income Generation &amp; Accountancy Gains)</v>
      </c>
      <c r="D808" s="1311">
        <f>'C, C1 &amp; C2 - Savings Schemes'!A17</f>
        <v>5</v>
      </c>
      <c r="E808" s="1311" t="str">
        <f>E807</f>
        <v>Commissioned Services</v>
      </c>
      <c r="F808" s="1311" t="str">
        <f>'C, C1 &amp; C2 - Savings Schemes'!C17</f>
        <v>Actual/F'cast</v>
      </c>
      <c r="G808" s="1311">
        <f>'C, C1 &amp; C2 - Savings Schemes'!D17</f>
        <v>0</v>
      </c>
      <c r="H808" s="1311">
        <f>'C, C1 &amp; C2 - Savings Schemes'!E17</f>
        <v>0</v>
      </c>
      <c r="I808" s="1311">
        <f>'C, C1 &amp; C2 - Savings Schemes'!F17</f>
        <v>0</v>
      </c>
      <c r="J808" s="1311">
        <f>'C, C1 &amp; C2 - Savings Schemes'!G17</f>
        <v>0</v>
      </c>
      <c r="K808" s="1311">
        <f>'C, C1 &amp; C2 - Savings Schemes'!H17</f>
        <v>0</v>
      </c>
      <c r="L808" s="1311">
        <f>'C, C1 &amp; C2 - Savings Schemes'!I17</f>
        <v>0</v>
      </c>
      <c r="M808" s="1311">
        <f>'C, C1 &amp; C2 - Savings Schemes'!J17</f>
        <v>0</v>
      </c>
      <c r="N808" s="1311">
        <f>'C, C1 &amp; C2 - Savings Schemes'!K17</f>
        <v>0</v>
      </c>
      <c r="O808" s="1311">
        <f>'C, C1 &amp; C2 - Savings Schemes'!L17</f>
        <v>0</v>
      </c>
      <c r="P808" s="1311">
        <f>'C, C1 &amp; C2 - Savings Schemes'!M17</f>
        <v>0</v>
      </c>
      <c r="Q808" s="1311">
        <f>'C, C1 &amp; C2 - Savings Schemes'!N17</f>
        <v>0</v>
      </c>
      <c r="R808" s="1311">
        <f>'C, C1 &amp; C2 - Savings Schemes'!O17</f>
        <v>0</v>
      </c>
      <c r="S808" s="1311">
        <f>'C, C1 &amp; C2 - Savings Schemes'!Q17</f>
        <v>0</v>
      </c>
      <c r="U808" s="1311">
        <f t="shared" si="22"/>
        <v>0</v>
      </c>
    </row>
    <row r="809" spans="1:21">
      <c r="A809" s="1314" t="str">
        <f>ORG!$S$1</f>
        <v>Apr 21</v>
      </c>
      <c r="B809" s="1311" t="str">
        <f>ORG!$M$1</f>
        <v>Organisation</v>
      </c>
      <c r="C809" s="1311" t="str">
        <f>'C, C1 &amp; C2 - Savings Schemes'!$A$4</f>
        <v>Table C - Identified Expenditure Savings Schemes (Excludes Income Generation &amp; Accountancy Gains)</v>
      </c>
      <c r="D809" s="1311">
        <f>'C, C1 &amp; C2 - Savings Schemes'!A18</f>
        <v>6</v>
      </c>
      <c r="E809" s="1311" t="str">
        <f>E808</f>
        <v>Commissioned Services</v>
      </c>
      <c r="F809" s="1311" t="str">
        <f>'C, C1 &amp; C2 - Savings Schemes'!C18</f>
        <v>Variance</v>
      </c>
      <c r="G809" s="1311">
        <f>'C, C1 &amp; C2 - Savings Schemes'!D18</f>
        <v>0</v>
      </c>
      <c r="H809" s="1311">
        <f>'C, C1 &amp; C2 - Savings Schemes'!E18</f>
        <v>0</v>
      </c>
      <c r="I809" s="1311">
        <f>'C, C1 &amp; C2 - Savings Schemes'!F18</f>
        <v>0</v>
      </c>
      <c r="J809" s="1311">
        <f>'C, C1 &amp; C2 - Savings Schemes'!G18</f>
        <v>0</v>
      </c>
      <c r="K809" s="1311">
        <f>'C, C1 &amp; C2 - Savings Schemes'!H18</f>
        <v>0</v>
      </c>
      <c r="L809" s="1311">
        <f>'C, C1 &amp; C2 - Savings Schemes'!I18</f>
        <v>0</v>
      </c>
      <c r="M809" s="1311">
        <f>'C, C1 &amp; C2 - Savings Schemes'!J18</f>
        <v>0</v>
      </c>
      <c r="N809" s="1311">
        <f>'C, C1 &amp; C2 - Savings Schemes'!K18</f>
        <v>0</v>
      </c>
      <c r="O809" s="1311">
        <f>'C, C1 &amp; C2 - Savings Schemes'!L18</f>
        <v>0</v>
      </c>
      <c r="P809" s="1311">
        <f>'C, C1 &amp; C2 - Savings Schemes'!M18</f>
        <v>0</v>
      </c>
      <c r="Q809" s="1311">
        <f>'C, C1 &amp; C2 - Savings Schemes'!N18</f>
        <v>0</v>
      </c>
      <c r="R809" s="1311">
        <f>'C, C1 &amp; C2 - Savings Schemes'!O18</f>
        <v>0</v>
      </c>
      <c r="S809" s="1311">
        <f>'C, C1 &amp; C2 - Savings Schemes'!Q18</f>
        <v>0</v>
      </c>
      <c r="U809" s="1311">
        <f t="shared" si="22"/>
        <v>0</v>
      </c>
    </row>
    <row r="810" spans="1:21">
      <c r="A810" s="1314" t="str">
        <f>ORG!$S$1</f>
        <v>Apr 21</v>
      </c>
      <c r="B810" s="1311" t="str">
        <f>ORG!$M$1</f>
        <v>Organisation</v>
      </c>
      <c r="C810" s="1311" t="str">
        <f>'C, C1 &amp; C2 - Savings Schemes'!$A$4</f>
        <v>Table C - Identified Expenditure Savings Schemes (Excludes Income Generation &amp; Accountancy Gains)</v>
      </c>
      <c r="D810" s="1311">
        <f>'C, C1 &amp; C2 - Savings Schemes'!A19</f>
        <v>7</v>
      </c>
      <c r="E810" s="1311" t="str">
        <f>'C, C1 &amp; C2 - Savings Schemes'!B19</f>
        <v>Medicines Management (Primary &amp; Secondary Care)</v>
      </c>
      <c r="F810" s="1311" t="str">
        <f>'C, C1 &amp; C2 - Savings Schemes'!C19</f>
        <v>Budget/Plan</v>
      </c>
      <c r="G810" s="1311">
        <f>'C, C1 &amp; C2 - Savings Schemes'!D19</f>
        <v>0</v>
      </c>
      <c r="H810" s="1311">
        <f>'C, C1 &amp; C2 - Savings Schemes'!E19</f>
        <v>0</v>
      </c>
      <c r="I810" s="1311">
        <f>'C, C1 &amp; C2 - Savings Schemes'!F19</f>
        <v>0</v>
      </c>
      <c r="J810" s="1311">
        <f>'C, C1 &amp; C2 - Savings Schemes'!G19</f>
        <v>0</v>
      </c>
      <c r="K810" s="1311">
        <f>'C, C1 &amp; C2 - Savings Schemes'!H19</f>
        <v>0</v>
      </c>
      <c r="L810" s="1311">
        <f>'C, C1 &amp; C2 - Savings Schemes'!I19</f>
        <v>0</v>
      </c>
      <c r="M810" s="1311">
        <f>'C, C1 &amp; C2 - Savings Schemes'!J19</f>
        <v>0</v>
      </c>
      <c r="N810" s="1311">
        <f>'C, C1 &amp; C2 - Savings Schemes'!K19</f>
        <v>0</v>
      </c>
      <c r="O810" s="1311">
        <f>'C, C1 &amp; C2 - Savings Schemes'!L19</f>
        <v>0</v>
      </c>
      <c r="P810" s="1311">
        <f>'C, C1 &amp; C2 - Savings Schemes'!M19</f>
        <v>0</v>
      </c>
      <c r="Q810" s="1311">
        <f>'C, C1 &amp; C2 - Savings Schemes'!N19</f>
        <v>0</v>
      </c>
      <c r="R810" s="1311">
        <f>'C, C1 &amp; C2 - Savings Schemes'!O19</f>
        <v>0</v>
      </c>
      <c r="S810" s="1311">
        <f>'C, C1 &amp; C2 - Savings Schemes'!Q19</f>
        <v>0</v>
      </c>
      <c r="U810" s="1311">
        <f t="shared" si="22"/>
        <v>0</v>
      </c>
    </row>
    <row r="811" spans="1:21">
      <c r="A811" s="1314" t="str">
        <f>ORG!$S$1</f>
        <v>Apr 21</v>
      </c>
      <c r="B811" s="1311" t="str">
        <f>ORG!$M$1</f>
        <v>Organisation</v>
      </c>
      <c r="C811" s="1311" t="str">
        <f>'C, C1 &amp; C2 - Savings Schemes'!$A$4</f>
        <v>Table C - Identified Expenditure Savings Schemes (Excludes Income Generation &amp; Accountancy Gains)</v>
      </c>
      <c r="D811" s="1311">
        <f>'C, C1 &amp; C2 - Savings Schemes'!A20</f>
        <v>8</v>
      </c>
      <c r="E811" s="1311" t="str">
        <f>E810</f>
        <v>Medicines Management (Primary &amp; Secondary Care)</v>
      </c>
      <c r="F811" s="1311" t="str">
        <f>'C, C1 &amp; C2 - Savings Schemes'!C20</f>
        <v>Actual/F'cast</v>
      </c>
      <c r="G811" s="1311">
        <f>'C, C1 &amp; C2 - Savings Schemes'!D20</f>
        <v>0</v>
      </c>
      <c r="H811" s="1311">
        <f>'C, C1 &amp; C2 - Savings Schemes'!E20</f>
        <v>0</v>
      </c>
      <c r="I811" s="1311">
        <f>'C, C1 &amp; C2 - Savings Schemes'!F20</f>
        <v>0</v>
      </c>
      <c r="J811" s="1311">
        <f>'C, C1 &amp; C2 - Savings Schemes'!G20</f>
        <v>0</v>
      </c>
      <c r="K811" s="1311">
        <f>'C, C1 &amp; C2 - Savings Schemes'!H20</f>
        <v>0</v>
      </c>
      <c r="L811" s="1311">
        <f>'C, C1 &amp; C2 - Savings Schemes'!I20</f>
        <v>0</v>
      </c>
      <c r="M811" s="1311">
        <f>'C, C1 &amp; C2 - Savings Schemes'!J20</f>
        <v>0</v>
      </c>
      <c r="N811" s="1311">
        <f>'C, C1 &amp; C2 - Savings Schemes'!K20</f>
        <v>0</v>
      </c>
      <c r="O811" s="1311">
        <f>'C, C1 &amp; C2 - Savings Schemes'!L20</f>
        <v>0</v>
      </c>
      <c r="P811" s="1311">
        <f>'C, C1 &amp; C2 - Savings Schemes'!M20</f>
        <v>0</v>
      </c>
      <c r="Q811" s="1311">
        <f>'C, C1 &amp; C2 - Savings Schemes'!N20</f>
        <v>0</v>
      </c>
      <c r="R811" s="1311">
        <f>'C, C1 &amp; C2 - Savings Schemes'!O20</f>
        <v>0</v>
      </c>
      <c r="S811" s="1311">
        <f>'C, C1 &amp; C2 - Savings Schemes'!Q20</f>
        <v>0</v>
      </c>
      <c r="U811" s="1311">
        <f t="shared" ref="U811:U874" si="23">S811+T811</f>
        <v>0</v>
      </c>
    </row>
    <row r="812" spans="1:21">
      <c r="A812" s="1314" t="str">
        <f>ORG!$S$1</f>
        <v>Apr 21</v>
      </c>
      <c r="B812" s="1311" t="str">
        <f>ORG!$M$1</f>
        <v>Organisation</v>
      </c>
      <c r="C812" s="1311" t="str">
        <f>'C, C1 &amp; C2 - Savings Schemes'!$A$4</f>
        <v>Table C - Identified Expenditure Savings Schemes (Excludes Income Generation &amp; Accountancy Gains)</v>
      </c>
      <c r="D812" s="1311">
        <f>'C, C1 &amp; C2 - Savings Schemes'!A21</f>
        <v>9</v>
      </c>
      <c r="E812" s="1311" t="str">
        <f>E811</f>
        <v>Medicines Management (Primary &amp; Secondary Care)</v>
      </c>
      <c r="F812" s="1311" t="str">
        <f>'C, C1 &amp; C2 - Savings Schemes'!C21</f>
        <v>Variance</v>
      </c>
      <c r="G812" s="1311">
        <f>'C, C1 &amp; C2 - Savings Schemes'!D21</f>
        <v>0</v>
      </c>
      <c r="H812" s="1311">
        <f>'C, C1 &amp; C2 - Savings Schemes'!E21</f>
        <v>0</v>
      </c>
      <c r="I812" s="1311">
        <f>'C, C1 &amp; C2 - Savings Schemes'!F21</f>
        <v>0</v>
      </c>
      <c r="J812" s="1311">
        <f>'C, C1 &amp; C2 - Savings Schemes'!G21</f>
        <v>0</v>
      </c>
      <c r="K812" s="1311">
        <f>'C, C1 &amp; C2 - Savings Schemes'!H21</f>
        <v>0</v>
      </c>
      <c r="L812" s="1311">
        <f>'C, C1 &amp; C2 - Savings Schemes'!I21</f>
        <v>0</v>
      </c>
      <c r="M812" s="1311">
        <f>'C, C1 &amp; C2 - Savings Schemes'!J21</f>
        <v>0</v>
      </c>
      <c r="N812" s="1311">
        <f>'C, C1 &amp; C2 - Savings Schemes'!K21</f>
        <v>0</v>
      </c>
      <c r="O812" s="1311">
        <f>'C, C1 &amp; C2 - Savings Schemes'!L21</f>
        <v>0</v>
      </c>
      <c r="P812" s="1311">
        <f>'C, C1 &amp; C2 - Savings Schemes'!M21</f>
        <v>0</v>
      </c>
      <c r="Q812" s="1311">
        <f>'C, C1 &amp; C2 - Savings Schemes'!N21</f>
        <v>0</v>
      </c>
      <c r="R812" s="1311">
        <f>'C, C1 &amp; C2 - Savings Schemes'!O21</f>
        <v>0</v>
      </c>
      <c r="S812" s="1311">
        <f>'C, C1 &amp; C2 - Savings Schemes'!Q21</f>
        <v>0</v>
      </c>
      <c r="U812" s="1311">
        <f t="shared" si="23"/>
        <v>0</v>
      </c>
    </row>
    <row r="813" spans="1:21">
      <c r="A813" s="1314" t="str">
        <f>ORG!$S$1</f>
        <v>Apr 21</v>
      </c>
      <c r="B813" s="1311" t="str">
        <f>ORG!$M$1</f>
        <v>Organisation</v>
      </c>
      <c r="C813" s="1311" t="str">
        <f>'C, C1 &amp; C2 - Savings Schemes'!$A$4</f>
        <v>Table C - Identified Expenditure Savings Schemes (Excludes Income Generation &amp; Accountancy Gains)</v>
      </c>
      <c r="D813" s="1311">
        <f>'C, C1 &amp; C2 - Savings Schemes'!A22</f>
        <v>10</v>
      </c>
      <c r="E813" s="1311" t="str">
        <f>'C, C1 &amp; C2 - Savings Schemes'!B22</f>
        <v>Non Pay</v>
      </c>
      <c r="F813" s="1311" t="str">
        <f>'C, C1 &amp; C2 - Savings Schemes'!C22</f>
        <v>Budget/Plan</v>
      </c>
      <c r="G813" s="1311">
        <f>'C, C1 &amp; C2 - Savings Schemes'!D22</f>
        <v>0</v>
      </c>
      <c r="H813" s="1311">
        <f>'C, C1 &amp; C2 - Savings Schemes'!E22</f>
        <v>0</v>
      </c>
      <c r="I813" s="1311">
        <f>'C, C1 &amp; C2 - Savings Schemes'!F22</f>
        <v>0</v>
      </c>
      <c r="J813" s="1311">
        <f>'C, C1 &amp; C2 - Savings Schemes'!G22</f>
        <v>0</v>
      </c>
      <c r="K813" s="1311">
        <f>'C, C1 &amp; C2 - Savings Schemes'!H22</f>
        <v>0</v>
      </c>
      <c r="L813" s="1311">
        <f>'C, C1 &amp; C2 - Savings Schemes'!I22</f>
        <v>0</v>
      </c>
      <c r="M813" s="1311">
        <f>'C, C1 &amp; C2 - Savings Schemes'!J22</f>
        <v>0</v>
      </c>
      <c r="N813" s="1311">
        <f>'C, C1 &amp; C2 - Savings Schemes'!K22</f>
        <v>0</v>
      </c>
      <c r="O813" s="1311">
        <f>'C, C1 &amp; C2 - Savings Schemes'!L22</f>
        <v>0</v>
      </c>
      <c r="P813" s="1311">
        <f>'C, C1 &amp; C2 - Savings Schemes'!M22</f>
        <v>0</v>
      </c>
      <c r="Q813" s="1311">
        <f>'C, C1 &amp; C2 - Savings Schemes'!N22</f>
        <v>0</v>
      </c>
      <c r="R813" s="1311">
        <f>'C, C1 &amp; C2 - Savings Schemes'!O22</f>
        <v>0</v>
      </c>
      <c r="S813" s="1311">
        <f>'C, C1 &amp; C2 - Savings Schemes'!Q22</f>
        <v>0</v>
      </c>
      <c r="U813" s="1311">
        <f t="shared" si="23"/>
        <v>0</v>
      </c>
    </row>
    <row r="814" spans="1:21">
      <c r="A814" s="1314" t="str">
        <f>ORG!$S$1</f>
        <v>Apr 21</v>
      </c>
      <c r="B814" s="1311" t="str">
        <f>ORG!$M$1</f>
        <v>Organisation</v>
      </c>
      <c r="C814" s="1311" t="str">
        <f>'C, C1 &amp; C2 - Savings Schemes'!$A$4</f>
        <v>Table C - Identified Expenditure Savings Schemes (Excludes Income Generation &amp; Accountancy Gains)</v>
      </c>
      <c r="D814" s="1311">
        <f>'C, C1 &amp; C2 - Savings Schemes'!A23</f>
        <v>11</v>
      </c>
      <c r="E814" s="1311" t="str">
        <f>E813</f>
        <v>Non Pay</v>
      </c>
      <c r="F814" s="1311" t="str">
        <f>'C, C1 &amp; C2 - Savings Schemes'!C23</f>
        <v>Actual/F'cast</v>
      </c>
      <c r="G814" s="1311">
        <f>'C, C1 &amp; C2 - Savings Schemes'!D23</f>
        <v>0</v>
      </c>
      <c r="H814" s="1311">
        <f>'C, C1 &amp; C2 - Savings Schemes'!E23</f>
        <v>0</v>
      </c>
      <c r="I814" s="1311">
        <f>'C, C1 &amp; C2 - Savings Schemes'!F23</f>
        <v>0</v>
      </c>
      <c r="J814" s="1311">
        <f>'C, C1 &amp; C2 - Savings Schemes'!G23</f>
        <v>0</v>
      </c>
      <c r="K814" s="1311">
        <f>'C, C1 &amp; C2 - Savings Schemes'!H23</f>
        <v>0</v>
      </c>
      <c r="L814" s="1311">
        <f>'C, C1 &amp; C2 - Savings Schemes'!I23</f>
        <v>0</v>
      </c>
      <c r="M814" s="1311">
        <f>'C, C1 &amp; C2 - Savings Schemes'!J23</f>
        <v>0</v>
      </c>
      <c r="N814" s="1311">
        <f>'C, C1 &amp; C2 - Savings Schemes'!K23</f>
        <v>0</v>
      </c>
      <c r="O814" s="1311">
        <f>'C, C1 &amp; C2 - Savings Schemes'!L23</f>
        <v>0</v>
      </c>
      <c r="P814" s="1311">
        <f>'C, C1 &amp; C2 - Savings Schemes'!M23</f>
        <v>0</v>
      </c>
      <c r="Q814" s="1311">
        <f>'C, C1 &amp; C2 - Savings Schemes'!N23</f>
        <v>0</v>
      </c>
      <c r="R814" s="1311">
        <f>'C, C1 &amp; C2 - Savings Schemes'!O23</f>
        <v>0</v>
      </c>
      <c r="S814" s="1311">
        <f>'C, C1 &amp; C2 - Savings Schemes'!Q23</f>
        <v>0</v>
      </c>
      <c r="U814" s="1311">
        <f t="shared" si="23"/>
        <v>0</v>
      </c>
    </row>
    <row r="815" spans="1:21">
      <c r="A815" s="1314" t="str">
        <f>ORG!$S$1</f>
        <v>Apr 21</v>
      </c>
      <c r="B815" s="1311" t="str">
        <f>ORG!$M$1</f>
        <v>Organisation</v>
      </c>
      <c r="C815" s="1311" t="str">
        <f>'C, C1 &amp; C2 - Savings Schemes'!$A$4</f>
        <v>Table C - Identified Expenditure Savings Schemes (Excludes Income Generation &amp; Accountancy Gains)</v>
      </c>
      <c r="D815" s="1311">
        <f>'C, C1 &amp; C2 - Savings Schemes'!A24</f>
        <v>12</v>
      </c>
      <c r="E815" s="1311" t="str">
        <f>E814</f>
        <v>Non Pay</v>
      </c>
      <c r="F815" s="1311" t="str">
        <f>'C, C1 &amp; C2 - Savings Schemes'!C24</f>
        <v>Variance</v>
      </c>
      <c r="G815" s="1311">
        <f>'C, C1 &amp; C2 - Savings Schemes'!D24</f>
        <v>0</v>
      </c>
      <c r="H815" s="1311">
        <f>'C, C1 &amp; C2 - Savings Schemes'!E24</f>
        <v>0</v>
      </c>
      <c r="I815" s="1311">
        <f>'C, C1 &amp; C2 - Savings Schemes'!F24</f>
        <v>0</v>
      </c>
      <c r="J815" s="1311">
        <f>'C, C1 &amp; C2 - Savings Schemes'!G24</f>
        <v>0</v>
      </c>
      <c r="K815" s="1311">
        <f>'C, C1 &amp; C2 - Savings Schemes'!H24</f>
        <v>0</v>
      </c>
      <c r="L815" s="1311">
        <f>'C, C1 &amp; C2 - Savings Schemes'!I24</f>
        <v>0</v>
      </c>
      <c r="M815" s="1311">
        <f>'C, C1 &amp; C2 - Savings Schemes'!J24</f>
        <v>0</v>
      </c>
      <c r="N815" s="1311">
        <f>'C, C1 &amp; C2 - Savings Schemes'!K24</f>
        <v>0</v>
      </c>
      <c r="O815" s="1311">
        <f>'C, C1 &amp; C2 - Savings Schemes'!L24</f>
        <v>0</v>
      </c>
      <c r="P815" s="1311">
        <f>'C, C1 &amp; C2 - Savings Schemes'!M24</f>
        <v>0</v>
      </c>
      <c r="Q815" s="1311">
        <f>'C, C1 &amp; C2 - Savings Schemes'!N24</f>
        <v>0</v>
      </c>
      <c r="R815" s="1311">
        <f>'C, C1 &amp; C2 - Savings Schemes'!O24</f>
        <v>0</v>
      </c>
      <c r="S815" s="1311">
        <f>'C, C1 &amp; C2 - Savings Schemes'!Q24</f>
        <v>0</v>
      </c>
      <c r="U815" s="1311">
        <f t="shared" si="23"/>
        <v>0</v>
      </c>
    </row>
    <row r="816" spans="1:21">
      <c r="A816" s="1314" t="str">
        <f>ORG!$S$1</f>
        <v>Apr 21</v>
      </c>
      <c r="B816" s="1311" t="str">
        <f>ORG!$M$1</f>
        <v>Organisation</v>
      </c>
      <c r="C816" s="1311" t="str">
        <f>'C, C1 &amp; C2 - Savings Schemes'!$A$4</f>
        <v>Table C - Identified Expenditure Savings Schemes (Excludes Income Generation &amp; Accountancy Gains)</v>
      </c>
      <c r="D816" s="1311">
        <f>'C, C1 &amp; C2 - Savings Schemes'!A25</f>
        <v>13</v>
      </c>
      <c r="E816" s="1311" t="str">
        <f>'C, C1 &amp; C2 - Savings Schemes'!B25</f>
        <v>Pay</v>
      </c>
      <c r="F816" s="1311" t="str">
        <f>'C, C1 &amp; C2 - Savings Schemes'!C25</f>
        <v>Budget/Plan</v>
      </c>
      <c r="G816" s="1311">
        <f>'C, C1 &amp; C2 - Savings Schemes'!D25</f>
        <v>0</v>
      </c>
      <c r="H816" s="1311">
        <f>'C, C1 &amp; C2 - Savings Schemes'!E25</f>
        <v>0</v>
      </c>
      <c r="I816" s="1311">
        <f>'C, C1 &amp; C2 - Savings Schemes'!F25</f>
        <v>0</v>
      </c>
      <c r="J816" s="1311">
        <f>'C, C1 &amp; C2 - Savings Schemes'!G25</f>
        <v>0</v>
      </c>
      <c r="K816" s="1311">
        <f>'C, C1 &amp; C2 - Savings Schemes'!H25</f>
        <v>0</v>
      </c>
      <c r="L816" s="1311">
        <f>'C, C1 &amp; C2 - Savings Schemes'!I25</f>
        <v>0</v>
      </c>
      <c r="M816" s="1311">
        <f>'C, C1 &amp; C2 - Savings Schemes'!J25</f>
        <v>0</v>
      </c>
      <c r="N816" s="1311">
        <f>'C, C1 &amp; C2 - Savings Schemes'!K25</f>
        <v>0</v>
      </c>
      <c r="O816" s="1311">
        <f>'C, C1 &amp; C2 - Savings Schemes'!L25</f>
        <v>0</v>
      </c>
      <c r="P816" s="1311">
        <f>'C, C1 &amp; C2 - Savings Schemes'!M25</f>
        <v>0</v>
      </c>
      <c r="Q816" s="1311">
        <f>'C, C1 &amp; C2 - Savings Schemes'!N25</f>
        <v>0</v>
      </c>
      <c r="R816" s="1311">
        <f>'C, C1 &amp; C2 - Savings Schemes'!O25</f>
        <v>0</v>
      </c>
      <c r="S816" s="1311">
        <f>'C, C1 &amp; C2 - Savings Schemes'!Q25</f>
        <v>0</v>
      </c>
      <c r="U816" s="1311">
        <f t="shared" si="23"/>
        <v>0</v>
      </c>
    </row>
    <row r="817" spans="1:21">
      <c r="A817" s="1314" t="str">
        <f>ORG!$S$1</f>
        <v>Apr 21</v>
      </c>
      <c r="B817" s="1311" t="str">
        <f>ORG!$M$1</f>
        <v>Organisation</v>
      </c>
      <c r="C817" s="1311" t="str">
        <f>'C, C1 &amp; C2 - Savings Schemes'!$A$4</f>
        <v>Table C - Identified Expenditure Savings Schemes (Excludes Income Generation &amp; Accountancy Gains)</v>
      </c>
      <c r="D817" s="1311">
        <f>'C, C1 &amp; C2 - Savings Schemes'!A26</f>
        <v>14</v>
      </c>
      <c r="E817" s="1311" t="str">
        <f>E816</f>
        <v>Pay</v>
      </c>
      <c r="F817" s="1311" t="str">
        <f>'C, C1 &amp; C2 - Savings Schemes'!C26</f>
        <v>Actual/F'cast</v>
      </c>
      <c r="G817" s="1311">
        <f>'C, C1 &amp; C2 - Savings Schemes'!D26</f>
        <v>0</v>
      </c>
      <c r="H817" s="1311">
        <f>'C, C1 &amp; C2 - Savings Schemes'!E26</f>
        <v>0</v>
      </c>
      <c r="I817" s="1311">
        <f>'C, C1 &amp; C2 - Savings Schemes'!F26</f>
        <v>0</v>
      </c>
      <c r="J817" s="1311">
        <f>'C, C1 &amp; C2 - Savings Schemes'!G26</f>
        <v>0</v>
      </c>
      <c r="K817" s="1311">
        <f>'C, C1 &amp; C2 - Savings Schemes'!H26</f>
        <v>0</v>
      </c>
      <c r="L817" s="1311">
        <f>'C, C1 &amp; C2 - Savings Schemes'!I26</f>
        <v>0</v>
      </c>
      <c r="M817" s="1311">
        <f>'C, C1 &amp; C2 - Savings Schemes'!J26</f>
        <v>0</v>
      </c>
      <c r="N817" s="1311">
        <f>'C, C1 &amp; C2 - Savings Schemes'!K26</f>
        <v>0</v>
      </c>
      <c r="O817" s="1311">
        <f>'C, C1 &amp; C2 - Savings Schemes'!L26</f>
        <v>0</v>
      </c>
      <c r="P817" s="1311">
        <f>'C, C1 &amp; C2 - Savings Schemes'!M26</f>
        <v>0</v>
      </c>
      <c r="Q817" s="1311">
        <f>'C, C1 &amp; C2 - Savings Schemes'!N26</f>
        <v>0</v>
      </c>
      <c r="R817" s="1311">
        <f>'C, C1 &amp; C2 - Savings Schemes'!O26</f>
        <v>0</v>
      </c>
      <c r="S817" s="1311">
        <f>'C, C1 &amp; C2 - Savings Schemes'!Q26</f>
        <v>0</v>
      </c>
      <c r="U817" s="1311">
        <f t="shared" si="23"/>
        <v>0</v>
      </c>
    </row>
    <row r="818" spans="1:21">
      <c r="A818" s="1314" t="str">
        <f>ORG!$S$1</f>
        <v>Apr 21</v>
      </c>
      <c r="B818" s="1311" t="str">
        <f>ORG!$M$1</f>
        <v>Organisation</v>
      </c>
      <c r="C818" s="1311" t="str">
        <f>'C, C1 &amp; C2 - Savings Schemes'!$A$4</f>
        <v>Table C - Identified Expenditure Savings Schemes (Excludes Income Generation &amp; Accountancy Gains)</v>
      </c>
      <c r="D818" s="1311">
        <f>'C, C1 &amp; C2 - Savings Schemes'!A27</f>
        <v>15</v>
      </c>
      <c r="E818" s="1311" t="str">
        <f>E817</f>
        <v>Pay</v>
      </c>
      <c r="F818" s="1311" t="str">
        <f>'C, C1 &amp; C2 - Savings Schemes'!C27</f>
        <v>Variance</v>
      </c>
      <c r="G818" s="1311">
        <f>'C, C1 &amp; C2 - Savings Schemes'!D27</f>
        <v>0</v>
      </c>
      <c r="H818" s="1311">
        <f>'C, C1 &amp; C2 - Savings Schemes'!E27</f>
        <v>0</v>
      </c>
      <c r="I818" s="1311">
        <f>'C, C1 &amp; C2 - Savings Schemes'!F27</f>
        <v>0</v>
      </c>
      <c r="J818" s="1311">
        <f>'C, C1 &amp; C2 - Savings Schemes'!G27</f>
        <v>0</v>
      </c>
      <c r="K818" s="1311">
        <f>'C, C1 &amp; C2 - Savings Schemes'!H27</f>
        <v>0</v>
      </c>
      <c r="L818" s="1311">
        <f>'C, C1 &amp; C2 - Savings Schemes'!I27</f>
        <v>0</v>
      </c>
      <c r="M818" s="1311">
        <f>'C, C1 &amp; C2 - Savings Schemes'!J27</f>
        <v>0</v>
      </c>
      <c r="N818" s="1311">
        <f>'C, C1 &amp; C2 - Savings Schemes'!K27</f>
        <v>0</v>
      </c>
      <c r="O818" s="1311">
        <f>'C, C1 &amp; C2 - Savings Schemes'!L27</f>
        <v>0</v>
      </c>
      <c r="P818" s="1311">
        <f>'C, C1 &amp; C2 - Savings Schemes'!M27</f>
        <v>0</v>
      </c>
      <c r="Q818" s="1311">
        <f>'C, C1 &amp; C2 - Savings Schemes'!N27</f>
        <v>0</v>
      </c>
      <c r="R818" s="1311">
        <f>'C, C1 &amp; C2 - Savings Schemes'!O27</f>
        <v>0</v>
      </c>
      <c r="S818" s="1311">
        <f>'C, C1 &amp; C2 - Savings Schemes'!Q27</f>
        <v>0</v>
      </c>
      <c r="U818" s="1311">
        <f t="shared" si="23"/>
        <v>0</v>
      </c>
    </row>
    <row r="819" spans="1:21">
      <c r="A819" s="1314" t="str">
        <f>ORG!$S$1</f>
        <v>Apr 21</v>
      </c>
      <c r="B819" s="1311" t="str">
        <f>ORG!$M$1</f>
        <v>Organisation</v>
      </c>
      <c r="C819" s="1311" t="str">
        <f>'C, C1 &amp; C2 - Savings Schemes'!$A$4</f>
        <v>Table C - Identified Expenditure Savings Schemes (Excludes Income Generation &amp; Accountancy Gains)</v>
      </c>
      <c r="D819" s="1311">
        <f>'C, C1 &amp; C2 - Savings Schemes'!A28</f>
        <v>16</v>
      </c>
      <c r="E819" s="1311" t="str">
        <f>'C, C1 &amp; C2 - Savings Schemes'!B28</f>
        <v>Primary Care</v>
      </c>
      <c r="F819" s="1311" t="str">
        <f>'C, C1 &amp; C2 - Savings Schemes'!C28</f>
        <v>Budget/Plan</v>
      </c>
      <c r="G819" s="1311">
        <f>'C, C1 &amp; C2 - Savings Schemes'!D28</f>
        <v>0</v>
      </c>
      <c r="H819" s="1311">
        <f>'C, C1 &amp; C2 - Savings Schemes'!E28</f>
        <v>0</v>
      </c>
      <c r="I819" s="1311">
        <f>'C, C1 &amp; C2 - Savings Schemes'!F28</f>
        <v>0</v>
      </c>
      <c r="J819" s="1311">
        <f>'C, C1 &amp; C2 - Savings Schemes'!G28</f>
        <v>0</v>
      </c>
      <c r="K819" s="1311">
        <f>'C, C1 &amp; C2 - Savings Schemes'!H28</f>
        <v>0</v>
      </c>
      <c r="L819" s="1311">
        <f>'C, C1 &amp; C2 - Savings Schemes'!I28</f>
        <v>0</v>
      </c>
      <c r="M819" s="1311">
        <f>'C, C1 &amp; C2 - Savings Schemes'!J28</f>
        <v>0</v>
      </c>
      <c r="N819" s="1311">
        <f>'C, C1 &amp; C2 - Savings Schemes'!K28</f>
        <v>0</v>
      </c>
      <c r="O819" s="1311">
        <f>'C, C1 &amp; C2 - Savings Schemes'!L28</f>
        <v>0</v>
      </c>
      <c r="P819" s="1311">
        <f>'C, C1 &amp; C2 - Savings Schemes'!M28</f>
        <v>0</v>
      </c>
      <c r="Q819" s="1311">
        <f>'C, C1 &amp; C2 - Savings Schemes'!N28</f>
        <v>0</v>
      </c>
      <c r="R819" s="1311">
        <f>'C, C1 &amp; C2 - Savings Schemes'!O28</f>
        <v>0</v>
      </c>
      <c r="S819" s="1311">
        <f>'C, C1 &amp; C2 - Savings Schemes'!Q28</f>
        <v>0</v>
      </c>
      <c r="U819" s="1311">
        <f t="shared" si="23"/>
        <v>0</v>
      </c>
    </row>
    <row r="820" spans="1:21">
      <c r="A820" s="1314" t="str">
        <f>ORG!$S$1</f>
        <v>Apr 21</v>
      </c>
      <c r="B820" s="1311" t="str">
        <f>ORG!$M$1</f>
        <v>Organisation</v>
      </c>
      <c r="C820" s="1311" t="str">
        <f>'C, C1 &amp; C2 - Savings Schemes'!$A$4</f>
        <v>Table C - Identified Expenditure Savings Schemes (Excludes Income Generation &amp; Accountancy Gains)</v>
      </c>
      <c r="D820" s="1311">
        <f>'C, C1 &amp; C2 - Savings Schemes'!A29</f>
        <v>17</v>
      </c>
      <c r="E820" s="1311" t="str">
        <f>E819</f>
        <v>Primary Care</v>
      </c>
      <c r="F820" s="1311" t="str">
        <f>'C, C1 &amp; C2 - Savings Schemes'!C29</f>
        <v>Actual/F'cast</v>
      </c>
      <c r="G820" s="1311">
        <f>'C, C1 &amp; C2 - Savings Schemes'!D29</f>
        <v>0</v>
      </c>
      <c r="H820" s="1311">
        <f>'C, C1 &amp; C2 - Savings Schemes'!E29</f>
        <v>0</v>
      </c>
      <c r="I820" s="1311">
        <f>'C, C1 &amp; C2 - Savings Schemes'!F29</f>
        <v>0</v>
      </c>
      <c r="J820" s="1311">
        <f>'C, C1 &amp; C2 - Savings Schemes'!G29</f>
        <v>0</v>
      </c>
      <c r="K820" s="1311">
        <f>'C, C1 &amp; C2 - Savings Schemes'!H29</f>
        <v>0</v>
      </c>
      <c r="L820" s="1311">
        <f>'C, C1 &amp; C2 - Savings Schemes'!I29</f>
        <v>0</v>
      </c>
      <c r="M820" s="1311">
        <f>'C, C1 &amp; C2 - Savings Schemes'!J29</f>
        <v>0</v>
      </c>
      <c r="N820" s="1311">
        <f>'C, C1 &amp; C2 - Savings Schemes'!K29</f>
        <v>0</v>
      </c>
      <c r="O820" s="1311">
        <f>'C, C1 &amp; C2 - Savings Schemes'!L29</f>
        <v>0</v>
      </c>
      <c r="P820" s="1311">
        <f>'C, C1 &amp; C2 - Savings Schemes'!M29</f>
        <v>0</v>
      </c>
      <c r="Q820" s="1311">
        <f>'C, C1 &amp; C2 - Savings Schemes'!N29</f>
        <v>0</v>
      </c>
      <c r="R820" s="1311">
        <f>'C, C1 &amp; C2 - Savings Schemes'!O29</f>
        <v>0</v>
      </c>
      <c r="S820" s="1311">
        <f>'C, C1 &amp; C2 - Savings Schemes'!Q29</f>
        <v>0</v>
      </c>
      <c r="U820" s="1311">
        <f t="shared" si="23"/>
        <v>0</v>
      </c>
    </row>
    <row r="821" spans="1:21">
      <c r="A821" s="1314" t="str">
        <f>ORG!$S$1</f>
        <v>Apr 21</v>
      </c>
      <c r="B821" s="1311" t="str">
        <f>ORG!$M$1</f>
        <v>Organisation</v>
      </c>
      <c r="C821" s="1311" t="str">
        <f>'C, C1 &amp; C2 - Savings Schemes'!$A$4</f>
        <v>Table C - Identified Expenditure Savings Schemes (Excludes Income Generation &amp; Accountancy Gains)</v>
      </c>
      <c r="D821" s="1311">
        <f>'C, C1 &amp; C2 - Savings Schemes'!A30</f>
        <v>18</v>
      </c>
      <c r="E821" s="1311" t="str">
        <f>E820</f>
        <v>Primary Care</v>
      </c>
      <c r="F821" s="1311" t="str">
        <f>'C, C1 &amp; C2 - Savings Schemes'!C30</f>
        <v>Variance</v>
      </c>
      <c r="G821" s="1311">
        <f>'C, C1 &amp; C2 - Savings Schemes'!D30</f>
        <v>0</v>
      </c>
      <c r="H821" s="1311">
        <f>'C, C1 &amp; C2 - Savings Schemes'!E30</f>
        <v>0</v>
      </c>
      <c r="I821" s="1311">
        <f>'C, C1 &amp; C2 - Savings Schemes'!F30</f>
        <v>0</v>
      </c>
      <c r="J821" s="1311">
        <f>'C, C1 &amp; C2 - Savings Schemes'!G30</f>
        <v>0</v>
      </c>
      <c r="K821" s="1311">
        <f>'C, C1 &amp; C2 - Savings Schemes'!H30</f>
        <v>0</v>
      </c>
      <c r="L821" s="1311">
        <f>'C, C1 &amp; C2 - Savings Schemes'!I30</f>
        <v>0</v>
      </c>
      <c r="M821" s="1311">
        <f>'C, C1 &amp; C2 - Savings Schemes'!J30</f>
        <v>0</v>
      </c>
      <c r="N821" s="1311">
        <f>'C, C1 &amp; C2 - Savings Schemes'!K30</f>
        <v>0</v>
      </c>
      <c r="O821" s="1311">
        <f>'C, C1 &amp; C2 - Savings Schemes'!L30</f>
        <v>0</v>
      </c>
      <c r="P821" s="1311">
        <f>'C, C1 &amp; C2 - Savings Schemes'!M30</f>
        <v>0</v>
      </c>
      <c r="Q821" s="1311">
        <f>'C, C1 &amp; C2 - Savings Schemes'!N30</f>
        <v>0</v>
      </c>
      <c r="R821" s="1311">
        <f>'C, C1 &amp; C2 - Savings Schemes'!O30</f>
        <v>0</v>
      </c>
      <c r="S821" s="1311">
        <f>'C, C1 &amp; C2 - Savings Schemes'!Q30</f>
        <v>0</v>
      </c>
      <c r="U821" s="1311">
        <f t="shared" si="23"/>
        <v>0</v>
      </c>
    </row>
    <row r="822" spans="1:21">
      <c r="A822" s="1314" t="str">
        <f>ORG!$S$1</f>
        <v>Apr 21</v>
      </c>
      <c r="B822" s="1311" t="str">
        <f>ORG!$M$1</f>
        <v>Organisation</v>
      </c>
      <c r="C822" s="1311" t="str">
        <f>'C, C1 &amp; C2 - Savings Schemes'!$A$4</f>
        <v>Table C - Identified Expenditure Savings Schemes (Excludes Income Generation &amp; Accountancy Gains)</v>
      </c>
      <c r="D822" s="1311">
        <f>'C, C1 &amp; C2 - Savings Schemes'!A31</f>
        <v>19</v>
      </c>
      <c r="E822" s="1311" t="str">
        <f>'C, C1 &amp; C2 - Savings Schemes'!B31</f>
        <v>Total</v>
      </c>
      <c r="F822" s="1311" t="str">
        <f>'C, C1 &amp; C2 - Savings Schemes'!C31</f>
        <v>Budget/Plan</v>
      </c>
      <c r="G822" s="1311">
        <f>'C, C1 &amp; C2 - Savings Schemes'!D31</f>
        <v>0</v>
      </c>
      <c r="H822" s="1311">
        <f>'C, C1 &amp; C2 - Savings Schemes'!E31</f>
        <v>0</v>
      </c>
      <c r="I822" s="1311">
        <f>'C, C1 &amp; C2 - Savings Schemes'!F31</f>
        <v>0</v>
      </c>
      <c r="J822" s="1311">
        <f>'C, C1 &amp; C2 - Savings Schemes'!G31</f>
        <v>0</v>
      </c>
      <c r="K822" s="1311">
        <f>'C, C1 &amp; C2 - Savings Schemes'!H31</f>
        <v>0</v>
      </c>
      <c r="L822" s="1311">
        <f>'C, C1 &amp; C2 - Savings Schemes'!I31</f>
        <v>0</v>
      </c>
      <c r="M822" s="1311">
        <f>'C, C1 &amp; C2 - Savings Schemes'!J31</f>
        <v>0</v>
      </c>
      <c r="N822" s="1311">
        <f>'C, C1 &amp; C2 - Savings Schemes'!K31</f>
        <v>0</v>
      </c>
      <c r="O822" s="1311">
        <f>'C, C1 &amp; C2 - Savings Schemes'!L31</f>
        <v>0</v>
      </c>
      <c r="P822" s="1311">
        <f>'C, C1 &amp; C2 - Savings Schemes'!M31</f>
        <v>0</v>
      </c>
      <c r="Q822" s="1311">
        <f>'C, C1 &amp; C2 - Savings Schemes'!N31</f>
        <v>0</v>
      </c>
      <c r="R822" s="1311">
        <f>'C, C1 &amp; C2 - Savings Schemes'!O31</f>
        <v>0</v>
      </c>
      <c r="S822" s="1311">
        <f>'C, C1 &amp; C2 - Savings Schemes'!Q31</f>
        <v>0</v>
      </c>
      <c r="U822" s="1311">
        <f t="shared" si="23"/>
        <v>0</v>
      </c>
    </row>
    <row r="823" spans="1:21">
      <c r="A823" s="1314" t="str">
        <f>ORG!$S$1</f>
        <v>Apr 21</v>
      </c>
      <c r="B823" s="1311" t="str">
        <f>ORG!$M$1</f>
        <v>Organisation</v>
      </c>
      <c r="C823" s="1311" t="str">
        <f>'C, C1 &amp; C2 - Savings Schemes'!$A$4</f>
        <v>Table C - Identified Expenditure Savings Schemes (Excludes Income Generation &amp; Accountancy Gains)</v>
      </c>
      <c r="D823" s="1311">
        <f>'C, C1 &amp; C2 - Savings Schemes'!A32</f>
        <v>20</v>
      </c>
      <c r="E823" s="1311" t="str">
        <f>E822</f>
        <v>Total</v>
      </c>
      <c r="F823" s="1311" t="str">
        <f>'C, C1 &amp; C2 - Savings Schemes'!C32</f>
        <v>Actual/F'cast</v>
      </c>
      <c r="G823" s="1311">
        <f>'C, C1 &amp; C2 - Savings Schemes'!D32</f>
        <v>0</v>
      </c>
      <c r="H823" s="1311">
        <f>'C, C1 &amp; C2 - Savings Schemes'!E32</f>
        <v>0</v>
      </c>
      <c r="I823" s="1311">
        <f>'C, C1 &amp; C2 - Savings Schemes'!F32</f>
        <v>0</v>
      </c>
      <c r="J823" s="1311">
        <f>'C, C1 &amp; C2 - Savings Schemes'!G32</f>
        <v>0</v>
      </c>
      <c r="K823" s="1311">
        <f>'C, C1 &amp; C2 - Savings Schemes'!H32</f>
        <v>0</v>
      </c>
      <c r="L823" s="1311">
        <f>'C, C1 &amp; C2 - Savings Schemes'!I32</f>
        <v>0</v>
      </c>
      <c r="M823" s="1311">
        <f>'C, C1 &amp; C2 - Savings Schemes'!J32</f>
        <v>0</v>
      </c>
      <c r="N823" s="1311">
        <f>'C, C1 &amp; C2 - Savings Schemes'!K32</f>
        <v>0</v>
      </c>
      <c r="O823" s="1311">
        <f>'C, C1 &amp; C2 - Savings Schemes'!L32</f>
        <v>0</v>
      </c>
      <c r="P823" s="1311">
        <f>'C, C1 &amp; C2 - Savings Schemes'!M32</f>
        <v>0</v>
      </c>
      <c r="Q823" s="1311">
        <f>'C, C1 &amp; C2 - Savings Schemes'!N32</f>
        <v>0</v>
      </c>
      <c r="R823" s="1311">
        <f>'C, C1 &amp; C2 - Savings Schemes'!O32</f>
        <v>0</v>
      </c>
      <c r="S823" s="1311">
        <f>'C, C1 &amp; C2 - Savings Schemes'!Q32</f>
        <v>0</v>
      </c>
      <c r="U823" s="1311">
        <f t="shared" si="23"/>
        <v>0</v>
      </c>
    </row>
    <row r="824" spans="1:21">
      <c r="A824" s="1314" t="str">
        <f>ORG!$S$1</f>
        <v>Apr 21</v>
      </c>
      <c r="B824" s="1311" t="str">
        <f>ORG!$M$1</f>
        <v>Organisation</v>
      </c>
      <c r="C824" s="1311" t="str">
        <f>'C, C1 &amp; C2 - Savings Schemes'!$A$4</f>
        <v>Table C - Identified Expenditure Savings Schemes (Excludes Income Generation &amp; Accountancy Gains)</v>
      </c>
      <c r="D824" s="1311">
        <f>'C, C1 &amp; C2 - Savings Schemes'!A33</f>
        <v>21</v>
      </c>
      <c r="E824" s="1311" t="str">
        <f>E823</f>
        <v>Total</v>
      </c>
      <c r="F824" s="1311" t="str">
        <f>'C, C1 &amp; C2 - Savings Schemes'!C33</f>
        <v>Variance</v>
      </c>
      <c r="G824" s="1311">
        <f>'C, C1 &amp; C2 - Savings Schemes'!D33</f>
        <v>0</v>
      </c>
      <c r="H824" s="1311">
        <f>'C, C1 &amp; C2 - Savings Schemes'!E33</f>
        <v>0</v>
      </c>
      <c r="I824" s="1311">
        <f>'C, C1 &amp; C2 - Savings Schemes'!F33</f>
        <v>0</v>
      </c>
      <c r="J824" s="1311">
        <f>'C, C1 &amp; C2 - Savings Schemes'!G33</f>
        <v>0</v>
      </c>
      <c r="K824" s="1311">
        <f>'C, C1 &amp; C2 - Savings Schemes'!H33</f>
        <v>0</v>
      </c>
      <c r="L824" s="1311">
        <f>'C, C1 &amp; C2 - Savings Schemes'!I33</f>
        <v>0</v>
      </c>
      <c r="M824" s="1311">
        <f>'C, C1 &amp; C2 - Savings Schemes'!J33</f>
        <v>0</v>
      </c>
      <c r="N824" s="1311">
        <f>'C, C1 &amp; C2 - Savings Schemes'!K33</f>
        <v>0</v>
      </c>
      <c r="O824" s="1311">
        <f>'C, C1 &amp; C2 - Savings Schemes'!L33</f>
        <v>0</v>
      </c>
      <c r="P824" s="1311">
        <f>'C, C1 &amp; C2 - Savings Schemes'!M33</f>
        <v>0</v>
      </c>
      <c r="Q824" s="1311">
        <f>'C, C1 &amp; C2 - Savings Schemes'!N33</f>
        <v>0</v>
      </c>
      <c r="R824" s="1311">
        <f>'C, C1 &amp; C2 - Savings Schemes'!O33</f>
        <v>0</v>
      </c>
      <c r="S824" s="1311">
        <f>'C, C1 &amp; C2 - Savings Schemes'!Q33</f>
        <v>0</v>
      </c>
      <c r="U824" s="1311">
        <f t="shared" si="23"/>
        <v>0</v>
      </c>
    </row>
    <row r="825" spans="1:21">
      <c r="A825" s="1314" t="str">
        <f>ORG!$S$1</f>
        <v>Apr 21</v>
      </c>
      <c r="B825" s="1311" t="str">
        <f>ORG!$M$1</f>
        <v>Organisation</v>
      </c>
      <c r="C825" s="1311" t="str">
        <f>'C, C1 &amp; C2 - Savings Schemes'!$B$46</f>
        <v>Table C1- Savings Schemes Pay Analysis</v>
      </c>
      <c r="D825" s="1311">
        <f>'C, C1 &amp; C2 - Savings Schemes'!A53</f>
        <v>1</v>
      </c>
      <c r="E825" s="1311" t="str">
        <f>'C, C1 &amp; C2 - Savings Schemes'!B53</f>
        <v>Changes in Staffing Establishment</v>
      </c>
      <c r="F825" s="1311" t="str">
        <f>'C, C1 &amp; C2 - Savings Schemes'!C53</f>
        <v>Budget/Plan</v>
      </c>
      <c r="G825" s="1311">
        <f>'C, C1 &amp; C2 - Savings Schemes'!D53</f>
        <v>0</v>
      </c>
      <c r="H825" s="1311">
        <f>'C, C1 &amp; C2 - Savings Schemes'!E53</f>
        <v>0</v>
      </c>
      <c r="I825" s="1311">
        <f>'C, C1 &amp; C2 - Savings Schemes'!F53</f>
        <v>0</v>
      </c>
      <c r="J825" s="1311">
        <f>'C, C1 &amp; C2 - Savings Schemes'!G53</f>
        <v>0</v>
      </c>
      <c r="K825" s="1311">
        <f>'C, C1 &amp; C2 - Savings Schemes'!H53</f>
        <v>0</v>
      </c>
      <c r="L825" s="1311">
        <f>'C, C1 &amp; C2 - Savings Schemes'!I53</f>
        <v>0</v>
      </c>
      <c r="M825" s="1311">
        <f>'C, C1 &amp; C2 - Savings Schemes'!J53</f>
        <v>0</v>
      </c>
      <c r="N825" s="1311">
        <f>'C, C1 &amp; C2 - Savings Schemes'!K53</f>
        <v>0</v>
      </c>
      <c r="O825" s="1311">
        <f>'C, C1 &amp; C2 - Savings Schemes'!L53</f>
        <v>0</v>
      </c>
      <c r="P825" s="1311">
        <f>'C, C1 &amp; C2 - Savings Schemes'!M53</f>
        <v>0</v>
      </c>
      <c r="Q825" s="1311">
        <f>'C, C1 &amp; C2 - Savings Schemes'!N53</f>
        <v>0</v>
      </c>
      <c r="R825" s="1311">
        <f>'C, C1 &amp; C2 - Savings Schemes'!O53</f>
        <v>0</v>
      </c>
      <c r="S825" s="1311">
        <f>'C, C1 &amp; C2 - Savings Schemes'!Q53</f>
        <v>0</v>
      </c>
      <c r="U825" s="1311">
        <f t="shared" si="23"/>
        <v>0</v>
      </c>
    </row>
    <row r="826" spans="1:21">
      <c r="A826" s="1314" t="str">
        <f>ORG!$S$1</f>
        <v>Apr 21</v>
      </c>
      <c r="B826" s="1311" t="str">
        <f>ORG!$M$1</f>
        <v>Organisation</v>
      </c>
      <c r="C826" s="1311" t="str">
        <f>'C, C1 &amp; C2 - Savings Schemes'!$B$46</f>
        <v>Table C1- Savings Schemes Pay Analysis</v>
      </c>
      <c r="D826" s="1311">
        <f>'C, C1 &amp; C2 - Savings Schemes'!A54</f>
        <v>2</v>
      </c>
      <c r="E826" s="1311" t="str">
        <f>E825</f>
        <v>Changes in Staffing Establishment</v>
      </c>
      <c r="F826" s="1311" t="str">
        <f>'C, C1 &amp; C2 - Savings Schemes'!C54</f>
        <v>Actual/F'cast</v>
      </c>
      <c r="G826" s="1311">
        <f>'C, C1 &amp; C2 - Savings Schemes'!D54</f>
        <v>0</v>
      </c>
      <c r="H826" s="1311">
        <f>'C, C1 &amp; C2 - Savings Schemes'!E54</f>
        <v>0</v>
      </c>
      <c r="I826" s="1311">
        <f>'C, C1 &amp; C2 - Savings Schemes'!F54</f>
        <v>0</v>
      </c>
      <c r="J826" s="1311">
        <f>'C, C1 &amp; C2 - Savings Schemes'!G54</f>
        <v>0</v>
      </c>
      <c r="K826" s="1311">
        <f>'C, C1 &amp; C2 - Savings Schemes'!H54</f>
        <v>0</v>
      </c>
      <c r="L826" s="1311">
        <f>'C, C1 &amp; C2 - Savings Schemes'!I54</f>
        <v>0</v>
      </c>
      <c r="M826" s="1311">
        <f>'C, C1 &amp; C2 - Savings Schemes'!J54</f>
        <v>0</v>
      </c>
      <c r="N826" s="1311">
        <f>'C, C1 &amp; C2 - Savings Schemes'!K54</f>
        <v>0</v>
      </c>
      <c r="O826" s="1311">
        <f>'C, C1 &amp; C2 - Savings Schemes'!L54</f>
        <v>0</v>
      </c>
      <c r="P826" s="1311">
        <f>'C, C1 &amp; C2 - Savings Schemes'!M54</f>
        <v>0</v>
      </c>
      <c r="Q826" s="1311">
        <f>'C, C1 &amp; C2 - Savings Schemes'!N54</f>
        <v>0</v>
      </c>
      <c r="R826" s="1311">
        <f>'C, C1 &amp; C2 - Savings Schemes'!O54</f>
        <v>0</v>
      </c>
      <c r="S826" s="1311">
        <f>'C, C1 &amp; C2 - Savings Schemes'!Q54</f>
        <v>0</v>
      </c>
      <c r="U826" s="1311">
        <f t="shared" si="23"/>
        <v>0</v>
      </c>
    </row>
    <row r="827" spans="1:21">
      <c r="A827" s="1314" t="str">
        <f>ORG!$S$1</f>
        <v>Apr 21</v>
      </c>
      <c r="B827" s="1311" t="str">
        <f>ORG!$M$1</f>
        <v>Organisation</v>
      </c>
      <c r="C827" s="1311" t="str">
        <f>'C, C1 &amp; C2 - Savings Schemes'!$B$46</f>
        <v>Table C1- Savings Schemes Pay Analysis</v>
      </c>
      <c r="D827" s="1311">
        <f>'C, C1 &amp; C2 - Savings Schemes'!A55</f>
        <v>3</v>
      </c>
      <c r="E827" s="1311" t="str">
        <f>E826</f>
        <v>Changes in Staffing Establishment</v>
      </c>
      <c r="F827" s="1311" t="str">
        <f>'C, C1 &amp; C2 - Savings Schemes'!C55</f>
        <v>Variance</v>
      </c>
      <c r="G827" s="1311">
        <f>'C, C1 &amp; C2 - Savings Schemes'!D55</f>
        <v>0</v>
      </c>
      <c r="H827" s="1311">
        <f>'C, C1 &amp; C2 - Savings Schemes'!E55</f>
        <v>0</v>
      </c>
      <c r="I827" s="1311">
        <f>'C, C1 &amp; C2 - Savings Schemes'!F55</f>
        <v>0</v>
      </c>
      <c r="J827" s="1311">
        <f>'C, C1 &amp; C2 - Savings Schemes'!G55</f>
        <v>0</v>
      </c>
      <c r="K827" s="1311">
        <f>'C, C1 &amp; C2 - Savings Schemes'!H55</f>
        <v>0</v>
      </c>
      <c r="L827" s="1311">
        <f>'C, C1 &amp; C2 - Savings Schemes'!I55</f>
        <v>0</v>
      </c>
      <c r="M827" s="1311">
        <f>'C, C1 &amp; C2 - Savings Schemes'!J55</f>
        <v>0</v>
      </c>
      <c r="N827" s="1311">
        <f>'C, C1 &amp; C2 - Savings Schemes'!K55</f>
        <v>0</v>
      </c>
      <c r="O827" s="1311">
        <f>'C, C1 &amp; C2 - Savings Schemes'!L55</f>
        <v>0</v>
      </c>
      <c r="P827" s="1311">
        <f>'C, C1 &amp; C2 - Savings Schemes'!M55</f>
        <v>0</v>
      </c>
      <c r="Q827" s="1311">
        <f>'C, C1 &amp; C2 - Savings Schemes'!N55</f>
        <v>0</v>
      </c>
      <c r="R827" s="1311">
        <f>'C, C1 &amp; C2 - Savings Schemes'!O55</f>
        <v>0</v>
      </c>
      <c r="S827" s="1311">
        <f>'C, C1 &amp; C2 - Savings Schemes'!Q55</f>
        <v>0</v>
      </c>
      <c r="U827" s="1311">
        <f t="shared" si="23"/>
        <v>0</v>
      </c>
    </row>
    <row r="828" spans="1:21">
      <c r="A828" s="1314" t="str">
        <f>ORG!$S$1</f>
        <v>Apr 21</v>
      </c>
      <c r="B828" s="1311" t="str">
        <f>ORG!$M$1</f>
        <v>Organisation</v>
      </c>
      <c r="C828" s="1311" t="str">
        <f>'C, C1 &amp; C2 - Savings Schemes'!$B$46</f>
        <v>Table C1- Savings Schemes Pay Analysis</v>
      </c>
      <c r="D828" s="1311">
        <f>'C, C1 &amp; C2 - Savings Schemes'!A56</f>
        <v>4</v>
      </c>
      <c r="E828" s="1311" t="str">
        <f>'C, C1 &amp; C2 - Savings Schemes'!B56</f>
        <v>Variable Pay</v>
      </c>
      <c r="F828" s="1311" t="str">
        <f>'C, C1 &amp; C2 - Savings Schemes'!C56</f>
        <v>Budget/Plan</v>
      </c>
      <c r="G828" s="1311">
        <f>'C, C1 &amp; C2 - Savings Schemes'!D56</f>
        <v>0</v>
      </c>
      <c r="H828" s="1311">
        <f>'C, C1 &amp; C2 - Savings Schemes'!E56</f>
        <v>0</v>
      </c>
      <c r="I828" s="1311">
        <f>'C, C1 &amp; C2 - Savings Schemes'!F56</f>
        <v>0</v>
      </c>
      <c r="J828" s="1311">
        <f>'C, C1 &amp; C2 - Savings Schemes'!G56</f>
        <v>0</v>
      </c>
      <c r="K828" s="1311">
        <f>'C, C1 &amp; C2 - Savings Schemes'!H56</f>
        <v>0</v>
      </c>
      <c r="L828" s="1311">
        <f>'C, C1 &amp; C2 - Savings Schemes'!I56</f>
        <v>0</v>
      </c>
      <c r="M828" s="1311">
        <f>'C, C1 &amp; C2 - Savings Schemes'!J56</f>
        <v>0</v>
      </c>
      <c r="N828" s="1311">
        <f>'C, C1 &amp; C2 - Savings Schemes'!K56</f>
        <v>0</v>
      </c>
      <c r="O828" s="1311">
        <f>'C, C1 &amp; C2 - Savings Schemes'!L56</f>
        <v>0</v>
      </c>
      <c r="P828" s="1311">
        <f>'C, C1 &amp; C2 - Savings Schemes'!M56</f>
        <v>0</v>
      </c>
      <c r="Q828" s="1311">
        <f>'C, C1 &amp; C2 - Savings Schemes'!N56</f>
        <v>0</v>
      </c>
      <c r="R828" s="1311">
        <f>'C, C1 &amp; C2 - Savings Schemes'!O56</f>
        <v>0</v>
      </c>
      <c r="S828" s="1311">
        <f>'C, C1 &amp; C2 - Savings Schemes'!Q56</f>
        <v>0</v>
      </c>
      <c r="U828" s="1311">
        <f t="shared" si="23"/>
        <v>0</v>
      </c>
    </row>
    <row r="829" spans="1:21">
      <c r="A829" s="1314" t="str">
        <f>ORG!$S$1</f>
        <v>Apr 21</v>
      </c>
      <c r="B829" s="1311" t="str">
        <f>ORG!$M$1</f>
        <v>Organisation</v>
      </c>
      <c r="C829" s="1311" t="str">
        <f>'C, C1 &amp; C2 - Savings Schemes'!$B$46</f>
        <v>Table C1- Savings Schemes Pay Analysis</v>
      </c>
      <c r="D829" s="1311">
        <f>'C, C1 &amp; C2 - Savings Schemes'!A57</f>
        <v>5</v>
      </c>
      <c r="E829" s="1311" t="str">
        <f>E828</f>
        <v>Variable Pay</v>
      </c>
      <c r="F829" s="1311" t="str">
        <f>'C, C1 &amp; C2 - Savings Schemes'!C57</f>
        <v>Actual/F'cast</v>
      </c>
      <c r="G829" s="1311">
        <f>'C, C1 &amp; C2 - Savings Schemes'!D57</f>
        <v>0</v>
      </c>
      <c r="H829" s="1311">
        <f>'C, C1 &amp; C2 - Savings Schemes'!E57</f>
        <v>0</v>
      </c>
      <c r="I829" s="1311">
        <f>'C, C1 &amp; C2 - Savings Schemes'!F57</f>
        <v>0</v>
      </c>
      <c r="J829" s="1311">
        <f>'C, C1 &amp; C2 - Savings Schemes'!G57</f>
        <v>0</v>
      </c>
      <c r="K829" s="1311">
        <f>'C, C1 &amp; C2 - Savings Schemes'!H57</f>
        <v>0</v>
      </c>
      <c r="L829" s="1311">
        <f>'C, C1 &amp; C2 - Savings Schemes'!I57</f>
        <v>0</v>
      </c>
      <c r="M829" s="1311">
        <f>'C, C1 &amp; C2 - Savings Schemes'!J57</f>
        <v>0</v>
      </c>
      <c r="N829" s="1311">
        <f>'C, C1 &amp; C2 - Savings Schemes'!K57</f>
        <v>0</v>
      </c>
      <c r="O829" s="1311">
        <f>'C, C1 &amp; C2 - Savings Schemes'!L57</f>
        <v>0</v>
      </c>
      <c r="P829" s="1311">
        <f>'C, C1 &amp; C2 - Savings Schemes'!M57</f>
        <v>0</v>
      </c>
      <c r="Q829" s="1311">
        <f>'C, C1 &amp; C2 - Savings Schemes'!N57</f>
        <v>0</v>
      </c>
      <c r="R829" s="1311">
        <f>'C, C1 &amp; C2 - Savings Schemes'!O57</f>
        <v>0</v>
      </c>
      <c r="S829" s="1311">
        <f>'C, C1 &amp; C2 - Savings Schemes'!Q57</f>
        <v>0</v>
      </c>
      <c r="U829" s="1311">
        <f t="shared" si="23"/>
        <v>0</v>
      </c>
    </row>
    <row r="830" spans="1:21">
      <c r="A830" s="1314" t="str">
        <f>ORG!$S$1</f>
        <v>Apr 21</v>
      </c>
      <c r="B830" s="1311" t="str">
        <f>ORG!$M$1</f>
        <v>Organisation</v>
      </c>
      <c r="C830" s="1311" t="str">
        <f>'C, C1 &amp; C2 - Savings Schemes'!$B$46</f>
        <v>Table C1- Savings Schemes Pay Analysis</v>
      </c>
      <c r="D830" s="1311">
        <f>'C, C1 &amp; C2 - Savings Schemes'!A58</f>
        <v>6</v>
      </c>
      <c r="E830" s="1311" t="str">
        <f>E829</f>
        <v>Variable Pay</v>
      </c>
      <c r="F830" s="1311" t="str">
        <f>'C, C1 &amp; C2 - Savings Schemes'!C58</f>
        <v>Variance</v>
      </c>
      <c r="G830" s="1311">
        <f>'C, C1 &amp; C2 - Savings Schemes'!D58</f>
        <v>0</v>
      </c>
      <c r="H830" s="1311">
        <f>'C, C1 &amp; C2 - Savings Schemes'!E58</f>
        <v>0</v>
      </c>
      <c r="I830" s="1311">
        <f>'C, C1 &amp; C2 - Savings Schemes'!F58</f>
        <v>0</v>
      </c>
      <c r="J830" s="1311">
        <f>'C, C1 &amp; C2 - Savings Schemes'!G58</f>
        <v>0</v>
      </c>
      <c r="K830" s="1311">
        <f>'C, C1 &amp; C2 - Savings Schemes'!H58</f>
        <v>0</v>
      </c>
      <c r="L830" s="1311">
        <f>'C, C1 &amp; C2 - Savings Schemes'!I58</f>
        <v>0</v>
      </c>
      <c r="M830" s="1311">
        <f>'C, C1 &amp; C2 - Savings Schemes'!J58</f>
        <v>0</v>
      </c>
      <c r="N830" s="1311">
        <f>'C, C1 &amp; C2 - Savings Schemes'!K58</f>
        <v>0</v>
      </c>
      <c r="O830" s="1311">
        <f>'C, C1 &amp; C2 - Savings Schemes'!L58</f>
        <v>0</v>
      </c>
      <c r="P830" s="1311">
        <f>'C, C1 &amp; C2 - Savings Schemes'!M58</f>
        <v>0</v>
      </c>
      <c r="Q830" s="1311">
        <f>'C, C1 &amp; C2 - Savings Schemes'!N58</f>
        <v>0</v>
      </c>
      <c r="R830" s="1311">
        <f>'C, C1 &amp; C2 - Savings Schemes'!O58</f>
        <v>0</v>
      </c>
      <c r="S830" s="1311">
        <f>'C, C1 &amp; C2 - Savings Schemes'!Q58</f>
        <v>0</v>
      </c>
      <c r="U830" s="1311">
        <f t="shared" si="23"/>
        <v>0</v>
      </c>
    </row>
    <row r="831" spans="1:21">
      <c r="A831" s="1314" t="str">
        <f>ORG!$S$1</f>
        <v>Apr 21</v>
      </c>
      <c r="B831" s="1311" t="str">
        <f>ORG!$M$1</f>
        <v>Organisation</v>
      </c>
      <c r="C831" s="1311" t="str">
        <f>'C, C1 &amp; C2 - Savings Schemes'!$B$46</f>
        <v>Table C1- Savings Schemes Pay Analysis</v>
      </c>
      <c r="D831" s="1311">
        <f>'C, C1 &amp; C2 - Savings Schemes'!A59</f>
        <v>7</v>
      </c>
      <c r="E831" s="1311" t="str">
        <f>'C, C1 &amp; C2 - Savings Schemes'!B59</f>
        <v>Locum</v>
      </c>
      <c r="F831" s="1311" t="str">
        <f>'C, C1 &amp; C2 - Savings Schemes'!C59</f>
        <v>Budget/Plan</v>
      </c>
      <c r="G831" s="1311">
        <f>'C, C1 &amp; C2 - Savings Schemes'!D59</f>
        <v>0</v>
      </c>
      <c r="H831" s="1311">
        <f>'C, C1 &amp; C2 - Savings Schemes'!E59</f>
        <v>0</v>
      </c>
      <c r="I831" s="1311">
        <f>'C, C1 &amp; C2 - Savings Schemes'!F59</f>
        <v>0</v>
      </c>
      <c r="J831" s="1311">
        <f>'C, C1 &amp; C2 - Savings Schemes'!G59</f>
        <v>0</v>
      </c>
      <c r="K831" s="1311">
        <f>'C, C1 &amp; C2 - Savings Schemes'!H59</f>
        <v>0</v>
      </c>
      <c r="L831" s="1311">
        <f>'C, C1 &amp; C2 - Savings Schemes'!I59</f>
        <v>0</v>
      </c>
      <c r="M831" s="1311">
        <f>'C, C1 &amp; C2 - Savings Schemes'!J59</f>
        <v>0</v>
      </c>
      <c r="N831" s="1311">
        <f>'C, C1 &amp; C2 - Savings Schemes'!K59</f>
        <v>0</v>
      </c>
      <c r="O831" s="1311">
        <f>'C, C1 &amp; C2 - Savings Schemes'!L59</f>
        <v>0</v>
      </c>
      <c r="P831" s="1311">
        <f>'C, C1 &amp; C2 - Savings Schemes'!M59</f>
        <v>0</v>
      </c>
      <c r="Q831" s="1311">
        <f>'C, C1 &amp; C2 - Savings Schemes'!N59</f>
        <v>0</v>
      </c>
      <c r="R831" s="1311">
        <f>'C, C1 &amp; C2 - Savings Schemes'!O59</f>
        <v>0</v>
      </c>
      <c r="S831" s="1311">
        <f>'C, C1 &amp; C2 - Savings Schemes'!Q59</f>
        <v>0</v>
      </c>
      <c r="U831" s="1311">
        <f t="shared" si="23"/>
        <v>0</v>
      </c>
    </row>
    <row r="832" spans="1:21">
      <c r="A832" s="1314" t="str">
        <f>ORG!$S$1</f>
        <v>Apr 21</v>
      </c>
      <c r="B832" s="1311" t="str">
        <f>ORG!$M$1</f>
        <v>Organisation</v>
      </c>
      <c r="C832" s="1311" t="str">
        <f>'C, C1 &amp; C2 - Savings Schemes'!$B$46</f>
        <v>Table C1- Savings Schemes Pay Analysis</v>
      </c>
      <c r="D832" s="1311">
        <f>'C, C1 &amp; C2 - Savings Schemes'!A60</f>
        <v>8</v>
      </c>
      <c r="E832" s="1311" t="str">
        <f>E831</f>
        <v>Locum</v>
      </c>
      <c r="F832" s="1311" t="str">
        <f>'C, C1 &amp; C2 - Savings Schemes'!C60</f>
        <v>Actual/F'cast</v>
      </c>
      <c r="G832" s="1311">
        <f>'C, C1 &amp; C2 - Savings Schemes'!D60</f>
        <v>0</v>
      </c>
      <c r="H832" s="1311">
        <f>'C, C1 &amp; C2 - Savings Schemes'!E60</f>
        <v>0</v>
      </c>
      <c r="I832" s="1311">
        <f>'C, C1 &amp; C2 - Savings Schemes'!F60</f>
        <v>0</v>
      </c>
      <c r="J832" s="1311">
        <f>'C, C1 &amp; C2 - Savings Schemes'!G60</f>
        <v>0</v>
      </c>
      <c r="K832" s="1311">
        <f>'C, C1 &amp; C2 - Savings Schemes'!H60</f>
        <v>0</v>
      </c>
      <c r="L832" s="1311">
        <f>'C, C1 &amp; C2 - Savings Schemes'!I60</f>
        <v>0</v>
      </c>
      <c r="M832" s="1311">
        <f>'C, C1 &amp; C2 - Savings Schemes'!J60</f>
        <v>0</v>
      </c>
      <c r="N832" s="1311">
        <f>'C, C1 &amp; C2 - Savings Schemes'!K60</f>
        <v>0</v>
      </c>
      <c r="O832" s="1311">
        <f>'C, C1 &amp; C2 - Savings Schemes'!L60</f>
        <v>0</v>
      </c>
      <c r="P832" s="1311">
        <f>'C, C1 &amp; C2 - Savings Schemes'!M60</f>
        <v>0</v>
      </c>
      <c r="Q832" s="1311">
        <f>'C, C1 &amp; C2 - Savings Schemes'!N60</f>
        <v>0</v>
      </c>
      <c r="R832" s="1311">
        <f>'C, C1 &amp; C2 - Savings Schemes'!O60</f>
        <v>0</v>
      </c>
      <c r="S832" s="1311">
        <f>'C, C1 &amp; C2 - Savings Schemes'!Q60</f>
        <v>0</v>
      </c>
      <c r="U832" s="1311">
        <f t="shared" si="23"/>
        <v>0</v>
      </c>
    </row>
    <row r="833" spans="1:21">
      <c r="A833" s="1314" t="str">
        <f>ORG!$S$1</f>
        <v>Apr 21</v>
      </c>
      <c r="B833" s="1311" t="str">
        <f>ORG!$M$1</f>
        <v>Organisation</v>
      </c>
      <c r="C833" s="1311" t="str">
        <f>'C, C1 &amp; C2 - Savings Schemes'!$B$46</f>
        <v>Table C1- Savings Schemes Pay Analysis</v>
      </c>
      <c r="D833" s="1311">
        <f>'C, C1 &amp; C2 - Savings Schemes'!A61</f>
        <v>9</v>
      </c>
      <c r="E833" s="1311" t="str">
        <f>E832</f>
        <v>Locum</v>
      </c>
      <c r="F833" s="1311" t="str">
        <f>'C, C1 &amp; C2 - Savings Schemes'!C61</f>
        <v>Variance</v>
      </c>
      <c r="G833" s="1311">
        <f>'C, C1 &amp; C2 - Savings Schemes'!D61</f>
        <v>0</v>
      </c>
      <c r="H833" s="1311">
        <f>'C, C1 &amp; C2 - Savings Schemes'!E61</f>
        <v>0</v>
      </c>
      <c r="I833" s="1311">
        <f>'C, C1 &amp; C2 - Savings Schemes'!F61</f>
        <v>0</v>
      </c>
      <c r="J833" s="1311">
        <f>'C, C1 &amp; C2 - Savings Schemes'!G61</f>
        <v>0</v>
      </c>
      <c r="K833" s="1311">
        <f>'C, C1 &amp; C2 - Savings Schemes'!H61</f>
        <v>0</v>
      </c>
      <c r="L833" s="1311">
        <f>'C, C1 &amp; C2 - Savings Schemes'!I61</f>
        <v>0</v>
      </c>
      <c r="M833" s="1311">
        <f>'C, C1 &amp; C2 - Savings Schemes'!J61</f>
        <v>0</v>
      </c>
      <c r="N833" s="1311">
        <f>'C, C1 &amp; C2 - Savings Schemes'!K61</f>
        <v>0</v>
      </c>
      <c r="O833" s="1311">
        <f>'C, C1 &amp; C2 - Savings Schemes'!L61</f>
        <v>0</v>
      </c>
      <c r="P833" s="1311">
        <f>'C, C1 &amp; C2 - Savings Schemes'!M61</f>
        <v>0</v>
      </c>
      <c r="Q833" s="1311">
        <f>'C, C1 &amp; C2 - Savings Schemes'!N61</f>
        <v>0</v>
      </c>
      <c r="R833" s="1311">
        <f>'C, C1 &amp; C2 - Savings Schemes'!O61</f>
        <v>0</v>
      </c>
      <c r="S833" s="1311">
        <f>'C, C1 &amp; C2 - Savings Schemes'!Q61</f>
        <v>0</v>
      </c>
      <c r="U833" s="1311">
        <f t="shared" si="23"/>
        <v>0</v>
      </c>
    </row>
    <row r="834" spans="1:21">
      <c r="A834" s="1314" t="str">
        <f>ORG!$S$1</f>
        <v>Apr 21</v>
      </c>
      <c r="B834" s="1311" t="str">
        <f>ORG!$M$1</f>
        <v>Organisation</v>
      </c>
      <c r="C834" s="1311" t="str">
        <f>'C, C1 &amp; C2 - Savings Schemes'!$B$46</f>
        <v>Table C1- Savings Schemes Pay Analysis</v>
      </c>
      <c r="D834" s="1311">
        <f>'C, C1 &amp; C2 - Savings Schemes'!A62</f>
        <v>10</v>
      </c>
      <c r="E834" s="1311" t="str">
        <f>'C, C1 &amp; C2 - Savings Schemes'!B62</f>
        <v>Agency / Locum paid at a premium</v>
      </c>
      <c r="F834" s="1311" t="str">
        <f>'C, C1 &amp; C2 - Savings Schemes'!C62</f>
        <v>Budget/Plan</v>
      </c>
      <c r="G834" s="1311">
        <f>'C, C1 &amp; C2 - Savings Schemes'!D62</f>
        <v>0</v>
      </c>
      <c r="H834" s="1311">
        <f>'C, C1 &amp; C2 - Savings Schemes'!E62</f>
        <v>0</v>
      </c>
      <c r="I834" s="1311">
        <f>'C, C1 &amp; C2 - Savings Schemes'!F62</f>
        <v>0</v>
      </c>
      <c r="J834" s="1311">
        <f>'C, C1 &amp; C2 - Savings Schemes'!G62</f>
        <v>0</v>
      </c>
      <c r="K834" s="1311">
        <f>'C, C1 &amp; C2 - Savings Schemes'!H62</f>
        <v>0</v>
      </c>
      <c r="L834" s="1311">
        <f>'C, C1 &amp; C2 - Savings Schemes'!I62</f>
        <v>0</v>
      </c>
      <c r="M834" s="1311">
        <f>'C, C1 &amp; C2 - Savings Schemes'!J62</f>
        <v>0</v>
      </c>
      <c r="N834" s="1311">
        <f>'C, C1 &amp; C2 - Savings Schemes'!K62</f>
        <v>0</v>
      </c>
      <c r="O834" s="1311">
        <f>'C, C1 &amp; C2 - Savings Schemes'!L62</f>
        <v>0</v>
      </c>
      <c r="P834" s="1311">
        <f>'C, C1 &amp; C2 - Savings Schemes'!M62</f>
        <v>0</v>
      </c>
      <c r="Q834" s="1311">
        <f>'C, C1 &amp; C2 - Savings Schemes'!N62</f>
        <v>0</v>
      </c>
      <c r="R834" s="1311">
        <f>'C, C1 &amp; C2 - Savings Schemes'!O62</f>
        <v>0</v>
      </c>
      <c r="S834" s="1311">
        <f>'C, C1 &amp; C2 - Savings Schemes'!Q62</f>
        <v>0</v>
      </c>
      <c r="U834" s="1311">
        <f t="shared" si="23"/>
        <v>0</v>
      </c>
    </row>
    <row r="835" spans="1:21">
      <c r="A835" s="1314" t="str">
        <f>ORG!$S$1</f>
        <v>Apr 21</v>
      </c>
      <c r="B835" s="1311" t="str">
        <f>ORG!$M$1</f>
        <v>Organisation</v>
      </c>
      <c r="C835" s="1311" t="str">
        <f>'C, C1 &amp; C2 - Savings Schemes'!$B$46</f>
        <v>Table C1- Savings Schemes Pay Analysis</v>
      </c>
      <c r="D835" s="1311">
        <f>'C, C1 &amp; C2 - Savings Schemes'!A63</f>
        <v>11</v>
      </c>
      <c r="E835" s="1311" t="str">
        <f>E834</f>
        <v>Agency / Locum paid at a premium</v>
      </c>
      <c r="F835" s="1311" t="str">
        <f>'C, C1 &amp; C2 - Savings Schemes'!C63</f>
        <v>Actual/F'cast</v>
      </c>
      <c r="G835" s="1311">
        <f>'C, C1 &amp; C2 - Savings Schemes'!D63</f>
        <v>0</v>
      </c>
      <c r="H835" s="1311">
        <f>'C, C1 &amp; C2 - Savings Schemes'!E63</f>
        <v>0</v>
      </c>
      <c r="I835" s="1311">
        <f>'C, C1 &amp; C2 - Savings Schemes'!F63</f>
        <v>0</v>
      </c>
      <c r="J835" s="1311">
        <f>'C, C1 &amp; C2 - Savings Schemes'!G63</f>
        <v>0</v>
      </c>
      <c r="K835" s="1311">
        <f>'C, C1 &amp; C2 - Savings Schemes'!H63</f>
        <v>0</v>
      </c>
      <c r="L835" s="1311">
        <f>'C, C1 &amp; C2 - Savings Schemes'!I63</f>
        <v>0</v>
      </c>
      <c r="M835" s="1311">
        <f>'C, C1 &amp; C2 - Savings Schemes'!J63</f>
        <v>0</v>
      </c>
      <c r="N835" s="1311">
        <f>'C, C1 &amp; C2 - Savings Schemes'!K63</f>
        <v>0</v>
      </c>
      <c r="O835" s="1311">
        <f>'C, C1 &amp; C2 - Savings Schemes'!L63</f>
        <v>0</v>
      </c>
      <c r="P835" s="1311">
        <f>'C, C1 &amp; C2 - Savings Schemes'!M63</f>
        <v>0</v>
      </c>
      <c r="Q835" s="1311">
        <f>'C, C1 &amp; C2 - Savings Schemes'!N63</f>
        <v>0</v>
      </c>
      <c r="R835" s="1311">
        <f>'C, C1 &amp; C2 - Savings Schemes'!O63</f>
        <v>0</v>
      </c>
      <c r="S835" s="1311">
        <f>'C, C1 &amp; C2 - Savings Schemes'!Q63</f>
        <v>0</v>
      </c>
      <c r="U835" s="1311">
        <f t="shared" si="23"/>
        <v>0</v>
      </c>
    </row>
    <row r="836" spans="1:21">
      <c r="A836" s="1314" t="str">
        <f>ORG!$S$1</f>
        <v>Apr 21</v>
      </c>
      <c r="B836" s="1311" t="str">
        <f>ORG!$M$1</f>
        <v>Organisation</v>
      </c>
      <c r="C836" s="1311" t="str">
        <f>'C, C1 &amp; C2 - Savings Schemes'!$B$46</f>
        <v>Table C1- Savings Schemes Pay Analysis</v>
      </c>
      <c r="D836" s="1311">
        <f>'C, C1 &amp; C2 - Savings Schemes'!A64</f>
        <v>12</v>
      </c>
      <c r="E836" s="1311" t="str">
        <f>E835</f>
        <v>Agency / Locum paid at a premium</v>
      </c>
      <c r="F836" s="1311" t="str">
        <f>'C, C1 &amp; C2 - Savings Schemes'!C64</f>
        <v>Variance</v>
      </c>
      <c r="G836" s="1311">
        <f>'C, C1 &amp; C2 - Savings Schemes'!D64</f>
        <v>0</v>
      </c>
      <c r="H836" s="1311">
        <f>'C, C1 &amp; C2 - Savings Schemes'!E64</f>
        <v>0</v>
      </c>
      <c r="I836" s="1311">
        <f>'C, C1 &amp; C2 - Savings Schemes'!F64</f>
        <v>0</v>
      </c>
      <c r="J836" s="1311">
        <f>'C, C1 &amp; C2 - Savings Schemes'!G64</f>
        <v>0</v>
      </c>
      <c r="K836" s="1311">
        <f>'C, C1 &amp; C2 - Savings Schemes'!H64</f>
        <v>0</v>
      </c>
      <c r="L836" s="1311">
        <f>'C, C1 &amp; C2 - Savings Schemes'!I64</f>
        <v>0</v>
      </c>
      <c r="M836" s="1311">
        <f>'C, C1 &amp; C2 - Savings Schemes'!J64</f>
        <v>0</v>
      </c>
      <c r="N836" s="1311">
        <f>'C, C1 &amp; C2 - Savings Schemes'!K64</f>
        <v>0</v>
      </c>
      <c r="O836" s="1311">
        <f>'C, C1 &amp; C2 - Savings Schemes'!L64</f>
        <v>0</v>
      </c>
      <c r="P836" s="1311">
        <f>'C, C1 &amp; C2 - Savings Schemes'!M64</f>
        <v>0</v>
      </c>
      <c r="Q836" s="1311">
        <f>'C, C1 &amp; C2 - Savings Schemes'!N64</f>
        <v>0</v>
      </c>
      <c r="R836" s="1311">
        <f>'C, C1 &amp; C2 - Savings Schemes'!O64</f>
        <v>0</v>
      </c>
      <c r="S836" s="1311">
        <f>'C, C1 &amp; C2 - Savings Schemes'!Q64</f>
        <v>0</v>
      </c>
      <c r="U836" s="1311">
        <f t="shared" si="23"/>
        <v>0</v>
      </c>
    </row>
    <row r="837" spans="1:21">
      <c r="A837" s="1314" t="str">
        <f>ORG!$S$1</f>
        <v>Apr 21</v>
      </c>
      <c r="B837" s="1311" t="str">
        <f>ORG!$M$1</f>
        <v>Organisation</v>
      </c>
      <c r="C837" s="1311" t="str">
        <f>'C, C1 &amp; C2 - Savings Schemes'!$B$46</f>
        <v>Table C1- Savings Schemes Pay Analysis</v>
      </c>
      <c r="D837" s="1311">
        <f>'C, C1 &amp; C2 - Savings Schemes'!A65</f>
        <v>13</v>
      </c>
      <c r="E837" s="1311" t="str">
        <f>'C, C1 &amp; C2 - Savings Schemes'!B65</f>
        <v>Changes in Bank Staff</v>
      </c>
      <c r="F837" s="1311" t="str">
        <f>'C, C1 &amp; C2 - Savings Schemes'!C65</f>
        <v>Budget/Plan</v>
      </c>
      <c r="G837" s="1311">
        <f>'C, C1 &amp; C2 - Savings Schemes'!D65</f>
        <v>0</v>
      </c>
      <c r="H837" s="1311">
        <f>'C, C1 &amp; C2 - Savings Schemes'!E65</f>
        <v>0</v>
      </c>
      <c r="I837" s="1311">
        <f>'C, C1 &amp; C2 - Savings Schemes'!F65</f>
        <v>0</v>
      </c>
      <c r="J837" s="1311">
        <f>'C, C1 &amp; C2 - Savings Schemes'!G65</f>
        <v>0</v>
      </c>
      <c r="K837" s="1311">
        <f>'C, C1 &amp; C2 - Savings Schemes'!H65</f>
        <v>0</v>
      </c>
      <c r="L837" s="1311">
        <f>'C, C1 &amp; C2 - Savings Schemes'!I65</f>
        <v>0</v>
      </c>
      <c r="M837" s="1311">
        <f>'C, C1 &amp; C2 - Savings Schemes'!J65</f>
        <v>0</v>
      </c>
      <c r="N837" s="1311">
        <f>'C, C1 &amp; C2 - Savings Schemes'!K65</f>
        <v>0</v>
      </c>
      <c r="O837" s="1311">
        <f>'C, C1 &amp; C2 - Savings Schemes'!L65</f>
        <v>0</v>
      </c>
      <c r="P837" s="1311">
        <f>'C, C1 &amp; C2 - Savings Schemes'!M65</f>
        <v>0</v>
      </c>
      <c r="Q837" s="1311">
        <f>'C, C1 &amp; C2 - Savings Schemes'!N65</f>
        <v>0</v>
      </c>
      <c r="R837" s="1311">
        <f>'C, C1 &amp; C2 - Savings Schemes'!O65</f>
        <v>0</v>
      </c>
      <c r="S837" s="1311">
        <f>'C, C1 &amp; C2 - Savings Schemes'!Q65</f>
        <v>0</v>
      </c>
      <c r="U837" s="1311">
        <f t="shared" si="23"/>
        <v>0</v>
      </c>
    </row>
    <row r="838" spans="1:21">
      <c r="A838" s="1314" t="str">
        <f>ORG!$S$1</f>
        <v>Apr 21</v>
      </c>
      <c r="B838" s="1311" t="str">
        <f>ORG!$M$1</f>
        <v>Organisation</v>
      </c>
      <c r="C838" s="1311" t="str">
        <f>'C, C1 &amp; C2 - Savings Schemes'!$B$46</f>
        <v>Table C1- Savings Schemes Pay Analysis</v>
      </c>
      <c r="D838" s="1311">
        <f>'C, C1 &amp; C2 - Savings Schemes'!A66</f>
        <v>14</v>
      </c>
      <c r="E838" s="1311" t="str">
        <f>E837</f>
        <v>Changes in Bank Staff</v>
      </c>
      <c r="F838" s="1311" t="str">
        <f>'C, C1 &amp; C2 - Savings Schemes'!C66</f>
        <v>Actual/F'cast</v>
      </c>
      <c r="G838" s="1311">
        <f>'C, C1 &amp; C2 - Savings Schemes'!D66</f>
        <v>0</v>
      </c>
      <c r="H838" s="1311">
        <f>'C, C1 &amp; C2 - Savings Schemes'!E66</f>
        <v>0</v>
      </c>
      <c r="I838" s="1311">
        <f>'C, C1 &amp; C2 - Savings Schemes'!F66</f>
        <v>0</v>
      </c>
      <c r="J838" s="1311">
        <f>'C, C1 &amp; C2 - Savings Schemes'!G66</f>
        <v>0</v>
      </c>
      <c r="K838" s="1311">
        <f>'C, C1 &amp; C2 - Savings Schemes'!H66</f>
        <v>0</v>
      </c>
      <c r="L838" s="1311">
        <f>'C, C1 &amp; C2 - Savings Schemes'!I66</f>
        <v>0</v>
      </c>
      <c r="M838" s="1311">
        <f>'C, C1 &amp; C2 - Savings Schemes'!J66</f>
        <v>0</v>
      </c>
      <c r="N838" s="1311">
        <f>'C, C1 &amp; C2 - Savings Schemes'!K66</f>
        <v>0</v>
      </c>
      <c r="O838" s="1311">
        <f>'C, C1 &amp; C2 - Savings Schemes'!L66</f>
        <v>0</v>
      </c>
      <c r="P838" s="1311">
        <f>'C, C1 &amp; C2 - Savings Schemes'!M66</f>
        <v>0</v>
      </c>
      <c r="Q838" s="1311">
        <f>'C, C1 &amp; C2 - Savings Schemes'!N66</f>
        <v>0</v>
      </c>
      <c r="R838" s="1311">
        <f>'C, C1 &amp; C2 - Savings Schemes'!O66</f>
        <v>0</v>
      </c>
      <c r="S838" s="1311">
        <f>'C, C1 &amp; C2 - Savings Schemes'!Q66</f>
        <v>0</v>
      </c>
      <c r="U838" s="1311">
        <f t="shared" si="23"/>
        <v>0</v>
      </c>
    </row>
    <row r="839" spans="1:21">
      <c r="A839" s="1314" t="str">
        <f>ORG!$S$1</f>
        <v>Apr 21</v>
      </c>
      <c r="B839" s="1311" t="str">
        <f>ORG!$M$1</f>
        <v>Organisation</v>
      </c>
      <c r="C839" s="1311" t="str">
        <f>'C, C1 &amp; C2 - Savings Schemes'!$B$46</f>
        <v>Table C1- Savings Schemes Pay Analysis</v>
      </c>
      <c r="D839" s="1311">
        <f>'C, C1 &amp; C2 - Savings Schemes'!A67</f>
        <v>15</v>
      </c>
      <c r="E839" s="1311" t="str">
        <f>E838</f>
        <v>Changes in Bank Staff</v>
      </c>
      <c r="F839" s="1311" t="str">
        <f>'C, C1 &amp; C2 - Savings Schemes'!C67</f>
        <v>Variance</v>
      </c>
      <c r="G839" s="1311">
        <f>'C, C1 &amp; C2 - Savings Schemes'!D67</f>
        <v>0</v>
      </c>
      <c r="H839" s="1311">
        <f>'C, C1 &amp; C2 - Savings Schemes'!E67</f>
        <v>0</v>
      </c>
      <c r="I839" s="1311">
        <f>'C, C1 &amp; C2 - Savings Schemes'!F67</f>
        <v>0</v>
      </c>
      <c r="J839" s="1311">
        <f>'C, C1 &amp; C2 - Savings Schemes'!G67</f>
        <v>0</v>
      </c>
      <c r="K839" s="1311">
        <f>'C, C1 &amp; C2 - Savings Schemes'!H67</f>
        <v>0</v>
      </c>
      <c r="L839" s="1311">
        <f>'C, C1 &amp; C2 - Savings Schemes'!I67</f>
        <v>0</v>
      </c>
      <c r="M839" s="1311">
        <f>'C, C1 &amp; C2 - Savings Schemes'!J67</f>
        <v>0</v>
      </c>
      <c r="N839" s="1311">
        <f>'C, C1 &amp; C2 - Savings Schemes'!K67</f>
        <v>0</v>
      </c>
      <c r="O839" s="1311">
        <f>'C, C1 &amp; C2 - Savings Schemes'!L67</f>
        <v>0</v>
      </c>
      <c r="P839" s="1311">
        <f>'C, C1 &amp; C2 - Savings Schemes'!M67</f>
        <v>0</v>
      </c>
      <c r="Q839" s="1311">
        <f>'C, C1 &amp; C2 - Savings Schemes'!N67</f>
        <v>0</v>
      </c>
      <c r="R839" s="1311">
        <f>'C, C1 &amp; C2 - Savings Schemes'!O67</f>
        <v>0</v>
      </c>
      <c r="S839" s="1311">
        <f>'C, C1 &amp; C2 - Savings Schemes'!Q67</f>
        <v>0</v>
      </c>
      <c r="U839" s="1311">
        <f t="shared" si="23"/>
        <v>0</v>
      </c>
    </row>
    <row r="840" spans="1:21">
      <c r="A840" s="1314" t="str">
        <f>ORG!$S$1</f>
        <v>Apr 21</v>
      </c>
      <c r="B840" s="1311" t="str">
        <f>ORG!$M$1</f>
        <v>Organisation</v>
      </c>
      <c r="C840" s="1311" t="str">
        <f>'C, C1 &amp; C2 - Savings Schemes'!$B$46</f>
        <v>Table C1- Savings Schemes Pay Analysis</v>
      </c>
      <c r="D840" s="1311">
        <f>'C, C1 &amp; C2 - Savings Schemes'!A68</f>
        <v>16</v>
      </c>
      <c r="E840" s="1311" t="str">
        <f>'C, C1 &amp; C2 - Savings Schemes'!B68</f>
        <v>Other (Please Specify)</v>
      </c>
      <c r="F840" s="1311" t="str">
        <f>'C, C1 &amp; C2 - Savings Schemes'!C68</f>
        <v>Budget/Plan</v>
      </c>
      <c r="G840" s="1311">
        <f>'C, C1 &amp; C2 - Savings Schemes'!D68</f>
        <v>0</v>
      </c>
      <c r="H840" s="1311">
        <f>'C, C1 &amp; C2 - Savings Schemes'!E68</f>
        <v>0</v>
      </c>
      <c r="I840" s="1311">
        <f>'C, C1 &amp; C2 - Savings Schemes'!F68</f>
        <v>0</v>
      </c>
      <c r="J840" s="1311">
        <f>'C, C1 &amp; C2 - Savings Schemes'!G68</f>
        <v>0</v>
      </c>
      <c r="K840" s="1311">
        <f>'C, C1 &amp; C2 - Savings Schemes'!H68</f>
        <v>0</v>
      </c>
      <c r="L840" s="1311">
        <f>'C, C1 &amp; C2 - Savings Schemes'!I68</f>
        <v>0</v>
      </c>
      <c r="M840" s="1311">
        <f>'C, C1 &amp; C2 - Savings Schemes'!J68</f>
        <v>0</v>
      </c>
      <c r="N840" s="1311">
        <f>'C, C1 &amp; C2 - Savings Schemes'!K68</f>
        <v>0</v>
      </c>
      <c r="O840" s="1311">
        <f>'C, C1 &amp; C2 - Savings Schemes'!L68</f>
        <v>0</v>
      </c>
      <c r="P840" s="1311">
        <f>'C, C1 &amp; C2 - Savings Schemes'!M68</f>
        <v>0</v>
      </c>
      <c r="Q840" s="1311">
        <f>'C, C1 &amp; C2 - Savings Schemes'!N68</f>
        <v>0</v>
      </c>
      <c r="R840" s="1311">
        <f>'C, C1 &amp; C2 - Savings Schemes'!O68</f>
        <v>0</v>
      </c>
      <c r="S840" s="1311">
        <f>'C, C1 &amp; C2 - Savings Schemes'!Q68</f>
        <v>0</v>
      </c>
      <c r="U840" s="1311">
        <f t="shared" si="23"/>
        <v>0</v>
      </c>
    </row>
    <row r="841" spans="1:21">
      <c r="A841" s="1314" t="str">
        <f>ORG!$S$1</f>
        <v>Apr 21</v>
      </c>
      <c r="B841" s="1311" t="str">
        <f>ORG!$M$1</f>
        <v>Organisation</v>
      </c>
      <c r="C841" s="1311" t="str">
        <f>'C, C1 &amp; C2 - Savings Schemes'!$B$46</f>
        <v>Table C1- Savings Schemes Pay Analysis</v>
      </c>
      <c r="D841" s="1311">
        <f>'C, C1 &amp; C2 - Savings Schemes'!A69</f>
        <v>17</v>
      </c>
      <c r="E841" s="1311" t="str">
        <f>E840</f>
        <v>Other (Please Specify)</v>
      </c>
      <c r="F841" s="1311" t="str">
        <f>'C, C1 &amp; C2 - Savings Schemes'!C69</f>
        <v>Actual/F'cast</v>
      </c>
      <c r="G841" s="1311">
        <f>'C, C1 &amp; C2 - Savings Schemes'!D69</f>
        <v>0</v>
      </c>
      <c r="H841" s="1311">
        <f>'C, C1 &amp; C2 - Savings Schemes'!E69</f>
        <v>0</v>
      </c>
      <c r="I841" s="1311">
        <f>'C, C1 &amp; C2 - Savings Schemes'!F69</f>
        <v>0</v>
      </c>
      <c r="J841" s="1311">
        <f>'C, C1 &amp; C2 - Savings Schemes'!G69</f>
        <v>0</v>
      </c>
      <c r="K841" s="1311">
        <f>'C, C1 &amp; C2 - Savings Schemes'!H69</f>
        <v>0</v>
      </c>
      <c r="L841" s="1311">
        <f>'C, C1 &amp; C2 - Savings Schemes'!I69</f>
        <v>0</v>
      </c>
      <c r="M841" s="1311">
        <f>'C, C1 &amp; C2 - Savings Schemes'!J69</f>
        <v>0</v>
      </c>
      <c r="N841" s="1311">
        <f>'C, C1 &amp; C2 - Savings Schemes'!K69</f>
        <v>0</v>
      </c>
      <c r="O841" s="1311">
        <f>'C, C1 &amp; C2 - Savings Schemes'!L69</f>
        <v>0</v>
      </c>
      <c r="P841" s="1311">
        <f>'C, C1 &amp; C2 - Savings Schemes'!M69</f>
        <v>0</v>
      </c>
      <c r="Q841" s="1311">
        <f>'C, C1 &amp; C2 - Savings Schemes'!N69</f>
        <v>0</v>
      </c>
      <c r="R841" s="1311">
        <f>'C, C1 &amp; C2 - Savings Schemes'!O69</f>
        <v>0</v>
      </c>
      <c r="S841" s="1311">
        <f>'C, C1 &amp; C2 - Savings Schemes'!Q69</f>
        <v>0</v>
      </c>
      <c r="U841" s="1311">
        <f t="shared" si="23"/>
        <v>0</v>
      </c>
    </row>
    <row r="842" spans="1:21">
      <c r="A842" s="1314" t="str">
        <f>ORG!$S$1</f>
        <v>Apr 21</v>
      </c>
      <c r="B842" s="1311" t="str">
        <f>ORG!$M$1</f>
        <v>Organisation</v>
      </c>
      <c r="C842" s="1311" t="str">
        <f>'C, C1 &amp; C2 - Savings Schemes'!$B$46</f>
        <v>Table C1- Savings Schemes Pay Analysis</v>
      </c>
      <c r="D842" s="1311">
        <f>'C, C1 &amp; C2 - Savings Schemes'!A70</f>
        <v>18</v>
      </c>
      <c r="E842" s="1311" t="str">
        <f>E841</f>
        <v>Other (Please Specify)</v>
      </c>
      <c r="F842" s="1311" t="str">
        <f>'C, C1 &amp; C2 - Savings Schemes'!C70</f>
        <v>Variance</v>
      </c>
      <c r="G842" s="1311">
        <f>'C, C1 &amp; C2 - Savings Schemes'!D70</f>
        <v>0</v>
      </c>
      <c r="H842" s="1311">
        <f>'C, C1 &amp; C2 - Savings Schemes'!E70</f>
        <v>0</v>
      </c>
      <c r="I842" s="1311">
        <f>'C, C1 &amp; C2 - Savings Schemes'!F70</f>
        <v>0</v>
      </c>
      <c r="J842" s="1311">
        <f>'C, C1 &amp; C2 - Savings Schemes'!G70</f>
        <v>0</v>
      </c>
      <c r="K842" s="1311">
        <f>'C, C1 &amp; C2 - Savings Schemes'!H70</f>
        <v>0</v>
      </c>
      <c r="L842" s="1311">
        <f>'C, C1 &amp; C2 - Savings Schemes'!I70</f>
        <v>0</v>
      </c>
      <c r="M842" s="1311">
        <f>'C, C1 &amp; C2 - Savings Schemes'!J70</f>
        <v>0</v>
      </c>
      <c r="N842" s="1311">
        <f>'C, C1 &amp; C2 - Savings Schemes'!K70</f>
        <v>0</v>
      </c>
      <c r="O842" s="1311">
        <f>'C, C1 &amp; C2 - Savings Schemes'!L70</f>
        <v>0</v>
      </c>
      <c r="P842" s="1311">
        <f>'C, C1 &amp; C2 - Savings Schemes'!M70</f>
        <v>0</v>
      </c>
      <c r="Q842" s="1311">
        <f>'C, C1 &amp; C2 - Savings Schemes'!N70</f>
        <v>0</v>
      </c>
      <c r="R842" s="1311">
        <f>'C, C1 &amp; C2 - Savings Schemes'!O70</f>
        <v>0</v>
      </c>
      <c r="S842" s="1311">
        <f>'C, C1 &amp; C2 - Savings Schemes'!Q70</f>
        <v>0</v>
      </c>
      <c r="U842" s="1311">
        <f t="shared" si="23"/>
        <v>0</v>
      </c>
    </row>
    <row r="843" spans="1:21">
      <c r="A843" s="1314" t="str">
        <f>ORG!$S$1</f>
        <v>Apr 21</v>
      </c>
      <c r="B843" s="1311" t="str">
        <f>ORG!$M$1</f>
        <v>Organisation</v>
      </c>
      <c r="C843" s="1311" t="str">
        <f>'C, C1 &amp; C2 - Savings Schemes'!$B$46</f>
        <v>Table C1- Savings Schemes Pay Analysis</v>
      </c>
      <c r="D843" s="1311">
        <f>'C, C1 &amp; C2 - Savings Schemes'!A71</f>
        <v>19</v>
      </c>
      <c r="E843" s="1311" t="str">
        <f>'C, C1 &amp; C2 - Savings Schemes'!B71</f>
        <v>Total</v>
      </c>
      <c r="F843" s="1311" t="str">
        <f>'C, C1 &amp; C2 - Savings Schemes'!C71</f>
        <v>Budget/Plan</v>
      </c>
      <c r="G843" s="1311">
        <f>'C, C1 &amp; C2 - Savings Schemes'!D71</f>
        <v>0</v>
      </c>
      <c r="H843" s="1311">
        <f>'C, C1 &amp; C2 - Savings Schemes'!E71</f>
        <v>0</v>
      </c>
      <c r="I843" s="1311">
        <f>'C, C1 &amp; C2 - Savings Schemes'!F71</f>
        <v>0</v>
      </c>
      <c r="J843" s="1311">
        <f>'C, C1 &amp; C2 - Savings Schemes'!G71</f>
        <v>0</v>
      </c>
      <c r="K843" s="1311">
        <f>'C, C1 &amp; C2 - Savings Schemes'!H71</f>
        <v>0</v>
      </c>
      <c r="L843" s="1311">
        <f>'C, C1 &amp; C2 - Savings Schemes'!I71</f>
        <v>0</v>
      </c>
      <c r="M843" s="1311">
        <f>'C, C1 &amp; C2 - Savings Schemes'!J71</f>
        <v>0</v>
      </c>
      <c r="N843" s="1311">
        <f>'C, C1 &amp; C2 - Savings Schemes'!K71</f>
        <v>0</v>
      </c>
      <c r="O843" s="1311">
        <f>'C, C1 &amp; C2 - Savings Schemes'!L71</f>
        <v>0</v>
      </c>
      <c r="P843" s="1311">
        <f>'C, C1 &amp; C2 - Savings Schemes'!M71</f>
        <v>0</v>
      </c>
      <c r="Q843" s="1311">
        <f>'C, C1 &amp; C2 - Savings Schemes'!N71</f>
        <v>0</v>
      </c>
      <c r="R843" s="1311">
        <f>'C, C1 &amp; C2 - Savings Schemes'!O71</f>
        <v>0</v>
      </c>
      <c r="S843" s="1311">
        <f>'C, C1 &amp; C2 - Savings Schemes'!Q71</f>
        <v>0</v>
      </c>
      <c r="U843" s="1311">
        <f t="shared" si="23"/>
        <v>0</v>
      </c>
    </row>
    <row r="844" spans="1:21">
      <c r="A844" s="1314" t="str">
        <f>ORG!$S$1</f>
        <v>Apr 21</v>
      </c>
      <c r="B844" s="1311" t="str">
        <f>ORG!$M$1</f>
        <v>Organisation</v>
      </c>
      <c r="C844" s="1311" t="str">
        <f>'C, C1 &amp; C2 - Savings Schemes'!$B$46</f>
        <v>Table C1- Savings Schemes Pay Analysis</v>
      </c>
      <c r="D844" s="1311">
        <f>'C, C1 &amp; C2 - Savings Schemes'!A72</f>
        <v>20</v>
      </c>
      <c r="E844" s="1311" t="str">
        <f>E843</f>
        <v>Total</v>
      </c>
      <c r="F844" s="1311" t="str">
        <f>'C, C1 &amp; C2 - Savings Schemes'!C72</f>
        <v>Actual/F'cast</v>
      </c>
      <c r="G844" s="1311">
        <f>'C, C1 &amp; C2 - Savings Schemes'!D72</f>
        <v>0</v>
      </c>
      <c r="H844" s="1311">
        <f>'C, C1 &amp; C2 - Savings Schemes'!E72</f>
        <v>0</v>
      </c>
      <c r="I844" s="1311">
        <f>'C, C1 &amp; C2 - Savings Schemes'!F72</f>
        <v>0</v>
      </c>
      <c r="J844" s="1311">
        <f>'C, C1 &amp; C2 - Savings Schemes'!G72</f>
        <v>0</v>
      </c>
      <c r="K844" s="1311">
        <f>'C, C1 &amp; C2 - Savings Schemes'!H72</f>
        <v>0</v>
      </c>
      <c r="L844" s="1311">
        <f>'C, C1 &amp; C2 - Savings Schemes'!I72</f>
        <v>0</v>
      </c>
      <c r="M844" s="1311">
        <f>'C, C1 &amp; C2 - Savings Schemes'!J72</f>
        <v>0</v>
      </c>
      <c r="N844" s="1311">
        <f>'C, C1 &amp; C2 - Savings Schemes'!K72</f>
        <v>0</v>
      </c>
      <c r="O844" s="1311">
        <f>'C, C1 &amp; C2 - Savings Schemes'!L72</f>
        <v>0</v>
      </c>
      <c r="P844" s="1311">
        <f>'C, C1 &amp; C2 - Savings Schemes'!M72</f>
        <v>0</v>
      </c>
      <c r="Q844" s="1311">
        <f>'C, C1 &amp; C2 - Savings Schemes'!N72</f>
        <v>0</v>
      </c>
      <c r="R844" s="1311">
        <f>'C, C1 &amp; C2 - Savings Schemes'!O72</f>
        <v>0</v>
      </c>
      <c r="S844" s="1311">
        <f>'C, C1 &amp; C2 - Savings Schemes'!Q72</f>
        <v>0</v>
      </c>
      <c r="U844" s="1311">
        <f t="shared" si="23"/>
        <v>0</v>
      </c>
    </row>
    <row r="845" spans="1:21">
      <c r="A845" s="1314" t="str">
        <f>ORG!$S$1</f>
        <v>Apr 21</v>
      </c>
      <c r="B845" s="1311" t="str">
        <f>ORG!$M$1</f>
        <v>Organisation</v>
      </c>
      <c r="C845" s="1311" t="str">
        <f>'C, C1 &amp; C2 - Savings Schemes'!$B$46</f>
        <v>Table C1- Savings Schemes Pay Analysis</v>
      </c>
      <c r="D845" s="1311">
        <f>'C, C1 &amp; C2 - Savings Schemes'!A73</f>
        <v>21</v>
      </c>
      <c r="E845" s="1311" t="str">
        <f>E844</f>
        <v>Total</v>
      </c>
      <c r="F845" s="1311" t="str">
        <f>'C, C1 &amp; C2 - Savings Schemes'!C73</f>
        <v>Variance</v>
      </c>
      <c r="G845" s="1311">
        <f>'C, C1 &amp; C2 - Savings Schemes'!D73</f>
        <v>0</v>
      </c>
      <c r="H845" s="1311">
        <f>'C, C1 &amp; C2 - Savings Schemes'!E73</f>
        <v>0</v>
      </c>
      <c r="I845" s="1311">
        <f>'C, C1 &amp; C2 - Savings Schemes'!F73</f>
        <v>0</v>
      </c>
      <c r="J845" s="1311">
        <f>'C, C1 &amp; C2 - Savings Schemes'!G73</f>
        <v>0</v>
      </c>
      <c r="K845" s="1311">
        <f>'C, C1 &amp; C2 - Savings Schemes'!H73</f>
        <v>0</v>
      </c>
      <c r="L845" s="1311">
        <f>'C, C1 &amp; C2 - Savings Schemes'!I73</f>
        <v>0</v>
      </c>
      <c r="M845" s="1311">
        <f>'C, C1 &amp; C2 - Savings Schemes'!J73</f>
        <v>0</v>
      </c>
      <c r="N845" s="1311">
        <f>'C, C1 &amp; C2 - Savings Schemes'!K73</f>
        <v>0</v>
      </c>
      <c r="O845" s="1311">
        <f>'C, C1 &amp; C2 - Savings Schemes'!L73</f>
        <v>0</v>
      </c>
      <c r="P845" s="1311">
        <f>'C, C1 &amp; C2 - Savings Schemes'!M73</f>
        <v>0</v>
      </c>
      <c r="Q845" s="1311">
        <f>'C, C1 &amp; C2 - Savings Schemes'!N73</f>
        <v>0</v>
      </c>
      <c r="R845" s="1311">
        <f>'C, C1 &amp; C2 - Savings Schemes'!O73</f>
        <v>0</v>
      </c>
      <c r="S845" s="1311">
        <f>'C, C1 &amp; C2 - Savings Schemes'!Q73</f>
        <v>0</v>
      </c>
      <c r="U845" s="1311">
        <f t="shared" si="23"/>
        <v>0</v>
      </c>
    </row>
    <row r="846" spans="1:21">
      <c r="A846" s="1314" t="str">
        <f>ORG!$S$1</f>
        <v>Apr 21</v>
      </c>
      <c r="B846" s="1311" t="str">
        <f>ORG!$M$1</f>
        <v>Organisation</v>
      </c>
      <c r="C846" s="1311" t="str">
        <f>ORG!$DZ$76</f>
        <v>Table C2- Savings Schemes Agency/Locum Paid at a Premium Analysis</v>
      </c>
      <c r="D846" s="1311">
        <f>ORG!DY83</f>
        <v>1</v>
      </c>
      <c r="E846" s="1311" t="str">
        <f>ORG!DZ83</f>
        <v>Reduced usage of Agency/Locums paid at a premium</v>
      </c>
      <c r="F846" s="1311" t="str">
        <f>ORG!EA83</f>
        <v>Budget/Plan</v>
      </c>
      <c r="G846" s="1311">
        <f>ORG!EB83</f>
        <v>0</v>
      </c>
      <c r="H846" s="1311">
        <f>ORG!EC83</f>
        <v>0</v>
      </c>
      <c r="I846" s="1311">
        <f>ORG!ED83</f>
        <v>0</v>
      </c>
      <c r="J846" s="1311">
        <f>ORG!EE83</f>
        <v>0</v>
      </c>
      <c r="K846" s="1311">
        <f>ORG!EF83</f>
        <v>0</v>
      </c>
      <c r="L846" s="1311">
        <f>ORG!EG83</f>
        <v>0</v>
      </c>
      <c r="M846" s="1311">
        <f>ORG!EH83</f>
        <v>0</v>
      </c>
      <c r="N846" s="1311">
        <f>ORG!EI83</f>
        <v>0</v>
      </c>
      <c r="O846" s="1311">
        <f>ORG!EJ83</f>
        <v>0</v>
      </c>
      <c r="P846" s="1311">
        <f>ORG!EK83</f>
        <v>0</v>
      </c>
      <c r="Q846" s="1311">
        <f>ORG!EL83</f>
        <v>0</v>
      </c>
      <c r="R846" s="1311">
        <f>ORG!EM83</f>
        <v>0</v>
      </c>
      <c r="S846" s="1311">
        <f>ORG!EN83</f>
        <v>0</v>
      </c>
      <c r="U846" s="1311">
        <f t="shared" si="23"/>
        <v>0</v>
      </c>
    </row>
    <row r="847" spans="1:21">
      <c r="A847" s="1314" t="str">
        <f>ORG!$S$1</f>
        <v>Apr 21</v>
      </c>
      <c r="B847" s="1311" t="str">
        <f>ORG!$M$1</f>
        <v>Organisation</v>
      </c>
      <c r="C847" s="1311" t="str">
        <f>ORG!$DZ$76</f>
        <v>Table C2- Savings Schemes Agency/Locum Paid at a Premium Analysis</v>
      </c>
      <c r="D847" s="1311">
        <f>ORG!DY84</f>
        <v>2</v>
      </c>
      <c r="E847" s="1311" t="str">
        <f>E846</f>
        <v>Reduced usage of Agency/Locums paid at a premium</v>
      </c>
      <c r="F847" s="1311" t="str">
        <f>ORG!EA84</f>
        <v>Actual/F'cast</v>
      </c>
      <c r="G847" s="1311">
        <f>ORG!EB84</f>
        <v>0</v>
      </c>
      <c r="H847" s="1311">
        <f>ORG!EC84</f>
        <v>0</v>
      </c>
      <c r="I847" s="1311">
        <f>ORG!ED84</f>
        <v>0</v>
      </c>
      <c r="J847" s="1311">
        <f>ORG!EE84</f>
        <v>0</v>
      </c>
      <c r="K847" s="1311">
        <f>ORG!EF84</f>
        <v>0</v>
      </c>
      <c r="L847" s="1311">
        <f>ORG!EG84</f>
        <v>0</v>
      </c>
      <c r="M847" s="1311">
        <f>ORG!EH84</f>
        <v>0</v>
      </c>
      <c r="N847" s="1311">
        <f>ORG!EI84</f>
        <v>0</v>
      </c>
      <c r="O847" s="1311">
        <f>ORG!EJ84</f>
        <v>0</v>
      </c>
      <c r="P847" s="1311">
        <f>ORG!EK84</f>
        <v>0</v>
      </c>
      <c r="Q847" s="1311">
        <f>ORG!EL84</f>
        <v>0</v>
      </c>
      <c r="R847" s="1311">
        <f>ORG!EM84</f>
        <v>0</v>
      </c>
      <c r="S847" s="1311">
        <f>ORG!EN84</f>
        <v>0</v>
      </c>
      <c r="U847" s="1311">
        <f t="shared" si="23"/>
        <v>0</v>
      </c>
    </row>
    <row r="848" spans="1:21">
      <c r="A848" s="1314" t="str">
        <f>ORG!$S$1</f>
        <v>Apr 21</v>
      </c>
      <c r="B848" s="1311" t="str">
        <f>ORG!$M$1</f>
        <v>Organisation</v>
      </c>
      <c r="C848" s="1311" t="str">
        <f>ORG!$DZ$76</f>
        <v>Table C2- Savings Schemes Agency/Locum Paid at a Premium Analysis</v>
      </c>
      <c r="D848" s="1311">
        <f>ORG!DY85</f>
        <v>3</v>
      </c>
      <c r="E848" s="1311" t="str">
        <f>E847</f>
        <v>Reduced usage of Agency/Locums paid at a premium</v>
      </c>
      <c r="F848" s="1311" t="str">
        <f>ORG!EA85</f>
        <v>Variance</v>
      </c>
      <c r="G848" s="1311">
        <f>ORG!EB85</f>
        <v>0</v>
      </c>
      <c r="H848" s="1311">
        <f>ORG!EC85</f>
        <v>0</v>
      </c>
      <c r="I848" s="1311">
        <f>ORG!ED85</f>
        <v>0</v>
      </c>
      <c r="J848" s="1311">
        <f>ORG!EE85</f>
        <v>0</v>
      </c>
      <c r="K848" s="1311">
        <f>ORG!EF85</f>
        <v>0</v>
      </c>
      <c r="L848" s="1311">
        <f>ORG!EG85</f>
        <v>0</v>
      </c>
      <c r="M848" s="1311">
        <f>ORG!EH85</f>
        <v>0</v>
      </c>
      <c r="N848" s="1311">
        <f>ORG!EI85</f>
        <v>0</v>
      </c>
      <c r="O848" s="1311">
        <f>ORG!EJ85</f>
        <v>0</v>
      </c>
      <c r="P848" s="1311">
        <f>ORG!EK85</f>
        <v>0</v>
      </c>
      <c r="Q848" s="1311">
        <f>ORG!EL85</f>
        <v>0</v>
      </c>
      <c r="R848" s="1311">
        <f>ORG!EM85</f>
        <v>0</v>
      </c>
      <c r="S848" s="1311">
        <f>ORG!EN85</f>
        <v>0</v>
      </c>
      <c r="U848" s="1311">
        <f t="shared" si="23"/>
        <v>0</v>
      </c>
    </row>
    <row r="849" spans="1:21">
      <c r="A849" s="1314" t="str">
        <f>ORG!$S$1</f>
        <v>Apr 21</v>
      </c>
      <c r="B849" s="1311" t="str">
        <f>ORG!$M$1</f>
        <v>Organisation</v>
      </c>
      <c r="C849" s="1311" t="str">
        <f>ORG!$DZ$76</f>
        <v>Table C2- Savings Schemes Agency/Locum Paid at a Premium Analysis</v>
      </c>
      <c r="D849" s="1311">
        <f>ORG!DY86</f>
        <v>4</v>
      </c>
      <c r="E849" s="1311" t="str">
        <f>ORG!DZ86</f>
        <v>Non Medical 'off contract' to 'on contract'</v>
      </c>
      <c r="F849" s="1311" t="str">
        <f>ORG!EA86</f>
        <v>Budget/Plan</v>
      </c>
      <c r="G849" s="1311">
        <f>ORG!EB86</f>
        <v>0</v>
      </c>
      <c r="H849" s="1311">
        <f>ORG!EC86</f>
        <v>0</v>
      </c>
      <c r="I849" s="1311">
        <f>ORG!ED86</f>
        <v>0</v>
      </c>
      <c r="J849" s="1311">
        <f>ORG!EE86</f>
        <v>0</v>
      </c>
      <c r="K849" s="1311">
        <f>ORG!EF86</f>
        <v>0</v>
      </c>
      <c r="L849" s="1311">
        <f>ORG!EG86</f>
        <v>0</v>
      </c>
      <c r="M849" s="1311">
        <f>ORG!EH86</f>
        <v>0</v>
      </c>
      <c r="N849" s="1311">
        <f>ORG!EI86</f>
        <v>0</v>
      </c>
      <c r="O849" s="1311">
        <f>ORG!EJ86</f>
        <v>0</v>
      </c>
      <c r="P849" s="1311">
        <f>ORG!EK86</f>
        <v>0</v>
      </c>
      <c r="Q849" s="1311">
        <f>ORG!EL86</f>
        <v>0</v>
      </c>
      <c r="R849" s="1311">
        <f>ORG!EM86</f>
        <v>0</v>
      </c>
      <c r="S849" s="1311">
        <f>ORG!EN86</f>
        <v>0</v>
      </c>
      <c r="U849" s="1311">
        <f t="shared" si="23"/>
        <v>0</v>
      </c>
    </row>
    <row r="850" spans="1:21">
      <c r="A850" s="1314" t="str">
        <f>ORG!$S$1</f>
        <v>Apr 21</v>
      </c>
      <c r="B850" s="1311" t="str">
        <f>ORG!$M$1</f>
        <v>Organisation</v>
      </c>
      <c r="C850" s="1311" t="str">
        <f>ORG!$DZ$76</f>
        <v>Table C2- Savings Schemes Agency/Locum Paid at a Premium Analysis</v>
      </c>
      <c r="D850" s="1311">
        <f>ORG!DY87</f>
        <v>5</v>
      </c>
      <c r="E850" s="1311" t="str">
        <f>E849</f>
        <v>Non Medical 'off contract' to 'on contract'</v>
      </c>
      <c r="F850" s="1311" t="str">
        <f>ORG!EA87</f>
        <v>Actual/F'cast</v>
      </c>
      <c r="G850" s="1311">
        <f>ORG!EB87</f>
        <v>0</v>
      </c>
      <c r="H850" s="1311">
        <f>ORG!EC87</f>
        <v>0</v>
      </c>
      <c r="I850" s="1311">
        <f>ORG!ED87</f>
        <v>0</v>
      </c>
      <c r="J850" s="1311">
        <f>ORG!EE87</f>
        <v>0</v>
      </c>
      <c r="K850" s="1311">
        <f>ORG!EF87</f>
        <v>0</v>
      </c>
      <c r="L850" s="1311">
        <f>ORG!EG87</f>
        <v>0</v>
      </c>
      <c r="M850" s="1311">
        <f>ORG!EH87</f>
        <v>0</v>
      </c>
      <c r="N850" s="1311">
        <f>ORG!EI87</f>
        <v>0</v>
      </c>
      <c r="O850" s="1311">
        <f>ORG!EJ87</f>
        <v>0</v>
      </c>
      <c r="P850" s="1311">
        <f>ORG!EK87</f>
        <v>0</v>
      </c>
      <c r="Q850" s="1311">
        <f>ORG!EL87</f>
        <v>0</v>
      </c>
      <c r="R850" s="1311">
        <f>ORG!EM87</f>
        <v>0</v>
      </c>
      <c r="S850" s="1311">
        <f>ORG!EN87</f>
        <v>0</v>
      </c>
      <c r="U850" s="1311">
        <f t="shared" si="23"/>
        <v>0</v>
      </c>
    </row>
    <row r="851" spans="1:21">
      <c r="A851" s="1314" t="str">
        <f>ORG!$S$1</f>
        <v>Apr 21</v>
      </c>
      <c r="B851" s="1311" t="str">
        <f>ORG!$M$1</f>
        <v>Organisation</v>
      </c>
      <c r="C851" s="1311" t="str">
        <f>ORG!$DZ$76</f>
        <v>Table C2- Savings Schemes Agency/Locum Paid at a Premium Analysis</v>
      </c>
      <c r="D851" s="1311">
        <f>ORG!DY88</f>
        <v>6</v>
      </c>
      <c r="E851" s="1311" t="str">
        <f>E850</f>
        <v>Non Medical 'off contract' to 'on contract'</v>
      </c>
      <c r="F851" s="1311" t="str">
        <f>ORG!EA88</f>
        <v>Variance</v>
      </c>
      <c r="G851" s="1311">
        <f>ORG!EB88</f>
        <v>0</v>
      </c>
      <c r="H851" s="1311">
        <f>ORG!EC88</f>
        <v>0</v>
      </c>
      <c r="I851" s="1311">
        <f>ORG!ED88</f>
        <v>0</v>
      </c>
      <c r="J851" s="1311">
        <f>ORG!EE88</f>
        <v>0</v>
      </c>
      <c r="K851" s="1311">
        <f>ORG!EF88</f>
        <v>0</v>
      </c>
      <c r="L851" s="1311">
        <f>ORG!EG88</f>
        <v>0</v>
      </c>
      <c r="M851" s="1311">
        <f>ORG!EH88</f>
        <v>0</v>
      </c>
      <c r="N851" s="1311">
        <f>ORG!EI88</f>
        <v>0</v>
      </c>
      <c r="O851" s="1311">
        <f>ORG!EJ88</f>
        <v>0</v>
      </c>
      <c r="P851" s="1311">
        <f>ORG!EK88</f>
        <v>0</v>
      </c>
      <c r="Q851" s="1311">
        <f>ORG!EL88</f>
        <v>0</v>
      </c>
      <c r="R851" s="1311">
        <f>ORG!EM88</f>
        <v>0</v>
      </c>
      <c r="S851" s="1311">
        <f>ORG!EN88</f>
        <v>0</v>
      </c>
      <c r="U851" s="1311">
        <f t="shared" si="23"/>
        <v>0</v>
      </c>
    </row>
    <row r="852" spans="1:21">
      <c r="A852" s="1314" t="str">
        <f>ORG!$S$1</f>
        <v>Apr 21</v>
      </c>
      <c r="B852" s="1311" t="str">
        <f>ORG!$M$1</f>
        <v>Organisation</v>
      </c>
      <c r="C852" s="1311" t="str">
        <f>ORG!$DZ$76</f>
        <v>Table C2- Savings Schemes Agency/Locum Paid at a Premium Analysis</v>
      </c>
      <c r="D852" s="1311">
        <f>ORG!DY89</f>
        <v>7</v>
      </c>
      <c r="E852" s="1311" t="str">
        <f>ORG!DZ89</f>
        <v>Medical - Impact of Agency pay rate caps</v>
      </c>
      <c r="F852" s="1311" t="str">
        <f>ORG!EA89</f>
        <v>Budget/Plan</v>
      </c>
      <c r="G852" s="1311">
        <f>ORG!EB89</f>
        <v>0</v>
      </c>
      <c r="H852" s="1311">
        <f>ORG!EC89</f>
        <v>0</v>
      </c>
      <c r="I852" s="1311">
        <f>ORG!ED89</f>
        <v>0</v>
      </c>
      <c r="J852" s="1311">
        <f>ORG!EE89</f>
        <v>0</v>
      </c>
      <c r="K852" s="1311">
        <f>ORG!EF89</f>
        <v>0</v>
      </c>
      <c r="L852" s="1311">
        <f>ORG!EG89</f>
        <v>0</v>
      </c>
      <c r="M852" s="1311">
        <f>ORG!EH89</f>
        <v>0</v>
      </c>
      <c r="N852" s="1311">
        <f>ORG!EI89</f>
        <v>0</v>
      </c>
      <c r="O852" s="1311">
        <f>ORG!EJ89</f>
        <v>0</v>
      </c>
      <c r="P852" s="1311">
        <f>ORG!EK89</f>
        <v>0</v>
      </c>
      <c r="Q852" s="1311">
        <f>ORG!EL89</f>
        <v>0</v>
      </c>
      <c r="R852" s="1311">
        <f>ORG!EM89</f>
        <v>0</v>
      </c>
      <c r="S852" s="1311">
        <f>ORG!EN89</f>
        <v>0</v>
      </c>
      <c r="U852" s="1311">
        <f t="shared" si="23"/>
        <v>0</v>
      </c>
    </row>
    <row r="853" spans="1:21">
      <c r="A853" s="1314" t="str">
        <f>ORG!$S$1</f>
        <v>Apr 21</v>
      </c>
      <c r="B853" s="1311" t="str">
        <f>ORG!$M$1</f>
        <v>Organisation</v>
      </c>
      <c r="C853" s="1311" t="str">
        <f>ORG!$DZ$76</f>
        <v>Table C2- Savings Schemes Agency/Locum Paid at a Premium Analysis</v>
      </c>
      <c r="D853" s="1311">
        <f>ORG!DY90</f>
        <v>8</v>
      </c>
      <c r="E853" s="1311" t="str">
        <f>E852</f>
        <v>Medical - Impact of Agency pay rate caps</v>
      </c>
      <c r="F853" s="1311" t="str">
        <f>ORG!EA90</f>
        <v>Actual/F'cast</v>
      </c>
      <c r="G853" s="1311">
        <f>ORG!EB90</f>
        <v>0</v>
      </c>
      <c r="H853" s="1311">
        <f>ORG!EC90</f>
        <v>0</v>
      </c>
      <c r="I853" s="1311">
        <f>ORG!ED90</f>
        <v>0</v>
      </c>
      <c r="J853" s="1311">
        <f>ORG!EE90</f>
        <v>0</v>
      </c>
      <c r="K853" s="1311">
        <f>ORG!EF90</f>
        <v>0</v>
      </c>
      <c r="L853" s="1311">
        <f>ORG!EG90</f>
        <v>0</v>
      </c>
      <c r="M853" s="1311">
        <f>ORG!EH90</f>
        <v>0</v>
      </c>
      <c r="N853" s="1311">
        <f>ORG!EI90</f>
        <v>0</v>
      </c>
      <c r="O853" s="1311">
        <f>ORG!EJ90</f>
        <v>0</v>
      </c>
      <c r="P853" s="1311">
        <f>ORG!EK90</f>
        <v>0</v>
      </c>
      <c r="Q853" s="1311">
        <f>ORG!EL90</f>
        <v>0</v>
      </c>
      <c r="R853" s="1311">
        <f>ORG!EM90</f>
        <v>0</v>
      </c>
      <c r="S853" s="1311">
        <f>ORG!EN90</f>
        <v>0</v>
      </c>
      <c r="U853" s="1311">
        <f t="shared" si="23"/>
        <v>0</v>
      </c>
    </row>
    <row r="854" spans="1:21">
      <c r="A854" s="1314" t="str">
        <f>ORG!$S$1</f>
        <v>Apr 21</v>
      </c>
      <c r="B854" s="1311" t="str">
        <f>ORG!$M$1</f>
        <v>Organisation</v>
      </c>
      <c r="C854" s="1311" t="str">
        <f>ORG!$DZ$76</f>
        <v>Table C2- Savings Schemes Agency/Locum Paid at a Premium Analysis</v>
      </c>
      <c r="D854" s="1311">
        <f>ORG!DY91</f>
        <v>9</v>
      </c>
      <c r="E854" s="1311" t="str">
        <f>E853</f>
        <v>Medical - Impact of Agency pay rate caps</v>
      </c>
      <c r="F854" s="1311" t="str">
        <f>ORG!EA91</f>
        <v>Variance</v>
      </c>
      <c r="G854" s="1311">
        <f>ORG!EB91</f>
        <v>0</v>
      </c>
      <c r="H854" s="1311">
        <f>ORG!EC91</f>
        <v>0</v>
      </c>
      <c r="I854" s="1311">
        <f>ORG!ED91</f>
        <v>0</v>
      </c>
      <c r="J854" s="1311">
        <f>ORG!EE91</f>
        <v>0</v>
      </c>
      <c r="K854" s="1311">
        <f>ORG!EF91</f>
        <v>0</v>
      </c>
      <c r="L854" s="1311">
        <f>ORG!EG91</f>
        <v>0</v>
      </c>
      <c r="M854" s="1311">
        <f>ORG!EH91</f>
        <v>0</v>
      </c>
      <c r="N854" s="1311">
        <f>ORG!EI91</f>
        <v>0</v>
      </c>
      <c r="O854" s="1311">
        <f>ORG!EJ91</f>
        <v>0</v>
      </c>
      <c r="P854" s="1311">
        <f>ORG!EK91</f>
        <v>0</v>
      </c>
      <c r="Q854" s="1311">
        <f>ORG!EL91</f>
        <v>0</v>
      </c>
      <c r="R854" s="1311">
        <f>ORG!EM91</f>
        <v>0</v>
      </c>
      <c r="S854" s="1311">
        <f>ORG!EN91</f>
        <v>0</v>
      </c>
      <c r="U854" s="1311">
        <f t="shared" si="23"/>
        <v>0</v>
      </c>
    </row>
    <row r="855" spans="1:21">
      <c r="A855" s="1314" t="str">
        <f>ORG!$S$1</f>
        <v>Apr 21</v>
      </c>
      <c r="B855" s="1311" t="str">
        <f>ORG!$M$1</f>
        <v>Organisation</v>
      </c>
      <c r="C855" s="1311" t="str">
        <f>ORG!$DZ$76</f>
        <v>Table C2- Savings Schemes Agency/Locum Paid at a Premium Analysis</v>
      </c>
      <c r="D855" s="1311">
        <f>ORG!DY92</f>
        <v>10</v>
      </c>
      <c r="E855" s="1311" t="str">
        <f>ORG!DZ92</f>
        <v>Other (Please Specify)</v>
      </c>
      <c r="F855" s="1311" t="str">
        <f>ORG!EA92</f>
        <v>Budget/Plan</v>
      </c>
      <c r="G855" s="1311">
        <f>ORG!EB92</f>
        <v>0</v>
      </c>
      <c r="H855" s="1311">
        <f>ORG!EC92</f>
        <v>0</v>
      </c>
      <c r="I855" s="1311">
        <f>ORG!ED92</f>
        <v>0</v>
      </c>
      <c r="J855" s="1311">
        <f>ORG!EE92</f>
        <v>0</v>
      </c>
      <c r="K855" s="1311">
        <f>ORG!EF92</f>
        <v>0</v>
      </c>
      <c r="L855" s="1311">
        <f>ORG!EG92</f>
        <v>0</v>
      </c>
      <c r="M855" s="1311">
        <f>ORG!EH92</f>
        <v>0</v>
      </c>
      <c r="N855" s="1311">
        <f>ORG!EI92</f>
        <v>0</v>
      </c>
      <c r="O855" s="1311">
        <f>ORG!EJ92</f>
        <v>0</v>
      </c>
      <c r="P855" s="1311">
        <f>ORG!EK92</f>
        <v>0</v>
      </c>
      <c r="Q855" s="1311">
        <f>ORG!EL92</f>
        <v>0</v>
      </c>
      <c r="R855" s="1311">
        <f>ORG!EM92</f>
        <v>0</v>
      </c>
      <c r="S855" s="1311">
        <f>ORG!EN92</f>
        <v>0</v>
      </c>
      <c r="U855" s="1311">
        <f t="shared" si="23"/>
        <v>0</v>
      </c>
    </row>
    <row r="856" spans="1:21">
      <c r="A856" s="1314" t="str">
        <f>ORG!$S$1</f>
        <v>Apr 21</v>
      </c>
      <c r="B856" s="1311" t="str">
        <f>ORG!$M$1</f>
        <v>Organisation</v>
      </c>
      <c r="C856" s="1311" t="str">
        <f>ORG!$DZ$76</f>
        <v>Table C2- Savings Schemes Agency/Locum Paid at a Premium Analysis</v>
      </c>
      <c r="D856" s="1311">
        <f>ORG!DY93</f>
        <v>11</v>
      </c>
      <c r="E856" s="1311" t="str">
        <f>E855</f>
        <v>Other (Please Specify)</v>
      </c>
      <c r="F856" s="1311" t="str">
        <f>ORG!EA93</f>
        <v>Actual/F'cast</v>
      </c>
      <c r="G856" s="1311">
        <f>ORG!EB93</f>
        <v>0</v>
      </c>
      <c r="H856" s="1311">
        <f>ORG!EC93</f>
        <v>0</v>
      </c>
      <c r="I856" s="1311">
        <f>ORG!ED93</f>
        <v>0</v>
      </c>
      <c r="J856" s="1311">
        <f>ORG!EE93</f>
        <v>0</v>
      </c>
      <c r="K856" s="1311">
        <f>ORG!EF93</f>
        <v>0</v>
      </c>
      <c r="L856" s="1311">
        <f>ORG!EG93</f>
        <v>0</v>
      </c>
      <c r="M856" s="1311">
        <f>ORG!EH93</f>
        <v>0</v>
      </c>
      <c r="N856" s="1311">
        <f>ORG!EI93</f>
        <v>0</v>
      </c>
      <c r="O856" s="1311">
        <f>ORG!EJ93</f>
        <v>0</v>
      </c>
      <c r="P856" s="1311">
        <f>ORG!EK93</f>
        <v>0</v>
      </c>
      <c r="Q856" s="1311">
        <f>ORG!EL93</f>
        <v>0</v>
      </c>
      <c r="R856" s="1311">
        <f>ORG!EM93</f>
        <v>0</v>
      </c>
      <c r="S856" s="1311">
        <f>ORG!EN93</f>
        <v>0</v>
      </c>
      <c r="U856" s="1311">
        <f t="shared" si="23"/>
        <v>0</v>
      </c>
    </row>
    <row r="857" spans="1:21">
      <c r="A857" s="1314" t="str">
        <f>ORG!$S$1</f>
        <v>Apr 21</v>
      </c>
      <c r="B857" s="1311" t="str">
        <f>ORG!$M$1</f>
        <v>Organisation</v>
      </c>
      <c r="C857" s="1311" t="str">
        <f>ORG!$DZ$76</f>
        <v>Table C2- Savings Schemes Agency/Locum Paid at a Premium Analysis</v>
      </c>
      <c r="D857" s="1311">
        <f>ORG!DY94</f>
        <v>12</v>
      </c>
      <c r="E857" s="1311" t="str">
        <f>E856</f>
        <v>Other (Please Specify)</v>
      </c>
      <c r="F857" s="1311" t="str">
        <f>ORG!EA94</f>
        <v>Variance</v>
      </c>
      <c r="G857" s="1311">
        <f>ORG!EB94</f>
        <v>0</v>
      </c>
      <c r="H857" s="1311">
        <f>ORG!EC94</f>
        <v>0</v>
      </c>
      <c r="I857" s="1311">
        <f>ORG!ED94</f>
        <v>0</v>
      </c>
      <c r="J857" s="1311">
        <f>ORG!EE94</f>
        <v>0</v>
      </c>
      <c r="K857" s="1311">
        <f>ORG!EF94</f>
        <v>0</v>
      </c>
      <c r="L857" s="1311">
        <f>ORG!EG94</f>
        <v>0</v>
      </c>
      <c r="M857" s="1311">
        <f>ORG!EH94</f>
        <v>0</v>
      </c>
      <c r="N857" s="1311">
        <f>ORG!EI94</f>
        <v>0</v>
      </c>
      <c r="O857" s="1311">
        <f>ORG!EJ94</f>
        <v>0</v>
      </c>
      <c r="P857" s="1311">
        <f>ORG!EK94</f>
        <v>0</v>
      </c>
      <c r="Q857" s="1311">
        <f>ORG!EL94</f>
        <v>0</v>
      </c>
      <c r="R857" s="1311">
        <f>ORG!EM94</f>
        <v>0</v>
      </c>
      <c r="S857" s="1311">
        <f>ORG!EN94</f>
        <v>0</v>
      </c>
      <c r="U857" s="1311">
        <f t="shared" si="23"/>
        <v>0</v>
      </c>
    </row>
    <row r="858" spans="1:21">
      <c r="A858" s="1314" t="str">
        <f>ORG!$S$1</f>
        <v>Apr 21</v>
      </c>
      <c r="B858" s="1311" t="str">
        <f>ORG!$M$1</f>
        <v>Organisation</v>
      </c>
      <c r="C858" s="1311" t="str">
        <f>ORG!$DZ$76</f>
        <v>Table C2- Savings Schemes Agency/Locum Paid at a Premium Analysis</v>
      </c>
      <c r="D858" s="1311">
        <f>ORG!DY95</f>
        <v>13</v>
      </c>
      <c r="E858" s="1311" t="str">
        <f>ORG!DZ95</f>
        <v>Total</v>
      </c>
      <c r="F858" s="1311" t="str">
        <f>ORG!EA95</f>
        <v>Budget/Plan</v>
      </c>
      <c r="G858" s="1311">
        <f>ORG!EB95</f>
        <v>0</v>
      </c>
      <c r="H858" s="1311">
        <f>ORG!EC95</f>
        <v>0</v>
      </c>
      <c r="I858" s="1311">
        <f>ORG!ED95</f>
        <v>0</v>
      </c>
      <c r="J858" s="1311">
        <f>ORG!EE95</f>
        <v>0</v>
      </c>
      <c r="K858" s="1311">
        <f>ORG!EF95</f>
        <v>0</v>
      </c>
      <c r="L858" s="1311">
        <f>ORG!EG95</f>
        <v>0</v>
      </c>
      <c r="M858" s="1311">
        <f>ORG!EH95</f>
        <v>0</v>
      </c>
      <c r="N858" s="1311">
        <f>ORG!EI95</f>
        <v>0</v>
      </c>
      <c r="O858" s="1311">
        <f>ORG!EJ95</f>
        <v>0</v>
      </c>
      <c r="P858" s="1311">
        <f>ORG!EK95</f>
        <v>0</v>
      </c>
      <c r="Q858" s="1311">
        <f>ORG!EL95</f>
        <v>0</v>
      </c>
      <c r="R858" s="1311">
        <f>ORG!EM95</f>
        <v>0</v>
      </c>
      <c r="S858" s="1311">
        <f>ORG!EN95</f>
        <v>0</v>
      </c>
      <c r="U858" s="1311">
        <f t="shared" si="23"/>
        <v>0</v>
      </c>
    </row>
    <row r="859" spans="1:21">
      <c r="A859" s="1314" t="str">
        <f>ORG!$S$1</f>
        <v>Apr 21</v>
      </c>
      <c r="B859" s="1311" t="str">
        <f>ORG!$M$1</f>
        <v>Organisation</v>
      </c>
      <c r="C859" s="1311" t="str">
        <f>ORG!$DZ$76</f>
        <v>Table C2- Savings Schemes Agency/Locum Paid at a Premium Analysis</v>
      </c>
      <c r="D859" s="1311">
        <f>ORG!DY96</f>
        <v>14</v>
      </c>
      <c r="E859" s="1311" t="str">
        <f>E858</f>
        <v>Total</v>
      </c>
      <c r="F859" s="1311" t="str">
        <f>ORG!EA96</f>
        <v>Actual/F'cast</v>
      </c>
      <c r="G859" s="1311">
        <f>ORG!EB96</f>
        <v>0</v>
      </c>
      <c r="H859" s="1311">
        <f>ORG!EC96</f>
        <v>0</v>
      </c>
      <c r="I859" s="1311">
        <f>ORG!ED96</f>
        <v>0</v>
      </c>
      <c r="J859" s="1311">
        <f>ORG!EE96</f>
        <v>0</v>
      </c>
      <c r="K859" s="1311">
        <f>ORG!EF96</f>
        <v>0</v>
      </c>
      <c r="L859" s="1311">
        <f>ORG!EG96</f>
        <v>0</v>
      </c>
      <c r="M859" s="1311">
        <f>ORG!EH96</f>
        <v>0</v>
      </c>
      <c r="N859" s="1311">
        <f>ORG!EI96</f>
        <v>0</v>
      </c>
      <c r="O859" s="1311">
        <f>ORG!EJ96</f>
        <v>0</v>
      </c>
      <c r="P859" s="1311">
        <f>ORG!EK96</f>
        <v>0</v>
      </c>
      <c r="Q859" s="1311">
        <f>ORG!EL96</f>
        <v>0</v>
      </c>
      <c r="R859" s="1311">
        <f>ORG!EM96</f>
        <v>0</v>
      </c>
      <c r="S859" s="1311">
        <f>ORG!EN96</f>
        <v>0</v>
      </c>
      <c r="U859" s="1311">
        <f t="shared" si="23"/>
        <v>0</v>
      </c>
    </row>
    <row r="860" spans="1:21">
      <c r="A860" s="1314" t="str">
        <f>ORG!$S$1</f>
        <v>Apr 21</v>
      </c>
      <c r="B860" s="1311" t="str">
        <f>ORG!$M$1</f>
        <v>Organisation</v>
      </c>
      <c r="C860" s="1311" t="str">
        <f>ORG!$DZ$76</f>
        <v>Table C2- Savings Schemes Agency/Locum Paid at a Premium Analysis</v>
      </c>
      <c r="D860" s="1311">
        <f>ORG!DY97</f>
        <v>15</v>
      </c>
      <c r="E860" s="1311" t="str">
        <f>E859</f>
        <v>Total</v>
      </c>
      <c r="F860" s="1311" t="str">
        <f>ORG!EA97</f>
        <v>Variance</v>
      </c>
      <c r="G860" s="1311">
        <f>ORG!EB97</f>
        <v>0</v>
      </c>
      <c r="H860" s="1311">
        <f>ORG!EC97</f>
        <v>0</v>
      </c>
      <c r="I860" s="1311">
        <f>ORG!ED97</f>
        <v>0</v>
      </c>
      <c r="J860" s="1311">
        <f>ORG!EE97</f>
        <v>0</v>
      </c>
      <c r="K860" s="1311">
        <f>ORG!EF97</f>
        <v>0</v>
      </c>
      <c r="L860" s="1311">
        <f>ORG!EG97</f>
        <v>0</v>
      </c>
      <c r="M860" s="1311">
        <f>ORG!EH97</f>
        <v>0</v>
      </c>
      <c r="N860" s="1311">
        <f>ORG!EI97</f>
        <v>0</v>
      </c>
      <c r="O860" s="1311">
        <f>ORG!EJ97</f>
        <v>0</v>
      </c>
      <c r="P860" s="1311">
        <f>ORG!EK97</f>
        <v>0</v>
      </c>
      <c r="Q860" s="1311">
        <f>ORG!EL97</f>
        <v>0</v>
      </c>
      <c r="R860" s="1311">
        <f>ORG!EM97</f>
        <v>0</v>
      </c>
      <c r="S860" s="1311">
        <f>ORG!EN97</f>
        <v>0</v>
      </c>
      <c r="U860" s="1311">
        <f t="shared" si="23"/>
        <v>0</v>
      </c>
    </row>
    <row r="861" spans="1:21">
      <c r="A861" s="1314" t="str">
        <f>ORG!$S$1</f>
        <v>Apr 21</v>
      </c>
      <c r="B861" s="1311" t="str">
        <f>ORG!$M$1</f>
        <v>Organisation</v>
      </c>
      <c r="C861" s="1311" t="str">
        <f>'Table C3 Tracker'!$A$5</f>
        <v>Table C3 - Tracker</v>
      </c>
      <c r="E861" s="1311" t="str">
        <f>'Table C3 Tracker'!$A$8</f>
        <v>Savings (Cash Releasing &amp; Cost Avoidance)</v>
      </c>
      <c r="F861" s="1311" t="str">
        <f>'Table C3 Tracker'!$B8</f>
        <v>Month 1 - Plan</v>
      </c>
      <c r="G861" s="1311">
        <f>'Table C3 Tracker'!D8</f>
        <v>0</v>
      </c>
      <c r="H861" s="1311">
        <f>'Table C3 Tracker'!E8</f>
        <v>0</v>
      </c>
      <c r="I861" s="1311">
        <f>'Table C3 Tracker'!F8</f>
        <v>0</v>
      </c>
      <c r="J861" s="1311">
        <f>'Table C3 Tracker'!G8</f>
        <v>0</v>
      </c>
      <c r="K861" s="1311">
        <f>'Table C3 Tracker'!H8</f>
        <v>0</v>
      </c>
      <c r="L861" s="1311">
        <f>'Table C3 Tracker'!I8</f>
        <v>0</v>
      </c>
      <c r="M861" s="1311">
        <f>'Table C3 Tracker'!J8</f>
        <v>0</v>
      </c>
      <c r="N861" s="1311">
        <f>'Table C3 Tracker'!K8</f>
        <v>0</v>
      </c>
      <c r="O861" s="1311">
        <f>'Table C3 Tracker'!L8</f>
        <v>0</v>
      </c>
      <c r="P861" s="1311">
        <f>'Table C3 Tracker'!M8</f>
        <v>0</v>
      </c>
      <c r="Q861" s="1311">
        <f>'Table C3 Tracker'!N8</f>
        <v>0</v>
      </c>
      <c r="R861" s="1311">
        <f>'Table C3 Tracker'!O8</f>
        <v>0</v>
      </c>
      <c r="S861" s="1311">
        <f>'Table C3 Tracker'!Q8</f>
        <v>0</v>
      </c>
      <c r="U861" s="1311">
        <f t="shared" si="23"/>
        <v>0</v>
      </c>
    </row>
    <row r="862" spans="1:21">
      <c r="A862" s="1314" t="str">
        <f>ORG!$S$1</f>
        <v>Apr 21</v>
      </c>
      <c r="B862" s="1311" t="str">
        <f>ORG!$M$1</f>
        <v>Organisation</v>
      </c>
      <c r="C862" s="1311" t="str">
        <f>'Table C3 Tracker'!$A$5</f>
        <v>Table C3 - Tracker</v>
      </c>
      <c r="E862" s="1311" t="str">
        <f>'Table C3 Tracker'!$A$8</f>
        <v>Savings (Cash Releasing &amp; Cost Avoidance)</v>
      </c>
      <c r="F862" s="1311" t="str">
        <f>'Table C3 Tracker'!$B9</f>
        <v>Month 1 - Actual/Forecast</v>
      </c>
      <c r="G862" s="1311">
        <f>'Table C3 Tracker'!D9</f>
        <v>0</v>
      </c>
      <c r="H862" s="1311">
        <f>'Table C3 Tracker'!E9</f>
        <v>0</v>
      </c>
      <c r="I862" s="1311">
        <f>'Table C3 Tracker'!F9</f>
        <v>0</v>
      </c>
      <c r="J862" s="1311">
        <f>'Table C3 Tracker'!G9</f>
        <v>0</v>
      </c>
      <c r="K862" s="1311">
        <f>'Table C3 Tracker'!H9</f>
        <v>0</v>
      </c>
      <c r="L862" s="1311">
        <f>'Table C3 Tracker'!I9</f>
        <v>0</v>
      </c>
      <c r="M862" s="1311">
        <f>'Table C3 Tracker'!J9</f>
        <v>0</v>
      </c>
      <c r="N862" s="1311">
        <f>'Table C3 Tracker'!K9</f>
        <v>0</v>
      </c>
      <c r="O862" s="1311">
        <f>'Table C3 Tracker'!L9</f>
        <v>0</v>
      </c>
      <c r="P862" s="1311">
        <f>'Table C3 Tracker'!M9</f>
        <v>0</v>
      </c>
      <c r="Q862" s="1311">
        <f>'Table C3 Tracker'!N9</f>
        <v>0</v>
      </c>
      <c r="R862" s="1311">
        <f>'Table C3 Tracker'!O9</f>
        <v>0</v>
      </c>
      <c r="S862" s="1311">
        <f>'Table C3 Tracker'!Q9</f>
        <v>0</v>
      </c>
      <c r="U862" s="1311">
        <f t="shared" si="23"/>
        <v>0</v>
      </c>
    </row>
    <row r="863" spans="1:21">
      <c r="A863" s="1314" t="str">
        <f>ORG!$S$1</f>
        <v>Apr 21</v>
      </c>
      <c r="B863" s="1311" t="str">
        <f>ORG!$M$1</f>
        <v>Organisation</v>
      </c>
      <c r="C863" s="1311" t="str">
        <f>'Table C3 Tracker'!$A$5</f>
        <v>Table C3 - Tracker</v>
      </c>
      <c r="E863" s="1311" t="str">
        <f>'Table C3 Tracker'!$A$8</f>
        <v>Savings (Cash Releasing &amp; Cost Avoidance)</v>
      </c>
      <c r="F863" s="1311" t="str">
        <f>'Table C3 Tracker'!$B10</f>
        <v>Variance</v>
      </c>
      <c r="G863" s="1311">
        <f>'Table C3 Tracker'!D10</f>
        <v>0</v>
      </c>
      <c r="H863" s="1311">
        <f>'Table C3 Tracker'!E10</f>
        <v>0</v>
      </c>
      <c r="I863" s="1311">
        <f>'Table C3 Tracker'!F10</f>
        <v>0</v>
      </c>
      <c r="J863" s="1311">
        <f>'Table C3 Tracker'!G10</f>
        <v>0</v>
      </c>
      <c r="K863" s="1311">
        <f>'Table C3 Tracker'!H10</f>
        <v>0</v>
      </c>
      <c r="L863" s="1311">
        <f>'Table C3 Tracker'!I10</f>
        <v>0</v>
      </c>
      <c r="M863" s="1311">
        <f>'Table C3 Tracker'!J10</f>
        <v>0</v>
      </c>
      <c r="N863" s="1311">
        <f>'Table C3 Tracker'!K10</f>
        <v>0</v>
      </c>
      <c r="O863" s="1311">
        <f>'Table C3 Tracker'!L10</f>
        <v>0</v>
      </c>
      <c r="P863" s="1311">
        <f>'Table C3 Tracker'!M10</f>
        <v>0</v>
      </c>
      <c r="Q863" s="1311">
        <f>'Table C3 Tracker'!N10</f>
        <v>0</v>
      </c>
      <c r="R863" s="1311">
        <f>'Table C3 Tracker'!O10</f>
        <v>0</v>
      </c>
      <c r="S863" s="1311">
        <f>'Table C3 Tracker'!Q10</f>
        <v>0</v>
      </c>
      <c r="U863" s="1311">
        <f t="shared" si="23"/>
        <v>0</v>
      </c>
    </row>
    <row r="864" spans="1:21">
      <c r="A864" s="1314" t="str">
        <f>ORG!$S$1</f>
        <v>Apr 21</v>
      </c>
      <c r="B864" s="1311" t="str">
        <f>ORG!$M$1</f>
        <v>Organisation</v>
      </c>
      <c r="C864" s="1311" t="str">
        <f>'Table C3 Tracker'!$A$5</f>
        <v>Table C3 - Tracker</v>
      </c>
      <c r="E864" s="1311" t="str">
        <f>'Table C3 Tracker'!$A$8</f>
        <v>Savings (Cash Releasing &amp; Cost Avoidance)</v>
      </c>
      <c r="F864" s="1311" t="str">
        <f>'Table C3 Tracker'!$B11</f>
        <v>In Year - Plan</v>
      </c>
      <c r="G864" s="1311">
        <f>'Table C3 Tracker'!D11</f>
        <v>0</v>
      </c>
      <c r="H864" s="1311">
        <f>'Table C3 Tracker'!E11</f>
        <v>0</v>
      </c>
      <c r="I864" s="1311">
        <f>'Table C3 Tracker'!F11</f>
        <v>0</v>
      </c>
      <c r="J864" s="1311">
        <f>'Table C3 Tracker'!G11</f>
        <v>0</v>
      </c>
      <c r="K864" s="1311">
        <f>'Table C3 Tracker'!H11</f>
        <v>0</v>
      </c>
      <c r="L864" s="1311">
        <f>'Table C3 Tracker'!I11</f>
        <v>0</v>
      </c>
      <c r="M864" s="1311">
        <f>'Table C3 Tracker'!J11</f>
        <v>0</v>
      </c>
      <c r="N864" s="1311">
        <f>'Table C3 Tracker'!K11</f>
        <v>0</v>
      </c>
      <c r="O864" s="1311">
        <f>'Table C3 Tracker'!L11</f>
        <v>0</v>
      </c>
      <c r="P864" s="1311">
        <f>'Table C3 Tracker'!M11</f>
        <v>0</v>
      </c>
      <c r="Q864" s="1311">
        <f>'Table C3 Tracker'!N11</f>
        <v>0</v>
      </c>
      <c r="R864" s="1311">
        <f>'Table C3 Tracker'!O11</f>
        <v>0</v>
      </c>
      <c r="S864" s="1311">
        <f>'Table C3 Tracker'!Q11</f>
        <v>0</v>
      </c>
      <c r="U864" s="1311">
        <f t="shared" si="23"/>
        <v>0</v>
      </c>
    </row>
    <row r="865" spans="1:21">
      <c r="A865" s="1314" t="str">
        <f>ORG!$S$1</f>
        <v>Apr 21</v>
      </c>
      <c r="B865" s="1311" t="str">
        <f>ORG!$M$1</f>
        <v>Organisation</v>
      </c>
      <c r="C865" s="1311" t="str">
        <f>'Table C3 Tracker'!$A$5</f>
        <v>Table C3 - Tracker</v>
      </c>
      <c r="E865" s="1311" t="str">
        <f>'Table C3 Tracker'!$A$8</f>
        <v>Savings (Cash Releasing &amp; Cost Avoidance)</v>
      </c>
      <c r="F865" s="1311" t="str">
        <f>'Table C3 Tracker'!$B12</f>
        <v>In Year - Actual/Forecast</v>
      </c>
      <c r="G865" s="1311">
        <f>'Table C3 Tracker'!D12</f>
        <v>0</v>
      </c>
      <c r="H865" s="1311">
        <f>'Table C3 Tracker'!E12</f>
        <v>0</v>
      </c>
      <c r="I865" s="1311">
        <f>'Table C3 Tracker'!F12</f>
        <v>0</v>
      </c>
      <c r="J865" s="1311">
        <f>'Table C3 Tracker'!G12</f>
        <v>0</v>
      </c>
      <c r="K865" s="1311">
        <f>'Table C3 Tracker'!H12</f>
        <v>0</v>
      </c>
      <c r="L865" s="1311">
        <f>'Table C3 Tracker'!I12</f>
        <v>0</v>
      </c>
      <c r="M865" s="1311">
        <f>'Table C3 Tracker'!J12</f>
        <v>0</v>
      </c>
      <c r="N865" s="1311">
        <f>'Table C3 Tracker'!K12</f>
        <v>0</v>
      </c>
      <c r="O865" s="1311">
        <f>'Table C3 Tracker'!L12</f>
        <v>0</v>
      </c>
      <c r="P865" s="1311">
        <f>'Table C3 Tracker'!M12</f>
        <v>0</v>
      </c>
      <c r="Q865" s="1311">
        <f>'Table C3 Tracker'!N12</f>
        <v>0</v>
      </c>
      <c r="R865" s="1311">
        <f>'Table C3 Tracker'!O12</f>
        <v>0</v>
      </c>
      <c r="S865" s="1311">
        <f>'Table C3 Tracker'!Q12</f>
        <v>0</v>
      </c>
      <c r="U865" s="1311">
        <f t="shared" si="23"/>
        <v>0</v>
      </c>
    </row>
    <row r="866" spans="1:21">
      <c r="A866" s="1314" t="str">
        <f>ORG!$S$1</f>
        <v>Apr 21</v>
      </c>
      <c r="B866" s="1311" t="str">
        <f>ORG!$M$1</f>
        <v>Organisation</v>
      </c>
      <c r="C866" s="1311" t="str">
        <f>'Table C3 Tracker'!$A$5</f>
        <v>Table C3 - Tracker</v>
      </c>
      <c r="E866" s="1311" t="str">
        <f>'Table C3 Tracker'!$A$8</f>
        <v>Savings (Cash Releasing &amp; Cost Avoidance)</v>
      </c>
      <c r="F866" s="1311" t="str">
        <f>'Table C3 Tracker'!$B13</f>
        <v>Variance</v>
      </c>
      <c r="G866" s="1311">
        <f>'Table C3 Tracker'!D13</f>
        <v>0</v>
      </c>
      <c r="H866" s="1311">
        <f>'Table C3 Tracker'!E13</f>
        <v>0</v>
      </c>
      <c r="I866" s="1311">
        <f>'Table C3 Tracker'!F13</f>
        <v>0</v>
      </c>
      <c r="J866" s="1311">
        <f>'Table C3 Tracker'!G13</f>
        <v>0</v>
      </c>
      <c r="K866" s="1311">
        <f>'Table C3 Tracker'!H13</f>
        <v>0</v>
      </c>
      <c r="L866" s="1311">
        <f>'Table C3 Tracker'!I13</f>
        <v>0</v>
      </c>
      <c r="M866" s="1311">
        <f>'Table C3 Tracker'!J13</f>
        <v>0</v>
      </c>
      <c r="N866" s="1311">
        <f>'Table C3 Tracker'!K13</f>
        <v>0</v>
      </c>
      <c r="O866" s="1311">
        <f>'Table C3 Tracker'!L13</f>
        <v>0</v>
      </c>
      <c r="P866" s="1311">
        <f>'Table C3 Tracker'!M13</f>
        <v>0</v>
      </c>
      <c r="Q866" s="1311">
        <f>'Table C3 Tracker'!N13</f>
        <v>0</v>
      </c>
      <c r="R866" s="1311">
        <f>'Table C3 Tracker'!O13</f>
        <v>0</v>
      </c>
      <c r="S866" s="1311">
        <f>'Table C3 Tracker'!Q13</f>
        <v>0</v>
      </c>
      <c r="U866" s="1311">
        <f t="shared" si="23"/>
        <v>0</v>
      </c>
    </row>
    <row r="867" spans="1:21">
      <c r="A867" s="1314" t="str">
        <f>ORG!$S$1</f>
        <v>Apr 21</v>
      </c>
      <c r="B867" s="1311" t="str">
        <f>ORG!$M$1</f>
        <v>Organisation</v>
      </c>
      <c r="C867" s="1311" t="str">
        <f>'Table C3 Tracker'!$A$5</f>
        <v>Table C3 - Tracker</v>
      </c>
      <c r="E867" s="1311" t="str">
        <f>'Table C3 Tracker'!$A$8</f>
        <v>Savings (Cash Releasing &amp; Cost Avoidance)</v>
      </c>
      <c r="F867" s="1311" t="str">
        <f>'Table C3 Tracker'!$B14</f>
        <v>Total Plan</v>
      </c>
      <c r="G867" s="1311">
        <f>'Table C3 Tracker'!D14</f>
        <v>0</v>
      </c>
      <c r="H867" s="1311">
        <f>'Table C3 Tracker'!E14</f>
        <v>0</v>
      </c>
      <c r="I867" s="1311">
        <f>'Table C3 Tracker'!F14</f>
        <v>0</v>
      </c>
      <c r="J867" s="1311">
        <f>'Table C3 Tracker'!G14</f>
        <v>0</v>
      </c>
      <c r="K867" s="1311">
        <f>'Table C3 Tracker'!H14</f>
        <v>0</v>
      </c>
      <c r="L867" s="1311">
        <f>'Table C3 Tracker'!I14</f>
        <v>0</v>
      </c>
      <c r="M867" s="1311">
        <f>'Table C3 Tracker'!J14</f>
        <v>0</v>
      </c>
      <c r="N867" s="1311">
        <f>'Table C3 Tracker'!K14</f>
        <v>0</v>
      </c>
      <c r="O867" s="1311">
        <f>'Table C3 Tracker'!L14</f>
        <v>0</v>
      </c>
      <c r="P867" s="1311">
        <f>'Table C3 Tracker'!M14</f>
        <v>0</v>
      </c>
      <c r="Q867" s="1311">
        <f>'Table C3 Tracker'!N14</f>
        <v>0</v>
      </c>
      <c r="R867" s="1311">
        <f>'Table C3 Tracker'!O14</f>
        <v>0</v>
      </c>
      <c r="S867" s="1311">
        <f>'Table C3 Tracker'!Q14</f>
        <v>0</v>
      </c>
      <c r="U867" s="1311">
        <f t="shared" si="23"/>
        <v>0</v>
      </c>
    </row>
    <row r="868" spans="1:21">
      <c r="A868" s="1314" t="str">
        <f>ORG!$S$1</f>
        <v>Apr 21</v>
      </c>
      <c r="B868" s="1311" t="str">
        <f>ORG!$M$1</f>
        <v>Organisation</v>
      </c>
      <c r="C868" s="1311" t="str">
        <f>'Table C3 Tracker'!$A$5</f>
        <v>Table C3 - Tracker</v>
      </c>
      <c r="E868" s="1311" t="str">
        <f>'Table C3 Tracker'!$A$8</f>
        <v>Savings (Cash Releasing &amp; Cost Avoidance)</v>
      </c>
      <c r="F868" s="1311" t="str">
        <f>'Table C3 Tracker'!$B15</f>
        <v>Total Actual/Forecast</v>
      </c>
      <c r="G868" s="1311">
        <f>'Table C3 Tracker'!D15</f>
        <v>0</v>
      </c>
      <c r="H868" s="1311">
        <f>'Table C3 Tracker'!E15</f>
        <v>0</v>
      </c>
      <c r="I868" s="1311">
        <f>'Table C3 Tracker'!F15</f>
        <v>0</v>
      </c>
      <c r="J868" s="1311">
        <f>'Table C3 Tracker'!G15</f>
        <v>0</v>
      </c>
      <c r="K868" s="1311">
        <f>'Table C3 Tracker'!H15</f>
        <v>0</v>
      </c>
      <c r="L868" s="1311">
        <f>'Table C3 Tracker'!I15</f>
        <v>0</v>
      </c>
      <c r="M868" s="1311">
        <f>'Table C3 Tracker'!J15</f>
        <v>0</v>
      </c>
      <c r="N868" s="1311">
        <f>'Table C3 Tracker'!K15</f>
        <v>0</v>
      </c>
      <c r="O868" s="1311">
        <f>'Table C3 Tracker'!L15</f>
        <v>0</v>
      </c>
      <c r="P868" s="1311">
        <f>'Table C3 Tracker'!M15</f>
        <v>0</v>
      </c>
      <c r="Q868" s="1311">
        <f>'Table C3 Tracker'!N15</f>
        <v>0</v>
      </c>
      <c r="R868" s="1311">
        <f>'Table C3 Tracker'!O15</f>
        <v>0</v>
      </c>
      <c r="S868" s="1311">
        <f>'Table C3 Tracker'!Q15</f>
        <v>0</v>
      </c>
      <c r="U868" s="1311">
        <f t="shared" si="23"/>
        <v>0</v>
      </c>
    </row>
    <row r="869" spans="1:21">
      <c r="A869" s="1314" t="str">
        <f>ORG!$S$1</f>
        <v>Apr 21</v>
      </c>
      <c r="B869" s="1311" t="str">
        <f>ORG!$M$1</f>
        <v>Organisation</v>
      </c>
      <c r="C869" s="1311" t="str">
        <f>'Table C3 Tracker'!$A$5</f>
        <v>Table C3 - Tracker</v>
      </c>
      <c r="E869" s="1311" t="str">
        <f>'Table C3 Tracker'!$A$8</f>
        <v>Savings (Cash Releasing &amp; Cost Avoidance)</v>
      </c>
      <c r="F869" s="1311" t="str">
        <f>'Table C3 Tracker'!$B16</f>
        <v>Total Variance</v>
      </c>
      <c r="G869" s="1311">
        <f>'Table C3 Tracker'!D16</f>
        <v>0</v>
      </c>
      <c r="H869" s="1311">
        <f>'Table C3 Tracker'!E16</f>
        <v>0</v>
      </c>
      <c r="I869" s="1311">
        <f>'Table C3 Tracker'!F16</f>
        <v>0</v>
      </c>
      <c r="J869" s="1311">
        <f>'Table C3 Tracker'!G16</f>
        <v>0</v>
      </c>
      <c r="K869" s="1311">
        <f>'Table C3 Tracker'!H16</f>
        <v>0</v>
      </c>
      <c r="L869" s="1311">
        <f>'Table C3 Tracker'!I16</f>
        <v>0</v>
      </c>
      <c r="M869" s="1311">
        <f>'Table C3 Tracker'!J16</f>
        <v>0</v>
      </c>
      <c r="N869" s="1311">
        <f>'Table C3 Tracker'!K16</f>
        <v>0</v>
      </c>
      <c r="O869" s="1311">
        <f>'Table C3 Tracker'!L16</f>
        <v>0</v>
      </c>
      <c r="P869" s="1311">
        <f>'Table C3 Tracker'!M16</f>
        <v>0</v>
      </c>
      <c r="Q869" s="1311">
        <f>'Table C3 Tracker'!N16</f>
        <v>0</v>
      </c>
      <c r="R869" s="1311">
        <f>'Table C3 Tracker'!O16</f>
        <v>0</v>
      </c>
      <c r="S869" s="1311">
        <f>'Table C3 Tracker'!Q16</f>
        <v>0</v>
      </c>
      <c r="U869" s="1311">
        <f t="shared" si="23"/>
        <v>0</v>
      </c>
    </row>
    <row r="870" spans="1:21">
      <c r="A870" s="1314" t="str">
        <f>ORG!$S$1</f>
        <v>Apr 21</v>
      </c>
      <c r="B870" s="1311" t="str">
        <f>ORG!$M$1</f>
        <v>Organisation</v>
      </c>
      <c r="C870" s="1311" t="str">
        <f>'Table C3 Tracker'!$A$5</f>
        <v>Table C3 - Tracker</v>
      </c>
      <c r="E870" s="1311" t="str">
        <f>'Table C3 Tracker'!$A$17</f>
        <v>Net Income Generation</v>
      </c>
      <c r="F870" s="1311" t="str">
        <f>'Table C3 Tracker'!$B17</f>
        <v>Month 1 - Plan</v>
      </c>
      <c r="G870" s="1311">
        <f>'Table C3 Tracker'!D17</f>
        <v>0</v>
      </c>
      <c r="H870" s="1311">
        <f>'Table C3 Tracker'!E17</f>
        <v>0</v>
      </c>
      <c r="I870" s="1311">
        <f>'Table C3 Tracker'!F17</f>
        <v>0</v>
      </c>
      <c r="J870" s="1311">
        <f>'Table C3 Tracker'!G17</f>
        <v>0</v>
      </c>
      <c r="K870" s="1311">
        <f>'Table C3 Tracker'!H17</f>
        <v>0</v>
      </c>
      <c r="L870" s="1311">
        <f>'Table C3 Tracker'!I17</f>
        <v>0</v>
      </c>
      <c r="M870" s="1311">
        <f>'Table C3 Tracker'!J17</f>
        <v>0</v>
      </c>
      <c r="N870" s="1311">
        <f>'Table C3 Tracker'!K17</f>
        <v>0</v>
      </c>
      <c r="O870" s="1311">
        <f>'Table C3 Tracker'!L17</f>
        <v>0</v>
      </c>
      <c r="P870" s="1311">
        <f>'Table C3 Tracker'!M17</f>
        <v>0</v>
      </c>
      <c r="Q870" s="1311">
        <f>'Table C3 Tracker'!N17</f>
        <v>0</v>
      </c>
      <c r="R870" s="1311">
        <f>'Table C3 Tracker'!O17</f>
        <v>0</v>
      </c>
      <c r="S870" s="1311">
        <f>'Table C3 Tracker'!Q17</f>
        <v>0</v>
      </c>
      <c r="U870" s="1311">
        <f t="shared" si="23"/>
        <v>0</v>
      </c>
    </row>
    <row r="871" spans="1:21">
      <c r="A871" s="1314" t="str">
        <f>ORG!$S$1</f>
        <v>Apr 21</v>
      </c>
      <c r="B871" s="1311" t="str">
        <f>ORG!$M$1</f>
        <v>Organisation</v>
      </c>
      <c r="C871" s="1311" t="str">
        <f>'Table C3 Tracker'!$A$5</f>
        <v>Table C3 - Tracker</v>
      </c>
      <c r="E871" s="1311" t="str">
        <f>'Table C3 Tracker'!$A$17</f>
        <v>Net Income Generation</v>
      </c>
      <c r="F871" s="1311" t="str">
        <f>'Table C3 Tracker'!$B18</f>
        <v>Month 1 - Actual/Forecast</v>
      </c>
      <c r="G871" s="1311">
        <f>'Table C3 Tracker'!D18</f>
        <v>0</v>
      </c>
      <c r="H871" s="1311">
        <f>'Table C3 Tracker'!E18</f>
        <v>0</v>
      </c>
      <c r="I871" s="1311">
        <f>'Table C3 Tracker'!F18</f>
        <v>0</v>
      </c>
      <c r="J871" s="1311">
        <f>'Table C3 Tracker'!G18</f>
        <v>0</v>
      </c>
      <c r="K871" s="1311">
        <f>'Table C3 Tracker'!H18</f>
        <v>0</v>
      </c>
      <c r="L871" s="1311">
        <f>'Table C3 Tracker'!I18</f>
        <v>0</v>
      </c>
      <c r="M871" s="1311">
        <f>'Table C3 Tracker'!J18</f>
        <v>0</v>
      </c>
      <c r="N871" s="1311">
        <f>'Table C3 Tracker'!K18</f>
        <v>0</v>
      </c>
      <c r="O871" s="1311">
        <f>'Table C3 Tracker'!L18</f>
        <v>0</v>
      </c>
      <c r="P871" s="1311">
        <f>'Table C3 Tracker'!M18</f>
        <v>0</v>
      </c>
      <c r="Q871" s="1311">
        <f>'Table C3 Tracker'!N18</f>
        <v>0</v>
      </c>
      <c r="R871" s="1311">
        <f>'Table C3 Tracker'!O18</f>
        <v>0</v>
      </c>
      <c r="S871" s="1311">
        <f>'Table C3 Tracker'!Q18</f>
        <v>0</v>
      </c>
      <c r="U871" s="1311">
        <f t="shared" si="23"/>
        <v>0</v>
      </c>
    </row>
    <row r="872" spans="1:21">
      <c r="A872" s="1314" t="str">
        <f>ORG!$S$1</f>
        <v>Apr 21</v>
      </c>
      <c r="B872" s="1311" t="str">
        <f>ORG!$M$1</f>
        <v>Organisation</v>
      </c>
      <c r="C872" s="1311" t="str">
        <f>'Table C3 Tracker'!$A$5</f>
        <v>Table C3 - Tracker</v>
      </c>
      <c r="E872" s="1311" t="str">
        <f>'Table C3 Tracker'!$A$17</f>
        <v>Net Income Generation</v>
      </c>
      <c r="F872" s="1311" t="str">
        <f>'Table C3 Tracker'!$B19</f>
        <v>Variance</v>
      </c>
      <c r="G872" s="1311">
        <f>'Table C3 Tracker'!D19</f>
        <v>0</v>
      </c>
      <c r="H872" s="1311">
        <f>'Table C3 Tracker'!E19</f>
        <v>0</v>
      </c>
      <c r="I872" s="1311">
        <f>'Table C3 Tracker'!F19</f>
        <v>0</v>
      </c>
      <c r="J872" s="1311">
        <f>'Table C3 Tracker'!G19</f>
        <v>0</v>
      </c>
      <c r="K872" s="1311">
        <f>'Table C3 Tracker'!H19</f>
        <v>0</v>
      </c>
      <c r="L872" s="1311">
        <f>'Table C3 Tracker'!I19</f>
        <v>0</v>
      </c>
      <c r="M872" s="1311">
        <f>'Table C3 Tracker'!J19</f>
        <v>0</v>
      </c>
      <c r="N872" s="1311">
        <f>'Table C3 Tracker'!K19</f>
        <v>0</v>
      </c>
      <c r="O872" s="1311">
        <f>'Table C3 Tracker'!L19</f>
        <v>0</v>
      </c>
      <c r="P872" s="1311">
        <f>'Table C3 Tracker'!M19</f>
        <v>0</v>
      </c>
      <c r="Q872" s="1311">
        <f>'Table C3 Tracker'!N19</f>
        <v>0</v>
      </c>
      <c r="R872" s="1311">
        <f>'Table C3 Tracker'!O19</f>
        <v>0</v>
      </c>
      <c r="S872" s="1311">
        <f>'Table C3 Tracker'!Q19</f>
        <v>0</v>
      </c>
      <c r="U872" s="1311">
        <f t="shared" si="23"/>
        <v>0</v>
      </c>
    </row>
    <row r="873" spans="1:21">
      <c r="A873" s="1314" t="str">
        <f>ORG!$S$1</f>
        <v>Apr 21</v>
      </c>
      <c r="B873" s="1311" t="str">
        <f>ORG!$M$1</f>
        <v>Organisation</v>
      </c>
      <c r="C873" s="1311" t="str">
        <f>'Table C3 Tracker'!$A$5</f>
        <v>Table C3 - Tracker</v>
      </c>
      <c r="E873" s="1311" t="str">
        <f>'Table C3 Tracker'!$A$17</f>
        <v>Net Income Generation</v>
      </c>
      <c r="F873" s="1311" t="str">
        <f>'Table C3 Tracker'!$B20</f>
        <v>In Year - Plan</v>
      </c>
      <c r="G873" s="1311">
        <f>'Table C3 Tracker'!D20</f>
        <v>0</v>
      </c>
      <c r="H873" s="1311">
        <f>'Table C3 Tracker'!E20</f>
        <v>0</v>
      </c>
      <c r="I873" s="1311">
        <f>'Table C3 Tracker'!F20</f>
        <v>0</v>
      </c>
      <c r="J873" s="1311">
        <f>'Table C3 Tracker'!G20</f>
        <v>0</v>
      </c>
      <c r="K873" s="1311">
        <f>'Table C3 Tracker'!H20</f>
        <v>0</v>
      </c>
      <c r="L873" s="1311">
        <f>'Table C3 Tracker'!I20</f>
        <v>0</v>
      </c>
      <c r="M873" s="1311">
        <f>'Table C3 Tracker'!J20</f>
        <v>0</v>
      </c>
      <c r="N873" s="1311">
        <f>'Table C3 Tracker'!K20</f>
        <v>0</v>
      </c>
      <c r="O873" s="1311">
        <f>'Table C3 Tracker'!L20</f>
        <v>0</v>
      </c>
      <c r="P873" s="1311">
        <f>'Table C3 Tracker'!M20</f>
        <v>0</v>
      </c>
      <c r="Q873" s="1311">
        <f>'Table C3 Tracker'!N20</f>
        <v>0</v>
      </c>
      <c r="R873" s="1311">
        <f>'Table C3 Tracker'!O20</f>
        <v>0</v>
      </c>
      <c r="S873" s="1311">
        <f>'Table C3 Tracker'!Q20</f>
        <v>0</v>
      </c>
      <c r="U873" s="1311">
        <f t="shared" si="23"/>
        <v>0</v>
      </c>
    </row>
    <row r="874" spans="1:21">
      <c r="A874" s="1314" t="str">
        <f>ORG!$S$1</f>
        <v>Apr 21</v>
      </c>
      <c r="B874" s="1311" t="str">
        <f>ORG!$M$1</f>
        <v>Organisation</v>
      </c>
      <c r="C874" s="1311" t="str">
        <f>'Table C3 Tracker'!$A$5</f>
        <v>Table C3 - Tracker</v>
      </c>
      <c r="E874" s="1311" t="str">
        <f>'Table C3 Tracker'!$A$17</f>
        <v>Net Income Generation</v>
      </c>
      <c r="F874" s="1311" t="str">
        <f>'Table C3 Tracker'!$B21</f>
        <v>In Year - Actual/Forecast</v>
      </c>
      <c r="G874" s="1311">
        <f>'Table C3 Tracker'!D21</f>
        <v>0</v>
      </c>
      <c r="H874" s="1311">
        <f>'Table C3 Tracker'!E21</f>
        <v>0</v>
      </c>
      <c r="I874" s="1311">
        <f>'Table C3 Tracker'!F21</f>
        <v>0</v>
      </c>
      <c r="J874" s="1311">
        <f>'Table C3 Tracker'!G21</f>
        <v>0</v>
      </c>
      <c r="K874" s="1311">
        <f>'Table C3 Tracker'!H21</f>
        <v>0</v>
      </c>
      <c r="L874" s="1311">
        <f>'Table C3 Tracker'!I21</f>
        <v>0</v>
      </c>
      <c r="M874" s="1311">
        <f>'Table C3 Tracker'!J21</f>
        <v>0</v>
      </c>
      <c r="N874" s="1311">
        <f>'Table C3 Tracker'!K21</f>
        <v>0</v>
      </c>
      <c r="O874" s="1311">
        <f>'Table C3 Tracker'!L21</f>
        <v>0</v>
      </c>
      <c r="P874" s="1311">
        <f>'Table C3 Tracker'!M21</f>
        <v>0</v>
      </c>
      <c r="Q874" s="1311">
        <f>'Table C3 Tracker'!N21</f>
        <v>0</v>
      </c>
      <c r="R874" s="1311">
        <f>'Table C3 Tracker'!O21</f>
        <v>0</v>
      </c>
      <c r="S874" s="1311">
        <f>'Table C3 Tracker'!Q21</f>
        <v>0</v>
      </c>
      <c r="U874" s="1311">
        <f t="shared" si="23"/>
        <v>0</v>
      </c>
    </row>
    <row r="875" spans="1:21">
      <c r="A875" s="1314" t="str">
        <f>ORG!$S$1</f>
        <v>Apr 21</v>
      </c>
      <c r="B875" s="1311" t="str">
        <f>ORG!$M$1</f>
        <v>Organisation</v>
      </c>
      <c r="C875" s="1311" t="str">
        <f>'Table C3 Tracker'!$A$5</f>
        <v>Table C3 - Tracker</v>
      </c>
      <c r="E875" s="1311" t="str">
        <f>'Table C3 Tracker'!$A$17</f>
        <v>Net Income Generation</v>
      </c>
      <c r="F875" s="1311" t="str">
        <f>'Table C3 Tracker'!$B22</f>
        <v>Variance</v>
      </c>
      <c r="G875" s="1311">
        <f>'Table C3 Tracker'!D22</f>
        <v>0</v>
      </c>
      <c r="H875" s="1311">
        <f>'Table C3 Tracker'!E22</f>
        <v>0</v>
      </c>
      <c r="I875" s="1311">
        <f>'Table C3 Tracker'!F22</f>
        <v>0</v>
      </c>
      <c r="J875" s="1311">
        <f>'Table C3 Tracker'!G22</f>
        <v>0</v>
      </c>
      <c r="K875" s="1311">
        <f>'Table C3 Tracker'!H22</f>
        <v>0</v>
      </c>
      <c r="L875" s="1311">
        <f>'Table C3 Tracker'!I22</f>
        <v>0</v>
      </c>
      <c r="M875" s="1311">
        <f>'Table C3 Tracker'!J22</f>
        <v>0</v>
      </c>
      <c r="N875" s="1311">
        <f>'Table C3 Tracker'!K22</f>
        <v>0</v>
      </c>
      <c r="O875" s="1311">
        <f>'Table C3 Tracker'!L22</f>
        <v>0</v>
      </c>
      <c r="P875" s="1311">
        <f>'Table C3 Tracker'!M22</f>
        <v>0</v>
      </c>
      <c r="Q875" s="1311">
        <f>'Table C3 Tracker'!N22</f>
        <v>0</v>
      </c>
      <c r="R875" s="1311">
        <f>'Table C3 Tracker'!O22</f>
        <v>0</v>
      </c>
      <c r="S875" s="1311">
        <f>'Table C3 Tracker'!P22</f>
        <v>0</v>
      </c>
      <c r="U875" s="1311">
        <f t="shared" ref="U875:U932" si="24">S875+T875</f>
        <v>0</v>
      </c>
    </row>
    <row r="876" spans="1:21">
      <c r="A876" s="1314" t="str">
        <f>ORG!$S$1</f>
        <v>Apr 21</v>
      </c>
      <c r="B876" s="1311" t="str">
        <f>ORG!$M$1</f>
        <v>Organisation</v>
      </c>
      <c r="C876" s="1311" t="str">
        <f>'Table C3 Tracker'!$A$5</f>
        <v>Table C3 - Tracker</v>
      </c>
      <c r="E876" s="1311" t="str">
        <f>'Table C3 Tracker'!$A$17</f>
        <v>Net Income Generation</v>
      </c>
      <c r="F876" s="1311" t="str">
        <f>'Table C3 Tracker'!$B23</f>
        <v>Total Plan</v>
      </c>
      <c r="G876" s="1311">
        <f>'Table C3 Tracker'!D23</f>
        <v>0</v>
      </c>
      <c r="H876" s="1311">
        <f>'Table C3 Tracker'!E23</f>
        <v>0</v>
      </c>
      <c r="I876" s="1311">
        <f>'Table C3 Tracker'!F23</f>
        <v>0</v>
      </c>
      <c r="J876" s="1311">
        <f>'Table C3 Tracker'!G23</f>
        <v>0</v>
      </c>
      <c r="K876" s="1311">
        <f>'Table C3 Tracker'!H23</f>
        <v>0</v>
      </c>
      <c r="L876" s="1311">
        <f>'Table C3 Tracker'!I23</f>
        <v>0</v>
      </c>
      <c r="M876" s="1311">
        <f>'Table C3 Tracker'!J23</f>
        <v>0</v>
      </c>
      <c r="N876" s="1311">
        <f>'Table C3 Tracker'!K23</f>
        <v>0</v>
      </c>
      <c r="O876" s="1311">
        <f>'Table C3 Tracker'!L23</f>
        <v>0</v>
      </c>
      <c r="P876" s="1311">
        <f>'Table C3 Tracker'!M23</f>
        <v>0</v>
      </c>
      <c r="Q876" s="1311">
        <f>'Table C3 Tracker'!N23</f>
        <v>0</v>
      </c>
      <c r="R876" s="1311">
        <f>'Table C3 Tracker'!O23</f>
        <v>0</v>
      </c>
      <c r="S876" s="1311">
        <f>'Table C3 Tracker'!P23</f>
        <v>0</v>
      </c>
      <c r="U876" s="1311">
        <f t="shared" si="24"/>
        <v>0</v>
      </c>
    </row>
    <row r="877" spans="1:21">
      <c r="A877" s="1314" t="str">
        <f>ORG!$S$1</f>
        <v>Apr 21</v>
      </c>
      <c r="B877" s="1311" t="str">
        <f>ORG!$M$1</f>
        <v>Organisation</v>
      </c>
      <c r="C877" s="1311" t="str">
        <f>'Table C3 Tracker'!$A$5</f>
        <v>Table C3 - Tracker</v>
      </c>
      <c r="E877" s="1311" t="str">
        <f>'Table C3 Tracker'!$A$17</f>
        <v>Net Income Generation</v>
      </c>
      <c r="F877" s="1311" t="str">
        <f>'Table C3 Tracker'!$B24</f>
        <v>Total Actual/Forecast</v>
      </c>
      <c r="G877" s="1311">
        <f>'Table C3 Tracker'!D24</f>
        <v>0</v>
      </c>
      <c r="H877" s="1311">
        <f>'Table C3 Tracker'!E24</f>
        <v>0</v>
      </c>
      <c r="I877" s="1311">
        <f>'Table C3 Tracker'!F24</f>
        <v>0</v>
      </c>
      <c r="J877" s="1311">
        <f>'Table C3 Tracker'!G24</f>
        <v>0</v>
      </c>
      <c r="K877" s="1311">
        <f>'Table C3 Tracker'!H24</f>
        <v>0</v>
      </c>
      <c r="L877" s="1311">
        <f>'Table C3 Tracker'!I24</f>
        <v>0</v>
      </c>
      <c r="M877" s="1311">
        <f>'Table C3 Tracker'!J24</f>
        <v>0</v>
      </c>
      <c r="N877" s="1311">
        <f>'Table C3 Tracker'!K24</f>
        <v>0</v>
      </c>
      <c r="O877" s="1311">
        <f>'Table C3 Tracker'!L24</f>
        <v>0</v>
      </c>
      <c r="P877" s="1311">
        <f>'Table C3 Tracker'!M24</f>
        <v>0</v>
      </c>
      <c r="Q877" s="1311">
        <f>'Table C3 Tracker'!N24</f>
        <v>0</v>
      </c>
      <c r="R877" s="1311">
        <f>'Table C3 Tracker'!O24</f>
        <v>0</v>
      </c>
      <c r="S877" s="1311">
        <f>'Table C3 Tracker'!P24</f>
        <v>0</v>
      </c>
      <c r="U877" s="1311">
        <f t="shared" si="24"/>
        <v>0</v>
      </c>
    </row>
    <row r="878" spans="1:21">
      <c r="A878" s="1314" t="str">
        <f>ORG!$S$1</f>
        <v>Apr 21</v>
      </c>
      <c r="B878" s="1311" t="str">
        <f>ORG!$M$1</f>
        <v>Organisation</v>
      </c>
      <c r="C878" s="1311" t="str">
        <f>'Table C3 Tracker'!$A$5</f>
        <v>Table C3 - Tracker</v>
      </c>
      <c r="E878" s="1311" t="str">
        <f>'Table C3 Tracker'!$A$17</f>
        <v>Net Income Generation</v>
      </c>
      <c r="F878" s="1311" t="str">
        <f>'Table C3 Tracker'!$B25</f>
        <v>Total Variance</v>
      </c>
      <c r="G878" s="1311">
        <f>'Table C3 Tracker'!D25</f>
        <v>0</v>
      </c>
      <c r="H878" s="1311">
        <f>'Table C3 Tracker'!E25</f>
        <v>0</v>
      </c>
      <c r="I878" s="1311">
        <f>'Table C3 Tracker'!F25</f>
        <v>0</v>
      </c>
      <c r="J878" s="1311">
        <f>'Table C3 Tracker'!G25</f>
        <v>0</v>
      </c>
      <c r="K878" s="1311">
        <f>'Table C3 Tracker'!H25</f>
        <v>0</v>
      </c>
      <c r="L878" s="1311">
        <f>'Table C3 Tracker'!I25</f>
        <v>0</v>
      </c>
      <c r="M878" s="1311">
        <f>'Table C3 Tracker'!J25</f>
        <v>0</v>
      </c>
      <c r="N878" s="1311">
        <f>'Table C3 Tracker'!K25</f>
        <v>0</v>
      </c>
      <c r="O878" s="1311">
        <f>'Table C3 Tracker'!L25</f>
        <v>0</v>
      </c>
      <c r="P878" s="1311">
        <f>'Table C3 Tracker'!M25</f>
        <v>0</v>
      </c>
      <c r="Q878" s="1311">
        <f>'Table C3 Tracker'!N25</f>
        <v>0</v>
      </c>
      <c r="R878" s="1311">
        <f>'Table C3 Tracker'!O25</f>
        <v>0</v>
      </c>
      <c r="S878" s="1311">
        <f>'Table C3 Tracker'!P25</f>
        <v>0</v>
      </c>
      <c r="U878" s="1311">
        <f t="shared" si="24"/>
        <v>0</v>
      </c>
    </row>
    <row r="879" spans="1:21">
      <c r="A879" s="1314" t="str">
        <f>ORG!$S$1</f>
        <v>Apr 21</v>
      </c>
      <c r="B879" s="1311" t="str">
        <f>ORG!$M$1</f>
        <v>Organisation</v>
      </c>
      <c r="C879" s="1311" t="str">
        <f>'Table C3 Tracker'!$A$5</f>
        <v>Table C3 - Tracker</v>
      </c>
      <c r="E879" s="1311" t="str">
        <f>'Table C3 Tracker'!$A$26</f>
        <v>Accountancy Gains</v>
      </c>
      <c r="F879" s="1311" t="str">
        <f>'Table C3 Tracker'!$B26</f>
        <v>In Year - Plan</v>
      </c>
      <c r="G879" s="1311">
        <f>'Table C3 Tracker'!D26</f>
        <v>0</v>
      </c>
      <c r="H879" s="1311">
        <f>'Table C3 Tracker'!E26</f>
        <v>0</v>
      </c>
      <c r="I879" s="1311">
        <f>'Table C3 Tracker'!F26</f>
        <v>0</v>
      </c>
      <c r="J879" s="1311">
        <f>'Table C3 Tracker'!G26</f>
        <v>0</v>
      </c>
      <c r="K879" s="1311">
        <f>'Table C3 Tracker'!H26</f>
        <v>0</v>
      </c>
      <c r="L879" s="1311">
        <f>'Table C3 Tracker'!I26</f>
        <v>0</v>
      </c>
      <c r="M879" s="1311">
        <f>'Table C3 Tracker'!J26</f>
        <v>0</v>
      </c>
      <c r="N879" s="1311">
        <f>'Table C3 Tracker'!K26</f>
        <v>0</v>
      </c>
      <c r="O879" s="1311">
        <f>'Table C3 Tracker'!L26</f>
        <v>0</v>
      </c>
      <c r="P879" s="1311">
        <f>'Table C3 Tracker'!M26</f>
        <v>0</v>
      </c>
      <c r="Q879" s="1311">
        <f>'Table C3 Tracker'!N26</f>
        <v>0</v>
      </c>
      <c r="R879" s="1311">
        <f>'Table C3 Tracker'!O26</f>
        <v>0</v>
      </c>
      <c r="S879" s="1311">
        <f>'Table C3 Tracker'!P26</f>
        <v>0</v>
      </c>
      <c r="U879" s="1311">
        <f t="shared" si="24"/>
        <v>0</v>
      </c>
    </row>
    <row r="880" spans="1:21">
      <c r="A880" s="1314" t="str">
        <f>ORG!$S$1</f>
        <v>Apr 21</v>
      </c>
      <c r="B880" s="1311" t="str">
        <f>ORG!$M$1</f>
        <v>Organisation</v>
      </c>
      <c r="C880" s="1311" t="str">
        <f>'Table C3 Tracker'!$A$5</f>
        <v>Table C3 - Tracker</v>
      </c>
      <c r="E880" s="1311" t="str">
        <f>'Table C3 Tracker'!$A$26</f>
        <v>Accountancy Gains</v>
      </c>
      <c r="F880" s="1311" t="str">
        <f>'Table C3 Tracker'!$B27</f>
        <v>In Year - Actual/Forecast</v>
      </c>
      <c r="G880" s="1311">
        <f>'Table C3 Tracker'!D27</f>
        <v>0</v>
      </c>
      <c r="H880" s="1311">
        <f>'Table C3 Tracker'!E27</f>
        <v>0</v>
      </c>
      <c r="I880" s="1311">
        <f>'Table C3 Tracker'!F27</f>
        <v>0</v>
      </c>
      <c r="J880" s="1311">
        <f>'Table C3 Tracker'!G27</f>
        <v>0</v>
      </c>
      <c r="K880" s="1311">
        <f>'Table C3 Tracker'!H27</f>
        <v>0</v>
      </c>
      <c r="L880" s="1311">
        <f>'Table C3 Tracker'!I27</f>
        <v>0</v>
      </c>
      <c r="M880" s="1311">
        <f>'Table C3 Tracker'!J27</f>
        <v>0</v>
      </c>
      <c r="N880" s="1311">
        <f>'Table C3 Tracker'!K27</f>
        <v>0</v>
      </c>
      <c r="O880" s="1311">
        <f>'Table C3 Tracker'!L27</f>
        <v>0</v>
      </c>
      <c r="P880" s="1311">
        <f>'Table C3 Tracker'!M27</f>
        <v>0</v>
      </c>
      <c r="Q880" s="1311">
        <f>'Table C3 Tracker'!N27</f>
        <v>0</v>
      </c>
      <c r="R880" s="1311">
        <f>'Table C3 Tracker'!O27</f>
        <v>0</v>
      </c>
      <c r="S880" s="1311">
        <f>'Table C3 Tracker'!P27</f>
        <v>0</v>
      </c>
      <c r="U880" s="1311">
        <f t="shared" si="24"/>
        <v>0</v>
      </c>
    </row>
    <row r="881" spans="1:21">
      <c r="A881" s="1314" t="str">
        <f>ORG!$S$1</f>
        <v>Apr 21</v>
      </c>
      <c r="B881" s="1311" t="str">
        <f>ORG!$M$1</f>
        <v>Organisation</v>
      </c>
      <c r="C881" s="1311" t="str">
        <f>'Table C3 Tracker'!$A$5</f>
        <v>Table C3 - Tracker</v>
      </c>
      <c r="E881" s="1311" t="str">
        <f>'Table C3 Tracker'!$A$26</f>
        <v>Accountancy Gains</v>
      </c>
      <c r="F881" s="1311" t="str">
        <f>'Table C3 Tracker'!$B28</f>
        <v>Variance</v>
      </c>
      <c r="G881" s="1311">
        <f>'Table C3 Tracker'!D28</f>
        <v>0</v>
      </c>
      <c r="H881" s="1311">
        <f>'Table C3 Tracker'!E28</f>
        <v>0</v>
      </c>
      <c r="I881" s="1311">
        <f>'Table C3 Tracker'!F28</f>
        <v>0</v>
      </c>
      <c r="J881" s="1311">
        <f>'Table C3 Tracker'!G28</f>
        <v>0</v>
      </c>
      <c r="K881" s="1311">
        <f>'Table C3 Tracker'!H28</f>
        <v>0</v>
      </c>
      <c r="L881" s="1311">
        <f>'Table C3 Tracker'!I28</f>
        <v>0</v>
      </c>
      <c r="M881" s="1311">
        <f>'Table C3 Tracker'!J28</f>
        <v>0</v>
      </c>
      <c r="N881" s="1311">
        <f>'Table C3 Tracker'!K28</f>
        <v>0</v>
      </c>
      <c r="O881" s="1311">
        <f>'Table C3 Tracker'!L28</f>
        <v>0</v>
      </c>
      <c r="P881" s="1311">
        <f>'Table C3 Tracker'!M28</f>
        <v>0</v>
      </c>
      <c r="Q881" s="1311">
        <f>'Table C3 Tracker'!N28</f>
        <v>0</v>
      </c>
      <c r="R881" s="1311">
        <f>'Table C3 Tracker'!O28</f>
        <v>0</v>
      </c>
      <c r="S881" s="1311">
        <f>'Table C3 Tracker'!P28</f>
        <v>0</v>
      </c>
      <c r="U881" s="1311">
        <f t="shared" si="24"/>
        <v>0</v>
      </c>
    </row>
    <row r="882" spans="1:21">
      <c r="A882" s="1314" t="str">
        <f>ORG!$S$1</f>
        <v>Apr 21</v>
      </c>
      <c r="B882" s="1311" t="str">
        <f>ORG!$M$1</f>
        <v>Organisation</v>
      </c>
      <c r="C882" s="1311" t="str">
        <f>'Table C3 Tracker'!$A$5</f>
        <v>Table C3 - Tracker</v>
      </c>
      <c r="E882" s="1311" t="str">
        <f>'Table C3 Tracker'!$A$30</f>
        <v>Total</v>
      </c>
      <c r="F882" s="1311" t="str">
        <f>'Table C3 Tracker'!$B30</f>
        <v>Month 1 - Plan</v>
      </c>
      <c r="G882" s="1311">
        <f>'Table C3 Tracker'!D30</f>
        <v>0</v>
      </c>
      <c r="H882" s="1311">
        <f>'Table C3 Tracker'!E30</f>
        <v>0</v>
      </c>
      <c r="I882" s="1311">
        <f>'Table C3 Tracker'!F30</f>
        <v>0</v>
      </c>
      <c r="J882" s="1311">
        <f>'Table C3 Tracker'!G30</f>
        <v>0</v>
      </c>
      <c r="K882" s="1311">
        <f>'Table C3 Tracker'!H30</f>
        <v>0</v>
      </c>
      <c r="L882" s="1311">
        <f>'Table C3 Tracker'!I30</f>
        <v>0</v>
      </c>
      <c r="M882" s="1311">
        <f>'Table C3 Tracker'!J30</f>
        <v>0</v>
      </c>
      <c r="N882" s="1311">
        <f>'Table C3 Tracker'!K30</f>
        <v>0</v>
      </c>
      <c r="O882" s="1311">
        <f>'Table C3 Tracker'!L30</f>
        <v>0</v>
      </c>
      <c r="P882" s="1311">
        <f>'Table C3 Tracker'!M30</f>
        <v>0</v>
      </c>
      <c r="Q882" s="1311">
        <f>'Table C3 Tracker'!N30</f>
        <v>0</v>
      </c>
      <c r="R882" s="1311">
        <f>'Table C3 Tracker'!O30</f>
        <v>0</v>
      </c>
      <c r="S882" s="1311">
        <f>'Table C3 Tracker'!P30</f>
        <v>0</v>
      </c>
      <c r="U882" s="1311">
        <f t="shared" si="24"/>
        <v>0</v>
      </c>
    </row>
    <row r="883" spans="1:21">
      <c r="A883" s="1314" t="str">
        <f>ORG!$S$1</f>
        <v>Apr 21</v>
      </c>
      <c r="B883" s="1311" t="str">
        <f>ORG!$M$1</f>
        <v>Organisation</v>
      </c>
      <c r="C883" s="1311" t="str">
        <f>'Table C3 Tracker'!$A$5</f>
        <v>Table C3 - Tracker</v>
      </c>
      <c r="E883" s="1311" t="str">
        <f>'Table C3 Tracker'!$A$30</f>
        <v>Total</v>
      </c>
      <c r="F883" s="1311" t="str">
        <f>'Table C3 Tracker'!$B31</f>
        <v>Month 1 - Actual/Forecast</v>
      </c>
      <c r="G883" s="1311">
        <f>'Table C3 Tracker'!D31</f>
        <v>0</v>
      </c>
      <c r="H883" s="1311">
        <f>'Table C3 Tracker'!E31</f>
        <v>0</v>
      </c>
      <c r="I883" s="1311">
        <f>'Table C3 Tracker'!F31</f>
        <v>0</v>
      </c>
      <c r="J883" s="1311">
        <f>'Table C3 Tracker'!G31</f>
        <v>0</v>
      </c>
      <c r="K883" s="1311">
        <f>'Table C3 Tracker'!H31</f>
        <v>0</v>
      </c>
      <c r="L883" s="1311">
        <f>'Table C3 Tracker'!I31</f>
        <v>0</v>
      </c>
      <c r="M883" s="1311">
        <f>'Table C3 Tracker'!J31</f>
        <v>0</v>
      </c>
      <c r="N883" s="1311">
        <f>'Table C3 Tracker'!K31</f>
        <v>0</v>
      </c>
      <c r="O883" s="1311">
        <f>'Table C3 Tracker'!L31</f>
        <v>0</v>
      </c>
      <c r="P883" s="1311">
        <f>'Table C3 Tracker'!M31</f>
        <v>0</v>
      </c>
      <c r="Q883" s="1311">
        <f>'Table C3 Tracker'!N31</f>
        <v>0</v>
      </c>
      <c r="R883" s="1311">
        <f>'Table C3 Tracker'!O31</f>
        <v>0</v>
      </c>
      <c r="S883" s="1311">
        <f>'Table C3 Tracker'!P31</f>
        <v>0</v>
      </c>
      <c r="U883" s="1311">
        <f t="shared" si="24"/>
        <v>0</v>
      </c>
    </row>
    <row r="884" spans="1:21">
      <c r="A884" s="1314" t="str">
        <f>ORG!$S$1</f>
        <v>Apr 21</v>
      </c>
      <c r="B884" s="1311" t="str">
        <f>ORG!$M$1</f>
        <v>Organisation</v>
      </c>
      <c r="C884" s="1311" t="str">
        <f>'Table C3 Tracker'!$A$5</f>
        <v>Table C3 - Tracker</v>
      </c>
      <c r="E884" s="1311" t="str">
        <f>'Table C3 Tracker'!$A$30</f>
        <v>Total</v>
      </c>
      <c r="F884" s="1311" t="str">
        <f>'Table C3 Tracker'!$B32</f>
        <v>Variance</v>
      </c>
      <c r="G884" s="1311">
        <f>'Table C3 Tracker'!D32</f>
        <v>0</v>
      </c>
      <c r="H884" s="1311">
        <f>'Table C3 Tracker'!E32</f>
        <v>0</v>
      </c>
      <c r="I884" s="1311">
        <f>'Table C3 Tracker'!F32</f>
        <v>0</v>
      </c>
      <c r="J884" s="1311">
        <f>'Table C3 Tracker'!G32</f>
        <v>0</v>
      </c>
      <c r="K884" s="1311">
        <f>'Table C3 Tracker'!H32</f>
        <v>0</v>
      </c>
      <c r="L884" s="1311">
        <f>'Table C3 Tracker'!I32</f>
        <v>0</v>
      </c>
      <c r="M884" s="1311">
        <f>'Table C3 Tracker'!J32</f>
        <v>0</v>
      </c>
      <c r="N884" s="1311">
        <f>'Table C3 Tracker'!K32</f>
        <v>0</v>
      </c>
      <c r="O884" s="1311">
        <f>'Table C3 Tracker'!L32</f>
        <v>0</v>
      </c>
      <c r="P884" s="1311">
        <f>'Table C3 Tracker'!M32</f>
        <v>0</v>
      </c>
      <c r="Q884" s="1311">
        <f>'Table C3 Tracker'!N32</f>
        <v>0</v>
      </c>
      <c r="R884" s="1311">
        <f>'Table C3 Tracker'!O32</f>
        <v>0</v>
      </c>
      <c r="S884" s="1311">
        <f>'Table C3 Tracker'!P32</f>
        <v>0</v>
      </c>
      <c r="U884" s="1311">
        <f t="shared" si="24"/>
        <v>0</v>
      </c>
    </row>
    <row r="885" spans="1:21">
      <c r="A885" s="1314" t="str">
        <f>ORG!$S$1</f>
        <v>Apr 21</v>
      </c>
      <c r="B885" s="1311" t="str">
        <f>ORG!$M$1</f>
        <v>Organisation</v>
      </c>
      <c r="C885" s="1311" t="str">
        <f>'Table C3 Tracker'!$A$5</f>
        <v>Table C3 - Tracker</v>
      </c>
      <c r="E885" s="1311" t="str">
        <f>'Table C3 Tracker'!$A$30</f>
        <v>Total</v>
      </c>
      <c r="F885" s="1311" t="str">
        <f>'Table C3 Tracker'!$B33</f>
        <v>In Year - Plan</v>
      </c>
      <c r="G885" s="1311">
        <f>'Table C3 Tracker'!D33</f>
        <v>0</v>
      </c>
      <c r="H885" s="1311">
        <f>'Table C3 Tracker'!E33</f>
        <v>0</v>
      </c>
      <c r="I885" s="1311">
        <f>'Table C3 Tracker'!F33</f>
        <v>0</v>
      </c>
      <c r="J885" s="1311">
        <f>'Table C3 Tracker'!G33</f>
        <v>0</v>
      </c>
      <c r="K885" s="1311">
        <f>'Table C3 Tracker'!H33</f>
        <v>0</v>
      </c>
      <c r="L885" s="1311">
        <f>'Table C3 Tracker'!I33</f>
        <v>0</v>
      </c>
      <c r="M885" s="1311">
        <f>'Table C3 Tracker'!J33</f>
        <v>0</v>
      </c>
      <c r="N885" s="1311">
        <f>'Table C3 Tracker'!K33</f>
        <v>0</v>
      </c>
      <c r="O885" s="1311">
        <f>'Table C3 Tracker'!L33</f>
        <v>0</v>
      </c>
      <c r="P885" s="1311">
        <f>'Table C3 Tracker'!M33</f>
        <v>0</v>
      </c>
      <c r="Q885" s="1311">
        <f>'Table C3 Tracker'!N33</f>
        <v>0</v>
      </c>
      <c r="R885" s="1311">
        <f>'Table C3 Tracker'!O33</f>
        <v>0</v>
      </c>
      <c r="S885" s="1311">
        <f>'Table C3 Tracker'!P33</f>
        <v>0</v>
      </c>
      <c r="U885" s="1311">
        <f t="shared" si="24"/>
        <v>0</v>
      </c>
    </row>
    <row r="886" spans="1:21">
      <c r="A886" s="1314" t="str">
        <f>ORG!$S$1</f>
        <v>Apr 21</v>
      </c>
      <c r="B886" s="1311" t="str">
        <f>ORG!$M$1</f>
        <v>Organisation</v>
      </c>
      <c r="C886" s="1311" t="str">
        <f>'Table C3 Tracker'!$A$5</f>
        <v>Table C3 - Tracker</v>
      </c>
      <c r="E886" s="1311" t="str">
        <f>'Table C3 Tracker'!$A$30</f>
        <v>Total</v>
      </c>
      <c r="F886" s="1311" t="str">
        <f>'Table C3 Tracker'!$B34</f>
        <v>In Year - Actual/Forecast</v>
      </c>
      <c r="G886" s="1311">
        <f>'Table C3 Tracker'!D34</f>
        <v>0</v>
      </c>
      <c r="H886" s="1311">
        <f>'Table C3 Tracker'!E34</f>
        <v>0</v>
      </c>
      <c r="I886" s="1311">
        <f>'Table C3 Tracker'!F34</f>
        <v>0</v>
      </c>
      <c r="J886" s="1311">
        <f>'Table C3 Tracker'!G34</f>
        <v>0</v>
      </c>
      <c r="K886" s="1311">
        <f>'Table C3 Tracker'!H34</f>
        <v>0</v>
      </c>
      <c r="L886" s="1311">
        <f>'Table C3 Tracker'!I34</f>
        <v>0</v>
      </c>
      <c r="M886" s="1311">
        <f>'Table C3 Tracker'!J34</f>
        <v>0</v>
      </c>
      <c r="N886" s="1311">
        <f>'Table C3 Tracker'!K34</f>
        <v>0</v>
      </c>
      <c r="O886" s="1311">
        <f>'Table C3 Tracker'!L34</f>
        <v>0</v>
      </c>
      <c r="P886" s="1311">
        <f>'Table C3 Tracker'!M34</f>
        <v>0</v>
      </c>
      <c r="Q886" s="1311">
        <f>'Table C3 Tracker'!N34</f>
        <v>0</v>
      </c>
      <c r="R886" s="1311">
        <f>'Table C3 Tracker'!O34</f>
        <v>0</v>
      </c>
      <c r="S886" s="1311">
        <f>'Table C3 Tracker'!P34</f>
        <v>0</v>
      </c>
      <c r="U886" s="1311">
        <f t="shared" si="24"/>
        <v>0</v>
      </c>
    </row>
    <row r="887" spans="1:21">
      <c r="A887" s="1314" t="str">
        <f>ORG!$S$1</f>
        <v>Apr 21</v>
      </c>
      <c r="B887" s="1311" t="str">
        <f>ORG!$M$1</f>
        <v>Organisation</v>
      </c>
      <c r="C887" s="1311" t="str">
        <f>'Table C3 Tracker'!$A$5</f>
        <v>Table C3 - Tracker</v>
      </c>
      <c r="E887" s="1311" t="str">
        <f>'Table C3 Tracker'!$A$30</f>
        <v>Total</v>
      </c>
      <c r="F887" s="1311" t="str">
        <f>'Table C3 Tracker'!$B35</f>
        <v>Variance</v>
      </c>
      <c r="G887" s="1311">
        <f>'Table C3 Tracker'!D35</f>
        <v>0</v>
      </c>
      <c r="H887" s="1311">
        <f>'Table C3 Tracker'!E35</f>
        <v>0</v>
      </c>
      <c r="I887" s="1311">
        <f>'Table C3 Tracker'!F35</f>
        <v>0</v>
      </c>
      <c r="J887" s="1311">
        <f>'Table C3 Tracker'!G35</f>
        <v>0</v>
      </c>
      <c r="K887" s="1311">
        <f>'Table C3 Tracker'!H35</f>
        <v>0</v>
      </c>
      <c r="L887" s="1311">
        <f>'Table C3 Tracker'!I35</f>
        <v>0</v>
      </c>
      <c r="M887" s="1311">
        <f>'Table C3 Tracker'!J35</f>
        <v>0</v>
      </c>
      <c r="N887" s="1311">
        <f>'Table C3 Tracker'!K35</f>
        <v>0</v>
      </c>
      <c r="O887" s="1311">
        <f>'Table C3 Tracker'!L35</f>
        <v>0</v>
      </c>
      <c r="P887" s="1311">
        <f>'Table C3 Tracker'!M35</f>
        <v>0</v>
      </c>
      <c r="Q887" s="1311">
        <f>'Table C3 Tracker'!N35</f>
        <v>0</v>
      </c>
      <c r="R887" s="1311">
        <f>'Table C3 Tracker'!O35</f>
        <v>0</v>
      </c>
      <c r="S887" s="1311">
        <f>'Table C3 Tracker'!P35</f>
        <v>0</v>
      </c>
      <c r="U887" s="1311">
        <f t="shared" si="24"/>
        <v>0</v>
      </c>
    </row>
    <row r="888" spans="1:21">
      <c r="A888" s="1314" t="str">
        <f>ORG!$S$1</f>
        <v>Apr 21</v>
      </c>
      <c r="B888" s="1311" t="str">
        <f>ORG!$M$1</f>
        <v>Organisation</v>
      </c>
      <c r="C888" s="1311" t="str">
        <f>'Table C3 Tracker'!$A$5</f>
        <v>Table C3 - Tracker</v>
      </c>
      <c r="E888" s="1311" t="str">
        <f>'Table C3 Tracker'!$A$30</f>
        <v>Total</v>
      </c>
      <c r="F888" s="1311" t="str">
        <f>'Table C3 Tracker'!$B36</f>
        <v>Total Plan</v>
      </c>
      <c r="G888" s="1311">
        <f>'Table C3 Tracker'!D36</f>
        <v>0</v>
      </c>
      <c r="H888" s="1311">
        <f>'Table C3 Tracker'!E36</f>
        <v>0</v>
      </c>
      <c r="I888" s="1311">
        <f>'Table C3 Tracker'!F36</f>
        <v>0</v>
      </c>
      <c r="J888" s="1311">
        <f>'Table C3 Tracker'!G36</f>
        <v>0</v>
      </c>
      <c r="K888" s="1311">
        <f>'Table C3 Tracker'!H36</f>
        <v>0</v>
      </c>
      <c r="L888" s="1311">
        <f>'Table C3 Tracker'!I36</f>
        <v>0</v>
      </c>
      <c r="M888" s="1311">
        <f>'Table C3 Tracker'!J36</f>
        <v>0</v>
      </c>
      <c r="N888" s="1311">
        <f>'Table C3 Tracker'!K36</f>
        <v>0</v>
      </c>
      <c r="O888" s="1311">
        <f>'Table C3 Tracker'!L36</f>
        <v>0</v>
      </c>
      <c r="P888" s="1311">
        <f>'Table C3 Tracker'!M36</f>
        <v>0</v>
      </c>
      <c r="Q888" s="1311">
        <f>'Table C3 Tracker'!N36</f>
        <v>0</v>
      </c>
      <c r="R888" s="1311">
        <f>'Table C3 Tracker'!O36</f>
        <v>0</v>
      </c>
      <c r="S888" s="1311">
        <f>'Table C3 Tracker'!P36</f>
        <v>0</v>
      </c>
      <c r="U888" s="1311">
        <f t="shared" si="24"/>
        <v>0</v>
      </c>
    </row>
    <row r="889" spans="1:21">
      <c r="A889" s="1314" t="str">
        <f>ORG!$S$1</f>
        <v>Apr 21</v>
      </c>
      <c r="B889" s="1311" t="str">
        <f>ORG!$M$1</f>
        <v>Organisation</v>
      </c>
      <c r="C889" s="1311" t="str">
        <f>'Table C3 Tracker'!$A$5</f>
        <v>Table C3 - Tracker</v>
      </c>
      <c r="E889" s="1311" t="str">
        <f>'Table C3 Tracker'!$A$30</f>
        <v>Total</v>
      </c>
      <c r="F889" s="1311" t="str">
        <f>'Table C3 Tracker'!$B37</f>
        <v>Total Actual/Forecast</v>
      </c>
      <c r="G889" s="1311">
        <f>'Table C3 Tracker'!D37</f>
        <v>0</v>
      </c>
      <c r="H889" s="1311">
        <f>'Table C3 Tracker'!E37</f>
        <v>0</v>
      </c>
      <c r="I889" s="1311">
        <f>'Table C3 Tracker'!F37</f>
        <v>0</v>
      </c>
      <c r="J889" s="1311">
        <f>'Table C3 Tracker'!G37</f>
        <v>0</v>
      </c>
      <c r="K889" s="1311">
        <f>'Table C3 Tracker'!H37</f>
        <v>0</v>
      </c>
      <c r="L889" s="1311">
        <f>'Table C3 Tracker'!I37</f>
        <v>0</v>
      </c>
      <c r="M889" s="1311">
        <f>'Table C3 Tracker'!J37</f>
        <v>0</v>
      </c>
      <c r="N889" s="1311">
        <f>'Table C3 Tracker'!K37</f>
        <v>0</v>
      </c>
      <c r="O889" s="1311">
        <f>'Table C3 Tracker'!L37</f>
        <v>0</v>
      </c>
      <c r="P889" s="1311">
        <f>'Table C3 Tracker'!M37</f>
        <v>0</v>
      </c>
      <c r="Q889" s="1311">
        <f>'Table C3 Tracker'!N37</f>
        <v>0</v>
      </c>
      <c r="R889" s="1311">
        <f>'Table C3 Tracker'!O37</f>
        <v>0</v>
      </c>
      <c r="S889" s="1311">
        <f>'Table C3 Tracker'!P37</f>
        <v>0</v>
      </c>
      <c r="U889" s="1311">
        <f t="shared" si="24"/>
        <v>0</v>
      </c>
    </row>
    <row r="890" spans="1:21">
      <c r="A890" s="1314" t="str">
        <f>ORG!$S$1</f>
        <v>Apr 21</v>
      </c>
      <c r="B890" s="1311" t="str">
        <f>ORG!$M$1</f>
        <v>Organisation</v>
      </c>
      <c r="C890" s="1311" t="str">
        <f>'Table C3 Tracker'!$A$5</f>
        <v>Table C3 - Tracker</v>
      </c>
      <c r="E890" s="1311" t="str">
        <f>'Table C3 Tracker'!$A$30</f>
        <v>Total</v>
      </c>
      <c r="F890" s="1311" t="str">
        <f>'Table C3 Tracker'!$B38</f>
        <v>Total Variance</v>
      </c>
      <c r="G890" s="1311">
        <f>'Table C3 Tracker'!D38</f>
        <v>0</v>
      </c>
      <c r="H890" s="1311">
        <f>'Table C3 Tracker'!E38</f>
        <v>0</v>
      </c>
      <c r="I890" s="1311">
        <f>'Table C3 Tracker'!F38</f>
        <v>0</v>
      </c>
      <c r="J890" s="1311">
        <f>'Table C3 Tracker'!G38</f>
        <v>0</v>
      </c>
      <c r="K890" s="1311">
        <f>'Table C3 Tracker'!H38</f>
        <v>0</v>
      </c>
      <c r="L890" s="1311">
        <f>'Table C3 Tracker'!I38</f>
        <v>0</v>
      </c>
      <c r="M890" s="1311">
        <f>'Table C3 Tracker'!J38</f>
        <v>0</v>
      </c>
      <c r="N890" s="1311">
        <f>'Table C3 Tracker'!K38</f>
        <v>0</v>
      </c>
      <c r="O890" s="1311">
        <f>'Table C3 Tracker'!L38</f>
        <v>0</v>
      </c>
      <c r="P890" s="1311">
        <f>'Table C3 Tracker'!M38</f>
        <v>0</v>
      </c>
      <c r="Q890" s="1311">
        <f>'Table C3 Tracker'!N38</f>
        <v>0</v>
      </c>
      <c r="R890" s="1311">
        <f>'Table C3 Tracker'!O38</f>
        <v>0</v>
      </c>
      <c r="S890" s="1311">
        <f>'Table C3 Tracker'!P38</f>
        <v>0</v>
      </c>
      <c r="U890" s="1311">
        <f t="shared" si="24"/>
        <v>0</v>
      </c>
    </row>
    <row r="891" spans="1:21">
      <c r="A891" s="1314" t="str">
        <f>ORG!$S$1</f>
        <v>Apr 21</v>
      </c>
      <c r="B891" s="1311" t="str">
        <f>ORG!$M$1</f>
        <v>Organisation</v>
      </c>
      <c r="C891" s="1311" t="str">
        <f>'D - Welsh NHS Assumptions'!$A$5</f>
        <v>Table D - Income/Expenditure Assumptions</v>
      </c>
      <c r="D891" s="1311">
        <f>'D - Welsh NHS Assumptions'!A11</f>
        <v>1</v>
      </c>
      <c r="E891" s="1311" t="str">
        <f>'D - Welsh NHS Assumptions'!$E$9</f>
        <v>Total Income</v>
      </c>
      <c r="F891" s="1311" t="str">
        <f>'D - Welsh NHS Assumptions'!B11</f>
        <v xml:space="preserve">Swansea Bay University </v>
      </c>
      <c r="S891" s="1311">
        <f>'D - Welsh NHS Assumptions'!E11</f>
        <v>0</v>
      </c>
      <c r="U891" s="1311">
        <f t="shared" si="24"/>
        <v>0</v>
      </c>
    </row>
    <row r="892" spans="1:21">
      <c r="A892" s="1314" t="str">
        <f>ORG!$S$1</f>
        <v>Apr 21</v>
      </c>
      <c r="B892" s="1311" t="str">
        <f>ORG!$M$1</f>
        <v>Organisation</v>
      </c>
      <c r="C892" s="1311" t="str">
        <f>'D - Welsh NHS Assumptions'!$A$5</f>
        <v>Table D - Income/Expenditure Assumptions</v>
      </c>
      <c r="D892" s="1311">
        <f>'D - Welsh NHS Assumptions'!A12</f>
        <v>2</v>
      </c>
      <c r="E892" s="1311" t="str">
        <f>'D - Welsh NHS Assumptions'!$E$9</f>
        <v>Total Income</v>
      </c>
      <c r="F892" s="1311" t="str">
        <f>'D - Welsh NHS Assumptions'!B12</f>
        <v>Aneurin Bevan University</v>
      </c>
      <c r="S892" s="1311">
        <f>'D - Welsh NHS Assumptions'!E12</f>
        <v>0</v>
      </c>
      <c r="U892" s="1311">
        <f t="shared" si="24"/>
        <v>0</v>
      </c>
    </row>
    <row r="893" spans="1:21">
      <c r="A893" s="1314" t="str">
        <f>ORG!$S$1</f>
        <v>Apr 21</v>
      </c>
      <c r="B893" s="1311" t="str">
        <f>ORG!$M$1</f>
        <v>Organisation</v>
      </c>
      <c r="C893" s="1311" t="str">
        <f>'D - Welsh NHS Assumptions'!$A$5</f>
        <v>Table D - Income/Expenditure Assumptions</v>
      </c>
      <c r="D893" s="1311">
        <f>'D - Welsh NHS Assumptions'!A13</f>
        <v>3</v>
      </c>
      <c r="E893" s="1311" t="str">
        <f>'D - Welsh NHS Assumptions'!$E$9</f>
        <v>Total Income</v>
      </c>
      <c r="F893" s="1311" t="str">
        <f>'D - Welsh NHS Assumptions'!B13</f>
        <v xml:space="preserve">Betsi Cadwaladr University </v>
      </c>
      <c r="S893" s="1311">
        <f>'D - Welsh NHS Assumptions'!E13</f>
        <v>0</v>
      </c>
      <c r="U893" s="1311">
        <f t="shared" si="24"/>
        <v>0</v>
      </c>
    </row>
    <row r="894" spans="1:21">
      <c r="A894" s="1314" t="str">
        <f>ORG!$S$1</f>
        <v>Apr 21</v>
      </c>
      <c r="B894" s="1311" t="str">
        <f>ORG!$M$1</f>
        <v>Organisation</v>
      </c>
      <c r="C894" s="1311" t="str">
        <f>'D - Welsh NHS Assumptions'!$A$5</f>
        <v>Table D - Income/Expenditure Assumptions</v>
      </c>
      <c r="D894" s="1311">
        <f>'D - Welsh NHS Assumptions'!A14</f>
        <v>4</v>
      </c>
      <c r="E894" s="1311" t="str">
        <f>'D - Welsh NHS Assumptions'!$E$9</f>
        <v>Total Income</v>
      </c>
      <c r="F894" s="1311" t="str">
        <f>'D - Welsh NHS Assumptions'!B14</f>
        <v>Cardiff &amp; Vale University</v>
      </c>
      <c r="S894" s="1311">
        <f>'D - Welsh NHS Assumptions'!E14</f>
        <v>0</v>
      </c>
      <c r="U894" s="1311">
        <f t="shared" si="24"/>
        <v>0</v>
      </c>
    </row>
    <row r="895" spans="1:21">
      <c r="A895" s="1314" t="str">
        <f>ORG!$S$1</f>
        <v>Apr 21</v>
      </c>
      <c r="B895" s="1311" t="str">
        <f>ORG!$M$1</f>
        <v>Organisation</v>
      </c>
      <c r="C895" s="1311" t="str">
        <f>'D - Welsh NHS Assumptions'!$A$5</f>
        <v>Table D - Income/Expenditure Assumptions</v>
      </c>
      <c r="D895" s="1311">
        <f>'D - Welsh NHS Assumptions'!A15</f>
        <v>5</v>
      </c>
      <c r="E895" s="1311" t="str">
        <f>'D - Welsh NHS Assumptions'!$E$9</f>
        <v>Total Income</v>
      </c>
      <c r="F895" s="1311" t="str">
        <f>'D - Welsh NHS Assumptions'!B15</f>
        <v>Cwm Taf Morgannwg University</v>
      </c>
      <c r="S895" s="1311">
        <f>'D - Welsh NHS Assumptions'!E15</f>
        <v>0</v>
      </c>
      <c r="U895" s="1311">
        <f t="shared" si="24"/>
        <v>0</v>
      </c>
    </row>
    <row r="896" spans="1:21">
      <c r="A896" s="1314" t="str">
        <f>ORG!$S$1</f>
        <v>Apr 21</v>
      </c>
      <c r="B896" s="1311" t="str">
        <f>ORG!$M$1</f>
        <v>Organisation</v>
      </c>
      <c r="C896" s="1311" t="str">
        <f>'D - Welsh NHS Assumptions'!$A$5</f>
        <v>Table D - Income/Expenditure Assumptions</v>
      </c>
      <c r="D896" s="1311">
        <f>'D - Welsh NHS Assumptions'!A16</f>
        <v>6</v>
      </c>
      <c r="E896" s="1311" t="str">
        <f>'D - Welsh NHS Assumptions'!$E$9</f>
        <v>Total Income</v>
      </c>
      <c r="F896" s="1311" t="str">
        <f>'D - Welsh NHS Assumptions'!B16</f>
        <v>Hywel Dda University</v>
      </c>
      <c r="S896" s="1311">
        <f>'D - Welsh NHS Assumptions'!E16</f>
        <v>0</v>
      </c>
      <c r="U896" s="1311">
        <f t="shared" si="24"/>
        <v>0</v>
      </c>
    </row>
    <row r="897" spans="1:21">
      <c r="A897" s="1314" t="str">
        <f>ORG!$S$1</f>
        <v>Apr 21</v>
      </c>
      <c r="B897" s="1311" t="str">
        <f>ORG!$M$1</f>
        <v>Organisation</v>
      </c>
      <c r="C897" s="1311" t="str">
        <f>'D - Welsh NHS Assumptions'!$A$5</f>
        <v>Table D - Income/Expenditure Assumptions</v>
      </c>
      <c r="D897" s="1311">
        <f>'D - Welsh NHS Assumptions'!A17</f>
        <v>7</v>
      </c>
      <c r="E897" s="1311" t="str">
        <f>'D - Welsh NHS Assumptions'!$E$9</f>
        <v>Total Income</v>
      </c>
      <c r="F897" s="1311" t="str">
        <f>'D - Welsh NHS Assumptions'!B17</f>
        <v>Powys</v>
      </c>
      <c r="S897" s="1311">
        <f>'D - Welsh NHS Assumptions'!E17</f>
        <v>0</v>
      </c>
      <c r="U897" s="1311">
        <f t="shared" si="24"/>
        <v>0</v>
      </c>
    </row>
    <row r="898" spans="1:21">
      <c r="A898" s="1314" t="str">
        <f>ORG!$S$1</f>
        <v>Apr 21</v>
      </c>
      <c r="B898" s="1311" t="str">
        <f>ORG!$M$1</f>
        <v>Organisation</v>
      </c>
      <c r="C898" s="1311" t="str">
        <f>'D - Welsh NHS Assumptions'!$A$5</f>
        <v>Table D - Income/Expenditure Assumptions</v>
      </c>
      <c r="D898" s="1311">
        <f>'D - Welsh NHS Assumptions'!A18</f>
        <v>8</v>
      </c>
      <c r="E898" s="1311" t="str">
        <f>'D - Welsh NHS Assumptions'!$E$9</f>
        <v>Total Income</v>
      </c>
      <c r="F898" s="1311" t="str">
        <f>'D - Welsh NHS Assumptions'!B18</f>
        <v>Public Health Wales</v>
      </c>
      <c r="S898" s="1311">
        <f>'D - Welsh NHS Assumptions'!E18</f>
        <v>0</v>
      </c>
      <c r="U898" s="1311">
        <f t="shared" si="24"/>
        <v>0</v>
      </c>
    </row>
    <row r="899" spans="1:21">
      <c r="A899" s="1314" t="str">
        <f>ORG!$S$1</f>
        <v>Apr 21</v>
      </c>
      <c r="B899" s="1311" t="str">
        <f>ORG!$M$1</f>
        <v>Organisation</v>
      </c>
      <c r="C899" s="1311" t="str">
        <f>'D - Welsh NHS Assumptions'!$A$5</f>
        <v>Table D - Income/Expenditure Assumptions</v>
      </c>
      <c r="D899" s="1311">
        <f>'D - Welsh NHS Assumptions'!A19</f>
        <v>9</v>
      </c>
      <c r="E899" s="1311" t="str">
        <f>'D - Welsh NHS Assumptions'!$E$9</f>
        <v>Total Income</v>
      </c>
      <c r="F899" s="1311" t="str">
        <f>'D - Welsh NHS Assumptions'!B19</f>
        <v>Velindre</v>
      </c>
      <c r="S899" s="1311">
        <f>'D - Welsh NHS Assumptions'!E19</f>
        <v>0</v>
      </c>
      <c r="U899" s="1311">
        <f t="shared" si="24"/>
        <v>0</v>
      </c>
    </row>
    <row r="900" spans="1:21">
      <c r="A900" s="1314" t="str">
        <f>ORG!$S$1</f>
        <v>Apr 21</v>
      </c>
      <c r="B900" s="1311" t="str">
        <f>ORG!$M$1</f>
        <v>Organisation</v>
      </c>
      <c r="C900" s="1311" t="str">
        <f>'D - Welsh NHS Assumptions'!$A$5</f>
        <v>Table D - Income/Expenditure Assumptions</v>
      </c>
      <c r="D900" s="1311">
        <f>'D - Welsh NHS Assumptions'!A20</f>
        <v>10</v>
      </c>
      <c r="E900" s="1311" t="str">
        <f>'D - Welsh NHS Assumptions'!$E$9</f>
        <v>Total Income</v>
      </c>
      <c r="F900" s="1311" t="str">
        <f>'D - Welsh NHS Assumptions'!B20</f>
        <v>NWSSP</v>
      </c>
      <c r="S900" s="1311">
        <f>'D - Welsh NHS Assumptions'!E20</f>
        <v>0</v>
      </c>
      <c r="U900" s="1311">
        <f t="shared" si="24"/>
        <v>0</v>
      </c>
    </row>
    <row r="901" spans="1:21">
      <c r="A901" s="1314" t="str">
        <f>ORG!$S$1</f>
        <v>Apr 21</v>
      </c>
      <c r="B901" s="1311" t="str">
        <f>ORG!$M$1</f>
        <v>Organisation</v>
      </c>
      <c r="C901" s="1311" t="str">
        <f>'D - Welsh NHS Assumptions'!$A$5</f>
        <v>Table D - Income/Expenditure Assumptions</v>
      </c>
      <c r="D901" s="1311">
        <f>'D - Welsh NHS Assumptions'!A21</f>
        <v>11</v>
      </c>
      <c r="E901" s="1311" t="str">
        <f>'D - Welsh NHS Assumptions'!$E$9</f>
        <v>Total Income</v>
      </c>
      <c r="F901" s="1311" t="str">
        <f>'D - Welsh NHS Assumptions'!B21</f>
        <v>DHCW</v>
      </c>
      <c r="S901" s="1311">
        <f>'D - Welsh NHS Assumptions'!E21</f>
        <v>0</v>
      </c>
      <c r="U901" s="1311">
        <f t="shared" si="24"/>
        <v>0</v>
      </c>
    </row>
    <row r="902" spans="1:21">
      <c r="A902" s="1314" t="str">
        <f>ORG!$S$1</f>
        <v>Apr 21</v>
      </c>
      <c r="B902" s="1311" t="str">
        <f>ORG!$M$1</f>
        <v>Organisation</v>
      </c>
      <c r="C902" s="1311" t="str">
        <f>'D - Welsh NHS Assumptions'!$A$5</f>
        <v>Table D - Income/Expenditure Assumptions</v>
      </c>
      <c r="D902" s="1311">
        <f>'D - Welsh NHS Assumptions'!A22</f>
        <v>12</v>
      </c>
      <c r="E902" s="1311" t="str">
        <f>'D - Welsh NHS Assumptions'!$E$9</f>
        <v>Total Income</v>
      </c>
      <c r="F902" s="1311" t="str">
        <f>'D - Welsh NHS Assumptions'!B22</f>
        <v>Wales Ambulance Services</v>
      </c>
      <c r="S902" s="1311">
        <f>'D - Welsh NHS Assumptions'!E22</f>
        <v>0</v>
      </c>
      <c r="U902" s="1311">
        <f t="shared" si="24"/>
        <v>0</v>
      </c>
    </row>
    <row r="903" spans="1:21">
      <c r="A903" s="1314" t="str">
        <f>ORG!$S$1</f>
        <v>Apr 21</v>
      </c>
      <c r="B903" s="1311" t="str">
        <f>ORG!$M$1</f>
        <v>Organisation</v>
      </c>
      <c r="C903" s="1311" t="str">
        <f>'D - Welsh NHS Assumptions'!$A$5</f>
        <v>Table D - Income/Expenditure Assumptions</v>
      </c>
      <c r="D903" s="1311">
        <f>'D - Welsh NHS Assumptions'!A23</f>
        <v>13</v>
      </c>
      <c r="E903" s="1311" t="str">
        <f>'D - Welsh NHS Assumptions'!$E$9</f>
        <v>Total Income</v>
      </c>
      <c r="F903" s="1311" t="str">
        <f>'D - Welsh NHS Assumptions'!B23</f>
        <v>WHSSC</v>
      </c>
      <c r="S903" s="1311">
        <f>'D - Welsh NHS Assumptions'!E23</f>
        <v>0</v>
      </c>
      <c r="U903" s="1311">
        <f t="shared" si="24"/>
        <v>0</v>
      </c>
    </row>
    <row r="904" spans="1:21">
      <c r="A904" s="1314" t="str">
        <f>ORG!$S$1</f>
        <v>Apr 21</v>
      </c>
      <c r="B904" s="1311" t="str">
        <f>ORG!$M$1</f>
        <v>Organisation</v>
      </c>
      <c r="C904" s="1311" t="str">
        <f>'D - Welsh NHS Assumptions'!$A$5</f>
        <v>Table D - Income/Expenditure Assumptions</v>
      </c>
      <c r="D904" s="1311">
        <f>'D - Welsh NHS Assumptions'!A24</f>
        <v>14</v>
      </c>
      <c r="E904" s="1311" t="str">
        <f>'D - Welsh NHS Assumptions'!$E$9</f>
        <v>Total Income</v>
      </c>
      <c r="F904" s="1311" t="str">
        <f>'D - Welsh NHS Assumptions'!B24</f>
        <v>EASC</v>
      </c>
      <c r="S904" s="1311">
        <f>'D - Welsh NHS Assumptions'!E24</f>
        <v>0</v>
      </c>
      <c r="U904" s="1311">
        <f t="shared" si="24"/>
        <v>0</v>
      </c>
    </row>
    <row r="905" spans="1:21">
      <c r="A905" s="1314" t="str">
        <f>ORG!$S$1</f>
        <v>Apr 21</v>
      </c>
      <c r="B905" s="1311" t="str">
        <f>ORG!$M$1</f>
        <v>Organisation</v>
      </c>
      <c r="C905" s="1311" t="str">
        <f>'D - Welsh NHS Assumptions'!$A$5</f>
        <v>Table D - Income/Expenditure Assumptions</v>
      </c>
      <c r="D905" s="1311">
        <f>'D - Welsh NHS Assumptions'!A25</f>
        <v>15</v>
      </c>
      <c r="E905" s="1311" t="str">
        <f>'D - Welsh NHS Assumptions'!$E$9</f>
        <v>Total Income</v>
      </c>
      <c r="F905" s="1311" t="str">
        <f>'D - Welsh NHS Assumptions'!B25</f>
        <v>HEIW</v>
      </c>
      <c r="S905" s="1311">
        <f>'D - Welsh NHS Assumptions'!E25</f>
        <v>0</v>
      </c>
      <c r="U905" s="1311">
        <f t="shared" si="24"/>
        <v>0</v>
      </c>
    </row>
    <row r="906" spans="1:21">
      <c r="A906" s="1314" t="str">
        <f>ORG!$S$1</f>
        <v>Apr 21</v>
      </c>
      <c r="B906" s="1311" t="str">
        <f>ORG!$M$1</f>
        <v>Organisation</v>
      </c>
      <c r="C906" s="1311" t="str">
        <f>'D - Welsh NHS Assumptions'!$A$5</f>
        <v>Table D - Income/Expenditure Assumptions</v>
      </c>
      <c r="D906" s="1311">
        <f>'D - Welsh NHS Assumptions'!A26</f>
        <v>16</v>
      </c>
      <c r="E906" s="1311" t="str">
        <f>'D - Welsh NHS Assumptions'!$E$9</f>
        <v>Total Income</v>
      </c>
      <c r="F906" s="1311" t="str">
        <f>'D - Welsh NHS Assumptions'!B26</f>
        <v>NHS Wales Executive</v>
      </c>
      <c r="S906" s="1311">
        <f>'D - Welsh NHS Assumptions'!E26</f>
        <v>0</v>
      </c>
      <c r="U906" s="1311">
        <f t="shared" si="24"/>
        <v>0</v>
      </c>
    </row>
    <row r="907" spans="1:21">
      <c r="A907" s="1314" t="str">
        <f>ORG!$S$1</f>
        <v>Apr 21</v>
      </c>
      <c r="B907" s="1311" t="str">
        <f>ORG!$M$1</f>
        <v>Organisation</v>
      </c>
      <c r="C907" s="1311" t="str">
        <f>'D - Welsh NHS Assumptions'!$A$5</f>
        <v>Table D - Income/Expenditure Assumptions</v>
      </c>
      <c r="D907" s="1311">
        <f>'D - Welsh NHS Assumptions'!A27</f>
        <v>17</v>
      </c>
      <c r="E907" s="1311" t="str">
        <f>'D - Welsh NHS Assumptions'!$E$9</f>
        <v>Total Income</v>
      </c>
      <c r="F907" s="1311" t="str">
        <f>'D - Welsh NHS Assumptions'!B27</f>
        <v xml:space="preserve">Total  </v>
      </c>
      <c r="S907" s="1311">
        <f>'D - Welsh NHS Assumptions'!E27</f>
        <v>0</v>
      </c>
      <c r="U907" s="1311">
        <f t="shared" si="24"/>
        <v>0</v>
      </c>
    </row>
    <row r="908" spans="1:21">
      <c r="A908" s="1314" t="str">
        <f>ORG!$S$1</f>
        <v>Apr 21</v>
      </c>
      <c r="B908" s="1311" t="str">
        <f>ORG!$M$1</f>
        <v>Organisation</v>
      </c>
      <c r="C908" s="1311" t="str">
        <f>'D - Welsh NHS Assumptions'!$A$5</f>
        <v>Table D - Income/Expenditure Assumptions</v>
      </c>
      <c r="D908" s="1311">
        <f>'D - Welsh NHS Assumptions'!A11</f>
        <v>1</v>
      </c>
      <c r="E908" s="1311" t="str">
        <f>'D - Welsh NHS Assumptions'!$I$9</f>
        <v>Total Expenditure</v>
      </c>
      <c r="F908" s="1311" t="str">
        <f>'D - Welsh NHS Assumptions'!B11</f>
        <v xml:space="preserve">Swansea Bay University </v>
      </c>
      <c r="S908" s="1311">
        <f>'D - Welsh NHS Assumptions'!I11</f>
        <v>0</v>
      </c>
      <c r="U908" s="1311">
        <f t="shared" si="24"/>
        <v>0</v>
      </c>
    </row>
    <row r="909" spans="1:21">
      <c r="A909" s="1314" t="str">
        <f>ORG!$S$1</f>
        <v>Apr 21</v>
      </c>
      <c r="B909" s="1311" t="str">
        <f>ORG!$M$1</f>
        <v>Organisation</v>
      </c>
      <c r="C909" s="1311" t="str">
        <f>'D - Welsh NHS Assumptions'!$A$5</f>
        <v>Table D - Income/Expenditure Assumptions</v>
      </c>
      <c r="D909" s="1311">
        <f>'D - Welsh NHS Assumptions'!A12</f>
        <v>2</v>
      </c>
      <c r="E909" s="1311" t="str">
        <f>'D - Welsh NHS Assumptions'!$I$9</f>
        <v>Total Expenditure</v>
      </c>
      <c r="F909" s="1311" t="str">
        <f>'D - Welsh NHS Assumptions'!B12</f>
        <v>Aneurin Bevan University</v>
      </c>
      <c r="S909" s="1311">
        <f>'D - Welsh NHS Assumptions'!I12</f>
        <v>0</v>
      </c>
      <c r="U909" s="1311">
        <f t="shared" si="24"/>
        <v>0</v>
      </c>
    </row>
    <row r="910" spans="1:21">
      <c r="A910" s="1314" t="str">
        <f>ORG!$S$1</f>
        <v>Apr 21</v>
      </c>
      <c r="B910" s="1311" t="str">
        <f>ORG!$M$1</f>
        <v>Organisation</v>
      </c>
      <c r="C910" s="1311" t="str">
        <f>'D - Welsh NHS Assumptions'!$A$5</f>
        <v>Table D - Income/Expenditure Assumptions</v>
      </c>
      <c r="D910" s="1311">
        <f>'D - Welsh NHS Assumptions'!A13</f>
        <v>3</v>
      </c>
      <c r="E910" s="1311" t="str">
        <f>'D - Welsh NHS Assumptions'!$I$9</f>
        <v>Total Expenditure</v>
      </c>
      <c r="F910" s="1311" t="str">
        <f>'D - Welsh NHS Assumptions'!B13</f>
        <v xml:space="preserve">Betsi Cadwaladr University </v>
      </c>
      <c r="S910" s="1311">
        <f>'D - Welsh NHS Assumptions'!I13</f>
        <v>0</v>
      </c>
      <c r="U910" s="1311">
        <f t="shared" si="24"/>
        <v>0</v>
      </c>
    </row>
    <row r="911" spans="1:21">
      <c r="A911" s="1314" t="str">
        <f>ORG!$S$1</f>
        <v>Apr 21</v>
      </c>
      <c r="B911" s="1311" t="str">
        <f>ORG!$M$1</f>
        <v>Organisation</v>
      </c>
      <c r="C911" s="1311" t="str">
        <f>'D - Welsh NHS Assumptions'!$A$5</f>
        <v>Table D - Income/Expenditure Assumptions</v>
      </c>
      <c r="D911" s="1311">
        <f>'D - Welsh NHS Assumptions'!A14</f>
        <v>4</v>
      </c>
      <c r="E911" s="1311" t="str">
        <f>'D - Welsh NHS Assumptions'!$I$9</f>
        <v>Total Expenditure</v>
      </c>
      <c r="F911" s="1311" t="str">
        <f>'D - Welsh NHS Assumptions'!B14</f>
        <v>Cardiff &amp; Vale University</v>
      </c>
      <c r="S911" s="1311">
        <f>'D - Welsh NHS Assumptions'!I14</f>
        <v>0</v>
      </c>
      <c r="U911" s="1311">
        <f t="shared" si="24"/>
        <v>0</v>
      </c>
    </row>
    <row r="912" spans="1:21">
      <c r="A912" s="1314" t="str">
        <f>ORG!$S$1</f>
        <v>Apr 21</v>
      </c>
      <c r="B912" s="1311" t="str">
        <f>ORG!$M$1</f>
        <v>Organisation</v>
      </c>
      <c r="C912" s="1311" t="str">
        <f>'D - Welsh NHS Assumptions'!$A$5</f>
        <v>Table D - Income/Expenditure Assumptions</v>
      </c>
      <c r="D912" s="1311">
        <f>'D - Welsh NHS Assumptions'!A15</f>
        <v>5</v>
      </c>
      <c r="E912" s="1311" t="str">
        <f>'D - Welsh NHS Assumptions'!$I$9</f>
        <v>Total Expenditure</v>
      </c>
      <c r="F912" s="1311" t="str">
        <f>'D - Welsh NHS Assumptions'!B15</f>
        <v>Cwm Taf Morgannwg University</v>
      </c>
      <c r="S912" s="1311">
        <f>'D - Welsh NHS Assumptions'!I15</f>
        <v>0</v>
      </c>
      <c r="U912" s="1311">
        <f t="shared" si="24"/>
        <v>0</v>
      </c>
    </row>
    <row r="913" spans="1:21">
      <c r="A913" s="1314" t="str">
        <f>ORG!$S$1</f>
        <v>Apr 21</v>
      </c>
      <c r="B913" s="1311" t="str">
        <f>ORG!$M$1</f>
        <v>Organisation</v>
      </c>
      <c r="C913" s="1311" t="str">
        <f>'D - Welsh NHS Assumptions'!$A$5</f>
        <v>Table D - Income/Expenditure Assumptions</v>
      </c>
      <c r="D913" s="1311">
        <f>'D - Welsh NHS Assumptions'!A16</f>
        <v>6</v>
      </c>
      <c r="E913" s="1311" t="str">
        <f>'D - Welsh NHS Assumptions'!$I$9</f>
        <v>Total Expenditure</v>
      </c>
      <c r="F913" s="1311" t="str">
        <f>'D - Welsh NHS Assumptions'!B16</f>
        <v>Hywel Dda University</v>
      </c>
      <c r="S913" s="1311">
        <f>'D - Welsh NHS Assumptions'!I16</f>
        <v>0</v>
      </c>
      <c r="U913" s="1311">
        <f t="shared" si="24"/>
        <v>0</v>
      </c>
    </row>
    <row r="914" spans="1:21">
      <c r="A914" s="1314" t="str">
        <f>ORG!$S$1</f>
        <v>Apr 21</v>
      </c>
      <c r="B914" s="1311" t="str">
        <f>ORG!$M$1</f>
        <v>Organisation</v>
      </c>
      <c r="C914" s="1311" t="str">
        <f>'D - Welsh NHS Assumptions'!$A$5</f>
        <v>Table D - Income/Expenditure Assumptions</v>
      </c>
      <c r="D914" s="1311">
        <f>'D - Welsh NHS Assumptions'!A17</f>
        <v>7</v>
      </c>
      <c r="E914" s="1311" t="str">
        <f>'D - Welsh NHS Assumptions'!$I$9</f>
        <v>Total Expenditure</v>
      </c>
      <c r="F914" s="1311" t="str">
        <f>'D - Welsh NHS Assumptions'!B17</f>
        <v>Powys</v>
      </c>
      <c r="S914" s="1311">
        <f>'D - Welsh NHS Assumptions'!I17</f>
        <v>0</v>
      </c>
      <c r="U914" s="1311">
        <f t="shared" si="24"/>
        <v>0</v>
      </c>
    </row>
    <row r="915" spans="1:21">
      <c r="A915" s="1314" t="str">
        <f>ORG!$S$1</f>
        <v>Apr 21</v>
      </c>
      <c r="B915" s="1311" t="str">
        <f>ORG!$M$1</f>
        <v>Organisation</v>
      </c>
      <c r="C915" s="1311" t="str">
        <f>'D - Welsh NHS Assumptions'!$A$5</f>
        <v>Table D - Income/Expenditure Assumptions</v>
      </c>
      <c r="D915" s="1311">
        <f>'D - Welsh NHS Assumptions'!A18</f>
        <v>8</v>
      </c>
      <c r="E915" s="1311" t="str">
        <f>'D - Welsh NHS Assumptions'!$I$9</f>
        <v>Total Expenditure</v>
      </c>
      <c r="F915" s="1311" t="str">
        <f>'D - Welsh NHS Assumptions'!B18</f>
        <v>Public Health Wales</v>
      </c>
      <c r="S915" s="1311">
        <f>'D - Welsh NHS Assumptions'!I18</f>
        <v>0</v>
      </c>
      <c r="U915" s="1311">
        <f t="shared" si="24"/>
        <v>0</v>
      </c>
    </row>
    <row r="916" spans="1:21">
      <c r="A916" s="1314" t="str">
        <f>ORG!$S$1</f>
        <v>Apr 21</v>
      </c>
      <c r="B916" s="1311" t="str">
        <f>ORG!$M$1</f>
        <v>Organisation</v>
      </c>
      <c r="C916" s="1311" t="str">
        <f>'D - Welsh NHS Assumptions'!$A$5</f>
        <v>Table D - Income/Expenditure Assumptions</v>
      </c>
      <c r="D916" s="1311">
        <f>'D - Welsh NHS Assumptions'!A19</f>
        <v>9</v>
      </c>
      <c r="E916" s="1311" t="str">
        <f>'D - Welsh NHS Assumptions'!$I$9</f>
        <v>Total Expenditure</v>
      </c>
      <c r="F916" s="1311" t="str">
        <f>'D - Welsh NHS Assumptions'!B19</f>
        <v>Velindre</v>
      </c>
      <c r="S916" s="1311">
        <f>'D - Welsh NHS Assumptions'!I19</f>
        <v>0</v>
      </c>
      <c r="U916" s="1311">
        <f t="shared" si="24"/>
        <v>0</v>
      </c>
    </row>
    <row r="917" spans="1:21">
      <c r="A917" s="1314" t="str">
        <f>ORG!$S$1</f>
        <v>Apr 21</v>
      </c>
      <c r="B917" s="1311" t="str">
        <f>ORG!$M$1</f>
        <v>Organisation</v>
      </c>
      <c r="C917" s="1311" t="str">
        <f>'D - Welsh NHS Assumptions'!$A$5</f>
        <v>Table D - Income/Expenditure Assumptions</v>
      </c>
      <c r="D917" s="1311">
        <f>'D - Welsh NHS Assumptions'!A20</f>
        <v>10</v>
      </c>
      <c r="E917" s="1311" t="str">
        <f>'D - Welsh NHS Assumptions'!$I$9</f>
        <v>Total Expenditure</v>
      </c>
      <c r="F917" s="1311" t="str">
        <f>'D - Welsh NHS Assumptions'!B20</f>
        <v>NWSSP</v>
      </c>
      <c r="S917" s="1311">
        <f>'D - Welsh NHS Assumptions'!I20</f>
        <v>0</v>
      </c>
      <c r="U917" s="1311">
        <f t="shared" si="24"/>
        <v>0</v>
      </c>
    </row>
    <row r="918" spans="1:21">
      <c r="A918" s="1314" t="str">
        <f>ORG!$S$1</f>
        <v>Apr 21</v>
      </c>
      <c r="B918" s="1311" t="str">
        <f>ORG!$M$1</f>
        <v>Organisation</v>
      </c>
      <c r="C918" s="1311" t="str">
        <f>'D - Welsh NHS Assumptions'!$A$5</f>
        <v>Table D - Income/Expenditure Assumptions</v>
      </c>
      <c r="D918" s="1311">
        <f>'D - Welsh NHS Assumptions'!A21</f>
        <v>11</v>
      </c>
      <c r="E918" s="1311" t="str">
        <f>'D - Welsh NHS Assumptions'!$I$9</f>
        <v>Total Expenditure</v>
      </c>
      <c r="F918" s="1311" t="str">
        <f>'D - Welsh NHS Assumptions'!B21</f>
        <v>DHCW</v>
      </c>
      <c r="S918" s="1311">
        <f>'D - Welsh NHS Assumptions'!I21</f>
        <v>0</v>
      </c>
      <c r="U918" s="1311">
        <f t="shared" si="24"/>
        <v>0</v>
      </c>
    </row>
    <row r="919" spans="1:21">
      <c r="A919" s="1314" t="str">
        <f>ORG!$S$1</f>
        <v>Apr 21</v>
      </c>
      <c r="B919" s="1311" t="str">
        <f>ORG!$M$1</f>
        <v>Organisation</v>
      </c>
      <c r="C919" s="1311" t="str">
        <f>'D - Welsh NHS Assumptions'!$A$5</f>
        <v>Table D - Income/Expenditure Assumptions</v>
      </c>
      <c r="D919" s="1311">
        <f>'D - Welsh NHS Assumptions'!A22</f>
        <v>12</v>
      </c>
      <c r="E919" s="1311" t="str">
        <f>'D - Welsh NHS Assumptions'!$I$9</f>
        <v>Total Expenditure</v>
      </c>
      <c r="F919" s="1311" t="str">
        <f>'D - Welsh NHS Assumptions'!B22</f>
        <v>Wales Ambulance Services</v>
      </c>
      <c r="S919" s="1311">
        <f>'D - Welsh NHS Assumptions'!I22</f>
        <v>0</v>
      </c>
      <c r="U919" s="1311">
        <f t="shared" si="24"/>
        <v>0</v>
      </c>
    </row>
    <row r="920" spans="1:21">
      <c r="A920" s="1314" t="str">
        <f>ORG!$S$1</f>
        <v>Apr 21</v>
      </c>
      <c r="B920" s="1311" t="str">
        <f>ORG!$M$1</f>
        <v>Organisation</v>
      </c>
      <c r="C920" s="1311" t="str">
        <f>'D - Welsh NHS Assumptions'!$A$5</f>
        <v>Table D - Income/Expenditure Assumptions</v>
      </c>
      <c r="D920" s="1311">
        <f>'D - Welsh NHS Assumptions'!A23</f>
        <v>13</v>
      </c>
      <c r="E920" s="1311" t="str">
        <f>'D - Welsh NHS Assumptions'!$I$9</f>
        <v>Total Expenditure</v>
      </c>
      <c r="F920" s="1311" t="str">
        <f>'D - Welsh NHS Assumptions'!B23</f>
        <v>WHSSC</v>
      </c>
      <c r="S920" s="1311">
        <f>'D - Welsh NHS Assumptions'!I23</f>
        <v>0</v>
      </c>
      <c r="U920" s="1311">
        <f t="shared" si="24"/>
        <v>0</v>
      </c>
    </row>
    <row r="921" spans="1:21">
      <c r="A921" s="1314" t="str">
        <f>ORG!$S$1</f>
        <v>Apr 21</v>
      </c>
      <c r="B921" s="1311" t="str">
        <f>ORG!$M$1</f>
        <v>Organisation</v>
      </c>
      <c r="C921" s="1311" t="str">
        <f>'D - Welsh NHS Assumptions'!$A$5</f>
        <v>Table D - Income/Expenditure Assumptions</v>
      </c>
      <c r="D921" s="1311">
        <f>'D - Welsh NHS Assumptions'!A24</f>
        <v>14</v>
      </c>
      <c r="E921" s="1311" t="str">
        <f>'D - Welsh NHS Assumptions'!$I$9</f>
        <v>Total Expenditure</v>
      </c>
      <c r="F921" s="1311" t="str">
        <f>'D - Welsh NHS Assumptions'!B24</f>
        <v>EASC</v>
      </c>
      <c r="S921" s="1311">
        <f>'D - Welsh NHS Assumptions'!I24</f>
        <v>0</v>
      </c>
      <c r="U921" s="1311">
        <f t="shared" si="24"/>
        <v>0</v>
      </c>
    </row>
    <row r="922" spans="1:21">
      <c r="A922" s="1314" t="str">
        <f>ORG!$S$1</f>
        <v>Apr 21</v>
      </c>
      <c r="B922" s="1311" t="str">
        <f>ORG!$M$1</f>
        <v>Organisation</v>
      </c>
      <c r="C922" s="1311" t="str">
        <f>'D - Welsh NHS Assumptions'!$A$5</f>
        <v>Table D - Income/Expenditure Assumptions</v>
      </c>
      <c r="D922" s="1311">
        <f>'D - Welsh NHS Assumptions'!A25</f>
        <v>15</v>
      </c>
      <c r="E922" s="1311" t="str">
        <f>'D - Welsh NHS Assumptions'!$I$9</f>
        <v>Total Expenditure</v>
      </c>
      <c r="F922" s="1311" t="str">
        <f>'D - Welsh NHS Assumptions'!B25</f>
        <v>HEIW</v>
      </c>
      <c r="S922" s="1311">
        <f>'D - Welsh NHS Assumptions'!I25</f>
        <v>0</v>
      </c>
      <c r="U922" s="1311">
        <f t="shared" si="24"/>
        <v>0</v>
      </c>
    </row>
    <row r="923" spans="1:21">
      <c r="A923" s="1314" t="str">
        <f>ORG!$S$1</f>
        <v>Apr 21</v>
      </c>
      <c r="B923" s="1311" t="str">
        <f>ORG!$M$1</f>
        <v>Organisation</v>
      </c>
      <c r="C923" s="1311" t="str">
        <f>'D - Welsh NHS Assumptions'!$A$5</f>
        <v>Table D - Income/Expenditure Assumptions</v>
      </c>
      <c r="D923" s="1311">
        <f>'D - Welsh NHS Assumptions'!A26</f>
        <v>16</v>
      </c>
      <c r="E923" s="1311" t="str">
        <f>'D - Welsh NHS Assumptions'!$I$9</f>
        <v>Total Expenditure</v>
      </c>
      <c r="F923" s="1311" t="str">
        <f>'D - Welsh NHS Assumptions'!B26</f>
        <v>NHS Wales Executive</v>
      </c>
      <c r="S923" s="1311">
        <f>'D - Welsh NHS Assumptions'!I26</f>
        <v>0</v>
      </c>
      <c r="U923" s="1311">
        <f t="shared" si="24"/>
        <v>0</v>
      </c>
    </row>
    <row r="924" spans="1:21">
      <c r="A924" s="1314" t="str">
        <f>ORG!$S$1</f>
        <v>Apr 21</v>
      </c>
      <c r="B924" s="1311" t="str">
        <f>ORG!$M$1</f>
        <v>Organisation</v>
      </c>
      <c r="C924" s="1311" t="str">
        <f>'D - Welsh NHS Assumptions'!$A$5</f>
        <v>Table D - Income/Expenditure Assumptions</v>
      </c>
      <c r="D924" s="1311">
        <f>'D - Welsh NHS Assumptions'!A27</f>
        <v>17</v>
      </c>
      <c r="E924" s="1311" t="str">
        <f>'D - Welsh NHS Assumptions'!$I$9</f>
        <v>Total Expenditure</v>
      </c>
      <c r="F924" s="1311" t="str">
        <f>'D - Welsh NHS Assumptions'!B27</f>
        <v xml:space="preserve">Total  </v>
      </c>
      <c r="S924" s="1311">
        <f>'D - Welsh NHS Assumptions'!I27</f>
        <v>0</v>
      </c>
      <c r="U924" s="1311">
        <f t="shared" si="24"/>
        <v>0</v>
      </c>
    </row>
    <row r="925" spans="1:21">
      <c r="A925" s="1314" t="str">
        <f>ORG!$S$1</f>
        <v>Apr 21</v>
      </c>
      <c r="B925" s="1311" t="str">
        <f>ORG!$M$1</f>
        <v>Organisation</v>
      </c>
      <c r="C925" s="1311" t="str">
        <f>'E - Resource Limits'!$A$5</f>
        <v>Table E - Resource Limits</v>
      </c>
      <c r="D925" s="1313">
        <f>'E - Resource Limits'!$A$72</f>
        <v>57</v>
      </c>
      <c r="E925" s="1311" t="str">
        <f>'E - Resource Limits'!$B$72</f>
        <v>Confirmed Resources Per 1. above</v>
      </c>
      <c r="F925" s="1311" t="str">
        <f>'E - Resource Limits'!C6</f>
        <v>HCHS</v>
      </c>
      <c r="S925" s="1311">
        <f>'E - Resource Limits'!C72</f>
        <v>0</v>
      </c>
      <c r="U925" s="1311">
        <f t="shared" si="24"/>
        <v>0</v>
      </c>
    </row>
    <row r="926" spans="1:21">
      <c r="A926" s="1314" t="str">
        <f>ORG!$S$1</f>
        <v>Apr 21</v>
      </c>
      <c r="B926" s="1311" t="str">
        <f>ORG!$M$1</f>
        <v>Organisation</v>
      </c>
      <c r="C926" s="1311" t="str">
        <f>'E - Resource Limits'!$A$5</f>
        <v>Table E - Resource Limits</v>
      </c>
      <c r="D926" s="1313">
        <f>'E - Resource Limits'!$A$73</f>
        <v>58</v>
      </c>
      <c r="E926" s="1311" t="str">
        <f>'E - Resource Limits'!$B$73</f>
        <v>Anticipated Resources Per 2. above</v>
      </c>
      <c r="F926" s="1311" t="str">
        <f>'E - Resource Limits'!C6</f>
        <v>HCHS</v>
      </c>
      <c r="S926" s="1311">
        <f>'E - Resource Limits'!C73</f>
        <v>0</v>
      </c>
      <c r="U926" s="1311">
        <f t="shared" si="24"/>
        <v>0</v>
      </c>
    </row>
    <row r="927" spans="1:21">
      <c r="A927" s="1314" t="str">
        <f>ORG!$S$1</f>
        <v>Apr 21</v>
      </c>
      <c r="B927" s="1311" t="str">
        <f>ORG!$M$1</f>
        <v>Organisation</v>
      </c>
      <c r="C927" s="1311" t="str">
        <f>'E - Resource Limits'!$A$5</f>
        <v>Table E - Resource Limits</v>
      </c>
      <c r="D927" s="1313">
        <f>'E - Resource Limits'!$A$74</f>
        <v>59</v>
      </c>
      <c r="E927" s="1311" t="str">
        <f>'E - Resource Limits'!$B$74</f>
        <v>Total Resources</v>
      </c>
      <c r="F927" s="1311" t="str">
        <f>F926</f>
        <v>HCHS</v>
      </c>
      <c r="S927" s="1311">
        <f>'E - Resource Limits'!C74</f>
        <v>0</v>
      </c>
      <c r="U927" s="1311">
        <f t="shared" si="24"/>
        <v>0</v>
      </c>
    </row>
    <row r="928" spans="1:21">
      <c r="A928" s="1314" t="str">
        <f>ORG!$S$1</f>
        <v>Apr 21</v>
      </c>
      <c r="B928" s="1311" t="str">
        <f>ORG!$M$1</f>
        <v>Organisation</v>
      </c>
      <c r="C928" s="1311" t="str">
        <f>'E - Resource Limits'!$A$5</f>
        <v>Table E - Resource Limits</v>
      </c>
      <c r="D928" s="1313">
        <f>'E - Resource Limits'!$A$72</f>
        <v>57</v>
      </c>
      <c r="E928" s="1311" t="str">
        <f>'E - Resource Limits'!$B$72</f>
        <v>Confirmed Resources Per 1. above</v>
      </c>
      <c r="F928" s="1311" t="str">
        <f>'E - Resource Limits'!D6</f>
        <v>Pharmacy</v>
      </c>
      <c r="S928" s="1311">
        <f>'E - Resource Limits'!D72</f>
        <v>0</v>
      </c>
      <c r="U928" s="1311">
        <f t="shared" si="24"/>
        <v>0</v>
      </c>
    </row>
    <row r="929" spans="1:21">
      <c r="A929" s="1314" t="str">
        <f>ORG!$S$1</f>
        <v>Apr 21</v>
      </c>
      <c r="B929" s="1311" t="str">
        <f>ORG!$M$1</f>
        <v>Organisation</v>
      </c>
      <c r="C929" s="1311" t="str">
        <f>'E - Resource Limits'!$A$5</f>
        <v>Table E - Resource Limits</v>
      </c>
      <c r="D929" s="1313">
        <f>'E - Resource Limits'!$A$73</f>
        <v>58</v>
      </c>
      <c r="E929" s="1311" t="str">
        <f>'E - Resource Limits'!$B$73</f>
        <v>Anticipated Resources Per 2. above</v>
      </c>
      <c r="F929" s="1311" t="str">
        <f>F928</f>
        <v>Pharmacy</v>
      </c>
      <c r="S929" s="1311">
        <f>'E - Resource Limits'!D73</f>
        <v>0</v>
      </c>
      <c r="U929" s="1311">
        <f t="shared" si="24"/>
        <v>0</v>
      </c>
    </row>
    <row r="930" spans="1:21">
      <c r="A930" s="1314" t="str">
        <f>ORG!$S$1</f>
        <v>Apr 21</v>
      </c>
      <c r="B930" s="1311" t="str">
        <f>ORG!$M$1</f>
        <v>Organisation</v>
      </c>
      <c r="C930" s="1311" t="str">
        <f>'E - Resource Limits'!$A$5</f>
        <v>Table E - Resource Limits</v>
      </c>
      <c r="D930" s="1313">
        <f>'E - Resource Limits'!$A$74</f>
        <v>59</v>
      </c>
      <c r="E930" s="1311" t="str">
        <f>'E - Resource Limits'!$B$74</f>
        <v>Total Resources</v>
      </c>
      <c r="F930" s="1311" t="str">
        <f>F929</f>
        <v>Pharmacy</v>
      </c>
      <c r="S930" s="1311">
        <f>'E - Resource Limits'!D74</f>
        <v>0</v>
      </c>
      <c r="U930" s="1311">
        <f t="shared" si="24"/>
        <v>0</v>
      </c>
    </row>
    <row r="931" spans="1:21">
      <c r="A931" s="1314" t="str">
        <f>ORG!$S$1</f>
        <v>Apr 21</v>
      </c>
      <c r="B931" s="1311" t="str">
        <f>ORG!$M$1</f>
        <v>Organisation</v>
      </c>
      <c r="C931" s="1311" t="str">
        <f>'E - Resource Limits'!$A$5</f>
        <v>Table E - Resource Limits</v>
      </c>
      <c r="D931" s="1313">
        <f>'E - Resource Limits'!$A$72</f>
        <v>57</v>
      </c>
      <c r="E931" s="1311" t="str">
        <f>'E - Resource Limits'!$B$72</f>
        <v>Confirmed Resources Per 1. above</v>
      </c>
      <c r="F931" s="1311" t="str">
        <f>'E - Resource Limits'!E6</f>
        <v>Dental</v>
      </c>
      <c r="S931" s="1311">
        <f>'E - Resource Limits'!E72</f>
        <v>0</v>
      </c>
      <c r="U931" s="1311">
        <f t="shared" si="24"/>
        <v>0</v>
      </c>
    </row>
    <row r="932" spans="1:21">
      <c r="A932" s="1314" t="str">
        <f>ORG!$S$1</f>
        <v>Apr 21</v>
      </c>
      <c r="B932" s="1311" t="str">
        <f>ORG!$M$1</f>
        <v>Organisation</v>
      </c>
      <c r="C932" s="1311" t="str">
        <f>'E - Resource Limits'!$A$5</f>
        <v>Table E - Resource Limits</v>
      </c>
      <c r="D932" s="1313">
        <f>'E - Resource Limits'!$A$73</f>
        <v>58</v>
      </c>
      <c r="E932" s="1311" t="str">
        <f>'E - Resource Limits'!$B$73</f>
        <v>Anticipated Resources Per 2. above</v>
      </c>
      <c r="F932" s="1311" t="str">
        <f>F931</f>
        <v>Dental</v>
      </c>
      <c r="S932" s="1311">
        <f>'E - Resource Limits'!E73</f>
        <v>0</v>
      </c>
      <c r="U932" s="1311">
        <f t="shared" si="24"/>
        <v>0</v>
      </c>
    </row>
    <row r="933" spans="1:21">
      <c r="A933" s="1314" t="str">
        <f>ORG!$S$1</f>
        <v>Apr 21</v>
      </c>
      <c r="B933" s="1311" t="str">
        <f>ORG!$M$1</f>
        <v>Organisation</v>
      </c>
      <c r="C933" s="1311" t="str">
        <f>'E - Resource Limits'!$A$5</f>
        <v>Table E - Resource Limits</v>
      </c>
      <c r="D933" s="1313">
        <f>'E - Resource Limits'!$A$74</f>
        <v>59</v>
      </c>
      <c r="E933" s="1311" t="str">
        <f>'E - Resource Limits'!$B$74</f>
        <v>Total Resources</v>
      </c>
      <c r="F933" s="1311" t="str">
        <f>F932</f>
        <v>Dental</v>
      </c>
      <c r="S933" s="1311">
        <f>'E - Resource Limits'!E74</f>
        <v>0</v>
      </c>
      <c r="U933" s="1311">
        <f t="shared" ref="U933:U996" si="25">S933+T933</f>
        <v>0</v>
      </c>
    </row>
    <row r="934" spans="1:21">
      <c r="A934" s="1314" t="str">
        <f>ORG!$S$1</f>
        <v>Apr 21</v>
      </c>
      <c r="B934" s="1311" t="str">
        <f>ORG!$M$1</f>
        <v>Organisation</v>
      </c>
      <c r="C934" s="1311" t="str">
        <f>'E - Resource Limits'!$A$5</f>
        <v>Table E - Resource Limits</v>
      </c>
      <c r="D934" s="1313">
        <f>'E - Resource Limits'!$A$72</f>
        <v>57</v>
      </c>
      <c r="E934" s="1311" t="str">
        <f>'E - Resource Limits'!$B$72</f>
        <v>Confirmed Resources Per 1. above</v>
      </c>
      <c r="F934" s="1311" t="str">
        <f>'E - Resource Limits'!F6</f>
        <v>GMS</v>
      </c>
      <c r="S934" s="1311">
        <f>'E - Resource Limits'!F72</f>
        <v>0</v>
      </c>
      <c r="U934" s="1311">
        <f t="shared" si="25"/>
        <v>0</v>
      </c>
    </row>
    <row r="935" spans="1:21">
      <c r="A935" s="1314" t="str">
        <f>ORG!$S$1</f>
        <v>Apr 21</v>
      </c>
      <c r="B935" s="1311" t="str">
        <f>ORG!$M$1</f>
        <v>Organisation</v>
      </c>
      <c r="C935" s="1311" t="str">
        <f>'E - Resource Limits'!$A$5</f>
        <v>Table E - Resource Limits</v>
      </c>
      <c r="D935" s="1313">
        <f>'E - Resource Limits'!$A$73</f>
        <v>58</v>
      </c>
      <c r="E935" s="1311" t="str">
        <f>'E - Resource Limits'!$B$73</f>
        <v>Anticipated Resources Per 2. above</v>
      </c>
      <c r="F935" s="1311" t="str">
        <f>F934</f>
        <v>GMS</v>
      </c>
      <c r="S935" s="1311">
        <f>'E - Resource Limits'!F73</f>
        <v>0</v>
      </c>
      <c r="U935" s="1311">
        <f t="shared" si="25"/>
        <v>0</v>
      </c>
    </row>
    <row r="936" spans="1:21">
      <c r="A936" s="1314" t="str">
        <f>ORG!$S$1</f>
        <v>Apr 21</v>
      </c>
      <c r="B936" s="1311" t="str">
        <f>ORG!$M$1</f>
        <v>Organisation</v>
      </c>
      <c r="C936" s="1311" t="str">
        <f>'E - Resource Limits'!$A$5</f>
        <v>Table E - Resource Limits</v>
      </c>
      <c r="D936" s="1313">
        <f>'E - Resource Limits'!$A$74</f>
        <v>59</v>
      </c>
      <c r="E936" s="1311" t="str">
        <f>'E - Resource Limits'!$B$74</f>
        <v>Total Resources</v>
      </c>
      <c r="F936" s="1311" t="str">
        <f>F935</f>
        <v>GMS</v>
      </c>
      <c r="S936" s="1311">
        <f>'E - Resource Limits'!F74</f>
        <v>0</v>
      </c>
      <c r="U936" s="1311">
        <f t="shared" si="25"/>
        <v>0</v>
      </c>
    </row>
    <row r="937" spans="1:21">
      <c r="A937" s="1314" t="str">
        <f>ORG!$S$1</f>
        <v>Apr 21</v>
      </c>
      <c r="B937" s="1311" t="str">
        <f>ORG!$M$1</f>
        <v>Organisation</v>
      </c>
      <c r="C937" s="1311" t="str">
        <f>'E - Resource Limits'!$A$5</f>
        <v>Table E - Resource Limits</v>
      </c>
      <c r="D937" s="1313">
        <f>'E - Resource Limits'!$A$72</f>
        <v>57</v>
      </c>
      <c r="E937" s="1311" t="str">
        <f>'E - Resource Limits'!$B$72</f>
        <v>Confirmed Resources Per 1. above</v>
      </c>
      <c r="F937" s="1311" t="str">
        <f>'E - Resource Limits'!G4</f>
        <v>Total Revenue</v>
      </c>
      <c r="S937" s="1311">
        <f>'E - Resource Limits'!G72</f>
        <v>0</v>
      </c>
      <c r="U937" s="1311">
        <f t="shared" si="25"/>
        <v>0</v>
      </c>
    </row>
    <row r="938" spans="1:21">
      <c r="A938" s="1314" t="str">
        <f>ORG!$S$1</f>
        <v>Apr 21</v>
      </c>
      <c r="B938" s="1311" t="str">
        <f>ORG!$M$1</f>
        <v>Organisation</v>
      </c>
      <c r="C938" s="1311" t="str">
        <f>'E - Resource Limits'!$A$5</f>
        <v>Table E - Resource Limits</v>
      </c>
      <c r="D938" s="1313">
        <f>'E - Resource Limits'!$A$73</f>
        <v>58</v>
      </c>
      <c r="E938" s="1311" t="str">
        <f>'E - Resource Limits'!$B$73</f>
        <v>Anticipated Resources Per 2. above</v>
      </c>
      <c r="F938" s="1311" t="str">
        <f>F937</f>
        <v>Total Revenue</v>
      </c>
      <c r="S938" s="1311">
        <f>'E - Resource Limits'!G73</f>
        <v>0</v>
      </c>
      <c r="U938" s="1311">
        <f t="shared" si="25"/>
        <v>0</v>
      </c>
    </row>
    <row r="939" spans="1:21">
      <c r="A939" s="1314" t="str">
        <f>ORG!$S$1</f>
        <v>Apr 21</v>
      </c>
      <c r="B939" s="1311" t="str">
        <f>ORG!$M$1</f>
        <v>Organisation</v>
      </c>
      <c r="C939" s="1311" t="str">
        <f>'E - Resource Limits'!$A$5</f>
        <v>Table E - Resource Limits</v>
      </c>
      <c r="D939" s="1313">
        <f>'E - Resource Limits'!$A$74</f>
        <v>59</v>
      </c>
      <c r="E939" s="1311" t="str">
        <f>'E - Resource Limits'!$B$74</f>
        <v>Total Resources</v>
      </c>
      <c r="F939" s="1311" t="str">
        <f>F938</f>
        <v>Total Revenue</v>
      </c>
      <c r="S939" s="1311">
        <f>'E - Resource Limits'!G74</f>
        <v>0</v>
      </c>
      <c r="U939" s="1311">
        <f t="shared" si="25"/>
        <v>0</v>
      </c>
    </row>
    <row r="940" spans="1:21">
      <c r="A940" s="1314" t="str">
        <f>ORG!$S$1</f>
        <v>Apr 21</v>
      </c>
      <c r="B940" s="1311" t="str">
        <f>ORG!$M$1</f>
        <v>Organisation</v>
      </c>
      <c r="C940" s="1311" t="str">
        <f>'E - Resource Limits'!$A$5</f>
        <v>Table E - Resource Limits</v>
      </c>
      <c r="D940" s="1313">
        <f>'E - Resource Limits'!$A$72</f>
        <v>57</v>
      </c>
      <c r="E940" s="1311" t="str">
        <f>'E - Resource Limits'!$B$72</f>
        <v>Confirmed Resources Per 1. above</v>
      </c>
      <c r="F940" s="1311" t="str">
        <f>'E - Resource Limits'!I5</f>
        <v>Revenue Drawing</v>
      </c>
      <c r="S940" s="1311">
        <f>'E - Resource Limits'!I72</f>
        <v>0</v>
      </c>
      <c r="U940" s="1311">
        <f t="shared" si="25"/>
        <v>0</v>
      </c>
    </row>
    <row r="941" spans="1:21">
      <c r="A941" s="1314" t="str">
        <f>ORG!$S$1</f>
        <v>Apr 21</v>
      </c>
      <c r="B941" s="1311" t="str">
        <f>ORG!$M$1</f>
        <v>Organisation</v>
      </c>
      <c r="C941" s="1311" t="str">
        <f>'E - Resource Limits'!$A$5</f>
        <v>Table E - Resource Limits</v>
      </c>
      <c r="D941" s="1313">
        <f>'E - Resource Limits'!$A$73</f>
        <v>58</v>
      </c>
      <c r="E941" s="1311" t="str">
        <f>'E - Resource Limits'!$B$73</f>
        <v>Anticipated Resources Per 2. above</v>
      </c>
      <c r="F941" s="1311" t="str">
        <f>F940</f>
        <v>Revenue Drawing</v>
      </c>
      <c r="S941" s="1311">
        <f>'E - Resource Limits'!I73</f>
        <v>0</v>
      </c>
      <c r="U941" s="1311">
        <f t="shared" si="25"/>
        <v>0</v>
      </c>
    </row>
    <row r="942" spans="1:21">
      <c r="A942" s="1314" t="str">
        <f>ORG!$S$1</f>
        <v>Apr 21</v>
      </c>
      <c r="B942" s="1311" t="str">
        <f>ORG!$M$1</f>
        <v>Organisation</v>
      </c>
      <c r="C942" s="1311" t="str">
        <f>'E - Resource Limits'!$A$5</f>
        <v>Table E - Resource Limits</v>
      </c>
      <c r="D942" s="1313">
        <f>'E - Resource Limits'!$A$74</f>
        <v>59</v>
      </c>
      <c r="E942" s="1311" t="str">
        <f>'E - Resource Limits'!$B$74</f>
        <v>Total Resources</v>
      </c>
      <c r="F942" s="1311" t="str">
        <f>F941</f>
        <v>Revenue Drawing</v>
      </c>
      <c r="S942" s="1311">
        <f>'E - Resource Limits'!I74</f>
        <v>0</v>
      </c>
      <c r="U942" s="1311">
        <f t="shared" si="25"/>
        <v>0</v>
      </c>
    </row>
    <row r="943" spans="1:21">
      <c r="A943" s="1314" t="str">
        <f>ORG!$S$1</f>
        <v>Apr 21</v>
      </c>
      <c r="B943" s="1311" t="str">
        <f>ORG!$M$1</f>
        <v>Organisation</v>
      </c>
      <c r="C943" s="1311" t="str">
        <f>'E - Resource Limits'!$A$5</f>
        <v>Table E - Resource Limits</v>
      </c>
      <c r="D943" s="1313">
        <f>'E - Resource Limits'!$A$72</f>
        <v>57</v>
      </c>
      <c r="E943" s="1311" t="str">
        <f>'E - Resource Limits'!$B$72</f>
        <v>Confirmed Resources Per 1. above</v>
      </c>
      <c r="F943" s="1311" t="str">
        <f>'E - Resource Limits'!J5</f>
        <v>Capital Resource</v>
      </c>
      <c r="S943" s="1311">
        <f>'E - Resource Limits'!J72</f>
        <v>0</v>
      </c>
      <c r="U943" s="1311">
        <f t="shared" si="25"/>
        <v>0</v>
      </c>
    </row>
    <row r="944" spans="1:21">
      <c r="A944" s="1314" t="str">
        <f>ORG!$S$1</f>
        <v>Apr 21</v>
      </c>
      <c r="B944" s="1311" t="str">
        <f>ORG!$M$1</f>
        <v>Organisation</v>
      </c>
      <c r="C944" s="1311" t="str">
        <f>'E - Resource Limits'!$A$5</f>
        <v>Table E - Resource Limits</v>
      </c>
      <c r="D944" s="1313">
        <f>'E - Resource Limits'!$A$73</f>
        <v>58</v>
      </c>
      <c r="E944" s="1311" t="str">
        <f>'E - Resource Limits'!$B$73</f>
        <v>Anticipated Resources Per 2. above</v>
      </c>
      <c r="F944" s="1311" t="str">
        <f>F943</f>
        <v>Capital Resource</v>
      </c>
      <c r="S944" s="1311">
        <f>'E - Resource Limits'!J73</f>
        <v>0</v>
      </c>
      <c r="U944" s="1311">
        <f t="shared" si="25"/>
        <v>0</v>
      </c>
    </row>
    <row r="945" spans="1:21">
      <c r="A945" s="1314" t="str">
        <f>ORG!$S$1</f>
        <v>Apr 21</v>
      </c>
      <c r="B945" s="1311" t="str">
        <f>ORG!$M$1</f>
        <v>Organisation</v>
      </c>
      <c r="C945" s="1311" t="str">
        <f>'E - Resource Limits'!$A$5</f>
        <v>Table E - Resource Limits</v>
      </c>
      <c r="D945" s="1313">
        <f>'E - Resource Limits'!$A$74</f>
        <v>59</v>
      </c>
      <c r="E945" s="1311" t="str">
        <f>'E - Resource Limits'!$B$74</f>
        <v>Total Resources</v>
      </c>
      <c r="F945" s="1311" t="str">
        <f>F944</f>
        <v>Capital Resource</v>
      </c>
      <c r="S945" s="1311">
        <f>'E - Resource Limits'!J74</f>
        <v>0</v>
      </c>
      <c r="U945" s="1311">
        <f t="shared" si="25"/>
        <v>0</v>
      </c>
    </row>
    <row r="946" spans="1:21">
      <c r="A946" s="1314" t="str">
        <f>ORG!$S$1</f>
        <v>Apr 21</v>
      </c>
      <c r="B946" s="1311" t="str">
        <f>ORG!$M$1</f>
        <v>Organisation</v>
      </c>
      <c r="C946" s="1311" t="str">
        <f>'E - Resource Limits'!$A$5</f>
        <v>Table E - Resource Limits</v>
      </c>
      <c r="D946" s="1313">
        <f>'E - Resource Limits'!$A$72</f>
        <v>57</v>
      </c>
      <c r="E946" s="1311" t="str">
        <f>'E - Resource Limits'!$B$72</f>
        <v>Confirmed Resources Per 1. above</v>
      </c>
      <c r="F946" s="1311" t="str">
        <f>'E - Resource Limits'!K5</f>
        <v>Capital Drawing</v>
      </c>
      <c r="S946" s="1311">
        <f>'E - Resource Limits'!K72</f>
        <v>0</v>
      </c>
      <c r="U946" s="1311">
        <f t="shared" si="25"/>
        <v>0</v>
      </c>
    </row>
    <row r="947" spans="1:21">
      <c r="A947" s="1314" t="str">
        <f>ORG!$S$1</f>
        <v>Apr 21</v>
      </c>
      <c r="B947" s="1311" t="str">
        <f>ORG!$M$1</f>
        <v>Organisation</v>
      </c>
      <c r="C947" s="1311" t="str">
        <f>'E - Resource Limits'!$A$5</f>
        <v>Table E - Resource Limits</v>
      </c>
      <c r="D947" s="1313">
        <f>'E - Resource Limits'!$A$73</f>
        <v>58</v>
      </c>
      <c r="E947" s="1311" t="str">
        <f>'E - Resource Limits'!$B$73</f>
        <v>Anticipated Resources Per 2. above</v>
      </c>
      <c r="F947" s="1311" t="str">
        <f>F946</f>
        <v>Capital Drawing</v>
      </c>
      <c r="S947" s="1311">
        <f>'E - Resource Limits'!K73</f>
        <v>0</v>
      </c>
      <c r="U947" s="1311">
        <f t="shared" si="25"/>
        <v>0</v>
      </c>
    </row>
    <row r="948" spans="1:21">
      <c r="A948" s="1314" t="str">
        <f>ORG!$S$1</f>
        <v>Apr 21</v>
      </c>
      <c r="B948" s="1311" t="str">
        <f>ORG!$M$1</f>
        <v>Organisation</v>
      </c>
      <c r="C948" s="1311" t="str">
        <f>'E - Resource Limits'!$A$5</f>
        <v>Table E - Resource Limits</v>
      </c>
      <c r="D948" s="1313">
        <f>'E - Resource Limits'!$A$74</f>
        <v>59</v>
      </c>
      <c r="E948" s="1311" t="str">
        <f>'E - Resource Limits'!$B$74</f>
        <v>Total Resources</v>
      </c>
      <c r="F948" s="1311" t="str">
        <f>F947</f>
        <v>Capital Drawing</v>
      </c>
      <c r="S948" s="1311">
        <f>'E - Resource Limits'!K74</f>
        <v>0</v>
      </c>
      <c r="U948" s="1311">
        <f t="shared" si="25"/>
        <v>0</v>
      </c>
    </row>
    <row r="949" spans="1:21">
      <c r="A949" s="1314" t="str">
        <f>ORG!$S$1</f>
        <v>Apr 21</v>
      </c>
      <c r="B949" s="1311" t="str">
        <f>ORG!$M$1</f>
        <v>Organisation</v>
      </c>
      <c r="C949" s="1311" t="str">
        <f>'E - Resource Limits'!$A$5</f>
        <v>Table E - Resource Limits</v>
      </c>
      <c r="D949" s="1313">
        <f>'E - Resource Limits'!A15</f>
        <v>3</v>
      </c>
      <c r="E949" s="1312" t="str">
        <f>'E - Resource Limits'!B15</f>
        <v>DEL Non Cash Depreciation - Baseline Surplus / Shortfall</v>
      </c>
      <c r="F949" s="1311">
        <f>'E - Resource Limits'!H15</f>
        <v>0</v>
      </c>
      <c r="S949" s="1311">
        <f>'E - Resource Limits'!G15</f>
        <v>0</v>
      </c>
      <c r="U949" s="1311">
        <f t="shared" si="25"/>
        <v>0</v>
      </c>
    </row>
    <row r="950" spans="1:21">
      <c r="A950" s="1314" t="str">
        <f>ORG!$S$1</f>
        <v>Apr 21</v>
      </c>
      <c r="B950" s="1311" t="str">
        <f>ORG!$M$1</f>
        <v>Organisation</v>
      </c>
      <c r="C950" s="1311" t="str">
        <f>'E - Resource Limits'!$A$5</f>
        <v>Table E - Resource Limits</v>
      </c>
      <c r="D950" s="1313">
        <f>'E - Resource Limits'!A16</f>
        <v>4</v>
      </c>
      <c r="E950" s="1312" t="str">
        <f>'E - Resource Limits'!B16</f>
        <v>DEL Non Cash Depreciation - Strategic</v>
      </c>
      <c r="F950" s="1311">
        <f>'E - Resource Limits'!H16</f>
        <v>0</v>
      </c>
      <c r="S950" s="1311">
        <f>'E - Resource Limits'!G16</f>
        <v>0</v>
      </c>
      <c r="U950" s="1311">
        <f t="shared" si="25"/>
        <v>0</v>
      </c>
    </row>
    <row r="951" spans="1:21">
      <c r="A951" s="1314" t="str">
        <f>ORG!$S$1</f>
        <v>Apr 21</v>
      </c>
      <c r="B951" s="1311" t="str">
        <f>ORG!$M$1</f>
        <v>Organisation</v>
      </c>
      <c r="C951" s="1311" t="str">
        <f>'E - Resource Limits'!$A$5</f>
        <v>Table E - Resource Limits</v>
      </c>
      <c r="D951" s="1313">
        <f>'E - Resource Limits'!A17</f>
        <v>5</v>
      </c>
      <c r="E951" s="1312" t="str">
        <f>'E - Resource Limits'!B17</f>
        <v>DEL Non Cash Depreciation - Accelerated</v>
      </c>
      <c r="F951" s="1311">
        <f>'E - Resource Limits'!H17</f>
        <v>0</v>
      </c>
      <c r="S951" s="1311">
        <f>'E - Resource Limits'!G17</f>
        <v>0</v>
      </c>
      <c r="U951" s="1311">
        <f t="shared" si="25"/>
        <v>0</v>
      </c>
    </row>
    <row r="952" spans="1:21">
      <c r="A952" s="1314" t="str">
        <f>ORG!$S$1</f>
        <v>Apr 21</v>
      </c>
      <c r="B952" s="1311" t="str">
        <f>ORG!$M$1</f>
        <v>Organisation</v>
      </c>
      <c r="C952" s="1311" t="str">
        <f>'E - Resource Limits'!$A$5</f>
        <v>Table E - Resource Limits</v>
      </c>
      <c r="D952" s="1313">
        <f>'E - Resource Limits'!A18</f>
        <v>6</v>
      </c>
      <c r="E952" s="1312" t="str">
        <f>'E - Resource Limits'!B18</f>
        <v>DEL Non Cash Depreciation - Impairment</v>
      </c>
      <c r="F952" s="1311">
        <f>'E - Resource Limits'!H18</f>
        <v>0</v>
      </c>
      <c r="S952" s="1311">
        <f>'E - Resource Limits'!G18</f>
        <v>0</v>
      </c>
      <c r="U952" s="1311">
        <f t="shared" si="25"/>
        <v>0</v>
      </c>
    </row>
    <row r="953" spans="1:21">
      <c r="A953" s="1314" t="str">
        <f>ORG!$S$1</f>
        <v>Apr 21</v>
      </c>
      <c r="B953" s="1311" t="str">
        <f>ORG!$M$1</f>
        <v>Organisation</v>
      </c>
      <c r="C953" s="1311" t="str">
        <f>'E - Resource Limits'!$A$5</f>
        <v>Table E - Resource Limits</v>
      </c>
      <c r="D953" s="1313">
        <f>'E - Resource Limits'!A19</f>
        <v>7</v>
      </c>
      <c r="E953" s="1312" t="str">
        <f>'E - Resource Limits'!B19</f>
        <v>AME Non Cash Depreciation - Donated Assets</v>
      </c>
      <c r="F953" s="1311">
        <f>'E - Resource Limits'!H19</f>
        <v>0</v>
      </c>
      <c r="S953" s="1311">
        <f>'E - Resource Limits'!G19</f>
        <v>0</v>
      </c>
      <c r="U953" s="1311">
        <f t="shared" si="25"/>
        <v>0</v>
      </c>
    </row>
    <row r="954" spans="1:21">
      <c r="A954" s="1314" t="str">
        <f>ORG!$S$1</f>
        <v>Apr 21</v>
      </c>
      <c r="B954" s="1311" t="str">
        <f>ORG!$M$1</f>
        <v>Organisation</v>
      </c>
      <c r="C954" s="1311" t="str">
        <f>'E - Resource Limits'!$A$5</f>
        <v>Table E - Resource Limits</v>
      </c>
      <c r="D954" s="1313">
        <f>'E - Resource Limits'!A20</f>
        <v>8</v>
      </c>
      <c r="E954" s="1312" t="str">
        <f>'E - Resource Limits'!B20</f>
        <v>AME Non Cash Depreciation - Impairment</v>
      </c>
      <c r="F954" s="1311">
        <f>'E - Resource Limits'!H20</f>
        <v>0</v>
      </c>
      <c r="S954" s="1311">
        <f>'E - Resource Limits'!G20</f>
        <v>0</v>
      </c>
      <c r="U954" s="1311">
        <f t="shared" si="25"/>
        <v>0</v>
      </c>
    </row>
    <row r="955" spans="1:21">
      <c r="A955" s="1314" t="str">
        <f>ORG!$S$1</f>
        <v>Apr 21</v>
      </c>
      <c r="B955" s="1311" t="str">
        <f>ORG!$M$1</f>
        <v>Organisation</v>
      </c>
      <c r="C955" s="1311" t="str">
        <f>'E - Resource Limits'!$A$5</f>
        <v>Table E - Resource Limits</v>
      </c>
      <c r="D955" s="1313">
        <f>'E - Resource Limits'!A21</f>
        <v>9</v>
      </c>
      <c r="E955" s="1312" t="str">
        <f>'E - Resource Limits'!B21</f>
        <v>AME Non Cash Depreciation - Impairment Reversals</v>
      </c>
      <c r="F955" s="1311">
        <f>'E - Resource Limits'!H21</f>
        <v>0</v>
      </c>
      <c r="S955" s="1311">
        <f>'E - Resource Limits'!G21</f>
        <v>0</v>
      </c>
      <c r="U955" s="1311">
        <f t="shared" si="25"/>
        <v>0</v>
      </c>
    </row>
    <row r="956" spans="1:21">
      <c r="A956" s="1314" t="str">
        <f>ORG!$S$1</f>
        <v>Apr 21</v>
      </c>
      <c r="B956" s="1311" t="str">
        <f>ORG!$M$1</f>
        <v>Organisation</v>
      </c>
      <c r="C956" s="1311" t="str">
        <f>'E - Resource Limits'!$A$5</f>
        <v>Table E - Resource Limits</v>
      </c>
      <c r="D956" s="1313">
        <f>'E - Resource Limits'!A22</f>
        <v>10</v>
      </c>
      <c r="E956" s="1312" t="str">
        <f>'E - Resource Limits'!B22</f>
        <v>Removal of Donated Assets / Government Grant Receipts</v>
      </c>
      <c r="F956" s="1311">
        <f>'E - Resource Limits'!H22</f>
        <v>0</v>
      </c>
      <c r="S956" s="1311">
        <f>'E - Resource Limits'!G22</f>
        <v>0</v>
      </c>
      <c r="U956" s="1311">
        <f t="shared" si="25"/>
        <v>0</v>
      </c>
    </row>
    <row r="957" spans="1:21">
      <c r="A957" s="1314" t="str">
        <f>ORG!$S$1</f>
        <v>Apr 21</v>
      </c>
      <c r="B957" s="1311" t="str">
        <f>ORG!$M$1</f>
        <v>Organisation</v>
      </c>
      <c r="C957" s="1311" t="str">
        <f>'E - Resource Limits'!$A$5</f>
        <v>Table E - Resource Limits</v>
      </c>
      <c r="D957" s="1313">
        <f>'E - Resource Limits'!A23</f>
        <v>11</v>
      </c>
      <c r="E957" s="1312" t="str">
        <f>'E - Resource Limits'!B23</f>
        <v>Total COVID-19 (see below analysis)</v>
      </c>
      <c r="F957" s="1311">
        <f>'E - Resource Limits'!H23</f>
        <v>0</v>
      </c>
      <c r="S957" s="1311">
        <f>'E - Resource Limits'!G23</f>
        <v>0</v>
      </c>
      <c r="U957" s="1311">
        <f t="shared" si="25"/>
        <v>0</v>
      </c>
    </row>
    <row r="958" spans="1:21">
      <c r="A958" s="1314" t="str">
        <f>ORG!$S$1</f>
        <v>Apr 21</v>
      </c>
      <c r="B958" s="1311" t="str">
        <f>ORG!$M$1</f>
        <v>Organisation</v>
      </c>
      <c r="C958" s="1311" t="str">
        <f>'E - Resource Limits'!$A$5</f>
        <v>Table E - Resource Limits</v>
      </c>
      <c r="D958" s="1313">
        <f>'E - Resource Limits'!A24</f>
        <v>12</v>
      </c>
      <c r="E958" s="1312">
        <f>'E - Resource Limits'!B24</f>
        <v>0</v>
      </c>
      <c r="F958" s="1311">
        <f>'E - Resource Limits'!H24</f>
        <v>0</v>
      </c>
      <c r="S958" s="1311">
        <f>'E - Resource Limits'!G24</f>
        <v>0</v>
      </c>
      <c r="U958" s="1311">
        <f t="shared" si="25"/>
        <v>0</v>
      </c>
    </row>
    <row r="959" spans="1:21">
      <c r="A959" s="1314" t="str">
        <f>ORG!$S$1</f>
        <v>Apr 21</v>
      </c>
      <c r="B959" s="1311" t="str">
        <f>ORG!$M$1</f>
        <v>Organisation</v>
      </c>
      <c r="C959" s="1311" t="str">
        <f>'E - Resource Limits'!$A$5</f>
        <v>Table E - Resource Limits</v>
      </c>
      <c r="D959" s="1313">
        <f>'E - Resource Limits'!A25</f>
        <v>13</v>
      </c>
      <c r="E959" s="1312">
        <f>'E - Resource Limits'!B25</f>
        <v>0</v>
      </c>
      <c r="F959" s="1311">
        <f>'E - Resource Limits'!H25</f>
        <v>0</v>
      </c>
      <c r="S959" s="1311">
        <f>'E - Resource Limits'!G25</f>
        <v>0</v>
      </c>
      <c r="U959" s="1311">
        <f t="shared" si="25"/>
        <v>0</v>
      </c>
    </row>
    <row r="960" spans="1:21">
      <c r="A960" s="1314" t="str">
        <f>ORG!$S$1</f>
        <v>Apr 21</v>
      </c>
      <c r="B960" s="1311" t="str">
        <f>ORG!$M$1</f>
        <v>Organisation</v>
      </c>
      <c r="C960" s="1311" t="str">
        <f>'E - Resource Limits'!$A$5</f>
        <v>Table E - Resource Limits</v>
      </c>
      <c r="D960" s="1313">
        <f>'E - Resource Limits'!A26</f>
        <v>14</v>
      </c>
      <c r="E960" s="1312">
        <f>'E - Resource Limits'!B26</f>
        <v>0</v>
      </c>
      <c r="F960" s="1311">
        <f>'E - Resource Limits'!H26</f>
        <v>0</v>
      </c>
      <c r="S960" s="1311">
        <f>'E - Resource Limits'!G26</f>
        <v>0</v>
      </c>
      <c r="U960" s="1311">
        <f t="shared" si="25"/>
        <v>0</v>
      </c>
    </row>
    <row r="961" spans="1:21">
      <c r="A961" s="1314" t="str">
        <f>ORG!$S$1</f>
        <v>Apr 21</v>
      </c>
      <c r="B961" s="1311" t="str">
        <f>ORG!$M$1</f>
        <v>Organisation</v>
      </c>
      <c r="C961" s="1311" t="str">
        <f>'E - Resource Limits'!$A$5</f>
        <v>Table E - Resource Limits</v>
      </c>
      <c r="D961" s="1313">
        <f>'E - Resource Limits'!A27</f>
        <v>15</v>
      </c>
      <c r="E961" s="1312">
        <f>'E - Resource Limits'!B27</f>
        <v>0</v>
      </c>
      <c r="F961" s="1311">
        <f>'E - Resource Limits'!H27</f>
        <v>0</v>
      </c>
      <c r="S961" s="1311">
        <f>'E - Resource Limits'!G27</f>
        <v>0</v>
      </c>
      <c r="U961" s="1311">
        <f t="shared" si="25"/>
        <v>0</v>
      </c>
    </row>
    <row r="962" spans="1:21">
      <c r="A962" s="1314" t="str">
        <f>ORG!$S$1</f>
        <v>Apr 21</v>
      </c>
      <c r="B962" s="1311" t="str">
        <f>ORG!$M$1</f>
        <v>Organisation</v>
      </c>
      <c r="C962" s="1311" t="str">
        <f>'E - Resource Limits'!$A$5</f>
        <v>Table E - Resource Limits</v>
      </c>
      <c r="D962" s="1313">
        <f>'E - Resource Limits'!A28</f>
        <v>16</v>
      </c>
      <c r="E962" s="1312">
        <f>'E - Resource Limits'!B28</f>
        <v>0</v>
      </c>
      <c r="F962" s="1311">
        <f>'E - Resource Limits'!H28</f>
        <v>0</v>
      </c>
      <c r="S962" s="1311">
        <f>'E - Resource Limits'!G28</f>
        <v>0</v>
      </c>
      <c r="U962" s="1311">
        <f t="shared" si="25"/>
        <v>0</v>
      </c>
    </row>
    <row r="963" spans="1:21">
      <c r="A963" s="1314" t="str">
        <f>ORG!$S$1</f>
        <v>Apr 21</v>
      </c>
      <c r="B963" s="1311" t="str">
        <f>ORG!$M$1</f>
        <v>Organisation</v>
      </c>
      <c r="C963" s="1311" t="str">
        <f>'E - Resource Limits'!$A$5</f>
        <v>Table E - Resource Limits</v>
      </c>
      <c r="D963" s="1313">
        <f>'E - Resource Limits'!A29</f>
        <v>17</v>
      </c>
      <c r="E963" s="1312">
        <f>'E - Resource Limits'!B29</f>
        <v>0</v>
      </c>
      <c r="F963" s="1311">
        <f>'E - Resource Limits'!H29</f>
        <v>0</v>
      </c>
      <c r="S963" s="1311">
        <f>'E - Resource Limits'!G29</f>
        <v>0</v>
      </c>
      <c r="U963" s="1311">
        <f t="shared" si="25"/>
        <v>0</v>
      </c>
    </row>
    <row r="964" spans="1:21">
      <c r="A964" s="1314" t="str">
        <f>ORG!$S$1</f>
        <v>Apr 21</v>
      </c>
      <c r="B964" s="1311" t="str">
        <f>ORG!$M$1</f>
        <v>Organisation</v>
      </c>
      <c r="C964" s="1311" t="str">
        <f>'E - Resource Limits'!$A$5</f>
        <v>Table E - Resource Limits</v>
      </c>
      <c r="D964" s="1313">
        <f>'E - Resource Limits'!A30</f>
        <v>18</v>
      </c>
      <c r="E964" s="1312">
        <f>'E - Resource Limits'!B30</f>
        <v>0</v>
      </c>
      <c r="F964" s="1311">
        <f>'E - Resource Limits'!H30</f>
        <v>0</v>
      </c>
      <c r="S964" s="1311">
        <f>'E - Resource Limits'!G30</f>
        <v>0</v>
      </c>
      <c r="U964" s="1311">
        <f t="shared" si="25"/>
        <v>0</v>
      </c>
    </row>
    <row r="965" spans="1:21">
      <c r="A965" s="1314" t="str">
        <f>ORG!$S$1</f>
        <v>Apr 21</v>
      </c>
      <c r="B965" s="1311" t="str">
        <f>ORG!$M$1</f>
        <v>Organisation</v>
      </c>
      <c r="C965" s="1311" t="str">
        <f>'E - Resource Limits'!$A$5</f>
        <v>Table E - Resource Limits</v>
      </c>
      <c r="D965" s="1313">
        <f>'E - Resource Limits'!A31</f>
        <v>19</v>
      </c>
      <c r="E965" s="1312">
        <f>'E - Resource Limits'!B31</f>
        <v>0</v>
      </c>
      <c r="F965" s="1311">
        <f>'E - Resource Limits'!H31</f>
        <v>0</v>
      </c>
      <c r="S965" s="1311">
        <f>'E - Resource Limits'!G31</f>
        <v>0</v>
      </c>
      <c r="U965" s="1311">
        <f t="shared" si="25"/>
        <v>0</v>
      </c>
    </row>
    <row r="966" spans="1:21">
      <c r="A966" s="1314" t="str">
        <f>ORG!$S$1</f>
        <v>Apr 21</v>
      </c>
      <c r="B966" s="1311" t="str">
        <f>ORG!$M$1</f>
        <v>Organisation</v>
      </c>
      <c r="C966" s="1311" t="str">
        <f>'E - Resource Limits'!$A$5</f>
        <v>Table E - Resource Limits</v>
      </c>
      <c r="D966" s="1313">
        <f>'E - Resource Limits'!A32</f>
        <v>20</v>
      </c>
      <c r="E966" s="1312">
        <f>'E - Resource Limits'!B32</f>
        <v>0</v>
      </c>
      <c r="F966" s="1311">
        <f>'E - Resource Limits'!H32</f>
        <v>0</v>
      </c>
      <c r="S966" s="1311">
        <f>'E - Resource Limits'!G32</f>
        <v>0</v>
      </c>
      <c r="U966" s="1311">
        <f t="shared" si="25"/>
        <v>0</v>
      </c>
    </row>
    <row r="967" spans="1:21">
      <c r="A967" s="1314" t="str">
        <f>ORG!$S$1</f>
        <v>Apr 21</v>
      </c>
      <c r="B967" s="1311" t="str">
        <f>ORG!$M$1</f>
        <v>Organisation</v>
      </c>
      <c r="C967" s="1311" t="str">
        <f>'E - Resource Limits'!$A$5</f>
        <v>Table E - Resource Limits</v>
      </c>
      <c r="D967" s="1313">
        <f>'E - Resource Limits'!A33</f>
        <v>21</v>
      </c>
      <c r="E967" s="1312">
        <f>'E - Resource Limits'!B33</f>
        <v>0</v>
      </c>
      <c r="F967" s="1311">
        <f>'E - Resource Limits'!H33</f>
        <v>0</v>
      </c>
      <c r="S967" s="1311">
        <f>'E - Resource Limits'!G33</f>
        <v>0</v>
      </c>
      <c r="U967" s="1311">
        <f t="shared" si="25"/>
        <v>0</v>
      </c>
    </row>
    <row r="968" spans="1:21">
      <c r="A968" s="1314" t="str">
        <f>ORG!$S$1</f>
        <v>Apr 21</v>
      </c>
      <c r="B968" s="1311" t="str">
        <f>ORG!$M$1</f>
        <v>Organisation</v>
      </c>
      <c r="C968" s="1311" t="str">
        <f>'E - Resource Limits'!$A$5</f>
        <v>Table E - Resource Limits</v>
      </c>
      <c r="D968" s="1313">
        <f>'E - Resource Limits'!A34</f>
        <v>22</v>
      </c>
      <c r="E968" s="1312">
        <f>'E - Resource Limits'!B34</f>
        <v>0</v>
      </c>
      <c r="F968" s="1311">
        <f>'E - Resource Limits'!H34</f>
        <v>0</v>
      </c>
      <c r="S968" s="1311">
        <f>'E - Resource Limits'!G34</f>
        <v>0</v>
      </c>
      <c r="U968" s="1311">
        <f t="shared" si="25"/>
        <v>0</v>
      </c>
    </row>
    <row r="969" spans="1:21">
      <c r="A969" s="1314" t="str">
        <f>ORG!$S$1</f>
        <v>Apr 21</v>
      </c>
      <c r="B969" s="1311" t="str">
        <f>ORG!$M$1</f>
        <v>Organisation</v>
      </c>
      <c r="C969" s="1311" t="str">
        <f>'E - Resource Limits'!$A$5</f>
        <v>Table E - Resource Limits</v>
      </c>
      <c r="D969" s="1313">
        <f>'E - Resource Limits'!A35</f>
        <v>23</v>
      </c>
      <c r="E969" s="1312">
        <f>'E - Resource Limits'!B35</f>
        <v>0</v>
      </c>
      <c r="F969" s="1311">
        <f>'E - Resource Limits'!H35</f>
        <v>0</v>
      </c>
      <c r="S969" s="1311">
        <f>'E - Resource Limits'!G35</f>
        <v>0</v>
      </c>
      <c r="U969" s="1311">
        <f t="shared" si="25"/>
        <v>0</v>
      </c>
    </row>
    <row r="970" spans="1:21">
      <c r="A970" s="1314" t="str">
        <f>ORG!$S$1</f>
        <v>Apr 21</v>
      </c>
      <c r="B970" s="1311" t="str">
        <f>ORG!$M$1</f>
        <v>Organisation</v>
      </c>
      <c r="C970" s="1311" t="str">
        <f>'E - Resource Limits'!$A$5</f>
        <v>Table E - Resource Limits</v>
      </c>
      <c r="D970" s="1313">
        <f>'E - Resource Limits'!A36</f>
        <v>24</v>
      </c>
      <c r="E970" s="1312">
        <f>'E - Resource Limits'!B36</f>
        <v>0</v>
      </c>
      <c r="F970" s="1311">
        <f>'E - Resource Limits'!H36</f>
        <v>0</v>
      </c>
      <c r="S970" s="1311">
        <f>'E - Resource Limits'!G36</f>
        <v>0</v>
      </c>
      <c r="U970" s="1311">
        <f t="shared" si="25"/>
        <v>0</v>
      </c>
    </row>
    <row r="971" spans="1:21">
      <c r="A971" s="1314" t="str">
        <f>ORG!$S$1</f>
        <v>Apr 21</v>
      </c>
      <c r="B971" s="1311" t="str">
        <f>ORG!$M$1</f>
        <v>Organisation</v>
      </c>
      <c r="C971" s="1311" t="str">
        <f>'E - Resource Limits'!$A$5</f>
        <v>Table E - Resource Limits</v>
      </c>
      <c r="D971" s="1313">
        <f>'E - Resource Limits'!A37</f>
        <v>25</v>
      </c>
      <c r="E971" s="1312">
        <f>'E - Resource Limits'!B37</f>
        <v>0</v>
      </c>
      <c r="F971" s="1311">
        <f>'E - Resource Limits'!H37</f>
        <v>0</v>
      </c>
      <c r="S971" s="1311">
        <f>'E - Resource Limits'!G37</f>
        <v>0</v>
      </c>
      <c r="U971" s="1311">
        <f t="shared" si="25"/>
        <v>0</v>
      </c>
    </row>
    <row r="972" spans="1:21">
      <c r="A972" s="1314" t="str">
        <f>ORG!$S$1</f>
        <v>Apr 21</v>
      </c>
      <c r="B972" s="1311" t="str">
        <f>ORG!$M$1</f>
        <v>Organisation</v>
      </c>
      <c r="C972" s="1311" t="str">
        <f>'E - Resource Limits'!$A$5</f>
        <v>Table E - Resource Limits</v>
      </c>
      <c r="D972" s="1313">
        <f>'E - Resource Limits'!A38</f>
        <v>26</v>
      </c>
      <c r="E972" s="1312">
        <f>'E - Resource Limits'!B38</f>
        <v>0</v>
      </c>
      <c r="F972" s="1311">
        <f>'E - Resource Limits'!H38</f>
        <v>0</v>
      </c>
      <c r="S972" s="1311">
        <f>'E - Resource Limits'!G38</f>
        <v>0</v>
      </c>
      <c r="U972" s="1311">
        <f t="shared" si="25"/>
        <v>0</v>
      </c>
    </row>
    <row r="973" spans="1:21">
      <c r="A973" s="1314" t="str">
        <f>ORG!$S$1</f>
        <v>Apr 21</v>
      </c>
      <c r="B973" s="1311" t="str">
        <f>ORG!$M$1</f>
        <v>Organisation</v>
      </c>
      <c r="C973" s="1311" t="str">
        <f>'E - Resource Limits'!$A$5</f>
        <v>Table E - Resource Limits</v>
      </c>
      <c r="D973" s="1313">
        <f>'E - Resource Limits'!A39</f>
        <v>27</v>
      </c>
      <c r="E973" s="1312">
        <f>'E - Resource Limits'!B39</f>
        <v>0</v>
      </c>
      <c r="F973" s="1311">
        <f>'E - Resource Limits'!H39</f>
        <v>0</v>
      </c>
      <c r="S973" s="1311">
        <f>'E - Resource Limits'!G39</f>
        <v>0</v>
      </c>
      <c r="U973" s="1311">
        <f t="shared" si="25"/>
        <v>0</v>
      </c>
    </row>
    <row r="974" spans="1:21">
      <c r="A974" s="1314" t="str">
        <f>ORG!$S$1</f>
        <v>Apr 21</v>
      </c>
      <c r="B974" s="1311" t="str">
        <f>ORG!$M$1</f>
        <v>Organisation</v>
      </c>
      <c r="C974" s="1311" t="str">
        <f>'E - Resource Limits'!$A$5</f>
        <v>Table E - Resource Limits</v>
      </c>
      <c r="D974" s="1313">
        <f>'E - Resource Limits'!A40</f>
        <v>28</v>
      </c>
      <c r="E974" s="1312">
        <f>'E - Resource Limits'!B40</f>
        <v>0</v>
      </c>
      <c r="F974" s="1311">
        <f>'E - Resource Limits'!H40</f>
        <v>0</v>
      </c>
      <c r="S974" s="1311">
        <f>'E - Resource Limits'!G40</f>
        <v>0</v>
      </c>
      <c r="U974" s="1311">
        <f t="shared" si="25"/>
        <v>0</v>
      </c>
    </row>
    <row r="975" spans="1:21">
      <c r="A975" s="1314" t="str">
        <f>ORG!$S$1</f>
        <v>Apr 21</v>
      </c>
      <c r="B975" s="1311" t="str">
        <f>ORG!$M$1</f>
        <v>Organisation</v>
      </c>
      <c r="C975" s="1311" t="str">
        <f>'E - Resource Limits'!$A$5</f>
        <v>Table E - Resource Limits</v>
      </c>
      <c r="D975" s="1313">
        <f>'E - Resource Limits'!A41</f>
        <v>29</v>
      </c>
      <c r="E975" s="1312">
        <f>'E - Resource Limits'!B41</f>
        <v>0</v>
      </c>
      <c r="F975" s="1311">
        <f>'E - Resource Limits'!H41</f>
        <v>0</v>
      </c>
      <c r="S975" s="1311">
        <f>'E - Resource Limits'!G41</f>
        <v>0</v>
      </c>
      <c r="U975" s="1311">
        <f t="shared" si="25"/>
        <v>0</v>
      </c>
    </row>
    <row r="976" spans="1:21">
      <c r="A976" s="1314" t="str">
        <f>ORG!$S$1</f>
        <v>Apr 21</v>
      </c>
      <c r="B976" s="1311" t="str">
        <f>ORG!$M$1</f>
        <v>Organisation</v>
      </c>
      <c r="C976" s="1311" t="str">
        <f>'E - Resource Limits'!$A$5</f>
        <v>Table E - Resource Limits</v>
      </c>
      <c r="D976" s="1313">
        <f>'E - Resource Limits'!A42</f>
        <v>30</v>
      </c>
      <c r="E976" s="1312">
        <f>'E - Resource Limits'!B42</f>
        <v>0</v>
      </c>
      <c r="F976" s="1311">
        <f>'E - Resource Limits'!H42</f>
        <v>0</v>
      </c>
      <c r="S976" s="1311">
        <f>'E - Resource Limits'!G42</f>
        <v>0</v>
      </c>
      <c r="U976" s="1311">
        <f t="shared" si="25"/>
        <v>0</v>
      </c>
    </row>
    <row r="977" spans="1:21">
      <c r="A977" s="1314" t="str">
        <f>ORG!$S$1</f>
        <v>Apr 21</v>
      </c>
      <c r="B977" s="1311" t="str">
        <f>ORG!$M$1</f>
        <v>Organisation</v>
      </c>
      <c r="C977" s="1311" t="str">
        <f>'E - Resource Limits'!$A$5</f>
        <v>Table E - Resource Limits</v>
      </c>
      <c r="D977" s="1313">
        <f>'E - Resource Limits'!A43</f>
        <v>31</v>
      </c>
      <c r="E977" s="1312">
        <f>'E - Resource Limits'!B43</f>
        <v>0</v>
      </c>
      <c r="F977" s="1311">
        <f>'E - Resource Limits'!H43</f>
        <v>0</v>
      </c>
      <c r="S977" s="1311">
        <f>'E - Resource Limits'!G43</f>
        <v>0</v>
      </c>
      <c r="U977" s="1311">
        <f t="shared" si="25"/>
        <v>0</v>
      </c>
    </row>
    <row r="978" spans="1:21">
      <c r="A978" s="1314" t="str">
        <f>ORG!$S$1</f>
        <v>Apr 21</v>
      </c>
      <c r="B978" s="1311" t="str">
        <f>ORG!$M$1</f>
        <v>Organisation</v>
      </c>
      <c r="C978" s="1311" t="str">
        <f>'E - Resource Limits'!$A$5</f>
        <v>Table E - Resource Limits</v>
      </c>
      <c r="D978" s="1313">
        <f>'E - Resource Limits'!A44</f>
        <v>32</v>
      </c>
      <c r="E978" s="1312">
        <f>'E - Resource Limits'!B44</f>
        <v>0</v>
      </c>
      <c r="F978" s="1311">
        <f>'E - Resource Limits'!H44</f>
        <v>0</v>
      </c>
      <c r="S978" s="1311">
        <f>'E - Resource Limits'!G44</f>
        <v>0</v>
      </c>
      <c r="U978" s="1311">
        <f t="shared" si="25"/>
        <v>0</v>
      </c>
    </row>
    <row r="979" spans="1:21">
      <c r="A979" s="1314" t="str">
        <f>ORG!$S$1</f>
        <v>Apr 21</v>
      </c>
      <c r="B979" s="1311" t="str">
        <f>ORG!$M$1</f>
        <v>Organisation</v>
      </c>
      <c r="C979" s="1311" t="str">
        <f>'E - Resource Limits'!$A$5</f>
        <v>Table E - Resource Limits</v>
      </c>
      <c r="D979" s="1313">
        <f>'E - Resource Limits'!A45</f>
        <v>33</v>
      </c>
      <c r="E979" s="1312">
        <f>'E - Resource Limits'!B45</f>
        <v>0</v>
      </c>
      <c r="F979" s="1311">
        <f>'E - Resource Limits'!H45</f>
        <v>0</v>
      </c>
      <c r="S979" s="1311">
        <f>'E - Resource Limits'!G45</f>
        <v>0</v>
      </c>
      <c r="U979" s="1311">
        <f t="shared" si="25"/>
        <v>0</v>
      </c>
    </row>
    <row r="980" spans="1:21">
      <c r="A980" s="1314" t="str">
        <f>ORG!$S$1</f>
        <v>Apr 21</v>
      </c>
      <c r="B980" s="1311" t="str">
        <f>ORG!$M$1</f>
        <v>Organisation</v>
      </c>
      <c r="C980" s="1311" t="str">
        <f>'E - Resource Limits'!$A$5</f>
        <v>Table E - Resource Limits</v>
      </c>
      <c r="D980" s="1313">
        <f>'E - Resource Limits'!A46</f>
        <v>34</v>
      </c>
      <c r="E980" s="1312">
        <f>'E - Resource Limits'!B46</f>
        <v>0</v>
      </c>
      <c r="F980" s="1311">
        <f>'E - Resource Limits'!H46</f>
        <v>0</v>
      </c>
      <c r="S980" s="1311">
        <f>'E - Resource Limits'!G46</f>
        <v>0</v>
      </c>
      <c r="U980" s="1311">
        <f t="shared" si="25"/>
        <v>0</v>
      </c>
    </row>
    <row r="981" spans="1:21">
      <c r="A981" s="1314" t="str">
        <f>ORG!$S$1</f>
        <v>Apr 21</v>
      </c>
      <c r="B981" s="1311" t="str">
        <f>ORG!$M$1</f>
        <v>Organisation</v>
      </c>
      <c r="C981" s="1311" t="str">
        <f>'E - Resource Limits'!$A$5</f>
        <v>Table E - Resource Limits</v>
      </c>
      <c r="D981" s="1313">
        <f>'E - Resource Limits'!A47</f>
        <v>35</v>
      </c>
      <c r="E981" s="1312">
        <f>'E - Resource Limits'!B47</f>
        <v>0</v>
      </c>
      <c r="F981" s="1311">
        <f>'E - Resource Limits'!H47</f>
        <v>0</v>
      </c>
      <c r="S981" s="1311">
        <f>'E - Resource Limits'!G47</f>
        <v>0</v>
      </c>
      <c r="U981" s="1311">
        <f t="shared" si="25"/>
        <v>0</v>
      </c>
    </row>
    <row r="982" spans="1:21">
      <c r="A982" s="1314" t="str">
        <f>ORG!$S$1</f>
        <v>Apr 21</v>
      </c>
      <c r="B982" s="1311" t="str">
        <f>ORG!$M$1</f>
        <v>Organisation</v>
      </c>
      <c r="C982" s="1311" t="str">
        <f>'E - Resource Limits'!$A$5</f>
        <v>Table E - Resource Limits</v>
      </c>
      <c r="D982" s="1313">
        <f>'E - Resource Limits'!A48</f>
        <v>36</v>
      </c>
      <c r="E982" s="1312">
        <f>'E - Resource Limits'!B48</f>
        <v>0</v>
      </c>
      <c r="F982" s="1311">
        <f>'E - Resource Limits'!H48</f>
        <v>0</v>
      </c>
      <c r="S982" s="1311">
        <f>'E - Resource Limits'!G48</f>
        <v>0</v>
      </c>
      <c r="U982" s="1311">
        <f t="shared" si="25"/>
        <v>0</v>
      </c>
    </row>
    <row r="983" spans="1:21">
      <c r="A983" s="1314" t="str">
        <f>ORG!$S$1</f>
        <v>Apr 21</v>
      </c>
      <c r="B983" s="1311" t="str">
        <f>ORG!$M$1</f>
        <v>Organisation</v>
      </c>
      <c r="C983" s="1311" t="str">
        <f>'E - Resource Limits'!$A$5</f>
        <v>Table E - Resource Limits</v>
      </c>
      <c r="D983" s="1313">
        <f>'E - Resource Limits'!A49</f>
        <v>37</v>
      </c>
      <c r="E983" s="1312">
        <f>'E - Resource Limits'!B49</f>
        <v>0</v>
      </c>
      <c r="F983" s="1311">
        <f>'E - Resource Limits'!H49</f>
        <v>0</v>
      </c>
      <c r="S983" s="1311">
        <f>'E - Resource Limits'!G49</f>
        <v>0</v>
      </c>
      <c r="U983" s="1311">
        <f t="shared" si="25"/>
        <v>0</v>
      </c>
    </row>
    <row r="984" spans="1:21">
      <c r="A984" s="1314" t="str">
        <f>ORG!$S$1</f>
        <v>Apr 21</v>
      </c>
      <c r="B984" s="1311" t="str">
        <f>ORG!$M$1</f>
        <v>Organisation</v>
      </c>
      <c r="C984" s="1311" t="str">
        <f>'E - Resource Limits'!$A$5</f>
        <v>Table E - Resource Limits</v>
      </c>
      <c r="D984" s="1313">
        <f>'E - Resource Limits'!A50</f>
        <v>38</v>
      </c>
      <c r="E984" s="1312">
        <f>'E - Resource Limits'!B50</f>
        <v>0</v>
      </c>
      <c r="F984" s="1311">
        <f>'E - Resource Limits'!H50</f>
        <v>0</v>
      </c>
      <c r="S984" s="1311">
        <f>'E - Resource Limits'!G50</f>
        <v>0</v>
      </c>
      <c r="U984" s="1311">
        <f t="shared" si="25"/>
        <v>0</v>
      </c>
    </row>
    <row r="985" spans="1:21">
      <c r="A985" s="1314" t="str">
        <f>ORG!$S$1</f>
        <v>Apr 21</v>
      </c>
      <c r="B985" s="1311" t="str">
        <f>ORG!$M$1</f>
        <v>Organisation</v>
      </c>
      <c r="C985" s="1311" t="str">
        <f>'E - Resource Limits'!$A$5</f>
        <v>Table E - Resource Limits</v>
      </c>
      <c r="D985" s="1313">
        <f>'E - Resource Limits'!A51</f>
        <v>39</v>
      </c>
      <c r="E985" s="1312">
        <f>'E - Resource Limits'!B51</f>
        <v>0</v>
      </c>
      <c r="F985" s="1311">
        <f>'E - Resource Limits'!H51</f>
        <v>0</v>
      </c>
      <c r="S985" s="1311">
        <f>'E - Resource Limits'!G51</f>
        <v>0</v>
      </c>
      <c r="U985" s="1311">
        <f t="shared" si="25"/>
        <v>0</v>
      </c>
    </row>
    <row r="986" spans="1:21">
      <c r="A986" s="1314" t="str">
        <f>ORG!$S$1</f>
        <v>Apr 21</v>
      </c>
      <c r="B986" s="1311" t="str">
        <f>ORG!$M$1</f>
        <v>Organisation</v>
      </c>
      <c r="C986" s="1311" t="str">
        <f>'E - Resource Limits'!$A$5</f>
        <v>Table E - Resource Limits</v>
      </c>
      <c r="D986" s="1313">
        <f>'E - Resource Limits'!A52</f>
        <v>40</v>
      </c>
      <c r="E986" s="1312">
        <f>'E - Resource Limits'!B52</f>
        <v>0</v>
      </c>
      <c r="F986" s="1311">
        <f>'E - Resource Limits'!H52</f>
        <v>0</v>
      </c>
      <c r="S986" s="1311">
        <f>'E - Resource Limits'!G52</f>
        <v>0</v>
      </c>
      <c r="U986" s="1311">
        <f t="shared" si="25"/>
        <v>0</v>
      </c>
    </row>
    <row r="987" spans="1:21">
      <c r="A987" s="1314" t="str">
        <f>ORG!$S$1</f>
        <v>Apr 21</v>
      </c>
      <c r="B987" s="1311" t="str">
        <f>ORG!$M$1</f>
        <v>Organisation</v>
      </c>
      <c r="C987" s="1311" t="str">
        <f>'E - Resource Limits'!$A$5</f>
        <v>Table E - Resource Limits</v>
      </c>
      <c r="D987" s="1313">
        <f>'E - Resource Limits'!A53</f>
        <v>41</v>
      </c>
      <c r="E987" s="1312">
        <f>'E - Resource Limits'!B53</f>
        <v>0</v>
      </c>
      <c r="F987" s="1311">
        <f>'E - Resource Limits'!H53</f>
        <v>0</v>
      </c>
      <c r="S987" s="1311">
        <f>'E - Resource Limits'!G53</f>
        <v>0</v>
      </c>
      <c r="U987" s="1311">
        <f t="shared" si="25"/>
        <v>0</v>
      </c>
    </row>
    <row r="988" spans="1:21">
      <c r="A988" s="1314" t="str">
        <f>ORG!$S$1</f>
        <v>Apr 21</v>
      </c>
      <c r="B988" s="1311" t="str">
        <f>ORG!$M$1</f>
        <v>Organisation</v>
      </c>
      <c r="C988" s="1311" t="str">
        <f>'E - Resource Limits'!$A$5</f>
        <v>Table E - Resource Limits</v>
      </c>
      <c r="D988" s="1313">
        <f>'E - Resource Limits'!A54</f>
        <v>42</v>
      </c>
      <c r="E988" s="1312">
        <f>'E - Resource Limits'!B54</f>
        <v>0</v>
      </c>
      <c r="F988" s="1311">
        <f>'E - Resource Limits'!H54</f>
        <v>0</v>
      </c>
      <c r="S988" s="1311">
        <f>'E - Resource Limits'!G54</f>
        <v>0</v>
      </c>
      <c r="U988" s="1311">
        <f t="shared" si="25"/>
        <v>0</v>
      </c>
    </row>
    <row r="989" spans="1:21">
      <c r="A989" s="1314" t="str">
        <f>ORG!$S$1</f>
        <v>Apr 21</v>
      </c>
      <c r="B989" s="1311" t="str">
        <f>ORG!$M$1</f>
        <v>Organisation</v>
      </c>
      <c r="C989" s="1311" t="str">
        <f>'E - Resource Limits'!$A$5</f>
        <v>Table E - Resource Limits</v>
      </c>
      <c r="D989" s="1313">
        <f>'E - Resource Limits'!A55</f>
        <v>43</v>
      </c>
      <c r="E989" s="1312">
        <f>'E - Resource Limits'!B55</f>
        <v>0</v>
      </c>
      <c r="F989" s="1311">
        <f>'E - Resource Limits'!H55</f>
        <v>0</v>
      </c>
      <c r="S989" s="1311">
        <f>'E - Resource Limits'!G55</f>
        <v>0</v>
      </c>
      <c r="U989" s="1311">
        <f t="shared" si="25"/>
        <v>0</v>
      </c>
    </row>
    <row r="990" spans="1:21">
      <c r="A990" s="1314" t="str">
        <f>ORG!$S$1</f>
        <v>Apr 21</v>
      </c>
      <c r="B990" s="1311" t="str">
        <f>ORG!$M$1</f>
        <v>Organisation</v>
      </c>
      <c r="C990" s="1311" t="str">
        <f>'E - Resource Limits'!$A$5</f>
        <v>Table E - Resource Limits</v>
      </c>
      <c r="D990" s="1313">
        <f>'E - Resource Limits'!A56</f>
        <v>44</v>
      </c>
      <c r="E990" s="1312">
        <f>'E - Resource Limits'!B56</f>
        <v>0</v>
      </c>
      <c r="F990" s="1311">
        <f>'E - Resource Limits'!H56</f>
        <v>0</v>
      </c>
      <c r="S990" s="1311">
        <f>'E - Resource Limits'!G56</f>
        <v>0</v>
      </c>
      <c r="U990" s="1311">
        <f t="shared" si="25"/>
        <v>0</v>
      </c>
    </row>
    <row r="991" spans="1:21">
      <c r="A991" s="1314" t="str">
        <f>ORG!$S$1</f>
        <v>Apr 21</v>
      </c>
      <c r="B991" s="1311" t="str">
        <f>ORG!$M$1</f>
        <v>Organisation</v>
      </c>
      <c r="C991" s="1311" t="str">
        <f>'E - Resource Limits'!$A$5</f>
        <v>Table E - Resource Limits</v>
      </c>
      <c r="D991" s="1313">
        <f>'E - Resource Limits'!A57</f>
        <v>45</v>
      </c>
      <c r="E991" s="1312">
        <f>'E - Resource Limits'!B57</f>
        <v>0</v>
      </c>
      <c r="F991" s="1311">
        <f>'E - Resource Limits'!H57</f>
        <v>0</v>
      </c>
      <c r="S991" s="1311">
        <f>'E - Resource Limits'!G57</f>
        <v>0</v>
      </c>
      <c r="U991" s="1311">
        <f t="shared" si="25"/>
        <v>0</v>
      </c>
    </row>
    <row r="992" spans="1:21">
      <c r="A992" s="1314" t="str">
        <f>ORG!$S$1</f>
        <v>Apr 21</v>
      </c>
      <c r="B992" s="1311" t="str">
        <f>ORG!$M$1</f>
        <v>Organisation</v>
      </c>
      <c r="C992" s="1311" t="str">
        <f>'E - Resource Limits'!$A$5</f>
        <v>Table E - Resource Limits</v>
      </c>
      <c r="D992" s="1313">
        <f>'E - Resource Limits'!A58</f>
        <v>46</v>
      </c>
      <c r="E992" s="1312">
        <f>'E - Resource Limits'!B58</f>
        <v>0</v>
      </c>
      <c r="F992" s="1311">
        <f>'E - Resource Limits'!H58</f>
        <v>0</v>
      </c>
      <c r="S992" s="1311">
        <f>'E - Resource Limits'!G58</f>
        <v>0</v>
      </c>
      <c r="U992" s="1311">
        <f t="shared" si="25"/>
        <v>0</v>
      </c>
    </row>
    <row r="993" spans="1:21">
      <c r="A993" s="1314" t="str">
        <f>ORG!$S$1</f>
        <v>Apr 21</v>
      </c>
      <c r="B993" s="1311" t="str">
        <f>ORG!$M$1</f>
        <v>Organisation</v>
      </c>
      <c r="C993" s="1311" t="str">
        <f>'E - Resource Limits'!$A$5</f>
        <v>Table E - Resource Limits</v>
      </c>
      <c r="D993" s="1313">
        <f>'E - Resource Limits'!A59</f>
        <v>47</v>
      </c>
      <c r="E993" s="1312">
        <f>'E - Resource Limits'!B59</f>
        <v>0</v>
      </c>
      <c r="F993" s="1311">
        <f>'E - Resource Limits'!H59</f>
        <v>0</v>
      </c>
      <c r="S993" s="1311">
        <f>'E - Resource Limits'!G59</f>
        <v>0</v>
      </c>
      <c r="U993" s="1311">
        <f t="shared" si="25"/>
        <v>0</v>
      </c>
    </row>
    <row r="994" spans="1:21">
      <c r="A994" s="1314" t="str">
        <f>ORG!$S$1</f>
        <v>Apr 21</v>
      </c>
      <c r="B994" s="1311" t="str">
        <f>ORG!$M$1</f>
        <v>Organisation</v>
      </c>
      <c r="C994" s="1311" t="str">
        <f>'E - Resource Limits'!$A$5</f>
        <v>Table E - Resource Limits</v>
      </c>
      <c r="D994" s="1313">
        <f>'E - Resource Limits'!A60</f>
        <v>48</v>
      </c>
      <c r="E994" s="1312">
        <f>'E - Resource Limits'!B60</f>
        <v>0</v>
      </c>
      <c r="F994" s="1311">
        <f>'E - Resource Limits'!H60</f>
        <v>0</v>
      </c>
      <c r="S994" s="1311">
        <f>'E - Resource Limits'!G60</f>
        <v>0</v>
      </c>
      <c r="U994" s="1311">
        <f t="shared" si="25"/>
        <v>0</v>
      </c>
    </row>
    <row r="995" spans="1:21">
      <c r="A995" s="1314" t="str">
        <f>ORG!$S$1</f>
        <v>Apr 21</v>
      </c>
      <c r="B995" s="1311" t="str">
        <f>ORG!$M$1</f>
        <v>Organisation</v>
      </c>
      <c r="C995" s="1311" t="str">
        <f>'E - Resource Limits'!$A$5</f>
        <v>Table E - Resource Limits</v>
      </c>
      <c r="D995" s="1313">
        <f>'E - Resource Limits'!A61</f>
        <v>49</v>
      </c>
      <c r="E995" s="1312">
        <f>'E - Resource Limits'!B61</f>
        <v>0</v>
      </c>
      <c r="F995" s="1311">
        <f>'E - Resource Limits'!H61</f>
        <v>0</v>
      </c>
      <c r="S995" s="1311">
        <f>'E - Resource Limits'!G61</f>
        <v>0</v>
      </c>
      <c r="U995" s="1311">
        <f t="shared" si="25"/>
        <v>0</v>
      </c>
    </row>
    <row r="996" spans="1:21">
      <c r="A996" s="1314" t="str">
        <f>ORG!$S$1</f>
        <v>Apr 21</v>
      </c>
      <c r="B996" s="1311" t="str">
        <f>ORG!$M$1</f>
        <v>Organisation</v>
      </c>
      <c r="C996" s="1311" t="str">
        <f>'E - Resource Limits'!$A$5</f>
        <v>Table E - Resource Limits</v>
      </c>
      <c r="D996" s="1313">
        <f>'E - Resource Limits'!A62</f>
        <v>50</v>
      </c>
      <c r="E996" s="1312">
        <f>'E - Resource Limits'!B62</f>
        <v>0</v>
      </c>
      <c r="F996" s="1311">
        <f>'E - Resource Limits'!H62</f>
        <v>0</v>
      </c>
      <c r="S996" s="1311">
        <f>'E - Resource Limits'!G62</f>
        <v>0</v>
      </c>
      <c r="U996" s="1311">
        <f t="shared" si="25"/>
        <v>0</v>
      </c>
    </row>
    <row r="997" spans="1:21">
      <c r="A997" s="1314" t="str">
        <f>ORG!$S$1</f>
        <v>Apr 21</v>
      </c>
      <c r="B997" s="1311" t="str">
        <f>ORG!$M$1</f>
        <v>Organisation</v>
      </c>
      <c r="C997" s="1311" t="str">
        <f>'E - Resource Limits'!$A$5</f>
        <v>Table E - Resource Limits</v>
      </c>
      <c r="D997" s="1313">
        <f>'E - Resource Limits'!A63</f>
        <v>51</v>
      </c>
      <c r="E997" s="1312">
        <f>'E - Resource Limits'!B63</f>
        <v>0</v>
      </c>
      <c r="F997" s="1311">
        <f>'E - Resource Limits'!H63</f>
        <v>0</v>
      </c>
      <c r="S997" s="1311">
        <f>'E - Resource Limits'!G63</f>
        <v>0</v>
      </c>
      <c r="U997" s="1311">
        <f t="shared" ref="U997:U1122" si="26">S997+T997</f>
        <v>0</v>
      </c>
    </row>
    <row r="998" spans="1:21">
      <c r="A998" s="1314" t="str">
        <f>ORG!$S$1</f>
        <v>Apr 21</v>
      </c>
      <c r="B998" s="1311" t="str">
        <f>ORG!$M$1</f>
        <v>Organisation</v>
      </c>
      <c r="C998" s="1311" t="str">
        <f>'E - Resource Limits'!$A$5</f>
        <v>Table E - Resource Limits</v>
      </c>
      <c r="D998" s="1313">
        <f>'E - Resource Limits'!A64</f>
        <v>52</v>
      </c>
      <c r="E998" s="1312">
        <f>'E - Resource Limits'!B64</f>
        <v>0</v>
      </c>
      <c r="F998" s="1311">
        <f>'E - Resource Limits'!H64</f>
        <v>0</v>
      </c>
      <c r="S998" s="1311">
        <f>'E - Resource Limits'!G64</f>
        <v>0</v>
      </c>
      <c r="U998" s="1311">
        <f t="shared" si="26"/>
        <v>0</v>
      </c>
    </row>
    <row r="999" spans="1:21">
      <c r="A999" s="1314" t="str">
        <f>ORG!$S$1</f>
        <v>Apr 21</v>
      </c>
      <c r="B999" s="1311" t="str">
        <f>ORG!$M$1</f>
        <v>Organisation</v>
      </c>
      <c r="C999" s="1311" t="str">
        <f>'E - Resource Limits'!$A$5</f>
        <v>Table E - Resource Limits</v>
      </c>
      <c r="D999" s="1313">
        <f>'E - Resource Limits'!A65</f>
        <v>53</v>
      </c>
      <c r="E999" s="1312">
        <f>'E - Resource Limits'!B65</f>
        <v>0</v>
      </c>
      <c r="F999" s="1311">
        <f>'E - Resource Limits'!H65</f>
        <v>0</v>
      </c>
      <c r="S999" s="1311">
        <f>'E - Resource Limits'!G65</f>
        <v>0</v>
      </c>
      <c r="U999" s="1311">
        <f t="shared" si="26"/>
        <v>0</v>
      </c>
    </row>
    <row r="1000" spans="1:21">
      <c r="A1000" s="1314" t="str">
        <f>ORG!$S$1</f>
        <v>Apr 21</v>
      </c>
      <c r="B1000" s="1311" t="str">
        <f>ORG!$M$1</f>
        <v>Organisation</v>
      </c>
      <c r="C1000" s="1311" t="str">
        <f>'E - Resource Limits'!$A$5</f>
        <v>Table E - Resource Limits</v>
      </c>
      <c r="D1000" s="1313">
        <f>'E - Resource Limits'!A66</f>
        <v>54</v>
      </c>
      <c r="E1000" s="1312">
        <f>'E - Resource Limits'!B66</f>
        <v>0</v>
      </c>
      <c r="F1000" s="1311">
        <f>'E - Resource Limits'!H66</f>
        <v>0</v>
      </c>
      <c r="S1000" s="1311">
        <f>'E - Resource Limits'!G66</f>
        <v>0</v>
      </c>
      <c r="U1000" s="1311">
        <f t="shared" si="26"/>
        <v>0</v>
      </c>
    </row>
    <row r="1001" spans="1:21">
      <c r="A1001" s="1314" t="str">
        <f>ORG!$S$1</f>
        <v>Apr 21</v>
      </c>
      <c r="B1001" s="1311" t="str">
        <f>ORG!$M$1</f>
        <v>Organisation</v>
      </c>
      <c r="C1001" s="1311" t="str">
        <f>'E - Resource Limits'!$A$5</f>
        <v>Table E - Resource Limits</v>
      </c>
      <c r="D1001" s="1313">
        <f>'E - Resource Limits'!A67</f>
        <v>55</v>
      </c>
      <c r="E1001" s="1312">
        <f>'E - Resource Limits'!B67</f>
        <v>0</v>
      </c>
      <c r="F1001" s="1311">
        <f>'E - Resource Limits'!H67</f>
        <v>0</v>
      </c>
      <c r="S1001" s="1311">
        <f>'E - Resource Limits'!G67</f>
        <v>0</v>
      </c>
      <c r="U1001" s="1311">
        <f t="shared" si="26"/>
        <v>0</v>
      </c>
    </row>
    <row r="1002" spans="1:21">
      <c r="A1002" s="1314" t="str">
        <f>ORG!$S$1</f>
        <v>Apr 21</v>
      </c>
      <c r="B1002" s="1311" t="str">
        <f>ORG!$M$1</f>
        <v>Organisation</v>
      </c>
      <c r="C1002" s="1311" t="str">
        <f>'E - Resource Limits'!$A$5</f>
        <v>Table E - Resource Limits</v>
      </c>
      <c r="D1002" s="1313">
        <f>'E - Resource Limits'!A81</f>
        <v>60</v>
      </c>
      <c r="E1002" s="1311" t="str">
        <f>LEFT('E - Resource Limits'!$B$23,14)</f>
        <v>Total COVID-19</v>
      </c>
      <c r="F1002" s="1312" t="str">
        <f>'E - Resource Limits'!$B81</f>
        <v>Testing (inc Community Testing)</v>
      </c>
      <c r="S1002" s="1311">
        <f>'E - Resource Limits'!H81</f>
        <v>0</v>
      </c>
      <c r="U1002" s="1311">
        <f t="shared" si="26"/>
        <v>0</v>
      </c>
    </row>
    <row r="1003" spans="1:21">
      <c r="A1003" s="1314" t="str">
        <f>ORG!$S$1</f>
        <v>Apr 21</v>
      </c>
      <c r="B1003" s="1311" t="str">
        <f>ORG!$M$1</f>
        <v>Organisation</v>
      </c>
      <c r="C1003" s="1311" t="str">
        <f>'E - Resource Limits'!$A$5</f>
        <v>Table E - Resource Limits</v>
      </c>
      <c r="D1003" s="1313">
        <f>'E - Resource Limits'!A82</f>
        <v>61</v>
      </c>
      <c r="E1003" s="1311" t="str">
        <f>LEFT('E - Resource Limits'!$B$23,14)</f>
        <v>Total COVID-19</v>
      </c>
      <c r="F1003" s="1312" t="str">
        <f>'E - Resource Limits'!$B82</f>
        <v>Tracing</v>
      </c>
      <c r="S1003" s="1311">
        <f>'E - Resource Limits'!H82</f>
        <v>0</v>
      </c>
      <c r="U1003" s="1311">
        <f t="shared" si="26"/>
        <v>0</v>
      </c>
    </row>
    <row r="1004" spans="1:21">
      <c r="A1004" s="1314" t="str">
        <f>ORG!$S$1</f>
        <v>Apr 21</v>
      </c>
      <c r="B1004" s="1311" t="str">
        <f>ORG!$M$1</f>
        <v>Organisation</v>
      </c>
      <c r="C1004" s="1311" t="str">
        <f>'E - Resource Limits'!$A$5</f>
        <v>Table E - Resource Limits</v>
      </c>
      <c r="D1004" s="1313">
        <f>'E - Resource Limits'!A83</f>
        <v>62</v>
      </c>
      <c r="E1004" s="1311" t="str">
        <f>LEFT('E - Resource Limits'!$B$23,14)</f>
        <v>Total COVID-19</v>
      </c>
      <c r="F1004" s="1312" t="str">
        <f>'E - Resource Limits'!$B83</f>
        <v>Mass COVID-19 Vaccination</v>
      </c>
      <c r="S1004" s="1311">
        <f>'E - Resource Limits'!H83</f>
        <v>0</v>
      </c>
      <c r="U1004" s="1311">
        <f t="shared" si="26"/>
        <v>0</v>
      </c>
    </row>
    <row r="1005" spans="1:21">
      <c r="A1005" s="1314" t="str">
        <f>ORG!$S$1</f>
        <v>Apr 21</v>
      </c>
      <c r="B1005" s="1311" t="str">
        <f>ORG!$M$1</f>
        <v>Organisation</v>
      </c>
      <c r="C1005" s="1311" t="str">
        <f>'E - Resource Limits'!$A$5</f>
        <v>Table E - Resource Limits</v>
      </c>
      <c r="D1005" s="1313">
        <f>'E - Resource Limits'!A84</f>
        <v>63</v>
      </c>
      <c r="E1005" s="1311" t="str">
        <f>LEFT('E - Resource Limits'!$B$23,14)</f>
        <v>Total COVID-19</v>
      </c>
      <c r="F1005" s="1312" t="str">
        <f>'E - Resource Limits'!$B84</f>
        <v>Extended Flu Vaccination</v>
      </c>
      <c r="S1005" s="1311">
        <f>'E - Resource Limits'!H84</f>
        <v>0</v>
      </c>
      <c r="U1005" s="1311">
        <f t="shared" si="26"/>
        <v>0</v>
      </c>
    </row>
    <row r="1006" spans="1:21">
      <c r="A1006" s="1314" t="str">
        <f>ORG!$S$1</f>
        <v>Apr 21</v>
      </c>
      <c r="B1006" s="1311" t="str">
        <f>ORG!$M$1</f>
        <v>Organisation</v>
      </c>
      <c r="C1006" s="1311" t="str">
        <f>'E - Resource Limits'!$A$5</f>
        <v>Table E - Resource Limits</v>
      </c>
      <c r="D1006" s="1313">
        <f>'E - Resource Limits'!A85</f>
        <v>64</v>
      </c>
      <c r="E1006" s="1311" t="str">
        <f>LEFT('E - Resource Limits'!$B$23,14)</f>
        <v>Total COVID-19</v>
      </c>
      <c r="F1006" s="1312" t="str">
        <f>'E - Resource Limits'!$B85</f>
        <v>Field Hospital / Surge</v>
      </c>
      <c r="S1006" s="1311">
        <f>'E - Resource Limits'!H85</f>
        <v>0</v>
      </c>
      <c r="U1006" s="1311">
        <f t="shared" si="26"/>
        <v>0</v>
      </c>
    </row>
    <row r="1007" spans="1:21">
      <c r="A1007" s="1314" t="str">
        <f>ORG!$S$1</f>
        <v>Apr 21</v>
      </c>
      <c r="B1007" s="1311" t="str">
        <f>ORG!$M$1</f>
        <v>Organisation</v>
      </c>
      <c r="C1007" s="1311" t="str">
        <f>'E - Resource Limits'!$A$5</f>
        <v>Table E - Resource Limits</v>
      </c>
      <c r="D1007" s="1313">
        <f>'E - Resource Limits'!A86</f>
        <v>65</v>
      </c>
      <c r="E1007" s="1311" t="str">
        <f>LEFT('E - Resource Limits'!$B$23,14)</f>
        <v>Total COVID-19</v>
      </c>
      <c r="F1007" s="1312" t="str">
        <f>'E - Resource Limits'!$B86</f>
        <v>Cleaning Standards</v>
      </c>
      <c r="S1007" s="1311">
        <f>'E - Resource Limits'!H86</f>
        <v>0</v>
      </c>
      <c r="U1007" s="1311">
        <f t="shared" si="26"/>
        <v>0</v>
      </c>
    </row>
    <row r="1008" spans="1:21">
      <c r="A1008" s="1314" t="str">
        <f>ORG!$S$1</f>
        <v>Apr 21</v>
      </c>
      <c r="B1008" s="1311" t="str">
        <f>ORG!$M$1</f>
        <v>Organisation</v>
      </c>
      <c r="C1008" s="1311" t="str">
        <f>'E - Resource Limits'!$A$5</f>
        <v>Table E - Resource Limits</v>
      </c>
      <c r="D1008" s="1313">
        <f>'E - Resource Limits'!A87</f>
        <v>66</v>
      </c>
      <c r="E1008" s="1311" t="str">
        <f>LEFT('E - Resource Limits'!$B$23,14)</f>
        <v>Total COVID-19</v>
      </c>
      <c r="F1008" s="1312" t="str">
        <f>'E - Resource Limits'!$B87</f>
        <v>PPE</v>
      </c>
      <c r="S1008" s="1311">
        <f>'E - Resource Limits'!H87</f>
        <v>0</v>
      </c>
      <c r="U1008" s="1311">
        <f t="shared" si="26"/>
        <v>0</v>
      </c>
    </row>
    <row r="1009" spans="1:21">
      <c r="A1009" s="1314" t="str">
        <f>ORG!$S$1</f>
        <v>Apr 21</v>
      </c>
      <c r="B1009" s="1311" t="str">
        <f>ORG!$M$1</f>
        <v>Organisation</v>
      </c>
      <c r="C1009" s="1311" t="str">
        <f>'E - Resource Limits'!$A$5</f>
        <v>Table E - Resource Limits</v>
      </c>
      <c r="D1009" s="1313">
        <f>'E - Resource Limits'!A88</f>
        <v>67</v>
      </c>
      <c r="E1009" s="1311" t="str">
        <f>LEFT('E - Resource Limits'!$B$23,14)</f>
        <v>Total COVID-19</v>
      </c>
      <c r="F1009" s="1312" t="str">
        <f>'E - Resource Limits'!$B88</f>
        <v>Private Providers</v>
      </c>
      <c r="S1009" s="1311">
        <f>'E - Resource Limits'!H88</f>
        <v>0</v>
      </c>
      <c r="U1009" s="1311">
        <f t="shared" si="26"/>
        <v>0</v>
      </c>
    </row>
    <row r="1010" spans="1:21">
      <c r="A1010" s="1314" t="str">
        <f>ORG!$S$1</f>
        <v>Apr 21</v>
      </c>
      <c r="B1010" s="1311" t="str">
        <f>ORG!$M$1</f>
        <v>Organisation</v>
      </c>
      <c r="C1010" s="1311" t="str">
        <f>'E - Resource Limits'!$A$5</f>
        <v>Table E - Resource Limits</v>
      </c>
      <c r="D1010" s="1313">
        <f>'E - Resource Limits'!A89</f>
        <v>68</v>
      </c>
      <c r="E1010" s="1311" t="str">
        <f>LEFT('E - Resource Limits'!$B$23,14)</f>
        <v>Total COVID-19</v>
      </c>
      <c r="F1010" s="1312" t="str">
        <f>'E - Resource Limits'!$B89</f>
        <v>Urgent &amp; Emergency Care</v>
      </c>
      <c r="S1010" s="1311">
        <f>'E - Resource Limits'!H89</f>
        <v>0</v>
      </c>
      <c r="U1010" s="1311">
        <f t="shared" si="26"/>
        <v>0</v>
      </c>
    </row>
    <row r="1011" spans="1:21">
      <c r="A1011" s="1314" t="str">
        <f>ORG!$S$1</f>
        <v>Apr 21</v>
      </c>
      <c r="B1011" s="1311" t="str">
        <f>ORG!$M$1</f>
        <v>Organisation</v>
      </c>
      <c r="C1011" s="1311" t="str">
        <f>'E - Resource Limits'!$A$5</f>
        <v>Table E - Resource Limits</v>
      </c>
      <c r="D1011" s="1313">
        <f>'E - Resource Limits'!A90</f>
        <v>69</v>
      </c>
      <c r="E1011" s="1311" t="str">
        <f>LEFT('E - Resource Limits'!$B$23,14)</f>
        <v>Total COVID-19</v>
      </c>
      <c r="F1011" s="1312">
        <f>'E - Resource Limits'!$B90</f>
        <v>0</v>
      </c>
      <c r="S1011" s="1311">
        <f>'E - Resource Limits'!H90</f>
        <v>0</v>
      </c>
      <c r="U1011" s="1311">
        <f t="shared" si="26"/>
        <v>0</v>
      </c>
    </row>
    <row r="1012" spans="1:21">
      <c r="A1012" s="1314" t="str">
        <f>ORG!$S$1</f>
        <v>Apr 21</v>
      </c>
      <c r="B1012" s="1311" t="str">
        <f>ORG!$M$1</f>
        <v>Organisation</v>
      </c>
      <c r="C1012" s="1311" t="str">
        <f>'E - Resource Limits'!$A$5</f>
        <v>Table E - Resource Limits</v>
      </c>
      <c r="D1012" s="1313">
        <f>'E - Resource Limits'!A91</f>
        <v>70</v>
      </c>
      <c r="E1012" s="1311" t="str">
        <f>LEFT('E - Resource Limits'!$B$23,14)</f>
        <v>Total COVID-19</v>
      </c>
      <c r="F1012" s="1312">
        <f>'E - Resource Limits'!$B91</f>
        <v>0</v>
      </c>
      <c r="S1012" s="1311">
        <f>'E - Resource Limits'!H91</f>
        <v>0</v>
      </c>
      <c r="U1012" s="1311">
        <f t="shared" si="26"/>
        <v>0</v>
      </c>
    </row>
    <row r="1013" spans="1:21">
      <c r="A1013" s="1314" t="str">
        <f>ORG!$S$1</f>
        <v>Apr 21</v>
      </c>
      <c r="B1013" s="1311" t="str">
        <f>ORG!$M$1</f>
        <v>Organisation</v>
      </c>
      <c r="C1013" s="1311" t="str">
        <f>'E - Resource Limits'!$A$5</f>
        <v>Table E - Resource Limits</v>
      </c>
      <c r="D1013" s="1313">
        <f>'E - Resource Limits'!A92</f>
        <v>71</v>
      </c>
      <c r="E1013" s="1311" t="str">
        <f>LEFT('E - Resource Limits'!$B$23,14)</f>
        <v>Total COVID-19</v>
      </c>
      <c r="F1013" s="1312">
        <f>'E - Resource Limits'!$B92</f>
        <v>0</v>
      </c>
      <c r="S1013" s="1311">
        <f>'E - Resource Limits'!H92</f>
        <v>0</v>
      </c>
      <c r="U1013" s="1311">
        <f t="shared" si="26"/>
        <v>0</v>
      </c>
    </row>
    <row r="1014" spans="1:21">
      <c r="A1014" s="1314" t="str">
        <f>ORG!$S$1</f>
        <v>Apr 21</v>
      </c>
      <c r="B1014" s="1311" t="str">
        <f>ORG!$M$1</f>
        <v>Organisation</v>
      </c>
      <c r="C1014" s="1311" t="str">
        <f>'E - Resource Limits'!$A$5</f>
        <v>Table E - Resource Limits</v>
      </c>
      <c r="D1014" s="1313">
        <f>'E - Resource Limits'!A93</f>
        <v>72</v>
      </c>
      <c r="E1014" s="1311" t="str">
        <f>LEFT('E - Resource Limits'!$B$23,14)</f>
        <v>Total COVID-19</v>
      </c>
      <c r="F1014" s="1312">
        <f>'E - Resource Limits'!$B93</f>
        <v>0</v>
      </c>
      <c r="S1014" s="1311">
        <f>'E - Resource Limits'!H93</f>
        <v>0</v>
      </c>
      <c r="U1014" s="1311">
        <f t="shared" si="26"/>
        <v>0</v>
      </c>
    </row>
    <row r="1015" spans="1:21">
      <c r="A1015" s="1314" t="str">
        <f>ORG!$S$1</f>
        <v>Apr 21</v>
      </c>
      <c r="B1015" s="1311" t="str">
        <f>ORG!$M$1</f>
        <v>Organisation</v>
      </c>
      <c r="C1015" s="1311" t="str">
        <f>'E - Resource Limits'!$A$5</f>
        <v>Table E - Resource Limits</v>
      </c>
      <c r="D1015" s="1313">
        <f>'E - Resource Limits'!A94</f>
        <v>73</v>
      </c>
      <c r="E1015" s="1311" t="str">
        <f>LEFT('E - Resource Limits'!$B$23,14)</f>
        <v>Total COVID-19</v>
      </c>
      <c r="F1015" s="1312">
        <f>'E - Resource Limits'!$B94</f>
        <v>0</v>
      </c>
      <c r="S1015" s="1311">
        <f>'E - Resource Limits'!H94</f>
        <v>0</v>
      </c>
      <c r="U1015" s="1311">
        <f t="shared" si="26"/>
        <v>0</v>
      </c>
    </row>
    <row r="1016" spans="1:21">
      <c r="A1016" s="1314" t="str">
        <f>ORG!$S$1</f>
        <v>Apr 21</v>
      </c>
      <c r="B1016" s="1311" t="str">
        <f>ORG!$M$1</f>
        <v>Organisation</v>
      </c>
      <c r="C1016" s="1311" t="str">
        <f>'E - Resource Limits'!$A$5</f>
        <v>Table E - Resource Limits</v>
      </c>
      <c r="D1016" s="1313">
        <f>'E - Resource Limits'!A95</f>
        <v>74</v>
      </c>
      <c r="E1016" s="1311" t="str">
        <f>LEFT('E - Resource Limits'!$B$23,14)</f>
        <v>Total COVID-19</v>
      </c>
      <c r="F1016" s="1312">
        <f>'E - Resource Limits'!$B95</f>
        <v>0</v>
      </c>
      <c r="S1016" s="1311">
        <f>'E - Resource Limits'!H95</f>
        <v>0</v>
      </c>
      <c r="U1016" s="1311">
        <f t="shared" si="26"/>
        <v>0</v>
      </c>
    </row>
    <row r="1017" spans="1:21">
      <c r="A1017" s="1314" t="str">
        <f>ORG!$S$1</f>
        <v>Apr 21</v>
      </c>
      <c r="B1017" s="1311" t="str">
        <f>ORG!$M$1</f>
        <v>Organisation</v>
      </c>
      <c r="C1017" s="1311" t="str">
        <f>'E - Resource Limits'!$A$5</f>
        <v>Table E - Resource Limits</v>
      </c>
      <c r="D1017" s="1313">
        <f>'E - Resource Limits'!A96</f>
        <v>75</v>
      </c>
      <c r="E1017" s="1311" t="str">
        <f>LEFT('E - Resource Limits'!$B$23,14)</f>
        <v>Total COVID-19</v>
      </c>
      <c r="F1017" s="1312">
        <f>'E - Resource Limits'!$B96</f>
        <v>0</v>
      </c>
      <c r="S1017" s="1311">
        <f>'E - Resource Limits'!H96</f>
        <v>0</v>
      </c>
      <c r="U1017" s="1311">
        <f t="shared" si="26"/>
        <v>0</v>
      </c>
    </row>
    <row r="1018" spans="1:21">
      <c r="A1018" s="1314" t="str">
        <f>ORG!$S$1</f>
        <v>Apr 21</v>
      </c>
      <c r="B1018" s="1311" t="str">
        <f>ORG!$M$1</f>
        <v>Organisation</v>
      </c>
      <c r="C1018" s="1311" t="str">
        <f>'E - Resource Limits'!$A$5</f>
        <v>Table E - Resource Limits</v>
      </c>
      <c r="D1018" s="1313">
        <f>'E - Resource Limits'!A97</f>
        <v>76</v>
      </c>
      <c r="E1018" s="1311" t="str">
        <f>LEFT('E - Resource Limits'!$B$23,14)</f>
        <v>Total COVID-19</v>
      </c>
      <c r="F1018" s="1312">
        <f>'E - Resource Limits'!$B97</f>
        <v>0</v>
      </c>
      <c r="S1018" s="1311">
        <f>'E - Resource Limits'!H97</f>
        <v>0</v>
      </c>
      <c r="U1018" s="1311">
        <f t="shared" si="26"/>
        <v>0</v>
      </c>
    </row>
    <row r="1019" spans="1:21">
      <c r="A1019" s="1314" t="str">
        <f>ORG!$S$1</f>
        <v>Apr 21</v>
      </c>
      <c r="B1019" s="1311" t="str">
        <f>ORG!$M$1</f>
        <v>Organisation</v>
      </c>
      <c r="C1019" s="1311" t="str">
        <f>'E - Resource Limits'!$A$5</f>
        <v>Table E - Resource Limits</v>
      </c>
      <c r="D1019" s="1313">
        <f>'E - Resource Limits'!A98</f>
        <v>77</v>
      </c>
      <c r="E1019" s="1311" t="str">
        <f>LEFT('E - Resource Limits'!$B$23,14)</f>
        <v>Total COVID-19</v>
      </c>
      <c r="F1019" s="1312">
        <f>'E - Resource Limits'!$B98</f>
        <v>0</v>
      </c>
      <c r="S1019" s="1311">
        <f>'E - Resource Limits'!H98</f>
        <v>0</v>
      </c>
      <c r="U1019" s="1311">
        <f t="shared" si="26"/>
        <v>0</v>
      </c>
    </row>
    <row r="1020" spans="1:21">
      <c r="A1020" s="1314" t="str">
        <f>ORG!$S$1</f>
        <v>Apr 21</v>
      </c>
      <c r="B1020" s="1311" t="str">
        <f>ORG!$M$1</f>
        <v>Organisation</v>
      </c>
      <c r="C1020" s="1311" t="str">
        <f>'E - Resource Limits'!$A$5</f>
        <v>Table E - Resource Limits</v>
      </c>
      <c r="D1020" s="1313">
        <f>'E - Resource Limits'!A99</f>
        <v>78</v>
      </c>
      <c r="E1020" s="1311" t="str">
        <f>LEFT('E - Resource Limits'!$B$23,14)</f>
        <v>Total COVID-19</v>
      </c>
      <c r="F1020" s="1312">
        <f>'E - Resource Limits'!$B99</f>
        <v>0</v>
      </c>
      <c r="S1020" s="1311">
        <f>'E - Resource Limits'!H99</f>
        <v>0</v>
      </c>
      <c r="U1020" s="1311">
        <f t="shared" si="26"/>
        <v>0</v>
      </c>
    </row>
    <row r="1021" spans="1:21">
      <c r="A1021" s="1314" t="str">
        <f>ORG!$S$1</f>
        <v>Apr 21</v>
      </c>
      <c r="B1021" s="1311" t="str">
        <f>ORG!$M$1</f>
        <v>Organisation</v>
      </c>
      <c r="C1021" s="1311" t="str">
        <f>'E - Resource Limits'!$A$5</f>
        <v>Table E - Resource Limits</v>
      </c>
      <c r="D1021" s="1313">
        <f>'E - Resource Limits'!A100</f>
        <v>79</v>
      </c>
      <c r="E1021" s="1311" t="str">
        <f>LEFT('E - Resource Limits'!$B$23,14)</f>
        <v>Total COVID-19</v>
      </c>
      <c r="F1021" s="1312">
        <f>'E - Resource Limits'!$B100</f>
        <v>0</v>
      </c>
      <c r="S1021" s="1311">
        <f>'E - Resource Limits'!H100</f>
        <v>0</v>
      </c>
      <c r="U1021" s="1311">
        <f t="shared" si="26"/>
        <v>0</v>
      </c>
    </row>
    <row r="1022" spans="1:21">
      <c r="A1022" s="1314" t="str">
        <f>ORG!$S$1</f>
        <v>Apr 21</v>
      </c>
      <c r="B1022" s="1311" t="str">
        <f>ORG!$M$1</f>
        <v>Organisation</v>
      </c>
      <c r="C1022" s="1311" t="str">
        <f>'E - Resource Limits'!$A$5</f>
        <v>Table E - Resource Limits</v>
      </c>
      <c r="D1022" s="1313">
        <f>'E - Resource Limits'!A101</f>
        <v>80</v>
      </c>
      <c r="E1022" s="1311" t="str">
        <f>LEFT('E - Resource Limits'!$B$23,14)</f>
        <v>Total COVID-19</v>
      </c>
      <c r="F1022" s="1312">
        <f>'E - Resource Limits'!$B101</f>
        <v>0</v>
      </c>
      <c r="S1022" s="1311">
        <f>'E - Resource Limits'!H101</f>
        <v>0</v>
      </c>
      <c r="U1022" s="1311">
        <f t="shared" si="26"/>
        <v>0</v>
      </c>
    </row>
    <row r="1023" spans="1:21">
      <c r="A1023" s="1314" t="str">
        <f>ORG!$S$1</f>
        <v>Apr 21</v>
      </c>
      <c r="B1023" s="1311" t="str">
        <f>ORG!$M$1</f>
        <v>Organisation</v>
      </c>
      <c r="C1023" s="1311" t="str">
        <f>'E - Resource Limits'!$A$5</f>
        <v>Table E - Resource Limits</v>
      </c>
      <c r="D1023" s="1313">
        <f>'E - Resource Limits'!A102</f>
        <v>81</v>
      </c>
      <c r="E1023" s="1311" t="str">
        <f>LEFT('E - Resource Limits'!$B$23,14)</f>
        <v>Total COVID-19</v>
      </c>
      <c r="F1023" s="1312">
        <f>'E - Resource Limits'!$B102</f>
        <v>0</v>
      </c>
      <c r="S1023" s="1311">
        <f>'E - Resource Limits'!H102</f>
        <v>0</v>
      </c>
      <c r="U1023" s="1311">
        <f t="shared" si="26"/>
        <v>0</v>
      </c>
    </row>
    <row r="1024" spans="1:21">
      <c r="A1024" s="1314" t="str">
        <f>ORG!$S$1</f>
        <v>Apr 21</v>
      </c>
      <c r="B1024" s="1311" t="str">
        <f>ORG!$M$1</f>
        <v>Organisation</v>
      </c>
      <c r="C1024" s="1311" t="str">
        <f>'E - Resource Limits'!$A$5</f>
        <v>Table E - Resource Limits</v>
      </c>
      <c r="D1024" s="1313">
        <f>'E - Resource Limits'!A103</f>
        <v>82</v>
      </c>
      <c r="E1024" s="1311" t="str">
        <f>LEFT('E - Resource Limits'!$B$23,14)</f>
        <v>Total COVID-19</v>
      </c>
      <c r="F1024" s="1312">
        <f>'E - Resource Limits'!$B103</f>
        <v>0</v>
      </c>
      <c r="S1024" s="1311">
        <f>'E - Resource Limits'!H103</f>
        <v>0</v>
      </c>
      <c r="U1024" s="1311">
        <f t="shared" si="26"/>
        <v>0</v>
      </c>
    </row>
    <row r="1025" spans="1:21">
      <c r="A1025" s="1314" t="str">
        <f>ORG!$S$1</f>
        <v>Apr 21</v>
      </c>
      <c r="B1025" s="1311" t="str">
        <f>ORG!$M$1</f>
        <v>Organisation</v>
      </c>
      <c r="C1025" s="1311" t="str">
        <f>'E - Resource Limits'!$A$5</f>
        <v>Table E - Resource Limits</v>
      </c>
      <c r="D1025" s="1313">
        <f>'E - Resource Limits'!A104</f>
        <v>83</v>
      </c>
      <c r="E1025" s="1311" t="str">
        <f>LEFT('E - Resource Limits'!$B$23,14)</f>
        <v>Total COVID-19</v>
      </c>
      <c r="F1025" s="1312">
        <f>'E - Resource Limits'!$B104</f>
        <v>0</v>
      </c>
      <c r="S1025" s="1311">
        <f>'E - Resource Limits'!H104</f>
        <v>0</v>
      </c>
      <c r="U1025" s="1311">
        <f t="shared" si="26"/>
        <v>0</v>
      </c>
    </row>
    <row r="1026" spans="1:21">
      <c r="A1026" s="1314" t="str">
        <f>ORG!$S$1</f>
        <v>Apr 21</v>
      </c>
      <c r="B1026" s="1311" t="str">
        <f>ORG!$M$1</f>
        <v>Organisation</v>
      </c>
      <c r="C1026" s="1311" t="str">
        <f>'E - Resource Limits'!$A$5</f>
        <v>Table E - Resource Limits</v>
      </c>
      <c r="D1026" s="1313">
        <f>'E - Resource Limits'!A105</f>
        <v>84</v>
      </c>
      <c r="E1026" s="1311" t="str">
        <f>LEFT('E - Resource Limits'!$B$23,14)</f>
        <v>Total COVID-19</v>
      </c>
      <c r="F1026" s="1312">
        <f>'E - Resource Limits'!$B105</f>
        <v>0</v>
      </c>
      <c r="S1026" s="1311">
        <f>'E - Resource Limits'!H105</f>
        <v>0</v>
      </c>
      <c r="U1026" s="1311">
        <f t="shared" si="26"/>
        <v>0</v>
      </c>
    </row>
    <row r="1027" spans="1:21">
      <c r="A1027" s="1314" t="str">
        <f>ORG!$S$1</f>
        <v>Apr 21</v>
      </c>
      <c r="B1027" s="1311" t="str">
        <f>ORG!$M$1</f>
        <v>Organisation</v>
      </c>
      <c r="C1027" s="1311" t="str">
        <f>'E - Resource Limits'!$A$5</f>
        <v>Table E - Resource Limits</v>
      </c>
      <c r="D1027" s="1313">
        <f>'E - Resource Limits'!A106</f>
        <v>85</v>
      </c>
      <c r="E1027" s="1311" t="str">
        <f>LEFT('E - Resource Limits'!$B$23,14)</f>
        <v>Total COVID-19</v>
      </c>
      <c r="F1027" s="1312">
        <f>'E - Resource Limits'!$B106</f>
        <v>0</v>
      </c>
      <c r="S1027" s="1311">
        <f>'E - Resource Limits'!H106</f>
        <v>0</v>
      </c>
      <c r="U1027" s="1311">
        <f t="shared" si="26"/>
        <v>0</v>
      </c>
    </row>
    <row r="1028" spans="1:21">
      <c r="A1028" s="1314" t="str">
        <f>ORG!$S$1</f>
        <v>Apr 21</v>
      </c>
      <c r="B1028" s="1311" t="str">
        <f>ORG!$M$1</f>
        <v>Organisation</v>
      </c>
      <c r="C1028" s="1311" t="str">
        <f>'E - Resource Limits'!$A$5</f>
        <v>Table E - Resource Limits</v>
      </c>
      <c r="D1028" s="1313">
        <f>'E - Resource Limits'!A107</f>
        <v>86</v>
      </c>
      <c r="E1028" s="1311" t="str">
        <f>LEFT('E - Resource Limits'!$B$23,14)</f>
        <v>Total COVID-19</v>
      </c>
      <c r="F1028" s="1312">
        <f>'E - Resource Limits'!$B107</f>
        <v>0</v>
      </c>
      <c r="S1028" s="1311">
        <f>'E - Resource Limits'!H107</f>
        <v>0</v>
      </c>
      <c r="U1028" s="1311">
        <f t="shared" si="26"/>
        <v>0</v>
      </c>
    </row>
    <row r="1029" spans="1:21">
      <c r="A1029" s="1314" t="str">
        <f>ORG!$S$1</f>
        <v>Apr 21</v>
      </c>
      <c r="B1029" s="1311" t="str">
        <f>ORG!$M$1</f>
        <v>Organisation</v>
      </c>
      <c r="C1029" s="1311" t="str">
        <f>'E - Resource Limits'!$A$5</f>
        <v>Table E - Resource Limits</v>
      </c>
      <c r="D1029" s="1313">
        <f>'E - Resource Limits'!A108</f>
        <v>87</v>
      </c>
      <c r="E1029" s="1311" t="str">
        <f>LEFT('E - Resource Limits'!$B$23,14)</f>
        <v>Total COVID-19</v>
      </c>
      <c r="F1029" s="1312">
        <f>'E - Resource Limits'!$B108</f>
        <v>0</v>
      </c>
      <c r="S1029" s="1311">
        <f>'E - Resource Limits'!H108</f>
        <v>0</v>
      </c>
      <c r="U1029" s="1311">
        <f t="shared" si="26"/>
        <v>0</v>
      </c>
    </row>
    <row r="1030" spans="1:21">
      <c r="A1030" s="1314" t="str">
        <f>ORG!$S$1</f>
        <v>Apr 21</v>
      </c>
      <c r="B1030" s="1311" t="str">
        <f>ORG!$M$1</f>
        <v>Organisation</v>
      </c>
      <c r="C1030" s="1311" t="str">
        <f>'E - Resource Limits'!$A$5</f>
        <v>Table E - Resource Limits</v>
      </c>
      <c r="D1030" s="1313">
        <f>'E - Resource Limits'!A109</f>
        <v>88</v>
      </c>
      <c r="E1030" s="1311" t="str">
        <f>LEFT('E - Resource Limits'!$B$23,14)</f>
        <v>Total COVID-19</v>
      </c>
      <c r="F1030" s="1312">
        <f>'E - Resource Limits'!$B109</f>
        <v>0</v>
      </c>
      <c r="S1030" s="1311">
        <f>'E - Resource Limits'!H109</f>
        <v>0</v>
      </c>
      <c r="U1030" s="1311">
        <f t="shared" si="26"/>
        <v>0</v>
      </c>
    </row>
    <row r="1031" spans="1:21">
      <c r="A1031" s="1314" t="str">
        <f>ORG!$S$1</f>
        <v>Apr 21</v>
      </c>
      <c r="B1031" s="1311" t="str">
        <f>ORG!$M$1</f>
        <v>Organisation</v>
      </c>
      <c r="C1031" s="1311" t="str">
        <f>'E - Resource Limits'!$A$5</f>
        <v>Table E - Resource Limits</v>
      </c>
      <c r="D1031" s="1313">
        <f>'E - Resource Limits'!A110</f>
        <v>89</v>
      </c>
      <c r="E1031" s="1311" t="str">
        <f>LEFT('E - Resource Limits'!$B$23,14)</f>
        <v>Total COVID-19</v>
      </c>
      <c r="F1031" s="1312">
        <f>'E - Resource Limits'!$B110</f>
        <v>0</v>
      </c>
      <c r="S1031" s="1311">
        <f>'E - Resource Limits'!H110</f>
        <v>0</v>
      </c>
      <c r="U1031" s="1311">
        <f t="shared" si="26"/>
        <v>0</v>
      </c>
    </row>
    <row r="1032" spans="1:21">
      <c r="A1032" s="1314" t="str">
        <f>ORG!$S$1</f>
        <v>Apr 21</v>
      </c>
      <c r="B1032" s="1311" t="str">
        <f>ORG!$M$1</f>
        <v>Organisation</v>
      </c>
      <c r="C1032" s="1311" t="str">
        <f>'E - Resource Limits'!$A$5</f>
        <v>Table E - Resource Limits</v>
      </c>
      <c r="D1032" s="1313">
        <f>'E - Resource Limits'!A111</f>
        <v>90</v>
      </c>
      <c r="E1032" s="1311" t="str">
        <f>LEFT('E - Resource Limits'!$B$23,14)</f>
        <v>Total COVID-19</v>
      </c>
      <c r="F1032" s="1312" t="str">
        <f>'E - Resource Limits'!$B111</f>
        <v>Total Funding</v>
      </c>
      <c r="S1032" s="1311">
        <f>'E - Resource Limits'!H111</f>
        <v>0</v>
      </c>
      <c r="U1032" s="1311">
        <f t="shared" si="26"/>
        <v>0</v>
      </c>
    </row>
    <row r="1033" spans="1:21">
      <c r="A1033" s="1314" t="str">
        <f>ORG!$S$1</f>
        <v>Apr 21</v>
      </c>
      <c r="B1033" s="1311" t="str">
        <f>ORG!$M$1</f>
        <v>Organisation</v>
      </c>
      <c r="C1033" s="1311" t="str">
        <f>'E1 - Invoiced Income'!$A$7</f>
        <v>Table E1 -  Invoiced Income Streams - TRUSTS ONLY</v>
      </c>
      <c r="D1033" s="1313">
        <f>'E1 - Invoiced Income'!A10</f>
        <v>1</v>
      </c>
      <c r="E1033" s="1311" t="str">
        <f>'E1 - Invoiced Income'!B10</f>
        <v>Agreed full year income</v>
      </c>
      <c r="S1033" s="1311">
        <f>'E1 - Invoiced Income'!T10</f>
        <v>0</v>
      </c>
      <c r="U1033" s="1311">
        <f t="shared" si="26"/>
        <v>0</v>
      </c>
    </row>
    <row r="1034" spans="1:21">
      <c r="A1034" s="1314" t="str">
        <f>ORG!$S$1</f>
        <v>Apr 21</v>
      </c>
      <c r="B1034" s="1311" t="str">
        <f>ORG!$M$1</f>
        <v>Organisation</v>
      </c>
      <c r="C1034" s="1311" t="str">
        <f>'E1 - Invoiced Income'!$A$7</f>
        <v>Table E1 -  Invoiced Income Streams - TRUSTS ONLY</v>
      </c>
      <c r="D1034" s="1313">
        <f>'E1 - Invoiced Income'!A13</f>
        <v>2</v>
      </c>
      <c r="E1034" s="1312" t="str">
        <f>'E1 - Invoiced Income'!B13</f>
        <v>DEL Non Cash Depreciation - Baseline Surplus / Shortfall</v>
      </c>
      <c r="S1034" s="1311">
        <f>'E1 - Invoiced Income'!T13</f>
        <v>0</v>
      </c>
      <c r="U1034" s="1311">
        <f t="shared" si="26"/>
        <v>0</v>
      </c>
    </row>
    <row r="1035" spans="1:21">
      <c r="A1035" s="1314" t="str">
        <f>ORG!$S$1</f>
        <v>Apr 21</v>
      </c>
      <c r="B1035" s="1311" t="str">
        <f>ORG!$M$1</f>
        <v>Organisation</v>
      </c>
      <c r="C1035" s="1311" t="str">
        <f>'E1 - Invoiced Income'!$A$7</f>
        <v>Table E1 -  Invoiced Income Streams - TRUSTS ONLY</v>
      </c>
      <c r="D1035" s="1313">
        <f>'E1 - Invoiced Income'!A14</f>
        <v>3</v>
      </c>
      <c r="E1035" s="1312" t="str">
        <f>'E1 - Invoiced Income'!B14</f>
        <v>DEL Non Cash Depreciation - Strategic</v>
      </c>
      <c r="S1035" s="1311">
        <f>'E1 - Invoiced Income'!T14</f>
        <v>0</v>
      </c>
      <c r="U1035" s="1311">
        <f t="shared" si="26"/>
        <v>0</v>
      </c>
    </row>
    <row r="1036" spans="1:21">
      <c r="A1036" s="1314" t="str">
        <f>ORG!$S$1</f>
        <v>Apr 21</v>
      </c>
      <c r="B1036" s="1311" t="str">
        <f>ORG!$M$1</f>
        <v>Organisation</v>
      </c>
      <c r="C1036" s="1311" t="str">
        <f>'E1 - Invoiced Income'!$A$7</f>
        <v>Table E1 -  Invoiced Income Streams - TRUSTS ONLY</v>
      </c>
      <c r="D1036" s="1313">
        <f>'E1 - Invoiced Income'!A15</f>
        <v>4</v>
      </c>
      <c r="E1036" s="1312" t="str">
        <f>'E1 - Invoiced Income'!B15</f>
        <v>DEL Non Cash Depreciation - Accelerated</v>
      </c>
      <c r="S1036" s="1311">
        <f>'E1 - Invoiced Income'!T15</f>
        <v>0</v>
      </c>
      <c r="U1036" s="1311">
        <f t="shared" si="26"/>
        <v>0</v>
      </c>
    </row>
    <row r="1037" spans="1:21">
      <c r="A1037" s="1314" t="str">
        <f>ORG!$S$1</f>
        <v>Apr 21</v>
      </c>
      <c r="B1037" s="1311" t="str">
        <f>ORG!$M$1</f>
        <v>Organisation</v>
      </c>
      <c r="C1037" s="1311" t="str">
        <f>'E1 - Invoiced Income'!$A$7</f>
        <v>Table E1 -  Invoiced Income Streams - TRUSTS ONLY</v>
      </c>
      <c r="D1037" s="1313">
        <f>'E1 - Invoiced Income'!A16</f>
        <v>5</v>
      </c>
      <c r="E1037" s="1312" t="str">
        <f>'E1 - Invoiced Income'!B16</f>
        <v>DEL Non Cash Depreciation - Impairment</v>
      </c>
      <c r="S1037" s="1311">
        <f>'E1 - Invoiced Income'!T16</f>
        <v>0</v>
      </c>
      <c r="U1037" s="1311">
        <f t="shared" si="26"/>
        <v>0</v>
      </c>
    </row>
    <row r="1038" spans="1:21">
      <c r="A1038" s="1314" t="str">
        <f>ORG!$S$1</f>
        <v>Apr 21</v>
      </c>
      <c r="B1038" s="1311" t="str">
        <f>ORG!$M$1</f>
        <v>Organisation</v>
      </c>
      <c r="C1038" s="1311" t="str">
        <f>'E1 - Invoiced Income'!$A$7</f>
        <v>Table E1 -  Invoiced Income Streams - TRUSTS ONLY</v>
      </c>
      <c r="D1038" s="1313">
        <f>'E1 - Invoiced Income'!A17</f>
        <v>6</v>
      </c>
      <c r="E1038" s="1312" t="str">
        <f>'E1 - Invoiced Income'!B17</f>
        <v>AME Non Cash Depreciation - Donated Assets</v>
      </c>
      <c r="S1038" s="1311">
        <f>'E1 - Invoiced Income'!T17</f>
        <v>0</v>
      </c>
      <c r="U1038" s="1311">
        <f t="shared" si="26"/>
        <v>0</v>
      </c>
    </row>
    <row r="1039" spans="1:21">
      <c r="A1039" s="1314" t="str">
        <f>ORG!$S$1</f>
        <v>Apr 21</v>
      </c>
      <c r="B1039" s="1311" t="str">
        <f>ORG!$M$1</f>
        <v>Organisation</v>
      </c>
      <c r="C1039" s="1311" t="str">
        <f>'E1 - Invoiced Income'!$A$7</f>
        <v>Table E1 -  Invoiced Income Streams - TRUSTS ONLY</v>
      </c>
      <c r="D1039" s="1313">
        <f>'E1 - Invoiced Income'!A18</f>
        <v>7</v>
      </c>
      <c r="E1039" s="1312" t="str">
        <f>'E1 - Invoiced Income'!B18</f>
        <v>AME Non Cash Depreciation - Impairment</v>
      </c>
      <c r="S1039" s="1311">
        <f>'E1 - Invoiced Income'!T18</f>
        <v>0</v>
      </c>
      <c r="U1039" s="1311">
        <f t="shared" si="26"/>
        <v>0</v>
      </c>
    </row>
    <row r="1040" spans="1:21">
      <c r="A1040" s="1314" t="str">
        <f>ORG!$S$1</f>
        <v>Apr 21</v>
      </c>
      <c r="B1040" s="1311" t="str">
        <f>ORG!$M$1</f>
        <v>Organisation</v>
      </c>
      <c r="C1040" s="1311" t="str">
        <f>'E1 - Invoiced Income'!$A$7</f>
        <v>Table E1 -  Invoiced Income Streams - TRUSTS ONLY</v>
      </c>
      <c r="D1040" s="1313">
        <f>'E1 - Invoiced Income'!A19</f>
        <v>8</v>
      </c>
      <c r="E1040" s="1312" t="str">
        <f>'E1 - Invoiced Income'!B19</f>
        <v>AME Non Cash Depreciation - Impairment Reversals</v>
      </c>
      <c r="S1040" s="1311">
        <f>'E1 - Invoiced Income'!T19</f>
        <v>0</v>
      </c>
      <c r="U1040" s="1311">
        <f t="shared" si="26"/>
        <v>0</v>
      </c>
    </row>
    <row r="1041" spans="1:21">
      <c r="A1041" s="1314" t="str">
        <f>ORG!$S$1</f>
        <v>Apr 21</v>
      </c>
      <c r="B1041" s="1311" t="str">
        <f>ORG!$M$1</f>
        <v>Organisation</v>
      </c>
      <c r="C1041" s="1311" t="str">
        <f>'E1 - Invoiced Income'!$A$7</f>
        <v>Table E1 -  Invoiced Income Streams - TRUSTS ONLY</v>
      </c>
      <c r="D1041" s="1313">
        <f>'E1 - Invoiced Income'!A20</f>
        <v>9</v>
      </c>
      <c r="E1041" s="1312" t="str">
        <f>'E1 - Invoiced Income'!B20</f>
        <v>Total COVID-19 (see below analysis)</v>
      </c>
      <c r="S1041" s="1311">
        <f>'E1 - Invoiced Income'!T20</f>
        <v>0</v>
      </c>
      <c r="U1041" s="1311">
        <f t="shared" si="26"/>
        <v>0</v>
      </c>
    </row>
    <row r="1042" spans="1:21">
      <c r="A1042" s="1314" t="str">
        <f>ORG!$S$1</f>
        <v>Apr 21</v>
      </c>
      <c r="B1042" s="1311" t="str">
        <f>ORG!$M$1</f>
        <v>Organisation</v>
      </c>
      <c r="C1042" s="1311" t="str">
        <f>'E1 - Invoiced Income'!$A$7</f>
        <v>Table E1 -  Invoiced Income Streams - TRUSTS ONLY</v>
      </c>
      <c r="D1042" s="1313">
        <f>'E1 - Invoiced Income'!A21</f>
        <v>10</v>
      </c>
      <c r="E1042" s="1312">
        <f>'E1 - Invoiced Income'!B21</f>
        <v>0</v>
      </c>
      <c r="S1042" s="1311">
        <f>'E1 - Invoiced Income'!T21</f>
        <v>0</v>
      </c>
      <c r="U1042" s="1311">
        <f t="shared" si="26"/>
        <v>0</v>
      </c>
    </row>
    <row r="1043" spans="1:21">
      <c r="A1043" s="1314" t="str">
        <f>ORG!$S$1</f>
        <v>Apr 21</v>
      </c>
      <c r="B1043" s="1311" t="str">
        <f>ORG!$M$1</f>
        <v>Organisation</v>
      </c>
      <c r="C1043" s="1311" t="str">
        <f>'E1 - Invoiced Income'!$A$7</f>
        <v>Table E1 -  Invoiced Income Streams - TRUSTS ONLY</v>
      </c>
      <c r="D1043" s="1313">
        <f>'E1 - Invoiced Income'!A22</f>
        <v>11</v>
      </c>
      <c r="E1043" s="1312">
        <f>'E1 - Invoiced Income'!B22</f>
        <v>0</v>
      </c>
      <c r="S1043" s="1311">
        <f>'E1 - Invoiced Income'!T22</f>
        <v>0</v>
      </c>
      <c r="U1043" s="1311">
        <f t="shared" si="26"/>
        <v>0</v>
      </c>
    </row>
    <row r="1044" spans="1:21">
      <c r="A1044" s="1314" t="str">
        <f>ORG!$S$1</f>
        <v>Apr 21</v>
      </c>
      <c r="B1044" s="1311" t="str">
        <f>ORG!$M$1</f>
        <v>Organisation</v>
      </c>
      <c r="C1044" s="1311" t="str">
        <f>'E1 - Invoiced Income'!$A$7</f>
        <v>Table E1 -  Invoiced Income Streams - TRUSTS ONLY</v>
      </c>
      <c r="D1044" s="1313">
        <f>'E1 - Invoiced Income'!A23</f>
        <v>12</v>
      </c>
      <c r="E1044" s="1312">
        <f>'E1 - Invoiced Income'!B23</f>
        <v>0</v>
      </c>
      <c r="S1044" s="1311">
        <f>'E1 - Invoiced Income'!T23</f>
        <v>0</v>
      </c>
      <c r="U1044" s="1311">
        <f t="shared" si="26"/>
        <v>0</v>
      </c>
    </row>
    <row r="1045" spans="1:21">
      <c r="A1045" s="1314" t="str">
        <f>ORG!$S$1</f>
        <v>Apr 21</v>
      </c>
      <c r="B1045" s="1311" t="str">
        <f>ORG!$M$1</f>
        <v>Organisation</v>
      </c>
      <c r="C1045" s="1311" t="str">
        <f>'E1 - Invoiced Income'!$A$7</f>
        <v>Table E1 -  Invoiced Income Streams - TRUSTS ONLY</v>
      </c>
      <c r="D1045" s="1313">
        <f>'E1 - Invoiced Income'!A24</f>
        <v>13</v>
      </c>
      <c r="E1045" s="1312">
        <f>'E1 - Invoiced Income'!B24</f>
        <v>0</v>
      </c>
      <c r="S1045" s="1311">
        <f>'E1 - Invoiced Income'!T24</f>
        <v>0</v>
      </c>
      <c r="U1045" s="1311">
        <f t="shared" si="26"/>
        <v>0</v>
      </c>
    </row>
    <row r="1046" spans="1:21">
      <c r="A1046" s="1314" t="str">
        <f>ORG!$S$1</f>
        <v>Apr 21</v>
      </c>
      <c r="B1046" s="1311" t="str">
        <f>ORG!$M$1</f>
        <v>Organisation</v>
      </c>
      <c r="C1046" s="1311" t="str">
        <f>'E1 - Invoiced Income'!$A$7</f>
        <v>Table E1 -  Invoiced Income Streams - TRUSTS ONLY</v>
      </c>
      <c r="D1046" s="1313">
        <f>'E1 - Invoiced Income'!A25</f>
        <v>14</v>
      </c>
      <c r="E1046" s="1312">
        <f>'E1 - Invoiced Income'!B25</f>
        <v>0</v>
      </c>
      <c r="S1046" s="1311">
        <f>'E1 - Invoiced Income'!T25</f>
        <v>0</v>
      </c>
      <c r="U1046" s="1311">
        <f t="shared" si="26"/>
        <v>0</v>
      </c>
    </row>
    <row r="1047" spans="1:21">
      <c r="A1047" s="1314" t="str">
        <f>ORG!$S$1</f>
        <v>Apr 21</v>
      </c>
      <c r="B1047" s="1311" t="str">
        <f>ORG!$M$1</f>
        <v>Organisation</v>
      </c>
      <c r="C1047" s="1311" t="str">
        <f>'E1 - Invoiced Income'!$A$7</f>
        <v>Table E1 -  Invoiced Income Streams - TRUSTS ONLY</v>
      </c>
      <c r="D1047" s="1313">
        <f>'E1 - Invoiced Income'!A26</f>
        <v>15</v>
      </c>
      <c r="E1047" s="1312">
        <f>'E1 - Invoiced Income'!B26</f>
        <v>0</v>
      </c>
      <c r="S1047" s="1311">
        <f>'E1 - Invoiced Income'!T26</f>
        <v>0</v>
      </c>
      <c r="U1047" s="1311">
        <f t="shared" si="26"/>
        <v>0</v>
      </c>
    </row>
    <row r="1048" spans="1:21">
      <c r="A1048" s="1314" t="str">
        <f>ORG!$S$1</f>
        <v>Apr 21</v>
      </c>
      <c r="B1048" s="1311" t="str">
        <f>ORG!$M$1</f>
        <v>Organisation</v>
      </c>
      <c r="C1048" s="1311" t="str">
        <f>'E1 - Invoiced Income'!$A$7</f>
        <v>Table E1 -  Invoiced Income Streams - TRUSTS ONLY</v>
      </c>
      <c r="D1048" s="1313">
        <f>'E1 - Invoiced Income'!A27</f>
        <v>16</v>
      </c>
      <c r="E1048" s="1312">
        <f>'E1 - Invoiced Income'!B27</f>
        <v>0</v>
      </c>
      <c r="S1048" s="1311">
        <f>'E1 - Invoiced Income'!T27</f>
        <v>0</v>
      </c>
      <c r="U1048" s="1311">
        <f t="shared" si="26"/>
        <v>0</v>
      </c>
    </row>
    <row r="1049" spans="1:21">
      <c r="A1049" s="1314" t="str">
        <f>ORG!$S$1</f>
        <v>Apr 21</v>
      </c>
      <c r="B1049" s="1311" t="str">
        <f>ORG!$M$1</f>
        <v>Organisation</v>
      </c>
      <c r="C1049" s="1311" t="str">
        <f>'E1 - Invoiced Income'!$A$7</f>
        <v>Table E1 -  Invoiced Income Streams - TRUSTS ONLY</v>
      </c>
      <c r="D1049" s="1313">
        <f>'E1 - Invoiced Income'!A28</f>
        <v>17</v>
      </c>
      <c r="E1049" s="1312">
        <f>'E1 - Invoiced Income'!B28</f>
        <v>0</v>
      </c>
      <c r="S1049" s="1311">
        <f>'E1 - Invoiced Income'!T28</f>
        <v>0</v>
      </c>
      <c r="U1049" s="1311">
        <f t="shared" si="26"/>
        <v>0</v>
      </c>
    </row>
    <row r="1050" spans="1:21">
      <c r="A1050" s="1314" t="str">
        <f>ORG!$S$1</f>
        <v>Apr 21</v>
      </c>
      <c r="B1050" s="1311" t="str">
        <f>ORG!$M$1</f>
        <v>Organisation</v>
      </c>
      <c r="C1050" s="1311" t="str">
        <f>'E1 - Invoiced Income'!$A$7</f>
        <v>Table E1 -  Invoiced Income Streams - TRUSTS ONLY</v>
      </c>
      <c r="D1050" s="1313">
        <f>'E1 - Invoiced Income'!A29</f>
        <v>18</v>
      </c>
      <c r="E1050" s="1312">
        <f>'E1 - Invoiced Income'!B29</f>
        <v>0</v>
      </c>
      <c r="S1050" s="1311">
        <f>'E1 - Invoiced Income'!T29</f>
        <v>0</v>
      </c>
      <c r="U1050" s="1311">
        <f t="shared" si="26"/>
        <v>0</v>
      </c>
    </row>
    <row r="1051" spans="1:21">
      <c r="A1051" s="1314" t="str">
        <f>ORG!$S$1</f>
        <v>Apr 21</v>
      </c>
      <c r="B1051" s="1311" t="str">
        <f>ORG!$M$1</f>
        <v>Organisation</v>
      </c>
      <c r="C1051" s="1311" t="str">
        <f>'E1 - Invoiced Income'!$A$7</f>
        <v>Table E1 -  Invoiced Income Streams - TRUSTS ONLY</v>
      </c>
      <c r="D1051" s="1313">
        <f>'E1 - Invoiced Income'!A30</f>
        <v>19</v>
      </c>
      <c r="E1051" s="1312">
        <f>'E1 - Invoiced Income'!B30</f>
        <v>0</v>
      </c>
      <c r="S1051" s="1311">
        <f>'E1 - Invoiced Income'!T30</f>
        <v>0</v>
      </c>
      <c r="U1051" s="1311">
        <f t="shared" si="26"/>
        <v>0</v>
      </c>
    </row>
    <row r="1052" spans="1:21">
      <c r="A1052" s="1314" t="str">
        <f>ORG!$S$1</f>
        <v>Apr 21</v>
      </c>
      <c r="B1052" s="1311" t="str">
        <f>ORG!$M$1</f>
        <v>Organisation</v>
      </c>
      <c r="C1052" s="1311" t="str">
        <f>'E1 - Invoiced Income'!$A$7</f>
        <v>Table E1 -  Invoiced Income Streams - TRUSTS ONLY</v>
      </c>
      <c r="D1052" s="1313">
        <f>'E1 - Invoiced Income'!A31</f>
        <v>20</v>
      </c>
      <c r="E1052" s="1312">
        <f>'E1 - Invoiced Income'!B31</f>
        <v>0</v>
      </c>
      <c r="S1052" s="1311">
        <f>'E1 - Invoiced Income'!T31</f>
        <v>0</v>
      </c>
      <c r="U1052" s="1311">
        <f t="shared" si="26"/>
        <v>0</v>
      </c>
    </row>
    <row r="1053" spans="1:21">
      <c r="A1053" s="1314" t="str">
        <f>ORG!$S$1</f>
        <v>Apr 21</v>
      </c>
      <c r="B1053" s="1311" t="str">
        <f>ORG!$M$1</f>
        <v>Organisation</v>
      </c>
      <c r="C1053" s="1311" t="str">
        <f>'E1 - Invoiced Income'!$A$7</f>
        <v>Table E1 -  Invoiced Income Streams - TRUSTS ONLY</v>
      </c>
      <c r="D1053" s="1313">
        <f>'E1 - Invoiced Income'!A32</f>
        <v>21</v>
      </c>
      <c r="E1053" s="1312">
        <f>'E1 - Invoiced Income'!B32</f>
        <v>0</v>
      </c>
      <c r="S1053" s="1311">
        <f>'E1 - Invoiced Income'!T32</f>
        <v>0</v>
      </c>
      <c r="U1053" s="1311">
        <f t="shared" si="26"/>
        <v>0</v>
      </c>
    </row>
    <row r="1054" spans="1:21">
      <c r="A1054" s="1314" t="str">
        <f>ORG!$S$1</f>
        <v>Apr 21</v>
      </c>
      <c r="B1054" s="1311" t="str">
        <f>ORG!$M$1</f>
        <v>Organisation</v>
      </c>
      <c r="C1054" s="1311" t="str">
        <f>'E1 - Invoiced Income'!$A$7</f>
        <v>Table E1 -  Invoiced Income Streams - TRUSTS ONLY</v>
      </c>
      <c r="D1054" s="1313">
        <f>'E1 - Invoiced Income'!A33</f>
        <v>22</v>
      </c>
      <c r="E1054" s="1312">
        <f>'E1 - Invoiced Income'!B33</f>
        <v>0</v>
      </c>
      <c r="S1054" s="1311">
        <f>'E1 - Invoiced Income'!T33</f>
        <v>0</v>
      </c>
      <c r="U1054" s="1311">
        <f t="shared" si="26"/>
        <v>0</v>
      </c>
    </row>
    <row r="1055" spans="1:21">
      <c r="A1055" s="1314" t="str">
        <f>ORG!$S$1</f>
        <v>Apr 21</v>
      </c>
      <c r="B1055" s="1311" t="str">
        <f>ORG!$M$1</f>
        <v>Organisation</v>
      </c>
      <c r="C1055" s="1311" t="str">
        <f>'E1 - Invoiced Income'!$A$7</f>
        <v>Table E1 -  Invoiced Income Streams - TRUSTS ONLY</v>
      </c>
      <c r="D1055" s="1313">
        <f>'E1 - Invoiced Income'!A34</f>
        <v>23</v>
      </c>
      <c r="E1055" s="1312">
        <f>'E1 - Invoiced Income'!B34</f>
        <v>0</v>
      </c>
      <c r="S1055" s="1311">
        <f>'E1 - Invoiced Income'!T34</f>
        <v>0</v>
      </c>
      <c r="U1055" s="1311">
        <f t="shared" si="26"/>
        <v>0</v>
      </c>
    </row>
    <row r="1056" spans="1:21">
      <c r="A1056" s="1314" t="str">
        <f>ORG!$S$1</f>
        <v>Apr 21</v>
      </c>
      <c r="B1056" s="1311" t="str">
        <f>ORG!$M$1</f>
        <v>Organisation</v>
      </c>
      <c r="C1056" s="1311" t="str">
        <f>'E1 - Invoiced Income'!$A$7</f>
        <v>Table E1 -  Invoiced Income Streams - TRUSTS ONLY</v>
      </c>
      <c r="D1056" s="1313">
        <f>'E1 - Invoiced Income'!A35</f>
        <v>24</v>
      </c>
      <c r="E1056" s="1312">
        <f>'E1 - Invoiced Income'!B35</f>
        <v>0</v>
      </c>
      <c r="S1056" s="1311">
        <f>'E1 - Invoiced Income'!T35</f>
        <v>0</v>
      </c>
      <c r="U1056" s="1311">
        <f t="shared" si="26"/>
        <v>0</v>
      </c>
    </row>
    <row r="1057" spans="1:21">
      <c r="A1057" s="1314" t="str">
        <f>ORG!$S$1</f>
        <v>Apr 21</v>
      </c>
      <c r="B1057" s="1311" t="str">
        <f>ORG!$M$1</f>
        <v>Organisation</v>
      </c>
      <c r="C1057" s="1311" t="str">
        <f>'E1 - Invoiced Income'!$A$7</f>
        <v>Table E1 -  Invoiced Income Streams - TRUSTS ONLY</v>
      </c>
      <c r="D1057" s="1313">
        <f>'E1 - Invoiced Income'!A36</f>
        <v>25</v>
      </c>
      <c r="E1057" s="1312">
        <f>'E1 - Invoiced Income'!B36</f>
        <v>0</v>
      </c>
      <c r="S1057" s="1311">
        <f>'E1 - Invoiced Income'!T36</f>
        <v>0</v>
      </c>
      <c r="U1057" s="1311">
        <f t="shared" si="26"/>
        <v>0</v>
      </c>
    </row>
    <row r="1058" spans="1:21">
      <c r="A1058" s="1314" t="str">
        <f>ORG!$S$1</f>
        <v>Apr 21</v>
      </c>
      <c r="B1058" s="1311" t="str">
        <f>ORG!$M$1</f>
        <v>Organisation</v>
      </c>
      <c r="C1058" s="1311" t="str">
        <f>'E1 - Invoiced Income'!$A$7</f>
        <v>Table E1 -  Invoiced Income Streams - TRUSTS ONLY</v>
      </c>
      <c r="D1058" s="1313">
        <f>'E1 - Invoiced Income'!A37</f>
        <v>26</v>
      </c>
      <c r="E1058" s="1312">
        <f>'E1 - Invoiced Income'!B37</f>
        <v>0</v>
      </c>
      <c r="S1058" s="1311">
        <f>'E1 - Invoiced Income'!T37</f>
        <v>0</v>
      </c>
      <c r="U1058" s="1311">
        <f t="shared" si="26"/>
        <v>0</v>
      </c>
    </row>
    <row r="1059" spans="1:21">
      <c r="A1059" s="1314" t="str">
        <f>ORG!$S$1</f>
        <v>Apr 21</v>
      </c>
      <c r="B1059" s="1311" t="str">
        <f>ORG!$M$1</f>
        <v>Organisation</v>
      </c>
      <c r="C1059" s="1311" t="str">
        <f>'E1 - Invoiced Income'!$A$7</f>
        <v>Table E1 -  Invoiced Income Streams - TRUSTS ONLY</v>
      </c>
      <c r="D1059" s="1313">
        <f>'E1 - Invoiced Income'!A38</f>
        <v>27</v>
      </c>
      <c r="E1059" s="1312">
        <f>'E1 - Invoiced Income'!B38</f>
        <v>0</v>
      </c>
      <c r="S1059" s="1311">
        <f>'E1 - Invoiced Income'!T38</f>
        <v>0</v>
      </c>
      <c r="U1059" s="1311">
        <f t="shared" si="26"/>
        <v>0</v>
      </c>
    </row>
    <row r="1060" spans="1:21">
      <c r="A1060" s="1314" t="str">
        <f>ORG!$S$1</f>
        <v>Apr 21</v>
      </c>
      <c r="B1060" s="1311" t="str">
        <f>ORG!$M$1</f>
        <v>Organisation</v>
      </c>
      <c r="C1060" s="1311" t="str">
        <f>'E1 - Invoiced Income'!$A$7</f>
        <v>Table E1 -  Invoiced Income Streams - TRUSTS ONLY</v>
      </c>
      <c r="D1060" s="1313">
        <f>'E1 - Invoiced Income'!A39</f>
        <v>28</v>
      </c>
      <c r="E1060" s="1312">
        <f>'E1 - Invoiced Income'!B39</f>
        <v>0</v>
      </c>
      <c r="S1060" s="1311">
        <f>'E1 - Invoiced Income'!T39</f>
        <v>0</v>
      </c>
      <c r="U1060" s="1311">
        <f t="shared" si="26"/>
        <v>0</v>
      </c>
    </row>
    <row r="1061" spans="1:21">
      <c r="A1061" s="1314" t="str">
        <f>ORG!$S$1</f>
        <v>Apr 21</v>
      </c>
      <c r="B1061" s="1311" t="str">
        <f>ORG!$M$1</f>
        <v>Organisation</v>
      </c>
      <c r="C1061" s="1311" t="str">
        <f>'E1 - Invoiced Income'!$A$7</f>
        <v>Table E1 -  Invoiced Income Streams - TRUSTS ONLY</v>
      </c>
      <c r="D1061" s="1313">
        <f>'E1 - Invoiced Income'!A40</f>
        <v>29</v>
      </c>
      <c r="E1061" s="1312">
        <f>'E1 - Invoiced Income'!B40</f>
        <v>0</v>
      </c>
      <c r="S1061" s="1311">
        <f>'E1 - Invoiced Income'!T40</f>
        <v>0</v>
      </c>
      <c r="U1061" s="1311">
        <f t="shared" si="26"/>
        <v>0</v>
      </c>
    </row>
    <row r="1062" spans="1:21">
      <c r="A1062" s="1314" t="str">
        <f>ORG!$S$1</f>
        <v>Apr 21</v>
      </c>
      <c r="B1062" s="1311" t="str">
        <f>ORG!$M$1</f>
        <v>Organisation</v>
      </c>
      <c r="C1062" s="1311" t="str">
        <f>'E1 - Invoiced Income'!$A$7</f>
        <v>Table E1 -  Invoiced Income Streams - TRUSTS ONLY</v>
      </c>
      <c r="D1062" s="1313">
        <f>'E1 - Invoiced Income'!A41</f>
        <v>30</v>
      </c>
      <c r="E1062" s="1312">
        <f>'E1 - Invoiced Income'!B41</f>
        <v>0</v>
      </c>
      <c r="S1062" s="1311">
        <f>'E1 - Invoiced Income'!T41</f>
        <v>0</v>
      </c>
      <c r="U1062" s="1311">
        <f t="shared" si="26"/>
        <v>0</v>
      </c>
    </row>
    <row r="1063" spans="1:21">
      <c r="A1063" s="1314" t="str">
        <f>ORG!$S$1</f>
        <v>Apr 21</v>
      </c>
      <c r="B1063" s="1311" t="str">
        <f>ORG!$M$1</f>
        <v>Organisation</v>
      </c>
      <c r="C1063" s="1311" t="str">
        <f>'E1 - Invoiced Income'!$A$7</f>
        <v>Table E1 -  Invoiced Income Streams - TRUSTS ONLY</v>
      </c>
      <c r="D1063" s="1313">
        <f>'E1 - Invoiced Income'!A42</f>
        <v>31</v>
      </c>
      <c r="E1063" s="1312">
        <f>'E1 - Invoiced Income'!B42</f>
        <v>0</v>
      </c>
      <c r="S1063" s="1311">
        <f>'E1 - Invoiced Income'!T42</f>
        <v>0</v>
      </c>
      <c r="U1063" s="1311">
        <f t="shared" si="26"/>
        <v>0</v>
      </c>
    </row>
    <row r="1064" spans="1:21">
      <c r="A1064" s="1314" t="str">
        <f>ORG!$S$1</f>
        <v>Apr 21</v>
      </c>
      <c r="B1064" s="1311" t="str">
        <f>ORG!$M$1</f>
        <v>Organisation</v>
      </c>
      <c r="C1064" s="1311" t="str">
        <f>'E1 - Invoiced Income'!$A$7</f>
        <v>Table E1 -  Invoiced Income Streams - TRUSTS ONLY</v>
      </c>
      <c r="D1064" s="1313">
        <f>'E1 - Invoiced Income'!A43</f>
        <v>32</v>
      </c>
      <c r="E1064" s="1312">
        <f>'E1 - Invoiced Income'!B43</f>
        <v>0</v>
      </c>
      <c r="S1064" s="1311">
        <f>'E1 - Invoiced Income'!T43</f>
        <v>0</v>
      </c>
      <c r="U1064" s="1311">
        <f t="shared" si="26"/>
        <v>0</v>
      </c>
    </row>
    <row r="1065" spans="1:21">
      <c r="A1065" s="1314" t="str">
        <f>ORG!$S$1</f>
        <v>Apr 21</v>
      </c>
      <c r="B1065" s="1311" t="str">
        <f>ORG!$M$1</f>
        <v>Organisation</v>
      </c>
      <c r="C1065" s="1311" t="str">
        <f>'E1 - Invoiced Income'!$A$7</f>
        <v>Table E1 -  Invoiced Income Streams - TRUSTS ONLY</v>
      </c>
      <c r="D1065" s="1313">
        <f>'E1 - Invoiced Income'!A44</f>
        <v>33</v>
      </c>
      <c r="E1065" s="1312">
        <f>'E1 - Invoiced Income'!B44</f>
        <v>0</v>
      </c>
      <c r="S1065" s="1311">
        <f>'E1 - Invoiced Income'!T44</f>
        <v>0</v>
      </c>
      <c r="U1065" s="1311">
        <f t="shared" si="26"/>
        <v>0</v>
      </c>
    </row>
    <row r="1066" spans="1:21">
      <c r="A1066" s="1314" t="str">
        <f>ORG!$S$1</f>
        <v>Apr 21</v>
      </c>
      <c r="B1066" s="1311" t="str">
        <f>ORG!$M$1</f>
        <v>Organisation</v>
      </c>
      <c r="C1066" s="1311" t="str">
        <f>'E1 - Invoiced Income'!$A$7</f>
        <v>Table E1 -  Invoiced Income Streams - TRUSTS ONLY</v>
      </c>
      <c r="D1066" s="1313">
        <f>'E1 - Invoiced Income'!A45</f>
        <v>34</v>
      </c>
      <c r="E1066" s="1312">
        <f>'E1 - Invoiced Income'!B45</f>
        <v>0</v>
      </c>
      <c r="S1066" s="1311">
        <f>'E1 - Invoiced Income'!T45</f>
        <v>0</v>
      </c>
      <c r="U1066" s="1311">
        <f t="shared" si="26"/>
        <v>0</v>
      </c>
    </row>
    <row r="1067" spans="1:21">
      <c r="A1067" s="1314" t="str">
        <f>ORG!$S$1</f>
        <v>Apr 21</v>
      </c>
      <c r="B1067" s="1311" t="str">
        <f>ORG!$M$1</f>
        <v>Organisation</v>
      </c>
      <c r="C1067" s="1311" t="str">
        <f>'E1 - Invoiced Income'!$A$7</f>
        <v>Table E1 -  Invoiced Income Streams - TRUSTS ONLY</v>
      </c>
      <c r="D1067" s="1313">
        <f>'E1 - Invoiced Income'!A46</f>
        <v>35</v>
      </c>
      <c r="E1067" s="1311" t="str">
        <f>'E1 - Invoiced Income'!B46</f>
        <v>Total Income</v>
      </c>
      <c r="S1067" s="1311">
        <f>'E1 - Invoiced Income'!T46</f>
        <v>0</v>
      </c>
      <c r="U1067" s="1311">
        <f t="shared" si="26"/>
        <v>0</v>
      </c>
    </row>
    <row r="1068" spans="1:21">
      <c r="A1068" s="1314" t="str">
        <f>ORG!$S$1</f>
        <v>Apr 21</v>
      </c>
      <c r="B1068" s="1311" t="str">
        <f>ORG!$M$1</f>
        <v>Organisation</v>
      </c>
      <c r="C1068" s="1311" t="str">
        <f>'E1 - Invoiced Income'!$A$7</f>
        <v>Table E1 -  Invoiced Income Streams - TRUSTS ONLY</v>
      </c>
      <c r="D1068" s="1313">
        <f>'E1 - Invoiced Income'!A51</f>
        <v>36</v>
      </c>
      <c r="E1068" s="1311" t="str">
        <f>LEFT('E1 - Invoiced Income'!$B$20,14)</f>
        <v>Total COVID-19</v>
      </c>
      <c r="F1068" s="1312" t="str">
        <f>'E1 - Invoiced Income'!B51</f>
        <v>Testing (inc Community Testing)</v>
      </c>
      <c r="S1068" s="1311">
        <f>'E1 - Invoiced Income'!E51</f>
        <v>0</v>
      </c>
      <c r="U1068" s="1311">
        <f t="shared" si="26"/>
        <v>0</v>
      </c>
    </row>
    <row r="1069" spans="1:21">
      <c r="A1069" s="1314" t="str">
        <f>ORG!$S$1</f>
        <v>Apr 21</v>
      </c>
      <c r="B1069" s="1311" t="str">
        <f>ORG!$M$1</f>
        <v>Organisation</v>
      </c>
      <c r="C1069" s="1311" t="str">
        <f>'E1 - Invoiced Income'!$A$7</f>
        <v>Table E1 -  Invoiced Income Streams - TRUSTS ONLY</v>
      </c>
      <c r="D1069" s="1313">
        <f>'E1 - Invoiced Income'!A52</f>
        <v>37</v>
      </c>
      <c r="E1069" s="1311" t="str">
        <f>LEFT('E1 - Invoiced Income'!$B$20,14)</f>
        <v>Total COVID-19</v>
      </c>
      <c r="F1069" s="1312" t="str">
        <f>'E1 - Invoiced Income'!B52</f>
        <v>Tracing</v>
      </c>
      <c r="S1069" s="1311">
        <f>'E1 - Invoiced Income'!E52</f>
        <v>0</v>
      </c>
      <c r="U1069" s="1311">
        <f t="shared" si="26"/>
        <v>0</v>
      </c>
    </row>
    <row r="1070" spans="1:21">
      <c r="A1070" s="1314" t="str">
        <f>ORG!$S$1</f>
        <v>Apr 21</v>
      </c>
      <c r="B1070" s="1311" t="str">
        <f>ORG!$M$1</f>
        <v>Organisation</v>
      </c>
      <c r="C1070" s="1311" t="str">
        <f>'E1 - Invoiced Income'!$A$7</f>
        <v>Table E1 -  Invoiced Income Streams - TRUSTS ONLY</v>
      </c>
      <c r="D1070" s="1313">
        <f>'E1 - Invoiced Income'!A53</f>
        <v>38</v>
      </c>
      <c r="E1070" s="1311" t="str">
        <f>LEFT('E1 - Invoiced Income'!$B$20,14)</f>
        <v>Total COVID-19</v>
      </c>
      <c r="F1070" s="1312" t="str">
        <f>'E1 - Invoiced Income'!B53</f>
        <v>Mass COVID-19 Vaccination</v>
      </c>
      <c r="S1070" s="1311">
        <f>'E1 - Invoiced Income'!E53</f>
        <v>0</v>
      </c>
      <c r="U1070" s="1311">
        <f t="shared" si="26"/>
        <v>0</v>
      </c>
    </row>
    <row r="1071" spans="1:21">
      <c r="A1071" s="1314" t="str">
        <f>ORG!$S$1</f>
        <v>Apr 21</v>
      </c>
      <c r="B1071" s="1311" t="str">
        <f>ORG!$M$1</f>
        <v>Organisation</v>
      </c>
      <c r="C1071" s="1311" t="str">
        <f>'E1 - Invoiced Income'!$A$7</f>
        <v>Table E1 -  Invoiced Income Streams - TRUSTS ONLY</v>
      </c>
      <c r="D1071" s="1313">
        <f>'E1 - Invoiced Income'!A54</f>
        <v>39</v>
      </c>
      <c r="E1071" s="1311" t="str">
        <f>LEFT('E1 - Invoiced Income'!$B$20,14)</f>
        <v>Total COVID-19</v>
      </c>
      <c r="F1071" s="1312" t="str">
        <f>'E1 - Invoiced Income'!B54</f>
        <v>Extended Flu Vaccination</v>
      </c>
      <c r="S1071" s="1311">
        <f>'E1 - Invoiced Income'!E54</f>
        <v>0</v>
      </c>
      <c r="U1071" s="1311">
        <f t="shared" si="26"/>
        <v>0</v>
      </c>
    </row>
    <row r="1072" spans="1:21">
      <c r="A1072" s="1314" t="str">
        <f>ORG!$S$1</f>
        <v>Apr 21</v>
      </c>
      <c r="B1072" s="1311" t="str">
        <f>ORG!$M$1</f>
        <v>Organisation</v>
      </c>
      <c r="C1072" s="1311" t="str">
        <f>'E1 - Invoiced Income'!$A$7</f>
        <v>Table E1 -  Invoiced Income Streams - TRUSTS ONLY</v>
      </c>
      <c r="D1072" s="1313">
        <f>'E1 - Invoiced Income'!A55</f>
        <v>40</v>
      </c>
      <c r="E1072" s="1311" t="str">
        <f>LEFT('E1 - Invoiced Income'!$B$20,14)</f>
        <v>Total COVID-19</v>
      </c>
      <c r="F1072" s="1312" t="str">
        <f>'E1 - Invoiced Income'!B55</f>
        <v>Field Hospital / Surge</v>
      </c>
      <c r="S1072" s="1311">
        <f>'E1 - Invoiced Income'!E55</f>
        <v>0</v>
      </c>
      <c r="U1072" s="1311">
        <f t="shared" si="26"/>
        <v>0</v>
      </c>
    </row>
    <row r="1073" spans="1:21">
      <c r="A1073" s="1314" t="str">
        <f>ORG!$S$1</f>
        <v>Apr 21</v>
      </c>
      <c r="B1073" s="1311" t="str">
        <f>ORG!$M$1</f>
        <v>Organisation</v>
      </c>
      <c r="C1073" s="1311" t="str">
        <f>'E1 - Invoiced Income'!$A$7</f>
        <v>Table E1 -  Invoiced Income Streams - TRUSTS ONLY</v>
      </c>
      <c r="D1073" s="1313">
        <f>'E1 - Invoiced Income'!A56</f>
        <v>41</v>
      </c>
      <c r="E1073" s="1311" t="str">
        <f>LEFT('E1 - Invoiced Income'!$B$20,14)</f>
        <v>Total COVID-19</v>
      </c>
      <c r="F1073" s="1312" t="str">
        <f>'E1 - Invoiced Income'!B56</f>
        <v>Cleaning Standards</v>
      </c>
      <c r="S1073" s="1311">
        <f>'E1 - Invoiced Income'!E56</f>
        <v>0</v>
      </c>
      <c r="U1073" s="1311">
        <f t="shared" si="26"/>
        <v>0</v>
      </c>
    </row>
    <row r="1074" spans="1:21">
      <c r="A1074" s="1314" t="str">
        <f>ORG!$S$1</f>
        <v>Apr 21</v>
      </c>
      <c r="B1074" s="1311" t="str">
        <f>ORG!$M$1</f>
        <v>Organisation</v>
      </c>
      <c r="C1074" s="1311" t="str">
        <f>'E1 - Invoiced Income'!$A$7</f>
        <v>Table E1 -  Invoiced Income Streams - TRUSTS ONLY</v>
      </c>
      <c r="D1074" s="1313">
        <f>'E1 - Invoiced Income'!A57</f>
        <v>42</v>
      </c>
      <c r="E1074" s="1311" t="str">
        <f>LEFT('E1 - Invoiced Income'!$B$20,14)</f>
        <v>Total COVID-19</v>
      </c>
      <c r="F1074" s="1312" t="str">
        <f>'E1 - Invoiced Income'!B57</f>
        <v>PPE</v>
      </c>
      <c r="S1074" s="1311">
        <f>'E1 - Invoiced Income'!E57</f>
        <v>0</v>
      </c>
      <c r="U1074" s="1311">
        <f t="shared" si="26"/>
        <v>0</v>
      </c>
    </row>
    <row r="1075" spans="1:21">
      <c r="A1075" s="1314" t="str">
        <f>ORG!$S$1</f>
        <v>Apr 21</v>
      </c>
      <c r="B1075" s="1311" t="str">
        <f>ORG!$M$1</f>
        <v>Organisation</v>
      </c>
      <c r="C1075" s="1311" t="str">
        <f>'E1 - Invoiced Income'!$A$7</f>
        <v>Table E1 -  Invoiced Income Streams - TRUSTS ONLY</v>
      </c>
      <c r="D1075" s="1313">
        <f>'E1 - Invoiced Income'!A58</f>
        <v>43</v>
      </c>
      <c r="E1075" s="1311" t="str">
        <f>LEFT('E1 - Invoiced Income'!$B$20,14)</f>
        <v>Total COVID-19</v>
      </c>
      <c r="F1075" s="1312" t="str">
        <f>'E1 - Invoiced Income'!B58</f>
        <v>Private Providers</v>
      </c>
      <c r="S1075" s="1311">
        <f>'E1 - Invoiced Income'!E58</f>
        <v>0</v>
      </c>
      <c r="U1075" s="1311">
        <f t="shared" si="26"/>
        <v>0</v>
      </c>
    </row>
    <row r="1076" spans="1:21">
      <c r="A1076" s="1314" t="str">
        <f>ORG!$S$1</f>
        <v>Apr 21</v>
      </c>
      <c r="B1076" s="1311" t="str">
        <f>ORG!$M$1</f>
        <v>Organisation</v>
      </c>
      <c r="C1076" s="1311" t="str">
        <f>'E1 - Invoiced Income'!$A$7</f>
        <v>Table E1 -  Invoiced Income Streams - TRUSTS ONLY</v>
      </c>
      <c r="D1076" s="1313">
        <f>'E1 - Invoiced Income'!A59</f>
        <v>44</v>
      </c>
      <c r="E1076" s="1311" t="str">
        <f>LEFT('E1 - Invoiced Income'!$B$20,14)</f>
        <v>Total COVID-19</v>
      </c>
      <c r="F1076" s="1312" t="str">
        <f>'E1 - Invoiced Income'!B59</f>
        <v>Urgent &amp; Emergency Care</v>
      </c>
      <c r="S1076" s="1311">
        <f>'E1 - Invoiced Income'!E59</f>
        <v>0</v>
      </c>
      <c r="U1076" s="1311">
        <f t="shared" si="26"/>
        <v>0</v>
      </c>
    </row>
    <row r="1077" spans="1:21">
      <c r="A1077" s="1314" t="str">
        <f>ORG!$S$1</f>
        <v>Apr 21</v>
      </c>
      <c r="B1077" s="1311" t="str">
        <f>ORG!$M$1</f>
        <v>Organisation</v>
      </c>
      <c r="C1077" s="1311" t="str">
        <f>'E1 - Invoiced Income'!$A$7</f>
        <v>Table E1 -  Invoiced Income Streams - TRUSTS ONLY</v>
      </c>
      <c r="D1077" s="1313">
        <f>'E1 - Invoiced Income'!A60</f>
        <v>45</v>
      </c>
      <c r="E1077" s="1311" t="str">
        <f>LEFT('E1 - Invoiced Income'!$B$20,14)</f>
        <v>Total COVID-19</v>
      </c>
      <c r="F1077" s="1312">
        <f>'E1 - Invoiced Income'!B60</f>
        <v>0</v>
      </c>
      <c r="S1077" s="1311">
        <f>'E1 - Invoiced Income'!E60</f>
        <v>0</v>
      </c>
      <c r="U1077" s="1311">
        <f t="shared" si="26"/>
        <v>0</v>
      </c>
    </row>
    <row r="1078" spans="1:21">
      <c r="A1078" s="1314" t="str">
        <f>ORG!$S$1</f>
        <v>Apr 21</v>
      </c>
      <c r="B1078" s="1311" t="str">
        <f>ORG!$M$1</f>
        <v>Organisation</v>
      </c>
      <c r="C1078" s="1311" t="str">
        <f>'E1 - Invoiced Income'!$A$7</f>
        <v>Table E1 -  Invoiced Income Streams - TRUSTS ONLY</v>
      </c>
      <c r="D1078" s="1313">
        <f>'E1 - Invoiced Income'!A61</f>
        <v>46</v>
      </c>
      <c r="E1078" s="1311" t="str">
        <f>LEFT('E1 - Invoiced Income'!$B$20,14)</f>
        <v>Total COVID-19</v>
      </c>
      <c r="F1078" s="1312">
        <f>'E1 - Invoiced Income'!B61</f>
        <v>0</v>
      </c>
      <c r="S1078" s="1311">
        <f>'E1 - Invoiced Income'!E61</f>
        <v>0</v>
      </c>
      <c r="U1078" s="1311">
        <f t="shared" si="26"/>
        <v>0</v>
      </c>
    </row>
    <row r="1079" spans="1:21">
      <c r="A1079" s="1314" t="str">
        <f>ORG!$S$1</f>
        <v>Apr 21</v>
      </c>
      <c r="B1079" s="1311" t="str">
        <f>ORG!$M$1</f>
        <v>Organisation</v>
      </c>
      <c r="C1079" s="1311" t="str">
        <f>'E1 - Invoiced Income'!$A$7</f>
        <v>Table E1 -  Invoiced Income Streams - TRUSTS ONLY</v>
      </c>
      <c r="D1079" s="1313">
        <f>'E1 - Invoiced Income'!A62</f>
        <v>47</v>
      </c>
      <c r="E1079" s="1311" t="str">
        <f>LEFT('E1 - Invoiced Income'!$B$20,14)</f>
        <v>Total COVID-19</v>
      </c>
      <c r="F1079" s="1312">
        <f>'E1 - Invoiced Income'!B62</f>
        <v>0</v>
      </c>
      <c r="S1079" s="1311">
        <f>'E1 - Invoiced Income'!E62</f>
        <v>0</v>
      </c>
      <c r="U1079" s="1311">
        <f t="shared" si="26"/>
        <v>0</v>
      </c>
    </row>
    <row r="1080" spans="1:21">
      <c r="A1080" s="1314" t="str">
        <f>ORG!$S$1</f>
        <v>Apr 21</v>
      </c>
      <c r="B1080" s="1311" t="str">
        <f>ORG!$M$1</f>
        <v>Organisation</v>
      </c>
      <c r="C1080" s="1311" t="str">
        <f>'E1 - Invoiced Income'!$A$7</f>
        <v>Table E1 -  Invoiced Income Streams - TRUSTS ONLY</v>
      </c>
      <c r="D1080" s="1313">
        <f>'E1 - Invoiced Income'!A63</f>
        <v>48</v>
      </c>
      <c r="E1080" s="1311" t="str">
        <f>LEFT('E1 - Invoiced Income'!$B$20,14)</f>
        <v>Total COVID-19</v>
      </c>
      <c r="F1080" s="1312">
        <f>'E1 - Invoiced Income'!B63</f>
        <v>0</v>
      </c>
      <c r="S1080" s="1311">
        <f>'E1 - Invoiced Income'!E63</f>
        <v>0</v>
      </c>
      <c r="U1080" s="1311">
        <f t="shared" si="26"/>
        <v>0</v>
      </c>
    </row>
    <row r="1081" spans="1:21">
      <c r="A1081" s="1314" t="str">
        <f>ORG!$S$1</f>
        <v>Apr 21</v>
      </c>
      <c r="B1081" s="1311" t="str">
        <f>ORG!$M$1</f>
        <v>Organisation</v>
      </c>
      <c r="C1081" s="1311" t="str">
        <f>'E1 - Invoiced Income'!$A$7</f>
        <v>Table E1 -  Invoiced Income Streams - TRUSTS ONLY</v>
      </c>
      <c r="D1081" s="1313">
        <f>'E1 - Invoiced Income'!A64</f>
        <v>49</v>
      </c>
      <c r="E1081" s="1311" t="str">
        <f>LEFT('E1 - Invoiced Income'!$B$20,14)</f>
        <v>Total COVID-19</v>
      </c>
      <c r="F1081" s="1312">
        <f>'E1 - Invoiced Income'!B64</f>
        <v>0</v>
      </c>
      <c r="S1081" s="1311">
        <f>'E1 - Invoiced Income'!E64</f>
        <v>0</v>
      </c>
      <c r="U1081" s="1311">
        <f t="shared" si="26"/>
        <v>0</v>
      </c>
    </row>
    <row r="1082" spans="1:21">
      <c r="A1082" s="1314" t="str">
        <f>ORG!$S$1</f>
        <v>Apr 21</v>
      </c>
      <c r="B1082" s="1311" t="str">
        <f>ORG!$M$1</f>
        <v>Organisation</v>
      </c>
      <c r="C1082" s="1311" t="str">
        <f>'E1 - Invoiced Income'!$A$7</f>
        <v>Table E1 -  Invoiced Income Streams - TRUSTS ONLY</v>
      </c>
      <c r="D1082" s="1313">
        <f>'E1 - Invoiced Income'!A65</f>
        <v>50</v>
      </c>
      <c r="E1082" s="1311" t="str">
        <f>LEFT('E1 - Invoiced Income'!$B$20,14)</f>
        <v>Total COVID-19</v>
      </c>
      <c r="F1082" s="1312">
        <f>'E1 - Invoiced Income'!B65</f>
        <v>0</v>
      </c>
      <c r="S1082" s="1311">
        <f>'E1 - Invoiced Income'!E65</f>
        <v>0</v>
      </c>
      <c r="U1082" s="1311">
        <f t="shared" si="26"/>
        <v>0</v>
      </c>
    </row>
    <row r="1083" spans="1:21">
      <c r="A1083" s="1314" t="str">
        <f>ORG!$S$1</f>
        <v>Apr 21</v>
      </c>
      <c r="B1083" s="1311" t="str">
        <f>ORG!$M$1</f>
        <v>Organisation</v>
      </c>
      <c r="C1083" s="1311" t="str">
        <f>'E1 - Invoiced Income'!$A$7</f>
        <v>Table E1 -  Invoiced Income Streams - TRUSTS ONLY</v>
      </c>
      <c r="D1083" s="1313">
        <f>'E1 - Invoiced Income'!A66</f>
        <v>51</v>
      </c>
      <c r="E1083" s="1311" t="str">
        <f>LEFT('E1 - Invoiced Income'!$B$20,14)</f>
        <v>Total COVID-19</v>
      </c>
      <c r="F1083" s="1312">
        <f>'E1 - Invoiced Income'!B66</f>
        <v>0</v>
      </c>
      <c r="S1083" s="1311">
        <f>'E1 - Invoiced Income'!E66</f>
        <v>0</v>
      </c>
      <c r="U1083" s="1311">
        <f t="shared" si="26"/>
        <v>0</v>
      </c>
    </row>
    <row r="1084" spans="1:21">
      <c r="A1084" s="1314" t="str">
        <f>ORG!$S$1</f>
        <v>Apr 21</v>
      </c>
      <c r="B1084" s="1311" t="str">
        <f>ORG!$M$1</f>
        <v>Organisation</v>
      </c>
      <c r="C1084" s="1311" t="str">
        <f>'E1 - Invoiced Income'!$A$7</f>
        <v>Table E1 -  Invoiced Income Streams - TRUSTS ONLY</v>
      </c>
      <c r="D1084" s="1313">
        <f>'E1 - Invoiced Income'!A67</f>
        <v>52</v>
      </c>
      <c r="E1084" s="1311" t="str">
        <f>LEFT('E1 - Invoiced Income'!$B$20,14)</f>
        <v>Total COVID-19</v>
      </c>
      <c r="F1084" s="1312">
        <f>'E1 - Invoiced Income'!B67</f>
        <v>0</v>
      </c>
      <c r="S1084" s="1311">
        <f>'E1 - Invoiced Income'!E67</f>
        <v>0</v>
      </c>
      <c r="U1084" s="1311">
        <f t="shared" si="26"/>
        <v>0</v>
      </c>
    </row>
    <row r="1085" spans="1:21">
      <c r="A1085" s="1314" t="str">
        <f>ORG!$S$1</f>
        <v>Apr 21</v>
      </c>
      <c r="B1085" s="1311" t="str">
        <f>ORG!$M$1</f>
        <v>Organisation</v>
      </c>
      <c r="C1085" s="1311" t="str">
        <f>'E1 - Invoiced Income'!$A$7</f>
        <v>Table E1 -  Invoiced Income Streams - TRUSTS ONLY</v>
      </c>
      <c r="D1085" s="1313">
        <f>'E1 - Invoiced Income'!A68</f>
        <v>53</v>
      </c>
      <c r="E1085" s="1311" t="str">
        <f>LEFT('E1 - Invoiced Income'!$B$20,14)</f>
        <v>Total COVID-19</v>
      </c>
      <c r="F1085" s="1312">
        <f>'E1 - Invoiced Income'!B68</f>
        <v>0</v>
      </c>
      <c r="S1085" s="1311">
        <f>'E1 - Invoiced Income'!E68</f>
        <v>0</v>
      </c>
      <c r="U1085" s="1311">
        <f t="shared" si="26"/>
        <v>0</v>
      </c>
    </row>
    <row r="1086" spans="1:21">
      <c r="A1086" s="1314" t="str">
        <f>ORG!$S$1</f>
        <v>Apr 21</v>
      </c>
      <c r="B1086" s="1311" t="str">
        <f>ORG!$M$1</f>
        <v>Organisation</v>
      </c>
      <c r="C1086" s="1311" t="str">
        <f>'E1 - Invoiced Income'!$A$7</f>
        <v>Table E1 -  Invoiced Income Streams - TRUSTS ONLY</v>
      </c>
      <c r="D1086" s="1313">
        <f>'E1 - Invoiced Income'!A69</f>
        <v>54</v>
      </c>
      <c r="E1086" s="1311" t="str">
        <f>LEFT('E1 - Invoiced Income'!$B$20,14)</f>
        <v>Total COVID-19</v>
      </c>
      <c r="F1086" s="1312">
        <f>'E1 - Invoiced Income'!B69</f>
        <v>0</v>
      </c>
      <c r="S1086" s="1311">
        <f>'E1 - Invoiced Income'!E69</f>
        <v>0</v>
      </c>
      <c r="U1086" s="1311">
        <f t="shared" si="26"/>
        <v>0</v>
      </c>
    </row>
    <row r="1087" spans="1:21">
      <c r="A1087" s="1314" t="str">
        <f>ORG!$S$1</f>
        <v>Apr 21</v>
      </c>
      <c r="B1087" s="1311" t="str">
        <f>ORG!$M$1</f>
        <v>Organisation</v>
      </c>
      <c r="C1087" s="1311" t="str">
        <f>'E1 - Invoiced Income'!$A$7</f>
        <v>Table E1 -  Invoiced Income Streams - TRUSTS ONLY</v>
      </c>
      <c r="D1087" s="1313">
        <f>'E1 - Invoiced Income'!A70</f>
        <v>55</v>
      </c>
      <c r="E1087" s="1311" t="str">
        <f>LEFT('E1 - Invoiced Income'!$B$20,14)</f>
        <v>Total COVID-19</v>
      </c>
      <c r="F1087" s="1312">
        <f>'E1 - Invoiced Income'!B70</f>
        <v>0</v>
      </c>
      <c r="S1087" s="1311">
        <f>'E1 - Invoiced Income'!E70</f>
        <v>0</v>
      </c>
      <c r="U1087" s="1311">
        <f t="shared" si="26"/>
        <v>0</v>
      </c>
    </row>
    <row r="1088" spans="1:21">
      <c r="A1088" s="1314" t="str">
        <f>ORG!$S$1</f>
        <v>Apr 21</v>
      </c>
      <c r="B1088" s="1311" t="str">
        <f>ORG!$M$1</f>
        <v>Organisation</v>
      </c>
      <c r="C1088" s="1311" t="str">
        <f>'E1 - Invoiced Income'!$A$7</f>
        <v>Table E1 -  Invoiced Income Streams - TRUSTS ONLY</v>
      </c>
      <c r="D1088" s="1313">
        <f>'E1 - Invoiced Income'!A71</f>
        <v>56</v>
      </c>
      <c r="E1088" s="1311" t="str">
        <f>LEFT('E1 - Invoiced Income'!$B$20,14)</f>
        <v>Total COVID-19</v>
      </c>
      <c r="F1088" s="1312">
        <f>'E1 - Invoiced Income'!B71</f>
        <v>0</v>
      </c>
      <c r="S1088" s="1311">
        <f>'E1 - Invoiced Income'!E71</f>
        <v>0</v>
      </c>
      <c r="U1088" s="1311">
        <f t="shared" si="26"/>
        <v>0</v>
      </c>
    </row>
    <row r="1089" spans="1:21">
      <c r="A1089" s="1314" t="str">
        <f>ORG!$S$1</f>
        <v>Apr 21</v>
      </c>
      <c r="B1089" s="1311" t="str">
        <f>ORG!$M$1</f>
        <v>Organisation</v>
      </c>
      <c r="C1089" s="1311" t="str">
        <f>'E1 - Invoiced Income'!$A$7</f>
        <v>Table E1 -  Invoiced Income Streams - TRUSTS ONLY</v>
      </c>
      <c r="D1089" s="1313">
        <f>'E1 - Invoiced Income'!A72</f>
        <v>57</v>
      </c>
      <c r="E1089" s="1311" t="str">
        <f>LEFT('E1 - Invoiced Income'!$B$20,14)</f>
        <v>Total COVID-19</v>
      </c>
      <c r="F1089" s="1312">
        <f>'E1 - Invoiced Income'!B72</f>
        <v>0</v>
      </c>
      <c r="S1089" s="1311">
        <f>'E1 - Invoiced Income'!E72</f>
        <v>0</v>
      </c>
      <c r="U1089" s="1311">
        <f t="shared" si="26"/>
        <v>0</v>
      </c>
    </row>
    <row r="1090" spans="1:21">
      <c r="A1090" s="1314" t="str">
        <f>ORG!$S$1</f>
        <v>Apr 21</v>
      </c>
      <c r="B1090" s="1311" t="str">
        <f>ORG!$M$1</f>
        <v>Organisation</v>
      </c>
      <c r="C1090" s="1311" t="str">
        <f>'E1 - Invoiced Income'!$A$7</f>
        <v>Table E1 -  Invoiced Income Streams - TRUSTS ONLY</v>
      </c>
      <c r="D1090" s="1313">
        <f>'E1 - Invoiced Income'!A73</f>
        <v>58</v>
      </c>
      <c r="E1090" s="1311" t="str">
        <f>LEFT('E1 - Invoiced Income'!$B$20,14)</f>
        <v>Total COVID-19</v>
      </c>
      <c r="F1090" s="1312">
        <f>'E1 - Invoiced Income'!B73</f>
        <v>0</v>
      </c>
      <c r="S1090" s="1311">
        <f>'E1 - Invoiced Income'!E73</f>
        <v>0</v>
      </c>
      <c r="U1090" s="1311">
        <f t="shared" si="26"/>
        <v>0</v>
      </c>
    </row>
    <row r="1091" spans="1:21">
      <c r="A1091" s="1314" t="str">
        <f>ORG!$S$1</f>
        <v>Apr 21</v>
      </c>
      <c r="B1091" s="1311" t="str">
        <f>ORG!$M$1</f>
        <v>Organisation</v>
      </c>
      <c r="C1091" s="1311" t="str">
        <f>'E1 - Invoiced Income'!$A$7</f>
        <v>Table E1 -  Invoiced Income Streams - TRUSTS ONLY</v>
      </c>
      <c r="D1091" s="1313">
        <f>'E1 - Invoiced Income'!A74</f>
        <v>59</v>
      </c>
      <c r="E1091" s="1311" t="str">
        <f>LEFT('E1 - Invoiced Income'!$B$20,14)</f>
        <v>Total COVID-19</v>
      </c>
      <c r="F1091" s="1312">
        <f>'E1 - Invoiced Income'!B74</f>
        <v>0</v>
      </c>
      <c r="S1091" s="1311">
        <f>'E1 - Invoiced Income'!E74</f>
        <v>0</v>
      </c>
      <c r="U1091" s="1311">
        <f t="shared" si="26"/>
        <v>0</v>
      </c>
    </row>
    <row r="1092" spans="1:21">
      <c r="A1092" s="1314" t="str">
        <f>ORG!$S$1</f>
        <v>Apr 21</v>
      </c>
      <c r="B1092" s="1311" t="str">
        <f>ORG!$M$1</f>
        <v>Organisation</v>
      </c>
      <c r="C1092" s="1311" t="str">
        <f>'E1 - Invoiced Income'!$A$7</f>
        <v>Table E1 -  Invoiced Income Streams - TRUSTS ONLY</v>
      </c>
      <c r="D1092" s="1313">
        <f>'E1 - Invoiced Income'!A75</f>
        <v>60</v>
      </c>
      <c r="E1092" s="1311" t="str">
        <f>LEFT('E1 - Invoiced Income'!$B$20,14)</f>
        <v>Total COVID-19</v>
      </c>
      <c r="F1092" s="1312">
        <f>'E1 - Invoiced Income'!B75</f>
        <v>0</v>
      </c>
      <c r="S1092" s="1311">
        <f>'E1 - Invoiced Income'!E75</f>
        <v>0</v>
      </c>
      <c r="U1092" s="1311">
        <f t="shared" si="26"/>
        <v>0</v>
      </c>
    </row>
    <row r="1093" spans="1:21">
      <c r="A1093" s="1314" t="str">
        <f>ORG!$S$1</f>
        <v>Apr 21</v>
      </c>
      <c r="B1093" s="1311" t="str">
        <f>ORG!$M$1</f>
        <v>Organisation</v>
      </c>
      <c r="C1093" s="1311" t="str">
        <f>'E1 - Invoiced Income'!$A$7</f>
        <v>Table E1 -  Invoiced Income Streams - TRUSTS ONLY</v>
      </c>
      <c r="D1093" s="1313">
        <f>'E1 - Invoiced Income'!A76</f>
        <v>61</v>
      </c>
      <c r="E1093" s="1311" t="str">
        <f>LEFT('E1 - Invoiced Income'!$B$20,14)</f>
        <v>Total COVID-19</v>
      </c>
      <c r="F1093" s="1312">
        <f>'E1 - Invoiced Income'!B76</f>
        <v>0</v>
      </c>
      <c r="S1093" s="1311">
        <f>'E1 - Invoiced Income'!E76</f>
        <v>0</v>
      </c>
      <c r="U1093" s="1311">
        <f t="shared" si="26"/>
        <v>0</v>
      </c>
    </row>
    <row r="1094" spans="1:21">
      <c r="A1094" s="1314" t="str">
        <f>ORG!$S$1</f>
        <v>Apr 21</v>
      </c>
      <c r="B1094" s="1311" t="str">
        <f>ORG!$M$1</f>
        <v>Organisation</v>
      </c>
      <c r="C1094" s="1311" t="str">
        <f>'E1 - Invoiced Income'!$A$7</f>
        <v>Table E1 -  Invoiced Income Streams - TRUSTS ONLY</v>
      </c>
      <c r="D1094" s="1313">
        <f>'E1 - Invoiced Income'!A77</f>
        <v>62</v>
      </c>
      <c r="E1094" s="1311" t="str">
        <f>LEFT('E1 - Invoiced Income'!$B$20,14)</f>
        <v>Total COVID-19</v>
      </c>
      <c r="F1094" s="1312">
        <f>'E1 - Invoiced Income'!B77</f>
        <v>0</v>
      </c>
      <c r="S1094" s="1311">
        <f>'E1 - Invoiced Income'!E77</f>
        <v>0</v>
      </c>
      <c r="U1094" s="1311">
        <f t="shared" si="26"/>
        <v>0</v>
      </c>
    </row>
    <row r="1095" spans="1:21">
      <c r="A1095" s="1314" t="str">
        <f>ORG!$S$1</f>
        <v>Apr 21</v>
      </c>
      <c r="B1095" s="1311" t="str">
        <f>ORG!$M$1</f>
        <v>Organisation</v>
      </c>
      <c r="C1095" s="1311" t="str">
        <f>'E1 - Invoiced Income'!$A$7</f>
        <v>Table E1 -  Invoiced Income Streams - TRUSTS ONLY</v>
      </c>
      <c r="D1095" s="1313">
        <f>'E1 - Invoiced Income'!A78</f>
        <v>63</v>
      </c>
      <c r="E1095" s="1311" t="str">
        <f>LEFT('E1 - Invoiced Income'!$B$20,14)</f>
        <v>Total COVID-19</v>
      </c>
      <c r="F1095" s="1312">
        <f>'E1 - Invoiced Income'!B78</f>
        <v>0</v>
      </c>
      <c r="S1095" s="1311">
        <f>'E1 - Invoiced Income'!E78</f>
        <v>0</v>
      </c>
      <c r="U1095" s="1311">
        <f t="shared" si="26"/>
        <v>0</v>
      </c>
    </row>
    <row r="1096" spans="1:21">
      <c r="A1096" s="1314" t="str">
        <f>ORG!$S$1</f>
        <v>Apr 21</v>
      </c>
      <c r="B1096" s="1311" t="str">
        <f>ORG!$M$1</f>
        <v>Organisation</v>
      </c>
      <c r="C1096" s="1311" t="str">
        <f>'E1 - Invoiced Income'!$A$7</f>
        <v>Table E1 -  Invoiced Income Streams - TRUSTS ONLY</v>
      </c>
      <c r="D1096" s="1313">
        <f>'E1 - Invoiced Income'!A79</f>
        <v>64</v>
      </c>
      <c r="E1096" s="1311" t="str">
        <f>LEFT('E1 - Invoiced Income'!$B$20,14)</f>
        <v>Total COVID-19</v>
      </c>
      <c r="F1096" s="1312">
        <f>'E1 - Invoiced Income'!B79</f>
        <v>0</v>
      </c>
      <c r="S1096" s="1311">
        <f>'E1 - Invoiced Income'!E79</f>
        <v>0</v>
      </c>
      <c r="U1096" s="1311">
        <f t="shared" si="26"/>
        <v>0</v>
      </c>
    </row>
    <row r="1097" spans="1:21">
      <c r="A1097" s="1314" t="str">
        <f>ORG!$S$1</f>
        <v>Apr 21</v>
      </c>
      <c r="B1097" s="1311" t="str">
        <f>ORG!$M$1</f>
        <v>Organisation</v>
      </c>
      <c r="C1097" s="1311" t="str">
        <f>'E1 - Invoiced Income'!$A$7</f>
        <v>Table E1 -  Invoiced Income Streams - TRUSTS ONLY</v>
      </c>
      <c r="D1097" s="1313">
        <f>'E1 - Invoiced Income'!A80</f>
        <v>65</v>
      </c>
      <c r="E1097" s="1311" t="str">
        <f>LEFT('E1 - Invoiced Income'!$B$20,14)</f>
        <v>Total COVID-19</v>
      </c>
      <c r="F1097" s="1312">
        <f>'E1 - Invoiced Income'!B80</f>
        <v>0</v>
      </c>
      <c r="S1097" s="1311">
        <f>'E1 - Invoiced Income'!E80</f>
        <v>0</v>
      </c>
      <c r="U1097" s="1311">
        <f t="shared" si="26"/>
        <v>0</v>
      </c>
    </row>
    <row r="1098" spans="1:21">
      <c r="A1098" s="1314" t="str">
        <f>ORG!$S$1</f>
        <v>Apr 21</v>
      </c>
      <c r="B1098" s="1311" t="str">
        <f>ORG!$M$1</f>
        <v>Organisation</v>
      </c>
      <c r="C1098" s="1311" t="str">
        <f>'E1 - Invoiced Income'!$A$7</f>
        <v>Table E1 -  Invoiced Income Streams - TRUSTS ONLY</v>
      </c>
      <c r="D1098" s="1313">
        <f>'E1 - Invoiced Income'!A81</f>
        <v>66</v>
      </c>
      <c r="E1098" s="1311" t="str">
        <f>LEFT('E1 - Invoiced Income'!$B$20,14)</f>
        <v>Total COVID-19</v>
      </c>
      <c r="F1098" s="1312" t="str">
        <f>'E1 - Invoiced Income'!B81</f>
        <v>Total Funding</v>
      </c>
      <c r="S1098" s="1311">
        <f>'E1 - Invoiced Income'!E81</f>
        <v>0</v>
      </c>
      <c r="U1098" s="1311">
        <f t="shared" si="26"/>
        <v>0</v>
      </c>
    </row>
    <row r="1099" spans="1:21">
      <c r="A1099" s="1314" t="str">
        <f>ORG!$S$1</f>
        <v>Apr 21</v>
      </c>
      <c r="B1099" s="1311" t="str">
        <f>ORG!$M$1</f>
        <v>Organisation</v>
      </c>
      <c r="C1099" s="1311" t="str">
        <f>'F - SoFP'!$A$5</f>
        <v>Table F - Statement of Financial Position For Monthly Period</v>
      </c>
      <c r="D1099" s="1311">
        <f>'F - SoFP'!A9</f>
        <v>1</v>
      </c>
      <c r="E1099" s="1311" t="str">
        <f>'F - SoFP'!B9</f>
        <v>Property, plant and equipment</v>
      </c>
      <c r="F1099" s="1314" t="str">
        <f>'F - SoFP'!$C$5</f>
        <v>Opening Balance</v>
      </c>
      <c r="S1099" s="1311">
        <f>'F - SoFP'!C9</f>
        <v>0</v>
      </c>
      <c r="U1099" s="1311">
        <f t="shared" si="26"/>
        <v>0</v>
      </c>
    </row>
    <row r="1100" spans="1:21">
      <c r="A1100" s="1314" t="str">
        <f>ORG!$S$1</f>
        <v>Apr 21</v>
      </c>
      <c r="B1100" s="1311" t="str">
        <f>ORG!$M$1</f>
        <v>Organisation</v>
      </c>
      <c r="C1100" s="1311" t="str">
        <f>'F - SoFP'!$A$5</f>
        <v>Table F - Statement of Financial Position For Monthly Period</v>
      </c>
      <c r="D1100" s="1311">
        <f>'F - SoFP'!A10</f>
        <v>2</v>
      </c>
      <c r="E1100" s="1311" t="str">
        <f>'F - SoFP'!B10</f>
        <v>Intangible assets</v>
      </c>
      <c r="F1100" s="1314" t="str">
        <f>'F - SoFP'!$C$5</f>
        <v>Opening Balance</v>
      </c>
      <c r="S1100" s="1311">
        <f>'F - SoFP'!C10</f>
        <v>0</v>
      </c>
      <c r="U1100" s="1311">
        <f t="shared" si="26"/>
        <v>0</v>
      </c>
    </row>
    <row r="1101" spans="1:21">
      <c r="A1101" s="1314" t="str">
        <f>ORG!$S$1</f>
        <v>Apr 21</v>
      </c>
      <c r="B1101" s="1311" t="str">
        <f>ORG!$M$1</f>
        <v>Organisation</v>
      </c>
      <c r="C1101" s="1311" t="str">
        <f>'F - SoFP'!$A$5</f>
        <v>Table F - Statement of Financial Position For Monthly Period</v>
      </c>
      <c r="D1101" s="1311">
        <f>'F - SoFP'!A11</f>
        <v>3</v>
      </c>
      <c r="E1101" s="1311" t="str">
        <f>'F - SoFP'!B11</f>
        <v>Trade and other receivables</v>
      </c>
      <c r="F1101" s="1314" t="str">
        <f>'F - SoFP'!$C$5</f>
        <v>Opening Balance</v>
      </c>
      <c r="S1101" s="1311">
        <f>'F - SoFP'!C11</f>
        <v>0</v>
      </c>
      <c r="U1101" s="1311">
        <f t="shared" si="26"/>
        <v>0</v>
      </c>
    </row>
    <row r="1102" spans="1:21">
      <c r="A1102" s="1314" t="str">
        <f>ORG!$S$1</f>
        <v>Apr 21</v>
      </c>
      <c r="B1102" s="1311" t="str">
        <f>ORG!$M$1</f>
        <v>Organisation</v>
      </c>
      <c r="C1102" s="1311" t="str">
        <f>'F - SoFP'!$A$5</f>
        <v>Table F - Statement of Financial Position For Monthly Period</v>
      </c>
      <c r="D1102" s="1311">
        <f>'F - SoFP'!A12</f>
        <v>4</v>
      </c>
      <c r="E1102" s="1311" t="str">
        <f>'F - SoFP'!B12</f>
        <v>Other financial assets</v>
      </c>
      <c r="F1102" s="1314" t="str">
        <f>'F - SoFP'!$C$5</f>
        <v>Opening Balance</v>
      </c>
      <c r="S1102" s="1311">
        <f>'F - SoFP'!C12</f>
        <v>0</v>
      </c>
      <c r="U1102" s="1311">
        <f t="shared" si="26"/>
        <v>0</v>
      </c>
    </row>
    <row r="1103" spans="1:21">
      <c r="A1103" s="1314" t="str">
        <f>ORG!$S$1</f>
        <v>Apr 21</v>
      </c>
      <c r="B1103" s="1311" t="str">
        <f>ORG!$M$1</f>
        <v>Organisation</v>
      </c>
      <c r="C1103" s="1311" t="str">
        <f>'F - SoFP'!$A$5</f>
        <v>Table F - Statement of Financial Position For Monthly Period</v>
      </c>
      <c r="D1103" s="1311">
        <f>'F - SoFP'!A13</f>
        <v>5</v>
      </c>
      <c r="E1103" s="1311" t="str">
        <f>'F - SoFP'!B13</f>
        <v xml:space="preserve">Non-Current Assets sub total </v>
      </c>
      <c r="F1103" s="1314" t="str">
        <f>'F - SoFP'!$C$5</f>
        <v>Opening Balance</v>
      </c>
      <c r="S1103" s="1311">
        <f>'F - SoFP'!C13</f>
        <v>0</v>
      </c>
      <c r="U1103" s="1311">
        <f t="shared" si="26"/>
        <v>0</v>
      </c>
    </row>
    <row r="1104" spans="1:21">
      <c r="A1104" s="1314" t="str">
        <f>ORG!$S$1</f>
        <v>Apr 21</v>
      </c>
      <c r="B1104" s="1311" t="str">
        <f>ORG!$M$1</f>
        <v>Organisation</v>
      </c>
      <c r="C1104" s="1311" t="str">
        <f>'F - SoFP'!$A$5</f>
        <v>Table F - Statement of Financial Position For Monthly Period</v>
      </c>
      <c r="D1104" s="1311">
        <f>'F - SoFP'!A15</f>
        <v>6</v>
      </c>
      <c r="E1104" s="1311" t="str">
        <f>'F - SoFP'!B15</f>
        <v>Inventories</v>
      </c>
      <c r="F1104" s="1314" t="str">
        <f>'F - SoFP'!$C$5</f>
        <v>Opening Balance</v>
      </c>
      <c r="S1104" s="1311">
        <f>'F - SoFP'!C15</f>
        <v>0</v>
      </c>
      <c r="U1104" s="1311">
        <f t="shared" si="26"/>
        <v>0</v>
      </c>
    </row>
    <row r="1105" spans="1:21">
      <c r="A1105" s="1314" t="str">
        <f>ORG!$S$1</f>
        <v>Apr 21</v>
      </c>
      <c r="B1105" s="1311" t="str">
        <f>ORG!$M$1</f>
        <v>Organisation</v>
      </c>
      <c r="C1105" s="1311" t="str">
        <f>'F - SoFP'!$A$5</f>
        <v>Table F - Statement of Financial Position For Monthly Period</v>
      </c>
      <c r="D1105" s="1311">
        <f>'F - SoFP'!A16</f>
        <v>7</v>
      </c>
      <c r="E1105" s="1311" t="str">
        <f>'F - SoFP'!B16</f>
        <v>Trade and other receivables</v>
      </c>
      <c r="F1105" s="1314" t="str">
        <f>'F - SoFP'!$C$5</f>
        <v>Opening Balance</v>
      </c>
      <c r="S1105" s="1311">
        <f>'F - SoFP'!C16</f>
        <v>0</v>
      </c>
      <c r="U1105" s="1311">
        <f t="shared" si="26"/>
        <v>0</v>
      </c>
    </row>
    <row r="1106" spans="1:21">
      <c r="A1106" s="1314" t="str">
        <f>ORG!$S$1</f>
        <v>Apr 21</v>
      </c>
      <c r="B1106" s="1311" t="str">
        <f>ORG!$M$1</f>
        <v>Organisation</v>
      </c>
      <c r="C1106" s="1311" t="str">
        <f>'F - SoFP'!$A$5</f>
        <v>Table F - Statement of Financial Position For Monthly Period</v>
      </c>
      <c r="D1106" s="1311">
        <f>'F - SoFP'!A17</f>
        <v>8</v>
      </c>
      <c r="E1106" s="1311" t="str">
        <f>'F - SoFP'!B17</f>
        <v>Other financial assets</v>
      </c>
      <c r="F1106" s="1314" t="str">
        <f>'F - SoFP'!$C$5</f>
        <v>Opening Balance</v>
      </c>
      <c r="S1106" s="1311">
        <f>'F - SoFP'!C17</f>
        <v>0</v>
      </c>
      <c r="U1106" s="1311">
        <f t="shared" si="26"/>
        <v>0</v>
      </c>
    </row>
    <row r="1107" spans="1:21">
      <c r="A1107" s="1314" t="str">
        <f>ORG!$S$1</f>
        <v>Apr 21</v>
      </c>
      <c r="B1107" s="1311" t="str">
        <f>ORG!$M$1</f>
        <v>Organisation</v>
      </c>
      <c r="C1107" s="1311" t="str">
        <f>'F - SoFP'!$A$5</f>
        <v>Table F - Statement of Financial Position For Monthly Period</v>
      </c>
      <c r="D1107" s="1311">
        <f>'F - SoFP'!A18</f>
        <v>9</v>
      </c>
      <c r="E1107" s="1311" t="str">
        <f>'F - SoFP'!B18</f>
        <v>Cash and cash equivalents</v>
      </c>
      <c r="F1107" s="1314" t="str">
        <f>'F - SoFP'!$C$5</f>
        <v>Opening Balance</v>
      </c>
      <c r="S1107" s="1311">
        <f>'F - SoFP'!C18</f>
        <v>0</v>
      </c>
      <c r="U1107" s="1311">
        <f t="shared" si="26"/>
        <v>0</v>
      </c>
    </row>
    <row r="1108" spans="1:21">
      <c r="A1108" s="1314" t="str">
        <f>ORG!$S$1</f>
        <v>Apr 21</v>
      </c>
      <c r="B1108" s="1311" t="str">
        <f>ORG!$M$1</f>
        <v>Organisation</v>
      </c>
      <c r="C1108" s="1311" t="str">
        <f>'F - SoFP'!$A$5</f>
        <v>Table F - Statement of Financial Position For Monthly Period</v>
      </c>
      <c r="D1108" s="1311">
        <f>'F - SoFP'!A19</f>
        <v>10</v>
      </c>
      <c r="E1108" s="1311" t="str">
        <f>'F - SoFP'!B19</f>
        <v>Non-current assets classified as held for sale</v>
      </c>
      <c r="F1108" s="1314" t="str">
        <f>'F - SoFP'!$C$5</f>
        <v>Opening Balance</v>
      </c>
      <c r="S1108" s="1311">
        <f>'F - SoFP'!C19</f>
        <v>0</v>
      </c>
      <c r="U1108" s="1311">
        <f t="shared" si="26"/>
        <v>0</v>
      </c>
    </row>
    <row r="1109" spans="1:21">
      <c r="A1109" s="1314" t="str">
        <f>ORG!$S$1</f>
        <v>Apr 21</v>
      </c>
      <c r="B1109" s="1311" t="str">
        <f>ORG!$M$1</f>
        <v>Organisation</v>
      </c>
      <c r="C1109" s="1311" t="str">
        <f>'F - SoFP'!$A$5</f>
        <v>Table F - Statement of Financial Position For Monthly Period</v>
      </c>
      <c r="D1109" s="1311">
        <f>'F - SoFP'!A20</f>
        <v>11</v>
      </c>
      <c r="E1109" s="1311" t="str">
        <f>'F - SoFP'!B20</f>
        <v xml:space="preserve">Current Assets sub total </v>
      </c>
      <c r="F1109" s="1314" t="str">
        <f>'F - SoFP'!$C$5</f>
        <v>Opening Balance</v>
      </c>
      <c r="S1109" s="1311">
        <f>'F - SoFP'!C20</f>
        <v>0</v>
      </c>
      <c r="U1109" s="1311">
        <f t="shared" si="26"/>
        <v>0</v>
      </c>
    </row>
    <row r="1110" spans="1:21">
      <c r="A1110" s="1314" t="str">
        <f>ORG!$S$1</f>
        <v>Apr 21</v>
      </c>
      <c r="B1110" s="1311" t="str">
        <f>ORG!$M$1</f>
        <v>Organisation</v>
      </c>
      <c r="C1110" s="1311" t="str">
        <f>'F - SoFP'!$A$5</f>
        <v>Table F - Statement of Financial Position For Monthly Period</v>
      </c>
      <c r="D1110" s="1311">
        <f>'F - SoFP'!A22</f>
        <v>12</v>
      </c>
      <c r="E1110" s="1311" t="str">
        <f>'F - SoFP'!B22</f>
        <v>TOTAL ASSETS</v>
      </c>
      <c r="F1110" s="1314" t="str">
        <f>'F - SoFP'!$C$5</f>
        <v>Opening Balance</v>
      </c>
      <c r="S1110" s="1311">
        <f>'F - SoFP'!C22</f>
        <v>0</v>
      </c>
      <c r="U1110" s="1311">
        <f t="shared" si="26"/>
        <v>0</v>
      </c>
    </row>
    <row r="1111" spans="1:21">
      <c r="A1111" s="1314" t="str">
        <f>ORG!$S$1</f>
        <v>Apr 21</v>
      </c>
      <c r="B1111" s="1311" t="str">
        <f>ORG!$M$1</f>
        <v>Organisation</v>
      </c>
      <c r="C1111" s="1311" t="str">
        <f>'F - SoFP'!$A$5</f>
        <v>Table F - Statement of Financial Position For Monthly Period</v>
      </c>
      <c r="D1111" s="1311">
        <f>'F - SoFP'!A25</f>
        <v>13</v>
      </c>
      <c r="E1111" s="1311" t="str">
        <f>'F - SoFP'!B25</f>
        <v>Trade and other payables</v>
      </c>
      <c r="F1111" s="1314" t="str">
        <f>'F - SoFP'!$C$5</f>
        <v>Opening Balance</v>
      </c>
      <c r="S1111" s="1311">
        <f>'F - SoFP'!C25</f>
        <v>0</v>
      </c>
      <c r="U1111" s="1311">
        <f t="shared" si="26"/>
        <v>0</v>
      </c>
    </row>
    <row r="1112" spans="1:21">
      <c r="A1112" s="1314" t="str">
        <f>ORG!$S$1</f>
        <v>Apr 21</v>
      </c>
      <c r="B1112" s="1311" t="str">
        <f>ORG!$M$1</f>
        <v>Organisation</v>
      </c>
      <c r="C1112" s="1311" t="str">
        <f>'F - SoFP'!$A$5</f>
        <v>Table F - Statement of Financial Position For Monthly Period</v>
      </c>
      <c r="D1112" s="1311">
        <f>'F - SoFP'!A26</f>
        <v>14</v>
      </c>
      <c r="E1112" s="1311" t="str">
        <f>'F - SoFP'!B26</f>
        <v>Borrowings (Trust Only)</v>
      </c>
      <c r="F1112" s="1314" t="str">
        <f>'F - SoFP'!$C$5</f>
        <v>Opening Balance</v>
      </c>
      <c r="S1112" s="1311">
        <f>'F - SoFP'!C26</f>
        <v>0</v>
      </c>
      <c r="U1112" s="1311">
        <f t="shared" si="26"/>
        <v>0</v>
      </c>
    </row>
    <row r="1113" spans="1:21">
      <c r="A1113" s="1314" t="str">
        <f>ORG!$S$1</f>
        <v>Apr 21</v>
      </c>
      <c r="B1113" s="1311" t="str">
        <f>ORG!$M$1</f>
        <v>Organisation</v>
      </c>
      <c r="C1113" s="1311" t="str">
        <f>'F - SoFP'!$A$5</f>
        <v>Table F - Statement of Financial Position For Monthly Period</v>
      </c>
      <c r="D1113" s="1311">
        <f>'F - SoFP'!A27</f>
        <v>15</v>
      </c>
      <c r="E1113" s="1311" t="str">
        <f>'F - SoFP'!B27</f>
        <v>Other financial liabilities</v>
      </c>
      <c r="F1113" s="1314" t="str">
        <f>'F - SoFP'!$C$5</f>
        <v>Opening Balance</v>
      </c>
      <c r="S1113" s="1311">
        <f>'F - SoFP'!C27</f>
        <v>0</v>
      </c>
      <c r="U1113" s="1311">
        <f t="shared" si="26"/>
        <v>0</v>
      </c>
    </row>
    <row r="1114" spans="1:21">
      <c r="A1114" s="1314" t="str">
        <f>ORG!$S$1</f>
        <v>Apr 21</v>
      </c>
      <c r="B1114" s="1311" t="str">
        <f>ORG!$M$1</f>
        <v>Organisation</v>
      </c>
      <c r="C1114" s="1311" t="str">
        <f>'F - SoFP'!$A$5</f>
        <v>Table F - Statement of Financial Position For Monthly Period</v>
      </c>
      <c r="D1114" s="1311">
        <f>'F - SoFP'!A28</f>
        <v>16</v>
      </c>
      <c r="E1114" s="1311" t="str">
        <f>'F - SoFP'!B28</f>
        <v>Provisions</v>
      </c>
      <c r="F1114" s="1314" t="str">
        <f>'F - SoFP'!$C$5</f>
        <v>Opening Balance</v>
      </c>
      <c r="S1114" s="1311">
        <f>'F - SoFP'!C28</f>
        <v>0</v>
      </c>
      <c r="U1114" s="1311">
        <f t="shared" si="26"/>
        <v>0</v>
      </c>
    </row>
    <row r="1115" spans="1:21">
      <c r="A1115" s="1314" t="str">
        <f>ORG!$S$1</f>
        <v>Apr 21</v>
      </c>
      <c r="B1115" s="1311" t="str">
        <f>ORG!$M$1</f>
        <v>Organisation</v>
      </c>
      <c r="C1115" s="1311" t="str">
        <f>'F - SoFP'!$A$5</f>
        <v>Table F - Statement of Financial Position For Monthly Period</v>
      </c>
      <c r="D1115" s="1311">
        <f>'F - SoFP'!A29</f>
        <v>17</v>
      </c>
      <c r="E1115" s="1311" t="str">
        <f>'F - SoFP'!B29</f>
        <v xml:space="preserve">Current Liabilities sub total </v>
      </c>
      <c r="F1115" s="1314" t="str">
        <f>'F - SoFP'!$C$5</f>
        <v>Opening Balance</v>
      </c>
      <c r="S1115" s="1311">
        <f>'F - SoFP'!C29</f>
        <v>0</v>
      </c>
      <c r="U1115" s="1311">
        <f t="shared" si="26"/>
        <v>0</v>
      </c>
    </row>
    <row r="1116" spans="1:21">
      <c r="A1116" s="1314" t="str">
        <f>ORG!$S$1</f>
        <v>Apr 21</v>
      </c>
      <c r="B1116" s="1311" t="str">
        <f>ORG!$M$1</f>
        <v>Organisation</v>
      </c>
      <c r="C1116" s="1311" t="str">
        <f>'F - SoFP'!$A$5</f>
        <v>Table F - Statement of Financial Position For Monthly Period</v>
      </c>
      <c r="D1116" s="1311">
        <f>'F - SoFP'!A31</f>
        <v>18</v>
      </c>
      <c r="E1116" s="1311" t="str">
        <f>'F - SoFP'!B31</f>
        <v>NET ASSETS LESS CURRENT LIABILITIES</v>
      </c>
      <c r="F1116" s="1314" t="str">
        <f>'F - SoFP'!$C$5</f>
        <v>Opening Balance</v>
      </c>
      <c r="S1116" s="1311">
        <f>'F - SoFP'!C31</f>
        <v>0</v>
      </c>
      <c r="U1116" s="1311">
        <f t="shared" si="26"/>
        <v>0</v>
      </c>
    </row>
    <row r="1117" spans="1:21">
      <c r="A1117" s="1314" t="str">
        <f>ORG!$S$1</f>
        <v>Apr 21</v>
      </c>
      <c r="B1117" s="1311" t="str">
        <f>ORG!$M$1</f>
        <v>Organisation</v>
      </c>
      <c r="C1117" s="1311" t="str">
        <f>'F - SoFP'!$A$5</f>
        <v>Table F - Statement of Financial Position For Monthly Period</v>
      </c>
      <c r="D1117" s="1311">
        <f>'F - SoFP'!A34</f>
        <v>19</v>
      </c>
      <c r="E1117" s="1311" t="str">
        <f>'F - SoFP'!B34</f>
        <v>Trade and other payables</v>
      </c>
      <c r="F1117" s="1314" t="str">
        <f>'F - SoFP'!$C$5</f>
        <v>Opening Balance</v>
      </c>
      <c r="S1117" s="1311">
        <f>'F - SoFP'!C34</f>
        <v>0</v>
      </c>
      <c r="U1117" s="1311">
        <f t="shared" si="26"/>
        <v>0</v>
      </c>
    </row>
    <row r="1118" spans="1:21">
      <c r="A1118" s="1314" t="str">
        <f>ORG!$S$1</f>
        <v>Apr 21</v>
      </c>
      <c r="B1118" s="1311" t="str">
        <f>ORG!$M$1</f>
        <v>Organisation</v>
      </c>
      <c r="C1118" s="1311" t="str">
        <f>'F - SoFP'!$A$5</f>
        <v>Table F - Statement of Financial Position For Monthly Period</v>
      </c>
      <c r="D1118" s="1311">
        <f>'F - SoFP'!A35</f>
        <v>20</v>
      </c>
      <c r="E1118" s="1311" t="str">
        <f>'F - SoFP'!B35</f>
        <v>Borrowings (Trust Only)</v>
      </c>
      <c r="F1118" s="1314" t="str">
        <f>'F - SoFP'!$C$5</f>
        <v>Opening Balance</v>
      </c>
      <c r="S1118" s="1311">
        <f>'F - SoFP'!C35</f>
        <v>0</v>
      </c>
      <c r="U1118" s="1311">
        <f t="shared" si="26"/>
        <v>0</v>
      </c>
    </row>
    <row r="1119" spans="1:21">
      <c r="A1119" s="1314" t="str">
        <f>ORG!$S$1</f>
        <v>Apr 21</v>
      </c>
      <c r="B1119" s="1311" t="str">
        <f>ORG!$M$1</f>
        <v>Organisation</v>
      </c>
      <c r="C1119" s="1311" t="str">
        <f>'F - SoFP'!$A$5</f>
        <v>Table F - Statement of Financial Position For Monthly Period</v>
      </c>
      <c r="D1119" s="1311">
        <f>'F - SoFP'!A36</f>
        <v>21</v>
      </c>
      <c r="E1119" s="1311" t="str">
        <f>'F - SoFP'!B36</f>
        <v>Other financial liabilities</v>
      </c>
      <c r="F1119" s="1314" t="str">
        <f>'F - SoFP'!$C$5</f>
        <v>Opening Balance</v>
      </c>
      <c r="S1119" s="1311">
        <f>'F - SoFP'!C36</f>
        <v>0</v>
      </c>
      <c r="U1119" s="1311">
        <f t="shared" si="26"/>
        <v>0</v>
      </c>
    </row>
    <row r="1120" spans="1:21">
      <c r="A1120" s="1314" t="str">
        <f>ORG!$S$1</f>
        <v>Apr 21</v>
      </c>
      <c r="B1120" s="1311" t="str">
        <f>ORG!$M$1</f>
        <v>Organisation</v>
      </c>
      <c r="C1120" s="1311" t="str">
        <f>'F - SoFP'!$A$5</f>
        <v>Table F - Statement of Financial Position For Monthly Period</v>
      </c>
      <c r="D1120" s="1311">
        <f>'F - SoFP'!A37</f>
        <v>22</v>
      </c>
      <c r="E1120" s="1311" t="str">
        <f>'F - SoFP'!B37</f>
        <v>Provisions</v>
      </c>
      <c r="F1120" s="1314" t="str">
        <f>'F - SoFP'!$C$5</f>
        <v>Opening Balance</v>
      </c>
      <c r="S1120" s="1311">
        <f>'F - SoFP'!C37</f>
        <v>0</v>
      </c>
      <c r="U1120" s="1311">
        <f t="shared" si="26"/>
        <v>0</v>
      </c>
    </row>
    <row r="1121" spans="1:21">
      <c r="A1121" s="1314" t="str">
        <f>ORG!$S$1</f>
        <v>Apr 21</v>
      </c>
      <c r="B1121" s="1311" t="str">
        <f>ORG!$M$1</f>
        <v>Organisation</v>
      </c>
      <c r="C1121" s="1311" t="str">
        <f>'F - SoFP'!$A$5</f>
        <v>Table F - Statement of Financial Position For Monthly Period</v>
      </c>
      <c r="D1121" s="1311">
        <f>'F - SoFP'!A38</f>
        <v>23</v>
      </c>
      <c r="E1121" s="1311" t="str">
        <f>'F - SoFP'!B38</f>
        <v xml:space="preserve">Non-Current Liabilities sub total </v>
      </c>
      <c r="F1121" s="1314" t="str">
        <f>'F - SoFP'!$C$5</f>
        <v>Opening Balance</v>
      </c>
      <c r="S1121" s="1311">
        <f>'F - SoFP'!C38</f>
        <v>0</v>
      </c>
      <c r="U1121" s="1311">
        <f t="shared" si="26"/>
        <v>0</v>
      </c>
    </row>
    <row r="1122" spans="1:21">
      <c r="A1122" s="1314" t="str">
        <f>ORG!$S$1</f>
        <v>Apr 21</v>
      </c>
      <c r="B1122" s="1311" t="str">
        <f>ORG!$M$1</f>
        <v>Organisation</v>
      </c>
      <c r="C1122" s="1311" t="str">
        <f>'F - SoFP'!$A$5</f>
        <v>Table F - Statement of Financial Position For Monthly Period</v>
      </c>
      <c r="D1122" s="1311">
        <f>'F - SoFP'!A40</f>
        <v>24</v>
      </c>
      <c r="E1122" s="1311" t="str">
        <f>'F - SoFP'!B40</f>
        <v>TOTAL ASSETS EMPLOYED</v>
      </c>
      <c r="F1122" s="1314" t="str">
        <f>'F - SoFP'!$C$5</f>
        <v>Opening Balance</v>
      </c>
      <c r="S1122" s="1311">
        <f>'F - SoFP'!C40</f>
        <v>0</v>
      </c>
      <c r="U1122" s="1311">
        <f t="shared" si="26"/>
        <v>0</v>
      </c>
    </row>
    <row r="1123" spans="1:21">
      <c r="A1123" s="1314" t="str">
        <f>ORG!$S$1</f>
        <v>Apr 21</v>
      </c>
      <c r="B1123" s="1311" t="str">
        <f>ORG!$M$1</f>
        <v>Organisation</v>
      </c>
      <c r="C1123" s="1311" t="str">
        <f>'F - SoFP'!$A$5</f>
        <v>Table F - Statement of Financial Position For Monthly Period</v>
      </c>
      <c r="D1123" s="1311">
        <f>'F - SoFP'!A44</f>
        <v>25</v>
      </c>
      <c r="E1123" s="1311" t="str">
        <f>'F - SoFP'!B44</f>
        <v>General Fund</v>
      </c>
      <c r="F1123" s="1314" t="str">
        <f>'F - SoFP'!$C$5</f>
        <v>Opening Balance</v>
      </c>
      <c r="S1123" s="1311">
        <f>'F - SoFP'!C44</f>
        <v>0</v>
      </c>
      <c r="U1123" s="1311">
        <f t="shared" ref="U1123:U1188" si="27">S1123+T1123</f>
        <v>0</v>
      </c>
    </row>
    <row r="1124" spans="1:21">
      <c r="A1124" s="1314" t="str">
        <f>ORG!$S$1</f>
        <v>Apr 21</v>
      </c>
      <c r="B1124" s="1311" t="str">
        <f>ORG!$M$1</f>
        <v>Organisation</v>
      </c>
      <c r="C1124" s="1311" t="str">
        <f>'F - SoFP'!$A$5</f>
        <v>Table F - Statement of Financial Position For Monthly Period</v>
      </c>
      <c r="D1124" s="1311">
        <f>'F - SoFP'!A45</f>
        <v>26</v>
      </c>
      <c r="E1124" s="1311" t="str">
        <f>'F - SoFP'!B45</f>
        <v>Revaluation Reserve</v>
      </c>
      <c r="F1124" s="1314" t="str">
        <f>'F - SoFP'!$C$5</f>
        <v>Opening Balance</v>
      </c>
      <c r="S1124" s="1311">
        <f>'F - SoFP'!C45</f>
        <v>0</v>
      </c>
      <c r="U1124" s="1311">
        <f t="shared" si="27"/>
        <v>0</v>
      </c>
    </row>
    <row r="1125" spans="1:21">
      <c r="A1125" s="1314" t="str">
        <f>ORG!$S$1</f>
        <v>Apr 21</v>
      </c>
      <c r="B1125" s="1311" t="str">
        <f>ORG!$M$1</f>
        <v>Organisation</v>
      </c>
      <c r="C1125" s="1311" t="str">
        <f>'F - SoFP'!$A$5</f>
        <v>Table F - Statement of Financial Position For Monthly Period</v>
      </c>
      <c r="D1125" s="1311">
        <f>'F - SoFP'!A46</f>
        <v>27</v>
      </c>
      <c r="E1125" s="1311" t="str">
        <f>'F - SoFP'!B46</f>
        <v>PDC (Trust only)</v>
      </c>
      <c r="F1125" s="1314" t="str">
        <f>'F - SoFP'!$C$5</f>
        <v>Opening Balance</v>
      </c>
      <c r="S1125" s="1311">
        <f>'F - SoFP'!C46</f>
        <v>0</v>
      </c>
      <c r="U1125" s="1311">
        <f t="shared" si="27"/>
        <v>0</v>
      </c>
    </row>
    <row r="1126" spans="1:21">
      <c r="A1126" s="1314" t="str">
        <f>ORG!$S$1</f>
        <v>Apr 21</v>
      </c>
      <c r="B1126" s="1311" t="str">
        <f>ORG!$M$1</f>
        <v>Organisation</v>
      </c>
      <c r="C1126" s="1311" t="str">
        <f>'F - SoFP'!$A$5</f>
        <v>Table F - Statement of Financial Position For Monthly Period</v>
      </c>
      <c r="D1126" s="1311">
        <f>'F - SoFP'!A47</f>
        <v>28</v>
      </c>
      <c r="E1126" s="1311" t="str">
        <f>'F - SoFP'!B47</f>
        <v>Retained earnings (Trust Only)</v>
      </c>
      <c r="F1126" s="1314" t="str">
        <f>'F - SoFP'!$C$5</f>
        <v>Opening Balance</v>
      </c>
      <c r="S1126" s="1311">
        <f>'F - SoFP'!C47</f>
        <v>0</v>
      </c>
      <c r="U1126" s="1311">
        <f t="shared" si="27"/>
        <v>0</v>
      </c>
    </row>
    <row r="1127" spans="1:21">
      <c r="A1127" s="1314" t="str">
        <f>ORG!$S$1</f>
        <v>Apr 21</v>
      </c>
      <c r="B1127" s="1311" t="str">
        <f>ORG!$M$1</f>
        <v>Organisation</v>
      </c>
      <c r="C1127" s="1311" t="str">
        <f>'F - SoFP'!$A$5</f>
        <v>Table F - Statement of Financial Position For Monthly Period</v>
      </c>
      <c r="D1127" s="1311">
        <f>'F - SoFP'!A48</f>
        <v>29</v>
      </c>
      <c r="E1127" s="1311" t="str">
        <f>'F - SoFP'!B48</f>
        <v>Other reserve</v>
      </c>
      <c r="F1127" s="1314" t="str">
        <f>'F - SoFP'!$C$5</f>
        <v>Opening Balance</v>
      </c>
      <c r="S1127" s="1311">
        <f>'F - SoFP'!C48</f>
        <v>0</v>
      </c>
      <c r="U1127" s="1311">
        <f t="shared" si="27"/>
        <v>0</v>
      </c>
    </row>
    <row r="1128" spans="1:21">
      <c r="A1128" s="1314" t="str">
        <f>ORG!$S$1</f>
        <v>Apr 21</v>
      </c>
      <c r="B1128" s="1311" t="str">
        <f>ORG!$M$1</f>
        <v>Organisation</v>
      </c>
      <c r="C1128" s="1311" t="str">
        <f>'F - SoFP'!$A$5</f>
        <v>Table F - Statement of Financial Position For Monthly Period</v>
      </c>
      <c r="D1128" s="1311">
        <f>'F - SoFP'!A49</f>
        <v>30</v>
      </c>
      <c r="E1128" s="1311" t="str">
        <f>'F - SoFP'!B49</f>
        <v>Total Taxpayers' Equity</v>
      </c>
      <c r="F1128" s="1314" t="str">
        <f>'F - SoFP'!$C$5</f>
        <v>Opening Balance</v>
      </c>
      <c r="S1128" s="1311">
        <f>'F - SoFP'!C49</f>
        <v>0</v>
      </c>
      <c r="U1128" s="1311">
        <f t="shared" si="27"/>
        <v>0</v>
      </c>
    </row>
    <row r="1129" spans="1:21">
      <c r="A1129" s="1314" t="str">
        <f>ORG!$S$1</f>
        <v>Apr 21</v>
      </c>
      <c r="B1129" s="1311" t="str">
        <f>ORG!$M$1</f>
        <v>Organisation</v>
      </c>
      <c r="C1129" s="1311" t="str">
        <f>'F - SoFP'!$A$5</f>
        <v>Table F - Statement of Financial Position For Monthly Period</v>
      </c>
      <c r="D1129" s="1311">
        <f>'F - SoFP'!A55</f>
        <v>31</v>
      </c>
      <c r="E1129" s="1312">
        <f>'F - SoFP'!B55</f>
        <v>0</v>
      </c>
      <c r="F1129" s="1314" t="str">
        <f>'F - SoFP'!$C$5</f>
        <v>Opening Balance</v>
      </c>
      <c r="S1129" s="1311">
        <f>'F - SoFP'!C55</f>
        <v>0</v>
      </c>
      <c r="U1129" s="1311">
        <f t="shared" si="27"/>
        <v>0</v>
      </c>
    </row>
    <row r="1130" spans="1:21">
      <c r="A1130" s="1314" t="str">
        <f>ORG!$S$1</f>
        <v>Apr 21</v>
      </c>
      <c r="B1130" s="1311" t="str">
        <f>ORG!$M$1</f>
        <v>Organisation</v>
      </c>
      <c r="C1130" s="1311" t="str">
        <f>'F - SoFP'!$A$5</f>
        <v>Table F - Statement of Financial Position For Monthly Period</v>
      </c>
      <c r="D1130" s="1311">
        <f>'F - SoFP'!A56</f>
        <v>32</v>
      </c>
      <c r="E1130" s="1312">
        <f>'F - SoFP'!B56</f>
        <v>0</v>
      </c>
      <c r="F1130" s="1314" t="str">
        <f>'F - SoFP'!$C$5</f>
        <v>Opening Balance</v>
      </c>
      <c r="S1130" s="1311">
        <f>'F - SoFP'!C56</f>
        <v>0</v>
      </c>
      <c r="U1130" s="1311">
        <f t="shared" si="27"/>
        <v>0</v>
      </c>
    </row>
    <row r="1131" spans="1:21">
      <c r="A1131" s="1314" t="str">
        <f>ORG!$S$1</f>
        <v>Apr 21</v>
      </c>
      <c r="B1131" s="1311" t="str">
        <f>ORG!$M$1</f>
        <v>Organisation</v>
      </c>
      <c r="C1131" s="1311" t="str">
        <f>'F - SoFP'!$A$5</f>
        <v>Table F - Statement of Financial Position For Monthly Period</v>
      </c>
      <c r="D1131" s="1311">
        <f>'F - SoFP'!A57</f>
        <v>33</v>
      </c>
      <c r="E1131" s="1312">
        <f>'F - SoFP'!B57</f>
        <v>0</v>
      </c>
      <c r="F1131" s="1314" t="str">
        <f>'F - SoFP'!$C$5</f>
        <v>Opening Balance</v>
      </c>
      <c r="S1131" s="1311">
        <f>'F - SoFP'!C57</f>
        <v>0</v>
      </c>
      <c r="U1131" s="1311">
        <f t="shared" si="27"/>
        <v>0</v>
      </c>
    </row>
    <row r="1132" spans="1:21">
      <c r="A1132" s="1314" t="str">
        <f>ORG!$S$1</f>
        <v>Apr 21</v>
      </c>
      <c r="B1132" s="1311" t="str">
        <f>ORG!$M$1</f>
        <v>Organisation</v>
      </c>
      <c r="C1132" s="1311" t="str">
        <f>'F - SoFP'!$A$5</f>
        <v>Table F - Statement of Financial Position For Monthly Period</v>
      </c>
      <c r="D1132" s="1311">
        <f>'F - SoFP'!A58</f>
        <v>34</v>
      </c>
      <c r="E1132" s="1312">
        <f>'F - SoFP'!B58</f>
        <v>0</v>
      </c>
      <c r="F1132" s="1314" t="str">
        <f>'F - SoFP'!$C$5</f>
        <v>Opening Balance</v>
      </c>
      <c r="S1132" s="1311">
        <f>'F - SoFP'!C58</f>
        <v>0</v>
      </c>
      <c r="U1132" s="1311">
        <f t="shared" si="27"/>
        <v>0</v>
      </c>
    </row>
    <row r="1133" spans="1:21">
      <c r="A1133" s="1314" t="str">
        <f>ORG!$S$1</f>
        <v>Apr 21</v>
      </c>
      <c r="B1133" s="1311" t="str">
        <f>ORG!$M$1</f>
        <v>Organisation</v>
      </c>
      <c r="C1133" s="1311" t="str">
        <f>'F - SoFP'!$A$5</f>
        <v>Table F - Statement of Financial Position For Monthly Period</v>
      </c>
      <c r="D1133" s="1311">
        <f>'F - SoFP'!A59</f>
        <v>35</v>
      </c>
      <c r="E1133" s="1312">
        <f>'F - SoFP'!B59</f>
        <v>0</v>
      </c>
      <c r="F1133" s="1314" t="str">
        <f>'F - SoFP'!$C$5</f>
        <v>Opening Balance</v>
      </c>
      <c r="S1133" s="1311">
        <f>'F - SoFP'!C59</f>
        <v>0</v>
      </c>
      <c r="U1133" s="1311">
        <f t="shared" si="27"/>
        <v>0</v>
      </c>
    </row>
    <row r="1134" spans="1:21">
      <c r="A1134" s="1314" t="str">
        <f>ORG!$S$1</f>
        <v>Apr 21</v>
      </c>
      <c r="B1134" s="1311" t="str">
        <f>ORG!$M$1</f>
        <v>Organisation</v>
      </c>
      <c r="C1134" s="1311" t="str">
        <f>'F - SoFP'!$A$5</f>
        <v>Table F - Statement of Financial Position For Monthly Period</v>
      </c>
      <c r="D1134" s="1311">
        <f>'F - SoFP'!A60</f>
        <v>36</v>
      </c>
      <c r="E1134" s="1312">
        <f>'F - SoFP'!B60</f>
        <v>0</v>
      </c>
      <c r="F1134" s="1314" t="str">
        <f>'F - SoFP'!$C$5</f>
        <v>Opening Balance</v>
      </c>
      <c r="S1134" s="1311">
        <f>'F - SoFP'!C60</f>
        <v>0</v>
      </c>
      <c r="U1134" s="1311">
        <f t="shared" si="27"/>
        <v>0</v>
      </c>
    </row>
    <row r="1135" spans="1:21">
      <c r="A1135" s="1314" t="str">
        <f>ORG!$S$1</f>
        <v>Apr 21</v>
      </c>
      <c r="B1135" s="1311" t="str">
        <f>ORG!$M$1</f>
        <v>Organisation</v>
      </c>
      <c r="C1135" s="1311" t="str">
        <f>'F - SoFP'!$A$5</f>
        <v>Table F - Statement of Financial Position For Monthly Period</v>
      </c>
      <c r="D1135" s="1311">
        <f>'F - SoFP'!A61</f>
        <v>37</v>
      </c>
      <c r="E1135" s="1312">
        <f>'F - SoFP'!B61</f>
        <v>0</v>
      </c>
      <c r="F1135" s="1314" t="str">
        <f>'F - SoFP'!$C$5</f>
        <v>Opening Balance</v>
      </c>
      <c r="S1135" s="1311">
        <f>'F - SoFP'!C61</f>
        <v>0</v>
      </c>
      <c r="U1135" s="1311">
        <f t="shared" si="27"/>
        <v>0</v>
      </c>
    </row>
    <row r="1136" spans="1:21">
      <c r="A1136" s="1314" t="str">
        <f>ORG!$S$1</f>
        <v>Apr 21</v>
      </c>
      <c r="B1136" s="1311" t="str">
        <f>ORG!$M$1</f>
        <v>Organisation</v>
      </c>
      <c r="C1136" s="1311" t="str">
        <f>'F - SoFP'!$A$5</f>
        <v>Table F - Statement of Financial Position For Monthly Period</v>
      </c>
      <c r="D1136" s="1311">
        <f>'F - SoFP'!A62</f>
        <v>38</v>
      </c>
      <c r="E1136" s="1312">
        <f>'F - SoFP'!B62</f>
        <v>0</v>
      </c>
      <c r="F1136" s="1314" t="str">
        <f>'F - SoFP'!$C$5</f>
        <v>Opening Balance</v>
      </c>
      <c r="S1136" s="1311">
        <f>'F - SoFP'!C62</f>
        <v>0</v>
      </c>
      <c r="U1136" s="1311">
        <f t="shared" si="27"/>
        <v>0</v>
      </c>
    </row>
    <row r="1137" spans="1:21">
      <c r="A1137" s="1314" t="str">
        <f>ORG!$S$1</f>
        <v>Apr 21</v>
      </c>
      <c r="B1137" s="1311" t="str">
        <f>ORG!$M$1</f>
        <v>Organisation</v>
      </c>
      <c r="C1137" s="1311" t="str">
        <f>'F - SoFP'!$A$5</f>
        <v>Table F - Statement of Financial Position For Monthly Period</v>
      </c>
      <c r="D1137" s="1311">
        <f>'F - SoFP'!A63</f>
        <v>39</v>
      </c>
      <c r="E1137" s="1312">
        <f>'F - SoFP'!B63</f>
        <v>0</v>
      </c>
      <c r="F1137" s="1314" t="str">
        <f>'F - SoFP'!$C$5</f>
        <v>Opening Balance</v>
      </c>
      <c r="S1137" s="1311">
        <f>'F - SoFP'!C63</f>
        <v>0</v>
      </c>
      <c r="U1137" s="1311">
        <f t="shared" si="27"/>
        <v>0</v>
      </c>
    </row>
    <row r="1138" spans="1:21">
      <c r="A1138" s="1314" t="str">
        <f>ORG!$S$1</f>
        <v>Apr 21</v>
      </c>
      <c r="B1138" s="1311" t="str">
        <f>ORG!$M$1</f>
        <v>Organisation</v>
      </c>
      <c r="C1138" s="1311" t="str">
        <f>'F - SoFP'!$A$5</f>
        <v>Table F - Statement of Financial Position For Monthly Period</v>
      </c>
      <c r="D1138" s="1311">
        <f>'F - SoFP'!A64</f>
        <v>40</v>
      </c>
      <c r="E1138" s="1311" t="str">
        <f>'F - SoFP'!B64</f>
        <v>Total Provisions</v>
      </c>
      <c r="F1138" s="1314" t="str">
        <f>'F - SoFP'!$C$5</f>
        <v>Opening Balance</v>
      </c>
      <c r="S1138" s="1311">
        <f>'F - SoFP'!C64</f>
        <v>0</v>
      </c>
      <c r="U1138" s="1311">
        <f t="shared" si="27"/>
        <v>0</v>
      </c>
    </row>
    <row r="1139" spans="1:21">
      <c r="A1139" s="1314" t="str">
        <f>ORG!$S$1</f>
        <v>Apr 21</v>
      </c>
      <c r="B1139" s="1311" t="str">
        <f>ORG!$M$1</f>
        <v>Organisation</v>
      </c>
      <c r="C1139" s="1311" t="str">
        <f>'F - SoFP'!$A$5</f>
        <v>Table F - Statement of Financial Position For Monthly Period</v>
      </c>
      <c r="D1139" s="1311">
        <f>'F - SoFP'!A67</f>
        <v>41</v>
      </c>
      <c r="E1139" s="1311" t="str">
        <f>'F - SoFP'!B67</f>
        <v>Welsh NHS Receivables Aged 0 - 10 weeks</v>
      </c>
      <c r="F1139" s="1314" t="str">
        <f>'F - SoFP'!$C$5</f>
        <v>Opening Balance</v>
      </c>
      <c r="S1139" s="1311">
        <f>'F - SoFP'!C67</f>
        <v>0</v>
      </c>
      <c r="U1139" s="1311">
        <f t="shared" si="27"/>
        <v>0</v>
      </c>
    </row>
    <row r="1140" spans="1:21">
      <c r="A1140" s="1314" t="str">
        <f>ORG!$S$1</f>
        <v>Apr 21</v>
      </c>
      <c r="B1140" s="1311" t="str">
        <f>ORG!$M$1</f>
        <v>Organisation</v>
      </c>
      <c r="C1140" s="1311" t="str">
        <f>'F - SoFP'!$A$5</f>
        <v>Table F - Statement of Financial Position For Monthly Period</v>
      </c>
      <c r="D1140" s="1311">
        <f>'F - SoFP'!A68</f>
        <v>42</v>
      </c>
      <c r="E1140" s="1311" t="str">
        <f>'F - SoFP'!B68</f>
        <v>Welsh NHS Receivables Aged 11 - 16 weeks</v>
      </c>
      <c r="F1140" s="1314" t="str">
        <f>'F - SoFP'!$C$5</f>
        <v>Opening Balance</v>
      </c>
      <c r="S1140" s="1311">
        <f>'F - SoFP'!C68</f>
        <v>0</v>
      </c>
      <c r="U1140" s="1311">
        <f t="shared" si="27"/>
        <v>0</v>
      </c>
    </row>
    <row r="1141" spans="1:21">
      <c r="A1141" s="1314" t="str">
        <f>ORG!$S$1</f>
        <v>Apr 21</v>
      </c>
      <c r="B1141" s="1311" t="str">
        <f>ORG!$M$1</f>
        <v>Organisation</v>
      </c>
      <c r="C1141" s="1311" t="str">
        <f>'F - SoFP'!$A$5</f>
        <v>Table F - Statement of Financial Position For Monthly Period</v>
      </c>
      <c r="D1141" s="1311">
        <f>'F - SoFP'!A69</f>
        <v>43</v>
      </c>
      <c r="E1141" s="1311" t="str">
        <f>'F - SoFP'!B69</f>
        <v>Welsh NHS Receivables Aged 17 weeks and over</v>
      </c>
      <c r="F1141" s="1314" t="str">
        <f>'F - SoFP'!$C$5</f>
        <v>Opening Balance</v>
      </c>
      <c r="S1141" s="1311">
        <f>'F - SoFP'!C69</f>
        <v>0</v>
      </c>
      <c r="U1141" s="1311">
        <f t="shared" si="27"/>
        <v>0</v>
      </c>
    </row>
    <row r="1142" spans="1:21">
      <c r="A1142" s="1314" t="str">
        <f>ORG!$S$1</f>
        <v>Apr 21</v>
      </c>
      <c r="B1142" s="1311" t="str">
        <f>ORG!$M$1</f>
        <v>Organisation</v>
      </c>
      <c r="C1142" s="1311" t="str">
        <f>'F - SoFP'!$A$5</f>
        <v>Table F - Statement of Financial Position For Monthly Period</v>
      </c>
      <c r="D1142" s="1311">
        <f>'F - SoFP'!A72</f>
        <v>44</v>
      </c>
      <c r="E1142" s="1311" t="str">
        <f>'F - SoFP'!B72</f>
        <v>Capital</v>
      </c>
      <c r="F1142" s="1314" t="str">
        <f>'F - SoFP'!$C$5</f>
        <v>Opening Balance</v>
      </c>
      <c r="S1142" s="1311">
        <f>'F - SoFP'!C72</f>
        <v>0</v>
      </c>
      <c r="U1142" s="1311">
        <f t="shared" si="27"/>
        <v>0</v>
      </c>
    </row>
    <row r="1143" spans="1:21">
      <c r="A1143" s="1314" t="str">
        <f>ORG!$S$1</f>
        <v>Apr 21</v>
      </c>
      <c r="B1143" s="1311" t="str">
        <f>ORG!$M$1</f>
        <v>Organisation</v>
      </c>
      <c r="C1143" s="1311" t="str">
        <f>'F - SoFP'!$A$5</f>
        <v>Table F - Statement of Financial Position For Monthly Period</v>
      </c>
      <c r="D1143" s="1311">
        <f>'F - SoFP'!A73</f>
        <v>45</v>
      </c>
      <c r="E1143" s="1311" t="str">
        <f>'F - SoFP'!B73</f>
        <v>Revenue</v>
      </c>
      <c r="F1143" s="1314" t="str">
        <f>'F - SoFP'!$C$5</f>
        <v>Opening Balance</v>
      </c>
      <c r="S1143" s="1311">
        <f>'F - SoFP'!C73</f>
        <v>0</v>
      </c>
      <c r="U1143" s="1311">
        <f t="shared" si="27"/>
        <v>0</v>
      </c>
    </row>
    <row r="1144" spans="1:21">
      <c r="A1144" s="1314" t="str">
        <f>ORG!$S$1</f>
        <v>Apr 21</v>
      </c>
      <c r="B1144" s="1311" t="str">
        <f>ORG!$M$1</f>
        <v>Organisation</v>
      </c>
      <c r="C1144" s="1311" t="str">
        <f>'F - SoFP'!$A$5</f>
        <v>Table F - Statement of Financial Position For Monthly Period</v>
      </c>
      <c r="D1144" s="1311">
        <f>'F - SoFP'!A76</f>
        <v>46</v>
      </c>
      <c r="E1144" s="1311" t="str">
        <f>'F - SoFP'!B76</f>
        <v>Capital</v>
      </c>
      <c r="F1144" s="1314" t="str">
        <f>'F - SoFP'!$C$5</f>
        <v>Opening Balance</v>
      </c>
      <c r="S1144" s="1311">
        <f>'F - SoFP'!C76</f>
        <v>0</v>
      </c>
      <c r="U1144" s="1311">
        <f>S1144+T1144</f>
        <v>0</v>
      </c>
    </row>
    <row r="1145" spans="1:21">
      <c r="A1145" s="1314" t="str">
        <f>ORG!$S$1</f>
        <v>Apr 21</v>
      </c>
      <c r="B1145" s="1311" t="str">
        <f>ORG!$M$1</f>
        <v>Organisation</v>
      </c>
      <c r="C1145" s="1311" t="str">
        <f>'F - SoFP'!$A$5</f>
        <v>Table F - Statement of Financial Position For Monthly Period</v>
      </c>
      <c r="D1145" s="1311">
        <f>'F - SoFP'!A77</f>
        <v>47</v>
      </c>
      <c r="E1145" s="1311" t="str">
        <f>'F - SoFP'!B77</f>
        <v>Revenue</v>
      </c>
      <c r="F1145" s="1314" t="str">
        <f>'F - SoFP'!$C$5</f>
        <v>Opening Balance</v>
      </c>
      <c r="S1145" s="1311">
        <f>'F - SoFP'!C77</f>
        <v>0</v>
      </c>
      <c r="U1145" s="1311">
        <f>S1145+T1145</f>
        <v>0</v>
      </c>
    </row>
    <row r="1146" spans="1:21">
      <c r="A1146" s="1314" t="str">
        <f>ORG!$S$1</f>
        <v>Apr 21</v>
      </c>
      <c r="B1146" s="1311" t="str">
        <f>ORG!$M$1</f>
        <v>Organisation</v>
      </c>
      <c r="C1146" s="1311" t="str">
        <f>'F - SoFP'!$A$5</f>
        <v>Table F - Statement of Financial Position For Monthly Period</v>
      </c>
      <c r="D1146" s="1311">
        <f>'F - SoFP'!A9</f>
        <v>1</v>
      </c>
      <c r="E1146" s="1311" t="str">
        <f>'F - SoFP'!B9</f>
        <v>Property, plant and equipment</v>
      </c>
      <c r="F1146" s="1314" t="str">
        <f>'F - SoFP'!$D$5</f>
        <v>Closing Balance</v>
      </c>
      <c r="S1146" s="1311">
        <f>'F - SoFP'!C9</f>
        <v>0</v>
      </c>
      <c r="U1146" s="1311">
        <f t="shared" si="27"/>
        <v>0</v>
      </c>
    </row>
    <row r="1147" spans="1:21">
      <c r="A1147" s="1314" t="str">
        <f>ORG!$S$1</f>
        <v>Apr 21</v>
      </c>
      <c r="B1147" s="1311" t="str">
        <f>ORG!$M$1</f>
        <v>Organisation</v>
      </c>
      <c r="C1147" s="1311" t="str">
        <f>'F - SoFP'!$A$5</f>
        <v>Table F - Statement of Financial Position For Monthly Period</v>
      </c>
      <c r="D1147" s="1311">
        <f>'F - SoFP'!A10</f>
        <v>2</v>
      </c>
      <c r="E1147" s="1311" t="str">
        <f>'F - SoFP'!B10</f>
        <v>Intangible assets</v>
      </c>
      <c r="F1147" s="1314" t="str">
        <f>'F - SoFP'!$D$5</f>
        <v>Closing Balance</v>
      </c>
      <c r="S1147" s="1311">
        <f>'F - SoFP'!C10</f>
        <v>0</v>
      </c>
      <c r="U1147" s="1311">
        <f t="shared" si="27"/>
        <v>0</v>
      </c>
    </row>
    <row r="1148" spans="1:21">
      <c r="A1148" s="1314" t="str">
        <f>ORG!$S$1</f>
        <v>Apr 21</v>
      </c>
      <c r="B1148" s="1311" t="str">
        <f>ORG!$M$1</f>
        <v>Organisation</v>
      </c>
      <c r="C1148" s="1311" t="str">
        <f>'F - SoFP'!$A$5</f>
        <v>Table F - Statement of Financial Position For Monthly Period</v>
      </c>
      <c r="D1148" s="1311">
        <f>'F - SoFP'!A11</f>
        <v>3</v>
      </c>
      <c r="E1148" s="1311" t="str">
        <f>'F - SoFP'!B11</f>
        <v>Trade and other receivables</v>
      </c>
      <c r="F1148" s="1314" t="str">
        <f>'F - SoFP'!$D$5</f>
        <v>Closing Balance</v>
      </c>
      <c r="S1148" s="1311">
        <f>'F - SoFP'!C11</f>
        <v>0</v>
      </c>
      <c r="U1148" s="1311">
        <f t="shared" si="27"/>
        <v>0</v>
      </c>
    </row>
    <row r="1149" spans="1:21">
      <c r="A1149" s="1314" t="str">
        <f>ORG!$S$1</f>
        <v>Apr 21</v>
      </c>
      <c r="B1149" s="1311" t="str">
        <f>ORG!$M$1</f>
        <v>Organisation</v>
      </c>
      <c r="C1149" s="1311" t="str">
        <f>'F - SoFP'!$A$5</f>
        <v>Table F - Statement of Financial Position For Monthly Period</v>
      </c>
      <c r="D1149" s="1311">
        <f>'F - SoFP'!A12</f>
        <v>4</v>
      </c>
      <c r="E1149" s="1311" t="str">
        <f>'F - SoFP'!B12</f>
        <v>Other financial assets</v>
      </c>
      <c r="F1149" s="1314" t="str">
        <f>'F - SoFP'!$D$5</f>
        <v>Closing Balance</v>
      </c>
      <c r="S1149" s="1311">
        <f>'F - SoFP'!C12</f>
        <v>0</v>
      </c>
      <c r="U1149" s="1311">
        <f t="shared" si="27"/>
        <v>0</v>
      </c>
    </row>
    <row r="1150" spans="1:21">
      <c r="A1150" s="1314" t="str">
        <f>ORG!$S$1</f>
        <v>Apr 21</v>
      </c>
      <c r="B1150" s="1311" t="str">
        <f>ORG!$M$1</f>
        <v>Organisation</v>
      </c>
      <c r="C1150" s="1311" t="str">
        <f>'F - SoFP'!$A$5</f>
        <v>Table F - Statement of Financial Position For Monthly Period</v>
      </c>
      <c r="D1150" s="1311">
        <f>'F - SoFP'!A13</f>
        <v>5</v>
      </c>
      <c r="E1150" s="1311" t="str">
        <f>'F - SoFP'!B13</f>
        <v xml:space="preserve">Non-Current Assets sub total </v>
      </c>
      <c r="F1150" s="1314" t="str">
        <f>'F - SoFP'!$D$5</f>
        <v>Closing Balance</v>
      </c>
      <c r="S1150" s="1311">
        <f>'F - SoFP'!C13</f>
        <v>0</v>
      </c>
      <c r="U1150" s="1311">
        <f t="shared" si="27"/>
        <v>0</v>
      </c>
    </row>
    <row r="1151" spans="1:21">
      <c r="A1151" s="1314" t="str">
        <f>ORG!$S$1</f>
        <v>Apr 21</v>
      </c>
      <c r="B1151" s="1311" t="str">
        <f>ORG!$M$1</f>
        <v>Organisation</v>
      </c>
      <c r="C1151" s="1311" t="str">
        <f>'F - SoFP'!$A$5</f>
        <v>Table F - Statement of Financial Position For Monthly Period</v>
      </c>
      <c r="D1151" s="1311">
        <f>'F - SoFP'!A15</f>
        <v>6</v>
      </c>
      <c r="E1151" s="1311" t="str">
        <f>'F - SoFP'!B15</f>
        <v>Inventories</v>
      </c>
      <c r="F1151" s="1314" t="str">
        <f>'F - SoFP'!$D$5</f>
        <v>Closing Balance</v>
      </c>
      <c r="S1151" s="1311">
        <f>'F - SoFP'!C15</f>
        <v>0</v>
      </c>
      <c r="U1151" s="1311">
        <f t="shared" si="27"/>
        <v>0</v>
      </c>
    </row>
    <row r="1152" spans="1:21">
      <c r="A1152" s="1314" t="str">
        <f>ORG!$S$1</f>
        <v>Apr 21</v>
      </c>
      <c r="B1152" s="1311" t="str">
        <f>ORG!$M$1</f>
        <v>Organisation</v>
      </c>
      <c r="C1152" s="1311" t="str">
        <f>'F - SoFP'!$A$5</f>
        <v>Table F - Statement of Financial Position For Monthly Period</v>
      </c>
      <c r="D1152" s="1311">
        <f>'F - SoFP'!A16</f>
        <v>7</v>
      </c>
      <c r="E1152" s="1311" t="str">
        <f>'F - SoFP'!B16</f>
        <v>Trade and other receivables</v>
      </c>
      <c r="F1152" s="1314" t="str">
        <f>'F - SoFP'!$D$5</f>
        <v>Closing Balance</v>
      </c>
      <c r="S1152" s="1311">
        <f>'F - SoFP'!C16</f>
        <v>0</v>
      </c>
      <c r="U1152" s="1311">
        <f t="shared" si="27"/>
        <v>0</v>
      </c>
    </row>
    <row r="1153" spans="1:21">
      <c r="A1153" s="1314" t="str">
        <f>ORG!$S$1</f>
        <v>Apr 21</v>
      </c>
      <c r="B1153" s="1311" t="str">
        <f>ORG!$M$1</f>
        <v>Organisation</v>
      </c>
      <c r="C1153" s="1311" t="str">
        <f>'F - SoFP'!$A$5</f>
        <v>Table F - Statement of Financial Position For Monthly Period</v>
      </c>
      <c r="D1153" s="1311">
        <f>'F - SoFP'!A17</f>
        <v>8</v>
      </c>
      <c r="E1153" s="1311" t="str">
        <f>'F - SoFP'!B17</f>
        <v>Other financial assets</v>
      </c>
      <c r="F1153" s="1314" t="str">
        <f>'F - SoFP'!$D$5</f>
        <v>Closing Balance</v>
      </c>
      <c r="S1153" s="1311">
        <f>'F - SoFP'!C17</f>
        <v>0</v>
      </c>
      <c r="U1153" s="1311">
        <f t="shared" si="27"/>
        <v>0</v>
      </c>
    </row>
    <row r="1154" spans="1:21">
      <c r="A1154" s="1314" t="str">
        <f>ORG!$S$1</f>
        <v>Apr 21</v>
      </c>
      <c r="B1154" s="1311" t="str">
        <f>ORG!$M$1</f>
        <v>Organisation</v>
      </c>
      <c r="C1154" s="1311" t="str">
        <f>'F - SoFP'!$A$5</f>
        <v>Table F - Statement of Financial Position For Monthly Period</v>
      </c>
      <c r="D1154" s="1311">
        <f>'F - SoFP'!A18</f>
        <v>9</v>
      </c>
      <c r="E1154" s="1311" t="str">
        <f>'F - SoFP'!B18</f>
        <v>Cash and cash equivalents</v>
      </c>
      <c r="F1154" s="1314" t="str">
        <f>'F - SoFP'!$D$5</f>
        <v>Closing Balance</v>
      </c>
      <c r="S1154" s="1311">
        <f>'F - SoFP'!C18</f>
        <v>0</v>
      </c>
      <c r="U1154" s="1311">
        <f t="shared" si="27"/>
        <v>0</v>
      </c>
    </row>
    <row r="1155" spans="1:21">
      <c r="A1155" s="1314" t="str">
        <f>ORG!$S$1</f>
        <v>Apr 21</v>
      </c>
      <c r="B1155" s="1311" t="str">
        <f>ORG!$M$1</f>
        <v>Organisation</v>
      </c>
      <c r="C1155" s="1311" t="str">
        <f>'F - SoFP'!$A$5</f>
        <v>Table F - Statement of Financial Position For Monthly Period</v>
      </c>
      <c r="D1155" s="1311">
        <f>'F - SoFP'!A19</f>
        <v>10</v>
      </c>
      <c r="E1155" s="1311" t="str">
        <f>'F - SoFP'!B19</f>
        <v>Non-current assets classified as held for sale</v>
      </c>
      <c r="F1155" s="1314" t="str">
        <f>'F - SoFP'!$D$5</f>
        <v>Closing Balance</v>
      </c>
      <c r="S1155" s="1311">
        <f>'F - SoFP'!C19</f>
        <v>0</v>
      </c>
      <c r="U1155" s="1311">
        <f t="shared" si="27"/>
        <v>0</v>
      </c>
    </row>
    <row r="1156" spans="1:21">
      <c r="A1156" s="1314" t="str">
        <f>ORG!$S$1</f>
        <v>Apr 21</v>
      </c>
      <c r="B1156" s="1311" t="str">
        <f>ORG!$M$1</f>
        <v>Organisation</v>
      </c>
      <c r="C1156" s="1311" t="str">
        <f>'F - SoFP'!$A$5</f>
        <v>Table F - Statement of Financial Position For Monthly Period</v>
      </c>
      <c r="D1156" s="1311">
        <f>'F - SoFP'!A20</f>
        <v>11</v>
      </c>
      <c r="E1156" s="1311" t="str">
        <f>'F - SoFP'!B20</f>
        <v xml:space="preserve">Current Assets sub total </v>
      </c>
      <c r="F1156" s="1314" t="str">
        <f>'F - SoFP'!$D$5</f>
        <v>Closing Balance</v>
      </c>
      <c r="S1156" s="1311">
        <f>'F - SoFP'!C20</f>
        <v>0</v>
      </c>
      <c r="U1156" s="1311">
        <f t="shared" si="27"/>
        <v>0</v>
      </c>
    </row>
    <row r="1157" spans="1:21">
      <c r="A1157" s="1314" t="str">
        <f>ORG!$S$1</f>
        <v>Apr 21</v>
      </c>
      <c r="B1157" s="1311" t="str">
        <f>ORG!$M$1</f>
        <v>Organisation</v>
      </c>
      <c r="C1157" s="1311" t="str">
        <f>'F - SoFP'!$A$5</f>
        <v>Table F - Statement of Financial Position For Monthly Period</v>
      </c>
      <c r="D1157" s="1311">
        <f>'F - SoFP'!A22</f>
        <v>12</v>
      </c>
      <c r="E1157" s="1311" t="str">
        <f>'F - SoFP'!B22</f>
        <v>TOTAL ASSETS</v>
      </c>
      <c r="F1157" s="1314" t="str">
        <f>'F - SoFP'!$D$5</f>
        <v>Closing Balance</v>
      </c>
      <c r="S1157" s="1311">
        <f>'F - SoFP'!C22</f>
        <v>0</v>
      </c>
      <c r="U1157" s="1311">
        <f t="shared" si="27"/>
        <v>0</v>
      </c>
    </row>
    <row r="1158" spans="1:21">
      <c r="A1158" s="1314" t="str">
        <f>ORG!$S$1</f>
        <v>Apr 21</v>
      </c>
      <c r="B1158" s="1311" t="str">
        <f>ORG!$M$1</f>
        <v>Organisation</v>
      </c>
      <c r="C1158" s="1311" t="str">
        <f>'F - SoFP'!$A$5</f>
        <v>Table F - Statement of Financial Position For Monthly Period</v>
      </c>
      <c r="D1158" s="1311">
        <f>'F - SoFP'!A25</f>
        <v>13</v>
      </c>
      <c r="E1158" s="1311" t="str">
        <f>'F - SoFP'!B25</f>
        <v>Trade and other payables</v>
      </c>
      <c r="F1158" s="1314" t="str">
        <f>'F - SoFP'!$D$5</f>
        <v>Closing Balance</v>
      </c>
      <c r="S1158" s="1311">
        <f>'F - SoFP'!C25</f>
        <v>0</v>
      </c>
      <c r="U1158" s="1311">
        <f t="shared" si="27"/>
        <v>0</v>
      </c>
    </row>
    <row r="1159" spans="1:21">
      <c r="A1159" s="1314" t="str">
        <f>ORG!$S$1</f>
        <v>Apr 21</v>
      </c>
      <c r="B1159" s="1311" t="str">
        <f>ORG!$M$1</f>
        <v>Organisation</v>
      </c>
      <c r="C1159" s="1311" t="str">
        <f>'F - SoFP'!$A$5</f>
        <v>Table F - Statement of Financial Position For Monthly Period</v>
      </c>
      <c r="D1159" s="1311">
        <f>'F - SoFP'!A26</f>
        <v>14</v>
      </c>
      <c r="E1159" s="1311" t="str">
        <f>'F - SoFP'!B26</f>
        <v>Borrowings (Trust Only)</v>
      </c>
      <c r="F1159" s="1314" t="str">
        <f>'F - SoFP'!$D$5</f>
        <v>Closing Balance</v>
      </c>
      <c r="S1159" s="1311">
        <f>'F - SoFP'!C26</f>
        <v>0</v>
      </c>
      <c r="U1159" s="1311">
        <f t="shared" si="27"/>
        <v>0</v>
      </c>
    </row>
    <row r="1160" spans="1:21">
      <c r="A1160" s="1314" t="str">
        <f>ORG!$S$1</f>
        <v>Apr 21</v>
      </c>
      <c r="B1160" s="1311" t="str">
        <f>ORG!$M$1</f>
        <v>Organisation</v>
      </c>
      <c r="C1160" s="1311" t="str">
        <f>'F - SoFP'!$A$5</f>
        <v>Table F - Statement of Financial Position For Monthly Period</v>
      </c>
      <c r="D1160" s="1311">
        <f>'F - SoFP'!A27</f>
        <v>15</v>
      </c>
      <c r="E1160" s="1311" t="str">
        <f>'F - SoFP'!B27</f>
        <v>Other financial liabilities</v>
      </c>
      <c r="F1160" s="1314" t="str">
        <f>'F - SoFP'!$D$5</f>
        <v>Closing Balance</v>
      </c>
      <c r="S1160" s="1311">
        <f>'F - SoFP'!C27</f>
        <v>0</v>
      </c>
      <c r="U1160" s="1311">
        <f t="shared" si="27"/>
        <v>0</v>
      </c>
    </row>
    <row r="1161" spans="1:21">
      <c r="A1161" s="1314" t="str">
        <f>ORG!$S$1</f>
        <v>Apr 21</v>
      </c>
      <c r="B1161" s="1311" t="str">
        <f>ORG!$M$1</f>
        <v>Organisation</v>
      </c>
      <c r="C1161" s="1311" t="str">
        <f>'F - SoFP'!$A$5</f>
        <v>Table F - Statement of Financial Position For Monthly Period</v>
      </c>
      <c r="D1161" s="1311">
        <f>'F - SoFP'!A28</f>
        <v>16</v>
      </c>
      <c r="E1161" s="1311" t="str">
        <f>'F - SoFP'!B28</f>
        <v>Provisions</v>
      </c>
      <c r="F1161" s="1314" t="str">
        <f>'F - SoFP'!$D$5</f>
        <v>Closing Balance</v>
      </c>
      <c r="S1161" s="1311">
        <f>'F - SoFP'!C28</f>
        <v>0</v>
      </c>
      <c r="U1161" s="1311">
        <f t="shared" si="27"/>
        <v>0</v>
      </c>
    </row>
    <row r="1162" spans="1:21">
      <c r="A1162" s="1314" t="str">
        <f>ORG!$S$1</f>
        <v>Apr 21</v>
      </c>
      <c r="B1162" s="1311" t="str">
        <f>ORG!$M$1</f>
        <v>Organisation</v>
      </c>
      <c r="C1162" s="1311" t="str">
        <f>'F - SoFP'!$A$5</f>
        <v>Table F - Statement of Financial Position For Monthly Period</v>
      </c>
      <c r="D1162" s="1311">
        <f>'F - SoFP'!A29</f>
        <v>17</v>
      </c>
      <c r="E1162" s="1311" t="str">
        <f>'F - SoFP'!B29</f>
        <v xml:space="preserve">Current Liabilities sub total </v>
      </c>
      <c r="F1162" s="1314" t="str">
        <f>'F - SoFP'!$D$5</f>
        <v>Closing Balance</v>
      </c>
      <c r="S1162" s="1311">
        <f>'F - SoFP'!C29</f>
        <v>0</v>
      </c>
      <c r="U1162" s="1311">
        <f t="shared" si="27"/>
        <v>0</v>
      </c>
    </row>
    <row r="1163" spans="1:21">
      <c r="A1163" s="1314" t="str">
        <f>ORG!$S$1</f>
        <v>Apr 21</v>
      </c>
      <c r="B1163" s="1311" t="str">
        <f>ORG!$M$1</f>
        <v>Organisation</v>
      </c>
      <c r="C1163" s="1311" t="str">
        <f>'F - SoFP'!$A$5</f>
        <v>Table F - Statement of Financial Position For Monthly Period</v>
      </c>
      <c r="D1163" s="1311">
        <f>'F - SoFP'!A31</f>
        <v>18</v>
      </c>
      <c r="E1163" s="1311" t="str">
        <f>'F - SoFP'!B31</f>
        <v>NET ASSETS LESS CURRENT LIABILITIES</v>
      </c>
      <c r="F1163" s="1314" t="str">
        <f>'F - SoFP'!$D$5</f>
        <v>Closing Balance</v>
      </c>
      <c r="S1163" s="1311">
        <f>'F - SoFP'!C31</f>
        <v>0</v>
      </c>
      <c r="U1163" s="1311">
        <f t="shared" si="27"/>
        <v>0</v>
      </c>
    </row>
    <row r="1164" spans="1:21">
      <c r="A1164" s="1314" t="str">
        <f>ORG!$S$1</f>
        <v>Apr 21</v>
      </c>
      <c r="B1164" s="1311" t="str">
        <f>ORG!$M$1</f>
        <v>Organisation</v>
      </c>
      <c r="C1164" s="1311" t="str">
        <f>'F - SoFP'!$A$5</f>
        <v>Table F - Statement of Financial Position For Monthly Period</v>
      </c>
      <c r="D1164" s="1311">
        <f>'F - SoFP'!A34</f>
        <v>19</v>
      </c>
      <c r="E1164" s="1311" t="str">
        <f>'F - SoFP'!B34</f>
        <v>Trade and other payables</v>
      </c>
      <c r="F1164" s="1314" t="str">
        <f>'F - SoFP'!$D$5</f>
        <v>Closing Balance</v>
      </c>
      <c r="S1164" s="1311">
        <f>'F - SoFP'!C34</f>
        <v>0</v>
      </c>
      <c r="U1164" s="1311">
        <f t="shared" si="27"/>
        <v>0</v>
      </c>
    </row>
    <row r="1165" spans="1:21">
      <c r="A1165" s="1314" t="str">
        <f>ORG!$S$1</f>
        <v>Apr 21</v>
      </c>
      <c r="B1165" s="1311" t="str">
        <f>ORG!$M$1</f>
        <v>Organisation</v>
      </c>
      <c r="C1165" s="1311" t="str">
        <f>'F - SoFP'!$A$5</f>
        <v>Table F - Statement of Financial Position For Monthly Period</v>
      </c>
      <c r="D1165" s="1311">
        <f>'F - SoFP'!A35</f>
        <v>20</v>
      </c>
      <c r="E1165" s="1311" t="str">
        <f>'F - SoFP'!B35</f>
        <v>Borrowings (Trust Only)</v>
      </c>
      <c r="F1165" s="1314" t="str">
        <f>'F - SoFP'!$D$5</f>
        <v>Closing Balance</v>
      </c>
      <c r="S1165" s="1311">
        <f>'F - SoFP'!C35</f>
        <v>0</v>
      </c>
      <c r="U1165" s="1311">
        <f t="shared" si="27"/>
        <v>0</v>
      </c>
    </row>
    <row r="1166" spans="1:21">
      <c r="A1166" s="1314" t="str">
        <f>ORG!$S$1</f>
        <v>Apr 21</v>
      </c>
      <c r="B1166" s="1311" t="str">
        <f>ORG!$M$1</f>
        <v>Organisation</v>
      </c>
      <c r="C1166" s="1311" t="str">
        <f>'F - SoFP'!$A$5</f>
        <v>Table F - Statement of Financial Position For Monthly Period</v>
      </c>
      <c r="D1166" s="1311">
        <f>'F - SoFP'!A36</f>
        <v>21</v>
      </c>
      <c r="E1166" s="1311" t="str">
        <f>'F - SoFP'!B36</f>
        <v>Other financial liabilities</v>
      </c>
      <c r="F1166" s="1314" t="str">
        <f>'F - SoFP'!$D$5</f>
        <v>Closing Balance</v>
      </c>
      <c r="S1166" s="1311">
        <f>'F - SoFP'!C36</f>
        <v>0</v>
      </c>
      <c r="U1166" s="1311">
        <f t="shared" si="27"/>
        <v>0</v>
      </c>
    </row>
    <row r="1167" spans="1:21">
      <c r="A1167" s="1314" t="str">
        <f>ORG!$S$1</f>
        <v>Apr 21</v>
      </c>
      <c r="B1167" s="1311" t="str">
        <f>ORG!$M$1</f>
        <v>Organisation</v>
      </c>
      <c r="C1167" s="1311" t="str">
        <f>'F - SoFP'!$A$5</f>
        <v>Table F - Statement of Financial Position For Monthly Period</v>
      </c>
      <c r="D1167" s="1311">
        <f>'F - SoFP'!A37</f>
        <v>22</v>
      </c>
      <c r="E1167" s="1311" t="str">
        <f>'F - SoFP'!B37</f>
        <v>Provisions</v>
      </c>
      <c r="F1167" s="1314" t="str">
        <f>'F - SoFP'!$D$5</f>
        <v>Closing Balance</v>
      </c>
      <c r="S1167" s="1311">
        <f>'F - SoFP'!C37</f>
        <v>0</v>
      </c>
      <c r="U1167" s="1311">
        <f t="shared" si="27"/>
        <v>0</v>
      </c>
    </row>
    <row r="1168" spans="1:21">
      <c r="A1168" s="1314" t="str">
        <f>ORG!$S$1</f>
        <v>Apr 21</v>
      </c>
      <c r="B1168" s="1311" t="str">
        <f>ORG!$M$1</f>
        <v>Organisation</v>
      </c>
      <c r="C1168" s="1311" t="str">
        <f>'F - SoFP'!$A$5</f>
        <v>Table F - Statement of Financial Position For Monthly Period</v>
      </c>
      <c r="D1168" s="1311">
        <f>'F - SoFP'!A38</f>
        <v>23</v>
      </c>
      <c r="E1168" s="1311" t="str">
        <f>'F - SoFP'!B38</f>
        <v xml:space="preserve">Non-Current Liabilities sub total </v>
      </c>
      <c r="F1168" s="1314" t="str">
        <f>'F - SoFP'!$D$5</f>
        <v>Closing Balance</v>
      </c>
      <c r="S1168" s="1311">
        <f>'F - SoFP'!C38</f>
        <v>0</v>
      </c>
      <c r="U1168" s="1311">
        <f t="shared" si="27"/>
        <v>0</v>
      </c>
    </row>
    <row r="1169" spans="1:21">
      <c r="A1169" s="1314" t="str">
        <f>ORG!$S$1</f>
        <v>Apr 21</v>
      </c>
      <c r="B1169" s="1311" t="str">
        <f>ORG!$M$1</f>
        <v>Organisation</v>
      </c>
      <c r="C1169" s="1311" t="str">
        <f>'F - SoFP'!$A$5</f>
        <v>Table F - Statement of Financial Position For Monthly Period</v>
      </c>
      <c r="D1169" s="1311">
        <f>'F - SoFP'!A40</f>
        <v>24</v>
      </c>
      <c r="E1169" s="1311" t="str">
        <f>'F - SoFP'!B40</f>
        <v>TOTAL ASSETS EMPLOYED</v>
      </c>
      <c r="F1169" s="1314" t="str">
        <f>'F - SoFP'!$D$5</f>
        <v>Closing Balance</v>
      </c>
      <c r="S1169" s="1311">
        <f>'F - SoFP'!C40</f>
        <v>0</v>
      </c>
      <c r="U1169" s="1311">
        <f t="shared" si="27"/>
        <v>0</v>
      </c>
    </row>
    <row r="1170" spans="1:21">
      <c r="A1170" s="1314" t="str">
        <f>ORG!$S$1</f>
        <v>Apr 21</v>
      </c>
      <c r="B1170" s="1311" t="str">
        <f>ORG!$M$1</f>
        <v>Organisation</v>
      </c>
      <c r="C1170" s="1311" t="str">
        <f>'F - SoFP'!$A$5</f>
        <v>Table F - Statement of Financial Position For Monthly Period</v>
      </c>
      <c r="D1170" s="1311">
        <f>'F - SoFP'!A44</f>
        <v>25</v>
      </c>
      <c r="E1170" s="1311" t="str">
        <f>'F - SoFP'!B44</f>
        <v>General Fund</v>
      </c>
      <c r="F1170" s="1314" t="str">
        <f>'F - SoFP'!$D$5</f>
        <v>Closing Balance</v>
      </c>
      <c r="S1170" s="1311">
        <f>'F - SoFP'!C44</f>
        <v>0</v>
      </c>
      <c r="U1170" s="1311">
        <f t="shared" si="27"/>
        <v>0</v>
      </c>
    </row>
    <row r="1171" spans="1:21">
      <c r="A1171" s="1314" t="str">
        <f>ORG!$S$1</f>
        <v>Apr 21</v>
      </c>
      <c r="B1171" s="1311" t="str">
        <f>ORG!$M$1</f>
        <v>Organisation</v>
      </c>
      <c r="C1171" s="1311" t="str">
        <f>'F - SoFP'!$A$5</f>
        <v>Table F - Statement of Financial Position For Monthly Period</v>
      </c>
      <c r="D1171" s="1311">
        <f>'F - SoFP'!A45</f>
        <v>26</v>
      </c>
      <c r="E1171" s="1311" t="str">
        <f>'F - SoFP'!B45</f>
        <v>Revaluation Reserve</v>
      </c>
      <c r="F1171" s="1314" t="str">
        <f>'F - SoFP'!$D$5</f>
        <v>Closing Balance</v>
      </c>
      <c r="S1171" s="1311">
        <f>'F - SoFP'!C45</f>
        <v>0</v>
      </c>
      <c r="U1171" s="1311">
        <f t="shared" si="27"/>
        <v>0</v>
      </c>
    </row>
    <row r="1172" spans="1:21">
      <c r="A1172" s="1314" t="str">
        <f>ORG!$S$1</f>
        <v>Apr 21</v>
      </c>
      <c r="B1172" s="1311" t="str">
        <f>ORG!$M$1</f>
        <v>Organisation</v>
      </c>
      <c r="C1172" s="1311" t="str">
        <f>'F - SoFP'!$A$5</f>
        <v>Table F - Statement of Financial Position For Monthly Period</v>
      </c>
      <c r="D1172" s="1311">
        <f>'F - SoFP'!A46</f>
        <v>27</v>
      </c>
      <c r="E1172" s="1311" t="str">
        <f>'F - SoFP'!B46</f>
        <v>PDC (Trust only)</v>
      </c>
      <c r="F1172" s="1314" t="str">
        <f>'F - SoFP'!$D$5</f>
        <v>Closing Balance</v>
      </c>
      <c r="S1172" s="1311">
        <f>'F - SoFP'!C46</f>
        <v>0</v>
      </c>
      <c r="U1172" s="1311">
        <f t="shared" si="27"/>
        <v>0</v>
      </c>
    </row>
    <row r="1173" spans="1:21">
      <c r="A1173" s="1314" t="str">
        <f>ORG!$S$1</f>
        <v>Apr 21</v>
      </c>
      <c r="B1173" s="1311" t="str">
        <f>ORG!$M$1</f>
        <v>Organisation</v>
      </c>
      <c r="C1173" s="1311" t="str">
        <f>'F - SoFP'!$A$5</f>
        <v>Table F - Statement of Financial Position For Monthly Period</v>
      </c>
      <c r="D1173" s="1311">
        <f>'F - SoFP'!A47</f>
        <v>28</v>
      </c>
      <c r="E1173" s="1311" t="str">
        <f>'F - SoFP'!B47</f>
        <v>Retained earnings (Trust Only)</v>
      </c>
      <c r="F1173" s="1314" t="str">
        <f>'F - SoFP'!$D$5</f>
        <v>Closing Balance</v>
      </c>
      <c r="S1173" s="1311">
        <f>'F - SoFP'!C47</f>
        <v>0</v>
      </c>
      <c r="U1173" s="1311">
        <f t="shared" si="27"/>
        <v>0</v>
      </c>
    </row>
    <row r="1174" spans="1:21">
      <c r="A1174" s="1314" t="str">
        <f>ORG!$S$1</f>
        <v>Apr 21</v>
      </c>
      <c r="B1174" s="1311" t="str">
        <f>ORG!$M$1</f>
        <v>Organisation</v>
      </c>
      <c r="C1174" s="1311" t="str">
        <f>'F - SoFP'!$A$5</f>
        <v>Table F - Statement of Financial Position For Monthly Period</v>
      </c>
      <c r="D1174" s="1311">
        <f>'F - SoFP'!A48</f>
        <v>29</v>
      </c>
      <c r="E1174" s="1311" t="str">
        <f>'F - SoFP'!B48</f>
        <v>Other reserve</v>
      </c>
      <c r="F1174" s="1314" t="str">
        <f>'F - SoFP'!$D$5</f>
        <v>Closing Balance</v>
      </c>
      <c r="S1174" s="1311">
        <f>'F - SoFP'!C48</f>
        <v>0</v>
      </c>
      <c r="U1174" s="1311">
        <f t="shared" si="27"/>
        <v>0</v>
      </c>
    </row>
    <row r="1175" spans="1:21">
      <c r="A1175" s="1314" t="str">
        <f>ORG!$S$1</f>
        <v>Apr 21</v>
      </c>
      <c r="B1175" s="1311" t="str">
        <f>ORG!$M$1</f>
        <v>Organisation</v>
      </c>
      <c r="C1175" s="1311" t="str">
        <f>'F - SoFP'!$A$5</f>
        <v>Table F - Statement of Financial Position For Monthly Period</v>
      </c>
      <c r="D1175" s="1311">
        <f>'F - SoFP'!A49</f>
        <v>30</v>
      </c>
      <c r="E1175" s="1311" t="str">
        <f>'F - SoFP'!B49</f>
        <v>Total Taxpayers' Equity</v>
      </c>
      <c r="F1175" s="1314" t="str">
        <f>'F - SoFP'!$D$5</f>
        <v>Closing Balance</v>
      </c>
      <c r="S1175" s="1311">
        <f>'F - SoFP'!C49</f>
        <v>0</v>
      </c>
      <c r="U1175" s="1311">
        <f t="shared" si="27"/>
        <v>0</v>
      </c>
    </row>
    <row r="1176" spans="1:21">
      <c r="A1176" s="1314" t="str">
        <f>ORG!$S$1</f>
        <v>Apr 21</v>
      </c>
      <c r="B1176" s="1311" t="str">
        <f>ORG!$M$1</f>
        <v>Organisation</v>
      </c>
      <c r="C1176" s="1311" t="str">
        <f>'F - SoFP'!$A$5</f>
        <v>Table F - Statement of Financial Position For Monthly Period</v>
      </c>
      <c r="D1176" s="1311">
        <f>'F - SoFP'!A55</f>
        <v>31</v>
      </c>
      <c r="E1176" s="1312">
        <f>'F - SoFP'!B55</f>
        <v>0</v>
      </c>
      <c r="F1176" s="1314" t="str">
        <f>'F - SoFP'!$D$5</f>
        <v>Closing Balance</v>
      </c>
      <c r="S1176" s="1311">
        <f>'F - SoFP'!C55</f>
        <v>0</v>
      </c>
      <c r="U1176" s="1311">
        <f t="shared" si="27"/>
        <v>0</v>
      </c>
    </row>
    <row r="1177" spans="1:21">
      <c r="A1177" s="1314" t="str">
        <f>ORG!$S$1</f>
        <v>Apr 21</v>
      </c>
      <c r="B1177" s="1311" t="str">
        <f>ORG!$M$1</f>
        <v>Organisation</v>
      </c>
      <c r="C1177" s="1311" t="str">
        <f>'F - SoFP'!$A$5</f>
        <v>Table F - Statement of Financial Position For Monthly Period</v>
      </c>
      <c r="D1177" s="1311">
        <f>'F - SoFP'!A56</f>
        <v>32</v>
      </c>
      <c r="E1177" s="1312">
        <f>'F - SoFP'!B56</f>
        <v>0</v>
      </c>
      <c r="F1177" s="1314" t="str">
        <f>'F - SoFP'!$D$5</f>
        <v>Closing Balance</v>
      </c>
      <c r="S1177" s="1311">
        <f>'F - SoFP'!C56</f>
        <v>0</v>
      </c>
      <c r="U1177" s="1311">
        <f t="shared" si="27"/>
        <v>0</v>
      </c>
    </row>
    <row r="1178" spans="1:21">
      <c r="A1178" s="1314" t="str">
        <f>ORG!$S$1</f>
        <v>Apr 21</v>
      </c>
      <c r="B1178" s="1311" t="str">
        <f>ORG!$M$1</f>
        <v>Organisation</v>
      </c>
      <c r="C1178" s="1311" t="str">
        <f>'F - SoFP'!$A$5</f>
        <v>Table F - Statement of Financial Position For Monthly Period</v>
      </c>
      <c r="D1178" s="1311">
        <f>'F - SoFP'!A57</f>
        <v>33</v>
      </c>
      <c r="E1178" s="1312">
        <f>'F - SoFP'!B57</f>
        <v>0</v>
      </c>
      <c r="F1178" s="1314" t="str">
        <f>'F - SoFP'!$D$5</f>
        <v>Closing Balance</v>
      </c>
      <c r="S1178" s="1311">
        <f>'F - SoFP'!C57</f>
        <v>0</v>
      </c>
      <c r="U1178" s="1311">
        <f t="shared" si="27"/>
        <v>0</v>
      </c>
    </row>
    <row r="1179" spans="1:21">
      <c r="A1179" s="1314" t="str">
        <f>ORG!$S$1</f>
        <v>Apr 21</v>
      </c>
      <c r="B1179" s="1311" t="str">
        <f>ORG!$M$1</f>
        <v>Organisation</v>
      </c>
      <c r="C1179" s="1311" t="str">
        <f>'F - SoFP'!$A$5</f>
        <v>Table F - Statement of Financial Position For Monthly Period</v>
      </c>
      <c r="D1179" s="1311">
        <f>'F - SoFP'!A58</f>
        <v>34</v>
      </c>
      <c r="E1179" s="1312">
        <f>'F - SoFP'!B58</f>
        <v>0</v>
      </c>
      <c r="F1179" s="1314" t="str">
        <f>'F - SoFP'!$D$5</f>
        <v>Closing Balance</v>
      </c>
      <c r="S1179" s="1311">
        <f>'F - SoFP'!C58</f>
        <v>0</v>
      </c>
      <c r="U1179" s="1311">
        <f t="shared" si="27"/>
        <v>0</v>
      </c>
    </row>
    <row r="1180" spans="1:21">
      <c r="A1180" s="1314" t="str">
        <f>ORG!$S$1</f>
        <v>Apr 21</v>
      </c>
      <c r="B1180" s="1311" t="str">
        <f>ORG!$M$1</f>
        <v>Organisation</v>
      </c>
      <c r="C1180" s="1311" t="str">
        <f>'F - SoFP'!$A$5</f>
        <v>Table F - Statement of Financial Position For Monthly Period</v>
      </c>
      <c r="D1180" s="1311">
        <f>'F - SoFP'!A59</f>
        <v>35</v>
      </c>
      <c r="E1180" s="1312">
        <f>'F - SoFP'!B59</f>
        <v>0</v>
      </c>
      <c r="F1180" s="1314" t="str">
        <f>'F - SoFP'!$D$5</f>
        <v>Closing Balance</v>
      </c>
      <c r="S1180" s="1311">
        <f>'F - SoFP'!C59</f>
        <v>0</v>
      </c>
      <c r="U1180" s="1311">
        <f t="shared" si="27"/>
        <v>0</v>
      </c>
    </row>
    <row r="1181" spans="1:21">
      <c r="A1181" s="1314" t="str">
        <f>ORG!$S$1</f>
        <v>Apr 21</v>
      </c>
      <c r="B1181" s="1311" t="str">
        <f>ORG!$M$1</f>
        <v>Organisation</v>
      </c>
      <c r="C1181" s="1311" t="str">
        <f>'F - SoFP'!$A$5</f>
        <v>Table F - Statement of Financial Position For Monthly Period</v>
      </c>
      <c r="D1181" s="1311">
        <f>'F - SoFP'!A60</f>
        <v>36</v>
      </c>
      <c r="E1181" s="1312">
        <f>'F - SoFP'!B60</f>
        <v>0</v>
      </c>
      <c r="F1181" s="1314" t="str">
        <f>'F - SoFP'!$D$5</f>
        <v>Closing Balance</v>
      </c>
      <c r="S1181" s="1311">
        <f>'F - SoFP'!C60</f>
        <v>0</v>
      </c>
      <c r="U1181" s="1311">
        <f t="shared" si="27"/>
        <v>0</v>
      </c>
    </row>
    <row r="1182" spans="1:21">
      <c r="A1182" s="1314" t="str">
        <f>ORG!$S$1</f>
        <v>Apr 21</v>
      </c>
      <c r="B1182" s="1311" t="str">
        <f>ORG!$M$1</f>
        <v>Organisation</v>
      </c>
      <c r="C1182" s="1311" t="str">
        <f>'F - SoFP'!$A$5</f>
        <v>Table F - Statement of Financial Position For Monthly Period</v>
      </c>
      <c r="D1182" s="1311">
        <f>'F - SoFP'!A61</f>
        <v>37</v>
      </c>
      <c r="E1182" s="1312">
        <f>'F - SoFP'!B61</f>
        <v>0</v>
      </c>
      <c r="F1182" s="1314" t="str">
        <f>'F - SoFP'!$D$5</f>
        <v>Closing Balance</v>
      </c>
      <c r="S1182" s="1311">
        <f>'F - SoFP'!C61</f>
        <v>0</v>
      </c>
      <c r="U1182" s="1311">
        <f t="shared" si="27"/>
        <v>0</v>
      </c>
    </row>
    <row r="1183" spans="1:21">
      <c r="A1183" s="1314" t="str">
        <f>ORG!$S$1</f>
        <v>Apr 21</v>
      </c>
      <c r="B1183" s="1311" t="str">
        <f>ORG!$M$1</f>
        <v>Organisation</v>
      </c>
      <c r="C1183" s="1311" t="str">
        <f>'F - SoFP'!$A$5</f>
        <v>Table F - Statement of Financial Position For Monthly Period</v>
      </c>
      <c r="D1183" s="1311">
        <f>'F - SoFP'!A62</f>
        <v>38</v>
      </c>
      <c r="E1183" s="1312">
        <f>'F - SoFP'!B62</f>
        <v>0</v>
      </c>
      <c r="F1183" s="1314" t="str">
        <f>'F - SoFP'!$D$5</f>
        <v>Closing Balance</v>
      </c>
      <c r="S1183" s="1311">
        <f>'F - SoFP'!C62</f>
        <v>0</v>
      </c>
      <c r="U1183" s="1311">
        <f t="shared" si="27"/>
        <v>0</v>
      </c>
    </row>
    <row r="1184" spans="1:21">
      <c r="A1184" s="1314" t="str">
        <f>ORG!$S$1</f>
        <v>Apr 21</v>
      </c>
      <c r="B1184" s="1311" t="str">
        <f>ORG!$M$1</f>
        <v>Organisation</v>
      </c>
      <c r="C1184" s="1311" t="str">
        <f>'F - SoFP'!$A$5</f>
        <v>Table F - Statement of Financial Position For Monthly Period</v>
      </c>
      <c r="D1184" s="1311">
        <f>'F - SoFP'!A63</f>
        <v>39</v>
      </c>
      <c r="E1184" s="1312">
        <f>'F - SoFP'!B63</f>
        <v>0</v>
      </c>
      <c r="F1184" s="1314" t="str">
        <f>'F - SoFP'!$D$5</f>
        <v>Closing Balance</v>
      </c>
      <c r="S1184" s="1311">
        <f>'F - SoFP'!C63</f>
        <v>0</v>
      </c>
      <c r="U1184" s="1311">
        <f t="shared" si="27"/>
        <v>0</v>
      </c>
    </row>
    <row r="1185" spans="1:21">
      <c r="A1185" s="1314" t="str">
        <f>ORG!$S$1</f>
        <v>Apr 21</v>
      </c>
      <c r="B1185" s="1311" t="str">
        <f>ORG!$M$1</f>
        <v>Organisation</v>
      </c>
      <c r="C1185" s="1311" t="str">
        <f>'F - SoFP'!$A$5</f>
        <v>Table F - Statement of Financial Position For Monthly Period</v>
      </c>
      <c r="D1185" s="1311">
        <f>'F - SoFP'!A64</f>
        <v>40</v>
      </c>
      <c r="E1185" s="1311" t="str">
        <f>'F - SoFP'!B64</f>
        <v>Total Provisions</v>
      </c>
      <c r="F1185" s="1314" t="str">
        <f>'F - SoFP'!$D$5</f>
        <v>Closing Balance</v>
      </c>
      <c r="S1185" s="1311">
        <f>'F - SoFP'!C64</f>
        <v>0</v>
      </c>
      <c r="U1185" s="1311">
        <f t="shared" si="27"/>
        <v>0</v>
      </c>
    </row>
    <row r="1186" spans="1:21">
      <c r="A1186" s="1314" t="str">
        <f>ORG!$S$1</f>
        <v>Apr 21</v>
      </c>
      <c r="B1186" s="1311" t="str">
        <f>ORG!$M$1</f>
        <v>Organisation</v>
      </c>
      <c r="C1186" s="1311" t="str">
        <f>'F - SoFP'!$A$5</f>
        <v>Table F - Statement of Financial Position For Monthly Period</v>
      </c>
      <c r="D1186" s="1311">
        <f>'F - SoFP'!A67</f>
        <v>41</v>
      </c>
      <c r="E1186" s="1311" t="str">
        <f>'F - SoFP'!B67</f>
        <v>Welsh NHS Receivables Aged 0 - 10 weeks</v>
      </c>
      <c r="F1186" s="1314" t="str">
        <f>'F - SoFP'!$D$5</f>
        <v>Closing Balance</v>
      </c>
      <c r="S1186" s="1311">
        <f>'F - SoFP'!C67</f>
        <v>0</v>
      </c>
      <c r="U1186" s="1311">
        <f t="shared" si="27"/>
        <v>0</v>
      </c>
    </row>
    <row r="1187" spans="1:21">
      <c r="A1187" s="1314" t="str">
        <f>ORG!$S$1</f>
        <v>Apr 21</v>
      </c>
      <c r="B1187" s="1311" t="str">
        <f>ORG!$M$1</f>
        <v>Organisation</v>
      </c>
      <c r="C1187" s="1311" t="str">
        <f>'F - SoFP'!$A$5</f>
        <v>Table F - Statement of Financial Position For Monthly Period</v>
      </c>
      <c r="D1187" s="1311">
        <f>'F - SoFP'!A68</f>
        <v>42</v>
      </c>
      <c r="E1187" s="1311" t="str">
        <f>'F - SoFP'!B68</f>
        <v>Welsh NHS Receivables Aged 11 - 16 weeks</v>
      </c>
      <c r="F1187" s="1314" t="str">
        <f>'F - SoFP'!$D$5</f>
        <v>Closing Balance</v>
      </c>
      <c r="S1187" s="1311">
        <f>'F - SoFP'!C68</f>
        <v>0</v>
      </c>
      <c r="U1187" s="1311">
        <f t="shared" si="27"/>
        <v>0</v>
      </c>
    </row>
    <row r="1188" spans="1:21">
      <c r="A1188" s="1314" t="str">
        <f>ORG!$S$1</f>
        <v>Apr 21</v>
      </c>
      <c r="B1188" s="1311" t="str">
        <f>ORG!$M$1</f>
        <v>Organisation</v>
      </c>
      <c r="C1188" s="1311" t="str">
        <f>'F - SoFP'!$A$5</f>
        <v>Table F - Statement of Financial Position For Monthly Period</v>
      </c>
      <c r="D1188" s="1311">
        <f>'F - SoFP'!A69</f>
        <v>43</v>
      </c>
      <c r="E1188" s="1311" t="str">
        <f>'F - SoFP'!B69</f>
        <v>Welsh NHS Receivables Aged 17 weeks and over</v>
      </c>
      <c r="F1188" s="1314" t="str">
        <f>'F - SoFP'!$D$5</f>
        <v>Closing Balance</v>
      </c>
      <c r="S1188" s="1311">
        <f>'F - SoFP'!C69</f>
        <v>0</v>
      </c>
      <c r="U1188" s="1311">
        <f t="shared" si="27"/>
        <v>0</v>
      </c>
    </row>
    <row r="1189" spans="1:21">
      <c r="A1189" s="1314" t="str">
        <f>ORG!$S$1</f>
        <v>Apr 21</v>
      </c>
      <c r="B1189" s="1311" t="str">
        <f>ORG!$M$1</f>
        <v>Organisation</v>
      </c>
      <c r="C1189" s="1311" t="str">
        <f>'F - SoFP'!$A$5</f>
        <v>Table F - Statement of Financial Position For Monthly Period</v>
      </c>
      <c r="D1189" s="1311">
        <f>'F - SoFP'!A72</f>
        <v>44</v>
      </c>
      <c r="E1189" s="1311" t="str">
        <f>'F - SoFP'!B72</f>
        <v>Capital</v>
      </c>
      <c r="F1189" s="1314" t="str">
        <f>'F - SoFP'!$D$5</f>
        <v>Closing Balance</v>
      </c>
      <c r="S1189" s="1311">
        <f>'F - SoFP'!C72</f>
        <v>0</v>
      </c>
      <c r="U1189" s="1311">
        <f t="shared" ref="U1189:U1256" si="28">S1189+T1189</f>
        <v>0</v>
      </c>
    </row>
    <row r="1190" spans="1:21">
      <c r="A1190" s="1314" t="str">
        <f>ORG!$S$1</f>
        <v>Apr 21</v>
      </c>
      <c r="B1190" s="1311" t="str">
        <f>ORG!$M$1</f>
        <v>Organisation</v>
      </c>
      <c r="C1190" s="1311" t="str">
        <f>'F - SoFP'!$A$5</f>
        <v>Table F - Statement of Financial Position For Monthly Period</v>
      </c>
      <c r="D1190" s="1311">
        <f>'F - SoFP'!A73</f>
        <v>45</v>
      </c>
      <c r="E1190" s="1311" t="str">
        <f>'F - SoFP'!B73</f>
        <v>Revenue</v>
      </c>
      <c r="F1190" s="1314" t="str">
        <f>'F - SoFP'!$D$5</f>
        <v>Closing Balance</v>
      </c>
      <c r="S1190" s="1311">
        <f>'F - SoFP'!C73</f>
        <v>0</v>
      </c>
      <c r="U1190" s="1311">
        <f t="shared" si="28"/>
        <v>0</v>
      </c>
    </row>
    <row r="1191" spans="1:21">
      <c r="A1191" s="1314" t="str">
        <f>ORG!$S$1</f>
        <v>Apr 21</v>
      </c>
      <c r="B1191" s="1311" t="str">
        <f>ORG!$M$1</f>
        <v>Organisation</v>
      </c>
      <c r="C1191" s="1311" t="str">
        <f>'F - SoFP'!$A$5</f>
        <v>Table F - Statement of Financial Position For Monthly Period</v>
      </c>
      <c r="D1191" s="1311">
        <f>'F - SoFP'!A76</f>
        <v>46</v>
      </c>
      <c r="E1191" s="1311" t="str">
        <f>'F - SoFP'!B76</f>
        <v>Capital</v>
      </c>
      <c r="F1191" s="1314" t="str">
        <f>'F - SoFP'!$D$5</f>
        <v>Closing Balance</v>
      </c>
      <c r="S1191" s="1311">
        <f>'F - SoFP'!C76</f>
        <v>0</v>
      </c>
      <c r="U1191" s="1311">
        <f>S1191+T1191</f>
        <v>0</v>
      </c>
    </row>
    <row r="1192" spans="1:21">
      <c r="A1192" s="1314" t="str">
        <f>ORG!$S$1</f>
        <v>Apr 21</v>
      </c>
      <c r="B1192" s="1311" t="str">
        <f>ORG!$M$1</f>
        <v>Organisation</v>
      </c>
      <c r="C1192" s="1311" t="str">
        <f>'F - SoFP'!$A$5</f>
        <v>Table F - Statement of Financial Position For Monthly Period</v>
      </c>
      <c r="D1192" s="1311">
        <f>'F - SoFP'!A77</f>
        <v>47</v>
      </c>
      <c r="E1192" s="1311" t="str">
        <f>'F - SoFP'!B77</f>
        <v>Revenue</v>
      </c>
      <c r="F1192" s="1314" t="str">
        <f>'F - SoFP'!$D$5</f>
        <v>Closing Balance</v>
      </c>
      <c r="S1192" s="1311">
        <f>'F - SoFP'!C77</f>
        <v>0</v>
      </c>
      <c r="U1192" s="1311">
        <f>S1192+T1192</f>
        <v>0</v>
      </c>
    </row>
    <row r="1193" spans="1:21">
      <c r="A1193" s="1314" t="str">
        <f>ORG!$S$1</f>
        <v>Apr 21</v>
      </c>
      <c r="B1193" s="1311" t="str">
        <f>ORG!$M$1</f>
        <v>Organisation</v>
      </c>
      <c r="C1193" s="1311" t="str">
        <f>'F - SoFP'!$A$5</f>
        <v>Table F - Statement of Financial Position For Monthly Period</v>
      </c>
      <c r="D1193" s="1311">
        <f>'F - SoFP'!A9</f>
        <v>1</v>
      </c>
      <c r="E1193" s="1311" t="str">
        <f>'F - SoFP'!B9</f>
        <v>Property, plant and equipment</v>
      </c>
      <c r="F1193" s="1314" t="str">
        <f>'F - SoFP'!$E$5</f>
        <v>Forecast Closing Balance</v>
      </c>
      <c r="S1193" s="1311">
        <f>'F - SoFP'!C9</f>
        <v>0</v>
      </c>
      <c r="U1193" s="1311">
        <f t="shared" si="28"/>
        <v>0</v>
      </c>
    </row>
    <row r="1194" spans="1:21">
      <c r="A1194" s="1314" t="str">
        <f>ORG!$S$1</f>
        <v>Apr 21</v>
      </c>
      <c r="B1194" s="1311" t="str">
        <f>ORG!$M$1</f>
        <v>Organisation</v>
      </c>
      <c r="C1194" s="1311" t="str">
        <f>'F - SoFP'!$A$5</f>
        <v>Table F - Statement of Financial Position For Monthly Period</v>
      </c>
      <c r="D1194" s="1311">
        <f>'F - SoFP'!A10</f>
        <v>2</v>
      </c>
      <c r="E1194" s="1311" t="str">
        <f>'F - SoFP'!B10</f>
        <v>Intangible assets</v>
      </c>
      <c r="F1194" s="1314" t="str">
        <f>'F - SoFP'!$E$5</f>
        <v>Forecast Closing Balance</v>
      </c>
      <c r="S1194" s="1311">
        <f>'F - SoFP'!C10</f>
        <v>0</v>
      </c>
      <c r="U1194" s="1311">
        <f t="shared" si="28"/>
        <v>0</v>
      </c>
    </row>
    <row r="1195" spans="1:21">
      <c r="A1195" s="1314" t="str">
        <f>ORG!$S$1</f>
        <v>Apr 21</v>
      </c>
      <c r="B1195" s="1311" t="str">
        <f>ORG!$M$1</f>
        <v>Organisation</v>
      </c>
      <c r="C1195" s="1311" t="str">
        <f>'F - SoFP'!$A$5</f>
        <v>Table F - Statement of Financial Position For Monthly Period</v>
      </c>
      <c r="D1195" s="1311">
        <f>'F - SoFP'!A11</f>
        <v>3</v>
      </c>
      <c r="E1195" s="1311" t="str">
        <f>'F - SoFP'!B11</f>
        <v>Trade and other receivables</v>
      </c>
      <c r="F1195" s="1314" t="str">
        <f>'F - SoFP'!$E$5</f>
        <v>Forecast Closing Balance</v>
      </c>
      <c r="S1195" s="1311">
        <f>'F - SoFP'!C11</f>
        <v>0</v>
      </c>
      <c r="U1195" s="1311">
        <f t="shared" si="28"/>
        <v>0</v>
      </c>
    </row>
    <row r="1196" spans="1:21">
      <c r="A1196" s="1314" t="str">
        <f>ORG!$S$1</f>
        <v>Apr 21</v>
      </c>
      <c r="B1196" s="1311" t="str">
        <f>ORG!$M$1</f>
        <v>Organisation</v>
      </c>
      <c r="C1196" s="1311" t="str">
        <f>'F - SoFP'!$A$5</f>
        <v>Table F - Statement of Financial Position For Monthly Period</v>
      </c>
      <c r="D1196" s="1311">
        <f>'F - SoFP'!A12</f>
        <v>4</v>
      </c>
      <c r="E1196" s="1311" t="str">
        <f>'F - SoFP'!B12</f>
        <v>Other financial assets</v>
      </c>
      <c r="F1196" s="1314" t="str">
        <f>'F - SoFP'!$E$5</f>
        <v>Forecast Closing Balance</v>
      </c>
      <c r="S1196" s="1311">
        <f>'F - SoFP'!C12</f>
        <v>0</v>
      </c>
      <c r="U1196" s="1311">
        <f t="shared" si="28"/>
        <v>0</v>
      </c>
    </row>
    <row r="1197" spans="1:21">
      <c r="A1197" s="1314" t="str">
        <f>ORG!$S$1</f>
        <v>Apr 21</v>
      </c>
      <c r="B1197" s="1311" t="str">
        <f>ORG!$M$1</f>
        <v>Organisation</v>
      </c>
      <c r="C1197" s="1311" t="str">
        <f>'F - SoFP'!$A$5</f>
        <v>Table F - Statement of Financial Position For Monthly Period</v>
      </c>
      <c r="D1197" s="1311">
        <f>'F - SoFP'!A13</f>
        <v>5</v>
      </c>
      <c r="E1197" s="1311" t="str">
        <f>'F - SoFP'!B13</f>
        <v xml:space="preserve">Non-Current Assets sub total </v>
      </c>
      <c r="F1197" s="1314" t="str">
        <f>'F - SoFP'!$E$5</f>
        <v>Forecast Closing Balance</v>
      </c>
      <c r="S1197" s="1311">
        <f>'F - SoFP'!C13</f>
        <v>0</v>
      </c>
      <c r="U1197" s="1311">
        <f t="shared" si="28"/>
        <v>0</v>
      </c>
    </row>
    <row r="1198" spans="1:21">
      <c r="A1198" s="1314" t="str">
        <f>ORG!$S$1</f>
        <v>Apr 21</v>
      </c>
      <c r="B1198" s="1311" t="str">
        <f>ORG!$M$1</f>
        <v>Organisation</v>
      </c>
      <c r="C1198" s="1311" t="str">
        <f>'F - SoFP'!$A$5</f>
        <v>Table F - Statement of Financial Position For Monthly Period</v>
      </c>
      <c r="D1198" s="1311">
        <f>'F - SoFP'!A15</f>
        <v>6</v>
      </c>
      <c r="E1198" s="1311" t="str">
        <f>'F - SoFP'!B15</f>
        <v>Inventories</v>
      </c>
      <c r="F1198" s="1314" t="str">
        <f>'F - SoFP'!$E$5</f>
        <v>Forecast Closing Balance</v>
      </c>
      <c r="S1198" s="1311">
        <f>'F - SoFP'!C15</f>
        <v>0</v>
      </c>
      <c r="U1198" s="1311">
        <f t="shared" si="28"/>
        <v>0</v>
      </c>
    </row>
    <row r="1199" spans="1:21">
      <c r="A1199" s="1314" t="str">
        <f>ORG!$S$1</f>
        <v>Apr 21</v>
      </c>
      <c r="B1199" s="1311" t="str">
        <f>ORG!$M$1</f>
        <v>Organisation</v>
      </c>
      <c r="C1199" s="1311" t="str">
        <f>'F - SoFP'!$A$5</f>
        <v>Table F - Statement of Financial Position For Monthly Period</v>
      </c>
      <c r="D1199" s="1311">
        <f>'F - SoFP'!A16</f>
        <v>7</v>
      </c>
      <c r="E1199" s="1311" t="str">
        <f>'F - SoFP'!B16</f>
        <v>Trade and other receivables</v>
      </c>
      <c r="F1199" s="1314" t="str">
        <f>'F - SoFP'!$E$5</f>
        <v>Forecast Closing Balance</v>
      </c>
      <c r="S1199" s="1311">
        <f>'F - SoFP'!C16</f>
        <v>0</v>
      </c>
      <c r="U1199" s="1311">
        <f t="shared" si="28"/>
        <v>0</v>
      </c>
    </row>
    <row r="1200" spans="1:21">
      <c r="A1200" s="1314" t="str">
        <f>ORG!$S$1</f>
        <v>Apr 21</v>
      </c>
      <c r="B1200" s="1311" t="str">
        <f>ORG!$M$1</f>
        <v>Organisation</v>
      </c>
      <c r="C1200" s="1311" t="str">
        <f>'F - SoFP'!$A$5</f>
        <v>Table F - Statement of Financial Position For Monthly Period</v>
      </c>
      <c r="D1200" s="1311">
        <f>'F - SoFP'!A17</f>
        <v>8</v>
      </c>
      <c r="E1200" s="1311" t="str">
        <f>'F - SoFP'!B17</f>
        <v>Other financial assets</v>
      </c>
      <c r="F1200" s="1314" t="str">
        <f>'F - SoFP'!$E$5</f>
        <v>Forecast Closing Balance</v>
      </c>
      <c r="S1200" s="1311">
        <f>'F - SoFP'!C17</f>
        <v>0</v>
      </c>
      <c r="U1200" s="1311">
        <f t="shared" si="28"/>
        <v>0</v>
      </c>
    </row>
    <row r="1201" spans="1:21">
      <c r="A1201" s="1314" t="str">
        <f>ORG!$S$1</f>
        <v>Apr 21</v>
      </c>
      <c r="B1201" s="1311" t="str">
        <f>ORG!$M$1</f>
        <v>Organisation</v>
      </c>
      <c r="C1201" s="1311" t="str">
        <f>'F - SoFP'!$A$5</f>
        <v>Table F - Statement of Financial Position For Monthly Period</v>
      </c>
      <c r="D1201" s="1311">
        <f>'F - SoFP'!A18</f>
        <v>9</v>
      </c>
      <c r="E1201" s="1311" t="str">
        <f>'F - SoFP'!B18</f>
        <v>Cash and cash equivalents</v>
      </c>
      <c r="F1201" s="1314" t="str">
        <f>'F - SoFP'!$E$5</f>
        <v>Forecast Closing Balance</v>
      </c>
      <c r="S1201" s="1311">
        <f>'F - SoFP'!C18</f>
        <v>0</v>
      </c>
      <c r="U1201" s="1311">
        <f t="shared" si="28"/>
        <v>0</v>
      </c>
    </row>
    <row r="1202" spans="1:21">
      <c r="A1202" s="1314" t="str">
        <f>ORG!$S$1</f>
        <v>Apr 21</v>
      </c>
      <c r="B1202" s="1311" t="str">
        <f>ORG!$M$1</f>
        <v>Organisation</v>
      </c>
      <c r="C1202" s="1311" t="str">
        <f>'F - SoFP'!$A$5</f>
        <v>Table F - Statement of Financial Position For Monthly Period</v>
      </c>
      <c r="D1202" s="1311">
        <f>'F - SoFP'!A19</f>
        <v>10</v>
      </c>
      <c r="E1202" s="1311" t="str">
        <f>'F - SoFP'!B19</f>
        <v>Non-current assets classified as held for sale</v>
      </c>
      <c r="F1202" s="1314" t="str">
        <f>'F - SoFP'!$E$5</f>
        <v>Forecast Closing Balance</v>
      </c>
      <c r="S1202" s="1311">
        <f>'F - SoFP'!C19</f>
        <v>0</v>
      </c>
      <c r="U1202" s="1311">
        <f t="shared" si="28"/>
        <v>0</v>
      </c>
    </row>
    <row r="1203" spans="1:21">
      <c r="A1203" s="1314" t="str">
        <f>ORG!$S$1</f>
        <v>Apr 21</v>
      </c>
      <c r="B1203" s="1311" t="str">
        <f>ORG!$M$1</f>
        <v>Organisation</v>
      </c>
      <c r="C1203" s="1311" t="str">
        <f>'F - SoFP'!$A$5</f>
        <v>Table F - Statement of Financial Position For Monthly Period</v>
      </c>
      <c r="D1203" s="1311">
        <f>'F - SoFP'!A20</f>
        <v>11</v>
      </c>
      <c r="E1203" s="1311" t="str">
        <f>'F - SoFP'!B20</f>
        <v xml:space="preserve">Current Assets sub total </v>
      </c>
      <c r="F1203" s="1314" t="str">
        <f>'F - SoFP'!$E$5</f>
        <v>Forecast Closing Balance</v>
      </c>
      <c r="S1203" s="1311">
        <f>'F - SoFP'!C20</f>
        <v>0</v>
      </c>
      <c r="U1203" s="1311">
        <f t="shared" si="28"/>
        <v>0</v>
      </c>
    </row>
    <row r="1204" spans="1:21">
      <c r="A1204" s="1314" t="str">
        <f>ORG!$S$1</f>
        <v>Apr 21</v>
      </c>
      <c r="B1204" s="1311" t="str">
        <f>ORG!$M$1</f>
        <v>Organisation</v>
      </c>
      <c r="C1204" s="1311" t="str">
        <f>'F - SoFP'!$A$5</f>
        <v>Table F - Statement of Financial Position For Monthly Period</v>
      </c>
      <c r="D1204" s="1311">
        <f>'F - SoFP'!A22</f>
        <v>12</v>
      </c>
      <c r="E1204" s="1311" t="str">
        <f>'F - SoFP'!B22</f>
        <v>TOTAL ASSETS</v>
      </c>
      <c r="F1204" s="1314" t="str">
        <f>'F - SoFP'!$E$5</f>
        <v>Forecast Closing Balance</v>
      </c>
      <c r="S1204" s="1311">
        <f>'F - SoFP'!C22</f>
        <v>0</v>
      </c>
      <c r="U1204" s="1311">
        <f t="shared" si="28"/>
        <v>0</v>
      </c>
    </row>
    <row r="1205" spans="1:21">
      <c r="A1205" s="1314" t="str">
        <f>ORG!$S$1</f>
        <v>Apr 21</v>
      </c>
      <c r="B1205" s="1311" t="str">
        <f>ORG!$M$1</f>
        <v>Organisation</v>
      </c>
      <c r="C1205" s="1311" t="str">
        <f>'F - SoFP'!$A$5</f>
        <v>Table F - Statement of Financial Position For Monthly Period</v>
      </c>
      <c r="D1205" s="1311">
        <f>'F - SoFP'!A25</f>
        <v>13</v>
      </c>
      <c r="E1205" s="1311" t="str">
        <f>'F - SoFP'!B25</f>
        <v>Trade and other payables</v>
      </c>
      <c r="F1205" s="1314" t="str">
        <f>'F - SoFP'!$E$5</f>
        <v>Forecast Closing Balance</v>
      </c>
      <c r="S1205" s="1311">
        <f>'F - SoFP'!C25</f>
        <v>0</v>
      </c>
      <c r="U1205" s="1311">
        <f t="shared" si="28"/>
        <v>0</v>
      </c>
    </row>
    <row r="1206" spans="1:21">
      <c r="A1206" s="1314" t="str">
        <f>ORG!$S$1</f>
        <v>Apr 21</v>
      </c>
      <c r="B1206" s="1311" t="str">
        <f>ORG!$M$1</f>
        <v>Organisation</v>
      </c>
      <c r="C1206" s="1311" t="str">
        <f>'F - SoFP'!$A$5</f>
        <v>Table F - Statement of Financial Position For Monthly Period</v>
      </c>
      <c r="D1206" s="1311">
        <f>'F - SoFP'!A26</f>
        <v>14</v>
      </c>
      <c r="E1206" s="1311" t="str">
        <f>'F - SoFP'!B26</f>
        <v>Borrowings (Trust Only)</v>
      </c>
      <c r="F1206" s="1314" t="str">
        <f>'F - SoFP'!$E$5</f>
        <v>Forecast Closing Balance</v>
      </c>
      <c r="S1206" s="1311">
        <f>'F - SoFP'!C26</f>
        <v>0</v>
      </c>
      <c r="U1206" s="1311">
        <f t="shared" si="28"/>
        <v>0</v>
      </c>
    </row>
    <row r="1207" spans="1:21">
      <c r="A1207" s="1314" t="str">
        <f>ORG!$S$1</f>
        <v>Apr 21</v>
      </c>
      <c r="B1207" s="1311" t="str">
        <f>ORG!$M$1</f>
        <v>Organisation</v>
      </c>
      <c r="C1207" s="1311" t="str">
        <f>'F - SoFP'!$A$5</f>
        <v>Table F - Statement of Financial Position For Monthly Period</v>
      </c>
      <c r="D1207" s="1311">
        <f>'F - SoFP'!A27</f>
        <v>15</v>
      </c>
      <c r="E1207" s="1311" t="str">
        <f>'F - SoFP'!B27</f>
        <v>Other financial liabilities</v>
      </c>
      <c r="F1207" s="1314" t="str">
        <f>'F - SoFP'!$E$5</f>
        <v>Forecast Closing Balance</v>
      </c>
      <c r="S1207" s="1311">
        <f>'F - SoFP'!C27</f>
        <v>0</v>
      </c>
      <c r="U1207" s="1311">
        <f t="shared" si="28"/>
        <v>0</v>
      </c>
    </row>
    <row r="1208" spans="1:21">
      <c r="A1208" s="1314" t="str">
        <f>ORG!$S$1</f>
        <v>Apr 21</v>
      </c>
      <c r="B1208" s="1311" t="str">
        <f>ORG!$M$1</f>
        <v>Organisation</v>
      </c>
      <c r="C1208" s="1311" t="str">
        <f>'F - SoFP'!$A$5</f>
        <v>Table F - Statement of Financial Position For Monthly Period</v>
      </c>
      <c r="D1208" s="1311">
        <f>'F - SoFP'!A28</f>
        <v>16</v>
      </c>
      <c r="E1208" s="1311" t="str">
        <f>'F - SoFP'!B28</f>
        <v>Provisions</v>
      </c>
      <c r="F1208" s="1314" t="str">
        <f>'F - SoFP'!$E$5</f>
        <v>Forecast Closing Balance</v>
      </c>
      <c r="S1208" s="1311">
        <f>'F - SoFP'!C28</f>
        <v>0</v>
      </c>
      <c r="U1208" s="1311">
        <f t="shared" si="28"/>
        <v>0</v>
      </c>
    </row>
    <row r="1209" spans="1:21">
      <c r="A1209" s="1314" t="str">
        <f>ORG!$S$1</f>
        <v>Apr 21</v>
      </c>
      <c r="B1209" s="1311" t="str">
        <f>ORG!$M$1</f>
        <v>Organisation</v>
      </c>
      <c r="C1209" s="1311" t="str">
        <f>'F - SoFP'!$A$5</f>
        <v>Table F - Statement of Financial Position For Monthly Period</v>
      </c>
      <c r="D1209" s="1311">
        <f>'F - SoFP'!A29</f>
        <v>17</v>
      </c>
      <c r="E1209" s="1311" t="str">
        <f>'F - SoFP'!B29</f>
        <v xml:space="preserve">Current Liabilities sub total </v>
      </c>
      <c r="F1209" s="1314" t="str">
        <f>'F - SoFP'!$E$5</f>
        <v>Forecast Closing Balance</v>
      </c>
      <c r="S1209" s="1311">
        <f>'F - SoFP'!C29</f>
        <v>0</v>
      </c>
      <c r="U1209" s="1311">
        <f t="shared" si="28"/>
        <v>0</v>
      </c>
    </row>
    <row r="1210" spans="1:21">
      <c r="A1210" s="1314" t="str">
        <f>ORG!$S$1</f>
        <v>Apr 21</v>
      </c>
      <c r="B1210" s="1311" t="str">
        <f>ORG!$M$1</f>
        <v>Organisation</v>
      </c>
      <c r="C1210" s="1311" t="str">
        <f>'F - SoFP'!$A$5</f>
        <v>Table F - Statement of Financial Position For Monthly Period</v>
      </c>
      <c r="D1210" s="1311">
        <f>'F - SoFP'!A31</f>
        <v>18</v>
      </c>
      <c r="E1210" s="1311" t="str">
        <f>'F - SoFP'!B31</f>
        <v>NET ASSETS LESS CURRENT LIABILITIES</v>
      </c>
      <c r="F1210" s="1314" t="str">
        <f>'F - SoFP'!$E$5</f>
        <v>Forecast Closing Balance</v>
      </c>
      <c r="S1210" s="1311">
        <f>'F - SoFP'!C31</f>
        <v>0</v>
      </c>
      <c r="U1210" s="1311">
        <f t="shared" si="28"/>
        <v>0</v>
      </c>
    </row>
    <row r="1211" spans="1:21">
      <c r="A1211" s="1314" t="str">
        <f>ORG!$S$1</f>
        <v>Apr 21</v>
      </c>
      <c r="B1211" s="1311" t="str">
        <f>ORG!$M$1</f>
        <v>Organisation</v>
      </c>
      <c r="C1211" s="1311" t="str">
        <f>'F - SoFP'!$A$5</f>
        <v>Table F - Statement of Financial Position For Monthly Period</v>
      </c>
      <c r="D1211" s="1311">
        <f>'F - SoFP'!A34</f>
        <v>19</v>
      </c>
      <c r="E1211" s="1311" t="str">
        <f>'F - SoFP'!B34</f>
        <v>Trade and other payables</v>
      </c>
      <c r="F1211" s="1314" t="str">
        <f>'F - SoFP'!$E$5</f>
        <v>Forecast Closing Balance</v>
      </c>
      <c r="S1211" s="1311">
        <f>'F - SoFP'!C34</f>
        <v>0</v>
      </c>
      <c r="U1211" s="1311">
        <f t="shared" si="28"/>
        <v>0</v>
      </c>
    </row>
    <row r="1212" spans="1:21">
      <c r="A1212" s="1314" t="str">
        <f>ORG!$S$1</f>
        <v>Apr 21</v>
      </c>
      <c r="B1212" s="1311" t="str">
        <f>ORG!$M$1</f>
        <v>Organisation</v>
      </c>
      <c r="C1212" s="1311" t="str">
        <f>'F - SoFP'!$A$5</f>
        <v>Table F - Statement of Financial Position For Monthly Period</v>
      </c>
      <c r="D1212" s="1311">
        <f>'F - SoFP'!A35</f>
        <v>20</v>
      </c>
      <c r="E1212" s="1311" t="str">
        <f>'F - SoFP'!B35</f>
        <v>Borrowings (Trust Only)</v>
      </c>
      <c r="F1212" s="1314" t="str">
        <f>'F - SoFP'!$E$5</f>
        <v>Forecast Closing Balance</v>
      </c>
      <c r="S1212" s="1311">
        <f>'F - SoFP'!C35</f>
        <v>0</v>
      </c>
      <c r="U1212" s="1311">
        <f t="shared" si="28"/>
        <v>0</v>
      </c>
    </row>
    <row r="1213" spans="1:21">
      <c r="A1213" s="1314" t="str">
        <f>ORG!$S$1</f>
        <v>Apr 21</v>
      </c>
      <c r="B1213" s="1311" t="str">
        <f>ORG!$M$1</f>
        <v>Organisation</v>
      </c>
      <c r="C1213" s="1311" t="str">
        <f>'F - SoFP'!$A$5</f>
        <v>Table F - Statement of Financial Position For Monthly Period</v>
      </c>
      <c r="D1213" s="1311">
        <f>'F - SoFP'!A36</f>
        <v>21</v>
      </c>
      <c r="E1213" s="1311" t="str">
        <f>'F - SoFP'!B36</f>
        <v>Other financial liabilities</v>
      </c>
      <c r="F1213" s="1314" t="str">
        <f>'F - SoFP'!$E$5</f>
        <v>Forecast Closing Balance</v>
      </c>
      <c r="S1213" s="1311">
        <f>'F - SoFP'!C36</f>
        <v>0</v>
      </c>
      <c r="U1213" s="1311">
        <f t="shared" si="28"/>
        <v>0</v>
      </c>
    </row>
    <row r="1214" spans="1:21">
      <c r="A1214" s="1314" t="str">
        <f>ORG!$S$1</f>
        <v>Apr 21</v>
      </c>
      <c r="B1214" s="1311" t="str">
        <f>ORG!$M$1</f>
        <v>Organisation</v>
      </c>
      <c r="C1214" s="1311" t="str">
        <f>'F - SoFP'!$A$5</f>
        <v>Table F - Statement of Financial Position For Monthly Period</v>
      </c>
      <c r="D1214" s="1311">
        <f>'F - SoFP'!A37</f>
        <v>22</v>
      </c>
      <c r="E1214" s="1311" t="str">
        <f>'F - SoFP'!B37</f>
        <v>Provisions</v>
      </c>
      <c r="F1214" s="1314" t="str">
        <f>'F - SoFP'!$E$5</f>
        <v>Forecast Closing Balance</v>
      </c>
      <c r="S1214" s="1311">
        <f>'F - SoFP'!C37</f>
        <v>0</v>
      </c>
      <c r="U1214" s="1311">
        <f t="shared" si="28"/>
        <v>0</v>
      </c>
    </row>
    <row r="1215" spans="1:21">
      <c r="A1215" s="1314" t="str">
        <f>ORG!$S$1</f>
        <v>Apr 21</v>
      </c>
      <c r="B1215" s="1311" t="str">
        <f>ORG!$M$1</f>
        <v>Organisation</v>
      </c>
      <c r="C1215" s="1311" t="str">
        <f>'F - SoFP'!$A$5</f>
        <v>Table F - Statement of Financial Position For Monthly Period</v>
      </c>
      <c r="D1215" s="1311">
        <f>'F - SoFP'!A38</f>
        <v>23</v>
      </c>
      <c r="E1215" s="1311" t="str">
        <f>'F - SoFP'!B38</f>
        <v xml:space="preserve">Non-Current Liabilities sub total </v>
      </c>
      <c r="F1215" s="1314" t="str">
        <f>'F - SoFP'!$E$5</f>
        <v>Forecast Closing Balance</v>
      </c>
      <c r="S1215" s="1311">
        <f>'F - SoFP'!C38</f>
        <v>0</v>
      </c>
      <c r="U1215" s="1311">
        <f t="shared" si="28"/>
        <v>0</v>
      </c>
    </row>
    <row r="1216" spans="1:21">
      <c r="A1216" s="1314" t="str">
        <f>ORG!$S$1</f>
        <v>Apr 21</v>
      </c>
      <c r="B1216" s="1311" t="str">
        <f>ORG!$M$1</f>
        <v>Organisation</v>
      </c>
      <c r="C1216" s="1311" t="str">
        <f>'F - SoFP'!$A$5</f>
        <v>Table F - Statement of Financial Position For Monthly Period</v>
      </c>
      <c r="D1216" s="1311">
        <f>'F - SoFP'!A40</f>
        <v>24</v>
      </c>
      <c r="E1216" s="1311" t="str">
        <f>'F - SoFP'!B40</f>
        <v>TOTAL ASSETS EMPLOYED</v>
      </c>
      <c r="F1216" s="1314" t="str">
        <f>'F - SoFP'!$E$5</f>
        <v>Forecast Closing Balance</v>
      </c>
      <c r="S1216" s="1311">
        <f>'F - SoFP'!C40</f>
        <v>0</v>
      </c>
      <c r="U1216" s="1311">
        <f t="shared" si="28"/>
        <v>0</v>
      </c>
    </row>
    <row r="1217" spans="1:21">
      <c r="A1217" s="1314" t="str">
        <f>ORG!$S$1</f>
        <v>Apr 21</v>
      </c>
      <c r="B1217" s="1311" t="str">
        <f>ORG!$M$1</f>
        <v>Organisation</v>
      </c>
      <c r="C1217" s="1311" t="str">
        <f>'F - SoFP'!$A$5</f>
        <v>Table F - Statement of Financial Position For Monthly Period</v>
      </c>
      <c r="D1217" s="1311">
        <f>'F - SoFP'!A44</f>
        <v>25</v>
      </c>
      <c r="E1217" s="1311" t="str">
        <f>'F - SoFP'!B44</f>
        <v>General Fund</v>
      </c>
      <c r="F1217" s="1314" t="str">
        <f>'F - SoFP'!$E$5</f>
        <v>Forecast Closing Balance</v>
      </c>
      <c r="S1217" s="1311">
        <f>'F - SoFP'!C44</f>
        <v>0</v>
      </c>
      <c r="U1217" s="1311">
        <f t="shared" si="28"/>
        <v>0</v>
      </c>
    </row>
    <row r="1218" spans="1:21">
      <c r="A1218" s="1314" t="str">
        <f>ORG!$S$1</f>
        <v>Apr 21</v>
      </c>
      <c r="B1218" s="1311" t="str">
        <f>ORG!$M$1</f>
        <v>Organisation</v>
      </c>
      <c r="C1218" s="1311" t="str">
        <f>'F - SoFP'!$A$5</f>
        <v>Table F - Statement of Financial Position For Monthly Period</v>
      </c>
      <c r="D1218" s="1311">
        <f>'F - SoFP'!A45</f>
        <v>26</v>
      </c>
      <c r="E1218" s="1311" t="str">
        <f>'F - SoFP'!B45</f>
        <v>Revaluation Reserve</v>
      </c>
      <c r="F1218" s="1314" t="str">
        <f>'F - SoFP'!$E$5</f>
        <v>Forecast Closing Balance</v>
      </c>
      <c r="S1218" s="1311">
        <f>'F - SoFP'!C45</f>
        <v>0</v>
      </c>
      <c r="U1218" s="1311">
        <f t="shared" si="28"/>
        <v>0</v>
      </c>
    </row>
    <row r="1219" spans="1:21">
      <c r="A1219" s="1314" t="str">
        <f>ORG!$S$1</f>
        <v>Apr 21</v>
      </c>
      <c r="B1219" s="1311" t="str">
        <f>ORG!$M$1</f>
        <v>Organisation</v>
      </c>
      <c r="C1219" s="1311" t="str">
        <f>'F - SoFP'!$A$5</f>
        <v>Table F - Statement of Financial Position For Monthly Period</v>
      </c>
      <c r="D1219" s="1311">
        <f>'F - SoFP'!A46</f>
        <v>27</v>
      </c>
      <c r="E1219" s="1311" t="str">
        <f>'F - SoFP'!B46</f>
        <v>PDC (Trust only)</v>
      </c>
      <c r="F1219" s="1314" t="str">
        <f>'F - SoFP'!$E$5</f>
        <v>Forecast Closing Balance</v>
      </c>
      <c r="S1219" s="1311">
        <f>'F - SoFP'!C46</f>
        <v>0</v>
      </c>
      <c r="U1219" s="1311">
        <f t="shared" si="28"/>
        <v>0</v>
      </c>
    </row>
    <row r="1220" spans="1:21">
      <c r="A1220" s="1314" t="str">
        <f>ORG!$S$1</f>
        <v>Apr 21</v>
      </c>
      <c r="B1220" s="1311" t="str">
        <f>ORG!$M$1</f>
        <v>Organisation</v>
      </c>
      <c r="C1220" s="1311" t="str">
        <f>'F - SoFP'!$A$5</f>
        <v>Table F - Statement of Financial Position For Monthly Period</v>
      </c>
      <c r="D1220" s="1311">
        <f>'F - SoFP'!A47</f>
        <v>28</v>
      </c>
      <c r="E1220" s="1311" t="str">
        <f>'F - SoFP'!B47</f>
        <v>Retained earnings (Trust Only)</v>
      </c>
      <c r="F1220" s="1314" t="str">
        <f>'F - SoFP'!$E$5</f>
        <v>Forecast Closing Balance</v>
      </c>
      <c r="S1220" s="1311">
        <f>'F - SoFP'!C47</f>
        <v>0</v>
      </c>
      <c r="U1220" s="1311">
        <f t="shared" si="28"/>
        <v>0</v>
      </c>
    </row>
    <row r="1221" spans="1:21">
      <c r="A1221" s="1314" t="str">
        <f>ORG!$S$1</f>
        <v>Apr 21</v>
      </c>
      <c r="B1221" s="1311" t="str">
        <f>ORG!$M$1</f>
        <v>Organisation</v>
      </c>
      <c r="C1221" s="1311" t="str">
        <f>'F - SoFP'!$A$5</f>
        <v>Table F - Statement of Financial Position For Monthly Period</v>
      </c>
      <c r="D1221" s="1311">
        <f>'F - SoFP'!A48</f>
        <v>29</v>
      </c>
      <c r="E1221" s="1311" t="str">
        <f>'F - SoFP'!B48</f>
        <v>Other reserve</v>
      </c>
      <c r="F1221" s="1314" t="str">
        <f>'F - SoFP'!$E$5</f>
        <v>Forecast Closing Balance</v>
      </c>
      <c r="S1221" s="1311">
        <f>'F - SoFP'!C48</f>
        <v>0</v>
      </c>
      <c r="U1221" s="1311">
        <f t="shared" si="28"/>
        <v>0</v>
      </c>
    </row>
    <row r="1222" spans="1:21">
      <c r="A1222" s="1314" t="str">
        <f>ORG!$S$1</f>
        <v>Apr 21</v>
      </c>
      <c r="B1222" s="1311" t="str">
        <f>ORG!$M$1</f>
        <v>Organisation</v>
      </c>
      <c r="C1222" s="1311" t="str">
        <f>'F - SoFP'!$A$5</f>
        <v>Table F - Statement of Financial Position For Monthly Period</v>
      </c>
      <c r="D1222" s="1311">
        <f>'F - SoFP'!A49</f>
        <v>30</v>
      </c>
      <c r="E1222" s="1311" t="str">
        <f>'F - SoFP'!B49</f>
        <v>Total Taxpayers' Equity</v>
      </c>
      <c r="F1222" s="1314" t="str">
        <f>'F - SoFP'!$E$5</f>
        <v>Forecast Closing Balance</v>
      </c>
      <c r="S1222" s="1311">
        <f>'F - SoFP'!C49</f>
        <v>0</v>
      </c>
      <c r="U1222" s="1311">
        <f t="shared" si="28"/>
        <v>0</v>
      </c>
    </row>
    <row r="1223" spans="1:21">
      <c r="A1223" s="1314" t="str">
        <f>ORG!$S$1</f>
        <v>Apr 21</v>
      </c>
      <c r="B1223" s="1311" t="str">
        <f>ORG!$M$1</f>
        <v>Organisation</v>
      </c>
      <c r="C1223" s="1311" t="str">
        <f>'F - SoFP'!$A$5</f>
        <v>Table F - Statement of Financial Position For Monthly Period</v>
      </c>
      <c r="D1223" s="1311">
        <f>'F - SoFP'!A55</f>
        <v>31</v>
      </c>
      <c r="E1223" s="1312">
        <f>'F - SoFP'!B55</f>
        <v>0</v>
      </c>
      <c r="F1223" s="1314" t="str">
        <f>'F - SoFP'!$E$5</f>
        <v>Forecast Closing Balance</v>
      </c>
      <c r="S1223" s="1311">
        <f>'F - SoFP'!C55</f>
        <v>0</v>
      </c>
      <c r="U1223" s="1311">
        <f t="shared" si="28"/>
        <v>0</v>
      </c>
    </row>
    <row r="1224" spans="1:21">
      <c r="A1224" s="1314" t="str">
        <f>ORG!$S$1</f>
        <v>Apr 21</v>
      </c>
      <c r="B1224" s="1311" t="str">
        <f>ORG!$M$1</f>
        <v>Organisation</v>
      </c>
      <c r="C1224" s="1311" t="str">
        <f>'F - SoFP'!$A$5</f>
        <v>Table F - Statement of Financial Position For Monthly Period</v>
      </c>
      <c r="D1224" s="1311">
        <f>'F - SoFP'!A56</f>
        <v>32</v>
      </c>
      <c r="E1224" s="1312">
        <f>'F - SoFP'!B56</f>
        <v>0</v>
      </c>
      <c r="F1224" s="1314" t="str">
        <f>'F - SoFP'!$E$5</f>
        <v>Forecast Closing Balance</v>
      </c>
      <c r="S1224" s="1311">
        <f>'F - SoFP'!C56</f>
        <v>0</v>
      </c>
      <c r="U1224" s="1311">
        <f t="shared" si="28"/>
        <v>0</v>
      </c>
    </row>
    <row r="1225" spans="1:21">
      <c r="A1225" s="1314" t="str">
        <f>ORG!$S$1</f>
        <v>Apr 21</v>
      </c>
      <c r="B1225" s="1311" t="str">
        <f>ORG!$M$1</f>
        <v>Organisation</v>
      </c>
      <c r="C1225" s="1311" t="str">
        <f>'F - SoFP'!$A$5</f>
        <v>Table F - Statement of Financial Position For Monthly Period</v>
      </c>
      <c r="D1225" s="1311">
        <f>'F - SoFP'!A57</f>
        <v>33</v>
      </c>
      <c r="E1225" s="1312">
        <f>'F - SoFP'!B57</f>
        <v>0</v>
      </c>
      <c r="F1225" s="1314" t="str">
        <f>'F - SoFP'!$E$5</f>
        <v>Forecast Closing Balance</v>
      </c>
      <c r="S1225" s="1311">
        <f>'F - SoFP'!C57</f>
        <v>0</v>
      </c>
      <c r="U1225" s="1311">
        <f t="shared" si="28"/>
        <v>0</v>
      </c>
    </row>
    <row r="1226" spans="1:21">
      <c r="A1226" s="1314" t="str">
        <f>ORG!$S$1</f>
        <v>Apr 21</v>
      </c>
      <c r="B1226" s="1311" t="str">
        <f>ORG!$M$1</f>
        <v>Organisation</v>
      </c>
      <c r="C1226" s="1311" t="str">
        <f>'F - SoFP'!$A$5</f>
        <v>Table F - Statement of Financial Position For Monthly Period</v>
      </c>
      <c r="D1226" s="1311">
        <f>'F - SoFP'!A58</f>
        <v>34</v>
      </c>
      <c r="E1226" s="1312">
        <f>'F - SoFP'!B58</f>
        <v>0</v>
      </c>
      <c r="F1226" s="1314" t="str">
        <f>'F - SoFP'!$E$5</f>
        <v>Forecast Closing Balance</v>
      </c>
      <c r="S1226" s="1311">
        <f>'F - SoFP'!C58</f>
        <v>0</v>
      </c>
      <c r="U1226" s="1311">
        <f t="shared" si="28"/>
        <v>0</v>
      </c>
    </row>
    <row r="1227" spans="1:21">
      <c r="A1227" s="1314" t="str">
        <f>ORG!$S$1</f>
        <v>Apr 21</v>
      </c>
      <c r="B1227" s="1311" t="str">
        <f>ORG!$M$1</f>
        <v>Organisation</v>
      </c>
      <c r="C1227" s="1311" t="str">
        <f>'F - SoFP'!$A$5</f>
        <v>Table F - Statement of Financial Position For Monthly Period</v>
      </c>
      <c r="D1227" s="1311">
        <f>'F - SoFP'!A59</f>
        <v>35</v>
      </c>
      <c r="E1227" s="1312">
        <f>'F - SoFP'!B59</f>
        <v>0</v>
      </c>
      <c r="F1227" s="1314" t="str">
        <f>'F - SoFP'!$E$5</f>
        <v>Forecast Closing Balance</v>
      </c>
      <c r="S1227" s="1311">
        <f>'F - SoFP'!C59</f>
        <v>0</v>
      </c>
      <c r="U1227" s="1311">
        <f t="shared" si="28"/>
        <v>0</v>
      </c>
    </row>
    <row r="1228" spans="1:21">
      <c r="A1228" s="1314" t="str">
        <f>ORG!$S$1</f>
        <v>Apr 21</v>
      </c>
      <c r="B1228" s="1311" t="str">
        <f>ORG!$M$1</f>
        <v>Organisation</v>
      </c>
      <c r="C1228" s="1311" t="str">
        <f>'F - SoFP'!$A$5</f>
        <v>Table F - Statement of Financial Position For Monthly Period</v>
      </c>
      <c r="D1228" s="1311">
        <f>'F - SoFP'!A60</f>
        <v>36</v>
      </c>
      <c r="E1228" s="1312">
        <f>'F - SoFP'!B60</f>
        <v>0</v>
      </c>
      <c r="F1228" s="1314" t="str">
        <f>'F - SoFP'!$E$5</f>
        <v>Forecast Closing Balance</v>
      </c>
      <c r="S1228" s="1311">
        <f>'F - SoFP'!C60</f>
        <v>0</v>
      </c>
      <c r="U1228" s="1311">
        <f t="shared" si="28"/>
        <v>0</v>
      </c>
    </row>
    <row r="1229" spans="1:21">
      <c r="A1229" s="1314" t="str">
        <f>ORG!$S$1</f>
        <v>Apr 21</v>
      </c>
      <c r="B1229" s="1311" t="str">
        <f>ORG!$M$1</f>
        <v>Organisation</v>
      </c>
      <c r="C1229" s="1311" t="str">
        <f>'F - SoFP'!$A$5</f>
        <v>Table F - Statement of Financial Position For Monthly Period</v>
      </c>
      <c r="D1229" s="1311">
        <f>'F - SoFP'!A61</f>
        <v>37</v>
      </c>
      <c r="E1229" s="1312">
        <f>'F - SoFP'!B61</f>
        <v>0</v>
      </c>
      <c r="F1229" s="1314" t="str">
        <f>'F - SoFP'!$E$5</f>
        <v>Forecast Closing Balance</v>
      </c>
      <c r="S1229" s="1311">
        <f>'F - SoFP'!C61</f>
        <v>0</v>
      </c>
      <c r="U1229" s="1311">
        <f t="shared" si="28"/>
        <v>0</v>
      </c>
    </row>
    <row r="1230" spans="1:21">
      <c r="A1230" s="1314" t="str">
        <f>ORG!$S$1</f>
        <v>Apr 21</v>
      </c>
      <c r="B1230" s="1311" t="str">
        <f>ORG!$M$1</f>
        <v>Organisation</v>
      </c>
      <c r="C1230" s="1311" t="str">
        <f>'F - SoFP'!$A$5</f>
        <v>Table F - Statement of Financial Position For Monthly Period</v>
      </c>
      <c r="D1230" s="1311">
        <f>'F - SoFP'!A62</f>
        <v>38</v>
      </c>
      <c r="E1230" s="1312">
        <f>'F - SoFP'!B62</f>
        <v>0</v>
      </c>
      <c r="F1230" s="1314" t="str">
        <f>'F - SoFP'!$E$5</f>
        <v>Forecast Closing Balance</v>
      </c>
      <c r="S1230" s="1311">
        <f>'F - SoFP'!C62</f>
        <v>0</v>
      </c>
      <c r="U1230" s="1311">
        <f t="shared" si="28"/>
        <v>0</v>
      </c>
    </row>
    <row r="1231" spans="1:21">
      <c r="A1231" s="1314" t="str">
        <f>ORG!$S$1</f>
        <v>Apr 21</v>
      </c>
      <c r="B1231" s="1311" t="str">
        <f>ORG!$M$1</f>
        <v>Organisation</v>
      </c>
      <c r="C1231" s="1311" t="str">
        <f>'F - SoFP'!$A$5</f>
        <v>Table F - Statement of Financial Position For Monthly Period</v>
      </c>
      <c r="D1231" s="1311">
        <f>'F - SoFP'!A63</f>
        <v>39</v>
      </c>
      <c r="E1231" s="1312">
        <f>'F - SoFP'!B63</f>
        <v>0</v>
      </c>
      <c r="F1231" s="1314" t="str">
        <f>'F - SoFP'!$E$5</f>
        <v>Forecast Closing Balance</v>
      </c>
      <c r="S1231" s="1311">
        <f>'F - SoFP'!C63</f>
        <v>0</v>
      </c>
      <c r="U1231" s="1311">
        <f t="shared" si="28"/>
        <v>0</v>
      </c>
    </row>
    <row r="1232" spans="1:21">
      <c r="A1232" s="1314" t="str">
        <f>ORG!$S$1</f>
        <v>Apr 21</v>
      </c>
      <c r="B1232" s="1311" t="str">
        <f>ORG!$M$1</f>
        <v>Organisation</v>
      </c>
      <c r="C1232" s="1311" t="str">
        <f>'F - SoFP'!$A$5</f>
        <v>Table F - Statement of Financial Position For Monthly Period</v>
      </c>
      <c r="D1232" s="1311">
        <f>'F - SoFP'!A64</f>
        <v>40</v>
      </c>
      <c r="E1232" s="1311" t="str">
        <f>'F - SoFP'!B64</f>
        <v>Total Provisions</v>
      </c>
      <c r="F1232" s="1314" t="str">
        <f>'F - SoFP'!$E$5</f>
        <v>Forecast Closing Balance</v>
      </c>
      <c r="S1232" s="1311">
        <f>'F - SoFP'!C64</f>
        <v>0</v>
      </c>
      <c r="U1232" s="1311">
        <f t="shared" si="28"/>
        <v>0</v>
      </c>
    </row>
    <row r="1233" spans="1:21">
      <c r="A1233" s="1314" t="str">
        <f>ORG!$S$1</f>
        <v>Apr 21</v>
      </c>
      <c r="B1233" s="1311" t="str">
        <f>ORG!$M$1</f>
        <v>Organisation</v>
      </c>
      <c r="C1233" s="1311" t="str">
        <f>'F - SoFP'!$A$5</f>
        <v>Table F - Statement of Financial Position For Monthly Period</v>
      </c>
      <c r="D1233" s="1311">
        <f>'F - SoFP'!A67</f>
        <v>41</v>
      </c>
      <c r="E1233" s="1311" t="str">
        <f>'F - SoFP'!B67</f>
        <v>Welsh NHS Receivables Aged 0 - 10 weeks</v>
      </c>
      <c r="F1233" s="1314" t="str">
        <f>'F - SoFP'!$E$5</f>
        <v>Forecast Closing Balance</v>
      </c>
      <c r="S1233" s="1311">
        <f>'F - SoFP'!C67</f>
        <v>0</v>
      </c>
      <c r="U1233" s="1311">
        <f t="shared" si="28"/>
        <v>0</v>
      </c>
    </row>
    <row r="1234" spans="1:21">
      <c r="A1234" s="1314" t="str">
        <f>ORG!$S$1</f>
        <v>Apr 21</v>
      </c>
      <c r="B1234" s="1311" t="str">
        <f>ORG!$M$1</f>
        <v>Organisation</v>
      </c>
      <c r="C1234" s="1311" t="str">
        <f>'F - SoFP'!$A$5</f>
        <v>Table F - Statement of Financial Position For Monthly Period</v>
      </c>
      <c r="D1234" s="1311">
        <f>'F - SoFP'!A68</f>
        <v>42</v>
      </c>
      <c r="E1234" s="1311" t="str">
        <f>'F - SoFP'!B68</f>
        <v>Welsh NHS Receivables Aged 11 - 16 weeks</v>
      </c>
      <c r="F1234" s="1314" t="str">
        <f>'F - SoFP'!$E$5</f>
        <v>Forecast Closing Balance</v>
      </c>
      <c r="S1234" s="1311">
        <f>'F - SoFP'!C68</f>
        <v>0</v>
      </c>
      <c r="U1234" s="1311">
        <f t="shared" si="28"/>
        <v>0</v>
      </c>
    </row>
    <row r="1235" spans="1:21">
      <c r="A1235" s="1314" t="str">
        <f>ORG!$S$1</f>
        <v>Apr 21</v>
      </c>
      <c r="B1235" s="1311" t="str">
        <f>ORG!$M$1</f>
        <v>Organisation</v>
      </c>
      <c r="C1235" s="1311" t="str">
        <f>'F - SoFP'!$A$5</f>
        <v>Table F - Statement of Financial Position For Monthly Period</v>
      </c>
      <c r="D1235" s="1311">
        <f>'F - SoFP'!A69</f>
        <v>43</v>
      </c>
      <c r="E1235" s="1311" t="str">
        <f>'F - SoFP'!B69</f>
        <v>Welsh NHS Receivables Aged 17 weeks and over</v>
      </c>
      <c r="F1235" s="1314" t="str">
        <f>'F - SoFP'!$E$5</f>
        <v>Forecast Closing Balance</v>
      </c>
      <c r="S1235" s="1311">
        <f>'F - SoFP'!C69</f>
        <v>0</v>
      </c>
      <c r="U1235" s="1311">
        <f t="shared" si="28"/>
        <v>0</v>
      </c>
    </row>
    <row r="1236" spans="1:21">
      <c r="A1236" s="1314" t="str">
        <f>ORG!$S$1</f>
        <v>Apr 21</v>
      </c>
      <c r="B1236" s="1311" t="str">
        <f>ORG!$M$1</f>
        <v>Organisation</v>
      </c>
      <c r="C1236" s="1311" t="str">
        <f>'F - SoFP'!$A$5</f>
        <v>Table F - Statement of Financial Position For Monthly Period</v>
      </c>
      <c r="D1236" s="1311">
        <f>'F - SoFP'!A72</f>
        <v>44</v>
      </c>
      <c r="E1236" s="1311" t="str">
        <f>'F - SoFP'!B72</f>
        <v>Capital</v>
      </c>
      <c r="F1236" s="1314" t="str">
        <f>'F - SoFP'!$E$5</f>
        <v>Forecast Closing Balance</v>
      </c>
      <c r="S1236" s="1311">
        <f>'F - SoFP'!C72</f>
        <v>0</v>
      </c>
      <c r="U1236" s="1311">
        <f t="shared" si="28"/>
        <v>0</v>
      </c>
    </row>
    <row r="1237" spans="1:21">
      <c r="A1237" s="1314" t="str">
        <f>ORG!$S$1</f>
        <v>Apr 21</v>
      </c>
      <c r="B1237" s="1311" t="str">
        <f>ORG!$M$1</f>
        <v>Organisation</v>
      </c>
      <c r="C1237" s="1311" t="str">
        <f>'F - SoFP'!$A$5</f>
        <v>Table F - Statement of Financial Position For Monthly Period</v>
      </c>
      <c r="D1237" s="1311">
        <f>'F - SoFP'!A73</f>
        <v>45</v>
      </c>
      <c r="E1237" s="1311" t="str">
        <f>'F - SoFP'!B73</f>
        <v>Revenue</v>
      </c>
      <c r="F1237" s="1314" t="str">
        <f>'F - SoFP'!$E$5</f>
        <v>Forecast Closing Balance</v>
      </c>
      <c r="S1237" s="1311">
        <f>'F - SoFP'!C73</f>
        <v>0</v>
      </c>
      <c r="U1237" s="1311">
        <f t="shared" si="28"/>
        <v>0</v>
      </c>
    </row>
    <row r="1238" spans="1:21">
      <c r="A1238" s="1314" t="str">
        <f>ORG!$S$1</f>
        <v>Apr 21</v>
      </c>
      <c r="B1238" s="1311" t="str">
        <f>ORG!$M$1</f>
        <v>Organisation</v>
      </c>
      <c r="C1238" s="1311" t="str">
        <f>'F - SoFP'!$A$5</f>
        <v>Table F - Statement of Financial Position For Monthly Period</v>
      </c>
      <c r="D1238" s="1311">
        <f>'F - SoFP'!A76</f>
        <v>46</v>
      </c>
      <c r="E1238" s="1311" t="str">
        <f>'F - SoFP'!B76</f>
        <v>Capital</v>
      </c>
      <c r="F1238" s="1314" t="str">
        <f>'F - SoFP'!$E$5</f>
        <v>Forecast Closing Balance</v>
      </c>
      <c r="S1238" s="1311">
        <f>'F - SoFP'!C76</f>
        <v>0</v>
      </c>
      <c r="U1238" s="1311">
        <f>S1238+T1238</f>
        <v>0</v>
      </c>
    </row>
    <row r="1239" spans="1:21">
      <c r="A1239" s="1314" t="str">
        <f>ORG!$S$1</f>
        <v>Apr 21</v>
      </c>
      <c r="B1239" s="1311" t="str">
        <f>ORG!$M$1</f>
        <v>Organisation</v>
      </c>
      <c r="C1239" s="1311" t="str">
        <f>'F - SoFP'!$A$5</f>
        <v>Table F - Statement of Financial Position For Monthly Period</v>
      </c>
      <c r="D1239" s="1311">
        <f>'F - SoFP'!A77</f>
        <v>47</v>
      </c>
      <c r="E1239" s="1311" t="str">
        <f>'F - SoFP'!B77</f>
        <v>Revenue</v>
      </c>
      <c r="F1239" s="1314" t="str">
        <f>'F - SoFP'!$E$5</f>
        <v>Forecast Closing Balance</v>
      </c>
      <c r="S1239" s="1311">
        <f>'F - SoFP'!C77</f>
        <v>0</v>
      </c>
      <c r="U1239" s="1311">
        <f>S1239+T1239</f>
        <v>0</v>
      </c>
    </row>
    <row r="1240" spans="1:21">
      <c r="A1240" s="1314" t="str">
        <f>ORG!$S$1</f>
        <v>Apr 21</v>
      </c>
      <c r="B1240" s="1311" t="str">
        <f>ORG!$M$1</f>
        <v>Organisation</v>
      </c>
      <c r="C1240" s="1311" t="str">
        <f>'G - Cash Flow'!$A$5</f>
        <v>Table G - Monthly Cashflow Forecast</v>
      </c>
      <c r="D1240" s="1313">
        <f>'G - Cash Flow'!A11</f>
        <v>1</v>
      </c>
      <c r="E1240" s="1311" t="str">
        <f>'G - Cash Flow'!B11</f>
        <v>WG Revenue Funding - Cash Limit (excluding NCL) - LHB &amp; SHA only</v>
      </c>
      <c r="F1240" s="1314"/>
      <c r="G1240" s="1311">
        <f>'G - Cash Flow'!C11</f>
        <v>0</v>
      </c>
      <c r="H1240" s="1311">
        <f>'G - Cash Flow'!D11</f>
        <v>0</v>
      </c>
      <c r="I1240" s="1311">
        <f>'G - Cash Flow'!E11</f>
        <v>0</v>
      </c>
      <c r="J1240" s="1311">
        <f>'G - Cash Flow'!F11</f>
        <v>0</v>
      </c>
      <c r="K1240" s="1311">
        <f>'G - Cash Flow'!G11</f>
        <v>0</v>
      </c>
      <c r="L1240" s="1311">
        <f>'G - Cash Flow'!H11</f>
        <v>0</v>
      </c>
      <c r="M1240" s="1311">
        <f>'G - Cash Flow'!I11</f>
        <v>0</v>
      </c>
      <c r="N1240" s="1311">
        <f>'G - Cash Flow'!J11</f>
        <v>0</v>
      </c>
      <c r="O1240" s="1311">
        <f>'G - Cash Flow'!K11</f>
        <v>0</v>
      </c>
      <c r="P1240" s="1311">
        <f>'G - Cash Flow'!L11</f>
        <v>0</v>
      </c>
      <c r="Q1240" s="1311">
        <f>'G - Cash Flow'!M11</f>
        <v>0</v>
      </c>
      <c r="R1240" s="1311">
        <f>'G - Cash Flow'!N11</f>
        <v>0</v>
      </c>
      <c r="S1240" s="1311">
        <f>'G - Cash Flow'!O11</f>
        <v>0</v>
      </c>
      <c r="U1240" s="1311">
        <f t="shared" si="28"/>
        <v>0</v>
      </c>
    </row>
    <row r="1241" spans="1:21">
      <c r="A1241" s="1314" t="str">
        <f>ORG!$S$1</f>
        <v>Apr 21</v>
      </c>
      <c r="B1241" s="1311" t="str">
        <f>ORG!$M$1</f>
        <v>Organisation</v>
      </c>
      <c r="C1241" s="1311" t="str">
        <f>'G - Cash Flow'!$A$5</f>
        <v>Table G - Monthly Cashflow Forecast</v>
      </c>
      <c r="D1241" s="1313">
        <f>'G - Cash Flow'!A12</f>
        <v>2</v>
      </c>
      <c r="E1241" s="1311" t="str">
        <f>'G - Cash Flow'!B12</f>
        <v>WG Revenue Funding - Non Cash Limited (NCL) - LHB &amp; SHA only</v>
      </c>
      <c r="F1241" s="1314"/>
      <c r="G1241" s="1311">
        <f>'G - Cash Flow'!C12</f>
        <v>0</v>
      </c>
      <c r="H1241" s="1311">
        <f>'G - Cash Flow'!D12</f>
        <v>0</v>
      </c>
      <c r="I1241" s="1311">
        <f>'G - Cash Flow'!E12</f>
        <v>0</v>
      </c>
      <c r="J1241" s="1311">
        <f>'G - Cash Flow'!F12</f>
        <v>0</v>
      </c>
      <c r="K1241" s="1311">
        <f>'G - Cash Flow'!G12</f>
        <v>0</v>
      </c>
      <c r="L1241" s="1311">
        <f>'G - Cash Flow'!H12</f>
        <v>0</v>
      </c>
      <c r="M1241" s="1311">
        <f>'G - Cash Flow'!I12</f>
        <v>0</v>
      </c>
      <c r="N1241" s="1311">
        <f>'G - Cash Flow'!J12</f>
        <v>0</v>
      </c>
      <c r="O1241" s="1311">
        <f>'G - Cash Flow'!K12</f>
        <v>0</v>
      </c>
      <c r="P1241" s="1311">
        <f>'G - Cash Flow'!L12</f>
        <v>0</v>
      </c>
      <c r="Q1241" s="1311">
        <f>'G - Cash Flow'!M12</f>
        <v>0</v>
      </c>
      <c r="R1241" s="1311">
        <f>'G - Cash Flow'!N12</f>
        <v>0</v>
      </c>
      <c r="S1241" s="1311">
        <f>'G - Cash Flow'!O12</f>
        <v>0</v>
      </c>
      <c r="U1241" s="1311">
        <f t="shared" si="28"/>
        <v>0</v>
      </c>
    </row>
    <row r="1242" spans="1:21">
      <c r="A1242" s="1314" t="str">
        <f>ORG!$S$1</f>
        <v>Apr 21</v>
      </c>
      <c r="B1242" s="1311" t="str">
        <f>ORG!$M$1</f>
        <v>Organisation</v>
      </c>
      <c r="C1242" s="1311" t="str">
        <f>'G - Cash Flow'!$A$5</f>
        <v>Table G - Monthly Cashflow Forecast</v>
      </c>
      <c r="D1242" s="1313">
        <f>'G - Cash Flow'!A13</f>
        <v>3</v>
      </c>
      <c r="E1242" s="1311" t="str">
        <f>'G - Cash Flow'!B13</f>
        <v>WG Revenue Funding - Other (e.g. invoices)</v>
      </c>
      <c r="F1242" s="1314"/>
      <c r="G1242" s="1311">
        <f>'G - Cash Flow'!C13</f>
        <v>0</v>
      </c>
      <c r="H1242" s="1311">
        <f>'G - Cash Flow'!D13</f>
        <v>0</v>
      </c>
      <c r="I1242" s="1311">
        <f>'G - Cash Flow'!E13</f>
        <v>0</v>
      </c>
      <c r="J1242" s="1311">
        <f>'G - Cash Flow'!F13</f>
        <v>0</v>
      </c>
      <c r="K1242" s="1311">
        <f>'G - Cash Flow'!G13</f>
        <v>0</v>
      </c>
      <c r="L1242" s="1311">
        <f>'G - Cash Flow'!H13</f>
        <v>0</v>
      </c>
      <c r="M1242" s="1311">
        <f>'G - Cash Flow'!I13</f>
        <v>0</v>
      </c>
      <c r="N1242" s="1311">
        <f>'G - Cash Flow'!J13</f>
        <v>0</v>
      </c>
      <c r="O1242" s="1311">
        <f>'G - Cash Flow'!K13</f>
        <v>0</v>
      </c>
      <c r="P1242" s="1311">
        <f>'G - Cash Flow'!L13</f>
        <v>0</v>
      </c>
      <c r="Q1242" s="1311">
        <f>'G - Cash Flow'!M13</f>
        <v>0</v>
      </c>
      <c r="R1242" s="1311">
        <f>'G - Cash Flow'!N13</f>
        <v>0</v>
      </c>
      <c r="S1242" s="1311">
        <f>'G - Cash Flow'!O13</f>
        <v>0</v>
      </c>
      <c r="U1242" s="1311">
        <f t="shared" si="28"/>
        <v>0</v>
      </c>
    </row>
    <row r="1243" spans="1:21">
      <c r="A1243" s="1314" t="str">
        <f>ORG!$S$1</f>
        <v>Apr 21</v>
      </c>
      <c r="B1243" s="1311" t="str">
        <f>ORG!$M$1</f>
        <v>Organisation</v>
      </c>
      <c r="C1243" s="1311" t="str">
        <f>'G - Cash Flow'!$A$5</f>
        <v>Table G - Monthly Cashflow Forecast</v>
      </c>
      <c r="D1243" s="1313">
        <f>'G - Cash Flow'!A14</f>
        <v>4</v>
      </c>
      <c r="E1243" s="1311" t="str">
        <f>'G - Cash Flow'!B14</f>
        <v>WG Capital Funding - Cash Limit - LHB &amp; SHA only</v>
      </c>
      <c r="F1243" s="1314"/>
      <c r="G1243" s="1311">
        <f>'G - Cash Flow'!C14</f>
        <v>0</v>
      </c>
      <c r="H1243" s="1311">
        <f>'G - Cash Flow'!D14</f>
        <v>0</v>
      </c>
      <c r="I1243" s="1311">
        <f>'G - Cash Flow'!E14</f>
        <v>0</v>
      </c>
      <c r="J1243" s="1311">
        <f>'G - Cash Flow'!F14</f>
        <v>0</v>
      </c>
      <c r="K1243" s="1311">
        <f>'G - Cash Flow'!G14</f>
        <v>0</v>
      </c>
      <c r="L1243" s="1311">
        <f>'G - Cash Flow'!H14</f>
        <v>0</v>
      </c>
      <c r="M1243" s="1311">
        <f>'G - Cash Flow'!I14</f>
        <v>0</v>
      </c>
      <c r="N1243" s="1311">
        <f>'G - Cash Flow'!J14</f>
        <v>0</v>
      </c>
      <c r="O1243" s="1311">
        <f>'G - Cash Flow'!K14</f>
        <v>0</v>
      </c>
      <c r="P1243" s="1311">
        <f>'G - Cash Flow'!L14</f>
        <v>0</v>
      </c>
      <c r="Q1243" s="1311">
        <f>'G - Cash Flow'!M14</f>
        <v>0</v>
      </c>
      <c r="R1243" s="1311">
        <f>'G - Cash Flow'!N14</f>
        <v>0</v>
      </c>
      <c r="S1243" s="1311">
        <f>'G - Cash Flow'!O14</f>
        <v>0</v>
      </c>
      <c r="U1243" s="1311">
        <f t="shared" si="28"/>
        <v>0</v>
      </c>
    </row>
    <row r="1244" spans="1:21">
      <c r="A1244" s="1314" t="str">
        <f>ORG!$S$1</f>
        <v>Apr 21</v>
      </c>
      <c r="B1244" s="1311" t="str">
        <f>ORG!$M$1</f>
        <v>Organisation</v>
      </c>
      <c r="C1244" s="1311" t="str">
        <f>'G - Cash Flow'!$A$5</f>
        <v>Table G - Monthly Cashflow Forecast</v>
      </c>
      <c r="D1244" s="1313">
        <f>'G - Cash Flow'!A15</f>
        <v>5</v>
      </c>
      <c r="E1244" s="1311" t="str">
        <f>'G - Cash Flow'!B15</f>
        <v>Income from other Welsh NHS Organisations</v>
      </c>
      <c r="F1244" s="1314"/>
      <c r="G1244" s="1311">
        <f>'G - Cash Flow'!C15</f>
        <v>0</v>
      </c>
      <c r="H1244" s="1311">
        <f>'G - Cash Flow'!D15</f>
        <v>0</v>
      </c>
      <c r="I1244" s="1311">
        <f>'G - Cash Flow'!E15</f>
        <v>0</v>
      </c>
      <c r="J1244" s="1311">
        <f>'G - Cash Flow'!F15</f>
        <v>0</v>
      </c>
      <c r="K1244" s="1311">
        <f>'G - Cash Flow'!G15</f>
        <v>0</v>
      </c>
      <c r="L1244" s="1311">
        <f>'G - Cash Flow'!H15</f>
        <v>0</v>
      </c>
      <c r="M1244" s="1311">
        <f>'G - Cash Flow'!I15</f>
        <v>0</v>
      </c>
      <c r="N1244" s="1311">
        <f>'G - Cash Flow'!J15</f>
        <v>0</v>
      </c>
      <c r="O1244" s="1311">
        <f>'G - Cash Flow'!K15</f>
        <v>0</v>
      </c>
      <c r="P1244" s="1311">
        <f>'G - Cash Flow'!L15</f>
        <v>0</v>
      </c>
      <c r="Q1244" s="1311">
        <f>'G - Cash Flow'!M15</f>
        <v>0</v>
      </c>
      <c r="R1244" s="1311">
        <f>'G - Cash Flow'!N15</f>
        <v>0</v>
      </c>
      <c r="S1244" s="1311">
        <f>'G - Cash Flow'!O15</f>
        <v>0</v>
      </c>
      <c r="U1244" s="1311">
        <f t="shared" si="28"/>
        <v>0</v>
      </c>
    </row>
    <row r="1245" spans="1:21">
      <c r="A1245" s="1314" t="str">
        <f>ORG!$S$1</f>
        <v>Apr 21</v>
      </c>
      <c r="B1245" s="1311" t="str">
        <f>ORG!$M$1</f>
        <v>Organisation</v>
      </c>
      <c r="C1245" s="1311" t="str">
        <f>'G - Cash Flow'!$A$5</f>
        <v>Table G - Monthly Cashflow Forecast</v>
      </c>
      <c r="D1245" s="1313">
        <f>'G - Cash Flow'!A16</f>
        <v>6</v>
      </c>
      <c r="E1245" s="1311" t="str">
        <f>'G - Cash Flow'!B16</f>
        <v>Short Term Loans - Trust only</v>
      </c>
      <c r="F1245" s="1314"/>
      <c r="G1245" s="1311">
        <f>'G - Cash Flow'!C16</f>
        <v>0</v>
      </c>
      <c r="H1245" s="1311">
        <f>'G - Cash Flow'!D16</f>
        <v>0</v>
      </c>
      <c r="I1245" s="1311">
        <f>'G - Cash Flow'!E16</f>
        <v>0</v>
      </c>
      <c r="J1245" s="1311">
        <f>'G - Cash Flow'!F16</f>
        <v>0</v>
      </c>
      <c r="K1245" s="1311">
        <f>'G - Cash Flow'!G16</f>
        <v>0</v>
      </c>
      <c r="L1245" s="1311">
        <f>'G - Cash Flow'!H16</f>
        <v>0</v>
      </c>
      <c r="M1245" s="1311">
        <f>'G - Cash Flow'!I16</f>
        <v>0</v>
      </c>
      <c r="N1245" s="1311">
        <f>'G - Cash Flow'!J16</f>
        <v>0</v>
      </c>
      <c r="O1245" s="1311">
        <f>'G - Cash Flow'!K16</f>
        <v>0</v>
      </c>
      <c r="P1245" s="1311">
        <f>'G - Cash Flow'!L16</f>
        <v>0</v>
      </c>
      <c r="Q1245" s="1311">
        <f>'G - Cash Flow'!M16</f>
        <v>0</v>
      </c>
      <c r="R1245" s="1311">
        <f>'G - Cash Flow'!N16</f>
        <v>0</v>
      </c>
      <c r="S1245" s="1311">
        <f>'G - Cash Flow'!O16</f>
        <v>0</v>
      </c>
      <c r="U1245" s="1311">
        <f t="shared" si="28"/>
        <v>0</v>
      </c>
    </row>
    <row r="1246" spans="1:21">
      <c r="A1246" s="1314" t="str">
        <f>ORG!$S$1</f>
        <v>Apr 21</v>
      </c>
      <c r="B1246" s="1311" t="str">
        <f>ORG!$M$1</f>
        <v>Organisation</v>
      </c>
      <c r="C1246" s="1311" t="str">
        <f>'G - Cash Flow'!$A$5</f>
        <v>Table G - Monthly Cashflow Forecast</v>
      </c>
      <c r="D1246" s="1313">
        <f>'G - Cash Flow'!A17</f>
        <v>7</v>
      </c>
      <c r="E1246" s="1311" t="str">
        <f>'G - Cash Flow'!B17</f>
        <v>PDC - Trust only</v>
      </c>
      <c r="F1246" s="1314"/>
      <c r="G1246" s="1311">
        <f>'G - Cash Flow'!C17</f>
        <v>0</v>
      </c>
      <c r="H1246" s="1311">
        <f>'G - Cash Flow'!D17</f>
        <v>0</v>
      </c>
      <c r="I1246" s="1311">
        <f>'G - Cash Flow'!E17</f>
        <v>0</v>
      </c>
      <c r="J1246" s="1311">
        <f>'G - Cash Flow'!F17</f>
        <v>0</v>
      </c>
      <c r="K1246" s="1311">
        <f>'G - Cash Flow'!G17</f>
        <v>0</v>
      </c>
      <c r="L1246" s="1311">
        <f>'G - Cash Flow'!H17</f>
        <v>0</v>
      </c>
      <c r="M1246" s="1311">
        <f>'G - Cash Flow'!I17</f>
        <v>0</v>
      </c>
      <c r="N1246" s="1311">
        <f>'G - Cash Flow'!J17</f>
        <v>0</v>
      </c>
      <c r="O1246" s="1311">
        <f>'G - Cash Flow'!K17</f>
        <v>0</v>
      </c>
      <c r="P1246" s="1311">
        <f>'G - Cash Flow'!L17</f>
        <v>0</v>
      </c>
      <c r="Q1246" s="1311">
        <f>'G - Cash Flow'!M17</f>
        <v>0</v>
      </c>
      <c r="R1246" s="1311">
        <f>'G - Cash Flow'!N17</f>
        <v>0</v>
      </c>
      <c r="S1246" s="1311">
        <f>'G - Cash Flow'!O17</f>
        <v>0</v>
      </c>
      <c r="U1246" s="1311">
        <f t="shared" si="28"/>
        <v>0</v>
      </c>
    </row>
    <row r="1247" spans="1:21">
      <c r="A1247" s="1314" t="str">
        <f>ORG!$S$1</f>
        <v>Apr 21</v>
      </c>
      <c r="B1247" s="1311" t="str">
        <f>ORG!$M$1</f>
        <v>Organisation</v>
      </c>
      <c r="C1247" s="1311" t="str">
        <f>'G - Cash Flow'!$A$5</f>
        <v>Table G - Monthly Cashflow Forecast</v>
      </c>
      <c r="D1247" s="1313">
        <f>'G - Cash Flow'!A18</f>
        <v>8</v>
      </c>
      <c r="E1247" s="1311" t="str">
        <f>'G - Cash Flow'!B18</f>
        <v>Interest Receivable - Trust only</v>
      </c>
      <c r="F1247" s="1314"/>
      <c r="G1247" s="1311">
        <f>'G - Cash Flow'!C18</f>
        <v>0</v>
      </c>
      <c r="H1247" s="1311">
        <f>'G - Cash Flow'!D18</f>
        <v>0</v>
      </c>
      <c r="I1247" s="1311">
        <f>'G - Cash Flow'!E18</f>
        <v>0</v>
      </c>
      <c r="J1247" s="1311">
        <f>'G - Cash Flow'!F18</f>
        <v>0</v>
      </c>
      <c r="K1247" s="1311">
        <f>'G - Cash Flow'!G18</f>
        <v>0</v>
      </c>
      <c r="L1247" s="1311">
        <f>'G - Cash Flow'!H18</f>
        <v>0</v>
      </c>
      <c r="M1247" s="1311">
        <f>'G - Cash Flow'!I18</f>
        <v>0</v>
      </c>
      <c r="N1247" s="1311">
        <f>'G - Cash Flow'!J18</f>
        <v>0</v>
      </c>
      <c r="O1247" s="1311">
        <f>'G - Cash Flow'!K18</f>
        <v>0</v>
      </c>
      <c r="P1247" s="1311">
        <f>'G - Cash Flow'!L18</f>
        <v>0</v>
      </c>
      <c r="Q1247" s="1311">
        <f>'G - Cash Flow'!M18</f>
        <v>0</v>
      </c>
      <c r="R1247" s="1311">
        <f>'G - Cash Flow'!N18</f>
        <v>0</v>
      </c>
      <c r="S1247" s="1311">
        <f>'G - Cash Flow'!O18</f>
        <v>0</v>
      </c>
      <c r="U1247" s="1311">
        <f t="shared" si="28"/>
        <v>0</v>
      </c>
    </row>
    <row r="1248" spans="1:21">
      <c r="A1248" s="1314" t="str">
        <f>ORG!$S$1</f>
        <v>Apr 21</v>
      </c>
      <c r="B1248" s="1311" t="str">
        <f>ORG!$M$1</f>
        <v>Organisation</v>
      </c>
      <c r="C1248" s="1311" t="str">
        <f>'G - Cash Flow'!$A$5</f>
        <v>Table G - Monthly Cashflow Forecast</v>
      </c>
      <c r="D1248" s="1313">
        <f>'G - Cash Flow'!A19</f>
        <v>9</v>
      </c>
      <c r="E1248" s="1311" t="str">
        <f>'G - Cash Flow'!B19</f>
        <v>Sale of Assets</v>
      </c>
      <c r="F1248" s="1314"/>
      <c r="G1248" s="1311">
        <f>'G - Cash Flow'!C19</f>
        <v>0</v>
      </c>
      <c r="H1248" s="1311">
        <f>'G - Cash Flow'!D19</f>
        <v>0</v>
      </c>
      <c r="I1248" s="1311">
        <f>'G - Cash Flow'!E19</f>
        <v>0</v>
      </c>
      <c r="J1248" s="1311">
        <f>'G - Cash Flow'!F19</f>
        <v>0</v>
      </c>
      <c r="K1248" s="1311">
        <f>'G - Cash Flow'!G19</f>
        <v>0</v>
      </c>
      <c r="L1248" s="1311">
        <f>'G - Cash Flow'!H19</f>
        <v>0</v>
      </c>
      <c r="M1248" s="1311">
        <f>'G - Cash Flow'!I19</f>
        <v>0</v>
      </c>
      <c r="N1248" s="1311">
        <f>'G - Cash Flow'!J19</f>
        <v>0</v>
      </c>
      <c r="O1248" s="1311">
        <f>'G - Cash Flow'!K19</f>
        <v>0</v>
      </c>
      <c r="P1248" s="1311">
        <f>'G - Cash Flow'!L19</f>
        <v>0</v>
      </c>
      <c r="Q1248" s="1311">
        <f>'G - Cash Flow'!M19</f>
        <v>0</v>
      </c>
      <c r="R1248" s="1311">
        <f>'G - Cash Flow'!N19</f>
        <v>0</v>
      </c>
      <c r="S1248" s="1311">
        <f>'G - Cash Flow'!O19</f>
        <v>0</v>
      </c>
      <c r="U1248" s="1311">
        <f t="shared" si="28"/>
        <v>0</v>
      </c>
    </row>
    <row r="1249" spans="1:21">
      <c r="A1249" s="1314" t="str">
        <f>ORG!$S$1</f>
        <v>Apr 21</v>
      </c>
      <c r="B1249" s="1311" t="str">
        <f>ORG!$M$1</f>
        <v>Organisation</v>
      </c>
      <c r="C1249" s="1311" t="str">
        <f>'G - Cash Flow'!$A$5</f>
        <v>Table G - Monthly Cashflow Forecast</v>
      </c>
      <c r="D1249" s="1313">
        <f>'G - Cash Flow'!A20</f>
        <v>10</v>
      </c>
      <c r="E1249" s="1311" t="str">
        <f>'G - Cash Flow'!B20</f>
        <v>Other  -  (Specify in narrative)</v>
      </c>
      <c r="F1249" s="1314"/>
      <c r="G1249" s="1311">
        <f>'G - Cash Flow'!C20</f>
        <v>0</v>
      </c>
      <c r="H1249" s="1311">
        <f>'G - Cash Flow'!D20</f>
        <v>0</v>
      </c>
      <c r="I1249" s="1311">
        <f>'G - Cash Flow'!E20</f>
        <v>0</v>
      </c>
      <c r="J1249" s="1311">
        <f>'G - Cash Flow'!F20</f>
        <v>0</v>
      </c>
      <c r="K1249" s="1311">
        <f>'G - Cash Flow'!G20</f>
        <v>0</v>
      </c>
      <c r="L1249" s="1311">
        <f>'G - Cash Flow'!H20</f>
        <v>0</v>
      </c>
      <c r="M1249" s="1311">
        <f>'G - Cash Flow'!I20</f>
        <v>0</v>
      </c>
      <c r="N1249" s="1311">
        <f>'G - Cash Flow'!J20</f>
        <v>0</v>
      </c>
      <c r="O1249" s="1311">
        <f>'G - Cash Flow'!K20</f>
        <v>0</v>
      </c>
      <c r="P1249" s="1311">
        <f>'G - Cash Flow'!L20</f>
        <v>0</v>
      </c>
      <c r="Q1249" s="1311">
        <f>'G - Cash Flow'!M20</f>
        <v>0</v>
      </c>
      <c r="R1249" s="1311">
        <f>'G - Cash Flow'!N20</f>
        <v>0</v>
      </c>
      <c r="S1249" s="1311">
        <f>'G - Cash Flow'!O20</f>
        <v>0</v>
      </c>
      <c r="U1249" s="1311">
        <f t="shared" si="28"/>
        <v>0</v>
      </c>
    </row>
    <row r="1250" spans="1:21">
      <c r="A1250" s="1314" t="str">
        <f>ORG!$S$1</f>
        <v>Apr 21</v>
      </c>
      <c r="B1250" s="1311" t="str">
        <f>ORG!$M$1</f>
        <v>Organisation</v>
      </c>
      <c r="C1250" s="1311" t="str">
        <f>'G - Cash Flow'!$A$5</f>
        <v>Table G - Monthly Cashflow Forecast</v>
      </c>
      <c r="D1250" s="1313">
        <f>'G - Cash Flow'!A21</f>
        <v>11</v>
      </c>
      <c r="E1250" s="1311" t="str">
        <f>'G - Cash Flow'!B21</f>
        <v>TOTAL RECEIPTS</v>
      </c>
      <c r="F1250" s="1314"/>
      <c r="G1250" s="1311">
        <f>'G - Cash Flow'!C21</f>
        <v>0</v>
      </c>
      <c r="H1250" s="1311">
        <f>'G - Cash Flow'!D21</f>
        <v>0</v>
      </c>
      <c r="I1250" s="1311">
        <f>'G - Cash Flow'!E21</f>
        <v>0</v>
      </c>
      <c r="J1250" s="1311">
        <f>'G - Cash Flow'!F21</f>
        <v>0</v>
      </c>
      <c r="K1250" s="1311">
        <f>'G - Cash Flow'!G21</f>
        <v>0</v>
      </c>
      <c r="L1250" s="1311">
        <f>'G - Cash Flow'!H21</f>
        <v>0</v>
      </c>
      <c r="M1250" s="1311">
        <f>'G - Cash Flow'!I21</f>
        <v>0</v>
      </c>
      <c r="N1250" s="1311">
        <f>'G - Cash Flow'!J21</f>
        <v>0</v>
      </c>
      <c r="O1250" s="1311">
        <f>'G - Cash Flow'!K21</f>
        <v>0</v>
      </c>
      <c r="P1250" s="1311">
        <f>'G - Cash Flow'!L21</f>
        <v>0</v>
      </c>
      <c r="Q1250" s="1311">
        <f>'G - Cash Flow'!M21</f>
        <v>0</v>
      </c>
      <c r="R1250" s="1311">
        <f>'G - Cash Flow'!N21</f>
        <v>0</v>
      </c>
      <c r="S1250" s="1311">
        <f>'G - Cash Flow'!O21</f>
        <v>0</v>
      </c>
      <c r="U1250" s="1311">
        <f t="shared" si="28"/>
        <v>0</v>
      </c>
    </row>
    <row r="1251" spans="1:21">
      <c r="A1251" s="1314" t="str">
        <f>ORG!$S$1</f>
        <v>Apr 21</v>
      </c>
      <c r="B1251" s="1311" t="str">
        <f>ORG!$M$1</f>
        <v>Organisation</v>
      </c>
      <c r="C1251" s="1311" t="str">
        <f>'G - Cash Flow'!$A$5</f>
        <v>Table G - Monthly Cashflow Forecast</v>
      </c>
      <c r="D1251" s="1313">
        <f>'G - Cash Flow'!A23</f>
        <v>12</v>
      </c>
      <c r="E1251" s="1311" t="str">
        <f>'G - Cash Flow'!B23</f>
        <v>Primary Care Services : General Medical Services</v>
      </c>
      <c r="F1251" s="1314"/>
      <c r="G1251" s="1311">
        <f>'G - Cash Flow'!C23</f>
        <v>0</v>
      </c>
      <c r="H1251" s="1311">
        <f>'G - Cash Flow'!D23</f>
        <v>0</v>
      </c>
      <c r="I1251" s="1311">
        <f>'G - Cash Flow'!E23</f>
        <v>0</v>
      </c>
      <c r="J1251" s="1311">
        <f>'G - Cash Flow'!F23</f>
        <v>0</v>
      </c>
      <c r="K1251" s="1311">
        <f>'G - Cash Flow'!G23</f>
        <v>0</v>
      </c>
      <c r="L1251" s="1311">
        <f>'G - Cash Flow'!H23</f>
        <v>0</v>
      </c>
      <c r="M1251" s="1311">
        <f>'G - Cash Flow'!I23</f>
        <v>0</v>
      </c>
      <c r="N1251" s="1311">
        <f>'G - Cash Flow'!J23</f>
        <v>0</v>
      </c>
      <c r="O1251" s="1311">
        <f>'G - Cash Flow'!K23</f>
        <v>0</v>
      </c>
      <c r="P1251" s="1311">
        <f>'G - Cash Flow'!L23</f>
        <v>0</v>
      </c>
      <c r="Q1251" s="1311">
        <f>'G - Cash Flow'!M23</f>
        <v>0</v>
      </c>
      <c r="R1251" s="1311">
        <f>'G - Cash Flow'!N23</f>
        <v>0</v>
      </c>
      <c r="S1251" s="1311">
        <f>'G - Cash Flow'!O23</f>
        <v>0</v>
      </c>
      <c r="U1251" s="1311">
        <f t="shared" si="28"/>
        <v>0</v>
      </c>
    </row>
    <row r="1252" spans="1:21">
      <c r="A1252" s="1314" t="str">
        <f>ORG!$S$1</f>
        <v>Apr 21</v>
      </c>
      <c r="B1252" s="1311" t="str">
        <f>ORG!$M$1</f>
        <v>Organisation</v>
      </c>
      <c r="C1252" s="1311" t="str">
        <f>'G - Cash Flow'!$A$5</f>
        <v>Table G - Monthly Cashflow Forecast</v>
      </c>
      <c r="D1252" s="1313">
        <f>'G - Cash Flow'!A24</f>
        <v>13</v>
      </c>
      <c r="E1252" s="1311" t="str">
        <f>'G - Cash Flow'!B24</f>
        <v>Primary Care Services : Pharmacy Services</v>
      </c>
      <c r="F1252" s="1314"/>
      <c r="G1252" s="1311">
        <f>'G - Cash Flow'!C24</f>
        <v>0</v>
      </c>
      <c r="H1252" s="1311">
        <f>'G - Cash Flow'!D24</f>
        <v>0</v>
      </c>
      <c r="I1252" s="1311">
        <f>'G - Cash Flow'!E24</f>
        <v>0</v>
      </c>
      <c r="J1252" s="1311">
        <f>'G - Cash Flow'!F24</f>
        <v>0</v>
      </c>
      <c r="K1252" s="1311">
        <f>'G - Cash Flow'!G24</f>
        <v>0</v>
      </c>
      <c r="L1252" s="1311">
        <f>'G - Cash Flow'!H24</f>
        <v>0</v>
      </c>
      <c r="M1252" s="1311">
        <f>'G - Cash Flow'!I24</f>
        <v>0</v>
      </c>
      <c r="N1252" s="1311">
        <f>'G - Cash Flow'!J24</f>
        <v>0</v>
      </c>
      <c r="O1252" s="1311">
        <f>'G - Cash Flow'!K24</f>
        <v>0</v>
      </c>
      <c r="P1252" s="1311">
        <f>'G - Cash Flow'!L24</f>
        <v>0</v>
      </c>
      <c r="Q1252" s="1311">
        <f>'G - Cash Flow'!M24</f>
        <v>0</v>
      </c>
      <c r="R1252" s="1311">
        <f>'G - Cash Flow'!N24</f>
        <v>0</v>
      </c>
      <c r="S1252" s="1311">
        <f>'G - Cash Flow'!O24</f>
        <v>0</v>
      </c>
      <c r="U1252" s="1311">
        <f t="shared" si="28"/>
        <v>0</v>
      </c>
    </row>
    <row r="1253" spans="1:21">
      <c r="A1253" s="1314" t="str">
        <f>ORG!$S$1</f>
        <v>Apr 21</v>
      </c>
      <c r="B1253" s="1311" t="str">
        <f>ORG!$M$1</f>
        <v>Organisation</v>
      </c>
      <c r="C1253" s="1311" t="str">
        <f>'G - Cash Flow'!$A$5</f>
        <v>Table G - Monthly Cashflow Forecast</v>
      </c>
      <c r="D1253" s="1313">
        <f>'G - Cash Flow'!A25</f>
        <v>14</v>
      </c>
      <c r="E1253" s="1311" t="str">
        <f>'G - Cash Flow'!B25</f>
        <v>Primary Care Services : Prescribed Drugs &amp; Appliances</v>
      </c>
      <c r="F1253" s="1314"/>
      <c r="G1253" s="1311">
        <f>'G - Cash Flow'!C25</f>
        <v>0</v>
      </c>
      <c r="H1253" s="1311">
        <f>'G - Cash Flow'!D25</f>
        <v>0</v>
      </c>
      <c r="I1253" s="1311">
        <f>'G - Cash Flow'!E25</f>
        <v>0</v>
      </c>
      <c r="J1253" s="1311">
        <f>'G - Cash Flow'!F25</f>
        <v>0</v>
      </c>
      <c r="K1253" s="1311">
        <f>'G - Cash Flow'!G25</f>
        <v>0</v>
      </c>
      <c r="L1253" s="1311">
        <f>'G - Cash Flow'!H25</f>
        <v>0</v>
      </c>
      <c r="M1253" s="1311">
        <f>'G - Cash Flow'!I25</f>
        <v>0</v>
      </c>
      <c r="N1253" s="1311">
        <f>'G - Cash Flow'!J25</f>
        <v>0</v>
      </c>
      <c r="O1253" s="1311">
        <f>'G - Cash Flow'!K25</f>
        <v>0</v>
      </c>
      <c r="P1253" s="1311">
        <f>'G - Cash Flow'!L25</f>
        <v>0</v>
      </c>
      <c r="Q1253" s="1311">
        <f>'G - Cash Flow'!M25</f>
        <v>0</v>
      </c>
      <c r="R1253" s="1311">
        <f>'G - Cash Flow'!N25</f>
        <v>0</v>
      </c>
      <c r="S1253" s="1311">
        <f>'G - Cash Flow'!O25</f>
        <v>0</v>
      </c>
      <c r="U1253" s="1311">
        <f t="shared" si="28"/>
        <v>0</v>
      </c>
    </row>
    <row r="1254" spans="1:21">
      <c r="A1254" s="1314" t="str">
        <f>ORG!$S$1</f>
        <v>Apr 21</v>
      </c>
      <c r="B1254" s="1311" t="str">
        <f>ORG!$M$1</f>
        <v>Organisation</v>
      </c>
      <c r="C1254" s="1311" t="str">
        <f>'G - Cash Flow'!$A$5</f>
        <v>Table G - Monthly Cashflow Forecast</v>
      </c>
      <c r="D1254" s="1313">
        <f>'G - Cash Flow'!A26</f>
        <v>15</v>
      </c>
      <c r="E1254" s="1311" t="str">
        <f>'G - Cash Flow'!B26</f>
        <v>Primary Care Services : General Dental Services</v>
      </c>
      <c r="F1254" s="1314"/>
      <c r="G1254" s="1311">
        <f>'G - Cash Flow'!C26</f>
        <v>0</v>
      </c>
      <c r="H1254" s="1311">
        <f>'G - Cash Flow'!D26</f>
        <v>0</v>
      </c>
      <c r="I1254" s="1311">
        <f>'G - Cash Flow'!E26</f>
        <v>0</v>
      </c>
      <c r="J1254" s="1311">
        <f>'G - Cash Flow'!F26</f>
        <v>0</v>
      </c>
      <c r="K1254" s="1311">
        <f>'G - Cash Flow'!G26</f>
        <v>0</v>
      </c>
      <c r="L1254" s="1311">
        <f>'G - Cash Flow'!H26</f>
        <v>0</v>
      </c>
      <c r="M1254" s="1311">
        <f>'G - Cash Flow'!I26</f>
        <v>0</v>
      </c>
      <c r="N1254" s="1311">
        <f>'G - Cash Flow'!J26</f>
        <v>0</v>
      </c>
      <c r="O1254" s="1311">
        <f>'G - Cash Flow'!K26</f>
        <v>0</v>
      </c>
      <c r="P1254" s="1311">
        <f>'G - Cash Flow'!L26</f>
        <v>0</v>
      </c>
      <c r="Q1254" s="1311">
        <f>'G - Cash Flow'!M26</f>
        <v>0</v>
      </c>
      <c r="R1254" s="1311">
        <f>'G - Cash Flow'!N26</f>
        <v>0</v>
      </c>
      <c r="S1254" s="1311">
        <f>'G - Cash Flow'!O26</f>
        <v>0</v>
      </c>
      <c r="U1254" s="1311">
        <f t="shared" si="28"/>
        <v>0</v>
      </c>
    </row>
    <row r="1255" spans="1:21">
      <c r="A1255" s="1314" t="str">
        <f>ORG!$S$1</f>
        <v>Apr 21</v>
      </c>
      <c r="B1255" s="1311" t="str">
        <f>ORG!$M$1</f>
        <v>Organisation</v>
      </c>
      <c r="C1255" s="1311" t="str">
        <f>'G - Cash Flow'!$A$5</f>
        <v>Table G - Monthly Cashflow Forecast</v>
      </c>
      <c r="D1255" s="1313">
        <f>'G - Cash Flow'!A27</f>
        <v>16</v>
      </c>
      <c r="E1255" s="1311" t="str">
        <f>'G - Cash Flow'!B27</f>
        <v>Non Cash Limited Payments</v>
      </c>
      <c r="F1255" s="1314"/>
      <c r="G1255" s="1311">
        <f>'G - Cash Flow'!C27</f>
        <v>0</v>
      </c>
      <c r="H1255" s="1311">
        <f>'G - Cash Flow'!D27</f>
        <v>0</v>
      </c>
      <c r="I1255" s="1311">
        <f>'G - Cash Flow'!E27</f>
        <v>0</v>
      </c>
      <c r="J1255" s="1311">
        <f>'G - Cash Flow'!F27</f>
        <v>0</v>
      </c>
      <c r="K1255" s="1311">
        <f>'G - Cash Flow'!G27</f>
        <v>0</v>
      </c>
      <c r="L1255" s="1311">
        <f>'G - Cash Flow'!H27</f>
        <v>0</v>
      </c>
      <c r="M1255" s="1311">
        <f>'G - Cash Flow'!I27</f>
        <v>0</v>
      </c>
      <c r="N1255" s="1311">
        <f>'G - Cash Flow'!J27</f>
        <v>0</v>
      </c>
      <c r="O1255" s="1311">
        <f>'G - Cash Flow'!K27</f>
        <v>0</v>
      </c>
      <c r="P1255" s="1311">
        <f>'G - Cash Flow'!L27</f>
        <v>0</v>
      </c>
      <c r="Q1255" s="1311">
        <f>'G - Cash Flow'!M27</f>
        <v>0</v>
      </c>
      <c r="R1255" s="1311">
        <f>'G - Cash Flow'!N27</f>
        <v>0</v>
      </c>
      <c r="S1255" s="1311">
        <f>'G - Cash Flow'!O27</f>
        <v>0</v>
      </c>
      <c r="U1255" s="1311">
        <f t="shared" si="28"/>
        <v>0</v>
      </c>
    </row>
    <row r="1256" spans="1:21">
      <c r="A1256" s="1314" t="str">
        <f>ORG!$S$1</f>
        <v>Apr 21</v>
      </c>
      <c r="B1256" s="1311" t="str">
        <f>ORG!$M$1</f>
        <v>Organisation</v>
      </c>
      <c r="C1256" s="1311" t="str">
        <f>'G - Cash Flow'!$A$5</f>
        <v>Table G - Monthly Cashflow Forecast</v>
      </c>
      <c r="D1256" s="1313">
        <f>'G - Cash Flow'!A28</f>
        <v>17</v>
      </c>
      <c r="E1256" s="1311" t="str">
        <f>'G - Cash Flow'!B28</f>
        <v>Salaries and Wages</v>
      </c>
      <c r="F1256" s="1314"/>
      <c r="G1256" s="1311">
        <f>'G - Cash Flow'!C28</f>
        <v>0</v>
      </c>
      <c r="H1256" s="1311">
        <f>'G - Cash Flow'!D28</f>
        <v>0</v>
      </c>
      <c r="I1256" s="1311">
        <f>'G - Cash Flow'!E28</f>
        <v>0</v>
      </c>
      <c r="J1256" s="1311">
        <f>'G - Cash Flow'!F28</f>
        <v>0</v>
      </c>
      <c r="K1256" s="1311">
        <f>'G - Cash Flow'!G28</f>
        <v>0</v>
      </c>
      <c r="L1256" s="1311">
        <f>'G - Cash Flow'!H28</f>
        <v>0</v>
      </c>
      <c r="M1256" s="1311">
        <f>'G - Cash Flow'!I28</f>
        <v>0</v>
      </c>
      <c r="N1256" s="1311">
        <f>'G - Cash Flow'!J28</f>
        <v>0</v>
      </c>
      <c r="O1256" s="1311">
        <f>'G - Cash Flow'!K28</f>
        <v>0</v>
      </c>
      <c r="P1256" s="1311">
        <f>'G - Cash Flow'!L28</f>
        <v>0</v>
      </c>
      <c r="Q1256" s="1311">
        <f>'G - Cash Flow'!M28</f>
        <v>0</v>
      </c>
      <c r="R1256" s="1311">
        <f>'G - Cash Flow'!N28</f>
        <v>0</v>
      </c>
      <c r="S1256" s="1311">
        <f>'G - Cash Flow'!O28</f>
        <v>0</v>
      </c>
      <c r="U1256" s="1311">
        <f t="shared" si="28"/>
        <v>0</v>
      </c>
    </row>
    <row r="1257" spans="1:21">
      <c r="A1257" s="1314" t="str">
        <f>ORG!$S$1</f>
        <v>Apr 21</v>
      </c>
      <c r="B1257" s="1311" t="str">
        <f>ORG!$M$1</f>
        <v>Organisation</v>
      </c>
      <c r="C1257" s="1311" t="str">
        <f>'G - Cash Flow'!$A$5</f>
        <v>Table G - Monthly Cashflow Forecast</v>
      </c>
      <c r="D1257" s="1313">
        <f>'G - Cash Flow'!A29</f>
        <v>18</v>
      </c>
      <c r="E1257" s="1311" t="str">
        <f>'G - Cash Flow'!B29</f>
        <v>Non Pay Expenditure</v>
      </c>
      <c r="F1257" s="1314"/>
      <c r="G1257" s="1311">
        <f>'G - Cash Flow'!C29</f>
        <v>0</v>
      </c>
      <c r="H1257" s="1311">
        <f>'G - Cash Flow'!D29</f>
        <v>0</v>
      </c>
      <c r="I1257" s="1311">
        <f>'G - Cash Flow'!E29</f>
        <v>0</v>
      </c>
      <c r="J1257" s="1311">
        <f>'G - Cash Flow'!F29</f>
        <v>0</v>
      </c>
      <c r="K1257" s="1311">
        <f>'G - Cash Flow'!G29</f>
        <v>0</v>
      </c>
      <c r="L1257" s="1311">
        <f>'G - Cash Flow'!H29</f>
        <v>0</v>
      </c>
      <c r="M1257" s="1311">
        <f>'G - Cash Flow'!I29</f>
        <v>0</v>
      </c>
      <c r="N1257" s="1311">
        <f>'G - Cash Flow'!J29</f>
        <v>0</v>
      </c>
      <c r="O1257" s="1311">
        <f>'G - Cash Flow'!K29</f>
        <v>0</v>
      </c>
      <c r="P1257" s="1311">
        <f>'G - Cash Flow'!L29</f>
        <v>0</v>
      </c>
      <c r="Q1257" s="1311">
        <f>'G - Cash Flow'!M29</f>
        <v>0</v>
      </c>
      <c r="R1257" s="1311">
        <f>'G - Cash Flow'!N29</f>
        <v>0</v>
      </c>
      <c r="S1257" s="1311">
        <f>'G - Cash Flow'!O29</f>
        <v>0</v>
      </c>
      <c r="U1257" s="1311">
        <f t="shared" ref="U1257:U1265" si="29">S1257+T1257</f>
        <v>0</v>
      </c>
    </row>
    <row r="1258" spans="1:21">
      <c r="A1258" s="1314" t="str">
        <f>ORG!$S$1</f>
        <v>Apr 21</v>
      </c>
      <c r="B1258" s="1311" t="str">
        <f>ORG!$M$1</f>
        <v>Organisation</v>
      </c>
      <c r="C1258" s="1311" t="str">
        <f>'G - Cash Flow'!$A$5</f>
        <v>Table G - Monthly Cashflow Forecast</v>
      </c>
      <c r="D1258" s="1313">
        <f>'G - Cash Flow'!A30</f>
        <v>19</v>
      </c>
      <c r="E1258" s="1311" t="str">
        <f>'G - Cash Flow'!B30</f>
        <v>Short Term Loan Repayment - Trust only</v>
      </c>
      <c r="F1258" s="1314"/>
      <c r="G1258" s="1311">
        <f>'G - Cash Flow'!C30</f>
        <v>0</v>
      </c>
      <c r="H1258" s="1311">
        <f>'G - Cash Flow'!D30</f>
        <v>0</v>
      </c>
      <c r="I1258" s="1311">
        <f>'G - Cash Flow'!E30</f>
        <v>0</v>
      </c>
      <c r="J1258" s="1311">
        <f>'G - Cash Flow'!F30</f>
        <v>0</v>
      </c>
      <c r="K1258" s="1311">
        <f>'G - Cash Flow'!G30</f>
        <v>0</v>
      </c>
      <c r="L1258" s="1311">
        <f>'G - Cash Flow'!H30</f>
        <v>0</v>
      </c>
      <c r="M1258" s="1311">
        <f>'G - Cash Flow'!I30</f>
        <v>0</v>
      </c>
      <c r="N1258" s="1311">
        <f>'G - Cash Flow'!J30</f>
        <v>0</v>
      </c>
      <c r="O1258" s="1311">
        <f>'G - Cash Flow'!K30</f>
        <v>0</v>
      </c>
      <c r="P1258" s="1311">
        <f>'G - Cash Flow'!L30</f>
        <v>0</v>
      </c>
      <c r="Q1258" s="1311">
        <f>'G - Cash Flow'!M30</f>
        <v>0</v>
      </c>
      <c r="R1258" s="1311">
        <f>'G - Cash Flow'!N30</f>
        <v>0</v>
      </c>
      <c r="S1258" s="1311">
        <f>'G - Cash Flow'!O30</f>
        <v>0</v>
      </c>
      <c r="U1258" s="1311">
        <f t="shared" si="29"/>
        <v>0</v>
      </c>
    </row>
    <row r="1259" spans="1:21">
      <c r="A1259" s="1314" t="str">
        <f>ORG!$S$1</f>
        <v>Apr 21</v>
      </c>
      <c r="B1259" s="1311" t="str">
        <f>ORG!$M$1</f>
        <v>Organisation</v>
      </c>
      <c r="C1259" s="1311" t="str">
        <f>'G - Cash Flow'!$A$5</f>
        <v>Table G - Monthly Cashflow Forecast</v>
      </c>
      <c r="D1259" s="1313">
        <f>'G - Cash Flow'!A31</f>
        <v>20</v>
      </c>
      <c r="E1259" s="1311" t="str">
        <f>'G - Cash Flow'!B31</f>
        <v>PDC Repayment - Trust only</v>
      </c>
      <c r="F1259" s="1314"/>
      <c r="G1259" s="1311">
        <f>'G - Cash Flow'!C31</f>
        <v>0</v>
      </c>
      <c r="H1259" s="1311">
        <f>'G - Cash Flow'!D31</f>
        <v>0</v>
      </c>
      <c r="I1259" s="1311">
        <f>'G - Cash Flow'!E31</f>
        <v>0</v>
      </c>
      <c r="J1259" s="1311">
        <f>'G - Cash Flow'!F31</f>
        <v>0</v>
      </c>
      <c r="K1259" s="1311">
        <f>'G - Cash Flow'!G31</f>
        <v>0</v>
      </c>
      <c r="L1259" s="1311">
        <f>'G - Cash Flow'!H31</f>
        <v>0</v>
      </c>
      <c r="M1259" s="1311">
        <f>'G - Cash Flow'!I31</f>
        <v>0</v>
      </c>
      <c r="N1259" s="1311">
        <f>'G - Cash Flow'!J31</f>
        <v>0</v>
      </c>
      <c r="O1259" s="1311">
        <f>'G - Cash Flow'!K31</f>
        <v>0</v>
      </c>
      <c r="P1259" s="1311">
        <f>'G - Cash Flow'!L31</f>
        <v>0</v>
      </c>
      <c r="Q1259" s="1311">
        <f>'G - Cash Flow'!M31</f>
        <v>0</v>
      </c>
      <c r="R1259" s="1311">
        <f>'G - Cash Flow'!N31</f>
        <v>0</v>
      </c>
      <c r="S1259" s="1311">
        <f>'G - Cash Flow'!O31</f>
        <v>0</v>
      </c>
      <c r="U1259" s="1311">
        <f t="shared" si="29"/>
        <v>0</v>
      </c>
    </row>
    <row r="1260" spans="1:21">
      <c r="A1260" s="1314" t="str">
        <f>ORG!$S$1</f>
        <v>Apr 21</v>
      </c>
      <c r="B1260" s="1311" t="str">
        <f>ORG!$M$1</f>
        <v>Organisation</v>
      </c>
      <c r="C1260" s="1311" t="str">
        <f>'G - Cash Flow'!$A$5</f>
        <v>Table G - Monthly Cashflow Forecast</v>
      </c>
      <c r="D1260" s="1313">
        <f>'G - Cash Flow'!A32</f>
        <v>21</v>
      </c>
      <c r="E1260" s="1311" t="str">
        <f>'G - Cash Flow'!B32</f>
        <v>Capital Payment</v>
      </c>
      <c r="F1260" s="1314"/>
      <c r="G1260" s="1311">
        <f>'G - Cash Flow'!C32</f>
        <v>0</v>
      </c>
      <c r="H1260" s="1311">
        <f>'G - Cash Flow'!D32</f>
        <v>0</v>
      </c>
      <c r="I1260" s="1311">
        <f>'G - Cash Flow'!E32</f>
        <v>0</v>
      </c>
      <c r="J1260" s="1311">
        <f>'G - Cash Flow'!F32</f>
        <v>0</v>
      </c>
      <c r="K1260" s="1311">
        <f>'G - Cash Flow'!G32</f>
        <v>0</v>
      </c>
      <c r="L1260" s="1311">
        <f>'G - Cash Flow'!H32</f>
        <v>0</v>
      </c>
      <c r="M1260" s="1311">
        <f>'G - Cash Flow'!I32</f>
        <v>0</v>
      </c>
      <c r="N1260" s="1311">
        <f>'G - Cash Flow'!J32</f>
        <v>0</v>
      </c>
      <c r="O1260" s="1311">
        <f>'G - Cash Flow'!K32</f>
        <v>0</v>
      </c>
      <c r="P1260" s="1311">
        <f>'G - Cash Flow'!L32</f>
        <v>0</v>
      </c>
      <c r="Q1260" s="1311">
        <f>'G - Cash Flow'!M32</f>
        <v>0</v>
      </c>
      <c r="R1260" s="1311">
        <f>'G - Cash Flow'!N32</f>
        <v>0</v>
      </c>
      <c r="S1260" s="1311">
        <f>'G - Cash Flow'!O32</f>
        <v>0</v>
      </c>
      <c r="U1260" s="1311">
        <f t="shared" si="29"/>
        <v>0</v>
      </c>
    </row>
    <row r="1261" spans="1:21">
      <c r="A1261" s="1314" t="str">
        <f>ORG!$S$1</f>
        <v>Apr 21</v>
      </c>
      <c r="B1261" s="1311" t="str">
        <f>ORG!$M$1</f>
        <v>Organisation</v>
      </c>
      <c r="C1261" s="1311" t="str">
        <f>'G - Cash Flow'!$A$5</f>
        <v>Table G - Monthly Cashflow Forecast</v>
      </c>
      <c r="D1261" s="1313">
        <f>'G - Cash Flow'!A33</f>
        <v>22</v>
      </c>
      <c r="E1261" s="1311" t="str">
        <f>'G - Cash Flow'!B33</f>
        <v>Other items  (Specify in narrative)</v>
      </c>
      <c r="F1261" s="1314"/>
      <c r="G1261" s="1311">
        <f>'G - Cash Flow'!C33</f>
        <v>0</v>
      </c>
      <c r="H1261" s="1311">
        <f>'G - Cash Flow'!D33</f>
        <v>0</v>
      </c>
      <c r="I1261" s="1311">
        <f>'G - Cash Flow'!E33</f>
        <v>0</v>
      </c>
      <c r="J1261" s="1311">
        <f>'G - Cash Flow'!F33</f>
        <v>0</v>
      </c>
      <c r="K1261" s="1311">
        <f>'G - Cash Flow'!G33</f>
        <v>0</v>
      </c>
      <c r="L1261" s="1311">
        <f>'G - Cash Flow'!H33</f>
        <v>0</v>
      </c>
      <c r="M1261" s="1311">
        <f>'G - Cash Flow'!I33</f>
        <v>0</v>
      </c>
      <c r="N1261" s="1311">
        <f>'G - Cash Flow'!J33</f>
        <v>0</v>
      </c>
      <c r="O1261" s="1311">
        <f>'G - Cash Flow'!K33</f>
        <v>0</v>
      </c>
      <c r="P1261" s="1311">
        <f>'G - Cash Flow'!L33</f>
        <v>0</v>
      </c>
      <c r="Q1261" s="1311">
        <f>'G - Cash Flow'!M33</f>
        <v>0</v>
      </c>
      <c r="R1261" s="1311">
        <f>'G - Cash Flow'!N33</f>
        <v>0</v>
      </c>
      <c r="S1261" s="1311">
        <f>'G - Cash Flow'!O33</f>
        <v>0</v>
      </c>
      <c r="U1261" s="1311">
        <f t="shared" si="29"/>
        <v>0</v>
      </c>
    </row>
    <row r="1262" spans="1:21">
      <c r="A1262" s="1314" t="str">
        <f>ORG!$S$1</f>
        <v>Apr 21</v>
      </c>
      <c r="B1262" s="1311" t="str">
        <f>ORG!$M$1</f>
        <v>Organisation</v>
      </c>
      <c r="C1262" s="1311" t="str">
        <f>'G - Cash Flow'!$A$5</f>
        <v>Table G - Monthly Cashflow Forecast</v>
      </c>
      <c r="D1262" s="1313">
        <f>'G - Cash Flow'!A34</f>
        <v>23</v>
      </c>
      <c r="E1262" s="1311" t="str">
        <f>'G - Cash Flow'!B34</f>
        <v>TOTAL PAYMENTS</v>
      </c>
      <c r="F1262" s="1314"/>
      <c r="G1262" s="1311">
        <f>'G - Cash Flow'!C34</f>
        <v>0</v>
      </c>
      <c r="H1262" s="1311">
        <f>'G - Cash Flow'!D34</f>
        <v>0</v>
      </c>
      <c r="I1262" s="1311">
        <f>'G - Cash Flow'!E34</f>
        <v>0</v>
      </c>
      <c r="J1262" s="1311">
        <f>'G - Cash Flow'!F34</f>
        <v>0</v>
      </c>
      <c r="K1262" s="1311">
        <f>'G - Cash Flow'!G34</f>
        <v>0</v>
      </c>
      <c r="L1262" s="1311">
        <f>'G - Cash Flow'!H34</f>
        <v>0</v>
      </c>
      <c r="M1262" s="1311">
        <f>'G - Cash Flow'!I34</f>
        <v>0</v>
      </c>
      <c r="N1262" s="1311">
        <f>'G - Cash Flow'!J34</f>
        <v>0</v>
      </c>
      <c r="O1262" s="1311">
        <f>'G - Cash Flow'!K34</f>
        <v>0</v>
      </c>
      <c r="P1262" s="1311">
        <f>'G - Cash Flow'!L34</f>
        <v>0</v>
      </c>
      <c r="Q1262" s="1311">
        <f>'G - Cash Flow'!M34</f>
        <v>0</v>
      </c>
      <c r="R1262" s="1311">
        <f>'G - Cash Flow'!N34</f>
        <v>0</v>
      </c>
      <c r="S1262" s="1311">
        <f>'G - Cash Flow'!O34</f>
        <v>0</v>
      </c>
      <c r="U1262" s="1311">
        <f t="shared" si="29"/>
        <v>0</v>
      </c>
    </row>
    <row r="1263" spans="1:21">
      <c r="A1263" s="1314" t="str">
        <f>ORG!$S$1</f>
        <v>Apr 21</v>
      </c>
      <c r="B1263" s="1311" t="str">
        <f>ORG!$M$1</f>
        <v>Organisation</v>
      </c>
      <c r="C1263" s="1311" t="str">
        <f>'G - Cash Flow'!$A$5</f>
        <v>Table G - Monthly Cashflow Forecast</v>
      </c>
      <c r="D1263" s="1313">
        <f>'G - Cash Flow'!A36</f>
        <v>24</v>
      </c>
      <c r="E1263" s="1311" t="str">
        <f>'G - Cash Flow'!B36</f>
        <v>Net cash inflow/outflow</v>
      </c>
      <c r="F1263" s="1314"/>
      <c r="G1263" s="1311">
        <f>'G - Cash Flow'!C36</f>
        <v>0</v>
      </c>
      <c r="H1263" s="1311">
        <f>'G - Cash Flow'!D36</f>
        <v>0</v>
      </c>
      <c r="I1263" s="1311">
        <f>'G - Cash Flow'!E36</f>
        <v>0</v>
      </c>
      <c r="J1263" s="1311">
        <f>'G - Cash Flow'!F36</f>
        <v>0</v>
      </c>
      <c r="K1263" s="1311">
        <f>'G - Cash Flow'!G36</f>
        <v>0</v>
      </c>
      <c r="L1263" s="1311">
        <f>'G - Cash Flow'!H36</f>
        <v>0</v>
      </c>
      <c r="M1263" s="1311">
        <f>'G - Cash Flow'!I36</f>
        <v>0</v>
      </c>
      <c r="N1263" s="1311">
        <f>'G - Cash Flow'!J36</f>
        <v>0</v>
      </c>
      <c r="O1263" s="1311">
        <f>'G - Cash Flow'!K36</f>
        <v>0</v>
      </c>
      <c r="P1263" s="1311">
        <f>'G - Cash Flow'!L36</f>
        <v>0</v>
      </c>
      <c r="Q1263" s="1311">
        <f>'G - Cash Flow'!M36</f>
        <v>0</v>
      </c>
      <c r="R1263" s="1311">
        <f>'G - Cash Flow'!N36</f>
        <v>0</v>
      </c>
      <c r="S1263" s="1311">
        <f>'G - Cash Flow'!O36</f>
        <v>0</v>
      </c>
      <c r="U1263" s="1311">
        <f t="shared" si="29"/>
        <v>0</v>
      </c>
    </row>
    <row r="1264" spans="1:21">
      <c r="A1264" s="1314" t="str">
        <f>ORG!$S$1</f>
        <v>Apr 21</v>
      </c>
      <c r="B1264" s="1311" t="str">
        <f>ORG!$M$1</f>
        <v>Organisation</v>
      </c>
      <c r="C1264" s="1311" t="str">
        <f>'G - Cash Flow'!$A$5</f>
        <v>Table G - Monthly Cashflow Forecast</v>
      </c>
      <c r="D1264" s="1313">
        <f>'G - Cash Flow'!A37</f>
        <v>25</v>
      </c>
      <c r="E1264" s="1311" t="str">
        <f>'G - Cash Flow'!B37</f>
        <v>Balance b/f</v>
      </c>
      <c r="F1264" s="1314"/>
      <c r="G1264" s="1311">
        <f>'G - Cash Flow'!C37</f>
        <v>0</v>
      </c>
      <c r="H1264" s="1311">
        <f>'G - Cash Flow'!D37</f>
        <v>0</v>
      </c>
      <c r="I1264" s="1311">
        <f>'G - Cash Flow'!E37</f>
        <v>0</v>
      </c>
      <c r="J1264" s="1311">
        <f>'G - Cash Flow'!F37</f>
        <v>0</v>
      </c>
      <c r="K1264" s="1311">
        <f>'G - Cash Flow'!G37</f>
        <v>0</v>
      </c>
      <c r="L1264" s="1311">
        <f>'G - Cash Flow'!H37</f>
        <v>0</v>
      </c>
      <c r="M1264" s="1311">
        <f>'G - Cash Flow'!I37</f>
        <v>0</v>
      </c>
      <c r="N1264" s="1311">
        <f>'G - Cash Flow'!J37</f>
        <v>0</v>
      </c>
      <c r="O1264" s="1311">
        <f>'G - Cash Flow'!K37</f>
        <v>0</v>
      </c>
      <c r="P1264" s="1311">
        <f>'G - Cash Flow'!L37</f>
        <v>0</v>
      </c>
      <c r="Q1264" s="1311">
        <f>'G - Cash Flow'!M37</f>
        <v>0</v>
      </c>
      <c r="R1264" s="1311">
        <f>'G - Cash Flow'!N37</f>
        <v>0</v>
      </c>
      <c r="S1264" s="1311">
        <f>'G - Cash Flow'!O37</f>
        <v>0</v>
      </c>
      <c r="U1264" s="1311">
        <f t="shared" si="29"/>
        <v>0</v>
      </c>
    </row>
    <row r="1265" spans="1:21">
      <c r="A1265" s="1314" t="str">
        <f>ORG!$S$1</f>
        <v>Apr 21</v>
      </c>
      <c r="B1265" s="1311" t="str">
        <f>ORG!$M$1</f>
        <v>Organisation</v>
      </c>
      <c r="C1265" s="1311" t="str">
        <f>'G - Cash Flow'!$A$5</f>
        <v>Table G - Monthly Cashflow Forecast</v>
      </c>
      <c r="D1265" s="1313">
        <f>'G - Cash Flow'!A38</f>
        <v>26</v>
      </c>
      <c r="E1265" s="1311" t="str">
        <f>'G - Cash Flow'!B38</f>
        <v>Balance c/f</v>
      </c>
      <c r="F1265" s="1314"/>
      <c r="G1265" s="1311">
        <f>'G - Cash Flow'!C38</f>
        <v>0</v>
      </c>
      <c r="H1265" s="1311">
        <f>'G - Cash Flow'!D38</f>
        <v>0</v>
      </c>
      <c r="I1265" s="1311">
        <f>'G - Cash Flow'!E38</f>
        <v>0</v>
      </c>
      <c r="J1265" s="1311">
        <f>'G - Cash Flow'!F38</f>
        <v>0</v>
      </c>
      <c r="K1265" s="1311">
        <f>'G - Cash Flow'!G38</f>
        <v>0</v>
      </c>
      <c r="L1265" s="1311">
        <f>'G - Cash Flow'!H38</f>
        <v>0</v>
      </c>
      <c r="M1265" s="1311">
        <f>'G - Cash Flow'!I38</f>
        <v>0</v>
      </c>
      <c r="N1265" s="1311">
        <f>'G - Cash Flow'!J38</f>
        <v>0</v>
      </c>
      <c r="O1265" s="1311">
        <f>'G - Cash Flow'!K38</f>
        <v>0</v>
      </c>
      <c r="P1265" s="1311">
        <f>'G - Cash Flow'!L38</f>
        <v>0</v>
      </c>
      <c r="Q1265" s="1311">
        <f>'G - Cash Flow'!M38</f>
        <v>0</v>
      </c>
      <c r="R1265" s="1311">
        <f>'G - Cash Flow'!N38</f>
        <v>0</v>
      </c>
      <c r="U1265" s="1311">
        <f t="shared" si="29"/>
        <v>0</v>
      </c>
    </row>
  </sheetData>
  <sheetProtection algorithmName="SHA-512" hashValue="7b2QcYsThjBaXwweBc0EQPZrY85TrKd2ifa/hiAO4Jj/Ol0lR6svve59Q0Xeoej4f98CfCM2MbiIiifdsDM1ng==" saltValue="Q3AkOCvMMM8EVL77wChhIg==" spinCount="100000" sheet="1" objects="1" scenarios="1"/>
  <autoFilter ref="A1:U1265"/>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168"/>
  <sheetViews>
    <sheetView zoomScale="70" zoomScaleNormal="70" workbookViewId="0"/>
  </sheetViews>
  <sheetFormatPr defaultColWidth="8.84375" defaultRowHeight="12.5"/>
  <cols>
    <col min="1" max="1" width="5.84375" style="9" customWidth="1"/>
    <col min="2" max="2" width="47.69140625" style="9" customWidth="1"/>
    <col min="3" max="15" width="10.4609375" style="9" customWidth="1"/>
    <col min="16" max="17" width="8.84375" style="821"/>
    <col min="18" max="18" width="49" style="821" bestFit="1" customWidth="1"/>
    <col min="19" max="19" width="63.23046875" style="821" customWidth="1"/>
    <col min="20" max="16384" width="8.84375" style="9"/>
  </cols>
  <sheetData>
    <row r="1" spans="1:37" ht="37.5" customHeight="1">
      <c r="A1" s="1506" t="str">
        <f>+Summary!A1</f>
        <v>Organisation</v>
      </c>
      <c r="B1" s="418"/>
      <c r="C1" s="1439"/>
      <c r="D1" s="418" t="s">
        <v>470</v>
      </c>
      <c r="E1" s="1440" t="str">
        <f>Summary!H1</f>
        <v>Apr 21</v>
      </c>
      <c r="F1" s="1441"/>
      <c r="G1" s="2098"/>
      <c r="H1" s="85"/>
      <c r="I1" s="85"/>
      <c r="J1" s="85"/>
      <c r="K1" s="85"/>
      <c r="L1" s="85"/>
      <c r="M1" s="85"/>
      <c r="N1" s="85"/>
      <c r="O1" s="85"/>
      <c r="P1" s="660"/>
      <c r="Q1" s="660"/>
      <c r="R1" s="1442" t="s">
        <v>546</v>
      </c>
      <c r="S1" s="1443" t="str">
        <f>IF($T$11&gt;0," If there are any validation errors, you must include an explanation within your narrative","")</f>
        <v/>
      </c>
      <c r="T1" s="1444"/>
      <c r="U1" s="85"/>
      <c r="V1" s="85"/>
      <c r="W1" s="85"/>
      <c r="X1" s="85"/>
      <c r="Y1" s="85"/>
      <c r="Z1" s="85"/>
      <c r="AA1" s="85"/>
      <c r="AB1" s="85"/>
      <c r="AC1" s="85"/>
      <c r="AD1" s="85"/>
      <c r="AE1" s="85"/>
      <c r="AF1" s="85"/>
      <c r="AG1" s="85"/>
      <c r="AH1" s="85"/>
      <c r="AI1" s="85"/>
      <c r="AJ1" s="85"/>
      <c r="AK1" s="85"/>
    </row>
    <row r="2" spans="1:37" ht="18">
      <c r="A2" s="105"/>
      <c r="B2" s="105"/>
      <c r="C2" s="1439"/>
      <c r="D2" s="1439"/>
      <c r="E2" s="2857"/>
      <c r="F2" s="2857"/>
      <c r="G2" s="2857"/>
      <c r="H2" s="1391"/>
      <c r="I2" s="2858" t="s">
        <v>1016</v>
      </c>
      <c r="J2" s="2858">
        <v>1</v>
      </c>
      <c r="K2" s="85"/>
      <c r="L2" s="85"/>
      <c r="M2" s="85"/>
      <c r="N2" s="85"/>
      <c r="O2" s="85"/>
      <c r="P2" s="660"/>
      <c r="Q2" s="660"/>
      <c r="R2" s="837"/>
      <c r="S2" s="837"/>
      <c r="T2" s="911"/>
      <c r="U2" s="85"/>
      <c r="V2" s="85"/>
      <c r="W2" s="85"/>
      <c r="X2" s="85"/>
      <c r="Y2" s="85"/>
      <c r="Z2" s="85"/>
      <c r="AA2" s="85"/>
      <c r="AB2" s="85"/>
      <c r="AC2" s="85"/>
      <c r="AD2" s="85"/>
      <c r="AE2" s="85"/>
      <c r="AF2" s="85"/>
      <c r="AG2" s="85"/>
      <c r="AH2" s="85"/>
      <c r="AI2" s="85"/>
      <c r="AJ2" s="85"/>
      <c r="AK2" s="85"/>
    </row>
    <row r="3" spans="1:37" ht="18">
      <c r="A3" s="1445"/>
      <c r="B3" s="1446"/>
      <c r="C3" s="1447" t="str">
        <f>"This Table is currently showing "&amp;$T$11&amp;" errors"</f>
        <v>This Table is currently showing 0 errors</v>
      </c>
      <c r="D3" s="1448"/>
      <c r="E3" s="2859"/>
      <c r="F3" s="2860"/>
      <c r="G3" s="2859"/>
      <c r="H3" s="2857"/>
      <c r="I3" s="2858" t="s">
        <v>1015</v>
      </c>
      <c r="J3" s="2858">
        <v>1</v>
      </c>
      <c r="K3" s="1439"/>
      <c r="L3" s="1439"/>
      <c r="M3" s="1439"/>
      <c r="N3" s="1439"/>
      <c r="O3" s="1450"/>
      <c r="P3" s="660"/>
      <c r="Q3" s="660"/>
      <c r="R3" s="1451" t="s">
        <v>542</v>
      </c>
      <c r="S3" s="1452" t="str">
        <f>IF($J$3&gt;Summary!$K$1,"Ok",IF(SUM(C27:N27)&lt;&gt;0,"Analysis of Section A does not agree to line ref 13","Ok"))</f>
        <v>Ok</v>
      </c>
      <c r="T3" s="910">
        <f>IF(S3="Ok",0,1)</f>
        <v>0</v>
      </c>
      <c r="U3" s="85"/>
      <c r="V3" s="85"/>
      <c r="W3" s="85"/>
      <c r="X3" s="85"/>
      <c r="Y3" s="85"/>
      <c r="Z3" s="85"/>
      <c r="AA3" s="85"/>
      <c r="AB3" s="85"/>
      <c r="AC3" s="85"/>
      <c r="AD3" s="85"/>
      <c r="AE3" s="85"/>
      <c r="AF3" s="85"/>
      <c r="AG3" s="85"/>
      <c r="AH3" s="85"/>
      <c r="AI3" s="85"/>
      <c r="AJ3" s="85"/>
      <c r="AK3" s="85"/>
    </row>
    <row r="4" spans="1:37" ht="13">
      <c r="A4" s="1453"/>
      <c r="B4" s="105"/>
      <c r="C4" s="1448"/>
      <c r="D4" s="1448"/>
      <c r="E4" s="1448"/>
      <c r="F4" s="1448"/>
      <c r="G4" s="1448"/>
      <c r="H4" s="1439"/>
      <c r="I4" s="1439"/>
      <c r="J4" s="1439"/>
      <c r="K4" s="1439"/>
      <c r="L4" s="1439"/>
      <c r="M4" s="1441"/>
      <c r="N4" s="1454"/>
      <c r="O4" s="1439"/>
      <c r="P4" s="660"/>
      <c r="Q4" s="660"/>
      <c r="R4" s="1451" t="s">
        <v>543</v>
      </c>
      <c r="S4" s="1452" t="str">
        <f>IF($J$3&gt;Summary!$K$1,"Ok",IF(SUM(C66:N66)&lt;&gt;0,"Analysis of Section B does not agree to Section C","Ok"))</f>
        <v>Ok</v>
      </c>
      <c r="T4" s="910">
        <f>IF(S4="Ok",0,1)</f>
        <v>0</v>
      </c>
      <c r="U4" s="85"/>
      <c r="V4" s="85"/>
      <c r="W4" s="85"/>
      <c r="X4" s="85"/>
      <c r="Y4" s="85"/>
      <c r="Z4" s="85"/>
      <c r="AA4" s="85"/>
      <c r="AB4" s="85"/>
      <c r="AC4" s="85"/>
      <c r="AD4" s="85"/>
      <c r="AE4" s="85"/>
      <c r="AF4" s="85"/>
      <c r="AG4" s="85"/>
      <c r="AH4" s="85"/>
      <c r="AI4" s="85"/>
      <c r="AJ4" s="85"/>
      <c r="AK4" s="85"/>
    </row>
    <row r="5" spans="1:37" ht="15.5">
      <c r="A5" s="314" t="s">
        <v>538</v>
      </c>
      <c r="B5" s="105"/>
      <c r="C5" s="1070">
        <f>VLOOKUP(Summary!H1,Summary!V1:W12,2,FALSE)</f>
        <v>1</v>
      </c>
      <c r="D5" s="1448"/>
      <c r="E5" s="1448"/>
      <c r="F5" s="1448"/>
      <c r="G5" s="1448"/>
      <c r="H5" s="1439"/>
      <c r="I5" s="1439"/>
      <c r="J5" s="1439"/>
      <c r="K5" s="1439"/>
      <c r="L5" s="1439"/>
      <c r="M5" s="1441"/>
      <c r="N5" s="1454"/>
      <c r="O5" s="1439"/>
      <c r="P5" s="660"/>
      <c r="Q5" s="660"/>
      <c r="R5" s="660"/>
      <c r="S5" s="660"/>
      <c r="T5" s="660"/>
      <c r="U5" s="85"/>
      <c r="V5" s="85"/>
      <c r="W5" s="85"/>
      <c r="X5" s="85"/>
      <c r="Y5" s="85"/>
      <c r="Z5" s="85"/>
      <c r="AA5" s="85"/>
      <c r="AB5" s="85"/>
      <c r="AC5" s="85"/>
      <c r="AD5" s="85"/>
      <c r="AE5" s="85"/>
      <c r="AF5" s="85"/>
      <c r="AG5" s="85"/>
      <c r="AH5" s="85"/>
      <c r="AI5" s="85"/>
      <c r="AJ5" s="85"/>
      <c r="AK5" s="85"/>
    </row>
    <row r="6" spans="1:37" ht="16" thickBot="1">
      <c r="A6" s="314"/>
      <c r="B6" s="1455"/>
      <c r="C6" s="117">
        <f t="shared" ref="C6:M6" si="0">IF(C7&lt;=$C$5,1,0)</f>
        <v>1</v>
      </c>
      <c r="D6" s="117">
        <f t="shared" si="0"/>
        <v>0</v>
      </c>
      <c r="E6" s="117">
        <f t="shared" si="0"/>
        <v>0</v>
      </c>
      <c r="F6" s="117">
        <f t="shared" si="0"/>
        <v>0</v>
      </c>
      <c r="G6" s="117">
        <f t="shared" si="0"/>
        <v>0</v>
      </c>
      <c r="H6" s="117">
        <f t="shared" si="0"/>
        <v>0</v>
      </c>
      <c r="I6" s="117">
        <f t="shared" si="0"/>
        <v>0</v>
      </c>
      <c r="J6" s="117">
        <f t="shared" si="0"/>
        <v>0</v>
      </c>
      <c r="K6" s="117">
        <f t="shared" si="0"/>
        <v>0</v>
      </c>
      <c r="L6" s="117">
        <f t="shared" si="0"/>
        <v>0</v>
      </c>
      <c r="M6" s="117">
        <f t="shared" si="0"/>
        <v>0</v>
      </c>
      <c r="N6" s="117">
        <f>IF(N7&lt;=$C$5,1,0)</f>
        <v>0</v>
      </c>
      <c r="O6" s="1456"/>
      <c r="P6" s="660"/>
      <c r="Q6" s="660"/>
      <c r="R6" s="660"/>
      <c r="S6" s="660"/>
      <c r="T6" s="910"/>
      <c r="U6" s="85"/>
      <c r="V6" s="85"/>
      <c r="W6" s="85"/>
      <c r="X6" s="85"/>
      <c r="Y6" s="85"/>
      <c r="Z6" s="85"/>
      <c r="AA6" s="85"/>
      <c r="AB6" s="85"/>
      <c r="AC6" s="85"/>
      <c r="AD6" s="85"/>
      <c r="AE6" s="85"/>
      <c r="AF6" s="85"/>
      <c r="AG6" s="85"/>
      <c r="AH6" s="85"/>
      <c r="AI6" s="85"/>
      <c r="AJ6" s="85"/>
      <c r="AK6" s="85"/>
    </row>
    <row r="7" spans="1:37" ht="13.5" thickBot="1">
      <c r="A7" s="1445" t="s">
        <v>539</v>
      </c>
      <c r="B7" s="105"/>
      <c r="C7" s="1370">
        <v>1</v>
      </c>
      <c r="D7" s="1356">
        <v>2</v>
      </c>
      <c r="E7" s="1356">
        <v>3</v>
      </c>
      <c r="F7" s="1356">
        <v>4</v>
      </c>
      <c r="G7" s="1356">
        <v>5</v>
      </c>
      <c r="H7" s="1356">
        <v>6</v>
      </c>
      <c r="I7" s="1356">
        <v>7</v>
      </c>
      <c r="J7" s="1356">
        <v>8</v>
      </c>
      <c r="K7" s="1356">
        <v>9</v>
      </c>
      <c r="L7" s="1356">
        <v>10</v>
      </c>
      <c r="M7" s="1356">
        <v>11</v>
      </c>
      <c r="N7" s="1357">
        <v>12</v>
      </c>
      <c r="O7" s="1344"/>
      <c r="P7" s="1345"/>
      <c r="Q7" s="660"/>
      <c r="R7" s="660"/>
      <c r="S7" s="660"/>
      <c r="T7" s="910"/>
      <c r="U7" s="85"/>
      <c r="V7" s="85"/>
      <c r="W7" s="85"/>
      <c r="X7" s="85"/>
      <c r="Y7" s="85"/>
      <c r="Z7" s="85"/>
      <c r="AA7" s="85"/>
      <c r="AB7" s="85"/>
      <c r="AC7" s="85"/>
      <c r="AD7" s="85"/>
      <c r="AE7" s="85"/>
      <c r="AF7" s="85"/>
      <c r="AG7" s="85"/>
      <c r="AH7" s="85"/>
      <c r="AI7" s="85"/>
      <c r="AJ7" s="85"/>
      <c r="AK7" s="85"/>
    </row>
    <row r="8" spans="1:37" ht="39.5" thickBot="1">
      <c r="A8" s="105"/>
      <c r="B8" s="1457"/>
      <c r="C8" s="1372" t="s">
        <v>186</v>
      </c>
      <c r="D8" s="1437" t="s">
        <v>90</v>
      </c>
      <c r="E8" s="1437" t="s">
        <v>91</v>
      </c>
      <c r="F8" s="1437" t="s">
        <v>92</v>
      </c>
      <c r="G8" s="1437" t="s">
        <v>93</v>
      </c>
      <c r="H8" s="1437" t="s">
        <v>94</v>
      </c>
      <c r="I8" s="1437" t="s">
        <v>95</v>
      </c>
      <c r="J8" s="1437" t="s">
        <v>96</v>
      </c>
      <c r="K8" s="1437" t="s">
        <v>97</v>
      </c>
      <c r="L8" s="1437" t="s">
        <v>98</v>
      </c>
      <c r="M8" s="1437" t="s">
        <v>99</v>
      </c>
      <c r="N8" s="1385" t="s">
        <v>100</v>
      </c>
      <c r="O8" s="1361" t="s">
        <v>504</v>
      </c>
      <c r="P8" s="1361" t="s">
        <v>447</v>
      </c>
      <c r="Q8" s="660"/>
      <c r="R8" s="660"/>
      <c r="S8" s="660"/>
      <c r="T8" s="910"/>
      <c r="U8" s="85"/>
      <c r="V8" s="85"/>
      <c r="W8" s="85"/>
      <c r="X8" s="85"/>
      <c r="Y8" s="85"/>
      <c r="Z8" s="85"/>
      <c r="AA8" s="85"/>
      <c r="AB8" s="85"/>
      <c r="AC8" s="85"/>
      <c r="AD8" s="85"/>
      <c r="AE8" s="85"/>
      <c r="AF8" s="85"/>
      <c r="AG8" s="85"/>
      <c r="AH8" s="85"/>
      <c r="AI8" s="85"/>
      <c r="AJ8" s="85"/>
      <c r="AK8" s="85"/>
    </row>
    <row r="9" spans="1:37" ht="13.5" thickBot="1">
      <c r="A9" s="1458" t="s">
        <v>197</v>
      </c>
      <c r="B9" s="1459" t="s">
        <v>198</v>
      </c>
      <c r="C9" s="1438" t="s">
        <v>51</v>
      </c>
      <c r="D9" s="1374" t="s">
        <v>51</v>
      </c>
      <c r="E9" s="1374" t="s">
        <v>51</v>
      </c>
      <c r="F9" s="1374" t="s">
        <v>51</v>
      </c>
      <c r="G9" s="1374" t="s">
        <v>51</v>
      </c>
      <c r="H9" s="1374" t="s">
        <v>51</v>
      </c>
      <c r="I9" s="1374" t="s">
        <v>51</v>
      </c>
      <c r="J9" s="1374" t="s">
        <v>51</v>
      </c>
      <c r="K9" s="1374" t="s">
        <v>51</v>
      </c>
      <c r="L9" s="1374" t="s">
        <v>51</v>
      </c>
      <c r="M9" s="1374" t="s">
        <v>51</v>
      </c>
      <c r="N9" s="1387" t="s">
        <v>51</v>
      </c>
      <c r="O9" s="1436" t="s">
        <v>51</v>
      </c>
      <c r="P9" s="1436" t="s">
        <v>51</v>
      </c>
      <c r="Q9" s="660"/>
      <c r="R9" s="660"/>
      <c r="S9" s="660"/>
      <c r="T9" s="910"/>
      <c r="U9" s="85"/>
      <c r="V9" s="85"/>
      <c r="W9" s="85"/>
      <c r="X9" s="85"/>
      <c r="Y9" s="85"/>
      <c r="Z9" s="85"/>
      <c r="AA9" s="85"/>
      <c r="AB9" s="85"/>
      <c r="AC9" s="85"/>
      <c r="AD9" s="85"/>
      <c r="AE9" s="85"/>
      <c r="AF9" s="85"/>
      <c r="AG9" s="85"/>
      <c r="AH9" s="85"/>
      <c r="AI9" s="85"/>
      <c r="AJ9" s="85"/>
      <c r="AK9" s="85"/>
    </row>
    <row r="10" spans="1:37" ht="13">
      <c r="A10" s="1474">
        <v>1</v>
      </c>
      <c r="B10" s="1478" t="s">
        <v>432</v>
      </c>
      <c r="C10" s="1476"/>
      <c r="D10" s="1473"/>
      <c r="E10" s="1473"/>
      <c r="F10" s="1473"/>
      <c r="G10" s="1473"/>
      <c r="H10" s="1473"/>
      <c r="I10" s="1473"/>
      <c r="J10" s="1473"/>
      <c r="K10" s="1473"/>
      <c r="L10" s="1473"/>
      <c r="M10" s="1473"/>
      <c r="N10" s="1480"/>
      <c r="O10" s="1244">
        <f>SUMPRODUCT($C$6:$N$6,C10:N10)</f>
        <v>0</v>
      </c>
      <c r="P10" s="1469">
        <f>SUM(C10:N10)</f>
        <v>0</v>
      </c>
      <c r="Q10" s="660"/>
      <c r="R10" s="660"/>
      <c r="S10" s="660"/>
      <c r="T10" s="910"/>
      <c r="U10" s="85"/>
      <c r="V10" s="85"/>
      <c r="W10" s="85"/>
      <c r="X10" s="85"/>
      <c r="Y10" s="85"/>
      <c r="Z10" s="85"/>
      <c r="AA10" s="85"/>
      <c r="AB10" s="85"/>
      <c r="AC10" s="85"/>
      <c r="AD10" s="85"/>
      <c r="AE10" s="85"/>
      <c r="AF10" s="85"/>
      <c r="AG10" s="85"/>
      <c r="AH10" s="85"/>
      <c r="AI10" s="85"/>
      <c r="AJ10" s="85"/>
      <c r="AK10" s="85"/>
    </row>
    <row r="11" spans="1:37" ht="13">
      <c r="A11" s="1475">
        <v>2</v>
      </c>
      <c r="B11" s="1479" t="s">
        <v>426</v>
      </c>
      <c r="C11" s="1477"/>
      <c r="D11" s="1472"/>
      <c r="E11" s="1472"/>
      <c r="F11" s="1472"/>
      <c r="G11" s="1472"/>
      <c r="H11" s="1472"/>
      <c r="I11" s="1472"/>
      <c r="J11" s="1472"/>
      <c r="K11" s="1472"/>
      <c r="L11" s="1472"/>
      <c r="M11" s="1472"/>
      <c r="N11" s="1481"/>
      <c r="O11" s="1470">
        <f t="shared" ref="O11:O18" si="1">SUMPRODUCT($C$6:$N$6,C11:N11)</f>
        <v>0</v>
      </c>
      <c r="P11" s="1471">
        <f t="shared" ref="P11:P18" si="2">SUM(C11:N11)</f>
        <v>0</v>
      </c>
      <c r="Q11" s="660"/>
      <c r="R11" s="660"/>
      <c r="S11" s="660"/>
      <c r="T11" s="910">
        <f>SUM(T2:T10)</f>
        <v>0</v>
      </c>
      <c r="U11" s="85"/>
      <c r="V11" s="85"/>
      <c r="W11" s="85"/>
      <c r="X11" s="85"/>
      <c r="Y11" s="85"/>
      <c r="Z11" s="85"/>
      <c r="AA11" s="85"/>
      <c r="AB11" s="85"/>
      <c r="AC11" s="85"/>
      <c r="AD11" s="85"/>
      <c r="AE11" s="85"/>
      <c r="AF11" s="85"/>
      <c r="AG11" s="85"/>
      <c r="AH11" s="85"/>
      <c r="AI11" s="85"/>
      <c r="AJ11" s="85"/>
      <c r="AK11" s="85"/>
    </row>
    <row r="12" spans="1:37" ht="13">
      <c r="A12" s="1475">
        <v>3</v>
      </c>
      <c r="B12" s="1479" t="s">
        <v>427</v>
      </c>
      <c r="C12" s="1477"/>
      <c r="D12" s="1472"/>
      <c r="E12" s="1472"/>
      <c r="F12" s="1472"/>
      <c r="G12" s="1472"/>
      <c r="H12" s="1472"/>
      <c r="I12" s="1472"/>
      <c r="J12" s="1472"/>
      <c r="K12" s="1472"/>
      <c r="L12" s="1472"/>
      <c r="M12" s="1472"/>
      <c r="N12" s="1481"/>
      <c r="O12" s="1470">
        <f t="shared" si="1"/>
        <v>0</v>
      </c>
      <c r="P12" s="1471">
        <f t="shared" si="2"/>
        <v>0</v>
      </c>
      <c r="Q12" s="660"/>
      <c r="R12" s="660"/>
      <c r="S12" s="660"/>
      <c r="T12" s="85"/>
      <c r="U12" s="85"/>
      <c r="V12" s="85"/>
      <c r="W12" s="85"/>
      <c r="X12" s="85"/>
      <c r="Y12" s="85"/>
      <c r="Z12" s="85"/>
      <c r="AA12" s="85"/>
      <c r="AB12" s="85"/>
      <c r="AC12" s="85"/>
      <c r="AD12" s="85"/>
      <c r="AE12" s="85"/>
      <c r="AF12" s="85"/>
      <c r="AG12" s="85"/>
      <c r="AH12" s="85"/>
      <c r="AI12" s="85"/>
      <c r="AJ12" s="85"/>
      <c r="AK12" s="85"/>
    </row>
    <row r="13" spans="1:37" ht="13">
      <c r="A13" s="1475">
        <v>4</v>
      </c>
      <c r="B13" s="1479" t="s">
        <v>428</v>
      </c>
      <c r="C13" s="1477"/>
      <c r="D13" s="1472"/>
      <c r="E13" s="1472"/>
      <c r="F13" s="1472"/>
      <c r="G13" s="1472"/>
      <c r="H13" s="1472"/>
      <c r="I13" s="1472"/>
      <c r="J13" s="1472"/>
      <c r="K13" s="1472"/>
      <c r="L13" s="1472"/>
      <c r="M13" s="1472"/>
      <c r="N13" s="1481"/>
      <c r="O13" s="1470">
        <f t="shared" si="1"/>
        <v>0</v>
      </c>
      <c r="P13" s="1471">
        <f t="shared" si="2"/>
        <v>0</v>
      </c>
      <c r="Q13" s="660"/>
      <c r="R13" s="660"/>
      <c r="S13" s="660"/>
      <c r="T13" s="85"/>
      <c r="U13" s="85"/>
      <c r="V13" s="85"/>
      <c r="W13" s="85"/>
      <c r="X13" s="85"/>
      <c r="Y13" s="85"/>
      <c r="Z13" s="85"/>
      <c r="AA13" s="85"/>
      <c r="AB13" s="85"/>
      <c r="AC13" s="85"/>
      <c r="AD13" s="85"/>
      <c r="AE13" s="85"/>
      <c r="AF13" s="85"/>
      <c r="AG13" s="85"/>
      <c r="AH13" s="85"/>
      <c r="AI13" s="85"/>
      <c r="AJ13" s="85"/>
      <c r="AK13" s="85"/>
    </row>
    <row r="14" spans="1:37" ht="13">
      <c r="A14" s="1475">
        <v>5</v>
      </c>
      <c r="B14" s="1479" t="s">
        <v>429</v>
      </c>
      <c r="C14" s="1477"/>
      <c r="D14" s="1472"/>
      <c r="E14" s="1472"/>
      <c r="F14" s="1472"/>
      <c r="G14" s="1472"/>
      <c r="H14" s="1472"/>
      <c r="I14" s="1472"/>
      <c r="J14" s="1472"/>
      <c r="K14" s="1472"/>
      <c r="L14" s="1472"/>
      <c r="M14" s="1472"/>
      <c r="N14" s="1481"/>
      <c r="O14" s="1470">
        <f t="shared" si="1"/>
        <v>0</v>
      </c>
      <c r="P14" s="1471">
        <f t="shared" si="2"/>
        <v>0</v>
      </c>
      <c r="Q14" s="660"/>
      <c r="R14" s="660"/>
      <c r="S14" s="660"/>
      <c r="T14" s="85"/>
      <c r="U14" s="85"/>
      <c r="V14" s="85"/>
      <c r="W14" s="85"/>
      <c r="X14" s="85"/>
      <c r="Y14" s="85"/>
      <c r="Z14" s="85"/>
      <c r="AA14" s="85"/>
      <c r="AB14" s="85"/>
      <c r="AC14" s="85"/>
      <c r="AD14" s="85"/>
      <c r="AE14" s="85"/>
      <c r="AF14" s="85"/>
      <c r="AG14" s="85"/>
      <c r="AH14" s="85"/>
      <c r="AI14" s="85"/>
      <c r="AJ14" s="85"/>
      <c r="AK14" s="85"/>
    </row>
    <row r="15" spans="1:37" ht="13">
      <c r="A15" s="1475">
        <v>6</v>
      </c>
      <c r="B15" s="1479" t="s">
        <v>371</v>
      </c>
      <c r="C15" s="1477"/>
      <c r="D15" s="1472"/>
      <c r="E15" s="1472"/>
      <c r="F15" s="1472"/>
      <c r="G15" s="1472"/>
      <c r="H15" s="1472"/>
      <c r="I15" s="1472"/>
      <c r="J15" s="1472"/>
      <c r="K15" s="1472"/>
      <c r="L15" s="1472"/>
      <c r="M15" s="1472"/>
      <c r="N15" s="1481"/>
      <c r="O15" s="1470">
        <f t="shared" si="1"/>
        <v>0</v>
      </c>
      <c r="P15" s="1471">
        <f t="shared" si="2"/>
        <v>0</v>
      </c>
      <c r="Q15" s="660"/>
      <c r="R15" s="660"/>
      <c r="S15" s="660"/>
      <c r="T15" s="85"/>
      <c r="U15" s="85"/>
      <c r="V15" s="85"/>
      <c r="W15" s="85"/>
      <c r="X15" s="85"/>
      <c r="Y15" s="85"/>
      <c r="Z15" s="85"/>
      <c r="AA15" s="85"/>
      <c r="AB15" s="85"/>
      <c r="AC15" s="85"/>
      <c r="AD15" s="85"/>
      <c r="AE15" s="85"/>
      <c r="AF15" s="85"/>
      <c r="AG15" s="85"/>
      <c r="AH15" s="85"/>
      <c r="AI15" s="85"/>
      <c r="AJ15" s="85"/>
      <c r="AK15" s="85"/>
    </row>
    <row r="16" spans="1:37" ht="13">
      <c r="A16" s="1475">
        <v>7</v>
      </c>
      <c r="B16" s="1479" t="s">
        <v>430</v>
      </c>
      <c r="C16" s="1477"/>
      <c r="D16" s="1472"/>
      <c r="E16" s="1472"/>
      <c r="F16" s="1472"/>
      <c r="G16" s="1472"/>
      <c r="H16" s="1472"/>
      <c r="I16" s="1472"/>
      <c r="J16" s="1472"/>
      <c r="K16" s="1472"/>
      <c r="L16" s="1472"/>
      <c r="M16" s="1472"/>
      <c r="N16" s="1481"/>
      <c r="O16" s="1470">
        <f t="shared" si="1"/>
        <v>0</v>
      </c>
      <c r="P16" s="1471">
        <f t="shared" si="2"/>
        <v>0</v>
      </c>
      <c r="Q16" s="660"/>
      <c r="R16" s="660"/>
      <c r="S16" s="660"/>
      <c r="T16" s="85"/>
      <c r="U16" s="85"/>
      <c r="V16" s="85"/>
      <c r="W16" s="85"/>
      <c r="X16" s="85"/>
      <c r="Y16" s="85"/>
      <c r="Z16" s="85"/>
      <c r="AA16" s="85"/>
      <c r="AB16" s="85"/>
      <c r="AC16" s="85"/>
      <c r="AD16" s="85"/>
      <c r="AE16" s="85"/>
      <c r="AF16" s="85"/>
      <c r="AG16" s="85"/>
      <c r="AH16" s="85"/>
      <c r="AI16" s="85"/>
      <c r="AJ16" s="85"/>
      <c r="AK16" s="85"/>
    </row>
    <row r="17" spans="1:37" ht="13">
      <c r="A17" s="1475">
        <v>8</v>
      </c>
      <c r="B17" s="1479" t="s">
        <v>550</v>
      </c>
      <c r="C17" s="1477"/>
      <c r="D17" s="1472"/>
      <c r="E17" s="1472"/>
      <c r="F17" s="1472"/>
      <c r="G17" s="1472"/>
      <c r="H17" s="1472"/>
      <c r="I17" s="1472"/>
      <c r="J17" s="1472"/>
      <c r="K17" s="1472"/>
      <c r="L17" s="1472"/>
      <c r="M17" s="1472"/>
      <c r="N17" s="1481"/>
      <c r="O17" s="1470">
        <f t="shared" si="1"/>
        <v>0</v>
      </c>
      <c r="P17" s="1471">
        <f t="shared" si="2"/>
        <v>0</v>
      </c>
      <c r="Q17" s="660"/>
      <c r="R17" s="660"/>
      <c r="S17" s="660"/>
      <c r="T17" s="85"/>
      <c r="U17" s="85"/>
      <c r="V17" s="85"/>
      <c r="W17" s="85"/>
      <c r="X17" s="85"/>
      <c r="Y17" s="85"/>
      <c r="Z17" s="85"/>
      <c r="AA17" s="85"/>
      <c r="AB17" s="85"/>
      <c r="AC17" s="85"/>
      <c r="AD17" s="85"/>
      <c r="AE17" s="85"/>
      <c r="AF17" s="85"/>
      <c r="AG17" s="85"/>
      <c r="AH17" s="85"/>
      <c r="AI17" s="85"/>
      <c r="AJ17" s="85"/>
      <c r="AK17" s="85"/>
    </row>
    <row r="18" spans="1:37" ht="13.5" thickBot="1">
      <c r="A18" s="1507">
        <v>9</v>
      </c>
      <c r="B18" s="1508" t="s">
        <v>431</v>
      </c>
      <c r="C18" s="1482"/>
      <c r="D18" s="1483"/>
      <c r="E18" s="1483"/>
      <c r="F18" s="1483"/>
      <c r="G18" s="1483"/>
      <c r="H18" s="1483"/>
      <c r="I18" s="1483"/>
      <c r="J18" s="1483"/>
      <c r="K18" s="1483"/>
      <c r="L18" s="1483"/>
      <c r="M18" s="1483"/>
      <c r="N18" s="1484"/>
      <c r="O18" s="1485">
        <f t="shared" si="1"/>
        <v>0</v>
      </c>
      <c r="P18" s="1486">
        <f t="shared" si="2"/>
        <v>0</v>
      </c>
      <c r="Q18" s="660"/>
      <c r="R18" s="660"/>
      <c r="S18" s="660"/>
      <c r="T18" s="85"/>
      <c r="U18" s="85"/>
      <c r="V18" s="85"/>
      <c r="W18" s="85"/>
      <c r="X18" s="85"/>
      <c r="Y18" s="85"/>
      <c r="Z18" s="85"/>
      <c r="AA18" s="85"/>
      <c r="AB18" s="85"/>
      <c r="AC18" s="85"/>
      <c r="AD18" s="85"/>
      <c r="AE18" s="85"/>
      <c r="AF18" s="85"/>
      <c r="AG18" s="85"/>
      <c r="AH18" s="85"/>
      <c r="AI18" s="85"/>
      <c r="AJ18" s="85"/>
      <c r="AK18" s="85"/>
    </row>
    <row r="19" spans="1:37" ht="13.5" thickBot="1">
      <c r="A19" s="1501">
        <v>10</v>
      </c>
      <c r="B19" s="1505" t="s">
        <v>199</v>
      </c>
      <c r="C19" s="1487">
        <f>SUM(C10:C18)</f>
        <v>0</v>
      </c>
      <c r="D19" s="1488">
        <f t="shared" ref="D19:O19" si="3">SUM(D10:D18)</f>
        <v>0</v>
      </c>
      <c r="E19" s="1488">
        <f t="shared" si="3"/>
        <v>0</v>
      </c>
      <c r="F19" s="1488">
        <f t="shared" si="3"/>
        <v>0</v>
      </c>
      <c r="G19" s="1488">
        <f t="shared" si="3"/>
        <v>0</v>
      </c>
      <c r="H19" s="1488">
        <f t="shared" si="3"/>
        <v>0</v>
      </c>
      <c r="I19" s="1488">
        <f t="shared" si="3"/>
        <v>0</v>
      </c>
      <c r="J19" s="1488">
        <f t="shared" si="3"/>
        <v>0</v>
      </c>
      <c r="K19" s="1488">
        <f t="shared" si="3"/>
        <v>0</v>
      </c>
      <c r="L19" s="1488">
        <f t="shared" si="3"/>
        <v>0</v>
      </c>
      <c r="M19" s="1488">
        <f t="shared" si="3"/>
        <v>0</v>
      </c>
      <c r="N19" s="1489">
        <f t="shared" si="3"/>
        <v>0</v>
      </c>
      <c r="O19" s="1490">
        <f t="shared" si="3"/>
        <v>0</v>
      </c>
      <c r="P19" s="1491">
        <f>SUM(P10:P18)</f>
        <v>0</v>
      </c>
      <c r="Q19" s="660"/>
      <c r="R19" s="660"/>
      <c r="S19" s="660"/>
      <c r="T19" s="85"/>
      <c r="U19" s="85"/>
      <c r="V19" s="85"/>
      <c r="W19" s="85"/>
      <c r="X19" s="85"/>
      <c r="Y19" s="85"/>
      <c r="Z19" s="85"/>
      <c r="AA19" s="85"/>
      <c r="AB19" s="85"/>
      <c r="AC19" s="85"/>
      <c r="AD19" s="85"/>
      <c r="AE19" s="85"/>
      <c r="AF19" s="85"/>
      <c r="AG19" s="85"/>
      <c r="AH19" s="85"/>
      <c r="AI19" s="85"/>
      <c r="AJ19" s="85"/>
      <c r="AK19" s="85"/>
    </row>
    <row r="20" spans="1:37" s="1465" customFormat="1" ht="13">
      <c r="A20" s="1460"/>
      <c r="B20" s="1461"/>
      <c r="C20" s="1462"/>
      <c r="D20" s="1462"/>
      <c r="E20" s="1462"/>
      <c r="F20" s="1462"/>
      <c r="G20" s="1462"/>
      <c r="H20" s="1462"/>
      <c r="I20" s="1462"/>
      <c r="J20" s="1462"/>
      <c r="K20" s="1462"/>
      <c r="L20" s="1462"/>
      <c r="M20" s="1462"/>
      <c r="N20" s="1462"/>
      <c r="O20" s="1463"/>
      <c r="P20" s="1464"/>
      <c r="Q20" s="1464"/>
      <c r="R20" s="1464"/>
      <c r="S20" s="1464"/>
      <c r="T20" s="105"/>
      <c r="U20" s="105"/>
      <c r="V20" s="105"/>
      <c r="W20" s="105"/>
      <c r="X20" s="105"/>
      <c r="Y20" s="105"/>
      <c r="Z20" s="105"/>
      <c r="AA20" s="105"/>
      <c r="AB20" s="105"/>
      <c r="AC20" s="105"/>
      <c r="AD20" s="105"/>
      <c r="AE20" s="105"/>
      <c r="AF20" s="105"/>
      <c r="AG20" s="105"/>
      <c r="AH20" s="105"/>
      <c r="AI20" s="105"/>
      <c r="AJ20" s="105"/>
      <c r="AK20" s="105"/>
    </row>
    <row r="21" spans="1:37">
      <c r="A21" s="85"/>
      <c r="B21" s="85"/>
      <c r="C21" s="85"/>
      <c r="D21" s="85"/>
      <c r="E21" s="85"/>
      <c r="F21" s="85"/>
      <c r="G21" s="85"/>
      <c r="H21" s="85"/>
      <c r="I21" s="85"/>
      <c r="J21" s="85"/>
      <c r="K21" s="85"/>
      <c r="L21" s="85"/>
      <c r="M21" s="85"/>
      <c r="N21" s="85"/>
      <c r="O21" s="85"/>
      <c r="P21" s="660"/>
      <c r="Q21" s="660"/>
      <c r="R21" s="660"/>
      <c r="S21" s="660"/>
      <c r="T21" s="85"/>
      <c r="U21" s="85"/>
      <c r="V21" s="85"/>
      <c r="W21" s="85"/>
      <c r="X21" s="85"/>
      <c r="Y21" s="85"/>
      <c r="Z21" s="85"/>
      <c r="AA21" s="85"/>
      <c r="AB21" s="85"/>
      <c r="AC21" s="85"/>
      <c r="AD21" s="85"/>
      <c r="AE21" s="85"/>
      <c r="AF21" s="85"/>
      <c r="AG21" s="85"/>
      <c r="AH21" s="85"/>
      <c r="AI21" s="85"/>
      <c r="AJ21" s="85"/>
      <c r="AK21" s="85"/>
    </row>
    <row r="22" spans="1:37">
      <c r="A22" s="85"/>
      <c r="B22" s="85"/>
      <c r="C22" s="85"/>
      <c r="D22" s="85"/>
      <c r="E22" s="85"/>
      <c r="F22" s="85"/>
      <c r="G22" s="85"/>
      <c r="H22" s="85"/>
      <c r="I22" s="85"/>
      <c r="J22" s="85"/>
      <c r="K22" s="85"/>
      <c r="L22" s="85"/>
      <c r="M22" s="85"/>
      <c r="N22" s="85"/>
      <c r="O22" s="85"/>
      <c r="P22" s="660"/>
      <c r="Q22" s="660"/>
      <c r="R22" s="660"/>
      <c r="S22" s="660"/>
      <c r="T22" s="85"/>
      <c r="U22" s="85"/>
      <c r="V22" s="85"/>
      <c r="W22" s="85"/>
      <c r="X22" s="85"/>
      <c r="Y22" s="85"/>
      <c r="Z22" s="85"/>
      <c r="AA22" s="85"/>
      <c r="AB22" s="85"/>
      <c r="AC22" s="85"/>
      <c r="AD22" s="85"/>
      <c r="AE22" s="85"/>
      <c r="AF22" s="85"/>
      <c r="AG22" s="85"/>
      <c r="AH22" s="85"/>
      <c r="AI22" s="85"/>
      <c r="AJ22" s="85"/>
      <c r="AK22" s="85"/>
    </row>
    <row r="23" spans="1:37" ht="13.5" thickBot="1">
      <c r="A23" s="85"/>
      <c r="B23" s="418" t="s">
        <v>366</v>
      </c>
      <c r="C23" s="85"/>
      <c r="D23" s="85"/>
      <c r="E23" s="85"/>
      <c r="F23" s="85"/>
      <c r="G23" s="85"/>
      <c r="H23" s="85"/>
      <c r="I23" s="85"/>
      <c r="J23" s="85"/>
      <c r="K23" s="85"/>
      <c r="L23" s="85"/>
      <c r="M23" s="85"/>
      <c r="N23" s="85"/>
      <c r="O23" s="85"/>
      <c r="P23" s="660"/>
      <c r="Q23" s="660"/>
      <c r="R23" s="660"/>
      <c r="S23" s="660"/>
      <c r="T23" s="85"/>
      <c r="U23" s="85"/>
      <c r="V23" s="85"/>
      <c r="W23" s="85"/>
      <c r="X23" s="85"/>
      <c r="Y23" s="85"/>
      <c r="Z23" s="85"/>
      <c r="AA23" s="85"/>
      <c r="AB23" s="85"/>
      <c r="AC23" s="85"/>
      <c r="AD23" s="85"/>
      <c r="AE23" s="85"/>
      <c r="AF23" s="85"/>
      <c r="AG23" s="85"/>
      <c r="AH23" s="85"/>
      <c r="AI23" s="85"/>
      <c r="AJ23" s="85"/>
      <c r="AK23" s="85"/>
    </row>
    <row r="24" spans="1:37" ht="13">
      <c r="A24" s="1495">
        <v>11</v>
      </c>
      <c r="B24" s="2747" t="s">
        <v>367</v>
      </c>
      <c r="C24" s="2762">
        <f>'B - Monthly Positions'!D20</f>
        <v>0</v>
      </c>
      <c r="D24" s="1744">
        <f>'B - Monthly Positions'!E20</f>
        <v>0</v>
      </c>
      <c r="E24" s="1744">
        <f>'B - Monthly Positions'!F20</f>
        <v>0</v>
      </c>
      <c r="F24" s="1744">
        <f>'B - Monthly Positions'!G20</f>
        <v>0</v>
      </c>
      <c r="G24" s="1744">
        <f>'B - Monthly Positions'!H20</f>
        <v>0</v>
      </c>
      <c r="H24" s="1744">
        <f>'B - Monthly Positions'!I20</f>
        <v>0</v>
      </c>
      <c r="I24" s="1744">
        <f>'B - Monthly Positions'!J20</f>
        <v>0</v>
      </c>
      <c r="J24" s="1744">
        <f>'B - Monthly Positions'!K20</f>
        <v>0</v>
      </c>
      <c r="K24" s="1744">
        <f>'B - Monthly Positions'!L20</f>
        <v>0</v>
      </c>
      <c r="L24" s="1744">
        <f>'B - Monthly Positions'!M20</f>
        <v>0</v>
      </c>
      <c r="M24" s="1744">
        <f>'B - Monthly Positions'!N20</f>
        <v>0</v>
      </c>
      <c r="N24" s="2763">
        <f>'B - Monthly Positions'!O20</f>
        <v>0</v>
      </c>
      <c r="O24" s="1244">
        <f>SUMPRODUCT($C$6:$N$6,C24:N24)</f>
        <v>0</v>
      </c>
      <c r="P24" s="1469">
        <f>SUM(C24:N24)</f>
        <v>0</v>
      </c>
      <c r="Q24" s="660"/>
      <c r="R24" s="660"/>
      <c r="S24" s="660"/>
      <c r="T24" s="85"/>
      <c r="U24" s="85"/>
      <c r="V24" s="85"/>
      <c r="W24" s="85"/>
      <c r="X24" s="85"/>
      <c r="Y24" s="85"/>
      <c r="Z24" s="85"/>
      <c r="AA24" s="85"/>
      <c r="AB24" s="85"/>
      <c r="AC24" s="85"/>
      <c r="AD24" s="85"/>
      <c r="AE24" s="85"/>
      <c r="AF24" s="85"/>
      <c r="AG24" s="85"/>
      <c r="AH24" s="85"/>
      <c r="AI24" s="85"/>
      <c r="AJ24" s="85"/>
      <c r="AK24" s="85"/>
    </row>
    <row r="25" spans="1:37" ht="13.5" thickBot="1">
      <c r="A25" s="1497">
        <v>12</v>
      </c>
      <c r="B25" s="2748" t="s">
        <v>462</v>
      </c>
      <c r="C25" s="2749"/>
      <c r="D25" s="2750"/>
      <c r="E25" s="2750"/>
      <c r="F25" s="2750"/>
      <c r="G25" s="2750"/>
      <c r="H25" s="2750"/>
      <c r="I25" s="2750"/>
      <c r="J25" s="2750"/>
      <c r="K25" s="2750"/>
      <c r="L25" s="2750"/>
      <c r="M25" s="2750"/>
      <c r="N25" s="2751"/>
      <c r="O25" s="1516">
        <f>SUMPRODUCT($C$6:$N$6,C25:N25)</f>
        <v>0</v>
      </c>
      <c r="P25" s="1517">
        <f>SUM(C25:N25)</f>
        <v>0</v>
      </c>
      <c r="Q25" s="660"/>
      <c r="R25" s="660"/>
      <c r="S25" s="660"/>
      <c r="T25" s="85"/>
      <c r="U25" s="85"/>
      <c r="V25" s="85"/>
      <c r="W25" s="85"/>
      <c r="X25" s="85"/>
      <c r="Y25" s="85"/>
      <c r="Z25" s="85"/>
      <c r="AA25" s="85"/>
      <c r="AB25" s="85"/>
      <c r="AC25" s="85"/>
      <c r="AD25" s="85"/>
      <c r="AE25" s="85"/>
      <c r="AF25" s="85"/>
      <c r="AG25" s="85"/>
      <c r="AH25" s="85"/>
      <c r="AI25" s="85"/>
      <c r="AJ25" s="85"/>
      <c r="AK25" s="85"/>
    </row>
    <row r="26" spans="1:37" ht="13.5" thickBot="1">
      <c r="A26" s="1498">
        <v>13</v>
      </c>
      <c r="B26" s="1499" t="s">
        <v>368</v>
      </c>
      <c r="C26" s="1492">
        <f>SUM(C24:C25)</f>
        <v>0</v>
      </c>
      <c r="D26" s="1493">
        <f t="shared" ref="D26:N26" si="4">SUM(D24:D25)</f>
        <v>0</v>
      </c>
      <c r="E26" s="1493">
        <f t="shared" si="4"/>
        <v>0</v>
      </c>
      <c r="F26" s="1493">
        <f t="shared" si="4"/>
        <v>0</v>
      </c>
      <c r="G26" s="1493">
        <f t="shared" si="4"/>
        <v>0</v>
      </c>
      <c r="H26" s="1493">
        <f t="shared" si="4"/>
        <v>0</v>
      </c>
      <c r="I26" s="1493">
        <f t="shared" si="4"/>
        <v>0</v>
      </c>
      <c r="J26" s="1493">
        <f t="shared" si="4"/>
        <v>0</v>
      </c>
      <c r="K26" s="1493">
        <f t="shared" si="4"/>
        <v>0</v>
      </c>
      <c r="L26" s="1493">
        <f t="shared" si="4"/>
        <v>0</v>
      </c>
      <c r="M26" s="1493">
        <f t="shared" si="4"/>
        <v>0</v>
      </c>
      <c r="N26" s="1494">
        <f t="shared" si="4"/>
        <v>0</v>
      </c>
      <c r="O26" s="1490">
        <f>SUM(O24:O25)</f>
        <v>0</v>
      </c>
      <c r="P26" s="1491">
        <f>SUM(P24:P25)</f>
        <v>0</v>
      </c>
      <c r="Q26" s="660"/>
      <c r="R26" s="660"/>
      <c r="S26" s="660"/>
      <c r="T26" s="85"/>
      <c r="U26" s="85"/>
      <c r="V26" s="85"/>
      <c r="W26" s="85"/>
      <c r="X26" s="85"/>
      <c r="Y26" s="85"/>
      <c r="Z26" s="85"/>
      <c r="AA26" s="85"/>
      <c r="AB26" s="85"/>
      <c r="AC26" s="85"/>
      <c r="AD26" s="85"/>
      <c r="AE26" s="85"/>
      <c r="AF26" s="85"/>
      <c r="AG26" s="85"/>
      <c r="AH26" s="85"/>
      <c r="AI26" s="85"/>
      <c r="AJ26" s="85"/>
      <c r="AK26" s="85"/>
    </row>
    <row r="27" spans="1:37">
      <c r="A27" s="85"/>
      <c r="B27" s="1467"/>
      <c r="C27" s="1509">
        <f>IF(ABS(C26-C19)&gt;1,1,0)</f>
        <v>0</v>
      </c>
      <c r="D27" s="1509">
        <f t="shared" ref="D27:M27" si="5">IF(ABS(D26-D19)&gt;1,1,0)</f>
        <v>0</v>
      </c>
      <c r="E27" s="1509">
        <f t="shared" si="5"/>
        <v>0</v>
      </c>
      <c r="F27" s="1509">
        <f t="shared" si="5"/>
        <v>0</v>
      </c>
      <c r="G27" s="1509">
        <f t="shared" si="5"/>
        <v>0</v>
      </c>
      <c r="H27" s="1509">
        <f t="shared" si="5"/>
        <v>0</v>
      </c>
      <c r="I27" s="1509">
        <f t="shared" si="5"/>
        <v>0</v>
      </c>
      <c r="J27" s="1509">
        <f t="shared" si="5"/>
        <v>0</v>
      </c>
      <c r="K27" s="1509">
        <f t="shared" si="5"/>
        <v>0</v>
      </c>
      <c r="L27" s="1509">
        <f t="shared" si="5"/>
        <v>0</v>
      </c>
      <c r="M27" s="1509">
        <f t="shared" si="5"/>
        <v>0</v>
      </c>
      <c r="N27" s="1509">
        <f>IF(ABS(N26-N19)&gt;1,1,0)</f>
        <v>0</v>
      </c>
      <c r="O27" s="85"/>
      <c r="P27" s="660"/>
      <c r="Q27" s="660"/>
      <c r="R27" s="660"/>
      <c r="S27" s="660"/>
      <c r="T27" s="85"/>
      <c r="U27" s="85"/>
      <c r="V27" s="85"/>
      <c r="W27" s="85"/>
      <c r="X27" s="85"/>
      <c r="Y27" s="85"/>
      <c r="Z27" s="85"/>
      <c r="AA27" s="85"/>
      <c r="AB27" s="85"/>
      <c r="AC27" s="85"/>
      <c r="AD27" s="85"/>
      <c r="AE27" s="85"/>
      <c r="AF27" s="85"/>
      <c r="AG27" s="85"/>
      <c r="AH27" s="85"/>
      <c r="AI27" s="85"/>
      <c r="AJ27" s="85"/>
      <c r="AK27" s="85"/>
    </row>
    <row r="28" spans="1:37">
      <c r="A28" s="85"/>
      <c r="B28" s="1467"/>
      <c r="C28" s="1391"/>
      <c r="D28" s="1391"/>
      <c r="E28" s="1391"/>
      <c r="F28" s="1391"/>
      <c r="G28" s="1391"/>
      <c r="H28" s="1391"/>
      <c r="I28" s="1391"/>
      <c r="J28" s="1391"/>
      <c r="K28" s="1391"/>
      <c r="L28" s="1391"/>
      <c r="M28" s="1391"/>
      <c r="N28" s="1391"/>
      <c r="O28" s="85"/>
      <c r="P28" s="660"/>
      <c r="Q28" s="660"/>
      <c r="R28" s="660"/>
      <c r="S28" s="660"/>
      <c r="T28" s="85"/>
      <c r="U28" s="85"/>
      <c r="V28" s="85"/>
      <c r="W28" s="85"/>
      <c r="X28" s="85"/>
      <c r="Y28" s="85"/>
      <c r="Z28" s="85"/>
      <c r="AA28" s="85"/>
      <c r="AB28" s="85"/>
      <c r="AC28" s="85"/>
      <c r="AD28" s="85"/>
      <c r="AE28" s="85"/>
      <c r="AF28" s="85"/>
      <c r="AG28" s="85"/>
      <c r="AH28" s="85"/>
      <c r="AI28" s="85"/>
      <c r="AJ28" s="85"/>
      <c r="AK28" s="85"/>
    </row>
    <row r="29" spans="1:37" ht="13.5" thickBot="1">
      <c r="A29" s="1445"/>
      <c r="B29" s="1455"/>
      <c r="C29" s="1456"/>
      <c r="D29" s="1456"/>
      <c r="E29" s="1456"/>
      <c r="F29" s="1456"/>
      <c r="G29" s="1456"/>
      <c r="H29" s="1456"/>
      <c r="I29" s="1456"/>
      <c r="J29" s="1456"/>
      <c r="K29" s="1456"/>
      <c r="L29" s="1456"/>
      <c r="M29" s="1456"/>
      <c r="N29" s="1456"/>
      <c r="O29" s="1456"/>
      <c r="P29" s="660"/>
      <c r="Q29" s="660"/>
      <c r="R29" s="660"/>
      <c r="S29" s="660"/>
      <c r="T29" s="85"/>
      <c r="U29" s="85"/>
      <c r="V29" s="85"/>
      <c r="W29" s="85"/>
      <c r="X29" s="85"/>
      <c r="Y29" s="85"/>
      <c r="Z29" s="85"/>
      <c r="AA29" s="85"/>
      <c r="AB29" s="85"/>
      <c r="AC29" s="85"/>
      <c r="AD29" s="85"/>
      <c r="AE29" s="85"/>
      <c r="AF29" s="85"/>
      <c r="AG29" s="85"/>
      <c r="AH29" s="85"/>
      <c r="AI29" s="85"/>
      <c r="AJ29" s="85"/>
      <c r="AK29" s="85"/>
    </row>
    <row r="30" spans="1:37" ht="13.5" thickBot="1">
      <c r="A30" s="1445" t="s">
        <v>958</v>
      </c>
      <c r="B30" s="105"/>
      <c r="C30" s="1370">
        <v>1</v>
      </c>
      <c r="D30" s="1356">
        <v>2</v>
      </c>
      <c r="E30" s="1356">
        <v>3</v>
      </c>
      <c r="F30" s="1356">
        <v>4</v>
      </c>
      <c r="G30" s="1356">
        <v>5</v>
      </c>
      <c r="H30" s="1356">
        <v>6</v>
      </c>
      <c r="I30" s="1356">
        <v>7</v>
      </c>
      <c r="J30" s="1356">
        <v>8</v>
      </c>
      <c r="K30" s="1356">
        <v>9</v>
      </c>
      <c r="L30" s="1356">
        <v>10</v>
      </c>
      <c r="M30" s="1356">
        <v>11</v>
      </c>
      <c r="N30" s="1357">
        <v>12</v>
      </c>
      <c r="O30" s="1344"/>
      <c r="P30" s="1345"/>
      <c r="Q30" s="660"/>
      <c r="R30" s="660"/>
      <c r="S30" s="660"/>
      <c r="T30" s="85"/>
      <c r="U30" s="85"/>
      <c r="V30" s="85"/>
      <c r="W30" s="85"/>
      <c r="X30" s="85"/>
      <c r="Y30" s="85"/>
      <c r="Z30" s="85"/>
      <c r="AA30" s="85"/>
      <c r="AB30" s="85"/>
      <c r="AC30" s="85"/>
      <c r="AD30" s="85"/>
      <c r="AE30" s="85"/>
      <c r="AF30" s="85"/>
      <c r="AG30" s="85"/>
      <c r="AH30" s="85"/>
      <c r="AI30" s="85"/>
      <c r="AJ30" s="85"/>
      <c r="AK30" s="85"/>
    </row>
    <row r="31" spans="1:37" ht="39.5" thickBot="1">
      <c r="A31" s="1518" t="s">
        <v>547</v>
      </c>
      <c r="B31" s="1457"/>
      <c r="C31" s="1372" t="s">
        <v>186</v>
      </c>
      <c r="D31" s="1437" t="s">
        <v>90</v>
      </c>
      <c r="E31" s="1437" t="s">
        <v>91</v>
      </c>
      <c r="F31" s="1437" t="s">
        <v>92</v>
      </c>
      <c r="G31" s="1437" t="s">
        <v>93</v>
      </c>
      <c r="H31" s="1437" t="s">
        <v>94</v>
      </c>
      <c r="I31" s="1437" t="s">
        <v>95</v>
      </c>
      <c r="J31" s="1437" t="s">
        <v>96</v>
      </c>
      <c r="K31" s="1437" t="s">
        <v>97</v>
      </c>
      <c r="L31" s="1437" t="s">
        <v>98</v>
      </c>
      <c r="M31" s="1437" t="s">
        <v>99</v>
      </c>
      <c r="N31" s="1385" t="s">
        <v>100</v>
      </c>
      <c r="O31" s="1361" t="s">
        <v>504</v>
      </c>
      <c r="P31" s="1361" t="s">
        <v>447</v>
      </c>
      <c r="Q31" s="660"/>
      <c r="R31" s="660"/>
      <c r="S31" s="660"/>
      <c r="T31" s="85"/>
      <c r="U31" s="85"/>
      <c r="V31" s="85"/>
      <c r="W31" s="85"/>
      <c r="X31" s="85"/>
      <c r="Y31" s="85"/>
      <c r="Z31" s="85"/>
      <c r="AA31" s="85"/>
      <c r="AB31" s="85"/>
      <c r="AC31" s="85"/>
      <c r="AD31" s="85"/>
      <c r="AE31" s="85"/>
      <c r="AF31" s="85"/>
      <c r="AG31" s="85"/>
      <c r="AH31" s="85"/>
      <c r="AI31" s="85"/>
      <c r="AJ31" s="85"/>
      <c r="AK31" s="85"/>
    </row>
    <row r="32" spans="1:37" ht="13.5" thickBot="1">
      <c r="A32" s="1458" t="s">
        <v>197</v>
      </c>
      <c r="B32" s="1459" t="s">
        <v>198</v>
      </c>
      <c r="C32" s="1438" t="s">
        <v>51</v>
      </c>
      <c r="D32" s="1374" t="s">
        <v>51</v>
      </c>
      <c r="E32" s="1374" t="s">
        <v>51</v>
      </c>
      <c r="F32" s="1374" t="s">
        <v>51</v>
      </c>
      <c r="G32" s="1374" t="s">
        <v>51</v>
      </c>
      <c r="H32" s="1374" t="s">
        <v>51</v>
      </c>
      <c r="I32" s="1374" t="s">
        <v>51</v>
      </c>
      <c r="J32" s="1374" t="s">
        <v>51</v>
      </c>
      <c r="K32" s="1374" t="s">
        <v>51</v>
      </c>
      <c r="L32" s="1374" t="s">
        <v>51</v>
      </c>
      <c r="M32" s="1374" t="s">
        <v>51</v>
      </c>
      <c r="N32" s="1387" t="s">
        <v>51</v>
      </c>
      <c r="O32" s="1436" t="s">
        <v>51</v>
      </c>
      <c r="P32" s="1436" t="s">
        <v>51</v>
      </c>
      <c r="Q32" s="660"/>
      <c r="R32" s="660"/>
      <c r="S32" s="660"/>
      <c r="T32" s="85"/>
      <c r="U32" s="85"/>
      <c r="V32" s="85"/>
      <c r="W32" s="85"/>
      <c r="X32" s="85"/>
      <c r="Y32" s="85"/>
      <c r="Z32" s="85"/>
      <c r="AA32" s="85"/>
      <c r="AB32" s="85"/>
      <c r="AC32" s="85"/>
      <c r="AD32" s="85"/>
      <c r="AE32" s="85"/>
      <c r="AF32" s="85"/>
      <c r="AG32" s="85"/>
      <c r="AH32" s="85"/>
      <c r="AI32" s="85"/>
      <c r="AJ32" s="85"/>
      <c r="AK32" s="85"/>
    </row>
    <row r="33" spans="1:37" ht="13">
      <c r="A33" s="1474">
        <v>1</v>
      </c>
      <c r="B33" s="1478" t="s">
        <v>432</v>
      </c>
      <c r="C33" s="1476"/>
      <c r="D33" s="1473"/>
      <c r="E33" s="1473"/>
      <c r="F33" s="1473"/>
      <c r="G33" s="1473"/>
      <c r="H33" s="1473"/>
      <c r="I33" s="1473"/>
      <c r="J33" s="1473"/>
      <c r="K33" s="1473"/>
      <c r="L33" s="1473"/>
      <c r="M33" s="1473"/>
      <c r="N33" s="1480"/>
      <c r="O33" s="1244">
        <f t="shared" ref="O33:O41" si="6">SUMPRODUCT($C$6:$N$6,C33:N33)</f>
        <v>0</v>
      </c>
      <c r="P33" s="1469">
        <f t="shared" ref="P33:P41" si="7">SUM(C33:N33)</f>
        <v>0</v>
      </c>
      <c r="Q33" s="660"/>
      <c r="R33" s="660"/>
      <c r="S33" s="660"/>
      <c r="T33" s="85"/>
      <c r="U33" s="85"/>
      <c r="V33" s="85"/>
      <c r="W33" s="85"/>
      <c r="X33" s="85"/>
      <c r="Y33" s="85"/>
      <c r="Z33" s="85"/>
      <c r="AA33" s="85"/>
      <c r="AB33" s="85"/>
      <c r="AC33" s="85"/>
      <c r="AD33" s="85"/>
      <c r="AE33" s="85"/>
      <c r="AF33" s="85"/>
      <c r="AG33" s="85"/>
      <c r="AH33" s="85"/>
      <c r="AI33" s="85"/>
      <c r="AJ33" s="85"/>
      <c r="AK33" s="85"/>
    </row>
    <row r="34" spans="1:37" ht="13">
      <c r="A34" s="1475">
        <v>2</v>
      </c>
      <c r="B34" s="1479" t="s">
        <v>426</v>
      </c>
      <c r="C34" s="1477"/>
      <c r="D34" s="1472"/>
      <c r="E34" s="1472"/>
      <c r="F34" s="1472"/>
      <c r="G34" s="1472"/>
      <c r="H34" s="1472"/>
      <c r="I34" s="1472"/>
      <c r="J34" s="1472"/>
      <c r="K34" s="1472"/>
      <c r="L34" s="1472"/>
      <c r="M34" s="1472"/>
      <c r="N34" s="1481"/>
      <c r="O34" s="1470">
        <f t="shared" si="6"/>
        <v>0</v>
      </c>
      <c r="P34" s="1471">
        <f t="shared" si="7"/>
        <v>0</v>
      </c>
      <c r="Q34" s="660"/>
      <c r="R34" s="660"/>
      <c r="S34" s="660"/>
      <c r="T34" s="85"/>
      <c r="U34" s="85"/>
      <c r="V34" s="85"/>
      <c r="W34" s="85"/>
      <c r="X34" s="85"/>
      <c r="Y34" s="85"/>
      <c r="Z34" s="85"/>
      <c r="AA34" s="85"/>
      <c r="AB34" s="85"/>
      <c r="AC34" s="85"/>
      <c r="AD34" s="85"/>
      <c r="AE34" s="85"/>
      <c r="AF34" s="85"/>
      <c r="AG34" s="85"/>
      <c r="AH34" s="85"/>
      <c r="AI34" s="85"/>
      <c r="AJ34" s="85"/>
      <c r="AK34" s="85"/>
    </row>
    <row r="35" spans="1:37" ht="13" customHeight="1">
      <c r="A35" s="1475">
        <v>3</v>
      </c>
      <c r="B35" s="1479" t="s">
        <v>427</v>
      </c>
      <c r="C35" s="1477"/>
      <c r="D35" s="1472"/>
      <c r="E35" s="1472"/>
      <c r="F35" s="1472"/>
      <c r="G35" s="1472"/>
      <c r="H35" s="1472"/>
      <c r="I35" s="1472"/>
      <c r="J35" s="1472"/>
      <c r="K35" s="1472"/>
      <c r="L35" s="1472"/>
      <c r="M35" s="1472"/>
      <c r="N35" s="1481"/>
      <c r="O35" s="1470">
        <f t="shared" si="6"/>
        <v>0</v>
      </c>
      <c r="P35" s="1471">
        <f t="shared" si="7"/>
        <v>0</v>
      </c>
      <c r="Q35" s="660"/>
      <c r="R35" s="660"/>
      <c r="S35" s="660"/>
      <c r="T35" s="85"/>
      <c r="U35" s="85"/>
      <c r="V35" s="85"/>
      <c r="W35" s="85"/>
      <c r="X35" s="85"/>
      <c r="Y35" s="85"/>
      <c r="Z35" s="85"/>
      <c r="AA35" s="85"/>
      <c r="AB35" s="85"/>
      <c r="AC35" s="85"/>
      <c r="AD35" s="85"/>
      <c r="AE35" s="85"/>
      <c r="AF35" s="85"/>
      <c r="AG35" s="85"/>
      <c r="AH35" s="85"/>
      <c r="AI35" s="85"/>
      <c r="AJ35" s="85"/>
      <c r="AK35" s="85"/>
    </row>
    <row r="36" spans="1:37" ht="13" customHeight="1">
      <c r="A36" s="1475">
        <v>4</v>
      </c>
      <c r="B36" s="1479" t="s">
        <v>428</v>
      </c>
      <c r="C36" s="1477"/>
      <c r="D36" s="1472"/>
      <c r="E36" s="1472"/>
      <c r="F36" s="1472"/>
      <c r="G36" s="1472"/>
      <c r="H36" s="1472"/>
      <c r="I36" s="1472"/>
      <c r="J36" s="1472"/>
      <c r="K36" s="1472"/>
      <c r="L36" s="1472"/>
      <c r="M36" s="1472"/>
      <c r="N36" s="1481"/>
      <c r="O36" s="1470">
        <f t="shared" si="6"/>
        <v>0</v>
      </c>
      <c r="P36" s="1471">
        <f t="shared" si="7"/>
        <v>0</v>
      </c>
      <c r="Q36" s="660"/>
      <c r="R36" s="660"/>
      <c r="S36" s="660"/>
      <c r="T36" s="85"/>
      <c r="U36" s="85"/>
      <c r="V36" s="85"/>
      <c r="W36" s="85"/>
      <c r="X36" s="85"/>
      <c r="Y36" s="85"/>
      <c r="Z36" s="85"/>
      <c r="AA36" s="85"/>
      <c r="AB36" s="85"/>
      <c r="AC36" s="85"/>
      <c r="AD36" s="85"/>
      <c r="AE36" s="85"/>
      <c r="AF36" s="85"/>
      <c r="AG36" s="85"/>
      <c r="AH36" s="85"/>
      <c r="AI36" s="85"/>
      <c r="AJ36" s="85"/>
      <c r="AK36" s="85"/>
    </row>
    <row r="37" spans="1:37" ht="13" customHeight="1">
      <c r="A37" s="1475">
        <v>5</v>
      </c>
      <c r="B37" s="1479" t="s">
        <v>429</v>
      </c>
      <c r="C37" s="1477"/>
      <c r="D37" s="1472"/>
      <c r="E37" s="1472"/>
      <c r="F37" s="1472"/>
      <c r="G37" s="1472"/>
      <c r="H37" s="1472"/>
      <c r="I37" s="1472"/>
      <c r="J37" s="1472"/>
      <c r="K37" s="1472"/>
      <c r="L37" s="1472"/>
      <c r="M37" s="1472"/>
      <c r="N37" s="1481"/>
      <c r="O37" s="1470">
        <f t="shared" si="6"/>
        <v>0</v>
      </c>
      <c r="P37" s="1471">
        <f t="shared" si="7"/>
        <v>0</v>
      </c>
      <c r="Q37" s="660"/>
      <c r="R37" s="660"/>
      <c r="S37" s="660"/>
      <c r="T37" s="85"/>
      <c r="U37" s="85"/>
      <c r="V37" s="85"/>
      <c r="W37" s="85"/>
      <c r="X37" s="85"/>
      <c r="Y37" s="85"/>
      <c r="Z37" s="85"/>
      <c r="AA37" s="85"/>
      <c r="AB37" s="85"/>
      <c r="AC37" s="85"/>
      <c r="AD37" s="85"/>
      <c r="AE37" s="85"/>
      <c r="AF37" s="85"/>
      <c r="AG37" s="85"/>
      <c r="AH37" s="85"/>
      <c r="AI37" s="85"/>
      <c r="AJ37" s="85"/>
      <c r="AK37" s="85"/>
    </row>
    <row r="38" spans="1:37" ht="13" customHeight="1">
      <c r="A38" s="1475">
        <v>6</v>
      </c>
      <c r="B38" s="1479" t="s">
        <v>371</v>
      </c>
      <c r="C38" s="1477"/>
      <c r="D38" s="1472"/>
      <c r="E38" s="1472"/>
      <c r="F38" s="1472"/>
      <c r="G38" s="1472"/>
      <c r="H38" s="1472"/>
      <c r="I38" s="1472"/>
      <c r="J38" s="1472"/>
      <c r="K38" s="1472"/>
      <c r="L38" s="1472"/>
      <c r="M38" s="1472"/>
      <c r="N38" s="1481"/>
      <c r="O38" s="1470">
        <f t="shared" si="6"/>
        <v>0</v>
      </c>
      <c r="P38" s="1471">
        <f t="shared" si="7"/>
        <v>0</v>
      </c>
      <c r="Q38" s="660"/>
      <c r="R38" s="660"/>
      <c r="S38" s="660"/>
      <c r="T38" s="85"/>
      <c r="U38" s="85"/>
      <c r="V38" s="85"/>
      <c r="W38" s="85"/>
      <c r="X38" s="85"/>
      <c r="Y38" s="85"/>
      <c r="Z38" s="85"/>
      <c r="AA38" s="85"/>
      <c r="AB38" s="85"/>
      <c r="AC38" s="85"/>
      <c r="AD38" s="85"/>
      <c r="AE38" s="85"/>
      <c r="AF38" s="85"/>
      <c r="AG38" s="85"/>
      <c r="AH38" s="85"/>
      <c r="AI38" s="85"/>
      <c r="AJ38" s="85"/>
      <c r="AK38" s="85"/>
    </row>
    <row r="39" spans="1:37" ht="13">
      <c r="A39" s="1475">
        <v>7</v>
      </c>
      <c r="B39" s="1479" t="s">
        <v>430</v>
      </c>
      <c r="C39" s="1477"/>
      <c r="D39" s="1472"/>
      <c r="E39" s="1472"/>
      <c r="F39" s="1472"/>
      <c r="G39" s="1472"/>
      <c r="H39" s="1472"/>
      <c r="I39" s="1472"/>
      <c r="J39" s="1472"/>
      <c r="K39" s="1472"/>
      <c r="L39" s="1472"/>
      <c r="M39" s="1472"/>
      <c r="N39" s="1481"/>
      <c r="O39" s="1470">
        <f t="shared" si="6"/>
        <v>0</v>
      </c>
      <c r="P39" s="1471">
        <f t="shared" si="7"/>
        <v>0</v>
      </c>
      <c r="Q39" s="660"/>
      <c r="R39" s="660"/>
      <c r="S39" s="660"/>
      <c r="T39" s="85"/>
      <c r="U39" s="85"/>
      <c r="V39" s="85"/>
      <c r="W39" s="85"/>
      <c r="X39" s="85"/>
      <c r="Y39" s="85"/>
      <c r="Z39" s="85"/>
      <c r="AA39" s="85"/>
      <c r="AB39" s="85"/>
      <c r="AC39" s="85"/>
      <c r="AD39" s="85"/>
      <c r="AE39" s="85"/>
      <c r="AF39" s="85"/>
      <c r="AG39" s="85"/>
      <c r="AH39" s="85"/>
      <c r="AI39" s="85"/>
      <c r="AJ39" s="85"/>
      <c r="AK39" s="85"/>
    </row>
    <row r="40" spans="1:37" ht="13">
      <c r="A40" s="1475">
        <v>8</v>
      </c>
      <c r="B40" s="1479" t="s">
        <v>550</v>
      </c>
      <c r="C40" s="1477"/>
      <c r="D40" s="1472"/>
      <c r="E40" s="1472"/>
      <c r="F40" s="1472"/>
      <c r="G40" s="1472"/>
      <c r="H40" s="1472"/>
      <c r="I40" s="1472"/>
      <c r="J40" s="1472"/>
      <c r="K40" s="1472"/>
      <c r="L40" s="1472"/>
      <c r="M40" s="1472"/>
      <c r="N40" s="1481"/>
      <c r="O40" s="1470">
        <f t="shared" si="6"/>
        <v>0</v>
      </c>
      <c r="P40" s="1471">
        <f t="shared" si="7"/>
        <v>0</v>
      </c>
      <c r="Q40" s="660"/>
      <c r="R40" s="660"/>
      <c r="S40" s="660"/>
      <c r="T40" s="85"/>
      <c r="U40" s="85"/>
      <c r="V40" s="85"/>
      <c r="W40" s="85"/>
      <c r="X40" s="85"/>
      <c r="Y40" s="85"/>
      <c r="Z40" s="85"/>
      <c r="AA40" s="85"/>
      <c r="AB40" s="85"/>
      <c r="AC40" s="85"/>
      <c r="AD40" s="85"/>
      <c r="AE40" s="85"/>
      <c r="AF40" s="85"/>
      <c r="AG40" s="85"/>
      <c r="AH40" s="85"/>
      <c r="AI40" s="85"/>
      <c r="AJ40" s="85"/>
      <c r="AK40" s="85"/>
    </row>
    <row r="41" spans="1:37" ht="13.5" thickBot="1">
      <c r="A41" s="1507">
        <v>9</v>
      </c>
      <c r="B41" s="1508" t="s">
        <v>431</v>
      </c>
      <c r="C41" s="1482"/>
      <c r="D41" s="1483"/>
      <c r="E41" s="1483"/>
      <c r="F41" s="1483"/>
      <c r="G41" s="1483"/>
      <c r="H41" s="1483"/>
      <c r="I41" s="1483"/>
      <c r="J41" s="1483"/>
      <c r="K41" s="1483"/>
      <c r="L41" s="1483"/>
      <c r="M41" s="1483"/>
      <c r="N41" s="1484"/>
      <c r="O41" s="1485">
        <f t="shared" si="6"/>
        <v>0</v>
      </c>
      <c r="P41" s="1486">
        <f t="shared" si="7"/>
        <v>0</v>
      </c>
      <c r="Q41" s="660"/>
      <c r="R41" s="660"/>
      <c r="S41" s="660"/>
      <c r="T41" s="85"/>
      <c r="U41" s="85"/>
      <c r="V41" s="85"/>
      <c r="W41" s="85"/>
      <c r="X41" s="85"/>
      <c r="Y41" s="85"/>
      <c r="Z41" s="85"/>
      <c r="AA41" s="85"/>
      <c r="AB41" s="85"/>
      <c r="AC41" s="85"/>
      <c r="AD41" s="85"/>
      <c r="AE41" s="85"/>
      <c r="AF41" s="85"/>
      <c r="AG41" s="85"/>
      <c r="AH41" s="85"/>
      <c r="AI41" s="85"/>
      <c r="AJ41" s="85"/>
      <c r="AK41" s="85"/>
    </row>
    <row r="42" spans="1:37" ht="13.5" thickBot="1">
      <c r="A42" s="1501">
        <v>10</v>
      </c>
      <c r="B42" s="1505" t="s">
        <v>541</v>
      </c>
      <c r="C42" s="1487">
        <f>SUM(C33:C41)</f>
        <v>0</v>
      </c>
      <c r="D42" s="1488">
        <f t="shared" ref="D42:P42" si="8">SUM(D33:D41)</f>
        <v>0</v>
      </c>
      <c r="E42" s="1488">
        <f t="shared" si="8"/>
        <v>0</v>
      </c>
      <c r="F42" s="1488">
        <f t="shared" si="8"/>
        <v>0</v>
      </c>
      <c r="G42" s="1488">
        <f t="shared" si="8"/>
        <v>0</v>
      </c>
      <c r="H42" s="1488">
        <f t="shared" si="8"/>
        <v>0</v>
      </c>
      <c r="I42" s="1488">
        <f t="shared" si="8"/>
        <v>0</v>
      </c>
      <c r="J42" s="1488">
        <f t="shared" si="8"/>
        <v>0</v>
      </c>
      <c r="K42" s="1488">
        <f t="shared" si="8"/>
        <v>0</v>
      </c>
      <c r="L42" s="1488">
        <f t="shared" si="8"/>
        <v>0</v>
      </c>
      <c r="M42" s="1488">
        <f t="shared" si="8"/>
        <v>0</v>
      </c>
      <c r="N42" s="1489">
        <f t="shared" si="8"/>
        <v>0</v>
      </c>
      <c r="O42" s="1490">
        <f t="shared" si="8"/>
        <v>0</v>
      </c>
      <c r="P42" s="1491">
        <f t="shared" si="8"/>
        <v>0</v>
      </c>
      <c r="Q42" s="660"/>
      <c r="R42" s="660"/>
      <c r="S42" s="660"/>
      <c r="T42" s="85"/>
      <c r="U42" s="85"/>
      <c r="V42" s="85"/>
      <c r="W42" s="85"/>
      <c r="X42" s="85"/>
      <c r="Y42" s="85"/>
      <c r="Z42" s="85"/>
      <c r="AA42" s="85"/>
      <c r="AB42" s="85"/>
      <c r="AC42" s="85"/>
      <c r="AD42" s="85"/>
      <c r="AE42" s="85"/>
      <c r="AF42" s="85"/>
      <c r="AG42" s="85"/>
      <c r="AH42" s="85"/>
      <c r="AI42" s="85"/>
      <c r="AJ42" s="85"/>
      <c r="AK42" s="85"/>
    </row>
    <row r="43" spans="1:37" ht="13" thickBot="1">
      <c r="A43" s="1500"/>
      <c r="B43" s="105"/>
      <c r="C43" s="741"/>
      <c r="D43" s="741"/>
      <c r="E43" s="741"/>
      <c r="F43" s="741"/>
      <c r="G43" s="741"/>
      <c r="H43" s="741"/>
      <c r="I43" s="741"/>
      <c r="J43" s="741"/>
      <c r="K43" s="741"/>
      <c r="L43" s="741"/>
      <c r="M43" s="741"/>
      <c r="N43" s="741"/>
      <c r="O43" s="741"/>
      <c r="P43" s="1464"/>
      <c r="Q43" s="660"/>
      <c r="R43" s="660"/>
      <c r="S43" s="660"/>
      <c r="T43" s="85"/>
      <c r="U43" s="85"/>
      <c r="V43" s="85"/>
      <c r="W43" s="85"/>
      <c r="X43" s="85"/>
      <c r="Y43" s="85"/>
      <c r="Z43" s="85"/>
      <c r="AA43" s="85"/>
      <c r="AB43" s="85"/>
      <c r="AC43" s="85"/>
      <c r="AD43" s="85"/>
      <c r="AE43" s="85"/>
      <c r="AF43" s="85"/>
      <c r="AG43" s="85"/>
      <c r="AH43" s="85"/>
      <c r="AI43" s="85"/>
      <c r="AJ43" s="85"/>
      <c r="AK43" s="85"/>
    </row>
    <row r="44" spans="1:37" ht="13.5" thickBot="1">
      <c r="A44" s="1501">
        <v>11</v>
      </c>
      <c r="B44" s="1505" t="s">
        <v>307</v>
      </c>
      <c r="C44" s="1504" t="e">
        <f t="shared" ref="C44:P44" si="9">C42/C19</f>
        <v>#DIV/0!</v>
      </c>
      <c r="D44" s="1502" t="e">
        <f t="shared" si="9"/>
        <v>#DIV/0!</v>
      </c>
      <c r="E44" s="1502" t="e">
        <f t="shared" si="9"/>
        <v>#DIV/0!</v>
      </c>
      <c r="F44" s="1502" t="e">
        <f t="shared" si="9"/>
        <v>#DIV/0!</v>
      </c>
      <c r="G44" s="1502" t="e">
        <f t="shared" si="9"/>
        <v>#DIV/0!</v>
      </c>
      <c r="H44" s="1502" t="e">
        <f t="shared" si="9"/>
        <v>#DIV/0!</v>
      </c>
      <c r="I44" s="1502" t="e">
        <f t="shared" si="9"/>
        <v>#DIV/0!</v>
      </c>
      <c r="J44" s="1502" t="e">
        <f t="shared" si="9"/>
        <v>#DIV/0!</v>
      </c>
      <c r="K44" s="1502" t="e">
        <f t="shared" si="9"/>
        <v>#DIV/0!</v>
      </c>
      <c r="L44" s="1502" t="e">
        <f t="shared" si="9"/>
        <v>#DIV/0!</v>
      </c>
      <c r="M44" s="1502" t="e">
        <f t="shared" si="9"/>
        <v>#DIV/0!</v>
      </c>
      <c r="N44" s="1502" t="e">
        <f t="shared" si="9"/>
        <v>#DIV/0!</v>
      </c>
      <c r="O44" s="1502" t="e">
        <f t="shared" si="9"/>
        <v>#DIV/0!</v>
      </c>
      <c r="P44" s="1503" t="e">
        <f t="shared" si="9"/>
        <v>#DIV/0!</v>
      </c>
      <c r="Q44" s="660"/>
      <c r="R44" s="660"/>
      <c r="S44" s="660"/>
      <c r="T44" s="85"/>
      <c r="U44" s="85"/>
      <c r="V44" s="85"/>
      <c r="W44" s="85"/>
      <c r="X44" s="85"/>
      <c r="Y44" s="85"/>
      <c r="Z44" s="85"/>
      <c r="AA44" s="85"/>
      <c r="AB44" s="85"/>
      <c r="AC44" s="85"/>
      <c r="AD44" s="85"/>
      <c r="AE44" s="85"/>
      <c r="AF44" s="85"/>
      <c r="AG44" s="85"/>
      <c r="AH44" s="85"/>
      <c r="AI44" s="85"/>
      <c r="AJ44" s="85"/>
      <c r="AK44" s="85"/>
    </row>
    <row r="45" spans="1:37">
      <c r="A45" s="85"/>
      <c r="B45" s="85"/>
      <c r="C45" s="1509" t="e">
        <f>IF(ABS(C42-'B1 - Net Exp Profiles'!#REF!+'B1 - Net Exp Profiles'!#REF!-'B1 - Net Exp Profiles'!C102)&gt;2,1,0)</f>
        <v>#REF!</v>
      </c>
      <c r="D45" s="1509" t="e">
        <f>IF(ABS(D42-'B1 - Net Exp Profiles'!#REF!+'B1 - Net Exp Profiles'!#REF!-'B1 - Net Exp Profiles'!D102)&gt;2,1,0)</f>
        <v>#REF!</v>
      </c>
      <c r="E45" s="1509" t="e">
        <f>IF(ABS(E42-'B1 - Net Exp Profiles'!#REF!+'B1 - Net Exp Profiles'!#REF!-'B1 - Net Exp Profiles'!E102)&gt;2,1,0)</f>
        <v>#REF!</v>
      </c>
      <c r="F45" s="1509" t="e">
        <f>IF(ABS(F42-'B1 - Net Exp Profiles'!#REF!+'B1 - Net Exp Profiles'!#REF!-'B1 - Net Exp Profiles'!F102)&gt;2,1,0)</f>
        <v>#REF!</v>
      </c>
      <c r="G45" s="1509" t="e">
        <f>IF(ABS(G42-'B1 - Net Exp Profiles'!#REF!+'B1 - Net Exp Profiles'!#REF!-'B1 - Net Exp Profiles'!G102)&gt;2,1,0)</f>
        <v>#REF!</v>
      </c>
      <c r="H45" s="1509" t="e">
        <f>IF(ABS(H42-'B1 - Net Exp Profiles'!#REF!+'B1 - Net Exp Profiles'!#REF!-'B1 - Net Exp Profiles'!H102)&gt;2,1,0)</f>
        <v>#REF!</v>
      </c>
      <c r="I45" s="1509" t="e">
        <f>IF(ABS(I42-'B1 - Net Exp Profiles'!#REF!+'B1 - Net Exp Profiles'!#REF!-'B1 - Net Exp Profiles'!I102)&gt;2,1,0)</f>
        <v>#REF!</v>
      </c>
      <c r="J45" s="1509" t="e">
        <f>IF(ABS(J42-'B1 - Net Exp Profiles'!#REF!+'B1 - Net Exp Profiles'!#REF!-'B1 - Net Exp Profiles'!J102)&gt;2,1,0)</f>
        <v>#REF!</v>
      </c>
      <c r="K45" s="1509" t="e">
        <f>IF(ABS(K42-'B1 - Net Exp Profiles'!#REF!+'B1 - Net Exp Profiles'!#REF!-'B1 - Net Exp Profiles'!K102)&gt;2,1,0)</f>
        <v>#REF!</v>
      </c>
      <c r="L45" s="1509" t="e">
        <f>IF(ABS(L42-'B1 - Net Exp Profiles'!#REF!+'B1 - Net Exp Profiles'!#REF!-'B1 - Net Exp Profiles'!L102)&gt;2,1,0)</f>
        <v>#REF!</v>
      </c>
      <c r="M45" s="1509" t="e">
        <f>IF(ABS(M42-'B1 - Net Exp Profiles'!#REF!+'B1 - Net Exp Profiles'!#REF!-'B1 - Net Exp Profiles'!M102)&gt;2,1,0)</f>
        <v>#REF!</v>
      </c>
      <c r="N45" s="1509" t="e">
        <f>IF(ABS(N42-'B1 - Net Exp Profiles'!#REF!+'B1 - Net Exp Profiles'!#REF!-'B1 - Net Exp Profiles'!N102)&gt;2,1,0)</f>
        <v>#REF!</v>
      </c>
      <c r="O45" s="1509" t="e">
        <f>IF(ABS(O42-'B1 - Net Exp Profiles'!#REF!+'B1 - Net Exp Profiles'!#REF!-'B1 - Net Exp Profiles'!O102)&gt;2,1,0)</f>
        <v>#REF!</v>
      </c>
      <c r="P45" s="1509" t="e">
        <f>IF(ABS(P42-'B1 - Net Exp Profiles'!#REF!+'B1 - Net Exp Profiles'!#REF!-'B1 - Net Exp Profiles'!P102)&gt;2,1,0)</f>
        <v>#REF!</v>
      </c>
      <c r="Q45" s="660"/>
      <c r="R45" s="660"/>
      <c r="S45" s="660"/>
      <c r="T45" s="85"/>
      <c r="U45" s="85"/>
      <c r="V45" s="85"/>
      <c r="W45" s="85"/>
      <c r="X45" s="85"/>
      <c r="Y45" s="85"/>
      <c r="Z45" s="85"/>
      <c r="AA45" s="85"/>
      <c r="AB45" s="85"/>
      <c r="AC45" s="85"/>
      <c r="AD45" s="85"/>
      <c r="AE45" s="85"/>
      <c r="AF45" s="85"/>
      <c r="AG45" s="85"/>
      <c r="AH45" s="85"/>
      <c r="AI45" s="85"/>
      <c r="AJ45" s="85"/>
      <c r="AK45" s="85"/>
    </row>
    <row r="46" spans="1:37">
      <c r="A46" s="85"/>
      <c r="B46" s="85"/>
      <c r="C46" s="1391"/>
      <c r="D46" s="1391"/>
      <c r="E46" s="1391"/>
      <c r="F46" s="1391"/>
      <c r="G46" s="1391"/>
      <c r="H46" s="1391"/>
      <c r="I46" s="1391"/>
      <c r="J46" s="1391"/>
      <c r="K46" s="1391"/>
      <c r="L46" s="1391"/>
      <c r="M46" s="1391"/>
      <c r="N46" s="1391"/>
      <c r="O46" s="85"/>
      <c r="P46" s="660"/>
      <c r="Q46" s="660"/>
      <c r="R46" s="660"/>
      <c r="S46" s="660"/>
      <c r="T46" s="85"/>
      <c r="U46" s="85"/>
      <c r="V46" s="85"/>
      <c r="W46" s="85"/>
      <c r="X46" s="85"/>
      <c r="Y46" s="85"/>
      <c r="Z46" s="85"/>
      <c r="AA46" s="85"/>
      <c r="AB46" s="85"/>
      <c r="AC46" s="85"/>
      <c r="AD46" s="85"/>
      <c r="AE46" s="85"/>
      <c r="AF46" s="85"/>
      <c r="AG46" s="85"/>
      <c r="AH46" s="85"/>
      <c r="AI46" s="85"/>
      <c r="AJ46" s="85"/>
      <c r="AK46" s="85"/>
    </row>
    <row r="47" spans="1:37">
      <c r="A47" s="85"/>
      <c r="B47" s="85"/>
      <c r="C47" s="85"/>
      <c r="D47" s="85"/>
      <c r="E47" s="85"/>
      <c r="F47" s="85"/>
      <c r="G47" s="85"/>
      <c r="H47" s="85"/>
      <c r="I47" s="85"/>
      <c r="J47" s="85"/>
      <c r="K47" s="85"/>
      <c r="L47" s="85"/>
      <c r="M47" s="85"/>
      <c r="N47" s="85"/>
      <c r="O47" s="85"/>
      <c r="P47" s="660"/>
      <c r="Q47" s="660"/>
      <c r="R47" s="660"/>
      <c r="S47" s="660"/>
      <c r="T47" s="85"/>
      <c r="U47" s="85"/>
      <c r="V47" s="85"/>
      <c r="W47" s="85"/>
      <c r="X47" s="85"/>
      <c r="Y47" s="85"/>
      <c r="Z47" s="85"/>
      <c r="AA47" s="85"/>
      <c r="AB47" s="85"/>
      <c r="AC47" s="85"/>
      <c r="AD47" s="85"/>
      <c r="AE47" s="85"/>
      <c r="AF47" s="85"/>
      <c r="AG47" s="85"/>
      <c r="AH47" s="85"/>
      <c r="AI47" s="85"/>
      <c r="AJ47" s="85"/>
      <c r="AK47" s="85"/>
    </row>
    <row r="48" spans="1:37" ht="13.5" thickBot="1">
      <c r="A48" s="1445"/>
      <c r="B48" s="1455"/>
      <c r="C48" s="1456"/>
      <c r="D48" s="1456"/>
      <c r="E48" s="1456"/>
      <c r="F48" s="1456"/>
      <c r="G48" s="1456"/>
      <c r="H48" s="1456"/>
      <c r="I48" s="1456"/>
      <c r="J48" s="1456"/>
      <c r="K48" s="1456"/>
      <c r="L48" s="1456"/>
      <c r="M48" s="1456"/>
      <c r="N48" s="1456"/>
      <c r="O48" s="1456"/>
      <c r="P48" s="660"/>
      <c r="Q48" s="660"/>
      <c r="R48" s="660"/>
      <c r="S48" s="660"/>
      <c r="T48" s="85"/>
      <c r="U48" s="85"/>
      <c r="V48" s="85"/>
      <c r="W48" s="85"/>
      <c r="X48" s="85"/>
      <c r="Y48" s="85"/>
      <c r="Z48" s="85"/>
      <c r="AA48" s="85"/>
      <c r="AB48" s="85"/>
      <c r="AC48" s="85"/>
      <c r="AD48" s="85"/>
      <c r="AE48" s="85"/>
      <c r="AF48" s="85"/>
      <c r="AG48" s="85"/>
      <c r="AH48" s="85"/>
      <c r="AI48" s="85"/>
      <c r="AJ48" s="85"/>
      <c r="AK48" s="85"/>
    </row>
    <row r="49" spans="1:37" ht="13.5" thickBot="1">
      <c r="A49" s="1445" t="s">
        <v>540</v>
      </c>
      <c r="B49" s="105"/>
      <c r="C49" s="1370">
        <v>1</v>
      </c>
      <c r="D49" s="1356">
        <v>2</v>
      </c>
      <c r="E49" s="1356">
        <v>3</v>
      </c>
      <c r="F49" s="1356">
        <v>4</v>
      </c>
      <c r="G49" s="1356">
        <v>5</v>
      </c>
      <c r="H49" s="1356">
        <v>6</v>
      </c>
      <c r="I49" s="1356">
        <v>7</v>
      </c>
      <c r="J49" s="1356">
        <v>8</v>
      </c>
      <c r="K49" s="1356">
        <v>9</v>
      </c>
      <c r="L49" s="1356">
        <v>10</v>
      </c>
      <c r="M49" s="1356">
        <v>11</v>
      </c>
      <c r="N49" s="1357">
        <v>12</v>
      </c>
      <c r="O49" s="1344"/>
      <c r="P49" s="1345"/>
      <c r="Q49" s="660"/>
      <c r="R49" s="660"/>
      <c r="S49" s="660"/>
      <c r="T49" s="85"/>
      <c r="U49" s="85"/>
      <c r="V49" s="85"/>
      <c r="W49" s="85"/>
      <c r="X49" s="85"/>
      <c r="Y49" s="85"/>
      <c r="Z49" s="85"/>
      <c r="AA49" s="85"/>
      <c r="AB49" s="85"/>
      <c r="AC49" s="85"/>
      <c r="AD49" s="85"/>
      <c r="AE49" s="85"/>
      <c r="AF49" s="85"/>
      <c r="AG49" s="85"/>
      <c r="AH49" s="85"/>
      <c r="AI49" s="85"/>
      <c r="AJ49" s="85"/>
      <c r="AK49" s="85"/>
    </row>
    <row r="50" spans="1:37" ht="39.5" thickBot="1">
      <c r="A50" s="1518" t="s">
        <v>548</v>
      </c>
      <c r="B50" s="1457"/>
      <c r="C50" s="1372" t="s">
        <v>186</v>
      </c>
      <c r="D50" s="1437" t="s">
        <v>90</v>
      </c>
      <c r="E50" s="1437" t="s">
        <v>91</v>
      </c>
      <c r="F50" s="1437" t="s">
        <v>92</v>
      </c>
      <c r="G50" s="1437" t="s">
        <v>93</v>
      </c>
      <c r="H50" s="1437" t="s">
        <v>94</v>
      </c>
      <c r="I50" s="1437" t="s">
        <v>95</v>
      </c>
      <c r="J50" s="1437" t="s">
        <v>96</v>
      </c>
      <c r="K50" s="1437" t="s">
        <v>97</v>
      </c>
      <c r="L50" s="1437" t="s">
        <v>98</v>
      </c>
      <c r="M50" s="1437" t="s">
        <v>99</v>
      </c>
      <c r="N50" s="1385" t="s">
        <v>100</v>
      </c>
      <c r="O50" s="1361" t="s">
        <v>504</v>
      </c>
      <c r="P50" s="1361" t="s">
        <v>447</v>
      </c>
      <c r="Q50" s="660"/>
      <c r="R50" s="660"/>
      <c r="S50" s="660"/>
      <c r="T50" s="85"/>
      <c r="U50" s="85"/>
      <c r="V50" s="85"/>
      <c r="W50" s="85"/>
      <c r="X50" s="85"/>
      <c r="Y50" s="85"/>
      <c r="Z50" s="85"/>
      <c r="AA50" s="85"/>
      <c r="AB50" s="85"/>
      <c r="AC50" s="85"/>
      <c r="AD50" s="85"/>
      <c r="AE50" s="85"/>
      <c r="AF50" s="85"/>
      <c r="AG50" s="85"/>
      <c r="AH50" s="85"/>
      <c r="AI50" s="85"/>
      <c r="AJ50" s="85"/>
      <c r="AK50" s="85"/>
    </row>
    <row r="51" spans="1:37" ht="13.5" thickBot="1">
      <c r="A51" s="1458" t="s">
        <v>197</v>
      </c>
      <c r="B51" s="1459" t="s">
        <v>549</v>
      </c>
      <c r="C51" s="1438" t="s">
        <v>51</v>
      </c>
      <c r="D51" s="1374" t="s">
        <v>51</v>
      </c>
      <c r="E51" s="1374" t="s">
        <v>51</v>
      </c>
      <c r="F51" s="1374" t="s">
        <v>51</v>
      </c>
      <c r="G51" s="1374" t="s">
        <v>51</v>
      </c>
      <c r="H51" s="1374" t="s">
        <v>51</v>
      </c>
      <c r="I51" s="1374" t="s">
        <v>51</v>
      </c>
      <c r="J51" s="1374" t="s">
        <v>51</v>
      </c>
      <c r="K51" s="1374" t="s">
        <v>51</v>
      </c>
      <c r="L51" s="1374" t="s">
        <v>51</v>
      </c>
      <c r="M51" s="1374" t="s">
        <v>51</v>
      </c>
      <c r="N51" s="1387" t="s">
        <v>51</v>
      </c>
      <c r="O51" s="1436" t="s">
        <v>51</v>
      </c>
      <c r="P51" s="1436" t="s">
        <v>51</v>
      </c>
      <c r="Q51" s="660"/>
      <c r="R51" s="660"/>
      <c r="S51" s="660"/>
      <c r="T51" s="85"/>
      <c r="U51" s="85"/>
      <c r="V51" s="85"/>
      <c r="W51" s="85"/>
      <c r="X51" s="85"/>
      <c r="Y51" s="85"/>
      <c r="Z51" s="85"/>
      <c r="AA51" s="85"/>
      <c r="AB51" s="85"/>
      <c r="AC51" s="85"/>
      <c r="AD51" s="85"/>
      <c r="AE51" s="85"/>
      <c r="AF51" s="85"/>
      <c r="AG51" s="85"/>
      <c r="AH51" s="85"/>
      <c r="AI51" s="85"/>
      <c r="AJ51" s="85"/>
      <c r="AK51" s="85"/>
    </row>
    <row r="52" spans="1:37" ht="13">
      <c r="A52" s="1474">
        <v>1</v>
      </c>
      <c r="B52" s="1478" t="s">
        <v>600</v>
      </c>
      <c r="C52" s="1476"/>
      <c r="D52" s="1473"/>
      <c r="E52" s="1473"/>
      <c r="F52" s="1473"/>
      <c r="G52" s="1473"/>
      <c r="H52" s="1473"/>
      <c r="I52" s="1473"/>
      <c r="J52" s="1473"/>
      <c r="K52" s="1473"/>
      <c r="L52" s="1473"/>
      <c r="M52" s="1473"/>
      <c r="N52" s="1480"/>
      <c r="O52" s="1244">
        <f>SUMPRODUCT($C$6:$N$6,C52:N52)</f>
        <v>0</v>
      </c>
      <c r="P52" s="1469">
        <f>SUM(C52:N52)</f>
        <v>0</v>
      </c>
      <c r="Q52" s="660"/>
      <c r="R52" s="660"/>
      <c r="S52" s="660"/>
      <c r="T52" s="85"/>
      <c r="U52" s="85"/>
      <c r="V52" s="85"/>
      <c r="W52" s="85"/>
      <c r="X52" s="85"/>
      <c r="Y52" s="85"/>
      <c r="Z52" s="85"/>
      <c r="AA52" s="85"/>
      <c r="AB52" s="85"/>
      <c r="AC52" s="85"/>
      <c r="AD52" s="85"/>
      <c r="AE52" s="85"/>
      <c r="AF52" s="85"/>
      <c r="AG52" s="85"/>
      <c r="AH52" s="85"/>
      <c r="AI52" s="85"/>
      <c r="AJ52" s="85"/>
      <c r="AK52" s="85"/>
    </row>
    <row r="53" spans="1:37" ht="13">
      <c r="A53" s="1475">
        <f>A52+1</f>
        <v>2</v>
      </c>
      <c r="B53" s="1479" t="s">
        <v>601</v>
      </c>
      <c r="C53" s="1477"/>
      <c r="D53" s="1472"/>
      <c r="E53" s="1472"/>
      <c r="F53" s="1472"/>
      <c r="G53" s="1472"/>
      <c r="H53" s="1472"/>
      <c r="I53" s="1472"/>
      <c r="J53" s="1472"/>
      <c r="K53" s="1472"/>
      <c r="L53" s="1472"/>
      <c r="M53" s="1472"/>
      <c r="N53" s="1481"/>
      <c r="O53" s="1470">
        <f t="shared" ref="O53:O64" si="10">SUMPRODUCT($C$6:$N$6,C53:N53)</f>
        <v>0</v>
      </c>
      <c r="P53" s="1471">
        <f t="shared" ref="P53:P64" si="11">SUM(C53:N53)</f>
        <v>0</v>
      </c>
      <c r="Q53" s="660"/>
      <c r="R53" s="660"/>
      <c r="S53" s="660"/>
      <c r="T53" s="85"/>
      <c r="U53" s="85"/>
      <c r="V53" s="85"/>
      <c r="W53" s="85"/>
      <c r="X53" s="85"/>
      <c r="Y53" s="85"/>
      <c r="Z53" s="85"/>
      <c r="AA53" s="85"/>
      <c r="AB53" s="85"/>
      <c r="AC53" s="85"/>
      <c r="AD53" s="85"/>
      <c r="AE53" s="85"/>
      <c r="AF53" s="85"/>
      <c r="AG53" s="85"/>
      <c r="AH53" s="85"/>
      <c r="AI53" s="85"/>
      <c r="AJ53" s="85"/>
      <c r="AK53" s="85"/>
    </row>
    <row r="54" spans="1:37" ht="13">
      <c r="A54" s="1475">
        <f t="shared" ref="A54:A65" si="12">A53+1</f>
        <v>3</v>
      </c>
      <c r="B54" s="1479" t="s">
        <v>602</v>
      </c>
      <c r="C54" s="1477"/>
      <c r="D54" s="1472"/>
      <c r="E54" s="1472"/>
      <c r="F54" s="1472"/>
      <c r="G54" s="1472"/>
      <c r="H54" s="1472"/>
      <c r="I54" s="1472"/>
      <c r="J54" s="1472"/>
      <c r="K54" s="1472"/>
      <c r="L54" s="1472"/>
      <c r="M54" s="1472"/>
      <c r="N54" s="1481"/>
      <c r="O54" s="1470">
        <f t="shared" si="10"/>
        <v>0</v>
      </c>
      <c r="P54" s="1471">
        <f t="shared" si="11"/>
        <v>0</v>
      </c>
      <c r="Q54" s="660"/>
      <c r="R54" s="660"/>
      <c r="S54" s="660"/>
      <c r="T54" s="85"/>
      <c r="U54" s="85"/>
      <c r="V54" s="85"/>
      <c r="W54" s="85"/>
      <c r="X54" s="85"/>
      <c r="Y54" s="85"/>
      <c r="Z54" s="85"/>
      <c r="AA54" s="85"/>
      <c r="AB54" s="85"/>
      <c r="AC54" s="85"/>
      <c r="AD54" s="85"/>
      <c r="AE54" s="85"/>
      <c r="AF54" s="85"/>
      <c r="AG54" s="85"/>
      <c r="AH54" s="85"/>
      <c r="AI54" s="85"/>
      <c r="AJ54" s="85"/>
      <c r="AK54" s="85"/>
    </row>
    <row r="55" spans="1:37" ht="13">
      <c r="A55" s="1475">
        <f t="shared" si="12"/>
        <v>4</v>
      </c>
      <c r="B55" s="1479" t="s">
        <v>603</v>
      </c>
      <c r="C55" s="1477"/>
      <c r="D55" s="1472"/>
      <c r="E55" s="1472"/>
      <c r="F55" s="1472"/>
      <c r="G55" s="1472"/>
      <c r="H55" s="1472"/>
      <c r="I55" s="1472"/>
      <c r="J55" s="1472"/>
      <c r="K55" s="1472"/>
      <c r="L55" s="1472"/>
      <c r="M55" s="1472"/>
      <c r="N55" s="1481"/>
      <c r="O55" s="1470">
        <f t="shared" si="10"/>
        <v>0</v>
      </c>
      <c r="P55" s="1471">
        <f t="shared" si="11"/>
        <v>0</v>
      </c>
      <c r="Q55" s="660"/>
      <c r="R55" s="660"/>
      <c r="S55" s="660"/>
      <c r="T55" s="85"/>
      <c r="U55" s="85"/>
      <c r="V55" s="85"/>
      <c r="W55" s="85"/>
      <c r="X55" s="85"/>
      <c r="Y55" s="85"/>
      <c r="Z55" s="85"/>
      <c r="AA55" s="85"/>
      <c r="AB55" s="85"/>
      <c r="AC55" s="85"/>
      <c r="AD55" s="85"/>
      <c r="AE55" s="85"/>
      <c r="AF55" s="85"/>
      <c r="AG55" s="85"/>
      <c r="AH55" s="85"/>
      <c r="AI55" s="85"/>
      <c r="AJ55" s="85"/>
      <c r="AK55" s="85"/>
    </row>
    <row r="56" spans="1:37" ht="13">
      <c r="A56" s="1475">
        <f t="shared" si="12"/>
        <v>5</v>
      </c>
      <c r="B56" s="1479" t="s">
        <v>604</v>
      </c>
      <c r="C56" s="1477"/>
      <c r="D56" s="1472"/>
      <c r="E56" s="1472"/>
      <c r="F56" s="1472"/>
      <c r="G56" s="1472"/>
      <c r="H56" s="1472"/>
      <c r="I56" s="1472"/>
      <c r="J56" s="1472"/>
      <c r="K56" s="1472"/>
      <c r="L56" s="1472"/>
      <c r="M56" s="1472"/>
      <c r="N56" s="1481"/>
      <c r="O56" s="1470">
        <f t="shared" si="10"/>
        <v>0</v>
      </c>
      <c r="P56" s="1471">
        <f t="shared" si="11"/>
        <v>0</v>
      </c>
      <c r="Q56" s="660"/>
      <c r="R56" s="660"/>
      <c r="S56" s="660"/>
      <c r="T56" s="85"/>
      <c r="U56" s="85"/>
      <c r="V56" s="85"/>
      <c r="W56" s="85"/>
      <c r="X56" s="85"/>
      <c r="Y56" s="85"/>
      <c r="Z56" s="85"/>
      <c r="AA56" s="85"/>
      <c r="AB56" s="85"/>
      <c r="AC56" s="85"/>
      <c r="AD56" s="85"/>
      <c r="AE56" s="85"/>
      <c r="AF56" s="85"/>
      <c r="AG56" s="85"/>
      <c r="AH56" s="85"/>
      <c r="AI56" s="85"/>
      <c r="AJ56" s="85"/>
      <c r="AK56" s="85"/>
    </row>
    <row r="57" spans="1:37" ht="13">
      <c r="A57" s="1475">
        <f t="shared" si="12"/>
        <v>6</v>
      </c>
      <c r="B57" s="1479" t="s">
        <v>605</v>
      </c>
      <c r="C57" s="1477"/>
      <c r="D57" s="1472"/>
      <c r="E57" s="1472"/>
      <c r="F57" s="1472"/>
      <c r="G57" s="1472"/>
      <c r="H57" s="1472"/>
      <c r="I57" s="1472"/>
      <c r="J57" s="1472"/>
      <c r="K57" s="1472"/>
      <c r="L57" s="1472"/>
      <c r="M57" s="1472"/>
      <c r="N57" s="1481"/>
      <c r="O57" s="1470">
        <f t="shared" si="10"/>
        <v>0</v>
      </c>
      <c r="P57" s="1471">
        <f t="shared" si="11"/>
        <v>0</v>
      </c>
      <c r="Q57" s="660"/>
      <c r="R57" s="660"/>
      <c r="S57" s="660"/>
      <c r="T57" s="85"/>
      <c r="U57" s="85"/>
      <c r="V57" s="85"/>
      <c r="W57" s="85"/>
      <c r="X57" s="85"/>
      <c r="Y57" s="85"/>
      <c r="Z57" s="85"/>
      <c r="AA57" s="85"/>
      <c r="AB57" s="85"/>
      <c r="AC57" s="85"/>
      <c r="AD57" s="85"/>
      <c r="AE57" s="85"/>
      <c r="AF57" s="85"/>
      <c r="AG57" s="85"/>
      <c r="AH57" s="85"/>
      <c r="AI57" s="85"/>
      <c r="AJ57" s="85"/>
      <c r="AK57" s="85"/>
    </row>
    <row r="58" spans="1:37" ht="13">
      <c r="A58" s="1475">
        <f t="shared" si="12"/>
        <v>7</v>
      </c>
      <c r="B58" s="1479" t="s">
        <v>606</v>
      </c>
      <c r="C58" s="1477"/>
      <c r="D58" s="1472"/>
      <c r="E58" s="1472"/>
      <c r="F58" s="1472"/>
      <c r="G58" s="1472"/>
      <c r="H58" s="1472"/>
      <c r="I58" s="1472"/>
      <c r="J58" s="1472"/>
      <c r="K58" s="1472"/>
      <c r="L58" s="1472"/>
      <c r="M58" s="1472"/>
      <c r="N58" s="1481"/>
      <c r="O58" s="1470">
        <f t="shared" si="10"/>
        <v>0</v>
      </c>
      <c r="P58" s="1471">
        <f t="shared" si="11"/>
        <v>0</v>
      </c>
      <c r="Q58" s="660"/>
      <c r="R58" s="660"/>
      <c r="S58" s="660"/>
      <c r="T58" s="85"/>
      <c r="U58" s="85"/>
      <c r="V58" s="85"/>
      <c r="W58" s="85"/>
      <c r="X58" s="85"/>
      <c r="Y58" s="85"/>
      <c r="Z58" s="85"/>
      <c r="AA58" s="85"/>
      <c r="AB58" s="85"/>
      <c r="AC58" s="85"/>
      <c r="AD58" s="85"/>
      <c r="AE58" s="85"/>
      <c r="AF58" s="85"/>
      <c r="AG58" s="85"/>
      <c r="AH58" s="85"/>
      <c r="AI58" s="85"/>
      <c r="AJ58" s="85"/>
      <c r="AK58" s="85"/>
    </row>
    <row r="59" spans="1:37" ht="13">
      <c r="A59" s="1475">
        <f t="shared" si="12"/>
        <v>8</v>
      </c>
      <c r="B59" s="1479" t="s">
        <v>607</v>
      </c>
      <c r="C59" s="1477"/>
      <c r="D59" s="1472"/>
      <c r="E59" s="1472"/>
      <c r="F59" s="1472"/>
      <c r="G59" s="1472"/>
      <c r="H59" s="1472"/>
      <c r="I59" s="1472"/>
      <c r="J59" s="1472"/>
      <c r="K59" s="1472"/>
      <c r="L59" s="1472"/>
      <c r="M59" s="1472"/>
      <c r="N59" s="1481"/>
      <c r="O59" s="1470">
        <f t="shared" si="10"/>
        <v>0</v>
      </c>
      <c r="P59" s="1471">
        <f t="shared" si="11"/>
        <v>0</v>
      </c>
      <c r="Q59" s="660"/>
      <c r="R59" s="660"/>
      <c r="S59" s="660"/>
      <c r="T59" s="85"/>
      <c r="U59" s="85"/>
      <c r="V59" s="85"/>
      <c r="W59" s="85"/>
      <c r="X59" s="85"/>
      <c r="Y59" s="85"/>
      <c r="Z59" s="85"/>
      <c r="AA59" s="85"/>
      <c r="AB59" s="85"/>
      <c r="AC59" s="85"/>
      <c r="AD59" s="85"/>
      <c r="AE59" s="85"/>
      <c r="AF59" s="85"/>
      <c r="AG59" s="85"/>
      <c r="AH59" s="85"/>
      <c r="AI59" s="85"/>
      <c r="AJ59" s="85"/>
      <c r="AK59" s="85"/>
    </row>
    <row r="60" spans="1:37" ht="13">
      <c r="A60" s="1475">
        <f t="shared" si="12"/>
        <v>9</v>
      </c>
      <c r="B60" s="1479" t="s">
        <v>608</v>
      </c>
      <c r="C60" s="1477"/>
      <c r="D60" s="1472"/>
      <c r="E60" s="1472"/>
      <c r="F60" s="1472"/>
      <c r="G60" s="1472"/>
      <c r="H60" s="1472"/>
      <c r="I60" s="1472"/>
      <c r="J60" s="1472"/>
      <c r="K60" s="1472"/>
      <c r="L60" s="1472"/>
      <c r="M60" s="1472"/>
      <c r="N60" s="1481"/>
      <c r="O60" s="1470">
        <f t="shared" si="10"/>
        <v>0</v>
      </c>
      <c r="P60" s="1471">
        <f t="shared" si="11"/>
        <v>0</v>
      </c>
      <c r="Q60" s="660"/>
      <c r="R60" s="660"/>
      <c r="S60" s="660"/>
      <c r="T60" s="85"/>
      <c r="U60" s="85"/>
      <c r="V60" s="85"/>
      <c r="W60" s="85"/>
      <c r="X60" s="85"/>
      <c r="Y60" s="85"/>
      <c r="Z60" s="85"/>
      <c r="AA60" s="85"/>
      <c r="AB60" s="85"/>
      <c r="AC60" s="85"/>
      <c r="AD60" s="85"/>
      <c r="AE60" s="85"/>
      <c r="AF60" s="85"/>
      <c r="AG60" s="85"/>
      <c r="AH60" s="85"/>
      <c r="AI60" s="85"/>
      <c r="AJ60" s="85"/>
      <c r="AK60" s="85"/>
    </row>
    <row r="61" spans="1:37" ht="13">
      <c r="A61" s="1475">
        <f t="shared" si="12"/>
        <v>10</v>
      </c>
      <c r="B61" s="1479" t="s">
        <v>609</v>
      </c>
      <c r="C61" s="1477"/>
      <c r="D61" s="1472"/>
      <c r="E61" s="1472"/>
      <c r="F61" s="1472"/>
      <c r="G61" s="1472"/>
      <c r="H61" s="1472"/>
      <c r="I61" s="1472"/>
      <c r="J61" s="1472"/>
      <c r="K61" s="1472"/>
      <c r="L61" s="1472"/>
      <c r="M61" s="1472"/>
      <c r="N61" s="1481"/>
      <c r="O61" s="1470">
        <f t="shared" si="10"/>
        <v>0</v>
      </c>
      <c r="P61" s="1471">
        <f t="shared" si="11"/>
        <v>0</v>
      </c>
      <c r="Q61" s="660"/>
      <c r="R61" s="660"/>
      <c r="S61" s="660"/>
      <c r="T61" s="85"/>
      <c r="U61" s="85"/>
      <c r="V61" s="85"/>
      <c r="W61" s="85"/>
      <c r="X61" s="85"/>
      <c r="Y61" s="85"/>
      <c r="Z61" s="85"/>
      <c r="AA61" s="85"/>
      <c r="AB61" s="85"/>
      <c r="AC61" s="85"/>
      <c r="AD61" s="85"/>
      <c r="AE61" s="85"/>
      <c r="AF61" s="85"/>
      <c r="AG61" s="85"/>
      <c r="AH61" s="85"/>
      <c r="AI61" s="85"/>
      <c r="AJ61" s="85"/>
      <c r="AK61" s="85"/>
    </row>
    <row r="62" spans="1:37" ht="13">
      <c r="A62" s="1475">
        <f t="shared" si="12"/>
        <v>11</v>
      </c>
      <c r="B62" s="1479" t="s">
        <v>610</v>
      </c>
      <c r="C62" s="1477"/>
      <c r="D62" s="1472"/>
      <c r="E62" s="1472"/>
      <c r="F62" s="1472"/>
      <c r="G62" s="1472"/>
      <c r="H62" s="1472"/>
      <c r="I62" s="1472"/>
      <c r="J62" s="1472"/>
      <c r="K62" s="1472"/>
      <c r="L62" s="1472"/>
      <c r="M62" s="1472"/>
      <c r="N62" s="1481"/>
      <c r="O62" s="1470">
        <f t="shared" si="10"/>
        <v>0</v>
      </c>
      <c r="P62" s="1471">
        <f t="shared" si="11"/>
        <v>0</v>
      </c>
      <c r="Q62" s="660"/>
      <c r="R62" s="660"/>
      <c r="S62" s="660"/>
      <c r="T62" s="85"/>
      <c r="U62" s="85"/>
      <c r="V62" s="85"/>
      <c r="W62" s="85"/>
      <c r="X62" s="85"/>
      <c r="Y62" s="85"/>
      <c r="Z62" s="85"/>
      <c r="AA62" s="85"/>
      <c r="AB62" s="85"/>
      <c r="AC62" s="85"/>
      <c r="AD62" s="85"/>
      <c r="AE62" s="85"/>
      <c r="AF62" s="85"/>
      <c r="AG62" s="85"/>
      <c r="AH62" s="85"/>
      <c r="AI62" s="85"/>
      <c r="AJ62" s="85"/>
      <c r="AK62" s="85"/>
    </row>
    <row r="63" spans="1:37" ht="13">
      <c r="A63" s="1507">
        <f t="shared" si="12"/>
        <v>12</v>
      </c>
      <c r="B63" s="1508" t="s">
        <v>611</v>
      </c>
      <c r="C63" s="1482"/>
      <c r="D63" s="1483"/>
      <c r="E63" s="1483"/>
      <c r="F63" s="1483"/>
      <c r="G63" s="1483"/>
      <c r="H63" s="1483"/>
      <c r="I63" s="1483"/>
      <c r="J63" s="1483"/>
      <c r="K63" s="1483"/>
      <c r="L63" s="1483"/>
      <c r="M63" s="1483"/>
      <c r="N63" s="1484"/>
      <c r="O63" s="1485">
        <f>SUMPRODUCT($C$6:$N$6,C63:N63)</f>
        <v>0</v>
      </c>
      <c r="P63" s="1486">
        <f>SUM(C63:N63)</f>
        <v>0</v>
      </c>
      <c r="Q63" s="660"/>
      <c r="R63" s="660"/>
      <c r="S63" s="660"/>
      <c r="T63" s="85"/>
      <c r="U63" s="85"/>
      <c r="V63" s="85"/>
      <c r="W63" s="85"/>
      <c r="X63" s="85"/>
      <c r="Y63" s="85"/>
      <c r="Z63" s="85"/>
      <c r="AA63" s="85"/>
      <c r="AB63" s="85"/>
      <c r="AC63" s="85"/>
      <c r="AD63" s="85"/>
      <c r="AE63" s="85"/>
      <c r="AF63" s="85"/>
      <c r="AG63" s="85"/>
      <c r="AH63" s="85"/>
      <c r="AI63" s="85"/>
      <c r="AJ63" s="85"/>
      <c r="AK63" s="85"/>
    </row>
    <row r="64" spans="1:37" ht="13.5" thickBot="1">
      <c r="A64" s="1507">
        <f t="shared" si="12"/>
        <v>13</v>
      </c>
      <c r="B64" s="1508" t="s">
        <v>966</v>
      </c>
      <c r="C64" s="1482"/>
      <c r="D64" s="1483"/>
      <c r="E64" s="1483"/>
      <c r="F64" s="1483"/>
      <c r="G64" s="1483"/>
      <c r="H64" s="1483"/>
      <c r="I64" s="1483"/>
      <c r="J64" s="1483"/>
      <c r="K64" s="1483"/>
      <c r="L64" s="1483"/>
      <c r="M64" s="1483"/>
      <c r="N64" s="1484"/>
      <c r="O64" s="1485">
        <f t="shared" si="10"/>
        <v>0</v>
      </c>
      <c r="P64" s="1486">
        <f t="shared" si="11"/>
        <v>0</v>
      </c>
      <c r="Q64" s="660"/>
      <c r="R64" s="660"/>
      <c r="S64" s="660"/>
      <c r="T64" s="85"/>
      <c r="U64" s="85"/>
      <c r="V64" s="85"/>
      <c r="W64" s="85"/>
      <c r="X64" s="85"/>
      <c r="Y64" s="85"/>
      <c r="Z64" s="85"/>
      <c r="AA64" s="85"/>
      <c r="AB64" s="85"/>
      <c r="AC64" s="85"/>
      <c r="AD64" s="85"/>
      <c r="AE64" s="85"/>
      <c r="AF64" s="85"/>
      <c r="AG64" s="85"/>
      <c r="AH64" s="85"/>
      <c r="AI64" s="85"/>
      <c r="AJ64" s="85"/>
      <c r="AK64" s="85"/>
    </row>
    <row r="65" spans="1:37" ht="13.5" thickBot="1">
      <c r="A65" s="1501">
        <f t="shared" si="12"/>
        <v>14</v>
      </c>
      <c r="B65" s="1505" t="s">
        <v>541</v>
      </c>
      <c r="C65" s="1487">
        <f t="shared" ref="C65:P65" si="13">SUM(C52:C64)</f>
        <v>0</v>
      </c>
      <c r="D65" s="1488">
        <f t="shared" si="13"/>
        <v>0</v>
      </c>
      <c r="E65" s="1488">
        <f t="shared" si="13"/>
        <v>0</v>
      </c>
      <c r="F65" s="1488">
        <f t="shared" si="13"/>
        <v>0</v>
      </c>
      <c r="G65" s="1488">
        <f t="shared" si="13"/>
        <v>0</v>
      </c>
      <c r="H65" s="1488">
        <f t="shared" si="13"/>
        <v>0</v>
      </c>
      <c r="I65" s="1488">
        <f t="shared" si="13"/>
        <v>0</v>
      </c>
      <c r="J65" s="1488">
        <f t="shared" si="13"/>
        <v>0</v>
      </c>
      <c r="K65" s="1488">
        <f t="shared" si="13"/>
        <v>0</v>
      </c>
      <c r="L65" s="1488">
        <f t="shared" si="13"/>
        <v>0</v>
      </c>
      <c r="M65" s="1488">
        <f t="shared" si="13"/>
        <v>0</v>
      </c>
      <c r="N65" s="1489">
        <f t="shared" si="13"/>
        <v>0</v>
      </c>
      <c r="O65" s="1490">
        <f t="shared" si="13"/>
        <v>0</v>
      </c>
      <c r="P65" s="1491">
        <f t="shared" si="13"/>
        <v>0</v>
      </c>
      <c r="Q65" s="660"/>
      <c r="R65" s="660"/>
      <c r="S65" s="660"/>
      <c r="T65" s="85"/>
      <c r="U65" s="85"/>
      <c r="V65" s="85"/>
      <c r="W65" s="85"/>
      <c r="X65" s="85"/>
      <c r="Y65" s="85"/>
      <c r="Z65" s="85"/>
      <c r="AA65" s="85"/>
      <c r="AB65" s="85"/>
      <c r="AC65" s="85"/>
      <c r="AD65" s="85"/>
      <c r="AE65" s="85"/>
      <c r="AF65" s="85"/>
      <c r="AG65" s="85"/>
      <c r="AH65" s="85"/>
      <c r="AI65" s="85"/>
      <c r="AJ65" s="85"/>
      <c r="AK65" s="85"/>
    </row>
    <row r="66" spans="1:37">
      <c r="A66" s="85"/>
      <c r="B66" s="85"/>
      <c r="C66" s="1515">
        <f t="shared" ref="C66:N66" si="14">IF(ABS(C65-C42)&gt;1,1,0)</f>
        <v>0</v>
      </c>
      <c r="D66" s="1515">
        <f t="shared" si="14"/>
        <v>0</v>
      </c>
      <c r="E66" s="1515">
        <f t="shared" si="14"/>
        <v>0</v>
      </c>
      <c r="F66" s="1515">
        <f t="shared" si="14"/>
        <v>0</v>
      </c>
      <c r="G66" s="1515">
        <f t="shared" si="14"/>
        <v>0</v>
      </c>
      <c r="H66" s="1515">
        <f t="shared" si="14"/>
        <v>0</v>
      </c>
      <c r="I66" s="1515">
        <f t="shared" si="14"/>
        <v>0</v>
      </c>
      <c r="J66" s="1515">
        <f t="shared" si="14"/>
        <v>0</v>
      </c>
      <c r="K66" s="1515">
        <f t="shared" si="14"/>
        <v>0</v>
      </c>
      <c r="L66" s="1515">
        <f t="shared" si="14"/>
        <v>0</v>
      </c>
      <c r="M66" s="1515">
        <f t="shared" si="14"/>
        <v>0</v>
      </c>
      <c r="N66" s="1515">
        <f t="shared" si="14"/>
        <v>0</v>
      </c>
      <c r="O66" s="1468"/>
      <c r="P66" s="660"/>
      <c r="Q66" s="660"/>
      <c r="R66" s="660"/>
      <c r="S66" s="660"/>
      <c r="T66" s="85"/>
      <c r="U66" s="85"/>
      <c r="V66" s="85"/>
      <c r="W66" s="85"/>
      <c r="X66" s="85"/>
      <c r="Y66" s="85"/>
      <c r="Z66" s="85"/>
      <c r="AA66" s="85"/>
      <c r="AB66" s="85"/>
      <c r="AC66" s="85"/>
      <c r="AD66" s="85"/>
      <c r="AE66" s="85"/>
      <c r="AF66" s="85"/>
      <c r="AG66" s="85"/>
      <c r="AH66" s="85"/>
      <c r="AI66" s="85"/>
      <c r="AJ66" s="85"/>
      <c r="AK66" s="85"/>
    </row>
    <row r="67" spans="1:37">
      <c r="A67" s="85"/>
      <c r="B67" s="85"/>
      <c r="C67" s="85"/>
      <c r="D67" s="85"/>
      <c r="E67" s="85"/>
      <c r="F67" s="85"/>
      <c r="G67" s="85"/>
      <c r="H67" s="85"/>
      <c r="I67" s="85"/>
      <c r="J67" s="85"/>
      <c r="K67" s="85"/>
      <c r="L67" s="85"/>
      <c r="M67" s="85"/>
      <c r="N67" s="85"/>
      <c r="O67" s="85"/>
      <c r="P67" s="660"/>
      <c r="Q67" s="660"/>
      <c r="R67" s="660"/>
      <c r="S67" s="660"/>
      <c r="T67" s="85"/>
      <c r="U67" s="85"/>
      <c r="V67" s="85"/>
      <c r="W67" s="85"/>
      <c r="X67" s="85"/>
      <c r="Y67" s="85"/>
      <c r="Z67" s="85"/>
      <c r="AA67" s="85"/>
      <c r="AB67" s="85"/>
      <c r="AC67" s="85"/>
      <c r="AD67" s="85"/>
      <c r="AE67" s="85"/>
      <c r="AF67" s="85"/>
      <c r="AG67" s="85"/>
      <c r="AH67" s="85"/>
      <c r="AI67" s="85"/>
      <c r="AJ67" s="85"/>
      <c r="AK67" s="85"/>
    </row>
    <row r="68" spans="1:37">
      <c r="A68" s="85"/>
      <c r="B68" s="85"/>
      <c r="C68" s="85"/>
      <c r="D68" s="85"/>
      <c r="E68" s="85"/>
      <c r="F68" s="85"/>
      <c r="G68" s="85"/>
      <c r="H68" s="85"/>
      <c r="I68" s="85"/>
      <c r="J68" s="85"/>
      <c r="K68" s="85"/>
      <c r="L68" s="85"/>
      <c r="M68" s="85"/>
      <c r="N68" s="85"/>
      <c r="O68" s="85"/>
      <c r="P68" s="660"/>
      <c r="Q68" s="660"/>
      <c r="R68" s="660"/>
      <c r="S68" s="660"/>
      <c r="T68" s="85"/>
      <c r="U68" s="85"/>
      <c r="V68" s="85"/>
      <c r="W68" s="85"/>
      <c r="X68" s="85"/>
      <c r="Y68" s="85"/>
      <c r="Z68" s="85"/>
      <c r="AA68" s="85"/>
      <c r="AB68" s="85"/>
      <c r="AC68" s="85"/>
      <c r="AD68" s="85"/>
      <c r="AE68" s="85"/>
      <c r="AF68" s="85"/>
      <c r="AG68" s="85"/>
      <c r="AH68" s="85"/>
      <c r="AI68" s="85"/>
      <c r="AJ68" s="85"/>
      <c r="AK68" s="85"/>
    </row>
    <row r="69" spans="1:37">
      <c r="A69" s="85"/>
      <c r="B69" s="85"/>
      <c r="C69" s="85"/>
      <c r="D69" s="85"/>
      <c r="E69" s="85"/>
      <c r="F69" s="85"/>
      <c r="G69" s="85"/>
      <c r="H69" s="85"/>
      <c r="I69" s="85"/>
      <c r="J69" s="85"/>
      <c r="K69" s="85"/>
      <c r="L69" s="85"/>
      <c r="M69" s="85"/>
      <c r="N69" s="85"/>
      <c r="O69" s="85"/>
      <c r="P69" s="660"/>
      <c r="Q69" s="660"/>
      <c r="R69" s="660"/>
      <c r="S69" s="660"/>
      <c r="T69" s="85"/>
      <c r="U69" s="85"/>
      <c r="V69" s="85"/>
      <c r="W69" s="85"/>
      <c r="X69" s="85"/>
      <c r="Y69" s="85"/>
      <c r="Z69" s="85"/>
      <c r="AA69" s="85"/>
      <c r="AB69" s="85"/>
      <c r="AC69" s="85"/>
      <c r="AD69" s="85"/>
      <c r="AE69" s="85"/>
      <c r="AF69" s="85"/>
      <c r="AG69" s="85"/>
      <c r="AH69" s="85"/>
      <c r="AI69" s="85"/>
      <c r="AJ69" s="85"/>
      <c r="AK69" s="85"/>
    </row>
    <row r="70" spans="1:37">
      <c r="A70" s="85"/>
      <c r="B70" s="85"/>
      <c r="C70" s="85"/>
      <c r="D70" s="85"/>
      <c r="E70" s="85"/>
      <c r="F70" s="85"/>
      <c r="G70" s="85"/>
      <c r="H70" s="85"/>
      <c r="I70" s="85"/>
      <c r="J70" s="85"/>
      <c r="K70" s="85"/>
      <c r="L70" s="85"/>
      <c r="M70" s="85"/>
      <c r="N70" s="85"/>
      <c r="O70" s="85"/>
      <c r="P70" s="660"/>
      <c r="Q70" s="660"/>
      <c r="R70" s="660"/>
      <c r="S70" s="660"/>
      <c r="T70" s="85"/>
      <c r="U70" s="85"/>
      <c r="V70" s="85"/>
      <c r="W70" s="85"/>
      <c r="X70" s="85"/>
      <c r="Y70" s="85"/>
      <c r="Z70" s="85"/>
      <c r="AA70" s="85"/>
      <c r="AB70" s="85"/>
      <c r="AC70" s="85"/>
      <c r="AD70" s="85"/>
      <c r="AE70" s="85"/>
      <c r="AF70" s="85"/>
      <c r="AG70" s="85"/>
      <c r="AH70" s="85"/>
      <c r="AI70" s="85"/>
      <c r="AJ70" s="85"/>
      <c r="AK70" s="85"/>
    </row>
    <row r="71" spans="1:37">
      <c r="A71" s="85"/>
      <c r="B71" s="85"/>
      <c r="C71" s="85"/>
      <c r="D71" s="85"/>
      <c r="E71" s="85"/>
      <c r="F71" s="85"/>
      <c r="G71" s="85"/>
      <c r="H71" s="85"/>
      <c r="I71" s="85"/>
      <c r="J71" s="85"/>
      <c r="K71" s="85"/>
      <c r="L71" s="85"/>
      <c r="M71" s="85"/>
      <c r="N71" s="85"/>
      <c r="O71" s="85"/>
      <c r="P71" s="660"/>
      <c r="Q71" s="660"/>
      <c r="R71" s="660"/>
      <c r="S71" s="660"/>
      <c r="T71" s="85"/>
      <c r="U71" s="85"/>
      <c r="V71" s="85"/>
      <c r="W71" s="85"/>
      <c r="X71" s="85"/>
      <c r="Y71" s="85"/>
      <c r="Z71" s="85"/>
      <c r="AA71" s="85"/>
      <c r="AB71" s="85"/>
      <c r="AC71" s="85"/>
      <c r="AD71" s="85"/>
      <c r="AE71" s="85"/>
      <c r="AF71" s="85"/>
      <c r="AG71" s="85"/>
      <c r="AH71" s="85"/>
      <c r="AI71" s="85"/>
      <c r="AJ71" s="85"/>
      <c r="AK71" s="85"/>
    </row>
    <row r="72" spans="1:37">
      <c r="A72" s="85"/>
      <c r="B72" s="85"/>
      <c r="C72" s="85"/>
      <c r="D72" s="85"/>
      <c r="E72" s="85"/>
      <c r="F72" s="85"/>
      <c r="G72" s="85"/>
      <c r="H72" s="85"/>
      <c r="I72" s="85"/>
      <c r="J72" s="85"/>
      <c r="K72" s="85"/>
      <c r="L72" s="85"/>
      <c r="M72" s="85"/>
      <c r="N72" s="85"/>
      <c r="O72" s="85"/>
      <c r="P72" s="660"/>
      <c r="Q72" s="660"/>
      <c r="R72" s="660"/>
      <c r="S72" s="660"/>
      <c r="T72" s="85"/>
      <c r="U72" s="85"/>
      <c r="V72" s="85"/>
      <c r="W72" s="85"/>
      <c r="X72" s="85"/>
      <c r="Y72" s="85"/>
      <c r="Z72" s="85"/>
      <c r="AA72" s="85"/>
      <c r="AB72" s="85"/>
      <c r="AC72" s="85"/>
      <c r="AD72" s="85"/>
      <c r="AE72" s="85"/>
      <c r="AF72" s="85"/>
      <c r="AG72" s="85"/>
      <c r="AH72" s="85"/>
      <c r="AI72" s="85"/>
      <c r="AJ72" s="85"/>
      <c r="AK72" s="85"/>
    </row>
    <row r="73" spans="1:37">
      <c r="A73" s="85"/>
      <c r="B73" s="85"/>
      <c r="C73" s="85"/>
      <c r="D73" s="85"/>
      <c r="E73" s="85"/>
      <c r="F73" s="85"/>
      <c r="G73" s="85"/>
      <c r="H73" s="85"/>
      <c r="I73" s="85"/>
      <c r="J73" s="85"/>
      <c r="K73" s="85"/>
      <c r="L73" s="85"/>
      <c r="M73" s="85"/>
      <c r="N73" s="85"/>
      <c r="O73" s="85"/>
      <c r="P73" s="660"/>
      <c r="Q73" s="660"/>
      <c r="R73" s="660"/>
      <c r="S73" s="660"/>
      <c r="T73" s="85"/>
      <c r="U73" s="85"/>
      <c r="V73" s="85"/>
      <c r="W73" s="85"/>
      <c r="X73" s="85"/>
      <c r="Y73" s="85"/>
      <c r="Z73" s="85"/>
      <c r="AA73" s="85"/>
      <c r="AB73" s="85"/>
      <c r="AC73" s="85"/>
      <c r="AD73" s="85"/>
      <c r="AE73" s="85"/>
      <c r="AF73" s="85"/>
      <c r="AG73" s="85"/>
      <c r="AH73" s="85"/>
      <c r="AI73" s="85"/>
      <c r="AJ73" s="85"/>
      <c r="AK73" s="85"/>
    </row>
    <row r="74" spans="1:37">
      <c r="A74" s="85"/>
      <c r="B74" s="85"/>
      <c r="C74" s="85"/>
      <c r="D74" s="85"/>
      <c r="E74" s="85"/>
      <c r="F74" s="85"/>
      <c r="G74" s="85"/>
      <c r="H74" s="85"/>
      <c r="I74" s="85"/>
      <c r="J74" s="85"/>
      <c r="K74" s="85"/>
      <c r="L74" s="85"/>
      <c r="M74" s="85"/>
      <c r="N74" s="85"/>
      <c r="O74" s="85"/>
      <c r="P74" s="660"/>
      <c r="Q74" s="660"/>
      <c r="R74" s="660"/>
      <c r="S74" s="660"/>
      <c r="T74" s="85"/>
      <c r="U74" s="85"/>
      <c r="V74" s="85"/>
      <c r="W74" s="85"/>
      <c r="X74" s="85"/>
      <c r="Y74" s="85"/>
      <c r="Z74" s="85"/>
      <c r="AA74" s="85"/>
      <c r="AB74" s="85"/>
      <c r="AC74" s="85"/>
      <c r="AD74" s="85"/>
      <c r="AE74" s="85"/>
      <c r="AF74" s="85"/>
      <c r="AG74" s="85"/>
      <c r="AH74" s="85"/>
      <c r="AI74" s="85"/>
      <c r="AJ74" s="85"/>
      <c r="AK74" s="85"/>
    </row>
    <row r="75" spans="1:37">
      <c r="A75" s="85"/>
      <c r="B75" s="85"/>
      <c r="C75" s="85"/>
      <c r="D75" s="85"/>
      <c r="E75" s="85"/>
      <c r="F75" s="85"/>
      <c r="G75" s="85"/>
      <c r="H75" s="85"/>
      <c r="I75" s="85"/>
      <c r="J75" s="85"/>
      <c r="K75" s="85"/>
      <c r="L75" s="85"/>
      <c r="M75" s="85"/>
      <c r="N75" s="85"/>
      <c r="O75" s="85"/>
      <c r="P75" s="660"/>
      <c r="Q75" s="660"/>
      <c r="R75" s="660"/>
      <c r="S75" s="660"/>
      <c r="T75" s="85"/>
      <c r="U75" s="85"/>
      <c r="V75" s="85"/>
      <c r="W75" s="85"/>
      <c r="X75" s="85"/>
      <c r="Y75" s="85"/>
      <c r="Z75" s="85"/>
      <c r="AA75" s="85"/>
      <c r="AB75" s="85"/>
      <c r="AC75" s="85"/>
      <c r="AD75" s="85"/>
      <c r="AE75" s="85"/>
      <c r="AF75" s="85"/>
      <c r="AG75" s="85"/>
      <c r="AH75" s="85"/>
      <c r="AI75" s="85"/>
      <c r="AJ75" s="85"/>
      <c r="AK75" s="85"/>
    </row>
    <row r="76" spans="1:37">
      <c r="A76" s="85"/>
      <c r="B76" s="85"/>
      <c r="C76" s="85"/>
      <c r="D76" s="85"/>
      <c r="E76" s="85"/>
      <c r="F76" s="85"/>
      <c r="G76" s="85"/>
      <c r="H76" s="85"/>
      <c r="I76" s="85"/>
      <c r="J76" s="85"/>
      <c r="K76" s="85"/>
      <c r="L76" s="85"/>
      <c r="M76" s="85"/>
      <c r="N76" s="85"/>
      <c r="O76" s="85"/>
      <c r="P76" s="660"/>
      <c r="Q76" s="660"/>
      <c r="R76" s="660"/>
      <c r="S76" s="660"/>
      <c r="T76" s="85"/>
      <c r="U76" s="85"/>
      <c r="V76" s="85"/>
      <c r="W76" s="85"/>
      <c r="X76" s="85"/>
      <c r="Y76" s="85"/>
      <c r="Z76" s="85"/>
      <c r="AA76" s="85"/>
      <c r="AB76" s="85"/>
      <c r="AC76" s="85"/>
      <c r="AD76" s="85"/>
      <c r="AE76" s="85"/>
      <c r="AF76" s="85"/>
      <c r="AG76" s="85"/>
      <c r="AH76" s="85"/>
      <c r="AI76" s="85"/>
      <c r="AJ76" s="85"/>
      <c r="AK76" s="85"/>
    </row>
    <row r="77" spans="1:37">
      <c r="A77" s="85"/>
      <c r="B77" s="85"/>
      <c r="C77" s="85"/>
      <c r="D77" s="85"/>
      <c r="E77" s="85"/>
      <c r="F77" s="85"/>
      <c r="G77" s="85"/>
      <c r="H77" s="85"/>
      <c r="I77" s="85"/>
      <c r="J77" s="85"/>
      <c r="K77" s="85"/>
      <c r="L77" s="85"/>
      <c r="M77" s="85"/>
      <c r="N77" s="85"/>
      <c r="O77" s="85"/>
      <c r="P77" s="660"/>
      <c r="Q77" s="660"/>
      <c r="R77" s="660"/>
      <c r="S77" s="660"/>
      <c r="T77" s="85"/>
      <c r="U77" s="85"/>
      <c r="V77" s="85"/>
      <c r="W77" s="85"/>
      <c r="X77" s="85"/>
      <c r="Y77" s="85"/>
      <c r="Z77" s="85"/>
      <c r="AA77" s="85"/>
      <c r="AB77" s="85"/>
      <c r="AC77" s="85"/>
      <c r="AD77" s="85"/>
      <c r="AE77" s="85"/>
      <c r="AF77" s="85"/>
      <c r="AG77" s="85"/>
      <c r="AH77" s="85"/>
      <c r="AI77" s="85"/>
      <c r="AJ77" s="85"/>
      <c r="AK77" s="85"/>
    </row>
    <row r="78" spans="1:37">
      <c r="A78" s="85"/>
      <c r="B78" s="85"/>
      <c r="C78" s="85"/>
      <c r="D78" s="85"/>
      <c r="E78" s="85"/>
      <c r="F78" s="85"/>
      <c r="G78" s="85"/>
      <c r="H78" s="85"/>
      <c r="I78" s="85"/>
      <c r="J78" s="85"/>
      <c r="K78" s="85"/>
      <c r="L78" s="85"/>
      <c r="M78" s="85"/>
      <c r="N78" s="85"/>
      <c r="O78" s="85"/>
      <c r="P78" s="660"/>
      <c r="Q78" s="660"/>
      <c r="R78" s="660"/>
      <c r="S78" s="660"/>
      <c r="T78" s="85"/>
      <c r="U78" s="85"/>
      <c r="V78" s="85"/>
      <c r="W78" s="85"/>
      <c r="X78" s="85"/>
      <c r="Y78" s="85"/>
      <c r="Z78" s="85"/>
      <c r="AA78" s="85"/>
      <c r="AB78" s="85"/>
      <c r="AC78" s="85"/>
      <c r="AD78" s="85"/>
      <c r="AE78" s="85"/>
      <c r="AF78" s="85"/>
      <c r="AG78" s="85"/>
      <c r="AH78" s="85"/>
      <c r="AI78" s="85"/>
      <c r="AJ78" s="85"/>
      <c r="AK78" s="85"/>
    </row>
    <row r="79" spans="1:37">
      <c r="A79" s="85"/>
      <c r="B79" s="85"/>
      <c r="C79" s="85"/>
      <c r="D79" s="85"/>
      <c r="E79" s="85"/>
      <c r="F79" s="85"/>
      <c r="G79" s="85"/>
      <c r="H79" s="85"/>
      <c r="I79" s="85"/>
      <c r="J79" s="85"/>
      <c r="K79" s="85"/>
      <c r="L79" s="85"/>
      <c r="M79" s="85"/>
      <c r="N79" s="85"/>
      <c r="O79" s="85"/>
      <c r="P79" s="660"/>
      <c r="Q79" s="660"/>
      <c r="R79" s="660"/>
      <c r="S79" s="660"/>
      <c r="T79" s="85"/>
      <c r="U79" s="85"/>
      <c r="V79" s="85"/>
      <c r="W79" s="85"/>
      <c r="X79" s="85"/>
      <c r="Y79" s="85"/>
      <c r="Z79" s="85"/>
      <c r="AA79" s="85"/>
      <c r="AB79" s="85"/>
      <c r="AC79" s="85"/>
      <c r="AD79" s="85"/>
      <c r="AE79" s="85"/>
      <c r="AF79" s="85"/>
      <c r="AG79" s="85"/>
      <c r="AH79" s="85"/>
      <c r="AI79" s="85"/>
      <c r="AJ79" s="85"/>
      <c r="AK79" s="85"/>
    </row>
    <row r="80" spans="1:37">
      <c r="A80" s="85"/>
      <c r="B80" s="85"/>
      <c r="C80" s="85"/>
      <c r="D80" s="85"/>
      <c r="E80" s="85"/>
      <c r="F80" s="85"/>
      <c r="G80" s="85"/>
      <c r="H80" s="85"/>
      <c r="I80" s="85"/>
      <c r="J80" s="85"/>
      <c r="K80" s="85"/>
      <c r="L80" s="85"/>
      <c r="M80" s="85"/>
      <c r="N80" s="85"/>
      <c r="O80" s="85"/>
      <c r="P80" s="660"/>
      <c r="Q80" s="660"/>
      <c r="R80" s="660"/>
      <c r="S80" s="660"/>
      <c r="T80" s="85"/>
      <c r="U80" s="85"/>
      <c r="V80" s="85"/>
      <c r="W80" s="85"/>
      <c r="X80" s="85"/>
      <c r="Y80" s="85"/>
      <c r="Z80" s="85"/>
      <c r="AA80" s="85"/>
      <c r="AB80" s="85"/>
      <c r="AC80" s="85"/>
      <c r="AD80" s="85"/>
      <c r="AE80" s="85"/>
      <c r="AF80" s="85"/>
      <c r="AG80" s="85"/>
      <c r="AH80" s="85"/>
      <c r="AI80" s="85"/>
      <c r="AJ80" s="85"/>
      <c r="AK80" s="85"/>
    </row>
    <row r="81" spans="1:37">
      <c r="A81" s="85"/>
      <c r="B81" s="85"/>
      <c r="C81" s="85"/>
      <c r="D81" s="85"/>
      <c r="E81" s="85"/>
      <c r="F81" s="85"/>
      <c r="G81" s="85"/>
      <c r="H81" s="85"/>
      <c r="I81" s="85"/>
      <c r="J81" s="85"/>
      <c r="K81" s="85"/>
      <c r="L81" s="85"/>
      <c r="M81" s="85"/>
      <c r="N81" s="85"/>
      <c r="O81" s="85"/>
      <c r="P81" s="660"/>
      <c r="Q81" s="660"/>
      <c r="R81" s="660"/>
      <c r="S81" s="660"/>
      <c r="T81" s="85"/>
      <c r="U81" s="85"/>
      <c r="V81" s="85"/>
      <c r="W81" s="85"/>
      <c r="X81" s="85"/>
      <c r="Y81" s="85"/>
      <c r="Z81" s="85"/>
      <c r="AA81" s="85"/>
      <c r="AB81" s="85"/>
      <c r="AC81" s="85"/>
      <c r="AD81" s="85"/>
      <c r="AE81" s="85"/>
      <c r="AF81" s="85"/>
      <c r="AG81" s="85"/>
      <c r="AH81" s="85"/>
      <c r="AI81" s="85"/>
      <c r="AJ81" s="85"/>
      <c r="AK81" s="85"/>
    </row>
    <row r="82" spans="1:37">
      <c r="A82" s="85"/>
      <c r="B82" s="85"/>
      <c r="C82" s="85"/>
      <c r="D82" s="85"/>
      <c r="E82" s="85"/>
      <c r="F82" s="85"/>
      <c r="G82" s="85"/>
      <c r="H82" s="85"/>
      <c r="I82" s="85"/>
      <c r="J82" s="85"/>
      <c r="K82" s="85"/>
      <c r="L82" s="85"/>
      <c r="M82" s="85"/>
      <c r="N82" s="85"/>
      <c r="O82" s="85"/>
      <c r="P82" s="660"/>
      <c r="Q82" s="660"/>
      <c r="R82" s="660"/>
      <c r="S82" s="660"/>
      <c r="T82" s="85"/>
      <c r="U82" s="85"/>
      <c r="V82" s="85"/>
      <c r="W82" s="85"/>
      <c r="X82" s="85"/>
      <c r="Y82" s="85"/>
      <c r="Z82" s="85"/>
      <c r="AA82" s="85"/>
      <c r="AB82" s="85"/>
      <c r="AC82" s="85"/>
      <c r="AD82" s="85"/>
      <c r="AE82" s="85"/>
      <c r="AF82" s="85"/>
      <c r="AG82" s="85"/>
      <c r="AH82" s="85"/>
      <c r="AI82" s="85"/>
      <c r="AJ82" s="85"/>
      <c r="AK82" s="85"/>
    </row>
    <row r="83" spans="1:37">
      <c r="A83" s="85"/>
      <c r="B83" s="85"/>
      <c r="C83" s="85"/>
      <c r="D83" s="85"/>
      <c r="E83" s="85"/>
      <c r="F83" s="85"/>
      <c r="G83" s="85"/>
      <c r="H83" s="85"/>
      <c r="I83" s="85"/>
      <c r="J83" s="85"/>
      <c r="K83" s="85"/>
      <c r="L83" s="85"/>
      <c r="M83" s="85"/>
      <c r="N83" s="85"/>
      <c r="O83" s="85"/>
      <c r="P83" s="660"/>
      <c r="Q83" s="660"/>
      <c r="R83" s="660"/>
      <c r="S83" s="660"/>
      <c r="T83" s="85"/>
      <c r="U83" s="85"/>
      <c r="V83" s="85"/>
      <c r="W83" s="85"/>
      <c r="X83" s="85"/>
      <c r="Y83" s="85"/>
      <c r="Z83" s="85"/>
      <c r="AA83" s="85"/>
      <c r="AB83" s="85"/>
      <c r="AC83" s="85"/>
      <c r="AD83" s="85"/>
      <c r="AE83" s="85"/>
      <c r="AF83" s="85"/>
      <c r="AG83" s="85"/>
      <c r="AH83" s="85"/>
      <c r="AI83" s="85"/>
      <c r="AJ83" s="85"/>
      <c r="AK83" s="85"/>
    </row>
    <row r="84" spans="1:37">
      <c r="A84" s="85"/>
      <c r="B84" s="85"/>
      <c r="C84" s="85"/>
      <c r="D84" s="85"/>
      <c r="E84" s="85"/>
      <c r="F84" s="85"/>
      <c r="G84" s="85"/>
      <c r="H84" s="85"/>
      <c r="I84" s="85"/>
      <c r="J84" s="85"/>
      <c r="K84" s="85"/>
      <c r="L84" s="85"/>
      <c r="M84" s="85"/>
      <c r="N84" s="85"/>
      <c r="O84" s="85"/>
      <c r="P84" s="660"/>
      <c r="Q84" s="660"/>
      <c r="R84" s="660"/>
      <c r="S84" s="660"/>
      <c r="T84" s="85"/>
      <c r="U84" s="85"/>
      <c r="V84" s="85"/>
      <c r="W84" s="85"/>
      <c r="X84" s="85"/>
      <c r="Y84" s="85"/>
      <c r="Z84" s="85"/>
      <c r="AA84" s="85"/>
      <c r="AB84" s="85"/>
      <c r="AC84" s="85"/>
      <c r="AD84" s="85"/>
      <c r="AE84" s="85"/>
      <c r="AF84" s="85"/>
      <c r="AG84" s="85"/>
      <c r="AH84" s="85"/>
      <c r="AI84" s="85"/>
      <c r="AJ84" s="85"/>
      <c r="AK84" s="85"/>
    </row>
    <row r="85" spans="1:37">
      <c r="A85" s="85"/>
      <c r="B85" s="85"/>
      <c r="C85" s="85"/>
      <c r="D85" s="85"/>
      <c r="E85" s="85"/>
      <c r="F85" s="85"/>
      <c r="G85" s="85"/>
      <c r="H85" s="85"/>
      <c r="I85" s="85"/>
      <c r="J85" s="85"/>
      <c r="K85" s="85"/>
      <c r="L85" s="85"/>
      <c r="M85" s="85"/>
      <c r="N85" s="85"/>
      <c r="O85" s="85"/>
      <c r="P85" s="660"/>
      <c r="Q85" s="660"/>
      <c r="R85" s="660"/>
      <c r="S85" s="660"/>
      <c r="T85" s="85"/>
      <c r="U85" s="85"/>
      <c r="V85" s="85"/>
      <c r="W85" s="85"/>
      <c r="X85" s="85"/>
      <c r="Y85" s="85"/>
      <c r="Z85" s="85"/>
      <c r="AA85" s="85"/>
      <c r="AB85" s="85"/>
      <c r="AC85" s="85"/>
      <c r="AD85" s="85"/>
      <c r="AE85" s="85"/>
      <c r="AF85" s="85"/>
      <c r="AG85" s="85"/>
      <c r="AH85" s="85"/>
      <c r="AI85" s="85"/>
      <c r="AJ85" s="85"/>
      <c r="AK85" s="85"/>
    </row>
    <row r="86" spans="1:37">
      <c r="A86" s="85"/>
      <c r="B86" s="85"/>
      <c r="C86" s="85"/>
      <c r="D86" s="85"/>
      <c r="E86" s="85"/>
      <c r="F86" s="85"/>
      <c r="G86" s="85"/>
      <c r="H86" s="85"/>
      <c r="I86" s="85"/>
      <c r="J86" s="85"/>
      <c r="K86" s="85"/>
      <c r="L86" s="85"/>
      <c r="M86" s="85"/>
      <c r="N86" s="85"/>
      <c r="O86" s="85"/>
      <c r="P86" s="660"/>
      <c r="Q86" s="660"/>
      <c r="R86" s="660"/>
      <c r="S86" s="660"/>
      <c r="T86" s="85"/>
      <c r="U86" s="85"/>
      <c r="V86" s="85"/>
      <c r="W86" s="85"/>
      <c r="X86" s="85"/>
      <c r="Y86" s="85"/>
      <c r="Z86" s="85"/>
      <c r="AA86" s="85"/>
      <c r="AB86" s="85"/>
      <c r="AC86" s="85"/>
      <c r="AD86" s="85"/>
      <c r="AE86" s="85"/>
      <c r="AF86" s="85"/>
      <c r="AG86" s="85"/>
      <c r="AH86" s="85"/>
      <c r="AI86" s="85"/>
      <c r="AJ86" s="85"/>
      <c r="AK86" s="85"/>
    </row>
    <row r="87" spans="1:37">
      <c r="A87" s="85"/>
      <c r="B87" s="85"/>
      <c r="C87" s="85"/>
      <c r="D87" s="85"/>
      <c r="E87" s="85"/>
      <c r="F87" s="85"/>
      <c r="G87" s="85"/>
      <c r="H87" s="85"/>
      <c r="I87" s="85"/>
      <c r="J87" s="85"/>
      <c r="K87" s="85"/>
      <c r="L87" s="85"/>
      <c r="M87" s="85"/>
      <c r="N87" s="85"/>
      <c r="O87" s="85"/>
      <c r="P87" s="660"/>
      <c r="Q87" s="660"/>
      <c r="R87" s="660"/>
      <c r="S87" s="660"/>
      <c r="T87" s="85"/>
      <c r="U87" s="85"/>
      <c r="V87" s="85"/>
      <c r="W87" s="85"/>
      <c r="X87" s="85"/>
      <c r="Y87" s="85"/>
      <c r="Z87" s="85"/>
      <c r="AA87" s="85"/>
      <c r="AB87" s="85"/>
      <c r="AC87" s="85"/>
      <c r="AD87" s="85"/>
      <c r="AE87" s="85"/>
      <c r="AF87" s="85"/>
      <c r="AG87" s="85"/>
      <c r="AH87" s="85"/>
      <c r="AI87" s="85"/>
      <c r="AJ87" s="85"/>
      <c r="AK87" s="85"/>
    </row>
    <row r="88" spans="1:37">
      <c r="A88" s="85"/>
      <c r="B88" s="85"/>
      <c r="C88" s="85"/>
      <c r="D88" s="85"/>
      <c r="E88" s="85"/>
      <c r="F88" s="85"/>
      <c r="G88" s="85"/>
      <c r="H88" s="85"/>
      <c r="I88" s="85"/>
      <c r="J88" s="85"/>
      <c r="K88" s="85"/>
      <c r="L88" s="85"/>
      <c r="M88" s="85"/>
      <c r="N88" s="85"/>
      <c r="O88" s="85"/>
      <c r="P88" s="660"/>
      <c r="Q88" s="660"/>
      <c r="R88" s="660"/>
      <c r="S88" s="660"/>
      <c r="T88" s="85"/>
      <c r="U88" s="85"/>
      <c r="V88" s="85"/>
      <c r="W88" s="85"/>
      <c r="X88" s="85"/>
      <c r="Y88" s="85"/>
      <c r="Z88" s="85"/>
      <c r="AA88" s="85"/>
      <c r="AB88" s="85"/>
      <c r="AC88" s="85"/>
      <c r="AD88" s="85"/>
      <c r="AE88" s="85"/>
      <c r="AF88" s="85"/>
      <c r="AG88" s="85"/>
      <c r="AH88" s="85"/>
      <c r="AI88" s="85"/>
      <c r="AJ88" s="85"/>
      <c r="AK88" s="85"/>
    </row>
    <row r="89" spans="1:37">
      <c r="A89" s="85"/>
      <c r="B89" s="85"/>
      <c r="C89" s="85"/>
      <c r="D89" s="85"/>
      <c r="E89" s="85"/>
      <c r="F89" s="85"/>
      <c r="G89" s="85"/>
      <c r="H89" s="85"/>
      <c r="I89" s="85"/>
      <c r="J89" s="85"/>
      <c r="K89" s="85"/>
      <c r="L89" s="85"/>
      <c r="M89" s="85"/>
      <c r="N89" s="85"/>
      <c r="O89" s="85"/>
      <c r="P89" s="660"/>
      <c r="Q89" s="660"/>
      <c r="R89" s="660"/>
      <c r="S89" s="660"/>
      <c r="T89" s="85"/>
      <c r="U89" s="85"/>
      <c r="V89" s="85"/>
      <c r="W89" s="85"/>
      <c r="X89" s="85"/>
      <c r="Y89" s="85"/>
      <c r="Z89" s="85"/>
      <c r="AA89" s="85"/>
      <c r="AB89" s="85"/>
      <c r="AC89" s="85"/>
      <c r="AD89" s="85"/>
      <c r="AE89" s="85"/>
      <c r="AF89" s="85"/>
      <c r="AG89" s="85"/>
      <c r="AH89" s="85"/>
      <c r="AI89" s="85"/>
      <c r="AJ89" s="85"/>
      <c r="AK89" s="85"/>
    </row>
    <row r="90" spans="1:37">
      <c r="A90" s="85"/>
      <c r="B90" s="85"/>
      <c r="C90" s="85"/>
      <c r="D90" s="85"/>
      <c r="E90" s="85"/>
      <c r="F90" s="85"/>
      <c r="G90" s="85"/>
      <c r="H90" s="85"/>
      <c r="I90" s="85"/>
      <c r="J90" s="85"/>
      <c r="K90" s="85"/>
      <c r="L90" s="85"/>
      <c r="M90" s="85"/>
      <c r="N90" s="85"/>
      <c r="O90" s="85"/>
      <c r="P90" s="660"/>
      <c r="Q90" s="660"/>
      <c r="R90" s="660"/>
      <c r="S90" s="660"/>
      <c r="T90" s="85"/>
      <c r="U90" s="85"/>
      <c r="V90" s="85"/>
      <c r="W90" s="85"/>
      <c r="X90" s="85"/>
      <c r="Y90" s="85"/>
      <c r="Z90" s="85"/>
      <c r="AA90" s="85"/>
      <c r="AB90" s="85"/>
      <c r="AC90" s="85"/>
      <c r="AD90" s="85"/>
      <c r="AE90" s="85"/>
      <c r="AF90" s="85"/>
      <c r="AG90" s="85"/>
      <c r="AH90" s="85"/>
      <c r="AI90" s="85"/>
      <c r="AJ90" s="85"/>
      <c r="AK90" s="85"/>
    </row>
    <row r="91" spans="1:37">
      <c r="A91" s="85"/>
      <c r="B91" s="85"/>
      <c r="C91" s="85"/>
      <c r="D91" s="85"/>
      <c r="E91" s="85"/>
      <c r="F91" s="85"/>
      <c r="G91" s="85"/>
      <c r="H91" s="85"/>
      <c r="I91" s="85"/>
      <c r="J91" s="85"/>
      <c r="K91" s="85"/>
      <c r="L91" s="85"/>
      <c r="M91" s="85"/>
      <c r="N91" s="85"/>
      <c r="O91" s="85"/>
      <c r="P91" s="660"/>
      <c r="Q91" s="660"/>
      <c r="R91" s="660"/>
      <c r="S91" s="660"/>
      <c r="T91" s="85"/>
      <c r="U91" s="85"/>
      <c r="V91" s="85"/>
      <c r="W91" s="85"/>
      <c r="X91" s="85"/>
      <c r="Y91" s="85"/>
      <c r="Z91" s="85"/>
      <c r="AA91" s="85"/>
      <c r="AB91" s="85"/>
      <c r="AC91" s="85"/>
      <c r="AD91" s="85"/>
      <c r="AE91" s="85"/>
      <c r="AF91" s="85"/>
      <c r="AG91" s="85"/>
      <c r="AH91" s="85"/>
      <c r="AI91" s="85"/>
      <c r="AJ91" s="85"/>
      <c r="AK91" s="85"/>
    </row>
    <row r="92" spans="1:37">
      <c r="A92" s="85"/>
      <c r="B92" s="85"/>
      <c r="C92" s="85"/>
      <c r="D92" s="85"/>
      <c r="E92" s="85"/>
      <c r="F92" s="85"/>
      <c r="G92" s="85"/>
      <c r="H92" s="85"/>
      <c r="I92" s="85"/>
      <c r="J92" s="85"/>
      <c r="K92" s="85"/>
      <c r="L92" s="85"/>
      <c r="M92" s="85"/>
      <c r="N92" s="85"/>
      <c r="O92" s="85"/>
      <c r="P92" s="660"/>
      <c r="Q92" s="660"/>
      <c r="R92" s="660"/>
      <c r="S92" s="660"/>
      <c r="T92" s="85"/>
      <c r="U92" s="85"/>
      <c r="V92" s="85"/>
      <c r="W92" s="85"/>
      <c r="X92" s="85"/>
      <c r="Y92" s="85"/>
      <c r="Z92" s="85"/>
      <c r="AA92" s="85"/>
      <c r="AB92" s="85"/>
      <c r="AC92" s="85"/>
      <c r="AD92" s="85"/>
      <c r="AE92" s="85"/>
      <c r="AF92" s="85"/>
      <c r="AG92" s="85"/>
      <c r="AH92" s="85"/>
      <c r="AI92" s="85"/>
      <c r="AJ92" s="85"/>
      <c r="AK92" s="85"/>
    </row>
    <row r="93" spans="1:37">
      <c r="A93" s="85"/>
      <c r="B93" s="85"/>
      <c r="C93" s="85"/>
      <c r="D93" s="85"/>
      <c r="E93" s="85"/>
      <c r="F93" s="85"/>
      <c r="G93" s="85"/>
      <c r="H93" s="85"/>
      <c r="I93" s="85"/>
      <c r="J93" s="85"/>
      <c r="K93" s="85"/>
      <c r="L93" s="85"/>
      <c r="M93" s="85"/>
      <c r="N93" s="85"/>
      <c r="O93" s="85"/>
      <c r="P93" s="660"/>
      <c r="Q93" s="660"/>
      <c r="R93" s="660"/>
      <c r="S93" s="660"/>
      <c r="T93" s="85"/>
      <c r="U93" s="85"/>
      <c r="V93" s="85"/>
      <c r="W93" s="85"/>
      <c r="X93" s="85"/>
      <c r="Y93" s="85"/>
      <c r="Z93" s="85"/>
      <c r="AA93" s="85"/>
      <c r="AB93" s="85"/>
      <c r="AC93" s="85"/>
      <c r="AD93" s="85"/>
      <c r="AE93" s="85"/>
      <c r="AF93" s="85"/>
      <c r="AG93" s="85"/>
      <c r="AH93" s="85"/>
      <c r="AI93" s="85"/>
      <c r="AJ93" s="85"/>
      <c r="AK93" s="85"/>
    </row>
    <row r="94" spans="1:37">
      <c r="A94" s="85"/>
      <c r="B94" s="85"/>
      <c r="C94" s="85"/>
      <c r="D94" s="85"/>
      <c r="E94" s="85"/>
      <c r="F94" s="85"/>
      <c r="G94" s="85"/>
      <c r="H94" s="85"/>
      <c r="I94" s="85"/>
      <c r="J94" s="85"/>
      <c r="K94" s="85"/>
      <c r="L94" s="85"/>
      <c r="M94" s="85"/>
      <c r="N94" s="85"/>
      <c r="O94" s="85"/>
      <c r="P94" s="660"/>
      <c r="Q94" s="660"/>
      <c r="R94" s="660"/>
      <c r="S94" s="660"/>
      <c r="T94" s="85"/>
      <c r="U94" s="85"/>
      <c r="V94" s="85"/>
      <c r="W94" s="85"/>
      <c r="X94" s="85"/>
      <c r="Y94" s="85"/>
      <c r="Z94" s="85"/>
      <c r="AA94" s="85"/>
      <c r="AB94" s="85"/>
      <c r="AC94" s="85"/>
      <c r="AD94" s="85"/>
      <c r="AE94" s="85"/>
      <c r="AF94" s="85"/>
      <c r="AG94" s="85"/>
      <c r="AH94" s="85"/>
      <c r="AI94" s="85"/>
      <c r="AJ94" s="85"/>
      <c r="AK94" s="85"/>
    </row>
    <row r="95" spans="1:37">
      <c r="A95" s="85"/>
      <c r="B95" s="85"/>
      <c r="C95" s="85"/>
      <c r="D95" s="85"/>
      <c r="E95" s="85"/>
      <c r="F95" s="85"/>
      <c r="G95" s="85"/>
      <c r="H95" s="85"/>
      <c r="I95" s="85"/>
      <c r="J95" s="85"/>
      <c r="K95" s="85"/>
      <c r="L95" s="85"/>
      <c r="M95" s="85"/>
      <c r="N95" s="85"/>
      <c r="O95" s="85"/>
      <c r="P95" s="660"/>
      <c r="Q95" s="660"/>
      <c r="R95" s="660"/>
      <c r="S95" s="660"/>
      <c r="T95" s="85"/>
      <c r="U95" s="85"/>
      <c r="V95" s="85"/>
      <c r="W95" s="85"/>
      <c r="X95" s="85"/>
      <c r="Y95" s="85"/>
      <c r="Z95" s="85"/>
      <c r="AA95" s="85"/>
      <c r="AB95" s="85"/>
      <c r="AC95" s="85"/>
      <c r="AD95" s="85"/>
      <c r="AE95" s="85"/>
      <c r="AF95" s="85"/>
      <c r="AG95" s="85"/>
      <c r="AH95" s="85"/>
      <c r="AI95" s="85"/>
      <c r="AJ95" s="85"/>
      <c r="AK95" s="85"/>
    </row>
    <row r="96" spans="1:37">
      <c r="A96" s="85"/>
      <c r="B96" s="85"/>
      <c r="C96" s="85"/>
      <c r="D96" s="85"/>
      <c r="E96" s="85"/>
      <c r="F96" s="85"/>
      <c r="G96" s="85"/>
      <c r="H96" s="85"/>
      <c r="I96" s="85"/>
      <c r="J96" s="85"/>
      <c r="K96" s="85"/>
      <c r="L96" s="85"/>
      <c r="M96" s="85"/>
      <c r="N96" s="85"/>
      <c r="O96" s="85"/>
      <c r="P96" s="660"/>
      <c r="Q96" s="660"/>
      <c r="R96" s="660"/>
      <c r="S96" s="660"/>
      <c r="T96" s="85"/>
      <c r="U96" s="85"/>
      <c r="V96" s="85"/>
      <c r="W96" s="85"/>
      <c r="X96" s="85"/>
      <c r="Y96" s="85"/>
      <c r="Z96" s="85"/>
      <c r="AA96" s="85"/>
      <c r="AB96" s="85"/>
      <c r="AC96" s="85"/>
      <c r="AD96" s="85"/>
      <c r="AE96" s="85"/>
      <c r="AF96" s="85"/>
      <c r="AG96" s="85"/>
      <c r="AH96" s="85"/>
      <c r="AI96" s="85"/>
      <c r="AJ96" s="85"/>
      <c r="AK96" s="85"/>
    </row>
    <row r="97" spans="1:37">
      <c r="A97" s="85"/>
      <c r="B97" s="85"/>
      <c r="C97" s="85"/>
      <c r="D97" s="85"/>
      <c r="E97" s="85"/>
      <c r="F97" s="85"/>
      <c r="G97" s="85"/>
      <c r="H97" s="85"/>
      <c r="I97" s="85"/>
      <c r="J97" s="85"/>
      <c r="K97" s="85"/>
      <c r="L97" s="85"/>
      <c r="M97" s="85"/>
      <c r="N97" s="85"/>
      <c r="O97" s="85"/>
      <c r="P97" s="660"/>
      <c r="Q97" s="660"/>
      <c r="R97" s="660"/>
      <c r="S97" s="660"/>
      <c r="T97" s="85"/>
      <c r="U97" s="85"/>
      <c r="V97" s="85"/>
      <c r="W97" s="85"/>
      <c r="X97" s="85"/>
      <c r="Y97" s="85"/>
      <c r="Z97" s="85"/>
      <c r="AA97" s="85"/>
      <c r="AB97" s="85"/>
      <c r="AC97" s="85"/>
      <c r="AD97" s="85"/>
      <c r="AE97" s="85"/>
      <c r="AF97" s="85"/>
      <c r="AG97" s="85"/>
      <c r="AH97" s="85"/>
      <c r="AI97" s="85"/>
      <c r="AJ97" s="85"/>
      <c r="AK97" s="85"/>
    </row>
    <row r="98" spans="1:37">
      <c r="A98" s="85"/>
      <c r="B98" s="85"/>
      <c r="C98" s="85"/>
      <c r="D98" s="85"/>
      <c r="E98" s="85"/>
      <c r="F98" s="85"/>
      <c r="G98" s="85"/>
      <c r="H98" s="85"/>
      <c r="I98" s="85"/>
      <c r="J98" s="85"/>
      <c r="K98" s="85"/>
      <c r="L98" s="85"/>
      <c r="M98" s="85"/>
      <c r="N98" s="85"/>
      <c r="O98" s="85"/>
      <c r="P98" s="660"/>
      <c r="Q98" s="660"/>
      <c r="R98" s="660"/>
      <c r="S98" s="660"/>
      <c r="T98" s="85"/>
      <c r="U98" s="85"/>
      <c r="V98" s="85"/>
      <c r="W98" s="85"/>
      <c r="X98" s="85"/>
      <c r="Y98" s="85"/>
      <c r="Z98" s="85"/>
      <c r="AA98" s="85"/>
      <c r="AB98" s="85"/>
      <c r="AC98" s="85"/>
      <c r="AD98" s="85"/>
      <c r="AE98" s="85"/>
      <c r="AF98" s="85"/>
      <c r="AG98" s="85"/>
      <c r="AH98" s="85"/>
      <c r="AI98" s="85"/>
      <c r="AJ98" s="85"/>
      <c r="AK98" s="85"/>
    </row>
    <row r="99" spans="1:37">
      <c r="A99" s="85"/>
      <c r="B99" s="85"/>
      <c r="C99" s="85"/>
      <c r="D99" s="85"/>
      <c r="E99" s="85"/>
      <c r="F99" s="85"/>
      <c r="G99" s="85"/>
      <c r="H99" s="85"/>
      <c r="I99" s="85"/>
      <c r="J99" s="85"/>
      <c r="K99" s="85"/>
      <c r="L99" s="85"/>
      <c r="M99" s="85"/>
      <c r="N99" s="85"/>
      <c r="O99" s="85"/>
      <c r="P99" s="660"/>
      <c r="Q99" s="660"/>
      <c r="R99" s="660"/>
      <c r="S99" s="660"/>
      <c r="T99" s="85"/>
      <c r="U99" s="85"/>
      <c r="V99" s="85"/>
      <c r="W99" s="85"/>
      <c r="X99" s="85"/>
      <c r="Y99" s="85"/>
      <c r="Z99" s="85"/>
      <c r="AA99" s="85"/>
      <c r="AB99" s="85"/>
      <c r="AC99" s="85"/>
      <c r="AD99" s="85"/>
      <c r="AE99" s="85"/>
      <c r="AF99" s="85"/>
      <c r="AG99" s="85"/>
      <c r="AH99" s="85"/>
      <c r="AI99" s="85"/>
      <c r="AJ99" s="85"/>
      <c r="AK99" s="85"/>
    </row>
    <row r="100" spans="1:37">
      <c r="A100" s="85"/>
      <c r="B100" s="85"/>
      <c r="C100" s="85"/>
      <c r="D100" s="85"/>
      <c r="E100" s="85"/>
      <c r="F100" s="85"/>
      <c r="G100" s="85"/>
      <c r="H100" s="85"/>
      <c r="I100" s="85"/>
      <c r="J100" s="85"/>
      <c r="K100" s="85"/>
      <c r="L100" s="85"/>
      <c r="M100" s="85"/>
      <c r="N100" s="85"/>
      <c r="O100" s="85"/>
      <c r="P100" s="660"/>
      <c r="Q100" s="660"/>
      <c r="R100" s="660"/>
      <c r="S100" s="660"/>
      <c r="T100" s="85"/>
      <c r="U100" s="85"/>
      <c r="V100" s="85"/>
      <c r="W100" s="85"/>
      <c r="X100" s="85"/>
      <c r="Y100" s="85"/>
      <c r="Z100" s="85"/>
      <c r="AA100" s="85"/>
      <c r="AB100" s="85"/>
      <c r="AC100" s="85"/>
      <c r="AD100" s="85"/>
      <c r="AE100" s="85"/>
      <c r="AF100" s="85"/>
      <c r="AG100" s="85"/>
      <c r="AH100" s="85"/>
      <c r="AI100" s="85"/>
      <c r="AJ100" s="85"/>
      <c r="AK100" s="85"/>
    </row>
    <row r="101" spans="1:37">
      <c r="A101" s="85"/>
      <c r="B101" s="85"/>
      <c r="C101" s="85"/>
      <c r="D101" s="85"/>
      <c r="E101" s="85"/>
      <c r="F101" s="85"/>
      <c r="G101" s="85"/>
      <c r="H101" s="85"/>
      <c r="I101" s="85"/>
      <c r="J101" s="85"/>
      <c r="K101" s="85"/>
      <c r="L101" s="85"/>
      <c r="M101" s="85"/>
      <c r="N101" s="85"/>
      <c r="O101" s="85"/>
      <c r="P101" s="660"/>
      <c r="Q101" s="660"/>
      <c r="R101" s="660"/>
      <c r="S101" s="660"/>
      <c r="T101" s="85"/>
      <c r="U101" s="85"/>
      <c r="V101" s="85"/>
      <c r="W101" s="85"/>
      <c r="X101" s="85"/>
      <c r="Y101" s="85"/>
      <c r="Z101" s="85"/>
      <c r="AA101" s="85"/>
      <c r="AB101" s="85"/>
      <c r="AC101" s="85"/>
      <c r="AD101" s="85"/>
      <c r="AE101" s="85"/>
      <c r="AF101" s="85"/>
      <c r="AG101" s="85"/>
      <c r="AH101" s="85"/>
      <c r="AI101" s="85"/>
      <c r="AJ101" s="85"/>
      <c r="AK101" s="85"/>
    </row>
    <row r="102" spans="1:37">
      <c r="A102" s="85"/>
      <c r="B102" s="85"/>
      <c r="C102" s="85"/>
      <c r="D102" s="85"/>
      <c r="E102" s="85"/>
      <c r="F102" s="85"/>
      <c r="G102" s="85"/>
      <c r="H102" s="85"/>
      <c r="I102" s="85"/>
      <c r="J102" s="85"/>
      <c r="K102" s="85"/>
      <c r="L102" s="85"/>
      <c r="M102" s="85"/>
      <c r="N102" s="85"/>
      <c r="O102" s="85"/>
      <c r="P102" s="660"/>
      <c r="Q102" s="660"/>
      <c r="R102" s="660"/>
      <c r="S102" s="660"/>
      <c r="T102" s="85"/>
      <c r="U102" s="85"/>
      <c r="V102" s="85"/>
      <c r="W102" s="85"/>
      <c r="X102" s="85"/>
      <c r="Y102" s="85"/>
      <c r="Z102" s="85"/>
      <c r="AA102" s="85"/>
      <c r="AB102" s="85"/>
      <c r="AC102" s="85"/>
      <c r="AD102" s="85"/>
      <c r="AE102" s="85"/>
      <c r="AF102" s="85"/>
      <c r="AG102" s="85"/>
      <c r="AH102" s="85"/>
      <c r="AI102" s="85"/>
      <c r="AJ102" s="85"/>
      <c r="AK102" s="85"/>
    </row>
    <row r="103" spans="1:37">
      <c r="A103" s="85"/>
      <c r="B103" s="85"/>
      <c r="C103" s="85"/>
      <c r="D103" s="85"/>
      <c r="E103" s="85"/>
      <c r="F103" s="85"/>
      <c r="G103" s="85"/>
      <c r="H103" s="85"/>
      <c r="I103" s="85"/>
      <c r="J103" s="85"/>
      <c r="K103" s="85"/>
      <c r="L103" s="85"/>
      <c r="M103" s="85"/>
      <c r="N103" s="85"/>
      <c r="O103" s="85"/>
      <c r="P103" s="660"/>
      <c r="Q103" s="660"/>
      <c r="R103" s="660"/>
      <c r="S103" s="660"/>
      <c r="T103" s="85"/>
      <c r="U103" s="85"/>
      <c r="V103" s="85"/>
      <c r="W103" s="85"/>
      <c r="X103" s="85"/>
      <c r="Y103" s="85"/>
      <c r="Z103" s="85"/>
      <c r="AA103" s="85"/>
      <c r="AB103" s="85"/>
      <c r="AC103" s="85"/>
      <c r="AD103" s="85"/>
      <c r="AE103" s="85"/>
      <c r="AF103" s="85"/>
      <c r="AG103" s="85"/>
      <c r="AH103" s="85"/>
      <c r="AI103" s="85"/>
      <c r="AJ103" s="85"/>
      <c r="AK103" s="85"/>
    </row>
    <row r="104" spans="1:37">
      <c r="A104" s="85"/>
      <c r="B104" s="85"/>
      <c r="C104" s="85"/>
      <c r="D104" s="85"/>
      <c r="E104" s="85"/>
      <c r="F104" s="85"/>
      <c r="G104" s="85"/>
      <c r="H104" s="85"/>
      <c r="I104" s="85"/>
      <c r="J104" s="85"/>
      <c r="K104" s="85"/>
      <c r="L104" s="85"/>
      <c r="M104" s="85"/>
      <c r="N104" s="85"/>
      <c r="O104" s="85"/>
      <c r="P104" s="660"/>
      <c r="Q104" s="660"/>
      <c r="R104" s="660"/>
      <c r="S104" s="660"/>
      <c r="T104" s="85"/>
      <c r="U104" s="85"/>
      <c r="V104" s="85"/>
      <c r="W104" s="85"/>
      <c r="X104" s="85"/>
      <c r="Y104" s="85"/>
      <c r="Z104" s="85"/>
      <c r="AA104" s="85"/>
      <c r="AB104" s="85"/>
      <c r="AC104" s="85"/>
      <c r="AD104" s="85"/>
      <c r="AE104" s="85"/>
      <c r="AF104" s="85"/>
      <c r="AG104" s="85"/>
      <c r="AH104" s="85"/>
      <c r="AI104" s="85"/>
      <c r="AJ104" s="85"/>
      <c r="AK104" s="85"/>
    </row>
    <row r="105" spans="1:37">
      <c r="A105" s="85"/>
      <c r="B105" s="85"/>
      <c r="C105" s="85"/>
      <c r="D105" s="85"/>
      <c r="E105" s="85"/>
      <c r="F105" s="85"/>
      <c r="G105" s="85"/>
      <c r="H105" s="85"/>
      <c r="I105" s="85"/>
      <c r="J105" s="85"/>
      <c r="K105" s="85"/>
      <c r="L105" s="85"/>
      <c r="M105" s="85"/>
      <c r="N105" s="85"/>
      <c r="O105" s="85"/>
      <c r="P105" s="660"/>
      <c r="Q105" s="660"/>
      <c r="R105" s="660"/>
      <c r="S105" s="660"/>
      <c r="T105" s="85"/>
      <c r="U105" s="85"/>
      <c r="V105" s="85"/>
      <c r="W105" s="85"/>
      <c r="X105" s="85"/>
      <c r="Y105" s="85"/>
      <c r="Z105" s="85"/>
      <c r="AA105" s="85"/>
      <c r="AB105" s="85"/>
      <c r="AC105" s="85"/>
      <c r="AD105" s="85"/>
      <c r="AE105" s="85"/>
      <c r="AF105" s="85"/>
      <c r="AG105" s="85"/>
      <c r="AH105" s="85"/>
      <c r="AI105" s="85"/>
      <c r="AJ105" s="85"/>
      <c r="AK105" s="85"/>
    </row>
    <row r="106" spans="1:37">
      <c r="A106" s="85"/>
      <c r="B106" s="85"/>
      <c r="C106" s="85"/>
      <c r="D106" s="85"/>
      <c r="E106" s="85"/>
      <c r="F106" s="85"/>
      <c r="G106" s="85"/>
      <c r="H106" s="85"/>
      <c r="I106" s="85"/>
      <c r="J106" s="85"/>
      <c r="K106" s="85"/>
      <c r="L106" s="85"/>
      <c r="M106" s="85"/>
      <c r="N106" s="85"/>
      <c r="O106" s="85"/>
      <c r="P106" s="660"/>
      <c r="Q106" s="660"/>
      <c r="R106" s="660"/>
      <c r="S106" s="660"/>
      <c r="T106" s="85"/>
      <c r="U106" s="85"/>
      <c r="V106" s="85"/>
      <c r="W106" s="85"/>
      <c r="X106" s="85"/>
      <c r="Y106" s="85"/>
      <c r="Z106" s="85"/>
      <c r="AA106" s="85"/>
      <c r="AB106" s="85"/>
      <c r="AC106" s="85"/>
      <c r="AD106" s="85"/>
      <c r="AE106" s="85"/>
      <c r="AF106" s="85"/>
      <c r="AG106" s="85"/>
      <c r="AH106" s="85"/>
      <c r="AI106" s="85"/>
      <c r="AJ106" s="85"/>
      <c r="AK106" s="85"/>
    </row>
    <row r="107" spans="1:37">
      <c r="A107" s="85"/>
      <c r="B107" s="85"/>
      <c r="C107" s="85"/>
      <c r="D107" s="85"/>
      <c r="E107" s="85"/>
      <c r="F107" s="85"/>
      <c r="G107" s="85"/>
      <c r="H107" s="85"/>
      <c r="I107" s="85"/>
      <c r="J107" s="85"/>
      <c r="K107" s="85"/>
      <c r="L107" s="85"/>
      <c r="M107" s="85"/>
      <c r="N107" s="85"/>
      <c r="O107" s="85"/>
      <c r="P107" s="660"/>
      <c r="Q107" s="660"/>
      <c r="R107" s="660"/>
      <c r="S107" s="660"/>
      <c r="T107" s="85"/>
      <c r="U107" s="85"/>
      <c r="V107" s="85"/>
      <c r="W107" s="85"/>
      <c r="X107" s="85"/>
      <c r="Y107" s="85"/>
      <c r="Z107" s="85"/>
      <c r="AA107" s="85"/>
      <c r="AB107" s="85"/>
      <c r="AC107" s="85"/>
      <c r="AD107" s="85"/>
      <c r="AE107" s="85"/>
      <c r="AF107" s="85"/>
      <c r="AG107" s="85"/>
      <c r="AH107" s="85"/>
      <c r="AI107" s="85"/>
      <c r="AJ107" s="85"/>
      <c r="AK107" s="85"/>
    </row>
    <row r="108" spans="1:37">
      <c r="A108" s="85"/>
      <c r="B108" s="85"/>
      <c r="C108" s="85"/>
      <c r="D108" s="85"/>
      <c r="E108" s="85"/>
      <c r="F108" s="85"/>
      <c r="G108" s="85"/>
      <c r="H108" s="85"/>
      <c r="I108" s="85"/>
      <c r="J108" s="85"/>
      <c r="K108" s="85"/>
      <c r="L108" s="85"/>
      <c r="M108" s="85"/>
      <c r="N108" s="85"/>
      <c r="O108" s="85"/>
      <c r="P108" s="660"/>
      <c r="Q108" s="660"/>
      <c r="R108" s="660"/>
      <c r="S108" s="660"/>
      <c r="T108" s="85"/>
      <c r="U108" s="85"/>
      <c r="V108" s="85"/>
      <c r="W108" s="85"/>
      <c r="X108" s="85"/>
      <c r="Y108" s="85"/>
      <c r="Z108" s="85"/>
      <c r="AA108" s="85"/>
      <c r="AB108" s="85"/>
      <c r="AC108" s="85"/>
      <c r="AD108" s="85"/>
      <c r="AE108" s="85"/>
      <c r="AF108" s="85"/>
      <c r="AG108" s="85"/>
      <c r="AH108" s="85"/>
      <c r="AI108" s="85"/>
      <c r="AJ108" s="85"/>
      <c r="AK108" s="85"/>
    </row>
    <row r="109" spans="1:37">
      <c r="A109" s="85"/>
      <c r="B109" s="85"/>
      <c r="C109" s="85"/>
      <c r="D109" s="85"/>
      <c r="E109" s="85"/>
      <c r="F109" s="85"/>
      <c r="G109" s="85"/>
      <c r="H109" s="85"/>
      <c r="I109" s="85"/>
      <c r="J109" s="85"/>
      <c r="K109" s="85"/>
      <c r="L109" s="85"/>
      <c r="M109" s="85"/>
      <c r="N109" s="85"/>
      <c r="O109" s="85"/>
      <c r="P109" s="660"/>
      <c r="Q109" s="660"/>
      <c r="R109" s="660"/>
      <c r="S109" s="660"/>
      <c r="T109" s="85"/>
      <c r="U109" s="85"/>
      <c r="V109" s="85"/>
      <c r="W109" s="85"/>
      <c r="X109" s="85"/>
      <c r="Y109" s="85"/>
      <c r="Z109" s="85"/>
      <c r="AA109" s="85"/>
      <c r="AB109" s="85"/>
      <c r="AC109" s="85"/>
      <c r="AD109" s="85"/>
      <c r="AE109" s="85"/>
      <c r="AF109" s="85"/>
      <c r="AG109" s="85"/>
      <c r="AH109" s="85"/>
      <c r="AI109" s="85"/>
      <c r="AJ109" s="85"/>
      <c r="AK109" s="85"/>
    </row>
    <row r="110" spans="1:37">
      <c r="A110" s="85"/>
      <c r="B110" s="85"/>
      <c r="C110" s="85"/>
      <c r="D110" s="85"/>
      <c r="E110" s="85"/>
      <c r="F110" s="85"/>
      <c r="G110" s="85"/>
      <c r="H110" s="85"/>
      <c r="I110" s="85"/>
      <c r="J110" s="85"/>
      <c r="K110" s="85"/>
      <c r="L110" s="85"/>
      <c r="M110" s="85"/>
      <c r="N110" s="85"/>
      <c r="O110" s="85"/>
      <c r="P110" s="660"/>
      <c r="Q110" s="660"/>
      <c r="R110" s="660"/>
      <c r="S110" s="660"/>
      <c r="T110" s="85"/>
      <c r="U110" s="85"/>
      <c r="V110" s="85"/>
      <c r="W110" s="85"/>
      <c r="X110" s="85"/>
      <c r="Y110" s="85"/>
      <c r="Z110" s="85"/>
      <c r="AA110" s="85"/>
      <c r="AB110" s="85"/>
      <c r="AC110" s="85"/>
      <c r="AD110" s="85"/>
      <c r="AE110" s="85"/>
      <c r="AF110" s="85"/>
      <c r="AG110" s="85"/>
      <c r="AH110" s="85"/>
      <c r="AI110" s="85"/>
      <c r="AJ110" s="85"/>
      <c r="AK110" s="85"/>
    </row>
    <row r="111" spans="1:37">
      <c r="A111" s="85"/>
      <c r="B111" s="85"/>
      <c r="C111" s="85"/>
      <c r="D111" s="85"/>
      <c r="E111" s="85"/>
      <c r="F111" s="85"/>
      <c r="G111" s="85"/>
      <c r="H111" s="85"/>
      <c r="I111" s="85"/>
      <c r="J111" s="85"/>
      <c r="K111" s="85"/>
      <c r="L111" s="85"/>
      <c r="M111" s="85"/>
      <c r="N111" s="85"/>
      <c r="O111" s="85"/>
      <c r="P111" s="660"/>
      <c r="Q111" s="660"/>
      <c r="R111" s="660"/>
      <c r="S111" s="660"/>
      <c r="T111" s="85"/>
      <c r="U111" s="85"/>
      <c r="V111" s="85"/>
      <c r="W111" s="85"/>
      <c r="X111" s="85"/>
      <c r="Y111" s="85"/>
      <c r="Z111" s="85"/>
      <c r="AA111" s="85"/>
      <c r="AB111" s="85"/>
      <c r="AC111" s="85"/>
      <c r="AD111" s="85"/>
      <c r="AE111" s="85"/>
      <c r="AF111" s="85"/>
      <c r="AG111" s="85"/>
      <c r="AH111" s="85"/>
      <c r="AI111" s="85"/>
      <c r="AJ111" s="85"/>
      <c r="AK111" s="85"/>
    </row>
    <row r="112" spans="1:37">
      <c r="A112" s="85"/>
      <c r="B112" s="85"/>
      <c r="C112" s="85"/>
      <c r="D112" s="85"/>
      <c r="E112" s="85"/>
      <c r="F112" s="85"/>
      <c r="G112" s="85"/>
      <c r="H112" s="85"/>
      <c r="I112" s="85"/>
      <c r="J112" s="85"/>
      <c r="K112" s="85"/>
      <c r="L112" s="85"/>
      <c r="M112" s="85"/>
      <c r="N112" s="85"/>
      <c r="O112" s="85"/>
      <c r="P112" s="660"/>
      <c r="Q112" s="660"/>
      <c r="R112" s="660"/>
      <c r="S112" s="660"/>
      <c r="T112" s="85"/>
      <c r="U112" s="85"/>
      <c r="V112" s="85"/>
      <c r="W112" s="85"/>
      <c r="X112" s="85"/>
      <c r="Y112" s="85"/>
      <c r="Z112" s="85"/>
      <c r="AA112" s="85"/>
      <c r="AB112" s="85"/>
      <c r="AC112" s="85"/>
      <c r="AD112" s="85"/>
      <c r="AE112" s="85"/>
      <c r="AF112" s="85"/>
      <c r="AG112" s="85"/>
      <c r="AH112" s="85"/>
      <c r="AI112" s="85"/>
      <c r="AJ112" s="85"/>
      <c r="AK112" s="85"/>
    </row>
    <row r="113" spans="1:37">
      <c r="A113" s="85"/>
      <c r="B113" s="85"/>
      <c r="C113" s="85"/>
      <c r="D113" s="85"/>
      <c r="E113" s="85"/>
      <c r="F113" s="85"/>
      <c r="G113" s="85"/>
      <c r="H113" s="85"/>
      <c r="I113" s="85"/>
      <c r="J113" s="85"/>
      <c r="K113" s="85"/>
      <c r="L113" s="85"/>
      <c r="M113" s="85"/>
      <c r="N113" s="85"/>
      <c r="O113" s="85"/>
      <c r="P113" s="660"/>
      <c r="Q113" s="660"/>
      <c r="R113" s="660"/>
      <c r="S113" s="660"/>
      <c r="T113" s="85"/>
      <c r="U113" s="85"/>
      <c r="V113" s="85"/>
      <c r="W113" s="85"/>
      <c r="X113" s="85"/>
      <c r="Y113" s="85"/>
      <c r="Z113" s="85"/>
      <c r="AA113" s="85"/>
      <c r="AB113" s="85"/>
      <c r="AC113" s="85"/>
      <c r="AD113" s="85"/>
      <c r="AE113" s="85"/>
      <c r="AF113" s="85"/>
      <c r="AG113" s="85"/>
      <c r="AH113" s="85"/>
      <c r="AI113" s="85"/>
      <c r="AJ113" s="85"/>
      <c r="AK113" s="85"/>
    </row>
    <row r="114" spans="1:37">
      <c r="A114" s="85"/>
      <c r="B114" s="85"/>
      <c r="C114" s="85"/>
      <c r="D114" s="85"/>
      <c r="E114" s="85"/>
      <c r="F114" s="85"/>
      <c r="G114" s="85"/>
      <c r="H114" s="85"/>
      <c r="I114" s="85"/>
      <c r="J114" s="85"/>
      <c r="K114" s="85"/>
      <c r="L114" s="85"/>
      <c r="M114" s="85"/>
      <c r="N114" s="85"/>
      <c r="O114" s="85"/>
      <c r="P114" s="660"/>
      <c r="Q114" s="660"/>
      <c r="R114" s="660"/>
      <c r="S114" s="660"/>
      <c r="T114" s="85"/>
      <c r="U114" s="85"/>
      <c r="V114" s="85"/>
      <c r="W114" s="85"/>
      <c r="X114" s="85"/>
      <c r="Y114" s="85"/>
      <c r="Z114" s="85"/>
      <c r="AA114" s="85"/>
      <c r="AB114" s="85"/>
      <c r="AC114" s="85"/>
      <c r="AD114" s="85"/>
      <c r="AE114" s="85"/>
      <c r="AF114" s="85"/>
      <c r="AG114" s="85"/>
      <c r="AH114" s="85"/>
      <c r="AI114" s="85"/>
      <c r="AJ114" s="85"/>
      <c r="AK114" s="85"/>
    </row>
    <row r="115" spans="1:37">
      <c r="A115" s="85"/>
      <c r="B115" s="85"/>
      <c r="C115" s="85"/>
      <c r="D115" s="85"/>
      <c r="E115" s="85"/>
      <c r="F115" s="85"/>
      <c r="G115" s="85"/>
      <c r="H115" s="85"/>
      <c r="I115" s="85"/>
      <c r="J115" s="85"/>
      <c r="K115" s="85"/>
      <c r="L115" s="85"/>
      <c r="M115" s="85"/>
      <c r="N115" s="85"/>
      <c r="O115" s="85"/>
      <c r="P115" s="660"/>
      <c r="Q115" s="660"/>
      <c r="R115" s="660"/>
      <c r="S115" s="660"/>
      <c r="T115" s="85"/>
      <c r="U115" s="85"/>
      <c r="V115" s="85"/>
      <c r="W115" s="85"/>
      <c r="X115" s="85"/>
      <c r="Y115" s="85"/>
      <c r="Z115" s="85"/>
      <c r="AA115" s="85"/>
      <c r="AB115" s="85"/>
      <c r="AC115" s="85"/>
      <c r="AD115" s="85"/>
      <c r="AE115" s="85"/>
      <c r="AF115" s="85"/>
      <c r="AG115" s="85"/>
      <c r="AH115" s="85"/>
      <c r="AI115" s="85"/>
      <c r="AJ115" s="85"/>
      <c r="AK115" s="85"/>
    </row>
    <row r="116" spans="1:37">
      <c r="A116" s="85"/>
      <c r="B116" s="85"/>
      <c r="C116" s="85"/>
      <c r="D116" s="85"/>
      <c r="E116" s="85"/>
      <c r="F116" s="85"/>
      <c r="G116" s="85"/>
      <c r="H116" s="85"/>
      <c r="I116" s="85"/>
      <c r="J116" s="85"/>
      <c r="K116" s="85"/>
      <c r="L116" s="85"/>
      <c r="M116" s="85"/>
      <c r="N116" s="85"/>
      <c r="O116" s="85"/>
      <c r="P116" s="660"/>
      <c r="Q116" s="660"/>
      <c r="R116" s="660"/>
      <c r="S116" s="660"/>
      <c r="T116" s="85"/>
      <c r="U116" s="85"/>
      <c r="V116" s="85"/>
      <c r="W116" s="85"/>
      <c r="X116" s="85"/>
      <c r="Y116" s="85"/>
      <c r="Z116" s="85"/>
      <c r="AA116" s="85"/>
      <c r="AB116" s="85"/>
      <c r="AC116" s="85"/>
      <c r="AD116" s="85"/>
      <c r="AE116" s="85"/>
      <c r="AF116" s="85"/>
      <c r="AG116" s="85"/>
      <c r="AH116" s="85"/>
      <c r="AI116" s="85"/>
      <c r="AJ116" s="85"/>
      <c r="AK116" s="85"/>
    </row>
    <row r="117" spans="1:37">
      <c r="A117" s="85"/>
      <c r="B117" s="85"/>
      <c r="C117" s="85"/>
      <c r="D117" s="85"/>
      <c r="E117" s="85"/>
      <c r="F117" s="85"/>
      <c r="G117" s="85"/>
      <c r="H117" s="85"/>
      <c r="I117" s="85"/>
      <c r="J117" s="85"/>
      <c r="K117" s="85"/>
      <c r="L117" s="85"/>
      <c r="M117" s="85"/>
      <c r="N117" s="85"/>
      <c r="O117" s="85"/>
      <c r="P117" s="660"/>
      <c r="Q117" s="660"/>
      <c r="R117" s="660"/>
      <c r="S117" s="660"/>
      <c r="T117" s="85"/>
      <c r="U117" s="85"/>
      <c r="V117" s="85"/>
      <c r="W117" s="85"/>
      <c r="X117" s="85"/>
      <c r="Y117" s="85"/>
      <c r="Z117" s="85"/>
      <c r="AA117" s="85"/>
      <c r="AB117" s="85"/>
      <c r="AC117" s="85"/>
      <c r="AD117" s="85"/>
      <c r="AE117" s="85"/>
      <c r="AF117" s="85"/>
      <c r="AG117" s="85"/>
      <c r="AH117" s="85"/>
      <c r="AI117" s="85"/>
      <c r="AJ117" s="85"/>
      <c r="AK117" s="85"/>
    </row>
    <row r="118" spans="1:37">
      <c r="A118" s="85"/>
      <c r="B118" s="85"/>
      <c r="C118" s="85"/>
      <c r="D118" s="85"/>
      <c r="E118" s="85"/>
      <c r="F118" s="85"/>
      <c r="G118" s="85"/>
      <c r="H118" s="85"/>
      <c r="I118" s="85"/>
      <c r="J118" s="85"/>
      <c r="K118" s="85"/>
      <c r="L118" s="85"/>
      <c r="M118" s="85"/>
      <c r="N118" s="85"/>
      <c r="O118" s="85"/>
      <c r="P118" s="660"/>
      <c r="Q118" s="660"/>
      <c r="R118" s="660"/>
      <c r="S118" s="660"/>
      <c r="T118" s="85"/>
      <c r="U118" s="85"/>
      <c r="V118" s="85"/>
      <c r="W118" s="85"/>
      <c r="X118" s="85"/>
      <c r="Y118" s="85"/>
      <c r="Z118" s="85"/>
      <c r="AA118" s="85"/>
      <c r="AB118" s="85"/>
      <c r="AC118" s="85"/>
      <c r="AD118" s="85"/>
      <c r="AE118" s="85"/>
      <c r="AF118" s="85"/>
      <c r="AG118" s="85"/>
      <c r="AH118" s="85"/>
      <c r="AI118" s="85"/>
      <c r="AJ118" s="85"/>
      <c r="AK118" s="85"/>
    </row>
    <row r="119" spans="1:37">
      <c r="A119" s="85"/>
      <c r="B119" s="85"/>
      <c r="C119" s="85"/>
      <c r="D119" s="85"/>
      <c r="E119" s="85"/>
      <c r="F119" s="85"/>
      <c r="G119" s="85"/>
      <c r="H119" s="85"/>
      <c r="I119" s="85"/>
      <c r="J119" s="85"/>
      <c r="K119" s="85"/>
      <c r="L119" s="85"/>
      <c r="M119" s="85"/>
      <c r="N119" s="85"/>
      <c r="O119" s="85"/>
      <c r="P119" s="660"/>
      <c r="Q119" s="660"/>
      <c r="R119" s="660"/>
      <c r="S119" s="660"/>
      <c r="T119" s="85"/>
      <c r="U119" s="85"/>
      <c r="V119" s="85"/>
      <c r="W119" s="85"/>
      <c r="X119" s="85"/>
      <c r="Y119" s="85"/>
      <c r="Z119" s="85"/>
      <c r="AA119" s="85"/>
      <c r="AB119" s="85"/>
      <c r="AC119" s="85"/>
      <c r="AD119" s="85"/>
      <c r="AE119" s="85"/>
      <c r="AF119" s="85"/>
      <c r="AG119" s="85"/>
      <c r="AH119" s="85"/>
      <c r="AI119" s="85"/>
      <c r="AJ119" s="85"/>
      <c r="AK119" s="85"/>
    </row>
    <row r="120" spans="1:37">
      <c r="A120" s="85"/>
      <c r="B120" s="85"/>
      <c r="C120" s="85"/>
      <c r="D120" s="85"/>
      <c r="E120" s="85"/>
      <c r="F120" s="85"/>
      <c r="G120" s="85"/>
      <c r="H120" s="85"/>
      <c r="I120" s="85"/>
      <c r="J120" s="85"/>
      <c r="K120" s="85"/>
      <c r="L120" s="85"/>
      <c r="M120" s="85"/>
      <c r="N120" s="85"/>
      <c r="O120" s="85"/>
      <c r="P120" s="660"/>
      <c r="Q120" s="660"/>
      <c r="R120" s="660"/>
      <c r="S120" s="660"/>
      <c r="T120" s="85"/>
      <c r="U120" s="85"/>
      <c r="V120" s="85"/>
      <c r="W120" s="85"/>
      <c r="X120" s="85"/>
      <c r="Y120" s="85"/>
      <c r="Z120" s="85"/>
      <c r="AA120" s="85"/>
      <c r="AB120" s="85"/>
      <c r="AC120" s="85"/>
      <c r="AD120" s="85"/>
      <c r="AE120" s="85"/>
      <c r="AF120" s="85"/>
      <c r="AG120" s="85"/>
      <c r="AH120" s="85"/>
      <c r="AI120" s="85"/>
      <c r="AJ120" s="85"/>
      <c r="AK120" s="85"/>
    </row>
    <row r="121" spans="1:37">
      <c r="A121" s="85"/>
      <c r="B121" s="85"/>
      <c r="C121" s="85"/>
      <c r="D121" s="85"/>
      <c r="E121" s="85"/>
      <c r="F121" s="85"/>
      <c r="G121" s="85"/>
      <c r="H121" s="85"/>
      <c r="I121" s="85"/>
      <c r="J121" s="85"/>
      <c r="K121" s="85"/>
      <c r="L121" s="85"/>
      <c r="M121" s="85"/>
      <c r="N121" s="85"/>
      <c r="O121" s="85"/>
      <c r="P121" s="660"/>
      <c r="Q121" s="660"/>
      <c r="R121" s="660"/>
      <c r="S121" s="660"/>
      <c r="T121" s="85"/>
      <c r="U121" s="85"/>
      <c r="V121" s="85"/>
      <c r="W121" s="85"/>
      <c r="X121" s="85"/>
      <c r="Y121" s="85"/>
      <c r="Z121" s="85"/>
      <c r="AA121" s="85"/>
      <c r="AB121" s="85"/>
      <c r="AC121" s="85"/>
      <c r="AD121" s="85"/>
      <c r="AE121" s="85"/>
      <c r="AF121" s="85"/>
      <c r="AG121" s="85"/>
      <c r="AH121" s="85"/>
      <c r="AI121" s="85"/>
      <c r="AJ121" s="85"/>
      <c r="AK121" s="85"/>
    </row>
    <row r="122" spans="1:37">
      <c r="A122" s="85"/>
      <c r="B122" s="85"/>
      <c r="C122" s="85"/>
      <c r="D122" s="85"/>
      <c r="E122" s="85"/>
      <c r="F122" s="85"/>
      <c r="G122" s="85"/>
      <c r="H122" s="85"/>
      <c r="I122" s="85"/>
      <c r="J122" s="85"/>
      <c r="K122" s="85"/>
      <c r="L122" s="85"/>
      <c r="M122" s="85"/>
      <c r="N122" s="85"/>
      <c r="O122" s="85"/>
      <c r="P122" s="660"/>
      <c r="Q122" s="660"/>
      <c r="R122" s="660"/>
      <c r="S122" s="660"/>
      <c r="T122" s="85"/>
      <c r="U122" s="85"/>
      <c r="V122" s="85"/>
      <c r="W122" s="85"/>
      <c r="X122" s="85"/>
      <c r="Y122" s="85"/>
      <c r="Z122" s="85"/>
      <c r="AA122" s="85"/>
      <c r="AB122" s="85"/>
      <c r="AC122" s="85"/>
      <c r="AD122" s="85"/>
      <c r="AE122" s="85"/>
      <c r="AF122" s="85"/>
      <c r="AG122" s="85"/>
      <c r="AH122" s="85"/>
      <c r="AI122" s="85"/>
      <c r="AJ122" s="85"/>
      <c r="AK122" s="85"/>
    </row>
    <row r="123" spans="1:37">
      <c r="A123" s="85"/>
      <c r="B123" s="85"/>
      <c r="C123" s="85"/>
      <c r="D123" s="85"/>
      <c r="E123" s="85"/>
      <c r="F123" s="85"/>
      <c r="G123" s="85"/>
      <c r="H123" s="85"/>
      <c r="I123" s="85"/>
      <c r="J123" s="85"/>
      <c r="K123" s="85"/>
      <c r="L123" s="85"/>
      <c r="M123" s="85"/>
      <c r="N123" s="85"/>
      <c r="O123" s="85"/>
      <c r="P123" s="660"/>
      <c r="Q123" s="660"/>
      <c r="R123" s="660"/>
      <c r="S123" s="660"/>
      <c r="T123" s="85"/>
      <c r="U123" s="85"/>
      <c r="V123" s="85"/>
      <c r="W123" s="85"/>
      <c r="X123" s="85"/>
      <c r="Y123" s="85"/>
      <c r="Z123" s="85"/>
      <c r="AA123" s="85"/>
      <c r="AB123" s="85"/>
      <c r="AC123" s="85"/>
      <c r="AD123" s="85"/>
      <c r="AE123" s="85"/>
      <c r="AF123" s="85"/>
      <c r="AG123" s="85"/>
      <c r="AH123" s="85"/>
      <c r="AI123" s="85"/>
      <c r="AJ123" s="85"/>
      <c r="AK123" s="85"/>
    </row>
    <row r="124" spans="1:37">
      <c r="A124" s="85"/>
      <c r="B124" s="85"/>
      <c r="C124" s="85"/>
      <c r="D124" s="85"/>
      <c r="E124" s="85"/>
      <c r="F124" s="85"/>
      <c r="G124" s="85"/>
      <c r="H124" s="85"/>
      <c r="I124" s="85"/>
      <c r="J124" s="85"/>
      <c r="K124" s="85"/>
      <c r="L124" s="85"/>
      <c r="M124" s="85"/>
      <c r="N124" s="85"/>
      <c r="O124" s="85"/>
      <c r="P124" s="660"/>
      <c r="Q124" s="660"/>
      <c r="R124" s="660"/>
      <c r="S124" s="660"/>
      <c r="T124" s="85"/>
      <c r="U124" s="85"/>
      <c r="V124" s="85"/>
      <c r="W124" s="85"/>
      <c r="X124" s="85"/>
      <c r="Y124" s="85"/>
      <c r="Z124" s="85"/>
      <c r="AA124" s="85"/>
      <c r="AB124" s="85"/>
      <c r="AC124" s="85"/>
      <c r="AD124" s="85"/>
      <c r="AE124" s="85"/>
      <c r="AF124" s="85"/>
      <c r="AG124" s="85"/>
      <c r="AH124" s="85"/>
      <c r="AI124" s="85"/>
      <c r="AJ124" s="85"/>
      <c r="AK124" s="85"/>
    </row>
    <row r="125" spans="1:37">
      <c r="A125" s="85"/>
      <c r="B125" s="85"/>
      <c r="C125" s="85"/>
      <c r="D125" s="85"/>
      <c r="E125" s="85"/>
      <c r="F125" s="85"/>
      <c r="G125" s="85"/>
      <c r="H125" s="85"/>
      <c r="I125" s="85"/>
      <c r="J125" s="85"/>
      <c r="K125" s="85"/>
      <c r="L125" s="85"/>
      <c r="M125" s="85"/>
      <c r="N125" s="85"/>
      <c r="O125" s="85"/>
      <c r="P125" s="660"/>
      <c r="Q125" s="660"/>
      <c r="R125" s="660"/>
      <c r="S125" s="660"/>
      <c r="T125" s="85"/>
      <c r="U125" s="85"/>
      <c r="V125" s="85"/>
      <c r="W125" s="85"/>
      <c r="X125" s="85"/>
      <c r="Y125" s="85"/>
      <c r="Z125" s="85"/>
      <c r="AA125" s="85"/>
      <c r="AB125" s="85"/>
      <c r="AC125" s="85"/>
      <c r="AD125" s="85"/>
      <c r="AE125" s="85"/>
      <c r="AF125" s="85"/>
      <c r="AG125" s="85"/>
      <c r="AH125" s="85"/>
      <c r="AI125" s="85"/>
      <c r="AJ125" s="85"/>
      <c r="AK125" s="85"/>
    </row>
    <row r="126" spans="1:37">
      <c r="A126" s="85"/>
      <c r="B126" s="85"/>
      <c r="C126" s="85"/>
      <c r="D126" s="85"/>
      <c r="E126" s="85"/>
      <c r="F126" s="85"/>
      <c r="G126" s="85"/>
      <c r="H126" s="85"/>
      <c r="I126" s="85"/>
      <c r="J126" s="85"/>
      <c r="K126" s="85"/>
      <c r="L126" s="85"/>
      <c r="M126" s="85"/>
      <c r="N126" s="85"/>
      <c r="O126" s="85"/>
      <c r="P126" s="660"/>
      <c r="Q126" s="660"/>
      <c r="R126" s="660"/>
      <c r="S126" s="660"/>
      <c r="T126" s="85"/>
      <c r="U126" s="85"/>
      <c r="V126" s="85"/>
      <c r="W126" s="85"/>
      <c r="X126" s="85"/>
      <c r="Y126" s="85"/>
      <c r="Z126" s="85"/>
      <c r="AA126" s="85"/>
      <c r="AB126" s="85"/>
      <c r="AC126" s="85"/>
      <c r="AD126" s="85"/>
      <c r="AE126" s="85"/>
      <c r="AF126" s="85"/>
      <c r="AG126" s="85"/>
      <c r="AH126" s="85"/>
      <c r="AI126" s="85"/>
      <c r="AJ126" s="85"/>
      <c r="AK126" s="85"/>
    </row>
    <row r="127" spans="1:37">
      <c r="A127" s="85"/>
      <c r="B127" s="85"/>
      <c r="C127" s="85"/>
      <c r="D127" s="85"/>
      <c r="E127" s="85"/>
      <c r="F127" s="85"/>
      <c r="G127" s="85"/>
      <c r="H127" s="85"/>
      <c r="I127" s="85"/>
      <c r="J127" s="85"/>
      <c r="K127" s="85"/>
      <c r="L127" s="85"/>
      <c r="M127" s="85"/>
      <c r="N127" s="85"/>
      <c r="O127" s="85"/>
      <c r="P127" s="660"/>
      <c r="Q127" s="660"/>
      <c r="R127" s="660"/>
      <c r="S127" s="660"/>
      <c r="T127" s="85"/>
      <c r="U127" s="85"/>
      <c r="V127" s="85"/>
      <c r="W127" s="85"/>
      <c r="X127" s="85"/>
      <c r="Y127" s="85"/>
      <c r="Z127" s="85"/>
      <c r="AA127" s="85"/>
      <c r="AB127" s="85"/>
      <c r="AC127" s="85"/>
      <c r="AD127" s="85"/>
      <c r="AE127" s="85"/>
      <c r="AF127" s="85"/>
      <c r="AG127" s="85"/>
      <c r="AH127" s="85"/>
      <c r="AI127" s="85"/>
      <c r="AJ127" s="85"/>
      <c r="AK127" s="85"/>
    </row>
    <row r="128" spans="1:37">
      <c r="A128" s="85"/>
      <c r="B128" s="85"/>
      <c r="C128" s="85"/>
      <c r="D128" s="85"/>
      <c r="E128" s="85"/>
      <c r="F128" s="85"/>
      <c r="G128" s="85"/>
      <c r="H128" s="85"/>
      <c r="I128" s="85"/>
      <c r="J128" s="85"/>
      <c r="K128" s="85"/>
      <c r="L128" s="85"/>
      <c r="M128" s="85"/>
      <c r="N128" s="85"/>
      <c r="O128" s="85"/>
      <c r="P128" s="660"/>
      <c r="Q128" s="660"/>
      <c r="R128" s="660"/>
      <c r="S128" s="660"/>
      <c r="T128" s="85"/>
      <c r="U128" s="85"/>
      <c r="V128" s="85"/>
      <c r="W128" s="85"/>
      <c r="X128" s="85"/>
      <c r="Y128" s="85"/>
      <c r="Z128" s="85"/>
      <c r="AA128" s="85"/>
      <c r="AB128" s="85"/>
      <c r="AC128" s="85"/>
      <c r="AD128" s="85"/>
      <c r="AE128" s="85"/>
      <c r="AF128" s="85"/>
      <c r="AG128" s="85"/>
      <c r="AH128" s="85"/>
      <c r="AI128" s="85"/>
      <c r="AJ128" s="85"/>
      <c r="AK128" s="85"/>
    </row>
    <row r="129" spans="1:37">
      <c r="A129" s="85"/>
      <c r="B129" s="85"/>
      <c r="C129" s="85"/>
      <c r="D129" s="85"/>
      <c r="E129" s="85"/>
      <c r="F129" s="85"/>
      <c r="G129" s="85"/>
      <c r="H129" s="85"/>
      <c r="I129" s="85"/>
      <c r="J129" s="85"/>
      <c r="K129" s="85"/>
      <c r="L129" s="85"/>
      <c r="M129" s="85"/>
      <c r="N129" s="85"/>
      <c r="O129" s="85"/>
      <c r="P129" s="660"/>
      <c r="Q129" s="660"/>
      <c r="R129" s="660"/>
      <c r="S129" s="660"/>
      <c r="T129" s="85"/>
      <c r="U129" s="85"/>
      <c r="V129" s="85"/>
      <c r="W129" s="85"/>
      <c r="X129" s="85"/>
      <c r="Y129" s="85"/>
      <c r="Z129" s="85"/>
      <c r="AA129" s="85"/>
      <c r="AB129" s="85"/>
      <c r="AC129" s="85"/>
      <c r="AD129" s="85"/>
      <c r="AE129" s="85"/>
      <c r="AF129" s="85"/>
      <c r="AG129" s="85"/>
      <c r="AH129" s="85"/>
      <c r="AI129" s="85"/>
      <c r="AJ129" s="85"/>
      <c r="AK129" s="85"/>
    </row>
    <row r="130" spans="1:37">
      <c r="A130" s="85"/>
      <c r="B130" s="85"/>
      <c r="C130" s="85"/>
      <c r="D130" s="85"/>
      <c r="E130" s="85"/>
      <c r="F130" s="85"/>
      <c r="G130" s="85"/>
      <c r="H130" s="85"/>
      <c r="I130" s="85"/>
      <c r="J130" s="85"/>
      <c r="K130" s="85"/>
      <c r="L130" s="85"/>
      <c r="M130" s="85"/>
      <c r="N130" s="85"/>
      <c r="O130" s="85"/>
      <c r="P130" s="660"/>
      <c r="Q130" s="660"/>
      <c r="R130" s="660"/>
      <c r="S130" s="660"/>
      <c r="T130" s="85"/>
      <c r="U130" s="85"/>
      <c r="V130" s="85"/>
      <c r="W130" s="85"/>
      <c r="X130" s="85"/>
      <c r="Y130" s="85"/>
      <c r="Z130" s="85"/>
      <c r="AA130" s="85"/>
      <c r="AB130" s="85"/>
      <c r="AC130" s="85"/>
      <c r="AD130" s="85"/>
      <c r="AE130" s="85"/>
      <c r="AF130" s="85"/>
      <c r="AG130" s="85"/>
      <c r="AH130" s="85"/>
      <c r="AI130" s="85"/>
      <c r="AJ130" s="85"/>
      <c r="AK130" s="85"/>
    </row>
    <row r="131" spans="1:37">
      <c r="A131" s="85"/>
      <c r="B131" s="85"/>
      <c r="C131" s="85"/>
      <c r="D131" s="85"/>
      <c r="E131" s="85"/>
      <c r="F131" s="85"/>
      <c r="G131" s="85"/>
      <c r="H131" s="85"/>
      <c r="I131" s="85"/>
      <c r="J131" s="85"/>
      <c r="K131" s="85"/>
      <c r="L131" s="85"/>
      <c r="M131" s="85"/>
      <c r="N131" s="85"/>
      <c r="O131" s="85"/>
      <c r="P131" s="660"/>
      <c r="Q131" s="660"/>
      <c r="R131" s="660"/>
      <c r="S131" s="660"/>
      <c r="T131" s="85"/>
      <c r="U131" s="85"/>
      <c r="V131" s="85"/>
      <c r="W131" s="85"/>
      <c r="X131" s="85"/>
      <c r="Y131" s="85"/>
      <c r="Z131" s="85"/>
      <c r="AA131" s="85"/>
      <c r="AB131" s="85"/>
      <c r="AC131" s="85"/>
      <c r="AD131" s="85"/>
      <c r="AE131" s="85"/>
      <c r="AF131" s="85"/>
      <c r="AG131" s="85"/>
      <c r="AH131" s="85"/>
      <c r="AI131" s="85"/>
      <c r="AJ131" s="85"/>
      <c r="AK131" s="85"/>
    </row>
    <row r="132" spans="1:37">
      <c r="A132" s="85"/>
      <c r="B132" s="85"/>
      <c r="C132" s="85"/>
      <c r="D132" s="85"/>
      <c r="E132" s="85"/>
      <c r="F132" s="85"/>
      <c r="G132" s="85"/>
      <c r="H132" s="85"/>
      <c r="I132" s="85"/>
      <c r="J132" s="85"/>
      <c r="K132" s="85"/>
      <c r="L132" s="85"/>
      <c r="M132" s="85"/>
      <c r="N132" s="85"/>
      <c r="O132" s="85"/>
      <c r="P132" s="660"/>
      <c r="Q132" s="660"/>
      <c r="R132" s="660"/>
      <c r="S132" s="660"/>
      <c r="T132" s="85"/>
      <c r="U132" s="85"/>
      <c r="V132" s="85"/>
      <c r="W132" s="85"/>
      <c r="X132" s="85"/>
      <c r="Y132" s="85"/>
      <c r="Z132" s="85"/>
      <c r="AA132" s="85"/>
      <c r="AB132" s="85"/>
      <c r="AC132" s="85"/>
      <c r="AD132" s="85"/>
      <c r="AE132" s="85"/>
      <c r="AF132" s="85"/>
      <c r="AG132" s="85"/>
      <c r="AH132" s="85"/>
      <c r="AI132" s="85"/>
      <c r="AJ132" s="85"/>
      <c r="AK132" s="85"/>
    </row>
    <row r="133" spans="1:37">
      <c r="A133" s="85"/>
      <c r="B133" s="85"/>
      <c r="C133" s="85"/>
      <c r="D133" s="85"/>
      <c r="E133" s="85"/>
      <c r="F133" s="85"/>
      <c r="G133" s="85"/>
      <c r="H133" s="85"/>
      <c r="I133" s="85"/>
      <c r="J133" s="85"/>
      <c r="K133" s="85"/>
      <c r="L133" s="85"/>
      <c r="M133" s="85"/>
      <c r="N133" s="85"/>
      <c r="O133" s="85"/>
      <c r="P133" s="660"/>
      <c r="Q133" s="660"/>
      <c r="R133" s="660"/>
      <c r="S133" s="660"/>
      <c r="T133" s="85"/>
      <c r="U133" s="85"/>
      <c r="V133" s="85"/>
      <c r="W133" s="85"/>
      <c r="X133" s="85"/>
      <c r="Y133" s="85"/>
      <c r="Z133" s="85"/>
      <c r="AA133" s="85"/>
      <c r="AB133" s="85"/>
      <c r="AC133" s="85"/>
      <c r="AD133" s="85"/>
      <c r="AE133" s="85"/>
      <c r="AF133" s="85"/>
      <c r="AG133" s="85"/>
      <c r="AH133" s="85"/>
      <c r="AI133" s="85"/>
      <c r="AJ133" s="85"/>
      <c r="AK133" s="85"/>
    </row>
    <row r="134" spans="1:37">
      <c r="A134" s="85"/>
      <c r="B134" s="85"/>
      <c r="C134" s="85"/>
      <c r="D134" s="85"/>
      <c r="E134" s="85"/>
      <c r="F134" s="85"/>
      <c r="G134" s="85"/>
      <c r="H134" s="85"/>
      <c r="I134" s="85"/>
      <c r="J134" s="85"/>
      <c r="K134" s="85"/>
      <c r="L134" s="85"/>
      <c r="M134" s="85"/>
      <c r="N134" s="85"/>
      <c r="O134" s="85"/>
      <c r="P134" s="660"/>
      <c r="Q134" s="660"/>
      <c r="R134" s="660"/>
      <c r="S134" s="660"/>
      <c r="T134" s="85"/>
      <c r="U134" s="85"/>
      <c r="V134" s="85"/>
      <c r="W134" s="85"/>
      <c r="X134" s="85"/>
      <c r="Y134" s="85"/>
      <c r="Z134" s="85"/>
      <c r="AA134" s="85"/>
      <c r="AB134" s="85"/>
      <c r="AC134" s="85"/>
      <c r="AD134" s="85"/>
      <c r="AE134" s="85"/>
      <c r="AF134" s="85"/>
      <c r="AG134" s="85"/>
      <c r="AH134" s="85"/>
      <c r="AI134" s="85"/>
      <c r="AJ134" s="85"/>
      <c r="AK134" s="85"/>
    </row>
    <row r="135" spans="1:37">
      <c r="A135" s="85"/>
      <c r="B135" s="85"/>
      <c r="C135" s="85"/>
      <c r="D135" s="85"/>
      <c r="E135" s="85"/>
      <c r="F135" s="85"/>
      <c r="G135" s="85"/>
      <c r="H135" s="85"/>
      <c r="I135" s="85"/>
      <c r="J135" s="85"/>
      <c r="K135" s="85"/>
      <c r="L135" s="85"/>
      <c r="M135" s="85"/>
      <c r="N135" s="85"/>
      <c r="O135" s="85"/>
      <c r="P135" s="660"/>
      <c r="Q135" s="660"/>
      <c r="R135" s="660"/>
      <c r="S135" s="660"/>
      <c r="T135" s="85"/>
      <c r="U135" s="85"/>
      <c r="V135" s="85"/>
      <c r="W135" s="85"/>
      <c r="X135" s="85"/>
      <c r="Y135" s="85"/>
      <c r="Z135" s="85"/>
      <c r="AA135" s="85"/>
      <c r="AB135" s="85"/>
      <c r="AC135" s="85"/>
      <c r="AD135" s="85"/>
      <c r="AE135" s="85"/>
      <c r="AF135" s="85"/>
      <c r="AG135" s="85"/>
      <c r="AH135" s="85"/>
      <c r="AI135" s="85"/>
      <c r="AJ135" s="85"/>
      <c r="AK135" s="85"/>
    </row>
    <row r="136" spans="1:37">
      <c r="A136" s="85"/>
      <c r="B136" s="85"/>
      <c r="C136" s="85"/>
      <c r="D136" s="85"/>
      <c r="E136" s="85"/>
      <c r="F136" s="85"/>
      <c r="G136" s="85"/>
      <c r="H136" s="85"/>
      <c r="I136" s="85"/>
      <c r="J136" s="85"/>
      <c r="K136" s="85"/>
      <c r="L136" s="85"/>
      <c r="M136" s="85"/>
      <c r="N136" s="85"/>
      <c r="O136" s="85"/>
      <c r="P136" s="660"/>
      <c r="Q136" s="660"/>
      <c r="R136" s="660"/>
      <c r="S136" s="660"/>
      <c r="T136" s="85"/>
      <c r="U136" s="85"/>
      <c r="V136" s="85"/>
      <c r="W136" s="85"/>
      <c r="X136" s="85"/>
      <c r="Y136" s="85"/>
      <c r="Z136" s="85"/>
      <c r="AA136" s="85"/>
      <c r="AB136" s="85"/>
      <c r="AC136" s="85"/>
      <c r="AD136" s="85"/>
      <c r="AE136" s="85"/>
      <c r="AF136" s="85"/>
      <c r="AG136" s="85"/>
      <c r="AH136" s="85"/>
      <c r="AI136" s="85"/>
      <c r="AJ136" s="85"/>
      <c r="AK136" s="85"/>
    </row>
    <row r="137" spans="1:37">
      <c r="A137" s="85"/>
      <c r="B137" s="85"/>
      <c r="C137" s="85"/>
      <c r="D137" s="85"/>
      <c r="E137" s="85"/>
      <c r="F137" s="85"/>
      <c r="G137" s="85"/>
      <c r="H137" s="85"/>
      <c r="I137" s="85"/>
      <c r="J137" s="85"/>
      <c r="K137" s="85"/>
      <c r="L137" s="85"/>
      <c r="M137" s="85"/>
      <c r="N137" s="85"/>
      <c r="O137" s="85"/>
      <c r="P137" s="660"/>
      <c r="Q137" s="660"/>
      <c r="R137" s="660"/>
      <c r="S137" s="660"/>
      <c r="T137" s="85"/>
      <c r="U137" s="85"/>
      <c r="V137" s="85"/>
      <c r="W137" s="85"/>
      <c r="X137" s="85"/>
      <c r="Y137" s="85"/>
      <c r="Z137" s="85"/>
      <c r="AA137" s="85"/>
      <c r="AB137" s="85"/>
      <c r="AC137" s="85"/>
      <c r="AD137" s="85"/>
      <c r="AE137" s="85"/>
      <c r="AF137" s="85"/>
      <c r="AG137" s="85"/>
      <c r="AH137" s="85"/>
      <c r="AI137" s="85"/>
      <c r="AJ137" s="85"/>
      <c r="AK137" s="85"/>
    </row>
    <row r="138" spans="1:37">
      <c r="A138" s="85"/>
      <c r="B138" s="85"/>
      <c r="C138" s="85"/>
      <c r="D138" s="85"/>
      <c r="E138" s="85"/>
      <c r="F138" s="85"/>
      <c r="G138" s="85"/>
      <c r="H138" s="85"/>
      <c r="I138" s="85"/>
      <c r="J138" s="85"/>
      <c r="K138" s="85"/>
      <c r="L138" s="85"/>
      <c r="M138" s="85"/>
      <c r="N138" s="85"/>
      <c r="O138" s="85"/>
      <c r="P138" s="660"/>
      <c r="Q138" s="660"/>
      <c r="R138" s="660"/>
      <c r="S138" s="660"/>
      <c r="T138" s="85"/>
      <c r="U138" s="85"/>
      <c r="V138" s="85"/>
      <c r="W138" s="85"/>
      <c r="X138" s="85"/>
      <c r="Y138" s="85"/>
      <c r="Z138" s="85"/>
      <c r="AA138" s="85"/>
      <c r="AB138" s="85"/>
      <c r="AC138" s="85"/>
      <c r="AD138" s="85"/>
      <c r="AE138" s="85"/>
      <c r="AF138" s="85"/>
      <c r="AG138" s="85"/>
      <c r="AH138" s="85"/>
      <c r="AI138" s="85"/>
      <c r="AJ138" s="85"/>
      <c r="AK138" s="85"/>
    </row>
    <row r="139" spans="1:37">
      <c r="A139" s="85"/>
      <c r="B139" s="85"/>
      <c r="C139" s="85"/>
      <c r="D139" s="85"/>
      <c r="E139" s="85"/>
      <c r="F139" s="85"/>
      <c r="G139" s="85"/>
      <c r="H139" s="85"/>
      <c r="I139" s="85"/>
      <c r="J139" s="85"/>
      <c r="K139" s="85"/>
      <c r="L139" s="85"/>
      <c r="M139" s="85"/>
      <c r="N139" s="85"/>
      <c r="O139" s="85"/>
      <c r="P139" s="660"/>
      <c r="Q139" s="660"/>
      <c r="R139" s="660"/>
      <c r="S139" s="660"/>
      <c r="T139" s="85"/>
      <c r="U139" s="85"/>
      <c r="V139" s="85"/>
      <c r="W139" s="85"/>
      <c r="X139" s="85"/>
      <c r="Y139" s="85"/>
      <c r="Z139" s="85"/>
      <c r="AA139" s="85"/>
      <c r="AB139" s="85"/>
      <c r="AC139" s="85"/>
      <c r="AD139" s="85"/>
      <c r="AE139" s="85"/>
      <c r="AF139" s="85"/>
      <c r="AG139" s="85"/>
      <c r="AH139" s="85"/>
      <c r="AI139" s="85"/>
      <c r="AJ139" s="85"/>
      <c r="AK139" s="85"/>
    </row>
    <row r="140" spans="1:37">
      <c r="A140" s="85"/>
      <c r="B140" s="85"/>
      <c r="C140" s="85"/>
      <c r="D140" s="85"/>
      <c r="E140" s="85"/>
      <c r="F140" s="85"/>
      <c r="G140" s="85"/>
      <c r="H140" s="85"/>
      <c r="I140" s="85"/>
      <c r="J140" s="85"/>
      <c r="K140" s="85"/>
      <c r="L140" s="85"/>
      <c r="M140" s="85"/>
      <c r="N140" s="85"/>
      <c r="O140" s="85"/>
      <c r="P140" s="660"/>
      <c r="Q140" s="660"/>
      <c r="R140" s="660"/>
      <c r="S140" s="660"/>
      <c r="T140" s="85"/>
      <c r="U140" s="85"/>
      <c r="V140" s="85"/>
      <c r="W140" s="85"/>
      <c r="X140" s="85"/>
      <c r="Y140" s="85"/>
      <c r="Z140" s="85"/>
      <c r="AA140" s="85"/>
      <c r="AB140" s="85"/>
      <c r="AC140" s="85"/>
      <c r="AD140" s="85"/>
      <c r="AE140" s="85"/>
      <c r="AF140" s="85"/>
      <c r="AG140" s="85"/>
      <c r="AH140" s="85"/>
      <c r="AI140" s="85"/>
      <c r="AJ140" s="85"/>
      <c r="AK140" s="85"/>
    </row>
    <row r="141" spans="1:37">
      <c r="A141" s="85"/>
      <c r="B141" s="85"/>
      <c r="C141" s="85"/>
      <c r="D141" s="85"/>
      <c r="E141" s="85"/>
      <c r="F141" s="85"/>
      <c r="G141" s="85"/>
      <c r="H141" s="85"/>
      <c r="I141" s="85"/>
      <c r="J141" s="85"/>
      <c r="K141" s="85"/>
      <c r="L141" s="85"/>
      <c r="M141" s="85"/>
      <c r="N141" s="85"/>
      <c r="O141" s="85"/>
      <c r="P141" s="660"/>
      <c r="Q141" s="660"/>
      <c r="R141" s="660"/>
      <c r="S141" s="660"/>
      <c r="T141" s="85"/>
      <c r="U141" s="85"/>
      <c r="V141" s="85"/>
      <c r="W141" s="85"/>
      <c r="X141" s="85"/>
      <c r="Y141" s="85"/>
      <c r="Z141" s="85"/>
      <c r="AA141" s="85"/>
      <c r="AB141" s="85"/>
      <c r="AC141" s="85"/>
      <c r="AD141" s="85"/>
      <c r="AE141" s="85"/>
      <c r="AF141" s="85"/>
      <c r="AG141" s="85"/>
      <c r="AH141" s="85"/>
      <c r="AI141" s="85"/>
      <c r="AJ141" s="85"/>
      <c r="AK141" s="85"/>
    </row>
    <row r="142" spans="1:37">
      <c r="A142" s="85"/>
      <c r="B142" s="85"/>
      <c r="C142" s="85"/>
      <c r="D142" s="85"/>
      <c r="E142" s="85"/>
      <c r="F142" s="85"/>
      <c r="G142" s="85"/>
      <c r="H142" s="85"/>
      <c r="I142" s="85"/>
      <c r="J142" s="85"/>
      <c r="K142" s="85"/>
      <c r="L142" s="85"/>
      <c r="M142" s="85"/>
      <c r="N142" s="85"/>
      <c r="O142" s="85"/>
      <c r="P142" s="660"/>
      <c r="Q142" s="660"/>
      <c r="R142" s="660"/>
      <c r="S142" s="660"/>
      <c r="T142" s="85"/>
      <c r="U142" s="85"/>
      <c r="V142" s="85"/>
      <c r="W142" s="85"/>
      <c r="X142" s="85"/>
      <c r="Y142" s="85"/>
      <c r="Z142" s="85"/>
      <c r="AA142" s="85"/>
      <c r="AB142" s="85"/>
      <c r="AC142" s="85"/>
      <c r="AD142" s="85"/>
      <c r="AE142" s="85"/>
      <c r="AF142" s="85"/>
      <c r="AG142" s="85"/>
      <c r="AH142" s="85"/>
      <c r="AI142" s="85"/>
      <c r="AJ142" s="85"/>
      <c r="AK142" s="85"/>
    </row>
    <row r="143" spans="1:37">
      <c r="A143" s="85"/>
      <c r="B143" s="85"/>
      <c r="C143" s="85"/>
      <c r="D143" s="85"/>
      <c r="E143" s="85"/>
      <c r="F143" s="85"/>
      <c r="G143" s="85"/>
      <c r="H143" s="85"/>
      <c r="I143" s="85"/>
      <c r="J143" s="85"/>
      <c r="K143" s="85"/>
      <c r="L143" s="85"/>
      <c r="M143" s="85"/>
      <c r="N143" s="85"/>
      <c r="O143" s="85"/>
      <c r="P143" s="660"/>
      <c r="Q143" s="660"/>
      <c r="R143" s="660"/>
      <c r="S143" s="660"/>
      <c r="T143" s="85"/>
      <c r="U143" s="85"/>
      <c r="V143" s="85"/>
      <c r="W143" s="85"/>
      <c r="X143" s="85"/>
      <c r="Y143" s="85"/>
      <c r="Z143" s="85"/>
      <c r="AA143" s="85"/>
      <c r="AB143" s="85"/>
      <c r="AC143" s="85"/>
      <c r="AD143" s="85"/>
      <c r="AE143" s="85"/>
      <c r="AF143" s="85"/>
      <c r="AG143" s="85"/>
      <c r="AH143" s="85"/>
      <c r="AI143" s="85"/>
      <c r="AJ143" s="85"/>
      <c r="AK143" s="85"/>
    </row>
    <row r="144" spans="1:37">
      <c r="A144" s="85"/>
      <c r="B144" s="85"/>
      <c r="C144" s="85"/>
      <c r="D144" s="85"/>
      <c r="E144" s="85"/>
      <c r="F144" s="85"/>
      <c r="G144" s="85"/>
      <c r="H144" s="85"/>
      <c r="I144" s="85"/>
      <c r="J144" s="85"/>
      <c r="K144" s="85"/>
      <c r="L144" s="85"/>
      <c r="M144" s="85"/>
      <c r="N144" s="85"/>
      <c r="O144" s="85"/>
      <c r="P144" s="660"/>
      <c r="Q144" s="660"/>
      <c r="R144" s="660"/>
      <c r="S144" s="660"/>
      <c r="T144" s="85"/>
      <c r="U144" s="85"/>
      <c r="V144" s="85"/>
      <c r="W144" s="85"/>
      <c r="X144" s="85"/>
      <c r="Y144" s="85"/>
      <c r="Z144" s="85"/>
      <c r="AA144" s="85"/>
      <c r="AB144" s="85"/>
      <c r="AC144" s="85"/>
      <c r="AD144" s="85"/>
      <c r="AE144" s="85"/>
      <c r="AF144" s="85"/>
      <c r="AG144" s="85"/>
      <c r="AH144" s="85"/>
      <c r="AI144" s="85"/>
      <c r="AJ144" s="85"/>
      <c r="AK144" s="85"/>
    </row>
    <row r="145" spans="1:37">
      <c r="A145" s="85"/>
      <c r="B145" s="85"/>
      <c r="C145" s="85"/>
      <c r="D145" s="85"/>
      <c r="E145" s="85"/>
      <c r="F145" s="85"/>
      <c r="G145" s="85"/>
      <c r="H145" s="85"/>
      <c r="I145" s="85"/>
      <c r="J145" s="85"/>
      <c r="K145" s="85"/>
      <c r="L145" s="85"/>
      <c r="M145" s="85"/>
      <c r="N145" s="85"/>
      <c r="O145" s="85"/>
      <c r="P145" s="660"/>
      <c r="Q145" s="660"/>
      <c r="R145" s="660"/>
      <c r="S145" s="660"/>
      <c r="T145" s="85"/>
      <c r="U145" s="85"/>
      <c r="V145" s="85"/>
      <c r="W145" s="85"/>
      <c r="X145" s="85"/>
      <c r="Y145" s="85"/>
      <c r="Z145" s="85"/>
      <c r="AA145" s="85"/>
      <c r="AB145" s="85"/>
      <c r="AC145" s="85"/>
      <c r="AD145" s="85"/>
      <c r="AE145" s="85"/>
      <c r="AF145" s="85"/>
      <c r="AG145" s="85"/>
      <c r="AH145" s="85"/>
      <c r="AI145" s="85"/>
      <c r="AJ145" s="85"/>
      <c r="AK145" s="85"/>
    </row>
    <row r="146" spans="1:37">
      <c r="A146" s="85"/>
      <c r="B146" s="85"/>
      <c r="C146" s="85"/>
      <c r="D146" s="85"/>
      <c r="E146" s="85"/>
      <c r="F146" s="85"/>
      <c r="G146" s="85"/>
      <c r="H146" s="85"/>
      <c r="I146" s="85"/>
      <c r="J146" s="85"/>
      <c r="K146" s="85"/>
      <c r="L146" s="85"/>
      <c r="M146" s="85"/>
      <c r="N146" s="85"/>
      <c r="O146" s="85"/>
      <c r="P146" s="660"/>
      <c r="Q146" s="660"/>
      <c r="R146" s="660"/>
      <c r="S146" s="660"/>
      <c r="T146" s="85"/>
      <c r="U146" s="85"/>
      <c r="V146" s="85"/>
      <c r="W146" s="85"/>
      <c r="X146" s="85"/>
      <c r="Y146" s="85"/>
      <c r="Z146" s="85"/>
      <c r="AA146" s="85"/>
      <c r="AB146" s="85"/>
      <c r="AC146" s="85"/>
      <c r="AD146" s="85"/>
      <c r="AE146" s="85"/>
      <c r="AF146" s="85"/>
      <c r="AG146" s="85"/>
      <c r="AH146" s="85"/>
      <c r="AI146" s="85"/>
      <c r="AJ146" s="85"/>
      <c r="AK146" s="85"/>
    </row>
    <row r="147" spans="1:37">
      <c r="A147" s="85"/>
      <c r="B147" s="85"/>
      <c r="C147" s="85"/>
      <c r="D147" s="85"/>
      <c r="E147" s="85"/>
      <c r="F147" s="85"/>
      <c r="G147" s="85"/>
      <c r="H147" s="85"/>
      <c r="I147" s="85"/>
      <c r="J147" s="85"/>
      <c r="K147" s="85"/>
      <c r="L147" s="85"/>
      <c r="M147" s="85"/>
      <c r="N147" s="85"/>
      <c r="O147" s="85"/>
      <c r="P147" s="660"/>
      <c r="Q147" s="660"/>
      <c r="R147" s="660"/>
      <c r="S147" s="660"/>
      <c r="T147" s="85"/>
      <c r="U147" s="85"/>
      <c r="V147" s="85"/>
      <c r="W147" s="85"/>
      <c r="X147" s="85"/>
      <c r="Y147" s="85"/>
      <c r="Z147" s="85"/>
      <c r="AA147" s="85"/>
      <c r="AB147" s="85"/>
      <c r="AC147" s="85"/>
      <c r="AD147" s="85"/>
      <c r="AE147" s="85"/>
      <c r="AF147" s="85"/>
      <c r="AG147" s="85"/>
      <c r="AH147" s="85"/>
      <c r="AI147" s="85"/>
      <c r="AJ147" s="85"/>
      <c r="AK147" s="85"/>
    </row>
    <row r="148" spans="1:37">
      <c r="A148" s="85"/>
      <c r="B148" s="85"/>
      <c r="C148" s="85"/>
      <c r="D148" s="85"/>
      <c r="E148" s="85"/>
      <c r="F148" s="85"/>
      <c r="G148" s="85"/>
      <c r="H148" s="85"/>
      <c r="I148" s="85"/>
      <c r="J148" s="85"/>
      <c r="K148" s="85"/>
      <c r="L148" s="85"/>
      <c r="M148" s="85"/>
      <c r="N148" s="85"/>
      <c r="O148" s="85"/>
      <c r="P148" s="660"/>
      <c r="Q148" s="660"/>
      <c r="R148" s="660"/>
      <c r="S148" s="660"/>
      <c r="T148" s="85"/>
      <c r="U148" s="85"/>
      <c r="V148" s="85"/>
      <c r="W148" s="85"/>
      <c r="X148" s="85"/>
      <c r="Y148" s="85"/>
      <c r="Z148" s="85"/>
      <c r="AA148" s="85"/>
      <c r="AB148" s="85"/>
      <c r="AC148" s="85"/>
      <c r="AD148" s="85"/>
      <c r="AE148" s="85"/>
      <c r="AF148" s="85"/>
      <c r="AG148" s="85"/>
      <c r="AH148" s="85"/>
      <c r="AI148" s="85"/>
      <c r="AJ148" s="85"/>
      <c r="AK148" s="85"/>
    </row>
    <row r="149" spans="1:37">
      <c r="A149" s="85"/>
      <c r="B149" s="85"/>
      <c r="C149" s="85"/>
      <c r="D149" s="85"/>
      <c r="E149" s="85"/>
      <c r="F149" s="85"/>
      <c r="G149" s="85"/>
      <c r="H149" s="85"/>
      <c r="I149" s="85"/>
      <c r="J149" s="85"/>
      <c r="K149" s="85"/>
      <c r="L149" s="85"/>
      <c r="M149" s="85"/>
      <c r="N149" s="85"/>
      <c r="O149" s="85"/>
      <c r="P149" s="660"/>
      <c r="Q149" s="660"/>
      <c r="R149" s="660"/>
      <c r="S149" s="660"/>
      <c r="T149" s="85"/>
      <c r="U149" s="85"/>
      <c r="V149" s="85"/>
      <c r="W149" s="85"/>
      <c r="X149" s="85"/>
      <c r="Y149" s="85"/>
      <c r="Z149" s="85"/>
      <c r="AA149" s="85"/>
      <c r="AB149" s="85"/>
      <c r="AC149" s="85"/>
      <c r="AD149" s="85"/>
      <c r="AE149" s="85"/>
      <c r="AF149" s="85"/>
      <c r="AG149" s="85"/>
      <c r="AH149" s="85"/>
      <c r="AI149" s="85"/>
      <c r="AJ149" s="85"/>
      <c r="AK149" s="85"/>
    </row>
    <row r="150" spans="1:37">
      <c r="A150" s="85"/>
      <c r="B150" s="85"/>
      <c r="C150" s="85"/>
      <c r="D150" s="85"/>
      <c r="E150" s="85"/>
      <c r="F150" s="85"/>
      <c r="G150" s="85"/>
      <c r="H150" s="85"/>
      <c r="I150" s="85"/>
      <c r="J150" s="85"/>
      <c r="K150" s="85"/>
      <c r="L150" s="85"/>
      <c r="M150" s="85"/>
      <c r="N150" s="85"/>
      <c r="O150" s="85"/>
      <c r="P150" s="660"/>
      <c r="Q150" s="660"/>
      <c r="R150" s="660"/>
      <c r="S150" s="660"/>
      <c r="T150" s="85"/>
      <c r="U150" s="85"/>
      <c r="V150" s="85"/>
      <c r="W150" s="85"/>
      <c r="X150" s="85"/>
      <c r="Y150" s="85"/>
      <c r="Z150" s="85"/>
      <c r="AA150" s="85"/>
      <c r="AB150" s="85"/>
      <c r="AC150" s="85"/>
      <c r="AD150" s="85"/>
      <c r="AE150" s="85"/>
      <c r="AF150" s="85"/>
      <c r="AG150" s="85"/>
      <c r="AH150" s="85"/>
      <c r="AI150" s="85"/>
      <c r="AJ150" s="85"/>
      <c r="AK150" s="85"/>
    </row>
    <row r="151" spans="1:37">
      <c r="A151" s="85"/>
      <c r="B151" s="85"/>
      <c r="C151" s="85"/>
      <c r="D151" s="85"/>
      <c r="E151" s="85"/>
      <c r="F151" s="85"/>
      <c r="G151" s="85"/>
      <c r="H151" s="85"/>
      <c r="I151" s="85"/>
      <c r="J151" s="85"/>
      <c r="K151" s="85"/>
      <c r="L151" s="85"/>
      <c r="M151" s="85"/>
      <c r="N151" s="85"/>
      <c r="O151" s="85"/>
      <c r="P151" s="660"/>
      <c r="Q151" s="660"/>
      <c r="R151" s="660"/>
      <c r="S151" s="660"/>
      <c r="T151" s="85"/>
      <c r="U151" s="85"/>
      <c r="V151" s="85"/>
      <c r="W151" s="85"/>
      <c r="X151" s="85"/>
      <c r="Y151" s="85"/>
      <c r="Z151" s="85"/>
      <c r="AA151" s="85"/>
      <c r="AB151" s="85"/>
      <c r="AC151" s="85"/>
      <c r="AD151" s="85"/>
      <c r="AE151" s="85"/>
      <c r="AF151" s="85"/>
      <c r="AG151" s="85"/>
      <c r="AH151" s="85"/>
      <c r="AI151" s="85"/>
      <c r="AJ151" s="85"/>
      <c r="AK151" s="85"/>
    </row>
    <row r="152" spans="1:37">
      <c r="A152" s="85"/>
      <c r="B152" s="85"/>
      <c r="C152" s="85"/>
      <c r="D152" s="85"/>
      <c r="E152" s="85"/>
      <c r="F152" s="85"/>
      <c r="G152" s="85"/>
      <c r="H152" s="85"/>
      <c r="I152" s="85"/>
      <c r="J152" s="85"/>
      <c r="K152" s="85"/>
      <c r="L152" s="85"/>
      <c r="M152" s="85"/>
      <c r="N152" s="85"/>
      <c r="O152" s="85"/>
      <c r="P152" s="660"/>
      <c r="Q152" s="660"/>
      <c r="R152" s="660"/>
      <c r="S152" s="660"/>
      <c r="T152" s="85"/>
      <c r="U152" s="85"/>
      <c r="V152" s="85"/>
      <c r="W152" s="85"/>
      <c r="X152" s="85"/>
      <c r="Y152" s="85"/>
      <c r="Z152" s="85"/>
      <c r="AA152" s="85"/>
      <c r="AB152" s="85"/>
      <c r="AC152" s="85"/>
      <c r="AD152" s="85"/>
      <c r="AE152" s="85"/>
      <c r="AF152" s="85"/>
      <c r="AG152" s="85"/>
      <c r="AH152" s="85"/>
      <c r="AI152" s="85"/>
      <c r="AJ152" s="85"/>
      <c r="AK152" s="85"/>
    </row>
    <row r="153" spans="1:37">
      <c r="A153" s="85"/>
      <c r="B153" s="85"/>
      <c r="C153" s="85"/>
      <c r="D153" s="85"/>
      <c r="E153" s="85"/>
      <c r="F153" s="85"/>
      <c r="G153" s="85"/>
      <c r="H153" s="85"/>
      <c r="I153" s="85"/>
      <c r="J153" s="85"/>
      <c r="K153" s="85"/>
      <c r="L153" s="85"/>
      <c r="M153" s="85"/>
      <c r="N153" s="85"/>
      <c r="O153" s="85"/>
      <c r="P153" s="660"/>
      <c r="Q153" s="660"/>
      <c r="R153" s="660"/>
      <c r="S153" s="660"/>
      <c r="T153" s="85"/>
      <c r="U153" s="85"/>
      <c r="V153" s="85"/>
      <c r="W153" s="85"/>
      <c r="X153" s="85"/>
      <c r="Y153" s="85"/>
      <c r="Z153" s="85"/>
      <c r="AA153" s="85"/>
      <c r="AB153" s="85"/>
      <c r="AC153" s="85"/>
      <c r="AD153" s="85"/>
      <c r="AE153" s="85"/>
      <c r="AF153" s="85"/>
      <c r="AG153" s="85"/>
      <c r="AH153" s="85"/>
      <c r="AI153" s="85"/>
      <c r="AJ153" s="85"/>
      <c r="AK153" s="85"/>
    </row>
    <row r="154" spans="1:37">
      <c r="A154" s="85"/>
      <c r="B154" s="85"/>
      <c r="C154" s="85"/>
      <c r="D154" s="85"/>
      <c r="E154" s="85"/>
      <c r="F154" s="85"/>
      <c r="G154" s="85"/>
      <c r="H154" s="85"/>
      <c r="I154" s="85"/>
      <c r="J154" s="85"/>
      <c r="K154" s="85"/>
      <c r="L154" s="85"/>
      <c r="M154" s="85"/>
      <c r="N154" s="85"/>
      <c r="O154" s="85"/>
      <c r="P154" s="660"/>
      <c r="Q154" s="660"/>
      <c r="R154" s="660"/>
      <c r="S154" s="660"/>
      <c r="T154" s="85"/>
      <c r="U154" s="85"/>
      <c r="V154" s="85"/>
      <c r="W154" s="85"/>
      <c r="X154" s="85"/>
      <c r="Y154" s="85"/>
      <c r="Z154" s="85"/>
      <c r="AA154" s="85"/>
      <c r="AB154" s="85"/>
      <c r="AC154" s="85"/>
      <c r="AD154" s="85"/>
      <c r="AE154" s="85"/>
      <c r="AF154" s="85"/>
      <c r="AG154" s="85"/>
      <c r="AH154" s="85"/>
      <c r="AI154" s="85"/>
      <c r="AJ154" s="85"/>
      <c r="AK154" s="85"/>
    </row>
    <row r="155" spans="1:37">
      <c r="A155" s="85"/>
      <c r="B155" s="85"/>
      <c r="C155" s="85"/>
      <c r="D155" s="85"/>
      <c r="E155" s="85"/>
      <c r="F155" s="85"/>
      <c r="G155" s="85"/>
      <c r="H155" s="85"/>
      <c r="I155" s="85"/>
      <c r="J155" s="85"/>
      <c r="K155" s="85"/>
      <c r="L155" s="85"/>
      <c r="M155" s="85"/>
      <c r="N155" s="85"/>
      <c r="O155" s="85"/>
      <c r="P155" s="660"/>
      <c r="Q155" s="660"/>
      <c r="R155" s="660"/>
      <c r="S155" s="660"/>
      <c r="T155" s="85"/>
      <c r="U155" s="85"/>
      <c r="V155" s="85"/>
      <c r="W155" s="85"/>
      <c r="X155" s="85"/>
      <c r="Y155" s="85"/>
      <c r="Z155" s="85"/>
      <c r="AA155" s="85"/>
      <c r="AB155" s="85"/>
      <c r="AC155" s="85"/>
      <c r="AD155" s="85"/>
      <c r="AE155" s="85"/>
      <c r="AF155" s="85"/>
      <c r="AG155" s="85"/>
      <c r="AH155" s="85"/>
      <c r="AI155" s="85"/>
      <c r="AJ155" s="85"/>
      <c r="AK155" s="85"/>
    </row>
    <row r="156" spans="1:37">
      <c r="A156" s="85"/>
      <c r="B156" s="85"/>
      <c r="C156" s="85"/>
      <c r="D156" s="85"/>
      <c r="E156" s="85"/>
      <c r="F156" s="85"/>
      <c r="G156" s="85"/>
      <c r="H156" s="85"/>
      <c r="I156" s="85"/>
      <c r="J156" s="85"/>
      <c r="K156" s="85"/>
      <c r="L156" s="85"/>
      <c r="M156" s="85"/>
      <c r="N156" s="85"/>
      <c r="O156" s="85"/>
      <c r="P156" s="660"/>
      <c r="Q156" s="660"/>
      <c r="R156" s="660"/>
      <c r="S156" s="660"/>
      <c r="T156" s="85"/>
      <c r="U156" s="85"/>
      <c r="V156" s="85"/>
      <c r="W156" s="85"/>
      <c r="X156" s="85"/>
      <c r="Y156" s="85"/>
      <c r="Z156" s="85"/>
      <c r="AA156" s="85"/>
      <c r="AB156" s="85"/>
      <c r="AC156" s="85"/>
      <c r="AD156" s="85"/>
      <c r="AE156" s="85"/>
      <c r="AF156" s="85"/>
      <c r="AG156" s="85"/>
      <c r="AH156" s="85"/>
      <c r="AI156" s="85"/>
      <c r="AJ156" s="85"/>
      <c r="AK156" s="85"/>
    </row>
    <row r="157" spans="1:37">
      <c r="A157" s="85"/>
      <c r="B157" s="85"/>
      <c r="C157" s="85"/>
      <c r="D157" s="85"/>
      <c r="E157" s="85"/>
      <c r="F157" s="85"/>
      <c r="G157" s="85"/>
      <c r="H157" s="85"/>
      <c r="I157" s="85"/>
      <c r="J157" s="85"/>
      <c r="K157" s="85"/>
      <c r="L157" s="85"/>
      <c r="M157" s="85"/>
      <c r="N157" s="85"/>
      <c r="O157" s="85"/>
      <c r="P157" s="660"/>
      <c r="Q157" s="660"/>
      <c r="R157" s="660"/>
      <c r="S157" s="660"/>
      <c r="T157" s="85"/>
      <c r="U157" s="85"/>
      <c r="V157" s="85"/>
      <c r="W157" s="85"/>
      <c r="X157" s="85"/>
      <c r="Y157" s="85"/>
      <c r="Z157" s="85"/>
      <c r="AA157" s="85"/>
      <c r="AB157" s="85"/>
      <c r="AC157" s="85"/>
      <c r="AD157" s="85"/>
      <c r="AE157" s="85"/>
      <c r="AF157" s="85"/>
      <c r="AG157" s="85"/>
      <c r="AH157" s="85"/>
      <c r="AI157" s="85"/>
      <c r="AJ157" s="85"/>
      <c r="AK157" s="85"/>
    </row>
    <row r="158" spans="1:37">
      <c r="A158" s="85"/>
      <c r="B158" s="85"/>
      <c r="C158" s="85"/>
      <c r="D158" s="85"/>
      <c r="E158" s="85"/>
      <c r="F158" s="85"/>
      <c r="G158" s="85"/>
      <c r="H158" s="85"/>
      <c r="I158" s="85"/>
      <c r="J158" s="85"/>
      <c r="K158" s="85"/>
      <c r="L158" s="85"/>
      <c r="M158" s="85"/>
      <c r="N158" s="85"/>
      <c r="O158" s="85"/>
      <c r="P158" s="660"/>
      <c r="Q158" s="660"/>
      <c r="R158" s="660"/>
      <c r="S158" s="660"/>
      <c r="T158" s="85"/>
      <c r="U158" s="85"/>
      <c r="V158" s="85"/>
      <c r="W158" s="85"/>
      <c r="X158" s="85"/>
      <c r="Y158" s="85"/>
      <c r="Z158" s="85"/>
      <c r="AA158" s="85"/>
      <c r="AB158" s="85"/>
      <c r="AC158" s="85"/>
      <c r="AD158" s="85"/>
      <c r="AE158" s="85"/>
      <c r="AF158" s="85"/>
      <c r="AG158" s="85"/>
      <c r="AH158" s="85"/>
      <c r="AI158" s="85"/>
      <c r="AJ158" s="85"/>
      <c r="AK158" s="85"/>
    </row>
    <row r="159" spans="1:37">
      <c r="A159" s="85"/>
      <c r="B159" s="85"/>
      <c r="C159" s="85"/>
      <c r="D159" s="85"/>
      <c r="E159" s="85"/>
      <c r="F159" s="85"/>
      <c r="G159" s="85"/>
      <c r="H159" s="85"/>
      <c r="I159" s="85"/>
      <c r="J159" s="85"/>
      <c r="K159" s="85"/>
      <c r="L159" s="85"/>
      <c r="M159" s="85"/>
      <c r="N159" s="85"/>
      <c r="O159" s="85"/>
      <c r="P159" s="660"/>
      <c r="Q159" s="660"/>
      <c r="R159" s="660"/>
      <c r="S159" s="660"/>
      <c r="T159" s="85"/>
      <c r="U159" s="85"/>
      <c r="V159" s="85"/>
      <c r="W159" s="85"/>
      <c r="X159" s="85"/>
      <c r="Y159" s="85"/>
      <c r="Z159" s="85"/>
      <c r="AA159" s="85"/>
      <c r="AB159" s="85"/>
      <c r="AC159" s="85"/>
      <c r="AD159" s="85"/>
      <c r="AE159" s="85"/>
      <c r="AF159" s="85"/>
      <c r="AG159" s="85"/>
      <c r="AH159" s="85"/>
      <c r="AI159" s="85"/>
      <c r="AJ159" s="85"/>
      <c r="AK159" s="85"/>
    </row>
    <row r="160" spans="1:37">
      <c r="A160" s="85"/>
      <c r="B160" s="85"/>
      <c r="C160" s="85"/>
      <c r="D160" s="85"/>
      <c r="E160" s="85"/>
      <c r="F160" s="85"/>
      <c r="G160" s="85"/>
      <c r="H160" s="85"/>
      <c r="I160" s="85"/>
      <c r="J160" s="85"/>
      <c r="K160" s="85"/>
      <c r="L160" s="85"/>
      <c r="M160" s="85"/>
      <c r="N160" s="85"/>
      <c r="O160" s="85"/>
      <c r="P160" s="660"/>
      <c r="Q160" s="660"/>
      <c r="R160" s="660"/>
      <c r="S160" s="660"/>
      <c r="T160" s="85"/>
      <c r="U160" s="85"/>
      <c r="V160" s="85"/>
      <c r="W160" s="85"/>
      <c r="X160" s="85"/>
      <c r="Y160" s="85"/>
      <c r="Z160" s="85"/>
      <c r="AA160" s="85"/>
      <c r="AB160" s="85"/>
      <c r="AC160" s="85"/>
      <c r="AD160" s="85"/>
      <c r="AE160" s="85"/>
      <c r="AF160" s="85"/>
      <c r="AG160" s="85"/>
      <c r="AH160" s="85"/>
      <c r="AI160" s="85"/>
      <c r="AJ160" s="85"/>
      <c r="AK160" s="85"/>
    </row>
    <row r="161" spans="1:37">
      <c r="A161" s="85"/>
      <c r="B161" s="85"/>
      <c r="C161" s="85"/>
      <c r="D161" s="85"/>
      <c r="E161" s="85"/>
      <c r="F161" s="85"/>
      <c r="G161" s="85"/>
      <c r="H161" s="85"/>
      <c r="I161" s="85"/>
      <c r="J161" s="85"/>
      <c r="K161" s="85"/>
      <c r="L161" s="85"/>
      <c r="M161" s="85"/>
      <c r="N161" s="85"/>
      <c r="O161" s="85"/>
      <c r="P161" s="660"/>
      <c r="Q161" s="660"/>
      <c r="R161" s="660"/>
      <c r="S161" s="660"/>
      <c r="T161" s="85"/>
      <c r="U161" s="85"/>
      <c r="V161" s="85"/>
      <c r="W161" s="85"/>
      <c r="X161" s="85"/>
      <c r="Y161" s="85"/>
      <c r="Z161" s="85"/>
      <c r="AA161" s="85"/>
      <c r="AB161" s="85"/>
      <c r="AC161" s="85"/>
      <c r="AD161" s="85"/>
      <c r="AE161" s="85"/>
      <c r="AF161" s="85"/>
      <c r="AG161" s="85"/>
      <c r="AH161" s="85"/>
      <c r="AI161" s="85"/>
      <c r="AJ161" s="85"/>
      <c r="AK161" s="85"/>
    </row>
    <row r="162" spans="1:37">
      <c r="A162" s="85"/>
      <c r="B162" s="85"/>
      <c r="C162" s="85"/>
      <c r="D162" s="85"/>
      <c r="E162" s="85"/>
      <c r="F162" s="85"/>
      <c r="G162" s="85"/>
      <c r="H162" s="85"/>
      <c r="I162" s="85"/>
      <c r="J162" s="85"/>
      <c r="K162" s="85"/>
      <c r="L162" s="85"/>
      <c r="M162" s="85"/>
      <c r="N162" s="85"/>
      <c r="O162" s="85"/>
      <c r="P162" s="660"/>
      <c r="Q162" s="660"/>
      <c r="R162" s="660"/>
      <c r="S162" s="660"/>
      <c r="T162" s="85"/>
      <c r="U162" s="85"/>
      <c r="V162" s="85"/>
      <c r="W162" s="85"/>
      <c r="X162" s="85"/>
      <c r="Y162" s="85"/>
      <c r="Z162" s="85"/>
      <c r="AA162" s="85"/>
      <c r="AB162" s="85"/>
      <c r="AC162" s="85"/>
      <c r="AD162" s="85"/>
      <c r="AE162" s="85"/>
      <c r="AF162" s="85"/>
      <c r="AG162" s="85"/>
      <c r="AH162" s="85"/>
      <c r="AI162" s="85"/>
      <c r="AJ162" s="85"/>
      <c r="AK162" s="85"/>
    </row>
    <row r="163" spans="1:37">
      <c r="A163" s="85"/>
      <c r="B163" s="85"/>
      <c r="C163" s="85"/>
      <c r="D163" s="85"/>
      <c r="E163" s="85"/>
      <c r="F163" s="85"/>
      <c r="G163" s="85"/>
      <c r="H163" s="85"/>
      <c r="I163" s="85"/>
      <c r="J163" s="85"/>
      <c r="K163" s="85"/>
      <c r="L163" s="85"/>
      <c r="M163" s="85"/>
      <c r="N163" s="85"/>
      <c r="O163" s="85"/>
      <c r="P163" s="660"/>
      <c r="Q163" s="660"/>
      <c r="R163" s="660"/>
      <c r="S163" s="660"/>
      <c r="T163" s="85"/>
      <c r="U163" s="85"/>
      <c r="V163" s="85"/>
      <c r="W163" s="85"/>
      <c r="X163" s="85"/>
      <c r="Y163" s="85"/>
      <c r="Z163" s="85"/>
      <c r="AA163" s="85"/>
      <c r="AB163" s="85"/>
      <c r="AC163" s="85"/>
      <c r="AD163" s="85"/>
      <c r="AE163" s="85"/>
      <c r="AF163" s="85"/>
      <c r="AG163" s="85"/>
      <c r="AH163" s="85"/>
      <c r="AI163" s="85"/>
      <c r="AJ163" s="85"/>
      <c r="AK163" s="85"/>
    </row>
    <row r="164" spans="1:37">
      <c r="A164" s="85"/>
      <c r="B164" s="85"/>
      <c r="C164" s="85"/>
      <c r="D164" s="85"/>
      <c r="E164" s="85"/>
      <c r="F164" s="85"/>
      <c r="G164" s="85"/>
      <c r="H164" s="85"/>
      <c r="I164" s="85"/>
      <c r="J164" s="85"/>
      <c r="K164" s="85"/>
      <c r="L164" s="85"/>
      <c r="M164" s="85"/>
      <c r="N164" s="85"/>
      <c r="O164" s="85"/>
      <c r="P164" s="660"/>
      <c r="Q164" s="660"/>
      <c r="R164" s="660"/>
      <c r="S164" s="660"/>
      <c r="T164" s="85"/>
      <c r="U164" s="85"/>
      <c r="V164" s="85"/>
      <c r="W164" s="85"/>
      <c r="X164" s="85"/>
      <c r="Y164" s="85"/>
      <c r="Z164" s="85"/>
      <c r="AA164" s="85"/>
      <c r="AB164" s="85"/>
      <c r="AC164" s="85"/>
      <c r="AD164" s="85"/>
      <c r="AE164" s="85"/>
      <c r="AF164" s="85"/>
      <c r="AG164" s="85"/>
      <c r="AH164" s="85"/>
      <c r="AI164" s="85"/>
      <c r="AJ164" s="85"/>
      <c r="AK164" s="85"/>
    </row>
    <row r="165" spans="1:37">
      <c r="A165" s="85"/>
      <c r="B165" s="85"/>
      <c r="C165" s="85"/>
      <c r="D165" s="85"/>
      <c r="E165" s="85"/>
      <c r="F165" s="85"/>
      <c r="G165" s="85"/>
      <c r="H165" s="85"/>
      <c r="I165" s="85"/>
      <c r="J165" s="85"/>
      <c r="K165" s="85"/>
      <c r="L165" s="85"/>
      <c r="M165" s="85"/>
      <c r="N165" s="85"/>
      <c r="O165" s="85"/>
      <c r="P165" s="660"/>
      <c r="Q165" s="660"/>
      <c r="R165" s="660"/>
      <c r="S165" s="660"/>
      <c r="T165" s="85"/>
      <c r="U165" s="85"/>
      <c r="V165" s="85"/>
      <c r="W165" s="85"/>
      <c r="X165" s="85"/>
      <c r="Y165" s="85"/>
      <c r="Z165" s="85"/>
      <c r="AA165" s="85"/>
      <c r="AB165" s="85"/>
      <c r="AC165" s="85"/>
      <c r="AD165" s="85"/>
      <c r="AE165" s="85"/>
      <c r="AF165" s="85"/>
      <c r="AG165" s="85"/>
      <c r="AH165" s="85"/>
      <c r="AI165" s="85"/>
      <c r="AJ165" s="85"/>
      <c r="AK165" s="85"/>
    </row>
    <row r="166" spans="1:37">
      <c r="A166" s="85"/>
      <c r="B166" s="85"/>
      <c r="C166" s="85"/>
      <c r="D166" s="85"/>
      <c r="E166" s="85"/>
      <c r="F166" s="85"/>
      <c r="G166" s="85"/>
      <c r="H166" s="85"/>
      <c r="I166" s="85"/>
      <c r="J166" s="85"/>
      <c r="K166" s="85"/>
      <c r="L166" s="85"/>
      <c r="M166" s="85"/>
      <c r="N166" s="85"/>
      <c r="O166" s="85"/>
      <c r="P166" s="660"/>
      <c r="Q166" s="660"/>
      <c r="R166" s="660"/>
      <c r="S166" s="660"/>
      <c r="T166" s="85"/>
      <c r="U166" s="85"/>
      <c r="V166" s="85"/>
      <c r="W166" s="85"/>
      <c r="X166" s="85"/>
      <c r="Y166" s="85"/>
      <c r="Z166" s="85"/>
      <c r="AA166" s="85"/>
      <c r="AB166" s="85"/>
      <c r="AC166" s="85"/>
      <c r="AD166" s="85"/>
      <c r="AE166" s="85"/>
      <c r="AF166" s="85"/>
      <c r="AG166" s="85"/>
      <c r="AH166" s="85"/>
      <c r="AI166" s="85"/>
      <c r="AJ166" s="85"/>
      <c r="AK166" s="85"/>
    </row>
    <row r="167" spans="1:37">
      <c r="A167" s="85"/>
      <c r="B167" s="85"/>
      <c r="C167" s="85"/>
      <c r="D167" s="85"/>
      <c r="E167" s="85"/>
      <c r="F167" s="85"/>
      <c r="G167" s="85"/>
      <c r="H167" s="85"/>
      <c r="I167" s="85"/>
      <c r="J167" s="85"/>
      <c r="K167" s="85"/>
      <c r="L167" s="85"/>
      <c r="M167" s="85"/>
      <c r="N167" s="85"/>
      <c r="O167" s="85"/>
      <c r="P167" s="660"/>
      <c r="Q167" s="660"/>
      <c r="R167" s="660"/>
      <c r="S167" s="660"/>
      <c r="T167" s="85"/>
      <c r="U167" s="85"/>
      <c r="V167" s="85"/>
      <c r="W167" s="85"/>
      <c r="X167" s="85"/>
      <c r="Y167" s="85"/>
      <c r="Z167" s="85"/>
      <c r="AA167" s="85"/>
      <c r="AB167" s="85"/>
      <c r="AC167" s="85"/>
      <c r="AD167" s="85"/>
      <c r="AE167" s="85"/>
      <c r="AF167" s="85"/>
      <c r="AG167" s="85"/>
      <c r="AH167" s="85"/>
      <c r="AI167" s="85"/>
      <c r="AJ167" s="85"/>
      <c r="AK167" s="85"/>
    </row>
    <row r="168" spans="1:37">
      <c r="P168" s="660"/>
      <c r="Q168" s="660"/>
      <c r="R168" s="660"/>
      <c r="S168" s="660"/>
      <c r="T168" s="85"/>
      <c r="U168" s="85"/>
      <c r="V168" s="85"/>
      <c r="W168" s="85"/>
      <c r="X168" s="85"/>
      <c r="Y168" s="85"/>
      <c r="Z168" s="85"/>
      <c r="AA168" s="85"/>
      <c r="AB168" s="85"/>
      <c r="AC168" s="85"/>
      <c r="AD168" s="85"/>
      <c r="AE168" s="85"/>
      <c r="AF168" s="85"/>
      <c r="AG168" s="85"/>
      <c r="AH168" s="85"/>
      <c r="AI168" s="85"/>
      <c r="AJ168" s="85"/>
      <c r="AK168" s="85"/>
    </row>
  </sheetData>
  <sheetProtection algorithmName="SHA-512" hashValue="uCrWYyyVpjUezMS+t/Ctx3WHHV3fcvpan4iyBtQBLlOwGcZFljhjegUEEXESV0JC1LfGcnj9f1Z2aXJ1xLRnBA==" saltValue="YKpiPhf04Xdpp29UpfPlHw==" spinCount="100000" sheet="1" objects="1" scenarios="1"/>
  <phoneticPr fontId="8" type="noConversion"/>
  <conditionalFormatting sqref="B3:C3">
    <cfRule type="cellIs" dxfId="84" priority="19" stopIfTrue="1" operator="equal">
      <formula>"This Table is currently showing 0 errors"</formula>
    </cfRule>
  </conditionalFormatting>
  <conditionalFormatting sqref="C44:P44">
    <cfRule type="expression" dxfId="83" priority="7" stopIfTrue="1">
      <formula>ISERROR(C44)</formula>
    </cfRule>
  </conditionalFormatting>
  <conditionalFormatting sqref="C23:G23">
    <cfRule type="expression" dxfId="82" priority="8" stopIfTrue="1">
      <formula>ISERROR(C23)</formula>
    </cfRule>
  </conditionalFormatting>
  <conditionalFormatting sqref="S3">
    <cfRule type="cellIs" dxfId="81" priority="6" stopIfTrue="1" operator="equal">
      <formula>"OK"</formula>
    </cfRule>
  </conditionalFormatting>
  <conditionalFormatting sqref="S4">
    <cfRule type="cellIs" dxfId="80" priority="4" stopIfTrue="1" operator="equal">
      <formula>"OK"</formula>
    </cfRule>
  </conditionalFormatting>
  <pageMargins left="0.75" right="0.75" top="1" bottom="1" header="0.5" footer="0.5"/>
  <pageSetup paperSize="9" scale="47"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98"/>
  <sheetViews>
    <sheetView zoomScale="85" zoomScaleNormal="85" workbookViewId="0"/>
  </sheetViews>
  <sheetFormatPr defaultColWidth="8.84375" defaultRowHeight="12.5"/>
  <cols>
    <col min="1" max="1" width="5.84375" style="9" customWidth="1"/>
    <col min="2" max="2" width="76.07421875" style="9" bestFit="1" customWidth="1"/>
    <col min="3" max="15" width="10.4609375" style="9" customWidth="1"/>
    <col min="16" max="17" width="8.84375" style="821"/>
    <col min="18" max="18" width="62.921875" style="821" customWidth="1"/>
    <col min="19" max="19" width="8.921875" style="821" customWidth="1"/>
    <col min="20" max="16384" width="8.84375" style="9"/>
  </cols>
  <sheetData>
    <row r="1" spans="1:36" ht="37.5" customHeight="1">
      <c r="A1" s="1506" t="str">
        <f>Summary!A1</f>
        <v>Organisation</v>
      </c>
      <c r="B1" s="418"/>
      <c r="C1" s="2098"/>
      <c r="D1" s="1439"/>
      <c r="E1" s="1439"/>
      <c r="F1" s="1441"/>
      <c r="G1" s="1439"/>
      <c r="H1" s="85"/>
      <c r="I1" s="85"/>
      <c r="J1" s="85"/>
      <c r="K1" s="85"/>
      <c r="L1" s="85"/>
      <c r="M1" s="85"/>
      <c r="N1" s="85"/>
      <c r="O1" s="418" t="s">
        <v>470</v>
      </c>
      <c r="P1" s="1440" t="str">
        <f>Summary!H1</f>
        <v>Apr 21</v>
      </c>
      <c r="Q1" s="660"/>
      <c r="R1" s="1442"/>
      <c r="S1" s="1442"/>
      <c r="T1" s="1444"/>
      <c r="U1" s="85"/>
      <c r="V1" s="85"/>
      <c r="W1" s="85"/>
      <c r="X1" s="85"/>
      <c r="Y1" s="85"/>
      <c r="Z1" s="85"/>
      <c r="AA1" s="85"/>
      <c r="AB1" s="85"/>
      <c r="AC1" s="85"/>
      <c r="AD1" s="85"/>
      <c r="AE1" s="85"/>
      <c r="AF1" s="85"/>
      <c r="AG1" s="85"/>
      <c r="AH1" s="85"/>
      <c r="AI1" s="85"/>
      <c r="AJ1" s="85"/>
    </row>
    <row r="2" spans="1:36" ht="25.5" customHeight="1">
      <c r="A2" s="1445"/>
      <c r="B2" s="1446"/>
      <c r="C2" s="1447" t="str">
        <f>"This Table is currently showing "&amp;$Y$5&amp;" errors"</f>
        <v>This Table is currently showing 0 errors</v>
      </c>
      <c r="D2" s="1448"/>
      <c r="E2" s="1448"/>
      <c r="F2" s="1449"/>
      <c r="G2" s="1448"/>
      <c r="H2" s="1439"/>
      <c r="I2" s="1439"/>
      <c r="J2" s="1439"/>
      <c r="K2" s="1439"/>
      <c r="L2" s="1439"/>
      <c r="M2" s="1439"/>
      <c r="N2" s="1439"/>
      <c r="O2" s="1450"/>
      <c r="P2" s="660"/>
      <c r="Q2" s="660"/>
      <c r="R2" s="1736" t="s">
        <v>1250</v>
      </c>
      <c r="S2" s="1022"/>
      <c r="T2" s="911"/>
      <c r="U2" s="85"/>
      <c r="V2" s="85"/>
      <c r="W2" s="85"/>
      <c r="X2" s="85"/>
      <c r="Y2" s="85"/>
      <c r="Z2" s="85"/>
      <c r="AA2" s="85"/>
      <c r="AB2" s="85"/>
      <c r="AC2" s="85"/>
      <c r="AD2" s="85"/>
      <c r="AE2" s="85"/>
      <c r="AF2" s="85"/>
      <c r="AG2" s="85"/>
      <c r="AH2" s="85"/>
      <c r="AI2" s="85"/>
      <c r="AJ2" s="85"/>
    </row>
    <row r="3" spans="1:36" ht="27.5" customHeight="1">
      <c r="A3" s="314" t="s">
        <v>956</v>
      </c>
      <c r="B3" s="105"/>
      <c r="C3" s="1070">
        <f>VLOOKUP(Summary!H1,Summary!V1:W12,2,FALSE)</f>
        <v>1</v>
      </c>
      <c r="D3" s="1448"/>
      <c r="E3" s="1448"/>
      <c r="F3" s="1448"/>
      <c r="G3" s="1448"/>
      <c r="H3" s="1439"/>
      <c r="I3" s="1439"/>
      <c r="J3" s="1439"/>
      <c r="K3" s="1439"/>
      <c r="L3" s="1439"/>
      <c r="M3" s="1441"/>
      <c r="N3" s="1454"/>
      <c r="O3" s="1439"/>
      <c r="P3" s="660"/>
      <c r="Q3" s="660"/>
      <c r="R3" s="1443" t="str">
        <f>IF($Y$5&gt;0," If there are any validation errors, you must include an explanation within your narrative","")</f>
        <v/>
      </c>
      <c r="S3" s="1022"/>
      <c r="T3" s="911"/>
      <c r="U3" s="85"/>
      <c r="V3" s="85"/>
      <c r="W3" s="85"/>
      <c r="X3" s="85"/>
      <c r="Y3" s="1070"/>
      <c r="Z3" s="85"/>
      <c r="AA3" s="85"/>
      <c r="AB3" s="85"/>
      <c r="AC3" s="85"/>
      <c r="AD3" s="85"/>
      <c r="AE3" s="85"/>
      <c r="AF3" s="85"/>
      <c r="AG3" s="85"/>
      <c r="AH3" s="85"/>
      <c r="AI3" s="85"/>
      <c r="AJ3" s="85"/>
    </row>
    <row r="4" spans="1:36" ht="16" thickBot="1">
      <c r="A4" s="314"/>
      <c r="B4" s="1455"/>
      <c r="C4" s="117">
        <f t="shared" ref="C4:M4" si="0">IF(C5&lt;=$C$3,1,0)</f>
        <v>1</v>
      </c>
      <c r="D4" s="117">
        <f t="shared" si="0"/>
        <v>0</v>
      </c>
      <c r="E4" s="117">
        <f t="shared" si="0"/>
        <v>0</v>
      </c>
      <c r="F4" s="117">
        <f t="shared" si="0"/>
        <v>0</v>
      </c>
      <c r="G4" s="117">
        <f t="shared" si="0"/>
        <v>0</v>
      </c>
      <c r="H4" s="117">
        <f t="shared" si="0"/>
        <v>0</v>
      </c>
      <c r="I4" s="117">
        <f t="shared" si="0"/>
        <v>0</v>
      </c>
      <c r="J4" s="117">
        <f t="shared" si="0"/>
        <v>0</v>
      </c>
      <c r="K4" s="117">
        <f t="shared" si="0"/>
        <v>0</v>
      </c>
      <c r="L4" s="117">
        <f t="shared" si="0"/>
        <v>0</v>
      </c>
      <c r="M4" s="117">
        <f t="shared" si="0"/>
        <v>0</v>
      </c>
      <c r="N4" s="117">
        <f>IF(N5&lt;=$C$3,1,0)</f>
        <v>0</v>
      </c>
      <c r="O4" s="1456"/>
      <c r="P4" s="660"/>
      <c r="Q4" s="660"/>
      <c r="R4" s="2826" t="s">
        <v>1249</v>
      </c>
      <c r="S4" s="3013" t="str">
        <f>IF(ABS(P293-'E - Resource Limits'!H111-'E1 - Invoiced Income'!E81)&lt;2,"Ok","Total Forecast WG Income for C-19 does not agree to Table E /E1")</f>
        <v>Ok</v>
      </c>
      <c r="T4" s="3014"/>
      <c r="U4" s="3014"/>
      <c r="V4" s="3014"/>
      <c r="W4" s="3014"/>
      <c r="X4" s="3015"/>
      <c r="Y4" s="1070">
        <f>IF(S4="Ok",0,1)</f>
        <v>0</v>
      </c>
      <c r="Z4" s="85"/>
      <c r="AA4" s="85"/>
      <c r="AB4" s="85"/>
      <c r="AC4" s="85"/>
      <c r="AD4" s="85"/>
      <c r="AE4" s="85"/>
      <c r="AF4" s="85"/>
      <c r="AG4" s="85"/>
      <c r="AH4" s="85"/>
      <c r="AI4" s="85"/>
      <c r="AJ4" s="85"/>
    </row>
    <row r="5" spans="1:36" ht="13.5" thickBot="1">
      <c r="A5" s="1445" t="s">
        <v>954</v>
      </c>
      <c r="B5" s="105"/>
      <c r="C5" s="1370">
        <v>1</v>
      </c>
      <c r="D5" s="1356">
        <v>2</v>
      </c>
      <c r="E5" s="1356">
        <v>3</v>
      </c>
      <c r="F5" s="1356">
        <v>4</v>
      </c>
      <c r="G5" s="1356">
        <v>5</v>
      </c>
      <c r="H5" s="1356">
        <v>6</v>
      </c>
      <c r="I5" s="1356">
        <v>7</v>
      </c>
      <c r="J5" s="1356">
        <v>8</v>
      </c>
      <c r="K5" s="1356">
        <v>9</v>
      </c>
      <c r="L5" s="1356">
        <v>10</v>
      </c>
      <c r="M5" s="1356">
        <v>11</v>
      </c>
      <c r="N5" s="1357">
        <v>12</v>
      </c>
      <c r="O5" s="1344"/>
      <c r="P5" s="1345"/>
      <c r="Q5" s="660"/>
      <c r="R5" s="660"/>
      <c r="S5" s="660"/>
      <c r="T5" s="660"/>
      <c r="U5" s="85"/>
      <c r="V5" s="85"/>
      <c r="W5" s="85"/>
      <c r="X5" s="85"/>
      <c r="Y5" s="910">
        <f>SUM(Y4)</f>
        <v>0</v>
      </c>
      <c r="Z5" s="85"/>
      <c r="AA5" s="85"/>
      <c r="AB5" s="85"/>
      <c r="AC5" s="85"/>
      <c r="AD5" s="85"/>
      <c r="AE5" s="85"/>
      <c r="AF5" s="85"/>
      <c r="AG5" s="85"/>
      <c r="AH5" s="85"/>
      <c r="AI5" s="85"/>
      <c r="AJ5" s="85"/>
    </row>
    <row r="6" spans="1:36" ht="39.5" thickBot="1">
      <c r="A6" s="105"/>
      <c r="B6" s="1457"/>
      <c r="C6" s="1372" t="s">
        <v>186</v>
      </c>
      <c r="D6" s="1437" t="s">
        <v>90</v>
      </c>
      <c r="E6" s="1437" t="s">
        <v>91</v>
      </c>
      <c r="F6" s="1437" t="s">
        <v>92</v>
      </c>
      <c r="G6" s="1437" t="s">
        <v>93</v>
      </c>
      <c r="H6" s="1437" t="s">
        <v>94</v>
      </c>
      <c r="I6" s="1437" t="s">
        <v>95</v>
      </c>
      <c r="J6" s="1437" t="s">
        <v>96</v>
      </c>
      <c r="K6" s="1437" t="s">
        <v>97</v>
      </c>
      <c r="L6" s="1437" t="s">
        <v>98</v>
      </c>
      <c r="M6" s="1437" t="s">
        <v>99</v>
      </c>
      <c r="N6" s="1385" t="s">
        <v>100</v>
      </c>
      <c r="O6" s="1361" t="s">
        <v>504</v>
      </c>
      <c r="P6" s="1361" t="s">
        <v>447</v>
      </c>
      <c r="Q6" s="660"/>
      <c r="R6" s="660"/>
      <c r="S6" s="660"/>
      <c r="T6" s="910"/>
      <c r="U6" s="85"/>
      <c r="V6" s="85"/>
      <c r="W6" s="85"/>
      <c r="X6" s="85"/>
      <c r="Y6" s="85"/>
      <c r="Z6" s="85"/>
      <c r="AA6" s="85"/>
      <c r="AB6" s="85"/>
      <c r="AC6" s="85"/>
      <c r="AD6" s="85"/>
      <c r="AE6" s="85"/>
      <c r="AF6" s="85"/>
      <c r="AG6" s="85"/>
      <c r="AH6" s="85"/>
      <c r="AI6" s="85"/>
      <c r="AJ6" s="85"/>
    </row>
    <row r="7" spans="1:36" ht="13.5" thickBot="1">
      <c r="A7" s="1458" t="s">
        <v>1089</v>
      </c>
      <c r="B7" s="1459" t="s">
        <v>955</v>
      </c>
      <c r="C7" s="1362" t="s">
        <v>51</v>
      </c>
      <c r="D7" s="1363" t="s">
        <v>51</v>
      </c>
      <c r="E7" s="1363" t="s">
        <v>51</v>
      </c>
      <c r="F7" s="1363" t="s">
        <v>51</v>
      </c>
      <c r="G7" s="1363" t="s">
        <v>51</v>
      </c>
      <c r="H7" s="1363" t="s">
        <v>51</v>
      </c>
      <c r="I7" s="1363" t="s">
        <v>51</v>
      </c>
      <c r="J7" s="1363" t="s">
        <v>51</v>
      </c>
      <c r="K7" s="1363" t="s">
        <v>51</v>
      </c>
      <c r="L7" s="1363" t="s">
        <v>51</v>
      </c>
      <c r="M7" s="1363" t="s">
        <v>51</v>
      </c>
      <c r="N7" s="2090" t="s">
        <v>51</v>
      </c>
      <c r="O7" s="1436" t="s">
        <v>51</v>
      </c>
      <c r="P7" s="1436" t="s">
        <v>51</v>
      </c>
      <c r="Q7" s="660"/>
      <c r="R7" s="660"/>
      <c r="S7" s="660"/>
      <c r="T7" s="910"/>
      <c r="U7" s="85"/>
      <c r="V7" s="85"/>
      <c r="W7" s="85"/>
      <c r="X7" s="85"/>
      <c r="Y7" s="85"/>
      <c r="Z7" s="85"/>
      <c r="AA7" s="85"/>
      <c r="AB7" s="85"/>
      <c r="AC7" s="85"/>
      <c r="AD7" s="85"/>
      <c r="AE7" s="85"/>
      <c r="AF7" s="85"/>
      <c r="AG7" s="85"/>
      <c r="AH7" s="85"/>
      <c r="AI7" s="85"/>
      <c r="AJ7" s="85"/>
    </row>
    <row r="8" spans="1:36" ht="13.5" thickBot="1">
      <c r="A8" s="2133">
        <v>1</v>
      </c>
      <c r="B8" s="2780" t="s">
        <v>1098</v>
      </c>
      <c r="C8" s="2135" t="s">
        <v>296</v>
      </c>
      <c r="D8" s="2136"/>
      <c r="E8" s="2136"/>
      <c r="F8" s="2136"/>
      <c r="G8" s="2136"/>
      <c r="H8" s="2136"/>
      <c r="I8" s="2136"/>
      <c r="J8" s="2136"/>
      <c r="K8" s="2136"/>
      <c r="L8" s="2136"/>
      <c r="M8" s="2136"/>
      <c r="N8" s="1386"/>
      <c r="O8" s="2135"/>
      <c r="P8" s="1386"/>
      <c r="Q8" s="660"/>
      <c r="R8" s="660"/>
      <c r="S8" s="660"/>
      <c r="T8" s="910"/>
      <c r="U8" s="85"/>
      <c r="V8" s="85"/>
      <c r="W8" s="85"/>
      <c r="X8" s="85"/>
      <c r="Y8" s="85"/>
      <c r="Z8" s="85"/>
      <c r="AA8" s="85"/>
      <c r="AB8" s="85"/>
      <c r="AC8" s="85"/>
      <c r="AD8" s="85"/>
      <c r="AE8" s="85"/>
      <c r="AF8" s="85"/>
      <c r="AG8" s="85"/>
      <c r="AH8" s="85"/>
      <c r="AI8" s="85"/>
      <c r="AJ8" s="85"/>
    </row>
    <row r="9" spans="1:36" ht="13">
      <c r="A9" s="2137">
        <f>A8+1</f>
        <v>2</v>
      </c>
      <c r="B9" s="2756" t="s">
        <v>1063</v>
      </c>
      <c r="C9" s="2138"/>
      <c r="D9" s="2139"/>
      <c r="E9" s="2139"/>
      <c r="F9" s="2139"/>
      <c r="G9" s="2139"/>
      <c r="H9" s="2139"/>
      <c r="I9" s="2139"/>
      <c r="J9" s="2139"/>
      <c r="K9" s="2139"/>
      <c r="L9" s="2139"/>
      <c r="M9" s="2139"/>
      <c r="N9" s="2140"/>
      <c r="O9" s="2141"/>
      <c r="P9" s="2142"/>
      <c r="Q9" s="660"/>
      <c r="R9" s="660"/>
      <c r="S9" s="660"/>
      <c r="T9" s="910"/>
      <c r="U9" s="85"/>
      <c r="V9" s="85"/>
      <c r="W9" s="85"/>
      <c r="X9" s="85"/>
      <c r="Y9" s="85"/>
      <c r="Z9" s="85"/>
      <c r="AA9" s="85"/>
      <c r="AB9" s="85"/>
      <c r="AC9" s="85"/>
      <c r="AD9" s="85"/>
      <c r="AE9" s="85"/>
      <c r="AF9" s="85"/>
      <c r="AG9" s="85"/>
      <c r="AH9" s="85"/>
      <c r="AI9" s="85"/>
      <c r="AJ9" s="85"/>
    </row>
    <row r="10" spans="1:36" ht="13">
      <c r="A10" s="2137">
        <f t="shared" ref="A10:A215" si="1">A9+1</f>
        <v>3</v>
      </c>
      <c r="B10" s="2152" t="s">
        <v>432</v>
      </c>
      <c r="C10" s="2143"/>
      <c r="D10" s="2144"/>
      <c r="E10" s="2144"/>
      <c r="F10" s="2144"/>
      <c r="G10" s="2144"/>
      <c r="H10" s="2144"/>
      <c r="I10" s="2144"/>
      <c r="J10" s="2144"/>
      <c r="K10" s="2144"/>
      <c r="L10" s="2144"/>
      <c r="M10" s="2144"/>
      <c r="N10" s="2145"/>
      <c r="O10" s="2087">
        <f t="shared" ref="O10:O18" si="2">SUMPRODUCT($C$4:$N$4,C10:N10)</f>
        <v>0</v>
      </c>
      <c r="P10" s="2088">
        <f t="shared" ref="P10:P18" si="3">SUM(C10:N10)</f>
        <v>0</v>
      </c>
      <c r="Q10" s="660"/>
      <c r="R10" s="660"/>
      <c r="S10" s="660"/>
      <c r="T10" s="910"/>
      <c r="U10" s="85"/>
      <c r="V10" s="85"/>
      <c r="W10" s="85"/>
      <c r="X10" s="85"/>
      <c r="Y10" s="85"/>
      <c r="Z10" s="85"/>
      <c r="AA10" s="85"/>
      <c r="AB10" s="85"/>
      <c r="AC10" s="85"/>
      <c r="AD10" s="85"/>
      <c r="AE10" s="85"/>
      <c r="AF10" s="85"/>
      <c r="AG10" s="85"/>
      <c r="AH10" s="85"/>
      <c r="AI10" s="85"/>
      <c r="AJ10" s="85"/>
    </row>
    <row r="11" spans="1:36" ht="13">
      <c r="A11" s="2137">
        <f t="shared" si="1"/>
        <v>4</v>
      </c>
      <c r="B11" s="2146" t="s">
        <v>426</v>
      </c>
      <c r="C11" s="1476"/>
      <c r="D11" s="1473"/>
      <c r="E11" s="1473"/>
      <c r="F11" s="1473"/>
      <c r="G11" s="1473"/>
      <c r="H11" s="1473"/>
      <c r="I11" s="1473"/>
      <c r="J11" s="1473"/>
      <c r="K11" s="1473"/>
      <c r="L11" s="1473"/>
      <c r="M11" s="1473"/>
      <c r="N11" s="1480"/>
      <c r="O11" s="2087">
        <f t="shared" si="2"/>
        <v>0</v>
      </c>
      <c r="P11" s="2088">
        <f t="shared" si="3"/>
        <v>0</v>
      </c>
      <c r="Q11" s="660"/>
      <c r="R11" s="660"/>
      <c r="S11" s="660"/>
      <c r="T11" s="910"/>
      <c r="U11" s="85"/>
      <c r="V11" s="85"/>
      <c r="W11" s="85"/>
      <c r="X11" s="85"/>
      <c r="Y11" s="85"/>
      <c r="Z11" s="85"/>
      <c r="AA11" s="85"/>
      <c r="AB11" s="85"/>
      <c r="AC11" s="85"/>
      <c r="AD11" s="85"/>
      <c r="AE11" s="85"/>
      <c r="AF11" s="85"/>
      <c r="AG11" s="85"/>
      <c r="AH11" s="85"/>
      <c r="AI11" s="85"/>
      <c r="AJ11" s="85"/>
    </row>
    <row r="12" spans="1:36" ht="13">
      <c r="A12" s="2137">
        <f t="shared" si="1"/>
        <v>5</v>
      </c>
      <c r="B12" s="2146" t="s">
        <v>427</v>
      </c>
      <c r="C12" s="1476"/>
      <c r="D12" s="1473"/>
      <c r="E12" s="1473"/>
      <c r="F12" s="1473"/>
      <c r="G12" s="1473"/>
      <c r="H12" s="1473"/>
      <c r="I12" s="1473"/>
      <c r="J12" s="1473"/>
      <c r="K12" s="1473"/>
      <c r="L12" s="1473"/>
      <c r="M12" s="1473"/>
      <c r="N12" s="1480"/>
      <c r="O12" s="2087">
        <f t="shared" si="2"/>
        <v>0</v>
      </c>
      <c r="P12" s="2088">
        <f t="shared" si="3"/>
        <v>0</v>
      </c>
      <c r="Q12" s="660"/>
      <c r="R12" s="660"/>
      <c r="S12" s="660"/>
      <c r="T12" s="910"/>
      <c r="U12" s="85"/>
      <c r="V12" s="85"/>
      <c r="W12" s="85"/>
      <c r="X12" s="85"/>
      <c r="Y12" s="85"/>
      <c r="Z12" s="85"/>
      <c r="AA12" s="85"/>
      <c r="AB12" s="85"/>
      <c r="AC12" s="85"/>
      <c r="AD12" s="85"/>
      <c r="AE12" s="85"/>
      <c r="AF12" s="85"/>
      <c r="AG12" s="85"/>
      <c r="AH12" s="85"/>
      <c r="AI12" s="85"/>
      <c r="AJ12" s="85"/>
    </row>
    <row r="13" spans="1:36" ht="13">
      <c r="A13" s="2137">
        <f t="shared" si="1"/>
        <v>6</v>
      </c>
      <c r="B13" s="2146" t="s">
        <v>428</v>
      </c>
      <c r="C13" s="1476"/>
      <c r="D13" s="1473"/>
      <c r="E13" s="1473"/>
      <c r="F13" s="1473"/>
      <c r="G13" s="1473"/>
      <c r="H13" s="1473"/>
      <c r="I13" s="1473"/>
      <c r="J13" s="1473"/>
      <c r="K13" s="1473"/>
      <c r="L13" s="1473"/>
      <c r="M13" s="1473"/>
      <c r="N13" s="1480"/>
      <c r="O13" s="2087">
        <f t="shared" si="2"/>
        <v>0</v>
      </c>
      <c r="P13" s="2088">
        <f t="shared" si="3"/>
        <v>0</v>
      </c>
      <c r="Q13" s="660"/>
      <c r="R13" s="660"/>
      <c r="S13" s="660"/>
      <c r="T13" s="910"/>
      <c r="U13" s="85"/>
      <c r="V13" s="85"/>
      <c r="W13" s="85"/>
      <c r="X13" s="85"/>
      <c r="Y13" s="85"/>
      <c r="Z13" s="85"/>
      <c r="AA13" s="85"/>
      <c r="AB13" s="85"/>
      <c r="AC13" s="85"/>
      <c r="AD13" s="85"/>
      <c r="AE13" s="85"/>
      <c r="AF13" s="85"/>
      <c r="AG13" s="85"/>
      <c r="AH13" s="85"/>
      <c r="AI13" s="85"/>
      <c r="AJ13" s="85"/>
    </row>
    <row r="14" spans="1:36" ht="13">
      <c r="A14" s="2137">
        <f t="shared" si="1"/>
        <v>7</v>
      </c>
      <c r="B14" s="2146" t="s">
        <v>429</v>
      </c>
      <c r="C14" s="1476"/>
      <c r="D14" s="1473"/>
      <c r="E14" s="1473"/>
      <c r="F14" s="1473"/>
      <c r="G14" s="1473"/>
      <c r="H14" s="1473"/>
      <c r="I14" s="1473"/>
      <c r="J14" s="1473"/>
      <c r="K14" s="1473"/>
      <c r="L14" s="1473"/>
      <c r="M14" s="1473"/>
      <c r="N14" s="1480"/>
      <c r="O14" s="2087">
        <f t="shared" si="2"/>
        <v>0</v>
      </c>
      <c r="P14" s="2088">
        <f t="shared" si="3"/>
        <v>0</v>
      </c>
      <c r="Q14" s="660"/>
      <c r="R14" s="660"/>
      <c r="S14" s="660"/>
      <c r="T14" s="910"/>
      <c r="U14" s="85"/>
      <c r="V14" s="85"/>
      <c r="W14" s="85"/>
      <c r="X14" s="85"/>
      <c r="Y14" s="85"/>
      <c r="Z14" s="85"/>
      <c r="AA14" s="85"/>
      <c r="AB14" s="85"/>
      <c r="AC14" s="85"/>
      <c r="AD14" s="85"/>
      <c r="AE14" s="85"/>
      <c r="AF14" s="85"/>
      <c r="AG14" s="85"/>
      <c r="AH14" s="85"/>
      <c r="AI14" s="85"/>
      <c r="AJ14" s="85"/>
    </row>
    <row r="15" spans="1:36" ht="13">
      <c r="A15" s="2137">
        <f t="shared" si="1"/>
        <v>8</v>
      </c>
      <c r="B15" s="2146" t="s">
        <v>371</v>
      </c>
      <c r="C15" s="1476"/>
      <c r="D15" s="1473"/>
      <c r="E15" s="1473"/>
      <c r="F15" s="1473"/>
      <c r="G15" s="1473"/>
      <c r="H15" s="1473"/>
      <c r="I15" s="1473"/>
      <c r="J15" s="1473"/>
      <c r="K15" s="1473"/>
      <c r="L15" s="1473"/>
      <c r="M15" s="1473"/>
      <c r="N15" s="1480"/>
      <c r="O15" s="2087">
        <f t="shared" si="2"/>
        <v>0</v>
      </c>
      <c r="P15" s="2088">
        <f t="shared" si="3"/>
        <v>0</v>
      </c>
      <c r="Q15" s="660"/>
      <c r="R15" s="660"/>
      <c r="S15" s="660"/>
      <c r="T15" s="910"/>
      <c r="U15" s="85"/>
      <c r="V15" s="85"/>
      <c r="W15" s="85"/>
      <c r="X15" s="85"/>
      <c r="Y15" s="85"/>
      <c r="Z15" s="85"/>
      <c r="AA15" s="85"/>
      <c r="AB15" s="85"/>
      <c r="AC15" s="85"/>
      <c r="AD15" s="85"/>
      <c r="AE15" s="85"/>
      <c r="AF15" s="85"/>
      <c r="AG15" s="85"/>
      <c r="AH15" s="85"/>
      <c r="AI15" s="85"/>
      <c r="AJ15" s="85"/>
    </row>
    <row r="16" spans="1:36" ht="13">
      <c r="A16" s="2137">
        <f t="shared" si="1"/>
        <v>9</v>
      </c>
      <c r="B16" s="2146" t="s">
        <v>430</v>
      </c>
      <c r="C16" s="1476"/>
      <c r="D16" s="1473"/>
      <c r="E16" s="1473"/>
      <c r="F16" s="1473"/>
      <c r="G16" s="1473"/>
      <c r="H16" s="1473"/>
      <c r="I16" s="1473"/>
      <c r="J16" s="1473"/>
      <c r="K16" s="1473"/>
      <c r="L16" s="1473"/>
      <c r="M16" s="1473"/>
      <c r="N16" s="1480"/>
      <c r="O16" s="2087">
        <f t="shared" si="2"/>
        <v>0</v>
      </c>
      <c r="P16" s="2088">
        <f t="shared" si="3"/>
        <v>0</v>
      </c>
      <c r="Q16" s="660"/>
      <c r="R16" s="660"/>
      <c r="S16" s="660"/>
      <c r="T16" s="910"/>
      <c r="U16" s="85"/>
      <c r="V16" s="85"/>
      <c r="W16" s="85"/>
      <c r="X16" s="85"/>
      <c r="Y16" s="85"/>
      <c r="Z16" s="85"/>
      <c r="AA16" s="85"/>
      <c r="AB16" s="85"/>
      <c r="AC16" s="85"/>
      <c r="AD16" s="85"/>
      <c r="AE16" s="85"/>
      <c r="AF16" s="85"/>
      <c r="AG16" s="85"/>
      <c r="AH16" s="85"/>
      <c r="AI16" s="85"/>
      <c r="AJ16" s="85"/>
    </row>
    <row r="17" spans="1:36" ht="13">
      <c r="A17" s="2137">
        <f t="shared" si="1"/>
        <v>10</v>
      </c>
      <c r="B17" s="2146" t="s">
        <v>550</v>
      </c>
      <c r="C17" s="1476"/>
      <c r="D17" s="1473"/>
      <c r="E17" s="1473"/>
      <c r="F17" s="1473"/>
      <c r="G17" s="1473"/>
      <c r="H17" s="1473"/>
      <c r="I17" s="1473"/>
      <c r="J17" s="1473"/>
      <c r="K17" s="1473"/>
      <c r="L17" s="1473"/>
      <c r="M17" s="1473"/>
      <c r="N17" s="1480"/>
      <c r="O17" s="2087">
        <f>SUMPRODUCT($C$4:$N$4,C17:N17)</f>
        <v>0</v>
      </c>
      <c r="P17" s="2088">
        <f>SUM(C17:N17)</f>
        <v>0</v>
      </c>
      <c r="Q17" s="660"/>
      <c r="R17" s="660"/>
      <c r="S17" s="660"/>
      <c r="T17" s="910"/>
      <c r="U17" s="85"/>
      <c r="V17" s="85"/>
      <c r="W17" s="85"/>
      <c r="X17" s="85"/>
      <c r="Y17" s="85"/>
      <c r="Z17" s="85"/>
      <c r="AA17" s="85"/>
      <c r="AB17" s="85"/>
      <c r="AC17" s="85"/>
      <c r="AD17" s="85"/>
      <c r="AE17" s="85"/>
      <c r="AF17" s="85"/>
      <c r="AG17" s="85"/>
      <c r="AH17" s="85"/>
      <c r="AI17" s="85"/>
      <c r="AJ17" s="85"/>
    </row>
    <row r="18" spans="1:36" ht="13.5" thickBot="1">
      <c r="A18" s="2137">
        <f t="shared" si="1"/>
        <v>11</v>
      </c>
      <c r="B18" s="2146" t="s">
        <v>1062</v>
      </c>
      <c r="C18" s="1476"/>
      <c r="D18" s="1473"/>
      <c r="E18" s="1473"/>
      <c r="F18" s="1473"/>
      <c r="G18" s="1473"/>
      <c r="H18" s="1473"/>
      <c r="I18" s="1473"/>
      <c r="J18" s="1473"/>
      <c r="K18" s="1473"/>
      <c r="L18" s="1473"/>
      <c r="M18" s="1473"/>
      <c r="N18" s="1480"/>
      <c r="O18" s="2087">
        <f t="shared" si="2"/>
        <v>0</v>
      </c>
      <c r="P18" s="2088">
        <f t="shared" si="3"/>
        <v>0</v>
      </c>
      <c r="Q18" s="660"/>
      <c r="R18" s="660"/>
      <c r="S18" s="660"/>
      <c r="T18" s="910"/>
      <c r="U18" s="85"/>
      <c r="V18" s="85"/>
      <c r="W18" s="85"/>
      <c r="X18" s="85"/>
      <c r="Y18" s="85"/>
      <c r="Z18" s="85"/>
      <c r="AA18" s="85"/>
      <c r="AB18" s="85"/>
      <c r="AC18" s="85"/>
      <c r="AD18" s="85"/>
      <c r="AE18" s="85"/>
      <c r="AF18" s="85"/>
      <c r="AG18" s="85"/>
      <c r="AH18" s="85"/>
      <c r="AI18" s="85"/>
      <c r="AJ18" s="85"/>
    </row>
    <row r="19" spans="1:36" ht="13.5" thickBot="1">
      <c r="A19" s="2171">
        <f t="shared" si="1"/>
        <v>12</v>
      </c>
      <c r="B19" s="2147" t="s">
        <v>1064</v>
      </c>
      <c r="C19" s="2148">
        <f>SUM(C10:C18)</f>
        <v>0</v>
      </c>
      <c r="D19" s="2148">
        <f t="shared" ref="D19:P19" si="4">SUM(D10:D18)</f>
        <v>0</v>
      </c>
      <c r="E19" s="2148">
        <f t="shared" si="4"/>
        <v>0</v>
      </c>
      <c r="F19" s="2148">
        <f t="shared" si="4"/>
        <v>0</v>
      </c>
      <c r="G19" s="2148">
        <f t="shared" si="4"/>
        <v>0</v>
      </c>
      <c r="H19" s="2148">
        <f t="shared" si="4"/>
        <v>0</v>
      </c>
      <c r="I19" s="2148">
        <f t="shared" si="4"/>
        <v>0</v>
      </c>
      <c r="J19" s="2148">
        <f t="shared" si="4"/>
        <v>0</v>
      </c>
      <c r="K19" s="2148">
        <f t="shared" si="4"/>
        <v>0</v>
      </c>
      <c r="L19" s="2148">
        <f t="shared" si="4"/>
        <v>0</v>
      </c>
      <c r="M19" s="2148">
        <f t="shared" si="4"/>
        <v>0</v>
      </c>
      <c r="N19" s="2148">
        <f t="shared" si="4"/>
        <v>0</v>
      </c>
      <c r="O19" s="2148">
        <f>SUM(O10:O18)</f>
        <v>0</v>
      </c>
      <c r="P19" s="2149">
        <f t="shared" si="4"/>
        <v>0</v>
      </c>
      <c r="Q19" s="1257"/>
      <c r="R19" s="1257"/>
      <c r="S19" s="1257"/>
      <c r="T19" s="1225"/>
      <c r="U19" s="1225"/>
      <c r="V19" s="1225"/>
      <c r="W19" s="1225"/>
      <c r="X19" s="1225"/>
      <c r="Y19" s="1225"/>
      <c r="Z19" s="1225"/>
      <c r="AA19" s="1225"/>
      <c r="AB19" s="1225"/>
      <c r="AC19" s="1225"/>
      <c r="AD19" s="1225"/>
      <c r="AE19" s="1225"/>
      <c r="AF19" s="1225"/>
      <c r="AG19" s="85"/>
      <c r="AH19" s="85"/>
      <c r="AI19" s="85"/>
      <c r="AJ19" s="85"/>
    </row>
    <row r="20" spans="1:36" ht="13">
      <c r="A20" s="2137">
        <f t="shared" si="1"/>
        <v>13</v>
      </c>
      <c r="B20" s="2152" t="s">
        <v>1119</v>
      </c>
      <c r="C20" s="1476"/>
      <c r="D20" s="1473"/>
      <c r="E20" s="1473"/>
      <c r="F20" s="1473"/>
      <c r="G20" s="1473"/>
      <c r="H20" s="1473"/>
      <c r="I20" s="1473"/>
      <c r="J20" s="1473"/>
      <c r="K20" s="1473"/>
      <c r="L20" s="1473"/>
      <c r="M20" s="1473"/>
      <c r="N20" s="1480"/>
      <c r="O20" s="2087">
        <f t="shared" ref="O20:O32" si="5">SUMPRODUCT($C$4:$N$4,C20:N20)</f>
        <v>0</v>
      </c>
      <c r="P20" s="2088">
        <f t="shared" ref="P20:P32" si="6">SUM(C20:N20)</f>
        <v>0</v>
      </c>
      <c r="Q20" s="660"/>
      <c r="R20" s="660"/>
      <c r="S20" s="660"/>
      <c r="T20" s="910"/>
      <c r="U20" s="85"/>
      <c r="V20" s="85"/>
      <c r="W20" s="85"/>
      <c r="X20" s="85"/>
      <c r="Y20" s="85"/>
      <c r="Z20" s="85"/>
      <c r="AA20" s="85"/>
      <c r="AB20" s="85"/>
      <c r="AC20" s="85"/>
      <c r="AD20" s="85"/>
      <c r="AE20" s="85"/>
      <c r="AF20" s="85"/>
      <c r="AG20" s="85"/>
      <c r="AH20" s="85"/>
      <c r="AI20" s="85"/>
      <c r="AJ20" s="85"/>
    </row>
    <row r="21" spans="1:36" ht="13">
      <c r="A21" s="2137">
        <f t="shared" si="1"/>
        <v>14</v>
      </c>
      <c r="B21" s="2152" t="s">
        <v>1090</v>
      </c>
      <c r="C21" s="1476"/>
      <c r="D21" s="1473"/>
      <c r="E21" s="1473"/>
      <c r="F21" s="1473"/>
      <c r="G21" s="1473"/>
      <c r="H21" s="1473"/>
      <c r="I21" s="1473"/>
      <c r="J21" s="1473"/>
      <c r="K21" s="1473"/>
      <c r="L21" s="1473"/>
      <c r="M21" s="1473"/>
      <c r="N21" s="1480"/>
      <c r="O21" s="2087">
        <f t="shared" si="5"/>
        <v>0</v>
      </c>
      <c r="P21" s="2088">
        <f t="shared" si="6"/>
        <v>0</v>
      </c>
      <c r="Q21" s="660"/>
      <c r="R21" s="660"/>
      <c r="S21" s="660"/>
      <c r="T21" s="910"/>
      <c r="U21" s="85"/>
      <c r="V21" s="85"/>
      <c r="W21" s="85"/>
      <c r="X21" s="85"/>
      <c r="Y21" s="85"/>
      <c r="Z21" s="85"/>
      <c r="AA21" s="85"/>
      <c r="AB21" s="85"/>
      <c r="AC21" s="85"/>
      <c r="AD21" s="85"/>
      <c r="AE21" s="85"/>
      <c r="AF21" s="85"/>
      <c r="AG21" s="85"/>
      <c r="AH21" s="85"/>
      <c r="AI21" s="85"/>
      <c r="AJ21" s="85"/>
    </row>
    <row r="22" spans="1:36" ht="13">
      <c r="A22" s="2137">
        <f t="shared" si="1"/>
        <v>15</v>
      </c>
      <c r="B22" s="2152" t="s">
        <v>449</v>
      </c>
      <c r="C22" s="1476"/>
      <c r="D22" s="1473"/>
      <c r="E22" s="1473"/>
      <c r="F22" s="1473"/>
      <c r="G22" s="1473"/>
      <c r="H22" s="1473"/>
      <c r="I22" s="1473"/>
      <c r="J22" s="1473"/>
      <c r="K22" s="1473"/>
      <c r="L22" s="1473"/>
      <c r="M22" s="1473"/>
      <c r="N22" s="1480"/>
      <c r="O22" s="2087">
        <f t="shared" si="5"/>
        <v>0</v>
      </c>
      <c r="P22" s="2088">
        <f t="shared" si="6"/>
        <v>0</v>
      </c>
      <c r="Q22" s="660"/>
      <c r="R22" s="660"/>
      <c r="S22" s="660"/>
      <c r="T22" s="910"/>
      <c r="U22" s="85"/>
      <c r="V22" s="85"/>
      <c r="W22" s="85"/>
      <c r="X22" s="85"/>
      <c r="Y22" s="85"/>
      <c r="Z22" s="85"/>
      <c r="AA22" s="85"/>
      <c r="AB22" s="85"/>
      <c r="AC22" s="85"/>
      <c r="AD22" s="85"/>
      <c r="AE22" s="85"/>
      <c r="AF22" s="85"/>
      <c r="AG22" s="85"/>
      <c r="AH22" s="85"/>
      <c r="AI22" s="85"/>
      <c r="AJ22" s="85"/>
    </row>
    <row r="23" spans="1:36" ht="13">
      <c r="A23" s="2137">
        <f t="shared" si="1"/>
        <v>16</v>
      </c>
      <c r="B23" s="2152" t="s">
        <v>1118</v>
      </c>
      <c r="C23" s="1476"/>
      <c r="D23" s="1473"/>
      <c r="E23" s="1473"/>
      <c r="F23" s="1473"/>
      <c r="G23" s="1473"/>
      <c r="H23" s="1473"/>
      <c r="I23" s="1473"/>
      <c r="J23" s="1473"/>
      <c r="K23" s="1473"/>
      <c r="L23" s="1473"/>
      <c r="M23" s="1473"/>
      <c r="N23" s="1480"/>
      <c r="O23" s="2087">
        <f t="shared" si="5"/>
        <v>0</v>
      </c>
      <c r="P23" s="2088">
        <f t="shared" si="6"/>
        <v>0</v>
      </c>
      <c r="Q23" s="660"/>
      <c r="R23" s="660"/>
      <c r="S23" s="660"/>
      <c r="T23" s="910"/>
      <c r="U23" s="85"/>
      <c r="V23" s="85"/>
      <c r="W23" s="85"/>
      <c r="X23" s="85"/>
      <c r="Y23" s="85"/>
      <c r="Z23" s="85"/>
      <c r="AA23" s="85"/>
      <c r="AB23" s="85"/>
      <c r="AC23" s="85"/>
      <c r="AD23" s="85"/>
      <c r="AE23" s="85"/>
      <c r="AF23" s="85"/>
      <c r="AG23" s="85"/>
      <c r="AH23" s="85"/>
      <c r="AI23" s="85"/>
      <c r="AJ23" s="85"/>
    </row>
    <row r="24" spans="1:36" ht="13">
      <c r="A24" s="2137">
        <f t="shared" si="1"/>
        <v>17</v>
      </c>
      <c r="B24" s="2146" t="s">
        <v>474</v>
      </c>
      <c r="C24" s="1477"/>
      <c r="D24" s="1472"/>
      <c r="E24" s="1472"/>
      <c r="F24" s="1472"/>
      <c r="G24" s="1472"/>
      <c r="H24" s="1472"/>
      <c r="I24" s="1472"/>
      <c r="J24" s="1472"/>
      <c r="K24" s="1472"/>
      <c r="L24" s="1472"/>
      <c r="M24" s="1472"/>
      <c r="N24" s="1481"/>
      <c r="O24" s="1470">
        <f t="shared" si="5"/>
        <v>0</v>
      </c>
      <c r="P24" s="1471">
        <f t="shared" si="6"/>
        <v>0</v>
      </c>
      <c r="Q24" s="660"/>
      <c r="R24" s="660"/>
      <c r="S24" s="660"/>
      <c r="T24" s="910"/>
      <c r="U24" s="85"/>
      <c r="V24" s="85"/>
      <c r="W24" s="85"/>
      <c r="X24" s="85"/>
      <c r="Y24" s="85"/>
      <c r="Z24" s="85"/>
      <c r="AA24" s="85"/>
      <c r="AB24" s="85"/>
      <c r="AC24" s="85"/>
      <c r="AD24" s="85"/>
      <c r="AE24" s="85"/>
      <c r="AF24" s="85"/>
      <c r="AG24" s="85"/>
      <c r="AH24" s="85"/>
      <c r="AI24" s="85"/>
      <c r="AJ24" s="85"/>
    </row>
    <row r="25" spans="1:36" ht="13">
      <c r="A25" s="2137">
        <f t="shared" si="1"/>
        <v>18</v>
      </c>
      <c r="B25" s="2146" t="s">
        <v>475</v>
      </c>
      <c r="C25" s="1477"/>
      <c r="D25" s="1472"/>
      <c r="E25" s="1472"/>
      <c r="F25" s="1472"/>
      <c r="G25" s="1472"/>
      <c r="H25" s="1472"/>
      <c r="I25" s="1472"/>
      <c r="J25" s="1472"/>
      <c r="K25" s="1472"/>
      <c r="L25" s="1472"/>
      <c r="M25" s="1472"/>
      <c r="N25" s="1481"/>
      <c r="O25" s="1470">
        <f t="shared" si="5"/>
        <v>0</v>
      </c>
      <c r="P25" s="1471">
        <f t="shared" si="6"/>
        <v>0</v>
      </c>
      <c r="Q25" s="660"/>
      <c r="R25" s="660"/>
      <c r="S25" s="660"/>
      <c r="T25" s="910"/>
      <c r="U25" s="85"/>
      <c r="V25" s="85"/>
      <c r="W25" s="85"/>
      <c r="X25" s="85"/>
      <c r="Y25" s="85"/>
      <c r="Z25" s="85"/>
      <c r="AA25" s="85"/>
      <c r="AB25" s="85"/>
      <c r="AC25" s="85"/>
      <c r="AD25" s="85"/>
      <c r="AE25" s="85"/>
      <c r="AF25" s="85"/>
      <c r="AG25" s="85"/>
      <c r="AH25" s="85"/>
      <c r="AI25" s="85"/>
      <c r="AJ25" s="85"/>
    </row>
    <row r="26" spans="1:36" ht="13">
      <c r="A26" s="2137">
        <f t="shared" si="1"/>
        <v>19</v>
      </c>
      <c r="B26" s="2146" t="s">
        <v>450</v>
      </c>
      <c r="C26" s="1477"/>
      <c r="D26" s="1472"/>
      <c r="E26" s="1472"/>
      <c r="F26" s="1472"/>
      <c r="G26" s="1472"/>
      <c r="H26" s="1472"/>
      <c r="I26" s="1472"/>
      <c r="J26" s="1472"/>
      <c r="K26" s="1472"/>
      <c r="L26" s="1472"/>
      <c r="M26" s="1472"/>
      <c r="N26" s="1481"/>
      <c r="O26" s="1470">
        <f t="shared" si="5"/>
        <v>0</v>
      </c>
      <c r="P26" s="1471">
        <f t="shared" si="6"/>
        <v>0</v>
      </c>
      <c r="Q26" s="660"/>
      <c r="R26" s="660"/>
      <c r="S26" s="660"/>
      <c r="T26" s="910"/>
      <c r="U26" s="85"/>
      <c r="V26" s="85"/>
      <c r="W26" s="85"/>
      <c r="X26" s="85"/>
      <c r="Y26" s="85"/>
      <c r="Z26" s="85"/>
      <c r="AA26" s="85"/>
      <c r="AB26" s="85"/>
      <c r="AC26" s="85"/>
      <c r="AD26" s="85"/>
      <c r="AE26" s="85"/>
      <c r="AF26" s="85"/>
      <c r="AG26" s="85"/>
      <c r="AH26" s="85"/>
      <c r="AI26" s="85"/>
      <c r="AJ26" s="85"/>
    </row>
    <row r="27" spans="1:36" ht="13">
      <c r="A27" s="2137">
        <f t="shared" si="1"/>
        <v>20</v>
      </c>
      <c r="B27" s="2146" t="s">
        <v>451</v>
      </c>
      <c r="C27" s="1477"/>
      <c r="D27" s="1472"/>
      <c r="E27" s="1472"/>
      <c r="F27" s="1472"/>
      <c r="G27" s="1472"/>
      <c r="H27" s="1472"/>
      <c r="I27" s="1472"/>
      <c r="J27" s="1472"/>
      <c r="K27" s="1472"/>
      <c r="L27" s="1472"/>
      <c r="M27" s="1472"/>
      <c r="N27" s="1481"/>
      <c r="O27" s="1470">
        <f t="shared" si="5"/>
        <v>0</v>
      </c>
      <c r="P27" s="1471">
        <f t="shared" si="6"/>
        <v>0</v>
      </c>
      <c r="Q27" s="660"/>
      <c r="R27" s="660"/>
      <c r="S27" s="660"/>
      <c r="T27" s="910"/>
      <c r="U27" s="85"/>
      <c r="V27" s="85"/>
      <c r="W27" s="85"/>
      <c r="X27" s="85"/>
      <c r="Y27" s="85"/>
      <c r="Z27" s="85"/>
      <c r="AA27" s="85"/>
      <c r="AB27" s="85"/>
      <c r="AC27" s="85"/>
      <c r="AD27" s="85"/>
      <c r="AE27" s="85"/>
      <c r="AF27" s="85"/>
      <c r="AG27" s="85"/>
      <c r="AH27" s="85"/>
      <c r="AI27" s="85"/>
      <c r="AJ27" s="85"/>
    </row>
    <row r="28" spans="1:36" ht="13">
      <c r="A28" s="2137">
        <f t="shared" si="1"/>
        <v>21</v>
      </c>
      <c r="B28" s="2781" t="s">
        <v>1091</v>
      </c>
      <c r="C28" s="2782"/>
      <c r="D28" s="2783"/>
      <c r="E28" s="2783"/>
      <c r="F28" s="2783"/>
      <c r="G28" s="2783"/>
      <c r="H28" s="2783"/>
      <c r="I28" s="2783"/>
      <c r="J28" s="2783"/>
      <c r="K28" s="2783"/>
      <c r="L28" s="2783"/>
      <c r="M28" s="2783"/>
      <c r="N28" s="2784"/>
      <c r="O28" s="2646">
        <f t="shared" si="5"/>
        <v>0</v>
      </c>
      <c r="P28" s="2785">
        <f t="shared" si="6"/>
        <v>0</v>
      </c>
      <c r="Q28" s="660"/>
      <c r="R28" s="660"/>
      <c r="S28" s="660"/>
      <c r="T28" s="910"/>
      <c r="U28" s="85"/>
      <c r="V28" s="85"/>
      <c r="W28" s="85"/>
      <c r="X28" s="85"/>
      <c r="Y28" s="85"/>
      <c r="Z28" s="85"/>
      <c r="AA28" s="85"/>
      <c r="AB28" s="85"/>
      <c r="AC28" s="85"/>
      <c r="AD28" s="85"/>
      <c r="AE28" s="85"/>
      <c r="AF28" s="85"/>
      <c r="AG28" s="85"/>
      <c r="AH28" s="85"/>
      <c r="AI28" s="85"/>
      <c r="AJ28" s="85"/>
    </row>
    <row r="29" spans="1:36" ht="13">
      <c r="A29" s="2137">
        <f t="shared" si="1"/>
        <v>22</v>
      </c>
      <c r="B29" s="2835" t="s">
        <v>1262</v>
      </c>
      <c r="C29" s="2782"/>
      <c r="D29" s="2783"/>
      <c r="E29" s="2783"/>
      <c r="F29" s="2783"/>
      <c r="G29" s="2783"/>
      <c r="H29" s="2783"/>
      <c r="I29" s="2783"/>
      <c r="J29" s="2783"/>
      <c r="K29" s="2783"/>
      <c r="L29" s="2783"/>
      <c r="M29" s="2783"/>
      <c r="N29" s="2784"/>
      <c r="O29" s="2646">
        <f t="shared" si="5"/>
        <v>0</v>
      </c>
      <c r="P29" s="2785">
        <f t="shared" si="6"/>
        <v>0</v>
      </c>
      <c r="Q29" s="660"/>
      <c r="R29" s="660"/>
      <c r="S29" s="660"/>
      <c r="T29" s="910"/>
      <c r="U29" s="85"/>
      <c r="V29" s="85"/>
      <c r="W29" s="85"/>
      <c r="X29" s="85"/>
      <c r="Y29" s="85"/>
      <c r="Z29" s="85"/>
      <c r="AA29" s="85"/>
      <c r="AB29" s="85"/>
      <c r="AC29" s="85"/>
      <c r="AD29" s="85"/>
      <c r="AE29" s="85"/>
      <c r="AF29" s="85"/>
      <c r="AG29" s="85"/>
      <c r="AH29" s="85"/>
      <c r="AI29" s="85"/>
      <c r="AJ29" s="85"/>
    </row>
    <row r="30" spans="1:36" ht="13">
      <c r="A30" s="2137">
        <f t="shared" si="1"/>
        <v>23</v>
      </c>
      <c r="B30" s="2835"/>
      <c r="C30" s="2782"/>
      <c r="D30" s="2783"/>
      <c r="E30" s="2783"/>
      <c r="F30" s="2783"/>
      <c r="G30" s="2783"/>
      <c r="H30" s="2783"/>
      <c r="I30" s="2783"/>
      <c r="J30" s="2783"/>
      <c r="K30" s="2783"/>
      <c r="L30" s="2783"/>
      <c r="M30" s="2783"/>
      <c r="N30" s="2784"/>
      <c r="O30" s="2646">
        <f t="shared" si="5"/>
        <v>0</v>
      </c>
      <c r="P30" s="2785">
        <f t="shared" si="6"/>
        <v>0</v>
      </c>
      <c r="Q30" s="660"/>
      <c r="R30" s="660"/>
      <c r="S30" s="660"/>
      <c r="T30" s="910"/>
      <c r="U30" s="85"/>
      <c r="V30" s="85"/>
      <c r="W30" s="85"/>
      <c r="X30" s="85"/>
      <c r="Y30" s="85"/>
      <c r="Z30" s="85"/>
      <c r="AA30" s="85"/>
      <c r="AB30" s="85"/>
      <c r="AC30" s="85"/>
      <c r="AD30" s="85"/>
      <c r="AE30" s="85"/>
      <c r="AF30" s="85"/>
      <c r="AG30" s="85"/>
      <c r="AH30" s="85"/>
      <c r="AI30" s="85"/>
      <c r="AJ30" s="85"/>
    </row>
    <row r="31" spans="1:36" ht="13">
      <c r="A31" s="2137">
        <f t="shared" si="1"/>
        <v>24</v>
      </c>
      <c r="B31" s="2835"/>
      <c r="C31" s="2782"/>
      <c r="D31" s="2783"/>
      <c r="E31" s="2783"/>
      <c r="F31" s="2783"/>
      <c r="G31" s="2783"/>
      <c r="H31" s="2783"/>
      <c r="I31" s="2783"/>
      <c r="J31" s="2783"/>
      <c r="K31" s="2783"/>
      <c r="L31" s="2783"/>
      <c r="M31" s="2783"/>
      <c r="N31" s="2784"/>
      <c r="O31" s="2646">
        <f t="shared" si="5"/>
        <v>0</v>
      </c>
      <c r="P31" s="2785">
        <f t="shared" si="6"/>
        <v>0</v>
      </c>
      <c r="Q31" s="660"/>
      <c r="R31" s="660"/>
      <c r="S31" s="660"/>
      <c r="T31" s="910"/>
      <c r="U31" s="85"/>
      <c r="V31" s="85"/>
      <c r="W31" s="85"/>
      <c r="X31" s="85"/>
      <c r="Y31" s="85"/>
      <c r="Z31" s="85"/>
      <c r="AA31" s="85"/>
      <c r="AB31" s="85"/>
      <c r="AC31" s="85"/>
      <c r="AD31" s="85"/>
      <c r="AE31" s="85"/>
      <c r="AF31" s="85"/>
      <c r="AG31" s="85"/>
      <c r="AH31" s="85"/>
      <c r="AI31" s="85"/>
      <c r="AJ31" s="85"/>
    </row>
    <row r="32" spans="1:36" ht="13.5" thickBot="1">
      <c r="A32" s="2137">
        <f t="shared" si="1"/>
        <v>25</v>
      </c>
      <c r="B32" s="2835"/>
      <c r="C32" s="2782"/>
      <c r="D32" s="2783"/>
      <c r="E32" s="2783"/>
      <c r="F32" s="2783"/>
      <c r="G32" s="2783"/>
      <c r="H32" s="2783"/>
      <c r="I32" s="2783"/>
      <c r="J32" s="2783"/>
      <c r="K32" s="2783"/>
      <c r="L32" s="2783"/>
      <c r="M32" s="2783"/>
      <c r="N32" s="2784"/>
      <c r="O32" s="2646">
        <f t="shared" si="5"/>
        <v>0</v>
      </c>
      <c r="P32" s="2785">
        <f t="shared" si="6"/>
        <v>0</v>
      </c>
      <c r="Q32" s="660"/>
      <c r="R32" s="660"/>
      <c r="S32" s="660"/>
      <c r="T32" s="910"/>
      <c r="U32" s="85"/>
      <c r="V32" s="85"/>
      <c r="W32" s="85"/>
      <c r="X32" s="85"/>
      <c r="Y32" s="85"/>
      <c r="Z32" s="85"/>
      <c r="AA32" s="85"/>
      <c r="AB32" s="85"/>
      <c r="AC32" s="85"/>
      <c r="AD32" s="85"/>
      <c r="AE32" s="85"/>
      <c r="AF32" s="85"/>
      <c r="AG32" s="85"/>
      <c r="AH32" s="85"/>
      <c r="AI32" s="85"/>
      <c r="AJ32" s="85"/>
    </row>
    <row r="33" spans="1:36" ht="13.5" thickBot="1">
      <c r="A33" s="2171">
        <f t="shared" si="1"/>
        <v>26</v>
      </c>
      <c r="B33" s="2147" t="s">
        <v>1065</v>
      </c>
      <c r="C33" s="2148">
        <f>SUM(C20:C32)</f>
        <v>0</v>
      </c>
      <c r="D33" s="2148">
        <f t="shared" ref="D33:N33" si="7">SUM(D20:D32)</f>
        <v>0</v>
      </c>
      <c r="E33" s="2148">
        <f t="shared" si="7"/>
        <v>0</v>
      </c>
      <c r="F33" s="2148">
        <f t="shared" si="7"/>
        <v>0</v>
      </c>
      <c r="G33" s="2148">
        <f t="shared" si="7"/>
        <v>0</v>
      </c>
      <c r="H33" s="2148">
        <f t="shared" si="7"/>
        <v>0</v>
      </c>
      <c r="I33" s="2148">
        <f t="shared" si="7"/>
        <v>0</v>
      </c>
      <c r="J33" s="2148">
        <f t="shared" si="7"/>
        <v>0</v>
      </c>
      <c r="K33" s="2148">
        <f t="shared" si="7"/>
        <v>0</v>
      </c>
      <c r="L33" s="2148">
        <f t="shared" si="7"/>
        <v>0</v>
      </c>
      <c r="M33" s="2148">
        <f t="shared" si="7"/>
        <v>0</v>
      </c>
      <c r="N33" s="2148">
        <f t="shared" si="7"/>
        <v>0</v>
      </c>
      <c r="O33" s="2148">
        <f>SUM(O20:O32)</f>
        <v>0</v>
      </c>
      <c r="P33" s="2148">
        <f>SUM(P20:P32)</f>
        <v>0</v>
      </c>
      <c r="Q33" s="660"/>
      <c r="R33" s="660"/>
      <c r="S33" s="660"/>
      <c r="T33" s="910"/>
      <c r="U33" s="85"/>
      <c r="V33" s="85"/>
      <c r="W33" s="85"/>
      <c r="X33" s="85"/>
      <c r="Y33" s="85"/>
      <c r="Z33" s="85"/>
      <c r="AA33" s="85"/>
      <c r="AB33" s="85"/>
      <c r="AC33" s="85"/>
      <c r="AD33" s="85"/>
      <c r="AE33" s="85"/>
      <c r="AF33" s="1225"/>
      <c r="AG33" s="85"/>
      <c r="AH33" s="85"/>
      <c r="AI33" s="85"/>
      <c r="AJ33" s="85"/>
    </row>
    <row r="34" spans="1:36" ht="13.5" thickBot="1">
      <c r="A34" s="2171">
        <f t="shared" si="1"/>
        <v>27</v>
      </c>
      <c r="B34" s="2147" t="s">
        <v>1066</v>
      </c>
      <c r="C34" s="2159">
        <f t="shared" ref="C34:P34" si="8">+C19+C33</f>
        <v>0</v>
      </c>
      <c r="D34" s="1487">
        <f t="shared" si="8"/>
        <v>0</v>
      </c>
      <c r="E34" s="1487">
        <f t="shared" si="8"/>
        <v>0</v>
      </c>
      <c r="F34" s="1487">
        <f t="shared" si="8"/>
        <v>0</v>
      </c>
      <c r="G34" s="1487">
        <f t="shared" si="8"/>
        <v>0</v>
      </c>
      <c r="H34" s="1487">
        <f t="shared" si="8"/>
        <v>0</v>
      </c>
      <c r="I34" s="1487">
        <f t="shared" si="8"/>
        <v>0</v>
      </c>
      <c r="J34" s="1487">
        <f t="shared" si="8"/>
        <v>0</v>
      </c>
      <c r="K34" s="1487">
        <f t="shared" si="8"/>
        <v>0</v>
      </c>
      <c r="L34" s="1487">
        <f t="shared" si="8"/>
        <v>0</v>
      </c>
      <c r="M34" s="1487">
        <f t="shared" si="8"/>
        <v>0</v>
      </c>
      <c r="N34" s="2160">
        <f t="shared" si="8"/>
        <v>0</v>
      </c>
      <c r="O34" s="1487">
        <f t="shared" si="8"/>
        <v>0</v>
      </c>
      <c r="P34" s="2091">
        <f t="shared" si="8"/>
        <v>0</v>
      </c>
      <c r="Q34" s="660"/>
      <c r="R34" s="660"/>
      <c r="S34" s="660"/>
      <c r="T34" s="910"/>
      <c r="U34" s="85"/>
      <c r="V34" s="85"/>
      <c r="W34" s="85"/>
      <c r="X34" s="85"/>
      <c r="Y34" s="85"/>
      <c r="Z34" s="85"/>
      <c r="AA34" s="85"/>
      <c r="AB34" s="85"/>
      <c r="AC34" s="85"/>
      <c r="AD34" s="85"/>
      <c r="AE34" s="85"/>
      <c r="AF34" s="1225"/>
      <c r="AG34" s="85"/>
      <c r="AH34" s="85"/>
      <c r="AI34" s="85"/>
      <c r="AJ34" s="85"/>
    </row>
    <row r="35" spans="1:36" s="1465" customFormat="1" ht="13.5" thickBot="1">
      <c r="A35" s="2771"/>
      <c r="B35" s="2163"/>
      <c r="C35" s="2167"/>
      <c r="D35" s="2167"/>
      <c r="E35" s="2167"/>
      <c r="F35" s="2167"/>
      <c r="G35" s="2167"/>
      <c r="H35" s="2167"/>
      <c r="I35" s="2167"/>
      <c r="J35" s="2167"/>
      <c r="K35" s="2167"/>
      <c r="L35" s="2167"/>
      <c r="M35" s="2167"/>
      <c r="N35" s="2167"/>
      <c r="O35" s="2167"/>
      <c r="P35" s="2167"/>
      <c r="Q35" s="1464"/>
      <c r="R35" s="1464"/>
      <c r="S35" s="1464"/>
      <c r="T35" s="1330"/>
      <c r="U35" s="105"/>
      <c r="V35" s="105"/>
      <c r="W35" s="105"/>
      <c r="X35" s="105"/>
      <c r="Y35" s="105"/>
      <c r="Z35" s="105"/>
      <c r="AA35" s="105"/>
      <c r="AB35" s="105"/>
      <c r="AC35" s="105"/>
      <c r="AD35" s="105"/>
      <c r="AE35" s="105"/>
      <c r="AF35" s="1231"/>
      <c r="AG35" s="105"/>
      <c r="AH35" s="105"/>
      <c r="AI35" s="105"/>
      <c r="AJ35" s="105"/>
    </row>
    <row r="36" spans="1:36" ht="13.5" thickBot="1">
      <c r="A36" s="2171">
        <f>A34+1</f>
        <v>28</v>
      </c>
      <c r="B36" s="2147" t="s">
        <v>1067</v>
      </c>
      <c r="C36" s="2775"/>
      <c r="D36" s="2776"/>
      <c r="E36" s="2776"/>
      <c r="F36" s="2776"/>
      <c r="G36" s="2776"/>
      <c r="H36" s="2776"/>
      <c r="I36" s="2776"/>
      <c r="J36" s="2776"/>
      <c r="K36" s="2776"/>
      <c r="L36" s="2776"/>
      <c r="M36" s="2776"/>
      <c r="N36" s="2777"/>
      <c r="O36" s="1244">
        <f>SUMPRODUCT($C$4:$N$4,C36:N36)</f>
        <v>0</v>
      </c>
      <c r="P36" s="1469">
        <f>SUM(C36:N36)</f>
        <v>0</v>
      </c>
      <c r="Q36" s="660"/>
      <c r="R36" s="660"/>
      <c r="S36" s="660"/>
      <c r="T36" s="910"/>
      <c r="U36" s="85"/>
      <c r="V36" s="85"/>
      <c r="W36" s="85"/>
      <c r="X36" s="85"/>
      <c r="Y36" s="85"/>
      <c r="Z36" s="85"/>
      <c r="AA36" s="85"/>
      <c r="AB36" s="85"/>
      <c r="AC36" s="85"/>
      <c r="AD36" s="85"/>
      <c r="AE36" s="85"/>
      <c r="AF36" s="1225"/>
      <c r="AG36" s="85"/>
      <c r="AH36" s="85"/>
      <c r="AI36" s="85"/>
      <c r="AJ36" s="85"/>
    </row>
    <row r="37" spans="1:36" ht="13.5" thickBot="1">
      <c r="A37" s="2171">
        <f>A36+1</f>
        <v>29</v>
      </c>
      <c r="B37" s="2147" t="s">
        <v>1343</v>
      </c>
      <c r="C37" s="2148">
        <f>C36-C34</f>
        <v>0</v>
      </c>
      <c r="D37" s="2148">
        <f t="shared" ref="D37:P37" si="9">D36-D34</f>
        <v>0</v>
      </c>
      <c r="E37" s="2148">
        <f t="shared" si="9"/>
        <v>0</v>
      </c>
      <c r="F37" s="2148">
        <f t="shared" si="9"/>
        <v>0</v>
      </c>
      <c r="G37" s="2148">
        <f t="shared" si="9"/>
        <v>0</v>
      </c>
      <c r="H37" s="2148">
        <f t="shared" si="9"/>
        <v>0</v>
      </c>
      <c r="I37" s="2148">
        <f t="shared" si="9"/>
        <v>0</v>
      </c>
      <c r="J37" s="2148">
        <f t="shared" si="9"/>
        <v>0</v>
      </c>
      <c r="K37" s="2148">
        <f t="shared" si="9"/>
        <v>0</v>
      </c>
      <c r="L37" s="2148">
        <f t="shared" si="9"/>
        <v>0</v>
      </c>
      <c r="M37" s="2148">
        <f t="shared" si="9"/>
        <v>0</v>
      </c>
      <c r="N37" s="2148">
        <f t="shared" si="9"/>
        <v>0</v>
      </c>
      <c r="O37" s="2148">
        <f t="shared" si="9"/>
        <v>0</v>
      </c>
      <c r="P37" s="2149">
        <f t="shared" si="9"/>
        <v>0</v>
      </c>
      <c r="Q37" s="660"/>
      <c r="R37" s="660"/>
      <c r="S37" s="660"/>
      <c r="T37" s="910"/>
      <c r="U37" s="85"/>
      <c r="V37" s="85"/>
      <c r="W37" s="85"/>
      <c r="X37" s="85"/>
      <c r="Y37" s="85"/>
      <c r="Z37" s="85"/>
      <c r="AA37" s="85"/>
      <c r="AB37" s="85"/>
      <c r="AC37" s="85"/>
      <c r="AD37" s="85"/>
      <c r="AE37" s="85"/>
      <c r="AF37" s="1225"/>
      <c r="AG37" s="85"/>
      <c r="AH37" s="85"/>
      <c r="AI37" s="85"/>
      <c r="AJ37" s="85"/>
    </row>
    <row r="38" spans="1:36" s="1465" customFormat="1" ht="13.5" thickBot="1">
      <c r="A38" s="2771"/>
      <c r="B38" s="2163"/>
      <c r="C38" s="2167"/>
      <c r="D38" s="2167"/>
      <c r="E38" s="2167"/>
      <c r="F38" s="2167"/>
      <c r="G38" s="2167"/>
      <c r="H38" s="2167"/>
      <c r="I38" s="2167"/>
      <c r="J38" s="2167"/>
      <c r="K38" s="2167"/>
      <c r="L38" s="2167"/>
      <c r="M38" s="2167"/>
      <c r="N38" s="2167"/>
      <c r="O38" s="2167"/>
      <c r="P38" s="2167"/>
      <c r="Q38" s="1464"/>
      <c r="R38" s="1464"/>
      <c r="S38" s="1464"/>
      <c r="T38" s="1330"/>
      <c r="U38" s="105"/>
      <c r="V38" s="105"/>
      <c r="W38" s="105"/>
      <c r="X38" s="105"/>
      <c r="Y38" s="105"/>
      <c r="Z38" s="105"/>
      <c r="AA38" s="105"/>
      <c r="AB38" s="105"/>
      <c r="AC38" s="105"/>
      <c r="AD38" s="105"/>
      <c r="AE38" s="105"/>
      <c r="AF38" s="1231"/>
      <c r="AG38" s="105"/>
      <c r="AH38" s="105"/>
      <c r="AI38" s="105"/>
      <c r="AJ38" s="105"/>
    </row>
    <row r="39" spans="1:36" ht="13.5" thickBot="1">
      <c r="A39" s="2758" t="s">
        <v>1092</v>
      </c>
      <c r="B39" s="2134" t="s">
        <v>1099</v>
      </c>
      <c r="C39" s="2135" t="s">
        <v>296</v>
      </c>
      <c r="D39" s="2136"/>
      <c r="E39" s="2136"/>
      <c r="F39" s="2136"/>
      <c r="G39" s="2136"/>
      <c r="H39" s="2136"/>
      <c r="I39" s="2136"/>
      <c r="J39" s="2136"/>
      <c r="K39" s="2136"/>
      <c r="L39" s="2136"/>
      <c r="M39" s="2136"/>
      <c r="N39" s="1386"/>
      <c r="O39" s="2135"/>
      <c r="P39" s="1386"/>
      <c r="Q39" s="660"/>
      <c r="R39" s="660"/>
      <c r="S39" s="660"/>
      <c r="T39" s="910"/>
      <c r="U39" s="85"/>
      <c r="V39" s="85"/>
      <c r="W39" s="85"/>
      <c r="X39" s="85"/>
      <c r="Y39" s="85"/>
      <c r="Z39" s="85"/>
      <c r="AA39" s="85"/>
      <c r="AB39" s="85"/>
      <c r="AC39" s="85"/>
      <c r="AD39" s="85"/>
      <c r="AE39" s="85"/>
      <c r="AF39" s="85"/>
      <c r="AG39" s="85"/>
      <c r="AH39" s="85"/>
      <c r="AI39" s="85"/>
      <c r="AJ39" s="85"/>
    </row>
    <row r="40" spans="1:36" ht="13">
      <c r="A40" s="2137">
        <f>A37+1</f>
        <v>30</v>
      </c>
      <c r="B40" s="2756" t="s">
        <v>1063</v>
      </c>
      <c r="C40" s="2138"/>
      <c r="D40" s="2139"/>
      <c r="E40" s="2139"/>
      <c r="F40" s="2139"/>
      <c r="G40" s="2139"/>
      <c r="H40" s="2139"/>
      <c r="I40" s="2139"/>
      <c r="J40" s="2139"/>
      <c r="K40" s="2139"/>
      <c r="L40" s="2139"/>
      <c r="M40" s="2139"/>
      <c r="N40" s="2140"/>
      <c r="O40" s="2141"/>
      <c r="P40" s="2142"/>
      <c r="Q40" s="660"/>
      <c r="R40" s="660"/>
      <c r="S40" s="660"/>
      <c r="T40" s="910"/>
      <c r="U40" s="85"/>
      <c r="V40" s="85"/>
      <c r="W40" s="85"/>
      <c r="X40" s="85"/>
      <c r="Y40" s="85"/>
      <c r="Z40" s="85"/>
      <c r="AA40" s="85"/>
      <c r="AB40" s="85"/>
      <c r="AC40" s="85"/>
      <c r="AD40" s="85"/>
      <c r="AE40" s="85"/>
      <c r="AF40" s="85"/>
      <c r="AG40" s="85"/>
      <c r="AH40" s="85"/>
      <c r="AI40" s="85"/>
      <c r="AJ40" s="85"/>
    </row>
    <row r="41" spans="1:36" ht="13">
      <c r="A41" s="2137">
        <f t="shared" si="1"/>
        <v>31</v>
      </c>
      <c r="B41" s="2152" t="s">
        <v>432</v>
      </c>
      <c r="C41" s="2143"/>
      <c r="D41" s="2144"/>
      <c r="E41" s="2144"/>
      <c r="F41" s="2144"/>
      <c r="G41" s="2144"/>
      <c r="H41" s="2144"/>
      <c r="I41" s="2144"/>
      <c r="J41" s="2144"/>
      <c r="K41" s="2144"/>
      <c r="L41" s="2144"/>
      <c r="M41" s="2144"/>
      <c r="N41" s="2145"/>
      <c r="O41" s="2087">
        <f t="shared" ref="O41:O49" si="10">SUMPRODUCT($C$4:$N$4,C41:N41)</f>
        <v>0</v>
      </c>
      <c r="P41" s="2088">
        <f t="shared" ref="P41:P49" si="11">SUM(C41:N41)</f>
        <v>0</v>
      </c>
      <c r="Q41" s="660"/>
      <c r="R41" s="660"/>
      <c r="S41" s="660"/>
      <c r="T41" s="910"/>
      <c r="U41" s="85"/>
      <c r="V41" s="85"/>
      <c r="W41" s="85"/>
      <c r="X41" s="85"/>
      <c r="Y41" s="85"/>
      <c r="Z41" s="85"/>
      <c r="AA41" s="85"/>
      <c r="AB41" s="85"/>
      <c r="AC41" s="85"/>
      <c r="AD41" s="85"/>
      <c r="AE41" s="85"/>
      <c r="AF41" s="85"/>
      <c r="AG41" s="85"/>
      <c r="AH41" s="85"/>
      <c r="AI41" s="85"/>
      <c r="AJ41" s="85"/>
    </row>
    <row r="42" spans="1:36" ht="13">
      <c r="A42" s="2137">
        <f t="shared" si="1"/>
        <v>32</v>
      </c>
      <c r="B42" s="2146" t="s">
        <v>426</v>
      </c>
      <c r="C42" s="1476"/>
      <c r="D42" s="1473"/>
      <c r="E42" s="1473"/>
      <c r="F42" s="1473"/>
      <c r="G42" s="1473"/>
      <c r="H42" s="1473"/>
      <c r="I42" s="1473"/>
      <c r="J42" s="1473"/>
      <c r="K42" s="1473"/>
      <c r="L42" s="1473"/>
      <c r="M42" s="1473"/>
      <c r="N42" s="1480"/>
      <c r="O42" s="2087">
        <f t="shared" si="10"/>
        <v>0</v>
      </c>
      <c r="P42" s="2088">
        <f t="shared" si="11"/>
        <v>0</v>
      </c>
      <c r="Q42" s="660"/>
      <c r="R42" s="660"/>
      <c r="S42" s="660"/>
      <c r="T42" s="910"/>
      <c r="U42" s="85"/>
      <c r="V42" s="85"/>
      <c r="W42" s="85"/>
      <c r="X42" s="85"/>
      <c r="Y42" s="85"/>
      <c r="Z42" s="85"/>
      <c r="AA42" s="85"/>
      <c r="AB42" s="85"/>
      <c r="AC42" s="85"/>
      <c r="AD42" s="85"/>
      <c r="AE42" s="85"/>
      <c r="AF42" s="85"/>
      <c r="AG42" s="85"/>
      <c r="AH42" s="85"/>
      <c r="AI42" s="85"/>
      <c r="AJ42" s="85"/>
    </row>
    <row r="43" spans="1:36" ht="13">
      <c r="A43" s="2137">
        <f t="shared" si="1"/>
        <v>33</v>
      </c>
      <c r="B43" s="2146" t="s">
        <v>427</v>
      </c>
      <c r="C43" s="1476"/>
      <c r="D43" s="1473"/>
      <c r="E43" s="1473"/>
      <c r="F43" s="1473"/>
      <c r="G43" s="1473"/>
      <c r="H43" s="1473"/>
      <c r="I43" s="1473"/>
      <c r="J43" s="1473"/>
      <c r="K43" s="1473"/>
      <c r="L43" s="1473"/>
      <c r="M43" s="1473"/>
      <c r="N43" s="1480"/>
      <c r="O43" s="2087">
        <f t="shared" si="10"/>
        <v>0</v>
      </c>
      <c r="P43" s="2088">
        <f t="shared" si="11"/>
        <v>0</v>
      </c>
      <c r="Q43" s="660"/>
      <c r="R43" s="660"/>
      <c r="S43" s="660"/>
      <c r="T43" s="910"/>
      <c r="U43" s="85"/>
      <c r="V43" s="85"/>
      <c r="W43" s="85"/>
      <c r="X43" s="85"/>
      <c r="Y43" s="85"/>
      <c r="Z43" s="85"/>
      <c r="AA43" s="85"/>
      <c r="AB43" s="85"/>
      <c r="AC43" s="85"/>
      <c r="AD43" s="85"/>
      <c r="AE43" s="85"/>
      <c r="AF43" s="85"/>
      <c r="AG43" s="85"/>
      <c r="AH43" s="85"/>
      <c r="AI43" s="85"/>
      <c r="AJ43" s="85"/>
    </row>
    <row r="44" spans="1:36" ht="13">
      <c r="A44" s="2137">
        <f t="shared" si="1"/>
        <v>34</v>
      </c>
      <c r="B44" s="2146" t="s">
        <v>428</v>
      </c>
      <c r="C44" s="1476"/>
      <c r="D44" s="1473"/>
      <c r="E44" s="1473"/>
      <c r="F44" s="1473"/>
      <c r="G44" s="1473"/>
      <c r="H44" s="1473"/>
      <c r="I44" s="1473"/>
      <c r="J44" s="1473"/>
      <c r="K44" s="1473"/>
      <c r="L44" s="1473"/>
      <c r="M44" s="1473"/>
      <c r="N44" s="1480"/>
      <c r="O44" s="2087">
        <f t="shared" si="10"/>
        <v>0</v>
      </c>
      <c r="P44" s="2088">
        <f t="shared" si="11"/>
        <v>0</v>
      </c>
      <c r="Q44" s="660"/>
      <c r="R44" s="660"/>
      <c r="S44" s="660"/>
      <c r="T44" s="910"/>
      <c r="U44" s="85"/>
      <c r="V44" s="85"/>
      <c r="W44" s="85"/>
      <c r="X44" s="85"/>
      <c r="Y44" s="85"/>
      <c r="Z44" s="85"/>
      <c r="AA44" s="85"/>
      <c r="AB44" s="85"/>
      <c r="AC44" s="85"/>
      <c r="AD44" s="85"/>
      <c r="AE44" s="85"/>
      <c r="AF44" s="85"/>
      <c r="AG44" s="85"/>
      <c r="AH44" s="85"/>
      <c r="AI44" s="85"/>
      <c r="AJ44" s="85"/>
    </row>
    <row r="45" spans="1:36" ht="13">
      <c r="A45" s="2137">
        <f t="shared" si="1"/>
        <v>35</v>
      </c>
      <c r="B45" s="2146" t="s">
        <v>429</v>
      </c>
      <c r="C45" s="1476"/>
      <c r="D45" s="1473"/>
      <c r="E45" s="1473"/>
      <c r="F45" s="1473"/>
      <c r="G45" s="1473"/>
      <c r="H45" s="1473"/>
      <c r="I45" s="1473"/>
      <c r="J45" s="1473"/>
      <c r="K45" s="1473"/>
      <c r="L45" s="1473"/>
      <c r="M45" s="1473"/>
      <c r="N45" s="1480"/>
      <c r="O45" s="2087">
        <f t="shared" si="10"/>
        <v>0</v>
      </c>
      <c r="P45" s="2088">
        <f t="shared" si="11"/>
        <v>0</v>
      </c>
      <c r="Q45" s="660"/>
      <c r="R45" s="660"/>
      <c r="S45" s="660"/>
      <c r="T45" s="910"/>
      <c r="U45" s="85"/>
      <c r="V45" s="85"/>
      <c r="W45" s="85"/>
      <c r="X45" s="85"/>
      <c r="Y45" s="85"/>
      <c r="Z45" s="85"/>
      <c r="AA45" s="85"/>
      <c r="AB45" s="85"/>
      <c r="AC45" s="85"/>
      <c r="AD45" s="85"/>
      <c r="AE45" s="85"/>
      <c r="AF45" s="85"/>
      <c r="AG45" s="85"/>
      <c r="AH45" s="85"/>
      <c r="AI45" s="85"/>
      <c r="AJ45" s="85"/>
    </row>
    <row r="46" spans="1:36" ht="13">
      <c r="A46" s="2137">
        <f t="shared" si="1"/>
        <v>36</v>
      </c>
      <c r="B46" s="2146" t="s">
        <v>371</v>
      </c>
      <c r="C46" s="1476"/>
      <c r="D46" s="1473"/>
      <c r="E46" s="1473"/>
      <c r="F46" s="1473"/>
      <c r="G46" s="1473"/>
      <c r="H46" s="1473"/>
      <c r="I46" s="1473"/>
      <c r="J46" s="1473"/>
      <c r="K46" s="1473"/>
      <c r="L46" s="1473"/>
      <c r="M46" s="1473"/>
      <c r="N46" s="1480"/>
      <c r="O46" s="2087">
        <f t="shared" si="10"/>
        <v>0</v>
      </c>
      <c r="P46" s="2088">
        <f t="shared" si="11"/>
        <v>0</v>
      </c>
      <c r="Q46" s="660"/>
      <c r="R46" s="660"/>
      <c r="S46" s="660"/>
      <c r="T46" s="910"/>
      <c r="U46" s="85"/>
      <c r="V46" s="85"/>
      <c r="W46" s="85"/>
      <c r="X46" s="85"/>
      <c r="Y46" s="85"/>
      <c r="Z46" s="85"/>
      <c r="AA46" s="85"/>
      <c r="AB46" s="85"/>
      <c r="AC46" s="85"/>
      <c r="AD46" s="85"/>
      <c r="AE46" s="85"/>
      <c r="AF46" s="85"/>
      <c r="AG46" s="85"/>
      <c r="AH46" s="85"/>
      <c r="AI46" s="85"/>
      <c r="AJ46" s="85"/>
    </row>
    <row r="47" spans="1:36" ht="13">
      <c r="A47" s="2137">
        <f t="shared" si="1"/>
        <v>37</v>
      </c>
      <c r="B47" s="2146" t="s">
        <v>430</v>
      </c>
      <c r="C47" s="1476"/>
      <c r="D47" s="1473"/>
      <c r="E47" s="1473"/>
      <c r="F47" s="1473"/>
      <c r="G47" s="1473"/>
      <c r="H47" s="1473"/>
      <c r="I47" s="1473"/>
      <c r="J47" s="1473"/>
      <c r="K47" s="1473"/>
      <c r="L47" s="1473"/>
      <c r="M47" s="1473"/>
      <c r="N47" s="1480"/>
      <c r="O47" s="2087">
        <f t="shared" si="10"/>
        <v>0</v>
      </c>
      <c r="P47" s="2088">
        <f t="shared" si="11"/>
        <v>0</v>
      </c>
      <c r="Q47" s="660"/>
      <c r="R47" s="660"/>
      <c r="S47" s="660"/>
      <c r="T47" s="910"/>
      <c r="U47" s="85"/>
      <c r="V47" s="85"/>
      <c r="W47" s="85"/>
      <c r="X47" s="85"/>
      <c r="Y47" s="85"/>
      <c r="Z47" s="85"/>
      <c r="AA47" s="85"/>
      <c r="AB47" s="85"/>
      <c r="AC47" s="85"/>
      <c r="AD47" s="85"/>
      <c r="AE47" s="85"/>
      <c r="AF47" s="85"/>
      <c r="AG47" s="85"/>
      <c r="AH47" s="85"/>
      <c r="AI47" s="85"/>
      <c r="AJ47" s="85"/>
    </row>
    <row r="48" spans="1:36" ht="13">
      <c r="A48" s="2137">
        <f t="shared" si="1"/>
        <v>38</v>
      </c>
      <c r="B48" s="2146" t="s">
        <v>550</v>
      </c>
      <c r="C48" s="1476"/>
      <c r="D48" s="1473"/>
      <c r="E48" s="1473"/>
      <c r="F48" s="1473"/>
      <c r="G48" s="1473"/>
      <c r="H48" s="1473"/>
      <c r="I48" s="1473"/>
      <c r="J48" s="1473"/>
      <c r="K48" s="1473"/>
      <c r="L48" s="1473"/>
      <c r="M48" s="1473"/>
      <c r="N48" s="1480"/>
      <c r="O48" s="2087">
        <f t="shared" si="10"/>
        <v>0</v>
      </c>
      <c r="P48" s="2088">
        <f t="shared" si="11"/>
        <v>0</v>
      </c>
      <c r="Q48" s="660"/>
      <c r="R48" s="660"/>
      <c r="S48" s="660"/>
      <c r="T48" s="910"/>
      <c r="U48" s="85"/>
      <c r="V48" s="85"/>
      <c r="W48" s="85"/>
      <c r="X48" s="85"/>
      <c r="Y48" s="85"/>
      <c r="Z48" s="85"/>
      <c r="AA48" s="85"/>
      <c r="AB48" s="85"/>
      <c r="AC48" s="85"/>
      <c r="AD48" s="85"/>
      <c r="AE48" s="85"/>
      <c r="AF48" s="85"/>
      <c r="AG48" s="85"/>
      <c r="AH48" s="85"/>
      <c r="AI48" s="85"/>
      <c r="AJ48" s="85"/>
    </row>
    <row r="49" spans="1:36" ht="13.5" thickBot="1">
      <c r="A49" s="2137">
        <f t="shared" si="1"/>
        <v>39</v>
      </c>
      <c r="B49" s="2146" t="s">
        <v>1062</v>
      </c>
      <c r="C49" s="1476"/>
      <c r="D49" s="1473"/>
      <c r="E49" s="1473"/>
      <c r="F49" s="1473"/>
      <c r="G49" s="1473"/>
      <c r="H49" s="1473"/>
      <c r="I49" s="1473"/>
      <c r="J49" s="1473"/>
      <c r="K49" s="1473"/>
      <c r="L49" s="1473"/>
      <c r="M49" s="1473"/>
      <c r="N49" s="1480"/>
      <c r="O49" s="2087">
        <f t="shared" si="10"/>
        <v>0</v>
      </c>
      <c r="P49" s="2088">
        <f t="shared" si="11"/>
        <v>0</v>
      </c>
      <c r="Q49" s="660"/>
      <c r="R49" s="660"/>
      <c r="S49" s="660"/>
      <c r="T49" s="910"/>
      <c r="U49" s="85"/>
      <c r="V49" s="85"/>
      <c r="W49" s="85"/>
      <c r="X49" s="85"/>
      <c r="Y49" s="85"/>
      <c r="Z49" s="85"/>
      <c r="AA49" s="85"/>
      <c r="AB49" s="85"/>
      <c r="AC49" s="85"/>
      <c r="AD49" s="85"/>
      <c r="AE49" s="85"/>
      <c r="AF49" s="85"/>
      <c r="AG49" s="85"/>
      <c r="AH49" s="85"/>
      <c r="AI49" s="85"/>
      <c r="AJ49" s="85"/>
    </row>
    <row r="50" spans="1:36" ht="13.5" thickBot="1">
      <c r="A50" s="2171">
        <f t="shared" si="1"/>
        <v>40</v>
      </c>
      <c r="B50" s="2147" t="s">
        <v>1068</v>
      </c>
      <c r="C50" s="2148">
        <f>SUM(C41:C49)</f>
        <v>0</v>
      </c>
      <c r="D50" s="2148">
        <f t="shared" ref="D50:P50" si="12">SUM(D41:D49)</f>
        <v>0</v>
      </c>
      <c r="E50" s="2148">
        <f t="shared" si="12"/>
        <v>0</v>
      </c>
      <c r="F50" s="2148">
        <f t="shared" si="12"/>
        <v>0</v>
      </c>
      <c r="G50" s="2148">
        <f t="shared" si="12"/>
        <v>0</v>
      </c>
      <c r="H50" s="2148">
        <f t="shared" si="12"/>
        <v>0</v>
      </c>
      <c r="I50" s="2148">
        <f t="shared" si="12"/>
        <v>0</v>
      </c>
      <c r="J50" s="2148">
        <f t="shared" si="12"/>
        <v>0</v>
      </c>
      <c r="K50" s="2148">
        <f t="shared" si="12"/>
        <v>0</v>
      </c>
      <c r="L50" s="2148">
        <f t="shared" si="12"/>
        <v>0</v>
      </c>
      <c r="M50" s="2148">
        <f t="shared" si="12"/>
        <v>0</v>
      </c>
      <c r="N50" s="2148">
        <f t="shared" si="12"/>
        <v>0</v>
      </c>
      <c r="O50" s="2148">
        <f t="shared" si="12"/>
        <v>0</v>
      </c>
      <c r="P50" s="2149">
        <f t="shared" si="12"/>
        <v>0</v>
      </c>
      <c r="Q50" s="1257"/>
      <c r="R50" s="1257"/>
      <c r="S50" s="1257"/>
      <c r="T50" s="1225"/>
      <c r="U50" s="1225"/>
      <c r="V50" s="1225"/>
      <c r="W50" s="1225"/>
      <c r="X50" s="1225"/>
      <c r="Y50" s="1225"/>
      <c r="Z50" s="1225"/>
      <c r="AA50" s="1225"/>
      <c r="AB50" s="1225"/>
      <c r="AC50" s="1225"/>
      <c r="AD50" s="1225"/>
      <c r="AE50" s="1225"/>
      <c r="AF50" s="1225"/>
      <c r="AG50" s="85"/>
      <c r="AH50" s="85"/>
      <c r="AI50" s="85"/>
      <c r="AJ50" s="85"/>
    </row>
    <row r="51" spans="1:36" ht="13">
      <c r="A51" s="2137">
        <f t="shared" si="1"/>
        <v>41</v>
      </c>
      <c r="B51" s="2152" t="s">
        <v>1119</v>
      </c>
      <c r="C51" s="1476"/>
      <c r="D51" s="1473"/>
      <c r="E51" s="1473"/>
      <c r="F51" s="1473"/>
      <c r="G51" s="1473"/>
      <c r="H51" s="1473"/>
      <c r="I51" s="1473"/>
      <c r="J51" s="1473"/>
      <c r="K51" s="1473"/>
      <c r="L51" s="1473"/>
      <c r="M51" s="1473"/>
      <c r="N51" s="1480"/>
      <c r="O51" s="2087">
        <f t="shared" ref="O51:O63" si="13">SUMPRODUCT($C$4:$N$4,C51:N51)</f>
        <v>0</v>
      </c>
      <c r="P51" s="2088">
        <f t="shared" ref="P51:P63" si="14">SUM(C51:N51)</f>
        <v>0</v>
      </c>
      <c r="Q51" s="660"/>
      <c r="R51" s="660"/>
      <c r="S51" s="660"/>
      <c r="T51" s="910"/>
      <c r="U51" s="85"/>
      <c r="V51" s="85"/>
      <c r="W51" s="85"/>
      <c r="X51" s="85"/>
      <c r="Y51" s="85"/>
      <c r="Z51" s="85"/>
      <c r="AA51" s="85"/>
      <c r="AB51" s="85"/>
      <c r="AC51" s="85"/>
      <c r="AD51" s="85"/>
      <c r="AE51" s="85"/>
      <c r="AF51" s="85"/>
      <c r="AG51" s="85"/>
      <c r="AH51" s="85"/>
      <c r="AI51" s="85"/>
      <c r="AJ51" s="85"/>
    </row>
    <row r="52" spans="1:36" ht="13">
      <c r="A52" s="2137">
        <f t="shared" si="1"/>
        <v>42</v>
      </c>
      <c r="B52" s="2152" t="s">
        <v>1090</v>
      </c>
      <c r="C52" s="1476"/>
      <c r="D52" s="1473"/>
      <c r="E52" s="1473"/>
      <c r="F52" s="1473"/>
      <c r="G52" s="1473"/>
      <c r="H52" s="1473"/>
      <c r="I52" s="1473"/>
      <c r="J52" s="1473"/>
      <c r="K52" s="1473"/>
      <c r="L52" s="1473"/>
      <c r="M52" s="1473"/>
      <c r="N52" s="1480"/>
      <c r="O52" s="2087">
        <f t="shared" si="13"/>
        <v>0</v>
      </c>
      <c r="P52" s="2088">
        <f t="shared" si="14"/>
        <v>0</v>
      </c>
      <c r="Q52" s="660"/>
      <c r="R52" s="660"/>
      <c r="S52" s="660"/>
      <c r="T52" s="910"/>
      <c r="U52" s="85"/>
      <c r="V52" s="85"/>
      <c r="W52" s="85"/>
      <c r="X52" s="85"/>
      <c r="Y52" s="85"/>
      <c r="Z52" s="85"/>
      <c r="AA52" s="85"/>
      <c r="AB52" s="85"/>
      <c r="AC52" s="85"/>
      <c r="AD52" s="85"/>
      <c r="AE52" s="85"/>
      <c r="AF52" s="85"/>
      <c r="AG52" s="85"/>
      <c r="AH52" s="85"/>
      <c r="AI52" s="85"/>
      <c r="AJ52" s="85"/>
    </row>
    <row r="53" spans="1:36" ht="13">
      <c r="A53" s="2137">
        <f t="shared" si="1"/>
        <v>43</v>
      </c>
      <c r="B53" s="2152" t="s">
        <v>449</v>
      </c>
      <c r="C53" s="1476"/>
      <c r="D53" s="1473"/>
      <c r="E53" s="1473"/>
      <c r="F53" s="1473"/>
      <c r="G53" s="1473"/>
      <c r="H53" s="1473"/>
      <c r="I53" s="1473"/>
      <c r="J53" s="1473"/>
      <c r="K53" s="1473"/>
      <c r="L53" s="1473"/>
      <c r="M53" s="1473"/>
      <c r="N53" s="1480"/>
      <c r="O53" s="2087">
        <f t="shared" si="13"/>
        <v>0</v>
      </c>
      <c r="P53" s="2088">
        <f t="shared" si="14"/>
        <v>0</v>
      </c>
      <c r="Q53" s="660"/>
      <c r="R53" s="660"/>
      <c r="S53" s="660"/>
      <c r="T53" s="910"/>
      <c r="U53" s="85"/>
      <c r="V53" s="85"/>
      <c r="W53" s="85"/>
      <c r="X53" s="85"/>
      <c r="Y53" s="85"/>
      <c r="Z53" s="85"/>
      <c r="AA53" s="85"/>
      <c r="AB53" s="85"/>
      <c r="AC53" s="85"/>
      <c r="AD53" s="85"/>
      <c r="AE53" s="85"/>
      <c r="AF53" s="85"/>
      <c r="AG53" s="85"/>
      <c r="AH53" s="85"/>
      <c r="AI53" s="85"/>
      <c r="AJ53" s="85"/>
    </row>
    <row r="54" spans="1:36" ht="13">
      <c r="A54" s="2137">
        <f t="shared" si="1"/>
        <v>44</v>
      </c>
      <c r="B54" s="2152" t="s">
        <v>1118</v>
      </c>
      <c r="C54" s="1476"/>
      <c r="D54" s="1473"/>
      <c r="E54" s="1473"/>
      <c r="F54" s="1473"/>
      <c r="G54" s="1473"/>
      <c r="H54" s="1473"/>
      <c r="I54" s="1473"/>
      <c r="J54" s="1473"/>
      <c r="K54" s="1473"/>
      <c r="L54" s="1473"/>
      <c r="M54" s="1473"/>
      <c r="N54" s="1480"/>
      <c r="O54" s="2087">
        <f t="shared" si="13"/>
        <v>0</v>
      </c>
      <c r="P54" s="2088">
        <f t="shared" si="14"/>
        <v>0</v>
      </c>
      <c r="Q54" s="660"/>
      <c r="R54" s="660"/>
      <c r="S54" s="660"/>
      <c r="T54" s="910"/>
      <c r="U54" s="85"/>
      <c r="V54" s="85"/>
      <c r="W54" s="85"/>
      <c r="X54" s="85"/>
      <c r="Y54" s="85"/>
      <c r="Z54" s="85"/>
      <c r="AA54" s="85"/>
      <c r="AB54" s="85"/>
      <c r="AC54" s="85"/>
      <c r="AD54" s="85"/>
      <c r="AE54" s="85"/>
      <c r="AF54" s="85"/>
      <c r="AG54" s="85"/>
      <c r="AH54" s="85"/>
      <c r="AI54" s="85"/>
      <c r="AJ54" s="85"/>
    </row>
    <row r="55" spans="1:36" ht="13">
      <c r="A55" s="2137">
        <f t="shared" si="1"/>
        <v>45</v>
      </c>
      <c r="B55" s="2146" t="s">
        <v>474</v>
      </c>
      <c r="C55" s="1477"/>
      <c r="D55" s="1472"/>
      <c r="E55" s="1472"/>
      <c r="F55" s="1472"/>
      <c r="G55" s="1472"/>
      <c r="H55" s="1472"/>
      <c r="I55" s="1472"/>
      <c r="J55" s="1472"/>
      <c r="K55" s="1472"/>
      <c r="L55" s="1472"/>
      <c r="M55" s="1472"/>
      <c r="N55" s="1481"/>
      <c r="O55" s="1470">
        <f t="shared" si="13"/>
        <v>0</v>
      </c>
      <c r="P55" s="1471">
        <f t="shared" si="14"/>
        <v>0</v>
      </c>
      <c r="Q55" s="660"/>
      <c r="R55" s="660"/>
      <c r="S55" s="660"/>
      <c r="T55" s="910"/>
      <c r="U55" s="85"/>
      <c r="V55" s="85"/>
      <c r="W55" s="85"/>
      <c r="X55" s="85"/>
      <c r="Y55" s="85"/>
      <c r="Z55" s="85"/>
      <c r="AA55" s="85"/>
      <c r="AB55" s="85"/>
      <c r="AC55" s="85"/>
      <c r="AD55" s="85"/>
      <c r="AE55" s="85"/>
      <c r="AF55" s="85"/>
      <c r="AG55" s="85"/>
      <c r="AH55" s="85"/>
      <c r="AI55" s="85"/>
      <c r="AJ55" s="85"/>
    </row>
    <row r="56" spans="1:36" ht="13">
      <c r="A56" s="2137">
        <f t="shared" si="1"/>
        <v>46</v>
      </c>
      <c r="B56" s="2146" t="s">
        <v>475</v>
      </c>
      <c r="C56" s="1477"/>
      <c r="D56" s="1472"/>
      <c r="E56" s="1472"/>
      <c r="F56" s="1472"/>
      <c r="G56" s="1472"/>
      <c r="H56" s="1472"/>
      <c r="I56" s="1472"/>
      <c r="J56" s="1472"/>
      <c r="K56" s="1472"/>
      <c r="L56" s="1472"/>
      <c r="M56" s="1472"/>
      <c r="N56" s="1481"/>
      <c r="O56" s="1470">
        <f t="shared" si="13"/>
        <v>0</v>
      </c>
      <c r="P56" s="1471">
        <f t="shared" si="14"/>
        <v>0</v>
      </c>
      <c r="Q56" s="660"/>
      <c r="R56" s="660"/>
      <c r="S56" s="660"/>
      <c r="T56" s="910"/>
      <c r="U56" s="85"/>
      <c r="V56" s="85"/>
      <c r="W56" s="85"/>
      <c r="X56" s="85"/>
      <c r="Y56" s="85"/>
      <c r="Z56" s="85"/>
      <c r="AA56" s="85"/>
      <c r="AB56" s="85"/>
      <c r="AC56" s="85"/>
      <c r="AD56" s="85"/>
      <c r="AE56" s="85"/>
      <c r="AF56" s="85"/>
      <c r="AG56" s="85"/>
      <c r="AH56" s="85"/>
      <c r="AI56" s="85"/>
      <c r="AJ56" s="85"/>
    </row>
    <row r="57" spans="1:36" ht="13">
      <c r="A57" s="2137">
        <f t="shared" si="1"/>
        <v>47</v>
      </c>
      <c r="B57" s="2146" t="s">
        <v>450</v>
      </c>
      <c r="C57" s="1477"/>
      <c r="D57" s="1472"/>
      <c r="E57" s="1472"/>
      <c r="F57" s="1472"/>
      <c r="G57" s="1472"/>
      <c r="H57" s="1472"/>
      <c r="I57" s="1472"/>
      <c r="J57" s="1472"/>
      <c r="K57" s="1472"/>
      <c r="L57" s="1472"/>
      <c r="M57" s="1472"/>
      <c r="N57" s="1481"/>
      <c r="O57" s="1470">
        <f t="shared" si="13"/>
        <v>0</v>
      </c>
      <c r="P57" s="1471">
        <f t="shared" si="14"/>
        <v>0</v>
      </c>
      <c r="Q57" s="660"/>
      <c r="R57" s="660"/>
      <c r="S57" s="660"/>
      <c r="T57" s="910"/>
      <c r="U57" s="85"/>
      <c r="V57" s="85"/>
      <c r="W57" s="85"/>
      <c r="X57" s="85"/>
      <c r="Y57" s="85"/>
      <c r="Z57" s="85"/>
      <c r="AA57" s="85"/>
      <c r="AB57" s="85"/>
      <c r="AC57" s="85"/>
      <c r="AD57" s="85"/>
      <c r="AE57" s="85"/>
      <c r="AF57" s="85"/>
      <c r="AG57" s="85"/>
      <c r="AH57" s="85"/>
      <c r="AI57" s="85"/>
      <c r="AJ57" s="85"/>
    </row>
    <row r="58" spans="1:36" ht="13">
      <c r="A58" s="2137">
        <f t="shared" si="1"/>
        <v>48</v>
      </c>
      <c r="B58" s="2146" t="s">
        <v>451</v>
      </c>
      <c r="C58" s="1477"/>
      <c r="D58" s="1472"/>
      <c r="E58" s="1472"/>
      <c r="F58" s="1472"/>
      <c r="G58" s="1472"/>
      <c r="H58" s="1472"/>
      <c r="I58" s="1472"/>
      <c r="J58" s="1472"/>
      <c r="K58" s="1472"/>
      <c r="L58" s="1472"/>
      <c r="M58" s="1472"/>
      <c r="N58" s="1481"/>
      <c r="O58" s="1470">
        <f t="shared" si="13"/>
        <v>0</v>
      </c>
      <c r="P58" s="1471">
        <f t="shared" si="14"/>
        <v>0</v>
      </c>
      <c r="Q58" s="660"/>
      <c r="R58" s="660"/>
      <c r="S58" s="660"/>
      <c r="T58" s="910"/>
      <c r="U58" s="85"/>
      <c r="V58" s="85"/>
      <c r="W58" s="85"/>
      <c r="X58" s="85"/>
      <c r="Y58" s="85"/>
      <c r="Z58" s="85"/>
      <c r="AA58" s="85"/>
      <c r="AB58" s="85"/>
      <c r="AC58" s="85"/>
      <c r="AD58" s="85"/>
      <c r="AE58" s="85"/>
      <c r="AF58" s="85"/>
      <c r="AG58" s="85"/>
      <c r="AH58" s="85"/>
      <c r="AI58" s="85"/>
      <c r="AJ58" s="85"/>
    </row>
    <row r="59" spans="1:36" ht="13">
      <c r="A59" s="2137">
        <f t="shared" si="1"/>
        <v>49</v>
      </c>
      <c r="B59" s="2781" t="s">
        <v>1091</v>
      </c>
      <c r="C59" s="2782"/>
      <c r="D59" s="2783"/>
      <c r="E59" s="2783"/>
      <c r="F59" s="2783"/>
      <c r="G59" s="2783"/>
      <c r="H59" s="2783"/>
      <c r="I59" s="2783"/>
      <c r="J59" s="2783"/>
      <c r="K59" s="2783"/>
      <c r="L59" s="2783"/>
      <c r="M59" s="2783"/>
      <c r="N59" s="2784"/>
      <c r="O59" s="2646">
        <f t="shared" si="13"/>
        <v>0</v>
      </c>
      <c r="P59" s="2785">
        <f t="shared" si="14"/>
        <v>0</v>
      </c>
      <c r="Q59" s="660"/>
      <c r="R59" s="660"/>
      <c r="S59" s="660"/>
      <c r="T59" s="910"/>
      <c r="U59" s="85"/>
      <c r="V59" s="85"/>
      <c r="W59" s="85"/>
      <c r="X59" s="85"/>
      <c r="Y59" s="85"/>
      <c r="Z59" s="85"/>
      <c r="AA59" s="85"/>
      <c r="AB59" s="85"/>
      <c r="AC59" s="85"/>
      <c r="AD59" s="85"/>
      <c r="AE59" s="85"/>
      <c r="AF59" s="85"/>
      <c r="AG59" s="85"/>
      <c r="AH59" s="85"/>
      <c r="AI59" s="85"/>
      <c r="AJ59" s="85"/>
    </row>
    <row r="60" spans="1:36" ht="13">
      <c r="A60" s="2137">
        <f t="shared" si="1"/>
        <v>50</v>
      </c>
      <c r="B60" s="2835" t="s">
        <v>1262</v>
      </c>
      <c r="C60" s="2782"/>
      <c r="D60" s="2783"/>
      <c r="E60" s="2783"/>
      <c r="F60" s="2783"/>
      <c r="G60" s="2783"/>
      <c r="H60" s="2783"/>
      <c r="I60" s="2783"/>
      <c r="J60" s="2783"/>
      <c r="K60" s="2783"/>
      <c r="L60" s="2783"/>
      <c r="M60" s="2783"/>
      <c r="N60" s="2784"/>
      <c r="O60" s="2646">
        <f t="shared" si="13"/>
        <v>0</v>
      </c>
      <c r="P60" s="2785">
        <f t="shared" si="14"/>
        <v>0</v>
      </c>
      <c r="Q60" s="660"/>
      <c r="R60" s="660"/>
      <c r="S60" s="660"/>
      <c r="T60" s="910"/>
      <c r="U60" s="85"/>
      <c r="V60" s="85"/>
      <c r="W60" s="85"/>
      <c r="X60" s="85"/>
      <c r="Y60" s="85"/>
      <c r="Z60" s="85"/>
      <c r="AA60" s="85"/>
      <c r="AB60" s="85"/>
      <c r="AC60" s="85"/>
      <c r="AD60" s="85"/>
      <c r="AE60" s="85"/>
      <c r="AF60" s="85"/>
      <c r="AG60" s="85"/>
      <c r="AH60" s="85"/>
      <c r="AI60" s="85"/>
      <c r="AJ60" s="85"/>
    </row>
    <row r="61" spans="1:36" ht="13">
      <c r="A61" s="2137">
        <f t="shared" si="1"/>
        <v>51</v>
      </c>
      <c r="B61" s="2835"/>
      <c r="C61" s="2782"/>
      <c r="D61" s="2783"/>
      <c r="E61" s="2783"/>
      <c r="F61" s="2783"/>
      <c r="G61" s="2783"/>
      <c r="H61" s="2783"/>
      <c r="I61" s="2783"/>
      <c r="J61" s="2783"/>
      <c r="K61" s="2783"/>
      <c r="L61" s="2783"/>
      <c r="M61" s="2783"/>
      <c r="N61" s="2784"/>
      <c r="O61" s="2646">
        <f t="shared" si="13"/>
        <v>0</v>
      </c>
      <c r="P61" s="2785">
        <f t="shared" si="14"/>
        <v>0</v>
      </c>
      <c r="Q61" s="660"/>
      <c r="R61" s="660"/>
      <c r="S61" s="660"/>
      <c r="T61" s="910"/>
      <c r="U61" s="85"/>
      <c r="V61" s="85"/>
      <c r="W61" s="85"/>
      <c r="X61" s="85"/>
      <c r="Y61" s="85"/>
      <c r="Z61" s="85"/>
      <c r="AA61" s="85"/>
      <c r="AB61" s="85"/>
      <c r="AC61" s="85"/>
      <c r="AD61" s="85"/>
      <c r="AE61" s="85"/>
      <c r="AF61" s="85"/>
      <c r="AG61" s="85"/>
      <c r="AH61" s="85"/>
      <c r="AI61" s="85"/>
      <c r="AJ61" s="85"/>
    </row>
    <row r="62" spans="1:36" ht="13">
      <c r="A62" s="2137">
        <f t="shared" si="1"/>
        <v>52</v>
      </c>
      <c r="B62" s="2835"/>
      <c r="C62" s="2782"/>
      <c r="D62" s="2783"/>
      <c r="E62" s="2783"/>
      <c r="F62" s="2783"/>
      <c r="G62" s="2783"/>
      <c r="H62" s="2783"/>
      <c r="I62" s="2783"/>
      <c r="J62" s="2783"/>
      <c r="K62" s="2783"/>
      <c r="L62" s="2783"/>
      <c r="M62" s="2783"/>
      <c r="N62" s="2784"/>
      <c r="O62" s="2646">
        <f t="shared" si="13"/>
        <v>0</v>
      </c>
      <c r="P62" s="2785">
        <f t="shared" si="14"/>
        <v>0</v>
      </c>
      <c r="Q62" s="660"/>
      <c r="R62" s="660"/>
      <c r="S62" s="660"/>
      <c r="T62" s="910"/>
      <c r="U62" s="85"/>
      <c r="V62" s="85"/>
      <c r="W62" s="85"/>
      <c r="X62" s="85"/>
      <c r="Y62" s="85"/>
      <c r="Z62" s="85"/>
      <c r="AA62" s="85"/>
      <c r="AB62" s="85"/>
      <c r="AC62" s="85"/>
      <c r="AD62" s="85"/>
      <c r="AE62" s="85"/>
      <c r="AF62" s="85"/>
      <c r="AG62" s="85"/>
      <c r="AH62" s="85"/>
      <c r="AI62" s="85"/>
      <c r="AJ62" s="85"/>
    </row>
    <row r="63" spans="1:36" ht="13.5" thickBot="1">
      <c r="A63" s="2137">
        <f t="shared" si="1"/>
        <v>53</v>
      </c>
      <c r="B63" s="2835"/>
      <c r="C63" s="2782"/>
      <c r="D63" s="2783"/>
      <c r="E63" s="2783"/>
      <c r="F63" s="2783"/>
      <c r="G63" s="2783"/>
      <c r="H63" s="2783"/>
      <c r="I63" s="2783"/>
      <c r="J63" s="2783"/>
      <c r="K63" s="2783"/>
      <c r="L63" s="2783"/>
      <c r="M63" s="2783"/>
      <c r="N63" s="2784"/>
      <c r="O63" s="2646">
        <f t="shared" si="13"/>
        <v>0</v>
      </c>
      <c r="P63" s="2785">
        <f t="shared" si="14"/>
        <v>0</v>
      </c>
      <c r="Q63" s="660"/>
      <c r="R63" s="660"/>
      <c r="S63" s="660"/>
      <c r="T63" s="910"/>
      <c r="U63" s="85"/>
      <c r="V63" s="85"/>
      <c r="W63" s="85"/>
      <c r="X63" s="85"/>
      <c r="Y63" s="85"/>
      <c r="Z63" s="85"/>
      <c r="AA63" s="85"/>
      <c r="AB63" s="85"/>
      <c r="AC63" s="85"/>
      <c r="AD63" s="85"/>
      <c r="AE63" s="85"/>
      <c r="AF63" s="85"/>
      <c r="AG63" s="85"/>
      <c r="AH63" s="85"/>
      <c r="AI63" s="85"/>
      <c r="AJ63" s="85"/>
    </row>
    <row r="64" spans="1:36" ht="13.5" thickBot="1">
      <c r="A64" s="2171">
        <f t="shared" si="1"/>
        <v>54</v>
      </c>
      <c r="B64" s="2147" t="s">
        <v>1069</v>
      </c>
      <c r="C64" s="2148">
        <f t="shared" ref="C64:P64" si="15">SUM(C51:C63)</f>
        <v>0</v>
      </c>
      <c r="D64" s="2148">
        <f t="shared" si="15"/>
        <v>0</v>
      </c>
      <c r="E64" s="2148">
        <f t="shared" si="15"/>
        <v>0</v>
      </c>
      <c r="F64" s="2148">
        <f t="shared" si="15"/>
        <v>0</v>
      </c>
      <c r="G64" s="2148">
        <f t="shared" si="15"/>
        <v>0</v>
      </c>
      <c r="H64" s="2148">
        <f t="shared" si="15"/>
        <v>0</v>
      </c>
      <c r="I64" s="2148">
        <f t="shared" si="15"/>
        <v>0</v>
      </c>
      <c r="J64" s="2148">
        <f t="shared" si="15"/>
        <v>0</v>
      </c>
      <c r="K64" s="2148">
        <f t="shared" si="15"/>
        <v>0</v>
      </c>
      <c r="L64" s="2148">
        <f t="shared" si="15"/>
        <v>0</v>
      </c>
      <c r="M64" s="2148">
        <f t="shared" si="15"/>
        <v>0</v>
      </c>
      <c r="N64" s="2148">
        <f t="shared" si="15"/>
        <v>0</v>
      </c>
      <c r="O64" s="2148">
        <f t="shared" si="15"/>
        <v>0</v>
      </c>
      <c r="P64" s="2148">
        <f t="shared" si="15"/>
        <v>0</v>
      </c>
      <c r="Q64" s="660"/>
      <c r="R64" s="660"/>
      <c r="S64" s="660"/>
      <c r="T64" s="910"/>
      <c r="U64" s="85"/>
      <c r="V64" s="85"/>
      <c r="W64" s="85"/>
      <c r="X64" s="85"/>
      <c r="Y64" s="85"/>
      <c r="Z64" s="85"/>
      <c r="AA64" s="85"/>
      <c r="AB64" s="85"/>
      <c r="AC64" s="85"/>
      <c r="AD64" s="85"/>
      <c r="AE64" s="85"/>
      <c r="AF64" s="1225"/>
      <c r="AG64" s="85"/>
      <c r="AH64" s="85"/>
      <c r="AI64" s="85"/>
      <c r="AJ64" s="85"/>
    </row>
    <row r="65" spans="1:36" ht="13.5" thickBot="1">
      <c r="A65" s="2171">
        <f t="shared" si="1"/>
        <v>55</v>
      </c>
      <c r="B65" s="2147" t="s">
        <v>1071</v>
      </c>
      <c r="C65" s="2159">
        <f t="shared" ref="C65:P65" si="16">+C50+C64</f>
        <v>0</v>
      </c>
      <c r="D65" s="1487">
        <f t="shared" si="16"/>
        <v>0</v>
      </c>
      <c r="E65" s="1487">
        <f t="shared" si="16"/>
        <v>0</v>
      </c>
      <c r="F65" s="1487">
        <f t="shared" si="16"/>
        <v>0</v>
      </c>
      <c r="G65" s="1487">
        <f t="shared" si="16"/>
        <v>0</v>
      </c>
      <c r="H65" s="1487">
        <f t="shared" si="16"/>
        <v>0</v>
      </c>
      <c r="I65" s="1487">
        <f t="shared" si="16"/>
        <v>0</v>
      </c>
      <c r="J65" s="1487">
        <f t="shared" si="16"/>
        <v>0</v>
      </c>
      <c r="K65" s="1487">
        <f t="shared" si="16"/>
        <v>0</v>
      </c>
      <c r="L65" s="1487">
        <f t="shared" si="16"/>
        <v>0</v>
      </c>
      <c r="M65" s="1487">
        <f t="shared" si="16"/>
        <v>0</v>
      </c>
      <c r="N65" s="2160">
        <f t="shared" si="16"/>
        <v>0</v>
      </c>
      <c r="O65" s="1487">
        <f t="shared" si="16"/>
        <v>0</v>
      </c>
      <c r="P65" s="2091">
        <f t="shared" si="16"/>
        <v>0</v>
      </c>
      <c r="Q65" s="660"/>
      <c r="R65" s="660"/>
      <c r="S65" s="660"/>
      <c r="T65" s="910"/>
      <c r="U65" s="85"/>
      <c r="V65" s="85"/>
      <c r="W65" s="85"/>
      <c r="X65" s="85"/>
      <c r="Y65" s="85"/>
      <c r="Z65" s="85"/>
      <c r="AA65" s="85"/>
      <c r="AB65" s="85"/>
      <c r="AC65" s="85"/>
      <c r="AD65" s="85"/>
      <c r="AE65" s="85"/>
      <c r="AF65" s="1225"/>
      <c r="AG65" s="85"/>
      <c r="AH65" s="85"/>
      <c r="AI65" s="85"/>
      <c r="AJ65" s="85"/>
    </row>
    <row r="66" spans="1:36" s="1465" customFormat="1" ht="13.5" thickBot="1">
      <c r="A66" s="2771"/>
      <c r="B66" s="2163"/>
      <c r="C66" s="2167"/>
      <c r="D66" s="2167"/>
      <c r="E66" s="2167"/>
      <c r="F66" s="2167"/>
      <c r="G66" s="2167"/>
      <c r="H66" s="2167"/>
      <c r="I66" s="2167"/>
      <c r="J66" s="2167"/>
      <c r="K66" s="2167"/>
      <c r="L66" s="2167"/>
      <c r="M66" s="2167"/>
      <c r="N66" s="2167"/>
      <c r="O66" s="2167"/>
      <c r="P66" s="2167"/>
      <c r="Q66" s="1464"/>
      <c r="R66" s="1464"/>
      <c r="S66" s="1464"/>
      <c r="T66" s="1330"/>
      <c r="U66" s="105"/>
      <c r="V66" s="105"/>
      <c r="W66" s="105"/>
      <c r="X66" s="105"/>
      <c r="Y66" s="105"/>
      <c r="Z66" s="105"/>
      <c r="AA66" s="105"/>
      <c r="AB66" s="105"/>
      <c r="AC66" s="105"/>
      <c r="AD66" s="105"/>
      <c r="AE66" s="105"/>
      <c r="AF66" s="1231"/>
      <c r="AG66" s="105"/>
      <c r="AH66" s="105"/>
      <c r="AI66" s="105"/>
      <c r="AJ66" s="105"/>
    </row>
    <row r="67" spans="1:36" ht="13.5" thickBot="1">
      <c r="A67" s="2171">
        <f>A65+1</f>
        <v>56</v>
      </c>
      <c r="B67" s="2147" t="s">
        <v>1070</v>
      </c>
      <c r="C67" s="2775"/>
      <c r="D67" s="2776"/>
      <c r="E67" s="2776"/>
      <c r="F67" s="2776"/>
      <c r="G67" s="2776"/>
      <c r="H67" s="2776"/>
      <c r="I67" s="2776"/>
      <c r="J67" s="2776"/>
      <c r="K67" s="2776"/>
      <c r="L67" s="2776"/>
      <c r="M67" s="2776"/>
      <c r="N67" s="2777"/>
      <c r="O67" s="1244">
        <f>SUMPRODUCT($C$4:$N$4,C67:N67)</f>
        <v>0</v>
      </c>
      <c r="P67" s="1469">
        <f>SUM(C67:N67)</f>
        <v>0</v>
      </c>
      <c r="Q67" s="660"/>
      <c r="R67" s="660"/>
      <c r="S67" s="660"/>
      <c r="T67" s="910"/>
      <c r="U67" s="85"/>
      <c r="V67" s="85"/>
      <c r="W67" s="85"/>
      <c r="X67" s="85"/>
      <c r="Y67" s="85"/>
      <c r="Z67" s="85"/>
      <c r="AA67" s="85"/>
      <c r="AB67" s="85"/>
      <c r="AC67" s="85"/>
      <c r="AD67" s="85"/>
      <c r="AE67" s="85"/>
      <c r="AF67" s="1225"/>
      <c r="AG67" s="85"/>
      <c r="AH67" s="85"/>
      <c r="AI67" s="85"/>
      <c r="AJ67" s="85"/>
    </row>
    <row r="68" spans="1:36" ht="13.5" thickBot="1">
      <c r="A68" s="2171">
        <f>A67+1</f>
        <v>57</v>
      </c>
      <c r="B68" s="2147" t="s">
        <v>1344</v>
      </c>
      <c r="C68" s="2148">
        <f t="shared" ref="C68:P68" si="17">C67-C65</f>
        <v>0</v>
      </c>
      <c r="D68" s="2148">
        <f t="shared" si="17"/>
        <v>0</v>
      </c>
      <c r="E68" s="2148">
        <f t="shared" si="17"/>
        <v>0</v>
      </c>
      <c r="F68" s="2148">
        <f t="shared" si="17"/>
        <v>0</v>
      </c>
      <c r="G68" s="2148">
        <f t="shared" si="17"/>
        <v>0</v>
      </c>
      <c r="H68" s="2148">
        <f t="shared" si="17"/>
        <v>0</v>
      </c>
      <c r="I68" s="2148">
        <f t="shared" si="17"/>
        <v>0</v>
      </c>
      <c r="J68" s="2148">
        <f t="shared" si="17"/>
        <v>0</v>
      </c>
      <c r="K68" s="2148">
        <f t="shared" si="17"/>
        <v>0</v>
      </c>
      <c r="L68" s="2148">
        <f t="shared" si="17"/>
        <v>0</v>
      </c>
      <c r="M68" s="2148">
        <f t="shared" si="17"/>
        <v>0</v>
      </c>
      <c r="N68" s="2148">
        <f t="shared" si="17"/>
        <v>0</v>
      </c>
      <c r="O68" s="2148">
        <f t="shared" si="17"/>
        <v>0</v>
      </c>
      <c r="P68" s="2149">
        <f t="shared" si="17"/>
        <v>0</v>
      </c>
      <c r="Q68" s="660"/>
      <c r="R68" s="660"/>
      <c r="S68" s="660"/>
      <c r="T68" s="910"/>
      <c r="U68" s="85"/>
      <c r="V68" s="85"/>
      <c r="W68" s="85"/>
      <c r="X68" s="85"/>
      <c r="Y68" s="85"/>
      <c r="Z68" s="85"/>
      <c r="AA68" s="85"/>
      <c r="AB68" s="85"/>
      <c r="AC68" s="85"/>
      <c r="AD68" s="85"/>
      <c r="AE68" s="85"/>
      <c r="AF68" s="1225"/>
      <c r="AG68" s="85"/>
      <c r="AH68" s="85"/>
      <c r="AI68" s="85"/>
      <c r="AJ68" s="85"/>
    </row>
    <row r="69" spans="1:36" s="1465" customFormat="1" ht="13.5" thickBot="1">
      <c r="A69" s="2771"/>
      <c r="B69" s="2163"/>
      <c r="C69" s="2167"/>
      <c r="D69" s="2167"/>
      <c r="E69" s="2167"/>
      <c r="F69" s="2167"/>
      <c r="G69" s="2167"/>
      <c r="H69" s="2167"/>
      <c r="I69" s="2167"/>
      <c r="J69" s="2167"/>
      <c r="K69" s="2167"/>
      <c r="L69" s="2167"/>
      <c r="M69" s="2167"/>
      <c r="N69" s="2167"/>
      <c r="O69" s="2167"/>
      <c r="P69" s="2167"/>
      <c r="Q69" s="1464"/>
      <c r="R69" s="1464"/>
      <c r="S69" s="1464"/>
      <c r="T69" s="1330"/>
      <c r="U69" s="105"/>
      <c r="V69" s="105"/>
      <c r="W69" s="105"/>
      <c r="X69" s="105"/>
      <c r="Y69" s="105"/>
      <c r="Z69" s="105"/>
      <c r="AA69" s="105"/>
      <c r="AB69" s="105"/>
      <c r="AC69" s="105"/>
      <c r="AD69" s="105"/>
      <c r="AE69" s="105"/>
      <c r="AF69" s="1231"/>
      <c r="AG69" s="105"/>
      <c r="AH69" s="105"/>
      <c r="AI69" s="105"/>
      <c r="AJ69" s="105"/>
    </row>
    <row r="70" spans="1:36" ht="13.5" thickBot="1">
      <c r="A70" s="2758" t="s">
        <v>1093</v>
      </c>
      <c r="B70" s="2134" t="s">
        <v>1100</v>
      </c>
      <c r="C70" s="2135" t="s">
        <v>296</v>
      </c>
      <c r="D70" s="2136"/>
      <c r="E70" s="2136"/>
      <c r="F70" s="2136"/>
      <c r="G70" s="2136"/>
      <c r="H70" s="2136"/>
      <c r="I70" s="2136"/>
      <c r="J70" s="2136"/>
      <c r="K70" s="2136"/>
      <c r="L70" s="2136"/>
      <c r="M70" s="2136"/>
      <c r="N70" s="1386"/>
      <c r="O70" s="2135"/>
      <c r="P70" s="1386"/>
      <c r="Q70" s="660"/>
      <c r="R70" s="660"/>
      <c r="S70" s="660"/>
      <c r="T70" s="910"/>
      <c r="U70" s="85"/>
      <c r="V70" s="85"/>
      <c r="W70" s="85"/>
      <c r="X70" s="85"/>
      <c r="Y70" s="85"/>
      <c r="Z70" s="85"/>
      <c r="AA70" s="85"/>
      <c r="AB70" s="85"/>
      <c r="AC70" s="85"/>
      <c r="AD70" s="85"/>
      <c r="AE70" s="85"/>
      <c r="AF70" s="85"/>
      <c r="AG70" s="85"/>
      <c r="AH70" s="85"/>
      <c r="AI70" s="85"/>
      <c r="AJ70" s="85"/>
    </row>
    <row r="71" spans="1:36" ht="13">
      <c r="A71" s="2137">
        <f>A68+1</f>
        <v>58</v>
      </c>
      <c r="B71" s="2756" t="s">
        <v>1063</v>
      </c>
      <c r="C71" s="2138"/>
      <c r="D71" s="2139"/>
      <c r="E71" s="2139"/>
      <c r="F71" s="2139"/>
      <c r="G71" s="2139"/>
      <c r="H71" s="2139"/>
      <c r="I71" s="2139"/>
      <c r="J71" s="2139"/>
      <c r="K71" s="2139"/>
      <c r="L71" s="2139"/>
      <c r="M71" s="2139"/>
      <c r="N71" s="2140"/>
      <c r="O71" s="2141"/>
      <c r="P71" s="2142"/>
      <c r="Q71" s="660"/>
      <c r="R71" s="660"/>
      <c r="S71" s="660"/>
      <c r="T71" s="910"/>
      <c r="U71" s="85"/>
      <c r="V71" s="85"/>
      <c r="W71" s="85"/>
      <c r="X71" s="85"/>
      <c r="Y71" s="85"/>
      <c r="Z71" s="85"/>
      <c r="AA71" s="85"/>
      <c r="AB71" s="85"/>
      <c r="AC71" s="85"/>
      <c r="AD71" s="85"/>
      <c r="AE71" s="85"/>
      <c r="AF71" s="85"/>
      <c r="AG71" s="85"/>
      <c r="AH71" s="85"/>
      <c r="AI71" s="85"/>
      <c r="AJ71" s="85"/>
    </row>
    <row r="72" spans="1:36" ht="13">
      <c r="A72" s="2137">
        <f t="shared" si="1"/>
        <v>59</v>
      </c>
      <c r="B72" s="2152" t="s">
        <v>432</v>
      </c>
      <c r="C72" s="2143"/>
      <c r="D72" s="2144"/>
      <c r="E72" s="2144"/>
      <c r="F72" s="2144"/>
      <c r="G72" s="2144"/>
      <c r="H72" s="2144"/>
      <c r="I72" s="2144"/>
      <c r="J72" s="2144"/>
      <c r="K72" s="2144"/>
      <c r="L72" s="2144"/>
      <c r="M72" s="2144"/>
      <c r="N72" s="2145"/>
      <c r="O72" s="2087">
        <f t="shared" ref="O72:O80" si="18">SUMPRODUCT($C$4:$N$4,C72:N72)</f>
        <v>0</v>
      </c>
      <c r="P72" s="2088">
        <f t="shared" ref="P72:P80" si="19">SUM(C72:N72)</f>
        <v>0</v>
      </c>
      <c r="Q72" s="660"/>
      <c r="R72" s="660"/>
      <c r="S72" s="660"/>
      <c r="T72" s="910"/>
      <c r="U72" s="85"/>
      <c r="V72" s="85"/>
      <c r="W72" s="85"/>
      <c r="X72" s="85"/>
      <c r="Y72" s="85"/>
      <c r="Z72" s="85"/>
      <c r="AA72" s="85"/>
      <c r="AB72" s="85"/>
      <c r="AC72" s="85"/>
      <c r="AD72" s="85"/>
      <c r="AE72" s="85"/>
      <c r="AF72" s="85"/>
      <c r="AG72" s="85"/>
      <c r="AH72" s="85"/>
      <c r="AI72" s="85"/>
      <c r="AJ72" s="85"/>
    </row>
    <row r="73" spans="1:36" ht="13">
      <c r="A73" s="2137">
        <f t="shared" si="1"/>
        <v>60</v>
      </c>
      <c r="B73" s="2146" t="s">
        <v>426</v>
      </c>
      <c r="C73" s="1476"/>
      <c r="D73" s="1473"/>
      <c r="E73" s="1473"/>
      <c r="F73" s="1473"/>
      <c r="G73" s="1473"/>
      <c r="H73" s="1473"/>
      <c r="I73" s="1473"/>
      <c r="J73" s="1473"/>
      <c r="K73" s="1473"/>
      <c r="L73" s="1473"/>
      <c r="M73" s="1473"/>
      <c r="N73" s="1480"/>
      <c r="O73" s="2087">
        <f t="shared" si="18"/>
        <v>0</v>
      </c>
      <c r="P73" s="2088">
        <f t="shared" si="19"/>
        <v>0</v>
      </c>
      <c r="Q73" s="660"/>
      <c r="R73" s="660"/>
      <c r="S73" s="660"/>
      <c r="T73" s="910"/>
      <c r="U73" s="85"/>
      <c r="V73" s="85"/>
      <c r="W73" s="85"/>
      <c r="X73" s="85"/>
      <c r="Y73" s="85"/>
      <c r="Z73" s="85"/>
      <c r="AA73" s="85"/>
      <c r="AB73" s="85"/>
      <c r="AC73" s="85"/>
      <c r="AD73" s="85"/>
      <c r="AE73" s="85"/>
      <c r="AF73" s="85"/>
      <c r="AG73" s="85"/>
      <c r="AH73" s="85"/>
      <c r="AI73" s="85"/>
      <c r="AJ73" s="85"/>
    </row>
    <row r="74" spans="1:36" ht="13">
      <c r="A74" s="2137">
        <f t="shared" si="1"/>
        <v>61</v>
      </c>
      <c r="B74" s="2146" t="s">
        <v>427</v>
      </c>
      <c r="C74" s="1476"/>
      <c r="D74" s="1473"/>
      <c r="E74" s="1473"/>
      <c r="F74" s="1473"/>
      <c r="G74" s="1473"/>
      <c r="H74" s="1473"/>
      <c r="I74" s="1473"/>
      <c r="J74" s="1473"/>
      <c r="K74" s="1473"/>
      <c r="L74" s="1473"/>
      <c r="M74" s="1473"/>
      <c r="N74" s="1480"/>
      <c r="O74" s="2087">
        <f t="shared" si="18"/>
        <v>0</v>
      </c>
      <c r="P74" s="2088">
        <f t="shared" si="19"/>
        <v>0</v>
      </c>
      <c r="Q74" s="660"/>
      <c r="R74" s="660"/>
      <c r="S74" s="660"/>
      <c r="T74" s="910"/>
      <c r="U74" s="85"/>
      <c r="V74" s="85"/>
      <c r="W74" s="85"/>
      <c r="X74" s="85"/>
      <c r="Y74" s="85"/>
      <c r="Z74" s="85"/>
      <c r="AA74" s="85"/>
      <c r="AB74" s="85"/>
      <c r="AC74" s="85"/>
      <c r="AD74" s="85"/>
      <c r="AE74" s="85"/>
      <c r="AF74" s="85"/>
      <c r="AG74" s="85"/>
      <c r="AH74" s="85"/>
      <c r="AI74" s="85"/>
      <c r="AJ74" s="85"/>
    </row>
    <row r="75" spans="1:36" ht="13">
      <c r="A75" s="2137">
        <f t="shared" si="1"/>
        <v>62</v>
      </c>
      <c r="B75" s="2146" t="s">
        <v>428</v>
      </c>
      <c r="C75" s="1476"/>
      <c r="D75" s="1473"/>
      <c r="E75" s="1473"/>
      <c r="F75" s="1473"/>
      <c r="G75" s="1473"/>
      <c r="H75" s="1473"/>
      <c r="I75" s="1473"/>
      <c r="J75" s="1473"/>
      <c r="K75" s="1473"/>
      <c r="L75" s="1473"/>
      <c r="M75" s="1473"/>
      <c r="N75" s="1480"/>
      <c r="O75" s="2087">
        <f t="shared" si="18"/>
        <v>0</v>
      </c>
      <c r="P75" s="2088">
        <f t="shared" si="19"/>
        <v>0</v>
      </c>
      <c r="Q75" s="660"/>
      <c r="R75" s="660"/>
      <c r="S75" s="660"/>
      <c r="T75" s="910"/>
      <c r="U75" s="85"/>
      <c r="V75" s="85"/>
      <c r="W75" s="85"/>
      <c r="X75" s="85"/>
      <c r="Y75" s="85"/>
      <c r="Z75" s="85"/>
      <c r="AA75" s="85"/>
      <c r="AB75" s="85"/>
      <c r="AC75" s="85"/>
      <c r="AD75" s="85"/>
      <c r="AE75" s="85"/>
      <c r="AF75" s="85"/>
      <c r="AG75" s="85"/>
      <c r="AH75" s="85"/>
      <c r="AI75" s="85"/>
      <c r="AJ75" s="85"/>
    </row>
    <row r="76" spans="1:36" ht="13">
      <c r="A76" s="2137">
        <f t="shared" si="1"/>
        <v>63</v>
      </c>
      <c r="B76" s="2146" t="s">
        <v>429</v>
      </c>
      <c r="C76" s="1476"/>
      <c r="D76" s="1473"/>
      <c r="E76" s="1473"/>
      <c r="F76" s="1473"/>
      <c r="G76" s="1473"/>
      <c r="H76" s="1473"/>
      <c r="I76" s="1473"/>
      <c r="J76" s="1473"/>
      <c r="K76" s="1473"/>
      <c r="L76" s="1473"/>
      <c r="M76" s="1473"/>
      <c r="N76" s="1480"/>
      <c r="O76" s="2087">
        <f t="shared" si="18"/>
        <v>0</v>
      </c>
      <c r="P76" s="2088">
        <f t="shared" si="19"/>
        <v>0</v>
      </c>
      <c r="Q76" s="660"/>
      <c r="R76" s="660"/>
      <c r="S76" s="660"/>
      <c r="T76" s="910"/>
      <c r="U76" s="85"/>
      <c r="V76" s="85"/>
      <c r="W76" s="85"/>
      <c r="X76" s="85"/>
      <c r="Y76" s="85"/>
      <c r="Z76" s="85"/>
      <c r="AA76" s="85"/>
      <c r="AB76" s="85"/>
      <c r="AC76" s="85"/>
      <c r="AD76" s="85"/>
      <c r="AE76" s="85"/>
      <c r="AF76" s="85"/>
      <c r="AG76" s="85"/>
      <c r="AH76" s="85"/>
      <c r="AI76" s="85"/>
      <c r="AJ76" s="85"/>
    </row>
    <row r="77" spans="1:36" ht="13">
      <c r="A77" s="2137">
        <f t="shared" si="1"/>
        <v>64</v>
      </c>
      <c r="B77" s="2146" t="s">
        <v>371</v>
      </c>
      <c r="C77" s="1476"/>
      <c r="D77" s="1473"/>
      <c r="E77" s="1473"/>
      <c r="F77" s="1473"/>
      <c r="G77" s="1473"/>
      <c r="H77" s="1473"/>
      <c r="I77" s="1473"/>
      <c r="J77" s="1473"/>
      <c r="K77" s="1473"/>
      <c r="L77" s="1473"/>
      <c r="M77" s="1473"/>
      <c r="N77" s="1480"/>
      <c r="O77" s="2087">
        <f t="shared" si="18"/>
        <v>0</v>
      </c>
      <c r="P77" s="2088">
        <f t="shared" si="19"/>
        <v>0</v>
      </c>
      <c r="Q77" s="660"/>
      <c r="R77" s="660"/>
      <c r="S77" s="660"/>
      <c r="T77" s="910"/>
      <c r="U77" s="85"/>
      <c r="V77" s="85"/>
      <c r="W77" s="85"/>
      <c r="X77" s="85"/>
      <c r="Y77" s="85"/>
      <c r="Z77" s="85"/>
      <c r="AA77" s="85"/>
      <c r="AB77" s="85"/>
      <c r="AC77" s="85"/>
      <c r="AD77" s="85"/>
      <c r="AE77" s="85"/>
      <c r="AF77" s="85"/>
      <c r="AG77" s="85"/>
      <c r="AH77" s="85"/>
      <c r="AI77" s="85"/>
      <c r="AJ77" s="85"/>
    </row>
    <row r="78" spans="1:36" ht="13">
      <c r="A78" s="2137">
        <f t="shared" si="1"/>
        <v>65</v>
      </c>
      <c r="B78" s="2146" t="s">
        <v>430</v>
      </c>
      <c r="C78" s="1476"/>
      <c r="D78" s="1473"/>
      <c r="E78" s="1473"/>
      <c r="F78" s="1473"/>
      <c r="G78" s="1473"/>
      <c r="H78" s="1473"/>
      <c r="I78" s="1473"/>
      <c r="J78" s="1473"/>
      <c r="K78" s="1473"/>
      <c r="L78" s="1473"/>
      <c r="M78" s="1473"/>
      <c r="N78" s="1480"/>
      <c r="O78" s="2087">
        <f t="shared" si="18"/>
        <v>0</v>
      </c>
      <c r="P78" s="2088">
        <f t="shared" si="19"/>
        <v>0</v>
      </c>
      <c r="Q78" s="660"/>
      <c r="R78" s="660"/>
      <c r="S78" s="660"/>
      <c r="T78" s="910"/>
      <c r="U78" s="85"/>
      <c r="V78" s="85"/>
      <c r="W78" s="85"/>
      <c r="X78" s="85"/>
      <c r="Y78" s="85"/>
      <c r="Z78" s="85"/>
      <c r="AA78" s="85"/>
      <c r="AB78" s="85"/>
      <c r="AC78" s="85"/>
      <c r="AD78" s="85"/>
      <c r="AE78" s="85"/>
      <c r="AF78" s="85"/>
      <c r="AG78" s="85"/>
      <c r="AH78" s="85"/>
      <c r="AI78" s="85"/>
      <c r="AJ78" s="85"/>
    </row>
    <row r="79" spans="1:36" ht="13">
      <c r="A79" s="2137">
        <f t="shared" si="1"/>
        <v>66</v>
      </c>
      <c r="B79" s="2146" t="s">
        <v>550</v>
      </c>
      <c r="C79" s="1476"/>
      <c r="D79" s="1473"/>
      <c r="E79" s="1473"/>
      <c r="F79" s="1473"/>
      <c r="G79" s="1473"/>
      <c r="H79" s="1473"/>
      <c r="I79" s="1473"/>
      <c r="J79" s="1473"/>
      <c r="K79" s="1473"/>
      <c r="L79" s="1473"/>
      <c r="M79" s="1473"/>
      <c r="N79" s="1480"/>
      <c r="O79" s="2087">
        <f t="shared" si="18"/>
        <v>0</v>
      </c>
      <c r="P79" s="2088">
        <f t="shared" si="19"/>
        <v>0</v>
      </c>
      <c r="Q79" s="660"/>
      <c r="R79" s="660"/>
      <c r="S79" s="660"/>
      <c r="T79" s="910"/>
      <c r="U79" s="85"/>
      <c r="V79" s="85"/>
      <c r="W79" s="85"/>
      <c r="X79" s="85"/>
      <c r="Y79" s="85"/>
      <c r="Z79" s="85"/>
      <c r="AA79" s="85"/>
      <c r="AB79" s="85"/>
      <c r="AC79" s="85"/>
      <c r="AD79" s="85"/>
      <c r="AE79" s="85"/>
      <c r="AF79" s="85"/>
      <c r="AG79" s="85"/>
      <c r="AH79" s="85"/>
      <c r="AI79" s="85"/>
      <c r="AJ79" s="85"/>
    </row>
    <row r="80" spans="1:36" ht="13.5" thickBot="1">
      <c r="A80" s="2137">
        <f t="shared" si="1"/>
        <v>67</v>
      </c>
      <c r="B80" s="2146" t="s">
        <v>1062</v>
      </c>
      <c r="C80" s="1476"/>
      <c r="D80" s="1473"/>
      <c r="E80" s="1473"/>
      <c r="F80" s="1473"/>
      <c r="G80" s="1473"/>
      <c r="H80" s="1473"/>
      <c r="I80" s="1473"/>
      <c r="J80" s="1473"/>
      <c r="K80" s="1473"/>
      <c r="L80" s="1473"/>
      <c r="M80" s="1473"/>
      <c r="N80" s="1480"/>
      <c r="O80" s="2087">
        <f t="shared" si="18"/>
        <v>0</v>
      </c>
      <c r="P80" s="2088">
        <f t="shared" si="19"/>
        <v>0</v>
      </c>
      <c r="Q80" s="660"/>
      <c r="R80" s="660"/>
      <c r="S80" s="660"/>
      <c r="T80" s="910"/>
      <c r="U80" s="85"/>
      <c r="V80" s="85"/>
      <c r="W80" s="85"/>
      <c r="X80" s="85"/>
      <c r="Y80" s="85"/>
      <c r="Z80" s="85"/>
      <c r="AA80" s="85"/>
      <c r="AB80" s="85"/>
      <c r="AC80" s="85"/>
      <c r="AD80" s="85"/>
      <c r="AE80" s="85"/>
      <c r="AF80" s="85"/>
      <c r="AG80" s="85"/>
      <c r="AH80" s="85"/>
      <c r="AI80" s="85"/>
      <c r="AJ80" s="85"/>
    </row>
    <row r="81" spans="1:36" ht="13.5" thickBot="1">
      <c r="A81" s="2171">
        <f t="shared" si="1"/>
        <v>68</v>
      </c>
      <c r="B81" s="2147" t="s">
        <v>1072</v>
      </c>
      <c r="C81" s="2148">
        <f>SUM(C72:C80)</f>
        <v>0</v>
      </c>
      <c r="D81" s="2148">
        <f t="shared" ref="D81:P81" si="20">SUM(D72:D80)</f>
        <v>0</v>
      </c>
      <c r="E81" s="2148">
        <f t="shared" si="20"/>
        <v>0</v>
      </c>
      <c r="F81" s="2148">
        <f t="shared" si="20"/>
        <v>0</v>
      </c>
      <c r="G81" s="2148">
        <f t="shared" si="20"/>
        <v>0</v>
      </c>
      <c r="H81" s="2148">
        <f t="shared" si="20"/>
        <v>0</v>
      </c>
      <c r="I81" s="2148">
        <f t="shared" si="20"/>
        <v>0</v>
      </c>
      <c r="J81" s="2148">
        <f t="shared" si="20"/>
        <v>0</v>
      </c>
      <c r="K81" s="2148">
        <f t="shared" si="20"/>
        <v>0</v>
      </c>
      <c r="L81" s="2148">
        <f t="shared" si="20"/>
        <v>0</v>
      </c>
      <c r="M81" s="2148">
        <f t="shared" si="20"/>
        <v>0</v>
      </c>
      <c r="N81" s="2148">
        <f t="shared" si="20"/>
        <v>0</v>
      </c>
      <c r="O81" s="2148">
        <f t="shared" si="20"/>
        <v>0</v>
      </c>
      <c r="P81" s="2149">
        <f t="shared" si="20"/>
        <v>0</v>
      </c>
      <c r="Q81" s="1257"/>
      <c r="R81" s="1257"/>
      <c r="S81" s="1257"/>
      <c r="T81" s="1225"/>
      <c r="U81" s="1225"/>
      <c r="V81" s="1225"/>
      <c r="W81" s="1225"/>
      <c r="X81" s="1225"/>
      <c r="Y81" s="1225"/>
      <c r="Z81" s="1225"/>
      <c r="AA81" s="1225"/>
      <c r="AB81" s="1225"/>
      <c r="AC81" s="1225"/>
      <c r="AD81" s="1225"/>
      <c r="AE81" s="1225"/>
      <c r="AF81" s="1225"/>
      <c r="AG81" s="85"/>
      <c r="AH81" s="85"/>
      <c r="AI81" s="85"/>
      <c r="AJ81" s="85"/>
    </row>
    <row r="82" spans="1:36" ht="13">
      <c r="A82" s="2137">
        <f t="shared" si="1"/>
        <v>69</v>
      </c>
      <c r="B82" s="2152" t="s">
        <v>1119</v>
      </c>
      <c r="C82" s="1476"/>
      <c r="D82" s="1473"/>
      <c r="E82" s="1473"/>
      <c r="F82" s="1473"/>
      <c r="G82" s="1473"/>
      <c r="H82" s="1473"/>
      <c r="I82" s="1473"/>
      <c r="J82" s="1473"/>
      <c r="K82" s="1473"/>
      <c r="L82" s="1473"/>
      <c r="M82" s="1473"/>
      <c r="N82" s="1480"/>
      <c r="O82" s="2087">
        <f t="shared" ref="O82:O94" si="21">SUMPRODUCT($C$4:$N$4,C82:N82)</f>
        <v>0</v>
      </c>
      <c r="P82" s="2088">
        <f t="shared" ref="P82:P94" si="22">SUM(C82:N82)</f>
        <v>0</v>
      </c>
      <c r="Q82" s="660"/>
      <c r="R82" s="660"/>
      <c r="S82" s="660"/>
      <c r="T82" s="910"/>
      <c r="U82" s="85"/>
      <c r="V82" s="85"/>
      <c r="W82" s="85"/>
      <c r="X82" s="85"/>
      <c r="Y82" s="85"/>
      <c r="Z82" s="85"/>
      <c r="AA82" s="85"/>
      <c r="AB82" s="85"/>
      <c r="AC82" s="85"/>
      <c r="AD82" s="85"/>
      <c r="AE82" s="85"/>
      <c r="AF82" s="85"/>
      <c r="AG82" s="85"/>
      <c r="AH82" s="85"/>
      <c r="AI82" s="85"/>
      <c r="AJ82" s="85"/>
    </row>
    <row r="83" spans="1:36" ht="13">
      <c r="A83" s="2137">
        <f t="shared" si="1"/>
        <v>70</v>
      </c>
      <c r="B83" s="2152" t="s">
        <v>1090</v>
      </c>
      <c r="C83" s="1476"/>
      <c r="D83" s="1473"/>
      <c r="E83" s="1473"/>
      <c r="F83" s="1473"/>
      <c r="G83" s="1473"/>
      <c r="H83" s="1473"/>
      <c r="I83" s="1473"/>
      <c r="J83" s="1473"/>
      <c r="K83" s="1473"/>
      <c r="L83" s="1473"/>
      <c r="M83" s="1473"/>
      <c r="N83" s="1480"/>
      <c r="O83" s="2087">
        <f t="shared" si="21"/>
        <v>0</v>
      </c>
      <c r="P83" s="2088">
        <f t="shared" si="22"/>
        <v>0</v>
      </c>
      <c r="Q83" s="660"/>
      <c r="R83" s="660"/>
      <c r="S83" s="660"/>
      <c r="T83" s="910"/>
      <c r="U83" s="85"/>
      <c r="V83" s="85"/>
      <c r="W83" s="85"/>
      <c r="X83" s="85"/>
      <c r="Y83" s="85"/>
      <c r="Z83" s="85"/>
      <c r="AA83" s="85"/>
      <c r="AB83" s="85"/>
      <c r="AC83" s="85"/>
      <c r="AD83" s="85"/>
      <c r="AE83" s="85"/>
      <c r="AF83" s="85"/>
      <c r="AG83" s="85"/>
      <c r="AH83" s="85"/>
      <c r="AI83" s="85"/>
      <c r="AJ83" s="85"/>
    </row>
    <row r="84" spans="1:36" ht="13">
      <c r="A84" s="2137">
        <f t="shared" si="1"/>
        <v>71</v>
      </c>
      <c r="B84" s="2152" t="s">
        <v>449</v>
      </c>
      <c r="C84" s="1476"/>
      <c r="D84" s="1473"/>
      <c r="E84" s="1473"/>
      <c r="F84" s="1473"/>
      <c r="G84" s="1473"/>
      <c r="H84" s="1473"/>
      <c r="I84" s="1473"/>
      <c r="J84" s="1473"/>
      <c r="K84" s="1473"/>
      <c r="L84" s="1473"/>
      <c r="M84" s="1473"/>
      <c r="N84" s="1480"/>
      <c r="O84" s="2087">
        <f t="shared" si="21"/>
        <v>0</v>
      </c>
      <c r="P84" s="2088">
        <f t="shared" si="22"/>
        <v>0</v>
      </c>
      <c r="Q84" s="660"/>
      <c r="R84" s="660"/>
      <c r="S84" s="660"/>
      <c r="T84" s="910"/>
      <c r="U84" s="85"/>
      <c r="V84" s="85"/>
      <c r="W84" s="85"/>
      <c r="X84" s="85"/>
      <c r="Y84" s="85"/>
      <c r="Z84" s="85"/>
      <c r="AA84" s="85"/>
      <c r="AB84" s="85"/>
      <c r="AC84" s="85"/>
      <c r="AD84" s="85"/>
      <c r="AE84" s="85"/>
      <c r="AF84" s="85"/>
      <c r="AG84" s="85"/>
      <c r="AH84" s="85"/>
      <c r="AI84" s="85"/>
      <c r="AJ84" s="85"/>
    </row>
    <row r="85" spans="1:36" ht="13">
      <c r="A85" s="2137">
        <f t="shared" si="1"/>
        <v>72</v>
      </c>
      <c r="B85" s="2152" t="s">
        <v>1118</v>
      </c>
      <c r="C85" s="1476"/>
      <c r="D85" s="1473"/>
      <c r="E85" s="1473"/>
      <c r="F85" s="1473"/>
      <c r="G85" s="1473"/>
      <c r="H85" s="1473"/>
      <c r="I85" s="1473"/>
      <c r="J85" s="1473"/>
      <c r="K85" s="1473"/>
      <c r="L85" s="1473"/>
      <c r="M85" s="1473"/>
      <c r="N85" s="1480"/>
      <c r="O85" s="2087">
        <f t="shared" si="21"/>
        <v>0</v>
      </c>
      <c r="P85" s="2088">
        <f t="shared" si="22"/>
        <v>0</v>
      </c>
      <c r="Q85" s="660"/>
      <c r="R85" s="660"/>
      <c r="S85" s="660"/>
      <c r="T85" s="910"/>
      <c r="U85" s="85"/>
      <c r="V85" s="85"/>
      <c r="W85" s="85"/>
      <c r="X85" s="85"/>
      <c r="Y85" s="85"/>
      <c r="Z85" s="85"/>
      <c r="AA85" s="85"/>
      <c r="AB85" s="85"/>
      <c r="AC85" s="85"/>
      <c r="AD85" s="85"/>
      <c r="AE85" s="85"/>
      <c r="AF85" s="85"/>
      <c r="AG85" s="85"/>
      <c r="AH85" s="85"/>
      <c r="AI85" s="85"/>
      <c r="AJ85" s="85"/>
    </row>
    <row r="86" spans="1:36" ht="13">
      <c r="A86" s="2137">
        <f t="shared" si="1"/>
        <v>73</v>
      </c>
      <c r="B86" s="2146" t="s">
        <v>474</v>
      </c>
      <c r="C86" s="1477"/>
      <c r="D86" s="1472"/>
      <c r="E86" s="1472"/>
      <c r="F86" s="1472"/>
      <c r="G86" s="1472"/>
      <c r="H86" s="1472"/>
      <c r="I86" s="1472"/>
      <c r="J86" s="1472"/>
      <c r="K86" s="1472"/>
      <c r="L86" s="1472"/>
      <c r="M86" s="1472"/>
      <c r="N86" s="1481"/>
      <c r="O86" s="1470">
        <f t="shared" si="21"/>
        <v>0</v>
      </c>
      <c r="P86" s="1471">
        <f t="shared" si="22"/>
        <v>0</v>
      </c>
      <c r="Q86" s="660"/>
      <c r="R86" s="660"/>
      <c r="S86" s="660"/>
      <c r="T86" s="910"/>
      <c r="U86" s="85"/>
      <c r="V86" s="85"/>
      <c r="W86" s="85"/>
      <c r="X86" s="85"/>
      <c r="Y86" s="85"/>
      <c r="Z86" s="85"/>
      <c r="AA86" s="85"/>
      <c r="AB86" s="85"/>
      <c r="AC86" s="85"/>
      <c r="AD86" s="85"/>
      <c r="AE86" s="85"/>
      <c r="AF86" s="85"/>
      <c r="AG86" s="85"/>
      <c r="AH86" s="85"/>
      <c r="AI86" s="85"/>
      <c r="AJ86" s="85"/>
    </row>
    <row r="87" spans="1:36" ht="13">
      <c r="A87" s="2137">
        <f t="shared" si="1"/>
        <v>74</v>
      </c>
      <c r="B87" s="2146" t="s">
        <v>475</v>
      </c>
      <c r="C87" s="1477"/>
      <c r="D87" s="1472"/>
      <c r="E87" s="1472"/>
      <c r="F87" s="1472"/>
      <c r="G87" s="1472"/>
      <c r="H87" s="1472"/>
      <c r="I87" s="1472"/>
      <c r="J87" s="1472"/>
      <c r="K87" s="1472"/>
      <c r="L87" s="1472"/>
      <c r="M87" s="1472"/>
      <c r="N87" s="1481"/>
      <c r="O87" s="1470">
        <f t="shared" si="21"/>
        <v>0</v>
      </c>
      <c r="P87" s="1471">
        <f t="shared" si="22"/>
        <v>0</v>
      </c>
      <c r="Q87" s="660"/>
      <c r="R87" s="660"/>
      <c r="S87" s="660"/>
      <c r="T87" s="910"/>
      <c r="U87" s="85"/>
      <c r="V87" s="85"/>
      <c r="W87" s="85"/>
      <c r="X87" s="85"/>
      <c r="Y87" s="85"/>
      <c r="Z87" s="85"/>
      <c r="AA87" s="85"/>
      <c r="AB87" s="85"/>
      <c r="AC87" s="85"/>
      <c r="AD87" s="85"/>
      <c r="AE87" s="85"/>
      <c r="AF87" s="85"/>
      <c r="AG87" s="85"/>
      <c r="AH87" s="85"/>
      <c r="AI87" s="85"/>
      <c r="AJ87" s="85"/>
    </row>
    <row r="88" spans="1:36" ht="13">
      <c r="A88" s="2137">
        <f t="shared" si="1"/>
        <v>75</v>
      </c>
      <c r="B88" s="2146" t="s">
        <v>450</v>
      </c>
      <c r="C88" s="1477"/>
      <c r="D88" s="1472"/>
      <c r="E88" s="1472"/>
      <c r="F88" s="1472"/>
      <c r="G88" s="1472"/>
      <c r="H88" s="1472"/>
      <c r="I88" s="1472"/>
      <c r="J88" s="1472"/>
      <c r="K88" s="1472"/>
      <c r="L88" s="1472"/>
      <c r="M88" s="1472"/>
      <c r="N88" s="1481"/>
      <c r="O88" s="1470">
        <f t="shared" si="21"/>
        <v>0</v>
      </c>
      <c r="P88" s="1471">
        <f t="shared" si="22"/>
        <v>0</v>
      </c>
      <c r="Q88" s="660"/>
      <c r="R88" s="660"/>
      <c r="S88" s="660"/>
      <c r="T88" s="910"/>
      <c r="U88" s="85"/>
      <c r="V88" s="85"/>
      <c r="W88" s="85"/>
      <c r="X88" s="85"/>
      <c r="Y88" s="85"/>
      <c r="Z88" s="85"/>
      <c r="AA88" s="85"/>
      <c r="AB88" s="85"/>
      <c r="AC88" s="85"/>
      <c r="AD88" s="85"/>
      <c r="AE88" s="85"/>
      <c r="AF88" s="85"/>
      <c r="AG88" s="85"/>
      <c r="AH88" s="85"/>
      <c r="AI88" s="85"/>
      <c r="AJ88" s="85"/>
    </row>
    <row r="89" spans="1:36" ht="13">
      <c r="A89" s="2137">
        <f t="shared" si="1"/>
        <v>76</v>
      </c>
      <c r="B89" s="2146" t="s">
        <v>451</v>
      </c>
      <c r="C89" s="1477"/>
      <c r="D89" s="1472"/>
      <c r="E89" s="1472"/>
      <c r="F89" s="1472"/>
      <c r="G89" s="1472"/>
      <c r="H89" s="1472"/>
      <c r="I89" s="1472"/>
      <c r="J89" s="1472"/>
      <c r="K89" s="1472"/>
      <c r="L89" s="1472"/>
      <c r="M89" s="1472"/>
      <c r="N89" s="1481"/>
      <c r="O89" s="1470">
        <f t="shared" si="21"/>
        <v>0</v>
      </c>
      <c r="P89" s="1471">
        <f t="shared" si="22"/>
        <v>0</v>
      </c>
      <c r="Q89" s="660"/>
      <c r="R89" s="660"/>
      <c r="S89" s="660"/>
      <c r="T89" s="910"/>
      <c r="U89" s="85"/>
      <c r="V89" s="85"/>
      <c r="W89" s="85"/>
      <c r="X89" s="85"/>
      <c r="Y89" s="85"/>
      <c r="Z89" s="85"/>
      <c r="AA89" s="85"/>
      <c r="AB89" s="85"/>
      <c r="AC89" s="85"/>
      <c r="AD89" s="85"/>
      <c r="AE89" s="85"/>
      <c r="AF89" s="85"/>
      <c r="AG89" s="85"/>
      <c r="AH89" s="85"/>
      <c r="AI89" s="85"/>
      <c r="AJ89" s="85"/>
    </row>
    <row r="90" spans="1:36" ht="13">
      <c r="A90" s="2137">
        <f t="shared" si="1"/>
        <v>77</v>
      </c>
      <c r="B90" s="2781" t="s">
        <v>1091</v>
      </c>
      <c r="C90" s="2782"/>
      <c r="D90" s="2783"/>
      <c r="E90" s="2783"/>
      <c r="F90" s="2783"/>
      <c r="G90" s="2783"/>
      <c r="H90" s="2783"/>
      <c r="I90" s="2783"/>
      <c r="J90" s="2783"/>
      <c r="K90" s="2783"/>
      <c r="L90" s="2783"/>
      <c r="M90" s="2783"/>
      <c r="N90" s="2784"/>
      <c r="O90" s="2646">
        <f t="shared" si="21"/>
        <v>0</v>
      </c>
      <c r="P90" s="2785">
        <f t="shared" si="22"/>
        <v>0</v>
      </c>
      <c r="Q90" s="660"/>
      <c r="R90" s="660"/>
      <c r="S90" s="660"/>
      <c r="T90" s="910"/>
      <c r="U90" s="85"/>
      <c r="V90" s="85"/>
      <c r="W90" s="85"/>
      <c r="X90" s="85"/>
      <c r="Y90" s="85"/>
      <c r="Z90" s="85"/>
      <c r="AA90" s="85"/>
      <c r="AB90" s="85"/>
      <c r="AC90" s="85"/>
      <c r="AD90" s="85"/>
      <c r="AE90" s="85"/>
      <c r="AF90" s="85"/>
      <c r="AG90" s="85"/>
      <c r="AH90" s="85"/>
      <c r="AI90" s="85"/>
      <c r="AJ90" s="85"/>
    </row>
    <row r="91" spans="1:36" ht="13">
      <c r="A91" s="2137">
        <f>A90+1</f>
        <v>78</v>
      </c>
      <c r="B91" s="2835" t="s">
        <v>1262</v>
      </c>
      <c r="C91" s="2782"/>
      <c r="D91" s="2783"/>
      <c r="E91" s="2783"/>
      <c r="F91" s="2783"/>
      <c r="G91" s="2783"/>
      <c r="H91" s="2783"/>
      <c r="I91" s="2783"/>
      <c r="J91" s="2783"/>
      <c r="K91" s="2783"/>
      <c r="L91" s="2783"/>
      <c r="M91" s="2783"/>
      <c r="N91" s="2784"/>
      <c r="O91" s="2646">
        <f t="shared" si="21"/>
        <v>0</v>
      </c>
      <c r="P91" s="2785">
        <f t="shared" si="22"/>
        <v>0</v>
      </c>
      <c r="Q91" s="660"/>
      <c r="R91" s="660"/>
      <c r="S91" s="660"/>
      <c r="T91" s="910"/>
      <c r="U91" s="85"/>
      <c r="V91" s="85"/>
      <c r="W91" s="85"/>
      <c r="X91" s="85"/>
      <c r="Y91" s="85"/>
      <c r="Z91" s="85"/>
      <c r="AA91" s="85"/>
      <c r="AB91" s="85"/>
      <c r="AC91" s="85"/>
      <c r="AD91" s="85"/>
      <c r="AE91" s="85"/>
      <c r="AF91" s="85"/>
      <c r="AG91" s="85"/>
      <c r="AH91" s="85"/>
      <c r="AI91" s="85"/>
      <c r="AJ91" s="85"/>
    </row>
    <row r="92" spans="1:36" ht="13">
      <c r="A92" s="2137">
        <f t="shared" si="1"/>
        <v>79</v>
      </c>
      <c r="B92" s="2835"/>
      <c r="C92" s="2782"/>
      <c r="D92" s="2783"/>
      <c r="E92" s="2783"/>
      <c r="F92" s="2783"/>
      <c r="G92" s="2783"/>
      <c r="H92" s="2783"/>
      <c r="I92" s="2783"/>
      <c r="J92" s="2783"/>
      <c r="K92" s="2783"/>
      <c r="L92" s="2783"/>
      <c r="M92" s="2783"/>
      <c r="N92" s="2784"/>
      <c r="O92" s="2646">
        <f t="shared" si="21"/>
        <v>0</v>
      </c>
      <c r="P92" s="2785">
        <f t="shared" si="22"/>
        <v>0</v>
      </c>
      <c r="Q92" s="660"/>
      <c r="R92" s="660"/>
      <c r="S92" s="660"/>
      <c r="T92" s="910"/>
      <c r="U92" s="85"/>
      <c r="V92" s="85"/>
      <c r="W92" s="85"/>
      <c r="X92" s="85"/>
      <c r="Y92" s="85"/>
      <c r="Z92" s="85"/>
      <c r="AA92" s="85"/>
      <c r="AB92" s="85"/>
      <c r="AC92" s="85"/>
      <c r="AD92" s="85"/>
      <c r="AE92" s="85"/>
      <c r="AF92" s="85"/>
      <c r="AG92" s="85"/>
      <c r="AH92" s="85"/>
      <c r="AI92" s="85"/>
      <c r="AJ92" s="85"/>
    </row>
    <row r="93" spans="1:36" ht="13">
      <c r="A93" s="2137">
        <f t="shared" si="1"/>
        <v>80</v>
      </c>
      <c r="B93" s="2835"/>
      <c r="C93" s="2782"/>
      <c r="D93" s="2783"/>
      <c r="E93" s="2783"/>
      <c r="F93" s="2783"/>
      <c r="G93" s="2783"/>
      <c r="H93" s="2783"/>
      <c r="I93" s="2783"/>
      <c r="J93" s="2783"/>
      <c r="K93" s="2783"/>
      <c r="L93" s="2783"/>
      <c r="M93" s="2783"/>
      <c r="N93" s="2784"/>
      <c r="O93" s="2646">
        <f t="shared" si="21"/>
        <v>0</v>
      </c>
      <c r="P93" s="2785">
        <f t="shared" si="22"/>
        <v>0</v>
      </c>
      <c r="Q93" s="660"/>
      <c r="R93" s="660"/>
      <c r="S93" s="660"/>
      <c r="T93" s="910"/>
      <c r="U93" s="85"/>
      <c r="V93" s="85"/>
      <c r="W93" s="85"/>
      <c r="X93" s="85"/>
      <c r="Y93" s="85"/>
      <c r="Z93" s="85"/>
      <c r="AA93" s="85"/>
      <c r="AB93" s="85"/>
      <c r="AC93" s="85"/>
      <c r="AD93" s="85"/>
      <c r="AE93" s="85"/>
      <c r="AF93" s="85"/>
      <c r="AG93" s="85"/>
      <c r="AH93" s="85"/>
      <c r="AI93" s="85"/>
      <c r="AJ93" s="85"/>
    </row>
    <row r="94" spans="1:36" ht="13.5" thickBot="1">
      <c r="A94" s="2137">
        <f t="shared" si="1"/>
        <v>81</v>
      </c>
      <c r="B94" s="2835"/>
      <c r="C94" s="2782"/>
      <c r="D94" s="2783"/>
      <c r="E94" s="2783"/>
      <c r="F94" s="2783"/>
      <c r="G94" s="2783"/>
      <c r="H94" s="2783"/>
      <c r="I94" s="2783"/>
      <c r="J94" s="2783"/>
      <c r="K94" s="2783"/>
      <c r="L94" s="2783"/>
      <c r="M94" s="2783"/>
      <c r="N94" s="2784"/>
      <c r="O94" s="2646">
        <f t="shared" si="21"/>
        <v>0</v>
      </c>
      <c r="P94" s="2785">
        <f t="shared" si="22"/>
        <v>0</v>
      </c>
      <c r="Q94" s="660"/>
      <c r="R94" s="660"/>
      <c r="S94" s="660"/>
      <c r="T94" s="910"/>
      <c r="U94" s="85"/>
      <c r="V94" s="85"/>
      <c r="W94" s="85"/>
      <c r="X94" s="85"/>
      <c r="Y94" s="85"/>
      <c r="Z94" s="85"/>
      <c r="AA94" s="85"/>
      <c r="AB94" s="85"/>
      <c r="AC94" s="85"/>
      <c r="AD94" s="85"/>
      <c r="AE94" s="85"/>
      <c r="AF94" s="85"/>
      <c r="AG94" s="85"/>
      <c r="AH94" s="85"/>
      <c r="AI94" s="85"/>
      <c r="AJ94" s="85"/>
    </row>
    <row r="95" spans="1:36" ht="13.5" thickBot="1">
      <c r="A95" s="2171">
        <f t="shared" si="1"/>
        <v>82</v>
      </c>
      <c r="B95" s="2147" t="s">
        <v>1073</v>
      </c>
      <c r="C95" s="2148">
        <f t="shared" ref="C95:P95" si="23">SUM(C82:C94)</f>
        <v>0</v>
      </c>
      <c r="D95" s="2148">
        <f t="shared" si="23"/>
        <v>0</v>
      </c>
      <c r="E95" s="2148">
        <f t="shared" si="23"/>
        <v>0</v>
      </c>
      <c r="F95" s="2148">
        <f t="shared" si="23"/>
        <v>0</v>
      </c>
      <c r="G95" s="2148">
        <f t="shared" si="23"/>
        <v>0</v>
      </c>
      <c r="H95" s="2148">
        <f t="shared" si="23"/>
        <v>0</v>
      </c>
      <c r="I95" s="2148">
        <f t="shared" si="23"/>
        <v>0</v>
      </c>
      <c r="J95" s="2148">
        <f t="shared" si="23"/>
        <v>0</v>
      </c>
      <c r="K95" s="2148">
        <f t="shared" si="23"/>
        <v>0</v>
      </c>
      <c r="L95" s="2148">
        <f t="shared" si="23"/>
        <v>0</v>
      </c>
      <c r="M95" s="2148">
        <f t="shared" si="23"/>
        <v>0</v>
      </c>
      <c r="N95" s="2148">
        <f t="shared" si="23"/>
        <v>0</v>
      </c>
      <c r="O95" s="2148">
        <f t="shared" si="23"/>
        <v>0</v>
      </c>
      <c r="P95" s="2148">
        <f t="shared" si="23"/>
        <v>0</v>
      </c>
      <c r="Q95" s="660"/>
      <c r="R95" s="660"/>
      <c r="S95" s="660"/>
      <c r="T95" s="910"/>
      <c r="U95" s="85"/>
      <c r="V95" s="85"/>
      <c r="W95" s="85"/>
      <c r="X95" s="85"/>
      <c r="Y95" s="85"/>
      <c r="Z95" s="85"/>
      <c r="AA95" s="85"/>
      <c r="AB95" s="85"/>
      <c r="AC95" s="85"/>
      <c r="AD95" s="85"/>
      <c r="AE95" s="85"/>
      <c r="AF95" s="1225"/>
      <c r="AG95" s="85"/>
      <c r="AH95" s="85"/>
      <c r="AI95" s="85"/>
      <c r="AJ95" s="85"/>
    </row>
    <row r="96" spans="1:36" ht="13.5" thickBot="1">
      <c r="A96" s="2171">
        <f>A95+1</f>
        <v>83</v>
      </c>
      <c r="B96" s="2147" t="s">
        <v>1074</v>
      </c>
      <c r="C96" s="2159">
        <f t="shared" ref="C96:P96" si="24">+C81+C95</f>
        <v>0</v>
      </c>
      <c r="D96" s="1487">
        <f t="shared" si="24"/>
        <v>0</v>
      </c>
      <c r="E96" s="1487">
        <f t="shared" si="24"/>
        <v>0</v>
      </c>
      <c r="F96" s="1487">
        <f t="shared" si="24"/>
        <v>0</v>
      </c>
      <c r="G96" s="1487">
        <f t="shared" si="24"/>
        <v>0</v>
      </c>
      <c r="H96" s="1487">
        <f t="shared" si="24"/>
        <v>0</v>
      </c>
      <c r="I96" s="1487">
        <f t="shared" si="24"/>
        <v>0</v>
      </c>
      <c r="J96" s="1487">
        <f t="shared" si="24"/>
        <v>0</v>
      </c>
      <c r="K96" s="1487">
        <f t="shared" si="24"/>
        <v>0</v>
      </c>
      <c r="L96" s="1487">
        <f t="shared" si="24"/>
        <v>0</v>
      </c>
      <c r="M96" s="1487">
        <f t="shared" si="24"/>
        <v>0</v>
      </c>
      <c r="N96" s="2160">
        <f t="shared" si="24"/>
        <v>0</v>
      </c>
      <c r="O96" s="1487">
        <f t="shared" si="24"/>
        <v>0</v>
      </c>
      <c r="P96" s="2091">
        <f t="shared" si="24"/>
        <v>0</v>
      </c>
      <c r="Q96" s="660"/>
      <c r="R96" s="660"/>
      <c r="S96" s="660"/>
      <c r="T96" s="910"/>
      <c r="U96" s="85"/>
      <c r="V96" s="85"/>
      <c r="W96" s="85"/>
      <c r="X96" s="85"/>
      <c r="Y96" s="85"/>
      <c r="Z96" s="85"/>
      <c r="AA96" s="85"/>
      <c r="AB96" s="85"/>
      <c r="AC96" s="85"/>
      <c r="AD96" s="85"/>
      <c r="AE96" s="85"/>
      <c r="AF96" s="1225"/>
      <c r="AG96" s="85"/>
      <c r="AH96" s="85"/>
      <c r="AI96" s="85"/>
      <c r="AJ96" s="85"/>
    </row>
    <row r="97" spans="1:36" s="1465" customFormat="1" ht="13.5" thickBot="1">
      <c r="A97" s="2771"/>
      <c r="B97" s="2163"/>
      <c r="C97" s="2167"/>
      <c r="D97" s="2167"/>
      <c r="E97" s="2167"/>
      <c r="F97" s="2167"/>
      <c r="G97" s="2167"/>
      <c r="H97" s="2167"/>
      <c r="I97" s="2167"/>
      <c r="J97" s="2167"/>
      <c r="K97" s="2167"/>
      <c r="L97" s="2167"/>
      <c r="M97" s="2167"/>
      <c r="N97" s="2167"/>
      <c r="O97" s="2167"/>
      <c r="P97" s="2167"/>
      <c r="Q97" s="1464"/>
      <c r="R97" s="1464"/>
      <c r="S97" s="1464"/>
      <c r="T97" s="1330"/>
      <c r="U97" s="105"/>
      <c r="V97" s="105"/>
      <c r="W97" s="105"/>
      <c r="X97" s="105"/>
      <c r="Y97" s="105"/>
      <c r="Z97" s="105"/>
      <c r="AA97" s="105"/>
      <c r="AB97" s="105"/>
      <c r="AC97" s="105"/>
      <c r="AD97" s="105"/>
      <c r="AE97" s="105"/>
      <c r="AF97" s="1231"/>
      <c r="AG97" s="105"/>
      <c r="AH97" s="105"/>
      <c r="AI97" s="105"/>
      <c r="AJ97" s="105"/>
    </row>
    <row r="98" spans="1:36" ht="13.5" thickBot="1">
      <c r="A98" s="2171">
        <f>A96+1</f>
        <v>84</v>
      </c>
      <c r="B98" s="2147" t="s">
        <v>1075</v>
      </c>
      <c r="C98" s="2775"/>
      <c r="D98" s="2776"/>
      <c r="E98" s="2776"/>
      <c r="F98" s="2776"/>
      <c r="G98" s="2776"/>
      <c r="H98" s="2776"/>
      <c r="I98" s="2776"/>
      <c r="J98" s="2776"/>
      <c r="K98" s="2776"/>
      <c r="L98" s="2776"/>
      <c r="M98" s="2776"/>
      <c r="N98" s="2777"/>
      <c r="O98" s="1244">
        <f>SUMPRODUCT($C$4:$N$4,C98:N98)</f>
        <v>0</v>
      </c>
      <c r="P98" s="1469">
        <f>SUM(C98:N98)</f>
        <v>0</v>
      </c>
      <c r="Q98" s="660"/>
      <c r="R98" s="660"/>
      <c r="S98" s="660"/>
      <c r="T98" s="910"/>
      <c r="U98" s="85"/>
      <c r="V98" s="85"/>
      <c r="W98" s="85"/>
      <c r="X98" s="85"/>
      <c r="Y98" s="85"/>
      <c r="Z98" s="85"/>
      <c r="AA98" s="85"/>
      <c r="AB98" s="85"/>
      <c r="AC98" s="85"/>
      <c r="AD98" s="85"/>
      <c r="AE98" s="85"/>
      <c r="AF98" s="1225"/>
      <c r="AG98" s="85"/>
      <c r="AH98" s="85"/>
      <c r="AI98" s="85"/>
      <c r="AJ98" s="85"/>
    </row>
    <row r="99" spans="1:36" ht="13.5" thickBot="1">
      <c r="A99" s="2171">
        <f>A98+1</f>
        <v>85</v>
      </c>
      <c r="B99" s="2147" t="s">
        <v>1345</v>
      </c>
      <c r="C99" s="2148">
        <f t="shared" ref="C99:P99" si="25">C98-C96</f>
        <v>0</v>
      </c>
      <c r="D99" s="2148">
        <f t="shared" si="25"/>
        <v>0</v>
      </c>
      <c r="E99" s="2148">
        <f t="shared" si="25"/>
        <v>0</v>
      </c>
      <c r="F99" s="2148">
        <f t="shared" si="25"/>
        <v>0</v>
      </c>
      <c r="G99" s="2148">
        <f t="shared" si="25"/>
        <v>0</v>
      </c>
      <c r="H99" s="2148">
        <f t="shared" si="25"/>
        <v>0</v>
      </c>
      <c r="I99" s="2148">
        <f t="shared" si="25"/>
        <v>0</v>
      </c>
      <c r="J99" s="2148">
        <f t="shared" si="25"/>
        <v>0</v>
      </c>
      <c r="K99" s="2148">
        <f t="shared" si="25"/>
        <v>0</v>
      </c>
      <c r="L99" s="2148">
        <f t="shared" si="25"/>
        <v>0</v>
      </c>
      <c r="M99" s="2148">
        <f t="shared" si="25"/>
        <v>0</v>
      </c>
      <c r="N99" s="2148">
        <f t="shared" si="25"/>
        <v>0</v>
      </c>
      <c r="O99" s="2148">
        <f t="shared" si="25"/>
        <v>0</v>
      </c>
      <c r="P99" s="2149">
        <f t="shared" si="25"/>
        <v>0</v>
      </c>
      <c r="Q99" s="660"/>
      <c r="R99" s="660"/>
      <c r="S99" s="660"/>
      <c r="T99" s="910"/>
      <c r="U99" s="85"/>
      <c r="V99" s="85"/>
      <c r="W99" s="85"/>
      <c r="X99" s="85"/>
      <c r="Y99" s="85"/>
      <c r="Z99" s="85"/>
      <c r="AA99" s="85"/>
      <c r="AB99" s="85"/>
      <c r="AC99" s="85"/>
      <c r="AD99" s="85"/>
      <c r="AE99" s="85"/>
      <c r="AF99" s="1225"/>
      <c r="AG99" s="85"/>
      <c r="AH99" s="85"/>
      <c r="AI99" s="85"/>
      <c r="AJ99" s="85"/>
    </row>
    <row r="100" spans="1:36" s="1465" customFormat="1" ht="13.5" thickBot="1">
      <c r="A100" s="2771"/>
      <c r="B100" s="2163"/>
      <c r="C100" s="2167"/>
      <c r="D100" s="2167"/>
      <c r="E100" s="2167"/>
      <c r="F100" s="2167"/>
      <c r="G100" s="2167"/>
      <c r="H100" s="2167"/>
      <c r="I100" s="2167"/>
      <c r="J100" s="2167"/>
      <c r="K100" s="2167"/>
      <c r="L100" s="2167"/>
      <c r="M100" s="2167"/>
      <c r="N100" s="2167"/>
      <c r="O100" s="2167"/>
      <c r="P100" s="2167"/>
      <c r="Q100" s="1464"/>
      <c r="R100" s="1464"/>
      <c r="S100" s="1464"/>
      <c r="T100" s="1330"/>
      <c r="U100" s="105"/>
      <c r="V100" s="105"/>
      <c r="W100" s="105"/>
      <c r="X100" s="105"/>
      <c r="Y100" s="105"/>
      <c r="Z100" s="105"/>
      <c r="AA100" s="105"/>
      <c r="AB100" s="105"/>
      <c r="AC100" s="105"/>
      <c r="AD100" s="105"/>
      <c r="AE100" s="105"/>
      <c r="AF100" s="1231"/>
      <c r="AG100" s="105"/>
      <c r="AH100" s="105"/>
      <c r="AI100" s="105"/>
      <c r="AJ100" s="105"/>
    </row>
    <row r="101" spans="1:36" ht="13.5" thickBot="1">
      <c r="A101" s="2758" t="s">
        <v>1094</v>
      </c>
      <c r="B101" s="2134" t="s">
        <v>1101</v>
      </c>
      <c r="C101" s="2135" t="s">
        <v>296</v>
      </c>
      <c r="D101" s="2136"/>
      <c r="E101" s="2136"/>
      <c r="F101" s="2136"/>
      <c r="G101" s="2136"/>
      <c r="H101" s="2136"/>
      <c r="I101" s="2136"/>
      <c r="J101" s="2136"/>
      <c r="K101" s="2136"/>
      <c r="L101" s="2136"/>
      <c r="M101" s="2136"/>
      <c r="N101" s="1386"/>
      <c r="O101" s="2135"/>
      <c r="P101" s="1386"/>
      <c r="Q101" s="660"/>
      <c r="R101" s="660"/>
      <c r="S101" s="660"/>
      <c r="T101" s="910"/>
      <c r="U101" s="85"/>
      <c r="V101" s="85"/>
      <c r="W101" s="85"/>
      <c r="X101" s="85"/>
      <c r="Y101" s="85"/>
      <c r="Z101" s="85"/>
      <c r="AA101" s="85"/>
      <c r="AB101" s="85"/>
      <c r="AC101" s="85"/>
      <c r="AD101" s="85"/>
      <c r="AE101" s="85"/>
      <c r="AF101" s="85"/>
      <c r="AG101" s="85"/>
      <c r="AH101" s="85"/>
      <c r="AI101" s="85"/>
      <c r="AJ101" s="85"/>
    </row>
    <row r="102" spans="1:36" ht="13">
      <c r="A102" s="2137">
        <f>A99+1</f>
        <v>86</v>
      </c>
      <c r="B102" s="2756" t="s">
        <v>1063</v>
      </c>
      <c r="C102" s="2138"/>
      <c r="D102" s="2139"/>
      <c r="E102" s="2139"/>
      <c r="F102" s="2139"/>
      <c r="G102" s="2139"/>
      <c r="H102" s="2139"/>
      <c r="I102" s="2139"/>
      <c r="J102" s="2139"/>
      <c r="K102" s="2139"/>
      <c r="L102" s="2139"/>
      <c r="M102" s="2139"/>
      <c r="N102" s="2140"/>
      <c r="O102" s="2141"/>
      <c r="P102" s="2142"/>
      <c r="Q102" s="660"/>
      <c r="R102" s="660"/>
      <c r="S102" s="660"/>
      <c r="T102" s="910"/>
      <c r="U102" s="85"/>
      <c r="V102" s="85"/>
      <c r="W102" s="85"/>
      <c r="X102" s="85"/>
      <c r="Y102" s="85"/>
      <c r="Z102" s="85"/>
      <c r="AA102" s="85"/>
      <c r="AB102" s="85"/>
      <c r="AC102" s="85"/>
      <c r="AD102" s="85"/>
      <c r="AE102" s="85"/>
      <c r="AF102" s="85"/>
      <c r="AG102" s="85"/>
      <c r="AH102" s="85"/>
      <c r="AI102" s="85"/>
      <c r="AJ102" s="85"/>
    </row>
    <row r="103" spans="1:36" ht="13">
      <c r="A103" s="2137">
        <f t="shared" si="1"/>
        <v>87</v>
      </c>
      <c r="B103" s="2152" t="s">
        <v>432</v>
      </c>
      <c r="C103" s="2143"/>
      <c r="D103" s="2144"/>
      <c r="E103" s="2144"/>
      <c r="F103" s="2144"/>
      <c r="G103" s="2144"/>
      <c r="H103" s="2144"/>
      <c r="I103" s="2144"/>
      <c r="J103" s="2144"/>
      <c r="K103" s="2144"/>
      <c r="L103" s="2144"/>
      <c r="M103" s="2144"/>
      <c r="N103" s="2145"/>
      <c r="O103" s="2087">
        <f t="shared" ref="O103:O111" si="26">SUMPRODUCT($C$4:$N$4,C103:N103)</f>
        <v>0</v>
      </c>
      <c r="P103" s="2088">
        <f t="shared" ref="P103:P111" si="27">SUM(C103:N103)</f>
        <v>0</v>
      </c>
      <c r="Q103" s="660"/>
      <c r="R103" s="660"/>
      <c r="S103" s="660"/>
      <c r="T103" s="910"/>
      <c r="U103" s="85"/>
      <c r="V103" s="85"/>
      <c r="W103" s="85"/>
      <c r="X103" s="85"/>
      <c r="Y103" s="85"/>
      <c r="Z103" s="85"/>
      <c r="AA103" s="85"/>
      <c r="AB103" s="85"/>
      <c r="AC103" s="85"/>
      <c r="AD103" s="85"/>
      <c r="AE103" s="85"/>
      <c r="AF103" s="85"/>
      <c r="AG103" s="85"/>
      <c r="AH103" s="85"/>
      <c r="AI103" s="85"/>
      <c r="AJ103" s="85"/>
    </row>
    <row r="104" spans="1:36" ht="13">
      <c r="A104" s="2137">
        <f t="shared" si="1"/>
        <v>88</v>
      </c>
      <c r="B104" s="2146" t="s">
        <v>426</v>
      </c>
      <c r="C104" s="1476"/>
      <c r="D104" s="1473"/>
      <c r="E104" s="1473"/>
      <c r="F104" s="1473"/>
      <c r="G104" s="1473"/>
      <c r="H104" s="1473"/>
      <c r="I104" s="1473"/>
      <c r="J104" s="1473"/>
      <c r="K104" s="1473"/>
      <c r="L104" s="1473"/>
      <c r="M104" s="1473"/>
      <c r="N104" s="1480"/>
      <c r="O104" s="2087">
        <f t="shared" si="26"/>
        <v>0</v>
      </c>
      <c r="P104" s="2088">
        <f t="shared" si="27"/>
        <v>0</v>
      </c>
      <c r="Q104" s="660"/>
      <c r="R104" s="660"/>
      <c r="S104" s="660"/>
      <c r="T104" s="910"/>
      <c r="U104" s="85"/>
      <c r="V104" s="85"/>
      <c r="W104" s="85"/>
      <c r="X104" s="85"/>
      <c r="Y104" s="85"/>
      <c r="Z104" s="85"/>
      <c r="AA104" s="85"/>
      <c r="AB104" s="85"/>
      <c r="AC104" s="85"/>
      <c r="AD104" s="85"/>
      <c r="AE104" s="85"/>
      <c r="AF104" s="85"/>
      <c r="AG104" s="85"/>
      <c r="AH104" s="85"/>
      <c r="AI104" s="85"/>
      <c r="AJ104" s="85"/>
    </row>
    <row r="105" spans="1:36" ht="13">
      <c r="A105" s="2137">
        <f t="shared" si="1"/>
        <v>89</v>
      </c>
      <c r="B105" s="2146" t="s">
        <v>427</v>
      </c>
      <c r="C105" s="1476"/>
      <c r="D105" s="1473"/>
      <c r="E105" s="1473"/>
      <c r="F105" s="1473"/>
      <c r="G105" s="1473"/>
      <c r="H105" s="1473"/>
      <c r="I105" s="1473"/>
      <c r="J105" s="1473"/>
      <c r="K105" s="1473"/>
      <c r="L105" s="1473"/>
      <c r="M105" s="1473"/>
      <c r="N105" s="1480"/>
      <c r="O105" s="2087">
        <f t="shared" si="26"/>
        <v>0</v>
      </c>
      <c r="P105" s="2088">
        <f t="shared" si="27"/>
        <v>0</v>
      </c>
      <c r="Q105" s="660"/>
      <c r="R105" s="660"/>
      <c r="S105" s="660"/>
      <c r="T105" s="910"/>
      <c r="U105" s="85"/>
      <c r="V105" s="85"/>
      <c r="W105" s="85"/>
      <c r="X105" s="85"/>
      <c r="Y105" s="85"/>
      <c r="Z105" s="85"/>
      <c r="AA105" s="85"/>
      <c r="AB105" s="85"/>
      <c r="AC105" s="85"/>
      <c r="AD105" s="85"/>
      <c r="AE105" s="85"/>
      <c r="AF105" s="85"/>
      <c r="AG105" s="85"/>
      <c r="AH105" s="85"/>
      <c r="AI105" s="85"/>
      <c r="AJ105" s="85"/>
    </row>
    <row r="106" spans="1:36" ht="13">
      <c r="A106" s="2137">
        <f t="shared" si="1"/>
        <v>90</v>
      </c>
      <c r="B106" s="2146" t="s">
        <v>428</v>
      </c>
      <c r="C106" s="1476"/>
      <c r="D106" s="1473"/>
      <c r="E106" s="1473"/>
      <c r="F106" s="1473"/>
      <c r="G106" s="1473"/>
      <c r="H106" s="1473"/>
      <c r="I106" s="1473"/>
      <c r="J106" s="1473"/>
      <c r="K106" s="1473"/>
      <c r="L106" s="1473"/>
      <c r="M106" s="1473"/>
      <c r="N106" s="1480"/>
      <c r="O106" s="2087">
        <f t="shared" si="26"/>
        <v>0</v>
      </c>
      <c r="P106" s="2088">
        <f t="shared" si="27"/>
        <v>0</v>
      </c>
      <c r="Q106" s="660"/>
      <c r="R106" s="660"/>
      <c r="S106" s="660"/>
      <c r="T106" s="910"/>
      <c r="U106" s="85"/>
      <c r="V106" s="85"/>
      <c r="W106" s="85"/>
      <c r="X106" s="85"/>
      <c r="Y106" s="85"/>
      <c r="Z106" s="85"/>
      <c r="AA106" s="85"/>
      <c r="AB106" s="85"/>
      <c r="AC106" s="85"/>
      <c r="AD106" s="85"/>
      <c r="AE106" s="85"/>
      <c r="AF106" s="85"/>
      <c r="AG106" s="85"/>
      <c r="AH106" s="85"/>
      <c r="AI106" s="85"/>
      <c r="AJ106" s="85"/>
    </row>
    <row r="107" spans="1:36" ht="13">
      <c r="A107" s="2137">
        <f t="shared" si="1"/>
        <v>91</v>
      </c>
      <c r="B107" s="2146" t="s">
        <v>429</v>
      </c>
      <c r="C107" s="1476"/>
      <c r="D107" s="1473"/>
      <c r="E107" s="1473"/>
      <c r="F107" s="1473"/>
      <c r="G107" s="1473"/>
      <c r="H107" s="1473"/>
      <c r="I107" s="1473"/>
      <c r="J107" s="1473"/>
      <c r="K107" s="1473"/>
      <c r="L107" s="1473"/>
      <c r="M107" s="1473"/>
      <c r="N107" s="1480"/>
      <c r="O107" s="2087">
        <f t="shared" si="26"/>
        <v>0</v>
      </c>
      <c r="P107" s="2088">
        <f t="shared" si="27"/>
        <v>0</v>
      </c>
      <c r="Q107" s="660"/>
      <c r="R107" s="660"/>
      <c r="S107" s="660"/>
      <c r="T107" s="910"/>
      <c r="U107" s="85"/>
      <c r="V107" s="85"/>
      <c r="W107" s="85"/>
      <c r="X107" s="85"/>
      <c r="Y107" s="85"/>
      <c r="Z107" s="85"/>
      <c r="AA107" s="85"/>
      <c r="AB107" s="85"/>
      <c r="AC107" s="85"/>
      <c r="AD107" s="85"/>
      <c r="AE107" s="85"/>
      <c r="AF107" s="85"/>
      <c r="AG107" s="85"/>
      <c r="AH107" s="85"/>
      <c r="AI107" s="85"/>
      <c r="AJ107" s="85"/>
    </row>
    <row r="108" spans="1:36" ht="13">
      <c r="A108" s="2137">
        <f t="shared" si="1"/>
        <v>92</v>
      </c>
      <c r="B108" s="2146" t="s">
        <v>371</v>
      </c>
      <c r="C108" s="1476"/>
      <c r="D108" s="1473"/>
      <c r="E108" s="1473"/>
      <c r="F108" s="1473"/>
      <c r="G108" s="1473"/>
      <c r="H108" s="1473"/>
      <c r="I108" s="1473"/>
      <c r="J108" s="1473"/>
      <c r="K108" s="1473"/>
      <c r="L108" s="1473"/>
      <c r="M108" s="1473"/>
      <c r="N108" s="1480"/>
      <c r="O108" s="2087">
        <f t="shared" si="26"/>
        <v>0</v>
      </c>
      <c r="P108" s="2088">
        <f t="shared" si="27"/>
        <v>0</v>
      </c>
      <c r="Q108" s="660"/>
      <c r="R108" s="660"/>
      <c r="S108" s="660"/>
      <c r="T108" s="910"/>
      <c r="U108" s="85"/>
      <c r="V108" s="85"/>
      <c r="W108" s="85"/>
      <c r="X108" s="85"/>
      <c r="Y108" s="85"/>
      <c r="Z108" s="85"/>
      <c r="AA108" s="85"/>
      <c r="AB108" s="85"/>
      <c r="AC108" s="85"/>
      <c r="AD108" s="85"/>
      <c r="AE108" s="85"/>
      <c r="AF108" s="85"/>
      <c r="AG108" s="85"/>
      <c r="AH108" s="85"/>
      <c r="AI108" s="85"/>
      <c r="AJ108" s="85"/>
    </row>
    <row r="109" spans="1:36" ht="13">
      <c r="A109" s="2137">
        <f t="shared" si="1"/>
        <v>93</v>
      </c>
      <c r="B109" s="2146" t="s">
        <v>430</v>
      </c>
      <c r="C109" s="1476"/>
      <c r="D109" s="1473"/>
      <c r="E109" s="1473"/>
      <c r="F109" s="1473"/>
      <c r="G109" s="1473"/>
      <c r="H109" s="1473"/>
      <c r="I109" s="1473"/>
      <c r="J109" s="1473"/>
      <c r="K109" s="1473"/>
      <c r="L109" s="1473"/>
      <c r="M109" s="1473"/>
      <c r="N109" s="1480"/>
      <c r="O109" s="2087">
        <f t="shared" si="26"/>
        <v>0</v>
      </c>
      <c r="P109" s="2088">
        <f t="shared" si="27"/>
        <v>0</v>
      </c>
      <c r="Q109" s="660"/>
      <c r="R109" s="660"/>
      <c r="S109" s="660"/>
      <c r="T109" s="910"/>
      <c r="U109" s="85"/>
      <c r="V109" s="85"/>
      <c r="W109" s="85"/>
      <c r="X109" s="85"/>
      <c r="Y109" s="85"/>
      <c r="Z109" s="85"/>
      <c r="AA109" s="85"/>
      <c r="AB109" s="85"/>
      <c r="AC109" s="85"/>
      <c r="AD109" s="85"/>
      <c r="AE109" s="85"/>
      <c r="AF109" s="85"/>
      <c r="AG109" s="85"/>
      <c r="AH109" s="85"/>
      <c r="AI109" s="85"/>
      <c r="AJ109" s="85"/>
    </row>
    <row r="110" spans="1:36" ht="13">
      <c r="A110" s="2137">
        <f t="shared" si="1"/>
        <v>94</v>
      </c>
      <c r="B110" s="2146" t="s">
        <v>550</v>
      </c>
      <c r="C110" s="1476"/>
      <c r="D110" s="1473"/>
      <c r="E110" s="1473"/>
      <c r="F110" s="1473"/>
      <c r="G110" s="1473"/>
      <c r="H110" s="1473"/>
      <c r="I110" s="1473"/>
      <c r="J110" s="1473"/>
      <c r="K110" s="1473"/>
      <c r="L110" s="1473"/>
      <c r="M110" s="1473"/>
      <c r="N110" s="1480"/>
      <c r="O110" s="2087">
        <f t="shared" si="26"/>
        <v>0</v>
      </c>
      <c r="P110" s="2088">
        <f t="shared" si="27"/>
        <v>0</v>
      </c>
      <c r="Q110" s="660"/>
      <c r="R110" s="660"/>
      <c r="S110" s="660"/>
      <c r="T110" s="910"/>
      <c r="U110" s="85"/>
      <c r="V110" s="85"/>
      <c r="W110" s="85"/>
      <c r="X110" s="85"/>
      <c r="Y110" s="85"/>
      <c r="Z110" s="85"/>
      <c r="AA110" s="85"/>
      <c r="AB110" s="85"/>
      <c r="AC110" s="85"/>
      <c r="AD110" s="85"/>
      <c r="AE110" s="85"/>
      <c r="AF110" s="85"/>
      <c r="AG110" s="85"/>
      <c r="AH110" s="85"/>
      <c r="AI110" s="85"/>
      <c r="AJ110" s="85"/>
    </row>
    <row r="111" spans="1:36" ht="13.5" thickBot="1">
      <c r="A111" s="2137">
        <f t="shared" si="1"/>
        <v>95</v>
      </c>
      <c r="B111" s="2146" t="s">
        <v>1062</v>
      </c>
      <c r="C111" s="1476"/>
      <c r="D111" s="1473"/>
      <c r="E111" s="1473"/>
      <c r="F111" s="1473"/>
      <c r="G111" s="1473"/>
      <c r="H111" s="1473"/>
      <c r="I111" s="1473"/>
      <c r="J111" s="1473"/>
      <c r="K111" s="1473"/>
      <c r="L111" s="1473"/>
      <c r="M111" s="1473"/>
      <c r="N111" s="1480"/>
      <c r="O111" s="2087">
        <f t="shared" si="26"/>
        <v>0</v>
      </c>
      <c r="P111" s="2088">
        <f t="shared" si="27"/>
        <v>0</v>
      </c>
      <c r="Q111" s="660"/>
      <c r="R111" s="660"/>
      <c r="S111" s="660"/>
      <c r="T111" s="910"/>
      <c r="U111" s="85"/>
      <c r="V111" s="85"/>
      <c r="W111" s="85"/>
      <c r="X111" s="85"/>
      <c r="Y111" s="85"/>
      <c r="Z111" s="85"/>
      <c r="AA111" s="85"/>
      <c r="AB111" s="85"/>
      <c r="AC111" s="85"/>
      <c r="AD111" s="85"/>
      <c r="AE111" s="85"/>
      <c r="AF111" s="85"/>
      <c r="AG111" s="85"/>
      <c r="AH111" s="85"/>
      <c r="AI111" s="85"/>
      <c r="AJ111" s="85"/>
    </row>
    <row r="112" spans="1:36" ht="13.5" thickBot="1">
      <c r="A112" s="2171">
        <f t="shared" si="1"/>
        <v>96</v>
      </c>
      <c r="B112" s="2147" t="s">
        <v>1076</v>
      </c>
      <c r="C112" s="2148">
        <f>SUM(C103:C111)</f>
        <v>0</v>
      </c>
      <c r="D112" s="2148">
        <f t="shared" ref="D112:P112" si="28">SUM(D103:D111)</f>
        <v>0</v>
      </c>
      <c r="E112" s="2148">
        <f t="shared" si="28"/>
        <v>0</v>
      </c>
      <c r="F112" s="2148">
        <f t="shared" si="28"/>
        <v>0</v>
      </c>
      <c r="G112" s="2148">
        <f t="shared" si="28"/>
        <v>0</v>
      </c>
      <c r="H112" s="2148">
        <f t="shared" si="28"/>
        <v>0</v>
      </c>
      <c r="I112" s="2148">
        <f t="shared" si="28"/>
        <v>0</v>
      </c>
      <c r="J112" s="2148">
        <f t="shared" si="28"/>
        <v>0</v>
      </c>
      <c r="K112" s="2148">
        <f t="shared" si="28"/>
        <v>0</v>
      </c>
      <c r="L112" s="2148">
        <f t="shared" si="28"/>
        <v>0</v>
      </c>
      <c r="M112" s="2148">
        <f t="shared" si="28"/>
        <v>0</v>
      </c>
      <c r="N112" s="2148">
        <f t="shared" si="28"/>
        <v>0</v>
      </c>
      <c r="O112" s="2148">
        <f t="shared" si="28"/>
        <v>0</v>
      </c>
      <c r="P112" s="2149">
        <f t="shared" si="28"/>
        <v>0</v>
      </c>
      <c r="Q112" s="1257"/>
      <c r="R112" s="1257"/>
      <c r="S112" s="1257"/>
      <c r="T112" s="1225"/>
      <c r="U112" s="1225"/>
      <c r="V112" s="1225"/>
      <c r="W112" s="1225"/>
      <c r="X112" s="1225"/>
      <c r="Y112" s="1225"/>
      <c r="Z112" s="1225"/>
      <c r="AA112" s="1225"/>
      <c r="AB112" s="1225"/>
      <c r="AC112" s="1225"/>
      <c r="AD112" s="1225"/>
      <c r="AE112" s="1225"/>
      <c r="AF112" s="1225"/>
      <c r="AG112" s="85"/>
      <c r="AH112" s="85"/>
      <c r="AI112" s="85"/>
      <c r="AJ112" s="85"/>
    </row>
    <row r="113" spans="1:36" ht="13">
      <c r="A113" s="2137">
        <f t="shared" si="1"/>
        <v>97</v>
      </c>
      <c r="B113" s="2152" t="s">
        <v>1119</v>
      </c>
      <c r="C113" s="1477"/>
      <c r="D113" s="1472"/>
      <c r="E113" s="1472"/>
      <c r="F113" s="1472"/>
      <c r="G113" s="1472"/>
      <c r="H113" s="1472"/>
      <c r="I113" s="1472"/>
      <c r="J113" s="1472"/>
      <c r="K113" s="1472"/>
      <c r="L113" s="1472"/>
      <c r="M113" s="1472"/>
      <c r="N113" s="1481"/>
      <c r="O113" s="1470">
        <f t="shared" ref="O113:O125" si="29">SUMPRODUCT($C$4:$N$4,C113:N113)</f>
        <v>0</v>
      </c>
      <c r="P113" s="1471">
        <f t="shared" ref="P113:P125" si="30">SUM(C113:N113)</f>
        <v>0</v>
      </c>
      <c r="Q113" s="660"/>
      <c r="R113" s="660"/>
      <c r="S113" s="660"/>
      <c r="T113" s="910"/>
      <c r="U113" s="85"/>
      <c r="V113" s="85"/>
      <c r="W113" s="85"/>
      <c r="X113" s="85"/>
      <c r="Y113" s="85"/>
      <c r="Z113" s="85"/>
      <c r="AA113" s="85"/>
      <c r="AB113" s="85"/>
      <c r="AC113" s="85"/>
      <c r="AD113" s="85"/>
      <c r="AE113" s="85"/>
      <c r="AF113" s="85"/>
      <c r="AG113" s="85"/>
      <c r="AH113" s="85"/>
      <c r="AI113" s="85"/>
      <c r="AJ113" s="85"/>
    </row>
    <row r="114" spans="1:36" ht="13">
      <c r="A114" s="2137">
        <f t="shared" si="1"/>
        <v>98</v>
      </c>
      <c r="B114" s="2152" t="s">
        <v>1090</v>
      </c>
      <c r="C114" s="1477"/>
      <c r="D114" s="1472"/>
      <c r="E114" s="1472"/>
      <c r="F114" s="1472"/>
      <c r="G114" s="1472"/>
      <c r="H114" s="1472"/>
      <c r="I114" s="1472"/>
      <c r="J114" s="1472"/>
      <c r="K114" s="1472"/>
      <c r="L114" s="1472"/>
      <c r="M114" s="1472"/>
      <c r="N114" s="1481"/>
      <c r="O114" s="1470">
        <f t="shared" si="29"/>
        <v>0</v>
      </c>
      <c r="P114" s="1471">
        <f t="shared" si="30"/>
        <v>0</v>
      </c>
      <c r="Q114" s="660"/>
      <c r="R114" s="660"/>
      <c r="S114" s="660"/>
      <c r="T114" s="910"/>
      <c r="U114" s="85"/>
      <c r="V114" s="85"/>
      <c r="W114" s="85"/>
      <c r="X114" s="85"/>
      <c r="Y114" s="85"/>
      <c r="Z114" s="85"/>
      <c r="AA114" s="85"/>
      <c r="AB114" s="85"/>
      <c r="AC114" s="85"/>
      <c r="AD114" s="85"/>
      <c r="AE114" s="85"/>
      <c r="AF114" s="85"/>
      <c r="AG114" s="85"/>
      <c r="AH114" s="85"/>
      <c r="AI114" s="85"/>
      <c r="AJ114" s="85"/>
    </row>
    <row r="115" spans="1:36" ht="13">
      <c r="A115" s="2137">
        <f t="shared" si="1"/>
        <v>99</v>
      </c>
      <c r="B115" s="2152" t="s">
        <v>449</v>
      </c>
      <c r="C115" s="1477"/>
      <c r="D115" s="1472"/>
      <c r="E115" s="1472"/>
      <c r="F115" s="1472"/>
      <c r="G115" s="1472"/>
      <c r="H115" s="1472"/>
      <c r="I115" s="1472"/>
      <c r="J115" s="1472"/>
      <c r="K115" s="1472"/>
      <c r="L115" s="1472"/>
      <c r="M115" s="1472"/>
      <c r="N115" s="1481"/>
      <c r="O115" s="1470">
        <f t="shared" si="29"/>
        <v>0</v>
      </c>
      <c r="P115" s="1471">
        <f t="shared" si="30"/>
        <v>0</v>
      </c>
      <c r="Q115" s="660"/>
      <c r="R115" s="660"/>
      <c r="S115" s="660"/>
      <c r="T115" s="910"/>
      <c r="U115" s="85"/>
      <c r="V115" s="85"/>
      <c r="W115" s="85"/>
      <c r="X115" s="85"/>
      <c r="Y115" s="85"/>
      <c r="Z115" s="85"/>
      <c r="AA115" s="85"/>
      <c r="AB115" s="85"/>
      <c r="AC115" s="85"/>
      <c r="AD115" s="85"/>
      <c r="AE115" s="85"/>
      <c r="AF115" s="85"/>
      <c r="AG115" s="85"/>
      <c r="AH115" s="85"/>
      <c r="AI115" s="85"/>
      <c r="AJ115" s="85"/>
    </row>
    <row r="116" spans="1:36" ht="13">
      <c r="A116" s="2137">
        <f t="shared" si="1"/>
        <v>100</v>
      </c>
      <c r="B116" s="2152" t="s">
        <v>1118</v>
      </c>
      <c r="C116" s="1477"/>
      <c r="D116" s="1472"/>
      <c r="E116" s="1472"/>
      <c r="F116" s="1472"/>
      <c r="G116" s="1472"/>
      <c r="H116" s="1472"/>
      <c r="I116" s="1472"/>
      <c r="J116" s="1472"/>
      <c r="K116" s="1472"/>
      <c r="L116" s="1472"/>
      <c r="M116" s="1472"/>
      <c r="N116" s="1481"/>
      <c r="O116" s="1470">
        <f t="shared" si="29"/>
        <v>0</v>
      </c>
      <c r="P116" s="1471">
        <f t="shared" si="30"/>
        <v>0</v>
      </c>
      <c r="Q116" s="660"/>
      <c r="R116" s="660"/>
      <c r="S116" s="660"/>
      <c r="T116" s="910"/>
      <c r="U116" s="85"/>
      <c r="V116" s="85"/>
      <c r="W116" s="85"/>
      <c r="X116" s="85"/>
      <c r="Y116" s="85"/>
      <c r="Z116" s="85"/>
      <c r="AA116" s="85"/>
      <c r="AB116" s="85"/>
      <c r="AC116" s="85"/>
      <c r="AD116" s="85"/>
      <c r="AE116" s="85"/>
      <c r="AF116" s="85"/>
      <c r="AG116" s="85"/>
      <c r="AH116" s="85"/>
      <c r="AI116" s="85"/>
      <c r="AJ116" s="85"/>
    </row>
    <row r="117" spans="1:36" ht="13">
      <c r="A117" s="2137">
        <f t="shared" si="1"/>
        <v>101</v>
      </c>
      <c r="B117" s="2146" t="s">
        <v>474</v>
      </c>
      <c r="C117" s="1477"/>
      <c r="D117" s="1472"/>
      <c r="E117" s="1472"/>
      <c r="F117" s="1472"/>
      <c r="G117" s="1472"/>
      <c r="H117" s="1472"/>
      <c r="I117" s="1472"/>
      <c r="J117" s="1472"/>
      <c r="K117" s="1472"/>
      <c r="L117" s="1472"/>
      <c r="M117" s="1472"/>
      <c r="N117" s="1481"/>
      <c r="O117" s="1470">
        <f t="shared" si="29"/>
        <v>0</v>
      </c>
      <c r="P117" s="1471">
        <f t="shared" si="30"/>
        <v>0</v>
      </c>
      <c r="Q117" s="660"/>
      <c r="R117" s="660"/>
      <c r="S117" s="660"/>
      <c r="T117" s="910"/>
      <c r="U117" s="85"/>
      <c r="V117" s="85"/>
      <c r="W117" s="85"/>
      <c r="X117" s="85"/>
      <c r="Y117" s="85"/>
      <c r="Z117" s="85"/>
      <c r="AA117" s="85"/>
      <c r="AB117" s="85"/>
      <c r="AC117" s="85"/>
      <c r="AD117" s="85"/>
      <c r="AE117" s="85"/>
      <c r="AF117" s="85"/>
      <c r="AG117" s="85"/>
      <c r="AH117" s="85"/>
      <c r="AI117" s="85"/>
      <c r="AJ117" s="85"/>
    </row>
    <row r="118" spans="1:36" ht="13">
      <c r="A118" s="2137">
        <f t="shared" si="1"/>
        <v>102</v>
      </c>
      <c r="B118" s="2146" t="s">
        <v>475</v>
      </c>
      <c r="C118" s="1477"/>
      <c r="D118" s="1472"/>
      <c r="E118" s="1472"/>
      <c r="F118" s="1472"/>
      <c r="G118" s="1472"/>
      <c r="H118" s="1472"/>
      <c r="I118" s="1472"/>
      <c r="J118" s="1472"/>
      <c r="K118" s="1472"/>
      <c r="L118" s="1472"/>
      <c r="M118" s="1472"/>
      <c r="N118" s="1481"/>
      <c r="O118" s="1470">
        <f t="shared" si="29"/>
        <v>0</v>
      </c>
      <c r="P118" s="1471">
        <f t="shared" si="30"/>
        <v>0</v>
      </c>
      <c r="Q118" s="660"/>
      <c r="R118" s="660"/>
      <c r="S118" s="660"/>
      <c r="T118" s="910"/>
      <c r="U118" s="85"/>
      <c r="V118" s="85"/>
      <c r="W118" s="85"/>
      <c r="X118" s="85"/>
      <c r="Y118" s="85"/>
      <c r="Z118" s="85"/>
      <c r="AA118" s="85"/>
      <c r="AB118" s="85"/>
      <c r="AC118" s="85"/>
      <c r="AD118" s="85"/>
      <c r="AE118" s="85"/>
      <c r="AF118" s="85"/>
      <c r="AG118" s="85"/>
      <c r="AH118" s="85"/>
      <c r="AI118" s="85"/>
      <c r="AJ118" s="85"/>
    </row>
    <row r="119" spans="1:36" ht="13">
      <c r="A119" s="2137">
        <f t="shared" si="1"/>
        <v>103</v>
      </c>
      <c r="B119" s="2146" t="s">
        <v>450</v>
      </c>
      <c r="C119" s="1477"/>
      <c r="D119" s="1472"/>
      <c r="E119" s="1472"/>
      <c r="F119" s="1472"/>
      <c r="G119" s="1472"/>
      <c r="H119" s="1472"/>
      <c r="I119" s="1472"/>
      <c r="J119" s="1472"/>
      <c r="K119" s="1472"/>
      <c r="L119" s="1472"/>
      <c r="M119" s="1472"/>
      <c r="N119" s="1481"/>
      <c r="O119" s="1470">
        <f>SUMPRODUCT($C$4:$N$4,C119:N119)</f>
        <v>0</v>
      </c>
      <c r="P119" s="1471">
        <f>SUM(C119:N119)</f>
        <v>0</v>
      </c>
      <c r="Q119" s="660"/>
      <c r="R119" s="660"/>
      <c r="S119" s="660"/>
      <c r="T119" s="910"/>
      <c r="U119" s="85"/>
      <c r="V119" s="85"/>
      <c r="W119" s="85"/>
      <c r="X119" s="85"/>
      <c r="Y119" s="85"/>
      <c r="Z119" s="85"/>
      <c r="AA119" s="85"/>
      <c r="AB119" s="85"/>
      <c r="AC119" s="85"/>
      <c r="AD119" s="85"/>
      <c r="AE119" s="85"/>
      <c r="AF119" s="85"/>
      <c r="AG119" s="85"/>
      <c r="AH119" s="85"/>
      <c r="AI119" s="85"/>
      <c r="AJ119" s="85"/>
    </row>
    <row r="120" spans="1:36" ht="13">
      <c r="A120" s="2137">
        <f t="shared" si="1"/>
        <v>104</v>
      </c>
      <c r="B120" s="2146" t="s">
        <v>451</v>
      </c>
      <c r="C120" s="2772"/>
      <c r="D120" s="2773"/>
      <c r="E120" s="2773"/>
      <c r="F120" s="2773"/>
      <c r="G120" s="2773"/>
      <c r="H120" s="2773"/>
      <c r="I120" s="2773"/>
      <c r="J120" s="2773"/>
      <c r="K120" s="2773"/>
      <c r="L120" s="2773"/>
      <c r="M120" s="2773"/>
      <c r="N120" s="2774"/>
      <c r="O120" s="1485">
        <f t="shared" si="29"/>
        <v>0</v>
      </c>
      <c r="P120" s="1486">
        <f t="shared" si="30"/>
        <v>0</v>
      </c>
      <c r="Q120" s="660"/>
      <c r="R120" s="660"/>
      <c r="S120" s="660"/>
      <c r="T120" s="910"/>
      <c r="U120" s="85"/>
      <c r="V120" s="85"/>
      <c r="W120" s="85"/>
      <c r="X120" s="85"/>
      <c r="Y120" s="85"/>
      <c r="Z120" s="85"/>
      <c r="AA120" s="85"/>
      <c r="AB120" s="85"/>
      <c r="AC120" s="85"/>
      <c r="AD120" s="85"/>
      <c r="AE120" s="85"/>
      <c r="AF120" s="85"/>
      <c r="AG120" s="85"/>
      <c r="AH120" s="85"/>
      <c r="AI120" s="85"/>
      <c r="AJ120" s="85"/>
    </row>
    <row r="121" spans="1:36" ht="13">
      <c r="A121" s="2137">
        <f t="shared" si="1"/>
        <v>105</v>
      </c>
      <c r="B121" s="2781" t="s">
        <v>1091</v>
      </c>
      <c r="C121" s="2772"/>
      <c r="D121" s="2773"/>
      <c r="E121" s="2773"/>
      <c r="F121" s="2773"/>
      <c r="G121" s="2773"/>
      <c r="H121" s="2773"/>
      <c r="I121" s="2773"/>
      <c r="J121" s="2773"/>
      <c r="K121" s="2773"/>
      <c r="L121" s="2773"/>
      <c r="M121" s="2773"/>
      <c r="N121" s="2774"/>
      <c r="O121" s="1485">
        <f t="shared" si="29"/>
        <v>0</v>
      </c>
      <c r="P121" s="1486">
        <f t="shared" si="30"/>
        <v>0</v>
      </c>
      <c r="Q121" s="660"/>
      <c r="R121" s="660"/>
      <c r="S121" s="660"/>
      <c r="T121" s="910"/>
      <c r="U121" s="85"/>
      <c r="V121" s="85"/>
      <c r="W121" s="85"/>
      <c r="X121" s="85"/>
      <c r="Y121" s="85"/>
      <c r="Z121" s="85"/>
      <c r="AA121" s="85"/>
      <c r="AB121" s="85"/>
      <c r="AC121" s="85"/>
      <c r="AD121" s="85"/>
      <c r="AE121" s="85"/>
      <c r="AF121" s="85"/>
      <c r="AG121" s="85"/>
      <c r="AH121" s="85"/>
      <c r="AI121" s="85"/>
      <c r="AJ121" s="85"/>
    </row>
    <row r="122" spans="1:36" ht="13">
      <c r="A122" s="2137">
        <f t="shared" si="1"/>
        <v>106</v>
      </c>
      <c r="B122" s="2835" t="s">
        <v>1262</v>
      </c>
      <c r="C122" s="2772"/>
      <c r="D122" s="2773"/>
      <c r="E122" s="2773"/>
      <c r="F122" s="2773"/>
      <c r="G122" s="2773"/>
      <c r="H122" s="2773"/>
      <c r="I122" s="2773"/>
      <c r="J122" s="2773"/>
      <c r="K122" s="2773"/>
      <c r="L122" s="2773"/>
      <c r="M122" s="2773"/>
      <c r="N122" s="2774"/>
      <c r="O122" s="1485">
        <f t="shared" si="29"/>
        <v>0</v>
      </c>
      <c r="P122" s="1486">
        <f t="shared" si="30"/>
        <v>0</v>
      </c>
      <c r="Q122" s="660"/>
      <c r="R122" s="660"/>
      <c r="S122" s="660"/>
      <c r="T122" s="910"/>
      <c r="U122" s="85"/>
      <c r="V122" s="85"/>
      <c r="W122" s="85"/>
      <c r="X122" s="85"/>
      <c r="Y122" s="85"/>
      <c r="Z122" s="85"/>
      <c r="AA122" s="85"/>
      <c r="AB122" s="85"/>
      <c r="AC122" s="85"/>
      <c r="AD122" s="85"/>
      <c r="AE122" s="85"/>
      <c r="AF122" s="85"/>
      <c r="AG122" s="85"/>
      <c r="AH122" s="85"/>
      <c r="AI122" s="85"/>
      <c r="AJ122" s="85"/>
    </row>
    <row r="123" spans="1:36" ht="13">
      <c r="A123" s="2137">
        <f t="shared" si="1"/>
        <v>107</v>
      </c>
      <c r="B123" s="2835"/>
      <c r="C123" s="2772"/>
      <c r="D123" s="2773"/>
      <c r="E123" s="2773"/>
      <c r="F123" s="2773"/>
      <c r="G123" s="2773"/>
      <c r="H123" s="2773"/>
      <c r="I123" s="2773"/>
      <c r="J123" s="2773"/>
      <c r="K123" s="2773"/>
      <c r="L123" s="2773"/>
      <c r="M123" s="2773"/>
      <c r="N123" s="2774"/>
      <c r="O123" s="1485">
        <f t="shared" si="29"/>
        <v>0</v>
      </c>
      <c r="P123" s="1486">
        <f t="shared" si="30"/>
        <v>0</v>
      </c>
      <c r="Q123" s="660"/>
      <c r="R123" s="660"/>
      <c r="S123" s="660"/>
      <c r="T123" s="910"/>
      <c r="U123" s="85"/>
      <c r="V123" s="85"/>
      <c r="W123" s="85"/>
      <c r="X123" s="85"/>
      <c r="Y123" s="85"/>
      <c r="Z123" s="85"/>
      <c r="AA123" s="85"/>
      <c r="AB123" s="85"/>
      <c r="AC123" s="85"/>
      <c r="AD123" s="85"/>
      <c r="AE123" s="85"/>
      <c r="AF123" s="85"/>
      <c r="AG123" s="85"/>
      <c r="AH123" s="85"/>
      <c r="AI123" s="85"/>
      <c r="AJ123" s="85"/>
    </row>
    <row r="124" spans="1:36" ht="13">
      <c r="A124" s="2137">
        <f t="shared" si="1"/>
        <v>108</v>
      </c>
      <c r="B124" s="2835"/>
      <c r="C124" s="2772"/>
      <c r="D124" s="2773"/>
      <c r="E124" s="2773"/>
      <c r="F124" s="2773"/>
      <c r="G124" s="2773"/>
      <c r="H124" s="2773"/>
      <c r="I124" s="2773"/>
      <c r="J124" s="2773"/>
      <c r="K124" s="2773"/>
      <c r="L124" s="2773"/>
      <c r="M124" s="2773"/>
      <c r="N124" s="2774"/>
      <c r="O124" s="1485">
        <f t="shared" si="29"/>
        <v>0</v>
      </c>
      <c r="P124" s="1486">
        <f t="shared" si="30"/>
        <v>0</v>
      </c>
      <c r="Q124" s="660"/>
      <c r="R124" s="660"/>
      <c r="S124" s="660"/>
      <c r="T124" s="910"/>
      <c r="U124" s="85"/>
      <c r="V124" s="85"/>
      <c r="W124" s="85"/>
      <c r="X124" s="85"/>
      <c r="Y124" s="85"/>
      <c r="Z124" s="85"/>
      <c r="AA124" s="85"/>
      <c r="AB124" s="85"/>
      <c r="AC124" s="85"/>
      <c r="AD124" s="85"/>
      <c r="AE124" s="85"/>
      <c r="AF124" s="85"/>
      <c r="AG124" s="85"/>
      <c r="AH124" s="85"/>
      <c r="AI124" s="85"/>
      <c r="AJ124" s="85"/>
    </row>
    <row r="125" spans="1:36" ht="13.5" thickBot="1">
      <c r="A125" s="2137">
        <f t="shared" si="1"/>
        <v>109</v>
      </c>
      <c r="B125" s="2835"/>
      <c r="C125" s="2772"/>
      <c r="D125" s="2773"/>
      <c r="E125" s="2773"/>
      <c r="F125" s="2773"/>
      <c r="G125" s="2773"/>
      <c r="H125" s="2773"/>
      <c r="I125" s="2773"/>
      <c r="J125" s="2773"/>
      <c r="K125" s="2773"/>
      <c r="L125" s="2773"/>
      <c r="M125" s="2773"/>
      <c r="N125" s="2774"/>
      <c r="O125" s="1485">
        <f t="shared" si="29"/>
        <v>0</v>
      </c>
      <c r="P125" s="1486">
        <f t="shared" si="30"/>
        <v>0</v>
      </c>
      <c r="Q125" s="660"/>
      <c r="R125" s="660"/>
      <c r="S125" s="660"/>
      <c r="T125" s="910"/>
      <c r="U125" s="85"/>
      <c r="V125" s="85"/>
      <c r="W125" s="85"/>
      <c r="X125" s="85"/>
      <c r="Y125" s="85"/>
      <c r="Z125" s="85"/>
      <c r="AA125" s="85"/>
      <c r="AB125" s="85"/>
      <c r="AC125" s="85"/>
      <c r="AD125" s="85"/>
      <c r="AE125" s="85"/>
      <c r="AF125" s="85"/>
      <c r="AG125" s="85"/>
      <c r="AH125" s="85"/>
      <c r="AI125" s="85"/>
      <c r="AJ125" s="85"/>
    </row>
    <row r="126" spans="1:36" ht="13.5" thickBot="1">
      <c r="A126" s="2171">
        <f t="shared" si="1"/>
        <v>110</v>
      </c>
      <c r="B126" s="2147" t="s">
        <v>1095</v>
      </c>
      <c r="C126" s="2148">
        <f t="shared" ref="C126:P126" si="31">SUM(C113:C125)</f>
        <v>0</v>
      </c>
      <c r="D126" s="2148">
        <f t="shared" si="31"/>
        <v>0</v>
      </c>
      <c r="E126" s="2148">
        <f t="shared" si="31"/>
        <v>0</v>
      </c>
      <c r="F126" s="2148">
        <f t="shared" si="31"/>
        <v>0</v>
      </c>
      <c r="G126" s="2148">
        <f t="shared" si="31"/>
        <v>0</v>
      </c>
      <c r="H126" s="2148">
        <f t="shared" si="31"/>
        <v>0</v>
      </c>
      <c r="I126" s="2148">
        <f t="shared" si="31"/>
        <v>0</v>
      </c>
      <c r="J126" s="2148">
        <f t="shared" si="31"/>
        <v>0</v>
      </c>
      <c r="K126" s="2148">
        <f t="shared" si="31"/>
        <v>0</v>
      </c>
      <c r="L126" s="2148">
        <f t="shared" si="31"/>
        <v>0</v>
      </c>
      <c r="M126" s="2148">
        <f t="shared" si="31"/>
        <v>0</v>
      </c>
      <c r="N126" s="2148">
        <f t="shared" si="31"/>
        <v>0</v>
      </c>
      <c r="O126" s="2148">
        <f t="shared" si="31"/>
        <v>0</v>
      </c>
      <c r="P126" s="2148">
        <f t="shared" si="31"/>
        <v>0</v>
      </c>
      <c r="Q126" s="660"/>
      <c r="R126" s="660"/>
      <c r="S126" s="660"/>
      <c r="T126" s="910"/>
      <c r="U126" s="85"/>
      <c r="V126" s="85"/>
      <c r="W126" s="85"/>
      <c r="X126" s="85"/>
      <c r="Y126" s="85"/>
      <c r="Z126" s="85"/>
      <c r="AA126" s="85"/>
      <c r="AB126" s="85"/>
      <c r="AC126" s="85"/>
      <c r="AD126" s="85"/>
      <c r="AE126" s="85"/>
      <c r="AF126" s="85"/>
      <c r="AG126" s="85"/>
      <c r="AH126" s="85"/>
      <c r="AI126" s="85"/>
      <c r="AJ126" s="85"/>
    </row>
    <row r="127" spans="1:36" ht="13.5" thickBot="1">
      <c r="A127" s="2171">
        <f t="shared" si="1"/>
        <v>111</v>
      </c>
      <c r="B127" s="2147" t="s">
        <v>1078</v>
      </c>
      <c r="C127" s="2159">
        <f t="shared" ref="C127:P127" si="32">+C112+C126</f>
        <v>0</v>
      </c>
      <c r="D127" s="1487">
        <f t="shared" si="32"/>
        <v>0</v>
      </c>
      <c r="E127" s="1487">
        <f t="shared" si="32"/>
        <v>0</v>
      </c>
      <c r="F127" s="1487">
        <f t="shared" si="32"/>
        <v>0</v>
      </c>
      <c r="G127" s="1487">
        <f t="shared" si="32"/>
        <v>0</v>
      </c>
      <c r="H127" s="1487">
        <f t="shared" si="32"/>
        <v>0</v>
      </c>
      <c r="I127" s="1487">
        <f t="shared" si="32"/>
        <v>0</v>
      </c>
      <c r="J127" s="1487">
        <f t="shared" si="32"/>
        <v>0</v>
      </c>
      <c r="K127" s="1487">
        <f t="shared" si="32"/>
        <v>0</v>
      </c>
      <c r="L127" s="1487">
        <f t="shared" si="32"/>
        <v>0</v>
      </c>
      <c r="M127" s="1487">
        <f t="shared" si="32"/>
        <v>0</v>
      </c>
      <c r="N127" s="2160">
        <f t="shared" si="32"/>
        <v>0</v>
      </c>
      <c r="O127" s="1487">
        <f t="shared" si="32"/>
        <v>0</v>
      </c>
      <c r="P127" s="2091">
        <f t="shared" si="32"/>
        <v>0</v>
      </c>
      <c r="Q127" s="660"/>
      <c r="R127" s="660"/>
      <c r="S127" s="660"/>
      <c r="T127" s="910"/>
      <c r="U127" s="85"/>
      <c r="V127" s="85"/>
      <c r="W127" s="85"/>
      <c r="X127" s="85"/>
      <c r="Y127" s="85"/>
      <c r="Z127" s="85"/>
      <c r="AA127" s="85"/>
      <c r="AB127" s="85"/>
      <c r="AC127" s="85"/>
      <c r="AD127" s="85"/>
      <c r="AE127" s="85"/>
      <c r="AF127" s="1225"/>
      <c r="AG127" s="85"/>
      <c r="AH127" s="85"/>
      <c r="AI127" s="85"/>
      <c r="AJ127" s="85"/>
    </row>
    <row r="128" spans="1:36" s="1465" customFormat="1" ht="13.5" thickBot="1">
      <c r="A128" s="2771"/>
      <c r="B128" s="2163"/>
      <c r="C128" s="2167"/>
      <c r="D128" s="2167"/>
      <c r="E128" s="2167"/>
      <c r="F128" s="2167"/>
      <c r="G128" s="2167"/>
      <c r="H128" s="2167"/>
      <c r="I128" s="2167"/>
      <c r="J128" s="2167"/>
      <c r="K128" s="2167"/>
      <c r="L128" s="2167"/>
      <c r="M128" s="2167"/>
      <c r="N128" s="2167"/>
      <c r="O128" s="2167"/>
      <c r="P128" s="2167"/>
      <c r="Q128" s="1464"/>
      <c r="R128" s="1464"/>
      <c r="S128" s="1464"/>
      <c r="T128" s="1330"/>
      <c r="U128" s="105"/>
      <c r="V128" s="105"/>
      <c r="W128" s="105"/>
      <c r="X128" s="105"/>
      <c r="Y128" s="105"/>
      <c r="Z128" s="105"/>
      <c r="AA128" s="105"/>
      <c r="AB128" s="105"/>
      <c r="AC128" s="105"/>
      <c r="AD128" s="105"/>
      <c r="AE128" s="105"/>
      <c r="AF128" s="1231"/>
      <c r="AG128" s="105"/>
      <c r="AH128" s="105"/>
      <c r="AI128" s="105"/>
      <c r="AJ128" s="105"/>
    </row>
    <row r="129" spans="1:36" ht="13.5" thickBot="1">
      <c r="A129" s="2171">
        <f>A127+1</f>
        <v>112</v>
      </c>
      <c r="B129" s="2147" t="s">
        <v>1077</v>
      </c>
      <c r="C129" s="2775"/>
      <c r="D129" s="2776"/>
      <c r="E129" s="2776"/>
      <c r="F129" s="2776"/>
      <c r="G129" s="2776"/>
      <c r="H129" s="2776"/>
      <c r="I129" s="2776"/>
      <c r="J129" s="2776"/>
      <c r="K129" s="2776"/>
      <c r="L129" s="2776"/>
      <c r="M129" s="2776"/>
      <c r="N129" s="2777"/>
      <c r="O129" s="1244">
        <f>SUMPRODUCT($C$4:$N$4,C129:N129)</f>
        <v>0</v>
      </c>
      <c r="P129" s="1469">
        <f>SUM(C129:N129)</f>
        <v>0</v>
      </c>
      <c r="Q129" s="660"/>
      <c r="R129" s="660"/>
      <c r="S129" s="660"/>
      <c r="T129" s="910"/>
      <c r="U129" s="85"/>
      <c r="V129" s="85"/>
      <c r="W129" s="85"/>
      <c r="X129" s="85"/>
      <c r="Y129" s="85"/>
      <c r="Z129" s="85"/>
      <c r="AA129" s="85"/>
      <c r="AB129" s="85"/>
      <c r="AC129" s="85"/>
      <c r="AD129" s="85"/>
      <c r="AE129" s="85"/>
      <c r="AF129" s="1225"/>
      <c r="AG129" s="85"/>
      <c r="AH129" s="85"/>
      <c r="AI129" s="85"/>
      <c r="AJ129" s="85"/>
    </row>
    <row r="130" spans="1:36" ht="13.5" thickBot="1">
      <c r="A130" s="2171">
        <f>A129+1</f>
        <v>113</v>
      </c>
      <c r="B130" s="2147" t="s">
        <v>1346</v>
      </c>
      <c r="C130" s="2148">
        <f t="shared" ref="C130:P130" si="33">C129-C127</f>
        <v>0</v>
      </c>
      <c r="D130" s="2148">
        <f t="shared" si="33"/>
        <v>0</v>
      </c>
      <c r="E130" s="2148">
        <f t="shared" si="33"/>
        <v>0</v>
      </c>
      <c r="F130" s="2148">
        <f t="shared" si="33"/>
        <v>0</v>
      </c>
      <c r="G130" s="2148">
        <f t="shared" si="33"/>
        <v>0</v>
      </c>
      <c r="H130" s="2148">
        <f t="shared" si="33"/>
        <v>0</v>
      </c>
      <c r="I130" s="2148">
        <f t="shared" si="33"/>
        <v>0</v>
      </c>
      <c r="J130" s="2148">
        <f t="shared" si="33"/>
        <v>0</v>
      </c>
      <c r="K130" s="2148">
        <f t="shared" si="33"/>
        <v>0</v>
      </c>
      <c r="L130" s="2148">
        <f t="shared" si="33"/>
        <v>0</v>
      </c>
      <c r="M130" s="2148">
        <f t="shared" si="33"/>
        <v>0</v>
      </c>
      <c r="N130" s="2148">
        <f t="shared" si="33"/>
        <v>0</v>
      </c>
      <c r="O130" s="2148">
        <f t="shared" si="33"/>
        <v>0</v>
      </c>
      <c r="P130" s="2149">
        <f t="shared" si="33"/>
        <v>0</v>
      </c>
      <c r="Q130" s="660"/>
      <c r="R130" s="660"/>
      <c r="S130" s="660"/>
      <c r="T130" s="910"/>
      <c r="U130" s="85"/>
      <c r="V130" s="85"/>
      <c r="W130" s="85"/>
      <c r="X130" s="85"/>
      <c r="Y130" s="85"/>
      <c r="Z130" s="85"/>
      <c r="AA130" s="85"/>
      <c r="AB130" s="85"/>
      <c r="AC130" s="85"/>
      <c r="AD130" s="85"/>
      <c r="AE130" s="85"/>
      <c r="AF130" s="1225"/>
      <c r="AG130" s="85"/>
      <c r="AH130" s="85"/>
      <c r="AI130" s="85"/>
      <c r="AJ130" s="85"/>
    </row>
    <row r="131" spans="1:36" s="1465" customFormat="1" ht="13.5" thickBot="1">
      <c r="A131" s="2771"/>
      <c r="B131" s="2163"/>
      <c r="C131" s="2167"/>
      <c r="D131" s="2167"/>
      <c r="E131" s="2167"/>
      <c r="F131" s="2167"/>
      <c r="G131" s="2167"/>
      <c r="H131" s="2167"/>
      <c r="I131" s="2167"/>
      <c r="J131" s="2167"/>
      <c r="K131" s="2167"/>
      <c r="L131" s="2167"/>
      <c r="M131" s="2167"/>
      <c r="N131" s="2167"/>
      <c r="O131" s="2167"/>
      <c r="P131" s="2167"/>
      <c r="Q131" s="1464"/>
      <c r="R131" s="1464"/>
      <c r="S131" s="1464"/>
      <c r="T131" s="1330"/>
      <c r="U131" s="105"/>
      <c r="V131" s="105"/>
      <c r="W131" s="105"/>
      <c r="X131" s="105"/>
      <c r="Y131" s="105"/>
      <c r="Z131" s="105"/>
      <c r="AA131" s="105"/>
      <c r="AB131" s="105"/>
      <c r="AC131" s="105"/>
      <c r="AD131" s="105"/>
      <c r="AE131" s="105"/>
      <c r="AF131" s="1231"/>
      <c r="AG131" s="105"/>
      <c r="AH131" s="105"/>
      <c r="AI131" s="105"/>
      <c r="AJ131" s="105"/>
    </row>
    <row r="132" spans="1:36" ht="13.5" thickBot="1">
      <c r="A132" s="2758" t="s">
        <v>1096</v>
      </c>
      <c r="B132" s="2134" t="s">
        <v>1097</v>
      </c>
      <c r="C132" s="2135" t="s">
        <v>296</v>
      </c>
      <c r="D132" s="2136"/>
      <c r="E132" s="2136"/>
      <c r="F132" s="2136"/>
      <c r="G132" s="2136"/>
      <c r="H132" s="2136"/>
      <c r="I132" s="2136"/>
      <c r="J132" s="2136"/>
      <c r="K132" s="2136"/>
      <c r="L132" s="2136"/>
      <c r="M132" s="2136"/>
      <c r="N132" s="1386"/>
      <c r="O132" s="2135"/>
      <c r="P132" s="1386"/>
      <c r="Q132" s="660"/>
      <c r="R132" s="660"/>
      <c r="S132" s="660"/>
      <c r="T132" s="910"/>
      <c r="U132" s="85"/>
      <c r="V132" s="85"/>
      <c r="W132" s="85"/>
      <c r="X132" s="85"/>
      <c r="Y132" s="85"/>
      <c r="Z132" s="85"/>
      <c r="AA132" s="85"/>
      <c r="AB132" s="85"/>
      <c r="AC132" s="85"/>
      <c r="AD132" s="85"/>
      <c r="AE132" s="85"/>
      <c r="AF132" s="85"/>
      <c r="AG132" s="85"/>
      <c r="AH132" s="85"/>
      <c r="AI132" s="85"/>
      <c r="AJ132" s="85"/>
    </row>
    <row r="133" spans="1:36" ht="13">
      <c r="A133" s="2137">
        <f>A130+1</f>
        <v>114</v>
      </c>
      <c r="B133" s="2756" t="s">
        <v>1063</v>
      </c>
      <c r="C133" s="2138"/>
      <c r="D133" s="2139"/>
      <c r="E133" s="2139"/>
      <c r="F133" s="2139"/>
      <c r="G133" s="2139"/>
      <c r="H133" s="2139"/>
      <c r="I133" s="2139"/>
      <c r="J133" s="2139"/>
      <c r="K133" s="2139"/>
      <c r="L133" s="2139"/>
      <c r="M133" s="2139"/>
      <c r="N133" s="2140"/>
      <c r="O133" s="2141"/>
      <c r="P133" s="2142"/>
      <c r="Q133" s="660"/>
      <c r="R133" s="660"/>
      <c r="S133" s="660"/>
      <c r="T133" s="910"/>
      <c r="U133" s="85"/>
      <c r="V133" s="85"/>
      <c r="W133" s="85"/>
      <c r="X133" s="85"/>
      <c r="Y133" s="85"/>
      <c r="Z133" s="85"/>
      <c r="AA133" s="85"/>
      <c r="AB133" s="85"/>
      <c r="AC133" s="85"/>
      <c r="AD133" s="85"/>
      <c r="AE133" s="85"/>
      <c r="AF133" s="85"/>
      <c r="AG133" s="85"/>
      <c r="AH133" s="85"/>
      <c r="AI133" s="85"/>
      <c r="AJ133" s="85"/>
    </row>
    <row r="134" spans="1:36" ht="13">
      <c r="A134" s="2137">
        <f t="shared" si="1"/>
        <v>115</v>
      </c>
      <c r="B134" s="2152" t="s">
        <v>432</v>
      </c>
      <c r="C134" s="2143"/>
      <c r="D134" s="2144"/>
      <c r="E134" s="2144"/>
      <c r="F134" s="2144"/>
      <c r="G134" s="2144"/>
      <c r="H134" s="2144"/>
      <c r="I134" s="2144"/>
      <c r="J134" s="2144"/>
      <c r="K134" s="2144"/>
      <c r="L134" s="2144"/>
      <c r="M134" s="2144"/>
      <c r="N134" s="2145"/>
      <c r="O134" s="2087">
        <f t="shared" ref="O134:O142" si="34">SUMPRODUCT($C$4:$N$4,C134:N134)</f>
        <v>0</v>
      </c>
      <c r="P134" s="2088">
        <f t="shared" ref="P134:P142" si="35">SUM(C134:N134)</f>
        <v>0</v>
      </c>
      <c r="Q134" s="660"/>
      <c r="R134" s="660"/>
      <c r="S134" s="660"/>
      <c r="T134" s="910"/>
      <c r="U134" s="85"/>
      <c r="V134" s="85"/>
      <c r="W134" s="85"/>
      <c r="X134" s="85"/>
      <c r="Y134" s="85"/>
      <c r="Z134" s="85"/>
      <c r="AA134" s="85"/>
      <c r="AB134" s="85"/>
      <c r="AC134" s="85"/>
      <c r="AD134" s="85"/>
      <c r="AE134" s="85"/>
      <c r="AF134" s="85"/>
      <c r="AG134" s="85"/>
      <c r="AH134" s="85"/>
      <c r="AI134" s="85"/>
      <c r="AJ134" s="85"/>
    </row>
    <row r="135" spans="1:36" ht="13">
      <c r="A135" s="2137">
        <f t="shared" si="1"/>
        <v>116</v>
      </c>
      <c r="B135" s="2146" t="s">
        <v>426</v>
      </c>
      <c r="C135" s="1476"/>
      <c r="D135" s="1473"/>
      <c r="E135" s="1473"/>
      <c r="F135" s="1473"/>
      <c r="G135" s="1473"/>
      <c r="H135" s="1473"/>
      <c r="I135" s="1473"/>
      <c r="J135" s="1473"/>
      <c r="K135" s="1473"/>
      <c r="L135" s="1473"/>
      <c r="M135" s="1473"/>
      <c r="N135" s="1480"/>
      <c r="O135" s="2087">
        <f t="shared" si="34"/>
        <v>0</v>
      </c>
      <c r="P135" s="2088">
        <f t="shared" si="35"/>
        <v>0</v>
      </c>
      <c r="Q135" s="660"/>
      <c r="R135" s="660"/>
      <c r="S135" s="660"/>
      <c r="T135" s="910"/>
      <c r="U135" s="85"/>
      <c r="V135" s="85"/>
      <c r="W135" s="85"/>
      <c r="X135" s="85"/>
      <c r="Y135" s="85"/>
      <c r="Z135" s="85"/>
      <c r="AA135" s="85"/>
      <c r="AB135" s="85"/>
      <c r="AC135" s="85"/>
      <c r="AD135" s="85"/>
      <c r="AE135" s="85"/>
      <c r="AF135" s="85"/>
      <c r="AG135" s="85"/>
      <c r="AH135" s="85"/>
      <c r="AI135" s="85"/>
      <c r="AJ135" s="85"/>
    </row>
    <row r="136" spans="1:36" ht="13">
      <c r="A136" s="2137">
        <f t="shared" si="1"/>
        <v>117</v>
      </c>
      <c r="B136" s="2146" t="s">
        <v>427</v>
      </c>
      <c r="C136" s="1476"/>
      <c r="D136" s="1473"/>
      <c r="E136" s="1473"/>
      <c r="F136" s="1473"/>
      <c r="G136" s="1473"/>
      <c r="H136" s="1473"/>
      <c r="I136" s="1473"/>
      <c r="J136" s="1473"/>
      <c r="K136" s="1473"/>
      <c r="L136" s="1473"/>
      <c r="M136" s="1473"/>
      <c r="N136" s="1480"/>
      <c r="O136" s="2087">
        <f t="shared" si="34"/>
        <v>0</v>
      </c>
      <c r="P136" s="2088">
        <f t="shared" si="35"/>
        <v>0</v>
      </c>
      <c r="Q136" s="660"/>
      <c r="R136" s="660"/>
      <c r="S136" s="660"/>
      <c r="T136" s="910"/>
      <c r="U136" s="85"/>
      <c r="V136" s="85"/>
      <c r="W136" s="85"/>
      <c r="X136" s="85"/>
      <c r="Y136" s="85"/>
      <c r="Z136" s="85"/>
      <c r="AA136" s="85"/>
      <c r="AB136" s="85"/>
      <c r="AC136" s="85"/>
      <c r="AD136" s="85"/>
      <c r="AE136" s="85"/>
      <c r="AF136" s="85"/>
      <c r="AG136" s="85"/>
      <c r="AH136" s="85"/>
      <c r="AI136" s="85"/>
      <c r="AJ136" s="85"/>
    </row>
    <row r="137" spans="1:36" ht="13">
      <c r="A137" s="2137">
        <f t="shared" si="1"/>
        <v>118</v>
      </c>
      <c r="B137" s="2146" t="s">
        <v>428</v>
      </c>
      <c r="C137" s="1476"/>
      <c r="D137" s="1473"/>
      <c r="E137" s="1473"/>
      <c r="F137" s="1473"/>
      <c r="G137" s="1473"/>
      <c r="H137" s="1473"/>
      <c r="I137" s="1473"/>
      <c r="J137" s="1473"/>
      <c r="K137" s="1473"/>
      <c r="L137" s="1473"/>
      <c r="M137" s="1473"/>
      <c r="N137" s="1480"/>
      <c r="O137" s="2087">
        <f t="shared" si="34"/>
        <v>0</v>
      </c>
      <c r="P137" s="2088">
        <f t="shared" si="35"/>
        <v>0</v>
      </c>
      <c r="Q137" s="660"/>
      <c r="R137" s="660"/>
      <c r="S137" s="660"/>
      <c r="T137" s="910"/>
      <c r="U137" s="85"/>
      <c r="V137" s="85"/>
      <c r="W137" s="85"/>
      <c r="X137" s="85"/>
      <c r="Y137" s="85"/>
      <c r="Z137" s="85"/>
      <c r="AA137" s="85"/>
      <c r="AB137" s="85"/>
      <c r="AC137" s="85"/>
      <c r="AD137" s="85"/>
      <c r="AE137" s="85"/>
      <c r="AF137" s="85"/>
      <c r="AG137" s="85"/>
      <c r="AH137" s="85"/>
      <c r="AI137" s="85"/>
      <c r="AJ137" s="85"/>
    </row>
    <row r="138" spans="1:36" ht="13">
      <c r="A138" s="2137">
        <f t="shared" si="1"/>
        <v>119</v>
      </c>
      <c r="B138" s="2146" t="s">
        <v>429</v>
      </c>
      <c r="C138" s="1476"/>
      <c r="D138" s="1473"/>
      <c r="E138" s="1473"/>
      <c r="F138" s="1473"/>
      <c r="G138" s="1473"/>
      <c r="H138" s="1473"/>
      <c r="I138" s="1473"/>
      <c r="J138" s="1473"/>
      <c r="K138" s="1473"/>
      <c r="L138" s="1473"/>
      <c r="M138" s="1473"/>
      <c r="N138" s="1480"/>
      <c r="O138" s="2087">
        <f t="shared" si="34"/>
        <v>0</v>
      </c>
      <c r="P138" s="2088">
        <f t="shared" si="35"/>
        <v>0</v>
      </c>
      <c r="Q138" s="660"/>
      <c r="R138" s="660"/>
      <c r="S138" s="660"/>
      <c r="T138" s="910"/>
      <c r="U138" s="85"/>
      <c r="V138" s="85"/>
      <c r="W138" s="85"/>
      <c r="X138" s="85"/>
      <c r="Y138" s="85"/>
      <c r="Z138" s="85"/>
      <c r="AA138" s="85"/>
      <c r="AB138" s="85"/>
      <c r="AC138" s="85"/>
      <c r="AD138" s="85"/>
      <c r="AE138" s="85"/>
      <c r="AF138" s="85"/>
      <c r="AG138" s="85"/>
      <c r="AH138" s="85"/>
      <c r="AI138" s="85"/>
      <c r="AJ138" s="85"/>
    </row>
    <row r="139" spans="1:36" ht="13">
      <c r="A139" s="2137">
        <f t="shared" si="1"/>
        <v>120</v>
      </c>
      <c r="B139" s="2146" t="s">
        <v>371</v>
      </c>
      <c r="C139" s="1476"/>
      <c r="D139" s="1473"/>
      <c r="E139" s="1473"/>
      <c r="F139" s="1473"/>
      <c r="G139" s="1473"/>
      <c r="H139" s="1473"/>
      <c r="I139" s="1473"/>
      <c r="J139" s="1473"/>
      <c r="K139" s="1473"/>
      <c r="L139" s="1473"/>
      <c r="M139" s="1473"/>
      <c r="N139" s="1480"/>
      <c r="O139" s="2087">
        <f t="shared" si="34"/>
        <v>0</v>
      </c>
      <c r="P139" s="2088">
        <f t="shared" si="35"/>
        <v>0</v>
      </c>
      <c r="Q139" s="660"/>
      <c r="R139" s="660"/>
      <c r="S139" s="660"/>
      <c r="T139" s="910"/>
      <c r="U139" s="85"/>
      <c r="V139" s="85"/>
      <c r="W139" s="85"/>
      <c r="X139" s="85"/>
      <c r="Y139" s="85"/>
      <c r="Z139" s="85"/>
      <c r="AA139" s="85"/>
      <c r="AB139" s="85"/>
      <c r="AC139" s="85"/>
      <c r="AD139" s="85"/>
      <c r="AE139" s="85"/>
      <c r="AF139" s="85"/>
      <c r="AG139" s="85"/>
      <c r="AH139" s="85"/>
      <c r="AI139" s="85"/>
      <c r="AJ139" s="85"/>
    </row>
    <row r="140" spans="1:36" ht="13">
      <c r="A140" s="2137">
        <f t="shared" si="1"/>
        <v>121</v>
      </c>
      <c r="B140" s="2146" t="s">
        <v>430</v>
      </c>
      <c r="C140" s="1476"/>
      <c r="D140" s="1473"/>
      <c r="E140" s="1473"/>
      <c r="F140" s="1473"/>
      <c r="G140" s="1473"/>
      <c r="H140" s="1473"/>
      <c r="I140" s="1473"/>
      <c r="J140" s="1473"/>
      <c r="K140" s="1473"/>
      <c r="L140" s="1473"/>
      <c r="M140" s="1473"/>
      <c r="N140" s="1480"/>
      <c r="O140" s="2087">
        <f t="shared" si="34"/>
        <v>0</v>
      </c>
      <c r="P140" s="2088">
        <f t="shared" si="35"/>
        <v>0</v>
      </c>
      <c r="Q140" s="660"/>
      <c r="R140" s="660"/>
      <c r="S140" s="660"/>
      <c r="T140" s="910"/>
      <c r="U140" s="85"/>
      <c r="V140" s="85"/>
      <c r="W140" s="85"/>
      <c r="X140" s="85"/>
      <c r="Y140" s="85"/>
      <c r="Z140" s="85"/>
      <c r="AA140" s="85"/>
      <c r="AB140" s="85"/>
      <c r="AC140" s="85"/>
      <c r="AD140" s="85"/>
      <c r="AE140" s="85"/>
      <c r="AF140" s="85"/>
      <c r="AG140" s="85"/>
      <c r="AH140" s="85"/>
      <c r="AI140" s="85"/>
      <c r="AJ140" s="85"/>
    </row>
    <row r="141" spans="1:36" ht="13">
      <c r="A141" s="2137">
        <f t="shared" si="1"/>
        <v>122</v>
      </c>
      <c r="B141" s="2146" t="s">
        <v>550</v>
      </c>
      <c r="C141" s="1476"/>
      <c r="D141" s="1473"/>
      <c r="E141" s="1473"/>
      <c r="F141" s="1473"/>
      <c r="G141" s="1473"/>
      <c r="H141" s="1473"/>
      <c r="I141" s="1473"/>
      <c r="J141" s="1473"/>
      <c r="K141" s="1473"/>
      <c r="L141" s="1473"/>
      <c r="M141" s="1473"/>
      <c r="N141" s="1480"/>
      <c r="O141" s="2087">
        <f t="shared" si="34"/>
        <v>0</v>
      </c>
      <c r="P141" s="2088">
        <f t="shared" si="35"/>
        <v>0</v>
      </c>
      <c r="Q141" s="660"/>
      <c r="R141" s="660"/>
      <c r="S141" s="660"/>
      <c r="T141" s="910"/>
      <c r="U141" s="85"/>
      <c r="V141" s="85"/>
      <c r="W141" s="85"/>
      <c r="X141" s="85"/>
      <c r="Y141" s="85"/>
      <c r="Z141" s="85"/>
      <c r="AA141" s="85"/>
      <c r="AB141" s="85"/>
      <c r="AC141" s="85"/>
      <c r="AD141" s="85"/>
      <c r="AE141" s="85"/>
      <c r="AF141" s="85"/>
      <c r="AG141" s="85"/>
      <c r="AH141" s="85"/>
      <c r="AI141" s="85"/>
      <c r="AJ141" s="85"/>
    </row>
    <row r="142" spans="1:36" ht="13.5" thickBot="1">
      <c r="A142" s="2137">
        <f t="shared" si="1"/>
        <v>123</v>
      </c>
      <c r="B142" s="2146" t="s">
        <v>1062</v>
      </c>
      <c r="C142" s="1476"/>
      <c r="D142" s="1473"/>
      <c r="E142" s="1473"/>
      <c r="F142" s="1473"/>
      <c r="G142" s="1473"/>
      <c r="H142" s="1473"/>
      <c r="I142" s="1473"/>
      <c r="J142" s="1473"/>
      <c r="K142" s="1473"/>
      <c r="L142" s="1473"/>
      <c r="M142" s="1473"/>
      <c r="N142" s="1480"/>
      <c r="O142" s="2087">
        <f t="shared" si="34"/>
        <v>0</v>
      </c>
      <c r="P142" s="2088">
        <f t="shared" si="35"/>
        <v>0</v>
      </c>
      <c r="Q142" s="660"/>
      <c r="R142" s="660"/>
      <c r="S142" s="660"/>
      <c r="T142" s="910"/>
      <c r="U142" s="85"/>
      <c r="V142" s="85"/>
      <c r="W142" s="85"/>
      <c r="X142" s="85"/>
      <c r="Y142" s="85"/>
      <c r="Z142" s="85"/>
      <c r="AA142" s="85"/>
      <c r="AB142" s="85"/>
      <c r="AC142" s="85"/>
      <c r="AD142" s="85"/>
      <c r="AE142" s="85"/>
      <c r="AF142" s="85"/>
      <c r="AG142" s="85"/>
      <c r="AH142" s="85"/>
      <c r="AI142" s="85"/>
      <c r="AJ142" s="85"/>
    </row>
    <row r="143" spans="1:36" ht="13.5" thickBot="1">
      <c r="A143" s="2171">
        <f t="shared" si="1"/>
        <v>124</v>
      </c>
      <c r="B143" s="2147" t="s">
        <v>1079</v>
      </c>
      <c r="C143" s="2148">
        <f>SUM(C134:C142)</f>
        <v>0</v>
      </c>
      <c r="D143" s="2148">
        <f t="shared" ref="D143:P143" si="36">SUM(D134:D142)</f>
        <v>0</v>
      </c>
      <c r="E143" s="2148">
        <f t="shared" si="36"/>
        <v>0</v>
      </c>
      <c r="F143" s="2148">
        <f t="shared" si="36"/>
        <v>0</v>
      </c>
      <c r="G143" s="2148">
        <f t="shared" si="36"/>
        <v>0</v>
      </c>
      <c r="H143" s="2148">
        <f t="shared" si="36"/>
        <v>0</v>
      </c>
      <c r="I143" s="2148">
        <f t="shared" si="36"/>
        <v>0</v>
      </c>
      <c r="J143" s="2148">
        <f t="shared" si="36"/>
        <v>0</v>
      </c>
      <c r="K143" s="2148">
        <f t="shared" si="36"/>
        <v>0</v>
      </c>
      <c r="L143" s="2148">
        <f t="shared" si="36"/>
        <v>0</v>
      </c>
      <c r="M143" s="2148">
        <f t="shared" si="36"/>
        <v>0</v>
      </c>
      <c r="N143" s="2148">
        <f t="shared" si="36"/>
        <v>0</v>
      </c>
      <c r="O143" s="2148">
        <f t="shared" si="36"/>
        <v>0</v>
      </c>
      <c r="P143" s="2149">
        <f t="shared" si="36"/>
        <v>0</v>
      </c>
      <c r="Q143" s="1257"/>
      <c r="R143" s="1257"/>
      <c r="S143" s="1257"/>
      <c r="T143" s="1225"/>
      <c r="U143" s="1225"/>
      <c r="V143" s="1225"/>
      <c r="W143" s="1225"/>
      <c r="X143" s="1225"/>
      <c r="Y143" s="1225"/>
      <c r="Z143" s="1225"/>
      <c r="AA143" s="1225"/>
      <c r="AB143" s="1225"/>
      <c r="AC143" s="1225"/>
      <c r="AD143" s="1225"/>
      <c r="AE143" s="1225"/>
      <c r="AF143" s="1225"/>
      <c r="AG143" s="85"/>
      <c r="AH143" s="85"/>
      <c r="AI143" s="85"/>
      <c r="AJ143" s="85"/>
    </row>
    <row r="144" spans="1:36" ht="13">
      <c r="A144" s="2137">
        <f t="shared" si="1"/>
        <v>125</v>
      </c>
      <c r="B144" s="2152" t="s">
        <v>1119</v>
      </c>
      <c r="C144" s="1476"/>
      <c r="D144" s="1473"/>
      <c r="E144" s="1473"/>
      <c r="F144" s="1473"/>
      <c r="G144" s="1473"/>
      <c r="H144" s="1473"/>
      <c r="I144" s="1473"/>
      <c r="J144" s="1473"/>
      <c r="K144" s="1473"/>
      <c r="L144" s="1473"/>
      <c r="M144" s="1473"/>
      <c r="N144" s="1480"/>
      <c r="O144" s="2087">
        <f t="shared" ref="O144:O150" si="37">SUMPRODUCT($C$4:$N$4,C144:N144)</f>
        <v>0</v>
      </c>
      <c r="P144" s="2088">
        <f t="shared" ref="P144:P150" si="38">SUM(C144:N144)</f>
        <v>0</v>
      </c>
      <c r="Q144" s="660"/>
      <c r="R144" s="660"/>
      <c r="S144" s="660"/>
      <c r="T144" s="910"/>
      <c r="U144" s="85"/>
      <c r="V144" s="85"/>
      <c r="W144" s="85"/>
      <c r="X144" s="85"/>
      <c r="Y144" s="85"/>
      <c r="Z144" s="85"/>
      <c r="AA144" s="85"/>
      <c r="AB144" s="85"/>
      <c r="AC144" s="85"/>
      <c r="AD144" s="85"/>
      <c r="AE144" s="85"/>
      <c r="AF144" s="85"/>
      <c r="AG144" s="85"/>
      <c r="AH144" s="85"/>
      <c r="AI144" s="85"/>
      <c r="AJ144" s="85"/>
    </row>
    <row r="145" spans="1:36" ht="13">
      <c r="A145" s="2137">
        <f t="shared" si="1"/>
        <v>126</v>
      </c>
      <c r="B145" s="2152" t="s">
        <v>1090</v>
      </c>
      <c r="C145" s="1476"/>
      <c r="D145" s="1473"/>
      <c r="E145" s="1473"/>
      <c r="F145" s="1473"/>
      <c r="G145" s="1473"/>
      <c r="H145" s="1473"/>
      <c r="I145" s="1473"/>
      <c r="J145" s="1473"/>
      <c r="K145" s="1473"/>
      <c r="L145" s="1473"/>
      <c r="M145" s="1473"/>
      <c r="N145" s="1480"/>
      <c r="O145" s="2087">
        <f t="shared" si="37"/>
        <v>0</v>
      </c>
      <c r="P145" s="2088">
        <f t="shared" si="38"/>
        <v>0</v>
      </c>
      <c r="Q145" s="660"/>
      <c r="R145" s="660"/>
      <c r="S145" s="660"/>
      <c r="T145" s="910"/>
      <c r="U145" s="85"/>
      <c r="V145" s="85"/>
      <c r="W145" s="85"/>
      <c r="X145" s="85"/>
      <c r="Y145" s="85"/>
      <c r="Z145" s="85"/>
      <c r="AA145" s="85"/>
      <c r="AB145" s="85"/>
      <c r="AC145" s="85"/>
      <c r="AD145" s="85"/>
      <c r="AE145" s="85"/>
      <c r="AF145" s="85"/>
      <c r="AG145" s="85"/>
      <c r="AH145" s="85"/>
      <c r="AI145" s="85"/>
      <c r="AJ145" s="85"/>
    </row>
    <row r="146" spans="1:36" ht="13">
      <c r="A146" s="2137">
        <f t="shared" si="1"/>
        <v>127</v>
      </c>
      <c r="B146" s="2152" t="s">
        <v>449</v>
      </c>
      <c r="C146" s="1476"/>
      <c r="D146" s="1473"/>
      <c r="E146" s="1473"/>
      <c r="F146" s="1473"/>
      <c r="G146" s="1473"/>
      <c r="H146" s="1473"/>
      <c r="I146" s="1473"/>
      <c r="J146" s="1473"/>
      <c r="K146" s="1473"/>
      <c r="L146" s="1473"/>
      <c r="M146" s="1473"/>
      <c r="N146" s="1480"/>
      <c r="O146" s="2087">
        <f t="shared" si="37"/>
        <v>0</v>
      </c>
      <c r="P146" s="2088">
        <f t="shared" si="38"/>
        <v>0</v>
      </c>
      <c r="Q146" s="660"/>
      <c r="R146" s="660"/>
      <c r="S146" s="660"/>
      <c r="T146" s="910"/>
      <c r="U146" s="85"/>
      <c r="V146" s="85"/>
      <c r="W146" s="85"/>
      <c r="X146" s="85"/>
      <c r="Y146" s="85"/>
      <c r="Z146" s="85"/>
      <c r="AA146" s="85"/>
      <c r="AB146" s="85"/>
      <c r="AC146" s="85"/>
      <c r="AD146" s="85"/>
      <c r="AE146" s="85"/>
      <c r="AF146" s="85"/>
      <c r="AG146" s="85"/>
      <c r="AH146" s="85"/>
      <c r="AI146" s="85"/>
      <c r="AJ146" s="85"/>
    </row>
    <row r="147" spans="1:36" ht="13">
      <c r="A147" s="2137">
        <f t="shared" si="1"/>
        <v>128</v>
      </c>
      <c r="B147" s="2152" t="s">
        <v>1118</v>
      </c>
      <c r="C147" s="1476"/>
      <c r="D147" s="1473"/>
      <c r="E147" s="1473"/>
      <c r="F147" s="1473"/>
      <c r="G147" s="1473"/>
      <c r="H147" s="1473"/>
      <c r="I147" s="1473"/>
      <c r="J147" s="1473"/>
      <c r="K147" s="1473"/>
      <c r="L147" s="1473"/>
      <c r="M147" s="1473"/>
      <c r="N147" s="1480"/>
      <c r="O147" s="2087">
        <f t="shared" si="37"/>
        <v>0</v>
      </c>
      <c r="P147" s="2088">
        <f t="shared" si="38"/>
        <v>0</v>
      </c>
      <c r="Q147" s="660"/>
      <c r="R147" s="660"/>
      <c r="S147" s="660"/>
      <c r="T147" s="910"/>
      <c r="U147" s="85"/>
      <c r="V147" s="85"/>
      <c r="W147" s="85"/>
      <c r="X147" s="85"/>
      <c r="Y147" s="85"/>
      <c r="Z147" s="85"/>
      <c r="AA147" s="85"/>
      <c r="AB147" s="85"/>
      <c r="AC147" s="85"/>
      <c r="AD147" s="85"/>
      <c r="AE147" s="85"/>
      <c r="AF147" s="85"/>
      <c r="AG147" s="85"/>
      <c r="AH147" s="85"/>
      <c r="AI147" s="85"/>
      <c r="AJ147" s="85"/>
    </row>
    <row r="148" spans="1:36" ht="13">
      <c r="A148" s="2137">
        <f t="shared" si="1"/>
        <v>129</v>
      </c>
      <c r="B148" s="2152" t="s">
        <v>1102</v>
      </c>
      <c r="C148" s="1476"/>
      <c r="D148" s="1473"/>
      <c r="E148" s="1473"/>
      <c r="F148" s="1473"/>
      <c r="G148" s="1473"/>
      <c r="H148" s="1473"/>
      <c r="I148" s="1473"/>
      <c r="J148" s="1473"/>
      <c r="K148" s="1473"/>
      <c r="L148" s="1473"/>
      <c r="M148" s="1473"/>
      <c r="N148" s="1480"/>
      <c r="O148" s="2087">
        <f>SUMPRODUCT($C$4:$N$4,C148:N148)</f>
        <v>0</v>
      </c>
      <c r="P148" s="2088">
        <f>SUM(C148:N148)</f>
        <v>0</v>
      </c>
      <c r="Q148" s="660"/>
      <c r="R148" s="660"/>
      <c r="S148" s="660"/>
      <c r="T148" s="910"/>
      <c r="U148" s="85"/>
      <c r="V148" s="85"/>
      <c r="W148" s="85"/>
      <c r="X148" s="85"/>
      <c r="Y148" s="85"/>
      <c r="Z148" s="85"/>
      <c r="AA148" s="85"/>
      <c r="AB148" s="85"/>
      <c r="AC148" s="85"/>
      <c r="AD148" s="85"/>
      <c r="AE148" s="85"/>
      <c r="AF148" s="85"/>
      <c r="AG148" s="85"/>
      <c r="AH148" s="85"/>
      <c r="AI148" s="85"/>
      <c r="AJ148" s="85"/>
    </row>
    <row r="149" spans="1:36" ht="13">
      <c r="A149" s="2137">
        <f t="shared" si="1"/>
        <v>130</v>
      </c>
      <c r="B149" s="2146" t="s">
        <v>474</v>
      </c>
      <c r="C149" s="1476"/>
      <c r="D149" s="1473"/>
      <c r="E149" s="1473"/>
      <c r="F149" s="1473"/>
      <c r="G149" s="1473"/>
      <c r="H149" s="1473"/>
      <c r="I149" s="1473"/>
      <c r="J149" s="1473"/>
      <c r="K149" s="1473"/>
      <c r="L149" s="1473"/>
      <c r="M149" s="1473"/>
      <c r="N149" s="1480"/>
      <c r="O149" s="2087">
        <f t="shared" si="37"/>
        <v>0</v>
      </c>
      <c r="P149" s="2088">
        <f t="shared" si="38"/>
        <v>0</v>
      </c>
      <c r="Q149" s="660"/>
      <c r="R149" s="660"/>
      <c r="S149" s="660"/>
      <c r="T149" s="910"/>
      <c r="U149" s="85"/>
      <c r="V149" s="85"/>
      <c r="W149" s="85"/>
      <c r="X149" s="85"/>
      <c r="Y149" s="85"/>
      <c r="Z149" s="85"/>
      <c r="AA149" s="85"/>
      <c r="AB149" s="85"/>
      <c r="AC149" s="85"/>
      <c r="AD149" s="85"/>
      <c r="AE149" s="85"/>
      <c r="AF149" s="85"/>
      <c r="AG149" s="85"/>
      <c r="AH149" s="85"/>
      <c r="AI149" s="85"/>
      <c r="AJ149" s="85"/>
    </row>
    <row r="150" spans="1:36" ht="13">
      <c r="A150" s="2137">
        <f t="shared" si="1"/>
        <v>131</v>
      </c>
      <c r="B150" s="2146" t="s">
        <v>475</v>
      </c>
      <c r="C150" s="1476"/>
      <c r="D150" s="1473"/>
      <c r="E150" s="1473"/>
      <c r="F150" s="1473"/>
      <c r="G150" s="1473"/>
      <c r="H150" s="1473"/>
      <c r="I150" s="1473"/>
      <c r="J150" s="1473"/>
      <c r="K150" s="1473"/>
      <c r="L150" s="1473"/>
      <c r="M150" s="1473"/>
      <c r="N150" s="1480"/>
      <c r="O150" s="2087">
        <f t="shared" si="37"/>
        <v>0</v>
      </c>
      <c r="P150" s="2088">
        <f t="shared" si="38"/>
        <v>0</v>
      </c>
      <c r="Q150" s="660"/>
      <c r="R150" s="660"/>
      <c r="S150" s="660"/>
      <c r="T150" s="910"/>
      <c r="U150" s="85"/>
      <c r="V150" s="85"/>
      <c r="W150" s="85"/>
      <c r="X150" s="85"/>
      <c r="Y150" s="85"/>
      <c r="Z150" s="85"/>
      <c r="AA150" s="85"/>
      <c r="AB150" s="85"/>
      <c r="AC150" s="85"/>
      <c r="AD150" s="85"/>
      <c r="AE150" s="85"/>
      <c r="AF150" s="85"/>
      <c r="AG150" s="85"/>
      <c r="AH150" s="85"/>
      <c r="AI150" s="85"/>
      <c r="AJ150" s="85"/>
    </row>
    <row r="151" spans="1:36" ht="13">
      <c r="A151" s="2137">
        <f t="shared" si="1"/>
        <v>132</v>
      </c>
      <c r="B151" s="2146" t="s">
        <v>450</v>
      </c>
      <c r="C151" s="1476"/>
      <c r="D151" s="1473"/>
      <c r="E151" s="1473"/>
      <c r="F151" s="1473"/>
      <c r="G151" s="1473"/>
      <c r="H151" s="1473"/>
      <c r="I151" s="1473"/>
      <c r="J151" s="1473"/>
      <c r="K151" s="1473"/>
      <c r="L151" s="1473"/>
      <c r="M151" s="1473"/>
      <c r="N151" s="1480"/>
      <c r="O151" s="2087">
        <f>SUMPRODUCT($C$4:$N$4,C151:N151)</f>
        <v>0</v>
      </c>
      <c r="P151" s="2088">
        <f>SUM(C151:N151)</f>
        <v>0</v>
      </c>
      <c r="Q151" s="660"/>
      <c r="R151" s="660"/>
      <c r="S151" s="660"/>
      <c r="T151" s="910"/>
      <c r="U151" s="85"/>
      <c r="V151" s="85"/>
      <c r="W151" s="85"/>
      <c r="X151" s="85"/>
      <c r="Y151" s="85"/>
      <c r="Z151" s="85"/>
      <c r="AA151" s="85"/>
      <c r="AB151" s="85"/>
      <c r="AC151" s="85"/>
      <c r="AD151" s="85"/>
      <c r="AE151" s="85"/>
      <c r="AF151" s="85"/>
      <c r="AG151" s="85"/>
      <c r="AH151" s="85"/>
      <c r="AI151" s="85"/>
      <c r="AJ151" s="85"/>
    </row>
    <row r="152" spans="1:36" ht="13">
      <c r="A152" s="2137">
        <f t="shared" si="1"/>
        <v>133</v>
      </c>
      <c r="B152" s="2146" t="s">
        <v>451</v>
      </c>
      <c r="C152" s="1476"/>
      <c r="D152" s="1473"/>
      <c r="E152" s="1473"/>
      <c r="F152" s="1473"/>
      <c r="G152" s="1473"/>
      <c r="H152" s="1473"/>
      <c r="I152" s="1473"/>
      <c r="J152" s="1473"/>
      <c r="K152" s="1473"/>
      <c r="L152" s="1473"/>
      <c r="M152" s="1473"/>
      <c r="N152" s="1480"/>
      <c r="O152" s="2087">
        <f>SUMPRODUCT($C$4:$N$4,C152:N152)</f>
        <v>0</v>
      </c>
      <c r="P152" s="2088">
        <f>SUM(C152:N152)</f>
        <v>0</v>
      </c>
      <c r="Q152" s="660"/>
      <c r="R152" s="660"/>
      <c r="S152" s="660"/>
      <c r="T152" s="910"/>
      <c r="U152" s="85"/>
      <c r="V152" s="85"/>
      <c r="W152" s="85"/>
      <c r="X152" s="85"/>
      <c r="Y152" s="85"/>
      <c r="Z152" s="85"/>
      <c r="AA152" s="85"/>
      <c r="AB152" s="85"/>
      <c r="AC152" s="85"/>
      <c r="AD152" s="85"/>
      <c r="AE152" s="85"/>
      <c r="AF152" s="85"/>
      <c r="AG152" s="85"/>
      <c r="AH152" s="85"/>
      <c r="AI152" s="85"/>
      <c r="AJ152" s="85"/>
    </row>
    <row r="153" spans="1:36" ht="13">
      <c r="A153" s="2137">
        <f t="shared" si="1"/>
        <v>134</v>
      </c>
      <c r="B153" s="2781" t="s">
        <v>1091</v>
      </c>
      <c r="C153" s="1476"/>
      <c r="D153" s="1473"/>
      <c r="E153" s="1473"/>
      <c r="F153" s="1473"/>
      <c r="G153" s="1473"/>
      <c r="H153" s="1473"/>
      <c r="I153" s="1473"/>
      <c r="J153" s="1473"/>
      <c r="K153" s="1473"/>
      <c r="L153" s="1473"/>
      <c r="M153" s="1473"/>
      <c r="N153" s="1480"/>
      <c r="O153" s="2087">
        <f t="shared" ref="O153:O158" si="39">SUMPRODUCT($C$4:$N$4,C153:N153)</f>
        <v>0</v>
      </c>
      <c r="P153" s="2088">
        <f t="shared" ref="P153:P158" si="40">SUM(C153:N153)</f>
        <v>0</v>
      </c>
      <c r="Q153" s="660"/>
      <c r="R153" s="660"/>
      <c r="S153" s="660"/>
      <c r="T153" s="910"/>
      <c r="U153" s="85"/>
      <c r="V153" s="85"/>
      <c r="W153" s="85"/>
      <c r="X153" s="85"/>
      <c r="Y153" s="85"/>
      <c r="Z153" s="85"/>
      <c r="AA153" s="85"/>
      <c r="AB153" s="85"/>
      <c r="AC153" s="85"/>
      <c r="AD153" s="85"/>
      <c r="AE153" s="85"/>
      <c r="AF153" s="85"/>
      <c r="AG153" s="85"/>
      <c r="AH153" s="85"/>
      <c r="AI153" s="85"/>
      <c r="AJ153" s="85"/>
    </row>
    <row r="154" spans="1:36" ht="13">
      <c r="A154" s="2137">
        <f t="shared" si="1"/>
        <v>135</v>
      </c>
      <c r="B154" s="2781" t="s">
        <v>1120</v>
      </c>
      <c r="C154" s="1476"/>
      <c r="D154" s="1473"/>
      <c r="E154" s="1473"/>
      <c r="F154" s="1473"/>
      <c r="G154" s="1473"/>
      <c r="H154" s="1473"/>
      <c r="I154" s="1473"/>
      <c r="J154" s="1473"/>
      <c r="K154" s="1473"/>
      <c r="L154" s="1473"/>
      <c r="M154" s="1473"/>
      <c r="N154" s="1480"/>
      <c r="O154" s="2087">
        <f>SUMPRODUCT($C$4:$N$4,C154:N154)</f>
        <v>0</v>
      </c>
      <c r="P154" s="2088">
        <f>SUM(C154:N154)</f>
        <v>0</v>
      </c>
      <c r="Q154" s="660"/>
      <c r="R154" s="660"/>
      <c r="S154" s="660"/>
      <c r="T154" s="910"/>
      <c r="U154" s="85"/>
      <c r="V154" s="85"/>
      <c r="W154" s="85"/>
      <c r="X154" s="85"/>
      <c r="Y154" s="85"/>
      <c r="Z154" s="85"/>
      <c r="AA154" s="85"/>
      <c r="AB154" s="85"/>
      <c r="AC154" s="85"/>
      <c r="AD154" s="85"/>
      <c r="AE154" s="85"/>
      <c r="AF154" s="85"/>
      <c r="AG154" s="85"/>
      <c r="AH154" s="85"/>
      <c r="AI154" s="85"/>
      <c r="AJ154" s="85"/>
    </row>
    <row r="155" spans="1:36" ht="13">
      <c r="A155" s="2137">
        <f t="shared" si="1"/>
        <v>136</v>
      </c>
      <c r="B155" s="2835" t="s">
        <v>1262</v>
      </c>
      <c r="C155" s="1476"/>
      <c r="D155" s="1473"/>
      <c r="E155" s="1473"/>
      <c r="F155" s="1473"/>
      <c r="G155" s="1473"/>
      <c r="H155" s="1473"/>
      <c r="I155" s="1473"/>
      <c r="J155" s="1473"/>
      <c r="K155" s="1473"/>
      <c r="L155" s="1473"/>
      <c r="M155" s="1473"/>
      <c r="N155" s="1480"/>
      <c r="O155" s="2087">
        <f t="shared" si="39"/>
        <v>0</v>
      </c>
      <c r="P155" s="2088">
        <f t="shared" si="40"/>
        <v>0</v>
      </c>
      <c r="Q155" s="660"/>
      <c r="R155" s="660"/>
      <c r="S155" s="660"/>
      <c r="T155" s="910"/>
      <c r="U155" s="85"/>
      <c r="V155" s="85"/>
      <c r="W155" s="85"/>
      <c r="X155" s="85"/>
      <c r="Y155" s="85"/>
      <c r="Z155" s="85"/>
      <c r="AA155" s="85"/>
      <c r="AB155" s="85"/>
      <c r="AC155" s="85"/>
      <c r="AD155" s="85"/>
      <c r="AE155" s="85"/>
      <c r="AF155" s="85"/>
      <c r="AG155" s="85"/>
      <c r="AH155" s="85"/>
      <c r="AI155" s="85"/>
      <c r="AJ155" s="85"/>
    </row>
    <row r="156" spans="1:36" ht="13">
      <c r="A156" s="2137">
        <f t="shared" si="1"/>
        <v>137</v>
      </c>
      <c r="B156" s="2835"/>
      <c r="C156" s="1476"/>
      <c r="D156" s="1473"/>
      <c r="E156" s="1473"/>
      <c r="F156" s="1473"/>
      <c r="G156" s="1473"/>
      <c r="H156" s="1473"/>
      <c r="I156" s="1473"/>
      <c r="J156" s="1473"/>
      <c r="K156" s="1473"/>
      <c r="L156" s="1473"/>
      <c r="M156" s="1473"/>
      <c r="N156" s="1480"/>
      <c r="O156" s="2087">
        <f t="shared" si="39"/>
        <v>0</v>
      </c>
      <c r="P156" s="2088">
        <f t="shared" si="40"/>
        <v>0</v>
      </c>
      <c r="Q156" s="660"/>
      <c r="R156" s="660"/>
      <c r="S156" s="660"/>
      <c r="T156" s="910"/>
      <c r="U156" s="85"/>
      <c r="V156" s="85"/>
      <c r="W156" s="85"/>
      <c r="X156" s="85"/>
      <c r="Y156" s="85"/>
      <c r="Z156" s="85"/>
      <c r="AA156" s="85"/>
      <c r="AB156" s="85"/>
      <c r="AC156" s="85"/>
      <c r="AD156" s="85"/>
      <c r="AE156" s="85"/>
      <c r="AF156" s="85"/>
      <c r="AG156" s="85"/>
      <c r="AH156" s="85"/>
      <c r="AI156" s="85"/>
      <c r="AJ156" s="85"/>
    </row>
    <row r="157" spans="1:36" ht="13">
      <c r="A157" s="2137">
        <f t="shared" si="1"/>
        <v>138</v>
      </c>
      <c r="B157" s="2835"/>
      <c r="C157" s="1476"/>
      <c r="D157" s="1473"/>
      <c r="E157" s="1473"/>
      <c r="F157" s="1473"/>
      <c r="G157" s="1473"/>
      <c r="H157" s="1473"/>
      <c r="I157" s="1473"/>
      <c r="J157" s="1473"/>
      <c r="K157" s="1473"/>
      <c r="L157" s="1473"/>
      <c r="M157" s="1473"/>
      <c r="N157" s="1480"/>
      <c r="O157" s="2087">
        <f t="shared" si="39"/>
        <v>0</v>
      </c>
      <c r="P157" s="2088">
        <f t="shared" si="40"/>
        <v>0</v>
      </c>
      <c r="Q157" s="660"/>
      <c r="R157" s="660"/>
      <c r="S157" s="660"/>
      <c r="T157" s="910"/>
      <c r="U157" s="85"/>
      <c r="V157" s="85"/>
      <c r="W157" s="85"/>
      <c r="X157" s="85"/>
      <c r="Y157" s="85"/>
      <c r="Z157" s="85"/>
      <c r="AA157" s="85"/>
      <c r="AB157" s="85"/>
      <c r="AC157" s="85"/>
      <c r="AD157" s="85"/>
      <c r="AE157" s="85"/>
      <c r="AF157" s="85"/>
      <c r="AG157" s="85"/>
      <c r="AH157" s="85"/>
      <c r="AI157" s="85"/>
      <c r="AJ157" s="85"/>
    </row>
    <row r="158" spans="1:36" ht="13.5" thickBot="1">
      <c r="A158" s="2137">
        <f t="shared" si="1"/>
        <v>139</v>
      </c>
      <c r="B158" s="2835"/>
      <c r="C158" s="1476"/>
      <c r="D158" s="1473"/>
      <c r="E158" s="1473"/>
      <c r="F158" s="1473"/>
      <c r="G158" s="1473"/>
      <c r="H158" s="1473"/>
      <c r="I158" s="1473"/>
      <c r="J158" s="1473"/>
      <c r="K158" s="1473"/>
      <c r="L158" s="1473"/>
      <c r="M158" s="1473"/>
      <c r="N158" s="1480"/>
      <c r="O158" s="2087">
        <f t="shared" si="39"/>
        <v>0</v>
      </c>
      <c r="P158" s="2088">
        <f t="shared" si="40"/>
        <v>0</v>
      </c>
      <c r="Q158" s="660"/>
      <c r="R158" s="660"/>
      <c r="S158" s="660"/>
      <c r="T158" s="910"/>
      <c r="U158" s="85"/>
      <c r="V158" s="85"/>
      <c r="W158" s="85"/>
      <c r="X158" s="85"/>
      <c r="Y158" s="85"/>
      <c r="Z158" s="85"/>
      <c r="AA158" s="85"/>
      <c r="AB158" s="85"/>
      <c r="AC158" s="85"/>
      <c r="AD158" s="85"/>
      <c r="AE158" s="85"/>
      <c r="AF158" s="85"/>
      <c r="AG158" s="85"/>
      <c r="AH158" s="85"/>
      <c r="AI158" s="85"/>
      <c r="AJ158" s="85"/>
    </row>
    <row r="159" spans="1:36" ht="13.5" thickBot="1">
      <c r="A159" s="2171">
        <f>A158+1</f>
        <v>140</v>
      </c>
      <c r="B159" s="2147" t="s">
        <v>1080</v>
      </c>
      <c r="C159" s="2148">
        <f t="shared" ref="C159:P159" si="41">SUM(C144:C158)</f>
        <v>0</v>
      </c>
      <c r="D159" s="2148">
        <f t="shared" si="41"/>
        <v>0</v>
      </c>
      <c r="E159" s="2148">
        <f t="shared" si="41"/>
        <v>0</v>
      </c>
      <c r="F159" s="2148">
        <f t="shared" si="41"/>
        <v>0</v>
      </c>
      <c r="G159" s="2148">
        <f t="shared" si="41"/>
        <v>0</v>
      </c>
      <c r="H159" s="2148">
        <f t="shared" si="41"/>
        <v>0</v>
      </c>
      <c r="I159" s="2148">
        <f t="shared" si="41"/>
        <v>0</v>
      </c>
      <c r="J159" s="2148">
        <f t="shared" si="41"/>
        <v>0</v>
      </c>
      <c r="K159" s="2148">
        <f t="shared" si="41"/>
        <v>0</v>
      </c>
      <c r="L159" s="2148">
        <f t="shared" si="41"/>
        <v>0</v>
      </c>
      <c r="M159" s="2148">
        <f t="shared" si="41"/>
        <v>0</v>
      </c>
      <c r="N159" s="2148">
        <f t="shared" si="41"/>
        <v>0</v>
      </c>
      <c r="O159" s="2148">
        <f t="shared" si="41"/>
        <v>0</v>
      </c>
      <c r="P159" s="2148">
        <f t="shared" si="41"/>
        <v>0</v>
      </c>
      <c r="Q159" s="660"/>
      <c r="R159" s="660"/>
      <c r="S159" s="660"/>
      <c r="T159" s="910"/>
      <c r="U159" s="85"/>
      <c r="V159" s="85"/>
      <c r="W159" s="85"/>
      <c r="X159" s="85"/>
      <c r="Y159" s="85"/>
      <c r="Z159" s="85"/>
      <c r="AA159" s="85"/>
      <c r="AB159" s="85"/>
      <c r="AC159" s="85"/>
      <c r="AD159" s="85"/>
      <c r="AE159" s="85"/>
      <c r="AF159" s="1225"/>
      <c r="AG159" s="85"/>
      <c r="AH159" s="85"/>
      <c r="AI159" s="85"/>
      <c r="AJ159" s="85"/>
    </row>
    <row r="160" spans="1:36" ht="13.5" thickBot="1">
      <c r="A160" s="2171">
        <f t="shared" si="1"/>
        <v>141</v>
      </c>
      <c r="B160" s="2147" t="s">
        <v>1081</v>
      </c>
      <c r="C160" s="2159">
        <f t="shared" ref="C160:P160" si="42">+C143+C159</f>
        <v>0</v>
      </c>
      <c r="D160" s="1487">
        <f t="shared" si="42"/>
        <v>0</v>
      </c>
      <c r="E160" s="1487">
        <f t="shared" si="42"/>
        <v>0</v>
      </c>
      <c r="F160" s="1487">
        <f t="shared" si="42"/>
        <v>0</v>
      </c>
      <c r="G160" s="1487">
        <f t="shared" si="42"/>
        <v>0</v>
      </c>
      <c r="H160" s="1487">
        <f t="shared" si="42"/>
        <v>0</v>
      </c>
      <c r="I160" s="1487">
        <f t="shared" si="42"/>
        <v>0</v>
      </c>
      <c r="J160" s="1487">
        <f t="shared" si="42"/>
        <v>0</v>
      </c>
      <c r="K160" s="1487">
        <f t="shared" si="42"/>
        <v>0</v>
      </c>
      <c r="L160" s="1487">
        <f t="shared" si="42"/>
        <v>0</v>
      </c>
      <c r="M160" s="1487">
        <f t="shared" si="42"/>
        <v>0</v>
      </c>
      <c r="N160" s="2160">
        <f t="shared" si="42"/>
        <v>0</v>
      </c>
      <c r="O160" s="1487">
        <f t="shared" si="42"/>
        <v>0</v>
      </c>
      <c r="P160" s="2091">
        <f t="shared" si="42"/>
        <v>0</v>
      </c>
      <c r="Q160" s="660"/>
      <c r="R160" s="660"/>
      <c r="S160" s="660"/>
      <c r="T160" s="910"/>
      <c r="U160" s="85"/>
      <c r="V160" s="85"/>
      <c r="W160" s="85"/>
      <c r="X160" s="85"/>
      <c r="Y160" s="85"/>
      <c r="Z160" s="85"/>
      <c r="AA160" s="85"/>
      <c r="AB160" s="85"/>
      <c r="AC160" s="85"/>
      <c r="AD160" s="85"/>
      <c r="AE160" s="85"/>
      <c r="AF160" s="1225"/>
      <c r="AG160" s="85"/>
      <c r="AH160" s="85"/>
      <c r="AI160" s="85"/>
      <c r="AJ160" s="85"/>
    </row>
    <row r="161" spans="1:36" s="1465" customFormat="1" ht="13.5" thickBot="1">
      <c r="A161" s="2771"/>
      <c r="B161" s="2163"/>
      <c r="C161" s="2167"/>
      <c r="D161" s="2167"/>
      <c r="E161" s="2167"/>
      <c r="F161" s="2167"/>
      <c r="G161" s="2167"/>
      <c r="H161" s="2167"/>
      <c r="I161" s="2167"/>
      <c r="J161" s="2167"/>
      <c r="K161" s="2167"/>
      <c r="L161" s="2167"/>
      <c r="M161" s="2167"/>
      <c r="N161" s="2167"/>
      <c r="O161" s="2167"/>
      <c r="P161" s="2167"/>
      <c r="Q161" s="1464"/>
      <c r="R161" s="1464"/>
      <c r="S161" s="1464"/>
      <c r="T161" s="1330"/>
      <c r="U161" s="105"/>
      <c r="V161" s="105"/>
      <c r="W161" s="105"/>
      <c r="X161" s="105"/>
      <c r="Y161" s="105"/>
      <c r="Z161" s="105"/>
      <c r="AA161" s="105"/>
      <c r="AB161" s="105"/>
      <c r="AC161" s="105"/>
      <c r="AD161" s="105"/>
      <c r="AE161" s="105"/>
      <c r="AF161" s="1231"/>
      <c r="AG161" s="105"/>
      <c r="AH161" s="105"/>
      <c r="AI161" s="105"/>
      <c r="AJ161" s="105"/>
    </row>
    <row r="162" spans="1:36" ht="13.5" thickBot="1">
      <c r="A162" s="2171">
        <f>A160+1</f>
        <v>142</v>
      </c>
      <c r="B162" s="2147" t="s">
        <v>1082</v>
      </c>
      <c r="C162" s="2775"/>
      <c r="D162" s="2776"/>
      <c r="E162" s="2776"/>
      <c r="F162" s="2776"/>
      <c r="G162" s="2776"/>
      <c r="H162" s="2776"/>
      <c r="I162" s="2776"/>
      <c r="J162" s="2776"/>
      <c r="K162" s="2776"/>
      <c r="L162" s="2776"/>
      <c r="M162" s="2776"/>
      <c r="N162" s="2777"/>
      <c r="O162" s="1244">
        <f>SUMPRODUCT($C$4:$N$4,C162:N162)</f>
        <v>0</v>
      </c>
      <c r="P162" s="1469">
        <f>SUM(C162:N162)</f>
        <v>0</v>
      </c>
      <c r="Q162" s="660"/>
      <c r="R162" s="660"/>
      <c r="S162" s="660"/>
      <c r="T162" s="910"/>
      <c r="U162" s="85"/>
      <c r="V162" s="85"/>
      <c r="W162" s="85"/>
      <c r="X162" s="85"/>
      <c r="Y162" s="85"/>
      <c r="Z162" s="85"/>
      <c r="AA162" s="85"/>
      <c r="AB162" s="85"/>
      <c r="AC162" s="85"/>
      <c r="AD162" s="85"/>
      <c r="AE162" s="85"/>
      <c r="AF162" s="1225"/>
      <c r="AG162" s="85"/>
      <c r="AH162" s="85"/>
      <c r="AI162" s="85"/>
      <c r="AJ162" s="85"/>
    </row>
    <row r="163" spans="1:36" ht="13.5" thickBot="1">
      <c r="A163" s="2171">
        <f>A162+1</f>
        <v>143</v>
      </c>
      <c r="B163" s="2147" t="s">
        <v>1347</v>
      </c>
      <c r="C163" s="2148">
        <f t="shared" ref="C163:P163" si="43">C162-C160</f>
        <v>0</v>
      </c>
      <c r="D163" s="2148">
        <f t="shared" si="43"/>
        <v>0</v>
      </c>
      <c r="E163" s="2148">
        <f t="shared" si="43"/>
        <v>0</v>
      </c>
      <c r="F163" s="2148">
        <f t="shared" si="43"/>
        <v>0</v>
      </c>
      <c r="G163" s="2148">
        <f t="shared" si="43"/>
        <v>0</v>
      </c>
      <c r="H163" s="2148">
        <f t="shared" si="43"/>
        <v>0</v>
      </c>
      <c r="I163" s="2148">
        <f t="shared" si="43"/>
        <v>0</v>
      </c>
      <c r="J163" s="2148">
        <f t="shared" si="43"/>
        <v>0</v>
      </c>
      <c r="K163" s="2148">
        <f t="shared" si="43"/>
        <v>0</v>
      </c>
      <c r="L163" s="2148">
        <f t="shared" si="43"/>
        <v>0</v>
      </c>
      <c r="M163" s="2148">
        <f t="shared" si="43"/>
        <v>0</v>
      </c>
      <c r="N163" s="2148">
        <f t="shared" si="43"/>
        <v>0</v>
      </c>
      <c r="O163" s="2148">
        <f t="shared" si="43"/>
        <v>0</v>
      </c>
      <c r="P163" s="2149">
        <f t="shared" si="43"/>
        <v>0</v>
      </c>
      <c r="Q163" s="660"/>
      <c r="R163" s="660"/>
      <c r="S163" s="660"/>
      <c r="T163" s="910"/>
      <c r="U163" s="85"/>
      <c r="V163" s="85"/>
      <c r="W163" s="85"/>
      <c r="X163" s="85"/>
      <c r="Y163" s="85"/>
      <c r="Z163" s="85"/>
      <c r="AA163" s="85"/>
      <c r="AB163" s="85"/>
      <c r="AC163" s="85"/>
      <c r="AD163" s="85"/>
      <c r="AE163" s="85"/>
      <c r="AF163" s="1225"/>
      <c r="AG163" s="85"/>
      <c r="AH163" s="85"/>
      <c r="AI163" s="85"/>
      <c r="AJ163" s="85"/>
    </row>
    <row r="164" spans="1:36" s="1465" customFormat="1" ht="13.5" thickBot="1">
      <c r="A164" s="2771"/>
      <c r="B164" s="2163"/>
      <c r="C164" s="2167"/>
      <c r="D164" s="2167"/>
      <c r="E164" s="2167"/>
      <c r="F164" s="2167"/>
      <c r="G164" s="2167"/>
      <c r="H164" s="2167"/>
      <c r="I164" s="2167"/>
      <c r="J164" s="2167"/>
      <c r="K164" s="2167"/>
      <c r="L164" s="2167"/>
      <c r="M164" s="2167"/>
      <c r="N164" s="2167"/>
      <c r="O164" s="2167"/>
      <c r="P164" s="2167"/>
      <c r="Q164" s="1464"/>
      <c r="R164" s="1464"/>
      <c r="S164" s="1464"/>
      <c r="T164" s="1330"/>
      <c r="U164" s="105"/>
      <c r="V164" s="105"/>
      <c r="W164" s="105"/>
      <c r="X164" s="105"/>
      <c r="Y164" s="105"/>
      <c r="Z164" s="105"/>
      <c r="AA164" s="105"/>
      <c r="AB164" s="105"/>
      <c r="AC164" s="105"/>
      <c r="AD164" s="105"/>
      <c r="AE164" s="105"/>
      <c r="AF164" s="1231"/>
      <c r="AG164" s="105"/>
      <c r="AH164" s="105"/>
      <c r="AI164" s="105"/>
      <c r="AJ164" s="105"/>
    </row>
    <row r="165" spans="1:36" ht="13.5" thickBot="1">
      <c r="A165" s="2758" t="s">
        <v>1104</v>
      </c>
      <c r="B165" s="2787" t="s">
        <v>1106</v>
      </c>
      <c r="C165" s="2135" t="s">
        <v>296</v>
      </c>
      <c r="D165" s="2136"/>
      <c r="E165" s="2136"/>
      <c r="F165" s="2136"/>
      <c r="G165" s="2136"/>
      <c r="H165" s="2136"/>
      <c r="I165" s="2136"/>
      <c r="J165" s="2136"/>
      <c r="K165" s="2136"/>
      <c r="L165" s="2136"/>
      <c r="M165" s="2136"/>
      <c r="N165" s="1386"/>
      <c r="O165" s="2135"/>
      <c r="P165" s="1386"/>
      <c r="Q165" s="660"/>
      <c r="R165" s="660"/>
      <c r="S165" s="660"/>
      <c r="T165" s="910"/>
      <c r="U165" s="85"/>
      <c r="V165" s="85"/>
      <c r="W165" s="85"/>
      <c r="X165" s="85"/>
      <c r="Y165" s="85"/>
      <c r="Z165" s="85"/>
      <c r="AA165" s="85"/>
      <c r="AB165" s="85"/>
      <c r="AC165" s="85"/>
      <c r="AD165" s="85"/>
      <c r="AE165" s="85"/>
      <c r="AF165" s="85"/>
      <c r="AG165" s="85"/>
      <c r="AH165" s="85"/>
      <c r="AI165" s="85"/>
      <c r="AJ165" s="85"/>
    </row>
    <row r="166" spans="1:36" ht="13">
      <c r="A166" s="2137">
        <f>A163+1</f>
        <v>144</v>
      </c>
      <c r="B166" s="2756" t="s">
        <v>1063</v>
      </c>
      <c r="C166" s="2138"/>
      <c r="D166" s="2139"/>
      <c r="E166" s="2139"/>
      <c r="F166" s="2139"/>
      <c r="G166" s="2139"/>
      <c r="H166" s="2139"/>
      <c r="I166" s="2139"/>
      <c r="J166" s="2139"/>
      <c r="K166" s="2139"/>
      <c r="L166" s="2139"/>
      <c r="M166" s="2139"/>
      <c r="N166" s="2140"/>
      <c r="O166" s="2141"/>
      <c r="P166" s="2142"/>
      <c r="Q166" s="660"/>
      <c r="R166" s="660"/>
      <c r="S166" s="660"/>
      <c r="T166" s="910"/>
      <c r="U166" s="85"/>
      <c r="V166" s="85"/>
      <c r="W166" s="85"/>
      <c r="X166" s="85"/>
      <c r="Y166" s="85"/>
      <c r="Z166" s="85"/>
      <c r="AA166" s="85"/>
      <c r="AB166" s="85"/>
      <c r="AC166" s="85"/>
      <c r="AD166" s="85"/>
      <c r="AE166" s="85"/>
      <c r="AF166" s="85"/>
      <c r="AG166" s="85"/>
      <c r="AH166" s="85"/>
      <c r="AI166" s="85"/>
      <c r="AJ166" s="85"/>
    </row>
    <row r="167" spans="1:36" ht="13">
      <c r="A167" s="2137">
        <f t="shared" si="1"/>
        <v>145</v>
      </c>
      <c r="B167" s="2152" t="s">
        <v>432</v>
      </c>
      <c r="C167" s="2143"/>
      <c r="D167" s="2144"/>
      <c r="E167" s="2144"/>
      <c r="F167" s="2144"/>
      <c r="G167" s="2144"/>
      <c r="H167" s="2144"/>
      <c r="I167" s="2144"/>
      <c r="J167" s="2144"/>
      <c r="K167" s="2144"/>
      <c r="L167" s="2144"/>
      <c r="M167" s="2144"/>
      <c r="N167" s="2145"/>
      <c r="O167" s="2087">
        <f t="shared" ref="O167:O175" si="44">SUMPRODUCT($C$4:$N$4,C167:N167)</f>
        <v>0</v>
      </c>
      <c r="P167" s="2088">
        <f t="shared" ref="P167:P175" si="45">SUM(C167:N167)</f>
        <v>0</v>
      </c>
      <c r="Q167" s="660"/>
      <c r="R167" s="660"/>
      <c r="S167" s="660"/>
      <c r="T167" s="910"/>
      <c r="U167" s="85"/>
      <c r="V167" s="85"/>
      <c r="W167" s="85"/>
      <c r="X167" s="85"/>
      <c r="Y167" s="85"/>
      <c r="Z167" s="85"/>
      <c r="AA167" s="85"/>
      <c r="AB167" s="85"/>
      <c r="AC167" s="85"/>
      <c r="AD167" s="85"/>
      <c r="AE167" s="85"/>
      <c r="AF167" s="85"/>
      <c r="AG167" s="85"/>
      <c r="AH167" s="85"/>
      <c r="AI167" s="85"/>
      <c r="AJ167" s="85"/>
    </row>
    <row r="168" spans="1:36" ht="13">
      <c r="A168" s="2137">
        <f t="shared" si="1"/>
        <v>146</v>
      </c>
      <c r="B168" s="2146" t="s">
        <v>426</v>
      </c>
      <c r="C168" s="1476"/>
      <c r="D168" s="1473"/>
      <c r="E168" s="1473"/>
      <c r="F168" s="1473"/>
      <c r="G168" s="1473"/>
      <c r="H168" s="1473"/>
      <c r="I168" s="1473"/>
      <c r="J168" s="1473"/>
      <c r="K168" s="1473"/>
      <c r="L168" s="1473"/>
      <c r="M168" s="1473"/>
      <c r="N168" s="1480"/>
      <c r="O168" s="2087">
        <f t="shared" si="44"/>
        <v>0</v>
      </c>
      <c r="P168" s="2088">
        <f t="shared" si="45"/>
        <v>0</v>
      </c>
      <c r="Q168" s="660"/>
      <c r="R168" s="660"/>
      <c r="S168" s="660"/>
      <c r="T168" s="910"/>
      <c r="U168" s="85"/>
      <c r="V168" s="85"/>
      <c r="W168" s="85"/>
      <c r="X168" s="85"/>
      <c r="Y168" s="85"/>
      <c r="Z168" s="85"/>
      <c r="AA168" s="85"/>
      <c r="AB168" s="85"/>
      <c r="AC168" s="85"/>
      <c r="AD168" s="85"/>
      <c r="AE168" s="85"/>
      <c r="AF168" s="85"/>
      <c r="AG168" s="85"/>
      <c r="AH168" s="85"/>
      <c r="AI168" s="85"/>
      <c r="AJ168" s="85"/>
    </row>
    <row r="169" spans="1:36" ht="13">
      <c r="A169" s="2137">
        <f t="shared" si="1"/>
        <v>147</v>
      </c>
      <c r="B169" s="2146" t="s">
        <v>427</v>
      </c>
      <c r="C169" s="1476"/>
      <c r="D169" s="1473"/>
      <c r="E169" s="1473"/>
      <c r="F169" s="1473"/>
      <c r="G169" s="1473"/>
      <c r="H169" s="1473"/>
      <c r="I169" s="1473"/>
      <c r="J169" s="1473"/>
      <c r="K169" s="1473"/>
      <c r="L169" s="1473"/>
      <c r="M169" s="1473"/>
      <c r="N169" s="1480"/>
      <c r="O169" s="2087">
        <f t="shared" si="44"/>
        <v>0</v>
      </c>
      <c r="P169" s="2088">
        <f t="shared" si="45"/>
        <v>0</v>
      </c>
      <c r="Q169" s="660"/>
      <c r="R169" s="660"/>
      <c r="S169" s="660"/>
      <c r="T169" s="910"/>
      <c r="U169" s="85"/>
      <c r="V169" s="85"/>
      <c r="W169" s="85"/>
      <c r="X169" s="85"/>
      <c r="Y169" s="85"/>
      <c r="Z169" s="85"/>
      <c r="AA169" s="85"/>
      <c r="AB169" s="85"/>
      <c r="AC169" s="85"/>
      <c r="AD169" s="85"/>
      <c r="AE169" s="85"/>
      <c r="AF169" s="85"/>
      <c r="AG169" s="85"/>
      <c r="AH169" s="85"/>
      <c r="AI169" s="85"/>
      <c r="AJ169" s="85"/>
    </row>
    <row r="170" spans="1:36" ht="13">
      <c r="A170" s="2137">
        <f t="shared" si="1"/>
        <v>148</v>
      </c>
      <c r="B170" s="2146" t="s">
        <v>428</v>
      </c>
      <c r="C170" s="1476"/>
      <c r="D170" s="1473"/>
      <c r="E170" s="1473"/>
      <c r="F170" s="1473"/>
      <c r="G170" s="1473"/>
      <c r="H170" s="1473"/>
      <c r="I170" s="1473"/>
      <c r="J170" s="1473"/>
      <c r="K170" s="1473"/>
      <c r="L170" s="1473"/>
      <c r="M170" s="1473"/>
      <c r="N170" s="1480"/>
      <c r="O170" s="2087">
        <f t="shared" si="44"/>
        <v>0</v>
      </c>
      <c r="P170" s="2088">
        <f t="shared" si="45"/>
        <v>0</v>
      </c>
      <c r="Q170" s="660"/>
      <c r="R170" s="660"/>
      <c r="S170" s="660"/>
      <c r="T170" s="910"/>
      <c r="U170" s="85"/>
      <c r="V170" s="85"/>
      <c r="W170" s="85"/>
      <c r="X170" s="85"/>
      <c r="Y170" s="85"/>
      <c r="Z170" s="85"/>
      <c r="AA170" s="85"/>
      <c r="AB170" s="85"/>
      <c r="AC170" s="85"/>
      <c r="AD170" s="85"/>
      <c r="AE170" s="85"/>
      <c r="AF170" s="85"/>
      <c r="AG170" s="85"/>
      <c r="AH170" s="85"/>
      <c r="AI170" s="85"/>
      <c r="AJ170" s="85"/>
    </row>
    <row r="171" spans="1:36" ht="13">
      <c r="A171" s="2137">
        <f t="shared" si="1"/>
        <v>149</v>
      </c>
      <c r="B171" s="2146" t="s">
        <v>429</v>
      </c>
      <c r="C171" s="1476"/>
      <c r="D171" s="1473"/>
      <c r="E171" s="1473"/>
      <c r="F171" s="1473"/>
      <c r="G171" s="1473"/>
      <c r="H171" s="1473"/>
      <c r="I171" s="1473"/>
      <c r="J171" s="1473"/>
      <c r="K171" s="1473"/>
      <c r="L171" s="1473"/>
      <c r="M171" s="1473"/>
      <c r="N171" s="1480"/>
      <c r="O171" s="2087">
        <f t="shared" si="44"/>
        <v>0</v>
      </c>
      <c r="P171" s="2088">
        <f t="shared" si="45"/>
        <v>0</v>
      </c>
      <c r="Q171" s="660"/>
      <c r="R171" s="660"/>
      <c r="S171" s="660"/>
      <c r="T171" s="910"/>
      <c r="U171" s="85"/>
      <c r="V171" s="85"/>
      <c r="W171" s="85"/>
      <c r="X171" s="85"/>
      <c r="Y171" s="85"/>
      <c r="Z171" s="85"/>
      <c r="AA171" s="85"/>
      <c r="AB171" s="85"/>
      <c r="AC171" s="85"/>
      <c r="AD171" s="85"/>
      <c r="AE171" s="85"/>
      <c r="AF171" s="85"/>
      <c r="AG171" s="85"/>
      <c r="AH171" s="85"/>
      <c r="AI171" s="85"/>
      <c r="AJ171" s="85"/>
    </row>
    <row r="172" spans="1:36" ht="13">
      <c r="A172" s="2137">
        <f t="shared" si="1"/>
        <v>150</v>
      </c>
      <c r="B172" s="2146" t="s">
        <v>371</v>
      </c>
      <c r="C172" s="1476"/>
      <c r="D172" s="1473"/>
      <c r="E172" s="1473"/>
      <c r="F172" s="1473"/>
      <c r="G172" s="1473"/>
      <c r="H172" s="1473"/>
      <c r="I172" s="1473"/>
      <c r="J172" s="1473"/>
      <c r="K172" s="1473"/>
      <c r="L172" s="1473"/>
      <c r="M172" s="1473"/>
      <c r="N172" s="1480"/>
      <c r="O172" s="2087">
        <f t="shared" si="44"/>
        <v>0</v>
      </c>
      <c r="P172" s="2088">
        <f t="shared" si="45"/>
        <v>0</v>
      </c>
      <c r="Q172" s="660"/>
      <c r="R172" s="660"/>
      <c r="S172" s="660"/>
      <c r="T172" s="910"/>
      <c r="U172" s="85"/>
      <c r="V172" s="85"/>
      <c r="W172" s="85"/>
      <c r="X172" s="85"/>
      <c r="Y172" s="85"/>
      <c r="Z172" s="85"/>
      <c r="AA172" s="85"/>
      <c r="AB172" s="85"/>
      <c r="AC172" s="85"/>
      <c r="AD172" s="85"/>
      <c r="AE172" s="85"/>
      <c r="AF172" s="85"/>
      <c r="AG172" s="85"/>
      <c r="AH172" s="85"/>
      <c r="AI172" s="85"/>
      <c r="AJ172" s="85"/>
    </row>
    <row r="173" spans="1:36" ht="13">
      <c r="A173" s="2137">
        <f t="shared" si="1"/>
        <v>151</v>
      </c>
      <c r="B173" s="2146" t="s">
        <v>430</v>
      </c>
      <c r="C173" s="1476"/>
      <c r="D173" s="1473"/>
      <c r="E173" s="1473"/>
      <c r="F173" s="1473"/>
      <c r="G173" s="1473"/>
      <c r="H173" s="1473"/>
      <c r="I173" s="1473"/>
      <c r="J173" s="1473"/>
      <c r="K173" s="1473"/>
      <c r="L173" s="1473"/>
      <c r="M173" s="1473"/>
      <c r="N173" s="1480"/>
      <c r="O173" s="2087">
        <f t="shared" si="44"/>
        <v>0</v>
      </c>
      <c r="P173" s="2088">
        <f t="shared" si="45"/>
        <v>0</v>
      </c>
      <c r="Q173" s="660"/>
      <c r="R173" s="660"/>
      <c r="S173" s="660"/>
      <c r="T173" s="910"/>
      <c r="U173" s="85"/>
      <c r="V173" s="85"/>
      <c r="W173" s="85"/>
      <c r="X173" s="85"/>
      <c r="Y173" s="85"/>
      <c r="Z173" s="85"/>
      <c r="AA173" s="85"/>
      <c r="AB173" s="85"/>
      <c r="AC173" s="85"/>
      <c r="AD173" s="85"/>
      <c r="AE173" s="85"/>
      <c r="AF173" s="85"/>
      <c r="AG173" s="85"/>
      <c r="AH173" s="85"/>
      <c r="AI173" s="85"/>
      <c r="AJ173" s="85"/>
    </row>
    <row r="174" spans="1:36" ht="13">
      <c r="A174" s="2137">
        <f t="shared" si="1"/>
        <v>152</v>
      </c>
      <c r="B174" s="2146" t="s">
        <v>550</v>
      </c>
      <c r="C174" s="1476"/>
      <c r="D174" s="1473"/>
      <c r="E174" s="1473"/>
      <c r="F174" s="1473"/>
      <c r="G174" s="1473"/>
      <c r="H174" s="1473"/>
      <c r="I174" s="1473"/>
      <c r="J174" s="1473"/>
      <c r="K174" s="1473"/>
      <c r="L174" s="1473"/>
      <c r="M174" s="1473"/>
      <c r="N174" s="1480"/>
      <c r="O174" s="2087">
        <f t="shared" si="44"/>
        <v>0</v>
      </c>
      <c r="P174" s="2088">
        <f t="shared" si="45"/>
        <v>0</v>
      </c>
      <c r="Q174" s="660"/>
      <c r="R174" s="660"/>
      <c r="S174" s="660"/>
      <c r="T174" s="910"/>
      <c r="U174" s="85"/>
      <c r="V174" s="85"/>
      <c r="W174" s="85"/>
      <c r="X174" s="85"/>
      <c r="Y174" s="85"/>
      <c r="Z174" s="85"/>
      <c r="AA174" s="85"/>
      <c r="AB174" s="85"/>
      <c r="AC174" s="85"/>
      <c r="AD174" s="85"/>
      <c r="AE174" s="85"/>
      <c r="AF174" s="85"/>
      <c r="AG174" s="85"/>
      <c r="AH174" s="85"/>
      <c r="AI174" s="85"/>
      <c r="AJ174" s="85"/>
    </row>
    <row r="175" spans="1:36" ht="13.5" thickBot="1">
      <c r="A175" s="2137">
        <f t="shared" si="1"/>
        <v>153</v>
      </c>
      <c r="B175" s="2146" t="s">
        <v>1062</v>
      </c>
      <c r="C175" s="1476"/>
      <c r="D175" s="1473"/>
      <c r="E175" s="1473"/>
      <c r="F175" s="1473"/>
      <c r="G175" s="1473"/>
      <c r="H175" s="1473"/>
      <c r="I175" s="1473"/>
      <c r="J175" s="1473"/>
      <c r="K175" s="1473"/>
      <c r="L175" s="1473"/>
      <c r="M175" s="1473"/>
      <c r="N175" s="1480"/>
      <c r="O175" s="2087">
        <f t="shared" si="44"/>
        <v>0</v>
      </c>
      <c r="P175" s="2088">
        <f t="shared" si="45"/>
        <v>0</v>
      </c>
      <c r="Q175" s="660"/>
      <c r="R175" s="660"/>
      <c r="S175" s="660"/>
      <c r="T175" s="910"/>
      <c r="U175" s="85"/>
      <c r="V175" s="85"/>
      <c r="W175" s="85"/>
      <c r="X175" s="85"/>
      <c r="Y175" s="85"/>
      <c r="Z175" s="85"/>
      <c r="AA175" s="85"/>
      <c r="AB175" s="85"/>
      <c r="AC175" s="85"/>
      <c r="AD175" s="85"/>
      <c r="AE175" s="85"/>
      <c r="AF175" s="85"/>
      <c r="AG175" s="85"/>
      <c r="AH175" s="85"/>
      <c r="AI175" s="85"/>
      <c r="AJ175" s="85"/>
    </row>
    <row r="176" spans="1:36" ht="13.5" thickBot="1">
      <c r="A176" s="2171">
        <f t="shared" si="1"/>
        <v>154</v>
      </c>
      <c r="B176" s="2147" t="s">
        <v>1083</v>
      </c>
      <c r="C176" s="2148">
        <f>SUM(C167:C175)</f>
        <v>0</v>
      </c>
      <c r="D176" s="2148">
        <f t="shared" ref="D176:P176" si="46">SUM(D167:D175)</f>
        <v>0</v>
      </c>
      <c r="E176" s="2148">
        <f t="shared" si="46"/>
        <v>0</v>
      </c>
      <c r="F176" s="2148">
        <f t="shared" si="46"/>
        <v>0</v>
      </c>
      <c r="G176" s="2148">
        <f t="shared" si="46"/>
        <v>0</v>
      </c>
      <c r="H176" s="2148">
        <f t="shared" si="46"/>
        <v>0</v>
      </c>
      <c r="I176" s="2148">
        <f t="shared" si="46"/>
        <v>0</v>
      </c>
      <c r="J176" s="2148">
        <f t="shared" si="46"/>
        <v>0</v>
      </c>
      <c r="K176" s="2148">
        <f t="shared" si="46"/>
        <v>0</v>
      </c>
      <c r="L176" s="2148">
        <f t="shared" si="46"/>
        <v>0</v>
      </c>
      <c r="M176" s="2148">
        <f t="shared" si="46"/>
        <v>0</v>
      </c>
      <c r="N176" s="2148">
        <f t="shared" si="46"/>
        <v>0</v>
      </c>
      <c r="O176" s="2148">
        <f t="shared" si="46"/>
        <v>0</v>
      </c>
      <c r="P176" s="2149">
        <f t="shared" si="46"/>
        <v>0</v>
      </c>
      <c r="Q176" s="1257"/>
      <c r="R176" s="1257"/>
      <c r="S176" s="1257"/>
      <c r="T176" s="1225"/>
      <c r="U176" s="1225"/>
      <c r="V176" s="1225"/>
      <c r="W176" s="1225"/>
      <c r="X176" s="1225"/>
      <c r="Y176" s="1225"/>
      <c r="Z176" s="1225"/>
      <c r="AA176" s="1225"/>
      <c r="AB176" s="1225"/>
      <c r="AC176" s="1225"/>
      <c r="AD176" s="1225"/>
      <c r="AE176" s="1225"/>
      <c r="AF176" s="1225"/>
      <c r="AG176" s="85"/>
      <c r="AH176" s="85"/>
      <c r="AI176" s="85"/>
      <c r="AJ176" s="85"/>
    </row>
    <row r="177" spans="1:36" ht="13">
      <c r="A177" s="2137">
        <f t="shared" si="1"/>
        <v>155</v>
      </c>
      <c r="B177" s="2152" t="s">
        <v>1119</v>
      </c>
      <c r="C177" s="1477"/>
      <c r="D177" s="1472"/>
      <c r="E177" s="1472"/>
      <c r="F177" s="1472"/>
      <c r="G177" s="1472"/>
      <c r="H177" s="1472"/>
      <c r="I177" s="1472"/>
      <c r="J177" s="1472"/>
      <c r="K177" s="1472"/>
      <c r="L177" s="1472"/>
      <c r="M177" s="1472"/>
      <c r="N177" s="1481"/>
      <c r="O177" s="1470">
        <f t="shared" ref="O177:O189" si="47">SUMPRODUCT($C$4:$N$4,C177:N177)</f>
        <v>0</v>
      </c>
      <c r="P177" s="1471">
        <f t="shared" ref="P177:P189" si="48">SUM(C177:N177)</f>
        <v>0</v>
      </c>
      <c r="Q177" s="660"/>
      <c r="R177" s="660"/>
      <c r="S177" s="660"/>
      <c r="T177" s="910"/>
      <c r="U177" s="85"/>
      <c r="V177" s="85"/>
      <c r="W177" s="85"/>
      <c r="X177" s="85"/>
      <c r="Y177" s="85"/>
      <c r="Z177" s="85"/>
      <c r="AA177" s="85"/>
      <c r="AB177" s="85"/>
      <c r="AC177" s="85"/>
      <c r="AD177" s="85"/>
      <c r="AE177" s="85"/>
      <c r="AF177" s="85"/>
      <c r="AG177" s="85"/>
      <c r="AH177" s="85"/>
      <c r="AI177" s="85"/>
      <c r="AJ177" s="85"/>
    </row>
    <row r="178" spans="1:36" ht="13">
      <c r="A178" s="2137">
        <f t="shared" si="1"/>
        <v>156</v>
      </c>
      <c r="B178" s="2152" t="s">
        <v>1090</v>
      </c>
      <c r="C178" s="1477"/>
      <c r="D178" s="1472"/>
      <c r="E178" s="1472"/>
      <c r="F178" s="1472"/>
      <c r="G178" s="1472"/>
      <c r="H178" s="1472"/>
      <c r="I178" s="1472"/>
      <c r="J178" s="1472"/>
      <c r="K178" s="1472"/>
      <c r="L178" s="1472"/>
      <c r="M178" s="1472"/>
      <c r="N178" s="1481"/>
      <c r="O178" s="1470">
        <f t="shared" si="47"/>
        <v>0</v>
      </c>
      <c r="P178" s="1471">
        <f t="shared" si="48"/>
        <v>0</v>
      </c>
      <c r="Q178" s="660"/>
      <c r="R178" s="660"/>
      <c r="S178" s="660"/>
      <c r="T178" s="910"/>
      <c r="U178" s="85"/>
      <c r="V178" s="85"/>
      <c r="W178" s="85"/>
      <c r="X178" s="85"/>
      <c r="Y178" s="85"/>
      <c r="Z178" s="85"/>
      <c r="AA178" s="85"/>
      <c r="AB178" s="85"/>
      <c r="AC178" s="85"/>
      <c r="AD178" s="85"/>
      <c r="AE178" s="85"/>
      <c r="AF178" s="85"/>
      <c r="AG178" s="85"/>
      <c r="AH178" s="85"/>
      <c r="AI178" s="85"/>
      <c r="AJ178" s="85"/>
    </row>
    <row r="179" spans="1:36" ht="13">
      <c r="A179" s="2137">
        <f t="shared" si="1"/>
        <v>157</v>
      </c>
      <c r="B179" s="2152" t="s">
        <v>449</v>
      </c>
      <c r="C179" s="2772"/>
      <c r="D179" s="2773"/>
      <c r="E179" s="2773"/>
      <c r="F179" s="2773"/>
      <c r="G179" s="2773"/>
      <c r="H179" s="2773"/>
      <c r="I179" s="2773"/>
      <c r="J179" s="2773"/>
      <c r="K179" s="2773"/>
      <c r="L179" s="2773"/>
      <c r="M179" s="2773"/>
      <c r="N179" s="2774"/>
      <c r="O179" s="1485">
        <f t="shared" si="47"/>
        <v>0</v>
      </c>
      <c r="P179" s="1486">
        <f t="shared" si="48"/>
        <v>0</v>
      </c>
      <c r="Q179" s="660"/>
      <c r="R179" s="660"/>
      <c r="S179" s="660"/>
      <c r="T179" s="910"/>
      <c r="U179" s="85"/>
      <c r="V179" s="85"/>
      <c r="W179" s="85"/>
      <c r="X179" s="85"/>
      <c r="Y179" s="85"/>
      <c r="Z179" s="85"/>
      <c r="AA179" s="85"/>
      <c r="AB179" s="85"/>
      <c r="AC179" s="85"/>
      <c r="AD179" s="85"/>
      <c r="AE179" s="85"/>
      <c r="AF179" s="85"/>
      <c r="AG179" s="85"/>
      <c r="AH179" s="85"/>
      <c r="AI179" s="85"/>
      <c r="AJ179" s="85"/>
    </row>
    <row r="180" spans="1:36" ht="13">
      <c r="A180" s="2137">
        <f t="shared" si="1"/>
        <v>158</v>
      </c>
      <c r="B180" s="2152" t="s">
        <v>1118</v>
      </c>
      <c r="C180" s="2772"/>
      <c r="D180" s="2773"/>
      <c r="E180" s="2773"/>
      <c r="F180" s="2773"/>
      <c r="G180" s="2773"/>
      <c r="H180" s="2773"/>
      <c r="I180" s="2773"/>
      <c r="J180" s="2773"/>
      <c r="K180" s="2773"/>
      <c r="L180" s="2773"/>
      <c r="M180" s="2773"/>
      <c r="N180" s="2774"/>
      <c r="O180" s="1485">
        <f>SUMPRODUCT($C$4:$N$4,C180:N180)</f>
        <v>0</v>
      </c>
      <c r="P180" s="1486">
        <f>SUM(C180:N180)</f>
        <v>0</v>
      </c>
      <c r="Q180" s="660"/>
      <c r="R180" s="660"/>
      <c r="S180" s="660"/>
      <c r="T180" s="910"/>
      <c r="U180" s="85"/>
      <c r="V180" s="85"/>
      <c r="W180" s="85"/>
      <c r="X180" s="85"/>
      <c r="Y180" s="85"/>
      <c r="Z180" s="85"/>
      <c r="AA180" s="85"/>
      <c r="AB180" s="85"/>
      <c r="AC180" s="85"/>
      <c r="AD180" s="85"/>
      <c r="AE180" s="85"/>
      <c r="AF180" s="85"/>
      <c r="AG180" s="85"/>
      <c r="AH180" s="85"/>
      <c r="AI180" s="85"/>
      <c r="AJ180" s="85"/>
    </row>
    <row r="181" spans="1:36" ht="13">
      <c r="A181" s="2137">
        <f t="shared" si="1"/>
        <v>159</v>
      </c>
      <c r="B181" s="2146" t="s">
        <v>474</v>
      </c>
      <c r="C181" s="2772"/>
      <c r="D181" s="2773"/>
      <c r="E181" s="2773"/>
      <c r="F181" s="2773"/>
      <c r="G181" s="2773"/>
      <c r="H181" s="2773"/>
      <c r="I181" s="2773"/>
      <c r="J181" s="2773"/>
      <c r="K181" s="2773"/>
      <c r="L181" s="2773"/>
      <c r="M181" s="2773"/>
      <c r="N181" s="2774"/>
      <c r="O181" s="1485">
        <f>SUMPRODUCT($C$4:$N$4,C181:N181)</f>
        <v>0</v>
      </c>
      <c r="P181" s="1486">
        <f>SUM(C181:N181)</f>
        <v>0</v>
      </c>
      <c r="Q181" s="660"/>
      <c r="R181" s="660"/>
      <c r="S181" s="660"/>
      <c r="T181" s="910"/>
      <c r="U181" s="85"/>
      <c r="V181" s="85"/>
      <c r="W181" s="85"/>
      <c r="X181" s="85"/>
      <c r="Y181" s="85"/>
      <c r="Z181" s="85"/>
      <c r="AA181" s="85"/>
      <c r="AB181" s="85"/>
      <c r="AC181" s="85"/>
      <c r="AD181" s="85"/>
      <c r="AE181" s="85"/>
      <c r="AF181" s="85"/>
      <c r="AG181" s="85"/>
      <c r="AH181" s="85"/>
      <c r="AI181" s="85"/>
      <c r="AJ181" s="85"/>
    </row>
    <row r="182" spans="1:36" ht="13">
      <c r="A182" s="2137">
        <f t="shared" si="1"/>
        <v>160</v>
      </c>
      <c r="B182" s="2146" t="s">
        <v>475</v>
      </c>
      <c r="C182" s="2772"/>
      <c r="D182" s="2773"/>
      <c r="E182" s="2773"/>
      <c r="F182" s="2773"/>
      <c r="G182" s="2773"/>
      <c r="H182" s="2773"/>
      <c r="I182" s="2773"/>
      <c r="J182" s="2773"/>
      <c r="K182" s="2773"/>
      <c r="L182" s="2773"/>
      <c r="M182" s="2773"/>
      <c r="N182" s="2774"/>
      <c r="O182" s="1485">
        <f>SUMPRODUCT($C$4:$N$4,C182:N182)</f>
        <v>0</v>
      </c>
      <c r="P182" s="1486">
        <f>SUM(C182:N182)</f>
        <v>0</v>
      </c>
      <c r="Q182" s="660"/>
      <c r="R182" s="660"/>
      <c r="S182" s="660"/>
      <c r="T182" s="910"/>
      <c r="U182" s="85"/>
      <c r="V182" s="85"/>
      <c r="W182" s="85"/>
      <c r="X182" s="85"/>
      <c r="Y182" s="85"/>
      <c r="Z182" s="85"/>
      <c r="AA182" s="85"/>
      <c r="AB182" s="85"/>
      <c r="AC182" s="85"/>
      <c r="AD182" s="85"/>
      <c r="AE182" s="85"/>
      <c r="AF182" s="85"/>
      <c r="AG182" s="85"/>
      <c r="AH182" s="85"/>
      <c r="AI182" s="85"/>
      <c r="AJ182" s="85"/>
    </row>
    <row r="183" spans="1:36" ht="13">
      <c r="A183" s="2137">
        <f t="shared" si="1"/>
        <v>161</v>
      </c>
      <c r="B183" s="2146" t="s">
        <v>450</v>
      </c>
      <c r="C183" s="2772"/>
      <c r="D183" s="2773"/>
      <c r="E183" s="2773"/>
      <c r="F183" s="2773"/>
      <c r="G183" s="2773"/>
      <c r="H183" s="2773"/>
      <c r="I183" s="2773"/>
      <c r="J183" s="2773"/>
      <c r="K183" s="2773"/>
      <c r="L183" s="2773"/>
      <c r="M183" s="2773"/>
      <c r="N183" s="2774"/>
      <c r="O183" s="1485">
        <f>SUMPRODUCT($C$4:$N$4,C183:N183)</f>
        <v>0</v>
      </c>
      <c r="P183" s="1486">
        <f>SUM(C183:N183)</f>
        <v>0</v>
      </c>
      <c r="Q183" s="660"/>
      <c r="R183" s="660"/>
      <c r="S183" s="660"/>
      <c r="T183" s="910"/>
      <c r="U183" s="85"/>
      <c r="V183" s="85"/>
      <c r="W183" s="85"/>
      <c r="X183" s="85"/>
      <c r="Y183" s="85"/>
      <c r="Z183" s="85"/>
      <c r="AA183" s="85"/>
      <c r="AB183" s="85"/>
      <c r="AC183" s="85"/>
      <c r="AD183" s="85"/>
      <c r="AE183" s="85"/>
      <c r="AF183" s="85"/>
      <c r="AG183" s="85"/>
      <c r="AH183" s="85"/>
      <c r="AI183" s="85"/>
      <c r="AJ183" s="85"/>
    </row>
    <row r="184" spans="1:36" ht="13">
      <c r="A184" s="2137">
        <f t="shared" si="1"/>
        <v>162</v>
      </c>
      <c r="B184" s="2146" t="s">
        <v>451</v>
      </c>
      <c r="C184" s="2772"/>
      <c r="D184" s="2773"/>
      <c r="E184" s="2773"/>
      <c r="F184" s="2773"/>
      <c r="G184" s="2773"/>
      <c r="H184" s="2773"/>
      <c r="I184" s="2773"/>
      <c r="J184" s="2773"/>
      <c r="K184" s="2773"/>
      <c r="L184" s="2773"/>
      <c r="M184" s="2773"/>
      <c r="N184" s="2774"/>
      <c r="O184" s="1485">
        <f>SUMPRODUCT($C$4:$N$4,C184:N184)</f>
        <v>0</v>
      </c>
      <c r="P184" s="1486">
        <f>SUM(C184:N184)</f>
        <v>0</v>
      </c>
      <c r="Q184" s="660"/>
      <c r="R184" s="660"/>
      <c r="S184" s="660"/>
      <c r="T184" s="910"/>
      <c r="U184" s="85"/>
      <c r="V184" s="85"/>
      <c r="W184" s="85"/>
      <c r="X184" s="85"/>
      <c r="Y184" s="85"/>
      <c r="Z184" s="85"/>
      <c r="AA184" s="85"/>
      <c r="AB184" s="85"/>
      <c r="AC184" s="85"/>
      <c r="AD184" s="85"/>
      <c r="AE184" s="85"/>
      <c r="AF184" s="85"/>
      <c r="AG184" s="85"/>
      <c r="AH184" s="85"/>
      <c r="AI184" s="85"/>
      <c r="AJ184" s="85"/>
    </row>
    <row r="185" spans="1:36" ht="13">
      <c r="A185" s="2137">
        <f t="shared" si="1"/>
        <v>163</v>
      </c>
      <c r="B185" s="2781" t="s">
        <v>1091</v>
      </c>
      <c r="C185" s="2772"/>
      <c r="D185" s="2773"/>
      <c r="E185" s="2773"/>
      <c r="F185" s="2773"/>
      <c r="G185" s="2773"/>
      <c r="H185" s="2773"/>
      <c r="I185" s="2773"/>
      <c r="J185" s="2773"/>
      <c r="K185" s="2773"/>
      <c r="L185" s="2773"/>
      <c r="M185" s="2773"/>
      <c r="N185" s="2774"/>
      <c r="O185" s="1485">
        <f t="shared" si="47"/>
        <v>0</v>
      </c>
      <c r="P185" s="1486">
        <f t="shared" si="48"/>
        <v>0</v>
      </c>
      <c r="Q185" s="660"/>
      <c r="R185" s="660"/>
      <c r="S185" s="660"/>
      <c r="T185" s="910"/>
      <c r="U185" s="85"/>
      <c r="V185" s="85"/>
      <c r="W185" s="85"/>
      <c r="X185" s="85"/>
      <c r="Y185" s="85"/>
      <c r="Z185" s="85"/>
      <c r="AA185" s="85"/>
      <c r="AB185" s="85"/>
      <c r="AC185" s="85"/>
      <c r="AD185" s="85"/>
      <c r="AE185" s="85"/>
      <c r="AF185" s="85"/>
      <c r="AG185" s="85"/>
      <c r="AH185" s="85"/>
      <c r="AI185" s="85"/>
      <c r="AJ185" s="85"/>
    </row>
    <row r="186" spans="1:36" ht="13">
      <c r="A186" s="2137">
        <f t="shared" si="1"/>
        <v>164</v>
      </c>
      <c r="B186" s="2835" t="s">
        <v>1262</v>
      </c>
      <c r="C186" s="2772"/>
      <c r="D186" s="2773"/>
      <c r="E186" s="2773"/>
      <c r="F186" s="2773"/>
      <c r="G186" s="2773"/>
      <c r="H186" s="2773"/>
      <c r="I186" s="2773"/>
      <c r="J186" s="2773"/>
      <c r="K186" s="2773"/>
      <c r="L186" s="2773"/>
      <c r="M186" s="2773"/>
      <c r="N186" s="2774"/>
      <c r="O186" s="1485">
        <f t="shared" si="47"/>
        <v>0</v>
      </c>
      <c r="P186" s="1486">
        <f t="shared" si="48"/>
        <v>0</v>
      </c>
      <c r="Q186" s="660"/>
      <c r="R186" s="660"/>
      <c r="S186" s="660"/>
      <c r="T186" s="910"/>
      <c r="U186" s="85"/>
      <c r="V186" s="85"/>
      <c r="W186" s="85"/>
      <c r="X186" s="85"/>
      <c r="Y186" s="85"/>
      <c r="Z186" s="85"/>
      <c r="AA186" s="85"/>
      <c r="AB186" s="85"/>
      <c r="AC186" s="85"/>
      <c r="AD186" s="85"/>
      <c r="AE186" s="85"/>
      <c r="AF186" s="85"/>
      <c r="AG186" s="85"/>
      <c r="AH186" s="85"/>
      <c r="AI186" s="85"/>
      <c r="AJ186" s="85"/>
    </row>
    <row r="187" spans="1:36" ht="13">
      <c r="A187" s="2137">
        <f t="shared" si="1"/>
        <v>165</v>
      </c>
      <c r="B187" s="2835"/>
      <c r="C187" s="2772"/>
      <c r="D187" s="2773"/>
      <c r="E187" s="2773"/>
      <c r="F187" s="2773"/>
      <c r="G187" s="2773"/>
      <c r="H187" s="2773"/>
      <c r="I187" s="2773"/>
      <c r="J187" s="2773"/>
      <c r="K187" s="2773"/>
      <c r="L187" s="2773"/>
      <c r="M187" s="2773"/>
      <c r="N187" s="2774"/>
      <c r="O187" s="1485">
        <f t="shared" si="47"/>
        <v>0</v>
      </c>
      <c r="P187" s="1486">
        <f t="shared" si="48"/>
        <v>0</v>
      </c>
      <c r="Q187" s="660"/>
      <c r="R187" s="660"/>
      <c r="S187" s="660"/>
      <c r="T187" s="910"/>
      <c r="U187" s="85"/>
      <c r="V187" s="85"/>
      <c r="W187" s="85"/>
      <c r="X187" s="85"/>
      <c r="Y187" s="85"/>
      <c r="Z187" s="85"/>
      <c r="AA187" s="85"/>
      <c r="AB187" s="85"/>
      <c r="AC187" s="85"/>
      <c r="AD187" s="85"/>
      <c r="AE187" s="85"/>
      <c r="AF187" s="85"/>
      <c r="AG187" s="85"/>
      <c r="AH187" s="85"/>
      <c r="AI187" s="85"/>
      <c r="AJ187" s="85"/>
    </row>
    <row r="188" spans="1:36" ht="13">
      <c r="A188" s="2137">
        <f t="shared" si="1"/>
        <v>166</v>
      </c>
      <c r="B188" s="2835"/>
      <c r="C188" s="2772"/>
      <c r="D188" s="2773"/>
      <c r="E188" s="2773"/>
      <c r="F188" s="2773"/>
      <c r="G188" s="2773"/>
      <c r="H188" s="2773"/>
      <c r="I188" s="2773"/>
      <c r="J188" s="2773"/>
      <c r="K188" s="2773"/>
      <c r="L188" s="2773"/>
      <c r="M188" s="2773"/>
      <c r="N188" s="2774"/>
      <c r="O188" s="1485">
        <f t="shared" si="47"/>
        <v>0</v>
      </c>
      <c r="P188" s="1486">
        <f t="shared" si="48"/>
        <v>0</v>
      </c>
      <c r="Q188" s="660"/>
      <c r="R188" s="660"/>
      <c r="S188" s="660"/>
      <c r="T188" s="910"/>
      <c r="U188" s="85"/>
      <c r="V188" s="85"/>
      <c r="W188" s="85"/>
      <c r="X188" s="85"/>
      <c r="Y188" s="85"/>
      <c r="Z188" s="85"/>
      <c r="AA188" s="85"/>
      <c r="AB188" s="85"/>
      <c r="AC188" s="85"/>
      <c r="AD188" s="85"/>
      <c r="AE188" s="85"/>
      <c r="AF188" s="85"/>
      <c r="AG188" s="85"/>
      <c r="AH188" s="85"/>
      <c r="AI188" s="85"/>
      <c r="AJ188" s="85"/>
    </row>
    <row r="189" spans="1:36" ht="13.5" thickBot="1">
      <c r="A189" s="2137">
        <f t="shared" si="1"/>
        <v>167</v>
      </c>
      <c r="B189" s="2835"/>
      <c r="C189" s="2772"/>
      <c r="D189" s="2773"/>
      <c r="E189" s="2773"/>
      <c r="F189" s="2773"/>
      <c r="G189" s="2773"/>
      <c r="H189" s="2773"/>
      <c r="I189" s="2773"/>
      <c r="J189" s="2773"/>
      <c r="K189" s="2773"/>
      <c r="L189" s="2773"/>
      <c r="M189" s="2773"/>
      <c r="N189" s="2774"/>
      <c r="O189" s="1485">
        <f t="shared" si="47"/>
        <v>0</v>
      </c>
      <c r="P189" s="1486">
        <f t="shared" si="48"/>
        <v>0</v>
      </c>
      <c r="Q189" s="660"/>
      <c r="R189" s="660"/>
      <c r="S189" s="660"/>
      <c r="T189" s="910"/>
      <c r="U189" s="85"/>
      <c r="V189" s="85"/>
      <c r="W189" s="85"/>
      <c r="X189" s="85"/>
      <c r="Y189" s="85"/>
      <c r="Z189" s="85"/>
      <c r="AA189" s="85"/>
      <c r="AB189" s="85"/>
      <c r="AC189" s="85"/>
      <c r="AD189" s="85"/>
      <c r="AE189" s="85"/>
      <c r="AF189" s="85"/>
      <c r="AG189" s="85"/>
      <c r="AH189" s="85"/>
      <c r="AI189" s="85"/>
      <c r="AJ189" s="85"/>
    </row>
    <row r="190" spans="1:36" ht="13.5" thickBot="1">
      <c r="A190" s="2171">
        <f t="shared" si="1"/>
        <v>168</v>
      </c>
      <c r="B190" s="2147" t="s">
        <v>1103</v>
      </c>
      <c r="C190" s="2148">
        <f t="shared" ref="C190:P190" si="49">SUM(C177:C189)</f>
        <v>0</v>
      </c>
      <c r="D190" s="2148">
        <f t="shared" si="49"/>
        <v>0</v>
      </c>
      <c r="E190" s="2148">
        <f t="shared" si="49"/>
        <v>0</v>
      </c>
      <c r="F190" s="2148">
        <f t="shared" si="49"/>
        <v>0</v>
      </c>
      <c r="G190" s="2148">
        <f t="shared" si="49"/>
        <v>0</v>
      </c>
      <c r="H190" s="2148">
        <f t="shared" si="49"/>
        <v>0</v>
      </c>
      <c r="I190" s="2148">
        <f t="shared" si="49"/>
        <v>0</v>
      </c>
      <c r="J190" s="2148">
        <f t="shared" si="49"/>
        <v>0</v>
      </c>
      <c r="K190" s="2148">
        <f t="shared" si="49"/>
        <v>0</v>
      </c>
      <c r="L190" s="2148">
        <f t="shared" si="49"/>
        <v>0</v>
      </c>
      <c r="M190" s="2148">
        <f t="shared" si="49"/>
        <v>0</v>
      </c>
      <c r="N190" s="2148">
        <f t="shared" si="49"/>
        <v>0</v>
      </c>
      <c r="O190" s="2148">
        <f t="shared" si="49"/>
        <v>0</v>
      </c>
      <c r="P190" s="2148">
        <f t="shared" si="49"/>
        <v>0</v>
      </c>
      <c r="Q190" s="660"/>
      <c r="R190" s="660"/>
      <c r="S190" s="660"/>
      <c r="T190" s="910"/>
      <c r="U190" s="85"/>
      <c r="V190" s="85"/>
      <c r="W190" s="85"/>
      <c r="X190" s="85"/>
      <c r="Y190" s="85"/>
      <c r="Z190" s="85"/>
      <c r="AA190" s="85"/>
      <c r="AB190" s="85"/>
      <c r="AC190" s="85"/>
      <c r="AD190" s="85"/>
      <c r="AE190" s="85"/>
      <c r="AF190" s="85"/>
      <c r="AG190" s="85"/>
      <c r="AH190" s="85"/>
      <c r="AI190" s="85"/>
      <c r="AJ190" s="85"/>
    </row>
    <row r="191" spans="1:36" ht="13.5" thickBot="1">
      <c r="A191" s="2171">
        <f t="shared" si="1"/>
        <v>169</v>
      </c>
      <c r="B191" s="2147" t="s">
        <v>1084</v>
      </c>
      <c r="C191" s="2159">
        <f t="shared" ref="C191:P191" si="50">+C176+C190</f>
        <v>0</v>
      </c>
      <c r="D191" s="1487">
        <f t="shared" si="50"/>
        <v>0</v>
      </c>
      <c r="E191" s="1487">
        <f t="shared" si="50"/>
        <v>0</v>
      </c>
      <c r="F191" s="1487">
        <f t="shared" si="50"/>
        <v>0</v>
      </c>
      <c r="G191" s="1487">
        <f t="shared" si="50"/>
        <v>0</v>
      </c>
      <c r="H191" s="1487">
        <f t="shared" si="50"/>
        <v>0</v>
      </c>
      <c r="I191" s="1487">
        <f t="shared" si="50"/>
        <v>0</v>
      </c>
      <c r="J191" s="1487">
        <f t="shared" si="50"/>
        <v>0</v>
      </c>
      <c r="K191" s="1487">
        <f t="shared" si="50"/>
        <v>0</v>
      </c>
      <c r="L191" s="1487">
        <f t="shared" si="50"/>
        <v>0</v>
      </c>
      <c r="M191" s="1487">
        <f t="shared" si="50"/>
        <v>0</v>
      </c>
      <c r="N191" s="2160">
        <f t="shared" si="50"/>
        <v>0</v>
      </c>
      <c r="O191" s="1487">
        <f t="shared" si="50"/>
        <v>0</v>
      </c>
      <c r="P191" s="2091">
        <f t="shared" si="50"/>
        <v>0</v>
      </c>
      <c r="Q191" s="660"/>
      <c r="R191" s="660"/>
      <c r="S191" s="660"/>
      <c r="T191" s="910"/>
      <c r="U191" s="85"/>
      <c r="V191" s="85"/>
      <c r="W191" s="85"/>
      <c r="X191" s="85"/>
      <c r="Y191" s="85"/>
      <c r="Z191" s="85"/>
      <c r="AA191" s="85"/>
      <c r="AB191" s="85"/>
      <c r="AC191" s="85"/>
      <c r="AD191" s="85"/>
      <c r="AE191" s="85"/>
      <c r="AF191" s="1225"/>
      <c r="AG191" s="85"/>
      <c r="AH191" s="85"/>
      <c r="AI191" s="85"/>
      <c r="AJ191" s="85"/>
    </row>
    <row r="192" spans="1:36" s="1465" customFormat="1" ht="13.5" thickBot="1">
      <c r="A192" s="2771"/>
      <c r="B192" s="2163"/>
      <c r="C192" s="2167"/>
      <c r="D192" s="2167"/>
      <c r="E192" s="2167"/>
      <c r="F192" s="2167"/>
      <c r="G192" s="2167"/>
      <c r="H192" s="2167"/>
      <c r="I192" s="2167"/>
      <c r="J192" s="2167"/>
      <c r="K192" s="2167"/>
      <c r="L192" s="2167"/>
      <c r="M192" s="2167"/>
      <c r="N192" s="2167"/>
      <c r="O192" s="2167"/>
      <c r="P192" s="2167"/>
      <c r="Q192" s="1464"/>
      <c r="R192" s="1464"/>
      <c r="S192" s="1464"/>
      <c r="T192" s="1330"/>
      <c r="U192" s="105"/>
      <c r="V192" s="105"/>
      <c r="W192" s="105"/>
      <c r="X192" s="105"/>
      <c r="Y192" s="105"/>
      <c r="Z192" s="105"/>
      <c r="AA192" s="105"/>
      <c r="AB192" s="105"/>
      <c r="AC192" s="105"/>
      <c r="AD192" s="105"/>
      <c r="AE192" s="105"/>
      <c r="AF192" s="1231"/>
      <c r="AG192" s="105"/>
      <c r="AH192" s="105"/>
      <c r="AI192" s="105"/>
      <c r="AJ192" s="105"/>
    </row>
    <row r="193" spans="1:36" ht="13.5" thickBot="1">
      <c r="A193" s="2171">
        <f>A191+1</f>
        <v>170</v>
      </c>
      <c r="B193" s="2147" t="s">
        <v>1085</v>
      </c>
      <c r="C193" s="2775"/>
      <c r="D193" s="2776"/>
      <c r="E193" s="2776"/>
      <c r="F193" s="2776"/>
      <c r="G193" s="2776"/>
      <c r="H193" s="2776"/>
      <c r="I193" s="2776"/>
      <c r="J193" s="2776"/>
      <c r="K193" s="2776"/>
      <c r="L193" s="2776"/>
      <c r="M193" s="2776"/>
      <c r="N193" s="2777"/>
      <c r="O193" s="1244">
        <f>SUMPRODUCT($C$4:$N$4,C193:N193)</f>
        <v>0</v>
      </c>
      <c r="P193" s="1469">
        <f>SUM(C193:N193)</f>
        <v>0</v>
      </c>
      <c r="Q193" s="660"/>
      <c r="R193" s="660"/>
      <c r="S193" s="660"/>
      <c r="T193" s="910"/>
      <c r="U193" s="85"/>
      <c r="V193" s="85"/>
      <c r="W193" s="85"/>
      <c r="X193" s="85"/>
      <c r="Y193" s="85"/>
      <c r="Z193" s="85"/>
      <c r="AA193" s="85"/>
      <c r="AB193" s="85"/>
      <c r="AC193" s="85"/>
      <c r="AD193" s="85"/>
      <c r="AE193" s="85"/>
      <c r="AF193" s="1225"/>
      <c r="AG193" s="85"/>
      <c r="AH193" s="85"/>
      <c r="AI193" s="85"/>
      <c r="AJ193" s="85"/>
    </row>
    <row r="194" spans="1:36" ht="13.5" thickBot="1">
      <c r="A194" s="2171">
        <f>A193+1</f>
        <v>171</v>
      </c>
      <c r="B194" s="2147" t="s">
        <v>1348</v>
      </c>
      <c r="C194" s="2148">
        <f t="shared" ref="C194:P194" si="51">C193-C191</f>
        <v>0</v>
      </c>
      <c r="D194" s="2148">
        <f t="shared" si="51"/>
        <v>0</v>
      </c>
      <c r="E194" s="2148">
        <f t="shared" si="51"/>
        <v>0</v>
      </c>
      <c r="F194" s="2148">
        <f t="shared" si="51"/>
        <v>0</v>
      </c>
      <c r="G194" s="2148">
        <f t="shared" si="51"/>
        <v>0</v>
      </c>
      <c r="H194" s="2148">
        <f t="shared" si="51"/>
        <v>0</v>
      </c>
      <c r="I194" s="2148">
        <f t="shared" si="51"/>
        <v>0</v>
      </c>
      <c r="J194" s="2148">
        <f t="shared" si="51"/>
        <v>0</v>
      </c>
      <c r="K194" s="2148">
        <f t="shared" si="51"/>
        <v>0</v>
      </c>
      <c r="L194" s="2148">
        <f t="shared" si="51"/>
        <v>0</v>
      </c>
      <c r="M194" s="2148">
        <f t="shared" si="51"/>
        <v>0</v>
      </c>
      <c r="N194" s="2148">
        <f t="shared" si="51"/>
        <v>0</v>
      </c>
      <c r="O194" s="2148">
        <f t="shared" si="51"/>
        <v>0</v>
      </c>
      <c r="P194" s="2149">
        <f t="shared" si="51"/>
        <v>0</v>
      </c>
      <c r="Q194" s="660"/>
      <c r="R194" s="660"/>
      <c r="S194" s="660"/>
      <c r="T194" s="910"/>
      <c r="U194" s="85"/>
      <c r="V194" s="85"/>
      <c r="W194" s="85"/>
      <c r="X194" s="85"/>
      <c r="Y194" s="85"/>
      <c r="Z194" s="85"/>
      <c r="AA194" s="85"/>
      <c r="AB194" s="85"/>
      <c r="AC194" s="85"/>
      <c r="AD194" s="85"/>
      <c r="AE194" s="85"/>
      <c r="AF194" s="1225"/>
      <c r="AG194" s="85"/>
      <c r="AH194" s="85"/>
      <c r="AI194" s="85"/>
      <c r="AJ194" s="85"/>
    </row>
    <row r="195" spans="1:36" s="1465" customFormat="1" ht="13.5" thickBot="1">
      <c r="A195" s="2771"/>
      <c r="B195" s="2163"/>
      <c r="C195" s="2167"/>
      <c r="D195" s="2167"/>
      <c r="E195" s="2167"/>
      <c r="F195" s="2167"/>
      <c r="G195" s="2167"/>
      <c r="H195" s="2167"/>
      <c r="I195" s="2167"/>
      <c r="J195" s="2167"/>
      <c r="K195" s="2167"/>
      <c r="L195" s="2167"/>
      <c r="M195" s="2167"/>
      <c r="N195" s="2167"/>
      <c r="O195" s="2167"/>
      <c r="P195" s="2167"/>
      <c r="Q195" s="1464"/>
      <c r="R195" s="1464"/>
      <c r="S195" s="1464"/>
      <c r="T195" s="1330"/>
      <c r="U195" s="105"/>
      <c r="V195" s="105"/>
      <c r="W195" s="105"/>
      <c r="X195" s="105"/>
      <c r="Y195" s="105"/>
      <c r="Z195" s="105"/>
      <c r="AA195" s="105"/>
      <c r="AB195" s="105"/>
      <c r="AC195" s="105"/>
      <c r="AD195" s="105"/>
      <c r="AE195" s="105"/>
      <c r="AF195" s="1231"/>
      <c r="AG195" s="105"/>
      <c r="AH195" s="105"/>
      <c r="AI195" s="105"/>
      <c r="AJ195" s="105"/>
    </row>
    <row r="196" spans="1:36" ht="13.5" thickBot="1">
      <c r="A196" s="2758" t="s">
        <v>1105</v>
      </c>
      <c r="B196" s="2787" t="s">
        <v>1107</v>
      </c>
      <c r="C196" s="2135" t="s">
        <v>296</v>
      </c>
      <c r="D196" s="2136"/>
      <c r="E196" s="2136"/>
      <c r="F196" s="2136"/>
      <c r="G196" s="2136"/>
      <c r="H196" s="2136"/>
      <c r="I196" s="2136"/>
      <c r="J196" s="2136"/>
      <c r="K196" s="2136"/>
      <c r="L196" s="2136"/>
      <c r="M196" s="2136"/>
      <c r="N196" s="1386"/>
      <c r="O196" s="2135"/>
      <c r="P196" s="1386"/>
      <c r="Q196" s="660"/>
      <c r="R196" s="660"/>
      <c r="S196" s="660"/>
      <c r="T196" s="910"/>
      <c r="U196" s="85"/>
      <c r="V196" s="85"/>
      <c r="W196" s="85"/>
      <c r="X196" s="85"/>
      <c r="Y196" s="85"/>
      <c r="Z196" s="85"/>
      <c r="AA196" s="85"/>
      <c r="AB196" s="85"/>
      <c r="AC196" s="85"/>
      <c r="AD196" s="85"/>
      <c r="AE196" s="85"/>
      <c r="AF196" s="85"/>
      <c r="AG196" s="85"/>
      <c r="AH196" s="85"/>
      <c r="AI196" s="85"/>
      <c r="AJ196" s="85"/>
    </row>
    <row r="197" spans="1:36" ht="13">
      <c r="A197" s="2137">
        <f>A194+1</f>
        <v>172</v>
      </c>
      <c r="B197" s="2756" t="s">
        <v>1063</v>
      </c>
      <c r="C197" s="2138"/>
      <c r="D197" s="2139"/>
      <c r="E197" s="2139"/>
      <c r="F197" s="2139"/>
      <c r="G197" s="2139"/>
      <c r="H197" s="2139"/>
      <c r="I197" s="2139"/>
      <c r="J197" s="2139"/>
      <c r="K197" s="2139"/>
      <c r="L197" s="2139"/>
      <c r="M197" s="2139"/>
      <c r="N197" s="2140"/>
      <c r="O197" s="2141"/>
      <c r="P197" s="2142"/>
      <c r="Q197" s="660"/>
      <c r="R197" s="660"/>
      <c r="S197" s="660"/>
      <c r="T197" s="910"/>
      <c r="U197" s="85"/>
      <c r="V197" s="85"/>
      <c r="W197" s="85"/>
      <c r="X197" s="85"/>
      <c r="Y197" s="85"/>
      <c r="Z197" s="85"/>
      <c r="AA197" s="85"/>
      <c r="AB197" s="85"/>
      <c r="AC197" s="85"/>
      <c r="AD197" s="85"/>
      <c r="AE197" s="85"/>
      <c r="AF197" s="85"/>
      <c r="AG197" s="85"/>
      <c r="AH197" s="85"/>
      <c r="AI197" s="85"/>
      <c r="AJ197" s="85"/>
    </row>
    <row r="198" spans="1:36" ht="13">
      <c r="A198" s="2137">
        <f t="shared" si="1"/>
        <v>173</v>
      </c>
      <c r="B198" s="2152" t="s">
        <v>432</v>
      </c>
      <c r="C198" s="2143"/>
      <c r="D198" s="2144"/>
      <c r="E198" s="2144"/>
      <c r="F198" s="2144"/>
      <c r="G198" s="2144"/>
      <c r="H198" s="2144"/>
      <c r="I198" s="2144"/>
      <c r="J198" s="2144"/>
      <c r="K198" s="2144"/>
      <c r="L198" s="2144"/>
      <c r="M198" s="2144"/>
      <c r="N198" s="2145"/>
      <c r="O198" s="2087">
        <f t="shared" ref="O198:O210" si="52">SUMPRODUCT($C$4:$N$4,C198:N198)</f>
        <v>0</v>
      </c>
      <c r="P198" s="2088">
        <f t="shared" ref="P198:P210" si="53">SUM(C198:N198)</f>
        <v>0</v>
      </c>
      <c r="Q198" s="660"/>
      <c r="R198" s="660"/>
      <c r="S198" s="660"/>
      <c r="T198" s="910"/>
      <c r="U198" s="85"/>
      <c r="V198" s="85"/>
      <c r="W198" s="85"/>
      <c r="X198" s="85"/>
      <c r="Y198" s="85"/>
      <c r="Z198" s="85"/>
      <c r="AA198" s="85"/>
      <c r="AB198" s="85"/>
      <c r="AC198" s="85"/>
      <c r="AD198" s="85"/>
      <c r="AE198" s="85"/>
      <c r="AF198" s="85"/>
      <c r="AG198" s="85"/>
      <c r="AH198" s="85"/>
      <c r="AI198" s="85"/>
      <c r="AJ198" s="85"/>
    </row>
    <row r="199" spans="1:36" ht="13">
      <c r="A199" s="2137">
        <f t="shared" si="1"/>
        <v>174</v>
      </c>
      <c r="B199" s="2146" t="s">
        <v>426</v>
      </c>
      <c r="C199" s="1476"/>
      <c r="D199" s="1473"/>
      <c r="E199" s="1473"/>
      <c r="F199" s="1473"/>
      <c r="G199" s="1473"/>
      <c r="H199" s="1473"/>
      <c r="I199" s="1473"/>
      <c r="J199" s="1473"/>
      <c r="K199" s="1473"/>
      <c r="L199" s="1473"/>
      <c r="M199" s="1473"/>
      <c r="N199" s="1480"/>
      <c r="O199" s="2087">
        <f t="shared" si="52"/>
        <v>0</v>
      </c>
      <c r="P199" s="2088">
        <f t="shared" si="53"/>
        <v>0</v>
      </c>
      <c r="Q199" s="660"/>
      <c r="R199" s="660"/>
      <c r="S199" s="660"/>
      <c r="T199" s="910"/>
      <c r="U199" s="85"/>
      <c r="V199" s="85"/>
      <c r="W199" s="85"/>
      <c r="X199" s="85"/>
      <c r="Y199" s="85"/>
      <c r="Z199" s="85"/>
      <c r="AA199" s="85"/>
      <c r="AB199" s="85"/>
      <c r="AC199" s="85"/>
      <c r="AD199" s="85"/>
      <c r="AE199" s="85"/>
      <c r="AF199" s="85"/>
      <c r="AG199" s="85"/>
      <c r="AH199" s="85"/>
      <c r="AI199" s="85"/>
      <c r="AJ199" s="85"/>
    </row>
    <row r="200" spans="1:36" ht="13">
      <c r="A200" s="2137">
        <f t="shared" si="1"/>
        <v>175</v>
      </c>
      <c r="B200" s="2146" t="s">
        <v>427</v>
      </c>
      <c r="C200" s="1476"/>
      <c r="D200" s="1473"/>
      <c r="E200" s="1473"/>
      <c r="F200" s="1473"/>
      <c r="G200" s="1473"/>
      <c r="H200" s="1473"/>
      <c r="I200" s="1473"/>
      <c r="J200" s="1473"/>
      <c r="K200" s="1473"/>
      <c r="L200" s="1473"/>
      <c r="M200" s="1473"/>
      <c r="N200" s="1480"/>
      <c r="O200" s="2087">
        <f t="shared" si="52"/>
        <v>0</v>
      </c>
      <c r="P200" s="2088">
        <f t="shared" si="53"/>
        <v>0</v>
      </c>
      <c r="Q200" s="660"/>
      <c r="R200" s="660"/>
      <c r="S200" s="660"/>
      <c r="T200" s="910"/>
      <c r="U200" s="85"/>
      <c r="V200" s="85"/>
      <c r="W200" s="85"/>
      <c r="X200" s="85"/>
      <c r="Y200" s="85"/>
      <c r="Z200" s="85"/>
      <c r="AA200" s="85"/>
      <c r="AB200" s="85"/>
      <c r="AC200" s="85"/>
      <c r="AD200" s="85"/>
      <c r="AE200" s="85"/>
      <c r="AF200" s="85"/>
      <c r="AG200" s="85"/>
      <c r="AH200" s="85"/>
      <c r="AI200" s="85"/>
      <c r="AJ200" s="85"/>
    </row>
    <row r="201" spans="1:36" ht="13">
      <c r="A201" s="2137">
        <f t="shared" si="1"/>
        <v>176</v>
      </c>
      <c r="B201" s="2146" t="s">
        <v>428</v>
      </c>
      <c r="C201" s="1476"/>
      <c r="D201" s="1473"/>
      <c r="E201" s="1473"/>
      <c r="F201" s="1473"/>
      <c r="G201" s="1473"/>
      <c r="H201" s="1473"/>
      <c r="I201" s="1473"/>
      <c r="J201" s="1473"/>
      <c r="K201" s="1473"/>
      <c r="L201" s="1473"/>
      <c r="M201" s="1473"/>
      <c r="N201" s="1480"/>
      <c r="O201" s="2087">
        <f t="shared" si="52"/>
        <v>0</v>
      </c>
      <c r="P201" s="2088">
        <f t="shared" si="53"/>
        <v>0</v>
      </c>
      <c r="Q201" s="660"/>
      <c r="R201" s="660"/>
      <c r="S201" s="660"/>
      <c r="T201" s="910"/>
      <c r="U201" s="85"/>
      <c r="V201" s="85"/>
      <c r="W201" s="85"/>
      <c r="X201" s="85"/>
      <c r="Y201" s="85"/>
      <c r="Z201" s="85"/>
      <c r="AA201" s="85"/>
      <c r="AB201" s="85"/>
      <c r="AC201" s="85"/>
      <c r="AD201" s="85"/>
      <c r="AE201" s="85"/>
      <c r="AF201" s="85"/>
      <c r="AG201" s="85"/>
      <c r="AH201" s="85"/>
      <c r="AI201" s="85"/>
      <c r="AJ201" s="85"/>
    </row>
    <row r="202" spans="1:36" ht="13">
      <c r="A202" s="2137">
        <f t="shared" si="1"/>
        <v>177</v>
      </c>
      <c r="B202" s="2146" t="s">
        <v>429</v>
      </c>
      <c r="C202" s="1476"/>
      <c r="D202" s="1473"/>
      <c r="E202" s="1473"/>
      <c r="F202" s="1473"/>
      <c r="G202" s="1473"/>
      <c r="H202" s="1473"/>
      <c r="I202" s="1473"/>
      <c r="J202" s="1473"/>
      <c r="K202" s="1473"/>
      <c r="L202" s="1473"/>
      <c r="M202" s="1473"/>
      <c r="N202" s="1480"/>
      <c r="O202" s="2087">
        <f t="shared" si="52"/>
        <v>0</v>
      </c>
      <c r="P202" s="2088">
        <f t="shared" si="53"/>
        <v>0</v>
      </c>
      <c r="Q202" s="660"/>
      <c r="R202" s="660"/>
      <c r="S202" s="660"/>
      <c r="T202" s="910"/>
      <c r="U202" s="85"/>
      <c r="V202" s="85"/>
      <c r="W202" s="85"/>
      <c r="X202" s="85"/>
      <c r="Y202" s="85"/>
      <c r="Z202" s="85"/>
      <c r="AA202" s="85"/>
      <c r="AB202" s="85"/>
      <c r="AC202" s="85"/>
      <c r="AD202" s="85"/>
      <c r="AE202" s="85"/>
      <c r="AF202" s="85"/>
      <c r="AG202" s="85"/>
      <c r="AH202" s="85"/>
      <c r="AI202" s="85"/>
      <c r="AJ202" s="85"/>
    </row>
    <row r="203" spans="1:36" ht="13">
      <c r="A203" s="2137">
        <f t="shared" si="1"/>
        <v>178</v>
      </c>
      <c r="B203" s="2146" t="s">
        <v>371</v>
      </c>
      <c r="C203" s="1476"/>
      <c r="D203" s="1473"/>
      <c r="E203" s="1473"/>
      <c r="F203" s="1473"/>
      <c r="G203" s="1473"/>
      <c r="H203" s="1473"/>
      <c r="I203" s="1473"/>
      <c r="J203" s="1473"/>
      <c r="K203" s="1473"/>
      <c r="L203" s="1473"/>
      <c r="M203" s="1473"/>
      <c r="N203" s="1480"/>
      <c r="O203" s="2087">
        <f t="shared" si="52"/>
        <v>0</v>
      </c>
      <c r="P203" s="2088">
        <f t="shared" si="53"/>
        <v>0</v>
      </c>
      <c r="Q203" s="660"/>
      <c r="R203" s="660"/>
      <c r="S203" s="660"/>
      <c r="T203" s="910"/>
      <c r="U203" s="85"/>
      <c r="V203" s="85"/>
      <c r="W203" s="85"/>
      <c r="X203" s="85"/>
      <c r="Y203" s="85"/>
      <c r="Z203" s="85"/>
      <c r="AA203" s="85"/>
      <c r="AB203" s="85"/>
      <c r="AC203" s="85"/>
      <c r="AD203" s="85"/>
      <c r="AE203" s="85"/>
      <c r="AF203" s="85"/>
      <c r="AG203" s="85"/>
      <c r="AH203" s="85"/>
      <c r="AI203" s="85"/>
      <c r="AJ203" s="85"/>
    </row>
    <row r="204" spans="1:36" ht="13">
      <c r="A204" s="2137">
        <f t="shared" si="1"/>
        <v>179</v>
      </c>
      <c r="B204" s="2146" t="s">
        <v>430</v>
      </c>
      <c r="C204" s="1476"/>
      <c r="D204" s="1473"/>
      <c r="E204" s="1473"/>
      <c r="F204" s="1473"/>
      <c r="G204" s="1473"/>
      <c r="H204" s="1473"/>
      <c r="I204" s="1473"/>
      <c r="J204" s="1473"/>
      <c r="K204" s="1473"/>
      <c r="L204" s="1473"/>
      <c r="M204" s="1473"/>
      <c r="N204" s="1480"/>
      <c r="O204" s="2087">
        <f t="shared" si="52"/>
        <v>0</v>
      </c>
      <c r="P204" s="2088">
        <f t="shared" si="53"/>
        <v>0</v>
      </c>
      <c r="Q204" s="660"/>
      <c r="R204" s="660"/>
      <c r="S204" s="660"/>
      <c r="T204" s="910"/>
      <c r="U204" s="85"/>
      <c r="V204" s="85"/>
      <c r="W204" s="85"/>
      <c r="X204" s="85"/>
      <c r="Y204" s="85"/>
      <c r="Z204" s="85"/>
      <c r="AA204" s="85"/>
      <c r="AB204" s="85"/>
      <c r="AC204" s="85"/>
      <c r="AD204" s="85"/>
      <c r="AE204" s="85"/>
      <c r="AF204" s="85"/>
      <c r="AG204" s="85"/>
      <c r="AH204" s="85"/>
      <c r="AI204" s="85"/>
      <c r="AJ204" s="85"/>
    </row>
    <row r="205" spans="1:36" ht="13">
      <c r="A205" s="2137">
        <f t="shared" si="1"/>
        <v>180</v>
      </c>
      <c r="B205" s="2146" t="s">
        <v>550</v>
      </c>
      <c r="C205" s="1476"/>
      <c r="D205" s="1473"/>
      <c r="E205" s="1473"/>
      <c r="F205" s="1473"/>
      <c r="G205" s="1473"/>
      <c r="H205" s="1473"/>
      <c r="I205" s="1473"/>
      <c r="J205" s="1473"/>
      <c r="K205" s="1473"/>
      <c r="L205" s="1473"/>
      <c r="M205" s="1473"/>
      <c r="N205" s="1480"/>
      <c r="O205" s="2087">
        <f t="shared" si="52"/>
        <v>0</v>
      </c>
      <c r="P205" s="2088">
        <f t="shared" si="53"/>
        <v>0</v>
      </c>
      <c r="Q205" s="660"/>
      <c r="R205" s="660"/>
      <c r="S205" s="660"/>
      <c r="T205" s="910"/>
      <c r="U205" s="85"/>
      <c r="V205" s="85"/>
      <c r="W205" s="85"/>
      <c r="X205" s="85"/>
      <c r="Y205" s="85"/>
      <c r="Z205" s="85"/>
      <c r="AA205" s="85"/>
      <c r="AB205" s="85"/>
      <c r="AC205" s="85"/>
      <c r="AD205" s="85"/>
      <c r="AE205" s="85"/>
      <c r="AF205" s="85"/>
      <c r="AG205" s="85"/>
      <c r="AH205" s="85"/>
      <c r="AI205" s="85"/>
      <c r="AJ205" s="85"/>
    </row>
    <row r="206" spans="1:36" ht="13">
      <c r="A206" s="2137">
        <f t="shared" si="1"/>
        <v>181</v>
      </c>
      <c r="B206" s="2146" t="s">
        <v>1062</v>
      </c>
      <c r="C206" s="1476"/>
      <c r="D206" s="1473"/>
      <c r="E206" s="1473"/>
      <c r="F206" s="1473"/>
      <c r="G206" s="1473"/>
      <c r="H206" s="1473"/>
      <c r="I206" s="1473"/>
      <c r="J206" s="1473"/>
      <c r="K206" s="1473"/>
      <c r="L206" s="1473"/>
      <c r="M206" s="1473"/>
      <c r="N206" s="1480"/>
      <c r="O206" s="2087">
        <f t="shared" si="52"/>
        <v>0</v>
      </c>
      <c r="P206" s="2088">
        <f t="shared" si="53"/>
        <v>0</v>
      </c>
      <c r="Q206" s="660"/>
      <c r="R206" s="660"/>
      <c r="S206" s="660"/>
      <c r="T206" s="910"/>
      <c r="U206" s="85"/>
      <c r="V206" s="85"/>
      <c r="W206" s="85"/>
      <c r="X206" s="85"/>
      <c r="Y206" s="85"/>
      <c r="Z206" s="85"/>
      <c r="AA206" s="85"/>
      <c r="AB206" s="85"/>
      <c r="AC206" s="85"/>
      <c r="AD206" s="85"/>
      <c r="AE206" s="85"/>
      <c r="AF206" s="85"/>
      <c r="AG206" s="85"/>
      <c r="AH206" s="85"/>
      <c r="AI206" s="85"/>
      <c r="AJ206" s="85"/>
    </row>
    <row r="207" spans="1:36" ht="13">
      <c r="A207" s="2137">
        <f t="shared" si="1"/>
        <v>182</v>
      </c>
      <c r="B207" s="2753" t="s">
        <v>1263</v>
      </c>
      <c r="C207" s="1476"/>
      <c r="D207" s="1473"/>
      <c r="E207" s="1473"/>
      <c r="F207" s="1473"/>
      <c r="G207" s="1473"/>
      <c r="H207" s="1473"/>
      <c r="I207" s="1473"/>
      <c r="J207" s="1473"/>
      <c r="K207" s="1473"/>
      <c r="L207" s="1473"/>
      <c r="M207" s="1473"/>
      <c r="N207" s="1480"/>
      <c r="O207" s="2087">
        <f t="shared" si="52"/>
        <v>0</v>
      </c>
      <c r="P207" s="2088">
        <f t="shared" si="53"/>
        <v>0</v>
      </c>
      <c r="Q207" s="660"/>
      <c r="R207" s="660"/>
      <c r="S207" s="660"/>
      <c r="T207" s="910"/>
      <c r="U207" s="85"/>
      <c r="V207" s="85"/>
      <c r="W207" s="85"/>
      <c r="X207" s="85"/>
      <c r="Y207" s="85"/>
      <c r="Z207" s="85"/>
      <c r="AA207" s="85"/>
      <c r="AB207" s="85"/>
      <c r="AC207" s="85"/>
      <c r="AD207" s="85"/>
      <c r="AE207" s="85"/>
      <c r="AF207" s="85"/>
      <c r="AG207" s="85"/>
      <c r="AH207" s="85"/>
      <c r="AI207" s="85"/>
      <c r="AJ207" s="85"/>
    </row>
    <row r="208" spans="1:36" ht="13">
      <c r="A208" s="2137">
        <f t="shared" si="1"/>
        <v>183</v>
      </c>
      <c r="B208" s="2769"/>
      <c r="C208" s="1476"/>
      <c r="D208" s="1473"/>
      <c r="E208" s="1473"/>
      <c r="F208" s="1473"/>
      <c r="G208" s="1473"/>
      <c r="H208" s="1473"/>
      <c r="I208" s="1473"/>
      <c r="J208" s="1473"/>
      <c r="K208" s="1473"/>
      <c r="L208" s="1473"/>
      <c r="M208" s="1473"/>
      <c r="N208" s="1480"/>
      <c r="O208" s="2087">
        <f>SUMPRODUCT($C$4:$N$4,C208:N208)</f>
        <v>0</v>
      </c>
      <c r="P208" s="2088">
        <f>SUM(C208:N208)</f>
        <v>0</v>
      </c>
      <c r="Q208" s="660"/>
      <c r="R208" s="660"/>
      <c r="S208" s="660"/>
      <c r="T208" s="910"/>
      <c r="U208" s="85"/>
      <c r="V208" s="85"/>
      <c r="W208" s="85"/>
      <c r="X208" s="85"/>
      <c r="Y208" s="85"/>
      <c r="Z208" s="85"/>
      <c r="AA208" s="85"/>
      <c r="AB208" s="85"/>
      <c r="AC208" s="85"/>
      <c r="AD208" s="85"/>
      <c r="AE208" s="85"/>
      <c r="AF208" s="85"/>
      <c r="AG208" s="85"/>
      <c r="AH208" s="85"/>
      <c r="AI208" s="85"/>
      <c r="AJ208" s="85"/>
    </row>
    <row r="209" spans="1:36" ht="13">
      <c r="A209" s="2137">
        <f t="shared" si="1"/>
        <v>184</v>
      </c>
      <c r="B209" s="2769"/>
      <c r="C209" s="1476"/>
      <c r="D209" s="1473"/>
      <c r="E209" s="1473"/>
      <c r="F209" s="1473"/>
      <c r="G209" s="1473"/>
      <c r="H209" s="1473"/>
      <c r="I209" s="1473"/>
      <c r="J209" s="1473"/>
      <c r="K209" s="1473"/>
      <c r="L209" s="1473"/>
      <c r="M209" s="1473"/>
      <c r="N209" s="1480"/>
      <c r="O209" s="2087">
        <f t="shared" si="52"/>
        <v>0</v>
      </c>
      <c r="P209" s="2088">
        <f t="shared" si="53"/>
        <v>0</v>
      </c>
      <c r="Q209" s="660"/>
      <c r="R209" s="660"/>
      <c r="S209" s="660"/>
      <c r="T209" s="910"/>
      <c r="U209" s="85"/>
      <c r="V209" s="85"/>
      <c r="W209" s="85"/>
      <c r="X209" s="85"/>
      <c r="Y209" s="85"/>
      <c r="Z209" s="85"/>
      <c r="AA209" s="85"/>
      <c r="AB209" s="85"/>
      <c r="AC209" s="85"/>
      <c r="AD209" s="85"/>
      <c r="AE209" s="85"/>
      <c r="AF209" s="85"/>
      <c r="AG209" s="85"/>
      <c r="AH209" s="85"/>
      <c r="AI209" s="85"/>
      <c r="AJ209" s="85"/>
    </row>
    <row r="210" spans="1:36" ht="13.5" thickBot="1">
      <c r="A210" s="2137">
        <f t="shared" si="1"/>
        <v>185</v>
      </c>
      <c r="B210" s="2769"/>
      <c r="C210" s="1476"/>
      <c r="D210" s="1473"/>
      <c r="E210" s="1473"/>
      <c r="F210" s="1473"/>
      <c r="G210" s="1473"/>
      <c r="H210" s="1473"/>
      <c r="I210" s="1473"/>
      <c r="J210" s="1473"/>
      <c r="K210" s="1473"/>
      <c r="L210" s="1473"/>
      <c r="M210" s="1473"/>
      <c r="N210" s="1480"/>
      <c r="O210" s="2087">
        <f t="shared" si="52"/>
        <v>0</v>
      </c>
      <c r="P210" s="2088">
        <f t="shared" si="53"/>
        <v>0</v>
      </c>
      <c r="Q210" s="660"/>
      <c r="R210" s="660"/>
      <c r="S210" s="660"/>
      <c r="T210" s="910"/>
      <c r="U210" s="85"/>
      <c r="V210" s="85"/>
      <c r="W210" s="85"/>
      <c r="X210" s="85"/>
      <c r="Y210" s="85"/>
      <c r="Z210" s="85"/>
      <c r="AA210" s="85"/>
      <c r="AB210" s="85"/>
      <c r="AC210" s="85"/>
      <c r="AD210" s="85"/>
      <c r="AE210" s="85"/>
      <c r="AF210" s="85"/>
      <c r="AG210" s="85"/>
      <c r="AH210" s="85"/>
      <c r="AI210" s="85"/>
      <c r="AJ210" s="85"/>
    </row>
    <row r="211" spans="1:36" ht="13.5" thickBot="1">
      <c r="A211" s="2171">
        <f t="shared" si="1"/>
        <v>186</v>
      </c>
      <c r="B211" s="2147" t="s">
        <v>1086</v>
      </c>
      <c r="C211" s="2148">
        <f>SUM(C198:C210)</f>
        <v>0</v>
      </c>
      <c r="D211" s="2148">
        <f t="shared" ref="D211:P211" si="54">SUM(D198:D210)</f>
        <v>0</v>
      </c>
      <c r="E211" s="2148">
        <f t="shared" si="54"/>
        <v>0</v>
      </c>
      <c r="F211" s="2148">
        <f t="shared" si="54"/>
        <v>0</v>
      </c>
      <c r="G211" s="2148">
        <f t="shared" si="54"/>
        <v>0</v>
      </c>
      <c r="H211" s="2148">
        <f t="shared" si="54"/>
        <v>0</v>
      </c>
      <c r="I211" s="2148">
        <f t="shared" si="54"/>
        <v>0</v>
      </c>
      <c r="J211" s="2148">
        <f t="shared" si="54"/>
        <v>0</v>
      </c>
      <c r="K211" s="2148">
        <f t="shared" si="54"/>
        <v>0</v>
      </c>
      <c r="L211" s="2148">
        <f t="shared" si="54"/>
        <v>0</v>
      </c>
      <c r="M211" s="2148">
        <f t="shared" si="54"/>
        <v>0</v>
      </c>
      <c r="N211" s="2148">
        <f t="shared" si="54"/>
        <v>0</v>
      </c>
      <c r="O211" s="2148">
        <f t="shared" si="54"/>
        <v>0</v>
      </c>
      <c r="P211" s="2148">
        <f t="shared" si="54"/>
        <v>0</v>
      </c>
      <c r="Q211" s="1257"/>
      <c r="R211" s="1257"/>
      <c r="S211" s="1257"/>
      <c r="T211" s="1225"/>
      <c r="U211" s="1225"/>
      <c r="V211" s="1225"/>
      <c r="W211" s="1225"/>
      <c r="X211" s="1225"/>
      <c r="Y211" s="1225"/>
      <c r="Z211" s="1225"/>
      <c r="AA211" s="1225"/>
      <c r="AB211" s="1225"/>
      <c r="AC211" s="1225"/>
      <c r="AD211" s="1225"/>
      <c r="AE211" s="1225"/>
      <c r="AF211" s="1225"/>
      <c r="AG211" s="85"/>
      <c r="AH211" s="85"/>
      <c r="AI211" s="85"/>
      <c r="AJ211" s="85"/>
    </row>
    <row r="212" spans="1:36" ht="13">
      <c r="A212" s="2137">
        <f t="shared" si="1"/>
        <v>187</v>
      </c>
      <c r="B212" s="2152" t="s">
        <v>1119</v>
      </c>
      <c r="C212" s="1476"/>
      <c r="D212" s="1473"/>
      <c r="E212" s="1473"/>
      <c r="F212" s="1473"/>
      <c r="G212" s="1473"/>
      <c r="H212" s="1473"/>
      <c r="I212" s="1473"/>
      <c r="J212" s="1473"/>
      <c r="K212" s="1473"/>
      <c r="L212" s="1473"/>
      <c r="M212" s="1473"/>
      <c r="N212" s="1480"/>
      <c r="O212" s="2087">
        <f t="shared" ref="O212:O218" si="55">SUMPRODUCT($C$4:$N$4,C212:N212)</f>
        <v>0</v>
      </c>
      <c r="P212" s="2088">
        <f t="shared" ref="P212:P218" si="56">SUM(C212:N212)</f>
        <v>0</v>
      </c>
      <c r="Q212" s="660"/>
      <c r="R212" s="660"/>
      <c r="S212" s="660"/>
      <c r="T212" s="910"/>
      <c r="U212" s="85"/>
      <c r="V212" s="85"/>
      <c r="W212" s="85"/>
      <c r="X212" s="85"/>
      <c r="Y212" s="85"/>
      <c r="Z212" s="85"/>
      <c r="AA212" s="85"/>
      <c r="AB212" s="85"/>
      <c r="AC212" s="85"/>
      <c r="AD212" s="85"/>
      <c r="AE212" s="85"/>
      <c r="AF212" s="85"/>
      <c r="AG212" s="85"/>
      <c r="AH212" s="85"/>
      <c r="AI212" s="85"/>
      <c r="AJ212" s="85"/>
    </row>
    <row r="213" spans="1:36" ht="13">
      <c r="A213" s="2137">
        <f t="shared" si="1"/>
        <v>188</v>
      </c>
      <c r="B213" s="2152" t="s">
        <v>1121</v>
      </c>
      <c r="C213" s="1476"/>
      <c r="D213" s="1473"/>
      <c r="E213" s="1473"/>
      <c r="F213" s="1473"/>
      <c r="G213" s="1473"/>
      <c r="H213" s="1473"/>
      <c r="I213" s="1473"/>
      <c r="J213" s="1473"/>
      <c r="K213" s="1473"/>
      <c r="L213" s="1473"/>
      <c r="M213" s="1473"/>
      <c r="N213" s="1480"/>
      <c r="O213" s="2087">
        <f t="shared" si="55"/>
        <v>0</v>
      </c>
      <c r="P213" s="2088">
        <f t="shared" si="56"/>
        <v>0</v>
      </c>
      <c r="Q213" s="660"/>
      <c r="R213" s="660"/>
      <c r="S213" s="660"/>
      <c r="T213" s="910"/>
      <c r="U213" s="85"/>
      <c r="V213" s="85"/>
      <c r="W213" s="85"/>
      <c r="X213" s="85"/>
      <c r="Y213" s="85"/>
      <c r="Z213" s="85"/>
      <c r="AA213" s="85"/>
      <c r="AB213" s="85"/>
      <c r="AC213" s="85"/>
      <c r="AD213" s="85"/>
      <c r="AE213" s="85"/>
      <c r="AF213" s="85"/>
      <c r="AG213" s="85"/>
      <c r="AH213" s="85"/>
      <c r="AI213" s="85"/>
      <c r="AJ213" s="85"/>
    </row>
    <row r="214" spans="1:36" ht="13">
      <c r="A214" s="2137">
        <f t="shared" si="1"/>
        <v>189</v>
      </c>
      <c r="B214" s="2152" t="s">
        <v>1090</v>
      </c>
      <c r="C214" s="1476"/>
      <c r="D214" s="1473"/>
      <c r="E214" s="1473"/>
      <c r="F214" s="1473"/>
      <c r="G214" s="1473"/>
      <c r="H214" s="1473"/>
      <c r="I214" s="1473"/>
      <c r="J214" s="1473"/>
      <c r="K214" s="1473"/>
      <c r="L214" s="1473"/>
      <c r="M214" s="1473"/>
      <c r="N214" s="1480"/>
      <c r="O214" s="2087">
        <f t="shared" si="55"/>
        <v>0</v>
      </c>
      <c r="P214" s="2088">
        <f t="shared" si="56"/>
        <v>0</v>
      </c>
      <c r="Q214" s="660"/>
      <c r="R214" s="660"/>
      <c r="S214" s="660"/>
      <c r="T214" s="910"/>
      <c r="U214" s="85"/>
      <c r="V214" s="85"/>
      <c r="W214" s="85"/>
      <c r="X214" s="85"/>
      <c r="Y214" s="85"/>
      <c r="Z214" s="85"/>
      <c r="AA214" s="85"/>
      <c r="AB214" s="85"/>
      <c r="AC214" s="85"/>
      <c r="AD214" s="85"/>
      <c r="AE214" s="85"/>
      <c r="AF214" s="85"/>
      <c r="AG214" s="85"/>
      <c r="AH214" s="85"/>
      <c r="AI214" s="85"/>
      <c r="AJ214" s="85"/>
    </row>
    <row r="215" spans="1:36" ht="13">
      <c r="A215" s="2137">
        <f t="shared" si="1"/>
        <v>190</v>
      </c>
      <c r="B215" s="2152" t="s">
        <v>449</v>
      </c>
      <c r="C215" s="1476"/>
      <c r="D215" s="1473"/>
      <c r="E215" s="1473"/>
      <c r="F215" s="1473"/>
      <c r="G215" s="1473"/>
      <c r="H215" s="1473"/>
      <c r="I215" s="1473"/>
      <c r="J215" s="1473"/>
      <c r="K215" s="1473"/>
      <c r="L215" s="1473"/>
      <c r="M215" s="1473"/>
      <c r="N215" s="1480"/>
      <c r="O215" s="2087">
        <f t="shared" si="55"/>
        <v>0</v>
      </c>
      <c r="P215" s="2088">
        <f t="shared" si="56"/>
        <v>0</v>
      </c>
      <c r="Q215" s="660"/>
      <c r="R215" s="660"/>
      <c r="S215" s="660"/>
      <c r="T215" s="910"/>
      <c r="U215" s="85"/>
      <c r="V215" s="85"/>
      <c r="W215" s="85"/>
      <c r="X215" s="85"/>
      <c r="Y215" s="85"/>
      <c r="Z215" s="85"/>
      <c r="AA215" s="85"/>
      <c r="AB215" s="85"/>
      <c r="AC215" s="85"/>
      <c r="AD215" s="85"/>
      <c r="AE215" s="85"/>
      <c r="AF215" s="85"/>
      <c r="AG215" s="85"/>
      <c r="AH215" s="85"/>
      <c r="AI215" s="85"/>
      <c r="AJ215" s="85"/>
    </row>
    <row r="216" spans="1:36" ht="13">
      <c r="A216" s="2137">
        <f t="shared" ref="A216:A229" si="57">A215+1</f>
        <v>191</v>
      </c>
      <c r="B216" s="2152" t="s">
        <v>1122</v>
      </c>
      <c r="C216" s="1476"/>
      <c r="D216" s="1473"/>
      <c r="E216" s="1473"/>
      <c r="F216" s="1473"/>
      <c r="G216" s="1473"/>
      <c r="H216" s="1473"/>
      <c r="I216" s="1473"/>
      <c r="J216" s="1473"/>
      <c r="K216" s="1473"/>
      <c r="L216" s="1473"/>
      <c r="M216" s="1473"/>
      <c r="N216" s="1480"/>
      <c r="O216" s="2087">
        <f t="shared" si="55"/>
        <v>0</v>
      </c>
      <c r="P216" s="2088">
        <f t="shared" si="56"/>
        <v>0</v>
      </c>
      <c r="Q216" s="660"/>
      <c r="R216" s="660"/>
      <c r="S216" s="660"/>
      <c r="T216" s="910"/>
      <c r="U216" s="85"/>
      <c r="V216" s="85"/>
      <c r="W216" s="85"/>
      <c r="X216" s="85"/>
      <c r="Y216" s="85"/>
      <c r="Z216" s="85"/>
      <c r="AA216" s="85"/>
      <c r="AB216" s="85"/>
      <c r="AC216" s="85"/>
      <c r="AD216" s="85"/>
      <c r="AE216" s="85"/>
      <c r="AF216" s="85"/>
      <c r="AG216" s="85"/>
      <c r="AH216" s="85"/>
      <c r="AI216" s="85"/>
      <c r="AJ216" s="85"/>
    </row>
    <row r="217" spans="1:36" ht="13">
      <c r="A217" s="2137">
        <f t="shared" si="57"/>
        <v>192</v>
      </c>
      <c r="B217" s="2768" t="s">
        <v>1123</v>
      </c>
      <c r="C217" s="1476"/>
      <c r="D217" s="1473"/>
      <c r="E217" s="1473"/>
      <c r="F217" s="1473"/>
      <c r="G217" s="1473"/>
      <c r="H217" s="1473"/>
      <c r="I217" s="1473"/>
      <c r="J217" s="1473"/>
      <c r="K217" s="1473"/>
      <c r="L217" s="1473"/>
      <c r="M217" s="1473"/>
      <c r="N217" s="1480"/>
      <c r="O217" s="2087">
        <f t="shared" si="55"/>
        <v>0</v>
      </c>
      <c r="P217" s="2088">
        <f t="shared" si="56"/>
        <v>0</v>
      </c>
      <c r="Q217" s="660"/>
      <c r="R217" s="660"/>
      <c r="S217" s="660"/>
      <c r="T217" s="910"/>
      <c r="U217" s="85"/>
      <c r="V217" s="85"/>
      <c r="W217" s="85"/>
      <c r="X217" s="85"/>
      <c r="Y217" s="85"/>
      <c r="Z217" s="85"/>
      <c r="AA217" s="85"/>
      <c r="AB217" s="85"/>
      <c r="AC217" s="85"/>
      <c r="AD217" s="85"/>
      <c r="AE217" s="85"/>
      <c r="AF217" s="85"/>
      <c r="AG217" s="85"/>
      <c r="AH217" s="85"/>
      <c r="AI217" s="85"/>
      <c r="AJ217" s="85"/>
    </row>
    <row r="218" spans="1:36" ht="13">
      <c r="A218" s="2137">
        <f t="shared" si="57"/>
        <v>193</v>
      </c>
      <c r="B218" s="2146" t="s">
        <v>474</v>
      </c>
      <c r="C218" s="1476"/>
      <c r="D218" s="1473"/>
      <c r="E218" s="1473"/>
      <c r="F218" s="1473"/>
      <c r="G218" s="1473"/>
      <c r="H218" s="1473"/>
      <c r="I218" s="1473"/>
      <c r="J218" s="1473"/>
      <c r="K218" s="1473"/>
      <c r="L218" s="1473"/>
      <c r="M218" s="1473"/>
      <c r="N218" s="1480"/>
      <c r="O218" s="2087">
        <f t="shared" si="55"/>
        <v>0</v>
      </c>
      <c r="P218" s="2088">
        <f t="shared" si="56"/>
        <v>0</v>
      </c>
      <c r="Q218" s="660"/>
      <c r="R218" s="660"/>
      <c r="S218" s="660"/>
      <c r="T218" s="910"/>
      <c r="U218" s="85"/>
      <c r="V218" s="85"/>
      <c r="W218" s="85"/>
      <c r="X218" s="85"/>
      <c r="Y218" s="85"/>
      <c r="Z218" s="85"/>
      <c r="AA218" s="85"/>
      <c r="AB218" s="85"/>
      <c r="AC218" s="85"/>
      <c r="AD218" s="85"/>
      <c r="AE218" s="85"/>
      <c r="AF218" s="85"/>
      <c r="AG218" s="85"/>
      <c r="AH218" s="85"/>
      <c r="AI218" s="85"/>
      <c r="AJ218" s="85"/>
    </row>
    <row r="219" spans="1:36" ht="13">
      <c r="A219" s="2137">
        <f t="shared" si="57"/>
        <v>194</v>
      </c>
      <c r="B219" s="2146" t="s">
        <v>1124</v>
      </c>
      <c r="C219" s="1476"/>
      <c r="D219" s="1473"/>
      <c r="E219" s="1473"/>
      <c r="F219" s="1473"/>
      <c r="G219" s="1473"/>
      <c r="H219" s="1473"/>
      <c r="I219" s="1473"/>
      <c r="J219" s="1473"/>
      <c r="K219" s="1473"/>
      <c r="L219" s="1473"/>
      <c r="M219" s="1473"/>
      <c r="N219" s="1480"/>
      <c r="O219" s="2087">
        <f t="shared" ref="O219:O227" si="58">SUMPRODUCT($C$4:$N$4,C219:N219)</f>
        <v>0</v>
      </c>
      <c r="P219" s="2088">
        <f t="shared" ref="P219:P227" si="59">SUM(C219:N219)</f>
        <v>0</v>
      </c>
      <c r="Q219" s="660"/>
      <c r="R219" s="660"/>
      <c r="S219" s="660"/>
      <c r="T219" s="910"/>
      <c r="U219" s="85"/>
      <c r="V219" s="85"/>
      <c r="W219" s="85"/>
      <c r="X219" s="85"/>
      <c r="Y219" s="85"/>
      <c r="Z219" s="85"/>
      <c r="AA219" s="85"/>
      <c r="AB219" s="85"/>
      <c r="AC219" s="85"/>
      <c r="AD219" s="85"/>
      <c r="AE219" s="85"/>
      <c r="AF219" s="85"/>
      <c r="AG219" s="85"/>
      <c r="AH219" s="85"/>
      <c r="AI219" s="85"/>
      <c r="AJ219" s="85"/>
    </row>
    <row r="220" spans="1:36" ht="13">
      <c r="A220" s="2137">
        <f t="shared" si="57"/>
        <v>195</v>
      </c>
      <c r="B220" s="2146" t="s">
        <v>1125</v>
      </c>
      <c r="C220" s="1476"/>
      <c r="D220" s="1473"/>
      <c r="E220" s="1473"/>
      <c r="F220" s="1473"/>
      <c r="G220" s="1473"/>
      <c r="H220" s="1473"/>
      <c r="I220" s="1473"/>
      <c r="J220" s="1473"/>
      <c r="K220" s="1473"/>
      <c r="L220" s="1473"/>
      <c r="M220" s="1473"/>
      <c r="N220" s="1480"/>
      <c r="O220" s="2087">
        <f t="shared" si="58"/>
        <v>0</v>
      </c>
      <c r="P220" s="2088">
        <f t="shared" si="59"/>
        <v>0</v>
      </c>
      <c r="Q220" s="660"/>
      <c r="R220" s="660"/>
      <c r="S220" s="660"/>
      <c r="T220" s="910"/>
      <c r="U220" s="85"/>
      <c r="V220" s="85"/>
      <c r="W220" s="85"/>
      <c r="X220" s="85"/>
      <c r="Y220" s="85"/>
      <c r="Z220" s="85"/>
      <c r="AA220" s="85"/>
      <c r="AB220" s="85"/>
      <c r="AC220" s="85"/>
      <c r="AD220" s="85"/>
      <c r="AE220" s="85"/>
      <c r="AF220" s="85"/>
      <c r="AG220" s="85"/>
      <c r="AH220" s="85"/>
      <c r="AI220" s="85"/>
      <c r="AJ220" s="85"/>
    </row>
    <row r="221" spans="1:36" ht="13">
      <c r="A221" s="2137">
        <f t="shared" si="57"/>
        <v>196</v>
      </c>
      <c r="B221" s="2146" t="s">
        <v>475</v>
      </c>
      <c r="C221" s="1476"/>
      <c r="D221" s="1473"/>
      <c r="E221" s="1473"/>
      <c r="F221" s="1473"/>
      <c r="G221" s="1473"/>
      <c r="H221" s="1473"/>
      <c r="I221" s="1473"/>
      <c r="J221" s="1473"/>
      <c r="K221" s="1473"/>
      <c r="L221" s="1473"/>
      <c r="M221" s="1473"/>
      <c r="N221" s="1480"/>
      <c r="O221" s="2087">
        <f t="shared" si="58"/>
        <v>0</v>
      </c>
      <c r="P221" s="2088">
        <f t="shared" si="59"/>
        <v>0</v>
      </c>
      <c r="Q221" s="660"/>
      <c r="R221" s="660"/>
      <c r="S221" s="660"/>
      <c r="T221" s="910"/>
      <c r="U221" s="85"/>
      <c r="V221" s="85"/>
      <c r="W221" s="85"/>
      <c r="X221" s="85"/>
      <c r="Y221" s="85"/>
      <c r="Z221" s="85"/>
      <c r="AA221" s="85"/>
      <c r="AB221" s="85"/>
      <c r="AC221" s="85"/>
      <c r="AD221" s="85"/>
      <c r="AE221" s="85"/>
      <c r="AF221" s="85"/>
      <c r="AG221" s="85"/>
      <c r="AH221" s="85"/>
      <c r="AI221" s="85"/>
      <c r="AJ221" s="85"/>
    </row>
    <row r="222" spans="1:36" ht="13">
      <c r="A222" s="2137">
        <f t="shared" si="57"/>
        <v>197</v>
      </c>
      <c r="B222" s="2146" t="s">
        <v>450</v>
      </c>
      <c r="C222" s="1476"/>
      <c r="D222" s="1473"/>
      <c r="E222" s="1473"/>
      <c r="F222" s="1473"/>
      <c r="G222" s="1473"/>
      <c r="H222" s="1473"/>
      <c r="I222" s="1473"/>
      <c r="J222" s="1473"/>
      <c r="K222" s="1473"/>
      <c r="L222" s="1473"/>
      <c r="M222" s="1473"/>
      <c r="N222" s="1480"/>
      <c r="O222" s="2087">
        <f>SUMPRODUCT($C$4:$N$4,C222:N222)</f>
        <v>0</v>
      </c>
      <c r="P222" s="2088">
        <f>SUM(C222:N222)</f>
        <v>0</v>
      </c>
      <c r="Q222" s="660"/>
      <c r="R222" s="660"/>
      <c r="S222" s="660"/>
      <c r="T222" s="910"/>
      <c r="U222" s="85"/>
      <c r="V222" s="85"/>
      <c r="W222" s="85"/>
      <c r="X222" s="85"/>
      <c r="Y222" s="85"/>
      <c r="Z222" s="85"/>
      <c r="AA222" s="85"/>
      <c r="AB222" s="85"/>
      <c r="AC222" s="85"/>
      <c r="AD222" s="85"/>
      <c r="AE222" s="85"/>
      <c r="AF222" s="85"/>
      <c r="AG222" s="85"/>
      <c r="AH222" s="85"/>
      <c r="AI222" s="85"/>
      <c r="AJ222" s="85"/>
    </row>
    <row r="223" spans="1:36" ht="13">
      <c r="A223" s="2137">
        <f t="shared" si="57"/>
        <v>198</v>
      </c>
      <c r="B223" s="2146" t="s">
        <v>451</v>
      </c>
      <c r="C223" s="1476"/>
      <c r="D223" s="1473"/>
      <c r="E223" s="1473"/>
      <c r="F223" s="1473"/>
      <c r="G223" s="1473"/>
      <c r="H223" s="1473"/>
      <c r="I223" s="1473"/>
      <c r="J223" s="1473"/>
      <c r="K223" s="1473"/>
      <c r="L223" s="1473"/>
      <c r="M223" s="1473"/>
      <c r="N223" s="1480"/>
      <c r="O223" s="2087">
        <f>SUMPRODUCT($C$4:$N$4,C223:N223)</f>
        <v>0</v>
      </c>
      <c r="P223" s="2088">
        <f>SUM(C223:N223)</f>
        <v>0</v>
      </c>
      <c r="Q223" s="660"/>
      <c r="R223" s="660"/>
      <c r="S223" s="660"/>
      <c r="T223" s="910"/>
      <c r="U223" s="85"/>
      <c r="V223" s="85"/>
      <c r="W223" s="85"/>
      <c r="X223" s="85"/>
      <c r="Y223" s="85"/>
      <c r="Z223" s="85"/>
      <c r="AA223" s="85"/>
      <c r="AB223" s="85"/>
      <c r="AC223" s="85"/>
      <c r="AD223" s="85"/>
      <c r="AE223" s="85"/>
      <c r="AF223" s="85"/>
      <c r="AG223" s="85"/>
      <c r="AH223" s="85"/>
      <c r="AI223" s="85"/>
      <c r="AJ223" s="85"/>
    </row>
    <row r="224" spans="1:36" ht="13">
      <c r="A224" s="2137">
        <f t="shared" si="57"/>
        <v>199</v>
      </c>
      <c r="B224" s="2146" t="s">
        <v>1126</v>
      </c>
      <c r="C224" s="1476"/>
      <c r="D224" s="1473"/>
      <c r="E224" s="1473"/>
      <c r="F224" s="1473"/>
      <c r="G224" s="1473"/>
      <c r="H224" s="1473"/>
      <c r="I224" s="1473"/>
      <c r="J224" s="1473"/>
      <c r="K224" s="1473"/>
      <c r="L224" s="1473"/>
      <c r="M224" s="1473"/>
      <c r="N224" s="1480"/>
      <c r="O224" s="2087">
        <f>SUMPRODUCT($C$4:$N$4,C224:N224)</f>
        <v>0</v>
      </c>
      <c r="P224" s="2088">
        <f>SUM(C224:N224)</f>
        <v>0</v>
      </c>
      <c r="Q224" s="660"/>
      <c r="R224" s="660"/>
      <c r="S224" s="660"/>
      <c r="T224" s="910"/>
      <c r="U224" s="85"/>
      <c r="V224" s="85"/>
      <c r="W224" s="85"/>
      <c r="X224" s="85"/>
      <c r="Y224" s="85"/>
      <c r="Z224" s="85"/>
      <c r="AA224" s="85"/>
      <c r="AB224" s="85"/>
      <c r="AC224" s="85"/>
      <c r="AD224" s="85"/>
      <c r="AE224" s="85"/>
      <c r="AF224" s="85"/>
      <c r="AG224" s="85"/>
      <c r="AH224" s="85"/>
      <c r="AI224" s="85"/>
      <c r="AJ224" s="85"/>
    </row>
    <row r="225" spans="1:36" ht="13">
      <c r="A225" s="2137">
        <f t="shared" si="57"/>
        <v>200</v>
      </c>
      <c r="B225" s="2146" t="s">
        <v>1091</v>
      </c>
      <c r="C225" s="1476"/>
      <c r="D225" s="1473"/>
      <c r="E225" s="1473"/>
      <c r="F225" s="1473"/>
      <c r="G225" s="1473"/>
      <c r="H225" s="1473"/>
      <c r="I225" s="1473"/>
      <c r="J225" s="1473"/>
      <c r="K225" s="1473"/>
      <c r="L225" s="1473"/>
      <c r="M225" s="1473"/>
      <c r="N225" s="1480"/>
      <c r="O225" s="2087">
        <f>SUMPRODUCT($C$4:$N$4,C225:N225)</f>
        <v>0</v>
      </c>
      <c r="P225" s="2088">
        <f>SUM(C225:N225)</f>
        <v>0</v>
      </c>
      <c r="Q225" s="660"/>
      <c r="R225" s="660"/>
      <c r="S225" s="660"/>
      <c r="T225" s="910"/>
      <c r="U225" s="85"/>
      <c r="V225" s="85"/>
      <c r="W225" s="85"/>
      <c r="X225" s="85"/>
      <c r="Y225" s="85"/>
      <c r="Z225" s="85"/>
      <c r="AA225" s="85"/>
      <c r="AB225" s="85"/>
      <c r="AC225" s="85"/>
      <c r="AD225" s="85"/>
      <c r="AE225" s="85"/>
      <c r="AF225" s="85"/>
      <c r="AG225" s="85"/>
      <c r="AH225" s="85"/>
      <c r="AI225" s="85"/>
      <c r="AJ225" s="85"/>
    </row>
    <row r="226" spans="1:36" ht="13">
      <c r="A226" s="2137">
        <f t="shared" si="57"/>
        <v>201</v>
      </c>
      <c r="B226" s="2753" t="s">
        <v>1263</v>
      </c>
      <c r="C226" s="1476"/>
      <c r="D226" s="1473"/>
      <c r="E226" s="1473"/>
      <c r="F226" s="1473"/>
      <c r="G226" s="1473"/>
      <c r="H226" s="1473"/>
      <c r="I226" s="1473"/>
      <c r="J226" s="1473"/>
      <c r="K226" s="1473"/>
      <c r="L226" s="1473"/>
      <c r="M226" s="1473"/>
      <c r="N226" s="1480"/>
      <c r="O226" s="2087">
        <f>SUMPRODUCT($C$4:$N$4,C226:N226)</f>
        <v>0</v>
      </c>
      <c r="P226" s="2088">
        <f>SUM(C226:N226)</f>
        <v>0</v>
      </c>
      <c r="Q226" s="660"/>
      <c r="R226" s="660"/>
      <c r="S226" s="660"/>
      <c r="T226" s="910"/>
      <c r="U226" s="85"/>
      <c r="V226" s="85"/>
      <c r="W226" s="85"/>
      <c r="X226" s="85"/>
      <c r="Y226" s="85"/>
      <c r="Z226" s="85"/>
      <c r="AA226" s="85"/>
      <c r="AB226" s="85"/>
      <c r="AC226" s="85"/>
      <c r="AD226" s="85"/>
      <c r="AE226" s="85"/>
      <c r="AF226" s="85"/>
      <c r="AG226" s="85"/>
      <c r="AH226" s="85"/>
      <c r="AI226" s="85"/>
      <c r="AJ226" s="85"/>
    </row>
    <row r="227" spans="1:36" ht="13">
      <c r="A227" s="2137">
        <f t="shared" si="57"/>
        <v>202</v>
      </c>
      <c r="B227" s="2769"/>
      <c r="C227" s="1476"/>
      <c r="D227" s="1473"/>
      <c r="E227" s="1473"/>
      <c r="F227" s="1473"/>
      <c r="G227" s="1473"/>
      <c r="H227" s="1473"/>
      <c r="I227" s="1473"/>
      <c r="J227" s="1473"/>
      <c r="K227" s="1473"/>
      <c r="L227" s="1473"/>
      <c r="M227" s="1473"/>
      <c r="N227" s="1480"/>
      <c r="O227" s="2087">
        <f t="shared" si="58"/>
        <v>0</v>
      </c>
      <c r="P227" s="2088">
        <f t="shared" si="59"/>
        <v>0</v>
      </c>
      <c r="Q227" s="660"/>
      <c r="R227" s="660"/>
      <c r="S227" s="660"/>
      <c r="T227" s="910"/>
      <c r="U227" s="85"/>
      <c r="V227" s="85"/>
      <c r="W227" s="85"/>
      <c r="X227" s="85"/>
      <c r="Y227" s="85"/>
      <c r="Z227" s="85"/>
      <c r="AA227" s="85"/>
      <c r="AB227" s="85"/>
      <c r="AC227" s="85"/>
      <c r="AD227" s="85"/>
      <c r="AE227" s="85"/>
      <c r="AF227" s="85"/>
      <c r="AG227" s="85"/>
      <c r="AH227" s="85"/>
      <c r="AI227" s="85"/>
      <c r="AJ227" s="85"/>
    </row>
    <row r="228" spans="1:36" ht="13">
      <c r="A228" s="2137">
        <f t="shared" si="57"/>
        <v>203</v>
      </c>
      <c r="B228" s="2769"/>
      <c r="C228" s="1476"/>
      <c r="D228" s="1473"/>
      <c r="E228" s="1473"/>
      <c r="F228" s="1473"/>
      <c r="G228" s="1473"/>
      <c r="H228" s="1473"/>
      <c r="I228" s="1473"/>
      <c r="J228" s="1473"/>
      <c r="K228" s="1473"/>
      <c r="L228" s="1473"/>
      <c r="M228" s="1473"/>
      <c r="N228" s="1480"/>
      <c r="O228" s="2087">
        <f>SUMPRODUCT($C$4:$N$4,C228:N228)</f>
        <v>0</v>
      </c>
      <c r="P228" s="2088">
        <f>SUM(C228:N228)</f>
        <v>0</v>
      </c>
      <c r="Q228" s="660"/>
      <c r="R228" s="660"/>
      <c r="S228" s="660"/>
      <c r="T228" s="910"/>
      <c r="U228" s="85"/>
      <c r="V228" s="85"/>
      <c r="W228" s="85"/>
      <c r="X228" s="85"/>
      <c r="Y228" s="85"/>
      <c r="Z228" s="85"/>
      <c r="AA228" s="85"/>
      <c r="AB228" s="85"/>
      <c r="AC228" s="85"/>
      <c r="AD228" s="85"/>
      <c r="AE228" s="85"/>
      <c r="AF228" s="85"/>
      <c r="AG228" s="85"/>
      <c r="AH228" s="85"/>
      <c r="AI228" s="85"/>
      <c r="AJ228" s="85"/>
    </row>
    <row r="229" spans="1:36" ht="13">
      <c r="A229" s="2137">
        <f t="shared" si="57"/>
        <v>204</v>
      </c>
      <c r="B229" s="2769"/>
      <c r="C229" s="1476"/>
      <c r="D229" s="1473"/>
      <c r="E229" s="1473"/>
      <c r="F229" s="1473"/>
      <c r="G229" s="1473"/>
      <c r="H229" s="1473"/>
      <c r="I229" s="1473"/>
      <c r="J229" s="1473"/>
      <c r="K229" s="1473"/>
      <c r="L229" s="1473"/>
      <c r="M229" s="1473"/>
      <c r="N229" s="1480"/>
      <c r="O229" s="2087">
        <f>SUMPRODUCT($C$4:$N$4,C229:N229)</f>
        <v>0</v>
      </c>
      <c r="P229" s="2088">
        <f>SUM(C229:N229)</f>
        <v>0</v>
      </c>
      <c r="Q229" s="660"/>
      <c r="R229" s="660"/>
      <c r="S229" s="660"/>
      <c r="T229" s="910"/>
      <c r="U229" s="85"/>
      <c r="V229" s="85"/>
      <c r="W229" s="85"/>
      <c r="X229" s="85"/>
      <c r="Y229" s="85"/>
      <c r="Z229" s="85"/>
      <c r="AA229" s="85"/>
      <c r="AB229" s="85"/>
      <c r="AC229" s="85"/>
      <c r="AD229" s="85"/>
      <c r="AE229" s="85"/>
      <c r="AF229" s="85"/>
      <c r="AG229" s="85"/>
      <c r="AH229" s="85"/>
      <c r="AI229" s="85"/>
      <c r="AJ229" s="85"/>
    </row>
    <row r="230" spans="1:36" ht="13.5" thickBot="1">
      <c r="A230" s="2137">
        <f>A229+1</f>
        <v>205</v>
      </c>
      <c r="B230" s="2770"/>
      <c r="C230" s="1476"/>
      <c r="D230" s="1473"/>
      <c r="E230" s="1473"/>
      <c r="F230" s="1473"/>
      <c r="G230" s="1473"/>
      <c r="H230" s="1473"/>
      <c r="I230" s="1473"/>
      <c r="J230" s="1473"/>
      <c r="K230" s="1473"/>
      <c r="L230" s="1473"/>
      <c r="M230" s="1473"/>
      <c r="N230" s="1480"/>
      <c r="O230" s="2087">
        <f>SUMPRODUCT($C$4:$N$4,C230:N230)</f>
        <v>0</v>
      </c>
      <c r="P230" s="2088">
        <f>SUM(C230:N230)</f>
        <v>0</v>
      </c>
      <c r="Q230" s="660"/>
      <c r="R230" s="660"/>
      <c r="S230" s="660"/>
      <c r="T230" s="910"/>
      <c r="U230" s="85"/>
      <c r="V230" s="85"/>
      <c r="W230" s="85"/>
      <c r="X230" s="85"/>
      <c r="Y230" s="85"/>
      <c r="Z230" s="85"/>
      <c r="AA230" s="85"/>
      <c r="AB230" s="85"/>
      <c r="AC230" s="85"/>
      <c r="AD230" s="85"/>
      <c r="AE230" s="85"/>
      <c r="AF230" s="85"/>
      <c r="AG230" s="85"/>
      <c r="AH230" s="85"/>
      <c r="AI230" s="85"/>
      <c r="AJ230" s="85"/>
    </row>
    <row r="231" spans="1:36" ht="13.5" thickBot="1">
      <c r="A231" s="2171">
        <f>A230+1</f>
        <v>206</v>
      </c>
      <c r="B231" s="2147" t="s">
        <v>1108</v>
      </c>
      <c r="C231" s="2148">
        <f>SUM(C212:C230)</f>
        <v>0</v>
      </c>
      <c r="D231" s="2148">
        <f t="shared" ref="D231:N231" si="60">SUM(D212:D230)</f>
        <v>0</v>
      </c>
      <c r="E231" s="2148">
        <f t="shared" si="60"/>
        <v>0</v>
      </c>
      <c r="F231" s="2148">
        <f t="shared" si="60"/>
        <v>0</v>
      </c>
      <c r="G231" s="2148">
        <f t="shared" si="60"/>
        <v>0</v>
      </c>
      <c r="H231" s="2148">
        <f t="shared" si="60"/>
        <v>0</v>
      </c>
      <c r="I231" s="2148">
        <f t="shared" si="60"/>
        <v>0</v>
      </c>
      <c r="J231" s="2148">
        <f t="shared" si="60"/>
        <v>0</v>
      </c>
      <c r="K231" s="2148">
        <f t="shared" si="60"/>
        <v>0</v>
      </c>
      <c r="L231" s="2148">
        <f t="shared" si="60"/>
        <v>0</v>
      </c>
      <c r="M231" s="2148">
        <f t="shared" si="60"/>
        <v>0</v>
      </c>
      <c r="N231" s="2148">
        <f t="shared" si="60"/>
        <v>0</v>
      </c>
      <c r="O231" s="2148">
        <f>SUM(O212:O230)</f>
        <v>0</v>
      </c>
      <c r="P231" s="2149">
        <f>SUM(P212:P230)</f>
        <v>0</v>
      </c>
      <c r="Q231" s="660"/>
      <c r="R231" s="660"/>
      <c r="S231" s="660"/>
      <c r="T231" s="910"/>
      <c r="U231" s="85"/>
      <c r="V231" s="85"/>
      <c r="W231" s="85"/>
      <c r="X231" s="85"/>
      <c r="Y231" s="85"/>
      <c r="Z231" s="85"/>
      <c r="AA231" s="85"/>
      <c r="AB231" s="85"/>
      <c r="AC231" s="85"/>
      <c r="AD231" s="85"/>
      <c r="AE231" s="85"/>
      <c r="AF231" s="1225"/>
      <c r="AG231" s="85"/>
      <c r="AH231" s="85"/>
      <c r="AI231" s="85"/>
      <c r="AJ231" s="85"/>
    </row>
    <row r="232" spans="1:36" ht="13.5" thickBot="1">
      <c r="A232" s="2171">
        <f>A231+1</f>
        <v>207</v>
      </c>
      <c r="B232" s="2147" t="s">
        <v>1087</v>
      </c>
      <c r="C232" s="2159">
        <f t="shared" ref="C232:P232" si="61">+C211+C231</f>
        <v>0</v>
      </c>
      <c r="D232" s="1487">
        <f t="shared" si="61"/>
        <v>0</v>
      </c>
      <c r="E232" s="1487">
        <f t="shared" si="61"/>
        <v>0</v>
      </c>
      <c r="F232" s="1487">
        <f t="shared" si="61"/>
        <v>0</v>
      </c>
      <c r="G232" s="1487">
        <f t="shared" si="61"/>
        <v>0</v>
      </c>
      <c r="H232" s="1487">
        <f t="shared" si="61"/>
        <v>0</v>
      </c>
      <c r="I232" s="1487">
        <f t="shared" si="61"/>
        <v>0</v>
      </c>
      <c r="J232" s="1487">
        <f t="shared" si="61"/>
        <v>0</v>
      </c>
      <c r="K232" s="1487">
        <f t="shared" si="61"/>
        <v>0</v>
      </c>
      <c r="L232" s="1487">
        <f t="shared" si="61"/>
        <v>0</v>
      </c>
      <c r="M232" s="1487">
        <f t="shared" si="61"/>
        <v>0</v>
      </c>
      <c r="N232" s="2160">
        <f t="shared" si="61"/>
        <v>0</v>
      </c>
      <c r="O232" s="1487">
        <f t="shared" si="61"/>
        <v>0</v>
      </c>
      <c r="P232" s="2091">
        <f t="shared" si="61"/>
        <v>0</v>
      </c>
      <c r="Q232" s="660"/>
      <c r="R232" s="660"/>
      <c r="S232" s="660"/>
      <c r="T232" s="910"/>
      <c r="U232" s="85"/>
      <c r="V232" s="85"/>
      <c r="W232" s="85"/>
      <c r="X232" s="85"/>
      <c r="Y232" s="85"/>
      <c r="Z232" s="85"/>
      <c r="AA232" s="85"/>
      <c r="AB232" s="85"/>
      <c r="AC232" s="85"/>
      <c r="AD232" s="85"/>
      <c r="AE232" s="85"/>
      <c r="AF232" s="1225"/>
      <c r="AG232" s="85"/>
      <c r="AH232" s="85"/>
      <c r="AI232" s="85"/>
      <c r="AJ232" s="85"/>
    </row>
    <row r="233" spans="1:36" s="1465" customFormat="1" ht="13.5" thickBot="1">
      <c r="A233" s="2771"/>
      <c r="B233" s="2163"/>
      <c r="C233" s="2167"/>
      <c r="D233" s="2167"/>
      <c r="E233" s="2167"/>
      <c r="F233" s="2167"/>
      <c r="G233" s="2167"/>
      <c r="H233" s="2167"/>
      <c r="I233" s="2167"/>
      <c r="J233" s="2167"/>
      <c r="K233" s="2167"/>
      <c r="L233" s="2167"/>
      <c r="M233" s="2167"/>
      <c r="N233" s="2167"/>
      <c r="O233" s="2167"/>
      <c r="P233" s="2167"/>
      <c r="Q233" s="1464"/>
      <c r="R233" s="1464"/>
      <c r="S233" s="1464"/>
      <c r="T233" s="1330"/>
      <c r="U233" s="105"/>
      <c r="V233" s="105"/>
      <c r="W233" s="105"/>
      <c r="X233" s="105"/>
      <c r="Y233" s="105"/>
      <c r="Z233" s="105"/>
      <c r="AA233" s="105"/>
      <c r="AB233" s="105"/>
      <c r="AC233" s="105"/>
      <c r="AD233" s="105"/>
      <c r="AE233" s="105"/>
      <c r="AF233" s="1231"/>
      <c r="AG233" s="105"/>
      <c r="AH233" s="105"/>
      <c r="AI233" s="105"/>
      <c r="AJ233" s="105"/>
    </row>
    <row r="234" spans="1:36" ht="13.5" thickBot="1">
      <c r="A234" s="2171">
        <f>A232+1</f>
        <v>208</v>
      </c>
      <c r="B234" s="2147" t="s">
        <v>1088</v>
      </c>
      <c r="C234" s="2775"/>
      <c r="D234" s="2776"/>
      <c r="E234" s="2776"/>
      <c r="F234" s="2776"/>
      <c r="G234" s="2776"/>
      <c r="H234" s="2776"/>
      <c r="I234" s="2776"/>
      <c r="J234" s="2776"/>
      <c r="K234" s="2776"/>
      <c r="L234" s="2776"/>
      <c r="M234" s="2776"/>
      <c r="N234" s="2777"/>
      <c r="O234" s="1244">
        <f>SUMPRODUCT($C$4:$N$4,C234:N234)</f>
        <v>0</v>
      </c>
      <c r="P234" s="1469">
        <f>SUM(C234:N234)</f>
        <v>0</v>
      </c>
      <c r="Q234" s="660"/>
      <c r="R234" s="660"/>
      <c r="S234" s="660"/>
      <c r="T234" s="910"/>
      <c r="U234" s="85"/>
      <c r="V234" s="85"/>
      <c r="W234" s="85"/>
      <c r="X234" s="85"/>
      <c r="Y234" s="85"/>
      <c r="Z234" s="85"/>
      <c r="AA234" s="85"/>
      <c r="AB234" s="85"/>
      <c r="AC234" s="85"/>
      <c r="AD234" s="85"/>
      <c r="AE234" s="85"/>
      <c r="AF234" s="1225"/>
      <c r="AG234" s="85"/>
      <c r="AH234" s="85"/>
      <c r="AI234" s="85"/>
      <c r="AJ234" s="85"/>
    </row>
    <row r="235" spans="1:36" ht="13.5" thickBot="1">
      <c r="A235" s="2171">
        <f>A234+1</f>
        <v>209</v>
      </c>
      <c r="B235" s="2147" t="s">
        <v>1349</v>
      </c>
      <c r="C235" s="2148">
        <f t="shared" ref="C235:P235" si="62">C234-C232</f>
        <v>0</v>
      </c>
      <c r="D235" s="2148">
        <f t="shared" si="62"/>
        <v>0</v>
      </c>
      <c r="E235" s="2148">
        <f t="shared" si="62"/>
        <v>0</v>
      </c>
      <c r="F235" s="2148">
        <f t="shared" si="62"/>
        <v>0</v>
      </c>
      <c r="G235" s="2148">
        <f t="shared" si="62"/>
        <v>0</v>
      </c>
      <c r="H235" s="2148">
        <f t="shared" si="62"/>
        <v>0</v>
      </c>
      <c r="I235" s="2148">
        <f t="shared" si="62"/>
        <v>0</v>
      </c>
      <c r="J235" s="2148">
        <f t="shared" si="62"/>
        <v>0</v>
      </c>
      <c r="K235" s="2148">
        <f t="shared" si="62"/>
        <v>0</v>
      </c>
      <c r="L235" s="2148">
        <f t="shared" si="62"/>
        <v>0</v>
      </c>
      <c r="M235" s="2148">
        <f t="shared" si="62"/>
        <v>0</v>
      </c>
      <c r="N235" s="2148">
        <f t="shared" si="62"/>
        <v>0</v>
      </c>
      <c r="O235" s="2148">
        <f t="shared" si="62"/>
        <v>0</v>
      </c>
      <c r="P235" s="2149">
        <f t="shared" si="62"/>
        <v>0</v>
      </c>
      <c r="Q235" s="660"/>
      <c r="R235" s="660"/>
      <c r="S235" s="660"/>
      <c r="T235" s="910"/>
      <c r="U235" s="85"/>
      <c r="V235" s="85"/>
      <c r="W235" s="85"/>
      <c r="X235" s="85"/>
      <c r="Y235" s="85"/>
      <c r="Z235" s="85"/>
      <c r="AA235" s="85"/>
      <c r="AB235" s="85"/>
      <c r="AC235" s="85"/>
      <c r="AD235" s="85"/>
      <c r="AE235" s="85"/>
      <c r="AF235" s="1225"/>
      <c r="AG235" s="85"/>
      <c r="AH235" s="85"/>
      <c r="AI235" s="85"/>
      <c r="AJ235" s="85"/>
    </row>
    <row r="236" spans="1:36" s="1465" customFormat="1" ht="27" customHeight="1" thickBot="1">
      <c r="A236" s="2771"/>
      <c r="B236" s="2163"/>
      <c r="C236" s="2167"/>
      <c r="D236" s="2167"/>
      <c r="E236" s="2167"/>
      <c r="F236" s="2167"/>
      <c r="G236" s="2167"/>
      <c r="H236" s="2167"/>
      <c r="I236" s="2167"/>
      <c r="J236" s="2167"/>
      <c r="K236" s="2167"/>
      <c r="L236" s="2167"/>
      <c r="M236" s="2167"/>
      <c r="N236" s="2167"/>
      <c r="O236" s="2167"/>
      <c r="P236" s="2167"/>
      <c r="Q236" s="1464"/>
      <c r="R236" s="1464"/>
      <c r="S236" s="1464"/>
      <c r="T236" s="1330"/>
      <c r="U236" s="105"/>
      <c r="V236" s="105"/>
      <c r="W236" s="105"/>
      <c r="X236" s="105"/>
      <c r="Y236" s="105"/>
      <c r="Z236" s="105"/>
      <c r="AA236" s="105"/>
      <c r="AB236" s="105"/>
      <c r="AC236" s="105"/>
      <c r="AD236" s="105"/>
      <c r="AE236" s="105"/>
      <c r="AF236" s="1231"/>
      <c r="AG236" s="105"/>
      <c r="AH236" s="105"/>
      <c r="AI236" s="105"/>
      <c r="AJ236" s="105"/>
    </row>
    <row r="237" spans="1:36" ht="13.5" thickBot="1">
      <c r="A237" s="2150">
        <f>A235+1</f>
        <v>210</v>
      </c>
      <c r="B237" s="412" t="s">
        <v>1141</v>
      </c>
      <c r="C237" s="2159">
        <f t="shared" ref="C237:P237" si="63">SUM(C34+C65+C96+C127+C160+C191+C232)</f>
        <v>0</v>
      </c>
      <c r="D237" s="2159">
        <f t="shared" si="63"/>
        <v>0</v>
      </c>
      <c r="E237" s="2159">
        <f t="shared" si="63"/>
        <v>0</v>
      </c>
      <c r="F237" s="2159">
        <f t="shared" si="63"/>
        <v>0</v>
      </c>
      <c r="G237" s="2159">
        <f t="shared" si="63"/>
        <v>0</v>
      </c>
      <c r="H237" s="2159">
        <f t="shared" si="63"/>
        <v>0</v>
      </c>
      <c r="I237" s="2159">
        <f t="shared" si="63"/>
        <v>0</v>
      </c>
      <c r="J237" s="2159">
        <f t="shared" si="63"/>
        <v>0</v>
      </c>
      <c r="K237" s="2159">
        <f t="shared" si="63"/>
        <v>0</v>
      </c>
      <c r="L237" s="2159">
        <f t="shared" si="63"/>
        <v>0</v>
      </c>
      <c r="M237" s="2159">
        <f t="shared" si="63"/>
        <v>0</v>
      </c>
      <c r="N237" s="2159">
        <f t="shared" si="63"/>
        <v>0</v>
      </c>
      <c r="O237" s="2159">
        <f t="shared" si="63"/>
        <v>0</v>
      </c>
      <c r="P237" s="2778">
        <f t="shared" si="63"/>
        <v>0</v>
      </c>
      <c r="Q237" s="660"/>
      <c r="R237" s="660"/>
      <c r="S237" s="660"/>
      <c r="T237" s="85"/>
      <c r="U237" s="85"/>
      <c r="V237" s="85"/>
      <c r="W237" s="85"/>
      <c r="X237" s="85"/>
      <c r="Y237" s="85"/>
      <c r="Z237" s="85"/>
      <c r="AA237" s="85"/>
      <c r="AB237" s="85"/>
      <c r="AC237" s="85"/>
      <c r="AD237" s="85"/>
      <c r="AE237" s="85"/>
      <c r="AF237" s="85"/>
      <c r="AG237" s="85"/>
      <c r="AH237" s="85"/>
      <c r="AI237" s="85"/>
      <c r="AJ237" s="85"/>
    </row>
    <row r="238" spans="1:36" s="1465" customFormat="1" ht="13.5" thickBot="1">
      <c r="A238" s="2771"/>
      <c r="B238" s="2163"/>
      <c r="C238" s="2167"/>
      <c r="D238" s="2167"/>
      <c r="E238" s="2167"/>
      <c r="F238" s="2167"/>
      <c r="G238" s="2167"/>
      <c r="H238" s="2167"/>
      <c r="I238" s="2167"/>
      <c r="J238" s="2167"/>
      <c r="K238" s="2167"/>
      <c r="L238" s="2167"/>
      <c r="M238" s="2167"/>
      <c r="N238" s="2167"/>
      <c r="O238" s="2167"/>
      <c r="P238" s="2167"/>
      <c r="Q238" s="1464"/>
      <c r="R238" s="1464"/>
      <c r="S238" s="1464"/>
      <c r="T238" s="1330"/>
      <c r="U238" s="105"/>
      <c r="V238" s="105"/>
      <c r="W238" s="105"/>
      <c r="X238" s="105"/>
      <c r="Y238" s="105"/>
      <c r="Z238" s="105"/>
      <c r="AA238" s="105"/>
      <c r="AB238" s="105"/>
      <c r="AC238" s="105"/>
      <c r="AD238" s="105"/>
      <c r="AE238" s="105"/>
      <c r="AF238" s="1231"/>
      <c r="AG238" s="105"/>
      <c r="AH238" s="105"/>
      <c r="AI238" s="105"/>
      <c r="AJ238" s="105"/>
    </row>
    <row r="239" spans="1:36" ht="13.5" thickBot="1">
      <c r="A239" s="2171">
        <f>A237+1</f>
        <v>211</v>
      </c>
      <c r="B239" s="2147" t="s">
        <v>1142</v>
      </c>
      <c r="C239" s="2159">
        <f t="shared" ref="C239:P239" si="64">SUM(C36+C67+C98+C129+C162+C193+C234)</f>
        <v>0</v>
      </c>
      <c r="D239" s="2159">
        <f t="shared" si="64"/>
        <v>0</v>
      </c>
      <c r="E239" s="2159">
        <f t="shared" si="64"/>
        <v>0</v>
      </c>
      <c r="F239" s="2159">
        <f t="shared" si="64"/>
        <v>0</v>
      </c>
      <c r="G239" s="2159">
        <f t="shared" si="64"/>
        <v>0</v>
      </c>
      <c r="H239" s="2159">
        <f t="shared" si="64"/>
        <v>0</v>
      </c>
      <c r="I239" s="2159">
        <f t="shared" si="64"/>
        <v>0</v>
      </c>
      <c r="J239" s="2159">
        <f t="shared" si="64"/>
        <v>0</v>
      </c>
      <c r="K239" s="2159">
        <f t="shared" si="64"/>
        <v>0</v>
      </c>
      <c r="L239" s="2159">
        <f t="shared" si="64"/>
        <v>0</v>
      </c>
      <c r="M239" s="2159">
        <f t="shared" si="64"/>
        <v>0</v>
      </c>
      <c r="N239" s="2159">
        <f t="shared" si="64"/>
        <v>0</v>
      </c>
      <c r="O239" s="2159">
        <f t="shared" si="64"/>
        <v>0</v>
      </c>
      <c r="P239" s="2778">
        <f t="shared" si="64"/>
        <v>0</v>
      </c>
      <c r="Q239" s="660"/>
      <c r="R239" s="660"/>
      <c r="S239" s="660"/>
      <c r="T239" s="85"/>
      <c r="U239" s="85"/>
      <c r="V239" s="85"/>
      <c r="W239" s="85"/>
      <c r="X239" s="85"/>
      <c r="Y239" s="85"/>
      <c r="Z239" s="85"/>
      <c r="AA239" s="85"/>
      <c r="AB239" s="85"/>
      <c r="AC239" s="85"/>
      <c r="AD239" s="85"/>
      <c r="AE239" s="85"/>
      <c r="AF239" s="85"/>
      <c r="AG239" s="85"/>
      <c r="AH239" s="85"/>
      <c r="AI239" s="85"/>
      <c r="AJ239" s="85"/>
    </row>
    <row r="240" spans="1:36" ht="13.5" thickBot="1">
      <c r="A240" s="2171">
        <f>A239+1</f>
        <v>212</v>
      </c>
      <c r="B240" s="2147" t="s">
        <v>1350</v>
      </c>
      <c r="C240" s="2159">
        <f t="shared" ref="C240:P240" si="65">SUM(C37+C68+C99+C130+C163+C194+C235)</f>
        <v>0</v>
      </c>
      <c r="D240" s="2159">
        <f t="shared" si="65"/>
        <v>0</v>
      </c>
      <c r="E240" s="2159">
        <f t="shared" si="65"/>
        <v>0</v>
      </c>
      <c r="F240" s="2159">
        <f t="shared" si="65"/>
        <v>0</v>
      </c>
      <c r="G240" s="2159">
        <f t="shared" si="65"/>
        <v>0</v>
      </c>
      <c r="H240" s="2159">
        <f t="shared" si="65"/>
        <v>0</v>
      </c>
      <c r="I240" s="2159">
        <f t="shared" si="65"/>
        <v>0</v>
      </c>
      <c r="J240" s="2159">
        <f t="shared" si="65"/>
        <v>0</v>
      </c>
      <c r="K240" s="2159">
        <f t="shared" si="65"/>
        <v>0</v>
      </c>
      <c r="L240" s="2159">
        <f t="shared" si="65"/>
        <v>0</v>
      </c>
      <c r="M240" s="2159">
        <f t="shared" si="65"/>
        <v>0</v>
      </c>
      <c r="N240" s="2159">
        <f t="shared" si="65"/>
        <v>0</v>
      </c>
      <c r="O240" s="2159">
        <f t="shared" si="65"/>
        <v>0</v>
      </c>
      <c r="P240" s="2778">
        <f t="shared" si="65"/>
        <v>0</v>
      </c>
      <c r="Q240" s="660"/>
      <c r="R240" s="660"/>
      <c r="S240" s="660"/>
      <c r="T240" s="85"/>
      <c r="U240" s="85"/>
      <c r="V240" s="85"/>
      <c r="W240" s="85"/>
      <c r="X240" s="85"/>
      <c r="Y240" s="85"/>
      <c r="Z240" s="85"/>
      <c r="AA240" s="85"/>
      <c r="AB240" s="85"/>
      <c r="AC240" s="85"/>
      <c r="AD240" s="85"/>
      <c r="AE240" s="85"/>
      <c r="AF240" s="85"/>
      <c r="AG240" s="85"/>
      <c r="AH240" s="85"/>
      <c r="AI240" s="85"/>
      <c r="AJ240" s="85"/>
    </row>
    <row r="241" spans="1:36" ht="52.5" customHeight="1" thickBot="1">
      <c r="A241" s="2162"/>
      <c r="B241" s="2163"/>
      <c r="C241" s="2779"/>
      <c r="D241" s="2163"/>
      <c r="E241" s="2163"/>
      <c r="F241" s="2163"/>
      <c r="G241" s="2163"/>
      <c r="H241" s="2163"/>
      <c r="I241" s="2163"/>
      <c r="J241" s="2163"/>
      <c r="K241" s="2163"/>
      <c r="L241" s="2163"/>
      <c r="M241" s="2163"/>
      <c r="N241" s="2163"/>
      <c r="O241" s="2163"/>
      <c r="P241" s="2165"/>
      <c r="Q241" s="2166"/>
      <c r="R241" s="2166"/>
      <c r="S241" s="2166"/>
      <c r="T241" s="1231"/>
      <c r="U241" s="1231"/>
      <c r="V241" s="1231"/>
      <c r="W241" s="1231"/>
      <c r="X241" s="1231"/>
      <c r="Y241" s="1231"/>
      <c r="Z241" s="1231"/>
      <c r="AA241" s="1231"/>
      <c r="AB241" s="1231"/>
      <c r="AC241" s="1231"/>
      <c r="AD241" s="1231"/>
      <c r="AE241" s="1231"/>
      <c r="AF241" s="1231"/>
      <c r="AG241" s="85"/>
      <c r="AH241" s="85"/>
      <c r="AI241" s="85"/>
      <c r="AJ241" s="85"/>
    </row>
    <row r="242" spans="1:36" ht="13.5" thickBot="1">
      <c r="A242" s="1445" t="s">
        <v>1130</v>
      </c>
      <c r="B242" s="105"/>
      <c r="C242" s="1370">
        <v>1</v>
      </c>
      <c r="D242" s="1356">
        <v>2</v>
      </c>
      <c r="E242" s="1356">
        <v>3</v>
      </c>
      <c r="F242" s="1356">
        <v>4</v>
      </c>
      <c r="G242" s="1356">
        <v>5</v>
      </c>
      <c r="H242" s="1356">
        <v>6</v>
      </c>
      <c r="I242" s="1356">
        <v>7</v>
      </c>
      <c r="J242" s="1356">
        <v>8</v>
      </c>
      <c r="K242" s="1356">
        <v>9</v>
      </c>
      <c r="L242" s="1356">
        <v>10</v>
      </c>
      <c r="M242" s="1356">
        <v>11</v>
      </c>
      <c r="N242" s="1357">
        <v>12</v>
      </c>
      <c r="O242" s="1344"/>
      <c r="P242" s="1345"/>
      <c r="Q242" s="660"/>
      <c r="R242" s="660"/>
      <c r="S242" s="660"/>
      <c r="T242" s="910"/>
      <c r="U242" s="85"/>
      <c r="V242" s="85"/>
      <c r="W242" s="85"/>
      <c r="X242" s="85"/>
      <c r="Y242" s="85"/>
      <c r="Z242" s="85"/>
      <c r="AA242" s="85"/>
      <c r="AB242" s="85"/>
      <c r="AC242" s="85"/>
      <c r="AD242" s="85"/>
      <c r="AE242" s="85"/>
      <c r="AF242" s="85"/>
    </row>
    <row r="243" spans="1:36" ht="39.5" thickBot="1">
      <c r="A243" s="105"/>
      <c r="B243" s="1457"/>
      <c r="C243" s="1372" t="s">
        <v>186</v>
      </c>
      <c r="D243" s="1437" t="s">
        <v>90</v>
      </c>
      <c r="E243" s="1437" t="s">
        <v>91</v>
      </c>
      <c r="F243" s="1437" t="s">
        <v>92</v>
      </c>
      <c r="G243" s="1437" t="s">
        <v>93</v>
      </c>
      <c r="H243" s="1437" t="s">
        <v>94</v>
      </c>
      <c r="I243" s="1437" t="s">
        <v>95</v>
      </c>
      <c r="J243" s="1437" t="s">
        <v>96</v>
      </c>
      <c r="K243" s="1437" t="s">
        <v>97</v>
      </c>
      <c r="L243" s="1437" t="s">
        <v>98</v>
      </c>
      <c r="M243" s="1437" t="s">
        <v>99</v>
      </c>
      <c r="N243" s="1385" t="s">
        <v>100</v>
      </c>
      <c r="O243" s="1361" t="s">
        <v>845</v>
      </c>
      <c r="P243" s="1361" t="s">
        <v>447</v>
      </c>
      <c r="Q243" s="660"/>
      <c r="R243" s="660"/>
      <c r="S243" s="660"/>
      <c r="T243" s="910"/>
      <c r="U243" s="85"/>
      <c r="V243" s="85"/>
      <c r="W243" s="85"/>
      <c r="X243" s="85"/>
      <c r="Y243" s="85"/>
      <c r="Z243" s="85"/>
      <c r="AA243" s="85"/>
      <c r="AB243" s="85"/>
      <c r="AC243" s="85"/>
      <c r="AD243" s="85"/>
      <c r="AE243" s="85"/>
      <c r="AF243" s="85"/>
    </row>
    <row r="244" spans="1:36" ht="13.5" thickBot="1">
      <c r="A244" s="2168" t="s">
        <v>296</v>
      </c>
      <c r="B244" s="2169" t="s">
        <v>959</v>
      </c>
      <c r="C244" s="1438" t="s">
        <v>51</v>
      </c>
      <c r="D244" s="1374" t="s">
        <v>51</v>
      </c>
      <c r="E244" s="1374" t="s">
        <v>51</v>
      </c>
      <c r="F244" s="1374" t="s">
        <v>51</v>
      </c>
      <c r="G244" s="1374" t="s">
        <v>51</v>
      </c>
      <c r="H244" s="1374" t="s">
        <v>51</v>
      </c>
      <c r="I244" s="1374" t="s">
        <v>51</v>
      </c>
      <c r="J244" s="1374" t="s">
        <v>51</v>
      </c>
      <c r="K244" s="1374" t="s">
        <v>51</v>
      </c>
      <c r="L244" s="1374" t="s">
        <v>51</v>
      </c>
      <c r="M244" s="1374" t="s">
        <v>51</v>
      </c>
      <c r="N244" s="1387" t="s">
        <v>51</v>
      </c>
      <c r="O244" s="1436" t="s">
        <v>51</v>
      </c>
      <c r="P244" s="1436" t="s">
        <v>51</v>
      </c>
      <c r="Q244" s="660"/>
      <c r="R244" s="660"/>
      <c r="S244" s="660"/>
      <c r="T244" s="910"/>
      <c r="U244" s="85"/>
      <c r="V244" s="85"/>
      <c r="W244" s="85"/>
      <c r="X244" s="85"/>
      <c r="Y244" s="85"/>
      <c r="Z244" s="85"/>
      <c r="AA244" s="85"/>
      <c r="AB244" s="85"/>
      <c r="AC244" s="85"/>
      <c r="AD244" s="85"/>
      <c r="AE244" s="85"/>
      <c r="AF244" s="85"/>
    </row>
    <row r="245" spans="1:36" ht="13">
      <c r="A245" s="2758">
        <f>A240+1</f>
        <v>213</v>
      </c>
      <c r="B245" s="2791" t="s">
        <v>1127</v>
      </c>
      <c r="C245" s="2156" t="s">
        <v>296</v>
      </c>
      <c r="D245" s="2157"/>
      <c r="E245" s="2157"/>
      <c r="F245" s="2157"/>
      <c r="G245" s="2157"/>
      <c r="H245" s="2157"/>
      <c r="I245" s="2157"/>
      <c r="J245" s="2157"/>
      <c r="K245" s="2157"/>
      <c r="L245" s="2157"/>
      <c r="M245" s="2157"/>
      <c r="N245" s="2158"/>
      <c r="O245" s="2156"/>
      <c r="P245" s="2158"/>
      <c r="Q245" s="660"/>
      <c r="R245" s="660"/>
      <c r="S245" s="660"/>
      <c r="T245" s="910"/>
      <c r="U245" s="85"/>
      <c r="V245" s="85"/>
      <c r="W245" s="85"/>
      <c r="X245" s="85"/>
      <c r="Y245" s="85"/>
      <c r="Z245" s="85"/>
      <c r="AA245" s="85"/>
      <c r="AB245" s="85"/>
      <c r="AC245" s="85"/>
      <c r="AD245" s="85"/>
      <c r="AE245" s="85"/>
      <c r="AF245" s="85"/>
    </row>
    <row r="246" spans="1:36" ht="13">
      <c r="A246" s="2151">
        <f>A245+1</f>
        <v>214</v>
      </c>
      <c r="B246" s="2152" t="s">
        <v>960</v>
      </c>
      <c r="C246" s="1476"/>
      <c r="D246" s="1473"/>
      <c r="E246" s="1473"/>
      <c r="F246" s="1473"/>
      <c r="G246" s="1473"/>
      <c r="H246" s="1473"/>
      <c r="I246" s="1473"/>
      <c r="J246" s="1473"/>
      <c r="K246" s="1473"/>
      <c r="L246" s="1473"/>
      <c r="M246" s="1473"/>
      <c r="N246" s="2755"/>
      <c r="O246" s="2087">
        <f>SUMPRODUCT($C$4:$N$4,C246:N246)</f>
        <v>0</v>
      </c>
      <c r="P246" s="2088">
        <f>SUM(C246:N246)</f>
        <v>0</v>
      </c>
      <c r="Q246" s="660"/>
      <c r="R246" s="660"/>
      <c r="S246" s="660"/>
      <c r="T246" s="910"/>
      <c r="U246" s="85"/>
      <c r="V246" s="85"/>
      <c r="W246" s="85"/>
      <c r="X246" s="85"/>
      <c r="Y246" s="85"/>
      <c r="Z246" s="85"/>
      <c r="AA246" s="85"/>
      <c r="AB246" s="85"/>
      <c r="AC246" s="85"/>
      <c r="AD246" s="85"/>
      <c r="AE246" s="85"/>
      <c r="AF246" s="85"/>
    </row>
    <row r="247" spans="1:36" ht="13">
      <c r="A247" s="2151">
        <f>A246+1</f>
        <v>215</v>
      </c>
      <c r="B247" s="2170" t="s">
        <v>1155</v>
      </c>
      <c r="C247" s="1477"/>
      <c r="D247" s="1472"/>
      <c r="E247" s="1472"/>
      <c r="F247" s="1472"/>
      <c r="G247" s="1472"/>
      <c r="H247" s="1472"/>
      <c r="I247" s="1472"/>
      <c r="J247" s="1472"/>
      <c r="K247" s="1472"/>
      <c r="L247" s="1472"/>
      <c r="M247" s="1472"/>
      <c r="N247" s="1481"/>
      <c r="O247" s="1470">
        <f>SUMPRODUCT($C$4:$N$4,C247:N247)</f>
        <v>0</v>
      </c>
      <c r="P247" s="1471">
        <f>SUM(C247:N247)</f>
        <v>0</v>
      </c>
      <c r="Q247" s="660"/>
      <c r="R247" s="660"/>
      <c r="S247" s="660"/>
      <c r="T247" s="85"/>
      <c r="U247" s="85"/>
      <c r="V247" s="85"/>
      <c r="W247" s="85"/>
      <c r="X247" s="85"/>
      <c r="Y247" s="85"/>
      <c r="Z247" s="85"/>
      <c r="AA247" s="85"/>
      <c r="AB247" s="85"/>
      <c r="AC247" s="85"/>
      <c r="AD247" s="85"/>
      <c r="AE247" s="85"/>
      <c r="AF247" s="85"/>
    </row>
    <row r="248" spans="1:36" ht="13.5" thickBot="1">
      <c r="A248" s="2153">
        <f>A247+1</f>
        <v>216</v>
      </c>
      <c r="B248" s="2152" t="s">
        <v>1113</v>
      </c>
      <c r="C248" s="1477"/>
      <c r="D248" s="1472"/>
      <c r="E248" s="1472"/>
      <c r="F248" s="1472"/>
      <c r="G248" s="1472"/>
      <c r="H248" s="1472"/>
      <c r="I248" s="1472"/>
      <c r="J248" s="1472"/>
      <c r="K248" s="1472"/>
      <c r="L248" s="1472"/>
      <c r="M248" s="1472"/>
      <c r="N248" s="1481"/>
      <c r="O248" s="1470">
        <f>SUMPRODUCT($C$4:$N$4,C248:N248)</f>
        <v>0</v>
      </c>
      <c r="P248" s="1471">
        <f>SUM(C248:N248)</f>
        <v>0</v>
      </c>
      <c r="Q248" s="660"/>
      <c r="R248" s="660"/>
      <c r="S248" s="660"/>
      <c r="T248" s="85"/>
      <c r="U248" s="85"/>
      <c r="V248" s="85"/>
      <c r="W248" s="85"/>
      <c r="X248" s="85"/>
      <c r="Y248" s="85"/>
      <c r="Z248" s="85"/>
      <c r="AA248" s="85"/>
      <c r="AB248" s="85"/>
      <c r="AC248" s="85"/>
      <c r="AD248" s="85"/>
      <c r="AE248" s="85"/>
      <c r="AF248" s="85"/>
    </row>
    <row r="249" spans="1:36" ht="13.5" thickBot="1">
      <c r="A249" s="2161">
        <f>A248+1</f>
        <v>217</v>
      </c>
      <c r="B249" s="2155" t="s">
        <v>1156</v>
      </c>
      <c r="C249" s="1487">
        <f>SUM(C246+C247+C248)</f>
        <v>0</v>
      </c>
      <c r="D249" s="1487">
        <f t="shared" ref="D249:P249" si="66">SUM(D246+D247+D248)</f>
        <v>0</v>
      </c>
      <c r="E249" s="1487">
        <f t="shared" si="66"/>
        <v>0</v>
      </c>
      <c r="F249" s="1487">
        <f t="shared" si="66"/>
        <v>0</v>
      </c>
      <c r="G249" s="1487">
        <f t="shared" si="66"/>
        <v>0</v>
      </c>
      <c r="H249" s="1487">
        <f t="shared" si="66"/>
        <v>0</v>
      </c>
      <c r="I249" s="1487">
        <f t="shared" si="66"/>
        <v>0</v>
      </c>
      <c r="J249" s="1487">
        <f t="shared" si="66"/>
        <v>0</v>
      </c>
      <c r="K249" s="1487">
        <f t="shared" si="66"/>
        <v>0</v>
      </c>
      <c r="L249" s="1487">
        <f t="shared" si="66"/>
        <v>0</v>
      </c>
      <c r="M249" s="1487">
        <f t="shared" si="66"/>
        <v>0</v>
      </c>
      <c r="N249" s="1487">
        <f t="shared" si="66"/>
        <v>0</v>
      </c>
      <c r="O249" s="1487">
        <f t="shared" si="66"/>
        <v>0</v>
      </c>
      <c r="P249" s="2091">
        <f t="shared" si="66"/>
        <v>0</v>
      </c>
      <c r="Q249" s="660"/>
      <c r="R249" s="660"/>
      <c r="S249" s="660"/>
      <c r="T249" s="85"/>
      <c r="U249" s="85"/>
      <c r="V249" s="85"/>
      <c r="W249" s="85"/>
      <c r="X249" s="85"/>
      <c r="Y249" s="85"/>
      <c r="Z249" s="85"/>
      <c r="AA249" s="85"/>
      <c r="AB249" s="85"/>
      <c r="AC249" s="85"/>
      <c r="AD249" s="85"/>
      <c r="AE249" s="85"/>
      <c r="AF249" s="85"/>
    </row>
    <row r="250" spans="1:36" ht="40.5" customHeight="1">
      <c r="A250" s="2162"/>
      <c r="B250" s="2163"/>
      <c r="C250" s="2167"/>
      <c r="D250" s="2167"/>
      <c r="E250" s="2167"/>
      <c r="F250" s="2167"/>
      <c r="G250" s="2167"/>
      <c r="H250" s="2167"/>
      <c r="I250" s="2167"/>
      <c r="J250" s="2167"/>
      <c r="K250" s="2167"/>
      <c r="L250" s="2167"/>
      <c r="M250" s="2167"/>
      <c r="N250" s="2167"/>
      <c r="O250" s="2167"/>
      <c r="P250" s="2167"/>
      <c r="Q250" s="1257"/>
      <c r="R250" s="1257"/>
      <c r="S250" s="1257"/>
      <c r="T250" s="1225"/>
      <c r="U250" s="1225"/>
      <c r="V250" s="1225"/>
      <c r="W250" s="1225"/>
      <c r="X250" s="1225"/>
      <c r="Y250" s="1225"/>
      <c r="Z250" s="1225"/>
      <c r="AA250" s="1225"/>
      <c r="AB250" s="1225"/>
      <c r="AC250" s="1225"/>
      <c r="AD250" s="1225"/>
      <c r="AE250" s="1225"/>
      <c r="AF250" s="1225"/>
    </row>
    <row r="251" spans="1:36" ht="13.5" thickBot="1">
      <c r="A251" s="1445" t="s">
        <v>1128</v>
      </c>
      <c r="B251" s="85"/>
      <c r="C251" s="85"/>
      <c r="D251" s="85"/>
      <c r="E251" s="85"/>
      <c r="F251" s="85"/>
      <c r="G251" s="85"/>
      <c r="H251" s="85"/>
      <c r="I251" s="85"/>
      <c r="J251" s="85"/>
      <c r="K251" s="85"/>
      <c r="L251" s="85"/>
      <c r="M251" s="85"/>
      <c r="N251" s="85"/>
      <c r="O251" s="85"/>
      <c r="P251" s="660"/>
      <c r="Q251" s="660"/>
      <c r="R251" s="660"/>
      <c r="S251" s="660"/>
      <c r="T251" s="85"/>
      <c r="U251" s="85"/>
      <c r="V251" s="85"/>
      <c r="W251" s="85"/>
      <c r="X251" s="85"/>
      <c r="Y251" s="85"/>
      <c r="Z251" s="85"/>
      <c r="AA251" s="85"/>
      <c r="AB251" s="85"/>
      <c r="AC251" s="85"/>
      <c r="AD251" s="85"/>
      <c r="AE251" s="85"/>
      <c r="AF251" s="85"/>
    </row>
    <row r="252" spans="1:36" ht="13.5" thickBot="1">
      <c r="A252" s="105"/>
      <c r="B252" s="105"/>
      <c r="C252" s="1370">
        <v>1</v>
      </c>
      <c r="D252" s="1356">
        <v>2</v>
      </c>
      <c r="E252" s="1356">
        <v>3</v>
      </c>
      <c r="F252" s="1356">
        <v>4</v>
      </c>
      <c r="G252" s="1356">
        <v>5</v>
      </c>
      <c r="H252" s="1356">
        <v>6</v>
      </c>
      <c r="I252" s="1356">
        <v>7</v>
      </c>
      <c r="J252" s="1356">
        <v>8</v>
      </c>
      <c r="K252" s="1356">
        <v>9</v>
      </c>
      <c r="L252" s="1356">
        <v>10</v>
      </c>
      <c r="M252" s="1356">
        <v>11</v>
      </c>
      <c r="N252" s="1357">
        <v>12</v>
      </c>
      <c r="O252" s="1344"/>
      <c r="P252" s="1345"/>
      <c r="Q252" s="660"/>
      <c r="R252" s="660"/>
      <c r="S252" s="660"/>
      <c r="T252" s="910"/>
      <c r="U252" s="85"/>
      <c r="V252" s="85"/>
      <c r="W252" s="85"/>
      <c r="X252" s="85"/>
      <c r="Y252" s="85"/>
      <c r="Z252" s="85"/>
      <c r="AA252" s="85"/>
      <c r="AB252" s="85"/>
      <c r="AC252" s="85"/>
      <c r="AD252" s="85"/>
      <c r="AE252" s="85"/>
      <c r="AF252" s="85"/>
    </row>
    <row r="253" spans="1:36" ht="39.5" thickBot="1">
      <c r="A253" s="105"/>
      <c r="B253" s="1457"/>
      <c r="C253" s="1372" t="s">
        <v>186</v>
      </c>
      <c r="D253" s="1437" t="s">
        <v>90</v>
      </c>
      <c r="E253" s="1437" t="s">
        <v>91</v>
      </c>
      <c r="F253" s="1437" t="s">
        <v>92</v>
      </c>
      <c r="G253" s="1437" t="s">
        <v>93</v>
      </c>
      <c r="H253" s="1437" t="s">
        <v>94</v>
      </c>
      <c r="I253" s="1437" t="s">
        <v>95</v>
      </c>
      <c r="J253" s="1437" t="s">
        <v>96</v>
      </c>
      <c r="K253" s="1437" t="s">
        <v>97</v>
      </c>
      <c r="L253" s="1437" t="s">
        <v>98</v>
      </c>
      <c r="M253" s="1437" t="s">
        <v>99</v>
      </c>
      <c r="N253" s="1385" t="s">
        <v>100</v>
      </c>
      <c r="O253" s="1361" t="s">
        <v>845</v>
      </c>
      <c r="P253" s="1361" t="s">
        <v>447</v>
      </c>
      <c r="Q253" s="660"/>
      <c r="R253" s="660"/>
      <c r="S253" s="660"/>
      <c r="T253" s="910"/>
      <c r="U253" s="85"/>
      <c r="V253" s="85"/>
      <c r="W253" s="85"/>
      <c r="X253" s="85"/>
      <c r="Y253" s="85"/>
      <c r="Z253" s="85"/>
      <c r="AA253" s="85"/>
      <c r="AB253" s="85"/>
      <c r="AC253" s="85"/>
      <c r="AD253" s="85"/>
      <c r="AE253" s="85"/>
      <c r="AF253" s="85"/>
    </row>
    <row r="254" spans="1:36" ht="13.5" thickBot="1">
      <c r="A254" s="2168" t="s">
        <v>296</v>
      </c>
      <c r="B254" s="2169" t="s">
        <v>961</v>
      </c>
      <c r="C254" s="1438" t="s">
        <v>51</v>
      </c>
      <c r="D254" s="1374" t="s">
        <v>51</v>
      </c>
      <c r="E254" s="1374" t="s">
        <v>51</v>
      </c>
      <c r="F254" s="1374" t="s">
        <v>51</v>
      </c>
      <c r="G254" s="1374" t="s">
        <v>51</v>
      </c>
      <c r="H254" s="1374" t="s">
        <v>51</v>
      </c>
      <c r="I254" s="1374" t="s">
        <v>51</v>
      </c>
      <c r="J254" s="1374" t="s">
        <v>51</v>
      </c>
      <c r="K254" s="1374" t="s">
        <v>51</v>
      </c>
      <c r="L254" s="1374" t="s">
        <v>51</v>
      </c>
      <c r="M254" s="1374" t="s">
        <v>51</v>
      </c>
      <c r="N254" s="1387" t="s">
        <v>51</v>
      </c>
      <c r="O254" s="1436" t="s">
        <v>51</v>
      </c>
      <c r="P254" s="1436" t="s">
        <v>51</v>
      </c>
      <c r="Q254" s="660"/>
      <c r="R254" s="660"/>
      <c r="S254" s="660"/>
      <c r="T254" s="910"/>
      <c r="U254" s="85"/>
      <c r="V254" s="85"/>
      <c r="W254" s="85"/>
      <c r="X254" s="85"/>
      <c r="Y254" s="85"/>
      <c r="Z254" s="85"/>
      <c r="AA254" s="85"/>
      <c r="AB254" s="85"/>
      <c r="AC254" s="85"/>
      <c r="AD254" s="85"/>
      <c r="AE254" s="85"/>
      <c r="AF254" s="85"/>
    </row>
    <row r="255" spans="1:36" ht="13">
      <c r="A255" s="2758">
        <f>A249+1</f>
        <v>218</v>
      </c>
      <c r="B255" s="2757" t="s">
        <v>1112</v>
      </c>
      <c r="C255" s="2156" t="s">
        <v>296</v>
      </c>
      <c r="D255" s="2157"/>
      <c r="E255" s="2157"/>
      <c r="F255" s="2157"/>
      <c r="G255" s="2157"/>
      <c r="H255" s="2157"/>
      <c r="I255" s="2157"/>
      <c r="J255" s="2157"/>
      <c r="K255" s="2157"/>
      <c r="L255" s="2157"/>
      <c r="M255" s="2157"/>
      <c r="N255" s="2158"/>
      <c r="O255" s="2156"/>
      <c r="P255" s="2158"/>
      <c r="Q255" s="660"/>
      <c r="R255" s="660"/>
      <c r="S255" s="660"/>
      <c r="T255" s="910"/>
      <c r="U255" s="85"/>
      <c r="V255" s="85"/>
      <c r="W255" s="85"/>
      <c r="X255" s="85"/>
      <c r="Y255" s="85"/>
      <c r="Z255" s="85"/>
      <c r="AA255" s="85"/>
      <c r="AB255" s="85"/>
      <c r="AC255" s="85"/>
      <c r="AD255" s="85"/>
      <c r="AE255" s="85"/>
      <c r="AF255" s="85"/>
    </row>
    <row r="256" spans="1:36" ht="13">
      <c r="A256" s="2151">
        <f>A255+1</f>
        <v>219</v>
      </c>
      <c r="B256" s="2172" t="s">
        <v>962</v>
      </c>
      <c r="C256" s="1476"/>
      <c r="D256" s="1473"/>
      <c r="E256" s="1473"/>
      <c r="F256" s="1473"/>
      <c r="G256" s="1473"/>
      <c r="H256" s="1473"/>
      <c r="I256" s="1473"/>
      <c r="J256" s="1473"/>
      <c r="K256" s="1473"/>
      <c r="L256" s="1473"/>
      <c r="M256" s="1473"/>
      <c r="N256" s="2755"/>
      <c r="O256" s="2087">
        <f>SUMPRODUCT($C$4:$N$4,C256:N256)</f>
        <v>0</v>
      </c>
      <c r="P256" s="2088">
        <f>SUM(C256:N256)</f>
        <v>0</v>
      </c>
      <c r="Q256" s="660"/>
      <c r="R256" s="660"/>
      <c r="S256" s="660"/>
      <c r="T256" s="910"/>
      <c r="U256" s="85"/>
      <c r="V256" s="85"/>
      <c r="W256" s="85"/>
      <c r="X256" s="85"/>
      <c r="Y256" s="85"/>
      <c r="Z256" s="85"/>
      <c r="AA256" s="85"/>
      <c r="AB256" s="85"/>
      <c r="AC256" s="85"/>
      <c r="AD256" s="85"/>
      <c r="AE256" s="85"/>
      <c r="AF256" s="85"/>
    </row>
    <row r="257" spans="1:32" ht="13">
      <c r="A257" s="2151">
        <f t="shared" ref="A257:A265" si="67">A256+1</f>
        <v>220</v>
      </c>
      <c r="B257" s="2172" t="s">
        <v>963</v>
      </c>
      <c r="C257" s="1476"/>
      <c r="D257" s="1473"/>
      <c r="E257" s="1473"/>
      <c r="F257" s="1473"/>
      <c r="G257" s="1473"/>
      <c r="H257" s="1473"/>
      <c r="I257" s="1473"/>
      <c r="J257" s="1473"/>
      <c r="K257" s="1473"/>
      <c r="L257" s="1473"/>
      <c r="M257" s="1473"/>
      <c r="N257" s="1480"/>
      <c r="O257" s="2087">
        <f t="shared" ref="O257:O264" si="68">SUMPRODUCT($C$4:$N$4,C257:N257)</f>
        <v>0</v>
      </c>
      <c r="P257" s="2088">
        <f t="shared" ref="P257:P264" si="69">SUM(C257:N257)</f>
        <v>0</v>
      </c>
      <c r="Q257" s="660"/>
      <c r="R257" s="660"/>
      <c r="S257" s="660"/>
      <c r="T257" s="910"/>
      <c r="U257" s="85"/>
      <c r="V257" s="85"/>
      <c r="W257" s="85"/>
      <c r="X257" s="85"/>
      <c r="Y257" s="85"/>
      <c r="Z257" s="85"/>
      <c r="AA257" s="85"/>
      <c r="AB257" s="85"/>
      <c r="AC257" s="85"/>
      <c r="AD257" s="85"/>
      <c r="AE257" s="85"/>
      <c r="AF257" s="85"/>
    </row>
    <row r="258" spans="1:32" ht="13">
      <c r="A258" s="2151">
        <f t="shared" si="67"/>
        <v>221</v>
      </c>
      <c r="B258" s="2172" t="s">
        <v>1254</v>
      </c>
      <c r="C258" s="1476"/>
      <c r="D258" s="1473"/>
      <c r="E258" s="1473"/>
      <c r="F258" s="1473"/>
      <c r="G258" s="1473"/>
      <c r="H258" s="1473"/>
      <c r="I258" s="1473"/>
      <c r="J258" s="1473"/>
      <c r="K258" s="1473"/>
      <c r="L258" s="1473"/>
      <c r="M258" s="1473"/>
      <c r="N258" s="1480"/>
      <c r="O258" s="2087">
        <f t="shared" si="68"/>
        <v>0</v>
      </c>
      <c r="P258" s="2088">
        <f t="shared" si="69"/>
        <v>0</v>
      </c>
      <c r="Q258" s="660"/>
      <c r="R258" s="660"/>
      <c r="S258" s="660"/>
      <c r="T258" s="910"/>
      <c r="U258" s="85"/>
      <c r="V258" s="85"/>
      <c r="W258" s="85"/>
      <c r="X258" s="85"/>
      <c r="Y258" s="85"/>
      <c r="Z258" s="85"/>
      <c r="AA258" s="85"/>
      <c r="AB258" s="85"/>
      <c r="AC258" s="85"/>
      <c r="AD258" s="85"/>
      <c r="AE258" s="85"/>
      <c r="AF258" s="85"/>
    </row>
    <row r="259" spans="1:32" ht="13">
      <c r="A259" s="2151">
        <f t="shared" si="67"/>
        <v>222</v>
      </c>
      <c r="B259" s="2754" t="s">
        <v>964</v>
      </c>
      <c r="C259" s="1476"/>
      <c r="D259" s="1473"/>
      <c r="E259" s="1473"/>
      <c r="F259" s="1473"/>
      <c r="G259" s="1473"/>
      <c r="H259" s="1473"/>
      <c r="I259" s="1473"/>
      <c r="J259" s="1473"/>
      <c r="K259" s="1473"/>
      <c r="L259" s="1473"/>
      <c r="M259" s="1473"/>
      <c r="N259" s="1480"/>
      <c r="O259" s="2087">
        <f t="shared" si="68"/>
        <v>0</v>
      </c>
      <c r="P259" s="2088">
        <f t="shared" si="69"/>
        <v>0</v>
      </c>
      <c r="Q259" s="660"/>
      <c r="R259" s="660"/>
      <c r="S259" s="660"/>
      <c r="T259" s="910"/>
      <c r="U259" s="85"/>
      <c r="V259" s="85"/>
      <c r="W259" s="85"/>
      <c r="X259" s="85"/>
      <c r="Y259" s="85"/>
      <c r="Z259" s="85"/>
      <c r="AA259" s="85"/>
      <c r="AB259" s="85"/>
      <c r="AC259" s="85"/>
      <c r="AD259" s="85"/>
      <c r="AE259" s="85"/>
      <c r="AF259" s="85"/>
    </row>
    <row r="260" spans="1:32" ht="13">
      <c r="A260" s="2151">
        <f t="shared" si="67"/>
        <v>223</v>
      </c>
      <c r="B260" s="2754" t="s">
        <v>296</v>
      </c>
      <c r="C260" s="1476"/>
      <c r="D260" s="1473"/>
      <c r="E260" s="1473"/>
      <c r="F260" s="1473"/>
      <c r="G260" s="1473"/>
      <c r="H260" s="1473"/>
      <c r="I260" s="1473"/>
      <c r="J260" s="1473"/>
      <c r="K260" s="1473"/>
      <c r="L260" s="1473"/>
      <c r="M260" s="1473"/>
      <c r="N260" s="1480"/>
      <c r="O260" s="2087">
        <f t="shared" si="68"/>
        <v>0</v>
      </c>
      <c r="P260" s="2088">
        <f t="shared" si="69"/>
        <v>0</v>
      </c>
      <c r="Q260" s="660"/>
      <c r="R260" s="660"/>
      <c r="S260" s="660"/>
      <c r="T260" s="910"/>
      <c r="U260" s="85"/>
      <c r="V260" s="85"/>
      <c r="W260" s="85"/>
      <c r="X260" s="85"/>
      <c r="Y260" s="85"/>
      <c r="Z260" s="85"/>
      <c r="AA260" s="85"/>
      <c r="AB260" s="85"/>
      <c r="AC260" s="85"/>
      <c r="AD260" s="85"/>
      <c r="AE260" s="85"/>
      <c r="AF260" s="85"/>
    </row>
    <row r="261" spans="1:32" ht="13">
      <c r="A261" s="2151">
        <f t="shared" si="67"/>
        <v>224</v>
      </c>
      <c r="B261" s="2754"/>
      <c r="C261" s="1476"/>
      <c r="D261" s="1473"/>
      <c r="E261" s="1473"/>
      <c r="F261" s="1473"/>
      <c r="G261" s="1473"/>
      <c r="H261" s="1473"/>
      <c r="I261" s="1473"/>
      <c r="J261" s="1473"/>
      <c r="K261" s="1473"/>
      <c r="L261" s="1473"/>
      <c r="M261" s="1473"/>
      <c r="N261" s="1480"/>
      <c r="O261" s="2087">
        <f t="shared" si="68"/>
        <v>0</v>
      </c>
      <c r="P261" s="2088">
        <f t="shared" si="69"/>
        <v>0</v>
      </c>
      <c r="Q261" s="660"/>
      <c r="R261" s="660"/>
      <c r="S261" s="660"/>
      <c r="T261" s="910"/>
      <c r="U261" s="85"/>
      <c r="V261" s="85"/>
      <c r="W261" s="85"/>
      <c r="X261" s="85"/>
      <c r="Y261" s="85"/>
      <c r="Z261" s="85"/>
      <c r="AA261" s="85"/>
      <c r="AB261" s="85"/>
      <c r="AC261" s="85"/>
      <c r="AD261" s="85"/>
      <c r="AE261" s="85"/>
      <c r="AF261" s="85"/>
    </row>
    <row r="262" spans="1:32" ht="13">
      <c r="A262" s="2151">
        <f t="shared" si="67"/>
        <v>225</v>
      </c>
      <c r="B262" s="2754"/>
      <c r="C262" s="1476"/>
      <c r="D262" s="1473"/>
      <c r="E262" s="1473"/>
      <c r="F262" s="1473"/>
      <c r="G262" s="1473"/>
      <c r="H262" s="1473"/>
      <c r="I262" s="1473"/>
      <c r="J262" s="1473"/>
      <c r="K262" s="1473"/>
      <c r="L262" s="1473"/>
      <c r="M262" s="1473"/>
      <c r="N262" s="1480"/>
      <c r="O262" s="2087">
        <f t="shared" si="68"/>
        <v>0</v>
      </c>
      <c r="P262" s="2088">
        <f t="shared" si="69"/>
        <v>0</v>
      </c>
      <c r="Q262" s="660"/>
      <c r="R262" s="660"/>
      <c r="S262" s="660"/>
      <c r="T262" s="910"/>
      <c r="U262" s="85"/>
      <c r="V262" s="85"/>
      <c r="W262" s="85"/>
      <c r="X262" s="85"/>
      <c r="Y262" s="85"/>
      <c r="Z262" s="85"/>
      <c r="AA262" s="85"/>
      <c r="AB262" s="85"/>
      <c r="AC262" s="85"/>
      <c r="AD262" s="85"/>
      <c r="AE262" s="85"/>
      <c r="AF262" s="85"/>
    </row>
    <row r="263" spans="1:32" ht="13">
      <c r="A263" s="2151">
        <f t="shared" si="67"/>
        <v>226</v>
      </c>
      <c r="B263" s="2754"/>
      <c r="C263" s="1476"/>
      <c r="D263" s="1473"/>
      <c r="E263" s="1473"/>
      <c r="F263" s="1473"/>
      <c r="G263" s="1473"/>
      <c r="H263" s="1473"/>
      <c r="I263" s="1473"/>
      <c r="J263" s="1473"/>
      <c r="K263" s="1473"/>
      <c r="L263" s="1473"/>
      <c r="M263" s="1473"/>
      <c r="N263" s="1480"/>
      <c r="O263" s="2087">
        <f t="shared" si="68"/>
        <v>0</v>
      </c>
      <c r="P263" s="2088">
        <f t="shared" si="69"/>
        <v>0</v>
      </c>
      <c r="Q263" s="660"/>
      <c r="R263" s="660"/>
      <c r="S263" s="660"/>
      <c r="T263" s="910"/>
      <c r="U263" s="85"/>
      <c r="V263" s="85"/>
      <c r="W263" s="85"/>
      <c r="X263" s="85"/>
      <c r="Y263" s="85"/>
      <c r="Z263" s="85"/>
      <c r="AA263" s="85"/>
      <c r="AB263" s="85"/>
      <c r="AC263" s="85"/>
      <c r="AD263" s="85"/>
      <c r="AE263" s="85"/>
      <c r="AF263" s="85"/>
    </row>
    <row r="264" spans="1:32" ht="13.5" thickBot="1">
      <c r="A264" s="2153">
        <f t="shared" si="67"/>
        <v>227</v>
      </c>
      <c r="B264" s="2753" t="s">
        <v>296</v>
      </c>
      <c r="C264" s="1477"/>
      <c r="D264" s="1472"/>
      <c r="E264" s="1472"/>
      <c r="F264" s="1472"/>
      <c r="G264" s="1472"/>
      <c r="H264" s="1472"/>
      <c r="I264" s="1472"/>
      <c r="J264" s="1472"/>
      <c r="K264" s="1472"/>
      <c r="L264" s="1472"/>
      <c r="M264" s="1472"/>
      <c r="N264" s="1481"/>
      <c r="O264" s="1470">
        <f t="shared" si="68"/>
        <v>0</v>
      </c>
      <c r="P264" s="1471">
        <f t="shared" si="69"/>
        <v>0</v>
      </c>
      <c r="Q264" s="660"/>
      <c r="R264" s="660"/>
      <c r="S264" s="660"/>
      <c r="T264" s="85"/>
      <c r="U264" s="85"/>
      <c r="V264" s="85"/>
      <c r="W264" s="85"/>
      <c r="X264" s="85"/>
      <c r="Y264" s="85"/>
      <c r="Z264" s="85"/>
      <c r="AA264" s="85"/>
      <c r="AB264" s="85"/>
      <c r="AC264" s="85"/>
      <c r="AD264" s="85"/>
      <c r="AE264" s="85"/>
      <c r="AF264" s="85"/>
    </row>
    <row r="265" spans="1:32" ht="13.5" thickBot="1">
      <c r="A265" s="2161">
        <f t="shared" si="67"/>
        <v>228</v>
      </c>
      <c r="B265" s="2173" t="s">
        <v>1110</v>
      </c>
      <c r="C265" s="1487">
        <f>SUM(C256:C264)</f>
        <v>0</v>
      </c>
      <c r="D265" s="1487">
        <f t="shared" ref="D265:P265" si="70">SUM(D256:D264)</f>
        <v>0</v>
      </c>
      <c r="E265" s="1487">
        <f t="shared" si="70"/>
        <v>0</v>
      </c>
      <c r="F265" s="1487">
        <f t="shared" si="70"/>
        <v>0</v>
      </c>
      <c r="G265" s="1487">
        <f t="shared" si="70"/>
        <v>0</v>
      </c>
      <c r="H265" s="1487">
        <f t="shared" si="70"/>
        <v>0</v>
      </c>
      <c r="I265" s="1487">
        <f t="shared" si="70"/>
        <v>0</v>
      </c>
      <c r="J265" s="1487">
        <f t="shared" si="70"/>
        <v>0</v>
      </c>
      <c r="K265" s="1487">
        <f t="shared" si="70"/>
        <v>0</v>
      </c>
      <c r="L265" s="1487">
        <f t="shared" si="70"/>
        <v>0</v>
      </c>
      <c r="M265" s="1487">
        <f t="shared" si="70"/>
        <v>0</v>
      </c>
      <c r="N265" s="1487">
        <f t="shared" si="70"/>
        <v>0</v>
      </c>
      <c r="O265" s="1487">
        <f t="shared" si="70"/>
        <v>0</v>
      </c>
      <c r="P265" s="2091">
        <f t="shared" si="70"/>
        <v>0</v>
      </c>
      <c r="Q265" s="660"/>
      <c r="R265" s="660"/>
      <c r="S265" s="660"/>
      <c r="T265" s="85"/>
      <c r="U265" s="85"/>
      <c r="V265" s="85"/>
      <c r="W265" s="85"/>
      <c r="X265" s="85"/>
      <c r="Y265" s="85"/>
      <c r="Z265" s="85"/>
      <c r="AA265" s="85"/>
      <c r="AB265" s="85"/>
      <c r="AC265" s="85"/>
      <c r="AD265" s="85"/>
      <c r="AE265" s="85"/>
      <c r="AF265" s="85"/>
    </row>
    <row r="266" spans="1:32" ht="40" customHeight="1">
      <c r="A266" s="85"/>
      <c r="B266" s="85"/>
      <c r="C266" s="2164">
        <f>IF(ABS(C265+'A - Movement'!J37)&gt;1,1,0)</f>
        <v>0</v>
      </c>
      <c r="D266" s="2164">
        <f>IF(ABS(D265+'A - Movement'!K37)&gt;1,1,0)</f>
        <v>0</v>
      </c>
      <c r="E266" s="2164">
        <f>IF(ABS(E265+'A - Movement'!L37)&gt;1,1,0)</f>
        <v>0</v>
      </c>
      <c r="F266" s="2164">
        <f>IF(ABS(F265+'A - Movement'!M37)&gt;1,1,0)</f>
        <v>0</v>
      </c>
      <c r="G266" s="2164">
        <f>IF(ABS(G265+'A - Movement'!N37)&gt;1,1,0)</f>
        <v>0</v>
      </c>
      <c r="H266" s="2164">
        <f>IF(ABS(H265+'A - Movement'!O37)&gt;1,1,0)</f>
        <v>0</v>
      </c>
      <c r="I266" s="2164">
        <f>IF(ABS(I265+'A - Movement'!P37)&gt;1,1,0)</f>
        <v>0</v>
      </c>
      <c r="J266" s="2164">
        <f>IF(ABS(J265+'A - Movement'!Q37)&gt;1,1,0)</f>
        <v>0</v>
      </c>
      <c r="K266" s="2164">
        <f>IF(ABS(K265+'A - Movement'!R37)&gt;1,1,0)</f>
        <v>0</v>
      </c>
      <c r="L266" s="2164">
        <f>IF(ABS(L265+'A - Movement'!S37)&gt;1,1,0)</f>
        <v>0</v>
      </c>
      <c r="M266" s="2164">
        <f>IF(ABS(M265+'A - Movement'!T37)&gt;1,1,0)</f>
        <v>0</v>
      </c>
      <c r="N266" s="2164">
        <f>IF(ABS(N265+'A - Movement'!U37)&gt;1,1,0)</f>
        <v>0</v>
      </c>
      <c r="O266" s="85"/>
      <c r="P266" s="660"/>
      <c r="Q266" s="660"/>
      <c r="R266" s="660"/>
      <c r="S266" s="660"/>
      <c r="T266" s="85"/>
      <c r="U266" s="85"/>
      <c r="V266" s="85"/>
      <c r="W266" s="85"/>
      <c r="X266" s="85"/>
      <c r="Y266" s="85"/>
      <c r="Z266" s="85"/>
      <c r="AA266" s="85"/>
      <c r="AB266" s="85"/>
      <c r="AC266" s="85"/>
      <c r="AD266" s="85"/>
      <c r="AE266" s="85"/>
      <c r="AF266" s="85"/>
    </row>
    <row r="267" spans="1:32" ht="13.5" thickBot="1">
      <c r="A267" s="1445" t="s">
        <v>1129</v>
      </c>
      <c r="B267" s="85"/>
      <c r="C267" s="85"/>
      <c r="D267" s="85"/>
      <c r="E267" s="85"/>
      <c r="F267" s="85"/>
      <c r="G267" s="85"/>
      <c r="H267" s="85"/>
      <c r="I267" s="85"/>
      <c r="J267" s="85"/>
      <c r="K267" s="85"/>
      <c r="L267" s="85"/>
      <c r="M267" s="85"/>
      <c r="N267" s="85"/>
      <c r="O267" s="85"/>
      <c r="P267" s="660"/>
      <c r="Q267" s="660"/>
      <c r="R267" s="660"/>
      <c r="S267" s="660"/>
      <c r="T267" s="85"/>
      <c r="U267" s="85"/>
      <c r="V267" s="85"/>
      <c r="W267" s="85"/>
      <c r="X267" s="85"/>
      <c r="Y267" s="85"/>
      <c r="Z267" s="85"/>
      <c r="AA267" s="85"/>
      <c r="AB267" s="85"/>
      <c r="AC267" s="85"/>
      <c r="AD267" s="85"/>
      <c r="AE267" s="85"/>
      <c r="AF267" s="85"/>
    </row>
    <row r="268" spans="1:32" ht="13.5" thickBot="1">
      <c r="A268" s="105"/>
      <c r="B268" s="105"/>
      <c r="C268" s="1370">
        <v>1</v>
      </c>
      <c r="D268" s="1356">
        <v>2</v>
      </c>
      <c r="E268" s="1356">
        <v>3</v>
      </c>
      <c r="F268" s="1356">
        <v>4</v>
      </c>
      <c r="G268" s="1356">
        <v>5</v>
      </c>
      <c r="H268" s="1356">
        <v>6</v>
      </c>
      <c r="I268" s="1356">
        <v>7</v>
      </c>
      <c r="J268" s="1356">
        <v>8</v>
      </c>
      <c r="K268" s="1356">
        <v>9</v>
      </c>
      <c r="L268" s="1356">
        <v>10</v>
      </c>
      <c r="M268" s="1356">
        <v>11</v>
      </c>
      <c r="N268" s="1357">
        <v>12</v>
      </c>
      <c r="O268" s="1344"/>
      <c r="P268" s="1345"/>
      <c r="Q268" s="660"/>
      <c r="R268" s="660"/>
      <c r="S268" s="660"/>
      <c r="T268" s="910"/>
      <c r="U268" s="85"/>
      <c r="V268" s="85"/>
      <c r="W268" s="85"/>
      <c r="X268" s="85"/>
      <c r="Y268" s="85"/>
      <c r="Z268" s="85"/>
      <c r="AA268" s="85"/>
      <c r="AB268" s="85"/>
      <c r="AC268" s="85"/>
      <c r="AD268" s="85"/>
      <c r="AE268" s="85"/>
      <c r="AF268" s="85"/>
    </row>
    <row r="269" spans="1:32" ht="39.5" thickBot="1">
      <c r="A269" s="105"/>
      <c r="B269" s="1457"/>
      <c r="C269" s="1372" t="s">
        <v>186</v>
      </c>
      <c r="D269" s="1437" t="s">
        <v>90</v>
      </c>
      <c r="E269" s="1437" t="s">
        <v>91</v>
      </c>
      <c r="F269" s="1437" t="s">
        <v>92</v>
      </c>
      <c r="G269" s="1437" t="s">
        <v>93</v>
      </c>
      <c r="H269" s="1437" t="s">
        <v>94</v>
      </c>
      <c r="I269" s="1437" t="s">
        <v>95</v>
      </c>
      <c r="J269" s="1437" t="s">
        <v>96</v>
      </c>
      <c r="K269" s="1437" t="s">
        <v>97</v>
      </c>
      <c r="L269" s="1437" t="s">
        <v>98</v>
      </c>
      <c r="M269" s="1437" t="s">
        <v>99</v>
      </c>
      <c r="N269" s="1385" t="s">
        <v>100</v>
      </c>
      <c r="O269" s="2174" t="s">
        <v>845</v>
      </c>
      <c r="P269" s="1361" t="s">
        <v>447</v>
      </c>
      <c r="Q269" s="660"/>
      <c r="R269" s="660"/>
      <c r="S269" s="660"/>
      <c r="T269" s="910"/>
      <c r="U269" s="85"/>
      <c r="V269" s="85"/>
      <c r="W269" s="85"/>
      <c r="X269" s="85"/>
      <c r="Y269" s="85"/>
      <c r="Z269" s="85"/>
      <c r="AA269" s="85"/>
      <c r="AB269" s="85"/>
      <c r="AC269" s="85"/>
      <c r="AD269" s="85"/>
      <c r="AE269" s="85"/>
      <c r="AF269" s="85"/>
    </row>
    <row r="270" spans="1:32" ht="13.5" thickBot="1">
      <c r="A270" s="2168" t="s">
        <v>296</v>
      </c>
      <c r="B270" s="2169" t="s">
        <v>961</v>
      </c>
      <c r="C270" s="1438" t="s">
        <v>51</v>
      </c>
      <c r="D270" s="1374" t="s">
        <v>51</v>
      </c>
      <c r="E270" s="1374" t="s">
        <v>51</v>
      </c>
      <c r="F270" s="1374" t="s">
        <v>51</v>
      </c>
      <c r="G270" s="1374" t="s">
        <v>51</v>
      </c>
      <c r="H270" s="1374" t="s">
        <v>51</v>
      </c>
      <c r="I270" s="1374" t="s">
        <v>51</v>
      </c>
      <c r="J270" s="1374" t="s">
        <v>51</v>
      </c>
      <c r="K270" s="1374" t="s">
        <v>51</v>
      </c>
      <c r="L270" s="1374" t="s">
        <v>51</v>
      </c>
      <c r="M270" s="1374" t="s">
        <v>51</v>
      </c>
      <c r="N270" s="1387" t="s">
        <v>51</v>
      </c>
      <c r="O270" s="1436" t="s">
        <v>51</v>
      </c>
      <c r="P270" s="1436" t="s">
        <v>51</v>
      </c>
      <c r="Q270" s="660"/>
      <c r="R270" s="660"/>
      <c r="S270" s="660"/>
      <c r="T270" s="910"/>
      <c r="U270" s="85"/>
      <c r="V270" s="85"/>
      <c r="W270" s="85"/>
      <c r="X270" s="85"/>
      <c r="Y270" s="85"/>
      <c r="Z270" s="85"/>
      <c r="AA270" s="85"/>
      <c r="AB270" s="85"/>
      <c r="AC270" s="85"/>
      <c r="AD270" s="85"/>
      <c r="AE270" s="85"/>
      <c r="AF270" s="85"/>
    </row>
    <row r="271" spans="1:32" ht="13">
      <c r="A271" s="2758">
        <f>A265+1</f>
        <v>229</v>
      </c>
      <c r="B271" s="2757" t="s">
        <v>1111</v>
      </c>
      <c r="C271" s="2156" t="s">
        <v>296</v>
      </c>
      <c r="D271" s="2157"/>
      <c r="E271" s="2157"/>
      <c r="F271" s="2157"/>
      <c r="G271" s="2157"/>
      <c r="H271" s="2157"/>
      <c r="I271" s="2157"/>
      <c r="J271" s="2157"/>
      <c r="K271" s="2157"/>
      <c r="L271" s="2157"/>
      <c r="M271" s="2157"/>
      <c r="N271" s="2158"/>
      <c r="O271" s="2156"/>
      <c r="P271" s="2158"/>
      <c r="Q271" s="660"/>
      <c r="R271" s="660"/>
      <c r="S271" s="660"/>
      <c r="T271" s="910"/>
      <c r="U271" s="85"/>
      <c r="V271" s="85"/>
      <c r="W271" s="85"/>
      <c r="X271" s="85"/>
      <c r="Y271" s="85"/>
      <c r="Z271" s="85"/>
      <c r="AA271" s="85"/>
      <c r="AB271" s="85"/>
      <c r="AC271" s="85"/>
      <c r="AD271" s="85"/>
      <c r="AE271" s="85"/>
      <c r="AF271" s="85"/>
    </row>
    <row r="272" spans="1:32" ht="13">
      <c r="A272" s="2151">
        <f>A271+1</f>
        <v>230</v>
      </c>
      <c r="B272" s="2754" t="s">
        <v>296</v>
      </c>
      <c r="C272" s="1476"/>
      <c r="D272" s="1473"/>
      <c r="E272" s="1473"/>
      <c r="F272" s="1473"/>
      <c r="G272" s="1473"/>
      <c r="H272" s="1473"/>
      <c r="I272" s="1473"/>
      <c r="J272" s="1473"/>
      <c r="K272" s="1473"/>
      <c r="L272" s="1473"/>
      <c r="M272" s="1473"/>
      <c r="N272" s="2755"/>
      <c r="O272" s="2087">
        <f t="shared" ref="O272:O280" si="71">SUMPRODUCT($C$4:$N$4,C272:N272)</f>
        <v>0</v>
      </c>
      <c r="P272" s="2088">
        <f t="shared" ref="P272:P280" si="72">SUM(C272:N272)</f>
        <v>0</v>
      </c>
      <c r="Q272" s="660"/>
      <c r="R272" s="660"/>
      <c r="S272" s="660"/>
      <c r="T272" s="910"/>
      <c r="U272" s="85"/>
      <c r="V272" s="85"/>
      <c r="W272" s="85"/>
      <c r="X272" s="85"/>
      <c r="Y272" s="85"/>
      <c r="Z272" s="85"/>
      <c r="AA272" s="85"/>
      <c r="AB272" s="85"/>
      <c r="AC272" s="85"/>
      <c r="AD272" s="85"/>
      <c r="AE272" s="85"/>
      <c r="AF272" s="85"/>
    </row>
    <row r="273" spans="1:32" ht="13">
      <c r="A273" s="2151">
        <f t="shared" ref="A273:A281" si="73">A272+1</f>
        <v>231</v>
      </c>
      <c r="B273" s="2754"/>
      <c r="C273" s="1476"/>
      <c r="D273" s="1473"/>
      <c r="E273" s="1473"/>
      <c r="F273" s="1473"/>
      <c r="G273" s="1473"/>
      <c r="H273" s="1473"/>
      <c r="I273" s="1473"/>
      <c r="J273" s="1473"/>
      <c r="K273" s="1473"/>
      <c r="L273" s="1473"/>
      <c r="M273" s="1473"/>
      <c r="N273" s="1480"/>
      <c r="O273" s="2087">
        <f t="shared" si="71"/>
        <v>0</v>
      </c>
      <c r="P273" s="2088">
        <f t="shared" si="72"/>
        <v>0</v>
      </c>
      <c r="Q273" s="660"/>
      <c r="R273" s="660"/>
      <c r="S273" s="660"/>
      <c r="T273" s="910"/>
      <c r="U273" s="85"/>
      <c r="V273" s="85"/>
      <c r="W273" s="85"/>
      <c r="X273" s="85"/>
      <c r="Y273" s="85"/>
      <c r="Z273" s="85"/>
      <c r="AA273" s="85"/>
      <c r="AB273" s="85"/>
      <c r="AC273" s="85"/>
      <c r="AD273" s="85"/>
      <c r="AE273" s="85"/>
      <c r="AF273" s="85"/>
    </row>
    <row r="274" spans="1:32" ht="13">
      <c r="A274" s="2151">
        <f t="shared" si="73"/>
        <v>232</v>
      </c>
      <c r="B274" s="2754"/>
      <c r="C274" s="1476"/>
      <c r="D274" s="1473"/>
      <c r="E274" s="1473"/>
      <c r="F274" s="1473"/>
      <c r="G274" s="1473"/>
      <c r="H274" s="1473"/>
      <c r="I274" s="1473"/>
      <c r="J274" s="1473"/>
      <c r="K274" s="1473"/>
      <c r="L274" s="1473"/>
      <c r="M274" s="1473"/>
      <c r="N274" s="1480"/>
      <c r="O274" s="2087">
        <f t="shared" si="71"/>
        <v>0</v>
      </c>
      <c r="P274" s="2088">
        <f t="shared" si="72"/>
        <v>0</v>
      </c>
      <c r="Q274" s="660"/>
      <c r="R274" s="660"/>
      <c r="S274" s="660"/>
      <c r="T274" s="910"/>
      <c r="U274" s="85"/>
      <c r="V274" s="85"/>
      <c r="W274" s="85"/>
      <c r="X274" s="85"/>
      <c r="Y274" s="85"/>
      <c r="Z274" s="85"/>
      <c r="AA274" s="85"/>
      <c r="AB274" s="85"/>
      <c r="AC274" s="85"/>
      <c r="AD274" s="85"/>
      <c r="AE274" s="85"/>
      <c r="AF274" s="85"/>
    </row>
    <row r="275" spans="1:32" ht="13">
      <c r="A275" s="2151">
        <f t="shared" si="73"/>
        <v>233</v>
      </c>
      <c r="B275" s="2754"/>
      <c r="C275" s="1476"/>
      <c r="D275" s="1473"/>
      <c r="E275" s="1473"/>
      <c r="F275" s="1473"/>
      <c r="G275" s="1473"/>
      <c r="H275" s="1473"/>
      <c r="I275" s="1473"/>
      <c r="J275" s="1473"/>
      <c r="K275" s="1473"/>
      <c r="L275" s="1473"/>
      <c r="M275" s="1473"/>
      <c r="N275" s="1480"/>
      <c r="O275" s="2087">
        <f t="shared" si="71"/>
        <v>0</v>
      </c>
      <c r="P275" s="2088">
        <f t="shared" si="72"/>
        <v>0</v>
      </c>
      <c r="Q275" s="660"/>
      <c r="R275" s="660"/>
      <c r="S275" s="660"/>
      <c r="T275" s="910"/>
      <c r="U275" s="85"/>
      <c r="V275" s="85"/>
      <c r="W275" s="85"/>
      <c r="X275" s="85"/>
      <c r="Y275" s="85"/>
      <c r="Z275" s="85"/>
      <c r="AA275" s="85"/>
      <c r="AB275" s="85"/>
      <c r="AC275" s="85"/>
      <c r="AD275" s="85"/>
      <c r="AE275" s="85"/>
      <c r="AF275" s="85"/>
    </row>
    <row r="276" spans="1:32" ht="13">
      <c r="A276" s="2151">
        <f t="shared" si="73"/>
        <v>234</v>
      </c>
      <c r="B276" s="2754"/>
      <c r="C276" s="1476"/>
      <c r="D276" s="1473"/>
      <c r="E276" s="1473"/>
      <c r="F276" s="1473"/>
      <c r="G276" s="1473"/>
      <c r="H276" s="1473"/>
      <c r="I276" s="1473"/>
      <c r="J276" s="1473"/>
      <c r="K276" s="1473"/>
      <c r="L276" s="1473"/>
      <c r="M276" s="1473"/>
      <c r="N276" s="1480"/>
      <c r="O276" s="2087">
        <f t="shared" si="71"/>
        <v>0</v>
      </c>
      <c r="P276" s="2088">
        <f t="shared" si="72"/>
        <v>0</v>
      </c>
      <c r="Q276" s="660"/>
      <c r="R276" s="660"/>
      <c r="S276" s="660"/>
      <c r="T276" s="910"/>
      <c r="U276" s="85"/>
      <c r="V276" s="85"/>
      <c r="W276" s="85"/>
      <c r="X276" s="85"/>
      <c r="Y276" s="85"/>
      <c r="Z276" s="85"/>
      <c r="AA276" s="85"/>
      <c r="AB276" s="85"/>
      <c r="AC276" s="85"/>
      <c r="AD276" s="85"/>
      <c r="AE276" s="85"/>
      <c r="AF276" s="85"/>
    </row>
    <row r="277" spans="1:32" ht="13">
      <c r="A277" s="2151">
        <f t="shared" si="73"/>
        <v>235</v>
      </c>
      <c r="B277" s="2754"/>
      <c r="C277" s="1476"/>
      <c r="D277" s="1473"/>
      <c r="E277" s="1473"/>
      <c r="F277" s="1473"/>
      <c r="G277" s="1473"/>
      <c r="H277" s="1473"/>
      <c r="I277" s="1473"/>
      <c r="J277" s="1473"/>
      <c r="K277" s="1473"/>
      <c r="L277" s="1473"/>
      <c r="M277" s="1473"/>
      <c r="N277" s="1480"/>
      <c r="O277" s="2087">
        <f t="shared" si="71"/>
        <v>0</v>
      </c>
      <c r="P277" s="2088">
        <f t="shared" si="72"/>
        <v>0</v>
      </c>
      <c r="Q277" s="660"/>
      <c r="R277" s="660"/>
      <c r="S277" s="660"/>
      <c r="T277" s="910"/>
      <c r="U277" s="85"/>
      <c r="V277" s="85"/>
      <c r="W277" s="85"/>
      <c r="X277" s="85"/>
      <c r="Y277" s="85"/>
      <c r="Z277" s="85"/>
      <c r="AA277" s="85"/>
      <c r="AB277" s="85"/>
      <c r="AC277" s="85"/>
      <c r="AD277" s="85"/>
      <c r="AE277" s="85"/>
      <c r="AF277" s="85"/>
    </row>
    <row r="278" spans="1:32" ht="13">
      <c r="A278" s="2151">
        <f t="shared" si="73"/>
        <v>236</v>
      </c>
      <c r="B278" s="2754"/>
      <c r="C278" s="1476"/>
      <c r="D278" s="1473"/>
      <c r="E278" s="1473"/>
      <c r="F278" s="1473"/>
      <c r="G278" s="1473"/>
      <c r="H278" s="1473"/>
      <c r="I278" s="1473"/>
      <c r="J278" s="1473"/>
      <c r="K278" s="1473"/>
      <c r="L278" s="1473"/>
      <c r="M278" s="1473"/>
      <c r="N278" s="1480"/>
      <c r="O278" s="2087">
        <f t="shared" si="71"/>
        <v>0</v>
      </c>
      <c r="P278" s="2088">
        <f t="shared" si="72"/>
        <v>0</v>
      </c>
      <c r="Q278" s="660"/>
      <c r="R278" s="660"/>
      <c r="S278" s="660"/>
      <c r="T278" s="910"/>
      <c r="U278" s="85"/>
      <c r="V278" s="85"/>
      <c r="W278" s="85"/>
      <c r="X278" s="85"/>
      <c r="Y278" s="85"/>
      <c r="Z278" s="85"/>
      <c r="AA278" s="85"/>
      <c r="AB278" s="85"/>
      <c r="AC278" s="85"/>
      <c r="AD278" s="85"/>
      <c r="AE278" s="85"/>
      <c r="AF278" s="85"/>
    </row>
    <row r="279" spans="1:32" ht="13">
      <c r="A279" s="2151">
        <f t="shared" si="73"/>
        <v>237</v>
      </c>
      <c r="B279" s="2754"/>
      <c r="C279" s="1476"/>
      <c r="D279" s="1473"/>
      <c r="E279" s="1473"/>
      <c r="F279" s="1473"/>
      <c r="G279" s="1473"/>
      <c r="H279" s="1473"/>
      <c r="I279" s="1473"/>
      <c r="J279" s="1473"/>
      <c r="K279" s="1473"/>
      <c r="L279" s="1473"/>
      <c r="M279" s="1473"/>
      <c r="N279" s="1480"/>
      <c r="O279" s="2087">
        <f t="shared" si="71"/>
        <v>0</v>
      </c>
      <c r="P279" s="2088">
        <f t="shared" si="72"/>
        <v>0</v>
      </c>
      <c r="Q279" s="660"/>
      <c r="R279" s="660"/>
      <c r="S279" s="660"/>
      <c r="T279" s="910"/>
      <c r="U279" s="85"/>
      <c r="V279" s="85"/>
      <c r="W279" s="85"/>
      <c r="X279" s="85"/>
      <c r="Y279" s="85"/>
      <c r="Z279" s="85"/>
      <c r="AA279" s="85"/>
      <c r="AB279" s="85"/>
      <c r="AC279" s="85"/>
      <c r="AD279" s="85"/>
      <c r="AE279" s="85"/>
      <c r="AF279" s="85"/>
    </row>
    <row r="280" spans="1:32" ht="13.5" thickBot="1">
      <c r="A280" s="2153">
        <f t="shared" si="73"/>
        <v>238</v>
      </c>
      <c r="B280" s="2753" t="s">
        <v>296</v>
      </c>
      <c r="C280" s="1477"/>
      <c r="D280" s="1472"/>
      <c r="E280" s="1472"/>
      <c r="F280" s="1472"/>
      <c r="G280" s="1472"/>
      <c r="H280" s="1472"/>
      <c r="I280" s="1472"/>
      <c r="J280" s="1472"/>
      <c r="K280" s="1472"/>
      <c r="L280" s="1472"/>
      <c r="M280" s="1472"/>
      <c r="N280" s="1481"/>
      <c r="O280" s="1470">
        <f t="shared" si="71"/>
        <v>0</v>
      </c>
      <c r="P280" s="1471">
        <f t="shared" si="72"/>
        <v>0</v>
      </c>
      <c r="Q280" s="660"/>
      <c r="R280" s="660"/>
      <c r="S280" s="660"/>
      <c r="T280" s="85"/>
      <c r="U280" s="85"/>
      <c r="V280" s="85"/>
      <c r="W280" s="85"/>
      <c r="X280" s="85"/>
      <c r="Y280" s="85"/>
      <c r="Z280" s="85"/>
      <c r="AA280" s="85"/>
      <c r="AB280" s="85"/>
      <c r="AC280" s="85"/>
      <c r="AD280" s="85"/>
      <c r="AE280" s="85"/>
      <c r="AF280" s="85"/>
    </row>
    <row r="281" spans="1:32" ht="13.5" thickBot="1">
      <c r="A281" s="2161">
        <f t="shared" si="73"/>
        <v>239</v>
      </c>
      <c r="B281" s="2173" t="s">
        <v>1109</v>
      </c>
      <c r="C281" s="1487">
        <f>SUM(C272:C280)</f>
        <v>0</v>
      </c>
      <c r="D281" s="1487">
        <f t="shared" ref="D281:P281" si="74">SUM(D272:D280)</f>
        <v>0</v>
      </c>
      <c r="E281" s="1487">
        <f t="shared" si="74"/>
        <v>0</v>
      </c>
      <c r="F281" s="1487">
        <f t="shared" si="74"/>
        <v>0</v>
      </c>
      <c r="G281" s="1487">
        <f t="shared" si="74"/>
        <v>0</v>
      </c>
      <c r="H281" s="1487">
        <f t="shared" si="74"/>
        <v>0</v>
      </c>
      <c r="I281" s="1487">
        <f t="shared" si="74"/>
        <v>0</v>
      </c>
      <c r="J281" s="1487">
        <f t="shared" si="74"/>
        <v>0</v>
      </c>
      <c r="K281" s="1487">
        <f t="shared" si="74"/>
        <v>0</v>
      </c>
      <c r="L281" s="1487">
        <f t="shared" si="74"/>
        <v>0</v>
      </c>
      <c r="M281" s="1487">
        <f t="shared" si="74"/>
        <v>0</v>
      </c>
      <c r="N281" s="1487">
        <f t="shared" si="74"/>
        <v>0</v>
      </c>
      <c r="O281" s="1487">
        <f t="shared" si="74"/>
        <v>0</v>
      </c>
      <c r="P281" s="2091">
        <f t="shared" si="74"/>
        <v>0</v>
      </c>
      <c r="Q281" s="660"/>
      <c r="R281" s="660"/>
      <c r="S281" s="660"/>
      <c r="T281" s="85"/>
      <c r="U281" s="85"/>
      <c r="V281" s="85"/>
      <c r="W281" s="85"/>
      <c r="X281" s="85"/>
      <c r="Y281" s="85"/>
      <c r="Z281" s="85"/>
      <c r="AA281" s="85"/>
      <c r="AB281" s="85"/>
      <c r="AC281" s="85"/>
      <c r="AD281" s="85"/>
      <c r="AE281" s="85"/>
      <c r="AF281" s="85"/>
    </row>
    <row r="282" spans="1:32">
      <c r="A282" s="85"/>
      <c r="B282" s="85"/>
      <c r="C282" s="85"/>
      <c r="D282" s="85"/>
      <c r="E282" s="85"/>
      <c r="F282" s="85"/>
      <c r="G282" s="85"/>
      <c r="H282" s="85"/>
      <c r="I282" s="85"/>
      <c r="J282" s="85"/>
      <c r="K282" s="85"/>
      <c r="L282" s="85"/>
      <c r="M282" s="85"/>
      <c r="N282" s="85"/>
      <c r="O282" s="85"/>
      <c r="P282" s="660"/>
      <c r="Q282" s="660"/>
      <c r="R282" s="660"/>
      <c r="S282" s="660"/>
      <c r="T282" s="85"/>
      <c r="U282" s="85"/>
      <c r="V282" s="85"/>
      <c r="W282" s="85"/>
      <c r="X282" s="85"/>
      <c r="Y282" s="85"/>
      <c r="Z282" s="85"/>
      <c r="AA282" s="85"/>
      <c r="AB282" s="85"/>
      <c r="AC282" s="85"/>
      <c r="AD282" s="85"/>
      <c r="AE282" s="85"/>
      <c r="AF282" s="85"/>
    </row>
    <row r="283" spans="1:32" ht="13" thickBot="1">
      <c r="A283" s="85"/>
      <c r="B283" s="85"/>
      <c r="C283" s="85"/>
      <c r="D283" s="85"/>
      <c r="E283" s="85"/>
      <c r="F283" s="85"/>
      <c r="G283" s="85"/>
      <c r="H283" s="85"/>
      <c r="I283" s="85"/>
      <c r="J283" s="85"/>
      <c r="K283" s="85"/>
      <c r="L283" s="85"/>
      <c r="M283" s="85"/>
      <c r="N283" s="85"/>
      <c r="O283" s="85"/>
      <c r="P283" s="660"/>
      <c r="Q283" s="660"/>
      <c r="R283" s="660"/>
      <c r="S283" s="660"/>
      <c r="T283" s="85"/>
      <c r="U283" s="85"/>
      <c r="V283" s="85"/>
      <c r="W283" s="85"/>
      <c r="X283" s="85"/>
      <c r="Y283" s="85"/>
      <c r="Z283" s="85"/>
      <c r="AA283" s="85"/>
      <c r="AB283" s="85"/>
      <c r="AC283" s="85"/>
      <c r="AD283" s="85"/>
      <c r="AE283" s="85"/>
      <c r="AF283" s="85"/>
    </row>
    <row r="284" spans="1:32" ht="13.5" thickBot="1">
      <c r="A284" s="1501">
        <f>A281+1</f>
        <v>240</v>
      </c>
      <c r="B284" s="2089" t="s">
        <v>1115</v>
      </c>
      <c r="C284" s="1487">
        <f t="shared" ref="C284:P284" si="75">SUM(C237+C249+C265+C281)</f>
        <v>0</v>
      </c>
      <c r="D284" s="1487">
        <f t="shared" si="75"/>
        <v>0</v>
      </c>
      <c r="E284" s="1487">
        <f t="shared" si="75"/>
        <v>0</v>
      </c>
      <c r="F284" s="1487">
        <f t="shared" si="75"/>
        <v>0</v>
      </c>
      <c r="G284" s="1487">
        <f t="shared" si="75"/>
        <v>0</v>
      </c>
      <c r="H284" s="1487">
        <f t="shared" si="75"/>
        <v>0</v>
      </c>
      <c r="I284" s="1487">
        <f t="shared" si="75"/>
        <v>0</v>
      </c>
      <c r="J284" s="1487">
        <f t="shared" si="75"/>
        <v>0</v>
      </c>
      <c r="K284" s="1487">
        <f t="shared" si="75"/>
        <v>0</v>
      </c>
      <c r="L284" s="1487">
        <f t="shared" si="75"/>
        <v>0</v>
      </c>
      <c r="M284" s="1487">
        <f t="shared" si="75"/>
        <v>0</v>
      </c>
      <c r="N284" s="1487">
        <f t="shared" si="75"/>
        <v>0</v>
      </c>
      <c r="O284" s="1487">
        <f t="shared" si="75"/>
        <v>0</v>
      </c>
      <c r="P284" s="1487">
        <f t="shared" si="75"/>
        <v>0</v>
      </c>
      <c r="Q284" s="660"/>
      <c r="R284" s="660"/>
      <c r="S284" s="660"/>
      <c r="T284" s="85"/>
      <c r="U284" s="85"/>
      <c r="V284" s="85"/>
      <c r="W284" s="85"/>
      <c r="X284" s="85"/>
      <c r="Y284" s="85"/>
      <c r="Z284" s="85"/>
      <c r="AA284" s="85"/>
      <c r="AB284" s="85"/>
      <c r="AC284" s="85"/>
      <c r="AD284" s="85"/>
      <c r="AE284" s="85"/>
      <c r="AF284" s="85"/>
    </row>
    <row r="285" spans="1:32" ht="33.5" customHeight="1">
      <c r="A285" s="85"/>
      <c r="B285" s="85"/>
      <c r="C285" s="2164"/>
      <c r="D285" s="2164"/>
      <c r="E285" s="2164"/>
      <c r="F285" s="2164"/>
      <c r="G285" s="2164"/>
      <c r="H285" s="2164"/>
      <c r="I285" s="2164"/>
      <c r="J285" s="2164"/>
      <c r="K285" s="2164"/>
      <c r="L285" s="2164"/>
      <c r="M285" s="2164"/>
      <c r="N285" s="2164"/>
      <c r="O285" s="85"/>
      <c r="P285" s="660"/>
      <c r="Q285" s="660"/>
      <c r="R285" s="660"/>
      <c r="S285" s="660"/>
      <c r="T285" s="85"/>
      <c r="U285" s="85"/>
      <c r="V285" s="85"/>
      <c r="W285" s="85"/>
      <c r="X285" s="85"/>
      <c r="Y285" s="85"/>
      <c r="Z285" s="85"/>
      <c r="AA285" s="85"/>
      <c r="AB285" s="85"/>
      <c r="AC285" s="85"/>
      <c r="AD285" s="85"/>
      <c r="AE285" s="85"/>
      <c r="AF285" s="85"/>
    </row>
    <row r="286" spans="1:32" ht="13.5" thickBot="1">
      <c r="A286" s="1445" t="s">
        <v>1157</v>
      </c>
      <c r="B286" s="85"/>
      <c r="C286" s="85"/>
      <c r="D286" s="85"/>
      <c r="E286" s="85"/>
      <c r="F286" s="85"/>
      <c r="G286" s="85"/>
      <c r="H286" s="85"/>
      <c r="I286" s="85"/>
      <c r="J286" s="85"/>
      <c r="K286" s="85"/>
      <c r="L286" s="85"/>
      <c r="M286" s="85"/>
      <c r="N286" s="85"/>
      <c r="O286" s="85"/>
      <c r="P286" s="660"/>
      <c r="Q286" s="660"/>
      <c r="R286" s="660"/>
      <c r="S286" s="660"/>
      <c r="T286" s="85"/>
      <c r="U286" s="85"/>
      <c r="V286" s="85"/>
      <c r="W286" s="85"/>
      <c r="X286" s="85"/>
      <c r="Y286" s="85"/>
      <c r="Z286" s="85"/>
      <c r="AA286" s="85"/>
      <c r="AB286" s="85"/>
      <c r="AC286" s="85"/>
      <c r="AD286" s="85"/>
      <c r="AE286" s="85"/>
      <c r="AF286" s="85"/>
    </row>
    <row r="287" spans="1:32" ht="13.5" thickBot="1">
      <c r="A287" s="105"/>
      <c r="B287" s="105"/>
      <c r="C287" s="1370">
        <v>1</v>
      </c>
      <c r="D287" s="1356">
        <v>2</v>
      </c>
      <c r="E287" s="1356">
        <v>3</v>
      </c>
      <c r="F287" s="1356">
        <v>4</v>
      </c>
      <c r="G287" s="1356">
        <v>5</v>
      </c>
      <c r="H287" s="1356">
        <v>6</v>
      </c>
      <c r="I287" s="1356">
        <v>7</v>
      </c>
      <c r="J287" s="1356">
        <v>8</v>
      </c>
      <c r="K287" s="1356">
        <v>9</v>
      </c>
      <c r="L287" s="1356">
        <v>10</v>
      </c>
      <c r="M287" s="1356">
        <v>11</v>
      </c>
      <c r="N287" s="1357">
        <v>12</v>
      </c>
      <c r="O287" s="1344"/>
      <c r="P287" s="1345"/>
      <c r="Q287" s="660"/>
      <c r="R287" s="660"/>
      <c r="S287" s="660"/>
      <c r="T287" s="910"/>
      <c r="U287" s="85"/>
      <c r="V287" s="85"/>
      <c r="W287" s="85"/>
      <c r="X287" s="85"/>
      <c r="Y287" s="85"/>
      <c r="Z287" s="85"/>
      <c r="AA287" s="85"/>
      <c r="AB287" s="85"/>
      <c r="AC287" s="85"/>
      <c r="AD287" s="85"/>
      <c r="AE287" s="85"/>
      <c r="AF287" s="85"/>
    </row>
    <row r="288" spans="1:32" ht="39.5" thickBot="1">
      <c r="A288" s="105"/>
      <c r="B288" s="1457"/>
      <c r="C288" s="1372" t="s">
        <v>186</v>
      </c>
      <c r="D288" s="1437" t="s">
        <v>90</v>
      </c>
      <c r="E288" s="1437" t="s">
        <v>91</v>
      </c>
      <c r="F288" s="1437" t="s">
        <v>92</v>
      </c>
      <c r="G288" s="1437" t="s">
        <v>93</v>
      </c>
      <c r="H288" s="1437" t="s">
        <v>94</v>
      </c>
      <c r="I288" s="1437" t="s">
        <v>95</v>
      </c>
      <c r="J288" s="1437" t="s">
        <v>96</v>
      </c>
      <c r="K288" s="1437" t="s">
        <v>97</v>
      </c>
      <c r="L288" s="1437" t="s">
        <v>98</v>
      </c>
      <c r="M288" s="1437" t="s">
        <v>99</v>
      </c>
      <c r="N288" s="1385" t="s">
        <v>100</v>
      </c>
      <c r="O288" s="1361" t="s">
        <v>845</v>
      </c>
      <c r="P288" s="1361" t="s">
        <v>447</v>
      </c>
      <c r="Q288" s="660"/>
      <c r="R288" s="660"/>
      <c r="S288" s="660"/>
      <c r="T288" s="910"/>
      <c r="U288" s="85"/>
      <c r="V288" s="85"/>
      <c r="W288" s="85"/>
      <c r="X288" s="85"/>
      <c r="Y288" s="85"/>
      <c r="Z288" s="85"/>
      <c r="AA288" s="85"/>
      <c r="AB288" s="85"/>
      <c r="AC288" s="85"/>
      <c r="AD288" s="85"/>
      <c r="AE288" s="85"/>
      <c r="AF288" s="85"/>
    </row>
    <row r="289" spans="1:32" ht="13.5" thickBot="1">
      <c r="A289" s="2168" t="s">
        <v>296</v>
      </c>
      <c r="B289" s="2169" t="s">
        <v>959</v>
      </c>
      <c r="C289" s="1438" t="s">
        <v>51</v>
      </c>
      <c r="D289" s="1374" t="s">
        <v>51</v>
      </c>
      <c r="E289" s="1374" t="s">
        <v>51</v>
      </c>
      <c r="F289" s="1374" t="s">
        <v>51</v>
      </c>
      <c r="G289" s="1374" t="s">
        <v>51</v>
      </c>
      <c r="H289" s="1374" t="s">
        <v>51</v>
      </c>
      <c r="I289" s="1374" t="s">
        <v>51</v>
      </c>
      <c r="J289" s="1374" t="s">
        <v>51</v>
      </c>
      <c r="K289" s="1374" t="s">
        <v>51</v>
      </c>
      <c r="L289" s="1374" t="s">
        <v>51</v>
      </c>
      <c r="M289" s="1374" t="s">
        <v>51</v>
      </c>
      <c r="N289" s="1387" t="s">
        <v>51</v>
      </c>
      <c r="O289" s="1436" t="s">
        <v>51</v>
      </c>
      <c r="P289" s="1436" t="s">
        <v>51</v>
      </c>
      <c r="Q289" s="660"/>
      <c r="R289" s="660"/>
      <c r="S289" s="660"/>
      <c r="T289" s="910"/>
      <c r="U289" s="85"/>
      <c r="V289" s="85"/>
      <c r="W289" s="85"/>
      <c r="X289" s="85"/>
      <c r="Y289" s="85"/>
      <c r="Z289" s="85"/>
      <c r="AA289" s="85"/>
      <c r="AB289" s="85"/>
      <c r="AC289" s="85"/>
      <c r="AD289" s="85"/>
      <c r="AE289" s="85"/>
      <c r="AF289" s="85"/>
    </row>
    <row r="290" spans="1:32" ht="13.5" thickBot="1">
      <c r="A290" s="1501">
        <f>A284+1</f>
        <v>241</v>
      </c>
      <c r="B290" s="2089" t="s">
        <v>1158</v>
      </c>
      <c r="C290" s="2788"/>
      <c r="D290" s="2789"/>
      <c r="E290" s="2789"/>
      <c r="F290" s="2789"/>
      <c r="G290" s="2789"/>
      <c r="H290" s="2789"/>
      <c r="I290" s="2789"/>
      <c r="J290" s="2789"/>
      <c r="K290" s="2789"/>
      <c r="L290" s="2789"/>
      <c r="M290" s="2789"/>
      <c r="N290" s="2790"/>
      <c r="O290" s="1217">
        <f>SUMPRODUCT($C$4:$N$4,C290:N290)</f>
        <v>0</v>
      </c>
      <c r="P290" s="1354">
        <f>SUM(C290:N290)</f>
        <v>0</v>
      </c>
      <c r="Q290" s="660"/>
      <c r="R290" s="660"/>
      <c r="S290" s="660"/>
      <c r="T290" s="85"/>
      <c r="U290" s="85"/>
      <c r="V290" s="85"/>
      <c r="W290" s="85"/>
      <c r="X290" s="85"/>
      <c r="Y290" s="85"/>
      <c r="Z290" s="85"/>
      <c r="AA290" s="85"/>
      <c r="AB290" s="85"/>
      <c r="AC290" s="85"/>
      <c r="AD290" s="85"/>
      <c r="AE290" s="85"/>
      <c r="AF290" s="85"/>
    </row>
    <row r="291" spans="1:32" ht="13.5" thickBot="1">
      <c r="A291" s="85"/>
      <c r="B291" s="85"/>
      <c r="C291" s="2164">
        <f>IF(ABS(C283+'A - Movement'!J25)&gt;1,1,0)</f>
        <v>0</v>
      </c>
      <c r="D291" s="2164">
        <f>IF(ABS(D283+'A - Movement'!K25)&gt;1,1,0)</f>
        <v>0</v>
      </c>
      <c r="E291" s="2164">
        <f>IF(ABS(E283+'A - Movement'!L25)&gt;1,1,0)</f>
        <v>0</v>
      </c>
      <c r="F291" s="2164">
        <f>IF(ABS(F283+'A - Movement'!M25)&gt;1,1,0)</f>
        <v>0</v>
      </c>
      <c r="G291" s="2164">
        <f>IF(ABS(G283+'A - Movement'!N25)&gt;1,1,0)</f>
        <v>0</v>
      </c>
      <c r="H291" s="2164">
        <f>IF(ABS(H283+'A - Movement'!O25)&gt;1,1,0)</f>
        <v>0</v>
      </c>
      <c r="I291" s="2164">
        <f>IF(ABS(I283+'A - Movement'!P25)&gt;1,1,0)</f>
        <v>0</v>
      </c>
      <c r="J291" s="2164">
        <f>IF(ABS(J283+'A - Movement'!Q25)&gt;1,1,0)</f>
        <v>0</v>
      </c>
      <c r="K291" s="2164">
        <f>IF(ABS(K283+'A - Movement'!R25)&gt;1,1,0)</f>
        <v>0</v>
      </c>
      <c r="L291" s="2164">
        <f>IF(ABS(L283+'A - Movement'!S25)&gt;1,1,0)</f>
        <v>0</v>
      </c>
      <c r="M291" s="2164">
        <f>IF(ABS(M283+'A - Movement'!T25)&gt;1,1,0)</f>
        <v>0</v>
      </c>
      <c r="N291" s="2164">
        <f>IF(ABS(N283+'A - Movement'!U25)&gt;1,1,0)</f>
        <v>0</v>
      </c>
      <c r="O291" s="85"/>
      <c r="P291" s="660"/>
      <c r="Q291" s="660"/>
      <c r="R291" s="660"/>
      <c r="S291" s="660"/>
      <c r="T291" s="85"/>
      <c r="U291" s="85"/>
      <c r="V291" s="85"/>
      <c r="W291" s="85"/>
      <c r="X291" s="85"/>
      <c r="Y291" s="85"/>
      <c r="Z291" s="85"/>
      <c r="AA291" s="85"/>
      <c r="AB291" s="85"/>
      <c r="AC291" s="85"/>
      <c r="AD291" s="85"/>
      <c r="AE291" s="85"/>
      <c r="AF291" s="85"/>
    </row>
    <row r="292" spans="1:32" ht="13.5" thickBot="1">
      <c r="A292" s="1501">
        <f>A290+1</f>
        <v>242</v>
      </c>
      <c r="B292" s="2089" t="s">
        <v>1351</v>
      </c>
      <c r="C292" s="1487">
        <f>C293-C290</f>
        <v>0</v>
      </c>
      <c r="D292" s="1487">
        <f t="shared" ref="D292:N292" si="76">D293-D290</f>
        <v>0</v>
      </c>
      <c r="E292" s="1487">
        <f t="shared" si="76"/>
        <v>0</v>
      </c>
      <c r="F292" s="1487">
        <f t="shared" si="76"/>
        <v>0</v>
      </c>
      <c r="G292" s="1487">
        <f t="shared" si="76"/>
        <v>0</v>
      </c>
      <c r="H292" s="1487">
        <f t="shared" si="76"/>
        <v>0</v>
      </c>
      <c r="I292" s="1487">
        <f t="shared" si="76"/>
        <v>0</v>
      </c>
      <c r="J292" s="1487">
        <f t="shared" si="76"/>
        <v>0</v>
      </c>
      <c r="K292" s="1487">
        <f t="shared" si="76"/>
        <v>0</v>
      </c>
      <c r="L292" s="1487">
        <f t="shared" si="76"/>
        <v>0</v>
      </c>
      <c r="M292" s="1487">
        <f t="shared" si="76"/>
        <v>0</v>
      </c>
      <c r="N292" s="1487">
        <f t="shared" si="76"/>
        <v>0</v>
      </c>
      <c r="O292" s="1487">
        <f>SUMPRODUCT($C$4:$N$4,C292:N292)</f>
        <v>0</v>
      </c>
      <c r="P292" s="1487">
        <f>SUM(C292:N292)</f>
        <v>0</v>
      </c>
      <c r="Q292" s="660"/>
      <c r="R292" s="660"/>
      <c r="S292" s="660"/>
      <c r="T292" s="85"/>
      <c r="U292" s="85"/>
      <c r="V292" s="85"/>
      <c r="W292" s="85"/>
      <c r="X292" s="85"/>
      <c r="Y292" s="85"/>
      <c r="Z292" s="85"/>
      <c r="AA292" s="85"/>
      <c r="AB292" s="85"/>
      <c r="AC292" s="85"/>
      <c r="AD292" s="85"/>
      <c r="AE292" s="85"/>
      <c r="AF292" s="85"/>
    </row>
    <row r="293" spans="1:32" ht="13.5" thickBot="1">
      <c r="A293" s="1501">
        <f>A292+1</f>
        <v>243</v>
      </c>
      <c r="B293" s="2089" t="s">
        <v>1159</v>
      </c>
      <c r="C293" s="2788"/>
      <c r="D293" s="2789"/>
      <c r="E293" s="2789"/>
      <c r="F293" s="2789"/>
      <c r="G293" s="2789"/>
      <c r="H293" s="2789"/>
      <c r="I293" s="2789"/>
      <c r="J293" s="2789"/>
      <c r="K293" s="2789"/>
      <c r="L293" s="2789"/>
      <c r="M293" s="2789"/>
      <c r="N293" s="2790"/>
      <c r="O293" s="1487">
        <f>SUMPRODUCT($C$4:$N$4,C293:N293)</f>
        <v>0</v>
      </c>
      <c r="P293" s="1487">
        <f>SUM(C293:N293)</f>
        <v>0</v>
      </c>
      <c r="Q293" s="660"/>
      <c r="R293" s="660"/>
      <c r="S293" s="660"/>
      <c r="T293" s="85"/>
      <c r="U293" s="85"/>
      <c r="V293" s="85"/>
      <c r="W293" s="85"/>
      <c r="X293" s="85"/>
      <c r="Y293" s="85"/>
      <c r="Z293" s="85"/>
      <c r="AA293" s="85"/>
      <c r="AB293" s="85"/>
      <c r="AC293" s="85"/>
      <c r="AD293" s="85"/>
      <c r="AE293" s="85"/>
      <c r="AF293" s="85"/>
    </row>
    <row r="294" spans="1:32" ht="44" customHeight="1" thickBot="1">
      <c r="A294" s="85"/>
      <c r="B294" s="85"/>
      <c r="C294" s="85"/>
      <c r="D294" s="85"/>
      <c r="E294" s="85"/>
      <c r="F294" s="85"/>
      <c r="G294" s="85"/>
      <c r="H294" s="85"/>
      <c r="I294" s="85"/>
      <c r="J294" s="85"/>
      <c r="K294" s="85"/>
      <c r="L294" s="85"/>
      <c r="M294" s="85"/>
      <c r="N294" s="85"/>
      <c r="O294" s="85"/>
      <c r="P294" s="660"/>
      <c r="Q294" s="660"/>
      <c r="R294" s="660"/>
      <c r="S294" s="660"/>
      <c r="T294" s="85"/>
      <c r="U294" s="85"/>
      <c r="V294" s="85"/>
      <c r="W294" s="85"/>
      <c r="X294" s="85"/>
      <c r="Y294" s="85"/>
      <c r="Z294" s="85"/>
      <c r="AA294" s="85"/>
      <c r="AB294" s="85"/>
      <c r="AC294" s="85"/>
      <c r="AD294" s="85"/>
      <c r="AE294" s="85"/>
      <c r="AF294" s="85"/>
    </row>
    <row r="295" spans="1:32" ht="13.5" thickBot="1">
      <c r="A295" s="1501">
        <f>A293+1</f>
        <v>244</v>
      </c>
      <c r="B295" s="2089" t="s">
        <v>1114</v>
      </c>
      <c r="C295" s="1487">
        <f t="shared" ref="C295:P295" si="77">C293-C284</f>
        <v>0</v>
      </c>
      <c r="D295" s="1487">
        <f t="shared" si="77"/>
        <v>0</v>
      </c>
      <c r="E295" s="1487">
        <f t="shared" si="77"/>
        <v>0</v>
      </c>
      <c r="F295" s="1487">
        <f t="shared" si="77"/>
        <v>0</v>
      </c>
      <c r="G295" s="1487">
        <f t="shared" si="77"/>
        <v>0</v>
      </c>
      <c r="H295" s="1487">
        <f t="shared" si="77"/>
        <v>0</v>
      </c>
      <c r="I295" s="1487">
        <f t="shared" si="77"/>
        <v>0</v>
      </c>
      <c r="J295" s="1487">
        <f t="shared" si="77"/>
        <v>0</v>
      </c>
      <c r="K295" s="1487">
        <f t="shared" si="77"/>
        <v>0</v>
      </c>
      <c r="L295" s="1487">
        <f t="shared" si="77"/>
        <v>0</v>
      </c>
      <c r="M295" s="1487">
        <f t="shared" si="77"/>
        <v>0</v>
      </c>
      <c r="N295" s="1487">
        <f t="shared" si="77"/>
        <v>0</v>
      </c>
      <c r="O295" s="1487">
        <f t="shared" si="77"/>
        <v>0</v>
      </c>
      <c r="P295" s="1487">
        <f t="shared" si="77"/>
        <v>0</v>
      </c>
      <c r="Q295" s="660"/>
      <c r="R295" s="660"/>
      <c r="S295" s="660"/>
      <c r="T295" s="85"/>
      <c r="U295" s="85"/>
      <c r="V295" s="85"/>
      <c r="W295" s="85"/>
      <c r="X295" s="85"/>
      <c r="Y295" s="85"/>
      <c r="Z295" s="85"/>
      <c r="AA295" s="85"/>
      <c r="AB295" s="85"/>
      <c r="AC295" s="85"/>
      <c r="AD295" s="85"/>
      <c r="AE295" s="85"/>
      <c r="AF295" s="85"/>
    </row>
    <row r="296" spans="1:32" ht="13">
      <c r="A296" s="85"/>
      <c r="B296" s="85"/>
      <c r="C296" s="2164"/>
      <c r="D296" s="2164"/>
      <c r="E296" s="2164"/>
      <c r="F296" s="2164"/>
      <c r="G296" s="2164"/>
      <c r="H296" s="2164"/>
      <c r="I296" s="2164"/>
      <c r="J296" s="2164"/>
      <c r="K296" s="2164"/>
      <c r="L296" s="2164"/>
      <c r="M296" s="2164"/>
      <c r="N296" s="2164"/>
      <c r="O296" s="85"/>
      <c r="P296" s="660"/>
      <c r="Q296" s="660"/>
      <c r="R296" s="660"/>
      <c r="S296" s="660"/>
      <c r="T296" s="85"/>
      <c r="U296" s="85"/>
      <c r="V296" s="85"/>
      <c r="W296" s="85"/>
      <c r="X296" s="85"/>
      <c r="Y296" s="85"/>
      <c r="Z296" s="85"/>
      <c r="AA296" s="85"/>
      <c r="AB296" s="85"/>
      <c r="AC296" s="85"/>
      <c r="AD296" s="85"/>
      <c r="AE296" s="85"/>
      <c r="AF296" s="85"/>
    </row>
    <row r="297" spans="1:32">
      <c r="A297" s="85"/>
      <c r="B297" s="85"/>
      <c r="C297" s="85"/>
      <c r="D297" s="85"/>
      <c r="E297" s="85"/>
      <c r="F297" s="85"/>
      <c r="G297" s="85"/>
      <c r="H297" s="85"/>
      <c r="I297" s="85"/>
      <c r="J297" s="85"/>
      <c r="K297" s="85"/>
      <c r="L297" s="85"/>
      <c r="M297" s="85"/>
      <c r="N297" s="85"/>
      <c r="O297" s="85"/>
      <c r="P297" s="660"/>
      <c r="Q297" s="660"/>
      <c r="R297" s="660"/>
      <c r="S297" s="660"/>
      <c r="T297" s="85"/>
      <c r="U297" s="85"/>
      <c r="V297" s="85"/>
      <c r="W297" s="85"/>
      <c r="X297" s="85"/>
      <c r="Y297" s="85"/>
      <c r="Z297" s="85"/>
      <c r="AA297" s="85"/>
      <c r="AB297" s="85"/>
      <c r="AC297" s="85"/>
      <c r="AD297" s="85"/>
      <c r="AE297" s="85"/>
      <c r="AF297" s="85"/>
    </row>
    <row r="298" spans="1:32">
      <c r="A298" s="85"/>
      <c r="B298" s="85"/>
      <c r="C298" s="85"/>
      <c r="D298" s="85"/>
      <c r="E298" s="85"/>
      <c r="F298" s="85"/>
      <c r="G298" s="85"/>
      <c r="H298" s="85"/>
      <c r="I298" s="85"/>
      <c r="J298" s="85"/>
      <c r="K298" s="85"/>
      <c r="L298" s="85"/>
      <c r="M298" s="85"/>
      <c r="N298" s="85"/>
      <c r="O298" s="85"/>
      <c r="P298" s="660"/>
      <c r="Q298" s="660"/>
      <c r="R298" s="660"/>
      <c r="S298" s="660"/>
      <c r="T298" s="85"/>
      <c r="U298" s="85"/>
      <c r="V298" s="85"/>
      <c r="W298" s="85"/>
      <c r="X298" s="85"/>
      <c r="Y298" s="85"/>
      <c r="Z298" s="85"/>
      <c r="AA298" s="85"/>
      <c r="AB298" s="85"/>
      <c r="AC298" s="85"/>
      <c r="AD298" s="85"/>
      <c r="AE298" s="85"/>
      <c r="AF298" s="85"/>
    </row>
  </sheetData>
  <sheetProtection algorithmName="SHA-512" hashValue="t5jJwXdRwY3zT4LQIDYwdeLHlTTpludDXxjgNQ2UEuxivGz/8WaKn9xA2PzV+OoJ8rYotEFLNT1NYBDl5fG/Gg==" saltValue="sl79zH8oeL+VeUXJ9HsyNw==" spinCount="100000" sheet="1" objects="1" scenarios="1"/>
  <mergeCells count="1">
    <mergeCell ref="S4:X4"/>
  </mergeCells>
  <conditionalFormatting sqref="B2:C2">
    <cfRule type="cellIs" dxfId="79" priority="4" stopIfTrue="1" operator="equal">
      <formula>"This Table is currently showing 0 errors"</formula>
    </cfRule>
  </conditionalFormatting>
  <conditionalFormatting sqref="S4">
    <cfRule type="cellIs" dxfId="78" priority="1" stopIfTrue="1" operator="equal">
      <formula>"OK"</formula>
    </cfRule>
  </conditionalFormatting>
  <pageMargins left="0.70866141732283472" right="0.70866141732283472" top="0.74803149606299213" bottom="0.74803149606299213" header="0.31496062992125984" footer="0.31496062992125984"/>
  <pageSetup paperSize="9" scale="48" fitToHeight="4" orientation="landscape" blackAndWhite="1" r:id="rId1"/>
  <rowBreaks count="4" manualBreakCount="4">
    <brk id="69" max="15" man="1"/>
    <brk id="130" max="15" man="1"/>
    <brk id="195" max="15" man="1"/>
    <brk id="241" max="15" man="1"/>
  </rowBreaks>
  <ignoredErrors>
    <ignoredError sqref="O176:P176 O143:P143 O112:P112 O81:P81 O50:P50 O19:P19" formula="1"/>
    <ignoredError sqref="C295:P295"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I139"/>
  <sheetViews>
    <sheetView showGridLines="0" zoomScale="70" zoomScaleNormal="70" workbookViewId="0"/>
  </sheetViews>
  <sheetFormatPr defaultColWidth="8.84375" defaultRowHeight="13"/>
  <cols>
    <col min="1" max="1" width="4.23046875" style="9" customWidth="1"/>
    <col min="2" max="2" width="17.4609375" style="9" customWidth="1"/>
    <col min="3" max="3" width="22.69140625" style="9" customWidth="1"/>
    <col min="4" max="4" width="8.53515625" style="10" customWidth="1"/>
    <col min="5" max="6" width="7.69140625" style="10" customWidth="1"/>
    <col min="7" max="7" width="8" style="10" customWidth="1"/>
    <col min="8" max="8" width="7.84375" style="10" customWidth="1"/>
    <col min="9" max="9" width="7.84375" style="8" customWidth="1"/>
    <col min="10" max="11" width="8.07421875" style="10" customWidth="1"/>
    <col min="12" max="12" width="7.84375" style="10" customWidth="1"/>
    <col min="13" max="15" width="8.23046875" style="10" customWidth="1"/>
    <col min="16" max="16" width="8.07421875" style="10" customWidth="1"/>
    <col min="17" max="17" width="7.69140625" style="9" customWidth="1"/>
    <col min="18" max="18" width="13.69140625" style="9" customWidth="1"/>
    <col min="19" max="20" width="11.69140625" style="9" customWidth="1"/>
    <col min="21" max="21" width="10.23046875" style="9" customWidth="1"/>
    <col min="22" max="22" width="12" style="9" customWidth="1"/>
    <col min="23" max="23" width="2.07421875" style="9" customWidth="1"/>
    <col min="24" max="24" width="10.53515625" style="9" customWidth="1"/>
    <col min="25" max="29" width="8.84375" style="821"/>
    <col min="30" max="30" width="57" style="821" customWidth="1"/>
    <col min="31" max="31" width="14.69140625" style="9" customWidth="1"/>
    <col min="32" max="16384" width="8.84375" style="9"/>
  </cols>
  <sheetData>
    <row r="1" spans="1:87" ht="15.5">
      <c r="A1" s="86" t="str">
        <f>+Summary!A1</f>
        <v>Organisation</v>
      </c>
      <c r="B1" s="85"/>
      <c r="C1" s="85"/>
      <c r="D1" s="108"/>
      <c r="E1" s="108"/>
      <c r="F1" s="108"/>
      <c r="G1" s="108"/>
      <c r="H1" s="108"/>
      <c r="I1" s="109"/>
      <c r="J1" s="108"/>
      <c r="K1" s="108"/>
      <c r="L1" s="108"/>
      <c r="M1" s="108"/>
      <c r="N1" s="108"/>
      <c r="O1" s="108"/>
      <c r="P1" s="108"/>
      <c r="Q1" s="85"/>
      <c r="R1" s="85"/>
      <c r="S1" s="85"/>
      <c r="T1" s="85"/>
      <c r="U1" s="85"/>
      <c r="V1" s="85"/>
      <c r="W1" s="85"/>
      <c r="X1" s="85"/>
      <c r="Y1" s="660"/>
      <c r="Z1" s="660"/>
      <c r="AA1" s="660"/>
      <c r="AB1" s="660"/>
      <c r="AC1" s="660"/>
      <c r="AD1" s="1570" t="s">
        <v>469</v>
      </c>
      <c r="AE1" s="3036" t="str">
        <f>IF($AF$7&gt;0," If there are any validation errors, you must include an explanation within your narrative","")</f>
        <v/>
      </c>
      <c r="AF1" s="3037"/>
      <c r="AG1" s="3037"/>
      <c r="AH1" s="3037"/>
      <c r="AI1" s="3037"/>
      <c r="AJ1" s="3037"/>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row>
    <row r="2" spans="1:87" ht="15.5">
      <c r="A2" s="86"/>
      <c r="B2" s="85"/>
      <c r="C2" s="1088"/>
      <c r="D2" s="108"/>
      <c r="E2" s="108"/>
      <c r="F2" s="108"/>
      <c r="G2" s="108"/>
      <c r="H2" s="108"/>
      <c r="I2" s="109"/>
      <c r="J2" s="108"/>
      <c r="K2" s="108"/>
      <c r="L2" s="108"/>
      <c r="M2" s="108"/>
      <c r="N2" s="108"/>
      <c r="O2" s="108"/>
      <c r="P2" s="108"/>
      <c r="Q2" s="85"/>
      <c r="R2" s="85"/>
      <c r="S2" s="85"/>
      <c r="T2" s="85"/>
      <c r="U2" s="85"/>
      <c r="V2" s="85"/>
      <c r="W2" s="85"/>
      <c r="X2" s="85"/>
      <c r="Y2" s="660"/>
      <c r="Z2" s="660"/>
      <c r="AA2" s="660"/>
      <c r="AB2" s="660"/>
      <c r="AC2" s="660"/>
      <c r="AD2" s="997"/>
      <c r="AE2" s="997"/>
      <c r="AF2" s="850"/>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row>
    <row r="3" spans="1:87" ht="25.5" customHeight="1">
      <c r="A3" s="86"/>
      <c r="B3" s="995"/>
      <c r="C3" s="85"/>
      <c r="D3" s="108"/>
      <c r="E3" s="108"/>
      <c r="F3" s="108"/>
      <c r="G3" s="108"/>
      <c r="H3" s="108"/>
      <c r="I3" s="109"/>
      <c r="J3" s="108"/>
      <c r="K3" s="108"/>
      <c r="L3" s="108"/>
      <c r="M3" s="108"/>
      <c r="N3" s="108"/>
      <c r="O3" s="108"/>
      <c r="P3" s="162" t="s">
        <v>52</v>
      </c>
      <c r="Q3" s="151" t="str">
        <f>+Summary!H1</f>
        <v>Apr 21</v>
      </c>
      <c r="R3" s="85"/>
      <c r="S3" s="85"/>
      <c r="T3" s="85"/>
      <c r="U3" s="85"/>
      <c r="V3" s="85"/>
      <c r="W3" s="85"/>
      <c r="X3" s="85"/>
      <c r="Y3" s="660"/>
      <c r="Z3" s="660"/>
      <c r="AA3" s="660"/>
      <c r="AB3" s="660"/>
      <c r="AC3" s="660"/>
      <c r="AD3" s="182" t="s">
        <v>970</v>
      </c>
      <c r="AE3" s="1262" t="str">
        <f>IF(Summary!$A$1="Organisation","Ok",IF('C, C1 &amp; C2 - Savings Schemes'!$Q$34&gt;1,"Have all 12 months been completed?","Ok"))</f>
        <v>Ok</v>
      </c>
      <c r="AF3" s="847">
        <f>IF(AE3="Ok",0,1)</f>
        <v>0</v>
      </c>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row>
    <row r="4" spans="1:87" ht="17.25" customHeight="1">
      <c r="A4" s="86" t="s">
        <v>904</v>
      </c>
      <c r="B4" s="995"/>
      <c r="C4" s="85"/>
      <c r="D4" s="108"/>
      <c r="E4" s="108"/>
      <c r="F4" s="108"/>
      <c r="G4" s="108"/>
      <c r="H4" s="108"/>
      <c r="I4" s="109"/>
      <c r="J4" s="108"/>
      <c r="K4" s="108"/>
      <c r="L4" s="108"/>
      <c r="M4" s="108"/>
      <c r="N4" s="108"/>
      <c r="O4" s="108"/>
      <c r="P4" s="162"/>
      <c r="Q4" s="77"/>
      <c r="R4" s="85"/>
      <c r="S4" s="85"/>
      <c r="T4" s="85"/>
      <c r="U4" s="85"/>
      <c r="V4" s="85"/>
      <c r="W4" s="85"/>
      <c r="X4" s="85"/>
      <c r="Y4" s="660"/>
      <c r="Z4" s="660"/>
      <c r="AA4" s="660"/>
      <c r="AB4" s="660"/>
      <c r="AC4" s="660"/>
      <c r="AD4" s="182" t="s">
        <v>971</v>
      </c>
      <c r="AE4" s="1262" t="str">
        <f>IF(ABS(Q32-'A - Movement'!C18-'A - Movement'!C30-'A - Movement'!C31-'A - Movement'!C32)&gt;2,"Check MMR Categories Entered on Table C3","Ok")</f>
        <v>Ok</v>
      </c>
      <c r="AF4" s="847">
        <f>IF(AE4="Ok",0,1)</f>
        <v>0</v>
      </c>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row>
    <row r="5" spans="1:87" ht="15.5">
      <c r="A5" s="86"/>
      <c r="B5" s="86"/>
      <c r="C5" s="805"/>
      <c r="D5" s="108"/>
      <c r="E5" s="108"/>
      <c r="F5" s="813"/>
      <c r="G5" s="108"/>
      <c r="H5" s="108"/>
      <c r="I5" s="109"/>
      <c r="J5" s="108"/>
      <c r="K5" s="108"/>
      <c r="L5" s="108"/>
      <c r="M5" s="108"/>
      <c r="N5" s="108"/>
      <c r="O5" s="108"/>
      <c r="P5" s="108"/>
      <c r="Q5" s="85"/>
      <c r="R5" s="85"/>
      <c r="S5" s="85"/>
      <c r="T5" s="85"/>
      <c r="U5" s="85"/>
      <c r="V5" s="85"/>
      <c r="W5" s="85"/>
      <c r="X5" s="85"/>
      <c r="Y5" s="660"/>
      <c r="Z5" s="660"/>
      <c r="AA5" s="660"/>
      <c r="AB5" s="660"/>
      <c r="AC5" s="660"/>
      <c r="AD5" s="182" t="s">
        <v>972</v>
      </c>
      <c r="AE5" s="1262" t="str">
        <f>IF(ABS(X32-'A - Movement'!F18-'A - Movement'!F30-'A - Movement'!F31-'A - Movement'!F32)&gt;2,"Check MMR Categories Entered on Table C3","Ok")</f>
        <v>Ok</v>
      </c>
      <c r="AF5" s="847">
        <f>IF(AE5="Ok",0,1)</f>
        <v>0</v>
      </c>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row>
    <row r="6" spans="1:87" ht="13.5" customHeight="1">
      <c r="A6" s="85"/>
      <c r="B6" s="85"/>
      <c r="C6" s="122"/>
      <c r="D6" s="919"/>
      <c r="E6" s="919"/>
      <c r="F6" s="919"/>
      <c r="G6" s="919"/>
      <c r="H6" s="919"/>
      <c r="I6" s="920"/>
      <c r="J6" s="919" t="s">
        <v>296</v>
      </c>
      <c r="K6" s="919"/>
      <c r="L6" s="919"/>
      <c r="M6" s="108"/>
      <c r="N6" s="108"/>
      <c r="O6" s="108"/>
      <c r="P6" s="110"/>
      <c r="Q6" s="105"/>
      <c r="R6" s="105"/>
      <c r="S6" s="85"/>
      <c r="T6" s="85"/>
      <c r="U6" s="85"/>
      <c r="V6" s="85"/>
      <c r="W6" s="85"/>
      <c r="X6" s="85"/>
      <c r="Y6" s="660"/>
      <c r="Z6" s="660"/>
      <c r="AA6" s="660"/>
      <c r="AB6" s="660"/>
      <c r="AC6" s="660"/>
      <c r="AD6" s="660"/>
      <c r="AE6" s="85"/>
      <c r="AF6" s="847"/>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row>
    <row r="7" spans="1:87" ht="15.5">
      <c r="A7" s="85"/>
      <c r="B7" s="121"/>
      <c r="C7" s="1715">
        <f>VLOOKUP(Summary!H1,Summary!V1:W12,2,FALSE)</f>
        <v>1</v>
      </c>
      <c r="D7" s="918" t="str">
        <f>"This Table is currently showing "&amp;$AF$7&amp;" errors"</f>
        <v>This Table is currently showing 0 errors</v>
      </c>
      <c r="E7" s="919"/>
      <c r="F7" s="919"/>
      <c r="G7" s="919"/>
      <c r="H7" s="919"/>
      <c r="I7" s="916" t="str">
        <f>IF($AF$8&gt;0," Check validations at cell AB1","")</f>
        <v/>
      </c>
      <c r="J7" s="919"/>
      <c r="K7" s="919"/>
      <c r="L7" s="919"/>
      <c r="M7" s="108"/>
      <c r="N7" s="108"/>
      <c r="O7" s="108"/>
      <c r="P7" s="110"/>
      <c r="Q7" s="105"/>
      <c r="R7" s="105"/>
      <c r="S7" s="85"/>
      <c r="T7" s="85"/>
      <c r="U7" s="85"/>
      <c r="V7" s="85"/>
      <c r="W7" s="85"/>
      <c r="X7" s="85"/>
      <c r="Y7" s="660"/>
      <c r="Z7" s="660"/>
      <c r="AA7" s="660"/>
      <c r="AB7" s="660"/>
      <c r="AC7" s="660"/>
      <c r="AD7" s="660"/>
      <c r="AE7" s="85"/>
      <c r="AF7" s="847">
        <f>SUM(AF3:AF6)</f>
        <v>0</v>
      </c>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row>
    <row r="8" spans="1:87" s="12" customFormat="1" ht="15.5">
      <c r="A8" s="86" t="s">
        <v>296</v>
      </c>
      <c r="B8" s="88"/>
      <c r="C8" s="88"/>
      <c r="D8" s="925" t="str">
        <f>IF($AF$7&lt;=0,"","Some errors will be resolved when complete rows have data or associated tables are completed")</f>
        <v/>
      </c>
      <c r="E8" s="926"/>
      <c r="F8" s="926"/>
      <c r="G8" s="927"/>
      <c r="H8" s="927"/>
      <c r="I8" s="928"/>
      <c r="J8" s="928"/>
      <c r="K8" s="927"/>
      <c r="L8" s="927"/>
      <c r="M8" s="108"/>
      <c r="N8" s="108"/>
      <c r="O8" s="108"/>
      <c r="P8" s="106"/>
      <c r="Q8" s="106"/>
      <c r="R8" s="106"/>
      <c r="S8" s="88"/>
      <c r="T8" s="88"/>
      <c r="U8" s="88"/>
      <c r="V8" s="88"/>
      <c r="W8" s="88"/>
      <c r="X8" s="88"/>
      <c r="Y8" s="665"/>
      <c r="Z8" s="665"/>
      <c r="AA8" s="665"/>
      <c r="AB8" s="665"/>
      <c r="AC8" s="665"/>
      <c r="AD8" s="660"/>
      <c r="AE8" s="85"/>
      <c r="AF8" s="847"/>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row>
    <row r="9" spans="1:87" s="46" customFormat="1" ht="14.5" thickBot="1">
      <c r="A9" s="88"/>
      <c r="B9" s="89"/>
      <c r="C9" s="88"/>
      <c r="D9" s="117">
        <f>IF(D10&lt;=$C$7,1,0)</f>
        <v>1</v>
      </c>
      <c r="E9" s="117">
        <f t="shared" ref="E9:O9" si="0">IF(E10&lt;=$C$7,1,0)</f>
        <v>0</v>
      </c>
      <c r="F9" s="117">
        <f t="shared" si="0"/>
        <v>0</v>
      </c>
      <c r="G9" s="117">
        <f t="shared" si="0"/>
        <v>0</v>
      </c>
      <c r="H9" s="117">
        <f t="shared" si="0"/>
        <v>0</v>
      </c>
      <c r="I9" s="117">
        <f t="shared" si="0"/>
        <v>0</v>
      </c>
      <c r="J9" s="117">
        <f t="shared" si="0"/>
        <v>0</v>
      </c>
      <c r="K9" s="117">
        <f t="shared" si="0"/>
        <v>0</v>
      </c>
      <c r="L9" s="117">
        <f t="shared" si="0"/>
        <v>0</v>
      </c>
      <c r="M9" s="117">
        <f t="shared" si="0"/>
        <v>0</v>
      </c>
      <c r="N9" s="117">
        <f t="shared" si="0"/>
        <v>0</v>
      </c>
      <c r="O9" s="117">
        <f t="shared" si="0"/>
        <v>0</v>
      </c>
      <c r="P9" s="119"/>
      <c r="Q9" s="152"/>
      <c r="R9" s="88"/>
      <c r="S9" s="1688"/>
      <c r="T9" s="88"/>
      <c r="U9" s="88"/>
      <c r="V9" s="88"/>
      <c r="W9" s="88"/>
      <c r="X9" s="88"/>
      <c r="Y9" s="108"/>
      <c r="Z9" s="108"/>
      <c r="AA9" s="108"/>
      <c r="AB9" s="108"/>
      <c r="AC9" s="108"/>
      <c r="AD9" s="660"/>
      <c r="AE9" s="85"/>
      <c r="AF9" s="847"/>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row>
    <row r="10" spans="1:87" s="13" customFormat="1" ht="28.5" customHeight="1" thickBot="1">
      <c r="A10" s="90"/>
      <c r="B10" s="3045"/>
      <c r="C10" s="2916"/>
      <c r="D10" s="272">
        <v>1</v>
      </c>
      <c r="E10" s="112">
        <v>2</v>
      </c>
      <c r="F10" s="112">
        <v>3</v>
      </c>
      <c r="G10" s="112">
        <v>4</v>
      </c>
      <c r="H10" s="112">
        <v>5</v>
      </c>
      <c r="I10" s="112">
        <v>6</v>
      </c>
      <c r="J10" s="112">
        <v>7</v>
      </c>
      <c r="K10" s="112">
        <v>8</v>
      </c>
      <c r="L10" s="112">
        <v>9</v>
      </c>
      <c r="M10" s="112">
        <v>10</v>
      </c>
      <c r="N10" s="112">
        <v>11</v>
      </c>
      <c r="O10" s="113">
        <v>12</v>
      </c>
      <c r="P10" s="2917" t="s">
        <v>183</v>
      </c>
      <c r="Q10" s="2919" t="s">
        <v>283</v>
      </c>
      <c r="R10" s="153" t="s">
        <v>184</v>
      </c>
      <c r="S10" s="3040" t="s">
        <v>727</v>
      </c>
      <c r="T10" s="3041"/>
      <c r="U10" s="3042" t="s">
        <v>614</v>
      </c>
      <c r="V10" s="3043"/>
      <c r="W10" s="90"/>
      <c r="X10" s="3005" t="s">
        <v>613</v>
      </c>
      <c r="Y10" s="1054"/>
      <c r="Z10" s="1054"/>
      <c r="AA10" s="1054"/>
      <c r="AB10" s="1054"/>
      <c r="AC10" s="1054"/>
      <c r="AD10" s="660"/>
      <c r="AE10" s="85"/>
      <c r="AF10" s="847"/>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row>
    <row r="11" spans="1:87" s="14" customFormat="1" ht="24" customHeight="1" thickBot="1">
      <c r="A11" s="139"/>
      <c r="B11" s="3045"/>
      <c r="C11" s="2916"/>
      <c r="D11" s="273" t="s">
        <v>186</v>
      </c>
      <c r="E11" s="115" t="s">
        <v>90</v>
      </c>
      <c r="F11" s="115" t="s">
        <v>91</v>
      </c>
      <c r="G11" s="115" t="s">
        <v>92</v>
      </c>
      <c r="H11" s="115" t="s">
        <v>93</v>
      </c>
      <c r="I11" s="115" t="s">
        <v>94</v>
      </c>
      <c r="J11" s="115" t="s">
        <v>95</v>
      </c>
      <c r="K11" s="115" t="s">
        <v>96</v>
      </c>
      <c r="L11" s="115" t="s">
        <v>97</v>
      </c>
      <c r="M11" s="115" t="s">
        <v>98</v>
      </c>
      <c r="N11" s="115" t="s">
        <v>99</v>
      </c>
      <c r="O11" s="270" t="s">
        <v>100</v>
      </c>
      <c r="P11" s="2918"/>
      <c r="Q11" s="2920"/>
      <c r="R11" s="154" t="s">
        <v>299</v>
      </c>
      <c r="S11" s="155" t="s">
        <v>633</v>
      </c>
      <c r="T11" s="155" t="s">
        <v>634</v>
      </c>
      <c r="U11" s="155" t="s">
        <v>311</v>
      </c>
      <c r="V11" s="155" t="s">
        <v>310</v>
      </c>
      <c r="W11" s="149"/>
      <c r="X11" s="3006"/>
      <c r="Y11" s="1055"/>
      <c r="Z11" s="1056"/>
      <c r="AA11" s="1056"/>
      <c r="AB11" s="1056"/>
      <c r="AC11" s="1056"/>
      <c r="AD11" s="660"/>
      <c r="AE11" s="85"/>
      <c r="AF11" s="122"/>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row>
    <row r="12" spans="1:87" s="14" customFormat="1" ht="16.5" customHeight="1" thickBot="1">
      <c r="A12" s="139"/>
      <c r="B12" s="159"/>
      <c r="C12" s="140"/>
      <c r="D12" s="274" t="s">
        <v>51</v>
      </c>
      <c r="E12" s="116" t="s">
        <v>51</v>
      </c>
      <c r="F12" s="116" t="s">
        <v>51</v>
      </c>
      <c r="G12" s="116" t="s">
        <v>51</v>
      </c>
      <c r="H12" s="116" t="s">
        <v>51</v>
      </c>
      <c r="I12" s="116" t="s">
        <v>51</v>
      </c>
      <c r="J12" s="116" t="s">
        <v>51</v>
      </c>
      <c r="K12" s="116" t="s">
        <v>51</v>
      </c>
      <c r="L12" s="116" t="s">
        <v>51</v>
      </c>
      <c r="M12" s="116" t="s">
        <v>51</v>
      </c>
      <c r="N12" s="116" t="s">
        <v>51</v>
      </c>
      <c r="O12" s="271" t="s">
        <v>51</v>
      </c>
      <c r="P12" s="156"/>
      <c r="Q12" s="103"/>
      <c r="R12" s="157"/>
      <c r="S12" s="158" t="s">
        <v>51</v>
      </c>
      <c r="T12" s="158" t="s">
        <v>51</v>
      </c>
      <c r="U12" s="158" t="s">
        <v>51</v>
      </c>
      <c r="V12" s="158" t="s">
        <v>51</v>
      </c>
      <c r="W12" s="149"/>
      <c r="X12" s="1575" t="s">
        <v>51</v>
      </c>
      <c r="Y12" s="1055"/>
      <c r="Z12" s="1056"/>
      <c r="AA12" s="1056"/>
      <c r="AB12" s="1056"/>
      <c r="AC12" s="1056"/>
      <c r="AD12" s="660"/>
      <c r="AE12" s="85"/>
      <c r="AF12" s="122"/>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row>
    <row r="13" spans="1:87" s="14" customFormat="1" ht="19.5" customHeight="1" thickBot="1">
      <c r="A13" s="143">
        <v>1</v>
      </c>
      <c r="B13" s="2910" t="s">
        <v>402</v>
      </c>
      <c r="C13" s="1519" t="s">
        <v>298</v>
      </c>
      <c r="D13" s="1745">
        <f>SUMIFS('Table C3 Tracker'!T$43:T$1496,'Table C3 Tracker'!$O$43:$O$1496, "&lt;&gt;Red",'Table C3 Tracker'!$S$43:$S$1496,$B$13,'Table C3 Tracker'!$L$43:$L$1496, 'Table C3 Tracker'!$BY$1,'Table C3 Tracker'!$R$43:$R$1496, 'Table C3 Tracker'!$CQ$1)+SUMIFS('Table C3 Tracker'!T$43:T$1496,'Table C3 Tracker'!$O$43:$O$1496, "&lt;&gt;Red",'Table C3 Tracker'!$S$43:$S$1496,$B$13,'Table C3 Tracker'!$L$43:$L$1496, 'Table C3 Tracker'!$BY$1,'Table C3 Tracker'!$R$43:$R$1496, 'Table C3 Tracker'!$CQ$5)</f>
        <v>0</v>
      </c>
      <c r="E13" s="1745">
        <f>SUMIFS('Table C3 Tracker'!U$43:U$1496,'Table C3 Tracker'!$O$43:$O$1496, "&lt;&gt;Red",'Table C3 Tracker'!$S$43:$S$1496,$B$13,'Table C3 Tracker'!$L$43:$L$1496, 'Table C3 Tracker'!$BY$1,'Table C3 Tracker'!$R$43:$R$1496, 'Table C3 Tracker'!$CQ$1)+SUMIFS('Table C3 Tracker'!U$43:U$1496,'Table C3 Tracker'!$O$43:$O$1496, "&lt;&gt;Red",'Table C3 Tracker'!$S$43:$S$1496,$B$13,'Table C3 Tracker'!$L$43:$L$1496, 'Table C3 Tracker'!$BY$1,'Table C3 Tracker'!$R$43:$R$1496, 'Table C3 Tracker'!$CQ$5)</f>
        <v>0</v>
      </c>
      <c r="F13" s="1745">
        <f>SUMIFS('Table C3 Tracker'!V$43:V$1496,'Table C3 Tracker'!$O$43:$O$1496, "&lt;&gt;Red",'Table C3 Tracker'!$S$43:$S$1496,$B$13,'Table C3 Tracker'!$L$43:$L$1496, 'Table C3 Tracker'!$BY$1,'Table C3 Tracker'!$R$43:$R$1496, 'Table C3 Tracker'!$CQ$1)+SUMIFS('Table C3 Tracker'!V$43:V$1496,'Table C3 Tracker'!$O$43:$O$1496, "&lt;&gt;Red",'Table C3 Tracker'!$S$43:$S$1496,$B$13,'Table C3 Tracker'!$L$43:$L$1496, 'Table C3 Tracker'!$BY$1,'Table C3 Tracker'!$R$43:$R$1496, 'Table C3 Tracker'!$CQ$5)</f>
        <v>0</v>
      </c>
      <c r="G13" s="1745">
        <f>SUMIFS('Table C3 Tracker'!W$43:W$1496,'Table C3 Tracker'!$O$43:$O$1496, "&lt;&gt;Red",'Table C3 Tracker'!$S$43:$S$1496,$B$13,'Table C3 Tracker'!$L$43:$L$1496, 'Table C3 Tracker'!$BY$1,'Table C3 Tracker'!$R$43:$R$1496, 'Table C3 Tracker'!$CQ$1)+SUMIFS('Table C3 Tracker'!W$43:W$1496,'Table C3 Tracker'!$O$43:$O$1496, "&lt;&gt;Red",'Table C3 Tracker'!$S$43:$S$1496,$B$13,'Table C3 Tracker'!$L$43:$L$1496, 'Table C3 Tracker'!$BY$1,'Table C3 Tracker'!$R$43:$R$1496, 'Table C3 Tracker'!$CQ$5)</f>
        <v>0</v>
      </c>
      <c r="H13" s="1745">
        <f>SUMIFS('Table C3 Tracker'!X$43:X$1496,'Table C3 Tracker'!$O$43:$O$1496, "&lt;&gt;Red",'Table C3 Tracker'!$S$43:$S$1496,$B$13,'Table C3 Tracker'!$L$43:$L$1496, 'Table C3 Tracker'!$BY$1,'Table C3 Tracker'!$R$43:$R$1496, 'Table C3 Tracker'!$CQ$1)+SUMIFS('Table C3 Tracker'!X$43:X$1496,'Table C3 Tracker'!$O$43:$O$1496, "&lt;&gt;Red",'Table C3 Tracker'!$S$43:$S$1496,$B$13,'Table C3 Tracker'!$L$43:$L$1496, 'Table C3 Tracker'!$BY$1,'Table C3 Tracker'!$R$43:$R$1496, 'Table C3 Tracker'!$CQ$5)</f>
        <v>0</v>
      </c>
      <c r="I13" s="1745">
        <f>SUMIFS('Table C3 Tracker'!Y$43:Y$1496,'Table C3 Tracker'!$O$43:$O$1496, "&lt;&gt;Red",'Table C3 Tracker'!$S$43:$S$1496,$B$13,'Table C3 Tracker'!$L$43:$L$1496, 'Table C3 Tracker'!$BY$1,'Table C3 Tracker'!$R$43:$R$1496, 'Table C3 Tracker'!$CQ$1)+SUMIFS('Table C3 Tracker'!Y$43:Y$1496,'Table C3 Tracker'!$O$43:$O$1496, "&lt;&gt;Red",'Table C3 Tracker'!$S$43:$S$1496,$B$13,'Table C3 Tracker'!$L$43:$L$1496, 'Table C3 Tracker'!$BY$1,'Table C3 Tracker'!$R$43:$R$1496, 'Table C3 Tracker'!$CQ$5)</f>
        <v>0</v>
      </c>
      <c r="J13" s="1745">
        <f>SUMIFS('Table C3 Tracker'!Z$43:Z$1496,'Table C3 Tracker'!$O$43:$O$1496, "&lt;&gt;Red",'Table C3 Tracker'!$S$43:$S$1496,$B$13,'Table C3 Tracker'!$L$43:$L$1496, 'Table C3 Tracker'!$BY$1,'Table C3 Tracker'!$R$43:$R$1496, 'Table C3 Tracker'!$CQ$1)+SUMIFS('Table C3 Tracker'!Z$43:Z$1496,'Table C3 Tracker'!$O$43:$O$1496, "&lt;&gt;Red",'Table C3 Tracker'!$S$43:$S$1496,$B$13,'Table C3 Tracker'!$L$43:$L$1496, 'Table C3 Tracker'!$BY$1,'Table C3 Tracker'!$R$43:$R$1496, 'Table C3 Tracker'!$CQ$5)</f>
        <v>0</v>
      </c>
      <c r="K13" s="1745">
        <f>SUMIFS('Table C3 Tracker'!AA$43:AA$1496,'Table C3 Tracker'!$O$43:$O$1496, "&lt;&gt;Red",'Table C3 Tracker'!$S$43:$S$1496,$B$13,'Table C3 Tracker'!$L$43:$L$1496, 'Table C3 Tracker'!$BY$1,'Table C3 Tracker'!$R$43:$R$1496, 'Table C3 Tracker'!$CQ$1)+SUMIFS('Table C3 Tracker'!AA$43:AA$1496,'Table C3 Tracker'!$O$43:$O$1496, "&lt;&gt;Red",'Table C3 Tracker'!$S$43:$S$1496,$B$13,'Table C3 Tracker'!$L$43:$L$1496, 'Table C3 Tracker'!$BY$1,'Table C3 Tracker'!$R$43:$R$1496, 'Table C3 Tracker'!$CQ$5)</f>
        <v>0</v>
      </c>
      <c r="L13" s="1745">
        <f>SUMIFS('Table C3 Tracker'!AB$43:AB$1496,'Table C3 Tracker'!$O$43:$O$1496, "&lt;&gt;Red",'Table C3 Tracker'!$S$43:$S$1496,$B$13,'Table C3 Tracker'!$L$43:$L$1496, 'Table C3 Tracker'!$BY$1,'Table C3 Tracker'!$R$43:$R$1496, 'Table C3 Tracker'!$CQ$1)+SUMIFS('Table C3 Tracker'!AB$43:AB$1496,'Table C3 Tracker'!$O$43:$O$1496, "&lt;&gt;Red",'Table C3 Tracker'!$S$43:$S$1496,$B$13,'Table C3 Tracker'!$L$43:$L$1496, 'Table C3 Tracker'!$BY$1,'Table C3 Tracker'!$R$43:$R$1496, 'Table C3 Tracker'!$CQ$5)</f>
        <v>0</v>
      </c>
      <c r="M13" s="1745">
        <f>SUMIFS('Table C3 Tracker'!AC$43:AC$1496,'Table C3 Tracker'!$O$43:$O$1496, "&lt;&gt;Red",'Table C3 Tracker'!$S$43:$S$1496,$B$13,'Table C3 Tracker'!$L$43:$L$1496, 'Table C3 Tracker'!$BY$1,'Table C3 Tracker'!$R$43:$R$1496, 'Table C3 Tracker'!$CQ$1)+SUMIFS('Table C3 Tracker'!AC$43:AC$1496,'Table C3 Tracker'!$O$43:$O$1496, "&lt;&gt;Red",'Table C3 Tracker'!$S$43:$S$1496,$B$13,'Table C3 Tracker'!$L$43:$L$1496, 'Table C3 Tracker'!$BY$1,'Table C3 Tracker'!$R$43:$R$1496, 'Table C3 Tracker'!$CQ$5)</f>
        <v>0</v>
      </c>
      <c r="N13" s="1745">
        <f>SUMIFS('Table C3 Tracker'!AD$43:AD$1496,'Table C3 Tracker'!$O$43:$O$1496, "&lt;&gt;Red",'Table C3 Tracker'!$S$43:$S$1496,$B$13,'Table C3 Tracker'!$L$43:$L$1496, 'Table C3 Tracker'!$BY$1,'Table C3 Tracker'!$R$43:$R$1496, 'Table C3 Tracker'!$CQ$1)+SUMIFS('Table C3 Tracker'!AD$43:AD$1496,'Table C3 Tracker'!$O$43:$O$1496, "&lt;&gt;Red",'Table C3 Tracker'!$S$43:$S$1496,$B$13,'Table C3 Tracker'!$L$43:$L$1496, 'Table C3 Tracker'!$BY$1,'Table C3 Tracker'!$R$43:$R$1496, 'Table C3 Tracker'!$CQ$5)</f>
        <v>0</v>
      </c>
      <c r="O13" s="1745">
        <f>SUMIFS('Table C3 Tracker'!AE$43:AE$1496,'Table C3 Tracker'!$O$43:$O$1496, "&lt;&gt;Red",'Table C3 Tracker'!$S$43:$S$1496,$B$13,'Table C3 Tracker'!$L$43:$L$1496, 'Table C3 Tracker'!$BY$1,'Table C3 Tracker'!$R$43:$R$1496, 'Table C3 Tracker'!$CQ$1)+SUMIFS('Table C3 Tracker'!AE$43:AE$1496,'Table C3 Tracker'!$O$43:$O$1496, "&lt;&gt;Red",'Table C3 Tracker'!$S$43:$S$1496,$B$13,'Table C3 Tracker'!$L$43:$L$1496, 'Table C3 Tracker'!$BY$1,'Table C3 Tracker'!$R$43:$R$1496, 'Table C3 Tracker'!$CQ$5)</f>
        <v>0</v>
      </c>
      <c r="P13" s="1621">
        <f>SUMPRODUCT($D$9:$O$9,D13:O13)</f>
        <v>0</v>
      </c>
      <c r="Q13" s="1023">
        <f t="shared" ref="Q13:Q33" si="1">SUM(D13:O13)</f>
        <v>0</v>
      </c>
      <c r="R13" s="648"/>
      <c r="S13" s="1745">
        <f>SUMIFS('Table C3 Tracker'!$AF$43:$AF$1496,'Table C3 Tracker'!$O$43:$O$1496, "Green",'Table C3 Tracker'!$S$43:$S$1496,$B13,'Table C3 Tracker'!$R$43:$R$1496, 'Table C3 Tracker'!$CQ$1,'Table C3 Tracker'!$L$43:$L$1496, 'Table C3 Tracker'!$BY$1)+SUMIFS('Table C3 Tracker'!$AF$43:$AF$1496,'Table C3 Tracker'!$O$43:$O$1496, "Green",'Table C3 Tracker'!$S$43:$S$1496,$B13,'Table C3 Tracker'!$R$43:$R$1496, 'Table C3 Tracker'!$CQ$5,'Table C3 Tracker'!$L$43:$L$1496, 'Table C3 Tracker'!$BY$1)</f>
        <v>0</v>
      </c>
      <c r="T13" s="1747">
        <f>SUMIFS('Table C3 Tracker'!$AF$43:$AF$1496,'Table C3 Tracker'!$O$43:$O$1496, "Amber",'Table C3 Tracker'!$S$43:$S$1496,$B13,'Table C3 Tracker'!$R$43:$R$1496, 'Table C3 Tracker'!$CQ$1,'Table C3 Tracker'!$L$43:$L$1496, 'Table C3 Tracker'!$BY$1)+SUMIFS('Table C3 Tracker'!$AF$43:$AF$1496,'Table C3 Tracker'!$O$43:$O$1496, "Amber",'Table C3 Tracker'!$S$43:$S$1496,$B13,'Table C3 Tracker'!$R$43:$R$1496, 'Table C3 Tracker'!$CQ$5,'Table C3 Tracker'!$L$43:$L$1496, 'Table C3 Tracker'!$BY$1)</f>
        <v>0</v>
      </c>
      <c r="U13" s="1729"/>
      <c r="V13" s="646"/>
      <c r="W13" s="149"/>
      <c r="X13" s="646"/>
      <c r="Y13" s="1065"/>
      <c r="Z13" s="1066"/>
      <c r="AA13" s="1066"/>
      <c r="AB13" s="1066"/>
      <c r="AC13" s="1056"/>
      <c r="AD13" s="660"/>
      <c r="AE13" s="85"/>
      <c r="AF13" s="122"/>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row>
    <row r="14" spans="1:87" ht="19.5" customHeight="1" thickBot="1">
      <c r="A14" s="142">
        <v>2</v>
      </c>
      <c r="B14" s="2911"/>
      <c r="C14" s="99" t="s">
        <v>295</v>
      </c>
      <c r="D14" s="1746">
        <f>SUMIFS('Table C3 Tracker'!AG$43:AG$1496,'Table C3 Tracker'!$O$43:$O$1496, "&lt;&gt;Red",'Table C3 Tracker'!$S$43:$S$1496,$B$13,'Table C3 Tracker'!$R$43:$R$1496, 'Table C3 Tracker'!$CQ$1)+SUMIFS('Table C3 Tracker'!AG$43:AG$1496,'Table C3 Tracker'!$O$43:$O$1496, "&lt;&gt;Red",'Table C3 Tracker'!$S$43:$S$1496,$B$13,'Table C3 Tracker'!$R$43:$R$1496, 'Table C3 Tracker'!$CQ$5)</f>
        <v>0</v>
      </c>
      <c r="E14" s="1746">
        <f>SUMIFS('Table C3 Tracker'!AH$43:AH$1496,'Table C3 Tracker'!$O$43:$O$1496, "&lt;&gt;Red",'Table C3 Tracker'!$S$43:$S$1496,$B$13,'Table C3 Tracker'!$R$43:$R$1496, 'Table C3 Tracker'!$CQ$1)+SUMIFS('Table C3 Tracker'!AH$43:AH$1496,'Table C3 Tracker'!$O$43:$O$1496, "&lt;&gt;Red",'Table C3 Tracker'!$S$43:$S$1496,$B$13,'Table C3 Tracker'!$R$43:$R$1496, 'Table C3 Tracker'!$CQ$5)</f>
        <v>0</v>
      </c>
      <c r="F14" s="1746">
        <f>SUMIFS('Table C3 Tracker'!AI$43:AI$1496,'Table C3 Tracker'!$O$43:$O$1496, "&lt;&gt;Red",'Table C3 Tracker'!$S$43:$S$1496,$B$13,'Table C3 Tracker'!$R$43:$R$1496, 'Table C3 Tracker'!$CQ$1)+SUMIFS('Table C3 Tracker'!AI$43:AI$1496,'Table C3 Tracker'!$O$43:$O$1496, "&lt;&gt;Red",'Table C3 Tracker'!$S$43:$S$1496,$B$13,'Table C3 Tracker'!$R$43:$R$1496, 'Table C3 Tracker'!$CQ$5)</f>
        <v>0</v>
      </c>
      <c r="G14" s="1746">
        <f>SUMIFS('Table C3 Tracker'!AJ$43:AJ$1496,'Table C3 Tracker'!$O$43:$O$1496, "&lt;&gt;Red",'Table C3 Tracker'!$S$43:$S$1496,$B$13,'Table C3 Tracker'!$R$43:$R$1496, 'Table C3 Tracker'!$CQ$1)+SUMIFS('Table C3 Tracker'!AJ$43:AJ$1496,'Table C3 Tracker'!$O$43:$O$1496, "&lt;&gt;Red",'Table C3 Tracker'!$S$43:$S$1496,$B$13,'Table C3 Tracker'!$R$43:$R$1496, 'Table C3 Tracker'!$CQ$5)</f>
        <v>0</v>
      </c>
      <c r="H14" s="1746">
        <f>SUMIFS('Table C3 Tracker'!AK$43:AK$1496,'Table C3 Tracker'!$O$43:$O$1496, "&lt;&gt;Red",'Table C3 Tracker'!$S$43:$S$1496,$B$13,'Table C3 Tracker'!$R$43:$R$1496, 'Table C3 Tracker'!$CQ$1)+SUMIFS('Table C3 Tracker'!AK$43:AK$1496,'Table C3 Tracker'!$O$43:$O$1496, "&lt;&gt;Red",'Table C3 Tracker'!$S$43:$S$1496,$B$13,'Table C3 Tracker'!$R$43:$R$1496, 'Table C3 Tracker'!$CQ$5)</f>
        <v>0</v>
      </c>
      <c r="I14" s="1746">
        <f>SUMIFS('Table C3 Tracker'!AL$43:AL$1496,'Table C3 Tracker'!$O$43:$O$1496, "&lt;&gt;Red",'Table C3 Tracker'!$S$43:$S$1496,$B$13,'Table C3 Tracker'!$R$43:$R$1496, 'Table C3 Tracker'!$CQ$1)+SUMIFS('Table C3 Tracker'!AL$43:AL$1496,'Table C3 Tracker'!$O$43:$O$1496, "&lt;&gt;Red",'Table C3 Tracker'!$S$43:$S$1496,$B$13,'Table C3 Tracker'!$R$43:$R$1496, 'Table C3 Tracker'!$CQ$5)</f>
        <v>0</v>
      </c>
      <c r="J14" s="1746">
        <f>SUMIFS('Table C3 Tracker'!AM$43:AM$1496,'Table C3 Tracker'!$O$43:$O$1496, "&lt;&gt;Red",'Table C3 Tracker'!$S$43:$S$1496,$B$13,'Table C3 Tracker'!$R$43:$R$1496, 'Table C3 Tracker'!$CQ$1)+SUMIFS('Table C3 Tracker'!AM$43:AM$1496,'Table C3 Tracker'!$O$43:$O$1496, "&lt;&gt;Red",'Table C3 Tracker'!$S$43:$S$1496,$B$13,'Table C3 Tracker'!$R$43:$R$1496, 'Table C3 Tracker'!$CQ$5)</f>
        <v>0</v>
      </c>
      <c r="K14" s="1746">
        <f>SUMIFS('Table C3 Tracker'!AN$43:AN$1496,'Table C3 Tracker'!$O$43:$O$1496, "&lt;&gt;Red",'Table C3 Tracker'!$S$43:$S$1496,$B$13,'Table C3 Tracker'!$R$43:$R$1496, 'Table C3 Tracker'!$CQ$1)+SUMIFS('Table C3 Tracker'!AN$43:AN$1496,'Table C3 Tracker'!$O$43:$O$1496, "&lt;&gt;Red",'Table C3 Tracker'!$S$43:$S$1496,$B$13,'Table C3 Tracker'!$R$43:$R$1496, 'Table C3 Tracker'!$CQ$5)</f>
        <v>0</v>
      </c>
      <c r="L14" s="1746">
        <f>SUMIFS('Table C3 Tracker'!AO$43:AO$1496,'Table C3 Tracker'!$O$43:$O$1496, "&lt;&gt;Red",'Table C3 Tracker'!$S$43:$S$1496,$B$13,'Table C3 Tracker'!$R$43:$R$1496, 'Table C3 Tracker'!$CQ$1)+SUMIFS('Table C3 Tracker'!AO$43:AO$1496,'Table C3 Tracker'!$O$43:$O$1496, "&lt;&gt;Red",'Table C3 Tracker'!$S$43:$S$1496,$B$13,'Table C3 Tracker'!$R$43:$R$1496, 'Table C3 Tracker'!$CQ$5)</f>
        <v>0</v>
      </c>
      <c r="M14" s="1746">
        <f>SUMIFS('Table C3 Tracker'!AP$43:AP$1496,'Table C3 Tracker'!$O$43:$O$1496, "&lt;&gt;Red",'Table C3 Tracker'!$S$43:$S$1496,$B$13,'Table C3 Tracker'!$R$43:$R$1496, 'Table C3 Tracker'!$CQ$1)+SUMIFS('Table C3 Tracker'!AP$43:AP$1496,'Table C3 Tracker'!$O$43:$O$1496, "&lt;&gt;Red",'Table C3 Tracker'!$S$43:$S$1496,$B$13,'Table C3 Tracker'!$R$43:$R$1496, 'Table C3 Tracker'!$CQ$5)</f>
        <v>0</v>
      </c>
      <c r="N14" s="1746">
        <f>SUMIFS('Table C3 Tracker'!AQ$43:AQ$1496,'Table C3 Tracker'!$O$43:$O$1496, "&lt;&gt;Red",'Table C3 Tracker'!$S$43:$S$1496,$B$13,'Table C3 Tracker'!$R$43:$R$1496, 'Table C3 Tracker'!$CQ$1)+SUMIFS('Table C3 Tracker'!AQ$43:AQ$1496,'Table C3 Tracker'!$O$43:$O$1496, "&lt;&gt;Red",'Table C3 Tracker'!$S$43:$S$1496,$B$13,'Table C3 Tracker'!$R$43:$R$1496, 'Table C3 Tracker'!$CQ$5)</f>
        <v>0</v>
      </c>
      <c r="O14" s="1746">
        <f>SUMIFS('Table C3 Tracker'!AR$43:AR$1496,'Table C3 Tracker'!$O$43:$O$1496, "&lt;&gt;Red",'Table C3 Tracker'!$S$43:$S$1496,$B$13,'Table C3 Tracker'!$R$43:$R$1496, 'Table C3 Tracker'!$CQ$1)+SUMIFS('Table C3 Tracker'!AR$43:AR$1496,'Table C3 Tracker'!$O$43:$O$1496, "&lt;&gt;Red",'Table C3 Tracker'!$S$43:$S$1496,$B$13,'Table C3 Tracker'!$R$43:$R$1496, 'Table C3 Tracker'!$CQ$5)</f>
        <v>0</v>
      </c>
      <c r="P14" s="1614">
        <f>SUMPRODUCT($D$9:$O$9,D14:O14)</f>
        <v>0</v>
      </c>
      <c r="Q14" s="1025">
        <f t="shared" si="1"/>
        <v>0</v>
      </c>
      <c r="R14" s="363" t="e">
        <f>+P14/Q14</f>
        <v>#DIV/0!</v>
      </c>
      <c r="S14" s="1748">
        <f>SUMIFS('Table C3 Tracker'!$AT$43:$AT$1496,'Table C3 Tracker'!$O$43:$O$1496, "Green",'Table C3 Tracker'!$S$43:$S$1496,$B13,'Table C3 Tracker'!$R$43:$R$1496, 'Table C3 Tracker'!$CQ$1)+SUMIFS('Table C3 Tracker'!$AT$43:$AT$1496,'Table C3 Tracker'!$O$43:$O$1496, "Green",'Table C3 Tracker'!$S$43:$S$1496,$B13,'Table C3 Tracker'!$R$43:$R$1496, 'Table C3 Tracker'!$CQ$5)</f>
        <v>0</v>
      </c>
      <c r="T14" s="1749">
        <f>SUMIFS('Table C3 Tracker'!$AT$43:$AT$1496,'Table C3 Tracker'!$O$43:$O$1496, "Amber",'Table C3 Tracker'!$S$43:$S$1496,$B13,'Table C3 Tracker'!$R$43:$R$1496, 'Table C3 Tracker'!$CQ$1)+SUMIFS('Table C3 Tracker'!$AT$43:$AT$1496,'Table C3 Tracker'!$O$43:$O$1496, "Amber",'Table C3 Tracker'!$S$43:$S$1496,$B13,'Table C3 Tracker'!$R$43:$R$1496, 'Table C3 Tracker'!$CQ$5)</f>
        <v>0</v>
      </c>
      <c r="U14" s="1749">
        <f>SUMIFS('Table C3 Tracker'!$AT$43:$AT$1496,'Table C3 Tracker'!$O$43:$O$1496, "&lt;&gt;Red",'Table C3 Tracker'!$F$43:$F$1496, "NR",'Table C3 Tracker'!$S$43:$S$1496,$B13,'Table C3 Tracker'!$R$43:$R$1496, 'Table C3 Tracker'!$CQ$1)+SUMIFS('Table C3 Tracker'!$AT$43:$AT$1496,'Table C3 Tracker'!$O$43:$O$1496, "&lt;&gt;Red",'Table C3 Tracker'!$F$43:$F$1496, "NR",'Table C3 Tracker'!$S$43:$S$1496,$B13,'Table C3 Tracker'!$R$43:$R$1496, 'Table C3 Tracker'!$CQ$5)</f>
        <v>0</v>
      </c>
      <c r="V14" s="1749">
        <f>SUMIFS('Table C3 Tracker'!$AT$43:$AT$1496,'Table C3 Tracker'!$O$43:$O$1496, "&lt;&gt;Red",'Table C3 Tracker'!$F$43:$F$1496, "R",'Table C3 Tracker'!$S$43:$S$1496,$B13,'Table C3 Tracker'!$R$43:$R$1496, 'Table C3 Tracker'!$CQ$1)+SUMIFS('Table C3 Tracker'!$AT$43:$AT$1496,'Table C3 Tracker'!$O$43:$O$1496, "&lt;&gt;Red",'Table C3 Tracker'!$F$43:$F$1496, "R",'Table C3 Tracker'!$S$43:$S$1496,$B13,'Table C3 Tracker'!$R$43:$R$1496, 'Table C3 Tracker'!$CQ$5)</f>
        <v>0</v>
      </c>
      <c r="W14" s="122">
        <f>IF(X14&lt;V14,1,0)</f>
        <v>0</v>
      </c>
      <c r="X14" s="1750">
        <f>SUMIFS('Table C3 Tracker'!$J$43:$J$1496,'Table C3 Tracker'!$O$43:$O$1496, "&lt;&gt;Red",'Table C3 Tracker'!$F$43:$F$1496, "R",'Table C3 Tracker'!$S$43:$S$1496,$B13,'Table C3 Tracker'!$R$43:$R$1496, 'Table C3 Tracker'!$CQ$1)+SUMIFS('Table C3 Tracker'!$J$43:$J$1496,'Table C3 Tracker'!$O$43:$O$1496, "&lt;&gt;Red",'Table C3 Tracker'!$F$43:$F$1496, "R",'Table C3 Tracker'!$S$43:$S$1496,$B13,'Table C3 Tracker'!$R$43:$R$1496, 'Table C3 Tracker'!$CQ$5)</f>
        <v>0</v>
      </c>
      <c r="Y14" s="122">
        <f>SUM(Q14)</f>
        <v>0</v>
      </c>
      <c r="Z14" s="122">
        <f>SUM(U14+V14)</f>
        <v>0</v>
      </c>
      <c r="AA14" s="122">
        <f>P14</f>
        <v>0</v>
      </c>
      <c r="AB14" s="122">
        <f>SUM(S14+T14)</f>
        <v>0</v>
      </c>
      <c r="AC14" s="1057"/>
      <c r="AD14" s="660"/>
      <c r="AE14" s="85"/>
      <c r="AF14" s="122"/>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row>
    <row r="15" spans="1:87" ht="19.5" customHeight="1" thickBot="1">
      <c r="A15" s="142">
        <v>3</v>
      </c>
      <c r="B15" s="2912"/>
      <c r="C15" s="1520" t="s">
        <v>43</v>
      </c>
      <c r="D15" s="1186">
        <f t="shared" ref="D15:O15" si="2">+D14-D13</f>
        <v>0</v>
      </c>
      <c r="E15" s="1186">
        <f t="shared" si="2"/>
        <v>0</v>
      </c>
      <c r="F15" s="1186">
        <f t="shared" si="2"/>
        <v>0</v>
      </c>
      <c r="G15" s="1186">
        <f t="shared" si="2"/>
        <v>0</v>
      </c>
      <c r="H15" s="1186">
        <f t="shared" si="2"/>
        <v>0</v>
      </c>
      <c r="I15" s="1186">
        <f t="shared" si="2"/>
        <v>0</v>
      </c>
      <c r="J15" s="1186">
        <f t="shared" si="2"/>
        <v>0</v>
      </c>
      <c r="K15" s="1186">
        <f t="shared" si="2"/>
        <v>0</v>
      </c>
      <c r="L15" s="1186">
        <f t="shared" si="2"/>
        <v>0</v>
      </c>
      <c r="M15" s="1186">
        <f t="shared" si="2"/>
        <v>0</v>
      </c>
      <c r="N15" s="1186">
        <f t="shared" si="2"/>
        <v>0</v>
      </c>
      <c r="O15" s="1186">
        <f t="shared" si="2"/>
        <v>0</v>
      </c>
      <c r="P15" s="1621">
        <f>SUMPRODUCT($D$9:$O$9,D15:O15)</f>
        <v>0</v>
      </c>
      <c r="Q15" s="1024">
        <f t="shared" si="1"/>
        <v>0</v>
      </c>
      <c r="R15" s="364" t="e">
        <f>+P15/P13</f>
        <v>#DIV/0!</v>
      </c>
      <c r="S15" s="1730">
        <f>+S14-S13</f>
        <v>0</v>
      </c>
      <c r="T15" s="1730">
        <f>+T14-T13</f>
        <v>0</v>
      </c>
      <c r="U15" s="646"/>
      <c r="V15" s="646"/>
      <c r="W15" s="819"/>
      <c r="X15" s="646"/>
      <c r="Y15" s="122"/>
      <c r="Z15" s="122"/>
      <c r="AA15" s="122"/>
      <c r="AB15" s="122"/>
      <c r="AC15" s="1057"/>
      <c r="AD15" s="660"/>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row>
    <row r="16" spans="1:87" s="14" customFormat="1" ht="19.5" customHeight="1" thickBot="1">
      <c r="A16" s="141">
        <v>4</v>
      </c>
      <c r="B16" s="2911" t="s">
        <v>403</v>
      </c>
      <c r="C16" s="1519" t="s">
        <v>298</v>
      </c>
      <c r="D16" s="1745">
        <f>SUMIFS('Table C3 Tracker'!T$43:T$1496,'Table C3 Tracker'!$O$43:$O$1496, "&lt;&gt;Red",'Table C3 Tracker'!$S$43:$S$1496,$B$16,'Table C3 Tracker'!$L$43:$L$1496, 'Table C3 Tracker'!$BY$1,'Table C3 Tracker'!$R$43:$R$1496, 'Table C3 Tracker'!$CQ$1)+SUMIFS('Table C3 Tracker'!T$43:T$1496,'Table C3 Tracker'!$O$43:$O$1496, "&lt;&gt;Red",'Table C3 Tracker'!$S$43:$S$1496,$B$16,'Table C3 Tracker'!$L$43:$L$1496, 'Table C3 Tracker'!$BY$1,'Table C3 Tracker'!$R$43:$R$1496, 'Table C3 Tracker'!$CQ$5)</f>
        <v>0</v>
      </c>
      <c r="E16" s="1745">
        <f>SUMIFS('Table C3 Tracker'!U$43:U$1496,'Table C3 Tracker'!$O$43:$O$1496, "&lt;&gt;Red",'Table C3 Tracker'!$S$43:$S$1496,$B$16,'Table C3 Tracker'!$L$43:$L$1496, 'Table C3 Tracker'!$BY$1,'Table C3 Tracker'!$R$43:$R$1496, 'Table C3 Tracker'!$CQ$1)+SUMIFS('Table C3 Tracker'!U$43:U$1496,'Table C3 Tracker'!$O$43:$O$1496, "&lt;&gt;Red",'Table C3 Tracker'!$S$43:$S$1496,$B$16,'Table C3 Tracker'!$L$43:$L$1496, 'Table C3 Tracker'!$BY$1,'Table C3 Tracker'!$R$43:$R$1496, 'Table C3 Tracker'!$CQ$5)</f>
        <v>0</v>
      </c>
      <c r="F16" s="1745">
        <f>SUMIFS('Table C3 Tracker'!V$43:V$1496,'Table C3 Tracker'!$O$43:$O$1496, "&lt;&gt;Red",'Table C3 Tracker'!$S$43:$S$1496,$B$16,'Table C3 Tracker'!$L$43:$L$1496, 'Table C3 Tracker'!$BY$1,'Table C3 Tracker'!$R$43:$R$1496, 'Table C3 Tracker'!$CQ$1)+SUMIFS('Table C3 Tracker'!V$43:V$1496,'Table C3 Tracker'!$O$43:$O$1496, "&lt;&gt;Red",'Table C3 Tracker'!$S$43:$S$1496,$B$16,'Table C3 Tracker'!$L$43:$L$1496, 'Table C3 Tracker'!$BY$1,'Table C3 Tracker'!$R$43:$R$1496, 'Table C3 Tracker'!$CQ$5)</f>
        <v>0</v>
      </c>
      <c r="G16" s="1745">
        <f>SUMIFS('Table C3 Tracker'!W$43:W$1496,'Table C3 Tracker'!$O$43:$O$1496, "&lt;&gt;Red",'Table C3 Tracker'!$S$43:$S$1496,$B$16,'Table C3 Tracker'!$L$43:$L$1496, 'Table C3 Tracker'!$BY$1,'Table C3 Tracker'!$R$43:$R$1496, 'Table C3 Tracker'!$CQ$1)+SUMIFS('Table C3 Tracker'!W$43:W$1496,'Table C3 Tracker'!$O$43:$O$1496, "&lt;&gt;Red",'Table C3 Tracker'!$S$43:$S$1496,$B$16,'Table C3 Tracker'!$L$43:$L$1496, 'Table C3 Tracker'!$BY$1,'Table C3 Tracker'!$R$43:$R$1496, 'Table C3 Tracker'!$CQ$5)</f>
        <v>0</v>
      </c>
      <c r="H16" s="1745">
        <f>SUMIFS('Table C3 Tracker'!X$43:X$1496,'Table C3 Tracker'!$O$43:$O$1496, "&lt;&gt;Red",'Table C3 Tracker'!$S$43:$S$1496,$B$16,'Table C3 Tracker'!$L$43:$L$1496, 'Table C3 Tracker'!$BY$1,'Table C3 Tracker'!$R$43:$R$1496, 'Table C3 Tracker'!$CQ$1)+SUMIFS('Table C3 Tracker'!X$43:X$1496,'Table C3 Tracker'!$O$43:$O$1496, "&lt;&gt;Red",'Table C3 Tracker'!$S$43:$S$1496,$B$16,'Table C3 Tracker'!$L$43:$L$1496, 'Table C3 Tracker'!$BY$1,'Table C3 Tracker'!$R$43:$R$1496, 'Table C3 Tracker'!$CQ$5)</f>
        <v>0</v>
      </c>
      <c r="I16" s="1745">
        <f>SUMIFS('Table C3 Tracker'!Y$43:Y$1496,'Table C3 Tracker'!$O$43:$O$1496, "&lt;&gt;Red",'Table C3 Tracker'!$S$43:$S$1496,$B$16,'Table C3 Tracker'!$L$43:$L$1496, 'Table C3 Tracker'!$BY$1,'Table C3 Tracker'!$R$43:$R$1496, 'Table C3 Tracker'!$CQ$1)+SUMIFS('Table C3 Tracker'!Y$43:Y$1496,'Table C3 Tracker'!$O$43:$O$1496, "&lt;&gt;Red",'Table C3 Tracker'!$S$43:$S$1496,$B$16,'Table C3 Tracker'!$L$43:$L$1496, 'Table C3 Tracker'!$BY$1,'Table C3 Tracker'!$R$43:$R$1496, 'Table C3 Tracker'!$CQ$5)</f>
        <v>0</v>
      </c>
      <c r="J16" s="1745">
        <f>SUMIFS('Table C3 Tracker'!Z$43:Z$1496,'Table C3 Tracker'!$O$43:$O$1496, "&lt;&gt;Red",'Table C3 Tracker'!$S$43:$S$1496,$B$16,'Table C3 Tracker'!$L$43:$L$1496, 'Table C3 Tracker'!$BY$1,'Table C3 Tracker'!$R$43:$R$1496, 'Table C3 Tracker'!$CQ$1)+SUMIFS('Table C3 Tracker'!Z$43:Z$1496,'Table C3 Tracker'!$O$43:$O$1496, "&lt;&gt;Red",'Table C3 Tracker'!$S$43:$S$1496,$B$16,'Table C3 Tracker'!$L$43:$L$1496, 'Table C3 Tracker'!$BY$1,'Table C3 Tracker'!$R$43:$R$1496, 'Table C3 Tracker'!$CQ$5)</f>
        <v>0</v>
      </c>
      <c r="K16" s="1745">
        <f>SUMIFS('Table C3 Tracker'!AA$43:AA$1496,'Table C3 Tracker'!$O$43:$O$1496, "&lt;&gt;Red",'Table C3 Tracker'!$S$43:$S$1496,$B$16,'Table C3 Tracker'!$L$43:$L$1496, 'Table C3 Tracker'!$BY$1,'Table C3 Tracker'!$R$43:$R$1496, 'Table C3 Tracker'!$CQ$1)+SUMIFS('Table C3 Tracker'!AA$43:AA$1496,'Table C3 Tracker'!$O$43:$O$1496, "&lt;&gt;Red",'Table C3 Tracker'!$S$43:$S$1496,$B$16,'Table C3 Tracker'!$L$43:$L$1496, 'Table C3 Tracker'!$BY$1,'Table C3 Tracker'!$R$43:$R$1496, 'Table C3 Tracker'!$CQ$5)</f>
        <v>0</v>
      </c>
      <c r="L16" s="1745">
        <f>SUMIFS('Table C3 Tracker'!AB$43:AB$1496,'Table C3 Tracker'!$O$43:$O$1496, "&lt;&gt;Red",'Table C3 Tracker'!$S$43:$S$1496,$B$16,'Table C3 Tracker'!$L$43:$L$1496, 'Table C3 Tracker'!$BY$1,'Table C3 Tracker'!$R$43:$R$1496, 'Table C3 Tracker'!$CQ$1)+SUMIFS('Table C3 Tracker'!AB$43:AB$1496,'Table C3 Tracker'!$O$43:$O$1496, "&lt;&gt;Red",'Table C3 Tracker'!$S$43:$S$1496,$B$16,'Table C3 Tracker'!$L$43:$L$1496, 'Table C3 Tracker'!$BY$1,'Table C3 Tracker'!$R$43:$R$1496, 'Table C3 Tracker'!$CQ$5)</f>
        <v>0</v>
      </c>
      <c r="M16" s="1745">
        <f>SUMIFS('Table C3 Tracker'!AC$43:AC$1496,'Table C3 Tracker'!$O$43:$O$1496, "&lt;&gt;Red",'Table C3 Tracker'!$S$43:$S$1496,$B$16,'Table C3 Tracker'!$L$43:$L$1496, 'Table C3 Tracker'!$BY$1,'Table C3 Tracker'!$R$43:$R$1496, 'Table C3 Tracker'!$CQ$1)+SUMIFS('Table C3 Tracker'!AC$43:AC$1496,'Table C3 Tracker'!$O$43:$O$1496, "&lt;&gt;Red",'Table C3 Tracker'!$S$43:$S$1496,$B$16,'Table C3 Tracker'!$L$43:$L$1496, 'Table C3 Tracker'!$BY$1,'Table C3 Tracker'!$R$43:$R$1496, 'Table C3 Tracker'!$CQ$5)</f>
        <v>0</v>
      </c>
      <c r="N16" s="1745">
        <f>SUMIFS('Table C3 Tracker'!AD$43:AD$1496,'Table C3 Tracker'!$O$43:$O$1496, "&lt;&gt;Red",'Table C3 Tracker'!$S$43:$S$1496,$B$16,'Table C3 Tracker'!$L$43:$L$1496, 'Table C3 Tracker'!$BY$1,'Table C3 Tracker'!$R$43:$R$1496, 'Table C3 Tracker'!$CQ$1)+SUMIFS('Table C3 Tracker'!AD$43:AD$1496,'Table C3 Tracker'!$O$43:$O$1496, "&lt;&gt;Red",'Table C3 Tracker'!$S$43:$S$1496,$B$16,'Table C3 Tracker'!$L$43:$L$1496, 'Table C3 Tracker'!$BY$1,'Table C3 Tracker'!$R$43:$R$1496, 'Table C3 Tracker'!$CQ$5)</f>
        <v>0</v>
      </c>
      <c r="O16" s="1745">
        <f>SUMIFS('Table C3 Tracker'!AE$43:AE$1496,'Table C3 Tracker'!$O$43:$O$1496, "&lt;&gt;Red",'Table C3 Tracker'!$S$43:$S$1496,$B$16,'Table C3 Tracker'!$L$43:$L$1496, 'Table C3 Tracker'!$BY$1,'Table C3 Tracker'!$R$43:$R$1496, 'Table C3 Tracker'!$CQ$1)+SUMIFS('Table C3 Tracker'!AE$43:AE$1496,'Table C3 Tracker'!$O$43:$O$1496, "&lt;&gt;Red",'Table C3 Tracker'!$S$43:$S$1496,$B$16,'Table C3 Tracker'!$L$43:$L$1496, 'Table C3 Tracker'!$BY$1,'Table C3 Tracker'!$R$43:$R$1496, 'Table C3 Tracker'!$CQ$5)</f>
        <v>0</v>
      </c>
      <c r="P16" s="1622">
        <f t="shared" ref="P16:P33" si="3">SUMPRODUCT($D$9:$O$9,D16:O16)</f>
        <v>0</v>
      </c>
      <c r="Q16" s="1023">
        <f t="shared" si="1"/>
        <v>0</v>
      </c>
      <c r="R16" s="648"/>
      <c r="S16" s="1745">
        <f>SUMIFS('Table C3 Tracker'!$AF$43:$AF$1496,'Table C3 Tracker'!$O$43:$O$1496, "Green",'Table C3 Tracker'!$S$43:$S$1496,$B16,'Table C3 Tracker'!$R$43:$R$1496, 'Table C3 Tracker'!$CQ$1,'Table C3 Tracker'!$L$43:$L$1496, 'Table C3 Tracker'!$BY$1)+SUMIFS('Table C3 Tracker'!$AF$43:$AF$1496,'Table C3 Tracker'!$O$43:$O$1496, "Green",'Table C3 Tracker'!$S$43:$S$1496,$B16,'Table C3 Tracker'!$R$43:$R$1496, 'Table C3 Tracker'!$CQ$5,'Table C3 Tracker'!$L$43:$L$1496, 'Table C3 Tracker'!$BY$1)</f>
        <v>0</v>
      </c>
      <c r="T16" s="1747">
        <f>SUMIFS('Table C3 Tracker'!$AF$43:$AF$1496,'Table C3 Tracker'!$O$43:$O$1496, "Amber",'Table C3 Tracker'!$S$43:$S$1496,$B16,'Table C3 Tracker'!$R$43:$R$1496, 'Table C3 Tracker'!$CQ$1,'Table C3 Tracker'!$L$43:$L$1496, 'Table C3 Tracker'!$BY$1)+SUMIFS('Table C3 Tracker'!$AF$43:$AF$1496,'Table C3 Tracker'!$O$43:$O$1496, "Amber",'Table C3 Tracker'!$S$43:$S$1496,$B16,'Table C3 Tracker'!$R$43:$R$1496, 'Table C3 Tracker'!$CQ$5,'Table C3 Tracker'!$L$43:$L$1496, 'Table C3 Tracker'!$BY$1)</f>
        <v>0</v>
      </c>
      <c r="U16" s="1729"/>
      <c r="V16" s="646"/>
      <c r="W16" s="149"/>
      <c r="X16" s="646"/>
      <c r="Y16" s="122"/>
      <c r="Z16" s="122"/>
      <c r="AA16" s="122"/>
      <c r="AB16" s="122"/>
      <c r="AC16" s="1056"/>
      <c r="AD16" s="660"/>
      <c r="AE16" s="85"/>
      <c r="AF16" s="85"/>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row>
    <row r="17" spans="1:87" ht="19.5" customHeight="1" thickBot="1">
      <c r="A17" s="142">
        <v>5</v>
      </c>
      <c r="B17" s="2911"/>
      <c r="C17" s="99" t="s">
        <v>295</v>
      </c>
      <c r="D17" s="1746">
        <f>SUMIFS('Table C3 Tracker'!AG$43:AG$1496,'Table C3 Tracker'!$O$43:$O$1496, "&lt;&gt;Red",'Table C3 Tracker'!$S$43:$S$1496,$B$16,'Table C3 Tracker'!$R$43:$R$1496, 'Table C3 Tracker'!$CQ$1)+SUMIFS('Table C3 Tracker'!AG$43:AG$1496,'Table C3 Tracker'!$O$43:$O$1496, "&lt;&gt;Red",'Table C3 Tracker'!$S$43:$S$1496,$B$16,'Table C3 Tracker'!$R$43:$R$1496, 'Table C3 Tracker'!$CQ$5)</f>
        <v>0</v>
      </c>
      <c r="E17" s="1746">
        <f>SUMIFS('Table C3 Tracker'!AH$43:AH$1496,'Table C3 Tracker'!$O$43:$O$1496, "&lt;&gt;Red",'Table C3 Tracker'!$S$43:$S$1496,$B$16,'Table C3 Tracker'!$R$43:$R$1496, 'Table C3 Tracker'!$CQ$1)+SUMIFS('Table C3 Tracker'!AH$43:AH$1496,'Table C3 Tracker'!$O$43:$O$1496, "&lt;&gt;Red",'Table C3 Tracker'!$S$43:$S$1496,$B$16,'Table C3 Tracker'!$R$43:$R$1496, 'Table C3 Tracker'!$CQ$5)</f>
        <v>0</v>
      </c>
      <c r="F17" s="1746">
        <f>SUMIFS('Table C3 Tracker'!AI$43:AI$1496,'Table C3 Tracker'!$O$43:$O$1496, "&lt;&gt;Red",'Table C3 Tracker'!$S$43:$S$1496,$B$16,'Table C3 Tracker'!$R$43:$R$1496, 'Table C3 Tracker'!$CQ$1)+SUMIFS('Table C3 Tracker'!AI$43:AI$1496,'Table C3 Tracker'!$O$43:$O$1496, "&lt;&gt;Red",'Table C3 Tracker'!$S$43:$S$1496,$B$16,'Table C3 Tracker'!$R$43:$R$1496, 'Table C3 Tracker'!$CQ$5)</f>
        <v>0</v>
      </c>
      <c r="G17" s="1746">
        <f>SUMIFS('Table C3 Tracker'!AJ$43:AJ$1496,'Table C3 Tracker'!$O$43:$O$1496, "&lt;&gt;Red",'Table C3 Tracker'!$S$43:$S$1496,$B$16,'Table C3 Tracker'!$R$43:$R$1496, 'Table C3 Tracker'!$CQ$1)+SUMIFS('Table C3 Tracker'!AJ$43:AJ$1496,'Table C3 Tracker'!$O$43:$O$1496, "&lt;&gt;Red",'Table C3 Tracker'!$S$43:$S$1496,$B$16,'Table C3 Tracker'!$R$43:$R$1496, 'Table C3 Tracker'!$CQ$5)</f>
        <v>0</v>
      </c>
      <c r="H17" s="1746">
        <f>SUMIFS('Table C3 Tracker'!AK$43:AK$1496,'Table C3 Tracker'!$O$43:$O$1496, "&lt;&gt;Red",'Table C3 Tracker'!$S$43:$S$1496,$B$16,'Table C3 Tracker'!$R$43:$R$1496, 'Table C3 Tracker'!$CQ$1)+SUMIFS('Table C3 Tracker'!AK$43:AK$1496,'Table C3 Tracker'!$O$43:$O$1496, "&lt;&gt;Red",'Table C3 Tracker'!$S$43:$S$1496,$B$16,'Table C3 Tracker'!$R$43:$R$1496, 'Table C3 Tracker'!$CQ$5)</f>
        <v>0</v>
      </c>
      <c r="I17" s="1746">
        <f>SUMIFS('Table C3 Tracker'!AL$43:AL$1496,'Table C3 Tracker'!$O$43:$O$1496, "&lt;&gt;Red",'Table C3 Tracker'!$S$43:$S$1496,$B$16,'Table C3 Tracker'!$R$43:$R$1496, 'Table C3 Tracker'!$CQ$1)+SUMIFS('Table C3 Tracker'!AL$43:AL$1496,'Table C3 Tracker'!$O$43:$O$1496, "&lt;&gt;Red",'Table C3 Tracker'!$S$43:$S$1496,$B$16,'Table C3 Tracker'!$R$43:$R$1496, 'Table C3 Tracker'!$CQ$5)</f>
        <v>0</v>
      </c>
      <c r="J17" s="1746">
        <f>SUMIFS('Table C3 Tracker'!AM$43:AM$1496,'Table C3 Tracker'!$O$43:$O$1496, "&lt;&gt;Red",'Table C3 Tracker'!$S$43:$S$1496,$B$16,'Table C3 Tracker'!$R$43:$R$1496, 'Table C3 Tracker'!$CQ$1)+SUMIFS('Table C3 Tracker'!AM$43:AM$1496,'Table C3 Tracker'!$O$43:$O$1496, "&lt;&gt;Red",'Table C3 Tracker'!$S$43:$S$1496,$B$16,'Table C3 Tracker'!$R$43:$R$1496, 'Table C3 Tracker'!$CQ$5)</f>
        <v>0</v>
      </c>
      <c r="K17" s="1746">
        <f>SUMIFS('Table C3 Tracker'!AN$43:AN$1496,'Table C3 Tracker'!$O$43:$O$1496, "&lt;&gt;Red",'Table C3 Tracker'!$S$43:$S$1496,$B$16,'Table C3 Tracker'!$R$43:$R$1496, 'Table C3 Tracker'!$CQ$1)+SUMIFS('Table C3 Tracker'!AN$43:AN$1496,'Table C3 Tracker'!$O$43:$O$1496, "&lt;&gt;Red",'Table C3 Tracker'!$S$43:$S$1496,$B$16,'Table C3 Tracker'!$R$43:$R$1496, 'Table C3 Tracker'!$CQ$5)</f>
        <v>0</v>
      </c>
      <c r="L17" s="1746">
        <f>SUMIFS('Table C3 Tracker'!AO$43:AO$1496,'Table C3 Tracker'!$O$43:$O$1496, "&lt;&gt;Red",'Table C3 Tracker'!$S$43:$S$1496,$B$16,'Table C3 Tracker'!$R$43:$R$1496, 'Table C3 Tracker'!$CQ$1)+SUMIFS('Table C3 Tracker'!AO$43:AO$1496,'Table C3 Tracker'!$O$43:$O$1496, "&lt;&gt;Red",'Table C3 Tracker'!$S$43:$S$1496,$B$16,'Table C3 Tracker'!$R$43:$R$1496, 'Table C3 Tracker'!$CQ$5)</f>
        <v>0</v>
      </c>
      <c r="M17" s="1746">
        <f>SUMIFS('Table C3 Tracker'!AP$43:AP$1496,'Table C3 Tracker'!$O$43:$O$1496, "&lt;&gt;Red",'Table C3 Tracker'!$S$43:$S$1496,$B$16,'Table C3 Tracker'!$R$43:$R$1496, 'Table C3 Tracker'!$CQ$1)+SUMIFS('Table C3 Tracker'!AP$43:AP$1496,'Table C3 Tracker'!$O$43:$O$1496, "&lt;&gt;Red",'Table C3 Tracker'!$S$43:$S$1496,$B$16,'Table C3 Tracker'!$R$43:$R$1496, 'Table C3 Tracker'!$CQ$5)</f>
        <v>0</v>
      </c>
      <c r="N17" s="1746">
        <f>SUMIFS('Table C3 Tracker'!AQ$43:AQ$1496,'Table C3 Tracker'!$O$43:$O$1496, "&lt;&gt;Red",'Table C3 Tracker'!$S$43:$S$1496,$B$16,'Table C3 Tracker'!$R$43:$R$1496, 'Table C3 Tracker'!$CQ$1)+SUMIFS('Table C3 Tracker'!AQ$43:AQ$1496,'Table C3 Tracker'!$O$43:$O$1496, "&lt;&gt;Red",'Table C3 Tracker'!$S$43:$S$1496,$B$16,'Table C3 Tracker'!$R$43:$R$1496, 'Table C3 Tracker'!$CQ$5)</f>
        <v>0</v>
      </c>
      <c r="O17" s="1746">
        <f>SUMIFS('Table C3 Tracker'!AR$43:AR$1496,'Table C3 Tracker'!$O$43:$O$1496, "&lt;&gt;Red",'Table C3 Tracker'!$S$43:$S$1496,$B$16,'Table C3 Tracker'!$R$43:$R$1496, 'Table C3 Tracker'!$CQ$1)+SUMIFS('Table C3 Tracker'!AR$43:AR$1496,'Table C3 Tracker'!$O$43:$O$1496, "&lt;&gt;Red",'Table C3 Tracker'!$S$43:$S$1496,$B$16,'Table C3 Tracker'!$R$43:$R$1496, 'Table C3 Tracker'!$CQ$5)</f>
        <v>0</v>
      </c>
      <c r="P17" s="1614">
        <f t="shared" si="3"/>
        <v>0</v>
      </c>
      <c r="Q17" s="1025">
        <f t="shared" si="1"/>
        <v>0</v>
      </c>
      <c r="R17" s="363" t="e">
        <f>+P17/Q17</f>
        <v>#DIV/0!</v>
      </c>
      <c r="S17" s="1748">
        <f>SUMIFS('Table C3 Tracker'!$AT$43:$AT$1496,'Table C3 Tracker'!$O$43:$O$1496, "Green",'Table C3 Tracker'!$S$43:$S$1496,$B16,'Table C3 Tracker'!$R$43:$R$1496, 'Table C3 Tracker'!$CQ$1)+SUMIFS('Table C3 Tracker'!$AT$43:$AT$1496,'Table C3 Tracker'!$O$43:$O$1496, "Green",'Table C3 Tracker'!$S$43:$S$1496,$B16,'Table C3 Tracker'!$R$43:$R$1496, 'Table C3 Tracker'!$CQ$5)</f>
        <v>0</v>
      </c>
      <c r="T17" s="1749">
        <f>SUMIFS('Table C3 Tracker'!$AT$43:$AT$1496,'Table C3 Tracker'!$O$43:$O$1496, "Amber",'Table C3 Tracker'!$S$43:$S$1496,$B16,'Table C3 Tracker'!$R$43:$R$1496, 'Table C3 Tracker'!$CQ$1)+SUMIFS('Table C3 Tracker'!$AT$43:$AT$1496,'Table C3 Tracker'!$O$43:$O$1496, "Amber",'Table C3 Tracker'!$S$43:$S$1496,$B16,'Table C3 Tracker'!$R$43:$R$1496, 'Table C3 Tracker'!$CQ$5)</f>
        <v>0</v>
      </c>
      <c r="U17" s="1749">
        <f>SUMIFS('Table C3 Tracker'!AT$43:AT$1496,'Table C3 Tracker'!$O$43:$O$1496, "&lt;&gt;Red",'Table C3 Tracker'!$F$43:$F$1496, "NR",'Table C3 Tracker'!$S$43:$S$1496,$B16,'Table C3 Tracker'!$R$43:$R$1496, 'Table C3 Tracker'!$CQ$1)+SUMIFS('Table C3 Tracker'!AT$43:AT$1496,'Table C3 Tracker'!$O$43:$O$1496, "&lt;&gt;Red",'Table C3 Tracker'!$F$43:$F$1496, "NR",'Table C3 Tracker'!$S$43:$S$1496,$B16,'Table C3 Tracker'!$R$43:$R$1496, 'Table C3 Tracker'!$CQ$5)</f>
        <v>0</v>
      </c>
      <c r="V17" s="1749">
        <f>SUMIFS('Table C3 Tracker'!$AT$43:$AT$1496,'Table C3 Tracker'!$O$43:$O$1496, "&lt;&gt;Red",'Table C3 Tracker'!$F$43:$F$1496, "R",'Table C3 Tracker'!$S$43:$S$1496,$B16,'Table C3 Tracker'!$R$43:$R$1496, 'Table C3 Tracker'!$CQ$1)+SUMIFS('Table C3 Tracker'!$AT$43:$AT$1496,'Table C3 Tracker'!$O$43:$O$1496, "&lt;&gt;Red",'Table C3 Tracker'!$F$43:$F$1496, "R",'Table C3 Tracker'!$S$43:$S$1496,$B16,'Table C3 Tracker'!$R$43:$R$1496, 'Table C3 Tracker'!$CQ$5)</f>
        <v>0</v>
      </c>
      <c r="W17" s="122">
        <f>IF(X17&lt;V17,1,0)</f>
        <v>0</v>
      </c>
      <c r="X17" s="1750">
        <f>SUMIFS('Table C3 Tracker'!$J$43:$J$1496,'Table C3 Tracker'!$O$43:$O$1496, "&lt;&gt;Red",'Table C3 Tracker'!$F$43:$F$1496, "R",'Table C3 Tracker'!$S$43:$S$1496,$B16,'Table C3 Tracker'!$R$43:$R$1496, 'Table C3 Tracker'!$CQ$1)+SUMIFS('Table C3 Tracker'!$J$43:$J$1496,'Table C3 Tracker'!$O$43:$O$1496, "&lt;&gt;Red",'Table C3 Tracker'!$F$43:$F$1496, "R",'Table C3 Tracker'!$S$43:$S$1496,$B16,'Table C3 Tracker'!$R$43:$R$1496, 'Table C3 Tracker'!$CQ$5)</f>
        <v>0</v>
      </c>
      <c r="Y17" s="122">
        <f>SUM(Q17)</f>
        <v>0</v>
      </c>
      <c r="Z17" s="122">
        <f>SUM(U17+V17)</f>
        <v>0</v>
      </c>
      <c r="AA17" s="122">
        <f>P17</f>
        <v>0</v>
      </c>
      <c r="AB17" s="122">
        <f>SUM(S17+T17)</f>
        <v>0</v>
      </c>
      <c r="AC17" s="1057"/>
      <c r="AD17" s="660"/>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row>
    <row r="18" spans="1:87" ht="19.5" customHeight="1" thickBot="1">
      <c r="A18" s="142">
        <v>6</v>
      </c>
      <c r="B18" s="2911"/>
      <c r="C18" s="1520" t="s">
        <v>43</v>
      </c>
      <c r="D18" s="1186">
        <f t="shared" ref="D18:O18" si="4">+D17-D16</f>
        <v>0</v>
      </c>
      <c r="E18" s="1186">
        <f t="shared" si="4"/>
        <v>0</v>
      </c>
      <c r="F18" s="1186">
        <f t="shared" si="4"/>
        <v>0</v>
      </c>
      <c r="G18" s="1186">
        <f t="shared" si="4"/>
        <v>0</v>
      </c>
      <c r="H18" s="1186">
        <f t="shared" si="4"/>
        <v>0</v>
      </c>
      <c r="I18" s="1186">
        <f t="shared" si="4"/>
        <v>0</v>
      </c>
      <c r="J18" s="1186">
        <f t="shared" si="4"/>
        <v>0</v>
      </c>
      <c r="K18" s="1186">
        <f t="shared" si="4"/>
        <v>0</v>
      </c>
      <c r="L18" s="1186">
        <f t="shared" si="4"/>
        <v>0</v>
      </c>
      <c r="M18" s="1186">
        <f t="shared" si="4"/>
        <v>0</v>
      </c>
      <c r="N18" s="1186">
        <f t="shared" si="4"/>
        <v>0</v>
      </c>
      <c r="O18" s="1186">
        <f t="shared" si="4"/>
        <v>0</v>
      </c>
      <c r="P18" s="1625">
        <f t="shared" si="3"/>
        <v>0</v>
      </c>
      <c r="Q18" s="1024">
        <f t="shared" si="1"/>
        <v>0</v>
      </c>
      <c r="R18" s="364" t="e">
        <f>+P18/P16</f>
        <v>#DIV/0!</v>
      </c>
      <c r="S18" s="1730">
        <f>+S17-S16</f>
        <v>0</v>
      </c>
      <c r="T18" s="1730">
        <f>+T17-T16</f>
        <v>0</v>
      </c>
      <c r="U18" s="646"/>
      <c r="V18" s="646"/>
      <c r="W18" s="819"/>
      <c r="X18" s="646"/>
      <c r="Y18" s="122"/>
      <c r="Z18" s="122"/>
      <c r="AA18" s="122"/>
      <c r="AB18" s="122"/>
      <c r="AC18" s="1057"/>
      <c r="AD18" s="660"/>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row>
    <row r="19" spans="1:87" ht="19.5" customHeight="1" thickBot="1">
      <c r="A19" s="143">
        <v>7</v>
      </c>
      <c r="B19" s="2910" t="s">
        <v>350</v>
      </c>
      <c r="C19" s="1519" t="s">
        <v>298</v>
      </c>
      <c r="D19" s="1745">
        <f>SUMIFS('Table C3 Tracker'!T$43:T$1496,'Table C3 Tracker'!$O$43:$O$1496, "&lt;&gt;Red",'Table C3 Tracker'!$S$43:$S$1496,$B$19,'Table C3 Tracker'!$L$43:$L$1496, 'Table C3 Tracker'!$BY$1,'Table C3 Tracker'!$R$43:$R$1496, 'Table C3 Tracker'!$CQ$1)+SUMIFS('Table C3 Tracker'!T$43:T$1496,'Table C3 Tracker'!$O$43:$O$1496, "&lt;&gt;Red",'Table C3 Tracker'!$S$43:$S$1496,$B$19,'Table C3 Tracker'!$L$43:$L$1496, 'Table C3 Tracker'!$BY$1,'Table C3 Tracker'!$R$43:$R$1496, 'Table C3 Tracker'!$CQ$5)</f>
        <v>0</v>
      </c>
      <c r="E19" s="1745">
        <f>SUMIFS('Table C3 Tracker'!U$43:U$1496,'Table C3 Tracker'!$O$43:$O$1496, "&lt;&gt;Red",'Table C3 Tracker'!$S$43:$S$1496,$B$19,'Table C3 Tracker'!$L$43:$L$1496, 'Table C3 Tracker'!$BY$1,'Table C3 Tracker'!$R$43:$R$1496, 'Table C3 Tracker'!$CQ$1)+SUMIFS('Table C3 Tracker'!U$43:U$1496,'Table C3 Tracker'!$O$43:$O$1496, "&lt;&gt;Red",'Table C3 Tracker'!$S$43:$S$1496,$B$19,'Table C3 Tracker'!$L$43:$L$1496, 'Table C3 Tracker'!$BY$1,'Table C3 Tracker'!$R$43:$R$1496, 'Table C3 Tracker'!$CQ$5)</f>
        <v>0</v>
      </c>
      <c r="F19" s="1745">
        <f>SUMIFS('Table C3 Tracker'!V$43:V$1496,'Table C3 Tracker'!$O$43:$O$1496, "&lt;&gt;Red",'Table C3 Tracker'!$S$43:$S$1496,$B$19,'Table C3 Tracker'!$L$43:$L$1496, 'Table C3 Tracker'!$BY$1,'Table C3 Tracker'!$R$43:$R$1496, 'Table C3 Tracker'!$CQ$1)+SUMIFS('Table C3 Tracker'!V$43:V$1496,'Table C3 Tracker'!$O$43:$O$1496, "&lt;&gt;Red",'Table C3 Tracker'!$S$43:$S$1496,$B$19,'Table C3 Tracker'!$L$43:$L$1496, 'Table C3 Tracker'!$BY$1,'Table C3 Tracker'!$R$43:$R$1496, 'Table C3 Tracker'!$CQ$5)</f>
        <v>0</v>
      </c>
      <c r="G19" s="1745">
        <f>SUMIFS('Table C3 Tracker'!W$43:W$1496,'Table C3 Tracker'!$O$43:$O$1496, "&lt;&gt;Red",'Table C3 Tracker'!$S$43:$S$1496,$B$19,'Table C3 Tracker'!$L$43:$L$1496, 'Table C3 Tracker'!$BY$1,'Table C3 Tracker'!$R$43:$R$1496, 'Table C3 Tracker'!$CQ$1)+SUMIFS('Table C3 Tracker'!W$43:W$1496,'Table C3 Tracker'!$O$43:$O$1496, "&lt;&gt;Red",'Table C3 Tracker'!$S$43:$S$1496,$B$19,'Table C3 Tracker'!$L$43:$L$1496, 'Table C3 Tracker'!$BY$1,'Table C3 Tracker'!$R$43:$R$1496, 'Table C3 Tracker'!$CQ$5)</f>
        <v>0</v>
      </c>
      <c r="H19" s="1745">
        <f>SUMIFS('Table C3 Tracker'!X$43:X$1496,'Table C3 Tracker'!$O$43:$O$1496, "&lt;&gt;Red",'Table C3 Tracker'!$S$43:$S$1496,$B$19,'Table C3 Tracker'!$L$43:$L$1496, 'Table C3 Tracker'!$BY$1,'Table C3 Tracker'!$R$43:$R$1496, 'Table C3 Tracker'!$CQ$1)+SUMIFS('Table C3 Tracker'!X$43:X$1496,'Table C3 Tracker'!$O$43:$O$1496, "&lt;&gt;Red",'Table C3 Tracker'!$S$43:$S$1496,$B$19,'Table C3 Tracker'!$L$43:$L$1496, 'Table C3 Tracker'!$BY$1,'Table C3 Tracker'!$R$43:$R$1496, 'Table C3 Tracker'!$CQ$5)</f>
        <v>0</v>
      </c>
      <c r="I19" s="1745">
        <f>SUMIFS('Table C3 Tracker'!Y$43:Y$1496,'Table C3 Tracker'!$O$43:$O$1496, "&lt;&gt;Red",'Table C3 Tracker'!$S$43:$S$1496,$B$19,'Table C3 Tracker'!$L$43:$L$1496, 'Table C3 Tracker'!$BY$1,'Table C3 Tracker'!$R$43:$R$1496, 'Table C3 Tracker'!$CQ$1)+SUMIFS('Table C3 Tracker'!Y$43:Y$1496,'Table C3 Tracker'!$O$43:$O$1496, "&lt;&gt;Red",'Table C3 Tracker'!$S$43:$S$1496,$B$19,'Table C3 Tracker'!$L$43:$L$1496, 'Table C3 Tracker'!$BY$1,'Table C3 Tracker'!$R$43:$R$1496, 'Table C3 Tracker'!$CQ$5)</f>
        <v>0</v>
      </c>
      <c r="J19" s="1745">
        <f>SUMIFS('Table C3 Tracker'!Z$43:Z$1496,'Table C3 Tracker'!$O$43:$O$1496, "&lt;&gt;Red",'Table C3 Tracker'!$S$43:$S$1496,$B$19,'Table C3 Tracker'!$L$43:$L$1496, 'Table C3 Tracker'!$BY$1,'Table C3 Tracker'!$R$43:$R$1496, 'Table C3 Tracker'!$CQ$1)+SUMIFS('Table C3 Tracker'!Z$43:Z$1496,'Table C3 Tracker'!$O$43:$O$1496, "&lt;&gt;Red",'Table C3 Tracker'!$S$43:$S$1496,$B$19,'Table C3 Tracker'!$L$43:$L$1496, 'Table C3 Tracker'!$BY$1,'Table C3 Tracker'!$R$43:$R$1496, 'Table C3 Tracker'!$CQ$5)</f>
        <v>0</v>
      </c>
      <c r="K19" s="1745">
        <f>SUMIFS('Table C3 Tracker'!AA$43:AA$1496,'Table C3 Tracker'!$O$43:$O$1496, "&lt;&gt;Red",'Table C3 Tracker'!$S$43:$S$1496,$B$19,'Table C3 Tracker'!$L$43:$L$1496, 'Table C3 Tracker'!$BY$1,'Table C3 Tracker'!$R$43:$R$1496, 'Table C3 Tracker'!$CQ$1)+SUMIFS('Table C3 Tracker'!AA$43:AA$1496,'Table C3 Tracker'!$O$43:$O$1496, "&lt;&gt;Red",'Table C3 Tracker'!$S$43:$S$1496,$B$19,'Table C3 Tracker'!$L$43:$L$1496, 'Table C3 Tracker'!$BY$1,'Table C3 Tracker'!$R$43:$R$1496, 'Table C3 Tracker'!$CQ$5)</f>
        <v>0</v>
      </c>
      <c r="L19" s="1745">
        <f>SUMIFS('Table C3 Tracker'!AB$43:AB$1496,'Table C3 Tracker'!$O$43:$O$1496, "&lt;&gt;Red",'Table C3 Tracker'!$S$43:$S$1496,$B$19,'Table C3 Tracker'!$L$43:$L$1496, 'Table C3 Tracker'!$BY$1,'Table C3 Tracker'!$R$43:$R$1496, 'Table C3 Tracker'!$CQ$1)+SUMIFS('Table C3 Tracker'!AB$43:AB$1496,'Table C3 Tracker'!$O$43:$O$1496, "&lt;&gt;Red",'Table C3 Tracker'!$S$43:$S$1496,$B$19,'Table C3 Tracker'!$L$43:$L$1496, 'Table C3 Tracker'!$BY$1,'Table C3 Tracker'!$R$43:$R$1496, 'Table C3 Tracker'!$CQ$5)</f>
        <v>0</v>
      </c>
      <c r="M19" s="1745">
        <f>SUMIFS('Table C3 Tracker'!AC$43:AC$1496,'Table C3 Tracker'!$O$43:$O$1496, "&lt;&gt;Red",'Table C3 Tracker'!$S$43:$S$1496,$B$19,'Table C3 Tracker'!$L$43:$L$1496, 'Table C3 Tracker'!$BY$1,'Table C3 Tracker'!$R$43:$R$1496, 'Table C3 Tracker'!$CQ$1)+SUMIFS('Table C3 Tracker'!AC$43:AC$1496,'Table C3 Tracker'!$O$43:$O$1496, "&lt;&gt;Red",'Table C3 Tracker'!$S$43:$S$1496,$B$19,'Table C3 Tracker'!$L$43:$L$1496, 'Table C3 Tracker'!$BY$1,'Table C3 Tracker'!$R$43:$R$1496, 'Table C3 Tracker'!$CQ$5)</f>
        <v>0</v>
      </c>
      <c r="N19" s="1745">
        <f>SUMIFS('Table C3 Tracker'!AD$43:AD$1496,'Table C3 Tracker'!$O$43:$O$1496, "&lt;&gt;Red",'Table C3 Tracker'!$S$43:$S$1496,$B$19,'Table C3 Tracker'!$L$43:$L$1496, 'Table C3 Tracker'!$BY$1,'Table C3 Tracker'!$R$43:$R$1496, 'Table C3 Tracker'!$CQ$1)+SUMIFS('Table C3 Tracker'!AD$43:AD$1496,'Table C3 Tracker'!$O$43:$O$1496, "&lt;&gt;Red",'Table C3 Tracker'!$S$43:$S$1496,$B$19,'Table C3 Tracker'!$L$43:$L$1496, 'Table C3 Tracker'!$BY$1,'Table C3 Tracker'!$R$43:$R$1496, 'Table C3 Tracker'!$CQ$5)</f>
        <v>0</v>
      </c>
      <c r="O19" s="1745">
        <f>SUMIFS('Table C3 Tracker'!AE$43:AE$1496,'Table C3 Tracker'!$O$43:$O$1496, "&lt;&gt;Red",'Table C3 Tracker'!$S$43:$S$1496,$B$19,'Table C3 Tracker'!$L$43:$L$1496, 'Table C3 Tracker'!$BY$1,'Table C3 Tracker'!$R$43:$R$1496, 'Table C3 Tracker'!$CQ$1)+SUMIFS('Table C3 Tracker'!AE$43:AE$1496,'Table C3 Tracker'!$O$43:$O$1496, "&lt;&gt;Red",'Table C3 Tracker'!$S$43:$S$1496,$B$19,'Table C3 Tracker'!$L$43:$L$1496, 'Table C3 Tracker'!$BY$1,'Table C3 Tracker'!$R$43:$R$1496, 'Table C3 Tracker'!$CQ$5)</f>
        <v>0</v>
      </c>
      <c r="P19" s="1621">
        <f t="shared" si="3"/>
        <v>0</v>
      </c>
      <c r="Q19" s="1023">
        <f t="shared" si="1"/>
        <v>0</v>
      </c>
      <c r="R19" s="648"/>
      <c r="S19" s="1745">
        <f>SUMIFS('Table C3 Tracker'!$AF$43:$AF$1496,'Table C3 Tracker'!$O$43:$O$1496, "Green",'Table C3 Tracker'!$S$43:$S$1496,$B19,'Table C3 Tracker'!$R$43:$R$1496, 'Table C3 Tracker'!$CQ$1,'Table C3 Tracker'!$L$43:$L$1496, 'Table C3 Tracker'!$BY$1)+SUMIFS('Table C3 Tracker'!$AF$43:$AF$1496,'Table C3 Tracker'!$O$43:$O$1496, "Green",'Table C3 Tracker'!$S$43:$S$1496,$B19,'Table C3 Tracker'!$R$43:$R$1496, 'Table C3 Tracker'!$CQ$5,'Table C3 Tracker'!$L$43:$L$1496, 'Table C3 Tracker'!$BY$1)</f>
        <v>0</v>
      </c>
      <c r="T19" s="1747">
        <f>SUMIFS('Table C3 Tracker'!$AF$43:$AF$1496,'Table C3 Tracker'!$O$43:$O$1496, "Amber",'Table C3 Tracker'!$S$43:$S$1496,$B19,'Table C3 Tracker'!$R$43:$R$1496, 'Table C3 Tracker'!$CQ$1,'Table C3 Tracker'!$L$43:$L$1496, 'Table C3 Tracker'!$BY$1)+SUMIFS('Table C3 Tracker'!$AF$43:$AF$1496,'Table C3 Tracker'!$O$43:$O$1496, "Amber",'Table C3 Tracker'!$S$43:$S$1496,$B19,'Table C3 Tracker'!$R$43:$R$1496, 'Table C3 Tracker'!$CQ$5,'Table C3 Tracker'!$L$43:$L$1496, 'Table C3 Tracker'!$BY$1)</f>
        <v>0</v>
      </c>
      <c r="U19" s="1729"/>
      <c r="V19" s="646"/>
      <c r="W19" s="149"/>
      <c r="X19" s="646"/>
      <c r="Y19" s="122"/>
      <c r="Z19" s="122"/>
      <c r="AA19" s="122"/>
      <c r="AB19" s="122"/>
      <c r="AC19" s="1057"/>
      <c r="AD19" s="660"/>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row>
    <row r="20" spans="1:87" ht="19.5" customHeight="1" thickBot="1">
      <c r="A20" s="142">
        <v>8</v>
      </c>
      <c r="B20" s="2911"/>
      <c r="C20" s="99" t="s">
        <v>295</v>
      </c>
      <c r="D20" s="1746">
        <f>SUMIFS('Table C3 Tracker'!AG$43:AG$1496,'Table C3 Tracker'!$O$43:$O$1496, "&lt;&gt;Red",'Table C3 Tracker'!$S$43:$S$1496,$B$19,'Table C3 Tracker'!$R$43:$R$1496, 'Table C3 Tracker'!$CQ$1)+SUMIFS('Table C3 Tracker'!AG$43:AG$1496,'Table C3 Tracker'!$O$43:$O$1496, "&lt;&gt;Red",'Table C3 Tracker'!$S$43:$S$1496,$B$19,'Table C3 Tracker'!$R$43:$R$1496, 'Table C3 Tracker'!$CQ$5)</f>
        <v>0</v>
      </c>
      <c r="E20" s="1746">
        <f>SUMIFS('Table C3 Tracker'!AH$43:AH$1496,'Table C3 Tracker'!$O$43:$O$1496, "&lt;&gt;Red",'Table C3 Tracker'!$S$43:$S$1496,$B$19,'Table C3 Tracker'!$R$43:$R$1496, 'Table C3 Tracker'!$CQ$1)+SUMIFS('Table C3 Tracker'!AH$43:AH$1496,'Table C3 Tracker'!$O$43:$O$1496, "&lt;&gt;Red",'Table C3 Tracker'!$S$43:$S$1496,$B$19,'Table C3 Tracker'!$R$43:$R$1496, 'Table C3 Tracker'!$CQ$5)</f>
        <v>0</v>
      </c>
      <c r="F20" s="1746">
        <f>SUMIFS('Table C3 Tracker'!AI$43:AI$1496,'Table C3 Tracker'!$O$43:$O$1496, "&lt;&gt;Red",'Table C3 Tracker'!$S$43:$S$1496,$B$19,'Table C3 Tracker'!$R$43:$R$1496, 'Table C3 Tracker'!$CQ$1)+SUMIFS('Table C3 Tracker'!AI$43:AI$1496,'Table C3 Tracker'!$O$43:$O$1496, "&lt;&gt;Red",'Table C3 Tracker'!$S$43:$S$1496,$B$19,'Table C3 Tracker'!$R$43:$R$1496, 'Table C3 Tracker'!$CQ$5)</f>
        <v>0</v>
      </c>
      <c r="G20" s="1746">
        <f>SUMIFS('Table C3 Tracker'!AJ$43:AJ$1496,'Table C3 Tracker'!$O$43:$O$1496, "&lt;&gt;Red",'Table C3 Tracker'!$S$43:$S$1496,$B$19,'Table C3 Tracker'!$R$43:$R$1496, 'Table C3 Tracker'!$CQ$1)+SUMIFS('Table C3 Tracker'!AJ$43:AJ$1496,'Table C3 Tracker'!$O$43:$O$1496, "&lt;&gt;Red",'Table C3 Tracker'!$S$43:$S$1496,$B$19,'Table C3 Tracker'!$R$43:$R$1496, 'Table C3 Tracker'!$CQ$5)</f>
        <v>0</v>
      </c>
      <c r="H20" s="1746">
        <f>SUMIFS('Table C3 Tracker'!AK$43:AK$1496,'Table C3 Tracker'!$O$43:$O$1496, "&lt;&gt;Red",'Table C3 Tracker'!$S$43:$S$1496,$B$19,'Table C3 Tracker'!$R$43:$R$1496, 'Table C3 Tracker'!$CQ$1)+SUMIFS('Table C3 Tracker'!AK$43:AK$1496,'Table C3 Tracker'!$O$43:$O$1496, "&lt;&gt;Red",'Table C3 Tracker'!$S$43:$S$1496,$B$19,'Table C3 Tracker'!$R$43:$R$1496, 'Table C3 Tracker'!$CQ$5)</f>
        <v>0</v>
      </c>
      <c r="I20" s="1746">
        <f>SUMIFS('Table C3 Tracker'!AL$43:AL$1496,'Table C3 Tracker'!$O$43:$O$1496, "&lt;&gt;Red",'Table C3 Tracker'!$S$43:$S$1496,$B$19,'Table C3 Tracker'!$R$43:$R$1496, 'Table C3 Tracker'!$CQ$1)+SUMIFS('Table C3 Tracker'!AL$43:AL$1496,'Table C3 Tracker'!$O$43:$O$1496, "&lt;&gt;Red",'Table C3 Tracker'!$S$43:$S$1496,$B$19,'Table C3 Tracker'!$R$43:$R$1496, 'Table C3 Tracker'!$CQ$5)</f>
        <v>0</v>
      </c>
      <c r="J20" s="1746">
        <f>SUMIFS('Table C3 Tracker'!AM$43:AM$1496,'Table C3 Tracker'!$O$43:$O$1496, "&lt;&gt;Red",'Table C3 Tracker'!$S$43:$S$1496,$B$19,'Table C3 Tracker'!$R$43:$R$1496, 'Table C3 Tracker'!$CQ$1)+SUMIFS('Table C3 Tracker'!AM$43:AM$1496,'Table C3 Tracker'!$O$43:$O$1496, "&lt;&gt;Red",'Table C3 Tracker'!$S$43:$S$1496,$B$19,'Table C3 Tracker'!$R$43:$R$1496, 'Table C3 Tracker'!$CQ$5)</f>
        <v>0</v>
      </c>
      <c r="K20" s="1746">
        <f>SUMIFS('Table C3 Tracker'!AN$43:AN$1496,'Table C3 Tracker'!$O$43:$O$1496, "&lt;&gt;Red",'Table C3 Tracker'!$S$43:$S$1496,$B$19,'Table C3 Tracker'!$R$43:$R$1496, 'Table C3 Tracker'!$CQ$1)+SUMIFS('Table C3 Tracker'!AN$43:AN$1496,'Table C3 Tracker'!$O$43:$O$1496, "&lt;&gt;Red",'Table C3 Tracker'!$S$43:$S$1496,$B$19,'Table C3 Tracker'!$R$43:$R$1496, 'Table C3 Tracker'!$CQ$5)</f>
        <v>0</v>
      </c>
      <c r="L20" s="1746">
        <f>SUMIFS('Table C3 Tracker'!AO$43:AO$1496,'Table C3 Tracker'!$O$43:$O$1496, "&lt;&gt;Red",'Table C3 Tracker'!$S$43:$S$1496,$B$19,'Table C3 Tracker'!$R$43:$R$1496, 'Table C3 Tracker'!$CQ$1)+SUMIFS('Table C3 Tracker'!AO$43:AO$1496,'Table C3 Tracker'!$O$43:$O$1496, "&lt;&gt;Red",'Table C3 Tracker'!$S$43:$S$1496,$B$19,'Table C3 Tracker'!$R$43:$R$1496, 'Table C3 Tracker'!$CQ$5)</f>
        <v>0</v>
      </c>
      <c r="M20" s="1746">
        <f>SUMIFS('Table C3 Tracker'!AP$43:AP$1496,'Table C3 Tracker'!$O$43:$O$1496, "&lt;&gt;Red",'Table C3 Tracker'!$S$43:$S$1496,$B$19,'Table C3 Tracker'!$R$43:$R$1496, 'Table C3 Tracker'!$CQ$1)+SUMIFS('Table C3 Tracker'!AP$43:AP$1496,'Table C3 Tracker'!$O$43:$O$1496, "&lt;&gt;Red",'Table C3 Tracker'!$S$43:$S$1496,$B$19,'Table C3 Tracker'!$R$43:$R$1496, 'Table C3 Tracker'!$CQ$5)</f>
        <v>0</v>
      </c>
      <c r="N20" s="1746">
        <f>SUMIFS('Table C3 Tracker'!AQ$43:AQ$1496,'Table C3 Tracker'!$O$43:$O$1496, "&lt;&gt;Red",'Table C3 Tracker'!$S$43:$S$1496,$B$19,'Table C3 Tracker'!$R$43:$R$1496, 'Table C3 Tracker'!$CQ$1)+SUMIFS('Table C3 Tracker'!AQ$43:AQ$1496,'Table C3 Tracker'!$O$43:$O$1496, "&lt;&gt;Red",'Table C3 Tracker'!$S$43:$S$1496,$B$19,'Table C3 Tracker'!$R$43:$R$1496, 'Table C3 Tracker'!$CQ$5)</f>
        <v>0</v>
      </c>
      <c r="O20" s="1746">
        <f>SUMIFS('Table C3 Tracker'!AR$43:AR$1496,'Table C3 Tracker'!$O$43:$O$1496, "&lt;&gt;Red",'Table C3 Tracker'!$S$43:$S$1496,$B$19,'Table C3 Tracker'!$R$43:$R$1496, 'Table C3 Tracker'!$CQ$1)+SUMIFS('Table C3 Tracker'!AR$43:AR$1496,'Table C3 Tracker'!$O$43:$O$1496, "&lt;&gt;Red",'Table C3 Tracker'!$S$43:$S$1496,$B$19,'Table C3 Tracker'!$R$43:$R$1496, 'Table C3 Tracker'!$CQ$5)</f>
        <v>0</v>
      </c>
      <c r="P20" s="1614">
        <f t="shared" si="3"/>
        <v>0</v>
      </c>
      <c r="Q20" s="1025">
        <f t="shared" si="1"/>
        <v>0</v>
      </c>
      <c r="R20" s="363" t="e">
        <f>+P20/Q20</f>
        <v>#DIV/0!</v>
      </c>
      <c r="S20" s="1748">
        <f>SUMIFS('Table C3 Tracker'!$AT$43:$AT$1496,'Table C3 Tracker'!$O$43:$O$1496, "Green",'Table C3 Tracker'!$S$43:$S$1496,$B19,'Table C3 Tracker'!$R$43:$R$1496, 'Table C3 Tracker'!$CQ$1)+SUMIFS('Table C3 Tracker'!$AT$43:$AT$1496,'Table C3 Tracker'!$O$43:$O$1496, "Green",'Table C3 Tracker'!$S$43:$S$1496,$B19,'Table C3 Tracker'!$R$43:$R$1496, 'Table C3 Tracker'!$CQ$5)</f>
        <v>0</v>
      </c>
      <c r="T20" s="1749">
        <f>SUMIFS('Table C3 Tracker'!$AT$43:$AT$1496,'Table C3 Tracker'!$O$43:$O$1496, "Amber",'Table C3 Tracker'!$S$43:$S$1496,$B19,'Table C3 Tracker'!$R$43:$R$1496, 'Table C3 Tracker'!$CQ$1)+SUMIFS('Table C3 Tracker'!$AT$43:$AT$1496,'Table C3 Tracker'!$O$43:$O$1496, "Amber",'Table C3 Tracker'!$S$43:$S$1496,$B19,'Table C3 Tracker'!$R$43:$R$1496, 'Table C3 Tracker'!$CQ$5)</f>
        <v>0</v>
      </c>
      <c r="U20" s="1749">
        <f>SUMIFS('Table C3 Tracker'!AT$43:AT$1496,'Table C3 Tracker'!$O$43:$O$1496, "&lt;&gt;Red",'Table C3 Tracker'!$F$43:$F$1496, "NR",'Table C3 Tracker'!$S$43:$S$1496,$B19,'Table C3 Tracker'!$R$43:$R$1496, 'Table C3 Tracker'!$CQ$1)+SUMIFS('Table C3 Tracker'!AT$43:AT$1496,'Table C3 Tracker'!$O$43:$O$1496, "&lt;&gt;Red",'Table C3 Tracker'!$F$43:$F$1496, "NR",'Table C3 Tracker'!$S$43:$S$1496,$B19,'Table C3 Tracker'!$R$43:$R$1496, 'Table C3 Tracker'!$CQ$5)</f>
        <v>0</v>
      </c>
      <c r="V20" s="1749">
        <f>SUMIFS('Table C3 Tracker'!$AT$43:$AT$1496,'Table C3 Tracker'!$O$43:$O$1496, "&lt;&gt;Red",'Table C3 Tracker'!$F$43:$F$1496, "R",'Table C3 Tracker'!$S$43:$S$1496,$B19,'Table C3 Tracker'!$R$43:$R$1496, 'Table C3 Tracker'!$CQ$1)+SUMIFS('Table C3 Tracker'!$AT$43:$AT$1496,'Table C3 Tracker'!$O$43:$O$1496, "&lt;&gt;Red",'Table C3 Tracker'!$F$43:$F$1496, "R",'Table C3 Tracker'!$S$43:$S$1496,$B19,'Table C3 Tracker'!$R$43:$R$1496, 'Table C3 Tracker'!$CQ$5)</f>
        <v>0</v>
      </c>
      <c r="W20" s="122">
        <f>IF(X20&lt;V20,1,0)</f>
        <v>0</v>
      </c>
      <c r="X20" s="1750">
        <f>SUMIFS('Table C3 Tracker'!$J$43:$J$1496,'Table C3 Tracker'!$O$43:$O$1496, "&lt;&gt;Red",'Table C3 Tracker'!$F$43:$F$1496, "R",'Table C3 Tracker'!$S$43:$S$1496,$B19,'Table C3 Tracker'!$R$43:$R$1496, 'Table C3 Tracker'!$CQ$1)+SUMIFS('Table C3 Tracker'!$J$43:$J$1496,'Table C3 Tracker'!$O$43:$O$1496, "&lt;&gt;Red",'Table C3 Tracker'!$F$43:$F$1496, "R",'Table C3 Tracker'!$S$43:$S$1496,$B19,'Table C3 Tracker'!$R$43:$R$1496, 'Table C3 Tracker'!$CQ$5)</f>
        <v>0</v>
      </c>
      <c r="Y20" s="122">
        <f>SUM(Q20)</f>
        <v>0</v>
      </c>
      <c r="Z20" s="122">
        <f>SUM(U20+V20)</f>
        <v>0</v>
      </c>
      <c r="AA20" s="122">
        <f>P20</f>
        <v>0</v>
      </c>
      <c r="AB20" s="122">
        <f>SUM(S20+T20)</f>
        <v>0</v>
      </c>
      <c r="AC20" s="1057"/>
      <c r="AD20" s="660"/>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row>
    <row r="21" spans="1:87" ht="19.5" customHeight="1" thickBot="1">
      <c r="A21" s="142">
        <v>9</v>
      </c>
      <c r="B21" s="2912"/>
      <c r="C21" s="1520" t="s">
        <v>43</v>
      </c>
      <c r="D21" s="1186">
        <f t="shared" ref="D21:O21" si="5">+D20-D19</f>
        <v>0</v>
      </c>
      <c r="E21" s="1186">
        <f t="shared" si="5"/>
        <v>0</v>
      </c>
      <c r="F21" s="1186">
        <f t="shared" si="5"/>
        <v>0</v>
      </c>
      <c r="G21" s="1186">
        <f t="shared" si="5"/>
        <v>0</v>
      </c>
      <c r="H21" s="1186">
        <f t="shared" si="5"/>
        <v>0</v>
      </c>
      <c r="I21" s="1186">
        <f t="shared" si="5"/>
        <v>0</v>
      </c>
      <c r="J21" s="1186">
        <f t="shared" si="5"/>
        <v>0</v>
      </c>
      <c r="K21" s="1186">
        <f t="shared" si="5"/>
        <v>0</v>
      </c>
      <c r="L21" s="1186">
        <f t="shared" si="5"/>
        <v>0</v>
      </c>
      <c r="M21" s="1186">
        <f t="shared" si="5"/>
        <v>0</v>
      </c>
      <c r="N21" s="1186">
        <f t="shared" si="5"/>
        <v>0</v>
      </c>
      <c r="O21" s="1186">
        <f t="shared" si="5"/>
        <v>0</v>
      </c>
      <c r="P21" s="1621">
        <f t="shared" si="3"/>
        <v>0</v>
      </c>
      <c r="Q21" s="1024">
        <f t="shared" si="1"/>
        <v>0</v>
      </c>
      <c r="R21" s="364" t="e">
        <f>+P21/P19</f>
        <v>#DIV/0!</v>
      </c>
      <c r="S21" s="1730">
        <f>+S20-S19</f>
        <v>0</v>
      </c>
      <c r="T21" s="1730">
        <f>+T20-T19</f>
        <v>0</v>
      </c>
      <c r="U21" s="646"/>
      <c r="V21" s="646"/>
      <c r="W21" s="819"/>
      <c r="X21" s="646"/>
      <c r="Y21" s="122"/>
      <c r="Z21" s="122"/>
      <c r="AA21" s="122"/>
      <c r="AB21" s="122"/>
      <c r="AC21" s="1057"/>
      <c r="AD21" s="660"/>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row>
    <row r="22" spans="1:87" ht="19.5" customHeight="1" thickBot="1">
      <c r="A22" s="141">
        <v>10</v>
      </c>
      <c r="B22" s="2910" t="s">
        <v>404</v>
      </c>
      <c r="C22" s="1519" t="s">
        <v>298</v>
      </c>
      <c r="D22" s="1745">
        <f>SUMIFS('Table C3 Tracker'!T$43:T$1496,'Table C3 Tracker'!$O$43:$O$1496, "&lt;&gt;Red",'Table C3 Tracker'!$S$43:$S$1496,$B$22,'Table C3 Tracker'!$L$43:$L$1496, 'Table C3 Tracker'!$BY$1,'Table C3 Tracker'!$R$43:$R$1496, 'Table C3 Tracker'!$CQ$1)+SUMIFS('Table C3 Tracker'!T$43:T$1496,'Table C3 Tracker'!$O$43:$O$1496, "&lt;&gt;Red",'Table C3 Tracker'!$S$43:$S$1496,$B$22,'Table C3 Tracker'!$L$43:$L$1496, 'Table C3 Tracker'!$BY$1,'Table C3 Tracker'!$R$43:$R$1496, 'Table C3 Tracker'!$CQ$5)</f>
        <v>0</v>
      </c>
      <c r="E22" s="1745">
        <f>SUMIFS('Table C3 Tracker'!U$43:U$1496,'Table C3 Tracker'!$O$43:$O$1496, "&lt;&gt;Red",'Table C3 Tracker'!$S$43:$S$1496,$B$22,'Table C3 Tracker'!$L$43:$L$1496, 'Table C3 Tracker'!$BY$1,'Table C3 Tracker'!$R$43:$R$1496, 'Table C3 Tracker'!$CQ$1)+SUMIFS('Table C3 Tracker'!U$43:U$1496,'Table C3 Tracker'!$O$43:$O$1496, "&lt;&gt;Red",'Table C3 Tracker'!$S$43:$S$1496,$B$22,'Table C3 Tracker'!$L$43:$L$1496, 'Table C3 Tracker'!$BY$1,'Table C3 Tracker'!$R$43:$R$1496, 'Table C3 Tracker'!$CQ$5)</f>
        <v>0</v>
      </c>
      <c r="F22" s="1745">
        <f>SUMIFS('Table C3 Tracker'!V$43:V$1496,'Table C3 Tracker'!$O$43:$O$1496, "&lt;&gt;Red",'Table C3 Tracker'!$S$43:$S$1496,$B$22,'Table C3 Tracker'!$L$43:$L$1496, 'Table C3 Tracker'!$BY$1,'Table C3 Tracker'!$R$43:$R$1496, 'Table C3 Tracker'!$CQ$1)+SUMIFS('Table C3 Tracker'!V$43:V$1496,'Table C3 Tracker'!$O$43:$O$1496, "&lt;&gt;Red",'Table C3 Tracker'!$S$43:$S$1496,$B$22,'Table C3 Tracker'!$L$43:$L$1496, 'Table C3 Tracker'!$BY$1,'Table C3 Tracker'!$R$43:$R$1496, 'Table C3 Tracker'!$CQ$5)</f>
        <v>0</v>
      </c>
      <c r="G22" s="1745">
        <f>SUMIFS('Table C3 Tracker'!W$43:W$1496,'Table C3 Tracker'!$O$43:$O$1496, "&lt;&gt;Red",'Table C3 Tracker'!$S$43:$S$1496,$B$22,'Table C3 Tracker'!$L$43:$L$1496, 'Table C3 Tracker'!$BY$1,'Table C3 Tracker'!$R$43:$R$1496, 'Table C3 Tracker'!$CQ$1)+SUMIFS('Table C3 Tracker'!W$43:W$1496,'Table C3 Tracker'!$O$43:$O$1496, "&lt;&gt;Red",'Table C3 Tracker'!$S$43:$S$1496,$B$22,'Table C3 Tracker'!$L$43:$L$1496, 'Table C3 Tracker'!$BY$1,'Table C3 Tracker'!$R$43:$R$1496, 'Table C3 Tracker'!$CQ$5)</f>
        <v>0</v>
      </c>
      <c r="H22" s="1745">
        <f>SUMIFS('Table C3 Tracker'!X$43:X$1496,'Table C3 Tracker'!$O$43:$O$1496, "&lt;&gt;Red",'Table C3 Tracker'!$S$43:$S$1496,$B$22,'Table C3 Tracker'!$L$43:$L$1496, 'Table C3 Tracker'!$BY$1,'Table C3 Tracker'!$R$43:$R$1496, 'Table C3 Tracker'!$CQ$1)+SUMIFS('Table C3 Tracker'!X$43:X$1496,'Table C3 Tracker'!$O$43:$O$1496, "&lt;&gt;Red",'Table C3 Tracker'!$S$43:$S$1496,$B$22,'Table C3 Tracker'!$L$43:$L$1496, 'Table C3 Tracker'!$BY$1,'Table C3 Tracker'!$R$43:$R$1496, 'Table C3 Tracker'!$CQ$5)</f>
        <v>0</v>
      </c>
      <c r="I22" s="1745">
        <f>SUMIFS('Table C3 Tracker'!Y$43:Y$1496,'Table C3 Tracker'!$O$43:$O$1496, "&lt;&gt;Red",'Table C3 Tracker'!$S$43:$S$1496,$B$22,'Table C3 Tracker'!$L$43:$L$1496, 'Table C3 Tracker'!$BY$1,'Table C3 Tracker'!$R$43:$R$1496, 'Table C3 Tracker'!$CQ$1)+SUMIFS('Table C3 Tracker'!Y$43:Y$1496,'Table C3 Tracker'!$O$43:$O$1496, "&lt;&gt;Red",'Table C3 Tracker'!$S$43:$S$1496,$B$22,'Table C3 Tracker'!$L$43:$L$1496, 'Table C3 Tracker'!$BY$1,'Table C3 Tracker'!$R$43:$R$1496, 'Table C3 Tracker'!$CQ$5)</f>
        <v>0</v>
      </c>
      <c r="J22" s="1745">
        <f>SUMIFS('Table C3 Tracker'!Z$43:Z$1496,'Table C3 Tracker'!$O$43:$O$1496, "&lt;&gt;Red",'Table C3 Tracker'!$S$43:$S$1496,$B$22,'Table C3 Tracker'!$L$43:$L$1496, 'Table C3 Tracker'!$BY$1,'Table C3 Tracker'!$R$43:$R$1496, 'Table C3 Tracker'!$CQ$1)+SUMIFS('Table C3 Tracker'!Z$43:Z$1496,'Table C3 Tracker'!$O$43:$O$1496, "&lt;&gt;Red",'Table C3 Tracker'!$S$43:$S$1496,$B$22,'Table C3 Tracker'!$L$43:$L$1496, 'Table C3 Tracker'!$BY$1,'Table C3 Tracker'!$R$43:$R$1496, 'Table C3 Tracker'!$CQ$5)</f>
        <v>0</v>
      </c>
      <c r="K22" s="1745">
        <f>SUMIFS('Table C3 Tracker'!AA$43:AA$1496,'Table C3 Tracker'!$O$43:$O$1496, "&lt;&gt;Red",'Table C3 Tracker'!$S$43:$S$1496,$B$22,'Table C3 Tracker'!$L$43:$L$1496, 'Table C3 Tracker'!$BY$1,'Table C3 Tracker'!$R$43:$R$1496, 'Table C3 Tracker'!$CQ$1)+SUMIFS('Table C3 Tracker'!AA$43:AA$1496,'Table C3 Tracker'!$O$43:$O$1496, "&lt;&gt;Red",'Table C3 Tracker'!$S$43:$S$1496,$B$22,'Table C3 Tracker'!$L$43:$L$1496, 'Table C3 Tracker'!$BY$1,'Table C3 Tracker'!$R$43:$R$1496, 'Table C3 Tracker'!$CQ$5)</f>
        <v>0</v>
      </c>
      <c r="L22" s="1745">
        <f>SUMIFS('Table C3 Tracker'!AB$43:AB$1496,'Table C3 Tracker'!$O$43:$O$1496, "&lt;&gt;Red",'Table C3 Tracker'!$S$43:$S$1496,$B$22,'Table C3 Tracker'!$L$43:$L$1496, 'Table C3 Tracker'!$BY$1,'Table C3 Tracker'!$R$43:$R$1496, 'Table C3 Tracker'!$CQ$1)+SUMIFS('Table C3 Tracker'!AB$43:AB$1496,'Table C3 Tracker'!$O$43:$O$1496, "&lt;&gt;Red",'Table C3 Tracker'!$S$43:$S$1496,$B$22,'Table C3 Tracker'!$L$43:$L$1496, 'Table C3 Tracker'!$BY$1,'Table C3 Tracker'!$R$43:$R$1496, 'Table C3 Tracker'!$CQ$5)</f>
        <v>0</v>
      </c>
      <c r="M22" s="1745">
        <f>SUMIFS('Table C3 Tracker'!AC$43:AC$1496,'Table C3 Tracker'!$O$43:$O$1496, "&lt;&gt;Red",'Table C3 Tracker'!$S$43:$S$1496,$B$22,'Table C3 Tracker'!$L$43:$L$1496, 'Table C3 Tracker'!$BY$1,'Table C3 Tracker'!$R$43:$R$1496, 'Table C3 Tracker'!$CQ$1)+SUMIFS('Table C3 Tracker'!AC$43:AC$1496,'Table C3 Tracker'!$O$43:$O$1496, "&lt;&gt;Red",'Table C3 Tracker'!$S$43:$S$1496,$B$22,'Table C3 Tracker'!$L$43:$L$1496, 'Table C3 Tracker'!$BY$1,'Table C3 Tracker'!$R$43:$R$1496, 'Table C3 Tracker'!$CQ$5)</f>
        <v>0</v>
      </c>
      <c r="N22" s="1745">
        <f>SUMIFS('Table C3 Tracker'!AD$43:AD$1496,'Table C3 Tracker'!$O$43:$O$1496, "&lt;&gt;Red",'Table C3 Tracker'!$S$43:$S$1496,$B$22,'Table C3 Tracker'!$L$43:$L$1496, 'Table C3 Tracker'!$BY$1,'Table C3 Tracker'!$R$43:$R$1496, 'Table C3 Tracker'!$CQ$1)+SUMIFS('Table C3 Tracker'!AD$43:AD$1496,'Table C3 Tracker'!$O$43:$O$1496, "&lt;&gt;Red",'Table C3 Tracker'!$S$43:$S$1496,$B$22,'Table C3 Tracker'!$L$43:$L$1496, 'Table C3 Tracker'!$BY$1,'Table C3 Tracker'!$R$43:$R$1496, 'Table C3 Tracker'!$CQ$5)</f>
        <v>0</v>
      </c>
      <c r="O22" s="1745">
        <f>SUMIFS('Table C3 Tracker'!AE$43:AE$1496,'Table C3 Tracker'!$O$43:$O$1496, "&lt;&gt;Red",'Table C3 Tracker'!$S$43:$S$1496,$B$22,'Table C3 Tracker'!$L$43:$L$1496, 'Table C3 Tracker'!$BY$1,'Table C3 Tracker'!$R$43:$R$1496, 'Table C3 Tracker'!$CQ$1)+SUMIFS('Table C3 Tracker'!AE$43:AE$1496,'Table C3 Tracker'!$O$43:$O$1496, "&lt;&gt;Red",'Table C3 Tracker'!$S$43:$S$1496,$B$22,'Table C3 Tracker'!$L$43:$L$1496, 'Table C3 Tracker'!$BY$1,'Table C3 Tracker'!$R$43:$R$1496, 'Table C3 Tracker'!$CQ$5)</f>
        <v>0</v>
      </c>
      <c r="P22" s="1615">
        <f t="shared" si="3"/>
        <v>0</v>
      </c>
      <c r="Q22" s="1023">
        <f t="shared" si="1"/>
        <v>0</v>
      </c>
      <c r="R22" s="648"/>
      <c r="S22" s="1745">
        <f>SUMIFS('Table C3 Tracker'!$AF$43:$AF$1496,'Table C3 Tracker'!$O$43:$O$1496, "Green",'Table C3 Tracker'!$S$43:$S$1496,$B22,'Table C3 Tracker'!$R$43:$R$1496, 'Table C3 Tracker'!$CQ$1,'Table C3 Tracker'!$L$43:$L$1496, 'Table C3 Tracker'!$BY$1)+SUMIFS('Table C3 Tracker'!$AF$43:$AF$1496,'Table C3 Tracker'!$O$43:$O$1496, "Green",'Table C3 Tracker'!$S$43:$S$1496,$B22,'Table C3 Tracker'!$R$43:$R$1496, 'Table C3 Tracker'!$CQ$5,'Table C3 Tracker'!$L$43:$L$1496, 'Table C3 Tracker'!$BY$1)</f>
        <v>0</v>
      </c>
      <c r="T22" s="1747">
        <f>SUMIFS('Table C3 Tracker'!$AF$43:$AF$1496,'Table C3 Tracker'!$O$43:$O$1496, "Amber",'Table C3 Tracker'!$S$43:$S$1496,$B22,'Table C3 Tracker'!$R$43:$R$1496, 'Table C3 Tracker'!$CQ$1,'Table C3 Tracker'!$L$43:$L$1496, 'Table C3 Tracker'!$BY$1)+SUMIFS('Table C3 Tracker'!$AF$43:$AF$1496,'Table C3 Tracker'!$O$43:$O$1496, "Amber",'Table C3 Tracker'!$S$43:$S$1496,$B22,'Table C3 Tracker'!$R$43:$R$1496, 'Table C3 Tracker'!$CQ$5,'Table C3 Tracker'!$L$43:$L$1496, 'Table C3 Tracker'!$BY$1)</f>
        <v>0</v>
      </c>
      <c r="U22" s="1729"/>
      <c r="V22" s="646"/>
      <c r="W22" s="149"/>
      <c r="X22" s="646"/>
      <c r="Y22" s="122"/>
      <c r="Z22" s="122"/>
      <c r="AA22" s="122"/>
      <c r="AB22" s="122"/>
      <c r="AC22" s="1057"/>
      <c r="AD22" s="660"/>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row>
    <row r="23" spans="1:87" ht="19.5" customHeight="1" thickBot="1">
      <c r="A23" s="142">
        <v>11</v>
      </c>
      <c r="B23" s="2911"/>
      <c r="C23" s="99" t="s">
        <v>295</v>
      </c>
      <c r="D23" s="1746">
        <f>SUMIFS('Table C3 Tracker'!AG$43:AG$1496,'Table C3 Tracker'!$O$43:$O$1496, "&lt;&gt;Red",'Table C3 Tracker'!$S$43:$S$1496,$B$22,'Table C3 Tracker'!$R$43:$R$1496, 'Table C3 Tracker'!$CQ$1)+SUMIFS('Table C3 Tracker'!AG$43:AG$1496,'Table C3 Tracker'!$O$43:$O$1496, "&lt;&gt;Red",'Table C3 Tracker'!$S$43:$S$1496,$B$22,'Table C3 Tracker'!$R$43:$R$1496, 'Table C3 Tracker'!$CQ$5)</f>
        <v>0</v>
      </c>
      <c r="E23" s="1746">
        <f>SUMIFS('Table C3 Tracker'!AH$43:AH$1496,'Table C3 Tracker'!$O$43:$O$1496, "&lt;&gt;Red",'Table C3 Tracker'!$S$43:$S$1496,$B$22,'Table C3 Tracker'!$R$43:$R$1496, 'Table C3 Tracker'!$CQ$1)+SUMIFS('Table C3 Tracker'!AH$43:AH$1496,'Table C3 Tracker'!$O$43:$O$1496, "&lt;&gt;Red",'Table C3 Tracker'!$S$43:$S$1496,$B$22,'Table C3 Tracker'!$R$43:$R$1496, 'Table C3 Tracker'!$CQ$5)</f>
        <v>0</v>
      </c>
      <c r="F23" s="1746">
        <f>SUMIFS('Table C3 Tracker'!AI$43:AI$1496,'Table C3 Tracker'!$O$43:$O$1496, "&lt;&gt;Red",'Table C3 Tracker'!$S$43:$S$1496,$B$22,'Table C3 Tracker'!$R$43:$R$1496, 'Table C3 Tracker'!$CQ$1)+SUMIFS('Table C3 Tracker'!AI$43:AI$1496,'Table C3 Tracker'!$O$43:$O$1496, "&lt;&gt;Red",'Table C3 Tracker'!$S$43:$S$1496,$B$22,'Table C3 Tracker'!$R$43:$R$1496, 'Table C3 Tracker'!$CQ$5)</f>
        <v>0</v>
      </c>
      <c r="G23" s="1746">
        <f>SUMIFS('Table C3 Tracker'!AJ$43:AJ$1496,'Table C3 Tracker'!$O$43:$O$1496, "&lt;&gt;Red",'Table C3 Tracker'!$S$43:$S$1496,$B$22,'Table C3 Tracker'!$R$43:$R$1496, 'Table C3 Tracker'!$CQ$1)+SUMIFS('Table C3 Tracker'!AJ$43:AJ$1496,'Table C3 Tracker'!$O$43:$O$1496, "&lt;&gt;Red",'Table C3 Tracker'!$S$43:$S$1496,$B$22,'Table C3 Tracker'!$R$43:$R$1496, 'Table C3 Tracker'!$CQ$5)</f>
        <v>0</v>
      </c>
      <c r="H23" s="1746">
        <f>SUMIFS('Table C3 Tracker'!AK$43:AK$1496,'Table C3 Tracker'!$O$43:$O$1496, "&lt;&gt;Red",'Table C3 Tracker'!$S$43:$S$1496,$B$22,'Table C3 Tracker'!$R$43:$R$1496, 'Table C3 Tracker'!$CQ$1)+SUMIFS('Table C3 Tracker'!AK$43:AK$1496,'Table C3 Tracker'!$O$43:$O$1496, "&lt;&gt;Red",'Table C3 Tracker'!$S$43:$S$1496,$B$22,'Table C3 Tracker'!$R$43:$R$1496, 'Table C3 Tracker'!$CQ$5)</f>
        <v>0</v>
      </c>
      <c r="I23" s="1746">
        <f>SUMIFS('Table C3 Tracker'!AL$43:AL$1496,'Table C3 Tracker'!$O$43:$O$1496, "&lt;&gt;Red",'Table C3 Tracker'!$S$43:$S$1496,$B$22,'Table C3 Tracker'!$R$43:$R$1496, 'Table C3 Tracker'!$CQ$1)+SUMIFS('Table C3 Tracker'!AL$43:AL$1496,'Table C3 Tracker'!$O$43:$O$1496, "&lt;&gt;Red",'Table C3 Tracker'!$S$43:$S$1496,$B$22,'Table C3 Tracker'!$R$43:$R$1496, 'Table C3 Tracker'!$CQ$5)</f>
        <v>0</v>
      </c>
      <c r="J23" s="1746">
        <f>SUMIFS('Table C3 Tracker'!AM$43:AM$1496,'Table C3 Tracker'!$O$43:$O$1496, "&lt;&gt;Red",'Table C3 Tracker'!$S$43:$S$1496,$B$22,'Table C3 Tracker'!$R$43:$R$1496, 'Table C3 Tracker'!$CQ$1)+SUMIFS('Table C3 Tracker'!AM$43:AM$1496,'Table C3 Tracker'!$O$43:$O$1496, "&lt;&gt;Red",'Table C3 Tracker'!$S$43:$S$1496,$B$22,'Table C3 Tracker'!$R$43:$R$1496, 'Table C3 Tracker'!$CQ$5)</f>
        <v>0</v>
      </c>
      <c r="K23" s="1746">
        <f>SUMIFS('Table C3 Tracker'!AN$43:AN$1496,'Table C3 Tracker'!$O$43:$O$1496, "&lt;&gt;Red",'Table C3 Tracker'!$S$43:$S$1496,$B$22,'Table C3 Tracker'!$R$43:$R$1496, 'Table C3 Tracker'!$CQ$1)+SUMIFS('Table C3 Tracker'!AN$43:AN$1496,'Table C3 Tracker'!$O$43:$O$1496, "&lt;&gt;Red",'Table C3 Tracker'!$S$43:$S$1496,$B$22,'Table C3 Tracker'!$R$43:$R$1496, 'Table C3 Tracker'!$CQ$5)</f>
        <v>0</v>
      </c>
      <c r="L23" s="1746">
        <f>SUMIFS('Table C3 Tracker'!AO$43:AO$1496,'Table C3 Tracker'!$O$43:$O$1496, "&lt;&gt;Red",'Table C3 Tracker'!$S$43:$S$1496,$B$22,'Table C3 Tracker'!$R$43:$R$1496, 'Table C3 Tracker'!$CQ$1)+SUMIFS('Table C3 Tracker'!AO$43:AO$1496,'Table C3 Tracker'!$O$43:$O$1496, "&lt;&gt;Red",'Table C3 Tracker'!$S$43:$S$1496,$B$22,'Table C3 Tracker'!$R$43:$R$1496, 'Table C3 Tracker'!$CQ$5)</f>
        <v>0</v>
      </c>
      <c r="M23" s="1746">
        <f>SUMIFS('Table C3 Tracker'!AP$43:AP$1496,'Table C3 Tracker'!$O$43:$O$1496, "&lt;&gt;Red",'Table C3 Tracker'!$S$43:$S$1496,$B$22,'Table C3 Tracker'!$R$43:$R$1496, 'Table C3 Tracker'!$CQ$1)+SUMIFS('Table C3 Tracker'!AP$43:AP$1496,'Table C3 Tracker'!$O$43:$O$1496, "&lt;&gt;Red",'Table C3 Tracker'!$S$43:$S$1496,$B$22,'Table C3 Tracker'!$R$43:$R$1496, 'Table C3 Tracker'!$CQ$5)</f>
        <v>0</v>
      </c>
      <c r="N23" s="1746">
        <f>SUMIFS('Table C3 Tracker'!AQ$43:AQ$1496,'Table C3 Tracker'!$O$43:$O$1496, "&lt;&gt;Red",'Table C3 Tracker'!$S$43:$S$1496,$B$22,'Table C3 Tracker'!$R$43:$R$1496, 'Table C3 Tracker'!$CQ$1)+SUMIFS('Table C3 Tracker'!AQ$43:AQ$1496,'Table C3 Tracker'!$O$43:$O$1496, "&lt;&gt;Red",'Table C3 Tracker'!$S$43:$S$1496,$B$22,'Table C3 Tracker'!$R$43:$R$1496, 'Table C3 Tracker'!$CQ$5)</f>
        <v>0</v>
      </c>
      <c r="O23" s="1746">
        <f>SUMIFS('Table C3 Tracker'!AR$43:AR$1496,'Table C3 Tracker'!$O$43:$O$1496, "&lt;&gt;Red",'Table C3 Tracker'!$S$43:$S$1496,$B$22,'Table C3 Tracker'!$R$43:$R$1496, 'Table C3 Tracker'!$CQ$1)+SUMIFS('Table C3 Tracker'!AR$43:AR$1496,'Table C3 Tracker'!$O$43:$O$1496, "&lt;&gt;Red",'Table C3 Tracker'!$S$43:$S$1496,$B$22,'Table C3 Tracker'!$R$43:$R$1496, 'Table C3 Tracker'!$CQ$5)</f>
        <v>0</v>
      </c>
      <c r="P23" s="1614">
        <f t="shared" si="3"/>
        <v>0</v>
      </c>
      <c r="Q23" s="1025">
        <f t="shared" si="1"/>
        <v>0</v>
      </c>
      <c r="R23" s="363" t="e">
        <f>+P23/Q23</f>
        <v>#DIV/0!</v>
      </c>
      <c r="S23" s="1748">
        <f>SUMIFS('Table C3 Tracker'!$AT$43:$AT$1496,'Table C3 Tracker'!$O$43:$O$1496, "Green",'Table C3 Tracker'!$S$43:$S$1496,$B22,'Table C3 Tracker'!$R$43:$R$1496, 'Table C3 Tracker'!$CQ$1)+SUMIFS('Table C3 Tracker'!$AT$43:$AT$1496,'Table C3 Tracker'!$O$43:$O$1496, "Green",'Table C3 Tracker'!$S$43:$S$1496,$B22,'Table C3 Tracker'!$R$43:$R$1496, 'Table C3 Tracker'!$CQ$5)</f>
        <v>0</v>
      </c>
      <c r="T23" s="1749">
        <f>SUMIFS('Table C3 Tracker'!$AT$43:$AT$1496,'Table C3 Tracker'!$O$43:$O$1496, "Amber",'Table C3 Tracker'!$S$43:$S$1496,$B22,'Table C3 Tracker'!$R$43:$R$1496, 'Table C3 Tracker'!$CQ$1)+SUMIFS('Table C3 Tracker'!$AT$43:$AT$1496,'Table C3 Tracker'!$O$43:$O$1496, "Amber",'Table C3 Tracker'!$S$43:$S$1496,$B22,'Table C3 Tracker'!$R$43:$R$1496, 'Table C3 Tracker'!$CQ$5)</f>
        <v>0</v>
      </c>
      <c r="U23" s="1749">
        <f>SUMIFS('Table C3 Tracker'!AT$43:AT$1496,'Table C3 Tracker'!$O$43:$O$1496, "&lt;&gt;Red",'Table C3 Tracker'!$F$43:$F$1496, "NR",'Table C3 Tracker'!$S$43:$S$1496,$B22,'Table C3 Tracker'!$R$43:$R$1496, 'Table C3 Tracker'!$CQ$1)+SUMIFS('Table C3 Tracker'!AT$43:AT$1496,'Table C3 Tracker'!$O$43:$O$1496, "&lt;&gt;Red",'Table C3 Tracker'!$F$43:$F$1496, "NR",'Table C3 Tracker'!$S$43:$S$1496,$B22,'Table C3 Tracker'!$R$43:$R$1496, 'Table C3 Tracker'!$CQ$5)</f>
        <v>0</v>
      </c>
      <c r="V23" s="1749">
        <f>SUMIFS('Table C3 Tracker'!$AT$43:$AT$1496,'Table C3 Tracker'!$O$43:$O$1496, "&lt;&gt;Red",'Table C3 Tracker'!$F$43:$F$1496, "R",'Table C3 Tracker'!$S$43:$S$1496,$B22,'Table C3 Tracker'!$R$43:$R$1496, 'Table C3 Tracker'!$CQ$1)+SUMIFS('Table C3 Tracker'!$AT$43:$AT$1496,'Table C3 Tracker'!$O$43:$O$1496, "&lt;&gt;Red",'Table C3 Tracker'!$F$43:$F$1496, "R",'Table C3 Tracker'!$S$43:$S$1496,$B22,'Table C3 Tracker'!$R$43:$R$1496, 'Table C3 Tracker'!$CQ$5)</f>
        <v>0</v>
      </c>
      <c r="W23" s="122">
        <f>IF(X23&lt;V23,1,0)</f>
        <v>0</v>
      </c>
      <c r="X23" s="1750">
        <f>SUMIFS('Table C3 Tracker'!$J$43:$J$1496,'Table C3 Tracker'!$O$43:$O$1496, "&lt;&gt;Red",'Table C3 Tracker'!$F$43:$F$1496, "R",'Table C3 Tracker'!$S$43:$S$1496,$B22,'Table C3 Tracker'!$R$43:$R$1496, 'Table C3 Tracker'!$CQ$1)+SUMIFS('Table C3 Tracker'!$J$43:$J$1496,'Table C3 Tracker'!$O$43:$O$1496, "&lt;&gt;Red",'Table C3 Tracker'!$F$43:$F$1496, "R",'Table C3 Tracker'!$S$43:$S$1496,$B22,'Table C3 Tracker'!$R$43:$R$1496, 'Table C3 Tracker'!$CQ$5)</f>
        <v>0</v>
      </c>
      <c r="Y23" s="122">
        <f>SUM(Q23)</f>
        <v>0</v>
      </c>
      <c r="Z23" s="122">
        <f>SUM(U23+V23)</f>
        <v>0</v>
      </c>
      <c r="AA23" s="122">
        <f>P23</f>
        <v>0</v>
      </c>
      <c r="AB23" s="122">
        <f>SUM(S23+T23)</f>
        <v>0</v>
      </c>
      <c r="AC23" s="1057"/>
      <c r="AD23" s="660"/>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row>
    <row r="24" spans="1:87" ht="19.5" customHeight="1" thickBot="1">
      <c r="A24" s="142">
        <v>12</v>
      </c>
      <c r="B24" s="2912"/>
      <c r="C24" s="1520" t="s">
        <v>43</v>
      </c>
      <c r="D24" s="1186">
        <f t="shared" ref="D24:O24" si="6">+D23-D22</f>
        <v>0</v>
      </c>
      <c r="E24" s="1186">
        <f t="shared" si="6"/>
        <v>0</v>
      </c>
      <c r="F24" s="1186">
        <f t="shared" si="6"/>
        <v>0</v>
      </c>
      <c r="G24" s="1186">
        <f t="shared" si="6"/>
        <v>0</v>
      </c>
      <c r="H24" s="1186">
        <f t="shared" si="6"/>
        <v>0</v>
      </c>
      <c r="I24" s="1186">
        <f t="shared" si="6"/>
        <v>0</v>
      </c>
      <c r="J24" s="1186">
        <f t="shared" si="6"/>
        <v>0</v>
      </c>
      <c r="K24" s="1186">
        <f t="shared" si="6"/>
        <v>0</v>
      </c>
      <c r="L24" s="1186">
        <f t="shared" si="6"/>
        <v>0</v>
      </c>
      <c r="M24" s="1186">
        <f t="shared" si="6"/>
        <v>0</v>
      </c>
      <c r="N24" s="1186">
        <f t="shared" si="6"/>
        <v>0</v>
      </c>
      <c r="O24" s="1186">
        <f t="shared" si="6"/>
        <v>0</v>
      </c>
      <c r="P24" s="1621">
        <f t="shared" si="3"/>
        <v>0</v>
      </c>
      <c r="Q24" s="1024">
        <f t="shared" si="1"/>
        <v>0</v>
      </c>
      <c r="R24" s="364" t="e">
        <f>+P24/P22</f>
        <v>#DIV/0!</v>
      </c>
      <c r="S24" s="1730">
        <f>+S23-S22</f>
        <v>0</v>
      </c>
      <c r="T24" s="1730">
        <f>+T23-T22</f>
        <v>0</v>
      </c>
      <c r="U24" s="646"/>
      <c r="V24" s="646"/>
      <c r="W24" s="819"/>
      <c r="X24" s="646"/>
      <c r="Y24" s="122"/>
      <c r="Z24" s="122"/>
      <c r="AA24" s="122"/>
      <c r="AB24" s="122"/>
      <c r="AC24" s="1057"/>
      <c r="AD24" s="660"/>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row>
    <row r="25" spans="1:87" ht="19.5" customHeight="1" thickBot="1">
      <c r="A25" s="143">
        <v>13</v>
      </c>
      <c r="B25" s="2910" t="s">
        <v>406</v>
      </c>
      <c r="C25" s="1519" t="s">
        <v>298</v>
      </c>
      <c r="D25" s="1745">
        <f>D71</f>
        <v>0</v>
      </c>
      <c r="E25" s="1745">
        <f t="shared" ref="E25:O25" si="7">E71</f>
        <v>0</v>
      </c>
      <c r="F25" s="1745">
        <f t="shared" si="7"/>
        <v>0</v>
      </c>
      <c r="G25" s="1745">
        <f t="shared" si="7"/>
        <v>0</v>
      </c>
      <c r="H25" s="1745">
        <f t="shared" si="7"/>
        <v>0</v>
      </c>
      <c r="I25" s="1745">
        <f t="shared" si="7"/>
        <v>0</v>
      </c>
      <c r="J25" s="1745">
        <f t="shared" si="7"/>
        <v>0</v>
      </c>
      <c r="K25" s="1745">
        <f t="shared" si="7"/>
        <v>0</v>
      </c>
      <c r="L25" s="1745">
        <f t="shared" si="7"/>
        <v>0</v>
      </c>
      <c r="M25" s="1745">
        <f t="shared" si="7"/>
        <v>0</v>
      </c>
      <c r="N25" s="1745">
        <f t="shared" si="7"/>
        <v>0</v>
      </c>
      <c r="O25" s="1745">
        <f t="shared" si="7"/>
        <v>0</v>
      </c>
      <c r="P25" s="1622">
        <f t="shared" si="3"/>
        <v>0</v>
      </c>
      <c r="Q25" s="1023">
        <f t="shared" si="1"/>
        <v>0</v>
      </c>
      <c r="R25" s="648"/>
      <c r="S25" s="1745">
        <f>S71</f>
        <v>0</v>
      </c>
      <c r="T25" s="1747">
        <f t="shared" ref="T25:V26" si="8">T71</f>
        <v>0</v>
      </c>
      <c r="U25" s="1729"/>
      <c r="V25" s="646"/>
      <c r="W25" s="149"/>
      <c r="X25" s="646"/>
      <c r="Y25" s="122"/>
      <c r="Z25" s="122"/>
      <c r="AA25" s="122"/>
      <c r="AB25" s="122"/>
      <c r="AC25" s="1057"/>
      <c r="AD25" s="660"/>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row>
    <row r="26" spans="1:87" ht="19.5" customHeight="1" thickBot="1">
      <c r="A26" s="142">
        <v>14</v>
      </c>
      <c r="B26" s="2911"/>
      <c r="C26" s="99" t="s">
        <v>295</v>
      </c>
      <c r="D26" s="1746">
        <f>D72</f>
        <v>0</v>
      </c>
      <c r="E26" s="1746">
        <f t="shared" ref="E26:O26" si="9">E72</f>
        <v>0</v>
      </c>
      <c r="F26" s="1746">
        <f t="shared" si="9"/>
        <v>0</v>
      </c>
      <c r="G26" s="1746">
        <f t="shared" si="9"/>
        <v>0</v>
      </c>
      <c r="H26" s="1746">
        <f t="shared" si="9"/>
        <v>0</v>
      </c>
      <c r="I26" s="1746">
        <f t="shared" si="9"/>
        <v>0</v>
      </c>
      <c r="J26" s="1746">
        <f t="shared" si="9"/>
        <v>0</v>
      </c>
      <c r="K26" s="1746">
        <f t="shared" si="9"/>
        <v>0</v>
      </c>
      <c r="L26" s="1746">
        <f t="shared" si="9"/>
        <v>0</v>
      </c>
      <c r="M26" s="1746">
        <f t="shared" si="9"/>
        <v>0</v>
      </c>
      <c r="N26" s="1746">
        <f t="shared" si="9"/>
        <v>0</v>
      </c>
      <c r="O26" s="1746">
        <f t="shared" si="9"/>
        <v>0</v>
      </c>
      <c r="P26" s="1614">
        <f t="shared" si="3"/>
        <v>0</v>
      </c>
      <c r="Q26" s="1025">
        <f t="shared" si="1"/>
        <v>0</v>
      </c>
      <c r="R26" s="363" t="e">
        <f>+P26/Q26</f>
        <v>#DIV/0!</v>
      </c>
      <c r="S26" s="1748">
        <f>S72</f>
        <v>0</v>
      </c>
      <c r="T26" s="1749">
        <f t="shared" si="8"/>
        <v>0</v>
      </c>
      <c r="U26" s="1749">
        <f t="shared" si="8"/>
        <v>0</v>
      </c>
      <c r="V26" s="1749">
        <f t="shared" si="8"/>
        <v>0</v>
      </c>
      <c r="W26" s="122">
        <f>IF(X26&lt;V26,1,0)</f>
        <v>0</v>
      </c>
      <c r="X26" s="1750">
        <f>X72</f>
        <v>0</v>
      </c>
      <c r="Y26" s="122">
        <f>SUM(Q26)</f>
        <v>0</v>
      </c>
      <c r="Z26" s="122">
        <f>SUM(U26+V26)</f>
        <v>0</v>
      </c>
      <c r="AA26" s="122">
        <f>P26</f>
        <v>0</v>
      </c>
      <c r="AB26" s="122">
        <f>SUM(S26+T26)</f>
        <v>0</v>
      </c>
      <c r="AC26" s="1057"/>
      <c r="AD26" s="660"/>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row>
    <row r="27" spans="1:87" ht="19.5" customHeight="1" thickBot="1">
      <c r="A27" s="142">
        <v>15</v>
      </c>
      <c r="B27" s="2912"/>
      <c r="C27" s="1520" t="s">
        <v>43</v>
      </c>
      <c r="D27" s="1186">
        <f>+D26-D25</f>
        <v>0</v>
      </c>
      <c r="E27" s="1186">
        <f t="shared" ref="E27:O27" si="10">+E26-E25</f>
        <v>0</v>
      </c>
      <c r="F27" s="1186">
        <f t="shared" si="10"/>
        <v>0</v>
      </c>
      <c r="G27" s="1186">
        <f t="shared" si="10"/>
        <v>0</v>
      </c>
      <c r="H27" s="1186">
        <f t="shared" si="10"/>
        <v>0</v>
      </c>
      <c r="I27" s="1186">
        <f t="shared" si="10"/>
        <v>0</v>
      </c>
      <c r="J27" s="1186">
        <f t="shared" si="10"/>
        <v>0</v>
      </c>
      <c r="K27" s="1186">
        <f t="shared" si="10"/>
        <v>0</v>
      </c>
      <c r="L27" s="1186">
        <f t="shared" si="10"/>
        <v>0</v>
      </c>
      <c r="M27" s="1186">
        <f t="shared" si="10"/>
        <v>0</v>
      </c>
      <c r="N27" s="1186">
        <f t="shared" si="10"/>
        <v>0</v>
      </c>
      <c r="O27" s="1186">
        <f t="shared" si="10"/>
        <v>0</v>
      </c>
      <c r="P27" s="1625">
        <f t="shared" si="3"/>
        <v>0</v>
      </c>
      <c r="Q27" s="1024">
        <f t="shared" si="1"/>
        <v>0</v>
      </c>
      <c r="R27" s="364" t="e">
        <f>+P27/P25</f>
        <v>#DIV/0!</v>
      </c>
      <c r="S27" s="1730">
        <f>+S26-S25</f>
        <v>0</v>
      </c>
      <c r="T27" s="1730">
        <f>+T26-T25</f>
        <v>0</v>
      </c>
      <c r="U27" s="646"/>
      <c r="V27" s="646"/>
      <c r="W27" s="819"/>
      <c r="X27" s="646"/>
      <c r="Y27" s="122"/>
      <c r="Z27" s="122"/>
      <c r="AA27" s="122"/>
      <c r="AB27" s="122"/>
      <c r="AC27" s="1057"/>
      <c r="AD27" s="660"/>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row>
    <row r="28" spans="1:87" ht="19.5" customHeight="1" thickBot="1">
      <c r="A28" s="143">
        <v>16</v>
      </c>
      <c r="B28" s="2910" t="s">
        <v>405</v>
      </c>
      <c r="C28" s="1519" t="s">
        <v>298</v>
      </c>
      <c r="D28" s="1745">
        <f>SUMIFS('Table C3 Tracker'!T$43:T$1496,'Table C3 Tracker'!$O$43:$O$1496, "&lt;&gt;Red",'Table C3 Tracker'!$S$43:$S$1496,$B$28,'Table C3 Tracker'!$L$43:$L$1496, 'Table C3 Tracker'!$BY$1,'Table C3 Tracker'!$R$43:$R$1496, 'Table C3 Tracker'!$CQ$1)+SUMIFS('Table C3 Tracker'!T$43:T$1496,'Table C3 Tracker'!$O$43:$O$1496, "&lt;&gt;Red",'Table C3 Tracker'!$S$43:$S$1496,$B$28,'Table C3 Tracker'!$L$43:$L$1496, 'Table C3 Tracker'!$BY$1,'Table C3 Tracker'!$R$43:$R$1496, 'Table C3 Tracker'!$CQ$5)</f>
        <v>0</v>
      </c>
      <c r="E28" s="1745">
        <f>SUMIFS('Table C3 Tracker'!U$43:U$1496,'Table C3 Tracker'!$O$43:$O$1496, "&lt;&gt;Red",'Table C3 Tracker'!$S$43:$S$1496,$B$28,'Table C3 Tracker'!$L$43:$L$1496, 'Table C3 Tracker'!$BY$1,'Table C3 Tracker'!$R$43:$R$1496, 'Table C3 Tracker'!$CQ$1)+SUMIFS('Table C3 Tracker'!U$43:U$1496,'Table C3 Tracker'!$O$43:$O$1496, "&lt;&gt;Red",'Table C3 Tracker'!$S$43:$S$1496,$B$28,'Table C3 Tracker'!$L$43:$L$1496, 'Table C3 Tracker'!$BY$1,'Table C3 Tracker'!$R$43:$R$1496, 'Table C3 Tracker'!$CQ$5)</f>
        <v>0</v>
      </c>
      <c r="F28" s="1745">
        <f>SUMIFS('Table C3 Tracker'!V$43:V$1496,'Table C3 Tracker'!$O$43:$O$1496, "&lt;&gt;Red",'Table C3 Tracker'!$S$43:$S$1496,$B$28,'Table C3 Tracker'!$L$43:$L$1496, 'Table C3 Tracker'!$BY$1,'Table C3 Tracker'!$R$43:$R$1496, 'Table C3 Tracker'!$CQ$1)+SUMIFS('Table C3 Tracker'!V$43:V$1496,'Table C3 Tracker'!$O$43:$O$1496, "&lt;&gt;Red",'Table C3 Tracker'!$S$43:$S$1496,$B$28,'Table C3 Tracker'!$L$43:$L$1496, 'Table C3 Tracker'!$BY$1,'Table C3 Tracker'!$R$43:$R$1496, 'Table C3 Tracker'!$CQ$5)</f>
        <v>0</v>
      </c>
      <c r="G28" s="1745">
        <f>SUMIFS('Table C3 Tracker'!W$43:W$1496,'Table C3 Tracker'!$O$43:$O$1496, "&lt;&gt;Red",'Table C3 Tracker'!$S$43:$S$1496,$B$28,'Table C3 Tracker'!$L$43:$L$1496, 'Table C3 Tracker'!$BY$1,'Table C3 Tracker'!$R$43:$R$1496, 'Table C3 Tracker'!$CQ$1)+SUMIFS('Table C3 Tracker'!W$43:W$1496,'Table C3 Tracker'!$O$43:$O$1496, "&lt;&gt;Red",'Table C3 Tracker'!$S$43:$S$1496,$B$28,'Table C3 Tracker'!$L$43:$L$1496, 'Table C3 Tracker'!$BY$1,'Table C3 Tracker'!$R$43:$R$1496, 'Table C3 Tracker'!$CQ$5)</f>
        <v>0</v>
      </c>
      <c r="H28" s="1745">
        <f>SUMIFS('Table C3 Tracker'!X$43:X$1496,'Table C3 Tracker'!$O$43:$O$1496, "&lt;&gt;Red",'Table C3 Tracker'!$S$43:$S$1496,$B$28,'Table C3 Tracker'!$L$43:$L$1496, 'Table C3 Tracker'!$BY$1,'Table C3 Tracker'!$R$43:$R$1496, 'Table C3 Tracker'!$CQ$1)+SUMIFS('Table C3 Tracker'!X$43:X$1496,'Table C3 Tracker'!$O$43:$O$1496, "&lt;&gt;Red",'Table C3 Tracker'!$S$43:$S$1496,$B$28,'Table C3 Tracker'!$L$43:$L$1496, 'Table C3 Tracker'!$BY$1,'Table C3 Tracker'!$R$43:$R$1496, 'Table C3 Tracker'!$CQ$5)</f>
        <v>0</v>
      </c>
      <c r="I28" s="1745">
        <f>SUMIFS('Table C3 Tracker'!Y$43:Y$1496,'Table C3 Tracker'!$O$43:$O$1496, "&lt;&gt;Red",'Table C3 Tracker'!$S$43:$S$1496,$B$28,'Table C3 Tracker'!$L$43:$L$1496, 'Table C3 Tracker'!$BY$1,'Table C3 Tracker'!$R$43:$R$1496, 'Table C3 Tracker'!$CQ$1)+SUMIFS('Table C3 Tracker'!Y$43:Y$1496,'Table C3 Tracker'!$O$43:$O$1496, "&lt;&gt;Red",'Table C3 Tracker'!$S$43:$S$1496,$B$28,'Table C3 Tracker'!$L$43:$L$1496, 'Table C3 Tracker'!$BY$1,'Table C3 Tracker'!$R$43:$R$1496, 'Table C3 Tracker'!$CQ$5)</f>
        <v>0</v>
      </c>
      <c r="J28" s="1745">
        <f>SUMIFS('Table C3 Tracker'!Z$43:Z$1496,'Table C3 Tracker'!$O$43:$O$1496, "&lt;&gt;Red",'Table C3 Tracker'!$S$43:$S$1496,$B$28,'Table C3 Tracker'!$L$43:$L$1496, 'Table C3 Tracker'!$BY$1,'Table C3 Tracker'!$R$43:$R$1496, 'Table C3 Tracker'!$CQ$1)+SUMIFS('Table C3 Tracker'!Z$43:Z$1496,'Table C3 Tracker'!$O$43:$O$1496, "&lt;&gt;Red",'Table C3 Tracker'!$S$43:$S$1496,$B$28,'Table C3 Tracker'!$L$43:$L$1496, 'Table C3 Tracker'!$BY$1,'Table C3 Tracker'!$R$43:$R$1496, 'Table C3 Tracker'!$CQ$5)</f>
        <v>0</v>
      </c>
      <c r="K28" s="1745">
        <f>SUMIFS('Table C3 Tracker'!AA$43:AA$1496,'Table C3 Tracker'!$O$43:$O$1496, "&lt;&gt;Red",'Table C3 Tracker'!$S$43:$S$1496,$B$28,'Table C3 Tracker'!$L$43:$L$1496, 'Table C3 Tracker'!$BY$1,'Table C3 Tracker'!$R$43:$R$1496, 'Table C3 Tracker'!$CQ$1)+SUMIFS('Table C3 Tracker'!AA$43:AA$1496,'Table C3 Tracker'!$O$43:$O$1496, "&lt;&gt;Red",'Table C3 Tracker'!$S$43:$S$1496,$B$28,'Table C3 Tracker'!$L$43:$L$1496, 'Table C3 Tracker'!$BY$1,'Table C3 Tracker'!$R$43:$R$1496, 'Table C3 Tracker'!$CQ$5)</f>
        <v>0</v>
      </c>
      <c r="L28" s="1745">
        <f>SUMIFS('Table C3 Tracker'!AB$43:AB$1496,'Table C3 Tracker'!$O$43:$O$1496, "&lt;&gt;Red",'Table C3 Tracker'!$S$43:$S$1496,$B$28,'Table C3 Tracker'!$L$43:$L$1496, 'Table C3 Tracker'!$BY$1,'Table C3 Tracker'!$R$43:$R$1496, 'Table C3 Tracker'!$CQ$1)+SUMIFS('Table C3 Tracker'!AB$43:AB$1496,'Table C3 Tracker'!$O$43:$O$1496, "&lt;&gt;Red",'Table C3 Tracker'!$S$43:$S$1496,$B$28,'Table C3 Tracker'!$L$43:$L$1496, 'Table C3 Tracker'!$BY$1,'Table C3 Tracker'!$R$43:$R$1496, 'Table C3 Tracker'!$CQ$5)</f>
        <v>0</v>
      </c>
      <c r="M28" s="1745">
        <f>SUMIFS('Table C3 Tracker'!AC$43:AC$1496,'Table C3 Tracker'!$O$43:$O$1496, "&lt;&gt;Red",'Table C3 Tracker'!$S$43:$S$1496,$B$28,'Table C3 Tracker'!$L$43:$L$1496, 'Table C3 Tracker'!$BY$1,'Table C3 Tracker'!$R$43:$R$1496, 'Table C3 Tracker'!$CQ$1)+SUMIFS('Table C3 Tracker'!AC$43:AC$1496,'Table C3 Tracker'!$O$43:$O$1496, "&lt;&gt;Red",'Table C3 Tracker'!$S$43:$S$1496,$B$28,'Table C3 Tracker'!$L$43:$L$1496, 'Table C3 Tracker'!$BY$1,'Table C3 Tracker'!$R$43:$R$1496, 'Table C3 Tracker'!$CQ$5)</f>
        <v>0</v>
      </c>
      <c r="N28" s="1745">
        <f>SUMIFS('Table C3 Tracker'!AD$43:AD$1496,'Table C3 Tracker'!$O$43:$O$1496, "&lt;&gt;Red",'Table C3 Tracker'!$S$43:$S$1496,$B$28,'Table C3 Tracker'!$L$43:$L$1496, 'Table C3 Tracker'!$BY$1,'Table C3 Tracker'!$R$43:$R$1496, 'Table C3 Tracker'!$CQ$1)+SUMIFS('Table C3 Tracker'!AD$43:AD$1496,'Table C3 Tracker'!$O$43:$O$1496, "&lt;&gt;Red",'Table C3 Tracker'!$S$43:$S$1496,$B$28,'Table C3 Tracker'!$L$43:$L$1496, 'Table C3 Tracker'!$BY$1,'Table C3 Tracker'!$R$43:$R$1496, 'Table C3 Tracker'!$CQ$5)</f>
        <v>0</v>
      </c>
      <c r="O28" s="1745">
        <f>SUMIFS('Table C3 Tracker'!AE$43:AE$1496,'Table C3 Tracker'!$O$43:$O$1496, "&lt;&gt;Red",'Table C3 Tracker'!$S$43:$S$1496,$B$28,'Table C3 Tracker'!$L$43:$L$1496, 'Table C3 Tracker'!$BY$1,'Table C3 Tracker'!$R$43:$R$1496, 'Table C3 Tracker'!$CQ$1)+SUMIFS('Table C3 Tracker'!AE$43:AE$1496,'Table C3 Tracker'!$O$43:$O$1496, "&lt;&gt;Red",'Table C3 Tracker'!$S$43:$S$1496,$B$28,'Table C3 Tracker'!$L$43:$L$1496, 'Table C3 Tracker'!$BY$1,'Table C3 Tracker'!$R$43:$R$1496, 'Table C3 Tracker'!$CQ$5)</f>
        <v>0</v>
      </c>
      <c r="P28" s="1621">
        <f t="shared" si="3"/>
        <v>0</v>
      </c>
      <c r="Q28" s="1023">
        <f t="shared" si="1"/>
        <v>0</v>
      </c>
      <c r="R28" s="648"/>
      <c r="S28" s="1745">
        <f>SUMIFS('Table C3 Tracker'!$AF$43:$AF$1496,'Table C3 Tracker'!$O$43:$O$1496, "Green",'Table C3 Tracker'!$S$43:$S$1496,$B28,'Table C3 Tracker'!$R$43:$R$1496, 'Table C3 Tracker'!$CQ$1,'Table C3 Tracker'!$L$43:$L$1496, 'Table C3 Tracker'!$BY$1)+SUMIFS('Table C3 Tracker'!$AF$43:$AF$1496,'Table C3 Tracker'!$O$43:$O$1496, "Green",'Table C3 Tracker'!$S$43:$S$1496,$B28,'Table C3 Tracker'!$R$43:$R$1496, 'Table C3 Tracker'!$CQ$5,'Table C3 Tracker'!$L$43:$L$1496, 'Table C3 Tracker'!$BY$1)</f>
        <v>0</v>
      </c>
      <c r="T28" s="1747">
        <f>SUMIFS('Table C3 Tracker'!$AF$43:$AF$1496,'Table C3 Tracker'!$O$43:$O$1496, "Amber",'Table C3 Tracker'!$S$43:$S$1496,$B28,'Table C3 Tracker'!$R$43:$R$1496, 'Table C3 Tracker'!$CQ$1,'Table C3 Tracker'!$L$43:$L$1496, 'Table C3 Tracker'!$BY$1)+SUMIFS('Table C3 Tracker'!$AF$43:$AF$1496,'Table C3 Tracker'!$O$43:$O$1496, "Amber",'Table C3 Tracker'!$S$43:$S$1496,$B28,'Table C3 Tracker'!$R$43:$R$1496, 'Table C3 Tracker'!$CQ$5,'Table C3 Tracker'!$L$43:$L$1496, 'Table C3 Tracker'!$BY$1)</f>
        <v>0</v>
      </c>
      <c r="U28" s="1729"/>
      <c r="V28" s="646"/>
      <c r="W28" s="149"/>
      <c r="X28" s="646"/>
      <c r="Y28" s="122"/>
      <c r="Z28" s="122"/>
      <c r="AA28" s="122"/>
      <c r="AB28" s="122"/>
      <c r="AC28" s="1057"/>
      <c r="AD28" s="660"/>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row>
    <row r="29" spans="1:87" ht="19.5" customHeight="1" thickBot="1">
      <c r="A29" s="142">
        <v>17</v>
      </c>
      <c r="B29" s="2911"/>
      <c r="C29" s="99" t="s">
        <v>295</v>
      </c>
      <c r="D29" s="1746">
        <f>SUMIFS('Table C3 Tracker'!AG$43:AG$1496,'Table C3 Tracker'!$O$43:$O$1496, "&lt;&gt;Red",'Table C3 Tracker'!$S$43:$S$1496,$B$28,'Table C3 Tracker'!$R$43:$R$1496, 'Table C3 Tracker'!$CQ$1)+SUMIFS('Table C3 Tracker'!AG$43:AG$1496,'Table C3 Tracker'!$O$43:$O$1496, "&lt;&gt;Red",'Table C3 Tracker'!$S$43:$S$1496,$B$28,'Table C3 Tracker'!$R$43:$R$1496, 'Table C3 Tracker'!$CQ$5)</f>
        <v>0</v>
      </c>
      <c r="E29" s="1746">
        <f>SUMIFS('Table C3 Tracker'!AH$43:AH$1496,'Table C3 Tracker'!$O$43:$O$1496, "&lt;&gt;Red",'Table C3 Tracker'!$S$43:$S$1496,$B$28,'Table C3 Tracker'!$R$43:$R$1496, 'Table C3 Tracker'!$CQ$1)+SUMIFS('Table C3 Tracker'!AH$43:AH$1496,'Table C3 Tracker'!$O$43:$O$1496, "&lt;&gt;Red",'Table C3 Tracker'!$S$43:$S$1496,$B$28,'Table C3 Tracker'!$R$43:$R$1496, 'Table C3 Tracker'!$CQ$5)</f>
        <v>0</v>
      </c>
      <c r="F29" s="1746">
        <f>SUMIFS('Table C3 Tracker'!AI$43:AI$1496,'Table C3 Tracker'!$O$43:$O$1496, "&lt;&gt;Red",'Table C3 Tracker'!$S$43:$S$1496,$B$28,'Table C3 Tracker'!$R$43:$R$1496, 'Table C3 Tracker'!$CQ$1)+SUMIFS('Table C3 Tracker'!AI$43:AI$1496,'Table C3 Tracker'!$O$43:$O$1496, "&lt;&gt;Red",'Table C3 Tracker'!$S$43:$S$1496,$B$28,'Table C3 Tracker'!$R$43:$R$1496, 'Table C3 Tracker'!$CQ$5)</f>
        <v>0</v>
      </c>
      <c r="G29" s="1746">
        <f>SUMIFS('Table C3 Tracker'!AJ$43:AJ$1496,'Table C3 Tracker'!$O$43:$O$1496, "&lt;&gt;Red",'Table C3 Tracker'!$S$43:$S$1496,$B$28,'Table C3 Tracker'!$R$43:$R$1496, 'Table C3 Tracker'!$CQ$1)+SUMIFS('Table C3 Tracker'!AJ$43:AJ$1496,'Table C3 Tracker'!$O$43:$O$1496, "&lt;&gt;Red",'Table C3 Tracker'!$S$43:$S$1496,$B$28,'Table C3 Tracker'!$R$43:$R$1496, 'Table C3 Tracker'!$CQ$5)</f>
        <v>0</v>
      </c>
      <c r="H29" s="1746">
        <f>SUMIFS('Table C3 Tracker'!AK$43:AK$1496,'Table C3 Tracker'!$O$43:$O$1496, "&lt;&gt;Red",'Table C3 Tracker'!$S$43:$S$1496,$B$28,'Table C3 Tracker'!$R$43:$R$1496, 'Table C3 Tracker'!$CQ$1)+SUMIFS('Table C3 Tracker'!AK$43:AK$1496,'Table C3 Tracker'!$O$43:$O$1496, "&lt;&gt;Red",'Table C3 Tracker'!$S$43:$S$1496,$B$28,'Table C3 Tracker'!$R$43:$R$1496, 'Table C3 Tracker'!$CQ$5)</f>
        <v>0</v>
      </c>
      <c r="I29" s="1746">
        <f>SUMIFS('Table C3 Tracker'!AL$43:AL$1496,'Table C3 Tracker'!$O$43:$O$1496, "&lt;&gt;Red",'Table C3 Tracker'!$S$43:$S$1496,$B$28,'Table C3 Tracker'!$R$43:$R$1496, 'Table C3 Tracker'!$CQ$1)+SUMIFS('Table C3 Tracker'!AL$43:AL$1496,'Table C3 Tracker'!$O$43:$O$1496, "&lt;&gt;Red",'Table C3 Tracker'!$S$43:$S$1496,$B$28,'Table C3 Tracker'!$R$43:$R$1496, 'Table C3 Tracker'!$CQ$5)</f>
        <v>0</v>
      </c>
      <c r="J29" s="1746">
        <f>SUMIFS('Table C3 Tracker'!AM$43:AM$1496,'Table C3 Tracker'!$O$43:$O$1496, "&lt;&gt;Red",'Table C3 Tracker'!$S$43:$S$1496,$B$28,'Table C3 Tracker'!$R$43:$R$1496, 'Table C3 Tracker'!$CQ$1)+SUMIFS('Table C3 Tracker'!AM$43:AM$1496,'Table C3 Tracker'!$O$43:$O$1496, "&lt;&gt;Red",'Table C3 Tracker'!$S$43:$S$1496,$B$28,'Table C3 Tracker'!$R$43:$R$1496, 'Table C3 Tracker'!$CQ$5)</f>
        <v>0</v>
      </c>
      <c r="K29" s="1746">
        <f>SUMIFS('Table C3 Tracker'!AN$43:AN$1496,'Table C3 Tracker'!$O$43:$O$1496, "&lt;&gt;Red",'Table C3 Tracker'!$S$43:$S$1496,$B$28,'Table C3 Tracker'!$R$43:$R$1496, 'Table C3 Tracker'!$CQ$1)+SUMIFS('Table C3 Tracker'!AN$43:AN$1496,'Table C3 Tracker'!$O$43:$O$1496, "&lt;&gt;Red",'Table C3 Tracker'!$S$43:$S$1496,$B$28,'Table C3 Tracker'!$R$43:$R$1496, 'Table C3 Tracker'!$CQ$5)</f>
        <v>0</v>
      </c>
      <c r="L29" s="1746">
        <f>SUMIFS('Table C3 Tracker'!AO$43:AO$1496,'Table C3 Tracker'!$O$43:$O$1496, "&lt;&gt;Red",'Table C3 Tracker'!$S$43:$S$1496,$B$28,'Table C3 Tracker'!$R$43:$R$1496, 'Table C3 Tracker'!$CQ$1)+SUMIFS('Table C3 Tracker'!AO$43:AO$1496,'Table C3 Tracker'!$O$43:$O$1496, "&lt;&gt;Red",'Table C3 Tracker'!$S$43:$S$1496,$B$28,'Table C3 Tracker'!$R$43:$R$1496, 'Table C3 Tracker'!$CQ$5)</f>
        <v>0</v>
      </c>
      <c r="M29" s="1746">
        <f>SUMIFS('Table C3 Tracker'!AP$43:AP$1496,'Table C3 Tracker'!$O$43:$O$1496, "&lt;&gt;Red",'Table C3 Tracker'!$S$43:$S$1496,$B$28,'Table C3 Tracker'!$R$43:$R$1496, 'Table C3 Tracker'!$CQ$1)+SUMIFS('Table C3 Tracker'!AP$43:AP$1496,'Table C3 Tracker'!$O$43:$O$1496, "&lt;&gt;Red",'Table C3 Tracker'!$S$43:$S$1496,$B$28,'Table C3 Tracker'!$R$43:$R$1496, 'Table C3 Tracker'!$CQ$5)</f>
        <v>0</v>
      </c>
      <c r="N29" s="1746">
        <f>SUMIFS('Table C3 Tracker'!AQ$43:AQ$1496,'Table C3 Tracker'!$O$43:$O$1496, "&lt;&gt;Red",'Table C3 Tracker'!$S$43:$S$1496,$B$28,'Table C3 Tracker'!$R$43:$R$1496, 'Table C3 Tracker'!$CQ$1)+SUMIFS('Table C3 Tracker'!AQ$43:AQ$1496,'Table C3 Tracker'!$O$43:$O$1496, "&lt;&gt;Red",'Table C3 Tracker'!$S$43:$S$1496,$B$28,'Table C3 Tracker'!$R$43:$R$1496, 'Table C3 Tracker'!$CQ$5)</f>
        <v>0</v>
      </c>
      <c r="O29" s="1746">
        <f>SUMIFS('Table C3 Tracker'!AR$43:AR$1496,'Table C3 Tracker'!$O$43:$O$1496, "&lt;&gt;Red",'Table C3 Tracker'!$S$43:$S$1496,$B$28,'Table C3 Tracker'!$R$43:$R$1496, 'Table C3 Tracker'!$CQ$1)+SUMIFS('Table C3 Tracker'!AR$43:AR$1496,'Table C3 Tracker'!$O$43:$O$1496, "&lt;&gt;Red",'Table C3 Tracker'!$S$43:$S$1496,$B$28,'Table C3 Tracker'!$R$43:$R$1496, 'Table C3 Tracker'!$CQ$5)</f>
        <v>0</v>
      </c>
      <c r="P29" s="1614">
        <f t="shared" si="3"/>
        <v>0</v>
      </c>
      <c r="Q29" s="1025">
        <f t="shared" si="1"/>
        <v>0</v>
      </c>
      <c r="R29" s="363" t="e">
        <f>+P29/Q29</f>
        <v>#DIV/0!</v>
      </c>
      <c r="S29" s="1748">
        <f>SUMIFS('Table C3 Tracker'!$AT$43:$AT$1496,'Table C3 Tracker'!$O$43:$O$1496, "Green",'Table C3 Tracker'!$S$43:$S$1496,$B28,'Table C3 Tracker'!$R$43:$R$1496, 'Table C3 Tracker'!$CQ$1)+SUMIFS('Table C3 Tracker'!$AT$43:$AT$1496,'Table C3 Tracker'!$O$43:$O$1496, "Green",'Table C3 Tracker'!$S$43:$S$1496,$B28,'Table C3 Tracker'!$R$43:$R$1496, 'Table C3 Tracker'!$CQ$5)</f>
        <v>0</v>
      </c>
      <c r="T29" s="1749">
        <f>SUMIFS('Table C3 Tracker'!$AT$43:$AT$1496,'Table C3 Tracker'!$O$43:$O$1496, "Amber",'Table C3 Tracker'!$S$43:$S$1496,$B28,'Table C3 Tracker'!$R$43:$R$1496, 'Table C3 Tracker'!$CQ$1)+SUMIFS('Table C3 Tracker'!$AT$43:$AT$1496,'Table C3 Tracker'!$O$43:$O$1496, "Amber",'Table C3 Tracker'!$S$43:$S$1496,$B28,'Table C3 Tracker'!$R$43:$R$1496, 'Table C3 Tracker'!$CQ$5)</f>
        <v>0</v>
      </c>
      <c r="U29" s="1749">
        <f>SUMIFS('Table C3 Tracker'!AT$43:AT$1496,'Table C3 Tracker'!$O$43:$O$1496, "&lt;&gt;Red",'Table C3 Tracker'!$F$43:$F$1496, "NR",'Table C3 Tracker'!$S$43:$S$1496,$B28,'Table C3 Tracker'!$R$43:$R$1496, 'Table C3 Tracker'!$CQ$1)+SUMIFS('Table C3 Tracker'!AT$43:AT$1496,'Table C3 Tracker'!$O$43:$O$1496, "&lt;&gt;Red",'Table C3 Tracker'!$F$43:$F$1496, "NR",'Table C3 Tracker'!$S$43:$S$1496,$B28,'Table C3 Tracker'!$R$43:$R$1496, 'Table C3 Tracker'!$CQ$5)</f>
        <v>0</v>
      </c>
      <c r="V29" s="1749">
        <f>SUMIFS('Table C3 Tracker'!$AT$43:$AT$1496,'Table C3 Tracker'!$O$43:$O$1496, "&lt;&gt;Red",'Table C3 Tracker'!$F$43:$F$1496, "R",'Table C3 Tracker'!$S$43:$S$1496,$B28,'Table C3 Tracker'!$R$43:$R$1496, 'Table C3 Tracker'!$CQ$1)+SUMIFS('Table C3 Tracker'!$AT$43:$AT$1496,'Table C3 Tracker'!$O$43:$O$1496, "&lt;&gt;Red",'Table C3 Tracker'!$F$43:$F$1496, "R",'Table C3 Tracker'!$S$43:$S$1496,$B28,'Table C3 Tracker'!$R$43:$R$1496, 'Table C3 Tracker'!$CQ$5)</f>
        <v>0</v>
      </c>
      <c r="W29" s="122">
        <f>IF(X29&lt;V29,1,0)</f>
        <v>0</v>
      </c>
      <c r="X29" s="1750">
        <f>SUMIFS('Table C3 Tracker'!$J$43:$J$1496,'Table C3 Tracker'!$O$43:$O$1496, "&lt;&gt;Red",'Table C3 Tracker'!$F$43:$F$1496, "R",'Table C3 Tracker'!$S$43:$S$1496,$B28,'Table C3 Tracker'!$R$43:$R$1496, 'Table C3 Tracker'!$CQ$1)+SUMIFS('Table C3 Tracker'!$J$43:$J$1496,'Table C3 Tracker'!$O$43:$O$1496, "&lt;&gt;Red",'Table C3 Tracker'!$F$43:$F$1496, "R",'Table C3 Tracker'!$S$43:$S$1496,$B28,'Table C3 Tracker'!$R$43:$R$1496, 'Table C3 Tracker'!$CQ$5)</f>
        <v>0</v>
      </c>
      <c r="Y29" s="122">
        <f>SUM(Q29)</f>
        <v>0</v>
      </c>
      <c r="Z29" s="122">
        <f>SUM(U29+V29)</f>
        <v>0</v>
      </c>
      <c r="AA29" s="122">
        <f>P29</f>
        <v>0</v>
      </c>
      <c r="AB29" s="122">
        <f>SUM(S29+T29)</f>
        <v>0</v>
      </c>
      <c r="AC29" s="1057"/>
      <c r="AD29" s="660"/>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row>
    <row r="30" spans="1:87" ht="19.5" customHeight="1" thickBot="1">
      <c r="A30" s="142">
        <v>18</v>
      </c>
      <c r="B30" s="2912"/>
      <c r="C30" s="1520" t="s">
        <v>43</v>
      </c>
      <c r="D30" s="1186">
        <f>+D29-D28</f>
        <v>0</v>
      </c>
      <c r="E30" s="1621">
        <f t="shared" ref="E30:O30" si="11">+E29-E28</f>
        <v>0</v>
      </c>
      <c r="F30" s="1186">
        <f t="shared" si="11"/>
        <v>0</v>
      </c>
      <c r="G30" s="1621">
        <f t="shared" si="11"/>
        <v>0</v>
      </c>
      <c r="H30" s="1186">
        <f t="shared" si="11"/>
        <v>0</v>
      </c>
      <c r="I30" s="1186">
        <f t="shared" si="11"/>
        <v>0</v>
      </c>
      <c r="J30" s="1186">
        <f t="shared" si="11"/>
        <v>0</v>
      </c>
      <c r="K30" s="1186">
        <f t="shared" si="11"/>
        <v>0</v>
      </c>
      <c r="L30" s="1186">
        <f t="shared" si="11"/>
        <v>0</v>
      </c>
      <c r="M30" s="1621">
        <f t="shared" si="11"/>
        <v>0</v>
      </c>
      <c r="N30" s="1186">
        <f t="shared" si="11"/>
        <v>0</v>
      </c>
      <c r="O30" s="1617">
        <f t="shared" si="11"/>
        <v>0</v>
      </c>
      <c r="P30" s="1621">
        <f t="shared" si="3"/>
        <v>0</v>
      </c>
      <c r="Q30" s="1024">
        <f t="shared" si="1"/>
        <v>0</v>
      </c>
      <c r="R30" s="364" t="e">
        <f>+P30/P28</f>
        <v>#DIV/0!</v>
      </c>
      <c r="S30" s="1730">
        <f>+S29-S28</f>
        <v>0</v>
      </c>
      <c r="T30" s="1730">
        <f>+T29-T28</f>
        <v>0</v>
      </c>
      <c r="U30" s="646"/>
      <c r="V30" s="646"/>
      <c r="W30" s="819"/>
      <c r="X30" s="646"/>
      <c r="Y30" s="122"/>
      <c r="Z30" s="122"/>
      <c r="AA30" s="122"/>
      <c r="AB30" s="122">
        <f>SUM(S30+T30)</f>
        <v>0</v>
      </c>
      <c r="AC30" s="1057"/>
      <c r="AD30" s="660"/>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row>
    <row r="31" spans="1:87" ht="19.5" customHeight="1" thickBot="1">
      <c r="A31" s="141">
        <v>19</v>
      </c>
      <c r="B31" s="2911" t="s">
        <v>79</v>
      </c>
      <c r="C31" s="1519" t="s">
        <v>298</v>
      </c>
      <c r="D31" s="78">
        <f>SUM(D13,D16,D19,D22,D25,D28)</f>
        <v>0</v>
      </c>
      <c r="E31" s="1618">
        <f t="shared" ref="E31:Q31" si="12">SUM(E13,E16,E19,E22,E25,E28)</f>
        <v>0</v>
      </c>
      <c r="F31" s="78">
        <f t="shared" si="12"/>
        <v>0</v>
      </c>
      <c r="G31" s="1618">
        <f t="shared" si="12"/>
        <v>0</v>
      </c>
      <c r="H31" s="78">
        <f t="shared" si="12"/>
        <v>0</v>
      </c>
      <c r="I31" s="78">
        <f t="shared" si="12"/>
        <v>0</v>
      </c>
      <c r="J31" s="78">
        <f t="shared" si="12"/>
        <v>0</v>
      </c>
      <c r="K31" s="78">
        <f t="shared" si="12"/>
        <v>0</v>
      </c>
      <c r="L31" s="78">
        <f t="shared" si="12"/>
        <v>0</v>
      </c>
      <c r="M31" s="1618">
        <f t="shared" si="12"/>
        <v>0</v>
      </c>
      <c r="N31" s="78">
        <f t="shared" si="12"/>
        <v>0</v>
      </c>
      <c r="O31" s="1615">
        <f t="shared" si="12"/>
        <v>0</v>
      </c>
      <c r="P31" s="78">
        <f t="shared" si="12"/>
        <v>0</v>
      </c>
      <c r="Q31" s="78">
        <f t="shared" si="12"/>
        <v>0</v>
      </c>
      <c r="R31" s="648"/>
      <c r="S31" s="82">
        <f>SUM(S13+S16+S28+S25+S22+S19)</f>
        <v>0</v>
      </c>
      <c r="T31" s="82">
        <f>SUM(T13+T16+T28+T25+T22+T19)</f>
        <v>0</v>
      </c>
      <c r="U31" s="646"/>
      <c r="V31" s="646"/>
      <c r="W31" s="660"/>
      <c r="X31" s="646"/>
      <c r="Y31" s="122"/>
      <c r="Z31" s="122"/>
      <c r="AA31" s="122"/>
      <c r="AB31" s="122"/>
      <c r="AC31" s="1057"/>
      <c r="AD31" s="660"/>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row>
    <row r="32" spans="1:87" ht="19.5" customHeight="1" thickBot="1">
      <c r="A32" s="142">
        <v>20</v>
      </c>
      <c r="B32" s="2911"/>
      <c r="C32" s="99" t="s">
        <v>295</v>
      </c>
      <c r="D32" s="80">
        <f>SUM(D14,D17,D20,D23,D26,D29)</f>
        <v>0</v>
      </c>
      <c r="E32" s="1018">
        <f t="shared" ref="E32:Q32" si="13">SUM(E14,E17,E20,E23,E26,E29)</f>
        <v>0</v>
      </c>
      <c r="F32" s="80">
        <f t="shared" si="13"/>
        <v>0</v>
      </c>
      <c r="G32" s="1018">
        <f t="shared" si="13"/>
        <v>0</v>
      </c>
      <c r="H32" s="80">
        <f t="shared" si="13"/>
        <v>0</v>
      </c>
      <c r="I32" s="80">
        <f t="shared" si="13"/>
        <v>0</v>
      </c>
      <c r="J32" s="80">
        <f t="shared" si="13"/>
        <v>0</v>
      </c>
      <c r="K32" s="80">
        <f t="shared" si="13"/>
        <v>0</v>
      </c>
      <c r="L32" s="80">
        <f t="shared" si="13"/>
        <v>0</v>
      </c>
      <c r="M32" s="1018">
        <f t="shared" si="13"/>
        <v>0</v>
      </c>
      <c r="N32" s="80">
        <f t="shared" si="13"/>
        <v>0</v>
      </c>
      <c r="O32" s="1623">
        <f t="shared" si="13"/>
        <v>0</v>
      </c>
      <c r="P32" s="80">
        <f t="shared" si="13"/>
        <v>0</v>
      </c>
      <c r="Q32" s="80">
        <f t="shared" si="13"/>
        <v>0</v>
      </c>
      <c r="R32" s="363" t="e">
        <f>+P32/Q32</f>
        <v>#DIV/0!</v>
      </c>
      <c r="S32" s="1616">
        <f>SUM(S14+S17+S29+S26+S23+S20)</f>
        <v>0</v>
      </c>
      <c r="T32" s="1616">
        <f>SUM(T14+T17+T29+T26+T23+T20)</f>
        <v>0</v>
      </c>
      <c r="U32" s="647">
        <f>SUM(U29+U26+U23+U20+U17+U14)</f>
        <v>0</v>
      </c>
      <c r="V32" s="647">
        <f>SUM(V29+V26+V23+V20+V17+V14)</f>
        <v>0</v>
      </c>
      <c r="W32" s="122">
        <f>SUM(W14:W31)</f>
        <v>0</v>
      </c>
      <c r="X32" s="647">
        <f>SUM(X29+X26+X23+X20+X17+X14)</f>
        <v>0</v>
      </c>
      <c r="Y32" s="122">
        <f>SUM(Q26)</f>
        <v>0</v>
      </c>
      <c r="Z32" s="122">
        <f>SUM(U26:V26)</f>
        <v>0</v>
      </c>
      <c r="AA32" s="122">
        <f>+P26</f>
        <v>0</v>
      </c>
      <c r="AB32" s="122">
        <f>SUM(S26:T26)</f>
        <v>0</v>
      </c>
      <c r="AC32" s="1057"/>
      <c r="AD32" s="660"/>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row>
    <row r="33" spans="1:87" ht="19.5" customHeight="1" thickBot="1">
      <c r="A33" s="144">
        <v>21</v>
      </c>
      <c r="B33" s="2912"/>
      <c r="C33" s="1520" t="s">
        <v>43</v>
      </c>
      <c r="D33" s="1030">
        <f>+D32-D31</f>
        <v>0</v>
      </c>
      <c r="E33" s="1626">
        <f t="shared" ref="E33:O33" si="14">+E32-E31</f>
        <v>0</v>
      </c>
      <c r="F33" s="1030">
        <f t="shared" si="14"/>
        <v>0</v>
      </c>
      <c r="G33" s="1626">
        <f t="shared" si="14"/>
        <v>0</v>
      </c>
      <c r="H33" s="1030">
        <f t="shared" si="14"/>
        <v>0</v>
      </c>
      <c r="I33" s="1030">
        <f t="shared" si="14"/>
        <v>0</v>
      </c>
      <c r="J33" s="1030">
        <f t="shared" si="14"/>
        <v>0</v>
      </c>
      <c r="K33" s="1030">
        <f t="shared" si="14"/>
        <v>0</v>
      </c>
      <c r="L33" s="1030">
        <f t="shared" si="14"/>
        <v>0</v>
      </c>
      <c r="M33" s="1626">
        <f t="shared" si="14"/>
        <v>0</v>
      </c>
      <c r="N33" s="1030">
        <f t="shared" si="14"/>
        <v>0</v>
      </c>
      <c r="O33" s="1624">
        <f t="shared" si="14"/>
        <v>0</v>
      </c>
      <c r="P33" s="134">
        <f t="shared" si="3"/>
        <v>0</v>
      </c>
      <c r="Q33" s="1024">
        <f t="shared" si="1"/>
        <v>0</v>
      </c>
      <c r="R33" s="364" t="e">
        <f>+P33/P31</f>
        <v>#DIV/0!</v>
      </c>
      <c r="S33" s="1727">
        <f>+S32-S31</f>
        <v>0</v>
      </c>
      <c r="T33" s="1728">
        <f>+T32-T31</f>
        <v>0</v>
      </c>
      <c r="U33" s="66"/>
      <c r="V33" s="66"/>
      <c r="W33" s="660"/>
      <c r="X33" s="66"/>
      <c r="Y33" s="122"/>
      <c r="Z33" s="122"/>
      <c r="AA33" s="122"/>
      <c r="AB33" s="122"/>
      <c r="AC33" s="1057"/>
      <c r="AD33" s="660"/>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row>
    <row r="34" spans="1:87" thickBot="1">
      <c r="A34" s="85"/>
      <c r="B34" s="145"/>
      <c r="C34" s="106"/>
      <c r="D34" s="1075">
        <f>+D26</f>
        <v>0</v>
      </c>
      <c r="E34" s="1075">
        <f t="shared" ref="E34:O34" si="15">+E26</f>
        <v>0</v>
      </c>
      <c r="F34" s="1075">
        <f t="shared" si="15"/>
        <v>0</v>
      </c>
      <c r="G34" s="1075">
        <f t="shared" si="15"/>
        <v>0</v>
      </c>
      <c r="H34" s="1075">
        <f t="shared" si="15"/>
        <v>0</v>
      </c>
      <c r="I34" s="1075">
        <f t="shared" si="15"/>
        <v>0</v>
      </c>
      <c r="J34" s="1075">
        <f t="shared" si="15"/>
        <v>0</v>
      </c>
      <c r="K34" s="1075">
        <f t="shared" si="15"/>
        <v>0</v>
      </c>
      <c r="L34" s="1075">
        <f t="shared" si="15"/>
        <v>0</v>
      </c>
      <c r="M34" s="1075">
        <f t="shared" si="15"/>
        <v>0</v>
      </c>
      <c r="N34" s="1075">
        <f t="shared" si="15"/>
        <v>0</v>
      </c>
      <c r="O34" s="1075">
        <f t="shared" si="15"/>
        <v>0</v>
      </c>
      <c r="P34" s="120"/>
      <c r="Q34" s="294">
        <f>COUNTIF(D32:O32,0)</f>
        <v>12</v>
      </c>
      <c r="R34" s="851"/>
      <c r="S34" s="122"/>
      <c r="T34" s="85"/>
      <c r="U34" s="85"/>
      <c r="V34" s="85"/>
      <c r="W34" s="660"/>
      <c r="X34" s="660"/>
      <c r="Y34" s="122"/>
      <c r="Z34" s="122"/>
      <c r="AA34" s="122"/>
      <c r="AB34" s="122"/>
      <c r="AC34" s="1057"/>
      <c r="AD34" s="660"/>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row>
    <row r="35" spans="1:87" ht="12.5">
      <c r="A35" s="85"/>
      <c r="B35" s="85">
        <v>22</v>
      </c>
      <c r="C35" s="146" t="s">
        <v>185</v>
      </c>
      <c r="D35" s="649" t="e">
        <f>+D33/D31</f>
        <v>#DIV/0!</v>
      </c>
      <c r="E35" s="649" t="e">
        <f>+E33/E31</f>
        <v>#DIV/0!</v>
      </c>
      <c r="F35" s="649" t="e">
        <f t="shared" ref="F35:O35" si="16">+F33/F31</f>
        <v>#DIV/0!</v>
      </c>
      <c r="G35" s="649" t="e">
        <f t="shared" si="16"/>
        <v>#DIV/0!</v>
      </c>
      <c r="H35" s="649" t="e">
        <f t="shared" si="16"/>
        <v>#DIV/0!</v>
      </c>
      <c r="I35" s="649" t="e">
        <f t="shared" si="16"/>
        <v>#DIV/0!</v>
      </c>
      <c r="J35" s="649" t="e">
        <f t="shared" si="16"/>
        <v>#DIV/0!</v>
      </c>
      <c r="K35" s="649" t="e">
        <f t="shared" si="16"/>
        <v>#DIV/0!</v>
      </c>
      <c r="L35" s="649" t="e">
        <f t="shared" si="16"/>
        <v>#DIV/0!</v>
      </c>
      <c r="M35" s="649" t="e">
        <f t="shared" si="16"/>
        <v>#DIV/0!</v>
      </c>
      <c r="N35" s="649" t="e">
        <f t="shared" si="16"/>
        <v>#DIV/0!</v>
      </c>
      <c r="O35" s="649" t="e">
        <f t="shared" si="16"/>
        <v>#DIV/0!</v>
      </c>
      <c r="P35" s="649" t="e">
        <f>+P33/P31</f>
        <v>#DIV/0!</v>
      </c>
      <c r="Q35" s="277"/>
      <c r="R35" s="85"/>
      <c r="S35" s="85"/>
      <c r="T35" s="85"/>
      <c r="U35" s="85"/>
      <c r="V35" s="85"/>
      <c r="W35" s="660"/>
      <c r="X35" s="660"/>
      <c r="Y35" s="122">
        <f>SUM(Q29)</f>
        <v>0</v>
      </c>
      <c r="Z35" s="122">
        <f>SUM(U29:V29)</f>
        <v>0</v>
      </c>
      <c r="AA35" s="122">
        <f>+P29</f>
        <v>0</v>
      </c>
      <c r="AB35" s="122">
        <f>SUM(S29:T29)</f>
        <v>0</v>
      </c>
      <c r="AC35" s="1057"/>
      <c r="AD35" s="660"/>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row>
    <row r="36" spans="1:87" ht="25.5" thickBot="1">
      <c r="A36" s="85"/>
      <c r="B36" s="85">
        <v>23</v>
      </c>
      <c r="C36" s="147" t="s">
        <v>422</v>
      </c>
      <c r="D36" s="650" t="e">
        <f>D32/$Q32</f>
        <v>#DIV/0!</v>
      </c>
      <c r="E36" s="650" t="e">
        <f t="shared" ref="E36:O36" si="17">E32/$Q32</f>
        <v>#DIV/0!</v>
      </c>
      <c r="F36" s="650" t="e">
        <f t="shared" si="17"/>
        <v>#DIV/0!</v>
      </c>
      <c r="G36" s="650" t="e">
        <f t="shared" si="17"/>
        <v>#DIV/0!</v>
      </c>
      <c r="H36" s="650" t="e">
        <f t="shared" si="17"/>
        <v>#DIV/0!</v>
      </c>
      <c r="I36" s="650" t="e">
        <f t="shared" si="17"/>
        <v>#DIV/0!</v>
      </c>
      <c r="J36" s="650" t="e">
        <f t="shared" si="17"/>
        <v>#DIV/0!</v>
      </c>
      <c r="K36" s="650" t="e">
        <f t="shared" si="17"/>
        <v>#DIV/0!</v>
      </c>
      <c r="L36" s="650" t="e">
        <f t="shared" si="17"/>
        <v>#DIV/0!</v>
      </c>
      <c r="M36" s="650" t="e">
        <f t="shared" si="17"/>
        <v>#DIV/0!</v>
      </c>
      <c r="N36" s="650" t="e">
        <f t="shared" si="17"/>
        <v>#DIV/0!</v>
      </c>
      <c r="O36" s="650" t="e">
        <f t="shared" si="17"/>
        <v>#DIV/0!</v>
      </c>
      <c r="P36" s="651"/>
      <c r="Q36" s="85"/>
      <c r="R36" s="85"/>
      <c r="S36" s="85"/>
      <c r="T36" s="85"/>
      <c r="U36" s="85"/>
      <c r="V36" s="85"/>
      <c r="W36" s="660"/>
      <c r="X36" s="660"/>
      <c r="Y36" s="122"/>
      <c r="Z36" s="122"/>
      <c r="AA36" s="122"/>
      <c r="AB36" s="122"/>
      <c r="AC36" s="1057"/>
      <c r="AD36" s="660"/>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row>
    <row r="37" spans="1:87" ht="2.25" customHeight="1">
      <c r="A37" s="85"/>
      <c r="B37" s="85"/>
      <c r="C37" s="85"/>
      <c r="D37" s="1071" t="str">
        <f>IF(ABS('C, C1 &amp; C2 - Savings Schemes'!$D$34-'C, C1 &amp; C2 - Savings Schemes'!$D$72)&lt;=2,"Ok","No")</f>
        <v>Ok</v>
      </c>
      <c r="E37" s="1071" t="str">
        <f>IF(ABS('C, C1 &amp; C2 - Savings Schemes'!$E$34-'C, C1 &amp; C2 - Savings Schemes'!$E$72)&lt;=2,"Ok","No")</f>
        <v>Ok</v>
      </c>
      <c r="F37" s="1071" t="str">
        <f>IF(ABS('C, C1 &amp; C2 - Savings Schemes'!$F$34-'C, C1 &amp; C2 - Savings Schemes'!$F$72)&lt;=2,"Ok","No")</f>
        <v>Ok</v>
      </c>
      <c r="G37" s="1071" t="str">
        <f>IF(ABS('C, C1 &amp; C2 - Savings Schemes'!$G$34-'C, C1 &amp; C2 - Savings Schemes'!$G$72)&lt;=2,"Ok","No")</f>
        <v>Ok</v>
      </c>
      <c r="H37" s="1071" t="str">
        <f>IF(ABS('C, C1 &amp; C2 - Savings Schemes'!$H$34-'C, C1 &amp; C2 - Savings Schemes'!$H$72)&lt;=2,"Ok","No")</f>
        <v>Ok</v>
      </c>
      <c r="I37" s="1071" t="str">
        <f>IF(ABS('C, C1 &amp; C2 - Savings Schemes'!$I$34-'C, C1 &amp; C2 - Savings Schemes'!$I$72)&lt;=2,"Ok","No")</f>
        <v>Ok</v>
      </c>
      <c r="J37" s="1071" t="str">
        <f>IF(ABS('C, C1 &amp; C2 - Savings Schemes'!$J$34-'C, C1 &amp; C2 - Savings Schemes'!$J$72)&lt;=2,"Ok","No")</f>
        <v>Ok</v>
      </c>
      <c r="K37" s="1071" t="str">
        <f>IF(ABS('C, C1 &amp; C2 - Savings Schemes'!$K$34-'C, C1 &amp; C2 - Savings Schemes'!$K$72)&lt;=2,"Ok","No")</f>
        <v>Ok</v>
      </c>
      <c r="L37" s="1071" t="str">
        <f>IF(ABS('C, C1 &amp; C2 - Savings Schemes'!$L$34-'C, C1 &amp; C2 - Savings Schemes'!$L$72)&lt;=2,"Ok","No")</f>
        <v>Ok</v>
      </c>
      <c r="M37" s="1071" t="str">
        <f>IF(ABS('C, C1 &amp; C2 - Savings Schemes'!$M$34-'C, C1 &amp; C2 - Savings Schemes'!$M$72)&lt;=2,"Ok","No")</f>
        <v>Ok</v>
      </c>
      <c r="N37" s="1071" t="str">
        <f>IF(ABS('C, C1 &amp; C2 - Savings Schemes'!$N$34-'C, C1 &amp; C2 - Savings Schemes'!$N$72)&lt;=2,"Ok","No")</f>
        <v>Ok</v>
      </c>
      <c r="O37" s="1071" t="str">
        <f>IF(ABS('C, C1 &amp; C2 - Savings Schemes'!$O$34-'C, C1 &amp; C2 - Savings Schemes'!$O$72)&lt;=2,"Ok","No")</f>
        <v>Ok</v>
      </c>
      <c r="P37" s="122">
        <f>COUNTIF(D37:O37,"Ok")</f>
        <v>12</v>
      </c>
      <c r="Q37" s="85"/>
      <c r="R37" s="85"/>
      <c r="S37" s="85"/>
      <c r="T37" s="85"/>
      <c r="U37" s="85"/>
      <c r="V37" s="85"/>
      <c r="W37" s="277"/>
      <c r="X37" s="277"/>
      <c r="Y37" s="1058"/>
      <c r="Z37" s="1058"/>
      <c r="AA37" s="1058"/>
      <c r="AB37" s="1058"/>
      <c r="AC37" s="1058"/>
      <c r="AD37" s="660"/>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row>
    <row r="38" spans="1:87" ht="2.25" customHeight="1">
      <c r="A38" s="85"/>
      <c r="B38" s="85"/>
      <c r="C38" s="85"/>
      <c r="D38" s="108"/>
      <c r="E38" s="108"/>
      <c r="F38" s="108"/>
      <c r="G38" s="108"/>
      <c r="H38" s="108"/>
      <c r="I38" s="109"/>
      <c r="J38" s="108"/>
      <c r="K38" s="110"/>
      <c r="L38" s="110"/>
      <c r="M38" s="110"/>
      <c r="N38" s="105"/>
      <c r="O38" s="105"/>
      <c r="P38" s="1724"/>
      <c r="Q38" s="1724"/>
      <c r="R38" s="1724"/>
      <c r="S38" s="85"/>
      <c r="T38" s="85"/>
      <c r="U38" s="85"/>
      <c r="V38" s="85"/>
      <c r="W38" s="85"/>
      <c r="X38" s="85"/>
      <c r="Y38" s="1058"/>
      <c r="Z38" s="1058"/>
      <c r="AA38" s="1057"/>
      <c r="AB38" s="1057"/>
      <c r="AC38" s="1057"/>
      <c r="AD38" s="660"/>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row>
    <row r="39" spans="1:87" ht="2.25" customHeight="1">
      <c r="A39" s="85"/>
      <c r="B39" s="85"/>
      <c r="C39" s="85"/>
      <c r="D39" s="108"/>
      <c r="E39" s="108"/>
      <c r="F39" s="108"/>
      <c r="G39" s="108"/>
      <c r="H39" s="108"/>
      <c r="I39" s="109"/>
      <c r="J39" s="137"/>
      <c r="K39" s="3007"/>
      <c r="L39" s="3044"/>
      <c r="M39" s="3044"/>
      <c r="N39" s="3044"/>
      <c r="O39" s="3044"/>
      <c r="P39" s="1253"/>
      <c r="Q39" s="1254"/>
      <c r="R39" s="1255"/>
      <c r="S39" s="85"/>
      <c r="T39" s="85"/>
      <c r="U39" s="85"/>
      <c r="V39" s="85"/>
      <c r="W39" s="85"/>
      <c r="X39" s="85"/>
      <c r="Y39" s="1058"/>
      <c r="Z39" s="1058"/>
      <c r="AA39" s="1057"/>
      <c r="AB39" s="1057"/>
      <c r="AC39" s="1057"/>
      <c r="AD39" s="660"/>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row>
    <row r="40" spans="1:87" ht="2.25" customHeight="1">
      <c r="A40" s="85"/>
      <c r="B40" s="85"/>
      <c r="C40" s="85"/>
      <c r="D40" s="108"/>
      <c r="E40" s="108"/>
      <c r="F40" s="108"/>
      <c r="G40" s="108"/>
      <c r="H40" s="108"/>
      <c r="I40" s="109"/>
      <c r="J40" s="108"/>
      <c r="K40" s="3007"/>
      <c r="L40" s="3044"/>
      <c r="M40" s="3044"/>
      <c r="N40" s="3044"/>
      <c r="O40" s="3044"/>
      <c r="P40" s="1253"/>
      <c r="Q40" s="1254"/>
      <c r="R40" s="1255"/>
      <c r="S40" s="85"/>
      <c r="T40" s="85"/>
      <c r="U40" s="85"/>
      <c r="V40" s="85"/>
      <c r="W40" s="85"/>
      <c r="X40" s="85"/>
      <c r="Y40" s="820"/>
      <c r="Z40" s="820"/>
      <c r="AA40" s="660"/>
      <c r="AB40" s="660"/>
      <c r="AC40" s="660"/>
      <c r="AD40" s="660"/>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row>
    <row r="41" spans="1:87" s="11" customFormat="1" ht="2.25" customHeight="1">
      <c r="A41" s="85"/>
      <c r="B41" s="85"/>
      <c r="C41" s="85"/>
      <c r="D41" s="108"/>
      <c r="E41" s="108"/>
      <c r="F41" s="108"/>
      <c r="G41" s="108"/>
      <c r="H41" s="108"/>
      <c r="I41" s="109"/>
      <c r="J41" s="108"/>
      <c r="K41" s="3009"/>
      <c r="L41" s="3044"/>
      <c r="M41" s="3044"/>
      <c r="N41" s="3044"/>
      <c r="O41" s="3044"/>
      <c r="P41" s="1253"/>
      <c r="Q41" s="1254"/>
      <c r="R41" s="1231"/>
      <c r="S41" s="85"/>
      <c r="T41" s="85"/>
      <c r="U41" s="85"/>
      <c r="V41" s="85"/>
      <c r="W41" s="85"/>
      <c r="X41" s="85"/>
      <c r="Y41" s="820"/>
      <c r="Z41" s="820"/>
      <c r="AA41" s="660"/>
      <c r="AB41" s="660"/>
      <c r="AC41" s="660"/>
      <c r="AD41" s="660"/>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row>
    <row r="42" spans="1:87" s="11" customFormat="1" ht="2.25" customHeight="1">
      <c r="A42" s="85"/>
      <c r="B42" s="85"/>
      <c r="C42" s="85"/>
      <c r="D42" s="120">
        <f>D25</f>
        <v>0</v>
      </c>
      <c r="E42" s="120">
        <f t="shared" ref="E42:O42" si="18">E25</f>
        <v>0</v>
      </c>
      <c r="F42" s="120">
        <f t="shared" si="18"/>
        <v>0</v>
      </c>
      <c r="G42" s="120">
        <f t="shared" si="18"/>
        <v>0</v>
      </c>
      <c r="H42" s="120">
        <f t="shared" si="18"/>
        <v>0</v>
      </c>
      <c r="I42" s="120">
        <f t="shared" si="18"/>
        <v>0</v>
      </c>
      <c r="J42" s="120">
        <f t="shared" si="18"/>
        <v>0</v>
      </c>
      <c r="K42" s="120">
        <f t="shared" si="18"/>
        <v>0</v>
      </c>
      <c r="L42" s="120">
        <f t="shared" si="18"/>
        <v>0</v>
      </c>
      <c r="M42" s="120">
        <f t="shared" si="18"/>
        <v>0</v>
      </c>
      <c r="N42" s="120">
        <f t="shared" si="18"/>
        <v>0</v>
      </c>
      <c r="O42" s="120">
        <f t="shared" si="18"/>
        <v>0</v>
      </c>
      <c r="P42" s="120"/>
      <c r="Q42" s="148"/>
      <c r="R42" s="85"/>
      <c r="S42" s="85"/>
      <c r="T42" s="85"/>
      <c r="U42" s="85"/>
      <c r="V42" s="85"/>
      <c r="W42" s="85"/>
      <c r="X42" s="85"/>
      <c r="Y42" s="820"/>
      <c r="Z42" s="820"/>
      <c r="AA42" s="660"/>
      <c r="AB42" s="660"/>
      <c r="AC42" s="660"/>
      <c r="AD42" s="660"/>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row>
    <row r="43" spans="1:87" ht="14">
      <c r="A43" s="85"/>
      <c r="B43" s="85"/>
      <c r="C43" s="85"/>
      <c r="D43" s="1086" t="str">
        <f>IF(ABS('C, C1 &amp; C2 - Savings Schemes'!$D$42-'C, C1 &amp; C2 - Savings Schemes'!$D$71)&lt;=2,"Ok","No")</f>
        <v>Ok</v>
      </c>
      <c r="E43" s="1086" t="str">
        <f>IF(ABS('C, C1 &amp; C2 - Savings Schemes'!$E$42-'C, C1 &amp; C2 - Savings Schemes'!$E$71)&lt;=2,"Ok","No")</f>
        <v>Ok</v>
      </c>
      <c r="F43" s="1086" t="str">
        <f>IF(ABS('C, C1 &amp; C2 - Savings Schemes'!$F$42-'C, C1 &amp; C2 - Savings Schemes'!$F$71)&lt;=2,"Ok","No")</f>
        <v>Ok</v>
      </c>
      <c r="G43" s="1086" t="str">
        <f>IF(ABS('C, C1 &amp; C2 - Savings Schemes'!$G$42-'C, C1 &amp; C2 - Savings Schemes'!$G$71)&lt;=2,"Ok","No")</f>
        <v>Ok</v>
      </c>
      <c r="H43" s="1086" t="str">
        <f>IF(ABS('C, C1 &amp; C2 - Savings Schemes'!$H$42-'C, C1 &amp; C2 - Savings Schemes'!$H$71)&lt;=2,"Ok","No")</f>
        <v>Ok</v>
      </c>
      <c r="I43" s="1086" t="str">
        <f>IF(ABS('C, C1 &amp; C2 - Savings Schemes'!$I$42-'C, C1 &amp; C2 - Savings Schemes'!$I$71)&lt;=2,"Ok","No")</f>
        <v>Ok</v>
      </c>
      <c r="J43" s="1086" t="str">
        <f>IF(ABS('C, C1 &amp; C2 - Savings Schemes'!$J$42-'C, C1 &amp; C2 - Savings Schemes'!$J$71)&lt;=2,"Ok","No")</f>
        <v>Ok</v>
      </c>
      <c r="K43" s="1086" t="str">
        <f>IF(ABS('C, C1 &amp; C2 - Savings Schemes'!$K$42-'C, C1 &amp; C2 - Savings Schemes'!$K$71)&lt;=2,"Ok","No")</f>
        <v>Ok</v>
      </c>
      <c r="L43" s="1086" t="str">
        <f>IF(ABS('C, C1 &amp; C2 - Savings Schemes'!$L$42-'C, C1 &amp; C2 - Savings Schemes'!$L$71)&lt;=2,"Ok","No")</f>
        <v>Ok</v>
      </c>
      <c r="M43" s="1086" t="str">
        <f>IF(ABS('C, C1 &amp; C2 - Savings Schemes'!$M$42-'C, C1 &amp; C2 - Savings Schemes'!$M$71)&lt;=2,"Ok","No")</f>
        <v>Ok</v>
      </c>
      <c r="N43" s="1086" t="str">
        <f>IF(ABS('C, C1 &amp; C2 - Savings Schemes'!$N$42-'C, C1 &amp; C2 - Savings Schemes'!$N$71)&lt;=2,"Ok","No")</f>
        <v>Ok</v>
      </c>
      <c r="O43" s="1086" t="str">
        <f>IF(ABS('C, C1 &amp; C2 - Savings Schemes'!$O$42-'C, C1 &amp; C2 - Savings Schemes'!$O$71)&lt;=2,"Ok","No")</f>
        <v>Ok</v>
      </c>
      <c r="P43" s="122">
        <f>COUNTIF(D43:O43,"Ok")</f>
        <v>12</v>
      </c>
      <c r="Q43" s="148"/>
      <c r="R43" s="85"/>
      <c r="S43" s="85"/>
      <c r="T43" s="85"/>
      <c r="U43" s="85"/>
      <c r="V43" s="85"/>
      <c r="W43" s="85"/>
      <c r="X43" s="85"/>
      <c r="Y43" s="820"/>
      <c r="Z43" s="820"/>
      <c r="AA43" s="660"/>
      <c r="AB43" s="660"/>
      <c r="AC43" s="660"/>
      <c r="AD43" s="660"/>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row>
    <row r="44" spans="1:87" ht="15.5">
      <c r="A44" s="418"/>
      <c r="B44" s="86" t="str">
        <f>+A1</f>
        <v>Organisation</v>
      </c>
      <c r="C44" s="660"/>
      <c r="D44" s="665"/>
      <c r="E44" s="665"/>
      <c r="F44" s="665"/>
      <c r="G44" s="665"/>
      <c r="H44" s="665"/>
      <c r="I44" s="998"/>
      <c r="J44" s="665"/>
      <c r="K44" s="665"/>
      <c r="L44" s="665"/>
      <c r="M44" s="665"/>
      <c r="N44" s="665"/>
      <c r="O44" s="999" t="s">
        <v>52</v>
      </c>
      <c r="P44" s="1077" t="str">
        <f>+Q3</f>
        <v>Apr 21</v>
      </c>
      <c r="Q44" s="85"/>
      <c r="R44" s="85"/>
      <c r="S44" s="85"/>
      <c r="T44" s="85"/>
      <c r="U44" s="85"/>
      <c r="V44" s="85"/>
      <c r="W44" s="85"/>
      <c r="X44" s="85"/>
      <c r="Y44" s="820"/>
      <c r="Z44" s="820"/>
      <c r="AA44" s="660"/>
      <c r="AB44" s="660"/>
      <c r="AC44" s="660"/>
      <c r="AD44" s="660"/>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row>
    <row r="45" spans="1:87" ht="17.25" customHeight="1">
      <c r="A45" s="418"/>
      <c r="B45" s="418"/>
      <c r="C45" s="660"/>
      <c r="D45" s="665"/>
      <c r="E45" s="665"/>
      <c r="F45" s="665"/>
      <c r="G45" s="665"/>
      <c r="H45" s="665"/>
      <c r="I45" s="998"/>
      <c r="J45" s="665"/>
      <c r="K45" s="665"/>
      <c r="L45" s="665"/>
      <c r="M45" s="665"/>
      <c r="N45" s="665"/>
      <c r="O45" s="665"/>
      <c r="P45" s="665"/>
      <c r="Q45" s="660"/>
      <c r="R45" s="85"/>
      <c r="S45" s="85"/>
      <c r="T45" s="85"/>
      <c r="U45" s="85"/>
      <c r="V45" s="85"/>
      <c r="W45" s="85"/>
      <c r="X45" s="85"/>
      <c r="Y45" s="820"/>
      <c r="Z45" s="820"/>
      <c r="AA45" s="660"/>
      <c r="AB45" s="660"/>
      <c r="AC45" s="660"/>
      <c r="AD45" s="660"/>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row>
    <row r="46" spans="1:87" ht="43.5" customHeight="1">
      <c r="A46" s="85"/>
      <c r="B46" s="86" t="s">
        <v>457</v>
      </c>
      <c r="C46" s="660"/>
      <c r="D46" s="1000"/>
      <c r="E46" s="1000"/>
      <c r="F46" s="1000"/>
      <c r="G46" s="1000"/>
      <c r="H46" s="1000"/>
      <c r="I46" s="1001"/>
      <c r="J46" s="1000" t="s">
        <v>296</v>
      </c>
      <c r="K46" s="1000"/>
      <c r="L46" s="1000"/>
      <c r="M46" s="1000"/>
      <c r="N46" s="1000"/>
      <c r="O46" s="1000"/>
      <c r="P46" s="1002"/>
      <c r="Q46" s="1003"/>
      <c r="R46" s="85"/>
      <c r="S46" s="85"/>
      <c r="T46" s="85"/>
      <c r="U46" s="85"/>
      <c r="V46" s="85"/>
      <c r="W46" s="85"/>
      <c r="X46" s="85"/>
      <c r="Y46" s="820"/>
      <c r="Z46" s="820"/>
      <c r="AA46" s="660"/>
      <c r="AB46" s="660"/>
      <c r="AC46" s="660"/>
      <c r="AD46" s="660"/>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row>
    <row r="47" spans="1:87" ht="28.5" customHeight="1">
      <c r="A47" s="85"/>
      <c r="B47" s="121"/>
      <c r="C47" s="362">
        <f>+C7</f>
        <v>1</v>
      </c>
      <c r="D47" s="1001"/>
      <c r="E47" s="1000"/>
      <c r="F47" s="1000"/>
      <c r="G47" s="1000"/>
      <c r="H47" s="1000"/>
      <c r="I47" s="1001"/>
      <c r="J47" s="1000"/>
      <c r="K47" s="1000"/>
      <c r="L47" s="1000"/>
      <c r="M47" s="1000"/>
      <c r="N47" s="1000"/>
      <c r="O47" s="1000"/>
      <c r="P47" s="1002"/>
      <c r="Q47" s="1003"/>
      <c r="R47" s="85"/>
      <c r="S47" s="85"/>
      <c r="T47" s="85"/>
      <c r="U47" s="85"/>
      <c r="V47" s="85"/>
      <c r="W47" s="85"/>
      <c r="X47" s="85"/>
      <c r="Y47" s="820"/>
      <c r="Z47" s="820"/>
      <c r="AA47" s="660"/>
      <c r="AB47" s="660"/>
      <c r="AC47" s="660"/>
      <c r="AD47" s="660"/>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row>
    <row r="48" spans="1:87">
      <c r="A48" s="88"/>
      <c r="B48" s="88"/>
      <c r="C48" s="117"/>
      <c r="D48" s="1004"/>
      <c r="E48" s="1004"/>
      <c r="F48" s="1004"/>
      <c r="G48" s="1004"/>
      <c r="H48" s="1004"/>
      <c r="I48" s="1005"/>
      <c r="J48" s="1005"/>
      <c r="K48" s="1004"/>
      <c r="L48" s="1004"/>
      <c r="M48" s="1004"/>
      <c r="N48" s="1004"/>
      <c r="O48" s="1004"/>
      <c r="P48" s="1006"/>
      <c r="Q48" s="1006"/>
      <c r="R48" s="85"/>
      <c r="S48" s="85"/>
      <c r="T48" s="85"/>
      <c r="U48" s="85"/>
      <c r="V48" s="85"/>
      <c r="W48" s="85"/>
      <c r="X48" s="85"/>
      <c r="Y48" s="660"/>
      <c r="Z48" s="660"/>
      <c r="AA48" s="660"/>
      <c r="AB48" s="660"/>
      <c r="AC48" s="660"/>
      <c r="AD48" s="660"/>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row>
    <row r="49" spans="1:87" ht="13.5" thickBot="1">
      <c r="A49" s="88"/>
      <c r="B49" s="89"/>
      <c r="C49" s="117"/>
      <c r="D49" s="118">
        <f t="shared" ref="D49:O49" si="19">IF(D50&lt;=$C$47,1,0)</f>
        <v>1</v>
      </c>
      <c r="E49" s="118">
        <f t="shared" si="19"/>
        <v>0</v>
      </c>
      <c r="F49" s="118">
        <f t="shared" si="19"/>
        <v>0</v>
      </c>
      <c r="G49" s="118">
        <f t="shared" si="19"/>
        <v>0</v>
      </c>
      <c r="H49" s="118">
        <f t="shared" si="19"/>
        <v>0</v>
      </c>
      <c r="I49" s="118">
        <f t="shared" si="19"/>
        <v>0</v>
      </c>
      <c r="J49" s="118">
        <f t="shared" si="19"/>
        <v>0</v>
      </c>
      <c r="K49" s="118">
        <f t="shared" si="19"/>
        <v>0</v>
      </c>
      <c r="L49" s="118">
        <f t="shared" si="19"/>
        <v>0</v>
      </c>
      <c r="M49" s="118">
        <f t="shared" si="19"/>
        <v>0</v>
      </c>
      <c r="N49" s="118">
        <f t="shared" si="19"/>
        <v>0</v>
      </c>
      <c r="O49" s="118">
        <f t="shared" si="19"/>
        <v>0</v>
      </c>
      <c r="P49" s="1007"/>
      <c r="Q49" s="1008"/>
      <c r="R49" s="85"/>
      <c r="S49" s="85"/>
      <c r="T49" s="85"/>
      <c r="U49" s="85"/>
      <c r="V49" s="85"/>
      <c r="W49" s="85"/>
      <c r="X49" s="85"/>
      <c r="Y49" s="660"/>
      <c r="Z49" s="660"/>
      <c r="AA49" s="660"/>
      <c r="AB49" s="660"/>
      <c r="AC49" s="660"/>
      <c r="AD49" s="660"/>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row>
    <row r="50" spans="1:87" ht="26.5" thickBot="1">
      <c r="A50" s="90"/>
      <c r="B50" s="2913" t="s">
        <v>19</v>
      </c>
      <c r="C50" s="2914"/>
      <c r="D50" s="111">
        <v>1</v>
      </c>
      <c r="E50" s="112">
        <v>2</v>
      </c>
      <c r="F50" s="112">
        <v>3</v>
      </c>
      <c r="G50" s="112">
        <v>4</v>
      </c>
      <c r="H50" s="112">
        <v>5</v>
      </c>
      <c r="I50" s="112">
        <v>6</v>
      </c>
      <c r="J50" s="112">
        <v>7</v>
      </c>
      <c r="K50" s="112">
        <v>8</v>
      </c>
      <c r="L50" s="112">
        <v>9</v>
      </c>
      <c r="M50" s="112">
        <v>10</v>
      </c>
      <c r="N50" s="112">
        <v>11</v>
      </c>
      <c r="O50" s="113">
        <v>12</v>
      </c>
      <c r="P50" s="2917" t="s">
        <v>183</v>
      </c>
      <c r="Q50" s="2919" t="s">
        <v>283</v>
      </c>
      <c r="R50" s="153" t="s">
        <v>184</v>
      </c>
      <c r="S50" s="3040" t="s">
        <v>727</v>
      </c>
      <c r="T50" s="3041"/>
      <c r="U50" s="3042" t="s">
        <v>614</v>
      </c>
      <c r="V50" s="3043"/>
      <c r="W50" s="90"/>
      <c r="X50" s="3005" t="s">
        <v>613</v>
      </c>
      <c r="Y50" s="660"/>
      <c r="Z50" s="660"/>
      <c r="AA50" s="660"/>
      <c r="AB50" s="660"/>
      <c r="AC50" s="660"/>
      <c r="AD50" s="660"/>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row>
    <row r="51" spans="1:87" ht="39.5" thickBot="1">
      <c r="A51" s="139"/>
      <c r="B51" s="2915"/>
      <c r="C51" s="2916"/>
      <c r="D51" s="1009" t="s">
        <v>186</v>
      </c>
      <c r="E51" s="115" t="s">
        <v>90</v>
      </c>
      <c r="F51" s="115" t="s">
        <v>91</v>
      </c>
      <c r="G51" s="1009" t="s">
        <v>92</v>
      </c>
      <c r="H51" s="115" t="s">
        <v>93</v>
      </c>
      <c r="I51" s="115" t="s">
        <v>94</v>
      </c>
      <c r="J51" s="1009" t="s">
        <v>95</v>
      </c>
      <c r="K51" s="115" t="s">
        <v>96</v>
      </c>
      <c r="L51" s="115" t="s">
        <v>97</v>
      </c>
      <c r="M51" s="1009" t="s">
        <v>98</v>
      </c>
      <c r="N51" s="115" t="s">
        <v>99</v>
      </c>
      <c r="O51" s="1010" t="s">
        <v>100</v>
      </c>
      <c r="P51" s="2918"/>
      <c r="Q51" s="2920"/>
      <c r="R51" s="154" t="s">
        <v>299</v>
      </c>
      <c r="S51" s="155" t="s">
        <v>633</v>
      </c>
      <c r="T51" s="155" t="s">
        <v>634</v>
      </c>
      <c r="U51" s="155" t="s">
        <v>311</v>
      </c>
      <c r="V51" s="155" t="s">
        <v>310</v>
      </c>
      <c r="W51" s="149"/>
      <c r="X51" s="3006"/>
      <c r="Y51" s="660"/>
      <c r="Z51" s="660"/>
      <c r="AA51" s="660"/>
      <c r="AB51" s="660"/>
      <c r="AC51" s="660"/>
      <c r="AD51" s="660"/>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row>
    <row r="52" spans="1:87" ht="13.5" thickBot="1">
      <c r="A52" s="139"/>
      <c r="B52" s="1011"/>
      <c r="C52" s="140"/>
      <c r="D52" s="1012" t="s">
        <v>51</v>
      </c>
      <c r="E52" s="1012" t="s">
        <v>51</v>
      </c>
      <c r="F52" s="1012" t="s">
        <v>51</v>
      </c>
      <c r="G52" s="1012" t="s">
        <v>51</v>
      </c>
      <c r="H52" s="1012" t="s">
        <v>51</v>
      </c>
      <c r="I52" s="1012" t="s">
        <v>51</v>
      </c>
      <c r="J52" s="1012" t="s">
        <v>51</v>
      </c>
      <c r="K52" s="1012" t="s">
        <v>51</v>
      </c>
      <c r="L52" s="1012" t="s">
        <v>51</v>
      </c>
      <c r="M52" s="1012" t="s">
        <v>51</v>
      </c>
      <c r="N52" s="1012" t="s">
        <v>51</v>
      </c>
      <c r="O52" s="1619" t="s">
        <v>51</v>
      </c>
      <c r="P52" s="156"/>
      <c r="Q52" s="103"/>
      <c r="R52" s="157"/>
      <c r="S52" s="158" t="s">
        <v>51</v>
      </c>
      <c r="T52" s="158" t="s">
        <v>51</v>
      </c>
      <c r="U52" s="158" t="s">
        <v>51</v>
      </c>
      <c r="V52" s="158" t="s">
        <v>51</v>
      </c>
      <c r="W52" s="149"/>
      <c r="X52" s="1575" t="s">
        <v>51</v>
      </c>
      <c r="Y52" s="660"/>
      <c r="Z52" s="660"/>
      <c r="AA52" s="660"/>
      <c r="AB52" s="660"/>
      <c r="AC52" s="660"/>
      <c r="AD52" s="660"/>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row>
    <row r="53" spans="1:87" ht="20.25" customHeight="1" thickBot="1">
      <c r="A53" s="141">
        <v>1</v>
      </c>
      <c r="B53" s="2910" t="s">
        <v>433</v>
      </c>
      <c r="C53" s="1519" t="s">
        <v>298</v>
      </c>
      <c r="D53" s="1745">
        <f>SUMIFS('Table C3 Tracker'!T$43:T$1496,'Table C3 Tracker'!$O$43:$O$1496, "&lt;&gt;Red",'Table C3 Tracker'!$S$43:$S$1496,'Table C3 Tracker'!$CS$6,'Table C3 Tracker'!$L$43:$L$1496, 'Table C3 Tracker'!$BY$1,'Table C3 Tracker'!$R$43:$R$1496, 'Table C3 Tracker'!$CQ$1)+SUMIFS('Table C3 Tracker'!T$43:T$1496,'Table C3 Tracker'!$O$43:$O$1496, "&lt;&gt;Red",'Table C3 Tracker'!$S$43:$S$1496,'Table C3 Tracker'!$CS$6,'Table C3 Tracker'!$L$43:$L$1496, 'Table C3 Tracker'!$BY$1,'Table C3 Tracker'!$R$43:$R$1496, 'Table C3 Tracker'!$CQ$5)</f>
        <v>0</v>
      </c>
      <c r="E53" s="1745">
        <f>SUMIFS('Table C3 Tracker'!U$43:U$1496,'Table C3 Tracker'!$O$43:$O$1496, "&lt;&gt;Red",'Table C3 Tracker'!$S$43:$S$1496,'Table C3 Tracker'!$CS$6,'Table C3 Tracker'!$L$43:$L$1496, 'Table C3 Tracker'!$BY$1,'Table C3 Tracker'!$R$43:$R$1496, 'Table C3 Tracker'!$CQ$1)+SUMIFS('Table C3 Tracker'!U$43:U$1496,'Table C3 Tracker'!$O$43:$O$1496, "&lt;&gt;Red",'Table C3 Tracker'!$S$43:$S$1496,'Table C3 Tracker'!$CS$6,'Table C3 Tracker'!$L$43:$L$1496, 'Table C3 Tracker'!$BY$1,'Table C3 Tracker'!$R$43:$R$1496, 'Table C3 Tracker'!$CQ$5)</f>
        <v>0</v>
      </c>
      <c r="F53" s="1745">
        <f>SUMIFS('Table C3 Tracker'!V$43:V$1496,'Table C3 Tracker'!$O$43:$O$1496, "&lt;&gt;Red",'Table C3 Tracker'!$S$43:$S$1496,'Table C3 Tracker'!$CS$6,'Table C3 Tracker'!$L$43:$L$1496, 'Table C3 Tracker'!$BY$1,'Table C3 Tracker'!$R$43:$R$1496, 'Table C3 Tracker'!$CQ$1)+SUMIFS('Table C3 Tracker'!V$43:V$1496,'Table C3 Tracker'!$O$43:$O$1496, "&lt;&gt;Red",'Table C3 Tracker'!$S$43:$S$1496,'Table C3 Tracker'!$CS$6,'Table C3 Tracker'!$L$43:$L$1496, 'Table C3 Tracker'!$BY$1,'Table C3 Tracker'!$R$43:$R$1496, 'Table C3 Tracker'!$CQ$5)</f>
        <v>0</v>
      </c>
      <c r="G53" s="1745">
        <f>SUMIFS('Table C3 Tracker'!W$43:W$1496,'Table C3 Tracker'!$O$43:$O$1496, "&lt;&gt;Red",'Table C3 Tracker'!$S$43:$S$1496,'Table C3 Tracker'!$CS$6,'Table C3 Tracker'!$L$43:$L$1496, 'Table C3 Tracker'!$BY$1,'Table C3 Tracker'!$R$43:$R$1496, 'Table C3 Tracker'!$CQ$1)+SUMIFS('Table C3 Tracker'!W$43:W$1496,'Table C3 Tracker'!$O$43:$O$1496, "&lt;&gt;Red",'Table C3 Tracker'!$S$43:$S$1496,'Table C3 Tracker'!$CS$6,'Table C3 Tracker'!$L$43:$L$1496, 'Table C3 Tracker'!$BY$1,'Table C3 Tracker'!$R$43:$R$1496, 'Table C3 Tracker'!$CQ$5)</f>
        <v>0</v>
      </c>
      <c r="H53" s="1745">
        <f>SUMIFS('Table C3 Tracker'!X$43:X$1496,'Table C3 Tracker'!$O$43:$O$1496, "&lt;&gt;Red",'Table C3 Tracker'!$S$43:$S$1496,'Table C3 Tracker'!$CS$6,'Table C3 Tracker'!$L$43:$L$1496, 'Table C3 Tracker'!$BY$1,'Table C3 Tracker'!$R$43:$R$1496, 'Table C3 Tracker'!$CQ$1)+SUMIFS('Table C3 Tracker'!X$43:X$1496,'Table C3 Tracker'!$O$43:$O$1496, "&lt;&gt;Red",'Table C3 Tracker'!$S$43:$S$1496,'Table C3 Tracker'!$CS$6,'Table C3 Tracker'!$L$43:$L$1496, 'Table C3 Tracker'!$BY$1,'Table C3 Tracker'!$R$43:$R$1496, 'Table C3 Tracker'!$CQ$5)</f>
        <v>0</v>
      </c>
      <c r="I53" s="1745">
        <f>SUMIFS('Table C3 Tracker'!Y$43:Y$1496,'Table C3 Tracker'!$O$43:$O$1496, "&lt;&gt;Red",'Table C3 Tracker'!$S$43:$S$1496,'Table C3 Tracker'!$CS$6,'Table C3 Tracker'!$L$43:$L$1496, 'Table C3 Tracker'!$BY$1,'Table C3 Tracker'!$R$43:$R$1496, 'Table C3 Tracker'!$CQ$1)+SUMIFS('Table C3 Tracker'!Y$43:Y$1496,'Table C3 Tracker'!$O$43:$O$1496, "&lt;&gt;Red",'Table C3 Tracker'!$S$43:$S$1496,'Table C3 Tracker'!$CS$6,'Table C3 Tracker'!$L$43:$L$1496, 'Table C3 Tracker'!$BY$1,'Table C3 Tracker'!$R$43:$R$1496, 'Table C3 Tracker'!$CQ$5)</f>
        <v>0</v>
      </c>
      <c r="J53" s="1745">
        <f>SUMIFS('Table C3 Tracker'!Z$43:Z$1496,'Table C3 Tracker'!$O$43:$O$1496, "&lt;&gt;Red",'Table C3 Tracker'!$S$43:$S$1496,'Table C3 Tracker'!$CS$6,'Table C3 Tracker'!$L$43:$L$1496, 'Table C3 Tracker'!$BY$1,'Table C3 Tracker'!$R$43:$R$1496, 'Table C3 Tracker'!$CQ$1)+SUMIFS('Table C3 Tracker'!Z$43:Z$1496,'Table C3 Tracker'!$O$43:$O$1496, "&lt;&gt;Red",'Table C3 Tracker'!$S$43:$S$1496,'Table C3 Tracker'!$CS$6,'Table C3 Tracker'!$L$43:$L$1496, 'Table C3 Tracker'!$BY$1,'Table C3 Tracker'!$R$43:$R$1496, 'Table C3 Tracker'!$CQ$5)</f>
        <v>0</v>
      </c>
      <c r="K53" s="1745">
        <f>SUMIFS('Table C3 Tracker'!AA$43:AA$1496,'Table C3 Tracker'!$O$43:$O$1496, "&lt;&gt;Red",'Table C3 Tracker'!$S$43:$S$1496,'Table C3 Tracker'!$CS$6,'Table C3 Tracker'!$L$43:$L$1496, 'Table C3 Tracker'!$BY$1,'Table C3 Tracker'!$R$43:$R$1496, 'Table C3 Tracker'!$CQ$1)+SUMIFS('Table C3 Tracker'!AA$43:AA$1496,'Table C3 Tracker'!$O$43:$O$1496, "&lt;&gt;Red",'Table C3 Tracker'!$S$43:$S$1496,'Table C3 Tracker'!$CS$6,'Table C3 Tracker'!$L$43:$L$1496, 'Table C3 Tracker'!$BY$1,'Table C3 Tracker'!$R$43:$R$1496, 'Table C3 Tracker'!$CQ$5)</f>
        <v>0</v>
      </c>
      <c r="L53" s="1745">
        <f>SUMIFS('Table C3 Tracker'!AB$43:AB$1496,'Table C3 Tracker'!$O$43:$O$1496, "&lt;&gt;Red",'Table C3 Tracker'!$S$43:$S$1496,'Table C3 Tracker'!$CS$6,'Table C3 Tracker'!$L$43:$L$1496, 'Table C3 Tracker'!$BY$1,'Table C3 Tracker'!$R$43:$R$1496, 'Table C3 Tracker'!$CQ$1)+SUMIFS('Table C3 Tracker'!AB$43:AB$1496,'Table C3 Tracker'!$O$43:$O$1496, "&lt;&gt;Red",'Table C3 Tracker'!$S$43:$S$1496,'Table C3 Tracker'!$CS$6,'Table C3 Tracker'!$L$43:$L$1496, 'Table C3 Tracker'!$BY$1,'Table C3 Tracker'!$R$43:$R$1496, 'Table C3 Tracker'!$CQ$5)</f>
        <v>0</v>
      </c>
      <c r="M53" s="1745">
        <f>SUMIFS('Table C3 Tracker'!AC$43:AC$1496,'Table C3 Tracker'!$O$43:$O$1496, "&lt;&gt;Red",'Table C3 Tracker'!$S$43:$S$1496,'Table C3 Tracker'!$CS$6,'Table C3 Tracker'!$L$43:$L$1496, 'Table C3 Tracker'!$BY$1,'Table C3 Tracker'!$R$43:$R$1496, 'Table C3 Tracker'!$CQ$1)+SUMIFS('Table C3 Tracker'!AC$43:AC$1496,'Table C3 Tracker'!$O$43:$O$1496, "&lt;&gt;Red",'Table C3 Tracker'!$S$43:$S$1496,'Table C3 Tracker'!$CS$6,'Table C3 Tracker'!$L$43:$L$1496, 'Table C3 Tracker'!$BY$1,'Table C3 Tracker'!$R$43:$R$1496, 'Table C3 Tracker'!$CQ$5)</f>
        <v>0</v>
      </c>
      <c r="N53" s="1745">
        <f>SUMIFS('Table C3 Tracker'!AD$43:AD$1496,'Table C3 Tracker'!$O$43:$O$1496, "&lt;&gt;Red",'Table C3 Tracker'!$S$43:$S$1496,'Table C3 Tracker'!$CS$6,'Table C3 Tracker'!$L$43:$L$1496, 'Table C3 Tracker'!$BY$1,'Table C3 Tracker'!$R$43:$R$1496, 'Table C3 Tracker'!$CQ$1)+SUMIFS('Table C3 Tracker'!AD$43:AD$1496,'Table C3 Tracker'!$O$43:$O$1496, "&lt;&gt;Red",'Table C3 Tracker'!$S$43:$S$1496,'Table C3 Tracker'!$CS$6,'Table C3 Tracker'!$L$43:$L$1496, 'Table C3 Tracker'!$BY$1,'Table C3 Tracker'!$R$43:$R$1496, 'Table C3 Tracker'!$CQ$5)</f>
        <v>0</v>
      </c>
      <c r="O53" s="1745">
        <f>SUMIFS('Table C3 Tracker'!AE$43:AE$1496,'Table C3 Tracker'!$O$43:$O$1496, "&lt;&gt;Red",'Table C3 Tracker'!$S$43:$S$1496,'Table C3 Tracker'!$CS$6,'Table C3 Tracker'!$L$43:$L$1496, 'Table C3 Tracker'!$BY$1,'Table C3 Tracker'!$R$43:$R$1496, 'Table C3 Tracker'!$CQ$1)+SUMIFS('Table C3 Tracker'!AE$43:AE$1496,'Table C3 Tracker'!$O$43:$O$1496, "&lt;&gt;Red",'Table C3 Tracker'!$S$43:$S$1496,'Table C3 Tracker'!$CS$6,'Table C3 Tracker'!$L$43:$L$1496, 'Table C3 Tracker'!$BY$1,'Table C3 Tracker'!$R$43:$R$1496, 'Table C3 Tracker'!$CQ$5)</f>
        <v>0</v>
      </c>
      <c r="P53" s="1621">
        <f t="shared" ref="P53:P73" si="20">SUMPRODUCT($D$49:$O$49,D53:O53)</f>
        <v>0</v>
      </c>
      <c r="Q53" s="1023">
        <f>SUM(D53:O53)</f>
        <v>0</v>
      </c>
      <c r="R53" s="648"/>
      <c r="S53" s="1745">
        <f>SUMIFS('Table C3 Tracker'!$AF$43:$AF$1496,'Table C3 Tracker'!$O$43:$O$1496, "Green",'Table C3 Tracker'!$S$43:$S$1496,'Table C3 Tracker'!$CS$6,'Table C3 Tracker'!$R$43:$R$1496, 'Table C3 Tracker'!$CQ$1,'Table C3 Tracker'!$L$43:$L$1496, 'Table C3 Tracker'!$BY$1)+SUMIFS('Table C3 Tracker'!$AF$43:$AF$1496,'Table C3 Tracker'!$O$43:$O$1496, "Green",'Table C3 Tracker'!$S$43:$S$1496,'Table C3 Tracker'!$CS$6,'Table C3 Tracker'!$R$43:$R$1496, 'Table C3 Tracker'!$CQ$5,'Table C3 Tracker'!$L$43:$L$1496, 'Table C3 Tracker'!$BY$1)</f>
        <v>0</v>
      </c>
      <c r="T53" s="1747">
        <f>SUMIFS('Table C3 Tracker'!$AF$43:$AF$1496,'Table C3 Tracker'!$O$43:$O$1496, "Amber",'Table C3 Tracker'!$S$43:$S$1496,'Table C3 Tracker'!$CS$6,'Table C3 Tracker'!$R$43:$R$1496, 'Table C3 Tracker'!$CQ$1,'Table C3 Tracker'!$L$43:$L$1496, 'Table C3 Tracker'!$BY$1)+SUMIFS('Table C3 Tracker'!$AF$43:$AF$1496,'Table C3 Tracker'!$O$43:$O$1496, "Amber",'Table C3 Tracker'!$S$43:$S$1496,'Table C3 Tracker'!$CS$6,'Table C3 Tracker'!$R$43:$R$1496, 'Table C3 Tracker'!$CQ$5,'Table C3 Tracker'!$L$43:$L$1496, 'Table C3 Tracker'!$BY$1)</f>
        <v>0</v>
      </c>
      <c r="U53" s="1729"/>
      <c r="V53" s="646"/>
      <c r="W53" s="149"/>
      <c r="X53" s="646"/>
      <c r="Y53" s="660"/>
      <c r="Z53" s="660"/>
      <c r="AA53" s="660"/>
      <c r="AB53" s="660"/>
      <c r="AC53" s="660"/>
      <c r="AD53" s="660"/>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row>
    <row r="54" spans="1:87" ht="20.25" customHeight="1" thickBot="1">
      <c r="A54" s="142">
        <v>2</v>
      </c>
      <c r="B54" s="2911"/>
      <c r="C54" s="99" t="s">
        <v>295</v>
      </c>
      <c r="D54" s="1746">
        <f>SUMIFS('Table C3 Tracker'!AG$43:AG$1496,'Table C3 Tracker'!$O$43:$O$1496, "&lt;&gt;Red",'Table C3 Tracker'!$S$43:$S$1496,'Table C3 Tracker'!$CS$6,'Table C3 Tracker'!$R$43:$R$1496, 'Table C3 Tracker'!$CQ$1)+SUMIFS('Table C3 Tracker'!AG$43:AG$1496,'Table C3 Tracker'!$O$43:$O$1496, "&lt;&gt;Red",'Table C3 Tracker'!$S$43:$S$1496,'Table C3 Tracker'!$CS$6,'Table C3 Tracker'!$R$43:$R$1496, 'Table C3 Tracker'!$CQ$5)</f>
        <v>0</v>
      </c>
      <c r="E54" s="1746">
        <f>SUMIFS('Table C3 Tracker'!AH$43:AH$1496,'Table C3 Tracker'!$O$43:$O$1496, "&lt;&gt;Red",'Table C3 Tracker'!$S$43:$S$1496,'Table C3 Tracker'!$CS$6,'Table C3 Tracker'!$R$43:$R$1496, 'Table C3 Tracker'!$CQ$1)+SUMIFS('Table C3 Tracker'!AH$43:AH$1496,'Table C3 Tracker'!$O$43:$O$1496, "&lt;&gt;Red",'Table C3 Tracker'!$S$43:$S$1496,'Table C3 Tracker'!$CS$6,'Table C3 Tracker'!$R$43:$R$1496, 'Table C3 Tracker'!$CQ$5)</f>
        <v>0</v>
      </c>
      <c r="F54" s="1746">
        <f>SUMIFS('Table C3 Tracker'!AI$43:AI$1496,'Table C3 Tracker'!$O$43:$O$1496, "&lt;&gt;Red",'Table C3 Tracker'!$S$43:$S$1496,'Table C3 Tracker'!$CS$6,'Table C3 Tracker'!$R$43:$R$1496, 'Table C3 Tracker'!$CQ$1)+SUMIFS('Table C3 Tracker'!AI$43:AI$1496,'Table C3 Tracker'!$O$43:$O$1496, "&lt;&gt;Red",'Table C3 Tracker'!$S$43:$S$1496,'Table C3 Tracker'!$CS$6,'Table C3 Tracker'!$R$43:$R$1496, 'Table C3 Tracker'!$CQ$5)</f>
        <v>0</v>
      </c>
      <c r="G54" s="1746">
        <f>SUMIFS('Table C3 Tracker'!AJ$43:AJ$1496,'Table C3 Tracker'!$O$43:$O$1496, "&lt;&gt;Red",'Table C3 Tracker'!$S$43:$S$1496,'Table C3 Tracker'!$CS$6,'Table C3 Tracker'!$R$43:$R$1496, 'Table C3 Tracker'!$CQ$1)+SUMIFS('Table C3 Tracker'!AJ$43:AJ$1496,'Table C3 Tracker'!$O$43:$O$1496, "&lt;&gt;Red",'Table C3 Tracker'!$S$43:$S$1496,'Table C3 Tracker'!$CS$6,'Table C3 Tracker'!$R$43:$R$1496, 'Table C3 Tracker'!$CQ$5)</f>
        <v>0</v>
      </c>
      <c r="H54" s="1746">
        <f>SUMIFS('Table C3 Tracker'!AK$43:AK$1496,'Table C3 Tracker'!$O$43:$O$1496, "&lt;&gt;Red",'Table C3 Tracker'!$S$43:$S$1496,'Table C3 Tracker'!$CS$6,'Table C3 Tracker'!$R$43:$R$1496, 'Table C3 Tracker'!$CQ$1)+SUMIFS('Table C3 Tracker'!AK$43:AK$1496,'Table C3 Tracker'!$O$43:$O$1496, "&lt;&gt;Red",'Table C3 Tracker'!$S$43:$S$1496,'Table C3 Tracker'!$CS$6,'Table C3 Tracker'!$R$43:$R$1496, 'Table C3 Tracker'!$CQ$5)</f>
        <v>0</v>
      </c>
      <c r="I54" s="1746">
        <f>SUMIFS('Table C3 Tracker'!AL$43:AL$1496,'Table C3 Tracker'!$O$43:$O$1496, "&lt;&gt;Red",'Table C3 Tracker'!$S$43:$S$1496,'Table C3 Tracker'!$CS$6,'Table C3 Tracker'!$R$43:$R$1496, 'Table C3 Tracker'!$CQ$1)+SUMIFS('Table C3 Tracker'!AL$43:AL$1496,'Table C3 Tracker'!$O$43:$O$1496, "&lt;&gt;Red",'Table C3 Tracker'!$S$43:$S$1496,'Table C3 Tracker'!$CS$6,'Table C3 Tracker'!$R$43:$R$1496, 'Table C3 Tracker'!$CQ$5)</f>
        <v>0</v>
      </c>
      <c r="J54" s="1746">
        <f>SUMIFS('Table C3 Tracker'!AM$43:AM$1496,'Table C3 Tracker'!$O$43:$O$1496, "&lt;&gt;Red",'Table C3 Tracker'!$S$43:$S$1496,'Table C3 Tracker'!$CS$6,'Table C3 Tracker'!$R$43:$R$1496, 'Table C3 Tracker'!$CQ$1)+SUMIFS('Table C3 Tracker'!AM$43:AM$1496,'Table C3 Tracker'!$O$43:$O$1496, "&lt;&gt;Red",'Table C3 Tracker'!$S$43:$S$1496,'Table C3 Tracker'!$CS$6,'Table C3 Tracker'!$R$43:$R$1496, 'Table C3 Tracker'!$CQ$5)</f>
        <v>0</v>
      </c>
      <c r="K54" s="1746">
        <f>SUMIFS('Table C3 Tracker'!AN$43:AN$1496,'Table C3 Tracker'!$O$43:$O$1496, "&lt;&gt;Red",'Table C3 Tracker'!$S$43:$S$1496,'Table C3 Tracker'!$CS$6,'Table C3 Tracker'!$R$43:$R$1496, 'Table C3 Tracker'!$CQ$1)+SUMIFS('Table C3 Tracker'!AN$43:AN$1496,'Table C3 Tracker'!$O$43:$O$1496, "&lt;&gt;Red",'Table C3 Tracker'!$S$43:$S$1496,'Table C3 Tracker'!$CS$6,'Table C3 Tracker'!$R$43:$R$1496, 'Table C3 Tracker'!$CQ$5)</f>
        <v>0</v>
      </c>
      <c r="L54" s="1746">
        <f>SUMIFS('Table C3 Tracker'!AO$43:AO$1496,'Table C3 Tracker'!$O$43:$O$1496, "&lt;&gt;Red",'Table C3 Tracker'!$S$43:$S$1496,'Table C3 Tracker'!$CS$6,'Table C3 Tracker'!$R$43:$R$1496, 'Table C3 Tracker'!$CQ$1)+SUMIFS('Table C3 Tracker'!AO$43:AO$1496,'Table C3 Tracker'!$O$43:$O$1496, "&lt;&gt;Red",'Table C3 Tracker'!$S$43:$S$1496,'Table C3 Tracker'!$CS$6,'Table C3 Tracker'!$R$43:$R$1496, 'Table C3 Tracker'!$CQ$5)</f>
        <v>0</v>
      </c>
      <c r="M54" s="1746">
        <f>SUMIFS('Table C3 Tracker'!AP$43:AP$1496,'Table C3 Tracker'!$O$43:$O$1496, "&lt;&gt;Red",'Table C3 Tracker'!$S$43:$S$1496,'Table C3 Tracker'!$CS$6,'Table C3 Tracker'!$R$43:$R$1496, 'Table C3 Tracker'!$CQ$1)+SUMIFS('Table C3 Tracker'!AP$43:AP$1496,'Table C3 Tracker'!$O$43:$O$1496, "&lt;&gt;Red",'Table C3 Tracker'!$S$43:$S$1496,'Table C3 Tracker'!$CS$6,'Table C3 Tracker'!$R$43:$R$1496, 'Table C3 Tracker'!$CQ$5)</f>
        <v>0</v>
      </c>
      <c r="N54" s="1746">
        <f>SUMIFS('Table C3 Tracker'!AQ$43:AQ$1496,'Table C3 Tracker'!$O$43:$O$1496, "&lt;&gt;Red",'Table C3 Tracker'!$S$43:$S$1496,'Table C3 Tracker'!$CS$6,'Table C3 Tracker'!$R$43:$R$1496, 'Table C3 Tracker'!$CQ$1)+SUMIFS('Table C3 Tracker'!AQ$43:AQ$1496,'Table C3 Tracker'!$O$43:$O$1496, "&lt;&gt;Red",'Table C3 Tracker'!$S$43:$S$1496,'Table C3 Tracker'!$CS$6,'Table C3 Tracker'!$R$43:$R$1496, 'Table C3 Tracker'!$CQ$5)</f>
        <v>0</v>
      </c>
      <c r="O54" s="1746">
        <f>SUMIFS('Table C3 Tracker'!AR$43:AR$1496,'Table C3 Tracker'!$O$43:$O$1496, "&lt;&gt;Red",'Table C3 Tracker'!$S$43:$S$1496,'Table C3 Tracker'!$CS$6,'Table C3 Tracker'!$R$43:$R$1496, 'Table C3 Tracker'!$CQ$1)+SUMIFS('Table C3 Tracker'!AR$43:AR$1496,'Table C3 Tracker'!$O$43:$O$1496, "&lt;&gt;Red",'Table C3 Tracker'!$S$43:$S$1496,'Table C3 Tracker'!$CS$6,'Table C3 Tracker'!$R$43:$R$1496, 'Table C3 Tracker'!$CQ$5)</f>
        <v>0</v>
      </c>
      <c r="P54" s="1614">
        <f t="shared" si="20"/>
        <v>0</v>
      </c>
      <c r="Q54" s="1025">
        <f t="shared" ref="Q54:Q73" si="21">SUM(D54:O54)</f>
        <v>0</v>
      </c>
      <c r="R54" s="363" t="e">
        <f>+P54/Q54</f>
        <v>#DIV/0!</v>
      </c>
      <c r="S54" s="1748">
        <f>SUMIFS('Table C3 Tracker'!$AT$43:$AT$1496,'Table C3 Tracker'!$O$43:$O$1496, "Green",'Table C3 Tracker'!$S$43:$S$1496,'Table C3 Tracker'!$CS$6,'Table C3 Tracker'!$R$43:$R$1496, 'Table C3 Tracker'!$CQ$1)+SUMIFS('Table C3 Tracker'!$AT$43:$AT$1496,'Table C3 Tracker'!$O$43:$O$1496, "Green",'Table C3 Tracker'!$S$43:$S$1496,'Table C3 Tracker'!$CS$6,'Table C3 Tracker'!$R$43:$R$1496, 'Table C3 Tracker'!$CQ$5)</f>
        <v>0</v>
      </c>
      <c r="T54" s="1749">
        <f>SUMIFS('Table C3 Tracker'!$AT$43:$AT$1496,'Table C3 Tracker'!$O$43:$O$1496, "Amber",'Table C3 Tracker'!$S$43:$S$1496,'Table C3 Tracker'!$CS$6,'Table C3 Tracker'!$R$43:$R$1496, 'Table C3 Tracker'!$CQ$1)+SUMIFS('Table C3 Tracker'!$AT$43:$AT$1496,'Table C3 Tracker'!$O$43:$O$1496, "Amber",'Table C3 Tracker'!$S$43:$S$1496,'Table C3 Tracker'!$CS$6,'Table C3 Tracker'!$R$43:$R$1496, 'Table C3 Tracker'!$CQ$5)</f>
        <v>0</v>
      </c>
      <c r="U54" s="1749">
        <f>SUMIFS('Table C3 Tracker'!$AT$43:$AT$1496,'Table C3 Tracker'!$O$43:$O$1496, "&lt;&gt;Red",'Table C3 Tracker'!$F$43:$F$1496, "NR",'Table C3 Tracker'!$S$43:$S$1496,'Table C3 Tracker'!$CS$6,'Table C3 Tracker'!$R$43:$R$1496, 'Table C3 Tracker'!$CQ$1)+SUMIFS('Table C3 Tracker'!$AT$43:$AT$1496,'Table C3 Tracker'!$O$43:$O$1496, "&lt;&gt;Red",'Table C3 Tracker'!$F$43:$F$1496, "NR",'Table C3 Tracker'!$S$43:$S$1496,'Table C3 Tracker'!$CS$6,'Table C3 Tracker'!$R$43:$R$1496, 'Table C3 Tracker'!$CQ$5)</f>
        <v>0</v>
      </c>
      <c r="V54" s="1749">
        <f>SUMIFS('Table C3 Tracker'!$AT$43:$AT$1496,'Table C3 Tracker'!$O$43:$O$1496, "&lt;&gt;Red",'Table C3 Tracker'!$F$43:$F$1496, "R",'Table C3 Tracker'!$S$43:$S$1496,'Table C3 Tracker'!$CS$6,'Table C3 Tracker'!$R$43:$R$1496, 'Table C3 Tracker'!$CQ$1)+SUMIFS('Table C3 Tracker'!$AT$43:$AT$1496,'Table C3 Tracker'!$O$43:$O$1496, "&lt;&gt;Red",'Table C3 Tracker'!$F$43:$F$1496, "R",'Table C3 Tracker'!$S$43:$S$1496,'Table C3 Tracker'!$CS$6,'Table C3 Tracker'!$R$43:$R$1496, 'Table C3 Tracker'!$CQ$5)</f>
        <v>0</v>
      </c>
      <c r="W54" s="122">
        <f>IF(X54&lt;V54,1,0)</f>
        <v>0</v>
      </c>
      <c r="X54" s="1750">
        <f>SUMIFS('Table C3 Tracker'!$J$43:$J$1496,'Table C3 Tracker'!$O$43:$O$1496, "&lt;&gt;Red",'Table C3 Tracker'!$F$43:$F$1496, "R",'Table C3 Tracker'!$S$43:$S$1496,'Table C3 Tracker'!$CS$6,'Table C3 Tracker'!$R$43:$R$1496, 'Table C3 Tracker'!$CQ$1)+SUMIFS('Table C3 Tracker'!$J$43:$J$1496,'Table C3 Tracker'!$O$43:$O$1496, "&lt;&gt;Red",'Table C3 Tracker'!$F$43:$F$1496, "R",'Table C3 Tracker'!$S$43:$S$1496,'Table C3 Tracker'!$CS$6,'Table C3 Tracker'!$R$43:$R$1496, 'Table C3 Tracker'!$CQ$5)</f>
        <v>0</v>
      </c>
      <c r="Y54" s="660"/>
      <c r="Z54" s="660"/>
      <c r="AA54" s="660"/>
      <c r="AB54" s="660"/>
      <c r="AC54" s="660"/>
      <c r="AD54" s="660"/>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row>
    <row r="55" spans="1:87" ht="20.25" customHeight="1" thickBot="1">
      <c r="A55" s="142">
        <v>3</v>
      </c>
      <c r="B55" s="2912"/>
      <c r="C55" s="98" t="s">
        <v>43</v>
      </c>
      <c r="D55" s="1186">
        <f>+D54-D53</f>
        <v>0</v>
      </c>
      <c r="E55" s="1186">
        <f t="shared" ref="E55:O55" si="22">+E54-E53</f>
        <v>0</v>
      </c>
      <c r="F55" s="1186">
        <f t="shared" si="22"/>
        <v>0</v>
      </c>
      <c r="G55" s="1186">
        <f t="shared" si="22"/>
        <v>0</v>
      </c>
      <c r="H55" s="1186">
        <f t="shared" si="22"/>
        <v>0</v>
      </c>
      <c r="I55" s="1186">
        <f t="shared" si="22"/>
        <v>0</v>
      </c>
      <c r="J55" s="1186">
        <f t="shared" si="22"/>
        <v>0</v>
      </c>
      <c r="K55" s="1186">
        <f t="shared" si="22"/>
        <v>0</v>
      </c>
      <c r="L55" s="1186">
        <f t="shared" si="22"/>
        <v>0</v>
      </c>
      <c r="M55" s="1186">
        <f t="shared" si="22"/>
        <v>0</v>
      </c>
      <c r="N55" s="1186">
        <f t="shared" si="22"/>
        <v>0</v>
      </c>
      <c r="O55" s="1186">
        <f t="shared" si="22"/>
        <v>0</v>
      </c>
      <c r="P55" s="1621">
        <f t="shared" si="20"/>
        <v>0</v>
      </c>
      <c r="Q55" s="1024">
        <f t="shared" si="21"/>
        <v>0</v>
      </c>
      <c r="R55" s="364" t="e">
        <f>+P55/P53</f>
        <v>#DIV/0!</v>
      </c>
      <c r="S55" s="1730">
        <f>+S54-S53</f>
        <v>0</v>
      </c>
      <c r="T55" s="1730">
        <f>+T54-T53</f>
        <v>0</v>
      </c>
      <c r="U55" s="646"/>
      <c r="V55" s="646"/>
      <c r="W55" s="819"/>
      <c r="X55" s="646"/>
      <c r="Y55" s="660"/>
      <c r="Z55" s="660"/>
      <c r="AA55" s="660"/>
      <c r="AB55" s="660"/>
      <c r="AC55" s="660"/>
      <c r="AD55" s="660"/>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row>
    <row r="56" spans="1:87" ht="20.25" customHeight="1" thickBot="1">
      <c r="A56" s="143">
        <v>4</v>
      </c>
      <c r="B56" s="2910" t="s">
        <v>20</v>
      </c>
      <c r="C56" s="1519" t="s">
        <v>298</v>
      </c>
      <c r="D56" s="1745">
        <f>SUMIFS('Table C3 Tracker'!T$43:T$1496,'Table C3 Tracker'!$O$43:$O$1496, "&lt;&gt;Red",'Table C3 Tracker'!$S$43:$S$1496,'Table C3 Tracker'!$CS$7,'Table C3 Tracker'!$L$43:$L$1496, 'Table C3 Tracker'!$BY$1,'Table C3 Tracker'!$R$43:$R$1496, 'Table C3 Tracker'!$CQ$1)+SUMIFS('Table C3 Tracker'!T$43:T$1496,'Table C3 Tracker'!$O$43:$O$1496, "&lt;&gt;Red",'Table C3 Tracker'!$S$43:$S$1496,'Table C3 Tracker'!$CS$7,'Table C3 Tracker'!$L$43:$L$1496, 'Table C3 Tracker'!$BY$1,'Table C3 Tracker'!$R$43:$R$1496, 'Table C3 Tracker'!$CQ$5)</f>
        <v>0</v>
      </c>
      <c r="E56" s="1745">
        <f>SUMIFS('Table C3 Tracker'!U$43:U$1496,'Table C3 Tracker'!$O$43:$O$1496, "&lt;&gt;Red",'Table C3 Tracker'!$S$43:$S$1496,'Table C3 Tracker'!$CS$7,'Table C3 Tracker'!$L$43:$L$1496, 'Table C3 Tracker'!$BY$1,'Table C3 Tracker'!$R$43:$R$1496, 'Table C3 Tracker'!$CQ$1)+SUMIFS('Table C3 Tracker'!U$43:U$1496,'Table C3 Tracker'!$O$43:$O$1496, "&lt;&gt;Red",'Table C3 Tracker'!$S$43:$S$1496,'Table C3 Tracker'!$CS$7,'Table C3 Tracker'!$L$43:$L$1496, 'Table C3 Tracker'!$BY$1,'Table C3 Tracker'!$R$43:$R$1496, 'Table C3 Tracker'!$CQ$5)</f>
        <v>0</v>
      </c>
      <c r="F56" s="1745">
        <f>SUMIFS('Table C3 Tracker'!V$43:V$1496,'Table C3 Tracker'!$O$43:$O$1496, "&lt;&gt;Red",'Table C3 Tracker'!$S$43:$S$1496,'Table C3 Tracker'!$CS$7,'Table C3 Tracker'!$L$43:$L$1496, 'Table C3 Tracker'!$BY$1,'Table C3 Tracker'!$R$43:$R$1496, 'Table C3 Tracker'!$CQ$1)+SUMIFS('Table C3 Tracker'!V$43:V$1496,'Table C3 Tracker'!$O$43:$O$1496, "&lt;&gt;Red",'Table C3 Tracker'!$S$43:$S$1496,'Table C3 Tracker'!$CS$7,'Table C3 Tracker'!$L$43:$L$1496, 'Table C3 Tracker'!$BY$1,'Table C3 Tracker'!$R$43:$R$1496, 'Table C3 Tracker'!$CQ$5)</f>
        <v>0</v>
      </c>
      <c r="G56" s="1745">
        <f>SUMIFS('Table C3 Tracker'!W$43:W$1496,'Table C3 Tracker'!$O$43:$O$1496, "&lt;&gt;Red",'Table C3 Tracker'!$S$43:$S$1496,'Table C3 Tracker'!$CS$7,'Table C3 Tracker'!$L$43:$L$1496, 'Table C3 Tracker'!$BY$1,'Table C3 Tracker'!$R$43:$R$1496, 'Table C3 Tracker'!$CQ$1)+SUMIFS('Table C3 Tracker'!W$43:W$1496,'Table C3 Tracker'!$O$43:$O$1496, "&lt;&gt;Red",'Table C3 Tracker'!$S$43:$S$1496,'Table C3 Tracker'!$CS$7,'Table C3 Tracker'!$L$43:$L$1496, 'Table C3 Tracker'!$BY$1,'Table C3 Tracker'!$R$43:$R$1496, 'Table C3 Tracker'!$CQ$5)</f>
        <v>0</v>
      </c>
      <c r="H56" s="1745">
        <f>SUMIFS('Table C3 Tracker'!X$43:X$1496,'Table C3 Tracker'!$O$43:$O$1496, "&lt;&gt;Red",'Table C3 Tracker'!$S$43:$S$1496,'Table C3 Tracker'!$CS$7,'Table C3 Tracker'!$L$43:$L$1496, 'Table C3 Tracker'!$BY$1,'Table C3 Tracker'!$R$43:$R$1496, 'Table C3 Tracker'!$CQ$1)+SUMIFS('Table C3 Tracker'!X$43:X$1496,'Table C3 Tracker'!$O$43:$O$1496, "&lt;&gt;Red",'Table C3 Tracker'!$S$43:$S$1496,'Table C3 Tracker'!$CS$7,'Table C3 Tracker'!$L$43:$L$1496, 'Table C3 Tracker'!$BY$1,'Table C3 Tracker'!$R$43:$R$1496, 'Table C3 Tracker'!$CQ$5)</f>
        <v>0</v>
      </c>
      <c r="I56" s="1745">
        <f>SUMIFS('Table C3 Tracker'!Y$43:Y$1496,'Table C3 Tracker'!$O$43:$O$1496, "&lt;&gt;Red",'Table C3 Tracker'!$S$43:$S$1496,'Table C3 Tracker'!$CS$7,'Table C3 Tracker'!$L$43:$L$1496, 'Table C3 Tracker'!$BY$1,'Table C3 Tracker'!$R$43:$R$1496, 'Table C3 Tracker'!$CQ$1)+SUMIFS('Table C3 Tracker'!Y$43:Y$1496,'Table C3 Tracker'!$O$43:$O$1496, "&lt;&gt;Red",'Table C3 Tracker'!$S$43:$S$1496,'Table C3 Tracker'!$CS$7,'Table C3 Tracker'!$L$43:$L$1496, 'Table C3 Tracker'!$BY$1,'Table C3 Tracker'!$R$43:$R$1496, 'Table C3 Tracker'!$CQ$5)</f>
        <v>0</v>
      </c>
      <c r="J56" s="1745">
        <f>SUMIFS('Table C3 Tracker'!Z$43:Z$1496,'Table C3 Tracker'!$O$43:$O$1496, "&lt;&gt;Red",'Table C3 Tracker'!$S$43:$S$1496,'Table C3 Tracker'!$CS$7,'Table C3 Tracker'!$L$43:$L$1496, 'Table C3 Tracker'!$BY$1,'Table C3 Tracker'!$R$43:$R$1496, 'Table C3 Tracker'!$CQ$1)+SUMIFS('Table C3 Tracker'!Z$43:Z$1496,'Table C3 Tracker'!$O$43:$O$1496, "&lt;&gt;Red",'Table C3 Tracker'!$S$43:$S$1496,'Table C3 Tracker'!$CS$7,'Table C3 Tracker'!$L$43:$L$1496, 'Table C3 Tracker'!$BY$1,'Table C3 Tracker'!$R$43:$R$1496, 'Table C3 Tracker'!$CQ$5)</f>
        <v>0</v>
      </c>
      <c r="K56" s="1745">
        <f>SUMIFS('Table C3 Tracker'!AA$43:AA$1496,'Table C3 Tracker'!$O$43:$O$1496, "&lt;&gt;Red",'Table C3 Tracker'!$S$43:$S$1496,'Table C3 Tracker'!$CS$7,'Table C3 Tracker'!$L$43:$L$1496, 'Table C3 Tracker'!$BY$1,'Table C3 Tracker'!$R$43:$R$1496, 'Table C3 Tracker'!$CQ$1)+SUMIFS('Table C3 Tracker'!AA$43:AA$1496,'Table C3 Tracker'!$O$43:$O$1496, "&lt;&gt;Red",'Table C3 Tracker'!$S$43:$S$1496,'Table C3 Tracker'!$CS$7,'Table C3 Tracker'!$L$43:$L$1496, 'Table C3 Tracker'!$BY$1,'Table C3 Tracker'!$R$43:$R$1496, 'Table C3 Tracker'!$CQ$5)</f>
        <v>0</v>
      </c>
      <c r="L56" s="1745">
        <f>SUMIFS('Table C3 Tracker'!AB$43:AB$1496,'Table C3 Tracker'!$O$43:$O$1496, "&lt;&gt;Red",'Table C3 Tracker'!$S$43:$S$1496,'Table C3 Tracker'!$CS$7,'Table C3 Tracker'!$L$43:$L$1496, 'Table C3 Tracker'!$BY$1,'Table C3 Tracker'!$R$43:$R$1496, 'Table C3 Tracker'!$CQ$1)+SUMIFS('Table C3 Tracker'!AB$43:AB$1496,'Table C3 Tracker'!$O$43:$O$1496, "&lt;&gt;Red",'Table C3 Tracker'!$S$43:$S$1496,'Table C3 Tracker'!$CS$7,'Table C3 Tracker'!$L$43:$L$1496, 'Table C3 Tracker'!$BY$1,'Table C3 Tracker'!$R$43:$R$1496, 'Table C3 Tracker'!$CQ$5)</f>
        <v>0</v>
      </c>
      <c r="M56" s="1745">
        <f>SUMIFS('Table C3 Tracker'!AC$43:AC$1496,'Table C3 Tracker'!$O$43:$O$1496, "&lt;&gt;Red",'Table C3 Tracker'!$S$43:$S$1496,'Table C3 Tracker'!$CS$7,'Table C3 Tracker'!$L$43:$L$1496, 'Table C3 Tracker'!$BY$1,'Table C3 Tracker'!$R$43:$R$1496, 'Table C3 Tracker'!$CQ$1)+SUMIFS('Table C3 Tracker'!AC$43:AC$1496,'Table C3 Tracker'!$O$43:$O$1496, "&lt;&gt;Red",'Table C3 Tracker'!$S$43:$S$1496,'Table C3 Tracker'!$CS$7,'Table C3 Tracker'!$L$43:$L$1496, 'Table C3 Tracker'!$BY$1,'Table C3 Tracker'!$R$43:$R$1496, 'Table C3 Tracker'!$CQ$5)</f>
        <v>0</v>
      </c>
      <c r="N56" s="1745">
        <f>SUMIFS('Table C3 Tracker'!AD$43:AD$1496,'Table C3 Tracker'!$O$43:$O$1496, "&lt;&gt;Red",'Table C3 Tracker'!$S$43:$S$1496,'Table C3 Tracker'!$CS$7,'Table C3 Tracker'!$L$43:$L$1496, 'Table C3 Tracker'!$BY$1,'Table C3 Tracker'!$R$43:$R$1496, 'Table C3 Tracker'!$CQ$1)+SUMIFS('Table C3 Tracker'!AD$43:AD$1496,'Table C3 Tracker'!$O$43:$O$1496, "&lt;&gt;Red",'Table C3 Tracker'!$S$43:$S$1496,'Table C3 Tracker'!$CS$7,'Table C3 Tracker'!$L$43:$L$1496, 'Table C3 Tracker'!$BY$1,'Table C3 Tracker'!$R$43:$R$1496, 'Table C3 Tracker'!$CQ$5)</f>
        <v>0</v>
      </c>
      <c r="O56" s="1745">
        <f>SUMIFS('Table C3 Tracker'!AE$43:AE$1496,'Table C3 Tracker'!$O$43:$O$1496, "&lt;&gt;Red",'Table C3 Tracker'!$S$43:$S$1496,'Table C3 Tracker'!$CS$7,'Table C3 Tracker'!$L$43:$L$1496, 'Table C3 Tracker'!$BY$1,'Table C3 Tracker'!$R$43:$R$1496, 'Table C3 Tracker'!$CQ$1)+SUMIFS('Table C3 Tracker'!AE$43:AE$1496,'Table C3 Tracker'!$O$43:$O$1496, "&lt;&gt;Red",'Table C3 Tracker'!$S$43:$S$1496,'Table C3 Tracker'!$CS$7,'Table C3 Tracker'!$L$43:$L$1496, 'Table C3 Tracker'!$BY$1,'Table C3 Tracker'!$R$43:$R$1496, 'Table C3 Tracker'!$CQ$5)</f>
        <v>0</v>
      </c>
      <c r="P56" s="1622">
        <f t="shared" si="20"/>
        <v>0</v>
      </c>
      <c r="Q56" s="1023">
        <f t="shared" si="21"/>
        <v>0</v>
      </c>
      <c r="R56" s="648"/>
      <c r="S56" s="1745">
        <f>SUMIFS('Table C3 Tracker'!$AF$43:$AF$1496,'Table C3 Tracker'!$O$43:$O$1496, "Green",'Table C3 Tracker'!$S$43:$S$1496,'Table C3 Tracker'!$CS$7,'Table C3 Tracker'!$R$43:$R$1496, 'Table C3 Tracker'!$CQ$1,'Table C3 Tracker'!$L$43:$L$1496, 'Table C3 Tracker'!$BY$1)+SUMIFS('Table C3 Tracker'!$AF$43:$AF$1496,'Table C3 Tracker'!$O$43:$O$1496, "Green",'Table C3 Tracker'!$S$43:$S$1496,'Table C3 Tracker'!$CS$7,'Table C3 Tracker'!$R$43:$R$1496, 'Table C3 Tracker'!$CQ$5,'Table C3 Tracker'!$L$43:$L$1496, 'Table C3 Tracker'!$BY$1)</f>
        <v>0</v>
      </c>
      <c r="T56" s="1747">
        <f>SUMIFS('Table C3 Tracker'!$AF$43:$AF$1496,'Table C3 Tracker'!$O$43:$O$1496, "Amber",'Table C3 Tracker'!$S$43:$S$1496,'Table C3 Tracker'!$CS$7,'Table C3 Tracker'!$R$43:$R$1496, 'Table C3 Tracker'!$CQ$1,'Table C3 Tracker'!$L$43:$L$1496, 'Table C3 Tracker'!$BY$1)+SUMIFS('Table C3 Tracker'!$AF$43:$AF$1496,'Table C3 Tracker'!$O$43:$O$1496, "Amber",'Table C3 Tracker'!$S$43:$S$1496,'Table C3 Tracker'!$CS$7,'Table C3 Tracker'!$R$43:$R$1496, 'Table C3 Tracker'!$CQ$5,'Table C3 Tracker'!$L$43:$L$1496, 'Table C3 Tracker'!$BY$1)</f>
        <v>0</v>
      </c>
      <c r="U56" s="1729"/>
      <c r="V56" s="646"/>
      <c r="W56" s="149"/>
      <c r="X56" s="646"/>
      <c r="Y56" s="660"/>
      <c r="Z56" s="660"/>
      <c r="AA56" s="660"/>
      <c r="AB56" s="660"/>
      <c r="AC56" s="660"/>
      <c r="AD56" s="660"/>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row>
    <row r="57" spans="1:87" ht="20.25" customHeight="1" thickBot="1">
      <c r="A57" s="142">
        <v>5</v>
      </c>
      <c r="B57" s="2911"/>
      <c r="C57" s="99" t="s">
        <v>295</v>
      </c>
      <c r="D57" s="1746">
        <f>SUMIFS('Table C3 Tracker'!AG$43:AG$1496,'Table C3 Tracker'!$O$43:$O$1496, "&lt;&gt;Red",'Table C3 Tracker'!$S$43:$S$1496,'Table C3 Tracker'!$CS$7,'Table C3 Tracker'!$R$43:$R$1496, 'Table C3 Tracker'!$CQ$1)+SUMIFS('Table C3 Tracker'!AG$43:AG$1496,'Table C3 Tracker'!$O$43:$O$1496, "&lt;&gt;Red",'Table C3 Tracker'!$S$43:$S$1496,'Table C3 Tracker'!$CS$7,'Table C3 Tracker'!$R$43:$R$1496, 'Table C3 Tracker'!$CQ$5)</f>
        <v>0</v>
      </c>
      <c r="E57" s="1746">
        <f>SUMIFS('Table C3 Tracker'!AH$43:AH$1496,'Table C3 Tracker'!$O$43:$O$1496, "&lt;&gt;Red",'Table C3 Tracker'!$S$43:$S$1496,'Table C3 Tracker'!$CS$7,'Table C3 Tracker'!$R$43:$R$1496, 'Table C3 Tracker'!$CQ$1)+SUMIFS('Table C3 Tracker'!AH$43:AH$1496,'Table C3 Tracker'!$O$43:$O$1496, "&lt;&gt;Red",'Table C3 Tracker'!$S$43:$S$1496,'Table C3 Tracker'!$CS$7,'Table C3 Tracker'!$R$43:$R$1496, 'Table C3 Tracker'!$CQ$5)</f>
        <v>0</v>
      </c>
      <c r="F57" s="1746">
        <f>SUMIFS('Table C3 Tracker'!AI$43:AI$1496,'Table C3 Tracker'!$O$43:$O$1496, "&lt;&gt;Red",'Table C3 Tracker'!$S$43:$S$1496,'Table C3 Tracker'!$CS$7,'Table C3 Tracker'!$R$43:$R$1496, 'Table C3 Tracker'!$CQ$1)+SUMIFS('Table C3 Tracker'!AI$43:AI$1496,'Table C3 Tracker'!$O$43:$O$1496, "&lt;&gt;Red",'Table C3 Tracker'!$S$43:$S$1496,'Table C3 Tracker'!$CS$7,'Table C3 Tracker'!$R$43:$R$1496, 'Table C3 Tracker'!$CQ$5)</f>
        <v>0</v>
      </c>
      <c r="G57" s="1746">
        <f>SUMIFS('Table C3 Tracker'!AJ$43:AJ$1496,'Table C3 Tracker'!$O$43:$O$1496, "&lt;&gt;Red",'Table C3 Tracker'!$S$43:$S$1496,'Table C3 Tracker'!$CS$7,'Table C3 Tracker'!$R$43:$R$1496, 'Table C3 Tracker'!$CQ$1)+SUMIFS('Table C3 Tracker'!AJ$43:AJ$1496,'Table C3 Tracker'!$O$43:$O$1496, "&lt;&gt;Red",'Table C3 Tracker'!$S$43:$S$1496,'Table C3 Tracker'!$CS$7,'Table C3 Tracker'!$R$43:$R$1496, 'Table C3 Tracker'!$CQ$5)</f>
        <v>0</v>
      </c>
      <c r="H57" s="1746">
        <f>SUMIFS('Table C3 Tracker'!AK$43:AK$1496,'Table C3 Tracker'!$O$43:$O$1496, "&lt;&gt;Red",'Table C3 Tracker'!$S$43:$S$1496,'Table C3 Tracker'!$CS$7,'Table C3 Tracker'!$R$43:$R$1496, 'Table C3 Tracker'!$CQ$1)+SUMIFS('Table C3 Tracker'!AK$43:AK$1496,'Table C3 Tracker'!$O$43:$O$1496, "&lt;&gt;Red",'Table C3 Tracker'!$S$43:$S$1496,'Table C3 Tracker'!$CS$7,'Table C3 Tracker'!$R$43:$R$1496, 'Table C3 Tracker'!$CQ$5)</f>
        <v>0</v>
      </c>
      <c r="I57" s="1746">
        <f>SUMIFS('Table C3 Tracker'!AL$43:AL$1496,'Table C3 Tracker'!$O$43:$O$1496, "&lt;&gt;Red",'Table C3 Tracker'!$S$43:$S$1496,'Table C3 Tracker'!$CS$7,'Table C3 Tracker'!$R$43:$R$1496, 'Table C3 Tracker'!$CQ$1)+SUMIFS('Table C3 Tracker'!AL$43:AL$1496,'Table C3 Tracker'!$O$43:$O$1496, "&lt;&gt;Red",'Table C3 Tracker'!$S$43:$S$1496,'Table C3 Tracker'!$CS$7,'Table C3 Tracker'!$R$43:$R$1496, 'Table C3 Tracker'!$CQ$5)</f>
        <v>0</v>
      </c>
      <c r="J57" s="1746">
        <f>SUMIFS('Table C3 Tracker'!AM$43:AM$1496,'Table C3 Tracker'!$O$43:$O$1496, "&lt;&gt;Red",'Table C3 Tracker'!$S$43:$S$1496,'Table C3 Tracker'!$CS$7,'Table C3 Tracker'!$R$43:$R$1496, 'Table C3 Tracker'!$CQ$1)+SUMIFS('Table C3 Tracker'!AM$43:AM$1496,'Table C3 Tracker'!$O$43:$O$1496, "&lt;&gt;Red",'Table C3 Tracker'!$S$43:$S$1496,'Table C3 Tracker'!$CS$7,'Table C3 Tracker'!$R$43:$R$1496, 'Table C3 Tracker'!$CQ$5)</f>
        <v>0</v>
      </c>
      <c r="K57" s="1746">
        <f>SUMIFS('Table C3 Tracker'!AN$43:AN$1496,'Table C3 Tracker'!$O$43:$O$1496, "&lt;&gt;Red",'Table C3 Tracker'!$S$43:$S$1496,'Table C3 Tracker'!$CS$7,'Table C3 Tracker'!$R$43:$R$1496, 'Table C3 Tracker'!$CQ$1)+SUMIFS('Table C3 Tracker'!AN$43:AN$1496,'Table C3 Tracker'!$O$43:$O$1496, "&lt;&gt;Red",'Table C3 Tracker'!$S$43:$S$1496,'Table C3 Tracker'!$CS$7,'Table C3 Tracker'!$R$43:$R$1496, 'Table C3 Tracker'!$CQ$5)</f>
        <v>0</v>
      </c>
      <c r="L57" s="1746">
        <f>SUMIFS('Table C3 Tracker'!AO$43:AO$1496,'Table C3 Tracker'!$O$43:$O$1496, "&lt;&gt;Red",'Table C3 Tracker'!$S$43:$S$1496,'Table C3 Tracker'!$CS$7,'Table C3 Tracker'!$R$43:$R$1496, 'Table C3 Tracker'!$CQ$1)+SUMIFS('Table C3 Tracker'!AO$43:AO$1496,'Table C3 Tracker'!$O$43:$O$1496, "&lt;&gt;Red",'Table C3 Tracker'!$S$43:$S$1496,'Table C3 Tracker'!$CS$7,'Table C3 Tracker'!$R$43:$R$1496, 'Table C3 Tracker'!$CQ$5)</f>
        <v>0</v>
      </c>
      <c r="M57" s="1746">
        <f>SUMIFS('Table C3 Tracker'!AP$43:AP$1496,'Table C3 Tracker'!$O$43:$O$1496, "&lt;&gt;Red",'Table C3 Tracker'!$S$43:$S$1496,'Table C3 Tracker'!$CS$7,'Table C3 Tracker'!$R$43:$R$1496, 'Table C3 Tracker'!$CQ$1)+SUMIFS('Table C3 Tracker'!AP$43:AP$1496,'Table C3 Tracker'!$O$43:$O$1496, "&lt;&gt;Red",'Table C3 Tracker'!$S$43:$S$1496,'Table C3 Tracker'!$CS$7,'Table C3 Tracker'!$R$43:$R$1496, 'Table C3 Tracker'!$CQ$5)</f>
        <v>0</v>
      </c>
      <c r="N57" s="1746">
        <f>SUMIFS('Table C3 Tracker'!AQ$43:AQ$1496,'Table C3 Tracker'!$O$43:$O$1496, "&lt;&gt;Red",'Table C3 Tracker'!$S$43:$S$1496,'Table C3 Tracker'!$CS$7,'Table C3 Tracker'!$R$43:$R$1496, 'Table C3 Tracker'!$CQ$1)+SUMIFS('Table C3 Tracker'!AQ$43:AQ$1496,'Table C3 Tracker'!$O$43:$O$1496, "&lt;&gt;Red",'Table C3 Tracker'!$S$43:$S$1496,'Table C3 Tracker'!$CS$7,'Table C3 Tracker'!$R$43:$R$1496, 'Table C3 Tracker'!$CQ$5)</f>
        <v>0</v>
      </c>
      <c r="O57" s="1746">
        <f>SUMIFS('Table C3 Tracker'!AR$43:AR$1496,'Table C3 Tracker'!$O$43:$O$1496, "&lt;&gt;Red",'Table C3 Tracker'!$S$43:$S$1496,'Table C3 Tracker'!$CS$7,'Table C3 Tracker'!$R$43:$R$1496, 'Table C3 Tracker'!$CQ$1)+SUMIFS('Table C3 Tracker'!AR$43:AR$1496,'Table C3 Tracker'!$O$43:$O$1496, "&lt;&gt;Red",'Table C3 Tracker'!$S$43:$S$1496,'Table C3 Tracker'!$CS$7,'Table C3 Tracker'!$R$43:$R$1496, 'Table C3 Tracker'!$CQ$5)</f>
        <v>0</v>
      </c>
      <c r="P57" s="1614">
        <f t="shared" si="20"/>
        <v>0</v>
      </c>
      <c r="Q57" s="1025">
        <f t="shared" si="21"/>
        <v>0</v>
      </c>
      <c r="R57" s="363" t="e">
        <f>+P57/Q57</f>
        <v>#DIV/0!</v>
      </c>
      <c r="S57" s="1748">
        <f>SUMIFS('Table C3 Tracker'!$AT$43:$AT$1496,'Table C3 Tracker'!$O$43:$O$1496, "Green",'Table C3 Tracker'!$S$43:$S$1496,'Table C3 Tracker'!$CS$7,'Table C3 Tracker'!$R$43:$R$1496, 'Table C3 Tracker'!$CQ$1)+SUMIFS('Table C3 Tracker'!$AT$43:$AT$1496,'Table C3 Tracker'!$O$43:$O$1496, "Green",'Table C3 Tracker'!$S$43:$S$1496,'Table C3 Tracker'!$CS$7,'Table C3 Tracker'!$R$43:$R$1496, 'Table C3 Tracker'!$CQ$5)</f>
        <v>0</v>
      </c>
      <c r="T57" s="1749">
        <f>SUMIFS('Table C3 Tracker'!$AT$43:$AT$1496,'Table C3 Tracker'!$O$43:$O$1496, "Amber",'Table C3 Tracker'!$S$43:$S$1496,'Table C3 Tracker'!$CS$7,'Table C3 Tracker'!$R$43:$R$1496, 'Table C3 Tracker'!$CQ$1)+SUMIFS('Table C3 Tracker'!$AT$43:$AT$1496,'Table C3 Tracker'!$O$43:$O$1496, "Amber",'Table C3 Tracker'!$S$43:$S$1496,'Table C3 Tracker'!$CS$7,'Table C3 Tracker'!$R$43:$R$1496, 'Table C3 Tracker'!$CQ$5)</f>
        <v>0</v>
      </c>
      <c r="U57" s="1749">
        <f>SUMIFS('Table C3 Tracker'!$AT$43:$AT$1496,'Table C3 Tracker'!$O$43:$O$1496, "&lt;&gt;Red",'Table C3 Tracker'!$F$43:$F$1496, "NR",'Table C3 Tracker'!$S$43:$S$1496,'Table C3 Tracker'!$CS$7,'Table C3 Tracker'!$R$43:$R$1496, 'Table C3 Tracker'!$CQ$1)+SUMIFS('Table C3 Tracker'!$AT$43:$AT$1496,'Table C3 Tracker'!$O$43:$O$1496, "&lt;&gt;Red",'Table C3 Tracker'!$F$43:$F$1496, "NR",'Table C3 Tracker'!$S$43:$S$1496,'Table C3 Tracker'!$CS$7,'Table C3 Tracker'!$R$43:$R$1496, 'Table C3 Tracker'!$CQ$5)</f>
        <v>0</v>
      </c>
      <c r="V57" s="1749">
        <f>SUMIFS('Table C3 Tracker'!$AT$43:$AT$1496,'Table C3 Tracker'!$O$43:$O$1496, "&lt;&gt;Red",'Table C3 Tracker'!$F$43:$F$1496, "R",'Table C3 Tracker'!$S$43:$S$1496,'Table C3 Tracker'!$CS$7,'Table C3 Tracker'!$R$43:$R$1496, 'Table C3 Tracker'!$CQ$1)+SUMIFS('Table C3 Tracker'!$AT$43:$AT$1496,'Table C3 Tracker'!$O$43:$O$1496, "&lt;&gt;Red",'Table C3 Tracker'!$F$43:$F$1496, "R",'Table C3 Tracker'!$S$43:$S$1496,'Table C3 Tracker'!$CS$7,'Table C3 Tracker'!$R$43:$R$1496, 'Table C3 Tracker'!$CQ$5)</f>
        <v>0</v>
      </c>
      <c r="W57" s="122">
        <f>IF(X57&lt;V57,1,0)</f>
        <v>0</v>
      </c>
      <c r="X57" s="1750">
        <f>SUMIFS('Table C3 Tracker'!$J$43:$J$1496,'Table C3 Tracker'!$O$43:$O$1496, "&lt;&gt;Red",'Table C3 Tracker'!$F$43:$F$1496, "R",'Table C3 Tracker'!$S$43:$S$1496,'Table C3 Tracker'!$CS$7,'Table C3 Tracker'!$R$43:$R$1496, 'Table C3 Tracker'!$CQ$1)+SUMIFS('Table C3 Tracker'!$J$43:$J$1496,'Table C3 Tracker'!$O$43:$O$1496, "&lt;&gt;Red",'Table C3 Tracker'!$F$43:$F$1496, "R",'Table C3 Tracker'!$S$43:$S$1496,'Table C3 Tracker'!$CS$7,'Table C3 Tracker'!$R$43:$R$1496, 'Table C3 Tracker'!$CQ$5)</f>
        <v>0</v>
      </c>
      <c r="Y57" s="660"/>
      <c r="Z57" s="660"/>
      <c r="AA57" s="660"/>
      <c r="AB57" s="660"/>
      <c r="AC57" s="660"/>
      <c r="AD57" s="660"/>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row>
    <row r="58" spans="1:87" ht="20.25" customHeight="1" thickBot="1">
      <c r="A58" s="142">
        <v>6</v>
      </c>
      <c r="B58" s="2912"/>
      <c r="C58" s="98" t="s">
        <v>43</v>
      </c>
      <c r="D58" s="1186">
        <f>+D57-D56</f>
        <v>0</v>
      </c>
      <c r="E58" s="1186">
        <f t="shared" ref="E58:O58" si="23">+E57-E56</f>
        <v>0</v>
      </c>
      <c r="F58" s="1186">
        <f t="shared" si="23"/>
        <v>0</v>
      </c>
      <c r="G58" s="1186">
        <f t="shared" si="23"/>
        <v>0</v>
      </c>
      <c r="H58" s="1186">
        <f t="shared" si="23"/>
        <v>0</v>
      </c>
      <c r="I58" s="1186">
        <f t="shared" si="23"/>
        <v>0</v>
      </c>
      <c r="J58" s="1186">
        <f t="shared" si="23"/>
        <v>0</v>
      </c>
      <c r="K58" s="1186">
        <f t="shared" si="23"/>
        <v>0</v>
      </c>
      <c r="L58" s="1186">
        <f t="shared" si="23"/>
        <v>0</v>
      </c>
      <c r="M58" s="1186">
        <f t="shared" si="23"/>
        <v>0</v>
      </c>
      <c r="N58" s="1186">
        <f t="shared" si="23"/>
        <v>0</v>
      </c>
      <c r="O58" s="1186">
        <f t="shared" si="23"/>
        <v>0</v>
      </c>
      <c r="P58" s="1625">
        <f t="shared" si="20"/>
        <v>0</v>
      </c>
      <c r="Q58" s="1024">
        <f t="shared" si="21"/>
        <v>0</v>
      </c>
      <c r="R58" s="364" t="e">
        <f>+P58/P56</f>
        <v>#DIV/0!</v>
      </c>
      <c r="S58" s="1730">
        <f>+S57-S56</f>
        <v>0</v>
      </c>
      <c r="T58" s="1730">
        <f>+T57-T56</f>
        <v>0</v>
      </c>
      <c r="U58" s="646"/>
      <c r="V58" s="646"/>
      <c r="W58" s="819"/>
      <c r="X58" s="646"/>
      <c r="Y58" s="660"/>
      <c r="Z58" s="660"/>
      <c r="AA58" s="660"/>
      <c r="AB58" s="660"/>
      <c r="AC58" s="660"/>
      <c r="AD58" s="660"/>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row>
    <row r="59" spans="1:87" ht="20.25" customHeight="1" thickBot="1">
      <c r="A59" s="143">
        <v>7</v>
      </c>
      <c r="B59" s="2911" t="s">
        <v>300</v>
      </c>
      <c r="C59" s="1519" t="s">
        <v>298</v>
      </c>
      <c r="D59" s="1745">
        <f>SUMIFS('Table C3 Tracker'!T$43:T$1496,'Table C3 Tracker'!$O$43:$O$1496, "&lt;&gt;Red",'Table C3 Tracker'!$S$43:$S$1496,'Table C3 Tracker'!$CS$8,'Table C3 Tracker'!$L$43:$L$1496, 'Table C3 Tracker'!$BY$1,'Table C3 Tracker'!$R$43:$R$1496, 'Table C3 Tracker'!$CQ$1)+SUMIFS('Table C3 Tracker'!T$43:T$1496,'Table C3 Tracker'!$O$43:$O$1496, "&lt;&gt;Red",'Table C3 Tracker'!$S$43:$S$1496,'Table C3 Tracker'!$CS$8,'Table C3 Tracker'!$L$43:$L$1496, 'Table C3 Tracker'!$BY$1,'Table C3 Tracker'!$R$43:$R$1496, 'Table C3 Tracker'!$CQ$5)</f>
        <v>0</v>
      </c>
      <c r="E59" s="1745">
        <f>SUMIFS('Table C3 Tracker'!U$43:U$1496,'Table C3 Tracker'!$O$43:$O$1496, "&lt;&gt;Red",'Table C3 Tracker'!$S$43:$S$1496,'Table C3 Tracker'!$CS$8,'Table C3 Tracker'!$L$43:$L$1496, 'Table C3 Tracker'!$BY$1,'Table C3 Tracker'!$R$43:$R$1496, 'Table C3 Tracker'!$CQ$1)+SUMIFS('Table C3 Tracker'!U$43:U$1496,'Table C3 Tracker'!$O$43:$O$1496, "&lt;&gt;Red",'Table C3 Tracker'!$S$43:$S$1496,'Table C3 Tracker'!$CS$8,'Table C3 Tracker'!$L$43:$L$1496, 'Table C3 Tracker'!$BY$1,'Table C3 Tracker'!$R$43:$R$1496, 'Table C3 Tracker'!$CQ$5)</f>
        <v>0</v>
      </c>
      <c r="F59" s="1745">
        <f>SUMIFS('Table C3 Tracker'!V$43:V$1496,'Table C3 Tracker'!$O$43:$O$1496, "&lt;&gt;Red",'Table C3 Tracker'!$S$43:$S$1496,'Table C3 Tracker'!$CS$8,'Table C3 Tracker'!$L$43:$L$1496, 'Table C3 Tracker'!$BY$1,'Table C3 Tracker'!$R$43:$R$1496, 'Table C3 Tracker'!$CQ$1)+SUMIFS('Table C3 Tracker'!V$43:V$1496,'Table C3 Tracker'!$O$43:$O$1496, "&lt;&gt;Red",'Table C3 Tracker'!$S$43:$S$1496,'Table C3 Tracker'!$CS$8,'Table C3 Tracker'!$L$43:$L$1496, 'Table C3 Tracker'!$BY$1,'Table C3 Tracker'!$R$43:$R$1496, 'Table C3 Tracker'!$CQ$5)</f>
        <v>0</v>
      </c>
      <c r="G59" s="1745">
        <f>SUMIFS('Table C3 Tracker'!W$43:W$1496,'Table C3 Tracker'!$O$43:$O$1496, "&lt;&gt;Red",'Table C3 Tracker'!$S$43:$S$1496,'Table C3 Tracker'!$CS$8,'Table C3 Tracker'!$L$43:$L$1496, 'Table C3 Tracker'!$BY$1,'Table C3 Tracker'!$R$43:$R$1496, 'Table C3 Tracker'!$CQ$1)+SUMIFS('Table C3 Tracker'!W$43:W$1496,'Table C3 Tracker'!$O$43:$O$1496, "&lt;&gt;Red",'Table C3 Tracker'!$S$43:$S$1496,'Table C3 Tracker'!$CS$8,'Table C3 Tracker'!$L$43:$L$1496, 'Table C3 Tracker'!$BY$1,'Table C3 Tracker'!$R$43:$R$1496, 'Table C3 Tracker'!$CQ$5)</f>
        <v>0</v>
      </c>
      <c r="H59" s="1745">
        <f>SUMIFS('Table C3 Tracker'!X$43:X$1496,'Table C3 Tracker'!$O$43:$O$1496, "&lt;&gt;Red",'Table C3 Tracker'!$S$43:$S$1496,'Table C3 Tracker'!$CS$8,'Table C3 Tracker'!$L$43:$L$1496, 'Table C3 Tracker'!$BY$1,'Table C3 Tracker'!$R$43:$R$1496, 'Table C3 Tracker'!$CQ$1)+SUMIFS('Table C3 Tracker'!X$43:X$1496,'Table C3 Tracker'!$O$43:$O$1496, "&lt;&gt;Red",'Table C3 Tracker'!$S$43:$S$1496,'Table C3 Tracker'!$CS$8,'Table C3 Tracker'!$L$43:$L$1496, 'Table C3 Tracker'!$BY$1,'Table C3 Tracker'!$R$43:$R$1496, 'Table C3 Tracker'!$CQ$5)</f>
        <v>0</v>
      </c>
      <c r="I59" s="1745">
        <f>SUMIFS('Table C3 Tracker'!Y$43:Y$1496,'Table C3 Tracker'!$O$43:$O$1496, "&lt;&gt;Red",'Table C3 Tracker'!$S$43:$S$1496,'Table C3 Tracker'!$CS$8,'Table C3 Tracker'!$L$43:$L$1496, 'Table C3 Tracker'!$BY$1,'Table C3 Tracker'!$R$43:$R$1496, 'Table C3 Tracker'!$CQ$1)+SUMIFS('Table C3 Tracker'!Y$43:Y$1496,'Table C3 Tracker'!$O$43:$O$1496, "&lt;&gt;Red",'Table C3 Tracker'!$S$43:$S$1496,'Table C3 Tracker'!$CS$8,'Table C3 Tracker'!$L$43:$L$1496, 'Table C3 Tracker'!$BY$1,'Table C3 Tracker'!$R$43:$R$1496, 'Table C3 Tracker'!$CQ$5)</f>
        <v>0</v>
      </c>
      <c r="J59" s="1745">
        <f>SUMIFS('Table C3 Tracker'!Z$43:Z$1496,'Table C3 Tracker'!$O$43:$O$1496, "&lt;&gt;Red",'Table C3 Tracker'!$S$43:$S$1496,'Table C3 Tracker'!$CS$8,'Table C3 Tracker'!$L$43:$L$1496, 'Table C3 Tracker'!$BY$1,'Table C3 Tracker'!$R$43:$R$1496, 'Table C3 Tracker'!$CQ$1)+SUMIFS('Table C3 Tracker'!Z$43:Z$1496,'Table C3 Tracker'!$O$43:$O$1496, "&lt;&gt;Red",'Table C3 Tracker'!$S$43:$S$1496,'Table C3 Tracker'!$CS$8,'Table C3 Tracker'!$L$43:$L$1496, 'Table C3 Tracker'!$BY$1,'Table C3 Tracker'!$R$43:$R$1496, 'Table C3 Tracker'!$CQ$5)</f>
        <v>0</v>
      </c>
      <c r="K59" s="1745">
        <f>SUMIFS('Table C3 Tracker'!AA$43:AA$1496,'Table C3 Tracker'!$O$43:$O$1496, "&lt;&gt;Red",'Table C3 Tracker'!$S$43:$S$1496,'Table C3 Tracker'!$CS$8,'Table C3 Tracker'!$L$43:$L$1496, 'Table C3 Tracker'!$BY$1,'Table C3 Tracker'!$R$43:$R$1496, 'Table C3 Tracker'!$CQ$1)+SUMIFS('Table C3 Tracker'!AA$43:AA$1496,'Table C3 Tracker'!$O$43:$O$1496, "&lt;&gt;Red",'Table C3 Tracker'!$S$43:$S$1496,'Table C3 Tracker'!$CS$8,'Table C3 Tracker'!$L$43:$L$1496, 'Table C3 Tracker'!$BY$1,'Table C3 Tracker'!$R$43:$R$1496, 'Table C3 Tracker'!$CQ$5)</f>
        <v>0</v>
      </c>
      <c r="L59" s="1745">
        <f>SUMIFS('Table C3 Tracker'!AB$43:AB$1496,'Table C3 Tracker'!$O$43:$O$1496, "&lt;&gt;Red",'Table C3 Tracker'!$S$43:$S$1496,'Table C3 Tracker'!$CS$8,'Table C3 Tracker'!$L$43:$L$1496, 'Table C3 Tracker'!$BY$1,'Table C3 Tracker'!$R$43:$R$1496, 'Table C3 Tracker'!$CQ$1)+SUMIFS('Table C3 Tracker'!AB$43:AB$1496,'Table C3 Tracker'!$O$43:$O$1496, "&lt;&gt;Red",'Table C3 Tracker'!$S$43:$S$1496,'Table C3 Tracker'!$CS$8,'Table C3 Tracker'!$L$43:$L$1496, 'Table C3 Tracker'!$BY$1,'Table C3 Tracker'!$R$43:$R$1496, 'Table C3 Tracker'!$CQ$5)</f>
        <v>0</v>
      </c>
      <c r="M59" s="1745">
        <f>SUMIFS('Table C3 Tracker'!AC$43:AC$1496,'Table C3 Tracker'!$O$43:$O$1496, "&lt;&gt;Red",'Table C3 Tracker'!$S$43:$S$1496,'Table C3 Tracker'!$CS$8,'Table C3 Tracker'!$L$43:$L$1496, 'Table C3 Tracker'!$BY$1,'Table C3 Tracker'!$R$43:$R$1496, 'Table C3 Tracker'!$CQ$1)+SUMIFS('Table C3 Tracker'!AC$43:AC$1496,'Table C3 Tracker'!$O$43:$O$1496, "&lt;&gt;Red",'Table C3 Tracker'!$S$43:$S$1496,'Table C3 Tracker'!$CS$8,'Table C3 Tracker'!$L$43:$L$1496, 'Table C3 Tracker'!$BY$1,'Table C3 Tracker'!$R$43:$R$1496, 'Table C3 Tracker'!$CQ$5)</f>
        <v>0</v>
      </c>
      <c r="N59" s="1745">
        <f>SUMIFS('Table C3 Tracker'!AD$43:AD$1496,'Table C3 Tracker'!$O$43:$O$1496, "&lt;&gt;Red",'Table C3 Tracker'!$S$43:$S$1496,'Table C3 Tracker'!$CS$8,'Table C3 Tracker'!$L$43:$L$1496, 'Table C3 Tracker'!$BY$1,'Table C3 Tracker'!$R$43:$R$1496, 'Table C3 Tracker'!$CQ$1)+SUMIFS('Table C3 Tracker'!AD$43:AD$1496,'Table C3 Tracker'!$O$43:$O$1496, "&lt;&gt;Red",'Table C3 Tracker'!$S$43:$S$1496,'Table C3 Tracker'!$CS$8,'Table C3 Tracker'!$L$43:$L$1496, 'Table C3 Tracker'!$BY$1,'Table C3 Tracker'!$R$43:$R$1496, 'Table C3 Tracker'!$CQ$5)</f>
        <v>0</v>
      </c>
      <c r="O59" s="1745">
        <f>SUMIFS('Table C3 Tracker'!AE$43:AE$1496,'Table C3 Tracker'!$O$43:$O$1496, "&lt;&gt;Red",'Table C3 Tracker'!$S$43:$S$1496,'Table C3 Tracker'!$CS$8,'Table C3 Tracker'!$L$43:$L$1496, 'Table C3 Tracker'!$BY$1,'Table C3 Tracker'!$R$43:$R$1496, 'Table C3 Tracker'!$CQ$1)+SUMIFS('Table C3 Tracker'!AE$43:AE$1496,'Table C3 Tracker'!$O$43:$O$1496, "&lt;&gt;Red",'Table C3 Tracker'!$S$43:$S$1496,'Table C3 Tracker'!$CS$8,'Table C3 Tracker'!$L$43:$L$1496, 'Table C3 Tracker'!$BY$1,'Table C3 Tracker'!$R$43:$R$1496, 'Table C3 Tracker'!$CQ$5)</f>
        <v>0</v>
      </c>
      <c r="P59" s="1621">
        <f t="shared" si="20"/>
        <v>0</v>
      </c>
      <c r="Q59" s="1023">
        <f t="shared" si="21"/>
        <v>0</v>
      </c>
      <c r="R59" s="648"/>
      <c r="S59" s="1745">
        <f>SUMIFS('Table C3 Tracker'!$AF$43:$AF$1496,'Table C3 Tracker'!$O$43:$O$1496, "Green",'Table C3 Tracker'!$S$43:$S$1496,'Table C3 Tracker'!$CS$8,'Table C3 Tracker'!$R$43:$R$1496, 'Table C3 Tracker'!$CQ$1,'Table C3 Tracker'!$L$43:$L$1496, 'Table C3 Tracker'!$BY$1)+SUMIFS('Table C3 Tracker'!$AF$43:$AF$1496,'Table C3 Tracker'!$O$43:$O$1496, "Green",'Table C3 Tracker'!$S$43:$S$1496,'Table C3 Tracker'!$CS$8,'Table C3 Tracker'!$R$43:$R$1496, 'Table C3 Tracker'!$CQ$5,'Table C3 Tracker'!$L$43:$L$1496, 'Table C3 Tracker'!$BY$1)</f>
        <v>0</v>
      </c>
      <c r="T59" s="1747">
        <f>SUMIFS('Table C3 Tracker'!$AF$43:$AF$1496,'Table C3 Tracker'!$O$43:$O$1496, "Amber",'Table C3 Tracker'!$S$43:$S$1496,'Table C3 Tracker'!$CS$8,'Table C3 Tracker'!$R$43:$R$1496, 'Table C3 Tracker'!$CQ$1,'Table C3 Tracker'!$L$43:$L$1496, 'Table C3 Tracker'!$BY$1)+SUMIFS('Table C3 Tracker'!$AF$43:$AF$1496,'Table C3 Tracker'!$O$43:$O$1496, "Amber",'Table C3 Tracker'!$S$43:$S$1496,'Table C3 Tracker'!$CS$8,'Table C3 Tracker'!$R$43:$R$1496, 'Table C3 Tracker'!$CQ$5,'Table C3 Tracker'!$L$43:$L$1496, 'Table C3 Tracker'!$BY$1)</f>
        <v>0</v>
      </c>
      <c r="U59" s="1729"/>
      <c r="V59" s="646"/>
      <c r="W59" s="149"/>
      <c r="X59" s="646"/>
      <c r="Y59" s="660"/>
      <c r="Z59" s="660"/>
      <c r="AA59" s="660"/>
      <c r="AB59" s="660"/>
      <c r="AC59" s="660"/>
      <c r="AD59" s="660"/>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row>
    <row r="60" spans="1:87" ht="20.25" customHeight="1" thickBot="1">
      <c r="A60" s="142">
        <v>8</v>
      </c>
      <c r="B60" s="2911"/>
      <c r="C60" s="99" t="s">
        <v>295</v>
      </c>
      <c r="D60" s="1746">
        <f>SUMIFS('Table C3 Tracker'!AG$43:AG$1496,'Table C3 Tracker'!$O$43:$O$1496, "&lt;&gt;Red",'Table C3 Tracker'!$S$43:$S$1496,'Table C3 Tracker'!$CS$8,'Table C3 Tracker'!$R$43:$R$1496, 'Table C3 Tracker'!$CQ$1)+SUMIFS('Table C3 Tracker'!AG$43:AG$1496,'Table C3 Tracker'!$O$43:$O$1496, "&lt;&gt;Red",'Table C3 Tracker'!$S$43:$S$1496,'Table C3 Tracker'!$CS$8,'Table C3 Tracker'!$R$43:$R$1496, 'Table C3 Tracker'!$CQ$5)</f>
        <v>0</v>
      </c>
      <c r="E60" s="1746">
        <f>SUMIFS('Table C3 Tracker'!AH$43:AH$1496,'Table C3 Tracker'!$O$43:$O$1496, "&lt;&gt;Red",'Table C3 Tracker'!$S$43:$S$1496,'Table C3 Tracker'!$CS$8,'Table C3 Tracker'!$R$43:$R$1496, 'Table C3 Tracker'!$CQ$1)+SUMIFS('Table C3 Tracker'!AH$43:AH$1496,'Table C3 Tracker'!$O$43:$O$1496, "&lt;&gt;Red",'Table C3 Tracker'!$S$43:$S$1496,'Table C3 Tracker'!$CS$8,'Table C3 Tracker'!$R$43:$R$1496, 'Table C3 Tracker'!$CQ$5)</f>
        <v>0</v>
      </c>
      <c r="F60" s="1746">
        <f>SUMIFS('Table C3 Tracker'!AI$43:AI$1496,'Table C3 Tracker'!$O$43:$O$1496, "&lt;&gt;Red",'Table C3 Tracker'!$S$43:$S$1496,'Table C3 Tracker'!$CS$8,'Table C3 Tracker'!$R$43:$R$1496, 'Table C3 Tracker'!$CQ$1)+SUMIFS('Table C3 Tracker'!AI$43:AI$1496,'Table C3 Tracker'!$O$43:$O$1496, "&lt;&gt;Red",'Table C3 Tracker'!$S$43:$S$1496,'Table C3 Tracker'!$CS$8,'Table C3 Tracker'!$R$43:$R$1496, 'Table C3 Tracker'!$CQ$5)</f>
        <v>0</v>
      </c>
      <c r="G60" s="1746">
        <f>SUMIFS('Table C3 Tracker'!AJ$43:AJ$1496,'Table C3 Tracker'!$O$43:$O$1496, "&lt;&gt;Red",'Table C3 Tracker'!$S$43:$S$1496,'Table C3 Tracker'!$CS$8,'Table C3 Tracker'!$R$43:$R$1496, 'Table C3 Tracker'!$CQ$1)+SUMIFS('Table C3 Tracker'!AJ$43:AJ$1496,'Table C3 Tracker'!$O$43:$O$1496, "&lt;&gt;Red",'Table C3 Tracker'!$S$43:$S$1496,'Table C3 Tracker'!$CS$8,'Table C3 Tracker'!$R$43:$R$1496, 'Table C3 Tracker'!$CQ$5)</f>
        <v>0</v>
      </c>
      <c r="H60" s="1746">
        <f>SUMIFS('Table C3 Tracker'!AK$43:AK$1496,'Table C3 Tracker'!$O$43:$O$1496, "&lt;&gt;Red",'Table C3 Tracker'!$S$43:$S$1496,'Table C3 Tracker'!$CS$8,'Table C3 Tracker'!$R$43:$R$1496, 'Table C3 Tracker'!$CQ$1)+SUMIFS('Table C3 Tracker'!AK$43:AK$1496,'Table C3 Tracker'!$O$43:$O$1496, "&lt;&gt;Red",'Table C3 Tracker'!$S$43:$S$1496,'Table C3 Tracker'!$CS$8,'Table C3 Tracker'!$R$43:$R$1496, 'Table C3 Tracker'!$CQ$5)</f>
        <v>0</v>
      </c>
      <c r="I60" s="1746">
        <f>SUMIFS('Table C3 Tracker'!AL$43:AL$1496,'Table C3 Tracker'!$O$43:$O$1496, "&lt;&gt;Red",'Table C3 Tracker'!$S$43:$S$1496,'Table C3 Tracker'!$CS$8,'Table C3 Tracker'!$R$43:$R$1496, 'Table C3 Tracker'!$CQ$1)+SUMIFS('Table C3 Tracker'!AL$43:AL$1496,'Table C3 Tracker'!$O$43:$O$1496, "&lt;&gt;Red",'Table C3 Tracker'!$S$43:$S$1496,'Table C3 Tracker'!$CS$8,'Table C3 Tracker'!$R$43:$R$1496, 'Table C3 Tracker'!$CQ$5)</f>
        <v>0</v>
      </c>
      <c r="J60" s="1746">
        <f>SUMIFS('Table C3 Tracker'!AM$43:AM$1496,'Table C3 Tracker'!$O$43:$O$1496, "&lt;&gt;Red",'Table C3 Tracker'!$S$43:$S$1496,'Table C3 Tracker'!$CS$8,'Table C3 Tracker'!$R$43:$R$1496, 'Table C3 Tracker'!$CQ$1)+SUMIFS('Table C3 Tracker'!AM$43:AM$1496,'Table C3 Tracker'!$O$43:$O$1496, "&lt;&gt;Red",'Table C3 Tracker'!$S$43:$S$1496,'Table C3 Tracker'!$CS$8,'Table C3 Tracker'!$R$43:$R$1496, 'Table C3 Tracker'!$CQ$5)</f>
        <v>0</v>
      </c>
      <c r="K60" s="1746">
        <f>SUMIFS('Table C3 Tracker'!AN$43:AN$1496,'Table C3 Tracker'!$O$43:$O$1496, "&lt;&gt;Red",'Table C3 Tracker'!$S$43:$S$1496,'Table C3 Tracker'!$CS$8,'Table C3 Tracker'!$R$43:$R$1496, 'Table C3 Tracker'!$CQ$1)+SUMIFS('Table C3 Tracker'!AN$43:AN$1496,'Table C3 Tracker'!$O$43:$O$1496, "&lt;&gt;Red",'Table C3 Tracker'!$S$43:$S$1496,'Table C3 Tracker'!$CS$8,'Table C3 Tracker'!$R$43:$R$1496, 'Table C3 Tracker'!$CQ$5)</f>
        <v>0</v>
      </c>
      <c r="L60" s="1746">
        <f>SUMIFS('Table C3 Tracker'!AO$43:AO$1496,'Table C3 Tracker'!$O$43:$O$1496, "&lt;&gt;Red",'Table C3 Tracker'!$S$43:$S$1496,'Table C3 Tracker'!$CS$8,'Table C3 Tracker'!$R$43:$R$1496, 'Table C3 Tracker'!$CQ$1)+SUMIFS('Table C3 Tracker'!AO$43:AO$1496,'Table C3 Tracker'!$O$43:$O$1496, "&lt;&gt;Red",'Table C3 Tracker'!$S$43:$S$1496,'Table C3 Tracker'!$CS$8,'Table C3 Tracker'!$R$43:$R$1496, 'Table C3 Tracker'!$CQ$5)</f>
        <v>0</v>
      </c>
      <c r="M60" s="1746">
        <f>SUMIFS('Table C3 Tracker'!AP$43:AP$1496,'Table C3 Tracker'!$O$43:$O$1496, "&lt;&gt;Red",'Table C3 Tracker'!$S$43:$S$1496,'Table C3 Tracker'!$CS$8,'Table C3 Tracker'!$R$43:$R$1496, 'Table C3 Tracker'!$CQ$1)+SUMIFS('Table C3 Tracker'!AP$43:AP$1496,'Table C3 Tracker'!$O$43:$O$1496, "&lt;&gt;Red",'Table C3 Tracker'!$S$43:$S$1496,'Table C3 Tracker'!$CS$8,'Table C3 Tracker'!$R$43:$R$1496, 'Table C3 Tracker'!$CQ$5)</f>
        <v>0</v>
      </c>
      <c r="N60" s="1746">
        <f>SUMIFS('Table C3 Tracker'!AQ$43:AQ$1496,'Table C3 Tracker'!$O$43:$O$1496, "&lt;&gt;Red",'Table C3 Tracker'!$S$43:$S$1496,'Table C3 Tracker'!$CS$8,'Table C3 Tracker'!$R$43:$R$1496, 'Table C3 Tracker'!$CQ$1)+SUMIFS('Table C3 Tracker'!AQ$43:AQ$1496,'Table C3 Tracker'!$O$43:$O$1496, "&lt;&gt;Red",'Table C3 Tracker'!$S$43:$S$1496,'Table C3 Tracker'!$CS$8,'Table C3 Tracker'!$R$43:$R$1496, 'Table C3 Tracker'!$CQ$5)</f>
        <v>0</v>
      </c>
      <c r="O60" s="1746">
        <f>SUMIFS('Table C3 Tracker'!AR$43:AR$1496,'Table C3 Tracker'!$O$43:$O$1496, "&lt;&gt;Red",'Table C3 Tracker'!$S$43:$S$1496,'Table C3 Tracker'!$CS$8,'Table C3 Tracker'!$R$43:$R$1496, 'Table C3 Tracker'!$CQ$1)+SUMIFS('Table C3 Tracker'!AR$43:AR$1496,'Table C3 Tracker'!$O$43:$O$1496, "&lt;&gt;Red",'Table C3 Tracker'!$S$43:$S$1496,'Table C3 Tracker'!$CS$8,'Table C3 Tracker'!$R$43:$R$1496, 'Table C3 Tracker'!$CQ$5)</f>
        <v>0</v>
      </c>
      <c r="P60" s="1614">
        <f t="shared" si="20"/>
        <v>0</v>
      </c>
      <c r="Q60" s="1025">
        <f t="shared" si="21"/>
        <v>0</v>
      </c>
      <c r="R60" s="363" t="e">
        <f>+P60/Q60</f>
        <v>#DIV/0!</v>
      </c>
      <c r="S60" s="1748">
        <f>SUMIFS('Table C3 Tracker'!$AT$43:$AT$1496,'Table C3 Tracker'!$O$43:$O$1496, "Green",'Table C3 Tracker'!$S$43:$S$1496,'Table C3 Tracker'!$CS$8,'Table C3 Tracker'!$R$43:$R$1496, 'Table C3 Tracker'!$CQ$1)+SUMIFS('Table C3 Tracker'!$AT$43:$AT$1496,'Table C3 Tracker'!$O$43:$O$1496, "Green",'Table C3 Tracker'!$S$43:$S$1496,'Table C3 Tracker'!$CS$8,'Table C3 Tracker'!$R$43:$R$1496, 'Table C3 Tracker'!$CQ$5)</f>
        <v>0</v>
      </c>
      <c r="T60" s="1749">
        <f>SUMIFS('Table C3 Tracker'!$AT$43:$AT$1496,'Table C3 Tracker'!$O$43:$O$1496, "Amber",'Table C3 Tracker'!$S$43:$S$1496,'Table C3 Tracker'!$CS$8,'Table C3 Tracker'!$R$43:$R$1496, 'Table C3 Tracker'!$CQ$1)+SUMIFS('Table C3 Tracker'!$AT$43:$AT$1496,'Table C3 Tracker'!$O$43:$O$1496, "Amber",'Table C3 Tracker'!$S$43:$S$1496,'Table C3 Tracker'!$CS$8,'Table C3 Tracker'!$R$43:$R$1496, 'Table C3 Tracker'!$CQ$5)</f>
        <v>0</v>
      </c>
      <c r="U60" s="1749">
        <f>SUMIFS('Table C3 Tracker'!$AT$43:$AT$1496,'Table C3 Tracker'!$O$43:$O$1496, "&lt;&gt;Red",'Table C3 Tracker'!$F$43:$F$1496, "NR",'Table C3 Tracker'!$S$43:$S$1496,'Table C3 Tracker'!$CS$8,'Table C3 Tracker'!$R$43:$R$1496, 'Table C3 Tracker'!$CQ$1)+SUMIFS('Table C3 Tracker'!$AT$43:$AT$1496,'Table C3 Tracker'!$O$43:$O$1496, "&lt;&gt;Red",'Table C3 Tracker'!$F$43:$F$1496, "NR",'Table C3 Tracker'!$S$43:$S$1496,'Table C3 Tracker'!$CS$8,'Table C3 Tracker'!$R$43:$R$1496, 'Table C3 Tracker'!$CQ$5)</f>
        <v>0</v>
      </c>
      <c r="V60" s="1749">
        <f>SUMIFS('Table C3 Tracker'!$AT$43:$AT$1496,'Table C3 Tracker'!$O$43:$O$1496, "&lt;&gt;Red",'Table C3 Tracker'!$F$43:$F$1496, "R",'Table C3 Tracker'!$S$43:$S$1496,'Table C3 Tracker'!$CS$8,'Table C3 Tracker'!$R$43:$R$1496, 'Table C3 Tracker'!$CQ$1)+SUMIFS('Table C3 Tracker'!$AT$43:$AT$1496,'Table C3 Tracker'!$O$43:$O$1496, "&lt;&gt;Red",'Table C3 Tracker'!$F$43:$F$1496, "R",'Table C3 Tracker'!$S$43:$S$1496,'Table C3 Tracker'!$CS$8,'Table C3 Tracker'!$R$43:$R$1496, 'Table C3 Tracker'!$CQ$5)</f>
        <v>0</v>
      </c>
      <c r="W60" s="122">
        <f>IF(X60&lt;V60,1,0)</f>
        <v>0</v>
      </c>
      <c r="X60" s="1750">
        <f>SUMIFS('Table C3 Tracker'!$J$43:$J$1496,'Table C3 Tracker'!$O$43:$O$1496, "&lt;&gt;Red",'Table C3 Tracker'!$F$43:$F$1496, "R",'Table C3 Tracker'!$S$43:$S$1496,'Table C3 Tracker'!$CS$8,'Table C3 Tracker'!$R$43:$R$1496, 'Table C3 Tracker'!$CQ$1)+SUMIFS('Table C3 Tracker'!$J$43:$J$1496,'Table C3 Tracker'!$O$43:$O$1496, "&lt;&gt;Red",'Table C3 Tracker'!$F$43:$F$1496, "R",'Table C3 Tracker'!$S$43:$S$1496,'Table C3 Tracker'!$CS$8,'Table C3 Tracker'!$R$43:$R$1496, 'Table C3 Tracker'!$CQ$5)</f>
        <v>0</v>
      </c>
      <c r="Y60" s="660"/>
      <c r="Z60" s="660"/>
      <c r="AA60" s="660"/>
      <c r="AB60" s="660"/>
      <c r="AC60" s="660"/>
      <c r="AD60" s="660"/>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row>
    <row r="61" spans="1:87" ht="20.25" customHeight="1" thickBot="1">
      <c r="A61" s="142">
        <v>9</v>
      </c>
      <c r="B61" s="2911"/>
      <c r="C61" s="98" t="s">
        <v>43</v>
      </c>
      <c r="D61" s="1186">
        <f>+D60-D59</f>
        <v>0</v>
      </c>
      <c r="E61" s="1186">
        <f t="shared" ref="E61:O61" si="24">+E60-E59</f>
        <v>0</v>
      </c>
      <c r="F61" s="1186">
        <f t="shared" si="24"/>
        <v>0</v>
      </c>
      <c r="G61" s="1186">
        <f t="shared" si="24"/>
        <v>0</v>
      </c>
      <c r="H61" s="1186">
        <f t="shared" si="24"/>
        <v>0</v>
      </c>
      <c r="I61" s="1186">
        <f t="shared" si="24"/>
        <v>0</v>
      </c>
      <c r="J61" s="1186">
        <f t="shared" si="24"/>
        <v>0</v>
      </c>
      <c r="K61" s="1186">
        <f t="shared" si="24"/>
        <v>0</v>
      </c>
      <c r="L61" s="1186">
        <f t="shared" si="24"/>
        <v>0</v>
      </c>
      <c r="M61" s="1186">
        <f t="shared" si="24"/>
        <v>0</v>
      </c>
      <c r="N61" s="1186">
        <f t="shared" si="24"/>
        <v>0</v>
      </c>
      <c r="O61" s="1186">
        <f t="shared" si="24"/>
        <v>0</v>
      </c>
      <c r="P61" s="1621">
        <f t="shared" si="20"/>
        <v>0</v>
      </c>
      <c r="Q61" s="1024">
        <f t="shared" si="21"/>
        <v>0</v>
      </c>
      <c r="R61" s="364" t="e">
        <f>+P61/P59</f>
        <v>#DIV/0!</v>
      </c>
      <c r="S61" s="1730">
        <f>+S60-S59</f>
        <v>0</v>
      </c>
      <c r="T61" s="1730">
        <f>+T60-T59</f>
        <v>0</v>
      </c>
      <c r="U61" s="646"/>
      <c r="V61" s="646"/>
      <c r="W61" s="819"/>
      <c r="X61" s="646"/>
      <c r="Y61" s="660"/>
      <c r="Z61" s="660"/>
      <c r="AA61" s="660"/>
      <c r="AB61" s="660"/>
      <c r="AC61" s="660"/>
      <c r="AD61" s="660"/>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row>
    <row r="62" spans="1:87" ht="20.25" customHeight="1" thickBot="1">
      <c r="A62" s="141">
        <v>10</v>
      </c>
      <c r="B62" s="2910" t="s">
        <v>301</v>
      </c>
      <c r="C62" s="93" t="s">
        <v>298</v>
      </c>
      <c r="D62" s="1745">
        <f>D95</f>
        <v>0</v>
      </c>
      <c r="E62" s="1745">
        <f t="shared" ref="E62:O62" si="25">E95</f>
        <v>0</v>
      </c>
      <c r="F62" s="1745">
        <f t="shared" si="25"/>
        <v>0</v>
      </c>
      <c r="G62" s="1745">
        <f t="shared" si="25"/>
        <v>0</v>
      </c>
      <c r="H62" s="1745">
        <f t="shared" si="25"/>
        <v>0</v>
      </c>
      <c r="I62" s="1745">
        <f t="shared" si="25"/>
        <v>0</v>
      </c>
      <c r="J62" s="1745">
        <f t="shared" si="25"/>
        <v>0</v>
      </c>
      <c r="K62" s="1745">
        <f t="shared" si="25"/>
        <v>0</v>
      </c>
      <c r="L62" s="1745">
        <f t="shared" si="25"/>
        <v>0</v>
      </c>
      <c r="M62" s="1745">
        <f t="shared" si="25"/>
        <v>0</v>
      </c>
      <c r="N62" s="1745">
        <f t="shared" si="25"/>
        <v>0</v>
      </c>
      <c r="O62" s="1745">
        <f t="shared" si="25"/>
        <v>0</v>
      </c>
      <c r="P62" s="1615">
        <f>SUMPRODUCT($D$49:$O$49,D62:O62)</f>
        <v>0</v>
      </c>
      <c r="Q62" s="1023">
        <f>SUM(D62:O62)</f>
        <v>0</v>
      </c>
      <c r="R62" s="648"/>
      <c r="S62" s="1745">
        <f>S95</f>
        <v>0</v>
      </c>
      <c r="T62" s="1747">
        <f t="shared" ref="T62:V63" si="26">T95</f>
        <v>0</v>
      </c>
      <c r="U62" s="1729"/>
      <c r="V62" s="646"/>
      <c r="W62" s="149"/>
      <c r="X62" s="646"/>
      <c r="Y62" s="660"/>
      <c r="Z62" s="660"/>
      <c r="AA62" s="660"/>
      <c r="AB62" s="660"/>
      <c r="AC62" s="660"/>
      <c r="AD62" s="660"/>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row>
    <row r="63" spans="1:87" ht="20.25" customHeight="1" thickBot="1">
      <c r="A63" s="142">
        <v>11</v>
      </c>
      <c r="B63" s="3038"/>
      <c r="C63" s="96" t="s">
        <v>295</v>
      </c>
      <c r="D63" s="1746">
        <f>D96</f>
        <v>0</v>
      </c>
      <c r="E63" s="1746">
        <f t="shared" ref="E63:O63" si="27">E96</f>
        <v>0</v>
      </c>
      <c r="F63" s="1746">
        <f t="shared" si="27"/>
        <v>0</v>
      </c>
      <c r="G63" s="1746">
        <f t="shared" si="27"/>
        <v>0</v>
      </c>
      <c r="H63" s="1746">
        <f t="shared" si="27"/>
        <v>0</v>
      </c>
      <c r="I63" s="1746">
        <f t="shared" si="27"/>
        <v>0</v>
      </c>
      <c r="J63" s="1746">
        <f t="shared" si="27"/>
        <v>0</v>
      </c>
      <c r="K63" s="1746">
        <f t="shared" si="27"/>
        <v>0</v>
      </c>
      <c r="L63" s="1746">
        <f t="shared" si="27"/>
        <v>0</v>
      </c>
      <c r="M63" s="1746">
        <f t="shared" si="27"/>
        <v>0</v>
      </c>
      <c r="N63" s="1746">
        <f t="shared" si="27"/>
        <v>0</v>
      </c>
      <c r="O63" s="1746">
        <f t="shared" si="27"/>
        <v>0</v>
      </c>
      <c r="P63" s="1614">
        <f>SUMPRODUCT($D$49:$O$49,D63:O63)</f>
        <v>0</v>
      </c>
      <c r="Q63" s="1025">
        <f>SUM(D63:O63)</f>
        <v>0</v>
      </c>
      <c r="R63" s="363" t="e">
        <f>+P63/Q63</f>
        <v>#DIV/0!</v>
      </c>
      <c r="S63" s="1748">
        <f>S96</f>
        <v>0</v>
      </c>
      <c r="T63" s="1749">
        <f t="shared" si="26"/>
        <v>0</v>
      </c>
      <c r="U63" s="1749">
        <f t="shared" si="26"/>
        <v>0</v>
      </c>
      <c r="V63" s="1749">
        <f t="shared" si="26"/>
        <v>0</v>
      </c>
      <c r="W63" s="122">
        <f>IF(X63&lt;V63,1,0)</f>
        <v>0</v>
      </c>
      <c r="X63" s="1750">
        <f>X96</f>
        <v>0</v>
      </c>
      <c r="Y63" s="660"/>
      <c r="Z63" s="660"/>
      <c r="AA63" s="660"/>
      <c r="AB63" s="660"/>
      <c r="AC63" s="660"/>
      <c r="AD63" s="660"/>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row>
    <row r="64" spans="1:87" ht="20.25" customHeight="1" thickBot="1">
      <c r="A64" s="142">
        <v>12</v>
      </c>
      <c r="B64" s="3039"/>
      <c r="C64" s="98" t="s">
        <v>43</v>
      </c>
      <c r="D64" s="1186">
        <f>+D63-D62</f>
        <v>0</v>
      </c>
      <c r="E64" s="1186">
        <f t="shared" ref="E64:O64" si="28">+E63-E62</f>
        <v>0</v>
      </c>
      <c r="F64" s="1186">
        <f t="shared" si="28"/>
        <v>0</v>
      </c>
      <c r="G64" s="1186">
        <f t="shared" si="28"/>
        <v>0</v>
      </c>
      <c r="H64" s="1186">
        <f t="shared" si="28"/>
        <v>0</v>
      </c>
      <c r="I64" s="1186">
        <f t="shared" si="28"/>
        <v>0</v>
      </c>
      <c r="J64" s="1186">
        <f t="shared" si="28"/>
        <v>0</v>
      </c>
      <c r="K64" s="1186">
        <f t="shared" si="28"/>
        <v>0</v>
      </c>
      <c r="L64" s="1186">
        <f t="shared" si="28"/>
        <v>0</v>
      </c>
      <c r="M64" s="1186">
        <f t="shared" si="28"/>
        <v>0</v>
      </c>
      <c r="N64" s="1186">
        <f t="shared" si="28"/>
        <v>0</v>
      </c>
      <c r="O64" s="1186">
        <f t="shared" si="28"/>
        <v>0</v>
      </c>
      <c r="P64" s="1621">
        <f>SUMPRODUCT($D$49:$O$49,D64:O64)</f>
        <v>0</v>
      </c>
      <c r="Q64" s="1024">
        <f>SUM(D64:O64)</f>
        <v>0</v>
      </c>
      <c r="R64" s="364" t="e">
        <f>+P64/P62</f>
        <v>#DIV/0!</v>
      </c>
      <c r="S64" s="1730">
        <f>+S63-S62</f>
        <v>0</v>
      </c>
      <c r="T64" s="1730">
        <f>+T63-T62</f>
        <v>0</v>
      </c>
      <c r="U64" s="646"/>
      <c r="V64" s="646"/>
      <c r="W64" s="819"/>
      <c r="X64" s="646"/>
      <c r="Y64" s="660"/>
      <c r="Z64" s="660"/>
      <c r="AA64" s="660"/>
      <c r="AB64" s="660"/>
      <c r="AC64" s="660"/>
      <c r="AD64" s="660"/>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row>
    <row r="65" spans="1:87" ht="20.25" customHeight="1" thickBot="1">
      <c r="A65" s="143">
        <v>13</v>
      </c>
      <c r="B65" s="2910" t="s">
        <v>434</v>
      </c>
      <c r="C65" s="1519" t="s">
        <v>298</v>
      </c>
      <c r="D65" s="1745">
        <f>SUMIFS('Table C3 Tracker'!T$43:T$1496,'Table C3 Tracker'!$O$43:$O$1496, "&lt;&gt;Red",'Table C3 Tracker'!$S$43:$S$1496,'Table C3 Tracker'!$CS$9,'Table C3 Tracker'!$L$43:$L$1496, 'Table C3 Tracker'!$BY$1,'Table C3 Tracker'!$R$43:$R$1496, 'Table C3 Tracker'!$CQ$1)+SUMIFS('Table C3 Tracker'!T$43:T$1496,'Table C3 Tracker'!$O$43:$O$1496, "&lt;&gt;Red",'Table C3 Tracker'!$S$43:$S$1496,'Table C3 Tracker'!$CS$9,'Table C3 Tracker'!$L$43:$L$1496, 'Table C3 Tracker'!$BY$1,'Table C3 Tracker'!$R$43:$R$1496, 'Table C3 Tracker'!$CQ$5)</f>
        <v>0</v>
      </c>
      <c r="E65" s="1745">
        <f>SUMIFS('Table C3 Tracker'!U$43:U$1496,'Table C3 Tracker'!$O$43:$O$1496, "&lt;&gt;Red",'Table C3 Tracker'!$S$43:$S$1496,'Table C3 Tracker'!$CS$9,'Table C3 Tracker'!$L$43:$L$1496, 'Table C3 Tracker'!$BY$1,'Table C3 Tracker'!$R$43:$R$1496, 'Table C3 Tracker'!$CQ$1)+SUMIFS('Table C3 Tracker'!U$43:U$1496,'Table C3 Tracker'!$O$43:$O$1496, "&lt;&gt;Red",'Table C3 Tracker'!$S$43:$S$1496,'Table C3 Tracker'!$CS$9,'Table C3 Tracker'!$L$43:$L$1496, 'Table C3 Tracker'!$BY$1,'Table C3 Tracker'!$R$43:$R$1496, 'Table C3 Tracker'!$CQ$5)</f>
        <v>0</v>
      </c>
      <c r="F65" s="1745">
        <f>SUMIFS('Table C3 Tracker'!V$43:V$1496,'Table C3 Tracker'!$O$43:$O$1496, "&lt;&gt;Red",'Table C3 Tracker'!$S$43:$S$1496,'Table C3 Tracker'!$CS$9,'Table C3 Tracker'!$L$43:$L$1496, 'Table C3 Tracker'!$BY$1,'Table C3 Tracker'!$R$43:$R$1496, 'Table C3 Tracker'!$CQ$1)+SUMIFS('Table C3 Tracker'!V$43:V$1496,'Table C3 Tracker'!$O$43:$O$1496, "&lt;&gt;Red",'Table C3 Tracker'!$S$43:$S$1496,'Table C3 Tracker'!$CS$9,'Table C3 Tracker'!$L$43:$L$1496, 'Table C3 Tracker'!$BY$1,'Table C3 Tracker'!$R$43:$R$1496, 'Table C3 Tracker'!$CQ$5)</f>
        <v>0</v>
      </c>
      <c r="G65" s="1745">
        <f>SUMIFS('Table C3 Tracker'!W$43:W$1496,'Table C3 Tracker'!$O$43:$O$1496, "&lt;&gt;Red",'Table C3 Tracker'!$S$43:$S$1496,'Table C3 Tracker'!$CS$9,'Table C3 Tracker'!$L$43:$L$1496, 'Table C3 Tracker'!$BY$1,'Table C3 Tracker'!$R$43:$R$1496, 'Table C3 Tracker'!$CQ$1)+SUMIFS('Table C3 Tracker'!W$43:W$1496,'Table C3 Tracker'!$O$43:$O$1496, "&lt;&gt;Red",'Table C3 Tracker'!$S$43:$S$1496,'Table C3 Tracker'!$CS$9,'Table C3 Tracker'!$L$43:$L$1496, 'Table C3 Tracker'!$BY$1,'Table C3 Tracker'!$R$43:$R$1496, 'Table C3 Tracker'!$CQ$5)</f>
        <v>0</v>
      </c>
      <c r="H65" s="1745">
        <f>SUMIFS('Table C3 Tracker'!X$43:X$1496,'Table C3 Tracker'!$O$43:$O$1496, "&lt;&gt;Red",'Table C3 Tracker'!$S$43:$S$1496,'Table C3 Tracker'!$CS$9,'Table C3 Tracker'!$L$43:$L$1496, 'Table C3 Tracker'!$BY$1,'Table C3 Tracker'!$R$43:$R$1496, 'Table C3 Tracker'!$CQ$1)+SUMIFS('Table C3 Tracker'!X$43:X$1496,'Table C3 Tracker'!$O$43:$O$1496, "&lt;&gt;Red",'Table C3 Tracker'!$S$43:$S$1496,'Table C3 Tracker'!$CS$9,'Table C3 Tracker'!$L$43:$L$1496, 'Table C3 Tracker'!$BY$1,'Table C3 Tracker'!$R$43:$R$1496, 'Table C3 Tracker'!$CQ$5)</f>
        <v>0</v>
      </c>
      <c r="I65" s="1745">
        <f>SUMIFS('Table C3 Tracker'!Y$43:Y$1496,'Table C3 Tracker'!$O$43:$O$1496, "&lt;&gt;Red",'Table C3 Tracker'!$S$43:$S$1496,'Table C3 Tracker'!$CS$9,'Table C3 Tracker'!$L$43:$L$1496, 'Table C3 Tracker'!$BY$1,'Table C3 Tracker'!$R$43:$R$1496, 'Table C3 Tracker'!$CQ$1)+SUMIFS('Table C3 Tracker'!Y$43:Y$1496,'Table C3 Tracker'!$O$43:$O$1496, "&lt;&gt;Red",'Table C3 Tracker'!$S$43:$S$1496,'Table C3 Tracker'!$CS$9,'Table C3 Tracker'!$L$43:$L$1496, 'Table C3 Tracker'!$BY$1,'Table C3 Tracker'!$R$43:$R$1496, 'Table C3 Tracker'!$CQ$5)</f>
        <v>0</v>
      </c>
      <c r="J65" s="1745">
        <f>SUMIFS('Table C3 Tracker'!Z$43:Z$1496,'Table C3 Tracker'!$O$43:$O$1496, "&lt;&gt;Red",'Table C3 Tracker'!$S$43:$S$1496,'Table C3 Tracker'!$CS$9,'Table C3 Tracker'!$L$43:$L$1496, 'Table C3 Tracker'!$BY$1,'Table C3 Tracker'!$R$43:$R$1496, 'Table C3 Tracker'!$CQ$1)+SUMIFS('Table C3 Tracker'!Z$43:Z$1496,'Table C3 Tracker'!$O$43:$O$1496, "&lt;&gt;Red",'Table C3 Tracker'!$S$43:$S$1496,'Table C3 Tracker'!$CS$9,'Table C3 Tracker'!$L$43:$L$1496, 'Table C3 Tracker'!$BY$1,'Table C3 Tracker'!$R$43:$R$1496, 'Table C3 Tracker'!$CQ$5)</f>
        <v>0</v>
      </c>
      <c r="K65" s="1745">
        <f>SUMIFS('Table C3 Tracker'!AA$43:AA$1496,'Table C3 Tracker'!$O$43:$O$1496, "&lt;&gt;Red",'Table C3 Tracker'!$S$43:$S$1496,'Table C3 Tracker'!$CS$9,'Table C3 Tracker'!$L$43:$L$1496, 'Table C3 Tracker'!$BY$1,'Table C3 Tracker'!$R$43:$R$1496, 'Table C3 Tracker'!$CQ$1)+SUMIFS('Table C3 Tracker'!AA$43:AA$1496,'Table C3 Tracker'!$O$43:$O$1496, "&lt;&gt;Red",'Table C3 Tracker'!$S$43:$S$1496,'Table C3 Tracker'!$CS$9,'Table C3 Tracker'!$L$43:$L$1496, 'Table C3 Tracker'!$BY$1,'Table C3 Tracker'!$R$43:$R$1496, 'Table C3 Tracker'!$CQ$5)</f>
        <v>0</v>
      </c>
      <c r="L65" s="1745">
        <f>SUMIFS('Table C3 Tracker'!AB$43:AB$1496,'Table C3 Tracker'!$O$43:$O$1496, "&lt;&gt;Red",'Table C3 Tracker'!$S$43:$S$1496,'Table C3 Tracker'!$CS$9,'Table C3 Tracker'!$L$43:$L$1496, 'Table C3 Tracker'!$BY$1,'Table C3 Tracker'!$R$43:$R$1496, 'Table C3 Tracker'!$CQ$1)+SUMIFS('Table C3 Tracker'!AB$43:AB$1496,'Table C3 Tracker'!$O$43:$O$1496, "&lt;&gt;Red",'Table C3 Tracker'!$S$43:$S$1496,'Table C3 Tracker'!$CS$9,'Table C3 Tracker'!$L$43:$L$1496, 'Table C3 Tracker'!$BY$1,'Table C3 Tracker'!$R$43:$R$1496, 'Table C3 Tracker'!$CQ$5)</f>
        <v>0</v>
      </c>
      <c r="M65" s="1745">
        <f>SUMIFS('Table C3 Tracker'!AC$43:AC$1496,'Table C3 Tracker'!$O$43:$O$1496, "&lt;&gt;Red",'Table C3 Tracker'!$S$43:$S$1496,'Table C3 Tracker'!$CS$9,'Table C3 Tracker'!$L$43:$L$1496, 'Table C3 Tracker'!$BY$1,'Table C3 Tracker'!$R$43:$R$1496, 'Table C3 Tracker'!$CQ$1)+SUMIFS('Table C3 Tracker'!AC$43:AC$1496,'Table C3 Tracker'!$O$43:$O$1496, "&lt;&gt;Red",'Table C3 Tracker'!$S$43:$S$1496,'Table C3 Tracker'!$CS$9,'Table C3 Tracker'!$L$43:$L$1496, 'Table C3 Tracker'!$BY$1,'Table C3 Tracker'!$R$43:$R$1496, 'Table C3 Tracker'!$CQ$5)</f>
        <v>0</v>
      </c>
      <c r="N65" s="1745">
        <f>SUMIFS('Table C3 Tracker'!AD$43:AD$1496,'Table C3 Tracker'!$O$43:$O$1496, "&lt;&gt;Red",'Table C3 Tracker'!$S$43:$S$1496,'Table C3 Tracker'!$CS$9,'Table C3 Tracker'!$L$43:$L$1496, 'Table C3 Tracker'!$BY$1,'Table C3 Tracker'!$R$43:$R$1496, 'Table C3 Tracker'!$CQ$1)+SUMIFS('Table C3 Tracker'!AD$43:AD$1496,'Table C3 Tracker'!$O$43:$O$1496, "&lt;&gt;Red",'Table C3 Tracker'!$S$43:$S$1496,'Table C3 Tracker'!$CS$9,'Table C3 Tracker'!$L$43:$L$1496, 'Table C3 Tracker'!$BY$1,'Table C3 Tracker'!$R$43:$R$1496, 'Table C3 Tracker'!$CQ$5)</f>
        <v>0</v>
      </c>
      <c r="O65" s="1745">
        <f>SUMIFS('Table C3 Tracker'!AE$43:AE$1496,'Table C3 Tracker'!$O$43:$O$1496, "&lt;&gt;Red",'Table C3 Tracker'!$S$43:$S$1496,'Table C3 Tracker'!$CS$9,'Table C3 Tracker'!$L$43:$L$1496, 'Table C3 Tracker'!$BY$1,'Table C3 Tracker'!$R$43:$R$1496, 'Table C3 Tracker'!$CQ$1)+SUMIFS('Table C3 Tracker'!AE$43:AE$1496,'Table C3 Tracker'!$O$43:$O$1496, "&lt;&gt;Red",'Table C3 Tracker'!$S$43:$S$1496,'Table C3 Tracker'!$CS$9,'Table C3 Tracker'!$L$43:$L$1496, 'Table C3 Tracker'!$BY$1,'Table C3 Tracker'!$R$43:$R$1496, 'Table C3 Tracker'!$CQ$5)</f>
        <v>0</v>
      </c>
      <c r="P65" s="1622">
        <f t="shared" si="20"/>
        <v>0</v>
      </c>
      <c r="Q65" s="1023">
        <f t="shared" si="21"/>
        <v>0</v>
      </c>
      <c r="R65" s="648"/>
      <c r="S65" s="1745">
        <f>SUMIFS('Table C3 Tracker'!$AF$43:$AF$1496,'Table C3 Tracker'!$O$43:$O$1496, "Green",'Table C3 Tracker'!$S$43:$S$1496,'Table C3 Tracker'!$CS$9,'Table C3 Tracker'!$R$43:$R$1496, 'Table C3 Tracker'!$CQ$1,'Table C3 Tracker'!$L$43:$L$1496, 'Table C3 Tracker'!$BY$1)+SUMIFS('Table C3 Tracker'!$AF$43:$AF$1496,'Table C3 Tracker'!$O$43:$O$1496, "Green",'Table C3 Tracker'!$S$43:$S$1496,'Table C3 Tracker'!$CS$9,'Table C3 Tracker'!$R$43:$R$1496, 'Table C3 Tracker'!$CQ$5,'Table C3 Tracker'!$L$43:$L$1496, 'Table C3 Tracker'!$BY$1)</f>
        <v>0</v>
      </c>
      <c r="T65" s="1747">
        <f>SUMIFS('Table C3 Tracker'!$AF$43:$AF$1496,'Table C3 Tracker'!$O$43:$O$1496, "Amber",'Table C3 Tracker'!$S$43:$S$1496,'Table C3 Tracker'!$CS$9,'Table C3 Tracker'!$R$43:$R$1496, 'Table C3 Tracker'!$CQ$1,'Table C3 Tracker'!$L$43:$L$1496, 'Table C3 Tracker'!$BY$1)+SUMIFS('Table C3 Tracker'!$AF$43:$AF$1496,'Table C3 Tracker'!$O$43:$O$1496, "Amber",'Table C3 Tracker'!$S$43:$S$1496,'Table C3 Tracker'!$CS$9,'Table C3 Tracker'!$R$43:$R$1496, 'Table C3 Tracker'!$CQ$5,'Table C3 Tracker'!$L$43:$L$1496, 'Table C3 Tracker'!$BY$1)</f>
        <v>0</v>
      </c>
      <c r="U65" s="1729"/>
      <c r="V65" s="646"/>
      <c r="W65" s="149"/>
      <c r="X65" s="646"/>
      <c r="Y65" s="660"/>
      <c r="Z65" s="660"/>
      <c r="AA65" s="660"/>
      <c r="AB65" s="660"/>
      <c r="AC65" s="660"/>
      <c r="AD65" s="660"/>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row>
    <row r="66" spans="1:87" ht="20.25" customHeight="1" thickBot="1">
      <c r="A66" s="142">
        <v>14</v>
      </c>
      <c r="B66" s="2911"/>
      <c r="C66" s="99" t="s">
        <v>295</v>
      </c>
      <c r="D66" s="1746">
        <f>SUMIFS('Table C3 Tracker'!AG$43:AG$1496,'Table C3 Tracker'!$O$43:$O$1496, "&lt;&gt;Red",'Table C3 Tracker'!$S$43:$S$1496,'Table C3 Tracker'!$CS$9,'Table C3 Tracker'!$R$43:$R$1496, 'Table C3 Tracker'!$CQ$1)+SUMIFS('Table C3 Tracker'!AG$43:AG$1496,'Table C3 Tracker'!$O$43:$O$1496, "&lt;&gt;Red",'Table C3 Tracker'!$S$43:$S$1496,'Table C3 Tracker'!$CS$9,'Table C3 Tracker'!$R$43:$R$1496, 'Table C3 Tracker'!$CQ$5)</f>
        <v>0</v>
      </c>
      <c r="E66" s="1746">
        <f>SUMIFS('Table C3 Tracker'!AH$43:AH$1496,'Table C3 Tracker'!$O$43:$O$1496, "&lt;&gt;Red",'Table C3 Tracker'!$S$43:$S$1496,'Table C3 Tracker'!$CS$9,'Table C3 Tracker'!$R$43:$R$1496, 'Table C3 Tracker'!$CQ$1)+SUMIFS('Table C3 Tracker'!AH$43:AH$1496,'Table C3 Tracker'!$O$43:$O$1496, "&lt;&gt;Red",'Table C3 Tracker'!$S$43:$S$1496,'Table C3 Tracker'!$CS$9,'Table C3 Tracker'!$R$43:$R$1496, 'Table C3 Tracker'!$CQ$5)</f>
        <v>0</v>
      </c>
      <c r="F66" s="1746">
        <f>SUMIFS('Table C3 Tracker'!AI$43:AI$1496,'Table C3 Tracker'!$O$43:$O$1496, "&lt;&gt;Red",'Table C3 Tracker'!$S$43:$S$1496,'Table C3 Tracker'!$CS$9,'Table C3 Tracker'!$R$43:$R$1496, 'Table C3 Tracker'!$CQ$1)+SUMIFS('Table C3 Tracker'!AI$43:AI$1496,'Table C3 Tracker'!$O$43:$O$1496, "&lt;&gt;Red",'Table C3 Tracker'!$S$43:$S$1496,'Table C3 Tracker'!$CS$9,'Table C3 Tracker'!$R$43:$R$1496, 'Table C3 Tracker'!$CQ$5)</f>
        <v>0</v>
      </c>
      <c r="G66" s="1746">
        <f>SUMIFS('Table C3 Tracker'!AJ$43:AJ$1496,'Table C3 Tracker'!$O$43:$O$1496, "&lt;&gt;Red",'Table C3 Tracker'!$S$43:$S$1496,'Table C3 Tracker'!$CS$9,'Table C3 Tracker'!$R$43:$R$1496, 'Table C3 Tracker'!$CQ$1)+SUMIFS('Table C3 Tracker'!AJ$43:AJ$1496,'Table C3 Tracker'!$O$43:$O$1496, "&lt;&gt;Red",'Table C3 Tracker'!$S$43:$S$1496,'Table C3 Tracker'!$CS$9,'Table C3 Tracker'!$R$43:$R$1496, 'Table C3 Tracker'!$CQ$5)</f>
        <v>0</v>
      </c>
      <c r="H66" s="1746">
        <f>SUMIFS('Table C3 Tracker'!AK$43:AK$1496,'Table C3 Tracker'!$O$43:$O$1496, "&lt;&gt;Red",'Table C3 Tracker'!$S$43:$S$1496,'Table C3 Tracker'!$CS$9,'Table C3 Tracker'!$R$43:$R$1496, 'Table C3 Tracker'!$CQ$1)+SUMIFS('Table C3 Tracker'!AK$43:AK$1496,'Table C3 Tracker'!$O$43:$O$1496, "&lt;&gt;Red",'Table C3 Tracker'!$S$43:$S$1496,'Table C3 Tracker'!$CS$9,'Table C3 Tracker'!$R$43:$R$1496, 'Table C3 Tracker'!$CQ$5)</f>
        <v>0</v>
      </c>
      <c r="I66" s="1746">
        <f>SUMIFS('Table C3 Tracker'!AL$43:AL$1496,'Table C3 Tracker'!$O$43:$O$1496, "&lt;&gt;Red",'Table C3 Tracker'!$S$43:$S$1496,'Table C3 Tracker'!$CS$9,'Table C3 Tracker'!$R$43:$R$1496, 'Table C3 Tracker'!$CQ$1)+SUMIFS('Table C3 Tracker'!AL$43:AL$1496,'Table C3 Tracker'!$O$43:$O$1496, "&lt;&gt;Red",'Table C3 Tracker'!$S$43:$S$1496,'Table C3 Tracker'!$CS$9,'Table C3 Tracker'!$R$43:$R$1496, 'Table C3 Tracker'!$CQ$5)</f>
        <v>0</v>
      </c>
      <c r="J66" s="1746">
        <f>SUMIFS('Table C3 Tracker'!AM$43:AM$1496,'Table C3 Tracker'!$O$43:$O$1496, "&lt;&gt;Red",'Table C3 Tracker'!$S$43:$S$1496,'Table C3 Tracker'!$CS$9,'Table C3 Tracker'!$R$43:$R$1496, 'Table C3 Tracker'!$CQ$1)+SUMIFS('Table C3 Tracker'!AM$43:AM$1496,'Table C3 Tracker'!$O$43:$O$1496, "&lt;&gt;Red",'Table C3 Tracker'!$S$43:$S$1496,'Table C3 Tracker'!$CS$9,'Table C3 Tracker'!$R$43:$R$1496, 'Table C3 Tracker'!$CQ$5)</f>
        <v>0</v>
      </c>
      <c r="K66" s="1746">
        <f>SUMIFS('Table C3 Tracker'!AN$43:AN$1496,'Table C3 Tracker'!$O$43:$O$1496, "&lt;&gt;Red",'Table C3 Tracker'!$S$43:$S$1496,'Table C3 Tracker'!$CS$9,'Table C3 Tracker'!$R$43:$R$1496, 'Table C3 Tracker'!$CQ$1)+SUMIFS('Table C3 Tracker'!AN$43:AN$1496,'Table C3 Tracker'!$O$43:$O$1496, "&lt;&gt;Red",'Table C3 Tracker'!$S$43:$S$1496,'Table C3 Tracker'!$CS$9,'Table C3 Tracker'!$R$43:$R$1496, 'Table C3 Tracker'!$CQ$5)</f>
        <v>0</v>
      </c>
      <c r="L66" s="1746">
        <f>SUMIFS('Table C3 Tracker'!AO$43:AO$1496,'Table C3 Tracker'!$O$43:$O$1496, "&lt;&gt;Red",'Table C3 Tracker'!$S$43:$S$1496,'Table C3 Tracker'!$CS$9,'Table C3 Tracker'!$R$43:$R$1496, 'Table C3 Tracker'!$CQ$1)+SUMIFS('Table C3 Tracker'!AO$43:AO$1496,'Table C3 Tracker'!$O$43:$O$1496, "&lt;&gt;Red",'Table C3 Tracker'!$S$43:$S$1496,'Table C3 Tracker'!$CS$9,'Table C3 Tracker'!$R$43:$R$1496, 'Table C3 Tracker'!$CQ$5)</f>
        <v>0</v>
      </c>
      <c r="M66" s="1746">
        <f>SUMIFS('Table C3 Tracker'!AP$43:AP$1496,'Table C3 Tracker'!$O$43:$O$1496, "&lt;&gt;Red",'Table C3 Tracker'!$S$43:$S$1496,'Table C3 Tracker'!$CS$9,'Table C3 Tracker'!$R$43:$R$1496, 'Table C3 Tracker'!$CQ$1)+SUMIFS('Table C3 Tracker'!AP$43:AP$1496,'Table C3 Tracker'!$O$43:$O$1496, "&lt;&gt;Red",'Table C3 Tracker'!$S$43:$S$1496,'Table C3 Tracker'!$CS$9,'Table C3 Tracker'!$R$43:$R$1496, 'Table C3 Tracker'!$CQ$5)</f>
        <v>0</v>
      </c>
      <c r="N66" s="1746">
        <f>SUMIFS('Table C3 Tracker'!AQ$43:AQ$1496,'Table C3 Tracker'!$O$43:$O$1496, "&lt;&gt;Red",'Table C3 Tracker'!$S$43:$S$1496,'Table C3 Tracker'!$CS$9,'Table C3 Tracker'!$R$43:$R$1496, 'Table C3 Tracker'!$CQ$1)+SUMIFS('Table C3 Tracker'!AQ$43:AQ$1496,'Table C3 Tracker'!$O$43:$O$1496, "&lt;&gt;Red",'Table C3 Tracker'!$S$43:$S$1496,'Table C3 Tracker'!$CS$9,'Table C3 Tracker'!$R$43:$R$1496, 'Table C3 Tracker'!$CQ$5)</f>
        <v>0</v>
      </c>
      <c r="O66" s="1746">
        <f>SUMIFS('Table C3 Tracker'!AR$43:AR$1496,'Table C3 Tracker'!$O$43:$O$1496, "&lt;&gt;Red",'Table C3 Tracker'!$S$43:$S$1496,'Table C3 Tracker'!$CS$9,'Table C3 Tracker'!$R$43:$R$1496, 'Table C3 Tracker'!$CQ$1)+SUMIFS('Table C3 Tracker'!AR$43:AR$1496,'Table C3 Tracker'!$O$43:$O$1496, "&lt;&gt;Red",'Table C3 Tracker'!$S$43:$S$1496,'Table C3 Tracker'!$CS$9,'Table C3 Tracker'!$R$43:$R$1496, 'Table C3 Tracker'!$CQ$5)</f>
        <v>0</v>
      </c>
      <c r="P66" s="1614">
        <f t="shared" si="20"/>
        <v>0</v>
      </c>
      <c r="Q66" s="1025">
        <f t="shared" si="21"/>
        <v>0</v>
      </c>
      <c r="R66" s="363" t="e">
        <f>+P66/Q66</f>
        <v>#DIV/0!</v>
      </c>
      <c r="S66" s="1748">
        <f>SUMIFS('Table C3 Tracker'!$AT$43:$AT$1496,'Table C3 Tracker'!$O$43:$O$1496, "Green",'Table C3 Tracker'!$S$43:$S$1496,'Table C3 Tracker'!$CS$9,'Table C3 Tracker'!$R$43:$R$1496, 'Table C3 Tracker'!$CQ$1)+SUMIFS('Table C3 Tracker'!$AT$43:$AT$1496,'Table C3 Tracker'!$O$43:$O$1496, "Green",'Table C3 Tracker'!$S$43:$S$1496,'Table C3 Tracker'!$CS$9,'Table C3 Tracker'!$R$43:$R$1496, 'Table C3 Tracker'!$CQ$5)</f>
        <v>0</v>
      </c>
      <c r="T66" s="1749">
        <f>SUMIFS('Table C3 Tracker'!$AT$43:$AT$1496,'Table C3 Tracker'!$O$43:$O$1496, "Amber",'Table C3 Tracker'!$S$43:$S$1496,'Table C3 Tracker'!$CS$9,'Table C3 Tracker'!$R$43:$R$1496, 'Table C3 Tracker'!$CQ$1)+SUMIFS('Table C3 Tracker'!$AT$43:$AT$1496,'Table C3 Tracker'!$O$43:$O$1496, "Amber",'Table C3 Tracker'!$S$43:$S$1496,'Table C3 Tracker'!$CS$9,'Table C3 Tracker'!$R$43:$R$1496, 'Table C3 Tracker'!$CQ$5)</f>
        <v>0</v>
      </c>
      <c r="U66" s="1749">
        <f>SUMIFS('Table C3 Tracker'!$AT$43:$AT$1496,'Table C3 Tracker'!$O$43:$O$1496, "&lt;&gt;Red",'Table C3 Tracker'!$F$43:$F$1496, "NR",'Table C3 Tracker'!$S$43:$S$1496,'Table C3 Tracker'!$CS$9,'Table C3 Tracker'!$R$43:$R$1496, 'Table C3 Tracker'!$CQ$1)+SUMIFS('Table C3 Tracker'!$AT$43:$AT$1496,'Table C3 Tracker'!$O$43:$O$1496, "&lt;&gt;Red",'Table C3 Tracker'!$F$43:$F$1496, "NR",'Table C3 Tracker'!$S$43:$S$1496,'Table C3 Tracker'!$CS$9,'Table C3 Tracker'!$R$43:$R$1496, 'Table C3 Tracker'!$CQ$5)</f>
        <v>0</v>
      </c>
      <c r="V66" s="1749">
        <f>SUMIFS('Table C3 Tracker'!$AT$43:$AT$1496,'Table C3 Tracker'!$O$43:$O$1496, "&lt;&gt;Red",'Table C3 Tracker'!$F$43:$F$1496, "R",'Table C3 Tracker'!$S$43:$S$1496,'Table C3 Tracker'!$CS$9,'Table C3 Tracker'!$R$43:$R$1496, 'Table C3 Tracker'!$CQ$1)+SUMIFS('Table C3 Tracker'!$AT$43:$AT$1496,'Table C3 Tracker'!$O$43:$O$1496, "&lt;&gt;Red",'Table C3 Tracker'!$F$43:$F$1496, "R",'Table C3 Tracker'!$S$43:$S$1496,'Table C3 Tracker'!$CS$9,'Table C3 Tracker'!$R$43:$R$1496, 'Table C3 Tracker'!$CQ$5)</f>
        <v>0</v>
      </c>
      <c r="W66" s="122">
        <f>IF(X66&lt;V66,1,0)</f>
        <v>0</v>
      </c>
      <c r="X66" s="1750">
        <f>SUMIFS('Table C3 Tracker'!$J$43:$J$1496,'Table C3 Tracker'!$O$43:$O$1496, "&lt;&gt;Red",'Table C3 Tracker'!$F$43:$F$1496, "R",'Table C3 Tracker'!$S$43:$S$1496,'Table C3 Tracker'!$CS$9,'Table C3 Tracker'!$R$43:$R$1496, 'Table C3 Tracker'!$CQ$1)+SUMIFS('Table C3 Tracker'!$J$43:$J$1496,'Table C3 Tracker'!$O$43:$O$1496, "&lt;&gt;Red",'Table C3 Tracker'!$F$43:$F$1496, "R",'Table C3 Tracker'!$S$43:$S$1496,'Table C3 Tracker'!$CS$9,'Table C3 Tracker'!$R$43:$R$1496, 'Table C3 Tracker'!$CQ$5)</f>
        <v>0</v>
      </c>
      <c r="Y66" s="660"/>
      <c r="Z66" s="660"/>
      <c r="AA66" s="660"/>
      <c r="AB66" s="660"/>
      <c r="AC66" s="660"/>
      <c r="AD66" s="660"/>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row>
    <row r="67" spans="1:87" ht="20.25" customHeight="1" thickBot="1">
      <c r="A67" s="142">
        <v>15</v>
      </c>
      <c r="B67" s="2912"/>
      <c r="C67" s="98" t="s">
        <v>43</v>
      </c>
      <c r="D67" s="1186">
        <f>+D66-D65</f>
        <v>0</v>
      </c>
      <c r="E67" s="1186">
        <f t="shared" ref="E67:O67" si="29">+E66-E65</f>
        <v>0</v>
      </c>
      <c r="F67" s="1186">
        <f t="shared" si="29"/>
        <v>0</v>
      </c>
      <c r="G67" s="1186">
        <f t="shared" si="29"/>
        <v>0</v>
      </c>
      <c r="H67" s="1186">
        <f t="shared" si="29"/>
        <v>0</v>
      </c>
      <c r="I67" s="1186">
        <f t="shared" si="29"/>
        <v>0</v>
      </c>
      <c r="J67" s="1186">
        <f t="shared" si="29"/>
        <v>0</v>
      </c>
      <c r="K67" s="1186">
        <f t="shared" si="29"/>
        <v>0</v>
      </c>
      <c r="L67" s="1186">
        <f t="shared" si="29"/>
        <v>0</v>
      </c>
      <c r="M67" s="1186">
        <f t="shared" si="29"/>
        <v>0</v>
      </c>
      <c r="N67" s="1186">
        <f t="shared" si="29"/>
        <v>0</v>
      </c>
      <c r="O67" s="1186">
        <f t="shared" si="29"/>
        <v>0</v>
      </c>
      <c r="P67" s="1625">
        <f t="shared" si="20"/>
        <v>0</v>
      </c>
      <c r="Q67" s="1024">
        <f t="shared" si="21"/>
        <v>0</v>
      </c>
      <c r="R67" s="364" t="e">
        <f>+P67/P65</f>
        <v>#DIV/0!</v>
      </c>
      <c r="S67" s="1730">
        <f>+S66-S65</f>
        <v>0</v>
      </c>
      <c r="T67" s="1730">
        <f>+T66-T65</f>
        <v>0</v>
      </c>
      <c r="U67" s="646"/>
      <c r="V67" s="646"/>
      <c r="W67" s="819"/>
      <c r="X67" s="646"/>
      <c r="Y67" s="660"/>
      <c r="Z67" s="660"/>
      <c r="AA67" s="660"/>
      <c r="AB67" s="660"/>
      <c r="AC67" s="660"/>
      <c r="AD67" s="660"/>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row>
    <row r="68" spans="1:87" ht="20.25" customHeight="1" thickBot="1">
      <c r="A68" s="141">
        <v>16</v>
      </c>
      <c r="B68" s="2910" t="s">
        <v>305</v>
      </c>
      <c r="C68" s="1519" t="s">
        <v>298</v>
      </c>
      <c r="D68" s="1745">
        <f>SUMIFS('Table C3 Tracker'!T$43:T$1496,'Table C3 Tracker'!$O$43:$O$1496, "&lt;&gt;Red",'Table C3 Tracker'!$S$43:$S$1496,'Table C3 Tracker'!$CS$10,'Table C3 Tracker'!$L$43:$L$1496, 'Table C3 Tracker'!$BY$1,'Table C3 Tracker'!$R$43:$R$1496, 'Table C3 Tracker'!$CQ$1)+SUMIFS('Table C3 Tracker'!T$43:T$1496,'Table C3 Tracker'!$O$43:$O$1496, "&lt;&gt;Red",'Table C3 Tracker'!$S$43:$S$1496,'Table C3 Tracker'!$CS$10,'Table C3 Tracker'!$L$43:$L$1496, 'Table C3 Tracker'!$BY$1,'Table C3 Tracker'!$R$43:$R$1496, 'Table C3 Tracker'!$CQ$5)</f>
        <v>0</v>
      </c>
      <c r="E68" s="1745">
        <f>SUMIFS('Table C3 Tracker'!U$43:U$1496,'Table C3 Tracker'!$O$43:$O$1496, "&lt;&gt;Red",'Table C3 Tracker'!$S$43:$S$1496,'Table C3 Tracker'!$CS$10,'Table C3 Tracker'!$L$43:$L$1496, 'Table C3 Tracker'!$BY$1,'Table C3 Tracker'!$R$43:$R$1496, 'Table C3 Tracker'!$CQ$1)+SUMIFS('Table C3 Tracker'!U$43:U$1496,'Table C3 Tracker'!$O$43:$O$1496, "&lt;&gt;Red",'Table C3 Tracker'!$S$43:$S$1496,'Table C3 Tracker'!$CS$10,'Table C3 Tracker'!$L$43:$L$1496, 'Table C3 Tracker'!$BY$1,'Table C3 Tracker'!$R$43:$R$1496, 'Table C3 Tracker'!$CQ$5)</f>
        <v>0</v>
      </c>
      <c r="F68" s="1745">
        <f>SUMIFS('Table C3 Tracker'!V$43:V$1496,'Table C3 Tracker'!$O$43:$O$1496, "&lt;&gt;Red",'Table C3 Tracker'!$S$43:$S$1496,'Table C3 Tracker'!$CS$10,'Table C3 Tracker'!$L$43:$L$1496, 'Table C3 Tracker'!$BY$1,'Table C3 Tracker'!$R$43:$R$1496, 'Table C3 Tracker'!$CQ$1)+SUMIFS('Table C3 Tracker'!V$43:V$1496,'Table C3 Tracker'!$O$43:$O$1496, "&lt;&gt;Red",'Table C3 Tracker'!$S$43:$S$1496,'Table C3 Tracker'!$CS$10,'Table C3 Tracker'!$L$43:$L$1496, 'Table C3 Tracker'!$BY$1,'Table C3 Tracker'!$R$43:$R$1496, 'Table C3 Tracker'!$CQ$5)</f>
        <v>0</v>
      </c>
      <c r="G68" s="1745">
        <f>SUMIFS('Table C3 Tracker'!W$43:W$1496,'Table C3 Tracker'!$O$43:$O$1496, "&lt;&gt;Red",'Table C3 Tracker'!$S$43:$S$1496,'Table C3 Tracker'!$CS$10,'Table C3 Tracker'!$L$43:$L$1496, 'Table C3 Tracker'!$BY$1,'Table C3 Tracker'!$R$43:$R$1496, 'Table C3 Tracker'!$CQ$1)+SUMIFS('Table C3 Tracker'!W$43:W$1496,'Table C3 Tracker'!$O$43:$O$1496, "&lt;&gt;Red",'Table C3 Tracker'!$S$43:$S$1496,'Table C3 Tracker'!$CS$10,'Table C3 Tracker'!$L$43:$L$1496, 'Table C3 Tracker'!$BY$1,'Table C3 Tracker'!$R$43:$R$1496, 'Table C3 Tracker'!$CQ$5)</f>
        <v>0</v>
      </c>
      <c r="H68" s="1745">
        <f>SUMIFS('Table C3 Tracker'!X$43:X$1496,'Table C3 Tracker'!$O$43:$O$1496, "&lt;&gt;Red",'Table C3 Tracker'!$S$43:$S$1496,'Table C3 Tracker'!$CS$10,'Table C3 Tracker'!$L$43:$L$1496, 'Table C3 Tracker'!$BY$1,'Table C3 Tracker'!$R$43:$R$1496, 'Table C3 Tracker'!$CQ$1)+SUMIFS('Table C3 Tracker'!X$43:X$1496,'Table C3 Tracker'!$O$43:$O$1496, "&lt;&gt;Red",'Table C3 Tracker'!$S$43:$S$1496,'Table C3 Tracker'!$CS$10,'Table C3 Tracker'!$L$43:$L$1496, 'Table C3 Tracker'!$BY$1,'Table C3 Tracker'!$R$43:$R$1496, 'Table C3 Tracker'!$CQ$5)</f>
        <v>0</v>
      </c>
      <c r="I68" s="1745">
        <f>SUMIFS('Table C3 Tracker'!Y$43:Y$1496,'Table C3 Tracker'!$O$43:$O$1496, "&lt;&gt;Red",'Table C3 Tracker'!$S$43:$S$1496,'Table C3 Tracker'!$CS$10,'Table C3 Tracker'!$L$43:$L$1496, 'Table C3 Tracker'!$BY$1,'Table C3 Tracker'!$R$43:$R$1496, 'Table C3 Tracker'!$CQ$1)+SUMIFS('Table C3 Tracker'!Y$43:Y$1496,'Table C3 Tracker'!$O$43:$O$1496, "&lt;&gt;Red",'Table C3 Tracker'!$S$43:$S$1496,'Table C3 Tracker'!$CS$10,'Table C3 Tracker'!$L$43:$L$1496, 'Table C3 Tracker'!$BY$1,'Table C3 Tracker'!$R$43:$R$1496, 'Table C3 Tracker'!$CQ$5)</f>
        <v>0</v>
      </c>
      <c r="J68" s="1745">
        <f>SUMIFS('Table C3 Tracker'!Z$43:Z$1496,'Table C3 Tracker'!$O$43:$O$1496, "&lt;&gt;Red",'Table C3 Tracker'!$S$43:$S$1496,'Table C3 Tracker'!$CS$10,'Table C3 Tracker'!$L$43:$L$1496, 'Table C3 Tracker'!$BY$1,'Table C3 Tracker'!$R$43:$R$1496, 'Table C3 Tracker'!$CQ$1)+SUMIFS('Table C3 Tracker'!Z$43:Z$1496,'Table C3 Tracker'!$O$43:$O$1496, "&lt;&gt;Red",'Table C3 Tracker'!$S$43:$S$1496,'Table C3 Tracker'!$CS$10,'Table C3 Tracker'!$L$43:$L$1496, 'Table C3 Tracker'!$BY$1,'Table C3 Tracker'!$R$43:$R$1496, 'Table C3 Tracker'!$CQ$5)</f>
        <v>0</v>
      </c>
      <c r="K68" s="1745">
        <f>SUMIFS('Table C3 Tracker'!AA$43:AA$1496,'Table C3 Tracker'!$O$43:$O$1496, "&lt;&gt;Red",'Table C3 Tracker'!$S$43:$S$1496,'Table C3 Tracker'!$CS$10,'Table C3 Tracker'!$L$43:$L$1496, 'Table C3 Tracker'!$BY$1,'Table C3 Tracker'!$R$43:$R$1496, 'Table C3 Tracker'!$CQ$1)+SUMIFS('Table C3 Tracker'!AA$43:AA$1496,'Table C3 Tracker'!$O$43:$O$1496, "&lt;&gt;Red",'Table C3 Tracker'!$S$43:$S$1496,'Table C3 Tracker'!$CS$10,'Table C3 Tracker'!$L$43:$L$1496, 'Table C3 Tracker'!$BY$1,'Table C3 Tracker'!$R$43:$R$1496, 'Table C3 Tracker'!$CQ$5)</f>
        <v>0</v>
      </c>
      <c r="L68" s="1745">
        <f>SUMIFS('Table C3 Tracker'!AB$43:AB$1496,'Table C3 Tracker'!$O$43:$O$1496, "&lt;&gt;Red",'Table C3 Tracker'!$S$43:$S$1496,'Table C3 Tracker'!$CS$10,'Table C3 Tracker'!$L$43:$L$1496, 'Table C3 Tracker'!$BY$1,'Table C3 Tracker'!$R$43:$R$1496, 'Table C3 Tracker'!$CQ$1)+SUMIFS('Table C3 Tracker'!AB$43:AB$1496,'Table C3 Tracker'!$O$43:$O$1496, "&lt;&gt;Red",'Table C3 Tracker'!$S$43:$S$1496,'Table C3 Tracker'!$CS$10,'Table C3 Tracker'!$L$43:$L$1496, 'Table C3 Tracker'!$BY$1,'Table C3 Tracker'!$R$43:$R$1496, 'Table C3 Tracker'!$CQ$5)</f>
        <v>0</v>
      </c>
      <c r="M68" s="1745">
        <f>SUMIFS('Table C3 Tracker'!AC$43:AC$1496,'Table C3 Tracker'!$O$43:$O$1496, "&lt;&gt;Red",'Table C3 Tracker'!$S$43:$S$1496,'Table C3 Tracker'!$CS$10,'Table C3 Tracker'!$L$43:$L$1496, 'Table C3 Tracker'!$BY$1,'Table C3 Tracker'!$R$43:$R$1496, 'Table C3 Tracker'!$CQ$1)+SUMIFS('Table C3 Tracker'!AC$43:AC$1496,'Table C3 Tracker'!$O$43:$O$1496, "&lt;&gt;Red",'Table C3 Tracker'!$S$43:$S$1496,'Table C3 Tracker'!$CS$10,'Table C3 Tracker'!$L$43:$L$1496, 'Table C3 Tracker'!$BY$1,'Table C3 Tracker'!$R$43:$R$1496, 'Table C3 Tracker'!$CQ$5)</f>
        <v>0</v>
      </c>
      <c r="N68" s="1745">
        <f>SUMIFS('Table C3 Tracker'!AD$43:AD$1496,'Table C3 Tracker'!$O$43:$O$1496, "&lt;&gt;Red",'Table C3 Tracker'!$S$43:$S$1496,'Table C3 Tracker'!$CS$10,'Table C3 Tracker'!$L$43:$L$1496, 'Table C3 Tracker'!$BY$1,'Table C3 Tracker'!$R$43:$R$1496, 'Table C3 Tracker'!$CQ$1)+SUMIFS('Table C3 Tracker'!AD$43:AD$1496,'Table C3 Tracker'!$O$43:$O$1496, "&lt;&gt;Red",'Table C3 Tracker'!$S$43:$S$1496,'Table C3 Tracker'!$CS$10,'Table C3 Tracker'!$L$43:$L$1496, 'Table C3 Tracker'!$BY$1,'Table C3 Tracker'!$R$43:$R$1496, 'Table C3 Tracker'!$CQ$5)</f>
        <v>0</v>
      </c>
      <c r="O68" s="1745">
        <f>SUMIFS('Table C3 Tracker'!AE$43:AE$1496,'Table C3 Tracker'!$O$43:$O$1496, "&lt;&gt;Red",'Table C3 Tracker'!$S$43:$S$1496,'Table C3 Tracker'!$CS$10,'Table C3 Tracker'!$L$43:$L$1496, 'Table C3 Tracker'!$BY$1,'Table C3 Tracker'!$R$43:$R$1496, 'Table C3 Tracker'!$CQ$1)+SUMIFS('Table C3 Tracker'!AE$43:AE$1496,'Table C3 Tracker'!$O$43:$O$1496, "&lt;&gt;Red",'Table C3 Tracker'!$S$43:$S$1496,'Table C3 Tracker'!$CS$10,'Table C3 Tracker'!$L$43:$L$1496, 'Table C3 Tracker'!$BY$1,'Table C3 Tracker'!$R$43:$R$1496, 'Table C3 Tracker'!$CQ$5)</f>
        <v>0</v>
      </c>
      <c r="P68" s="1621">
        <f t="shared" si="20"/>
        <v>0</v>
      </c>
      <c r="Q68" s="1023">
        <f t="shared" si="21"/>
        <v>0</v>
      </c>
      <c r="R68" s="648"/>
      <c r="S68" s="1745">
        <f>SUMIFS('Table C3 Tracker'!$AF$43:$AF$1496,'Table C3 Tracker'!$O$43:$O$1496, "Green",'Table C3 Tracker'!$S$43:$S$1496,'Table C3 Tracker'!$CS$10,'Table C3 Tracker'!$R$43:$R$1496, 'Table C3 Tracker'!$CQ$1,'Table C3 Tracker'!$L$43:$L$1496, 'Table C3 Tracker'!$BY$1)+SUMIFS('Table C3 Tracker'!$AF$43:$AF$1496,'Table C3 Tracker'!$O$43:$O$1496, "Green",'Table C3 Tracker'!$S$43:$S$1496,'Table C3 Tracker'!$CS$10,'Table C3 Tracker'!$R$43:$R$1496, 'Table C3 Tracker'!$CQ$5,'Table C3 Tracker'!$L$43:$L$1496, 'Table C3 Tracker'!$BY$1)</f>
        <v>0</v>
      </c>
      <c r="T68" s="1747">
        <f>SUMIFS('Table C3 Tracker'!$AF$43:$AF$1496,'Table C3 Tracker'!$O$43:$O$1496, "Amber",'Table C3 Tracker'!$S$43:$S$1496,'Table C3 Tracker'!$CS$10,'Table C3 Tracker'!$R$43:$R$1496, 'Table C3 Tracker'!$CQ$1,'Table C3 Tracker'!$L$43:$L$1496, 'Table C3 Tracker'!$BY$1)+SUMIFS('Table C3 Tracker'!$AF$43:$AF$1496,'Table C3 Tracker'!$O$43:$O$1496, "Amber",'Table C3 Tracker'!$S$43:$S$1496,'Table C3 Tracker'!$CS$10,'Table C3 Tracker'!$R$43:$R$1496, 'Table C3 Tracker'!$CQ$5,'Table C3 Tracker'!$L$43:$L$1496, 'Table C3 Tracker'!$BY$1)</f>
        <v>0</v>
      </c>
      <c r="U68" s="1729"/>
      <c r="V68" s="646"/>
      <c r="W68" s="149"/>
      <c r="X68" s="646"/>
      <c r="Y68" s="660"/>
      <c r="Z68" s="660"/>
      <c r="AA68" s="660"/>
      <c r="AB68" s="660"/>
      <c r="AC68" s="660"/>
      <c r="AD68" s="660"/>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row>
    <row r="69" spans="1:87" ht="20.25" customHeight="1" thickBot="1">
      <c r="A69" s="142">
        <v>17</v>
      </c>
      <c r="B69" s="2911"/>
      <c r="C69" s="99" t="s">
        <v>295</v>
      </c>
      <c r="D69" s="1746">
        <f>SUMIFS('Table C3 Tracker'!AG$43:AG$1496,'Table C3 Tracker'!$O$43:$O$1496, "&lt;&gt;Red",'Table C3 Tracker'!$S$43:$S$1496,'Table C3 Tracker'!$CS$10,'Table C3 Tracker'!$R$43:$R$1496, 'Table C3 Tracker'!$CQ$1)+SUMIFS('Table C3 Tracker'!AG$43:AG$1496,'Table C3 Tracker'!$O$43:$O$1496, "&lt;&gt;Red",'Table C3 Tracker'!$S$43:$S$1496,'Table C3 Tracker'!$CS$10,'Table C3 Tracker'!$R$43:$R$1496, 'Table C3 Tracker'!$CQ$5)</f>
        <v>0</v>
      </c>
      <c r="E69" s="1746">
        <f>SUMIFS('Table C3 Tracker'!AH$43:AH$1496,'Table C3 Tracker'!$O$43:$O$1496, "&lt;&gt;Red",'Table C3 Tracker'!$S$43:$S$1496,'Table C3 Tracker'!$CS$10,'Table C3 Tracker'!$R$43:$R$1496, 'Table C3 Tracker'!$CQ$1)+SUMIFS('Table C3 Tracker'!AH$43:AH$1496,'Table C3 Tracker'!$O$43:$O$1496, "&lt;&gt;Red",'Table C3 Tracker'!$S$43:$S$1496,'Table C3 Tracker'!$CS$10,'Table C3 Tracker'!$R$43:$R$1496, 'Table C3 Tracker'!$CQ$5)</f>
        <v>0</v>
      </c>
      <c r="F69" s="1746">
        <f>SUMIFS('Table C3 Tracker'!AI$43:AI$1496,'Table C3 Tracker'!$O$43:$O$1496, "&lt;&gt;Red",'Table C3 Tracker'!$S$43:$S$1496,'Table C3 Tracker'!$CS$10,'Table C3 Tracker'!$R$43:$R$1496, 'Table C3 Tracker'!$CQ$1)+SUMIFS('Table C3 Tracker'!AI$43:AI$1496,'Table C3 Tracker'!$O$43:$O$1496, "&lt;&gt;Red",'Table C3 Tracker'!$S$43:$S$1496,'Table C3 Tracker'!$CS$10,'Table C3 Tracker'!$R$43:$R$1496, 'Table C3 Tracker'!$CQ$5)</f>
        <v>0</v>
      </c>
      <c r="G69" s="1746">
        <f>SUMIFS('Table C3 Tracker'!AJ$43:AJ$1496,'Table C3 Tracker'!$O$43:$O$1496, "&lt;&gt;Red",'Table C3 Tracker'!$S$43:$S$1496,'Table C3 Tracker'!$CS$10,'Table C3 Tracker'!$R$43:$R$1496, 'Table C3 Tracker'!$CQ$1)+SUMIFS('Table C3 Tracker'!AJ$43:AJ$1496,'Table C3 Tracker'!$O$43:$O$1496, "&lt;&gt;Red",'Table C3 Tracker'!$S$43:$S$1496,'Table C3 Tracker'!$CS$10,'Table C3 Tracker'!$R$43:$R$1496, 'Table C3 Tracker'!$CQ$5)</f>
        <v>0</v>
      </c>
      <c r="H69" s="1746">
        <f>SUMIFS('Table C3 Tracker'!AK$43:AK$1496,'Table C3 Tracker'!$O$43:$O$1496, "&lt;&gt;Red",'Table C3 Tracker'!$S$43:$S$1496,'Table C3 Tracker'!$CS$10,'Table C3 Tracker'!$R$43:$R$1496, 'Table C3 Tracker'!$CQ$1)+SUMIFS('Table C3 Tracker'!AK$43:AK$1496,'Table C3 Tracker'!$O$43:$O$1496, "&lt;&gt;Red",'Table C3 Tracker'!$S$43:$S$1496,'Table C3 Tracker'!$CS$10,'Table C3 Tracker'!$R$43:$R$1496, 'Table C3 Tracker'!$CQ$5)</f>
        <v>0</v>
      </c>
      <c r="I69" s="1746">
        <f>SUMIFS('Table C3 Tracker'!AL$43:AL$1496,'Table C3 Tracker'!$O$43:$O$1496, "&lt;&gt;Red",'Table C3 Tracker'!$S$43:$S$1496,'Table C3 Tracker'!$CS$10,'Table C3 Tracker'!$R$43:$R$1496, 'Table C3 Tracker'!$CQ$1)+SUMIFS('Table C3 Tracker'!AL$43:AL$1496,'Table C3 Tracker'!$O$43:$O$1496, "&lt;&gt;Red",'Table C3 Tracker'!$S$43:$S$1496,'Table C3 Tracker'!$CS$10,'Table C3 Tracker'!$R$43:$R$1496, 'Table C3 Tracker'!$CQ$5)</f>
        <v>0</v>
      </c>
      <c r="J69" s="1746">
        <f>SUMIFS('Table C3 Tracker'!AM$43:AM$1496,'Table C3 Tracker'!$O$43:$O$1496, "&lt;&gt;Red",'Table C3 Tracker'!$S$43:$S$1496,'Table C3 Tracker'!$CS$10,'Table C3 Tracker'!$R$43:$R$1496, 'Table C3 Tracker'!$CQ$1)+SUMIFS('Table C3 Tracker'!AM$43:AM$1496,'Table C3 Tracker'!$O$43:$O$1496, "&lt;&gt;Red",'Table C3 Tracker'!$S$43:$S$1496,'Table C3 Tracker'!$CS$10,'Table C3 Tracker'!$R$43:$R$1496, 'Table C3 Tracker'!$CQ$5)</f>
        <v>0</v>
      </c>
      <c r="K69" s="1746">
        <f>SUMIFS('Table C3 Tracker'!AN$43:AN$1496,'Table C3 Tracker'!$O$43:$O$1496, "&lt;&gt;Red",'Table C3 Tracker'!$S$43:$S$1496,'Table C3 Tracker'!$CS$10,'Table C3 Tracker'!$R$43:$R$1496, 'Table C3 Tracker'!$CQ$1)+SUMIFS('Table C3 Tracker'!AN$43:AN$1496,'Table C3 Tracker'!$O$43:$O$1496, "&lt;&gt;Red",'Table C3 Tracker'!$S$43:$S$1496,'Table C3 Tracker'!$CS$10,'Table C3 Tracker'!$R$43:$R$1496, 'Table C3 Tracker'!$CQ$5)</f>
        <v>0</v>
      </c>
      <c r="L69" s="1746">
        <f>SUMIFS('Table C3 Tracker'!AO$43:AO$1496,'Table C3 Tracker'!$O$43:$O$1496, "&lt;&gt;Red",'Table C3 Tracker'!$S$43:$S$1496,'Table C3 Tracker'!$CS$10,'Table C3 Tracker'!$R$43:$R$1496, 'Table C3 Tracker'!$CQ$1)+SUMIFS('Table C3 Tracker'!AO$43:AO$1496,'Table C3 Tracker'!$O$43:$O$1496, "&lt;&gt;Red",'Table C3 Tracker'!$S$43:$S$1496,'Table C3 Tracker'!$CS$10,'Table C3 Tracker'!$R$43:$R$1496, 'Table C3 Tracker'!$CQ$5)</f>
        <v>0</v>
      </c>
      <c r="M69" s="1746">
        <f>SUMIFS('Table C3 Tracker'!AP$43:AP$1496,'Table C3 Tracker'!$O$43:$O$1496, "&lt;&gt;Red",'Table C3 Tracker'!$S$43:$S$1496,'Table C3 Tracker'!$CS$10,'Table C3 Tracker'!$R$43:$R$1496, 'Table C3 Tracker'!$CQ$1)+SUMIFS('Table C3 Tracker'!AP$43:AP$1496,'Table C3 Tracker'!$O$43:$O$1496, "&lt;&gt;Red",'Table C3 Tracker'!$S$43:$S$1496,'Table C3 Tracker'!$CS$10,'Table C3 Tracker'!$R$43:$R$1496, 'Table C3 Tracker'!$CQ$5)</f>
        <v>0</v>
      </c>
      <c r="N69" s="1746">
        <f>SUMIFS('Table C3 Tracker'!AQ$43:AQ$1496,'Table C3 Tracker'!$O$43:$O$1496, "&lt;&gt;Red",'Table C3 Tracker'!$S$43:$S$1496,'Table C3 Tracker'!$CS$10,'Table C3 Tracker'!$R$43:$R$1496, 'Table C3 Tracker'!$CQ$1)+SUMIFS('Table C3 Tracker'!AQ$43:AQ$1496,'Table C3 Tracker'!$O$43:$O$1496, "&lt;&gt;Red",'Table C3 Tracker'!$S$43:$S$1496,'Table C3 Tracker'!$CS$10,'Table C3 Tracker'!$R$43:$R$1496, 'Table C3 Tracker'!$CQ$5)</f>
        <v>0</v>
      </c>
      <c r="O69" s="1746">
        <f>SUMIFS('Table C3 Tracker'!AR$43:AR$1496,'Table C3 Tracker'!$O$43:$O$1496, "&lt;&gt;Red",'Table C3 Tracker'!$S$43:$S$1496,'Table C3 Tracker'!$CS$10,'Table C3 Tracker'!$R$43:$R$1496, 'Table C3 Tracker'!$CQ$1)+SUMIFS('Table C3 Tracker'!AR$43:AR$1496,'Table C3 Tracker'!$O$43:$O$1496, "&lt;&gt;Red",'Table C3 Tracker'!$S$43:$S$1496,'Table C3 Tracker'!$CS$10,'Table C3 Tracker'!$R$43:$R$1496, 'Table C3 Tracker'!$CQ$5)</f>
        <v>0</v>
      </c>
      <c r="P69" s="1614">
        <f t="shared" si="20"/>
        <v>0</v>
      </c>
      <c r="Q69" s="1025">
        <f t="shared" si="21"/>
        <v>0</v>
      </c>
      <c r="R69" s="363" t="e">
        <f>+P69/Q69</f>
        <v>#DIV/0!</v>
      </c>
      <c r="S69" s="1748">
        <f>SUMIFS('Table C3 Tracker'!$AT$43:$AT$1496,'Table C3 Tracker'!$O$43:$O$1496, "Green",'Table C3 Tracker'!$S$43:$S$1496,'Table C3 Tracker'!$CS$10,'Table C3 Tracker'!$R$43:$R$1496, 'Table C3 Tracker'!$CQ$1)+SUMIFS('Table C3 Tracker'!$AT$43:$AT$1496,'Table C3 Tracker'!$O$43:$O$1496, "Green",'Table C3 Tracker'!$S$43:$S$1496,'Table C3 Tracker'!$CS$10,'Table C3 Tracker'!$R$43:$R$1496, 'Table C3 Tracker'!$CQ$5)</f>
        <v>0</v>
      </c>
      <c r="T69" s="1749">
        <f>SUMIFS('Table C3 Tracker'!$AT$43:$AT$1496,'Table C3 Tracker'!$O$43:$O$1496, "Amber",'Table C3 Tracker'!$S$43:$S$1496,'Table C3 Tracker'!$CS$10,'Table C3 Tracker'!$R$43:$R$1496, 'Table C3 Tracker'!$CQ$1)+SUMIFS('Table C3 Tracker'!$AT$43:$AT$1496,'Table C3 Tracker'!$O$43:$O$1496, "Amber",'Table C3 Tracker'!$S$43:$S$1496,'Table C3 Tracker'!$CS$10,'Table C3 Tracker'!$R$43:$R$1496, 'Table C3 Tracker'!$CQ$5)</f>
        <v>0</v>
      </c>
      <c r="U69" s="1749">
        <f>SUMIFS('Table C3 Tracker'!$AT$43:$AT$1496,'Table C3 Tracker'!$O$43:$O$1496, "&lt;&gt;Red",'Table C3 Tracker'!$F$43:$F$1496, "NR",'Table C3 Tracker'!$S$43:$S$1496,'Table C3 Tracker'!$CS$10,'Table C3 Tracker'!$R$43:$R$1496, 'Table C3 Tracker'!$CQ$1)+SUMIFS('Table C3 Tracker'!$AT$43:$AT$1496,'Table C3 Tracker'!$O$43:$O$1496, "&lt;&gt;Red",'Table C3 Tracker'!$F$43:$F$1496, "NR",'Table C3 Tracker'!$S$43:$S$1496,'Table C3 Tracker'!$CS$10,'Table C3 Tracker'!$R$43:$R$1496, 'Table C3 Tracker'!$CQ$5)</f>
        <v>0</v>
      </c>
      <c r="V69" s="1749">
        <f>SUMIFS('Table C3 Tracker'!$AT$43:$AT$1496,'Table C3 Tracker'!$O$43:$O$1496, "&lt;&gt;Red",'Table C3 Tracker'!$F$43:$F$1496, "R",'Table C3 Tracker'!$S$43:$S$1496,'Table C3 Tracker'!$CS$10,'Table C3 Tracker'!$R$43:$R$1496, 'Table C3 Tracker'!$CQ$1)+SUMIFS('Table C3 Tracker'!$AT$43:$AT$1496,'Table C3 Tracker'!$O$43:$O$1496, "&lt;&gt;Red",'Table C3 Tracker'!$F$43:$F$1496, "R",'Table C3 Tracker'!$S$43:$S$1496,'Table C3 Tracker'!$CS$10,'Table C3 Tracker'!$R$43:$R$1496, 'Table C3 Tracker'!$CQ$5)</f>
        <v>0</v>
      </c>
      <c r="W69" s="122">
        <f>IF(X69&lt;V69,1,0)</f>
        <v>0</v>
      </c>
      <c r="X69" s="1750">
        <f>SUMIFS('Table C3 Tracker'!$J$43:$J$1496,'Table C3 Tracker'!$O$43:$O$1496, "&lt;&gt;Red",'Table C3 Tracker'!$F$43:$F$1496, "R",'Table C3 Tracker'!$S$43:$S$1496,'Table C3 Tracker'!$CS$10,'Table C3 Tracker'!$R$43:$R$1496, 'Table C3 Tracker'!$CQ$1)+SUMIFS('Table C3 Tracker'!$J$43:$J$1496,'Table C3 Tracker'!$O$43:$O$1496, "&lt;&gt;Red",'Table C3 Tracker'!$F$43:$F$1496, "R",'Table C3 Tracker'!$S$43:$S$1496,'Table C3 Tracker'!$CS$10,'Table C3 Tracker'!$R$43:$R$1496, 'Table C3 Tracker'!$CQ$5)</f>
        <v>0</v>
      </c>
      <c r="Y69" s="660"/>
      <c r="Z69" s="660"/>
      <c r="AA69" s="660"/>
      <c r="AB69" s="660"/>
      <c r="AC69" s="660"/>
      <c r="AD69" s="660"/>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row>
    <row r="70" spans="1:87" ht="20.25" customHeight="1" thickBot="1">
      <c r="A70" s="144">
        <v>18</v>
      </c>
      <c r="B70" s="2912"/>
      <c r="C70" s="98" t="s">
        <v>43</v>
      </c>
      <c r="D70" s="1186">
        <f t="shared" ref="D70:O70" si="30">+D69-D68</f>
        <v>0</v>
      </c>
      <c r="E70" s="1621">
        <f t="shared" si="30"/>
        <v>0</v>
      </c>
      <c r="F70" s="1186">
        <f t="shared" si="30"/>
        <v>0</v>
      </c>
      <c r="G70" s="1621">
        <f t="shared" si="30"/>
        <v>0</v>
      </c>
      <c r="H70" s="1186">
        <f t="shared" si="30"/>
        <v>0</v>
      </c>
      <c r="I70" s="1186">
        <f t="shared" si="30"/>
        <v>0</v>
      </c>
      <c r="J70" s="1186">
        <f t="shared" si="30"/>
        <v>0</v>
      </c>
      <c r="K70" s="1186">
        <f t="shared" si="30"/>
        <v>0</v>
      </c>
      <c r="L70" s="1186">
        <f t="shared" si="30"/>
        <v>0</v>
      </c>
      <c r="M70" s="1621">
        <f t="shared" si="30"/>
        <v>0</v>
      </c>
      <c r="N70" s="1186">
        <f t="shared" si="30"/>
        <v>0</v>
      </c>
      <c r="O70" s="1617">
        <f t="shared" si="30"/>
        <v>0</v>
      </c>
      <c r="P70" s="1621">
        <f t="shared" si="20"/>
        <v>0</v>
      </c>
      <c r="Q70" s="1024">
        <f t="shared" si="21"/>
        <v>0</v>
      </c>
      <c r="R70" s="364" t="e">
        <f>+P70/P68</f>
        <v>#DIV/0!</v>
      </c>
      <c r="S70" s="1730">
        <f>+S69-S68</f>
        <v>0</v>
      </c>
      <c r="T70" s="1730">
        <f>+T69-T68</f>
        <v>0</v>
      </c>
      <c r="U70" s="646"/>
      <c r="V70" s="646"/>
      <c r="W70" s="660"/>
      <c r="X70" s="646"/>
      <c r="Y70" s="660"/>
      <c r="Z70" s="660"/>
      <c r="AA70" s="660"/>
      <c r="AB70" s="660"/>
      <c r="AC70" s="660"/>
      <c r="AD70" s="660"/>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row>
    <row r="71" spans="1:87" ht="20.25" customHeight="1" thickBot="1">
      <c r="A71" s="141">
        <v>19</v>
      </c>
      <c r="B71" s="2911" t="s">
        <v>79</v>
      </c>
      <c r="C71" s="93" t="s">
        <v>298</v>
      </c>
      <c r="D71" s="78">
        <f>SUM(D53,D56,D59,D62,D65,D68)</f>
        <v>0</v>
      </c>
      <c r="E71" s="1618">
        <f t="shared" ref="E71:O71" si="31">SUM(E53,E56,E59,E62,E65,E68)</f>
        <v>0</v>
      </c>
      <c r="F71" s="78">
        <f t="shared" si="31"/>
        <v>0</v>
      </c>
      <c r="G71" s="1618">
        <f t="shared" si="31"/>
        <v>0</v>
      </c>
      <c r="H71" s="78">
        <f t="shared" si="31"/>
        <v>0</v>
      </c>
      <c r="I71" s="78">
        <f t="shared" si="31"/>
        <v>0</v>
      </c>
      <c r="J71" s="78">
        <f t="shared" si="31"/>
        <v>0</v>
      </c>
      <c r="K71" s="78">
        <f t="shared" si="31"/>
        <v>0</v>
      </c>
      <c r="L71" s="78">
        <f t="shared" si="31"/>
        <v>0</v>
      </c>
      <c r="M71" s="1618">
        <f t="shared" si="31"/>
        <v>0</v>
      </c>
      <c r="N71" s="78">
        <f t="shared" si="31"/>
        <v>0</v>
      </c>
      <c r="O71" s="1615">
        <f t="shared" si="31"/>
        <v>0</v>
      </c>
      <c r="P71" s="78">
        <f t="shared" si="20"/>
        <v>0</v>
      </c>
      <c r="Q71" s="78">
        <f t="shared" si="21"/>
        <v>0</v>
      </c>
      <c r="R71" s="648"/>
      <c r="S71" s="82">
        <f>SUM(S53+S56+S68+S65+S62+S59)</f>
        <v>0</v>
      </c>
      <c r="T71" s="82">
        <f>SUM(T53+T56+T68+T65+T62+T59)</f>
        <v>0</v>
      </c>
      <c r="U71" s="646"/>
      <c r="V71" s="646"/>
      <c r="W71" s="660"/>
      <c r="X71" s="646"/>
      <c r="Y71" s="660"/>
      <c r="Z71" s="660"/>
      <c r="AA71" s="660"/>
      <c r="AB71" s="660"/>
      <c r="AC71" s="660"/>
      <c r="AD71" s="660"/>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row>
    <row r="72" spans="1:87" ht="20.25" customHeight="1" thickBot="1">
      <c r="A72" s="142">
        <v>20</v>
      </c>
      <c r="B72" s="2911"/>
      <c r="C72" s="96" t="s">
        <v>295</v>
      </c>
      <c r="D72" s="80">
        <f>SUM(D54,D57,D60,D63,D66,D69,)</f>
        <v>0</v>
      </c>
      <c r="E72" s="1018">
        <f t="shared" ref="E72:O72" si="32">SUM(E54,E57,E60,E63,E66,E69,)</f>
        <v>0</v>
      </c>
      <c r="F72" s="80">
        <f t="shared" si="32"/>
        <v>0</v>
      </c>
      <c r="G72" s="1018">
        <f t="shared" si="32"/>
        <v>0</v>
      </c>
      <c r="H72" s="80">
        <f t="shared" si="32"/>
        <v>0</v>
      </c>
      <c r="I72" s="80">
        <f t="shared" si="32"/>
        <v>0</v>
      </c>
      <c r="J72" s="80">
        <f t="shared" si="32"/>
        <v>0</v>
      </c>
      <c r="K72" s="80">
        <f t="shared" si="32"/>
        <v>0</v>
      </c>
      <c r="L72" s="80">
        <f t="shared" si="32"/>
        <v>0</v>
      </c>
      <c r="M72" s="1018">
        <f t="shared" si="32"/>
        <v>0</v>
      </c>
      <c r="N72" s="80">
        <f t="shared" si="32"/>
        <v>0</v>
      </c>
      <c r="O72" s="1623">
        <f t="shared" si="32"/>
        <v>0</v>
      </c>
      <c r="P72" s="80">
        <f t="shared" si="20"/>
        <v>0</v>
      </c>
      <c r="Q72" s="80">
        <f t="shared" si="21"/>
        <v>0</v>
      </c>
      <c r="R72" s="363" t="e">
        <f>+P72/Q72</f>
        <v>#DIV/0!</v>
      </c>
      <c r="S72" s="1616">
        <f>SUM(S54+S57+S69+S66+S63+S60)</f>
        <v>0</v>
      </c>
      <c r="T72" s="1616">
        <f>SUM(T54+T57+T69+T66+T63+T60)</f>
        <v>0</v>
      </c>
      <c r="U72" s="647">
        <f>SUM(U69+U66+U63+U60+U57+U54)</f>
        <v>0</v>
      </c>
      <c r="V72" s="647">
        <f>SUM(V69+V66+V63+V60+V57+V54)</f>
        <v>0</v>
      </c>
      <c r="W72" s="122">
        <f>SUM(W54:W71)</f>
        <v>0</v>
      </c>
      <c r="X72" s="647">
        <f>SUM(X69+X66+X63+X60+X57+X54)</f>
        <v>0</v>
      </c>
      <c r="Y72" s="660"/>
      <c r="Z72" s="660"/>
      <c r="AA72" s="660"/>
      <c r="AB72" s="660"/>
      <c r="AC72" s="660"/>
      <c r="AD72" s="660"/>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row>
    <row r="73" spans="1:87" ht="20.25" customHeight="1" thickBot="1">
      <c r="A73" s="144">
        <v>21</v>
      </c>
      <c r="B73" s="2912"/>
      <c r="C73" s="98" t="s">
        <v>43</v>
      </c>
      <c r="D73" s="1030">
        <f>+D72-D71</f>
        <v>0</v>
      </c>
      <c r="E73" s="1626">
        <f t="shared" ref="E73:O73" si="33">+E72-E71</f>
        <v>0</v>
      </c>
      <c r="F73" s="1030">
        <f t="shared" si="33"/>
        <v>0</v>
      </c>
      <c r="G73" s="1626">
        <f t="shared" si="33"/>
        <v>0</v>
      </c>
      <c r="H73" s="1030">
        <f t="shared" si="33"/>
        <v>0</v>
      </c>
      <c r="I73" s="1030">
        <f t="shared" si="33"/>
        <v>0</v>
      </c>
      <c r="J73" s="1030">
        <f t="shared" si="33"/>
        <v>0</v>
      </c>
      <c r="K73" s="1030">
        <f t="shared" si="33"/>
        <v>0</v>
      </c>
      <c r="L73" s="1030">
        <f t="shared" si="33"/>
        <v>0</v>
      </c>
      <c r="M73" s="1626">
        <f t="shared" si="33"/>
        <v>0</v>
      </c>
      <c r="N73" s="1030">
        <f t="shared" si="33"/>
        <v>0</v>
      </c>
      <c r="O73" s="1624">
        <f t="shared" si="33"/>
        <v>0</v>
      </c>
      <c r="P73" s="134">
        <f t="shared" si="20"/>
        <v>0</v>
      </c>
      <c r="Q73" s="1024">
        <f t="shared" si="21"/>
        <v>0</v>
      </c>
      <c r="R73" s="364" t="e">
        <f>+P73/P71</f>
        <v>#DIV/0!</v>
      </c>
      <c r="S73" s="1727">
        <f>+S72-S71</f>
        <v>0</v>
      </c>
      <c r="T73" s="1728">
        <f>+T72-T71</f>
        <v>0</v>
      </c>
      <c r="U73" s="66"/>
      <c r="V73" s="66"/>
      <c r="W73" s="660"/>
      <c r="X73" s="66"/>
      <c r="Y73" s="660"/>
      <c r="Z73" s="660"/>
      <c r="AA73" s="660"/>
      <c r="AB73" s="660"/>
      <c r="AC73" s="660"/>
      <c r="AD73" s="660"/>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row>
    <row r="74" spans="1:87">
      <c r="A74" s="85"/>
      <c r="B74" s="85"/>
      <c r="C74" s="85"/>
      <c r="D74" s="108"/>
      <c r="E74" s="108"/>
      <c r="F74" s="108"/>
      <c r="G74" s="108"/>
      <c r="H74" s="108"/>
      <c r="I74" s="109"/>
      <c r="J74" s="108"/>
      <c r="K74" s="108"/>
      <c r="L74" s="108"/>
      <c r="M74" s="108"/>
      <c r="N74" s="110"/>
      <c r="O74" s="110"/>
      <c r="P74" s="110"/>
      <c r="Q74" s="148"/>
      <c r="R74" s="85"/>
      <c r="S74" s="85"/>
      <c r="T74" s="85"/>
      <c r="U74" s="85"/>
      <c r="V74" s="85"/>
      <c r="W74" s="85"/>
      <c r="X74" s="85"/>
      <c r="Y74" s="660"/>
      <c r="Z74" s="660"/>
      <c r="AA74" s="660"/>
      <c r="AB74" s="660"/>
      <c r="AC74" s="660"/>
      <c r="AD74" s="660"/>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row>
    <row r="75" spans="1:87">
      <c r="A75" s="85"/>
      <c r="B75" s="85"/>
      <c r="C75" s="85"/>
      <c r="D75" s="108"/>
      <c r="E75" s="108"/>
      <c r="F75" s="108"/>
      <c r="G75" s="108"/>
      <c r="H75" s="108"/>
      <c r="I75" s="109"/>
      <c r="J75" s="108"/>
      <c r="K75" s="108"/>
      <c r="L75" s="108"/>
      <c r="M75" s="108"/>
      <c r="N75" s="110"/>
      <c r="O75" s="110"/>
      <c r="P75" s="110"/>
      <c r="Q75" s="148"/>
      <c r="R75" s="85"/>
      <c r="S75" s="85"/>
      <c r="T75" s="85"/>
      <c r="U75" s="85"/>
      <c r="V75" s="85"/>
      <c r="W75" s="85"/>
      <c r="X75" s="85"/>
      <c r="Y75" s="660"/>
      <c r="Z75" s="660"/>
      <c r="AA75" s="660"/>
      <c r="AB75" s="660"/>
      <c r="AC75" s="660"/>
      <c r="AD75" s="660"/>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row>
    <row r="76" spans="1:87" ht="15.5">
      <c r="A76" s="85"/>
      <c r="B76" s="86" t="s">
        <v>537</v>
      </c>
      <c r="C76" s="660"/>
      <c r="D76" s="1000"/>
      <c r="E76" s="1000"/>
      <c r="F76" s="1000"/>
      <c r="G76" s="1000"/>
      <c r="H76" s="1000"/>
      <c r="I76" s="1001"/>
      <c r="J76" s="1000" t="s">
        <v>296</v>
      </c>
      <c r="K76" s="1000"/>
      <c r="L76" s="1000"/>
      <c r="M76" s="1000"/>
      <c r="N76" s="1000"/>
      <c r="O76" s="1000"/>
      <c r="P76" s="1002"/>
      <c r="Q76" s="1003"/>
      <c r="R76" s="85"/>
      <c r="S76" s="85"/>
      <c r="T76" s="85"/>
      <c r="U76" s="85"/>
      <c r="V76" s="85"/>
      <c r="W76" s="85"/>
      <c r="X76" s="85"/>
      <c r="Y76" s="660"/>
      <c r="Z76" s="660"/>
      <c r="AA76" s="660"/>
      <c r="AB76" s="660"/>
      <c r="AC76" s="660"/>
      <c r="AD76" s="660"/>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row>
    <row r="77" spans="1:87">
      <c r="A77" s="85"/>
      <c r="B77" s="121"/>
      <c r="C77" s="362">
        <f>+C37</f>
        <v>0</v>
      </c>
      <c r="D77" s="1001"/>
      <c r="E77" s="1000"/>
      <c r="F77" s="1000"/>
      <c r="G77" s="1000"/>
      <c r="H77" s="1000"/>
      <c r="I77" s="1001"/>
      <c r="J77" s="1000"/>
      <c r="K77" s="1000"/>
      <c r="L77" s="1000"/>
      <c r="M77" s="1000"/>
      <c r="N77" s="1000"/>
      <c r="O77" s="1000"/>
      <c r="P77" s="1002"/>
      <c r="Q77" s="1003"/>
      <c r="R77" s="85"/>
      <c r="S77" s="85"/>
      <c r="T77" s="85"/>
      <c r="U77" s="85"/>
      <c r="V77" s="85"/>
      <c r="W77" s="85"/>
      <c r="X77" s="85"/>
      <c r="Y77" s="660"/>
      <c r="Z77" s="660"/>
      <c r="AA77" s="660"/>
      <c r="AB77" s="660"/>
      <c r="AC77" s="660"/>
      <c r="AD77" s="660"/>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row>
    <row r="78" spans="1:87">
      <c r="A78" s="88"/>
      <c r="B78" s="88"/>
      <c r="C78" s="117"/>
      <c r="D78" s="1004"/>
      <c r="E78" s="1004"/>
      <c r="F78" s="1004"/>
      <c r="G78" s="1004"/>
      <c r="H78" s="1004"/>
      <c r="I78" s="1005"/>
      <c r="J78" s="1005"/>
      <c r="K78" s="1004"/>
      <c r="L78" s="1004"/>
      <c r="M78" s="1004"/>
      <c r="N78" s="1004"/>
      <c r="O78" s="1004"/>
      <c r="P78" s="1006"/>
      <c r="Q78" s="1006"/>
      <c r="R78" s="85"/>
      <c r="S78" s="85"/>
      <c r="T78" s="85"/>
      <c r="U78" s="85"/>
      <c r="V78" s="85"/>
      <c r="W78" s="85"/>
      <c r="X78" s="85"/>
      <c r="Y78" s="660"/>
      <c r="Z78" s="660"/>
      <c r="AA78" s="660"/>
      <c r="AB78" s="660"/>
      <c r="AC78" s="660"/>
      <c r="AD78" s="660"/>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row>
    <row r="79" spans="1:87" ht="13.5" thickBot="1">
      <c r="A79" s="88"/>
      <c r="B79" s="89"/>
      <c r="C79" s="117"/>
      <c r="D79" s="118">
        <f t="shared" ref="D79:O79" si="34">IF(D80&lt;=$C$47,1,0)</f>
        <v>1</v>
      </c>
      <c r="E79" s="118">
        <f t="shared" si="34"/>
        <v>0</v>
      </c>
      <c r="F79" s="118">
        <f t="shared" si="34"/>
        <v>0</v>
      </c>
      <c r="G79" s="118">
        <f t="shared" si="34"/>
        <v>0</v>
      </c>
      <c r="H79" s="118">
        <f t="shared" si="34"/>
        <v>0</v>
      </c>
      <c r="I79" s="118">
        <f t="shared" si="34"/>
        <v>0</v>
      </c>
      <c r="J79" s="118">
        <f t="shared" si="34"/>
        <v>0</v>
      </c>
      <c r="K79" s="118">
        <f t="shared" si="34"/>
        <v>0</v>
      </c>
      <c r="L79" s="118">
        <f t="shared" si="34"/>
        <v>0</v>
      </c>
      <c r="M79" s="118">
        <f t="shared" si="34"/>
        <v>0</v>
      </c>
      <c r="N79" s="118">
        <f t="shared" si="34"/>
        <v>0</v>
      </c>
      <c r="O79" s="118">
        <f t="shared" si="34"/>
        <v>0</v>
      </c>
      <c r="P79" s="1007"/>
      <c r="Q79" s="1008"/>
      <c r="R79" s="85"/>
      <c r="S79" s="85"/>
      <c r="T79" s="85"/>
      <c r="U79" s="85"/>
      <c r="V79" s="85"/>
      <c r="W79" s="85"/>
      <c r="X79" s="85"/>
      <c r="Y79" s="660"/>
      <c r="Z79" s="660"/>
      <c r="AA79" s="660"/>
      <c r="AB79" s="660"/>
      <c r="AC79" s="660"/>
      <c r="AD79" s="660"/>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row>
    <row r="80" spans="1:87" ht="26.5" thickBot="1">
      <c r="A80" s="90"/>
      <c r="B80" s="2913" t="s">
        <v>19</v>
      </c>
      <c r="C80" s="2914"/>
      <c r="D80" s="111">
        <v>1</v>
      </c>
      <c r="E80" s="112">
        <v>2</v>
      </c>
      <c r="F80" s="112">
        <v>3</v>
      </c>
      <c r="G80" s="112">
        <v>4</v>
      </c>
      <c r="H80" s="112">
        <v>5</v>
      </c>
      <c r="I80" s="112">
        <v>6</v>
      </c>
      <c r="J80" s="112">
        <v>7</v>
      </c>
      <c r="K80" s="112">
        <v>8</v>
      </c>
      <c r="L80" s="112">
        <v>9</v>
      </c>
      <c r="M80" s="112">
        <v>10</v>
      </c>
      <c r="N80" s="112">
        <v>11</v>
      </c>
      <c r="O80" s="113">
        <v>12</v>
      </c>
      <c r="P80" s="2917" t="s">
        <v>183</v>
      </c>
      <c r="Q80" s="2919" t="s">
        <v>283</v>
      </c>
      <c r="R80" s="153" t="s">
        <v>184</v>
      </c>
      <c r="S80" s="3040" t="s">
        <v>727</v>
      </c>
      <c r="T80" s="3041"/>
      <c r="U80" s="3042" t="s">
        <v>614</v>
      </c>
      <c r="V80" s="3043"/>
      <c r="W80" s="90"/>
      <c r="X80" s="3005" t="s">
        <v>613</v>
      </c>
      <c r="Y80" s="660"/>
      <c r="Z80" s="660"/>
      <c r="AA80" s="660"/>
      <c r="AB80" s="660"/>
      <c r="AC80" s="660"/>
      <c r="AD80" s="660"/>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row>
    <row r="81" spans="1:87" ht="39.5" thickBot="1">
      <c r="A81" s="139"/>
      <c r="B81" s="2915"/>
      <c r="C81" s="2916"/>
      <c r="D81" s="1009" t="s">
        <v>186</v>
      </c>
      <c r="E81" s="115" t="s">
        <v>90</v>
      </c>
      <c r="F81" s="115" t="s">
        <v>91</v>
      </c>
      <c r="G81" s="1009" t="s">
        <v>92</v>
      </c>
      <c r="H81" s="115" t="s">
        <v>93</v>
      </c>
      <c r="I81" s="115" t="s">
        <v>94</v>
      </c>
      <c r="J81" s="1009" t="s">
        <v>95</v>
      </c>
      <c r="K81" s="115" t="s">
        <v>96</v>
      </c>
      <c r="L81" s="115" t="s">
        <v>97</v>
      </c>
      <c r="M81" s="1009" t="s">
        <v>98</v>
      </c>
      <c r="N81" s="115" t="s">
        <v>99</v>
      </c>
      <c r="O81" s="1010" t="s">
        <v>100</v>
      </c>
      <c r="P81" s="2918"/>
      <c r="Q81" s="2920"/>
      <c r="R81" s="154" t="s">
        <v>299</v>
      </c>
      <c r="S81" s="155" t="s">
        <v>633</v>
      </c>
      <c r="T81" s="155" t="s">
        <v>634</v>
      </c>
      <c r="U81" s="155" t="s">
        <v>311</v>
      </c>
      <c r="V81" s="155" t="s">
        <v>310</v>
      </c>
      <c r="W81" s="149"/>
      <c r="X81" s="3006"/>
      <c r="Y81" s="660"/>
      <c r="Z81" s="660"/>
      <c r="AA81" s="660"/>
      <c r="AB81" s="660"/>
      <c r="AC81" s="660"/>
      <c r="AD81" s="660"/>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row>
    <row r="82" spans="1:87" ht="13.5" thickBot="1">
      <c r="A82" s="139"/>
      <c r="B82" s="1011"/>
      <c r="C82" s="140"/>
      <c r="D82" s="1012" t="s">
        <v>51</v>
      </c>
      <c r="E82" s="1012" t="s">
        <v>51</v>
      </c>
      <c r="F82" s="1012" t="s">
        <v>51</v>
      </c>
      <c r="G82" s="1012" t="s">
        <v>51</v>
      </c>
      <c r="H82" s="1012" t="s">
        <v>51</v>
      </c>
      <c r="I82" s="1012" t="s">
        <v>51</v>
      </c>
      <c r="J82" s="1012" t="s">
        <v>51</v>
      </c>
      <c r="K82" s="1012" t="s">
        <v>51</v>
      </c>
      <c r="L82" s="1012" t="s">
        <v>51</v>
      </c>
      <c r="M82" s="1012" t="s">
        <v>51</v>
      </c>
      <c r="N82" s="1012" t="s">
        <v>51</v>
      </c>
      <c r="O82" s="1619" t="s">
        <v>51</v>
      </c>
      <c r="P82" s="156"/>
      <c r="Q82" s="103"/>
      <c r="R82" s="157"/>
      <c r="S82" s="158" t="s">
        <v>51</v>
      </c>
      <c r="T82" s="158" t="s">
        <v>51</v>
      </c>
      <c r="U82" s="158" t="s">
        <v>51</v>
      </c>
      <c r="V82" s="158" t="s">
        <v>51</v>
      </c>
      <c r="W82" s="149"/>
      <c r="X82" s="1575" t="s">
        <v>51</v>
      </c>
      <c r="Y82" s="660"/>
      <c r="Z82" s="660"/>
      <c r="AA82" s="660"/>
      <c r="AB82" s="660"/>
      <c r="AC82" s="660"/>
      <c r="AD82" s="660"/>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row>
    <row r="83" spans="1:87" ht="12.75" customHeight="1" thickBot="1">
      <c r="A83" s="141">
        <v>1</v>
      </c>
      <c r="B83" s="2910" t="s">
        <v>536</v>
      </c>
      <c r="C83" s="1519" t="s">
        <v>298</v>
      </c>
      <c r="D83" s="1745">
        <f>SUMIFS('Table C3 Tracker'!T$43:T$1496,'Table C3 Tracker'!$O$43:$O$1496, "&lt;&gt;Red",'Table C3 Tracker'!$S$43:$S$1496,'Table C3 Tracker'!$CS$11,'Table C3 Tracker'!$L$43:$L$1496, 'Table C3 Tracker'!$BY$1,'Table C3 Tracker'!$R$43:$R$1496, 'Table C3 Tracker'!$CQ$1)+SUMIFS('Table C3 Tracker'!T$43:T$1496,'Table C3 Tracker'!$O$43:$O$1496, "&lt;&gt;Red",'Table C3 Tracker'!$S$43:$S$1496,'Table C3 Tracker'!$CS$11,'Table C3 Tracker'!$L$43:$L$1496, 'Table C3 Tracker'!$BY$1,'Table C3 Tracker'!$R$43:$R$1496, 'Table C3 Tracker'!$CQ$5)</f>
        <v>0</v>
      </c>
      <c r="E83" s="1745">
        <f>SUMIFS('Table C3 Tracker'!U$43:U$1496,'Table C3 Tracker'!$O$43:$O$1496, "&lt;&gt;Red",'Table C3 Tracker'!$S$43:$S$1496,'Table C3 Tracker'!$CS$11,'Table C3 Tracker'!$L$43:$L$1496, 'Table C3 Tracker'!$BY$1,'Table C3 Tracker'!$R$43:$R$1496, 'Table C3 Tracker'!$CQ$1)+SUMIFS('Table C3 Tracker'!U$43:U$1496,'Table C3 Tracker'!$O$43:$O$1496, "&lt;&gt;Red",'Table C3 Tracker'!$S$43:$S$1496,'Table C3 Tracker'!$CS$11,'Table C3 Tracker'!$L$43:$L$1496, 'Table C3 Tracker'!$BY$1,'Table C3 Tracker'!$R$43:$R$1496, 'Table C3 Tracker'!$CQ$5)</f>
        <v>0</v>
      </c>
      <c r="F83" s="1745">
        <f>SUMIFS('Table C3 Tracker'!V$43:V$1496,'Table C3 Tracker'!$O$43:$O$1496, "&lt;&gt;Red",'Table C3 Tracker'!$S$43:$S$1496,'Table C3 Tracker'!$CS$11,'Table C3 Tracker'!$L$43:$L$1496, 'Table C3 Tracker'!$BY$1,'Table C3 Tracker'!$R$43:$R$1496, 'Table C3 Tracker'!$CQ$1)+SUMIFS('Table C3 Tracker'!V$43:V$1496,'Table C3 Tracker'!$O$43:$O$1496, "&lt;&gt;Red",'Table C3 Tracker'!$S$43:$S$1496,'Table C3 Tracker'!$CS$11,'Table C3 Tracker'!$L$43:$L$1496, 'Table C3 Tracker'!$BY$1,'Table C3 Tracker'!$R$43:$R$1496, 'Table C3 Tracker'!$CQ$5)</f>
        <v>0</v>
      </c>
      <c r="G83" s="1745">
        <f>SUMIFS('Table C3 Tracker'!W$43:W$1496,'Table C3 Tracker'!$O$43:$O$1496, "&lt;&gt;Red",'Table C3 Tracker'!$S$43:$S$1496,'Table C3 Tracker'!$CS$11,'Table C3 Tracker'!$L$43:$L$1496, 'Table C3 Tracker'!$BY$1,'Table C3 Tracker'!$R$43:$R$1496, 'Table C3 Tracker'!$CQ$1)+SUMIFS('Table C3 Tracker'!W$43:W$1496,'Table C3 Tracker'!$O$43:$O$1496, "&lt;&gt;Red",'Table C3 Tracker'!$S$43:$S$1496,'Table C3 Tracker'!$CS$11,'Table C3 Tracker'!$L$43:$L$1496, 'Table C3 Tracker'!$BY$1,'Table C3 Tracker'!$R$43:$R$1496, 'Table C3 Tracker'!$CQ$5)</f>
        <v>0</v>
      </c>
      <c r="H83" s="1745">
        <f>SUMIFS('Table C3 Tracker'!X$43:X$1496,'Table C3 Tracker'!$O$43:$O$1496, "&lt;&gt;Red",'Table C3 Tracker'!$S$43:$S$1496,'Table C3 Tracker'!$CS$11,'Table C3 Tracker'!$L$43:$L$1496, 'Table C3 Tracker'!$BY$1,'Table C3 Tracker'!$R$43:$R$1496, 'Table C3 Tracker'!$CQ$1)+SUMIFS('Table C3 Tracker'!X$43:X$1496,'Table C3 Tracker'!$O$43:$O$1496, "&lt;&gt;Red",'Table C3 Tracker'!$S$43:$S$1496,'Table C3 Tracker'!$CS$11,'Table C3 Tracker'!$L$43:$L$1496, 'Table C3 Tracker'!$BY$1,'Table C3 Tracker'!$R$43:$R$1496, 'Table C3 Tracker'!$CQ$5)</f>
        <v>0</v>
      </c>
      <c r="I83" s="1745">
        <f>SUMIFS('Table C3 Tracker'!Y$43:Y$1496,'Table C3 Tracker'!$O$43:$O$1496, "&lt;&gt;Red",'Table C3 Tracker'!$S$43:$S$1496,'Table C3 Tracker'!$CS$11,'Table C3 Tracker'!$L$43:$L$1496, 'Table C3 Tracker'!$BY$1,'Table C3 Tracker'!$R$43:$R$1496, 'Table C3 Tracker'!$CQ$1)+SUMIFS('Table C3 Tracker'!Y$43:Y$1496,'Table C3 Tracker'!$O$43:$O$1496, "&lt;&gt;Red",'Table C3 Tracker'!$S$43:$S$1496,'Table C3 Tracker'!$CS$11,'Table C3 Tracker'!$L$43:$L$1496, 'Table C3 Tracker'!$BY$1,'Table C3 Tracker'!$R$43:$R$1496, 'Table C3 Tracker'!$CQ$5)</f>
        <v>0</v>
      </c>
      <c r="J83" s="1745">
        <f>SUMIFS('Table C3 Tracker'!Z$43:Z$1496,'Table C3 Tracker'!$O$43:$O$1496, "&lt;&gt;Red",'Table C3 Tracker'!$S$43:$S$1496,'Table C3 Tracker'!$CS$11,'Table C3 Tracker'!$L$43:$L$1496, 'Table C3 Tracker'!$BY$1,'Table C3 Tracker'!$R$43:$R$1496, 'Table C3 Tracker'!$CQ$1)+SUMIFS('Table C3 Tracker'!Z$43:Z$1496,'Table C3 Tracker'!$O$43:$O$1496, "&lt;&gt;Red",'Table C3 Tracker'!$S$43:$S$1496,'Table C3 Tracker'!$CS$11,'Table C3 Tracker'!$L$43:$L$1496, 'Table C3 Tracker'!$BY$1,'Table C3 Tracker'!$R$43:$R$1496, 'Table C3 Tracker'!$CQ$5)</f>
        <v>0</v>
      </c>
      <c r="K83" s="1745">
        <f>SUMIFS('Table C3 Tracker'!AA$43:AA$1496,'Table C3 Tracker'!$O$43:$O$1496, "&lt;&gt;Red",'Table C3 Tracker'!$S$43:$S$1496,'Table C3 Tracker'!$CS$11,'Table C3 Tracker'!$L$43:$L$1496, 'Table C3 Tracker'!$BY$1,'Table C3 Tracker'!$R$43:$R$1496, 'Table C3 Tracker'!$CQ$1)+SUMIFS('Table C3 Tracker'!AA$43:AA$1496,'Table C3 Tracker'!$O$43:$O$1496, "&lt;&gt;Red",'Table C3 Tracker'!$S$43:$S$1496,'Table C3 Tracker'!$CS$11,'Table C3 Tracker'!$L$43:$L$1496, 'Table C3 Tracker'!$BY$1,'Table C3 Tracker'!$R$43:$R$1496, 'Table C3 Tracker'!$CQ$5)</f>
        <v>0</v>
      </c>
      <c r="L83" s="1745">
        <f>SUMIFS('Table C3 Tracker'!AB$43:AB$1496,'Table C3 Tracker'!$O$43:$O$1496, "&lt;&gt;Red",'Table C3 Tracker'!$S$43:$S$1496,'Table C3 Tracker'!$CS$11,'Table C3 Tracker'!$L$43:$L$1496, 'Table C3 Tracker'!$BY$1,'Table C3 Tracker'!$R$43:$R$1496, 'Table C3 Tracker'!$CQ$1)+SUMIFS('Table C3 Tracker'!AB$43:AB$1496,'Table C3 Tracker'!$O$43:$O$1496, "&lt;&gt;Red",'Table C3 Tracker'!$S$43:$S$1496,'Table C3 Tracker'!$CS$11,'Table C3 Tracker'!$L$43:$L$1496, 'Table C3 Tracker'!$BY$1,'Table C3 Tracker'!$R$43:$R$1496, 'Table C3 Tracker'!$CQ$5)</f>
        <v>0</v>
      </c>
      <c r="M83" s="1745">
        <f>SUMIFS('Table C3 Tracker'!AC$43:AC$1496,'Table C3 Tracker'!$O$43:$O$1496, "&lt;&gt;Red",'Table C3 Tracker'!$S$43:$S$1496,'Table C3 Tracker'!$CS$11,'Table C3 Tracker'!$L$43:$L$1496, 'Table C3 Tracker'!$BY$1,'Table C3 Tracker'!$R$43:$R$1496, 'Table C3 Tracker'!$CQ$1)+SUMIFS('Table C3 Tracker'!AC$43:AC$1496,'Table C3 Tracker'!$O$43:$O$1496, "&lt;&gt;Red",'Table C3 Tracker'!$S$43:$S$1496,'Table C3 Tracker'!$CS$11,'Table C3 Tracker'!$L$43:$L$1496, 'Table C3 Tracker'!$BY$1,'Table C3 Tracker'!$R$43:$R$1496, 'Table C3 Tracker'!$CQ$5)</f>
        <v>0</v>
      </c>
      <c r="N83" s="1745">
        <f>SUMIFS('Table C3 Tracker'!AD$43:AD$1496,'Table C3 Tracker'!$O$43:$O$1496, "&lt;&gt;Red",'Table C3 Tracker'!$S$43:$S$1496,'Table C3 Tracker'!$CS$11,'Table C3 Tracker'!$L$43:$L$1496, 'Table C3 Tracker'!$BY$1,'Table C3 Tracker'!$R$43:$R$1496, 'Table C3 Tracker'!$CQ$1)+SUMIFS('Table C3 Tracker'!AD$43:AD$1496,'Table C3 Tracker'!$O$43:$O$1496, "&lt;&gt;Red",'Table C3 Tracker'!$S$43:$S$1496,'Table C3 Tracker'!$CS$11,'Table C3 Tracker'!$L$43:$L$1496, 'Table C3 Tracker'!$BY$1,'Table C3 Tracker'!$R$43:$R$1496, 'Table C3 Tracker'!$CQ$5)</f>
        <v>0</v>
      </c>
      <c r="O83" s="1745">
        <f>SUMIFS('Table C3 Tracker'!AE$43:AE$1496,'Table C3 Tracker'!$O$43:$O$1496, "&lt;&gt;Red",'Table C3 Tracker'!$S$43:$S$1496,'Table C3 Tracker'!$CS$11,'Table C3 Tracker'!$L$43:$L$1496, 'Table C3 Tracker'!$BY$1,'Table C3 Tracker'!$R$43:$R$1496, 'Table C3 Tracker'!$CQ$1)+SUMIFS('Table C3 Tracker'!AE$43:AE$1496,'Table C3 Tracker'!$O$43:$O$1496, "&lt;&gt;Red",'Table C3 Tracker'!$S$43:$S$1496,'Table C3 Tracker'!$CS$11,'Table C3 Tracker'!$L$43:$L$1496, 'Table C3 Tracker'!$BY$1,'Table C3 Tracker'!$R$43:$R$1496, 'Table C3 Tracker'!$CQ$5)</f>
        <v>0</v>
      </c>
      <c r="P83" s="1621">
        <f t="shared" ref="P83:P91" si="35">SUMPRODUCT($D$49:$O$49,D83:O83)</f>
        <v>0</v>
      </c>
      <c r="Q83" s="1023">
        <f>SUM(D83:O83)</f>
        <v>0</v>
      </c>
      <c r="R83" s="648"/>
      <c r="S83" s="1745">
        <f>SUMIFS('Table C3 Tracker'!$AF$43:$AF$1496,'Table C3 Tracker'!$O$43:$O$1496, "Green",'Table C3 Tracker'!$S$43:$S$1496,'Table C3 Tracker'!$CS$11,'Table C3 Tracker'!$R$43:$R$1496, 'Table C3 Tracker'!$CQ$1,'Table C3 Tracker'!$L$43:$L$1496, 'Table C3 Tracker'!$BY$1)+SUMIFS('Table C3 Tracker'!$AF$43:$AF$1496,'Table C3 Tracker'!$O$43:$O$1496, "Green",'Table C3 Tracker'!$S$43:$S$1496,'Table C3 Tracker'!$CS$11,'Table C3 Tracker'!$R$43:$R$1496, 'Table C3 Tracker'!$CQ$5,'Table C3 Tracker'!$L$43:$L$1496, 'Table C3 Tracker'!$BY$1)</f>
        <v>0</v>
      </c>
      <c r="T83" s="1747">
        <f>SUMIFS('Table C3 Tracker'!$AF$43:$AF$1496,'Table C3 Tracker'!$O$43:$O$1496, "Amber",'Table C3 Tracker'!$S$43:$S$1496,'Table C3 Tracker'!$CS$11,'Table C3 Tracker'!$R$43:$R$1496, 'Table C3 Tracker'!$CQ$1,'Table C3 Tracker'!$L$43:$L$1496, 'Table C3 Tracker'!$BY$1)+SUMIFS('Table C3 Tracker'!$AF$43:$AF$1496,'Table C3 Tracker'!$O$43:$O$1496, "Amber",'Table C3 Tracker'!$S$43:$S$1496,'Table C3 Tracker'!$CS$11,'Table C3 Tracker'!$R$43:$R$1496, 'Table C3 Tracker'!$CQ$5,'Table C3 Tracker'!$L$43:$L$1496, 'Table C3 Tracker'!$BY$1)</f>
        <v>0</v>
      </c>
      <c r="U83" s="1729"/>
      <c r="V83" s="646"/>
      <c r="W83" s="149"/>
      <c r="X83" s="646"/>
      <c r="Y83" s="660"/>
      <c r="Z83" s="660"/>
      <c r="AA83" s="660"/>
      <c r="AB83" s="660"/>
      <c r="AC83" s="660"/>
      <c r="AD83" s="660"/>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row>
    <row r="84" spans="1:87" thickBot="1">
      <c r="A84" s="142">
        <v>2</v>
      </c>
      <c r="B84" s="2911"/>
      <c r="C84" s="99" t="s">
        <v>295</v>
      </c>
      <c r="D84" s="1746">
        <f>SUMIFS('Table C3 Tracker'!AG$43:AG$1496,'Table C3 Tracker'!$O$43:$O$1496, "&lt;&gt;Red",'Table C3 Tracker'!$S$43:$S$1496,'Table C3 Tracker'!$CS$11,'Table C3 Tracker'!$R$43:$R$1496, 'Table C3 Tracker'!$CQ$1)+SUMIFS('Table C3 Tracker'!AG$43:AG$1496,'Table C3 Tracker'!$O$43:$O$1496, "&lt;&gt;Red",'Table C3 Tracker'!$S$43:$S$1496,'Table C3 Tracker'!$CS$11,'Table C3 Tracker'!$R$43:$R$1496, 'Table C3 Tracker'!$CQ$5)</f>
        <v>0</v>
      </c>
      <c r="E84" s="1746">
        <f>SUMIFS('Table C3 Tracker'!AH$43:AH$1496,'Table C3 Tracker'!$O$43:$O$1496, "&lt;&gt;Red",'Table C3 Tracker'!$S$43:$S$1496,'Table C3 Tracker'!$CS$11,'Table C3 Tracker'!$R$43:$R$1496, 'Table C3 Tracker'!$CQ$1)+SUMIFS('Table C3 Tracker'!AH$43:AH$1496,'Table C3 Tracker'!$O$43:$O$1496, "&lt;&gt;Red",'Table C3 Tracker'!$S$43:$S$1496,'Table C3 Tracker'!$CS$11,'Table C3 Tracker'!$R$43:$R$1496, 'Table C3 Tracker'!$CQ$5)</f>
        <v>0</v>
      </c>
      <c r="F84" s="1746">
        <f>SUMIFS('Table C3 Tracker'!AI$43:AI$1496,'Table C3 Tracker'!$O$43:$O$1496, "&lt;&gt;Red",'Table C3 Tracker'!$S$43:$S$1496,'Table C3 Tracker'!$CS$11,'Table C3 Tracker'!$R$43:$R$1496, 'Table C3 Tracker'!$CQ$1)+SUMIFS('Table C3 Tracker'!AI$43:AI$1496,'Table C3 Tracker'!$O$43:$O$1496, "&lt;&gt;Red",'Table C3 Tracker'!$S$43:$S$1496,'Table C3 Tracker'!$CS$11,'Table C3 Tracker'!$R$43:$R$1496, 'Table C3 Tracker'!$CQ$5)</f>
        <v>0</v>
      </c>
      <c r="G84" s="1746">
        <f>SUMIFS('Table C3 Tracker'!AJ$43:AJ$1496,'Table C3 Tracker'!$O$43:$O$1496, "&lt;&gt;Red",'Table C3 Tracker'!$S$43:$S$1496,'Table C3 Tracker'!$CS$11,'Table C3 Tracker'!$R$43:$R$1496, 'Table C3 Tracker'!$CQ$1)+SUMIFS('Table C3 Tracker'!AJ$43:AJ$1496,'Table C3 Tracker'!$O$43:$O$1496, "&lt;&gt;Red",'Table C3 Tracker'!$S$43:$S$1496,'Table C3 Tracker'!$CS$11,'Table C3 Tracker'!$R$43:$R$1496, 'Table C3 Tracker'!$CQ$5)</f>
        <v>0</v>
      </c>
      <c r="H84" s="1746">
        <f>SUMIFS('Table C3 Tracker'!AK$43:AK$1496,'Table C3 Tracker'!$O$43:$O$1496, "&lt;&gt;Red",'Table C3 Tracker'!$S$43:$S$1496,'Table C3 Tracker'!$CS$11,'Table C3 Tracker'!$R$43:$R$1496, 'Table C3 Tracker'!$CQ$1)+SUMIFS('Table C3 Tracker'!AK$43:AK$1496,'Table C3 Tracker'!$O$43:$O$1496, "&lt;&gt;Red",'Table C3 Tracker'!$S$43:$S$1496,'Table C3 Tracker'!$CS$11,'Table C3 Tracker'!$R$43:$R$1496, 'Table C3 Tracker'!$CQ$5)</f>
        <v>0</v>
      </c>
      <c r="I84" s="1746">
        <f>SUMIFS('Table C3 Tracker'!AL$43:AL$1496,'Table C3 Tracker'!$O$43:$O$1496, "&lt;&gt;Red",'Table C3 Tracker'!$S$43:$S$1496,'Table C3 Tracker'!$CS$11,'Table C3 Tracker'!$R$43:$R$1496, 'Table C3 Tracker'!$CQ$1)+SUMIFS('Table C3 Tracker'!AL$43:AL$1496,'Table C3 Tracker'!$O$43:$O$1496, "&lt;&gt;Red",'Table C3 Tracker'!$S$43:$S$1496,'Table C3 Tracker'!$CS$11,'Table C3 Tracker'!$R$43:$R$1496, 'Table C3 Tracker'!$CQ$5)</f>
        <v>0</v>
      </c>
      <c r="J84" s="1746">
        <f>SUMIFS('Table C3 Tracker'!AM$43:AM$1496,'Table C3 Tracker'!$O$43:$O$1496, "&lt;&gt;Red",'Table C3 Tracker'!$S$43:$S$1496,'Table C3 Tracker'!$CS$11,'Table C3 Tracker'!$R$43:$R$1496, 'Table C3 Tracker'!$CQ$1)+SUMIFS('Table C3 Tracker'!AM$43:AM$1496,'Table C3 Tracker'!$O$43:$O$1496, "&lt;&gt;Red",'Table C3 Tracker'!$S$43:$S$1496,'Table C3 Tracker'!$CS$11,'Table C3 Tracker'!$R$43:$R$1496, 'Table C3 Tracker'!$CQ$5)</f>
        <v>0</v>
      </c>
      <c r="K84" s="1746">
        <f>SUMIFS('Table C3 Tracker'!AN$43:AN$1496,'Table C3 Tracker'!$O$43:$O$1496, "&lt;&gt;Red",'Table C3 Tracker'!$S$43:$S$1496,'Table C3 Tracker'!$CS$11,'Table C3 Tracker'!$R$43:$R$1496, 'Table C3 Tracker'!$CQ$1)+SUMIFS('Table C3 Tracker'!AN$43:AN$1496,'Table C3 Tracker'!$O$43:$O$1496, "&lt;&gt;Red",'Table C3 Tracker'!$S$43:$S$1496,'Table C3 Tracker'!$CS$11,'Table C3 Tracker'!$R$43:$R$1496, 'Table C3 Tracker'!$CQ$5)</f>
        <v>0</v>
      </c>
      <c r="L84" s="1746">
        <f>SUMIFS('Table C3 Tracker'!AO$43:AO$1496,'Table C3 Tracker'!$O$43:$O$1496, "&lt;&gt;Red",'Table C3 Tracker'!$S$43:$S$1496,'Table C3 Tracker'!$CS$11,'Table C3 Tracker'!$R$43:$R$1496, 'Table C3 Tracker'!$CQ$1)+SUMIFS('Table C3 Tracker'!AO$43:AO$1496,'Table C3 Tracker'!$O$43:$O$1496, "&lt;&gt;Red",'Table C3 Tracker'!$S$43:$S$1496,'Table C3 Tracker'!$CS$11,'Table C3 Tracker'!$R$43:$R$1496, 'Table C3 Tracker'!$CQ$5)</f>
        <v>0</v>
      </c>
      <c r="M84" s="1746">
        <f>SUMIFS('Table C3 Tracker'!AP$43:AP$1496,'Table C3 Tracker'!$O$43:$O$1496, "&lt;&gt;Red",'Table C3 Tracker'!$S$43:$S$1496,'Table C3 Tracker'!$CS$11,'Table C3 Tracker'!$R$43:$R$1496, 'Table C3 Tracker'!$CQ$1)+SUMIFS('Table C3 Tracker'!AP$43:AP$1496,'Table C3 Tracker'!$O$43:$O$1496, "&lt;&gt;Red",'Table C3 Tracker'!$S$43:$S$1496,'Table C3 Tracker'!$CS$11,'Table C3 Tracker'!$R$43:$R$1496, 'Table C3 Tracker'!$CQ$5)</f>
        <v>0</v>
      </c>
      <c r="N84" s="1746">
        <f>SUMIFS('Table C3 Tracker'!AQ$43:AQ$1496,'Table C3 Tracker'!$O$43:$O$1496, "&lt;&gt;Red",'Table C3 Tracker'!$S$43:$S$1496,'Table C3 Tracker'!$CS$11,'Table C3 Tracker'!$R$43:$R$1496, 'Table C3 Tracker'!$CQ$1)+SUMIFS('Table C3 Tracker'!AQ$43:AQ$1496,'Table C3 Tracker'!$O$43:$O$1496, "&lt;&gt;Red",'Table C3 Tracker'!$S$43:$S$1496,'Table C3 Tracker'!$CS$11,'Table C3 Tracker'!$R$43:$R$1496, 'Table C3 Tracker'!$CQ$5)</f>
        <v>0</v>
      </c>
      <c r="O84" s="1746">
        <f>SUMIFS('Table C3 Tracker'!AR$43:AR$1496,'Table C3 Tracker'!$O$43:$O$1496, "&lt;&gt;Red",'Table C3 Tracker'!$S$43:$S$1496,'Table C3 Tracker'!$CS$11,'Table C3 Tracker'!$R$43:$R$1496, 'Table C3 Tracker'!$CQ$1)+SUMIFS('Table C3 Tracker'!AR$43:AR$1496,'Table C3 Tracker'!$O$43:$O$1496, "&lt;&gt;Red",'Table C3 Tracker'!$S$43:$S$1496,'Table C3 Tracker'!$CS$11,'Table C3 Tracker'!$R$43:$R$1496, 'Table C3 Tracker'!$CQ$5)</f>
        <v>0</v>
      </c>
      <c r="P84" s="1614">
        <f t="shared" si="35"/>
        <v>0</v>
      </c>
      <c r="Q84" s="1025">
        <f t="shared" ref="Q84:Q91" si="36">SUM(D84:O84)</f>
        <v>0</v>
      </c>
      <c r="R84" s="363" t="e">
        <f>+P84/Q84</f>
        <v>#DIV/0!</v>
      </c>
      <c r="S84" s="1748">
        <f>SUMIFS('Table C3 Tracker'!$AT$43:$AT$1496,'Table C3 Tracker'!$O$43:$O$1496, "Green",'Table C3 Tracker'!$S$43:$S$1496,'Table C3 Tracker'!$CS$11,'Table C3 Tracker'!$R$43:$R$1496, 'Table C3 Tracker'!$CQ$1)+SUMIFS('Table C3 Tracker'!$AT$43:$AT$1496,'Table C3 Tracker'!$O$43:$O$1496, "Green",'Table C3 Tracker'!$S$43:$S$1496,'Table C3 Tracker'!$CS$11,'Table C3 Tracker'!$R$43:$R$1496, 'Table C3 Tracker'!$CQ$5)</f>
        <v>0</v>
      </c>
      <c r="T84" s="1749">
        <f>SUMIFS('Table C3 Tracker'!$AT$43:$AT$1496,'Table C3 Tracker'!$O$43:$O$1496, "Amber",'Table C3 Tracker'!$S$43:$S$1496,'Table C3 Tracker'!$CS$11,'Table C3 Tracker'!$R$43:$R$1496, 'Table C3 Tracker'!$CQ$1)+SUMIFS('Table C3 Tracker'!$AT$43:$AT$1496,'Table C3 Tracker'!$O$43:$O$1496, "Amber",'Table C3 Tracker'!$S$43:$S$1496,'Table C3 Tracker'!$CS$11,'Table C3 Tracker'!$R$43:$R$1496, 'Table C3 Tracker'!$CQ$5)</f>
        <v>0</v>
      </c>
      <c r="U84" s="1749">
        <f>SUMIFS('Table C3 Tracker'!$AT$43:$AT$1496,'Table C3 Tracker'!$O$43:$O$1496, "&lt;&gt;Red",'Table C3 Tracker'!$F$43:$F$1496, "NR",'Table C3 Tracker'!$S$43:$S$1496,'Table C3 Tracker'!$CS$11,'Table C3 Tracker'!$R$43:$R$1496, 'Table C3 Tracker'!$CQ$1)+SUMIFS('Table C3 Tracker'!$AT$43:$AT$1496,'Table C3 Tracker'!$O$43:$O$1496, "&lt;&gt;Red",'Table C3 Tracker'!$F$43:$F$1496, "NR",'Table C3 Tracker'!$S$43:$S$1496,'Table C3 Tracker'!$CS$11,'Table C3 Tracker'!$R$43:$R$1496, 'Table C3 Tracker'!$CQ$5)</f>
        <v>0</v>
      </c>
      <c r="V84" s="1749">
        <f>SUMIFS('Table C3 Tracker'!$AT$43:$AT$1496,'Table C3 Tracker'!$O$43:$O$1496, "&lt;&gt;Red",'Table C3 Tracker'!$F$43:$F$1496, "R",'Table C3 Tracker'!$S$43:$S$1496,'Table C3 Tracker'!$CS$11,'Table C3 Tracker'!$R$43:$R$1496, 'Table C3 Tracker'!$CQ$1)+SUMIFS('Table C3 Tracker'!$AT$43:$AT$1496,'Table C3 Tracker'!$O$43:$O$1496, "&lt;&gt;Red",'Table C3 Tracker'!$F$43:$F$1496, "R",'Table C3 Tracker'!$S$43:$S$1496,'Table C3 Tracker'!$CS$11,'Table C3 Tracker'!$R$43:$R$1496, 'Table C3 Tracker'!$CQ$5)</f>
        <v>0</v>
      </c>
      <c r="W84" s="122">
        <f>IF(X84&lt;V84,1,0)</f>
        <v>0</v>
      </c>
      <c r="X84" s="1750">
        <f>SUMIFS('Table C3 Tracker'!$J$43:$J$1496,'Table C3 Tracker'!$O$43:$O$1496, "&lt;&gt;Red",'Table C3 Tracker'!$F$43:$F$1496, "R",'Table C3 Tracker'!$S$43:$S$1496,'Table C3 Tracker'!$CS$11,'Table C3 Tracker'!$R$43:$R$1496, 'Table C3 Tracker'!$CQ$1)+SUMIFS('Table C3 Tracker'!$J$43:$J$1496,'Table C3 Tracker'!$O$43:$O$1496, "&lt;&gt;Red",'Table C3 Tracker'!$F$43:$F$1496, "R",'Table C3 Tracker'!$S$43:$S$1496,'Table C3 Tracker'!$CS$11,'Table C3 Tracker'!$R$43:$R$1496, 'Table C3 Tracker'!$CQ$5)</f>
        <v>0</v>
      </c>
      <c r="Y84" s="660"/>
      <c r="Z84" s="660"/>
      <c r="AA84" s="660"/>
      <c r="AB84" s="660"/>
      <c r="AC84" s="660"/>
      <c r="AD84" s="660"/>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row>
    <row r="85" spans="1:87" ht="13.5" thickBot="1">
      <c r="A85" s="142">
        <v>3</v>
      </c>
      <c r="B85" s="2912"/>
      <c r="C85" s="1520" t="s">
        <v>43</v>
      </c>
      <c r="D85" s="1186">
        <f>+D84-D83</f>
        <v>0</v>
      </c>
      <c r="E85" s="1186">
        <f t="shared" ref="E85:O85" si="37">+E84-E83</f>
        <v>0</v>
      </c>
      <c r="F85" s="1186">
        <f t="shared" si="37"/>
        <v>0</v>
      </c>
      <c r="G85" s="1186">
        <f t="shared" si="37"/>
        <v>0</v>
      </c>
      <c r="H85" s="1186">
        <f t="shared" si="37"/>
        <v>0</v>
      </c>
      <c r="I85" s="1186">
        <f t="shared" si="37"/>
        <v>0</v>
      </c>
      <c r="J85" s="1186">
        <f t="shared" si="37"/>
        <v>0</v>
      </c>
      <c r="K85" s="1186">
        <f t="shared" si="37"/>
        <v>0</v>
      </c>
      <c r="L85" s="1186">
        <f t="shared" si="37"/>
        <v>0</v>
      </c>
      <c r="M85" s="1186">
        <f t="shared" si="37"/>
        <v>0</v>
      </c>
      <c r="N85" s="1186">
        <f t="shared" si="37"/>
        <v>0</v>
      </c>
      <c r="O85" s="1186">
        <f t="shared" si="37"/>
        <v>0</v>
      </c>
      <c r="P85" s="1621">
        <f t="shared" si="35"/>
        <v>0</v>
      </c>
      <c r="Q85" s="1024">
        <f t="shared" si="36"/>
        <v>0</v>
      </c>
      <c r="R85" s="364" t="e">
        <f>+P85/P83</f>
        <v>#DIV/0!</v>
      </c>
      <c r="S85" s="1730">
        <f>+S84-S83</f>
        <v>0</v>
      </c>
      <c r="T85" s="1730">
        <f>+T84-T83</f>
        <v>0</v>
      </c>
      <c r="U85" s="646"/>
      <c r="V85" s="646"/>
      <c r="W85" s="819"/>
      <c r="X85" s="646"/>
      <c r="Y85" s="660"/>
      <c r="Z85" s="660"/>
      <c r="AA85" s="660"/>
      <c r="AB85" s="660"/>
      <c r="AC85" s="660"/>
      <c r="AD85" s="660"/>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row>
    <row r="86" spans="1:87" thickBot="1">
      <c r="A86" s="143">
        <v>4</v>
      </c>
      <c r="B86" s="2910" t="s">
        <v>578</v>
      </c>
      <c r="C86" s="1519" t="s">
        <v>298</v>
      </c>
      <c r="D86" s="1745">
        <f>SUMIFS('Table C3 Tracker'!T$43:T$1496,'Table C3 Tracker'!$O$43:$O$1496, "&lt;&gt;Red",'Table C3 Tracker'!$S$43:$S$1496,'Table C3 Tracker'!$CS$12,'Table C3 Tracker'!$L$43:$L$1496, 'Table C3 Tracker'!$BY$1,'Table C3 Tracker'!$R$43:$R$1496, 'Table C3 Tracker'!$CQ$1)+SUMIFS('Table C3 Tracker'!T$43:T$1496,'Table C3 Tracker'!$O$43:$O$1496, "&lt;&gt;Red",'Table C3 Tracker'!$S$43:$S$1496,'Table C3 Tracker'!$CS$12,'Table C3 Tracker'!$L$43:$L$1496, 'Table C3 Tracker'!$BY$1,'Table C3 Tracker'!$R$43:$R$1496, 'Table C3 Tracker'!$CQ$5)</f>
        <v>0</v>
      </c>
      <c r="E86" s="1745">
        <f>SUMIFS('Table C3 Tracker'!U$43:U$1496,'Table C3 Tracker'!$O$43:$O$1496, "&lt;&gt;Red",'Table C3 Tracker'!$S$43:$S$1496,'Table C3 Tracker'!$CS$12,'Table C3 Tracker'!$L$43:$L$1496, 'Table C3 Tracker'!$BY$1,'Table C3 Tracker'!$R$43:$R$1496, 'Table C3 Tracker'!$CQ$1)+SUMIFS('Table C3 Tracker'!U$43:U$1496,'Table C3 Tracker'!$O$43:$O$1496, "&lt;&gt;Red",'Table C3 Tracker'!$S$43:$S$1496,'Table C3 Tracker'!$CS$12,'Table C3 Tracker'!$L$43:$L$1496, 'Table C3 Tracker'!$BY$1,'Table C3 Tracker'!$R$43:$R$1496, 'Table C3 Tracker'!$CQ$5)</f>
        <v>0</v>
      </c>
      <c r="F86" s="1745">
        <f>SUMIFS('Table C3 Tracker'!V$43:V$1496,'Table C3 Tracker'!$O$43:$O$1496, "&lt;&gt;Red",'Table C3 Tracker'!$S$43:$S$1496,'Table C3 Tracker'!$CS$12,'Table C3 Tracker'!$L$43:$L$1496, 'Table C3 Tracker'!$BY$1,'Table C3 Tracker'!$R$43:$R$1496, 'Table C3 Tracker'!$CQ$1)+SUMIFS('Table C3 Tracker'!V$43:V$1496,'Table C3 Tracker'!$O$43:$O$1496, "&lt;&gt;Red",'Table C3 Tracker'!$S$43:$S$1496,'Table C3 Tracker'!$CS$12,'Table C3 Tracker'!$L$43:$L$1496, 'Table C3 Tracker'!$BY$1,'Table C3 Tracker'!$R$43:$R$1496, 'Table C3 Tracker'!$CQ$5)</f>
        <v>0</v>
      </c>
      <c r="G86" s="1745">
        <f>SUMIFS('Table C3 Tracker'!W$43:W$1496,'Table C3 Tracker'!$O$43:$O$1496, "&lt;&gt;Red",'Table C3 Tracker'!$S$43:$S$1496,'Table C3 Tracker'!$CS$12,'Table C3 Tracker'!$L$43:$L$1496, 'Table C3 Tracker'!$BY$1,'Table C3 Tracker'!$R$43:$R$1496, 'Table C3 Tracker'!$CQ$1)+SUMIFS('Table C3 Tracker'!W$43:W$1496,'Table C3 Tracker'!$O$43:$O$1496, "&lt;&gt;Red",'Table C3 Tracker'!$S$43:$S$1496,'Table C3 Tracker'!$CS$12,'Table C3 Tracker'!$L$43:$L$1496, 'Table C3 Tracker'!$BY$1,'Table C3 Tracker'!$R$43:$R$1496, 'Table C3 Tracker'!$CQ$5)</f>
        <v>0</v>
      </c>
      <c r="H86" s="1745">
        <f>SUMIFS('Table C3 Tracker'!X$43:X$1496,'Table C3 Tracker'!$O$43:$O$1496, "&lt;&gt;Red",'Table C3 Tracker'!$S$43:$S$1496,'Table C3 Tracker'!$CS$12,'Table C3 Tracker'!$L$43:$L$1496, 'Table C3 Tracker'!$BY$1,'Table C3 Tracker'!$R$43:$R$1496, 'Table C3 Tracker'!$CQ$1)+SUMIFS('Table C3 Tracker'!X$43:X$1496,'Table C3 Tracker'!$O$43:$O$1496, "&lt;&gt;Red",'Table C3 Tracker'!$S$43:$S$1496,'Table C3 Tracker'!$CS$12,'Table C3 Tracker'!$L$43:$L$1496, 'Table C3 Tracker'!$BY$1,'Table C3 Tracker'!$R$43:$R$1496, 'Table C3 Tracker'!$CQ$5)</f>
        <v>0</v>
      </c>
      <c r="I86" s="1745">
        <f>SUMIFS('Table C3 Tracker'!Y$43:Y$1496,'Table C3 Tracker'!$O$43:$O$1496, "&lt;&gt;Red",'Table C3 Tracker'!$S$43:$S$1496,'Table C3 Tracker'!$CS$12,'Table C3 Tracker'!$L$43:$L$1496, 'Table C3 Tracker'!$BY$1,'Table C3 Tracker'!$R$43:$R$1496, 'Table C3 Tracker'!$CQ$1)+SUMIFS('Table C3 Tracker'!Y$43:Y$1496,'Table C3 Tracker'!$O$43:$O$1496, "&lt;&gt;Red",'Table C3 Tracker'!$S$43:$S$1496,'Table C3 Tracker'!$CS$12,'Table C3 Tracker'!$L$43:$L$1496, 'Table C3 Tracker'!$BY$1,'Table C3 Tracker'!$R$43:$R$1496, 'Table C3 Tracker'!$CQ$5)</f>
        <v>0</v>
      </c>
      <c r="J86" s="1745">
        <f>SUMIFS('Table C3 Tracker'!Z$43:Z$1496,'Table C3 Tracker'!$O$43:$O$1496, "&lt;&gt;Red",'Table C3 Tracker'!$S$43:$S$1496,'Table C3 Tracker'!$CS$12,'Table C3 Tracker'!$L$43:$L$1496, 'Table C3 Tracker'!$BY$1,'Table C3 Tracker'!$R$43:$R$1496, 'Table C3 Tracker'!$CQ$1)+SUMIFS('Table C3 Tracker'!Z$43:Z$1496,'Table C3 Tracker'!$O$43:$O$1496, "&lt;&gt;Red",'Table C3 Tracker'!$S$43:$S$1496,'Table C3 Tracker'!$CS$12,'Table C3 Tracker'!$L$43:$L$1496, 'Table C3 Tracker'!$BY$1,'Table C3 Tracker'!$R$43:$R$1496, 'Table C3 Tracker'!$CQ$5)</f>
        <v>0</v>
      </c>
      <c r="K86" s="1745">
        <f>SUMIFS('Table C3 Tracker'!AA$43:AA$1496,'Table C3 Tracker'!$O$43:$O$1496, "&lt;&gt;Red",'Table C3 Tracker'!$S$43:$S$1496,'Table C3 Tracker'!$CS$12,'Table C3 Tracker'!$L$43:$L$1496, 'Table C3 Tracker'!$BY$1,'Table C3 Tracker'!$R$43:$R$1496, 'Table C3 Tracker'!$CQ$1)+SUMIFS('Table C3 Tracker'!AA$43:AA$1496,'Table C3 Tracker'!$O$43:$O$1496, "&lt;&gt;Red",'Table C3 Tracker'!$S$43:$S$1496,'Table C3 Tracker'!$CS$12,'Table C3 Tracker'!$L$43:$L$1496, 'Table C3 Tracker'!$BY$1,'Table C3 Tracker'!$R$43:$R$1496, 'Table C3 Tracker'!$CQ$5)</f>
        <v>0</v>
      </c>
      <c r="L86" s="1745">
        <f>SUMIFS('Table C3 Tracker'!AB$43:AB$1496,'Table C3 Tracker'!$O$43:$O$1496, "&lt;&gt;Red",'Table C3 Tracker'!$S$43:$S$1496,'Table C3 Tracker'!$CS$12,'Table C3 Tracker'!$L$43:$L$1496, 'Table C3 Tracker'!$BY$1,'Table C3 Tracker'!$R$43:$R$1496, 'Table C3 Tracker'!$CQ$1)+SUMIFS('Table C3 Tracker'!AB$43:AB$1496,'Table C3 Tracker'!$O$43:$O$1496, "&lt;&gt;Red",'Table C3 Tracker'!$S$43:$S$1496,'Table C3 Tracker'!$CS$12,'Table C3 Tracker'!$L$43:$L$1496, 'Table C3 Tracker'!$BY$1,'Table C3 Tracker'!$R$43:$R$1496, 'Table C3 Tracker'!$CQ$5)</f>
        <v>0</v>
      </c>
      <c r="M86" s="1745">
        <f>SUMIFS('Table C3 Tracker'!AC$43:AC$1496,'Table C3 Tracker'!$O$43:$O$1496, "&lt;&gt;Red",'Table C3 Tracker'!$S$43:$S$1496,'Table C3 Tracker'!$CS$12,'Table C3 Tracker'!$L$43:$L$1496, 'Table C3 Tracker'!$BY$1,'Table C3 Tracker'!$R$43:$R$1496, 'Table C3 Tracker'!$CQ$1)+SUMIFS('Table C3 Tracker'!AC$43:AC$1496,'Table C3 Tracker'!$O$43:$O$1496, "&lt;&gt;Red",'Table C3 Tracker'!$S$43:$S$1496,'Table C3 Tracker'!$CS$12,'Table C3 Tracker'!$L$43:$L$1496, 'Table C3 Tracker'!$BY$1,'Table C3 Tracker'!$R$43:$R$1496, 'Table C3 Tracker'!$CQ$5)</f>
        <v>0</v>
      </c>
      <c r="N86" s="1745">
        <f>SUMIFS('Table C3 Tracker'!AD$43:AD$1496,'Table C3 Tracker'!$O$43:$O$1496, "&lt;&gt;Red",'Table C3 Tracker'!$S$43:$S$1496,'Table C3 Tracker'!$CS$12,'Table C3 Tracker'!$L$43:$L$1496, 'Table C3 Tracker'!$BY$1,'Table C3 Tracker'!$R$43:$R$1496, 'Table C3 Tracker'!$CQ$1)+SUMIFS('Table C3 Tracker'!AD$43:AD$1496,'Table C3 Tracker'!$O$43:$O$1496, "&lt;&gt;Red",'Table C3 Tracker'!$S$43:$S$1496,'Table C3 Tracker'!$CS$12,'Table C3 Tracker'!$L$43:$L$1496, 'Table C3 Tracker'!$BY$1,'Table C3 Tracker'!$R$43:$R$1496, 'Table C3 Tracker'!$CQ$5)</f>
        <v>0</v>
      </c>
      <c r="O86" s="1745">
        <f>SUMIFS('Table C3 Tracker'!AE$43:AE$1496,'Table C3 Tracker'!$O$43:$O$1496, "&lt;&gt;Red",'Table C3 Tracker'!$S$43:$S$1496,'Table C3 Tracker'!$CS$12,'Table C3 Tracker'!$L$43:$L$1496, 'Table C3 Tracker'!$BY$1,'Table C3 Tracker'!$R$43:$R$1496, 'Table C3 Tracker'!$CQ$1)+SUMIFS('Table C3 Tracker'!AE$43:AE$1496,'Table C3 Tracker'!$O$43:$O$1496, "&lt;&gt;Red",'Table C3 Tracker'!$S$43:$S$1496,'Table C3 Tracker'!$CS$12,'Table C3 Tracker'!$L$43:$L$1496, 'Table C3 Tracker'!$BY$1,'Table C3 Tracker'!$R$43:$R$1496, 'Table C3 Tracker'!$CQ$5)</f>
        <v>0</v>
      </c>
      <c r="P86" s="1615">
        <f t="shared" si="35"/>
        <v>0</v>
      </c>
      <c r="Q86" s="1023">
        <f t="shared" si="36"/>
        <v>0</v>
      </c>
      <c r="R86" s="648"/>
      <c r="S86" s="1745">
        <f>SUMIFS('Table C3 Tracker'!$AF$43:$AF$1496,'Table C3 Tracker'!$O$43:$O$1496, "Green",'Table C3 Tracker'!$S$43:$S$1496,'Table C3 Tracker'!$CS$12,'Table C3 Tracker'!$R$43:$R$1496, 'Table C3 Tracker'!$CQ$1,'Table C3 Tracker'!$L$43:$L$1496, 'Table C3 Tracker'!$BY$1)+SUMIFS('Table C3 Tracker'!$AF$43:$AF$1496,'Table C3 Tracker'!$O$43:$O$1496, "Green",'Table C3 Tracker'!$S$43:$S$1496,'Table C3 Tracker'!$CS$12,'Table C3 Tracker'!$R$43:$R$1496, 'Table C3 Tracker'!$CQ$5,'Table C3 Tracker'!$L$43:$L$1496, 'Table C3 Tracker'!$BY$1)</f>
        <v>0</v>
      </c>
      <c r="T86" s="1747">
        <f>SUMIFS('Table C3 Tracker'!$AF$43:$AF$1496,'Table C3 Tracker'!$O$43:$O$1496, "Amber",'Table C3 Tracker'!$S$43:$S$1496,'Table C3 Tracker'!$CS$12,'Table C3 Tracker'!$R$43:$R$1496, 'Table C3 Tracker'!$CQ$1,'Table C3 Tracker'!$L$43:$L$1496, 'Table C3 Tracker'!$BY$1)+SUMIFS('Table C3 Tracker'!$AF$43:$AF$1496,'Table C3 Tracker'!$O$43:$O$1496, "Amber",'Table C3 Tracker'!$S$43:$S$1496,'Table C3 Tracker'!$CS$12,'Table C3 Tracker'!$R$43:$R$1496, 'Table C3 Tracker'!$CQ$5,'Table C3 Tracker'!$L$43:$L$1496, 'Table C3 Tracker'!$BY$1)</f>
        <v>0</v>
      </c>
      <c r="U86" s="1729"/>
      <c r="V86" s="646"/>
      <c r="W86" s="149"/>
      <c r="X86" s="646"/>
      <c r="Y86" s="660"/>
      <c r="Z86" s="660"/>
      <c r="AA86" s="660"/>
      <c r="AB86" s="660"/>
      <c r="AC86" s="660"/>
      <c r="AD86" s="1257"/>
      <c r="AE86" s="1225"/>
      <c r="AF86" s="122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row>
    <row r="87" spans="1:87" thickBot="1">
      <c r="A87" s="142">
        <v>5</v>
      </c>
      <c r="B87" s="2911"/>
      <c r="C87" s="99" t="s">
        <v>295</v>
      </c>
      <c r="D87" s="1746">
        <f>SUMIFS('Table C3 Tracker'!AG$43:AG$1496,'Table C3 Tracker'!$O$43:$O$1496, "&lt;&gt;Red",'Table C3 Tracker'!$S$43:$S$1496,'Table C3 Tracker'!$CS$12,'Table C3 Tracker'!$R$43:$R$1496, 'Table C3 Tracker'!$CQ$1)+SUMIFS('Table C3 Tracker'!AG$43:AG$1496,'Table C3 Tracker'!$O$43:$O$1496, "&lt;&gt;Red",'Table C3 Tracker'!$S$43:$S$1496,'Table C3 Tracker'!$CS$12,'Table C3 Tracker'!$R$43:$R$1496, 'Table C3 Tracker'!$CQ$5)</f>
        <v>0</v>
      </c>
      <c r="E87" s="1746">
        <f>SUMIFS('Table C3 Tracker'!AH$43:AH$1496,'Table C3 Tracker'!$O$43:$O$1496, "&lt;&gt;Red",'Table C3 Tracker'!$S$43:$S$1496,'Table C3 Tracker'!$CS$12,'Table C3 Tracker'!$R$43:$R$1496, 'Table C3 Tracker'!$CQ$1)+SUMIFS('Table C3 Tracker'!AH$43:AH$1496,'Table C3 Tracker'!$O$43:$O$1496, "&lt;&gt;Red",'Table C3 Tracker'!$S$43:$S$1496,'Table C3 Tracker'!$CS$12,'Table C3 Tracker'!$R$43:$R$1496, 'Table C3 Tracker'!$CQ$5)</f>
        <v>0</v>
      </c>
      <c r="F87" s="1746">
        <f>SUMIFS('Table C3 Tracker'!AI$43:AI$1496,'Table C3 Tracker'!$O$43:$O$1496, "&lt;&gt;Red",'Table C3 Tracker'!$S$43:$S$1496,'Table C3 Tracker'!$CS$12,'Table C3 Tracker'!$R$43:$R$1496, 'Table C3 Tracker'!$CQ$1)+SUMIFS('Table C3 Tracker'!AI$43:AI$1496,'Table C3 Tracker'!$O$43:$O$1496, "&lt;&gt;Red",'Table C3 Tracker'!$S$43:$S$1496,'Table C3 Tracker'!$CS$12,'Table C3 Tracker'!$R$43:$R$1496, 'Table C3 Tracker'!$CQ$5)</f>
        <v>0</v>
      </c>
      <c r="G87" s="1746">
        <f>SUMIFS('Table C3 Tracker'!AJ$43:AJ$1496,'Table C3 Tracker'!$O$43:$O$1496, "&lt;&gt;Red",'Table C3 Tracker'!$S$43:$S$1496,'Table C3 Tracker'!$CS$12,'Table C3 Tracker'!$R$43:$R$1496, 'Table C3 Tracker'!$CQ$1)+SUMIFS('Table C3 Tracker'!AJ$43:AJ$1496,'Table C3 Tracker'!$O$43:$O$1496, "&lt;&gt;Red",'Table C3 Tracker'!$S$43:$S$1496,'Table C3 Tracker'!$CS$12,'Table C3 Tracker'!$R$43:$R$1496, 'Table C3 Tracker'!$CQ$5)</f>
        <v>0</v>
      </c>
      <c r="H87" s="1746">
        <f>SUMIFS('Table C3 Tracker'!AK$43:AK$1496,'Table C3 Tracker'!$O$43:$O$1496, "&lt;&gt;Red",'Table C3 Tracker'!$S$43:$S$1496,'Table C3 Tracker'!$CS$12,'Table C3 Tracker'!$R$43:$R$1496, 'Table C3 Tracker'!$CQ$1)+SUMIFS('Table C3 Tracker'!AK$43:AK$1496,'Table C3 Tracker'!$O$43:$O$1496, "&lt;&gt;Red",'Table C3 Tracker'!$S$43:$S$1496,'Table C3 Tracker'!$CS$12,'Table C3 Tracker'!$R$43:$R$1496, 'Table C3 Tracker'!$CQ$5)</f>
        <v>0</v>
      </c>
      <c r="I87" s="1746">
        <f>SUMIFS('Table C3 Tracker'!AL$43:AL$1496,'Table C3 Tracker'!$O$43:$O$1496, "&lt;&gt;Red",'Table C3 Tracker'!$S$43:$S$1496,'Table C3 Tracker'!$CS$12,'Table C3 Tracker'!$R$43:$R$1496, 'Table C3 Tracker'!$CQ$1)+SUMIFS('Table C3 Tracker'!AL$43:AL$1496,'Table C3 Tracker'!$O$43:$O$1496, "&lt;&gt;Red",'Table C3 Tracker'!$S$43:$S$1496,'Table C3 Tracker'!$CS$12,'Table C3 Tracker'!$R$43:$R$1496, 'Table C3 Tracker'!$CQ$5)</f>
        <v>0</v>
      </c>
      <c r="J87" s="1746">
        <f>SUMIFS('Table C3 Tracker'!AM$43:AM$1496,'Table C3 Tracker'!$O$43:$O$1496, "&lt;&gt;Red",'Table C3 Tracker'!$S$43:$S$1496,'Table C3 Tracker'!$CS$12,'Table C3 Tracker'!$R$43:$R$1496, 'Table C3 Tracker'!$CQ$1)+SUMIFS('Table C3 Tracker'!AM$43:AM$1496,'Table C3 Tracker'!$O$43:$O$1496, "&lt;&gt;Red",'Table C3 Tracker'!$S$43:$S$1496,'Table C3 Tracker'!$CS$12,'Table C3 Tracker'!$R$43:$R$1496, 'Table C3 Tracker'!$CQ$5)</f>
        <v>0</v>
      </c>
      <c r="K87" s="1746">
        <f>SUMIFS('Table C3 Tracker'!AN$43:AN$1496,'Table C3 Tracker'!$O$43:$O$1496, "&lt;&gt;Red",'Table C3 Tracker'!$S$43:$S$1496,'Table C3 Tracker'!$CS$12,'Table C3 Tracker'!$R$43:$R$1496, 'Table C3 Tracker'!$CQ$1)+SUMIFS('Table C3 Tracker'!AN$43:AN$1496,'Table C3 Tracker'!$O$43:$O$1496, "&lt;&gt;Red",'Table C3 Tracker'!$S$43:$S$1496,'Table C3 Tracker'!$CS$12,'Table C3 Tracker'!$R$43:$R$1496, 'Table C3 Tracker'!$CQ$5)</f>
        <v>0</v>
      </c>
      <c r="L87" s="1746">
        <f>SUMIFS('Table C3 Tracker'!AO$43:AO$1496,'Table C3 Tracker'!$O$43:$O$1496, "&lt;&gt;Red",'Table C3 Tracker'!$S$43:$S$1496,'Table C3 Tracker'!$CS$12,'Table C3 Tracker'!$R$43:$R$1496, 'Table C3 Tracker'!$CQ$1)+SUMIFS('Table C3 Tracker'!AO$43:AO$1496,'Table C3 Tracker'!$O$43:$O$1496, "&lt;&gt;Red",'Table C3 Tracker'!$S$43:$S$1496,'Table C3 Tracker'!$CS$12,'Table C3 Tracker'!$R$43:$R$1496, 'Table C3 Tracker'!$CQ$5)</f>
        <v>0</v>
      </c>
      <c r="M87" s="1746">
        <f>SUMIFS('Table C3 Tracker'!AP$43:AP$1496,'Table C3 Tracker'!$O$43:$O$1496, "&lt;&gt;Red",'Table C3 Tracker'!$S$43:$S$1496,'Table C3 Tracker'!$CS$12,'Table C3 Tracker'!$R$43:$R$1496, 'Table C3 Tracker'!$CQ$1)+SUMIFS('Table C3 Tracker'!AP$43:AP$1496,'Table C3 Tracker'!$O$43:$O$1496, "&lt;&gt;Red",'Table C3 Tracker'!$S$43:$S$1496,'Table C3 Tracker'!$CS$12,'Table C3 Tracker'!$R$43:$R$1496, 'Table C3 Tracker'!$CQ$5)</f>
        <v>0</v>
      </c>
      <c r="N87" s="1746">
        <f>SUMIFS('Table C3 Tracker'!AQ$43:AQ$1496,'Table C3 Tracker'!$O$43:$O$1496, "&lt;&gt;Red",'Table C3 Tracker'!$S$43:$S$1496,'Table C3 Tracker'!$CS$12,'Table C3 Tracker'!$R$43:$R$1496, 'Table C3 Tracker'!$CQ$1)+SUMIFS('Table C3 Tracker'!AQ$43:AQ$1496,'Table C3 Tracker'!$O$43:$O$1496, "&lt;&gt;Red",'Table C3 Tracker'!$S$43:$S$1496,'Table C3 Tracker'!$CS$12,'Table C3 Tracker'!$R$43:$R$1496, 'Table C3 Tracker'!$CQ$5)</f>
        <v>0</v>
      </c>
      <c r="O87" s="1746">
        <f>SUMIFS('Table C3 Tracker'!AR$43:AR$1496,'Table C3 Tracker'!$O$43:$O$1496, "&lt;&gt;Red",'Table C3 Tracker'!$S$43:$S$1496,'Table C3 Tracker'!$CS$12,'Table C3 Tracker'!$R$43:$R$1496, 'Table C3 Tracker'!$CQ$1)+SUMIFS('Table C3 Tracker'!AR$43:AR$1496,'Table C3 Tracker'!$O$43:$O$1496, "&lt;&gt;Red",'Table C3 Tracker'!$S$43:$S$1496,'Table C3 Tracker'!$CS$12,'Table C3 Tracker'!$R$43:$R$1496, 'Table C3 Tracker'!$CQ$5)</f>
        <v>0</v>
      </c>
      <c r="P87" s="1614">
        <f t="shared" si="35"/>
        <v>0</v>
      </c>
      <c r="Q87" s="1025">
        <f t="shared" si="36"/>
        <v>0</v>
      </c>
      <c r="R87" s="363" t="e">
        <f>+P87/Q87</f>
        <v>#DIV/0!</v>
      </c>
      <c r="S87" s="1748">
        <f>SUMIFS('Table C3 Tracker'!$AT$43:$AT$1496,'Table C3 Tracker'!$O$43:$O$1496, "Green",'Table C3 Tracker'!$S$43:$S$1496,'Table C3 Tracker'!$CS$12,'Table C3 Tracker'!$R$43:$R$1496, 'Table C3 Tracker'!$CQ$1)+SUMIFS('Table C3 Tracker'!$AT$43:$AT$1496,'Table C3 Tracker'!$O$43:$O$1496, "Green",'Table C3 Tracker'!$S$43:$S$1496,'Table C3 Tracker'!$CS$12,'Table C3 Tracker'!$R$43:$R$1496, 'Table C3 Tracker'!$CQ$5)</f>
        <v>0</v>
      </c>
      <c r="T87" s="1749">
        <f>SUMIFS('Table C3 Tracker'!$AT$43:$AT$1496,'Table C3 Tracker'!$O$43:$O$1496, "Amber",'Table C3 Tracker'!$S$43:$S$1496,'Table C3 Tracker'!$CS$12,'Table C3 Tracker'!$R$43:$R$1496, 'Table C3 Tracker'!$CQ$1)+SUMIFS('Table C3 Tracker'!$AT$43:$AT$1496,'Table C3 Tracker'!$O$43:$O$1496, "Amber",'Table C3 Tracker'!$S$43:$S$1496,'Table C3 Tracker'!$CS$12,'Table C3 Tracker'!$R$43:$R$1496, 'Table C3 Tracker'!$CQ$5)</f>
        <v>0</v>
      </c>
      <c r="U87" s="1749">
        <f>SUMIFS('Table C3 Tracker'!$AT$43:$AT$1496,'Table C3 Tracker'!$O$43:$O$1496, "&lt;&gt;Red",'Table C3 Tracker'!$F$43:$F$1496, "NR",'Table C3 Tracker'!$S$43:$S$1496,'Table C3 Tracker'!$CS$12,'Table C3 Tracker'!$R$43:$R$1496, 'Table C3 Tracker'!$CQ$1)+SUMIFS('Table C3 Tracker'!$AT$43:$AT$1496,'Table C3 Tracker'!$O$43:$O$1496, "&lt;&gt;Red",'Table C3 Tracker'!$F$43:$F$1496, "NR",'Table C3 Tracker'!$S$43:$S$1496,'Table C3 Tracker'!$CS$12,'Table C3 Tracker'!$R$43:$R$1496, 'Table C3 Tracker'!$CQ$5)</f>
        <v>0</v>
      </c>
      <c r="V87" s="1749">
        <f>SUMIFS('Table C3 Tracker'!$AT$43:$AT$1496,'Table C3 Tracker'!$O$43:$O$1496, "&lt;&gt;Red",'Table C3 Tracker'!$F$43:$F$1496, "R",'Table C3 Tracker'!$S$43:$S$1496,'Table C3 Tracker'!$CS$12,'Table C3 Tracker'!$R$43:$R$1496, 'Table C3 Tracker'!$CQ$1)+SUMIFS('Table C3 Tracker'!$AT$43:$AT$1496,'Table C3 Tracker'!$O$43:$O$1496, "&lt;&gt;Red",'Table C3 Tracker'!$F$43:$F$1496, "R",'Table C3 Tracker'!$S$43:$S$1496,'Table C3 Tracker'!$CS$12,'Table C3 Tracker'!$R$43:$R$1496, 'Table C3 Tracker'!$CQ$5)</f>
        <v>0</v>
      </c>
      <c r="W87" s="122">
        <f>IF(X87&lt;V87,1,0)</f>
        <v>0</v>
      </c>
      <c r="X87" s="1750">
        <f>SUMIFS('Table C3 Tracker'!$J$43:$J$1496,'Table C3 Tracker'!$O$43:$O$1496, "&lt;&gt;Red",'Table C3 Tracker'!$F$43:$F$1496, "R",'Table C3 Tracker'!$S$43:$S$1496,'Table C3 Tracker'!$CS$12,'Table C3 Tracker'!$R$43:$R$1496, 'Table C3 Tracker'!$CQ$1)+SUMIFS('Table C3 Tracker'!$J$43:$J$1496,'Table C3 Tracker'!$O$43:$O$1496, "&lt;&gt;Red",'Table C3 Tracker'!$F$43:$F$1496, "R",'Table C3 Tracker'!$S$43:$S$1496,'Table C3 Tracker'!$CS$12,'Table C3 Tracker'!$R$43:$R$1496, 'Table C3 Tracker'!$CQ$5)</f>
        <v>0</v>
      </c>
      <c r="Y87" s="660"/>
      <c r="Z87" s="660"/>
      <c r="AA87" s="660"/>
      <c r="AB87" s="660"/>
      <c r="AC87" s="660"/>
      <c r="AD87" s="1257"/>
      <c r="AE87" s="1225"/>
      <c r="AF87" s="122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row>
    <row r="88" spans="1:87" ht="13.5" thickBot="1">
      <c r="A88" s="142">
        <v>6</v>
      </c>
      <c r="B88" s="2912"/>
      <c r="C88" s="1520" t="s">
        <v>43</v>
      </c>
      <c r="D88" s="1186">
        <f>+D87-D86</f>
        <v>0</v>
      </c>
      <c r="E88" s="1186">
        <f t="shared" ref="E88:O88" si="38">+E87-E86</f>
        <v>0</v>
      </c>
      <c r="F88" s="1186">
        <f t="shared" si="38"/>
        <v>0</v>
      </c>
      <c r="G88" s="1186">
        <f t="shared" si="38"/>
        <v>0</v>
      </c>
      <c r="H88" s="1186">
        <f t="shared" si="38"/>
        <v>0</v>
      </c>
      <c r="I88" s="1186">
        <f t="shared" si="38"/>
        <v>0</v>
      </c>
      <c r="J88" s="1186">
        <f t="shared" si="38"/>
        <v>0</v>
      </c>
      <c r="K88" s="1186">
        <f t="shared" si="38"/>
        <v>0</v>
      </c>
      <c r="L88" s="1186">
        <f t="shared" si="38"/>
        <v>0</v>
      </c>
      <c r="M88" s="1186">
        <f t="shared" si="38"/>
        <v>0</v>
      </c>
      <c r="N88" s="1186">
        <f t="shared" si="38"/>
        <v>0</v>
      </c>
      <c r="O88" s="1186">
        <f t="shared" si="38"/>
        <v>0</v>
      </c>
      <c r="P88" s="1621">
        <f t="shared" si="35"/>
        <v>0</v>
      </c>
      <c r="Q88" s="1024">
        <f t="shared" si="36"/>
        <v>0</v>
      </c>
      <c r="R88" s="364" t="e">
        <f>+P88/P86</f>
        <v>#DIV/0!</v>
      </c>
      <c r="S88" s="1730">
        <f>+S87-S86</f>
        <v>0</v>
      </c>
      <c r="T88" s="1730">
        <f>+T87-T86</f>
        <v>0</v>
      </c>
      <c r="U88" s="646"/>
      <c r="V88" s="646"/>
      <c r="W88" s="819"/>
      <c r="X88" s="646"/>
      <c r="Y88" s="660"/>
      <c r="Z88" s="660"/>
      <c r="AA88" s="660"/>
      <c r="AB88" s="660"/>
      <c r="AC88" s="660"/>
      <c r="AD88" s="1257"/>
      <c r="AE88" s="1225"/>
      <c r="AF88" s="122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row>
    <row r="89" spans="1:87" thickBot="1">
      <c r="A89" s="143">
        <v>7</v>
      </c>
      <c r="B89" s="2911" t="s">
        <v>579</v>
      </c>
      <c r="C89" s="1519" t="s">
        <v>298</v>
      </c>
      <c r="D89" s="1745">
        <f>SUMIFS('Table C3 Tracker'!T$43:T$1496,'Table C3 Tracker'!$O$43:$O$1496, "&lt;&gt;Red",'Table C3 Tracker'!$S$43:$S$1496,'Table C3 Tracker'!$CS$13,'Table C3 Tracker'!$L$43:$L$1496, 'Table C3 Tracker'!$BY$1,'Table C3 Tracker'!$R$43:$R$1496, 'Table C3 Tracker'!$CQ$1)+SUMIFS('Table C3 Tracker'!T$43:T$1496,'Table C3 Tracker'!$O$43:$O$1496, "&lt;&gt;Red",'Table C3 Tracker'!$S$43:$S$1496,'Table C3 Tracker'!$CS$13,'Table C3 Tracker'!$L$43:$L$1496, 'Table C3 Tracker'!$BY$1,'Table C3 Tracker'!$R$43:$R$1496, 'Table C3 Tracker'!$CQ$5)</f>
        <v>0</v>
      </c>
      <c r="E89" s="1745">
        <f>SUMIFS('Table C3 Tracker'!U$43:U$1496,'Table C3 Tracker'!$O$43:$O$1496, "&lt;&gt;Red",'Table C3 Tracker'!$S$43:$S$1496,'Table C3 Tracker'!$CS$13,'Table C3 Tracker'!$L$43:$L$1496, 'Table C3 Tracker'!$BY$1,'Table C3 Tracker'!$R$43:$R$1496, 'Table C3 Tracker'!$CQ$1)+SUMIFS('Table C3 Tracker'!U$43:U$1496,'Table C3 Tracker'!$O$43:$O$1496, "&lt;&gt;Red",'Table C3 Tracker'!$S$43:$S$1496,'Table C3 Tracker'!$CS$13,'Table C3 Tracker'!$L$43:$L$1496, 'Table C3 Tracker'!$BY$1,'Table C3 Tracker'!$R$43:$R$1496, 'Table C3 Tracker'!$CQ$5)</f>
        <v>0</v>
      </c>
      <c r="F89" s="1745">
        <f>SUMIFS('Table C3 Tracker'!V$43:V$1496,'Table C3 Tracker'!$O$43:$O$1496, "&lt;&gt;Red",'Table C3 Tracker'!$S$43:$S$1496,'Table C3 Tracker'!$CS$13,'Table C3 Tracker'!$L$43:$L$1496, 'Table C3 Tracker'!$BY$1,'Table C3 Tracker'!$R$43:$R$1496, 'Table C3 Tracker'!$CQ$1)+SUMIFS('Table C3 Tracker'!V$43:V$1496,'Table C3 Tracker'!$O$43:$O$1496, "&lt;&gt;Red",'Table C3 Tracker'!$S$43:$S$1496,'Table C3 Tracker'!$CS$13,'Table C3 Tracker'!$L$43:$L$1496, 'Table C3 Tracker'!$BY$1,'Table C3 Tracker'!$R$43:$R$1496, 'Table C3 Tracker'!$CQ$5)</f>
        <v>0</v>
      </c>
      <c r="G89" s="1745">
        <f>SUMIFS('Table C3 Tracker'!W$43:W$1496,'Table C3 Tracker'!$O$43:$O$1496, "&lt;&gt;Red",'Table C3 Tracker'!$S$43:$S$1496,'Table C3 Tracker'!$CS$13,'Table C3 Tracker'!$L$43:$L$1496, 'Table C3 Tracker'!$BY$1,'Table C3 Tracker'!$R$43:$R$1496, 'Table C3 Tracker'!$CQ$1)+SUMIFS('Table C3 Tracker'!W$43:W$1496,'Table C3 Tracker'!$O$43:$O$1496, "&lt;&gt;Red",'Table C3 Tracker'!$S$43:$S$1496,'Table C3 Tracker'!$CS$13,'Table C3 Tracker'!$L$43:$L$1496, 'Table C3 Tracker'!$BY$1,'Table C3 Tracker'!$R$43:$R$1496, 'Table C3 Tracker'!$CQ$5)</f>
        <v>0</v>
      </c>
      <c r="H89" s="1745">
        <f>SUMIFS('Table C3 Tracker'!X$43:X$1496,'Table C3 Tracker'!$O$43:$O$1496, "&lt;&gt;Red",'Table C3 Tracker'!$S$43:$S$1496,'Table C3 Tracker'!$CS$13,'Table C3 Tracker'!$L$43:$L$1496, 'Table C3 Tracker'!$BY$1,'Table C3 Tracker'!$R$43:$R$1496, 'Table C3 Tracker'!$CQ$1)+SUMIFS('Table C3 Tracker'!X$43:X$1496,'Table C3 Tracker'!$O$43:$O$1496, "&lt;&gt;Red",'Table C3 Tracker'!$S$43:$S$1496,'Table C3 Tracker'!$CS$13,'Table C3 Tracker'!$L$43:$L$1496, 'Table C3 Tracker'!$BY$1,'Table C3 Tracker'!$R$43:$R$1496, 'Table C3 Tracker'!$CQ$5)</f>
        <v>0</v>
      </c>
      <c r="I89" s="1745">
        <f>SUMIFS('Table C3 Tracker'!Y$43:Y$1496,'Table C3 Tracker'!$O$43:$O$1496, "&lt;&gt;Red",'Table C3 Tracker'!$S$43:$S$1496,'Table C3 Tracker'!$CS$13,'Table C3 Tracker'!$L$43:$L$1496, 'Table C3 Tracker'!$BY$1,'Table C3 Tracker'!$R$43:$R$1496, 'Table C3 Tracker'!$CQ$1)+SUMIFS('Table C3 Tracker'!Y$43:Y$1496,'Table C3 Tracker'!$O$43:$O$1496, "&lt;&gt;Red",'Table C3 Tracker'!$S$43:$S$1496,'Table C3 Tracker'!$CS$13,'Table C3 Tracker'!$L$43:$L$1496, 'Table C3 Tracker'!$BY$1,'Table C3 Tracker'!$R$43:$R$1496, 'Table C3 Tracker'!$CQ$5)</f>
        <v>0</v>
      </c>
      <c r="J89" s="1745">
        <f>SUMIFS('Table C3 Tracker'!Z$43:Z$1496,'Table C3 Tracker'!$O$43:$O$1496, "&lt;&gt;Red",'Table C3 Tracker'!$S$43:$S$1496,'Table C3 Tracker'!$CS$13,'Table C3 Tracker'!$L$43:$L$1496, 'Table C3 Tracker'!$BY$1,'Table C3 Tracker'!$R$43:$R$1496, 'Table C3 Tracker'!$CQ$1)+SUMIFS('Table C3 Tracker'!Z$43:Z$1496,'Table C3 Tracker'!$O$43:$O$1496, "&lt;&gt;Red",'Table C3 Tracker'!$S$43:$S$1496,'Table C3 Tracker'!$CS$13,'Table C3 Tracker'!$L$43:$L$1496, 'Table C3 Tracker'!$BY$1,'Table C3 Tracker'!$R$43:$R$1496, 'Table C3 Tracker'!$CQ$5)</f>
        <v>0</v>
      </c>
      <c r="K89" s="1745">
        <f>SUMIFS('Table C3 Tracker'!AA$43:AA$1496,'Table C3 Tracker'!$O$43:$O$1496, "&lt;&gt;Red",'Table C3 Tracker'!$S$43:$S$1496,'Table C3 Tracker'!$CS$13,'Table C3 Tracker'!$L$43:$L$1496, 'Table C3 Tracker'!$BY$1,'Table C3 Tracker'!$R$43:$R$1496, 'Table C3 Tracker'!$CQ$1)+SUMIFS('Table C3 Tracker'!AA$43:AA$1496,'Table C3 Tracker'!$O$43:$O$1496, "&lt;&gt;Red",'Table C3 Tracker'!$S$43:$S$1496,'Table C3 Tracker'!$CS$13,'Table C3 Tracker'!$L$43:$L$1496, 'Table C3 Tracker'!$BY$1,'Table C3 Tracker'!$R$43:$R$1496, 'Table C3 Tracker'!$CQ$5)</f>
        <v>0</v>
      </c>
      <c r="L89" s="1745">
        <f>SUMIFS('Table C3 Tracker'!AB$43:AB$1496,'Table C3 Tracker'!$O$43:$O$1496, "&lt;&gt;Red",'Table C3 Tracker'!$S$43:$S$1496,'Table C3 Tracker'!$CS$13,'Table C3 Tracker'!$L$43:$L$1496, 'Table C3 Tracker'!$BY$1,'Table C3 Tracker'!$R$43:$R$1496, 'Table C3 Tracker'!$CQ$1)+SUMIFS('Table C3 Tracker'!AB$43:AB$1496,'Table C3 Tracker'!$O$43:$O$1496, "&lt;&gt;Red",'Table C3 Tracker'!$S$43:$S$1496,'Table C3 Tracker'!$CS$13,'Table C3 Tracker'!$L$43:$L$1496, 'Table C3 Tracker'!$BY$1,'Table C3 Tracker'!$R$43:$R$1496, 'Table C3 Tracker'!$CQ$5)</f>
        <v>0</v>
      </c>
      <c r="M89" s="1745">
        <f>SUMIFS('Table C3 Tracker'!AC$43:AC$1496,'Table C3 Tracker'!$O$43:$O$1496, "&lt;&gt;Red",'Table C3 Tracker'!$S$43:$S$1496,'Table C3 Tracker'!$CS$13,'Table C3 Tracker'!$L$43:$L$1496, 'Table C3 Tracker'!$BY$1,'Table C3 Tracker'!$R$43:$R$1496, 'Table C3 Tracker'!$CQ$1)+SUMIFS('Table C3 Tracker'!AC$43:AC$1496,'Table C3 Tracker'!$O$43:$O$1496, "&lt;&gt;Red",'Table C3 Tracker'!$S$43:$S$1496,'Table C3 Tracker'!$CS$13,'Table C3 Tracker'!$L$43:$L$1496, 'Table C3 Tracker'!$BY$1,'Table C3 Tracker'!$R$43:$R$1496, 'Table C3 Tracker'!$CQ$5)</f>
        <v>0</v>
      </c>
      <c r="N89" s="1745">
        <f>SUMIFS('Table C3 Tracker'!AD$43:AD$1496,'Table C3 Tracker'!$O$43:$O$1496, "&lt;&gt;Red",'Table C3 Tracker'!$S$43:$S$1496,'Table C3 Tracker'!$CS$13,'Table C3 Tracker'!$L$43:$L$1496, 'Table C3 Tracker'!$BY$1,'Table C3 Tracker'!$R$43:$R$1496, 'Table C3 Tracker'!$CQ$1)+SUMIFS('Table C3 Tracker'!AD$43:AD$1496,'Table C3 Tracker'!$O$43:$O$1496, "&lt;&gt;Red",'Table C3 Tracker'!$S$43:$S$1496,'Table C3 Tracker'!$CS$13,'Table C3 Tracker'!$L$43:$L$1496, 'Table C3 Tracker'!$BY$1,'Table C3 Tracker'!$R$43:$R$1496, 'Table C3 Tracker'!$CQ$5)</f>
        <v>0</v>
      </c>
      <c r="O89" s="1745">
        <f>SUMIFS('Table C3 Tracker'!AE$43:AE$1496,'Table C3 Tracker'!$O$43:$O$1496, "&lt;&gt;Red",'Table C3 Tracker'!$S$43:$S$1496,'Table C3 Tracker'!$CS$13,'Table C3 Tracker'!$L$43:$L$1496, 'Table C3 Tracker'!$BY$1,'Table C3 Tracker'!$R$43:$R$1496, 'Table C3 Tracker'!$CQ$1)+SUMIFS('Table C3 Tracker'!AE$43:AE$1496,'Table C3 Tracker'!$O$43:$O$1496, "&lt;&gt;Red",'Table C3 Tracker'!$S$43:$S$1496,'Table C3 Tracker'!$CS$13,'Table C3 Tracker'!$L$43:$L$1496, 'Table C3 Tracker'!$BY$1,'Table C3 Tracker'!$R$43:$R$1496, 'Table C3 Tracker'!$CQ$5)</f>
        <v>0</v>
      </c>
      <c r="P89" s="1622">
        <f t="shared" si="35"/>
        <v>0</v>
      </c>
      <c r="Q89" s="1023">
        <f t="shared" si="36"/>
        <v>0</v>
      </c>
      <c r="R89" s="648"/>
      <c r="S89" s="1745">
        <f>SUMIFS('Table C3 Tracker'!$AF$43:$AF$1496,'Table C3 Tracker'!$O$43:$O$1496, "Green",'Table C3 Tracker'!$S$43:$S$1496,'Table C3 Tracker'!$CS$13,'Table C3 Tracker'!$R$43:$R$1496, 'Table C3 Tracker'!$CQ$1,'Table C3 Tracker'!$L$43:$L$1496, 'Table C3 Tracker'!$BY$1)+SUMIFS('Table C3 Tracker'!$AF$43:$AF$1496,'Table C3 Tracker'!$O$43:$O$1496, "Green",'Table C3 Tracker'!$S$43:$S$1496,'Table C3 Tracker'!$CS$13,'Table C3 Tracker'!$R$43:$R$1496, 'Table C3 Tracker'!$CQ$5,'Table C3 Tracker'!$L$43:$L$1496, 'Table C3 Tracker'!$BY$1)</f>
        <v>0</v>
      </c>
      <c r="T89" s="1747">
        <f>SUMIFS('Table C3 Tracker'!$AF$43:$AF$1496,'Table C3 Tracker'!$O$43:$O$1496, "Amber",'Table C3 Tracker'!$S$43:$S$1496,'Table C3 Tracker'!$CS$13,'Table C3 Tracker'!$R$43:$R$1496, 'Table C3 Tracker'!$CQ$1,'Table C3 Tracker'!$L$43:$L$1496, 'Table C3 Tracker'!$BY$1)+SUMIFS('Table C3 Tracker'!$AF$43:$AF$1496,'Table C3 Tracker'!$O$43:$O$1496, "Amber",'Table C3 Tracker'!$S$43:$S$1496,'Table C3 Tracker'!$CS$13,'Table C3 Tracker'!$R$43:$R$1496, 'Table C3 Tracker'!$CQ$5,'Table C3 Tracker'!$L$43:$L$1496, 'Table C3 Tracker'!$BY$1)</f>
        <v>0</v>
      </c>
      <c r="U89" s="1729"/>
      <c r="V89" s="646"/>
      <c r="W89" s="149"/>
      <c r="X89" s="646"/>
      <c r="Y89" s="660"/>
      <c r="Z89" s="660"/>
      <c r="AA89" s="660"/>
      <c r="AB89" s="660"/>
      <c r="AC89" s="660"/>
      <c r="AD89" s="1257"/>
      <c r="AE89" s="1225"/>
      <c r="AF89" s="122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row>
    <row r="90" spans="1:87" thickBot="1">
      <c r="A90" s="142">
        <v>8</v>
      </c>
      <c r="B90" s="2911"/>
      <c r="C90" s="99" t="s">
        <v>295</v>
      </c>
      <c r="D90" s="1746">
        <f>SUMIFS('Table C3 Tracker'!AG$43:AG$1496,'Table C3 Tracker'!$O$43:$O$1496, "&lt;&gt;Red",'Table C3 Tracker'!$S$43:$S$1496,'Table C3 Tracker'!$CS$13,'Table C3 Tracker'!$R$43:$R$1496, 'Table C3 Tracker'!$CQ$1)+SUMIFS('Table C3 Tracker'!AG$43:AG$1496,'Table C3 Tracker'!$O$43:$O$1496, "&lt;&gt;Red",'Table C3 Tracker'!$S$43:$S$1496,'Table C3 Tracker'!$CS$13,'Table C3 Tracker'!$R$43:$R$1496, 'Table C3 Tracker'!$CQ$5)</f>
        <v>0</v>
      </c>
      <c r="E90" s="1746">
        <f>SUMIFS('Table C3 Tracker'!AH$43:AH$1496,'Table C3 Tracker'!$O$43:$O$1496, "&lt;&gt;Red",'Table C3 Tracker'!$S$43:$S$1496,'Table C3 Tracker'!$CS$13,'Table C3 Tracker'!$R$43:$R$1496, 'Table C3 Tracker'!$CQ$1)+SUMIFS('Table C3 Tracker'!AH$43:AH$1496,'Table C3 Tracker'!$O$43:$O$1496, "&lt;&gt;Red",'Table C3 Tracker'!$S$43:$S$1496,'Table C3 Tracker'!$CS$13,'Table C3 Tracker'!$R$43:$R$1496, 'Table C3 Tracker'!$CQ$5)</f>
        <v>0</v>
      </c>
      <c r="F90" s="1746">
        <f>SUMIFS('Table C3 Tracker'!AI$43:AI$1496,'Table C3 Tracker'!$O$43:$O$1496, "&lt;&gt;Red",'Table C3 Tracker'!$S$43:$S$1496,'Table C3 Tracker'!$CS$13,'Table C3 Tracker'!$R$43:$R$1496, 'Table C3 Tracker'!$CQ$1)+SUMIFS('Table C3 Tracker'!AI$43:AI$1496,'Table C3 Tracker'!$O$43:$O$1496, "&lt;&gt;Red",'Table C3 Tracker'!$S$43:$S$1496,'Table C3 Tracker'!$CS$13,'Table C3 Tracker'!$R$43:$R$1496, 'Table C3 Tracker'!$CQ$5)</f>
        <v>0</v>
      </c>
      <c r="G90" s="1746">
        <f>SUMIFS('Table C3 Tracker'!AJ$43:AJ$1496,'Table C3 Tracker'!$O$43:$O$1496, "&lt;&gt;Red",'Table C3 Tracker'!$S$43:$S$1496,'Table C3 Tracker'!$CS$13,'Table C3 Tracker'!$R$43:$R$1496, 'Table C3 Tracker'!$CQ$1)+SUMIFS('Table C3 Tracker'!AJ$43:AJ$1496,'Table C3 Tracker'!$O$43:$O$1496, "&lt;&gt;Red",'Table C3 Tracker'!$S$43:$S$1496,'Table C3 Tracker'!$CS$13,'Table C3 Tracker'!$R$43:$R$1496, 'Table C3 Tracker'!$CQ$5)</f>
        <v>0</v>
      </c>
      <c r="H90" s="1746">
        <f>SUMIFS('Table C3 Tracker'!AK$43:AK$1496,'Table C3 Tracker'!$O$43:$O$1496, "&lt;&gt;Red",'Table C3 Tracker'!$S$43:$S$1496,'Table C3 Tracker'!$CS$13,'Table C3 Tracker'!$R$43:$R$1496, 'Table C3 Tracker'!$CQ$1)+SUMIFS('Table C3 Tracker'!AK$43:AK$1496,'Table C3 Tracker'!$O$43:$O$1496, "&lt;&gt;Red",'Table C3 Tracker'!$S$43:$S$1496,'Table C3 Tracker'!$CS$13,'Table C3 Tracker'!$R$43:$R$1496, 'Table C3 Tracker'!$CQ$5)</f>
        <v>0</v>
      </c>
      <c r="I90" s="1746">
        <f>SUMIFS('Table C3 Tracker'!AL$43:AL$1496,'Table C3 Tracker'!$O$43:$O$1496, "&lt;&gt;Red",'Table C3 Tracker'!$S$43:$S$1496,'Table C3 Tracker'!$CS$13,'Table C3 Tracker'!$R$43:$R$1496, 'Table C3 Tracker'!$CQ$1)+SUMIFS('Table C3 Tracker'!AL$43:AL$1496,'Table C3 Tracker'!$O$43:$O$1496, "&lt;&gt;Red",'Table C3 Tracker'!$S$43:$S$1496,'Table C3 Tracker'!$CS$13,'Table C3 Tracker'!$R$43:$R$1496, 'Table C3 Tracker'!$CQ$5)</f>
        <v>0</v>
      </c>
      <c r="J90" s="1746">
        <f>SUMIFS('Table C3 Tracker'!AM$43:AM$1496,'Table C3 Tracker'!$O$43:$O$1496, "&lt;&gt;Red",'Table C3 Tracker'!$S$43:$S$1496,'Table C3 Tracker'!$CS$13,'Table C3 Tracker'!$R$43:$R$1496, 'Table C3 Tracker'!$CQ$1)+SUMIFS('Table C3 Tracker'!AM$43:AM$1496,'Table C3 Tracker'!$O$43:$O$1496, "&lt;&gt;Red",'Table C3 Tracker'!$S$43:$S$1496,'Table C3 Tracker'!$CS$13,'Table C3 Tracker'!$R$43:$R$1496, 'Table C3 Tracker'!$CQ$5)</f>
        <v>0</v>
      </c>
      <c r="K90" s="1746">
        <f>SUMIFS('Table C3 Tracker'!AN$43:AN$1496,'Table C3 Tracker'!$O$43:$O$1496, "&lt;&gt;Red",'Table C3 Tracker'!$S$43:$S$1496,'Table C3 Tracker'!$CS$13,'Table C3 Tracker'!$R$43:$R$1496, 'Table C3 Tracker'!$CQ$1)+SUMIFS('Table C3 Tracker'!AN$43:AN$1496,'Table C3 Tracker'!$O$43:$O$1496, "&lt;&gt;Red",'Table C3 Tracker'!$S$43:$S$1496,'Table C3 Tracker'!$CS$13,'Table C3 Tracker'!$R$43:$R$1496, 'Table C3 Tracker'!$CQ$5)</f>
        <v>0</v>
      </c>
      <c r="L90" s="1746">
        <f>SUMIFS('Table C3 Tracker'!AO$43:AO$1496,'Table C3 Tracker'!$O$43:$O$1496, "&lt;&gt;Red",'Table C3 Tracker'!$S$43:$S$1496,'Table C3 Tracker'!$CS$13,'Table C3 Tracker'!$R$43:$R$1496, 'Table C3 Tracker'!$CQ$1)+SUMIFS('Table C3 Tracker'!AO$43:AO$1496,'Table C3 Tracker'!$O$43:$O$1496, "&lt;&gt;Red",'Table C3 Tracker'!$S$43:$S$1496,'Table C3 Tracker'!$CS$13,'Table C3 Tracker'!$R$43:$R$1496, 'Table C3 Tracker'!$CQ$5)</f>
        <v>0</v>
      </c>
      <c r="M90" s="1746">
        <f>SUMIFS('Table C3 Tracker'!AP$43:AP$1496,'Table C3 Tracker'!$O$43:$O$1496, "&lt;&gt;Red",'Table C3 Tracker'!$S$43:$S$1496,'Table C3 Tracker'!$CS$13,'Table C3 Tracker'!$R$43:$R$1496, 'Table C3 Tracker'!$CQ$1)+SUMIFS('Table C3 Tracker'!AP$43:AP$1496,'Table C3 Tracker'!$O$43:$O$1496, "&lt;&gt;Red",'Table C3 Tracker'!$S$43:$S$1496,'Table C3 Tracker'!$CS$13,'Table C3 Tracker'!$R$43:$R$1496, 'Table C3 Tracker'!$CQ$5)</f>
        <v>0</v>
      </c>
      <c r="N90" s="1746">
        <f>SUMIFS('Table C3 Tracker'!AQ$43:AQ$1496,'Table C3 Tracker'!$O$43:$O$1496, "&lt;&gt;Red",'Table C3 Tracker'!$S$43:$S$1496,'Table C3 Tracker'!$CS$13,'Table C3 Tracker'!$R$43:$R$1496, 'Table C3 Tracker'!$CQ$1)+SUMIFS('Table C3 Tracker'!AQ$43:AQ$1496,'Table C3 Tracker'!$O$43:$O$1496, "&lt;&gt;Red",'Table C3 Tracker'!$S$43:$S$1496,'Table C3 Tracker'!$CS$13,'Table C3 Tracker'!$R$43:$R$1496, 'Table C3 Tracker'!$CQ$5)</f>
        <v>0</v>
      </c>
      <c r="O90" s="1746">
        <f>SUMIFS('Table C3 Tracker'!AR$43:AR$1496,'Table C3 Tracker'!$O$43:$O$1496, "&lt;&gt;Red",'Table C3 Tracker'!$S$43:$S$1496,'Table C3 Tracker'!$CS$13,'Table C3 Tracker'!$R$43:$R$1496, 'Table C3 Tracker'!$CQ$1)+SUMIFS('Table C3 Tracker'!AR$43:AR$1496,'Table C3 Tracker'!$O$43:$O$1496, "&lt;&gt;Red",'Table C3 Tracker'!$S$43:$S$1496,'Table C3 Tracker'!$CS$13,'Table C3 Tracker'!$R$43:$R$1496, 'Table C3 Tracker'!$CQ$5)</f>
        <v>0</v>
      </c>
      <c r="P90" s="1614">
        <f t="shared" si="35"/>
        <v>0</v>
      </c>
      <c r="Q90" s="1025">
        <f t="shared" si="36"/>
        <v>0</v>
      </c>
      <c r="R90" s="363" t="e">
        <f>+P90/Q90</f>
        <v>#DIV/0!</v>
      </c>
      <c r="S90" s="1748">
        <f>SUMIFS('Table C3 Tracker'!$AT$43:$AT$1496,'Table C3 Tracker'!$O$43:$O$1496, "Green",'Table C3 Tracker'!$S$43:$S$1496,'Table C3 Tracker'!$CS$13,'Table C3 Tracker'!$R$43:$R$1496, 'Table C3 Tracker'!$CQ$5)</f>
        <v>0</v>
      </c>
      <c r="T90" s="1749">
        <f>SUMIFS('Table C3 Tracker'!$AT$43:$AT$1496,'Table C3 Tracker'!$O$43:$O$1496, "Amber",'Table C3 Tracker'!$S$43:$S$1496,'Table C3 Tracker'!$CS$13,'Table C3 Tracker'!$R$43:$R$1496, 'Table C3 Tracker'!$CQ$1)+SUMIFS('Table C3 Tracker'!$AT$43:$AT$1496,'Table C3 Tracker'!$O$43:$O$1496, "Amber",'Table C3 Tracker'!$S$43:$S$1496,'Table C3 Tracker'!$CS$13,'Table C3 Tracker'!$R$43:$R$1496, 'Table C3 Tracker'!$CQ$5)</f>
        <v>0</v>
      </c>
      <c r="U90" s="1749">
        <f>SUMIFS('Table C3 Tracker'!$AT$43:$AT$1496,'Table C3 Tracker'!$O$43:$O$1496, "&lt;&gt;Red",'Table C3 Tracker'!$F$43:$F$1496, "NR",'Table C3 Tracker'!$S$43:$S$1496,'Table C3 Tracker'!$CS$13,'Table C3 Tracker'!$R$43:$R$1496, 'Table C3 Tracker'!$CQ$1)+SUMIFS('Table C3 Tracker'!$AT$43:$AT$1496,'Table C3 Tracker'!$O$43:$O$1496, "&lt;&gt;Red",'Table C3 Tracker'!$F$43:$F$1496, "NR",'Table C3 Tracker'!$S$43:$S$1496,'Table C3 Tracker'!$CS$13,'Table C3 Tracker'!$R$43:$R$1496, 'Table C3 Tracker'!$CQ$5)</f>
        <v>0</v>
      </c>
      <c r="V90" s="1749">
        <f>SUMIFS('Table C3 Tracker'!$AT$43:$AT$1496,'Table C3 Tracker'!$O$43:$O$1496, "&lt;&gt;Red",'Table C3 Tracker'!$F$43:$F$1496, "R",'Table C3 Tracker'!$S$43:$S$1496,'Table C3 Tracker'!$CS$13,'Table C3 Tracker'!$R$43:$R$1496, 'Table C3 Tracker'!$CQ$1)+SUMIFS('Table C3 Tracker'!$AT$43:$AT$1496,'Table C3 Tracker'!$O$43:$O$1496, "&lt;&gt;Red",'Table C3 Tracker'!$F$43:$F$1496, "R",'Table C3 Tracker'!$S$43:$S$1496,'Table C3 Tracker'!$CS$13,'Table C3 Tracker'!$R$43:$R$1496, 'Table C3 Tracker'!$CQ$5)</f>
        <v>0</v>
      </c>
      <c r="W90" s="122">
        <f>IF(X90&lt;V90,1,0)</f>
        <v>0</v>
      </c>
      <c r="X90" s="1750">
        <f>SUMIFS('Table C3 Tracker'!$J$43:$J$1496,'Table C3 Tracker'!$O$43:$O$1496, "&lt;&gt;Red",'Table C3 Tracker'!$F$43:$F$1496, "R",'Table C3 Tracker'!$S$43:$S$1496,'Table C3 Tracker'!$CS$13,'Table C3 Tracker'!$R$43:$R$1496, 'Table C3 Tracker'!$CQ$1)+SUMIFS('Table C3 Tracker'!$J$43:$J$1496,'Table C3 Tracker'!$O$43:$O$1496, "&lt;&gt;Red",'Table C3 Tracker'!$F$43:$F$1496, "R",'Table C3 Tracker'!$S$43:$S$1496,'Table C3 Tracker'!$CS$13,'Table C3 Tracker'!$R$43:$R$1496, 'Table C3 Tracker'!$CQ$5)</f>
        <v>0</v>
      </c>
      <c r="Y90" s="660"/>
      <c r="Z90" s="660"/>
      <c r="AA90" s="660"/>
      <c r="AB90" s="660"/>
      <c r="AC90" s="660"/>
      <c r="AD90" s="1257"/>
      <c r="AE90" s="1225"/>
      <c r="AF90" s="122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row>
    <row r="91" spans="1:87" ht="13.5" thickBot="1">
      <c r="A91" s="142">
        <v>9</v>
      </c>
      <c r="B91" s="2911"/>
      <c r="C91" s="98" t="s">
        <v>43</v>
      </c>
      <c r="D91" s="1186">
        <f>+D90-D89</f>
        <v>0</v>
      </c>
      <c r="E91" s="1186">
        <f t="shared" ref="E91:O91" si="39">+E90-E89</f>
        <v>0</v>
      </c>
      <c r="F91" s="1186">
        <f t="shared" si="39"/>
        <v>0</v>
      </c>
      <c r="G91" s="1186">
        <f t="shared" si="39"/>
        <v>0</v>
      </c>
      <c r="H91" s="1186">
        <f t="shared" si="39"/>
        <v>0</v>
      </c>
      <c r="I91" s="1186">
        <f t="shared" si="39"/>
        <v>0</v>
      </c>
      <c r="J91" s="1186">
        <f t="shared" si="39"/>
        <v>0</v>
      </c>
      <c r="K91" s="1186">
        <f t="shared" si="39"/>
        <v>0</v>
      </c>
      <c r="L91" s="1186">
        <f t="shared" si="39"/>
        <v>0</v>
      </c>
      <c r="M91" s="1186">
        <f t="shared" si="39"/>
        <v>0</v>
      </c>
      <c r="N91" s="1186">
        <f t="shared" si="39"/>
        <v>0</v>
      </c>
      <c r="O91" s="1186">
        <f t="shared" si="39"/>
        <v>0</v>
      </c>
      <c r="P91" s="1625">
        <f t="shared" si="35"/>
        <v>0</v>
      </c>
      <c r="Q91" s="1024">
        <f t="shared" si="36"/>
        <v>0</v>
      </c>
      <c r="R91" s="364" t="e">
        <f>+P91/P89</f>
        <v>#DIV/0!</v>
      </c>
      <c r="S91" s="1730">
        <f>+S90-S89</f>
        <v>0</v>
      </c>
      <c r="T91" s="1730">
        <f>+T90-T89</f>
        <v>0</v>
      </c>
      <c r="U91" s="646"/>
      <c r="V91" s="646"/>
      <c r="W91" s="819"/>
      <c r="X91" s="646"/>
      <c r="Y91" s="660"/>
      <c r="Z91" s="660"/>
      <c r="AA91" s="660"/>
      <c r="AB91" s="660"/>
      <c r="AC91" s="660"/>
      <c r="AD91" s="1257"/>
      <c r="AE91" s="1225"/>
      <c r="AF91" s="122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row>
    <row r="92" spans="1:87" thickBot="1">
      <c r="A92" s="141">
        <v>10</v>
      </c>
      <c r="B92" s="2910" t="s">
        <v>305</v>
      </c>
      <c r="C92" s="1519" t="s">
        <v>298</v>
      </c>
      <c r="D92" s="1745">
        <f>SUMIFS('Table C3 Tracker'!T$43:T$1496,'Table C3 Tracker'!$O$43:$O$1496, "&lt;&gt;Red",'Table C3 Tracker'!$S$43:$S$1496,'Table C3 Tracker'!$CS$14,'Table C3 Tracker'!$L$43:$L$1496, 'Table C3 Tracker'!$BY$1,'Table C3 Tracker'!$R$43:$R$1496, 'Table C3 Tracker'!$CQ$1)+SUMIFS('Table C3 Tracker'!T$43:T$1496,'Table C3 Tracker'!$O$43:$O$1496, "&lt;&gt;Red",'Table C3 Tracker'!$S$43:$S$1496,'Table C3 Tracker'!$CS$14,'Table C3 Tracker'!$L$43:$L$1496, 'Table C3 Tracker'!$BY$1,'Table C3 Tracker'!$R$43:$R$1496, 'Table C3 Tracker'!$CQ$5)</f>
        <v>0</v>
      </c>
      <c r="E92" s="1745">
        <f>SUMIFS('Table C3 Tracker'!U$43:U$1496,'Table C3 Tracker'!$O$43:$O$1496, "&lt;&gt;Red",'Table C3 Tracker'!$S$43:$S$1496,'Table C3 Tracker'!$CS$14,'Table C3 Tracker'!$L$43:$L$1496, 'Table C3 Tracker'!$BY$1,'Table C3 Tracker'!$R$43:$R$1496, 'Table C3 Tracker'!$CQ$1)+SUMIFS('Table C3 Tracker'!U$43:U$1496,'Table C3 Tracker'!$O$43:$O$1496, "&lt;&gt;Red",'Table C3 Tracker'!$S$43:$S$1496,'Table C3 Tracker'!$CS$14,'Table C3 Tracker'!$L$43:$L$1496, 'Table C3 Tracker'!$BY$1,'Table C3 Tracker'!$R$43:$R$1496, 'Table C3 Tracker'!$CQ$5)</f>
        <v>0</v>
      </c>
      <c r="F92" s="1745">
        <f>SUMIFS('Table C3 Tracker'!V$43:V$1496,'Table C3 Tracker'!$O$43:$O$1496, "&lt;&gt;Red",'Table C3 Tracker'!$S$43:$S$1496,'Table C3 Tracker'!$CS$14,'Table C3 Tracker'!$L$43:$L$1496, 'Table C3 Tracker'!$BY$1,'Table C3 Tracker'!$R$43:$R$1496, 'Table C3 Tracker'!$CQ$1)+SUMIFS('Table C3 Tracker'!V$43:V$1496,'Table C3 Tracker'!$O$43:$O$1496, "&lt;&gt;Red",'Table C3 Tracker'!$S$43:$S$1496,'Table C3 Tracker'!$CS$14,'Table C3 Tracker'!$L$43:$L$1496, 'Table C3 Tracker'!$BY$1,'Table C3 Tracker'!$R$43:$R$1496, 'Table C3 Tracker'!$CQ$5)</f>
        <v>0</v>
      </c>
      <c r="G92" s="1745">
        <f>SUMIFS('Table C3 Tracker'!W$43:W$1496,'Table C3 Tracker'!$O$43:$O$1496, "&lt;&gt;Red",'Table C3 Tracker'!$S$43:$S$1496,'Table C3 Tracker'!$CS$14,'Table C3 Tracker'!$L$43:$L$1496, 'Table C3 Tracker'!$BY$1,'Table C3 Tracker'!$R$43:$R$1496, 'Table C3 Tracker'!$CQ$1)+SUMIFS('Table C3 Tracker'!W$43:W$1496,'Table C3 Tracker'!$O$43:$O$1496, "&lt;&gt;Red",'Table C3 Tracker'!$S$43:$S$1496,'Table C3 Tracker'!$CS$14,'Table C3 Tracker'!$L$43:$L$1496, 'Table C3 Tracker'!$BY$1,'Table C3 Tracker'!$R$43:$R$1496, 'Table C3 Tracker'!$CQ$5)</f>
        <v>0</v>
      </c>
      <c r="H92" s="1745">
        <f>SUMIFS('Table C3 Tracker'!X$43:X$1496,'Table C3 Tracker'!$O$43:$O$1496, "&lt;&gt;Red",'Table C3 Tracker'!$S$43:$S$1496,'Table C3 Tracker'!$CS$14,'Table C3 Tracker'!$L$43:$L$1496, 'Table C3 Tracker'!$BY$1,'Table C3 Tracker'!$R$43:$R$1496, 'Table C3 Tracker'!$CQ$1)+SUMIFS('Table C3 Tracker'!X$43:X$1496,'Table C3 Tracker'!$O$43:$O$1496, "&lt;&gt;Red",'Table C3 Tracker'!$S$43:$S$1496,'Table C3 Tracker'!$CS$14,'Table C3 Tracker'!$L$43:$L$1496, 'Table C3 Tracker'!$BY$1,'Table C3 Tracker'!$R$43:$R$1496, 'Table C3 Tracker'!$CQ$5)</f>
        <v>0</v>
      </c>
      <c r="I92" s="1745">
        <f>SUMIFS('Table C3 Tracker'!Y$43:Y$1496,'Table C3 Tracker'!$O$43:$O$1496, "&lt;&gt;Red",'Table C3 Tracker'!$S$43:$S$1496,'Table C3 Tracker'!$CS$14,'Table C3 Tracker'!$L$43:$L$1496, 'Table C3 Tracker'!$BY$1,'Table C3 Tracker'!$R$43:$R$1496, 'Table C3 Tracker'!$CQ$1)+SUMIFS('Table C3 Tracker'!Y$43:Y$1496,'Table C3 Tracker'!$O$43:$O$1496, "&lt;&gt;Red",'Table C3 Tracker'!$S$43:$S$1496,'Table C3 Tracker'!$CS$14,'Table C3 Tracker'!$L$43:$L$1496, 'Table C3 Tracker'!$BY$1,'Table C3 Tracker'!$R$43:$R$1496, 'Table C3 Tracker'!$CQ$5)</f>
        <v>0</v>
      </c>
      <c r="J92" s="1745">
        <f>SUMIFS('Table C3 Tracker'!Z$43:Z$1496,'Table C3 Tracker'!$O$43:$O$1496, "&lt;&gt;Red",'Table C3 Tracker'!$S$43:$S$1496,'Table C3 Tracker'!$CS$14,'Table C3 Tracker'!$L$43:$L$1496, 'Table C3 Tracker'!$BY$1,'Table C3 Tracker'!$R$43:$R$1496, 'Table C3 Tracker'!$CQ$1)+SUMIFS('Table C3 Tracker'!Z$43:Z$1496,'Table C3 Tracker'!$O$43:$O$1496, "&lt;&gt;Red",'Table C3 Tracker'!$S$43:$S$1496,'Table C3 Tracker'!$CS$14,'Table C3 Tracker'!$L$43:$L$1496, 'Table C3 Tracker'!$BY$1,'Table C3 Tracker'!$R$43:$R$1496, 'Table C3 Tracker'!$CQ$5)</f>
        <v>0</v>
      </c>
      <c r="K92" s="1745">
        <f>SUMIFS('Table C3 Tracker'!AA$43:AA$1496,'Table C3 Tracker'!$O$43:$O$1496, "&lt;&gt;Red",'Table C3 Tracker'!$S$43:$S$1496,'Table C3 Tracker'!$CS$14,'Table C3 Tracker'!$L$43:$L$1496, 'Table C3 Tracker'!$BY$1,'Table C3 Tracker'!$R$43:$R$1496, 'Table C3 Tracker'!$CQ$1)+SUMIFS('Table C3 Tracker'!AA$43:AA$1496,'Table C3 Tracker'!$O$43:$O$1496, "&lt;&gt;Red",'Table C3 Tracker'!$S$43:$S$1496,'Table C3 Tracker'!$CS$14,'Table C3 Tracker'!$L$43:$L$1496, 'Table C3 Tracker'!$BY$1,'Table C3 Tracker'!$R$43:$R$1496, 'Table C3 Tracker'!$CQ$5)</f>
        <v>0</v>
      </c>
      <c r="L92" s="1745">
        <f>SUMIFS('Table C3 Tracker'!AB$43:AB$1496,'Table C3 Tracker'!$O$43:$O$1496, "&lt;&gt;Red",'Table C3 Tracker'!$S$43:$S$1496,'Table C3 Tracker'!$CS$14,'Table C3 Tracker'!$L$43:$L$1496, 'Table C3 Tracker'!$BY$1,'Table C3 Tracker'!$R$43:$R$1496, 'Table C3 Tracker'!$CQ$1)+SUMIFS('Table C3 Tracker'!AB$43:AB$1496,'Table C3 Tracker'!$O$43:$O$1496, "&lt;&gt;Red",'Table C3 Tracker'!$S$43:$S$1496,'Table C3 Tracker'!$CS$14,'Table C3 Tracker'!$L$43:$L$1496, 'Table C3 Tracker'!$BY$1,'Table C3 Tracker'!$R$43:$R$1496, 'Table C3 Tracker'!$CQ$5)</f>
        <v>0</v>
      </c>
      <c r="M92" s="1745">
        <f>SUMIFS('Table C3 Tracker'!AC$43:AC$1496,'Table C3 Tracker'!$O$43:$O$1496, "&lt;&gt;Red",'Table C3 Tracker'!$S$43:$S$1496,'Table C3 Tracker'!$CS$14,'Table C3 Tracker'!$L$43:$L$1496, 'Table C3 Tracker'!$BY$1,'Table C3 Tracker'!$R$43:$R$1496, 'Table C3 Tracker'!$CQ$1)+SUMIFS('Table C3 Tracker'!AC$43:AC$1496,'Table C3 Tracker'!$O$43:$O$1496, "&lt;&gt;Red",'Table C3 Tracker'!$S$43:$S$1496,'Table C3 Tracker'!$CS$14,'Table C3 Tracker'!$L$43:$L$1496, 'Table C3 Tracker'!$BY$1,'Table C3 Tracker'!$R$43:$R$1496, 'Table C3 Tracker'!$CQ$5)</f>
        <v>0</v>
      </c>
      <c r="N92" s="1745">
        <f>SUMIFS('Table C3 Tracker'!AD$43:AD$1496,'Table C3 Tracker'!$O$43:$O$1496, "&lt;&gt;Red",'Table C3 Tracker'!$S$43:$S$1496,'Table C3 Tracker'!$CS$14,'Table C3 Tracker'!$L$43:$L$1496, 'Table C3 Tracker'!$BY$1,'Table C3 Tracker'!$R$43:$R$1496, 'Table C3 Tracker'!$CQ$1)+SUMIFS('Table C3 Tracker'!AD$43:AD$1496,'Table C3 Tracker'!$O$43:$O$1496, "&lt;&gt;Red",'Table C3 Tracker'!$S$43:$S$1496,'Table C3 Tracker'!$CS$14,'Table C3 Tracker'!$L$43:$L$1496, 'Table C3 Tracker'!$BY$1,'Table C3 Tracker'!$R$43:$R$1496, 'Table C3 Tracker'!$CQ$5)</f>
        <v>0</v>
      </c>
      <c r="O92" s="1745">
        <f>SUMIFS('Table C3 Tracker'!AE$43:AE$1496,'Table C3 Tracker'!$O$43:$O$1496, "&lt;&gt;Red",'Table C3 Tracker'!$S$43:$S$1496,'Table C3 Tracker'!$CS$14,'Table C3 Tracker'!$L$43:$L$1496, 'Table C3 Tracker'!$BY$1,'Table C3 Tracker'!$R$43:$R$1496, 'Table C3 Tracker'!$CQ$1)+SUMIFS('Table C3 Tracker'!AE$43:AE$1496,'Table C3 Tracker'!$O$43:$O$1496, "&lt;&gt;Red",'Table C3 Tracker'!$S$43:$S$1496,'Table C3 Tracker'!$CS$14,'Table C3 Tracker'!$L$43:$L$1496, 'Table C3 Tracker'!$BY$1,'Table C3 Tracker'!$R$43:$R$1496, 'Table C3 Tracker'!$CQ$5)</f>
        <v>0</v>
      </c>
      <c r="P92" s="1621">
        <f t="shared" ref="P92:P97" si="40">SUMPRODUCT($D$49:$O$49,D92:O92)</f>
        <v>0</v>
      </c>
      <c r="Q92" s="1023">
        <f t="shared" ref="Q92:Q97" si="41">SUM(D92:O92)</f>
        <v>0</v>
      </c>
      <c r="R92" s="648"/>
      <c r="S92" s="1745">
        <f>SUMIFS('Table C3 Tracker'!$AF$43:$AF$1496,'Table C3 Tracker'!$O$43:$O$1496, "Green",'Table C3 Tracker'!$S$43:$S$1496,'Table C3 Tracker'!$CS$14,'Table C3 Tracker'!$R$43:$R$1496, 'Table C3 Tracker'!$CQ$1,'Table C3 Tracker'!$L$43:$L$1496, 'Table C3 Tracker'!$BY$1)+SUMIFS('Table C3 Tracker'!$AF$43:$AF$1496,'Table C3 Tracker'!$O$43:$O$1496, "Green",'Table C3 Tracker'!$S$43:$S$1496,'Table C3 Tracker'!$CS$14,'Table C3 Tracker'!$R$43:$R$1496, 'Table C3 Tracker'!$CQ$5,'Table C3 Tracker'!$L$43:$L$1496, 'Table C3 Tracker'!$BY$1)</f>
        <v>0</v>
      </c>
      <c r="T92" s="1747">
        <f>SUMIFS('Table C3 Tracker'!$AF$43:$AF$1496,'Table C3 Tracker'!$O$43:$O$1496, "Amber",'Table C3 Tracker'!$S$43:$S$1496,'Table C3 Tracker'!$CS$14,'Table C3 Tracker'!$R$43:$R$1496, 'Table C3 Tracker'!$CQ$1,'Table C3 Tracker'!$L$43:$L$1496, 'Table C3 Tracker'!$BY$1)+SUMIFS('Table C3 Tracker'!$AF$43:$AF$1496,'Table C3 Tracker'!$O$43:$O$1496, "Amber",'Table C3 Tracker'!$S$43:$S$1496,'Table C3 Tracker'!$CS$14,'Table C3 Tracker'!$R$43:$R$1496, 'Table C3 Tracker'!$CQ$5,'Table C3 Tracker'!$L$43:$L$1496, 'Table C3 Tracker'!$BY$1)</f>
        <v>0</v>
      </c>
      <c r="U92" s="1729"/>
      <c r="V92" s="646"/>
      <c r="W92" s="149"/>
      <c r="X92" s="646"/>
      <c r="Y92" s="660"/>
      <c r="Z92" s="660"/>
      <c r="AA92" s="660"/>
      <c r="AB92" s="660"/>
      <c r="AC92" s="660"/>
      <c r="AD92" s="1257"/>
      <c r="AE92" s="1225"/>
      <c r="AF92" s="122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row>
    <row r="93" spans="1:87" thickBot="1">
      <c r="A93" s="142">
        <v>11</v>
      </c>
      <c r="B93" s="2911"/>
      <c r="C93" s="99" t="s">
        <v>295</v>
      </c>
      <c r="D93" s="1746">
        <f>SUMIFS('Table C3 Tracker'!AG$43:AG$1496,'Table C3 Tracker'!$O$43:$O$1496, "&lt;&gt;Red",'Table C3 Tracker'!$S$43:$S$1496,'Table C3 Tracker'!$CS$14,'Table C3 Tracker'!$R$43:$R$1496, 'Table C3 Tracker'!$CQ$1)+SUMIFS('Table C3 Tracker'!AG$43:AG$1496,'Table C3 Tracker'!$O$43:$O$1496, "&lt;&gt;Red",'Table C3 Tracker'!$S$43:$S$1496,'Table C3 Tracker'!$CS$14,'Table C3 Tracker'!$R$43:$R$1496, 'Table C3 Tracker'!$CQ$5)</f>
        <v>0</v>
      </c>
      <c r="E93" s="1746">
        <f>SUMIFS('Table C3 Tracker'!AH$43:AH$1496,'Table C3 Tracker'!$O$43:$O$1496, "&lt;&gt;Red",'Table C3 Tracker'!$S$43:$S$1496,'Table C3 Tracker'!$CS$14,'Table C3 Tracker'!$R$43:$R$1496, 'Table C3 Tracker'!$CQ$1)+SUMIFS('Table C3 Tracker'!AH$43:AH$1496,'Table C3 Tracker'!$O$43:$O$1496, "&lt;&gt;Red",'Table C3 Tracker'!$S$43:$S$1496,'Table C3 Tracker'!$CS$14,'Table C3 Tracker'!$R$43:$R$1496, 'Table C3 Tracker'!$CQ$5)</f>
        <v>0</v>
      </c>
      <c r="F93" s="1746">
        <f>SUMIFS('Table C3 Tracker'!AI$43:AI$1496,'Table C3 Tracker'!$O$43:$O$1496, "&lt;&gt;Red",'Table C3 Tracker'!$S$43:$S$1496,'Table C3 Tracker'!$CS$14,'Table C3 Tracker'!$R$43:$R$1496, 'Table C3 Tracker'!$CQ$1)+SUMIFS('Table C3 Tracker'!AI$43:AI$1496,'Table C3 Tracker'!$O$43:$O$1496, "&lt;&gt;Red",'Table C3 Tracker'!$S$43:$S$1496,'Table C3 Tracker'!$CS$14,'Table C3 Tracker'!$R$43:$R$1496, 'Table C3 Tracker'!$CQ$5)</f>
        <v>0</v>
      </c>
      <c r="G93" s="1746">
        <f>SUMIFS('Table C3 Tracker'!AJ$43:AJ$1496,'Table C3 Tracker'!$O$43:$O$1496, "&lt;&gt;Red",'Table C3 Tracker'!$S$43:$S$1496,'Table C3 Tracker'!$CS$14,'Table C3 Tracker'!$R$43:$R$1496, 'Table C3 Tracker'!$CQ$1)+SUMIFS('Table C3 Tracker'!AJ$43:AJ$1496,'Table C3 Tracker'!$O$43:$O$1496, "&lt;&gt;Red",'Table C3 Tracker'!$S$43:$S$1496,'Table C3 Tracker'!$CS$14,'Table C3 Tracker'!$R$43:$R$1496, 'Table C3 Tracker'!$CQ$5)</f>
        <v>0</v>
      </c>
      <c r="H93" s="1746">
        <f>SUMIFS('Table C3 Tracker'!AK$43:AK$1496,'Table C3 Tracker'!$O$43:$O$1496, "&lt;&gt;Red",'Table C3 Tracker'!$S$43:$S$1496,'Table C3 Tracker'!$CS$14,'Table C3 Tracker'!$R$43:$R$1496, 'Table C3 Tracker'!$CQ$1)+SUMIFS('Table C3 Tracker'!AK$43:AK$1496,'Table C3 Tracker'!$O$43:$O$1496, "&lt;&gt;Red",'Table C3 Tracker'!$S$43:$S$1496,'Table C3 Tracker'!$CS$14,'Table C3 Tracker'!$R$43:$R$1496, 'Table C3 Tracker'!$CQ$5)</f>
        <v>0</v>
      </c>
      <c r="I93" s="1746">
        <f>SUMIFS('Table C3 Tracker'!AL$43:AL$1496,'Table C3 Tracker'!$O$43:$O$1496, "&lt;&gt;Red",'Table C3 Tracker'!$S$43:$S$1496,'Table C3 Tracker'!$CS$14,'Table C3 Tracker'!$R$43:$R$1496, 'Table C3 Tracker'!$CQ$1)+SUMIFS('Table C3 Tracker'!AL$43:AL$1496,'Table C3 Tracker'!$O$43:$O$1496, "&lt;&gt;Red",'Table C3 Tracker'!$S$43:$S$1496,'Table C3 Tracker'!$CS$14,'Table C3 Tracker'!$R$43:$R$1496, 'Table C3 Tracker'!$CQ$5)</f>
        <v>0</v>
      </c>
      <c r="J93" s="1746">
        <f>SUMIFS('Table C3 Tracker'!AM$43:AM$1496,'Table C3 Tracker'!$O$43:$O$1496, "&lt;&gt;Red",'Table C3 Tracker'!$S$43:$S$1496,'Table C3 Tracker'!$CS$14,'Table C3 Tracker'!$R$43:$R$1496, 'Table C3 Tracker'!$CQ$1)+SUMIFS('Table C3 Tracker'!AM$43:AM$1496,'Table C3 Tracker'!$O$43:$O$1496, "&lt;&gt;Red",'Table C3 Tracker'!$S$43:$S$1496,'Table C3 Tracker'!$CS$14,'Table C3 Tracker'!$R$43:$R$1496, 'Table C3 Tracker'!$CQ$5)</f>
        <v>0</v>
      </c>
      <c r="K93" s="1746">
        <f>SUMIFS('Table C3 Tracker'!AN$43:AN$1496,'Table C3 Tracker'!$O$43:$O$1496, "&lt;&gt;Red",'Table C3 Tracker'!$S$43:$S$1496,'Table C3 Tracker'!$CS$14,'Table C3 Tracker'!$R$43:$R$1496, 'Table C3 Tracker'!$CQ$1)+SUMIFS('Table C3 Tracker'!AN$43:AN$1496,'Table C3 Tracker'!$O$43:$O$1496, "&lt;&gt;Red",'Table C3 Tracker'!$S$43:$S$1496,'Table C3 Tracker'!$CS$14,'Table C3 Tracker'!$R$43:$R$1496, 'Table C3 Tracker'!$CQ$5)</f>
        <v>0</v>
      </c>
      <c r="L93" s="1746">
        <f>SUMIFS('Table C3 Tracker'!AO$43:AO$1496,'Table C3 Tracker'!$O$43:$O$1496, "&lt;&gt;Red",'Table C3 Tracker'!$S$43:$S$1496,'Table C3 Tracker'!$CS$14,'Table C3 Tracker'!$R$43:$R$1496, 'Table C3 Tracker'!$CQ$1)+SUMIFS('Table C3 Tracker'!AO$43:AO$1496,'Table C3 Tracker'!$O$43:$O$1496, "&lt;&gt;Red",'Table C3 Tracker'!$S$43:$S$1496,'Table C3 Tracker'!$CS$14,'Table C3 Tracker'!$R$43:$R$1496, 'Table C3 Tracker'!$CQ$5)</f>
        <v>0</v>
      </c>
      <c r="M93" s="1746">
        <f>SUMIFS('Table C3 Tracker'!AP$43:AP$1496,'Table C3 Tracker'!$O$43:$O$1496, "&lt;&gt;Red",'Table C3 Tracker'!$S$43:$S$1496,'Table C3 Tracker'!$CS$14,'Table C3 Tracker'!$R$43:$R$1496, 'Table C3 Tracker'!$CQ$1)+SUMIFS('Table C3 Tracker'!AP$43:AP$1496,'Table C3 Tracker'!$O$43:$O$1496, "&lt;&gt;Red",'Table C3 Tracker'!$S$43:$S$1496,'Table C3 Tracker'!$CS$14,'Table C3 Tracker'!$R$43:$R$1496, 'Table C3 Tracker'!$CQ$5)</f>
        <v>0</v>
      </c>
      <c r="N93" s="1746">
        <f>SUMIFS('Table C3 Tracker'!AQ$43:AQ$1496,'Table C3 Tracker'!$O$43:$O$1496, "&lt;&gt;Red",'Table C3 Tracker'!$S$43:$S$1496,'Table C3 Tracker'!$CS$14,'Table C3 Tracker'!$R$43:$R$1496, 'Table C3 Tracker'!$CQ$1)+SUMIFS('Table C3 Tracker'!AQ$43:AQ$1496,'Table C3 Tracker'!$O$43:$O$1496, "&lt;&gt;Red",'Table C3 Tracker'!$S$43:$S$1496,'Table C3 Tracker'!$CS$14,'Table C3 Tracker'!$R$43:$R$1496, 'Table C3 Tracker'!$CQ$5)</f>
        <v>0</v>
      </c>
      <c r="O93" s="1746">
        <f>SUMIFS('Table C3 Tracker'!AR$43:AR$1496,'Table C3 Tracker'!$O$43:$O$1496, "&lt;&gt;Red",'Table C3 Tracker'!$S$43:$S$1496,'Table C3 Tracker'!$CS$14,'Table C3 Tracker'!$R$43:$R$1496, 'Table C3 Tracker'!$CQ$1)+SUMIFS('Table C3 Tracker'!AR$43:AR$1496,'Table C3 Tracker'!$O$43:$O$1496, "&lt;&gt;Red",'Table C3 Tracker'!$S$43:$S$1496,'Table C3 Tracker'!$CS$14,'Table C3 Tracker'!$R$43:$R$1496, 'Table C3 Tracker'!$CQ$5)</f>
        <v>0</v>
      </c>
      <c r="P93" s="1614">
        <f t="shared" si="40"/>
        <v>0</v>
      </c>
      <c r="Q93" s="1025">
        <f t="shared" si="41"/>
        <v>0</v>
      </c>
      <c r="R93" s="363" t="e">
        <f>+P93/Q93</f>
        <v>#DIV/0!</v>
      </c>
      <c r="S93" s="1748">
        <f>SUMIFS('Table C3 Tracker'!$AT$43:$AT$1496,'Table C3 Tracker'!$O$43:$O$1496, "Green",'Table C3 Tracker'!$S$43:$S$1496,'Table C3 Tracker'!$CS$14,'Table C3 Tracker'!$R$43:$R$1496, 'Table C3 Tracker'!$CQ$1)+SUMIFS('Table C3 Tracker'!$AT$43:$AT$1496,'Table C3 Tracker'!$O$43:$O$1496, "Green",'Table C3 Tracker'!$S$43:$S$1496,'Table C3 Tracker'!$CS$14,'Table C3 Tracker'!$R$43:$R$1496, 'Table C3 Tracker'!$CQ$5)</f>
        <v>0</v>
      </c>
      <c r="T93" s="1749">
        <f>SUMIFS('Table C3 Tracker'!$AT$43:$AT$1496,'Table C3 Tracker'!$O$43:$O$1496, "Amber",'Table C3 Tracker'!$S$43:$S$1496,'Table C3 Tracker'!$CS$14,'Table C3 Tracker'!$R$43:$R$1496, 'Table C3 Tracker'!$CQ$1)+SUMIFS('Table C3 Tracker'!$AT$43:$AT$1496,'Table C3 Tracker'!$O$43:$O$1496, "Amber",'Table C3 Tracker'!$S$43:$S$1496,'Table C3 Tracker'!$CS$14,'Table C3 Tracker'!$R$43:$R$1496, 'Table C3 Tracker'!$CQ$5)</f>
        <v>0</v>
      </c>
      <c r="U93" s="1749">
        <f>SUMIFS('Table C3 Tracker'!$AT$43:$AT$1496,'Table C3 Tracker'!$O$43:$O$1496, "&lt;&gt;Red",'Table C3 Tracker'!$F$43:$F$1496, "NR",'Table C3 Tracker'!$S$43:$S$1496,'Table C3 Tracker'!$CS$14,'Table C3 Tracker'!$R$43:$R$1496, 'Table C3 Tracker'!$CQ$1)+SUMIFS('Table C3 Tracker'!$AT$43:$AT$1496,'Table C3 Tracker'!$O$43:$O$1496, "&lt;&gt;Red",'Table C3 Tracker'!$F$43:$F$1496, "NR",'Table C3 Tracker'!$S$43:$S$1496,'Table C3 Tracker'!$CS$14,'Table C3 Tracker'!$R$43:$R$1496, 'Table C3 Tracker'!$CQ$5)</f>
        <v>0</v>
      </c>
      <c r="V93" s="1749">
        <f>SUMIFS('Table C3 Tracker'!$AT$43:$AT$1496,'Table C3 Tracker'!$O$43:$O$1496, "&lt;&gt;Red",'Table C3 Tracker'!$F$43:$F$1496, "R",'Table C3 Tracker'!$S$43:$S$1496,'Table C3 Tracker'!$CS$14,'Table C3 Tracker'!$R$43:$R$1496, 'Table C3 Tracker'!$CQ$1)+SUMIFS('Table C3 Tracker'!$AT$43:$AT$1496,'Table C3 Tracker'!$O$43:$O$1496, "&lt;&gt;Red",'Table C3 Tracker'!$F$43:$F$1496, "R",'Table C3 Tracker'!$S$43:$S$1496,'Table C3 Tracker'!$CS$14,'Table C3 Tracker'!$R$43:$R$1496, 'Table C3 Tracker'!$CQ$5)</f>
        <v>0</v>
      </c>
      <c r="W93" s="122">
        <f>IF(X93&lt;V93,1,0)</f>
        <v>0</v>
      </c>
      <c r="X93" s="1750">
        <f>SUMIFS('Table C3 Tracker'!$J$43:$J$1496,'Table C3 Tracker'!$O$43:$O$1496, "&lt;&gt;Red",'Table C3 Tracker'!$F$43:$F$1496, "R",'Table C3 Tracker'!$S$43:$S$1496,'Table C3 Tracker'!$CS$14,'Table C3 Tracker'!$R$43:$R$1496, 'Table C3 Tracker'!$CQ$1)+SUMIFS('Table C3 Tracker'!$J$43:$J$1496,'Table C3 Tracker'!$O$43:$O$1496, "&lt;&gt;Red",'Table C3 Tracker'!$F$43:$F$1496, "R",'Table C3 Tracker'!$S$43:$S$1496,'Table C3 Tracker'!$CS$14,'Table C3 Tracker'!$R$43:$R$1496, 'Table C3 Tracker'!$CQ$5)</f>
        <v>0</v>
      </c>
      <c r="Y93" s="660"/>
      <c r="Z93" s="660"/>
      <c r="AA93" s="660"/>
      <c r="AB93" s="660"/>
      <c r="AC93" s="660"/>
      <c r="AD93" s="1257"/>
      <c r="AE93" s="1225"/>
      <c r="AF93" s="122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row>
    <row r="94" spans="1:87" ht="13.5" thickBot="1">
      <c r="A94" s="144">
        <v>12</v>
      </c>
      <c r="B94" s="2912"/>
      <c r="C94" s="1520" t="s">
        <v>43</v>
      </c>
      <c r="D94" s="1186">
        <f t="shared" ref="D94:O94" si="42">+D93-D92</f>
        <v>0</v>
      </c>
      <c r="E94" s="1621">
        <f t="shared" si="42"/>
        <v>0</v>
      </c>
      <c r="F94" s="1186">
        <f t="shared" si="42"/>
        <v>0</v>
      </c>
      <c r="G94" s="1621">
        <f t="shared" si="42"/>
        <v>0</v>
      </c>
      <c r="H94" s="1186">
        <f t="shared" si="42"/>
        <v>0</v>
      </c>
      <c r="I94" s="1186">
        <f t="shared" si="42"/>
        <v>0</v>
      </c>
      <c r="J94" s="1186">
        <f t="shared" si="42"/>
        <v>0</v>
      </c>
      <c r="K94" s="1186">
        <f t="shared" si="42"/>
        <v>0</v>
      </c>
      <c r="L94" s="1186">
        <f t="shared" si="42"/>
        <v>0</v>
      </c>
      <c r="M94" s="1621">
        <f t="shared" si="42"/>
        <v>0</v>
      </c>
      <c r="N94" s="1186">
        <f t="shared" si="42"/>
        <v>0</v>
      </c>
      <c r="O94" s="1617">
        <f t="shared" si="42"/>
        <v>0</v>
      </c>
      <c r="P94" s="1621">
        <f t="shared" si="40"/>
        <v>0</v>
      </c>
      <c r="Q94" s="1024">
        <f t="shared" si="41"/>
        <v>0</v>
      </c>
      <c r="R94" s="364" t="e">
        <f>+P94/P92</f>
        <v>#DIV/0!</v>
      </c>
      <c r="S94" s="1730">
        <f>+S93-S92</f>
        <v>0</v>
      </c>
      <c r="T94" s="1730">
        <f>+T93-T92</f>
        <v>0</v>
      </c>
      <c r="U94" s="646"/>
      <c r="V94" s="646"/>
      <c r="W94" s="819"/>
      <c r="X94" s="646"/>
      <c r="Y94" s="660"/>
      <c r="Z94" s="660"/>
      <c r="AA94" s="660"/>
      <c r="AB94" s="660"/>
      <c r="AC94" s="660"/>
      <c r="AD94" s="1257"/>
      <c r="AE94" s="1225"/>
      <c r="AF94" s="122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row>
    <row r="95" spans="1:87" thickBot="1">
      <c r="A95" s="141">
        <v>13</v>
      </c>
      <c r="B95" s="2911" t="s">
        <v>79</v>
      </c>
      <c r="C95" s="93" t="s">
        <v>298</v>
      </c>
      <c r="D95" s="78">
        <f t="shared" ref="D95:O95" si="43">SUM(D83,D86,D89,D92)</f>
        <v>0</v>
      </c>
      <c r="E95" s="1618">
        <f t="shared" si="43"/>
        <v>0</v>
      </c>
      <c r="F95" s="78">
        <f t="shared" si="43"/>
        <v>0</v>
      </c>
      <c r="G95" s="1618">
        <f t="shared" si="43"/>
        <v>0</v>
      </c>
      <c r="H95" s="78">
        <f t="shared" si="43"/>
        <v>0</v>
      </c>
      <c r="I95" s="78">
        <f t="shared" si="43"/>
        <v>0</v>
      </c>
      <c r="J95" s="78">
        <f t="shared" si="43"/>
        <v>0</v>
      </c>
      <c r="K95" s="78">
        <f t="shared" si="43"/>
        <v>0</v>
      </c>
      <c r="L95" s="78">
        <f t="shared" si="43"/>
        <v>0</v>
      </c>
      <c r="M95" s="1618">
        <f t="shared" si="43"/>
        <v>0</v>
      </c>
      <c r="N95" s="78">
        <f t="shared" si="43"/>
        <v>0</v>
      </c>
      <c r="O95" s="1615">
        <f t="shared" si="43"/>
        <v>0</v>
      </c>
      <c r="P95" s="78">
        <f t="shared" si="40"/>
        <v>0</v>
      </c>
      <c r="Q95" s="78">
        <f t="shared" si="41"/>
        <v>0</v>
      </c>
      <c r="R95" s="648"/>
      <c r="S95" s="82">
        <f>SUM(S92+S89+S86+S83)</f>
        <v>0</v>
      </c>
      <c r="T95" s="82">
        <f t="shared" ref="T95:V96" si="44">SUM(T92+T89+T86+T83)</f>
        <v>0</v>
      </c>
      <c r="U95" s="646"/>
      <c r="V95" s="646"/>
      <c r="W95" s="660"/>
      <c r="X95" s="646"/>
      <c r="Y95" s="660"/>
      <c r="Z95" s="660"/>
      <c r="AA95" s="660"/>
      <c r="AB95" s="660"/>
      <c r="AC95" s="660"/>
      <c r="AD95" s="1257"/>
      <c r="AE95" s="1225"/>
      <c r="AF95" s="122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row>
    <row r="96" spans="1:87" thickBot="1">
      <c r="A96" s="142">
        <v>14</v>
      </c>
      <c r="B96" s="2911"/>
      <c r="C96" s="96" t="s">
        <v>295</v>
      </c>
      <c r="D96" s="80">
        <f t="shared" ref="D96:O96" si="45">SUM(D84,D87,D90,D93,)</f>
        <v>0</v>
      </c>
      <c r="E96" s="1018">
        <f t="shared" si="45"/>
        <v>0</v>
      </c>
      <c r="F96" s="80">
        <f t="shared" si="45"/>
        <v>0</v>
      </c>
      <c r="G96" s="1018">
        <f t="shared" si="45"/>
        <v>0</v>
      </c>
      <c r="H96" s="80">
        <f t="shared" si="45"/>
        <v>0</v>
      </c>
      <c r="I96" s="80">
        <f t="shared" si="45"/>
        <v>0</v>
      </c>
      <c r="J96" s="80">
        <f t="shared" si="45"/>
        <v>0</v>
      </c>
      <c r="K96" s="80">
        <f t="shared" si="45"/>
        <v>0</v>
      </c>
      <c r="L96" s="80">
        <f t="shared" si="45"/>
        <v>0</v>
      </c>
      <c r="M96" s="1018">
        <f t="shared" si="45"/>
        <v>0</v>
      </c>
      <c r="N96" s="80">
        <f t="shared" si="45"/>
        <v>0</v>
      </c>
      <c r="O96" s="1623">
        <f t="shared" si="45"/>
        <v>0</v>
      </c>
      <c r="P96" s="80">
        <f t="shared" si="40"/>
        <v>0</v>
      </c>
      <c r="Q96" s="80">
        <f t="shared" si="41"/>
        <v>0</v>
      </c>
      <c r="R96" s="363" t="e">
        <f>+P96/Q96</f>
        <v>#DIV/0!</v>
      </c>
      <c r="S96" s="1616">
        <f>SUM(S93+S90+S87+S84)</f>
        <v>0</v>
      </c>
      <c r="T96" s="1616">
        <f t="shared" si="44"/>
        <v>0</v>
      </c>
      <c r="U96" s="647">
        <f t="shared" si="44"/>
        <v>0</v>
      </c>
      <c r="V96" s="647">
        <f t="shared" si="44"/>
        <v>0</v>
      </c>
      <c r="W96" s="122">
        <f>SUM(W78:W95)</f>
        <v>0</v>
      </c>
      <c r="X96" s="647">
        <f>SUM(X93+X90+X87+X84)</f>
        <v>0</v>
      </c>
      <c r="Y96" s="660"/>
      <c r="Z96" s="660"/>
      <c r="AA96" s="660"/>
      <c r="AB96" s="660"/>
      <c r="AC96" s="660"/>
      <c r="AD96" s="1257"/>
      <c r="AE96" s="1225"/>
      <c r="AF96" s="122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row>
    <row r="97" spans="1:87" ht="13.5" thickBot="1">
      <c r="A97" s="144">
        <v>15</v>
      </c>
      <c r="B97" s="2912"/>
      <c r="C97" s="98" t="s">
        <v>43</v>
      </c>
      <c r="D97" s="1019">
        <f>+D96-D95</f>
        <v>0</v>
      </c>
      <c r="E97" s="1020">
        <f t="shared" ref="E97:O97" si="46">+E96-E95</f>
        <v>0</v>
      </c>
      <c r="F97" s="1020">
        <f t="shared" si="46"/>
        <v>0</v>
      </c>
      <c r="G97" s="1020">
        <f t="shared" si="46"/>
        <v>0</v>
      </c>
      <c r="H97" s="1020">
        <f t="shared" si="46"/>
        <v>0</v>
      </c>
      <c r="I97" s="1020">
        <f t="shared" si="46"/>
        <v>0</v>
      </c>
      <c r="J97" s="1020">
        <f t="shared" si="46"/>
        <v>0</v>
      </c>
      <c r="K97" s="1020">
        <f t="shared" si="46"/>
        <v>0</v>
      </c>
      <c r="L97" s="1020">
        <f t="shared" si="46"/>
        <v>0</v>
      </c>
      <c r="M97" s="1020">
        <f t="shared" si="46"/>
        <v>0</v>
      </c>
      <c r="N97" s="1020">
        <f t="shared" si="46"/>
        <v>0</v>
      </c>
      <c r="O97" s="1021">
        <f t="shared" si="46"/>
        <v>0</v>
      </c>
      <c r="P97" s="134">
        <f t="shared" si="40"/>
        <v>0</v>
      </c>
      <c r="Q97" s="1024">
        <f t="shared" si="41"/>
        <v>0</v>
      </c>
      <c r="R97" s="364" t="e">
        <f>+P97/P95</f>
        <v>#DIV/0!</v>
      </c>
      <c r="S97" s="1727">
        <f>+S96-S95</f>
        <v>0</v>
      </c>
      <c r="T97" s="1728">
        <f>+T96-T95</f>
        <v>0</v>
      </c>
      <c r="U97" s="66"/>
      <c r="V97" s="66"/>
      <c r="W97" s="660"/>
      <c r="X97" s="66"/>
      <c r="Y97" s="660"/>
      <c r="Z97" s="660"/>
      <c r="AA97" s="660"/>
      <c r="AB97" s="660"/>
      <c r="AC97" s="660"/>
      <c r="AD97" s="1257"/>
      <c r="AE97" s="1225"/>
      <c r="AF97" s="122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row>
    <row r="98" spans="1:87">
      <c r="A98" s="85"/>
      <c r="B98" s="85"/>
      <c r="C98" s="85"/>
      <c r="D98" s="108"/>
      <c r="E98" s="108"/>
      <c r="F98" s="108"/>
      <c r="G98" s="108"/>
      <c r="H98" s="108"/>
      <c r="I98" s="109"/>
      <c r="J98" s="108"/>
      <c r="K98" s="108"/>
      <c r="L98" s="108"/>
      <c r="M98" s="108"/>
      <c r="N98" s="110"/>
      <c r="O98" s="110"/>
      <c r="P98" s="110"/>
      <c r="Q98" s="148"/>
      <c r="R98" s="85"/>
      <c r="S98" s="85"/>
      <c r="T98" s="85"/>
      <c r="U98" s="85"/>
      <c r="V98" s="85"/>
      <c r="W98" s="85"/>
      <c r="X98" s="85"/>
      <c r="Y98" s="660"/>
      <c r="Z98" s="660"/>
      <c r="AA98" s="660"/>
      <c r="AB98" s="660"/>
      <c r="AC98" s="660"/>
      <c r="AD98" s="1257"/>
      <c r="AE98" s="1225"/>
      <c r="AF98" s="122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row>
    <row r="99" spans="1:87">
      <c r="A99" s="85"/>
      <c r="B99" s="85"/>
      <c r="C99" s="85"/>
      <c r="D99" s="108"/>
      <c r="E99" s="108"/>
      <c r="F99" s="108"/>
      <c r="G99" s="108"/>
      <c r="H99" s="108"/>
      <c r="I99" s="109"/>
      <c r="J99" s="108"/>
      <c r="K99" s="108"/>
      <c r="L99" s="108"/>
      <c r="M99" s="108"/>
      <c r="N99" s="110"/>
      <c r="O99" s="110"/>
      <c r="P99" s="110"/>
      <c r="Q99" s="148"/>
      <c r="R99" s="85"/>
      <c r="S99" s="85"/>
      <c r="T99" s="85"/>
      <c r="U99" s="85"/>
      <c r="V99" s="85"/>
      <c r="W99" s="85"/>
      <c r="X99" s="85"/>
      <c r="Y99" s="660"/>
      <c r="Z99" s="660"/>
      <c r="AA99" s="660"/>
      <c r="AB99" s="660"/>
      <c r="AC99" s="660"/>
      <c r="AD99" s="1257"/>
      <c r="AE99" s="1225"/>
      <c r="AF99" s="122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row>
    <row r="100" spans="1:87">
      <c r="A100" s="1683"/>
      <c r="B100" s="1683"/>
      <c r="C100" s="1683"/>
      <c r="D100" s="1684"/>
      <c r="E100" s="1684"/>
      <c r="F100" s="1684"/>
      <c r="G100" s="1684"/>
      <c r="H100" s="1684"/>
      <c r="I100" s="1685"/>
      <c r="J100" s="1684"/>
      <c r="K100" s="1684"/>
      <c r="L100" s="1684"/>
      <c r="M100" s="1684"/>
      <c r="N100" s="1686"/>
      <c r="O100" s="1686"/>
      <c r="P100" s="1686"/>
      <c r="Q100" s="1687"/>
      <c r="R100" s="1683"/>
      <c r="S100" s="1683"/>
      <c r="T100" s="1683"/>
      <c r="U100" s="1683"/>
      <c r="V100" s="1683"/>
      <c r="W100" s="85"/>
      <c r="X100" s="85"/>
      <c r="Y100" s="660"/>
      <c r="Z100" s="660"/>
      <c r="AA100" s="660"/>
      <c r="AB100" s="660"/>
      <c r="AC100" s="660"/>
      <c r="AD100" s="1257"/>
      <c r="AE100" s="1225"/>
      <c r="AF100" s="122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row>
    <row r="101" spans="1:87">
      <c r="A101" s="1683"/>
      <c r="B101" s="1683"/>
      <c r="C101" s="1683"/>
      <c r="D101" s="1684"/>
      <c r="E101" s="1684"/>
      <c r="F101" s="1684"/>
      <c r="G101" s="1684"/>
      <c r="H101" s="1684"/>
      <c r="I101" s="1685"/>
      <c r="J101" s="1684"/>
      <c r="K101" s="1684"/>
      <c r="L101" s="1684"/>
      <c r="M101" s="1684"/>
      <c r="N101" s="1686"/>
      <c r="O101" s="1686"/>
      <c r="P101" s="1686"/>
      <c r="Q101" s="1687"/>
      <c r="R101" s="1683"/>
      <c r="S101" s="1683"/>
      <c r="T101" s="1683"/>
      <c r="U101" s="1683"/>
      <c r="V101" s="1683"/>
      <c r="W101" s="85"/>
      <c r="X101" s="85"/>
      <c r="Y101" s="660"/>
      <c r="Z101" s="660"/>
      <c r="AA101" s="660"/>
      <c r="AB101" s="660"/>
      <c r="AC101" s="660"/>
      <c r="AD101" s="1257"/>
      <c r="AE101" s="1225"/>
      <c r="AF101" s="122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row>
    <row r="102" spans="1:87">
      <c r="A102" s="1683"/>
      <c r="B102" s="1683"/>
      <c r="C102" s="1683"/>
      <c r="D102" s="1684"/>
      <c r="E102" s="1684"/>
      <c r="F102" s="1684"/>
      <c r="G102" s="1684"/>
      <c r="H102" s="1684"/>
      <c r="I102" s="1685"/>
      <c r="J102" s="1684"/>
      <c r="K102" s="1684"/>
      <c r="L102" s="1684"/>
      <c r="M102" s="1684"/>
      <c r="N102" s="1686"/>
      <c r="O102" s="1686"/>
      <c r="P102" s="1686"/>
      <c r="Q102" s="1687"/>
      <c r="R102" s="1683"/>
      <c r="S102" s="1683"/>
      <c r="T102" s="1683"/>
      <c r="U102" s="1683"/>
      <c r="V102" s="1683"/>
      <c r="W102" s="85"/>
      <c r="X102" s="85"/>
      <c r="Y102" s="660"/>
      <c r="Z102" s="660"/>
      <c r="AA102" s="660"/>
      <c r="AB102" s="660"/>
      <c r="AC102" s="660"/>
      <c r="AD102" s="1257"/>
      <c r="AE102" s="1225"/>
      <c r="AF102" s="122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row>
    <row r="103" spans="1:87">
      <c r="A103" s="1683"/>
      <c r="B103" s="1683"/>
      <c r="C103" s="1683"/>
      <c r="D103" s="1684"/>
      <c r="E103" s="1684"/>
      <c r="F103" s="1684"/>
      <c r="G103" s="1684"/>
      <c r="H103" s="1684"/>
      <c r="I103" s="1685"/>
      <c r="J103" s="1684"/>
      <c r="K103" s="1684"/>
      <c r="L103" s="1684"/>
      <c r="M103" s="1684"/>
      <c r="N103" s="1686"/>
      <c r="O103" s="1686"/>
      <c r="P103" s="1686"/>
      <c r="Q103" s="1687"/>
      <c r="R103" s="1683"/>
      <c r="S103" s="1683"/>
      <c r="T103" s="1683"/>
      <c r="U103" s="1683"/>
      <c r="V103" s="1683"/>
      <c r="W103" s="85"/>
      <c r="X103" s="85"/>
      <c r="Y103" s="660"/>
      <c r="Z103" s="660"/>
      <c r="AA103" s="660"/>
      <c r="AB103" s="660"/>
      <c r="AC103" s="660"/>
      <c r="AD103" s="1257"/>
      <c r="AE103" s="1225"/>
      <c r="AF103" s="122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row>
    <row r="104" spans="1:87">
      <c r="A104" s="1683"/>
      <c r="B104" s="1683"/>
      <c r="C104" s="1683"/>
      <c r="D104" s="1684"/>
      <c r="E104" s="1684"/>
      <c r="F104" s="1684"/>
      <c r="G104" s="1684"/>
      <c r="H104" s="1684"/>
      <c r="I104" s="1685"/>
      <c r="J104" s="1684"/>
      <c r="K104" s="1684"/>
      <c r="L104" s="1684"/>
      <c r="M104" s="1684"/>
      <c r="N104" s="1686"/>
      <c r="O104" s="1686"/>
      <c r="P104" s="1686"/>
      <c r="Q104" s="1687"/>
      <c r="R104" s="1683"/>
      <c r="S104" s="1683"/>
      <c r="T104" s="1683"/>
      <c r="U104" s="1683"/>
      <c r="V104" s="1683"/>
      <c r="W104" s="85"/>
      <c r="X104" s="85"/>
      <c r="Y104" s="660"/>
      <c r="Z104" s="660"/>
      <c r="AA104" s="660"/>
      <c r="AB104" s="660"/>
      <c r="AC104" s="660"/>
      <c r="AD104" s="1257"/>
      <c r="AE104" s="1225"/>
      <c r="AF104" s="122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row>
    <row r="105" spans="1:87">
      <c r="A105" s="1683"/>
      <c r="B105" s="1683"/>
      <c r="C105" s="1683"/>
      <c r="D105" s="1684"/>
      <c r="E105" s="1684"/>
      <c r="F105" s="1684"/>
      <c r="G105" s="1684"/>
      <c r="H105" s="1684"/>
      <c r="I105" s="1685"/>
      <c r="J105" s="1684"/>
      <c r="K105" s="1684"/>
      <c r="L105" s="1684"/>
      <c r="M105" s="1684"/>
      <c r="N105" s="1686"/>
      <c r="O105" s="1686"/>
      <c r="P105" s="1686"/>
      <c r="Q105" s="1687"/>
      <c r="R105" s="1683"/>
      <c r="S105" s="1683"/>
      <c r="T105" s="1683"/>
      <c r="U105" s="1683"/>
      <c r="V105" s="1683"/>
      <c r="W105" s="85"/>
      <c r="X105" s="85"/>
      <c r="Y105" s="660"/>
      <c r="Z105" s="660"/>
      <c r="AA105" s="660"/>
      <c r="AB105" s="660"/>
      <c r="AC105" s="660"/>
      <c r="AD105" s="1257"/>
      <c r="AE105" s="1225"/>
      <c r="AF105" s="122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row>
    <row r="106" spans="1:87">
      <c r="N106" s="7"/>
      <c r="O106" s="7"/>
      <c r="P106" s="7"/>
      <c r="Q106" s="15"/>
    </row>
    <row r="107" spans="1:87">
      <c r="N107" s="7"/>
      <c r="O107" s="7"/>
      <c r="P107" s="7"/>
      <c r="Q107" s="15"/>
    </row>
    <row r="108" spans="1:87">
      <c r="N108" s="7"/>
      <c r="O108" s="7"/>
      <c r="P108" s="7"/>
      <c r="Q108" s="15"/>
    </row>
    <row r="109" spans="1:87">
      <c r="N109" s="7"/>
      <c r="O109" s="7"/>
      <c r="P109" s="7"/>
      <c r="Q109" s="15"/>
    </row>
    <row r="110" spans="1:87">
      <c r="N110" s="7"/>
      <c r="O110" s="7"/>
      <c r="P110" s="7"/>
      <c r="Q110" s="15"/>
    </row>
    <row r="111" spans="1:87">
      <c r="N111" s="7"/>
      <c r="O111" s="7"/>
      <c r="P111" s="7"/>
      <c r="Q111" s="15"/>
    </row>
    <row r="112" spans="1:87">
      <c r="N112" s="7"/>
      <c r="O112" s="7"/>
      <c r="P112" s="7"/>
      <c r="Q112" s="15"/>
    </row>
    <row r="113" spans="14:17">
      <c r="N113" s="7"/>
      <c r="O113" s="7"/>
      <c r="P113" s="7"/>
      <c r="Q113" s="15"/>
    </row>
    <row r="114" spans="14:17">
      <c r="N114" s="7"/>
      <c r="O114" s="7"/>
      <c r="P114" s="7"/>
      <c r="Q114" s="15"/>
    </row>
    <row r="115" spans="14:17">
      <c r="N115" s="7"/>
      <c r="O115" s="7"/>
      <c r="P115" s="7"/>
      <c r="Q115" s="15"/>
    </row>
    <row r="116" spans="14:17">
      <c r="N116" s="7"/>
      <c r="O116" s="7"/>
      <c r="P116" s="7"/>
      <c r="Q116" s="15"/>
    </row>
    <row r="117" spans="14:17">
      <c r="N117" s="7"/>
      <c r="O117" s="7"/>
      <c r="P117" s="7"/>
      <c r="Q117" s="15"/>
    </row>
    <row r="118" spans="14:17">
      <c r="N118" s="7"/>
      <c r="O118" s="7"/>
      <c r="P118" s="7"/>
      <c r="Q118" s="15"/>
    </row>
    <row r="119" spans="14:17">
      <c r="N119" s="7"/>
      <c r="O119" s="7"/>
      <c r="P119" s="7"/>
      <c r="Q119" s="15"/>
    </row>
    <row r="120" spans="14:17">
      <c r="N120" s="7"/>
      <c r="O120" s="7"/>
      <c r="P120" s="7"/>
      <c r="Q120" s="15"/>
    </row>
    <row r="121" spans="14:17">
      <c r="N121" s="7"/>
      <c r="O121" s="7"/>
      <c r="P121" s="7"/>
      <c r="Q121" s="15"/>
    </row>
    <row r="122" spans="14:17">
      <c r="N122" s="7"/>
      <c r="O122" s="7"/>
      <c r="P122" s="7"/>
      <c r="Q122" s="15"/>
    </row>
    <row r="123" spans="14:17">
      <c r="N123" s="7"/>
      <c r="O123" s="7"/>
      <c r="P123" s="7"/>
      <c r="Q123" s="15"/>
    </row>
    <row r="124" spans="14:17">
      <c r="N124" s="7"/>
      <c r="O124" s="7"/>
      <c r="P124" s="7"/>
      <c r="Q124" s="15"/>
    </row>
    <row r="125" spans="14:17">
      <c r="N125" s="7"/>
      <c r="O125" s="7"/>
      <c r="P125" s="7"/>
      <c r="Q125" s="15"/>
    </row>
    <row r="126" spans="14:17">
      <c r="N126" s="7"/>
      <c r="O126" s="7"/>
      <c r="P126" s="7"/>
      <c r="Q126" s="15"/>
    </row>
    <row r="127" spans="14:17">
      <c r="N127" s="7"/>
      <c r="O127" s="7"/>
      <c r="P127" s="7"/>
      <c r="Q127" s="15"/>
    </row>
    <row r="128" spans="14:17">
      <c r="N128" s="7"/>
      <c r="O128" s="7"/>
      <c r="P128" s="7"/>
      <c r="Q128" s="15"/>
    </row>
    <row r="129" spans="14:17">
      <c r="N129" s="7"/>
      <c r="O129" s="7"/>
      <c r="P129" s="7"/>
      <c r="Q129" s="15"/>
    </row>
    <row r="130" spans="14:17">
      <c r="N130" s="7"/>
      <c r="O130" s="7"/>
      <c r="P130" s="7"/>
      <c r="Q130" s="15"/>
    </row>
    <row r="131" spans="14:17">
      <c r="N131" s="7"/>
      <c r="O131" s="7"/>
      <c r="P131" s="7"/>
      <c r="Q131" s="15"/>
    </row>
    <row r="132" spans="14:17">
      <c r="N132" s="7"/>
      <c r="O132" s="7"/>
      <c r="P132" s="7"/>
      <c r="Q132" s="15"/>
    </row>
    <row r="133" spans="14:17">
      <c r="N133" s="7"/>
      <c r="O133" s="7"/>
      <c r="P133" s="7"/>
      <c r="Q133" s="15"/>
    </row>
    <row r="134" spans="14:17">
      <c r="N134" s="7"/>
      <c r="O134" s="7"/>
      <c r="P134" s="7"/>
      <c r="Q134" s="15"/>
    </row>
    <row r="135" spans="14:17">
      <c r="N135" s="7"/>
      <c r="O135" s="7"/>
      <c r="P135" s="7"/>
      <c r="Q135" s="15"/>
    </row>
    <row r="136" spans="14:17">
      <c r="N136" s="7"/>
      <c r="O136" s="7"/>
      <c r="P136" s="7"/>
      <c r="Q136" s="15"/>
    </row>
    <row r="137" spans="14:17">
      <c r="N137" s="7"/>
      <c r="O137" s="7"/>
      <c r="P137" s="7"/>
      <c r="Q137" s="15"/>
    </row>
    <row r="138" spans="14:17">
      <c r="N138" s="7"/>
      <c r="O138" s="7"/>
      <c r="P138" s="7"/>
      <c r="Q138" s="15"/>
    </row>
    <row r="139" spans="14:17">
      <c r="N139" s="7"/>
      <c r="O139" s="7"/>
      <c r="P139" s="7"/>
      <c r="Q139" s="15"/>
    </row>
  </sheetData>
  <sheetProtection algorithmName="SHA-512" hashValue="a293mDL3rV67g1msmRghSe04R1Lxra2Uzh/Sgpb1gL27tALVNd5MKrfm6Q0ml7/eOTn5SWuHJYsgvQxrzB3rHQ==" saltValue="yywxdlITL/vrmuCB32je5A==" spinCount="100000" sheet="1" objects="1" scenarios="1"/>
  <mergeCells count="41">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8" type="noConversion"/>
  <conditionalFormatting sqref="D33:O33 Q39 P36 Q13:Q15">
    <cfRule type="expression" dxfId="77" priority="11" stopIfTrue="1">
      <formula>ISERROR(D13)</formula>
    </cfRule>
  </conditionalFormatting>
  <conditionalFormatting sqref="R23:R24 R26:R27 R29:R30 R32:R33 D35:P35 R39 R14:R15 R17:R18 R20:R21">
    <cfRule type="expression" dxfId="76" priority="12" stopIfTrue="1">
      <formula>ISERROR(D14)</formula>
    </cfRule>
  </conditionalFormatting>
  <conditionalFormatting sqref="R40">
    <cfRule type="expression" dxfId="75" priority="15" stopIfTrue="1">
      <formula>ISERROR($R$40)</formula>
    </cfRule>
  </conditionalFormatting>
  <conditionalFormatting sqref="D37:O37">
    <cfRule type="cellIs" dxfId="74" priority="20" stopIfTrue="1" operator="equal">
      <formula>"OK"</formula>
    </cfRule>
  </conditionalFormatting>
  <conditionalFormatting sqref="C5 D7">
    <cfRule type="cellIs" dxfId="73" priority="21" stopIfTrue="1" operator="equal">
      <formula>"This Table is currently showing 0 errors"</formula>
    </cfRule>
  </conditionalFormatting>
  <conditionalFormatting sqref="D43:O43">
    <cfRule type="cellIs" dxfId="72" priority="10" stopIfTrue="1" operator="equal">
      <formula>"OK"</formula>
    </cfRule>
  </conditionalFormatting>
  <conditionalFormatting sqref="D36:O36">
    <cfRule type="expression" dxfId="71" priority="9" stopIfTrue="1">
      <formula>ISERROR(D36)</formula>
    </cfRule>
  </conditionalFormatting>
  <conditionalFormatting sqref="R97">
    <cfRule type="expression" dxfId="70" priority="5" stopIfTrue="1">
      <formula>ISERROR(R97)</formula>
    </cfRule>
  </conditionalFormatting>
  <conditionalFormatting sqref="D73:O73 Q53:Q55">
    <cfRule type="expression" dxfId="69" priority="3" stopIfTrue="1">
      <formula>ISERROR(D53)</formula>
    </cfRule>
  </conditionalFormatting>
  <conditionalFormatting sqref="R63:R64 R66:R67 R69:R70 R72:R73 R54:R55 R57:R58 R60:R61">
    <cfRule type="expression" dxfId="68" priority="4" stopIfTrue="1">
      <formula>ISERROR(R54)</formula>
    </cfRule>
  </conditionalFormatting>
  <conditionalFormatting sqref="R87:R88 R90:R91 R93:R94 R96 R84:R85">
    <cfRule type="expression" dxfId="67" priority="2" stopIfTrue="1">
      <formula>ISERROR(R84)</formula>
    </cfRule>
  </conditionalFormatting>
  <conditionalFormatting sqref="AE3:AE5">
    <cfRule type="cellIs" dxfId="66" priority="1" stopIfTrue="1" operator="equal">
      <formula>"OK"</formula>
    </cfRule>
  </conditionalFormatting>
  <pageMargins left="0.74803149606299213" right="0.74803149606299213" top="0.70866141732283472" bottom="0.35433070866141736" header="0.51181102362204722" footer="0.19685039370078741"/>
  <pageSetup paperSize="9" scale="47" fitToHeight="2" orientation="landscape" blackAndWhite="1" errors="blank" horizontalDpi="300" r:id="rId1"/>
  <headerFooter alignWithMargins="0"/>
  <rowBreaks count="1" manualBreakCount="1">
    <brk id="43" max="23" man="1"/>
  </rowBreaks>
  <ignoredErrors>
    <ignoredError sqref="D35:P35 R13 P36 D36:O36 R33 R30:R31 R27:R28 R24:R25 R21:R22 R18:R19 R15:R16 R14 R17 R20 R23 R26 R29 R32 R54:R73 R84:R97" evalError="1"/>
    <ignoredError sqref="Z32 Z35 AB32 AB35" formulaRange="1"/>
    <ignoredError sqref="W63 W72 W26:W32"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S1498"/>
  <sheetViews>
    <sheetView zoomScale="85" zoomScaleNormal="85" workbookViewId="0">
      <selection activeCell="A17" sqref="A17:A25"/>
    </sheetView>
  </sheetViews>
  <sheetFormatPr defaultRowHeight="15.5"/>
  <cols>
    <col min="1" max="1" width="10.53515625" customWidth="1"/>
    <col min="2" max="2" width="10.4609375" style="1584" customWidth="1"/>
    <col min="3" max="3" width="9.53515625" style="1584" customWidth="1"/>
    <col min="4" max="4" width="10.69140625" style="1584" customWidth="1"/>
    <col min="5" max="5" width="34" style="1585" customWidth="1"/>
    <col min="6" max="6" width="11" style="1584" customWidth="1"/>
    <col min="7" max="9" width="11" style="1586" customWidth="1"/>
    <col min="10" max="11" width="12.53515625" style="1586" customWidth="1"/>
    <col min="12" max="12" width="11" style="1587" customWidth="1"/>
    <col min="13" max="13" width="11" customWidth="1"/>
    <col min="14" max="14" width="11.53515625" style="1587" customWidth="1"/>
    <col min="15" max="15" width="11.61328125" style="1588" customWidth="1"/>
    <col min="16" max="16" width="27.07421875" style="1589" bestFit="1" customWidth="1"/>
    <col min="17" max="17" width="18" style="1589" bestFit="1" customWidth="1"/>
    <col min="18" max="18" width="18" style="1589" customWidth="1"/>
    <col min="19" max="31" width="11.69140625" style="1590" customWidth="1"/>
    <col min="32" max="38" width="11.69140625" style="1587" customWidth="1"/>
    <col min="39" max="58" width="11.69140625" customWidth="1"/>
    <col min="59" max="60" width="8.84375" style="1587"/>
    <col min="61" max="65" width="9.23046875" style="1587"/>
    <col min="66" max="67" width="8.84375" style="1587"/>
    <col min="68" max="72" width="9.23046875" style="1587"/>
    <col min="73" max="76" width="8.84375" style="1587"/>
    <col min="77" max="78" width="9.23046875" style="1587" customWidth="1"/>
    <col min="79" max="79" width="7.15234375" style="1587" customWidth="1"/>
    <col min="80" max="83" width="9.23046875" style="1587" customWidth="1"/>
    <col min="84" max="96" width="35.69140625" style="1587" customWidth="1"/>
    <col min="97" max="97" width="9.23046875" style="1587" customWidth="1"/>
    <col min="98" max="98" width="24.23046875" style="1587" customWidth="1"/>
    <col min="99" max="99" width="9.23046875" style="1587" customWidth="1"/>
    <col min="100" max="100" width="25.69140625" style="1587" customWidth="1"/>
    <col min="101" max="102" width="9.23046875" style="1587" customWidth="1"/>
    <col min="103" max="148" width="8.84375" style="1587"/>
  </cols>
  <sheetData>
    <row r="1" spans="1:145" s="49" customFormat="1">
      <c r="A1" s="1147" t="str">
        <f>Summary!A1</f>
        <v>Organisation</v>
      </c>
      <c r="B1" s="1148"/>
      <c r="C1" s="1148"/>
      <c r="D1" s="1149"/>
      <c r="E1" s="1149"/>
      <c r="F1" s="1149"/>
      <c r="G1" s="1149"/>
      <c r="H1" s="1149"/>
      <c r="I1" s="1150"/>
      <c r="J1" s="1149"/>
      <c r="K1" s="1149"/>
      <c r="L1" s="1149"/>
      <c r="M1" s="1149"/>
      <c r="N1" s="1149"/>
      <c r="O1" s="1149"/>
      <c r="P1" s="1148"/>
      <c r="Q1" s="1627"/>
      <c r="R1" s="660"/>
      <c r="S1" s="1257"/>
      <c r="T1" s="1257"/>
      <c r="U1" s="1628"/>
      <c r="V1" s="1628"/>
      <c r="W1" s="1628"/>
      <c r="X1" s="1628"/>
      <c r="Y1" s="1628"/>
      <c r="Z1" s="1628"/>
      <c r="AA1" s="1628"/>
      <c r="AB1" s="1628"/>
      <c r="AC1" s="1628"/>
      <c r="AD1" s="1628"/>
      <c r="AE1" s="1628"/>
      <c r="AF1" s="1628"/>
      <c r="AG1" s="1628"/>
      <c r="AH1" s="1628"/>
      <c r="AI1" s="1628"/>
      <c r="AJ1" s="1628"/>
      <c r="AK1" s="1628"/>
      <c r="AL1" s="1628"/>
      <c r="AM1" s="1628"/>
      <c r="AN1" s="1628"/>
      <c r="AO1" s="1628">
        <f>VLOOKUP(Summary!H1,Summary!V1:W12,2,FALSE)</f>
        <v>1</v>
      </c>
      <c r="AP1" s="1628"/>
      <c r="AQ1" s="1628"/>
      <c r="AR1" s="1628"/>
      <c r="AS1" s="1628"/>
      <c r="AT1" s="1628"/>
      <c r="AU1" s="1628"/>
      <c r="AV1" s="1628"/>
      <c r="AW1" s="1628"/>
      <c r="AX1" s="1628"/>
      <c r="AY1" s="1628"/>
      <c r="AZ1" s="1628"/>
      <c r="BA1" s="1628"/>
      <c r="BB1" s="1628"/>
      <c r="BC1" s="1628"/>
      <c r="BD1" s="1628"/>
      <c r="BE1" s="1628"/>
      <c r="BF1" s="1628"/>
      <c r="BG1" s="1628"/>
      <c r="BH1" s="1628"/>
      <c r="BI1" s="1628"/>
      <c r="BJ1" s="1628"/>
      <c r="BK1" s="1628"/>
      <c r="BL1" s="1628"/>
      <c r="BM1" s="1628"/>
      <c r="BN1" s="1628"/>
      <c r="BO1" s="1628"/>
      <c r="BP1" s="1628"/>
      <c r="BQ1" s="1628"/>
      <c r="BR1" s="1628"/>
      <c r="BS1" s="1628"/>
      <c r="BT1" s="1628"/>
      <c r="BU1" s="371"/>
      <c r="BV1" s="371"/>
      <c r="BW1" s="371"/>
      <c r="BX1" s="1612"/>
      <c r="BY1" s="1612" t="s">
        <v>483</v>
      </c>
      <c r="BZ1" s="1612" t="s">
        <v>632</v>
      </c>
      <c r="CA1" s="1598" t="s">
        <v>633</v>
      </c>
      <c r="CB1" s="371"/>
      <c r="CC1" s="1717" t="s">
        <v>679</v>
      </c>
      <c r="CD1" s="1718" t="s">
        <v>680</v>
      </c>
      <c r="CE1" s="1718" t="s">
        <v>681</v>
      </c>
      <c r="CF1" s="1718" t="s">
        <v>682</v>
      </c>
      <c r="CG1" s="1718" t="s">
        <v>683</v>
      </c>
      <c r="CH1" s="1718" t="s">
        <v>684</v>
      </c>
      <c r="CI1" s="1718" t="s">
        <v>685</v>
      </c>
      <c r="CJ1" s="1718" t="s">
        <v>622</v>
      </c>
      <c r="CK1" s="1718" t="s">
        <v>686</v>
      </c>
      <c r="CL1" s="1718" t="s">
        <v>624</v>
      </c>
      <c r="CM1" s="1718" t="s">
        <v>313</v>
      </c>
      <c r="CN1" s="1718" t="s">
        <v>687</v>
      </c>
      <c r="CO1" s="1716"/>
      <c r="CP1" s="371"/>
      <c r="CQ1" s="1629" t="s">
        <v>838</v>
      </c>
      <c r="CR1" s="371"/>
      <c r="CS1" s="1630" t="str">
        <f>'C, C1 &amp; C2 - Savings Schemes'!B13</f>
        <v>CHC and Funded Nursing Care</v>
      </c>
      <c r="CT1" s="371" t="s">
        <v>404</v>
      </c>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row>
    <row r="2" spans="1:145" s="49" customFormat="1">
      <c r="A2" s="1147"/>
      <c r="B2" s="1147"/>
      <c r="C2" s="805"/>
      <c r="D2" s="918"/>
      <c r="E2" s="1149"/>
      <c r="F2" s="813"/>
      <c r="G2" s="1149"/>
      <c r="H2" s="1149"/>
      <c r="I2" s="1150"/>
      <c r="J2" s="1149"/>
      <c r="K2" s="1149"/>
      <c r="L2" s="1149"/>
      <c r="M2" s="1149"/>
      <c r="N2" s="1149"/>
      <c r="O2" s="1149"/>
      <c r="P2" s="1148"/>
      <c r="Q2" s="1627"/>
      <c r="R2" s="660"/>
      <c r="S2" s="1257"/>
      <c r="T2" s="1257"/>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371"/>
      <c r="BV2" s="371"/>
      <c r="BW2" s="371"/>
      <c r="BX2" s="1612"/>
      <c r="BY2" s="1612" t="s">
        <v>720</v>
      </c>
      <c r="BZ2" s="1612" t="s">
        <v>636</v>
      </c>
      <c r="CA2" s="1598" t="s">
        <v>634</v>
      </c>
      <c r="CB2" s="371"/>
      <c r="CC2" s="1719" t="s">
        <v>618</v>
      </c>
      <c r="CD2" s="1720" t="s">
        <v>688</v>
      </c>
      <c r="CE2" s="1720" t="s">
        <v>688</v>
      </c>
      <c r="CF2" s="1720" t="s">
        <v>688</v>
      </c>
      <c r="CG2" s="1720" t="s">
        <v>688</v>
      </c>
      <c r="CH2" s="1720" t="s">
        <v>688</v>
      </c>
      <c r="CI2" s="1720" t="s">
        <v>689</v>
      </c>
      <c r="CJ2" s="1720" t="s">
        <v>690</v>
      </c>
      <c r="CK2" s="1720" t="s">
        <v>691</v>
      </c>
      <c r="CL2" s="1720" t="s">
        <v>624</v>
      </c>
      <c r="CM2" s="1720" t="s">
        <v>313</v>
      </c>
      <c r="CN2" s="1720" t="s">
        <v>625</v>
      </c>
      <c r="CO2" s="1716"/>
      <c r="CP2" s="371"/>
      <c r="CQ2" s="1629" t="s">
        <v>617</v>
      </c>
      <c r="CR2" s="371"/>
      <c r="CS2" s="1630" t="str">
        <f>'C, C1 &amp; C2 - Savings Schemes'!B16</f>
        <v>Commissioned Services</v>
      </c>
      <c r="CT2" s="371" t="s">
        <v>404</v>
      </c>
      <c r="CU2" s="371"/>
      <c r="CV2" s="371"/>
      <c r="CW2" s="371"/>
      <c r="CX2" s="371"/>
      <c r="CY2" s="371"/>
      <c r="CZ2" s="371"/>
      <c r="DA2" s="371"/>
      <c r="DB2" s="371"/>
      <c r="DC2" s="371"/>
      <c r="DD2" s="371"/>
      <c r="DE2" s="371"/>
      <c r="DF2" s="371"/>
      <c r="DG2" s="371"/>
      <c r="DH2" s="371"/>
      <c r="DI2" s="371"/>
      <c r="DJ2" s="371"/>
      <c r="DK2" s="371"/>
      <c r="DL2" s="371"/>
      <c r="DM2" s="371"/>
      <c r="DN2" s="371"/>
      <c r="DO2" s="371"/>
      <c r="DP2" s="371"/>
      <c r="DQ2" s="371"/>
      <c r="DR2" s="371"/>
      <c r="DS2" s="371"/>
      <c r="DT2" s="371"/>
      <c r="DU2" s="371"/>
      <c r="DV2" s="371"/>
      <c r="DW2" s="371"/>
      <c r="DX2" s="371"/>
      <c r="DY2" s="371"/>
      <c r="DZ2" s="371"/>
      <c r="EA2" s="371"/>
      <c r="EB2" s="371"/>
      <c r="EC2" s="371"/>
      <c r="ED2" s="371"/>
      <c r="EE2" s="371"/>
      <c r="EF2" s="371"/>
      <c r="EG2" s="371"/>
      <c r="EH2" s="371"/>
      <c r="EI2" s="371"/>
      <c r="EJ2" s="371"/>
      <c r="EK2" s="371"/>
      <c r="EL2" s="371"/>
      <c r="EM2" s="371"/>
      <c r="EN2" s="371"/>
      <c r="EO2" s="371"/>
    </row>
    <row r="3" spans="1:145" s="49" customFormat="1">
      <c r="A3" s="1148"/>
      <c r="B3" s="1148"/>
      <c r="C3" s="1151"/>
      <c r="D3" s="1152"/>
      <c r="E3" s="1152"/>
      <c r="F3" s="1152"/>
      <c r="G3" s="1152"/>
      <c r="H3" s="1152"/>
      <c r="I3" s="1153"/>
      <c r="J3" s="1152" t="s">
        <v>296</v>
      </c>
      <c r="K3" s="1149"/>
      <c r="L3" s="1152"/>
      <c r="M3" s="1149"/>
      <c r="N3" s="1149"/>
      <c r="O3" s="1149"/>
      <c r="P3" s="151"/>
      <c r="Q3" s="1627"/>
      <c r="R3" s="660"/>
      <c r="S3" s="1257"/>
      <c r="T3" s="1257"/>
      <c r="U3" s="151" t="str">
        <f>+Summary!H1</f>
        <v>Apr 21</v>
      </c>
      <c r="V3" s="1628"/>
      <c r="W3" s="1628"/>
      <c r="X3" s="1628"/>
      <c r="Y3" s="1628"/>
      <c r="Z3" s="1628"/>
      <c r="AA3" s="1628"/>
      <c r="AB3" s="1628"/>
      <c r="AC3" s="1628"/>
      <c r="AD3" s="1628"/>
      <c r="AE3" s="1628"/>
      <c r="AF3" s="1628"/>
      <c r="AG3" s="1628"/>
      <c r="AH3" s="1628"/>
      <c r="AI3" s="1628"/>
      <c r="AJ3" s="1628"/>
      <c r="AK3" s="1628"/>
      <c r="AL3" s="1628"/>
      <c r="AM3" s="1628"/>
      <c r="AN3" s="1628"/>
      <c r="AO3" s="1628"/>
      <c r="AP3" s="1628"/>
      <c r="AQ3" s="1628"/>
      <c r="AR3" s="1628"/>
      <c r="AS3" s="1628"/>
      <c r="AT3" s="1628"/>
      <c r="AU3" s="1628"/>
      <c r="AV3" s="1628"/>
      <c r="AW3" s="1628"/>
      <c r="AX3" s="1628"/>
      <c r="AY3" s="1628"/>
      <c r="AZ3" s="1628"/>
      <c r="BA3" s="1628"/>
      <c r="BB3" s="1628"/>
      <c r="BC3" s="1628"/>
      <c r="BD3" s="1628"/>
      <c r="BE3" s="1628"/>
      <c r="BF3" s="1628"/>
      <c r="BG3" s="1628"/>
      <c r="BH3" s="1628"/>
      <c r="BI3" s="1628"/>
      <c r="BJ3" s="1628"/>
      <c r="BK3" s="1628"/>
      <c r="BL3" s="1628"/>
      <c r="BM3" s="1628"/>
      <c r="BN3" s="1628"/>
      <c r="BO3" s="1628"/>
      <c r="BP3" s="1628"/>
      <c r="BQ3" s="1628"/>
      <c r="BR3" s="1628"/>
      <c r="BS3" s="1628"/>
      <c r="BT3" s="1628"/>
      <c r="BU3" s="371"/>
      <c r="BV3" s="371"/>
      <c r="BW3" s="371"/>
      <c r="BX3" s="1612"/>
      <c r="BY3" s="371"/>
      <c r="BZ3" s="371"/>
      <c r="CA3" s="371"/>
      <c r="CB3" s="371"/>
      <c r="CC3" s="1719" t="s">
        <v>582</v>
      </c>
      <c r="CD3" s="1720" t="s">
        <v>692</v>
      </c>
      <c r="CE3" s="1720" t="s">
        <v>693</v>
      </c>
      <c r="CF3" s="1720" t="s">
        <v>694</v>
      </c>
      <c r="CG3" s="1720" t="s">
        <v>695</v>
      </c>
      <c r="CH3" s="1720" t="s">
        <v>696</v>
      </c>
      <c r="CI3" s="1720" t="s">
        <v>109</v>
      </c>
      <c r="CJ3" s="1720" t="s">
        <v>697</v>
      </c>
      <c r="CK3" s="1720" t="s">
        <v>698</v>
      </c>
      <c r="CL3" s="1720"/>
      <c r="CM3" s="1720"/>
      <c r="CN3" s="1720"/>
      <c r="CO3" s="1716"/>
      <c r="CP3" s="371"/>
      <c r="CQ3" s="1629" t="s">
        <v>349</v>
      </c>
      <c r="CR3" s="371"/>
      <c r="CS3" s="1630" t="str">
        <f>'C, C1 &amp; C2 - Savings Schemes'!B19</f>
        <v>Medicines Management (Primary &amp; Secondary Care)</v>
      </c>
      <c r="CT3" s="371" t="s">
        <v>404</v>
      </c>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row>
    <row r="4" spans="1:145" s="49" customFormat="1">
      <c r="A4" s="1148"/>
      <c r="B4" s="1155"/>
      <c r="C4" s="1156">
        <v>1</v>
      </c>
      <c r="D4" s="918"/>
      <c r="E4" s="918" t="str">
        <f ca="1">"This Table is currently showing "&amp;$BU$1497&amp;" errors"</f>
        <v>This Table is currently showing 0 errors</v>
      </c>
      <c r="F4" s="1152"/>
      <c r="G4" s="1152"/>
      <c r="H4" s="1152"/>
      <c r="I4" s="916" t="s">
        <v>210</v>
      </c>
      <c r="J4" s="1152"/>
      <c r="K4" s="1152"/>
      <c r="L4" s="1152"/>
      <c r="M4" s="1236"/>
      <c r="N4" s="1149"/>
      <c r="O4" s="1149"/>
      <c r="P4" s="1154"/>
      <c r="Q4" s="1627"/>
      <c r="R4" s="660"/>
      <c r="S4" s="1257"/>
      <c r="T4" s="1257"/>
      <c r="U4" s="1628"/>
      <c r="V4" s="1628"/>
      <c r="W4" s="1628"/>
      <c r="X4" s="1628"/>
      <c r="Y4" s="1628"/>
      <c r="Z4" s="1628"/>
      <c r="AA4" s="1628"/>
      <c r="AB4" s="1628"/>
      <c r="AC4" s="1628"/>
      <c r="AD4" s="1628"/>
      <c r="AE4" s="1628"/>
      <c r="AF4" s="1628"/>
      <c r="AG4" s="1628"/>
      <c r="AH4" s="1628"/>
      <c r="AI4" s="1628"/>
      <c r="AJ4" s="1628"/>
      <c r="AK4" s="1628"/>
      <c r="AL4" s="1628"/>
      <c r="AM4" s="1628"/>
      <c r="AN4" s="1628"/>
      <c r="AO4" s="1628"/>
      <c r="AP4" s="1628"/>
      <c r="AQ4" s="1628"/>
      <c r="AR4" s="1628"/>
      <c r="AS4" s="1628"/>
      <c r="AT4" s="1628"/>
      <c r="AU4" s="1628"/>
      <c r="AV4" s="1628"/>
      <c r="AW4" s="1628"/>
      <c r="AX4" s="1628"/>
      <c r="AY4" s="1628"/>
      <c r="AZ4" s="1628"/>
      <c r="BA4" s="1628"/>
      <c r="BB4" s="1628"/>
      <c r="BC4" s="1628"/>
      <c r="BD4" s="1628"/>
      <c r="BE4" s="1628"/>
      <c r="BF4" s="1628"/>
      <c r="BG4" s="1628"/>
      <c r="BH4" s="1628"/>
      <c r="BI4" s="1628"/>
      <c r="BJ4" s="1628"/>
      <c r="BK4" s="1628"/>
      <c r="BL4" s="1628"/>
      <c r="BM4" s="1628"/>
      <c r="BN4" s="1628"/>
      <c r="BO4" s="1628"/>
      <c r="BP4" s="1628"/>
      <c r="BQ4" s="1628"/>
      <c r="BR4" s="1628"/>
      <c r="BS4" s="1628"/>
      <c r="BT4" s="1628"/>
      <c r="BU4" s="371"/>
      <c r="BV4" s="371"/>
      <c r="BW4" s="371"/>
      <c r="BX4" s="1612"/>
      <c r="BY4" s="371"/>
      <c r="BZ4" s="371"/>
      <c r="CA4" s="371"/>
      <c r="CB4" s="371"/>
      <c r="CC4" s="1719" t="s">
        <v>619</v>
      </c>
      <c r="CD4" s="1720" t="s">
        <v>699</v>
      </c>
      <c r="CE4" s="1720" t="s">
        <v>700</v>
      </c>
      <c r="CF4" s="1720" t="s">
        <v>701</v>
      </c>
      <c r="CG4" s="1720" t="s">
        <v>702</v>
      </c>
      <c r="CH4" s="1720" t="s">
        <v>703</v>
      </c>
      <c r="CI4" s="1720" t="s">
        <v>704</v>
      </c>
      <c r="CJ4" s="1720" t="s">
        <v>705</v>
      </c>
      <c r="CK4" s="1720" t="s">
        <v>688</v>
      </c>
      <c r="CL4" s="1720"/>
      <c r="CM4" s="1720"/>
      <c r="CN4" s="1720"/>
      <c r="CO4" s="1716"/>
      <c r="CP4" s="371"/>
      <c r="CQ4" s="1629"/>
      <c r="CR4" s="371"/>
      <c r="CS4" s="1630" t="str">
        <f>'C, C1 &amp; C2 - Savings Schemes'!B22</f>
        <v>Non Pay</v>
      </c>
      <c r="CT4" s="371" t="s">
        <v>404</v>
      </c>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row>
    <row r="5" spans="1:145" s="49" customFormat="1" ht="15.65" customHeight="1">
      <c r="A5" s="1907" t="s">
        <v>874</v>
      </c>
      <c r="B5" s="1906"/>
      <c r="C5" s="1906"/>
      <c r="D5" s="1236">
        <f>IF(D6&lt;=VLOOKUP(Summary!$H$1,Summary!$V$1:$W$12,2,FALSE),1,0)</f>
        <v>1</v>
      </c>
      <c r="E5" s="1236">
        <f>IF(E6&lt;=VLOOKUP(Summary!$H$1,Summary!$V$1:$W$12,2,FALSE),1,0)</f>
        <v>0</v>
      </c>
      <c r="F5" s="1236">
        <f>IF(F6&lt;=VLOOKUP(Summary!$H$1,Summary!$V$1:$W$12,2,FALSE),1,0)</f>
        <v>0</v>
      </c>
      <c r="G5" s="1236">
        <f>IF(G6&lt;=VLOOKUP(Summary!$H$1,Summary!$V$1:$W$12,2,FALSE),1,0)</f>
        <v>0</v>
      </c>
      <c r="H5" s="1236">
        <f>IF(H6&lt;=VLOOKUP(Summary!$H$1,Summary!$V$1:$W$12,2,FALSE),1,0)</f>
        <v>0</v>
      </c>
      <c r="I5" s="1236">
        <f>IF(I6&lt;=VLOOKUP(Summary!$H$1,Summary!$V$1:$W$12,2,FALSE),1,0)</f>
        <v>0</v>
      </c>
      <c r="J5" s="1236">
        <f>IF(J6&lt;=VLOOKUP(Summary!$H$1,Summary!$V$1:$W$12,2,FALSE),1,0)</f>
        <v>0</v>
      </c>
      <c r="K5" s="1236">
        <f>IF(K6&lt;=VLOOKUP(Summary!$H$1,Summary!$V$1:$W$12,2,FALSE),1,0)</f>
        <v>0</v>
      </c>
      <c r="L5" s="1236">
        <f>IF(L6&lt;=VLOOKUP(Summary!$H$1,Summary!$V$1:$W$12,2,FALSE),1,0)</f>
        <v>0</v>
      </c>
      <c r="M5" s="1236">
        <f>IF(M6&lt;=VLOOKUP(Summary!$H$1,Summary!$V$1:$W$12,2,FALSE),1,0)</f>
        <v>0</v>
      </c>
      <c r="N5" s="1236">
        <f>IF(N6&lt;=VLOOKUP(Summary!$H$1,Summary!$V$1:$W$12,2,FALSE),1,0)</f>
        <v>0</v>
      </c>
      <c r="O5" s="1236">
        <f>IF(O6&lt;=VLOOKUP(Summary!$H$1,Summary!$V$1:$W$12,2,FALSE),1,0)</f>
        <v>0</v>
      </c>
      <c r="P5" s="1154"/>
      <c r="Q5" s="1627"/>
      <c r="R5" s="660"/>
      <c r="S5" s="1257"/>
      <c r="T5" s="1257"/>
      <c r="U5" s="1628"/>
      <c r="V5" s="1628"/>
      <c r="W5" s="1628"/>
      <c r="X5" s="1628"/>
      <c r="Y5" s="1628"/>
      <c r="Z5" s="1628"/>
      <c r="AA5" s="1628"/>
      <c r="AB5" s="1628"/>
      <c r="AC5" s="1628"/>
      <c r="AD5" s="1628"/>
      <c r="AE5" s="1628"/>
      <c r="AF5" s="1628"/>
      <c r="AG5" s="1628"/>
      <c r="AH5" s="1628"/>
      <c r="AI5" s="1628"/>
      <c r="AJ5" s="1628"/>
      <c r="AK5" s="1628"/>
      <c r="AL5" s="1628"/>
      <c r="AM5" s="1628"/>
      <c r="AN5" s="1628"/>
      <c r="AO5" s="1628"/>
      <c r="AP5" s="1628"/>
      <c r="AQ5" s="1628"/>
      <c r="AR5" s="1628"/>
      <c r="AS5" s="1628"/>
      <c r="AT5" s="1628"/>
      <c r="AU5" s="1628"/>
      <c r="AV5" s="1628"/>
      <c r="AW5" s="1628"/>
      <c r="AX5" s="1628"/>
      <c r="AY5" s="1628"/>
      <c r="AZ5" s="1628"/>
      <c r="BA5" s="1628"/>
      <c r="BB5" s="1628"/>
      <c r="BC5" s="1628"/>
      <c r="BD5" s="1628"/>
      <c r="BE5" s="1628"/>
      <c r="BF5" s="1628"/>
      <c r="BG5" s="1628"/>
      <c r="BH5" s="1628"/>
      <c r="BI5" s="1628"/>
      <c r="BJ5" s="1628"/>
      <c r="BK5" s="1628"/>
      <c r="BL5" s="1628"/>
      <c r="BM5" s="1628"/>
      <c r="BN5" s="1628"/>
      <c r="BO5" s="1628"/>
      <c r="BP5" s="1628"/>
      <c r="BQ5" s="1628"/>
      <c r="BR5" s="1628"/>
      <c r="BS5" s="1628"/>
      <c r="BT5" s="1628"/>
      <c r="BU5" s="371"/>
      <c r="BV5" s="371"/>
      <c r="BW5" s="371"/>
      <c r="BX5" s="1612"/>
      <c r="BY5" s="371"/>
      <c r="BZ5" s="371"/>
      <c r="CA5" s="371"/>
      <c r="CB5" s="371"/>
      <c r="CC5" s="1719" t="s">
        <v>217</v>
      </c>
      <c r="CD5" s="1720" t="s">
        <v>706</v>
      </c>
      <c r="CE5" s="1720" t="s">
        <v>55</v>
      </c>
      <c r="CF5" s="1720" t="s">
        <v>707</v>
      </c>
      <c r="CG5" s="1720" t="s">
        <v>708</v>
      </c>
      <c r="CH5" s="1720" t="s">
        <v>709</v>
      </c>
      <c r="CI5" s="1720"/>
      <c r="CJ5" s="1720" t="s">
        <v>710</v>
      </c>
      <c r="CK5" s="1720" t="s">
        <v>711</v>
      </c>
      <c r="CL5" s="1720"/>
      <c r="CM5" s="1720"/>
      <c r="CN5" s="1720"/>
      <c r="CO5" s="1716"/>
      <c r="CP5" s="371"/>
      <c r="CQ5" s="1629" t="s">
        <v>841</v>
      </c>
      <c r="CR5" s="371"/>
      <c r="CS5" s="1630" t="str">
        <f>'C, C1 &amp; C2 - Savings Schemes'!B28</f>
        <v>Primary Care</v>
      </c>
      <c r="CT5" s="371" t="s">
        <v>404</v>
      </c>
      <c r="CU5" s="371"/>
      <c r="CV5" s="371"/>
      <c r="CW5" s="371"/>
      <c r="CX5" s="371"/>
      <c r="CY5" s="371"/>
      <c r="CZ5" s="371"/>
      <c r="DA5" s="371"/>
      <c r="DB5" s="371"/>
      <c r="DC5" s="371"/>
      <c r="DD5" s="371"/>
      <c r="DE5" s="371"/>
      <c r="DF5" s="371"/>
      <c r="DG5" s="371"/>
      <c r="DH5" s="371"/>
      <c r="DI5" s="371"/>
      <c r="DJ5" s="371"/>
      <c r="DK5" s="371"/>
      <c r="DL5" s="371"/>
      <c r="DM5" s="371"/>
      <c r="DN5" s="371"/>
      <c r="DO5" s="371"/>
      <c r="DP5" s="371"/>
      <c r="DQ5" s="371"/>
      <c r="DR5" s="371"/>
      <c r="DS5" s="371"/>
      <c r="DT5" s="371"/>
      <c r="DU5" s="371"/>
      <c r="DV5" s="371"/>
      <c r="DW5" s="371"/>
      <c r="DX5" s="371"/>
      <c r="DY5" s="371"/>
      <c r="DZ5" s="371"/>
      <c r="EA5" s="371"/>
      <c r="EB5" s="371"/>
      <c r="EC5" s="371"/>
      <c r="ED5" s="371"/>
      <c r="EE5" s="371"/>
      <c r="EF5" s="371"/>
      <c r="EG5" s="371"/>
      <c r="EH5" s="371"/>
      <c r="EI5" s="371"/>
      <c r="EJ5" s="371"/>
      <c r="EK5" s="371"/>
      <c r="EL5" s="371"/>
      <c r="EM5" s="371"/>
      <c r="EN5" s="371"/>
      <c r="EO5" s="371"/>
    </row>
    <row r="6" spans="1:145" s="49" customFormat="1" ht="16" thickBot="1">
      <c r="A6" s="1906"/>
      <c r="B6" s="1906"/>
      <c r="C6" s="1906"/>
      <c r="D6" s="1236">
        <v>1</v>
      </c>
      <c r="E6" s="1236">
        <v>2</v>
      </c>
      <c r="F6" s="1236">
        <v>3</v>
      </c>
      <c r="G6" s="1236">
        <v>4</v>
      </c>
      <c r="H6" s="1236">
        <v>5</v>
      </c>
      <c r="I6" s="1236">
        <v>6</v>
      </c>
      <c r="J6" s="1236">
        <v>7</v>
      </c>
      <c r="K6" s="1236">
        <v>8</v>
      </c>
      <c r="L6" s="1236">
        <v>9</v>
      </c>
      <c r="M6" s="1236">
        <v>10</v>
      </c>
      <c r="N6" s="1236">
        <v>11</v>
      </c>
      <c r="O6" s="1236">
        <v>12</v>
      </c>
      <c r="P6" s="1154"/>
      <c r="Q6" s="1627"/>
      <c r="R6" s="660"/>
      <c r="S6" s="1257"/>
      <c r="T6" s="1257"/>
      <c r="U6" s="1628"/>
      <c r="V6" s="1628"/>
      <c r="W6" s="1628"/>
      <c r="X6" s="1628"/>
      <c r="Y6" s="1628"/>
      <c r="Z6" s="1628"/>
      <c r="AA6" s="1628"/>
      <c r="AB6" s="1628"/>
      <c r="AC6" s="1628"/>
      <c r="AD6" s="1628"/>
      <c r="AE6" s="1628"/>
      <c r="AF6" s="1628"/>
      <c r="AG6" s="1628"/>
      <c r="AH6" s="1628"/>
      <c r="AI6" s="1628"/>
      <c r="AJ6" s="1628"/>
      <c r="AK6" s="1628"/>
      <c r="AL6" s="1628"/>
      <c r="AM6" s="1628"/>
      <c r="AN6" s="1628"/>
      <c r="AO6" s="1628"/>
      <c r="AP6" s="1628"/>
      <c r="AQ6" s="1628"/>
      <c r="AR6" s="1628"/>
      <c r="AS6" s="1628"/>
      <c r="AT6" s="1628"/>
      <c r="AU6" s="1628"/>
      <c r="AV6" s="1628"/>
      <c r="AW6" s="1628"/>
      <c r="AX6" s="1628"/>
      <c r="AY6" s="1628"/>
      <c r="AZ6" s="1628"/>
      <c r="BA6" s="1628"/>
      <c r="BB6" s="1628"/>
      <c r="BC6" s="1628"/>
      <c r="BD6" s="1628"/>
      <c r="BE6" s="1628"/>
      <c r="BF6" s="1628"/>
      <c r="BG6" s="1628"/>
      <c r="BH6" s="1628"/>
      <c r="BI6" s="1628"/>
      <c r="BJ6" s="1628"/>
      <c r="BK6" s="1628"/>
      <c r="BL6" s="1628"/>
      <c r="BM6" s="1628"/>
      <c r="BN6" s="1628"/>
      <c r="BO6" s="1628"/>
      <c r="BP6" s="1628"/>
      <c r="BQ6" s="1628"/>
      <c r="BR6" s="1628"/>
      <c r="BS6" s="1628"/>
      <c r="BT6" s="1628"/>
      <c r="BU6" s="371"/>
      <c r="BV6" s="371"/>
      <c r="BW6" s="371"/>
      <c r="BX6" s="1612"/>
      <c r="BY6" s="371"/>
      <c r="BZ6" s="371"/>
      <c r="CA6" s="371"/>
      <c r="CB6" s="371"/>
      <c r="CC6" s="1719" t="s">
        <v>620</v>
      </c>
      <c r="CD6" s="1720" t="s">
        <v>712</v>
      </c>
      <c r="CE6" s="1720"/>
      <c r="CF6" s="1720" t="s">
        <v>55</v>
      </c>
      <c r="CG6" s="1720" t="s">
        <v>55</v>
      </c>
      <c r="CH6" s="1720" t="s">
        <v>55</v>
      </c>
      <c r="CI6" s="1720"/>
      <c r="CJ6" s="1720" t="s">
        <v>55</v>
      </c>
      <c r="CK6" s="1720" t="s">
        <v>55</v>
      </c>
      <c r="CL6" s="1720"/>
      <c r="CM6" s="1720"/>
      <c r="CN6" s="1720"/>
      <c r="CO6" s="1716"/>
      <c r="CP6" s="371"/>
      <c r="CQ6" s="371"/>
      <c r="CR6" s="371"/>
      <c r="CS6" s="1630" t="str">
        <f>CONCATENATE("Pay - ",'C, C1 &amp; C2 - Savings Schemes'!B53)</f>
        <v>Pay - Changes in Staffing Establishment</v>
      </c>
      <c r="CT6" s="371" t="s">
        <v>406</v>
      </c>
      <c r="CU6" s="371"/>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c r="EM6" s="371"/>
      <c r="EN6" s="371"/>
      <c r="EO6" s="371"/>
    </row>
    <row r="7" spans="1:145" s="49" customFormat="1" ht="52.5" thickBot="1">
      <c r="A7" s="1236"/>
      <c r="B7" s="1882" t="s">
        <v>51</v>
      </c>
      <c r="C7" s="1893"/>
      <c r="D7" s="1898" t="s">
        <v>186</v>
      </c>
      <c r="E7" s="1891" t="s">
        <v>90</v>
      </c>
      <c r="F7" s="1898" t="s">
        <v>91</v>
      </c>
      <c r="G7" s="1891" t="s">
        <v>92</v>
      </c>
      <c r="H7" s="1898" t="s">
        <v>93</v>
      </c>
      <c r="I7" s="1891" t="s">
        <v>94</v>
      </c>
      <c r="J7" s="1898" t="s">
        <v>95</v>
      </c>
      <c r="K7" s="1891" t="s">
        <v>96</v>
      </c>
      <c r="L7" s="1898" t="s">
        <v>97</v>
      </c>
      <c r="M7" s="1891" t="s">
        <v>98</v>
      </c>
      <c r="N7" s="1898" t="s">
        <v>99</v>
      </c>
      <c r="O7" s="1891" t="s">
        <v>100</v>
      </c>
      <c r="P7" s="1898" t="s">
        <v>845</v>
      </c>
      <c r="Q7" s="1883" t="s">
        <v>283</v>
      </c>
      <c r="R7" s="1908" t="s">
        <v>441</v>
      </c>
      <c r="S7" s="1908" t="s">
        <v>722</v>
      </c>
      <c r="T7" s="1908" t="s">
        <v>875</v>
      </c>
      <c r="U7" s="1908" t="s">
        <v>862</v>
      </c>
      <c r="V7" s="1628"/>
      <c r="W7" s="1628"/>
      <c r="X7" s="3053" t="s">
        <v>929</v>
      </c>
      <c r="Y7" s="3053"/>
      <c r="Z7" s="3053"/>
      <c r="AA7" s="3053"/>
      <c r="AB7" s="1872" t="s">
        <v>930</v>
      </c>
      <c r="AC7" s="1872" t="s">
        <v>931</v>
      </c>
      <c r="AD7" s="1872" t="s">
        <v>841</v>
      </c>
      <c r="AE7" s="1872" t="s">
        <v>932</v>
      </c>
      <c r="AF7" s="1872" t="s">
        <v>617</v>
      </c>
      <c r="AG7" s="1872" t="s">
        <v>349</v>
      </c>
      <c r="AH7" s="1628"/>
      <c r="AI7" s="1628"/>
      <c r="AJ7" s="1628"/>
      <c r="AK7" s="1628"/>
      <c r="AL7" s="1628"/>
      <c r="AM7" s="1628"/>
      <c r="AN7" s="1628"/>
      <c r="AO7" s="1628"/>
      <c r="AP7" s="1628"/>
      <c r="AQ7" s="1628"/>
      <c r="AR7" s="1628"/>
      <c r="AS7" s="1628"/>
      <c r="AT7" s="1628"/>
      <c r="AU7" s="1628"/>
      <c r="AV7" s="1628"/>
      <c r="AW7" s="1628"/>
      <c r="AX7" s="1628"/>
      <c r="AY7" s="1628"/>
      <c r="AZ7" s="1628"/>
      <c r="BA7" s="1628"/>
      <c r="BB7" s="1628"/>
      <c r="BC7" s="1628"/>
      <c r="BD7" s="1628"/>
      <c r="BE7" s="1628"/>
      <c r="BF7" s="1628"/>
      <c r="BG7" s="1628"/>
      <c r="BH7" s="1628"/>
      <c r="BI7" s="1628"/>
      <c r="BJ7" s="1628"/>
      <c r="BK7" s="1628"/>
      <c r="BL7" s="1628"/>
      <c r="BM7" s="1628"/>
      <c r="BN7" s="1628"/>
      <c r="BO7" s="1628"/>
      <c r="BP7" s="1628"/>
      <c r="BQ7" s="1628"/>
      <c r="BR7" s="1628"/>
      <c r="BS7" s="1628"/>
      <c r="BT7" s="1628"/>
      <c r="BU7" s="371"/>
      <c r="BV7" s="371"/>
      <c r="BW7" s="371"/>
      <c r="BX7" s="1612"/>
      <c r="BY7" s="371"/>
      <c r="BZ7" s="371"/>
      <c r="CA7" s="371"/>
      <c r="CB7" s="371"/>
      <c r="CC7" s="1719" t="s">
        <v>621</v>
      </c>
      <c r="CD7" s="1720" t="s">
        <v>713</v>
      </c>
      <c r="CE7" s="1720"/>
      <c r="CF7" s="1720"/>
      <c r="CG7" s="1720"/>
      <c r="CH7" s="1720"/>
      <c r="CI7" s="1720"/>
      <c r="CJ7" s="1720"/>
      <c r="CK7" s="1720"/>
      <c r="CL7" s="1720"/>
      <c r="CM7" s="1720"/>
      <c r="CN7" s="1720"/>
      <c r="CO7" s="1716"/>
      <c r="CP7" s="371"/>
      <c r="CQ7" s="371"/>
      <c r="CR7" s="371"/>
      <c r="CS7" s="1630" t="str">
        <f>CONCATENATE("Pay - ",'C, C1 &amp; C2 - Savings Schemes'!B56)</f>
        <v>Pay - Variable Pay</v>
      </c>
      <c r="CT7" s="371" t="s">
        <v>406</v>
      </c>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row>
    <row r="8" spans="1:145" s="49" customFormat="1" ht="15.5" customHeight="1">
      <c r="A8" s="2954" t="s">
        <v>863</v>
      </c>
      <c r="B8" s="1168" t="s">
        <v>864</v>
      </c>
      <c r="C8" s="1899"/>
      <c r="D8" s="1900">
        <f t="shared" ref="D8:O8" si="0">SUMIFS(T$43:T$1496,$O$43:$O$1496,"&lt;&gt;Red",$R$43:$R$1496,$CQ$1,$L$43:$L$1496,$BY$1)+SUMIFS(T$43:T$1496,$O$43:$O$1496,"&lt;&gt;Red",$R$43:$R$1496,$CQ$5,$L$43:$L$1496,$BY$1)</f>
        <v>0</v>
      </c>
      <c r="E8" s="1900">
        <f t="shared" si="0"/>
        <v>0</v>
      </c>
      <c r="F8" s="1900">
        <f t="shared" si="0"/>
        <v>0</v>
      </c>
      <c r="G8" s="1900">
        <f t="shared" si="0"/>
        <v>0</v>
      </c>
      <c r="H8" s="1900">
        <f t="shared" si="0"/>
        <v>0</v>
      </c>
      <c r="I8" s="1900">
        <f t="shared" si="0"/>
        <v>0</v>
      </c>
      <c r="J8" s="1900">
        <f t="shared" si="0"/>
        <v>0</v>
      </c>
      <c r="K8" s="1900">
        <f t="shared" si="0"/>
        <v>0</v>
      </c>
      <c r="L8" s="1900">
        <f t="shared" si="0"/>
        <v>0</v>
      </c>
      <c r="M8" s="1900">
        <f t="shared" si="0"/>
        <v>0</v>
      </c>
      <c r="N8" s="1900">
        <f t="shared" si="0"/>
        <v>0</v>
      </c>
      <c r="O8" s="1903">
        <f t="shared" si="0"/>
        <v>0</v>
      </c>
      <c r="P8" s="1618">
        <f>SUMPRODUCT($D$5:$O$5,D8:O8)</f>
        <v>0</v>
      </c>
      <c r="Q8" s="1901">
        <f t="shared" ref="Q8:Q28" si="1">SUM(D8:O8)</f>
        <v>0</v>
      </c>
      <c r="R8" s="1903">
        <f>SUMIFS(G$43:G$1496,$O$43:$O$1496,"&lt;&gt;Red",$R$43:$R$1496,$CQ$1,$L$43:$L$1496,$BY$1,$F$43:$F$1496,$BZ$2)+SUMIFS(G$43:G$1496,$O$43:$O$1496,"&lt;&gt;Red",$R$43:$R$1496,$CQ$5,$L$43:$L$1496,$BY$1,$F$43:$F$1496,$BZ$2)</f>
        <v>0</v>
      </c>
      <c r="S8" s="1903">
        <f>SUMIFS(G$43:G$1496,$O$43:$O$1496,"&lt;&gt;Red",$R$43:$R$1496,$CQ$1,$L$43:$L$1496,$BY$1,$F$43:$F$1496,$BZ$1)+SUMIFS(G$43:G$1496,$O$43:$O$1496,"&lt;&gt;Red",$R$43:$R$1496,$CQ$5,$L$43:$L$1496,$BY$1,$F$43:$F$1496,$BZ$1)</f>
        <v>0</v>
      </c>
      <c r="T8" s="1903">
        <f>U8-S8</f>
        <v>0</v>
      </c>
      <c r="U8" s="1903">
        <f>SUMIFS(H$43:H$1496,$O$43:$O$1496,"&lt;&gt;Red",$R$43:$R$1496,$CQ$1,$L$43:$L$1496,$BY$1)+SUMIFS(H$43:H$1496,$O$43:$O$1496,"&lt;&gt;Red",$R$43:$R$1496,$CQ$5,$L$43:$L$1496,$BY$1)</f>
        <v>0</v>
      </c>
      <c r="V8" s="1628"/>
      <c r="W8" s="1628"/>
      <c r="X8" s="3049" t="s">
        <v>618</v>
      </c>
      <c r="Y8" s="3049"/>
      <c r="Z8" s="3049"/>
      <c r="AA8" s="3049"/>
      <c r="AB8" s="1943">
        <f t="shared" ref="AB8:AB18" si="2">SUMIFS($AT$43:$AT$1543,$O$43:$O$1543,"&lt;&gt;Red",$P$43:$P$1543,$X8,$R$43:$R$1543,$CQ$1,$BT$43:$BT$1543,$CT$6)</f>
        <v>0</v>
      </c>
      <c r="AC8" s="1943">
        <f t="shared" ref="AC8:AC18" si="3">SUMIFS($AT$43:$AT$1543,$O$43:$O$1543,"&lt;&gt;Red",$P$43:$P$1543,$X8,$R$43:$R$1543,$CQ$1,$BT$43:$BT$1543,$CT$1)</f>
        <v>0</v>
      </c>
      <c r="AD8" s="1943">
        <f t="shared" ref="AD8:AD18" si="4">SUMIFS($AT$43:$AT$1543,$O$43:$O$1543, "&lt;&gt;Red",$P$43:$P$1543,$X8,$R$43:$R$1543,$AD$7)</f>
        <v>0</v>
      </c>
      <c r="AE8" s="1944">
        <f>SUM(AB8:AD8)</f>
        <v>0</v>
      </c>
      <c r="AF8" s="1943">
        <f t="shared" ref="AF8:AF18" si="5">SUMIFS($AT$43:$AT$1543,$O$43:$O$1543, "&lt;&gt;Red",$P$43:$P$1543,$X8,$R$43:$R$1543,$AF$7)</f>
        <v>0</v>
      </c>
      <c r="AG8" s="1943">
        <f t="shared" ref="AG8:AG18" si="6">SUMIFS($AT$43:$AT$1543,$O$43:$O$1543, "&lt;&gt;Red",$P$43:$P$1543,$X8,$R$43:$R$1543,$AG$7)</f>
        <v>0</v>
      </c>
      <c r="AH8" s="1628"/>
      <c r="AI8" s="1628"/>
      <c r="AJ8" s="1628"/>
      <c r="AK8" s="1628"/>
      <c r="AL8" s="1628"/>
      <c r="AM8" s="1628"/>
      <c r="AN8" s="1628"/>
      <c r="AO8" s="1628"/>
      <c r="AP8" s="1628"/>
      <c r="AQ8" s="1628"/>
      <c r="AR8" s="1628"/>
      <c r="AS8" s="1628"/>
      <c r="AT8" s="1628"/>
      <c r="AU8" s="1628"/>
      <c r="AV8" s="1628"/>
      <c r="AW8" s="1628"/>
      <c r="AX8" s="1628"/>
      <c r="AY8" s="1628"/>
      <c r="AZ8" s="1628"/>
      <c r="BA8" s="1628"/>
      <c r="BB8" s="1628"/>
      <c r="BC8" s="1628"/>
      <c r="BD8" s="1628"/>
      <c r="BE8" s="1628"/>
      <c r="BF8" s="1628"/>
      <c r="BG8" s="1628"/>
      <c r="BH8" s="1628"/>
      <c r="BI8" s="1628"/>
      <c r="BJ8" s="1628"/>
      <c r="BK8" s="1628"/>
      <c r="BL8" s="1628"/>
      <c r="BM8" s="1628"/>
      <c r="BN8" s="1628"/>
      <c r="BO8" s="1628"/>
      <c r="BP8" s="1628"/>
      <c r="BQ8" s="1628"/>
      <c r="BR8" s="1628"/>
      <c r="BS8" s="1628"/>
      <c r="BT8" s="1628"/>
      <c r="BU8" s="371"/>
      <c r="BV8" s="371"/>
      <c r="BW8" s="371"/>
      <c r="BX8" s="1612"/>
      <c r="BY8" s="371"/>
      <c r="BZ8" s="371"/>
      <c r="CA8" s="371"/>
      <c r="CB8" s="371"/>
      <c r="CC8" s="1719" t="s">
        <v>622</v>
      </c>
      <c r="CD8" s="1720" t="s">
        <v>714</v>
      </c>
      <c r="CE8" s="1720"/>
      <c r="CF8" s="1720"/>
      <c r="CG8" s="1720"/>
      <c r="CH8" s="1720"/>
      <c r="CI8" s="1720"/>
      <c r="CJ8" s="1720"/>
      <c r="CK8" s="1720"/>
      <c r="CL8" s="1720"/>
      <c r="CM8" s="1720"/>
      <c r="CN8" s="1720"/>
      <c r="CO8" s="1716"/>
      <c r="CP8" s="371"/>
      <c r="CQ8" s="371"/>
      <c r="CR8" s="371"/>
      <c r="CS8" s="1630" t="str">
        <f>CONCATENATE("Pay - ",'C, C1 &amp; C2 - Savings Schemes'!B59)</f>
        <v>Pay - Locum</v>
      </c>
      <c r="CT8" s="371" t="s">
        <v>406</v>
      </c>
      <c r="CU8" s="371"/>
      <c r="CV8" s="371"/>
      <c r="CW8" s="371"/>
      <c r="CX8" s="371"/>
      <c r="CY8" s="371"/>
      <c r="CZ8" s="371"/>
      <c r="DA8" s="371"/>
      <c r="DB8" s="371"/>
      <c r="DC8" s="371"/>
      <c r="DD8" s="371"/>
      <c r="DE8" s="371"/>
      <c r="DF8" s="371"/>
      <c r="DG8" s="371"/>
      <c r="DH8" s="371"/>
      <c r="DI8" s="371"/>
      <c r="DJ8" s="371"/>
      <c r="DK8" s="371"/>
      <c r="DL8" s="371"/>
      <c r="DM8" s="371"/>
      <c r="DN8" s="371"/>
      <c r="DO8" s="371"/>
      <c r="DP8" s="371"/>
      <c r="DQ8" s="371"/>
      <c r="DR8" s="371"/>
      <c r="DS8" s="371"/>
      <c r="DT8" s="371"/>
      <c r="DU8" s="371"/>
      <c r="DV8" s="371"/>
      <c r="DW8" s="371"/>
      <c r="DX8" s="371"/>
      <c r="DY8" s="371"/>
      <c r="DZ8" s="371"/>
      <c r="EA8" s="371"/>
      <c r="EB8" s="371"/>
      <c r="EC8" s="371"/>
      <c r="ED8" s="371"/>
      <c r="EE8" s="371"/>
      <c r="EF8" s="371"/>
      <c r="EG8" s="371"/>
      <c r="EH8" s="371"/>
      <c r="EI8" s="371"/>
      <c r="EJ8" s="371"/>
      <c r="EK8" s="371"/>
      <c r="EL8" s="371"/>
      <c r="EM8" s="371"/>
      <c r="EN8" s="371"/>
      <c r="EO8" s="371"/>
    </row>
    <row r="9" spans="1:145" s="49" customFormat="1" ht="16" thickBot="1">
      <c r="A9" s="2955"/>
      <c r="B9" s="1892" t="s">
        <v>865</v>
      </c>
      <c r="C9" s="1520"/>
      <c r="D9" s="1902">
        <f t="shared" ref="D9:O9" si="7">SUMIFS(AG$43:AG$1496,$O$43:$O$1496,"&lt;&gt;Red",$R$43:$R$1496,$CQ$1,$L$43:$L$1496,$BY$1)+SUMIFS(AG$43:AG$1496,$O$43:$O$1496,"&lt;&gt;Red",$R$43:$R$1496,$CQ$5,$L$43:$L$1496,$BY$1)</f>
        <v>0</v>
      </c>
      <c r="E9" s="1902">
        <f t="shared" si="7"/>
        <v>0</v>
      </c>
      <c r="F9" s="1902">
        <f t="shared" si="7"/>
        <v>0</v>
      </c>
      <c r="G9" s="1902">
        <f t="shared" si="7"/>
        <v>0</v>
      </c>
      <c r="H9" s="1902">
        <f t="shared" si="7"/>
        <v>0</v>
      </c>
      <c r="I9" s="1902">
        <f t="shared" si="7"/>
        <v>0</v>
      </c>
      <c r="J9" s="1902">
        <f t="shared" si="7"/>
        <v>0</v>
      </c>
      <c r="K9" s="1902">
        <f t="shared" si="7"/>
        <v>0</v>
      </c>
      <c r="L9" s="1902">
        <f t="shared" si="7"/>
        <v>0</v>
      </c>
      <c r="M9" s="1902">
        <f t="shared" si="7"/>
        <v>0</v>
      </c>
      <c r="N9" s="1902">
        <f t="shared" si="7"/>
        <v>0</v>
      </c>
      <c r="O9" s="1904">
        <f t="shared" si="7"/>
        <v>0</v>
      </c>
      <c r="P9" s="1625">
        <f t="shared" ref="P9:P28" si="8">SUMPRODUCT($D$5:$O$5,D9:O9)</f>
        <v>0</v>
      </c>
      <c r="Q9" s="1024">
        <f t="shared" si="1"/>
        <v>0</v>
      </c>
      <c r="R9" s="1904">
        <f>SUMIFS(I$43:I$1496,$O$43:$O$1496,"&lt;&gt;Red",$R$43:$R$1496,$CQ$1,$L$43:$L$1496,$BY$1,$F$43:$F$1496,$BZ$2)+SUMIFS(I$43:I$1496,$O$43:$O$1496,"&lt;&gt;Red",$R$43:$R$1496,$CQ$5,$L$43:$L$1496,$BY$1,$F$43:$F$1496,$BZ$2)</f>
        <v>0</v>
      </c>
      <c r="S9" s="1904">
        <f>SUMIFS(I$43:I$1496,$O$43:$O$1496,"&lt;&gt;Red",$R$43:$R$1496,$CQ$1,$L$43:$L$1496,$BY$1,$F$43:$F$1496,$BZ$1)+SUMIFS(I$43:I$1496,$O$43:$O$1496,"&lt;&gt;Red",$R$43:$R$1496,$CQ$5,$L$43:$L$1496,$BY$1,$F$43:$F$1496,$BZ$1)</f>
        <v>0</v>
      </c>
      <c r="T9" s="1904">
        <f>U9-S9</f>
        <v>0</v>
      </c>
      <c r="U9" s="1904">
        <f>SUMIFS(J$43:J$1496,$O$43:$O$1496,"&lt;&gt;Red",$R$43:$R$1496,$CQ$1,$L$43:$L$1496,$BY$1)+SUMIFS(J$43:J$1496,$O$43:$O$1496,"&lt;&gt;Red",$R$43:$R$1496,$CQ$5,$L$43:$L$1496,$BY$1)</f>
        <v>0</v>
      </c>
      <c r="V9" s="1628"/>
      <c r="W9" s="1628"/>
      <c r="X9" s="3049" t="s">
        <v>582</v>
      </c>
      <c r="Y9" s="3049"/>
      <c r="Z9" s="3049"/>
      <c r="AA9" s="3049"/>
      <c r="AB9" s="1943">
        <f t="shared" si="2"/>
        <v>0</v>
      </c>
      <c r="AC9" s="1943">
        <f t="shared" si="3"/>
        <v>0</v>
      </c>
      <c r="AD9" s="1943">
        <f t="shared" si="4"/>
        <v>0</v>
      </c>
      <c r="AE9" s="1944">
        <f t="shared" ref="AE9:AE18" si="9">SUM(AB9:AD9)</f>
        <v>0</v>
      </c>
      <c r="AF9" s="1943">
        <f t="shared" si="5"/>
        <v>0</v>
      </c>
      <c r="AG9" s="1943">
        <f t="shared" si="6"/>
        <v>0</v>
      </c>
      <c r="AH9" s="1628"/>
      <c r="AI9" s="1628"/>
      <c r="AJ9" s="1628"/>
      <c r="AK9" s="1628"/>
      <c r="AL9" s="1628"/>
      <c r="AM9" s="1628"/>
      <c r="AN9" s="1628"/>
      <c r="AO9" s="1628"/>
      <c r="AP9" s="1628"/>
      <c r="AQ9" s="1628"/>
      <c r="AR9" s="1628"/>
      <c r="AS9" s="1628"/>
      <c r="AT9" s="1628"/>
      <c r="AU9" s="1628"/>
      <c r="AV9" s="1628"/>
      <c r="AW9" s="1628"/>
      <c r="AX9" s="1628"/>
      <c r="AY9" s="1628"/>
      <c r="AZ9" s="1628"/>
      <c r="BA9" s="1628"/>
      <c r="BB9" s="1628"/>
      <c r="BC9" s="1628"/>
      <c r="BD9" s="1628"/>
      <c r="BE9" s="1628"/>
      <c r="BF9" s="1628"/>
      <c r="BG9" s="1628"/>
      <c r="BH9" s="1628"/>
      <c r="BI9" s="1628"/>
      <c r="BJ9" s="1628"/>
      <c r="BK9" s="1628"/>
      <c r="BL9" s="1628"/>
      <c r="BM9" s="1628"/>
      <c r="BN9" s="1628"/>
      <c r="BO9" s="1628"/>
      <c r="BP9" s="1628"/>
      <c r="BQ9" s="1628"/>
      <c r="BR9" s="1628"/>
      <c r="BS9" s="1628"/>
      <c r="BT9" s="1628"/>
      <c r="BU9" s="371"/>
      <c r="BV9" s="371"/>
      <c r="BW9" s="371"/>
      <c r="BX9" s="1612"/>
      <c r="BY9" s="371"/>
      <c r="BZ9" s="371"/>
      <c r="CA9" s="371"/>
      <c r="CB9" s="371"/>
      <c r="CC9" s="1719" t="s">
        <v>623</v>
      </c>
      <c r="CD9" s="1720" t="s">
        <v>715</v>
      </c>
      <c r="CE9" s="1720"/>
      <c r="CF9" s="1720"/>
      <c r="CG9" s="1720"/>
      <c r="CH9" s="1720"/>
      <c r="CI9" s="1720"/>
      <c r="CJ9" s="1720"/>
      <c r="CK9" s="1720"/>
      <c r="CL9" s="1720"/>
      <c r="CM9" s="1720"/>
      <c r="CN9" s="1720"/>
      <c r="CO9" s="1716"/>
      <c r="CP9" s="371"/>
      <c r="CQ9" s="371"/>
      <c r="CR9" s="371"/>
      <c r="CS9" s="1630" t="str">
        <f>CONCATENATE("Pay - ",'C, C1 &amp; C2 - Savings Schemes'!B65)</f>
        <v>Pay - Changes in Bank Staff</v>
      </c>
      <c r="CT9" s="371" t="s">
        <v>406</v>
      </c>
      <c r="CU9" s="371"/>
      <c r="CV9" s="371"/>
      <c r="CW9" s="371"/>
      <c r="CX9" s="371"/>
      <c r="CY9" s="371"/>
      <c r="CZ9" s="371"/>
      <c r="DA9" s="371"/>
      <c r="DB9" s="371"/>
      <c r="DC9" s="371"/>
      <c r="DD9" s="371"/>
      <c r="DE9" s="371"/>
      <c r="DF9" s="371"/>
      <c r="DG9" s="371"/>
      <c r="DH9" s="371"/>
      <c r="DI9" s="371"/>
      <c r="DJ9" s="371"/>
      <c r="DK9" s="371"/>
      <c r="DL9" s="371"/>
      <c r="DM9" s="371"/>
      <c r="DN9" s="371"/>
      <c r="DO9" s="371"/>
      <c r="DP9" s="371"/>
      <c r="DQ9" s="371"/>
      <c r="DR9" s="371"/>
      <c r="DS9" s="371"/>
      <c r="DT9" s="371"/>
      <c r="DU9" s="371"/>
      <c r="DV9" s="371"/>
      <c r="DW9" s="371"/>
      <c r="DX9" s="371"/>
      <c r="DY9" s="371"/>
      <c r="DZ9" s="371"/>
      <c r="EA9" s="371"/>
      <c r="EB9" s="371"/>
      <c r="EC9" s="371"/>
      <c r="ED9" s="371"/>
      <c r="EE9" s="371"/>
      <c r="EF9" s="371"/>
      <c r="EG9" s="371"/>
      <c r="EH9" s="371"/>
      <c r="EI9" s="371"/>
      <c r="EJ9" s="371"/>
      <c r="EK9" s="371"/>
      <c r="EL9" s="371"/>
      <c r="EM9" s="371"/>
      <c r="EN9" s="371"/>
      <c r="EO9" s="371"/>
    </row>
    <row r="10" spans="1:145" s="49" customFormat="1" ht="16" thickBot="1">
      <c r="A10" s="2955"/>
      <c r="B10" s="1894" t="s">
        <v>43</v>
      </c>
      <c r="C10" s="1216"/>
      <c r="D10" s="1897">
        <f>D9-D8</f>
        <v>0</v>
      </c>
      <c r="E10" s="1897">
        <f t="shared" ref="E10:O10" si="10">E9-E8</f>
        <v>0</v>
      </c>
      <c r="F10" s="1897">
        <f t="shared" si="10"/>
        <v>0</v>
      </c>
      <c r="G10" s="1897">
        <f t="shared" si="10"/>
        <v>0</v>
      </c>
      <c r="H10" s="1897">
        <f t="shared" si="10"/>
        <v>0</v>
      </c>
      <c r="I10" s="1897">
        <f t="shared" si="10"/>
        <v>0</v>
      </c>
      <c r="J10" s="1897">
        <f t="shared" si="10"/>
        <v>0</v>
      </c>
      <c r="K10" s="1897">
        <f t="shared" si="10"/>
        <v>0</v>
      </c>
      <c r="L10" s="1897">
        <f t="shared" si="10"/>
        <v>0</v>
      </c>
      <c r="M10" s="1897">
        <f t="shared" si="10"/>
        <v>0</v>
      </c>
      <c r="N10" s="1897">
        <f t="shared" si="10"/>
        <v>0</v>
      </c>
      <c r="O10" s="1905">
        <f t="shared" si="10"/>
        <v>0</v>
      </c>
      <c r="P10" s="1895">
        <f t="shared" si="8"/>
        <v>0</v>
      </c>
      <c r="Q10" s="1896">
        <f t="shared" si="1"/>
        <v>0</v>
      </c>
      <c r="R10" s="1905">
        <f>R9-R8</f>
        <v>0</v>
      </c>
      <c r="S10" s="1905">
        <f>S9-S8</f>
        <v>0</v>
      </c>
      <c r="T10" s="1905">
        <f>T9-T8</f>
        <v>0</v>
      </c>
      <c r="U10" s="1905">
        <f>U9-U8</f>
        <v>0</v>
      </c>
      <c r="V10" s="1628"/>
      <c r="W10" s="1628"/>
      <c r="X10" s="3049" t="s">
        <v>619</v>
      </c>
      <c r="Y10" s="3049"/>
      <c r="Z10" s="3049"/>
      <c r="AA10" s="3049"/>
      <c r="AB10" s="1943">
        <f t="shared" si="2"/>
        <v>0</v>
      </c>
      <c r="AC10" s="1943">
        <f t="shared" si="3"/>
        <v>0</v>
      </c>
      <c r="AD10" s="1943">
        <f t="shared" si="4"/>
        <v>0</v>
      </c>
      <c r="AE10" s="1944">
        <f t="shared" si="9"/>
        <v>0</v>
      </c>
      <c r="AF10" s="1943">
        <f t="shared" si="5"/>
        <v>0</v>
      </c>
      <c r="AG10" s="1943">
        <f t="shared" si="6"/>
        <v>0</v>
      </c>
      <c r="AH10" s="1628"/>
      <c r="AI10" s="1628"/>
      <c r="AJ10" s="1628"/>
      <c r="AK10" s="1628"/>
      <c r="AL10" s="1628"/>
      <c r="AM10" s="1628"/>
      <c r="AN10" s="1628"/>
      <c r="AO10" s="1628"/>
      <c r="AP10" s="1628"/>
      <c r="AQ10" s="1628"/>
      <c r="AR10" s="1628"/>
      <c r="AS10" s="1628"/>
      <c r="AT10" s="1628"/>
      <c r="AU10" s="1628"/>
      <c r="AV10" s="1628"/>
      <c r="AW10" s="1628"/>
      <c r="AX10" s="1628"/>
      <c r="AY10" s="1628"/>
      <c r="AZ10" s="1628"/>
      <c r="BA10" s="1628"/>
      <c r="BB10" s="1628"/>
      <c r="BC10" s="1628"/>
      <c r="BD10" s="1628"/>
      <c r="BE10" s="1628"/>
      <c r="BF10" s="1628"/>
      <c r="BG10" s="1628"/>
      <c r="BH10" s="1628"/>
      <c r="BI10" s="1628"/>
      <c r="BJ10" s="1628"/>
      <c r="BK10" s="1628"/>
      <c r="BL10" s="1628"/>
      <c r="BM10" s="1628"/>
      <c r="BN10" s="1628"/>
      <c r="BO10" s="1628"/>
      <c r="BP10" s="1628"/>
      <c r="BQ10" s="1628"/>
      <c r="BR10" s="1628"/>
      <c r="BS10" s="1628"/>
      <c r="BT10" s="1628"/>
      <c r="BU10" s="371"/>
      <c r="BV10" s="371"/>
      <c r="BW10" s="371"/>
      <c r="BX10" s="1612"/>
      <c r="BY10" s="371"/>
      <c r="BZ10" s="371"/>
      <c r="CA10" s="371"/>
      <c r="CB10" s="371"/>
      <c r="CC10" s="1719" t="s">
        <v>624</v>
      </c>
      <c r="CD10" s="1720" t="s">
        <v>716</v>
      </c>
      <c r="CE10" s="1720"/>
      <c r="CF10" s="1720"/>
      <c r="CG10" s="1720"/>
      <c r="CH10" s="1720"/>
      <c r="CI10" s="1720"/>
      <c r="CJ10" s="1720"/>
      <c r="CK10" s="1720"/>
      <c r="CL10" s="1720"/>
      <c r="CM10" s="1720"/>
      <c r="CN10" s="1720"/>
      <c r="CO10" s="1716"/>
      <c r="CP10" s="371"/>
      <c r="CQ10" s="371"/>
      <c r="CR10" s="371"/>
      <c r="CS10" s="1630" t="str">
        <f>CONCATENATE("Pay - ",'C, C1 &amp; C2 - Savings Schemes'!B68)</f>
        <v>Pay - Other (Please Specify)</v>
      </c>
      <c r="CT10" s="371" t="s">
        <v>406</v>
      </c>
      <c r="CU10" s="371"/>
      <c r="CV10" s="371"/>
      <c r="CW10" s="371"/>
      <c r="CX10" s="371"/>
      <c r="CY10" s="371"/>
      <c r="CZ10" s="371"/>
      <c r="DA10" s="371"/>
      <c r="DB10" s="371"/>
      <c r="DC10" s="371"/>
      <c r="DD10" s="371"/>
      <c r="DE10" s="371"/>
      <c r="DF10" s="371"/>
      <c r="DG10" s="371"/>
      <c r="DH10" s="371"/>
      <c r="DI10" s="371"/>
      <c r="DJ10" s="371"/>
      <c r="DK10" s="371"/>
      <c r="DL10" s="371"/>
      <c r="DM10" s="371"/>
      <c r="DN10" s="371"/>
      <c r="DO10" s="371"/>
      <c r="DP10" s="371"/>
      <c r="DQ10" s="371"/>
      <c r="DR10" s="371"/>
      <c r="DS10" s="371"/>
      <c r="DT10" s="371"/>
      <c r="DU10" s="371"/>
      <c r="DV10" s="371"/>
      <c r="DW10" s="371"/>
      <c r="DX10" s="371"/>
      <c r="DY10" s="371"/>
      <c r="DZ10" s="371"/>
      <c r="EA10" s="371"/>
      <c r="EB10" s="371"/>
      <c r="EC10" s="371"/>
      <c r="ED10" s="371"/>
      <c r="EE10" s="371"/>
      <c r="EF10" s="371"/>
      <c r="EG10" s="371"/>
      <c r="EH10" s="371"/>
      <c r="EI10" s="371"/>
      <c r="EJ10" s="371"/>
      <c r="EK10" s="371"/>
      <c r="EL10" s="371"/>
      <c r="EM10" s="371"/>
      <c r="EN10" s="371"/>
      <c r="EO10" s="371"/>
    </row>
    <row r="11" spans="1:145" s="49" customFormat="1">
      <c r="A11" s="2955"/>
      <c r="B11" s="1168" t="s">
        <v>866</v>
      </c>
      <c r="C11" s="1899"/>
      <c r="D11" s="1900">
        <f t="shared" ref="D11:O11" si="11">SUMIFS(T$43:T$1496,$O$43:$O$1496,"&lt;&gt;Red",$R$43:$R$1496,$CQ$1,$L$43:$L$1496,$BY$2)+SUMIFS(T$43:T$1496,$O$43:$O$1496,"&lt;&gt;Red",$R$43:$R$1496,$CQ$5,$L$43:$L$1496,$BY$2)</f>
        <v>0</v>
      </c>
      <c r="E11" s="1900">
        <f t="shared" si="11"/>
        <v>0</v>
      </c>
      <c r="F11" s="1900">
        <f t="shared" si="11"/>
        <v>0</v>
      </c>
      <c r="G11" s="1900">
        <f t="shared" si="11"/>
        <v>0</v>
      </c>
      <c r="H11" s="1900">
        <f t="shared" si="11"/>
        <v>0</v>
      </c>
      <c r="I11" s="1900">
        <f t="shared" si="11"/>
        <v>0</v>
      </c>
      <c r="J11" s="1900">
        <f t="shared" si="11"/>
        <v>0</v>
      </c>
      <c r="K11" s="1900">
        <f t="shared" si="11"/>
        <v>0</v>
      </c>
      <c r="L11" s="1900">
        <f t="shared" si="11"/>
        <v>0</v>
      </c>
      <c r="M11" s="1900">
        <f t="shared" si="11"/>
        <v>0</v>
      </c>
      <c r="N11" s="1900">
        <f t="shared" si="11"/>
        <v>0</v>
      </c>
      <c r="O11" s="1903">
        <f t="shared" si="11"/>
        <v>0</v>
      </c>
      <c r="P11" s="1618">
        <f t="shared" si="8"/>
        <v>0</v>
      </c>
      <c r="Q11" s="1901">
        <f t="shared" si="1"/>
        <v>0</v>
      </c>
      <c r="R11" s="1903">
        <f>SUMIFS(G$43:G$1496,$O$43:$O$1496,"&lt;&gt;Red",$R$43:$R$1496,$CQ$1,$L$43:$L$1496,$BY$2,$F$43:$F$1496,$BZ$2)+SUMIFS(G$43:G$1496,$O$43:$O$1496,"&lt;&gt;Red",$R$43:$R$1496,$CQ$5,$L$43:$L$1496,$BY$2,$F$43:$F$1496,$BZ$2)</f>
        <v>0</v>
      </c>
      <c r="S11" s="1903">
        <f>SUMIFS(G$43:G$1496,$O$43:$O$1496,"&lt;&gt;Red",$R$43:$R$1496,$CQ$1,$L$43:$L$1496,$BY$2,$F$43:$F$1496,$BZ$1)+SUMIFS(G$43:G$1496,$O$43:$O$1496,"&lt;&gt;Red",$R$43:$R$1496,$CQ$5,$L$43:$L$1496,$BY$2,$F$43:$F$1496,$BZ$1)</f>
        <v>0</v>
      </c>
      <c r="T11" s="1903">
        <f>U11-S11</f>
        <v>0</v>
      </c>
      <c r="U11" s="1903">
        <f>SUMIFS(H$43:H$1496,$O$43:$O$1496,"&lt;&gt;Red",$R$43:$R$1496,$CQ$1,$L$43:$L$1496,$BY$2)+SUMIFS(H$43:H$1496,$O$43:$O$1496,"&lt;&gt;Red",$R$43:$R$1496,$CQ$5,$L$43:$L$1496,$BY$2)</f>
        <v>0</v>
      </c>
      <c r="V11" s="1628"/>
      <c r="W11" s="1628"/>
      <c r="X11" s="3049" t="s">
        <v>217</v>
      </c>
      <c r="Y11" s="3049"/>
      <c r="Z11" s="3049"/>
      <c r="AA11" s="3049"/>
      <c r="AB11" s="1943">
        <f t="shared" si="2"/>
        <v>0</v>
      </c>
      <c r="AC11" s="1943">
        <f t="shared" si="3"/>
        <v>0</v>
      </c>
      <c r="AD11" s="1943">
        <f t="shared" si="4"/>
        <v>0</v>
      </c>
      <c r="AE11" s="1944">
        <f t="shared" si="9"/>
        <v>0</v>
      </c>
      <c r="AF11" s="1943">
        <f t="shared" si="5"/>
        <v>0</v>
      </c>
      <c r="AG11" s="1943">
        <f t="shared" si="6"/>
        <v>0</v>
      </c>
      <c r="AH11" s="1628"/>
      <c r="AI11" s="1628"/>
      <c r="AJ11" s="1628"/>
      <c r="AK11" s="1628"/>
      <c r="AL11" s="1628"/>
      <c r="AM11" s="1628"/>
      <c r="AN11" s="1628"/>
      <c r="AO11" s="1628"/>
      <c r="AP11" s="1628"/>
      <c r="AQ11" s="1628"/>
      <c r="AR11" s="1628"/>
      <c r="AS11" s="1628"/>
      <c r="AT11" s="1628"/>
      <c r="AU11" s="1628"/>
      <c r="AV11" s="1628"/>
      <c r="AW11" s="1628"/>
      <c r="AX11" s="1628"/>
      <c r="AY11" s="1628"/>
      <c r="AZ11" s="1628"/>
      <c r="BA11" s="1628"/>
      <c r="BB11" s="1628"/>
      <c r="BC11" s="1628"/>
      <c r="BD11" s="1628"/>
      <c r="BE11" s="1628"/>
      <c r="BF11" s="1628"/>
      <c r="BG11" s="1628"/>
      <c r="BH11" s="1628"/>
      <c r="BI11" s="1628"/>
      <c r="BJ11" s="1628"/>
      <c r="BK11" s="1628"/>
      <c r="BL11" s="1628"/>
      <c r="BM11" s="1628"/>
      <c r="BN11" s="1628"/>
      <c r="BO11" s="1628"/>
      <c r="BP11" s="1628"/>
      <c r="BQ11" s="1628"/>
      <c r="BR11" s="1628"/>
      <c r="BS11" s="1628"/>
      <c r="BT11" s="1628"/>
      <c r="BU11" s="371"/>
      <c r="BV11" s="371"/>
      <c r="BW11" s="371"/>
      <c r="BX11" s="371"/>
      <c r="BY11" s="371"/>
      <c r="BZ11" s="371"/>
      <c r="CA11" s="371"/>
      <c r="CB11" s="371"/>
      <c r="CC11" s="1719" t="s">
        <v>313</v>
      </c>
      <c r="CD11" s="1720" t="s">
        <v>717</v>
      </c>
      <c r="CE11" s="1720"/>
      <c r="CF11" s="1720"/>
      <c r="CG11" s="1720"/>
      <c r="CH11" s="1720"/>
      <c r="CI11" s="1720"/>
      <c r="CJ11" s="1720"/>
      <c r="CK11" s="1720"/>
      <c r="CL11" s="1720"/>
      <c r="CM11" s="1720"/>
      <c r="CN11" s="1720"/>
      <c r="CO11" s="1716"/>
      <c r="CP11" s="371"/>
      <c r="CQ11" s="371"/>
      <c r="CR11" s="371"/>
      <c r="CS11" s="1630" t="str">
        <f>CONCATENATE("Agency - ",'C, C1 &amp; C2 - Savings Schemes'!B83)</f>
        <v>Agency - Reduced usage of Agency/Locums paid at a premium</v>
      </c>
      <c r="CT11" s="371" t="s">
        <v>406</v>
      </c>
      <c r="CU11" s="371"/>
      <c r="CV11" s="371"/>
      <c r="CW11" s="371"/>
      <c r="CX11" s="371"/>
      <c r="CY11" s="371"/>
      <c r="CZ11" s="371"/>
      <c r="DA11" s="371"/>
      <c r="DB11" s="371"/>
      <c r="DC11" s="371"/>
      <c r="DD11" s="371"/>
      <c r="DE11" s="371"/>
      <c r="DF11" s="371"/>
      <c r="DG11" s="371"/>
      <c r="DH11" s="371"/>
      <c r="DI11" s="371"/>
      <c r="DJ11" s="371"/>
      <c r="DK11" s="371"/>
      <c r="DL11" s="371"/>
      <c r="DM11" s="371"/>
      <c r="DN11" s="371"/>
      <c r="DO11" s="371"/>
      <c r="DP11" s="371"/>
      <c r="DQ11" s="371"/>
      <c r="DR11" s="371"/>
      <c r="DS11" s="371"/>
      <c r="DT11" s="371"/>
      <c r="DU11" s="371"/>
      <c r="DV11" s="371"/>
      <c r="DW11" s="371"/>
      <c r="DX11" s="371"/>
      <c r="DY11" s="371"/>
      <c r="DZ11" s="371"/>
      <c r="EA11" s="371"/>
      <c r="EB11" s="371"/>
      <c r="EC11" s="371"/>
      <c r="ED11" s="371"/>
      <c r="EE11" s="371"/>
      <c r="EF11" s="371"/>
      <c r="EG11" s="371"/>
      <c r="EH11" s="371"/>
      <c r="EI11" s="371"/>
      <c r="EJ11" s="371"/>
      <c r="EK11" s="371"/>
      <c r="EL11" s="371"/>
      <c r="EM11" s="371"/>
      <c r="EN11" s="371"/>
      <c r="EO11" s="371"/>
    </row>
    <row r="12" spans="1:145" s="49" customFormat="1" ht="16" thickBot="1">
      <c r="A12" s="2955"/>
      <c r="B12" s="1892" t="s">
        <v>867</v>
      </c>
      <c r="C12" s="1520"/>
      <c r="D12" s="1902">
        <f t="shared" ref="D12:O12" si="12">SUMIFS(AG$43:AG$1496,$O$43:$O$1496,"&lt;&gt;Red",$R$43:$R$1496,$CQ$1,$L$43:$L$1496,$BY$2)+SUMIFS(AG$43:AG$1496,$O$43:$O$1496,"&lt;&gt;Red",$R$43:$R$1496,$CQ$5,$L$43:$L$1496,$BY$2)</f>
        <v>0</v>
      </c>
      <c r="E12" s="1902">
        <f t="shared" si="12"/>
        <v>0</v>
      </c>
      <c r="F12" s="1902">
        <f t="shared" si="12"/>
        <v>0</v>
      </c>
      <c r="G12" s="1902">
        <f t="shared" si="12"/>
        <v>0</v>
      </c>
      <c r="H12" s="1902">
        <f t="shared" si="12"/>
        <v>0</v>
      </c>
      <c r="I12" s="1902">
        <f t="shared" si="12"/>
        <v>0</v>
      </c>
      <c r="J12" s="1902">
        <f t="shared" si="12"/>
        <v>0</v>
      </c>
      <c r="K12" s="1902">
        <f t="shared" si="12"/>
        <v>0</v>
      </c>
      <c r="L12" s="1902">
        <f t="shared" si="12"/>
        <v>0</v>
      </c>
      <c r="M12" s="1902">
        <f t="shared" si="12"/>
        <v>0</v>
      </c>
      <c r="N12" s="1902">
        <f t="shared" si="12"/>
        <v>0</v>
      </c>
      <c r="O12" s="1904">
        <f t="shared" si="12"/>
        <v>0</v>
      </c>
      <c r="P12" s="1625">
        <f t="shared" si="8"/>
        <v>0</v>
      </c>
      <c r="Q12" s="1024">
        <f t="shared" si="1"/>
        <v>0</v>
      </c>
      <c r="R12" s="1904">
        <f>SUMIFS(I$43:I$1496,$O$43:$O$1496,"&lt;&gt;Red",$R$43:$R$1496,$CQ$1,$L$43:$L$1496,$BY$2,$F$43:$F$1496,$BZ$2)+SUMIFS(I$43:I$1496,$O$43:$O$1496,"&lt;&gt;Red",$R$43:$R$1496,$CQ$5,$L$43:$L$1496,$BY$2,$F$43:$F$1496,$BZ$2)</f>
        <v>0</v>
      </c>
      <c r="S12" s="1904">
        <f>SUMIFS(I$43:I$1496,$O$43:$O$1496,"&lt;&gt;Red",$R$43:$R$1496,$CQ$1,$L$43:$L$1496,$BY$2,$F$43:$F$1496,$BZ$1)+SUMIFS(I$43:I$1496,$O$43:$O$1496,"&lt;&gt;Red",$R$43:$R$1496,$CQ$5,$L$43:$L$1496,$BY$2,$F$43:$F$1496,$BZ$1)</f>
        <v>0</v>
      </c>
      <c r="T12" s="1904">
        <f>U12-S12</f>
        <v>0</v>
      </c>
      <c r="U12" s="1904">
        <f>SUMIFS(J$43:J$1496,$O$43:$O$1496,"&lt;&gt;Red",$R$43:$R$1496,$CQ$1,$L$43:$L$1496,$BY$2)+SUMIFS(J$43:J$1496,$O$43:$O$1496,"&lt;&gt;Red",$R$43:$R$1496,$CQ$5,$L$43:$L$1496,$BY$2)</f>
        <v>0</v>
      </c>
      <c r="V12" s="1628"/>
      <c r="W12" s="1628"/>
      <c r="X12" s="3049" t="s">
        <v>620</v>
      </c>
      <c r="Y12" s="3049"/>
      <c r="Z12" s="3049"/>
      <c r="AA12" s="3049"/>
      <c r="AB12" s="1943">
        <f t="shared" si="2"/>
        <v>0</v>
      </c>
      <c r="AC12" s="1943">
        <f t="shared" si="3"/>
        <v>0</v>
      </c>
      <c r="AD12" s="1943">
        <f t="shared" si="4"/>
        <v>0</v>
      </c>
      <c r="AE12" s="1944">
        <f t="shared" si="9"/>
        <v>0</v>
      </c>
      <c r="AF12" s="1943">
        <f t="shared" si="5"/>
        <v>0</v>
      </c>
      <c r="AG12" s="1943">
        <f t="shared" si="6"/>
        <v>0</v>
      </c>
      <c r="AH12" s="1628"/>
      <c r="AI12" s="1628"/>
      <c r="AJ12" s="1628"/>
      <c r="AK12" s="1628"/>
      <c r="AL12" s="1628"/>
      <c r="AM12" s="1628"/>
      <c r="AN12" s="1628"/>
      <c r="AO12" s="1628"/>
      <c r="AP12" s="1628"/>
      <c r="AQ12" s="1628"/>
      <c r="AR12" s="1628"/>
      <c r="AS12" s="1628"/>
      <c r="AT12" s="1628"/>
      <c r="AU12" s="1628"/>
      <c r="AV12" s="1628"/>
      <c r="AW12" s="1628"/>
      <c r="AX12" s="1628"/>
      <c r="AY12" s="1628"/>
      <c r="AZ12" s="1628"/>
      <c r="BA12" s="1628"/>
      <c r="BB12" s="1628"/>
      <c r="BC12" s="1628"/>
      <c r="BD12" s="1628"/>
      <c r="BE12" s="1628"/>
      <c r="BF12" s="1628"/>
      <c r="BG12" s="1628"/>
      <c r="BH12" s="1628"/>
      <c r="BI12" s="1628"/>
      <c r="BJ12" s="1628"/>
      <c r="BK12" s="1628"/>
      <c r="BL12" s="1628"/>
      <c r="BM12" s="1628"/>
      <c r="BN12" s="1628"/>
      <c r="BO12" s="1628"/>
      <c r="BP12" s="1628"/>
      <c r="BQ12" s="1628"/>
      <c r="BR12" s="1628"/>
      <c r="BS12" s="1628"/>
      <c r="BT12" s="1628"/>
      <c r="BU12" s="371"/>
      <c r="BV12" s="371"/>
      <c r="BW12" s="371"/>
      <c r="BX12" s="371"/>
      <c r="BY12" s="371"/>
      <c r="BZ12" s="371"/>
      <c r="CA12" s="371"/>
      <c r="CB12" s="371"/>
      <c r="CC12" s="1719" t="s">
        <v>625</v>
      </c>
      <c r="CD12" s="1720" t="s">
        <v>55</v>
      </c>
      <c r="CE12" s="1720"/>
      <c r="CF12" s="1720"/>
      <c r="CG12" s="1720"/>
      <c r="CH12" s="1720"/>
      <c r="CI12" s="1720"/>
      <c r="CJ12" s="1720"/>
      <c r="CK12" s="1720"/>
      <c r="CL12" s="1720"/>
      <c r="CM12" s="1720"/>
      <c r="CN12" s="1720"/>
      <c r="CO12" s="371"/>
      <c r="CP12" s="371"/>
      <c r="CQ12" s="371"/>
      <c r="CR12" s="371"/>
      <c r="CS12" s="1630" t="str">
        <f>CONCATENATE("Agency - ",'C, C1 &amp; C2 - Savings Schemes'!B86)</f>
        <v>Agency - Non Medical 'off contract' to 'on contract'</v>
      </c>
      <c r="CT12" s="371" t="s">
        <v>406</v>
      </c>
      <c r="CU12" s="371"/>
      <c r="CV12" s="371"/>
      <c r="CW12" s="371"/>
      <c r="CX12" s="371"/>
      <c r="CY12" s="371"/>
      <c r="CZ12" s="371"/>
      <c r="DA12" s="371"/>
      <c r="DB12" s="371"/>
      <c r="DC12" s="371"/>
      <c r="DD12" s="371"/>
      <c r="DE12" s="371"/>
      <c r="DF12" s="371"/>
      <c r="DG12" s="371"/>
      <c r="DH12" s="371"/>
      <c r="DI12" s="371"/>
      <c r="DJ12" s="371"/>
      <c r="DK12" s="371"/>
      <c r="DL12" s="371"/>
      <c r="DM12" s="371"/>
      <c r="DN12" s="371"/>
      <c r="DO12" s="371"/>
      <c r="DP12" s="371"/>
      <c r="DQ12" s="371"/>
      <c r="DR12" s="371"/>
      <c r="DS12" s="371"/>
      <c r="DT12" s="371"/>
      <c r="DU12" s="371"/>
      <c r="DV12" s="371"/>
      <c r="DW12" s="371"/>
      <c r="DX12" s="371"/>
      <c r="DY12" s="371"/>
      <c r="DZ12" s="371"/>
      <c r="EA12" s="371"/>
      <c r="EB12" s="371"/>
      <c r="EC12" s="371"/>
      <c r="ED12" s="371"/>
      <c r="EE12" s="371"/>
      <c r="EF12" s="371"/>
      <c r="EG12" s="371"/>
      <c r="EH12" s="371"/>
      <c r="EI12" s="371"/>
      <c r="EJ12" s="371"/>
      <c r="EK12" s="371"/>
      <c r="EL12" s="371"/>
      <c r="EM12" s="371"/>
      <c r="EN12" s="371"/>
      <c r="EO12" s="371"/>
    </row>
    <row r="13" spans="1:145" s="49" customFormat="1" ht="15.5" customHeight="1" thickBot="1">
      <c r="A13" s="2955"/>
      <c r="B13" s="1894" t="s">
        <v>43</v>
      </c>
      <c r="C13" s="1216"/>
      <c r="D13" s="1897">
        <f>D12-D11</f>
        <v>0</v>
      </c>
      <c r="E13" s="1897">
        <f t="shared" ref="E13:O13" si="13">E12-E11</f>
        <v>0</v>
      </c>
      <c r="F13" s="1897">
        <f t="shared" si="13"/>
        <v>0</v>
      </c>
      <c r="G13" s="1897">
        <f t="shared" si="13"/>
        <v>0</v>
      </c>
      <c r="H13" s="1897">
        <f t="shared" si="13"/>
        <v>0</v>
      </c>
      <c r="I13" s="1897">
        <f t="shared" si="13"/>
        <v>0</v>
      </c>
      <c r="J13" s="1897">
        <f t="shared" si="13"/>
        <v>0</v>
      </c>
      <c r="K13" s="1897">
        <f t="shared" si="13"/>
        <v>0</v>
      </c>
      <c r="L13" s="1897">
        <f t="shared" si="13"/>
        <v>0</v>
      </c>
      <c r="M13" s="1897">
        <f t="shared" si="13"/>
        <v>0</v>
      </c>
      <c r="N13" s="1897">
        <f t="shared" si="13"/>
        <v>0</v>
      </c>
      <c r="O13" s="1905">
        <f t="shared" si="13"/>
        <v>0</v>
      </c>
      <c r="P13" s="1895">
        <f t="shared" si="8"/>
        <v>0</v>
      </c>
      <c r="Q13" s="1896">
        <f t="shared" si="1"/>
        <v>0</v>
      </c>
      <c r="R13" s="1905">
        <f>R12-R11</f>
        <v>0</v>
      </c>
      <c r="S13" s="1905">
        <f>S12-S11</f>
        <v>0</v>
      </c>
      <c r="T13" s="1905">
        <f>T12-T11</f>
        <v>0</v>
      </c>
      <c r="U13" s="1905">
        <f>U12-U11</f>
        <v>0</v>
      </c>
      <c r="V13" s="1628"/>
      <c r="W13" s="1628"/>
      <c r="X13" s="3049" t="s">
        <v>621</v>
      </c>
      <c r="Y13" s="3049"/>
      <c r="Z13" s="3049"/>
      <c r="AA13" s="3049"/>
      <c r="AB13" s="1943">
        <f t="shared" si="2"/>
        <v>0</v>
      </c>
      <c r="AC13" s="1943">
        <f t="shared" si="3"/>
        <v>0</v>
      </c>
      <c r="AD13" s="1943">
        <f t="shared" si="4"/>
        <v>0</v>
      </c>
      <c r="AE13" s="1944">
        <f t="shared" si="9"/>
        <v>0</v>
      </c>
      <c r="AF13" s="1943">
        <f t="shared" si="5"/>
        <v>0</v>
      </c>
      <c r="AG13" s="1943">
        <f t="shared" si="6"/>
        <v>0</v>
      </c>
      <c r="AH13" s="1628"/>
      <c r="AI13" s="1628"/>
      <c r="AJ13" s="1628"/>
      <c r="AK13" s="1628"/>
      <c r="AL13" s="1628"/>
      <c r="AM13" s="1628"/>
      <c r="AN13" s="1628"/>
      <c r="AO13" s="1628"/>
      <c r="AP13" s="1628"/>
      <c r="AQ13" s="1628"/>
      <c r="AR13" s="1628"/>
      <c r="AS13" s="1628"/>
      <c r="AT13" s="1628"/>
      <c r="AU13" s="1628"/>
      <c r="AV13" s="1628"/>
      <c r="AW13" s="1628"/>
      <c r="AX13" s="1628"/>
      <c r="AY13" s="1628"/>
      <c r="AZ13" s="1628"/>
      <c r="BA13" s="1628"/>
      <c r="BB13" s="1628"/>
      <c r="BC13" s="1628"/>
      <c r="BD13" s="1628"/>
      <c r="BE13" s="1628"/>
      <c r="BF13" s="1628"/>
      <c r="BG13" s="1628"/>
      <c r="BH13" s="1628"/>
      <c r="BI13" s="1628"/>
      <c r="BJ13" s="1628"/>
      <c r="BK13" s="1628"/>
      <c r="BL13" s="1628"/>
      <c r="BM13" s="1628"/>
      <c r="BN13" s="1628"/>
      <c r="BO13" s="1628"/>
      <c r="BP13" s="1628"/>
      <c r="BQ13" s="1628"/>
      <c r="BR13" s="1628"/>
      <c r="BS13" s="1628"/>
      <c r="BT13" s="1628"/>
      <c r="BU13" s="371"/>
      <c r="BV13" s="371"/>
      <c r="BW13" s="371"/>
      <c r="BX13" s="371"/>
      <c r="BY13" s="371"/>
      <c r="BZ13" s="371"/>
      <c r="CA13" s="371"/>
      <c r="CB13" s="371"/>
      <c r="CC13" s="371"/>
      <c r="CD13" s="1721"/>
      <c r="CE13" s="1721"/>
      <c r="CF13" s="1721"/>
      <c r="CG13" s="1721"/>
      <c r="CH13" s="1721"/>
      <c r="CI13" s="1721"/>
      <c r="CJ13" s="1721"/>
      <c r="CK13" s="1721"/>
      <c r="CL13" s="1721"/>
      <c r="CM13" s="1721"/>
      <c r="CN13" s="1721"/>
      <c r="CO13" s="371"/>
      <c r="CP13" s="371"/>
      <c r="CQ13" s="371"/>
      <c r="CR13" s="371"/>
      <c r="CS13" s="1630" t="str">
        <f>CONCATENATE("Agency - ",'C, C1 &amp; C2 - Savings Schemes'!B89)</f>
        <v>Agency - Medical - Impact of Agency pay rate caps</v>
      </c>
      <c r="CT13" s="371" t="s">
        <v>406</v>
      </c>
      <c r="CU13" s="371"/>
      <c r="CV13" s="371"/>
      <c r="CW13" s="371"/>
      <c r="CX13" s="371"/>
      <c r="CY13" s="371"/>
      <c r="CZ13" s="371"/>
      <c r="DA13" s="371"/>
      <c r="DB13" s="371"/>
      <c r="DC13" s="371"/>
      <c r="DD13" s="371"/>
      <c r="DE13" s="371"/>
      <c r="DF13" s="371"/>
      <c r="DG13" s="371"/>
      <c r="DH13" s="371"/>
      <c r="DI13" s="371"/>
      <c r="DJ13" s="371"/>
      <c r="DK13" s="371"/>
      <c r="DL13" s="371"/>
      <c r="DM13" s="371"/>
      <c r="DN13" s="371"/>
      <c r="DO13" s="371"/>
      <c r="DP13" s="371"/>
      <c r="DQ13" s="371"/>
      <c r="DR13" s="371"/>
      <c r="DS13" s="371"/>
      <c r="DT13" s="371"/>
      <c r="DU13" s="371"/>
      <c r="DV13" s="371"/>
      <c r="DW13" s="371"/>
      <c r="DX13" s="371"/>
      <c r="DY13" s="371"/>
      <c r="DZ13" s="371"/>
      <c r="EA13" s="371"/>
      <c r="EB13" s="371"/>
      <c r="EC13" s="371"/>
      <c r="ED13" s="371"/>
      <c r="EE13" s="371"/>
      <c r="EF13" s="371"/>
      <c r="EG13" s="371"/>
      <c r="EH13" s="371"/>
      <c r="EI13" s="371"/>
      <c r="EJ13" s="371"/>
      <c r="EK13" s="371"/>
      <c r="EL13" s="371"/>
      <c r="EM13" s="371"/>
      <c r="EN13" s="371"/>
      <c r="EO13" s="371"/>
    </row>
    <row r="14" spans="1:145" s="49" customFormat="1">
      <c r="A14" s="2955"/>
      <c r="B14" s="1168" t="s">
        <v>868</v>
      </c>
      <c r="C14" s="1899"/>
      <c r="D14" s="1900">
        <f>D8+D11</f>
        <v>0</v>
      </c>
      <c r="E14" s="1900">
        <f t="shared" ref="E14:O14" si="14">E8+E11</f>
        <v>0</v>
      </c>
      <c r="F14" s="1900">
        <f t="shared" si="14"/>
        <v>0</v>
      </c>
      <c r="G14" s="1900">
        <f t="shared" si="14"/>
        <v>0</v>
      </c>
      <c r="H14" s="1900">
        <f t="shared" si="14"/>
        <v>0</v>
      </c>
      <c r="I14" s="1900">
        <f t="shared" si="14"/>
        <v>0</v>
      </c>
      <c r="J14" s="1900">
        <f t="shared" si="14"/>
        <v>0</v>
      </c>
      <c r="K14" s="1900">
        <f t="shared" si="14"/>
        <v>0</v>
      </c>
      <c r="L14" s="1900">
        <f t="shared" si="14"/>
        <v>0</v>
      </c>
      <c r="M14" s="1900">
        <f t="shared" si="14"/>
        <v>0</v>
      </c>
      <c r="N14" s="1900">
        <f t="shared" si="14"/>
        <v>0</v>
      </c>
      <c r="O14" s="1903">
        <f t="shared" si="14"/>
        <v>0</v>
      </c>
      <c r="P14" s="1618">
        <f t="shared" si="8"/>
        <v>0</v>
      </c>
      <c r="Q14" s="1901">
        <f t="shared" si="1"/>
        <v>0</v>
      </c>
      <c r="R14" s="1903">
        <f t="shared" ref="R14:U15" si="15">R8+R11</f>
        <v>0</v>
      </c>
      <c r="S14" s="1903">
        <f t="shared" si="15"/>
        <v>0</v>
      </c>
      <c r="T14" s="1903">
        <f t="shared" si="15"/>
        <v>0</v>
      </c>
      <c r="U14" s="1903">
        <f t="shared" si="15"/>
        <v>0</v>
      </c>
      <c r="V14" s="1628"/>
      <c r="W14" s="1628"/>
      <c r="X14" s="3049" t="s">
        <v>622</v>
      </c>
      <c r="Y14" s="3049"/>
      <c r="Z14" s="3049"/>
      <c r="AA14" s="3049"/>
      <c r="AB14" s="1943">
        <f t="shared" si="2"/>
        <v>0</v>
      </c>
      <c r="AC14" s="1943">
        <f t="shared" si="3"/>
        <v>0</v>
      </c>
      <c r="AD14" s="1943">
        <f t="shared" si="4"/>
        <v>0</v>
      </c>
      <c r="AE14" s="1944">
        <f t="shared" si="9"/>
        <v>0</v>
      </c>
      <c r="AF14" s="1943">
        <f t="shared" si="5"/>
        <v>0</v>
      </c>
      <c r="AG14" s="1943">
        <f t="shared" si="6"/>
        <v>0</v>
      </c>
      <c r="AH14" s="1628"/>
      <c r="AI14" s="1628"/>
      <c r="AJ14" s="1628"/>
      <c r="AK14" s="1628"/>
      <c r="AL14" s="1628"/>
      <c r="AM14" s="1628"/>
      <c r="AN14" s="1628"/>
      <c r="AO14" s="1628"/>
      <c r="AP14" s="1628"/>
      <c r="AQ14" s="1628"/>
      <c r="AR14" s="1628"/>
      <c r="AS14" s="1628"/>
      <c r="AT14" s="1628"/>
      <c r="AU14" s="1628"/>
      <c r="AV14" s="1628"/>
      <c r="AW14" s="1628"/>
      <c r="AX14" s="1628"/>
      <c r="AY14" s="1628"/>
      <c r="AZ14" s="1628"/>
      <c r="BA14" s="1628"/>
      <c r="BB14" s="1628"/>
      <c r="BC14" s="1628"/>
      <c r="BD14" s="1628"/>
      <c r="BE14" s="1628"/>
      <c r="BF14" s="1628"/>
      <c r="BG14" s="1628"/>
      <c r="BH14" s="1628"/>
      <c r="BI14" s="1628"/>
      <c r="BJ14" s="1628"/>
      <c r="BK14" s="1628"/>
      <c r="BL14" s="1628"/>
      <c r="BM14" s="1628"/>
      <c r="BN14" s="1628"/>
      <c r="BO14" s="1628"/>
      <c r="BP14" s="1628"/>
      <c r="BQ14" s="1628"/>
      <c r="BR14" s="1628"/>
      <c r="BS14" s="1628"/>
      <c r="BT14" s="1628"/>
      <c r="BU14" s="371"/>
      <c r="BV14" s="371"/>
      <c r="BW14" s="371"/>
      <c r="BX14" s="371"/>
      <c r="BY14" s="371"/>
      <c r="BZ14" s="371"/>
      <c r="CA14" s="371"/>
      <c r="CB14" s="371"/>
      <c r="CC14" s="371"/>
      <c r="CD14" s="1630"/>
      <c r="CE14" s="1630"/>
      <c r="CF14" s="1630"/>
      <c r="CG14" s="1630"/>
      <c r="CH14" s="1630"/>
      <c r="CI14" s="1630"/>
      <c r="CJ14" s="1630"/>
      <c r="CK14" s="1630"/>
      <c r="CL14" s="1630"/>
      <c r="CM14" s="1630"/>
      <c r="CN14" s="1630"/>
      <c r="CO14" s="371"/>
      <c r="CP14" s="371"/>
      <c r="CQ14" s="371"/>
      <c r="CR14" s="371"/>
      <c r="CS14" s="1630" t="str">
        <f>CONCATENATE("Agency - ",'C, C1 &amp; C2 - Savings Schemes'!B92)</f>
        <v>Agency - Other (Please Specify)</v>
      </c>
      <c r="CT14" s="371" t="s">
        <v>406</v>
      </c>
      <c r="CU14" s="371"/>
      <c r="CV14" s="371"/>
      <c r="CW14" s="371"/>
      <c r="CX14" s="371"/>
      <c r="CY14" s="371"/>
      <c r="CZ14" s="371"/>
      <c r="DA14" s="371"/>
      <c r="DB14" s="371"/>
      <c r="DC14" s="371"/>
      <c r="DD14" s="371"/>
      <c r="DE14" s="371"/>
      <c r="DF14" s="371"/>
      <c r="DG14" s="371"/>
      <c r="DH14" s="371"/>
      <c r="DI14" s="371"/>
      <c r="DJ14" s="371"/>
      <c r="DK14" s="371"/>
      <c r="DL14" s="371"/>
      <c r="DM14" s="371"/>
      <c r="DN14" s="371"/>
      <c r="DO14" s="371"/>
      <c r="DP14" s="371"/>
      <c r="DQ14" s="371"/>
      <c r="DR14" s="371"/>
      <c r="DS14" s="371"/>
      <c r="DT14" s="371"/>
      <c r="DU14" s="371"/>
      <c r="DV14" s="371"/>
      <c r="DW14" s="371"/>
      <c r="DX14" s="371"/>
      <c r="DY14" s="371"/>
      <c r="DZ14" s="371"/>
      <c r="EA14" s="371"/>
      <c r="EB14" s="371"/>
      <c r="EC14" s="371"/>
      <c r="ED14" s="371"/>
      <c r="EE14" s="371"/>
      <c r="EF14" s="371"/>
      <c r="EG14" s="371"/>
      <c r="EH14" s="371"/>
      <c r="EI14" s="371"/>
      <c r="EJ14" s="371"/>
      <c r="EK14" s="371"/>
      <c r="EL14" s="371"/>
      <c r="EM14" s="371"/>
      <c r="EN14" s="371"/>
      <c r="EO14" s="371"/>
    </row>
    <row r="15" spans="1:145" s="49" customFormat="1" ht="16" thickBot="1">
      <c r="A15" s="2955"/>
      <c r="B15" s="1892" t="s">
        <v>869</v>
      </c>
      <c r="C15" s="1520"/>
      <c r="D15" s="1902">
        <f>D9+D12</f>
        <v>0</v>
      </c>
      <c r="E15" s="1902">
        <f t="shared" ref="E15:O15" si="16">E9+E12</f>
        <v>0</v>
      </c>
      <c r="F15" s="1902">
        <f t="shared" si="16"/>
        <v>0</v>
      </c>
      <c r="G15" s="1902">
        <f t="shared" si="16"/>
        <v>0</v>
      </c>
      <c r="H15" s="1902">
        <f t="shared" si="16"/>
        <v>0</v>
      </c>
      <c r="I15" s="1902">
        <f t="shared" si="16"/>
        <v>0</v>
      </c>
      <c r="J15" s="1902">
        <f t="shared" si="16"/>
        <v>0</v>
      </c>
      <c r="K15" s="1902">
        <f t="shared" si="16"/>
        <v>0</v>
      </c>
      <c r="L15" s="1902">
        <f t="shared" si="16"/>
        <v>0</v>
      </c>
      <c r="M15" s="1902">
        <f t="shared" si="16"/>
        <v>0</v>
      </c>
      <c r="N15" s="1902">
        <f t="shared" si="16"/>
        <v>0</v>
      </c>
      <c r="O15" s="1904">
        <f t="shared" si="16"/>
        <v>0</v>
      </c>
      <c r="P15" s="1625">
        <f t="shared" si="8"/>
        <v>0</v>
      </c>
      <c r="Q15" s="1024">
        <f t="shared" si="1"/>
        <v>0</v>
      </c>
      <c r="R15" s="1904">
        <f t="shared" si="15"/>
        <v>0</v>
      </c>
      <c r="S15" s="1904">
        <f t="shared" si="15"/>
        <v>0</v>
      </c>
      <c r="T15" s="1904">
        <f t="shared" si="15"/>
        <v>0</v>
      </c>
      <c r="U15" s="1904">
        <f t="shared" si="15"/>
        <v>0</v>
      </c>
      <c r="V15" s="1628"/>
      <c r="W15" s="1628"/>
      <c r="X15" s="3049" t="s">
        <v>623</v>
      </c>
      <c r="Y15" s="3049"/>
      <c r="Z15" s="3049"/>
      <c r="AA15" s="3049"/>
      <c r="AB15" s="1943">
        <f t="shared" si="2"/>
        <v>0</v>
      </c>
      <c r="AC15" s="1943">
        <f t="shared" si="3"/>
        <v>0</v>
      </c>
      <c r="AD15" s="1943">
        <f t="shared" si="4"/>
        <v>0</v>
      </c>
      <c r="AE15" s="1944">
        <f t="shared" si="9"/>
        <v>0</v>
      </c>
      <c r="AF15" s="1943">
        <f t="shared" si="5"/>
        <v>0</v>
      </c>
      <c r="AG15" s="1943">
        <f t="shared" si="6"/>
        <v>0</v>
      </c>
      <c r="AH15" s="1628"/>
      <c r="AI15" s="1628"/>
      <c r="AJ15" s="1628"/>
      <c r="AK15" s="1628"/>
      <c r="AL15" s="1628"/>
      <c r="AM15" s="1628"/>
      <c r="AN15" s="1628"/>
      <c r="AO15" s="1628"/>
      <c r="AP15" s="1628"/>
      <c r="AQ15" s="1628"/>
      <c r="AR15" s="1628"/>
      <c r="AS15" s="1628"/>
      <c r="AT15" s="1628"/>
      <c r="AU15" s="1628"/>
      <c r="AV15" s="1628"/>
      <c r="AW15" s="1628"/>
      <c r="AX15" s="1628"/>
      <c r="AY15" s="1628"/>
      <c r="AZ15" s="1628"/>
      <c r="BA15" s="1628"/>
      <c r="BB15" s="1628"/>
      <c r="BC15" s="1628"/>
      <c r="BD15" s="1628"/>
      <c r="BE15" s="1628"/>
      <c r="BF15" s="1628"/>
      <c r="BG15" s="1628"/>
      <c r="BH15" s="1628"/>
      <c r="BI15" s="1628"/>
      <c r="BJ15" s="1628"/>
      <c r="BK15" s="1628"/>
      <c r="BL15" s="1628"/>
      <c r="BM15" s="1628"/>
      <c r="BN15" s="1628"/>
      <c r="BO15" s="1628"/>
      <c r="BP15" s="1628"/>
      <c r="BQ15" s="1628"/>
      <c r="BR15" s="1628"/>
      <c r="BS15" s="1628"/>
      <c r="BT15" s="1628"/>
      <c r="BU15" s="371"/>
      <c r="BV15" s="371"/>
      <c r="BW15" s="371"/>
      <c r="BX15" s="371"/>
      <c r="BY15" s="371"/>
      <c r="BZ15" s="371"/>
      <c r="CA15" s="371"/>
      <c r="CB15" s="371"/>
      <c r="CC15" s="371"/>
      <c r="CD15" s="1630"/>
      <c r="CE15" s="1630"/>
      <c r="CF15" s="1630"/>
      <c r="CG15" s="1630"/>
      <c r="CH15" s="1630"/>
      <c r="CI15" s="1630"/>
      <c r="CJ15" s="1630"/>
      <c r="CK15" s="1630"/>
      <c r="CL15" s="1630"/>
      <c r="CM15" s="1630"/>
      <c r="CN15" s="1630"/>
      <c r="CO15" s="371"/>
      <c r="CP15" s="371"/>
      <c r="CQ15" s="371"/>
      <c r="CR15" s="371"/>
      <c r="CS15" s="371"/>
      <c r="CT15" s="371"/>
      <c r="CU15" s="371"/>
      <c r="CV15" s="371"/>
      <c r="CW15" s="371"/>
      <c r="CX15" s="371"/>
      <c r="CY15" s="371"/>
      <c r="CZ15" s="371"/>
      <c r="DA15" s="371"/>
      <c r="DB15" s="371"/>
      <c r="DC15" s="371"/>
      <c r="DD15" s="371"/>
      <c r="DE15" s="371"/>
      <c r="DF15" s="371"/>
      <c r="DG15" s="371"/>
      <c r="DH15" s="371"/>
      <c r="DI15" s="371"/>
      <c r="DJ15" s="371"/>
      <c r="DK15" s="371"/>
      <c r="DL15" s="371"/>
      <c r="DM15" s="371"/>
      <c r="DN15" s="371"/>
      <c r="DO15" s="371"/>
      <c r="DP15" s="371"/>
      <c r="DQ15" s="371"/>
      <c r="DR15" s="371"/>
      <c r="DS15" s="371"/>
      <c r="DT15" s="371"/>
      <c r="DU15" s="371"/>
      <c r="DV15" s="371"/>
      <c r="DW15" s="371"/>
      <c r="DX15" s="371"/>
      <c r="DY15" s="371"/>
      <c r="DZ15" s="371"/>
      <c r="EA15" s="371"/>
      <c r="EB15" s="371"/>
      <c r="EC15" s="371"/>
      <c r="ED15" s="371"/>
      <c r="EE15" s="371"/>
      <c r="EF15" s="371"/>
      <c r="EG15" s="371"/>
      <c r="EH15" s="371"/>
      <c r="EI15" s="371"/>
      <c r="EJ15" s="371"/>
      <c r="EK15" s="371"/>
      <c r="EL15" s="371"/>
      <c r="EM15" s="371"/>
      <c r="EN15" s="371"/>
      <c r="EO15" s="371"/>
    </row>
    <row r="16" spans="1:145" s="49" customFormat="1" ht="16" thickBot="1">
      <c r="A16" s="2956"/>
      <c r="B16" s="1894" t="s">
        <v>870</v>
      </c>
      <c r="C16" s="1216"/>
      <c r="D16" s="1897">
        <f>D15-D14</f>
        <v>0</v>
      </c>
      <c r="E16" s="1897">
        <f t="shared" ref="E16:O16" si="17">E15-E14</f>
        <v>0</v>
      </c>
      <c r="F16" s="1897">
        <f t="shared" si="17"/>
        <v>0</v>
      </c>
      <c r="G16" s="1897">
        <f t="shared" si="17"/>
        <v>0</v>
      </c>
      <c r="H16" s="1897">
        <f t="shared" si="17"/>
        <v>0</v>
      </c>
      <c r="I16" s="1897">
        <f t="shared" si="17"/>
        <v>0</v>
      </c>
      <c r="J16" s="1897">
        <f t="shared" si="17"/>
        <v>0</v>
      </c>
      <c r="K16" s="1897">
        <f t="shared" si="17"/>
        <v>0</v>
      </c>
      <c r="L16" s="1897">
        <f t="shared" si="17"/>
        <v>0</v>
      </c>
      <c r="M16" s="1897">
        <f t="shared" si="17"/>
        <v>0</v>
      </c>
      <c r="N16" s="1897">
        <f t="shared" si="17"/>
        <v>0</v>
      </c>
      <c r="O16" s="1905">
        <f t="shared" si="17"/>
        <v>0</v>
      </c>
      <c r="P16" s="1895">
        <f t="shared" si="8"/>
        <v>0</v>
      </c>
      <c r="Q16" s="1896">
        <f t="shared" si="1"/>
        <v>0</v>
      </c>
      <c r="R16" s="1905">
        <f>R15-R14</f>
        <v>0</v>
      </c>
      <c r="S16" s="1905">
        <f>S15-S14</f>
        <v>0</v>
      </c>
      <c r="T16" s="1905">
        <f>T15-T14</f>
        <v>0</v>
      </c>
      <c r="U16" s="1905">
        <f>U15-U14</f>
        <v>0</v>
      </c>
      <c r="V16" s="1628"/>
      <c r="W16" s="1628"/>
      <c r="X16" s="3049" t="s">
        <v>624</v>
      </c>
      <c r="Y16" s="3049"/>
      <c r="Z16" s="3049"/>
      <c r="AA16" s="3049"/>
      <c r="AB16" s="1943">
        <f t="shared" si="2"/>
        <v>0</v>
      </c>
      <c r="AC16" s="1943">
        <f t="shared" si="3"/>
        <v>0</v>
      </c>
      <c r="AD16" s="1943">
        <f t="shared" si="4"/>
        <v>0</v>
      </c>
      <c r="AE16" s="1944">
        <f t="shared" si="9"/>
        <v>0</v>
      </c>
      <c r="AF16" s="1943">
        <f t="shared" si="5"/>
        <v>0</v>
      </c>
      <c r="AG16" s="1943">
        <f t="shared" si="6"/>
        <v>0</v>
      </c>
      <c r="AH16" s="1628"/>
      <c r="AI16" s="1628"/>
      <c r="AJ16" s="1628"/>
      <c r="AK16" s="1628"/>
      <c r="AL16" s="1628"/>
      <c r="AM16" s="1628"/>
      <c r="AN16" s="1628"/>
      <c r="AO16" s="1628"/>
      <c r="AP16" s="1628"/>
      <c r="AQ16" s="1628"/>
      <c r="AR16" s="1628"/>
      <c r="AS16" s="1628"/>
      <c r="AT16" s="1628"/>
      <c r="AU16" s="1628"/>
      <c r="AV16" s="1628"/>
      <c r="AW16" s="1628"/>
      <c r="AX16" s="1628"/>
      <c r="AY16" s="1628"/>
      <c r="AZ16" s="1628"/>
      <c r="BA16" s="1628"/>
      <c r="BB16" s="1628"/>
      <c r="BC16" s="1628"/>
      <c r="BD16" s="1628"/>
      <c r="BE16" s="1628"/>
      <c r="BF16" s="1628"/>
      <c r="BG16" s="1628"/>
      <c r="BH16" s="1628"/>
      <c r="BI16" s="1628"/>
      <c r="BJ16" s="1628"/>
      <c r="BK16" s="1628"/>
      <c r="BL16" s="1628"/>
      <c r="BM16" s="1628"/>
      <c r="BN16" s="1628"/>
      <c r="BO16" s="1628"/>
      <c r="BP16" s="1628"/>
      <c r="BQ16" s="1628"/>
      <c r="BR16" s="1628"/>
      <c r="BS16" s="1628"/>
      <c r="BT16" s="1628"/>
      <c r="BU16" s="371"/>
      <c r="BV16" s="371"/>
      <c r="BW16" s="371"/>
      <c r="BX16" s="371"/>
      <c r="BY16" s="371"/>
      <c r="BZ16" s="371"/>
      <c r="CA16" s="371"/>
      <c r="CB16" s="371"/>
      <c r="CC16" s="371"/>
      <c r="CD16" s="1630"/>
      <c r="CE16" s="1630"/>
      <c r="CF16" s="1630"/>
      <c r="CG16" s="1630"/>
      <c r="CH16" s="1630"/>
      <c r="CI16" s="1630"/>
      <c r="CJ16" s="1630"/>
      <c r="CK16" s="1630"/>
      <c r="CL16" s="1630"/>
      <c r="CM16" s="1630"/>
      <c r="CN16" s="1630"/>
      <c r="CO16" s="371"/>
      <c r="CP16" s="371"/>
      <c r="CQ16" s="371"/>
      <c r="CR16" s="371"/>
      <c r="CS16" s="371"/>
      <c r="CT16" s="371"/>
      <c r="CU16" s="371"/>
      <c r="CV16" s="371"/>
      <c r="CW16" s="371"/>
      <c r="CX16" s="371"/>
      <c r="CY16" s="371"/>
      <c r="CZ16" s="371"/>
      <c r="DA16" s="371"/>
      <c r="DB16" s="371"/>
      <c r="DC16" s="371"/>
      <c r="DD16" s="371"/>
      <c r="DE16" s="371"/>
      <c r="DF16" s="371"/>
      <c r="DG16" s="371"/>
      <c r="DH16" s="371"/>
      <c r="DI16" s="371"/>
      <c r="DJ16" s="371"/>
      <c r="DK16" s="371"/>
      <c r="DL16" s="371"/>
      <c r="DM16" s="371"/>
      <c r="DN16" s="371"/>
      <c r="DO16" s="371"/>
      <c r="DP16" s="371"/>
      <c r="DQ16" s="371"/>
      <c r="DR16" s="371"/>
      <c r="DS16" s="371"/>
      <c r="DT16" s="371"/>
      <c r="DU16" s="371"/>
      <c r="DV16" s="371"/>
      <c r="DW16" s="371"/>
      <c r="DX16" s="371"/>
      <c r="DY16" s="371"/>
      <c r="DZ16" s="371"/>
      <c r="EA16" s="371"/>
      <c r="EB16" s="371"/>
      <c r="EC16" s="371"/>
      <c r="ED16" s="371"/>
      <c r="EE16" s="371"/>
      <c r="EF16" s="371"/>
      <c r="EG16" s="371"/>
      <c r="EH16" s="371"/>
      <c r="EI16" s="371"/>
      <c r="EJ16" s="371"/>
      <c r="EK16" s="371"/>
      <c r="EL16" s="371"/>
      <c r="EM16" s="371"/>
      <c r="EN16" s="371"/>
      <c r="EO16" s="371"/>
    </row>
    <row r="17" spans="1:145" s="49" customFormat="1">
      <c r="A17" s="2954" t="s">
        <v>1359</v>
      </c>
      <c r="B17" s="1168" t="s">
        <v>864</v>
      </c>
      <c r="C17" s="1899"/>
      <c r="D17" s="1900">
        <f t="shared" ref="D17:O17" si="18">SUMIFS(T$43:T$1496,$O$43:$O$1496,"&lt;&gt;Red",$R$43:$R$1496,$CQ$2,$L$43:$L$1496,$BY$1)</f>
        <v>0</v>
      </c>
      <c r="E17" s="1900">
        <f t="shared" si="18"/>
        <v>0</v>
      </c>
      <c r="F17" s="1900">
        <f t="shared" si="18"/>
        <v>0</v>
      </c>
      <c r="G17" s="1900">
        <f t="shared" si="18"/>
        <v>0</v>
      </c>
      <c r="H17" s="1900">
        <f t="shared" si="18"/>
        <v>0</v>
      </c>
      <c r="I17" s="1900">
        <f t="shared" si="18"/>
        <v>0</v>
      </c>
      <c r="J17" s="1900">
        <f t="shared" si="18"/>
        <v>0</v>
      </c>
      <c r="K17" s="1900">
        <f t="shared" si="18"/>
        <v>0</v>
      </c>
      <c r="L17" s="1900">
        <f t="shared" si="18"/>
        <v>0</v>
      </c>
      <c r="M17" s="1900">
        <f t="shared" si="18"/>
        <v>0</v>
      </c>
      <c r="N17" s="1900">
        <f t="shared" si="18"/>
        <v>0</v>
      </c>
      <c r="O17" s="1903">
        <f t="shared" si="18"/>
        <v>0</v>
      </c>
      <c r="P17" s="1618">
        <f t="shared" si="8"/>
        <v>0</v>
      </c>
      <c r="Q17" s="1901">
        <f t="shared" si="1"/>
        <v>0</v>
      </c>
      <c r="R17" s="1903">
        <f>SUMIFS(G$43:G$1496,$O$43:$O$1496,"&lt;&gt;Red",$R$43:$R$1496,$CQ$2,$L$43:$L$1496,$BY$1,$F$43:$F$1496,$BZ$2)</f>
        <v>0</v>
      </c>
      <c r="S17" s="1903">
        <f>SUMIFS(G$43:G$1496,$O$43:$O$1496,"&lt;&gt;Red",$R$43:$R$1496,$CQ$2,$L$43:$L$1496,$BY$1,$F$43:$F$1496,$BZ$1)</f>
        <v>0</v>
      </c>
      <c r="T17" s="1903">
        <f>U17-S17</f>
        <v>0</v>
      </c>
      <c r="U17" s="1903">
        <f>SUMIFS(H$43:H$1496,$O$43:$O$1496,"&lt;&gt;Red",$R$43:$R$1496,$CQ$2,$L$43:$L$1496,$BY$1)</f>
        <v>0</v>
      </c>
      <c r="V17" s="1628"/>
      <c r="W17" s="1628"/>
      <c r="X17" s="3049" t="s">
        <v>313</v>
      </c>
      <c r="Y17" s="3049"/>
      <c r="Z17" s="3049"/>
      <c r="AA17" s="3049"/>
      <c r="AB17" s="1943">
        <f t="shared" si="2"/>
        <v>0</v>
      </c>
      <c r="AC17" s="1943">
        <f t="shared" si="3"/>
        <v>0</v>
      </c>
      <c r="AD17" s="1943">
        <f t="shared" si="4"/>
        <v>0</v>
      </c>
      <c r="AE17" s="1944">
        <f t="shared" si="9"/>
        <v>0</v>
      </c>
      <c r="AF17" s="1943">
        <f t="shared" si="5"/>
        <v>0</v>
      </c>
      <c r="AG17" s="1943">
        <f t="shared" si="6"/>
        <v>0</v>
      </c>
      <c r="AH17" s="1628"/>
      <c r="AI17" s="1628"/>
      <c r="AJ17" s="1628"/>
      <c r="AK17" s="1628"/>
      <c r="AL17" s="1628"/>
      <c r="AM17" s="1628"/>
      <c r="AN17" s="1628"/>
      <c r="AO17" s="1628"/>
      <c r="AP17" s="1628"/>
      <c r="AQ17" s="1628"/>
      <c r="AR17" s="1628"/>
      <c r="AS17" s="1628"/>
      <c r="AT17" s="1628"/>
      <c r="AU17" s="1628"/>
      <c r="AV17" s="1628"/>
      <c r="AW17" s="1628"/>
      <c r="AX17" s="1628"/>
      <c r="AY17" s="1628"/>
      <c r="AZ17" s="1628"/>
      <c r="BA17" s="1628"/>
      <c r="BB17" s="1628"/>
      <c r="BC17" s="1628"/>
      <c r="BD17" s="1628"/>
      <c r="BE17" s="1628"/>
      <c r="BF17" s="1628"/>
      <c r="BG17" s="1628"/>
      <c r="BH17" s="1628"/>
      <c r="BI17" s="1628"/>
      <c r="BJ17" s="1628"/>
      <c r="BK17" s="1628"/>
      <c r="BL17" s="1628"/>
      <c r="BM17" s="1628"/>
      <c r="BN17" s="1628"/>
      <c r="BO17" s="1628"/>
      <c r="BP17" s="1628"/>
      <c r="BQ17" s="1628"/>
      <c r="BR17" s="1628"/>
      <c r="BS17" s="1628"/>
      <c r="BT17" s="1628"/>
      <c r="BU17" s="371"/>
      <c r="BV17" s="371"/>
      <c r="BW17" s="371"/>
      <c r="BX17" s="371"/>
      <c r="BY17" s="371"/>
      <c r="BZ17" s="371"/>
      <c r="CA17" s="371"/>
      <c r="CB17" s="371"/>
      <c r="CC17" s="371"/>
      <c r="CD17" s="1630"/>
      <c r="CE17" s="1630"/>
      <c r="CF17" s="1630"/>
      <c r="CG17" s="1630"/>
      <c r="CH17" s="1630"/>
      <c r="CI17" s="1630"/>
      <c r="CJ17" s="1630"/>
      <c r="CK17" s="1630"/>
      <c r="CL17" s="1630"/>
      <c r="CM17" s="1630"/>
      <c r="CN17" s="1630"/>
      <c r="CO17" s="371"/>
      <c r="CP17" s="371"/>
      <c r="CQ17" s="371"/>
      <c r="CR17" s="371"/>
      <c r="CS17" s="371"/>
      <c r="CT17" s="371"/>
      <c r="CU17" s="371"/>
      <c r="CV17" s="371"/>
      <c r="CW17" s="371"/>
      <c r="CX17" s="371"/>
      <c r="CY17" s="371"/>
      <c r="CZ17" s="371"/>
      <c r="DA17" s="371"/>
      <c r="DB17" s="371"/>
      <c r="DC17" s="371"/>
      <c r="DD17" s="371"/>
      <c r="DE17" s="371"/>
      <c r="DF17" s="371"/>
      <c r="DG17" s="371"/>
      <c r="DH17" s="371"/>
      <c r="DI17" s="371"/>
      <c r="DJ17" s="371"/>
      <c r="DK17" s="371"/>
      <c r="DL17" s="371"/>
      <c r="DM17" s="371"/>
      <c r="DN17" s="371"/>
      <c r="DO17" s="371"/>
      <c r="DP17" s="371"/>
      <c r="DQ17" s="371"/>
      <c r="DR17" s="371"/>
      <c r="DS17" s="371"/>
      <c r="DT17" s="371"/>
      <c r="DU17" s="371"/>
      <c r="DV17" s="371"/>
      <c r="DW17" s="371"/>
      <c r="DX17" s="371"/>
      <c r="DY17" s="371"/>
      <c r="DZ17" s="371"/>
      <c r="EA17" s="371"/>
      <c r="EB17" s="371"/>
      <c r="EC17" s="371"/>
      <c r="ED17" s="371"/>
      <c r="EE17" s="371"/>
      <c r="EF17" s="371"/>
      <c r="EG17" s="371"/>
      <c r="EH17" s="371"/>
      <c r="EI17" s="371"/>
      <c r="EJ17" s="371"/>
      <c r="EK17" s="371"/>
      <c r="EL17" s="371"/>
      <c r="EM17" s="371"/>
      <c r="EN17" s="371"/>
      <c r="EO17" s="371"/>
    </row>
    <row r="18" spans="1:145" s="49" customFormat="1" ht="15.5" customHeight="1" thickBot="1">
      <c r="A18" s="2955"/>
      <c r="B18" s="1892" t="s">
        <v>865</v>
      </c>
      <c r="C18" s="1520"/>
      <c r="D18" s="1902">
        <f t="shared" ref="D18:O18" si="19">SUMIFS(AG$43:AG$1496,$O$43:$O$1496,"&lt;&gt;Red",$R$43:$R$1496,$CQ$2,$L$43:$L$1496,$BY$1)</f>
        <v>0</v>
      </c>
      <c r="E18" s="1902">
        <f t="shared" si="19"/>
        <v>0</v>
      </c>
      <c r="F18" s="1902">
        <f t="shared" si="19"/>
        <v>0</v>
      </c>
      <c r="G18" s="1902">
        <f t="shared" si="19"/>
        <v>0</v>
      </c>
      <c r="H18" s="1902">
        <f t="shared" si="19"/>
        <v>0</v>
      </c>
      <c r="I18" s="1902">
        <f t="shared" si="19"/>
        <v>0</v>
      </c>
      <c r="J18" s="1902">
        <f t="shared" si="19"/>
        <v>0</v>
      </c>
      <c r="K18" s="1902">
        <f t="shared" si="19"/>
        <v>0</v>
      </c>
      <c r="L18" s="1902">
        <f t="shared" si="19"/>
        <v>0</v>
      </c>
      <c r="M18" s="1902">
        <f t="shared" si="19"/>
        <v>0</v>
      </c>
      <c r="N18" s="1902">
        <f t="shared" si="19"/>
        <v>0</v>
      </c>
      <c r="O18" s="1904">
        <f t="shared" si="19"/>
        <v>0</v>
      </c>
      <c r="P18" s="1625">
        <f t="shared" si="8"/>
        <v>0</v>
      </c>
      <c r="Q18" s="1024">
        <f t="shared" si="1"/>
        <v>0</v>
      </c>
      <c r="R18" s="1904">
        <f>SUMIFS(I$43:I$1496,$O$43:$O$1496,"&lt;&gt;Red",$R$43:$R$1496,$CQ$2,$L$43:$L$1496,$BY$1,$F$43:$F$1496,$BZ$2)</f>
        <v>0</v>
      </c>
      <c r="S18" s="1904">
        <f>SUMIFS(I$43:I$1496,$O$43:$O$1496,"&lt;&gt;Red",$R$43:$R$1496,$CQ$2,$L$43:$L$1496,$BY$1,$F$43:$F$1496,$BZ$1)</f>
        <v>0</v>
      </c>
      <c r="T18" s="1904">
        <f>U18-S18</f>
        <v>0</v>
      </c>
      <c r="U18" s="1904">
        <f>SUMIFS(J$43:J$1496,$O$43:$O$1496,"&lt;&gt;Red",$R$43:$R$1496,$CQ$2,$L$43:$L$1496,$BY$1)</f>
        <v>0</v>
      </c>
      <c r="V18" s="1628"/>
      <c r="W18" s="1628"/>
      <c r="X18" s="3049" t="s">
        <v>625</v>
      </c>
      <c r="Y18" s="3049"/>
      <c r="Z18" s="3049"/>
      <c r="AA18" s="3049"/>
      <c r="AB18" s="1943">
        <f t="shared" si="2"/>
        <v>0</v>
      </c>
      <c r="AC18" s="1943">
        <f t="shared" si="3"/>
        <v>0</v>
      </c>
      <c r="AD18" s="1943">
        <f t="shared" si="4"/>
        <v>0</v>
      </c>
      <c r="AE18" s="1944">
        <f t="shared" si="9"/>
        <v>0</v>
      </c>
      <c r="AF18" s="1943">
        <f t="shared" si="5"/>
        <v>0</v>
      </c>
      <c r="AG18" s="1943">
        <f t="shared" si="6"/>
        <v>0</v>
      </c>
      <c r="AH18" s="1628"/>
      <c r="AI18" s="1628"/>
      <c r="AJ18" s="1628"/>
      <c r="AK18" s="1628"/>
      <c r="AL18" s="1628"/>
      <c r="AM18" s="1628"/>
      <c r="AN18" s="1628"/>
      <c r="AO18" s="1628"/>
      <c r="AP18" s="1628"/>
      <c r="AQ18" s="1628"/>
      <c r="AR18" s="1628"/>
      <c r="AS18" s="1628"/>
      <c r="AT18" s="1628"/>
      <c r="AU18" s="1628"/>
      <c r="AV18" s="1628"/>
      <c r="AW18" s="1628"/>
      <c r="AX18" s="1628"/>
      <c r="AY18" s="1628"/>
      <c r="AZ18" s="1628"/>
      <c r="BA18" s="1628"/>
      <c r="BB18" s="1628"/>
      <c r="BC18" s="1628"/>
      <c r="BD18" s="1628"/>
      <c r="BE18" s="1628"/>
      <c r="BF18" s="1628"/>
      <c r="BG18" s="1628"/>
      <c r="BH18" s="1628"/>
      <c r="BI18" s="1628"/>
      <c r="BJ18" s="1628"/>
      <c r="BK18" s="1628"/>
      <c r="BL18" s="1628"/>
      <c r="BM18" s="1628"/>
      <c r="BN18" s="1628"/>
      <c r="BO18" s="1628"/>
      <c r="BP18" s="1628"/>
      <c r="BQ18" s="1628"/>
      <c r="BR18" s="1628"/>
      <c r="BS18" s="1628"/>
      <c r="BT18" s="1628"/>
      <c r="BU18" s="371"/>
      <c r="BV18" s="371"/>
      <c r="BW18" s="371"/>
      <c r="BX18" s="371"/>
      <c r="BY18" s="371"/>
      <c r="BZ18" s="371"/>
      <c r="CA18" s="371"/>
      <c r="CB18" s="371"/>
      <c r="CC18" s="371"/>
      <c r="CD18" s="1630"/>
      <c r="CE18" s="1630"/>
      <c r="CF18" s="1630"/>
      <c r="CG18" s="1630"/>
      <c r="CH18" s="1630"/>
      <c r="CI18" s="1630"/>
      <c r="CJ18" s="1630"/>
      <c r="CK18" s="1630"/>
      <c r="CL18" s="1630"/>
      <c r="CM18" s="1630"/>
      <c r="CN18" s="1630"/>
      <c r="CO18" s="371"/>
      <c r="CP18" s="371"/>
      <c r="CQ18" s="371"/>
      <c r="CR18" s="371"/>
      <c r="CS18" s="371"/>
      <c r="CT18" s="371"/>
      <c r="CU18" s="371"/>
      <c r="CV18" s="371"/>
      <c r="CW18" s="371"/>
      <c r="CX18" s="371"/>
      <c r="CY18" s="371"/>
      <c r="CZ18" s="371"/>
      <c r="DA18" s="371"/>
      <c r="DB18" s="371"/>
      <c r="DC18" s="371"/>
      <c r="DD18" s="371"/>
      <c r="DE18" s="371"/>
      <c r="DF18" s="371"/>
      <c r="DG18" s="371"/>
      <c r="DH18" s="371"/>
      <c r="DI18" s="371"/>
      <c r="DJ18" s="371"/>
      <c r="DK18" s="371"/>
      <c r="DL18" s="371"/>
      <c r="DM18" s="371"/>
      <c r="DN18" s="371"/>
      <c r="DO18" s="371"/>
      <c r="DP18" s="371"/>
      <c r="DQ18" s="371"/>
      <c r="DR18" s="371"/>
      <c r="DS18" s="371"/>
      <c r="DT18" s="371"/>
      <c r="DU18" s="371"/>
      <c r="DV18" s="371"/>
      <c r="DW18" s="371"/>
      <c r="DX18" s="371"/>
      <c r="DY18" s="371"/>
      <c r="DZ18" s="371"/>
      <c r="EA18" s="371"/>
      <c r="EB18" s="371"/>
      <c r="EC18" s="371"/>
      <c r="ED18" s="371"/>
      <c r="EE18" s="371"/>
      <c r="EF18" s="371"/>
      <c r="EG18" s="371"/>
      <c r="EH18" s="371"/>
      <c r="EI18" s="371"/>
      <c r="EJ18" s="371"/>
      <c r="EK18" s="371"/>
      <c r="EL18" s="371"/>
      <c r="EM18" s="371"/>
      <c r="EN18" s="371"/>
      <c r="EO18" s="371"/>
    </row>
    <row r="19" spans="1:145" s="49" customFormat="1" ht="16" thickBot="1">
      <c r="A19" s="2955"/>
      <c r="B19" s="1894" t="s">
        <v>43</v>
      </c>
      <c r="C19" s="1216"/>
      <c r="D19" s="1897">
        <f>D18-D17</f>
        <v>0</v>
      </c>
      <c r="E19" s="1897">
        <f t="shared" ref="E19:O19" si="20">E18-E17</f>
        <v>0</v>
      </c>
      <c r="F19" s="1897">
        <f t="shared" si="20"/>
        <v>0</v>
      </c>
      <c r="G19" s="1897">
        <f t="shared" si="20"/>
        <v>0</v>
      </c>
      <c r="H19" s="1897">
        <f t="shared" si="20"/>
        <v>0</v>
      </c>
      <c r="I19" s="1897">
        <f t="shared" si="20"/>
        <v>0</v>
      </c>
      <c r="J19" s="1897">
        <f t="shared" si="20"/>
        <v>0</v>
      </c>
      <c r="K19" s="1897">
        <f t="shared" si="20"/>
        <v>0</v>
      </c>
      <c r="L19" s="1897">
        <f t="shared" si="20"/>
        <v>0</v>
      </c>
      <c r="M19" s="1897">
        <f t="shared" si="20"/>
        <v>0</v>
      </c>
      <c r="N19" s="1897">
        <f t="shared" si="20"/>
        <v>0</v>
      </c>
      <c r="O19" s="1905">
        <f t="shared" si="20"/>
        <v>0</v>
      </c>
      <c r="P19" s="1895">
        <f t="shared" si="8"/>
        <v>0</v>
      </c>
      <c r="Q19" s="1896">
        <f t="shared" si="1"/>
        <v>0</v>
      </c>
      <c r="R19" s="1905">
        <f>R18-R17</f>
        <v>0</v>
      </c>
      <c r="S19" s="1905">
        <f>S18-S17</f>
        <v>0</v>
      </c>
      <c r="T19" s="1905">
        <f>T18-T17</f>
        <v>0</v>
      </c>
      <c r="U19" s="1905">
        <f>U18-U17</f>
        <v>0</v>
      </c>
      <c r="V19" s="1628"/>
      <c r="W19" s="1628"/>
      <c r="X19" s="3050" t="s">
        <v>79</v>
      </c>
      <c r="Y19" s="3051"/>
      <c r="Z19" s="3051"/>
      <c r="AA19" s="3052"/>
      <c r="AB19" s="1944">
        <f>SUM(AB8:AB18)</f>
        <v>0</v>
      </c>
      <c r="AC19" s="1944">
        <f>SUM(AC8:AC18)</f>
        <v>0</v>
      </c>
      <c r="AD19" s="1944">
        <f>SUM(AD8:AD18)</f>
        <v>0</v>
      </c>
      <c r="AE19" s="1944">
        <f>SUM(AB8:AD18)</f>
        <v>0</v>
      </c>
      <c r="AF19" s="1944">
        <f>SUM(AF8:AF18)</f>
        <v>0</v>
      </c>
      <c r="AG19" s="1944">
        <f>SUM(AG8:AG18)</f>
        <v>0</v>
      </c>
      <c r="AH19" s="1628"/>
      <c r="AI19" s="1628"/>
      <c r="AJ19" s="1628"/>
      <c r="AK19" s="1628"/>
      <c r="AL19" s="1628"/>
      <c r="AM19" s="1628"/>
      <c r="AN19" s="1628"/>
      <c r="AO19" s="1628"/>
      <c r="AP19" s="1628"/>
      <c r="AQ19" s="1628"/>
      <c r="AR19" s="1628"/>
      <c r="AS19" s="1628"/>
      <c r="AT19" s="1628"/>
      <c r="AU19" s="1628"/>
      <c r="AV19" s="1628"/>
      <c r="AW19" s="1628"/>
      <c r="AX19" s="1628"/>
      <c r="AY19" s="1628"/>
      <c r="AZ19" s="1628"/>
      <c r="BA19" s="1628"/>
      <c r="BB19" s="1628"/>
      <c r="BC19" s="1628"/>
      <c r="BD19" s="1628"/>
      <c r="BE19" s="1628"/>
      <c r="BF19" s="1628"/>
      <c r="BG19" s="1628"/>
      <c r="BH19" s="1628"/>
      <c r="BI19" s="1628"/>
      <c r="BJ19" s="1628"/>
      <c r="BK19" s="1628"/>
      <c r="BL19" s="1628"/>
      <c r="BM19" s="1628"/>
      <c r="BN19" s="1628"/>
      <c r="BO19" s="1628"/>
      <c r="BP19" s="1628"/>
      <c r="BQ19" s="1628"/>
      <c r="BR19" s="1628"/>
      <c r="BS19" s="1628"/>
      <c r="BT19" s="1628"/>
      <c r="BU19" s="371"/>
      <c r="BV19" s="371"/>
      <c r="BW19" s="371"/>
      <c r="BX19" s="371"/>
      <c r="BY19" s="371"/>
      <c r="BZ19" s="371"/>
      <c r="CA19" s="371"/>
      <c r="CB19" s="371"/>
      <c r="CC19" s="371"/>
      <c r="CD19" s="1630"/>
      <c r="CE19" s="1630"/>
      <c r="CF19" s="1630"/>
      <c r="CG19" s="1630"/>
      <c r="CH19" s="1630"/>
      <c r="CI19" s="1630"/>
      <c r="CJ19" s="1630"/>
      <c r="CK19" s="1630"/>
      <c r="CL19" s="1630"/>
      <c r="CM19" s="1630"/>
      <c r="CN19" s="1630"/>
      <c r="CO19" s="371"/>
      <c r="CP19" s="371"/>
      <c r="CQ19" s="371"/>
      <c r="CR19" s="371"/>
      <c r="CS19" s="371"/>
      <c r="CT19" s="371"/>
      <c r="CU19" s="371"/>
      <c r="CV19" s="371"/>
      <c r="CW19" s="371"/>
      <c r="CX19" s="371"/>
      <c r="CY19" s="371"/>
      <c r="CZ19" s="371"/>
      <c r="DA19" s="371"/>
      <c r="DB19" s="371"/>
      <c r="DC19" s="371"/>
      <c r="DD19" s="371"/>
      <c r="DE19" s="371"/>
      <c r="DF19" s="371"/>
      <c r="DG19" s="371"/>
      <c r="DH19" s="371"/>
      <c r="DI19" s="371"/>
      <c r="DJ19" s="371"/>
      <c r="DK19" s="371"/>
      <c r="DL19" s="371"/>
      <c r="DM19" s="371"/>
      <c r="DN19" s="371"/>
      <c r="DO19" s="371"/>
      <c r="DP19" s="371"/>
      <c r="DQ19" s="371"/>
      <c r="DR19" s="371"/>
      <c r="DS19" s="371"/>
      <c r="DT19" s="371"/>
      <c r="DU19" s="371"/>
      <c r="DV19" s="371"/>
      <c r="DW19" s="371"/>
      <c r="DX19" s="371"/>
      <c r="DY19" s="371"/>
      <c r="DZ19" s="371"/>
      <c r="EA19" s="371"/>
      <c r="EB19" s="371"/>
      <c r="EC19" s="371"/>
      <c r="ED19" s="371"/>
      <c r="EE19" s="371"/>
      <c r="EF19" s="371"/>
      <c r="EG19" s="371"/>
      <c r="EH19" s="371"/>
      <c r="EI19" s="371"/>
      <c r="EJ19" s="371"/>
      <c r="EK19" s="371"/>
      <c r="EL19" s="371"/>
      <c r="EM19" s="371"/>
      <c r="EN19" s="371"/>
      <c r="EO19" s="371"/>
    </row>
    <row r="20" spans="1:145" s="49" customFormat="1">
      <c r="A20" s="2955"/>
      <c r="B20" s="1168" t="s">
        <v>866</v>
      </c>
      <c r="C20" s="1899"/>
      <c r="D20" s="1900">
        <f t="shared" ref="D20:O20" si="21">SUMIFS(T$43:T$1496,$O$43:$O$1496,"&lt;&gt;Red",$R$43:$R$1496,$CQ$2,$L$43:$L$1496,$BY$2)</f>
        <v>0</v>
      </c>
      <c r="E20" s="1900">
        <f t="shared" si="21"/>
        <v>0</v>
      </c>
      <c r="F20" s="1900">
        <f t="shared" si="21"/>
        <v>0</v>
      </c>
      <c r="G20" s="1900">
        <f t="shared" si="21"/>
        <v>0</v>
      </c>
      <c r="H20" s="1900">
        <f t="shared" si="21"/>
        <v>0</v>
      </c>
      <c r="I20" s="1900">
        <f t="shared" si="21"/>
        <v>0</v>
      </c>
      <c r="J20" s="1900">
        <f t="shared" si="21"/>
        <v>0</v>
      </c>
      <c r="K20" s="1900">
        <f t="shared" si="21"/>
        <v>0</v>
      </c>
      <c r="L20" s="1900">
        <f t="shared" si="21"/>
        <v>0</v>
      </c>
      <c r="M20" s="1900">
        <f t="shared" si="21"/>
        <v>0</v>
      </c>
      <c r="N20" s="1900">
        <f t="shared" si="21"/>
        <v>0</v>
      </c>
      <c r="O20" s="1903">
        <f t="shared" si="21"/>
        <v>0</v>
      </c>
      <c r="P20" s="1618">
        <f t="shared" si="8"/>
        <v>0</v>
      </c>
      <c r="Q20" s="1901">
        <f t="shared" si="1"/>
        <v>0</v>
      </c>
      <c r="R20" s="1903">
        <f>SUMIFS(G$43:G$1496,$O$43:$O$1496,"&lt;&gt;Red",$R$43:$R$1496,$CQ$2,$L$43:$L$1496,$BY$2,$F$43:$F$1496,$BZ$2)</f>
        <v>0</v>
      </c>
      <c r="S20" s="1903">
        <f>SUMIFS(G$43:G$1496,$O$43:$O$1496,"&lt;&gt;Red",$R$43:$R$1496,$CQ$2,$L$43:$L$1496,$BY$2,$F$43:$F$1496,$BZ$1)</f>
        <v>0</v>
      </c>
      <c r="T20" s="1903">
        <f>U20-S20</f>
        <v>0</v>
      </c>
      <c r="U20" s="1903">
        <f>SUMIFS(H$43:H$1496,$O$43:$O$1496,"&lt;&gt;Red",$R$43:$R$1496,$CQ$2,$L$43:$L$1496,$BY$2)</f>
        <v>0</v>
      </c>
      <c r="V20" s="1628"/>
      <c r="W20" s="1628"/>
      <c r="X20" s="1628"/>
      <c r="Y20" s="1628"/>
      <c r="Z20" s="1628"/>
      <c r="AA20" s="1628"/>
      <c r="AB20" s="1628"/>
      <c r="AC20" s="1628"/>
      <c r="AD20" s="1628"/>
      <c r="AE20" s="1628"/>
      <c r="AF20" s="1628"/>
      <c r="AG20" s="1628"/>
      <c r="AH20" s="1628"/>
      <c r="AI20" s="1628"/>
      <c r="AJ20" s="1628"/>
      <c r="AK20" s="1628"/>
      <c r="AL20" s="1628"/>
      <c r="AM20" s="1628"/>
      <c r="AN20" s="1628"/>
      <c r="AO20" s="1628"/>
      <c r="AP20" s="1628"/>
      <c r="AQ20" s="1628"/>
      <c r="AR20" s="1628"/>
      <c r="AS20" s="1628"/>
      <c r="AT20" s="1628"/>
      <c r="AU20" s="1628"/>
      <c r="AV20" s="1628"/>
      <c r="AW20" s="1628"/>
      <c r="AX20" s="1628"/>
      <c r="AY20" s="1628"/>
      <c r="AZ20" s="1628"/>
      <c r="BA20" s="1628"/>
      <c r="BB20" s="1628"/>
      <c r="BC20" s="1628"/>
      <c r="BD20" s="1628"/>
      <c r="BE20" s="1628"/>
      <c r="BF20" s="1628"/>
      <c r="BG20" s="1628"/>
      <c r="BH20" s="1628"/>
      <c r="BI20" s="1628"/>
      <c r="BJ20" s="1628"/>
      <c r="BK20" s="1628"/>
      <c r="BL20" s="1628"/>
      <c r="BM20" s="1628"/>
      <c r="BN20" s="1628"/>
      <c r="BO20" s="1628"/>
      <c r="BP20" s="1628"/>
      <c r="BQ20" s="1628"/>
      <c r="BR20" s="1628"/>
      <c r="BS20" s="1628"/>
      <c r="BT20" s="1628"/>
      <c r="BU20" s="371"/>
      <c r="BV20" s="371"/>
      <c r="BW20" s="371"/>
      <c r="BX20" s="371"/>
      <c r="BY20" s="371"/>
      <c r="BZ20" s="371"/>
      <c r="CA20" s="371"/>
      <c r="CB20" s="371"/>
      <c r="CC20" s="371"/>
      <c r="CD20" s="1630"/>
      <c r="CE20" s="1630"/>
      <c r="CF20" s="1630"/>
      <c r="CG20" s="1630"/>
      <c r="CH20" s="1630"/>
      <c r="CI20" s="1630"/>
      <c r="CJ20" s="1630"/>
      <c r="CK20" s="1630"/>
      <c r="CL20" s="1630"/>
      <c r="CM20" s="1630"/>
      <c r="CN20" s="1630"/>
      <c r="CO20" s="371"/>
      <c r="CP20" s="371"/>
      <c r="CQ20" s="371"/>
      <c r="CR20" s="371"/>
      <c r="CS20" s="371"/>
      <c r="CT20" s="371"/>
      <c r="CU20" s="371"/>
      <c r="CV20" s="371"/>
      <c r="CW20" s="371"/>
      <c r="CX20" s="371"/>
      <c r="CY20" s="371"/>
      <c r="CZ20" s="371"/>
      <c r="DA20" s="371"/>
      <c r="DB20" s="371"/>
      <c r="DC20" s="371"/>
      <c r="DD20" s="371"/>
      <c r="DE20" s="371"/>
      <c r="DF20" s="371"/>
      <c r="DG20" s="371"/>
      <c r="DH20" s="371"/>
      <c r="DI20" s="371"/>
      <c r="DJ20" s="371"/>
      <c r="DK20" s="371"/>
      <c r="DL20" s="371"/>
      <c r="DM20" s="371"/>
      <c r="DN20" s="371"/>
      <c r="DO20" s="371"/>
      <c r="DP20" s="371"/>
      <c r="DQ20" s="371"/>
      <c r="DR20" s="371"/>
      <c r="DS20" s="371"/>
      <c r="DT20" s="371"/>
      <c r="DU20" s="371"/>
      <c r="DV20" s="371"/>
      <c r="DW20" s="371"/>
      <c r="DX20" s="371"/>
      <c r="DY20" s="371"/>
      <c r="DZ20" s="371"/>
      <c r="EA20" s="371"/>
      <c r="EB20" s="371"/>
      <c r="EC20" s="371"/>
      <c r="ED20" s="371"/>
      <c r="EE20" s="371"/>
      <c r="EF20" s="371"/>
      <c r="EG20" s="371"/>
      <c r="EH20" s="371"/>
      <c r="EI20" s="371"/>
      <c r="EJ20" s="371"/>
      <c r="EK20" s="371"/>
      <c r="EL20" s="371"/>
      <c r="EM20" s="371"/>
      <c r="EN20" s="371"/>
      <c r="EO20" s="371"/>
    </row>
    <row r="21" spans="1:145" s="49" customFormat="1" ht="16" thickBot="1">
      <c r="A21" s="2955"/>
      <c r="B21" s="1892" t="s">
        <v>867</v>
      </c>
      <c r="C21" s="1520"/>
      <c r="D21" s="1902">
        <f t="shared" ref="D21:O21" si="22">SUMIFS(AG$43:AG$1496,$O$43:$O$1496,"&lt;&gt;Red",$R$43:$R$1496,$CQ$2,$L$43:$L$1496,$BY$2)</f>
        <v>0</v>
      </c>
      <c r="E21" s="1902">
        <f t="shared" si="22"/>
        <v>0</v>
      </c>
      <c r="F21" s="1902">
        <f t="shared" si="22"/>
        <v>0</v>
      </c>
      <c r="G21" s="1902">
        <f t="shared" si="22"/>
        <v>0</v>
      </c>
      <c r="H21" s="1902">
        <f t="shared" si="22"/>
        <v>0</v>
      </c>
      <c r="I21" s="1902">
        <f t="shared" si="22"/>
        <v>0</v>
      </c>
      <c r="J21" s="1902">
        <f t="shared" si="22"/>
        <v>0</v>
      </c>
      <c r="K21" s="1902">
        <f t="shared" si="22"/>
        <v>0</v>
      </c>
      <c r="L21" s="1902">
        <f t="shared" si="22"/>
        <v>0</v>
      </c>
      <c r="M21" s="1902">
        <f t="shared" si="22"/>
        <v>0</v>
      </c>
      <c r="N21" s="1902">
        <f t="shared" si="22"/>
        <v>0</v>
      </c>
      <c r="O21" s="1904">
        <f t="shared" si="22"/>
        <v>0</v>
      </c>
      <c r="P21" s="1625">
        <f t="shared" si="8"/>
        <v>0</v>
      </c>
      <c r="Q21" s="1024">
        <f t="shared" si="1"/>
        <v>0</v>
      </c>
      <c r="R21" s="1904">
        <f>SUMIFS(I$43:I$1496,$O$43:$O$1496,"&lt;&gt;Red",$R$43:$R$1496,$CQ$2,$L$43:$L$1496,$BY$2,$F$43:$F$1496,$BZ$2)</f>
        <v>0</v>
      </c>
      <c r="S21" s="1904">
        <f>SUMIFS(I$43:I$1496,$O$43:$O$1496,"&lt;&gt;Red",$R$43:$R$1496,$CQ$2,$L$43:$L$1496,$BY$2,$F$43:$F$1496,$BZ$1)</f>
        <v>0</v>
      </c>
      <c r="T21" s="1904">
        <f>U21-S21</f>
        <v>0</v>
      </c>
      <c r="U21" s="1904">
        <f>SUMIFS(J$43:J$1496,$O$43:$O$1496,"&lt;&gt;Red",$R$43:$R$1496,$CQ$2,$L$43:$L$1496,$BY$2)</f>
        <v>0</v>
      </c>
      <c r="V21" s="1628"/>
      <c r="W21" s="1628"/>
      <c r="X21" s="1628"/>
      <c r="Y21" s="1628"/>
      <c r="Z21" s="1628"/>
      <c r="AA21" s="1628"/>
      <c r="AB21" s="1628"/>
      <c r="AC21" s="1628"/>
      <c r="AD21" s="1628"/>
      <c r="AE21" s="1628"/>
      <c r="AF21" s="1628"/>
      <c r="AG21" s="1628"/>
      <c r="AH21" s="1628"/>
      <c r="AI21" s="1628"/>
      <c r="AJ21" s="1628"/>
      <c r="AK21" s="1628"/>
      <c r="AL21" s="1628"/>
      <c r="AM21" s="1628"/>
      <c r="AN21" s="1628"/>
      <c r="AO21" s="1628"/>
      <c r="AP21" s="1628"/>
      <c r="AQ21" s="1628"/>
      <c r="AR21" s="1628"/>
      <c r="AS21" s="1628"/>
      <c r="AT21" s="1628"/>
      <c r="AU21" s="1628"/>
      <c r="AV21" s="1628"/>
      <c r="AW21" s="1628"/>
      <c r="AX21" s="1628"/>
      <c r="AY21" s="1628"/>
      <c r="AZ21" s="1628"/>
      <c r="BA21" s="1628"/>
      <c r="BB21" s="1628"/>
      <c r="BC21" s="1628"/>
      <c r="BD21" s="1628"/>
      <c r="BE21" s="1628"/>
      <c r="BF21" s="1628"/>
      <c r="BG21" s="1628"/>
      <c r="BH21" s="1628"/>
      <c r="BI21" s="1628"/>
      <c r="BJ21" s="1628"/>
      <c r="BK21" s="1628"/>
      <c r="BL21" s="1628"/>
      <c r="BM21" s="1628"/>
      <c r="BN21" s="1628"/>
      <c r="BO21" s="1628"/>
      <c r="BP21" s="1628"/>
      <c r="BQ21" s="1628"/>
      <c r="BR21" s="1628"/>
      <c r="BS21" s="1628"/>
      <c r="BT21" s="1628"/>
      <c r="BU21" s="371"/>
      <c r="BV21" s="371"/>
      <c r="BW21" s="371"/>
      <c r="BX21" s="371"/>
      <c r="BY21" s="371"/>
      <c r="BZ21" s="371"/>
      <c r="CA21" s="371"/>
      <c r="CB21" s="371"/>
      <c r="CC21" s="371"/>
      <c r="CD21" s="1630"/>
      <c r="CE21" s="1630"/>
      <c r="CF21" s="1630"/>
      <c r="CG21" s="1630"/>
      <c r="CH21" s="1630"/>
      <c r="CI21" s="1630"/>
      <c r="CJ21" s="1630"/>
      <c r="CK21" s="1630"/>
      <c r="CL21" s="1630"/>
      <c r="CM21" s="1630"/>
      <c r="CN21" s="1630"/>
      <c r="CO21" s="371"/>
      <c r="CP21" s="371"/>
      <c r="CQ21" s="371"/>
      <c r="CR21" s="371"/>
      <c r="CS21" s="371"/>
      <c r="CT21" s="371"/>
      <c r="CU21" s="371"/>
      <c r="CV21" s="371"/>
      <c r="CW21" s="371"/>
      <c r="CX21" s="371"/>
      <c r="CY21" s="371"/>
      <c r="CZ21" s="371"/>
      <c r="DA21" s="371"/>
      <c r="DB21" s="371"/>
      <c r="DC21" s="371"/>
      <c r="DD21" s="371"/>
      <c r="DE21" s="371"/>
      <c r="DF21" s="371"/>
      <c r="DG21" s="371"/>
      <c r="DH21" s="371"/>
      <c r="DI21" s="371"/>
      <c r="DJ21" s="371"/>
      <c r="DK21" s="371"/>
      <c r="DL21" s="371"/>
      <c r="DM21" s="371"/>
      <c r="DN21" s="371"/>
      <c r="DO21" s="371"/>
      <c r="DP21" s="371"/>
      <c r="DQ21" s="371"/>
      <c r="DR21" s="371"/>
      <c r="DS21" s="371"/>
      <c r="DT21" s="371"/>
      <c r="DU21" s="371"/>
      <c r="DV21" s="371"/>
      <c r="DW21" s="371"/>
      <c r="DX21" s="371"/>
      <c r="DY21" s="371"/>
      <c r="DZ21" s="371"/>
      <c r="EA21" s="371"/>
      <c r="EB21" s="371"/>
      <c r="EC21" s="371"/>
      <c r="ED21" s="371"/>
      <c r="EE21" s="371"/>
      <c r="EF21" s="371"/>
      <c r="EG21" s="371"/>
      <c r="EH21" s="371"/>
      <c r="EI21" s="371"/>
      <c r="EJ21" s="371"/>
      <c r="EK21" s="371"/>
      <c r="EL21" s="371"/>
      <c r="EM21" s="371"/>
      <c r="EN21" s="371"/>
      <c r="EO21" s="371"/>
    </row>
    <row r="22" spans="1:145" s="49" customFormat="1" ht="16" thickBot="1">
      <c r="A22" s="2955"/>
      <c r="B22" s="1894" t="s">
        <v>43</v>
      </c>
      <c r="C22" s="1216"/>
      <c r="D22" s="1897">
        <f>D21-D20</f>
        <v>0</v>
      </c>
      <c r="E22" s="1897">
        <f t="shared" ref="E22:O22" si="23">E21-E20</f>
        <v>0</v>
      </c>
      <c r="F22" s="1897">
        <f t="shared" si="23"/>
        <v>0</v>
      </c>
      <c r="G22" s="1897">
        <f t="shared" si="23"/>
        <v>0</v>
      </c>
      <c r="H22" s="1897">
        <f t="shared" si="23"/>
        <v>0</v>
      </c>
      <c r="I22" s="1897">
        <f t="shared" si="23"/>
        <v>0</v>
      </c>
      <c r="J22" s="1897">
        <f t="shared" si="23"/>
        <v>0</v>
      </c>
      <c r="K22" s="1897">
        <f t="shared" si="23"/>
        <v>0</v>
      </c>
      <c r="L22" s="1897">
        <f t="shared" si="23"/>
        <v>0</v>
      </c>
      <c r="M22" s="1897">
        <f t="shared" si="23"/>
        <v>0</v>
      </c>
      <c r="N22" s="1897">
        <f t="shared" si="23"/>
        <v>0</v>
      </c>
      <c r="O22" s="1905">
        <f t="shared" si="23"/>
        <v>0</v>
      </c>
      <c r="P22" s="1895">
        <f t="shared" si="8"/>
        <v>0</v>
      </c>
      <c r="Q22" s="1896">
        <f t="shared" si="1"/>
        <v>0</v>
      </c>
      <c r="R22" s="1905">
        <f>R21-R20</f>
        <v>0</v>
      </c>
      <c r="S22" s="1905">
        <f>S21-S20</f>
        <v>0</v>
      </c>
      <c r="T22" s="1905">
        <f>T21-T20</f>
        <v>0</v>
      </c>
      <c r="U22" s="1905">
        <f>U21-U20</f>
        <v>0</v>
      </c>
      <c r="V22" s="1628"/>
      <c r="W22" s="1628"/>
      <c r="X22" s="1628"/>
      <c r="Y22" s="1628"/>
      <c r="Z22" s="1628"/>
      <c r="AA22" s="1628"/>
      <c r="AB22" s="1628"/>
      <c r="AC22" s="1628"/>
      <c r="AD22" s="1628"/>
      <c r="AE22" s="1628"/>
      <c r="AF22" s="1628"/>
      <c r="AG22" s="1628"/>
      <c r="AH22" s="1628"/>
      <c r="AI22" s="1628"/>
      <c r="AJ22" s="1628"/>
      <c r="AK22" s="1628"/>
      <c r="AL22" s="1628"/>
      <c r="AM22" s="1628"/>
      <c r="AN22" s="1628"/>
      <c r="AO22" s="1628"/>
      <c r="AP22" s="1628"/>
      <c r="AQ22" s="1628"/>
      <c r="AR22" s="1628"/>
      <c r="AS22" s="1628"/>
      <c r="AT22" s="1628"/>
      <c r="AU22" s="1628"/>
      <c r="AV22" s="1628"/>
      <c r="AW22" s="1628"/>
      <c r="AX22" s="1628"/>
      <c r="AY22" s="1628"/>
      <c r="AZ22" s="1628"/>
      <c r="BA22" s="1628"/>
      <c r="BB22" s="1628"/>
      <c r="BC22" s="1628"/>
      <c r="BD22" s="1628"/>
      <c r="BE22" s="1628"/>
      <c r="BF22" s="1628"/>
      <c r="BG22" s="1628"/>
      <c r="BH22" s="1628"/>
      <c r="BI22" s="1628"/>
      <c r="BJ22" s="1628"/>
      <c r="BK22" s="1628"/>
      <c r="BL22" s="1628"/>
      <c r="BM22" s="1628"/>
      <c r="BN22" s="1628"/>
      <c r="BO22" s="1628"/>
      <c r="BP22" s="1628"/>
      <c r="BQ22" s="1628"/>
      <c r="BR22" s="1628"/>
      <c r="BS22" s="1628"/>
      <c r="BT22" s="1628"/>
      <c r="BU22" s="371"/>
      <c r="BV22" s="371"/>
      <c r="BW22" s="371"/>
      <c r="BX22" s="371"/>
      <c r="BY22" s="371"/>
      <c r="BZ22" s="371"/>
      <c r="CA22" s="371"/>
      <c r="CB22" s="371"/>
      <c r="CC22" s="371"/>
      <c r="CD22" s="1630"/>
      <c r="CE22" s="1630"/>
      <c r="CF22" s="1630"/>
      <c r="CG22" s="1630"/>
      <c r="CH22" s="1630"/>
      <c r="CI22" s="1630"/>
      <c r="CJ22" s="1630"/>
      <c r="CK22" s="1630"/>
      <c r="CL22" s="1630"/>
      <c r="CM22" s="1630"/>
      <c r="CN22" s="1630"/>
      <c r="CO22" s="371"/>
      <c r="CP22" s="371"/>
      <c r="CQ22" s="371"/>
      <c r="CR22" s="371"/>
      <c r="CS22" s="371"/>
      <c r="CT22" s="371"/>
      <c r="CU22" s="371"/>
      <c r="CV22" s="371"/>
      <c r="CW22" s="371"/>
      <c r="CX22" s="371"/>
      <c r="CY22" s="371"/>
      <c r="CZ22" s="371"/>
      <c r="DA22" s="371"/>
      <c r="DB22" s="371"/>
      <c r="DC22" s="371"/>
      <c r="DD22" s="371"/>
      <c r="DE22" s="371"/>
      <c r="DF22" s="371"/>
      <c r="DG22" s="371"/>
      <c r="DH22" s="371"/>
      <c r="DI22" s="371"/>
      <c r="DJ22" s="371"/>
      <c r="DK22" s="371"/>
      <c r="DL22" s="371"/>
      <c r="DM22" s="371"/>
      <c r="DN22" s="371"/>
      <c r="DO22" s="371"/>
      <c r="DP22" s="371"/>
      <c r="DQ22" s="371"/>
      <c r="DR22" s="371"/>
      <c r="DS22" s="371"/>
      <c r="DT22" s="371"/>
      <c r="DU22" s="371"/>
      <c r="DV22" s="371"/>
      <c r="DW22" s="371"/>
      <c r="DX22" s="371"/>
      <c r="DY22" s="371"/>
      <c r="DZ22" s="371"/>
      <c r="EA22" s="371"/>
      <c r="EB22" s="371"/>
      <c r="EC22" s="371"/>
      <c r="ED22" s="371"/>
      <c r="EE22" s="371"/>
      <c r="EF22" s="371"/>
      <c r="EG22" s="371"/>
      <c r="EH22" s="371"/>
      <c r="EI22" s="371"/>
      <c r="EJ22" s="371"/>
      <c r="EK22" s="371"/>
      <c r="EL22" s="371"/>
      <c r="EM22" s="371"/>
      <c r="EN22" s="371"/>
      <c r="EO22" s="371"/>
    </row>
    <row r="23" spans="1:145" s="49" customFormat="1" ht="15.5" customHeight="1">
      <c r="A23" s="2955"/>
      <c r="B23" s="1168" t="s">
        <v>868</v>
      </c>
      <c r="C23" s="1899"/>
      <c r="D23" s="1900">
        <f>D17+D20</f>
        <v>0</v>
      </c>
      <c r="E23" s="1900">
        <f t="shared" ref="E23:O23" si="24">E17+E20</f>
        <v>0</v>
      </c>
      <c r="F23" s="1900">
        <f t="shared" si="24"/>
        <v>0</v>
      </c>
      <c r="G23" s="1900">
        <f t="shared" si="24"/>
        <v>0</v>
      </c>
      <c r="H23" s="1900">
        <f t="shared" si="24"/>
        <v>0</v>
      </c>
      <c r="I23" s="1900">
        <f t="shared" si="24"/>
        <v>0</v>
      </c>
      <c r="J23" s="1900">
        <f t="shared" si="24"/>
        <v>0</v>
      </c>
      <c r="K23" s="1900">
        <f t="shared" si="24"/>
        <v>0</v>
      </c>
      <c r="L23" s="1900">
        <f t="shared" si="24"/>
        <v>0</v>
      </c>
      <c r="M23" s="1900">
        <f t="shared" si="24"/>
        <v>0</v>
      </c>
      <c r="N23" s="1900">
        <f t="shared" si="24"/>
        <v>0</v>
      </c>
      <c r="O23" s="1903">
        <f t="shared" si="24"/>
        <v>0</v>
      </c>
      <c r="P23" s="1618">
        <f t="shared" si="8"/>
        <v>0</v>
      </c>
      <c r="Q23" s="1901">
        <f t="shared" si="1"/>
        <v>0</v>
      </c>
      <c r="R23" s="1903">
        <f t="shared" ref="R23:U24" si="25">R17+R20</f>
        <v>0</v>
      </c>
      <c r="S23" s="1903">
        <f>S17+S20</f>
        <v>0</v>
      </c>
      <c r="T23" s="1903">
        <f t="shared" si="25"/>
        <v>0</v>
      </c>
      <c r="U23" s="1903">
        <f t="shared" si="25"/>
        <v>0</v>
      </c>
      <c r="V23" s="1628"/>
      <c r="W23" s="1628"/>
      <c r="X23" s="1628"/>
      <c r="Y23" s="1628"/>
      <c r="Z23" s="1628"/>
      <c r="AA23" s="1628"/>
      <c r="AB23" s="1628"/>
      <c r="AC23" s="1628"/>
      <c r="AD23" s="1628"/>
      <c r="AE23" s="1628"/>
      <c r="AF23" s="1628"/>
      <c r="AG23" s="1628"/>
      <c r="AH23" s="1628"/>
      <c r="AI23" s="1628"/>
      <c r="AJ23" s="1628"/>
      <c r="AK23" s="1628"/>
      <c r="AL23" s="1628"/>
      <c r="AM23" s="1628"/>
      <c r="AN23" s="1628"/>
      <c r="AO23" s="1628"/>
      <c r="AP23" s="1628"/>
      <c r="AQ23" s="1628"/>
      <c r="AR23" s="1628"/>
      <c r="AS23" s="1628"/>
      <c r="AT23" s="1628"/>
      <c r="AU23" s="1628"/>
      <c r="AV23" s="1628"/>
      <c r="AW23" s="1628"/>
      <c r="AX23" s="1628"/>
      <c r="AY23" s="1628"/>
      <c r="AZ23" s="1628"/>
      <c r="BA23" s="1628"/>
      <c r="BB23" s="1628"/>
      <c r="BC23" s="1628"/>
      <c r="BD23" s="1628"/>
      <c r="BE23" s="1628"/>
      <c r="BF23" s="1628"/>
      <c r="BG23" s="1628"/>
      <c r="BH23" s="1628"/>
      <c r="BI23" s="1628"/>
      <c r="BJ23" s="1628"/>
      <c r="BK23" s="1628"/>
      <c r="BL23" s="1628"/>
      <c r="BM23" s="1628"/>
      <c r="BN23" s="1628"/>
      <c r="BO23" s="1628"/>
      <c r="BP23" s="1628"/>
      <c r="BQ23" s="1628"/>
      <c r="BR23" s="1628"/>
      <c r="BS23" s="1628"/>
      <c r="BT23" s="1628"/>
      <c r="BU23" s="371"/>
      <c r="BV23" s="371"/>
      <c r="BW23" s="371"/>
      <c r="BX23" s="371"/>
      <c r="BY23" s="371"/>
      <c r="BZ23" s="371"/>
      <c r="CA23" s="371"/>
      <c r="CB23" s="371"/>
      <c r="CC23" s="371"/>
      <c r="CD23" s="1630"/>
      <c r="CE23" s="1630"/>
      <c r="CF23" s="1630"/>
      <c r="CG23" s="1630"/>
      <c r="CH23" s="1630"/>
      <c r="CI23" s="1630"/>
      <c r="CJ23" s="1630"/>
      <c r="CK23" s="1630"/>
      <c r="CL23" s="1630"/>
      <c r="CM23" s="1630"/>
      <c r="CN23" s="1630"/>
      <c r="CO23" s="371"/>
      <c r="CP23" s="371"/>
      <c r="CQ23" s="371"/>
      <c r="CR23" s="371"/>
      <c r="CS23" s="371"/>
      <c r="CT23" s="371"/>
      <c r="CU23" s="371"/>
      <c r="CV23" s="371"/>
      <c r="CW23" s="371"/>
      <c r="CX23" s="371"/>
      <c r="CY23" s="371"/>
      <c r="CZ23" s="371"/>
      <c r="DA23" s="371"/>
      <c r="DB23" s="371"/>
      <c r="DC23" s="371"/>
      <c r="DD23" s="371"/>
      <c r="DE23" s="371"/>
      <c r="DF23" s="371"/>
      <c r="DG23" s="371"/>
      <c r="DH23" s="371"/>
      <c r="DI23" s="371"/>
      <c r="DJ23" s="371"/>
      <c r="DK23" s="371"/>
      <c r="DL23" s="371"/>
      <c r="DM23" s="371"/>
      <c r="DN23" s="371"/>
      <c r="DO23" s="371"/>
      <c r="DP23" s="371"/>
      <c r="DQ23" s="371"/>
      <c r="DR23" s="371"/>
      <c r="DS23" s="371"/>
      <c r="DT23" s="371"/>
      <c r="DU23" s="371"/>
      <c r="DV23" s="371"/>
      <c r="DW23" s="371"/>
      <c r="DX23" s="371"/>
      <c r="DY23" s="371"/>
      <c r="DZ23" s="371"/>
      <c r="EA23" s="371"/>
      <c r="EB23" s="371"/>
      <c r="EC23" s="371"/>
      <c r="ED23" s="371"/>
      <c r="EE23" s="371"/>
      <c r="EF23" s="371"/>
      <c r="EG23" s="371"/>
      <c r="EH23" s="371"/>
      <c r="EI23" s="371"/>
      <c r="EJ23" s="371"/>
      <c r="EK23" s="371"/>
      <c r="EL23" s="371"/>
      <c r="EM23" s="371"/>
      <c r="EN23" s="371"/>
      <c r="EO23" s="371"/>
    </row>
    <row r="24" spans="1:145" s="49" customFormat="1" ht="16" thickBot="1">
      <c r="A24" s="2955"/>
      <c r="B24" s="1892" t="s">
        <v>869</v>
      </c>
      <c r="C24" s="1520"/>
      <c r="D24" s="1902">
        <f>D18+D21</f>
        <v>0</v>
      </c>
      <c r="E24" s="1902">
        <f t="shared" ref="E24:O24" si="26">E18+E21</f>
        <v>0</v>
      </c>
      <c r="F24" s="1902">
        <f t="shared" si="26"/>
        <v>0</v>
      </c>
      <c r="G24" s="1902">
        <f t="shared" si="26"/>
        <v>0</v>
      </c>
      <c r="H24" s="1902">
        <f t="shared" si="26"/>
        <v>0</v>
      </c>
      <c r="I24" s="1902">
        <f t="shared" si="26"/>
        <v>0</v>
      </c>
      <c r="J24" s="1902">
        <f t="shared" si="26"/>
        <v>0</v>
      </c>
      <c r="K24" s="1902">
        <f t="shared" si="26"/>
        <v>0</v>
      </c>
      <c r="L24" s="1902">
        <f t="shared" si="26"/>
        <v>0</v>
      </c>
      <c r="M24" s="1902">
        <f t="shared" si="26"/>
        <v>0</v>
      </c>
      <c r="N24" s="1902">
        <f t="shared" si="26"/>
        <v>0</v>
      </c>
      <c r="O24" s="1904">
        <f t="shared" si="26"/>
        <v>0</v>
      </c>
      <c r="P24" s="1625">
        <f t="shared" si="8"/>
        <v>0</v>
      </c>
      <c r="Q24" s="1024">
        <f t="shared" si="1"/>
        <v>0</v>
      </c>
      <c r="R24" s="1904">
        <f t="shared" si="25"/>
        <v>0</v>
      </c>
      <c r="S24" s="1904">
        <f>S18+S21</f>
        <v>0</v>
      </c>
      <c r="T24" s="1904">
        <f t="shared" si="25"/>
        <v>0</v>
      </c>
      <c r="U24" s="1904">
        <f t="shared" si="25"/>
        <v>0</v>
      </c>
      <c r="V24" s="1628"/>
      <c r="W24" s="1628"/>
      <c r="X24" s="1628"/>
      <c r="Y24" s="1628"/>
      <c r="Z24" s="1628"/>
      <c r="AA24" s="1628"/>
      <c r="AB24" s="1628"/>
      <c r="AC24" s="1628"/>
      <c r="AD24" s="1628"/>
      <c r="AE24" s="1628"/>
      <c r="AF24" s="1628"/>
      <c r="AG24" s="1628"/>
      <c r="AH24" s="1628"/>
      <c r="AI24" s="1628"/>
      <c r="AJ24" s="1628"/>
      <c r="AK24" s="1628"/>
      <c r="AL24" s="1628"/>
      <c r="AM24" s="1628"/>
      <c r="AN24" s="1628"/>
      <c r="AO24" s="1628"/>
      <c r="AP24" s="1628"/>
      <c r="AQ24" s="1628"/>
      <c r="AR24" s="1628"/>
      <c r="AS24" s="1628"/>
      <c r="AT24" s="1628"/>
      <c r="AU24" s="1628"/>
      <c r="AV24" s="1628"/>
      <c r="AW24" s="1628"/>
      <c r="AX24" s="1628"/>
      <c r="AY24" s="1628"/>
      <c r="AZ24" s="1628"/>
      <c r="BA24" s="1628"/>
      <c r="BB24" s="1628"/>
      <c r="BC24" s="1628"/>
      <c r="BD24" s="1628"/>
      <c r="BE24" s="1628"/>
      <c r="BF24" s="1628"/>
      <c r="BG24" s="1628"/>
      <c r="BH24" s="1628"/>
      <c r="BI24" s="1628"/>
      <c r="BJ24" s="1628"/>
      <c r="BK24" s="1628"/>
      <c r="BL24" s="1628"/>
      <c r="BM24" s="1628"/>
      <c r="BN24" s="1628"/>
      <c r="BO24" s="1628"/>
      <c r="BP24" s="1628"/>
      <c r="BQ24" s="1628"/>
      <c r="BR24" s="1628"/>
      <c r="BS24" s="1628"/>
      <c r="BT24" s="1628"/>
      <c r="BU24" s="371"/>
      <c r="BV24" s="371"/>
      <c r="BW24" s="371"/>
      <c r="BX24" s="371"/>
      <c r="BY24" s="371"/>
      <c r="BZ24" s="371"/>
      <c r="CA24" s="371"/>
      <c r="CB24" s="371"/>
      <c r="CC24" s="371"/>
      <c r="CD24" s="1630"/>
      <c r="CE24" s="1630"/>
      <c r="CF24" s="1630"/>
      <c r="CG24" s="1630"/>
      <c r="CH24" s="1630"/>
      <c r="CI24" s="1630"/>
      <c r="CJ24" s="1630"/>
      <c r="CK24" s="1630"/>
      <c r="CL24" s="1630"/>
      <c r="CM24" s="1630"/>
      <c r="CN24" s="1630"/>
      <c r="CO24" s="371"/>
      <c r="CP24" s="371"/>
      <c r="CQ24" s="371"/>
      <c r="CR24" s="371"/>
      <c r="CS24" s="371"/>
      <c r="CT24" s="371"/>
      <c r="CU24" s="371"/>
      <c r="CV24" s="371"/>
      <c r="CW24" s="371"/>
      <c r="CX24" s="371"/>
      <c r="CY24" s="371"/>
      <c r="CZ24" s="371"/>
      <c r="DA24" s="371"/>
      <c r="DB24" s="371"/>
      <c r="DC24" s="371"/>
      <c r="DD24" s="371"/>
      <c r="DE24" s="371"/>
      <c r="DF24" s="371"/>
      <c r="DG24" s="371"/>
      <c r="DH24" s="371"/>
      <c r="DI24" s="371"/>
      <c r="DJ24" s="371"/>
      <c r="DK24" s="371"/>
      <c r="DL24" s="371"/>
      <c r="DM24" s="371"/>
      <c r="DN24" s="371"/>
      <c r="DO24" s="371"/>
      <c r="DP24" s="371"/>
      <c r="DQ24" s="371"/>
      <c r="DR24" s="371"/>
      <c r="DS24" s="371"/>
      <c r="DT24" s="371"/>
      <c r="DU24" s="371"/>
      <c r="DV24" s="371"/>
      <c r="DW24" s="371"/>
      <c r="DX24" s="371"/>
      <c r="DY24" s="371"/>
      <c r="DZ24" s="371"/>
      <c r="EA24" s="371"/>
      <c r="EB24" s="371"/>
      <c r="EC24" s="371"/>
      <c r="ED24" s="371"/>
      <c r="EE24" s="371"/>
      <c r="EF24" s="371"/>
      <c r="EG24" s="371"/>
      <c r="EH24" s="371"/>
      <c r="EI24" s="371"/>
      <c r="EJ24" s="371"/>
      <c r="EK24" s="371"/>
      <c r="EL24" s="371"/>
      <c r="EM24" s="371"/>
      <c r="EN24" s="371"/>
      <c r="EO24" s="371"/>
    </row>
    <row r="25" spans="1:145" s="49" customFormat="1" ht="16" thickBot="1">
      <c r="A25" s="2956"/>
      <c r="B25" s="1894" t="s">
        <v>870</v>
      </c>
      <c r="C25" s="1216"/>
      <c r="D25" s="1897">
        <f>D24-D23</f>
        <v>0</v>
      </c>
      <c r="E25" s="1897">
        <f t="shared" ref="E25:O25" si="27">E24-E23</f>
        <v>0</v>
      </c>
      <c r="F25" s="1897">
        <f t="shared" si="27"/>
        <v>0</v>
      </c>
      <c r="G25" s="1897">
        <f t="shared" si="27"/>
        <v>0</v>
      </c>
      <c r="H25" s="1897">
        <f t="shared" si="27"/>
        <v>0</v>
      </c>
      <c r="I25" s="1897">
        <f t="shared" si="27"/>
        <v>0</v>
      </c>
      <c r="J25" s="1897">
        <f t="shared" si="27"/>
        <v>0</v>
      </c>
      <c r="K25" s="1897">
        <f t="shared" si="27"/>
        <v>0</v>
      </c>
      <c r="L25" s="1897">
        <f t="shared" si="27"/>
        <v>0</v>
      </c>
      <c r="M25" s="1897">
        <f t="shared" si="27"/>
        <v>0</v>
      </c>
      <c r="N25" s="1897">
        <f t="shared" si="27"/>
        <v>0</v>
      </c>
      <c r="O25" s="1905">
        <f t="shared" si="27"/>
        <v>0</v>
      </c>
      <c r="P25" s="1895">
        <f t="shared" si="8"/>
        <v>0</v>
      </c>
      <c r="Q25" s="1896">
        <f t="shared" si="1"/>
        <v>0</v>
      </c>
      <c r="R25" s="1905">
        <f>R24-R23</f>
        <v>0</v>
      </c>
      <c r="S25" s="1905">
        <f>S24-S23</f>
        <v>0</v>
      </c>
      <c r="T25" s="1905">
        <f>T24-T23</f>
        <v>0</v>
      </c>
      <c r="U25" s="1905">
        <f>U24-U23</f>
        <v>0</v>
      </c>
      <c r="V25" s="1628"/>
      <c r="W25" s="1628"/>
      <c r="X25" s="1628"/>
      <c r="Y25" s="1628"/>
      <c r="Z25" s="1628"/>
      <c r="AA25" s="1628"/>
      <c r="AB25" s="1628"/>
      <c r="AC25" s="1628"/>
      <c r="AD25" s="1628"/>
      <c r="AE25" s="1628"/>
      <c r="AF25" s="1628"/>
      <c r="AG25" s="1628"/>
      <c r="AH25" s="1628"/>
      <c r="AI25" s="1628"/>
      <c r="AJ25" s="1628"/>
      <c r="AK25" s="1628"/>
      <c r="AL25" s="1628"/>
      <c r="AM25" s="1628"/>
      <c r="AN25" s="1628"/>
      <c r="AO25" s="1628"/>
      <c r="AP25" s="1628"/>
      <c r="AQ25" s="1628"/>
      <c r="AR25" s="1628"/>
      <c r="AS25" s="1628"/>
      <c r="AT25" s="1628"/>
      <c r="AU25" s="1628"/>
      <c r="AV25" s="1628"/>
      <c r="AW25" s="1628"/>
      <c r="AX25" s="1628"/>
      <c r="AY25" s="1628"/>
      <c r="AZ25" s="1628"/>
      <c r="BA25" s="1628"/>
      <c r="BB25" s="1628"/>
      <c r="BC25" s="1628"/>
      <c r="BD25" s="1628"/>
      <c r="BE25" s="1628"/>
      <c r="BF25" s="1628"/>
      <c r="BG25" s="1628"/>
      <c r="BH25" s="1628"/>
      <c r="BI25" s="1628"/>
      <c r="BJ25" s="1628"/>
      <c r="BK25" s="1628"/>
      <c r="BL25" s="1628"/>
      <c r="BM25" s="1628"/>
      <c r="BN25" s="1628"/>
      <c r="BO25" s="1628"/>
      <c r="BP25" s="1628"/>
      <c r="BQ25" s="1628"/>
      <c r="BR25" s="1628"/>
      <c r="BS25" s="1628"/>
      <c r="BT25" s="1628"/>
      <c r="BU25" s="371"/>
      <c r="BV25" s="371"/>
      <c r="BW25" s="371"/>
      <c r="BX25" s="371"/>
      <c r="BY25" s="371"/>
      <c r="BZ25" s="371"/>
      <c r="CA25" s="371"/>
      <c r="CB25" s="371"/>
      <c r="CC25" s="371"/>
      <c r="CD25" s="1630"/>
      <c r="CE25" s="1630"/>
      <c r="CF25" s="1630"/>
      <c r="CG25" s="1630"/>
      <c r="CH25" s="1630"/>
      <c r="CI25" s="1630"/>
      <c r="CJ25" s="1630"/>
      <c r="CK25" s="1630"/>
      <c r="CL25" s="1630"/>
      <c r="CM25" s="1630"/>
      <c r="CN25" s="1630"/>
      <c r="CO25" s="371"/>
      <c r="CP25" s="371"/>
      <c r="CQ25" s="371"/>
      <c r="CR25" s="371"/>
      <c r="CS25" s="371"/>
      <c r="CT25" s="371"/>
      <c r="CU25" s="371"/>
      <c r="CV25" s="371"/>
      <c r="CW25" s="371"/>
      <c r="CX25" s="371"/>
      <c r="CY25" s="371"/>
      <c r="CZ25" s="371"/>
      <c r="DA25" s="371"/>
      <c r="DB25" s="371"/>
      <c r="DC25" s="371"/>
      <c r="DD25" s="371"/>
      <c r="DE25" s="371"/>
      <c r="DF25" s="371"/>
      <c r="DG25" s="371"/>
      <c r="DH25" s="371"/>
      <c r="DI25" s="371"/>
      <c r="DJ25" s="371"/>
      <c r="DK25" s="371"/>
      <c r="DL25" s="371"/>
      <c r="DM25" s="371"/>
      <c r="DN25" s="371"/>
      <c r="DO25" s="371"/>
      <c r="DP25" s="371"/>
      <c r="DQ25" s="371"/>
      <c r="DR25" s="371"/>
      <c r="DS25" s="371"/>
      <c r="DT25" s="371"/>
      <c r="DU25" s="371"/>
      <c r="DV25" s="371"/>
      <c r="DW25" s="371"/>
      <c r="DX25" s="371"/>
      <c r="DY25" s="371"/>
      <c r="DZ25" s="371"/>
      <c r="EA25" s="371"/>
      <c r="EB25" s="371"/>
      <c r="EC25" s="371"/>
      <c r="ED25" s="371"/>
      <c r="EE25" s="371"/>
      <c r="EF25" s="371"/>
      <c r="EG25" s="371"/>
      <c r="EH25" s="371"/>
      <c r="EI25" s="371"/>
      <c r="EJ25" s="371"/>
      <c r="EK25" s="371"/>
      <c r="EL25" s="371"/>
      <c r="EM25" s="371"/>
      <c r="EN25" s="371"/>
      <c r="EO25" s="371"/>
    </row>
    <row r="26" spans="1:145" s="49" customFormat="1">
      <c r="A26" s="2954" t="s">
        <v>349</v>
      </c>
      <c r="B26" s="1168" t="s">
        <v>866</v>
      </c>
      <c r="C26" s="1899"/>
      <c r="D26" s="1900">
        <f t="shared" ref="D26:O26" si="28">SUMIFS(T$43:T$1496,$O$43:$O$1496,"&lt;&gt;Red",$R$43:$R$1496,$CQ$3,$L$43:$L$1496,$BY$2)</f>
        <v>0</v>
      </c>
      <c r="E26" s="1900">
        <f t="shared" si="28"/>
        <v>0</v>
      </c>
      <c r="F26" s="1900">
        <f t="shared" si="28"/>
        <v>0</v>
      </c>
      <c r="G26" s="1900">
        <f t="shared" si="28"/>
        <v>0</v>
      </c>
      <c r="H26" s="1900">
        <f t="shared" si="28"/>
        <v>0</v>
      </c>
      <c r="I26" s="1900">
        <f t="shared" si="28"/>
        <v>0</v>
      </c>
      <c r="J26" s="1900">
        <f t="shared" si="28"/>
        <v>0</v>
      </c>
      <c r="K26" s="1900">
        <f t="shared" si="28"/>
        <v>0</v>
      </c>
      <c r="L26" s="1900">
        <f t="shared" si="28"/>
        <v>0</v>
      </c>
      <c r="M26" s="1900">
        <f t="shared" si="28"/>
        <v>0</v>
      </c>
      <c r="N26" s="1900">
        <f t="shared" si="28"/>
        <v>0</v>
      </c>
      <c r="O26" s="1903">
        <f t="shared" si="28"/>
        <v>0</v>
      </c>
      <c r="P26" s="1618">
        <f t="shared" si="8"/>
        <v>0</v>
      </c>
      <c r="Q26" s="1901">
        <f t="shared" si="1"/>
        <v>0</v>
      </c>
      <c r="R26" s="1903">
        <f>SUMIFS(G$43:G$1496,$O$43:$O$1496,"&lt;&gt;Red",$R$43:$R$1496,$CQ$3,$L$43:$L$1496,$BY$2,$F$43:$F$1496,$BZ$2)</f>
        <v>0</v>
      </c>
      <c r="S26" s="1903">
        <f>SUMIFS(G$43:G$1496,$O$43:$O$1496,"&lt;&gt;Red",$R$43:$R$1496,$CQ$3,$L$43:$L$1496,$BY$2,$F$43:$F$1496,$BZ$1)</f>
        <v>0</v>
      </c>
      <c r="T26" s="1903">
        <f>U26-S26</f>
        <v>0</v>
      </c>
      <c r="U26" s="1903">
        <f>SUMIFS(H$43:H$1496,$O$43:$O$1496,"&lt;&gt;Red",$R$43:$R$1496,$CQ$3,$L$43:$L$1496,$BY$2)</f>
        <v>0</v>
      </c>
      <c r="V26" s="1628"/>
      <c r="W26" s="1628"/>
      <c r="X26" s="1628"/>
      <c r="Y26" s="1628"/>
      <c r="Z26" s="1628"/>
      <c r="AA26" s="1628"/>
      <c r="AB26" s="1628"/>
      <c r="AC26" s="1628"/>
      <c r="AD26" s="1628"/>
      <c r="AE26" s="1628"/>
      <c r="AF26" s="1628"/>
      <c r="AG26" s="1628"/>
      <c r="AH26" s="1628"/>
      <c r="AI26" s="1628"/>
      <c r="AJ26" s="1628"/>
      <c r="AK26" s="1628"/>
      <c r="AL26" s="1628"/>
      <c r="AM26" s="1628"/>
      <c r="AN26" s="1628"/>
      <c r="AO26" s="1628"/>
      <c r="AP26" s="1628"/>
      <c r="AQ26" s="1628"/>
      <c r="AR26" s="1628"/>
      <c r="AS26" s="1628"/>
      <c r="AT26" s="1628"/>
      <c r="AU26" s="1628"/>
      <c r="AV26" s="1628"/>
      <c r="AW26" s="1628"/>
      <c r="AX26" s="1628"/>
      <c r="AY26" s="1628"/>
      <c r="AZ26" s="1628"/>
      <c r="BA26" s="1628"/>
      <c r="BB26" s="1628"/>
      <c r="BC26" s="1628"/>
      <c r="BD26" s="1628"/>
      <c r="BE26" s="1628"/>
      <c r="BF26" s="1628"/>
      <c r="BG26" s="1628"/>
      <c r="BH26" s="1628"/>
      <c r="BI26" s="1628"/>
      <c r="BJ26" s="1628"/>
      <c r="BK26" s="1628"/>
      <c r="BL26" s="1628"/>
      <c r="BM26" s="1628"/>
      <c r="BN26" s="1628"/>
      <c r="BO26" s="1628"/>
      <c r="BP26" s="1628"/>
      <c r="BQ26" s="1628"/>
      <c r="BR26" s="1628"/>
      <c r="BS26" s="1628"/>
      <c r="BT26" s="1628"/>
      <c r="BU26" s="371"/>
      <c r="BV26" s="371"/>
      <c r="BW26" s="371"/>
      <c r="BX26" s="371"/>
      <c r="BY26" s="371"/>
      <c r="BZ26" s="371"/>
      <c r="CA26" s="371"/>
      <c r="CB26" s="371"/>
      <c r="CC26" s="371"/>
      <c r="CD26" s="1890"/>
      <c r="CE26" s="1890"/>
      <c r="CF26" s="1890"/>
      <c r="CG26" s="1890"/>
      <c r="CH26" s="1890"/>
      <c r="CI26" s="1890"/>
      <c r="CJ26" s="1890"/>
      <c r="CK26" s="1890"/>
      <c r="CL26" s="1890"/>
      <c r="CM26" s="1890"/>
      <c r="CN26" s="1890"/>
      <c r="CO26" s="371"/>
      <c r="CP26" s="371"/>
      <c r="CQ26" s="371"/>
      <c r="CR26" s="371"/>
      <c r="CS26" s="371"/>
      <c r="CT26" s="371"/>
      <c r="CU26" s="371"/>
      <c r="CV26" s="371"/>
      <c r="CW26" s="371"/>
      <c r="CX26" s="371"/>
      <c r="CY26" s="371"/>
      <c r="CZ26" s="371"/>
      <c r="DA26" s="371"/>
      <c r="DB26" s="371"/>
      <c r="DC26" s="371"/>
      <c r="DD26" s="371"/>
      <c r="DE26" s="371"/>
      <c r="DF26" s="371"/>
      <c r="DG26" s="371"/>
      <c r="DH26" s="371"/>
      <c r="DI26" s="371"/>
      <c r="DJ26" s="371"/>
      <c r="DK26" s="371"/>
      <c r="DL26" s="371"/>
      <c r="DM26" s="371"/>
      <c r="DN26" s="371"/>
      <c r="DO26" s="371"/>
      <c r="DP26" s="371"/>
      <c r="DQ26" s="371"/>
      <c r="DR26" s="371"/>
      <c r="DS26" s="371"/>
      <c r="DT26" s="371"/>
      <c r="DU26" s="371"/>
      <c r="DV26" s="371"/>
      <c r="DW26" s="371"/>
      <c r="DX26" s="371"/>
      <c r="DY26" s="371"/>
      <c r="DZ26" s="371"/>
      <c r="EA26" s="371"/>
      <c r="EB26" s="371"/>
      <c r="EC26" s="371"/>
      <c r="ED26" s="371"/>
      <c r="EE26" s="371"/>
      <c r="EF26" s="371"/>
      <c r="EG26" s="371"/>
      <c r="EH26" s="371"/>
      <c r="EI26" s="371"/>
      <c r="EJ26" s="371"/>
      <c r="EK26" s="371"/>
      <c r="EL26" s="371"/>
      <c r="EM26" s="371"/>
      <c r="EN26" s="371"/>
      <c r="EO26" s="371"/>
    </row>
    <row r="27" spans="1:145" s="49" customFormat="1" ht="16" thickBot="1">
      <c r="A27" s="2955"/>
      <c r="B27" s="1892" t="s">
        <v>867</v>
      </c>
      <c r="C27" s="1520"/>
      <c r="D27" s="1902">
        <f t="shared" ref="D27:O27" si="29">SUMIFS(AG$43:AG$1496,$O$43:$O$1496,"&lt;&gt;Red",$R$43:$R$1496,$CQ$3,$L$43:$L$1496,$BY$2)</f>
        <v>0</v>
      </c>
      <c r="E27" s="1902">
        <f t="shared" si="29"/>
        <v>0</v>
      </c>
      <c r="F27" s="1902">
        <f t="shared" si="29"/>
        <v>0</v>
      </c>
      <c r="G27" s="1902">
        <f t="shared" si="29"/>
        <v>0</v>
      </c>
      <c r="H27" s="1902">
        <f t="shared" si="29"/>
        <v>0</v>
      </c>
      <c r="I27" s="1902">
        <f t="shared" si="29"/>
        <v>0</v>
      </c>
      <c r="J27" s="1902">
        <f t="shared" si="29"/>
        <v>0</v>
      </c>
      <c r="K27" s="1902">
        <f t="shared" si="29"/>
        <v>0</v>
      </c>
      <c r="L27" s="1902">
        <f t="shared" si="29"/>
        <v>0</v>
      </c>
      <c r="M27" s="1902">
        <f t="shared" si="29"/>
        <v>0</v>
      </c>
      <c r="N27" s="1902">
        <f t="shared" si="29"/>
        <v>0</v>
      </c>
      <c r="O27" s="1904">
        <f t="shared" si="29"/>
        <v>0</v>
      </c>
      <c r="P27" s="1625">
        <f t="shared" si="8"/>
        <v>0</v>
      </c>
      <c r="Q27" s="1024">
        <f t="shared" si="1"/>
        <v>0</v>
      </c>
      <c r="R27" s="1904">
        <f>SUMIFS(I$43:I$1496,$O$43:$O$1496,"&lt;&gt;Red",$R$43:$R$1496,$CQ$3,$L$43:$L$1496,$BY$2,$F$43:$F$1496,$BZ$2)</f>
        <v>0</v>
      </c>
      <c r="S27" s="1904">
        <f>SUMIFS(I$43:I$1496,$O$43:$O$1496,"&lt;&gt;Red",$R$43:$R$1496,$CQ$3,$L$43:$L$1496,$BY$2,$F$43:$F$1496,$BZ$1)</f>
        <v>0</v>
      </c>
      <c r="T27" s="1904">
        <f>U27-S27</f>
        <v>0</v>
      </c>
      <c r="U27" s="1904">
        <f>SUMIFS(J$43:J$1496,$O$43:$O$1496,"&lt;&gt;Red",$R$43:$R$1496,$CQ$3,$L$43:$L$1496,$BY$2)</f>
        <v>0</v>
      </c>
      <c r="V27" s="1628"/>
      <c r="W27" s="1628"/>
      <c r="X27" s="1628"/>
      <c r="Y27" s="1628"/>
      <c r="Z27" s="1628"/>
      <c r="AA27" s="1628"/>
      <c r="AB27" s="1628"/>
      <c r="AC27" s="1628"/>
      <c r="AD27" s="1628"/>
      <c r="AE27" s="1628"/>
      <c r="AF27" s="1628"/>
      <c r="AG27" s="1628"/>
      <c r="AH27" s="1628"/>
      <c r="AI27" s="1628"/>
      <c r="AJ27" s="1628"/>
      <c r="AK27" s="1628"/>
      <c r="AL27" s="1628"/>
      <c r="AM27" s="1628"/>
      <c r="AN27" s="1628"/>
      <c r="AO27" s="1628"/>
      <c r="AP27" s="1628"/>
      <c r="AQ27" s="1628"/>
      <c r="AR27" s="1628"/>
      <c r="AS27" s="1628"/>
      <c r="AT27" s="1628"/>
      <c r="AU27" s="1628"/>
      <c r="AV27" s="1628"/>
      <c r="AW27" s="1628"/>
      <c r="AX27" s="1628"/>
      <c r="AY27" s="1628"/>
      <c r="AZ27" s="1628"/>
      <c r="BA27" s="1628"/>
      <c r="BB27" s="1628"/>
      <c r="BC27" s="1628"/>
      <c r="BD27" s="1628"/>
      <c r="BE27" s="1628"/>
      <c r="BF27" s="1628"/>
      <c r="BG27" s="1628"/>
      <c r="BH27" s="1628"/>
      <c r="BI27" s="1628"/>
      <c r="BJ27" s="1628"/>
      <c r="BK27" s="1628"/>
      <c r="BL27" s="1628"/>
      <c r="BM27" s="1628"/>
      <c r="BN27" s="1628"/>
      <c r="BO27" s="1628"/>
      <c r="BP27" s="1628"/>
      <c r="BQ27" s="1628"/>
      <c r="BR27" s="1628"/>
      <c r="BS27" s="1628"/>
      <c r="BT27" s="1628"/>
      <c r="BU27" s="371"/>
      <c r="BV27" s="371"/>
      <c r="BW27" s="371"/>
      <c r="BX27" s="371"/>
      <c r="BY27" s="371"/>
      <c r="BZ27" s="371"/>
      <c r="CA27" s="371"/>
      <c r="CB27" s="371"/>
      <c r="CC27" s="371"/>
      <c r="CD27" s="1890"/>
      <c r="CE27" s="1890"/>
      <c r="CF27" s="1890"/>
      <c r="CG27" s="1890"/>
      <c r="CH27" s="1890"/>
      <c r="CI27" s="1890"/>
      <c r="CJ27" s="1890"/>
      <c r="CK27" s="1890"/>
      <c r="CL27" s="1890"/>
      <c r="CM27" s="1890"/>
      <c r="CN27" s="1890"/>
      <c r="CO27" s="371"/>
      <c r="CP27" s="371"/>
      <c r="CQ27" s="371"/>
      <c r="CR27" s="371"/>
      <c r="CS27" s="371"/>
      <c r="CT27" s="371"/>
      <c r="CU27" s="371"/>
      <c r="CV27" s="371"/>
      <c r="CW27" s="371"/>
      <c r="CX27" s="371"/>
      <c r="CY27" s="371"/>
      <c r="CZ27" s="371"/>
      <c r="DA27" s="371"/>
      <c r="DB27" s="371"/>
      <c r="DC27" s="371"/>
      <c r="DD27" s="371"/>
      <c r="DE27" s="371"/>
      <c r="DF27" s="371"/>
      <c r="DG27" s="371"/>
      <c r="DH27" s="371"/>
      <c r="DI27" s="371"/>
      <c r="DJ27" s="371"/>
      <c r="DK27" s="371"/>
      <c r="DL27" s="371"/>
      <c r="DM27" s="371"/>
      <c r="DN27" s="371"/>
      <c r="DO27" s="371"/>
      <c r="DP27" s="371"/>
      <c r="DQ27" s="371"/>
      <c r="DR27" s="371"/>
      <c r="DS27" s="371"/>
      <c r="DT27" s="371"/>
      <c r="DU27" s="371"/>
      <c r="DV27" s="371"/>
      <c r="DW27" s="371"/>
      <c r="DX27" s="371"/>
      <c r="DY27" s="371"/>
      <c r="DZ27" s="371"/>
      <c r="EA27" s="371"/>
      <c r="EB27" s="371"/>
      <c r="EC27" s="371"/>
      <c r="ED27" s="371"/>
      <c r="EE27" s="371"/>
      <c r="EF27" s="371"/>
      <c r="EG27" s="371"/>
      <c r="EH27" s="371"/>
      <c r="EI27" s="371"/>
      <c r="EJ27" s="371"/>
      <c r="EK27" s="371"/>
      <c r="EL27" s="371"/>
      <c r="EM27" s="371"/>
      <c r="EN27" s="371"/>
      <c r="EO27" s="371"/>
    </row>
    <row r="28" spans="1:145" s="49" customFormat="1" ht="16" thickBot="1">
      <c r="A28" s="2956"/>
      <c r="B28" s="1894" t="s">
        <v>43</v>
      </c>
      <c r="C28" s="1216"/>
      <c r="D28" s="1897">
        <f>D27-D26</f>
        <v>0</v>
      </c>
      <c r="E28" s="1897">
        <f t="shared" ref="E28:O28" si="30">E27-E26</f>
        <v>0</v>
      </c>
      <c r="F28" s="1897">
        <f t="shared" si="30"/>
        <v>0</v>
      </c>
      <c r="G28" s="1897">
        <f t="shared" si="30"/>
        <v>0</v>
      </c>
      <c r="H28" s="1897">
        <f t="shared" si="30"/>
        <v>0</v>
      </c>
      <c r="I28" s="1897">
        <f t="shared" si="30"/>
        <v>0</v>
      </c>
      <c r="J28" s="1897">
        <f t="shared" si="30"/>
        <v>0</v>
      </c>
      <c r="K28" s="1897">
        <f t="shared" si="30"/>
        <v>0</v>
      </c>
      <c r="L28" s="1897">
        <f t="shared" si="30"/>
        <v>0</v>
      </c>
      <c r="M28" s="1897">
        <f t="shared" si="30"/>
        <v>0</v>
      </c>
      <c r="N28" s="1897">
        <f t="shared" si="30"/>
        <v>0</v>
      </c>
      <c r="O28" s="1905">
        <f t="shared" si="30"/>
        <v>0</v>
      </c>
      <c r="P28" s="1895">
        <f t="shared" si="8"/>
        <v>0</v>
      </c>
      <c r="Q28" s="1896">
        <f t="shared" si="1"/>
        <v>0</v>
      </c>
      <c r="R28" s="1905">
        <f>R27-R26</f>
        <v>0</v>
      </c>
      <c r="S28" s="1905">
        <f>S27-S26</f>
        <v>0</v>
      </c>
      <c r="T28" s="1905">
        <f>T27-T26</f>
        <v>0</v>
      </c>
      <c r="U28" s="1905">
        <f>U27-U26</f>
        <v>0</v>
      </c>
      <c r="V28" s="1628"/>
      <c r="W28" s="1628"/>
      <c r="X28" s="1628"/>
      <c r="Y28" s="1628"/>
      <c r="Z28" s="1628"/>
      <c r="AA28" s="1628"/>
      <c r="AB28" s="1628"/>
      <c r="AC28" s="1628"/>
      <c r="AD28" s="1628"/>
      <c r="AE28" s="1628"/>
      <c r="AF28" s="1628"/>
      <c r="AG28" s="1628"/>
      <c r="AH28" s="1628"/>
      <c r="AI28" s="1628"/>
      <c r="AJ28" s="1628"/>
      <c r="AK28" s="1628"/>
      <c r="AL28" s="1628"/>
      <c r="AM28" s="1628"/>
      <c r="AN28" s="1628"/>
      <c r="AO28" s="1628"/>
      <c r="AP28" s="1628"/>
      <c r="AQ28" s="1628"/>
      <c r="AR28" s="1628"/>
      <c r="AS28" s="1628"/>
      <c r="AT28" s="1628"/>
      <c r="AU28" s="1628"/>
      <c r="AV28" s="1628"/>
      <c r="AW28" s="1628"/>
      <c r="AX28" s="1628"/>
      <c r="AY28" s="1628"/>
      <c r="AZ28" s="1628"/>
      <c r="BA28" s="1628"/>
      <c r="BB28" s="1628"/>
      <c r="BC28" s="1628"/>
      <c r="BD28" s="1628"/>
      <c r="BE28" s="1628"/>
      <c r="BF28" s="1628"/>
      <c r="BG28" s="1628"/>
      <c r="BH28" s="1628"/>
      <c r="BI28" s="1628"/>
      <c r="BJ28" s="1628"/>
      <c r="BK28" s="1628"/>
      <c r="BL28" s="1628"/>
      <c r="BM28" s="1628"/>
      <c r="BN28" s="1628"/>
      <c r="BO28" s="1628"/>
      <c r="BP28" s="1628"/>
      <c r="BQ28" s="1628"/>
      <c r="BR28" s="1628"/>
      <c r="BS28" s="1628"/>
      <c r="BT28" s="1628"/>
      <c r="BU28" s="371"/>
      <c r="BV28" s="371"/>
      <c r="BW28" s="371"/>
      <c r="BX28" s="371"/>
      <c r="BY28" s="371"/>
      <c r="BZ28" s="371"/>
      <c r="CA28" s="371"/>
      <c r="CB28" s="371"/>
      <c r="CC28" s="371"/>
      <c r="CD28" s="1890"/>
      <c r="CE28" s="1890"/>
      <c r="CF28" s="1890"/>
      <c r="CG28" s="1890"/>
      <c r="CH28" s="1890"/>
      <c r="CI28" s="1890"/>
      <c r="CJ28" s="1890"/>
      <c r="CK28" s="1890"/>
      <c r="CL28" s="1890"/>
      <c r="CM28" s="1890"/>
      <c r="CN28" s="1890"/>
      <c r="CO28" s="371"/>
      <c r="CP28" s="371"/>
      <c r="CQ28" s="371"/>
      <c r="CR28" s="371"/>
      <c r="CS28" s="371"/>
      <c r="CT28" s="371"/>
      <c r="CU28" s="371"/>
      <c r="CV28" s="371"/>
      <c r="CW28" s="371"/>
      <c r="CX28" s="371"/>
      <c r="CY28" s="371"/>
      <c r="CZ28" s="371"/>
      <c r="DA28" s="371"/>
      <c r="DB28" s="371"/>
      <c r="DC28" s="371"/>
      <c r="DD28" s="371"/>
      <c r="DE28" s="371"/>
      <c r="DF28" s="371"/>
      <c r="DG28" s="371"/>
      <c r="DH28" s="371"/>
      <c r="DI28" s="371"/>
      <c r="DJ28" s="371"/>
      <c r="DK28" s="371"/>
      <c r="DL28" s="371"/>
      <c r="DM28" s="371"/>
      <c r="DN28" s="371"/>
      <c r="DO28" s="371"/>
      <c r="DP28" s="371"/>
      <c r="DQ28" s="371"/>
      <c r="DR28" s="371"/>
      <c r="DS28" s="371"/>
      <c r="DT28" s="371"/>
      <c r="DU28" s="371"/>
      <c r="DV28" s="371"/>
      <c r="DW28" s="371"/>
      <c r="DX28" s="371"/>
      <c r="DY28" s="371"/>
      <c r="DZ28" s="371"/>
      <c r="EA28" s="371"/>
      <c r="EB28" s="371"/>
      <c r="EC28" s="371"/>
      <c r="ED28" s="371"/>
      <c r="EE28" s="371"/>
      <c r="EF28" s="371"/>
      <c r="EG28" s="371"/>
      <c r="EH28" s="371"/>
      <c r="EI28" s="371"/>
      <c r="EJ28" s="371"/>
      <c r="EK28" s="371"/>
      <c r="EL28" s="371"/>
      <c r="EM28" s="371"/>
      <c r="EN28" s="371"/>
      <c r="EO28" s="371"/>
    </row>
    <row r="29" spans="1:145" s="49" customFormat="1" ht="16" thickBot="1">
      <c r="A29" s="1628"/>
      <c r="B29" s="1628"/>
      <c r="C29" s="1628"/>
      <c r="D29" s="1628"/>
      <c r="E29" s="1628"/>
      <c r="F29" s="1628"/>
      <c r="G29" s="1628"/>
      <c r="H29" s="1628"/>
      <c r="I29" s="1628"/>
      <c r="J29" s="1628"/>
      <c r="K29" s="1628"/>
      <c r="L29" s="1628"/>
      <c r="M29" s="1628"/>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c r="AL29" s="1628"/>
      <c r="AM29" s="1628"/>
      <c r="AN29" s="1628"/>
      <c r="AO29" s="1628"/>
      <c r="AP29" s="1628"/>
      <c r="AQ29" s="1628"/>
      <c r="AR29" s="1628"/>
      <c r="AS29" s="1628"/>
      <c r="AT29" s="1628"/>
      <c r="AU29" s="1628"/>
      <c r="AV29" s="1628"/>
      <c r="AW29" s="1628"/>
      <c r="AX29" s="1628"/>
      <c r="AY29" s="1628"/>
      <c r="AZ29" s="1628"/>
      <c r="BA29" s="1628"/>
      <c r="BB29" s="1628"/>
      <c r="BC29" s="1628"/>
      <c r="BD29" s="1628"/>
      <c r="BE29" s="1628"/>
      <c r="BF29" s="1628"/>
      <c r="BG29" s="1628"/>
      <c r="BH29" s="1628"/>
      <c r="BI29" s="1628"/>
      <c r="BJ29" s="1628"/>
      <c r="BK29" s="1628"/>
      <c r="BL29" s="1628"/>
      <c r="BM29" s="1628"/>
      <c r="BN29" s="1628"/>
      <c r="BO29" s="1628"/>
      <c r="BP29" s="1628"/>
      <c r="BQ29" s="1628"/>
      <c r="BR29" s="1628"/>
      <c r="BS29" s="1628"/>
      <c r="BT29" s="1628"/>
      <c r="BU29" s="371"/>
      <c r="BV29" s="371"/>
      <c r="BW29" s="371"/>
      <c r="BX29" s="371"/>
      <c r="BY29" s="371"/>
      <c r="BZ29" s="371"/>
      <c r="CA29" s="371"/>
      <c r="CB29" s="371"/>
      <c r="CC29" s="371"/>
      <c r="CD29" s="1890"/>
      <c r="CE29" s="1890"/>
      <c r="CF29" s="1890"/>
      <c r="CG29" s="1890"/>
      <c r="CH29" s="1890"/>
      <c r="CI29" s="1890"/>
      <c r="CJ29" s="1890"/>
      <c r="CK29" s="1890"/>
      <c r="CL29" s="1890"/>
      <c r="CM29" s="1890"/>
      <c r="CN29" s="1890"/>
      <c r="CO29" s="371"/>
      <c r="CP29" s="371"/>
      <c r="CQ29" s="371"/>
      <c r="CR29" s="371"/>
      <c r="CS29" s="371"/>
      <c r="CT29" s="371"/>
      <c r="CU29" s="371"/>
      <c r="CV29" s="371"/>
      <c r="CW29" s="371"/>
      <c r="CX29" s="371"/>
      <c r="CY29" s="371"/>
      <c r="CZ29" s="371"/>
      <c r="DA29" s="371"/>
      <c r="DB29" s="371"/>
      <c r="DC29" s="371"/>
      <c r="DD29" s="371"/>
      <c r="DE29" s="371"/>
      <c r="DF29" s="371"/>
      <c r="DG29" s="371"/>
      <c r="DH29" s="371"/>
      <c r="DI29" s="371"/>
      <c r="DJ29" s="371"/>
      <c r="DK29" s="371"/>
      <c r="DL29" s="371"/>
      <c r="DM29" s="371"/>
      <c r="DN29" s="371"/>
      <c r="DO29" s="371"/>
      <c r="DP29" s="371"/>
      <c r="DQ29" s="371"/>
      <c r="DR29" s="371"/>
      <c r="DS29" s="371"/>
      <c r="DT29" s="371"/>
      <c r="DU29" s="371"/>
      <c r="DV29" s="371"/>
      <c r="DW29" s="371"/>
      <c r="DX29" s="371"/>
      <c r="DY29" s="371"/>
      <c r="DZ29" s="371"/>
      <c r="EA29" s="371"/>
      <c r="EB29" s="371"/>
      <c r="EC29" s="371"/>
      <c r="ED29" s="371"/>
      <c r="EE29" s="371"/>
      <c r="EF29" s="371"/>
      <c r="EG29" s="371"/>
      <c r="EH29" s="371"/>
      <c r="EI29" s="371"/>
      <c r="EJ29" s="371"/>
      <c r="EK29" s="371"/>
      <c r="EL29" s="371"/>
      <c r="EM29" s="371"/>
      <c r="EN29" s="371"/>
      <c r="EO29" s="371"/>
    </row>
    <row r="30" spans="1:145" s="49" customFormat="1">
      <c r="A30" s="2954" t="s">
        <v>79</v>
      </c>
      <c r="B30" s="1168" t="s">
        <v>864</v>
      </c>
      <c r="C30" s="1899"/>
      <c r="D30" s="1900">
        <f>D8+D17</f>
        <v>0</v>
      </c>
      <c r="E30" s="1900">
        <f t="shared" ref="E30:U30" si="31">E8+E17</f>
        <v>0</v>
      </c>
      <c r="F30" s="1900">
        <f t="shared" si="31"/>
        <v>0</v>
      </c>
      <c r="G30" s="1900">
        <f t="shared" si="31"/>
        <v>0</v>
      </c>
      <c r="H30" s="1900">
        <f t="shared" si="31"/>
        <v>0</v>
      </c>
      <c r="I30" s="1900">
        <f t="shared" si="31"/>
        <v>0</v>
      </c>
      <c r="J30" s="1900">
        <f t="shared" si="31"/>
        <v>0</v>
      </c>
      <c r="K30" s="1900">
        <f t="shared" si="31"/>
        <v>0</v>
      </c>
      <c r="L30" s="1900">
        <f t="shared" si="31"/>
        <v>0</v>
      </c>
      <c r="M30" s="1900">
        <f t="shared" si="31"/>
        <v>0</v>
      </c>
      <c r="N30" s="1900">
        <f t="shared" si="31"/>
        <v>0</v>
      </c>
      <c r="O30" s="1903">
        <f t="shared" si="31"/>
        <v>0</v>
      </c>
      <c r="P30" s="131">
        <f t="shared" si="31"/>
        <v>0</v>
      </c>
      <c r="Q30" s="1901">
        <f t="shared" si="31"/>
        <v>0</v>
      </c>
      <c r="R30" s="1903">
        <f t="shared" si="31"/>
        <v>0</v>
      </c>
      <c r="S30" s="1903">
        <f t="shared" si="31"/>
        <v>0</v>
      </c>
      <c r="T30" s="1903">
        <f t="shared" si="31"/>
        <v>0</v>
      </c>
      <c r="U30" s="1903">
        <f t="shared" si="31"/>
        <v>0</v>
      </c>
      <c r="V30" s="1628"/>
      <c r="W30" s="1628"/>
      <c r="X30" s="1628"/>
      <c r="Y30" s="1628"/>
      <c r="Z30" s="1628"/>
      <c r="AA30" s="1628"/>
      <c r="AB30" s="1628"/>
      <c r="AC30" s="1628"/>
      <c r="AD30" s="1628"/>
      <c r="AE30" s="1628"/>
      <c r="AF30" s="1628"/>
      <c r="AG30" s="1628"/>
      <c r="AH30" s="1628"/>
      <c r="AI30" s="1628"/>
      <c r="AJ30" s="1628"/>
      <c r="AK30" s="1628"/>
      <c r="AL30" s="1628"/>
      <c r="AM30" s="1628"/>
      <c r="AN30" s="1628"/>
      <c r="AO30" s="1628"/>
      <c r="AP30" s="1628"/>
      <c r="AQ30" s="1628"/>
      <c r="AR30" s="1628"/>
      <c r="AS30" s="1628"/>
      <c r="AT30" s="1628"/>
      <c r="AU30" s="1628"/>
      <c r="AV30" s="1628"/>
      <c r="AW30" s="1628"/>
      <c r="AX30" s="1628"/>
      <c r="AY30" s="1628"/>
      <c r="AZ30" s="1628"/>
      <c r="BA30" s="1628"/>
      <c r="BB30" s="1628"/>
      <c r="BC30" s="1628"/>
      <c r="BD30" s="1628"/>
      <c r="BE30" s="1628"/>
      <c r="BF30" s="1628"/>
      <c r="BG30" s="1628"/>
      <c r="BH30" s="1628"/>
      <c r="BI30" s="1628"/>
      <c r="BJ30" s="1628"/>
      <c r="BK30" s="1628"/>
      <c r="BL30" s="1628"/>
      <c r="BM30" s="1628"/>
      <c r="BN30" s="1628"/>
      <c r="BO30" s="1628"/>
      <c r="BP30" s="1628"/>
      <c r="BQ30" s="1628"/>
      <c r="BR30" s="1628"/>
      <c r="BS30" s="1628"/>
      <c r="BT30" s="1628"/>
      <c r="BU30" s="371"/>
      <c r="BV30" s="371"/>
      <c r="BW30" s="371"/>
      <c r="BX30" s="371"/>
      <c r="BY30" s="371"/>
      <c r="BZ30" s="371"/>
      <c r="CA30" s="371"/>
      <c r="CB30" s="371"/>
      <c r="CC30" s="371"/>
      <c r="CD30" s="1890"/>
      <c r="CE30" s="1890"/>
      <c r="CF30" s="1890"/>
      <c r="CG30" s="1890"/>
      <c r="CH30" s="1890"/>
      <c r="CI30" s="1890"/>
      <c r="CJ30" s="1890"/>
      <c r="CK30" s="1890"/>
      <c r="CL30" s="1890"/>
      <c r="CM30" s="1890"/>
      <c r="CN30" s="1890"/>
      <c r="CO30" s="371"/>
      <c r="CP30" s="371"/>
      <c r="CQ30" s="371"/>
      <c r="CR30" s="371"/>
      <c r="CS30" s="371"/>
      <c r="CT30" s="371"/>
      <c r="CU30" s="371"/>
      <c r="CV30" s="371"/>
      <c r="CW30" s="371"/>
      <c r="CX30" s="371"/>
      <c r="CY30" s="371"/>
      <c r="CZ30" s="371"/>
      <c r="DA30" s="371"/>
      <c r="DB30" s="371"/>
      <c r="DC30" s="371"/>
      <c r="DD30" s="371"/>
      <c r="DE30" s="371"/>
      <c r="DF30" s="371"/>
      <c r="DG30" s="371"/>
      <c r="DH30" s="371"/>
      <c r="DI30" s="371"/>
      <c r="DJ30" s="371"/>
      <c r="DK30" s="371"/>
      <c r="DL30" s="371"/>
      <c r="DM30" s="371"/>
      <c r="DN30" s="371"/>
      <c r="DO30" s="371"/>
      <c r="DP30" s="371"/>
      <c r="DQ30" s="371"/>
      <c r="DR30" s="371"/>
      <c r="DS30" s="371"/>
      <c r="DT30" s="371"/>
      <c r="DU30" s="371"/>
      <c r="DV30" s="371"/>
      <c r="DW30" s="371"/>
      <c r="DX30" s="371"/>
      <c r="DY30" s="371"/>
      <c r="DZ30" s="371"/>
      <c r="EA30" s="371"/>
      <c r="EB30" s="371"/>
      <c r="EC30" s="371"/>
      <c r="ED30" s="371"/>
      <c r="EE30" s="371"/>
      <c r="EF30" s="371"/>
      <c r="EG30" s="371"/>
      <c r="EH30" s="371"/>
      <c r="EI30" s="371"/>
      <c r="EJ30" s="371"/>
      <c r="EK30" s="371"/>
      <c r="EL30" s="371"/>
      <c r="EM30" s="371"/>
      <c r="EN30" s="371"/>
      <c r="EO30" s="371"/>
    </row>
    <row r="31" spans="1:145" s="49" customFormat="1" ht="16" thickBot="1">
      <c r="A31" s="2955"/>
      <c r="B31" s="1892" t="s">
        <v>865</v>
      </c>
      <c r="C31" s="1520"/>
      <c r="D31" s="1902">
        <f>D9+D18</f>
        <v>0</v>
      </c>
      <c r="E31" s="1902">
        <f t="shared" ref="E31:U31" si="32">E9+E18</f>
        <v>0</v>
      </c>
      <c r="F31" s="1902">
        <f t="shared" si="32"/>
        <v>0</v>
      </c>
      <c r="G31" s="1902">
        <f t="shared" si="32"/>
        <v>0</v>
      </c>
      <c r="H31" s="1902">
        <f t="shared" si="32"/>
        <v>0</v>
      </c>
      <c r="I31" s="1902">
        <f t="shared" si="32"/>
        <v>0</v>
      </c>
      <c r="J31" s="1902">
        <f t="shared" si="32"/>
        <v>0</v>
      </c>
      <c r="K31" s="1902">
        <f t="shared" si="32"/>
        <v>0</v>
      </c>
      <c r="L31" s="1902">
        <f t="shared" si="32"/>
        <v>0</v>
      </c>
      <c r="M31" s="1902">
        <f t="shared" si="32"/>
        <v>0</v>
      </c>
      <c r="N31" s="1902">
        <f t="shared" si="32"/>
        <v>0</v>
      </c>
      <c r="O31" s="1904">
        <f t="shared" si="32"/>
        <v>0</v>
      </c>
      <c r="P31" s="1027">
        <f t="shared" si="32"/>
        <v>0</v>
      </c>
      <c r="Q31" s="1024">
        <f t="shared" si="32"/>
        <v>0</v>
      </c>
      <c r="R31" s="1904">
        <f t="shared" si="32"/>
        <v>0</v>
      </c>
      <c r="S31" s="1904">
        <f t="shared" si="32"/>
        <v>0</v>
      </c>
      <c r="T31" s="1904">
        <f t="shared" si="32"/>
        <v>0</v>
      </c>
      <c r="U31" s="1904">
        <f t="shared" si="32"/>
        <v>0</v>
      </c>
      <c r="V31" s="1628"/>
      <c r="W31" s="1628"/>
      <c r="X31" s="1628"/>
      <c r="Y31" s="1628"/>
      <c r="Z31" s="1628"/>
      <c r="AA31" s="1628"/>
      <c r="AB31" s="1628"/>
      <c r="AC31" s="1628"/>
      <c r="AD31" s="1628"/>
      <c r="AE31" s="1628"/>
      <c r="AF31" s="1628"/>
      <c r="AG31" s="1628"/>
      <c r="AH31" s="1628"/>
      <c r="AI31" s="1628"/>
      <c r="AJ31" s="1628"/>
      <c r="AK31" s="1628"/>
      <c r="AL31" s="1628"/>
      <c r="AM31" s="1628"/>
      <c r="AN31" s="1628"/>
      <c r="AO31" s="1628"/>
      <c r="AP31" s="1628"/>
      <c r="AQ31" s="1628"/>
      <c r="AR31" s="1628"/>
      <c r="AS31" s="1628"/>
      <c r="AT31" s="1628"/>
      <c r="AU31" s="1628"/>
      <c r="AV31" s="1628"/>
      <c r="AW31" s="1628"/>
      <c r="AX31" s="1628"/>
      <c r="AY31" s="1628"/>
      <c r="AZ31" s="1628"/>
      <c r="BA31" s="1628"/>
      <c r="BB31" s="1628"/>
      <c r="BC31" s="1628"/>
      <c r="BD31" s="1628"/>
      <c r="BE31" s="1628"/>
      <c r="BF31" s="1628"/>
      <c r="BG31" s="1628"/>
      <c r="BH31" s="1628"/>
      <c r="BI31" s="1628"/>
      <c r="BJ31" s="1628"/>
      <c r="BK31" s="1628"/>
      <c r="BL31" s="1628"/>
      <c r="BM31" s="1628"/>
      <c r="BN31" s="1628"/>
      <c r="BO31" s="1628"/>
      <c r="BP31" s="1628"/>
      <c r="BQ31" s="1628"/>
      <c r="BR31" s="1628"/>
      <c r="BS31" s="1628"/>
      <c r="BT31" s="1628"/>
      <c r="BU31" s="371"/>
      <c r="BV31" s="371"/>
      <c r="BW31" s="371"/>
      <c r="BX31" s="371"/>
      <c r="BY31" s="371"/>
      <c r="BZ31" s="371"/>
      <c r="CA31" s="371"/>
      <c r="CB31" s="371"/>
      <c r="CC31" s="371"/>
      <c r="CD31" s="1890"/>
      <c r="CE31" s="1890"/>
      <c r="CF31" s="1890"/>
      <c r="CG31" s="1890"/>
      <c r="CH31" s="1890"/>
      <c r="CI31" s="1890"/>
      <c r="CJ31" s="1890"/>
      <c r="CK31" s="1890"/>
      <c r="CL31" s="1890"/>
      <c r="CM31" s="1890"/>
      <c r="CN31" s="1890"/>
      <c r="CO31" s="371"/>
      <c r="CP31" s="371"/>
      <c r="CQ31" s="371"/>
      <c r="CR31" s="371"/>
      <c r="CS31" s="371"/>
      <c r="CT31" s="371"/>
      <c r="CU31" s="371"/>
      <c r="CV31" s="371"/>
      <c r="CW31" s="371"/>
      <c r="CX31" s="371"/>
      <c r="CY31" s="371"/>
      <c r="CZ31" s="371"/>
      <c r="DA31" s="371"/>
      <c r="DB31" s="371"/>
      <c r="DC31" s="371"/>
      <c r="DD31" s="371"/>
      <c r="DE31" s="371"/>
      <c r="DF31" s="371"/>
      <c r="DG31" s="371"/>
      <c r="DH31" s="371"/>
      <c r="DI31" s="371"/>
      <c r="DJ31" s="371"/>
      <c r="DK31" s="371"/>
      <c r="DL31" s="371"/>
      <c r="DM31" s="371"/>
      <c r="DN31" s="371"/>
      <c r="DO31" s="371"/>
      <c r="DP31" s="371"/>
      <c r="DQ31" s="371"/>
      <c r="DR31" s="371"/>
      <c r="DS31" s="371"/>
      <c r="DT31" s="371"/>
      <c r="DU31" s="371"/>
      <c r="DV31" s="371"/>
      <c r="DW31" s="371"/>
      <c r="DX31" s="371"/>
      <c r="DY31" s="371"/>
      <c r="DZ31" s="371"/>
      <c r="EA31" s="371"/>
      <c r="EB31" s="371"/>
      <c r="EC31" s="371"/>
      <c r="ED31" s="371"/>
      <c r="EE31" s="371"/>
      <c r="EF31" s="371"/>
      <c r="EG31" s="371"/>
      <c r="EH31" s="371"/>
      <c r="EI31" s="371"/>
      <c r="EJ31" s="371"/>
      <c r="EK31" s="371"/>
      <c r="EL31" s="371"/>
      <c r="EM31" s="371"/>
      <c r="EN31" s="371"/>
      <c r="EO31" s="371"/>
    </row>
    <row r="32" spans="1:145" s="49" customFormat="1" ht="16" thickBot="1">
      <c r="A32" s="2955"/>
      <c r="B32" s="1894" t="s">
        <v>43</v>
      </c>
      <c r="C32" s="1216"/>
      <c r="D32" s="1897">
        <f>D31-D30</f>
        <v>0</v>
      </c>
      <c r="E32" s="1897">
        <f t="shared" ref="E32:U32" si="33">E31-E30</f>
        <v>0</v>
      </c>
      <c r="F32" s="1897">
        <f t="shared" si="33"/>
        <v>0</v>
      </c>
      <c r="G32" s="1897">
        <f t="shared" si="33"/>
        <v>0</v>
      </c>
      <c r="H32" s="1897">
        <f t="shared" si="33"/>
        <v>0</v>
      </c>
      <c r="I32" s="1897">
        <f t="shared" si="33"/>
        <v>0</v>
      </c>
      <c r="J32" s="1897">
        <f t="shared" si="33"/>
        <v>0</v>
      </c>
      <c r="K32" s="1897">
        <f t="shared" si="33"/>
        <v>0</v>
      </c>
      <c r="L32" s="1897">
        <f t="shared" si="33"/>
        <v>0</v>
      </c>
      <c r="M32" s="1897">
        <f t="shared" si="33"/>
        <v>0</v>
      </c>
      <c r="N32" s="1897">
        <f t="shared" si="33"/>
        <v>0</v>
      </c>
      <c r="O32" s="1905">
        <f t="shared" si="33"/>
        <v>0</v>
      </c>
      <c r="P32" s="1897">
        <f t="shared" si="33"/>
        <v>0</v>
      </c>
      <c r="Q32" s="1896">
        <f t="shared" si="33"/>
        <v>0</v>
      </c>
      <c r="R32" s="1905">
        <f t="shared" si="33"/>
        <v>0</v>
      </c>
      <c r="S32" s="1905">
        <f t="shared" si="33"/>
        <v>0</v>
      </c>
      <c r="T32" s="1905">
        <f t="shared" si="33"/>
        <v>0</v>
      </c>
      <c r="U32" s="1905">
        <f t="shared" si="33"/>
        <v>0</v>
      </c>
      <c r="V32" s="1628"/>
      <c r="W32" s="1628"/>
      <c r="X32" s="1628"/>
      <c r="Y32" s="1628"/>
      <c r="Z32" s="1628"/>
      <c r="AA32" s="1628"/>
      <c r="AB32" s="1628"/>
      <c r="AC32" s="1628"/>
      <c r="AD32" s="1628"/>
      <c r="AE32" s="1628"/>
      <c r="AF32" s="1628"/>
      <c r="AG32" s="1628"/>
      <c r="AH32" s="1628"/>
      <c r="AI32" s="1628"/>
      <c r="AJ32" s="1628"/>
      <c r="AK32" s="1628"/>
      <c r="AL32" s="1628"/>
      <c r="AM32" s="1628"/>
      <c r="AN32" s="1628"/>
      <c r="AO32" s="1628"/>
      <c r="AP32" s="1628"/>
      <c r="AQ32" s="1628"/>
      <c r="AR32" s="1628"/>
      <c r="AS32" s="1628"/>
      <c r="AT32" s="1628"/>
      <c r="AU32" s="1628"/>
      <c r="AV32" s="1628"/>
      <c r="AW32" s="1628"/>
      <c r="AX32" s="1628"/>
      <c r="AY32" s="1628"/>
      <c r="AZ32" s="1628"/>
      <c r="BA32" s="1628"/>
      <c r="BB32" s="1628"/>
      <c r="BC32" s="1628"/>
      <c r="BD32" s="1628"/>
      <c r="BE32" s="1628"/>
      <c r="BF32" s="1628"/>
      <c r="BG32" s="1628"/>
      <c r="BH32" s="1628"/>
      <c r="BI32" s="1628"/>
      <c r="BJ32" s="1628"/>
      <c r="BK32" s="1628"/>
      <c r="BL32" s="1628"/>
      <c r="BM32" s="1628"/>
      <c r="BN32" s="1628"/>
      <c r="BO32" s="1628"/>
      <c r="BP32" s="1628"/>
      <c r="BQ32" s="1628"/>
      <c r="BR32" s="1628"/>
      <c r="BS32" s="1628"/>
      <c r="BT32" s="1628"/>
      <c r="BU32" s="371"/>
      <c r="BV32" s="371"/>
      <c r="BW32" s="371"/>
      <c r="BX32" s="371"/>
      <c r="BY32" s="371"/>
      <c r="BZ32" s="371"/>
      <c r="CA32" s="371"/>
      <c r="CB32" s="371"/>
      <c r="CC32" s="371"/>
      <c r="CD32" s="1890"/>
      <c r="CE32" s="1890"/>
      <c r="CF32" s="1890"/>
      <c r="CG32" s="1890"/>
      <c r="CH32" s="1890"/>
      <c r="CI32" s="1890"/>
      <c r="CJ32" s="1890"/>
      <c r="CK32" s="1890"/>
      <c r="CL32" s="1890"/>
      <c r="CM32" s="1890"/>
      <c r="CN32" s="1890"/>
      <c r="CO32" s="371"/>
      <c r="CP32" s="371"/>
      <c r="CQ32" s="371"/>
      <c r="CR32" s="371"/>
      <c r="CS32" s="371"/>
      <c r="CT32" s="371"/>
      <c r="CU32" s="371"/>
      <c r="CV32" s="371"/>
      <c r="CW32" s="371"/>
      <c r="CX32" s="371"/>
      <c r="CY32" s="371"/>
      <c r="CZ32" s="371"/>
      <c r="DA32" s="371"/>
      <c r="DB32" s="371"/>
      <c r="DC32" s="371"/>
      <c r="DD32" s="371"/>
      <c r="DE32" s="371"/>
      <c r="DF32" s="371"/>
      <c r="DG32" s="371"/>
      <c r="DH32" s="371"/>
      <c r="DI32" s="371"/>
      <c r="DJ32" s="371"/>
      <c r="DK32" s="371"/>
      <c r="DL32" s="371"/>
      <c r="DM32" s="371"/>
      <c r="DN32" s="371"/>
      <c r="DO32" s="371"/>
      <c r="DP32" s="371"/>
      <c r="DQ32" s="371"/>
      <c r="DR32" s="371"/>
      <c r="DS32" s="371"/>
      <c r="DT32" s="371"/>
      <c r="DU32" s="371"/>
      <c r="DV32" s="371"/>
      <c r="DW32" s="371"/>
      <c r="DX32" s="371"/>
      <c r="DY32" s="371"/>
      <c r="DZ32" s="371"/>
      <c r="EA32" s="371"/>
      <c r="EB32" s="371"/>
      <c r="EC32" s="371"/>
      <c r="ED32" s="371"/>
      <c r="EE32" s="371"/>
      <c r="EF32" s="371"/>
      <c r="EG32" s="371"/>
      <c r="EH32" s="371"/>
      <c r="EI32" s="371"/>
      <c r="EJ32" s="371"/>
      <c r="EK32" s="371"/>
      <c r="EL32" s="371"/>
      <c r="EM32" s="371"/>
      <c r="EN32" s="371"/>
      <c r="EO32" s="371"/>
    </row>
    <row r="33" spans="1:149" s="49" customFormat="1">
      <c r="A33" s="2955"/>
      <c r="B33" s="1168" t="s">
        <v>866</v>
      </c>
      <c r="C33" s="1899"/>
      <c r="D33" s="1900">
        <f>D11+D20+D26</f>
        <v>0</v>
      </c>
      <c r="E33" s="1900">
        <f t="shared" ref="E33:U33" si="34">E11+E20+E26</f>
        <v>0</v>
      </c>
      <c r="F33" s="1900">
        <f t="shared" si="34"/>
        <v>0</v>
      </c>
      <c r="G33" s="1900">
        <f t="shared" si="34"/>
        <v>0</v>
      </c>
      <c r="H33" s="1900">
        <f t="shared" si="34"/>
        <v>0</v>
      </c>
      <c r="I33" s="1900">
        <f t="shared" si="34"/>
        <v>0</v>
      </c>
      <c r="J33" s="1900">
        <f t="shared" si="34"/>
        <v>0</v>
      </c>
      <c r="K33" s="1900">
        <f t="shared" si="34"/>
        <v>0</v>
      </c>
      <c r="L33" s="1900">
        <f t="shared" si="34"/>
        <v>0</v>
      </c>
      <c r="M33" s="1900">
        <f t="shared" si="34"/>
        <v>0</v>
      </c>
      <c r="N33" s="1900">
        <f t="shared" si="34"/>
        <v>0</v>
      </c>
      <c r="O33" s="1903">
        <f t="shared" si="34"/>
        <v>0</v>
      </c>
      <c r="P33" s="131">
        <f t="shared" si="34"/>
        <v>0</v>
      </c>
      <c r="Q33" s="1901">
        <f t="shared" si="34"/>
        <v>0</v>
      </c>
      <c r="R33" s="1903">
        <f t="shared" si="34"/>
        <v>0</v>
      </c>
      <c r="S33" s="1903">
        <f t="shared" si="34"/>
        <v>0</v>
      </c>
      <c r="T33" s="1903">
        <f t="shared" si="34"/>
        <v>0</v>
      </c>
      <c r="U33" s="1903">
        <f t="shared" si="34"/>
        <v>0</v>
      </c>
      <c r="V33" s="1628"/>
      <c r="W33" s="1628"/>
      <c r="X33" s="1628"/>
      <c r="Y33" s="1628"/>
      <c r="Z33" s="1628"/>
      <c r="AA33" s="1628"/>
      <c r="AB33" s="1628"/>
      <c r="AC33" s="1628"/>
      <c r="AD33" s="1628"/>
      <c r="AE33" s="1628"/>
      <c r="AF33" s="1628"/>
      <c r="AG33" s="1628"/>
      <c r="AH33" s="1628"/>
      <c r="AI33" s="1628"/>
      <c r="AJ33" s="1628"/>
      <c r="AK33" s="1628"/>
      <c r="AL33" s="1628"/>
      <c r="AM33" s="1628"/>
      <c r="AN33" s="1628"/>
      <c r="AO33" s="1628"/>
      <c r="AP33" s="1628"/>
      <c r="AQ33" s="1628"/>
      <c r="AR33" s="1628"/>
      <c r="AS33" s="1628"/>
      <c r="AT33" s="1628"/>
      <c r="AU33" s="1628"/>
      <c r="AV33" s="1628"/>
      <c r="AW33" s="1628"/>
      <c r="AX33" s="1628"/>
      <c r="AY33" s="1628"/>
      <c r="AZ33" s="1628"/>
      <c r="BA33" s="1628"/>
      <c r="BB33" s="1628"/>
      <c r="BC33" s="1628"/>
      <c r="BD33" s="1628"/>
      <c r="BE33" s="1628"/>
      <c r="BF33" s="1628"/>
      <c r="BG33" s="1628"/>
      <c r="BH33" s="1628"/>
      <c r="BI33" s="1628"/>
      <c r="BJ33" s="1628"/>
      <c r="BK33" s="1628"/>
      <c r="BL33" s="1628"/>
      <c r="BM33" s="1628"/>
      <c r="BN33" s="1628"/>
      <c r="BO33" s="1628"/>
      <c r="BP33" s="1628"/>
      <c r="BQ33" s="1628"/>
      <c r="BR33" s="1628"/>
      <c r="BS33" s="1628"/>
      <c r="BT33" s="1628"/>
      <c r="BU33" s="371"/>
      <c r="BV33" s="371"/>
      <c r="BW33" s="371"/>
      <c r="BX33" s="371"/>
      <c r="BY33" s="371"/>
      <c r="BZ33" s="371"/>
      <c r="CA33" s="371"/>
      <c r="CB33" s="371"/>
      <c r="CC33" s="371"/>
      <c r="CD33" s="1890"/>
      <c r="CE33" s="1890"/>
      <c r="CF33" s="1890"/>
      <c r="CG33" s="1890"/>
      <c r="CH33" s="1890"/>
      <c r="CI33" s="1890"/>
      <c r="CJ33" s="1890"/>
      <c r="CK33" s="1890"/>
      <c r="CL33" s="1890"/>
      <c r="CM33" s="1890"/>
      <c r="CN33" s="1890"/>
      <c r="CO33" s="371"/>
      <c r="CP33" s="371"/>
      <c r="CQ33" s="371"/>
      <c r="CR33" s="371"/>
      <c r="CS33" s="371"/>
      <c r="CT33" s="371"/>
      <c r="CU33" s="371"/>
      <c r="CV33" s="371"/>
      <c r="CW33" s="371"/>
      <c r="CX33" s="371"/>
      <c r="CY33" s="371"/>
      <c r="CZ33" s="371"/>
      <c r="DA33" s="371"/>
      <c r="DB33" s="371"/>
      <c r="DC33" s="371"/>
      <c r="DD33" s="371"/>
      <c r="DE33" s="371"/>
      <c r="DF33" s="371"/>
      <c r="DG33" s="371"/>
      <c r="DH33" s="371"/>
      <c r="DI33" s="371"/>
      <c r="DJ33" s="371"/>
      <c r="DK33" s="371"/>
      <c r="DL33" s="371"/>
      <c r="DM33" s="371"/>
      <c r="DN33" s="371"/>
      <c r="DO33" s="371"/>
      <c r="DP33" s="371"/>
      <c r="DQ33" s="371"/>
      <c r="DR33" s="371"/>
      <c r="DS33" s="371"/>
      <c r="DT33" s="371"/>
      <c r="DU33" s="371"/>
      <c r="DV33" s="371"/>
      <c r="DW33" s="371"/>
      <c r="DX33" s="371"/>
      <c r="DY33" s="371"/>
      <c r="DZ33" s="371"/>
      <c r="EA33" s="371"/>
      <c r="EB33" s="371"/>
      <c r="EC33" s="371"/>
      <c r="ED33" s="371"/>
      <c r="EE33" s="371"/>
      <c r="EF33" s="371"/>
      <c r="EG33" s="371"/>
      <c r="EH33" s="371"/>
      <c r="EI33" s="371"/>
      <c r="EJ33" s="371"/>
      <c r="EK33" s="371"/>
      <c r="EL33" s="371"/>
      <c r="EM33" s="371"/>
      <c r="EN33" s="371"/>
      <c r="EO33" s="371"/>
    </row>
    <row r="34" spans="1:149" s="49" customFormat="1" ht="16" thickBot="1">
      <c r="A34" s="2955"/>
      <c r="B34" s="1892" t="s">
        <v>867</v>
      </c>
      <c r="C34" s="1520"/>
      <c r="D34" s="1902">
        <f>D12+D21+D27</f>
        <v>0</v>
      </c>
      <c r="E34" s="1902">
        <f t="shared" ref="E34:U34" si="35">E12+E21+E27</f>
        <v>0</v>
      </c>
      <c r="F34" s="1902">
        <f t="shared" si="35"/>
        <v>0</v>
      </c>
      <c r="G34" s="1902">
        <f t="shared" si="35"/>
        <v>0</v>
      </c>
      <c r="H34" s="1902">
        <f t="shared" si="35"/>
        <v>0</v>
      </c>
      <c r="I34" s="1902">
        <f t="shared" si="35"/>
        <v>0</v>
      </c>
      <c r="J34" s="1902">
        <f t="shared" si="35"/>
        <v>0</v>
      </c>
      <c r="K34" s="1902">
        <f t="shared" si="35"/>
        <v>0</v>
      </c>
      <c r="L34" s="1902">
        <f t="shared" si="35"/>
        <v>0</v>
      </c>
      <c r="M34" s="1902">
        <f t="shared" si="35"/>
        <v>0</v>
      </c>
      <c r="N34" s="1902">
        <f t="shared" si="35"/>
        <v>0</v>
      </c>
      <c r="O34" s="1904">
        <f t="shared" si="35"/>
        <v>0</v>
      </c>
      <c r="P34" s="1027">
        <f t="shared" si="35"/>
        <v>0</v>
      </c>
      <c r="Q34" s="1024">
        <f t="shared" si="35"/>
        <v>0</v>
      </c>
      <c r="R34" s="1904">
        <f t="shared" si="35"/>
        <v>0</v>
      </c>
      <c r="S34" s="1904">
        <f t="shared" si="35"/>
        <v>0</v>
      </c>
      <c r="T34" s="1904">
        <f t="shared" si="35"/>
        <v>0</v>
      </c>
      <c r="U34" s="1904">
        <f t="shared" si="35"/>
        <v>0</v>
      </c>
      <c r="V34" s="1628"/>
      <c r="W34" s="1628"/>
      <c r="X34" s="1628"/>
      <c r="Y34" s="1628"/>
      <c r="Z34" s="1628"/>
      <c r="AA34" s="1628"/>
      <c r="AB34" s="1628"/>
      <c r="AC34" s="1628"/>
      <c r="AD34" s="1628"/>
      <c r="AE34" s="1628"/>
      <c r="AF34" s="1628"/>
      <c r="AG34" s="1628"/>
      <c r="AH34" s="1628"/>
      <c r="AI34" s="1628"/>
      <c r="AJ34" s="1628"/>
      <c r="AK34" s="1628"/>
      <c r="AL34" s="1628"/>
      <c r="AM34" s="1628"/>
      <c r="AN34" s="1628"/>
      <c r="AO34" s="1628"/>
      <c r="AP34" s="1628"/>
      <c r="AQ34" s="1628"/>
      <c r="AR34" s="1628"/>
      <c r="AS34" s="1628"/>
      <c r="AT34" s="1628"/>
      <c r="AU34" s="1628"/>
      <c r="AV34" s="1628"/>
      <c r="AW34" s="1628"/>
      <c r="AX34" s="1628"/>
      <c r="AY34" s="1628"/>
      <c r="AZ34" s="1628"/>
      <c r="BA34" s="1628"/>
      <c r="BB34" s="1628"/>
      <c r="BC34" s="1628"/>
      <c r="BD34" s="1628"/>
      <c r="BE34" s="1628"/>
      <c r="BF34" s="1628"/>
      <c r="BG34" s="1628"/>
      <c r="BH34" s="1628"/>
      <c r="BI34" s="1628"/>
      <c r="BJ34" s="1628"/>
      <c r="BK34" s="1628"/>
      <c r="BL34" s="1628"/>
      <c r="BM34" s="1628"/>
      <c r="BN34" s="1628"/>
      <c r="BO34" s="1628"/>
      <c r="BP34" s="1628"/>
      <c r="BQ34" s="1628"/>
      <c r="BR34" s="1628"/>
      <c r="BS34" s="1628"/>
      <c r="BT34" s="1628"/>
      <c r="BU34" s="371"/>
      <c r="BV34" s="371"/>
      <c r="BW34" s="371"/>
      <c r="BX34" s="371"/>
      <c r="BY34" s="371"/>
      <c r="BZ34" s="371"/>
      <c r="CA34" s="371"/>
      <c r="CB34" s="371"/>
      <c r="CC34" s="371"/>
      <c r="CD34" s="1890"/>
      <c r="CE34" s="1890"/>
      <c r="CF34" s="1890"/>
      <c r="CG34" s="1890"/>
      <c r="CH34" s="1890"/>
      <c r="CI34" s="1890"/>
      <c r="CJ34" s="1890"/>
      <c r="CK34" s="1890"/>
      <c r="CL34" s="1890"/>
      <c r="CM34" s="1890"/>
      <c r="CN34" s="1890"/>
      <c r="CO34" s="371"/>
      <c r="CP34" s="371"/>
      <c r="CQ34" s="371"/>
      <c r="CR34" s="371"/>
      <c r="CS34" s="371"/>
      <c r="CT34" s="371"/>
      <c r="CU34" s="371"/>
      <c r="CV34" s="371"/>
      <c r="CW34" s="371"/>
      <c r="CX34" s="371"/>
      <c r="CY34" s="371"/>
      <c r="CZ34" s="371"/>
      <c r="DA34" s="371"/>
      <c r="DB34" s="371"/>
      <c r="DC34" s="371"/>
      <c r="DD34" s="371"/>
      <c r="DE34" s="371"/>
      <c r="DF34" s="371"/>
      <c r="DG34" s="371"/>
      <c r="DH34" s="371"/>
      <c r="DI34" s="371"/>
      <c r="DJ34" s="371"/>
      <c r="DK34" s="371"/>
      <c r="DL34" s="371"/>
      <c r="DM34" s="371"/>
      <c r="DN34" s="371"/>
      <c r="DO34" s="371"/>
      <c r="DP34" s="371"/>
      <c r="DQ34" s="371"/>
      <c r="DR34" s="371"/>
      <c r="DS34" s="371"/>
      <c r="DT34" s="371"/>
      <c r="DU34" s="371"/>
      <c r="DV34" s="371"/>
      <c r="DW34" s="371"/>
      <c r="DX34" s="371"/>
      <c r="DY34" s="371"/>
      <c r="DZ34" s="371"/>
      <c r="EA34" s="371"/>
      <c r="EB34" s="371"/>
      <c r="EC34" s="371"/>
      <c r="ED34" s="371"/>
      <c r="EE34" s="371"/>
      <c r="EF34" s="371"/>
      <c r="EG34" s="371"/>
      <c r="EH34" s="371"/>
      <c r="EI34" s="371"/>
      <c r="EJ34" s="371"/>
      <c r="EK34" s="371"/>
      <c r="EL34" s="371"/>
      <c r="EM34" s="371"/>
      <c r="EN34" s="371"/>
      <c r="EO34" s="371"/>
    </row>
    <row r="35" spans="1:149" s="49" customFormat="1" ht="16" thickBot="1">
      <c r="A35" s="2955"/>
      <c r="B35" s="1894" t="s">
        <v>43</v>
      </c>
      <c r="C35" s="1216"/>
      <c r="D35" s="1897">
        <f>D34-D33</f>
        <v>0</v>
      </c>
      <c r="E35" s="1897">
        <f t="shared" ref="E35:U35" si="36">E34-E33</f>
        <v>0</v>
      </c>
      <c r="F35" s="1897">
        <f t="shared" si="36"/>
        <v>0</v>
      </c>
      <c r="G35" s="1897">
        <f t="shared" si="36"/>
        <v>0</v>
      </c>
      <c r="H35" s="1897">
        <f t="shared" si="36"/>
        <v>0</v>
      </c>
      <c r="I35" s="1897">
        <f t="shared" si="36"/>
        <v>0</v>
      </c>
      <c r="J35" s="1897">
        <f t="shared" si="36"/>
        <v>0</v>
      </c>
      <c r="K35" s="1897">
        <f t="shared" si="36"/>
        <v>0</v>
      </c>
      <c r="L35" s="1897">
        <f t="shared" si="36"/>
        <v>0</v>
      </c>
      <c r="M35" s="1897">
        <f t="shared" si="36"/>
        <v>0</v>
      </c>
      <c r="N35" s="1897">
        <f t="shared" si="36"/>
        <v>0</v>
      </c>
      <c r="O35" s="1905">
        <f t="shared" si="36"/>
        <v>0</v>
      </c>
      <c r="P35" s="1897">
        <f t="shared" si="36"/>
        <v>0</v>
      </c>
      <c r="Q35" s="1896">
        <f t="shared" si="36"/>
        <v>0</v>
      </c>
      <c r="R35" s="1905">
        <f t="shared" si="36"/>
        <v>0</v>
      </c>
      <c r="S35" s="1905">
        <f t="shared" si="36"/>
        <v>0</v>
      </c>
      <c r="T35" s="1905">
        <f t="shared" si="36"/>
        <v>0</v>
      </c>
      <c r="U35" s="1905">
        <f t="shared" si="36"/>
        <v>0</v>
      </c>
      <c r="V35" s="1628"/>
      <c r="W35" s="1628"/>
      <c r="X35" s="1628"/>
      <c r="Y35" s="1628"/>
      <c r="Z35" s="1628"/>
      <c r="AA35" s="1628"/>
      <c r="AB35" s="1628"/>
      <c r="AC35" s="1628"/>
      <c r="AD35" s="1628"/>
      <c r="AE35" s="1628"/>
      <c r="AF35" s="1628"/>
      <c r="AG35" s="1628"/>
      <c r="AH35" s="1628"/>
      <c r="AI35" s="1628"/>
      <c r="AJ35" s="1628"/>
      <c r="AK35" s="1628"/>
      <c r="AL35" s="1628"/>
      <c r="AM35" s="1628"/>
      <c r="AN35" s="1628"/>
      <c r="AO35" s="1628"/>
      <c r="AP35" s="1628"/>
      <c r="AQ35" s="1628"/>
      <c r="AR35" s="1628"/>
      <c r="AS35" s="1628"/>
      <c r="AT35" s="1628"/>
      <c r="AU35" s="1628"/>
      <c r="AV35" s="1628"/>
      <c r="AW35" s="1628"/>
      <c r="AX35" s="1628"/>
      <c r="AY35" s="1628"/>
      <c r="AZ35" s="1628"/>
      <c r="BA35" s="1628"/>
      <c r="BB35" s="1628"/>
      <c r="BC35" s="1628"/>
      <c r="BD35" s="1628"/>
      <c r="BE35" s="1628"/>
      <c r="BF35" s="1628"/>
      <c r="BG35" s="1628"/>
      <c r="BH35" s="1628"/>
      <c r="BI35" s="1628"/>
      <c r="BJ35" s="1628"/>
      <c r="BK35" s="1628"/>
      <c r="BL35" s="1628"/>
      <c r="BM35" s="1628"/>
      <c r="BN35" s="1628"/>
      <c r="BO35" s="1628"/>
      <c r="BP35" s="1628"/>
      <c r="BQ35" s="1628"/>
      <c r="BR35" s="1628"/>
      <c r="BS35" s="1628"/>
      <c r="BT35" s="1628"/>
      <c r="BU35" s="371"/>
      <c r="BV35" s="371"/>
      <c r="BW35" s="371"/>
      <c r="BX35" s="371"/>
      <c r="BY35" s="371"/>
      <c r="BZ35" s="371"/>
      <c r="CA35" s="371"/>
      <c r="CB35" s="371"/>
      <c r="CC35" s="371"/>
      <c r="CD35" s="1890"/>
      <c r="CE35" s="1890"/>
      <c r="CF35" s="1890"/>
      <c r="CG35" s="1890"/>
      <c r="CH35" s="1890"/>
      <c r="CI35" s="1890"/>
      <c r="CJ35" s="1890"/>
      <c r="CK35" s="1890"/>
      <c r="CL35" s="1890"/>
      <c r="CM35" s="1890"/>
      <c r="CN35" s="1890"/>
      <c r="CO35" s="371"/>
      <c r="CP35" s="371"/>
      <c r="CQ35" s="371"/>
      <c r="CR35" s="371"/>
      <c r="CS35" s="371"/>
      <c r="CT35" s="371"/>
      <c r="CU35" s="371"/>
      <c r="CV35" s="371"/>
      <c r="CW35" s="371"/>
      <c r="CX35" s="371"/>
      <c r="CY35" s="371"/>
      <c r="CZ35" s="371"/>
      <c r="DA35" s="371"/>
      <c r="DB35" s="371"/>
      <c r="DC35" s="371"/>
      <c r="DD35" s="371"/>
      <c r="DE35" s="371"/>
      <c r="DF35" s="371"/>
      <c r="DG35" s="371"/>
      <c r="DH35" s="371"/>
      <c r="DI35" s="371"/>
      <c r="DJ35" s="371"/>
      <c r="DK35" s="371"/>
      <c r="DL35" s="371"/>
      <c r="DM35" s="371"/>
      <c r="DN35" s="371"/>
      <c r="DO35" s="371"/>
      <c r="DP35" s="371"/>
      <c r="DQ35" s="371"/>
      <c r="DR35" s="371"/>
      <c r="DS35" s="371"/>
      <c r="DT35" s="371"/>
      <c r="DU35" s="371"/>
      <c r="DV35" s="371"/>
      <c r="DW35" s="371"/>
      <c r="DX35" s="371"/>
      <c r="DY35" s="371"/>
      <c r="DZ35" s="371"/>
      <c r="EA35" s="371"/>
      <c r="EB35" s="371"/>
      <c r="EC35" s="371"/>
      <c r="ED35" s="371"/>
      <c r="EE35" s="371"/>
      <c r="EF35" s="371"/>
      <c r="EG35" s="371"/>
      <c r="EH35" s="371"/>
      <c r="EI35" s="371"/>
      <c r="EJ35" s="371"/>
      <c r="EK35" s="371"/>
      <c r="EL35" s="371"/>
      <c r="EM35" s="371"/>
      <c r="EN35" s="371"/>
      <c r="EO35" s="371"/>
    </row>
    <row r="36" spans="1:149" s="49" customFormat="1">
      <c r="A36" s="2955"/>
      <c r="B36" s="1168" t="s">
        <v>868</v>
      </c>
      <c r="C36" s="1899"/>
      <c r="D36" s="1900">
        <f>D30+D33</f>
        <v>0</v>
      </c>
      <c r="E36" s="1900">
        <f t="shared" ref="E36:U36" si="37">E30+E33</f>
        <v>0</v>
      </c>
      <c r="F36" s="1900">
        <f t="shared" si="37"/>
        <v>0</v>
      </c>
      <c r="G36" s="1900">
        <f t="shared" si="37"/>
        <v>0</v>
      </c>
      <c r="H36" s="1900">
        <f t="shared" si="37"/>
        <v>0</v>
      </c>
      <c r="I36" s="1900">
        <f t="shared" si="37"/>
        <v>0</v>
      </c>
      <c r="J36" s="1900">
        <f t="shared" si="37"/>
        <v>0</v>
      </c>
      <c r="K36" s="1900">
        <f t="shared" si="37"/>
        <v>0</v>
      </c>
      <c r="L36" s="1900">
        <f t="shared" si="37"/>
        <v>0</v>
      </c>
      <c r="M36" s="1900">
        <f t="shared" si="37"/>
        <v>0</v>
      </c>
      <c r="N36" s="1900">
        <f t="shared" si="37"/>
        <v>0</v>
      </c>
      <c r="O36" s="1903">
        <f t="shared" si="37"/>
        <v>0</v>
      </c>
      <c r="P36" s="131">
        <f t="shared" si="37"/>
        <v>0</v>
      </c>
      <c r="Q36" s="1901">
        <f t="shared" si="37"/>
        <v>0</v>
      </c>
      <c r="R36" s="1903">
        <f t="shared" si="37"/>
        <v>0</v>
      </c>
      <c r="S36" s="1903">
        <f t="shared" si="37"/>
        <v>0</v>
      </c>
      <c r="T36" s="1903">
        <f t="shared" si="37"/>
        <v>0</v>
      </c>
      <c r="U36" s="1903">
        <f t="shared" si="37"/>
        <v>0</v>
      </c>
      <c r="V36" s="1628"/>
      <c r="W36" s="1628"/>
      <c r="X36" s="1628"/>
      <c r="Y36" s="1628"/>
      <c r="Z36" s="1628"/>
      <c r="AA36" s="1628"/>
      <c r="AB36" s="1628"/>
      <c r="AC36" s="1628"/>
      <c r="AD36" s="1628"/>
      <c r="AE36" s="1628"/>
      <c r="AF36" s="1628"/>
      <c r="AG36" s="1628"/>
      <c r="AH36" s="1628"/>
      <c r="AI36" s="1628"/>
      <c r="AJ36" s="1628"/>
      <c r="AK36" s="1628"/>
      <c r="AL36" s="1628"/>
      <c r="AM36" s="1628"/>
      <c r="AN36" s="1628"/>
      <c r="AO36" s="1628"/>
      <c r="AP36" s="1628"/>
      <c r="AQ36" s="1628"/>
      <c r="AR36" s="1628"/>
      <c r="AS36" s="1628"/>
      <c r="AT36" s="1628"/>
      <c r="AU36" s="1628"/>
      <c r="AV36" s="1628"/>
      <c r="AW36" s="1628"/>
      <c r="AX36" s="1628"/>
      <c r="AY36" s="1628"/>
      <c r="AZ36" s="1628"/>
      <c r="BA36" s="1628"/>
      <c r="BB36" s="1628"/>
      <c r="BC36" s="1628"/>
      <c r="BD36" s="1628"/>
      <c r="BE36" s="1628"/>
      <c r="BF36" s="1628"/>
      <c r="BG36" s="1628"/>
      <c r="BH36" s="1628"/>
      <c r="BI36" s="1628"/>
      <c r="BJ36" s="1628"/>
      <c r="BK36" s="1628"/>
      <c r="BL36" s="1628"/>
      <c r="BM36" s="1628"/>
      <c r="BN36" s="1628"/>
      <c r="BO36" s="1628"/>
      <c r="BP36" s="1628"/>
      <c r="BQ36" s="1628"/>
      <c r="BR36" s="1628"/>
      <c r="BS36" s="1628"/>
      <c r="BT36" s="1628"/>
      <c r="BU36" s="371"/>
      <c r="BV36" s="371"/>
      <c r="BW36" s="371"/>
      <c r="BX36" s="371"/>
      <c r="BY36" s="371"/>
      <c r="BZ36" s="371"/>
      <c r="CA36" s="371"/>
      <c r="CB36" s="371"/>
      <c r="CC36" s="371"/>
      <c r="CD36" s="1890"/>
      <c r="CE36" s="1890"/>
      <c r="CF36" s="1890"/>
      <c r="CG36" s="1890"/>
      <c r="CH36" s="1890"/>
      <c r="CI36" s="1890"/>
      <c r="CJ36" s="1890"/>
      <c r="CK36" s="1890"/>
      <c r="CL36" s="1890"/>
      <c r="CM36" s="1890"/>
      <c r="CN36" s="1890"/>
      <c r="CO36" s="371"/>
      <c r="CP36" s="371"/>
      <c r="CQ36" s="371"/>
      <c r="CR36" s="371"/>
      <c r="CS36" s="371"/>
      <c r="CT36" s="371"/>
      <c r="CU36" s="371"/>
      <c r="CV36" s="371"/>
      <c r="CW36" s="371"/>
      <c r="CX36" s="371"/>
      <c r="CY36" s="371"/>
      <c r="CZ36" s="371"/>
      <c r="DA36" s="371"/>
      <c r="DB36" s="371"/>
      <c r="DC36" s="371"/>
      <c r="DD36" s="371"/>
      <c r="DE36" s="371"/>
      <c r="DF36" s="371"/>
      <c r="DG36" s="371"/>
      <c r="DH36" s="371"/>
      <c r="DI36" s="371"/>
      <c r="DJ36" s="371"/>
      <c r="DK36" s="371"/>
      <c r="DL36" s="371"/>
      <c r="DM36" s="371"/>
      <c r="DN36" s="371"/>
      <c r="DO36" s="371"/>
      <c r="DP36" s="371"/>
      <c r="DQ36" s="371"/>
      <c r="DR36" s="371"/>
      <c r="DS36" s="371"/>
      <c r="DT36" s="371"/>
      <c r="DU36" s="371"/>
      <c r="DV36" s="371"/>
      <c r="DW36" s="371"/>
      <c r="DX36" s="371"/>
      <c r="DY36" s="371"/>
      <c r="DZ36" s="371"/>
      <c r="EA36" s="371"/>
      <c r="EB36" s="371"/>
      <c r="EC36" s="371"/>
      <c r="ED36" s="371"/>
      <c r="EE36" s="371"/>
      <c r="EF36" s="371"/>
      <c r="EG36" s="371"/>
      <c r="EH36" s="371"/>
      <c r="EI36" s="371"/>
      <c r="EJ36" s="371"/>
      <c r="EK36" s="371"/>
      <c r="EL36" s="371"/>
      <c r="EM36" s="371"/>
      <c r="EN36" s="371"/>
      <c r="EO36" s="371"/>
    </row>
    <row r="37" spans="1:149" s="49" customFormat="1" ht="16" thickBot="1">
      <c r="A37" s="2955"/>
      <c r="B37" s="1892" t="s">
        <v>869</v>
      </c>
      <c r="C37" s="1520"/>
      <c r="D37" s="1902">
        <f>D31+D34</f>
        <v>0</v>
      </c>
      <c r="E37" s="1902">
        <f t="shared" ref="E37:U37" si="38">E31+E34</f>
        <v>0</v>
      </c>
      <c r="F37" s="1902">
        <f t="shared" si="38"/>
        <v>0</v>
      </c>
      <c r="G37" s="1902">
        <f t="shared" si="38"/>
        <v>0</v>
      </c>
      <c r="H37" s="1902">
        <f t="shared" si="38"/>
        <v>0</v>
      </c>
      <c r="I37" s="1902">
        <f t="shared" si="38"/>
        <v>0</v>
      </c>
      <c r="J37" s="1902">
        <f t="shared" si="38"/>
        <v>0</v>
      </c>
      <c r="K37" s="1902">
        <f t="shared" si="38"/>
        <v>0</v>
      </c>
      <c r="L37" s="1902">
        <f t="shared" si="38"/>
        <v>0</v>
      </c>
      <c r="M37" s="1902">
        <f t="shared" si="38"/>
        <v>0</v>
      </c>
      <c r="N37" s="1902">
        <f t="shared" si="38"/>
        <v>0</v>
      </c>
      <c r="O37" s="1904">
        <f t="shared" si="38"/>
        <v>0</v>
      </c>
      <c r="P37" s="1027">
        <f t="shared" si="38"/>
        <v>0</v>
      </c>
      <c r="Q37" s="1024">
        <f t="shared" si="38"/>
        <v>0</v>
      </c>
      <c r="R37" s="1904">
        <f t="shared" si="38"/>
        <v>0</v>
      </c>
      <c r="S37" s="1904">
        <f t="shared" si="38"/>
        <v>0</v>
      </c>
      <c r="T37" s="1904">
        <f t="shared" si="38"/>
        <v>0</v>
      </c>
      <c r="U37" s="1904">
        <f t="shared" si="38"/>
        <v>0</v>
      </c>
      <c r="V37" s="1628"/>
      <c r="W37" s="1628"/>
      <c r="X37" s="1628"/>
      <c r="Y37" s="1628"/>
      <c r="Z37" s="1628"/>
      <c r="AA37" s="1628"/>
      <c r="AB37" s="1628"/>
      <c r="AC37" s="1628"/>
      <c r="AD37" s="1628"/>
      <c r="AE37" s="1628"/>
      <c r="AF37" s="1628"/>
      <c r="AG37" s="1628"/>
      <c r="AH37" s="1628"/>
      <c r="AI37" s="1628"/>
      <c r="AJ37" s="1628"/>
      <c r="AK37" s="1628"/>
      <c r="AL37" s="1628"/>
      <c r="AM37" s="1628"/>
      <c r="AN37" s="1628"/>
      <c r="AO37" s="1628"/>
      <c r="AP37" s="1628"/>
      <c r="AQ37" s="1628"/>
      <c r="AR37" s="1628"/>
      <c r="AS37" s="1628"/>
      <c r="AT37" s="1628"/>
      <c r="AU37" s="1628"/>
      <c r="AV37" s="1628"/>
      <c r="AW37" s="1628"/>
      <c r="AX37" s="1628"/>
      <c r="AY37" s="1628"/>
      <c r="AZ37" s="1628"/>
      <c r="BA37" s="1628"/>
      <c r="BB37" s="1628"/>
      <c r="BC37" s="1628"/>
      <c r="BD37" s="1628"/>
      <c r="BE37" s="1628"/>
      <c r="BF37" s="1628"/>
      <c r="BG37" s="1628"/>
      <c r="BH37" s="1628"/>
      <c r="BI37" s="1628"/>
      <c r="BJ37" s="1628"/>
      <c r="BK37" s="1628"/>
      <c r="BL37" s="1628"/>
      <c r="BM37" s="1628"/>
      <c r="BN37" s="1628"/>
      <c r="BO37" s="1628"/>
      <c r="BP37" s="1628"/>
      <c r="BQ37" s="1628"/>
      <c r="BR37" s="1628"/>
      <c r="BS37" s="1628"/>
      <c r="BT37" s="1628"/>
      <c r="BU37" s="371"/>
      <c r="BV37" s="371"/>
      <c r="BW37" s="371"/>
      <c r="BX37" s="371"/>
      <c r="BY37" s="371"/>
      <c r="BZ37" s="371"/>
      <c r="CA37" s="371"/>
      <c r="CB37" s="371"/>
      <c r="CC37" s="371"/>
      <c r="CD37" s="1890"/>
      <c r="CE37" s="1890"/>
      <c r="CF37" s="1890"/>
      <c r="CG37" s="1890"/>
      <c r="CH37" s="1890"/>
      <c r="CI37" s="1890"/>
      <c r="CJ37" s="1890"/>
      <c r="CK37" s="1890"/>
      <c r="CL37" s="1890"/>
      <c r="CM37" s="1890"/>
      <c r="CN37" s="1890"/>
      <c r="CO37" s="371"/>
      <c r="CP37" s="371"/>
      <c r="CQ37" s="371"/>
      <c r="CR37" s="371"/>
      <c r="CS37" s="371"/>
      <c r="CT37" s="371"/>
      <c r="CU37" s="371"/>
      <c r="CV37" s="371"/>
      <c r="CW37" s="371"/>
      <c r="CX37" s="371"/>
      <c r="CY37" s="371"/>
      <c r="CZ37" s="371"/>
      <c r="DA37" s="371"/>
      <c r="DB37" s="371"/>
      <c r="DC37" s="371"/>
      <c r="DD37" s="371"/>
      <c r="DE37" s="371"/>
      <c r="DF37" s="371"/>
      <c r="DG37" s="371"/>
      <c r="DH37" s="371"/>
      <c r="DI37" s="371"/>
      <c r="DJ37" s="371"/>
      <c r="DK37" s="371"/>
      <c r="DL37" s="371"/>
      <c r="DM37" s="371"/>
      <c r="DN37" s="371"/>
      <c r="DO37" s="371"/>
      <c r="DP37" s="371"/>
      <c r="DQ37" s="371"/>
      <c r="DR37" s="371"/>
      <c r="DS37" s="371"/>
      <c r="DT37" s="371"/>
      <c r="DU37" s="371"/>
      <c r="DV37" s="371"/>
      <c r="DW37" s="371"/>
      <c r="DX37" s="371"/>
      <c r="DY37" s="371"/>
      <c r="DZ37" s="371"/>
      <c r="EA37" s="371"/>
      <c r="EB37" s="371"/>
      <c r="EC37" s="371"/>
      <c r="ED37" s="371"/>
      <c r="EE37" s="371"/>
      <c r="EF37" s="371"/>
      <c r="EG37" s="371"/>
      <c r="EH37" s="371"/>
      <c r="EI37" s="371"/>
      <c r="EJ37" s="371"/>
      <c r="EK37" s="371"/>
      <c r="EL37" s="371"/>
      <c r="EM37" s="371"/>
      <c r="EN37" s="371"/>
      <c r="EO37" s="371"/>
    </row>
    <row r="38" spans="1:149" s="49" customFormat="1" ht="16" thickBot="1">
      <c r="A38" s="2956"/>
      <c r="B38" s="1894" t="s">
        <v>870</v>
      </c>
      <c r="C38" s="1216"/>
      <c r="D38" s="1897">
        <f>D37-D36</f>
        <v>0</v>
      </c>
      <c r="E38" s="1897">
        <f t="shared" ref="E38:U38" si="39">E37-E36</f>
        <v>0</v>
      </c>
      <c r="F38" s="1897">
        <f t="shared" si="39"/>
        <v>0</v>
      </c>
      <c r="G38" s="1897">
        <f t="shared" si="39"/>
        <v>0</v>
      </c>
      <c r="H38" s="1897">
        <f t="shared" si="39"/>
        <v>0</v>
      </c>
      <c r="I38" s="1897">
        <f t="shared" si="39"/>
        <v>0</v>
      </c>
      <c r="J38" s="1897">
        <f t="shared" si="39"/>
        <v>0</v>
      </c>
      <c r="K38" s="1897">
        <f t="shared" si="39"/>
        <v>0</v>
      </c>
      <c r="L38" s="1897">
        <f t="shared" si="39"/>
        <v>0</v>
      </c>
      <c r="M38" s="1897">
        <f t="shared" si="39"/>
        <v>0</v>
      </c>
      <c r="N38" s="1897">
        <f t="shared" si="39"/>
        <v>0</v>
      </c>
      <c r="O38" s="1905">
        <f t="shared" si="39"/>
        <v>0</v>
      </c>
      <c r="P38" s="1897">
        <f t="shared" si="39"/>
        <v>0</v>
      </c>
      <c r="Q38" s="1896">
        <f t="shared" si="39"/>
        <v>0</v>
      </c>
      <c r="R38" s="1905">
        <f t="shared" si="39"/>
        <v>0</v>
      </c>
      <c r="S38" s="1905">
        <f t="shared" si="39"/>
        <v>0</v>
      </c>
      <c r="T38" s="1905">
        <f t="shared" si="39"/>
        <v>0</v>
      </c>
      <c r="U38" s="1905">
        <f t="shared" si="39"/>
        <v>0</v>
      </c>
      <c r="V38" s="1628"/>
      <c r="W38" s="1628"/>
      <c r="X38" s="1628"/>
      <c r="Y38" s="1628"/>
      <c r="Z38" s="1628"/>
      <c r="AA38" s="1628"/>
      <c r="AB38" s="1628"/>
      <c r="AC38" s="1628"/>
      <c r="AD38" s="1628"/>
      <c r="AE38" s="1628"/>
      <c r="AF38" s="1628"/>
      <c r="AG38" s="1628"/>
      <c r="AH38" s="1628"/>
      <c r="AI38" s="1628"/>
      <c r="AJ38" s="1628"/>
      <c r="AK38" s="1628"/>
      <c r="AL38" s="1628"/>
      <c r="AM38" s="1628"/>
      <c r="AN38" s="1628"/>
      <c r="AO38" s="1628"/>
      <c r="AP38" s="1628"/>
      <c r="AQ38" s="1628"/>
      <c r="AR38" s="1628"/>
      <c r="AS38" s="1628"/>
      <c r="AT38" s="1628"/>
      <c r="AU38" s="1628"/>
      <c r="AV38" s="1628"/>
      <c r="AW38" s="1628"/>
      <c r="AX38" s="1628"/>
      <c r="AY38" s="1628"/>
      <c r="AZ38" s="1628"/>
      <c r="BA38" s="1628"/>
      <c r="BB38" s="1628"/>
      <c r="BC38" s="1628"/>
      <c r="BD38" s="1628"/>
      <c r="BE38" s="1628"/>
      <c r="BF38" s="1628"/>
      <c r="BG38" s="1628"/>
      <c r="BH38" s="1628"/>
      <c r="BI38" s="1628"/>
      <c r="BJ38" s="1628"/>
      <c r="BK38" s="1628"/>
      <c r="BL38" s="1628"/>
      <c r="BM38" s="1628"/>
      <c r="BN38" s="1628"/>
      <c r="BO38" s="1628"/>
      <c r="BP38" s="1628"/>
      <c r="BQ38" s="1628"/>
      <c r="BR38" s="1628"/>
      <c r="BS38" s="1628"/>
      <c r="BT38" s="1628"/>
      <c r="BU38" s="371"/>
      <c r="BV38" s="371"/>
      <c r="BW38" s="371"/>
      <c r="BX38" s="371"/>
      <c r="BY38" s="371"/>
      <c r="BZ38" s="371"/>
      <c r="CA38" s="371"/>
      <c r="CB38" s="371"/>
      <c r="CC38" s="371"/>
      <c r="CD38" s="1890"/>
      <c r="CE38" s="1890"/>
      <c r="CF38" s="1890"/>
      <c r="CG38" s="1890"/>
      <c r="CH38" s="1890"/>
      <c r="CI38" s="1890"/>
      <c r="CJ38" s="1890"/>
      <c r="CK38" s="1890"/>
      <c r="CL38" s="1890"/>
      <c r="CM38" s="1890"/>
      <c r="CN38" s="1890"/>
      <c r="CO38" s="371"/>
      <c r="CP38" s="371"/>
      <c r="CQ38" s="371"/>
      <c r="CR38" s="371"/>
      <c r="CS38" s="371"/>
      <c r="CT38" s="371"/>
      <c r="CU38" s="371"/>
      <c r="CV38" s="371"/>
      <c r="CW38" s="371"/>
      <c r="CX38" s="371"/>
      <c r="CY38" s="371"/>
      <c r="CZ38" s="371"/>
      <c r="DA38" s="371"/>
      <c r="DB38" s="371"/>
      <c r="DC38" s="371"/>
      <c r="DD38" s="371"/>
      <c r="DE38" s="371"/>
      <c r="DF38" s="371"/>
      <c r="DG38" s="371"/>
      <c r="DH38" s="371"/>
      <c r="DI38" s="371"/>
      <c r="DJ38" s="371"/>
      <c r="DK38" s="371"/>
      <c r="DL38" s="371"/>
      <c r="DM38" s="371"/>
      <c r="DN38" s="371"/>
      <c r="DO38" s="371"/>
      <c r="DP38" s="371"/>
      <c r="DQ38" s="371"/>
      <c r="DR38" s="371"/>
      <c r="DS38" s="371"/>
      <c r="DT38" s="371"/>
      <c r="DU38" s="371"/>
      <c r="DV38" s="371"/>
      <c r="DW38" s="371"/>
      <c r="DX38" s="371"/>
      <c r="DY38" s="371"/>
      <c r="DZ38" s="371"/>
      <c r="EA38" s="371"/>
      <c r="EB38" s="371"/>
      <c r="EC38" s="371"/>
      <c r="ED38" s="371"/>
      <c r="EE38" s="371"/>
      <c r="EF38" s="371"/>
      <c r="EG38" s="371"/>
      <c r="EH38" s="371"/>
      <c r="EI38" s="371"/>
      <c r="EJ38" s="371"/>
      <c r="EK38" s="371"/>
      <c r="EL38" s="371"/>
      <c r="EM38" s="371"/>
      <c r="EN38" s="371"/>
      <c r="EO38" s="371"/>
    </row>
    <row r="39" spans="1:149" s="49" customFormat="1">
      <c r="A39" s="1628"/>
      <c r="B39" s="1632"/>
      <c r="C39" s="1632"/>
      <c r="D39" s="1632"/>
      <c r="E39" s="1633"/>
      <c r="F39" s="1632"/>
      <c r="G39" s="1634"/>
      <c r="H39" s="1634"/>
      <c r="I39" s="1628"/>
      <c r="J39" s="1628"/>
      <c r="K39" s="1628"/>
      <c r="L39" s="1628"/>
      <c r="M39" s="1628"/>
      <c r="N39" s="1628"/>
      <c r="O39" s="1628"/>
      <c r="P39" s="1628"/>
      <c r="Q39" s="1628"/>
      <c r="R39" s="1628"/>
      <c r="S39" s="1628"/>
      <c r="T39" s="1628"/>
      <c r="U39" s="1628"/>
      <c r="V39" s="1628"/>
      <c r="W39" s="1628"/>
      <c r="X39" s="1628"/>
      <c r="Y39" s="1628"/>
      <c r="Z39" s="1628"/>
      <c r="AA39" s="1628"/>
      <c r="AB39" s="1628"/>
      <c r="AC39" s="1628"/>
      <c r="AD39" s="1628"/>
      <c r="AE39" s="1628"/>
      <c r="AF39" s="1628"/>
      <c r="AG39" s="1628"/>
      <c r="AH39" s="1628"/>
      <c r="AI39" s="1628"/>
      <c r="AJ39" s="1628"/>
      <c r="AK39" s="1628"/>
      <c r="AL39" s="1628"/>
      <c r="AM39" s="1628"/>
      <c r="AN39" s="1628"/>
      <c r="AO39" s="1628"/>
      <c r="AP39" s="1628"/>
      <c r="AQ39" s="1628"/>
      <c r="AR39" s="1628"/>
      <c r="AS39" s="1628"/>
      <c r="AT39" s="1628"/>
      <c r="AU39" s="1628"/>
      <c r="AV39" s="1628"/>
      <c r="AW39" s="1628"/>
      <c r="AX39" s="1628"/>
      <c r="AY39" s="1628"/>
      <c r="AZ39" s="1628"/>
      <c r="BA39" s="1628"/>
      <c r="BB39" s="1628"/>
      <c r="BC39" s="1628"/>
      <c r="BD39" s="1628"/>
      <c r="BE39" s="1628"/>
      <c r="BF39" s="1628"/>
      <c r="BG39" s="1628"/>
      <c r="BH39" s="1628"/>
      <c r="BI39" s="1628"/>
      <c r="BJ39" s="1628"/>
      <c r="BK39" s="1628"/>
      <c r="BL39" s="1628"/>
      <c r="BM39" s="1628"/>
      <c r="BN39" s="1628"/>
      <c r="BO39" s="1628"/>
      <c r="BP39" s="1628"/>
      <c r="BQ39" s="1628"/>
      <c r="BR39" s="1628"/>
      <c r="BS39" s="1628"/>
      <c r="BT39" s="1628"/>
      <c r="BU39" s="371"/>
      <c r="BV39" s="371"/>
      <c r="BW39" s="371"/>
      <c r="BX39" s="371"/>
      <c r="BY39" s="371"/>
      <c r="BZ39" s="371"/>
      <c r="CA39" s="371"/>
      <c r="CB39" s="371"/>
      <c r="CC39" s="371"/>
      <c r="CD39" s="1890"/>
      <c r="CE39" s="1890"/>
      <c r="CF39" s="1890"/>
      <c r="CG39" s="1890"/>
      <c r="CH39" s="1890"/>
      <c r="CI39" s="1890"/>
      <c r="CJ39" s="1890"/>
      <c r="CK39" s="1890"/>
      <c r="CL39" s="1890"/>
      <c r="CM39" s="1890"/>
      <c r="CN39" s="1890"/>
      <c r="CO39" s="371"/>
      <c r="CP39" s="371"/>
      <c r="CQ39" s="371"/>
      <c r="CR39" s="371"/>
      <c r="CS39" s="371"/>
      <c r="CT39" s="371"/>
      <c r="CU39" s="371"/>
      <c r="CV39" s="371"/>
      <c r="CW39" s="371"/>
      <c r="CX39" s="371"/>
      <c r="CY39" s="371"/>
      <c r="CZ39" s="371"/>
      <c r="DA39" s="371"/>
      <c r="DB39" s="371"/>
      <c r="DC39" s="371"/>
      <c r="DD39" s="371"/>
      <c r="DE39" s="371"/>
      <c r="DF39" s="371"/>
      <c r="DG39" s="371"/>
      <c r="DH39" s="371"/>
      <c r="DI39" s="371"/>
      <c r="DJ39" s="371"/>
      <c r="DK39" s="371"/>
      <c r="DL39" s="371"/>
      <c r="DM39" s="371"/>
      <c r="DN39" s="371"/>
      <c r="DO39" s="371"/>
      <c r="DP39" s="371"/>
      <c r="DQ39" s="371"/>
      <c r="DR39" s="371"/>
      <c r="DS39" s="371"/>
      <c r="DT39" s="371"/>
      <c r="DU39" s="371"/>
      <c r="DV39" s="371"/>
      <c r="DW39" s="371"/>
      <c r="DX39" s="371"/>
      <c r="DY39" s="371"/>
      <c r="DZ39" s="371"/>
      <c r="EA39" s="371"/>
      <c r="EB39" s="371"/>
      <c r="EC39" s="371"/>
      <c r="ED39" s="371"/>
      <c r="EE39" s="371"/>
      <c r="EF39" s="371"/>
      <c r="EG39" s="371"/>
      <c r="EH39" s="371"/>
      <c r="EI39" s="371"/>
      <c r="EJ39" s="371"/>
      <c r="EK39" s="371"/>
      <c r="EL39" s="371"/>
      <c r="EM39" s="371"/>
      <c r="EN39" s="371"/>
      <c r="EO39" s="371"/>
    </row>
    <row r="40" spans="1:149" s="49" customFormat="1" ht="16" thickBot="1">
      <c r="A40" s="1628"/>
      <c r="B40" s="1632"/>
      <c r="C40" s="1632"/>
      <c r="D40" s="1632"/>
      <c r="E40" s="1633"/>
      <c r="F40" s="1632"/>
      <c r="G40" s="1634"/>
      <c r="H40" s="1634"/>
      <c r="I40" s="1628"/>
      <c r="J40" s="1628"/>
      <c r="K40" s="1628"/>
      <c r="L40" s="1635"/>
      <c r="M40" s="1636"/>
      <c r="N40" s="1636"/>
      <c r="O40" s="1636"/>
      <c r="P40" s="1637"/>
      <c r="Q40" s="1637"/>
      <c r="R40" s="1637"/>
      <c r="S40" s="1637"/>
      <c r="T40" s="1637"/>
      <c r="U40" s="1637"/>
      <c r="V40" s="1637"/>
      <c r="W40" s="1637"/>
      <c r="X40" s="1637"/>
      <c r="Y40" s="1637"/>
      <c r="Z40" s="1637"/>
      <c r="AA40" s="1637"/>
      <c r="AB40" s="1637"/>
      <c r="AC40" s="117">
        <f t="shared" ref="AC40:AN40" si="40">IF(AC41&lt;=$AO$1,1,0)</f>
        <v>1</v>
      </c>
      <c r="AD40" s="117">
        <f t="shared" si="40"/>
        <v>0</v>
      </c>
      <c r="AE40" s="117">
        <f t="shared" si="40"/>
        <v>0</v>
      </c>
      <c r="AF40" s="117">
        <f t="shared" si="40"/>
        <v>0</v>
      </c>
      <c r="AG40" s="117">
        <f t="shared" si="40"/>
        <v>0</v>
      </c>
      <c r="AH40" s="117">
        <f t="shared" si="40"/>
        <v>0</v>
      </c>
      <c r="AI40" s="117">
        <f t="shared" si="40"/>
        <v>0</v>
      </c>
      <c r="AJ40" s="117">
        <f t="shared" si="40"/>
        <v>0</v>
      </c>
      <c r="AK40" s="117">
        <f t="shared" si="40"/>
        <v>0</v>
      </c>
      <c r="AL40" s="117">
        <f t="shared" si="40"/>
        <v>0</v>
      </c>
      <c r="AM40" s="117">
        <f t="shared" si="40"/>
        <v>0</v>
      </c>
      <c r="AN40" s="117">
        <f t="shared" si="40"/>
        <v>0</v>
      </c>
      <c r="AO40" s="1628"/>
      <c r="AP40" s="1628"/>
      <c r="AQ40" s="1628"/>
      <c r="AR40" s="1628"/>
      <c r="AS40" s="1628"/>
      <c r="AT40" s="1628"/>
      <c r="AU40" s="1628"/>
      <c r="AV40" s="1628"/>
      <c r="AW40" s="1628"/>
      <c r="AX40" s="1628"/>
      <c r="AY40" s="1628"/>
      <c r="AZ40" s="1628"/>
      <c r="BA40" s="1628"/>
      <c r="BB40" s="1628"/>
      <c r="BC40" s="1628"/>
      <c r="BD40" s="1628"/>
      <c r="BE40" s="1628"/>
      <c r="BF40" s="1628"/>
      <c r="BG40" s="1628"/>
      <c r="BH40" s="1628"/>
      <c r="BI40" s="1628"/>
      <c r="BJ40" s="1628"/>
      <c r="BK40" s="1628"/>
      <c r="BL40" s="1628"/>
      <c r="BM40" s="1628"/>
      <c r="BN40" s="1628"/>
      <c r="BO40" s="1628"/>
      <c r="BP40" s="1628"/>
      <c r="BQ40" s="1628"/>
      <c r="BR40" s="1628"/>
      <c r="BS40" s="1628"/>
      <c r="BT40" s="1628"/>
      <c r="BU40" s="371"/>
      <c r="BV40" s="371"/>
      <c r="BW40" s="371"/>
      <c r="BX40" s="371"/>
      <c r="BY40" s="371"/>
      <c r="BZ40" s="371"/>
      <c r="CA40" s="371"/>
      <c r="CB40" s="371"/>
      <c r="CC40" s="371"/>
      <c r="CD40" s="371"/>
      <c r="CE40" s="371"/>
      <c r="CF40" s="371"/>
      <c r="CG40" s="371"/>
      <c r="CH40" s="371"/>
      <c r="CI40" s="371"/>
      <c r="CJ40" s="371"/>
      <c r="CK40" s="371"/>
      <c r="CL40" s="371"/>
      <c r="CM40" s="371"/>
      <c r="CN40" s="371"/>
      <c r="CO40" s="371"/>
      <c r="CP40" s="371"/>
      <c r="CQ40" s="371"/>
      <c r="CR40" s="371"/>
      <c r="CS40" s="1638"/>
      <c r="CT40" s="371"/>
      <c r="CU40" s="371"/>
      <c r="CV40" s="371"/>
      <c r="CW40" s="371"/>
      <c r="CX40" s="371"/>
      <c r="CY40" s="371"/>
      <c r="CZ40" s="371"/>
      <c r="DA40" s="371"/>
      <c r="DB40" s="371"/>
      <c r="DC40" s="371"/>
      <c r="DD40" s="371"/>
      <c r="DE40" s="371"/>
      <c r="DF40" s="371"/>
      <c r="DG40" s="371"/>
      <c r="DH40" s="371"/>
      <c r="DI40" s="371"/>
      <c r="DJ40" s="371"/>
      <c r="DK40" s="371"/>
      <c r="DL40" s="371"/>
      <c r="DM40" s="371"/>
      <c r="DN40" s="371"/>
      <c r="DO40" s="371"/>
      <c r="DP40" s="371"/>
      <c r="DQ40" s="371"/>
      <c r="DR40" s="371"/>
      <c r="DS40" s="371"/>
      <c r="DT40" s="371"/>
      <c r="DU40" s="371"/>
      <c r="DV40" s="371"/>
      <c r="DW40" s="371"/>
      <c r="DX40" s="371"/>
      <c r="DY40" s="371"/>
      <c r="DZ40" s="371"/>
      <c r="EA40" s="371"/>
      <c r="EB40" s="371"/>
      <c r="EC40" s="371"/>
      <c r="ED40" s="371"/>
      <c r="EE40" s="371"/>
      <c r="EF40" s="371"/>
      <c r="EG40" s="371"/>
      <c r="EH40" s="371"/>
      <c r="EI40" s="371"/>
      <c r="EJ40" s="371"/>
      <c r="EK40" s="371"/>
      <c r="EL40" s="371"/>
      <c r="EM40" s="371"/>
      <c r="EN40" s="371"/>
      <c r="EO40" s="371"/>
    </row>
    <row r="41" spans="1:149" s="49" customFormat="1" ht="16" thickBot="1">
      <c r="A41" s="1689"/>
      <c r="B41" s="1632"/>
      <c r="C41" s="1632"/>
      <c r="D41" s="1632"/>
      <c r="E41" s="1633"/>
      <c r="F41" s="1632"/>
      <c r="G41" s="1634"/>
      <c r="H41" s="1634"/>
      <c r="I41" s="1722"/>
      <c r="J41" s="1628"/>
      <c r="K41" s="1628"/>
      <c r="L41" s="1635"/>
      <c r="M41" s="1636"/>
      <c r="N41" s="1636"/>
      <c r="O41" s="1636"/>
      <c r="P41" s="1637"/>
      <c r="Q41" s="1637"/>
      <c r="R41" s="1637"/>
      <c r="S41" s="1637"/>
      <c r="T41" s="1637"/>
      <c r="U41" s="1637"/>
      <c r="V41" s="1637"/>
      <c r="W41" s="1637"/>
      <c r="X41" s="1637"/>
      <c r="Y41" s="1637"/>
      <c r="Z41" s="1637"/>
      <c r="AA41" s="1637"/>
      <c r="AB41" s="1637"/>
      <c r="AC41" s="1713">
        <v>1</v>
      </c>
      <c r="AD41" s="1713">
        <v>2</v>
      </c>
      <c r="AE41" s="1713">
        <v>3</v>
      </c>
      <c r="AF41" s="1713">
        <v>4</v>
      </c>
      <c r="AG41" s="1713">
        <v>5</v>
      </c>
      <c r="AH41" s="1713">
        <v>6</v>
      </c>
      <c r="AI41" s="1713">
        <v>7</v>
      </c>
      <c r="AJ41" s="1713">
        <v>8</v>
      </c>
      <c r="AK41" s="1713">
        <v>9</v>
      </c>
      <c r="AL41" s="1713">
        <v>10</v>
      </c>
      <c r="AM41" s="1713">
        <v>11</v>
      </c>
      <c r="AN41" s="1713">
        <v>12</v>
      </c>
      <c r="AO41" s="1628"/>
      <c r="AP41" s="1628"/>
      <c r="AQ41" s="1628"/>
      <c r="AR41" s="1628"/>
      <c r="AS41" s="1628"/>
      <c r="AT41" s="1628"/>
      <c r="AU41" s="1628"/>
      <c r="AV41" s="1628"/>
      <c r="AW41" s="1628"/>
      <c r="AX41" s="1628"/>
      <c r="AY41" s="1628"/>
      <c r="AZ41" s="1628"/>
      <c r="BA41" s="1628"/>
      <c r="BB41" s="1628"/>
      <c r="BC41" s="1628"/>
      <c r="BD41" s="1628"/>
      <c r="BE41" s="1628"/>
      <c r="BF41" s="1628"/>
      <c r="BG41" s="1628"/>
      <c r="BH41" s="3046" t="s">
        <v>731</v>
      </c>
      <c r="BI41" s="3047"/>
      <c r="BJ41" s="3047"/>
      <c r="BK41" s="3047"/>
      <c r="BL41" s="3047"/>
      <c r="BM41" s="3047"/>
      <c r="BN41" s="3047"/>
      <c r="BO41" s="3047"/>
      <c r="BP41" s="3047"/>
      <c r="BQ41" s="3047"/>
      <c r="BR41" s="3047"/>
      <c r="BS41" s="3048"/>
      <c r="BT41" s="1628"/>
      <c r="BU41" s="371"/>
      <c r="BV41" s="371"/>
      <c r="BW41" s="371"/>
      <c r="BX41" s="371"/>
      <c r="BY41" s="371"/>
      <c r="BZ41" s="371"/>
      <c r="CA41" s="371"/>
      <c r="CB41" s="371"/>
      <c r="CC41" s="371"/>
      <c r="CD41" s="371"/>
      <c r="CE41" s="371"/>
      <c r="CF41" s="371"/>
      <c r="CG41" s="371"/>
      <c r="CH41" s="371"/>
      <c r="CI41" s="371"/>
      <c r="CJ41" s="371"/>
      <c r="CK41" s="371"/>
      <c r="CL41" s="371"/>
      <c r="CM41" s="371"/>
      <c r="CN41" s="371"/>
      <c r="CO41" s="371"/>
      <c r="CP41" s="371"/>
      <c r="CQ41" s="371"/>
      <c r="CR41" s="371"/>
      <c r="CS41" s="11"/>
      <c r="CT41" s="371"/>
      <c r="CU41" s="371"/>
      <c r="CV41" s="371"/>
      <c r="CW41" s="371"/>
      <c r="CX41" s="371"/>
      <c r="CY41" s="371"/>
      <c r="CZ41" s="371"/>
      <c r="DA41" s="371"/>
      <c r="DB41" s="371"/>
      <c r="DC41" s="371"/>
      <c r="DD41" s="371"/>
      <c r="DE41" s="371"/>
      <c r="DF41" s="371"/>
      <c r="DG41" s="371"/>
      <c r="DH41" s="371"/>
      <c r="DI41" s="371"/>
      <c r="DJ41" s="371"/>
      <c r="DK41" s="371"/>
      <c r="DL41" s="371"/>
      <c r="DM41" s="371"/>
      <c r="DN41" s="371"/>
      <c r="DO41" s="371"/>
      <c r="DP41" s="371"/>
      <c r="DQ41" s="371"/>
      <c r="DR41" s="371"/>
      <c r="DS41" s="371"/>
      <c r="DT41" s="371"/>
      <c r="DU41" s="371"/>
      <c r="DV41" s="371"/>
      <c r="DW41" s="371"/>
      <c r="DX41" s="371"/>
      <c r="DY41" s="371"/>
      <c r="DZ41" s="371"/>
      <c r="EA41" s="371"/>
      <c r="EB41" s="371"/>
      <c r="EC41" s="371"/>
      <c r="ED41" s="371"/>
      <c r="EE41" s="371"/>
      <c r="EF41" s="371"/>
      <c r="EG41" s="371"/>
      <c r="EH41" s="371"/>
      <c r="EI41" s="371"/>
      <c r="EJ41" s="371"/>
      <c r="EK41" s="371"/>
      <c r="EL41" s="371"/>
      <c r="EM41" s="371"/>
      <c r="EN41" s="371"/>
      <c r="EO41" s="371"/>
    </row>
    <row r="42" spans="1:149" s="1638" customFormat="1" ht="84.75" customHeight="1">
      <c r="A42" s="1639" t="s">
        <v>635</v>
      </c>
      <c r="B42" s="1640" t="s">
        <v>626</v>
      </c>
      <c r="C42" s="1640" t="s">
        <v>627</v>
      </c>
      <c r="D42" s="1640" t="s">
        <v>637</v>
      </c>
      <c r="E42" s="1640" t="s">
        <v>675</v>
      </c>
      <c r="F42" s="1641" t="s">
        <v>628</v>
      </c>
      <c r="G42" s="1642" t="s">
        <v>719</v>
      </c>
      <c r="H42" s="1642" t="s">
        <v>725</v>
      </c>
      <c r="I42" s="1642" t="s">
        <v>724</v>
      </c>
      <c r="J42" s="1642" t="s">
        <v>677</v>
      </c>
      <c r="K42" s="1642" t="s">
        <v>872</v>
      </c>
      <c r="L42" s="1642" t="s">
        <v>1229</v>
      </c>
      <c r="M42" s="1643" t="s">
        <v>629</v>
      </c>
      <c r="N42" s="1640" t="s">
        <v>630</v>
      </c>
      <c r="O42" s="1643" t="s">
        <v>843</v>
      </c>
      <c r="P42" s="1723" t="s">
        <v>631</v>
      </c>
      <c r="Q42" s="1723" t="s">
        <v>721</v>
      </c>
      <c r="R42" s="1631" t="s">
        <v>676</v>
      </c>
      <c r="S42" s="1631" t="s">
        <v>844</v>
      </c>
      <c r="T42" s="1681" t="s">
        <v>638</v>
      </c>
      <c r="U42" s="1681" t="s">
        <v>639</v>
      </c>
      <c r="V42" s="1681" t="s">
        <v>640</v>
      </c>
      <c r="W42" s="1681" t="s">
        <v>641</v>
      </c>
      <c r="X42" s="1681" t="s">
        <v>642</v>
      </c>
      <c r="Y42" s="1681" t="s">
        <v>643</v>
      </c>
      <c r="Z42" s="1681" t="s">
        <v>644</v>
      </c>
      <c r="AA42" s="1681" t="s">
        <v>645</v>
      </c>
      <c r="AB42" s="1681" t="s">
        <v>646</v>
      </c>
      <c r="AC42" s="1681" t="s">
        <v>647</v>
      </c>
      <c r="AD42" s="1681" t="s">
        <v>648</v>
      </c>
      <c r="AE42" s="1681" t="s">
        <v>649</v>
      </c>
      <c r="AF42" s="1681" t="s">
        <v>650</v>
      </c>
      <c r="AG42" s="1681" t="s">
        <v>651</v>
      </c>
      <c r="AH42" s="1681" t="s">
        <v>652</v>
      </c>
      <c r="AI42" s="1681" t="s">
        <v>653</v>
      </c>
      <c r="AJ42" s="1681" t="s">
        <v>654</v>
      </c>
      <c r="AK42" s="1681" t="s">
        <v>655</v>
      </c>
      <c r="AL42" s="1681" t="s">
        <v>656</v>
      </c>
      <c r="AM42" s="1681" t="s">
        <v>657</v>
      </c>
      <c r="AN42" s="1681" t="s">
        <v>658</v>
      </c>
      <c r="AO42" s="1681" t="s">
        <v>659</v>
      </c>
      <c r="AP42" s="1681" t="s">
        <v>660</v>
      </c>
      <c r="AQ42" s="1681" t="s">
        <v>661</v>
      </c>
      <c r="AR42" s="1681" t="s">
        <v>735</v>
      </c>
      <c r="AS42" s="1712" t="s">
        <v>678</v>
      </c>
      <c r="AT42" s="1631" t="s">
        <v>718</v>
      </c>
      <c r="AU42" s="1682" t="s">
        <v>662</v>
      </c>
      <c r="AV42" s="1682" t="s">
        <v>663</v>
      </c>
      <c r="AW42" s="1682" t="s">
        <v>664</v>
      </c>
      <c r="AX42" s="1682" t="s">
        <v>665</v>
      </c>
      <c r="AY42" s="1682" t="s">
        <v>666</v>
      </c>
      <c r="AZ42" s="1682" t="s">
        <v>667</v>
      </c>
      <c r="BA42" s="1682" t="s">
        <v>668</v>
      </c>
      <c r="BB42" s="1682" t="s">
        <v>669</v>
      </c>
      <c r="BC42" s="1682" t="s">
        <v>670</v>
      </c>
      <c r="BD42" s="1682" t="s">
        <v>671</v>
      </c>
      <c r="BE42" s="1682" t="s">
        <v>672</v>
      </c>
      <c r="BF42" s="1682" t="s">
        <v>673</v>
      </c>
      <c r="BG42" s="1631" t="s">
        <v>674</v>
      </c>
      <c r="BH42" s="1780" t="s">
        <v>728</v>
      </c>
      <c r="BI42" s="1780" t="s">
        <v>729</v>
      </c>
      <c r="BJ42" s="1780" t="s">
        <v>842</v>
      </c>
      <c r="BK42" s="1780" t="s">
        <v>836</v>
      </c>
      <c r="BL42" s="1780" t="s">
        <v>730</v>
      </c>
      <c r="BM42" s="1780" t="s">
        <v>837</v>
      </c>
      <c r="BN42" s="1780" t="s">
        <v>733</v>
      </c>
      <c r="BO42" s="1780" t="s">
        <v>734</v>
      </c>
      <c r="BP42" s="1780" t="s">
        <v>753</v>
      </c>
      <c r="BQ42" s="1780" t="s">
        <v>1043</v>
      </c>
      <c r="BR42" s="1780" t="s">
        <v>871</v>
      </c>
      <c r="BS42" s="1780" t="s">
        <v>922</v>
      </c>
      <c r="BT42" s="1872" t="s">
        <v>839</v>
      </c>
      <c r="CG42" s="371"/>
      <c r="CW42" s="11"/>
    </row>
    <row r="43" spans="1:149" s="1594" customFormat="1" ht="12.5">
      <c r="A43" s="1644" t="str">
        <f>$A$1</f>
        <v>Organisation</v>
      </c>
      <c r="B43" s="1754"/>
      <c r="C43" s="1754"/>
      <c r="D43" s="1754"/>
      <c r="E43" s="1755"/>
      <c r="F43" s="1592"/>
      <c r="G43" s="1714">
        <f>AF43</f>
        <v>0</v>
      </c>
      <c r="H43" s="1645"/>
      <c r="I43" s="1714">
        <f>AT43</f>
        <v>0</v>
      </c>
      <c r="J43" s="1645"/>
      <c r="K43" s="1645"/>
      <c r="L43" s="1592"/>
      <c r="M43" s="1593"/>
      <c r="N43" s="1593"/>
      <c r="O43" s="1646"/>
      <c r="P43" s="1647"/>
      <c r="Q43" s="1647"/>
      <c r="R43" s="1648"/>
      <c r="S43" s="1603"/>
      <c r="T43" s="1649"/>
      <c r="U43" s="1649"/>
      <c r="V43" s="1649"/>
      <c r="W43" s="1649"/>
      <c r="X43" s="1649"/>
      <c r="Y43" s="1649"/>
      <c r="Z43" s="1649"/>
      <c r="AA43" s="1649"/>
      <c r="AB43" s="1649"/>
      <c r="AC43" s="1649"/>
      <c r="AD43" s="1649"/>
      <c r="AE43" s="1649"/>
      <c r="AF43" s="1610">
        <f t="shared" ref="AF43:AF106" si="41">SUM(T43:AE43)</f>
        <v>0</v>
      </c>
      <c r="AG43" s="1649"/>
      <c r="AH43" s="1649"/>
      <c r="AI43" s="1649"/>
      <c r="AJ43" s="1649"/>
      <c r="AK43" s="1649"/>
      <c r="AL43" s="1649"/>
      <c r="AM43" s="1649"/>
      <c r="AN43" s="1649"/>
      <c r="AO43" s="1649"/>
      <c r="AP43" s="1649"/>
      <c r="AQ43" s="1649"/>
      <c r="AR43" s="1649"/>
      <c r="AS43" s="1779">
        <f t="shared" ref="AS43:AS106" si="42">SUMPRODUCT($AC$40:$AN$40,AG43:AR43)</f>
        <v>0</v>
      </c>
      <c r="AT43" s="1711">
        <f>SUM(AG43:AR43)</f>
        <v>0</v>
      </c>
      <c r="AU43" s="1611">
        <f t="shared" ref="AU43:AU106" si="43">AG43-T43</f>
        <v>0</v>
      </c>
      <c r="AV43" s="1611">
        <f t="shared" ref="AV43:AV106" si="44">AH43-U43</f>
        <v>0</v>
      </c>
      <c r="AW43" s="1611">
        <f t="shared" ref="AW43:AW106" si="45">AI43-V43</f>
        <v>0</v>
      </c>
      <c r="AX43" s="1611">
        <f t="shared" ref="AX43:AX106" si="46">AJ43-W43</f>
        <v>0</v>
      </c>
      <c r="AY43" s="1611">
        <f t="shared" ref="AY43:AY106" si="47">AK43-X43</f>
        <v>0</v>
      </c>
      <c r="AZ43" s="1611">
        <f t="shared" ref="AZ43:AZ106" si="48">AL43-Y43</f>
        <v>0</v>
      </c>
      <c r="BA43" s="1611">
        <f t="shared" ref="BA43:BA106" si="49">AM43-Z43</f>
        <v>0</v>
      </c>
      <c r="BB43" s="1611">
        <f t="shared" ref="BB43:BB106" si="50">AN43-AA43</f>
        <v>0</v>
      </c>
      <c r="BC43" s="1611">
        <f t="shared" ref="BC43:BC106" si="51">AO43-AB43</f>
        <v>0</v>
      </c>
      <c r="BD43" s="1611">
        <f t="shared" ref="BD43:BD106" si="52">AP43-AC43</f>
        <v>0</v>
      </c>
      <c r="BE43" s="1611">
        <f t="shared" ref="BE43:BE106" si="53">AQ43-AD43</f>
        <v>0</v>
      </c>
      <c r="BF43" s="1611">
        <f t="shared" ref="BF43:BF106" si="54">AR43-AE43</f>
        <v>0</v>
      </c>
      <c r="BG43" s="1611">
        <f>SUM(AU43:BF43)</f>
        <v>0</v>
      </c>
      <c r="BH43" s="1611" t="str">
        <f>IF(OR(G43&gt;0,I43&gt;0),IF(AND(B43&lt;&gt;"",C43&lt;&gt;"",D43&lt;&gt;"",E43&lt;&gt;"",F43&lt;&gt;"",L43&lt;&gt;"",M43&lt;&gt;"",N43&lt;&gt;"",O43&lt;&gt;"",P43&lt;&gt;"",Q43&lt;&gt;"",R43&lt;&gt;""),"","ERROR"),"")</f>
        <v/>
      </c>
      <c r="BI43" s="1611" t="str">
        <f>IF(COUNTIF($D$43:$D$1496,D43)&gt;1,"ERROR","")</f>
        <v/>
      </c>
      <c r="BJ43" s="1611" t="str">
        <f t="shared" ref="BJ43:BJ106" si="55">IF(AND(OR(R43=$CQ$1,R43=$CQ$3),S43=""),"ERROR","")</f>
        <v/>
      </c>
      <c r="BK43" s="1611" t="str">
        <f t="shared" ref="BK43:BK106" si="56">IF(AND(OR(R43=$CQ$2),S43&lt;&gt;""),"ERROR","")</f>
        <v/>
      </c>
      <c r="BL43" s="1611" t="str">
        <f t="shared" ref="BL43:BL106" ca="1" si="57">IF(AND(O43=$CA$2,N43&lt;TODAY()),"ERROR","")</f>
        <v/>
      </c>
      <c r="BM43" s="1611" t="str">
        <f>IF(AND(AT43&gt;0,AF43=0),"ERROR","")</f>
        <v/>
      </c>
      <c r="BN43" s="1611" t="str">
        <f t="shared" ref="BN43:BN106" si="58">IF(AND(F43=$BZ$1,G43&gt;H43),"ERROR","")</f>
        <v/>
      </c>
      <c r="BO43" s="1611" t="str">
        <f t="shared" ref="BO43:BO106" si="59">IF(AND(F43=$BZ$1,I43&gt;J43),"ERROR","")</f>
        <v/>
      </c>
      <c r="BP43" s="1611" t="str">
        <f>IF(AND(F43=$BZ$2,SUM(H43,J43)&gt;0),"ERROR","")</f>
        <v/>
      </c>
      <c r="BQ43" s="1611" t="str">
        <f>IF(AND(I43=0,J43&gt;0),"ERROR","")</f>
        <v/>
      </c>
      <c r="BR43" s="1611" t="str">
        <f>IF(AND(O43=$CA$1,K43&lt;&gt;0),"ERROR","")</f>
        <v/>
      </c>
      <c r="BS43" s="1611" t="str">
        <f>IF(AND(O43=$CA$2,I43-AS43-K43&lt;0),"ERROR","")</f>
        <v/>
      </c>
      <c r="BT43" s="1611" t="str">
        <f>IF(S43="","",VLOOKUP(S43,$CS$1:$CT$14,2,0))</f>
        <v/>
      </c>
      <c r="BU43" s="1731">
        <f ca="1">COUNTIF(BH43:BS43,"ERROR")</f>
        <v>0</v>
      </c>
      <c r="CG43" s="1638"/>
    </row>
    <row r="44" spans="1:149" s="1594" customFormat="1" ht="12.5">
      <c r="A44" s="1644" t="str">
        <f t="shared" ref="A44:A107" si="60">$A$1</f>
        <v>Organisation</v>
      </c>
      <c r="B44" s="1754"/>
      <c r="C44" s="1754"/>
      <c r="D44" s="1754"/>
      <c r="E44" s="1756"/>
      <c r="F44" s="1592"/>
      <c r="G44" s="1714">
        <f t="shared" ref="G44:G107" si="61">AF44</f>
        <v>0</v>
      </c>
      <c r="H44" s="1645"/>
      <c r="I44" s="1714">
        <f t="shared" ref="I44:I107" si="62">AT44</f>
        <v>0</v>
      </c>
      <c r="J44" s="1645"/>
      <c r="K44" s="1645"/>
      <c r="L44" s="1592"/>
      <c r="M44" s="1593"/>
      <c r="N44" s="1593"/>
      <c r="O44" s="1646"/>
      <c r="P44" s="1647"/>
      <c r="Q44" s="1647"/>
      <c r="R44" s="1648"/>
      <c r="S44" s="1603"/>
      <c r="T44" s="1649"/>
      <c r="U44" s="1649"/>
      <c r="V44" s="1649"/>
      <c r="W44" s="1649"/>
      <c r="X44" s="1649"/>
      <c r="Y44" s="1649"/>
      <c r="Z44" s="1649"/>
      <c r="AA44" s="1649"/>
      <c r="AB44" s="1649"/>
      <c r="AC44" s="1649"/>
      <c r="AD44" s="1649"/>
      <c r="AE44" s="1649"/>
      <c r="AF44" s="1610">
        <f t="shared" si="41"/>
        <v>0</v>
      </c>
      <c r="AG44" s="1649"/>
      <c r="AH44" s="1649"/>
      <c r="AI44" s="1649"/>
      <c r="AJ44" s="1649"/>
      <c r="AK44" s="1649"/>
      <c r="AL44" s="1649"/>
      <c r="AM44" s="1649"/>
      <c r="AN44" s="1649"/>
      <c r="AO44" s="1649"/>
      <c r="AP44" s="1649"/>
      <c r="AQ44" s="1649"/>
      <c r="AR44" s="1709"/>
      <c r="AS44" s="1779">
        <f t="shared" si="42"/>
        <v>0</v>
      </c>
      <c r="AT44" s="1711">
        <f t="shared" ref="AT44:AT107" si="63">SUM(AG44:AR44)</f>
        <v>0</v>
      </c>
      <c r="AU44" s="1611">
        <f t="shared" si="43"/>
        <v>0</v>
      </c>
      <c r="AV44" s="1611">
        <f t="shared" si="44"/>
        <v>0</v>
      </c>
      <c r="AW44" s="1611">
        <f t="shared" si="45"/>
        <v>0</v>
      </c>
      <c r="AX44" s="1611">
        <f t="shared" si="46"/>
        <v>0</v>
      </c>
      <c r="AY44" s="1611">
        <f t="shared" si="47"/>
        <v>0</v>
      </c>
      <c r="AZ44" s="1611">
        <f t="shared" si="48"/>
        <v>0</v>
      </c>
      <c r="BA44" s="1611">
        <f t="shared" si="49"/>
        <v>0</v>
      </c>
      <c r="BB44" s="1611">
        <f t="shared" si="50"/>
        <v>0</v>
      </c>
      <c r="BC44" s="1611">
        <f t="shared" si="51"/>
        <v>0</v>
      </c>
      <c r="BD44" s="1611">
        <f t="shared" si="52"/>
        <v>0</v>
      </c>
      <c r="BE44" s="1611">
        <f t="shared" si="53"/>
        <v>0</v>
      </c>
      <c r="BF44" s="1611">
        <f t="shared" si="54"/>
        <v>0</v>
      </c>
      <c r="BG44" s="1611">
        <f t="shared" ref="BG44:BG107" si="64">SUM(AU44:BF44)</f>
        <v>0</v>
      </c>
      <c r="BH44" s="1611" t="str">
        <f t="shared" ref="BH44:BH107" si="65">IF(OR(G44&gt;0,I44&gt;0),IF(AND(B44&lt;&gt;"",C44&lt;&gt;"",D44&lt;&gt;"",E44&lt;&gt;"",F44&lt;&gt;"",L44&lt;&gt;"",M44&lt;&gt;"",N44&lt;&gt;"",O44&lt;&gt;"",P44&lt;&gt;"",Q44&lt;&gt;"",R44&lt;&gt;""),"","ERROR"),"")</f>
        <v/>
      </c>
      <c r="BI44" s="1611" t="str">
        <f t="shared" ref="BI44:BI107" si="66">IF(COUNTIF($D$43:$D$1496,D44)&gt;1,"ERROR","")</f>
        <v/>
      </c>
      <c r="BJ44" s="1611" t="str">
        <f t="shared" si="55"/>
        <v/>
      </c>
      <c r="BK44" s="1611" t="str">
        <f t="shared" si="56"/>
        <v/>
      </c>
      <c r="BL44" s="1611" t="str">
        <f t="shared" ca="1" si="57"/>
        <v/>
      </c>
      <c r="BM44" s="1611" t="str">
        <f t="shared" ref="BM44:BM107" si="67">IF(AND(AT44&gt;0,AF44=0),"ERROR","")</f>
        <v/>
      </c>
      <c r="BN44" s="1611" t="str">
        <f t="shared" si="58"/>
        <v/>
      </c>
      <c r="BO44" s="1611" t="str">
        <f t="shared" si="59"/>
        <v/>
      </c>
      <c r="BP44" s="1611" t="str">
        <f t="shared" ref="BP44:BP107" si="68">IF(AND(F44=$BZ$2,SUM(H44,J44)&gt;0),"ERROR","")</f>
        <v/>
      </c>
      <c r="BQ44" s="1611" t="str">
        <f t="shared" ref="BQ44:BQ107" si="69">IF(AND(I44=0,J44&gt;0),"ERROR","")</f>
        <v/>
      </c>
      <c r="BR44" s="1611" t="str">
        <f t="shared" ref="BR44:BR107" si="70">IF(AND(O44=$CA$1,K44&lt;&gt;0),"ERROR","")</f>
        <v/>
      </c>
      <c r="BS44" s="1611" t="str">
        <f t="shared" ref="BS44:BS107" si="71">IF(AND(O44=$CA$2,I44-AS44-K44&lt;0),"ERROR","")</f>
        <v/>
      </c>
      <c r="BT44" s="1611" t="str">
        <f t="shared" ref="BT44:BT107" si="72">IF(S44="","",VLOOKUP(S44,$CS$1:$CT$14,2,0))</f>
        <v/>
      </c>
      <c r="BU44" s="1731">
        <f ca="1">COUNTIF(BH44:BS44,"ERROR")</f>
        <v>0</v>
      </c>
    </row>
    <row r="45" spans="1:149" s="1594" customFormat="1" ht="12.5">
      <c r="A45" s="1644" t="str">
        <f t="shared" si="60"/>
        <v>Organisation</v>
      </c>
      <c r="B45" s="1754"/>
      <c r="C45" s="1754"/>
      <c r="D45" s="1754"/>
      <c r="E45" s="1756"/>
      <c r="F45" s="1592"/>
      <c r="G45" s="1714">
        <f t="shared" si="61"/>
        <v>0</v>
      </c>
      <c r="H45" s="1645"/>
      <c r="I45" s="1714">
        <f t="shared" si="62"/>
        <v>0</v>
      </c>
      <c r="J45" s="1645"/>
      <c r="K45" s="1645"/>
      <c r="L45" s="1592"/>
      <c r="M45" s="1593"/>
      <c r="N45" s="1593"/>
      <c r="O45" s="1646"/>
      <c r="P45" s="1647"/>
      <c r="Q45" s="1647"/>
      <c r="R45" s="1648"/>
      <c r="S45" s="1603"/>
      <c r="T45" s="1649"/>
      <c r="U45" s="1649"/>
      <c r="V45" s="1649"/>
      <c r="W45" s="1649"/>
      <c r="X45" s="1649"/>
      <c r="Y45" s="1649"/>
      <c r="Z45" s="1649"/>
      <c r="AA45" s="1649"/>
      <c r="AB45" s="1649"/>
      <c r="AC45" s="1649"/>
      <c r="AD45" s="1649"/>
      <c r="AE45" s="1649"/>
      <c r="AF45" s="1610">
        <f t="shared" si="41"/>
        <v>0</v>
      </c>
      <c r="AG45" s="1649"/>
      <c r="AH45" s="1649"/>
      <c r="AI45" s="1649"/>
      <c r="AJ45" s="1649"/>
      <c r="AK45" s="1649"/>
      <c r="AL45" s="1649"/>
      <c r="AM45" s="1649"/>
      <c r="AN45" s="1649"/>
      <c r="AO45" s="1649"/>
      <c r="AP45" s="1649"/>
      <c r="AQ45" s="1649"/>
      <c r="AR45" s="1709"/>
      <c r="AS45" s="1779">
        <f t="shared" si="42"/>
        <v>0</v>
      </c>
      <c r="AT45" s="1711">
        <f t="shared" si="63"/>
        <v>0</v>
      </c>
      <c r="AU45" s="1611">
        <f t="shared" si="43"/>
        <v>0</v>
      </c>
      <c r="AV45" s="1611">
        <f t="shared" si="44"/>
        <v>0</v>
      </c>
      <c r="AW45" s="1611">
        <f t="shared" si="45"/>
        <v>0</v>
      </c>
      <c r="AX45" s="1611">
        <f t="shared" si="46"/>
        <v>0</v>
      </c>
      <c r="AY45" s="1611">
        <f t="shared" si="47"/>
        <v>0</v>
      </c>
      <c r="AZ45" s="1611">
        <f t="shared" si="48"/>
        <v>0</v>
      </c>
      <c r="BA45" s="1611">
        <f t="shared" si="49"/>
        <v>0</v>
      </c>
      <c r="BB45" s="1611">
        <f t="shared" si="50"/>
        <v>0</v>
      </c>
      <c r="BC45" s="1611">
        <f t="shared" si="51"/>
        <v>0</v>
      </c>
      <c r="BD45" s="1611">
        <f t="shared" si="52"/>
        <v>0</v>
      </c>
      <c r="BE45" s="1611">
        <f t="shared" si="53"/>
        <v>0</v>
      </c>
      <c r="BF45" s="1611">
        <f t="shared" si="54"/>
        <v>0</v>
      </c>
      <c r="BG45" s="1611">
        <f t="shared" si="64"/>
        <v>0</v>
      </c>
      <c r="BH45" s="1611" t="str">
        <f t="shared" si="65"/>
        <v/>
      </c>
      <c r="BI45" s="1611" t="str">
        <f t="shared" si="66"/>
        <v/>
      </c>
      <c r="BJ45" s="1611" t="str">
        <f t="shared" si="55"/>
        <v/>
      </c>
      <c r="BK45" s="1611" t="str">
        <f t="shared" si="56"/>
        <v/>
      </c>
      <c r="BL45" s="1611" t="str">
        <f t="shared" ca="1" si="57"/>
        <v/>
      </c>
      <c r="BM45" s="1611" t="str">
        <f t="shared" si="67"/>
        <v/>
      </c>
      <c r="BN45" s="1611" t="str">
        <f t="shared" si="58"/>
        <v/>
      </c>
      <c r="BO45" s="1611" t="str">
        <f t="shared" si="59"/>
        <v/>
      </c>
      <c r="BP45" s="1611" t="str">
        <f t="shared" si="68"/>
        <v/>
      </c>
      <c r="BQ45" s="1611" t="str">
        <f t="shared" si="69"/>
        <v/>
      </c>
      <c r="BR45" s="1611" t="str">
        <f t="shared" si="70"/>
        <v/>
      </c>
      <c r="BS45" s="1611" t="str">
        <f t="shared" si="71"/>
        <v/>
      </c>
      <c r="BT45" s="1611" t="str">
        <f t="shared" si="72"/>
        <v/>
      </c>
      <c r="BU45" s="1731">
        <f t="shared" ref="BU45:BU107" ca="1" si="73">COUNTIF(BH45:BS45,"ERROR")</f>
        <v>0</v>
      </c>
    </row>
    <row r="46" spans="1:149" s="1595" customFormat="1" ht="12.5">
      <c r="A46" s="1644" t="str">
        <f t="shared" si="60"/>
        <v>Organisation</v>
      </c>
      <c r="B46" s="1754"/>
      <c r="C46" s="1754"/>
      <c r="D46" s="1754"/>
      <c r="E46" s="1756"/>
      <c r="F46" s="1592"/>
      <c r="G46" s="1714">
        <f t="shared" si="61"/>
        <v>0</v>
      </c>
      <c r="H46" s="1645"/>
      <c r="I46" s="1714">
        <f t="shared" si="62"/>
        <v>0</v>
      </c>
      <c r="J46" s="1645"/>
      <c r="K46" s="1645"/>
      <c r="L46" s="1592"/>
      <c r="M46" s="1593"/>
      <c r="N46" s="1593"/>
      <c r="O46" s="1646"/>
      <c r="P46" s="1647"/>
      <c r="Q46" s="1647"/>
      <c r="R46" s="1648"/>
      <c r="S46" s="1603"/>
      <c r="T46" s="1649"/>
      <c r="U46" s="1649"/>
      <c r="V46" s="1649"/>
      <c r="W46" s="1649"/>
      <c r="X46" s="1649"/>
      <c r="Y46" s="1649"/>
      <c r="Z46" s="1649"/>
      <c r="AA46" s="1649"/>
      <c r="AB46" s="1649"/>
      <c r="AC46" s="1649"/>
      <c r="AD46" s="1649"/>
      <c r="AE46" s="1649"/>
      <c r="AF46" s="1610">
        <f t="shared" si="41"/>
        <v>0</v>
      </c>
      <c r="AG46" s="1649"/>
      <c r="AH46" s="1649"/>
      <c r="AI46" s="1649"/>
      <c r="AJ46" s="1649"/>
      <c r="AK46" s="1649"/>
      <c r="AL46" s="1649"/>
      <c r="AM46" s="1649"/>
      <c r="AN46" s="1649"/>
      <c r="AO46" s="1649"/>
      <c r="AP46" s="1649"/>
      <c r="AQ46" s="1649"/>
      <c r="AR46" s="1709"/>
      <c r="AS46" s="1779">
        <f t="shared" si="42"/>
        <v>0</v>
      </c>
      <c r="AT46" s="1711">
        <f t="shared" si="63"/>
        <v>0</v>
      </c>
      <c r="AU46" s="1611">
        <f t="shared" si="43"/>
        <v>0</v>
      </c>
      <c r="AV46" s="1611">
        <f t="shared" si="44"/>
        <v>0</v>
      </c>
      <c r="AW46" s="1611">
        <f t="shared" si="45"/>
        <v>0</v>
      </c>
      <c r="AX46" s="1611">
        <f t="shared" si="46"/>
        <v>0</v>
      </c>
      <c r="AY46" s="1611">
        <f t="shared" si="47"/>
        <v>0</v>
      </c>
      <c r="AZ46" s="1611">
        <f t="shared" si="48"/>
        <v>0</v>
      </c>
      <c r="BA46" s="1611">
        <f t="shared" si="49"/>
        <v>0</v>
      </c>
      <c r="BB46" s="1611">
        <f t="shared" si="50"/>
        <v>0</v>
      </c>
      <c r="BC46" s="1611">
        <f t="shared" si="51"/>
        <v>0</v>
      </c>
      <c r="BD46" s="1611">
        <f t="shared" si="52"/>
        <v>0</v>
      </c>
      <c r="BE46" s="1611">
        <f t="shared" si="53"/>
        <v>0</v>
      </c>
      <c r="BF46" s="1611">
        <f t="shared" si="54"/>
        <v>0</v>
      </c>
      <c r="BG46" s="1611">
        <f t="shared" si="64"/>
        <v>0</v>
      </c>
      <c r="BH46" s="1611" t="str">
        <f t="shared" si="65"/>
        <v/>
      </c>
      <c r="BI46" s="1611" t="str">
        <f t="shared" si="66"/>
        <v/>
      </c>
      <c r="BJ46" s="1611" t="str">
        <f t="shared" si="55"/>
        <v/>
      </c>
      <c r="BK46" s="1611" t="str">
        <f t="shared" si="56"/>
        <v/>
      </c>
      <c r="BL46" s="1611" t="str">
        <f t="shared" ca="1" si="57"/>
        <v/>
      </c>
      <c r="BM46" s="1611" t="str">
        <f t="shared" si="67"/>
        <v/>
      </c>
      <c r="BN46" s="1611" t="str">
        <f t="shared" si="58"/>
        <v/>
      </c>
      <c r="BO46" s="1611" t="str">
        <f t="shared" si="59"/>
        <v/>
      </c>
      <c r="BP46" s="1611" t="str">
        <f t="shared" si="68"/>
        <v/>
      </c>
      <c r="BQ46" s="1611" t="str">
        <f t="shared" si="69"/>
        <v/>
      </c>
      <c r="BR46" s="1611" t="str">
        <f t="shared" si="70"/>
        <v/>
      </c>
      <c r="BS46" s="1611" t="str">
        <f t="shared" si="71"/>
        <v/>
      </c>
      <c r="BT46" s="1611" t="str">
        <f t="shared" si="72"/>
        <v/>
      </c>
      <c r="BU46" s="1731">
        <f t="shared" ca="1" si="73"/>
        <v>0</v>
      </c>
      <c r="BV46" s="1594"/>
      <c r="BW46" s="1594"/>
      <c r="BX46" s="1594"/>
      <c r="BY46" s="1594"/>
      <c r="BZ46" s="1594"/>
      <c r="CA46" s="1594"/>
      <c r="CB46" s="1594"/>
      <c r="CC46" s="1594"/>
      <c r="CD46" s="1594"/>
      <c r="CE46" s="1594"/>
      <c r="CF46" s="1594"/>
      <c r="CG46" s="1594"/>
      <c r="CH46" s="1594"/>
      <c r="CI46" s="1594"/>
      <c r="CJ46" s="1594"/>
      <c r="CK46" s="1594"/>
      <c r="CL46" s="1594"/>
      <c r="CM46" s="1594"/>
      <c r="CN46" s="1594"/>
      <c r="CO46" s="1594"/>
      <c r="CP46" s="1594"/>
      <c r="CQ46" s="1594"/>
      <c r="CR46" s="1594"/>
      <c r="CS46" s="1594"/>
      <c r="CT46" s="1594"/>
      <c r="CU46" s="1594"/>
      <c r="CV46" s="1594"/>
      <c r="CW46" s="1594"/>
      <c r="CX46" s="1594"/>
      <c r="CY46" s="1594"/>
      <c r="CZ46" s="1594"/>
      <c r="DA46" s="1594"/>
      <c r="DB46" s="1594"/>
      <c r="DC46" s="1594"/>
      <c r="DD46" s="1594"/>
      <c r="DE46" s="1594"/>
      <c r="DF46" s="1594"/>
      <c r="DG46" s="1594"/>
      <c r="DH46" s="1594"/>
      <c r="DI46" s="1594"/>
      <c r="DJ46" s="1594"/>
      <c r="DK46" s="1594"/>
      <c r="DL46" s="1594"/>
      <c r="DM46" s="1594"/>
      <c r="DN46" s="1594"/>
      <c r="DO46" s="1594"/>
      <c r="DP46" s="1594"/>
      <c r="DQ46" s="1594"/>
      <c r="DR46" s="1594"/>
      <c r="DS46" s="1594"/>
      <c r="DT46" s="1594"/>
      <c r="DU46" s="1594"/>
      <c r="DV46" s="1594"/>
      <c r="DW46" s="1594"/>
      <c r="DX46" s="1594"/>
      <c r="DY46" s="1594"/>
      <c r="DZ46" s="1594"/>
      <c r="EA46" s="1594"/>
      <c r="EB46" s="1594"/>
      <c r="EC46" s="1594"/>
      <c r="ED46" s="1594"/>
      <c r="EE46" s="1594"/>
      <c r="EF46" s="1594"/>
      <c r="EG46" s="1594"/>
      <c r="EH46" s="1594"/>
      <c r="EI46" s="1594"/>
      <c r="EJ46" s="1594"/>
      <c r="EK46" s="1594"/>
      <c r="EL46" s="1594"/>
      <c r="EM46" s="1594"/>
      <c r="EN46" s="1594"/>
      <c r="EO46" s="1594"/>
      <c r="EP46" s="1594"/>
      <c r="EQ46" s="1594"/>
      <c r="ER46" s="1594"/>
      <c r="ES46" s="1594"/>
    </row>
    <row r="47" spans="1:149" s="1595" customFormat="1" ht="12.5">
      <c r="A47" s="1644" t="str">
        <f t="shared" si="60"/>
        <v>Organisation</v>
      </c>
      <c r="B47" s="1754"/>
      <c r="C47" s="1754"/>
      <c r="D47" s="1754"/>
      <c r="E47" s="1756"/>
      <c r="F47" s="1592"/>
      <c r="G47" s="1714">
        <f t="shared" si="61"/>
        <v>0</v>
      </c>
      <c r="H47" s="1645"/>
      <c r="I47" s="1714">
        <f t="shared" si="62"/>
        <v>0</v>
      </c>
      <c r="J47" s="1645"/>
      <c r="K47" s="1645"/>
      <c r="L47" s="1592"/>
      <c r="M47" s="1593"/>
      <c r="N47" s="1593"/>
      <c r="O47" s="1646"/>
      <c r="P47" s="1647"/>
      <c r="Q47" s="1647"/>
      <c r="R47" s="1648"/>
      <c r="S47" s="1603"/>
      <c r="T47" s="1649"/>
      <c r="U47" s="1649"/>
      <c r="V47" s="1649"/>
      <c r="W47" s="1649"/>
      <c r="X47" s="1649"/>
      <c r="Y47" s="1649"/>
      <c r="Z47" s="1649"/>
      <c r="AA47" s="1649"/>
      <c r="AB47" s="1649"/>
      <c r="AC47" s="1649"/>
      <c r="AD47" s="1649"/>
      <c r="AE47" s="1649"/>
      <c r="AF47" s="1610">
        <f t="shared" si="41"/>
        <v>0</v>
      </c>
      <c r="AG47" s="1649"/>
      <c r="AH47" s="1649"/>
      <c r="AI47" s="1649"/>
      <c r="AJ47" s="1649"/>
      <c r="AK47" s="1649"/>
      <c r="AL47" s="1649"/>
      <c r="AM47" s="1649"/>
      <c r="AN47" s="1649"/>
      <c r="AO47" s="1649"/>
      <c r="AP47" s="1649"/>
      <c r="AQ47" s="1649"/>
      <c r="AR47" s="1709"/>
      <c r="AS47" s="1779">
        <f t="shared" si="42"/>
        <v>0</v>
      </c>
      <c r="AT47" s="1711">
        <f t="shared" si="63"/>
        <v>0</v>
      </c>
      <c r="AU47" s="1611">
        <f t="shared" si="43"/>
        <v>0</v>
      </c>
      <c r="AV47" s="1611">
        <f t="shared" si="44"/>
        <v>0</v>
      </c>
      <c r="AW47" s="1611">
        <f t="shared" si="45"/>
        <v>0</v>
      </c>
      <c r="AX47" s="1611">
        <f t="shared" si="46"/>
        <v>0</v>
      </c>
      <c r="AY47" s="1611">
        <f t="shared" si="47"/>
        <v>0</v>
      </c>
      <c r="AZ47" s="1611">
        <f t="shared" si="48"/>
        <v>0</v>
      </c>
      <c r="BA47" s="1611">
        <f t="shared" si="49"/>
        <v>0</v>
      </c>
      <c r="BB47" s="1611">
        <f t="shared" si="50"/>
        <v>0</v>
      </c>
      <c r="BC47" s="1611">
        <f t="shared" si="51"/>
        <v>0</v>
      </c>
      <c r="BD47" s="1611">
        <f t="shared" si="52"/>
        <v>0</v>
      </c>
      <c r="BE47" s="1611">
        <f t="shared" si="53"/>
        <v>0</v>
      </c>
      <c r="BF47" s="1611">
        <f t="shared" si="54"/>
        <v>0</v>
      </c>
      <c r="BG47" s="1611">
        <f t="shared" si="64"/>
        <v>0</v>
      </c>
      <c r="BH47" s="1611" t="str">
        <f t="shared" si="65"/>
        <v/>
      </c>
      <c r="BI47" s="1611" t="str">
        <f t="shared" si="66"/>
        <v/>
      </c>
      <c r="BJ47" s="1611" t="str">
        <f t="shared" si="55"/>
        <v/>
      </c>
      <c r="BK47" s="1611" t="str">
        <f t="shared" si="56"/>
        <v/>
      </c>
      <c r="BL47" s="1611" t="str">
        <f t="shared" ca="1" si="57"/>
        <v/>
      </c>
      <c r="BM47" s="1611" t="str">
        <f t="shared" si="67"/>
        <v/>
      </c>
      <c r="BN47" s="1611" t="str">
        <f t="shared" si="58"/>
        <v/>
      </c>
      <c r="BO47" s="1611" t="str">
        <f t="shared" si="59"/>
        <v/>
      </c>
      <c r="BP47" s="1611" t="str">
        <f t="shared" si="68"/>
        <v/>
      </c>
      <c r="BQ47" s="1611" t="str">
        <f t="shared" si="69"/>
        <v/>
      </c>
      <c r="BR47" s="1611" t="str">
        <f t="shared" si="70"/>
        <v/>
      </c>
      <c r="BS47" s="1611" t="str">
        <f t="shared" si="71"/>
        <v/>
      </c>
      <c r="BT47" s="1611" t="str">
        <f t="shared" si="72"/>
        <v/>
      </c>
      <c r="BU47" s="1731">
        <f t="shared" ca="1" si="73"/>
        <v>0</v>
      </c>
      <c r="BV47" s="1594"/>
      <c r="BW47" s="1594"/>
      <c r="BX47" s="1594"/>
      <c r="BY47" s="1594"/>
      <c r="BZ47" s="1594"/>
      <c r="CA47" s="1594"/>
      <c r="CB47" s="1594"/>
      <c r="CC47" s="1594"/>
      <c r="CD47" s="1594"/>
      <c r="CE47" s="1594"/>
      <c r="CF47" s="1594"/>
      <c r="CG47" s="1594"/>
      <c r="CH47" s="1594"/>
      <c r="CI47" s="1594"/>
      <c r="CJ47" s="1594"/>
      <c r="CK47" s="1594"/>
      <c r="CL47" s="1594"/>
      <c r="CM47" s="1594"/>
      <c r="CN47" s="1594"/>
      <c r="CO47" s="1594"/>
      <c r="CP47" s="1594"/>
      <c r="CQ47" s="1594"/>
      <c r="CR47" s="1594"/>
      <c r="CS47" s="1594"/>
      <c r="CT47" s="1594"/>
      <c r="CU47" s="1594"/>
      <c r="CV47" s="1594"/>
      <c r="CW47" s="1594"/>
      <c r="CX47" s="1594"/>
      <c r="CY47" s="1594"/>
      <c r="CZ47" s="1594"/>
      <c r="DA47" s="1594"/>
      <c r="DB47" s="1594"/>
      <c r="DC47" s="1594"/>
      <c r="DD47" s="1594"/>
      <c r="DE47" s="1594"/>
      <c r="DF47" s="1594"/>
      <c r="DG47" s="1594"/>
      <c r="DH47" s="1594"/>
      <c r="DI47" s="1594"/>
      <c r="DJ47" s="1594"/>
      <c r="DK47" s="1594"/>
      <c r="DL47" s="1594"/>
      <c r="DM47" s="1594"/>
      <c r="DN47" s="1594"/>
      <c r="DO47" s="1594"/>
      <c r="DP47" s="1594"/>
      <c r="DQ47" s="1594"/>
      <c r="DR47" s="1594"/>
      <c r="DS47" s="1594"/>
      <c r="DT47" s="1594"/>
      <c r="DU47" s="1594"/>
      <c r="DV47" s="1594"/>
      <c r="DW47" s="1594"/>
      <c r="DX47" s="1594"/>
      <c r="DY47" s="1594"/>
      <c r="DZ47" s="1594"/>
      <c r="EA47" s="1594"/>
      <c r="EB47" s="1594"/>
      <c r="EC47" s="1594"/>
      <c r="ED47" s="1594"/>
      <c r="EE47" s="1594"/>
      <c r="EF47" s="1594"/>
      <c r="EG47" s="1594"/>
      <c r="EH47" s="1594"/>
      <c r="EI47" s="1594"/>
      <c r="EJ47" s="1594"/>
      <c r="EK47" s="1594"/>
      <c r="EL47" s="1594"/>
      <c r="EM47" s="1594"/>
      <c r="EN47" s="1594"/>
      <c r="EO47" s="1594"/>
      <c r="EP47" s="1594"/>
      <c r="EQ47" s="1594"/>
      <c r="ER47" s="1594"/>
      <c r="ES47" s="1594"/>
    </row>
    <row r="48" spans="1:149" s="1595" customFormat="1" ht="12.5">
      <c r="A48" s="1644" t="str">
        <f t="shared" si="60"/>
        <v>Organisation</v>
      </c>
      <c r="B48" s="1754"/>
      <c r="C48" s="1754"/>
      <c r="D48" s="1754"/>
      <c r="E48" s="1756"/>
      <c r="F48" s="1592"/>
      <c r="G48" s="1714">
        <f t="shared" si="61"/>
        <v>0</v>
      </c>
      <c r="H48" s="1645"/>
      <c r="I48" s="1714">
        <f t="shared" si="62"/>
        <v>0</v>
      </c>
      <c r="J48" s="1645"/>
      <c r="K48" s="1645"/>
      <c r="L48" s="1592"/>
      <c r="M48" s="1593"/>
      <c r="N48" s="1593"/>
      <c r="O48" s="1646"/>
      <c r="P48" s="1647"/>
      <c r="Q48" s="1647"/>
      <c r="R48" s="1648"/>
      <c r="S48" s="1603"/>
      <c r="T48" s="1649"/>
      <c r="U48" s="1649"/>
      <c r="V48" s="1649"/>
      <c r="W48" s="1649"/>
      <c r="X48" s="1649"/>
      <c r="Y48" s="1649"/>
      <c r="Z48" s="1649"/>
      <c r="AA48" s="1649"/>
      <c r="AB48" s="1649"/>
      <c r="AC48" s="1649"/>
      <c r="AD48" s="1649"/>
      <c r="AE48" s="1649"/>
      <c r="AF48" s="1610">
        <f t="shared" si="41"/>
        <v>0</v>
      </c>
      <c r="AG48" s="1649"/>
      <c r="AH48" s="1649"/>
      <c r="AI48" s="1649"/>
      <c r="AJ48" s="1649"/>
      <c r="AK48" s="1649"/>
      <c r="AL48" s="1649"/>
      <c r="AM48" s="1649"/>
      <c r="AN48" s="1649"/>
      <c r="AO48" s="1649"/>
      <c r="AP48" s="1649"/>
      <c r="AQ48" s="1649"/>
      <c r="AR48" s="1709"/>
      <c r="AS48" s="1779">
        <f t="shared" si="42"/>
        <v>0</v>
      </c>
      <c r="AT48" s="1711">
        <f t="shared" si="63"/>
        <v>0</v>
      </c>
      <c r="AU48" s="1611">
        <f t="shared" si="43"/>
        <v>0</v>
      </c>
      <c r="AV48" s="1611">
        <f t="shared" si="44"/>
        <v>0</v>
      </c>
      <c r="AW48" s="1611">
        <f t="shared" si="45"/>
        <v>0</v>
      </c>
      <c r="AX48" s="1611">
        <f t="shared" si="46"/>
        <v>0</v>
      </c>
      <c r="AY48" s="1611">
        <f t="shared" si="47"/>
        <v>0</v>
      </c>
      <c r="AZ48" s="1611">
        <f t="shared" si="48"/>
        <v>0</v>
      </c>
      <c r="BA48" s="1611">
        <f t="shared" si="49"/>
        <v>0</v>
      </c>
      <c r="BB48" s="1611">
        <f t="shared" si="50"/>
        <v>0</v>
      </c>
      <c r="BC48" s="1611">
        <f t="shared" si="51"/>
        <v>0</v>
      </c>
      <c r="BD48" s="1611">
        <f t="shared" si="52"/>
        <v>0</v>
      </c>
      <c r="BE48" s="1611">
        <f t="shared" si="53"/>
        <v>0</v>
      </c>
      <c r="BF48" s="1611">
        <f t="shared" si="54"/>
        <v>0</v>
      </c>
      <c r="BG48" s="1611">
        <f t="shared" si="64"/>
        <v>0</v>
      </c>
      <c r="BH48" s="1611" t="str">
        <f t="shared" si="65"/>
        <v/>
      </c>
      <c r="BI48" s="1611" t="str">
        <f t="shared" si="66"/>
        <v/>
      </c>
      <c r="BJ48" s="1611" t="str">
        <f t="shared" si="55"/>
        <v/>
      </c>
      <c r="BK48" s="1611" t="str">
        <f t="shared" si="56"/>
        <v/>
      </c>
      <c r="BL48" s="1611" t="str">
        <f t="shared" ca="1" si="57"/>
        <v/>
      </c>
      <c r="BM48" s="1611" t="str">
        <f t="shared" si="67"/>
        <v/>
      </c>
      <c r="BN48" s="1611" t="str">
        <f t="shared" si="58"/>
        <v/>
      </c>
      <c r="BO48" s="1611" t="str">
        <f t="shared" si="59"/>
        <v/>
      </c>
      <c r="BP48" s="1611" t="str">
        <f t="shared" si="68"/>
        <v/>
      </c>
      <c r="BQ48" s="1611" t="str">
        <f t="shared" si="69"/>
        <v/>
      </c>
      <c r="BR48" s="1611" t="str">
        <f t="shared" si="70"/>
        <v/>
      </c>
      <c r="BS48" s="1611" t="str">
        <f t="shared" si="71"/>
        <v/>
      </c>
      <c r="BT48" s="1611" t="str">
        <f t="shared" si="72"/>
        <v/>
      </c>
      <c r="BU48" s="1731">
        <f t="shared" ca="1" si="73"/>
        <v>0</v>
      </c>
      <c r="BV48" s="1594"/>
      <c r="BW48" s="1594"/>
      <c r="BX48" s="1594"/>
      <c r="BY48" s="1594"/>
      <c r="BZ48" s="1594"/>
      <c r="CA48" s="1594"/>
      <c r="CB48" s="1594"/>
      <c r="CC48" s="1594"/>
      <c r="CD48" s="1594"/>
      <c r="CE48" s="1594"/>
      <c r="CF48" s="1594"/>
      <c r="CG48" s="1594"/>
      <c r="CH48" s="1594"/>
      <c r="CI48" s="1594"/>
      <c r="CJ48" s="1594"/>
      <c r="CK48" s="1594"/>
      <c r="CL48" s="1594"/>
      <c r="CM48" s="1594"/>
      <c r="CN48" s="1594"/>
      <c r="CO48" s="1594"/>
      <c r="CP48" s="1594"/>
      <c r="CQ48" s="1594"/>
      <c r="CR48" s="1594"/>
      <c r="CS48" s="1594"/>
      <c r="CT48" s="1594"/>
      <c r="CU48" s="1594"/>
      <c r="CV48" s="1594"/>
      <c r="CW48" s="1594"/>
      <c r="CX48" s="1594"/>
      <c r="CY48" s="1594"/>
      <c r="CZ48" s="1594"/>
      <c r="DA48" s="1594"/>
      <c r="DB48" s="1594"/>
      <c r="DC48" s="1594"/>
      <c r="DD48" s="1594"/>
      <c r="DE48" s="1594"/>
      <c r="DF48" s="1594"/>
      <c r="DG48" s="1594"/>
      <c r="DH48" s="1594"/>
      <c r="DI48" s="1594"/>
      <c r="DJ48" s="1594"/>
      <c r="DK48" s="1594"/>
      <c r="DL48" s="1594"/>
      <c r="DM48" s="1594"/>
      <c r="DN48" s="1594"/>
      <c r="DO48" s="1594"/>
      <c r="DP48" s="1594"/>
      <c r="DQ48" s="1594"/>
      <c r="DR48" s="1594"/>
      <c r="DS48" s="1594"/>
      <c r="DT48" s="1594"/>
      <c r="DU48" s="1594"/>
      <c r="DV48" s="1594"/>
      <c r="DW48" s="1594"/>
      <c r="DX48" s="1594"/>
      <c r="DY48" s="1594"/>
      <c r="DZ48" s="1594"/>
      <c r="EA48" s="1594"/>
      <c r="EB48" s="1594"/>
      <c r="EC48" s="1594"/>
      <c r="ED48" s="1594"/>
      <c r="EE48" s="1594"/>
      <c r="EF48" s="1594"/>
      <c r="EG48" s="1594"/>
      <c r="EH48" s="1594"/>
      <c r="EI48" s="1594"/>
      <c r="EJ48" s="1594"/>
      <c r="EK48" s="1594"/>
      <c r="EL48" s="1594"/>
      <c r="EM48" s="1594"/>
      <c r="EN48" s="1594"/>
      <c r="EO48" s="1594"/>
      <c r="EP48" s="1594"/>
      <c r="EQ48" s="1594"/>
      <c r="ER48" s="1594"/>
      <c r="ES48" s="1594"/>
    </row>
    <row r="49" spans="1:149" s="1594" customFormat="1" ht="12.5">
      <c r="A49" s="1644" t="str">
        <f t="shared" si="60"/>
        <v>Organisation</v>
      </c>
      <c r="B49" s="1754"/>
      <c r="C49" s="1754"/>
      <c r="D49" s="1754"/>
      <c r="E49" s="1756"/>
      <c r="F49" s="1592"/>
      <c r="G49" s="1714">
        <f t="shared" si="61"/>
        <v>0</v>
      </c>
      <c r="H49" s="1645"/>
      <c r="I49" s="1714">
        <f t="shared" si="62"/>
        <v>0</v>
      </c>
      <c r="J49" s="1645"/>
      <c r="K49" s="1645"/>
      <c r="L49" s="1592"/>
      <c r="M49" s="1593"/>
      <c r="N49" s="1593"/>
      <c r="O49" s="1646"/>
      <c r="P49" s="1647"/>
      <c r="Q49" s="1647"/>
      <c r="R49" s="1648"/>
      <c r="S49" s="1603"/>
      <c r="T49" s="1649"/>
      <c r="U49" s="1649"/>
      <c r="V49" s="1649"/>
      <c r="W49" s="1649"/>
      <c r="X49" s="1649"/>
      <c r="Y49" s="1649"/>
      <c r="Z49" s="1649"/>
      <c r="AA49" s="1649"/>
      <c r="AB49" s="1649"/>
      <c r="AC49" s="1649"/>
      <c r="AD49" s="1649"/>
      <c r="AE49" s="1649"/>
      <c r="AF49" s="1610">
        <f t="shared" si="41"/>
        <v>0</v>
      </c>
      <c r="AG49" s="1649"/>
      <c r="AH49" s="1649"/>
      <c r="AI49" s="1649"/>
      <c r="AJ49" s="1649"/>
      <c r="AK49" s="1649"/>
      <c r="AL49" s="1649"/>
      <c r="AM49" s="1649"/>
      <c r="AN49" s="1649"/>
      <c r="AO49" s="1649"/>
      <c r="AP49" s="1649"/>
      <c r="AQ49" s="1649"/>
      <c r="AR49" s="1709"/>
      <c r="AS49" s="1779">
        <f t="shared" si="42"/>
        <v>0</v>
      </c>
      <c r="AT49" s="1711">
        <f t="shared" si="63"/>
        <v>0</v>
      </c>
      <c r="AU49" s="1611">
        <f t="shared" si="43"/>
        <v>0</v>
      </c>
      <c r="AV49" s="1611">
        <f t="shared" si="44"/>
        <v>0</v>
      </c>
      <c r="AW49" s="1611">
        <f t="shared" si="45"/>
        <v>0</v>
      </c>
      <c r="AX49" s="1611">
        <f t="shared" si="46"/>
        <v>0</v>
      </c>
      <c r="AY49" s="1611">
        <f t="shared" si="47"/>
        <v>0</v>
      </c>
      <c r="AZ49" s="1611">
        <f t="shared" si="48"/>
        <v>0</v>
      </c>
      <c r="BA49" s="1611">
        <f t="shared" si="49"/>
        <v>0</v>
      </c>
      <c r="BB49" s="1611">
        <f t="shared" si="50"/>
        <v>0</v>
      </c>
      <c r="BC49" s="1611">
        <f t="shared" si="51"/>
        <v>0</v>
      </c>
      <c r="BD49" s="1611">
        <f t="shared" si="52"/>
        <v>0</v>
      </c>
      <c r="BE49" s="1611">
        <f t="shared" si="53"/>
        <v>0</v>
      </c>
      <c r="BF49" s="1611">
        <f t="shared" si="54"/>
        <v>0</v>
      </c>
      <c r="BG49" s="1611">
        <f t="shared" si="64"/>
        <v>0</v>
      </c>
      <c r="BH49" s="1611" t="str">
        <f t="shared" si="65"/>
        <v/>
      </c>
      <c r="BI49" s="1611" t="str">
        <f t="shared" si="66"/>
        <v/>
      </c>
      <c r="BJ49" s="1611" t="str">
        <f t="shared" si="55"/>
        <v/>
      </c>
      <c r="BK49" s="1611" t="str">
        <f t="shared" si="56"/>
        <v/>
      </c>
      <c r="BL49" s="1611" t="str">
        <f t="shared" ca="1" si="57"/>
        <v/>
      </c>
      <c r="BM49" s="1611" t="str">
        <f t="shared" si="67"/>
        <v/>
      </c>
      <c r="BN49" s="1611" t="str">
        <f t="shared" si="58"/>
        <v/>
      </c>
      <c r="BO49" s="1611" t="str">
        <f t="shared" si="59"/>
        <v/>
      </c>
      <c r="BP49" s="1611" t="str">
        <f t="shared" si="68"/>
        <v/>
      </c>
      <c r="BQ49" s="1611" t="str">
        <f t="shared" si="69"/>
        <v/>
      </c>
      <c r="BR49" s="1611" t="str">
        <f t="shared" si="70"/>
        <v/>
      </c>
      <c r="BS49" s="1611" t="str">
        <f t="shared" si="71"/>
        <v/>
      </c>
      <c r="BT49" s="1611" t="str">
        <f t="shared" si="72"/>
        <v/>
      </c>
      <c r="BU49" s="1731">
        <f t="shared" ca="1" si="73"/>
        <v>0</v>
      </c>
    </row>
    <row r="50" spans="1:149" s="1594" customFormat="1" ht="12.5">
      <c r="A50" s="1644" t="str">
        <f t="shared" si="60"/>
        <v>Organisation</v>
      </c>
      <c r="B50" s="1754"/>
      <c r="C50" s="1754"/>
      <c r="D50" s="1754"/>
      <c r="E50" s="1756"/>
      <c r="F50" s="1592"/>
      <c r="G50" s="1714">
        <f t="shared" si="61"/>
        <v>0</v>
      </c>
      <c r="H50" s="1645"/>
      <c r="I50" s="1714">
        <f t="shared" si="62"/>
        <v>0</v>
      </c>
      <c r="J50" s="1645"/>
      <c r="K50" s="1645"/>
      <c r="L50" s="1592"/>
      <c r="M50" s="1593"/>
      <c r="N50" s="1593"/>
      <c r="O50" s="1646"/>
      <c r="P50" s="1647"/>
      <c r="Q50" s="1647"/>
      <c r="R50" s="1648"/>
      <c r="S50" s="1603"/>
      <c r="T50" s="1649"/>
      <c r="U50" s="1649"/>
      <c r="V50" s="1649"/>
      <c r="W50" s="1649"/>
      <c r="X50" s="1649"/>
      <c r="Y50" s="1649"/>
      <c r="Z50" s="1649"/>
      <c r="AA50" s="1649"/>
      <c r="AB50" s="1649"/>
      <c r="AC50" s="1649"/>
      <c r="AD50" s="1649"/>
      <c r="AE50" s="1649"/>
      <c r="AF50" s="1610">
        <f t="shared" si="41"/>
        <v>0</v>
      </c>
      <c r="AG50" s="1649"/>
      <c r="AH50" s="1649"/>
      <c r="AI50" s="1649"/>
      <c r="AJ50" s="1649"/>
      <c r="AK50" s="1649"/>
      <c r="AL50" s="1649"/>
      <c r="AM50" s="1649"/>
      <c r="AN50" s="1649"/>
      <c r="AO50" s="1649"/>
      <c r="AP50" s="1649"/>
      <c r="AQ50" s="1649"/>
      <c r="AR50" s="1709"/>
      <c r="AS50" s="1779">
        <f t="shared" si="42"/>
        <v>0</v>
      </c>
      <c r="AT50" s="1711">
        <f t="shared" si="63"/>
        <v>0</v>
      </c>
      <c r="AU50" s="1611">
        <f t="shared" si="43"/>
        <v>0</v>
      </c>
      <c r="AV50" s="1611">
        <f t="shared" si="44"/>
        <v>0</v>
      </c>
      <c r="AW50" s="1611">
        <f t="shared" si="45"/>
        <v>0</v>
      </c>
      <c r="AX50" s="1611">
        <f t="shared" si="46"/>
        <v>0</v>
      </c>
      <c r="AY50" s="1611">
        <f t="shared" si="47"/>
        <v>0</v>
      </c>
      <c r="AZ50" s="1611">
        <f t="shared" si="48"/>
        <v>0</v>
      </c>
      <c r="BA50" s="1611">
        <f t="shared" si="49"/>
        <v>0</v>
      </c>
      <c r="BB50" s="1611">
        <f t="shared" si="50"/>
        <v>0</v>
      </c>
      <c r="BC50" s="1611">
        <f t="shared" si="51"/>
        <v>0</v>
      </c>
      <c r="BD50" s="1611">
        <f t="shared" si="52"/>
        <v>0</v>
      </c>
      <c r="BE50" s="1611">
        <f t="shared" si="53"/>
        <v>0</v>
      </c>
      <c r="BF50" s="1611">
        <f t="shared" si="54"/>
        <v>0</v>
      </c>
      <c r="BG50" s="1611">
        <f t="shared" si="64"/>
        <v>0</v>
      </c>
      <c r="BH50" s="1611" t="str">
        <f t="shared" si="65"/>
        <v/>
      </c>
      <c r="BI50" s="1611" t="str">
        <f t="shared" si="66"/>
        <v/>
      </c>
      <c r="BJ50" s="1611" t="str">
        <f t="shared" si="55"/>
        <v/>
      </c>
      <c r="BK50" s="1611" t="str">
        <f t="shared" si="56"/>
        <v/>
      </c>
      <c r="BL50" s="1611" t="str">
        <f t="shared" ca="1" si="57"/>
        <v/>
      </c>
      <c r="BM50" s="1611" t="str">
        <f t="shared" si="67"/>
        <v/>
      </c>
      <c r="BN50" s="1611" t="str">
        <f t="shared" si="58"/>
        <v/>
      </c>
      <c r="BO50" s="1611" t="str">
        <f t="shared" si="59"/>
        <v/>
      </c>
      <c r="BP50" s="1611" t="str">
        <f t="shared" si="68"/>
        <v/>
      </c>
      <c r="BQ50" s="1611" t="str">
        <f t="shared" si="69"/>
        <v/>
      </c>
      <c r="BR50" s="1611" t="str">
        <f t="shared" si="70"/>
        <v/>
      </c>
      <c r="BS50" s="1611" t="str">
        <f t="shared" si="71"/>
        <v/>
      </c>
      <c r="BT50" s="1611" t="str">
        <f t="shared" si="72"/>
        <v/>
      </c>
      <c r="BU50" s="1731">
        <f t="shared" ca="1" si="73"/>
        <v>0</v>
      </c>
    </row>
    <row r="51" spans="1:149" s="1594" customFormat="1" ht="12.5">
      <c r="A51" s="1644" t="str">
        <f t="shared" si="60"/>
        <v>Organisation</v>
      </c>
      <c r="B51" s="1754"/>
      <c r="C51" s="1754"/>
      <c r="D51" s="1754"/>
      <c r="E51" s="1756"/>
      <c r="F51" s="1592"/>
      <c r="G51" s="1714">
        <f t="shared" si="61"/>
        <v>0</v>
      </c>
      <c r="H51" s="1645"/>
      <c r="I51" s="1714">
        <f t="shared" si="62"/>
        <v>0</v>
      </c>
      <c r="J51" s="1645"/>
      <c r="K51" s="1645"/>
      <c r="L51" s="1592"/>
      <c r="M51" s="1593"/>
      <c r="N51" s="1593"/>
      <c r="O51" s="1646"/>
      <c r="P51" s="1647"/>
      <c r="Q51" s="1647"/>
      <c r="R51" s="1648"/>
      <c r="S51" s="1603"/>
      <c r="T51" s="1649"/>
      <c r="U51" s="1649"/>
      <c r="V51" s="1649"/>
      <c r="W51" s="1649"/>
      <c r="X51" s="1649"/>
      <c r="Y51" s="1649"/>
      <c r="Z51" s="1649"/>
      <c r="AA51" s="1649"/>
      <c r="AB51" s="1649"/>
      <c r="AC51" s="1649"/>
      <c r="AD51" s="1649"/>
      <c r="AE51" s="1649"/>
      <c r="AF51" s="1610">
        <f t="shared" si="41"/>
        <v>0</v>
      </c>
      <c r="AG51" s="1649"/>
      <c r="AH51" s="1649"/>
      <c r="AI51" s="1649"/>
      <c r="AJ51" s="1649"/>
      <c r="AK51" s="1649"/>
      <c r="AL51" s="1649"/>
      <c r="AM51" s="1649"/>
      <c r="AN51" s="1649"/>
      <c r="AO51" s="1649"/>
      <c r="AP51" s="1649"/>
      <c r="AQ51" s="1649"/>
      <c r="AR51" s="1709"/>
      <c r="AS51" s="1779">
        <f t="shared" si="42"/>
        <v>0</v>
      </c>
      <c r="AT51" s="1711">
        <f t="shared" si="63"/>
        <v>0</v>
      </c>
      <c r="AU51" s="1611">
        <f t="shared" si="43"/>
        <v>0</v>
      </c>
      <c r="AV51" s="1611">
        <f t="shared" si="44"/>
        <v>0</v>
      </c>
      <c r="AW51" s="1611">
        <f t="shared" si="45"/>
        <v>0</v>
      </c>
      <c r="AX51" s="1611">
        <f t="shared" si="46"/>
        <v>0</v>
      </c>
      <c r="AY51" s="1611">
        <f t="shared" si="47"/>
        <v>0</v>
      </c>
      <c r="AZ51" s="1611">
        <f t="shared" si="48"/>
        <v>0</v>
      </c>
      <c r="BA51" s="1611">
        <f t="shared" si="49"/>
        <v>0</v>
      </c>
      <c r="BB51" s="1611">
        <f t="shared" si="50"/>
        <v>0</v>
      </c>
      <c r="BC51" s="1611">
        <f t="shared" si="51"/>
        <v>0</v>
      </c>
      <c r="BD51" s="1611">
        <f t="shared" si="52"/>
        <v>0</v>
      </c>
      <c r="BE51" s="1611">
        <f t="shared" si="53"/>
        <v>0</v>
      </c>
      <c r="BF51" s="1611">
        <f t="shared" si="54"/>
        <v>0</v>
      </c>
      <c r="BG51" s="1611">
        <f t="shared" si="64"/>
        <v>0</v>
      </c>
      <c r="BH51" s="1611" t="str">
        <f t="shared" si="65"/>
        <v/>
      </c>
      <c r="BI51" s="1611" t="str">
        <f t="shared" si="66"/>
        <v/>
      </c>
      <c r="BJ51" s="1611" t="str">
        <f t="shared" si="55"/>
        <v/>
      </c>
      <c r="BK51" s="1611" t="str">
        <f t="shared" si="56"/>
        <v/>
      </c>
      <c r="BL51" s="1611" t="str">
        <f t="shared" ca="1" si="57"/>
        <v/>
      </c>
      <c r="BM51" s="1611" t="str">
        <f t="shared" si="67"/>
        <v/>
      </c>
      <c r="BN51" s="1611" t="str">
        <f t="shared" si="58"/>
        <v/>
      </c>
      <c r="BO51" s="1611" t="str">
        <f t="shared" si="59"/>
        <v/>
      </c>
      <c r="BP51" s="1611" t="str">
        <f t="shared" si="68"/>
        <v/>
      </c>
      <c r="BQ51" s="1611" t="str">
        <f t="shared" si="69"/>
        <v/>
      </c>
      <c r="BR51" s="1611" t="str">
        <f t="shared" si="70"/>
        <v/>
      </c>
      <c r="BS51" s="1611" t="str">
        <f t="shared" si="71"/>
        <v/>
      </c>
      <c r="BT51" s="1611" t="str">
        <f t="shared" si="72"/>
        <v/>
      </c>
      <c r="BU51" s="1731">
        <f t="shared" ca="1" si="73"/>
        <v>0</v>
      </c>
    </row>
    <row r="52" spans="1:149" s="1594" customFormat="1" ht="12.5">
      <c r="A52" s="1644" t="str">
        <f t="shared" si="60"/>
        <v>Organisation</v>
      </c>
      <c r="B52" s="1754"/>
      <c r="C52" s="1754"/>
      <c r="D52" s="1754"/>
      <c r="E52" s="1756"/>
      <c r="F52" s="1592"/>
      <c r="G52" s="1714">
        <f t="shared" si="61"/>
        <v>0</v>
      </c>
      <c r="H52" s="1645"/>
      <c r="I52" s="1714">
        <f t="shared" si="62"/>
        <v>0</v>
      </c>
      <c r="J52" s="1645"/>
      <c r="K52" s="1645"/>
      <c r="L52" s="1592"/>
      <c r="M52" s="1593"/>
      <c r="N52" s="1593"/>
      <c r="O52" s="1646"/>
      <c r="P52" s="1647"/>
      <c r="Q52" s="1647"/>
      <c r="R52" s="1648"/>
      <c r="S52" s="1603"/>
      <c r="T52" s="1649"/>
      <c r="U52" s="1649"/>
      <c r="V52" s="1649"/>
      <c r="W52" s="1649"/>
      <c r="X52" s="1649"/>
      <c r="Y52" s="1649"/>
      <c r="Z52" s="1649"/>
      <c r="AA52" s="1649"/>
      <c r="AB52" s="1649"/>
      <c r="AC52" s="1649"/>
      <c r="AD52" s="1649"/>
      <c r="AE52" s="1649"/>
      <c r="AF52" s="1610">
        <f t="shared" si="41"/>
        <v>0</v>
      </c>
      <c r="AG52" s="1649"/>
      <c r="AH52" s="1649"/>
      <c r="AI52" s="1649"/>
      <c r="AJ52" s="1649"/>
      <c r="AK52" s="1649"/>
      <c r="AL52" s="1649"/>
      <c r="AM52" s="1649"/>
      <c r="AN52" s="1649"/>
      <c r="AO52" s="1649"/>
      <c r="AP52" s="1649"/>
      <c r="AQ52" s="1649"/>
      <c r="AR52" s="1709"/>
      <c r="AS52" s="1779">
        <f t="shared" si="42"/>
        <v>0</v>
      </c>
      <c r="AT52" s="1711">
        <f t="shared" si="63"/>
        <v>0</v>
      </c>
      <c r="AU52" s="1611">
        <f t="shared" si="43"/>
        <v>0</v>
      </c>
      <c r="AV52" s="1611">
        <f t="shared" si="44"/>
        <v>0</v>
      </c>
      <c r="AW52" s="1611">
        <f t="shared" si="45"/>
        <v>0</v>
      </c>
      <c r="AX52" s="1611">
        <f t="shared" si="46"/>
        <v>0</v>
      </c>
      <c r="AY52" s="1611">
        <f t="shared" si="47"/>
        <v>0</v>
      </c>
      <c r="AZ52" s="1611">
        <f t="shared" si="48"/>
        <v>0</v>
      </c>
      <c r="BA52" s="1611">
        <f t="shared" si="49"/>
        <v>0</v>
      </c>
      <c r="BB52" s="1611">
        <f t="shared" si="50"/>
        <v>0</v>
      </c>
      <c r="BC52" s="1611">
        <f t="shared" si="51"/>
        <v>0</v>
      </c>
      <c r="BD52" s="1611">
        <f t="shared" si="52"/>
        <v>0</v>
      </c>
      <c r="BE52" s="1611">
        <f t="shared" si="53"/>
        <v>0</v>
      </c>
      <c r="BF52" s="1611">
        <f t="shared" si="54"/>
        <v>0</v>
      </c>
      <c r="BG52" s="1611">
        <f t="shared" si="64"/>
        <v>0</v>
      </c>
      <c r="BH52" s="1611" t="str">
        <f t="shared" si="65"/>
        <v/>
      </c>
      <c r="BI52" s="1611" t="str">
        <f t="shared" si="66"/>
        <v/>
      </c>
      <c r="BJ52" s="1611" t="str">
        <f t="shared" si="55"/>
        <v/>
      </c>
      <c r="BK52" s="1611" t="str">
        <f t="shared" si="56"/>
        <v/>
      </c>
      <c r="BL52" s="1611" t="str">
        <f t="shared" ca="1" si="57"/>
        <v/>
      </c>
      <c r="BM52" s="1611" t="str">
        <f t="shared" si="67"/>
        <v/>
      </c>
      <c r="BN52" s="1611" t="str">
        <f t="shared" si="58"/>
        <v/>
      </c>
      <c r="BO52" s="1611" t="str">
        <f t="shared" si="59"/>
        <v/>
      </c>
      <c r="BP52" s="1611" t="str">
        <f t="shared" si="68"/>
        <v/>
      </c>
      <c r="BQ52" s="1611" t="str">
        <f t="shared" si="69"/>
        <v/>
      </c>
      <c r="BR52" s="1611" t="str">
        <f t="shared" si="70"/>
        <v/>
      </c>
      <c r="BS52" s="1611" t="str">
        <f t="shared" si="71"/>
        <v/>
      </c>
      <c r="BT52" s="1611" t="str">
        <f t="shared" si="72"/>
        <v/>
      </c>
      <c r="BU52" s="1731">
        <f t="shared" ca="1" si="73"/>
        <v>0</v>
      </c>
    </row>
    <row r="53" spans="1:149" s="1594" customFormat="1" ht="12.5">
      <c r="A53" s="1644" t="str">
        <f t="shared" si="60"/>
        <v>Organisation</v>
      </c>
      <c r="B53" s="1754"/>
      <c r="C53" s="1754"/>
      <c r="D53" s="1754"/>
      <c r="E53" s="1756"/>
      <c r="F53" s="1592"/>
      <c r="G53" s="1714">
        <f t="shared" si="61"/>
        <v>0</v>
      </c>
      <c r="H53" s="1645"/>
      <c r="I53" s="1714">
        <f t="shared" si="62"/>
        <v>0</v>
      </c>
      <c r="J53" s="1645"/>
      <c r="K53" s="1645"/>
      <c r="L53" s="1592"/>
      <c r="M53" s="1593"/>
      <c r="N53" s="1593"/>
      <c r="O53" s="1646"/>
      <c r="P53" s="1647"/>
      <c r="Q53" s="1647"/>
      <c r="R53" s="1648"/>
      <c r="S53" s="1603"/>
      <c r="T53" s="1649"/>
      <c r="U53" s="1649"/>
      <c r="V53" s="1649"/>
      <c r="W53" s="1649"/>
      <c r="X53" s="1649"/>
      <c r="Y53" s="1649"/>
      <c r="Z53" s="1649"/>
      <c r="AA53" s="1649"/>
      <c r="AB53" s="1649"/>
      <c r="AC53" s="1649"/>
      <c r="AD53" s="1649"/>
      <c r="AE53" s="1649"/>
      <c r="AF53" s="1610">
        <f t="shared" si="41"/>
        <v>0</v>
      </c>
      <c r="AG53" s="1649"/>
      <c r="AH53" s="1649"/>
      <c r="AI53" s="1649"/>
      <c r="AJ53" s="1649"/>
      <c r="AK53" s="1649"/>
      <c r="AL53" s="1649"/>
      <c r="AM53" s="1649"/>
      <c r="AN53" s="1649"/>
      <c r="AO53" s="1649"/>
      <c r="AP53" s="1649"/>
      <c r="AQ53" s="1649"/>
      <c r="AR53" s="1709"/>
      <c r="AS53" s="1779">
        <f t="shared" si="42"/>
        <v>0</v>
      </c>
      <c r="AT53" s="1711">
        <f t="shared" si="63"/>
        <v>0</v>
      </c>
      <c r="AU53" s="1611">
        <f t="shared" si="43"/>
        <v>0</v>
      </c>
      <c r="AV53" s="1611">
        <f t="shared" si="44"/>
        <v>0</v>
      </c>
      <c r="AW53" s="1611">
        <f t="shared" si="45"/>
        <v>0</v>
      </c>
      <c r="AX53" s="1611">
        <f t="shared" si="46"/>
        <v>0</v>
      </c>
      <c r="AY53" s="1611">
        <f t="shared" si="47"/>
        <v>0</v>
      </c>
      <c r="AZ53" s="1611">
        <f t="shared" si="48"/>
        <v>0</v>
      </c>
      <c r="BA53" s="1611">
        <f t="shared" si="49"/>
        <v>0</v>
      </c>
      <c r="BB53" s="1611">
        <f t="shared" si="50"/>
        <v>0</v>
      </c>
      <c r="BC53" s="1611">
        <f t="shared" si="51"/>
        <v>0</v>
      </c>
      <c r="BD53" s="1611">
        <f t="shared" si="52"/>
        <v>0</v>
      </c>
      <c r="BE53" s="1611">
        <f t="shared" si="53"/>
        <v>0</v>
      </c>
      <c r="BF53" s="1611">
        <f t="shared" si="54"/>
        <v>0</v>
      </c>
      <c r="BG53" s="1611">
        <f t="shared" si="64"/>
        <v>0</v>
      </c>
      <c r="BH53" s="1611" t="str">
        <f t="shared" si="65"/>
        <v/>
      </c>
      <c r="BI53" s="1611" t="str">
        <f t="shared" si="66"/>
        <v/>
      </c>
      <c r="BJ53" s="1611" t="str">
        <f t="shared" si="55"/>
        <v/>
      </c>
      <c r="BK53" s="1611" t="str">
        <f t="shared" si="56"/>
        <v/>
      </c>
      <c r="BL53" s="1611" t="str">
        <f t="shared" ca="1" si="57"/>
        <v/>
      </c>
      <c r="BM53" s="1611" t="str">
        <f t="shared" si="67"/>
        <v/>
      </c>
      <c r="BN53" s="1611" t="str">
        <f t="shared" si="58"/>
        <v/>
      </c>
      <c r="BO53" s="1611" t="str">
        <f t="shared" si="59"/>
        <v/>
      </c>
      <c r="BP53" s="1611" t="str">
        <f t="shared" si="68"/>
        <v/>
      </c>
      <c r="BQ53" s="1611" t="str">
        <f t="shared" si="69"/>
        <v/>
      </c>
      <c r="BR53" s="1611" t="str">
        <f t="shared" si="70"/>
        <v/>
      </c>
      <c r="BS53" s="1611" t="str">
        <f t="shared" si="71"/>
        <v/>
      </c>
      <c r="BT53" s="1611" t="str">
        <f t="shared" si="72"/>
        <v/>
      </c>
      <c r="BU53" s="1731">
        <f t="shared" ca="1" si="73"/>
        <v>0</v>
      </c>
    </row>
    <row r="54" spans="1:149" s="1594" customFormat="1" ht="12.5">
      <c r="A54" s="1644" t="str">
        <f t="shared" si="60"/>
        <v>Organisation</v>
      </c>
      <c r="B54" s="1754"/>
      <c r="C54" s="1754"/>
      <c r="D54" s="1754"/>
      <c r="E54" s="1756"/>
      <c r="F54" s="1592"/>
      <c r="G54" s="1714">
        <f t="shared" si="61"/>
        <v>0</v>
      </c>
      <c r="H54" s="1645"/>
      <c r="I54" s="1714">
        <f t="shared" si="62"/>
        <v>0</v>
      </c>
      <c r="J54" s="1645"/>
      <c r="K54" s="1645"/>
      <c r="L54" s="1592"/>
      <c r="M54" s="1593"/>
      <c r="N54" s="1593"/>
      <c r="O54" s="1646"/>
      <c r="P54" s="1647"/>
      <c r="Q54" s="1647"/>
      <c r="R54" s="1648"/>
      <c r="S54" s="1603"/>
      <c r="T54" s="1649"/>
      <c r="U54" s="1649"/>
      <c r="V54" s="1649"/>
      <c r="W54" s="1649"/>
      <c r="X54" s="1649"/>
      <c r="Y54" s="1649"/>
      <c r="Z54" s="1649"/>
      <c r="AA54" s="1649"/>
      <c r="AB54" s="1649"/>
      <c r="AC54" s="1649"/>
      <c r="AD54" s="1649"/>
      <c r="AE54" s="1649"/>
      <c r="AF54" s="1610">
        <f t="shared" si="41"/>
        <v>0</v>
      </c>
      <c r="AG54" s="1649"/>
      <c r="AH54" s="1649"/>
      <c r="AI54" s="1649"/>
      <c r="AJ54" s="1649"/>
      <c r="AK54" s="1649"/>
      <c r="AL54" s="1649"/>
      <c r="AM54" s="1649"/>
      <c r="AN54" s="1649"/>
      <c r="AO54" s="1649"/>
      <c r="AP54" s="1649"/>
      <c r="AQ54" s="1649"/>
      <c r="AR54" s="1709"/>
      <c r="AS54" s="1779">
        <f t="shared" si="42"/>
        <v>0</v>
      </c>
      <c r="AT54" s="1711">
        <f t="shared" si="63"/>
        <v>0</v>
      </c>
      <c r="AU54" s="1611">
        <f t="shared" si="43"/>
        <v>0</v>
      </c>
      <c r="AV54" s="1611">
        <f t="shared" si="44"/>
        <v>0</v>
      </c>
      <c r="AW54" s="1611">
        <f t="shared" si="45"/>
        <v>0</v>
      </c>
      <c r="AX54" s="1611">
        <f t="shared" si="46"/>
        <v>0</v>
      </c>
      <c r="AY54" s="1611">
        <f t="shared" si="47"/>
        <v>0</v>
      </c>
      <c r="AZ54" s="1611">
        <f t="shared" si="48"/>
        <v>0</v>
      </c>
      <c r="BA54" s="1611">
        <f t="shared" si="49"/>
        <v>0</v>
      </c>
      <c r="BB54" s="1611">
        <f t="shared" si="50"/>
        <v>0</v>
      </c>
      <c r="BC54" s="1611">
        <f t="shared" si="51"/>
        <v>0</v>
      </c>
      <c r="BD54" s="1611">
        <f t="shared" si="52"/>
        <v>0</v>
      </c>
      <c r="BE54" s="1611">
        <f t="shared" si="53"/>
        <v>0</v>
      </c>
      <c r="BF54" s="1611">
        <f t="shared" si="54"/>
        <v>0</v>
      </c>
      <c r="BG54" s="1611">
        <f t="shared" si="64"/>
        <v>0</v>
      </c>
      <c r="BH54" s="1611" t="str">
        <f t="shared" si="65"/>
        <v/>
      </c>
      <c r="BI54" s="1611" t="str">
        <f t="shared" si="66"/>
        <v/>
      </c>
      <c r="BJ54" s="1611" t="str">
        <f t="shared" si="55"/>
        <v/>
      </c>
      <c r="BK54" s="1611" t="str">
        <f t="shared" si="56"/>
        <v/>
      </c>
      <c r="BL54" s="1611" t="str">
        <f t="shared" ca="1" si="57"/>
        <v/>
      </c>
      <c r="BM54" s="1611" t="str">
        <f t="shared" si="67"/>
        <v/>
      </c>
      <c r="BN54" s="1611" t="str">
        <f t="shared" si="58"/>
        <v/>
      </c>
      <c r="BO54" s="1611" t="str">
        <f t="shared" si="59"/>
        <v/>
      </c>
      <c r="BP54" s="1611" t="str">
        <f t="shared" si="68"/>
        <v/>
      </c>
      <c r="BQ54" s="1611" t="str">
        <f t="shared" si="69"/>
        <v/>
      </c>
      <c r="BR54" s="1611" t="str">
        <f t="shared" si="70"/>
        <v/>
      </c>
      <c r="BS54" s="1611" t="str">
        <f t="shared" si="71"/>
        <v/>
      </c>
      <c r="BT54" s="1611" t="str">
        <f t="shared" si="72"/>
        <v/>
      </c>
      <c r="BU54" s="1731">
        <f t="shared" ca="1" si="73"/>
        <v>0</v>
      </c>
    </row>
    <row r="55" spans="1:149" s="1595" customFormat="1" ht="12.5">
      <c r="A55" s="1644" t="str">
        <f t="shared" si="60"/>
        <v>Organisation</v>
      </c>
      <c r="B55" s="1754"/>
      <c r="C55" s="1754"/>
      <c r="D55" s="1754"/>
      <c r="E55" s="1756"/>
      <c r="F55" s="1592"/>
      <c r="G55" s="1714">
        <f t="shared" si="61"/>
        <v>0</v>
      </c>
      <c r="H55" s="1645"/>
      <c r="I55" s="1714">
        <f t="shared" si="62"/>
        <v>0</v>
      </c>
      <c r="J55" s="1645"/>
      <c r="K55" s="1645"/>
      <c r="L55" s="1592"/>
      <c r="M55" s="1593"/>
      <c r="N55" s="1593"/>
      <c r="O55" s="1646"/>
      <c r="P55" s="1647"/>
      <c r="Q55" s="1647"/>
      <c r="R55" s="1648"/>
      <c r="S55" s="1603"/>
      <c r="T55" s="1649"/>
      <c r="U55" s="1649"/>
      <c r="V55" s="1649"/>
      <c r="W55" s="1649"/>
      <c r="X55" s="1649"/>
      <c r="Y55" s="1649"/>
      <c r="Z55" s="1649"/>
      <c r="AA55" s="1649"/>
      <c r="AB55" s="1649"/>
      <c r="AC55" s="1649"/>
      <c r="AD55" s="1649"/>
      <c r="AE55" s="1649"/>
      <c r="AF55" s="1610">
        <f t="shared" si="41"/>
        <v>0</v>
      </c>
      <c r="AG55" s="1649"/>
      <c r="AH55" s="1649"/>
      <c r="AI55" s="1649"/>
      <c r="AJ55" s="1649"/>
      <c r="AK55" s="1649"/>
      <c r="AL55" s="1649"/>
      <c r="AM55" s="1649"/>
      <c r="AN55" s="1649"/>
      <c r="AO55" s="1649"/>
      <c r="AP55" s="1649"/>
      <c r="AQ55" s="1649"/>
      <c r="AR55" s="1709"/>
      <c r="AS55" s="1779">
        <f t="shared" si="42"/>
        <v>0</v>
      </c>
      <c r="AT55" s="1711">
        <f t="shared" si="63"/>
        <v>0</v>
      </c>
      <c r="AU55" s="1611">
        <f t="shared" si="43"/>
        <v>0</v>
      </c>
      <c r="AV55" s="1611">
        <f t="shared" si="44"/>
        <v>0</v>
      </c>
      <c r="AW55" s="1611">
        <f t="shared" si="45"/>
        <v>0</v>
      </c>
      <c r="AX55" s="1611">
        <f t="shared" si="46"/>
        <v>0</v>
      </c>
      <c r="AY55" s="1611">
        <f t="shared" si="47"/>
        <v>0</v>
      </c>
      <c r="AZ55" s="1611">
        <f t="shared" si="48"/>
        <v>0</v>
      </c>
      <c r="BA55" s="1611">
        <f t="shared" si="49"/>
        <v>0</v>
      </c>
      <c r="BB55" s="1611">
        <f t="shared" si="50"/>
        <v>0</v>
      </c>
      <c r="BC55" s="1611">
        <f t="shared" si="51"/>
        <v>0</v>
      </c>
      <c r="BD55" s="1611">
        <f t="shared" si="52"/>
        <v>0</v>
      </c>
      <c r="BE55" s="1611">
        <f t="shared" si="53"/>
        <v>0</v>
      </c>
      <c r="BF55" s="1611">
        <f t="shared" si="54"/>
        <v>0</v>
      </c>
      <c r="BG55" s="1611">
        <f t="shared" si="64"/>
        <v>0</v>
      </c>
      <c r="BH55" s="1611" t="str">
        <f t="shared" si="65"/>
        <v/>
      </c>
      <c r="BI55" s="1611" t="str">
        <f t="shared" si="66"/>
        <v/>
      </c>
      <c r="BJ55" s="1611" t="str">
        <f t="shared" si="55"/>
        <v/>
      </c>
      <c r="BK55" s="1611" t="str">
        <f t="shared" si="56"/>
        <v/>
      </c>
      <c r="BL55" s="1611" t="str">
        <f t="shared" ca="1" si="57"/>
        <v/>
      </c>
      <c r="BM55" s="1611" t="str">
        <f t="shared" si="67"/>
        <v/>
      </c>
      <c r="BN55" s="1611" t="str">
        <f t="shared" si="58"/>
        <v/>
      </c>
      <c r="BO55" s="1611" t="str">
        <f t="shared" si="59"/>
        <v/>
      </c>
      <c r="BP55" s="1611" t="str">
        <f t="shared" si="68"/>
        <v/>
      </c>
      <c r="BQ55" s="1611" t="str">
        <f t="shared" si="69"/>
        <v/>
      </c>
      <c r="BR55" s="1611" t="str">
        <f t="shared" si="70"/>
        <v/>
      </c>
      <c r="BS55" s="1611" t="str">
        <f t="shared" si="71"/>
        <v/>
      </c>
      <c r="BT55" s="1611" t="str">
        <f t="shared" si="72"/>
        <v/>
      </c>
      <c r="BU55" s="1731">
        <f t="shared" ca="1" si="73"/>
        <v>0</v>
      </c>
      <c r="BV55" s="1594"/>
      <c r="BW55" s="1594"/>
      <c r="BX55" s="1594"/>
      <c r="BY55" s="1594"/>
      <c r="BZ55" s="1594"/>
      <c r="CA55" s="1594"/>
      <c r="CB55" s="1594"/>
      <c r="CC55" s="1594"/>
      <c r="CD55" s="1594"/>
      <c r="CE55" s="1594"/>
      <c r="CF55" s="1594"/>
      <c r="CG55" s="1594"/>
      <c r="CH55" s="1594"/>
      <c r="CI55" s="1594"/>
      <c r="CJ55" s="1594"/>
      <c r="CK55" s="1594"/>
      <c r="CL55" s="1594"/>
      <c r="CM55" s="1594"/>
      <c r="CN55" s="1594"/>
      <c r="CO55" s="1594"/>
      <c r="CP55" s="1594"/>
      <c r="CQ55" s="1594"/>
      <c r="CR55" s="1594"/>
      <c r="CS55" s="1594"/>
      <c r="CT55" s="1594"/>
      <c r="CU55" s="1594"/>
      <c r="CV55" s="1594"/>
      <c r="CW55" s="1594"/>
      <c r="CX55" s="1594"/>
      <c r="CY55" s="1594"/>
      <c r="CZ55" s="1594"/>
      <c r="DA55" s="1594"/>
      <c r="DB55" s="1594"/>
      <c r="DC55" s="1594"/>
      <c r="DD55" s="1594"/>
      <c r="DE55" s="1594"/>
      <c r="DF55" s="1594"/>
      <c r="DG55" s="1594"/>
      <c r="DH55" s="1594"/>
      <c r="DI55" s="1594"/>
      <c r="DJ55" s="1594"/>
      <c r="DK55" s="1594"/>
      <c r="DL55" s="1594"/>
      <c r="DM55" s="1594"/>
      <c r="DN55" s="1594"/>
      <c r="DO55" s="1594"/>
      <c r="DP55" s="1594"/>
      <c r="DQ55" s="1594"/>
      <c r="DR55" s="1594"/>
      <c r="DS55" s="1594"/>
      <c r="DT55" s="1594"/>
      <c r="DU55" s="1594"/>
      <c r="DV55" s="1594"/>
      <c r="DW55" s="1594"/>
      <c r="DX55" s="1594"/>
      <c r="DY55" s="1594"/>
      <c r="DZ55" s="1594"/>
      <c r="EA55" s="1594"/>
      <c r="EB55" s="1594"/>
      <c r="EC55" s="1594"/>
      <c r="ED55" s="1594"/>
      <c r="EE55" s="1594"/>
      <c r="EF55" s="1594"/>
      <c r="EG55" s="1594"/>
      <c r="EH55" s="1594"/>
      <c r="EI55" s="1594"/>
      <c r="EJ55" s="1594"/>
      <c r="EK55" s="1594"/>
      <c r="EL55" s="1594"/>
      <c r="EM55" s="1594"/>
      <c r="EN55" s="1594"/>
      <c r="EO55" s="1594"/>
      <c r="EP55" s="1594"/>
      <c r="EQ55" s="1594"/>
      <c r="ER55" s="1594"/>
      <c r="ES55" s="1594"/>
    </row>
    <row r="56" spans="1:149" s="1595" customFormat="1" ht="12.5">
      <c r="A56" s="1644" t="str">
        <f t="shared" si="60"/>
        <v>Organisation</v>
      </c>
      <c r="B56" s="1754"/>
      <c r="C56" s="1754"/>
      <c r="D56" s="1754"/>
      <c r="E56" s="1756"/>
      <c r="F56" s="1592"/>
      <c r="G56" s="1714">
        <f t="shared" si="61"/>
        <v>0</v>
      </c>
      <c r="H56" s="1645"/>
      <c r="I56" s="1714">
        <f t="shared" si="62"/>
        <v>0</v>
      </c>
      <c r="J56" s="1645"/>
      <c r="K56" s="1645"/>
      <c r="L56" s="1592"/>
      <c r="M56" s="1593"/>
      <c r="N56" s="1593"/>
      <c r="O56" s="1646"/>
      <c r="P56" s="1647"/>
      <c r="Q56" s="1647"/>
      <c r="R56" s="1648"/>
      <c r="S56" s="1603"/>
      <c r="T56" s="1649"/>
      <c r="U56" s="1649"/>
      <c r="V56" s="1649"/>
      <c r="W56" s="1649"/>
      <c r="X56" s="1649"/>
      <c r="Y56" s="1649"/>
      <c r="Z56" s="1649"/>
      <c r="AA56" s="1649"/>
      <c r="AB56" s="1649"/>
      <c r="AC56" s="1649"/>
      <c r="AD56" s="1649"/>
      <c r="AE56" s="1649"/>
      <c r="AF56" s="1610">
        <f t="shared" si="41"/>
        <v>0</v>
      </c>
      <c r="AG56" s="1649"/>
      <c r="AH56" s="1649"/>
      <c r="AI56" s="1649"/>
      <c r="AJ56" s="1649"/>
      <c r="AK56" s="1649"/>
      <c r="AL56" s="1649"/>
      <c r="AM56" s="1649"/>
      <c r="AN56" s="1649"/>
      <c r="AO56" s="1649"/>
      <c r="AP56" s="1649"/>
      <c r="AQ56" s="1649"/>
      <c r="AR56" s="1709"/>
      <c r="AS56" s="1779">
        <f t="shared" si="42"/>
        <v>0</v>
      </c>
      <c r="AT56" s="1711">
        <f t="shared" si="63"/>
        <v>0</v>
      </c>
      <c r="AU56" s="1611">
        <f t="shared" si="43"/>
        <v>0</v>
      </c>
      <c r="AV56" s="1611">
        <f t="shared" si="44"/>
        <v>0</v>
      </c>
      <c r="AW56" s="1611">
        <f t="shared" si="45"/>
        <v>0</v>
      </c>
      <c r="AX56" s="1611">
        <f t="shared" si="46"/>
        <v>0</v>
      </c>
      <c r="AY56" s="1611">
        <f t="shared" si="47"/>
        <v>0</v>
      </c>
      <c r="AZ56" s="1611">
        <f t="shared" si="48"/>
        <v>0</v>
      </c>
      <c r="BA56" s="1611">
        <f t="shared" si="49"/>
        <v>0</v>
      </c>
      <c r="BB56" s="1611">
        <f t="shared" si="50"/>
        <v>0</v>
      </c>
      <c r="BC56" s="1611">
        <f t="shared" si="51"/>
        <v>0</v>
      </c>
      <c r="BD56" s="1611">
        <f t="shared" si="52"/>
        <v>0</v>
      </c>
      <c r="BE56" s="1611">
        <f t="shared" si="53"/>
        <v>0</v>
      </c>
      <c r="BF56" s="1611">
        <f t="shared" si="54"/>
        <v>0</v>
      </c>
      <c r="BG56" s="1611">
        <f t="shared" si="64"/>
        <v>0</v>
      </c>
      <c r="BH56" s="1611" t="str">
        <f t="shared" si="65"/>
        <v/>
      </c>
      <c r="BI56" s="1611" t="str">
        <f t="shared" si="66"/>
        <v/>
      </c>
      <c r="BJ56" s="1611" t="str">
        <f t="shared" si="55"/>
        <v/>
      </c>
      <c r="BK56" s="1611" t="str">
        <f t="shared" si="56"/>
        <v/>
      </c>
      <c r="BL56" s="1611" t="str">
        <f t="shared" ca="1" si="57"/>
        <v/>
      </c>
      <c r="BM56" s="1611" t="str">
        <f t="shared" si="67"/>
        <v/>
      </c>
      <c r="BN56" s="1611" t="str">
        <f t="shared" si="58"/>
        <v/>
      </c>
      <c r="BO56" s="1611" t="str">
        <f t="shared" si="59"/>
        <v/>
      </c>
      <c r="BP56" s="1611" t="str">
        <f t="shared" si="68"/>
        <v/>
      </c>
      <c r="BQ56" s="1611" t="str">
        <f t="shared" si="69"/>
        <v/>
      </c>
      <c r="BR56" s="1611" t="str">
        <f t="shared" si="70"/>
        <v/>
      </c>
      <c r="BS56" s="1611" t="str">
        <f t="shared" si="71"/>
        <v/>
      </c>
      <c r="BT56" s="1611" t="str">
        <f t="shared" si="72"/>
        <v/>
      </c>
      <c r="BU56" s="1731">
        <f t="shared" ca="1" si="73"/>
        <v>0</v>
      </c>
      <c r="BV56" s="1594"/>
      <c r="BW56" s="1594"/>
      <c r="BX56" s="1594"/>
      <c r="BY56" s="1594"/>
      <c r="BZ56" s="1594"/>
      <c r="CA56" s="1594"/>
      <c r="CB56" s="1594"/>
      <c r="CC56" s="1594"/>
      <c r="CD56" s="1594"/>
      <c r="CE56" s="1594"/>
      <c r="CF56" s="1594"/>
      <c r="CG56" s="1594"/>
      <c r="CH56" s="1594"/>
      <c r="CI56" s="1594"/>
      <c r="CJ56" s="1594"/>
      <c r="CK56" s="1594"/>
      <c r="CL56" s="1594"/>
      <c r="CM56" s="1594"/>
      <c r="CN56" s="1594"/>
      <c r="CO56" s="1594"/>
      <c r="CP56" s="1594"/>
      <c r="CQ56" s="1594"/>
      <c r="CR56" s="1594"/>
      <c r="CS56" s="1594"/>
      <c r="CT56" s="1594"/>
      <c r="CU56" s="1594"/>
      <c r="CV56" s="1594"/>
      <c r="CW56" s="1594"/>
      <c r="CX56" s="1594"/>
      <c r="CY56" s="1594"/>
      <c r="CZ56" s="1594"/>
      <c r="DA56" s="1594"/>
      <c r="DB56" s="1594"/>
      <c r="DC56" s="1594"/>
      <c r="DD56" s="1594"/>
      <c r="DE56" s="1594"/>
      <c r="DF56" s="1594"/>
      <c r="DG56" s="1594"/>
      <c r="DH56" s="1594"/>
      <c r="DI56" s="1594"/>
      <c r="DJ56" s="1594"/>
      <c r="DK56" s="1594"/>
      <c r="DL56" s="1594"/>
      <c r="DM56" s="1594"/>
      <c r="DN56" s="1594"/>
      <c r="DO56" s="1594"/>
      <c r="DP56" s="1594"/>
      <c r="DQ56" s="1594"/>
      <c r="DR56" s="1594"/>
      <c r="DS56" s="1594"/>
      <c r="DT56" s="1594"/>
      <c r="DU56" s="1594"/>
      <c r="DV56" s="1594"/>
      <c r="DW56" s="1594"/>
      <c r="DX56" s="1594"/>
      <c r="DY56" s="1594"/>
      <c r="DZ56" s="1594"/>
      <c r="EA56" s="1594"/>
      <c r="EB56" s="1594"/>
      <c r="EC56" s="1594"/>
      <c r="ED56" s="1594"/>
      <c r="EE56" s="1594"/>
      <c r="EF56" s="1594"/>
      <c r="EG56" s="1594"/>
      <c r="EH56" s="1594"/>
      <c r="EI56" s="1594"/>
      <c r="EJ56" s="1594"/>
      <c r="EK56" s="1594"/>
      <c r="EL56" s="1594"/>
      <c r="EM56" s="1594"/>
      <c r="EN56" s="1594"/>
      <c r="EO56" s="1594"/>
      <c r="EP56" s="1594"/>
      <c r="EQ56" s="1594"/>
      <c r="ER56" s="1594"/>
      <c r="ES56" s="1594"/>
    </row>
    <row r="57" spans="1:149" s="1595" customFormat="1" ht="12.5">
      <c r="A57" s="1644" t="str">
        <f t="shared" si="60"/>
        <v>Organisation</v>
      </c>
      <c r="B57" s="1754"/>
      <c r="C57" s="1754"/>
      <c r="D57" s="1754"/>
      <c r="E57" s="1756"/>
      <c r="F57" s="1592"/>
      <c r="G57" s="1714">
        <f t="shared" si="61"/>
        <v>0</v>
      </c>
      <c r="H57" s="1645"/>
      <c r="I57" s="1714">
        <f t="shared" si="62"/>
        <v>0</v>
      </c>
      <c r="J57" s="1645"/>
      <c r="K57" s="1645"/>
      <c r="L57" s="1592"/>
      <c r="M57" s="1593"/>
      <c r="N57" s="1593"/>
      <c r="O57" s="1646"/>
      <c r="P57" s="1647"/>
      <c r="Q57" s="1647"/>
      <c r="R57" s="1648"/>
      <c r="S57" s="1603"/>
      <c r="T57" s="1649"/>
      <c r="U57" s="1649"/>
      <c r="V57" s="1649"/>
      <c r="W57" s="1649"/>
      <c r="X57" s="1649"/>
      <c r="Y57" s="1649"/>
      <c r="Z57" s="1649"/>
      <c r="AA57" s="1649"/>
      <c r="AB57" s="1649"/>
      <c r="AC57" s="1649"/>
      <c r="AD57" s="1649"/>
      <c r="AE57" s="1649"/>
      <c r="AF57" s="1610">
        <f t="shared" si="41"/>
        <v>0</v>
      </c>
      <c r="AG57" s="1649"/>
      <c r="AH57" s="1649"/>
      <c r="AI57" s="1649"/>
      <c r="AJ57" s="1649"/>
      <c r="AK57" s="1649"/>
      <c r="AL57" s="1649"/>
      <c r="AM57" s="1649"/>
      <c r="AN57" s="1649"/>
      <c r="AO57" s="1649"/>
      <c r="AP57" s="1649"/>
      <c r="AQ57" s="1649"/>
      <c r="AR57" s="1709"/>
      <c r="AS57" s="1779">
        <f t="shared" si="42"/>
        <v>0</v>
      </c>
      <c r="AT57" s="1711">
        <f t="shared" si="63"/>
        <v>0</v>
      </c>
      <c r="AU57" s="1611">
        <f t="shared" si="43"/>
        <v>0</v>
      </c>
      <c r="AV57" s="1611">
        <f t="shared" si="44"/>
        <v>0</v>
      </c>
      <c r="AW57" s="1611">
        <f t="shared" si="45"/>
        <v>0</v>
      </c>
      <c r="AX57" s="1611">
        <f t="shared" si="46"/>
        <v>0</v>
      </c>
      <c r="AY57" s="1611">
        <f t="shared" si="47"/>
        <v>0</v>
      </c>
      <c r="AZ57" s="1611">
        <f t="shared" si="48"/>
        <v>0</v>
      </c>
      <c r="BA57" s="1611">
        <f t="shared" si="49"/>
        <v>0</v>
      </c>
      <c r="BB57" s="1611">
        <f t="shared" si="50"/>
        <v>0</v>
      </c>
      <c r="BC57" s="1611">
        <f t="shared" si="51"/>
        <v>0</v>
      </c>
      <c r="BD57" s="1611">
        <f t="shared" si="52"/>
        <v>0</v>
      </c>
      <c r="BE57" s="1611">
        <f t="shared" si="53"/>
        <v>0</v>
      </c>
      <c r="BF57" s="1611">
        <f t="shared" si="54"/>
        <v>0</v>
      </c>
      <c r="BG57" s="1611">
        <f t="shared" si="64"/>
        <v>0</v>
      </c>
      <c r="BH57" s="1611" t="str">
        <f t="shared" si="65"/>
        <v/>
      </c>
      <c r="BI57" s="1611" t="str">
        <f t="shared" si="66"/>
        <v/>
      </c>
      <c r="BJ57" s="1611" t="str">
        <f t="shared" si="55"/>
        <v/>
      </c>
      <c r="BK57" s="1611" t="str">
        <f t="shared" si="56"/>
        <v/>
      </c>
      <c r="BL57" s="1611" t="str">
        <f t="shared" ca="1" si="57"/>
        <v/>
      </c>
      <c r="BM57" s="1611" t="str">
        <f t="shared" si="67"/>
        <v/>
      </c>
      <c r="BN57" s="1611" t="str">
        <f t="shared" si="58"/>
        <v/>
      </c>
      <c r="BO57" s="1611" t="str">
        <f t="shared" si="59"/>
        <v/>
      </c>
      <c r="BP57" s="1611" t="str">
        <f t="shared" si="68"/>
        <v/>
      </c>
      <c r="BQ57" s="1611" t="str">
        <f t="shared" si="69"/>
        <v/>
      </c>
      <c r="BR57" s="1611" t="str">
        <f t="shared" si="70"/>
        <v/>
      </c>
      <c r="BS57" s="1611" t="str">
        <f t="shared" si="71"/>
        <v/>
      </c>
      <c r="BT57" s="1611" t="str">
        <f t="shared" si="72"/>
        <v/>
      </c>
      <c r="BU57" s="1731">
        <f t="shared" ca="1" si="73"/>
        <v>0</v>
      </c>
      <c r="BV57" s="1594"/>
      <c r="BW57" s="1594"/>
      <c r="BX57" s="1594"/>
      <c r="BY57" s="1594"/>
      <c r="BZ57" s="1594"/>
      <c r="CA57" s="1594"/>
      <c r="CB57" s="1594"/>
      <c r="CC57" s="1594"/>
      <c r="CD57" s="1594"/>
      <c r="CE57" s="1594"/>
      <c r="CF57" s="1594"/>
      <c r="CG57" s="1594"/>
      <c r="CH57" s="1594"/>
      <c r="CI57" s="1594"/>
      <c r="CJ57" s="1594"/>
      <c r="CK57" s="1594"/>
      <c r="CL57" s="1594"/>
      <c r="CM57" s="1594"/>
      <c r="CN57" s="1594"/>
      <c r="CO57" s="1594"/>
      <c r="CP57" s="1594"/>
      <c r="CQ57" s="1594"/>
      <c r="CR57" s="1594"/>
      <c r="CS57" s="1594"/>
      <c r="CT57" s="1594"/>
      <c r="CU57" s="1594"/>
      <c r="CV57" s="1594"/>
      <c r="CW57" s="1594"/>
      <c r="CX57" s="1594"/>
      <c r="CY57" s="1594"/>
      <c r="CZ57" s="1594"/>
      <c r="DA57" s="1594"/>
      <c r="DB57" s="1594"/>
      <c r="DC57" s="1594"/>
      <c r="DD57" s="1594"/>
      <c r="DE57" s="1594"/>
      <c r="DF57" s="1594"/>
      <c r="DG57" s="1594"/>
      <c r="DH57" s="1594"/>
      <c r="DI57" s="1594"/>
      <c r="DJ57" s="1594"/>
      <c r="DK57" s="1594"/>
      <c r="DL57" s="1594"/>
      <c r="DM57" s="1594"/>
      <c r="DN57" s="1594"/>
      <c r="DO57" s="1594"/>
      <c r="DP57" s="1594"/>
      <c r="DQ57" s="1594"/>
      <c r="DR57" s="1594"/>
      <c r="DS57" s="1594"/>
      <c r="DT57" s="1594"/>
      <c r="DU57" s="1594"/>
      <c r="DV57" s="1594"/>
      <c r="DW57" s="1594"/>
      <c r="DX57" s="1594"/>
      <c r="DY57" s="1594"/>
      <c r="DZ57" s="1594"/>
      <c r="EA57" s="1594"/>
      <c r="EB57" s="1594"/>
      <c r="EC57" s="1594"/>
      <c r="ED57" s="1594"/>
      <c r="EE57" s="1594"/>
      <c r="EF57" s="1594"/>
      <c r="EG57" s="1594"/>
      <c r="EH57" s="1594"/>
      <c r="EI57" s="1594"/>
      <c r="EJ57" s="1594"/>
      <c r="EK57" s="1594"/>
      <c r="EL57" s="1594"/>
      <c r="EM57" s="1594"/>
      <c r="EN57" s="1594"/>
      <c r="EO57" s="1594"/>
      <c r="EP57" s="1594"/>
      <c r="EQ57" s="1594"/>
      <c r="ER57" s="1594"/>
      <c r="ES57" s="1594"/>
    </row>
    <row r="58" spans="1:149" s="1595" customFormat="1" ht="12.5">
      <c r="A58" s="1644" t="str">
        <f t="shared" si="60"/>
        <v>Organisation</v>
      </c>
      <c r="B58" s="1754"/>
      <c r="C58" s="1754"/>
      <c r="D58" s="1754"/>
      <c r="E58" s="1756"/>
      <c r="F58" s="1592"/>
      <c r="G58" s="1714">
        <f t="shared" si="61"/>
        <v>0</v>
      </c>
      <c r="H58" s="1645"/>
      <c r="I58" s="1714">
        <f t="shared" si="62"/>
        <v>0</v>
      </c>
      <c r="J58" s="1645"/>
      <c r="K58" s="1645"/>
      <c r="L58" s="1592"/>
      <c r="M58" s="1593"/>
      <c r="N58" s="1593"/>
      <c r="O58" s="1646"/>
      <c r="P58" s="1647"/>
      <c r="Q58" s="1647"/>
      <c r="R58" s="1648"/>
      <c r="S58" s="1603"/>
      <c r="T58" s="1649"/>
      <c r="U58" s="1649"/>
      <c r="V58" s="1649"/>
      <c r="W58" s="1649"/>
      <c r="X58" s="1649"/>
      <c r="Y58" s="1649"/>
      <c r="Z58" s="1649"/>
      <c r="AA58" s="1649"/>
      <c r="AB58" s="1649"/>
      <c r="AC58" s="1649"/>
      <c r="AD58" s="1649"/>
      <c r="AE58" s="1649"/>
      <c r="AF58" s="1610">
        <f t="shared" si="41"/>
        <v>0</v>
      </c>
      <c r="AG58" s="1649"/>
      <c r="AH58" s="1649"/>
      <c r="AI58" s="1649"/>
      <c r="AJ58" s="1649"/>
      <c r="AK58" s="1649"/>
      <c r="AL58" s="1649"/>
      <c r="AM58" s="1649"/>
      <c r="AN58" s="1649"/>
      <c r="AO58" s="1649"/>
      <c r="AP58" s="1649"/>
      <c r="AQ58" s="1649"/>
      <c r="AR58" s="1709"/>
      <c r="AS58" s="1779">
        <f t="shared" si="42"/>
        <v>0</v>
      </c>
      <c r="AT58" s="1711">
        <f t="shared" si="63"/>
        <v>0</v>
      </c>
      <c r="AU58" s="1611">
        <f t="shared" si="43"/>
        <v>0</v>
      </c>
      <c r="AV58" s="1611">
        <f t="shared" si="44"/>
        <v>0</v>
      </c>
      <c r="AW58" s="1611">
        <f t="shared" si="45"/>
        <v>0</v>
      </c>
      <c r="AX58" s="1611">
        <f t="shared" si="46"/>
        <v>0</v>
      </c>
      <c r="AY58" s="1611">
        <f t="shared" si="47"/>
        <v>0</v>
      </c>
      <c r="AZ58" s="1611">
        <f t="shared" si="48"/>
        <v>0</v>
      </c>
      <c r="BA58" s="1611">
        <f t="shared" si="49"/>
        <v>0</v>
      </c>
      <c r="BB58" s="1611">
        <f t="shared" si="50"/>
        <v>0</v>
      </c>
      <c r="BC58" s="1611">
        <f t="shared" si="51"/>
        <v>0</v>
      </c>
      <c r="BD58" s="1611">
        <f t="shared" si="52"/>
        <v>0</v>
      </c>
      <c r="BE58" s="1611">
        <f t="shared" si="53"/>
        <v>0</v>
      </c>
      <c r="BF58" s="1611">
        <f t="shared" si="54"/>
        <v>0</v>
      </c>
      <c r="BG58" s="1611">
        <f t="shared" si="64"/>
        <v>0</v>
      </c>
      <c r="BH58" s="1611" t="str">
        <f t="shared" si="65"/>
        <v/>
      </c>
      <c r="BI58" s="1611" t="str">
        <f t="shared" si="66"/>
        <v/>
      </c>
      <c r="BJ58" s="1611" t="str">
        <f t="shared" si="55"/>
        <v/>
      </c>
      <c r="BK58" s="1611" t="str">
        <f t="shared" si="56"/>
        <v/>
      </c>
      <c r="BL58" s="1611" t="str">
        <f t="shared" ca="1" si="57"/>
        <v/>
      </c>
      <c r="BM58" s="1611" t="str">
        <f t="shared" si="67"/>
        <v/>
      </c>
      <c r="BN58" s="1611" t="str">
        <f t="shared" si="58"/>
        <v/>
      </c>
      <c r="BO58" s="1611" t="str">
        <f t="shared" si="59"/>
        <v/>
      </c>
      <c r="BP58" s="1611" t="str">
        <f t="shared" si="68"/>
        <v/>
      </c>
      <c r="BQ58" s="1611" t="str">
        <f t="shared" si="69"/>
        <v/>
      </c>
      <c r="BR58" s="1611" t="str">
        <f t="shared" si="70"/>
        <v/>
      </c>
      <c r="BS58" s="1611" t="str">
        <f t="shared" si="71"/>
        <v/>
      </c>
      <c r="BT58" s="1611" t="str">
        <f t="shared" si="72"/>
        <v/>
      </c>
      <c r="BU58" s="1731">
        <f t="shared" ca="1" si="73"/>
        <v>0</v>
      </c>
      <c r="BV58" s="1594"/>
      <c r="BW58" s="1594"/>
      <c r="BX58" s="1594"/>
      <c r="BY58" s="1594"/>
      <c r="BZ58" s="1594"/>
      <c r="CA58" s="1594"/>
      <c r="CB58" s="1594"/>
      <c r="CC58" s="1594"/>
      <c r="CD58" s="1594"/>
      <c r="CE58" s="1594"/>
      <c r="CF58" s="1594"/>
      <c r="CG58" s="1594"/>
      <c r="CH58" s="1594"/>
      <c r="CI58" s="1594"/>
      <c r="CJ58" s="1594"/>
      <c r="CK58" s="1594"/>
      <c r="CL58" s="1594"/>
      <c r="CM58" s="1594"/>
      <c r="CN58" s="1594"/>
      <c r="CO58" s="1594"/>
      <c r="CP58" s="1594"/>
      <c r="CQ58" s="1594"/>
      <c r="CR58" s="1594"/>
      <c r="CS58" s="1594"/>
      <c r="CT58" s="1594"/>
      <c r="CU58" s="1594"/>
      <c r="CV58" s="1594"/>
      <c r="CW58" s="1594"/>
      <c r="CX58" s="1594"/>
      <c r="CY58" s="1594"/>
      <c r="CZ58" s="1594"/>
      <c r="DA58" s="1594"/>
      <c r="DB58" s="1594"/>
      <c r="DC58" s="1594"/>
      <c r="DD58" s="1594"/>
      <c r="DE58" s="1594"/>
      <c r="DF58" s="1594"/>
      <c r="DG58" s="1594"/>
      <c r="DH58" s="1594"/>
      <c r="DI58" s="1594"/>
      <c r="DJ58" s="1594"/>
      <c r="DK58" s="1594"/>
      <c r="DL58" s="1594"/>
      <c r="DM58" s="1594"/>
      <c r="DN58" s="1594"/>
      <c r="DO58" s="1594"/>
      <c r="DP58" s="1594"/>
      <c r="DQ58" s="1594"/>
      <c r="DR58" s="1594"/>
      <c r="DS58" s="1594"/>
      <c r="DT58" s="1594"/>
      <c r="DU58" s="1594"/>
      <c r="DV58" s="1594"/>
      <c r="DW58" s="1594"/>
      <c r="DX58" s="1594"/>
      <c r="DY58" s="1594"/>
      <c r="DZ58" s="1594"/>
      <c r="EA58" s="1594"/>
      <c r="EB58" s="1594"/>
      <c r="EC58" s="1594"/>
      <c r="ED58" s="1594"/>
      <c r="EE58" s="1594"/>
      <c r="EF58" s="1594"/>
      <c r="EG58" s="1594"/>
      <c r="EH58" s="1594"/>
      <c r="EI58" s="1594"/>
      <c r="EJ58" s="1594"/>
      <c r="EK58" s="1594"/>
      <c r="EL58" s="1594"/>
      <c r="EM58" s="1594"/>
      <c r="EN58" s="1594"/>
      <c r="EO58" s="1594"/>
      <c r="EP58" s="1594"/>
      <c r="EQ58" s="1594"/>
      <c r="ER58" s="1594"/>
      <c r="ES58" s="1594"/>
    </row>
    <row r="59" spans="1:149" s="1595" customFormat="1" ht="12.5">
      <c r="A59" s="1644" t="str">
        <f t="shared" si="60"/>
        <v>Organisation</v>
      </c>
      <c r="B59" s="1754"/>
      <c r="C59" s="1754"/>
      <c r="D59" s="1754"/>
      <c r="E59" s="1756"/>
      <c r="F59" s="1592"/>
      <c r="G59" s="1714">
        <f t="shared" si="61"/>
        <v>0</v>
      </c>
      <c r="H59" s="1645"/>
      <c r="I59" s="1714">
        <f t="shared" si="62"/>
        <v>0</v>
      </c>
      <c r="J59" s="1645"/>
      <c r="K59" s="1645"/>
      <c r="L59" s="1592"/>
      <c r="M59" s="1593"/>
      <c r="N59" s="1593"/>
      <c r="O59" s="1646"/>
      <c r="P59" s="1647"/>
      <c r="Q59" s="1647"/>
      <c r="R59" s="1648"/>
      <c r="S59" s="1603"/>
      <c r="T59" s="1649"/>
      <c r="U59" s="1649"/>
      <c r="V59" s="1649"/>
      <c r="W59" s="1649"/>
      <c r="X59" s="1649"/>
      <c r="Y59" s="1649"/>
      <c r="Z59" s="1649"/>
      <c r="AA59" s="1649"/>
      <c r="AB59" s="1649"/>
      <c r="AC59" s="1649"/>
      <c r="AD59" s="1649"/>
      <c r="AE59" s="1649"/>
      <c r="AF59" s="1610">
        <f t="shared" si="41"/>
        <v>0</v>
      </c>
      <c r="AG59" s="1649"/>
      <c r="AH59" s="1649"/>
      <c r="AI59" s="1649"/>
      <c r="AJ59" s="1649"/>
      <c r="AK59" s="1649"/>
      <c r="AL59" s="1649"/>
      <c r="AM59" s="1649"/>
      <c r="AN59" s="1649"/>
      <c r="AO59" s="1649"/>
      <c r="AP59" s="1649"/>
      <c r="AQ59" s="1649"/>
      <c r="AR59" s="1709"/>
      <c r="AS59" s="1779">
        <f t="shared" si="42"/>
        <v>0</v>
      </c>
      <c r="AT59" s="1711">
        <f t="shared" si="63"/>
        <v>0</v>
      </c>
      <c r="AU59" s="1611">
        <f t="shared" si="43"/>
        <v>0</v>
      </c>
      <c r="AV59" s="1611">
        <f t="shared" si="44"/>
        <v>0</v>
      </c>
      <c r="AW59" s="1611">
        <f t="shared" si="45"/>
        <v>0</v>
      </c>
      <c r="AX59" s="1611">
        <f t="shared" si="46"/>
        <v>0</v>
      </c>
      <c r="AY59" s="1611">
        <f t="shared" si="47"/>
        <v>0</v>
      </c>
      <c r="AZ59" s="1611">
        <f t="shared" si="48"/>
        <v>0</v>
      </c>
      <c r="BA59" s="1611">
        <f t="shared" si="49"/>
        <v>0</v>
      </c>
      <c r="BB59" s="1611">
        <f t="shared" si="50"/>
        <v>0</v>
      </c>
      <c r="BC59" s="1611">
        <f t="shared" si="51"/>
        <v>0</v>
      </c>
      <c r="BD59" s="1611">
        <f t="shared" si="52"/>
        <v>0</v>
      </c>
      <c r="BE59" s="1611">
        <f t="shared" si="53"/>
        <v>0</v>
      </c>
      <c r="BF59" s="1611">
        <f t="shared" si="54"/>
        <v>0</v>
      </c>
      <c r="BG59" s="1611">
        <f t="shared" si="64"/>
        <v>0</v>
      </c>
      <c r="BH59" s="1611" t="str">
        <f t="shared" si="65"/>
        <v/>
      </c>
      <c r="BI59" s="1611" t="str">
        <f t="shared" si="66"/>
        <v/>
      </c>
      <c r="BJ59" s="1611" t="str">
        <f t="shared" si="55"/>
        <v/>
      </c>
      <c r="BK59" s="1611" t="str">
        <f t="shared" si="56"/>
        <v/>
      </c>
      <c r="BL59" s="1611" t="str">
        <f t="shared" ca="1" si="57"/>
        <v/>
      </c>
      <c r="BM59" s="1611" t="str">
        <f t="shared" si="67"/>
        <v/>
      </c>
      <c r="BN59" s="1611" t="str">
        <f t="shared" si="58"/>
        <v/>
      </c>
      <c r="BO59" s="1611" t="str">
        <f t="shared" si="59"/>
        <v/>
      </c>
      <c r="BP59" s="1611" t="str">
        <f t="shared" si="68"/>
        <v/>
      </c>
      <c r="BQ59" s="1611" t="str">
        <f t="shared" si="69"/>
        <v/>
      </c>
      <c r="BR59" s="1611" t="str">
        <f t="shared" si="70"/>
        <v/>
      </c>
      <c r="BS59" s="1611" t="str">
        <f t="shared" si="71"/>
        <v/>
      </c>
      <c r="BT59" s="1611" t="str">
        <f t="shared" si="72"/>
        <v/>
      </c>
      <c r="BU59" s="1731">
        <f t="shared" ca="1" si="73"/>
        <v>0</v>
      </c>
      <c r="BV59" s="1594"/>
      <c r="BW59" s="1594"/>
      <c r="BX59" s="1594"/>
      <c r="BY59" s="1594"/>
      <c r="BZ59" s="1594"/>
      <c r="CA59" s="1594"/>
      <c r="CB59" s="1594"/>
      <c r="CC59" s="1594"/>
      <c r="CD59" s="1594"/>
      <c r="CE59" s="1594"/>
      <c r="CF59" s="1594"/>
      <c r="CG59" s="1594"/>
      <c r="CH59" s="1594"/>
      <c r="CI59" s="1594"/>
      <c r="CJ59" s="1594"/>
      <c r="CK59" s="1594"/>
      <c r="CL59" s="1594"/>
      <c r="CM59" s="1594"/>
      <c r="CN59" s="1594"/>
      <c r="CO59" s="1594"/>
      <c r="CP59" s="1594"/>
      <c r="CQ59" s="1594"/>
      <c r="CR59" s="1594"/>
      <c r="CS59" s="1594"/>
      <c r="CT59" s="1594"/>
      <c r="CU59" s="1594"/>
      <c r="CV59" s="1594"/>
      <c r="CW59" s="1594"/>
      <c r="CX59" s="1594"/>
      <c r="CY59" s="1594"/>
      <c r="CZ59" s="1594"/>
      <c r="DA59" s="1594"/>
      <c r="DB59" s="1594"/>
      <c r="DC59" s="1594"/>
      <c r="DD59" s="1594"/>
      <c r="DE59" s="1594"/>
      <c r="DF59" s="1594"/>
      <c r="DG59" s="1594"/>
      <c r="DH59" s="1594"/>
      <c r="DI59" s="1594"/>
      <c r="DJ59" s="1594"/>
      <c r="DK59" s="1594"/>
      <c r="DL59" s="1594"/>
      <c r="DM59" s="1594"/>
      <c r="DN59" s="1594"/>
      <c r="DO59" s="1594"/>
      <c r="DP59" s="1594"/>
      <c r="DQ59" s="1594"/>
      <c r="DR59" s="1594"/>
      <c r="DS59" s="1594"/>
      <c r="DT59" s="1594"/>
      <c r="DU59" s="1594"/>
      <c r="DV59" s="1594"/>
      <c r="DW59" s="1594"/>
      <c r="DX59" s="1594"/>
      <c r="DY59" s="1594"/>
      <c r="DZ59" s="1594"/>
      <c r="EA59" s="1594"/>
      <c r="EB59" s="1594"/>
      <c r="EC59" s="1594"/>
      <c r="ED59" s="1594"/>
      <c r="EE59" s="1594"/>
      <c r="EF59" s="1594"/>
      <c r="EG59" s="1594"/>
      <c r="EH59" s="1594"/>
      <c r="EI59" s="1594"/>
      <c r="EJ59" s="1594"/>
      <c r="EK59" s="1594"/>
      <c r="EL59" s="1594"/>
      <c r="EM59" s="1594"/>
      <c r="EN59" s="1594"/>
      <c r="EO59" s="1594"/>
      <c r="EP59" s="1594"/>
      <c r="EQ59" s="1594"/>
      <c r="ER59" s="1594"/>
      <c r="ES59" s="1594"/>
    </row>
    <row r="60" spans="1:149" s="1595" customFormat="1" ht="12.5">
      <c r="A60" s="1644" t="str">
        <f t="shared" si="60"/>
        <v>Organisation</v>
      </c>
      <c r="B60" s="1754"/>
      <c r="C60" s="1754"/>
      <c r="D60" s="1754"/>
      <c r="E60" s="1756"/>
      <c r="F60" s="1592"/>
      <c r="G60" s="1714">
        <f t="shared" si="61"/>
        <v>0</v>
      </c>
      <c r="H60" s="1645"/>
      <c r="I60" s="1714">
        <f t="shared" si="62"/>
        <v>0</v>
      </c>
      <c r="J60" s="1645"/>
      <c r="K60" s="1645"/>
      <c r="L60" s="1592"/>
      <c r="M60" s="1593"/>
      <c r="N60" s="1593"/>
      <c r="O60" s="1646"/>
      <c r="P60" s="1647"/>
      <c r="Q60" s="1647"/>
      <c r="R60" s="1648"/>
      <c r="S60" s="1603"/>
      <c r="T60" s="1649"/>
      <c r="U60" s="1649"/>
      <c r="V60" s="1649"/>
      <c r="W60" s="1649"/>
      <c r="X60" s="1649"/>
      <c r="Y60" s="1649"/>
      <c r="Z60" s="1649"/>
      <c r="AA60" s="1649"/>
      <c r="AB60" s="1649"/>
      <c r="AC60" s="1649"/>
      <c r="AD60" s="1649"/>
      <c r="AE60" s="1649"/>
      <c r="AF60" s="1610">
        <f t="shared" si="41"/>
        <v>0</v>
      </c>
      <c r="AG60" s="1649"/>
      <c r="AH60" s="1649"/>
      <c r="AI60" s="1649"/>
      <c r="AJ60" s="1649"/>
      <c r="AK60" s="1649"/>
      <c r="AL60" s="1649"/>
      <c r="AM60" s="1649"/>
      <c r="AN60" s="1649"/>
      <c r="AO60" s="1649"/>
      <c r="AP60" s="1649"/>
      <c r="AQ60" s="1649"/>
      <c r="AR60" s="1709"/>
      <c r="AS60" s="1779">
        <f t="shared" si="42"/>
        <v>0</v>
      </c>
      <c r="AT60" s="1711">
        <f t="shared" si="63"/>
        <v>0</v>
      </c>
      <c r="AU60" s="1611">
        <f t="shared" si="43"/>
        <v>0</v>
      </c>
      <c r="AV60" s="1611">
        <f t="shared" si="44"/>
        <v>0</v>
      </c>
      <c r="AW60" s="1611">
        <f t="shared" si="45"/>
        <v>0</v>
      </c>
      <c r="AX60" s="1611">
        <f t="shared" si="46"/>
        <v>0</v>
      </c>
      <c r="AY60" s="1611">
        <f t="shared" si="47"/>
        <v>0</v>
      </c>
      <c r="AZ60" s="1611">
        <f t="shared" si="48"/>
        <v>0</v>
      </c>
      <c r="BA60" s="1611">
        <f t="shared" si="49"/>
        <v>0</v>
      </c>
      <c r="BB60" s="1611">
        <f t="shared" si="50"/>
        <v>0</v>
      </c>
      <c r="BC60" s="1611">
        <f t="shared" si="51"/>
        <v>0</v>
      </c>
      <c r="BD60" s="1611">
        <f t="shared" si="52"/>
        <v>0</v>
      </c>
      <c r="BE60" s="1611">
        <f t="shared" si="53"/>
        <v>0</v>
      </c>
      <c r="BF60" s="1611">
        <f t="shared" si="54"/>
        <v>0</v>
      </c>
      <c r="BG60" s="1611">
        <f t="shared" si="64"/>
        <v>0</v>
      </c>
      <c r="BH60" s="1611" t="str">
        <f t="shared" si="65"/>
        <v/>
      </c>
      <c r="BI60" s="1611" t="str">
        <f t="shared" si="66"/>
        <v/>
      </c>
      <c r="BJ60" s="1611" t="str">
        <f t="shared" si="55"/>
        <v/>
      </c>
      <c r="BK60" s="1611" t="str">
        <f t="shared" si="56"/>
        <v/>
      </c>
      <c r="BL60" s="1611" t="str">
        <f t="shared" ca="1" si="57"/>
        <v/>
      </c>
      <c r="BM60" s="1611" t="str">
        <f t="shared" si="67"/>
        <v/>
      </c>
      <c r="BN60" s="1611" t="str">
        <f t="shared" si="58"/>
        <v/>
      </c>
      <c r="BO60" s="1611" t="str">
        <f t="shared" si="59"/>
        <v/>
      </c>
      <c r="BP60" s="1611" t="str">
        <f t="shared" si="68"/>
        <v/>
      </c>
      <c r="BQ60" s="1611" t="str">
        <f t="shared" si="69"/>
        <v/>
      </c>
      <c r="BR60" s="1611" t="str">
        <f t="shared" si="70"/>
        <v/>
      </c>
      <c r="BS60" s="1611" t="str">
        <f t="shared" si="71"/>
        <v/>
      </c>
      <c r="BT60" s="1611" t="str">
        <f t="shared" si="72"/>
        <v/>
      </c>
      <c r="BU60" s="1731">
        <f t="shared" ca="1" si="73"/>
        <v>0</v>
      </c>
      <c r="BV60" s="1594"/>
      <c r="BW60" s="1594"/>
      <c r="BX60" s="1594"/>
      <c r="BY60" s="1594"/>
      <c r="BZ60" s="1594"/>
      <c r="CA60" s="1594"/>
      <c r="CB60" s="1594"/>
      <c r="CC60" s="1594"/>
      <c r="CD60" s="1594"/>
      <c r="CE60" s="1594"/>
      <c r="CF60" s="1594"/>
      <c r="CG60" s="1594"/>
      <c r="CH60" s="1594"/>
      <c r="CI60" s="1594"/>
      <c r="CJ60" s="1594"/>
      <c r="CK60" s="1594"/>
      <c r="CL60" s="1594"/>
      <c r="CM60" s="1594"/>
      <c r="CN60" s="1594"/>
      <c r="CO60" s="1594"/>
      <c r="CP60" s="1594"/>
      <c r="CQ60" s="1594"/>
      <c r="CR60" s="1594"/>
      <c r="CS60" s="1594"/>
      <c r="CT60" s="1594"/>
      <c r="CU60" s="1594"/>
      <c r="CV60" s="1594"/>
      <c r="CW60" s="1594"/>
      <c r="CX60" s="1594"/>
      <c r="CY60" s="1594"/>
      <c r="CZ60" s="1594"/>
      <c r="DA60" s="1594"/>
      <c r="DB60" s="1594"/>
      <c r="DC60" s="1594"/>
      <c r="DD60" s="1594"/>
      <c r="DE60" s="1594"/>
      <c r="DF60" s="1594"/>
      <c r="DG60" s="1594"/>
      <c r="DH60" s="1594"/>
      <c r="DI60" s="1594"/>
      <c r="DJ60" s="1594"/>
      <c r="DK60" s="1594"/>
      <c r="DL60" s="1594"/>
      <c r="DM60" s="1594"/>
      <c r="DN60" s="1594"/>
      <c r="DO60" s="1594"/>
      <c r="DP60" s="1594"/>
      <c r="DQ60" s="1594"/>
      <c r="DR60" s="1594"/>
      <c r="DS60" s="1594"/>
      <c r="DT60" s="1594"/>
      <c r="DU60" s="1594"/>
      <c r="DV60" s="1594"/>
      <c r="DW60" s="1594"/>
      <c r="DX60" s="1594"/>
      <c r="DY60" s="1594"/>
      <c r="DZ60" s="1594"/>
      <c r="EA60" s="1594"/>
      <c r="EB60" s="1594"/>
      <c r="EC60" s="1594"/>
      <c r="ED60" s="1594"/>
      <c r="EE60" s="1594"/>
      <c r="EF60" s="1594"/>
      <c r="EG60" s="1594"/>
      <c r="EH60" s="1594"/>
      <c r="EI60" s="1594"/>
      <c r="EJ60" s="1594"/>
      <c r="EK60" s="1594"/>
      <c r="EL60" s="1594"/>
      <c r="EM60" s="1594"/>
      <c r="EN60" s="1594"/>
      <c r="EO60" s="1594"/>
      <c r="EP60" s="1594"/>
      <c r="EQ60" s="1594"/>
      <c r="ER60" s="1594"/>
      <c r="ES60" s="1594"/>
    </row>
    <row r="61" spans="1:149" s="1595" customFormat="1" ht="12.5">
      <c r="A61" s="1644" t="str">
        <f t="shared" si="60"/>
        <v>Organisation</v>
      </c>
      <c r="B61" s="1754"/>
      <c r="C61" s="1754"/>
      <c r="D61" s="1754"/>
      <c r="E61" s="1756"/>
      <c r="F61" s="1592"/>
      <c r="G61" s="1714">
        <f t="shared" si="61"/>
        <v>0</v>
      </c>
      <c r="H61" s="1645"/>
      <c r="I61" s="1714">
        <f t="shared" si="62"/>
        <v>0</v>
      </c>
      <c r="J61" s="1645"/>
      <c r="K61" s="1645"/>
      <c r="L61" s="1592"/>
      <c r="M61" s="1593"/>
      <c r="N61" s="1593"/>
      <c r="O61" s="1646"/>
      <c r="P61" s="1647"/>
      <c r="Q61" s="1647"/>
      <c r="R61" s="1648"/>
      <c r="S61" s="1603"/>
      <c r="T61" s="1649"/>
      <c r="U61" s="1649"/>
      <c r="V61" s="1649"/>
      <c r="W61" s="1649"/>
      <c r="X61" s="1649"/>
      <c r="Y61" s="1649"/>
      <c r="Z61" s="1649"/>
      <c r="AA61" s="1649"/>
      <c r="AB61" s="1649"/>
      <c r="AC61" s="1649"/>
      <c r="AD61" s="1649"/>
      <c r="AE61" s="1649"/>
      <c r="AF61" s="1610">
        <f t="shared" si="41"/>
        <v>0</v>
      </c>
      <c r="AG61" s="1649"/>
      <c r="AH61" s="1649"/>
      <c r="AI61" s="1649"/>
      <c r="AJ61" s="1649"/>
      <c r="AK61" s="1649"/>
      <c r="AL61" s="1649"/>
      <c r="AM61" s="1649"/>
      <c r="AN61" s="1649"/>
      <c r="AO61" s="1649"/>
      <c r="AP61" s="1649"/>
      <c r="AQ61" s="1649"/>
      <c r="AR61" s="1709"/>
      <c r="AS61" s="1779">
        <f t="shared" si="42"/>
        <v>0</v>
      </c>
      <c r="AT61" s="1711">
        <f t="shared" si="63"/>
        <v>0</v>
      </c>
      <c r="AU61" s="1611">
        <f t="shared" si="43"/>
        <v>0</v>
      </c>
      <c r="AV61" s="1611">
        <f t="shared" si="44"/>
        <v>0</v>
      </c>
      <c r="AW61" s="1611">
        <f t="shared" si="45"/>
        <v>0</v>
      </c>
      <c r="AX61" s="1611">
        <f t="shared" si="46"/>
        <v>0</v>
      </c>
      <c r="AY61" s="1611">
        <f t="shared" si="47"/>
        <v>0</v>
      </c>
      <c r="AZ61" s="1611">
        <f t="shared" si="48"/>
        <v>0</v>
      </c>
      <c r="BA61" s="1611">
        <f t="shared" si="49"/>
        <v>0</v>
      </c>
      <c r="BB61" s="1611">
        <f t="shared" si="50"/>
        <v>0</v>
      </c>
      <c r="BC61" s="1611">
        <f t="shared" si="51"/>
        <v>0</v>
      </c>
      <c r="BD61" s="1611">
        <f t="shared" si="52"/>
        <v>0</v>
      </c>
      <c r="BE61" s="1611">
        <f t="shared" si="53"/>
        <v>0</v>
      </c>
      <c r="BF61" s="1611">
        <f t="shared" si="54"/>
        <v>0</v>
      </c>
      <c r="BG61" s="1611">
        <f t="shared" si="64"/>
        <v>0</v>
      </c>
      <c r="BH61" s="1611" t="str">
        <f t="shared" si="65"/>
        <v/>
      </c>
      <c r="BI61" s="1611" t="str">
        <f t="shared" si="66"/>
        <v/>
      </c>
      <c r="BJ61" s="1611" t="str">
        <f t="shared" si="55"/>
        <v/>
      </c>
      <c r="BK61" s="1611" t="str">
        <f t="shared" si="56"/>
        <v/>
      </c>
      <c r="BL61" s="1611" t="str">
        <f t="shared" ca="1" si="57"/>
        <v/>
      </c>
      <c r="BM61" s="1611" t="str">
        <f t="shared" si="67"/>
        <v/>
      </c>
      <c r="BN61" s="1611" t="str">
        <f t="shared" si="58"/>
        <v/>
      </c>
      <c r="BO61" s="1611" t="str">
        <f t="shared" si="59"/>
        <v/>
      </c>
      <c r="BP61" s="1611" t="str">
        <f t="shared" si="68"/>
        <v/>
      </c>
      <c r="BQ61" s="1611" t="str">
        <f t="shared" si="69"/>
        <v/>
      </c>
      <c r="BR61" s="1611" t="str">
        <f t="shared" si="70"/>
        <v/>
      </c>
      <c r="BS61" s="1611" t="str">
        <f t="shared" si="71"/>
        <v/>
      </c>
      <c r="BT61" s="1611" t="str">
        <f t="shared" si="72"/>
        <v/>
      </c>
      <c r="BU61" s="1731">
        <f t="shared" ca="1" si="73"/>
        <v>0</v>
      </c>
      <c r="BV61" s="1594"/>
      <c r="BW61" s="1594"/>
      <c r="BX61" s="1594"/>
      <c r="BY61" s="1594"/>
      <c r="BZ61" s="1594"/>
      <c r="CA61" s="1594"/>
      <c r="CB61" s="1594"/>
      <c r="CC61" s="1594"/>
      <c r="CD61" s="1594"/>
      <c r="CE61" s="1594"/>
      <c r="CF61" s="1594"/>
      <c r="CG61" s="1594"/>
      <c r="CH61" s="1594"/>
      <c r="CI61" s="1594"/>
      <c r="CJ61" s="1594"/>
      <c r="CK61" s="1594"/>
      <c r="CL61" s="1594"/>
      <c r="CM61" s="1594"/>
      <c r="CN61" s="1594"/>
      <c r="CO61" s="1594"/>
      <c r="CP61" s="1594"/>
      <c r="CQ61" s="1594"/>
      <c r="CR61" s="1594"/>
      <c r="CS61" s="1594"/>
      <c r="CT61" s="1594"/>
      <c r="CU61" s="1594"/>
      <c r="CV61" s="1594"/>
      <c r="CW61" s="1594"/>
      <c r="CX61" s="1594"/>
      <c r="CY61" s="1594"/>
      <c r="CZ61" s="1594"/>
      <c r="DA61" s="1594"/>
      <c r="DB61" s="1594"/>
      <c r="DC61" s="1594"/>
      <c r="DD61" s="1594"/>
      <c r="DE61" s="1594"/>
      <c r="DF61" s="1594"/>
      <c r="DG61" s="1594"/>
      <c r="DH61" s="1594"/>
      <c r="DI61" s="1594"/>
      <c r="DJ61" s="1594"/>
      <c r="DK61" s="1594"/>
      <c r="DL61" s="1594"/>
      <c r="DM61" s="1594"/>
      <c r="DN61" s="1594"/>
      <c r="DO61" s="1594"/>
      <c r="DP61" s="1594"/>
      <c r="DQ61" s="1594"/>
      <c r="DR61" s="1594"/>
      <c r="DS61" s="1594"/>
      <c r="DT61" s="1594"/>
      <c r="DU61" s="1594"/>
      <c r="DV61" s="1594"/>
      <c r="DW61" s="1594"/>
      <c r="DX61" s="1594"/>
      <c r="DY61" s="1594"/>
      <c r="DZ61" s="1594"/>
      <c r="EA61" s="1594"/>
      <c r="EB61" s="1594"/>
      <c r="EC61" s="1594"/>
      <c r="ED61" s="1594"/>
      <c r="EE61" s="1594"/>
      <c r="EF61" s="1594"/>
      <c r="EG61" s="1594"/>
      <c r="EH61" s="1594"/>
      <c r="EI61" s="1594"/>
      <c r="EJ61" s="1594"/>
      <c r="EK61" s="1594"/>
      <c r="EL61" s="1594"/>
      <c r="EM61" s="1594"/>
      <c r="EN61" s="1594"/>
      <c r="EO61" s="1594"/>
      <c r="EP61" s="1594"/>
      <c r="EQ61" s="1594"/>
      <c r="ER61" s="1594"/>
      <c r="ES61" s="1594"/>
    </row>
    <row r="62" spans="1:149" s="1595" customFormat="1" ht="12.5">
      <c r="A62" s="1644" t="str">
        <f t="shared" si="60"/>
        <v>Organisation</v>
      </c>
      <c r="B62" s="1754"/>
      <c r="C62" s="1754"/>
      <c r="D62" s="1754"/>
      <c r="E62" s="1756"/>
      <c r="F62" s="1592"/>
      <c r="G62" s="1714">
        <f t="shared" si="61"/>
        <v>0</v>
      </c>
      <c r="H62" s="1645"/>
      <c r="I62" s="1714">
        <f t="shared" si="62"/>
        <v>0</v>
      </c>
      <c r="J62" s="1645"/>
      <c r="K62" s="1645"/>
      <c r="L62" s="1592"/>
      <c r="M62" s="1593"/>
      <c r="N62" s="1593"/>
      <c r="O62" s="1646"/>
      <c r="P62" s="1647"/>
      <c r="Q62" s="1647"/>
      <c r="R62" s="1648"/>
      <c r="S62" s="1603"/>
      <c r="T62" s="1649"/>
      <c r="U62" s="1649"/>
      <c r="V62" s="1649"/>
      <c r="W62" s="1649"/>
      <c r="X62" s="1649"/>
      <c r="Y62" s="1649"/>
      <c r="Z62" s="1649"/>
      <c r="AA62" s="1649"/>
      <c r="AB62" s="1649"/>
      <c r="AC62" s="1649"/>
      <c r="AD62" s="1649"/>
      <c r="AE62" s="1649"/>
      <c r="AF62" s="1610">
        <f t="shared" si="41"/>
        <v>0</v>
      </c>
      <c r="AG62" s="1649"/>
      <c r="AH62" s="1649"/>
      <c r="AI62" s="1649"/>
      <c r="AJ62" s="1649"/>
      <c r="AK62" s="1649"/>
      <c r="AL62" s="1649"/>
      <c r="AM62" s="1649"/>
      <c r="AN62" s="1649"/>
      <c r="AO62" s="1649"/>
      <c r="AP62" s="1649"/>
      <c r="AQ62" s="1649"/>
      <c r="AR62" s="1709"/>
      <c r="AS62" s="1779">
        <f t="shared" si="42"/>
        <v>0</v>
      </c>
      <c r="AT62" s="1711">
        <f t="shared" si="63"/>
        <v>0</v>
      </c>
      <c r="AU62" s="1611">
        <f t="shared" si="43"/>
        <v>0</v>
      </c>
      <c r="AV62" s="1611">
        <f t="shared" si="44"/>
        <v>0</v>
      </c>
      <c r="AW62" s="1611">
        <f t="shared" si="45"/>
        <v>0</v>
      </c>
      <c r="AX62" s="1611">
        <f t="shared" si="46"/>
        <v>0</v>
      </c>
      <c r="AY62" s="1611">
        <f t="shared" si="47"/>
        <v>0</v>
      </c>
      <c r="AZ62" s="1611">
        <f t="shared" si="48"/>
        <v>0</v>
      </c>
      <c r="BA62" s="1611">
        <f t="shared" si="49"/>
        <v>0</v>
      </c>
      <c r="BB62" s="1611">
        <f t="shared" si="50"/>
        <v>0</v>
      </c>
      <c r="BC62" s="1611">
        <f t="shared" si="51"/>
        <v>0</v>
      </c>
      <c r="BD62" s="1611">
        <f t="shared" si="52"/>
        <v>0</v>
      </c>
      <c r="BE62" s="1611">
        <f t="shared" si="53"/>
        <v>0</v>
      </c>
      <c r="BF62" s="1611">
        <f t="shared" si="54"/>
        <v>0</v>
      </c>
      <c r="BG62" s="1611">
        <f t="shared" si="64"/>
        <v>0</v>
      </c>
      <c r="BH62" s="1611" t="str">
        <f t="shared" si="65"/>
        <v/>
      </c>
      <c r="BI62" s="1611" t="str">
        <f t="shared" si="66"/>
        <v/>
      </c>
      <c r="BJ62" s="1611" t="str">
        <f t="shared" si="55"/>
        <v/>
      </c>
      <c r="BK62" s="1611" t="str">
        <f t="shared" si="56"/>
        <v/>
      </c>
      <c r="BL62" s="1611" t="str">
        <f t="shared" ca="1" si="57"/>
        <v/>
      </c>
      <c r="BM62" s="1611" t="str">
        <f t="shared" si="67"/>
        <v/>
      </c>
      <c r="BN62" s="1611" t="str">
        <f t="shared" si="58"/>
        <v/>
      </c>
      <c r="BO62" s="1611" t="str">
        <f t="shared" si="59"/>
        <v/>
      </c>
      <c r="BP62" s="1611" t="str">
        <f t="shared" si="68"/>
        <v/>
      </c>
      <c r="BQ62" s="1611" t="str">
        <f t="shared" si="69"/>
        <v/>
      </c>
      <c r="BR62" s="1611" t="str">
        <f t="shared" si="70"/>
        <v/>
      </c>
      <c r="BS62" s="1611" t="str">
        <f t="shared" si="71"/>
        <v/>
      </c>
      <c r="BT62" s="1611" t="str">
        <f t="shared" si="72"/>
        <v/>
      </c>
      <c r="BU62" s="1731">
        <f t="shared" ca="1" si="73"/>
        <v>0</v>
      </c>
      <c r="BV62" s="1594"/>
      <c r="BW62" s="1594"/>
      <c r="BX62" s="1594"/>
      <c r="BY62" s="1594"/>
      <c r="BZ62" s="1594"/>
      <c r="CA62" s="1594"/>
      <c r="CB62" s="1594"/>
      <c r="CC62" s="1594"/>
      <c r="CD62" s="1594"/>
      <c r="CE62" s="1594"/>
      <c r="CF62" s="1594"/>
      <c r="CG62" s="1594"/>
      <c r="CH62" s="1594"/>
      <c r="CI62" s="1594"/>
      <c r="CJ62" s="1594"/>
      <c r="CK62" s="1594"/>
      <c r="CL62" s="1594"/>
      <c r="CM62" s="1594"/>
      <c r="CN62" s="1594"/>
      <c r="CO62" s="1594"/>
      <c r="CP62" s="1594"/>
      <c r="CQ62" s="1594"/>
      <c r="CR62" s="1594"/>
      <c r="CS62" s="1594"/>
      <c r="CT62" s="1594"/>
      <c r="CU62" s="1594"/>
      <c r="CV62" s="1594"/>
      <c r="CW62" s="1594"/>
      <c r="CX62" s="1594"/>
      <c r="CY62" s="1594"/>
      <c r="CZ62" s="1594"/>
      <c r="DA62" s="1594"/>
      <c r="DB62" s="1594"/>
      <c r="DC62" s="1594"/>
      <c r="DD62" s="1594"/>
      <c r="DE62" s="1594"/>
      <c r="DF62" s="1594"/>
      <c r="DG62" s="1594"/>
      <c r="DH62" s="1594"/>
      <c r="DI62" s="1594"/>
      <c r="DJ62" s="1594"/>
      <c r="DK62" s="1594"/>
      <c r="DL62" s="1594"/>
      <c r="DM62" s="1594"/>
      <c r="DN62" s="1594"/>
      <c r="DO62" s="1594"/>
      <c r="DP62" s="1594"/>
      <c r="DQ62" s="1594"/>
      <c r="DR62" s="1594"/>
      <c r="DS62" s="1594"/>
      <c r="DT62" s="1594"/>
      <c r="DU62" s="1594"/>
      <c r="DV62" s="1594"/>
      <c r="DW62" s="1594"/>
      <c r="DX62" s="1594"/>
      <c r="DY62" s="1594"/>
      <c r="DZ62" s="1594"/>
      <c r="EA62" s="1594"/>
      <c r="EB62" s="1594"/>
      <c r="EC62" s="1594"/>
      <c r="ED62" s="1594"/>
      <c r="EE62" s="1594"/>
      <c r="EF62" s="1594"/>
      <c r="EG62" s="1594"/>
      <c r="EH62" s="1594"/>
      <c r="EI62" s="1594"/>
      <c r="EJ62" s="1594"/>
      <c r="EK62" s="1594"/>
      <c r="EL62" s="1594"/>
      <c r="EM62" s="1594"/>
      <c r="EN62" s="1594"/>
      <c r="EO62" s="1594"/>
      <c r="EP62" s="1594"/>
      <c r="EQ62" s="1594"/>
      <c r="ER62" s="1594"/>
      <c r="ES62" s="1594"/>
    </row>
    <row r="63" spans="1:149" s="1595" customFormat="1" ht="12.5">
      <c r="A63" s="1644" t="str">
        <f t="shared" si="60"/>
        <v>Organisation</v>
      </c>
      <c r="B63" s="1754"/>
      <c r="C63" s="1754"/>
      <c r="D63" s="1754"/>
      <c r="E63" s="1756"/>
      <c r="F63" s="1592"/>
      <c r="G63" s="1714">
        <f t="shared" si="61"/>
        <v>0</v>
      </c>
      <c r="H63" s="1645"/>
      <c r="I63" s="1714">
        <f t="shared" si="62"/>
        <v>0</v>
      </c>
      <c r="J63" s="1645"/>
      <c r="K63" s="1645"/>
      <c r="L63" s="1592"/>
      <c r="M63" s="1593"/>
      <c r="N63" s="1593"/>
      <c r="O63" s="1646"/>
      <c r="P63" s="1647"/>
      <c r="Q63" s="1647"/>
      <c r="R63" s="1648"/>
      <c r="S63" s="1603"/>
      <c r="T63" s="1649"/>
      <c r="U63" s="1649"/>
      <c r="V63" s="1649"/>
      <c r="W63" s="1649"/>
      <c r="X63" s="1649"/>
      <c r="Y63" s="1649"/>
      <c r="Z63" s="1649"/>
      <c r="AA63" s="1649"/>
      <c r="AB63" s="1649"/>
      <c r="AC63" s="1649"/>
      <c r="AD63" s="1649"/>
      <c r="AE63" s="1649"/>
      <c r="AF63" s="1610">
        <f t="shared" si="41"/>
        <v>0</v>
      </c>
      <c r="AG63" s="1649"/>
      <c r="AH63" s="1649"/>
      <c r="AI63" s="1649"/>
      <c r="AJ63" s="1649"/>
      <c r="AK63" s="1649"/>
      <c r="AL63" s="1649"/>
      <c r="AM63" s="1649"/>
      <c r="AN63" s="1649"/>
      <c r="AO63" s="1649"/>
      <c r="AP63" s="1649"/>
      <c r="AQ63" s="1649"/>
      <c r="AR63" s="1709"/>
      <c r="AS63" s="1779">
        <f t="shared" si="42"/>
        <v>0</v>
      </c>
      <c r="AT63" s="1711">
        <f t="shared" si="63"/>
        <v>0</v>
      </c>
      <c r="AU63" s="1611">
        <f t="shared" si="43"/>
        <v>0</v>
      </c>
      <c r="AV63" s="1611">
        <f t="shared" si="44"/>
        <v>0</v>
      </c>
      <c r="AW63" s="1611">
        <f t="shared" si="45"/>
        <v>0</v>
      </c>
      <c r="AX63" s="1611">
        <f t="shared" si="46"/>
        <v>0</v>
      </c>
      <c r="AY63" s="1611">
        <f t="shared" si="47"/>
        <v>0</v>
      </c>
      <c r="AZ63" s="1611">
        <f t="shared" si="48"/>
        <v>0</v>
      </c>
      <c r="BA63" s="1611">
        <f t="shared" si="49"/>
        <v>0</v>
      </c>
      <c r="BB63" s="1611">
        <f t="shared" si="50"/>
        <v>0</v>
      </c>
      <c r="BC63" s="1611">
        <f t="shared" si="51"/>
        <v>0</v>
      </c>
      <c r="BD63" s="1611">
        <f t="shared" si="52"/>
        <v>0</v>
      </c>
      <c r="BE63" s="1611">
        <f t="shared" si="53"/>
        <v>0</v>
      </c>
      <c r="BF63" s="1611">
        <f t="shared" si="54"/>
        <v>0</v>
      </c>
      <c r="BG63" s="1611">
        <f t="shared" si="64"/>
        <v>0</v>
      </c>
      <c r="BH63" s="1611" t="str">
        <f t="shared" si="65"/>
        <v/>
      </c>
      <c r="BI63" s="1611" t="str">
        <f t="shared" si="66"/>
        <v/>
      </c>
      <c r="BJ63" s="1611" t="str">
        <f t="shared" si="55"/>
        <v/>
      </c>
      <c r="BK63" s="1611" t="str">
        <f t="shared" si="56"/>
        <v/>
      </c>
      <c r="BL63" s="1611" t="str">
        <f t="shared" ca="1" si="57"/>
        <v/>
      </c>
      <c r="BM63" s="1611" t="str">
        <f t="shared" si="67"/>
        <v/>
      </c>
      <c r="BN63" s="1611" t="str">
        <f t="shared" si="58"/>
        <v/>
      </c>
      <c r="BO63" s="1611" t="str">
        <f t="shared" si="59"/>
        <v/>
      </c>
      <c r="BP63" s="1611" t="str">
        <f t="shared" si="68"/>
        <v/>
      </c>
      <c r="BQ63" s="1611" t="str">
        <f t="shared" si="69"/>
        <v/>
      </c>
      <c r="BR63" s="1611" t="str">
        <f t="shared" si="70"/>
        <v/>
      </c>
      <c r="BS63" s="1611" t="str">
        <f t="shared" si="71"/>
        <v/>
      </c>
      <c r="BT63" s="1611" t="str">
        <f t="shared" si="72"/>
        <v/>
      </c>
      <c r="BU63" s="1731">
        <f t="shared" ca="1" si="73"/>
        <v>0</v>
      </c>
      <c r="BV63" s="1594"/>
      <c r="BW63" s="1594"/>
      <c r="BX63" s="1594"/>
      <c r="BY63" s="1594"/>
      <c r="BZ63" s="1594"/>
      <c r="CA63" s="1594"/>
      <c r="CB63" s="1594"/>
      <c r="CC63" s="1594"/>
      <c r="CD63" s="1594"/>
      <c r="CE63" s="1594"/>
      <c r="CF63" s="1594"/>
      <c r="CG63" s="1594"/>
      <c r="CH63" s="1594"/>
      <c r="CI63" s="1594"/>
      <c r="CJ63" s="1594"/>
      <c r="CK63" s="1594"/>
      <c r="CL63" s="1594"/>
      <c r="CM63" s="1594"/>
      <c r="CN63" s="1594"/>
      <c r="CO63" s="1594"/>
      <c r="CP63" s="1594"/>
      <c r="CQ63" s="1594"/>
      <c r="CR63" s="1594"/>
      <c r="CS63" s="1594"/>
      <c r="CT63" s="1594"/>
      <c r="CU63" s="1594"/>
      <c r="CV63" s="1594"/>
      <c r="CW63" s="1594"/>
      <c r="CX63" s="1594"/>
      <c r="CY63" s="1594"/>
      <c r="CZ63" s="1594"/>
      <c r="DA63" s="1594"/>
      <c r="DB63" s="1594"/>
      <c r="DC63" s="1594"/>
      <c r="DD63" s="1594"/>
      <c r="DE63" s="1594"/>
      <c r="DF63" s="1594"/>
      <c r="DG63" s="1594"/>
      <c r="DH63" s="1594"/>
      <c r="DI63" s="1594"/>
      <c r="DJ63" s="1594"/>
      <c r="DK63" s="1594"/>
      <c r="DL63" s="1594"/>
      <c r="DM63" s="1594"/>
      <c r="DN63" s="1594"/>
      <c r="DO63" s="1594"/>
      <c r="DP63" s="1594"/>
      <c r="DQ63" s="1594"/>
      <c r="DR63" s="1594"/>
      <c r="DS63" s="1594"/>
      <c r="DT63" s="1594"/>
      <c r="DU63" s="1594"/>
      <c r="DV63" s="1594"/>
      <c r="DW63" s="1594"/>
      <c r="DX63" s="1594"/>
      <c r="DY63" s="1594"/>
      <c r="DZ63" s="1594"/>
      <c r="EA63" s="1594"/>
      <c r="EB63" s="1594"/>
      <c r="EC63" s="1594"/>
      <c r="ED63" s="1594"/>
      <c r="EE63" s="1594"/>
      <c r="EF63" s="1594"/>
      <c r="EG63" s="1594"/>
      <c r="EH63" s="1594"/>
      <c r="EI63" s="1594"/>
      <c r="EJ63" s="1594"/>
      <c r="EK63" s="1594"/>
      <c r="EL63" s="1594"/>
      <c r="EM63" s="1594"/>
      <c r="EN63" s="1594"/>
      <c r="EO63" s="1594"/>
      <c r="EP63" s="1594"/>
      <c r="EQ63" s="1594"/>
      <c r="ER63" s="1594"/>
      <c r="ES63" s="1594"/>
    </row>
    <row r="64" spans="1:149" s="1595" customFormat="1" ht="12.5">
      <c r="A64" s="1644" t="str">
        <f t="shared" si="60"/>
        <v>Organisation</v>
      </c>
      <c r="B64" s="1754"/>
      <c r="C64" s="1754"/>
      <c r="D64" s="1754"/>
      <c r="E64" s="1756"/>
      <c r="F64" s="1592"/>
      <c r="G64" s="1714">
        <f t="shared" si="61"/>
        <v>0</v>
      </c>
      <c r="H64" s="1645"/>
      <c r="I64" s="1714">
        <f t="shared" si="62"/>
        <v>0</v>
      </c>
      <c r="J64" s="1645"/>
      <c r="K64" s="1645"/>
      <c r="L64" s="1592"/>
      <c r="M64" s="1593"/>
      <c r="N64" s="1593"/>
      <c r="O64" s="1646"/>
      <c r="P64" s="1647"/>
      <c r="Q64" s="1647"/>
      <c r="R64" s="1648"/>
      <c r="S64" s="1603"/>
      <c r="T64" s="1649"/>
      <c r="U64" s="1649"/>
      <c r="V64" s="1649"/>
      <c r="W64" s="1649"/>
      <c r="X64" s="1649"/>
      <c r="Y64" s="1649"/>
      <c r="Z64" s="1649"/>
      <c r="AA64" s="1649"/>
      <c r="AB64" s="1649"/>
      <c r="AC64" s="1649"/>
      <c r="AD64" s="1649"/>
      <c r="AE64" s="1649"/>
      <c r="AF64" s="1610">
        <f t="shared" si="41"/>
        <v>0</v>
      </c>
      <c r="AG64" s="1649"/>
      <c r="AH64" s="1649"/>
      <c r="AI64" s="1649"/>
      <c r="AJ64" s="1649"/>
      <c r="AK64" s="1649"/>
      <c r="AL64" s="1649"/>
      <c r="AM64" s="1649"/>
      <c r="AN64" s="1649"/>
      <c r="AO64" s="1649"/>
      <c r="AP64" s="1649"/>
      <c r="AQ64" s="1649"/>
      <c r="AR64" s="1709"/>
      <c r="AS64" s="1779">
        <f t="shared" si="42"/>
        <v>0</v>
      </c>
      <c r="AT64" s="1711">
        <f t="shared" si="63"/>
        <v>0</v>
      </c>
      <c r="AU64" s="1611">
        <f t="shared" si="43"/>
        <v>0</v>
      </c>
      <c r="AV64" s="1611">
        <f t="shared" si="44"/>
        <v>0</v>
      </c>
      <c r="AW64" s="1611">
        <f t="shared" si="45"/>
        <v>0</v>
      </c>
      <c r="AX64" s="1611">
        <f t="shared" si="46"/>
        <v>0</v>
      </c>
      <c r="AY64" s="1611">
        <f t="shared" si="47"/>
        <v>0</v>
      </c>
      <c r="AZ64" s="1611">
        <f t="shared" si="48"/>
        <v>0</v>
      </c>
      <c r="BA64" s="1611">
        <f t="shared" si="49"/>
        <v>0</v>
      </c>
      <c r="BB64" s="1611">
        <f t="shared" si="50"/>
        <v>0</v>
      </c>
      <c r="BC64" s="1611">
        <f t="shared" si="51"/>
        <v>0</v>
      </c>
      <c r="BD64" s="1611">
        <f t="shared" si="52"/>
        <v>0</v>
      </c>
      <c r="BE64" s="1611">
        <f t="shared" si="53"/>
        <v>0</v>
      </c>
      <c r="BF64" s="1611">
        <f t="shared" si="54"/>
        <v>0</v>
      </c>
      <c r="BG64" s="1611">
        <f t="shared" si="64"/>
        <v>0</v>
      </c>
      <c r="BH64" s="1611" t="str">
        <f t="shared" si="65"/>
        <v/>
      </c>
      <c r="BI64" s="1611" t="str">
        <f t="shared" si="66"/>
        <v/>
      </c>
      <c r="BJ64" s="1611" t="str">
        <f t="shared" si="55"/>
        <v/>
      </c>
      <c r="BK64" s="1611" t="str">
        <f t="shared" si="56"/>
        <v/>
      </c>
      <c r="BL64" s="1611" t="str">
        <f t="shared" ca="1" si="57"/>
        <v/>
      </c>
      <c r="BM64" s="1611" t="str">
        <f t="shared" si="67"/>
        <v/>
      </c>
      <c r="BN64" s="1611" t="str">
        <f t="shared" si="58"/>
        <v/>
      </c>
      <c r="BO64" s="1611" t="str">
        <f t="shared" si="59"/>
        <v/>
      </c>
      <c r="BP64" s="1611" t="str">
        <f t="shared" si="68"/>
        <v/>
      </c>
      <c r="BQ64" s="1611" t="str">
        <f t="shared" si="69"/>
        <v/>
      </c>
      <c r="BR64" s="1611" t="str">
        <f t="shared" si="70"/>
        <v/>
      </c>
      <c r="BS64" s="1611" t="str">
        <f t="shared" si="71"/>
        <v/>
      </c>
      <c r="BT64" s="1611" t="str">
        <f t="shared" si="72"/>
        <v/>
      </c>
      <c r="BU64" s="1731">
        <f t="shared" ca="1" si="73"/>
        <v>0</v>
      </c>
      <c r="BV64" s="1594"/>
      <c r="BW64" s="1594"/>
      <c r="BX64" s="1594"/>
      <c r="BY64" s="1594"/>
      <c r="BZ64" s="1594"/>
      <c r="CA64" s="1594"/>
      <c r="CB64" s="1594"/>
      <c r="CC64" s="1594"/>
      <c r="CD64" s="1594"/>
      <c r="CE64" s="1594"/>
      <c r="CF64" s="1594"/>
      <c r="CG64" s="1594"/>
      <c r="CH64" s="1594"/>
      <c r="CI64" s="1594"/>
      <c r="CJ64" s="1594"/>
      <c r="CK64" s="1594"/>
      <c r="CL64" s="1594"/>
      <c r="CM64" s="1594"/>
      <c r="CN64" s="1594"/>
      <c r="CO64" s="1594"/>
      <c r="CP64" s="1594"/>
      <c r="CQ64" s="1594"/>
      <c r="CR64" s="1594"/>
      <c r="CS64" s="1594"/>
      <c r="CT64" s="1594"/>
      <c r="CU64" s="1594"/>
      <c r="CV64" s="1594"/>
      <c r="CW64" s="1594"/>
      <c r="CX64" s="1594"/>
      <c r="CY64" s="1594"/>
      <c r="CZ64" s="1594"/>
      <c r="DA64" s="1594"/>
      <c r="DB64" s="1594"/>
      <c r="DC64" s="1594"/>
      <c r="DD64" s="1594"/>
      <c r="DE64" s="1594"/>
      <c r="DF64" s="1594"/>
      <c r="DG64" s="1594"/>
      <c r="DH64" s="1594"/>
      <c r="DI64" s="1594"/>
      <c r="DJ64" s="1594"/>
      <c r="DK64" s="1594"/>
      <c r="DL64" s="1594"/>
      <c r="DM64" s="1594"/>
      <c r="DN64" s="1594"/>
      <c r="DO64" s="1594"/>
      <c r="DP64" s="1594"/>
      <c r="DQ64" s="1594"/>
      <c r="DR64" s="1594"/>
      <c r="DS64" s="1594"/>
      <c r="DT64" s="1594"/>
      <c r="DU64" s="1594"/>
      <c r="DV64" s="1594"/>
      <c r="DW64" s="1594"/>
      <c r="DX64" s="1594"/>
      <c r="DY64" s="1594"/>
      <c r="DZ64" s="1594"/>
      <c r="EA64" s="1594"/>
      <c r="EB64" s="1594"/>
      <c r="EC64" s="1594"/>
      <c r="ED64" s="1594"/>
      <c r="EE64" s="1594"/>
      <c r="EF64" s="1594"/>
      <c r="EG64" s="1594"/>
      <c r="EH64" s="1594"/>
      <c r="EI64" s="1594"/>
      <c r="EJ64" s="1594"/>
      <c r="EK64" s="1594"/>
      <c r="EL64" s="1594"/>
      <c r="EM64" s="1594"/>
      <c r="EN64" s="1594"/>
      <c r="EO64" s="1594"/>
      <c r="EP64" s="1594"/>
      <c r="EQ64" s="1594"/>
      <c r="ER64" s="1594"/>
      <c r="ES64" s="1594"/>
    </row>
    <row r="65" spans="1:149" s="1595" customFormat="1" ht="12.5">
      <c r="A65" s="1644" t="str">
        <f t="shared" si="60"/>
        <v>Organisation</v>
      </c>
      <c r="B65" s="1754"/>
      <c r="C65" s="1754"/>
      <c r="D65" s="1754"/>
      <c r="E65" s="1756"/>
      <c r="F65" s="1592"/>
      <c r="G65" s="1714">
        <f t="shared" si="61"/>
        <v>0</v>
      </c>
      <c r="H65" s="1645"/>
      <c r="I65" s="1714">
        <f t="shared" si="62"/>
        <v>0</v>
      </c>
      <c r="J65" s="1645"/>
      <c r="K65" s="1645"/>
      <c r="L65" s="1592"/>
      <c r="M65" s="1593"/>
      <c r="N65" s="1593"/>
      <c r="O65" s="1646"/>
      <c r="P65" s="1647"/>
      <c r="Q65" s="1647"/>
      <c r="R65" s="1648"/>
      <c r="S65" s="1603"/>
      <c r="T65" s="1649"/>
      <c r="U65" s="1649"/>
      <c r="V65" s="1649"/>
      <c r="W65" s="1649"/>
      <c r="X65" s="1649"/>
      <c r="Y65" s="1649"/>
      <c r="Z65" s="1649"/>
      <c r="AA65" s="1649"/>
      <c r="AB65" s="1649"/>
      <c r="AC65" s="1649"/>
      <c r="AD65" s="1649"/>
      <c r="AE65" s="1649"/>
      <c r="AF65" s="1610">
        <f t="shared" si="41"/>
        <v>0</v>
      </c>
      <c r="AG65" s="1649"/>
      <c r="AH65" s="1649"/>
      <c r="AI65" s="1649"/>
      <c r="AJ65" s="1649"/>
      <c r="AK65" s="1649"/>
      <c r="AL65" s="1649"/>
      <c r="AM65" s="1649"/>
      <c r="AN65" s="1649"/>
      <c r="AO65" s="1649"/>
      <c r="AP65" s="1649"/>
      <c r="AQ65" s="1649"/>
      <c r="AR65" s="1709"/>
      <c r="AS65" s="1779">
        <f t="shared" si="42"/>
        <v>0</v>
      </c>
      <c r="AT65" s="1711">
        <f t="shared" si="63"/>
        <v>0</v>
      </c>
      <c r="AU65" s="1611">
        <f t="shared" si="43"/>
        <v>0</v>
      </c>
      <c r="AV65" s="1611">
        <f t="shared" si="44"/>
        <v>0</v>
      </c>
      <c r="AW65" s="1611">
        <f t="shared" si="45"/>
        <v>0</v>
      </c>
      <c r="AX65" s="1611">
        <f t="shared" si="46"/>
        <v>0</v>
      </c>
      <c r="AY65" s="1611">
        <f t="shared" si="47"/>
        <v>0</v>
      </c>
      <c r="AZ65" s="1611">
        <f t="shared" si="48"/>
        <v>0</v>
      </c>
      <c r="BA65" s="1611">
        <f t="shared" si="49"/>
        <v>0</v>
      </c>
      <c r="BB65" s="1611">
        <f t="shared" si="50"/>
        <v>0</v>
      </c>
      <c r="BC65" s="1611">
        <f t="shared" si="51"/>
        <v>0</v>
      </c>
      <c r="BD65" s="1611">
        <f t="shared" si="52"/>
        <v>0</v>
      </c>
      <c r="BE65" s="1611">
        <f t="shared" si="53"/>
        <v>0</v>
      </c>
      <c r="BF65" s="1611">
        <f t="shared" si="54"/>
        <v>0</v>
      </c>
      <c r="BG65" s="1611">
        <f t="shared" si="64"/>
        <v>0</v>
      </c>
      <c r="BH65" s="1611" t="str">
        <f t="shared" si="65"/>
        <v/>
      </c>
      <c r="BI65" s="1611" t="str">
        <f t="shared" si="66"/>
        <v/>
      </c>
      <c r="BJ65" s="1611" t="str">
        <f t="shared" si="55"/>
        <v/>
      </c>
      <c r="BK65" s="1611" t="str">
        <f t="shared" si="56"/>
        <v/>
      </c>
      <c r="BL65" s="1611" t="str">
        <f t="shared" ca="1" si="57"/>
        <v/>
      </c>
      <c r="BM65" s="1611" t="str">
        <f t="shared" si="67"/>
        <v/>
      </c>
      <c r="BN65" s="1611" t="str">
        <f t="shared" si="58"/>
        <v/>
      </c>
      <c r="BO65" s="1611" t="str">
        <f t="shared" si="59"/>
        <v/>
      </c>
      <c r="BP65" s="1611" t="str">
        <f t="shared" si="68"/>
        <v/>
      </c>
      <c r="BQ65" s="1611" t="str">
        <f t="shared" si="69"/>
        <v/>
      </c>
      <c r="BR65" s="1611" t="str">
        <f t="shared" si="70"/>
        <v/>
      </c>
      <c r="BS65" s="1611" t="str">
        <f t="shared" si="71"/>
        <v/>
      </c>
      <c r="BT65" s="1611" t="str">
        <f t="shared" si="72"/>
        <v/>
      </c>
      <c r="BU65" s="1731">
        <f t="shared" ca="1" si="73"/>
        <v>0</v>
      </c>
      <c r="BV65" s="1594"/>
      <c r="BW65" s="1594"/>
      <c r="BX65" s="1594"/>
      <c r="BY65" s="1594"/>
      <c r="BZ65" s="1594"/>
      <c r="CA65" s="1594"/>
      <c r="CB65" s="1594"/>
      <c r="CC65" s="1594"/>
      <c r="CD65" s="1594"/>
      <c r="CE65" s="1594"/>
      <c r="CF65" s="1594"/>
      <c r="CG65" s="1594"/>
      <c r="CH65" s="1594"/>
      <c r="CI65" s="1594"/>
      <c r="CJ65" s="1594"/>
      <c r="CK65" s="1594"/>
      <c r="CL65" s="1594"/>
      <c r="CM65" s="1594"/>
      <c r="CN65" s="1594"/>
      <c r="CO65" s="1594"/>
      <c r="CP65" s="1594"/>
      <c r="CQ65" s="1594"/>
      <c r="CR65" s="1594"/>
      <c r="CS65" s="1594"/>
      <c r="CT65" s="1594"/>
      <c r="CU65" s="1594"/>
      <c r="CV65" s="1594"/>
      <c r="CW65" s="1594"/>
      <c r="CX65" s="1594"/>
      <c r="CY65" s="1594"/>
      <c r="CZ65" s="1594"/>
      <c r="DA65" s="1594"/>
      <c r="DB65" s="1594"/>
      <c r="DC65" s="1594"/>
      <c r="DD65" s="1594"/>
      <c r="DE65" s="1594"/>
      <c r="DF65" s="1594"/>
      <c r="DG65" s="1594"/>
      <c r="DH65" s="1594"/>
      <c r="DI65" s="1594"/>
      <c r="DJ65" s="1594"/>
      <c r="DK65" s="1594"/>
      <c r="DL65" s="1594"/>
      <c r="DM65" s="1594"/>
      <c r="DN65" s="1594"/>
      <c r="DO65" s="1594"/>
      <c r="DP65" s="1594"/>
      <c r="DQ65" s="1594"/>
      <c r="DR65" s="1594"/>
      <c r="DS65" s="1594"/>
      <c r="DT65" s="1594"/>
      <c r="DU65" s="1594"/>
      <c r="DV65" s="1594"/>
      <c r="DW65" s="1594"/>
      <c r="DX65" s="1594"/>
      <c r="DY65" s="1594"/>
      <c r="DZ65" s="1594"/>
      <c r="EA65" s="1594"/>
      <c r="EB65" s="1594"/>
      <c r="EC65" s="1594"/>
      <c r="ED65" s="1594"/>
      <c r="EE65" s="1594"/>
      <c r="EF65" s="1594"/>
      <c r="EG65" s="1594"/>
      <c r="EH65" s="1594"/>
      <c r="EI65" s="1594"/>
      <c r="EJ65" s="1594"/>
      <c r="EK65" s="1594"/>
      <c r="EL65" s="1594"/>
      <c r="EM65" s="1594"/>
      <c r="EN65" s="1594"/>
      <c r="EO65" s="1594"/>
      <c r="EP65" s="1594"/>
      <c r="EQ65" s="1594"/>
      <c r="ER65" s="1594"/>
      <c r="ES65" s="1594"/>
    </row>
    <row r="66" spans="1:149" s="1595" customFormat="1" ht="12.5">
      <c r="A66" s="1644" t="str">
        <f t="shared" si="60"/>
        <v>Organisation</v>
      </c>
      <c r="B66" s="1754"/>
      <c r="C66" s="1754"/>
      <c r="D66" s="1754"/>
      <c r="E66" s="1756"/>
      <c r="F66" s="1592"/>
      <c r="G66" s="1714">
        <f t="shared" si="61"/>
        <v>0</v>
      </c>
      <c r="H66" s="1645"/>
      <c r="I66" s="1714">
        <f t="shared" si="62"/>
        <v>0</v>
      </c>
      <c r="J66" s="1645"/>
      <c r="K66" s="1645"/>
      <c r="L66" s="1592"/>
      <c r="M66" s="1593"/>
      <c r="N66" s="1593"/>
      <c r="O66" s="1646"/>
      <c r="P66" s="1647"/>
      <c r="Q66" s="1647"/>
      <c r="R66" s="1648"/>
      <c r="S66" s="1603"/>
      <c r="T66" s="1649"/>
      <c r="U66" s="1649"/>
      <c r="V66" s="1649"/>
      <c r="W66" s="1649"/>
      <c r="X66" s="1649"/>
      <c r="Y66" s="1649"/>
      <c r="Z66" s="1649"/>
      <c r="AA66" s="1649"/>
      <c r="AB66" s="1649"/>
      <c r="AC66" s="1649"/>
      <c r="AD66" s="1649"/>
      <c r="AE66" s="1649"/>
      <c r="AF66" s="1610">
        <f t="shared" si="41"/>
        <v>0</v>
      </c>
      <c r="AG66" s="1649"/>
      <c r="AH66" s="1649"/>
      <c r="AI66" s="1649"/>
      <c r="AJ66" s="1649"/>
      <c r="AK66" s="1649"/>
      <c r="AL66" s="1649"/>
      <c r="AM66" s="1649"/>
      <c r="AN66" s="1649"/>
      <c r="AO66" s="1649"/>
      <c r="AP66" s="1649"/>
      <c r="AQ66" s="1649"/>
      <c r="AR66" s="1709"/>
      <c r="AS66" s="1779">
        <f t="shared" si="42"/>
        <v>0</v>
      </c>
      <c r="AT66" s="1711">
        <f t="shared" si="63"/>
        <v>0</v>
      </c>
      <c r="AU66" s="1611">
        <f t="shared" si="43"/>
        <v>0</v>
      </c>
      <c r="AV66" s="1611">
        <f t="shared" si="44"/>
        <v>0</v>
      </c>
      <c r="AW66" s="1611">
        <f t="shared" si="45"/>
        <v>0</v>
      </c>
      <c r="AX66" s="1611">
        <f t="shared" si="46"/>
        <v>0</v>
      </c>
      <c r="AY66" s="1611">
        <f t="shared" si="47"/>
        <v>0</v>
      </c>
      <c r="AZ66" s="1611">
        <f t="shared" si="48"/>
        <v>0</v>
      </c>
      <c r="BA66" s="1611">
        <f t="shared" si="49"/>
        <v>0</v>
      </c>
      <c r="BB66" s="1611">
        <f t="shared" si="50"/>
        <v>0</v>
      </c>
      <c r="BC66" s="1611">
        <f t="shared" si="51"/>
        <v>0</v>
      </c>
      <c r="BD66" s="1611">
        <f t="shared" si="52"/>
        <v>0</v>
      </c>
      <c r="BE66" s="1611">
        <f t="shared" si="53"/>
        <v>0</v>
      </c>
      <c r="BF66" s="1611">
        <f t="shared" si="54"/>
        <v>0</v>
      </c>
      <c r="BG66" s="1611">
        <f t="shared" si="64"/>
        <v>0</v>
      </c>
      <c r="BH66" s="1611" t="str">
        <f t="shared" si="65"/>
        <v/>
      </c>
      <c r="BI66" s="1611" t="str">
        <f t="shared" si="66"/>
        <v/>
      </c>
      <c r="BJ66" s="1611" t="str">
        <f t="shared" si="55"/>
        <v/>
      </c>
      <c r="BK66" s="1611" t="str">
        <f t="shared" si="56"/>
        <v/>
      </c>
      <c r="BL66" s="1611" t="str">
        <f t="shared" ca="1" si="57"/>
        <v/>
      </c>
      <c r="BM66" s="1611" t="str">
        <f t="shared" si="67"/>
        <v/>
      </c>
      <c r="BN66" s="1611" t="str">
        <f t="shared" si="58"/>
        <v/>
      </c>
      <c r="BO66" s="1611" t="str">
        <f t="shared" si="59"/>
        <v/>
      </c>
      <c r="BP66" s="1611" t="str">
        <f t="shared" si="68"/>
        <v/>
      </c>
      <c r="BQ66" s="1611" t="str">
        <f t="shared" si="69"/>
        <v/>
      </c>
      <c r="BR66" s="1611" t="str">
        <f t="shared" si="70"/>
        <v/>
      </c>
      <c r="BS66" s="1611" t="str">
        <f t="shared" si="71"/>
        <v/>
      </c>
      <c r="BT66" s="1611" t="str">
        <f t="shared" si="72"/>
        <v/>
      </c>
      <c r="BU66" s="1731">
        <f t="shared" ca="1" si="73"/>
        <v>0</v>
      </c>
      <c r="BV66" s="1594"/>
      <c r="BW66" s="1594"/>
      <c r="BX66" s="1594"/>
      <c r="BY66" s="1594"/>
      <c r="BZ66" s="1594"/>
      <c r="CA66" s="1594"/>
      <c r="CB66" s="1594"/>
      <c r="CC66" s="1594"/>
      <c r="CD66" s="1594"/>
      <c r="CE66" s="1594"/>
      <c r="CF66" s="1594"/>
      <c r="CG66" s="1594"/>
      <c r="CH66" s="1594"/>
      <c r="CI66" s="1594"/>
      <c r="CJ66" s="1594"/>
      <c r="CK66" s="1594"/>
      <c r="CL66" s="1594"/>
      <c r="CM66" s="1594"/>
      <c r="CN66" s="1594"/>
      <c r="CO66" s="1594"/>
      <c r="CP66" s="1594"/>
      <c r="CQ66" s="1594"/>
      <c r="CR66" s="1594"/>
      <c r="CS66" s="1594"/>
      <c r="CT66" s="1594"/>
      <c r="CU66" s="1594"/>
      <c r="CV66" s="1594"/>
      <c r="CW66" s="1594"/>
      <c r="CX66" s="1594"/>
      <c r="CY66" s="1594"/>
      <c r="CZ66" s="1594"/>
      <c r="DA66" s="1594"/>
      <c r="DB66" s="1594"/>
      <c r="DC66" s="1594"/>
      <c r="DD66" s="1594"/>
      <c r="DE66" s="1594"/>
      <c r="DF66" s="1594"/>
      <c r="DG66" s="1594"/>
      <c r="DH66" s="1594"/>
      <c r="DI66" s="1594"/>
      <c r="DJ66" s="1594"/>
      <c r="DK66" s="1594"/>
      <c r="DL66" s="1594"/>
      <c r="DM66" s="1594"/>
      <c r="DN66" s="1594"/>
      <c r="DO66" s="1594"/>
      <c r="DP66" s="1594"/>
      <c r="DQ66" s="1594"/>
      <c r="DR66" s="1594"/>
      <c r="DS66" s="1594"/>
      <c r="DT66" s="1594"/>
      <c r="DU66" s="1594"/>
      <c r="DV66" s="1594"/>
      <c r="DW66" s="1594"/>
      <c r="DX66" s="1594"/>
      <c r="DY66" s="1594"/>
      <c r="DZ66" s="1594"/>
      <c r="EA66" s="1594"/>
      <c r="EB66" s="1594"/>
      <c r="EC66" s="1594"/>
      <c r="ED66" s="1594"/>
      <c r="EE66" s="1594"/>
      <c r="EF66" s="1594"/>
      <c r="EG66" s="1594"/>
      <c r="EH66" s="1594"/>
      <c r="EI66" s="1594"/>
      <c r="EJ66" s="1594"/>
      <c r="EK66" s="1594"/>
      <c r="EL66" s="1594"/>
      <c r="EM66" s="1594"/>
      <c r="EN66" s="1594"/>
      <c r="EO66" s="1594"/>
      <c r="EP66" s="1594"/>
      <c r="EQ66" s="1594"/>
      <c r="ER66" s="1594"/>
      <c r="ES66" s="1594"/>
    </row>
    <row r="67" spans="1:149" s="1595" customFormat="1" ht="12.5">
      <c r="A67" s="1644" t="str">
        <f t="shared" si="60"/>
        <v>Organisation</v>
      </c>
      <c r="B67" s="1754"/>
      <c r="C67" s="1754"/>
      <c r="D67" s="1754"/>
      <c r="E67" s="1756"/>
      <c r="F67" s="1592"/>
      <c r="G67" s="1714">
        <f t="shared" si="61"/>
        <v>0</v>
      </c>
      <c r="H67" s="1645"/>
      <c r="I67" s="1714">
        <f t="shared" si="62"/>
        <v>0</v>
      </c>
      <c r="J67" s="1645"/>
      <c r="K67" s="1645"/>
      <c r="L67" s="1592"/>
      <c r="M67" s="1593"/>
      <c r="N67" s="1593"/>
      <c r="O67" s="1646"/>
      <c r="P67" s="1647"/>
      <c r="Q67" s="1647"/>
      <c r="R67" s="1648"/>
      <c r="S67" s="1603"/>
      <c r="T67" s="1649"/>
      <c r="U67" s="1649"/>
      <c r="V67" s="1649"/>
      <c r="W67" s="1649"/>
      <c r="X67" s="1649"/>
      <c r="Y67" s="1649"/>
      <c r="Z67" s="1649"/>
      <c r="AA67" s="1649"/>
      <c r="AB67" s="1649"/>
      <c r="AC67" s="1649"/>
      <c r="AD67" s="1649"/>
      <c r="AE67" s="1649"/>
      <c r="AF67" s="1610">
        <f t="shared" si="41"/>
        <v>0</v>
      </c>
      <c r="AG67" s="1649"/>
      <c r="AH67" s="1649"/>
      <c r="AI67" s="1649"/>
      <c r="AJ67" s="1649"/>
      <c r="AK67" s="1649"/>
      <c r="AL67" s="1649"/>
      <c r="AM67" s="1649"/>
      <c r="AN67" s="1649"/>
      <c r="AO67" s="1649"/>
      <c r="AP67" s="1649"/>
      <c r="AQ67" s="1649"/>
      <c r="AR67" s="1709"/>
      <c r="AS67" s="1779">
        <f t="shared" si="42"/>
        <v>0</v>
      </c>
      <c r="AT67" s="1711">
        <f t="shared" si="63"/>
        <v>0</v>
      </c>
      <c r="AU67" s="1611">
        <f t="shared" si="43"/>
        <v>0</v>
      </c>
      <c r="AV67" s="1611">
        <f t="shared" si="44"/>
        <v>0</v>
      </c>
      <c r="AW67" s="1611">
        <f t="shared" si="45"/>
        <v>0</v>
      </c>
      <c r="AX67" s="1611">
        <f t="shared" si="46"/>
        <v>0</v>
      </c>
      <c r="AY67" s="1611">
        <f t="shared" si="47"/>
        <v>0</v>
      </c>
      <c r="AZ67" s="1611">
        <f t="shared" si="48"/>
        <v>0</v>
      </c>
      <c r="BA67" s="1611">
        <f t="shared" si="49"/>
        <v>0</v>
      </c>
      <c r="BB67" s="1611">
        <f t="shared" si="50"/>
        <v>0</v>
      </c>
      <c r="BC67" s="1611">
        <f t="shared" si="51"/>
        <v>0</v>
      </c>
      <c r="BD67" s="1611">
        <f t="shared" si="52"/>
        <v>0</v>
      </c>
      <c r="BE67" s="1611">
        <f t="shared" si="53"/>
        <v>0</v>
      </c>
      <c r="BF67" s="1611">
        <f t="shared" si="54"/>
        <v>0</v>
      </c>
      <c r="BG67" s="1611">
        <f t="shared" si="64"/>
        <v>0</v>
      </c>
      <c r="BH67" s="1611" t="str">
        <f t="shared" si="65"/>
        <v/>
      </c>
      <c r="BI67" s="1611" t="str">
        <f t="shared" si="66"/>
        <v/>
      </c>
      <c r="BJ67" s="1611" t="str">
        <f t="shared" si="55"/>
        <v/>
      </c>
      <c r="BK67" s="1611" t="str">
        <f t="shared" si="56"/>
        <v/>
      </c>
      <c r="BL67" s="1611" t="str">
        <f t="shared" ca="1" si="57"/>
        <v/>
      </c>
      <c r="BM67" s="1611" t="str">
        <f t="shared" si="67"/>
        <v/>
      </c>
      <c r="BN67" s="1611" t="str">
        <f t="shared" si="58"/>
        <v/>
      </c>
      <c r="BO67" s="1611" t="str">
        <f t="shared" si="59"/>
        <v/>
      </c>
      <c r="BP67" s="1611" t="str">
        <f t="shared" si="68"/>
        <v/>
      </c>
      <c r="BQ67" s="1611" t="str">
        <f t="shared" si="69"/>
        <v/>
      </c>
      <c r="BR67" s="1611" t="str">
        <f t="shared" si="70"/>
        <v/>
      </c>
      <c r="BS67" s="1611" t="str">
        <f t="shared" si="71"/>
        <v/>
      </c>
      <c r="BT67" s="1611" t="str">
        <f t="shared" si="72"/>
        <v/>
      </c>
      <c r="BU67" s="1731">
        <f t="shared" ca="1" si="73"/>
        <v>0</v>
      </c>
      <c r="BV67" s="1594"/>
      <c r="BW67" s="1594"/>
      <c r="BX67" s="1594"/>
      <c r="BY67" s="1594"/>
      <c r="BZ67" s="1594"/>
      <c r="CA67" s="1594"/>
      <c r="CB67" s="1594"/>
      <c r="CC67" s="1594"/>
      <c r="CD67" s="1594"/>
      <c r="CE67" s="1594"/>
      <c r="CF67" s="1594"/>
      <c r="CG67" s="1594"/>
      <c r="CH67" s="1594"/>
      <c r="CI67" s="1594"/>
      <c r="CJ67" s="1594"/>
      <c r="CK67" s="1594"/>
      <c r="CL67" s="1594"/>
      <c r="CM67" s="1594"/>
      <c r="CN67" s="1594"/>
      <c r="CO67" s="1594"/>
      <c r="CP67" s="1594"/>
      <c r="CQ67" s="1594"/>
      <c r="CR67" s="1594"/>
      <c r="CS67" s="1594"/>
      <c r="CT67" s="1594"/>
      <c r="CU67" s="1594"/>
      <c r="CV67" s="1594"/>
      <c r="CW67" s="1594"/>
      <c r="CX67" s="1594"/>
      <c r="CY67" s="1594"/>
      <c r="CZ67" s="1594"/>
      <c r="DA67" s="1594"/>
      <c r="DB67" s="1594"/>
      <c r="DC67" s="1594"/>
      <c r="DD67" s="1594"/>
      <c r="DE67" s="1594"/>
      <c r="DF67" s="1594"/>
      <c r="DG67" s="1594"/>
      <c r="DH67" s="1594"/>
      <c r="DI67" s="1594"/>
      <c r="DJ67" s="1594"/>
      <c r="DK67" s="1594"/>
      <c r="DL67" s="1594"/>
      <c r="DM67" s="1594"/>
      <c r="DN67" s="1594"/>
      <c r="DO67" s="1594"/>
      <c r="DP67" s="1594"/>
      <c r="DQ67" s="1594"/>
      <c r="DR67" s="1594"/>
      <c r="DS67" s="1594"/>
      <c r="DT67" s="1594"/>
      <c r="DU67" s="1594"/>
      <c r="DV67" s="1594"/>
      <c r="DW67" s="1594"/>
      <c r="DX67" s="1594"/>
      <c r="DY67" s="1594"/>
      <c r="DZ67" s="1594"/>
      <c r="EA67" s="1594"/>
      <c r="EB67" s="1594"/>
      <c r="EC67" s="1594"/>
      <c r="ED67" s="1594"/>
      <c r="EE67" s="1594"/>
      <c r="EF67" s="1594"/>
      <c r="EG67" s="1594"/>
      <c r="EH67" s="1594"/>
      <c r="EI67" s="1594"/>
      <c r="EJ67" s="1594"/>
      <c r="EK67" s="1594"/>
      <c r="EL67" s="1594"/>
      <c r="EM67" s="1594"/>
      <c r="EN67" s="1594"/>
      <c r="EO67" s="1594"/>
      <c r="EP67" s="1594"/>
      <c r="EQ67" s="1594"/>
      <c r="ER67" s="1594"/>
      <c r="ES67" s="1594"/>
    </row>
    <row r="68" spans="1:149" s="1595" customFormat="1" ht="12.5">
      <c r="A68" s="1644" t="str">
        <f t="shared" si="60"/>
        <v>Organisation</v>
      </c>
      <c r="B68" s="1754"/>
      <c r="C68" s="1754"/>
      <c r="D68" s="1754"/>
      <c r="E68" s="1756"/>
      <c r="F68" s="1592"/>
      <c r="G68" s="1714">
        <f t="shared" si="61"/>
        <v>0</v>
      </c>
      <c r="H68" s="1645"/>
      <c r="I68" s="1714">
        <f t="shared" si="62"/>
        <v>0</v>
      </c>
      <c r="J68" s="1645"/>
      <c r="K68" s="1645"/>
      <c r="L68" s="1592"/>
      <c r="M68" s="1593"/>
      <c r="N68" s="1593"/>
      <c r="O68" s="1646"/>
      <c r="P68" s="1647"/>
      <c r="Q68" s="1647"/>
      <c r="R68" s="1648"/>
      <c r="S68" s="1603"/>
      <c r="T68" s="1649"/>
      <c r="U68" s="1649"/>
      <c r="V68" s="1649"/>
      <c r="W68" s="1649"/>
      <c r="X68" s="1649"/>
      <c r="Y68" s="1649"/>
      <c r="Z68" s="1649"/>
      <c r="AA68" s="1649"/>
      <c r="AB68" s="1649"/>
      <c r="AC68" s="1649"/>
      <c r="AD68" s="1649"/>
      <c r="AE68" s="1649"/>
      <c r="AF68" s="1610">
        <f t="shared" si="41"/>
        <v>0</v>
      </c>
      <c r="AG68" s="1649"/>
      <c r="AH68" s="1649"/>
      <c r="AI68" s="1649"/>
      <c r="AJ68" s="1649"/>
      <c r="AK68" s="1649"/>
      <c r="AL68" s="1649"/>
      <c r="AM68" s="1649"/>
      <c r="AN68" s="1649"/>
      <c r="AO68" s="1649"/>
      <c r="AP68" s="1649"/>
      <c r="AQ68" s="1649"/>
      <c r="AR68" s="1709"/>
      <c r="AS68" s="1779">
        <f t="shared" si="42"/>
        <v>0</v>
      </c>
      <c r="AT68" s="1711">
        <f t="shared" si="63"/>
        <v>0</v>
      </c>
      <c r="AU68" s="1611">
        <f t="shared" si="43"/>
        <v>0</v>
      </c>
      <c r="AV68" s="1611">
        <f t="shared" si="44"/>
        <v>0</v>
      </c>
      <c r="AW68" s="1611">
        <f t="shared" si="45"/>
        <v>0</v>
      </c>
      <c r="AX68" s="1611">
        <f t="shared" si="46"/>
        <v>0</v>
      </c>
      <c r="AY68" s="1611">
        <f t="shared" si="47"/>
        <v>0</v>
      </c>
      <c r="AZ68" s="1611">
        <f t="shared" si="48"/>
        <v>0</v>
      </c>
      <c r="BA68" s="1611">
        <f t="shared" si="49"/>
        <v>0</v>
      </c>
      <c r="BB68" s="1611">
        <f t="shared" si="50"/>
        <v>0</v>
      </c>
      <c r="BC68" s="1611">
        <f t="shared" si="51"/>
        <v>0</v>
      </c>
      <c r="BD68" s="1611">
        <f t="shared" si="52"/>
        <v>0</v>
      </c>
      <c r="BE68" s="1611">
        <f t="shared" si="53"/>
        <v>0</v>
      </c>
      <c r="BF68" s="1611">
        <f t="shared" si="54"/>
        <v>0</v>
      </c>
      <c r="BG68" s="1611">
        <f t="shared" si="64"/>
        <v>0</v>
      </c>
      <c r="BH68" s="1611" t="str">
        <f t="shared" si="65"/>
        <v/>
      </c>
      <c r="BI68" s="1611" t="str">
        <f t="shared" si="66"/>
        <v/>
      </c>
      <c r="BJ68" s="1611" t="str">
        <f t="shared" si="55"/>
        <v/>
      </c>
      <c r="BK68" s="1611" t="str">
        <f t="shared" si="56"/>
        <v/>
      </c>
      <c r="BL68" s="1611" t="str">
        <f t="shared" ca="1" si="57"/>
        <v/>
      </c>
      <c r="BM68" s="1611" t="str">
        <f t="shared" si="67"/>
        <v/>
      </c>
      <c r="BN68" s="1611" t="str">
        <f t="shared" si="58"/>
        <v/>
      </c>
      <c r="BO68" s="1611" t="str">
        <f t="shared" si="59"/>
        <v/>
      </c>
      <c r="BP68" s="1611" t="str">
        <f t="shared" si="68"/>
        <v/>
      </c>
      <c r="BQ68" s="1611" t="str">
        <f t="shared" si="69"/>
        <v/>
      </c>
      <c r="BR68" s="1611" t="str">
        <f t="shared" si="70"/>
        <v/>
      </c>
      <c r="BS68" s="1611" t="str">
        <f t="shared" si="71"/>
        <v/>
      </c>
      <c r="BT68" s="1611" t="str">
        <f t="shared" si="72"/>
        <v/>
      </c>
      <c r="BU68" s="1731">
        <f t="shared" ca="1" si="73"/>
        <v>0</v>
      </c>
      <c r="BV68" s="1594"/>
      <c r="BW68" s="1594"/>
      <c r="BX68" s="1594"/>
      <c r="BY68" s="1594"/>
      <c r="BZ68" s="1594"/>
      <c r="CA68" s="1594"/>
      <c r="CB68" s="1594"/>
      <c r="CC68" s="1594"/>
      <c r="CD68" s="1594"/>
      <c r="CE68" s="1594"/>
      <c r="CF68" s="1594"/>
      <c r="CG68" s="1594"/>
      <c r="CH68" s="1594"/>
      <c r="CI68" s="1594"/>
      <c r="CJ68" s="1594"/>
      <c r="CK68" s="1594"/>
      <c r="CL68" s="1594"/>
      <c r="CM68" s="1594"/>
      <c r="CN68" s="1594"/>
      <c r="CO68" s="1594"/>
      <c r="CP68" s="1594"/>
      <c r="CQ68" s="1594"/>
      <c r="CR68" s="1594"/>
      <c r="CS68" s="1594"/>
      <c r="CT68" s="1594"/>
      <c r="CU68" s="1594"/>
      <c r="CV68" s="1594"/>
      <c r="CW68" s="1594"/>
      <c r="CX68" s="1594"/>
      <c r="CY68" s="1594"/>
      <c r="CZ68" s="1594"/>
      <c r="DA68" s="1594"/>
      <c r="DB68" s="1594"/>
      <c r="DC68" s="1594"/>
      <c r="DD68" s="1594"/>
      <c r="DE68" s="1594"/>
      <c r="DF68" s="1594"/>
      <c r="DG68" s="1594"/>
      <c r="DH68" s="1594"/>
      <c r="DI68" s="1594"/>
      <c r="DJ68" s="1594"/>
      <c r="DK68" s="1594"/>
      <c r="DL68" s="1594"/>
      <c r="DM68" s="1594"/>
      <c r="DN68" s="1594"/>
      <c r="DO68" s="1594"/>
      <c r="DP68" s="1594"/>
      <c r="DQ68" s="1594"/>
      <c r="DR68" s="1594"/>
      <c r="DS68" s="1594"/>
      <c r="DT68" s="1594"/>
      <c r="DU68" s="1594"/>
      <c r="DV68" s="1594"/>
      <c r="DW68" s="1594"/>
      <c r="DX68" s="1594"/>
      <c r="DY68" s="1594"/>
      <c r="DZ68" s="1594"/>
      <c r="EA68" s="1594"/>
      <c r="EB68" s="1594"/>
      <c r="EC68" s="1594"/>
      <c r="ED68" s="1594"/>
      <c r="EE68" s="1594"/>
      <c r="EF68" s="1594"/>
      <c r="EG68" s="1594"/>
      <c r="EH68" s="1594"/>
      <c r="EI68" s="1594"/>
      <c r="EJ68" s="1594"/>
      <c r="EK68" s="1594"/>
      <c r="EL68" s="1594"/>
      <c r="EM68" s="1594"/>
      <c r="EN68" s="1594"/>
      <c r="EO68" s="1594"/>
      <c r="EP68" s="1594"/>
      <c r="EQ68" s="1594"/>
      <c r="ER68" s="1594"/>
      <c r="ES68" s="1594"/>
    </row>
    <row r="69" spans="1:149" s="1595" customFormat="1" ht="12.5">
      <c r="A69" s="1644" t="str">
        <f t="shared" si="60"/>
        <v>Organisation</v>
      </c>
      <c r="B69" s="1754"/>
      <c r="C69" s="1754"/>
      <c r="D69" s="1754"/>
      <c r="E69" s="1756"/>
      <c r="F69" s="1592"/>
      <c r="G69" s="1714">
        <f t="shared" si="61"/>
        <v>0</v>
      </c>
      <c r="H69" s="1645"/>
      <c r="I69" s="1714">
        <f t="shared" si="62"/>
        <v>0</v>
      </c>
      <c r="J69" s="1645"/>
      <c r="K69" s="1645"/>
      <c r="L69" s="1592"/>
      <c r="M69" s="1593"/>
      <c r="N69" s="1593"/>
      <c r="O69" s="1646"/>
      <c r="P69" s="1647"/>
      <c r="Q69" s="1647"/>
      <c r="R69" s="1648"/>
      <c r="S69" s="1603"/>
      <c r="T69" s="1649"/>
      <c r="U69" s="1649"/>
      <c r="V69" s="1649"/>
      <c r="W69" s="1649"/>
      <c r="X69" s="1649"/>
      <c r="Y69" s="1649"/>
      <c r="Z69" s="1649"/>
      <c r="AA69" s="1649"/>
      <c r="AB69" s="1649"/>
      <c r="AC69" s="1649"/>
      <c r="AD69" s="1649"/>
      <c r="AE69" s="1649"/>
      <c r="AF69" s="1610">
        <f t="shared" si="41"/>
        <v>0</v>
      </c>
      <c r="AG69" s="1649"/>
      <c r="AH69" s="1649"/>
      <c r="AI69" s="1649"/>
      <c r="AJ69" s="1649"/>
      <c r="AK69" s="1649"/>
      <c r="AL69" s="1649"/>
      <c r="AM69" s="1649"/>
      <c r="AN69" s="1649"/>
      <c r="AO69" s="1649"/>
      <c r="AP69" s="1649"/>
      <c r="AQ69" s="1649"/>
      <c r="AR69" s="1709"/>
      <c r="AS69" s="1779">
        <f t="shared" si="42"/>
        <v>0</v>
      </c>
      <c r="AT69" s="1711">
        <f t="shared" si="63"/>
        <v>0</v>
      </c>
      <c r="AU69" s="1611">
        <f t="shared" si="43"/>
        <v>0</v>
      </c>
      <c r="AV69" s="1611">
        <f t="shared" si="44"/>
        <v>0</v>
      </c>
      <c r="AW69" s="1611">
        <f t="shared" si="45"/>
        <v>0</v>
      </c>
      <c r="AX69" s="1611">
        <f t="shared" si="46"/>
        <v>0</v>
      </c>
      <c r="AY69" s="1611">
        <f t="shared" si="47"/>
        <v>0</v>
      </c>
      <c r="AZ69" s="1611">
        <f t="shared" si="48"/>
        <v>0</v>
      </c>
      <c r="BA69" s="1611">
        <f t="shared" si="49"/>
        <v>0</v>
      </c>
      <c r="BB69" s="1611">
        <f t="shared" si="50"/>
        <v>0</v>
      </c>
      <c r="BC69" s="1611">
        <f t="shared" si="51"/>
        <v>0</v>
      </c>
      <c r="BD69" s="1611">
        <f t="shared" si="52"/>
        <v>0</v>
      </c>
      <c r="BE69" s="1611">
        <f t="shared" si="53"/>
        <v>0</v>
      </c>
      <c r="BF69" s="1611">
        <f t="shared" si="54"/>
        <v>0</v>
      </c>
      <c r="BG69" s="1611">
        <f t="shared" si="64"/>
        <v>0</v>
      </c>
      <c r="BH69" s="1611" t="str">
        <f t="shared" si="65"/>
        <v/>
      </c>
      <c r="BI69" s="1611" t="str">
        <f t="shared" si="66"/>
        <v/>
      </c>
      <c r="BJ69" s="1611" t="str">
        <f t="shared" si="55"/>
        <v/>
      </c>
      <c r="BK69" s="1611" t="str">
        <f t="shared" si="56"/>
        <v/>
      </c>
      <c r="BL69" s="1611" t="str">
        <f t="shared" ca="1" si="57"/>
        <v/>
      </c>
      <c r="BM69" s="1611" t="str">
        <f t="shared" si="67"/>
        <v/>
      </c>
      <c r="BN69" s="1611" t="str">
        <f t="shared" si="58"/>
        <v/>
      </c>
      <c r="BO69" s="1611" t="str">
        <f t="shared" si="59"/>
        <v/>
      </c>
      <c r="BP69" s="1611" t="str">
        <f t="shared" si="68"/>
        <v/>
      </c>
      <c r="BQ69" s="1611" t="str">
        <f t="shared" si="69"/>
        <v/>
      </c>
      <c r="BR69" s="1611" t="str">
        <f t="shared" si="70"/>
        <v/>
      </c>
      <c r="BS69" s="1611" t="str">
        <f t="shared" si="71"/>
        <v/>
      </c>
      <c r="BT69" s="1611" t="str">
        <f t="shared" si="72"/>
        <v/>
      </c>
      <c r="BU69" s="1731">
        <f t="shared" ca="1" si="73"/>
        <v>0</v>
      </c>
      <c r="BV69" s="1594"/>
      <c r="BW69" s="1594"/>
      <c r="BX69" s="1594"/>
      <c r="BY69" s="1594"/>
      <c r="BZ69" s="1594"/>
      <c r="CA69" s="1594"/>
      <c r="CB69" s="1594"/>
      <c r="CC69" s="1594"/>
      <c r="CD69" s="1594"/>
      <c r="CE69" s="1594"/>
      <c r="CF69" s="1594"/>
      <c r="CG69" s="1594"/>
      <c r="CH69" s="1594"/>
      <c r="CI69" s="1594"/>
      <c r="CJ69" s="1594"/>
      <c r="CK69" s="1594"/>
      <c r="CL69" s="1594"/>
      <c r="CM69" s="1594"/>
      <c r="CN69" s="1594"/>
      <c r="CO69" s="1594"/>
      <c r="CP69" s="1594"/>
      <c r="CQ69" s="1594"/>
      <c r="CR69" s="1594"/>
      <c r="CS69" s="1594"/>
      <c r="CT69" s="1594"/>
      <c r="CU69" s="1594"/>
      <c r="CV69" s="1594"/>
      <c r="CW69" s="1594"/>
      <c r="CX69" s="1594"/>
      <c r="CY69" s="1594"/>
      <c r="CZ69" s="1594"/>
      <c r="DA69" s="1594"/>
      <c r="DB69" s="1594"/>
      <c r="DC69" s="1594"/>
      <c r="DD69" s="1594"/>
      <c r="DE69" s="1594"/>
      <c r="DF69" s="1594"/>
      <c r="DG69" s="1594"/>
      <c r="DH69" s="1594"/>
      <c r="DI69" s="1594"/>
      <c r="DJ69" s="1594"/>
      <c r="DK69" s="1594"/>
      <c r="DL69" s="1594"/>
      <c r="DM69" s="1594"/>
      <c r="DN69" s="1594"/>
      <c r="DO69" s="1594"/>
      <c r="DP69" s="1594"/>
      <c r="DQ69" s="1594"/>
      <c r="DR69" s="1594"/>
      <c r="DS69" s="1594"/>
      <c r="DT69" s="1594"/>
      <c r="DU69" s="1594"/>
      <c r="DV69" s="1594"/>
      <c r="DW69" s="1594"/>
      <c r="DX69" s="1594"/>
      <c r="DY69" s="1594"/>
      <c r="DZ69" s="1594"/>
      <c r="EA69" s="1594"/>
      <c r="EB69" s="1594"/>
      <c r="EC69" s="1594"/>
      <c r="ED69" s="1594"/>
      <c r="EE69" s="1594"/>
      <c r="EF69" s="1594"/>
      <c r="EG69" s="1594"/>
      <c r="EH69" s="1594"/>
      <c r="EI69" s="1594"/>
      <c r="EJ69" s="1594"/>
      <c r="EK69" s="1594"/>
      <c r="EL69" s="1594"/>
      <c r="EM69" s="1594"/>
      <c r="EN69" s="1594"/>
      <c r="EO69" s="1594"/>
      <c r="EP69" s="1594"/>
      <c r="EQ69" s="1594"/>
      <c r="ER69" s="1594"/>
      <c r="ES69" s="1594"/>
    </row>
    <row r="70" spans="1:149" s="1595" customFormat="1" ht="12.5">
      <c r="A70" s="1644" t="str">
        <f t="shared" si="60"/>
        <v>Organisation</v>
      </c>
      <c r="B70" s="1754"/>
      <c r="C70" s="1754"/>
      <c r="D70" s="1754"/>
      <c r="E70" s="1756"/>
      <c r="F70" s="1592"/>
      <c r="G70" s="1714">
        <f t="shared" si="61"/>
        <v>0</v>
      </c>
      <c r="H70" s="1645"/>
      <c r="I70" s="1714">
        <f t="shared" si="62"/>
        <v>0</v>
      </c>
      <c r="J70" s="1645"/>
      <c r="K70" s="1645"/>
      <c r="L70" s="1592"/>
      <c r="M70" s="1593"/>
      <c r="N70" s="1593"/>
      <c r="O70" s="1646"/>
      <c r="P70" s="1647"/>
      <c r="Q70" s="1647"/>
      <c r="R70" s="1648"/>
      <c r="S70" s="1603"/>
      <c r="T70" s="1649"/>
      <c r="U70" s="1649"/>
      <c r="V70" s="1649"/>
      <c r="W70" s="1649"/>
      <c r="X70" s="1649"/>
      <c r="Y70" s="1649"/>
      <c r="Z70" s="1649"/>
      <c r="AA70" s="1649"/>
      <c r="AB70" s="1649"/>
      <c r="AC70" s="1649"/>
      <c r="AD70" s="1649"/>
      <c r="AE70" s="1649"/>
      <c r="AF70" s="1610">
        <f t="shared" si="41"/>
        <v>0</v>
      </c>
      <c r="AG70" s="1649"/>
      <c r="AH70" s="1649"/>
      <c r="AI70" s="1649"/>
      <c r="AJ70" s="1649"/>
      <c r="AK70" s="1649"/>
      <c r="AL70" s="1649"/>
      <c r="AM70" s="1649"/>
      <c r="AN70" s="1649"/>
      <c r="AO70" s="1649"/>
      <c r="AP70" s="1649"/>
      <c r="AQ70" s="1649"/>
      <c r="AR70" s="1709"/>
      <c r="AS70" s="1779">
        <f t="shared" si="42"/>
        <v>0</v>
      </c>
      <c r="AT70" s="1711">
        <f t="shared" si="63"/>
        <v>0</v>
      </c>
      <c r="AU70" s="1611">
        <f t="shared" si="43"/>
        <v>0</v>
      </c>
      <c r="AV70" s="1611">
        <f t="shared" si="44"/>
        <v>0</v>
      </c>
      <c r="AW70" s="1611">
        <f t="shared" si="45"/>
        <v>0</v>
      </c>
      <c r="AX70" s="1611">
        <f t="shared" si="46"/>
        <v>0</v>
      </c>
      <c r="AY70" s="1611">
        <f t="shared" si="47"/>
        <v>0</v>
      </c>
      <c r="AZ70" s="1611">
        <f t="shared" si="48"/>
        <v>0</v>
      </c>
      <c r="BA70" s="1611">
        <f t="shared" si="49"/>
        <v>0</v>
      </c>
      <c r="BB70" s="1611">
        <f t="shared" si="50"/>
        <v>0</v>
      </c>
      <c r="BC70" s="1611">
        <f t="shared" si="51"/>
        <v>0</v>
      </c>
      <c r="BD70" s="1611">
        <f t="shared" si="52"/>
        <v>0</v>
      </c>
      <c r="BE70" s="1611">
        <f t="shared" si="53"/>
        <v>0</v>
      </c>
      <c r="BF70" s="1611">
        <f t="shared" si="54"/>
        <v>0</v>
      </c>
      <c r="BG70" s="1611">
        <f t="shared" si="64"/>
        <v>0</v>
      </c>
      <c r="BH70" s="1611" t="str">
        <f t="shared" si="65"/>
        <v/>
      </c>
      <c r="BI70" s="1611" t="str">
        <f t="shared" si="66"/>
        <v/>
      </c>
      <c r="BJ70" s="1611" t="str">
        <f t="shared" si="55"/>
        <v/>
      </c>
      <c r="BK70" s="1611" t="str">
        <f t="shared" si="56"/>
        <v/>
      </c>
      <c r="BL70" s="1611" t="str">
        <f t="shared" ca="1" si="57"/>
        <v/>
      </c>
      <c r="BM70" s="1611" t="str">
        <f t="shared" si="67"/>
        <v/>
      </c>
      <c r="BN70" s="1611" t="str">
        <f t="shared" si="58"/>
        <v/>
      </c>
      <c r="BO70" s="1611" t="str">
        <f t="shared" si="59"/>
        <v/>
      </c>
      <c r="BP70" s="1611" t="str">
        <f t="shared" si="68"/>
        <v/>
      </c>
      <c r="BQ70" s="1611" t="str">
        <f t="shared" si="69"/>
        <v/>
      </c>
      <c r="BR70" s="1611" t="str">
        <f t="shared" si="70"/>
        <v/>
      </c>
      <c r="BS70" s="1611" t="str">
        <f t="shared" si="71"/>
        <v/>
      </c>
      <c r="BT70" s="1611" t="str">
        <f t="shared" si="72"/>
        <v/>
      </c>
      <c r="BU70" s="1731">
        <f t="shared" ca="1" si="73"/>
        <v>0</v>
      </c>
      <c r="BV70" s="1594"/>
      <c r="BW70" s="1594"/>
      <c r="BX70" s="1594"/>
      <c r="BY70" s="1594"/>
      <c r="BZ70" s="1594"/>
      <c r="CA70" s="1594"/>
      <c r="CB70" s="1594"/>
      <c r="CC70" s="1594"/>
      <c r="CD70" s="1594"/>
      <c r="CE70" s="1594"/>
      <c r="CF70" s="1594"/>
      <c r="CG70" s="1594"/>
      <c r="CH70" s="1594"/>
      <c r="CI70" s="1594"/>
      <c r="CJ70" s="1594"/>
      <c r="CK70" s="1594"/>
      <c r="CL70" s="1594"/>
      <c r="CM70" s="1594"/>
      <c r="CN70" s="1594"/>
      <c r="CO70" s="1594"/>
      <c r="CP70" s="1594"/>
      <c r="CQ70" s="1594"/>
      <c r="CR70" s="1594"/>
      <c r="CS70" s="1594"/>
      <c r="CT70" s="1594"/>
      <c r="CU70" s="1594"/>
      <c r="CV70" s="1594"/>
      <c r="CW70" s="1594"/>
      <c r="CX70" s="1594"/>
      <c r="CY70" s="1594"/>
      <c r="CZ70" s="1594"/>
      <c r="DA70" s="1594"/>
      <c r="DB70" s="1594"/>
      <c r="DC70" s="1594"/>
      <c r="DD70" s="1594"/>
      <c r="DE70" s="1594"/>
      <c r="DF70" s="1594"/>
      <c r="DG70" s="1594"/>
      <c r="DH70" s="1594"/>
      <c r="DI70" s="1594"/>
      <c r="DJ70" s="1594"/>
      <c r="DK70" s="1594"/>
      <c r="DL70" s="1594"/>
      <c r="DM70" s="1594"/>
      <c r="DN70" s="1594"/>
      <c r="DO70" s="1594"/>
      <c r="DP70" s="1594"/>
      <c r="DQ70" s="1594"/>
      <c r="DR70" s="1594"/>
      <c r="DS70" s="1594"/>
      <c r="DT70" s="1594"/>
      <c r="DU70" s="1594"/>
      <c r="DV70" s="1594"/>
      <c r="DW70" s="1594"/>
      <c r="DX70" s="1594"/>
      <c r="DY70" s="1594"/>
      <c r="DZ70" s="1594"/>
      <c r="EA70" s="1594"/>
      <c r="EB70" s="1594"/>
      <c r="EC70" s="1594"/>
      <c r="ED70" s="1594"/>
      <c r="EE70" s="1594"/>
      <c r="EF70" s="1594"/>
      <c r="EG70" s="1594"/>
      <c r="EH70" s="1594"/>
      <c r="EI70" s="1594"/>
      <c r="EJ70" s="1594"/>
      <c r="EK70" s="1594"/>
      <c r="EL70" s="1594"/>
      <c r="EM70" s="1594"/>
      <c r="EN70" s="1594"/>
      <c r="EO70" s="1594"/>
      <c r="EP70" s="1594"/>
      <c r="EQ70" s="1594"/>
      <c r="ER70" s="1594"/>
      <c r="ES70" s="1594"/>
    </row>
    <row r="71" spans="1:149" s="1595" customFormat="1" ht="12.5">
      <c r="A71" s="1644" t="str">
        <f t="shared" si="60"/>
        <v>Organisation</v>
      </c>
      <c r="B71" s="1754"/>
      <c r="C71" s="1754"/>
      <c r="D71" s="1754"/>
      <c r="E71" s="1756"/>
      <c r="F71" s="1592"/>
      <c r="G71" s="1714">
        <f t="shared" si="61"/>
        <v>0</v>
      </c>
      <c r="H71" s="1645"/>
      <c r="I71" s="1714">
        <f t="shared" si="62"/>
        <v>0</v>
      </c>
      <c r="J71" s="1645"/>
      <c r="K71" s="1645"/>
      <c r="L71" s="1592"/>
      <c r="M71" s="1593"/>
      <c r="N71" s="1593"/>
      <c r="O71" s="1646"/>
      <c r="P71" s="1647"/>
      <c r="Q71" s="1647"/>
      <c r="R71" s="1648"/>
      <c r="S71" s="1603"/>
      <c r="T71" s="1649"/>
      <c r="U71" s="1649"/>
      <c r="V71" s="1649"/>
      <c r="W71" s="1649"/>
      <c r="X71" s="1649"/>
      <c r="Y71" s="1649"/>
      <c r="Z71" s="1649"/>
      <c r="AA71" s="1649"/>
      <c r="AB71" s="1649"/>
      <c r="AC71" s="1649"/>
      <c r="AD71" s="1649"/>
      <c r="AE71" s="1649"/>
      <c r="AF71" s="1610">
        <f t="shared" si="41"/>
        <v>0</v>
      </c>
      <c r="AG71" s="1649"/>
      <c r="AH71" s="1649"/>
      <c r="AI71" s="1649"/>
      <c r="AJ71" s="1649"/>
      <c r="AK71" s="1649"/>
      <c r="AL71" s="1649"/>
      <c r="AM71" s="1649"/>
      <c r="AN71" s="1649"/>
      <c r="AO71" s="1649"/>
      <c r="AP71" s="1649"/>
      <c r="AQ71" s="1649"/>
      <c r="AR71" s="1709"/>
      <c r="AS71" s="1779">
        <f t="shared" si="42"/>
        <v>0</v>
      </c>
      <c r="AT71" s="1711">
        <f t="shared" si="63"/>
        <v>0</v>
      </c>
      <c r="AU71" s="1611">
        <f t="shared" si="43"/>
        <v>0</v>
      </c>
      <c r="AV71" s="1611">
        <f t="shared" si="44"/>
        <v>0</v>
      </c>
      <c r="AW71" s="1611">
        <f t="shared" si="45"/>
        <v>0</v>
      </c>
      <c r="AX71" s="1611">
        <f t="shared" si="46"/>
        <v>0</v>
      </c>
      <c r="AY71" s="1611">
        <f t="shared" si="47"/>
        <v>0</v>
      </c>
      <c r="AZ71" s="1611">
        <f t="shared" si="48"/>
        <v>0</v>
      </c>
      <c r="BA71" s="1611">
        <f t="shared" si="49"/>
        <v>0</v>
      </c>
      <c r="BB71" s="1611">
        <f t="shared" si="50"/>
        <v>0</v>
      </c>
      <c r="BC71" s="1611">
        <f t="shared" si="51"/>
        <v>0</v>
      </c>
      <c r="BD71" s="1611">
        <f t="shared" si="52"/>
        <v>0</v>
      </c>
      <c r="BE71" s="1611">
        <f t="shared" si="53"/>
        <v>0</v>
      </c>
      <c r="BF71" s="1611">
        <f t="shared" si="54"/>
        <v>0</v>
      </c>
      <c r="BG71" s="1611">
        <f t="shared" si="64"/>
        <v>0</v>
      </c>
      <c r="BH71" s="1611" t="str">
        <f t="shared" si="65"/>
        <v/>
      </c>
      <c r="BI71" s="1611" t="str">
        <f t="shared" si="66"/>
        <v/>
      </c>
      <c r="BJ71" s="1611" t="str">
        <f t="shared" si="55"/>
        <v/>
      </c>
      <c r="BK71" s="1611" t="str">
        <f t="shared" si="56"/>
        <v/>
      </c>
      <c r="BL71" s="1611" t="str">
        <f t="shared" ca="1" si="57"/>
        <v/>
      </c>
      <c r="BM71" s="1611" t="str">
        <f t="shared" si="67"/>
        <v/>
      </c>
      <c r="BN71" s="1611" t="str">
        <f t="shared" si="58"/>
        <v/>
      </c>
      <c r="BO71" s="1611" t="str">
        <f t="shared" si="59"/>
        <v/>
      </c>
      <c r="BP71" s="1611" t="str">
        <f t="shared" si="68"/>
        <v/>
      </c>
      <c r="BQ71" s="1611" t="str">
        <f t="shared" si="69"/>
        <v/>
      </c>
      <c r="BR71" s="1611" t="str">
        <f t="shared" si="70"/>
        <v/>
      </c>
      <c r="BS71" s="1611" t="str">
        <f t="shared" si="71"/>
        <v/>
      </c>
      <c r="BT71" s="1611" t="str">
        <f t="shared" si="72"/>
        <v/>
      </c>
      <c r="BU71" s="1731">
        <f t="shared" ca="1" si="73"/>
        <v>0</v>
      </c>
      <c r="BV71" s="1594"/>
      <c r="BW71" s="1594"/>
      <c r="BX71" s="1594"/>
      <c r="BY71" s="1594"/>
      <c r="BZ71" s="1594"/>
      <c r="CA71" s="1594"/>
      <c r="CB71" s="1594"/>
      <c r="CC71" s="1594"/>
      <c r="CD71" s="1594"/>
      <c r="CE71" s="1594"/>
      <c r="CF71" s="1594"/>
      <c r="CG71" s="1594"/>
      <c r="CH71" s="1594"/>
      <c r="CI71" s="1594"/>
      <c r="CJ71" s="1594"/>
      <c r="CK71" s="1594"/>
      <c r="CL71" s="1594"/>
      <c r="CM71" s="1594"/>
      <c r="CN71" s="1594"/>
      <c r="CO71" s="1594"/>
      <c r="CP71" s="1594"/>
      <c r="CQ71" s="1594"/>
      <c r="CR71" s="1594"/>
      <c r="CS71" s="1594"/>
      <c r="CT71" s="1594"/>
      <c r="CU71" s="1594"/>
      <c r="CV71" s="1594"/>
      <c r="CW71" s="1594"/>
      <c r="CX71" s="1594"/>
      <c r="CY71" s="1594"/>
      <c r="CZ71" s="1594"/>
      <c r="DA71" s="1594"/>
      <c r="DB71" s="1594"/>
      <c r="DC71" s="1594"/>
      <c r="DD71" s="1594"/>
      <c r="DE71" s="1594"/>
      <c r="DF71" s="1594"/>
      <c r="DG71" s="1594"/>
      <c r="DH71" s="1594"/>
      <c r="DI71" s="1594"/>
      <c r="DJ71" s="1594"/>
      <c r="DK71" s="1594"/>
      <c r="DL71" s="1594"/>
      <c r="DM71" s="1594"/>
      <c r="DN71" s="1594"/>
      <c r="DO71" s="1594"/>
      <c r="DP71" s="1594"/>
      <c r="DQ71" s="1594"/>
      <c r="DR71" s="1594"/>
      <c r="DS71" s="1594"/>
      <c r="DT71" s="1594"/>
      <c r="DU71" s="1594"/>
      <c r="DV71" s="1594"/>
      <c r="DW71" s="1594"/>
      <c r="DX71" s="1594"/>
      <c r="DY71" s="1594"/>
      <c r="DZ71" s="1594"/>
      <c r="EA71" s="1594"/>
      <c r="EB71" s="1594"/>
      <c r="EC71" s="1594"/>
      <c r="ED71" s="1594"/>
      <c r="EE71" s="1594"/>
      <c r="EF71" s="1594"/>
      <c r="EG71" s="1594"/>
      <c r="EH71" s="1594"/>
      <c r="EI71" s="1594"/>
      <c r="EJ71" s="1594"/>
      <c r="EK71" s="1594"/>
      <c r="EL71" s="1594"/>
      <c r="EM71" s="1594"/>
      <c r="EN71" s="1594"/>
      <c r="EO71" s="1594"/>
      <c r="EP71" s="1594"/>
      <c r="EQ71" s="1594"/>
      <c r="ER71" s="1594"/>
      <c r="ES71" s="1594"/>
    </row>
    <row r="72" spans="1:149" s="1595" customFormat="1" ht="12.5">
      <c r="A72" s="1644" t="str">
        <f t="shared" si="60"/>
        <v>Organisation</v>
      </c>
      <c r="B72" s="1754"/>
      <c r="C72" s="1754"/>
      <c r="D72" s="1754"/>
      <c r="E72" s="1756"/>
      <c r="F72" s="1592"/>
      <c r="G72" s="1714">
        <f t="shared" si="61"/>
        <v>0</v>
      </c>
      <c r="H72" s="1645"/>
      <c r="I72" s="1714">
        <f t="shared" si="62"/>
        <v>0</v>
      </c>
      <c r="J72" s="1645"/>
      <c r="K72" s="1645"/>
      <c r="L72" s="1592"/>
      <c r="M72" s="1593"/>
      <c r="N72" s="1593"/>
      <c r="O72" s="1646"/>
      <c r="P72" s="1647"/>
      <c r="Q72" s="1647"/>
      <c r="R72" s="1648"/>
      <c r="S72" s="1603"/>
      <c r="T72" s="1649"/>
      <c r="U72" s="1649"/>
      <c r="V72" s="1649"/>
      <c r="W72" s="1649"/>
      <c r="X72" s="1649"/>
      <c r="Y72" s="1649"/>
      <c r="Z72" s="1649"/>
      <c r="AA72" s="1649"/>
      <c r="AB72" s="1649"/>
      <c r="AC72" s="1649"/>
      <c r="AD72" s="1649"/>
      <c r="AE72" s="1649"/>
      <c r="AF72" s="1610">
        <f t="shared" si="41"/>
        <v>0</v>
      </c>
      <c r="AG72" s="1649"/>
      <c r="AH72" s="1649"/>
      <c r="AI72" s="1649"/>
      <c r="AJ72" s="1649"/>
      <c r="AK72" s="1649"/>
      <c r="AL72" s="1649"/>
      <c r="AM72" s="1649"/>
      <c r="AN72" s="1649"/>
      <c r="AO72" s="1649"/>
      <c r="AP72" s="1649"/>
      <c r="AQ72" s="1649"/>
      <c r="AR72" s="1709"/>
      <c r="AS72" s="1779">
        <f t="shared" si="42"/>
        <v>0</v>
      </c>
      <c r="AT72" s="1711">
        <f t="shared" si="63"/>
        <v>0</v>
      </c>
      <c r="AU72" s="1611">
        <f t="shared" si="43"/>
        <v>0</v>
      </c>
      <c r="AV72" s="1611">
        <f t="shared" si="44"/>
        <v>0</v>
      </c>
      <c r="AW72" s="1611">
        <f t="shared" si="45"/>
        <v>0</v>
      </c>
      <c r="AX72" s="1611">
        <f t="shared" si="46"/>
        <v>0</v>
      </c>
      <c r="AY72" s="1611">
        <f t="shared" si="47"/>
        <v>0</v>
      </c>
      <c r="AZ72" s="1611">
        <f t="shared" si="48"/>
        <v>0</v>
      </c>
      <c r="BA72" s="1611">
        <f t="shared" si="49"/>
        <v>0</v>
      </c>
      <c r="BB72" s="1611">
        <f t="shared" si="50"/>
        <v>0</v>
      </c>
      <c r="BC72" s="1611">
        <f t="shared" si="51"/>
        <v>0</v>
      </c>
      <c r="BD72" s="1611">
        <f t="shared" si="52"/>
        <v>0</v>
      </c>
      <c r="BE72" s="1611">
        <f t="shared" si="53"/>
        <v>0</v>
      </c>
      <c r="BF72" s="1611">
        <f t="shared" si="54"/>
        <v>0</v>
      </c>
      <c r="BG72" s="1611">
        <f t="shared" si="64"/>
        <v>0</v>
      </c>
      <c r="BH72" s="1611" t="str">
        <f t="shared" si="65"/>
        <v/>
      </c>
      <c r="BI72" s="1611" t="str">
        <f t="shared" si="66"/>
        <v/>
      </c>
      <c r="BJ72" s="1611" t="str">
        <f t="shared" si="55"/>
        <v/>
      </c>
      <c r="BK72" s="1611" t="str">
        <f t="shared" si="56"/>
        <v/>
      </c>
      <c r="BL72" s="1611" t="str">
        <f t="shared" ca="1" si="57"/>
        <v/>
      </c>
      <c r="BM72" s="1611" t="str">
        <f t="shared" si="67"/>
        <v/>
      </c>
      <c r="BN72" s="1611" t="str">
        <f t="shared" si="58"/>
        <v/>
      </c>
      <c r="BO72" s="1611" t="str">
        <f t="shared" si="59"/>
        <v/>
      </c>
      <c r="BP72" s="1611" t="str">
        <f t="shared" si="68"/>
        <v/>
      </c>
      <c r="BQ72" s="1611" t="str">
        <f t="shared" si="69"/>
        <v/>
      </c>
      <c r="BR72" s="1611" t="str">
        <f t="shared" si="70"/>
        <v/>
      </c>
      <c r="BS72" s="1611" t="str">
        <f t="shared" si="71"/>
        <v/>
      </c>
      <c r="BT72" s="1611" t="str">
        <f t="shared" si="72"/>
        <v/>
      </c>
      <c r="BU72" s="1731">
        <f t="shared" ca="1" si="73"/>
        <v>0</v>
      </c>
      <c r="BV72" s="1594"/>
      <c r="BW72" s="1594"/>
      <c r="BX72" s="1594"/>
      <c r="BY72" s="1594"/>
      <c r="BZ72" s="1594"/>
      <c r="CA72" s="1594"/>
      <c r="CB72" s="1594"/>
      <c r="CC72" s="1594"/>
      <c r="CD72" s="1594"/>
      <c r="CE72" s="1594"/>
      <c r="CF72" s="1594"/>
      <c r="CG72" s="1594"/>
      <c r="CH72" s="1594"/>
      <c r="CI72" s="1594"/>
      <c r="CJ72" s="1594"/>
      <c r="CK72" s="1594"/>
      <c r="CL72" s="1594"/>
      <c r="CM72" s="1594"/>
      <c r="CN72" s="1594"/>
      <c r="CO72" s="1594"/>
      <c r="CP72" s="1594"/>
      <c r="CQ72" s="1594"/>
      <c r="CR72" s="1594"/>
      <c r="CS72" s="1594"/>
      <c r="CT72" s="1594"/>
      <c r="CU72" s="1594"/>
      <c r="CV72" s="1594"/>
      <c r="CW72" s="1594"/>
      <c r="CX72" s="1594"/>
      <c r="CY72" s="1594"/>
      <c r="CZ72" s="1594"/>
      <c r="DA72" s="1594"/>
      <c r="DB72" s="1594"/>
      <c r="DC72" s="1594"/>
      <c r="DD72" s="1594"/>
      <c r="DE72" s="1594"/>
      <c r="DF72" s="1594"/>
      <c r="DG72" s="1594"/>
      <c r="DH72" s="1594"/>
      <c r="DI72" s="1594"/>
      <c r="DJ72" s="1594"/>
      <c r="DK72" s="1594"/>
      <c r="DL72" s="1594"/>
      <c r="DM72" s="1594"/>
      <c r="DN72" s="1594"/>
      <c r="DO72" s="1594"/>
      <c r="DP72" s="1594"/>
      <c r="DQ72" s="1594"/>
      <c r="DR72" s="1594"/>
      <c r="DS72" s="1594"/>
      <c r="DT72" s="1594"/>
      <c r="DU72" s="1594"/>
      <c r="DV72" s="1594"/>
      <c r="DW72" s="1594"/>
      <c r="DX72" s="1594"/>
      <c r="DY72" s="1594"/>
      <c r="DZ72" s="1594"/>
      <c r="EA72" s="1594"/>
      <c r="EB72" s="1594"/>
      <c r="EC72" s="1594"/>
      <c r="ED72" s="1594"/>
      <c r="EE72" s="1594"/>
      <c r="EF72" s="1594"/>
      <c r="EG72" s="1594"/>
      <c r="EH72" s="1594"/>
      <c r="EI72" s="1594"/>
      <c r="EJ72" s="1594"/>
      <c r="EK72" s="1594"/>
      <c r="EL72" s="1594"/>
      <c r="EM72" s="1594"/>
      <c r="EN72" s="1594"/>
      <c r="EO72" s="1594"/>
      <c r="EP72" s="1594"/>
      <c r="EQ72" s="1594"/>
      <c r="ER72" s="1594"/>
      <c r="ES72" s="1594"/>
    </row>
    <row r="73" spans="1:149" s="1595" customFormat="1" ht="12.5">
      <c r="A73" s="1644" t="str">
        <f t="shared" si="60"/>
        <v>Organisation</v>
      </c>
      <c r="B73" s="1754"/>
      <c r="C73" s="1754"/>
      <c r="D73" s="1754"/>
      <c r="E73" s="1756"/>
      <c r="F73" s="1592"/>
      <c r="G73" s="1714">
        <f t="shared" si="61"/>
        <v>0</v>
      </c>
      <c r="H73" s="1645"/>
      <c r="I73" s="1714">
        <f t="shared" si="62"/>
        <v>0</v>
      </c>
      <c r="J73" s="1645"/>
      <c r="K73" s="1645"/>
      <c r="L73" s="1592"/>
      <c r="M73" s="1593"/>
      <c r="N73" s="1593"/>
      <c r="O73" s="1646"/>
      <c r="P73" s="1647"/>
      <c r="Q73" s="1647"/>
      <c r="R73" s="1648"/>
      <c r="S73" s="1603"/>
      <c r="T73" s="1649"/>
      <c r="U73" s="1649"/>
      <c r="V73" s="1649"/>
      <c r="W73" s="1649"/>
      <c r="X73" s="1649"/>
      <c r="Y73" s="1649"/>
      <c r="Z73" s="1649"/>
      <c r="AA73" s="1649"/>
      <c r="AB73" s="1649"/>
      <c r="AC73" s="1649"/>
      <c r="AD73" s="1649"/>
      <c r="AE73" s="1649"/>
      <c r="AF73" s="1610">
        <f t="shared" si="41"/>
        <v>0</v>
      </c>
      <c r="AG73" s="1649"/>
      <c r="AH73" s="1649"/>
      <c r="AI73" s="1649"/>
      <c r="AJ73" s="1649"/>
      <c r="AK73" s="1649"/>
      <c r="AL73" s="1649"/>
      <c r="AM73" s="1649"/>
      <c r="AN73" s="1649"/>
      <c r="AO73" s="1649"/>
      <c r="AP73" s="1649"/>
      <c r="AQ73" s="1649"/>
      <c r="AR73" s="1709"/>
      <c r="AS73" s="1779">
        <f t="shared" si="42"/>
        <v>0</v>
      </c>
      <c r="AT73" s="1711">
        <f t="shared" si="63"/>
        <v>0</v>
      </c>
      <c r="AU73" s="1611">
        <f t="shared" si="43"/>
        <v>0</v>
      </c>
      <c r="AV73" s="1611">
        <f t="shared" si="44"/>
        <v>0</v>
      </c>
      <c r="AW73" s="1611">
        <f t="shared" si="45"/>
        <v>0</v>
      </c>
      <c r="AX73" s="1611">
        <f t="shared" si="46"/>
        <v>0</v>
      </c>
      <c r="AY73" s="1611">
        <f t="shared" si="47"/>
        <v>0</v>
      </c>
      <c r="AZ73" s="1611">
        <f t="shared" si="48"/>
        <v>0</v>
      </c>
      <c r="BA73" s="1611">
        <f t="shared" si="49"/>
        <v>0</v>
      </c>
      <c r="BB73" s="1611">
        <f t="shared" si="50"/>
        <v>0</v>
      </c>
      <c r="BC73" s="1611">
        <f t="shared" si="51"/>
        <v>0</v>
      </c>
      <c r="BD73" s="1611">
        <f t="shared" si="52"/>
        <v>0</v>
      </c>
      <c r="BE73" s="1611">
        <f t="shared" si="53"/>
        <v>0</v>
      </c>
      <c r="BF73" s="1611">
        <f t="shared" si="54"/>
        <v>0</v>
      </c>
      <c r="BG73" s="1611">
        <f t="shared" si="64"/>
        <v>0</v>
      </c>
      <c r="BH73" s="1611" t="str">
        <f t="shared" si="65"/>
        <v/>
      </c>
      <c r="BI73" s="1611" t="str">
        <f t="shared" si="66"/>
        <v/>
      </c>
      <c r="BJ73" s="1611" t="str">
        <f t="shared" si="55"/>
        <v/>
      </c>
      <c r="BK73" s="1611" t="str">
        <f t="shared" si="56"/>
        <v/>
      </c>
      <c r="BL73" s="1611" t="str">
        <f t="shared" ca="1" si="57"/>
        <v/>
      </c>
      <c r="BM73" s="1611" t="str">
        <f t="shared" si="67"/>
        <v/>
      </c>
      <c r="BN73" s="1611" t="str">
        <f t="shared" si="58"/>
        <v/>
      </c>
      <c r="BO73" s="1611" t="str">
        <f t="shared" si="59"/>
        <v/>
      </c>
      <c r="BP73" s="1611" t="str">
        <f t="shared" si="68"/>
        <v/>
      </c>
      <c r="BQ73" s="1611" t="str">
        <f t="shared" si="69"/>
        <v/>
      </c>
      <c r="BR73" s="1611" t="str">
        <f t="shared" si="70"/>
        <v/>
      </c>
      <c r="BS73" s="1611" t="str">
        <f t="shared" si="71"/>
        <v/>
      </c>
      <c r="BT73" s="1611" t="str">
        <f t="shared" si="72"/>
        <v/>
      </c>
      <c r="BU73" s="1731">
        <f t="shared" ca="1" si="73"/>
        <v>0</v>
      </c>
      <c r="BV73" s="1594"/>
      <c r="BW73" s="1594"/>
      <c r="BX73" s="1594"/>
      <c r="BY73" s="1594"/>
      <c r="BZ73" s="1594"/>
      <c r="CA73" s="1594"/>
      <c r="CB73" s="1594"/>
      <c r="CC73" s="1594"/>
      <c r="CD73" s="1594"/>
      <c r="CE73" s="1594"/>
      <c r="CF73" s="1594"/>
      <c r="CG73" s="1594"/>
      <c r="CH73" s="1594"/>
      <c r="CI73" s="1594"/>
      <c r="CJ73" s="1594"/>
      <c r="CK73" s="1594"/>
      <c r="CL73" s="1594"/>
      <c r="CM73" s="1594"/>
      <c r="CN73" s="1594"/>
      <c r="CO73" s="1594"/>
      <c r="CP73" s="1594"/>
      <c r="CQ73" s="1594"/>
      <c r="CR73" s="1594"/>
      <c r="CS73" s="1594"/>
      <c r="CT73" s="1594"/>
      <c r="CU73" s="1594"/>
      <c r="CV73" s="1594"/>
      <c r="CW73" s="1594"/>
      <c r="CX73" s="1594"/>
      <c r="CY73" s="1594"/>
      <c r="CZ73" s="1594"/>
      <c r="DA73" s="1594"/>
      <c r="DB73" s="1594"/>
      <c r="DC73" s="1594"/>
      <c r="DD73" s="1594"/>
      <c r="DE73" s="1594"/>
      <c r="DF73" s="1594"/>
      <c r="DG73" s="1594"/>
      <c r="DH73" s="1594"/>
      <c r="DI73" s="1594"/>
      <c r="DJ73" s="1594"/>
      <c r="DK73" s="1594"/>
      <c r="DL73" s="1594"/>
      <c r="DM73" s="1594"/>
      <c r="DN73" s="1594"/>
      <c r="DO73" s="1594"/>
      <c r="DP73" s="1594"/>
      <c r="DQ73" s="1594"/>
      <c r="DR73" s="1594"/>
      <c r="DS73" s="1594"/>
      <c r="DT73" s="1594"/>
      <c r="DU73" s="1594"/>
      <c r="DV73" s="1594"/>
      <c r="DW73" s="1594"/>
      <c r="DX73" s="1594"/>
      <c r="DY73" s="1594"/>
      <c r="DZ73" s="1594"/>
      <c r="EA73" s="1594"/>
      <c r="EB73" s="1594"/>
      <c r="EC73" s="1594"/>
      <c r="ED73" s="1594"/>
      <c r="EE73" s="1594"/>
      <c r="EF73" s="1594"/>
      <c r="EG73" s="1594"/>
      <c r="EH73" s="1594"/>
      <c r="EI73" s="1594"/>
      <c r="EJ73" s="1594"/>
      <c r="EK73" s="1594"/>
      <c r="EL73" s="1594"/>
      <c r="EM73" s="1594"/>
      <c r="EN73" s="1594"/>
      <c r="EO73" s="1594"/>
      <c r="EP73" s="1594"/>
      <c r="EQ73" s="1594"/>
      <c r="ER73" s="1594"/>
      <c r="ES73" s="1594"/>
    </row>
    <row r="74" spans="1:149" s="1595" customFormat="1" ht="12.5">
      <c r="A74" s="1644" t="str">
        <f t="shared" si="60"/>
        <v>Organisation</v>
      </c>
      <c r="B74" s="1754"/>
      <c r="C74" s="1754"/>
      <c r="D74" s="1754"/>
      <c r="E74" s="1756"/>
      <c r="F74" s="1592"/>
      <c r="G74" s="1714">
        <f t="shared" si="61"/>
        <v>0</v>
      </c>
      <c r="H74" s="1645"/>
      <c r="I74" s="1714">
        <f t="shared" si="62"/>
        <v>0</v>
      </c>
      <c r="J74" s="1645"/>
      <c r="K74" s="1645"/>
      <c r="L74" s="1592"/>
      <c r="M74" s="1593"/>
      <c r="N74" s="1593"/>
      <c r="O74" s="1646"/>
      <c r="P74" s="1647"/>
      <c r="Q74" s="1647"/>
      <c r="R74" s="1648"/>
      <c r="S74" s="1603"/>
      <c r="T74" s="1649"/>
      <c r="U74" s="1649"/>
      <c r="V74" s="1649"/>
      <c r="W74" s="1649"/>
      <c r="X74" s="1649"/>
      <c r="Y74" s="1649"/>
      <c r="Z74" s="1649"/>
      <c r="AA74" s="1649"/>
      <c r="AB74" s="1649"/>
      <c r="AC74" s="1649"/>
      <c r="AD74" s="1649"/>
      <c r="AE74" s="1649"/>
      <c r="AF74" s="1610">
        <f t="shared" si="41"/>
        <v>0</v>
      </c>
      <c r="AG74" s="1649"/>
      <c r="AH74" s="1649"/>
      <c r="AI74" s="1649"/>
      <c r="AJ74" s="1649"/>
      <c r="AK74" s="1649"/>
      <c r="AL74" s="1649"/>
      <c r="AM74" s="1649"/>
      <c r="AN74" s="1649"/>
      <c r="AO74" s="1649"/>
      <c r="AP74" s="1649"/>
      <c r="AQ74" s="1649"/>
      <c r="AR74" s="1709"/>
      <c r="AS74" s="1779">
        <f t="shared" si="42"/>
        <v>0</v>
      </c>
      <c r="AT74" s="1711">
        <f t="shared" si="63"/>
        <v>0</v>
      </c>
      <c r="AU74" s="1611">
        <f t="shared" si="43"/>
        <v>0</v>
      </c>
      <c r="AV74" s="1611">
        <f t="shared" si="44"/>
        <v>0</v>
      </c>
      <c r="AW74" s="1611">
        <f t="shared" si="45"/>
        <v>0</v>
      </c>
      <c r="AX74" s="1611">
        <f t="shared" si="46"/>
        <v>0</v>
      </c>
      <c r="AY74" s="1611">
        <f t="shared" si="47"/>
        <v>0</v>
      </c>
      <c r="AZ74" s="1611">
        <f t="shared" si="48"/>
        <v>0</v>
      </c>
      <c r="BA74" s="1611">
        <f t="shared" si="49"/>
        <v>0</v>
      </c>
      <c r="BB74" s="1611">
        <f t="shared" si="50"/>
        <v>0</v>
      </c>
      <c r="BC74" s="1611">
        <f t="shared" si="51"/>
        <v>0</v>
      </c>
      <c r="BD74" s="1611">
        <f t="shared" si="52"/>
        <v>0</v>
      </c>
      <c r="BE74" s="1611">
        <f t="shared" si="53"/>
        <v>0</v>
      </c>
      <c r="BF74" s="1611">
        <f t="shared" si="54"/>
        <v>0</v>
      </c>
      <c r="BG74" s="1611">
        <f t="shared" si="64"/>
        <v>0</v>
      </c>
      <c r="BH74" s="1611" t="str">
        <f t="shared" si="65"/>
        <v/>
      </c>
      <c r="BI74" s="1611" t="str">
        <f t="shared" si="66"/>
        <v/>
      </c>
      <c r="BJ74" s="1611" t="str">
        <f t="shared" si="55"/>
        <v/>
      </c>
      <c r="BK74" s="1611" t="str">
        <f t="shared" si="56"/>
        <v/>
      </c>
      <c r="BL74" s="1611" t="str">
        <f t="shared" ca="1" si="57"/>
        <v/>
      </c>
      <c r="BM74" s="1611" t="str">
        <f t="shared" si="67"/>
        <v/>
      </c>
      <c r="BN74" s="1611" t="str">
        <f t="shared" si="58"/>
        <v/>
      </c>
      <c r="BO74" s="1611" t="str">
        <f t="shared" si="59"/>
        <v/>
      </c>
      <c r="BP74" s="1611" t="str">
        <f t="shared" si="68"/>
        <v/>
      </c>
      <c r="BQ74" s="1611" t="str">
        <f t="shared" si="69"/>
        <v/>
      </c>
      <c r="BR74" s="1611" t="str">
        <f t="shared" si="70"/>
        <v/>
      </c>
      <c r="BS74" s="1611" t="str">
        <f t="shared" si="71"/>
        <v/>
      </c>
      <c r="BT74" s="1611" t="str">
        <f t="shared" si="72"/>
        <v/>
      </c>
      <c r="BU74" s="1731">
        <f t="shared" ca="1" si="73"/>
        <v>0</v>
      </c>
      <c r="BV74" s="1594"/>
      <c r="BW74" s="1594"/>
      <c r="BX74" s="1594"/>
      <c r="BY74" s="1594"/>
      <c r="BZ74" s="1594"/>
      <c r="CA74" s="1594"/>
      <c r="CB74" s="1594"/>
      <c r="CC74" s="1594"/>
      <c r="CD74" s="1594"/>
      <c r="CE74" s="1594"/>
      <c r="CF74" s="1594"/>
      <c r="CG74" s="1594"/>
      <c r="CH74" s="1594"/>
      <c r="CI74" s="1594"/>
      <c r="CJ74" s="1594"/>
      <c r="CK74" s="1594"/>
      <c r="CL74" s="1594"/>
      <c r="CM74" s="1594"/>
      <c r="CN74" s="1594"/>
      <c r="CO74" s="1594"/>
      <c r="CP74" s="1594"/>
      <c r="CQ74" s="1594"/>
      <c r="CR74" s="1594"/>
      <c r="CS74" s="1594"/>
      <c r="CT74" s="1594"/>
      <c r="CU74" s="1594"/>
      <c r="CV74" s="1594"/>
      <c r="CW74" s="1594"/>
      <c r="CX74" s="1594"/>
      <c r="CY74" s="1594"/>
      <c r="CZ74" s="1594"/>
      <c r="DA74" s="1594"/>
      <c r="DB74" s="1594"/>
      <c r="DC74" s="1594"/>
      <c r="DD74" s="1594"/>
      <c r="DE74" s="1594"/>
      <c r="DF74" s="1594"/>
      <c r="DG74" s="1594"/>
      <c r="DH74" s="1594"/>
      <c r="DI74" s="1594"/>
      <c r="DJ74" s="1594"/>
      <c r="DK74" s="1594"/>
      <c r="DL74" s="1594"/>
      <c r="DM74" s="1594"/>
      <c r="DN74" s="1594"/>
      <c r="DO74" s="1594"/>
      <c r="DP74" s="1594"/>
      <c r="DQ74" s="1594"/>
      <c r="DR74" s="1594"/>
      <c r="DS74" s="1594"/>
      <c r="DT74" s="1594"/>
      <c r="DU74" s="1594"/>
      <c r="DV74" s="1594"/>
      <c r="DW74" s="1594"/>
      <c r="DX74" s="1594"/>
      <c r="DY74" s="1594"/>
      <c r="DZ74" s="1594"/>
      <c r="EA74" s="1594"/>
      <c r="EB74" s="1594"/>
      <c r="EC74" s="1594"/>
      <c r="ED74" s="1594"/>
      <c r="EE74" s="1594"/>
      <c r="EF74" s="1594"/>
      <c r="EG74" s="1594"/>
      <c r="EH74" s="1594"/>
      <c r="EI74" s="1594"/>
      <c r="EJ74" s="1594"/>
      <c r="EK74" s="1594"/>
      <c r="EL74" s="1594"/>
      <c r="EM74" s="1594"/>
      <c r="EN74" s="1594"/>
      <c r="EO74" s="1594"/>
      <c r="EP74" s="1594"/>
      <c r="EQ74" s="1594"/>
      <c r="ER74" s="1594"/>
      <c r="ES74" s="1594"/>
    </row>
    <row r="75" spans="1:149" s="1595" customFormat="1" ht="12.5">
      <c r="A75" s="1644" t="str">
        <f t="shared" si="60"/>
        <v>Organisation</v>
      </c>
      <c r="B75" s="1754"/>
      <c r="C75" s="1754"/>
      <c r="D75" s="1754"/>
      <c r="E75" s="1756"/>
      <c r="F75" s="1592"/>
      <c r="G75" s="1714">
        <f t="shared" si="61"/>
        <v>0</v>
      </c>
      <c r="H75" s="1645"/>
      <c r="I75" s="1714">
        <f t="shared" si="62"/>
        <v>0</v>
      </c>
      <c r="J75" s="1645"/>
      <c r="K75" s="1645"/>
      <c r="L75" s="1592"/>
      <c r="M75" s="1593"/>
      <c r="N75" s="1593"/>
      <c r="O75" s="1646"/>
      <c r="P75" s="1647"/>
      <c r="Q75" s="1647"/>
      <c r="R75" s="1648"/>
      <c r="S75" s="1603"/>
      <c r="T75" s="1649"/>
      <c r="U75" s="1649"/>
      <c r="V75" s="1649"/>
      <c r="W75" s="1649"/>
      <c r="X75" s="1649"/>
      <c r="Y75" s="1649"/>
      <c r="Z75" s="1649"/>
      <c r="AA75" s="1649"/>
      <c r="AB75" s="1649"/>
      <c r="AC75" s="1649"/>
      <c r="AD75" s="1649"/>
      <c r="AE75" s="1649"/>
      <c r="AF75" s="1610">
        <f t="shared" si="41"/>
        <v>0</v>
      </c>
      <c r="AG75" s="1649"/>
      <c r="AH75" s="1649"/>
      <c r="AI75" s="1649"/>
      <c r="AJ75" s="1649"/>
      <c r="AK75" s="1649"/>
      <c r="AL75" s="1649"/>
      <c r="AM75" s="1649"/>
      <c r="AN75" s="1649"/>
      <c r="AO75" s="1649"/>
      <c r="AP75" s="1649"/>
      <c r="AQ75" s="1649"/>
      <c r="AR75" s="1709"/>
      <c r="AS75" s="1779">
        <f t="shared" si="42"/>
        <v>0</v>
      </c>
      <c r="AT75" s="1711">
        <f t="shared" si="63"/>
        <v>0</v>
      </c>
      <c r="AU75" s="1611">
        <f t="shared" si="43"/>
        <v>0</v>
      </c>
      <c r="AV75" s="1611">
        <f t="shared" si="44"/>
        <v>0</v>
      </c>
      <c r="AW75" s="1611">
        <f t="shared" si="45"/>
        <v>0</v>
      </c>
      <c r="AX75" s="1611">
        <f t="shared" si="46"/>
        <v>0</v>
      </c>
      <c r="AY75" s="1611">
        <f t="shared" si="47"/>
        <v>0</v>
      </c>
      <c r="AZ75" s="1611">
        <f t="shared" si="48"/>
        <v>0</v>
      </c>
      <c r="BA75" s="1611">
        <f t="shared" si="49"/>
        <v>0</v>
      </c>
      <c r="BB75" s="1611">
        <f t="shared" si="50"/>
        <v>0</v>
      </c>
      <c r="BC75" s="1611">
        <f t="shared" si="51"/>
        <v>0</v>
      </c>
      <c r="BD75" s="1611">
        <f t="shared" si="52"/>
        <v>0</v>
      </c>
      <c r="BE75" s="1611">
        <f t="shared" si="53"/>
        <v>0</v>
      </c>
      <c r="BF75" s="1611">
        <f t="shared" si="54"/>
        <v>0</v>
      </c>
      <c r="BG75" s="1611">
        <f t="shared" si="64"/>
        <v>0</v>
      </c>
      <c r="BH75" s="1611" t="str">
        <f t="shared" si="65"/>
        <v/>
      </c>
      <c r="BI75" s="1611" t="str">
        <f t="shared" si="66"/>
        <v/>
      </c>
      <c r="BJ75" s="1611" t="str">
        <f t="shared" si="55"/>
        <v/>
      </c>
      <c r="BK75" s="1611" t="str">
        <f t="shared" si="56"/>
        <v/>
      </c>
      <c r="BL75" s="1611" t="str">
        <f t="shared" ca="1" si="57"/>
        <v/>
      </c>
      <c r="BM75" s="1611" t="str">
        <f t="shared" si="67"/>
        <v/>
      </c>
      <c r="BN75" s="1611" t="str">
        <f t="shared" si="58"/>
        <v/>
      </c>
      <c r="BO75" s="1611" t="str">
        <f t="shared" si="59"/>
        <v/>
      </c>
      <c r="BP75" s="1611" t="str">
        <f t="shared" si="68"/>
        <v/>
      </c>
      <c r="BQ75" s="1611" t="str">
        <f t="shared" si="69"/>
        <v/>
      </c>
      <c r="BR75" s="1611" t="str">
        <f t="shared" si="70"/>
        <v/>
      </c>
      <c r="BS75" s="1611" t="str">
        <f t="shared" si="71"/>
        <v/>
      </c>
      <c r="BT75" s="1611" t="str">
        <f t="shared" si="72"/>
        <v/>
      </c>
      <c r="BU75" s="1731">
        <f t="shared" ca="1" si="73"/>
        <v>0</v>
      </c>
      <c r="BV75" s="1594"/>
      <c r="BW75" s="1594"/>
      <c r="BX75" s="1594"/>
      <c r="BY75" s="1594"/>
      <c r="BZ75" s="1594"/>
      <c r="CA75" s="1594"/>
      <c r="CB75" s="1594"/>
      <c r="CC75" s="1594"/>
      <c r="CD75" s="1594"/>
      <c r="CE75" s="1594"/>
      <c r="CF75" s="1594"/>
      <c r="CG75" s="1594"/>
      <c r="CH75" s="1594"/>
      <c r="CI75" s="1594"/>
      <c r="CJ75" s="1594"/>
      <c r="CK75" s="1594"/>
      <c r="CL75" s="1594"/>
      <c r="CM75" s="1594"/>
      <c r="CN75" s="1594"/>
      <c r="CO75" s="1594"/>
      <c r="CP75" s="1594"/>
      <c r="CQ75" s="1594"/>
      <c r="CR75" s="1594"/>
      <c r="CS75" s="1594"/>
      <c r="CT75" s="1594"/>
      <c r="CU75" s="1594"/>
      <c r="CV75" s="1594"/>
      <c r="CW75" s="1594"/>
      <c r="CX75" s="1594"/>
      <c r="CY75" s="1594"/>
      <c r="CZ75" s="1594"/>
      <c r="DA75" s="1594"/>
      <c r="DB75" s="1594"/>
      <c r="DC75" s="1594"/>
      <c r="DD75" s="1594"/>
      <c r="DE75" s="1594"/>
      <c r="DF75" s="1594"/>
      <c r="DG75" s="1594"/>
      <c r="DH75" s="1594"/>
      <c r="DI75" s="1594"/>
      <c r="DJ75" s="1594"/>
      <c r="DK75" s="1594"/>
      <c r="DL75" s="1594"/>
      <c r="DM75" s="1594"/>
      <c r="DN75" s="1594"/>
      <c r="DO75" s="1594"/>
      <c r="DP75" s="1594"/>
      <c r="DQ75" s="1594"/>
      <c r="DR75" s="1594"/>
      <c r="DS75" s="1594"/>
      <c r="DT75" s="1594"/>
      <c r="DU75" s="1594"/>
      <c r="DV75" s="1594"/>
      <c r="DW75" s="1594"/>
      <c r="DX75" s="1594"/>
      <c r="DY75" s="1594"/>
      <c r="DZ75" s="1594"/>
      <c r="EA75" s="1594"/>
      <c r="EB75" s="1594"/>
      <c r="EC75" s="1594"/>
      <c r="ED75" s="1594"/>
      <c r="EE75" s="1594"/>
      <c r="EF75" s="1594"/>
      <c r="EG75" s="1594"/>
      <c r="EH75" s="1594"/>
      <c r="EI75" s="1594"/>
      <c r="EJ75" s="1594"/>
      <c r="EK75" s="1594"/>
      <c r="EL75" s="1594"/>
      <c r="EM75" s="1594"/>
      <c r="EN75" s="1594"/>
      <c r="EO75" s="1594"/>
      <c r="EP75" s="1594"/>
      <c r="EQ75" s="1594"/>
      <c r="ER75" s="1594"/>
      <c r="ES75" s="1594"/>
    </row>
    <row r="76" spans="1:149" s="1595" customFormat="1" ht="12.5">
      <c r="A76" s="1644" t="str">
        <f t="shared" si="60"/>
        <v>Organisation</v>
      </c>
      <c r="B76" s="1754"/>
      <c r="C76" s="1754"/>
      <c r="D76" s="1754"/>
      <c r="E76" s="1756"/>
      <c r="F76" s="1592"/>
      <c r="G76" s="1714">
        <f t="shared" si="61"/>
        <v>0</v>
      </c>
      <c r="H76" s="1645"/>
      <c r="I76" s="1714">
        <f t="shared" si="62"/>
        <v>0</v>
      </c>
      <c r="J76" s="1645"/>
      <c r="K76" s="1645"/>
      <c r="L76" s="1592"/>
      <c r="M76" s="1593"/>
      <c r="N76" s="1593"/>
      <c r="O76" s="1646"/>
      <c r="P76" s="1647"/>
      <c r="Q76" s="1647"/>
      <c r="R76" s="1648"/>
      <c r="S76" s="1603"/>
      <c r="T76" s="1649"/>
      <c r="U76" s="1649"/>
      <c r="V76" s="1649"/>
      <c r="W76" s="1649"/>
      <c r="X76" s="1649"/>
      <c r="Y76" s="1649"/>
      <c r="Z76" s="1649"/>
      <c r="AA76" s="1649"/>
      <c r="AB76" s="1649"/>
      <c r="AC76" s="1649"/>
      <c r="AD76" s="1649"/>
      <c r="AE76" s="1649"/>
      <c r="AF76" s="1610">
        <f t="shared" si="41"/>
        <v>0</v>
      </c>
      <c r="AG76" s="1649"/>
      <c r="AH76" s="1649"/>
      <c r="AI76" s="1649"/>
      <c r="AJ76" s="1649"/>
      <c r="AK76" s="1649"/>
      <c r="AL76" s="1649"/>
      <c r="AM76" s="1649"/>
      <c r="AN76" s="1649"/>
      <c r="AO76" s="1649"/>
      <c r="AP76" s="1649"/>
      <c r="AQ76" s="1649"/>
      <c r="AR76" s="1709"/>
      <c r="AS76" s="1779">
        <f t="shared" si="42"/>
        <v>0</v>
      </c>
      <c r="AT76" s="1711">
        <f t="shared" si="63"/>
        <v>0</v>
      </c>
      <c r="AU76" s="1611">
        <f t="shared" si="43"/>
        <v>0</v>
      </c>
      <c r="AV76" s="1611">
        <f t="shared" si="44"/>
        <v>0</v>
      </c>
      <c r="AW76" s="1611">
        <f t="shared" si="45"/>
        <v>0</v>
      </c>
      <c r="AX76" s="1611">
        <f t="shared" si="46"/>
        <v>0</v>
      </c>
      <c r="AY76" s="1611">
        <f t="shared" si="47"/>
        <v>0</v>
      </c>
      <c r="AZ76" s="1611">
        <f t="shared" si="48"/>
        <v>0</v>
      </c>
      <c r="BA76" s="1611">
        <f t="shared" si="49"/>
        <v>0</v>
      </c>
      <c r="BB76" s="1611">
        <f t="shared" si="50"/>
        <v>0</v>
      </c>
      <c r="BC76" s="1611">
        <f t="shared" si="51"/>
        <v>0</v>
      </c>
      <c r="BD76" s="1611">
        <f t="shared" si="52"/>
        <v>0</v>
      </c>
      <c r="BE76" s="1611">
        <f t="shared" si="53"/>
        <v>0</v>
      </c>
      <c r="BF76" s="1611">
        <f t="shared" si="54"/>
        <v>0</v>
      </c>
      <c r="BG76" s="1611">
        <f t="shared" si="64"/>
        <v>0</v>
      </c>
      <c r="BH76" s="1611" t="str">
        <f t="shared" si="65"/>
        <v/>
      </c>
      <c r="BI76" s="1611" t="str">
        <f t="shared" si="66"/>
        <v/>
      </c>
      <c r="BJ76" s="1611" t="str">
        <f t="shared" si="55"/>
        <v/>
      </c>
      <c r="BK76" s="1611" t="str">
        <f t="shared" si="56"/>
        <v/>
      </c>
      <c r="BL76" s="1611" t="str">
        <f t="shared" ca="1" si="57"/>
        <v/>
      </c>
      <c r="BM76" s="1611" t="str">
        <f t="shared" si="67"/>
        <v/>
      </c>
      <c r="BN76" s="1611" t="str">
        <f t="shared" si="58"/>
        <v/>
      </c>
      <c r="BO76" s="1611" t="str">
        <f t="shared" si="59"/>
        <v/>
      </c>
      <c r="BP76" s="1611" t="str">
        <f t="shared" si="68"/>
        <v/>
      </c>
      <c r="BQ76" s="1611" t="str">
        <f t="shared" si="69"/>
        <v/>
      </c>
      <c r="BR76" s="1611" t="str">
        <f t="shared" si="70"/>
        <v/>
      </c>
      <c r="BS76" s="1611" t="str">
        <f t="shared" si="71"/>
        <v/>
      </c>
      <c r="BT76" s="1611" t="str">
        <f t="shared" si="72"/>
        <v/>
      </c>
      <c r="BU76" s="1731">
        <f t="shared" ca="1" si="73"/>
        <v>0</v>
      </c>
      <c r="BV76" s="1594"/>
      <c r="BW76" s="1594"/>
      <c r="BX76" s="1594"/>
      <c r="BY76" s="1594"/>
      <c r="BZ76" s="1594"/>
      <c r="CA76" s="1594"/>
      <c r="CB76" s="1594"/>
      <c r="CC76" s="1594"/>
      <c r="CD76" s="1594"/>
      <c r="CE76" s="1594"/>
      <c r="CF76" s="1594"/>
      <c r="CG76" s="1594"/>
      <c r="CH76" s="1594"/>
      <c r="CI76" s="1594"/>
      <c r="CJ76" s="1594"/>
      <c r="CK76" s="1594"/>
      <c r="CL76" s="1594"/>
      <c r="CM76" s="1594"/>
      <c r="CN76" s="1594"/>
      <c r="CO76" s="1594"/>
      <c r="CP76" s="1594"/>
      <c r="CQ76" s="1594"/>
      <c r="CR76" s="1594"/>
      <c r="CS76" s="1594"/>
      <c r="CT76" s="1594"/>
      <c r="CU76" s="1594"/>
      <c r="CV76" s="1594"/>
      <c r="CW76" s="1594"/>
      <c r="CX76" s="1594"/>
      <c r="CY76" s="1594"/>
      <c r="CZ76" s="1594"/>
      <c r="DA76" s="1594"/>
      <c r="DB76" s="1594"/>
      <c r="DC76" s="1594"/>
      <c r="DD76" s="1594"/>
      <c r="DE76" s="1594"/>
      <c r="DF76" s="1594"/>
      <c r="DG76" s="1594"/>
      <c r="DH76" s="1594"/>
      <c r="DI76" s="1594"/>
      <c r="DJ76" s="1594"/>
      <c r="DK76" s="1594"/>
      <c r="DL76" s="1594"/>
      <c r="DM76" s="1594"/>
      <c r="DN76" s="1594"/>
      <c r="DO76" s="1594"/>
      <c r="DP76" s="1594"/>
      <c r="DQ76" s="1594"/>
      <c r="DR76" s="1594"/>
      <c r="DS76" s="1594"/>
      <c r="DT76" s="1594"/>
      <c r="DU76" s="1594"/>
      <c r="DV76" s="1594"/>
      <c r="DW76" s="1594"/>
      <c r="DX76" s="1594"/>
      <c r="DY76" s="1594"/>
      <c r="DZ76" s="1594"/>
      <c r="EA76" s="1594"/>
      <c r="EB76" s="1594"/>
      <c r="EC76" s="1594"/>
      <c r="ED76" s="1594"/>
      <c r="EE76" s="1594"/>
      <c r="EF76" s="1594"/>
      <c r="EG76" s="1594"/>
      <c r="EH76" s="1594"/>
      <c r="EI76" s="1594"/>
      <c r="EJ76" s="1594"/>
      <c r="EK76" s="1594"/>
      <c r="EL76" s="1594"/>
      <c r="EM76" s="1594"/>
      <c r="EN76" s="1594"/>
      <c r="EO76" s="1594"/>
      <c r="EP76" s="1594"/>
      <c r="EQ76" s="1594"/>
      <c r="ER76" s="1594"/>
      <c r="ES76" s="1594"/>
    </row>
    <row r="77" spans="1:149" s="1595" customFormat="1" ht="12.5">
      <c r="A77" s="1644" t="str">
        <f t="shared" si="60"/>
        <v>Organisation</v>
      </c>
      <c r="B77" s="1754"/>
      <c r="C77" s="1754"/>
      <c r="D77" s="1754"/>
      <c r="E77" s="1756"/>
      <c r="F77" s="1592"/>
      <c r="G77" s="1714">
        <f t="shared" si="61"/>
        <v>0</v>
      </c>
      <c r="H77" s="1645"/>
      <c r="I77" s="1714">
        <f t="shared" si="62"/>
        <v>0</v>
      </c>
      <c r="J77" s="1645"/>
      <c r="K77" s="1645"/>
      <c r="L77" s="1592"/>
      <c r="M77" s="1593"/>
      <c r="N77" s="1593"/>
      <c r="O77" s="1646"/>
      <c r="P77" s="1647"/>
      <c r="Q77" s="1647"/>
      <c r="R77" s="1648"/>
      <c r="S77" s="1603"/>
      <c r="T77" s="1649"/>
      <c r="U77" s="1649"/>
      <c r="V77" s="1649"/>
      <c r="W77" s="1649"/>
      <c r="X77" s="1649"/>
      <c r="Y77" s="1649"/>
      <c r="Z77" s="1649"/>
      <c r="AA77" s="1649"/>
      <c r="AB77" s="1649"/>
      <c r="AC77" s="1649"/>
      <c r="AD77" s="1649"/>
      <c r="AE77" s="1649"/>
      <c r="AF77" s="1610">
        <f t="shared" si="41"/>
        <v>0</v>
      </c>
      <c r="AG77" s="1649"/>
      <c r="AH77" s="1649"/>
      <c r="AI77" s="1649"/>
      <c r="AJ77" s="1649"/>
      <c r="AK77" s="1649"/>
      <c r="AL77" s="1649"/>
      <c r="AM77" s="1649"/>
      <c r="AN77" s="1649"/>
      <c r="AO77" s="1649"/>
      <c r="AP77" s="1649"/>
      <c r="AQ77" s="1649"/>
      <c r="AR77" s="1709"/>
      <c r="AS77" s="1779">
        <f t="shared" si="42"/>
        <v>0</v>
      </c>
      <c r="AT77" s="1711">
        <f t="shared" si="63"/>
        <v>0</v>
      </c>
      <c r="AU77" s="1611">
        <f t="shared" si="43"/>
        <v>0</v>
      </c>
      <c r="AV77" s="1611">
        <f t="shared" si="44"/>
        <v>0</v>
      </c>
      <c r="AW77" s="1611">
        <f t="shared" si="45"/>
        <v>0</v>
      </c>
      <c r="AX77" s="1611">
        <f t="shared" si="46"/>
        <v>0</v>
      </c>
      <c r="AY77" s="1611">
        <f t="shared" si="47"/>
        <v>0</v>
      </c>
      <c r="AZ77" s="1611">
        <f t="shared" si="48"/>
        <v>0</v>
      </c>
      <c r="BA77" s="1611">
        <f t="shared" si="49"/>
        <v>0</v>
      </c>
      <c r="BB77" s="1611">
        <f t="shared" si="50"/>
        <v>0</v>
      </c>
      <c r="BC77" s="1611">
        <f t="shared" si="51"/>
        <v>0</v>
      </c>
      <c r="BD77" s="1611">
        <f t="shared" si="52"/>
        <v>0</v>
      </c>
      <c r="BE77" s="1611">
        <f t="shared" si="53"/>
        <v>0</v>
      </c>
      <c r="BF77" s="1611">
        <f t="shared" si="54"/>
        <v>0</v>
      </c>
      <c r="BG77" s="1611">
        <f t="shared" si="64"/>
        <v>0</v>
      </c>
      <c r="BH77" s="1611" t="str">
        <f t="shared" si="65"/>
        <v/>
      </c>
      <c r="BI77" s="1611" t="str">
        <f t="shared" si="66"/>
        <v/>
      </c>
      <c r="BJ77" s="1611" t="str">
        <f t="shared" si="55"/>
        <v/>
      </c>
      <c r="BK77" s="1611" t="str">
        <f t="shared" si="56"/>
        <v/>
      </c>
      <c r="BL77" s="1611" t="str">
        <f t="shared" ca="1" si="57"/>
        <v/>
      </c>
      <c r="BM77" s="1611" t="str">
        <f t="shared" si="67"/>
        <v/>
      </c>
      <c r="BN77" s="1611" t="str">
        <f t="shared" si="58"/>
        <v/>
      </c>
      <c r="BO77" s="1611" t="str">
        <f t="shared" si="59"/>
        <v/>
      </c>
      <c r="BP77" s="1611" t="str">
        <f t="shared" si="68"/>
        <v/>
      </c>
      <c r="BQ77" s="1611" t="str">
        <f t="shared" si="69"/>
        <v/>
      </c>
      <c r="BR77" s="1611" t="str">
        <f t="shared" si="70"/>
        <v/>
      </c>
      <c r="BS77" s="1611" t="str">
        <f t="shared" si="71"/>
        <v/>
      </c>
      <c r="BT77" s="1611" t="str">
        <f t="shared" si="72"/>
        <v/>
      </c>
      <c r="BU77" s="1731">
        <f t="shared" ca="1" si="73"/>
        <v>0</v>
      </c>
      <c r="BV77" s="1594"/>
      <c r="BW77" s="1594"/>
      <c r="BX77" s="1594"/>
      <c r="BY77" s="1594"/>
      <c r="BZ77" s="1594"/>
      <c r="CA77" s="1594"/>
      <c r="CB77" s="1594"/>
      <c r="CC77" s="1594"/>
      <c r="CD77" s="1594"/>
      <c r="CE77" s="1594"/>
      <c r="CF77" s="1594"/>
      <c r="CG77" s="1594"/>
      <c r="CH77" s="1594"/>
      <c r="CI77" s="1594"/>
      <c r="CJ77" s="1594"/>
      <c r="CK77" s="1594"/>
      <c r="CL77" s="1594"/>
      <c r="CM77" s="1594"/>
      <c r="CN77" s="1594"/>
      <c r="CO77" s="1594"/>
      <c r="CP77" s="1594"/>
      <c r="CQ77" s="1594"/>
      <c r="CR77" s="1594"/>
      <c r="CS77" s="1594"/>
      <c r="CT77" s="1594"/>
      <c r="CU77" s="1594"/>
      <c r="CV77" s="1594"/>
      <c r="CW77" s="1594"/>
      <c r="CX77" s="1594"/>
      <c r="CY77" s="1594"/>
      <c r="CZ77" s="1594"/>
      <c r="DA77" s="1594"/>
      <c r="DB77" s="1594"/>
      <c r="DC77" s="1594"/>
      <c r="DD77" s="1594"/>
      <c r="DE77" s="1594"/>
      <c r="DF77" s="1594"/>
      <c r="DG77" s="1594"/>
      <c r="DH77" s="1594"/>
      <c r="DI77" s="1594"/>
      <c r="DJ77" s="1594"/>
      <c r="DK77" s="1594"/>
      <c r="DL77" s="1594"/>
      <c r="DM77" s="1594"/>
      <c r="DN77" s="1594"/>
      <c r="DO77" s="1594"/>
      <c r="DP77" s="1594"/>
      <c r="DQ77" s="1594"/>
      <c r="DR77" s="1594"/>
      <c r="DS77" s="1594"/>
      <c r="DT77" s="1594"/>
      <c r="DU77" s="1594"/>
      <c r="DV77" s="1594"/>
      <c r="DW77" s="1594"/>
      <c r="DX77" s="1594"/>
      <c r="DY77" s="1594"/>
      <c r="DZ77" s="1594"/>
      <c r="EA77" s="1594"/>
      <c r="EB77" s="1594"/>
      <c r="EC77" s="1594"/>
      <c r="ED77" s="1594"/>
      <c r="EE77" s="1594"/>
      <c r="EF77" s="1594"/>
      <c r="EG77" s="1594"/>
      <c r="EH77" s="1594"/>
      <c r="EI77" s="1594"/>
      <c r="EJ77" s="1594"/>
      <c r="EK77" s="1594"/>
      <c r="EL77" s="1594"/>
      <c r="EM77" s="1594"/>
      <c r="EN77" s="1594"/>
      <c r="EO77" s="1594"/>
      <c r="EP77" s="1594"/>
      <c r="EQ77" s="1594"/>
      <c r="ER77" s="1594"/>
      <c r="ES77" s="1594"/>
    </row>
    <row r="78" spans="1:149" s="1595" customFormat="1" ht="12.5">
      <c r="A78" s="1644" t="str">
        <f t="shared" si="60"/>
        <v>Organisation</v>
      </c>
      <c r="B78" s="1754"/>
      <c r="C78" s="1754"/>
      <c r="D78" s="1754"/>
      <c r="E78" s="1756"/>
      <c r="F78" s="1592"/>
      <c r="G78" s="1714">
        <f t="shared" si="61"/>
        <v>0</v>
      </c>
      <c r="H78" s="1645"/>
      <c r="I78" s="1714">
        <f t="shared" si="62"/>
        <v>0</v>
      </c>
      <c r="J78" s="1645"/>
      <c r="K78" s="1645"/>
      <c r="L78" s="1592"/>
      <c r="M78" s="1593"/>
      <c r="N78" s="1593"/>
      <c r="O78" s="1646"/>
      <c r="P78" s="1647"/>
      <c r="Q78" s="1647"/>
      <c r="R78" s="1648"/>
      <c r="S78" s="1603"/>
      <c r="T78" s="1649"/>
      <c r="U78" s="1649"/>
      <c r="V78" s="1649"/>
      <c r="W78" s="1649"/>
      <c r="X78" s="1649"/>
      <c r="Y78" s="1649"/>
      <c r="Z78" s="1649"/>
      <c r="AA78" s="1649"/>
      <c r="AB78" s="1649"/>
      <c r="AC78" s="1649"/>
      <c r="AD78" s="1649"/>
      <c r="AE78" s="1649"/>
      <c r="AF78" s="1610">
        <f t="shared" si="41"/>
        <v>0</v>
      </c>
      <c r="AG78" s="1649"/>
      <c r="AH78" s="1649"/>
      <c r="AI78" s="1649"/>
      <c r="AJ78" s="1649"/>
      <c r="AK78" s="1649"/>
      <c r="AL78" s="1649"/>
      <c r="AM78" s="1649"/>
      <c r="AN78" s="1649"/>
      <c r="AO78" s="1649"/>
      <c r="AP78" s="1649"/>
      <c r="AQ78" s="1649"/>
      <c r="AR78" s="1709"/>
      <c r="AS78" s="1779">
        <f t="shared" si="42"/>
        <v>0</v>
      </c>
      <c r="AT78" s="1711">
        <f t="shared" si="63"/>
        <v>0</v>
      </c>
      <c r="AU78" s="1611">
        <f t="shared" si="43"/>
        <v>0</v>
      </c>
      <c r="AV78" s="1611">
        <f t="shared" si="44"/>
        <v>0</v>
      </c>
      <c r="AW78" s="1611">
        <f t="shared" si="45"/>
        <v>0</v>
      </c>
      <c r="AX78" s="1611">
        <f t="shared" si="46"/>
        <v>0</v>
      </c>
      <c r="AY78" s="1611">
        <f t="shared" si="47"/>
        <v>0</v>
      </c>
      <c r="AZ78" s="1611">
        <f t="shared" si="48"/>
        <v>0</v>
      </c>
      <c r="BA78" s="1611">
        <f t="shared" si="49"/>
        <v>0</v>
      </c>
      <c r="BB78" s="1611">
        <f t="shared" si="50"/>
        <v>0</v>
      </c>
      <c r="BC78" s="1611">
        <f t="shared" si="51"/>
        <v>0</v>
      </c>
      <c r="BD78" s="1611">
        <f t="shared" si="52"/>
        <v>0</v>
      </c>
      <c r="BE78" s="1611">
        <f t="shared" si="53"/>
        <v>0</v>
      </c>
      <c r="BF78" s="1611">
        <f t="shared" si="54"/>
        <v>0</v>
      </c>
      <c r="BG78" s="1611">
        <f t="shared" si="64"/>
        <v>0</v>
      </c>
      <c r="BH78" s="1611" t="str">
        <f t="shared" si="65"/>
        <v/>
      </c>
      <c r="BI78" s="1611" t="str">
        <f t="shared" si="66"/>
        <v/>
      </c>
      <c r="BJ78" s="1611" t="str">
        <f t="shared" si="55"/>
        <v/>
      </c>
      <c r="BK78" s="1611" t="str">
        <f t="shared" si="56"/>
        <v/>
      </c>
      <c r="BL78" s="1611" t="str">
        <f t="shared" ca="1" si="57"/>
        <v/>
      </c>
      <c r="BM78" s="1611" t="str">
        <f t="shared" si="67"/>
        <v/>
      </c>
      <c r="BN78" s="1611" t="str">
        <f t="shared" si="58"/>
        <v/>
      </c>
      <c r="BO78" s="1611" t="str">
        <f t="shared" si="59"/>
        <v/>
      </c>
      <c r="BP78" s="1611" t="str">
        <f t="shared" si="68"/>
        <v/>
      </c>
      <c r="BQ78" s="1611" t="str">
        <f t="shared" si="69"/>
        <v/>
      </c>
      <c r="BR78" s="1611" t="str">
        <f t="shared" si="70"/>
        <v/>
      </c>
      <c r="BS78" s="1611" t="str">
        <f t="shared" si="71"/>
        <v/>
      </c>
      <c r="BT78" s="1611" t="str">
        <f t="shared" si="72"/>
        <v/>
      </c>
      <c r="BU78" s="1731">
        <f t="shared" ca="1" si="73"/>
        <v>0</v>
      </c>
      <c r="BV78" s="1594"/>
      <c r="BW78" s="1594"/>
      <c r="BX78" s="1594"/>
      <c r="BY78" s="1594"/>
      <c r="BZ78" s="1594"/>
      <c r="CA78" s="1594"/>
      <c r="CB78" s="1594"/>
      <c r="CC78" s="1594"/>
      <c r="CD78" s="1594"/>
      <c r="CE78" s="1594"/>
      <c r="CF78" s="1594"/>
      <c r="CG78" s="1594"/>
      <c r="CH78" s="1594"/>
      <c r="CI78" s="1594"/>
      <c r="CJ78" s="1594"/>
      <c r="CK78" s="1594"/>
      <c r="CL78" s="1594"/>
      <c r="CM78" s="1594"/>
      <c r="CN78" s="1594"/>
      <c r="CO78" s="1594"/>
      <c r="CP78" s="1594"/>
      <c r="CQ78" s="1594"/>
      <c r="CR78" s="1594"/>
      <c r="CS78" s="1594"/>
      <c r="CT78" s="1594"/>
      <c r="CU78" s="1594"/>
      <c r="CV78" s="1594"/>
      <c r="CW78" s="1594"/>
      <c r="CX78" s="1594"/>
      <c r="CY78" s="1594"/>
      <c r="CZ78" s="1594"/>
      <c r="DA78" s="1594"/>
      <c r="DB78" s="1594"/>
      <c r="DC78" s="1594"/>
      <c r="DD78" s="1594"/>
      <c r="DE78" s="1594"/>
      <c r="DF78" s="1594"/>
      <c r="DG78" s="1594"/>
      <c r="DH78" s="1594"/>
      <c r="DI78" s="1594"/>
      <c r="DJ78" s="1594"/>
      <c r="DK78" s="1594"/>
      <c r="DL78" s="1594"/>
      <c r="DM78" s="1594"/>
      <c r="DN78" s="1594"/>
      <c r="DO78" s="1594"/>
      <c r="DP78" s="1594"/>
      <c r="DQ78" s="1594"/>
      <c r="DR78" s="1594"/>
      <c r="DS78" s="1594"/>
      <c r="DT78" s="1594"/>
      <c r="DU78" s="1594"/>
      <c r="DV78" s="1594"/>
      <c r="DW78" s="1594"/>
      <c r="DX78" s="1594"/>
      <c r="DY78" s="1594"/>
      <c r="DZ78" s="1594"/>
      <c r="EA78" s="1594"/>
      <c r="EB78" s="1594"/>
      <c r="EC78" s="1594"/>
      <c r="ED78" s="1594"/>
      <c r="EE78" s="1594"/>
      <c r="EF78" s="1594"/>
      <c r="EG78" s="1594"/>
      <c r="EH78" s="1594"/>
      <c r="EI78" s="1594"/>
      <c r="EJ78" s="1594"/>
      <c r="EK78" s="1594"/>
      <c r="EL78" s="1594"/>
      <c r="EM78" s="1594"/>
      <c r="EN78" s="1594"/>
      <c r="EO78" s="1594"/>
      <c r="EP78" s="1594"/>
      <c r="EQ78" s="1594"/>
      <c r="ER78" s="1594"/>
      <c r="ES78" s="1594"/>
    </row>
    <row r="79" spans="1:149" s="1595" customFormat="1" ht="12.5">
      <c r="A79" s="1644" t="str">
        <f t="shared" si="60"/>
        <v>Organisation</v>
      </c>
      <c r="B79" s="1754"/>
      <c r="C79" s="1754"/>
      <c r="D79" s="1754"/>
      <c r="E79" s="1756"/>
      <c r="F79" s="1592"/>
      <c r="G79" s="1714">
        <f t="shared" si="61"/>
        <v>0</v>
      </c>
      <c r="H79" s="1645"/>
      <c r="I79" s="1714">
        <f t="shared" si="62"/>
        <v>0</v>
      </c>
      <c r="J79" s="1645"/>
      <c r="K79" s="1645"/>
      <c r="L79" s="1592"/>
      <c r="M79" s="1593"/>
      <c r="N79" s="1593"/>
      <c r="O79" s="1646"/>
      <c r="P79" s="1647"/>
      <c r="Q79" s="1647"/>
      <c r="R79" s="1648"/>
      <c r="S79" s="1603"/>
      <c r="T79" s="1649"/>
      <c r="U79" s="1649"/>
      <c r="V79" s="1649"/>
      <c r="W79" s="1649"/>
      <c r="X79" s="1649"/>
      <c r="Y79" s="1649"/>
      <c r="Z79" s="1649"/>
      <c r="AA79" s="1649"/>
      <c r="AB79" s="1649"/>
      <c r="AC79" s="1649"/>
      <c r="AD79" s="1649"/>
      <c r="AE79" s="1649"/>
      <c r="AF79" s="1610">
        <f t="shared" si="41"/>
        <v>0</v>
      </c>
      <c r="AG79" s="1649"/>
      <c r="AH79" s="1649"/>
      <c r="AI79" s="1649"/>
      <c r="AJ79" s="1649"/>
      <c r="AK79" s="1649"/>
      <c r="AL79" s="1649"/>
      <c r="AM79" s="1649"/>
      <c r="AN79" s="1649"/>
      <c r="AO79" s="1649"/>
      <c r="AP79" s="1649"/>
      <c r="AQ79" s="1649"/>
      <c r="AR79" s="1709"/>
      <c r="AS79" s="1779">
        <f t="shared" si="42"/>
        <v>0</v>
      </c>
      <c r="AT79" s="1711">
        <f t="shared" si="63"/>
        <v>0</v>
      </c>
      <c r="AU79" s="1611">
        <f t="shared" si="43"/>
        <v>0</v>
      </c>
      <c r="AV79" s="1611">
        <f t="shared" si="44"/>
        <v>0</v>
      </c>
      <c r="AW79" s="1611">
        <f t="shared" si="45"/>
        <v>0</v>
      </c>
      <c r="AX79" s="1611">
        <f t="shared" si="46"/>
        <v>0</v>
      </c>
      <c r="AY79" s="1611">
        <f t="shared" si="47"/>
        <v>0</v>
      </c>
      <c r="AZ79" s="1611">
        <f t="shared" si="48"/>
        <v>0</v>
      </c>
      <c r="BA79" s="1611">
        <f t="shared" si="49"/>
        <v>0</v>
      </c>
      <c r="BB79" s="1611">
        <f t="shared" si="50"/>
        <v>0</v>
      </c>
      <c r="BC79" s="1611">
        <f t="shared" si="51"/>
        <v>0</v>
      </c>
      <c r="BD79" s="1611">
        <f t="shared" si="52"/>
        <v>0</v>
      </c>
      <c r="BE79" s="1611">
        <f t="shared" si="53"/>
        <v>0</v>
      </c>
      <c r="BF79" s="1611">
        <f t="shared" si="54"/>
        <v>0</v>
      </c>
      <c r="BG79" s="1611">
        <f t="shared" si="64"/>
        <v>0</v>
      </c>
      <c r="BH79" s="1611" t="str">
        <f t="shared" si="65"/>
        <v/>
      </c>
      <c r="BI79" s="1611" t="str">
        <f t="shared" si="66"/>
        <v/>
      </c>
      <c r="BJ79" s="1611" t="str">
        <f t="shared" si="55"/>
        <v/>
      </c>
      <c r="BK79" s="1611" t="str">
        <f t="shared" si="56"/>
        <v/>
      </c>
      <c r="BL79" s="1611" t="str">
        <f t="shared" ca="1" si="57"/>
        <v/>
      </c>
      <c r="BM79" s="1611" t="str">
        <f t="shared" si="67"/>
        <v/>
      </c>
      <c r="BN79" s="1611" t="str">
        <f t="shared" si="58"/>
        <v/>
      </c>
      <c r="BO79" s="1611" t="str">
        <f t="shared" si="59"/>
        <v/>
      </c>
      <c r="BP79" s="1611" t="str">
        <f t="shared" si="68"/>
        <v/>
      </c>
      <c r="BQ79" s="1611" t="str">
        <f t="shared" si="69"/>
        <v/>
      </c>
      <c r="BR79" s="1611" t="str">
        <f t="shared" si="70"/>
        <v/>
      </c>
      <c r="BS79" s="1611" t="str">
        <f t="shared" si="71"/>
        <v/>
      </c>
      <c r="BT79" s="1611" t="str">
        <f t="shared" si="72"/>
        <v/>
      </c>
      <c r="BU79" s="1731">
        <f t="shared" ca="1" si="73"/>
        <v>0</v>
      </c>
      <c r="BV79" s="1594"/>
      <c r="BW79" s="1594"/>
      <c r="BX79" s="1594"/>
      <c r="BY79" s="1594"/>
      <c r="BZ79" s="1594"/>
      <c r="CA79" s="1594"/>
      <c r="CB79" s="1594"/>
      <c r="CC79" s="1594"/>
      <c r="CD79" s="1594"/>
      <c r="CE79" s="1594"/>
      <c r="CF79" s="1594"/>
      <c r="CG79" s="1594"/>
      <c r="CH79" s="1594"/>
      <c r="CI79" s="1594"/>
      <c r="CJ79" s="1594"/>
      <c r="CK79" s="1594"/>
      <c r="CL79" s="1594"/>
      <c r="CM79" s="1594"/>
      <c r="CN79" s="1594"/>
      <c r="CO79" s="1594"/>
      <c r="CP79" s="1594"/>
      <c r="CQ79" s="1594"/>
      <c r="CR79" s="1594"/>
      <c r="CS79" s="1594"/>
      <c r="CT79" s="1594"/>
      <c r="CU79" s="1594"/>
      <c r="CV79" s="1594"/>
      <c r="CW79" s="1594"/>
      <c r="CX79" s="1594"/>
      <c r="CY79" s="1594"/>
      <c r="CZ79" s="1594"/>
      <c r="DA79" s="1594"/>
      <c r="DB79" s="1594"/>
      <c r="DC79" s="1594"/>
      <c r="DD79" s="1594"/>
      <c r="DE79" s="1594"/>
      <c r="DF79" s="1594"/>
      <c r="DG79" s="1594"/>
      <c r="DH79" s="1594"/>
      <c r="DI79" s="1594"/>
      <c r="DJ79" s="1594"/>
      <c r="DK79" s="1594"/>
      <c r="DL79" s="1594"/>
      <c r="DM79" s="1594"/>
      <c r="DN79" s="1594"/>
      <c r="DO79" s="1594"/>
      <c r="DP79" s="1594"/>
      <c r="DQ79" s="1594"/>
      <c r="DR79" s="1594"/>
      <c r="DS79" s="1594"/>
      <c r="DT79" s="1594"/>
      <c r="DU79" s="1594"/>
      <c r="DV79" s="1594"/>
      <c r="DW79" s="1594"/>
      <c r="DX79" s="1594"/>
      <c r="DY79" s="1594"/>
      <c r="DZ79" s="1594"/>
      <c r="EA79" s="1594"/>
      <c r="EB79" s="1594"/>
      <c r="EC79" s="1594"/>
      <c r="ED79" s="1594"/>
      <c r="EE79" s="1594"/>
      <c r="EF79" s="1594"/>
      <c r="EG79" s="1594"/>
      <c r="EH79" s="1594"/>
      <c r="EI79" s="1594"/>
      <c r="EJ79" s="1594"/>
      <c r="EK79" s="1594"/>
      <c r="EL79" s="1594"/>
      <c r="EM79" s="1594"/>
      <c r="EN79" s="1594"/>
      <c r="EO79" s="1594"/>
      <c r="EP79" s="1594"/>
      <c r="EQ79" s="1594"/>
      <c r="ER79" s="1594"/>
      <c r="ES79" s="1594"/>
    </row>
    <row r="80" spans="1:149" s="1595" customFormat="1" ht="12.5">
      <c r="A80" s="1644" t="str">
        <f t="shared" si="60"/>
        <v>Organisation</v>
      </c>
      <c r="B80" s="1754"/>
      <c r="C80" s="1754"/>
      <c r="D80" s="1754"/>
      <c r="E80" s="1756"/>
      <c r="F80" s="1592"/>
      <c r="G80" s="1714">
        <f t="shared" si="61"/>
        <v>0</v>
      </c>
      <c r="H80" s="1645"/>
      <c r="I80" s="1714">
        <f t="shared" si="62"/>
        <v>0</v>
      </c>
      <c r="J80" s="1645"/>
      <c r="K80" s="1645"/>
      <c r="L80" s="1592"/>
      <c r="M80" s="1593"/>
      <c r="N80" s="1593"/>
      <c r="O80" s="1646"/>
      <c r="P80" s="1647"/>
      <c r="Q80" s="1647"/>
      <c r="R80" s="1648"/>
      <c r="S80" s="1603"/>
      <c r="T80" s="1649"/>
      <c r="U80" s="1649"/>
      <c r="V80" s="1649"/>
      <c r="W80" s="1649"/>
      <c r="X80" s="1649"/>
      <c r="Y80" s="1649"/>
      <c r="Z80" s="1649"/>
      <c r="AA80" s="1649"/>
      <c r="AB80" s="1649"/>
      <c r="AC80" s="1649"/>
      <c r="AD80" s="1649"/>
      <c r="AE80" s="1649"/>
      <c r="AF80" s="1610">
        <f t="shared" si="41"/>
        <v>0</v>
      </c>
      <c r="AG80" s="1649"/>
      <c r="AH80" s="1649"/>
      <c r="AI80" s="1649"/>
      <c r="AJ80" s="1649"/>
      <c r="AK80" s="1649"/>
      <c r="AL80" s="1649"/>
      <c r="AM80" s="1649"/>
      <c r="AN80" s="1649"/>
      <c r="AO80" s="1649"/>
      <c r="AP80" s="1649"/>
      <c r="AQ80" s="1649"/>
      <c r="AR80" s="1709"/>
      <c r="AS80" s="1779">
        <f t="shared" si="42"/>
        <v>0</v>
      </c>
      <c r="AT80" s="1711">
        <f t="shared" si="63"/>
        <v>0</v>
      </c>
      <c r="AU80" s="1611">
        <f t="shared" si="43"/>
        <v>0</v>
      </c>
      <c r="AV80" s="1611">
        <f t="shared" si="44"/>
        <v>0</v>
      </c>
      <c r="AW80" s="1611">
        <f t="shared" si="45"/>
        <v>0</v>
      </c>
      <c r="AX80" s="1611">
        <f t="shared" si="46"/>
        <v>0</v>
      </c>
      <c r="AY80" s="1611">
        <f t="shared" si="47"/>
        <v>0</v>
      </c>
      <c r="AZ80" s="1611">
        <f t="shared" si="48"/>
        <v>0</v>
      </c>
      <c r="BA80" s="1611">
        <f t="shared" si="49"/>
        <v>0</v>
      </c>
      <c r="BB80" s="1611">
        <f t="shared" si="50"/>
        <v>0</v>
      </c>
      <c r="BC80" s="1611">
        <f t="shared" si="51"/>
        <v>0</v>
      </c>
      <c r="BD80" s="1611">
        <f t="shared" si="52"/>
        <v>0</v>
      </c>
      <c r="BE80" s="1611">
        <f t="shared" si="53"/>
        <v>0</v>
      </c>
      <c r="BF80" s="1611">
        <f t="shared" si="54"/>
        <v>0</v>
      </c>
      <c r="BG80" s="1611">
        <f t="shared" si="64"/>
        <v>0</v>
      </c>
      <c r="BH80" s="1611" t="str">
        <f t="shared" si="65"/>
        <v/>
      </c>
      <c r="BI80" s="1611" t="str">
        <f t="shared" si="66"/>
        <v/>
      </c>
      <c r="BJ80" s="1611" t="str">
        <f t="shared" si="55"/>
        <v/>
      </c>
      <c r="BK80" s="1611" t="str">
        <f t="shared" si="56"/>
        <v/>
      </c>
      <c r="BL80" s="1611" t="str">
        <f t="shared" ca="1" si="57"/>
        <v/>
      </c>
      <c r="BM80" s="1611" t="str">
        <f t="shared" si="67"/>
        <v/>
      </c>
      <c r="BN80" s="1611" t="str">
        <f t="shared" si="58"/>
        <v/>
      </c>
      <c r="BO80" s="1611" t="str">
        <f t="shared" si="59"/>
        <v/>
      </c>
      <c r="BP80" s="1611" t="str">
        <f t="shared" si="68"/>
        <v/>
      </c>
      <c r="BQ80" s="1611" t="str">
        <f t="shared" si="69"/>
        <v/>
      </c>
      <c r="BR80" s="1611" t="str">
        <f t="shared" si="70"/>
        <v/>
      </c>
      <c r="BS80" s="1611" t="str">
        <f t="shared" si="71"/>
        <v/>
      </c>
      <c r="BT80" s="1611" t="str">
        <f t="shared" si="72"/>
        <v/>
      </c>
      <c r="BU80" s="1731">
        <f t="shared" ca="1" si="73"/>
        <v>0</v>
      </c>
      <c r="BV80" s="1594"/>
      <c r="BW80" s="1594"/>
      <c r="BX80" s="1594"/>
      <c r="BY80" s="1594"/>
      <c r="BZ80" s="1594"/>
      <c r="CA80" s="1594"/>
      <c r="CB80" s="1594"/>
      <c r="CC80" s="1594"/>
      <c r="CD80" s="1594"/>
      <c r="CE80" s="1594"/>
      <c r="CF80" s="1594"/>
      <c r="CG80" s="1594"/>
      <c r="CH80" s="1594"/>
      <c r="CI80" s="1594"/>
      <c r="CJ80" s="1594"/>
      <c r="CK80" s="1594"/>
      <c r="CL80" s="1594"/>
      <c r="CM80" s="1594"/>
      <c r="CN80" s="1594"/>
      <c r="CO80" s="1594"/>
      <c r="CP80" s="1594"/>
      <c r="CQ80" s="1594"/>
      <c r="CR80" s="1594"/>
      <c r="CS80" s="1594"/>
      <c r="CT80" s="1594"/>
      <c r="CU80" s="1594"/>
      <c r="CV80" s="1594"/>
      <c r="CW80" s="1594"/>
      <c r="CX80" s="1594"/>
      <c r="CY80" s="1594"/>
      <c r="CZ80" s="1594"/>
      <c r="DA80" s="1594"/>
      <c r="DB80" s="1594"/>
      <c r="DC80" s="1594"/>
      <c r="DD80" s="1594"/>
      <c r="DE80" s="1594"/>
      <c r="DF80" s="1594"/>
      <c r="DG80" s="1594"/>
      <c r="DH80" s="1594"/>
      <c r="DI80" s="1594"/>
      <c r="DJ80" s="1594"/>
      <c r="DK80" s="1594"/>
      <c r="DL80" s="1594"/>
      <c r="DM80" s="1594"/>
      <c r="DN80" s="1594"/>
      <c r="DO80" s="1594"/>
      <c r="DP80" s="1594"/>
      <c r="DQ80" s="1594"/>
      <c r="DR80" s="1594"/>
      <c r="DS80" s="1594"/>
      <c r="DT80" s="1594"/>
      <c r="DU80" s="1594"/>
      <c r="DV80" s="1594"/>
      <c r="DW80" s="1594"/>
      <c r="DX80" s="1594"/>
      <c r="DY80" s="1594"/>
      <c r="DZ80" s="1594"/>
      <c r="EA80" s="1594"/>
      <c r="EB80" s="1594"/>
      <c r="EC80" s="1594"/>
      <c r="ED80" s="1594"/>
      <c r="EE80" s="1594"/>
      <c r="EF80" s="1594"/>
      <c r="EG80" s="1594"/>
      <c r="EH80" s="1594"/>
      <c r="EI80" s="1594"/>
      <c r="EJ80" s="1594"/>
      <c r="EK80" s="1594"/>
      <c r="EL80" s="1594"/>
      <c r="EM80" s="1594"/>
      <c r="EN80" s="1594"/>
      <c r="EO80" s="1594"/>
      <c r="EP80" s="1594"/>
      <c r="EQ80" s="1594"/>
      <c r="ER80" s="1594"/>
      <c r="ES80" s="1594"/>
    </row>
    <row r="81" spans="1:149" s="1595" customFormat="1" ht="12.5">
      <c r="A81" s="1644" t="str">
        <f t="shared" si="60"/>
        <v>Organisation</v>
      </c>
      <c r="B81" s="1754"/>
      <c r="C81" s="1754"/>
      <c r="D81" s="1754"/>
      <c r="E81" s="1756"/>
      <c r="F81" s="1592"/>
      <c r="G81" s="1714">
        <f t="shared" si="61"/>
        <v>0</v>
      </c>
      <c r="H81" s="1645"/>
      <c r="I81" s="1714">
        <f t="shared" si="62"/>
        <v>0</v>
      </c>
      <c r="J81" s="1645"/>
      <c r="K81" s="1645"/>
      <c r="L81" s="1592"/>
      <c r="M81" s="1593"/>
      <c r="N81" s="1593"/>
      <c r="O81" s="1646"/>
      <c r="P81" s="1647"/>
      <c r="Q81" s="1647"/>
      <c r="R81" s="1648"/>
      <c r="S81" s="1603"/>
      <c r="T81" s="1649"/>
      <c r="U81" s="1649"/>
      <c r="V81" s="1649"/>
      <c r="W81" s="1649"/>
      <c r="X81" s="1649"/>
      <c r="Y81" s="1649"/>
      <c r="Z81" s="1649"/>
      <c r="AA81" s="1649"/>
      <c r="AB81" s="1649"/>
      <c r="AC81" s="1649"/>
      <c r="AD81" s="1649"/>
      <c r="AE81" s="1649"/>
      <c r="AF81" s="1610">
        <f t="shared" si="41"/>
        <v>0</v>
      </c>
      <c r="AG81" s="1649"/>
      <c r="AH81" s="1649"/>
      <c r="AI81" s="1649"/>
      <c r="AJ81" s="1649"/>
      <c r="AK81" s="1649"/>
      <c r="AL81" s="1649"/>
      <c r="AM81" s="1649"/>
      <c r="AN81" s="1649"/>
      <c r="AO81" s="1649"/>
      <c r="AP81" s="1649"/>
      <c r="AQ81" s="1649"/>
      <c r="AR81" s="1709"/>
      <c r="AS81" s="1779">
        <f t="shared" si="42"/>
        <v>0</v>
      </c>
      <c r="AT81" s="1711">
        <f t="shared" si="63"/>
        <v>0</v>
      </c>
      <c r="AU81" s="1611">
        <f t="shared" si="43"/>
        <v>0</v>
      </c>
      <c r="AV81" s="1611">
        <f t="shared" si="44"/>
        <v>0</v>
      </c>
      <c r="AW81" s="1611">
        <f t="shared" si="45"/>
        <v>0</v>
      </c>
      <c r="AX81" s="1611">
        <f t="shared" si="46"/>
        <v>0</v>
      </c>
      <c r="AY81" s="1611">
        <f t="shared" si="47"/>
        <v>0</v>
      </c>
      <c r="AZ81" s="1611">
        <f t="shared" si="48"/>
        <v>0</v>
      </c>
      <c r="BA81" s="1611">
        <f t="shared" si="49"/>
        <v>0</v>
      </c>
      <c r="BB81" s="1611">
        <f t="shared" si="50"/>
        <v>0</v>
      </c>
      <c r="BC81" s="1611">
        <f t="shared" si="51"/>
        <v>0</v>
      </c>
      <c r="BD81" s="1611">
        <f t="shared" si="52"/>
        <v>0</v>
      </c>
      <c r="BE81" s="1611">
        <f t="shared" si="53"/>
        <v>0</v>
      </c>
      <c r="BF81" s="1611">
        <f t="shared" si="54"/>
        <v>0</v>
      </c>
      <c r="BG81" s="1611">
        <f t="shared" si="64"/>
        <v>0</v>
      </c>
      <c r="BH81" s="1611" t="str">
        <f t="shared" si="65"/>
        <v/>
      </c>
      <c r="BI81" s="1611" t="str">
        <f t="shared" si="66"/>
        <v/>
      </c>
      <c r="BJ81" s="1611" t="str">
        <f t="shared" si="55"/>
        <v/>
      </c>
      <c r="BK81" s="1611" t="str">
        <f t="shared" si="56"/>
        <v/>
      </c>
      <c r="BL81" s="1611" t="str">
        <f t="shared" ca="1" si="57"/>
        <v/>
      </c>
      <c r="BM81" s="1611" t="str">
        <f t="shared" si="67"/>
        <v/>
      </c>
      <c r="BN81" s="1611" t="str">
        <f t="shared" si="58"/>
        <v/>
      </c>
      <c r="BO81" s="1611" t="str">
        <f t="shared" si="59"/>
        <v/>
      </c>
      <c r="BP81" s="1611" t="str">
        <f t="shared" si="68"/>
        <v/>
      </c>
      <c r="BQ81" s="1611" t="str">
        <f t="shared" si="69"/>
        <v/>
      </c>
      <c r="BR81" s="1611" t="str">
        <f t="shared" si="70"/>
        <v/>
      </c>
      <c r="BS81" s="1611" t="str">
        <f t="shared" si="71"/>
        <v/>
      </c>
      <c r="BT81" s="1611" t="str">
        <f t="shared" si="72"/>
        <v/>
      </c>
      <c r="BU81" s="1731">
        <f t="shared" ca="1" si="73"/>
        <v>0</v>
      </c>
      <c r="BV81" s="1594"/>
      <c r="BW81" s="1594"/>
      <c r="BX81" s="1594"/>
      <c r="BY81" s="1594"/>
      <c r="BZ81" s="1594"/>
      <c r="CA81" s="1594"/>
      <c r="CB81" s="1594"/>
      <c r="CC81" s="1594"/>
      <c r="CD81" s="1594"/>
      <c r="CE81" s="1594"/>
      <c r="CF81" s="1594"/>
      <c r="CG81" s="1594"/>
      <c r="CH81" s="1594"/>
      <c r="CI81" s="1594"/>
      <c r="CJ81" s="1594"/>
      <c r="CK81" s="1594"/>
      <c r="CL81" s="1594"/>
      <c r="CM81" s="1594"/>
      <c r="CN81" s="1594"/>
      <c r="CO81" s="1594"/>
      <c r="CP81" s="1594"/>
      <c r="CQ81" s="1594"/>
      <c r="CR81" s="1594"/>
      <c r="CS81" s="1594"/>
      <c r="CT81" s="1594"/>
      <c r="CU81" s="1594"/>
      <c r="CV81" s="1594"/>
      <c r="CW81" s="1594"/>
      <c r="CX81" s="1594"/>
      <c r="CY81" s="1594"/>
      <c r="CZ81" s="1594"/>
      <c r="DA81" s="1594"/>
      <c r="DB81" s="1594"/>
      <c r="DC81" s="1594"/>
      <c r="DD81" s="1594"/>
      <c r="DE81" s="1594"/>
      <c r="DF81" s="1594"/>
      <c r="DG81" s="1594"/>
      <c r="DH81" s="1594"/>
      <c r="DI81" s="1594"/>
      <c r="DJ81" s="1594"/>
      <c r="DK81" s="1594"/>
      <c r="DL81" s="1594"/>
      <c r="DM81" s="1594"/>
      <c r="DN81" s="1594"/>
      <c r="DO81" s="1594"/>
      <c r="DP81" s="1594"/>
      <c r="DQ81" s="1594"/>
      <c r="DR81" s="1594"/>
      <c r="DS81" s="1594"/>
      <c r="DT81" s="1594"/>
      <c r="DU81" s="1594"/>
      <c r="DV81" s="1594"/>
      <c r="DW81" s="1594"/>
      <c r="DX81" s="1594"/>
      <c r="DY81" s="1594"/>
      <c r="DZ81" s="1594"/>
      <c r="EA81" s="1594"/>
      <c r="EB81" s="1594"/>
      <c r="EC81" s="1594"/>
      <c r="ED81" s="1594"/>
      <c r="EE81" s="1594"/>
      <c r="EF81" s="1594"/>
      <c r="EG81" s="1594"/>
      <c r="EH81" s="1594"/>
      <c r="EI81" s="1594"/>
      <c r="EJ81" s="1594"/>
      <c r="EK81" s="1594"/>
      <c r="EL81" s="1594"/>
      <c r="EM81" s="1594"/>
      <c r="EN81" s="1594"/>
      <c r="EO81" s="1594"/>
      <c r="EP81" s="1594"/>
      <c r="EQ81" s="1594"/>
      <c r="ER81" s="1594"/>
      <c r="ES81" s="1594"/>
    </row>
    <row r="82" spans="1:149" s="1595" customFormat="1" ht="12.5">
      <c r="A82" s="1644" t="str">
        <f t="shared" si="60"/>
        <v>Organisation</v>
      </c>
      <c r="B82" s="1754"/>
      <c r="C82" s="1754"/>
      <c r="D82" s="1754"/>
      <c r="E82" s="1756"/>
      <c r="F82" s="1592"/>
      <c r="G82" s="1714">
        <f t="shared" si="61"/>
        <v>0</v>
      </c>
      <c r="H82" s="1645"/>
      <c r="I82" s="1714">
        <f t="shared" si="62"/>
        <v>0</v>
      </c>
      <c r="J82" s="1645"/>
      <c r="K82" s="1645"/>
      <c r="L82" s="1592"/>
      <c r="M82" s="1593"/>
      <c r="N82" s="1593"/>
      <c r="O82" s="1646"/>
      <c r="P82" s="1647"/>
      <c r="Q82" s="1647"/>
      <c r="R82" s="1648"/>
      <c r="S82" s="1603"/>
      <c r="T82" s="1649"/>
      <c r="U82" s="1649"/>
      <c r="V82" s="1649"/>
      <c r="W82" s="1649"/>
      <c r="X82" s="1649"/>
      <c r="Y82" s="1649"/>
      <c r="Z82" s="1649"/>
      <c r="AA82" s="1649"/>
      <c r="AB82" s="1649"/>
      <c r="AC82" s="1649"/>
      <c r="AD82" s="1649"/>
      <c r="AE82" s="1649"/>
      <c r="AF82" s="1610">
        <f t="shared" si="41"/>
        <v>0</v>
      </c>
      <c r="AG82" s="1649"/>
      <c r="AH82" s="1649"/>
      <c r="AI82" s="1649"/>
      <c r="AJ82" s="1649"/>
      <c r="AK82" s="1649"/>
      <c r="AL82" s="1649"/>
      <c r="AM82" s="1649"/>
      <c r="AN82" s="1649"/>
      <c r="AO82" s="1649"/>
      <c r="AP82" s="1649"/>
      <c r="AQ82" s="1649"/>
      <c r="AR82" s="1709"/>
      <c r="AS82" s="1779">
        <f t="shared" si="42"/>
        <v>0</v>
      </c>
      <c r="AT82" s="1711">
        <f t="shared" si="63"/>
        <v>0</v>
      </c>
      <c r="AU82" s="1611">
        <f t="shared" si="43"/>
        <v>0</v>
      </c>
      <c r="AV82" s="1611">
        <f t="shared" si="44"/>
        <v>0</v>
      </c>
      <c r="AW82" s="1611">
        <f t="shared" si="45"/>
        <v>0</v>
      </c>
      <c r="AX82" s="1611">
        <f t="shared" si="46"/>
        <v>0</v>
      </c>
      <c r="AY82" s="1611">
        <f t="shared" si="47"/>
        <v>0</v>
      </c>
      <c r="AZ82" s="1611">
        <f t="shared" si="48"/>
        <v>0</v>
      </c>
      <c r="BA82" s="1611">
        <f t="shared" si="49"/>
        <v>0</v>
      </c>
      <c r="BB82" s="1611">
        <f t="shared" si="50"/>
        <v>0</v>
      </c>
      <c r="BC82" s="1611">
        <f t="shared" si="51"/>
        <v>0</v>
      </c>
      <c r="BD82" s="1611">
        <f t="shared" si="52"/>
        <v>0</v>
      </c>
      <c r="BE82" s="1611">
        <f t="shared" si="53"/>
        <v>0</v>
      </c>
      <c r="BF82" s="1611">
        <f t="shared" si="54"/>
        <v>0</v>
      </c>
      <c r="BG82" s="1611">
        <f t="shared" si="64"/>
        <v>0</v>
      </c>
      <c r="BH82" s="1611" t="str">
        <f t="shared" si="65"/>
        <v/>
      </c>
      <c r="BI82" s="1611" t="str">
        <f t="shared" si="66"/>
        <v/>
      </c>
      <c r="BJ82" s="1611" t="str">
        <f t="shared" si="55"/>
        <v/>
      </c>
      <c r="BK82" s="1611" t="str">
        <f t="shared" si="56"/>
        <v/>
      </c>
      <c r="BL82" s="1611" t="str">
        <f t="shared" ca="1" si="57"/>
        <v/>
      </c>
      <c r="BM82" s="1611" t="str">
        <f t="shared" si="67"/>
        <v/>
      </c>
      <c r="BN82" s="1611" t="str">
        <f t="shared" si="58"/>
        <v/>
      </c>
      <c r="BO82" s="1611" t="str">
        <f t="shared" si="59"/>
        <v/>
      </c>
      <c r="BP82" s="1611" t="str">
        <f t="shared" si="68"/>
        <v/>
      </c>
      <c r="BQ82" s="1611" t="str">
        <f t="shared" si="69"/>
        <v/>
      </c>
      <c r="BR82" s="1611" t="str">
        <f t="shared" si="70"/>
        <v/>
      </c>
      <c r="BS82" s="1611" t="str">
        <f t="shared" si="71"/>
        <v/>
      </c>
      <c r="BT82" s="1611" t="str">
        <f t="shared" si="72"/>
        <v/>
      </c>
      <c r="BU82" s="1731">
        <f t="shared" ca="1" si="73"/>
        <v>0</v>
      </c>
      <c r="BV82" s="1594"/>
      <c r="BW82" s="1594"/>
      <c r="BX82" s="1594"/>
      <c r="BY82" s="1594"/>
      <c r="BZ82" s="1594"/>
      <c r="CA82" s="1594"/>
      <c r="CB82" s="1594"/>
      <c r="CC82" s="1594"/>
      <c r="CD82" s="1594"/>
      <c r="CE82" s="1594"/>
      <c r="CF82" s="1594"/>
      <c r="CG82" s="1594"/>
      <c r="CH82" s="1594"/>
      <c r="CI82" s="1594"/>
      <c r="CJ82" s="1594"/>
      <c r="CK82" s="1594"/>
      <c r="CL82" s="1594"/>
      <c r="CM82" s="1594"/>
      <c r="CN82" s="1594"/>
      <c r="CO82" s="1594"/>
      <c r="CP82" s="1594"/>
      <c r="CQ82" s="1594"/>
      <c r="CR82" s="1594"/>
      <c r="CS82" s="1594"/>
      <c r="CT82" s="1594"/>
      <c r="CU82" s="1594"/>
      <c r="CV82" s="1594"/>
      <c r="CW82" s="1594"/>
      <c r="CX82" s="1594"/>
      <c r="CY82" s="1594"/>
      <c r="CZ82" s="1594"/>
      <c r="DA82" s="1594"/>
      <c r="DB82" s="1594"/>
      <c r="DC82" s="1594"/>
      <c r="DD82" s="1594"/>
      <c r="DE82" s="1594"/>
      <c r="DF82" s="1594"/>
      <c r="DG82" s="1594"/>
      <c r="DH82" s="1594"/>
      <c r="DI82" s="1594"/>
      <c r="DJ82" s="1594"/>
      <c r="DK82" s="1594"/>
      <c r="DL82" s="1594"/>
      <c r="DM82" s="1594"/>
      <c r="DN82" s="1594"/>
      <c r="DO82" s="1594"/>
      <c r="DP82" s="1594"/>
      <c r="DQ82" s="1594"/>
      <c r="DR82" s="1594"/>
      <c r="DS82" s="1594"/>
      <c r="DT82" s="1594"/>
      <c r="DU82" s="1594"/>
      <c r="DV82" s="1594"/>
      <c r="DW82" s="1594"/>
      <c r="DX82" s="1594"/>
      <c r="DY82" s="1594"/>
      <c r="DZ82" s="1594"/>
      <c r="EA82" s="1594"/>
      <c r="EB82" s="1594"/>
      <c r="EC82" s="1594"/>
      <c r="ED82" s="1594"/>
      <c r="EE82" s="1594"/>
      <c r="EF82" s="1594"/>
      <c r="EG82" s="1594"/>
      <c r="EH82" s="1594"/>
      <c r="EI82" s="1594"/>
      <c r="EJ82" s="1594"/>
      <c r="EK82" s="1594"/>
      <c r="EL82" s="1594"/>
      <c r="EM82" s="1594"/>
      <c r="EN82" s="1594"/>
      <c r="EO82" s="1594"/>
      <c r="EP82" s="1594"/>
      <c r="EQ82" s="1594"/>
      <c r="ER82" s="1594"/>
      <c r="ES82" s="1594"/>
    </row>
    <row r="83" spans="1:149" s="1595" customFormat="1" ht="12.5">
      <c r="A83" s="1644" t="str">
        <f t="shared" si="60"/>
        <v>Organisation</v>
      </c>
      <c r="B83" s="1754"/>
      <c r="C83" s="1754"/>
      <c r="D83" s="1754"/>
      <c r="E83" s="1756"/>
      <c r="F83" s="1592"/>
      <c r="G83" s="1714">
        <f t="shared" si="61"/>
        <v>0</v>
      </c>
      <c r="H83" s="1645"/>
      <c r="I83" s="1714">
        <f t="shared" si="62"/>
        <v>0</v>
      </c>
      <c r="J83" s="1645"/>
      <c r="K83" s="1645"/>
      <c r="L83" s="1592"/>
      <c r="M83" s="1593"/>
      <c r="N83" s="1593"/>
      <c r="O83" s="1646"/>
      <c r="P83" s="1647"/>
      <c r="Q83" s="1647"/>
      <c r="R83" s="1648"/>
      <c r="S83" s="1603"/>
      <c r="T83" s="1649"/>
      <c r="U83" s="1649"/>
      <c r="V83" s="1649"/>
      <c r="W83" s="1649"/>
      <c r="X83" s="1649"/>
      <c r="Y83" s="1649"/>
      <c r="Z83" s="1649"/>
      <c r="AA83" s="1649"/>
      <c r="AB83" s="1649"/>
      <c r="AC83" s="1649"/>
      <c r="AD83" s="1649"/>
      <c r="AE83" s="1649"/>
      <c r="AF83" s="1610">
        <f t="shared" si="41"/>
        <v>0</v>
      </c>
      <c r="AG83" s="1649"/>
      <c r="AH83" s="1649"/>
      <c r="AI83" s="1649"/>
      <c r="AJ83" s="1649"/>
      <c r="AK83" s="1649"/>
      <c r="AL83" s="1649"/>
      <c r="AM83" s="1649"/>
      <c r="AN83" s="1649"/>
      <c r="AO83" s="1649"/>
      <c r="AP83" s="1649"/>
      <c r="AQ83" s="1649"/>
      <c r="AR83" s="1709"/>
      <c r="AS83" s="1779">
        <f t="shared" si="42"/>
        <v>0</v>
      </c>
      <c r="AT83" s="1711">
        <f t="shared" si="63"/>
        <v>0</v>
      </c>
      <c r="AU83" s="1611">
        <f t="shared" si="43"/>
        <v>0</v>
      </c>
      <c r="AV83" s="1611">
        <f t="shared" si="44"/>
        <v>0</v>
      </c>
      <c r="AW83" s="1611">
        <f t="shared" si="45"/>
        <v>0</v>
      </c>
      <c r="AX83" s="1611">
        <f t="shared" si="46"/>
        <v>0</v>
      </c>
      <c r="AY83" s="1611">
        <f t="shared" si="47"/>
        <v>0</v>
      </c>
      <c r="AZ83" s="1611">
        <f t="shared" si="48"/>
        <v>0</v>
      </c>
      <c r="BA83" s="1611">
        <f t="shared" si="49"/>
        <v>0</v>
      </c>
      <c r="BB83" s="1611">
        <f t="shared" si="50"/>
        <v>0</v>
      </c>
      <c r="BC83" s="1611">
        <f t="shared" si="51"/>
        <v>0</v>
      </c>
      <c r="BD83" s="1611">
        <f t="shared" si="52"/>
        <v>0</v>
      </c>
      <c r="BE83" s="1611">
        <f t="shared" si="53"/>
        <v>0</v>
      </c>
      <c r="BF83" s="1611">
        <f t="shared" si="54"/>
        <v>0</v>
      </c>
      <c r="BG83" s="1611">
        <f t="shared" si="64"/>
        <v>0</v>
      </c>
      <c r="BH83" s="1611" t="str">
        <f t="shared" si="65"/>
        <v/>
      </c>
      <c r="BI83" s="1611" t="str">
        <f t="shared" si="66"/>
        <v/>
      </c>
      <c r="BJ83" s="1611" t="str">
        <f t="shared" si="55"/>
        <v/>
      </c>
      <c r="BK83" s="1611" t="str">
        <f t="shared" si="56"/>
        <v/>
      </c>
      <c r="BL83" s="1611" t="str">
        <f t="shared" ca="1" si="57"/>
        <v/>
      </c>
      <c r="BM83" s="1611" t="str">
        <f t="shared" si="67"/>
        <v/>
      </c>
      <c r="BN83" s="1611" t="str">
        <f t="shared" si="58"/>
        <v/>
      </c>
      <c r="BO83" s="1611" t="str">
        <f t="shared" si="59"/>
        <v/>
      </c>
      <c r="BP83" s="1611" t="str">
        <f t="shared" si="68"/>
        <v/>
      </c>
      <c r="BQ83" s="1611" t="str">
        <f t="shared" si="69"/>
        <v/>
      </c>
      <c r="BR83" s="1611" t="str">
        <f t="shared" si="70"/>
        <v/>
      </c>
      <c r="BS83" s="1611" t="str">
        <f t="shared" si="71"/>
        <v/>
      </c>
      <c r="BT83" s="1611" t="str">
        <f t="shared" si="72"/>
        <v/>
      </c>
      <c r="BU83" s="1731">
        <f t="shared" ca="1" si="73"/>
        <v>0</v>
      </c>
      <c r="BV83" s="1594"/>
      <c r="BW83" s="1594"/>
      <c r="BX83" s="1594"/>
      <c r="BY83" s="1594"/>
      <c r="BZ83" s="1594"/>
      <c r="CA83" s="1594"/>
      <c r="CB83" s="1594"/>
      <c r="CC83" s="1594"/>
      <c r="CD83" s="1594"/>
      <c r="CE83" s="1594"/>
      <c r="CF83" s="1594"/>
      <c r="CG83" s="1594"/>
      <c r="CH83" s="1594"/>
      <c r="CI83" s="1594"/>
      <c r="CJ83" s="1594"/>
      <c r="CK83" s="1594"/>
      <c r="CL83" s="1594"/>
      <c r="CM83" s="1594"/>
      <c r="CN83" s="1594"/>
      <c r="CO83" s="1594"/>
      <c r="CP83" s="1594"/>
      <c r="CQ83" s="1594"/>
      <c r="CR83" s="1594"/>
      <c r="CS83" s="1594"/>
      <c r="CT83" s="1594"/>
      <c r="CU83" s="1594"/>
      <c r="CV83" s="1594"/>
      <c r="CW83" s="1594"/>
      <c r="CX83" s="1594"/>
      <c r="CY83" s="1594"/>
      <c r="CZ83" s="1594"/>
      <c r="DA83" s="1594"/>
      <c r="DB83" s="1594"/>
      <c r="DC83" s="1594"/>
      <c r="DD83" s="1594"/>
      <c r="DE83" s="1594"/>
      <c r="DF83" s="1594"/>
      <c r="DG83" s="1594"/>
      <c r="DH83" s="1594"/>
      <c r="DI83" s="1594"/>
      <c r="DJ83" s="1594"/>
      <c r="DK83" s="1594"/>
      <c r="DL83" s="1594"/>
      <c r="DM83" s="1594"/>
      <c r="DN83" s="1594"/>
      <c r="DO83" s="1594"/>
      <c r="DP83" s="1594"/>
      <c r="DQ83" s="1594"/>
      <c r="DR83" s="1594"/>
      <c r="DS83" s="1594"/>
      <c r="DT83" s="1594"/>
      <c r="DU83" s="1594"/>
      <c r="DV83" s="1594"/>
      <c r="DW83" s="1594"/>
      <c r="DX83" s="1594"/>
      <c r="DY83" s="1594"/>
      <c r="DZ83" s="1594"/>
      <c r="EA83" s="1594"/>
      <c r="EB83" s="1594"/>
      <c r="EC83" s="1594"/>
      <c r="ED83" s="1594"/>
      <c r="EE83" s="1594"/>
      <c r="EF83" s="1594"/>
      <c r="EG83" s="1594"/>
      <c r="EH83" s="1594"/>
      <c r="EI83" s="1594"/>
      <c r="EJ83" s="1594"/>
      <c r="EK83" s="1594"/>
      <c r="EL83" s="1594"/>
      <c r="EM83" s="1594"/>
      <c r="EN83" s="1594"/>
      <c r="EO83" s="1594"/>
      <c r="EP83" s="1594"/>
      <c r="EQ83" s="1594"/>
      <c r="ER83" s="1594"/>
      <c r="ES83" s="1594"/>
    </row>
    <row r="84" spans="1:149" s="1595" customFormat="1" ht="12.5">
      <c r="A84" s="1644" t="str">
        <f t="shared" si="60"/>
        <v>Organisation</v>
      </c>
      <c r="B84" s="1754"/>
      <c r="C84" s="1754"/>
      <c r="D84" s="1754"/>
      <c r="E84" s="1756"/>
      <c r="F84" s="1592"/>
      <c r="G84" s="1714">
        <f t="shared" si="61"/>
        <v>0</v>
      </c>
      <c r="H84" s="1645"/>
      <c r="I84" s="1714">
        <f t="shared" si="62"/>
        <v>0</v>
      </c>
      <c r="J84" s="1645"/>
      <c r="K84" s="1645"/>
      <c r="L84" s="1592"/>
      <c r="M84" s="1593"/>
      <c r="N84" s="1593"/>
      <c r="O84" s="1646"/>
      <c r="P84" s="1647"/>
      <c r="Q84" s="1647"/>
      <c r="R84" s="1648"/>
      <c r="S84" s="1603"/>
      <c r="T84" s="1649"/>
      <c r="U84" s="1649"/>
      <c r="V84" s="1649"/>
      <c r="W84" s="1649"/>
      <c r="X84" s="1649"/>
      <c r="Y84" s="1649"/>
      <c r="Z84" s="1649"/>
      <c r="AA84" s="1649"/>
      <c r="AB84" s="1649"/>
      <c r="AC84" s="1649"/>
      <c r="AD84" s="1649"/>
      <c r="AE84" s="1649"/>
      <c r="AF84" s="1610">
        <f t="shared" si="41"/>
        <v>0</v>
      </c>
      <c r="AG84" s="1649"/>
      <c r="AH84" s="1649"/>
      <c r="AI84" s="1649"/>
      <c r="AJ84" s="1649"/>
      <c r="AK84" s="1649"/>
      <c r="AL84" s="1649"/>
      <c r="AM84" s="1649"/>
      <c r="AN84" s="1649"/>
      <c r="AO84" s="1649"/>
      <c r="AP84" s="1649"/>
      <c r="AQ84" s="1649"/>
      <c r="AR84" s="1709"/>
      <c r="AS84" s="1779">
        <f t="shared" si="42"/>
        <v>0</v>
      </c>
      <c r="AT84" s="1711">
        <f t="shared" si="63"/>
        <v>0</v>
      </c>
      <c r="AU84" s="1611">
        <f t="shared" si="43"/>
        <v>0</v>
      </c>
      <c r="AV84" s="1611">
        <f t="shared" si="44"/>
        <v>0</v>
      </c>
      <c r="AW84" s="1611">
        <f t="shared" si="45"/>
        <v>0</v>
      </c>
      <c r="AX84" s="1611">
        <f t="shared" si="46"/>
        <v>0</v>
      </c>
      <c r="AY84" s="1611">
        <f t="shared" si="47"/>
        <v>0</v>
      </c>
      <c r="AZ84" s="1611">
        <f t="shared" si="48"/>
        <v>0</v>
      </c>
      <c r="BA84" s="1611">
        <f t="shared" si="49"/>
        <v>0</v>
      </c>
      <c r="BB84" s="1611">
        <f t="shared" si="50"/>
        <v>0</v>
      </c>
      <c r="BC84" s="1611">
        <f t="shared" si="51"/>
        <v>0</v>
      </c>
      <c r="BD84" s="1611">
        <f t="shared" si="52"/>
        <v>0</v>
      </c>
      <c r="BE84" s="1611">
        <f t="shared" si="53"/>
        <v>0</v>
      </c>
      <c r="BF84" s="1611">
        <f t="shared" si="54"/>
        <v>0</v>
      </c>
      <c r="BG84" s="1611">
        <f t="shared" si="64"/>
        <v>0</v>
      </c>
      <c r="BH84" s="1611" t="str">
        <f t="shared" si="65"/>
        <v/>
      </c>
      <c r="BI84" s="1611" t="str">
        <f t="shared" si="66"/>
        <v/>
      </c>
      <c r="BJ84" s="1611" t="str">
        <f t="shared" si="55"/>
        <v/>
      </c>
      <c r="BK84" s="1611" t="str">
        <f t="shared" si="56"/>
        <v/>
      </c>
      <c r="BL84" s="1611" t="str">
        <f t="shared" ca="1" si="57"/>
        <v/>
      </c>
      <c r="BM84" s="1611" t="str">
        <f t="shared" si="67"/>
        <v/>
      </c>
      <c r="BN84" s="1611" t="str">
        <f t="shared" si="58"/>
        <v/>
      </c>
      <c r="BO84" s="1611" t="str">
        <f t="shared" si="59"/>
        <v/>
      </c>
      <c r="BP84" s="1611" t="str">
        <f t="shared" si="68"/>
        <v/>
      </c>
      <c r="BQ84" s="1611" t="str">
        <f t="shared" si="69"/>
        <v/>
      </c>
      <c r="BR84" s="1611" t="str">
        <f t="shared" si="70"/>
        <v/>
      </c>
      <c r="BS84" s="1611" t="str">
        <f t="shared" si="71"/>
        <v/>
      </c>
      <c r="BT84" s="1611" t="str">
        <f t="shared" si="72"/>
        <v/>
      </c>
      <c r="BU84" s="1731">
        <f t="shared" ca="1" si="73"/>
        <v>0</v>
      </c>
      <c r="BV84" s="1594"/>
      <c r="BW84" s="1594"/>
      <c r="BX84" s="1594"/>
      <c r="BY84" s="1594"/>
      <c r="BZ84" s="1594"/>
      <c r="CA84" s="1594"/>
      <c r="CB84" s="1594"/>
      <c r="CC84" s="1594"/>
      <c r="CD84" s="1594"/>
      <c r="CE84" s="1594"/>
      <c r="CF84" s="1594"/>
      <c r="CG84" s="1594"/>
      <c r="CH84" s="1594"/>
      <c r="CI84" s="1594"/>
      <c r="CJ84" s="1594"/>
      <c r="CK84" s="1594"/>
      <c r="CL84" s="1594"/>
      <c r="CM84" s="1594"/>
      <c r="CN84" s="1594"/>
      <c r="CO84" s="1594"/>
      <c r="CP84" s="1594"/>
      <c r="CQ84" s="1594"/>
      <c r="CR84" s="1594"/>
      <c r="CS84" s="1594"/>
      <c r="CT84" s="1594"/>
      <c r="CU84" s="1594"/>
      <c r="CV84" s="1594"/>
      <c r="CW84" s="1594"/>
      <c r="CX84" s="1594"/>
      <c r="CY84" s="1594"/>
      <c r="CZ84" s="1594"/>
      <c r="DA84" s="1594"/>
      <c r="DB84" s="1594"/>
      <c r="DC84" s="1594"/>
      <c r="DD84" s="1594"/>
      <c r="DE84" s="1594"/>
      <c r="DF84" s="1594"/>
      <c r="DG84" s="1594"/>
      <c r="DH84" s="1594"/>
      <c r="DI84" s="1594"/>
      <c r="DJ84" s="1594"/>
      <c r="DK84" s="1594"/>
      <c r="DL84" s="1594"/>
      <c r="DM84" s="1594"/>
      <c r="DN84" s="1594"/>
      <c r="DO84" s="1594"/>
      <c r="DP84" s="1594"/>
      <c r="DQ84" s="1594"/>
      <c r="DR84" s="1594"/>
      <c r="DS84" s="1594"/>
      <c r="DT84" s="1594"/>
      <c r="DU84" s="1594"/>
      <c r="DV84" s="1594"/>
      <c r="DW84" s="1594"/>
      <c r="DX84" s="1594"/>
      <c r="DY84" s="1594"/>
      <c r="DZ84" s="1594"/>
      <c r="EA84" s="1594"/>
      <c r="EB84" s="1594"/>
      <c r="EC84" s="1594"/>
      <c r="ED84" s="1594"/>
      <c r="EE84" s="1594"/>
      <c r="EF84" s="1594"/>
      <c r="EG84" s="1594"/>
      <c r="EH84" s="1594"/>
      <c r="EI84" s="1594"/>
      <c r="EJ84" s="1594"/>
      <c r="EK84" s="1594"/>
      <c r="EL84" s="1594"/>
      <c r="EM84" s="1594"/>
      <c r="EN84" s="1594"/>
      <c r="EO84" s="1594"/>
      <c r="EP84" s="1594"/>
      <c r="EQ84" s="1594"/>
      <c r="ER84" s="1594"/>
      <c r="ES84" s="1594"/>
    </row>
    <row r="85" spans="1:149" s="1595" customFormat="1" ht="13">
      <c r="A85" s="1644" t="str">
        <f t="shared" si="60"/>
        <v>Organisation</v>
      </c>
      <c r="B85" s="1754"/>
      <c r="C85" s="1754"/>
      <c r="D85" s="1754"/>
      <c r="E85" s="1756"/>
      <c r="F85" s="1592"/>
      <c r="G85" s="1714">
        <f t="shared" si="61"/>
        <v>0</v>
      </c>
      <c r="H85" s="1645"/>
      <c r="I85" s="1714">
        <f t="shared" si="62"/>
        <v>0</v>
      </c>
      <c r="J85" s="1645"/>
      <c r="K85" s="1645"/>
      <c r="L85" s="1592"/>
      <c r="M85" s="1593"/>
      <c r="N85" s="1593"/>
      <c r="O85" s="1646"/>
      <c r="P85" s="1647"/>
      <c r="Q85" s="1647"/>
      <c r="R85" s="1648"/>
      <c r="S85" s="1603"/>
      <c r="T85" s="1649"/>
      <c r="U85" s="1649"/>
      <c r="V85" s="1649"/>
      <c r="W85" s="1649"/>
      <c r="X85" s="1649"/>
      <c r="Y85" s="1649"/>
      <c r="Z85" s="1649"/>
      <c r="AA85" s="1649"/>
      <c r="AB85" s="1649"/>
      <c r="AC85" s="1649"/>
      <c r="AD85" s="1649"/>
      <c r="AE85" s="1649"/>
      <c r="AF85" s="1610">
        <f t="shared" si="41"/>
        <v>0</v>
      </c>
      <c r="AG85" s="1649"/>
      <c r="AH85" s="1649"/>
      <c r="AI85" s="1649"/>
      <c r="AJ85" s="1649"/>
      <c r="AK85" s="1649"/>
      <c r="AL85" s="1649"/>
      <c r="AM85" s="1649"/>
      <c r="AN85" s="1649"/>
      <c r="AO85" s="1649"/>
      <c r="AP85" s="1649"/>
      <c r="AQ85" s="1649"/>
      <c r="AR85" s="1709"/>
      <c r="AS85" s="1779">
        <f t="shared" si="42"/>
        <v>0</v>
      </c>
      <c r="AT85" s="1711">
        <f t="shared" si="63"/>
        <v>0</v>
      </c>
      <c r="AU85" s="1611">
        <f t="shared" si="43"/>
        <v>0</v>
      </c>
      <c r="AV85" s="1611">
        <f t="shared" si="44"/>
        <v>0</v>
      </c>
      <c r="AW85" s="1611">
        <f t="shared" si="45"/>
        <v>0</v>
      </c>
      <c r="AX85" s="1611">
        <f t="shared" si="46"/>
        <v>0</v>
      </c>
      <c r="AY85" s="1611">
        <f t="shared" si="47"/>
        <v>0</v>
      </c>
      <c r="AZ85" s="1611">
        <f t="shared" si="48"/>
        <v>0</v>
      </c>
      <c r="BA85" s="1611">
        <f t="shared" si="49"/>
        <v>0</v>
      </c>
      <c r="BB85" s="1611">
        <f t="shared" si="50"/>
        <v>0</v>
      </c>
      <c r="BC85" s="1611">
        <f t="shared" si="51"/>
        <v>0</v>
      </c>
      <c r="BD85" s="1611">
        <f t="shared" si="52"/>
        <v>0</v>
      </c>
      <c r="BE85" s="1611">
        <f t="shared" si="53"/>
        <v>0</v>
      </c>
      <c r="BF85" s="1611">
        <f t="shared" si="54"/>
        <v>0</v>
      </c>
      <c r="BG85" s="1611">
        <f t="shared" si="64"/>
        <v>0</v>
      </c>
      <c r="BH85" s="1611" t="str">
        <f t="shared" si="65"/>
        <v/>
      </c>
      <c r="BI85" s="1611" t="str">
        <f t="shared" si="66"/>
        <v/>
      </c>
      <c r="BJ85" s="1611" t="str">
        <f t="shared" si="55"/>
        <v/>
      </c>
      <c r="BK85" s="1611" t="str">
        <f t="shared" si="56"/>
        <v/>
      </c>
      <c r="BL85" s="1611" t="str">
        <f t="shared" ca="1" si="57"/>
        <v/>
      </c>
      <c r="BM85" s="1611" t="str">
        <f t="shared" si="67"/>
        <v/>
      </c>
      <c r="BN85" s="1611" t="str">
        <f t="shared" si="58"/>
        <v/>
      </c>
      <c r="BO85" s="1611" t="str">
        <f t="shared" si="59"/>
        <v/>
      </c>
      <c r="BP85" s="1611" t="str">
        <f t="shared" si="68"/>
        <v/>
      </c>
      <c r="BQ85" s="1611" t="str">
        <f t="shared" si="69"/>
        <v/>
      </c>
      <c r="BR85" s="1611" t="str">
        <f t="shared" si="70"/>
        <v/>
      </c>
      <c r="BS85" s="1611" t="str">
        <f t="shared" si="71"/>
        <v/>
      </c>
      <c r="BT85" s="1611" t="str">
        <f t="shared" si="72"/>
        <v/>
      </c>
      <c r="BU85" s="1731">
        <f t="shared" ca="1" si="73"/>
        <v>0</v>
      </c>
      <c r="BV85" s="1594"/>
      <c r="BW85" s="1594"/>
      <c r="BX85" s="1594"/>
      <c r="BY85" s="1594"/>
      <c r="BZ85" s="1594"/>
      <c r="CA85" s="1594"/>
      <c r="CB85" s="1594"/>
      <c r="CC85" s="1594"/>
      <c r="CD85" s="1594"/>
      <c r="CE85" s="1594"/>
      <c r="CF85" s="1594"/>
      <c r="CG85" s="1594"/>
      <c r="CH85" s="1594"/>
      <c r="CI85" s="1594"/>
      <c r="CJ85" s="1594"/>
      <c r="CK85" s="1594"/>
      <c r="CL85" s="1594"/>
      <c r="CM85" s="1594"/>
      <c r="CN85" s="1594"/>
      <c r="CO85" s="1594"/>
      <c r="CP85" s="1594"/>
      <c r="CQ85" s="1594"/>
      <c r="CR85" s="1594"/>
      <c r="CS85" s="1594"/>
      <c r="CT85" s="1594"/>
      <c r="CU85" s="1594"/>
      <c r="CV85" s="1594"/>
      <c r="CW85" s="1613"/>
      <c r="CX85" s="1594"/>
      <c r="CY85" s="1594"/>
      <c r="CZ85" s="1594"/>
      <c r="DA85" s="1594"/>
      <c r="DB85" s="1594"/>
      <c r="DC85" s="1594"/>
      <c r="DD85" s="1594"/>
      <c r="DE85" s="1594"/>
      <c r="DF85" s="1594"/>
      <c r="DG85" s="1594"/>
      <c r="DH85" s="1594"/>
      <c r="DI85" s="1594"/>
      <c r="DJ85" s="1594"/>
      <c r="DK85" s="1594"/>
      <c r="DL85" s="1594"/>
      <c r="DM85" s="1594"/>
      <c r="DN85" s="1594"/>
      <c r="DO85" s="1594"/>
      <c r="DP85" s="1594"/>
      <c r="DQ85" s="1594"/>
      <c r="DR85" s="1594"/>
      <c r="DS85" s="1594"/>
      <c r="DT85" s="1594"/>
      <c r="DU85" s="1594"/>
      <c r="DV85" s="1594"/>
      <c r="DW85" s="1594"/>
      <c r="DX85" s="1594"/>
      <c r="DY85" s="1594"/>
      <c r="DZ85" s="1594"/>
      <c r="EA85" s="1594"/>
      <c r="EB85" s="1594"/>
      <c r="EC85" s="1594"/>
      <c r="ED85" s="1594"/>
      <c r="EE85" s="1594"/>
      <c r="EF85" s="1594"/>
      <c r="EG85" s="1594"/>
      <c r="EH85" s="1594"/>
      <c r="EI85" s="1594"/>
      <c r="EJ85" s="1594"/>
      <c r="EK85" s="1594"/>
      <c r="EL85" s="1594"/>
      <c r="EM85" s="1594"/>
      <c r="EN85" s="1594"/>
      <c r="EO85" s="1594"/>
      <c r="EP85" s="1594"/>
      <c r="EQ85" s="1594"/>
      <c r="ER85" s="1594"/>
      <c r="ES85" s="1594"/>
    </row>
    <row r="86" spans="1:149" s="1595" customFormat="1" ht="12.5">
      <c r="A86" s="1644" t="str">
        <f t="shared" si="60"/>
        <v>Organisation</v>
      </c>
      <c r="B86" s="1754"/>
      <c r="C86" s="1754"/>
      <c r="D86" s="1754"/>
      <c r="E86" s="1756"/>
      <c r="F86" s="1592"/>
      <c r="G86" s="1714">
        <f t="shared" si="61"/>
        <v>0</v>
      </c>
      <c r="H86" s="1645"/>
      <c r="I86" s="1714">
        <f t="shared" si="62"/>
        <v>0</v>
      </c>
      <c r="J86" s="1645"/>
      <c r="K86" s="1645"/>
      <c r="L86" s="1592"/>
      <c r="M86" s="1593"/>
      <c r="N86" s="1593"/>
      <c r="O86" s="1646"/>
      <c r="P86" s="1647"/>
      <c r="Q86" s="1647"/>
      <c r="R86" s="1648"/>
      <c r="S86" s="1603"/>
      <c r="T86" s="1649"/>
      <c r="U86" s="1649"/>
      <c r="V86" s="1649"/>
      <c r="W86" s="1649"/>
      <c r="X86" s="1649"/>
      <c r="Y86" s="1649"/>
      <c r="Z86" s="1649"/>
      <c r="AA86" s="1649"/>
      <c r="AB86" s="1649"/>
      <c r="AC86" s="1649"/>
      <c r="AD86" s="1649"/>
      <c r="AE86" s="1649"/>
      <c r="AF86" s="1610">
        <f t="shared" si="41"/>
        <v>0</v>
      </c>
      <c r="AG86" s="1649"/>
      <c r="AH86" s="1649"/>
      <c r="AI86" s="1649"/>
      <c r="AJ86" s="1649"/>
      <c r="AK86" s="1649"/>
      <c r="AL86" s="1649"/>
      <c r="AM86" s="1649"/>
      <c r="AN86" s="1649"/>
      <c r="AO86" s="1649"/>
      <c r="AP86" s="1649"/>
      <c r="AQ86" s="1649"/>
      <c r="AR86" s="1709"/>
      <c r="AS86" s="1779">
        <f t="shared" si="42"/>
        <v>0</v>
      </c>
      <c r="AT86" s="1711">
        <f t="shared" si="63"/>
        <v>0</v>
      </c>
      <c r="AU86" s="1611">
        <f t="shared" si="43"/>
        <v>0</v>
      </c>
      <c r="AV86" s="1611">
        <f t="shared" si="44"/>
        <v>0</v>
      </c>
      <c r="AW86" s="1611">
        <f t="shared" si="45"/>
        <v>0</v>
      </c>
      <c r="AX86" s="1611">
        <f t="shared" si="46"/>
        <v>0</v>
      </c>
      <c r="AY86" s="1611">
        <f t="shared" si="47"/>
        <v>0</v>
      </c>
      <c r="AZ86" s="1611">
        <f t="shared" si="48"/>
        <v>0</v>
      </c>
      <c r="BA86" s="1611">
        <f t="shared" si="49"/>
        <v>0</v>
      </c>
      <c r="BB86" s="1611">
        <f t="shared" si="50"/>
        <v>0</v>
      </c>
      <c r="BC86" s="1611">
        <f t="shared" si="51"/>
        <v>0</v>
      </c>
      <c r="BD86" s="1611">
        <f t="shared" si="52"/>
        <v>0</v>
      </c>
      <c r="BE86" s="1611">
        <f t="shared" si="53"/>
        <v>0</v>
      </c>
      <c r="BF86" s="1611">
        <f t="shared" si="54"/>
        <v>0</v>
      </c>
      <c r="BG86" s="1611">
        <f t="shared" si="64"/>
        <v>0</v>
      </c>
      <c r="BH86" s="1611" t="str">
        <f t="shared" si="65"/>
        <v/>
      </c>
      <c r="BI86" s="1611" t="str">
        <f t="shared" si="66"/>
        <v/>
      </c>
      <c r="BJ86" s="1611" t="str">
        <f t="shared" si="55"/>
        <v/>
      </c>
      <c r="BK86" s="1611" t="str">
        <f t="shared" si="56"/>
        <v/>
      </c>
      <c r="BL86" s="1611" t="str">
        <f t="shared" ca="1" si="57"/>
        <v/>
      </c>
      <c r="BM86" s="1611" t="str">
        <f t="shared" si="67"/>
        <v/>
      </c>
      <c r="BN86" s="1611" t="str">
        <f t="shared" si="58"/>
        <v/>
      </c>
      <c r="BO86" s="1611" t="str">
        <f t="shared" si="59"/>
        <v/>
      </c>
      <c r="BP86" s="1611" t="str">
        <f t="shared" si="68"/>
        <v/>
      </c>
      <c r="BQ86" s="1611" t="str">
        <f t="shared" si="69"/>
        <v/>
      </c>
      <c r="BR86" s="1611" t="str">
        <f t="shared" si="70"/>
        <v/>
      </c>
      <c r="BS86" s="1611" t="str">
        <f t="shared" si="71"/>
        <v/>
      </c>
      <c r="BT86" s="1611" t="str">
        <f t="shared" si="72"/>
        <v/>
      </c>
      <c r="BU86" s="1731">
        <f t="shared" ca="1" si="73"/>
        <v>0</v>
      </c>
      <c r="BV86" s="1594"/>
      <c r="BW86" s="1594"/>
      <c r="BX86" s="1594"/>
      <c r="BY86" s="1594"/>
      <c r="BZ86" s="1594"/>
      <c r="CA86" s="1594"/>
      <c r="CB86" s="1594"/>
      <c r="CC86" s="1594"/>
      <c r="CD86" s="1594"/>
      <c r="CE86" s="1594"/>
      <c r="CF86" s="1594"/>
      <c r="CG86" s="1594"/>
      <c r="CH86" s="1594"/>
      <c r="CI86" s="1594"/>
      <c r="CJ86" s="1594"/>
      <c r="CK86" s="1594"/>
      <c r="CL86" s="1594"/>
      <c r="CM86" s="1594"/>
      <c r="CN86" s="1594"/>
      <c r="CO86" s="1594"/>
      <c r="CP86" s="1594"/>
      <c r="CQ86" s="1594"/>
      <c r="CR86" s="1594"/>
      <c r="CS86" s="1594"/>
      <c r="CT86" s="1594"/>
      <c r="CU86" s="1594"/>
      <c r="CV86" s="1594"/>
      <c r="CW86" s="1594"/>
      <c r="CX86" s="1594"/>
      <c r="CY86" s="1594"/>
      <c r="CZ86" s="1594"/>
      <c r="DA86" s="1594"/>
      <c r="DB86" s="1594"/>
      <c r="DC86" s="1594"/>
      <c r="DD86" s="1594"/>
      <c r="DE86" s="1594"/>
      <c r="DF86" s="1594"/>
      <c r="DG86" s="1594"/>
      <c r="DH86" s="1594"/>
      <c r="DI86" s="1594"/>
      <c r="DJ86" s="1594"/>
      <c r="DK86" s="1594"/>
      <c r="DL86" s="1594"/>
      <c r="DM86" s="1594"/>
      <c r="DN86" s="1594"/>
      <c r="DO86" s="1594"/>
      <c r="DP86" s="1594"/>
      <c r="DQ86" s="1594"/>
      <c r="DR86" s="1594"/>
      <c r="DS86" s="1594"/>
      <c r="DT86" s="1594"/>
      <c r="DU86" s="1594"/>
      <c r="DV86" s="1594"/>
      <c r="DW86" s="1594"/>
      <c r="DX86" s="1594"/>
      <c r="DY86" s="1594"/>
      <c r="DZ86" s="1594"/>
      <c r="EA86" s="1594"/>
      <c r="EB86" s="1594"/>
      <c r="EC86" s="1594"/>
      <c r="ED86" s="1594"/>
      <c r="EE86" s="1594"/>
      <c r="EF86" s="1594"/>
      <c r="EG86" s="1594"/>
      <c r="EH86" s="1594"/>
      <c r="EI86" s="1594"/>
      <c r="EJ86" s="1594"/>
      <c r="EK86" s="1594"/>
      <c r="EL86" s="1594"/>
      <c r="EM86" s="1594"/>
      <c r="EN86" s="1594"/>
      <c r="EO86" s="1594"/>
      <c r="EP86" s="1594"/>
      <c r="EQ86" s="1594"/>
      <c r="ER86" s="1594"/>
      <c r="ES86" s="1594"/>
    </row>
    <row r="87" spans="1:149" s="1596" customFormat="1" ht="13">
      <c r="A87" s="1644" t="str">
        <f t="shared" si="60"/>
        <v>Organisation</v>
      </c>
      <c r="B87" s="1754"/>
      <c r="C87" s="1754"/>
      <c r="D87" s="1754"/>
      <c r="E87" s="1756"/>
      <c r="F87" s="1592"/>
      <c r="G87" s="1714">
        <f t="shared" si="61"/>
        <v>0</v>
      </c>
      <c r="H87" s="1645"/>
      <c r="I87" s="1714">
        <f t="shared" si="62"/>
        <v>0</v>
      </c>
      <c r="J87" s="1645"/>
      <c r="K87" s="1645"/>
      <c r="L87" s="1592"/>
      <c r="M87" s="1593"/>
      <c r="N87" s="1593"/>
      <c r="O87" s="1646"/>
      <c r="P87" s="1647"/>
      <c r="Q87" s="1647"/>
      <c r="R87" s="1648"/>
      <c r="S87" s="1603"/>
      <c r="T87" s="1649"/>
      <c r="U87" s="1649"/>
      <c r="V87" s="1649"/>
      <c r="W87" s="1649"/>
      <c r="X87" s="1649"/>
      <c r="Y87" s="1649"/>
      <c r="Z87" s="1649"/>
      <c r="AA87" s="1649"/>
      <c r="AB87" s="1649"/>
      <c r="AC87" s="1649"/>
      <c r="AD87" s="1649"/>
      <c r="AE87" s="1649"/>
      <c r="AF87" s="1610">
        <f t="shared" si="41"/>
        <v>0</v>
      </c>
      <c r="AG87" s="1649"/>
      <c r="AH87" s="1649"/>
      <c r="AI87" s="1649"/>
      <c r="AJ87" s="1649"/>
      <c r="AK87" s="1649"/>
      <c r="AL87" s="1649"/>
      <c r="AM87" s="1649"/>
      <c r="AN87" s="1649"/>
      <c r="AO87" s="1649"/>
      <c r="AP87" s="1649"/>
      <c r="AQ87" s="1649"/>
      <c r="AR87" s="1709"/>
      <c r="AS87" s="1779">
        <f t="shared" si="42"/>
        <v>0</v>
      </c>
      <c r="AT87" s="1711">
        <f t="shared" si="63"/>
        <v>0</v>
      </c>
      <c r="AU87" s="1611">
        <f t="shared" si="43"/>
        <v>0</v>
      </c>
      <c r="AV87" s="1611">
        <f t="shared" si="44"/>
        <v>0</v>
      </c>
      <c r="AW87" s="1611">
        <f t="shared" si="45"/>
        <v>0</v>
      </c>
      <c r="AX87" s="1611">
        <f t="shared" si="46"/>
        <v>0</v>
      </c>
      <c r="AY87" s="1611">
        <f t="shared" si="47"/>
        <v>0</v>
      </c>
      <c r="AZ87" s="1611">
        <f t="shared" si="48"/>
        <v>0</v>
      </c>
      <c r="BA87" s="1611">
        <f t="shared" si="49"/>
        <v>0</v>
      </c>
      <c r="BB87" s="1611">
        <f t="shared" si="50"/>
        <v>0</v>
      </c>
      <c r="BC87" s="1611">
        <f t="shared" si="51"/>
        <v>0</v>
      </c>
      <c r="BD87" s="1611">
        <f t="shared" si="52"/>
        <v>0</v>
      </c>
      <c r="BE87" s="1611">
        <f t="shared" si="53"/>
        <v>0</v>
      </c>
      <c r="BF87" s="1611">
        <f t="shared" si="54"/>
        <v>0</v>
      </c>
      <c r="BG87" s="1611">
        <f t="shared" si="64"/>
        <v>0</v>
      </c>
      <c r="BH87" s="1611" t="str">
        <f t="shared" si="65"/>
        <v/>
      </c>
      <c r="BI87" s="1611" t="str">
        <f t="shared" si="66"/>
        <v/>
      </c>
      <c r="BJ87" s="1611" t="str">
        <f t="shared" si="55"/>
        <v/>
      </c>
      <c r="BK87" s="1611" t="str">
        <f t="shared" si="56"/>
        <v/>
      </c>
      <c r="BL87" s="1611" t="str">
        <f t="shared" ca="1" si="57"/>
        <v/>
      </c>
      <c r="BM87" s="1611" t="str">
        <f t="shared" si="67"/>
        <v/>
      </c>
      <c r="BN87" s="1611" t="str">
        <f t="shared" si="58"/>
        <v/>
      </c>
      <c r="BO87" s="1611" t="str">
        <f t="shared" si="59"/>
        <v/>
      </c>
      <c r="BP87" s="1611" t="str">
        <f t="shared" si="68"/>
        <v/>
      </c>
      <c r="BQ87" s="1611" t="str">
        <f t="shared" si="69"/>
        <v/>
      </c>
      <c r="BR87" s="1611" t="str">
        <f t="shared" si="70"/>
        <v/>
      </c>
      <c r="BS87" s="1611" t="str">
        <f t="shared" si="71"/>
        <v/>
      </c>
      <c r="BT87" s="1611" t="str">
        <f t="shared" si="72"/>
        <v/>
      </c>
      <c r="BU87" s="1731">
        <f t="shared" ca="1" si="73"/>
        <v>0</v>
      </c>
      <c r="BV87" s="1613"/>
      <c r="BW87" s="1613"/>
      <c r="BX87" s="1613"/>
      <c r="BY87" s="1613"/>
      <c r="BZ87" s="1613"/>
      <c r="CA87" s="1613"/>
      <c r="CB87" s="1613"/>
      <c r="CC87" s="1613"/>
      <c r="CD87" s="1613"/>
      <c r="CE87" s="1613"/>
      <c r="CF87" s="1613"/>
      <c r="CG87" s="1594"/>
      <c r="CH87" s="1613"/>
      <c r="CI87" s="1613"/>
      <c r="CJ87" s="1613"/>
      <c r="CK87" s="1613"/>
      <c r="CL87" s="1613"/>
      <c r="CM87" s="1613"/>
      <c r="CN87" s="1613"/>
      <c r="CO87" s="1613"/>
      <c r="CP87" s="1613"/>
      <c r="CQ87" s="1613"/>
      <c r="CR87" s="1613"/>
      <c r="CS87" s="1613"/>
      <c r="CT87" s="1613"/>
      <c r="CU87" s="1613"/>
      <c r="CV87" s="1613"/>
      <c r="CW87" s="1594"/>
      <c r="CX87" s="1613"/>
      <c r="CY87" s="1613"/>
      <c r="CZ87" s="1613"/>
      <c r="DA87" s="1613"/>
      <c r="DB87" s="1613"/>
      <c r="DC87" s="1613"/>
      <c r="DD87" s="1613"/>
      <c r="DE87" s="1613"/>
      <c r="DF87" s="1613"/>
      <c r="DG87" s="1613"/>
      <c r="DH87" s="1613"/>
      <c r="DI87" s="1613"/>
      <c r="DJ87" s="1613"/>
      <c r="DK87" s="1613"/>
      <c r="DL87" s="1613"/>
      <c r="DM87" s="1613"/>
      <c r="DN87" s="1613"/>
      <c r="DO87" s="1613"/>
      <c r="DP87" s="1613"/>
      <c r="DQ87" s="1613"/>
      <c r="DR87" s="1613"/>
      <c r="DS87" s="1613"/>
      <c r="DT87" s="1613"/>
      <c r="DU87" s="1613"/>
      <c r="DV87" s="1613"/>
      <c r="DW87" s="1613"/>
      <c r="DX87" s="1613"/>
      <c r="DY87" s="1613"/>
      <c r="DZ87" s="1613"/>
      <c r="EA87" s="1613"/>
      <c r="EB87" s="1613"/>
      <c r="EC87" s="1613"/>
      <c r="ED87" s="1613"/>
      <c r="EE87" s="1613"/>
      <c r="EF87" s="1613"/>
      <c r="EG87" s="1613"/>
      <c r="EH87" s="1613"/>
      <c r="EI87" s="1613"/>
      <c r="EJ87" s="1613"/>
      <c r="EK87" s="1613"/>
      <c r="EL87" s="1613"/>
      <c r="EM87" s="1613"/>
      <c r="EN87" s="1613"/>
      <c r="EO87" s="1613"/>
      <c r="EP87" s="1613"/>
      <c r="EQ87" s="1613"/>
      <c r="ER87" s="1613"/>
      <c r="ES87" s="1613"/>
    </row>
    <row r="88" spans="1:149" s="1595" customFormat="1" ht="13">
      <c r="A88" s="1644" t="str">
        <f t="shared" si="60"/>
        <v>Organisation</v>
      </c>
      <c r="B88" s="1754"/>
      <c r="C88" s="1754"/>
      <c r="D88" s="1754"/>
      <c r="E88" s="1756"/>
      <c r="F88" s="1592"/>
      <c r="G88" s="1714">
        <f t="shared" si="61"/>
        <v>0</v>
      </c>
      <c r="H88" s="1645"/>
      <c r="I88" s="1714">
        <f t="shared" si="62"/>
        <v>0</v>
      </c>
      <c r="J88" s="1645"/>
      <c r="K88" s="1645"/>
      <c r="L88" s="1592"/>
      <c r="M88" s="1593"/>
      <c r="N88" s="1593"/>
      <c r="O88" s="1646"/>
      <c r="P88" s="1647"/>
      <c r="Q88" s="1647"/>
      <c r="R88" s="1648"/>
      <c r="S88" s="1603"/>
      <c r="T88" s="1649"/>
      <c r="U88" s="1649"/>
      <c r="V88" s="1649"/>
      <c r="W88" s="1649"/>
      <c r="X88" s="1649"/>
      <c r="Y88" s="1649"/>
      <c r="Z88" s="1649"/>
      <c r="AA88" s="1649"/>
      <c r="AB88" s="1649"/>
      <c r="AC88" s="1649"/>
      <c r="AD88" s="1649"/>
      <c r="AE88" s="1649"/>
      <c r="AF88" s="1610">
        <f t="shared" si="41"/>
        <v>0</v>
      </c>
      <c r="AG88" s="1649"/>
      <c r="AH88" s="1649"/>
      <c r="AI88" s="1649"/>
      <c r="AJ88" s="1649"/>
      <c r="AK88" s="1649"/>
      <c r="AL88" s="1649"/>
      <c r="AM88" s="1649"/>
      <c r="AN88" s="1649"/>
      <c r="AO88" s="1649"/>
      <c r="AP88" s="1649"/>
      <c r="AQ88" s="1649"/>
      <c r="AR88" s="1709"/>
      <c r="AS88" s="1779">
        <f t="shared" si="42"/>
        <v>0</v>
      </c>
      <c r="AT88" s="1711">
        <f t="shared" si="63"/>
        <v>0</v>
      </c>
      <c r="AU88" s="1611">
        <f t="shared" si="43"/>
        <v>0</v>
      </c>
      <c r="AV88" s="1611">
        <f t="shared" si="44"/>
        <v>0</v>
      </c>
      <c r="AW88" s="1611">
        <f t="shared" si="45"/>
        <v>0</v>
      </c>
      <c r="AX88" s="1611">
        <f t="shared" si="46"/>
        <v>0</v>
      </c>
      <c r="AY88" s="1611">
        <f t="shared" si="47"/>
        <v>0</v>
      </c>
      <c r="AZ88" s="1611">
        <f t="shared" si="48"/>
        <v>0</v>
      </c>
      <c r="BA88" s="1611">
        <f t="shared" si="49"/>
        <v>0</v>
      </c>
      <c r="BB88" s="1611">
        <f t="shared" si="50"/>
        <v>0</v>
      </c>
      <c r="BC88" s="1611">
        <f t="shared" si="51"/>
        <v>0</v>
      </c>
      <c r="BD88" s="1611">
        <f t="shared" si="52"/>
        <v>0</v>
      </c>
      <c r="BE88" s="1611">
        <f t="shared" si="53"/>
        <v>0</v>
      </c>
      <c r="BF88" s="1611">
        <f t="shared" si="54"/>
        <v>0</v>
      </c>
      <c r="BG88" s="1611">
        <f t="shared" si="64"/>
        <v>0</v>
      </c>
      <c r="BH88" s="1611" t="str">
        <f t="shared" si="65"/>
        <v/>
      </c>
      <c r="BI88" s="1611" t="str">
        <f t="shared" si="66"/>
        <v/>
      </c>
      <c r="BJ88" s="1611" t="str">
        <f t="shared" si="55"/>
        <v/>
      </c>
      <c r="BK88" s="1611" t="str">
        <f t="shared" si="56"/>
        <v/>
      </c>
      <c r="BL88" s="1611" t="str">
        <f t="shared" ca="1" si="57"/>
        <v/>
      </c>
      <c r="BM88" s="1611" t="str">
        <f t="shared" si="67"/>
        <v/>
      </c>
      <c r="BN88" s="1611" t="str">
        <f t="shared" si="58"/>
        <v/>
      </c>
      <c r="BO88" s="1611" t="str">
        <f t="shared" si="59"/>
        <v/>
      </c>
      <c r="BP88" s="1611" t="str">
        <f t="shared" si="68"/>
        <v/>
      </c>
      <c r="BQ88" s="1611" t="str">
        <f t="shared" si="69"/>
        <v/>
      </c>
      <c r="BR88" s="1611" t="str">
        <f t="shared" si="70"/>
        <v/>
      </c>
      <c r="BS88" s="1611" t="str">
        <f t="shared" si="71"/>
        <v/>
      </c>
      <c r="BT88" s="1611" t="str">
        <f t="shared" si="72"/>
        <v/>
      </c>
      <c r="BU88" s="1731">
        <f t="shared" ca="1" si="73"/>
        <v>0</v>
      </c>
      <c r="BV88" s="1594"/>
      <c r="BW88" s="1594"/>
      <c r="BX88" s="1594"/>
      <c r="BY88" s="1594"/>
      <c r="BZ88" s="1594"/>
      <c r="CA88" s="1594"/>
      <c r="CB88" s="1594"/>
      <c r="CC88" s="1594"/>
      <c r="CD88" s="1594"/>
      <c r="CE88" s="1594"/>
      <c r="CF88" s="1594"/>
      <c r="CG88" s="1613"/>
      <c r="CH88" s="1594"/>
      <c r="CI88" s="1594"/>
      <c r="CJ88" s="1594"/>
      <c r="CK88" s="1594"/>
      <c r="CL88" s="1594"/>
      <c r="CM88" s="1594"/>
      <c r="CN88" s="1594"/>
      <c r="CO88" s="1594"/>
      <c r="CP88" s="1594"/>
      <c r="CQ88" s="1594"/>
      <c r="CR88" s="1594"/>
      <c r="CS88" s="1594"/>
      <c r="CT88" s="1594"/>
      <c r="CU88" s="1594"/>
      <c r="CV88" s="1594"/>
      <c r="CW88" s="1594"/>
      <c r="CX88" s="1594"/>
      <c r="CY88" s="1594"/>
      <c r="CZ88" s="1594"/>
      <c r="DA88" s="1594"/>
      <c r="DB88" s="1594"/>
      <c r="DC88" s="1594"/>
      <c r="DD88" s="1594"/>
      <c r="DE88" s="1594"/>
      <c r="DF88" s="1594"/>
      <c r="DG88" s="1594"/>
      <c r="DH88" s="1594"/>
      <c r="DI88" s="1594"/>
      <c r="DJ88" s="1594"/>
      <c r="DK88" s="1594"/>
      <c r="DL88" s="1594"/>
      <c r="DM88" s="1594"/>
      <c r="DN88" s="1594"/>
      <c r="DO88" s="1594"/>
      <c r="DP88" s="1594"/>
      <c r="DQ88" s="1594"/>
      <c r="DR88" s="1594"/>
      <c r="DS88" s="1594"/>
      <c r="DT88" s="1594"/>
      <c r="DU88" s="1594"/>
      <c r="DV88" s="1594"/>
      <c r="DW88" s="1594"/>
      <c r="DX88" s="1594"/>
      <c r="DY88" s="1594"/>
      <c r="DZ88" s="1594"/>
      <c r="EA88" s="1594"/>
      <c r="EB88" s="1594"/>
      <c r="EC88" s="1594"/>
      <c r="ED88" s="1594"/>
      <c r="EE88" s="1594"/>
      <c r="EF88" s="1594"/>
      <c r="EG88" s="1594"/>
      <c r="EH88" s="1594"/>
      <c r="EI88" s="1594"/>
      <c r="EJ88" s="1594"/>
      <c r="EK88" s="1594"/>
      <c r="EL88" s="1594"/>
      <c r="EM88" s="1594"/>
      <c r="EN88" s="1594"/>
      <c r="EO88" s="1594"/>
      <c r="EP88" s="1594"/>
      <c r="EQ88" s="1594"/>
      <c r="ER88" s="1594"/>
      <c r="ES88" s="1594"/>
    </row>
    <row r="89" spans="1:149" s="1595" customFormat="1" ht="12.5">
      <c r="A89" s="1644" t="str">
        <f t="shared" si="60"/>
        <v>Organisation</v>
      </c>
      <c r="B89" s="1754"/>
      <c r="C89" s="1754"/>
      <c r="D89" s="1754"/>
      <c r="E89" s="1756"/>
      <c r="F89" s="1592"/>
      <c r="G89" s="1714">
        <f t="shared" si="61"/>
        <v>0</v>
      </c>
      <c r="H89" s="1645"/>
      <c r="I89" s="1714">
        <f t="shared" si="62"/>
        <v>0</v>
      </c>
      <c r="J89" s="1645"/>
      <c r="K89" s="1645"/>
      <c r="L89" s="1592"/>
      <c r="M89" s="1593"/>
      <c r="N89" s="1593"/>
      <c r="O89" s="1646"/>
      <c r="P89" s="1647"/>
      <c r="Q89" s="1647"/>
      <c r="R89" s="1648"/>
      <c r="S89" s="1603"/>
      <c r="T89" s="1649"/>
      <c r="U89" s="1649"/>
      <c r="V89" s="1649"/>
      <c r="W89" s="1649"/>
      <c r="X89" s="1649"/>
      <c r="Y89" s="1649"/>
      <c r="Z89" s="1649"/>
      <c r="AA89" s="1649"/>
      <c r="AB89" s="1649"/>
      <c r="AC89" s="1649"/>
      <c r="AD89" s="1649"/>
      <c r="AE89" s="1649"/>
      <c r="AF89" s="1610">
        <f t="shared" si="41"/>
        <v>0</v>
      </c>
      <c r="AG89" s="1649"/>
      <c r="AH89" s="1649"/>
      <c r="AI89" s="1649"/>
      <c r="AJ89" s="1649"/>
      <c r="AK89" s="1649"/>
      <c r="AL89" s="1649"/>
      <c r="AM89" s="1649"/>
      <c r="AN89" s="1649"/>
      <c r="AO89" s="1649"/>
      <c r="AP89" s="1649"/>
      <c r="AQ89" s="1649"/>
      <c r="AR89" s="1709"/>
      <c r="AS89" s="1779">
        <f t="shared" si="42"/>
        <v>0</v>
      </c>
      <c r="AT89" s="1711">
        <f t="shared" si="63"/>
        <v>0</v>
      </c>
      <c r="AU89" s="1611">
        <f t="shared" si="43"/>
        <v>0</v>
      </c>
      <c r="AV89" s="1611">
        <f t="shared" si="44"/>
        <v>0</v>
      </c>
      <c r="AW89" s="1611">
        <f t="shared" si="45"/>
        <v>0</v>
      </c>
      <c r="AX89" s="1611">
        <f t="shared" si="46"/>
        <v>0</v>
      </c>
      <c r="AY89" s="1611">
        <f t="shared" si="47"/>
        <v>0</v>
      </c>
      <c r="AZ89" s="1611">
        <f t="shared" si="48"/>
        <v>0</v>
      </c>
      <c r="BA89" s="1611">
        <f t="shared" si="49"/>
        <v>0</v>
      </c>
      <c r="BB89" s="1611">
        <f t="shared" si="50"/>
        <v>0</v>
      </c>
      <c r="BC89" s="1611">
        <f t="shared" si="51"/>
        <v>0</v>
      </c>
      <c r="BD89" s="1611">
        <f t="shared" si="52"/>
        <v>0</v>
      </c>
      <c r="BE89" s="1611">
        <f t="shared" si="53"/>
        <v>0</v>
      </c>
      <c r="BF89" s="1611">
        <f t="shared" si="54"/>
        <v>0</v>
      </c>
      <c r="BG89" s="1611">
        <f t="shared" si="64"/>
        <v>0</v>
      </c>
      <c r="BH89" s="1611" t="str">
        <f t="shared" si="65"/>
        <v/>
      </c>
      <c r="BI89" s="1611" t="str">
        <f t="shared" si="66"/>
        <v/>
      </c>
      <c r="BJ89" s="1611" t="str">
        <f t="shared" si="55"/>
        <v/>
      </c>
      <c r="BK89" s="1611" t="str">
        <f t="shared" si="56"/>
        <v/>
      </c>
      <c r="BL89" s="1611" t="str">
        <f t="shared" ca="1" si="57"/>
        <v/>
      </c>
      <c r="BM89" s="1611" t="str">
        <f t="shared" si="67"/>
        <v/>
      </c>
      <c r="BN89" s="1611" t="str">
        <f t="shared" si="58"/>
        <v/>
      </c>
      <c r="BO89" s="1611" t="str">
        <f t="shared" si="59"/>
        <v/>
      </c>
      <c r="BP89" s="1611" t="str">
        <f t="shared" si="68"/>
        <v/>
      </c>
      <c r="BQ89" s="1611" t="str">
        <f t="shared" si="69"/>
        <v/>
      </c>
      <c r="BR89" s="1611" t="str">
        <f t="shared" si="70"/>
        <v/>
      </c>
      <c r="BS89" s="1611" t="str">
        <f t="shared" si="71"/>
        <v/>
      </c>
      <c r="BT89" s="1611" t="str">
        <f t="shared" si="72"/>
        <v/>
      </c>
      <c r="BU89" s="1731">
        <f t="shared" ca="1" si="73"/>
        <v>0</v>
      </c>
      <c r="BV89" s="1594"/>
      <c r="BW89" s="1594"/>
      <c r="BX89" s="1594"/>
      <c r="BY89" s="1594"/>
      <c r="BZ89" s="1594"/>
      <c r="CA89" s="1594"/>
      <c r="CB89" s="1594"/>
      <c r="CC89" s="1594"/>
      <c r="CD89" s="1594"/>
      <c r="CE89" s="1594"/>
      <c r="CF89" s="1594"/>
      <c r="CG89" s="1594"/>
      <c r="CH89" s="1594"/>
      <c r="CI89" s="1594"/>
      <c r="CJ89" s="1594"/>
      <c r="CK89" s="1594"/>
      <c r="CL89" s="1594"/>
      <c r="CM89" s="1594"/>
      <c r="CN89" s="1594"/>
      <c r="CO89" s="1594"/>
      <c r="CP89" s="1594"/>
      <c r="CQ89" s="1594"/>
      <c r="CR89" s="1594"/>
      <c r="CS89" s="1594"/>
      <c r="CT89" s="1594"/>
      <c r="CU89" s="1594"/>
      <c r="CV89" s="1594"/>
      <c r="CW89" s="1594"/>
      <c r="CX89" s="1594"/>
      <c r="CY89" s="1594"/>
      <c r="CZ89" s="1594"/>
      <c r="DA89" s="1594"/>
      <c r="DB89" s="1594"/>
      <c r="DC89" s="1594"/>
      <c r="DD89" s="1594"/>
      <c r="DE89" s="1594"/>
      <c r="DF89" s="1594"/>
      <c r="DG89" s="1594"/>
      <c r="DH89" s="1594"/>
      <c r="DI89" s="1594"/>
      <c r="DJ89" s="1594"/>
      <c r="DK89" s="1594"/>
      <c r="DL89" s="1594"/>
      <c r="DM89" s="1594"/>
      <c r="DN89" s="1594"/>
      <c r="DO89" s="1594"/>
      <c r="DP89" s="1594"/>
      <c r="DQ89" s="1594"/>
      <c r="DR89" s="1594"/>
      <c r="DS89" s="1594"/>
      <c r="DT89" s="1594"/>
      <c r="DU89" s="1594"/>
      <c r="DV89" s="1594"/>
      <c r="DW89" s="1594"/>
      <c r="DX89" s="1594"/>
      <c r="DY89" s="1594"/>
      <c r="DZ89" s="1594"/>
      <c r="EA89" s="1594"/>
      <c r="EB89" s="1594"/>
      <c r="EC89" s="1594"/>
      <c r="ED89" s="1594"/>
      <c r="EE89" s="1594"/>
      <c r="EF89" s="1594"/>
      <c r="EG89" s="1594"/>
      <c r="EH89" s="1594"/>
      <c r="EI89" s="1594"/>
      <c r="EJ89" s="1594"/>
      <c r="EK89" s="1594"/>
      <c r="EL89" s="1594"/>
      <c r="EM89" s="1594"/>
      <c r="EN89" s="1594"/>
      <c r="EO89" s="1594"/>
      <c r="EP89" s="1594"/>
      <c r="EQ89" s="1594"/>
      <c r="ER89" s="1594"/>
      <c r="ES89" s="1594"/>
    </row>
    <row r="90" spans="1:149" s="1595" customFormat="1" ht="12.5">
      <c r="A90" s="1644" t="str">
        <f t="shared" si="60"/>
        <v>Organisation</v>
      </c>
      <c r="B90" s="1754"/>
      <c r="C90" s="1754"/>
      <c r="D90" s="1754"/>
      <c r="E90" s="1756"/>
      <c r="F90" s="1592"/>
      <c r="G90" s="1714">
        <f t="shared" si="61"/>
        <v>0</v>
      </c>
      <c r="H90" s="1645"/>
      <c r="I90" s="1714">
        <f t="shared" si="62"/>
        <v>0</v>
      </c>
      <c r="J90" s="1645"/>
      <c r="K90" s="1645"/>
      <c r="L90" s="1592"/>
      <c r="M90" s="1593"/>
      <c r="N90" s="1593"/>
      <c r="O90" s="1646"/>
      <c r="P90" s="1647"/>
      <c r="Q90" s="1647"/>
      <c r="R90" s="1648"/>
      <c r="S90" s="1603"/>
      <c r="T90" s="1649"/>
      <c r="U90" s="1649"/>
      <c r="V90" s="1649"/>
      <c r="W90" s="1649"/>
      <c r="X90" s="1649"/>
      <c r="Y90" s="1649"/>
      <c r="Z90" s="1649"/>
      <c r="AA90" s="1649"/>
      <c r="AB90" s="1649"/>
      <c r="AC90" s="1649"/>
      <c r="AD90" s="1649"/>
      <c r="AE90" s="1649"/>
      <c r="AF90" s="1610">
        <f t="shared" si="41"/>
        <v>0</v>
      </c>
      <c r="AG90" s="1649"/>
      <c r="AH90" s="1649"/>
      <c r="AI90" s="1649"/>
      <c r="AJ90" s="1649"/>
      <c r="AK90" s="1649"/>
      <c r="AL90" s="1649"/>
      <c r="AM90" s="1649"/>
      <c r="AN90" s="1649"/>
      <c r="AO90" s="1649"/>
      <c r="AP90" s="1649"/>
      <c r="AQ90" s="1649"/>
      <c r="AR90" s="1709"/>
      <c r="AS90" s="1779">
        <f t="shared" si="42"/>
        <v>0</v>
      </c>
      <c r="AT90" s="1711">
        <f t="shared" si="63"/>
        <v>0</v>
      </c>
      <c r="AU90" s="1611">
        <f t="shared" si="43"/>
        <v>0</v>
      </c>
      <c r="AV90" s="1611">
        <f t="shared" si="44"/>
        <v>0</v>
      </c>
      <c r="AW90" s="1611">
        <f t="shared" si="45"/>
        <v>0</v>
      </c>
      <c r="AX90" s="1611">
        <f t="shared" si="46"/>
        <v>0</v>
      </c>
      <c r="AY90" s="1611">
        <f t="shared" si="47"/>
        <v>0</v>
      </c>
      <c r="AZ90" s="1611">
        <f t="shared" si="48"/>
        <v>0</v>
      </c>
      <c r="BA90" s="1611">
        <f t="shared" si="49"/>
        <v>0</v>
      </c>
      <c r="BB90" s="1611">
        <f t="shared" si="50"/>
        <v>0</v>
      </c>
      <c r="BC90" s="1611">
        <f t="shared" si="51"/>
        <v>0</v>
      </c>
      <c r="BD90" s="1611">
        <f t="shared" si="52"/>
        <v>0</v>
      </c>
      <c r="BE90" s="1611">
        <f t="shared" si="53"/>
        <v>0</v>
      </c>
      <c r="BF90" s="1611">
        <f t="shared" si="54"/>
        <v>0</v>
      </c>
      <c r="BG90" s="1611">
        <f t="shared" si="64"/>
        <v>0</v>
      </c>
      <c r="BH90" s="1611" t="str">
        <f t="shared" si="65"/>
        <v/>
      </c>
      <c r="BI90" s="1611" t="str">
        <f t="shared" si="66"/>
        <v/>
      </c>
      <c r="BJ90" s="1611" t="str">
        <f t="shared" si="55"/>
        <v/>
      </c>
      <c r="BK90" s="1611" t="str">
        <f t="shared" si="56"/>
        <v/>
      </c>
      <c r="BL90" s="1611" t="str">
        <f t="shared" ca="1" si="57"/>
        <v/>
      </c>
      <c r="BM90" s="1611" t="str">
        <f t="shared" si="67"/>
        <v/>
      </c>
      <c r="BN90" s="1611" t="str">
        <f t="shared" si="58"/>
        <v/>
      </c>
      <c r="BO90" s="1611" t="str">
        <f t="shared" si="59"/>
        <v/>
      </c>
      <c r="BP90" s="1611" t="str">
        <f t="shared" si="68"/>
        <v/>
      </c>
      <c r="BQ90" s="1611" t="str">
        <f t="shared" si="69"/>
        <v/>
      </c>
      <c r="BR90" s="1611" t="str">
        <f t="shared" si="70"/>
        <v/>
      </c>
      <c r="BS90" s="1611" t="str">
        <f t="shared" si="71"/>
        <v/>
      </c>
      <c r="BT90" s="1611" t="str">
        <f t="shared" si="72"/>
        <v/>
      </c>
      <c r="BU90" s="1731">
        <f t="shared" ca="1" si="73"/>
        <v>0</v>
      </c>
      <c r="BV90" s="1594"/>
      <c r="BW90" s="1594"/>
      <c r="BX90" s="1594"/>
      <c r="BY90" s="1594"/>
      <c r="BZ90" s="1594"/>
      <c r="CA90" s="1594"/>
      <c r="CB90" s="1594"/>
      <c r="CC90" s="1594"/>
      <c r="CD90" s="1594"/>
      <c r="CE90" s="1594"/>
      <c r="CF90" s="1594"/>
      <c r="CG90" s="1594"/>
      <c r="CH90" s="1594"/>
      <c r="CI90" s="1594"/>
      <c r="CJ90" s="1594"/>
      <c r="CK90" s="1594"/>
      <c r="CL90" s="1594"/>
      <c r="CM90" s="1594"/>
      <c r="CN90" s="1594"/>
      <c r="CO90" s="1594"/>
      <c r="CP90" s="1594"/>
      <c r="CQ90" s="1594"/>
      <c r="CR90" s="1594"/>
      <c r="CS90" s="1594"/>
      <c r="CT90" s="1594"/>
      <c r="CU90" s="1594"/>
      <c r="CV90" s="1594"/>
      <c r="CW90" s="1594"/>
      <c r="CX90" s="1594"/>
      <c r="CY90" s="1594"/>
      <c r="CZ90" s="1594"/>
      <c r="DA90" s="1594"/>
      <c r="DB90" s="1594"/>
      <c r="DC90" s="1594"/>
      <c r="DD90" s="1594"/>
      <c r="DE90" s="1594"/>
      <c r="DF90" s="1594"/>
      <c r="DG90" s="1594"/>
      <c r="DH90" s="1594"/>
      <c r="DI90" s="1594"/>
      <c r="DJ90" s="1594"/>
      <c r="DK90" s="1594"/>
      <c r="DL90" s="1594"/>
      <c r="DM90" s="1594"/>
      <c r="DN90" s="1594"/>
      <c r="DO90" s="1594"/>
      <c r="DP90" s="1594"/>
      <c r="DQ90" s="1594"/>
      <c r="DR90" s="1594"/>
      <c r="DS90" s="1594"/>
      <c r="DT90" s="1594"/>
      <c r="DU90" s="1594"/>
      <c r="DV90" s="1594"/>
      <c r="DW90" s="1594"/>
      <c r="DX90" s="1594"/>
      <c r="DY90" s="1594"/>
      <c r="DZ90" s="1594"/>
      <c r="EA90" s="1594"/>
      <c r="EB90" s="1594"/>
      <c r="EC90" s="1594"/>
      <c r="ED90" s="1594"/>
      <c r="EE90" s="1594"/>
      <c r="EF90" s="1594"/>
      <c r="EG90" s="1594"/>
      <c r="EH90" s="1594"/>
      <c r="EI90" s="1594"/>
      <c r="EJ90" s="1594"/>
      <c r="EK90" s="1594"/>
      <c r="EL90" s="1594"/>
      <c r="EM90" s="1594"/>
      <c r="EN90" s="1594"/>
      <c r="EO90" s="1594"/>
      <c r="EP90" s="1594"/>
      <c r="EQ90" s="1594"/>
      <c r="ER90" s="1594"/>
      <c r="ES90" s="1594"/>
    </row>
    <row r="91" spans="1:149" s="1595" customFormat="1" ht="12.5">
      <c r="A91" s="1644" t="str">
        <f t="shared" si="60"/>
        <v>Organisation</v>
      </c>
      <c r="B91" s="1754"/>
      <c r="C91" s="1754"/>
      <c r="D91" s="1754"/>
      <c r="E91" s="1756"/>
      <c r="F91" s="1592"/>
      <c r="G91" s="1714">
        <f t="shared" si="61"/>
        <v>0</v>
      </c>
      <c r="H91" s="1645"/>
      <c r="I91" s="1714">
        <f t="shared" si="62"/>
        <v>0</v>
      </c>
      <c r="J91" s="1645"/>
      <c r="K91" s="1645"/>
      <c r="L91" s="1592"/>
      <c r="M91" s="1593"/>
      <c r="N91" s="1593"/>
      <c r="O91" s="1646"/>
      <c r="P91" s="1647"/>
      <c r="Q91" s="1647"/>
      <c r="R91" s="1648"/>
      <c r="S91" s="1603"/>
      <c r="T91" s="1649"/>
      <c r="U91" s="1649"/>
      <c r="V91" s="1649"/>
      <c r="W91" s="1649"/>
      <c r="X91" s="1649"/>
      <c r="Y91" s="1649"/>
      <c r="Z91" s="1649"/>
      <c r="AA91" s="1649"/>
      <c r="AB91" s="1649"/>
      <c r="AC91" s="1649"/>
      <c r="AD91" s="1649"/>
      <c r="AE91" s="1649"/>
      <c r="AF91" s="1610">
        <f t="shared" si="41"/>
        <v>0</v>
      </c>
      <c r="AG91" s="1649"/>
      <c r="AH91" s="1649"/>
      <c r="AI91" s="1649"/>
      <c r="AJ91" s="1649"/>
      <c r="AK91" s="1649"/>
      <c r="AL91" s="1649"/>
      <c r="AM91" s="1649"/>
      <c r="AN91" s="1649"/>
      <c r="AO91" s="1649"/>
      <c r="AP91" s="1649"/>
      <c r="AQ91" s="1649"/>
      <c r="AR91" s="1709"/>
      <c r="AS91" s="1779">
        <f t="shared" si="42"/>
        <v>0</v>
      </c>
      <c r="AT91" s="1711">
        <f t="shared" si="63"/>
        <v>0</v>
      </c>
      <c r="AU91" s="1611">
        <f t="shared" si="43"/>
        <v>0</v>
      </c>
      <c r="AV91" s="1611">
        <f t="shared" si="44"/>
        <v>0</v>
      </c>
      <c r="AW91" s="1611">
        <f t="shared" si="45"/>
        <v>0</v>
      </c>
      <c r="AX91" s="1611">
        <f t="shared" si="46"/>
        <v>0</v>
      </c>
      <c r="AY91" s="1611">
        <f t="shared" si="47"/>
        <v>0</v>
      </c>
      <c r="AZ91" s="1611">
        <f t="shared" si="48"/>
        <v>0</v>
      </c>
      <c r="BA91" s="1611">
        <f t="shared" si="49"/>
        <v>0</v>
      </c>
      <c r="BB91" s="1611">
        <f t="shared" si="50"/>
        <v>0</v>
      </c>
      <c r="BC91" s="1611">
        <f t="shared" si="51"/>
        <v>0</v>
      </c>
      <c r="BD91" s="1611">
        <f t="shared" si="52"/>
        <v>0</v>
      </c>
      <c r="BE91" s="1611">
        <f t="shared" si="53"/>
        <v>0</v>
      </c>
      <c r="BF91" s="1611">
        <f t="shared" si="54"/>
        <v>0</v>
      </c>
      <c r="BG91" s="1611">
        <f t="shared" si="64"/>
        <v>0</v>
      </c>
      <c r="BH91" s="1611" t="str">
        <f t="shared" si="65"/>
        <v/>
      </c>
      <c r="BI91" s="1611" t="str">
        <f t="shared" si="66"/>
        <v/>
      </c>
      <c r="BJ91" s="1611" t="str">
        <f t="shared" si="55"/>
        <v/>
      </c>
      <c r="BK91" s="1611" t="str">
        <f t="shared" si="56"/>
        <v/>
      </c>
      <c r="BL91" s="1611" t="str">
        <f t="shared" ca="1" si="57"/>
        <v/>
      </c>
      <c r="BM91" s="1611" t="str">
        <f t="shared" si="67"/>
        <v/>
      </c>
      <c r="BN91" s="1611" t="str">
        <f t="shared" si="58"/>
        <v/>
      </c>
      <c r="BO91" s="1611" t="str">
        <f t="shared" si="59"/>
        <v/>
      </c>
      <c r="BP91" s="1611" t="str">
        <f t="shared" si="68"/>
        <v/>
      </c>
      <c r="BQ91" s="1611" t="str">
        <f t="shared" si="69"/>
        <v/>
      </c>
      <c r="BR91" s="1611" t="str">
        <f t="shared" si="70"/>
        <v/>
      </c>
      <c r="BS91" s="1611" t="str">
        <f t="shared" si="71"/>
        <v/>
      </c>
      <c r="BT91" s="1611" t="str">
        <f t="shared" si="72"/>
        <v/>
      </c>
      <c r="BU91" s="1731">
        <f t="shared" ca="1" si="73"/>
        <v>0</v>
      </c>
      <c r="BV91" s="1594"/>
      <c r="BW91" s="1594"/>
      <c r="BX91" s="1594"/>
      <c r="BY91" s="1594"/>
      <c r="BZ91" s="1594"/>
      <c r="CA91" s="1594"/>
      <c r="CB91" s="1594"/>
      <c r="CC91" s="1594"/>
      <c r="CD91" s="1594"/>
      <c r="CE91" s="1594"/>
      <c r="CF91" s="1594"/>
      <c r="CG91" s="1594"/>
      <c r="CH91" s="1594"/>
      <c r="CI91" s="1594"/>
      <c r="CJ91" s="1594"/>
      <c r="CK91" s="1594"/>
      <c r="CL91" s="1594"/>
      <c r="CM91" s="1594"/>
      <c r="CN91" s="1594"/>
      <c r="CO91" s="1594"/>
      <c r="CP91" s="1594"/>
      <c r="CQ91" s="1594"/>
      <c r="CR91" s="1594"/>
      <c r="CS91" s="1594"/>
      <c r="CT91" s="1594"/>
      <c r="CU91" s="1594"/>
      <c r="CV91" s="1594"/>
      <c r="CW91" s="1594"/>
      <c r="CX91" s="1594"/>
      <c r="CY91" s="1594"/>
      <c r="CZ91" s="1594"/>
      <c r="DA91" s="1594"/>
      <c r="DB91" s="1594"/>
      <c r="DC91" s="1594"/>
      <c r="DD91" s="1594"/>
      <c r="DE91" s="1594"/>
      <c r="DF91" s="1594"/>
      <c r="DG91" s="1594"/>
      <c r="DH91" s="1594"/>
      <c r="DI91" s="1594"/>
      <c r="DJ91" s="1594"/>
      <c r="DK91" s="1594"/>
      <c r="DL91" s="1594"/>
      <c r="DM91" s="1594"/>
      <c r="DN91" s="1594"/>
      <c r="DO91" s="1594"/>
      <c r="DP91" s="1594"/>
      <c r="DQ91" s="1594"/>
      <c r="DR91" s="1594"/>
      <c r="DS91" s="1594"/>
      <c r="DT91" s="1594"/>
      <c r="DU91" s="1594"/>
      <c r="DV91" s="1594"/>
      <c r="DW91" s="1594"/>
      <c r="DX91" s="1594"/>
      <c r="DY91" s="1594"/>
      <c r="DZ91" s="1594"/>
      <c r="EA91" s="1594"/>
      <c r="EB91" s="1594"/>
      <c r="EC91" s="1594"/>
      <c r="ED91" s="1594"/>
      <c r="EE91" s="1594"/>
      <c r="EF91" s="1594"/>
      <c r="EG91" s="1594"/>
      <c r="EH91" s="1594"/>
      <c r="EI91" s="1594"/>
      <c r="EJ91" s="1594"/>
      <c r="EK91" s="1594"/>
      <c r="EL91" s="1594"/>
      <c r="EM91" s="1594"/>
      <c r="EN91" s="1594"/>
      <c r="EO91" s="1594"/>
      <c r="EP91" s="1594"/>
      <c r="EQ91" s="1594"/>
      <c r="ER91" s="1594"/>
      <c r="ES91" s="1594"/>
    </row>
    <row r="92" spans="1:149" s="1595" customFormat="1" ht="12.5">
      <c r="A92" s="1644" t="str">
        <f t="shared" si="60"/>
        <v>Organisation</v>
      </c>
      <c r="B92" s="1754"/>
      <c r="C92" s="1754"/>
      <c r="D92" s="1754"/>
      <c r="E92" s="1756"/>
      <c r="F92" s="1592"/>
      <c r="G92" s="1714">
        <f t="shared" si="61"/>
        <v>0</v>
      </c>
      <c r="H92" s="1645"/>
      <c r="I92" s="1714">
        <f t="shared" si="62"/>
        <v>0</v>
      </c>
      <c r="J92" s="1645"/>
      <c r="K92" s="1645"/>
      <c r="L92" s="1592"/>
      <c r="M92" s="1593"/>
      <c r="N92" s="1593"/>
      <c r="O92" s="1646"/>
      <c r="P92" s="1647"/>
      <c r="Q92" s="1647"/>
      <c r="R92" s="1648"/>
      <c r="S92" s="1603"/>
      <c r="T92" s="1649"/>
      <c r="U92" s="1649"/>
      <c r="V92" s="1649"/>
      <c r="W92" s="1649"/>
      <c r="X92" s="1649"/>
      <c r="Y92" s="1649"/>
      <c r="Z92" s="1649"/>
      <c r="AA92" s="1649"/>
      <c r="AB92" s="1649"/>
      <c r="AC92" s="1649"/>
      <c r="AD92" s="1649"/>
      <c r="AE92" s="1649"/>
      <c r="AF92" s="1610">
        <f t="shared" si="41"/>
        <v>0</v>
      </c>
      <c r="AG92" s="1649"/>
      <c r="AH92" s="1649"/>
      <c r="AI92" s="1649"/>
      <c r="AJ92" s="1649"/>
      <c r="AK92" s="1649"/>
      <c r="AL92" s="1649"/>
      <c r="AM92" s="1649"/>
      <c r="AN92" s="1649"/>
      <c r="AO92" s="1649"/>
      <c r="AP92" s="1649"/>
      <c r="AQ92" s="1649"/>
      <c r="AR92" s="1709"/>
      <c r="AS92" s="1779">
        <f t="shared" si="42"/>
        <v>0</v>
      </c>
      <c r="AT92" s="1711">
        <f t="shared" si="63"/>
        <v>0</v>
      </c>
      <c r="AU92" s="1611">
        <f t="shared" si="43"/>
        <v>0</v>
      </c>
      <c r="AV92" s="1611">
        <f t="shared" si="44"/>
        <v>0</v>
      </c>
      <c r="AW92" s="1611">
        <f t="shared" si="45"/>
        <v>0</v>
      </c>
      <c r="AX92" s="1611">
        <f t="shared" si="46"/>
        <v>0</v>
      </c>
      <c r="AY92" s="1611">
        <f t="shared" si="47"/>
        <v>0</v>
      </c>
      <c r="AZ92" s="1611">
        <f t="shared" si="48"/>
        <v>0</v>
      </c>
      <c r="BA92" s="1611">
        <f t="shared" si="49"/>
        <v>0</v>
      </c>
      <c r="BB92" s="1611">
        <f t="shared" si="50"/>
        <v>0</v>
      </c>
      <c r="BC92" s="1611">
        <f t="shared" si="51"/>
        <v>0</v>
      </c>
      <c r="BD92" s="1611">
        <f t="shared" si="52"/>
        <v>0</v>
      </c>
      <c r="BE92" s="1611">
        <f t="shared" si="53"/>
        <v>0</v>
      </c>
      <c r="BF92" s="1611">
        <f t="shared" si="54"/>
        <v>0</v>
      </c>
      <c r="BG92" s="1611">
        <f t="shared" si="64"/>
        <v>0</v>
      </c>
      <c r="BH92" s="1611" t="str">
        <f t="shared" si="65"/>
        <v/>
      </c>
      <c r="BI92" s="1611" t="str">
        <f t="shared" si="66"/>
        <v/>
      </c>
      <c r="BJ92" s="1611" t="str">
        <f t="shared" si="55"/>
        <v/>
      </c>
      <c r="BK92" s="1611" t="str">
        <f t="shared" si="56"/>
        <v/>
      </c>
      <c r="BL92" s="1611" t="str">
        <f t="shared" ca="1" si="57"/>
        <v/>
      </c>
      <c r="BM92" s="1611" t="str">
        <f t="shared" si="67"/>
        <v/>
      </c>
      <c r="BN92" s="1611" t="str">
        <f t="shared" si="58"/>
        <v/>
      </c>
      <c r="BO92" s="1611" t="str">
        <f t="shared" si="59"/>
        <v/>
      </c>
      <c r="BP92" s="1611" t="str">
        <f t="shared" si="68"/>
        <v/>
      </c>
      <c r="BQ92" s="1611" t="str">
        <f t="shared" si="69"/>
        <v/>
      </c>
      <c r="BR92" s="1611" t="str">
        <f t="shared" si="70"/>
        <v/>
      </c>
      <c r="BS92" s="1611" t="str">
        <f t="shared" si="71"/>
        <v/>
      </c>
      <c r="BT92" s="1611" t="str">
        <f t="shared" si="72"/>
        <v/>
      </c>
      <c r="BU92" s="1731">
        <f t="shared" ca="1" si="73"/>
        <v>0</v>
      </c>
      <c r="BV92" s="1594"/>
      <c r="BW92" s="1594"/>
      <c r="BX92" s="1594"/>
      <c r="BY92" s="1594"/>
      <c r="BZ92" s="1594"/>
      <c r="CA92" s="1594"/>
      <c r="CB92" s="1594"/>
      <c r="CC92" s="1594"/>
      <c r="CD92" s="1594"/>
      <c r="CE92" s="1594"/>
      <c r="CF92" s="1594"/>
      <c r="CG92" s="1594"/>
      <c r="CH92" s="1594"/>
      <c r="CI92" s="1594"/>
      <c r="CJ92" s="1594"/>
      <c r="CK92" s="1594"/>
      <c r="CL92" s="1594"/>
      <c r="CM92" s="1594"/>
      <c r="CN92" s="1594"/>
      <c r="CO92" s="1594"/>
      <c r="CP92" s="1594"/>
      <c r="CQ92" s="1594"/>
      <c r="CR92" s="1594"/>
      <c r="CS92" s="1594"/>
      <c r="CT92" s="1594"/>
      <c r="CU92" s="1594"/>
      <c r="CV92" s="1594"/>
      <c r="CW92" s="1594"/>
      <c r="CX92" s="1594"/>
      <c r="CY92" s="1594"/>
      <c r="CZ92" s="1594"/>
      <c r="DA92" s="1594"/>
      <c r="DB92" s="1594"/>
      <c r="DC92" s="1594"/>
      <c r="DD92" s="1594"/>
      <c r="DE92" s="1594"/>
      <c r="DF92" s="1594"/>
      <c r="DG92" s="1594"/>
      <c r="DH92" s="1594"/>
      <c r="DI92" s="1594"/>
      <c r="DJ92" s="1594"/>
      <c r="DK92" s="1594"/>
      <c r="DL92" s="1594"/>
      <c r="DM92" s="1594"/>
      <c r="DN92" s="1594"/>
      <c r="DO92" s="1594"/>
      <c r="DP92" s="1594"/>
      <c r="DQ92" s="1594"/>
      <c r="DR92" s="1594"/>
      <c r="DS92" s="1594"/>
      <c r="DT92" s="1594"/>
      <c r="DU92" s="1594"/>
      <c r="DV92" s="1594"/>
      <c r="DW92" s="1594"/>
      <c r="DX92" s="1594"/>
      <c r="DY92" s="1594"/>
      <c r="DZ92" s="1594"/>
      <c r="EA92" s="1594"/>
      <c r="EB92" s="1594"/>
      <c r="EC92" s="1594"/>
      <c r="ED92" s="1594"/>
      <c r="EE92" s="1594"/>
      <c r="EF92" s="1594"/>
      <c r="EG92" s="1594"/>
      <c r="EH92" s="1594"/>
      <c r="EI92" s="1594"/>
      <c r="EJ92" s="1594"/>
      <c r="EK92" s="1594"/>
      <c r="EL92" s="1594"/>
      <c r="EM92" s="1594"/>
      <c r="EN92" s="1594"/>
      <c r="EO92" s="1594"/>
      <c r="EP92" s="1594"/>
      <c r="EQ92" s="1594"/>
      <c r="ER92" s="1594"/>
      <c r="ES92" s="1594"/>
    </row>
    <row r="93" spans="1:149" s="1595" customFormat="1" ht="12.5">
      <c r="A93" s="1644" t="str">
        <f t="shared" si="60"/>
        <v>Organisation</v>
      </c>
      <c r="B93" s="1754"/>
      <c r="C93" s="1754"/>
      <c r="D93" s="1754"/>
      <c r="E93" s="1756"/>
      <c r="F93" s="1592"/>
      <c r="G93" s="1714">
        <f t="shared" si="61"/>
        <v>0</v>
      </c>
      <c r="H93" s="1645"/>
      <c r="I93" s="1714">
        <f t="shared" si="62"/>
        <v>0</v>
      </c>
      <c r="J93" s="1645"/>
      <c r="K93" s="1645"/>
      <c r="L93" s="1592"/>
      <c r="M93" s="1593"/>
      <c r="N93" s="1593"/>
      <c r="O93" s="1646"/>
      <c r="P93" s="1647"/>
      <c r="Q93" s="1647"/>
      <c r="R93" s="1648"/>
      <c r="S93" s="1603"/>
      <c r="T93" s="1649"/>
      <c r="U93" s="1649"/>
      <c r="V93" s="1649"/>
      <c r="W93" s="1649"/>
      <c r="X93" s="1649"/>
      <c r="Y93" s="1649"/>
      <c r="Z93" s="1649"/>
      <c r="AA93" s="1649"/>
      <c r="AB93" s="1649"/>
      <c r="AC93" s="1649"/>
      <c r="AD93" s="1649"/>
      <c r="AE93" s="1649"/>
      <c r="AF93" s="1610">
        <f t="shared" si="41"/>
        <v>0</v>
      </c>
      <c r="AG93" s="1649"/>
      <c r="AH93" s="1649"/>
      <c r="AI93" s="1649"/>
      <c r="AJ93" s="1649"/>
      <c r="AK93" s="1649"/>
      <c r="AL93" s="1649"/>
      <c r="AM93" s="1649"/>
      <c r="AN93" s="1649"/>
      <c r="AO93" s="1649"/>
      <c r="AP93" s="1649"/>
      <c r="AQ93" s="1649"/>
      <c r="AR93" s="1709"/>
      <c r="AS93" s="1779">
        <f t="shared" si="42"/>
        <v>0</v>
      </c>
      <c r="AT93" s="1711">
        <f t="shared" si="63"/>
        <v>0</v>
      </c>
      <c r="AU93" s="1611">
        <f t="shared" si="43"/>
        <v>0</v>
      </c>
      <c r="AV93" s="1611">
        <f t="shared" si="44"/>
        <v>0</v>
      </c>
      <c r="AW93" s="1611">
        <f t="shared" si="45"/>
        <v>0</v>
      </c>
      <c r="AX93" s="1611">
        <f t="shared" si="46"/>
        <v>0</v>
      </c>
      <c r="AY93" s="1611">
        <f t="shared" si="47"/>
        <v>0</v>
      </c>
      <c r="AZ93" s="1611">
        <f t="shared" si="48"/>
        <v>0</v>
      </c>
      <c r="BA93" s="1611">
        <f t="shared" si="49"/>
        <v>0</v>
      </c>
      <c r="BB93" s="1611">
        <f t="shared" si="50"/>
        <v>0</v>
      </c>
      <c r="BC93" s="1611">
        <f t="shared" si="51"/>
        <v>0</v>
      </c>
      <c r="BD93" s="1611">
        <f t="shared" si="52"/>
        <v>0</v>
      </c>
      <c r="BE93" s="1611">
        <f t="shared" si="53"/>
        <v>0</v>
      </c>
      <c r="BF93" s="1611">
        <f t="shared" si="54"/>
        <v>0</v>
      </c>
      <c r="BG93" s="1611">
        <f t="shared" si="64"/>
        <v>0</v>
      </c>
      <c r="BH93" s="1611" t="str">
        <f t="shared" si="65"/>
        <v/>
      </c>
      <c r="BI93" s="1611" t="str">
        <f t="shared" si="66"/>
        <v/>
      </c>
      <c r="BJ93" s="1611" t="str">
        <f t="shared" si="55"/>
        <v/>
      </c>
      <c r="BK93" s="1611" t="str">
        <f t="shared" si="56"/>
        <v/>
      </c>
      <c r="BL93" s="1611" t="str">
        <f t="shared" ca="1" si="57"/>
        <v/>
      </c>
      <c r="BM93" s="1611" t="str">
        <f t="shared" si="67"/>
        <v/>
      </c>
      <c r="BN93" s="1611" t="str">
        <f t="shared" si="58"/>
        <v/>
      </c>
      <c r="BO93" s="1611" t="str">
        <f t="shared" si="59"/>
        <v/>
      </c>
      <c r="BP93" s="1611" t="str">
        <f t="shared" si="68"/>
        <v/>
      </c>
      <c r="BQ93" s="1611" t="str">
        <f t="shared" si="69"/>
        <v/>
      </c>
      <c r="BR93" s="1611" t="str">
        <f t="shared" si="70"/>
        <v/>
      </c>
      <c r="BS93" s="1611" t="str">
        <f t="shared" si="71"/>
        <v/>
      </c>
      <c r="BT93" s="1611" t="str">
        <f t="shared" si="72"/>
        <v/>
      </c>
      <c r="BU93" s="1731">
        <f t="shared" ca="1" si="73"/>
        <v>0</v>
      </c>
      <c r="BV93" s="1594"/>
      <c r="BW93" s="1594"/>
      <c r="BX93" s="1594"/>
      <c r="BY93" s="1594"/>
      <c r="BZ93" s="1594"/>
      <c r="CA93" s="1594"/>
      <c r="CB93" s="1594"/>
      <c r="CC93" s="1594"/>
      <c r="CD93" s="1594"/>
      <c r="CE93" s="1594"/>
      <c r="CF93" s="1594"/>
      <c r="CG93" s="1594"/>
      <c r="CH93" s="1594"/>
      <c r="CI93" s="1594"/>
      <c r="CJ93" s="1594"/>
      <c r="CK93" s="1594"/>
      <c r="CL93" s="1594"/>
      <c r="CM93" s="1594"/>
      <c r="CN93" s="1594"/>
      <c r="CO93" s="1594"/>
      <c r="CP93" s="1594"/>
      <c r="CQ93" s="1594"/>
      <c r="CR93" s="1594"/>
      <c r="CS93" s="1594"/>
      <c r="CT93" s="1594"/>
      <c r="CU93" s="1594"/>
      <c r="CV93" s="1594"/>
      <c r="CW93" s="1594"/>
      <c r="CX93" s="1594"/>
      <c r="CY93" s="1594"/>
      <c r="CZ93" s="1594"/>
      <c r="DA93" s="1594"/>
      <c r="DB93" s="1594"/>
      <c r="DC93" s="1594"/>
      <c r="DD93" s="1594"/>
      <c r="DE93" s="1594"/>
      <c r="DF93" s="1594"/>
      <c r="DG93" s="1594"/>
      <c r="DH93" s="1594"/>
      <c r="DI93" s="1594"/>
      <c r="DJ93" s="1594"/>
      <c r="DK93" s="1594"/>
      <c r="DL93" s="1594"/>
      <c r="DM93" s="1594"/>
      <c r="DN93" s="1594"/>
      <c r="DO93" s="1594"/>
      <c r="DP93" s="1594"/>
      <c r="DQ93" s="1594"/>
      <c r="DR93" s="1594"/>
      <c r="DS93" s="1594"/>
      <c r="DT93" s="1594"/>
      <c r="DU93" s="1594"/>
      <c r="DV93" s="1594"/>
      <c r="DW93" s="1594"/>
      <c r="DX93" s="1594"/>
      <c r="DY93" s="1594"/>
      <c r="DZ93" s="1594"/>
      <c r="EA93" s="1594"/>
      <c r="EB93" s="1594"/>
      <c r="EC93" s="1594"/>
      <c r="ED93" s="1594"/>
      <c r="EE93" s="1594"/>
      <c r="EF93" s="1594"/>
      <c r="EG93" s="1594"/>
      <c r="EH93" s="1594"/>
      <c r="EI93" s="1594"/>
      <c r="EJ93" s="1594"/>
      <c r="EK93" s="1594"/>
      <c r="EL93" s="1594"/>
      <c r="EM93" s="1594"/>
      <c r="EN93" s="1594"/>
      <c r="EO93" s="1594"/>
      <c r="EP93" s="1594"/>
      <c r="EQ93" s="1594"/>
      <c r="ER93" s="1594"/>
      <c r="ES93" s="1594"/>
    </row>
    <row r="94" spans="1:149" s="1594" customFormat="1" ht="12.5">
      <c r="A94" s="1644" t="str">
        <f t="shared" si="60"/>
        <v>Organisation</v>
      </c>
      <c r="B94" s="1754"/>
      <c r="C94" s="1754"/>
      <c r="D94" s="1754"/>
      <c r="E94" s="1756"/>
      <c r="F94" s="1592"/>
      <c r="G94" s="1714">
        <f t="shared" si="61"/>
        <v>0</v>
      </c>
      <c r="H94" s="1645"/>
      <c r="I94" s="1714">
        <f t="shared" si="62"/>
        <v>0</v>
      </c>
      <c r="J94" s="1645"/>
      <c r="K94" s="1645"/>
      <c r="L94" s="1592"/>
      <c r="M94" s="1593"/>
      <c r="N94" s="1593"/>
      <c r="O94" s="1646"/>
      <c r="P94" s="1647"/>
      <c r="Q94" s="1647"/>
      <c r="R94" s="1648"/>
      <c r="S94" s="1603"/>
      <c r="T94" s="1649"/>
      <c r="U94" s="1649"/>
      <c r="V94" s="1649"/>
      <c r="W94" s="1649"/>
      <c r="X94" s="1649"/>
      <c r="Y94" s="1649"/>
      <c r="Z94" s="1649"/>
      <c r="AA94" s="1649"/>
      <c r="AB94" s="1649"/>
      <c r="AC94" s="1649"/>
      <c r="AD94" s="1649"/>
      <c r="AE94" s="1649"/>
      <c r="AF94" s="1610">
        <f t="shared" si="41"/>
        <v>0</v>
      </c>
      <c r="AG94" s="1649"/>
      <c r="AH94" s="1649"/>
      <c r="AI94" s="1649"/>
      <c r="AJ94" s="1649"/>
      <c r="AK94" s="1649"/>
      <c r="AL94" s="1649"/>
      <c r="AM94" s="1649"/>
      <c r="AN94" s="1649"/>
      <c r="AO94" s="1649"/>
      <c r="AP94" s="1649"/>
      <c r="AQ94" s="1649"/>
      <c r="AR94" s="1709"/>
      <c r="AS94" s="1779">
        <f t="shared" si="42"/>
        <v>0</v>
      </c>
      <c r="AT94" s="1711">
        <f t="shared" si="63"/>
        <v>0</v>
      </c>
      <c r="AU94" s="1611">
        <f t="shared" si="43"/>
        <v>0</v>
      </c>
      <c r="AV94" s="1611">
        <f t="shared" si="44"/>
        <v>0</v>
      </c>
      <c r="AW94" s="1611">
        <f t="shared" si="45"/>
        <v>0</v>
      </c>
      <c r="AX94" s="1611">
        <f t="shared" si="46"/>
        <v>0</v>
      </c>
      <c r="AY94" s="1611">
        <f t="shared" si="47"/>
        <v>0</v>
      </c>
      <c r="AZ94" s="1611">
        <f t="shared" si="48"/>
        <v>0</v>
      </c>
      <c r="BA94" s="1611">
        <f t="shared" si="49"/>
        <v>0</v>
      </c>
      <c r="BB94" s="1611">
        <f t="shared" si="50"/>
        <v>0</v>
      </c>
      <c r="BC94" s="1611">
        <f t="shared" si="51"/>
        <v>0</v>
      </c>
      <c r="BD94" s="1611">
        <f t="shared" si="52"/>
        <v>0</v>
      </c>
      <c r="BE94" s="1611">
        <f t="shared" si="53"/>
        <v>0</v>
      </c>
      <c r="BF94" s="1611">
        <f t="shared" si="54"/>
        <v>0</v>
      </c>
      <c r="BG94" s="1611">
        <f t="shared" si="64"/>
        <v>0</v>
      </c>
      <c r="BH94" s="1611" t="str">
        <f t="shared" si="65"/>
        <v/>
      </c>
      <c r="BI94" s="1611" t="str">
        <f t="shared" si="66"/>
        <v/>
      </c>
      <c r="BJ94" s="1611" t="str">
        <f t="shared" si="55"/>
        <v/>
      </c>
      <c r="BK94" s="1611" t="str">
        <f t="shared" si="56"/>
        <v/>
      </c>
      <c r="BL94" s="1611" t="str">
        <f t="shared" ca="1" si="57"/>
        <v/>
      </c>
      <c r="BM94" s="1611" t="str">
        <f t="shared" si="67"/>
        <v/>
      </c>
      <c r="BN94" s="1611" t="str">
        <f t="shared" si="58"/>
        <v/>
      </c>
      <c r="BO94" s="1611" t="str">
        <f t="shared" si="59"/>
        <v/>
      </c>
      <c r="BP94" s="1611" t="str">
        <f t="shared" si="68"/>
        <v/>
      </c>
      <c r="BQ94" s="1611" t="str">
        <f t="shared" si="69"/>
        <v/>
      </c>
      <c r="BR94" s="1611" t="str">
        <f t="shared" si="70"/>
        <v/>
      </c>
      <c r="BS94" s="1611" t="str">
        <f t="shared" si="71"/>
        <v/>
      </c>
      <c r="BT94" s="1611" t="str">
        <f t="shared" si="72"/>
        <v/>
      </c>
      <c r="BU94" s="1731">
        <f t="shared" ca="1" si="73"/>
        <v>0</v>
      </c>
    </row>
    <row r="95" spans="1:149" s="1595" customFormat="1" ht="13">
      <c r="A95" s="1644" t="str">
        <f t="shared" si="60"/>
        <v>Organisation</v>
      </c>
      <c r="B95" s="1754"/>
      <c r="C95" s="1754"/>
      <c r="D95" s="1757"/>
      <c r="E95" s="1756"/>
      <c r="F95" s="1592"/>
      <c r="G95" s="1714">
        <f t="shared" si="61"/>
        <v>0</v>
      </c>
      <c r="H95" s="1645"/>
      <c r="I95" s="1714">
        <f t="shared" si="62"/>
        <v>0</v>
      </c>
      <c r="J95" s="1645"/>
      <c r="K95" s="1645"/>
      <c r="L95" s="1592"/>
      <c r="M95" s="1593"/>
      <c r="N95" s="1593"/>
      <c r="O95" s="1646"/>
      <c r="P95" s="1647"/>
      <c r="Q95" s="1647"/>
      <c r="R95" s="1648"/>
      <c r="S95" s="1603"/>
      <c r="T95" s="1649"/>
      <c r="U95" s="1649"/>
      <c r="V95" s="1649"/>
      <c r="W95" s="1649"/>
      <c r="X95" s="1649"/>
      <c r="Y95" s="1649"/>
      <c r="Z95" s="1649"/>
      <c r="AA95" s="1649"/>
      <c r="AB95" s="1649"/>
      <c r="AC95" s="1649"/>
      <c r="AD95" s="1649"/>
      <c r="AE95" s="1649"/>
      <c r="AF95" s="1610">
        <f t="shared" si="41"/>
        <v>0</v>
      </c>
      <c r="AG95" s="1649"/>
      <c r="AH95" s="1649"/>
      <c r="AI95" s="1649"/>
      <c r="AJ95" s="1680"/>
      <c r="AK95" s="1649"/>
      <c r="AL95" s="1680"/>
      <c r="AM95" s="1680"/>
      <c r="AN95" s="1680"/>
      <c r="AO95" s="1680"/>
      <c r="AP95" s="1680"/>
      <c r="AQ95" s="1680"/>
      <c r="AR95" s="1710"/>
      <c r="AS95" s="1779">
        <f t="shared" si="42"/>
        <v>0</v>
      </c>
      <c r="AT95" s="1711">
        <f t="shared" si="63"/>
        <v>0</v>
      </c>
      <c r="AU95" s="1611">
        <f t="shared" si="43"/>
        <v>0</v>
      </c>
      <c r="AV95" s="1611">
        <f t="shared" si="44"/>
        <v>0</v>
      </c>
      <c r="AW95" s="1611">
        <f t="shared" si="45"/>
        <v>0</v>
      </c>
      <c r="AX95" s="1611">
        <f t="shared" si="46"/>
        <v>0</v>
      </c>
      <c r="AY95" s="1611">
        <f t="shared" si="47"/>
        <v>0</v>
      </c>
      <c r="AZ95" s="1611">
        <f t="shared" si="48"/>
        <v>0</v>
      </c>
      <c r="BA95" s="1611">
        <f t="shared" si="49"/>
        <v>0</v>
      </c>
      <c r="BB95" s="1611">
        <f t="shared" si="50"/>
        <v>0</v>
      </c>
      <c r="BC95" s="1611">
        <f t="shared" si="51"/>
        <v>0</v>
      </c>
      <c r="BD95" s="1611">
        <f t="shared" si="52"/>
        <v>0</v>
      </c>
      <c r="BE95" s="1611">
        <f t="shared" si="53"/>
        <v>0</v>
      </c>
      <c r="BF95" s="1611">
        <f t="shared" si="54"/>
        <v>0</v>
      </c>
      <c r="BG95" s="1611">
        <f t="shared" si="64"/>
        <v>0</v>
      </c>
      <c r="BH95" s="1611" t="str">
        <f t="shared" si="65"/>
        <v/>
      </c>
      <c r="BI95" s="1611" t="str">
        <f t="shared" si="66"/>
        <v/>
      </c>
      <c r="BJ95" s="1611" t="str">
        <f t="shared" si="55"/>
        <v/>
      </c>
      <c r="BK95" s="1611" t="str">
        <f t="shared" si="56"/>
        <v/>
      </c>
      <c r="BL95" s="1611" t="str">
        <f t="shared" ca="1" si="57"/>
        <v/>
      </c>
      <c r="BM95" s="1611" t="str">
        <f t="shared" si="67"/>
        <v/>
      </c>
      <c r="BN95" s="1611" t="str">
        <f t="shared" si="58"/>
        <v/>
      </c>
      <c r="BO95" s="1611" t="str">
        <f t="shared" si="59"/>
        <v/>
      </c>
      <c r="BP95" s="1611" t="str">
        <f t="shared" si="68"/>
        <v/>
      </c>
      <c r="BQ95" s="1611" t="str">
        <f t="shared" si="69"/>
        <v/>
      </c>
      <c r="BR95" s="1611" t="str">
        <f t="shared" si="70"/>
        <v/>
      </c>
      <c r="BS95" s="1611" t="str">
        <f t="shared" si="71"/>
        <v/>
      </c>
      <c r="BT95" s="1611" t="str">
        <f t="shared" si="72"/>
        <v/>
      </c>
      <c r="BU95" s="1731">
        <f t="shared" ca="1" si="73"/>
        <v>0</v>
      </c>
      <c r="BV95" s="1594"/>
      <c r="BW95" s="1594"/>
      <c r="BX95" s="1594"/>
      <c r="BY95" s="1594"/>
      <c r="BZ95" s="1594"/>
      <c r="CA95" s="1594"/>
      <c r="CB95" s="1594"/>
      <c r="CC95" s="1594"/>
      <c r="CD95" s="1594"/>
      <c r="CE95" s="1594"/>
      <c r="CF95" s="1594"/>
      <c r="CG95" s="1594"/>
      <c r="CH95" s="1594"/>
      <c r="CI95" s="1594"/>
      <c r="CJ95" s="1594"/>
      <c r="CK95" s="1594"/>
      <c r="CL95" s="1594"/>
      <c r="CM95" s="1594"/>
      <c r="CN95" s="1594"/>
      <c r="CO95" s="1594"/>
      <c r="CP95" s="1594"/>
      <c r="CQ95" s="1594"/>
      <c r="CR95" s="1594"/>
      <c r="CS95" s="1594"/>
      <c r="CT95" s="1594"/>
      <c r="CU95" s="1594"/>
      <c r="CV95" s="1594"/>
      <c r="CW95" s="1594"/>
      <c r="CX95" s="1594"/>
      <c r="CY95" s="1594"/>
      <c r="CZ95" s="1594"/>
      <c r="DA95" s="1594"/>
      <c r="DB95" s="1594"/>
      <c r="DC95" s="1594"/>
      <c r="DD95" s="1594"/>
      <c r="DE95" s="1594"/>
      <c r="DF95" s="1594"/>
      <c r="DG95" s="1594"/>
      <c r="DH95" s="1594"/>
      <c r="DI95" s="1594"/>
      <c r="DJ95" s="1594"/>
      <c r="DK95" s="1594"/>
      <c r="DL95" s="1594"/>
      <c r="DM95" s="1594"/>
      <c r="DN95" s="1594"/>
      <c r="DO95" s="1594"/>
      <c r="DP95" s="1594"/>
      <c r="DQ95" s="1594"/>
      <c r="DR95" s="1594"/>
      <c r="DS95" s="1594"/>
      <c r="DT95" s="1594"/>
      <c r="DU95" s="1594"/>
      <c r="DV95" s="1594"/>
      <c r="DW95" s="1594"/>
      <c r="DX95" s="1594"/>
      <c r="DY95" s="1594"/>
      <c r="DZ95" s="1594"/>
      <c r="EA95" s="1594"/>
      <c r="EB95" s="1594"/>
      <c r="EC95" s="1594"/>
      <c r="ED95" s="1594"/>
      <c r="EE95" s="1594"/>
      <c r="EF95" s="1594"/>
      <c r="EG95" s="1594"/>
      <c r="EH95" s="1594"/>
      <c r="EI95" s="1594"/>
      <c r="EJ95" s="1594"/>
      <c r="EK95" s="1594"/>
      <c r="EL95" s="1594"/>
      <c r="EM95" s="1594"/>
      <c r="EN95" s="1594"/>
      <c r="EO95" s="1594"/>
      <c r="EP95" s="1594"/>
      <c r="EQ95" s="1594"/>
      <c r="ER95" s="1594"/>
      <c r="ES95" s="1594"/>
    </row>
    <row r="96" spans="1:149" s="1595" customFormat="1" ht="12.5">
      <c r="A96" s="1644" t="str">
        <f t="shared" si="60"/>
        <v>Organisation</v>
      </c>
      <c r="B96" s="1758"/>
      <c r="C96" s="1758"/>
      <c r="D96" s="1758"/>
      <c r="E96" s="1756"/>
      <c r="F96" s="1592"/>
      <c r="G96" s="1714">
        <f t="shared" si="61"/>
        <v>0</v>
      </c>
      <c r="H96" s="1645"/>
      <c r="I96" s="1714">
        <f t="shared" si="62"/>
        <v>0</v>
      </c>
      <c r="J96" s="1646"/>
      <c r="K96" s="1646"/>
      <c r="L96" s="1592"/>
      <c r="M96" s="1597"/>
      <c r="N96" s="1597"/>
      <c r="O96" s="1646"/>
      <c r="P96" s="1647"/>
      <c r="Q96" s="1647"/>
      <c r="R96" s="1648"/>
      <c r="S96" s="1603"/>
      <c r="T96" s="1649"/>
      <c r="U96" s="1649"/>
      <c r="V96" s="1649"/>
      <c r="W96" s="1649"/>
      <c r="X96" s="1649"/>
      <c r="Y96" s="1649"/>
      <c r="Z96" s="1649"/>
      <c r="AA96" s="1649"/>
      <c r="AB96" s="1649"/>
      <c r="AC96" s="1649"/>
      <c r="AD96" s="1649"/>
      <c r="AE96" s="1649"/>
      <c r="AF96" s="1610">
        <f t="shared" si="41"/>
        <v>0</v>
      </c>
      <c r="AG96" s="1649"/>
      <c r="AH96" s="1649"/>
      <c r="AI96" s="1649"/>
      <c r="AJ96" s="1649"/>
      <c r="AK96" s="1649"/>
      <c r="AL96" s="1649"/>
      <c r="AM96" s="1649"/>
      <c r="AN96" s="1649"/>
      <c r="AO96" s="1649"/>
      <c r="AP96" s="1649"/>
      <c r="AQ96" s="1649"/>
      <c r="AR96" s="1709"/>
      <c r="AS96" s="1779">
        <f t="shared" si="42"/>
        <v>0</v>
      </c>
      <c r="AT96" s="1711">
        <f t="shared" si="63"/>
        <v>0</v>
      </c>
      <c r="AU96" s="1611">
        <f t="shared" si="43"/>
        <v>0</v>
      </c>
      <c r="AV96" s="1611">
        <f t="shared" si="44"/>
        <v>0</v>
      </c>
      <c r="AW96" s="1611">
        <f t="shared" si="45"/>
        <v>0</v>
      </c>
      <c r="AX96" s="1611">
        <f t="shared" si="46"/>
        <v>0</v>
      </c>
      <c r="AY96" s="1611">
        <f t="shared" si="47"/>
        <v>0</v>
      </c>
      <c r="AZ96" s="1611">
        <f t="shared" si="48"/>
        <v>0</v>
      </c>
      <c r="BA96" s="1611">
        <f t="shared" si="49"/>
        <v>0</v>
      </c>
      <c r="BB96" s="1611">
        <f t="shared" si="50"/>
        <v>0</v>
      </c>
      <c r="BC96" s="1611">
        <f t="shared" si="51"/>
        <v>0</v>
      </c>
      <c r="BD96" s="1611">
        <f t="shared" si="52"/>
        <v>0</v>
      </c>
      <c r="BE96" s="1611">
        <f t="shared" si="53"/>
        <v>0</v>
      </c>
      <c r="BF96" s="1611">
        <f t="shared" si="54"/>
        <v>0</v>
      </c>
      <c r="BG96" s="1611">
        <f t="shared" si="64"/>
        <v>0</v>
      </c>
      <c r="BH96" s="1611" t="str">
        <f t="shared" si="65"/>
        <v/>
      </c>
      <c r="BI96" s="1611" t="str">
        <f t="shared" si="66"/>
        <v/>
      </c>
      <c r="BJ96" s="1611" t="str">
        <f t="shared" si="55"/>
        <v/>
      </c>
      <c r="BK96" s="1611" t="str">
        <f t="shared" si="56"/>
        <v/>
      </c>
      <c r="BL96" s="1611" t="str">
        <f t="shared" ca="1" si="57"/>
        <v/>
      </c>
      <c r="BM96" s="1611" t="str">
        <f t="shared" si="67"/>
        <v/>
      </c>
      <c r="BN96" s="1611" t="str">
        <f t="shared" si="58"/>
        <v/>
      </c>
      <c r="BO96" s="1611" t="str">
        <f t="shared" si="59"/>
        <v/>
      </c>
      <c r="BP96" s="1611" t="str">
        <f t="shared" si="68"/>
        <v/>
      </c>
      <c r="BQ96" s="1611" t="str">
        <f t="shared" si="69"/>
        <v/>
      </c>
      <c r="BR96" s="1611" t="str">
        <f t="shared" si="70"/>
        <v/>
      </c>
      <c r="BS96" s="1611" t="str">
        <f t="shared" si="71"/>
        <v/>
      </c>
      <c r="BT96" s="1611" t="str">
        <f t="shared" si="72"/>
        <v/>
      </c>
      <c r="BU96" s="1731">
        <f t="shared" ca="1" si="73"/>
        <v>0</v>
      </c>
      <c r="BV96" s="1594"/>
      <c r="BW96" s="1594"/>
      <c r="BX96" s="1594"/>
      <c r="BY96" s="1594"/>
      <c r="BZ96" s="1594"/>
      <c r="CA96" s="1594"/>
      <c r="CB96" s="1594"/>
      <c r="CC96" s="1594"/>
      <c r="CD96" s="1594"/>
      <c r="CE96" s="1594"/>
      <c r="CF96" s="1594"/>
      <c r="CG96" s="1594"/>
      <c r="CH96" s="1594"/>
      <c r="CI96" s="1594"/>
      <c r="CJ96" s="1594"/>
      <c r="CK96" s="1594"/>
      <c r="CL96" s="1594"/>
      <c r="CM96" s="1594"/>
      <c r="CN96" s="1594"/>
      <c r="CO96" s="1594"/>
      <c r="CP96" s="1594"/>
      <c r="CQ96" s="1594"/>
      <c r="CR96" s="1594"/>
      <c r="CS96" s="1594"/>
      <c r="CT96" s="1594"/>
      <c r="CU96" s="1594"/>
      <c r="CV96" s="1594"/>
      <c r="CW96" s="1594"/>
      <c r="CX96" s="1594"/>
      <c r="CY96" s="1594"/>
      <c r="CZ96" s="1594"/>
      <c r="DA96" s="1594"/>
      <c r="DB96" s="1594"/>
      <c r="DC96" s="1594"/>
      <c r="DD96" s="1594"/>
      <c r="DE96" s="1594"/>
      <c r="DF96" s="1594"/>
      <c r="DG96" s="1594"/>
      <c r="DH96" s="1594"/>
      <c r="DI96" s="1594"/>
      <c r="DJ96" s="1594"/>
      <c r="DK96" s="1594"/>
      <c r="DL96" s="1594"/>
      <c r="DM96" s="1594"/>
      <c r="DN96" s="1594"/>
      <c r="DO96" s="1594"/>
      <c r="DP96" s="1594"/>
      <c r="DQ96" s="1594"/>
      <c r="DR96" s="1594"/>
      <c r="DS96" s="1594"/>
      <c r="DT96" s="1594"/>
      <c r="DU96" s="1594"/>
      <c r="DV96" s="1594"/>
      <c r="DW96" s="1594"/>
      <c r="DX96" s="1594"/>
      <c r="DY96" s="1594"/>
      <c r="DZ96" s="1594"/>
      <c r="EA96" s="1594"/>
      <c r="EB96" s="1594"/>
      <c r="EC96" s="1594"/>
      <c r="ED96" s="1594"/>
      <c r="EE96" s="1594"/>
      <c r="EF96" s="1594"/>
      <c r="EG96" s="1594"/>
      <c r="EH96" s="1594"/>
      <c r="EI96" s="1594"/>
      <c r="EJ96" s="1594"/>
      <c r="EK96" s="1594"/>
      <c r="EL96" s="1594"/>
      <c r="EM96" s="1594"/>
      <c r="EN96" s="1594"/>
      <c r="EO96" s="1594"/>
      <c r="EP96" s="1594"/>
      <c r="EQ96" s="1594"/>
      <c r="ER96" s="1594"/>
      <c r="ES96" s="1594"/>
    </row>
    <row r="97" spans="1:149" s="1595" customFormat="1" ht="12.5">
      <c r="A97" s="1644" t="str">
        <f t="shared" si="60"/>
        <v>Organisation</v>
      </c>
      <c r="B97" s="1758"/>
      <c r="C97" s="1758"/>
      <c r="D97" s="1758"/>
      <c r="E97" s="1756"/>
      <c r="F97" s="1592"/>
      <c r="G97" s="1714">
        <f t="shared" si="61"/>
        <v>0</v>
      </c>
      <c r="H97" s="1645"/>
      <c r="I97" s="1714">
        <f t="shared" si="62"/>
        <v>0</v>
      </c>
      <c r="J97" s="1646"/>
      <c r="K97" s="1646"/>
      <c r="L97" s="1592"/>
      <c r="M97" s="1597"/>
      <c r="N97" s="1597"/>
      <c r="O97" s="1646"/>
      <c r="P97" s="1647"/>
      <c r="Q97" s="1647"/>
      <c r="R97" s="1648"/>
      <c r="S97" s="1603"/>
      <c r="T97" s="1649"/>
      <c r="U97" s="1649"/>
      <c r="V97" s="1649"/>
      <c r="W97" s="1649"/>
      <c r="X97" s="1649"/>
      <c r="Y97" s="1649"/>
      <c r="Z97" s="1649"/>
      <c r="AA97" s="1649"/>
      <c r="AB97" s="1649"/>
      <c r="AC97" s="1649"/>
      <c r="AD97" s="1649"/>
      <c r="AE97" s="1649"/>
      <c r="AF97" s="1610">
        <f t="shared" si="41"/>
        <v>0</v>
      </c>
      <c r="AG97" s="1649"/>
      <c r="AH97" s="1649"/>
      <c r="AI97" s="1649"/>
      <c r="AJ97" s="1649"/>
      <c r="AK97" s="1649"/>
      <c r="AL97" s="1649"/>
      <c r="AM97" s="1649"/>
      <c r="AN97" s="1649"/>
      <c r="AO97" s="1649"/>
      <c r="AP97" s="1649"/>
      <c r="AQ97" s="1649"/>
      <c r="AR97" s="1709"/>
      <c r="AS97" s="1779">
        <f t="shared" si="42"/>
        <v>0</v>
      </c>
      <c r="AT97" s="1711">
        <f t="shared" si="63"/>
        <v>0</v>
      </c>
      <c r="AU97" s="1611">
        <f t="shared" si="43"/>
        <v>0</v>
      </c>
      <c r="AV97" s="1611">
        <f t="shared" si="44"/>
        <v>0</v>
      </c>
      <c r="AW97" s="1611">
        <f t="shared" si="45"/>
        <v>0</v>
      </c>
      <c r="AX97" s="1611">
        <f t="shared" si="46"/>
        <v>0</v>
      </c>
      <c r="AY97" s="1611">
        <f t="shared" si="47"/>
        <v>0</v>
      </c>
      <c r="AZ97" s="1611">
        <f t="shared" si="48"/>
        <v>0</v>
      </c>
      <c r="BA97" s="1611">
        <f t="shared" si="49"/>
        <v>0</v>
      </c>
      <c r="BB97" s="1611">
        <f t="shared" si="50"/>
        <v>0</v>
      </c>
      <c r="BC97" s="1611">
        <f t="shared" si="51"/>
        <v>0</v>
      </c>
      <c r="BD97" s="1611">
        <f t="shared" si="52"/>
        <v>0</v>
      </c>
      <c r="BE97" s="1611">
        <f t="shared" si="53"/>
        <v>0</v>
      </c>
      <c r="BF97" s="1611">
        <f t="shared" si="54"/>
        <v>0</v>
      </c>
      <c r="BG97" s="1611">
        <f t="shared" si="64"/>
        <v>0</v>
      </c>
      <c r="BH97" s="1611" t="str">
        <f t="shared" si="65"/>
        <v/>
      </c>
      <c r="BI97" s="1611" t="str">
        <f t="shared" si="66"/>
        <v/>
      </c>
      <c r="BJ97" s="1611" t="str">
        <f t="shared" si="55"/>
        <v/>
      </c>
      <c r="BK97" s="1611" t="str">
        <f t="shared" si="56"/>
        <v/>
      </c>
      <c r="BL97" s="1611" t="str">
        <f t="shared" ca="1" si="57"/>
        <v/>
      </c>
      <c r="BM97" s="1611" t="str">
        <f t="shared" si="67"/>
        <v/>
      </c>
      <c r="BN97" s="1611" t="str">
        <f t="shared" si="58"/>
        <v/>
      </c>
      <c r="BO97" s="1611" t="str">
        <f t="shared" si="59"/>
        <v/>
      </c>
      <c r="BP97" s="1611" t="str">
        <f t="shared" si="68"/>
        <v/>
      </c>
      <c r="BQ97" s="1611" t="str">
        <f t="shared" si="69"/>
        <v/>
      </c>
      <c r="BR97" s="1611" t="str">
        <f t="shared" si="70"/>
        <v/>
      </c>
      <c r="BS97" s="1611" t="str">
        <f t="shared" si="71"/>
        <v/>
      </c>
      <c r="BT97" s="1611" t="str">
        <f t="shared" si="72"/>
        <v/>
      </c>
      <c r="BU97" s="1731">
        <f t="shared" ca="1" si="73"/>
        <v>0</v>
      </c>
      <c r="BV97" s="1594"/>
      <c r="BW97" s="1594"/>
      <c r="BX97" s="1594"/>
      <c r="BY97" s="1594"/>
      <c r="BZ97" s="1594"/>
      <c r="CA97" s="1594"/>
      <c r="CB97" s="1594"/>
      <c r="CC97" s="1594"/>
      <c r="CD97" s="1594"/>
      <c r="CE97" s="1594"/>
      <c r="CF97" s="1594"/>
      <c r="CG97" s="1594"/>
      <c r="CH97" s="1594"/>
      <c r="CI97" s="1594"/>
      <c r="CJ97" s="1594"/>
      <c r="CK97" s="1594"/>
      <c r="CL97" s="1594"/>
      <c r="CM97" s="1594"/>
      <c r="CN97" s="1594"/>
      <c r="CO97" s="1594"/>
      <c r="CP97" s="1594"/>
      <c r="CQ97" s="1594"/>
      <c r="CR97" s="1594"/>
      <c r="CS97" s="1594"/>
      <c r="CT97" s="1594"/>
      <c r="CU97" s="1594"/>
      <c r="CV97" s="1594"/>
      <c r="CW97" s="1594"/>
      <c r="CX97" s="1594"/>
      <c r="CY97" s="1594"/>
      <c r="CZ97" s="1594"/>
      <c r="DA97" s="1594"/>
      <c r="DB97" s="1594"/>
      <c r="DC97" s="1594"/>
      <c r="DD97" s="1594"/>
      <c r="DE97" s="1594"/>
      <c r="DF97" s="1594"/>
      <c r="DG97" s="1594"/>
      <c r="DH97" s="1594"/>
      <c r="DI97" s="1594"/>
      <c r="DJ97" s="1594"/>
      <c r="DK97" s="1594"/>
      <c r="DL97" s="1594"/>
      <c r="DM97" s="1594"/>
      <c r="DN97" s="1594"/>
      <c r="DO97" s="1594"/>
      <c r="DP97" s="1594"/>
      <c r="DQ97" s="1594"/>
      <c r="DR97" s="1594"/>
      <c r="DS97" s="1594"/>
      <c r="DT97" s="1594"/>
      <c r="DU97" s="1594"/>
      <c r="DV97" s="1594"/>
      <c r="DW97" s="1594"/>
      <c r="DX97" s="1594"/>
      <c r="DY97" s="1594"/>
      <c r="DZ97" s="1594"/>
      <c r="EA97" s="1594"/>
      <c r="EB97" s="1594"/>
      <c r="EC97" s="1594"/>
      <c r="ED97" s="1594"/>
      <c r="EE97" s="1594"/>
      <c r="EF97" s="1594"/>
      <c r="EG97" s="1594"/>
      <c r="EH97" s="1594"/>
      <c r="EI97" s="1594"/>
      <c r="EJ97" s="1594"/>
      <c r="EK97" s="1594"/>
      <c r="EL97" s="1594"/>
      <c r="EM97" s="1594"/>
      <c r="EN97" s="1594"/>
      <c r="EO97" s="1594"/>
      <c r="EP97" s="1594"/>
      <c r="EQ97" s="1594"/>
      <c r="ER97" s="1594"/>
      <c r="ES97" s="1594"/>
    </row>
    <row r="98" spans="1:149" s="1595" customFormat="1" ht="12.5">
      <c r="A98" s="1644" t="str">
        <f t="shared" si="60"/>
        <v>Organisation</v>
      </c>
      <c r="B98" s="1758"/>
      <c r="C98" s="1758"/>
      <c r="D98" s="1758"/>
      <c r="E98" s="1756"/>
      <c r="F98" s="1592"/>
      <c r="G98" s="1714">
        <f t="shared" si="61"/>
        <v>0</v>
      </c>
      <c r="H98" s="1645"/>
      <c r="I98" s="1714">
        <f t="shared" si="62"/>
        <v>0</v>
      </c>
      <c r="J98" s="1646"/>
      <c r="K98" s="1646"/>
      <c r="L98" s="1592"/>
      <c r="M98" s="1597"/>
      <c r="N98" s="1597"/>
      <c r="O98" s="1646"/>
      <c r="P98" s="1647"/>
      <c r="Q98" s="1647"/>
      <c r="R98" s="1648"/>
      <c r="S98" s="1603"/>
      <c r="T98" s="1649"/>
      <c r="U98" s="1649"/>
      <c r="V98" s="1649"/>
      <c r="W98" s="1649"/>
      <c r="X98" s="1649"/>
      <c r="Y98" s="1649"/>
      <c r="Z98" s="1649"/>
      <c r="AA98" s="1649"/>
      <c r="AB98" s="1649"/>
      <c r="AC98" s="1649"/>
      <c r="AD98" s="1649"/>
      <c r="AE98" s="1649"/>
      <c r="AF98" s="1610">
        <f t="shared" si="41"/>
        <v>0</v>
      </c>
      <c r="AG98" s="1649"/>
      <c r="AH98" s="1649"/>
      <c r="AI98" s="1649"/>
      <c r="AJ98" s="1649"/>
      <c r="AK98" s="1649"/>
      <c r="AL98" s="1649"/>
      <c r="AM98" s="1649"/>
      <c r="AN98" s="1649"/>
      <c r="AO98" s="1649"/>
      <c r="AP98" s="1649"/>
      <c r="AQ98" s="1649"/>
      <c r="AR98" s="1709"/>
      <c r="AS98" s="1779">
        <f t="shared" si="42"/>
        <v>0</v>
      </c>
      <c r="AT98" s="1711">
        <f t="shared" si="63"/>
        <v>0</v>
      </c>
      <c r="AU98" s="1611">
        <f t="shared" si="43"/>
        <v>0</v>
      </c>
      <c r="AV98" s="1611">
        <f t="shared" si="44"/>
        <v>0</v>
      </c>
      <c r="AW98" s="1611">
        <f t="shared" si="45"/>
        <v>0</v>
      </c>
      <c r="AX98" s="1611">
        <f t="shared" si="46"/>
        <v>0</v>
      </c>
      <c r="AY98" s="1611">
        <f t="shared" si="47"/>
        <v>0</v>
      </c>
      <c r="AZ98" s="1611">
        <f t="shared" si="48"/>
        <v>0</v>
      </c>
      <c r="BA98" s="1611">
        <f t="shared" si="49"/>
        <v>0</v>
      </c>
      <c r="BB98" s="1611">
        <f t="shared" si="50"/>
        <v>0</v>
      </c>
      <c r="BC98" s="1611">
        <f t="shared" si="51"/>
        <v>0</v>
      </c>
      <c r="BD98" s="1611">
        <f t="shared" si="52"/>
        <v>0</v>
      </c>
      <c r="BE98" s="1611">
        <f t="shared" si="53"/>
        <v>0</v>
      </c>
      <c r="BF98" s="1611">
        <f t="shared" si="54"/>
        <v>0</v>
      </c>
      <c r="BG98" s="1611">
        <f t="shared" si="64"/>
        <v>0</v>
      </c>
      <c r="BH98" s="1611" t="str">
        <f t="shared" si="65"/>
        <v/>
      </c>
      <c r="BI98" s="1611" t="str">
        <f t="shared" si="66"/>
        <v/>
      </c>
      <c r="BJ98" s="1611" t="str">
        <f t="shared" si="55"/>
        <v/>
      </c>
      <c r="BK98" s="1611" t="str">
        <f t="shared" si="56"/>
        <v/>
      </c>
      <c r="BL98" s="1611" t="str">
        <f t="shared" ca="1" si="57"/>
        <v/>
      </c>
      <c r="BM98" s="1611" t="str">
        <f t="shared" si="67"/>
        <v/>
      </c>
      <c r="BN98" s="1611" t="str">
        <f t="shared" si="58"/>
        <v/>
      </c>
      <c r="BO98" s="1611" t="str">
        <f t="shared" si="59"/>
        <v/>
      </c>
      <c r="BP98" s="1611" t="str">
        <f t="shared" si="68"/>
        <v/>
      </c>
      <c r="BQ98" s="1611" t="str">
        <f t="shared" si="69"/>
        <v/>
      </c>
      <c r="BR98" s="1611" t="str">
        <f t="shared" si="70"/>
        <v/>
      </c>
      <c r="BS98" s="1611" t="str">
        <f t="shared" si="71"/>
        <v/>
      </c>
      <c r="BT98" s="1611" t="str">
        <f t="shared" si="72"/>
        <v/>
      </c>
      <c r="BU98" s="1731">
        <f t="shared" ca="1" si="73"/>
        <v>0</v>
      </c>
      <c r="BV98" s="1594"/>
      <c r="BW98" s="1594"/>
      <c r="BX98" s="1594"/>
      <c r="BY98" s="1594"/>
      <c r="BZ98" s="1594"/>
      <c r="CA98" s="1594"/>
      <c r="CB98" s="1594"/>
      <c r="CC98" s="1594"/>
      <c r="CD98" s="1594"/>
      <c r="CE98" s="1594"/>
      <c r="CF98" s="1594"/>
      <c r="CG98" s="1594"/>
      <c r="CH98" s="1594"/>
      <c r="CI98" s="1594"/>
      <c r="CJ98" s="1594"/>
      <c r="CK98" s="1594"/>
      <c r="CL98" s="1594"/>
      <c r="CM98" s="1594"/>
      <c r="CN98" s="1594"/>
      <c r="CO98" s="1594"/>
      <c r="CP98" s="1594"/>
      <c r="CQ98" s="1594"/>
      <c r="CR98" s="1594"/>
      <c r="CS98" s="1594"/>
      <c r="CT98" s="1594"/>
      <c r="CU98" s="1594"/>
      <c r="CV98" s="1594"/>
      <c r="CW98" s="1594"/>
      <c r="CX98" s="1594"/>
      <c r="CY98" s="1594"/>
      <c r="CZ98" s="1594"/>
      <c r="DA98" s="1594"/>
      <c r="DB98" s="1594"/>
      <c r="DC98" s="1594"/>
      <c r="DD98" s="1594"/>
      <c r="DE98" s="1594"/>
      <c r="DF98" s="1594"/>
      <c r="DG98" s="1594"/>
      <c r="DH98" s="1594"/>
      <c r="DI98" s="1594"/>
      <c r="DJ98" s="1594"/>
      <c r="DK98" s="1594"/>
      <c r="DL98" s="1594"/>
      <c r="DM98" s="1594"/>
      <c r="DN98" s="1594"/>
      <c r="DO98" s="1594"/>
      <c r="DP98" s="1594"/>
      <c r="DQ98" s="1594"/>
      <c r="DR98" s="1594"/>
      <c r="DS98" s="1594"/>
      <c r="DT98" s="1594"/>
      <c r="DU98" s="1594"/>
      <c r="DV98" s="1594"/>
      <c r="DW98" s="1594"/>
      <c r="DX98" s="1594"/>
      <c r="DY98" s="1594"/>
      <c r="DZ98" s="1594"/>
      <c r="EA98" s="1594"/>
      <c r="EB98" s="1594"/>
      <c r="EC98" s="1594"/>
      <c r="ED98" s="1594"/>
      <c r="EE98" s="1594"/>
      <c r="EF98" s="1594"/>
      <c r="EG98" s="1594"/>
      <c r="EH98" s="1594"/>
      <c r="EI98" s="1594"/>
      <c r="EJ98" s="1594"/>
      <c r="EK98" s="1594"/>
      <c r="EL98" s="1594"/>
      <c r="EM98" s="1594"/>
      <c r="EN98" s="1594"/>
      <c r="EO98" s="1594"/>
      <c r="EP98" s="1594"/>
      <c r="EQ98" s="1594"/>
      <c r="ER98" s="1594"/>
      <c r="ES98" s="1594"/>
    </row>
    <row r="99" spans="1:149" s="1595" customFormat="1" ht="12.5">
      <c r="A99" s="1644" t="str">
        <f t="shared" si="60"/>
        <v>Organisation</v>
      </c>
      <c r="B99" s="1758"/>
      <c r="C99" s="1758"/>
      <c r="D99" s="1758"/>
      <c r="E99" s="1756"/>
      <c r="F99" s="1592"/>
      <c r="G99" s="1714">
        <f t="shared" si="61"/>
        <v>0</v>
      </c>
      <c r="H99" s="1645"/>
      <c r="I99" s="1714">
        <f t="shared" si="62"/>
        <v>0</v>
      </c>
      <c r="J99" s="1646"/>
      <c r="K99" s="1646"/>
      <c r="L99" s="1592"/>
      <c r="M99" s="1597"/>
      <c r="N99" s="1597"/>
      <c r="O99" s="1646"/>
      <c r="P99" s="1647"/>
      <c r="Q99" s="1647"/>
      <c r="R99" s="1648"/>
      <c r="S99" s="1603"/>
      <c r="T99" s="1649"/>
      <c r="U99" s="1649"/>
      <c r="V99" s="1649"/>
      <c r="W99" s="1649"/>
      <c r="X99" s="1649"/>
      <c r="Y99" s="1649"/>
      <c r="Z99" s="1649"/>
      <c r="AA99" s="1649"/>
      <c r="AB99" s="1649"/>
      <c r="AC99" s="1649"/>
      <c r="AD99" s="1649"/>
      <c r="AE99" s="1649"/>
      <c r="AF99" s="1610">
        <f t="shared" si="41"/>
        <v>0</v>
      </c>
      <c r="AG99" s="1649"/>
      <c r="AH99" s="1649"/>
      <c r="AI99" s="1649"/>
      <c r="AJ99" s="1649"/>
      <c r="AK99" s="1649"/>
      <c r="AL99" s="1649"/>
      <c r="AM99" s="1649"/>
      <c r="AN99" s="1649"/>
      <c r="AO99" s="1649"/>
      <c r="AP99" s="1649"/>
      <c r="AQ99" s="1649"/>
      <c r="AR99" s="1709"/>
      <c r="AS99" s="1779">
        <f t="shared" si="42"/>
        <v>0</v>
      </c>
      <c r="AT99" s="1711">
        <f t="shared" si="63"/>
        <v>0</v>
      </c>
      <c r="AU99" s="1611">
        <f t="shared" si="43"/>
        <v>0</v>
      </c>
      <c r="AV99" s="1611">
        <f t="shared" si="44"/>
        <v>0</v>
      </c>
      <c r="AW99" s="1611">
        <f t="shared" si="45"/>
        <v>0</v>
      </c>
      <c r="AX99" s="1611">
        <f t="shared" si="46"/>
        <v>0</v>
      </c>
      <c r="AY99" s="1611">
        <f t="shared" si="47"/>
        <v>0</v>
      </c>
      <c r="AZ99" s="1611">
        <f t="shared" si="48"/>
        <v>0</v>
      </c>
      <c r="BA99" s="1611">
        <f t="shared" si="49"/>
        <v>0</v>
      </c>
      <c r="BB99" s="1611">
        <f t="shared" si="50"/>
        <v>0</v>
      </c>
      <c r="BC99" s="1611">
        <f t="shared" si="51"/>
        <v>0</v>
      </c>
      <c r="BD99" s="1611">
        <f t="shared" si="52"/>
        <v>0</v>
      </c>
      <c r="BE99" s="1611">
        <f t="shared" si="53"/>
        <v>0</v>
      </c>
      <c r="BF99" s="1611">
        <f t="shared" si="54"/>
        <v>0</v>
      </c>
      <c r="BG99" s="1611">
        <f t="shared" si="64"/>
        <v>0</v>
      </c>
      <c r="BH99" s="1611" t="str">
        <f t="shared" si="65"/>
        <v/>
      </c>
      <c r="BI99" s="1611" t="str">
        <f t="shared" si="66"/>
        <v/>
      </c>
      <c r="BJ99" s="1611" t="str">
        <f t="shared" si="55"/>
        <v/>
      </c>
      <c r="BK99" s="1611" t="str">
        <f t="shared" si="56"/>
        <v/>
      </c>
      <c r="BL99" s="1611" t="str">
        <f t="shared" ca="1" si="57"/>
        <v/>
      </c>
      <c r="BM99" s="1611" t="str">
        <f t="shared" si="67"/>
        <v/>
      </c>
      <c r="BN99" s="1611" t="str">
        <f t="shared" si="58"/>
        <v/>
      </c>
      <c r="BO99" s="1611" t="str">
        <f t="shared" si="59"/>
        <v/>
      </c>
      <c r="BP99" s="1611" t="str">
        <f t="shared" si="68"/>
        <v/>
      </c>
      <c r="BQ99" s="1611" t="str">
        <f t="shared" si="69"/>
        <v/>
      </c>
      <c r="BR99" s="1611" t="str">
        <f t="shared" si="70"/>
        <v/>
      </c>
      <c r="BS99" s="1611" t="str">
        <f t="shared" si="71"/>
        <v/>
      </c>
      <c r="BT99" s="1611" t="str">
        <f t="shared" si="72"/>
        <v/>
      </c>
      <c r="BU99" s="1731">
        <f t="shared" ca="1" si="73"/>
        <v>0</v>
      </c>
      <c r="BV99" s="1594"/>
      <c r="BW99" s="1594"/>
      <c r="BX99" s="1594"/>
      <c r="BY99" s="1594"/>
      <c r="BZ99" s="1594"/>
      <c r="CA99" s="1594"/>
      <c r="CB99" s="1594"/>
      <c r="CC99" s="1594"/>
      <c r="CD99" s="1594"/>
      <c r="CE99" s="1594"/>
      <c r="CF99" s="1594"/>
      <c r="CG99" s="1594"/>
      <c r="CH99" s="1594"/>
      <c r="CI99" s="1594"/>
      <c r="CJ99" s="1594"/>
      <c r="CK99" s="1594"/>
      <c r="CL99" s="1594"/>
      <c r="CM99" s="1594"/>
      <c r="CN99" s="1594"/>
      <c r="CO99" s="1594"/>
      <c r="CP99" s="1594"/>
      <c r="CQ99" s="1594"/>
      <c r="CR99" s="1594"/>
      <c r="CS99" s="1594"/>
      <c r="CT99" s="1594"/>
      <c r="CU99" s="1594"/>
      <c r="CV99" s="1594"/>
      <c r="CW99" s="1594"/>
      <c r="CX99" s="1594"/>
      <c r="CY99" s="1594"/>
      <c r="CZ99" s="1594"/>
      <c r="DA99" s="1594"/>
      <c r="DB99" s="1594"/>
      <c r="DC99" s="1594"/>
      <c r="DD99" s="1594"/>
      <c r="DE99" s="1594"/>
      <c r="DF99" s="1594"/>
      <c r="DG99" s="1594"/>
      <c r="DH99" s="1594"/>
      <c r="DI99" s="1594"/>
      <c r="DJ99" s="1594"/>
      <c r="DK99" s="1594"/>
      <c r="DL99" s="1594"/>
      <c r="DM99" s="1594"/>
      <c r="DN99" s="1594"/>
      <c r="DO99" s="1594"/>
      <c r="DP99" s="1594"/>
      <c r="DQ99" s="1594"/>
      <c r="DR99" s="1594"/>
      <c r="DS99" s="1594"/>
      <c r="DT99" s="1594"/>
      <c r="DU99" s="1594"/>
      <c r="DV99" s="1594"/>
      <c r="DW99" s="1594"/>
      <c r="DX99" s="1594"/>
      <c r="DY99" s="1594"/>
      <c r="DZ99" s="1594"/>
      <c r="EA99" s="1594"/>
      <c r="EB99" s="1594"/>
      <c r="EC99" s="1594"/>
      <c r="ED99" s="1594"/>
      <c r="EE99" s="1594"/>
      <c r="EF99" s="1594"/>
      <c r="EG99" s="1594"/>
      <c r="EH99" s="1594"/>
      <c r="EI99" s="1594"/>
      <c r="EJ99" s="1594"/>
      <c r="EK99" s="1594"/>
      <c r="EL99" s="1594"/>
      <c r="EM99" s="1594"/>
      <c r="EN99" s="1594"/>
      <c r="EO99" s="1594"/>
      <c r="EP99" s="1594"/>
      <c r="EQ99" s="1594"/>
      <c r="ER99" s="1594"/>
      <c r="ES99" s="1594"/>
    </row>
    <row r="100" spans="1:149" s="1595" customFormat="1" ht="12.5">
      <c r="A100" s="1644" t="str">
        <f t="shared" si="60"/>
        <v>Organisation</v>
      </c>
      <c r="B100" s="1758"/>
      <c r="C100" s="1758"/>
      <c r="D100" s="1758"/>
      <c r="E100" s="1756"/>
      <c r="F100" s="1592"/>
      <c r="G100" s="1714">
        <f t="shared" si="61"/>
        <v>0</v>
      </c>
      <c r="H100" s="1645"/>
      <c r="I100" s="1714">
        <f t="shared" si="62"/>
        <v>0</v>
      </c>
      <c r="J100" s="1646"/>
      <c r="K100" s="1646"/>
      <c r="L100" s="1592"/>
      <c r="M100" s="1597"/>
      <c r="N100" s="1597"/>
      <c r="O100" s="1646"/>
      <c r="P100" s="1647"/>
      <c r="Q100" s="1647"/>
      <c r="R100" s="1648"/>
      <c r="S100" s="1603"/>
      <c r="T100" s="1649"/>
      <c r="U100" s="1649"/>
      <c r="V100" s="1649"/>
      <c r="W100" s="1649"/>
      <c r="X100" s="1649"/>
      <c r="Y100" s="1649"/>
      <c r="Z100" s="1649"/>
      <c r="AA100" s="1649"/>
      <c r="AB100" s="1649"/>
      <c r="AC100" s="1649"/>
      <c r="AD100" s="1649"/>
      <c r="AE100" s="1649"/>
      <c r="AF100" s="1610">
        <f t="shared" si="41"/>
        <v>0</v>
      </c>
      <c r="AG100" s="1649"/>
      <c r="AH100" s="1649"/>
      <c r="AI100" s="1649"/>
      <c r="AJ100" s="1649"/>
      <c r="AK100" s="1649"/>
      <c r="AL100" s="1649"/>
      <c r="AM100" s="1649"/>
      <c r="AN100" s="1649"/>
      <c r="AO100" s="1649"/>
      <c r="AP100" s="1649"/>
      <c r="AQ100" s="1649"/>
      <c r="AR100" s="1709"/>
      <c r="AS100" s="1779">
        <f t="shared" si="42"/>
        <v>0</v>
      </c>
      <c r="AT100" s="1711">
        <f t="shared" si="63"/>
        <v>0</v>
      </c>
      <c r="AU100" s="1611">
        <f t="shared" si="43"/>
        <v>0</v>
      </c>
      <c r="AV100" s="1611">
        <f t="shared" si="44"/>
        <v>0</v>
      </c>
      <c r="AW100" s="1611">
        <f t="shared" si="45"/>
        <v>0</v>
      </c>
      <c r="AX100" s="1611">
        <f t="shared" si="46"/>
        <v>0</v>
      </c>
      <c r="AY100" s="1611">
        <f t="shared" si="47"/>
        <v>0</v>
      </c>
      <c r="AZ100" s="1611">
        <f t="shared" si="48"/>
        <v>0</v>
      </c>
      <c r="BA100" s="1611">
        <f t="shared" si="49"/>
        <v>0</v>
      </c>
      <c r="BB100" s="1611">
        <f t="shared" si="50"/>
        <v>0</v>
      </c>
      <c r="BC100" s="1611">
        <f t="shared" si="51"/>
        <v>0</v>
      </c>
      <c r="BD100" s="1611">
        <f t="shared" si="52"/>
        <v>0</v>
      </c>
      <c r="BE100" s="1611">
        <f t="shared" si="53"/>
        <v>0</v>
      </c>
      <c r="BF100" s="1611">
        <f t="shared" si="54"/>
        <v>0</v>
      </c>
      <c r="BG100" s="1611">
        <f t="shared" si="64"/>
        <v>0</v>
      </c>
      <c r="BH100" s="1611" t="str">
        <f t="shared" si="65"/>
        <v/>
      </c>
      <c r="BI100" s="1611" t="str">
        <f t="shared" si="66"/>
        <v/>
      </c>
      <c r="BJ100" s="1611" t="str">
        <f t="shared" si="55"/>
        <v/>
      </c>
      <c r="BK100" s="1611" t="str">
        <f t="shared" si="56"/>
        <v/>
      </c>
      <c r="BL100" s="1611" t="str">
        <f t="shared" ca="1" si="57"/>
        <v/>
      </c>
      <c r="BM100" s="1611" t="str">
        <f t="shared" si="67"/>
        <v/>
      </c>
      <c r="BN100" s="1611" t="str">
        <f t="shared" si="58"/>
        <v/>
      </c>
      <c r="BO100" s="1611" t="str">
        <f t="shared" si="59"/>
        <v/>
      </c>
      <c r="BP100" s="1611" t="str">
        <f t="shared" si="68"/>
        <v/>
      </c>
      <c r="BQ100" s="1611" t="str">
        <f t="shared" si="69"/>
        <v/>
      </c>
      <c r="BR100" s="1611" t="str">
        <f t="shared" si="70"/>
        <v/>
      </c>
      <c r="BS100" s="1611" t="str">
        <f t="shared" si="71"/>
        <v/>
      </c>
      <c r="BT100" s="1611" t="str">
        <f t="shared" si="72"/>
        <v/>
      </c>
      <c r="BU100" s="1731">
        <f t="shared" ca="1" si="73"/>
        <v>0</v>
      </c>
      <c r="BV100" s="1594"/>
      <c r="BW100" s="1594"/>
      <c r="BX100" s="1594"/>
      <c r="BY100" s="1594"/>
      <c r="BZ100" s="1594"/>
      <c r="CA100" s="1594"/>
      <c r="CB100" s="1594"/>
      <c r="CC100" s="1594"/>
      <c r="CD100" s="1594"/>
      <c r="CE100" s="1594"/>
      <c r="CF100" s="1594"/>
      <c r="CG100" s="1594"/>
      <c r="CH100" s="1594"/>
      <c r="CI100" s="1594"/>
      <c r="CJ100" s="1594"/>
      <c r="CK100" s="1594"/>
      <c r="CL100" s="1594"/>
      <c r="CM100" s="1594"/>
      <c r="CN100" s="1594"/>
      <c r="CO100" s="1594"/>
      <c r="CP100" s="1594"/>
      <c r="CQ100" s="1594"/>
      <c r="CR100" s="1594"/>
      <c r="CS100" s="1594"/>
      <c r="CT100" s="1594"/>
      <c r="CU100" s="1594"/>
      <c r="CV100" s="1594"/>
      <c r="CW100" s="1594"/>
      <c r="CX100" s="1594"/>
      <c r="CY100" s="1594"/>
      <c r="CZ100" s="1594"/>
      <c r="DA100" s="1594"/>
      <c r="DB100" s="1594"/>
      <c r="DC100" s="1594"/>
      <c r="DD100" s="1594"/>
      <c r="DE100" s="1594"/>
      <c r="DF100" s="1594"/>
      <c r="DG100" s="1594"/>
      <c r="DH100" s="1594"/>
      <c r="DI100" s="1594"/>
      <c r="DJ100" s="1594"/>
      <c r="DK100" s="1594"/>
      <c r="DL100" s="1594"/>
      <c r="DM100" s="1594"/>
      <c r="DN100" s="1594"/>
      <c r="DO100" s="1594"/>
      <c r="DP100" s="1594"/>
      <c r="DQ100" s="1594"/>
      <c r="DR100" s="1594"/>
      <c r="DS100" s="1594"/>
      <c r="DT100" s="1594"/>
      <c r="DU100" s="1594"/>
      <c r="DV100" s="1594"/>
      <c r="DW100" s="1594"/>
      <c r="DX100" s="1594"/>
      <c r="DY100" s="1594"/>
      <c r="DZ100" s="1594"/>
      <c r="EA100" s="1594"/>
      <c r="EB100" s="1594"/>
      <c r="EC100" s="1594"/>
      <c r="ED100" s="1594"/>
      <c r="EE100" s="1594"/>
      <c r="EF100" s="1594"/>
      <c r="EG100" s="1594"/>
      <c r="EH100" s="1594"/>
      <c r="EI100" s="1594"/>
      <c r="EJ100" s="1594"/>
      <c r="EK100" s="1594"/>
      <c r="EL100" s="1594"/>
      <c r="EM100" s="1594"/>
      <c r="EN100" s="1594"/>
      <c r="EO100" s="1594"/>
      <c r="EP100" s="1594"/>
      <c r="EQ100" s="1594"/>
      <c r="ER100" s="1594"/>
      <c r="ES100" s="1594"/>
    </row>
    <row r="101" spans="1:149" s="1595" customFormat="1" ht="12.5">
      <c r="A101" s="1644" t="str">
        <f t="shared" si="60"/>
        <v>Organisation</v>
      </c>
      <c r="B101" s="1758"/>
      <c r="C101" s="1758"/>
      <c r="D101" s="1758"/>
      <c r="E101" s="1756"/>
      <c r="F101" s="1592"/>
      <c r="G101" s="1714">
        <f t="shared" si="61"/>
        <v>0</v>
      </c>
      <c r="H101" s="1645"/>
      <c r="I101" s="1714">
        <f t="shared" si="62"/>
        <v>0</v>
      </c>
      <c r="J101" s="1646"/>
      <c r="K101" s="1646"/>
      <c r="L101" s="1592"/>
      <c r="M101" s="1597"/>
      <c r="N101" s="1597"/>
      <c r="O101" s="1646"/>
      <c r="P101" s="1647"/>
      <c r="Q101" s="1647"/>
      <c r="R101" s="1648"/>
      <c r="S101" s="1603"/>
      <c r="T101" s="1649"/>
      <c r="U101" s="1649"/>
      <c r="V101" s="1649"/>
      <c r="W101" s="1649"/>
      <c r="X101" s="1649"/>
      <c r="Y101" s="1649"/>
      <c r="Z101" s="1649"/>
      <c r="AA101" s="1649"/>
      <c r="AB101" s="1649"/>
      <c r="AC101" s="1649"/>
      <c r="AD101" s="1649"/>
      <c r="AE101" s="1649"/>
      <c r="AF101" s="1610">
        <f t="shared" si="41"/>
        <v>0</v>
      </c>
      <c r="AG101" s="1649"/>
      <c r="AH101" s="1649"/>
      <c r="AI101" s="1649"/>
      <c r="AJ101" s="1649"/>
      <c r="AK101" s="1649"/>
      <c r="AL101" s="1649"/>
      <c r="AM101" s="1649"/>
      <c r="AN101" s="1649"/>
      <c r="AO101" s="1649"/>
      <c r="AP101" s="1649"/>
      <c r="AQ101" s="1649"/>
      <c r="AR101" s="1709"/>
      <c r="AS101" s="1779">
        <f t="shared" si="42"/>
        <v>0</v>
      </c>
      <c r="AT101" s="1711">
        <f t="shared" si="63"/>
        <v>0</v>
      </c>
      <c r="AU101" s="1611">
        <f t="shared" si="43"/>
        <v>0</v>
      </c>
      <c r="AV101" s="1611">
        <f t="shared" si="44"/>
        <v>0</v>
      </c>
      <c r="AW101" s="1611">
        <f t="shared" si="45"/>
        <v>0</v>
      </c>
      <c r="AX101" s="1611">
        <f t="shared" si="46"/>
        <v>0</v>
      </c>
      <c r="AY101" s="1611">
        <f t="shared" si="47"/>
        <v>0</v>
      </c>
      <c r="AZ101" s="1611">
        <f t="shared" si="48"/>
        <v>0</v>
      </c>
      <c r="BA101" s="1611">
        <f t="shared" si="49"/>
        <v>0</v>
      </c>
      <c r="BB101" s="1611">
        <f t="shared" si="50"/>
        <v>0</v>
      </c>
      <c r="BC101" s="1611">
        <f t="shared" si="51"/>
        <v>0</v>
      </c>
      <c r="BD101" s="1611">
        <f t="shared" si="52"/>
        <v>0</v>
      </c>
      <c r="BE101" s="1611">
        <f t="shared" si="53"/>
        <v>0</v>
      </c>
      <c r="BF101" s="1611">
        <f t="shared" si="54"/>
        <v>0</v>
      </c>
      <c r="BG101" s="1611">
        <f t="shared" si="64"/>
        <v>0</v>
      </c>
      <c r="BH101" s="1611" t="str">
        <f t="shared" si="65"/>
        <v/>
      </c>
      <c r="BI101" s="1611" t="str">
        <f t="shared" si="66"/>
        <v/>
      </c>
      <c r="BJ101" s="1611" t="str">
        <f t="shared" si="55"/>
        <v/>
      </c>
      <c r="BK101" s="1611" t="str">
        <f t="shared" si="56"/>
        <v/>
      </c>
      <c r="BL101" s="1611" t="str">
        <f t="shared" ca="1" si="57"/>
        <v/>
      </c>
      <c r="BM101" s="1611" t="str">
        <f t="shared" si="67"/>
        <v/>
      </c>
      <c r="BN101" s="1611" t="str">
        <f t="shared" si="58"/>
        <v/>
      </c>
      <c r="BO101" s="1611" t="str">
        <f t="shared" si="59"/>
        <v/>
      </c>
      <c r="BP101" s="1611" t="str">
        <f t="shared" si="68"/>
        <v/>
      </c>
      <c r="BQ101" s="1611" t="str">
        <f t="shared" si="69"/>
        <v/>
      </c>
      <c r="BR101" s="1611" t="str">
        <f t="shared" si="70"/>
        <v/>
      </c>
      <c r="BS101" s="1611" t="str">
        <f t="shared" si="71"/>
        <v/>
      </c>
      <c r="BT101" s="1611" t="str">
        <f t="shared" si="72"/>
        <v/>
      </c>
      <c r="BU101" s="1731">
        <f t="shared" ca="1" si="73"/>
        <v>0</v>
      </c>
      <c r="BV101" s="1594"/>
      <c r="BW101" s="1594"/>
      <c r="BX101" s="1594"/>
      <c r="BY101" s="1594"/>
      <c r="BZ101" s="1594"/>
      <c r="CA101" s="1594"/>
      <c r="CB101" s="1594"/>
      <c r="CC101" s="1594"/>
      <c r="CD101" s="1594"/>
      <c r="CE101" s="1594"/>
      <c r="CF101" s="1594"/>
      <c r="CG101" s="1594"/>
      <c r="CH101" s="1594"/>
      <c r="CI101" s="1594"/>
      <c r="CJ101" s="1594"/>
      <c r="CK101" s="1594"/>
      <c r="CL101" s="1594"/>
      <c r="CM101" s="1594"/>
      <c r="CN101" s="1594"/>
      <c r="CO101" s="1594"/>
      <c r="CP101" s="1594"/>
      <c r="CQ101" s="1594"/>
      <c r="CR101" s="1594"/>
      <c r="CS101" s="1594"/>
      <c r="CT101" s="1594"/>
      <c r="CU101" s="1594"/>
      <c r="CV101" s="1594"/>
      <c r="CW101" s="1594"/>
      <c r="CX101" s="1594"/>
      <c r="CY101" s="1594"/>
      <c r="CZ101" s="1594"/>
      <c r="DA101" s="1594"/>
      <c r="DB101" s="1594"/>
      <c r="DC101" s="1594"/>
      <c r="DD101" s="1594"/>
      <c r="DE101" s="1594"/>
      <c r="DF101" s="1594"/>
      <c r="DG101" s="1594"/>
      <c r="DH101" s="1594"/>
      <c r="DI101" s="1594"/>
      <c r="DJ101" s="1594"/>
      <c r="DK101" s="1594"/>
      <c r="DL101" s="1594"/>
      <c r="DM101" s="1594"/>
      <c r="DN101" s="1594"/>
      <c r="DO101" s="1594"/>
      <c r="DP101" s="1594"/>
      <c r="DQ101" s="1594"/>
      <c r="DR101" s="1594"/>
      <c r="DS101" s="1594"/>
      <c r="DT101" s="1594"/>
      <c r="DU101" s="1594"/>
      <c r="DV101" s="1594"/>
      <c r="DW101" s="1594"/>
      <c r="DX101" s="1594"/>
      <c r="DY101" s="1594"/>
      <c r="DZ101" s="1594"/>
      <c r="EA101" s="1594"/>
      <c r="EB101" s="1594"/>
      <c r="EC101" s="1594"/>
      <c r="ED101" s="1594"/>
      <c r="EE101" s="1594"/>
      <c r="EF101" s="1594"/>
      <c r="EG101" s="1594"/>
      <c r="EH101" s="1594"/>
      <c r="EI101" s="1594"/>
      <c r="EJ101" s="1594"/>
      <c r="EK101" s="1594"/>
      <c r="EL101" s="1594"/>
      <c r="EM101" s="1594"/>
      <c r="EN101" s="1594"/>
      <c r="EO101" s="1594"/>
      <c r="EP101" s="1594"/>
      <c r="EQ101" s="1594"/>
      <c r="ER101" s="1594"/>
      <c r="ES101" s="1594"/>
    </row>
    <row r="102" spans="1:149" s="1595" customFormat="1" ht="12.5">
      <c r="A102" s="1644" t="str">
        <f t="shared" si="60"/>
        <v>Organisation</v>
      </c>
      <c r="B102" s="1758"/>
      <c r="C102" s="1758"/>
      <c r="D102" s="1758"/>
      <c r="E102" s="1756"/>
      <c r="F102" s="1592"/>
      <c r="G102" s="1714">
        <f t="shared" si="61"/>
        <v>0</v>
      </c>
      <c r="H102" s="1645"/>
      <c r="I102" s="1714">
        <f t="shared" si="62"/>
        <v>0</v>
      </c>
      <c r="J102" s="1646"/>
      <c r="K102" s="1646"/>
      <c r="L102" s="1592"/>
      <c r="M102" s="1597"/>
      <c r="N102" s="1597"/>
      <c r="O102" s="1646"/>
      <c r="P102" s="1647"/>
      <c r="Q102" s="1647"/>
      <c r="R102" s="1648"/>
      <c r="S102" s="1603"/>
      <c r="T102" s="1649"/>
      <c r="U102" s="1649"/>
      <c r="V102" s="1649"/>
      <c r="W102" s="1649"/>
      <c r="X102" s="1649"/>
      <c r="Y102" s="1649"/>
      <c r="Z102" s="1649"/>
      <c r="AA102" s="1649"/>
      <c r="AB102" s="1649"/>
      <c r="AC102" s="1649"/>
      <c r="AD102" s="1649"/>
      <c r="AE102" s="1649"/>
      <c r="AF102" s="1610">
        <f t="shared" si="41"/>
        <v>0</v>
      </c>
      <c r="AG102" s="1649"/>
      <c r="AH102" s="1649"/>
      <c r="AI102" s="1649"/>
      <c r="AJ102" s="1649"/>
      <c r="AK102" s="1649"/>
      <c r="AL102" s="1649"/>
      <c r="AM102" s="1649"/>
      <c r="AN102" s="1649"/>
      <c r="AO102" s="1649"/>
      <c r="AP102" s="1649"/>
      <c r="AQ102" s="1649"/>
      <c r="AR102" s="1709"/>
      <c r="AS102" s="1779">
        <f t="shared" si="42"/>
        <v>0</v>
      </c>
      <c r="AT102" s="1711">
        <f t="shared" si="63"/>
        <v>0</v>
      </c>
      <c r="AU102" s="1611">
        <f t="shared" si="43"/>
        <v>0</v>
      </c>
      <c r="AV102" s="1611">
        <f t="shared" si="44"/>
        <v>0</v>
      </c>
      <c r="AW102" s="1611">
        <f t="shared" si="45"/>
        <v>0</v>
      </c>
      <c r="AX102" s="1611">
        <f t="shared" si="46"/>
        <v>0</v>
      </c>
      <c r="AY102" s="1611">
        <f t="shared" si="47"/>
        <v>0</v>
      </c>
      <c r="AZ102" s="1611">
        <f t="shared" si="48"/>
        <v>0</v>
      </c>
      <c r="BA102" s="1611">
        <f t="shared" si="49"/>
        <v>0</v>
      </c>
      <c r="BB102" s="1611">
        <f t="shared" si="50"/>
        <v>0</v>
      </c>
      <c r="BC102" s="1611">
        <f t="shared" si="51"/>
        <v>0</v>
      </c>
      <c r="BD102" s="1611">
        <f t="shared" si="52"/>
        <v>0</v>
      </c>
      <c r="BE102" s="1611">
        <f t="shared" si="53"/>
        <v>0</v>
      </c>
      <c r="BF102" s="1611">
        <f t="shared" si="54"/>
        <v>0</v>
      </c>
      <c r="BG102" s="1611">
        <f t="shared" si="64"/>
        <v>0</v>
      </c>
      <c r="BH102" s="1611" t="str">
        <f t="shared" si="65"/>
        <v/>
      </c>
      <c r="BI102" s="1611" t="str">
        <f t="shared" si="66"/>
        <v/>
      </c>
      <c r="BJ102" s="1611" t="str">
        <f t="shared" si="55"/>
        <v/>
      </c>
      <c r="BK102" s="1611" t="str">
        <f t="shared" si="56"/>
        <v/>
      </c>
      <c r="BL102" s="1611" t="str">
        <f t="shared" ca="1" si="57"/>
        <v/>
      </c>
      <c r="BM102" s="1611" t="str">
        <f t="shared" si="67"/>
        <v/>
      </c>
      <c r="BN102" s="1611" t="str">
        <f t="shared" si="58"/>
        <v/>
      </c>
      <c r="BO102" s="1611" t="str">
        <f t="shared" si="59"/>
        <v/>
      </c>
      <c r="BP102" s="1611" t="str">
        <f t="shared" si="68"/>
        <v/>
      </c>
      <c r="BQ102" s="1611" t="str">
        <f t="shared" si="69"/>
        <v/>
      </c>
      <c r="BR102" s="1611" t="str">
        <f t="shared" si="70"/>
        <v/>
      </c>
      <c r="BS102" s="1611" t="str">
        <f t="shared" si="71"/>
        <v/>
      </c>
      <c r="BT102" s="1611" t="str">
        <f t="shared" si="72"/>
        <v/>
      </c>
      <c r="BU102" s="1731">
        <f t="shared" ca="1" si="73"/>
        <v>0</v>
      </c>
      <c r="BV102" s="1594"/>
      <c r="BW102" s="1594"/>
      <c r="BX102" s="1594"/>
      <c r="BY102" s="1594"/>
      <c r="BZ102" s="1594"/>
      <c r="CA102" s="1594"/>
      <c r="CB102" s="1594"/>
      <c r="CC102" s="1594"/>
      <c r="CD102" s="1594"/>
      <c r="CE102" s="1594"/>
      <c r="CF102" s="1594"/>
      <c r="CG102" s="1594"/>
      <c r="CH102" s="1594"/>
      <c r="CI102" s="1594"/>
      <c r="CJ102" s="1594"/>
      <c r="CK102" s="1594"/>
      <c r="CL102" s="1594"/>
      <c r="CM102" s="1594"/>
      <c r="CN102" s="1594"/>
      <c r="CO102" s="1594"/>
      <c r="CP102" s="1594"/>
      <c r="CQ102" s="1594"/>
      <c r="CR102" s="1594"/>
      <c r="CS102" s="1594"/>
      <c r="CT102" s="1594"/>
      <c r="CU102" s="1594"/>
      <c r="CV102" s="1594"/>
      <c r="CW102" s="1594"/>
      <c r="CX102" s="1594"/>
      <c r="CY102" s="1594"/>
      <c r="CZ102" s="1594"/>
      <c r="DA102" s="1594"/>
      <c r="DB102" s="1594"/>
      <c r="DC102" s="1594"/>
      <c r="DD102" s="1594"/>
      <c r="DE102" s="1594"/>
      <c r="DF102" s="1594"/>
      <c r="DG102" s="1594"/>
      <c r="DH102" s="1594"/>
      <c r="DI102" s="1594"/>
      <c r="DJ102" s="1594"/>
      <c r="DK102" s="1594"/>
      <c r="DL102" s="1594"/>
      <c r="DM102" s="1594"/>
      <c r="DN102" s="1594"/>
      <c r="DO102" s="1594"/>
      <c r="DP102" s="1594"/>
      <c r="DQ102" s="1594"/>
      <c r="DR102" s="1594"/>
      <c r="DS102" s="1594"/>
      <c r="DT102" s="1594"/>
      <c r="DU102" s="1594"/>
      <c r="DV102" s="1594"/>
      <c r="DW102" s="1594"/>
      <c r="DX102" s="1594"/>
      <c r="DY102" s="1594"/>
      <c r="DZ102" s="1594"/>
      <c r="EA102" s="1594"/>
      <c r="EB102" s="1594"/>
      <c r="EC102" s="1594"/>
      <c r="ED102" s="1594"/>
      <c r="EE102" s="1594"/>
      <c r="EF102" s="1594"/>
      <c r="EG102" s="1594"/>
      <c r="EH102" s="1594"/>
      <c r="EI102" s="1594"/>
      <c r="EJ102" s="1594"/>
      <c r="EK102" s="1594"/>
      <c r="EL102" s="1594"/>
      <c r="EM102" s="1594"/>
      <c r="EN102" s="1594"/>
      <c r="EO102" s="1594"/>
      <c r="EP102" s="1594"/>
      <c r="EQ102" s="1594"/>
      <c r="ER102" s="1594"/>
      <c r="ES102" s="1594"/>
    </row>
    <row r="103" spans="1:149" s="1595" customFormat="1" ht="12.5">
      <c r="A103" s="1644" t="str">
        <f t="shared" si="60"/>
        <v>Organisation</v>
      </c>
      <c r="B103" s="1758"/>
      <c r="C103" s="1758"/>
      <c r="D103" s="1758"/>
      <c r="E103" s="1756"/>
      <c r="F103" s="1592"/>
      <c r="G103" s="1714">
        <f t="shared" si="61"/>
        <v>0</v>
      </c>
      <c r="H103" s="1645"/>
      <c r="I103" s="1714">
        <f t="shared" si="62"/>
        <v>0</v>
      </c>
      <c r="J103" s="1646"/>
      <c r="K103" s="1646"/>
      <c r="L103" s="1592"/>
      <c r="M103" s="1597"/>
      <c r="N103" s="1597"/>
      <c r="O103" s="1646"/>
      <c r="P103" s="1647"/>
      <c r="Q103" s="1647"/>
      <c r="R103" s="1648"/>
      <c r="S103" s="1603"/>
      <c r="T103" s="1649"/>
      <c r="U103" s="1649"/>
      <c r="V103" s="1649"/>
      <c r="W103" s="1649"/>
      <c r="X103" s="1649"/>
      <c r="Y103" s="1649"/>
      <c r="Z103" s="1649"/>
      <c r="AA103" s="1649"/>
      <c r="AB103" s="1649"/>
      <c r="AC103" s="1649"/>
      <c r="AD103" s="1649"/>
      <c r="AE103" s="1649"/>
      <c r="AF103" s="1610">
        <f t="shared" si="41"/>
        <v>0</v>
      </c>
      <c r="AG103" s="1649"/>
      <c r="AH103" s="1649"/>
      <c r="AI103" s="1649"/>
      <c r="AJ103" s="1649"/>
      <c r="AK103" s="1649"/>
      <c r="AL103" s="1649"/>
      <c r="AM103" s="1649"/>
      <c r="AN103" s="1649"/>
      <c r="AO103" s="1649"/>
      <c r="AP103" s="1649"/>
      <c r="AQ103" s="1649"/>
      <c r="AR103" s="1709"/>
      <c r="AS103" s="1779">
        <f t="shared" si="42"/>
        <v>0</v>
      </c>
      <c r="AT103" s="1711">
        <f t="shared" si="63"/>
        <v>0</v>
      </c>
      <c r="AU103" s="1611">
        <f t="shared" si="43"/>
        <v>0</v>
      </c>
      <c r="AV103" s="1611">
        <f t="shared" si="44"/>
        <v>0</v>
      </c>
      <c r="AW103" s="1611">
        <f t="shared" si="45"/>
        <v>0</v>
      </c>
      <c r="AX103" s="1611">
        <f t="shared" si="46"/>
        <v>0</v>
      </c>
      <c r="AY103" s="1611">
        <f t="shared" si="47"/>
        <v>0</v>
      </c>
      <c r="AZ103" s="1611">
        <f t="shared" si="48"/>
        <v>0</v>
      </c>
      <c r="BA103" s="1611">
        <f t="shared" si="49"/>
        <v>0</v>
      </c>
      <c r="BB103" s="1611">
        <f t="shared" si="50"/>
        <v>0</v>
      </c>
      <c r="BC103" s="1611">
        <f t="shared" si="51"/>
        <v>0</v>
      </c>
      <c r="BD103" s="1611">
        <f t="shared" si="52"/>
        <v>0</v>
      </c>
      <c r="BE103" s="1611">
        <f t="shared" si="53"/>
        <v>0</v>
      </c>
      <c r="BF103" s="1611">
        <f t="shared" si="54"/>
        <v>0</v>
      </c>
      <c r="BG103" s="1611">
        <f t="shared" si="64"/>
        <v>0</v>
      </c>
      <c r="BH103" s="1611" t="str">
        <f t="shared" si="65"/>
        <v/>
      </c>
      <c r="BI103" s="1611" t="str">
        <f t="shared" si="66"/>
        <v/>
      </c>
      <c r="BJ103" s="1611" t="str">
        <f t="shared" si="55"/>
        <v/>
      </c>
      <c r="BK103" s="1611" t="str">
        <f t="shared" si="56"/>
        <v/>
      </c>
      <c r="BL103" s="1611" t="str">
        <f t="shared" ca="1" si="57"/>
        <v/>
      </c>
      <c r="BM103" s="1611" t="str">
        <f t="shared" si="67"/>
        <v/>
      </c>
      <c r="BN103" s="1611" t="str">
        <f t="shared" si="58"/>
        <v/>
      </c>
      <c r="BO103" s="1611" t="str">
        <f t="shared" si="59"/>
        <v/>
      </c>
      <c r="BP103" s="1611" t="str">
        <f t="shared" si="68"/>
        <v/>
      </c>
      <c r="BQ103" s="1611" t="str">
        <f t="shared" si="69"/>
        <v/>
      </c>
      <c r="BR103" s="1611" t="str">
        <f t="shared" si="70"/>
        <v/>
      </c>
      <c r="BS103" s="1611" t="str">
        <f t="shared" si="71"/>
        <v/>
      </c>
      <c r="BT103" s="1611" t="str">
        <f t="shared" si="72"/>
        <v/>
      </c>
      <c r="BU103" s="1731">
        <f t="shared" ca="1" si="73"/>
        <v>0</v>
      </c>
      <c r="BV103" s="1594"/>
      <c r="BW103" s="1594"/>
      <c r="BX103" s="1594"/>
      <c r="BY103" s="1594"/>
      <c r="BZ103" s="1594"/>
      <c r="CA103" s="1594"/>
      <c r="CB103" s="1594"/>
      <c r="CC103" s="1594"/>
      <c r="CD103" s="1594"/>
      <c r="CE103" s="1594"/>
      <c r="CF103" s="1594"/>
      <c r="CG103" s="1594"/>
      <c r="CH103" s="1594"/>
      <c r="CI103" s="1594"/>
      <c r="CJ103" s="1594"/>
      <c r="CK103" s="1594"/>
      <c r="CL103" s="1594"/>
      <c r="CM103" s="1594"/>
      <c r="CN103" s="1594"/>
      <c r="CO103" s="1594"/>
      <c r="CP103" s="1594"/>
      <c r="CQ103" s="1594"/>
      <c r="CR103" s="1594"/>
      <c r="CS103" s="1594"/>
      <c r="CT103" s="1594"/>
      <c r="CU103" s="1594"/>
      <c r="CV103" s="1594"/>
      <c r="CW103" s="1594"/>
      <c r="CX103" s="1594"/>
      <c r="CY103" s="1594"/>
      <c r="CZ103" s="1594"/>
      <c r="DA103" s="1594"/>
      <c r="DB103" s="1594"/>
      <c r="DC103" s="1594"/>
      <c r="DD103" s="1594"/>
      <c r="DE103" s="1594"/>
      <c r="DF103" s="1594"/>
      <c r="DG103" s="1594"/>
      <c r="DH103" s="1594"/>
      <c r="DI103" s="1594"/>
      <c r="DJ103" s="1594"/>
      <c r="DK103" s="1594"/>
      <c r="DL103" s="1594"/>
      <c r="DM103" s="1594"/>
      <c r="DN103" s="1594"/>
      <c r="DO103" s="1594"/>
      <c r="DP103" s="1594"/>
      <c r="DQ103" s="1594"/>
      <c r="DR103" s="1594"/>
      <c r="DS103" s="1594"/>
      <c r="DT103" s="1594"/>
      <c r="DU103" s="1594"/>
      <c r="DV103" s="1594"/>
      <c r="DW103" s="1594"/>
      <c r="DX103" s="1594"/>
      <c r="DY103" s="1594"/>
      <c r="DZ103" s="1594"/>
      <c r="EA103" s="1594"/>
      <c r="EB103" s="1594"/>
      <c r="EC103" s="1594"/>
      <c r="ED103" s="1594"/>
      <c r="EE103" s="1594"/>
      <c r="EF103" s="1594"/>
      <c r="EG103" s="1594"/>
      <c r="EH103" s="1594"/>
      <c r="EI103" s="1594"/>
      <c r="EJ103" s="1594"/>
      <c r="EK103" s="1594"/>
      <c r="EL103" s="1594"/>
      <c r="EM103" s="1594"/>
      <c r="EN103" s="1594"/>
      <c r="EO103" s="1594"/>
      <c r="EP103" s="1594"/>
      <c r="EQ103" s="1594"/>
      <c r="ER103" s="1594"/>
      <c r="ES103" s="1594"/>
    </row>
    <row r="104" spans="1:149" s="1595" customFormat="1" ht="12.5">
      <c r="A104" s="1644" t="str">
        <f t="shared" si="60"/>
        <v>Organisation</v>
      </c>
      <c r="B104" s="1758"/>
      <c r="C104" s="1758"/>
      <c r="D104" s="1758"/>
      <c r="E104" s="1756"/>
      <c r="F104" s="1592"/>
      <c r="G104" s="1714">
        <f t="shared" si="61"/>
        <v>0</v>
      </c>
      <c r="H104" s="1645"/>
      <c r="I104" s="1714">
        <f t="shared" si="62"/>
        <v>0</v>
      </c>
      <c r="J104" s="1646"/>
      <c r="K104" s="1646"/>
      <c r="L104" s="1592"/>
      <c r="M104" s="1597"/>
      <c r="N104" s="1597"/>
      <c r="O104" s="1646"/>
      <c r="P104" s="1647"/>
      <c r="Q104" s="1647"/>
      <c r="R104" s="1648"/>
      <c r="S104" s="1603"/>
      <c r="T104" s="1649"/>
      <c r="U104" s="1649"/>
      <c r="V104" s="1649"/>
      <c r="W104" s="1649"/>
      <c r="X104" s="1649"/>
      <c r="Y104" s="1649"/>
      <c r="Z104" s="1649"/>
      <c r="AA104" s="1649"/>
      <c r="AB104" s="1649"/>
      <c r="AC104" s="1649"/>
      <c r="AD104" s="1649"/>
      <c r="AE104" s="1649"/>
      <c r="AF104" s="1610">
        <f t="shared" si="41"/>
        <v>0</v>
      </c>
      <c r="AG104" s="1649"/>
      <c r="AH104" s="1649"/>
      <c r="AI104" s="1649"/>
      <c r="AJ104" s="1649"/>
      <c r="AK104" s="1649"/>
      <c r="AL104" s="1649"/>
      <c r="AM104" s="1649"/>
      <c r="AN104" s="1649"/>
      <c r="AO104" s="1649"/>
      <c r="AP104" s="1649"/>
      <c r="AQ104" s="1649"/>
      <c r="AR104" s="1709"/>
      <c r="AS104" s="1779">
        <f t="shared" si="42"/>
        <v>0</v>
      </c>
      <c r="AT104" s="1711">
        <f t="shared" si="63"/>
        <v>0</v>
      </c>
      <c r="AU104" s="1611">
        <f t="shared" si="43"/>
        <v>0</v>
      </c>
      <c r="AV104" s="1611">
        <f t="shared" si="44"/>
        <v>0</v>
      </c>
      <c r="AW104" s="1611">
        <f t="shared" si="45"/>
        <v>0</v>
      </c>
      <c r="AX104" s="1611">
        <f t="shared" si="46"/>
        <v>0</v>
      </c>
      <c r="AY104" s="1611">
        <f t="shared" si="47"/>
        <v>0</v>
      </c>
      <c r="AZ104" s="1611">
        <f t="shared" si="48"/>
        <v>0</v>
      </c>
      <c r="BA104" s="1611">
        <f t="shared" si="49"/>
        <v>0</v>
      </c>
      <c r="BB104" s="1611">
        <f t="shared" si="50"/>
        <v>0</v>
      </c>
      <c r="BC104" s="1611">
        <f t="shared" si="51"/>
        <v>0</v>
      </c>
      <c r="BD104" s="1611">
        <f t="shared" si="52"/>
        <v>0</v>
      </c>
      <c r="BE104" s="1611">
        <f t="shared" si="53"/>
        <v>0</v>
      </c>
      <c r="BF104" s="1611">
        <f t="shared" si="54"/>
        <v>0</v>
      </c>
      <c r="BG104" s="1611">
        <f t="shared" si="64"/>
        <v>0</v>
      </c>
      <c r="BH104" s="1611" t="str">
        <f t="shared" si="65"/>
        <v/>
      </c>
      <c r="BI104" s="1611" t="str">
        <f t="shared" si="66"/>
        <v/>
      </c>
      <c r="BJ104" s="1611" t="str">
        <f t="shared" si="55"/>
        <v/>
      </c>
      <c r="BK104" s="1611" t="str">
        <f t="shared" si="56"/>
        <v/>
      </c>
      <c r="BL104" s="1611" t="str">
        <f t="shared" ca="1" si="57"/>
        <v/>
      </c>
      <c r="BM104" s="1611" t="str">
        <f t="shared" si="67"/>
        <v/>
      </c>
      <c r="BN104" s="1611" t="str">
        <f t="shared" si="58"/>
        <v/>
      </c>
      <c r="BO104" s="1611" t="str">
        <f t="shared" si="59"/>
        <v/>
      </c>
      <c r="BP104" s="1611" t="str">
        <f t="shared" si="68"/>
        <v/>
      </c>
      <c r="BQ104" s="1611" t="str">
        <f t="shared" si="69"/>
        <v/>
      </c>
      <c r="BR104" s="1611" t="str">
        <f t="shared" si="70"/>
        <v/>
      </c>
      <c r="BS104" s="1611" t="str">
        <f t="shared" si="71"/>
        <v/>
      </c>
      <c r="BT104" s="1611" t="str">
        <f t="shared" si="72"/>
        <v/>
      </c>
      <c r="BU104" s="1731">
        <f t="shared" ca="1" si="73"/>
        <v>0</v>
      </c>
      <c r="BV104" s="1594"/>
      <c r="BW104" s="1594"/>
      <c r="BX104" s="1594"/>
      <c r="BY104" s="1594"/>
      <c r="BZ104" s="1594"/>
      <c r="CA104" s="1594"/>
      <c r="CB104" s="1594"/>
      <c r="CC104" s="1594"/>
      <c r="CD104" s="1594"/>
      <c r="CE104" s="1594"/>
      <c r="CF104" s="1594"/>
      <c r="CG104" s="1594"/>
      <c r="CH104" s="1594"/>
      <c r="CI104" s="1594"/>
      <c r="CJ104" s="1594"/>
      <c r="CK104" s="1594"/>
      <c r="CL104" s="1594"/>
      <c r="CM104" s="1594"/>
      <c r="CN104" s="1594"/>
      <c r="CO104" s="1594"/>
      <c r="CP104" s="1594"/>
      <c r="CQ104" s="1594"/>
      <c r="CR104" s="1594"/>
      <c r="CS104" s="1594"/>
      <c r="CT104" s="1594"/>
      <c r="CU104" s="1594"/>
      <c r="CV104" s="1594"/>
      <c r="CW104" s="1594"/>
      <c r="CX104" s="1594"/>
      <c r="CY104" s="1594"/>
      <c r="CZ104" s="1594"/>
      <c r="DA104" s="1594"/>
      <c r="DB104" s="1594"/>
      <c r="DC104" s="1594"/>
      <c r="DD104" s="1594"/>
      <c r="DE104" s="1594"/>
      <c r="DF104" s="1594"/>
      <c r="DG104" s="1594"/>
      <c r="DH104" s="1594"/>
      <c r="DI104" s="1594"/>
      <c r="DJ104" s="1594"/>
      <c r="DK104" s="1594"/>
      <c r="DL104" s="1594"/>
      <c r="DM104" s="1594"/>
      <c r="DN104" s="1594"/>
      <c r="DO104" s="1594"/>
      <c r="DP104" s="1594"/>
      <c r="DQ104" s="1594"/>
      <c r="DR104" s="1594"/>
      <c r="DS104" s="1594"/>
      <c r="DT104" s="1594"/>
      <c r="DU104" s="1594"/>
      <c r="DV104" s="1594"/>
      <c r="DW104" s="1594"/>
      <c r="DX104" s="1594"/>
      <c r="DY104" s="1594"/>
      <c r="DZ104" s="1594"/>
      <c r="EA104" s="1594"/>
      <c r="EB104" s="1594"/>
      <c r="EC104" s="1594"/>
      <c r="ED104" s="1594"/>
      <c r="EE104" s="1594"/>
      <c r="EF104" s="1594"/>
      <c r="EG104" s="1594"/>
      <c r="EH104" s="1594"/>
      <c r="EI104" s="1594"/>
      <c r="EJ104" s="1594"/>
      <c r="EK104" s="1594"/>
      <c r="EL104" s="1594"/>
      <c r="EM104" s="1594"/>
      <c r="EN104" s="1594"/>
      <c r="EO104" s="1594"/>
      <c r="EP104" s="1594"/>
      <c r="EQ104" s="1594"/>
      <c r="ER104" s="1594"/>
      <c r="ES104" s="1594"/>
    </row>
    <row r="105" spans="1:149" s="1595" customFormat="1" ht="12.5">
      <c r="A105" s="1644" t="str">
        <f t="shared" si="60"/>
        <v>Organisation</v>
      </c>
      <c r="B105" s="1758"/>
      <c r="C105" s="1758"/>
      <c r="D105" s="1758"/>
      <c r="E105" s="1756"/>
      <c r="F105" s="1592"/>
      <c r="G105" s="1714">
        <f t="shared" si="61"/>
        <v>0</v>
      </c>
      <c r="H105" s="1645"/>
      <c r="I105" s="1714">
        <f t="shared" si="62"/>
        <v>0</v>
      </c>
      <c r="J105" s="1646"/>
      <c r="K105" s="1646"/>
      <c r="L105" s="1592"/>
      <c r="M105" s="1597"/>
      <c r="N105" s="1597"/>
      <c r="O105" s="1646"/>
      <c r="P105" s="1647"/>
      <c r="Q105" s="1647"/>
      <c r="R105" s="1648"/>
      <c r="S105" s="1603"/>
      <c r="T105" s="1649"/>
      <c r="U105" s="1649"/>
      <c r="V105" s="1649"/>
      <c r="W105" s="1649"/>
      <c r="X105" s="1649"/>
      <c r="Y105" s="1649"/>
      <c r="Z105" s="1649"/>
      <c r="AA105" s="1649"/>
      <c r="AB105" s="1649"/>
      <c r="AC105" s="1649"/>
      <c r="AD105" s="1649"/>
      <c r="AE105" s="1649"/>
      <c r="AF105" s="1610">
        <f t="shared" si="41"/>
        <v>0</v>
      </c>
      <c r="AG105" s="1649"/>
      <c r="AH105" s="1649"/>
      <c r="AI105" s="1649"/>
      <c r="AJ105" s="1649"/>
      <c r="AK105" s="1649"/>
      <c r="AL105" s="1649"/>
      <c r="AM105" s="1649"/>
      <c r="AN105" s="1649"/>
      <c r="AO105" s="1649"/>
      <c r="AP105" s="1649"/>
      <c r="AQ105" s="1649"/>
      <c r="AR105" s="1709"/>
      <c r="AS105" s="1779">
        <f t="shared" si="42"/>
        <v>0</v>
      </c>
      <c r="AT105" s="1711">
        <f t="shared" si="63"/>
        <v>0</v>
      </c>
      <c r="AU105" s="1611">
        <f t="shared" si="43"/>
        <v>0</v>
      </c>
      <c r="AV105" s="1611">
        <f t="shared" si="44"/>
        <v>0</v>
      </c>
      <c r="AW105" s="1611">
        <f t="shared" si="45"/>
        <v>0</v>
      </c>
      <c r="AX105" s="1611">
        <f t="shared" si="46"/>
        <v>0</v>
      </c>
      <c r="AY105" s="1611">
        <f t="shared" si="47"/>
        <v>0</v>
      </c>
      <c r="AZ105" s="1611">
        <f t="shared" si="48"/>
        <v>0</v>
      </c>
      <c r="BA105" s="1611">
        <f t="shared" si="49"/>
        <v>0</v>
      </c>
      <c r="BB105" s="1611">
        <f t="shared" si="50"/>
        <v>0</v>
      </c>
      <c r="BC105" s="1611">
        <f t="shared" si="51"/>
        <v>0</v>
      </c>
      <c r="BD105" s="1611">
        <f t="shared" si="52"/>
        <v>0</v>
      </c>
      <c r="BE105" s="1611">
        <f t="shared" si="53"/>
        <v>0</v>
      </c>
      <c r="BF105" s="1611">
        <f t="shared" si="54"/>
        <v>0</v>
      </c>
      <c r="BG105" s="1611">
        <f t="shared" si="64"/>
        <v>0</v>
      </c>
      <c r="BH105" s="1611" t="str">
        <f t="shared" si="65"/>
        <v/>
      </c>
      <c r="BI105" s="1611" t="str">
        <f t="shared" si="66"/>
        <v/>
      </c>
      <c r="BJ105" s="1611" t="str">
        <f t="shared" si="55"/>
        <v/>
      </c>
      <c r="BK105" s="1611" t="str">
        <f t="shared" si="56"/>
        <v/>
      </c>
      <c r="BL105" s="1611" t="str">
        <f t="shared" ca="1" si="57"/>
        <v/>
      </c>
      <c r="BM105" s="1611" t="str">
        <f t="shared" si="67"/>
        <v/>
      </c>
      <c r="BN105" s="1611" t="str">
        <f t="shared" si="58"/>
        <v/>
      </c>
      <c r="BO105" s="1611" t="str">
        <f t="shared" si="59"/>
        <v/>
      </c>
      <c r="BP105" s="1611" t="str">
        <f t="shared" si="68"/>
        <v/>
      </c>
      <c r="BQ105" s="1611" t="str">
        <f t="shared" si="69"/>
        <v/>
      </c>
      <c r="BR105" s="1611" t="str">
        <f t="shared" si="70"/>
        <v/>
      </c>
      <c r="BS105" s="1611" t="str">
        <f t="shared" si="71"/>
        <v/>
      </c>
      <c r="BT105" s="1611" t="str">
        <f t="shared" si="72"/>
        <v/>
      </c>
      <c r="BU105" s="1731">
        <f t="shared" ca="1" si="73"/>
        <v>0</v>
      </c>
      <c r="BV105" s="1594"/>
      <c r="BW105" s="1594"/>
      <c r="BX105" s="1594"/>
      <c r="BY105" s="1594"/>
      <c r="BZ105" s="1594"/>
      <c r="CA105" s="1594"/>
      <c r="CB105" s="1594"/>
      <c r="CC105" s="1594"/>
      <c r="CD105" s="1594"/>
      <c r="CE105" s="1594"/>
      <c r="CF105" s="1594"/>
      <c r="CG105" s="1594"/>
      <c r="CH105" s="1594"/>
      <c r="CI105" s="1594"/>
      <c r="CJ105" s="1594"/>
      <c r="CK105" s="1594"/>
      <c r="CL105" s="1594"/>
      <c r="CM105" s="1594"/>
      <c r="CN105" s="1594"/>
      <c r="CO105" s="1594"/>
      <c r="CP105" s="1594"/>
      <c r="CQ105" s="1594"/>
      <c r="CR105" s="1594"/>
      <c r="CS105" s="1594"/>
      <c r="CT105" s="1594"/>
      <c r="CU105" s="1594"/>
      <c r="CV105" s="1594"/>
      <c r="CW105" s="1594"/>
      <c r="CX105" s="1594"/>
      <c r="CY105" s="1594"/>
      <c r="CZ105" s="1594"/>
      <c r="DA105" s="1594"/>
      <c r="DB105" s="1594"/>
      <c r="DC105" s="1594"/>
      <c r="DD105" s="1594"/>
      <c r="DE105" s="1594"/>
      <c r="DF105" s="1594"/>
      <c r="DG105" s="1594"/>
      <c r="DH105" s="1594"/>
      <c r="DI105" s="1594"/>
      <c r="DJ105" s="1594"/>
      <c r="DK105" s="1594"/>
      <c r="DL105" s="1594"/>
      <c r="DM105" s="1594"/>
      <c r="DN105" s="1594"/>
      <c r="DO105" s="1594"/>
      <c r="DP105" s="1594"/>
      <c r="DQ105" s="1594"/>
      <c r="DR105" s="1594"/>
      <c r="DS105" s="1594"/>
      <c r="DT105" s="1594"/>
      <c r="DU105" s="1594"/>
      <c r="DV105" s="1594"/>
      <c r="DW105" s="1594"/>
      <c r="DX105" s="1594"/>
      <c r="DY105" s="1594"/>
      <c r="DZ105" s="1594"/>
      <c r="EA105" s="1594"/>
      <c r="EB105" s="1594"/>
      <c r="EC105" s="1594"/>
      <c r="ED105" s="1594"/>
      <c r="EE105" s="1594"/>
      <c r="EF105" s="1594"/>
      <c r="EG105" s="1594"/>
      <c r="EH105" s="1594"/>
      <c r="EI105" s="1594"/>
      <c r="EJ105" s="1594"/>
      <c r="EK105" s="1594"/>
      <c r="EL105" s="1594"/>
      <c r="EM105" s="1594"/>
      <c r="EN105" s="1594"/>
      <c r="EO105" s="1594"/>
      <c r="EP105" s="1594"/>
      <c r="EQ105" s="1594"/>
      <c r="ER105" s="1594"/>
      <c r="ES105" s="1594"/>
    </row>
    <row r="106" spans="1:149" s="1595" customFormat="1" ht="12.5">
      <c r="A106" s="1644" t="str">
        <f t="shared" si="60"/>
        <v>Organisation</v>
      </c>
      <c r="B106" s="1758"/>
      <c r="C106" s="1758"/>
      <c r="D106" s="1758"/>
      <c r="E106" s="1756"/>
      <c r="F106" s="1592"/>
      <c r="G106" s="1714">
        <f t="shared" si="61"/>
        <v>0</v>
      </c>
      <c r="H106" s="1645"/>
      <c r="I106" s="1714">
        <f t="shared" si="62"/>
        <v>0</v>
      </c>
      <c r="J106" s="1646"/>
      <c r="K106" s="1646"/>
      <c r="L106" s="1592"/>
      <c r="M106" s="1597"/>
      <c r="N106" s="1597"/>
      <c r="O106" s="1646"/>
      <c r="P106" s="1647"/>
      <c r="Q106" s="1647"/>
      <c r="R106" s="1648"/>
      <c r="S106" s="1603"/>
      <c r="T106" s="1649"/>
      <c r="U106" s="1649"/>
      <c r="V106" s="1649"/>
      <c r="W106" s="1649"/>
      <c r="X106" s="1649"/>
      <c r="Y106" s="1649"/>
      <c r="Z106" s="1649"/>
      <c r="AA106" s="1649"/>
      <c r="AB106" s="1649"/>
      <c r="AC106" s="1649"/>
      <c r="AD106" s="1649"/>
      <c r="AE106" s="1649"/>
      <c r="AF106" s="1610">
        <f t="shared" si="41"/>
        <v>0</v>
      </c>
      <c r="AG106" s="1649"/>
      <c r="AH106" s="1649"/>
      <c r="AI106" s="1649"/>
      <c r="AJ106" s="1649"/>
      <c r="AK106" s="1649"/>
      <c r="AL106" s="1649"/>
      <c r="AM106" s="1649"/>
      <c r="AN106" s="1649"/>
      <c r="AO106" s="1649"/>
      <c r="AP106" s="1649"/>
      <c r="AQ106" s="1649"/>
      <c r="AR106" s="1709"/>
      <c r="AS106" s="1779">
        <f t="shared" si="42"/>
        <v>0</v>
      </c>
      <c r="AT106" s="1711">
        <f t="shared" si="63"/>
        <v>0</v>
      </c>
      <c r="AU106" s="1611">
        <f t="shared" si="43"/>
        <v>0</v>
      </c>
      <c r="AV106" s="1611">
        <f t="shared" si="44"/>
        <v>0</v>
      </c>
      <c r="AW106" s="1611">
        <f t="shared" si="45"/>
        <v>0</v>
      </c>
      <c r="AX106" s="1611">
        <f t="shared" si="46"/>
        <v>0</v>
      </c>
      <c r="AY106" s="1611">
        <f t="shared" si="47"/>
        <v>0</v>
      </c>
      <c r="AZ106" s="1611">
        <f t="shared" si="48"/>
        <v>0</v>
      </c>
      <c r="BA106" s="1611">
        <f t="shared" si="49"/>
        <v>0</v>
      </c>
      <c r="BB106" s="1611">
        <f t="shared" si="50"/>
        <v>0</v>
      </c>
      <c r="BC106" s="1611">
        <f t="shared" si="51"/>
        <v>0</v>
      </c>
      <c r="BD106" s="1611">
        <f t="shared" si="52"/>
        <v>0</v>
      </c>
      <c r="BE106" s="1611">
        <f t="shared" si="53"/>
        <v>0</v>
      </c>
      <c r="BF106" s="1611">
        <f t="shared" si="54"/>
        <v>0</v>
      </c>
      <c r="BG106" s="1611">
        <f t="shared" si="64"/>
        <v>0</v>
      </c>
      <c r="BH106" s="1611" t="str">
        <f t="shared" si="65"/>
        <v/>
      </c>
      <c r="BI106" s="1611" t="str">
        <f t="shared" si="66"/>
        <v/>
      </c>
      <c r="BJ106" s="1611" t="str">
        <f t="shared" si="55"/>
        <v/>
      </c>
      <c r="BK106" s="1611" t="str">
        <f t="shared" si="56"/>
        <v/>
      </c>
      <c r="BL106" s="1611" t="str">
        <f t="shared" ca="1" si="57"/>
        <v/>
      </c>
      <c r="BM106" s="1611" t="str">
        <f t="shared" si="67"/>
        <v/>
      </c>
      <c r="BN106" s="1611" t="str">
        <f t="shared" si="58"/>
        <v/>
      </c>
      <c r="BO106" s="1611" t="str">
        <f t="shared" si="59"/>
        <v/>
      </c>
      <c r="BP106" s="1611" t="str">
        <f t="shared" si="68"/>
        <v/>
      </c>
      <c r="BQ106" s="1611" t="str">
        <f t="shared" si="69"/>
        <v/>
      </c>
      <c r="BR106" s="1611" t="str">
        <f t="shared" si="70"/>
        <v/>
      </c>
      <c r="BS106" s="1611" t="str">
        <f t="shared" si="71"/>
        <v/>
      </c>
      <c r="BT106" s="1611" t="str">
        <f t="shared" si="72"/>
        <v/>
      </c>
      <c r="BU106" s="1731">
        <f t="shared" ca="1" si="73"/>
        <v>0</v>
      </c>
      <c r="BV106" s="1594"/>
      <c r="BW106" s="1594"/>
      <c r="BX106" s="1594"/>
      <c r="BY106" s="1594"/>
      <c r="BZ106" s="1594"/>
      <c r="CA106" s="1594"/>
      <c r="CB106" s="1594"/>
      <c r="CC106" s="1594"/>
      <c r="CD106" s="1594"/>
      <c r="CE106" s="1594"/>
      <c r="CF106" s="1594"/>
      <c r="CG106" s="1594"/>
      <c r="CH106" s="1594"/>
      <c r="CI106" s="1594"/>
      <c r="CJ106" s="1594"/>
      <c r="CK106" s="1594"/>
      <c r="CL106" s="1594"/>
      <c r="CM106" s="1594"/>
      <c r="CN106" s="1594"/>
      <c r="CO106" s="1594"/>
      <c r="CP106" s="1594"/>
      <c r="CQ106" s="1594"/>
      <c r="CR106" s="1594"/>
      <c r="CS106" s="1594"/>
      <c r="CT106" s="1594"/>
      <c r="CU106" s="1594"/>
      <c r="CV106" s="1594"/>
      <c r="CW106" s="1594"/>
      <c r="CX106" s="1594"/>
      <c r="CY106" s="1594"/>
      <c r="CZ106" s="1594"/>
      <c r="DA106" s="1594"/>
      <c r="DB106" s="1594"/>
      <c r="DC106" s="1594"/>
      <c r="DD106" s="1594"/>
      <c r="DE106" s="1594"/>
      <c r="DF106" s="1594"/>
      <c r="DG106" s="1594"/>
      <c r="DH106" s="1594"/>
      <c r="DI106" s="1594"/>
      <c r="DJ106" s="1594"/>
      <c r="DK106" s="1594"/>
      <c r="DL106" s="1594"/>
      <c r="DM106" s="1594"/>
      <c r="DN106" s="1594"/>
      <c r="DO106" s="1594"/>
      <c r="DP106" s="1594"/>
      <c r="DQ106" s="1594"/>
      <c r="DR106" s="1594"/>
      <c r="DS106" s="1594"/>
      <c r="DT106" s="1594"/>
      <c r="DU106" s="1594"/>
      <c r="DV106" s="1594"/>
      <c r="DW106" s="1594"/>
      <c r="DX106" s="1594"/>
      <c r="DY106" s="1594"/>
      <c r="DZ106" s="1594"/>
      <c r="EA106" s="1594"/>
      <c r="EB106" s="1594"/>
      <c r="EC106" s="1594"/>
      <c r="ED106" s="1594"/>
      <c r="EE106" s="1594"/>
      <c r="EF106" s="1594"/>
      <c r="EG106" s="1594"/>
      <c r="EH106" s="1594"/>
      <c r="EI106" s="1594"/>
      <c r="EJ106" s="1594"/>
      <c r="EK106" s="1594"/>
      <c r="EL106" s="1594"/>
      <c r="EM106" s="1594"/>
      <c r="EN106" s="1594"/>
      <c r="EO106" s="1594"/>
      <c r="EP106" s="1594"/>
      <c r="EQ106" s="1594"/>
      <c r="ER106" s="1594"/>
      <c r="ES106" s="1594"/>
    </row>
    <row r="107" spans="1:149" s="1595" customFormat="1" ht="12.5">
      <c r="A107" s="1644" t="str">
        <f t="shared" si="60"/>
        <v>Organisation</v>
      </c>
      <c r="B107" s="1758"/>
      <c r="C107" s="1758"/>
      <c r="D107" s="1758"/>
      <c r="E107" s="1756"/>
      <c r="F107" s="1592"/>
      <c r="G107" s="1714">
        <f t="shared" si="61"/>
        <v>0</v>
      </c>
      <c r="H107" s="1645"/>
      <c r="I107" s="1714">
        <f t="shared" si="62"/>
        <v>0</v>
      </c>
      <c r="J107" s="1646"/>
      <c r="K107" s="1646"/>
      <c r="L107" s="1592"/>
      <c r="M107" s="1597"/>
      <c r="N107" s="1597"/>
      <c r="O107" s="1646"/>
      <c r="P107" s="1647"/>
      <c r="Q107" s="1647"/>
      <c r="R107" s="1648"/>
      <c r="S107" s="1603"/>
      <c r="T107" s="1649"/>
      <c r="U107" s="1649"/>
      <c r="V107" s="1649"/>
      <c r="W107" s="1649"/>
      <c r="X107" s="1649"/>
      <c r="Y107" s="1649"/>
      <c r="Z107" s="1649"/>
      <c r="AA107" s="1649"/>
      <c r="AB107" s="1649"/>
      <c r="AC107" s="1649"/>
      <c r="AD107" s="1649"/>
      <c r="AE107" s="1649"/>
      <c r="AF107" s="1610">
        <f t="shared" ref="AF107:AF170" si="74">SUM(T107:AE107)</f>
        <v>0</v>
      </c>
      <c r="AG107" s="1649"/>
      <c r="AH107" s="1649"/>
      <c r="AI107" s="1649"/>
      <c r="AJ107" s="1649"/>
      <c r="AK107" s="1649"/>
      <c r="AL107" s="1649"/>
      <c r="AM107" s="1649"/>
      <c r="AN107" s="1649"/>
      <c r="AO107" s="1649"/>
      <c r="AP107" s="1649"/>
      <c r="AQ107" s="1649"/>
      <c r="AR107" s="1709"/>
      <c r="AS107" s="1779">
        <f t="shared" ref="AS107:AS170" si="75">SUMPRODUCT($AC$40:$AN$40,AG107:AR107)</f>
        <v>0</v>
      </c>
      <c r="AT107" s="1711">
        <f t="shared" si="63"/>
        <v>0</v>
      </c>
      <c r="AU107" s="1611">
        <f t="shared" ref="AU107:AU170" si="76">AG107-T107</f>
        <v>0</v>
      </c>
      <c r="AV107" s="1611">
        <f t="shared" ref="AV107:AV170" si="77">AH107-U107</f>
        <v>0</v>
      </c>
      <c r="AW107" s="1611">
        <f t="shared" ref="AW107:AW170" si="78">AI107-V107</f>
        <v>0</v>
      </c>
      <c r="AX107" s="1611">
        <f t="shared" ref="AX107:AX170" si="79">AJ107-W107</f>
        <v>0</v>
      </c>
      <c r="AY107" s="1611">
        <f t="shared" ref="AY107:AY170" si="80">AK107-X107</f>
        <v>0</v>
      </c>
      <c r="AZ107" s="1611">
        <f t="shared" ref="AZ107:AZ170" si="81">AL107-Y107</f>
        <v>0</v>
      </c>
      <c r="BA107" s="1611">
        <f t="shared" ref="BA107:BA170" si="82">AM107-Z107</f>
        <v>0</v>
      </c>
      <c r="BB107" s="1611">
        <f t="shared" ref="BB107:BB170" si="83">AN107-AA107</f>
        <v>0</v>
      </c>
      <c r="BC107" s="1611">
        <f t="shared" ref="BC107:BC170" si="84">AO107-AB107</f>
        <v>0</v>
      </c>
      <c r="BD107" s="1611">
        <f t="shared" ref="BD107:BD170" si="85">AP107-AC107</f>
        <v>0</v>
      </c>
      <c r="BE107" s="1611">
        <f t="shared" ref="BE107:BE170" si="86">AQ107-AD107</f>
        <v>0</v>
      </c>
      <c r="BF107" s="1611">
        <f t="shared" ref="BF107:BF170" si="87">AR107-AE107</f>
        <v>0</v>
      </c>
      <c r="BG107" s="1611">
        <f t="shared" si="64"/>
        <v>0</v>
      </c>
      <c r="BH107" s="1611" t="str">
        <f t="shared" si="65"/>
        <v/>
      </c>
      <c r="BI107" s="1611" t="str">
        <f t="shared" si="66"/>
        <v/>
      </c>
      <c r="BJ107" s="1611" t="str">
        <f t="shared" ref="BJ107:BJ170" si="88">IF(AND(OR(R107=$CQ$1,R107=$CQ$3),S107=""),"ERROR","")</f>
        <v/>
      </c>
      <c r="BK107" s="1611" t="str">
        <f t="shared" ref="BK107:BK170" si="89">IF(AND(OR(R107=$CQ$2),S107&lt;&gt;""),"ERROR","")</f>
        <v/>
      </c>
      <c r="BL107" s="1611" t="str">
        <f t="shared" ref="BL107:BL170" ca="1" si="90">IF(AND(O107=$CA$2,N107&lt;TODAY()),"ERROR","")</f>
        <v/>
      </c>
      <c r="BM107" s="1611" t="str">
        <f t="shared" si="67"/>
        <v/>
      </c>
      <c r="BN107" s="1611" t="str">
        <f t="shared" ref="BN107:BN170" si="91">IF(AND(F107=$BZ$1,G107&gt;H107),"ERROR","")</f>
        <v/>
      </c>
      <c r="BO107" s="1611" t="str">
        <f t="shared" ref="BO107:BO170" si="92">IF(AND(F107=$BZ$1,I107&gt;J107),"ERROR","")</f>
        <v/>
      </c>
      <c r="BP107" s="1611" t="str">
        <f t="shared" si="68"/>
        <v/>
      </c>
      <c r="BQ107" s="1611" t="str">
        <f t="shared" si="69"/>
        <v/>
      </c>
      <c r="BR107" s="1611" t="str">
        <f t="shared" si="70"/>
        <v/>
      </c>
      <c r="BS107" s="1611" t="str">
        <f t="shared" si="71"/>
        <v/>
      </c>
      <c r="BT107" s="1611" t="str">
        <f t="shared" si="72"/>
        <v/>
      </c>
      <c r="BU107" s="1731">
        <f t="shared" ca="1" si="73"/>
        <v>0</v>
      </c>
      <c r="BV107" s="1594"/>
      <c r="BW107" s="1594"/>
      <c r="BX107" s="1594"/>
      <c r="BY107" s="1594"/>
      <c r="BZ107" s="1594"/>
      <c r="CA107" s="1594"/>
      <c r="CB107" s="1594"/>
      <c r="CC107" s="1594"/>
      <c r="CD107" s="1594"/>
      <c r="CE107" s="1594"/>
      <c r="CF107" s="1594"/>
      <c r="CG107" s="1594"/>
      <c r="CH107" s="1594"/>
      <c r="CI107" s="1594"/>
      <c r="CJ107" s="1594"/>
      <c r="CK107" s="1594"/>
      <c r="CL107" s="1594"/>
      <c r="CM107" s="1594"/>
      <c r="CN107" s="1594"/>
      <c r="CO107" s="1594"/>
      <c r="CP107" s="1594"/>
      <c r="CQ107" s="1594"/>
      <c r="CR107" s="1594"/>
      <c r="CS107" s="1594"/>
      <c r="CT107" s="1594"/>
      <c r="CU107" s="1594"/>
      <c r="CV107" s="1594"/>
      <c r="CW107" s="1594"/>
      <c r="CX107" s="1594"/>
      <c r="CY107" s="1594"/>
      <c r="CZ107" s="1594"/>
      <c r="DA107" s="1594"/>
      <c r="DB107" s="1594"/>
      <c r="DC107" s="1594"/>
      <c r="DD107" s="1594"/>
      <c r="DE107" s="1594"/>
      <c r="DF107" s="1594"/>
      <c r="DG107" s="1594"/>
      <c r="DH107" s="1594"/>
      <c r="DI107" s="1594"/>
      <c r="DJ107" s="1594"/>
      <c r="DK107" s="1594"/>
      <c r="DL107" s="1594"/>
      <c r="DM107" s="1594"/>
      <c r="DN107" s="1594"/>
      <c r="DO107" s="1594"/>
      <c r="DP107" s="1594"/>
      <c r="DQ107" s="1594"/>
      <c r="DR107" s="1594"/>
      <c r="DS107" s="1594"/>
      <c r="DT107" s="1594"/>
      <c r="DU107" s="1594"/>
      <c r="DV107" s="1594"/>
      <c r="DW107" s="1594"/>
      <c r="DX107" s="1594"/>
      <c r="DY107" s="1594"/>
      <c r="DZ107" s="1594"/>
      <c r="EA107" s="1594"/>
      <c r="EB107" s="1594"/>
      <c r="EC107" s="1594"/>
      <c r="ED107" s="1594"/>
      <c r="EE107" s="1594"/>
      <c r="EF107" s="1594"/>
      <c r="EG107" s="1594"/>
      <c r="EH107" s="1594"/>
      <c r="EI107" s="1594"/>
      <c r="EJ107" s="1594"/>
      <c r="EK107" s="1594"/>
      <c r="EL107" s="1594"/>
      <c r="EM107" s="1594"/>
      <c r="EN107" s="1594"/>
      <c r="EO107" s="1594"/>
      <c r="EP107" s="1594"/>
      <c r="EQ107" s="1594"/>
      <c r="ER107" s="1594"/>
      <c r="ES107" s="1594"/>
    </row>
    <row r="108" spans="1:149" s="1595" customFormat="1" ht="12.5">
      <c r="A108" s="1644" t="str">
        <f t="shared" ref="A108:A171" si="93">$A$1</f>
        <v>Organisation</v>
      </c>
      <c r="B108" s="1758"/>
      <c r="C108" s="1758"/>
      <c r="D108" s="1758"/>
      <c r="E108" s="1756"/>
      <c r="F108" s="1592"/>
      <c r="G108" s="1714">
        <f t="shared" ref="G108:G171" si="94">AF108</f>
        <v>0</v>
      </c>
      <c r="H108" s="1645"/>
      <c r="I108" s="1714">
        <f t="shared" ref="I108:I171" si="95">AT108</f>
        <v>0</v>
      </c>
      <c r="J108" s="1646"/>
      <c r="K108" s="1646"/>
      <c r="L108" s="1592"/>
      <c r="M108" s="1597"/>
      <c r="N108" s="1597"/>
      <c r="O108" s="1646"/>
      <c r="P108" s="1647"/>
      <c r="Q108" s="1647"/>
      <c r="R108" s="1648"/>
      <c r="S108" s="1603"/>
      <c r="T108" s="1649"/>
      <c r="U108" s="1649"/>
      <c r="V108" s="1649"/>
      <c r="W108" s="1649"/>
      <c r="X108" s="1649"/>
      <c r="Y108" s="1649"/>
      <c r="Z108" s="1649"/>
      <c r="AA108" s="1649"/>
      <c r="AB108" s="1649"/>
      <c r="AC108" s="1649"/>
      <c r="AD108" s="1649"/>
      <c r="AE108" s="1649"/>
      <c r="AF108" s="1610">
        <f t="shared" si="74"/>
        <v>0</v>
      </c>
      <c r="AG108" s="1649"/>
      <c r="AH108" s="1649"/>
      <c r="AI108" s="1649"/>
      <c r="AJ108" s="1649"/>
      <c r="AK108" s="1649"/>
      <c r="AL108" s="1649"/>
      <c r="AM108" s="1649"/>
      <c r="AN108" s="1649"/>
      <c r="AO108" s="1649"/>
      <c r="AP108" s="1649"/>
      <c r="AQ108" s="1649"/>
      <c r="AR108" s="1709"/>
      <c r="AS108" s="1779">
        <f t="shared" si="75"/>
        <v>0</v>
      </c>
      <c r="AT108" s="1711">
        <f t="shared" ref="AT108:AT171" si="96">SUM(AG108:AR108)</f>
        <v>0</v>
      </c>
      <c r="AU108" s="1611">
        <f t="shared" si="76"/>
        <v>0</v>
      </c>
      <c r="AV108" s="1611">
        <f t="shared" si="77"/>
        <v>0</v>
      </c>
      <c r="AW108" s="1611">
        <f t="shared" si="78"/>
        <v>0</v>
      </c>
      <c r="AX108" s="1611">
        <f t="shared" si="79"/>
        <v>0</v>
      </c>
      <c r="AY108" s="1611">
        <f t="shared" si="80"/>
        <v>0</v>
      </c>
      <c r="AZ108" s="1611">
        <f t="shared" si="81"/>
        <v>0</v>
      </c>
      <c r="BA108" s="1611">
        <f t="shared" si="82"/>
        <v>0</v>
      </c>
      <c r="BB108" s="1611">
        <f t="shared" si="83"/>
        <v>0</v>
      </c>
      <c r="BC108" s="1611">
        <f t="shared" si="84"/>
        <v>0</v>
      </c>
      <c r="BD108" s="1611">
        <f t="shared" si="85"/>
        <v>0</v>
      </c>
      <c r="BE108" s="1611">
        <f t="shared" si="86"/>
        <v>0</v>
      </c>
      <c r="BF108" s="1611">
        <f t="shared" si="87"/>
        <v>0</v>
      </c>
      <c r="BG108" s="1611">
        <f t="shared" ref="BG108:BG171" si="97">SUM(AU108:BF108)</f>
        <v>0</v>
      </c>
      <c r="BH108" s="1611" t="str">
        <f t="shared" ref="BH108:BH171" si="98">IF(OR(G108&gt;0,I108&gt;0),IF(AND(B108&lt;&gt;"",C108&lt;&gt;"",D108&lt;&gt;"",E108&lt;&gt;"",F108&lt;&gt;"",L108&lt;&gt;"",M108&lt;&gt;"",N108&lt;&gt;"",O108&lt;&gt;"",P108&lt;&gt;"",Q108&lt;&gt;"",R108&lt;&gt;""),"","ERROR"),"")</f>
        <v/>
      </c>
      <c r="BI108" s="1611" t="str">
        <f t="shared" ref="BI108:BI171" si="99">IF(COUNTIF($D$43:$D$1496,D108)&gt;1,"ERROR","")</f>
        <v/>
      </c>
      <c r="BJ108" s="1611" t="str">
        <f t="shared" si="88"/>
        <v/>
      </c>
      <c r="BK108" s="1611" t="str">
        <f t="shared" si="89"/>
        <v/>
      </c>
      <c r="BL108" s="1611" t="str">
        <f t="shared" ca="1" si="90"/>
        <v/>
      </c>
      <c r="BM108" s="1611" t="str">
        <f t="shared" ref="BM108:BM171" si="100">IF(AND(AT108&gt;0,AF108=0),"ERROR","")</f>
        <v/>
      </c>
      <c r="BN108" s="1611" t="str">
        <f t="shared" si="91"/>
        <v/>
      </c>
      <c r="BO108" s="1611" t="str">
        <f t="shared" si="92"/>
        <v/>
      </c>
      <c r="BP108" s="1611" t="str">
        <f t="shared" ref="BP108:BP171" si="101">IF(AND(F108=$BZ$2,SUM(H108,J108)&gt;0),"ERROR","")</f>
        <v/>
      </c>
      <c r="BQ108" s="1611" t="str">
        <f t="shared" ref="BQ108:BQ171" si="102">IF(AND(I108=0,J108&gt;0),"ERROR","")</f>
        <v/>
      </c>
      <c r="BR108" s="1611" t="str">
        <f t="shared" ref="BR108:BR171" si="103">IF(AND(O108=$CA$1,K108&lt;&gt;0),"ERROR","")</f>
        <v/>
      </c>
      <c r="BS108" s="1611" t="str">
        <f t="shared" ref="BS108:BS171" si="104">IF(AND(O108=$CA$2,I108-AS108-K108&lt;0),"ERROR","")</f>
        <v/>
      </c>
      <c r="BT108" s="1611" t="str">
        <f t="shared" ref="BT108:BT171" si="105">IF(S108="","",VLOOKUP(S108,$CS$1:$CT$14,2,0))</f>
        <v/>
      </c>
      <c r="BU108" s="1731">
        <f t="shared" ref="BU108:BU171" ca="1" si="106">COUNTIF(BH108:BS108,"ERROR")</f>
        <v>0</v>
      </c>
      <c r="BV108" s="1594"/>
      <c r="BW108" s="1594"/>
      <c r="BX108" s="1594"/>
      <c r="BY108" s="1594"/>
      <c r="BZ108" s="1594"/>
      <c r="CA108" s="1594"/>
      <c r="CB108" s="1594"/>
      <c r="CC108" s="1594"/>
      <c r="CD108" s="1594"/>
      <c r="CE108" s="1594"/>
      <c r="CF108" s="1594"/>
      <c r="CG108" s="1594"/>
      <c r="CH108" s="1594"/>
      <c r="CI108" s="1594"/>
      <c r="CJ108" s="1594"/>
      <c r="CK108" s="1594"/>
      <c r="CL108" s="1594"/>
      <c r="CM108" s="1594"/>
      <c r="CN108" s="1594"/>
      <c r="CO108" s="1594"/>
      <c r="CP108" s="1594"/>
      <c r="CQ108" s="1594"/>
      <c r="CR108" s="1594"/>
      <c r="CS108" s="1594"/>
      <c r="CT108" s="1594"/>
      <c r="CU108" s="1594"/>
      <c r="CV108" s="1594"/>
      <c r="CW108" s="1594"/>
      <c r="CX108" s="1594"/>
      <c r="CY108" s="1594"/>
      <c r="CZ108" s="1594"/>
      <c r="DA108" s="1594"/>
      <c r="DB108" s="1594"/>
      <c r="DC108" s="1594"/>
      <c r="DD108" s="1594"/>
      <c r="DE108" s="1594"/>
      <c r="DF108" s="1594"/>
      <c r="DG108" s="1594"/>
      <c r="DH108" s="1594"/>
      <c r="DI108" s="1594"/>
      <c r="DJ108" s="1594"/>
      <c r="DK108" s="1594"/>
      <c r="DL108" s="1594"/>
      <c r="DM108" s="1594"/>
      <c r="DN108" s="1594"/>
      <c r="DO108" s="1594"/>
      <c r="DP108" s="1594"/>
      <c r="DQ108" s="1594"/>
      <c r="DR108" s="1594"/>
      <c r="DS108" s="1594"/>
      <c r="DT108" s="1594"/>
      <c r="DU108" s="1594"/>
      <c r="DV108" s="1594"/>
      <c r="DW108" s="1594"/>
      <c r="DX108" s="1594"/>
      <c r="DY108" s="1594"/>
      <c r="DZ108" s="1594"/>
      <c r="EA108" s="1594"/>
      <c r="EB108" s="1594"/>
      <c r="EC108" s="1594"/>
      <c r="ED108" s="1594"/>
      <c r="EE108" s="1594"/>
      <c r="EF108" s="1594"/>
      <c r="EG108" s="1594"/>
      <c r="EH108" s="1594"/>
      <c r="EI108" s="1594"/>
      <c r="EJ108" s="1594"/>
      <c r="EK108" s="1594"/>
      <c r="EL108" s="1594"/>
      <c r="EM108" s="1594"/>
      <c r="EN108" s="1594"/>
      <c r="EO108" s="1594"/>
      <c r="EP108" s="1594"/>
      <c r="EQ108" s="1594"/>
      <c r="ER108" s="1594"/>
      <c r="ES108" s="1594"/>
    </row>
    <row r="109" spans="1:149" s="1595" customFormat="1" ht="12.5">
      <c r="A109" s="1644" t="str">
        <f t="shared" si="93"/>
        <v>Organisation</v>
      </c>
      <c r="B109" s="1758"/>
      <c r="C109" s="1758"/>
      <c r="D109" s="1758"/>
      <c r="E109" s="1756"/>
      <c r="F109" s="1592"/>
      <c r="G109" s="1714">
        <f t="shared" si="94"/>
        <v>0</v>
      </c>
      <c r="H109" s="1645"/>
      <c r="I109" s="1714">
        <f t="shared" si="95"/>
        <v>0</v>
      </c>
      <c r="J109" s="1646"/>
      <c r="K109" s="1646"/>
      <c r="L109" s="1592"/>
      <c r="M109" s="1597"/>
      <c r="N109" s="1597"/>
      <c r="O109" s="1646"/>
      <c r="P109" s="1647"/>
      <c r="Q109" s="1647"/>
      <c r="R109" s="1648"/>
      <c r="S109" s="1603"/>
      <c r="T109" s="1649"/>
      <c r="U109" s="1649"/>
      <c r="V109" s="1649"/>
      <c r="W109" s="1649"/>
      <c r="X109" s="1649"/>
      <c r="Y109" s="1649"/>
      <c r="Z109" s="1649"/>
      <c r="AA109" s="1649"/>
      <c r="AB109" s="1649"/>
      <c r="AC109" s="1649"/>
      <c r="AD109" s="1649"/>
      <c r="AE109" s="1649"/>
      <c r="AF109" s="1610">
        <f t="shared" si="74"/>
        <v>0</v>
      </c>
      <c r="AG109" s="1649"/>
      <c r="AH109" s="1649"/>
      <c r="AI109" s="1649"/>
      <c r="AJ109" s="1649"/>
      <c r="AK109" s="1649"/>
      <c r="AL109" s="1649"/>
      <c r="AM109" s="1649"/>
      <c r="AN109" s="1649"/>
      <c r="AO109" s="1649"/>
      <c r="AP109" s="1649"/>
      <c r="AQ109" s="1649"/>
      <c r="AR109" s="1709"/>
      <c r="AS109" s="1779">
        <f t="shared" si="75"/>
        <v>0</v>
      </c>
      <c r="AT109" s="1711">
        <f t="shared" si="96"/>
        <v>0</v>
      </c>
      <c r="AU109" s="1611">
        <f t="shared" si="76"/>
        <v>0</v>
      </c>
      <c r="AV109" s="1611">
        <f t="shared" si="77"/>
        <v>0</v>
      </c>
      <c r="AW109" s="1611">
        <f t="shared" si="78"/>
        <v>0</v>
      </c>
      <c r="AX109" s="1611">
        <f t="shared" si="79"/>
        <v>0</v>
      </c>
      <c r="AY109" s="1611">
        <f t="shared" si="80"/>
        <v>0</v>
      </c>
      <c r="AZ109" s="1611">
        <f t="shared" si="81"/>
        <v>0</v>
      </c>
      <c r="BA109" s="1611">
        <f t="shared" si="82"/>
        <v>0</v>
      </c>
      <c r="BB109" s="1611">
        <f t="shared" si="83"/>
        <v>0</v>
      </c>
      <c r="BC109" s="1611">
        <f t="shared" si="84"/>
        <v>0</v>
      </c>
      <c r="BD109" s="1611">
        <f t="shared" si="85"/>
        <v>0</v>
      </c>
      <c r="BE109" s="1611">
        <f t="shared" si="86"/>
        <v>0</v>
      </c>
      <c r="BF109" s="1611">
        <f t="shared" si="87"/>
        <v>0</v>
      </c>
      <c r="BG109" s="1611">
        <f t="shared" si="97"/>
        <v>0</v>
      </c>
      <c r="BH109" s="1611" t="str">
        <f t="shared" si="98"/>
        <v/>
      </c>
      <c r="BI109" s="1611" t="str">
        <f t="shared" si="99"/>
        <v/>
      </c>
      <c r="BJ109" s="1611" t="str">
        <f t="shared" si="88"/>
        <v/>
      </c>
      <c r="BK109" s="1611" t="str">
        <f t="shared" si="89"/>
        <v/>
      </c>
      <c r="BL109" s="1611" t="str">
        <f t="shared" ca="1" si="90"/>
        <v/>
      </c>
      <c r="BM109" s="1611" t="str">
        <f t="shared" si="100"/>
        <v/>
      </c>
      <c r="BN109" s="1611" t="str">
        <f t="shared" si="91"/>
        <v/>
      </c>
      <c r="BO109" s="1611" t="str">
        <f t="shared" si="92"/>
        <v/>
      </c>
      <c r="BP109" s="1611" t="str">
        <f t="shared" si="101"/>
        <v/>
      </c>
      <c r="BQ109" s="1611" t="str">
        <f t="shared" si="102"/>
        <v/>
      </c>
      <c r="BR109" s="1611" t="str">
        <f t="shared" si="103"/>
        <v/>
      </c>
      <c r="BS109" s="1611" t="str">
        <f t="shared" si="104"/>
        <v/>
      </c>
      <c r="BT109" s="1611" t="str">
        <f t="shared" si="105"/>
        <v/>
      </c>
      <c r="BU109" s="1731">
        <f t="shared" ca="1" si="106"/>
        <v>0</v>
      </c>
      <c r="BV109" s="1594"/>
      <c r="BW109" s="1594"/>
      <c r="BX109" s="1594"/>
      <c r="BY109" s="1594"/>
      <c r="BZ109" s="1594"/>
      <c r="CA109" s="1594"/>
      <c r="CB109" s="1594"/>
      <c r="CC109" s="1594"/>
      <c r="CD109" s="1594"/>
      <c r="CE109" s="1594"/>
      <c r="CF109" s="1594"/>
      <c r="CG109" s="1594"/>
      <c r="CH109" s="1594"/>
      <c r="CI109" s="1594"/>
      <c r="CJ109" s="1594"/>
      <c r="CK109" s="1594"/>
      <c r="CL109" s="1594"/>
      <c r="CM109" s="1594"/>
      <c r="CN109" s="1594"/>
      <c r="CO109" s="1594"/>
      <c r="CP109" s="1594"/>
      <c r="CQ109" s="1594"/>
      <c r="CR109" s="1594"/>
      <c r="CS109" s="1594"/>
      <c r="CT109" s="1594"/>
      <c r="CU109" s="1594"/>
      <c r="CV109" s="1594"/>
      <c r="CW109" s="1594"/>
      <c r="CX109" s="1594"/>
      <c r="CY109" s="1594"/>
      <c r="CZ109" s="1594"/>
      <c r="DA109" s="1594"/>
      <c r="DB109" s="1594"/>
      <c r="DC109" s="1594"/>
      <c r="DD109" s="1594"/>
      <c r="DE109" s="1594"/>
      <c r="DF109" s="1594"/>
      <c r="DG109" s="1594"/>
      <c r="DH109" s="1594"/>
      <c r="DI109" s="1594"/>
      <c r="DJ109" s="1594"/>
      <c r="DK109" s="1594"/>
      <c r="DL109" s="1594"/>
      <c r="DM109" s="1594"/>
      <c r="DN109" s="1594"/>
      <c r="DO109" s="1594"/>
      <c r="DP109" s="1594"/>
      <c r="DQ109" s="1594"/>
      <c r="DR109" s="1594"/>
      <c r="DS109" s="1594"/>
      <c r="DT109" s="1594"/>
      <c r="DU109" s="1594"/>
      <c r="DV109" s="1594"/>
      <c r="DW109" s="1594"/>
      <c r="DX109" s="1594"/>
      <c r="DY109" s="1594"/>
      <c r="DZ109" s="1594"/>
      <c r="EA109" s="1594"/>
      <c r="EB109" s="1594"/>
      <c r="EC109" s="1594"/>
      <c r="ED109" s="1594"/>
      <c r="EE109" s="1594"/>
      <c r="EF109" s="1594"/>
      <c r="EG109" s="1594"/>
      <c r="EH109" s="1594"/>
      <c r="EI109" s="1594"/>
      <c r="EJ109" s="1594"/>
      <c r="EK109" s="1594"/>
      <c r="EL109" s="1594"/>
      <c r="EM109" s="1594"/>
      <c r="EN109" s="1594"/>
      <c r="EO109" s="1594"/>
      <c r="EP109" s="1594"/>
      <c r="EQ109" s="1594"/>
      <c r="ER109" s="1594"/>
      <c r="ES109" s="1594"/>
    </row>
    <row r="110" spans="1:149" s="1595" customFormat="1" ht="12.5">
      <c r="A110" s="1644" t="str">
        <f t="shared" si="93"/>
        <v>Organisation</v>
      </c>
      <c r="B110" s="1758"/>
      <c r="C110" s="1758"/>
      <c r="D110" s="1758"/>
      <c r="E110" s="1756"/>
      <c r="F110" s="1592"/>
      <c r="G110" s="1714">
        <f t="shared" si="94"/>
        <v>0</v>
      </c>
      <c r="H110" s="1645"/>
      <c r="I110" s="1714">
        <f t="shared" si="95"/>
        <v>0</v>
      </c>
      <c r="J110" s="1646"/>
      <c r="K110" s="1646"/>
      <c r="L110" s="1592"/>
      <c r="M110" s="1597"/>
      <c r="N110" s="1597"/>
      <c r="O110" s="1646"/>
      <c r="P110" s="1647"/>
      <c r="Q110" s="1647"/>
      <c r="R110" s="1648"/>
      <c r="S110" s="1603"/>
      <c r="T110" s="1649"/>
      <c r="U110" s="1649"/>
      <c r="V110" s="1649"/>
      <c r="W110" s="1649"/>
      <c r="X110" s="1649"/>
      <c r="Y110" s="1649"/>
      <c r="Z110" s="1649"/>
      <c r="AA110" s="1649"/>
      <c r="AB110" s="1649"/>
      <c r="AC110" s="1649"/>
      <c r="AD110" s="1649"/>
      <c r="AE110" s="1649"/>
      <c r="AF110" s="1610">
        <f t="shared" si="74"/>
        <v>0</v>
      </c>
      <c r="AG110" s="1649"/>
      <c r="AH110" s="1649"/>
      <c r="AI110" s="1649"/>
      <c r="AJ110" s="1649"/>
      <c r="AK110" s="1649"/>
      <c r="AL110" s="1649"/>
      <c r="AM110" s="1649"/>
      <c r="AN110" s="1649"/>
      <c r="AO110" s="1649"/>
      <c r="AP110" s="1649"/>
      <c r="AQ110" s="1649"/>
      <c r="AR110" s="1709"/>
      <c r="AS110" s="1779">
        <f t="shared" si="75"/>
        <v>0</v>
      </c>
      <c r="AT110" s="1711">
        <f t="shared" si="96"/>
        <v>0</v>
      </c>
      <c r="AU110" s="1611">
        <f t="shared" si="76"/>
        <v>0</v>
      </c>
      <c r="AV110" s="1611">
        <f t="shared" si="77"/>
        <v>0</v>
      </c>
      <c r="AW110" s="1611">
        <f t="shared" si="78"/>
        <v>0</v>
      </c>
      <c r="AX110" s="1611">
        <f t="shared" si="79"/>
        <v>0</v>
      </c>
      <c r="AY110" s="1611">
        <f t="shared" si="80"/>
        <v>0</v>
      </c>
      <c r="AZ110" s="1611">
        <f t="shared" si="81"/>
        <v>0</v>
      </c>
      <c r="BA110" s="1611">
        <f t="shared" si="82"/>
        <v>0</v>
      </c>
      <c r="BB110" s="1611">
        <f t="shared" si="83"/>
        <v>0</v>
      </c>
      <c r="BC110" s="1611">
        <f t="shared" si="84"/>
        <v>0</v>
      </c>
      <c r="BD110" s="1611">
        <f t="shared" si="85"/>
        <v>0</v>
      </c>
      <c r="BE110" s="1611">
        <f t="shared" si="86"/>
        <v>0</v>
      </c>
      <c r="BF110" s="1611">
        <f t="shared" si="87"/>
        <v>0</v>
      </c>
      <c r="BG110" s="1611">
        <f t="shared" si="97"/>
        <v>0</v>
      </c>
      <c r="BH110" s="1611" t="str">
        <f t="shared" si="98"/>
        <v/>
      </c>
      <c r="BI110" s="1611" t="str">
        <f t="shared" si="99"/>
        <v/>
      </c>
      <c r="BJ110" s="1611" t="str">
        <f t="shared" si="88"/>
        <v/>
      </c>
      <c r="BK110" s="1611" t="str">
        <f t="shared" si="89"/>
        <v/>
      </c>
      <c r="BL110" s="1611" t="str">
        <f t="shared" ca="1" si="90"/>
        <v/>
      </c>
      <c r="BM110" s="1611" t="str">
        <f t="shared" si="100"/>
        <v/>
      </c>
      <c r="BN110" s="1611" t="str">
        <f t="shared" si="91"/>
        <v/>
      </c>
      <c r="BO110" s="1611" t="str">
        <f t="shared" si="92"/>
        <v/>
      </c>
      <c r="BP110" s="1611" t="str">
        <f t="shared" si="101"/>
        <v/>
      </c>
      <c r="BQ110" s="1611" t="str">
        <f t="shared" si="102"/>
        <v/>
      </c>
      <c r="BR110" s="1611" t="str">
        <f t="shared" si="103"/>
        <v/>
      </c>
      <c r="BS110" s="1611" t="str">
        <f t="shared" si="104"/>
        <v/>
      </c>
      <c r="BT110" s="1611" t="str">
        <f t="shared" si="105"/>
        <v/>
      </c>
      <c r="BU110" s="1731">
        <f t="shared" ca="1" si="106"/>
        <v>0</v>
      </c>
      <c r="BV110" s="1594"/>
      <c r="BW110" s="1594"/>
      <c r="BX110" s="1594"/>
      <c r="BY110" s="1594"/>
      <c r="BZ110" s="1594"/>
      <c r="CA110" s="1594"/>
      <c r="CB110" s="1594"/>
      <c r="CC110" s="1594"/>
      <c r="CD110" s="1594"/>
      <c r="CE110" s="1594"/>
      <c r="CF110" s="1594"/>
      <c r="CG110" s="1594"/>
      <c r="CH110" s="1594"/>
      <c r="CI110" s="1594"/>
      <c r="CJ110" s="1594"/>
      <c r="CK110" s="1594"/>
      <c r="CL110" s="1594"/>
      <c r="CM110" s="1594"/>
      <c r="CN110" s="1594"/>
      <c r="CO110" s="1594"/>
      <c r="CP110" s="1594"/>
      <c r="CQ110" s="1594"/>
      <c r="CR110" s="1594"/>
      <c r="CS110" s="1594"/>
      <c r="CT110" s="1594"/>
      <c r="CU110" s="1594"/>
      <c r="CV110" s="1594"/>
      <c r="CW110" s="1594"/>
      <c r="CX110" s="1594"/>
      <c r="CY110" s="1594"/>
      <c r="CZ110" s="1594"/>
      <c r="DA110" s="1594"/>
      <c r="DB110" s="1594"/>
      <c r="DC110" s="1594"/>
      <c r="DD110" s="1594"/>
      <c r="DE110" s="1594"/>
      <c r="DF110" s="1594"/>
      <c r="DG110" s="1594"/>
      <c r="DH110" s="1594"/>
      <c r="DI110" s="1594"/>
      <c r="DJ110" s="1594"/>
      <c r="DK110" s="1594"/>
      <c r="DL110" s="1594"/>
      <c r="DM110" s="1594"/>
      <c r="DN110" s="1594"/>
      <c r="DO110" s="1594"/>
      <c r="DP110" s="1594"/>
      <c r="DQ110" s="1594"/>
      <c r="DR110" s="1594"/>
      <c r="DS110" s="1594"/>
      <c r="DT110" s="1594"/>
      <c r="DU110" s="1594"/>
      <c r="DV110" s="1594"/>
      <c r="DW110" s="1594"/>
      <c r="DX110" s="1594"/>
      <c r="DY110" s="1594"/>
      <c r="DZ110" s="1594"/>
      <c r="EA110" s="1594"/>
      <c r="EB110" s="1594"/>
      <c r="EC110" s="1594"/>
      <c r="ED110" s="1594"/>
      <c r="EE110" s="1594"/>
      <c r="EF110" s="1594"/>
      <c r="EG110" s="1594"/>
      <c r="EH110" s="1594"/>
      <c r="EI110" s="1594"/>
      <c r="EJ110" s="1594"/>
      <c r="EK110" s="1594"/>
      <c r="EL110" s="1594"/>
      <c r="EM110" s="1594"/>
      <c r="EN110" s="1594"/>
      <c r="EO110" s="1594"/>
      <c r="EP110" s="1594"/>
      <c r="EQ110" s="1594"/>
      <c r="ER110" s="1594"/>
      <c r="ES110" s="1594"/>
    </row>
    <row r="111" spans="1:149" s="1595" customFormat="1" ht="12.5">
      <c r="A111" s="1644" t="str">
        <f t="shared" si="93"/>
        <v>Organisation</v>
      </c>
      <c r="B111" s="1758"/>
      <c r="C111" s="1758"/>
      <c r="D111" s="1758"/>
      <c r="E111" s="1756"/>
      <c r="F111" s="1592"/>
      <c r="G111" s="1714">
        <f t="shared" si="94"/>
        <v>0</v>
      </c>
      <c r="H111" s="1645"/>
      <c r="I111" s="1714">
        <f t="shared" si="95"/>
        <v>0</v>
      </c>
      <c r="J111" s="1646"/>
      <c r="K111" s="1646"/>
      <c r="L111" s="1592"/>
      <c r="M111" s="1597"/>
      <c r="N111" s="1597"/>
      <c r="O111" s="1646"/>
      <c r="P111" s="1647"/>
      <c r="Q111" s="1647"/>
      <c r="R111" s="1648"/>
      <c r="S111" s="1603"/>
      <c r="T111" s="1649"/>
      <c r="U111" s="1649"/>
      <c r="V111" s="1649"/>
      <c r="W111" s="1649"/>
      <c r="X111" s="1649"/>
      <c r="Y111" s="1649"/>
      <c r="Z111" s="1649"/>
      <c r="AA111" s="1649"/>
      <c r="AB111" s="1649"/>
      <c r="AC111" s="1649"/>
      <c r="AD111" s="1649"/>
      <c r="AE111" s="1649"/>
      <c r="AF111" s="1610">
        <f t="shared" si="74"/>
        <v>0</v>
      </c>
      <c r="AG111" s="1649"/>
      <c r="AH111" s="1649"/>
      <c r="AI111" s="1649"/>
      <c r="AJ111" s="1649"/>
      <c r="AK111" s="1649"/>
      <c r="AL111" s="1649"/>
      <c r="AM111" s="1649"/>
      <c r="AN111" s="1649"/>
      <c r="AO111" s="1649"/>
      <c r="AP111" s="1649"/>
      <c r="AQ111" s="1649"/>
      <c r="AR111" s="1709"/>
      <c r="AS111" s="1779">
        <f t="shared" si="75"/>
        <v>0</v>
      </c>
      <c r="AT111" s="1711">
        <f t="shared" si="96"/>
        <v>0</v>
      </c>
      <c r="AU111" s="1611">
        <f t="shared" si="76"/>
        <v>0</v>
      </c>
      <c r="AV111" s="1611">
        <f t="shared" si="77"/>
        <v>0</v>
      </c>
      <c r="AW111" s="1611">
        <f t="shared" si="78"/>
        <v>0</v>
      </c>
      <c r="AX111" s="1611">
        <f t="shared" si="79"/>
        <v>0</v>
      </c>
      <c r="AY111" s="1611">
        <f t="shared" si="80"/>
        <v>0</v>
      </c>
      <c r="AZ111" s="1611">
        <f t="shared" si="81"/>
        <v>0</v>
      </c>
      <c r="BA111" s="1611">
        <f t="shared" si="82"/>
        <v>0</v>
      </c>
      <c r="BB111" s="1611">
        <f t="shared" si="83"/>
        <v>0</v>
      </c>
      <c r="BC111" s="1611">
        <f t="shared" si="84"/>
        <v>0</v>
      </c>
      <c r="BD111" s="1611">
        <f t="shared" si="85"/>
        <v>0</v>
      </c>
      <c r="BE111" s="1611">
        <f t="shared" si="86"/>
        <v>0</v>
      </c>
      <c r="BF111" s="1611">
        <f t="shared" si="87"/>
        <v>0</v>
      </c>
      <c r="BG111" s="1611">
        <f t="shared" si="97"/>
        <v>0</v>
      </c>
      <c r="BH111" s="1611" t="str">
        <f t="shared" si="98"/>
        <v/>
      </c>
      <c r="BI111" s="1611" t="str">
        <f t="shared" si="99"/>
        <v/>
      </c>
      <c r="BJ111" s="1611" t="str">
        <f t="shared" si="88"/>
        <v/>
      </c>
      <c r="BK111" s="1611" t="str">
        <f t="shared" si="89"/>
        <v/>
      </c>
      <c r="BL111" s="1611" t="str">
        <f t="shared" ca="1" si="90"/>
        <v/>
      </c>
      <c r="BM111" s="1611" t="str">
        <f t="shared" si="100"/>
        <v/>
      </c>
      <c r="BN111" s="1611" t="str">
        <f t="shared" si="91"/>
        <v/>
      </c>
      <c r="BO111" s="1611" t="str">
        <f t="shared" si="92"/>
        <v/>
      </c>
      <c r="BP111" s="1611" t="str">
        <f t="shared" si="101"/>
        <v/>
      </c>
      <c r="BQ111" s="1611" t="str">
        <f t="shared" si="102"/>
        <v/>
      </c>
      <c r="BR111" s="1611" t="str">
        <f t="shared" si="103"/>
        <v/>
      </c>
      <c r="BS111" s="1611" t="str">
        <f t="shared" si="104"/>
        <v/>
      </c>
      <c r="BT111" s="1611" t="str">
        <f t="shared" si="105"/>
        <v/>
      </c>
      <c r="BU111" s="1731">
        <f t="shared" ca="1" si="106"/>
        <v>0</v>
      </c>
      <c r="BV111" s="1594"/>
      <c r="BW111" s="1594"/>
      <c r="BX111" s="1594"/>
      <c r="BY111" s="1594"/>
      <c r="BZ111" s="1594"/>
      <c r="CA111" s="1594"/>
      <c r="CB111" s="1594"/>
      <c r="CC111" s="1594"/>
      <c r="CD111" s="1594"/>
      <c r="CE111" s="1594"/>
      <c r="CF111" s="1594"/>
      <c r="CG111" s="1594"/>
      <c r="CH111" s="1594"/>
      <c r="CI111" s="1594"/>
      <c r="CJ111" s="1594"/>
      <c r="CK111" s="1594"/>
      <c r="CL111" s="1594"/>
      <c r="CM111" s="1594"/>
      <c r="CN111" s="1594"/>
      <c r="CO111" s="1594"/>
      <c r="CP111" s="1594"/>
      <c r="CQ111" s="1594"/>
      <c r="CR111" s="1594"/>
      <c r="CS111" s="1594"/>
      <c r="CT111" s="1594"/>
      <c r="CU111" s="1594"/>
      <c r="CV111" s="1594"/>
      <c r="CW111" s="1594"/>
      <c r="CX111" s="1594"/>
      <c r="CY111" s="1594"/>
      <c r="CZ111" s="1594"/>
      <c r="DA111" s="1594"/>
      <c r="DB111" s="1594"/>
      <c r="DC111" s="1594"/>
      <c r="DD111" s="1594"/>
      <c r="DE111" s="1594"/>
      <c r="DF111" s="1594"/>
      <c r="DG111" s="1594"/>
      <c r="DH111" s="1594"/>
      <c r="DI111" s="1594"/>
      <c r="DJ111" s="1594"/>
      <c r="DK111" s="1594"/>
      <c r="DL111" s="1594"/>
      <c r="DM111" s="1594"/>
      <c r="DN111" s="1594"/>
      <c r="DO111" s="1594"/>
      <c r="DP111" s="1594"/>
      <c r="DQ111" s="1594"/>
      <c r="DR111" s="1594"/>
      <c r="DS111" s="1594"/>
      <c r="DT111" s="1594"/>
      <c r="DU111" s="1594"/>
      <c r="DV111" s="1594"/>
      <c r="DW111" s="1594"/>
      <c r="DX111" s="1594"/>
      <c r="DY111" s="1594"/>
      <c r="DZ111" s="1594"/>
      <c r="EA111" s="1594"/>
      <c r="EB111" s="1594"/>
      <c r="EC111" s="1594"/>
      <c r="ED111" s="1594"/>
      <c r="EE111" s="1594"/>
      <c r="EF111" s="1594"/>
      <c r="EG111" s="1594"/>
      <c r="EH111" s="1594"/>
      <c r="EI111" s="1594"/>
      <c r="EJ111" s="1594"/>
      <c r="EK111" s="1594"/>
      <c r="EL111" s="1594"/>
      <c r="EM111" s="1594"/>
      <c r="EN111" s="1594"/>
      <c r="EO111" s="1594"/>
      <c r="EP111" s="1594"/>
      <c r="EQ111" s="1594"/>
      <c r="ER111" s="1594"/>
      <c r="ES111" s="1594"/>
    </row>
    <row r="112" spans="1:149" s="1595" customFormat="1" ht="12.5">
      <c r="A112" s="1644" t="str">
        <f t="shared" si="93"/>
        <v>Organisation</v>
      </c>
      <c r="B112" s="1758"/>
      <c r="C112" s="1758"/>
      <c r="D112" s="1758"/>
      <c r="E112" s="1756"/>
      <c r="F112" s="1592"/>
      <c r="G112" s="1714">
        <f t="shared" si="94"/>
        <v>0</v>
      </c>
      <c r="H112" s="1645"/>
      <c r="I112" s="1714">
        <f t="shared" si="95"/>
        <v>0</v>
      </c>
      <c r="J112" s="1646"/>
      <c r="K112" s="1646"/>
      <c r="L112" s="1592"/>
      <c r="M112" s="1597"/>
      <c r="N112" s="1597"/>
      <c r="O112" s="1646"/>
      <c r="P112" s="1647"/>
      <c r="Q112" s="1647"/>
      <c r="R112" s="1648"/>
      <c r="S112" s="1603"/>
      <c r="T112" s="1649"/>
      <c r="U112" s="1649"/>
      <c r="V112" s="1649"/>
      <c r="W112" s="1649"/>
      <c r="X112" s="1649"/>
      <c r="Y112" s="1649"/>
      <c r="Z112" s="1649"/>
      <c r="AA112" s="1649"/>
      <c r="AB112" s="1649"/>
      <c r="AC112" s="1649"/>
      <c r="AD112" s="1649"/>
      <c r="AE112" s="1649"/>
      <c r="AF112" s="1610">
        <f t="shared" si="74"/>
        <v>0</v>
      </c>
      <c r="AG112" s="1649"/>
      <c r="AH112" s="1649"/>
      <c r="AI112" s="1649"/>
      <c r="AJ112" s="1649"/>
      <c r="AK112" s="1649"/>
      <c r="AL112" s="1649"/>
      <c r="AM112" s="1649"/>
      <c r="AN112" s="1649"/>
      <c r="AO112" s="1649"/>
      <c r="AP112" s="1649"/>
      <c r="AQ112" s="1649"/>
      <c r="AR112" s="1709"/>
      <c r="AS112" s="1779">
        <f t="shared" si="75"/>
        <v>0</v>
      </c>
      <c r="AT112" s="1711">
        <f t="shared" si="96"/>
        <v>0</v>
      </c>
      <c r="AU112" s="1611">
        <f t="shared" si="76"/>
        <v>0</v>
      </c>
      <c r="AV112" s="1611">
        <f t="shared" si="77"/>
        <v>0</v>
      </c>
      <c r="AW112" s="1611">
        <f t="shared" si="78"/>
        <v>0</v>
      </c>
      <c r="AX112" s="1611">
        <f t="shared" si="79"/>
        <v>0</v>
      </c>
      <c r="AY112" s="1611">
        <f t="shared" si="80"/>
        <v>0</v>
      </c>
      <c r="AZ112" s="1611">
        <f t="shared" si="81"/>
        <v>0</v>
      </c>
      <c r="BA112" s="1611">
        <f t="shared" si="82"/>
        <v>0</v>
      </c>
      <c r="BB112" s="1611">
        <f t="shared" si="83"/>
        <v>0</v>
      </c>
      <c r="BC112" s="1611">
        <f t="shared" si="84"/>
        <v>0</v>
      </c>
      <c r="BD112" s="1611">
        <f t="shared" si="85"/>
        <v>0</v>
      </c>
      <c r="BE112" s="1611">
        <f t="shared" si="86"/>
        <v>0</v>
      </c>
      <c r="BF112" s="1611">
        <f t="shared" si="87"/>
        <v>0</v>
      </c>
      <c r="BG112" s="1611">
        <f t="shared" si="97"/>
        <v>0</v>
      </c>
      <c r="BH112" s="1611" t="str">
        <f t="shared" si="98"/>
        <v/>
      </c>
      <c r="BI112" s="1611" t="str">
        <f t="shared" si="99"/>
        <v/>
      </c>
      <c r="BJ112" s="1611" t="str">
        <f t="shared" si="88"/>
        <v/>
      </c>
      <c r="BK112" s="1611" t="str">
        <f t="shared" si="89"/>
        <v/>
      </c>
      <c r="BL112" s="1611" t="str">
        <f t="shared" ca="1" si="90"/>
        <v/>
      </c>
      <c r="BM112" s="1611" t="str">
        <f t="shared" si="100"/>
        <v/>
      </c>
      <c r="BN112" s="1611" t="str">
        <f t="shared" si="91"/>
        <v/>
      </c>
      <c r="BO112" s="1611" t="str">
        <f t="shared" si="92"/>
        <v/>
      </c>
      <c r="BP112" s="1611" t="str">
        <f t="shared" si="101"/>
        <v/>
      </c>
      <c r="BQ112" s="1611" t="str">
        <f t="shared" si="102"/>
        <v/>
      </c>
      <c r="BR112" s="1611" t="str">
        <f t="shared" si="103"/>
        <v/>
      </c>
      <c r="BS112" s="1611" t="str">
        <f t="shared" si="104"/>
        <v/>
      </c>
      <c r="BT112" s="1611" t="str">
        <f t="shared" si="105"/>
        <v/>
      </c>
      <c r="BU112" s="1731">
        <f t="shared" ca="1" si="106"/>
        <v>0</v>
      </c>
      <c r="BV112" s="1594"/>
      <c r="BW112" s="1594"/>
      <c r="BX112" s="1594"/>
      <c r="BY112" s="1594"/>
      <c r="BZ112" s="1594"/>
      <c r="CA112" s="1594"/>
      <c r="CB112" s="1594"/>
      <c r="CC112" s="1594"/>
      <c r="CD112" s="1594"/>
      <c r="CE112" s="1594"/>
      <c r="CF112" s="1594"/>
      <c r="CG112" s="1594"/>
      <c r="CH112" s="1594"/>
      <c r="CI112" s="1594"/>
      <c r="CJ112" s="1594"/>
      <c r="CK112" s="1594"/>
      <c r="CL112" s="1594"/>
      <c r="CM112" s="1594"/>
      <c r="CN112" s="1594"/>
      <c r="CO112" s="1594"/>
      <c r="CP112" s="1594"/>
      <c r="CQ112" s="1594"/>
      <c r="CR112" s="1594"/>
      <c r="CS112" s="1594"/>
      <c r="CT112" s="1594"/>
      <c r="CU112" s="1594"/>
      <c r="CV112" s="1594"/>
      <c r="CW112" s="1594"/>
      <c r="CX112" s="1594"/>
      <c r="CY112" s="1594"/>
      <c r="CZ112" s="1594"/>
      <c r="DA112" s="1594"/>
      <c r="DB112" s="1594"/>
      <c r="DC112" s="1594"/>
      <c r="DD112" s="1594"/>
      <c r="DE112" s="1594"/>
      <c r="DF112" s="1594"/>
      <c r="DG112" s="1594"/>
      <c r="DH112" s="1594"/>
      <c r="DI112" s="1594"/>
      <c r="DJ112" s="1594"/>
      <c r="DK112" s="1594"/>
      <c r="DL112" s="1594"/>
      <c r="DM112" s="1594"/>
      <c r="DN112" s="1594"/>
      <c r="DO112" s="1594"/>
      <c r="DP112" s="1594"/>
      <c r="DQ112" s="1594"/>
      <c r="DR112" s="1594"/>
      <c r="DS112" s="1594"/>
      <c r="DT112" s="1594"/>
      <c r="DU112" s="1594"/>
      <c r="DV112" s="1594"/>
      <c r="DW112" s="1594"/>
      <c r="DX112" s="1594"/>
      <c r="DY112" s="1594"/>
      <c r="DZ112" s="1594"/>
      <c r="EA112" s="1594"/>
      <c r="EB112" s="1594"/>
      <c r="EC112" s="1594"/>
      <c r="ED112" s="1594"/>
      <c r="EE112" s="1594"/>
      <c r="EF112" s="1594"/>
      <c r="EG112" s="1594"/>
      <c r="EH112" s="1594"/>
      <c r="EI112" s="1594"/>
      <c r="EJ112" s="1594"/>
      <c r="EK112" s="1594"/>
      <c r="EL112" s="1594"/>
      <c r="EM112" s="1594"/>
      <c r="EN112" s="1594"/>
      <c r="EO112" s="1594"/>
      <c r="EP112" s="1594"/>
      <c r="EQ112" s="1594"/>
      <c r="ER112" s="1594"/>
      <c r="ES112" s="1594"/>
    </row>
    <row r="113" spans="1:149" s="1595" customFormat="1" ht="12.5">
      <c r="A113" s="1644" t="str">
        <f t="shared" si="93"/>
        <v>Organisation</v>
      </c>
      <c r="B113" s="1758"/>
      <c r="C113" s="1758"/>
      <c r="D113" s="1758"/>
      <c r="E113" s="1756"/>
      <c r="F113" s="1592"/>
      <c r="G113" s="1714">
        <f t="shared" si="94"/>
        <v>0</v>
      </c>
      <c r="H113" s="1645"/>
      <c r="I113" s="1714">
        <f t="shared" si="95"/>
        <v>0</v>
      </c>
      <c r="J113" s="1646"/>
      <c r="K113" s="1646"/>
      <c r="L113" s="1592"/>
      <c r="M113" s="1597"/>
      <c r="N113" s="1597"/>
      <c r="O113" s="1646"/>
      <c r="P113" s="1647"/>
      <c r="Q113" s="1647"/>
      <c r="R113" s="1648"/>
      <c r="S113" s="1603"/>
      <c r="T113" s="1649"/>
      <c r="U113" s="1649"/>
      <c r="V113" s="1649"/>
      <c r="W113" s="1649"/>
      <c r="X113" s="1649"/>
      <c r="Y113" s="1649"/>
      <c r="Z113" s="1649"/>
      <c r="AA113" s="1649"/>
      <c r="AB113" s="1649"/>
      <c r="AC113" s="1649"/>
      <c r="AD113" s="1649"/>
      <c r="AE113" s="1649"/>
      <c r="AF113" s="1610">
        <f t="shared" si="74"/>
        <v>0</v>
      </c>
      <c r="AG113" s="1649"/>
      <c r="AH113" s="1649"/>
      <c r="AI113" s="1649"/>
      <c r="AJ113" s="1649"/>
      <c r="AK113" s="1649"/>
      <c r="AL113" s="1649"/>
      <c r="AM113" s="1649"/>
      <c r="AN113" s="1649"/>
      <c r="AO113" s="1649"/>
      <c r="AP113" s="1649"/>
      <c r="AQ113" s="1649"/>
      <c r="AR113" s="1709"/>
      <c r="AS113" s="1779">
        <f t="shared" si="75"/>
        <v>0</v>
      </c>
      <c r="AT113" s="1711">
        <f t="shared" si="96"/>
        <v>0</v>
      </c>
      <c r="AU113" s="1611">
        <f t="shared" si="76"/>
        <v>0</v>
      </c>
      <c r="AV113" s="1611">
        <f t="shared" si="77"/>
        <v>0</v>
      </c>
      <c r="AW113" s="1611">
        <f t="shared" si="78"/>
        <v>0</v>
      </c>
      <c r="AX113" s="1611">
        <f t="shared" si="79"/>
        <v>0</v>
      </c>
      <c r="AY113" s="1611">
        <f t="shared" si="80"/>
        <v>0</v>
      </c>
      <c r="AZ113" s="1611">
        <f t="shared" si="81"/>
        <v>0</v>
      </c>
      <c r="BA113" s="1611">
        <f t="shared" si="82"/>
        <v>0</v>
      </c>
      <c r="BB113" s="1611">
        <f t="shared" si="83"/>
        <v>0</v>
      </c>
      <c r="BC113" s="1611">
        <f t="shared" si="84"/>
        <v>0</v>
      </c>
      <c r="BD113" s="1611">
        <f t="shared" si="85"/>
        <v>0</v>
      </c>
      <c r="BE113" s="1611">
        <f t="shared" si="86"/>
        <v>0</v>
      </c>
      <c r="BF113" s="1611">
        <f t="shared" si="87"/>
        <v>0</v>
      </c>
      <c r="BG113" s="1611">
        <f t="shared" si="97"/>
        <v>0</v>
      </c>
      <c r="BH113" s="1611" t="str">
        <f t="shared" si="98"/>
        <v/>
      </c>
      <c r="BI113" s="1611" t="str">
        <f t="shared" si="99"/>
        <v/>
      </c>
      <c r="BJ113" s="1611" t="str">
        <f t="shared" si="88"/>
        <v/>
      </c>
      <c r="BK113" s="1611" t="str">
        <f t="shared" si="89"/>
        <v/>
      </c>
      <c r="BL113" s="1611" t="str">
        <f t="shared" ca="1" si="90"/>
        <v/>
      </c>
      <c r="BM113" s="1611" t="str">
        <f t="shared" si="100"/>
        <v/>
      </c>
      <c r="BN113" s="1611" t="str">
        <f t="shared" si="91"/>
        <v/>
      </c>
      <c r="BO113" s="1611" t="str">
        <f t="shared" si="92"/>
        <v/>
      </c>
      <c r="BP113" s="1611" t="str">
        <f t="shared" si="101"/>
        <v/>
      </c>
      <c r="BQ113" s="1611" t="str">
        <f t="shared" si="102"/>
        <v/>
      </c>
      <c r="BR113" s="1611" t="str">
        <f t="shared" si="103"/>
        <v/>
      </c>
      <c r="BS113" s="1611" t="str">
        <f t="shared" si="104"/>
        <v/>
      </c>
      <c r="BT113" s="1611" t="str">
        <f t="shared" si="105"/>
        <v/>
      </c>
      <c r="BU113" s="1731">
        <f t="shared" ca="1" si="106"/>
        <v>0</v>
      </c>
      <c r="BV113" s="1594"/>
      <c r="BW113" s="1594"/>
      <c r="BX113" s="1594"/>
      <c r="BY113" s="1594"/>
      <c r="BZ113" s="1594"/>
      <c r="CA113" s="1594"/>
      <c r="CB113" s="1594"/>
      <c r="CC113" s="1594"/>
      <c r="CD113" s="1594"/>
      <c r="CE113" s="1594"/>
      <c r="CF113" s="1594"/>
      <c r="CG113" s="1594"/>
      <c r="CH113" s="1594"/>
      <c r="CI113" s="1594"/>
      <c r="CJ113" s="1594"/>
      <c r="CK113" s="1594"/>
      <c r="CL113" s="1594"/>
      <c r="CM113" s="1594"/>
      <c r="CN113" s="1594"/>
      <c r="CO113" s="1594"/>
      <c r="CP113" s="1594"/>
      <c r="CQ113" s="1594"/>
      <c r="CR113" s="1594"/>
      <c r="CS113" s="1594"/>
      <c r="CT113" s="1594"/>
      <c r="CU113" s="1594"/>
      <c r="CV113" s="1594"/>
      <c r="CW113" s="1594"/>
      <c r="CX113" s="1594"/>
      <c r="CY113" s="1594"/>
      <c r="CZ113" s="1594"/>
      <c r="DA113" s="1594"/>
      <c r="DB113" s="1594"/>
      <c r="DC113" s="1594"/>
      <c r="DD113" s="1594"/>
      <c r="DE113" s="1594"/>
      <c r="DF113" s="1594"/>
      <c r="DG113" s="1594"/>
      <c r="DH113" s="1594"/>
      <c r="DI113" s="1594"/>
      <c r="DJ113" s="1594"/>
      <c r="DK113" s="1594"/>
      <c r="DL113" s="1594"/>
      <c r="DM113" s="1594"/>
      <c r="DN113" s="1594"/>
      <c r="DO113" s="1594"/>
      <c r="DP113" s="1594"/>
      <c r="DQ113" s="1594"/>
      <c r="DR113" s="1594"/>
      <c r="DS113" s="1594"/>
      <c r="DT113" s="1594"/>
      <c r="DU113" s="1594"/>
      <c r="DV113" s="1594"/>
      <c r="DW113" s="1594"/>
      <c r="DX113" s="1594"/>
      <c r="DY113" s="1594"/>
      <c r="DZ113" s="1594"/>
      <c r="EA113" s="1594"/>
      <c r="EB113" s="1594"/>
      <c r="EC113" s="1594"/>
      <c r="ED113" s="1594"/>
      <c r="EE113" s="1594"/>
      <c r="EF113" s="1594"/>
      <c r="EG113" s="1594"/>
      <c r="EH113" s="1594"/>
      <c r="EI113" s="1594"/>
      <c r="EJ113" s="1594"/>
      <c r="EK113" s="1594"/>
      <c r="EL113" s="1594"/>
      <c r="EM113" s="1594"/>
      <c r="EN113" s="1594"/>
      <c r="EO113" s="1594"/>
      <c r="EP113" s="1594"/>
      <c r="EQ113" s="1594"/>
      <c r="ER113" s="1594"/>
      <c r="ES113" s="1594"/>
    </row>
    <row r="114" spans="1:149" s="1595" customFormat="1" ht="12.5">
      <c r="A114" s="1644" t="str">
        <f t="shared" si="93"/>
        <v>Organisation</v>
      </c>
      <c r="B114" s="1758"/>
      <c r="C114" s="1758"/>
      <c r="D114" s="1758"/>
      <c r="E114" s="1756"/>
      <c r="F114" s="1592"/>
      <c r="G114" s="1714">
        <f t="shared" si="94"/>
        <v>0</v>
      </c>
      <c r="H114" s="1645"/>
      <c r="I114" s="1714">
        <f t="shared" si="95"/>
        <v>0</v>
      </c>
      <c r="J114" s="1646"/>
      <c r="K114" s="1646"/>
      <c r="L114" s="1592"/>
      <c r="M114" s="1597"/>
      <c r="N114" s="1597"/>
      <c r="O114" s="1646"/>
      <c r="P114" s="1647"/>
      <c r="Q114" s="1647"/>
      <c r="R114" s="1648"/>
      <c r="S114" s="1603"/>
      <c r="T114" s="1649"/>
      <c r="U114" s="1649"/>
      <c r="V114" s="1649"/>
      <c r="W114" s="1649"/>
      <c r="X114" s="1649"/>
      <c r="Y114" s="1649"/>
      <c r="Z114" s="1649"/>
      <c r="AA114" s="1649"/>
      <c r="AB114" s="1649"/>
      <c r="AC114" s="1649"/>
      <c r="AD114" s="1649"/>
      <c r="AE114" s="1649"/>
      <c r="AF114" s="1610">
        <f t="shared" si="74"/>
        <v>0</v>
      </c>
      <c r="AG114" s="1649"/>
      <c r="AH114" s="1649"/>
      <c r="AI114" s="1649"/>
      <c r="AJ114" s="1649"/>
      <c r="AK114" s="1649"/>
      <c r="AL114" s="1649"/>
      <c r="AM114" s="1649"/>
      <c r="AN114" s="1649"/>
      <c r="AO114" s="1649"/>
      <c r="AP114" s="1649"/>
      <c r="AQ114" s="1649"/>
      <c r="AR114" s="1709"/>
      <c r="AS114" s="1779">
        <f t="shared" si="75"/>
        <v>0</v>
      </c>
      <c r="AT114" s="1711">
        <f t="shared" si="96"/>
        <v>0</v>
      </c>
      <c r="AU114" s="1611">
        <f t="shared" si="76"/>
        <v>0</v>
      </c>
      <c r="AV114" s="1611">
        <f t="shared" si="77"/>
        <v>0</v>
      </c>
      <c r="AW114" s="1611">
        <f t="shared" si="78"/>
        <v>0</v>
      </c>
      <c r="AX114" s="1611">
        <f t="shared" si="79"/>
        <v>0</v>
      </c>
      <c r="AY114" s="1611">
        <f t="shared" si="80"/>
        <v>0</v>
      </c>
      <c r="AZ114" s="1611">
        <f t="shared" si="81"/>
        <v>0</v>
      </c>
      <c r="BA114" s="1611">
        <f t="shared" si="82"/>
        <v>0</v>
      </c>
      <c r="BB114" s="1611">
        <f t="shared" si="83"/>
        <v>0</v>
      </c>
      <c r="BC114" s="1611">
        <f t="shared" si="84"/>
        <v>0</v>
      </c>
      <c r="BD114" s="1611">
        <f t="shared" si="85"/>
        <v>0</v>
      </c>
      <c r="BE114" s="1611">
        <f t="shared" si="86"/>
        <v>0</v>
      </c>
      <c r="BF114" s="1611">
        <f t="shared" si="87"/>
        <v>0</v>
      </c>
      <c r="BG114" s="1611">
        <f t="shared" si="97"/>
        <v>0</v>
      </c>
      <c r="BH114" s="1611" t="str">
        <f t="shared" si="98"/>
        <v/>
      </c>
      <c r="BI114" s="1611" t="str">
        <f t="shared" si="99"/>
        <v/>
      </c>
      <c r="BJ114" s="1611" t="str">
        <f t="shared" si="88"/>
        <v/>
      </c>
      <c r="BK114" s="1611" t="str">
        <f t="shared" si="89"/>
        <v/>
      </c>
      <c r="BL114" s="1611" t="str">
        <f t="shared" ca="1" si="90"/>
        <v/>
      </c>
      <c r="BM114" s="1611" t="str">
        <f t="shared" si="100"/>
        <v/>
      </c>
      <c r="BN114" s="1611" t="str">
        <f t="shared" si="91"/>
        <v/>
      </c>
      <c r="BO114" s="1611" t="str">
        <f t="shared" si="92"/>
        <v/>
      </c>
      <c r="BP114" s="1611" t="str">
        <f t="shared" si="101"/>
        <v/>
      </c>
      <c r="BQ114" s="1611" t="str">
        <f t="shared" si="102"/>
        <v/>
      </c>
      <c r="BR114" s="1611" t="str">
        <f t="shared" si="103"/>
        <v/>
      </c>
      <c r="BS114" s="1611" t="str">
        <f t="shared" si="104"/>
        <v/>
      </c>
      <c r="BT114" s="1611" t="str">
        <f t="shared" si="105"/>
        <v/>
      </c>
      <c r="BU114" s="1731">
        <f t="shared" ca="1" si="106"/>
        <v>0</v>
      </c>
      <c r="BV114" s="1594"/>
      <c r="BW114" s="1594"/>
      <c r="BX114" s="1594"/>
      <c r="BY114" s="1594"/>
      <c r="BZ114" s="1594"/>
      <c r="CA114" s="1594"/>
      <c r="CB114" s="1594"/>
      <c r="CC114" s="1594"/>
      <c r="CD114" s="1594"/>
      <c r="CE114" s="1594"/>
      <c r="CF114" s="1594"/>
      <c r="CG114" s="1594"/>
      <c r="CH114" s="1594"/>
      <c r="CI114" s="1594"/>
      <c r="CJ114" s="1594"/>
      <c r="CK114" s="1594"/>
      <c r="CL114" s="1594"/>
      <c r="CM114" s="1594"/>
      <c r="CN114" s="1594"/>
      <c r="CO114" s="1594"/>
      <c r="CP114" s="1594"/>
      <c r="CQ114" s="1594"/>
      <c r="CR114" s="1594"/>
      <c r="CS114" s="1594"/>
      <c r="CT114" s="1594"/>
      <c r="CU114" s="1594"/>
      <c r="CV114" s="1594"/>
      <c r="CW114" s="1594"/>
      <c r="CX114" s="1594"/>
      <c r="CY114" s="1594"/>
      <c r="CZ114" s="1594"/>
      <c r="DA114" s="1594"/>
      <c r="DB114" s="1594"/>
      <c r="DC114" s="1594"/>
      <c r="DD114" s="1594"/>
      <c r="DE114" s="1594"/>
      <c r="DF114" s="1594"/>
      <c r="DG114" s="1594"/>
      <c r="DH114" s="1594"/>
      <c r="DI114" s="1594"/>
      <c r="DJ114" s="1594"/>
      <c r="DK114" s="1594"/>
      <c r="DL114" s="1594"/>
      <c r="DM114" s="1594"/>
      <c r="DN114" s="1594"/>
      <c r="DO114" s="1594"/>
      <c r="DP114" s="1594"/>
      <c r="DQ114" s="1594"/>
      <c r="DR114" s="1594"/>
      <c r="DS114" s="1594"/>
      <c r="DT114" s="1594"/>
      <c r="DU114" s="1594"/>
      <c r="DV114" s="1594"/>
      <c r="DW114" s="1594"/>
      <c r="DX114" s="1594"/>
      <c r="DY114" s="1594"/>
      <c r="DZ114" s="1594"/>
      <c r="EA114" s="1594"/>
      <c r="EB114" s="1594"/>
      <c r="EC114" s="1594"/>
      <c r="ED114" s="1594"/>
      <c r="EE114" s="1594"/>
      <c r="EF114" s="1594"/>
      <c r="EG114" s="1594"/>
      <c r="EH114" s="1594"/>
      <c r="EI114" s="1594"/>
      <c r="EJ114" s="1594"/>
      <c r="EK114" s="1594"/>
      <c r="EL114" s="1594"/>
      <c r="EM114" s="1594"/>
      <c r="EN114" s="1594"/>
      <c r="EO114" s="1594"/>
      <c r="EP114" s="1594"/>
      <c r="EQ114" s="1594"/>
      <c r="ER114" s="1594"/>
      <c r="ES114" s="1594"/>
    </row>
    <row r="115" spans="1:149" s="1595" customFormat="1" ht="12.5">
      <c r="A115" s="1644" t="str">
        <f t="shared" si="93"/>
        <v>Organisation</v>
      </c>
      <c r="B115" s="1758"/>
      <c r="C115" s="1758"/>
      <c r="D115" s="1758"/>
      <c r="E115" s="1756"/>
      <c r="F115" s="1592"/>
      <c r="G115" s="1714">
        <f t="shared" si="94"/>
        <v>0</v>
      </c>
      <c r="H115" s="1645"/>
      <c r="I115" s="1714">
        <f t="shared" si="95"/>
        <v>0</v>
      </c>
      <c r="J115" s="1646"/>
      <c r="K115" s="1646"/>
      <c r="L115" s="1592"/>
      <c r="M115" s="1597"/>
      <c r="N115" s="1597"/>
      <c r="O115" s="1646"/>
      <c r="P115" s="1647"/>
      <c r="Q115" s="1647"/>
      <c r="R115" s="1648"/>
      <c r="S115" s="1603"/>
      <c r="T115" s="1649"/>
      <c r="U115" s="1649"/>
      <c r="V115" s="1649"/>
      <c r="W115" s="1649"/>
      <c r="X115" s="1649"/>
      <c r="Y115" s="1649"/>
      <c r="Z115" s="1649"/>
      <c r="AA115" s="1649"/>
      <c r="AB115" s="1649"/>
      <c r="AC115" s="1649"/>
      <c r="AD115" s="1649"/>
      <c r="AE115" s="1649"/>
      <c r="AF115" s="1610">
        <f t="shared" si="74"/>
        <v>0</v>
      </c>
      <c r="AG115" s="1649"/>
      <c r="AH115" s="1649"/>
      <c r="AI115" s="1649"/>
      <c r="AJ115" s="1649"/>
      <c r="AK115" s="1649"/>
      <c r="AL115" s="1649"/>
      <c r="AM115" s="1649"/>
      <c r="AN115" s="1649"/>
      <c r="AO115" s="1649"/>
      <c r="AP115" s="1649"/>
      <c r="AQ115" s="1649"/>
      <c r="AR115" s="1709"/>
      <c r="AS115" s="1779">
        <f t="shared" si="75"/>
        <v>0</v>
      </c>
      <c r="AT115" s="1711">
        <f t="shared" si="96"/>
        <v>0</v>
      </c>
      <c r="AU115" s="1611">
        <f t="shared" si="76"/>
        <v>0</v>
      </c>
      <c r="AV115" s="1611">
        <f t="shared" si="77"/>
        <v>0</v>
      </c>
      <c r="AW115" s="1611">
        <f t="shared" si="78"/>
        <v>0</v>
      </c>
      <c r="AX115" s="1611">
        <f t="shared" si="79"/>
        <v>0</v>
      </c>
      <c r="AY115" s="1611">
        <f t="shared" si="80"/>
        <v>0</v>
      </c>
      <c r="AZ115" s="1611">
        <f t="shared" si="81"/>
        <v>0</v>
      </c>
      <c r="BA115" s="1611">
        <f t="shared" si="82"/>
        <v>0</v>
      </c>
      <c r="BB115" s="1611">
        <f t="shared" si="83"/>
        <v>0</v>
      </c>
      <c r="BC115" s="1611">
        <f t="shared" si="84"/>
        <v>0</v>
      </c>
      <c r="BD115" s="1611">
        <f t="shared" si="85"/>
        <v>0</v>
      </c>
      <c r="BE115" s="1611">
        <f t="shared" si="86"/>
        <v>0</v>
      </c>
      <c r="BF115" s="1611">
        <f t="shared" si="87"/>
        <v>0</v>
      </c>
      <c r="BG115" s="1611">
        <f t="shared" si="97"/>
        <v>0</v>
      </c>
      <c r="BH115" s="1611" t="str">
        <f t="shared" si="98"/>
        <v/>
      </c>
      <c r="BI115" s="1611" t="str">
        <f t="shared" si="99"/>
        <v/>
      </c>
      <c r="BJ115" s="1611" t="str">
        <f t="shared" si="88"/>
        <v/>
      </c>
      <c r="BK115" s="1611" t="str">
        <f t="shared" si="89"/>
        <v/>
      </c>
      <c r="BL115" s="1611" t="str">
        <f t="shared" ca="1" si="90"/>
        <v/>
      </c>
      <c r="BM115" s="1611" t="str">
        <f t="shared" si="100"/>
        <v/>
      </c>
      <c r="BN115" s="1611" t="str">
        <f t="shared" si="91"/>
        <v/>
      </c>
      <c r="BO115" s="1611" t="str">
        <f t="shared" si="92"/>
        <v/>
      </c>
      <c r="BP115" s="1611" t="str">
        <f t="shared" si="101"/>
        <v/>
      </c>
      <c r="BQ115" s="1611" t="str">
        <f t="shared" si="102"/>
        <v/>
      </c>
      <c r="BR115" s="1611" t="str">
        <f t="shared" si="103"/>
        <v/>
      </c>
      <c r="BS115" s="1611" t="str">
        <f t="shared" si="104"/>
        <v/>
      </c>
      <c r="BT115" s="1611" t="str">
        <f t="shared" si="105"/>
        <v/>
      </c>
      <c r="BU115" s="1731">
        <f t="shared" ca="1" si="106"/>
        <v>0</v>
      </c>
      <c r="BV115" s="1594"/>
      <c r="BW115" s="1594"/>
      <c r="BX115" s="1594"/>
      <c r="BY115" s="1594"/>
      <c r="BZ115" s="1594"/>
      <c r="CA115" s="1594"/>
      <c r="CB115" s="1594"/>
      <c r="CC115" s="1594"/>
      <c r="CD115" s="1594"/>
      <c r="CE115" s="1594"/>
      <c r="CF115" s="1594"/>
      <c r="CG115" s="1594"/>
      <c r="CH115" s="1594"/>
      <c r="CI115" s="1594"/>
      <c r="CJ115" s="1594"/>
      <c r="CK115" s="1594"/>
      <c r="CL115" s="1594"/>
      <c r="CM115" s="1594"/>
      <c r="CN115" s="1594"/>
      <c r="CO115" s="1594"/>
      <c r="CP115" s="1594"/>
      <c r="CQ115" s="1594"/>
      <c r="CR115" s="1594"/>
      <c r="CS115" s="1594"/>
      <c r="CT115" s="1594"/>
      <c r="CU115" s="1594"/>
      <c r="CV115" s="1594"/>
      <c r="CW115" s="1594"/>
      <c r="CX115" s="1594"/>
      <c r="CY115" s="1594"/>
      <c r="CZ115" s="1594"/>
      <c r="DA115" s="1594"/>
      <c r="DB115" s="1594"/>
      <c r="DC115" s="1594"/>
      <c r="DD115" s="1594"/>
      <c r="DE115" s="1594"/>
      <c r="DF115" s="1594"/>
      <c r="DG115" s="1594"/>
      <c r="DH115" s="1594"/>
      <c r="DI115" s="1594"/>
      <c r="DJ115" s="1594"/>
      <c r="DK115" s="1594"/>
      <c r="DL115" s="1594"/>
      <c r="DM115" s="1594"/>
      <c r="DN115" s="1594"/>
      <c r="DO115" s="1594"/>
      <c r="DP115" s="1594"/>
      <c r="DQ115" s="1594"/>
      <c r="DR115" s="1594"/>
      <c r="DS115" s="1594"/>
      <c r="DT115" s="1594"/>
      <c r="DU115" s="1594"/>
      <c r="DV115" s="1594"/>
      <c r="DW115" s="1594"/>
      <c r="DX115" s="1594"/>
      <c r="DY115" s="1594"/>
      <c r="DZ115" s="1594"/>
      <c r="EA115" s="1594"/>
      <c r="EB115" s="1594"/>
      <c r="EC115" s="1594"/>
      <c r="ED115" s="1594"/>
      <c r="EE115" s="1594"/>
      <c r="EF115" s="1594"/>
      <c r="EG115" s="1594"/>
      <c r="EH115" s="1594"/>
      <c r="EI115" s="1594"/>
      <c r="EJ115" s="1594"/>
      <c r="EK115" s="1594"/>
      <c r="EL115" s="1594"/>
      <c r="EM115" s="1594"/>
      <c r="EN115" s="1594"/>
      <c r="EO115" s="1594"/>
      <c r="EP115" s="1594"/>
      <c r="EQ115" s="1594"/>
      <c r="ER115" s="1594"/>
      <c r="ES115" s="1594"/>
    </row>
    <row r="116" spans="1:149" s="1595" customFormat="1" ht="12.5">
      <c r="A116" s="1644" t="str">
        <f t="shared" si="93"/>
        <v>Organisation</v>
      </c>
      <c r="B116" s="1758"/>
      <c r="C116" s="1758"/>
      <c r="D116" s="1758"/>
      <c r="E116" s="1756"/>
      <c r="F116" s="1592"/>
      <c r="G116" s="1714">
        <f t="shared" si="94"/>
        <v>0</v>
      </c>
      <c r="H116" s="1645"/>
      <c r="I116" s="1714">
        <f t="shared" si="95"/>
        <v>0</v>
      </c>
      <c r="J116" s="1646"/>
      <c r="K116" s="1646"/>
      <c r="L116" s="1592"/>
      <c r="M116" s="1597"/>
      <c r="N116" s="1597"/>
      <c r="O116" s="1646"/>
      <c r="P116" s="1647"/>
      <c r="Q116" s="1647"/>
      <c r="R116" s="1648"/>
      <c r="S116" s="1603"/>
      <c r="T116" s="1649"/>
      <c r="U116" s="1649"/>
      <c r="V116" s="1649"/>
      <c r="W116" s="1649"/>
      <c r="X116" s="1649"/>
      <c r="Y116" s="1649"/>
      <c r="Z116" s="1649"/>
      <c r="AA116" s="1649"/>
      <c r="AB116" s="1649"/>
      <c r="AC116" s="1649"/>
      <c r="AD116" s="1649"/>
      <c r="AE116" s="1649"/>
      <c r="AF116" s="1610">
        <f t="shared" si="74"/>
        <v>0</v>
      </c>
      <c r="AG116" s="1649"/>
      <c r="AH116" s="1649"/>
      <c r="AI116" s="1649"/>
      <c r="AJ116" s="1649"/>
      <c r="AK116" s="1649"/>
      <c r="AL116" s="1649"/>
      <c r="AM116" s="1649"/>
      <c r="AN116" s="1649"/>
      <c r="AO116" s="1649"/>
      <c r="AP116" s="1649"/>
      <c r="AQ116" s="1649"/>
      <c r="AR116" s="1709"/>
      <c r="AS116" s="1779">
        <f t="shared" si="75"/>
        <v>0</v>
      </c>
      <c r="AT116" s="1711">
        <f t="shared" si="96"/>
        <v>0</v>
      </c>
      <c r="AU116" s="1611">
        <f t="shared" si="76"/>
        <v>0</v>
      </c>
      <c r="AV116" s="1611">
        <f t="shared" si="77"/>
        <v>0</v>
      </c>
      <c r="AW116" s="1611">
        <f t="shared" si="78"/>
        <v>0</v>
      </c>
      <c r="AX116" s="1611">
        <f t="shared" si="79"/>
        <v>0</v>
      </c>
      <c r="AY116" s="1611">
        <f t="shared" si="80"/>
        <v>0</v>
      </c>
      <c r="AZ116" s="1611">
        <f t="shared" si="81"/>
        <v>0</v>
      </c>
      <c r="BA116" s="1611">
        <f t="shared" si="82"/>
        <v>0</v>
      </c>
      <c r="BB116" s="1611">
        <f t="shared" si="83"/>
        <v>0</v>
      </c>
      <c r="BC116" s="1611">
        <f t="shared" si="84"/>
        <v>0</v>
      </c>
      <c r="BD116" s="1611">
        <f t="shared" si="85"/>
        <v>0</v>
      </c>
      <c r="BE116" s="1611">
        <f t="shared" si="86"/>
        <v>0</v>
      </c>
      <c r="BF116" s="1611">
        <f t="shared" si="87"/>
        <v>0</v>
      </c>
      <c r="BG116" s="1611">
        <f t="shared" si="97"/>
        <v>0</v>
      </c>
      <c r="BH116" s="1611" t="str">
        <f t="shared" si="98"/>
        <v/>
      </c>
      <c r="BI116" s="1611" t="str">
        <f t="shared" si="99"/>
        <v/>
      </c>
      <c r="BJ116" s="1611" t="str">
        <f t="shared" si="88"/>
        <v/>
      </c>
      <c r="BK116" s="1611" t="str">
        <f t="shared" si="89"/>
        <v/>
      </c>
      <c r="BL116" s="1611" t="str">
        <f t="shared" ca="1" si="90"/>
        <v/>
      </c>
      <c r="BM116" s="1611" t="str">
        <f t="shared" si="100"/>
        <v/>
      </c>
      <c r="BN116" s="1611" t="str">
        <f t="shared" si="91"/>
        <v/>
      </c>
      <c r="BO116" s="1611" t="str">
        <f t="shared" si="92"/>
        <v/>
      </c>
      <c r="BP116" s="1611" t="str">
        <f t="shared" si="101"/>
        <v/>
      </c>
      <c r="BQ116" s="1611" t="str">
        <f t="shared" si="102"/>
        <v/>
      </c>
      <c r="BR116" s="1611" t="str">
        <f t="shared" si="103"/>
        <v/>
      </c>
      <c r="BS116" s="1611" t="str">
        <f t="shared" si="104"/>
        <v/>
      </c>
      <c r="BT116" s="1611" t="str">
        <f t="shared" si="105"/>
        <v/>
      </c>
      <c r="BU116" s="1731">
        <f t="shared" ca="1" si="106"/>
        <v>0</v>
      </c>
      <c r="BV116" s="1594"/>
      <c r="BW116" s="1594"/>
      <c r="BX116" s="1594"/>
      <c r="BY116" s="1594"/>
      <c r="BZ116" s="1594"/>
      <c r="CA116" s="1594"/>
      <c r="CB116" s="1594"/>
      <c r="CC116" s="1594"/>
      <c r="CD116" s="1594"/>
      <c r="CE116" s="1594"/>
      <c r="CF116" s="1594"/>
      <c r="CG116" s="1594"/>
      <c r="CH116" s="1594"/>
      <c r="CI116" s="1594"/>
      <c r="CJ116" s="1594"/>
      <c r="CK116" s="1594"/>
      <c r="CL116" s="1594"/>
      <c r="CM116" s="1594"/>
      <c r="CN116" s="1594"/>
      <c r="CO116" s="1594"/>
      <c r="CP116" s="1594"/>
      <c r="CQ116" s="1594"/>
      <c r="CR116" s="1594"/>
      <c r="CS116" s="1594"/>
      <c r="CT116" s="1594"/>
      <c r="CU116" s="1594"/>
      <c r="CV116" s="1594"/>
      <c r="CW116" s="1594"/>
      <c r="CX116" s="1594"/>
      <c r="CY116" s="1594"/>
      <c r="CZ116" s="1594"/>
      <c r="DA116" s="1594"/>
      <c r="DB116" s="1594"/>
      <c r="DC116" s="1594"/>
      <c r="DD116" s="1594"/>
      <c r="DE116" s="1594"/>
      <c r="DF116" s="1594"/>
      <c r="DG116" s="1594"/>
      <c r="DH116" s="1594"/>
      <c r="DI116" s="1594"/>
      <c r="DJ116" s="1594"/>
      <c r="DK116" s="1594"/>
      <c r="DL116" s="1594"/>
      <c r="DM116" s="1594"/>
      <c r="DN116" s="1594"/>
      <c r="DO116" s="1594"/>
      <c r="DP116" s="1594"/>
      <c r="DQ116" s="1594"/>
      <c r="DR116" s="1594"/>
      <c r="DS116" s="1594"/>
      <c r="DT116" s="1594"/>
      <c r="DU116" s="1594"/>
      <c r="DV116" s="1594"/>
      <c r="DW116" s="1594"/>
      <c r="DX116" s="1594"/>
      <c r="DY116" s="1594"/>
      <c r="DZ116" s="1594"/>
      <c r="EA116" s="1594"/>
      <c r="EB116" s="1594"/>
      <c r="EC116" s="1594"/>
      <c r="ED116" s="1594"/>
      <c r="EE116" s="1594"/>
      <c r="EF116" s="1594"/>
      <c r="EG116" s="1594"/>
      <c r="EH116" s="1594"/>
      <c r="EI116" s="1594"/>
      <c r="EJ116" s="1594"/>
      <c r="EK116" s="1594"/>
      <c r="EL116" s="1594"/>
      <c r="EM116" s="1594"/>
      <c r="EN116" s="1594"/>
      <c r="EO116" s="1594"/>
      <c r="EP116" s="1594"/>
      <c r="EQ116" s="1594"/>
      <c r="ER116" s="1594"/>
      <c r="ES116" s="1594"/>
    </row>
    <row r="117" spans="1:149" s="1595" customFormat="1" ht="12.5">
      <c r="A117" s="1644" t="str">
        <f t="shared" si="93"/>
        <v>Organisation</v>
      </c>
      <c r="B117" s="1758"/>
      <c r="C117" s="1758"/>
      <c r="D117" s="1758"/>
      <c r="E117" s="1756"/>
      <c r="F117" s="1592"/>
      <c r="G117" s="1714">
        <f t="shared" si="94"/>
        <v>0</v>
      </c>
      <c r="H117" s="1645"/>
      <c r="I117" s="1714">
        <f t="shared" si="95"/>
        <v>0</v>
      </c>
      <c r="J117" s="1646"/>
      <c r="K117" s="1646"/>
      <c r="L117" s="1592"/>
      <c r="M117" s="1597"/>
      <c r="N117" s="1597"/>
      <c r="O117" s="1646"/>
      <c r="P117" s="1647"/>
      <c r="Q117" s="1647"/>
      <c r="R117" s="1648"/>
      <c r="S117" s="1603"/>
      <c r="T117" s="1649"/>
      <c r="U117" s="1649"/>
      <c r="V117" s="1649"/>
      <c r="W117" s="1649"/>
      <c r="X117" s="1649"/>
      <c r="Y117" s="1649"/>
      <c r="Z117" s="1649"/>
      <c r="AA117" s="1649"/>
      <c r="AB117" s="1649"/>
      <c r="AC117" s="1649"/>
      <c r="AD117" s="1649"/>
      <c r="AE117" s="1649"/>
      <c r="AF117" s="1610">
        <f t="shared" si="74"/>
        <v>0</v>
      </c>
      <c r="AG117" s="1649"/>
      <c r="AH117" s="1649"/>
      <c r="AI117" s="1649"/>
      <c r="AJ117" s="1649"/>
      <c r="AK117" s="1649"/>
      <c r="AL117" s="1649"/>
      <c r="AM117" s="1649"/>
      <c r="AN117" s="1649"/>
      <c r="AO117" s="1649"/>
      <c r="AP117" s="1649"/>
      <c r="AQ117" s="1649"/>
      <c r="AR117" s="1709"/>
      <c r="AS117" s="1779">
        <f t="shared" si="75"/>
        <v>0</v>
      </c>
      <c r="AT117" s="1711">
        <f t="shared" si="96"/>
        <v>0</v>
      </c>
      <c r="AU117" s="1611">
        <f t="shared" si="76"/>
        <v>0</v>
      </c>
      <c r="AV117" s="1611">
        <f t="shared" si="77"/>
        <v>0</v>
      </c>
      <c r="AW117" s="1611">
        <f t="shared" si="78"/>
        <v>0</v>
      </c>
      <c r="AX117" s="1611">
        <f t="shared" si="79"/>
        <v>0</v>
      </c>
      <c r="AY117" s="1611">
        <f t="shared" si="80"/>
        <v>0</v>
      </c>
      <c r="AZ117" s="1611">
        <f t="shared" si="81"/>
        <v>0</v>
      </c>
      <c r="BA117" s="1611">
        <f t="shared" si="82"/>
        <v>0</v>
      </c>
      <c r="BB117" s="1611">
        <f t="shared" si="83"/>
        <v>0</v>
      </c>
      <c r="BC117" s="1611">
        <f t="shared" si="84"/>
        <v>0</v>
      </c>
      <c r="BD117" s="1611">
        <f t="shared" si="85"/>
        <v>0</v>
      </c>
      <c r="BE117" s="1611">
        <f t="shared" si="86"/>
        <v>0</v>
      </c>
      <c r="BF117" s="1611">
        <f t="shared" si="87"/>
        <v>0</v>
      </c>
      <c r="BG117" s="1611">
        <f t="shared" si="97"/>
        <v>0</v>
      </c>
      <c r="BH117" s="1611" t="str">
        <f t="shared" si="98"/>
        <v/>
      </c>
      <c r="BI117" s="1611" t="str">
        <f t="shared" si="99"/>
        <v/>
      </c>
      <c r="BJ117" s="1611" t="str">
        <f t="shared" si="88"/>
        <v/>
      </c>
      <c r="BK117" s="1611" t="str">
        <f t="shared" si="89"/>
        <v/>
      </c>
      <c r="BL117" s="1611" t="str">
        <f t="shared" ca="1" si="90"/>
        <v/>
      </c>
      <c r="BM117" s="1611" t="str">
        <f t="shared" si="100"/>
        <v/>
      </c>
      <c r="BN117" s="1611" t="str">
        <f t="shared" si="91"/>
        <v/>
      </c>
      <c r="BO117" s="1611" t="str">
        <f t="shared" si="92"/>
        <v/>
      </c>
      <c r="BP117" s="1611" t="str">
        <f t="shared" si="101"/>
        <v/>
      </c>
      <c r="BQ117" s="1611" t="str">
        <f t="shared" si="102"/>
        <v/>
      </c>
      <c r="BR117" s="1611" t="str">
        <f t="shared" si="103"/>
        <v/>
      </c>
      <c r="BS117" s="1611" t="str">
        <f t="shared" si="104"/>
        <v/>
      </c>
      <c r="BT117" s="1611" t="str">
        <f t="shared" si="105"/>
        <v/>
      </c>
      <c r="BU117" s="1731">
        <f t="shared" ca="1" si="106"/>
        <v>0</v>
      </c>
      <c r="BV117" s="1594"/>
      <c r="BW117" s="1594"/>
      <c r="BX117" s="1594"/>
      <c r="BY117" s="1594"/>
      <c r="BZ117" s="1594"/>
      <c r="CA117" s="1594"/>
      <c r="CB117" s="1594"/>
      <c r="CC117" s="1594"/>
      <c r="CD117" s="1594"/>
      <c r="CE117" s="1594"/>
      <c r="CF117" s="1594"/>
      <c r="CG117" s="1594"/>
      <c r="CH117" s="1594"/>
      <c r="CI117" s="1594"/>
      <c r="CJ117" s="1594"/>
      <c r="CK117" s="1594"/>
      <c r="CL117" s="1594"/>
      <c r="CM117" s="1594"/>
      <c r="CN117" s="1594"/>
      <c r="CO117" s="1594"/>
      <c r="CP117" s="1594"/>
      <c r="CQ117" s="1594"/>
      <c r="CR117" s="1594"/>
      <c r="CS117" s="1594"/>
      <c r="CT117" s="1594"/>
      <c r="CU117" s="1594"/>
      <c r="CV117" s="1594"/>
      <c r="CW117" s="1594"/>
      <c r="CX117" s="1594"/>
      <c r="CY117" s="1594"/>
      <c r="CZ117" s="1594"/>
      <c r="DA117" s="1594"/>
      <c r="DB117" s="1594"/>
      <c r="DC117" s="1594"/>
      <c r="DD117" s="1594"/>
      <c r="DE117" s="1594"/>
      <c r="DF117" s="1594"/>
      <c r="DG117" s="1594"/>
      <c r="DH117" s="1594"/>
      <c r="DI117" s="1594"/>
      <c r="DJ117" s="1594"/>
      <c r="DK117" s="1594"/>
      <c r="DL117" s="1594"/>
      <c r="DM117" s="1594"/>
      <c r="DN117" s="1594"/>
      <c r="DO117" s="1594"/>
      <c r="DP117" s="1594"/>
      <c r="DQ117" s="1594"/>
      <c r="DR117" s="1594"/>
      <c r="DS117" s="1594"/>
      <c r="DT117" s="1594"/>
      <c r="DU117" s="1594"/>
      <c r="DV117" s="1594"/>
      <c r="DW117" s="1594"/>
      <c r="DX117" s="1594"/>
      <c r="DY117" s="1594"/>
      <c r="DZ117" s="1594"/>
      <c r="EA117" s="1594"/>
      <c r="EB117" s="1594"/>
      <c r="EC117" s="1594"/>
      <c r="ED117" s="1594"/>
      <c r="EE117" s="1594"/>
      <c r="EF117" s="1594"/>
      <c r="EG117" s="1594"/>
      <c r="EH117" s="1594"/>
      <c r="EI117" s="1594"/>
      <c r="EJ117" s="1594"/>
      <c r="EK117" s="1594"/>
      <c r="EL117" s="1594"/>
      <c r="EM117" s="1594"/>
      <c r="EN117" s="1594"/>
      <c r="EO117" s="1594"/>
      <c r="EP117" s="1594"/>
      <c r="EQ117" s="1594"/>
      <c r="ER117" s="1594"/>
      <c r="ES117" s="1594"/>
    </row>
    <row r="118" spans="1:149" s="1595" customFormat="1" ht="12.5">
      <c r="A118" s="1644" t="str">
        <f t="shared" si="93"/>
        <v>Organisation</v>
      </c>
      <c r="B118" s="1758"/>
      <c r="C118" s="1758"/>
      <c r="D118" s="1758"/>
      <c r="E118" s="1756"/>
      <c r="F118" s="1592"/>
      <c r="G118" s="1714">
        <f t="shared" si="94"/>
        <v>0</v>
      </c>
      <c r="H118" s="1645"/>
      <c r="I118" s="1714">
        <f t="shared" si="95"/>
        <v>0</v>
      </c>
      <c r="J118" s="1646"/>
      <c r="K118" s="1646"/>
      <c r="L118" s="1592"/>
      <c r="M118" s="1597"/>
      <c r="N118" s="1597"/>
      <c r="O118" s="1646"/>
      <c r="P118" s="1647"/>
      <c r="Q118" s="1647"/>
      <c r="R118" s="1648"/>
      <c r="S118" s="1603"/>
      <c r="T118" s="1649"/>
      <c r="U118" s="1649"/>
      <c r="V118" s="1649"/>
      <c r="W118" s="1649"/>
      <c r="X118" s="1649"/>
      <c r="Y118" s="1649"/>
      <c r="Z118" s="1649"/>
      <c r="AA118" s="1649"/>
      <c r="AB118" s="1649"/>
      <c r="AC118" s="1649"/>
      <c r="AD118" s="1649"/>
      <c r="AE118" s="1649"/>
      <c r="AF118" s="1610">
        <f t="shared" si="74"/>
        <v>0</v>
      </c>
      <c r="AG118" s="1649"/>
      <c r="AH118" s="1649"/>
      <c r="AI118" s="1649"/>
      <c r="AJ118" s="1649"/>
      <c r="AK118" s="1649"/>
      <c r="AL118" s="1649"/>
      <c r="AM118" s="1649"/>
      <c r="AN118" s="1649"/>
      <c r="AO118" s="1649"/>
      <c r="AP118" s="1649"/>
      <c r="AQ118" s="1649"/>
      <c r="AR118" s="1709"/>
      <c r="AS118" s="1779">
        <f t="shared" si="75"/>
        <v>0</v>
      </c>
      <c r="AT118" s="1711">
        <f t="shared" si="96"/>
        <v>0</v>
      </c>
      <c r="AU118" s="1611">
        <f t="shared" si="76"/>
        <v>0</v>
      </c>
      <c r="AV118" s="1611">
        <f t="shared" si="77"/>
        <v>0</v>
      </c>
      <c r="AW118" s="1611">
        <f t="shared" si="78"/>
        <v>0</v>
      </c>
      <c r="AX118" s="1611">
        <f t="shared" si="79"/>
        <v>0</v>
      </c>
      <c r="AY118" s="1611">
        <f t="shared" si="80"/>
        <v>0</v>
      </c>
      <c r="AZ118" s="1611">
        <f t="shared" si="81"/>
        <v>0</v>
      </c>
      <c r="BA118" s="1611">
        <f t="shared" si="82"/>
        <v>0</v>
      </c>
      <c r="BB118" s="1611">
        <f t="shared" si="83"/>
        <v>0</v>
      </c>
      <c r="BC118" s="1611">
        <f t="shared" si="84"/>
        <v>0</v>
      </c>
      <c r="BD118" s="1611">
        <f t="shared" si="85"/>
        <v>0</v>
      </c>
      <c r="BE118" s="1611">
        <f t="shared" si="86"/>
        <v>0</v>
      </c>
      <c r="BF118" s="1611">
        <f t="shared" si="87"/>
        <v>0</v>
      </c>
      <c r="BG118" s="1611">
        <f t="shared" si="97"/>
        <v>0</v>
      </c>
      <c r="BH118" s="1611" t="str">
        <f t="shared" si="98"/>
        <v/>
      </c>
      <c r="BI118" s="1611" t="str">
        <f t="shared" si="99"/>
        <v/>
      </c>
      <c r="BJ118" s="1611" t="str">
        <f t="shared" si="88"/>
        <v/>
      </c>
      <c r="BK118" s="1611" t="str">
        <f t="shared" si="89"/>
        <v/>
      </c>
      <c r="BL118" s="1611" t="str">
        <f t="shared" ca="1" si="90"/>
        <v/>
      </c>
      <c r="BM118" s="1611" t="str">
        <f t="shared" si="100"/>
        <v/>
      </c>
      <c r="BN118" s="1611" t="str">
        <f t="shared" si="91"/>
        <v/>
      </c>
      <c r="BO118" s="1611" t="str">
        <f t="shared" si="92"/>
        <v/>
      </c>
      <c r="BP118" s="1611" t="str">
        <f t="shared" si="101"/>
        <v/>
      </c>
      <c r="BQ118" s="1611" t="str">
        <f t="shared" si="102"/>
        <v/>
      </c>
      <c r="BR118" s="1611" t="str">
        <f t="shared" si="103"/>
        <v/>
      </c>
      <c r="BS118" s="1611" t="str">
        <f t="shared" si="104"/>
        <v/>
      </c>
      <c r="BT118" s="1611" t="str">
        <f t="shared" si="105"/>
        <v/>
      </c>
      <c r="BU118" s="1731">
        <f t="shared" ca="1" si="106"/>
        <v>0</v>
      </c>
      <c r="BV118" s="1594"/>
      <c r="BW118" s="1594"/>
      <c r="BX118" s="1594"/>
      <c r="BY118" s="1594"/>
      <c r="BZ118" s="1594"/>
      <c r="CA118" s="1594"/>
      <c r="CB118" s="1594"/>
      <c r="CC118" s="1594"/>
      <c r="CD118" s="1594"/>
      <c r="CE118" s="1594"/>
      <c r="CF118" s="1594"/>
      <c r="CG118" s="1594"/>
      <c r="CH118" s="1594"/>
      <c r="CI118" s="1594"/>
      <c r="CJ118" s="1594"/>
      <c r="CK118" s="1594"/>
      <c r="CL118" s="1594"/>
      <c r="CM118" s="1594"/>
      <c r="CN118" s="1594"/>
      <c r="CO118" s="1594"/>
      <c r="CP118" s="1594"/>
      <c r="CQ118" s="1594"/>
      <c r="CR118" s="1594"/>
      <c r="CS118" s="1594"/>
      <c r="CT118" s="1594"/>
      <c r="CU118" s="1594"/>
      <c r="CV118" s="1594"/>
      <c r="CW118" s="1594"/>
      <c r="CX118" s="1594"/>
      <c r="CY118" s="1594"/>
      <c r="CZ118" s="1594"/>
      <c r="DA118" s="1594"/>
      <c r="DB118" s="1594"/>
      <c r="DC118" s="1594"/>
      <c r="DD118" s="1594"/>
      <c r="DE118" s="1594"/>
      <c r="DF118" s="1594"/>
      <c r="DG118" s="1594"/>
      <c r="DH118" s="1594"/>
      <c r="DI118" s="1594"/>
      <c r="DJ118" s="1594"/>
      <c r="DK118" s="1594"/>
      <c r="DL118" s="1594"/>
      <c r="DM118" s="1594"/>
      <c r="DN118" s="1594"/>
      <c r="DO118" s="1594"/>
      <c r="DP118" s="1594"/>
      <c r="DQ118" s="1594"/>
      <c r="DR118" s="1594"/>
      <c r="DS118" s="1594"/>
      <c r="DT118" s="1594"/>
      <c r="DU118" s="1594"/>
      <c r="DV118" s="1594"/>
      <c r="DW118" s="1594"/>
      <c r="DX118" s="1594"/>
      <c r="DY118" s="1594"/>
      <c r="DZ118" s="1594"/>
      <c r="EA118" s="1594"/>
      <c r="EB118" s="1594"/>
      <c r="EC118" s="1594"/>
      <c r="ED118" s="1594"/>
      <c r="EE118" s="1594"/>
      <c r="EF118" s="1594"/>
      <c r="EG118" s="1594"/>
      <c r="EH118" s="1594"/>
      <c r="EI118" s="1594"/>
      <c r="EJ118" s="1594"/>
      <c r="EK118" s="1594"/>
      <c r="EL118" s="1594"/>
      <c r="EM118" s="1594"/>
      <c r="EN118" s="1594"/>
      <c r="EO118" s="1594"/>
      <c r="EP118" s="1594"/>
      <c r="EQ118" s="1594"/>
      <c r="ER118" s="1594"/>
      <c r="ES118" s="1594"/>
    </row>
    <row r="119" spans="1:149" s="1595" customFormat="1" ht="12.5">
      <c r="A119" s="1644" t="str">
        <f t="shared" si="93"/>
        <v>Organisation</v>
      </c>
      <c r="B119" s="1758"/>
      <c r="C119" s="1758"/>
      <c r="D119" s="1758"/>
      <c r="E119" s="1756"/>
      <c r="F119" s="1592"/>
      <c r="G119" s="1714">
        <f t="shared" si="94"/>
        <v>0</v>
      </c>
      <c r="H119" s="1645"/>
      <c r="I119" s="1714">
        <f t="shared" si="95"/>
        <v>0</v>
      </c>
      <c r="J119" s="1646"/>
      <c r="K119" s="1646"/>
      <c r="L119" s="1592"/>
      <c r="M119" s="1597"/>
      <c r="N119" s="1597"/>
      <c r="O119" s="1646"/>
      <c r="P119" s="1647"/>
      <c r="Q119" s="1647"/>
      <c r="R119" s="1648"/>
      <c r="S119" s="1603"/>
      <c r="T119" s="1649"/>
      <c r="U119" s="1649"/>
      <c r="V119" s="1649"/>
      <c r="W119" s="1649"/>
      <c r="X119" s="1649"/>
      <c r="Y119" s="1649"/>
      <c r="Z119" s="1649"/>
      <c r="AA119" s="1649"/>
      <c r="AB119" s="1649"/>
      <c r="AC119" s="1649"/>
      <c r="AD119" s="1649"/>
      <c r="AE119" s="1649"/>
      <c r="AF119" s="1610">
        <f t="shared" si="74"/>
        <v>0</v>
      </c>
      <c r="AG119" s="1649"/>
      <c r="AH119" s="1649"/>
      <c r="AI119" s="1649"/>
      <c r="AJ119" s="1649"/>
      <c r="AK119" s="1649"/>
      <c r="AL119" s="1649"/>
      <c r="AM119" s="1649"/>
      <c r="AN119" s="1649"/>
      <c r="AO119" s="1649"/>
      <c r="AP119" s="1649"/>
      <c r="AQ119" s="1649"/>
      <c r="AR119" s="1709"/>
      <c r="AS119" s="1779">
        <f t="shared" si="75"/>
        <v>0</v>
      </c>
      <c r="AT119" s="1711">
        <f t="shared" si="96"/>
        <v>0</v>
      </c>
      <c r="AU119" s="1611">
        <f t="shared" si="76"/>
        <v>0</v>
      </c>
      <c r="AV119" s="1611">
        <f t="shared" si="77"/>
        <v>0</v>
      </c>
      <c r="AW119" s="1611">
        <f t="shared" si="78"/>
        <v>0</v>
      </c>
      <c r="AX119" s="1611">
        <f t="shared" si="79"/>
        <v>0</v>
      </c>
      <c r="AY119" s="1611">
        <f t="shared" si="80"/>
        <v>0</v>
      </c>
      <c r="AZ119" s="1611">
        <f t="shared" si="81"/>
        <v>0</v>
      </c>
      <c r="BA119" s="1611">
        <f t="shared" si="82"/>
        <v>0</v>
      </c>
      <c r="BB119" s="1611">
        <f t="shared" si="83"/>
        <v>0</v>
      </c>
      <c r="BC119" s="1611">
        <f t="shared" si="84"/>
        <v>0</v>
      </c>
      <c r="BD119" s="1611">
        <f t="shared" si="85"/>
        <v>0</v>
      </c>
      <c r="BE119" s="1611">
        <f t="shared" si="86"/>
        <v>0</v>
      </c>
      <c r="BF119" s="1611">
        <f t="shared" si="87"/>
        <v>0</v>
      </c>
      <c r="BG119" s="1611">
        <f t="shared" si="97"/>
        <v>0</v>
      </c>
      <c r="BH119" s="1611" t="str">
        <f t="shared" si="98"/>
        <v/>
      </c>
      <c r="BI119" s="1611" t="str">
        <f t="shared" si="99"/>
        <v/>
      </c>
      <c r="BJ119" s="1611" t="str">
        <f t="shared" si="88"/>
        <v/>
      </c>
      <c r="BK119" s="1611" t="str">
        <f t="shared" si="89"/>
        <v/>
      </c>
      <c r="BL119" s="1611" t="str">
        <f t="shared" ca="1" si="90"/>
        <v/>
      </c>
      <c r="BM119" s="1611" t="str">
        <f t="shared" si="100"/>
        <v/>
      </c>
      <c r="BN119" s="1611" t="str">
        <f t="shared" si="91"/>
        <v/>
      </c>
      <c r="BO119" s="1611" t="str">
        <f t="shared" si="92"/>
        <v/>
      </c>
      <c r="BP119" s="1611" t="str">
        <f t="shared" si="101"/>
        <v/>
      </c>
      <c r="BQ119" s="1611" t="str">
        <f t="shared" si="102"/>
        <v/>
      </c>
      <c r="BR119" s="1611" t="str">
        <f t="shared" si="103"/>
        <v/>
      </c>
      <c r="BS119" s="1611" t="str">
        <f t="shared" si="104"/>
        <v/>
      </c>
      <c r="BT119" s="1611" t="str">
        <f t="shared" si="105"/>
        <v/>
      </c>
      <c r="BU119" s="1731">
        <f t="shared" ca="1" si="106"/>
        <v>0</v>
      </c>
      <c r="BV119" s="1594"/>
      <c r="BW119" s="1594"/>
      <c r="BX119" s="1594"/>
      <c r="BY119" s="1594"/>
      <c r="BZ119" s="1594"/>
      <c r="CA119" s="1594"/>
      <c r="CB119" s="1594"/>
      <c r="CC119" s="1594"/>
      <c r="CD119" s="1594"/>
      <c r="CE119" s="1594"/>
      <c r="CF119" s="1594"/>
      <c r="CG119" s="1594"/>
      <c r="CH119" s="1594"/>
      <c r="CI119" s="1594"/>
      <c r="CJ119" s="1594"/>
      <c r="CK119" s="1594"/>
      <c r="CL119" s="1594"/>
      <c r="CM119" s="1594"/>
      <c r="CN119" s="1594"/>
      <c r="CO119" s="1594"/>
      <c r="CP119" s="1594"/>
      <c r="CQ119" s="1594"/>
      <c r="CR119" s="1594"/>
      <c r="CS119" s="1594"/>
      <c r="CT119" s="1594"/>
      <c r="CU119" s="1594"/>
      <c r="CV119" s="1594"/>
      <c r="CW119" s="1594"/>
      <c r="CX119" s="1594"/>
      <c r="CY119" s="1594"/>
      <c r="CZ119" s="1594"/>
      <c r="DA119" s="1594"/>
      <c r="DB119" s="1594"/>
      <c r="DC119" s="1594"/>
      <c r="DD119" s="1594"/>
      <c r="DE119" s="1594"/>
      <c r="DF119" s="1594"/>
      <c r="DG119" s="1594"/>
      <c r="DH119" s="1594"/>
      <c r="DI119" s="1594"/>
      <c r="DJ119" s="1594"/>
      <c r="DK119" s="1594"/>
      <c r="DL119" s="1594"/>
      <c r="DM119" s="1594"/>
      <c r="DN119" s="1594"/>
      <c r="DO119" s="1594"/>
      <c r="DP119" s="1594"/>
      <c r="DQ119" s="1594"/>
      <c r="DR119" s="1594"/>
      <c r="DS119" s="1594"/>
      <c r="DT119" s="1594"/>
      <c r="DU119" s="1594"/>
      <c r="DV119" s="1594"/>
      <c r="DW119" s="1594"/>
      <c r="DX119" s="1594"/>
      <c r="DY119" s="1594"/>
      <c r="DZ119" s="1594"/>
      <c r="EA119" s="1594"/>
      <c r="EB119" s="1594"/>
      <c r="EC119" s="1594"/>
      <c r="ED119" s="1594"/>
      <c r="EE119" s="1594"/>
      <c r="EF119" s="1594"/>
      <c r="EG119" s="1594"/>
      <c r="EH119" s="1594"/>
      <c r="EI119" s="1594"/>
      <c r="EJ119" s="1594"/>
      <c r="EK119" s="1594"/>
      <c r="EL119" s="1594"/>
      <c r="EM119" s="1594"/>
      <c r="EN119" s="1594"/>
      <c r="EO119" s="1594"/>
      <c r="EP119" s="1594"/>
      <c r="EQ119" s="1594"/>
      <c r="ER119" s="1594"/>
      <c r="ES119" s="1594"/>
    </row>
    <row r="120" spans="1:149" s="1595" customFormat="1" ht="12.5">
      <c r="A120" s="1644" t="str">
        <f t="shared" si="93"/>
        <v>Organisation</v>
      </c>
      <c r="B120" s="1758"/>
      <c r="C120" s="1758"/>
      <c r="D120" s="1758"/>
      <c r="E120" s="1756"/>
      <c r="F120" s="1592"/>
      <c r="G120" s="1714">
        <f t="shared" si="94"/>
        <v>0</v>
      </c>
      <c r="H120" s="1645"/>
      <c r="I120" s="1714">
        <f t="shared" si="95"/>
        <v>0</v>
      </c>
      <c r="J120" s="1646"/>
      <c r="K120" s="1646"/>
      <c r="L120" s="1592"/>
      <c r="M120" s="1597"/>
      <c r="N120" s="1597"/>
      <c r="O120" s="1646"/>
      <c r="P120" s="1647"/>
      <c r="Q120" s="1647"/>
      <c r="R120" s="1648"/>
      <c r="S120" s="1603"/>
      <c r="T120" s="1649"/>
      <c r="U120" s="1649"/>
      <c r="V120" s="1649"/>
      <c r="W120" s="1649"/>
      <c r="X120" s="1649"/>
      <c r="Y120" s="1649"/>
      <c r="Z120" s="1649"/>
      <c r="AA120" s="1649"/>
      <c r="AB120" s="1649"/>
      <c r="AC120" s="1649"/>
      <c r="AD120" s="1649"/>
      <c r="AE120" s="1649"/>
      <c r="AF120" s="1610">
        <f t="shared" si="74"/>
        <v>0</v>
      </c>
      <c r="AG120" s="1649"/>
      <c r="AH120" s="1649"/>
      <c r="AI120" s="1649"/>
      <c r="AJ120" s="1649"/>
      <c r="AK120" s="1649"/>
      <c r="AL120" s="1649"/>
      <c r="AM120" s="1649"/>
      <c r="AN120" s="1649"/>
      <c r="AO120" s="1649"/>
      <c r="AP120" s="1649"/>
      <c r="AQ120" s="1649"/>
      <c r="AR120" s="1709"/>
      <c r="AS120" s="1779">
        <f t="shared" si="75"/>
        <v>0</v>
      </c>
      <c r="AT120" s="1711">
        <f t="shared" si="96"/>
        <v>0</v>
      </c>
      <c r="AU120" s="1611">
        <f t="shared" si="76"/>
        <v>0</v>
      </c>
      <c r="AV120" s="1611">
        <f t="shared" si="77"/>
        <v>0</v>
      </c>
      <c r="AW120" s="1611">
        <f t="shared" si="78"/>
        <v>0</v>
      </c>
      <c r="AX120" s="1611">
        <f t="shared" si="79"/>
        <v>0</v>
      </c>
      <c r="AY120" s="1611">
        <f t="shared" si="80"/>
        <v>0</v>
      </c>
      <c r="AZ120" s="1611">
        <f t="shared" si="81"/>
        <v>0</v>
      </c>
      <c r="BA120" s="1611">
        <f t="shared" si="82"/>
        <v>0</v>
      </c>
      <c r="BB120" s="1611">
        <f t="shared" si="83"/>
        <v>0</v>
      </c>
      <c r="BC120" s="1611">
        <f t="shared" si="84"/>
        <v>0</v>
      </c>
      <c r="BD120" s="1611">
        <f t="shared" si="85"/>
        <v>0</v>
      </c>
      <c r="BE120" s="1611">
        <f t="shared" si="86"/>
        <v>0</v>
      </c>
      <c r="BF120" s="1611">
        <f t="shared" si="87"/>
        <v>0</v>
      </c>
      <c r="BG120" s="1611">
        <f t="shared" si="97"/>
        <v>0</v>
      </c>
      <c r="BH120" s="1611" t="str">
        <f t="shared" si="98"/>
        <v/>
      </c>
      <c r="BI120" s="1611" t="str">
        <f t="shared" si="99"/>
        <v/>
      </c>
      <c r="BJ120" s="1611" t="str">
        <f t="shared" si="88"/>
        <v/>
      </c>
      <c r="BK120" s="1611" t="str">
        <f t="shared" si="89"/>
        <v/>
      </c>
      <c r="BL120" s="1611" t="str">
        <f t="shared" ca="1" si="90"/>
        <v/>
      </c>
      <c r="BM120" s="1611" t="str">
        <f t="shared" si="100"/>
        <v/>
      </c>
      <c r="BN120" s="1611" t="str">
        <f t="shared" si="91"/>
        <v/>
      </c>
      <c r="BO120" s="1611" t="str">
        <f t="shared" si="92"/>
        <v/>
      </c>
      <c r="BP120" s="1611" t="str">
        <f t="shared" si="101"/>
        <v/>
      </c>
      <c r="BQ120" s="1611" t="str">
        <f t="shared" si="102"/>
        <v/>
      </c>
      <c r="BR120" s="1611" t="str">
        <f t="shared" si="103"/>
        <v/>
      </c>
      <c r="BS120" s="1611" t="str">
        <f t="shared" si="104"/>
        <v/>
      </c>
      <c r="BT120" s="1611" t="str">
        <f t="shared" si="105"/>
        <v/>
      </c>
      <c r="BU120" s="1731">
        <f t="shared" ca="1" si="106"/>
        <v>0</v>
      </c>
      <c r="BV120" s="1594"/>
      <c r="BW120" s="1594"/>
      <c r="BX120" s="1594"/>
      <c r="BY120" s="1594"/>
      <c r="BZ120" s="1594"/>
      <c r="CA120" s="1594"/>
      <c r="CB120" s="1594"/>
      <c r="CC120" s="1594"/>
      <c r="CD120" s="1594"/>
      <c r="CE120" s="1594"/>
      <c r="CF120" s="1594"/>
      <c r="CG120" s="1594"/>
      <c r="CH120" s="1594"/>
      <c r="CI120" s="1594"/>
      <c r="CJ120" s="1594"/>
      <c r="CK120" s="1594"/>
      <c r="CL120" s="1594"/>
      <c r="CM120" s="1594"/>
      <c r="CN120" s="1594"/>
      <c r="CO120" s="1594"/>
      <c r="CP120" s="1594"/>
      <c r="CQ120" s="1594"/>
      <c r="CR120" s="1594"/>
      <c r="CS120" s="1594"/>
      <c r="CT120" s="1594"/>
      <c r="CU120" s="1594"/>
      <c r="CV120" s="1594"/>
      <c r="CW120" s="1594"/>
      <c r="CX120" s="1594"/>
      <c r="CY120" s="1594"/>
      <c r="CZ120" s="1594"/>
      <c r="DA120" s="1594"/>
      <c r="DB120" s="1594"/>
      <c r="DC120" s="1594"/>
      <c r="DD120" s="1594"/>
      <c r="DE120" s="1594"/>
      <c r="DF120" s="1594"/>
      <c r="DG120" s="1594"/>
      <c r="DH120" s="1594"/>
      <c r="DI120" s="1594"/>
      <c r="DJ120" s="1594"/>
      <c r="DK120" s="1594"/>
      <c r="DL120" s="1594"/>
      <c r="DM120" s="1594"/>
      <c r="DN120" s="1594"/>
      <c r="DO120" s="1594"/>
      <c r="DP120" s="1594"/>
      <c r="DQ120" s="1594"/>
      <c r="DR120" s="1594"/>
      <c r="DS120" s="1594"/>
      <c r="DT120" s="1594"/>
      <c r="DU120" s="1594"/>
      <c r="DV120" s="1594"/>
      <c r="DW120" s="1594"/>
      <c r="DX120" s="1594"/>
      <c r="DY120" s="1594"/>
      <c r="DZ120" s="1594"/>
      <c r="EA120" s="1594"/>
      <c r="EB120" s="1594"/>
      <c r="EC120" s="1594"/>
      <c r="ED120" s="1594"/>
      <c r="EE120" s="1594"/>
      <c r="EF120" s="1594"/>
      <c r="EG120" s="1594"/>
      <c r="EH120" s="1594"/>
      <c r="EI120" s="1594"/>
      <c r="EJ120" s="1594"/>
      <c r="EK120" s="1594"/>
      <c r="EL120" s="1594"/>
      <c r="EM120" s="1594"/>
      <c r="EN120" s="1594"/>
      <c r="EO120" s="1594"/>
      <c r="EP120" s="1594"/>
      <c r="EQ120" s="1594"/>
      <c r="ER120" s="1594"/>
      <c r="ES120" s="1594"/>
    </row>
    <row r="121" spans="1:149" s="1595" customFormat="1" ht="12.5">
      <c r="A121" s="1644" t="str">
        <f t="shared" si="93"/>
        <v>Organisation</v>
      </c>
      <c r="B121" s="1758"/>
      <c r="C121" s="1758"/>
      <c r="D121" s="1758"/>
      <c r="E121" s="1756"/>
      <c r="F121" s="1592"/>
      <c r="G121" s="1714">
        <f t="shared" si="94"/>
        <v>0</v>
      </c>
      <c r="H121" s="1645"/>
      <c r="I121" s="1714">
        <f t="shared" si="95"/>
        <v>0</v>
      </c>
      <c r="J121" s="1646"/>
      <c r="K121" s="1646"/>
      <c r="L121" s="1592"/>
      <c r="M121" s="1597"/>
      <c r="N121" s="1597"/>
      <c r="O121" s="1646"/>
      <c r="P121" s="1647"/>
      <c r="Q121" s="1647"/>
      <c r="R121" s="1648"/>
      <c r="S121" s="1603"/>
      <c r="T121" s="1649"/>
      <c r="U121" s="1649"/>
      <c r="V121" s="1649"/>
      <c r="W121" s="1649"/>
      <c r="X121" s="1649"/>
      <c r="Y121" s="1649"/>
      <c r="Z121" s="1649"/>
      <c r="AA121" s="1649"/>
      <c r="AB121" s="1649"/>
      <c r="AC121" s="1649"/>
      <c r="AD121" s="1649"/>
      <c r="AE121" s="1649"/>
      <c r="AF121" s="1610">
        <f t="shared" si="74"/>
        <v>0</v>
      </c>
      <c r="AG121" s="1649"/>
      <c r="AH121" s="1649"/>
      <c r="AI121" s="1649"/>
      <c r="AJ121" s="1649"/>
      <c r="AK121" s="1649"/>
      <c r="AL121" s="1649"/>
      <c r="AM121" s="1649"/>
      <c r="AN121" s="1649"/>
      <c r="AO121" s="1649"/>
      <c r="AP121" s="1649"/>
      <c r="AQ121" s="1649"/>
      <c r="AR121" s="1709"/>
      <c r="AS121" s="1779">
        <f t="shared" si="75"/>
        <v>0</v>
      </c>
      <c r="AT121" s="1711">
        <f t="shared" si="96"/>
        <v>0</v>
      </c>
      <c r="AU121" s="1611">
        <f t="shared" si="76"/>
        <v>0</v>
      </c>
      <c r="AV121" s="1611">
        <f t="shared" si="77"/>
        <v>0</v>
      </c>
      <c r="AW121" s="1611">
        <f t="shared" si="78"/>
        <v>0</v>
      </c>
      <c r="AX121" s="1611">
        <f t="shared" si="79"/>
        <v>0</v>
      </c>
      <c r="AY121" s="1611">
        <f t="shared" si="80"/>
        <v>0</v>
      </c>
      <c r="AZ121" s="1611">
        <f t="shared" si="81"/>
        <v>0</v>
      </c>
      <c r="BA121" s="1611">
        <f t="shared" si="82"/>
        <v>0</v>
      </c>
      <c r="BB121" s="1611">
        <f t="shared" si="83"/>
        <v>0</v>
      </c>
      <c r="BC121" s="1611">
        <f t="shared" si="84"/>
        <v>0</v>
      </c>
      <c r="BD121" s="1611">
        <f t="shared" si="85"/>
        <v>0</v>
      </c>
      <c r="BE121" s="1611">
        <f t="shared" si="86"/>
        <v>0</v>
      </c>
      <c r="BF121" s="1611">
        <f t="shared" si="87"/>
        <v>0</v>
      </c>
      <c r="BG121" s="1611">
        <f t="shared" si="97"/>
        <v>0</v>
      </c>
      <c r="BH121" s="1611" t="str">
        <f t="shared" si="98"/>
        <v/>
      </c>
      <c r="BI121" s="1611" t="str">
        <f t="shared" si="99"/>
        <v/>
      </c>
      <c r="BJ121" s="1611" t="str">
        <f t="shared" si="88"/>
        <v/>
      </c>
      <c r="BK121" s="1611" t="str">
        <f t="shared" si="89"/>
        <v/>
      </c>
      <c r="BL121" s="1611" t="str">
        <f t="shared" ca="1" si="90"/>
        <v/>
      </c>
      <c r="BM121" s="1611" t="str">
        <f t="shared" si="100"/>
        <v/>
      </c>
      <c r="BN121" s="1611" t="str">
        <f t="shared" si="91"/>
        <v/>
      </c>
      <c r="BO121" s="1611" t="str">
        <f t="shared" si="92"/>
        <v/>
      </c>
      <c r="BP121" s="1611" t="str">
        <f t="shared" si="101"/>
        <v/>
      </c>
      <c r="BQ121" s="1611" t="str">
        <f t="shared" si="102"/>
        <v/>
      </c>
      <c r="BR121" s="1611" t="str">
        <f t="shared" si="103"/>
        <v/>
      </c>
      <c r="BS121" s="1611" t="str">
        <f t="shared" si="104"/>
        <v/>
      </c>
      <c r="BT121" s="1611" t="str">
        <f t="shared" si="105"/>
        <v/>
      </c>
      <c r="BU121" s="1731">
        <f t="shared" ca="1" si="106"/>
        <v>0</v>
      </c>
      <c r="BV121" s="1594"/>
      <c r="BW121" s="1594"/>
      <c r="BX121" s="1594"/>
      <c r="BY121" s="1594"/>
      <c r="BZ121" s="1594"/>
      <c r="CA121" s="1594"/>
      <c r="CB121" s="1594"/>
      <c r="CC121" s="1594"/>
      <c r="CD121" s="1594"/>
      <c r="CE121" s="1594"/>
      <c r="CF121" s="1594"/>
      <c r="CG121" s="1594"/>
      <c r="CH121" s="1594"/>
      <c r="CI121" s="1594"/>
      <c r="CJ121" s="1594"/>
      <c r="CK121" s="1594"/>
      <c r="CL121" s="1594"/>
      <c r="CM121" s="1594"/>
      <c r="CN121" s="1594"/>
      <c r="CO121" s="1594"/>
      <c r="CP121" s="1594"/>
      <c r="CQ121" s="1594"/>
      <c r="CR121" s="1594"/>
      <c r="CS121" s="1594"/>
      <c r="CT121" s="1594"/>
      <c r="CU121" s="1594"/>
      <c r="CV121" s="1594"/>
      <c r="CW121" s="1594"/>
      <c r="CX121" s="1594"/>
      <c r="CY121" s="1594"/>
      <c r="CZ121" s="1594"/>
      <c r="DA121" s="1594"/>
      <c r="DB121" s="1594"/>
      <c r="DC121" s="1594"/>
      <c r="DD121" s="1594"/>
      <c r="DE121" s="1594"/>
      <c r="DF121" s="1594"/>
      <c r="DG121" s="1594"/>
      <c r="DH121" s="1594"/>
      <c r="DI121" s="1594"/>
      <c r="DJ121" s="1594"/>
      <c r="DK121" s="1594"/>
      <c r="DL121" s="1594"/>
      <c r="DM121" s="1594"/>
      <c r="DN121" s="1594"/>
      <c r="DO121" s="1594"/>
      <c r="DP121" s="1594"/>
      <c r="DQ121" s="1594"/>
      <c r="DR121" s="1594"/>
      <c r="DS121" s="1594"/>
      <c r="DT121" s="1594"/>
      <c r="DU121" s="1594"/>
      <c r="DV121" s="1594"/>
      <c r="DW121" s="1594"/>
      <c r="DX121" s="1594"/>
      <c r="DY121" s="1594"/>
      <c r="DZ121" s="1594"/>
      <c r="EA121" s="1594"/>
      <c r="EB121" s="1594"/>
      <c r="EC121" s="1594"/>
      <c r="ED121" s="1594"/>
      <c r="EE121" s="1594"/>
      <c r="EF121" s="1594"/>
      <c r="EG121" s="1594"/>
      <c r="EH121" s="1594"/>
      <c r="EI121" s="1594"/>
      <c r="EJ121" s="1594"/>
      <c r="EK121" s="1594"/>
      <c r="EL121" s="1594"/>
      <c r="EM121" s="1594"/>
      <c r="EN121" s="1594"/>
      <c r="EO121" s="1594"/>
      <c r="EP121" s="1594"/>
      <c r="EQ121" s="1594"/>
      <c r="ER121" s="1594"/>
      <c r="ES121" s="1594"/>
    </row>
    <row r="122" spans="1:149" s="1595" customFormat="1" ht="12.5">
      <c r="A122" s="1644" t="str">
        <f t="shared" si="93"/>
        <v>Organisation</v>
      </c>
      <c r="B122" s="1758"/>
      <c r="C122" s="1758"/>
      <c r="D122" s="1758"/>
      <c r="E122" s="1756"/>
      <c r="F122" s="1592"/>
      <c r="G122" s="1714">
        <f t="shared" si="94"/>
        <v>0</v>
      </c>
      <c r="H122" s="1645"/>
      <c r="I122" s="1714">
        <f t="shared" si="95"/>
        <v>0</v>
      </c>
      <c r="J122" s="1646"/>
      <c r="K122" s="1646"/>
      <c r="L122" s="1592"/>
      <c r="M122" s="1597"/>
      <c r="N122" s="1597"/>
      <c r="O122" s="1646"/>
      <c r="P122" s="1647"/>
      <c r="Q122" s="1647"/>
      <c r="R122" s="1648"/>
      <c r="S122" s="1603"/>
      <c r="T122" s="1649"/>
      <c r="U122" s="1649"/>
      <c r="V122" s="1649"/>
      <c r="W122" s="1649"/>
      <c r="X122" s="1649"/>
      <c r="Y122" s="1649"/>
      <c r="Z122" s="1649"/>
      <c r="AA122" s="1649"/>
      <c r="AB122" s="1649"/>
      <c r="AC122" s="1649"/>
      <c r="AD122" s="1649"/>
      <c r="AE122" s="1649"/>
      <c r="AF122" s="1610">
        <f t="shared" si="74"/>
        <v>0</v>
      </c>
      <c r="AG122" s="1649"/>
      <c r="AH122" s="1649"/>
      <c r="AI122" s="1649"/>
      <c r="AJ122" s="1649"/>
      <c r="AK122" s="1649"/>
      <c r="AL122" s="1649"/>
      <c r="AM122" s="1649"/>
      <c r="AN122" s="1649"/>
      <c r="AO122" s="1649"/>
      <c r="AP122" s="1649"/>
      <c r="AQ122" s="1649"/>
      <c r="AR122" s="1709"/>
      <c r="AS122" s="1779">
        <f t="shared" si="75"/>
        <v>0</v>
      </c>
      <c r="AT122" s="1711">
        <f t="shared" si="96"/>
        <v>0</v>
      </c>
      <c r="AU122" s="1611">
        <f t="shared" si="76"/>
        <v>0</v>
      </c>
      <c r="AV122" s="1611">
        <f t="shared" si="77"/>
        <v>0</v>
      </c>
      <c r="AW122" s="1611">
        <f t="shared" si="78"/>
        <v>0</v>
      </c>
      <c r="AX122" s="1611">
        <f t="shared" si="79"/>
        <v>0</v>
      </c>
      <c r="AY122" s="1611">
        <f t="shared" si="80"/>
        <v>0</v>
      </c>
      <c r="AZ122" s="1611">
        <f t="shared" si="81"/>
        <v>0</v>
      </c>
      <c r="BA122" s="1611">
        <f t="shared" si="82"/>
        <v>0</v>
      </c>
      <c r="BB122" s="1611">
        <f t="shared" si="83"/>
        <v>0</v>
      </c>
      <c r="BC122" s="1611">
        <f t="shared" si="84"/>
        <v>0</v>
      </c>
      <c r="BD122" s="1611">
        <f t="shared" si="85"/>
        <v>0</v>
      </c>
      <c r="BE122" s="1611">
        <f t="shared" si="86"/>
        <v>0</v>
      </c>
      <c r="BF122" s="1611">
        <f t="shared" si="87"/>
        <v>0</v>
      </c>
      <c r="BG122" s="1611">
        <f t="shared" si="97"/>
        <v>0</v>
      </c>
      <c r="BH122" s="1611" t="str">
        <f t="shared" si="98"/>
        <v/>
      </c>
      <c r="BI122" s="1611" t="str">
        <f t="shared" si="99"/>
        <v/>
      </c>
      <c r="BJ122" s="1611" t="str">
        <f t="shared" si="88"/>
        <v/>
      </c>
      <c r="BK122" s="1611" t="str">
        <f t="shared" si="89"/>
        <v/>
      </c>
      <c r="BL122" s="1611" t="str">
        <f t="shared" ca="1" si="90"/>
        <v/>
      </c>
      <c r="BM122" s="1611" t="str">
        <f t="shared" si="100"/>
        <v/>
      </c>
      <c r="BN122" s="1611" t="str">
        <f t="shared" si="91"/>
        <v/>
      </c>
      <c r="BO122" s="1611" t="str">
        <f t="shared" si="92"/>
        <v/>
      </c>
      <c r="BP122" s="1611" t="str">
        <f t="shared" si="101"/>
        <v/>
      </c>
      <c r="BQ122" s="1611" t="str">
        <f t="shared" si="102"/>
        <v/>
      </c>
      <c r="BR122" s="1611" t="str">
        <f t="shared" si="103"/>
        <v/>
      </c>
      <c r="BS122" s="1611" t="str">
        <f t="shared" si="104"/>
        <v/>
      </c>
      <c r="BT122" s="1611" t="str">
        <f t="shared" si="105"/>
        <v/>
      </c>
      <c r="BU122" s="1731">
        <f t="shared" ca="1" si="106"/>
        <v>0</v>
      </c>
      <c r="BV122" s="1594"/>
      <c r="BW122" s="1594"/>
      <c r="BX122" s="1594"/>
      <c r="BY122" s="1594"/>
      <c r="BZ122" s="1594"/>
      <c r="CA122" s="1594"/>
      <c r="CB122" s="1594"/>
      <c r="CC122" s="1594"/>
      <c r="CD122" s="1594"/>
      <c r="CE122" s="1594"/>
      <c r="CF122" s="1594"/>
      <c r="CG122" s="1594"/>
      <c r="CH122" s="1594"/>
      <c r="CI122" s="1594"/>
      <c r="CJ122" s="1594"/>
      <c r="CK122" s="1594"/>
      <c r="CL122" s="1594"/>
      <c r="CM122" s="1594"/>
      <c r="CN122" s="1594"/>
      <c r="CO122" s="1594"/>
      <c r="CP122" s="1594"/>
      <c r="CQ122" s="1594"/>
      <c r="CR122" s="1594"/>
      <c r="CS122" s="1594"/>
      <c r="CT122" s="1594"/>
      <c r="CU122" s="1594"/>
      <c r="CV122" s="1594"/>
      <c r="CW122" s="1594"/>
      <c r="CX122" s="1594"/>
      <c r="CY122" s="1594"/>
      <c r="CZ122" s="1594"/>
      <c r="DA122" s="1594"/>
      <c r="DB122" s="1594"/>
      <c r="DC122" s="1594"/>
      <c r="DD122" s="1594"/>
      <c r="DE122" s="1594"/>
      <c r="DF122" s="1594"/>
      <c r="DG122" s="1594"/>
      <c r="DH122" s="1594"/>
      <c r="DI122" s="1594"/>
      <c r="DJ122" s="1594"/>
      <c r="DK122" s="1594"/>
      <c r="DL122" s="1594"/>
      <c r="DM122" s="1594"/>
      <c r="DN122" s="1594"/>
      <c r="DO122" s="1594"/>
      <c r="DP122" s="1594"/>
      <c r="DQ122" s="1594"/>
      <c r="DR122" s="1594"/>
      <c r="DS122" s="1594"/>
      <c r="DT122" s="1594"/>
      <c r="DU122" s="1594"/>
      <c r="DV122" s="1594"/>
      <c r="DW122" s="1594"/>
      <c r="DX122" s="1594"/>
      <c r="DY122" s="1594"/>
      <c r="DZ122" s="1594"/>
      <c r="EA122" s="1594"/>
      <c r="EB122" s="1594"/>
      <c r="EC122" s="1594"/>
      <c r="ED122" s="1594"/>
      <c r="EE122" s="1594"/>
      <c r="EF122" s="1594"/>
      <c r="EG122" s="1594"/>
      <c r="EH122" s="1594"/>
      <c r="EI122" s="1594"/>
      <c r="EJ122" s="1594"/>
      <c r="EK122" s="1594"/>
      <c r="EL122" s="1594"/>
      <c r="EM122" s="1594"/>
      <c r="EN122" s="1594"/>
      <c r="EO122" s="1594"/>
      <c r="EP122" s="1594"/>
      <c r="EQ122" s="1594"/>
      <c r="ER122" s="1594"/>
      <c r="ES122" s="1594"/>
    </row>
    <row r="123" spans="1:149" s="1595" customFormat="1" ht="12.5">
      <c r="A123" s="1644" t="str">
        <f t="shared" si="93"/>
        <v>Organisation</v>
      </c>
      <c r="B123" s="1758"/>
      <c r="C123" s="1758"/>
      <c r="D123" s="1758"/>
      <c r="E123" s="1756"/>
      <c r="F123" s="1592"/>
      <c r="G123" s="1714">
        <f t="shared" si="94"/>
        <v>0</v>
      </c>
      <c r="H123" s="1645"/>
      <c r="I123" s="1714">
        <f t="shared" si="95"/>
        <v>0</v>
      </c>
      <c r="J123" s="1646"/>
      <c r="K123" s="1646"/>
      <c r="L123" s="1592"/>
      <c r="M123" s="1597"/>
      <c r="N123" s="1597"/>
      <c r="O123" s="1646"/>
      <c r="P123" s="1647"/>
      <c r="Q123" s="1647"/>
      <c r="R123" s="1648"/>
      <c r="S123" s="1603"/>
      <c r="T123" s="1649"/>
      <c r="U123" s="1649"/>
      <c r="V123" s="1649"/>
      <c r="W123" s="1649"/>
      <c r="X123" s="1649"/>
      <c r="Y123" s="1649"/>
      <c r="Z123" s="1649"/>
      <c r="AA123" s="1649"/>
      <c r="AB123" s="1649"/>
      <c r="AC123" s="1649"/>
      <c r="AD123" s="1649"/>
      <c r="AE123" s="1649"/>
      <c r="AF123" s="1610">
        <f t="shared" si="74"/>
        <v>0</v>
      </c>
      <c r="AG123" s="1649"/>
      <c r="AH123" s="1649"/>
      <c r="AI123" s="1649"/>
      <c r="AJ123" s="1649"/>
      <c r="AK123" s="1649"/>
      <c r="AL123" s="1649"/>
      <c r="AM123" s="1649"/>
      <c r="AN123" s="1649"/>
      <c r="AO123" s="1649"/>
      <c r="AP123" s="1649"/>
      <c r="AQ123" s="1649"/>
      <c r="AR123" s="1709"/>
      <c r="AS123" s="1779">
        <f t="shared" si="75"/>
        <v>0</v>
      </c>
      <c r="AT123" s="1711">
        <f t="shared" si="96"/>
        <v>0</v>
      </c>
      <c r="AU123" s="1611">
        <f t="shared" si="76"/>
        <v>0</v>
      </c>
      <c r="AV123" s="1611">
        <f t="shared" si="77"/>
        <v>0</v>
      </c>
      <c r="AW123" s="1611">
        <f t="shared" si="78"/>
        <v>0</v>
      </c>
      <c r="AX123" s="1611">
        <f t="shared" si="79"/>
        <v>0</v>
      </c>
      <c r="AY123" s="1611">
        <f t="shared" si="80"/>
        <v>0</v>
      </c>
      <c r="AZ123" s="1611">
        <f t="shared" si="81"/>
        <v>0</v>
      </c>
      <c r="BA123" s="1611">
        <f t="shared" si="82"/>
        <v>0</v>
      </c>
      <c r="BB123" s="1611">
        <f t="shared" si="83"/>
        <v>0</v>
      </c>
      <c r="BC123" s="1611">
        <f t="shared" si="84"/>
        <v>0</v>
      </c>
      <c r="BD123" s="1611">
        <f t="shared" si="85"/>
        <v>0</v>
      </c>
      <c r="BE123" s="1611">
        <f t="shared" si="86"/>
        <v>0</v>
      </c>
      <c r="BF123" s="1611">
        <f t="shared" si="87"/>
        <v>0</v>
      </c>
      <c r="BG123" s="1611">
        <f t="shared" si="97"/>
        <v>0</v>
      </c>
      <c r="BH123" s="1611" t="str">
        <f t="shared" si="98"/>
        <v/>
      </c>
      <c r="BI123" s="1611" t="str">
        <f t="shared" si="99"/>
        <v/>
      </c>
      <c r="BJ123" s="1611" t="str">
        <f t="shared" si="88"/>
        <v/>
      </c>
      <c r="BK123" s="1611" t="str">
        <f t="shared" si="89"/>
        <v/>
      </c>
      <c r="BL123" s="1611" t="str">
        <f t="shared" ca="1" si="90"/>
        <v/>
      </c>
      <c r="BM123" s="1611" t="str">
        <f t="shared" si="100"/>
        <v/>
      </c>
      <c r="BN123" s="1611" t="str">
        <f t="shared" si="91"/>
        <v/>
      </c>
      <c r="BO123" s="1611" t="str">
        <f t="shared" si="92"/>
        <v/>
      </c>
      <c r="BP123" s="1611" t="str">
        <f t="shared" si="101"/>
        <v/>
      </c>
      <c r="BQ123" s="1611" t="str">
        <f t="shared" si="102"/>
        <v/>
      </c>
      <c r="BR123" s="1611" t="str">
        <f t="shared" si="103"/>
        <v/>
      </c>
      <c r="BS123" s="1611" t="str">
        <f t="shared" si="104"/>
        <v/>
      </c>
      <c r="BT123" s="1611" t="str">
        <f t="shared" si="105"/>
        <v/>
      </c>
      <c r="BU123" s="1731">
        <f t="shared" ca="1" si="106"/>
        <v>0</v>
      </c>
      <c r="BV123" s="1594"/>
      <c r="BW123" s="1594"/>
      <c r="BX123" s="1594"/>
      <c r="BY123" s="1594"/>
      <c r="BZ123" s="1594"/>
      <c r="CA123" s="1594"/>
      <c r="CB123" s="1594"/>
      <c r="CC123" s="1594"/>
      <c r="CD123" s="1594"/>
      <c r="CE123" s="1594"/>
      <c r="CF123" s="1594"/>
      <c r="CG123" s="1594"/>
      <c r="CH123" s="1594"/>
      <c r="CI123" s="1594"/>
      <c r="CJ123" s="1594"/>
      <c r="CK123" s="1594"/>
      <c r="CL123" s="1594"/>
      <c r="CM123" s="1594"/>
      <c r="CN123" s="1594"/>
      <c r="CO123" s="1594"/>
      <c r="CP123" s="1594"/>
      <c r="CQ123" s="1594"/>
      <c r="CR123" s="1594"/>
      <c r="CS123" s="1594"/>
      <c r="CT123" s="1594"/>
      <c r="CU123" s="1594"/>
      <c r="CV123" s="1594"/>
      <c r="CW123" s="1594"/>
      <c r="CX123" s="1594"/>
      <c r="CY123" s="1594"/>
      <c r="CZ123" s="1594"/>
      <c r="DA123" s="1594"/>
      <c r="DB123" s="1594"/>
      <c r="DC123" s="1594"/>
      <c r="DD123" s="1594"/>
      <c r="DE123" s="1594"/>
      <c r="DF123" s="1594"/>
      <c r="DG123" s="1594"/>
      <c r="DH123" s="1594"/>
      <c r="DI123" s="1594"/>
      <c r="DJ123" s="1594"/>
      <c r="DK123" s="1594"/>
      <c r="DL123" s="1594"/>
      <c r="DM123" s="1594"/>
      <c r="DN123" s="1594"/>
      <c r="DO123" s="1594"/>
      <c r="DP123" s="1594"/>
      <c r="DQ123" s="1594"/>
      <c r="DR123" s="1594"/>
      <c r="DS123" s="1594"/>
      <c r="DT123" s="1594"/>
      <c r="DU123" s="1594"/>
      <c r="DV123" s="1594"/>
      <c r="DW123" s="1594"/>
      <c r="DX123" s="1594"/>
      <c r="DY123" s="1594"/>
      <c r="DZ123" s="1594"/>
      <c r="EA123" s="1594"/>
      <c r="EB123" s="1594"/>
      <c r="EC123" s="1594"/>
      <c r="ED123" s="1594"/>
      <c r="EE123" s="1594"/>
      <c r="EF123" s="1594"/>
      <c r="EG123" s="1594"/>
      <c r="EH123" s="1594"/>
      <c r="EI123" s="1594"/>
      <c r="EJ123" s="1594"/>
      <c r="EK123" s="1594"/>
      <c r="EL123" s="1594"/>
      <c r="EM123" s="1594"/>
      <c r="EN123" s="1594"/>
      <c r="EO123" s="1594"/>
      <c r="EP123" s="1594"/>
      <c r="EQ123" s="1594"/>
      <c r="ER123" s="1594"/>
      <c r="ES123" s="1594"/>
    </row>
    <row r="124" spans="1:149" s="1595" customFormat="1" ht="12.5">
      <c r="A124" s="1644" t="str">
        <f t="shared" si="93"/>
        <v>Organisation</v>
      </c>
      <c r="B124" s="1758"/>
      <c r="C124" s="1758"/>
      <c r="D124" s="1758"/>
      <c r="E124" s="1756"/>
      <c r="F124" s="1592"/>
      <c r="G124" s="1714">
        <f t="shared" si="94"/>
        <v>0</v>
      </c>
      <c r="H124" s="1645"/>
      <c r="I124" s="1714">
        <f t="shared" si="95"/>
        <v>0</v>
      </c>
      <c r="J124" s="1646"/>
      <c r="K124" s="1646"/>
      <c r="L124" s="1592"/>
      <c r="M124" s="1597"/>
      <c r="N124" s="1597"/>
      <c r="O124" s="1646"/>
      <c r="P124" s="1647"/>
      <c r="Q124" s="1647"/>
      <c r="R124" s="1648"/>
      <c r="S124" s="1603"/>
      <c r="T124" s="1649"/>
      <c r="U124" s="1649"/>
      <c r="V124" s="1649"/>
      <c r="W124" s="1649"/>
      <c r="X124" s="1649"/>
      <c r="Y124" s="1649"/>
      <c r="Z124" s="1649"/>
      <c r="AA124" s="1649"/>
      <c r="AB124" s="1649"/>
      <c r="AC124" s="1649"/>
      <c r="AD124" s="1649"/>
      <c r="AE124" s="1649"/>
      <c r="AF124" s="1610">
        <f t="shared" si="74"/>
        <v>0</v>
      </c>
      <c r="AG124" s="1649"/>
      <c r="AH124" s="1649"/>
      <c r="AI124" s="1649"/>
      <c r="AJ124" s="1649"/>
      <c r="AK124" s="1649"/>
      <c r="AL124" s="1649"/>
      <c r="AM124" s="1649"/>
      <c r="AN124" s="1649"/>
      <c r="AO124" s="1649"/>
      <c r="AP124" s="1649"/>
      <c r="AQ124" s="1649"/>
      <c r="AR124" s="1709"/>
      <c r="AS124" s="1779">
        <f t="shared" si="75"/>
        <v>0</v>
      </c>
      <c r="AT124" s="1711">
        <f t="shared" si="96"/>
        <v>0</v>
      </c>
      <c r="AU124" s="1611">
        <f t="shared" si="76"/>
        <v>0</v>
      </c>
      <c r="AV124" s="1611">
        <f t="shared" si="77"/>
        <v>0</v>
      </c>
      <c r="AW124" s="1611">
        <f t="shared" si="78"/>
        <v>0</v>
      </c>
      <c r="AX124" s="1611">
        <f t="shared" si="79"/>
        <v>0</v>
      </c>
      <c r="AY124" s="1611">
        <f t="shared" si="80"/>
        <v>0</v>
      </c>
      <c r="AZ124" s="1611">
        <f t="shared" si="81"/>
        <v>0</v>
      </c>
      <c r="BA124" s="1611">
        <f t="shared" si="82"/>
        <v>0</v>
      </c>
      <c r="BB124" s="1611">
        <f t="shared" si="83"/>
        <v>0</v>
      </c>
      <c r="BC124" s="1611">
        <f t="shared" si="84"/>
        <v>0</v>
      </c>
      <c r="BD124" s="1611">
        <f t="shared" si="85"/>
        <v>0</v>
      </c>
      <c r="BE124" s="1611">
        <f t="shared" si="86"/>
        <v>0</v>
      </c>
      <c r="BF124" s="1611">
        <f t="shared" si="87"/>
        <v>0</v>
      </c>
      <c r="BG124" s="1611">
        <f t="shared" si="97"/>
        <v>0</v>
      </c>
      <c r="BH124" s="1611" t="str">
        <f t="shared" si="98"/>
        <v/>
      </c>
      <c r="BI124" s="1611" t="str">
        <f t="shared" si="99"/>
        <v/>
      </c>
      <c r="BJ124" s="1611" t="str">
        <f t="shared" si="88"/>
        <v/>
      </c>
      <c r="BK124" s="1611" t="str">
        <f t="shared" si="89"/>
        <v/>
      </c>
      <c r="BL124" s="1611" t="str">
        <f t="shared" ca="1" si="90"/>
        <v/>
      </c>
      <c r="BM124" s="1611" t="str">
        <f t="shared" si="100"/>
        <v/>
      </c>
      <c r="BN124" s="1611" t="str">
        <f t="shared" si="91"/>
        <v/>
      </c>
      <c r="BO124" s="1611" t="str">
        <f t="shared" si="92"/>
        <v/>
      </c>
      <c r="BP124" s="1611" t="str">
        <f t="shared" si="101"/>
        <v/>
      </c>
      <c r="BQ124" s="1611" t="str">
        <f t="shared" si="102"/>
        <v/>
      </c>
      <c r="BR124" s="1611" t="str">
        <f t="shared" si="103"/>
        <v/>
      </c>
      <c r="BS124" s="1611" t="str">
        <f t="shared" si="104"/>
        <v/>
      </c>
      <c r="BT124" s="1611" t="str">
        <f t="shared" si="105"/>
        <v/>
      </c>
      <c r="BU124" s="1731">
        <f t="shared" ca="1" si="106"/>
        <v>0</v>
      </c>
      <c r="BV124" s="1594"/>
      <c r="BW124" s="1594"/>
      <c r="BX124" s="1594"/>
      <c r="BY124" s="1594"/>
      <c r="BZ124" s="1594"/>
      <c r="CA124" s="1594"/>
      <c r="CB124" s="1594"/>
      <c r="CC124" s="1594"/>
      <c r="CD124" s="1594"/>
      <c r="CE124" s="1594"/>
      <c r="CF124" s="1594"/>
      <c r="CG124" s="1594"/>
      <c r="CH124" s="1594"/>
      <c r="CI124" s="1594"/>
      <c r="CJ124" s="1594"/>
      <c r="CK124" s="1594"/>
      <c r="CL124" s="1594"/>
      <c r="CM124" s="1594"/>
      <c r="CN124" s="1594"/>
      <c r="CO124" s="1594"/>
      <c r="CP124" s="1594"/>
      <c r="CQ124" s="1594"/>
      <c r="CR124" s="1594"/>
      <c r="CS124" s="1594"/>
      <c r="CT124" s="1594"/>
      <c r="CU124" s="1594"/>
      <c r="CV124" s="1594"/>
      <c r="CW124" s="1594"/>
      <c r="CX124" s="1594"/>
      <c r="CY124" s="1594"/>
      <c r="CZ124" s="1594"/>
      <c r="DA124" s="1594"/>
      <c r="DB124" s="1594"/>
      <c r="DC124" s="1594"/>
      <c r="DD124" s="1594"/>
      <c r="DE124" s="1594"/>
      <c r="DF124" s="1594"/>
      <c r="DG124" s="1594"/>
      <c r="DH124" s="1594"/>
      <c r="DI124" s="1594"/>
      <c r="DJ124" s="1594"/>
      <c r="DK124" s="1594"/>
      <c r="DL124" s="1594"/>
      <c r="DM124" s="1594"/>
      <c r="DN124" s="1594"/>
      <c r="DO124" s="1594"/>
      <c r="DP124" s="1594"/>
      <c r="DQ124" s="1594"/>
      <c r="DR124" s="1594"/>
      <c r="DS124" s="1594"/>
      <c r="DT124" s="1594"/>
      <c r="DU124" s="1594"/>
      <c r="DV124" s="1594"/>
      <c r="DW124" s="1594"/>
      <c r="DX124" s="1594"/>
      <c r="DY124" s="1594"/>
      <c r="DZ124" s="1594"/>
      <c r="EA124" s="1594"/>
      <c r="EB124" s="1594"/>
      <c r="EC124" s="1594"/>
      <c r="ED124" s="1594"/>
      <c r="EE124" s="1594"/>
      <c r="EF124" s="1594"/>
      <c r="EG124" s="1594"/>
      <c r="EH124" s="1594"/>
      <c r="EI124" s="1594"/>
      <c r="EJ124" s="1594"/>
      <c r="EK124" s="1594"/>
      <c r="EL124" s="1594"/>
      <c r="EM124" s="1594"/>
      <c r="EN124" s="1594"/>
      <c r="EO124" s="1594"/>
      <c r="EP124" s="1594"/>
      <c r="EQ124" s="1594"/>
      <c r="ER124" s="1594"/>
      <c r="ES124" s="1594"/>
    </row>
    <row r="125" spans="1:149" s="1595" customFormat="1" ht="12.5">
      <c r="A125" s="1644" t="str">
        <f t="shared" si="93"/>
        <v>Organisation</v>
      </c>
      <c r="B125" s="1758"/>
      <c r="C125" s="1758"/>
      <c r="D125" s="1758"/>
      <c r="E125" s="1756"/>
      <c r="F125" s="1592"/>
      <c r="G125" s="1714">
        <f t="shared" si="94"/>
        <v>0</v>
      </c>
      <c r="H125" s="1645"/>
      <c r="I125" s="1714">
        <f t="shared" si="95"/>
        <v>0</v>
      </c>
      <c r="J125" s="1646"/>
      <c r="K125" s="1646"/>
      <c r="L125" s="1592"/>
      <c r="M125" s="1597"/>
      <c r="N125" s="1597"/>
      <c r="O125" s="1646"/>
      <c r="P125" s="1647"/>
      <c r="Q125" s="1647"/>
      <c r="R125" s="1648"/>
      <c r="S125" s="1603"/>
      <c r="T125" s="1649"/>
      <c r="U125" s="1649"/>
      <c r="V125" s="1649"/>
      <c r="W125" s="1649"/>
      <c r="X125" s="1649"/>
      <c r="Y125" s="1649"/>
      <c r="Z125" s="1649"/>
      <c r="AA125" s="1649"/>
      <c r="AB125" s="1649"/>
      <c r="AC125" s="1649"/>
      <c r="AD125" s="1649"/>
      <c r="AE125" s="1649"/>
      <c r="AF125" s="1610">
        <f t="shared" si="74"/>
        <v>0</v>
      </c>
      <c r="AG125" s="1649"/>
      <c r="AH125" s="1649"/>
      <c r="AI125" s="1649"/>
      <c r="AJ125" s="1649"/>
      <c r="AK125" s="1649"/>
      <c r="AL125" s="1649"/>
      <c r="AM125" s="1649"/>
      <c r="AN125" s="1649"/>
      <c r="AO125" s="1649"/>
      <c r="AP125" s="1649"/>
      <c r="AQ125" s="1649"/>
      <c r="AR125" s="1709"/>
      <c r="AS125" s="1779">
        <f t="shared" si="75"/>
        <v>0</v>
      </c>
      <c r="AT125" s="1711">
        <f t="shared" si="96"/>
        <v>0</v>
      </c>
      <c r="AU125" s="1611">
        <f t="shared" si="76"/>
        <v>0</v>
      </c>
      <c r="AV125" s="1611">
        <f t="shared" si="77"/>
        <v>0</v>
      </c>
      <c r="AW125" s="1611">
        <f t="shared" si="78"/>
        <v>0</v>
      </c>
      <c r="AX125" s="1611">
        <f t="shared" si="79"/>
        <v>0</v>
      </c>
      <c r="AY125" s="1611">
        <f t="shared" si="80"/>
        <v>0</v>
      </c>
      <c r="AZ125" s="1611">
        <f t="shared" si="81"/>
        <v>0</v>
      </c>
      <c r="BA125" s="1611">
        <f t="shared" si="82"/>
        <v>0</v>
      </c>
      <c r="BB125" s="1611">
        <f t="shared" si="83"/>
        <v>0</v>
      </c>
      <c r="BC125" s="1611">
        <f t="shared" si="84"/>
        <v>0</v>
      </c>
      <c r="BD125" s="1611">
        <f t="shared" si="85"/>
        <v>0</v>
      </c>
      <c r="BE125" s="1611">
        <f t="shared" si="86"/>
        <v>0</v>
      </c>
      <c r="BF125" s="1611">
        <f t="shared" si="87"/>
        <v>0</v>
      </c>
      <c r="BG125" s="1611">
        <f t="shared" si="97"/>
        <v>0</v>
      </c>
      <c r="BH125" s="1611" t="str">
        <f t="shared" si="98"/>
        <v/>
      </c>
      <c r="BI125" s="1611" t="str">
        <f t="shared" si="99"/>
        <v/>
      </c>
      <c r="BJ125" s="1611" t="str">
        <f t="shared" si="88"/>
        <v/>
      </c>
      <c r="BK125" s="1611" t="str">
        <f t="shared" si="89"/>
        <v/>
      </c>
      <c r="BL125" s="1611" t="str">
        <f t="shared" ca="1" si="90"/>
        <v/>
      </c>
      <c r="BM125" s="1611" t="str">
        <f t="shared" si="100"/>
        <v/>
      </c>
      <c r="BN125" s="1611" t="str">
        <f t="shared" si="91"/>
        <v/>
      </c>
      <c r="BO125" s="1611" t="str">
        <f t="shared" si="92"/>
        <v/>
      </c>
      <c r="BP125" s="1611" t="str">
        <f t="shared" si="101"/>
        <v/>
      </c>
      <c r="BQ125" s="1611" t="str">
        <f t="shared" si="102"/>
        <v/>
      </c>
      <c r="BR125" s="1611" t="str">
        <f t="shared" si="103"/>
        <v/>
      </c>
      <c r="BS125" s="1611" t="str">
        <f t="shared" si="104"/>
        <v/>
      </c>
      <c r="BT125" s="1611" t="str">
        <f t="shared" si="105"/>
        <v/>
      </c>
      <c r="BU125" s="1731">
        <f t="shared" ca="1" si="106"/>
        <v>0</v>
      </c>
      <c r="BV125" s="1594"/>
      <c r="BW125" s="1594"/>
      <c r="BX125" s="1594"/>
      <c r="BY125" s="1594"/>
      <c r="BZ125" s="1594"/>
      <c r="CA125" s="1594"/>
      <c r="CB125" s="1594"/>
      <c r="CC125" s="1594"/>
      <c r="CD125" s="1594"/>
      <c r="CE125" s="1594"/>
      <c r="CF125" s="1594"/>
      <c r="CG125" s="1594"/>
      <c r="CH125" s="1594"/>
      <c r="CI125" s="1594"/>
      <c r="CJ125" s="1594"/>
      <c r="CK125" s="1594"/>
      <c r="CL125" s="1594"/>
      <c r="CM125" s="1594"/>
      <c r="CN125" s="1594"/>
      <c r="CO125" s="1594"/>
      <c r="CP125" s="1594"/>
      <c r="CQ125" s="1594"/>
      <c r="CR125" s="1594"/>
      <c r="CS125" s="1594"/>
      <c r="CT125" s="1594"/>
      <c r="CU125" s="1594"/>
      <c r="CV125" s="1594"/>
      <c r="CW125" s="1594"/>
      <c r="CX125" s="1594"/>
      <c r="CY125" s="1594"/>
      <c r="CZ125" s="1594"/>
      <c r="DA125" s="1594"/>
      <c r="DB125" s="1594"/>
      <c r="DC125" s="1594"/>
      <c r="DD125" s="1594"/>
      <c r="DE125" s="1594"/>
      <c r="DF125" s="1594"/>
      <c r="DG125" s="1594"/>
      <c r="DH125" s="1594"/>
      <c r="DI125" s="1594"/>
      <c r="DJ125" s="1594"/>
      <c r="DK125" s="1594"/>
      <c r="DL125" s="1594"/>
      <c r="DM125" s="1594"/>
      <c r="DN125" s="1594"/>
      <c r="DO125" s="1594"/>
      <c r="DP125" s="1594"/>
      <c r="DQ125" s="1594"/>
      <c r="DR125" s="1594"/>
      <c r="DS125" s="1594"/>
      <c r="DT125" s="1594"/>
      <c r="DU125" s="1594"/>
      <c r="DV125" s="1594"/>
      <c r="DW125" s="1594"/>
      <c r="DX125" s="1594"/>
      <c r="DY125" s="1594"/>
      <c r="DZ125" s="1594"/>
      <c r="EA125" s="1594"/>
      <c r="EB125" s="1594"/>
      <c r="EC125" s="1594"/>
      <c r="ED125" s="1594"/>
      <c r="EE125" s="1594"/>
      <c r="EF125" s="1594"/>
      <c r="EG125" s="1594"/>
      <c r="EH125" s="1594"/>
      <c r="EI125" s="1594"/>
      <c r="EJ125" s="1594"/>
      <c r="EK125" s="1594"/>
      <c r="EL125" s="1594"/>
      <c r="EM125" s="1594"/>
      <c r="EN125" s="1594"/>
      <c r="EO125" s="1594"/>
      <c r="EP125" s="1594"/>
      <c r="EQ125" s="1594"/>
      <c r="ER125" s="1594"/>
      <c r="ES125" s="1594"/>
    </row>
    <row r="126" spans="1:149" s="1595" customFormat="1" ht="12.5">
      <c r="A126" s="1644" t="str">
        <f t="shared" si="93"/>
        <v>Organisation</v>
      </c>
      <c r="B126" s="1758"/>
      <c r="C126" s="1758"/>
      <c r="D126" s="1758"/>
      <c r="E126" s="1756"/>
      <c r="F126" s="1592"/>
      <c r="G126" s="1714">
        <f t="shared" si="94"/>
        <v>0</v>
      </c>
      <c r="H126" s="1645"/>
      <c r="I126" s="1714">
        <f t="shared" si="95"/>
        <v>0</v>
      </c>
      <c r="J126" s="1646"/>
      <c r="K126" s="1646"/>
      <c r="L126" s="1592"/>
      <c r="M126" s="1597"/>
      <c r="N126" s="1597"/>
      <c r="O126" s="1646"/>
      <c r="P126" s="1647"/>
      <c r="Q126" s="1647"/>
      <c r="R126" s="1648"/>
      <c r="S126" s="1603"/>
      <c r="T126" s="1649"/>
      <c r="U126" s="1649"/>
      <c r="V126" s="1649"/>
      <c r="W126" s="1649"/>
      <c r="X126" s="1649"/>
      <c r="Y126" s="1649"/>
      <c r="Z126" s="1649"/>
      <c r="AA126" s="1649"/>
      <c r="AB126" s="1649"/>
      <c r="AC126" s="1649"/>
      <c r="AD126" s="1649"/>
      <c r="AE126" s="1649"/>
      <c r="AF126" s="1610">
        <f t="shared" si="74"/>
        <v>0</v>
      </c>
      <c r="AG126" s="1649"/>
      <c r="AH126" s="1649"/>
      <c r="AI126" s="1649"/>
      <c r="AJ126" s="1649"/>
      <c r="AK126" s="1649"/>
      <c r="AL126" s="1649"/>
      <c r="AM126" s="1649"/>
      <c r="AN126" s="1649"/>
      <c r="AO126" s="1649"/>
      <c r="AP126" s="1649"/>
      <c r="AQ126" s="1649"/>
      <c r="AR126" s="1709"/>
      <c r="AS126" s="1779">
        <f t="shared" si="75"/>
        <v>0</v>
      </c>
      <c r="AT126" s="1711">
        <f t="shared" si="96"/>
        <v>0</v>
      </c>
      <c r="AU126" s="1611">
        <f t="shared" si="76"/>
        <v>0</v>
      </c>
      <c r="AV126" s="1611">
        <f t="shared" si="77"/>
        <v>0</v>
      </c>
      <c r="AW126" s="1611">
        <f t="shared" si="78"/>
        <v>0</v>
      </c>
      <c r="AX126" s="1611">
        <f t="shared" si="79"/>
        <v>0</v>
      </c>
      <c r="AY126" s="1611">
        <f t="shared" si="80"/>
        <v>0</v>
      </c>
      <c r="AZ126" s="1611">
        <f t="shared" si="81"/>
        <v>0</v>
      </c>
      <c r="BA126" s="1611">
        <f t="shared" si="82"/>
        <v>0</v>
      </c>
      <c r="BB126" s="1611">
        <f t="shared" si="83"/>
        <v>0</v>
      </c>
      <c r="BC126" s="1611">
        <f t="shared" si="84"/>
        <v>0</v>
      </c>
      <c r="BD126" s="1611">
        <f t="shared" si="85"/>
        <v>0</v>
      </c>
      <c r="BE126" s="1611">
        <f t="shared" si="86"/>
        <v>0</v>
      </c>
      <c r="BF126" s="1611">
        <f t="shared" si="87"/>
        <v>0</v>
      </c>
      <c r="BG126" s="1611">
        <f t="shared" si="97"/>
        <v>0</v>
      </c>
      <c r="BH126" s="1611" t="str">
        <f t="shared" si="98"/>
        <v/>
      </c>
      <c r="BI126" s="1611" t="str">
        <f t="shared" si="99"/>
        <v/>
      </c>
      <c r="BJ126" s="1611" t="str">
        <f t="shared" si="88"/>
        <v/>
      </c>
      <c r="BK126" s="1611" t="str">
        <f t="shared" si="89"/>
        <v/>
      </c>
      <c r="BL126" s="1611" t="str">
        <f t="shared" ca="1" si="90"/>
        <v/>
      </c>
      <c r="BM126" s="1611" t="str">
        <f t="shared" si="100"/>
        <v/>
      </c>
      <c r="BN126" s="1611" t="str">
        <f t="shared" si="91"/>
        <v/>
      </c>
      <c r="BO126" s="1611" t="str">
        <f t="shared" si="92"/>
        <v/>
      </c>
      <c r="BP126" s="1611" t="str">
        <f t="shared" si="101"/>
        <v/>
      </c>
      <c r="BQ126" s="1611" t="str">
        <f t="shared" si="102"/>
        <v/>
      </c>
      <c r="BR126" s="1611" t="str">
        <f t="shared" si="103"/>
        <v/>
      </c>
      <c r="BS126" s="1611" t="str">
        <f t="shared" si="104"/>
        <v/>
      </c>
      <c r="BT126" s="1611" t="str">
        <f t="shared" si="105"/>
        <v/>
      </c>
      <c r="BU126" s="1731">
        <f t="shared" ca="1" si="106"/>
        <v>0</v>
      </c>
      <c r="BV126" s="1594"/>
      <c r="BW126" s="1594"/>
      <c r="BX126" s="1594"/>
      <c r="BY126" s="1594"/>
      <c r="BZ126" s="1594"/>
      <c r="CA126" s="1594"/>
      <c r="CB126" s="1594"/>
      <c r="CC126" s="1594"/>
      <c r="CD126" s="1594"/>
      <c r="CE126" s="1594"/>
      <c r="CF126" s="1594"/>
      <c r="CG126" s="1594"/>
      <c r="CH126" s="1594"/>
      <c r="CI126" s="1594"/>
      <c r="CJ126" s="1594"/>
      <c r="CK126" s="1594"/>
      <c r="CL126" s="1594"/>
      <c r="CM126" s="1594"/>
      <c r="CN126" s="1594"/>
      <c r="CO126" s="1594"/>
      <c r="CP126" s="1594"/>
      <c r="CQ126" s="1594"/>
      <c r="CR126" s="1594"/>
      <c r="CS126" s="1594"/>
      <c r="CT126" s="1594"/>
      <c r="CU126" s="1594"/>
      <c r="CV126" s="1594"/>
      <c r="CW126" s="1594"/>
      <c r="CX126" s="1594"/>
      <c r="CY126" s="1594"/>
      <c r="CZ126" s="1594"/>
      <c r="DA126" s="1594"/>
      <c r="DB126" s="1594"/>
      <c r="DC126" s="1594"/>
      <c r="DD126" s="1594"/>
      <c r="DE126" s="1594"/>
      <c r="DF126" s="1594"/>
      <c r="DG126" s="1594"/>
      <c r="DH126" s="1594"/>
      <c r="DI126" s="1594"/>
      <c r="DJ126" s="1594"/>
      <c r="DK126" s="1594"/>
      <c r="DL126" s="1594"/>
      <c r="DM126" s="1594"/>
      <c r="DN126" s="1594"/>
      <c r="DO126" s="1594"/>
      <c r="DP126" s="1594"/>
      <c r="DQ126" s="1594"/>
      <c r="DR126" s="1594"/>
      <c r="DS126" s="1594"/>
      <c r="DT126" s="1594"/>
      <c r="DU126" s="1594"/>
      <c r="DV126" s="1594"/>
      <c r="DW126" s="1594"/>
      <c r="DX126" s="1594"/>
      <c r="DY126" s="1594"/>
      <c r="DZ126" s="1594"/>
      <c r="EA126" s="1594"/>
      <c r="EB126" s="1594"/>
      <c r="EC126" s="1594"/>
      <c r="ED126" s="1594"/>
      <c r="EE126" s="1594"/>
      <c r="EF126" s="1594"/>
      <c r="EG126" s="1594"/>
      <c r="EH126" s="1594"/>
      <c r="EI126" s="1594"/>
      <c r="EJ126" s="1594"/>
      <c r="EK126" s="1594"/>
      <c r="EL126" s="1594"/>
      <c r="EM126" s="1594"/>
      <c r="EN126" s="1594"/>
      <c r="EO126" s="1594"/>
      <c r="EP126" s="1594"/>
      <c r="EQ126" s="1594"/>
      <c r="ER126" s="1594"/>
      <c r="ES126" s="1594"/>
    </row>
    <row r="127" spans="1:149" s="1595" customFormat="1" ht="12.5">
      <c r="A127" s="1644" t="str">
        <f t="shared" si="93"/>
        <v>Organisation</v>
      </c>
      <c r="B127" s="1758"/>
      <c r="C127" s="1758"/>
      <c r="D127" s="1758"/>
      <c r="E127" s="1756"/>
      <c r="F127" s="1592"/>
      <c r="G127" s="1714">
        <f t="shared" si="94"/>
        <v>0</v>
      </c>
      <c r="H127" s="1645"/>
      <c r="I127" s="1714">
        <f t="shared" si="95"/>
        <v>0</v>
      </c>
      <c r="J127" s="1646"/>
      <c r="K127" s="1646"/>
      <c r="L127" s="1592"/>
      <c r="M127" s="1597"/>
      <c r="N127" s="1597"/>
      <c r="O127" s="1646"/>
      <c r="P127" s="1647"/>
      <c r="Q127" s="1647"/>
      <c r="R127" s="1648"/>
      <c r="S127" s="1603"/>
      <c r="T127" s="1649"/>
      <c r="U127" s="1649"/>
      <c r="V127" s="1649"/>
      <c r="W127" s="1649"/>
      <c r="X127" s="1649"/>
      <c r="Y127" s="1649"/>
      <c r="Z127" s="1649"/>
      <c r="AA127" s="1649"/>
      <c r="AB127" s="1649"/>
      <c r="AC127" s="1649"/>
      <c r="AD127" s="1649"/>
      <c r="AE127" s="1649"/>
      <c r="AF127" s="1610">
        <f t="shared" si="74"/>
        <v>0</v>
      </c>
      <c r="AG127" s="1649"/>
      <c r="AH127" s="1649"/>
      <c r="AI127" s="1649"/>
      <c r="AJ127" s="1649"/>
      <c r="AK127" s="1649"/>
      <c r="AL127" s="1649"/>
      <c r="AM127" s="1649"/>
      <c r="AN127" s="1649"/>
      <c r="AO127" s="1649"/>
      <c r="AP127" s="1649"/>
      <c r="AQ127" s="1649"/>
      <c r="AR127" s="1709"/>
      <c r="AS127" s="1779">
        <f t="shared" si="75"/>
        <v>0</v>
      </c>
      <c r="AT127" s="1711">
        <f t="shared" si="96"/>
        <v>0</v>
      </c>
      <c r="AU127" s="1611">
        <f t="shared" si="76"/>
        <v>0</v>
      </c>
      <c r="AV127" s="1611">
        <f t="shared" si="77"/>
        <v>0</v>
      </c>
      <c r="AW127" s="1611">
        <f t="shared" si="78"/>
        <v>0</v>
      </c>
      <c r="AX127" s="1611">
        <f t="shared" si="79"/>
        <v>0</v>
      </c>
      <c r="AY127" s="1611">
        <f t="shared" si="80"/>
        <v>0</v>
      </c>
      <c r="AZ127" s="1611">
        <f t="shared" si="81"/>
        <v>0</v>
      </c>
      <c r="BA127" s="1611">
        <f t="shared" si="82"/>
        <v>0</v>
      </c>
      <c r="BB127" s="1611">
        <f t="shared" si="83"/>
        <v>0</v>
      </c>
      <c r="BC127" s="1611">
        <f t="shared" si="84"/>
        <v>0</v>
      </c>
      <c r="BD127" s="1611">
        <f t="shared" si="85"/>
        <v>0</v>
      </c>
      <c r="BE127" s="1611">
        <f t="shared" si="86"/>
        <v>0</v>
      </c>
      <c r="BF127" s="1611">
        <f t="shared" si="87"/>
        <v>0</v>
      </c>
      <c r="BG127" s="1611">
        <f t="shared" si="97"/>
        <v>0</v>
      </c>
      <c r="BH127" s="1611" t="str">
        <f t="shared" si="98"/>
        <v/>
      </c>
      <c r="BI127" s="1611" t="str">
        <f t="shared" si="99"/>
        <v/>
      </c>
      <c r="BJ127" s="1611" t="str">
        <f t="shared" si="88"/>
        <v/>
      </c>
      <c r="BK127" s="1611" t="str">
        <f t="shared" si="89"/>
        <v/>
      </c>
      <c r="BL127" s="1611" t="str">
        <f t="shared" ca="1" si="90"/>
        <v/>
      </c>
      <c r="BM127" s="1611" t="str">
        <f t="shared" si="100"/>
        <v/>
      </c>
      <c r="BN127" s="1611" t="str">
        <f t="shared" si="91"/>
        <v/>
      </c>
      <c r="BO127" s="1611" t="str">
        <f t="shared" si="92"/>
        <v/>
      </c>
      <c r="BP127" s="1611" t="str">
        <f t="shared" si="101"/>
        <v/>
      </c>
      <c r="BQ127" s="1611" t="str">
        <f t="shared" si="102"/>
        <v/>
      </c>
      <c r="BR127" s="1611" t="str">
        <f t="shared" si="103"/>
        <v/>
      </c>
      <c r="BS127" s="1611" t="str">
        <f t="shared" si="104"/>
        <v/>
      </c>
      <c r="BT127" s="1611" t="str">
        <f t="shared" si="105"/>
        <v/>
      </c>
      <c r="BU127" s="1731">
        <f t="shared" ca="1" si="106"/>
        <v>0</v>
      </c>
      <c r="BV127" s="1594"/>
      <c r="BW127" s="1594"/>
      <c r="BX127" s="1594"/>
      <c r="BY127" s="1594"/>
      <c r="BZ127" s="1594"/>
      <c r="CA127" s="1594"/>
      <c r="CB127" s="1594"/>
      <c r="CC127" s="1594"/>
      <c r="CD127" s="1594"/>
      <c r="CE127" s="1594"/>
      <c r="CF127" s="1594"/>
      <c r="CG127" s="1594"/>
      <c r="CH127" s="1594"/>
      <c r="CI127" s="1594"/>
      <c r="CJ127" s="1594"/>
      <c r="CK127" s="1594"/>
      <c r="CL127" s="1594"/>
      <c r="CM127" s="1594"/>
      <c r="CN127" s="1594"/>
      <c r="CO127" s="1594"/>
      <c r="CP127" s="1594"/>
      <c r="CQ127" s="1594"/>
      <c r="CR127" s="1594"/>
      <c r="CS127" s="1594"/>
      <c r="CT127" s="1594"/>
      <c r="CU127" s="1594"/>
      <c r="CV127" s="1594"/>
      <c r="CW127" s="1594"/>
      <c r="CX127" s="1594"/>
      <c r="CY127" s="1594"/>
      <c r="CZ127" s="1594"/>
      <c r="DA127" s="1594"/>
      <c r="DB127" s="1594"/>
      <c r="DC127" s="1594"/>
      <c r="DD127" s="1594"/>
      <c r="DE127" s="1594"/>
      <c r="DF127" s="1594"/>
      <c r="DG127" s="1594"/>
      <c r="DH127" s="1594"/>
      <c r="DI127" s="1594"/>
      <c r="DJ127" s="1594"/>
      <c r="DK127" s="1594"/>
      <c r="DL127" s="1594"/>
      <c r="DM127" s="1594"/>
      <c r="DN127" s="1594"/>
      <c r="DO127" s="1594"/>
      <c r="DP127" s="1594"/>
      <c r="DQ127" s="1594"/>
      <c r="DR127" s="1594"/>
      <c r="DS127" s="1594"/>
      <c r="DT127" s="1594"/>
      <c r="DU127" s="1594"/>
      <c r="DV127" s="1594"/>
      <c r="DW127" s="1594"/>
      <c r="DX127" s="1594"/>
      <c r="DY127" s="1594"/>
      <c r="DZ127" s="1594"/>
      <c r="EA127" s="1594"/>
      <c r="EB127" s="1594"/>
      <c r="EC127" s="1594"/>
      <c r="ED127" s="1594"/>
      <c r="EE127" s="1594"/>
      <c r="EF127" s="1594"/>
      <c r="EG127" s="1594"/>
      <c r="EH127" s="1594"/>
      <c r="EI127" s="1594"/>
      <c r="EJ127" s="1594"/>
      <c r="EK127" s="1594"/>
      <c r="EL127" s="1594"/>
      <c r="EM127" s="1594"/>
      <c r="EN127" s="1594"/>
      <c r="EO127" s="1594"/>
      <c r="EP127" s="1594"/>
      <c r="EQ127" s="1594"/>
      <c r="ER127" s="1594"/>
      <c r="ES127" s="1594"/>
    </row>
    <row r="128" spans="1:149" s="1595" customFormat="1" ht="12.5">
      <c r="A128" s="1644" t="str">
        <f t="shared" si="93"/>
        <v>Organisation</v>
      </c>
      <c r="B128" s="1758"/>
      <c r="C128" s="1758"/>
      <c r="D128" s="1758"/>
      <c r="E128" s="1756"/>
      <c r="F128" s="1592"/>
      <c r="G128" s="1714">
        <f t="shared" si="94"/>
        <v>0</v>
      </c>
      <c r="H128" s="1645"/>
      <c r="I128" s="1714">
        <f t="shared" si="95"/>
        <v>0</v>
      </c>
      <c r="J128" s="1646"/>
      <c r="K128" s="1646"/>
      <c r="L128" s="1592"/>
      <c r="M128" s="1597"/>
      <c r="N128" s="1597"/>
      <c r="O128" s="1646"/>
      <c r="P128" s="1647"/>
      <c r="Q128" s="1647"/>
      <c r="R128" s="1648"/>
      <c r="S128" s="1603"/>
      <c r="T128" s="1649"/>
      <c r="U128" s="1649"/>
      <c r="V128" s="1649"/>
      <c r="W128" s="1649"/>
      <c r="X128" s="1649"/>
      <c r="Y128" s="1649"/>
      <c r="Z128" s="1649"/>
      <c r="AA128" s="1649"/>
      <c r="AB128" s="1649"/>
      <c r="AC128" s="1649"/>
      <c r="AD128" s="1649"/>
      <c r="AE128" s="1649"/>
      <c r="AF128" s="1610">
        <f t="shared" si="74"/>
        <v>0</v>
      </c>
      <c r="AG128" s="1649"/>
      <c r="AH128" s="1649"/>
      <c r="AI128" s="1649"/>
      <c r="AJ128" s="1649"/>
      <c r="AK128" s="1649"/>
      <c r="AL128" s="1649"/>
      <c r="AM128" s="1649"/>
      <c r="AN128" s="1649"/>
      <c r="AO128" s="1649"/>
      <c r="AP128" s="1649"/>
      <c r="AQ128" s="1649"/>
      <c r="AR128" s="1709"/>
      <c r="AS128" s="1779">
        <f t="shared" si="75"/>
        <v>0</v>
      </c>
      <c r="AT128" s="1711">
        <f t="shared" si="96"/>
        <v>0</v>
      </c>
      <c r="AU128" s="1611">
        <f t="shared" si="76"/>
        <v>0</v>
      </c>
      <c r="AV128" s="1611">
        <f t="shared" si="77"/>
        <v>0</v>
      </c>
      <c r="AW128" s="1611">
        <f t="shared" si="78"/>
        <v>0</v>
      </c>
      <c r="AX128" s="1611">
        <f t="shared" si="79"/>
        <v>0</v>
      </c>
      <c r="AY128" s="1611">
        <f t="shared" si="80"/>
        <v>0</v>
      </c>
      <c r="AZ128" s="1611">
        <f t="shared" si="81"/>
        <v>0</v>
      </c>
      <c r="BA128" s="1611">
        <f t="shared" si="82"/>
        <v>0</v>
      </c>
      <c r="BB128" s="1611">
        <f t="shared" si="83"/>
        <v>0</v>
      </c>
      <c r="BC128" s="1611">
        <f t="shared" si="84"/>
        <v>0</v>
      </c>
      <c r="BD128" s="1611">
        <f t="shared" si="85"/>
        <v>0</v>
      </c>
      <c r="BE128" s="1611">
        <f t="shared" si="86"/>
        <v>0</v>
      </c>
      <c r="BF128" s="1611">
        <f t="shared" si="87"/>
        <v>0</v>
      </c>
      <c r="BG128" s="1611">
        <f t="shared" si="97"/>
        <v>0</v>
      </c>
      <c r="BH128" s="1611" t="str">
        <f t="shared" si="98"/>
        <v/>
      </c>
      <c r="BI128" s="1611" t="str">
        <f t="shared" si="99"/>
        <v/>
      </c>
      <c r="BJ128" s="1611" t="str">
        <f t="shared" si="88"/>
        <v/>
      </c>
      <c r="BK128" s="1611" t="str">
        <f t="shared" si="89"/>
        <v/>
      </c>
      <c r="BL128" s="1611" t="str">
        <f t="shared" ca="1" si="90"/>
        <v/>
      </c>
      <c r="BM128" s="1611" t="str">
        <f t="shared" si="100"/>
        <v/>
      </c>
      <c r="BN128" s="1611" t="str">
        <f t="shared" si="91"/>
        <v/>
      </c>
      <c r="BO128" s="1611" t="str">
        <f t="shared" si="92"/>
        <v/>
      </c>
      <c r="BP128" s="1611" t="str">
        <f t="shared" si="101"/>
        <v/>
      </c>
      <c r="BQ128" s="1611" t="str">
        <f t="shared" si="102"/>
        <v/>
      </c>
      <c r="BR128" s="1611" t="str">
        <f t="shared" si="103"/>
        <v/>
      </c>
      <c r="BS128" s="1611" t="str">
        <f t="shared" si="104"/>
        <v/>
      </c>
      <c r="BT128" s="1611" t="str">
        <f t="shared" si="105"/>
        <v/>
      </c>
      <c r="BU128" s="1731">
        <f t="shared" ca="1" si="106"/>
        <v>0</v>
      </c>
      <c r="BV128" s="1594"/>
      <c r="BW128" s="1594"/>
      <c r="BX128" s="1594"/>
      <c r="BY128" s="1594"/>
      <c r="BZ128" s="1594"/>
      <c r="CA128" s="1594"/>
      <c r="CB128" s="1594"/>
      <c r="CC128" s="1594"/>
      <c r="CD128" s="1594"/>
      <c r="CE128" s="1594"/>
      <c r="CF128" s="1594"/>
      <c r="CG128" s="1594"/>
      <c r="CH128" s="1594"/>
      <c r="CI128" s="1594"/>
      <c r="CJ128" s="1594"/>
      <c r="CK128" s="1594"/>
      <c r="CL128" s="1594"/>
      <c r="CM128" s="1594"/>
      <c r="CN128" s="1594"/>
      <c r="CO128" s="1594"/>
      <c r="CP128" s="1594"/>
      <c r="CQ128" s="1594"/>
      <c r="CR128" s="1594"/>
      <c r="CS128" s="1594"/>
      <c r="CT128" s="1594"/>
      <c r="CU128" s="1594"/>
      <c r="CV128" s="1594"/>
      <c r="CW128" s="1594"/>
      <c r="CX128" s="1594"/>
      <c r="CY128" s="1594"/>
      <c r="CZ128" s="1594"/>
      <c r="DA128" s="1594"/>
      <c r="DB128" s="1594"/>
      <c r="DC128" s="1594"/>
      <c r="DD128" s="1594"/>
      <c r="DE128" s="1594"/>
      <c r="DF128" s="1594"/>
      <c r="DG128" s="1594"/>
      <c r="DH128" s="1594"/>
      <c r="DI128" s="1594"/>
      <c r="DJ128" s="1594"/>
      <c r="DK128" s="1594"/>
      <c r="DL128" s="1594"/>
      <c r="DM128" s="1594"/>
      <c r="DN128" s="1594"/>
      <c r="DO128" s="1594"/>
      <c r="DP128" s="1594"/>
      <c r="DQ128" s="1594"/>
      <c r="DR128" s="1594"/>
      <c r="DS128" s="1594"/>
      <c r="DT128" s="1594"/>
      <c r="DU128" s="1594"/>
      <c r="DV128" s="1594"/>
      <c r="DW128" s="1594"/>
      <c r="DX128" s="1594"/>
      <c r="DY128" s="1594"/>
      <c r="DZ128" s="1594"/>
      <c r="EA128" s="1594"/>
      <c r="EB128" s="1594"/>
      <c r="EC128" s="1594"/>
      <c r="ED128" s="1594"/>
      <c r="EE128" s="1594"/>
      <c r="EF128" s="1594"/>
      <c r="EG128" s="1594"/>
      <c r="EH128" s="1594"/>
      <c r="EI128" s="1594"/>
      <c r="EJ128" s="1594"/>
      <c r="EK128" s="1594"/>
      <c r="EL128" s="1594"/>
      <c r="EM128" s="1594"/>
      <c r="EN128" s="1594"/>
      <c r="EO128" s="1594"/>
      <c r="EP128" s="1594"/>
      <c r="EQ128" s="1594"/>
      <c r="ER128" s="1594"/>
      <c r="ES128" s="1594"/>
    </row>
    <row r="129" spans="1:149" s="1595" customFormat="1" ht="12.5">
      <c r="A129" s="1644" t="str">
        <f t="shared" si="93"/>
        <v>Organisation</v>
      </c>
      <c r="B129" s="1758"/>
      <c r="C129" s="1758"/>
      <c r="D129" s="1758"/>
      <c r="E129" s="1756"/>
      <c r="F129" s="1592"/>
      <c r="G129" s="1714">
        <f t="shared" si="94"/>
        <v>0</v>
      </c>
      <c r="H129" s="1645"/>
      <c r="I129" s="1714">
        <f t="shared" si="95"/>
        <v>0</v>
      </c>
      <c r="J129" s="1646"/>
      <c r="K129" s="1646"/>
      <c r="L129" s="1592"/>
      <c r="M129" s="1597"/>
      <c r="N129" s="1597"/>
      <c r="O129" s="1646"/>
      <c r="P129" s="1647"/>
      <c r="Q129" s="1647"/>
      <c r="R129" s="1648"/>
      <c r="S129" s="1603"/>
      <c r="T129" s="1649"/>
      <c r="U129" s="1649"/>
      <c r="V129" s="1649"/>
      <c r="W129" s="1649"/>
      <c r="X129" s="1649"/>
      <c r="Y129" s="1649"/>
      <c r="Z129" s="1649"/>
      <c r="AA129" s="1649"/>
      <c r="AB129" s="1649"/>
      <c r="AC129" s="1649"/>
      <c r="AD129" s="1649"/>
      <c r="AE129" s="1649"/>
      <c r="AF129" s="1610">
        <f t="shared" si="74"/>
        <v>0</v>
      </c>
      <c r="AG129" s="1649"/>
      <c r="AH129" s="1649"/>
      <c r="AI129" s="1649"/>
      <c r="AJ129" s="1649"/>
      <c r="AK129" s="1649"/>
      <c r="AL129" s="1649"/>
      <c r="AM129" s="1649"/>
      <c r="AN129" s="1649"/>
      <c r="AO129" s="1649"/>
      <c r="AP129" s="1649"/>
      <c r="AQ129" s="1649"/>
      <c r="AR129" s="1709"/>
      <c r="AS129" s="1779">
        <f t="shared" si="75"/>
        <v>0</v>
      </c>
      <c r="AT129" s="1711">
        <f t="shared" si="96"/>
        <v>0</v>
      </c>
      <c r="AU129" s="1611">
        <f t="shared" si="76"/>
        <v>0</v>
      </c>
      <c r="AV129" s="1611">
        <f t="shared" si="77"/>
        <v>0</v>
      </c>
      <c r="AW129" s="1611">
        <f t="shared" si="78"/>
        <v>0</v>
      </c>
      <c r="AX129" s="1611">
        <f t="shared" si="79"/>
        <v>0</v>
      </c>
      <c r="AY129" s="1611">
        <f t="shared" si="80"/>
        <v>0</v>
      </c>
      <c r="AZ129" s="1611">
        <f t="shared" si="81"/>
        <v>0</v>
      </c>
      <c r="BA129" s="1611">
        <f t="shared" si="82"/>
        <v>0</v>
      </c>
      <c r="BB129" s="1611">
        <f t="shared" si="83"/>
        <v>0</v>
      </c>
      <c r="BC129" s="1611">
        <f t="shared" si="84"/>
        <v>0</v>
      </c>
      <c r="BD129" s="1611">
        <f t="shared" si="85"/>
        <v>0</v>
      </c>
      <c r="BE129" s="1611">
        <f t="shared" si="86"/>
        <v>0</v>
      </c>
      <c r="BF129" s="1611">
        <f t="shared" si="87"/>
        <v>0</v>
      </c>
      <c r="BG129" s="1611">
        <f t="shared" si="97"/>
        <v>0</v>
      </c>
      <c r="BH129" s="1611" t="str">
        <f t="shared" si="98"/>
        <v/>
      </c>
      <c r="BI129" s="1611" t="str">
        <f t="shared" si="99"/>
        <v/>
      </c>
      <c r="BJ129" s="1611" t="str">
        <f t="shared" si="88"/>
        <v/>
      </c>
      <c r="BK129" s="1611" t="str">
        <f t="shared" si="89"/>
        <v/>
      </c>
      <c r="BL129" s="1611" t="str">
        <f t="shared" ca="1" si="90"/>
        <v/>
      </c>
      <c r="BM129" s="1611" t="str">
        <f t="shared" si="100"/>
        <v/>
      </c>
      <c r="BN129" s="1611" t="str">
        <f t="shared" si="91"/>
        <v/>
      </c>
      <c r="BO129" s="1611" t="str">
        <f t="shared" si="92"/>
        <v/>
      </c>
      <c r="BP129" s="1611" t="str">
        <f t="shared" si="101"/>
        <v/>
      </c>
      <c r="BQ129" s="1611" t="str">
        <f t="shared" si="102"/>
        <v/>
      </c>
      <c r="BR129" s="1611" t="str">
        <f t="shared" si="103"/>
        <v/>
      </c>
      <c r="BS129" s="1611" t="str">
        <f t="shared" si="104"/>
        <v/>
      </c>
      <c r="BT129" s="1611" t="str">
        <f t="shared" si="105"/>
        <v/>
      </c>
      <c r="BU129" s="1731">
        <f t="shared" ca="1" si="106"/>
        <v>0</v>
      </c>
      <c r="BV129" s="1594"/>
      <c r="BW129" s="1594"/>
      <c r="BX129" s="1594"/>
      <c r="BY129" s="1594"/>
      <c r="BZ129" s="1594"/>
      <c r="CA129" s="1594"/>
      <c r="CB129" s="1594"/>
      <c r="CC129" s="1594"/>
      <c r="CD129" s="1594"/>
      <c r="CE129" s="1594"/>
      <c r="CF129" s="1594"/>
      <c r="CG129" s="1594"/>
      <c r="CH129" s="1594"/>
      <c r="CI129" s="1594"/>
      <c r="CJ129" s="1594"/>
      <c r="CK129" s="1594"/>
      <c r="CL129" s="1594"/>
      <c r="CM129" s="1594"/>
      <c r="CN129" s="1594"/>
      <c r="CO129" s="1594"/>
      <c r="CP129" s="1594"/>
      <c r="CQ129" s="1594"/>
      <c r="CR129" s="1594"/>
      <c r="CS129" s="1594"/>
      <c r="CT129" s="1594"/>
      <c r="CU129" s="1594"/>
      <c r="CV129" s="1594"/>
      <c r="CW129" s="1594"/>
      <c r="CX129" s="1594"/>
      <c r="CY129" s="1594"/>
      <c r="CZ129" s="1594"/>
      <c r="DA129" s="1594"/>
      <c r="DB129" s="1594"/>
      <c r="DC129" s="1594"/>
      <c r="DD129" s="1594"/>
      <c r="DE129" s="1594"/>
      <c r="DF129" s="1594"/>
      <c r="DG129" s="1594"/>
      <c r="DH129" s="1594"/>
      <c r="DI129" s="1594"/>
      <c r="DJ129" s="1594"/>
      <c r="DK129" s="1594"/>
      <c r="DL129" s="1594"/>
      <c r="DM129" s="1594"/>
      <c r="DN129" s="1594"/>
      <c r="DO129" s="1594"/>
      <c r="DP129" s="1594"/>
      <c r="DQ129" s="1594"/>
      <c r="DR129" s="1594"/>
      <c r="DS129" s="1594"/>
      <c r="DT129" s="1594"/>
      <c r="DU129" s="1594"/>
      <c r="DV129" s="1594"/>
      <c r="DW129" s="1594"/>
      <c r="DX129" s="1594"/>
      <c r="DY129" s="1594"/>
      <c r="DZ129" s="1594"/>
      <c r="EA129" s="1594"/>
      <c r="EB129" s="1594"/>
      <c r="EC129" s="1594"/>
      <c r="ED129" s="1594"/>
      <c r="EE129" s="1594"/>
      <c r="EF129" s="1594"/>
      <c r="EG129" s="1594"/>
      <c r="EH129" s="1594"/>
      <c r="EI129" s="1594"/>
      <c r="EJ129" s="1594"/>
      <c r="EK129" s="1594"/>
      <c r="EL129" s="1594"/>
      <c r="EM129" s="1594"/>
      <c r="EN129" s="1594"/>
      <c r="EO129" s="1594"/>
      <c r="EP129" s="1594"/>
      <c r="EQ129" s="1594"/>
      <c r="ER129" s="1594"/>
      <c r="ES129" s="1594"/>
    </row>
    <row r="130" spans="1:149" s="1595" customFormat="1" ht="12.5">
      <c r="A130" s="1644" t="str">
        <f t="shared" si="93"/>
        <v>Organisation</v>
      </c>
      <c r="B130" s="1758"/>
      <c r="C130" s="1758"/>
      <c r="D130" s="1758"/>
      <c r="E130" s="1756"/>
      <c r="F130" s="1592"/>
      <c r="G130" s="1714">
        <f t="shared" si="94"/>
        <v>0</v>
      </c>
      <c r="H130" s="1645"/>
      <c r="I130" s="1714">
        <f t="shared" si="95"/>
        <v>0</v>
      </c>
      <c r="J130" s="1646"/>
      <c r="K130" s="1646"/>
      <c r="L130" s="1592"/>
      <c r="M130" s="1597"/>
      <c r="N130" s="1597"/>
      <c r="O130" s="1646"/>
      <c r="P130" s="1647"/>
      <c r="Q130" s="1647"/>
      <c r="R130" s="1648"/>
      <c r="S130" s="1603"/>
      <c r="T130" s="1649"/>
      <c r="U130" s="1649"/>
      <c r="V130" s="1649"/>
      <c r="W130" s="1649"/>
      <c r="X130" s="1649"/>
      <c r="Y130" s="1649"/>
      <c r="Z130" s="1649"/>
      <c r="AA130" s="1649"/>
      <c r="AB130" s="1649"/>
      <c r="AC130" s="1649"/>
      <c r="AD130" s="1649"/>
      <c r="AE130" s="1649"/>
      <c r="AF130" s="1610">
        <f t="shared" si="74"/>
        <v>0</v>
      </c>
      <c r="AG130" s="1649"/>
      <c r="AH130" s="1649"/>
      <c r="AI130" s="1649"/>
      <c r="AJ130" s="1649"/>
      <c r="AK130" s="1649"/>
      <c r="AL130" s="1649"/>
      <c r="AM130" s="1649"/>
      <c r="AN130" s="1649"/>
      <c r="AO130" s="1649"/>
      <c r="AP130" s="1649"/>
      <c r="AQ130" s="1649"/>
      <c r="AR130" s="1709"/>
      <c r="AS130" s="1779">
        <f t="shared" si="75"/>
        <v>0</v>
      </c>
      <c r="AT130" s="1711">
        <f t="shared" si="96"/>
        <v>0</v>
      </c>
      <c r="AU130" s="1611">
        <f t="shared" si="76"/>
        <v>0</v>
      </c>
      <c r="AV130" s="1611">
        <f t="shared" si="77"/>
        <v>0</v>
      </c>
      <c r="AW130" s="1611">
        <f t="shared" si="78"/>
        <v>0</v>
      </c>
      <c r="AX130" s="1611">
        <f t="shared" si="79"/>
        <v>0</v>
      </c>
      <c r="AY130" s="1611">
        <f t="shared" si="80"/>
        <v>0</v>
      </c>
      <c r="AZ130" s="1611">
        <f t="shared" si="81"/>
        <v>0</v>
      </c>
      <c r="BA130" s="1611">
        <f t="shared" si="82"/>
        <v>0</v>
      </c>
      <c r="BB130" s="1611">
        <f t="shared" si="83"/>
        <v>0</v>
      </c>
      <c r="BC130" s="1611">
        <f t="shared" si="84"/>
        <v>0</v>
      </c>
      <c r="BD130" s="1611">
        <f t="shared" si="85"/>
        <v>0</v>
      </c>
      <c r="BE130" s="1611">
        <f t="shared" si="86"/>
        <v>0</v>
      </c>
      <c r="BF130" s="1611">
        <f t="shared" si="87"/>
        <v>0</v>
      </c>
      <c r="BG130" s="1611">
        <f t="shared" si="97"/>
        <v>0</v>
      </c>
      <c r="BH130" s="1611" t="str">
        <f t="shared" si="98"/>
        <v/>
      </c>
      <c r="BI130" s="1611" t="str">
        <f t="shared" si="99"/>
        <v/>
      </c>
      <c r="BJ130" s="1611" t="str">
        <f t="shared" si="88"/>
        <v/>
      </c>
      <c r="BK130" s="1611" t="str">
        <f t="shared" si="89"/>
        <v/>
      </c>
      <c r="BL130" s="1611" t="str">
        <f t="shared" ca="1" si="90"/>
        <v/>
      </c>
      <c r="BM130" s="1611" t="str">
        <f t="shared" si="100"/>
        <v/>
      </c>
      <c r="BN130" s="1611" t="str">
        <f t="shared" si="91"/>
        <v/>
      </c>
      <c r="BO130" s="1611" t="str">
        <f t="shared" si="92"/>
        <v/>
      </c>
      <c r="BP130" s="1611" t="str">
        <f t="shared" si="101"/>
        <v/>
      </c>
      <c r="BQ130" s="1611" t="str">
        <f t="shared" si="102"/>
        <v/>
      </c>
      <c r="BR130" s="1611" t="str">
        <f t="shared" si="103"/>
        <v/>
      </c>
      <c r="BS130" s="1611" t="str">
        <f t="shared" si="104"/>
        <v/>
      </c>
      <c r="BT130" s="1611" t="str">
        <f t="shared" si="105"/>
        <v/>
      </c>
      <c r="BU130" s="1731">
        <f t="shared" ca="1" si="106"/>
        <v>0</v>
      </c>
      <c r="BV130" s="1594"/>
      <c r="BW130" s="1594"/>
      <c r="BX130" s="1594"/>
      <c r="BY130" s="1594"/>
      <c r="BZ130" s="1594"/>
      <c r="CA130" s="1594"/>
      <c r="CB130" s="1594"/>
      <c r="CC130" s="1594"/>
      <c r="CD130" s="1594"/>
      <c r="CE130" s="1594"/>
      <c r="CF130" s="1594"/>
      <c r="CG130" s="1594"/>
      <c r="CH130" s="1594"/>
      <c r="CI130" s="1594"/>
      <c r="CJ130" s="1594"/>
      <c r="CK130" s="1594"/>
      <c r="CL130" s="1594"/>
      <c r="CM130" s="1594"/>
      <c r="CN130" s="1594"/>
      <c r="CO130" s="1594"/>
      <c r="CP130" s="1594"/>
      <c r="CQ130" s="1594"/>
      <c r="CR130" s="1594"/>
      <c r="CS130" s="1594"/>
      <c r="CT130" s="1594"/>
      <c r="CU130" s="1594"/>
      <c r="CV130" s="1594"/>
      <c r="CW130" s="1594"/>
      <c r="CX130" s="1594"/>
      <c r="CY130" s="1594"/>
      <c r="CZ130" s="1594"/>
      <c r="DA130" s="1594"/>
      <c r="DB130" s="1594"/>
      <c r="DC130" s="1594"/>
      <c r="DD130" s="1594"/>
      <c r="DE130" s="1594"/>
      <c r="DF130" s="1594"/>
      <c r="DG130" s="1594"/>
      <c r="DH130" s="1594"/>
      <c r="DI130" s="1594"/>
      <c r="DJ130" s="1594"/>
      <c r="DK130" s="1594"/>
      <c r="DL130" s="1594"/>
      <c r="DM130" s="1594"/>
      <c r="DN130" s="1594"/>
      <c r="DO130" s="1594"/>
      <c r="DP130" s="1594"/>
      <c r="DQ130" s="1594"/>
      <c r="DR130" s="1594"/>
      <c r="DS130" s="1594"/>
      <c r="DT130" s="1594"/>
      <c r="DU130" s="1594"/>
      <c r="DV130" s="1594"/>
      <c r="DW130" s="1594"/>
      <c r="DX130" s="1594"/>
      <c r="DY130" s="1594"/>
      <c r="DZ130" s="1594"/>
      <c r="EA130" s="1594"/>
      <c r="EB130" s="1594"/>
      <c r="EC130" s="1594"/>
      <c r="ED130" s="1594"/>
      <c r="EE130" s="1594"/>
      <c r="EF130" s="1594"/>
      <c r="EG130" s="1594"/>
      <c r="EH130" s="1594"/>
      <c r="EI130" s="1594"/>
      <c r="EJ130" s="1594"/>
      <c r="EK130" s="1594"/>
      <c r="EL130" s="1594"/>
      <c r="EM130" s="1594"/>
      <c r="EN130" s="1594"/>
      <c r="EO130" s="1594"/>
      <c r="EP130" s="1594"/>
      <c r="EQ130" s="1594"/>
      <c r="ER130" s="1594"/>
      <c r="ES130" s="1594"/>
    </row>
    <row r="131" spans="1:149" s="1595" customFormat="1" ht="12.5">
      <c r="A131" s="1644" t="str">
        <f t="shared" si="93"/>
        <v>Organisation</v>
      </c>
      <c r="B131" s="1758"/>
      <c r="C131" s="1758"/>
      <c r="D131" s="1758"/>
      <c r="E131" s="1756"/>
      <c r="F131" s="1592"/>
      <c r="G131" s="1714">
        <f t="shared" si="94"/>
        <v>0</v>
      </c>
      <c r="H131" s="1645"/>
      <c r="I131" s="1714">
        <f t="shared" si="95"/>
        <v>0</v>
      </c>
      <c r="J131" s="1646"/>
      <c r="K131" s="1646"/>
      <c r="L131" s="1592"/>
      <c r="M131" s="1597"/>
      <c r="N131" s="1597"/>
      <c r="O131" s="1646"/>
      <c r="P131" s="1647"/>
      <c r="Q131" s="1647"/>
      <c r="R131" s="1648"/>
      <c r="S131" s="1603"/>
      <c r="T131" s="1649"/>
      <c r="U131" s="1649"/>
      <c r="V131" s="1649"/>
      <c r="W131" s="1649"/>
      <c r="X131" s="1649"/>
      <c r="Y131" s="1649"/>
      <c r="Z131" s="1649"/>
      <c r="AA131" s="1649"/>
      <c r="AB131" s="1649"/>
      <c r="AC131" s="1649"/>
      <c r="AD131" s="1649"/>
      <c r="AE131" s="1649"/>
      <c r="AF131" s="1610">
        <f t="shared" si="74"/>
        <v>0</v>
      </c>
      <c r="AG131" s="1649"/>
      <c r="AH131" s="1649"/>
      <c r="AI131" s="1649"/>
      <c r="AJ131" s="1649"/>
      <c r="AK131" s="1649"/>
      <c r="AL131" s="1649"/>
      <c r="AM131" s="1649"/>
      <c r="AN131" s="1649"/>
      <c r="AO131" s="1649"/>
      <c r="AP131" s="1649"/>
      <c r="AQ131" s="1649"/>
      <c r="AR131" s="1709"/>
      <c r="AS131" s="1779">
        <f t="shared" si="75"/>
        <v>0</v>
      </c>
      <c r="AT131" s="1711">
        <f t="shared" si="96"/>
        <v>0</v>
      </c>
      <c r="AU131" s="1611">
        <f t="shared" si="76"/>
        <v>0</v>
      </c>
      <c r="AV131" s="1611">
        <f t="shared" si="77"/>
        <v>0</v>
      </c>
      <c r="AW131" s="1611">
        <f t="shared" si="78"/>
        <v>0</v>
      </c>
      <c r="AX131" s="1611">
        <f t="shared" si="79"/>
        <v>0</v>
      </c>
      <c r="AY131" s="1611">
        <f t="shared" si="80"/>
        <v>0</v>
      </c>
      <c r="AZ131" s="1611">
        <f t="shared" si="81"/>
        <v>0</v>
      </c>
      <c r="BA131" s="1611">
        <f t="shared" si="82"/>
        <v>0</v>
      </c>
      <c r="BB131" s="1611">
        <f t="shared" si="83"/>
        <v>0</v>
      </c>
      <c r="BC131" s="1611">
        <f t="shared" si="84"/>
        <v>0</v>
      </c>
      <c r="BD131" s="1611">
        <f t="shared" si="85"/>
        <v>0</v>
      </c>
      <c r="BE131" s="1611">
        <f t="shared" si="86"/>
        <v>0</v>
      </c>
      <c r="BF131" s="1611">
        <f t="shared" si="87"/>
        <v>0</v>
      </c>
      <c r="BG131" s="1611">
        <f t="shared" si="97"/>
        <v>0</v>
      </c>
      <c r="BH131" s="1611" t="str">
        <f t="shared" si="98"/>
        <v/>
      </c>
      <c r="BI131" s="1611" t="str">
        <f t="shared" si="99"/>
        <v/>
      </c>
      <c r="BJ131" s="1611" t="str">
        <f t="shared" si="88"/>
        <v/>
      </c>
      <c r="BK131" s="1611" t="str">
        <f t="shared" si="89"/>
        <v/>
      </c>
      <c r="BL131" s="1611" t="str">
        <f t="shared" ca="1" si="90"/>
        <v/>
      </c>
      <c r="BM131" s="1611" t="str">
        <f t="shared" si="100"/>
        <v/>
      </c>
      <c r="BN131" s="1611" t="str">
        <f t="shared" si="91"/>
        <v/>
      </c>
      <c r="BO131" s="1611" t="str">
        <f t="shared" si="92"/>
        <v/>
      </c>
      <c r="BP131" s="1611" t="str">
        <f t="shared" si="101"/>
        <v/>
      </c>
      <c r="BQ131" s="1611" t="str">
        <f t="shared" si="102"/>
        <v/>
      </c>
      <c r="BR131" s="1611" t="str">
        <f t="shared" si="103"/>
        <v/>
      </c>
      <c r="BS131" s="1611" t="str">
        <f t="shared" si="104"/>
        <v/>
      </c>
      <c r="BT131" s="1611" t="str">
        <f t="shared" si="105"/>
        <v/>
      </c>
      <c r="BU131" s="1731">
        <f t="shared" ca="1" si="106"/>
        <v>0</v>
      </c>
      <c r="BV131" s="1594"/>
      <c r="BW131" s="1594"/>
      <c r="BX131" s="1594"/>
      <c r="BY131" s="1594"/>
      <c r="BZ131" s="1594"/>
      <c r="CA131" s="1594"/>
      <c r="CB131" s="1594"/>
      <c r="CC131" s="1594"/>
      <c r="CD131" s="1594"/>
      <c r="CE131" s="1594"/>
      <c r="CF131" s="1594"/>
      <c r="CG131" s="1594"/>
      <c r="CH131" s="1594"/>
      <c r="CI131" s="1594"/>
      <c r="CJ131" s="1594"/>
      <c r="CK131" s="1594"/>
      <c r="CL131" s="1594"/>
      <c r="CM131" s="1594"/>
      <c r="CN131" s="1594"/>
      <c r="CO131" s="1594"/>
      <c r="CP131" s="1594"/>
      <c r="CQ131" s="1594"/>
      <c r="CR131" s="1594"/>
      <c r="CS131" s="1594"/>
      <c r="CT131" s="1594"/>
      <c r="CU131" s="1594"/>
      <c r="CV131" s="1594"/>
      <c r="CW131" s="1594"/>
      <c r="CX131" s="1594"/>
      <c r="CY131" s="1594"/>
      <c r="CZ131" s="1594"/>
      <c r="DA131" s="1594"/>
      <c r="DB131" s="1594"/>
      <c r="DC131" s="1594"/>
      <c r="DD131" s="1594"/>
      <c r="DE131" s="1594"/>
      <c r="DF131" s="1594"/>
      <c r="DG131" s="1594"/>
      <c r="DH131" s="1594"/>
      <c r="DI131" s="1594"/>
      <c r="DJ131" s="1594"/>
      <c r="DK131" s="1594"/>
      <c r="DL131" s="1594"/>
      <c r="DM131" s="1594"/>
      <c r="DN131" s="1594"/>
      <c r="DO131" s="1594"/>
      <c r="DP131" s="1594"/>
      <c r="DQ131" s="1594"/>
      <c r="DR131" s="1594"/>
      <c r="DS131" s="1594"/>
      <c r="DT131" s="1594"/>
      <c r="DU131" s="1594"/>
      <c r="DV131" s="1594"/>
      <c r="DW131" s="1594"/>
      <c r="DX131" s="1594"/>
      <c r="DY131" s="1594"/>
      <c r="DZ131" s="1594"/>
      <c r="EA131" s="1594"/>
      <c r="EB131" s="1594"/>
      <c r="EC131" s="1594"/>
      <c r="ED131" s="1594"/>
      <c r="EE131" s="1594"/>
      <c r="EF131" s="1594"/>
      <c r="EG131" s="1594"/>
      <c r="EH131" s="1594"/>
      <c r="EI131" s="1594"/>
      <c r="EJ131" s="1594"/>
      <c r="EK131" s="1594"/>
      <c r="EL131" s="1594"/>
      <c r="EM131" s="1594"/>
      <c r="EN131" s="1594"/>
      <c r="EO131" s="1594"/>
      <c r="EP131" s="1594"/>
      <c r="EQ131" s="1594"/>
      <c r="ER131" s="1594"/>
      <c r="ES131" s="1594"/>
    </row>
    <row r="132" spans="1:149" s="1595" customFormat="1" ht="12.5">
      <c r="A132" s="1644" t="str">
        <f t="shared" si="93"/>
        <v>Organisation</v>
      </c>
      <c r="B132" s="1758"/>
      <c r="C132" s="1758"/>
      <c r="D132" s="1758"/>
      <c r="E132" s="1756"/>
      <c r="F132" s="1592"/>
      <c r="G132" s="1714">
        <f t="shared" si="94"/>
        <v>0</v>
      </c>
      <c r="H132" s="1645"/>
      <c r="I132" s="1714">
        <f t="shared" si="95"/>
        <v>0</v>
      </c>
      <c r="J132" s="1646"/>
      <c r="K132" s="1646"/>
      <c r="L132" s="1592"/>
      <c r="M132" s="1597"/>
      <c r="N132" s="1597"/>
      <c r="O132" s="1646"/>
      <c r="P132" s="1647"/>
      <c r="Q132" s="1647"/>
      <c r="R132" s="1648"/>
      <c r="S132" s="1603"/>
      <c r="T132" s="1649"/>
      <c r="U132" s="1649"/>
      <c r="V132" s="1649"/>
      <c r="W132" s="1649"/>
      <c r="X132" s="1649"/>
      <c r="Y132" s="1649"/>
      <c r="Z132" s="1649"/>
      <c r="AA132" s="1649"/>
      <c r="AB132" s="1649"/>
      <c r="AC132" s="1649"/>
      <c r="AD132" s="1649"/>
      <c r="AE132" s="1649"/>
      <c r="AF132" s="1610">
        <f t="shared" si="74"/>
        <v>0</v>
      </c>
      <c r="AG132" s="1649"/>
      <c r="AH132" s="1649"/>
      <c r="AI132" s="1649"/>
      <c r="AJ132" s="1649"/>
      <c r="AK132" s="1649"/>
      <c r="AL132" s="1649"/>
      <c r="AM132" s="1649"/>
      <c r="AN132" s="1649"/>
      <c r="AO132" s="1649"/>
      <c r="AP132" s="1649"/>
      <c r="AQ132" s="1649"/>
      <c r="AR132" s="1709"/>
      <c r="AS132" s="1779">
        <f t="shared" si="75"/>
        <v>0</v>
      </c>
      <c r="AT132" s="1711">
        <f t="shared" si="96"/>
        <v>0</v>
      </c>
      <c r="AU132" s="1611">
        <f t="shared" si="76"/>
        <v>0</v>
      </c>
      <c r="AV132" s="1611">
        <f t="shared" si="77"/>
        <v>0</v>
      </c>
      <c r="AW132" s="1611">
        <f t="shared" si="78"/>
        <v>0</v>
      </c>
      <c r="AX132" s="1611">
        <f t="shared" si="79"/>
        <v>0</v>
      </c>
      <c r="AY132" s="1611">
        <f t="shared" si="80"/>
        <v>0</v>
      </c>
      <c r="AZ132" s="1611">
        <f t="shared" si="81"/>
        <v>0</v>
      </c>
      <c r="BA132" s="1611">
        <f t="shared" si="82"/>
        <v>0</v>
      </c>
      <c r="BB132" s="1611">
        <f t="shared" si="83"/>
        <v>0</v>
      </c>
      <c r="BC132" s="1611">
        <f t="shared" si="84"/>
        <v>0</v>
      </c>
      <c r="BD132" s="1611">
        <f t="shared" si="85"/>
        <v>0</v>
      </c>
      <c r="BE132" s="1611">
        <f t="shared" si="86"/>
        <v>0</v>
      </c>
      <c r="BF132" s="1611">
        <f t="shared" si="87"/>
        <v>0</v>
      </c>
      <c r="BG132" s="1611">
        <f t="shared" si="97"/>
        <v>0</v>
      </c>
      <c r="BH132" s="1611" t="str">
        <f t="shared" si="98"/>
        <v/>
      </c>
      <c r="BI132" s="1611" t="str">
        <f t="shared" si="99"/>
        <v/>
      </c>
      <c r="BJ132" s="1611" t="str">
        <f t="shared" si="88"/>
        <v/>
      </c>
      <c r="BK132" s="1611" t="str">
        <f t="shared" si="89"/>
        <v/>
      </c>
      <c r="BL132" s="1611" t="str">
        <f t="shared" ca="1" si="90"/>
        <v/>
      </c>
      <c r="BM132" s="1611" t="str">
        <f t="shared" si="100"/>
        <v/>
      </c>
      <c r="BN132" s="1611" t="str">
        <f t="shared" si="91"/>
        <v/>
      </c>
      <c r="BO132" s="1611" t="str">
        <f t="shared" si="92"/>
        <v/>
      </c>
      <c r="BP132" s="1611" t="str">
        <f t="shared" si="101"/>
        <v/>
      </c>
      <c r="BQ132" s="1611" t="str">
        <f t="shared" si="102"/>
        <v/>
      </c>
      <c r="BR132" s="1611" t="str">
        <f t="shared" si="103"/>
        <v/>
      </c>
      <c r="BS132" s="1611" t="str">
        <f t="shared" si="104"/>
        <v/>
      </c>
      <c r="BT132" s="1611" t="str">
        <f t="shared" si="105"/>
        <v/>
      </c>
      <c r="BU132" s="1731">
        <f t="shared" ca="1" si="106"/>
        <v>0</v>
      </c>
      <c r="BV132" s="1594"/>
      <c r="BW132" s="1594"/>
      <c r="BX132" s="1594"/>
      <c r="BY132" s="1594"/>
      <c r="BZ132" s="1594"/>
      <c r="CA132" s="1594"/>
      <c r="CB132" s="1594"/>
      <c r="CC132" s="1594"/>
      <c r="CD132" s="1594"/>
      <c r="CE132" s="1594"/>
      <c r="CF132" s="1594"/>
      <c r="CG132" s="1594"/>
      <c r="CH132" s="1594"/>
      <c r="CI132" s="1594"/>
      <c r="CJ132" s="1594"/>
      <c r="CK132" s="1594"/>
      <c r="CL132" s="1594"/>
      <c r="CM132" s="1594"/>
      <c r="CN132" s="1594"/>
      <c r="CO132" s="1594"/>
      <c r="CP132" s="1594"/>
      <c r="CQ132" s="1594"/>
      <c r="CR132" s="1594"/>
      <c r="CS132" s="1594"/>
      <c r="CT132" s="1594"/>
      <c r="CU132" s="1594"/>
      <c r="CV132" s="1594"/>
      <c r="CW132" s="1594"/>
      <c r="CX132" s="1594"/>
      <c r="CY132" s="1594"/>
      <c r="CZ132" s="1594"/>
      <c r="DA132" s="1594"/>
      <c r="DB132" s="1594"/>
      <c r="DC132" s="1594"/>
      <c r="DD132" s="1594"/>
      <c r="DE132" s="1594"/>
      <c r="DF132" s="1594"/>
      <c r="DG132" s="1594"/>
      <c r="DH132" s="1594"/>
      <c r="DI132" s="1594"/>
      <c r="DJ132" s="1594"/>
      <c r="DK132" s="1594"/>
      <c r="DL132" s="1594"/>
      <c r="DM132" s="1594"/>
      <c r="DN132" s="1594"/>
      <c r="DO132" s="1594"/>
      <c r="DP132" s="1594"/>
      <c r="DQ132" s="1594"/>
      <c r="DR132" s="1594"/>
      <c r="DS132" s="1594"/>
      <c r="DT132" s="1594"/>
      <c r="DU132" s="1594"/>
      <c r="DV132" s="1594"/>
      <c r="DW132" s="1594"/>
      <c r="DX132" s="1594"/>
      <c r="DY132" s="1594"/>
      <c r="DZ132" s="1594"/>
      <c r="EA132" s="1594"/>
      <c r="EB132" s="1594"/>
      <c r="EC132" s="1594"/>
      <c r="ED132" s="1594"/>
      <c r="EE132" s="1594"/>
      <c r="EF132" s="1594"/>
      <c r="EG132" s="1594"/>
      <c r="EH132" s="1594"/>
      <c r="EI132" s="1594"/>
      <c r="EJ132" s="1594"/>
      <c r="EK132" s="1594"/>
      <c r="EL132" s="1594"/>
      <c r="EM132" s="1594"/>
      <c r="EN132" s="1594"/>
      <c r="EO132" s="1594"/>
      <c r="EP132" s="1594"/>
      <c r="EQ132" s="1594"/>
      <c r="ER132" s="1594"/>
      <c r="ES132" s="1594"/>
    </row>
    <row r="133" spans="1:149" s="1595" customFormat="1" ht="12.5">
      <c r="A133" s="1644" t="str">
        <f t="shared" si="93"/>
        <v>Organisation</v>
      </c>
      <c r="B133" s="1758"/>
      <c r="C133" s="1758"/>
      <c r="D133" s="1758"/>
      <c r="E133" s="1756"/>
      <c r="F133" s="1592"/>
      <c r="G133" s="1714">
        <f t="shared" si="94"/>
        <v>0</v>
      </c>
      <c r="H133" s="1645"/>
      <c r="I133" s="1714">
        <f t="shared" si="95"/>
        <v>0</v>
      </c>
      <c r="J133" s="1646"/>
      <c r="K133" s="1646"/>
      <c r="L133" s="1592"/>
      <c r="M133" s="1597"/>
      <c r="N133" s="1597"/>
      <c r="O133" s="1646"/>
      <c r="P133" s="1647"/>
      <c r="Q133" s="1647"/>
      <c r="R133" s="1648"/>
      <c r="S133" s="1603"/>
      <c r="T133" s="1649"/>
      <c r="U133" s="1649"/>
      <c r="V133" s="1649"/>
      <c r="W133" s="1649"/>
      <c r="X133" s="1649"/>
      <c r="Y133" s="1649"/>
      <c r="Z133" s="1649"/>
      <c r="AA133" s="1649"/>
      <c r="AB133" s="1649"/>
      <c r="AC133" s="1649"/>
      <c r="AD133" s="1649"/>
      <c r="AE133" s="1649"/>
      <c r="AF133" s="1610">
        <f t="shared" si="74"/>
        <v>0</v>
      </c>
      <c r="AG133" s="1649"/>
      <c r="AH133" s="1649"/>
      <c r="AI133" s="1649"/>
      <c r="AJ133" s="1649"/>
      <c r="AK133" s="1649"/>
      <c r="AL133" s="1649"/>
      <c r="AM133" s="1649"/>
      <c r="AN133" s="1649"/>
      <c r="AO133" s="1649"/>
      <c r="AP133" s="1649"/>
      <c r="AQ133" s="1649"/>
      <c r="AR133" s="1709"/>
      <c r="AS133" s="1779">
        <f t="shared" si="75"/>
        <v>0</v>
      </c>
      <c r="AT133" s="1711">
        <f t="shared" si="96"/>
        <v>0</v>
      </c>
      <c r="AU133" s="1611">
        <f t="shared" si="76"/>
        <v>0</v>
      </c>
      <c r="AV133" s="1611">
        <f t="shared" si="77"/>
        <v>0</v>
      </c>
      <c r="AW133" s="1611">
        <f t="shared" si="78"/>
        <v>0</v>
      </c>
      <c r="AX133" s="1611">
        <f t="shared" si="79"/>
        <v>0</v>
      </c>
      <c r="AY133" s="1611">
        <f t="shared" si="80"/>
        <v>0</v>
      </c>
      <c r="AZ133" s="1611">
        <f t="shared" si="81"/>
        <v>0</v>
      </c>
      <c r="BA133" s="1611">
        <f t="shared" si="82"/>
        <v>0</v>
      </c>
      <c r="BB133" s="1611">
        <f t="shared" si="83"/>
        <v>0</v>
      </c>
      <c r="BC133" s="1611">
        <f t="shared" si="84"/>
        <v>0</v>
      </c>
      <c r="BD133" s="1611">
        <f t="shared" si="85"/>
        <v>0</v>
      </c>
      <c r="BE133" s="1611">
        <f t="shared" si="86"/>
        <v>0</v>
      </c>
      <c r="BF133" s="1611">
        <f t="shared" si="87"/>
        <v>0</v>
      </c>
      <c r="BG133" s="1611">
        <f t="shared" si="97"/>
        <v>0</v>
      </c>
      <c r="BH133" s="1611" t="str">
        <f t="shared" si="98"/>
        <v/>
      </c>
      <c r="BI133" s="1611" t="str">
        <f t="shared" si="99"/>
        <v/>
      </c>
      <c r="BJ133" s="1611" t="str">
        <f t="shared" si="88"/>
        <v/>
      </c>
      <c r="BK133" s="1611" t="str">
        <f t="shared" si="89"/>
        <v/>
      </c>
      <c r="BL133" s="1611" t="str">
        <f t="shared" ca="1" si="90"/>
        <v/>
      </c>
      <c r="BM133" s="1611" t="str">
        <f t="shared" si="100"/>
        <v/>
      </c>
      <c r="BN133" s="1611" t="str">
        <f t="shared" si="91"/>
        <v/>
      </c>
      <c r="BO133" s="1611" t="str">
        <f t="shared" si="92"/>
        <v/>
      </c>
      <c r="BP133" s="1611" t="str">
        <f t="shared" si="101"/>
        <v/>
      </c>
      <c r="BQ133" s="1611" t="str">
        <f t="shared" si="102"/>
        <v/>
      </c>
      <c r="BR133" s="1611" t="str">
        <f t="shared" si="103"/>
        <v/>
      </c>
      <c r="BS133" s="1611" t="str">
        <f t="shared" si="104"/>
        <v/>
      </c>
      <c r="BT133" s="1611" t="str">
        <f t="shared" si="105"/>
        <v/>
      </c>
      <c r="BU133" s="1731">
        <f t="shared" ca="1" si="106"/>
        <v>0</v>
      </c>
      <c r="BV133" s="1594"/>
      <c r="BW133" s="1594"/>
      <c r="BX133" s="1594"/>
      <c r="BY133" s="1594"/>
      <c r="BZ133" s="1594"/>
      <c r="CA133" s="1594"/>
      <c r="CB133" s="1594"/>
      <c r="CC133" s="1594"/>
      <c r="CD133" s="1594"/>
      <c r="CE133" s="1594"/>
      <c r="CF133" s="1594"/>
      <c r="CG133" s="1594"/>
      <c r="CH133" s="1594"/>
      <c r="CI133" s="1594"/>
      <c r="CJ133" s="1594"/>
      <c r="CK133" s="1594"/>
      <c r="CL133" s="1594"/>
      <c r="CM133" s="1594"/>
      <c r="CN133" s="1594"/>
      <c r="CO133" s="1594"/>
      <c r="CP133" s="1594"/>
      <c r="CQ133" s="1594"/>
      <c r="CR133" s="1594"/>
      <c r="CS133" s="1594"/>
      <c r="CT133" s="1594"/>
      <c r="CU133" s="1594"/>
      <c r="CV133" s="1594"/>
      <c r="CW133" s="1594"/>
      <c r="CX133" s="1594"/>
      <c r="CY133" s="1594"/>
      <c r="CZ133" s="1594"/>
      <c r="DA133" s="1594"/>
      <c r="DB133" s="1594"/>
      <c r="DC133" s="1594"/>
      <c r="DD133" s="1594"/>
      <c r="DE133" s="1594"/>
      <c r="DF133" s="1594"/>
      <c r="DG133" s="1594"/>
      <c r="DH133" s="1594"/>
      <c r="DI133" s="1594"/>
      <c r="DJ133" s="1594"/>
      <c r="DK133" s="1594"/>
      <c r="DL133" s="1594"/>
      <c r="DM133" s="1594"/>
      <c r="DN133" s="1594"/>
      <c r="DO133" s="1594"/>
      <c r="DP133" s="1594"/>
      <c r="DQ133" s="1594"/>
      <c r="DR133" s="1594"/>
      <c r="DS133" s="1594"/>
      <c r="DT133" s="1594"/>
      <c r="DU133" s="1594"/>
      <c r="DV133" s="1594"/>
      <c r="DW133" s="1594"/>
      <c r="DX133" s="1594"/>
      <c r="DY133" s="1594"/>
      <c r="DZ133" s="1594"/>
      <c r="EA133" s="1594"/>
      <c r="EB133" s="1594"/>
      <c r="EC133" s="1594"/>
      <c r="ED133" s="1594"/>
      <c r="EE133" s="1594"/>
      <c r="EF133" s="1594"/>
      <c r="EG133" s="1594"/>
      <c r="EH133" s="1594"/>
      <c r="EI133" s="1594"/>
      <c r="EJ133" s="1594"/>
      <c r="EK133" s="1594"/>
      <c r="EL133" s="1594"/>
      <c r="EM133" s="1594"/>
      <c r="EN133" s="1594"/>
      <c r="EO133" s="1594"/>
      <c r="EP133" s="1594"/>
      <c r="EQ133" s="1594"/>
      <c r="ER133" s="1594"/>
      <c r="ES133" s="1594"/>
    </row>
    <row r="134" spans="1:149" s="1595" customFormat="1" ht="12.5">
      <c r="A134" s="1644" t="str">
        <f t="shared" si="93"/>
        <v>Organisation</v>
      </c>
      <c r="B134" s="1758"/>
      <c r="C134" s="1758"/>
      <c r="D134" s="1758"/>
      <c r="E134" s="1756"/>
      <c r="F134" s="1592"/>
      <c r="G134" s="1714">
        <f t="shared" si="94"/>
        <v>0</v>
      </c>
      <c r="H134" s="1645"/>
      <c r="I134" s="1714">
        <f t="shared" si="95"/>
        <v>0</v>
      </c>
      <c r="J134" s="1646"/>
      <c r="K134" s="1646"/>
      <c r="L134" s="1592"/>
      <c r="M134" s="1597"/>
      <c r="N134" s="1597"/>
      <c r="O134" s="1646"/>
      <c r="P134" s="1647"/>
      <c r="Q134" s="1647"/>
      <c r="R134" s="1648"/>
      <c r="S134" s="1603"/>
      <c r="T134" s="1649"/>
      <c r="U134" s="1649"/>
      <c r="V134" s="1649"/>
      <c r="W134" s="1649"/>
      <c r="X134" s="1649"/>
      <c r="Y134" s="1649"/>
      <c r="Z134" s="1649"/>
      <c r="AA134" s="1649"/>
      <c r="AB134" s="1649"/>
      <c r="AC134" s="1649"/>
      <c r="AD134" s="1649"/>
      <c r="AE134" s="1649"/>
      <c r="AF134" s="1610">
        <f t="shared" si="74"/>
        <v>0</v>
      </c>
      <c r="AG134" s="1649"/>
      <c r="AH134" s="1649"/>
      <c r="AI134" s="1649"/>
      <c r="AJ134" s="1649"/>
      <c r="AK134" s="1649"/>
      <c r="AL134" s="1649"/>
      <c r="AM134" s="1649"/>
      <c r="AN134" s="1649"/>
      <c r="AO134" s="1649"/>
      <c r="AP134" s="1649"/>
      <c r="AQ134" s="1649"/>
      <c r="AR134" s="1709"/>
      <c r="AS134" s="1779">
        <f t="shared" si="75"/>
        <v>0</v>
      </c>
      <c r="AT134" s="1711">
        <f t="shared" si="96"/>
        <v>0</v>
      </c>
      <c r="AU134" s="1611">
        <f t="shared" si="76"/>
        <v>0</v>
      </c>
      <c r="AV134" s="1611">
        <f t="shared" si="77"/>
        <v>0</v>
      </c>
      <c r="AW134" s="1611">
        <f t="shared" si="78"/>
        <v>0</v>
      </c>
      <c r="AX134" s="1611">
        <f t="shared" si="79"/>
        <v>0</v>
      </c>
      <c r="AY134" s="1611">
        <f t="shared" si="80"/>
        <v>0</v>
      </c>
      <c r="AZ134" s="1611">
        <f t="shared" si="81"/>
        <v>0</v>
      </c>
      <c r="BA134" s="1611">
        <f t="shared" si="82"/>
        <v>0</v>
      </c>
      <c r="BB134" s="1611">
        <f t="shared" si="83"/>
        <v>0</v>
      </c>
      <c r="BC134" s="1611">
        <f t="shared" si="84"/>
        <v>0</v>
      </c>
      <c r="BD134" s="1611">
        <f t="shared" si="85"/>
        <v>0</v>
      </c>
      <c r="BE134" s="1611">
        <f t="shared" si="86"/>
        <v>0</v>
      </c>
      <c r="BF134" s="1611">
        <f t="shared" si="87"/>
        <v>0</v>
      </c>
      <c r="BG134" s="1611">
        <f t="shared" si="97"/>
        <v>0</v>
      </c>
      <c r="BH134" s="1611" t="str">
        <f t="shared" si="98"/>
        <v/>
      </c>
      <c r="BI134" s="1611" t="str">
        <f t="shared" si="99"/>
        <v/>
      </c>
      <c r="BJ134" s="1611" t="str">
        <f t="shared" si="88"/>
        <v/>
      </c>
      <c r="BK134" s="1611" t="str">
        <f t="shared" si="89"/>
        <v/>
      </c>
      <c r="BL134" s="1611" t="str">
        <f t="shared" ca="1" si="90"/>
        <v/>
      </c>
      <c r="BM134" s="1611" t="str">
        <f t="shared" si="100"/>
        <v/>
      </c>
      <c r="BN134" s="1611" t="str">
        <f t="shared" si="91"/>
        <v/>
      </c>
      <c r="BO134" s="1611" t="str">
        <f t="shared" si="92"/>
        <v/>
      </c>
      <c r="BP134" s="1611" t="str">
        <f t="shared" si="101"/>
        <v/>
      </c>
      <c r="BQ134" s="1611" t="str">
        <f t="shared" si="102"/>
        <v/>
      </c>
      <c r="BR134" s="1611" t="str">
        <f t="shared" si="103"/>
        <v/>
      </c>
      <c r="BS134" s="1611" t="str">
        <f t="shared" si="104"/>
        <v/>
      </c>
      <c r="BT134" s="1611" t="str">
        <f t="shared" si="105"/>
        <v/>
      </c>
      <c r="BU134" s="1731">
        <f t="shared" ca="1" si="106"/>
        <v>0</v>
      </c>
      <c r="BV134" s="1594"/>
      <c r="BW134" s="1594"/>
      <c r="BX134" s="1594"/>
      <c r="BY134" s="1594"/>
      <c r="BZ134" s="1594"/>
      <c r="CA134" s="1594"/>
      <c r="CB134" s="1594"/>
      <c r="CC134" s="1594"/>
      <c r="CD134" s="1594"/>
      <c r="CE134" s="1594"/>
      <c r="CF134" s="1594"/>
      <c r="CG134" s="1594"/>
      <c r="CH134" s="1594"/>
      <c r="CI134" s="1594"/>
      <c r="CJ134" s="1594"/>
      <c r="CK134" s="1594"/>
      <c r="CL134" s="1594"/>
      <c r="CM134" s="1594"/>
      <c r="CN134" s="1594"/>
      <c r="CO134" s="1594"/>
      <c r="CP134" s="1594"/>
      <c r="CQ134" s="1594"/>
      <c r="CR134" s="1594"/>
      <c r="CS134" s="1594"/>
      <c r="CT134" s="1594"/>
      <c r="CU134" s="1594"/>
      <c r="CV134" s="1594"/>
      <c r="CW134" s="1594"/>
      <c r="CX134" s="1594"/>
      <c r="CY134" s="1594"/>
      <c r="CZ134" s="1594"/>
      <c r="DA134" s="1594"/>
      <c r="DB134" s="1594"/>
      <c r="DC134" s="1594"/>
      <c r="DD134" s="1594"/>
      <c r="DE134" s="1594"/>
      <c r="DF134" s="1594"/>
      <c r="DG134" s="1594"/>
      <c r="DH134" s="1594"/>
      <c r="DI134" s="1594"/>
      <c r="DJ134" s="1594"/>
      <c r="DK134" s="1594"/>
      <c r="DL134" s="1594"/>
      <c r="DM134" s="1594"/>
      <c r="DN134" s="1594"/>
      <c r="DO134" s="1594"/>
      <c r="DP134" s="1594"/>
      <c r="DQ134" s="1594"/>
      <c r="DR134" s="1594"/>
      <c r="DS134" s="1594"/>
      <c r="DT134" s="1594"/>
      <c r="DU134" s="1594"/>
      <c r="DV134" s="1594"/>
      <c r="DW134" s="1594"/>
      <c r="DX134" s="1594"/>
      <c r="DY134" s="1594"/>
      <c r="DZ134" s="1594"/>
      <c r="EA134" s="1594"/>
      <c r="EB134" s="1594"/>
      <c r="EC134" s="1594"/>
      <c r="ED134" s="1594"/>
      <c r="EE134" s="1594"/>
      <c r="EF134" s="1594"/>
      <c r="EG134" s="1594"/>
      <c r="EH134" s="1594"/>
      <c r="EI134" s="1594"/>
      <c r="EJ134" s="1594"/>
      <c r="EK134" s="1594"/>
      <c r="EL134" s="1594"/>
      <c r="EM134" s="1594"/>
      <c r="EN134" s="1594"/>
      <c r="EO134" s="1594"/>
      <c r="EP134" s="1594"/>
      <c r="EQ134" s="1594"/>
      <c r="ER134" s="1594"/>
      <c r="ES134" s="1594"/>
    </row>
    <row r="135" spans="1:149" s="1595" customFormat="1" ht="12.5">
      <c r="A135" s="1644" t="str">
        <f t="shared" si="93"/>
        <v>Organisation</v>
      </c>
      <c r="B135" s="1758"/>
      <c r="C135" s="1758"/>
      <c r="D135" s="1758"/>
      <c r="E135" s="1756"/>
      <c r="F135" s="1592"/>
      <c r="G135" s="1714">
        <f t="shared" si="94"/>
        <v>0</v>
      </c>
      <c r="H135" s="1645"/>
      <c r="I135" s="1714">
        <f t="shared" si="95"/>
        <v>0</v>
      </c>
      <c r="J135" s="1646"/>
      <c r="K135" s="1646"/>
      <c r="L135" s="1592"/>
      <c r="M135" s="1597"/>
      <c r="N135" s="1597"/>
      <c r="O135" s="1646"/>
      <c r="P135" s="1647"/>
      <c r="Q135" s="1647"/>
      <c r="R135" s="1648"/>
      <c r="S135" s="1603"/>
      <c r="T135" s="1649"/>
      <c r="U135" s="1649"/>
      <c r="V135" s="1649"/>
      <c r="W135" s="1649"/>
      <c r="X135" s="1649"/>
      <c r="Y135" s="1649"/>
      <c r="Z135" s="1649"/>
      <c r="AA135" s="1649"/>
      <c r="AB135" s="1649"/>
      <c r="AC135" s="1649"/>
      <c r="AD135" s="1649"/>
      <c r="AE135" s="1649"/>
      <c r="AF135" s="1610">
        <f t="shared" si="74"/>
        <v>0</v>
      </c>
      <c r="AG135" s="1649"/>
      <c r="AH135" s="1649"/>
      <c r="AI135" s="1649"/>
      <c r="AJ135" s="1649"/>
      <c r="AK135" s="1649"/>
      <c r="AL135" s="1649"/>
      <c r="AM135" s="1649"/>
      <c r="AN135" s="1649"/>
      <c r="AO135" s="1649"/>
      <c r="AP135" s="1649"/>
      <c r="AQ135" s="1649"/>
      <c r="AR135" s="1709"/>
      <c r="AS135" s="1779">
        <f t="shared" si="75"/>
        <v>0</v>
      </c>
      <c r="AT135" s="1711">
        <f t="shared" si="96"/>
        <v>0</v>
      </c>
      <c r="AU135" s="1611">
        <f t="shared" si="76"/>
        <v>0</v>
      </c>
      <c r="AV135" s="1611">
        <f t="shared" si="77"/>
        <v>0</v>
      </c>
      <c r="AW135" s="1611">
        <f t="shared" si="78"/>
        <v>0</v>
      </c>
      <c r="AX135" s="1611">
        <f t="shared" si="79"/>
        <v>0</v>
      </c>
      <c r="AY135" s="1611">
        <f t="shared" si="80"/>
        <v>0</v>
      </c>
      <c r="AZ135" s="1611">
        <f t="shared" si="81"/>
        <v>0</v>
      </c>
      <c r="BA135" s="1611">
        <f t="shared" si="82"/>
        <v>0</v>
      </c>
      <c r="BB135" s="1611">
        <f t="shared" si="83"/>
        <v>0</v>
      </c>
      <c r="BC135" s="1611">
        <f t="shared" si="84"/>
        <v>0</v>
      </c>
      <c r="BD135" s="1611">
        <f t="shared" si="85"/>
        <v>0</v>
      </c>
      <c r="BE135" s="1611">
        <f t="shared" si="86"/>
        <v>0</v>
      </c>
      <c r="BF135" s="1611">
        <f t="shared" si="87"/>
        <v>0</v>
      </c>
      <c r="BG135" s="1611">
        <f t="shared" si="97"/>
        <v>0</v>
      </c>
      <c r="BH135" s="1611" t="str">
        <f t="shared" si="98"/>
        <v/>
      </c>
      <c r="BI135" s="1611" t="str">
        <f t="shared" si="99"/>
        <v/>
      </c>
      <c r="BJ135" s="1611" t="str">
        <f t="shared" si="88"/>
        <v/>
      </c>
      <c r="BK135" s="1611" t="str">
        <f t="shared" si="89"/>
        <v/>
      </c>
      <c r="BL135" s="1611" t="str">
        <f t="shared" ca="1" si="90"/>
        <v/>
      </c>
      <c r="BM135" s="1611" t="str">
        <f t="shared" si="100"/>
        <v/>
      </c>
      <c r="BN135" s="1611" t="str">
        <f t="shared" si="91"/>
        <v/>
      </c>
      <c r="BO135" s="1611" t="str">
        <f t="shared" si="92"/>
        <v/>
      </c>
      <c r="BP135" s="1611" t="str">
        <f t="shared" si="101"/>
        <v/>
      </c>
      <c r="BQ135" s="1611" t="str">
        <f t="shared" si="102"/>
        <v/>
      </c>
      <c r="BR135" s="1611" t="str">
        <f t="shared" si="103"/>
        <v/>
      </c>
      <c r="BS135" s="1611" t="str">
        <f t="shared" si="104"/>
        <v/>
      </c>
      <c r="BT135" s="1611" t="str">
        <f t="shared" si="105"/>
        <v/>
      </c>
      <c r="BU135" s="1731">
        <f t="shared" ca="1" si="106"/>
        <v>0</v>
      </c>
      <c r="BV135" s="1594"/>
      <c r="BW135" s="1594"/>
      <c r="BX135" s="1594"/>
      <c r="BY135" s="1594"/>
      <c r="BZ135" s="1594"/>
      <c r="CA135" s="1594"/>
      <c r="CB135" s="1594"/>
      <c r="CC135" s="1594"/>
      <c r="CD135" s="1594"/>
      <c r="CE135" s="1594"/>
      <c r="CF135" s="1594"/>
      <c r="CG135" s="1594"/>
      <c r="CH135" s="1594"/>
      <c r="CI135" s="1594"/>
      <c r="CJ135" s="1594"/>
      <c r="CK135" s="1594"/>
      <c r="CL135" s="1594"/>
      <c r="CM135" s="1594"/>
      <c r="CN135" s="1594"/>
      <c r="CO135" s="1594"/>
      <c r="CP135" s="1594"/>
      <c r="CQ135" s="1594"/>
      <c r="CR135" s="1594"/>
      <c r="CS135" s="1594"/>
      <c r="CT135" s="1594"/>
      <c r="CU135" s="1594"/>
      <c r="CV135" s="1594"/>
      <c r="CW135" s="1594"/>
      <c r="CX135" s="1594"/>
      <c r="CY135" s="1594"/>
      <c r="CZ135" s="1594"/>
      <c r="DA135" s="1594"/>
      <c r="DB135" s="1594"/>
      <c r="DC135" s="1594"/>
      <c r="DD135" s="1594"/>
      <c r="DE135" s="1594"/>
      <c r="DF135" s="1594"/>
      <c r="DG135" s="1594"/>
      <c r="DH135" s="1594"/>
      <c r="DI135" s="1594"/>
      <c r="DJ135" s="1594"/>
      <c r="DK135" s="1594"/>
      <c r="DL135" s="1594"/>
      <c r="DM135" s="1594"/>
      <c r="DN135" s="1594"/>
      <c r="DO135" s="1594"/>
      <c r="DP135" s="1594"/>
      <c r="DQ135" s="1594"/>
      <c r="DR135" s="1594"/>
      <c r="DS135" s="1594"/>
      <c r="DT135" s="1594"/>
      <c r="DU135" s="1594"/>
      <c r="DV135" s="1594"/>
      <c r="DW135" s="1594"/>
      <c r="DX135" s="1594"/>
      <c r="DY135" s="1594"/>
      <c r="DZ135" s="1594"/>
      <c r="EA135" s="1594"/>
      <c r="EB135" s="1594"/>
      <c r="EC135" s="1594"/>
      <c r="ED135" s="1594"/>
      <c r="EE135" s="1594"/>
      <c r="EF135" s="1594"/>
      <c r="EG135" s="1594"/>
      <c r="EH135" s="1594"/>
      <c r="EI135" s="1594"/>
      <c r="EJ135" s="1594"/>
      <c r="EK135" s="1594"/>
      <c r="EL135" s="1594"/>
      <c r="EM135" s="1594"/>
      <c r="EN135" s="1594"/>
      <c r="EO135" s="1594"/>
      <c r="EP135" s="1594"/>
      <c r="EQ135" s="1594"/>
      <c r="ER135" s="1594"/>
      <c r="ES135" s="1594"/>
    </row>
    <row r="136" spans="1:149" s="1595" customFormat="1" ht="12.5">
      <c r="A136" s="1644" t="str">
        <f t="shared" si="93"/>
        <v>Organisation</v>
      </c>
      <c r="B136" s="1758"/>
      <c r="C136" s="1758"/>
      <c r="D136" s="1758"/>
      <c r="E136" s="1756"/>
      <c r="F136" s="1592"/>
      <c r="G136" s="1714">
        <f t="shared" si="94"/>
        <v>0</v>
      </c>
      <c r="H136" s="1645"/>
      <c r="I136" s="1714">
        <f t="shared" si="95"/>
        <v>0</v>
      </c>
      <c r="J136" s="1646"/>
      <c r="K136" s="1646"/>
      <c r="L136" s="1592"/>
      <c r="M136" s="1597"/>
      <c r="N136" s="1597"/>
      <c r="O136" s="1646"/>
      <c r="P136" s="1647"/>
      <c r="Q136" s="1647"/>
      <c r="R136" s="1648"/>
      <c r="S136" s="1603"/>
      <c r="T136" s="1649"/>
      <c r="U136" s="1649"/>
      <c r="V136" s="1649"/>
      <c r="W136" s="1649"/>
      <c r="X136" s="1649"/>
      <c r="Y136" s="1649"/>
      <c r="Z136" s="1649"/>
      <c r="AA136" s="1649"/>
      <c r="AB136" s="1649"/>
      <c r="AC136" s="1649"/>
      <c r="AD136" s="1649"/>
      <c r="AE136" s="1649"/>
      <c r="AF136" s="1610">
        <f t="shared" si="74"/>
        <v>0</v>
      </c>
      <c r="AG136" s="1649"/>
      <c r="AH136" s="1649"/>
      <c r="AI136" s="1649"/>
      <c r="AJ136" s="1649"/>
      <c r="AK136" s="1649"/>
      <c r="AL136" s="1649"/>
      <c r="AM136" s="1649"/>
      <c r="AN136" s="1649"/>
      <c r="AO136" s="1649"/>
      <c r="AP136" s="1649"/>
      <c r="AQ136" s="1649"/>
      <c r="AR136" s="1709"/>
      <c r="AS136" s="1779">
        <f t="shared" si="75"/>
        <v>0</v>
      </c>
      <c r="AT136" s="1711">
        <f t="shared" si="96"/>
        <v>0</v>
      </c>
      <c r="AU136" s="1611">
        <f t="shared" si="76"/>
        <v>0</v>
      </c>
      <c r="AV136" s="1611">
        <f t="shared" si="77"/>
        <v>0</v>
      </c>
      <c r="AW136" s="1611">
        <f t="shared" si="78"/>
        <v>0</v>
      </c>
      <c r="AX136" s="1611">
        <f t="shared" si="79"/>
        <v>0</v>
      </c>
      <c r="AY136" s="1611">
        <f t="shared" si="80"/>
        <v>0</v>
      </c>
      <c r="AZ136" s="1611">
        <f t="shared" si="81"/>
        <v>0</v>
      </c>
      <c r="BA136" s="1611">
        <f t="shared" si="82"/>
        <v>0</v>
      </c>
      <c r="BB136" s="1611">
        <f t="shared" si="83"/>
        <v>0</v>
      </c>
      <c r="BC136" s="1611">
        <f t="shared" si="84"/>
        <v>0</v>
      </c>
      <c r="BD136" s="1611">
        <f t="shared" si="85"/>
        <v>0</v>
      </c>
      <c r="BE136" s="1611">
        <f t="shared" si="86"/>
        <v>0</v>
      </c>
      <c r="BF136" s="1611">
        <f t="shared" si="87"/>
        <v>0</v>
      </c>
      <c r="BG136" s="1611">
        <f t="shared" si="97"/>
        <v>0</v>
      </c>
      <c r="BH136" s="1611" t="str">
        <f t="shared" si="98"/>
        <v/>
      </c>
      <c r="BI136" s="1611" t="str">
        <f t="shared" si="99"/>
        <v/>
      </c>
      <c r="BJ136" s="1611" t="str">
        <f t="shared" si="88"/>
        <v/>
      </c>
      <c r="BK136" s="1611" t="str">
        <f t="shared" si="89"/>
        <v/>
      </c>
      <c r="BL136" s="1611" t="str">
        <f t="shared" ca="1" si="90"/>
        <v/>
      </c>
      <c r="BM136" s="1611" t="str">
        <f t="shared" si="100"/>
        <v/>
      </c>
      <c r="BN136" s="1611" t="str">
        <f t="shared" si="91"/>
        <v/>
      </c>
      <c r="BO136" s="1611" t="str">
        <f t="shared" si="92"/>
        <v/>
      </c>
      <c r="BP136" s="1611" t="str">
        <f t="shared" si="101"/>
        <v/>
      </c>
      <c r="BQ136" s="1611" t="str">
        <f t="shared" si="102"/>
        <v/>
      </c>
      <c r="BR136" s="1611" t="str">
        <f t="shared" si="103"/>
        <v/>
      </c>
      <c r="BS136" s="1611" t="str">
        <f t="shared" si="104"/>
        <v/>
      </c>
      <c r="BT136" s="1611" t="str">
        <f t="shared" si="105"/>
        <v/>
      </c>
      <c r="BU136" s="1731">
        <f t="shared" ca="1" si="106"/>
        <v>0</v>
      </c>
      <c r="BV136" s="1594"/>
      <c r="BW136" s="1594"/>
      <c r="BX136" s="1594"/>
      <c r="BY136" s="1594"/>
      <c r="BZ136" s="1594"/>
      <c r="CA136" s="1594"/>
      <c r="CB136" s="1594"/>
      <c r="CC136" s="1594"/>
      <c r="CD136" s="1594"/>
      <c r="CE136" s="1594"/>
      <c r="CF136" s="1594"/>
      <c r="CG136" s="1594"/>
      <c r="CH136" s="1594"/>
      <c r="CI136" s="1594"/>
      <c r="CJ136" s="1594"/>
      <c r="CK136" s="1594"/>
      <c r="CL136" s="1594"/>
      <c r="CM136" s="1594"/>
      <c r="CN136" s="1594"/>
      <c r="CO136" s="1594"/>
      <c r="CP136" s="1594"/>
      <c r="CQ136" s="1594"/>
      <c r="CR136" s="1594"/>
      <c r="CS136" s="1594"/>
      <c r="CT136" s="1594"/>
      <c r="CU136" s="1594"/>
      <c r="CV136" s="1594"/>
      <c r="CW136" s="1594"/>
      <c r="CX136" s="1594"/>
      <c r="CY136" s="1594"/>
      <c r="CZ136" s="1594"/>
      <c r="DA136" s="1594"/>
      <c r="DB136" s="1594"/>
      <c r="DC136" s="1594"/>
      <c r="DD136" s="1594"/>
      <c r="DE136" s="1594"/>
      <c r="DF136" s="1594"/>
      <c r="DG136" s="1594"/>
      <c r="DH136" s="1594"/>
      <c r="DI136" s="1594"/>
      <c r="DJ136" s="1594"/>
      <c r="DK136" s="1594"/>
      <c r="DL136" s="1594"/>
      <c r="DM136" s="1594"/>
      <c r="DN136" s="1594"/>
      <c r="DO136" s="1594"/>
      <c r="DP136" s="1594"/>
      <c r="DQ136" s="1594"/>
      <c r="DR136" s="1594"/>
      <c r="DS136" s="1594"/>
      <c r="DT136" s="1594"/>
      <c r="DU136" s="1594"/>
      <c r="DV136" s="1594"/>
      <c r="DW136" s="1594"/>
      <c r="DX136" s="1594"/>
      <c r="DY136" s="1594"/>
      <c r="DZ136" s="1594"/>
      <c r="EA136" s="1594"/>
      <c r="EB136" s="1594"/>
      <c r="EC136" s="1594"/>
      <c r="ED136" s="1594"/>
      <c r="EE136" s="1594"/>
      <c r="EF136" s="1594"/>
      <c r="EG136" s="1594"/>
      <c r="EH136" s="1594"/>
      <c r="EI136" s="1594"/>
      <c r="EJ136" s="1594"/>
      <c r="EK136" s="1594"/>
      <c r="EL136" s="1594"/>
      <c r="EM136" s="1594"/>
      <c r="EN136" s="1594"/>
      <c r="EO136" s="1594"/>
      <c r="EP136" s="1594"/>
      <c r="EQ136" s="1594"/>
      <c r="ER136" s="1594"/>
      <c r="ES136" s="1594"/>
    </row>
    <row r="137" spans="1:149" s="1595" customFormat="1" ht="12.5">
      <c r="A137" s="1644" t="str">
        <f t="shared" si="93"/>
        <v>Organisation</v>
      </c>
      <c r="B137" s="1758"/>
      <c r="C137" s="1758"/>
      <c r="D137" s="1758"/>
      <c r="E137" s="1756"/>
      <c r="F137" s="1592"/>
      <c r="G137" s="1714">
        <f t="shared" si="94"/>
        <v>0</v>
      </c>
      <c r="H137" s="1645"/>
      <c r="I137" s="1714">
        <f t="shared" si="95"/>
        <v>0</v>
      </c>
      <c r="J137" s="1646"/>
      <c r="K137" s="1646"/>
      <c r="L137" s="1592"/>
      <c r="M137" s="1597"/>
      <c r="N137" s="1597"/>
      <c r="O137" s="1646"/>
      <c r="P137" s="1647"/>
      <c r="Q137" s="1647"/>
      <c r="R137" s="1648"/>
      <c r="S137" s="1603"/>
      <c r="T137" s="1649"/>
      <c r="U137" s="1649"/>
      <c r="V137" s="1649"/>
      <c r="W137" s="1649"/>
      <c r="X137" s="1649"/>
      <c r="Y137" s="1649"/>
      <c r="Z137" s="1649"/>
      <c r="AA137" s="1649"/>
      <c r="AB137" s="1649"/>
      <c r="AC137" s="1649"/>
      <c r="AD137" s="1649"/>
      <c r="AE137" s="1649"/>
      <c r="AF137" s="1610">
        <f t="shared" si="74"/>
        <v>0</v>
      </c>
      <c r="AG137" s="1649"/>
      <c r="AH137" s="1649"/>
      <c r="AI137" s="1649"/>
      <c r="AJ137" s="1649"/>
      <c r="AK137" s="1649"/>
      <c r="AL137" s="1649"/>
      <c r="AM137" s="1649"/>
      <c r="AN137" s="1649"/>
      <c r="AO137" s="1649"/>
      <c r="AP137" s="1649"/>
      <c r="AQ137" s="1649"/>
      <c r="AR137" s="1709"/>
      <c r="AS137" s="1779">
        <f t="shared" si="75"/>
        <v>0</v>
      </c>
      <c r="AT137" s="1711">
        <f t="shared" si="96"/>
        <v>0</v>
      </c>
      <c r="AU137" s="1611">
        <f t="shared" si="76"/>
        <v>0</v>
      </c>
      <c r="AV137" s="1611">
        <f t="shared" si="77"/>
        <v>0</v>
      </c>
      <c r="AW137" s="1611">
        <f t="shared" si="78"/>
        <v>0</v>
      </c>
      <c r="AX137" s="1611">
        <f t="shared" si="79"/>
        <v>0</v>
      </c>
      <c r="AY137" s="1611">
        <f t="shared" si="80"/>
        <v>0</v>
      </c>
      <c r="AZ137" s="1611">
        <f t="shared" si="81"/>
        <v>0</v>
      </c>
      <c r="BA137" s="1611">
        <f t="shared" si="82"/>
        <v>0</v>
      </c>
      <c r="BB137" s="1611">
        <f t="shared" si="83"/>
        <v>0</v>
      </c>
      <c r="BC137" s="1611">
        <f t="shared" si="84"/>
        <v>0</v>
      </c>
      <c r="BD137" s="1611">
        <f t="shared" si="85"/>
        <v>0</v>
      </c>
      <c r="BE137" s="1611">
        <f t="shared" si="86"/>
        <v>0</v>
      </c>
      <c r="BF137" s="1611">
        <f t="shared" si="87"/>
        <v>0</v>
      </c>
      <c r="BG137" s="1611">
        <f t="shared" si="97"/>
        <v>0</v>
      </c>
      <c r="BH137" s="1611" t="str">
        <f t="shared" si="98"/>
        <v/>
      </c>
      <c r="BI137" s="1611" t="str">
        <f t="shared" si="99"/>
        <v/>
      </c>
      <c r="BJ137" s="1611" t="str">
        <f t="shared" si="88"/>
        <v/>
      </c>
      <c r="BK137" s="1611" t="str">
        <f t="shared" si="89"/>
        <v/>
      </c>
      <c r="BL137" s="1611" t="str">
        <f t="shared" ca="1" si="90"/>
        <v/>
      </c>
      <c r="BM137" s="1611" t="str">
        <f t="shared" si="100"/>
        <v/>
      </c>
      <c r="BN137" s="1611" t="str">
        <f t="shared" si="91"/>
        <v/>
      </c>
      <c r="BO137" s="1611" t="str">
        <f t="shared" si="92"/>
        <v/>
      </c>
      <c r="BP137" s="1611" t="str">
        <f t="shared" si="101"/>
        <v/>
      </c>
      <c r="BQ137" s="1611" t="str">
        <f t="shared" si="102"/>
        <v/>
      </c>
      <c r="BR137" s="1611" t="str">
        <f t="shared" si="103"/>
        <v/>
      </c>
      <c r="BS137" s="1611" t="str">
        <f t="shared" si="104"/>
        <v/>
      </c>
      <c r="BT137" s="1611" t="str">
        <f t="shared" si="105"/>
        <v/>
      </c>
      <c r="BU137" s="1731">
        <f t="shared" ca="1" si="106"/>
        <v>0</v>
      </c>
      <c r="BV137" s="1594"/>
      <c r="BW137" s="1594"/>
      <c r="BX137" s="1594"/>
      <c r="BY137" s="1594"/>
      <c r="BZ137" s="1594"/>
      <c r="CA137" s="1594"/>
      <c r="CB137" s="1594"/>
      <c r="CC137" s="1594"/>
      <c r="CD137" s="1594"/>
      <c r="CE137" s="1594"/>
      <c r="CF137" s="1594"/>
      <c r="CG137" s="1594"/>
      <c r="CH137" s="1594"/>
      <c r="CI137" s="1594"/>
      <c r="CJ137" s="1594"/>
      <c r="CK137" s="1594"/>
      <c r="CL137" s="1594"/>
      <c r="CM137" s="1594"/>
      <c r="CN137" s="1594"/>
      <c r="CO137" s="1594"/>
      <c r="CP137" s="1594"/>
      <c r="CQ137" s="1594"/>
      <c r="CR137" s="1594"/>
      <c r="CS137" s="1594"/>
      <c r="CT137" s="1594"/>
      <c r="CU137" s="1594"/>
      <c r="CV137" s="1594"/>
      <c r="CW137" s="1594"/>
      <c r="CX137" s="1594"/>
      <c r="CY137" s="1594"/>
      <c r="CZ137" s="1594"/>
      <c r="DA137" s="1594"/>
      <c r="DB137" s="1594"/>
      <c r="DC137" s="1594"/>
      <c r="DD137" s="1594"/>
      <c r="DE137" s="1594"/>
      <c r="DF137" s="1594"/>
      <c r="DG137" s="1594"/>
      <c r="DH137" s="1594"/>
      <c r="DI137" s="1594"/>
      <c r="DJ137" s="1594"/>
      <c r="DK137" s="1594"/>
      <c r="DL137" s="1594"/>
      <c r="DM137" s="1594"/>
      <c r="DN137" s="1594"/>
      <c r="DO137" s="1594"/>
      <c r="DP137" s="1594"/>
      <c r="DQ137" s="1594"/>
      <c r="DR137" s="1594"/>
      <c r="DS137" s="1594"/>
      <c r="DT137" s="1594"/>
      <c r="DU137" s="1594"/>
      <c r="DV137" s="1594"/>
      <c r="DW137" s="1594"/>
      <c r="DX137" s="1594"/>
      <c r="DY137" s="1594"/>
      <c r="DZ137" s="1594"/>
      <c r="EA137" s="1594"/>
      <c r="EB137" s="1594"/>
      <c r="EC137" s="1594"/>
      <c r="ED137" s="1594"/>
      <c r="EE137" s="1594"/>
      <c r="EF137" s="1594"/>
      <c r="EG137" s="1594"/>
      <c r="EH137" s="1594"/>
      <c r="EI137" s="1594"/>
      <c r="EJ137" s="1594"/>
      <c r="EK137" s="1594"/>
      <c r="EL137" s="1594"/>
      <c r="EM137" s="1594"/>
      <c r="EN137" s="1594"/>
      <c r="EO137" s="1594"/>
      <c r="EP137" s="1594"/>
      <c r="EQ137" s="1594"/>
      <c r="ER137" s="1594"/>
      <c r="ES137" s="1594"/>
    </row>
    <row r="138" spans="1:149" s="1595" customFormat="1" ht="12.5">
      <c r="A138" s="1644" t="str">
        <f t="shared" si="93"/>
        <v>Organisation</v>
      </c>
      <c r="B138" s="1758"/>
      <c r="C138" s="1758"/>
      <c r="D138" s="1758"/>
      <c r="E138" s="1756"/>
      <c r="F138" s="1592"/>
      <c r="G138" s="1714">
        <f t="shared" si="94"/>
        <v>0</v>
      </c>
      <c r="H138" s="1645"/>
      <c r="I138" s="1714">
        <f t="shared" si="95"/>
        <v>0</v>
      </c>
      <c r="J138" s="1646"/>
      <c r="K138" s="1646"/>
      <c r="L138" s="1592"/>
      <c r="M138" s="1597"/>
      <c r="N138" s="1597"/>
      <c r="O138" s="1646"/>
      <c r="P138" s="1647"/>
      <c r="Q138" s="1647"/>
      <c r="R138" s="1648"/>
      <c r="S138" s="1603"/>
      <c r="T138" s="1649"/>
      <c r="U138" s="1649"/>
      <c r="V138" s="1649"/>
      <c r="W138" s="1649"/>
      <c r="X138" s="1649"/>
      <c r="Y138" s="1649"/>
      <c r="Z138" s="1649"/>
      <c r="AA138" s="1649"/>
      <c r="AB138" s="1649"/>
      <c r="AC138" s="1649"/>
      <c r="AD138" s="1649"/>
      <c r="AE138" s="1649"/>
      <c r="AF138" s="1610">
        <f t="shared" si="74"/>
        <v>0</v>
      </c>
      <c r="AG138" s="1649"/>
      <c r="AH138" s="1649"/>
      <c r="AI138" s="1649"/>
      <c r="AJ138" s="1649"/>
      <c r="AK138" s="1649"/>
      <c r="AL138" s="1649"/>
      <c r="AM138" s="1649"/>
      <c r="AN138" s="1649"/>
      <c r="AO138" s="1649"/>
      <c r="AP138" s="1649"/>
      <c r="AQ138" s="1649"/>
      <c r="AR138" s="1709"/>
      <c r="AS138" s="1779">
        <f t="shared" si="75"/>
        <v>0</v>
      </c>
      <c r="AT138" s="1711">
        <f t="shared" si="96"/>
        <v>0</v>
      </c>
      <c r="AU138" s="1611">
        <f t="shared" si="76"/>
        <v>0</v>
      </c>
      <c r="AV138" s="1611">
        <f t="shared" si="77"/>
        <v>0</v>
      </c>
      <c r="AW138" s="1611">
        <f t="shared" si="78"/>
        <v>0</v>
      </c>
      <c r="AX138" s="1611">
        <f t="shared" si="79"/>
        <v>0</v>
      </c>
      <c r="AY138" s="1611">
        <f t="shared" si="80"/>
        <v>0</v>
      </c>
      <c r="AZ138" s="1611">
        <f t="shared" si="81"/>
        <v>0</v>
      </c>
      <c r="BA138" s="1611">
        <f t="shared" si="82"/>
        <v>0</v>
      </c>
      <c r="BB138" s="1611">
        <f t="shared" si="83"/>
        <v>0</v>
      </c>
      <c r="BC138" s="1611">
        <f t="shared" si="84"/>
        <v>0</v>
      </c>
      <c r="BD138" s="1611">
        <f t="shared" si="85"/>
        <v>0</v>
      </c>
      <c r="BE138" s="1611">
        <f t="shared" si="86"/>
        <v>0</v>
      </c>
      <c r="BF138" s="1611">
        <f t="shared" si="87"/>
        <v>0</v>
      </c>
      <c r="BG138" s="1611">
        <f t="shared" si="97"/>
        <v>0</v>
      </c>
      <c r="BH138" s="1611" t="str">
        <f t="shared" si="98"/>
        <v/>
      </c>
      <c r="BI138" s="1611" t="str">
        <f t="shared" si="99"/>
        <v/>
      </c>
      <c r="BJ138" s="1611" t="str">
        <f t="shared" si="88"/>
        <v/>
      </c>
      <c r="BK138" s="1611" t="str">
        <f t="shared" si="89"/>
        <v/>
      </c>
      <c r="BL138" s="1611" t="str">
        <f t="shared" ca="1" si="90"/>
        <v/>
      </c>
      <c r="BM138" s="1611" t="str">
        <f t="shared" si="100"/>
        <v/>
      </c>
      <c r="BN138" s="1611" t="str">
        <f t="shared" si="91"/>
        <v/>
      </c>
      <c r="BO138" s="1611" t="str">
        <f t="shared" si="92"/>
        <v/>
      </c>
      <c r="BP138" s="1611" t="str">
        <f t="shared" si="101"/>
        <v/>
      </c>
      <c r="BQ138" s="1611" t="str">
        <f t="shared" si="102"/>
        <v/>
      </c>
      <c r="BR138" s="1611" t="str">
        <f t="shared" si="103"/>
        <v/>
      </c>
      <c r="BS138" s="1611" t="str">
        <f t="shared" si="104"/>
        <v/>
      </c>
      <c r="BT138" s="1611" t="str">
        <f t="shared" si="105"/>
        <v/>
      </c>
      <c r="BU138" s="1731">
        <f t="shared" ca="1" si="106"/>
        <v>0</v>
      </c>
      <c r="BV138" s="1594"/>
      <c r="BW138" s="1594"/>
      <c r="BX138" s="1594"/>
      <c r="BY138" s="1594"/>
      <c r="BZ138" s="1594"/>
      <c r="CA138" s="1594"/>
      <c r="CB138" s="1594"/>
      <c r="CC138" s="1594"/>
      <c r="CD138" s="1594"/>
      <c r="CE138" s="1594"/>
      <c r="CF138" s="1594"/>
      <c r="CG138" s="1594"/>
      <c r="CH138" s="1594"/>
      <c r="CI138" s="1594"/>
      <c r="CJ138" s="1594"/>
      <c r="CK138" s="1594"/>
      <c r="CL138" s="1594"/>
      <c r="CM138" s="1594"/>
      <c r="CN138" s="1594"/>
      <c r="CO138" s="1594"/>
      <c r="CP138" s="1594"/>
      <c r="CQ138" s="1594"/>
      <c r="CR138" s="1594"/>
      <c r="CS138" s="1594"/>
      <c r="CT138" s="1594"/>
      <c r="CU138" s="1594"/>
      <c r="CV138" s="1594"/>
      <c r="CW138" s="1594"/>
      <c r="CX138" s="1594"/>
      <c r="CY138" s="1594"/>
      <c r="CZ138" s="1594"/>
      <c r="DA138" s="1594"/>
      <c r="DB138" s="1594"/>
      <c r="DC138" s="1594"/>
      <c r="DD138" s="1594"/>
      <c r="DE138" s="1594"/>
      <c r="DF138" s="1594"/>
      <c r="DG138" s="1594"/>
      <c r="DH138" s="1594"/>
      <c r="DI138" s="1594"/>
      <c r="DJ138" s="1594"/>
      <c r="DK138" s="1594"/>
      <c r="DL138" s="1594"/>
      <c r="DM138" s="1594"/>
      <c r="DN138" s="1594"/>
      <c r="DO138" s="1594"/>
      <c r="DP138" s="1594"/>
      <c r="DQ138" s="1594"/>
      <c r="DR138" s="1594"/>
      <c r="DS138" s="1594"/>
      <c r="DT138" s="1594"/>
      <c r="DU138" s="1594"/>
      <c r="DV138" s="1594"/>
      <c r="DW138" s="1594"/>
      <c r="DX138" s="1594"/>
      <c r="DY138" s="1594"/>
      <c r="DZ138" s="1594"/>
      <c r="EA138" s="1594"/>
      <c r="EB138" s="1594"/>
      <c r="EC138" s="1594"/>
      <c r="ED138" s="1594"/>
      <c r="EE138" s="1594"/>
      <c r="EF138" s="1594"/>
      <c r="EG138" s="1594"/>
      <c r="EH138" s="1594"/>
      <c r="EI138" s="1594"/>
      <c r="EJ138" s="1594"/>
      <c r="EK138" s="1594"/>
      <c r="EL138" s="1594"/>
      <c r="EM138" s="1594"/>
      <c r="EN138" s="1594"/>
      <c r="EO138" s="1594"/>
      <c r="EP138" s="1594"/>
      <c r="EQ138" s="1594"/>
      <c r="ER138" s="1594"/>
      <c r="ES138" s="1594"/>
    </row>
    <row r="139" spans="1:149" s="1595" customFormat="1" ht="12.5">
      <c r="A139" s="1644" t="str">
        <f t="shared" si="93"/>
        <v>Organisation</v>
      </c>
      <c r="B139" s="1758"/>
      <c r="C139" s="1758"/>
      <c r="D139" s="1758"/>
      <c r="E139" s="1756"/>
      <c r="F139" s="1592"/>
      <c r="G139" s="1714">
        <f t="shared" si="94"/>
        <v>0</v>
      </c>
      <c r="H139" s="1645"/>
      <c r="I139" s="1714">
        <f t="shared" si="95"/>
        <v>0</v>
      </c>
      <c r="J139" s="1646"/>
      <c r="K139" s="1646"/>
      <c r="L139" s="1592"/>
      <c r="M139" s="1597"/>
      <c r="N139" s="1597"/>
      <c r="O139" s="1646"/>
      <c r="P139" s="1647"/>
      <c r="Q139" s="1647"/>
      <c r="R139" s="1648"/>
      <c r="S139" s="1603"/>
      <c r="T139" s="1649"/>
      <c r="U139" s="1649"/>
      <c r="V139" s="1649"/>
      <c r="W139" s="1649"/>
      <c r="X139" s="1649"/>
      <c r="Y139" s="1649"/>
      <c r="Z139" s="1649"/>
      <c r="AA139" s="1649"/>
      <c r="AB139" s="1649"/>
      <c r="AC139" s="1649"/>
      <c r="AD139" s="1649"/>
      <c r="AE139" s="1649"/>
      <c r="AF139" s="1610">
        <f t="shared" si="74"/>
        <v>0</v>
      </c>
      <c r="AG139" s="1649"/>
      <c r="AH139" s="1649"/>
      <c r="AI139" s="1649"/>
      <c r="AJ139" s="1649"/>
      <c r="AK139" s="1649"/>
      <c r="AL139" s="1649"/>
      <c r="AM139" s="1649"/>
      <c r="AN139" s="1649"/>
      <c r="AO139" s="1649"/>
      <c r="AP139" s="1649"/>
      <c r="AQ139" s="1649"/>
      <c r="AR139" s="1709"/>
      <c r="AS139" s="1779">
        <f t="shared" si="75"/>
        <v>0</v>
      </c>
      <c r="AT139" s="1711">
        <f t="shared" si="96"/>
        <v>0</v>
      </c>
      <c r="AU139" s="1611">
        <f t="shared" si="76"/>
        <v>0</v>
      </c>
      <c r="AV139" s="1611">
        <f t="shared" si="77"/>
        <v>0</v>
      </c>
      <c r="AW139" s="1611">
        <f t="shared" si="78"/>
        <v>0</v>
      </c>
      <c r="AX139" s="1611">
        <f t="shared" si="79"/>
        <v>0</v>
      </c>
      <c r="AY139" s="1611">
        <f t="shared" si="80"/>
        <v>0</v>
      </c>
      <c r="AZ139" s="1611">
        <f t="shared" si="81"/>
        <v>0</v>
      </c>
      <c r="BA139" s="1611">
        <f t="shared" si="82"/>
        <v>0</v>
      </c>
      <c r="BB139" s="1611">
        <f t="shared" si="83"/>
        <v>0</v>
      </c>
      <c r="BC139" s="1611">
        <f t="shared" si="84"/>
        <v>0</v>
      </c>
      <c r="BD139" s="1611">
        <f t="shared" si="85"/>
        <v>0</v>
      </c>
      <c r="BE139" s="1611">
        <f t="shared" si="86"/>
        <v>0</v>
      </c>
      <c r="BF139" s="1611">
        <f t="shared" si="87"/>
        <v>0</v>
      </c>
      <c r="BG139" s="1611">
        <f t="shared" si="97"/>
        <v>0</v>
      </c>
      <c r="BH139" s="1611" t="str">
        <f t="shared" si="98"/>
        <v/>
      </c>
      <c r="BI139" s="1611" t="str">
        <f t="shared" si="99"/>
        <v/>
      </c>
      <c r="BJ139" s="1611" t="str">
        <f t="shared" si="88"/>
        <v/>
      </c>
      <c r="BK139" s="1611" t="str">
        <f t="shared" si="89"/>
        <v/>
      </c>
      <c r="BL139" s="1611" t="str">
        <f t="shared" ca="1" si="90"/>
        <v/>
      </c>
      <c r="BM139" s="1611" t="str">
        <f t="shared" si="100"/>
        <v/>
      </c>
      <c r="BN139" s="1611" t="str">
        <f t="shared" si="91"/>
        <v/>
      </c>
      <c r="BO139" s="1611" t="str">
        <f t="shared" si="92"/>
        <v/>
      </c>
      <c r="BP139" s="1611" t="str">
        <f t="shared" si="101"/>
        <v/>
      </c>
      <c r="BQ139" s="1611" t="str">
        <f t="shared" si="102"/>
        <v/>
      </c>
      <c r="BR139" s="1611" t="str">
        <f t="shared" si="103"/>
        <v/>
      </c>
      <c r="BS139" s="1611" t="str">
        <f t="shared" si="104"/>
        <v/>
      </c>
      <c r="BT139" s="1611" t="str">
        <f t="shared" si="105"/>
        <v/>
      </c>
      <c r="BU139" s="1731">
        <f t="shared" ca="1" si="106"/>
        <v>0</v>
      </c>
      <c r="BV139" s="1594"/>
      <c r="BW139" s="1594"/>
      <c r="BX139" s="1594"/>
      <c r="BY139" s="1594"/>
      <c r="BZ139" s="1594"/>
      <c r="CA139" s="1594"/>
      <c r="CB139" s="1594"/>
      <c r="CC139" s="1594"/>
      <c r="CD139" s="1594"/>
      <c r="CE139" s="1594"/>
      <c r="CF139" s="1594"/>
      <c r="CG139" s="1594"/>
      <c r="CH139" s="1594"/>
      <c r="CI139" s="1594"/>
      <c r="CJ139" s="1594"/>
      <c r="CK139" s="1594"/>
      <c r="CL139" s="1594"/>
      <c r="CM139" s="1594"/>
      <c r="CN139" s="1594"/>
      <c r="CO139" s="1594"/>
      <c r="CP139" s="1594"/>
      <c r="CQ139" s="1594"/>
      <c r="CR139" s="1594"/>
      <c r="CS139" s="1594"/>
      <c r="CT139" s="1594"/>
      <c r="CU139" s="1594"/>
      <c r="CV139" s="1594"/>
      <c r="CW139" s="1594"/>
      <c r="CX139" s="1594"/>
      <c r="CY139" s="1594"/>
      <c r="CZ139" s="1594"/>
      <c r="DA139" s="1594"/>
      <c r="DB139" s="1594"/>
      <c r="DC139" s="1594"/>
      <c r="DD139" s="1594"/>
      <c r="DE139" s="1594"/>
      <c r="DF139" s="1594"/>
      <c r="DG139" s="1594"/>
      <c r="DH139" s="1594"/>
      <c r="DI139" s="1594"/>
      <c r="DJ139" s="1594"/>
      <c r="DK139" s="1594"/>
      <c r="DL139" s="1594"/>
      <c r="DM139" s="1594"/>
      <c r="DN139" s="1594"/>
      <c r="DO139" s="1594"/>
      <c r="DP139" s="1594"/>
      <c r="DQ139" s="1594"/>
      <c r="DR139" s="1594"/>
      <c r="DS139" s="1594"/>
      <c r="DT139" s="1594"/>
      <c r="DU139" s="1594"/>
      <c r="DV139" s="1594"/>
      <c r="DW139" s="1594"/>
      <c r="DX139" s="1594"/>
      <c r="DY139" s="1594"/>
      <c r="DZ139" s="1594"/>
      <c r="EA139" s="1594"/>
      <c r="EB139" s="1594"/>
      <c r="EC139" s="1594"/>
      <c r="ED139" s="1594"/>
      <c r="EE139" s="1594"/>
      <c r="EF139" s="1594"/>
      <c r="EG139" s="1594"/>
      <c r="EH139" s="1594"/>
      <c r="EI139" s="1594"/>
      <c r="EJ139" s="1594"/>
      <c r="EK139" s="1594"/>
      <c r="EL139" s="1594"/>
      <c r="EM139" s="1594"/>
      <c r="EN139" s="1594"/>
      <c r="EO139" s="1594"/>
      <c r="EP139" s="1594"/>
      <c r="EQ139" s="1594"/>
      <c r="ER139" s="1594"/>
      <c r="ES139" s="1594"/>
    </row>
    <row r="140" spans="1:149" s="1595" customFormat="1" ht="12.5">
      <c r="A140" s="1644" t="str">
        <f t="shared" si="93"/>
        <v>Organisation</v>
      </c>
      <c r="B140" s="1758"/>
      <c r="C140" s="1758"/>
      <c r="D140" s="1758"/>
      <c r="E140" s="1756"/>
      <c r="F140" s="1592"/>
      <c r="G140" s="1714">
        <f t="shared" si="94"/>
        <v>0</v>
      </c>
      <c r="H140" s="1645"/>
      <c r="I140" s="1714">
        <f t="shared" si="95"/>
        <v>0</v>
      </c>
      <c r="J140" s="1646"/>
      <c r="K140" s="1646"/>
      <c r="L140" s="1592"/>
      <c r="M140" s="1597"/>
      <c r="N140" s="1597"/>
      <c r="O140" s="1646"/>
      <c r="P140" s="1647"/>
      <c r="Q140" s="1647"/>
      <c r="R140" s="1648"/>
      <c r="S140" s="1603"/>
      <c r="T140" s="1649"/>
      <c r="U140" s="1649"/>
      <c r="V140" s="1649"/>
      <c r="W140" s="1649"/>
      <c r="X140" s="1649"/>
      <c r="Y140" s="1649"/>
      <c r="Z140" s="1649"/>
      <c r="AA140" s="1649"/>
      <c r="AB140" s="1649"/>
      <c r="AC140" s="1649"/>
      <c r="AD140" s="1649"/>
      <c r="AE140" s="1649"/>
      <c r="AF140" s="1610">
        <f t="shared" si="74"/>
        <v>0</v>
      </c>
      <c r="AG140" s="1649"/>
      <c r="AH140" s="1649"/>
      <c r="AI140" s="1649"/>
      <c r="AJ140" s="1649"/>
      <c r="AK140" s="1649"/>
      <c r="AL140" s="1649"/>
      <c r="AM140" s="1649"/>
      <c r="AN140" s="1649"/>
      <c r="AO140" s="1649"/>
      <c r="AP140" s="1649"/>
      <c r="AQ140" s="1649"/>
      <c r="AR140" s="1709"/>
      <c r="AS140" s="1779">
        <f t="shared" si="75"/>
        <v>0</v>
      </c>
      <c r="AT140" s="1711">
        <f t="shared" si="96"/>
        <v>0</v>
      </c>
      <c r="AU140" s="1611">
        <f t="shared" si="76"/>
        <v>0</v>
      </c>
      <c r="AV140" s="1611">
        <f t="shared" si="77"/>
        <v>0</v>
      </c>
      <c r="AW140" s="1611">
        <f t="shared" si="78"/>
        <v>0</v>
      </c>
      <c r="AX140" s="1611">
        <f t="shared" si="79"/>
        <v>0</v>
      </c>
      <c r="AY140" s="1611">
        <f t="shared" si="80"/>
        <v>0</v>
      </c>
      <c r="AZ140" s="1611">
        <f t="shared" si="81"/>
        <v>0</v>
      </c>
      <c r="BA140" s="1611">
        <f t="shared" si="82"/>
        <v>0</v>
      </c>
      <c r="BB140" s="1611">
        <f t="shared" si="83"/>
        <v>0</v>
      </c>
      <c r="BC140" s="1611">
        <f t="shared" si="84"/>
        <v>0</v>
      </c>
      <c r="BD140" s="1611">
        <f t="shared" si="85"/>
        <v>0</v>
      </c>
      <c r="BE140" s="1611">
        <f t="shared" si="86"/>
        <v>0</v>
      </c>
      <c r="BF140" s="1611">
        <f t="shared" si="87"/>
        <v>0</v>
      </c>
      <c r="BG140" s="1611">
        <f t="shared" si="97"/>
        <v>0</v>
      </c>
      <c r="BH140" s="1611" t="str">
        <f t="shared" si="98"/>
        <v/>
      </c>
      <c r="BI140" s="1611" t="str">
        <f t="shared" si="99"/>
        <v/>
      </c>
      <c r="BJ140" s="1611" t="str">
        <f t="shared" si="88"/>
        <v/>
      </c>
      <c r="BK140" s="1611" t="str">
        <f t="shared" si="89"/>
        <v/>
      </c>
      <c r="BL140" s="1611" t="str">
        <f t="shared" ca="1" si="90"/>
        <v/>
      </c>
      <c r="BM140" s="1611" t="str">
        <f t="shared" si="100"/>
        <v/>
      </c>
      <c r="BN140" s="1611" t="str">
        <f t="shared" si="91"/>
        <v/>
      </c>
      <c r="BO140" s="1611" t="str">
        <f t="shared" si="92"/>
        <v/>
      </c>
      <c r="BP140" s="1611" t="str">
        <f t="shared" si="101"/>
        <v/>
      </c>
      <c r="BQ140" s="1611" t="str">
        <f t="shared" si="102"/>
        <v/>
      </c>
      <c r="BR140" s="1611" t="str">
        <f t="shared" si="103"/>
        <v/>
      </c>
      <c r="BS140" s="1611" t="str">
        <f t="shared" si="104"/>
        <v/>
      </c>
      <c r="BT140" s="1611" t="str">
        <f t="shared" si="105"/>
        <v/>
      </c>
      <c r="BU140" s="1731">
        <f t="shared" ca="1" si="106"/>
        <v>0</v>
      </c>
      <c r="BV140" s="1594"/>
      <c r="BW140" s="1594"/>
      <c r="BX140" s="1594"/>
      <c r="BY140" s="1594"/>
      <c r="BZ140" s="1594"/>
      <c r="CA140" s="1594"/>
      <c r="CB140" s="1594"/>
      <c r="CC140" s="1594"/>
      <c r="CD140" s="1594"/>
      <c r="CE140" s="1594"/>
      <c r="CF140" s="1594"/>
      <c r="CG140" s="1594"/>
      <c r="CH140" s="1594"/>
      <c r="CI140" s="1594"/>
      <c r="CJ140" s="1594"/>
      <c r="CK140" s="1594"/>
      <c r="CL140" s="1594"/>
      <c r="CM140" s="1594"/>
      <c r="CN140" s="1594"/>
      <c r="CO140" s="1594"/>
      <c r="CP140" s="1594"/>
      <c r="CQ140" s="1594"/>
      <c r="CR140" s="1594"/>
      <c r="CS140" s="1594"/>
      <c r="CT140" s="1594"/>
      <c r="CU140" s="1594"/>
      <c r="CV140" s="1594"/>
      <c r="CW140" s="1594"/>
      <c r="CX140" s="1594"/>
      <c r="CY140" s="1594"/>
      <c r="CZ140" s="1594"/>
      <c r="DA140" s="1594"/>
      <c r="DB140" s="1594"/>
      <c r="DC140" s="1594"/>
      <c r="DD140" s="1594"/>
      <c r="DE140" s="1594"/>
      <c r="DF140" s="1594"/>
      <c r="DG140" s="1594"/>
      <c r="DH140" s="1594"/>
      <c r="DI140" s="1594"/>
      <c r="DJ140" s="1594"/>
      <c r="DK140" s="1594"/>
      <c r="DL140" s="1594"/>
      <c r="DM140" s="1594"/>
      <c r="DN140" s="1594"/>
      <c r="DO140" s="1594"/>
      <c r="DP140" s="1594"/>
      <c r="DQ140" s="1594"/>
      <c r="DR140" s="1594"/>
      <c r="DS140" s="1594"/>
      <c r="DT140" s="1594"/>
      <c r="DU140" s="1594"/>
      <c r="DV140" s="1594"/>
      <c r="DW140" s="1594"/>
      <c r="DX140" s="1594"/>
      <c r="DY140" s="1594"/>
      <c r="DZ140" s="1594"/>
      <c r="EA140" s="1594"/>
      <c r="EB140" s="1594"/>
      <c r="EC140" s="1594"/>
      <c r="ED140" s="1594"/>
      <c r="EE140" s="1594"/>
      <c r="EF140" s="1594"/>
      <c r="EG140" s="1594"/>
      <c r="EH140" s="1594"/>
      <c r="EI140" s="1594"/>
      <c r="EJ140" s="1594"/>
      <c r="EK140" s="1594"/>
      <c r="EL140" s="1594"/>
      <c r="EM140" s="1594"/>
      <c r="EN140" s="1594"/>
      <c r="EO140" s="1594"/>
      <c r="EP140" s="1594"/>
      <c r="EQ140" s="1594"/>
      <c r="ER140" s="1594"/>
      <c r="ES140" s="1594"/>
    </row>
    <row r="141" spans="1:149" s="1595" customFormat="1" ht="12.5">
      <c r="A141" s="1644" t="str">
        <f t="shared" si="93"/>
        <v>Organisation</v>
      </c>
      <c r="B141" s="1758"/>
      <c r="C141" s="1758"/>
      <c r="D141" s="1758"/>
      <c r="E141" s="1756"/>
      <c r="F141" s="1592"/>
      <c r="G141" s="1714">
        <f t="shared" si="94"/>
        <v>0</v>
      </c>
      <c r="H141" s="1645"/>
      <c r="I141" s="1714">
        <f t="shared" si="95"/>
        <v>0</v>
      </c>
      <c r="J141" s="1646"/>
      <c r="K141" s="1646"/>
      <c r="L141" s="1592"/>
      <c r="M141" s="1597"/>
      <c r="N141" s="1597"/>
      <c r="O141" s="1646"/>
      <c r="P141" s="1647"/>
      <c r="Q141" s="1647"/>
      <c r="R141" s="1648"/>
      <c r="S141" s="1603"/>
      <c r="T141" s="1649"/>
      <c r="U141" s="1649"/>
      <c r="V141" s="1649"/>
      <c r="W141" s="1649"/>
      <c r="X141" s="1649"/>
      <c r="Y141" s="1649"/>
      <c r="Z141" s="1649"/>
      <c r="AA141" s="1649"/>
      <c r="AB141" s="1649"/>
      <c r="AC141" s="1649"/>
      <c r="AD141" s="1649"/>
      <c r="AE141" s="1649"/>
      <c r="AF141" s="1610">
        <f t="shared" si="74"/>
        <v>0</v>
      </c>
      <c r="AG141" s="1649"/>
      <c r="AH141" s="1649"/>
      <c r="AI141" s="1649"/>
      <c r="AJ141" s="1649"/>
      <c r="AK141" s="1649"/>
      <c r="AL141" s="1649"/>
      <c r="AM141" s="1649"/>
      <c r="AN141" s="1649"/>
      <c r="AO141" s="1649"/>
      <c r="AP141" s="1649"/>
      <c r="AQ141" s="1649"/>
      <c r="AR141" s="1709"/>
      <c r="AS141" s="1779">
        <f t="shared" si="75"/>
        <v>0</v>
      </c>
      <c r="AT141" s="1711">
        <f t="shared" si="96"/>
        <v>0</v>
      </c>
      <c r="AU141" s="1611">
        <f t="shared" si="76"/>
        <v>0</v>
      </c>
      <c r="AV141" s="1611">
        <f t="shared" si="77"/>
        <v>0</v>
      </c>
      <c r="AW141" s="1611">
        <f t="shared" si="78"/>
        <v>0</v>
      </c>
      <c r="AX141" s="1611">
        <f t="shared" si="79"/>
        <v>0</v>
      </c>
      <c r="AY141" s="1611">
        <f t="shared" si="80"/>
        <v>0</v>
      </c>
      <c r="AZ141" s="1611">
        <f t="shared" si="81"/>
        <v>0</v>
      </c>
      <c r="BA141" s="1611">
        <f t="shared" si="82"/>
        <v>0</v>
      </c>
      <c r="BB141" s="1611">
        <f t="shared" si="83"/>
        <v>0</v>
      </c>
      <c r="BC141" s="1611">
        <f t="shared" si="84"/>
        <v>0</v>
      </c>
      <c r="BD141" s="1611">
        <f t="shared" si="85"/>
        <v>0</v>
      </c>
      <c r="BE141" s="1611">
        <f t="shared" si="86"/>
        <v>0</v>
      </c>
      <c r="BF141" s="1611">
        <f t="shared" si="87"/>
        <v>0</v>
      </c>
      <c r="BG141" s="1611">
        <f t="shared" si="97"/>
        <v>0</v>
      </c>
      <c r="BH141" s="1611" t="str">
        <f t="shared" si="98"/>
        <v/>
      </c>
      <c r="BI141" s="1611" t="str">
        <f t="shared" si="99"/>
        <v/>
      </c>
      <c r="BJ141" s="1611" t="str">
        <f t="shared" si="88"/>
        <v/>
      </c>
      <c r="BK141" s="1611" t="str">
        <f t="shared" si="89"/>
        <v/>
      </c>
      <c r="BL141" s="1611" t="str">
        <f t="shared" ca="1" si="90"/>
        <v/>
      </c>
      <c r="BM141" s="1611" t="str">
        <f t="shared" si="100"/>
        <v/>
      </c>
      <c r="BN141" s="1611" t="str">
        <f t="shared" si="91"/>
        <v/>
      </c>
      <c r="BO141" s="1611" t="str">
        <f t="shared" si="92"/>
        <v/>
      </c>
      <c r="BP141" s="1611" t="str">
        <f t="shared" si="101"/>
        <v/>
      </c>
      <c r="BQ141" s="1611" t="str">
        <f t="shared" si="102"/>
        <v/>
      </c>
      <c r="BR141" s="1611" t="str">
        <f t="shared" si="103"/>
        <v/>
      </c>
      <c r="BS141" s="1611" t="str">
        <f t="shared" si="104"/>
        <v/>
      </c>
      <c r="BT141" s="1611" t="str">
        <f t="shared" si="105"/>
        <v/>
      </c>
      <c r="BU141" s="1731">
        <f t="shared" ca="1" si="106"/>
        <v>0</v>
      </c>
      <c r="BV141" s="1594"/>
      <c r="BW141" s="1594"/>
      <c r="BX141" s="1594"/>
      <c r="BY141" s="1594"/>
      <c r="BZ141" s="1594"/>
      <c r="CA141" s="1594"/>
      <c r="CB141" s="1594"/>
      <c r="CC141" s="1594"/>
      <c r="CD141" s="1594"/>
      <c r="CE141" s="1594"/>
      <c r="CF141" s="1594"/>
      <c r="CG141" s="1594"/>
      <c r="CH141" s="1594"/>
      <c r="CI141" s="1594"/>
      <c r="CJ141" s="1594"/>
      <c r="CK141" s="1594"/>
      <c r="CL141" s="1594"/>
      <c r="CM141" s="1594"/>
      <c r="CN141" s="1594"/>
      <c r="CO141" s="1594"/>
      <c r="CP141" s="1594"/>
      <c r="CQ141" s="1594"/>
      <c r="CR141" s="1594"/>
      <c r="CS141" s="1594"/>
      <c r="CT141" s="1594"/>
      <c r="CU141" s="1594"/>
      <c r="CV141" s="1594"/>
      <c r="CW141" s="1594"/>
      <c r="CX141" s="1594"/>
      <c r="CY141" s="1594"/>
      <c r="CZ141" s="1594"/>
      <c r="DA141" s="1594"/>
      <c r="DB141" s="1594"/>
      <c r="DC141" s="1594"/>
      <c r="DD141" s="1594"/>
      <c r="DE141" s="1594"/>
      <c r="DF141" s="1594"/>
      <c r="DG141" s="1594"/>
      <c r="DH141" s="1594"/>
      <c r="DI141" s="1594"/>
      <c r="DJ141" s="1594"/>
      <c r="DK141" s="1594"/>
      <c r="DL141" s="1594"/>
      <c r="DM141" s="1594"/>
      <c r="DN141" s="1594"/>
      <c r="DO141" s="1594"/>
      <c r="DP141" s="1594"/>
      <c r="DQ141" s="1594"/>
      <c r="DR141" s="1594"/>
      <c r="DS141" s="1594"/>
      <c r="DT141" s="1594"/>
      <c r="DU141" s="1594"/>
      <c r="DV141" s="1594"/>
      <c r="DW141" s="1594"/>
      <c r="DX141" s="1594"/>
      <c r="DY141" s="1594"/>
      <c r="DZ141" s="1594"/>
      <c r="EA141" s="1594"/>
      <c r="EB141" s="1594"/>
      <c r="EC141" s="1594"/>
      <c r="ED141" s="1594"/>
      <c r="EE141" s="1594"/>
      <c r="EF141" s="1594"/>
      <c r="EG141" s="1594"/>
      <c r="EH141" s="1594"/>
      <c r="EI141" s="1594"/>
      <c r="EJ141" s="1594"/>
      <c r="EK141" s="1594"/>
      <c r="EL141" s="1594"/>
      <c r="EM141" s="1594"/>
      <c r="EN141" s="1594"/>
      <c r="EO141" s="1594"/>
      <c r="EP141" s="1594"/>
      <c r="EQ141" s="1594"/>
      <c r="ER141" s="1594"/>
      <c r="ES141" s="1594"/>
    </row>
    <row r="142" spans="1:149" s="1595" customFormat="1" ht="12.5">
      <c r="A142" s="1644" t="str">
        <f t="shared" si="93"/>
        <v>Organisation</v>
      </c>
      <c r="B142" s="1758"/>
      <c r="C142" s="1758"/>
      <c r="D142" s="1758"/>
      <c r="E142" s="1756"/>
      <c r="F142" s="1592"/>
      <c r="G142" s="1714">
        <f t="shared" si="94"/>
        <v>0</v>
      </c>
      <c r="H142" s="1645"/>
      <c r="I142" s="1714">
        <f t="shared" si="95"/>
        <v>0</v>
      </c>
      <c r="J142" s="1646"/>
      <c r="K142" s="1646"/>
      <c r="L142" s="1592"/>
      <c r="M142" s="1597"/>
      <c r="N142" s="1597"/>
      <c r="O142" s="1646"/>
      <c r="P142" s="1647"/>
      <c r="Q142" s="1647"/>
      <c r="R142" s="1648"/>
      <c r="S142" s="1603"/>
      <c r="T142" s="1649"/>
      <c r="U142" s="1649"/>
      <c r="V142" s="1649"/>
      <c r="W142" s="1649"/>
      <c r="X142" s="1649"/>
      <c r="Y142" s="1649"/>
      <c r="Z142" s="1649"/>
      <c r="AA142" s="1649"/>
      <c r="AB142" s="1649"/>
      <c r="AC142" s="1649"/>
      <c r="AD142" s="1649"/>
      <c r="AE142" s="1649"/>
      <c r="AF142" s="1610">
        <f t="shared" si="74"/>
        <v>0</v>
      </c>
      <c r="AG142" s="1649"/>
      <c r="AH142" s="1649"/>
      <c r="AI142" s="1649"/>
      <c r="AJ142" s="1649"/>
      <c r="AK142" s="1649"/>
      <c r="AL142" s="1649"/>
      <c r="AM142" s="1649"/>
      <c r="AN142" s="1649"/>
      <c r="AO142" s="1649"/>
      <c r="AP142" s="1649"/>
      <c r="AQ142" s="1649"/>
      <c r="AR142" s="1709"/>
      <c r="AS142" s="1779">
        <f t="shared" si="75"/>
        <v>0</v>
      </c>
      <c r="AT142" s="1711">
        <f t="shared" si="96"/>
        <v>0</v>
      </c>
      <c r="AU142" s="1611">
        <f t="shared" si="76"/>
        <v>0</v>
      </c>
      <c r="AV142" s="1611">
        <f t="shared" si="77"/>
        <v>0</v>
      </c>
      <c r="AW142" s="1611">
        <f t="shared" si="78"/>
        <v>0</v>
      </c>
      <c r="AX142" s="1611">
        <f t="shared" si="79"/>
        <v>0</v>
      </c>
      <c r="AY142" s="1611">
        <f t="shared" si="80"/>
        <v>0</v>
      </c>
      <c r="AZ142" s="1611">
        <f t="shared" si="81"/>
        <v>0</v>
      </c>
      <c r="BA142" s="1611">
        <f t="shared" si="82"/>
        <v>0</v>
      </c>
      <c r="BB142" s="1611">
        <f t="shared" si="83"/>
        <v>0</v>
      </c>
      <c r="BC142" s="1611">
        <f t="shared" si="84"/>
        <v>0</v>
      </c>
      <c r="BD142" s="1611">
        <f t="shared" si="85"/>
        <v>0</v>
      </c>
      <c r="BE142" s="1611">
        <f t="shared" si="86"/>
        <v>0</v>
      </c>
      <c r="BF142" s="1611">
        <f t="shared" si="87"/>
        <v>0</v>
      </c>
      <c r="BG142" s="1611">
        <f t="shared" si="97"/>
        <v>0</v>
      </c>
      <c r="BH142" s="1611" t="str">
        <f t="shared" si="98"/>
        <v/>
      </c>
      <c r="BI142" s="1611" t="str">
        <f t="shared" si="99"/>
        <v/>
      </c>
      <c r="BJ142" s="1611" t="str">
        <f t="shared" si="88"/>
        <v/>
      </c>
      <c r="BK142" s="1611" t="str">
        <f t="shared" si="89"/>
        <v/>
      </c>
      <c r="BL142" s="1611" t="str">
        <f t="shared" ca="1" si="90"/>
        <v/>
      </c>
      <c r="BM142" s="1611" t="str">
        <f t="shared" si="100"/>
        <v/>
      </c>
      <c r="BN142" s="1611" t="str">
        <f t="shared" si="91"/>
        <v/>
      </c>
      <c r="BO142" s="1611" t="str">
        <f t="shared" si="92"/>
        <v/>
      </c>
      <c r="BP142" s="1611" t="str">
        <f t="shared" si="101"/>
        <v/>
      </c>
      <c r="BQ142" s="1611" t="str">
        <f t="shared" si="102"/>
        <v/>
      </c>
      <c r="BR142" s="1611" t="str">
        <f t="shared" si="103"/>
        <v/>
      </c>
      <c r="BS142" s="1611" t="str">
        <f t="shared" si="104"/>
        <v/>
      </c>
      <c r="BT142" s="1611" t="str">
        <f t="shared" si="105"/>
        <v/>
      </c>
      <c r="BU142" s="1731">
        <f t="shared" ca="1" si="106"/>
        <v>0</v>
      </c>
      <c r="BV142" s="1594"/>
      <c r="BW142" s="1594"/>
      <c r="BX142" s="1594"/>
      <c r="BY142" s="1594"/>
      <c r="BZ142" s="1594"/>
      <c r="CA142" s="1594"/>
      <c r="CB142" s="1594"/>
      <c r="CC142" s="1594"/>
      <c r="CD142" s="1594"/>
      <c r="CE142" s="1594"/>
      <c r="CF142" s="1594"/>
      <c r="CG142" s="1594"/>
      <c r="CH142" s="1594"/>
      <c r="CI142" s="1594"/>
      <c r="CJ142" s="1594"/>
      <c r="CK142" s="1594"/>
      <c r="CL142" s="1594"/>
      <c r="CM142" s="1594"/>
      <c r="CN142" s="1594"/>
      <c r="CO142" s="1594"/>
      <c r="CP142" s="1594"/>
      <c r="CQ142" s="1594"/>
      <c r="CR142" s="1594"/>
      <c r="CS142" s="1594"/>
      <c r="CT142" s="1594"/>
      <c r="CU142" s="1594"/>
      <c r="CV142" s="1594"/>
      <c r="CW142" s="1594"/>
      <c r="CX142" s="1594"/>
      <c r="CY142" s="1594"/>
      <c r="CZ142" s="1594"/>
      <c r="DA142" s="1594"/>
      <c r="DB142" s="1594"/>
      <c r="DC142" s="1594"/>
      <c r="DD142" s="1594"/>
      <c r="DE142" s="1594"/>
      <c r="DF142" s="1594"/>
      <c r="DG142" s="1594"/>
      <c r="DH142" s="1594"/>
      <c r="DI142" s="1594"/>
      <c r="DJ142" s="1594"/>
      <c r="DK142" s="1594"/>
      <c r="DL142" s="1594"/>
      <c r="DM142" s="1594"/>
      <c r="DN142" s="1594"/>
      <c r="DO142" s="1594"/>
      <c r="DP142" s="1594"/>
      <c r="DQ142" s="1594"/>
      <c r="DR142" s="1594"/>
      <c r="DS142" s="1594"/>
      <c r="DT142" s="1594"/>
      <c r="DU142" s="1594"/>
      <c r="DV142" s="1594"/>
      <c r="DW142" s="1594"/>
      <c r="DX142" s="1594"/>
      <c r="DY142" s="1594"/>
      <c r="DZ142" s="1594"/>
      <c r="EA142" s="1594"/>
      <c r="EB142" s="1594"/>
      <c r="EC142" s="1594"/>
      <c r="ED142" s="1594"/>
      <c r="EE142" s="1594"/>
      <c r="EF142" s="1594"/>
      <c r="EG142" s="1594"/>
      <c r="EH142" s="1594"/>
      <c r="EI142" s="1594"/>
      <c r="EJ142" s="1594"/>
      <c r="EK142" s="1594"/>
      <c r="EL142" s="1594"/>
      <c r="EM142" s="1594"/>
      <c r="EN142" s="1594"/>
      <c r="EO142" s="1594"/>
      <c r="EP142" s="1594"/>
      <c r="EQ142" s="1594"/>
      <c r="ER142" s="1594"/>
      <c r="ES142" s="1594"/>
    </row>
    <row r="143" spans="1:149" s="1595" customFormat="1" ht="12.5">
      <c r="A143" s="1644" t="str">
        <f t="shared" si="93"/>
        <v>Organisation</v>
      </c>
      <c r="B143" s="1758"/>
      <c r="C143" s="1758"/>
      <c r="D143" s="1758"/>
      <c r="E143" s="1756"/>
      <c r="F143" s="1592"/>
      <c r="G143" s="1714">
        <f t="shared" si="94"/>
        <v>0</v>
      </c>
      <c r="H143" s="1645"/>
      <c r="I143" s="1714">
        <f t="shared" si="95"/>
        <v>0</v>
      </c>
      <c r="J143" s="1646"/>
      <c r="K143" s="1646"/>
      <c r="L143" s="1592"/>
      <c r="M143" s="1597"/>
      <c r="N143" s="1597"/>
      <c r="O143" s="1646"/>
      <c r="P143" s="1647"/>
      <c r="Q143" s="1647"/>
      <c r="R143" s="1648"/>
      <c r="S143" s="1603"/>
      <c r="T143" s="1649"/>
      <c r="U143" s="1649"/>
      <c r="V143" s="1649"/>
      <c r="W143" s="1649"/>
      <c r="X143" s="1649"/>
      <c r="Y143" s="1649"/>
      <c r="Z143" s="1649"/>
      <c r="AA143" s="1649"/>
      <c r="AB143" s="1649"/>
      <c r="AC143" s="1649"/>
      <c r="AD143" s="1649"/>
      <c r="AE143" s="1649"/>
      <c r="AF143" s="1610">
        <f t="shared" si="74"/>
        <v>0</v>
      </c>
      <c r="AG143" s="1649"/>
      <c r="AH143" s="1649"/>
      <c r="AI143" s="1649"/>
      <c r="AJ143" s="1649"/>
      <c r="AK143" s="1649"/>
      <c r="AL143" s="1649"/>
      <c r="AM143" s="1649"/>
      <c r="AN143" s="1649"/>
      <c r="AO143" s="1649"/>
      <c r="AP143" s="1649"/>
      <c r="AQ143" s="1649"/>
      <c r="AR143" s="1709"/>
      <c r="AS143" s="1779">
        <f t="shared" si="75"/>
        <v>0</v>
      </c>
      <c r="AT143" s="1711">
        <f t="shared" si="96"/>
        <v>0</v>
      </c>
      <c r="AU143" s="1611">
        <f t="shared" si="76"/>
        <v>0</v>
      </c>
      <c r="AV143" s="1611">
        <f t="shared" si="77"/>
        <v>0</v>
      </c>
      <c r="AW143" s="1611">
        <f t="shared" si="78"/>
        <v>0</v>
      </c>
      <c r="AX143" s="1611">
        <f t="shared" si="79"/>
        <v>0</v>
      </c>
      <c r="AY143" s="1611">
        <f t="shared" si="80"/>
        <v>0</v>
      </c>
      <c r="AZ143" s="1611">
        <f t="shared" si="81"/>
        <v>0</v>
      </c>
      <c r="BA143" s="1611">
        <f t="shared" si="82"/>
        <v>0</v>
      </c>
      <c r="BB143" s="1611">
        <f t="shared" si="83"/>
        <v>0</v>
      </c>
      <c r="BC143" s="1611">
        <f t="shared" si="84"/>
        <v>0</v>
      </c>
      <c r="BD143" s="1611">
        <f t="shared" si="85"/>
        <v>0</v>
      </c>
      <c r="BE143" s="1611">
        <f t="shared" si="86"/>
        <v>0</v>
      </c>
      <c r="BF143" s="1611">
        <f t="shared" si="87"/>
        <v>0</v>
      </c>
      <c r="BG143" s="1611">
        <f t="shared" si="97"/>
        <v>0</v>
      </c>
      <c r="BH143" s="1611" t="str">
        <f t="shared" si="98"/>
        <v/>
      </c>
      <c r="BI143" s="1611" t="str">
        <f t="shared" si="99"/>
        <v/>
      </c>
      <c r="BJ143" s="1611" t="str">
        <f t="shared" si="88"/>
        <v/>
      </c>
      <c r="BK143" s="1611" t="str">
        <f t="shared" si="89"/>
        <v/>
      </c>
      <c r="BL143" s="1611" t="str">
        <f t="shared" ca="1" si="90"/>
        <v/>
      </c>
      <c r="BM143" s="1611" t="str">
        <f t="shared" si="100"/>
        <v/>
      </c>
      <c r="BN143" s="1611" t="str">
        <f t="shared" si="91"/>
        <v/>
      </c>
      <c r="BO143" s="1611" t="str">
        <f t="shared" si="92"/>
        <v/>
      </c>
      <c r="BP143" s="1611" t="str">
        <f t="shared" si="101"/>
        <v/>
      </c>
      <c r="BQ143" s="1611" t="str">
        <f t="shared" si="102"/>
        <v/>
      </c>
      <c r="BR143" s="1611" t="str">
        <f t="shared" si="103"/>
        <v/>
      </c>
      <c r="BS143" s="1611" t="str">
        <f t="shared" si="104"/>
        <v/>
      </c>
      <c r="BT143" s="1611" t="str">
        <f t="shared" si="105"/>
        <v/>
      </c>
      <c r="BU143" s="1731">
        <f t="shared" ca="1" si="106"/>
        <v>0</v>
      </c>
      <c r="BV143" s="1594"/>
      <c r="BW143" s="1594"/>
      <c r="BX143" s="1594"/>
      <c r="BY143" s="1594"/>
      <c r="BZ143" s="1594"/>
      <c r="CA143" s="1594"/>
      <c r="CB143" s="1594"/>
      <c r="CC143" s="1594"/>
      <c r="CD143" s="1594"/>
      <c r="CE143" s="1594"/>
      <c r="CF143" s="1594"/>
      <c r="CG143" s="1594"/>
      <c r="CH143" s="1594"/>
      <c r="CI143" s="1594"/>
      <c r="CJ143" s="1594"/>
      <c r="CK143" s="1594"/>
      <c r="CL143" s="1594"/>
      <c r="CM143" s="1594"/>
      <c r="CN143" s="1594"/>
      <c r="CO143" s="1594"/>
      <c r="CP143" s="1594"/>
      <c r="CQ143" s="1594"/>
      <c r="CR143" s="1594"/>
      <c r="CS143" s="1594"/>
      <c r="CT143" s="1594"/>
      <c r="CU143" s="1594"/>
      <c r="CV143" s="1594"/>
      <c r="CW143" s="1594"/>
      <c r="CX143" s="1594"/>
      <c r="CY143" s="1594"/>
      <c r="CZ143" s="1594"/>
      <c r="DA143" s="1594"/>
      <c r="DB143" s="1594"/>
      <c r="DC143" s="1594"/>
      <c r="DD143" s="1594"/>
      <c r="DE143" s="1594"/>
      <c r="DF143" s="1594"/>
      <c r="DG143" s="1594"/>
      <c r="DH143" s="1594"/>
      <c r="DI143" s="1594"/>
      <c r="DJ143" s="1594"/>
      <c r="DK143" s="1594"/>
      <c r="DL143" s="1594"/>
      <c r="DM143" s="1594"/>
      <c r="DN143" s="1594"/>
      <c r="DO143" s="1594"/>
      <c r="DP143" s="1594"/>
      <c r="DQ143" s="1594"/>
      <c r="DR143" s="1594"/>
      <c r="DS143" s="1594"/>
      <c r="DT143" s="1594"/>
      <c r="DU143" s="1594"/>
      <c r="DV143" s="1594"/>
      <c r="DW143" s="1594"/>
      <c r="DX143" s="1594"/>
      <c r="DY143" s="1594"/>
      <c r="DZ143" s="1594"/>
      <c r="EA143" s="1594"/>
      <c r="EB143" s="1594"/>
      <c r="EC143" s="1594"/>
      <c r="ED143" s="1594"/>
      <c r="EE143" s="1594"/>
      <c r="EF143" s="1594"/>
      <c r="EG143" s="1594"/>
      <c r="EH143" s="1594"/>
      <c r="EI143" s="1594"/>
      <c r="EJ143" s="1594"/>
      <c r="EK143" s="1594"/>
      <c r="EL143" s="1594"/>
      <c r="EM143" s="1594"/>
      <c r="EN143" s="1594"/>
      <c r="EO143" s="1594"/>
      <c r="EP143" s="1594"/>
      <c r="EQ143" s="1594"/>
      <c r="ER143" s="1594"/>
      <c r="ES143" s="1594"/>
    </row>
    <row r="144" spans="1:149" s="1595" customFormat="1" ht="12.5">
      <c r="A144" s="1644" t="str">
        <f t="shared" si="93"/>
        <v>Organisation</v>
      </c>
      <c r="B144" s="1758"/>
      <c r="C144" s="1758"/>
      <c r="D144" s="1758"/>
      <c r="E144" s="1756"/>
      <c r="F144" s="1592"/>
      <c r="G144" s="1714">
        <f t="shared" si="94"/>
        <v>0</v>
      </c>
      <c r="H144" s="1645"/>
      <c r="I144" s="1714">
        <f t="shared" si="95"/>
        <v>0</v>
      </c>
      <c r="J144" s="1646"/>
      <c r="K144" s="1646"/>
      <c r="L144" s="1592"/>
      <c r="M144" s="1597"/>
      <c r="N144" s="1597"/>
      <c r="O144" s="1646"/>
      <c r="P144" s="1647"/>
      <c r="Q144" s="1647"/>
      <c r="R144" s="1648"/>
      <c r="S144" s="1603"/>
      <c r="T144" s="1649"/>
      <c r="U144" s="1649"/>
      <c r="V144" s="1649"/>
      <c r="W144" s="1649"/>
      <c r="X144" s="1649"/>
      <c r="Y144" s="1649"/>
      <c r="Z144" s="1649"/>
      <c r="AA144" s="1649"/>
      <c r="AB144" s="1649"/>
      <c r="AC144" s="1649"/>
      <c r="AD144" s="1649"/>
      <c r="AE144" s="1649"/>
      <c r="AF144" s="1610">
        <f t="shared" si="74"/>
        <v>0</v>
      </c>
      <c r="AG144" s="1649"/>
      <c r="AH144" s="1649"/>
      <c r="AI144" s="1649"/>
      <c r="AJ144" s="1649"/>
      <c r="AK144" s="1649"/>
      <c r="AL144" s="1649"/>
      <c r="AM144" s="1649"/>
      <c r="AN144" s="1649"/>
      <c r="AO144" s="1649"/>
      <c r="AP144" s="1649"/>
      <c r="AQ144" s="1649"/>
      <c r="AR144" s="1709"/>
      <c r="AS144" s="1779">
        <f t="shared" si="75"/>
        <v>0</v>
      </c>
      <c r="AT144" s="1711">
        <f t="shared" si="96"/>
        <v>0</v>
      </c>
      <c r="AU144" s="1611">
        <f t="shared" si="76"/>
        <v>0</v>
      </c>
      <c r="AV144" s="1611">
        <f t="shared" si="77"/>
        <v>0</v>
      </c>
      <c r="AW144" s="1611">
        <f t="shared" si="78"/>
        <v>0</v>
      </c>
      <c r="AX144" s="1611">
        <f t="shared" si="79"/>
        <v>0</v>
      </c>
      <c r="AY144" s="1611">
        <f t="shared" si="80"/>
        <v>0</v>
      </c>
      <c r="AZ144" s="1611">
        <f t="shared" si="81"/>
        <v>0</v>
      </c>
      <c r="BA144" s="1611">
        <f t="shared" si="82"/>
        <v>0</v>
      </c>
      <c r="BB144" s="1611">
        <f t="shared" si="83"/>
        <v>0</v>
      </c>
      <c r="BC144" s="1611">
        <f t="shared" si="84"/>
        <v>0</v>
      </c>
      <c r="BD144" s="1611">
        <f t="shared" si="85"/>
        <v>0</v>
      </c>
      <c r="BE144" s="1611">
        <f t="shared" si="86"/>
        <v>0</v>
      </c>
      <c r="BF144" s="1611">
        <f t="shared" si="87"/>
        <v>0</v>
      </c>
      <c r="BG144" s="1611">
        <f t="shared" si="97"/>
        <v>0</v>
      </c>
      <c r="BH144" s="1611" t="str">
        <f t="shared" si="98"/>
        <v/>
      </c>
      <c r="BI144" s="1611" t="str">
        <f t="shared" si="99"/>
        <v/>
      </c>
      <c r="BJ144" s="1611" t="str">
        <f t="shared" si="88"/>
        <v/>
      </c>
      <c r="BK144" s="1611" t="str">
        <f t="shared" si="89"/>
        <v/>
      </c>
      <c r="BL144" s="1611" t="str">
        <f t="shared" ca="1" si="90"/>
        <v/>
      </c>
      <c r="BM144" s="1611" t="str">
        <f t="shared" si="100"/>
        <v/>
      </c>
      <c r="BN144" s="1611" t="str">
        <f t="shared" si="91"/>
        <v/>
      </c>
      <c r="BO144" s="1611" t="str">
        <f t="shared" si="92"/>
        <v/>
      </c>
      <c r="BP144" s="1611" t="str">
        <f t="shared" si="101"/>
        <v/>
      </c>
      <c r="BQ144" s="1611" t="str">
        <f t="shared" si="102"/>
        <v/>
      </c>
      <c r="BR144" s="1611" t="str">
        <f t="shared" si="103"/>
        <v/>
      </c>
      <c r="BS144" s="1611" t="str">
        <f t="shared" si="104"/>
        <v/>
      </c>
      <c r="BT144" s="1611" t="str">
        <f t="shared" si="105"/>
        <v/>
      </c>
      <c r="BU144" s="1731">
        <f t="shared" ca="1" si="106"/>
        <v>0</v>
      </c>
      <c r="BV144" s="1594"/>
      <c r="BW144" s="1594"/>
      <c r="BX144" s="1594"/>
      <c r="BY144" s="1594"/>
      <c r="BZ144" s="1594"/>
      <c r="CA144" s="1594"/>
      <c r="CB144" s="1594"/>
      <c r="CC144" s="1594"/>
      <c r="CD144" s="1594"/>
      <c r="CE144" s="1594"/>
      <c r="CF144" s="1594"/>
      <c r="CG144" s="1594"/>
      <c r="CH144" s="1594"/>
      <c r="CI144" s="1594"/>
      <c r="CJ144" s="1594"/>
      <c r="CK144" s="1594"/>
      <c r="CL144" s="1594"/>
      <c r="CM144" s="1594"/>
      <c r="CN144" s="1594"/>
      <c r="CO144" s="1594"/>
      <c r="CP144" s="1594"/>
      <c r="CQ144" s="1594"/>
      <c r="CR144" s="1594"/>
      <c r="CS144" s="1594"/>
      <c r="CT144" s="1594"/>
      <c r="CU144" s="1594"/>
      <c r="CV144" s="1594"/>
      <c r="CW144" s="1594"/>
      <c r="CX144" s="1594"/>
      <c r="CY144" s="1594"/>
      <c r="CZ144" s="1594"/>
      <c r="DA144" s="1594"/>
      <c r="DB144" s="1594"/>
      <c r="DC144" s="1594"/>
      <c r="DD144" s="1594"/>
      <c r="DE144" s="1594"/>
      <c r="DF144" s="1594"/>
      <c r="DG144" s="1594"/>
      <c r="DH144" s="1594"/>
      <c r="DI144" s="1594"/>
      <c r="DJ144" s="1594"/>
      <c r="DK144" s="1594"/>
      <c r="DL144" s="1594"/>
      <c r="DM144" s="1594"/>
      <c r="DN144" s="1594"/>
      <c r="DO144" s="1594"/>
      <c r="DP144" s="1594"/>
      <c r="DQ144" s="1594"/>
      <c r="DR144" s="1594"/>
      <c r="DS144" s="1594"/>
      <c r="DT144" s="1594"/>
      <c r="DU144" s="1594"/>
      <c r="DV144" s="1594"/>
      <c r="DW144" s="1594"/>
      <c r="DX144" s="1594"/>
      <c r="DY144" s="1594"/>
      <c r="DZ144" s="1594"/>
      <c r="EA144" s="1594"/>
      <c r="EB144" s="1594"/>
      <c r="EC144" s="1594"/>
      <c r="ED144" s="1594"/>
      <c r="EE144" s="1594"/>
      <c r="EF144" s="1594"/>
      <c r="EG144" s="1594"/>
      <c r="EH144" s="1594"/>
      <c r="EI144" s="1594"/>
      <c r="EJ144" s="1594"/>
      <c r="EK144" s="1594"/>
      <c r="EL144" s="1594"/>
      <c r="EM144" s="1594"/>
      <c r="EN144" s="1594"/>
      <c r="EO144" s="1594"/>
      <c r="EP144" s="1594"/>
      <c r="EQ144" s="1594"/>
      <c r="ER144" s="1594"/>
      <c r="ES144" s="1594"/>
    </row>
    <row r="145" spans="1:149" s="1595" customFormat="1" ht="12.5">
      <c r="A145" s="1644" t="str">
        <f t="shared" si="93"/>
        <v>Organisation</v>
      </c>
      <c r="B145" s="1758"/>
      <c r="C145" s="1758"/>
      <c r="D145" s="1758"/>
      <c r="E145" s="1756"/>
      <c r="F145" s="1592"/>
      <c r="G145" s="1714">
        <f t="shared" si="94"/>
        <v>0</v>
      </c>
      <c r="H145" s="1645"/>
      <c r="I145" s="1714">
        <f t="shared" si="95"/>
        <v>0</v>
      </c>
      <c r="J145" s="1646"/>
      <c r="K145" s="1646"/>
      <c r="L145" s="1592"/>
      <c r="M145" s="1597"/>
      <c r="N145" s="1597"/>
      <c r="O145" s="1646"/>
      <c r="P145" s="1647"/>
      <c r="Q145" s="1647"/>
      <c r="R145" s="1648"/>
      <c r="S145" s="1603"/>
      <c r="T145" s="1649"/>
      <c r="U145" s="1649"/>
      <c r="V145" s="1649"/>
      <c r="W145" s="1649"/>
      <c r="X145" s="1649"/>
      <c r="Y145" s="1649"/>
      <c r="Z145" s="1649"/>
      <c r="AA145" s="1649"/>
      <c r="AB145" s="1649"/>
      <c r="AC145" s="1649"/>
      <c r="AD145" s="1649"/>
      <c r="AE145" s="1649"/>
      <c r="AF145" s="1610">
        <f t="shared" si="74"/>
        <v>0</v>
      </c>
      <c r="AG145" s="1649"/>
      <c r="AH145" s="1649"/>
      <c r="AI145" s="1649"/>
      <c r="AJ145" s="1649"/>
      <c r="AK145" s="1649"/>
      <c r="AL145" s="1649"/>
      <c r="AM145" s="1649"/>
      <c r="AN145" s="1649"/>
      <c r="AO145" s="1649"/>
      <c r="AP145" s="1649"/>
      <c r="AQ145" s="1649"/>
      <c r="AR145" s="1709"/>
      <c r="AS145" s="1779">
        <f t="shared" si="75"/>
        <v>0</v>
      </c>
      <c r="AT145" s="1711">
        <f t="shared" si="96"/>
        <v>0</v>
      </c>
      <c r="AU145" s="1611">
        <f t="shared" si="76"/>
        <v>0</v>
      </c>
      <c r="AV145" s="1611">
        <f t="shared" si="77"/>
        <v>0</v>
      </c>
      <c r="AW145" s="1611">
        <f t="shared" si="78"/>
        <v>0</v>
      </c>
      <c r="AX145" s="1611">
        <f t="shared" si="79"/>
        <v>0</v>
      </c>
      <c r="AY145" s="1611">
        <f t="shared" si="80"/>
        <v>0</v>
      </c>
      <c r="AZ145" s="1611">
        <f t="shared" si="81"/>
        <v>0</v>
      </c>
      <c r="BA145" s="1611">
        <f t="shared" si="82"/>
        <v>0</v>
      </c>
      <c r="BB145" s="1611">
        <f t="shared" si="83"/>
        <v>0</v>
      </c>
      <c r="BC145" s="1611">
        <f t="shared" si="84"/>
        <v>0</v>
      </c>
      <c r="BD145" s="1611">
        <f t="shared" si="85"/>
        <v>0</v>
      </c>
      <c r="BE145" s="1611">
        <f t="shared" si="86"/>
        <v>0</v>
      </c>
      <c r="BF145" s="1611">
        <f t="shared" si="87"/>
        <v>0</v>
      </c>
      <c r="BG145" s="1611">
        <f t="shared" si="97"/>
        <v>0</v>
      </c>
      <c r="BH145" s="1611" t="str">
        <f t="shared" si="98"/>
        <v/>
      </c>
      <c r="BI145" s="1611" t="str">
        <f t="shared" si="99"/>
        <v/>
      </c>
      <c r="BJ145" s="1611" t="str">
        <f t="shared" si="88"/>
        <v/>
      </c>
      <c r="BK145" s="1611" t="str">
        <f t="shared" si="89"/>
        <v/>
      </c>
      <c r="BL145" s="1611" t="str">
        <f t="shared" ca="1" si="90"/>
        <v/>
      </c>
      <c r="BM145" s="1611" t="str">
        <f t="shared" si="100"/>
        <v/>
      </c>
      <c r="BN145" s="1611" t="str">
        <f t="shared" si="91"/>
        <v/>
      </c>
      <c r="BO145" s="1611" t="str">
        <f t="shared" si="92"/>
        <v/>
      </c>
      <c r="BP145" s="1611" t="str">
        <f t="shared" si="101"/>
        <v/>
      </c>
      <c r="BQ145" s="1611" t="str">
        <f t="shared" si="102"/>
        <v/>
      </c>
      <c r="BR145" s="1611" t="str">
        <f t="shared" si="103"/>
        <v/>
      </c>
      <c r="BS145" s="1611" t="str">
        <f t="shared" si="104"/>
        <v/>
      </c>
      <c r="BT145" s="1611" t="str">
        <f t="shared" si="105"/>
        <v/>
      </c>
      <c r="BU145" s="1731">
        <f t="shared" ca="1" si="106"/>
        <v>0</v>
      </c>
      <c r="BV145" s="1594"/>
      <c r="BW145" s="1594"/>
      <c r="BX145" s="1594"/>
      <c r="BY145" s="1594"/>
      <c r="BZ145" s="1594"/>
      <c r="CA145" s="1594"/>
      <c r="CB145" s="1594"/>
      <c r="CC145" s="1594"/>
      <c r="CD145" s="1594"/>
      <c r="CE145" s="1594"/>
      <c r="CF145" s="1594"/>
      <c r="CG145" s="1594"/>
      <c r="CH145" s="1594"/>
      <c r="CI145" s="1594"/>
      <c r="CJ145" s="1594"/>
      <c r="CK145" s="1594"/>
      <c r="CL145" s="1594"/>
      <c r="CM145" s="1594"/>
      <c r="CN145" s="1594"/>
      <c r="CO145" s="1594"/>
      <c r="CP145" s="1594"/>
      <c r="CQ145" s="1594"/>
      <c r="CR145" s="1594"/>
      <c r="CS145" s="1594"/>
      <c r="CT145" s="1594"/>
      <c r="CU145" s="1594"/>
      <c r="CV145" s="1594"/>
      <c r="CW145" s="1594"/>
      <c r="CX145" s="1594"/>
      <c r="CY145" s="1594"/>
      <c r="CZ145" s="1594"/>
      <c r="DA145" s="1594"/>
      <c r="DB145" s="1594"/>
      <c r="DC145" s="1594"/>
      <c r="DD145" s="1594"/>
      <c r="DE145" s="1594"/>
      <c r="DF145" s="1594"/>
      <c r="DG145" s="1594"/>
      <c r="DH145" s="1594"/>
      <c r="DI145" s="1594"/>
      <c r="DJ145" s="1594"/>
      <c r="DK145" s="1594"/>
      <c r="DL145" s="1594"/>
      <c r="DM145" s="1594"/>
      <c r="DN145" s="1594"/>
      <c r="DO145" s="1594"/>
      <c r="DP145" s="1594"/>
      <c r="DQ145" s="1594"/>
      <c r="DR145" s="1594"/>
      <c r="DS145" s="1594"/>
      <c r="DT145" s="1594"/>
      <c r="DU145" s="1594"/>
      <c r="DV145" s="1594"/>
      <c r="DW145" s="1594"/>
      <c r="DX145" s="1594"/>
      <c r="DY145" s="1594"/>
      <c r="DZ145" s="1594"/>
      <c r="EA145" s="1594"/>
      <c r="EB145" s="1594"/>
      <c r="EC145" s="1594"/>
      <c r="ED145" s="1594"/>
      <c r="EE145" s="1594"/>
      <c r="EF145" s="1594"/>
      <c r="EG145" s="1594"/>
      <c r="EH145" s="1594"/>
      <c r="EI145" s="1594"/>
      <c r="EJ145" s="1594"/>
      <c r="EK145" s="1594"/>
      <c r="EL145" s="1594"/>
      <c r="EM145" s="1594"/>
      <c r="EN145" s="1594"/>
      <c r="EO145" s="1594"/>
      <c r="EP145" s="1594"/>
      <c r="EQ145" s="1594"/>
      <c r="ER145" s="1594"/>
      <c r="ES145" s="1594"/>
    </row>
    <row r="146" spans="1:149" s="1595" customFormat="1" ht="12.5">
      <c r="A146" s="1644" t="str">
        <f t="shared" si="93"/>
        <v>Organisation</v>
      </c>
      <c r="B146" s="1758"/>
      <c r="C146" s="1758"/>
      <c r="D146" s="1758"/>
      <c r="E146" s="1756"/>
      <c r="F146" s="1592"/>
      <c r="G146" s="1714">
        <f t="shared" si="94"/>
        <v>0</v>
      </c>
      <c r="H146" s="1645"/>
      <c r="I146" s="1714">
        <f t="shared" si="95"/>
        <v>0</v>
      </c>
      <c r="J146" s="1646"/>
      <c r="K146" s="1646"/>
      <c r="L146" s="1592"/>
      <c r="M146" s="1597"/>
      <c r="N146" s="1597"/>
      <c r="O146" s="1646"/>
      <c r="P146" s="1647"/>
      <c r="Q146" s="1647"/>
      <c r="R146" s="1648"/>
      <c r="S146" s="1603"/>
      <c r="T146" s="1649"/>
      <c r="U146" s="1649"/>
      <c r="V146" s="1649"/>
      <c r="W146" s="1649"/>
      <c r="X146" s="1649"/>
      <c r="Y146" s="1649"/>
      <c r="Z146" s="1649"/>
      <c r="AA146" s="1649"/>
      <c r="AB146" s="1649"/>
      <c r="AC146" s="1649"/>
      <c r="AD146" s="1649"/>
      <c r="AE146" s="1649"/>
      <c r="AF146" s="1610">
        <f t="shared" si="74"/>
        <v>0</v>
      </c>
      <c r="AG146" s="1649"/>
      <c r="AH146" s="1649"/>
      <c r="AI146" s="1649"/>
      <c r="AJ146" s="1649"/>
      <c r="AK146" s="1649"/>
      <c r="AL146" s="1649"/>
      <c r="AM146" s="1649"/>
      <c r="AN146" s="1649"/>
      <c r="AO146" s="1649"/>
      <c r="AP146" s="1649"/>
      <c r="AQ146" s="1649"/>
      <c r="AR146" s="1709"/>
      <c r="AS146" s="1779">
        <f t="shared" si="75"/>
        <v>0</v>
      </c>
      <c r="AT146" s="1711">
        <f t="shared" si="96"/>
        <v>0</v>
      </c>
      <c r="AU146" s="1611">
        <f t="shared" si="76"/>
        <v>0</v>
      </c>
      <c r="AV146" s="1611">
        <f t="shared" si="77"/>
        <v>0</v>
      </c>
      <c r="AW146" s="1611">
        <f t="shared" si="78"/>
        <v>0</v>
      </c>
      <c r="AX146" s="1611">
        <f t="shared" si="79"/>
        <v>0</v>
      </c>
      <c r="AY146" s="1611">
        <f t="shared" si="80"/>
        <v>0</v>
      </c>
      <c r="AZ146" s="1611">
        <f t="shared" si="81"/>
        <v>0</v>
      </c>
      <c r="BA146" s="1611">
        <f t="shared" si="82"/>
        <v>0</v>
      </c>
      <c r="BB146" s="1611">
        <f t="shared" si="83"/>
        <v>0</v>
      </c>
      <c r="BC146" s="1611">
        <f t="shared" si="84"/>
        <v>0</v>
      </c>
      <c r="BD146" s="1611">
        <f t="shared" si="85"/>
        <v>0</v>
      </c>
      <c r="BE146" s="1611">
        <f t="shared" si="86"/>
        <v>0</v>
      </c>
      <c r="BF146" s="1611">
        <f t="shared" si="87"/>
        <v>0</v>
      </c>
      <c r="BG146" s="1611">
        <f t="shared" si="97"/>
        <v>0</v>
      </c>
      <c r="BH146" s="1611" t="str">
        <f t="shared" si="98"/>
        <v/>
      </c>
      <c r="BI146" s="1611" t="str">
        <f t="shared" si="99"/>
        <v/>
      </c>
      <c r="BJ146" s="1611" t="str">
        <f t="shared" si="88"/>
        <v/>
      </c>
      <c r="BK146" s="1611" t="str">
        <f t="shared" si="89"/>
        <v/>
      </c>
      <c r="BL146" s="1611" t="str">
        <f t="shared" ca="1" si="90"/>
        <v/>
      </c>
      <c r="BM146" s="1611" t="str">
        <f t="shared" si="100"/>
        <v/>
      </c>
      <c r="BN146" s="1611" t="str">
        <f t="shared" si="91"/>
        <v/>
      </c>
      <c r="BO146" s="1611" t="str">
        <f t="shared" si="92"/>
        <v/>
      </c>
      <c r="BP146" s="1611" t="str">
        <f t="shared" si="101"/>
        <v/>
      </c>
      <c r="BQ146" s="1611" t="str">
        <f t="shared" si="102"/>
        <v/>
      </c>
      <c r="BR146" s="1611" t="str">
        <f t="shared" si="103"/>
        <v/>
      </c>
      <c r="BS146" s="1611" t="str">
        <f t="shared" si="104"/>
        <v/>
      </c>
      <c r="BT146" s="1611" t="str">
        <f t="shared" si="105"/>
        <v/>
      </c>
      <c r="BU146" s="1731">
        <f t="shared" ca="1" si="106"/>
        <v>0</v>
      </c>
      <c r="BV146" s="1594"/>
      <c r="BW146" s="1594"/>
      <c r="BX146" s="1594"/>
      <c r="BY146" s="1594"/>
      <c r="BZ146" s="1594"/>
      <c r="CA146" s="1594"/>
      <c r="CB146" s="1594"/>
      <c r="CC146" s="1594"/>
      <c r="CD146" s="1594"/>
      <c r="CE146" s="1594"/>
      <c r="CF146" s="1594"/>
      <c r="CG146" s="1594"/>
      <c r="CH146" s="1594"/>
      <c r="CI146" s="1594"/>
      <c r="CJ146" s="1594"/>
      <c r="CK146" s="1594"/>
      <c r="CL146" s="1594"/>
      <c r="CM146" s="1594"/>
      <c r="CN146" s="1594"/>
      <c r="CO146" s="1594"/>
      <c r="CP146" s="1594"/>
      <c r="CQ146" s="1594"/>
      <c r="CR146" s="1594"/>
      <c r="CS146" s="1594"/>
      <c r="CT146" s="1594"/>
      <c r="CU146" s="1594"/>
      <c r="CV146" s="1594"/>
      <c r="CW146" s="1594"/>
      <c r="CX146" s="1594"/>
      <c r="CY146" s="1594"/>
      <c r="CZ146" s="1594"/>
      <c r="DA146" s="1594"/>
      <c r="DB146" s="1594"/>
      <c r="DC146" s="1594"/>
      <c r="DD146" s="1594"/>
      <c r="DE146" s="1594"/>
      <c r="DF146" s="1594"/>
      <c r="DG146" s="1594"/>
      <c r="DH146" s="1594"/>
      <c r="DI146" s="1594"/>
      <c r="DJ146" s="1594"/>
      <c r="DK146" s="1594"/>
      <c r="DL146" s="1594"/>
      <c r="DM146" s="1594"/>
      <c r="DN146" s="1594"/>
      <c r="DO146" s="1594"/>
      <c r="DP146" s="1594"/>
      <c r="DQ146" s="1594"/>
      <c r="DR146" s="1594"/>
      <c r="DS146" s="1594"/>
      <c r="DT146" s="1594"/>
      <c r="DU146" s="1594"/>
      <c r="DV146" s="1594"/>
      <c r="DW146" s="1594"/>
      <c r="DX146" s="1594"/>
      <c r="DY146" s="1594"/>
      <c r="DZ146" s="1594"/>
      <c r="EA146" s="1594"/>
      <c r="EB146" s="1594"/>
      <c r="EC146" s="1594"/>
      <c r="ED146" s="1594"/>
      <c r="EE146" s="1594"/>
      <c r="EF146" s="1594"/>
      <c r="EG146" s="1594"/>
      <c r="EH146" s="1594"/>
      <c r="EI146" s="1594"/>
      <c r="EJ146" s="1594"/>
      <c r="EK146" s="1594"/>
      <c r="EL146" s="1594"/>
      <c r="EM146" s="1594"/>
      <c r="EN146" s="1594"/>
      <c r="EO146" s="1594"/>
      <c r="EP146" s="1594"/>
      <c r="EQ146" s="1594"/>
      <c r="ER146" s="1594"/>
      <c r="ES146" s="1594"/>
    </row>
    <row r="147" spans="1:149" s="1595" customFormat="1" ht="12.5">
      <c r="A147" s="1644" t="str">
        <f t="shared" si="93"/>
        <v>Organisation</v>
      </c>
      <c r="B147" s="1758"/>
      <c r="C147" s="1758"/>
      <c r="D147" s="1758"/>
      <c r="E147" s="1756"/>
      <c r="F147" s="1592"/>
      <c r="G147" s="1714">
        <f t="shared" si="94"/>
        <v>0</v>
      </c>
      <c r="H147" s="1645"/>
      <c r="I147" s="1714">
        <f t="shared" si="95"/>
        <v>0</v>
      </c>
      <c r="J147" s="1646"/>
      <c r="K147" s="1646"/>
      <c r="L147" s="1592"/>
      <c r="M147" s="1597"/>
      <c r="N147" s="1597"/>
      <c r="O147" s="1646"/>
      <c r="P147" s="1647"/>
      <c r="Q147" s="1647"/>
      <c r="R147" s="1648"/>
      <c r="S147" s="1603"/>
      <c r="T147" s="1649"/>
      <c r="U147" s="1649"/>
      <c r="V147" s="1649"/>
      <c r="W147" s="1649"/>
      <c r="X147" s="1649"/>
      <c r="Y147" s="1649"/>
      <c r="Z147" s="1649"/>
      <c r="AA147" s="1649"/>
      <c r="AB147" s="1649"/>
      <c r="AC147" s="1649"/>
      <c r="AD147" s="1649"/>
      <c r="AE147" s="1649"/>
      <c r="AF147" s="1610">
        <f t="shared" si="74"/>
        <v>0</v>
      </c>
      <c r="AG147" s="1649"/>
      <c r="AH147" s="1649"/>
      <c r="AI147" s="1649"/>
      <c r="AJ147" s="1649"/>
      <c r="AK147" s="1649"/>
      <c r="AL147" s="1649"/>
      <c r="AM147" s="1649"/>
      <c r="AN147" s="1649"/>
      <c r="AO147" s="1649"/>
      <c r="AP147" s="1649"/>
      <c r="AQ147" s="1649"/>
      <c r="AR147" s="1709"/>
      <c r="AS147" s="1779">
        <f t="shared" si="75"/>
        <v>0</v>
      </c>
      <c r="AT147" s="1711">
        <f t="shared" si="96"/>
        <v>0</v>
      </c>
      <c r="AU147" s="1611">
        <f t="shared" si="76"/>
        <v>0</v>
      </c>
      <c r="AV147" s="1611">
        <f t="shared" si="77"/>
        <v>0</v>
      </c>
      <c r="AW147" s="1611">
        <f t="shared" si="78"/>
        <v>0</v>
      </c>
      <c r="AX147" s="1611">
        <f t="shared" si="79"/>
        <v>0</v>
      </c>
      <c r="AY147" s="1611">
        <f t="shared" si="80"/>
        <v>0</v>
      </c>
      <c r="AZ147" s="1611">
        <f t="shared" si="81"/>
        <v>0</v>
      </c>
      <c r="BA147" s="1611">
        <f t="shared" si="82"/>
        <v>0</v>
      </c>
      <c r="BB147" s="1611">
        <f t="shared" si="83"/>
        <v>0</v>
      </c>
      <c r="BC147" s="1611">
        <f t="shared" si="84"/>
        <v>0</v>
      </c>
      <c r="BD147" s="1611">
        <f t="shared" si="85"/>
        <v>0</v>
      </c>
      <c r="BE147" s="1611">
        <f t="shared" si="86"/>
        <v>0</v>
      </c>
      <c r="BF147" s="1611">
        <f t="shared" si="87"/>
        <v>0</v>
      </c>
      <c r="BG147" s="1611">
        <f t="shared" si="97"/>
        <v>0</v>
      </c>
      <c r="BH147" s="1611" t="str">
        <f t="shared" si="98"/>
        <v/>
      </c>
      <c r="BI147" s="1611" t="str">
        <f t="shared" si="99"/>
        <v/>
      </c>
      <c r="BJ147" s="1611" t="str">
        <f t="shared" si="88"/>
        <v/>
      </c>
      <c r="BK147" s="1611" t="str">
        <f t="shared" si="89"/>
        <v/>
      </c>
      <c r="BL147" s="1611" t="str">
        <f t="shared" ca="1" si="90"/>
        <v/>
      </c>
      <c r="BM147" s="1611" t="str">
        <f t="shared" si="100"/>
        <v/>
      </c>
      <c r="BN147" s="1611" t="str">
        <f t="shared" si="91"/>
        <v/>
      </c>
      <c r="BO147" s="1611" t="str">
        <f t="shared" si="92"/>
        <v/>
      </c>
      <c r="BP147" s="1611" t="str">
        <f t="shared" si="101"/>
        <v/>
      </c>
      <c r="BQ147" s="1611" t="str">
        <f t="shared" si="102"/>
        <v/>
      </c>
      <c r="BR147" s="1611" t="str">
        <f t="shared" si="103"/>
        <v/>
      </c>
      <c r="BS147" s="1611" t="str">
        <f t="shared" si="104"/>
        <v/>
      </c>
      <c r="BT147" s="1611" t="str">
        <f t="shared" si="105"/>
        <v/>
      </c>
      <c r="BU147" s="1731">
        <f t="shared" ca="1" si="106"/>
        <v>0</v>
      </c>
      <c r="BV147" s="1594"/>
      <c r="BW147" s="1594"/>
      <c r="BX147" s="1594"/>
      <c r="BY147" s="1594"/>
      <c r="BZ147" s="1594"/>
      <c r="CA147" s="1594"/>
      <c r="CB147" s="1594"/>
      <c r="CC147" s="1594"/>
      <c r="CD147" s="1594"/>
      <c r="CE147" s="1594"/>
      <c r="CF147" s="1594"/>
      <c r="CG147" s="1594"/>
      <c r="CH147" s="1594"/>
      <c r="CI147" s="1594"/>
      <c r="CJ147" s="1594"/>
      <c r="CK147" s="1594"/>
      <c r="CL147" s="1594"/>
      <c r="CM147" s="1594"/>
      <c r="CN147" s="1594"/>
      <c r="CO147" s="1594"/>
      <c r="CP147" s="1594"/>
      <c r="CQ147" s="1594"/>
      <c r="CR147" s="1594"/>
      <c r="CS147" s="1594"/>
      <c r="CT147" s="1594"/>
      <c r="CU147" s="1594"/>
      <c r="CV147" s="1594"/>
      <c r="CW147" s="1594"/>
      <c r="CX147" s="1594"/>
      <c r="CY147" s="1594"/>
      <c r="CZ147" s="1594"/>
      <c r="DA147" s="1594"/>
      <c r="DB147" s="1594"/>
      <c r="DC147" s="1594"/>
      <c r="DD147" s="1594"/>
      <c r="DE147" s="1594"/>
      <c r="DF147" s="1594"/>
      <c r="DG147" s="1594"/>
      <c r="DH147" s="1594"/>
      <c r="DI147" s="1594"/>
      <c r="DJ147" s="1594"/>
      <c r="DK147" s="1594"/>
      <c r="DL147" s="1594"/>
      <c r="DM147" s="1594"/>
      <c r="DN147" s="1594"/>
      <c r="DO147" s="1594"/>
      <c r="DP147" s="1594"/>
      <c r="DQ147" s="1594"/>
      <c r="DR147" s="1594"/>
      <c r="DS147" s="1594"/>
      <c r="DT147" s="1594"/>
      <c r="DU147" s="1594"/>
      <c r="DV147" s="1594"/>
      <c r="DW147" s="1594"/>
      <c r="DX147" s="1594"/>
      <c r="DY147" s="1594"/>
      <c r="DZ147" s="1594"/>
      <c r="EA147" s="1594"/>
      <c r="EB147" s="1594"/>
      <c r="EC147" s="1594"/>
      <c r="ED147" s="1594"/>
      <c r="EE147" s="1594"/>
      <c r="EF147" s="1594"/>
      <c r="EG147" s="1594"/>
      <c r="EH147" s="1594"/>
      <c r="EI147" s="1594"/>
      <c r="EJ147" s="1594"/>
      <c r="EK147" s="1594"/>
      <c r="EL147" s="1594"/>
      <c r="EM147" s="1594"/>
      <c r="EN147" s="1594"/>
      <c r="EO147" s="1594"/>
      <c r="EP147" s="1594"/>
      <c r="EQ147" s="1594"/>
      <c r="ER147" s="1594"/>
      <c r="ES147" s="1594"/>
    </row>
    <row r="148" spans="1:149" s="1595" customFormat="1" ht="12.5">
      <c r="A148" s="1644" t="str">
        <f t="shared" si="93"/>
        <v>Organisation</v>
      </c>
      <c r="B148" s="1758"/>
      <c r="C148" s="1758"/>
      <c r="D148" s="1758"/>
      <c r="E148" s="1756"/>
      <c r="F148" s="1592"/>
      <c r="G148" s="1714">
        <f t="shared" si="94"/>
        <v>0</v>
      </c>
      <c r="H148" s="1645"/>
      <c r="I148" s="1714">
        <f t="shared" si="95"/>
        <v>0</v>
      </c>
      <c r="J148" s="1646"/>
      <c r="K148" s="1646"/>
      <c r="L148" s="1592"/>
      <c r="M148" s="1597"/>
      <c r="N148" s="1597"/>
      <c r="O148" s="1646"/>
      <c r="P148" s="1647"/>
      <c r="Q148" s="1647"/>
      <c r="R148" s="1648"/>
      <c r="S148" s="1603"/>
      <c r="T148" s="1649"/>
      <c r="U148" s="1649"/>
      <c r="V148" s="1649"/>
      <c r="W148" s="1649"/>
      <c r="X148" s="1649"/>
      <c r="Y148" s="1649"/>
      <c r="Z148" s="1649"/>
      <c r="AA148" s="1649"/>
      <c r="AB148" s="1649"/>
      <c r="AC148" s="1649"/>
      <c r="AD148" s="1649"/>
      <c r="AE148" s="1649"/>
      <c r="AF148" s="1610">
        <f t="shared" si="74"/>
        <v>0</v>
      </c>
      <c r="AG148" s="1649"/>
      <c r="AH148" s="1649"/>
      <c r="AI148" s="1649"/>
      <c r="AJ148" s="1649"/>
      <c r="AK148" s="1649"/>
      <c r="AL148" s="1649"/>
      <c r="AM148" s="1649"/>
      <c r="AN148" s="1649"/>
      <c r="AO148" s="1649"/>
      <c r="AP148" s="1649"/>
      <c r="AQ148" s="1649"/>
      <c r="AR148" s="1709"/>
      <c r="AS148" s="1779">
        <f t="shared" si="75"/>
        <v>0</v>
      </c>
      <c r="AT148" s="1711">
        <f t="shared" si="96"/>
        <v>0</v>
      </c>
      <c r="AU148" s="1611">
        <f t="shared" si="76"/>
        <v>0</v>
      </c>
      <c r="AV148" s="1611">
        <f t="shared" si="77"/>
        <v>0</v>
      </c>
      <c r="AW148" s="1611">
        <f t="shared" si="78"/>
        <v>0</v>
      </c>
      <c r="AX148" s="1611">
        <f t="shared" si="79"/>
        <v>0</v>
      </c>
      <c r="AY148" s="1611">
        <f t="shared" si="80"/>
        <v>0</v>
      </c>
      <c r="AZ148" s="1611">
        <f t="shared" si="81"/>
        <v>0</v>
      </c>
      <c r="BA148" s="1611">
        <f t="shared" si="82"/>
        <v>0</v>
      </c>
      <c r="BB148" s="1611">
        <f t="shared" si="83"/>
        <v>0</v>
      </c>
      <c r="BC148" s="1611">
        <f t="shared" si="84"/>
        <v>0</v>
      </c>
      <c r="BD148" s="1611">
        <f t="shared" si="85"/>
        <v>0</v>
      </c>
      <c r="BE148" s="1611">
        <f t="shared" si="86"/>
        <v>0</v>
      </c>
      <c r="BF148" s="1611">
        <f t="shared" si="87"/>
        <v>0</v>
      </c>
      <c r="BG148" s="1611">
        <f t="shared" si="97"/>
        <v>0</v>
      </c>
      <c r="BH148" s="1611" t="str">
        <f t="shared" si="98"/>
        <v/>
      </c>
      <c r="BI148" s="1611" t="str">
        <f t="shared" si="99"/>
        <v/>
      </c>
      <c r="BJ148" s="1611" t="str">
        <f t="shared" si="88"/>
        <v/>
      </c>
      <c r="BK148" s="1611" t="str">
        <f t="shared" si="89"/>
        <v/>
      </c>
      <c r="BL148" s="1611" t="str">
        <f t="shared" ca="1" si="90"/>
        <v/>
      </c>
      <c r="BM148" s="1611" t="str">
        <f t="shared" si="100"/>
        <v/>
      </c>
      <c r="BN148" s="1611" t="str">
        <f t="shared" si="91"/>
        <v/>
      </c>
      <c r="BO148" s="1611" t="str">
        <f t="shared" si="92"/>
        <v/>
      </c>
      <c r="BP148" s="1611" t="str">
        <f t="shared" si="101"/>
        <v/>
      </c>
      <c r="BQ148" s="1611" t="str">
        <f t="shared" si="102"/>
        <v/>
      </c>
      <c r="BR148" s="1611" t="str">
        <f t="shared" si="103"/>
        <v/>
      </c>
      <c r="BS148" s="1611" t="str">
        <f t="shared" si="104"/>
        <v/>
      </c>
      <c r="BT148" s="1611" t="str">
        <f t="shared" si="105"/>
        <v/>
      </c>
      <c r="BU148" s="1731">
        <f t="shared" ca="1" si="106"/>
        <v>0</v>
      </c>
      <c r="BV148" s="1594"/>
      <c r="BW148" s="1594"/>
      <c r="BX148" s="1594"/>
      <c r="BY148" s="1594"/>
      <c r="BZ148" s="1594"/>
      <c r="CA148" s="1594"/>
      <c r="CB148" s="1594"/>
      <c r="CC148" s="1594"/>
      <c r="CD148" s="1594"/>
      <c r="CE148" s="1594"/>
      <c r="CF148" s="1594"/>
      <c r="CG148" s="1594"/>
      <c r="CH148" s="1594"/>
      <c r="CI148" s="1594"/>
      <c r="CJ148" s="1594"/>
      <c r="CK148" s="1594"/>
      <c r="CL148" s="1594"/>
      <c r="CM148" s="1594"/>
      <c r="CN148" s="1594"/>
      <c r="CO148" s="1594"/>
      <c r="CP148" s="1594"/>
      <c r="CQ148" s="1594"/>
      <c r="CR148" s="1594"/>
      <c r="CS148" s="1594"/>
      <c r="CT148" s="1594"/>
      <c r="CU148" s="1594"/>
      <c r="CV148" s="1594"/>
      <c r="CW148" s="1594"/>
      <c r="CX148" s="1594"/>
      <c r="CY148" s="1594"/>
      <c r="CZ148" s="1594"/>
      <c r="DA148" s="1594"/>
      <c r="DB148" s="1594"/>
      <c r="DC148" s="1594"/>
      <c r="DD148" s="1594"/>
      <c r="DE148" s="1594"/>
      <c r="DF148" s="1594"/>
      <c r="DG148" s="1594"/>
      <c r="DH148" s="1594"/>
      <c r="DI148" s="1594"/>
      <c r="DJ148" s="1594"/>
      <c r="DK148" s="1594"/>
      <c r="DL148" s="1594"/>
      <c r="DM148" s="1594"/>
      <c r="DN148" s="1594"/>
      <c r="DO148" s="1594"/>
      <c r="DP148" s="1594"/>
      <c r="DQ148" s="1594"/>
      <c r="DR148" s="1594"/>
      <c r="DS148" s="1594"/>
      <c r="DT148" s="1594"/>
      <c r="DU148" s="1594"/>
      <c r="DV148" s="1594"/>
      <c r="DW148" s="1594"/>
      <c r="DX148" s="1594"/>
      <c r="DY148" s="1594"/>
      <c r="DZ148" s="1594"/>
      <c r="EA148" s="1594"/>
      <c r="EB148" s="1594"/>
      <c r="EC148" s="1594"/>
      <c r="ED148" s="1594"/>
      <c r="EE148" s="1594"/>
      <c r="EF148" s="1594"/>
      <c r="EG148" s="1594"/>
      <c r="EH148" s="1594"/>
      <c r="EI148" s="1594"/>
      <c r="EJ148" s="1594"/>
      <c r="EK148" s="1594"/>
      <c r="EL148" s="1594"/>
      <c r="EM148" s="1594"/>
      <c r="EN148" s="1594"/>
      <c r="EO148" s="1594"/>
      <c r="EP148" s="1594"/>
      <c r="EQ148" s="1594"/>
      <c r="ER148" s="1594"/>
      <c r="ES148" s="1594"/>
    </row>
    <row r="149" spans="1:149" s="1595" customFormat="1" ht="12.5">
      <c r="A149" s="1644" t="str">
        <f t="shared" si="93"/>
        <v>Organisation</v>
      </c>
      <c r="B149" s="1758"/>
      <c r="C149" s="1758"/>
      <c r="D149" s="1758"/>
      <c r="E149" s="1756"/>
      <c r="F149" s="1592"/>
      <c r="G149" s="1714">
        <f t="shared" si="94"/>
        <v>0</v>
      </c>
      <c r="H149" s="1645"/>
      <c r="I149" s="1714">
        <f t="shared" si="95"/>
        <v>0</v>
      </c>
      <c r="J149" s="1646"/>
      <c r="K149" s="1646"/>
      <c r="L149" s="1592"/>
      <c r="M149" s="1597"/>
      <c r="N149" s="1597"/>
      <c r="O149" s="1646"/>
      <c r="P149" s="1647"/>
      <c r="Q149" s="1647"/>
      <c r="R149" s="1648"/>
      <c r="S149" s="1603"/>
      <c r="T149" s="1649"/>
      <c r="U149" s="1649"/>
      <c r="V149" s="1649"/>
      <c r="W149" s="1649"/>
      <c r="X149" s="1649"/>
      <c r="Y149" s="1649"/>
      <c r="Z149" s="1649"/>
      <c r="AA149" s="1649"/>
      <c r="AB149" s="1649"/>
      <c r="AC149" s="1649"/>
      <c r="AD149" s="1649"/>
      <c r="AE149" s="1649"/>
      <c r="AF149" s="1610">
        <f t="shared" si="74"/>
        <v>0</v>
      </c>
      <c r="AG149" s="1649"/>
      <c r="AH149" s="1649"/>
      <c r="AI149" s="1649"/>
      <c r="AJ149" s="1649"/>
      <c r="AK149" s="1649"/>
      <c r="AL149" s="1649"/>
      <c r="AM149" s="1649"/>
      <c r="AN149" s="1649"/>
      <c r="AO149" s="1649"/>
      <c r="AP149" s="1649"/>
      <c r="AQ149" s="1649"/>
      <c r="AR149" s="1709"/>
      <c r="AS149" s="1779">
        <f t="shared" si="75"/>
        <v>0</v>
      </c>
      <c r="AT149" s="1711">
        <f t="shared" si="96"/>
        <v>0</v>
      </c>
      <c r="AU149" s="1611">
        <f t="shared" si="76"/>
        <v>0</v>
      </c>
      <c r="AV149" s="1611">
        <f t="shared" si="77"/>
        <v>0</v>
      </c>
      <c r="AW149" s="1611">
        <f t="shared" si="78"/>
        <v>0</v>
      </c>
      <c r="AX149" s="1611">
        <f t="shared" si="79"/>
        <v>0</v>
      </c>
      <c r="AY149" s="1611">
        <f t="shared" si="80"/>
        <v>0</v>
      </c>
      <c r="AZ149" s="1611">
        <f t="shared" si="81"/>
        <v>0</v>
      </c>
      <c r="BA149" s="1611">
        <f t="shared" si="82"/>
        <v>0</v>
      </c>
      <c r="BB149" s="1611">
        <f t="shared" si="83"/>
        <v>0</v>
      </c>
      <c r="BC149" s="1611">
        <f t="shared" si="84"/>
        <v>0</v>
      </c>
      <c r="BD149" s="1611">
        <f t="shared" si="85"/>
        <v>0</v>
      </c>
      <c r="BE149" s="1611">
        <f t="shared" si="86"/>
        <v>0</v>
      </c>
      <c r="BF149" s="1611">
        <f t="shared" si="87"/>
        <v>0</v>
      </c>
      <c r="BG149" s="1611">
        <f t="shared" si="97"/>
        <v>0</v>
      </c>
      <c r="BH149" s="1611" t="str">
        <f t="shared" si="98"/>
        <v/>
      </c>
      <c r="BI149" s="1611" t="str">
        <f t="shared" si="99"/>
        <v/>
      </c>
      <c r="BJ149" s="1611" t="str">
        <f t="shared" si="88"/>
        <v/>
      </c>
      <c r="BK149" s="1611" t="str">
        <f t="shared" si="89"/>
        <v/>
      </c>
      <c r="BL149" s="1611" t="str">
        <f t="shared" ca="1" si="90"/>
        <v/>
      </c>
      <c r="BM149" s="1611" t="str">
        <f t="shared" si="100"/>
        <v/>
      </c>
      <c r="BN149" s="1611" t="str">
        <f t="shared" si="91"/>
        <v/>
      </c>
      <c r="BO149" s="1611" t="str">
        <f t="shared" si="92"/>
        <v/>
      </c>
      <c r="BP149" s="1611" t="str">
        <f t="shared" si="101"/>
        <v/>
      </c>
      <c r="BQ149" s="1611" t="str">
        <f t="shared" si="102"/>
        <v/>
      </c>
      <c r="BR149" s="1611" t="str">
        <f t="shared" si="103"/>
        <v/>
      </c>
      <c r="BS149" s="1611" t="str">
        <f t="shared" si="104"/>
        <v/>
      </c>
      <c r="BT149" s="1611" t="str">
        <f t="shared" si="105"/>
        <v/>
      </c>
      <c r="BU149" s="1731">
        <f t="shared" ca="1" si="106"/>
        <v>0</v>
      </c>
      <c r="BV149" s="1594"/>
      <c r="BW149" s="1594"/>
      <c r="BX149" s="1594"/>
      <c r="BY149" s="1594"/>
      <c r="BZ149" s="1594"/>
      <c r="CA149" s="1594"/>
      <c r="CB149" s="1594"/>
      <c r="CC149" s="1594"/>
      <c r="CD149" s="1594"/>
      <c r="CE149" s="1594"/>
      <c r="CF149" s="1594"/>
      <c r="CG149" s="1594"/>
      <c r="CH149" s="1594"/>
      <c r="CI149" s="1594"/>
      <c r="CJ149" s="1594"/>
      <c r="CK149" s="1594"/>
      <c r="CL149" s="1594"/>
      <c r="CM149" s="1594"/>
      <c r="CN149" s="1594"/>
      <c r="CO149" s="1594"/>
      <c r="CP149" s="1594"/>
      <c r="CQ149" s="1594"/>
      <c r="CR149" s="1594"/>
      <c r="CS149" s="1594"/>
      <c r="CT149" s="1594"/>
      <c r="CU149" s="1594"/>
      <c r="CV149" s="1594"/>
      <c r="CW149" s="1594"/>
      <c r="CX149" s="1594"/>
      <c r="CY149" s="1594"/>
      <c r="CZ149" s="1594"/>
      <c r="DA149" s="1594"/>
      <c r="DB149" s="1594"/>
      <c r="DC149" s="1594"/>
      <c r="DD149" s="1594"/>
      <c r="DE149" s="1594"/>
      <c r="DF149" s="1594"/>
      <c r="DG149" s="1594"/>
      <c r="DH149" s="1594"/>
      <c r="DI149" s="1594"/>
      <c r="DJ149" s="1594"/>
      <c r="DK149" s="1594"/>
      <c r="DL149" s="1594"/>
      <c r="DM149" s="1594"/>
      <c r="DN149" s="1594"/>
      <c r="DO149" s="1594"/>
      <c r="DP149" s="1594"/>
      <c r="DQ149" s="1594"/>
      <c r="DR149" s="1594"/>
      <c r="DS149" s="1594"/>
      <c r="DT149" s="1594"/>
      <c r="DU149" s="1594"/>
      <c r="DV149" s="1594"/>
      <c r="DW149" s="1594"/>
      <c r="DX149" s="1594"/>
      <c r="DY149" s="1594"/>
      <c r="DZ149" s="1594"/>
      <c r="EA149" s="1594"/>
      <c r="EB149" s="1594"/>
      <c r="EC149" s="1594"/>
      <c r="ED149" s="1594"/>
      <c r="EE149" s="1594"/>
      <c r="EF149" s="1594"/>
      <c r="EG149" s="1594"/>
      <c r="EH149" s="1594"/>
      <c r="EI149" s="1594"/>
      <c r="EJ149" s="1594"/>
      <c r="EK149" s="1594"/>
      <c r="EL149" s="1594"/>
      <c r="EM149" s="1594"/>
      <c r="EN149" s="1594"/>
      <c r="EO149" s="1594"/>
      <c r="EP149" s="1594"/>
      <c r="EQ149" s="1594"/>
      <c r="ER149" s="1594"/>
      <c r="ES149" s="1594"/>
    </row>
    <row r="150" spans="1:149" s="1595" customFormat="1" ht="12.5">
      <c r="A150" s="1644" t="str">
        <f t="shared" si="93"/>
        <v>Organisation</v>
      </c>
      <c r="B150" s="1758"/>
      <c r="C150" s="1758"/>
      <c r="D150" s="1758"/>
      <c r="E150" s="1756"/>
      <c r="F150" s="1592"/>
      <c r="G150" s="1714">
        <f t="shared" si="94"/>
        <v>0</v>
      </c>
      <c r="H150" s="1645"/>
      <c r="I150" s="1714">
        <f t="shared" si="95"/>
        <v>0</v>
      </c>
      <c r="J150" s="1646"/>
      <c r="K150" s="1646"/>
      <c r="L150" s="1592"/>
      <c r="M150" s="1597"/>
      <c r="N150" s="1597"/>
      <c r="O150" s="1646"/>
      <c r="P150" s="1647"/>
      <c r="Q150" s="1647"/>
      <c r="R150" s="1648"/>
      <c r="S150" s="1603"/>
      <c r="T150" s="1649"/>
      <c r="U150" s="1649"/>
      <c r="V150" s="1649"/>
      <c r="W150" s="1649"/>
      <c r="X150" s="1649"/>
      <c r="Y150" s="1649"/>
      <c r="Z150" s="1649"/>
      <c r="AA150" s="1649"/>
      <c r="AB150" s="1649"/>
      <c r="AC150" s="1649"/>
      <c r="AD150" s="1649"/>
      <c r="AE150" s="1649"/>
      <c r="AF150" s="1610">
        <f t="shared" si="74"/>
        <v>0</v>
      </c>
      <c r="AG150" s="1649"/>
      <c r="AH150" s="1649"/>
      <c r="AI150" s="1649"/>
      <c r="AJ150" s="1649"/>
      <c r="AK150" s="1649"/>
      <c r="AL150" s="1649"/>
      <c r="AM150" s="1649"/>
      <c r="AN150" s="1649"/>
      <c r="AO150" s="1649"/>
      <c r="AP150" s="1649"/>
      <c r="AQ150" s="1649"/>
      <c r="AR150" s="1709"/>
      <c r="AS150" s="1779">
        <f t="shared" si="75"/>
        <v>0</v>
      </c>
      <c r="AT150" s="1711">
        <f t="shared" si="96"/>
        <v>0</v>
      </c>
      <c r="AU150" s="1611">
        <f t="shared" si="76"/>
        <v>0</v>
      </c>
      <c r="AV150" s="1611">
        <f t="shared" si="77"/>
        <v>0</v>
      </c>
      <c r="AW150" s="1611">
        <f t="shared" si="78"/>
        <v>0</v>
      </c>
      <c r="AX150" s="1611">
        <f t="shared" si="79"/>
        <v>0</v>
      </c>
      <c r="AY150" s="1611">
        <f t="shared" si="80"/>
        <v>0</v>
      </c>
      <c r="AZ150" s="1611">
        <f t="shared" si="81"/>
        <v>0</v>
      </c>
      <c r="BA150" s="1611">
        <f t="shared" si="82"/>
        <v>0</v>
      </c>
      <c r="BB150" s="1611">
        <f t="shared" si="83"/>
        <v>0</v>
      </c>
      <c r="BC150" s="1611">
        <f t="shared" si="84"/>
        <v>0</v>
      </c>
      <c r="BD150" s="1611">
        <f t="shared" si="85"/>
        <v>0</v>
      </c>
      <c r="BE150" s="1611">
        <f t="shared" si="86"/>
        <v>0</v>
      </c>
      <c r="BF150" s="1611">
        <f t="shared" si="87"/>
        <v>0</v>
      </c>
      <c r="BG150" s="1611">
        <f t="shared" si="97"/>
        <v>0</v>
      </c>
      <c r="BH150" s="1611" t="str">
        <f t="shared" si="98"/>
        <v/>
      </c>
      <c r="BI150" s="1611" t="str">
        <f t="shared" si="99"/>
        <v/>
      </c>
      <c r="BJ150" s="1611" t="str">
        <f t="shared" si="88"/>
        <v/>
      </c>
      <c r="BK150" s="1611" t="str">
        <f t="shared" si="89"/>
        <v/>
      </c>
      <c r="BL150" s="1611" t="str">
        <f t="shared" ca="1" si="90"/>
        <v/>
      </c>
      <c r="BM150" s="1611" t="str">
        <f t="shared" si="100"/>
        <v/>
      </c>
      <c r="BN150" s="1611" t="str">
        <f t="shared" si="91"/>
        <v/>
      </c>
      <c r="BO150" s="1611" t="str">
        <f t="shared" si="92"/>
        <v/>
      </c>
      <c r="BP150" s="1611" t="str">
        <f t="shared" si="101"/>
        <v/>
      </c>
      <c r="BQ150" s="1611" t="str">
        <f t="shared" si="102"/>
        <v/>
      </c>
      <c r="BR150" s="1611" t="str">
        <f t="shared" si="103"/>
        <v/>
      </c>
      <c r="BS150" s="1611" t="str">
        <f t="shared" si="104"/>
        <v/>
      </c>
      <c r="BT150" s="1611" t="str">
        <f t="shared" si="105"/>
        <v/>
      </c>
      <c r="BU150" s="1731">
        <f t="shared" ca="1" si="106"/>
        <v>0</v>
      </c>
      <c r="BV150" s="1594"/>
      <c r="BW150" s="1594"/>
      <c r="BX150" s="1594"/>
      <c r="BY150" s="1594"/>
      <c r="BZ150" s="1594"/>
      <c r="CA150" s="1594"/>
      <c r="CB150" s="1594"/>
      <c r="CC150" s="1594"/>
      <c r="CD150" s="1594"/>
      <c r="CE150" s="1594"/>
      <c r="CF150" s="1594"/>
      <c r="CG150" s="1594"/>
      <c r="CH150" s="1594"/>
      <c r="CI150" s="1594"/>
      <c r="CJ150" s="1594"/>
      <c r="CK150" s="1594"/>
      <c r="CL150" s="1594"/>
      <c r="CM150" s="1594"/>
      <c r="CN150" s="1594"/>
      <c r="CO150" s="1594"/>
      <c r="CP150" s="1594"/>
      <c r="CQ150" s="1594"/>
      <c r="CR150" s="1594"/>
      <c r="CS150" s="1594"/>
      <c r="CT150" s="1594"/>
      <c r="CU150" s="1594"/>
      <c r="CV150" s="1594"/>
      <c r="CW150" s="1594"/>
      <c r="CX150" s="1594"/>
      <c r="CY150" s="1594"/>
      <c r="CZ150" s="1594"/>
      <c r="DA150" s="1594"/>
      <c r="DB150" s="1594"/>
      <c r="DC150" s="1594"/>
      <c r="DD150" s="1594"/>
      <c r="DE150" s="1594"/>
      <c r="DF150" s="1594"/>
      <c r="DG150" s="1594"/>
      <c r="DH150" s="1594"/>
      <c r="DI150" s="1594"/>
      <c r="DJ150" s="1594"/>
      <c r="DK150" s="1594"/>
      <c r="DL150" s="1594"/>
      <c r="DM150" s="1594"/>
      <c r="DN150" s="1594"/>
      <c r="DO150" s="1594"/>
      <c r="DP150" s="1594"/>
      <c r="DQ150" s="1594"/>
      <c r="DR150" s="1594"/>
      <c r="DS150" s="1594"/>
      <c r="DT150" s="1594"/>
      <c r="DU150" s="1594"/>
      <c r="DV150" s="1594"/>
      <c r="DW150" s="1594"/>
      <c r="DX150" s="1594"/>
      <c r="DY150" s="1594"/>
      <c r="DZ150" s="1594"/>
      <c r="EA150" s="1594"/>
      <c r="EB150" s="1594"/>
      <c r="EC150" s="1594"/>
      <c r="ED150" s="1594"/>
      <c r="EE150" s="1594"/>
      <c r="EF150" s="1594"/>
      <c r="EG150" s="1594"/>
      <c r="EH150" s="1594"/>
      <c r="EI150" s="1594"/>
      <c r="EJ150" s="1594"/>
      <c r="EK150" s="1594"/>
      <c r="EL150" s="1594"/>
      <c r="EM150" s="1594"/>
      <c r="EN150" s="1594"/>
      <c r="EO150" s="1594"/>
      <c r="EP150" s="1594"/>
      <c r="EQ150" s="1594"/>
      <c r="ER150" s="1594"/>
      <c r="ES150" s="1594"/>
    </row>
    <row r="151" spans="1:149" s="1595" customFormat="1" ht="12.5">
      <c r="A151" s="1644" t="str">
        <f t="shared" si="93"/>
        <v>Organisation</v>
      </c>
      <c r="B151" s="1758"/>
      <c r="C151" s="1758"/>
      <c r="D151" s="1758"/>
      <c r="E151" s="1756"/>
      <c r="F151" s="1592"/>
      <c r="G151" s="1714">
        <f t="shared" si="94"/>
        <v>0</v>
      </c>
      <c r="H151" s="1645"/>
      <c r="I151" s="1714">
        <f t="shared" si="95"/>
        <v>0</v>
      </c>
      <c r="J151" s="1646"/>
      <c r="K151" s="1646"/>
      <c r="L151" s="1592"/>
      <c r="M151" s="1597"/>
      <c r="N151" s="1597"/>
      <c r="O151" s="1646"/>
      <c r="P151" s="1647"/>
      <c r="Q151" s="1647"/>
      <c r="R151" s="1648"/>
      <c r="S151" s="1603"/>
      <c r="T151" s="1649"/>
      <c r="U151" s="1649"/>
      <c r="V151" s="1649"/>
      <c r="W151" s="1649"/>
      <c r="X151" s="1649"/>
      <c r="Y151" s="1649"/>
      <c r="Z151" s="1649"/>
      <c r="AA151" s="1649"/>
      <c r="AB151" s="1649"/>
      <c r="AC151" s="1649"/>
      <c r="AD151" s="1649"/>
      <c r="AE151" s="1649"/>
      <c r="AF151" s="1610">
        <f t="shared" si="74"/>
        <v>0</v>
      </c>
      <c r="AG151" s="1649"/>
      <c r="AH151" s="1649"/>
      <c r="AI151" s="1649"/>
      <c r="AJ151" s="1649"/>
      <c r="AK151" s="1649"/>
      <c r="AL151" s="1649"/>
      <c r="AM151" s="1649"/>
      <c r="AN151" s="1649"/>
      <c r="AO151" s="1649"/>
      <c r="AP151" s="1649"/>
      <c r="AQ151" s="1649"/>
      <c r="AR151" s="1709"/>
      <c r="AS151" s="1779">
        <f t="shared" si="75"/>
        <v>0</v>
      </c>
      <c r="AT151" s="1711">
        <f t="shared" si="96"/>
        <v>0</v>
      </c>
      <c r="AU151" s="1611">
        <f t="shared" si="76"/>
        <v>0</v>
      </c>
      <c r="AV151" s="1611">
        <f t="shared" si="77"/>
        <v>0</v>
      </c>
      <c r="AW151" s="1611">
        <f t="shared" si="78"/>
        <v>0</v>
      </c>
      <c r="AX151" s="1611">
        <f t="shared" si="79"/>
        <v>0</v>
      </c>
      <c r="AY151" s="1611">
        <f t="shared" si="80"/>
        <v>0</v>
      </c>
      <c r="AZ151" s="1611">
        <f t="shared" si="81"/>
        <v>0</v>
      </c>
      <c r="BA151" s="1611">
        <f t="shared" si="82"/>
        <v>0</v>
      </c>
      <c r="BB151" s="1611">
        <f t="shared" si="83"/>
        <v>0</v>
      </c>
      <c r="BC151" s="1611">
        <f t="shared" si="84"/>
        <v>0</v>
      </c>
      <c r="BD151" s="1611">
        <f t="shared" si="85"/>
        <v>0</v>
      </c>
      <c r="BE151" s="1611">
        <f t="shared" si="86"/>
        <v>0</v>
      </c>
      <c r="BF151" s="1611">
        <f t="shared" si="87"/>
        <v>0</v>
      </c>
      <c r="BG151" s="1611">
        <f t="shared" si="97"/>
        <v>0</v>
      </c>
      <c r="BH151" s="1611" t="str">
        <f t="shared" si="98"/>
        <v/>
      </c>
      <c r="BI151" s="1611" t="str">
        <f t="shared" si="99"/>
        <v/>
      </c>
      <c r="BJ151" s="1611" t="str">
        <f t="shared" si="88"/>
        <v/>
      </c>
      <c r="BK151" s="1611" t="str">
        <f t="shared" si="89"/>
        <v/>
      </c>
      <c r="BL151" s="1611" t="str">
        <f t="shared" ca="1" si="90"/>
        <v/>
      </c>
      <c r="BM151" s="1611" t="str">
        <f t="shared" si="100"/>
        <v/>
      </c>
      <c r="BN151" s="1611" t="str">
        <f t="shared" si="91"/>
        <v/>
      </c>
      <c r="BO151" s="1611" t="str">
        <f t="shared" si="92"/>
        <v/>
      </c>
      <c r="BP151" s="1611" t="str">
        <f t="shared" si="101"/>
        <v/>
      </c>
      <c r="BQ151" s="1611" t="str">
        <f t="shared" si="102"/>
        <v/>
      </c>
      <c r="BR151" s="1611" t="str">
        <f t="shared" si="103"/>
        <v/>
      </c>
      <c r="BS151" s="1611" t="str">
        <f t="shared" si="104"/>
        <v/>
      </c>
      <c r="BT151" s="1611" t="str">
        <f t="shared" si="105"/>
        <v/>
      </c>
      <c r="BU151" s="1731">
        <f t="shared" ca="1" si="106"/>
        <v>0</v>
      </c>
      <c r="BV151" s="1594"/>
      <c r="BW151" s="1594"/>
      <c r="BX151" s="1594"/>
      <c r="BY151" s="1594"/>
      <c r="BZ151" s="1594"/>
      <c r="CA151" s="1594"/>
      <c r="CB151" s="1594"/>
      <c r="CC151" s="1594"/>
      <c r="CD151" s="1594"/>
      <c r="CE151" s="1594"/>
      <c r="CF151" s="1594"/>
      <c r="CG151" s="1594"/>
      <c r="CH151" s="1594"/>
      <c r="CI151" s="1594"/>
      <c r="CJ151" s="1594"/>
      <c r="CK151" s="1594"/>
      <c r="CL151" s="1594"/>
      <c r="CM151" s="1594"/>
      <c r="CN151" s="1594"/>
      <c r="CO151" s="1594"/>
      <c r="CP151" s="1594"/>
      <c r="CQ151" s="1594"/>
      <c r="CR151" s="1594"/>
      <c r="CS151" s="1594"/>
      <c r="CT151" s="1594"/>
      <c r="CU151" s="1594"/>
      <c r="CV151" s="1594"/>
      <c r="CW151" s="1594"/>
      <c r="CX151" s="1594"/>
      <c r="CY151" s="1594"/>
      <c r="CZ151" s="1594"/>
      <c r="DA151" s="1594"/>
      <c r="DB151" s="1594"/>
      <c r="DC151" s="1594"/>
      <c r="DD151" s="1594"/>
      <c r="DE151" s="1594"/>
      <c r="DF151" s="1594"/>
      <c r="DG151" s="1594"/>
      <c r="DH151" s="1594"/>
      <c r="DI151" s="1594"/>
      <c r="DJ151" s="1594"/>
      <c r="DK151" s="1594"/>
      <c r="DL151" s="1594"/>
      <c r="DM151" s="1594"/>
      <c r="DN151" s="1594"/>
      <c r="DO151" s="1594"/>
      <c r="DP151" s="1594"/>
      <c r="DQ151" s="1594"/>
      <c r="DR151" s="1594"/>
      <c r="DS151" s="1594"/>
      <c r="DT151" s="1594"/>
      <c r="DU151" s="1594"/>
      <c r="DV151" s="1594"/>
      <c r="DW151" s="1594"/>
      <c r="DX151" s="1594"/>
      <c r="DY151" s="1594"/>
      <c r="DZ151" s="1594"/>
      <c r="EA151" s="1594"/>
      <c r="EB151" s="1594"/>
      <c r="EC151" s="1594"/>
      <c r="ED151" s="1594"/>
      <c r="EE151" s="1594"/>
      <c r="EF151" s="1594"/>
      <c r="EG151" s="1594"/>
      <c r="EH151" s="1594"/>
      <c r="EI151" s="1594"/>
      <c r="EJ151" s="1594"/>
      <c r="EK151" s="1594"/>
      <c r="EL151" s="1594"/>
      <c r="EM151" s="1594"/>
      <c r="EN151" s="1594"/>
      <c r="EO151" s="1594"/>
      <c r="EP151" s="1594"/>
      <c r="EQ151" s="1594"/>
      <c r="ER151" s="1594"/>
      <c r="ES151" s="1594"/>
    </row>
    <row r="152" spans="1:149" s="1595" customFormat="1" ht="12.5">
      <c r="A152" s="1644" t="str">
        <f t="shared" si="93"/>
        <v>Organisation</v>
      </c>
      <c r="B152" s="1758"/>
      <c r="C152" s="1758"/>
      <c r="D152" s="1758"/>
      <c r="E152" s="1756"/>
      <c r="F152" s="1592"/>
      <c r="G152" s="1714">
        <f t="shared" si="94"/>
        <v>0</v>
      </c>
      <c r="H152" s="1645"/>
      <c r="I152" s="1714">
        <f t="shared" si="95"/>
        <v>0</v>
      </c>
      <c r="J152" s="1646"/>
      <c r="K152" s="1646"/>
      <c r="L152" s="1592"/>
      <c r="M152" s="1597"/>
      <c r="N152" s="1597"/>
      <c r="O152" s="1646"/>
      <c r="P152" s="1647"/>
      <c r="Q152" s="1647"/>
      <c r="R152" s="1648"/>
      <c r="S152" s="1603"/>
      <c r="T152" s="1649"/>
      <c r="U152" s="1649"/>
      <c r="V152" s="1649"/>
      <c r="W152" s="1649"/>
      <c r="X152" s="1649"/>
      <c r="Y152" s="1649"/>
      <c r="Z152" s="1649"/>
      <c r="AA152" s="1649"/>
      <c r="AB152" s="1649"/>
      <c r="AC152" s="1649"/>
      <c r="AD152" s="1649"/>
      <c r="AE152" s="1649"/>
      <c r="AF152" s="1610">
        <f t="shared" si="74"/>
        <v>0</v>
      </c>
      <c r="AG152" s="1649"/>
      <c r="AH152" s="1649"/>
      <c r="AI152" s="1649"/>
      <c r="AJ152" s="1649"/>
      <c r="AK152" s="1649"/>
      <c r="AL152" s="1649"/>
      <c r="AM152" s="1649"/>
      <c r="AN152" s="1649"/>
      <c r="AO152" s="1649"/>
      <c r="AP152" s="1649"/>
      <c r="AQ152" s="1649"/>
      <c r="AR152" s="1709"/>
      <c r="AS152" s="1779">
        <f t="shared" si="75"/>
        <v>0</v>
      </c>
      <c r="AT152" s="1711">
        <f t="shared" si="96"/>
        <v>0</v>
      </c>
      <c r="AU152" s="1611">
        <f t="shared" si="76"/>
        <v>0</v>
      </c>
      <c r="AV152" s="1611">
        <f t="shared" si="77"/>
        <v>0</v>
      </c>
      <c r="AW152" s="1611">
        <f t="shared" si="78"/>
        <v>0</v>
      </c>
      <c r="AX152" s="1611">
        <f t="shared" si="79"/>
        <v>0</v>
      </c>
      <c r="AY152" s="1611">
        <f t="shared" si="80"/>
        <v>0</v>
      </c>
      <c r="AZ152" s="1611">
        <f t="shared" si="81"/>
        <v>0</v>
      </c>
      <c r="BA152" s="1611">
        <f t="shared" si="82"/>
        <v>0</v>
      </c>
      <c r="BB152" s="1611">
        <f t="shared" si="83"/>
        <v>0</v>
      </c>
      <c r="BC152" s="1611">
        <f t="shared" si="84"/>
        <v>0</v>
      </c>
      <c r="BD152" s="1611">
        <f t="shared" si="85"/>
        <v>0</v>
      </c>
      <c r="BE152" s="1611">
        <f t="shared" si="86"/>
        <v>0</v>
      </c>
      <c r="BF152" s="1611">
        <f t="shared" si="87"/>
        <v>0</v>
      </c>
      <c r="BG152" s="1611">
        <f t="shared" si="97"/>
        <v>0</v>
      </c>
      <c r="BH152" s="1611" t="str">
        <f t="shared" si="98"/>
        <v/>
      </c>
      <c r="BI152" s="1611" t="str">
        <f t="shared" si="99"/>
        <v/>
      </c>
      <c r="BJ152" s="1611" t="str">
        <f t="shared" si="88"/>
        <v/>
      </c>
      <c r="BK152" s="1611" t="str">
        <f t="shared" si="89"/>
        <v/>
      </c>
      <c r="BL152" s="1611" t="str">
        <f t="shared" ca="1" si="90"/>
        <v/>
      </c>
      <c r="BM152" s="1611" t="str">
        <f t="shared" si="100"/>
        <v/>
      </c>
      <c r="BN152" s="1611" t="str">
        <f t="shared" si="91"/>
        <v/>
      </c>
      <c r="BO152" s="1611" t="str">
        <f t="shared" si="92"/>
        <v/>
      </c>
      <c r="BP152" s="1611" t="str">
        <f t="shared" si="101"/>
        <v/>
      </c>
      <c r="BQ152" s="1611" t="str">
        <f t="shared" si="102"/>
        <v/>
      </c>
      <c r="BR152" s="1611" t="str">
        <f t="shared" si="103"/>
        <v/>
      </c>
      <c r="BS152" s="1611" t="str">
        <f t="shared" si="104"/>
        <v/>
      </c>
      <c r="BT152" s="1611" t="str">
        <f t="shared" si="105"/>
        <v/>
      </c>
      <c r="BU152" s="1731">
        <f t="shared" ca="1" si="106"/>
        <v>0</v>
      </c>
      <c r="BV152" s="1594"/>
      <c r="BW152" s="1594"/>
      <c r="BX152" s="1594"/>
      <c r="BY152" s="1594"/>
      <c r="BZ152" s="1594"/>
      <c r="CA152" s="1594"/>
      <c r="CB152" s="1594"/>
      <c r="CC152" s="1594"/>
      <c r="CD152" s="1594"/>
      <c r="CE152" s="1594"/>
      <c r="CF152" s="1594"/>
      <c r="CG152" s="1594"/>
      <c r="CH152" s="1594"/>
      <c r="CI152" s="1594"/>
      <c r="CJ152" s="1594"/>
      <c r="CK152" s="1594"/>
      <c r="CL152" s="1594"/>
      <c r="CM152" s="1594"/>
      <c r="CN152" s="1594"/>
      <c r="CO152" s="1594"/>
      <c r="CP152" s="1594"/>
      <c r="CQ152" s="1594"/>
      <c r="CR152" s="1594"/>
      <c r="CS152" s="1594"/>
      <c r="CT152" s="1594"/>
      <c r="CU152" s="1594"/>
      <c r="CV152" s="1594"/>
      <c r="CW152" s="1594"/>
      <c r="CX152" s="1594"/>
      <c r="CY152" s="1594"/>
      <c r="CZ152" s="1594"/>
      <c r="DA152" s="1594"/>
      <c r="DB152" s="1594"/>
      <c r="DC152" s="1594"/>
      <c r="DD152" s="1594"/>
      <c r="DE152" s="1594"/>
      <c r="DF152" s="1594"/>
      <c r="DG152" s="1594"/>
      <c r="DH152" s="1594"/>
      <c r="DI152" s="1594"/>
      <c r="DJ152" s="1594"/>
      <c r="DK152" s="1594"/>
      <c r="DL152" s="1594"/>
      <c r="DM152" s="1594"/>
      <c r="DN152" s="1594"/>
      <c r="DO152" s="1594"/>
      <c r="DP152" s="1594"/>
      <c r="DQ152" s="1594"/>
      <c r="DR152" s="1594"/>
      <c r="DS152" s="1594"/>
      <c r="DT152" s="1594"/>
      <c r="DU152" s="1594"/>
      <c r="DV152" s="1594"/>
      <c r="DW152" s="1594"/>
      <c r="DX152" s="1594"/>
      <c r="DY152" s="1594"/>
      <c r="DZ152" s="1594"/>
      <c r="EA152" s="1594"/>
      <c r="EB152" s="1594"/>
      <c r="EC152" s="1594"/>
      <c r="ED152" s="1594"/>
      <c r="EE152" s="1594"/>
      <c r="EF152" s="1594"/>
      <c r="EG152" s="1594"/>
      <c r="EH152" s="1594"/>
      <c r="EI152" s="1594"/>
      <c r="EJ152" s="1594"/>
      <c r="EK152" s="1594"/>
      <c r="EL152" s="1594"/>
      <c r="EM152" s="1594"/>
      <c r="EN152" s="1594"/>
      <c r="EO152" s="1594"/>
      <c r="EP152" s="1594"/>
      <c r="EQ152" s="1594"/>
      <c r="ER152" s="1594"/>
      <c r="ES152" s="1594"/>
    </row>
    <row r="153" spans="1:149" s="1595" customFormat="1" ht="12.5">
      <c r="A153" s="1644" t="str">
        <f t="shared" si="93"/>
        <v>Organisation</v>
      </c>
      <c r="B153" s="1758"/>
      <c r="C153" s="1758"/>
      <c r="D153" s="1758"/>
      <c r="E153" s="1756"/>
      <c r="F153" s="1592"/>
      <c r="G153" s="1714">
        <f t="shared" si="94"/>
        <v>0</v>
      </c>
      <c r="H153" s="1645"/>
      <c r="I153" s="1714">
        <f t="shared" si="95"/>
        <v>0</v>
      </c>
      <c r="J153" s="1646"/>
      <c r="K153" s="1646"/>
      <c r="L153" s="1592"/>
      <c r="M153" s="1597"/>
      <c r="N153" s="1597"/>
      <c r="O153" s="1646"/>
      <c r="P153" s="1647"/>
      <c r="Q153" s="1647"/>
      <c r="R153" s="1648"/>
      <c r="S153" s="1603"/>
      <c r="T153" s="1649"/>
      <c r="U153" s="1649"/>
      <c r="V153" s="1649"/>
      <c r="W153" s="1649"/>
      <c r="X153" s="1649"/>
      <c r="Y153" s="1649"/>
      <c r="Z153" s="1649"/>
      <c r="AA153" s="1649"/>
      <c r="AB153" s="1649"/>
      <c r="AC153" s="1649"/>
      <c r="AD153" s="1649"/>
      <c r="AE153" s="1649"/>
      <c r="AF153" s="1610">
        <f t="shared" si="74"/>
        <v>0</v>
      </c>
      <c r="AG153" s="1649"/>
      <c r="AH153" s="1649"/>
      <c r="AI153" s="1649"/>
      <c r="AJ153" s="1649"/>
      <c r="AK153" s="1649"/>
      <c r="AL153" s="1649"/>
      <c r="AM153" s="1649"/>
      <c r="AN153" s="1649"/>
      <c r="AO153" s="1649"/>
      <c r="AP153" s="1649"/>
      <c r="AQ153" s="1649"/>
      <c r="AR153" s="1709"/>
      <c r="AS153" s="1779">
        <f t="shared" si="75"/>
        <v>0</v>
      </c>
      <c r="AT153" s="1711">
        <f t="shared" si="96"/>
        <v>0</v>
      </c>
      <c r="AU153" s="1611">
        <f t="shared" si="76"/>
        <v>0</v>
      </c>
      <c r="AV153" s="1611">
        <f t="shared" si="77"/>
        <v>0</v>
      </c>
      <c r="AW153" s="1611">
        <f t="shared" si="78"/>
        <v>0</v>
      </c>
      <c r="AX153" s="1611">
        <f t="shared" si="79"/>
        <v>0</v>
      </c>
      <c r="AY153" s="1611">
        <f t="shared" si="80"/>
        <v>0</v>
      </c>
      <c r="AZ153" s="1611">
        <f t="shared" si="81"/>
        <v>0</v>
      </c>
      <c r="BA153" s="1611">
        <f t="shared" si="82"/>
        <v>0</v>
      </c>
      <c r="BB153" s="1611">
        <f t="shared" si="83"/>
        <v>0</v>
      </c>
      <c r="BC153" s="1611">
        <f t="shared" si="84"/>
        <v>0</v>
      </c>
      <c r="BD153" s="1611">
        <f t="shared" si="85"/>
        <v>0</v>
      </c>
      <c r="BE153" s="1611">
        <f t="shared" si="86"/>
        <v>0</v>
      </c>
      <c r="BF153" s="1611">
        <f t="shared" si="87"/>
        <v>0</v>
      </c>
      <c r="BG153" s="1611">
        <f t="shared" si="97"/>
        <v>0</v>
      </c>
      <c r="BH153" s="1611" t="str">
        <f t="shared" si="98"/>
        <v/>
      </c>
      <c r="BI153" s="1611" t="str">
        <f t="shared" si="99"/>
        <v/>
      </c>
      <c r="BJ153" s="1611" t="str">
        <f t="shared" si="88"/>
        <v/>
      </c>
      <c r="BK153" s="1611" t="str">
        <f t="shared" si="89"/>
        <v/>
      </c>
      <c r="BL153" s="1611" t="str">
        <f t="shared" ca="1" si="90"/>
        <v/>
      </c>
      <c r="BM153" s="1611" t="str">
        <f t="shared" si="100"/>
        <v/>
      </c>
      <c r="BN153" s="1611" t="str">
        <f t="shared" si="91"/>
        <v/>
      </c>
      <c r="BO153" s="1611" t="str">
        <f t="shared" si="92"/>
        <v/>
      </c>
      <c r="BP153" s="1611" t="str">
        <f t="shared" si="101"/>
        <v/>
      </c>
      <c r="BQ153" s="1611" t="str">
        <f t="shared" si="102"/>
        <v/>
      </c>
      <c r="BR153" s="1611" t="str">
        <f t="shared" si="103"/>
        <v/>
      </c>
      <c r="BS153" s="1611" t="str">
        <f t="shared" si="104"/>
        <v/>
      </c>
      <c r="BT153" s="1611" t="str">
        <f t="shared" si="105"/>
        <v/>
      </c>
      <c r="BU153" s="1731">
        <f t="shared" ca="1" si="106"/>
        <v>0</v>
      </c>
      <c r="BV153" s="1594"/>
      <c r="BW153" s="1594"/>
      <c r="BX153" s="1594"/>
      <c r="BY153" s="1594"/>
      <c r="BZ153" s="1594"/>
      <c r="CA153" s="1594"/>
      <c r="CB153" s="1594"/>
      <c r="CC153" s="1594"/>
      <c r="CD153" s="1594"/>
      <c r="CE153" s="1594"/>
      <c r="CF153" s="1594"/>
      <c r="CG153" s="1594"/>
      <c r="CH153" s="1594"/>
      <c r="CI153" s="1594"/>
      <c r="CJ153" s="1594"/>
      <c r="CK153" s="1594"/>
      <c r="CL153" s="1594"/>
      <c r="CM153" s="1594"/>
      <c r="CN153" s="1594"/>
      <c r="CO153" s="1594"/>
      <c r="CP153" s="1594"/>
      <c r="CQ153" s="1594"/>
      <c r="CR153" s="1594"/>
      <c r="CS153" s="1594"/>
      <c r="CT153" s="1594"/>
      <c r="CU153" s="1594"/>
      <c r="CV153" s="1594"/>
      <c r="CW153" s="1594"/>
      <c r="CX153" s="1594"/>
      <c r="CY153" s="1594"/>
      <c r="CZ153" s="1594"/>
      <c r="DA153" s="1594"/>
      <c r="DB153" s="1594"/>
      <c r="DC153" s="1594"/>
      <c r="DD153" s="1594"/>
      <c r="DE153" s="1594"/>
      <c r="DF153" s="1594"/>
      <c r="DG153" s="1594"/>
      <c r="DH153" s="1594"/>
      <c r="DI153" s="1594"/>
      <c r="DJ153" s="1594"/>
      <c r="DK153" s="1594"/>
      <c r="DL153" s="1594"/>
      <c r="DM153" s="1594"/>
      <c r="DN153" s="1594"/>
      <c r="DO153" s="1594"/>
      <c r="DP153" s="1594"/>
      <c r="DQ153" s="1594"/>
      <c r="DR153" s="1594"/>
      <c r="DS153" s="1594"/>
      <c r="DT153" s="1594"/>
      <c r="DU153" s="1594"/>
      <c r="DV153" s="1594"/>
      <c r="DW153" s="1594"/>
      <c r="DX153" s="1594"/>
      <c r="DY153" s="1594"/>
      <c r="DZ153" s="1594"/>
      <c r="EA153" s="1594"/>
      <c r="EB153" s="1594"/>
      <c r="EC153" s="1594"/>
      <c r="ED153" s="1594"/>
      <c r="EE153" s="1594"/>
      <c r="EF153" s="1594"/>
      <c r="EG153" s="1594"/>
      <c r="EH153" s="1594"/>
      <c r="EI153" s="1594"/>
      <c r="EJ153" s="1594"/>
      <c r="EK153" s="1594"/>
      <c r="EL153" s="1594"/>
      <c r="EM153" s="1594"/>
      <c r="EN153" s="1594"/>
      <c r="EO153" s="1594"/>
      <c r="EP153" s="1594"/>
      <c r="EQ153" s="1594"/>
      <c r="ER153" s="1594"/>
      <c r="ES153" s="1594"/>
    </row>
    <row r="154" spans="1:149" s="1595" customFormat="1" ht="12.5">
      <c r="A154" s="1644" t="str">
        <f t="shared" si="93"/>
        <v>Organisation</v>
      </c>
      <c r="B154" s="1758"/>
      <c r="C154" s="1758"/>
      <c r="D154" s="1758"/>
      <c r="E154" s="1756"/>
      <c r="F154" s="1592"/>
      <c r="G154" s="1714">
        <f t="shared" si="94"/>
        <v>0</v>
      </c>
      <c r="H154" s="1645"/>
      <c r="I154" s="1714">
        <f t="shared" si="95"/>
        <v>0</v>
      </c>
      <c r="J154" s="1646"/>
      <c r="K154" s="1646"/>
      <c r="L154" s="1592"/>
      <c r="M154" s="1597"/>
      <c r="N154" s="1597"/>
      <c r="O154" s="1646"/>
      <c r="P154" s="1647"/>
      <c r="Q154" s="1647"/>
      <c r="R154" s="1648"/>
      <c r="S154" s="1603"/>
      <c r="T154" s="1649"/>
      <c r="U154" s="1649"/>
      <c r="V154" s="1649"/>
      <c r="W154" s="1649"/>
      <c r="X154" s="1649"/>
      <c r="Y154" s="1649"/>
      <c r="Z154" s="1649"/>
      <c r="AA154" s="1649"/>
      <c r="AB154" s="1649"/>
      <c r="AC154" s="1649"/>
      <c r="AD154" s="1649"/>
      <c r="AE154" s="1649"/>
      <c r="AF154" s="1610">
        <f t="shared" si="74"/>
        <v>0</v>
      </c>
      <c r="AG154" s="1649"/>
      <c r="AH154" s="1649"/>
      <c r="AI154" s="1649"/>
      <c r="AJ154" s="1649"/>
      <c r="AK154" s="1649"/>
      <c r="AL154" s="1649"/>
      <c r="AM154" s="1649"/>
      <c r="AN154" s="1649"/>
      <c r="AO154" s="1649"/>
      <c r="AP154" s="1649"/>
      <c r="AQ154" s="1649"/>
      <c r="AR154" s="1709"/>
      <c r="AS154" s="1779">
        <f t="shared" si="75"/>
        <v>0</v>
      </c>
      <c r="AT154" s="1711">
        <f t="shared" si="96"/>
        <v>0</v>
      </c>
      <c r="AU154" s="1611">
        <f t="shared" si="76"/>
        <v>0</v>
      </c>
      <c r="AV154" s="1611">
        <f t="shared" si="77"/>
        <v>0</v>
      </c>
      <c r="AW154" s="1611">
        <f t="shared" si="78"/>
        <v>0</v>
      </c>
      <c r="AX154" s="1611">
        <f t="shared" si="79"/>
        <v>0</v>
      </c>
      <c r="AY154" s="1611">
        <f t="shared" si="80"/>
        <v>0</v>
      </c>
      <c r="AZ154" s="1611">
        <f t="shared" si="81"/>
        <v>0</v>
      </c>
      <c r="BA154" s="1611">
        <f t="shared" si="82"/>
        <v>0</v>
      </c>
      <c r="BB154" s="1611">
        <f t="shared" si="83"/>
        <v>0</v>
      </c>
      <c r="BC154" s="1611">
        <f t="shared" si="84"/>
        <v>0</v>
      </c>
      <c r="BD154" s="1611">
        <f t="shared" si="85"/>
        <v>0</v>
      </c>
      <c r="BE154" s="1611">
        <f t="shared" si="86"/>
        <v>0</v>
      </c>
      <c r="BF154" s="1611">
        <f t="shared" si="87"/>
        <v>0</v>
      </c>
      <c r="BG154" s="1611">
        <f t="shared" si="97"/>
        <v>0</v>
      </c>
      <c r="BH154" s="1611" t="str">
        <f t="shared" si="98"/>
        <v/>
      </c>
      <c r="BI154" s="1611" t="str">
        <f t="shared" si="99"/>
        <v/>
      </c>
      <c r="BJ154" s="1611" t="str">
        <f t="shared" si="88"/>
        <v/>
      </c>
      <c r="BK154" s="1611" t="str">
        <f t="shared" si="89"/>
        <v/>
      </c>
      <c r="BL154" s="1611" t="str">
        <f t="shared" ca="1" si="90"/>
        <v/>
      </c>
      <c r="BM154" s="1611" t="str">
        <f t="shared" si="100"/>
        <v/>
      </c>
      <c r="BN154" s="1611" t="str">
        <f t="shared" si="91"/>
        <v/>
      </c>
      <c r="BO154" s="1611" t="str">
        <f t="shared" si="92"/>
        <v/>
      </c>
      <c r="BP154" s="1611" t="str">
        <f t="shared" si="101"/>
        <v/>
      </c>
      <c r="BQ154" s="1611" t="str">
        <f t="shared" si="102"/>
        <v/>
      </c>
      <c r="BR154" s="1611" t="str">
        <f t="shared" si="103"/>
        <v/>
      </c>
      <c r="BS154" s="1611" t="str">
        <f t="shared" si="104"/>
        <v/>
      </c>
      <c r="BT154" s="1611" t="str">
        <f t="shared" si="105"/>
        <v/>
      </c>
      <c r="BU154" s="1731">
        <f t="shared" ca="1" si="106"/>
        <v>0</v>
      </c>
      <c r="BV154" s="1594"/>
      <c r="BW154" s="1594"/>
      <c r="BX154" s="1594"/>
      <c r="BY154" s="1594"/>
      <c r="BZ154" s="1594"/>
      <c r="CA154" s="1594"/>
      <c r="CB154" s="1594"/>
      <c r="CC154" s="1594"/>
      <c r="CD154" s="1594"/>
      <c r="CE154" s="1594"/>
      <c r="CF154" s="1594"/>
      <c r="CG154" s="1594"/>
      <c r="CH154" s="1594"/>
      <c r="CI154" s="1594"/>
      <c r="CJ154" s="1594"/>
      <c r="CK154" s="1594"/>
      <c r="CL154" s="1594"/>
      <c r="CM154" s="1594"/>
      <c r="CN154" s="1594"/>
      <c r="CO154" s="1594"/>
      <c r="CP154" s="1594"/>
      <c r="CQ154" s="1594"/>
      <c r="CR154" s="1594"/>
      <c r="CS154" s="1594"/>
      <c r="CT154" s="1594"/>
      <c r="CU154" s="1594"/>
      <c r="CV154" s="1594"/>
      <c r="CW154" s="1594"/>
      <c r="CX154" s="1594"/>
      <c r="CY154" s="1594"/>
      <c r="CZ154" s="1594"/>
      <c r="DA154" s="1594"/>
      <c r="DB154" s="1594"/>
      <c r="DC154" s="1594"/>
      <c r="DD154" s="1594"/>
      <c r="DE154" s="1594"/>
      <c r="DF154" s="1594"/>
      <c r="DG154" s="1594"/>
      <c r="DH154" s="1594"/>
      <c r="DI154" s="1594"/>
      <c r="DJ154" s="1594"/>
      <c r="DK154" s="1594"/>
      <c r="DL154" s="1594"/>
      <c r="DM154" s="1594"/>
      <c r="DN154" s="1594"/>
      <c r="DO154" s="1594"/>
      <c r="DP154" s="1594"/>
      <c r="DQ154" s="1594"/>
      <c r="DR154" s="1594"/>
      <c r="DS154" s="1594"/>
      <c r="DT154" s="1594"/>
      <c r="DU154" s="1594"/>
      <c r="DV154" s="1594"/>
      <c r="DW154" s="1594"/>
      <c r="DX154" s="1594"/>
      <c r="DY154" s="1594"/>
      <c r="DZ154" s="1594"/>
      <c r="EA154" s="1594"/>
      <c r="EB154" s="1594"/>
      <c r="EC154" s="1594"/>
      <c r="ED154" s="1594"/>
      <c r="EE154" s="1594"/>
      <c r="EF154" s="1594"/>
      <c r="EG154" s="1594"/>
      <c r="EH154" s="1594"/>
      <c r="EI154" s="1594"/>
      <c r="EJ154" s="1594"/>
      <c r="EK154" s="1594"/>
      <c r="EL154" s="1594"/>
      <c r="EM154" s="1594"/>
      <c r="EN154" s="1594"/>
      <c r="EO154" s="1594"/>
      <c r="EP154" s="1594"/>
      <c r="EQ154" s="1594"/>
      <c r="ER154" s="1594"/>
      <c r="ES154" s="1594"/>
    </row>
    <row r="155" spans="1:149" s="1595" customFormat="1" ht="12.5">
      <c r="A155" s="1644" t="str">
        <f t="shared" si="93"/>
        <v>Organisation</v>
      </c>
      <c r="B155" s="1758"/>
      <c r="C155" s="1758"/>
      <c r="D155" s="1758"/>
      <c r="E155" s="1756"/>
      <c r="F155" s="1592"/>
      <c r="G155" s="1714">
        <f t="shared" si="94"/>
        <v>0</v>
      </c>
      <c r="H155" s="1645"/>
      <c r="I155" s="1714">
        <f t="shared" si="95"/>
        <v>0</v>
      </c>
      <c r="J155" s="1646"/>
      <c r="K155" s="1646"/>
      <c r="L155" s="1592"/>
      <c r="M155" s="1597"/>
      <c r="N155" s="1597"/>
      <c r="O155" s="1646"/>
      <c r="P155" s="1647"/>
      <c r="Q155" s="1647"/>
      <c r="R155" s="1648"/>
      <c r="S155" s="1603"/>
      <c r="T155" s="1649"/>
      <c r="U155" s="1649"/>
      <c r="V155" s="1649"/>
      <c r="W155" s="1649"/>
      <c r="X155" s="1649"/>
      <c r="Y155" s="1649"/>
      <c r="Z155" s="1649"/>
      <c r="AA155" s="1649"/>
      <c r="AB155" s="1649"/>
      <c r="AC155" s="1649"/>
      <c r="AD155" s="1649"/>
      <c r="AE155" s="1649"/>
      <c r="AF155" s="1610">
        <f t="shared" si="74"/>
        <v>0</v>
      </c>
      <c r="AG155" s="1649"/>
      <c r="AH155" s="1649"/>
      <c r="AI155" s="1649"/>
      <c r="AJ155" s="1649"/>
      <c r="AK155" s="1649"/>
      <c r="AL155" s="1649"/>
      <c r="AM155" s="1649"/>
      <c r="AN155" s="1649"/>
      <c r="AO155" s="1649"/>
      <c r="AP155" s="1649"/>
      <c r="AQ155" s="1649"/>
      <c r="AR155" s="1709"/>
      <c r="AS155" s="1779">
        <f t="shared" si="75"/>
        <v>0</v>
      </c>
      <c r="AT155" s="1711">
        <f t="shared" si="96"/>
        <v>0</v>
      </c>
      <c r="AU155" s="1611">
        <f t="shared" si="76"/>
        <v>0</v>
      </c>
      <c r="AV155" s="1611">
        <f t="shared" si="77"/>
        <v>0</v>
      </c>
      <c r="AW155" s="1611">
        <f t="shared" si="78"/>
        <v>0</v>
      </c>
      <c r="AX155" s="1611">
        <f t="shared" si="79"/>
        <v>0</v>
      </c>
      <c r="AY155" s="1611">
        <f t="shared" si="80"/>
        <v>0</v>
      </c>
      <c r="AZ155" s="1611">
        <f t="shared" si="81"/>
        <v>0</v>
      </c>
      <c r="BA155" s="1611">
        <f t="shared" si="82"/>
        <v>0</v>
      </c>
      <c r="BB155" s="1611">
        <f t="shared" si="83"/>
        <v>0</v>
      </c>
      <c r="BC155" s="1611">
        <f t="shared" si="84"/>
        <v>0</v>
      </c>
      <c r="BD155" s="1611">
        <f t="shared" si="85"/>
        <v>0</v>
      </c>
      <c r="BE155" s="1611">
        <f t="shared" si="86"/>
        <v>0</v>
      </c>
      <c r="BF155" s="1611">
        <f t="shared" si="87"/>
        <v>0</v>
      </c>
      <c r="BG155" s="1611">
        <f t="shared" si="97"/>
        <v>0</v>
      </c>
      <c r="BH155" s="1611" t="str">
        <f t="shared" si="98"/>
        <v/>
      </c>
      <c r="BI155" s="1611" t="str">
        <f t="shared" si="99"/>
        <v/>
      </c>
      <c r="BJ155" s="1611" t="str">
        <f t="shared" si="88"/>
        <v/>
      </c>
      <c r="BK155" s="1611" t="str">
        <f t="shared" si="89"/>
        <v/>
      </c>
      <c r="BL155" s="1611" t="str">
        <f t="shared" ca="1" si="90"/>
        <v/>
      </c>
      <c r="BM155" s="1611" t="str">
        <f t="shared" si="100"/>
        <v/>
      </c>
      <c r="BN155" s="1611" t="str">
        <f t="shared" si="91"/>
        <v/>
      </c>
      <c r="BO155" s="1611" t="str">
        <f t="shared" si="92"/>
        <v/>
      </c>
      <c r="BP155" s="1611" t="str">
        <f t="shared" si="101"/>
        <v/>
      </c>
      <c r="BQ155" s="1611" t="str">
        <f t="shared" si="102"/>
        <v/>
      </c>
      <c r="BR155" s="1611" t="str">
        <f t="shared" si="103"/>
        <v/>
      </c>
      <c r="BS155" s="1611" t="str">
        <f t="shared" si="104"/>
        <v/>
      </c>
      <c r="BT155" s="1611" t="str">
        <f t="shared" si="105"/>
        <v/>
      </c>
      <c r="BU155" s="1731">
        <f t="shared" ca="1" si="106"/>
        <v>0</v>
      </c>
      <c r="BV155" s="1594"/>
      <c r="BW155" s="1594"/>
      <c r="BX155" s="1594"/>
      <c r="BY155" s="1594"/>
      <c r="BZ155" s="1594"/>
      <c r="CA155" s="1594"/>
      <c r="CB155" s="1594"/>
      <c r="CC155" s="1594"/>
      <c r="CD155" s="1594"/>
      <c r="CE155" s="1594"/>
      <c r="CF155" s="1594"/>
      <c r="CG155" s="1594"/>
      <c r="CH155" s="1594"/>
      <c r="CI155" s="1594"/>
      <c r="CJ155" s="1594"/>
      <c r="CK155" s="1594"/>
      <c r="CL155" s="1594"/>
      <c r="CM155" s="1594"/>
      <c r="CN155" s="1594"/>
      <c r="CO155" s="1594"/>
      <c r="CP155" s="1594"/>
      <c r="CQ155" s="1594"/>
      <c r="CR155" s="1594"/>
      <c r="CS155" s="1594"/>
      <c r="CT155" s="1594"/>
      <c r="CU155" s="1594"/>
      <c r="CV155" s="1594"/>
      <c r="CW155" s="1594"/>
      <c r="CX155" s="1594"/>
      <c r="CY155" s="1594"/>
      <c r="CZ155" s="1594"/>
      <c r="DA155" s="1594"/>
      <c r="DB155" s="1594"/>
      <c r="DC155" s="1594"/>
      <c r="DD155" s="1594"/>
      <c r="DE155" s="1594"/>
      <c r="DF155" s="1594"/>
      <c r="DG155" s="1594"/>
      <c r="DH155" s="1594"/>
      <c r="DI155" s="1594"/>
      <c r="DJ155" s="1594"/>
      <c r="DK155" s="1594"/>
      <c r="DL155" s="1594"/>
      <c r="DM155" s="1594"/>
      <c r="DN155" s="1594"/>
      <c r="DO155" s="1594"/>
      <c r="DP155" s="1594"/>
      <c r="DQ155" s="1594"/>
      <c r="DR155" s="1594"/>
      <c r="DS155" s="1594"/>
      <c r="DT155" s="1594"/>
      <c r="DU155" s="1594"/>
      <c r="DV155" s="1594"/>
      <c r="DW155" s="1594"/>
      <c r="DX155" s="1594"/>
      <c r="DY155" s="1594"/>
      <c r="DZ155" s="1594"/>
      <c r="EA155" s="1594"/>
      <c r="EB155" s="1594"/>
      <c r="EC155" s="1594"/>
      <c r="ED155" s="1594"/>
      <c r="EE155" s="1594"/>
      <c r="EF155" s="1594"/>
      <c r="EG155" s="1594"/>
      <c r="EH155" s="1594"/>
      <c r="EI155" s="1594"/>
      <c r="EJ155" s="1594"/>
      <c r="EK155" s="1594"/>
      <c r="EL155" s="1594"/>
      <c r="EM155" s="1594"/>
      <c r="EN155" s="1594"/>
      <c r="EO155" s="1594"/>
      <c r="EP155" s="1594"/>
      <c r="EQ155" s="1594"/>
      <c r="ER155" s="1594"/>
      <c r="ES155" s="1594"/>
    </row>
    <row r="156" spans="1:149" s="1595" customFormat="1" ht="12.5">
      <c r="A156" s="1644" t="str">
        <f t="shared" si="93"/>
        <v>Organisation</v>
      </c>
      <c r="B156" s="1758"/>
      <c r="C156" s="1758"/>
      <c r="D156" s="1758"/>
      <c r="E156" s="1756"/>
      <c r="F156" s="1592"/>
      <c r="G156" s="1714">
        <f t="shared" si="94"/>
        <v>0</v>
      </c>
      <c r="H156" s="1645"/>
      <c r="I156" s="1714">
        <f t="shared" si="95"/>
        <v>0</v>
      </c>
      <c r="J156" s="1646"/>
      <c r="K156" s="1646"/>
      <c r="L156" s="1592"/>
      <c r="M156" s="1597"/>
      <c r="N156" s="1597"/>
      <c r="O156" s="1646"/>
      <c r="P156" s="1647"/>
      <c r="Q156" s="1647"/>
      <c r="R156" s="1648"/>
      <c r="S156" s="1603"/>
      <c r="T156" s="1649"/>
      <c r="U156" s="1649"/>
      <c r="V156" s="1649"/>
      <c r="W156" s="1649"/>
      <c r="X156" s="1649"/>
      <c r="Y156" s="1649"/>
      <c r="Z156" s="1649"/>
      <c r="AA156" s="1649"/>
      <c r="AB156" s="1649"/>
      <c r="AC156" s="1649"/>
      <c r="AD156" s="1649"/>
      <c r="AE156" s="1649"/>
      <c r="AF156" s="1610">
        <f t="shared" si="74"/>
        <v>0</v>
      </c>
      <c r="AG156" s="1649"/>
      <c r="AH156" s="1649"/>
      <c r="AI156" s="1649"/>
      <c r="AJ156" s="1649"/>
      <c r="AK156" s="1649"/>
      <c r="AL156" s="1649"/>
      <c r="AM156" s="1649"/>
      <c r="AN156" s="1649"/>
      <c r="AO156" s="1649"/>
      <c r="AP156" s="1649"/>
      <c r="AQ156" s="1649"/>
      <c r="AR156" s="1709"/>
      <c r="AS156" s="1779">
        <f t="shared" si="75"/>
        <v>0</v>
      </c>
      <c r="AT156" s="1711">
        <f t="shared" si="96"/>
        <v>0</v>
      </c>
      <c r="AU156" s="1611">
        <f t="shared" si="76"/>
        <v>0</v>
      </c>
      <c r="AV156" s="1611">
        <f t="shared" si="77"/>
        <v>0</v>
      </c>
      <c r="AW156" s="1611">
        <f t="shared" si="78"/>
        <v>0</v>
      </c>
      <c r="AX156" s="1611">
        <f t="shared" si="79"/>
        <v>0</v>
      </c>
      <c r="AY156" s="1611">
        <f t="shared" si="80"/>
        <v>0</v>
      </c>
      <c r="AZ156" s="1611">
        <f t="shared" si="81"/>
        <v>0</v>
      </c>
      <c r="BA156" s="1611">
        <f t="shared" si="82"/>
        <v>0</v>
      </c>
      <c r="BB156" s="1611">
        <f t="shared" si="83"/>
        <v>0</v>
      </c>
      <c r="BC156" s="1611">
        <f t="shared" si="84"/>
        <v>0</v>
      </c>
      <c r="BD156" s="1611">
        <f t="shared" si="85"/>
        <v>0</v>
      </c>
      <c r="BE156" s="1611">
        <f t="shared" si="86"/>
        <v>0</v>
      </c>
      <c r="BF156" s="1611">
        <f t="shared" si="87"/>
        <v>0</v>
      </c>
      <c r="BG156" s="1611">
        <f t="shared" si="97"/>
        <v>0</v>
      </c>
      <c r="BH156" s="1611" t="str">
        <f t="shared" si="98"/>
        <v/>
      </c>
      <c r="BI156" s="1611" t="str">
        <f t="shared" si="99"/>
        <v/>
      </c>
      <c r="BJ156" s="1611" t="str">
        <f t="shared" si="88"/>
        <v/>
      </c>
      <c r="BK156" s="1611" t="str">
        <f t="shared" si="89"/>
        <v/>
      </c>
      <c r="BL156" s="1611" t="str">
        <f t="shared" ca="1" si="90"/>
        <v/>
      </c>
      <c r="BM156" s="1611" t="str">
        <f t="shared" si="100"/>
        <v/>
      </c>
      <c r="BN156" s="1611" t="str">
        <f t="shared" si="91"/>
        <v/>
      </c>
      <c r="BO156" s="1611" t="str">
        <f t="shared" si="92"/>
        <v/>
      </c>
      <c r="BP156" s="1611" t="str">
        <f t="shared" si="101"/>
        <v/>
      </c>
      <c r="BQ156" s="1611" t="str">
        <f t="shared" si="102"/>
        <v/>
      </c>
      <c r="BR156" s="1611" t="str">
        <f t="shared" si="103"/>
        <v/>
      </c>
      <c r="BS156" s="1611" t="str">
        <f t="shared" si="104"/>
        <v/>
      </c>
      <c r="BT156" s="1611" t="str">
        <f t="shared" si="105"/>
        <v/>
      </c>
      <c r="BU156" s="1731">
        <f t="shared" ca="1" si="106"/>
        <v>0</v>
      </c>
      <c r="BV156" s="1594"/>
      <c r="BW156" s="1594"/>
      <c r="BX156" s="1594"/>
      <c r="BY156" s="1594"/>
      <c r="BZ156" s="1594"/>
      <c r="CA156" s="1594"/>
      <c r="CB156" s="1594"/>
      <c r="CC156" s="1594"/>
      <c r="CD156" s="1594"/>
      <c r="CE156" s="1594"/>
      <c r="CF156" s="1594"/>
      <c r="CG156" s="1594"/>
      <c r="CH156" s="1594"/>
      <c r="CI156" s="1594"/>
      <c r="CJ156" s="1594"/>
      <c r="CK156" s="1594"/>
      <c r="CL156" s="1594"/>
      <c r="CM156" s="1594"/>
      <c r="CN156" s="1594"/>
      <c r="CO156" s="1594"/>
      <c r="CP156" s="1594"/>
      <c r="CQ156" s="1594"/>
      <c r="CR156" s="1594"/>
      <c r="CS156" s="1594"/>
      <c r="CT156" s="1594"/>
      <c r="CU156" s="1594"/>
      <c r="CV156" s="1594"/>
      <c r="CW156" s="1594"/>
      <c r="CX156" s="1594"/>
      <c r="CY156" s="1594"/>
      <c r="CZ156" s="1594"/>
      <c r="DA156" s="1594"/>
      <c r="DB156" s="1594"/>
      <c r="DC156" s="1594"/>
      <c r="DD156" s="1594"/>
      <c r="DE156" s="1594"/>
      <c r="DF156" s="1594"/>
      <c r="DG156" s="1594"/>
      <c r="DH156" s="1594"/>
      <c r="DI156" s="1594"/>
      <c r="DJ156" s="1594"/>
      <c r="DK156" s="1594"/>
      <c r="DL156" s="1594"/>
      <c r="DM156" s="1594"/>
      <c r="DN156" s="1594"/>
      <c r="DO156" s="1594"/>
      <c r="DP156" s="1594"/>
      <c r="DQ156" s="1594"/>
      <c r="DR156" s="1594"/>
      <c r="DS156" s="1594"/>
      <c r="DT156" s="1594"/>
      <c r="DU156" s="1594"/>
      <c r="DV156" s="1594"/>
      <c r="DW156" s="1594"/>
      <c r="DX156" s="1594"/>
      <c r="DY156" s="1594"/>
      <c r="DZ156" s="1594"/>
      <c r="EA156" s="1594"/>
      <c r="EB156" s="1594"/>
      <c r="EC156" s="1594"/>
      <c r="ED156" s="1594"/>
      <c r="EE156" s="1594"/>
      <c r="EF156" s="1594"/>
      <c r="EG156" s="1594"/>
      <c r="EH156" s="1594"/>
      <c r="EI156" s="1594"/>
      <c r="EJ156" s="1594"/>
      <c r="EK156" s="1594"/>
      <c r="EL156" s="1594"/>
      <c r="EM156" s="1594"/>
      <c r="EN156" s="1594"/>
      <c r="EO156" s="1594"/>
      <c r="EP156" s="1594"/>
      <c r="EQ156" s="1594"/>
      <c r="ER156" s="1594"/>
      <c r="ES156" s="1594"/>
    </row>
    <row r="157" spans="1:149" s="1595" customFormat="1" ht="12.5">
      <c r="A157" s="1644" t="str">
        <f t="shared" si="93"/>
        <v>Organisation</v>
      </c>
      <c r="B157" s="1758"/>
      <c r="C157" s="1758"/>
      <c r="D157" s="1758"/>
      <c r="E157" s="1756"/>
      <c r="F157" s="1592"/>
      <c r="G157" s="1714">
        <f t="shared" si="94"/>
        <v>0</v>
      </c>
      <c r="H157" s="1645"/>
      <c r="I157" s="1714">
        <f t="shared" si="95"/>
        <v>0</v>
      </c>
      <c r="J157" s="1646"/>
      <c r="K157" s="1646"/>
      <c r="L157" s="1592"/>
      <c r="M157" s="1597"/>
      <c r="N157" s="1597"/>
      <c r="O157" s="1646"/>
      <c r="P157" s="1647"/>
      <c r="Q157" s="1647"/>
      <c r="R157" s="1648"/>
      <c r="S157" s="1603"/>
      <c r="T157" s="1649"/>
      <c r="U157" s="1649"/>
      <c r="V157" s="1649"/>
      <c r="W157" s="1649"/>
      <c r="X157" s="1649"/>
      <c r="Y157" s="1649"/>
      <c r="Z157" s="1649"/>
      <c r="AA157" s="1649"/>
      <c r="AB157" s="1649"/>
      <c r="AC157" s="1649"/>
      <c r="AD157" s="1649"/>
      <c r="AE157" s="1649"/>
      <c r="AF157" s="1610">
        <f t="shared" si="74"/>
        <v>0</v>
      </c>
      <c r="AG157" s="1649"/>
      <c r="AH157" s="1649"/>
      <c r="AI157" s="1649"/>
      <c r="AJ157" s="1649"/>
      <c r="AK157" s="1649"/>
      <c r="AL157" s="1649"/>
      <c r="AM157" s="1649"/>
      <c r="AN157" s="1649"/>
      <c r="AO157" s="1649"/>
      <c r="AP157" s="1649"/>
      <c r="AQ157" s="1649"/>
      <c r="AR157" s="1709"/>
      <c r="AS157" s="1779">
        <f t="shared" si="75"/>
        <v>0</v>
      </c>
      <c r="AT157" s="1711">
        <f t="shared" si="96"/>
        <v>0</v>
      </c>
      <c r="AU157" s="1611">
        <f t="shared" si="76"/>
        <v>0</v>
      </c>
      <c r="AV157" s="1611">
        <f t="shared" si="77"/>
        <v>0</v>
      </c>
      <c r="AW157" s="1611">
        <f t="shared" si="78"/>
        <v>0</v>
      </c>
      <c r="AX157" s="1611">
        <f t="shared" si="79"/>
        <v>0</v>
      </c>
      <c r="AY157" s="1611">
        <f t="shared" si="80"/>
        <v>0</v>
      </c>
      <c r="AZ157" s="1611">
        <f t="shared" si="81"/>
        <v>0</v>
      </c>
      <c r="BA157" s="1611">
        <f t="shared" si="82"/>
        <v>0</v>
      </c>
      <c r="BB157" s="1611">
        <f t="shared" si="83"/>
        <v>0</v>
      </c>
      <c r="BC157" s="1611">
        <f t="shared" si="84"/>
        <v>0</v>
      </c>
      <c r="BD157" s="1611">
        <f t="shared" si="85"/>
        <v>0</v>
      </c>
      <c r="BE157" s="1611">
        <f t="shared" si="86"/>
        <v>0</v>
      </c>
      <c r="BF157" s="1611">
        <f t="shared" si="87"/>
        <v>0</v>
      </c>
      <c r="BG157" s="1611">
        <f t="shared" si="97"/>
        <v>0</v>
      </c>
      <c r="BH157" s="1611" t="str">
        <f t="shared" si="98"/>
        <v/>
      </c>
      <c r="BI157" s="1611" t="str">
        <f t="shared" si="99"/>
        <v/>
      </c>
      <c r="BJ157" s="1611" t="str">
        <f t="shared" si="88"/>
        <v/>
      </c>
      <c r="BK157" s="1611" t="str">
        <f t="shared" si="89"/>
        <v/>
      </c>
      <c r="BL157" s="1611" t="str">
        <f t="shared" ca="1" si="90"/>
        <v/>
      </c>
      <c r="BM157" s="1611" t="str">
        <f t="shared" si="100"/>
        <v/>
      </c>
      <c r="BN157" s="1611" t="str">
        <f t="shared" si="91"/>
        <v/>
      </c>
      <c r="BO157" s="1611" t="str">
        <f t="shared" si="92"/>
        <v/>
      </c>
      <c r="BP157" s="1611" t="str">
        <f t="shared" si="101"/>
        <v/>
      </c>
      <c r="BQ157" s="1611" t="str">
        <f t="shared" si="102"/>
        <v/>
      </c>
      <c r="BR157" s="1611" t="str">
        <f t="shared" si="103"/>
        <v/>
      </c>
      <c r="BS157" s="1611" t="str">
        <f t="shared" si="104"/>
        <v/>
      </c>
      <c r="BT157" s="1611" t="str">
        <f t="shared" si="105"/>
        <v/>
      </c>
      <c r="BU157" s="1731">
        <f t="shared" ca="1" si="106"/>
        <v>0</v>
      </c>
      <c r="BV157" s="1594"/>
      <c r="BW157" s="1594"/>
      <c r="BX157" s="1594"/>
      <c r="BY157" s="1594"/>
      <c r="BZ157" s="1594"/>
      <c r="CA157" s="1594"/>
      <c r="CB157" s="1594"/>
      <c r="CC157" s="1594"/>
      <c r="CD157" s="1594"/>
      <c r="CE157" s="1594"/>
      <c r="CF157" s="1594"/>
      <c r="CG157" s="1594"/>
      <c r="CH157" s="1594"/>
      <c r="CI157" s="1594"/>
      <c r="CJ157" s="1594"/>
      <c r="CK157" s="1594"/>
      <c r="CL157" s="1594"/>
      <c r="CM157" s="1594"/>
      <c r="CN157" s="1594"/>
      <c r="CO157" s="1594"/>
      <c r="CP157" s="1594"/>
      <c r="CQ157" s="1594"/>
      <c r="CR157" s="1594"/>
      <c r="CS157" s="1594"/>
      <c r="CT157" s="1594"/>
      <c r="CU157" s="1594"/>
      <c r="CV157" s="1594"/>
      <c r="CW157" s="1594"/>
      <c r="CX157" s="1594"/>
      <c r="CY157" s="1594"/>
      <c r="CZ157" s="1594"/>
      <c r="DA157" s="1594"/>
      <c r="DB157" s="1594"/>
      <c r="DC157" s="1594"/>
      <c r="DD157" s="1594"/>
      <c r="DE157" s="1594"/>
      <c r="DF157" s="1594"/>
      <c r="DG157" s="1594"/>
      <c r="DH157" s="1594"/>
      <c r="DI157" s="1594"/>
      <c r="DJ157" s="1594"/>
      <c r="DK157" s="1594"/>
      <c r="DL157" s="1594"/>
      <c r="DM157" s="1594"/>
      <c r="DN157" s="1594"/>
      <c r="DO157" s="1594"/>
      <c r="DP157" s="1594"/>
      <c r="DQ157" s="1594"/>
      <c r="DR157" s="1594"/>
      <c r="DS157" s="1594"/>
      <c r="DT157" s="1594"/>
      <c r="DU157" s="1594"/>
      <c r="DV157" s="1594"/>
      <c r="DW157" s="1594"/>
      <c r="DX157" s="1594"/>
      <c r="DY157" s="1594"/>
      <c r="DZ157" s="1594"/>
      <c r="EA157" s="1594"/>
      <c r="EB157" s="1594"/>
      <c r="EC157" s="1594"/>
      <c r="ED157" s="1594"/>
      <c r="EE157" s="1594"/>
      <c r="EF157" s="1594"/>
      <c r="EG157" s="1594"/>
      <c r="EH157" s="1594"/>
      <c r="EI157" s="1594"/>
      <c r="EJ157" s="1594"/>
      <c r="EK157" s="1594"/>
      <c r="EL157" s="1594"/>
      <c r="EM157" s="1594"/>
      <c r="EN157" s="1594"/>
      <c r="EO157" s="1594"/>
      <c r="EP157" s="1594"/>
      <c r="EQ157" s="1594"/>
      <c r="ER157" s="1594"/>
      <c r="ES157" s="1594"/>
    </row>
    <row r="158" spans="1:149" s="1595" customFormat="1" ht="12.5">
      <c r="A158" s="1644" t="str">
        <f t="shared" si="93"/>
        <v>Organisation</v>
      </c>
      <c r="B158" s="1758"/>
      <c r="C158" s="1758"/>
      <c r="D158" s="1758"/>
      <c r="E158" s="1756"/>
      <c r="F158" s="1592"/>
      <c r="G158" s="1714">
        <f t="shared" si="94"/>
        <v>0</v>
      </c>
      <c r="H158" s="1645"/>
      <c r="I158" s="1714">
        <f t="shared" si="95"/>
        <v>0</v>
      </c>
      <c r="J158" s="1646"/>
      <c r="K158" s="1646"/>
      <c r="L158" s="1592"/>
      <c r="M158" s="1597"/>
      <c r="N158" s="1597"/>
      <c r="O158" s="1646"/>
      <c r="P158" s="1647"/>
      <c r="Q158" s="1647"/>
      <c r="R158" s="1648"/>
      <c r="S158" s="1603"/>
      <c r="T158" s="1649"/>
      <c r="U158" s="1649"/>
      <c r="V158" s="1649"/>
      <c r="W158" s="1649"/>
      <c r="X158" s="1649"/>
      <c r="Y158" s="1649"/>
      <c r="Z158" s="1649"/>
      <c r="AA158" s="1649"/>
      <c r="AB158" s="1649"/>
      <c r="AC158" s="1649"/>
      <c r="AD158" s="1649"/>
      <c r="AE158" s="1649"/>
      <c r="AF158" s="1610">
        <f t="shared" si="74"/>
        <v>0</v>
      </c>
      <c r="AG158" s="1649"/>
      <c r="AH158" s="1649"/>
      <c r="AI158" s="1649"/>
      <c r="AJ158" s="1649"/>
      <c r="AK158" s="1649"/>
      <c r="AL158" s="1649"/>
      <c r="AM158" s="1649"/>
      <c r="AN158" s="1649"/>
      <c r="AO158" s="1649"/>
      <c r="AP158" s="1649"/>
      <c r="AQ158" s="1649"/>
      <c r="AR158" s="1709"/>
      <c r="AS158" s="1779">
        <f t="shared" si="75"/>
        <v>0</v>
      </c>
      <c r="AT158" s="1711">
        <f t="shared" si="96"/>
        <v>0</v>
      </c>
      <c r="AU158" s="1611">
        <f t="shared" si="76"/>
        <v>0</v>
      </c>
      <c r="AV158" s="1611">
        <f t="shared" si="77"/>
        <v>0</v>
      </c>
      <c r="AW158" s="1611">
        <f t="shared" si="78"/>
        <v>0</v>
      </c>
      <c r="AX158" s="1611">
        <f t="shared" si="79"/>
        <v>0</v>
      </c>
      <c r="AY158" s="1611">
        <f t="shared" si="80"/>
        <v>0</v>
      </c>
      <c r="AZ158" s="1611">
        <f t="shared" si="81"/>
        <v>0</v>
      </c>
      <c r="BA158" s="1611">
        <f t="shared" si="82"/>
        <v>0</v>
      </c>
      <c r="BB158" s="1611">
        <f t="shared" si="83"/>
        <v>0</v>
      </c>
      <c r="BC158" s="1611">
        <f t="shared" si="84"/>
        <v>0</v>
      </c>
      <c r="BD158" s="1611">
        <f t="shared" si="85"/>
        <v>0</v>
      </c>
      <c r="BE158" s="1611">
        <f t="shared" si="86"/>
        <v>0</v>
      </c>
      <c r="BF158" s="1611">
        <f t="shared" si="87"/>
        <v>0</v>
      </c>
      <c r="BG158" s="1611">
        <f t="shared" si="97"/>
        <v>0</v>
      </c>
      <c r="BH158" s="1611" t="str">
        <f t="shared" si="98"/>
        <v/>
      </c>
      <c r="BI158" s="1611" t="str">
        <f t="shared" si="99"/>
        <v/>
      </c>
      <c r="BJ158" s="1611" t="str">
        <f t="shared" si="88"/>
        <v/>
      </c>
      <c r="BK158" s="1611" t="str">
        <f t="shared" si="89"/>
        <v/>
      </c>
      <c r="BL158" s="1611" t="str">
        <f t="shared" ca="1" si="90"/>
        <v/>
      </c>
      <c r="BM158" s="1611" t="str">
        <f t="shared" si="100"/>
        <v/>
      </c>
      <c r="BN158" s="1611" t="str">
        <f t="shared" si="91"/>
        <v/>
      </c>
      <c r="BO158" s="1611" t="str">
        <f t="shared" si="92"/>
        <v/>
      </c>
      <c r="BP158" s="1611" t="str">
        <f t="shared" si="101"/>
        <v/>
      </c>
      <c r="BQ158" s="1611" t="str">
        <f t="shared" si="102"/>
        <v/>
      </c>
      <c r="BR158" s="1611" t="str">
        <f t="shared" si="103"/>
        <v/>
      </c>
      <c r="BS158" s="1611" t="str">
        <f t="shared" si="104"/>
        <v/>
      </c>
      <c r="BT158" s="1611" t="str">
        <f t="shared" si="105"/>
        <v/>
      </c>
      <c r="BU158" s="1731">
        <f t="shared" ca="1" si="106"/>
        <v>0</v>
      </c>
      <c r="BV158" s="1594"/>
      <c r="BW158" s="1594"/>
      <c r="BX158" s="1594"/>
      <c r="BY158" s="1594"/>
      <c r="BZ158" s="1594"/>
      <c r="CA158" s="1594"/>
      <c r="CB158" s="1594"/>
      <c r="CC158" s="1594"/>
      <c r="CD158" s="1594"/>
      <c r="CE158" s="1594"/>
      <c r="CF158" s="1594"/>
      <c r="CG158" s="1594"/>
      <c r="CH158" s="1594"/>
      <c r="CI158" s="1594"/>
      <c r="CJ158" s="1594"/>
      <c r="CK158" s="1594"/>
      <c r="CL158" s="1594"/>
      <c r="CM158" s="1594"/>
      <c r="CN158" s="1594"/>
      <c r="CO158" s="1594"/>
      <c r="CP158" s="1594"/>
      <c r="CQ158" s="1594"/>
      <c r="CR158" s="1594"/>
      <c r="CS158" s="1594"/>
      <c r="CT158" s="1594"/>
      <c r="CU158" s="1594"/>
      <c r="CV158" s="1594"/>
      <c r="CW158" s="1594"/>
      <c r="CX158" s="1594"/>
      <c r="CY158" s="1594"/>
      <c r="CZ158" s="1594"/>
      <c r="DA158" s="1594"/>
      <c r="DB158" s="1594"/>
      <c r="DC158" s="1594"/>
      <c r="DD158" s="1594"/>
      <c r="DE158" s="1594"/>
      <c r="DF158" s="1594"/>
      <c r="DG158" s="1594"/>
      <c r="DH158" s="1594"/>
      <c r="DI158" s="1594"/>
      <c r="DJ158" s="1594"/>
      <c r="DK158" s="1594"/>
      <c r="DL158" s="1594"/>
      <c r="DM158" s="1594"/>
      <c r="DN158" s="1594"/>
      <c r="DO158" s="1594"/>
      <c r="DP158" s="1594"/>
      <c r="DQ158" s="1594"/>
      <c r="DR158" s="1594"/>
      <c r="DS158" s="1594"/>
      <c r="DT158" s="1594"/>
      <c r="DU158" s="1594"/>
      <c r="DV158" s="1594"/>
      <c r="DW158" s="1594"/>
      <c r="DX158" s="1594"/>
      <c r="DY158" s="1594"/>
      <c r="DZ158" s="1594"/>
      <c r="EA158" s="1594"/>
      <c r="EB158" s="1594"/>
      <c r="EC158" s="1594"/>
      <c r="ED158" s="1594"/>
      <c r="EE158" s="1594"/>
      <c r="EF158" s="1594"/>
      <c r="EG158" s="1594"/>
      <c r="EH158" s="1594"/>
      <c r="EI158" s="1594"/>
      <c r="EJ158" s="1594"/>
      <c r="EK158" s="1594"/>
      <c r="EL158" s="1594"/>
      <c r="EM158" s="1594"/>
      <c r="EN158" s="1594"/>
      <c r="EO158" s="1594"/>
      <c r="EP158" s="1594"/>
      <c r="EQ158" s="1594"/>
      <c r="ER158" s="1594"/>
      <c r="ES158" s="1594"/>
    </row>
    <row r="159" spans="1:149" s="1595" customFormat="1" ht="12.5">
      <c r="A159" s="1644" t="str">
        <f t="shared" si="93"/>
        <v>Organisation</v>
      </c>
      <c r="B159" s="1758"/>
      <c r="C159" s="1758"/>
      <c r="D159" s="1758"/>
      <c r="E159" s="1756"/>
      <c r="F159" s="1592"/>
      <c r="G159" s="1714">
        <f t="shared" si="94"/>
        <v>0</v>
      </c>
      <c r="H159" s="1645"/>
      <c r="I159" s="1714">
        <f t="shared" si="95"/>
        <v>0</v>
      </c>
      <c r="J159" s="1646"/>
      <c r="K159" s="1646"/>
      <c r="L159" s="1592"/>
      <c r="M159" s="1597"/>
      <c r="N159" s="1597"/>
      <c r="O159" s="1646"/>
      <c r="P159" s="1647"/>
      <c r="Q159" s="1647"/>
      <c r="R159" s="1648"/>
      <c r="S159" s="1603"/>
      <c r="T159" s="1649"/>
      <c r="U159" s="1649"/>
      <c r="V159" s="1649"/>
      <c r="W159" s="1649"/>
      <c r="X159" s="1649"/>
      <c r="Y159" s="1649"/>
      <c r="Z159" s="1649"/>
      <c r="AA159" s="1649"/>
      <c r="AB159" s="1649"/>
      <c r="AC159" s="1649"/>
      <c r="AD159" s="1649"/>
      <c r="AE159" s="1649"/>
      <c r="AF159" s="1610">
        <f t="shared" si="74"/>
        <v>0</v>
      </c>
      <c r="AG159" s="1649"/>
      <c r="AH159" s="1649"/>
      <c r="AI159" s="1649"/>
      <c r="AJ159" s="1649"/>
      <c r="AK159" s="1649"/>
      <c r="AL159" s="1649"/>
      <c r="AM159" s="1649"/>
      <c r="AN159" s="1649"/>
      <c r="AO159" s="1649"/>
      <c r="AP159" s="1649"/>
      <c r="AQ159" s="1649"/>
      <c r="AR159" s="1709"/>
      <c r="AS159" s="1779">
        <f t="shared" si="75"/>
        <v>0</v>
      </c>
      <c r="AT159" s="1711">
        <f t="shared" si="96"/>
        <v>0</v>
      </c>
      <c r="AU159" s="1611">
        <f t="shared" si="76"/>
        <v>0</v>
      </c>
      <c r="AV159" s="1611">
        <f t="shared" si="77"/>
        <v>0</v>
      </c>
      <c r="AW159" s="1611">
        <f t="shared" si="78"/>
        <v>0</v>
      </c>
      <c r="AX159" s="1611">
        <f t="shared" si="79"/>
        <v>0</v>
      </c>
      <c r="AY159" s="1611">
        <f t="shared" si="80"/>
        <v>0</v>
      </c>
      <c r="AZ159" s="1611">
        <f t="shared" si="81"/>
        <v>0</v>
      </c>
      <c r="BA159" s="1611">
        <f t="shared" si="82"/>
        <v>0</v>
      </c>
      <c r="BB159" s="1611">
        <f t="shared" si="83"/>
        <v>0</v>
      </c>
      <c r="BC159" s="1611">
        <f t="shared" si="84"/>
        <v>0</v>
      </c>
      <c r="BD159" s="1611">
        <f t="shared" si="85"/>
        <v>0</v>
      </c>
      <c r="BE159" s="1611">
        <f t="shared" si="86"/>
        <v>0</v>
      </c>
      <c r="BF159" s="1611">
        <f t="shared" si="87"/>
        <v>0</v>
      </c>
      <c r="BG159" s="1611">
        <f t="shared" si="97"/>
        <v>0</v>
      </c>
      <c r="BH159" s="1611" t="str">
        <f t="shared" si="98"/>
        <v/>
      </c>
      <c r="BI159" s="1611" t="str">
        <f t="shared" si="99"/>
        <v/>
      </c>
      <c r="BJ159" s="1611" t="str">
        <f t="shared" si="88"/>
        <v/>
      </c>
      <c r="BK159" s="1611" t="str">
        <f t="shared" si="89"/>
        <v/>
      </c>
      <c r="BL159" s="1611" t="str">
        <f t="shared" ca="1" si="90"/>
        <v/>
      </c>
      <c r="BM159" s="1611" t="str">
        <f t="shared" si="100"/>
        <v/>
      </c>
      <c r="BN159" s="1611" t="str">
        <f t="shared" si="91"/>
        <v/>
      </c>
      <c r="BO159" s="1611" t="str">
        <f t="shared" si="92"/>
        <v/>
      </c>
      <c r="BP159" s="1611" t="str">
        <f t="shared" si="101"/>
        <v/>
      </c>
      <c r="BQ159" s="1611" t="str">
        <f t="shared" si="102"/>
        <v/>
      </c>
      <c r="BR159" s="1611" t="str">
        <f t="shared" si="103"/>
        <v/>
      </c>
      <c r="BS159" s="1611" t="str">
        <f t="shared" si="104"/>
        <v/>
      </c>
      <c r="BT159" s="1611" t="str">
        <f t="shared" si="105"/>
        <v/>
      </c>
      <c r="BU159" s="1731">
        <f t="shared" ca="1" si="106"/>
        <v>0</v>
      </c>
      <c r="BV159" s="1594"/>
      <c r="BW159" s="1594"/>
      <c r="BX159" s="1594"/>
      <c r="BY159" s="1594"/>
      <c r="BZ159" s="1594"/>
      <c r="CA159" s="1594"/>
      <c r="CB159" s="1594"/>
      <c r="CC159" s="1594"/>
      <c r="CD159" s="1594"/>
      <c r="CE159" s="1594"/>
      <c r="CF159" s="1594"/>
      <c r="CG159" s="1594"/>
      <c r="CH159" s="1594"/>
      <c r="CI159" s="1594"/>
      <c r="CJ159" s="1594"/>
      <c r="CK159" s="1594"/>
      <c r="CL159" s="1594"/>
      <c r="CM159" s="1594"/>
      <c r="CN159" s="1594"/>
      <c r="CO159" s="1594"/>
      <c r="CP159" s="1594"/>
      <c r="CQ159" s="1594"/>
      <c r="CR159" s="1594"/>
      <c r="CS159" s="1594"/>
      <c r="CT159" s="1594"/>
      <c r="CU159" s="1594"/>
      <c r="CV159" s="1594"/>
      <c r="CW159" s="1594"/>
      <c r="CX159" s="1594"/>
      <c r="CY159" s="1594"/>
      <c r="CZ159" s="1594"/>
      <c r="DA159" s="1594"/>
      <c r="DB159" s="1594"/>
      <c r="DC159" s="1594"/>
      <c r="DD159" s="1594"/>
      <c r="DE159" s="1594"/>
      <c r="DF159" s="1594"/>
      <c r="DG159" s="1594"/>
      <c r="DH159" s="1594"/>
      <c r="DI159" s="1594"/>
      <c r="DJ159" s="1594"/>
      <c r="DK159" s="1594"/>
      <c r="DL159" s="1594"/>
      <c r="DM159" s="1594"/>
      <c r="DN159" s="1594"/>
      <c r="DO159" s="1594"/>
      <c r="DP159" s="1594"/>
      <c r="DQ159" s="1594"/>
      <c r="DR159" s="1594"/>
      <c r="DS159" s="1594"/>
      <c r="DT159" s="1594"/>
      <c r="DU159" s="1594"/>
      <c r="DV159" s="1594"/>
      <c r="DW159" s="1594"/>
      <c r="DX159" s="1594"/>
      <c r="DY159" s="1594"/>
      <c r="DZ159" s="1594"/>
      <c r="EA159" s="1594"/>
      <c r="EB159" s="1594"/>
      <c r="EC159" s="1594"/>
      <c r="ED159" s="1594"/>
      <c r="EE159" s="1594"/>
      <c r="EF159" s="1594"/>
      <c r="EG159" s="1594"/>
      <c r="EH159" s="1594"/>
      <c r="EI159" s="1594"/>
      <c r="EJ159" s="1594"/>
      <c r="EK159" s="1594"/>
      <c r="EL159" s="1594"/>
      <c r="EM159" s="1594"/>
      <c r="EN159" s="1594"/>
      <c r="EO159" s="1594"/>
      <c r="EP159" s="1594"/>
      <c r="EQ159" s="1594"/>
      <c r="ER159" s="1594"/>
      <c r="ES159" s="1594"/>
    </row>
    <row r="160" spans="1:149" s="1595" customFormat="1" ht="12.5">
      <c r="A160" s="1644" t="str">
        <f t="shared" si="93"/>
        <v>Organisation</v>
      </c>
      <c r="B160" s="1758"/>
      <c r="C160" s="1758"/>
      <c r="D160" s="1758"/>
      <c r="E160" s="1756"/>
      <c r="F160" s="1592"/>
      <c r="G160" s="1714">
        <f t="shared" si="94"/>
        <v>0</v>
      </c>
      <c r="H160" s="1645"/>
      <c r="I160" s="1714">
        <f t="shared" si="95"/>
        <v>0</v>
      </c>
      <c r="J160" s="1646"/>
      <c r="K160" s="1646"/>
      <c r="L160" s="1592"/>
      <c r="M160" s="1597"/>
      <c r="N160" s="1597"/>
      <c r="O160" s="1646"/>
      <c r="P160" s="1647"/>
      <c r="Q160" s="1647"/>
      <c r="R160" s="1648"/>
      <c r="S160" s="1603"/>
      <c r="T160" s="1649"/>
      <c r="U160" s="1649"/>
      <c r="V160" s="1649"/>
      <c r="W160" s="1649"/>
      <c r="X160" s="1649"/>
      <c r="Y160" s="1649"/>
      <c r="Z160" s="1649"/>
      <c r="AA160" s="1649"/>
      <c r="AB160" s="1649"/>
      <c r="AC160" s="1649"/>
      <c r="AD160" s="1649"/>
      <c r="AE160" s="1649"/>
      <c r="AF160" s="1610">
        <f t="shared" si="74"/>
        <v>0</v>
      </c>
      <c r="AG160" s="1649"/>
      <c r="AH160" s="1649"/>
      <c r="AI160" s="1649"/>
      <c r="AJ160" s="1649"/>
      <c r="AK160" s="1649"/>
      <c r="AL160" s="1649"/>
      <c r="AM160" s="1649"/>
      <c r="AN160" s="1649"/>
      <c r="AO160" s="1649"/>
      <c r="AP160" s="1649"/>
      <c r="AQ160" s="1649"/>
      <c r="AR160" s="1709"/>
      <c r="AS160" s="1779">
        <f t="shared" si="75"/>
        <v>0</v>
      </c>
      <c r="AT160" s="1711">
        <f t="shared" si="96"/>
        <v>0</v>
      </c>
      <c r="AU160" s="1611">
        <f t="shared" si="76"/>
        <v>0</v>
      </c>
      <c r="AV160" s="1611">
        <f t="shared" si="77"/>
        <v>0</v>
      </c>
      <c r="AW160" s="1611">
        <f t="shared" si="78"/>
        <v>0</v>
      </c>
      <c r="AX160" s="1611">
        <f t="shared" si="79"/>
        <v>0</v>
      </c>
      <c r="AY160" s="1611">
        <f t="shared" si="80"/>
        <v>0</v>
      </c>
      <c r="AZ160" s="1611">
        <f t="shared" si="81"/>
        <v>0</v>
      </c>
      <c r="BA160" s="1611">
        <f t="shared" si="82"/>
        <v>0</v>
      </c>
      <c r="BB160" s="1611">
        <f t="shared" si="83"/>
        <v>0</v>
      </c>
      <c r="BC160" s="1611">
        <f t="shared" si="84"/>
        <v>0</v>
      </c>
      <c r="BD160" s="1611">
        <f t="shared" si="85"/>
        <v>0</v>
      </c>
      <c r="BE160" s="1611">
        <f t="shared" si="86"/>
        <v>0</v>
      </c>
      <c r="BF160" s="1611">
        <f t="shared" si="87"/>
        <v>0</v>
      </c>
      <c r="BG160" s="1611">
        <f t="shared" si="97"/>
        <v>0</v>
      </c>
      <c r="BH160" s="1611" t="str">
        <f t="shared" si="98"/>
        <v/>
      </c>
      <c r="BI160" s="1611" t="str">
        <f t="shared" si="99"/>
        <v/>
      </c>
      <c r="BJ160" s="1611" t="str">
        <f t="shared" si="88"/>
        <v/>
      </c>
      <c r="BK160" s="1611" t="str">
        <f t="shared" si="89"/>
        <v/>
      </c>
      <c r="BL160" s="1611" t="str">
        <f t="shared" ca="1" si="90"/>
        <v/>
      </c>
      <c r="BM160" s="1611" t="str">
        <f t="shared" si="100"/>
        <v/>
      </c>
      <c r="BN160" s="1611" t="str">
        <f t="shared" si="91"/>
        <v/>
      </c>
      <c r="BO160" s="1611" t="str">
        <f t="shared" si="92"/>
        <v/>
      </c>
      <c r="BP160" s="1611" t="str">
        <f t="shared" si="101"/>
        <v/>
      </c>
      <c r="BQ160" s="1611" t="str">
        <f t="shared" si="102"/>
        <v/>
      </c>
      <c r="BR160" s="1611" t="str">
        <f t="shared" si="103"/>
        <v/>
      </c>
      <c r="BS160" s="1611" t="str">
        <f t="shared" si="104"/>
        <v/>
      </c>
      <c r="BT160" s="1611" t="str">
        <f t="shared" si="105"/>
        <v/>
      </c>
      <c r="BU160" s="1731">
        <f t="shared" ca="1" si="106"/>
        <v>0</v>
      </c>
      <c r="BV160" s="1594"/>
      <c r="BW160" s="1594"/>
      <c r="BX160" s="1594"/>
      <c r="BY160" s="1594"/>
      <c r="BZ160" s="1594"/>
      <c r="CA160" s="1594"/>
      <c r="CB160" s="1594"/>
      <c r="CC160" s="1594"/>
      <c r="CD160" s="1594"/>
      <c r="CE160" s="1594"/>
      <c r="CF160" s="1594"/>
      <c r="CG160" s="1594"/>
      <c r="CH160" s="1594"/>
      <c r="CI160" s="1594"/>
      <c r="CJ160" s="1594"/>
      <c r="CK160" s="1594"/>
      <c r="CL160" s="1594"/>
      <c r="CM160" s="1594"/>
      <c r="CN160" s="1594"/>
      <c r="CO160" s="1594"/>
      <c r="CP160" s="1594"/>
      <c r="CQ160" s="1594"/>
      <c r="CR160" s="1594"/>
      <c r="CS160" s="1594"/>
      <c r="CT160" s="1594"/>
      <c r="CU160" s="1594"/>
      <c r="CV160" s="1594"/>
      <c r="CW160" s="1594"/>
      <c r="CX160" s="1594"/>
      <c r="CY160" s="1594"/>
      <c r="CZ160" s="1594"/>
      <c r="DA160" s="1594"/>
      <c r="DB160" s="1594"/>
      <c r="DC160" s="1594"/>
      <c r="DD160" s="1594"/>
      <c r="DE160" s="1594"/>
      <c r="DF160" s="1594"/>
      <c r="DG160" s="1594"/>
      <c r="DH160" s="1594"/>
      <c r="DI160" s="1594"/>
      <c r="DJ160" s="1594"/>
      <c r="DK160" s="1594"/>
      <c r="DL160" s="1594"/>
      <c r="DM160" s="1594"/>
      <c r="DN160" s="1594"/>
      <c r="DO160" s="1594"/>
      <c r="DP160" s="1594"/>
      <c r="DQ160" s="1594"/>
      <c r="DR160" s="1594"/>
      <c r="DS160" s="1594"/>
      <c r="DT160" s="1594"/>
      <c r="DU160" s="1594"/>
      <c r="DV160" s="1594"/>
      <c r="DW160" s="1594"/>
      <c r="DX160" s="1594"/>
      <c r="DY160" s="1594"/>
      <c r="DZ160" s="1594"/>
      <c r="EA160" s="1594"/>
      <c r="EB160" s="1594"/>
      <c r="EC160" s="1594"/>
      <c r="ED160" s="1594"/>
      <c r="EE160" s="1594"/>
      <c r="EF160" s="1594"/>
      <c r="EG160" s="1594"/>
      <c r="EH160" s="1594"/>
      <c r="EI160" s="1594"/>
      <c r="EJ160" s="1594"/>
      <c r="EK160" s="1594"/>
      <c r="EL160" s="1594"/>
      <c r="EM160" s="1594"/>
      <c r="EN160" s="1594"/>
      <c r="EO160" s="1594"/>
      <c r="EP160" s="1594"/>
      <c r="EQ160" s="1594"/>
      <c r="ER160" s="1594"/>
      <c r="ES160" s="1594"/>
    </row>
    <row r="161" spans="1:149" s="1595" customFormat="1" ht="12.5">
      <c r="A161" s="1644" t="str">
        <f t="shared" si="93"/>
        <v>Organisation</v>
      </c>
      <c r="B161" s="1758"/>
      <c r="C161" s="1758"/>
      <c r="D161" s="1758"/>
      <c r="E161" s="1756"/>
      <c r="F161" s="1592"/>
      <c r="G161" s="1714">
        <f t="shared" si="94"/>
        <v>0</v>
      </c>
      <c r="H161" s="1645"/>
      <c r="I161" s="1714">
        <f t="shared" si="95"/>
        <v>0</v>
      </c>
      <c r="J161" s="1646"/>
      <c r="K161" s="1646"/>
      <c r="L161" s="1592"/>
      <c r="M161" s="1597"/>
      <c r="N161" s="1597"/>
      <c r="O161" s="1646"/>
      <c r="P161" s="1647"/>
      <c r="Q161" s="1647"/>
      <c r="R161" s="1648"/>
      <c r="S161" s="1603"/>
      <c r="T161" s="1649"/>
      <c r="U161" s="1649"/>
      <c r="V161" s="1649"/>
      <c r="W161" s="1649"/>
      <c r="X161" s="1649"/>
      <c r="Y161" s="1649"/>
      <c r="Z161" s="1649"/>
      <c r="AA161" s="1649"/>
      <c r="AB161" s="1649"/>
      <c r="AC161" s="1649"/>
      <c r="AD161" s="1649"/>
      <c r="AE161" s="1649"/>
      <c r="AF161" s="1610">
        <f t="shared" si="74"/>
        <v>0</v>
      </c>
      <c r="AG161" s="1649"/>
      <c r="AH161" s="1649"/>
      <c r="AI161" s="1649"/>
      <c r="AJ161" s="1649"/>
      <c r="AK161" s="1649"/>
      <c r="AL161" s="1649"/>
      <c r="AM161" s="1649"/>
      <c r="AN161" s="1649"/>
      <c r="AO161" s="1649"/>
      <c r="AP161" s="1649"/>
      <c r="AQ161" s="1649"/>
      <c r="AR161" s="1709"/>
      <c r="AS161" s="1779">
        <f t="shared" si="75"/>
        <v>0</v>
      </c>
      <c r="AT161" s="1711">
        <f t="shared" si="96"/>
        <v>0</v>
      </c>
      <c r="AU161" s="1611">
        <f t="shared" si="76"/>
        <v>0</v>
      </c>
      <c r="AV161" s="1611">
        <f t="shared" si="77"/>
        <v>0</v>
      </c>
      <c r="AW161" s="1611">
        <f t="shared" si="78"/>
        <v>0</v>
      </c>
      <c r="AX161" s="1611">
        <f t="shared" si="79"/>
        <v>0</v>
      </c>
      <c r="AY161" s="1611">
        <f t="shared" si="80"/>
        <v>0</v>
      </c>
      <c r="AZ161" s="1611">
        <f t="shared" si="81"/>
        <v>0</v>
      </c>
      <c r="BA161" s="1611">
        <f t="shared" si="82"/>
        <v>0</v>
      </c>
      <c r="BB161" s="1611">
        <f t="shared" si="83"/>
        <v>0</v>
      </c>
      <c r="BC161" s="1611">
        <f t="shared" si="84"/>
        <v>0</v>
      </c>
      <c r="BD161" s="1611">
        <f t="shared" si="85"/>
        <v>0</v>
      </c>
      <c r="BE161" s="1611">
        <f t="shared" si="86"/>
        <v>0</v>
      </c>
      <c r="BF161" s="1611">
        <f t="shared" si="87"/>
        <v>0</v>
      </c>
      <c r="BG161" s="1611">
        <f t="shared" si="97"/>
        <v>0</v>
      </c>
      <c r="BH161" s="1611" t="str">
        <f t="shared" si="98"/>
        <v/>
      </c>
      <c r="BI161" s="1611" t="str">
        <f t="shared" si="99"/>
        <v/>
      </c>
      <c r="BJ161" s="1611" t="str">
        <f t="shared" si="88"/>
        <v/>
      </c>
      <c r="BK161" s="1611" t="str">
        <f t="shared" si="89"/>
        <v/>
      </c>
      <c r="BL161" s="1611" t="str">
        <f t="shared" ca="1" si="90"/>
        <v/>
      </c>
      <c r="BM161" s="1611" t="str">
        <f t="shared" si="100"/>
        <v/>
      </c>
      <c r="BN161" s="1611" t="str">
        <f t="shared" si="91"/>
        <v/>
      </c>
      <c r="BO161" s="1611" t="str">
        <f t="shared" si="92"/>
        <v/>
      </c>
      <c r="BP161" s="1611" t="str">
        <f t="shared" si="101"/>
        <v/>
      </c>
      <c r="BQ161" s="1611" t="str">
        <f t="shared" si="102"/>
        <v/>
      </c>
      <c r="BR161" s="1611" t="str">
        <f t="shared" si="103"/>
        <v/>
      </c>
      <c r="BS161" s="1611" t="str">
        <f t="shared" si="104"/>
        <v/>
      </c>
      <c r="BT161" s="1611" t="str">
        <f t="shared" si="105"/>
        <v/>
      </c>
      <c r="BU161" s="1731">
        <f t="shared" ca="1" si="106"/>
        <v>0</v>
      </c>
      <c r="BV161" s="1594"/>
      <c r="BW161" s="1594"/>
      <c r="BX161" s="1594"/>
      <c r="BY161" s="1594"/>
      <c r="BZ161" s="1594"/>
      <c r="CA161" s="1594"/>
      <c r="CB161" s="1594"/>
      <c r="CC161" s="1594"/>
      <c r="CD161" s="1594"/>
      <c r="CE161" s="1594"/>
      <c r="CF161" s="1594"/>
      <c r="CG161" s="1594"/>
      <c r="CH161" s="1594"/>
      <c r="CI161" s="1594"/>
      <c r="CJ161" s="1594"/>
      <c r="CK161" s="1594"/>
      <c r="CL161" s="1594"/>
      <c r="CM161" s="1594"/>
      <c r="CN161" s="1594"/>
      <c r="CO161" s="1594"/>
      <c r="CP161" s="1594"/>
      <c r="CQ161" s="1594"/>
      <c r="CR161" s="1594"/>
      <c r="CS161" s="1594"/>
      <c r="CT161" s="1594"/>
      <c r="CU161" s="1594"/>
      <c r="CV161" s="1594"/>
      <c r="CW161" s="1594"/>
      <c r="CX161" s="1594"/>
      <c r="CY161" s="1594"/>
      <c r="CZ161" s="1594"/>
      <c r="DA161" s="1594"/>
      <c r="DB161" s="1594"/>
      <c r="DC161" s="1594"/>
      <c r="DD161" s="1594"/>
      <c r="DE161" s="1594"/>
      <c r="DF161" s="1594"/>
      <c r="DG161" s="1594"/>
      <c r="DH161" s="1594"/>
      <c r="DI161" s="1594"/>
      <c r="DJ161" s="1594"/>
      <c r="DK161" s="1594"/>
      <c r="DL161" s="1594"/>
      <c r="DM161" s="1594"/>
      <c r="DN161" s="1594"/>
      <c r="DO161" s="1594"/>
      <c r="DP161" s="1594"/>
      <c r="DQ161" s="1594"/>
      <c r="DR161" s="1594"/>
      <c r="DS161" s="1594"/>
      <c r="DT161" s="1594"/>
      <c r="DU161" s="1594"/>
      <c r="DV161" s="1594"/>
      <c r="DW161" s="1594"/>
      <c r="DX161" s="1594"/>
      <c r="DY161" s="1594"/>
      <c r="DZ161" s="1594"/>
      <c r="EA161" s="1594"/>
      <c r="EB161" s="1594"/>
      <c r="EC161" s="1594"/>
      <c r="ED161" s="1594"/>
      <c r="EE161" s="1594"/>
      <c r="EF161" s="1594"/>
      <c r="EG161" s="1594"/>
      <c r="EH161" s="1594"/>
      <c r="EI161" s="1594"/>
      <c r="EJ161" s="1594"/>
      <c r="EK161" s="1594"/>
      <c r="EL161" s="1594"/>
      <c r="EM161" s="1594"/>
      <c r="EN161" s="1594"/>
      <c r="EO161" s="1594"/>
      <c r="EP161" s="1594"/>
      <c r="EQ161" s="1594"/>
      <c r="ER161" s="1594"/>
      <c r="ES161" s="1594"/>
    </row>
    <row r="162" spans="1:149" s="1595" customFormat="1" ht="12.5">
      <c r="A162" s="1644" t="str">
        <f t="shared" si="93"/>
        <v>Organisation</v>
      </c>
      <c r="B162" s="1758"/>
      <c r="C162" s="1758"/>
      <c r="D162" s="1758"/>
      <c r="E162" s="1756"/>
      <c r="F162" s="1592"/>
      <c r="G162" s="1714">
        <f t="shared" si="94"/>
        <v>0</v>
      </c>
      <c r="H162" s="1645"/>
      <c r="I162" s="1714">
        <f t="shared" si="95"/>
        <v>0</v>
      </c>
      <c r="J162" s="1646"/>
      <c r="K162" s="1646"/>
      <c r="L162" s="1592"/>
      <c r="M162" s="1597"/>
      <c r="N162" s="1597"/>
      <c r="O162" s="1646"/>
      <c r="P162" s="1647"/>
      <c r="Q162" s="1647"/>
      <c r="R162" s="1648"/>
      <c r="S162" s="1603"/>
      <c r="T162" s="1649"/>
      <c r="U162" s="1649"/>
      <c r="V162" s="1649"/>
      <c r="W162" s="1649"/>
      <c r="X162" s="1649"/>
      <c r="Y162" s="1649"/>
      <c r="Z162" s="1649"/>
      <c r="AA162" s="1649"/>
      <c r="AB162" s="1649"/>
      <c r="AC162" s="1649"/>
      <c r="AD162" s="1649"/>
      <c r="AE162" s="1649"/>
      <c r="AF162" s="1610">
        <f t="shared" si="74"/>
        <v>0</v>
      </c>
      <c r="AG162" s="1649"/>
      <c r="AH162" s="1649"/>
      <c r="AI162" s="1649"/>
      <c r="AJ162" s="1649"/>
      <c r="AK162" s="1649"/>
      <c r="AL162" s="1649"/>
      <c r="AM162" s="1649"/>
      <c r="AN162" s="1649"/>
      <c r="AO162" s="1649"/>
      <c r="AP162" s="1649"/>
      <c r="AQ162" s="1649"/>
      <c r="AR162" s="1709"/>
      <c r="AS162" s="1779">
        <f t="shared" si="75"/>
        <v>0</v>
      </c>
      <c r="AT162" s="1711">
        <f t="shared" si="96"/>
        <v>0</v>
      </c>
      <c r="AU162" s="1611">
        <f t="shared" si="76"/>
        <v>0</v>
      </c>
      <c r="AV162" s="1611">
        <f t="shared" si="77"/>
        <v>0</v>
      </c>
      <c r="AW162" s="1611">
        <f t="shared" si="78"/>
        <v>0</v>
      </c>
      <c r="AX162" s="1611">
        <f t="shared" si="79"/>
        <v>0</v>
      </c>
      <c r="AY162" s="1611">
        <f t="shared" si="80"/>
        <v>0</v>
      </c>
      <c r="AZ162" s="1611">
        <f t="shared" si="81"/>
        <v>0</v>
      </c>
      <c r="BA162" s="1611">
        <f t="shared" si="82"/>
        <v>0</v>
      </c>
      <c r="BB162" s="1611">
        <f t="shared" si="83"/>
        <v>0</v>
      </c>
      <c r="BC162" s="1611">
        <f t="shared" si="84"/>
        <v>0</v>
      </c>
      <c r="BD162" s="1611">
        <f t="shared" si="85"/>
        <v>0</v>
      </c>
      <c r="BE162" s="1611">
        <f t="shared" si="86"/>
        <v>0</v>
      </c>
      <c r="BF162" s="1611">
        <f t="shared" si="87"/>
        <v>0</v>
      </c>
      <c r="BG162" s="1611">
        <f t="shared" si="97"/>
        <v>0</v>
      </c>
      <c r="BH162" s="1611" t="str">
        <f t="shared" si="98"/>
        <v/>
      </c>
      <c r="BI162" s="1611" t="str">
        <f t="shared" si="99"/>
        <v/>
      </c>
      <c r="BJ162" s="1611" t="str">
        <f t="shared" si="88"/>
        <v/>
      </c>
      <c r="BK162" s="1611" t="str">
        <f t="shared" si="89"/>
        <v/>
      </c>
      <c r="BL162" s="1611" t="str">
        <f t="shared" ca="1" si="90"/>
        <v/>
      </c>
      <c r="BM162" s="1611" t="str">
        <f t="shared" si="100"/>
        <v/>
      </c>
      <c r="BN162" s="1611" t="str">
        <f t="shared" si="91"/>
        <v/>
      </c>
      <c r="BO162" s="1611" t="str">
        <f t="shared" si="92"/>
        <v/>
      </c>
      <c r="BP162" s="1611" t="str">
        <f t="shared" si="101"/>
        <v/>
      </c>
      <c r="BQ162" s="1611" t="str">
        <f t="shared" si="102"/>
        <v/>
      </c>
      <c r="BR162" s="1611" t="str">
        <f t="shared" si="103"/>
        <v/>
      </c>
      <c r="BS162" s="1611" t="str">
        <f t="shared" si="104"/>
        <v/>
      </c>
      <c r="BT162" s="1611" t="str">
        <f t="shared" si="105"/>
        <v/>
      </c>
      <c r="BU162" s="1731">
        <f t="shared" ca="1" si="106"/>
        <v>0</v>
      </c>
      <c r="BV162" s="1594"/>
      <c r="BW162" s="1594"/>
      <c r="BX162" s="1594"/>
      <c r="BY162" s="1594"/>
      <c r="BZ162" s="1594"/>
      <c r="CA162" s="1594"/>
      <c r="CB162" s="1594"/>
      <c r="CC162" s="1594"/>
      <c r="CD162" s="1594"/>
      <c r="CE162" s="1594"/>
      <c r="CF162" s="1594"/>
      <c r="CG162" s="1594"/>
      <c r="CH162" s="1594"/>
      <c r="CI162" s="1594"/>
      <c r="CJ162" s="1594"/>
      <c r="CK162" s="1594"/>
      <c r="CL162" s="1594"/>
      <c r="CM162" s="1594"/>
      <c r="CN162" s="1594"/>
      <c r="CO162" s="1594"/>
      <c r="CP162" s="1594"/>
      <c r="CQ162" s="1594"/>
      <c r="CR162" s="1594"/>
      <c r="CS162" s="1594"/>
      <c r="CT162" s="1594"/>
      <c r="CU162" s="1594"/>
      <c r="CV162" s="1594"/>
      <c r="CW162" s="1594"/>
      <c r="CX162" s="1594"/>
      <c r="CY162" s="1594"/>
      <c r="CZ162" s="1594"/>
      <c r="DA162" s="1594"/>
      <c r="DB162" s="1594"/>
      <c r="DC162" s="1594"/>
      <c r="DD162" s="1594"/>
      <c r="DE162" s="1594"/>
      <c r="DF162" s="1594"/>
      <c r="DG162" s="1594"/>
      <c r="DH162" s="1594"/>
      <c r="DI162" s="1594"/>
      <c r="DJ162" s="1594"/>
      <c r="DK162" s="1594"/>
      <c r="DL162" s="1594"/>
      <c r="DM162" s="1594"/>
      <c r="DN162" s="1594"/>
      <c r="DO162" s="1594"/>
      <c r="DP162" s="1594"/>
      <c r="DQ162" s="1594"/>
      <c r="DR162" s="1594"/>
      <c r="DS162" s="1594"/>
      <c r="DT162" s="1594"/>
      <c r="DU162" s="1594"/>
      <c r="DV162" s="1594"/>
      <c r="DW162" s="1594"/>
      <c r="DX162" s="1594"/>
      <c r="DY162" s="1594"/>
      <c r="DZ162" s="1594"/>
      <c r="EA162" s="1594"/>
      <c r="EB162" s="1594"/>
      <c r="EC162" s="1594"/>
      <c r="ED162" s="1594"/>
      <c r="EE162" s="1594"/>
      <c r="EF162" s="1594"/>
      <c r="EG162" s="1594"/>
      <c r="EH162" s="1594"/>
      <c r="EI162" s="1594"/>
      <c r="EJ162" s="1594"/>
      <c r="EK162" s="1594"/>
      <c r="EL162" s="1594"/>
      <c r="EM162" s="1594"/>
      <c r="EN162" s="1594"/>
      <c r="EO162" s="1594"/>
      <c r="EP162" s="1594"/>
      <c r="EQ162" s="1594"/>
      <c r="ER162" s="1594"/>
      <c r="ES162" s="1594"/>
    </row>
    <row r="163" spans="1:149" s="1595" customFormat="1" ht="12.5">
      <c r="A163" s="1644" t="str">
        <f t="shared" si="93"/>
        <v>Organisation</v>
      </c>
      <c r="B163" s="1758"/>
      <c r="C163" s="1758"/>
      <c r="D163" s="1758"/>
      <c r="E163" s="1756"/>
      <c r="F163" s="1592"/>
      <c r="G163" s="1714">
        <f t="shared" si="94"/>
        <v>0</v>
      </c>
      <c r="H163" s="1645"/>
      <c r="I163" s="1714">
        <f t="shared" si="95"/>
        <v>0</v>
      </c>
      <c r="J163" s="1646"/>
      <c r="K163" s="1646"/>
      <c r="L163" s="1592"/>
      <c r="M163" s="1597"/>
      <c r="N163" s="1597"/>
      <c r="O163" s="1646"/>
      <c r="P163" s="1647"/>
      <c r="Q163" s="1647"/>
      <c r="R163" s="1648"/>
      <c r="S163" s="1603"/>
      <c r="T163" s="1649"/>
      <c r="U163" s="1649"/>
      <c r="V163" s="1649"/>
      <c r="W163" s="1649"/>
      <c r="X163" s="1649"/>
      <c r="Y163" s="1649"/>
      <c r="Z163" s="1649"/>
      <c r="AA163" s="1649"/>
      <c r="AB163" s="1649"/>
      <c r="AC163" s="1649"/>
      <c r="AD163" s="1649"/>
      <c r="AE163" s="1649"/>
      <c r="AF163" s="1610">
        <f t="shared" si="74"/>
        <v>0</v>
      </c>
      <c r="AG163" s="1649"/>
      <c r="AH163" s="1649"/>
      <c r="AI163" s="1649"/>
      <c r="AJ163" s="1649"/>
      <c r="AK163" s="1649"/>
      <c r="AL163" s="1649"/>
      <c r="AM163" s="1649"/>
      <c r="AN163" s="1649"/>
      <c r="AO163" s="1649"/>
      <c r="AP163" s="1649"/>
      <c r="AQ163" s="1649"/>
      <c r="AR163" s="1709"/>
      <c r="AS163" s="1779">
        <f t="shared" si="75"/>
        <v>0</v>
      </c>
      <c r="AT163" s="1711">
        <f t="shared" si="96"/>
        <v>0</v>
      </c>
      <c r="AU163" s="1611">
        <f t="shared" si="76"/>
        <v>0</v>
      </c>
      <c r="AV163" s="1611">
        <f t="shared" si="77"/>
        <v>0</v>
      </c>
      <c r="AW163" s="1611">
        <f t="shared" si="78"/>
        <v>0</v>
      </c>
      <c r="AX163" s="1611">
        <f t="shared" si="79"/>
        <v>0</v>
      </c>
      <c r="AY163" s="1611">
        <f t="shared" si="80"/>
        <v>0</v>
      </c>
      <c r="AZ163" s="1611">
        <f t="shared" si="81"/>
        <v>0</v>
      </c>
      <c r="BA163" s="1611">
        <f t="shared" si="82"/>
        <v>0</v>
      </c>
      <c r="BB163" s="1611">
        <f t="shared" si="83"/>
        <v>0</v>
      </c>
      <c r="BC163" s="1611">
        <f t="shared" si="84"/>
        <v>0</v>
      </c>
      <c r="BD163" s="1611">
        <f t="shared" si="85"/>
        <v>0</v>
      </c>
      <c r="BE163" s="1611">
        <f t="shared" si="86"/>
        <v>0</v>
      </c>
      <c r="BF163" s="1611">
        <f t="shared" si="87"/>
        <v>0</v>
      </c>
      <c r="BG163" s="1611">
        <f t="shared" si="97"/>
        <v>0</v>
      </c>
      <c r="BH163" s="1611" t="str">
        <f t="shared" si="98"/>
        <v/>
      </c>
      <c r="BI163" s="1611" t="str">
        <f t="shared" si="99"/>
        <v/>
      </c>
      <c r="BJ163" s="1611" t="str">
        <f t="shared" si="88"/>
        <v/>
      </c>
      <c r="BK163" s="1611" t="str">
        <f t="shared" si="89"/>
        <v/>
      </c>
      <c r="BL163" s="1611" t="str">
        <f t="shared" ca="1" si="90"/>
        <v/>
      </c>
      <c r="BM163" s="1611" t="str">
        <f t="shared" si="100"/>
        <v/>
      </c>
      <c r="BN163" s="1611" t="str">
        <f t="shared" si="91"/>
        <v/>
      </c>
      <c r="BO163" s="1611" t="str">
        <f t="shared" si="92"/>
        <v/>
      </c>
      <c r="BP163" s="1611" t="str">
        <f t="shared" si="101"/>
        <v/>
      </c>
      <c r="BQ163" s="1611" t="str">
        <f t="shared" si="102"/>
        <v/>
      </c>
      <c r="BR163" s="1611" t="str">
        <f t="shared" si="103"/>
        <v/>
      </c>
      <c r="BS163" s="1611" t="str">
        <f t="shared" si="104"/>
        <v/>
      </c>
      <c r="BT163" s="1611" t="str">
        <f t="shared" si="105"/>
        <v/>
      </c>
      <c r="BU163" s="1731">
        <f t="shared" ca="1" si="106"/>
        <v>0</v>
      </c>
      <c r="BV163" s="1594"/>
      <c r="BW163" s="1594"/>
      <c r="BX163" s="1594"/>
      <c r="BY163" s="1594"/>
      <c r="BZ163" s="1594"/>
      <c r="CA163" s="1594"/>
      <c r="CB163" s="1594"/>
      <c r="CC163" s="1594"/>
      <c r="CD163" s="1594"/>
      <c r="CE163" s="1594"/>
      <c r="CF163" s="1594"/>
      <c r="CG163" s="1594"/>
      <c r="CH163" s="1594"/>
      <c r="CI163" s="1594"/>
      <c r="CJ163" s="1594"/>
      <c r="CK163" s="1594"/>
      <c r="CL163" s="1594"/>
      <c r="CM163" s="1594"/>
      <c r="CN163" s="1594"/>
      <c r="CO163" s="1594"/>
      <c r="CP163" s="1594"/>
      <c r="CQ163" s="1594"/>
      <c r="CR163" s="1594"/>
      <c r="CS163" s="1594"/>
      <c r="CT163" s="1594"/>
      <c r="CU163" s="1594"/>
      <c r="CV163" s="1594"/>
      <c r="CW163" s="1594"/>
      <c r="CX163" s="1594"/>
      <c r="CY163" s="1594"/>
      <c r="CZ163" s="1594"/>
      <c r="DA163" s="1594"/>
      <c r="DB163" s="1594"/>
      <c r="DC163" s="1594"/>
      <c r="DD163" s="1594"/>
      <c r="DE163" s="1594"/>
      <c r="DF163" s="1594"/>
      <c r="DG163" s="1594"/>
      <c r="DH163" s="1594"/>
      <c r="DI163" s="1594"/>
      <c r="DJ163" s="1594"/>
      <c r="DK163" s="1594"/>
      <c r="DL163" s="1594"/>
      <c r="DM163" s="1594"/>
      <c r="DN163" s="1594"/>
      <c r="DO163" s="1594"/>
      <c r="DP163" s="1594"/>
      <c r="DQ163" s="1594"/>
      <c r="DR163" s="1594"/>
      <c r="DS163" s="1594"/>
      <c r="DT163" s="1594"/>
      <c r="DU163" s="1594"/>
      <c r="DV163" s="1594"/>
      <c r="DW163" s="1594"/>
      <c r="DX163" s="1594"/>
      <c r="DY163" s="1594"/>
      <c r="DZ163" s="1594"/>
      <c r="EA163" s="1594"/>
      <c r="EB163" s="1594"/>
      <c r="EC163" s="1594"/>
      <c r="ED163" s="1594"/>
      <c r="EE163" s="1594"/>
      <c r="EF163" s="1594"/>
      <c r="EG163" s="1594"/>
      <c r="EH163" s="1594"/>
      <c r="EI163" s="1594"/>
      <c r="EJ163" s="1594"/>
      <c r="EK163" s="1594"/>
      <c r="EL163" s="1594"/>
      <c r="EM163" s="1594"/>
      <c r="EN163" s="1594"/>
      <c r="EO163" s="1594"/>
      <c r="EP163" s="1594"/>
      <c r="EQ163" s="1594"/>
      <c r="ER163" s="1594"/>
      <c r="ES163" s="1594"/>
    </row>
    <row r="164" spans="1:149" s="1595" customFormat="1" ht="12.5">
      <c r="A164" s="1644" t="str">
        <f t="shared" si="93"/>
        <v>Organisation</v>
      </c>
      <c r="B164" s="1758"/>
      <c r="C164" s="1758"/>
      <c r="D164" s="1758"/>
      <c r="E164" s="1756"/>
      <c r="F164" s="1592"/>
      <c r="G164" s="1714">
        <f t="shared" si="94"/>
        <v>0</v>
      </c>
      <c r="H164" s="1645"/>
      <c r="I164" s="1714">
        <f t="shared" si="95"/>
        <v>0</v>
      </c>
      <c r="J164" s="1646"/>
      <c r="K164" s="1646"/>
      <c r="L164" s="1592"/>
      <c r="M164" s="1597"/>
      <c r="N164" s="1597"/>
      <c r="O164" s="1646"/>
      <c r="P164" s="1647"/>
      <c r="Q164" s="1647"/>
      <c r="R164" s="1648"/>
      <c r="S164" s="1603"/>
      <c r="T164" s="1649"/>
      <c r="U164" s="1649"/>
      <c r="V164" s="1649"/>
      <c r="W164" s="1649"/>
      <c r="X164" s="1649"/>
      <c r="Y164" s="1649"/>
      <c r="Z164" s="1649"/>
      <c r="AA164" s="1649"/>
      <c r="AB164" s="1649"/>
      <c r="AC164" s="1649"/>
      <c r="AD164" s="1649"/>
      <c r="AE164" s="1649"/>
      <c r="AF164" s="1610">
        <f t="shared" si="74"/>
        <v>0</v>
      </c>
      <c r="AG164" s="1649"/>
      <c r="AH164" s="1649"/>
      <c r="AI164" s="1649"/>
      <c r="AJ164" s="1649"/>
      <c r="AK164" s="1649"/>
      <c r="AL164" s="1649"/>
      <c r="AM164" s="1649"/>
      <c r="AN164" s="1649"/>
      <c r="AO164" s="1649"/>
      <c r="AP164" s="1649"/>
      <c r="AQ164" s="1649"/>
      <c r="AR164" s="1709"/>
      <c r="AS164" s="1779">
        <f t="shared" si="75"/>
        <v>0</v>
      </c>
      <c r="AT164" s="1711">
        <f t="shared" si="96"/>
        <v>0</v>
      </c>
      <c r="AU164" s="1611">
        <f t="shared" si="76"/>
        <v>0</v>
      </c>
      <c r="AV164" s="1611">
        <f t="shared" si="77"/>
        <v>0</v>
      </c>
      <c r="AW164" s="1611">
        <f t="shared" si="78"/>
        <v>0</v>
      </c>
      <c r="AX164" s="1611">
        <f t="shared" si="79"/>
        <v>0</v>
      </c>
      <c r="AY164" s="1611">
        <f t="shared" si="80"/>
        <v>0</v>
      </c>
      <c r="AZ164" s="1611">
        <f t="shared" si="81"/>
        <v>0</v>
      </c>
      <c r="BA164" s="1611">
        <f t="shared" si="82"/>
        <v>0</v>
      </c>
      <c r="BB164" s="1611">
        <f t="shared" si="83"/>
        <v>0</v>
      </c>
      <c r="BC164" s="1611">
        <f t="shared" si="84"/>
        <v>0</v>
      </c>
      <c r="BD164" s="1611">
        <f t="shared" si="85"/>
        <v>0</v>
      </c>
      <c r="BE164" s="1611">
        <f t="shared" si="86"/>
        <v>0</v>
      </c>
      <c r="BF164" s="1611">
        <f t="shared" si="87"/>
        <v>0</v>
      </c>
      <c r="BG164" s="1611">
        <f t="shared" si="97"/>
        <v>0</v>
      </c>
      <c r="BH164" s="1611" t="str">
        <f t="shared" si="98"/>
        <v/>
      </c>
      <c r="BI164" s="1611" t="str">
        <f t="shared" si="99"/>
        <v/>
      </c>
      <c r="BJ164" s="1611" t="str">
        <f t="shared" si="88"/>
        <v/>
      </c>
      <c r="BK164" s="1611" t="str">
        <f t="shared" si="89"/>
        <v/>
      </c>
      <c r="BL164" s="1611" t="str">
        <f t="shared" ca="1" si="90"/>
        <v/>
      </c>
      <c r="BM164" s="1611" t="str">
        <f t="shared" si="100"/>
        <v/>
      </c>
      <c r="BN164" s="1611" t="str">
        <f t="shared" si="91"/>
        <v/>
      </c>
      <c r="BO164" s="1611" t="str">
        <f t="shared" si="92"/>
        <v/>
      </c>
      <c r="BP164" s="1611" t="str">
        <f t="shared" si="101"/>
        <v/>
      </c>
      <c r="BQ164" s="1611" t="str">
        <f t="shared" si="102"/>
        <v/>
      </c>
      <c r="BR164" s="1611" t="str">
        <f t="shared" si="103"/>
        <v/>
      </c>
      <c r="BS164" s="1611" t="str">
        <f t="shared" si="104"/>
        <v/>
      </c>
      <c r="BT164" s="1611" t="str">
        <f t="shared" si="105"/>
        <v/>
      </c>
      <c r="BU164" s="1731">
        <f t="shared" ca="1" si="106"/>
        <v>0</v>
      </c>
      <c r="BV164" s="1594"/>
      <c r="BW164" s="1594"/>
      <c r="BX164" s="1594"/>
      <c r="BY164" s="1594"/>
      <c r="BZ164" s="1594"/>
      <c r="CA164" s="1594"/>
      <c r="CB164" s="1594"/>
      <c r="CC164" s="1594"/>
      <c r="CD164" s="1594"/>
      <c r="CE164" s="1594"/>
      <c r="CF164" s="1594"/>
      <c r="CG164" s="1594"/>
      <c r="CH164" s="1594"/>
      <c r="CI164" s="1594"/>
      <c r="CJ164" s="1594"/>
      <c r="CK164" s="1594"/>
      <c r="CL164" s="1594"/>
      <c r="CM164" s="1594"/>
      <c r="CN164" s="1594"/>
      <c r="CO164" s="1594"/>
      <c r="CP164" s="1594"/>
      <c r="CQ164" s="1594"/>
      <c r="CR164" s="1594"/>
      <c r="CS164" s="1594"/>
      <c r="CT164" s="1594"/>
      <c r="CU164" s="1594"/>
      <c r="CV164" s="1594"/>
      <c r="CW164" s="1594"/>
      <c r="CX164" s="1594"/>
      <c r="CY164" s="1594"/>
      <c r="CZ164" s="1594"/>
      <c r="DA164" s="1594"/>
      <c r="DB164" s="1594"/>
      <c r="DC164" s="1594"/>
      <c r="DD164" s="1594"/>
      <c r="DE164" s="1594"/>
      <c r="DF164" s="1594"/>
      <c r="DG164" s="1594"/>
      <c r="DH164" s="1594"/>
      <c r="DI164" s="1594"/>
      <c r="DJ164" s="1594"/>
      <c r="DK164" s="1594"/>
      <c r="DL164" s="1594"/>
      <c r="DM164" s="1594"/>
      <c r="DN164" s="1594"/>
      <c r="DO164" s="1594"/>
      <c r="DP164" s="1594"/>
      <c r="DQ164" s="1594"/>
      <c r="DR164" s="1594"/>
      <c r="DS164" s="1594"/>
      <c r="DT164" s="1594"/>
      <c r="DU164" s="1594"/>
      <c r="DV164" s="1594"/>
      <c r="DW164" s="1594"/>
      <c r="DX164" s="1594"/>
      <c r="DY164" s="1594"/>
      <c r="DZ164" s="1594"/>
      <c r="EA164" s="1594"/>
      <c r="EB164" s="1594"/>
      <c r="EC164" s="1594"/>
      <c r="ED164" s="1594"/>
      <c r="EE164" s="1594"/>
      <c r="EF164" s="1594"/>
      <c r="EG164" s="1594"/>
      <c r="EH164" s="1594"/>
      <c r="EI164" s="1594"/>
      <c r="EJ164" s="1594"/>
      <c r="EK164" s="1594"/>
      <c r="EL164" s="1594"/>
      <c r="EM164" s="1594"/>
      <c r="EN164" s="1594"/>
      <c r="EO164" s="1594"/>
      <c r="EP164" s="1594"/>
      <c r="EQ164" s="1594"/>
      <c r="ER164" s="1594"/>
      <c r="ES164" s="1594"/>
    </row>
    <row r="165" spans="1:149" s="1595" customFormat="1" ht="12.5">
      <c r="A165" s="1644" t="str">
        <f t="shared" si="93"/>
        <v>Organisation</v>
      </c>
      <c r="B165" s="1758"/>
      <c r="C165" s="1758"/>
      <c r="D165" s="1758"/>
      <c r="E165" s="1756"/>
      <c r="F165" s="1592"/>
      <c r="G165" s="1714">
        <f t="shared" si="94"/>
        <v>0</v>
      </c>
      <c r="H165" s="1645"/>
      <c r="I165" s="1714">
        <f t="shared" si="95"/>
        <v>0</v>
      </c>
      <c r="J165" s="1646"/>
      <c r="K165" s="1646"/>
      <c r="L165" s="1592"/>
      <c r="M165" s="1597"/>
      <c r="N165" s="1597"/>
      <c r="O165" s="1646"/>
      <c r="P165" s="1647"/>
      <c r="Q165" s="1647"/>
      <c r="R165" s="1648"/>
      <c r="S165" s="1603"/>
      <c r="T165" s="1649"/>
      <c r="U165" s="1649"/>
      <c r="V165" s="1649"/>
      <c r="W165" s="1649"/>
      <c r="X165" s="1649"/>
      <c r="Y165" s="1649"/>
      <c r="Z165" s="1649"/>
      <c r="AA165" s="1649"/>
      <c r="AB165" s="1649"/>
      <c r="AC165" s="1649"/>
      <c r="AD165" s="1649"/>
      <c r="AE165" s="1649"/>
      <c r="AF165" s="1610">
        <f t="shared" si="74"/>
        <v>0</v>
      </c>
      <c r="AG165" s="1649"/>
      <c r="AH165" s="1649"/>
      <c r="AI165" s="1649"/>
      <c r="AJ165" s="1649"/>
      <c r="AK165" s="1649"/>
      <c r="AL165" s="1649"/>
      <c r="AM165" s="1649"/>
      <c r="AN165" s="1649"/>
      <c r="AO165" s="1649"/>
      <c r="AP165" s="1649"/>
      <c r="AQ165" s="1649"/>
      <c r="AR165" s="1709"/>
      <c r="AS165" s="1779">
        <f t="shared" si="75"/>
        <v>0</v>
      </c>
      <c r="AT165" s="1711">
        <f t="shared" si="96"/>
        <v>0</v>
      </c>
      <c r="AU165" s="1611">
        <f t="shared" si="76"/>
        <v>0</v>
      </c>
      <c r="AV165" s="1611">
        <f t="shared" si="77"/>
        <v>0</v>
      </c>
      <c r="AW165" s="1611">
        <f t="shared" si="78"/>
        <v>0</v>
      </c>
      <c r="AX165" s="1611">
        <f t="shared" si="79"/>
        <v>0</v>
      </c>
      <c r="AY165" s="1611">
        <f t="shared" si="80"/>
        <v>0</v>
      </c>
      <c r="AZ165" s="1611">
        <f t="shared" si="81"/>
        <v>0</v>
      </c>
      <c r="BA165" s="1611">
        <f t="shared" si="82"/>
        <v>0</v>
      </c>
      <c r="BB165" s="1611">
        <f t="shared" si="83"/>
        <v>0</v>
      </c>
      <c r="BC165" s="1611">
        <f t="shared" si="84"/>
        <v>0</v>
      </c>
      <c r="BD165" s="1611">
        <f t="shared" si="85"/>
        <v>0</v>
      </c>
      <c r="BE165" s="1611">
        <f t="shared" si="86"/>
        <v>0</v>
      </c>
      <c r="BF165" s="1611">
        <f t="shared" si="87"/>
        <v>0</v>
      </c>
      <c r="BG165" s="1611">
        <f t="shared" si="97"/>
        <v>0</v>
      </c>
      <c r="BH165" s="1611" t="str">
        <f t="shared" si="98"/>
        <v/>
      </c>
      <c r="BI165" s="1611" t="str">
        <f t="shared" si="99"/>
        <v/>
      </c>
      <c r="BJ165" s="1611" t="str">
        <f t="shared" si="88"/>
        <v/>
      </c>
      <c r="BK165" s="1611" t="str">
        <f t="shared" si="89"/>
        <v/>
      </c>
      <c r="BL165" s="1611" t="str">
        <f t="shared" ca="1" si="90"/>
        <v/>
      </c>
      <c r="BM165" s="1611" t="str">
        <f t="shared" si="100"/>
        <v/>
      </c>
      <c r="BN165" s="1611" t="str">
        <f t="shared" si="91"/>
        <v/>
      </c>
      <c r="BO165" s="1611" t="str">
        <f t="shared" si="92"/>
        <v/>
      </c>
      <c r="BP165" s="1611" t="str">
        <f t="shared" si="101"/>
        <v/>
      </c>
      <c r="BQ165" s="1611" t="str">
        <f t="shared" si="102"/>
        <v/>
      </c>
      <c r="BR165" s="1611" t="str">
        <f t="shared" si="103"/>
        <v/>
      </c>
      <c r="BS165" s="1611" t="str">
        <f t="shared" si="104"/>
        <v/>
      </c>
      <c r="BT165" s="1611" t="str">
        <f t="shared" si="105"/>
        <v/>
      </c>
      <c r="BU165" s="1731">
        <f t="shared" ca="1" si="106"/>
        <v>0</v>
      </c>
      <c r="BV165" s="1594"/>
      <c r="BW165" s="1594"/>
      <c r="BX165" s="1594"/>
      <c r="BY165" s="1594"/>
      <c r="BZ165" s="1594"/>
      <c r="CA165" s="1594"/>
      <c r="CB165" s="1594"/>
      <c r="CC165" s="1594"/>
      <c r="CD165" s="1594"/>
      <c r="CE165" s="1594"/>
      <c r="CF165" s="1594"/>
      <c r="CG165" s="1594"/>
      <c r="CH165" s="1594"/>
      <c r="CI165" s="1594"/>
      <c r="CJ165" s="1594"/>
      <c r="CK165" s="1594"/>
      <c r="CL165" s="1594"/>
      <c r="CM165" s="1594"/>
      <c r="CN165" s="1594"/>
      <c r="CO165" s="1594"/>
      <c r="CP165" s="1594"/>
      <c r="CQ165" s="1594"/>
      <c r="CR165" s="1594"/>
      <c r="CS165" s="1594"/>
      <c r="CT165" s="1594"/>
      <c r="CU165" s="1594"/>
      <c r="CV165" s="1594"/>
      <c r="CW165" s="1594"/>
      <c r="CX165" s="1594"/>
      <c r="CY165" s="1594"/>
      <c r="CZ165" s="1594"/>
      <c r="DA165" s="1594"/>
      <c r="DB165" s="1594"/>
      <c r="DC165" s="1594"/>
      <c r="DD165" s="1594"/>
      <c r="DE165" s="1594"/>
      <c r="DF165" s="1594"/>
      <c r="DG165" s="1594"/>
      <c r="DH165" s="1594"/>
      <c r="DI165" s="1594"/>
      <c r="DJ165" s="1594"/>
      <c r="DK165" s="1594"/>
      <c r="DL165" s="1594"/>
      <c r="DM165" s="1594"/>
      <c r="DN165" s="1594"/>
      <c r="DO165" s="1594"/>
      <c r="DP165" s="1594"/>
      <c r="DQ165" s="1594"/>
      <c r="DR165" s="1594"/>
      <c r="DS165" s="1594"/>
      <c r="DT165" s="1594"/>
      <c r="DU165" s="1594"/>
      <c r="DV165" s="1594"/>
      <c r="DW165" s="1594"/>
      <c r="DX165" s="1594"/>
      <c r="DY165" s="1594"/>
      <c r="DZ165" s="1594"/>
      <c r="EA165" s="1594"/>
      <c r="EB165" s="1594"/>
      <c r="EC165" s="1594"/>
      <c r="ED165" s="1594"/>
      <c r="EE165" s="1594"/>
      <c r="EF165" s="1594"/>
      <c r="EG165" s="1594"/>
      <c r="EH165" s="1594"/>
      <c r="EI165" s="1594"/>
      <c r="EJ165" s="1594"/>
      <c r="EK165" s="1594"/>
      <c r="EL165" s="1594"/>
      <c r="EM165" s="1594"/>
      <c r="EN165" s="1594"/>
      <c r="EO165" s="1594"/>
      <c r="EP165" s="1594"/>
      <c r="EQ165" s="1594"/>
      <c r="ER165" s="1594"/>
      <c r="ES165" s="1594"/>
    </row>
    <row r="166" spans="1:149" s="1595" customFormat="1" ht="12.5">
      <c r="A166" s="1644" t="str">
        <f t="shared" si="93"/>
        <v>Organisation</v>
      </c>
      <c r="B166" s="1758"/>
      <c r="C166" s="1758"/>
      <c r="D166" s="1758"/>
      <c r="E166" s="1756"/>
      <c r="F166" s="1592"/>
      <c r="G166" s="1714">
        <f t="shared" si="94"/>
        <v>0</v>
      </c>
      <c r="H166" s="1645"/>
      <c r="I166" s="1714">
        <f t="shared" si="95"/>
        <v>0</v>
      </c>
      <c r="J166" s="1646"/>
      <c r="K166" s="1646"/>
      <c r="L166" s="1592"/>
      <c r="M166" s="1597"/>
      <c r="N166" s="1597"/>
      <c r="O166" s="1646"/>
      <c r="P166" s="1647"/>
      <c r="Q166" s="1647"/>
      <c r="R166" s="1648"/>
      <c r="S166" s="1603"/>
      <c r="T166" s="1649"/>
      <c r="U166" s="1649"/>
      <c r="V166" s="1649"/>
      <c r="W166" s="1649"/>
      <c r="X166" s="1649"/>
      <c r="Y166" s="1649"/>
      <c r="Z166" s="1649"/>
      <c r="AA166" s="1649"/>
      <c r="AB166" s="1649"/>
      <c r="AC166" s="1649"/>
      <c r="AD166" s="1649"/>
      <c r="AE166" s="1649"/>
      <c r="AF166" s="1610">
        <f t="shared" si="74"/>
        <v>0</v>
      </c>
      <c r="AG166" s="1649"/>
      <c r="AH166" s="1649"/>
      <c r="AI166" s="1649"/>
      <c r="AJ166" s="1649"/>
      <c r="AK166" s="1649"/>
      <c r="AL166" s="1649"/>
      <c r="AM166" s="1649"/>
      <c r="AN166" s="1649"/>
      <c r="AO166" s="1649"/>
      <c r="AP166" s="1649"/>
      <c r="AQ166" s="1649"/>
      <c r="AR166" s="1709"/>
      <c r="AS166" s="1779">
        <f t="shared" si="75"/>
        <v>0</v>
      </c>
      <c r="AT166" s="1711">
        <f t="shared" si="96"/>
        <v>0</v>
      </c>
      <c r="AU166" s="1611">
        <f t="shared" si="76"/>
        <v>0</v>
      </c>
      <c r="AV166" s="1611">
        <f t="shared" si="77"/>
        <v>0</v>
      </c>
      <c r="AW166" s="1611">
        <f t="shared" si="78"/>
        <v>0</v>
      </c>
      <c r="AX166" s="1611">
        <f t="shared" si="79"/>
        <v>0</v>
      </c>
      <c r="AY166" s="1611">
        <f t="shared" si="80"/>
        <v>0</v>
      </c>
      <c r="AZ166" s="1611">
        <f t="shared" si="81"/>
        <v>0</v>
      </c>
      <c r="BA166" s="1611">
        <f t="shared" si="82"/>
        <v>0</v>
      </c>
      <c r="BB166" s="1611">
        <f t="shared" si="83"/>
        <v>0</v>
      </c>
      <c r="BC166" s="1611">
        <f t="shared" si="84"/>
        <v>0</v>
      </c>
      <c r="BD166" s="1611">
        <f t="shared" si="85"/>
        <v>0</v>
      </c>
      <c r="BE166" s="1611">
        <f t="shared" si="86"/>
        <v>0</v>
      </c>
      <c r="BF166" s="1611">
        <f t="shared" si="87"/>
        <v>0</v>
      </c>
      <c r="BG166" s="1611">
        <f t="shared" si="97"/>
        <v>0</v>
      </c>
      <c r="BH166" s="1611" t="str">
        <f t="shared" si="98"/>
        <v/>
      </c>
      <c r="BI166" s="1611" t="str">
        <f t="shared" si="99"/>
        <v/>
      </c>
      <c r="BJ166" s="1611" t="str">
        <f t="shared" si="88"/>
        <v/>
      </c>
      <c r="BK166" s="1611" t="str">
        <f t="shared" si="89"/>
        <v/>
      </c>
      <c r="BL166" s="1611" t="str">
        <f t="shared" ca="1" si="90"/>
        <v/>
      </c>
      <c r="BM166" s="1611" t="str">
        <f t="shared" si="100"/>
        <v/>
      </c>
      <c r="BN166" s="1611" t="str">
        <f t="shared" si="91"/>
        <v/>
      </c>
      <c r="BO166" s="1611" t="str">
        <f t="shared" si="92"/>
        <v/>
      </c>
      <c r="BP166" s="1611" t="str">
        <f t="shared" si="101"/>
        <v/>
      </c>
      <c r="BQ166" s="1611" t="str">
        <f t="shared" si="102"/>
        <v/>
      </c>
      <c r="BR166" s="1611" t="str">
        <f t="shared" si="103"/>
        <v/>
      </c>
      <c r="BS166" s="1611" t="str">
        <f t="shared" si="104"/>
        <v/>
      </c>
      <c r="BT166" s="1611" t="str">
        <f t="shared" si="105"/>
        <v/>
      </c>
      <c r="BU166" s="1731">
        <f t="shared" ca="1" si="106"/>
        <v>0</v>
      </c>
      <c r="BV166" s="1594"/>
      <c r="BW166" s="1594"/>
      <c r="BX166" s="1594"/>
      <c r="BY166" s="1594"/>
      <c r="BZ166" s="1594"/>
      <c r="CA166" s="1594"/>
      <c r="CB166" s="1594"/>
      <c r="CC166" s="1594"/>
      <c r="CD166" s="1594"/>
      <c r="CE166" s="1594"/>
      <c r="CF166" s="1594"/>
      <c r="CG166" s="1594"/>
      <c r="CH166" s="1594"/>
      <c r="CI166" s="1594"/>
      <c r="CJ166" s="1594"/>
      <c r="CK166" s="1594"/>
      <c r="CL166" s="1594"/>
      <c r="CM166" s="1594"/>
      <c r="CN166" s="1594"/>
      <c r="CO166" s="1594"/>
      <c r="CP166" s="1594"/>
      <c r="CQ166" s="1594"/>
      <c r="CR166" s="1594"/>
      <c r="CS166" s="1594"/>
      <c r="CT166" s="1594"/>
      <c r="CU166" s="1594"/>
      <c r="CV166" s="1594"/>
      <c r="CW166" s="1594"/>
      <c r="CX166" s="1594"/>
      <c r="CY166" s="1594"/>
      <c r="CZ166" s="1594"/>
      <c r="DA166" s="1594"/>
      <c r="DB166" s="1594"/>
      <c r="DC166" s="1594"/>
      <c r="DD166" s="1594"/>
      <c r="DE166" s="1594"/>
      <c r="DF166" s="1594"/>
      <c r="DG166" s="1594"/>
      <c r="DH166" s="1594"/>
      <c r="DI166" s="1594"/>
      <c r="DJ166" s="1594"/>
      <c r="DK166" s="1594"/>
      <c r="DL166" s="1594"/>
      <c r="DM166" s="1594"/>
      <c r="DN166" s="1594"/>
      <c r="DO166" s="1594"/>
      <c r="DP166" s="1594"/>
      <c r="DQ166" s="1594"/>
      <c r="DR166" s="1594"/>
      <c r="DS166" s="1594"/>
      <c r="DT166" s="1594"/>
      <c r="DU166" s="1594"/>
      <c r="DV166" s="1594"/>
      <c r="DW166" s="1594"/>
      <c r="DX166" s="1594"/>
      <c r="DY166" s="1594"/>
      <c r="DZ166" s="1594"/>
      <c r="EA166" s="1594"/>
      <c r="EB166" s="1594"/>
      <c r="EC166" s="1594"/>
      <c r="ED166" s="1594"/>
      <c r="EE166" s="1594"/>
      <c r="EF166" s="1594"/>
      <c r="EG166" s="1594"/>
      <c r="EH166" s="1594"/>
      <c r="EI166" s="1594"/>
      <c r="EJ166" s="1594"/>
      <c r="EK166" s="1594"/>
      <c r="EL166" s="1594"/>
      <c r="EM166" s="1594"/>
      <c r="EN166" s="1594"/>
      <c r="EO166" s="1594"/>
      <c r="EP166" s="1594"/>
      <c r="EQ166" s="1594"/>
      <c r="ER166" s="1594"/>
      <c r="ES166" s="1594"/>
    </row>
    <row r="167" spans="1:149" s="1595" customFormat="1" ht="12.5">
      <c r="A167" s="1644" t="str">
        <f t="shared" si="93"/>
        <v>Organisation</v>
      </c>
      <c r="B167" s="1758"/>
      <c r="C167" s="1758"/>
      <c r="D167" s="1758"/>
      <c r="E167" s="1756"/>
      <c r="F167" s="1592"/>
      <c r="G167" s="1714">
        <f t="shared" si="94"/>
        <v>0</v>
      </c>
      <c r="H167" s="1645"/>
      <c r="I167" s="1714">
        <f t="shared" si="95"/>
        <v>0</v>
      </c>
      <c r="J167" s="1646"/>
      <c r="K167" s="1646"/>
      <c r="L167" s="1592"/>
      <c r="M167" s="1597"/>
      <c r="N167" s="1597"/>
      <c r="O167" s="1646"/>
      <c r="P167" s="1647"/>
      <c r="Q167" s="1647"/>
      <c r="R167" s="1648"/>
      <c r="S167" s="1603"/>
      <c r="T167" s="1649"/>
      <c r="U167" s="1649"/>
      <c r="V167" s="1649"/>
      <c r="W167" s="1649"/>
      <c r="X167" s="1649"/>
      <c r="Y167" s="1649"/>
      <c r="Z167" s="1649"/>
      <c r="AA167" s="1649"/>
      <c r="AB167" s="1649"/>
      <c r="AC167" s="1649"/>
      <c r="AD167" s="1649"/>
      <c r="AE167" s="1649"/>
      <c r="AF167" s="1610">
        <f t="shared" si="74"/>
        <v>0</v>
      </c>
      <c r="AG167" s="1649"/>
      <c r="AH167" s="1649"/>
      <c r="AI167" s="1649"/>
      <c r="AJ167" s="1649"/>
      <c r="AK167" s="1649"/>
      <c r="AL167" s="1649"/>
      <c r="AM167" s="1649"/>
      <c r="AN167" s="1649"/>
      <c r="AO167" s="1649"/>
      <c r="AP167" s="1649"/>
      <c r="AQ167" s="1649"/>
      <c r="AR167" s="1709"/>
      <c r="AS167" s="1779">
        <f t="shared" si="75"/>
        <v>0</v>
      </c>
      <c r="AT167" s="1711">
        <f t="shared" si="96"/>
        <v>0</v>
      </c>
      <c r="AU167" s="1611">
        <f t="shared" si="76"/>
        <v>0</v>
      </c>
      <c r="AV167" s="1611">
        <f t="shared" si="77"/>
        <v>0</v>
      </c>
      <c r="AW167" s="1611">
        <f t="shared" si="78"/>
        <v>0</v>
      </c>
      <c r="AX167" s="1611">
        <f t="shared" si="79"/>
        <v>0</v>
      </c>
      <c r="AY167" s="1611">
        <f t="shared" si="80"/>
        <v>0</v>
      </c>
      <c r="AZ167" s="1611">
        <f t="shared" si="81"/>
        <v>0</v>
      </c>
      <c r="BA167" s="1611">
        <f t="shared" si="82"/>
        <v>0</v>
      </c>
      <c r="BB167" s="1611">
        <f t="shared" si="83"/>
        <v>0</v>
      </c>
      <c r="BC167" s="1611">
        <f t="shared" si="84"/>
        <v>0</v>
      </c>
      <c r="BD167" s="1611">
        <f t="shared" si="85"/>
        <v>0</v>
      </c>
      <c r="BE167" s="1611">
        <f t="shared" si="86"/>
        <v>0</v>
      </c>
      <c r="BF167" s="1611">
        <f t="shared" si="87"/>
        <v>0</v>
      </c>
      <c r="BG167" s="1611">
        <f t="shared" si="97"/>
        <v>0</v>
      </c>
      <c r="BH167" s="1611" t="str">
        <f t="shared" si="98"/>
        <v/>
      </c>
      <c r="BI167" s="1611" t="str">
        <f t="shared" si="99"/>
        <v/>
      </c>
      <c r="BJ167" s="1611" t="str">
        <f t="shared" si="88"/>
        <v/>
      </c>
      <c r="BK167" s="1611" t="str">
        <f t="shared" si="89"/>
        <v/>
      </c>
      <c r="BL167" s="1611" t="str">
        <f t="shared" ca="1" si="90"/>
        <v/>
      </c>
      <c r="BM167" s="1611" t="str">
        <f t="shared" si="100"/>
        <v/>
      </c>
      <c r="BN167" s="1611" t="str">
        <f t="shared" si="91"/>
        <v/>
      </c>
      <c r="BO167" s="1611" t="str">
        <f t="shared" si="92"/>
        <v/>
      </c>
      <c r="BP167" s="1611" t="str">
        <f t="shared" si="101"/>
        <v/>
      </c>
      <c r="BQ167" s="1611" t="str">
        <f t="shared" si="102"/>
        <v/>
      </c>
      <c r="BR167" s="1611" t="str">
        <f t="shared" si="103"/>
        <v/>
      </c>
      <c r="BS167" s="1611" t="str">
        <f t="shared" si="104"/>
        <v/>
      </c>
      <c r="BT167" s="1611" t="str">
        <f t="shared" si="105"/>
        <v/>
      </c>
      <c r="BU167" s="1731">
        <f t="shared" ca="1" si="106"/>
        <v>0</v>
      </c>
      <c r="BV167" s="1594"/>
      <c r="BW167" s="1594"/>
      <c r="BX167" s="1594"/>
      <c r="BY167" s="1594"/>
      <c r="BZ167" s="1594"/>
      <c r="CA167" s="1594"/>
      <c r="CB167" s="1594"/>
      <c r="CC167" s="1594"/>
      <c r="CD167" s="1594"/>
      <c r="CE167" s="1594"/>
      <c r="CF167" s="1594"/>
      <c r="CG167" s="1594"/>
      <c r="CH167" s="1594"/>
      <c r="CI167" s="1594"/>
      <c r="CJ167" s="1594"/>
      <c r="CK167" s="1594"/>
      <c r="CL167" s="1594"/>
      <c r="CM167" s="1594"/>
      <c r="CN167" s="1594"/>
      <c r="CO167" s="1594"/>
      <c r="CP167" s="1594"/>
      <c r="CQ167" s="1594"/>
      <c r="CR167" s="1594"/>
      <c r="CS167" s="1594"/>
      <c r="CT167" s="1594"/>
      <c r="CU167" s="1594"/>
      <c r="CV167" s="1594"/>
      <c r="CW167" s="1594"/>
      <c r="CX167" s="1594"/>
      <c r="CY167" s="1594"/>
      <c r="CZ167" s="1594"/>
      <c r="DA167" s="1594"/>
      <c r="DB167" s="1594"/>
      <c r="DC167" s="1594"/>
      <c r="DD167" s="1594"/>
      <c r="DE167" s="1594"/>
      <c r="DF167" s="1594"/>
      <c r="DG167" s="1594"/>
      <c r="DH167" s="1594"/>
      <c r="DI167" s="1594"/>
      <c r="DJ167" s="1594"/>
      <c r="DK167" s="1594"/>
      <c r="DL167" s="1594"/>
      <c r="DM167" s="1594"/>
      <c r="DN167" s="1594"/>
      <c r="DO167" s="1594"/>
      <c r="DP167" s="1594"/>
      <c r="DQ167" s="1594"/>
      <c r="DR167" s="1594"/>
      <c r="DS167" s="1594"/>
      <c r="DT167" s="1594"/>
      <c r="DU167" s="1594"/>
      <c r="DV167" s="1594"/>
      <c r="DW167" s="1594"/>
      <c r="DX167" s="1594"/>
      <c r="DY167" s="1594"/>
      <c r="DZ167" s="1594"/>
      <c r="EA167" s="1594"/>
      <c r="EB167" s="1594"/>
      <c r="EC167" s="1594"/>
      <c r="ED167" s="1594"/>
      <c r="EE167" s="1594"/>
      <c r="EF167" s="1594"/>
      <c r="EG167" s="1594"/>
      <c r="EH167" s="1594"/>
      <c r="EI167" s="1594"/>
      <c r="EJ167" s="1594"/>
      <c r="EK167" s="1594"/>
      <c r="EL167" s="1594"/>
      <c r="EM167" s="1594"/>
      <c r="EN167" s="1594"/>
      <c r="EO167" s="1594"/>
      <c r="EP167" s="1594"/>
      <c r="EQ167" s="1594"/>
      <c r="ER167" s="1594"/>
      <c r="ES167" s="1594"/>
    </row>
    <row r="168" spans="1:149" s="1595" customFormat="1" ht="12.5">
      <c r="A168" s="1644" t="str">
        <f t="shared" si="93"/>
        <v>Organisation</v>
      </c>
      <c r="B168" s="1758"/>
      <c r="C168" s="1758"/>
      <c r="D168" s="1758"/>
      <c r="E168" s="1756"/>
      <c r="F168" s="1592"/>
      <c r="G168" s="1714">
        <f t="shared" si="94"/>
        <v>0</v>
      </c>
      <c r="H168" s="1645"/>
      <c r="I168" s="1714">
        <f t="shared" si="95"/>
        <v>0</v>
      </c>
      <c r="J168" s="1646"/>
      <c r="K168" s="1646"/>
      <c r="L168" s="1592"/>
      <c r="M168" s="1597"/>
      <c r="N168" s="1597"/>
      <c r="O168" s="1646"/>
      <c r="P168" s="1647"/>
      <c r="Q168" s="1647"/>
      <c r="R168" s="1648"/>
      <c r="S168" s="1603"/>
      <c r="T168" s="1649"/>
      <c r="U168" s="1649"/>
      <c r="V168" s="1649"/>
      <c r="W168" s="1649"/>
      <c r="X168" s="1649"/>
      <c r="Y168" s="1649"/>
      <c r="Z168" s="1649"/>
      <c r="AA168" s="1649"/>
      <c r="AB168" s="1649"/>
      <c r="AC168" s="1649"/>
      <c r="AD168" s="1649"/>
      <c r="AE168" s="1649"/>
      <c r="AF168" s="1610">
        <f t="shared" si="74"/>
        <v>0</v>
      </c>
      <c r="AG168" s="1649"/>
      <c r="AH168" s="1649"/>
      <c r="AI168" s="1649"/>
      <c r="AJ168" s="1649"/>
      <c r="AK168" s="1649"/>
      <c r="AL168" s="1649"/>
      <c r="AM168" s="1649"/>
      <c r="AN168" s="1649"/>
      <c r="AO168" s="1649"/>
      <c r="AP168" s="1649"/>
      <c r="AQ168" s="1649"/>
      <c r="AR168" s="1709"/>
      <c r="AS168" s="1779">
        <f t="shared" si="75"/>
        <v>0</v>
      </c>
      <c r="AT168" s="1711">
        <f t="shared" si="96"/>
        <v>0</v>
      </c>
      <c r="AU168" s="1611">
        <f t="shared" si="76"/>
        <v>0</v>
      </c>
      <c r="AV168" s="1611">
        <f t="shared" si="77"/>
        <v>0</v>
      </c>
      <c r="AW168" s="1611">
        <f t="shared" si="78"/>
        <v>0</v>
      </c>
      <c r="AX168" s="1611">
        <f t="shared" si="79"/>
        <v>0</v>
      </c>
      <c r="AY168" s="1611">
        <f t="shared" si="80"/>
        <v>0</v>
      </c>
      <c r="AZ168" s="1611">
        <f t="shared" si="81"/>
        <v>0</v>
      </c>
      <c r="BA168" s="1611">
        <f t="shared" si="82"/>
        <v>0</v>
      </c>
      <c r="BB168" s="1611">
        <f t="shared" si="83"/>
        <v>0</v>
      </c>
      <c r="BC168" s="1611">
        <f t="shared" si="84"/>
        <v>0</v>
      </c>
      <c r="BD168" s="1611">
        <f t="shared" si="85"/>
        <v>0</v>
      </c>
      <c r="BE168" s="1611">
        <f t="shared" si="86"/>
        <v>0</v>
      </c>
      <c r="BF168" s="1611">
        <f t="shared" si="87"/>
        <v>0</v>
      </c>
      <c r="BG168" s="1611">
        <f t="shared" si="97"/>
        <v>0</v>
      </c>
      <c r="BH168" s="1611" t="str">
        <f t="shared" si="98"/>
        <v/>
      </c>
      <c r="BI168" s="1611" t="str">
        <f t="shared" si="99"/>
        <v/>
      </c>
      <c r="BJ168" s="1611" t="str">
        <f t="shared" si="88"/>
        <v/>
      </c>
      <c r="BK168" s="1611" t="str">
        <f t="shared" si="89"/>
        <v/>
      </c>
      <c r="BL168" s="1611" t="str">
        <f t="shared" ca="1" si="90"/>
        <v/>
      </c>
      <c r="BM168" s="1611" t="str">
        <f t="shared" si="100"/>
        <v/>
      </c>
      <c r="BN168" s="1611" t="str">
        <f t="shared" si="91"/>
        <v/>
      </c>
      <c r="BO168" s="1611" t="str">
        <f t="shared" si="92"/>
        <v/>
      </c>
      <c r="BP168" s="1611" t="str">
        <f t="shared" si="101"/>
        <v/>
      </c>
      <c r="BQ168" s="1611" t="str">
        <f t="shared" si="102"/>
        <v/>
      </c>
      <c r="BR168" s="1611" t="str">
        <f t="shared" si="103"/>
        <v/>
      </c>
      <c r="BS168" s="1611" t="str">
        <f t="shared" si="104"/>
        <v/>
      </c>
      <c r="BT168" s="1611" t="str">
        <f t="shared" si="105"/>
        <v/>
      </c>
      <c r="BU168" s="1731">
        <f t="shared" ca="1" si="106"/>
        <v>0</v>
      </c>
      <c r="BV168" s="1594"/>
      <c r="BW168" s="1594"/>
      <c r="BX168" s="1594"/>
      <c r="BY168" s="1594"/>
      <c r="BZ168" s="1594"/>
      <c r="CA168" s="1594"/>
      <c r="CB168" s="1594"/>
      <c r="CC168" s="1594"/>
      <c r="CD168" s="1594"/>
      <c r="CE168" s="1594"/>
      <c r="CF168" s="1594"/>
      <c r="CG168" s="1594"/>
      <c r="CH168" s="1594"/>
      <c r="CI168" s="1594"/>
      <c r="CJ168" s="1594"/>
      <c r="CK168" s="1594"/>
      <c r="CL168" s="1594"/>
      <c r="CM168" s="1594"/>
      <c r="CN168" s="1594"/>
      <c r="CO168" s="1594"/>
      <c r="CP168" s="1594"/>
      <c r="CQ168" s="1594"/>
      <c r="CR168" s="1594"/>
      <c r="CS168" s="1594"/>
      <c r="CT168" s="1594"/>
      <c r="CU168" s="1594"/>
      <c r="CV168" s="1594"/>
      <c r="CW168" s="1594"/>
      <c r="CX168" s="1594"/>
      <c r="CY168" s="1594"/>
      <c r="CZ168" s="1594"/>
      <c r="DA168" s="1594"/>
      <c r="DB168" s="1594"/>
      <c r="DC168" s="1594"/>
      <c r="DD168" s="1594"/>
      <c r="DE168" s="1594"/>
      <c r="DF168" s="1594"/>
      <c r="DG168" s="1594"/>
      <c r="DH168" s="1594"/>
      <c r="DI168" s="1594"/>
      <c r="DJ168" s="1594"/>
      <c r="DK168" s="1594"/>
      <c r="DL168" s="1594"/>
      <c r="DM168" s="1594"/>
      <c r="DN168" s="1594"/>
      <c r="DO168" s="1594"/>
      <c r="DP168" s="1594"/>
      <c r="DQ168" s="1594"/>
      <c r="DR168" s="1594"/>
      <c r="DS168" s="1594"/>
      <c r="DT168" s="1594"/>
      <c r="DU168" s="1594"/>
      <c r="DV168" s="1594"/>
      <c r="DW168" s="1594"/>
      <c r="DX168" s="1594"/>
      <c r="DY168" s="1594"/>
      <c r="DZ168" s="1594"/>
      <c r="EA168" s="1594"/>
      <c r="EB168" s="1594"/>
      <c r="EC168" s="1594"/>
      <c r="ED168" s="1594"/>
      <c r="EE168" s="1594"/>
      <c r="EF168" s="1594"/>
      <c r="EG168" s="1594"/>
      <c r="EH168" s="1594"/>
      <c r="EI168" s="1594"/>
      <c r="EJ168" s="1594"/>
      <c r="EK168" s="1594"/>
      <c r="EL168" s="1594"/>
      <c r="EM168" s="1594"/>
      <c r="EN168" s="1594"/>
      <c r="EO168" s="1594"/>
      <c r="EP168" s="1594"/>
      <c r="EQ168" s="1594"/>
      <c r="ER168" s="1594"/>
      <c r="ES168" s="1594"/>
    </row>
    <row r="169" spans="1:149" s="1595" customFormat="1" ht="12.5">
      <c r="A169" s="1644" t="str">
        <f t="shared" si="93"/>
        <v>Organisation</v>
      </c>
      <c r="B169" s="1758"/>
      <c r="C169" s="1758"/>
      <c r="D169" s="1758"/>
      <c r="E169" s="1756"/>
      <c r="F169" s="1592"/>
      <c r="G169" s="1714">
        <f t="shared" si="94"/>
        <v>0</v>
      </c>
      <c r="H169" s="1645"/>
      <c r="I169" s="1714">
        <f t="shared" si="95"/>
        <v>0</v>
      </c>
      <c r="J169" s="1646"/>
      <c r="K169" s="1646"/>
      <c r="L169" s="1592"/>
      <c r="M169" s="1597"/>
      <c r="N169" s="1597"/>
      <c r="O169" s="1646"/>
      <c r="P169" s="1647"/>
      <c r="Q169" s="1647"/>
      <c r="R169" s="1648"/>
      <c r="S169" s="1603"/>
      <c r="T169" s="1649"/>
      <c r="U169" s="1649"/>
      <c r="V169" s="1649"/>
      <c r="W169" s="1649"/>
      <c r="X169" s="1649"/>
      <c r="Y169" s="1649"/>
      <c r="Z169" s="1649"/>
      <c r="AA169" s="1649"/>
      <c r="AB169" s="1649"/>
      <c r="AC169" s="1649"/>
      <c r="AD169" s="1649"/>
      <c r="AE169" s="1649"/>
      <c r="AF169" s="1610">
        <f t="shared" si="74"/>
        <v>0</v>
      </c>
      <c r="AG169" s="1649"/>
      <c r="AH169" s="1649"/>
      <c r="AI169" s="1649"/>
      <c r="AJ169" s="1649"/>
      <c r="AK169" s="1649"/>
      <c r="AL169" s="1649"/>
      <c r="AM169" s="1649"/>
      <c r="AN169" s="1649"/>
      <c r="AO169" s="1649"/>
      <c r="AP169" s="1649"/>
      <c r="AQ169" s="1649"/>
      <c r="AR169" s="1709"/>
      <c r="AS169" s="1779">
        <f t="shared" si="75"/>
        <v>0</v>
      </c>
      <c r="AT169" s="1711">
        <f t="shared" si="96"/>
        <v>0</v>
      </c>
      <c r="AU169" s="1611">
        <f t="shared" si="76"/>
        <v>0</v>
      </c>
      <c r="AV169" s="1611">
        <f t="shared" si="77"/>
        <v>0</v>
      </c>
      <c r="AW169" s="1611">
        <f t="shared" si="78"/>
        <v>0</v>
      </c>
      <c r="AX169" s="1611">
        <f t="shared" si="79"/>
        <v>0</v>
      </c>
      <c r="AY169" s="1611">
        <f t="shared" si="80"/>
        <v>0</v>
      </c>
      <c r="AZ169" s="1611">
        <f t="shared" si="81"/>
        <v>0</v>
      </c>
      <c r="BA169" s="1611">
        <f t="shared" si="82"/>
        <v>0</v>
      </c>
      <c r="BB169" s="1611">
        <f t="shared" si="83"/>
        <v>0</v>
      </c>
      <c r="BC169" s="1611">
        <f t="shared" si="84"/>
        <v>0</v>
      </c>
      <c r="BD169" s="1611">
        <f t="shared" si="85"/>
        <v>0</v>
      </c>
      <c r="BE169" s="1611">
        <f t="shared" si="86"/>
        <v>0</v>
      </c>
      <c r="BF169" s="1611">
        <f t="shared" si="87"/>
        <v>0</v>
      </c>
      <c r="BG169" s="1611">
        <f t="shared" si="97"/>
        <v>0</v>
      </c>
      <c r="BH169" s="1611" t="str">
        <f t="shared" si="98"/>
        <v/>
      </c>
      <c r="BI169" s="1611" t="str">
        <f t="shared" si="99"/>
        <v/>
      </c>
      <c r="BJ169" s="1611" t="str">
        <f t="shared" si="88"/>
        <v/>
      </c>
      <c r="BK169" s="1611" t="str">
        <f t="shared" si="89"/>
        <v/>
      </c>
      <c r="BL169" s="1611" t="str">
        <f t="shared" ca="1" si="90"/>
        <v/>
      </c>
      <c r="BM169" s="1611" t="str">
        <f t="shared" si="100"/>
        <v/>
      </c>
      <c r="BN169" s="1611" t="str">
        <f t="shared" si="91"/>
        <v/>
      </c>
      <c r="BO169" s="1611" t="str">
        <f t="shared" si="92"/>
        <v/>
      </c>
      <c r="BP169" s="1611" t="str">
        <f t="shared" si="101"/>
        <v/>
      </c>
      <c r="BQ169" s="1611" t="str">
        <f t="shared" si="102"/>
        <v/>
      </c>
      <c r="BR169" s="1611" t="str">
        <f t="shared" si="103"/>
        <v/>
      </c>
      <c r="BS169" s="1611" t="str">
        <f t="shared" si="104"/>
        <v/>
      </c>
      <c r="BT169" s="1611" t="str">
        <f t="shared" si="105"/>
        <v/>
      </c>
      <c r="BU169" s="1731">
        <f t="shared" ca="1" si="106"/>
        <v>0</v>
      </c>
      <c r="BV169" s="1594"/>
      <c r="BW169" s="1594"/>
      <c r="BX169" s="1594"/>
      <c r="BY169" s="1594"/>
      <c r="BZ169" s="1594"/>
      <c r="CA169" s="1594"/>
      <c r="CB169" s="1594"/>
      <c r="CC169" s="1594"/>
      <c r="CD169" s="1594"/>
      <c r="CE169" s="1594"/>
      <c r="CF169" s="1594"/>
      <c r="CG169" s="1594"/>
      <c r="CH169" s="1594"/>
      <c r="CI169" s="1594"/>
      <c r="CJ169" s="1594"/>
      <c r="CK169" s="1594"/>
      <c r="CL169" s="1594"/>
      <c r="CM169" s="1594"/>
      <c r="CN169" s="1594"/>
      <c r="CO169" s="1594"/>
      <c r="CP169" s="1594"/>
      <c r="CQ169" s="1594"/>
      <c r="CR169" s="1594"/>
      <c r="CS169" s="1594"/>
      <c r="CT169" s="1594"/>
      <c r="CU169" s="1594"/>
      <c r="CV169" s="1594"/>
      <c r="CW169" s="1594"/>
      <c r="CX169" s="1594"/>
      <c r="CY169" s="1594"/>
      <c r="CZ169" s="1594"/>
      <c r="DA169" s="1594"/>
      <c r="DB169" s="1594"/>
      <c r="DC169" s="1594"/>
      <c r="DD169" s="1594"/>
      <c r="DE169" s="1594"/>
      <c r="DF169" s="1594"/>
      <c r="DG169" s="1594"/>
      <c r="DH169" s="1594"/>
      <c r="DI169" s="1594"/>
      <c r="DJ169" s="1594"/>
      <c r="DK169" s="1594"/>
      <c r="DL169" s="1594"/>
      <c r="DM169" s="1594"/>
      <c r="DN169" s="1594"/>
      <c r="DO169" s="1594"/>
      <c r="DP169" s="1594"/>
      <c r="DQ169" s="1594"/>
      <c r="DR169" s="1594"/>
      <c r="DS169" s="1594"/>
      <c r="DT169" s="1594"/>
      <c r="DU169" s="1594"/>
      <c r="DV169" s="1594"/>
      <c r="DW169" s="1594"/>
      <c r="DX169" s="1594"/>
      <c r="DY169" s="1594"/>
      <c r="DZ169" s="1594"/>
      <c r="EA169" s="1594"/>
      <c r="EB169" s="1594"/>
      <c r="EC169" s="1594"/>
      <c r="ED169" s="1594"/>
      <c r="EE169" s="1594"/>
      <c r="EF169" s="1594"/>
      <c r="EG169" s="1594"/>
      <c r="EH169" s="1594"/>
      <c r="EI169" s="1594"/>
      <c r="EJ169" s="1594"/>
      <c r="EK169" s="1594"/>
      <c r="EL169" s="1594"/>
      <c r="EM169" s="1594"/>
      <c r="EN169" s="1594"/>
      <c r="EO169" s="1594"/>
      <c r="EP169" s="1594"/>
      <c r="EQ169" s="1594"/>
      <c r="ER169" s="1594"/>
      <c r="ES169" s="1594"/>
    </row>
    <row r="170" spans="1:149" s="1595" customFormat="1" ht="12.5">
      <c r="A170" s="1644" t="str">
        <f t="shared" si="93"/>
        <v>Organisation</v>
      </c>
      <c r="B170" s="1758"/>
      <c r="C170" s="1758"/>
      <c r="D170" s="1758"/>
      <c r="E170" s="1756"/>
      <c r="F170" s="1592"/>
      <c r="G170" s="1714">
        <f t="shared" si="94"/>
        <v>0</v>
      </c>
      <c r="H170" s="1645"/>
      <c r="I170" s="1714">
        <f t="shared" si="95"/>
        <v>0</v>
      </c>
      <c r="J170" s="1646"/>
      <c r="K170" s="1646"/>
      <c r="L170" s="1592"/>
      <c r="M170" s="1597"/>
      <c r="N170" s="1597"/>
      <c r="O170" s="1646"/>
      <c r="P170" s="1647"/>
      <c r="Q170" s="1647"/>
      <c r="R170" s="1648"/>
      <c r="S170" s="1603"/>
      <c r="T170" s="1649"/>
      <c r="U170" s="1649"/>
      <c r="V170" s="1649"/>
      <c r="W170" s="1649"/>
      <c r="X170" s="1649"/>
      <c r="Y170" s="1649"/>
      <c r="Z170" s="1649"/>
      <c r="AA170" s="1649"/>
      <c r="AB170" s="1649"/>
      <c r="AC170" s="1649"/>
      <c r="AD170" s="1649"/>
      <c r="AE170" s="1649"/>
      <c r="AF170" s="1610">
        <f t="shared" si="74"/>
        <v>0</v>
      </c>
      <c r="AG170" s="1649"/>
      <c r="AH170" s="1649"/>
      <c r="AI170" s="1649"/>
      <c r="AJ170" s="1649"/>
      <c r="AK170" s="1649"/>
      <c r="AL170" s="1649"/>
      <c r="AM170" s="1649"/>
      <c r="AN170" s="1649"/>
      <c r="AO170" s="1649"/>
      <c r="AP170" s="1649"/>
      <c r="AQ170" s="1649"/>
      <c r="AR170" s="1709"/>
      <c r="AS170" s="1779">
        <f t="shared" si="75"/>
        <v>0</v>
      </c>
      <c r="AT170" s="1711">
        <f t="shared" si="96"/>
        <v>0</v>
      </c>
      <c r="AU170" s="1611">
        <f t="shared" si="76"/>
        <v>0</v>
      </c>
      <c r="AV170" s="1611">
        <f t="shared" si="77"/>
        <v>0</v>
      </c>
      <c r="AW170" s="1611">
        <f t="shared" si="78"/>
        <v>0</v>
      </c>
      <c r="AX170" s="1611">
        <f t="shared" si="79"/>
        <v>0</v>
      </c>
      <c r="AY170" s="1611">
        <f t="shared" si="80"/>
        <v>0</v>
      </c>
      <c r="AZ170" s="1611">
        <f t="shared" si="81"/>
        <v>0</v>
      </c>
      <c r="BA170" s="1611">
        <f t="shared" si="82"/>
        <v>0</v>
      </c>
      <c r="BB170" s="1611">
        <f t="shared" si="83"/>
        <v>0</v>
      </c>
      <c r="BC170" s="1611">
        <f t="shared" si="84"/>
        <v>0</v>
      </c>
      <c r="BD170" s="1611">
        <f t="shared" si="85"/>
        <v>0</v>
      </c>
      <c r="BE170" s="1611">
        <f t="shared" si="86"/>
        <v>0</v>
      </c>
      <c r="BF170" s="1611">
        <f t="shared" si="87"/>
        <v>0</v>
      </c>
      <c r="BG170" s="1611">
        <f t="shared" si="97"/>
        <v>0</v>
      </c>
      <c r="BH170" s="1611" t="str">
        <f t="shared" si="98"/>
        <v/>
      </c>
      <c r="BI170" s="1611" t="str">
        <f t="shared" si="99"/>
        <v/>
      </c>
      <c r="BJ170" s="1611" t="str">
        <f t="shared" si="88"/>
        <v/>
      </c>
      <c r="BK170" s="1611" t="str">
        <f t="shared" si="89"/>
        <v/>
      </c>
      <c r="BL170" s="1611" t="str">
        <f t="shared" ca="1" si="90"/>
        <v/>
      </c>
      <c r="BM170" s="1611" t="str">
        <f t="shared" si="100"/>
        <v/>
      </c>
      <c r="BN170" s="1611" t="str">
        <f t="shared" si="91"/>
        <v/>
      </c>
      <c r="BO170" s="1611" t="str">
        <f t="shared" si="92"/>
        <v/>
      </c>
      <c r="BP170" s="1611" t="str">
        <f t="shared" si="101"/>
        <v/>
      </c>
      <c r="BQ170" s="1611" t="str">
        <f t="shared" si="102"/>
        <v/>
      </c>
      <c r="BR170" s="1611" t="str">
        <f t="shared" si="103"/>
        <v/>
      </c>
      <c r="BS170" s="1611" t="str">
        <f t="shared" si="104"/>
        <v/>
      </c>
      <c r="BT170" s="1611" t="str">
        <f t="shared" si="105"/>
        <v/>
      </c>
      <c r="BU170" s="1731">
        <f t="shared" ca="1" si="106"/>
        <v>0</v>
      </c>
      <c r="BV170" s="1594"/>
      <c r="BW170" s="1594"/>
      <c r="BX170" s="1594"/>
      <c r="BY170" s="1594"/>
      <c r="BZ170" s="1594"/>
      <c r="CA170" s="1594"/>
      <c r="CB170" s="1594"/>
      <c r="CC170" s="1594"/>
      <c r="CD170" s="1594"/>
      <c r="CE170" s="1594"/>
      <c r="CF170" s="1594"/>
      <c r="CG170" s="1594"/>
      <c r="CH170" s="1594"/>
      <c r="CI170" s="1594"/>
      <c r="CJ170" s="1594"/>
      <c r="CK170" s="1594"/>
      <c r="CL170" s="1594"/>
      <c r="CM170" s="1594"/>
      <c r="CN170" s="1594"/>
      <c r="CO170" s="1594"/>
      <c r="CP170" s="1594"/>
      <c r="CQ170" s="1594"/>
      <c r="CR170" s="1594"/>
      <c r="CS170" s="1594"/>
      <c r="CT170" s="1594"/>
      <c r="CU170" s="1594"/>
      <c r="CV170" s="1594"/>
      <c r="CW170" s="1594"/>
      <c r="CX170" s="1594"/>
      <c r="CY170" s="1594"/>
      <c r="CZ170" s="1594"/>
      <c r="DA170" s="1594"/>
      <c r="DB170" s="1594"/>
      <c r="DC170" s="1594"/>
      <c r="DD170" s="1594"/>
      <c r="DE170" s="1594"/>
      <c r="DF170" s="1594"/>
      <c r="DG170" s="1594"/>
      <c r="DH170" s="1594"/>
      <c r="DI170" s="1594"/>
      <c r="DJ170" s="1594"/>
      <c r="DK170" s="1594"/>
      <c r="DL170" s="1594"/>
      <c r="DM170" s="1594"/>
      <c r="DN170" s="1594"/>
      <c r="DO170" s="1594"/>
      <c r="DP170" s="1594"/>
      <c r="DQ170" s="1594"/>
      <c r="DR170" s="1594"/>
      <c r="DS170" s="1594"/>
      <c r="DT170" s="1594"/>
      <c r="DU170" s="1594"/>
      <c r="DV170" s="1594"/>
      <c r="DW170" s="1594"/>
      <c r="DX170" s="1594"/>
      <c r="DY170" s="1594"/>
      <c r="DZ170" s="1594"/>
      <c r="EA170" s="1594"/>
      <c r="EB170" s="1594"/>
      <c r="EC170" s="1594"/>
      <c r="ED170" s="1594"/>
      <c r="EE170" s="1594"/>
      <c r="EF170" s="1594"/>
      <c r="EG170" s="1594"/>
      <c r="EH170" s="1594"/>
      <c r="EI170" s="1594"/>
      <c r="EJ170" s="1594"/>
      <c r="EK170" s="1594"/>
      <c r="EL170" s="1594"/>
      <c r="EM170" s="1594"/>
      <c r="EN170" s="1594"/>
      <c r="EO170" s="1594"/>
      <c r="EP170" s="1594"/>
      <c r="EQ170" s="1594"/>
      <c r="ER170" s="1594"/>
      <c r="ES170" s="1594"/>
    </row>
    <row r="171" spans="1:149" s="1595" customFormat="1" ht="12.5">
      <c r="A171" s="1644" t="str">
        <f t="shared" si="93"/>
        <v>Organisation</v>
      </c>
      <c r="B171" s="1758"/>
      <c r="C171" s="1758"/>
      <c r="D171" s="1758"/>
      <c r="E171" s="1756"/>
      <c r="F171" s="1592"/>
      <c r="G171" s="1714">
        <f t="shared" si="94"/>
        <v>0</v>
      </c>
      <c r="H171" s="1645"/>
      <c r="I171" s="1714">
        <f t="shared" si="95"/>
        <v>0</v>
      </c>
      <c r="J171" s="1646"/>
      <c r="K171" s="1646"/>
      <c r="L171" s="1592"/>
      <c r="M171" s="1597"/>
      <c r="N171" s="1597"/>
      <c r="O171" s="1646"/>
      <c r="P171" s="1647"/>
      <c r="Q171" s="1647"/>
      <c r="R171" s="1648"/>
      <c r="S171" s="1603"/>
      <c r="T171" s="1649"/>
      <c r="U171" s="1649"/>
      <c r="V171" s="1649"/>
      <c r="W171" s="1649"/>
      <c r="X171" s="1649"/>
      <c r="Y171" s="1649"/>
      <c r="Z171" s="1649"/>
      <c r="AA171" s="1649"/>
      <c r="AB171" s="1649"/>
      <c r="AC171" s="1649"/>
      <c r="AD171" s="1649"/>
      <c r="AE171" s="1649"/>
      <c r="AF171" s="1610">
        <f t="shared" ref="AF171:AF234" si="107">SUM(T171:AE171)</f>
        <v>0</v>
      </c>
      <c r="AG171" s="1649"/>
      <c r="AH171" s="1649"/>
      <c r="AI171" s="1649"/>
      <c r="AJ171" s="1649"/>
      <c r="AK171" s="1649"/>
      <c r="AL171" s="1649"/>
      <c r="AM171" s="1649"/>
      <c r="AN171" s="1649"/>
      <c r="AO171" s="1649"/>
      <c r="AP171" s="1649"/>
      <c r="AQ171" s="1649"/>
      <c r="AR171" s="1709"/>
      <c r="AS171" s="1779">
        <f t="shared" ref="AS171:AS234" si="108">SUMPRODUCT($AC$40:$AN$40,AG171:AR171)</f>
        <v>0</v>
      </c>
      <c r="AT171" s="1711">
        <f t="shared" si="96"/>
        <v>0</v>
      </c>
      <c r="AU171" s="1611">
        <f t="shared" ref="AU171:AU234" si="109">AG171-T171</f>
        <v>0</v>
      </c>
      <c r="AV171" s="1611">
        <f t="shared" ref="AV171:AV234" si="110">AH171-U171</f>
        <v>0</v>
      </c>
      <c r="AW171" s="1611">
        <f t="shared" ref="AW171:AW234" si="111">AI171-V171</f>
        <v>0</v>
      </c>
      <c r="AX171" s="1611">
        <f t="shared" ref="AX171:AX234" si="112">AJ171-W171</f>
        <v>0</v>
      </c>
      <c r="AY171" s="1611">
        <f t="shared" ref="AY171:AY234" si="113">AK171-X171</f>
        <v>0</v>
      </c>
      <c r="AZ171" s="1611">
        <f t="shared" ref="AZ171:AZ234" si="114">AL171-Y171</f>
        <v>0</v>
      </c>
      <c r="BA171" s="1611">
        <f t="shared" ref="BA171:BA234" si="115">AM171-Z171</f>
        <v>0</v>
      </c>
      <c r="BB171" s="1611">
        <f t="shared" ref="BB171:BB234" si="116">AN171-AA171</f>
        <v>0</v>
      </c>
      <c r="BC171" s="1611">
        <f t="shared" ref="BC171:BC234" si="117">AO171-AB171</f>
        <v>0</v>
      </c>
      <c r="BD171" s="1611">
        <f t="shared" ref="BD171:BD234" si="118">AP171-AC171</f>
        <v>0</v>
      </c>
      <c r="BE171" s="1611">
        <f t="shared" ref="BE171:BE234" si="119">AQ171-AD171</f>
        <v>0</v>
      </c>
      <c r="BF171" s="1611">
        <f t="shared" ref="BF171:BF234" si="120">AR171-AE171</f>
        <v>0</v>
      </c>
      <c r="BG171" s="1611">
        <f t="shared" si="97"/>
        <v>0</v>
      </c>
      <c r="BH171" s="1611" t="str">
        <f t="shared" si="98"/>
        <v/>
      </c>
      <c r="BI171" s="1611" t="str">
        <f t="shared" si="99"/>
        <v/>
      </c>
      <c r="BJ171" s="1611" t="str">
        <f t="shared" ref="BJ171:BJ234" si="121">IF(AND(OR(R171=$CQ$1,R171=$CQ$3),S171=""),"ERROR","")</f>
        <v/>
      </c>
      <c r="BK171" s="1611" t="str">
        <f t="shared" ref="BK171:BK234" si="122">IF(AND(OR(R171=$CQ$2),S171&lt;&gt;""),"ERROR","")</f>
        <v/>
      </c>
      <c r="BL171" s="1611" t="str">
        <f t="shared" ref="BL171:BL234" ca="1" si="123">IF(AND(O171=$CA$2,N171&lt;TODAY()),"ERROR","")</f>
        <v/>
      </c>
      <c r="BM171" s="1611" t="str">
        <f t="shared" si="100"/>
        <v/>
      </c>
      <c r="BN171" s="1611" t="str">
        <f t="shared" ref="BN171:BN234" si="124">IF(AND(F171=$BZ$1,G171&gt;H171),"ERROR","")</f>
        <v/>
      </c>
      <c r="BO171" s="1611" t="str">
        <f t="shared" ref="BO171:BO234" si="125">IF(AND(F171=$BZ$1,I171&gt;J171),"ERROR","")</f>
        <v/>
      </c>
      <c r="BP171" s="1611" t="str">
        <f t="shared" si="101"/>
        <v/>
      </c>
      <c r="BQ171" s="1611" t="str">
        <f t="shared" si="102"/>
        <v/>
      </c>
      <c r="BR171" s="1611" t="str">
        <f t="shared" si="103"/>
        <v/>
      </c>
      <c r="BS171" s="1611" t="str">
        <f t="shared" si="104"/>
        <v/>
      </c>
      <c r="BT171" s="1611" t="str">
        <f t="shared" si="105"/>
        <v/>
      </c>
      <c r="BU171" s="1731">
        <f t="shared" ca="1" si="106"/>
        <v>0</v>
      </c>
      <c r="BV171" s="1594"/>
      <c r="BW171" s="1594"/>
      <c r="BX171" s="1594"/>
      <c r="BY171" s="1594"/>
      <c r="BZ171" s="1594"/>
      <c r="CA171" s="1594"/>
      <c r="CB171" s="1594"/>
      <c r="CC171" s="1594"/>
      <c r="CD171" s="1594"/>
      <c r="CE171" s="1594"/>
      <c r="CF171" s="1594"/>
      <c r="CG171" s="1594"/>
      <c r="CH171" s="1594"/>
      <c r="CI171" s="1594"/>
      <c r="CJ171" s="1594"/>
      <c r="CK171" s="1594"/>
      <c r="CL171" s="1594"/>
      <c r="CM171" s="1594"/>
      <c r="CN171" s="1594"/>
      <c r="CO171" s="1594"/>
      <c r="CP171" s="1594"/>
      <c r="CQ171" s="1594"/>
      <c r="CR171" s="1594"/>
      <c r="CS171" s="1594"/>
      <c r="CT171" s="1594"/>
      <c r="CU171" s="1594"/>
      <c r="CV171" s="1594"/>
      <c r="CW171" s="1594"/>
      <c r="CX171" s="1594"/>
      <c r="CY171" s="1594"/>
      <c r="CZ171" s="1594"/>
      <c r="DA171" s="1594"/>
      <c r="DB171" s="1594"/>
      <c r="DC171" s="1594"/>
      <c r="DD171" s="1594"/>
      <c r="DE171" s="1594"/>
      <c r="DF171" s="1594"/>
      <c r="DG171" s="1594"/>
      <c r="DH171" s="1594"/>
      <c r="DI171" s="1594"/>
      <c r="DJ171" s="1594"/>
      <c r="DK171" s="1594"/>
      <c r="DL171" s="1594"/>
      <c r="DM171" s="1594"/>
      <c r="DN171" s="1594"/>
      <c r="DO171" s="1594"/>
      <c r="DP171" s="1594"/>
      <c r="DQ171" s="1594"/>
      <c r="DR171" s="1594"/>
      <c r="DS171" s="1594"/>
      <c r="DT171" s="1594"/>
      <c r="DU171" s="1594"/>
      <c r="DV171" s="1594"/>
      <c r="DW171" s="1594"/>
      <c r="DX171" s="1594"/>
      <c r="DY171" s="1594"/>
      <c r="DZ171" s="1594"/>
      <c r="EA171" s="1594"/>
      <c r="EB171" s="1594"/>
      <c r="EC171" s="1594"/>
      <c r="ED171" s="1594"/>
      <c r="EE171" s="1594"/>
      <c r="EF171" s="1594"/>
      <c r="EG171" s="1594"/>
      <c r="EH171" s="1594"/>
      <c r="EI171" s="1594"/>
      <c r="EJ171" s="1594"/>
      <c r="EK171" s="1594"/>
      <c r="EL171" s="1594"/>
      <c r="EM171" s="1594"/>
      <c r="EN171" s="1594"/>
      <c r="EO171" s="1594"/>
      <c r="EP171" s="1594"/>
      <c r="EQ171" s="1594"/>
      <c r="ER171" s="1594"/>
      <c r="ES171" s="1594"/>
    </row>
    <row r="172" spans="1:149" s="1595" customFormat="1" ht="12.5">
      <c r="A172" s="1644" t="str">
        <f t="shared" ref="A172:A235" si="126">$A$1</f>
        <v>Organisation</v>
      </c>
      <c r="B172" s="1758"/>
      <c r="C172" s="1758"/>
      <c r="D172" s="1758"/>
      <c r="E172" s="1756"/>
      <c r="F172" s="1592"/>
      <c r="G172" s="1714">
        <f t="shared" ref="G172:G235" si="127">AF172</f>
        <v>0</v>
      </c>
      <c r="H172" s="1645"/>
      <c r="I172" s="1714">
        <f t="shared" ref="I172:I235" si="128">AT172</f>
        <v>0</v>
      </c>
      <c r="J172" s="1646"/>
      <c r="K172" s="1646"/>
      <c r="L172" s="1592"/>
      <c r="M172" s="1597"/>
      <c r="N172" s="1597"/>
      <c r="O172" s="1646"/>
      <c r="P172" s="1647"/>
      <c r="Q172" s="1647"/>
      <c r="R172" s="1648"/>
      <c r="S172" s="1603"/>
      <c r="T172" s="1649"/>
      <c r="U172" s="1649"/>
      <c r="V172" s="1649"/>
      <c r="W172" s="1649"/>
      <c r="X172" s="1649"/>
      <c r="Y172" s="1649"/>
      <c r="Z172" s="1649"/>
      <c r="AA172" s="1649"/>
      <c r="AB172" s="1649"/>
      <c r="AC172" s="1649"/>
      <c r="AD172" s="1649"/>
      <c r="AE172" s="1649"/>
      <c r="AF172" s="1610">
        <f t="shared" si="107"/>
        <v>0</v>
      </c>
      <c r="AG172" s="1649"/>
      <c r="AH172" s="1649"/>
      <c r="AI172" s="1649"/>
      <c r="AJ172" s="1649"/>
      <c r="AK172" s="1649"/>
      <c r="AL172" s="1649"/>
      <c r="AM172" s="1649"/>
      <c r="AN172" s="1649"/>
      <c r="AO172" s="1649"/>
      <c r="AP172" s="1649"/>
      <c r="AQ172" s="1649"/>
      <c r="AR172" s="1709"/>
      <c r="AS172" s="1779">
        <f t="shared" si="108"/>
        <v>0</v>
      </c>
      <c r="AT172" s="1711">
        <f t="shared" ref="AT172:AT235" si="129">SUM(AG172:AR172)</f>
        <v>0</v>
      </c>
      <c r="AU172" s="1611">
        <f t="shared" si="109"/>
        <v>0</v>
      </c>
      <c r="AV172" s="1611">
        <f t="shared" si="110"/>
        <v>0</v>
      </c>
      <c r="AW172" s="1611">
        <f t="shared" si="111"/>
        <v>0</v>
      </c>
      <c r="AX172" s="1611">
        <f t="shared" si="112"/>
        <v>0</v>
      </c>
      <c r="AY172" s="1611">
        <f t="shared" si="113"/>
        <v>0</v>
      </c>
      <c r="AZ172" s="1611">
        <f t="shared" si="114"/>
        <v>0</v>
      </c>
      <c r="BA172" s="1611">
        <f t="shared" si="115"/>
        <v>0</v>
      </c>
      <c r="BB172" s="1611">
        <f t="shared" si="116"/>
        <v>0</v>
      </c>
      <c r="BC172" s="1611">
        <f t="shared" si="117"/>
        <v>0</v>
      </c>
      <c r="BD172" s="1611">
        <f t="shared" si="118"/>
        <v>0</v>
      </c>
      <c r="BE172" s="1611">
        <f t="shared" si="119"/>
        <v>0</v>
      </c>
      <c r="BF172" s="1611">
        <f t="shared" si="120"/>
        <v>0</v>
      </c>
      <c r="BG172" s="1611">
        <f t="shared" ref="BG172:BG235" si="130">SUM(AU172:BF172)</f>
        <v>0</v>
      </c>
      <c r="BH172" s="1611" t="str">
        <f t="shared" ref="BH172:BH235" si="131">IF(OR(G172&gt;0,I172&gt;0),IF(AND(B172&lt;&gt;"",C172&lt;&gt;"",D172&lt;&gt;"",E172&lt;&gt;"",F172&lt;&gt;"",L172&lt;&gt;"",M172&lt;&gt;"",N172&lt;&gt;"",O172&lt;&gt;"",P172&lt;&gt;"",Q172&lt;&gt;"",R172&lt;&gt;""),"","ERROR"),"")</f>
        <v/>
      </c>
      <c r="BI172" s="1611" t="str">
        <f t="shared" ref="BI172:BI235" si="132">IF(COUNTIF($D$43:$D$1496,D172)&gt;1,"ERROR","")</f>
        <v/>
      </c>
      <c r="BJ172" s="1611" t="str">
        <f t="shared" si="121"/>
        <v/>
      </c>
      <c r="BK172" s="1611" t="str">
        <f t="shared" si="122"/>
        <v/>
      </c>
      <c r="BL172" s="1611" t="str">
        <f t="shared" ca="1" si="123"/>
        <v/>
      </c>
      <c r="BM172" s="1611" t="str">
        <f t="shared" ref="BM172:BM235" si="133">IF(AND(AT172&gt;0,AF172=0),"ERROR","")</f>
        <v/>
      </c>
      <c r="BN172" s="1611" t="str">
        <f t="shared" si="124"/>
        <v/>
      </c>
      <c r="BO172" s="1611" t="str">
        <f t="shared" si="125"/>
        <v/>
      </c>
      <c r="BP172" s="1611" t="str">
        <f t="shared" ref="BP172:BP235" si="134">IF(AND(F172=$BZ$2,SUM(H172,J172)&gt;0),"ERROR","")</f>
        <v/>
      </c>
      <c r="BQ172" s="1611" t="str">
        <f t="shared" ref="BQ172:BQ235" si="135">IF(AND(I172=0,J172&gt;0),"ERROR","")</f>
        <v/>
      </c>
      <c r="BR172" s="1611" t="str">
        <f t="shared" ref="BR172:BR235" si="136">IF(AND(O172=$CA$1,K172&lt;&gt;0),"ERROR","")</f>
        <v/>
      </c>
      <c r="BS172" s="1611" t="str">
        <f t="shared" ref="BS172:BS235" si="137">IF(AND(O172=$CA$2,I172-AS172-K172&lt;0),"ERROR","")</f>
        <v/>
      </c>
      <c r="BT172" s="1611" t="str">
        <f t="shared" ref="BT172:BT235" si="138">IF(S172="","",VLOOKUP(S172,$CS$1:$CT$14,2,0))</f>
        <v/>
      </c>
      <c r="BU172" s="1731">
        <f t="shared" ref="BU172:BU235" ca="1" si="139">COUNTIF(BH172:BS172,"ERROR")</f>
        <v>0</v>
      </c>
      <c r="BV172" s="1594"/>
      <c r="BW172" s="1594"/>
      <c r="BX172" s="1594"/>
      <c r="BY172" s="1594"/>
      <c r="BZ172" s="1594"/>
      <c r="CA172" s="1594"/>
      <c r="CB172" s="1594"/>
      <c r="CC172" s="1594"/>
      <c r="CD172" s="1594"/>
      <c r="CE172" s="1594"/>
      <c r="CF172" s="1594"/>
      <c r="CG172" s="1594"/>
      <c r="CH172" s="1594"/>
      <c r="CI172" s="1594"/>
      <c r="CJ172" s="1594"/>
      <c r="CK172" s="1594"/>
      <c r="CL172" s="1594"/>
      <c r="CM172" s="1594"/>
      <c r="CN172" s="1594"/>
      <c r="CO172" s="1594"/>
      <c r="CP172" s="1594"/>
      <c r="CQ172" s="1594"/>
      <c r="CR172" s="1594"/>
      <c r="CS172" s="1594"/>
      <c r="CT172" s="1594"/>
      <c r="CU172" s="1594"/>
      <c r="CV172" s="1594"/>
      <c r="CW172" s="1594"/>
      <c r="CX172" s="1594"/>
      <c r="CY172" s="1594"/>
      <c r="CZ172" s="1594"/>
      <c r="DA172" s="1594"/>
      <c r="DB172" s="1594"/>
      <c r="DC172" s="1594"/>
      <c r="DD172" s="1594"/>
      <c r="DE172" s="1594"/>
      <c r="DF172" s="1594"/>
      <c r="DG172" s="1594"/>
      <c r="DH172" s="1594"/>
      <c r="DI172" s="1594"/>
      <c r="DJ172" s="1594"/>
      <c r="DK172" s="1594"/>
      <c r="DL172" s="1594"/>
      <c r="DM172" s="1594"/>
      <c r="DN172" s="1594"/>
      <c r="DO172" s="1594"/>
      <c r="DP172" s="1594"/>
      <c r="DQ172" s="1594"/>
      <c r="DR172" s="1594"/>
      <c r="DS172" s="1594"/>
      <c r="DT172" s="1594"/>
      <c r="DU172" s="1594"/>
      <c r="DV172" s="1594"/>
      <c r="DW172" s="1594"/>
      <c r="DX172" s="1594"/>
      <c r="DY172" s="1594"/>
      <c r="DZ172" s="1594"/>
      <c r="EA172" s="1594"/>
      <c r="EB172" s="1594"/>
      <c r="EC172" s="1594"/>
      <c r="ED172" s="1594"/>
      <c r="EE172" s="1594"/>
      <c r="EF172" s="1594"/>
      <c r="EG172" s="1594"/>
      <c r="EH172" s="1594"/>
      <c r="EI172" s="1594"/>
      <c r="EJ172" s="1594"/>
      <c r="EK172" s="1594"/>
      <c r="EL172" s="1594"/>
      <c r="EM172" s="1594"/>
      <c r="EN172" s="1594"/>
      <c r="EO172" s="1594"/>
      <c r="EP172" s="1594"/>
      <c r="EQ172" s="1594"/>
      <c r="ER172" s="1594"/>
      <c r="ES172" s="1594"/>
    </row>
    <row r="173" spans="1:149" s="1595" customFormat="1" ht="12.5">
      <c r="A173" s="1644" t="str">
        <f t="shared" si="126"/>
        <v>Organisation</v>
      </c>
      <c r="B173" s="1758"/>
      <c r="C173" s="1758"/>
      <c r="D173" s="1758"/>
      <c r="E173" s="1756"/>
      <c r="F173" s="1592"/>
      <c r="G173" s="1714">
        <f t="shared" si="127"/>
        <v>0</v>
      </c>
      <c r="H173" s="1645"/>
      <c r="I173" s="1714">
        <f t="shared" si="128"/>
        <v>0</v>
      </c>
      <c r="J173" s="1646"/>
      <c r="K173" s="1646"/>
      <c r="L173" s="1592"/>
      <c r="M173" s="1597"/>
      <c r="N173" s="1597"/>
      <c r="O173" s="1646"/>
      <c r="P173" s="1647"/>
      <c r="Q173" s="1647"/>
      <c r="R173" s="1648"/>
      <c r="S173" s="1603"/>
      <c r="T173" s="1649"/>
      <c r="U173" s="1649"/>
      <c r="V173" s="1649"/>
      <c r="W173" s="1649"/>
      <c r="X173" s="1649"/>
      <c r="Y173" s="1649"/>
      <c r="Z173" s="1649"/>
      <c r="AA173" s="1649"/>
      <c r="AB173" s="1649"/>
      <c r="AC173" s="1649"/>
      <c r="AD173" s="1649"/>
      <c r="AE173" s="1649"/>
      <c r="AF173" s="1610">
        <f t="shared" si="107"/>
        <v>0</v>
      </c>
      <c r="AG173" s="1649"/>
      <c r="AH173" s="1649"/>
      <c r="AI173" s="1649"/>
      <c r="AJ173" s="1649"/>
      <c r="AK173" s="1649"/>
      <c r="AL173" s="1649"/>
      <c r="AM173" s="1649"/>
      <c r="AN173" s="1649"/>
      <c r="AO173" s="1649"/>
      <c r="AP173" s="1649"/>
      <c r="AQ173" s="1649"/>
      <c r="AR173" s="1709"/>
      <c r="AS173" s="1779">
        <f t="shared" si="108"/>
        <v>0</v>
      </c>
      <c r="AT173" s="1711">
        <f t="shared" si="129"/>
        <v>0</v>
      </c>
      <c r="AU173" s="1611">
        <f t="shared" si="109"/>
        <v>0</v>
      </c>
      <c r="AV173" s="1611">
        <f t="shared" si="110"/>
        <v>0</v>
      </c>
      <c r="AW173" s="1611">
        <f t="shared" si="111"/>
        <v>0</v>
      </c>
      <c r="AX173" s="1611">
        <f t="shared" si="112"/>
        <v>0</v>
      </c>
      <c r="AY173" s="1611">
        <f t="shared" si="113"/>
        <v>0</v>
      </c>
      <c r="AZ173" s="1611">
        <f t="shared" si="114"/>
        <v>0</v>
      </c>
      <c r="BA173" s="1611">
        <f t="shared" si="115"/>
        <v>0</v>
      </c>
      <c r="BB173" s="1611">
        <f t="shared" si="116"/>
        <v>0</v>
      </c>
      <c r="BC173" s="1611">
        <f t="shared" si="117"/>
        <v>0</v>
      </c>
      <c r="BD173" s="1611">
        <f t="shared" si="118"/>
        <v>0</v>
      </c>
      <c r="BE173" s="1611">
        <f t="shared" si="119"/>
        <v>0</v>
      </c>
      <c r="BF173" s="1611">
        <f t="shared" si="120"/>
        <v>0</v>
      </c>
      <c r="BG173" s="1611">
        <f t="shared" si="130"/>
        <v>0</v>
      </c>
      <c r="BH173" s="1611" t="str">
        <f t="shared" si="131"/>
        <v/>
      </c>
      <c r="BI173" s="1611" t="str">
        <f t="shared" si="132"/>
        <v/>
      </c>
      <c r="BJ173" s="1611" t="str">
        <f t="shared" si="121"/>
        <v/>
      </c>
      <c r="BK173" s="1611" t="str">
        <f t="shared" si="122"/>
        <v/>
      </c>
      <c r="BL173" s="1611" t="str">
        <f t="shared" ca="1" si="123"/>
        <v/>
      </c>
      <c r="BM173" s="1611" t="str">
        <f t="shared" si="133"/>
        <v/>
      </c>
      <c r="BN173" s="1611" t="str">
        <f t="shared" si="124"/>
        <v/>
      </c>
      <c r="BO173" s="1611" t="str">
        <f t="shared" si="125"/>
        <v/>
      </c>
      <c r="BP173" s="1611" t="str">
        <f t="shared" si="134"/>
        <v/>
      </c>
      <c r="BQ173" s="1611" t="str">
        <f t="shared" si="135"/>
        <v/>
      </c>
      <c r="BR173" s="1611" t="str">
        <f t="shared" si="136"/>
        <v/>
      </c>
      <c r="BS173" s="1611" t="str">
        <f t="shared" si="137"/>
        <v/>
      </c>
      <c r="BT173" s="1611" t="str">
        <f t="shared" si="138"/>
        <v/>
      </c>
      <c r="BU173" s="1731">
        <f t="shared" ca="1" si="139"/>
        <v>0</v>
      </c>
      <c r="BV173" s="1594"/>
      <c r="BW173" s="1594"/>
      <c r="BX173" s="1594"/>
      <c r="BY173" s="1594"/>
      <c r="BZ173" s="1594"/>
      <c r="CA173" s="1594"/>
      <c r="CB173" s="1594"/>
      <c r="CC173" s="1594"/>
      <c r="CD173" s="1594"/>
      <c r="CE173" s="1594"/>
      <c r="CF173" s="1594"/>
      <c r="CG173" s="1594"/>
      <c r="CH173" s="1594"/>
      <c r="CI173" s="1594"/>
      <c r="CJ173" s="1594"/>
      <c r="CK173" s="1594"/>
      <c r="CL173" s="1594"/>
      <c r="CM173" s="1594"/>
      <c r="CN173" s="1594"/>
      <c r="CO173" s="1594"/>
      <c r="CP173" s="1594"/>
      <c r="CQ173" s="1594"/>
      <c r="CR173" s="1594"/>
      <c r="CS173" s="1594"/>
      <c r="CT173" s="1594"/>
      <c r="CU173" s="1594"/>
      <c r="CV173" s="1594"/>
      <c r="CW173" s="1594"/>
      <c r="CX173" s="1594"/>
      <c r="CY173" s="1594"/>
      <c r="CZ173" s="1594"/>
      <c r="DA173" s="1594"/>
      <c r="DB173" s="1594"/>
      <c r="DC173" s="1594"/>
      <c r="DD173" s="1594"/>
      <c r="DE173" s="1594"/>
      <c r="DF173" s="1594"/>
      <c r="DG173" s="1594"/>
      <c r="DH173" s="1594"/>
      <c r="DI173" s="1594"/>
      <c r="DJ173" s="1594"/>
      <c r="DK173" s="1594"/>
      <c r="DL173" s="1594"/>
      <c r="DM173" s="1594"/>
      <c r="DN173" s="1594"/>
      <c r="DO173" s="1594"/>
      <c r="DP173" s="1594"/>
      <c r="DQ173" s="1594"/>
      <c r="DR173" s="1594"/>
      <c r="DS173" s="1594"/>
      <c r="DT173" s="1594"/>
      <c r="DU173" s="1594"/>
      <c r="DV173" s="1594"/>
      <c r="DW173" s="1594"/>
      <c r="DX173" s="1594"/>
      <c r="DY173" s="1594"/>
      <c r="DZ173" s="1594"/>
      <c r="EA173" s="1594"/>
      <c r="EB173" s="1594"/>
      <c r="EC173" s="1594"/>
      <c r="ED173" s="1594"/>
      <c r="EE173" s="1594"/>
      <c r="EF173" s="1594"/>
      <c r="EG173" s="1594"/>
      <c r="EH173" s="1594"/>
      <c r="EI173" s="1594"/>
      <c r="EJ173" s="1594"/>
      <c r="EK173" s="1594"/>
      <c r="EL173" s="1594"/>
      <c r="EM173" s="1594"/>
      <c r="EN173" s="1594"/>
      <c r="EO173" s="1594"/>
      <c r="EP173" s="1594"/>
      <c r="EQ173" s="1594"/>
      <c r="ER173" s="1594"/>
      <c r="ES173" s="1594"/>
    </row>
    <row r="174" spans="1:149" s="1595" customFormat="1" ht="12.5">
      <c r="A174" s="1644" t="str">
        <f t="shared" si="126"/>
        <v>Organisation</v>
      </c>
      <c r="B174" s="1758"/>
      <c r="C174" s="1758"/>
      <c r="D174" s="1758"/>
      <c r="E174" s="1756"/>
      <c r="F174" s="1592"/>
      <c r="G174" s="1714">
        <f t="shared" si="127"/>
        <v>0</v>
      </c>
      <c r="H174" s="1645"/>
      <c r="I174" s="1714">
        <f t="shared" si="128"/>
        <v>0</v>
      </c>
      <c r="J174" s="1646"/>
      <c r="K174" s="1646"/>
      <c r="L174" s="1592"/>
      <c r="M174" s="1597"/>
      <c r="N174" s="1597"/>
      <c r="O174" s="1646"/>
      <c r="P174" s="1647"/>
      <c r="Q174" s="1647"/>
      <c r="R174" s="1648"/>
      <c r="S174" s="1603"/>
      <c r="T174" s="1649"/>
      <c r="U174" s="1649"/>
      <c r="V174" s="1649"/>
      <c r="W174" s="1649"/>
      <c r="X174" s="1649"/>
      <c r="Y174" s="1649"/>
      <c r="Z174" s="1649"/>
      <c r="AA174" s="1649"/>
      <c r="AB174" s="1649"/>
      <c r="AC174" s="1649"/>
      <c r="AD174" s="1649"/>
      <c r="AE174" s="1649"/>
      <c r="AF174" s="1610">
        <f t="shared" si="107"/>
        <v>0</v>
      </c>
      <c r="AG174" s="1649"/>
      <c r="AH174" s="1649"/>
      <c r="AI174" s="1649"/>
      <c r="AJ174" s="1649"/>
      <c r="AK174" s="1649"/>
      <c r="AL174" s="1649"/>
      <c r="AM174" s="1649"/>
      <c r="AN174" s="1649"/>
      <c r="AO174" s="1649"/>
      <c r="AP174" s="1649"/>
      <c r="AQ174" s="1649"/>
      <c r="AR174" s="1709"/>
      <c r="AS174" s="1779">
        <f t="shared" si="108"/>
        <v>0</v>
      </c>
      <c r="AT174" s="1711">
        <f t="shared" si="129"/>
        <v>0</v>
      </c>
      <c r="AU174" s="1611">
        <f t="shared" si="109"/>
        <v>0</v>
      </c>
      <c r="AV174" s="1611">
        <f t="shared" si="110"/>
        <v>0</v>
      </c>
      <c r="AW174" s="1611">
        <f t="shared" si="111"/>
        <v>0</v>
      </c>
      <c r="AX174" s="1611">
        <f t="shared" si="112"/>
        <v>0</v>
      </c>
      <c r="AY174" s="1611">
        <f t="shared" si="113"/>
        <v>0</v>
      </c>
      <c r="AZ174" s="1611">
        <f t="shared" si="114"/>
        <v>0</v>
      </c>
      <c r="BA174" s="1611">
        <f t="shared" si="115"/>
        <v>0</v>
      </c>
      <c r="BB174" s="1611">
        <f t="shared" si="116"/>
        <v>0</v>
      </c>
      <c r="BC174" s="1611">
        <f t="shared" si="117"/>
        <v>0</v>
      </c>
      <c r="BD174" s="1611">
        <f t="shared" si="118"/>
        <v>0</v>
      </c>
      <c r="BE174" s="1611">
        <f t="shared" si="119"/>
        <v>0</v>
      </c>
      <c r="BF174" s="1611">
        <f t="shared" si="120"/>
        <v>0</v>
      </c>
      <c r="BG174" s="1611">
        <f t="shared" si="130"/>
        <v>0</v>
      </c>
      <c r="BH174" s="1611" t="str">
        <f t="shared" si="131"/>
        <v/>
      </c>
      <c r="BI174" s="1611" t="str">
        <f t="shared" si="132"/>
        <v/>
      </c>
      <c r="BJ174" s="1611" t="str">
        <f t="shared" si="121"/>
        <v/>
      </c>
      <c r="BK174" s="1611" t="str">
        <f t="shared" si="122"/>
        <v/>
      </c>
      <c r="BL174" s="1611" t="str">
        <f t="shared" ca="1" si="123"/>
        <v/>
      </c>
      <c r="BM174" s="1611" t="str">
        <f t="shared" si="133"/>
        <v/>
      </c>
      <c r="BN174" s="1611" t="str">
        <f t="shared" si="124"/>
        <v/>
      </c>
      <c r="BO174" s="1611" t="str">
        <f t="shared" si="125"/>
        <v/>
      </c>
      <c r="BP174" s="1611" t="str">
        <f t="shared" si="134"/>
        <v/>
      </c>
      <c r="BQ174" s="1611" t="str">
        <f t="shared" si="135"/>
        <v/>
      </c>
      <c r="BR174" s="1611" t="str">
        <f t="shared" si="136"/>
        <v/>
      </c>
      <c r="BS174" s="1611" t="str">
        <f t="shared" si="137"/>
        <v/>
      </c>
      <c r="BT174" s="1611" t="str">
        <f t="shared" si="138"/>
        <v/>
      </c>
      <c r="BU174" s="1731">
        <f t="shared" ca="1" si="139"/>
        <v>0</v>
      </c>
      <c r="BV174" s="1594"/>
      <c r="BW174" s="1594"/>
      <c r="BX174" s="1594"/>
      <c r="BY174" s="1594"/>
      <c r="BZ174" s="1594"/>
      <c r="CA174" s="1594"/>
      <c r="CB174" s="1594"/>
      <c r="CC174" s="1594"/>
      <c r="CD174" s="1594"/>
      <c r="CE174" s="1594"/>
      <c r="CF174" s="1594"/>
      <c r="CG174" s="1594"/>
      <c r="CH174" s="1594"/>
      <c r="CI174" s="1594"/>
      <c r="CJ174" s="1594"/>
      <c r="CK174" s="1594"/>
      <c r="CL174" s="1594"/>
      <c r="CM174" s="1594"/>
      <c r="CN174" s="1594"/>
      <c r="CO174" s="1594"/>
      <c r="CP174" s="1594"/>
      <c r="CQ174" s="1594"/>
      <c r="CR174" s="1594"/>
      <c r="CS174" s="1594"/>
      <c r="CT174" s="1594"/>
      <c r="CU174" s="1594"/>
      <c r="CV174" s="1594"/>
      <c r="CW174" s="1594"/>
      <c r="CX174" s="1594"/>
      <c r="CY174" s="1594"/>
      <c r="CZ174" s="1594"/>
      <c r="DA174" s="1594"/>
      <c r="DB174" s="1594"/>
      <c r="DC174" s="1594"/>
      <c r="DD174" s="1594"/>
      <c r="DE174" s="1594"/>
      <c r="DF174" s="1594"/>
      <c r="DG174" s="1594"/>
      <c r="DH174" s="1594"/>
      <c r="DI174" s="1594"/>
      <c r="DJ174" s="1594"/>
      <c r="DK174" s="1594"/>
      <c r="DL174" s="1594"/>
      <c r="DM174" s="1594"/>
      <c r="DN174" s="1594"/>
      <c r="DO174" s="1594"/>
      <c r="DP174" s="1594"/>
      <c r="DQ174" s="1594"/>
      <c r="DR174" s="1594"/>
      <c r="DS174" s="1594"/>
      <c r="DT174" s="1594"/>
      <c r="DU174" s="1594"/>
      <c r="DV174" s="1594"/>
      <c r="DW174" s="1594"/>
      <c r="DX174" s="1594"/>
      <c r="DY174" s="1594"/>
      <c r="DZ174" s="1594"/>
      <c r="EA174" s="1594"/>
      <c r="EB174" s="1594"/>
      <c r="EC174" s="1594"/>
      <c r="ED174" s="1594"/>
      <c r="EE174" s="1594"/>
      <c r="EF174" s="1594"/>
      <c r="EG174" s="1594"/>
      <c r="EH174" s="1594"/>
      <c r="EI174" s="1594"/>
      <c r="EJ174" s="1594"/>
      <c r="EK174" s="1594"/>
      <c r="EL174" s="1594"/>
      <c r="EM174" s="1594"/>
      <c r="EN174" s="1594"/>
      <c r="EO174" s="1594"/>
      <c r="EP174" s="1594"/>
      <c r="EQ174" s="1594"/>
      <c r="ER174" s="1594"/>
      <c r="ES174" s="1594"/>
    </row>
    <row r="175" spans="1:149" s="1595" customFormat="1" ht="12.5">
      <c r="A175" s="1644" t="str">
        <f t="shared" si="126"/>
        <v>Organisation</v>
      </c>
      <c r="B175" s="1758"/>
      <c r="C175" s="1758"/>
      <c r="D175" s="1758"/>
      <c r="E175" s="1756"/>
      <c r="F175" s="1592"/>
      <c r="G175" s="1714">
        <f t="shared" si="127"/>
        <v>0</v>
      </c>
      <c r="H175" s="1645"/>
      <c r="I175" s="1714">
        <f t="shared" si="128"/>
        <v>0</v>
      </c>
      <c r="J175" s="1646"/>
      <c r="K175" s="1646"/>
      <c r="L175" s="1592"/>
      <c r="M175" s="1597"/>
      <c r="N175" s="1597"/>
      <c r="O175" s="1646"/>
      <c r="P175" s="1647"/>
      <c r="Q175" s="1647"/>
      <c r="R175" s="1648"/>
      <c r="S175" s="1603"/>
      <c r="T175" s="1649"/>
      <c r="U175" s="1649"/>
      <c r="V175" s="1649"/>
      <c r="W175" s="1649"/>
      <c r="X175" s="1649"/>
      <c r="Y175" s="1649"/>
      <c r="Z175" s="1649"/>
      <c r="AA175" s="1649"/>
      <c r="AB175" s="1649"/>
      <c r="AC175" s="1649"/>
      <c r="AD175" s="1649"/>
      <c r="AE175" s="1649"/>
      <c r="AF175" s="1610">
        <f t="shared" si="107"/>
        <v>0</v>
      </c>
      <c r="AG175" s="1649"/>
      <c r="AH175" s="1649"/>
      <c r="AI175" s="1649"/>
      <c r="AJ175" s="1649"/>
      <c r="AK175" s="1649"/>
      <c r="AL175" s="1649"/>
      <c r="AM175" s="1649"/>
      <c r="AN175" s="1649"/>
      <c r="AO175" s="1649"/>
      <c r="AP175" s="1649"/>
      <c r="AQ175" s="1649"/>
      <c r="AR175" s="1709"/>
      <c r="AS175" s="1779">
        <f t="shared" si="108"/>
        <v>0</v>
      </c>
      <c r="AT175" s="1711">
        <f t="shared" si="129"/>
        <v>0</v>
      </c>
      <c r="AU175" s="1611">
        <f t="shared" si="109"/>
        <v>0</v>
      </c>
      <c r="AV175" s="1611">
        <f t="shared" si="110"/>
        <v>0</v>
      </c>
      <c r="AW175" s="1611">
        <f t="shared" si="111"/>
        <v>0</v>
      </c>
      <c r="AX175" s="1611">
        <f t="shared" si="112"/>
        <v>0</v>
      </c>
      <c r="AY175" s="1611">
        <f t="shared" si="113"/>
        <v>0</v>
      </c>
      <c r="AZ175" s="1611">
        <f t="shared" si="114"/>
        <v>0</v>
      </c>
      <c r="BA175" s="1611">
        <f t="shared" si="115"/>
        <v>0</v>
      </c>
      <c r="BB175" s="1611">
        <f t="shared" si="116"/>
        <v>0</v>
      </c>
      <c r="BC175" s="1611">
        <f t="shared" si="117"/>
        <v>0</v>
      </c>
      <c r="BD175" s="1611">
        <f t="shared" si="118"/>
        <v>0</v>
      </c>
      <c r="BE175" s="1611">
        <f t="shared" si="119"/>
        <v>0</v>
      </c>
      <c r="BF175" s="1611">
        <f t="shared" si="120"/>
        <v>0</v>
      </c>
      <c r="BG175" s="1611">
        <f t="shared" si="130"/>
        <v>0</v>
      </c>
      <c r="BH175" s="1611" t="str">
        <f t="shared" si="131"/>
        <v/>
      </c>
      <c r="BI175" s="1611" t="str">
        <f t="shared" si="132"/>
        <v/>
      </c>
      <c r="BJ175" s="1611" t="str">
        <f t="shared" si="121"/>
        <v/>
      </c>
      <c r="BK175" s="1611" t="str">
        <f t="shared" si="122"/>
        <v/>
      </c>
      <c r="BL175" s="1611" t="str">
        <f t="shared" ca="1" si="123"/>
        <v/>
      </c>
      <c r="BM175" s="1611" t="str">
        <f t="shared" si="133"/>
        <v/>
      </c>
      <c r="BN175" s="1611" t="str">
        <f t="shared" si="124"/>
        <v/>
      </c>
      <c r="BO175" s="1611" t="str">
        <f t="shared" si="125"/>
        <v/>
      </c>
      <c r="BP175" s="1611" t="str">
        <f t="shared" si="134"/>
        <v/>
      </c>
      <c r="BQ175" s="1611" t="str">
        <f t="shared" si="135"/>
        <v/>
      </c>
      <c r="BR175" s="1611" t="str">
        <f t="shared" si="136"/>
        <v/>
      </c>
      <c r="BS175" s="1611" t="str">
        <f t="shared" si="137"/>
        <v/>
      </c>
      <c r="BT175" s="1611" t="str">
        <f t="shared" si="138"/>
        <v/>
      </c>
      <c r="BU175" s="1731">
        <f t="shared" ca="1" si="139"/>
        <v>0</v>
      </c>
      <c r="BV175" s="1594"/>
      <c r="BW175" s="1594"/>
      <c r="BX175" s="1594"/>
      <c r="BY175" s="1594"/>
      <c r="BZ175" s="1594"/>
      <c r="CA175" s="1594"/>
      <c r="CB175" s="1594"/>
      <c r="CC175" s="1594"/>
      <c r="CD175" s="1594"/>
      <c r="CE175" s="1594"/>
      <c r="CF175" s="1594"/>
      <c r="CG175" s="1594"/>
      <c r="CH175" s="1594"/>
      <c r="CI175" s="1594"/>
      <c r="CJ175" s="1594"/>
      <c r="CK175" s="1594"/>
      <c r="CL175" s="1594"/>
      <c r="CM175" s="1594"/>
      <c r="CN175" s="1594"/>
      <c r="CO175" s="1594"/>
      <c r="CP175" s="1594"/>
      <c r="CQ175" s="1594"/>
      <c r="CR175" s="1594"/>
      <c r="CS175" s="1594"/>
      <c r="CT175" s="1594"/>
      <c r="CU175" s="1594"/>
      <c r="CV175" s="1594"/>
      <c r="CW175" s="1594"/>
      <c r="CX175" s="1594"/>
      <c r="CY175" s="1594"/>
      <c r="CZ175" s="1594"/>
      <c r="DA175" s="1594"/>
      <c r="DB175" s="1594"/>
      <c r="DC175" s="1594"/>
      <c r="DD175" s="1594"/>
      <c r="DE175" s="1594"/>
      <c r="DF175" s="1594"/>
      <c r="DG175" s="1594"/>
      <c r="DH175" s="1594"/>
      <c r="DI175" s="1594"/>
      <c r="DJ175" s="1594"/>
      <c r="DK175" s="1594"/>
      <c r="DL175" s="1594"/>
      <c r="DM175" s="1594"/>
      <c r="DN175" s="1594"/>
      <c r="DO175" s="1594"/>
      <c r="DP175" s="1594"/>
      <c r="DQ175" s="1594"/>
      <c r="DR175" s="1594"/>
      <c r="DS175" s="1594"/>
      <c r="DT175" s="1594"/>
      <c r="DU175" s="1594"/>
      <c r="DV175" s="1594"/>
      <c r="DW175" s="1594"/>
      <c r="DX175" s="1594"/>
      <c r="DY175" s="1594"/>
      <c r="DZ175" s="1594"/>
      <c r="EA175" s="1594"/>
      <c r="EB175" s="1594"/>
      <c r="EC175" s="1594"/>
      <c r="ED175" s="1594"/>
      <c r="EE175" s="1594"/>
      <c r="EF175" s="1594"/>
      <c r="EG175" s="1594"/>
      <c r="EH175" s="1594"/>
      <c r="EI175" s="1594"/>
      <c r="EJ175" s="1594"/>
      <c r="EK175" s="1594"/>
      <c r="EL175" s="1594"/>
      <c r="EM175" s="1594"/>
      <c r="EN175" s="1594"/>
      <c r="EO175" s="1594"/>
      <c r="EP175" s="1594"/>
      <c r="EQ175" s="1594"/>
      <c r="ER175" s="1594"/>
      <c r="ES175" s="1594"/>
    </row>
    <row r="176" spans="1:149" s="1595" customFormat="1" ht="12.5">
      <c r="A176" s="1644" t="str">
        <f t="shared" si="126"/>
        <v>Organisation</v>
      </c>
      <c r="B176" s="1758"/>
      <c r="C176" s="1758"/>
      <c r="D176" s="1758"/>
      <c r="E176" s="1756"/>
      <c r="F176" s="1592"/>
      <c r="G176" s="1714">
        <f t="shared" si="127"/>
        <v>0</v>
      </c>
      <c r="H176" s="1645"/>
      <c r="I176" s="1714">
        <f t="shared" si="128"/>
        <v>0</v>
      </c>
      <c r="J176" s="1646"/>
      <c r="K176" s="1646"/>
      <c r="L176" s="1592"/>
      <c r="M176" s="1597"/>
      <c r="N176" s="1597"/>
      <c r="O176" s="1646"/>
      <c r="P176" s="1647"/>
      <c r="Q176" s="1647"/>
      <c r="R176" s="1648"/>
      <c r="S176" s="1603"/>
      <c r="T176" s="1649"/>
      <c r="U176" s="1649"/>
      <c r="V176" s="1649"/>
      <c r="W176" s="1649"/>
      <c r="X176" s="1649"/>
      <c r="Y176" s="1649"/>
      <c r="Z176" s="1649"/>
      <c r="AA176" s="1649"/>
      <c r="AB176" s="1649"/>
      <c r="AC176" s="1649"/>
      <c r="AD176" s="1649"/>
      <c r="AE176" s="1649"/>
      <c r="AF176" s="1610">
        <f t="shared" si="107"/>
        <v>0</v>
      </c>
      <c r="AG176" s="1649"/>
      <c r="AH176" s="1649"/>
      <c r="AI176" s="1649"/>
      <c r="AJ176" s="1649"/>
      <c r="AK176" s="1649"/>
      <c r="AL176" s="1649"/>
      <c r="AM176" s="1649"/>
      <c r="AN176" s="1649"/>
      <c r="AO176" s="1649"/>
      <c r="AP176" s="1649"/>
      <c r="AQ176" s="1649"/>
      <c r="AR176" s="1709"/>
      <c r="AS176" s="1779">
        <f t="shared" si="108"/>
        <v>0</v>
      </c>
      <c r="AT176" s="1711">
        <f t="shared" si="129"/>
        <v>0</v>
      </c>
      <c r="AU176" s="1611">
        <f t="shared" si="109"/>
        <v>0</v>
      </c>
      <c r="AV176" s="1611">
        <f t="shared" si="110"/>
        <v>0</v>
      </c>
      <c r="AW176" s="1611">
        <f t="shared" si="111"/>
        <v>0</v>
      </c>
      <c r="AX176" s="1611">
        <f t="shared" si="112"/>
        <v>0</v>
      </c>
      <c r="AY176" s="1611">
        <f t="shared" si="113"/>
        <v>0</v>
      </c>
      <c r="AZ176" s="1611">
        <f t="shared" si="114"/>
        <v>0</v>
      </c>
      <c r="BA176" s="1611">
        <f t="shared" si="115"/>
        <v>0</v>
      </c>
      <c r="BB176" s="1611">
        <f t="shared" si="116"/>
        <v>0</v>
      </c>
      <c r="BC176" s="1611">
        <f t="shared" si="117"/>
        <v>0</v>
      </c>
      <c r="BD176" s="1611">
        <f t="shared" si="118"/>
        <v>0</v>
      </c>
      <c r="BE176" s="1611">
        <f t="shared" si="119"/>
        <v>0</v>
      </c>
      <c r="BF176" s="1611">
        <f t="shared" si="120"/>
        <v>0</v>
      </c>
      <c r="BG176" s="1611">
        <f t="shared" si="130"/>
        <v>0</v>
      </c>
      <c r="BH176" s="1611" t="str">
        <f t="shared" si="131"/>
        <v/>
      </c>
      <c r="BI176" s="1611" t="str">
        <f t="shared" si="132"/>
        <v/>
      </c>
      <c r="BJ176" s="1611" t="str">
        <f t="shared" si="121"/>
        <v/>
      </c>
      <c r="BK176" s="1611" t="str">
        <f t="shared" si="122"/>
        <v/>
      </c>
      <c r="BL176" s="1611" t="str">
        <f t="shared" ca="1" si="123"/>
        <v/>
      </c>
      <c r="BM176" s="1611" t="str">
        <f t="shared" si="133"/>
        <v/>
      </c>
      <c r="BN176" s="1611" t="str">
        <f t="shared" si="124"/>
        <v/>
      </c>
      <c r="BO176" s="1611" t="str">
        <f t="shared" si="125"/>
        <v/>
      </c>
      <c r="BP176" s="1611" t="str">
        <f t="shared" si="134"/>
        <v/>
      </c>
      <c r="BQ176" s="1611" t="str">
        <f t="shared" si="135"/>
        <v/>
      </c>
      <c r="BR176" s="1611" t="str">
        <f t="shared" si="136"/>
        <v/>
      </c>
      <c r="BS176" s="1611" t="str">
        <f t="shared" si="137"/>
        <v/>
      </c>
      <c r="BT176" s="1611" t="str">
        <f t="shared" si="138"/>
        <v/>
      </c>
      <c r="BU176" s="1731">
        <f t="shared" ca="1" si="139"/>
        <v>0</v>
      </c>
      <c r="BV176" s="1594"/>
      <c r="BW176" s="1594"/>
      <c r="BX176" s="1594"/>
      <c r="BY176" s="1594"/>
      <c r="BZ176" s="1594"/>
      <c r="CA176" s="1594"/>
      <c r="CB176" s="1594"/>
      <c r="CC176" s="1594"/>
      <c r="CD176" s="1594"/>
      <c r="CE176" s="1594"/>
      <c r="CF176" s="1594"/>
      <c r="CG176" s="1594"/>
      <c r="CH176" s="1594"/>
      <c r="CI176" s="1594"/>
      <c r="CJ176" s="1594"/>
      <c r="CK176" s="1594"/>
      <c r="CL176" s="1594"/>
      <c r="CM176" s="1594"/>
      <c r="CN176" s="1594"/>
      <c r="CO176" s="1594"/>
      <c r="CP176" s="1594"/>
      <c r="CQ176" s="1594"/>
      <c r="CR176" s="1594"/>
      <c r="CS176" s="1594"/>
      <c r="CT176" s="1594"/>
      <c r="CU176" s="1594"/>
      <c r="CV176" s="1594"/>
      <c r="CW176" s="1594"/>
      <c r="CX176" s="1594"/>
      <c r="CY176" s="1594"/>
      <c r="CZ176" s="1594"/>
      <c r="DA176" s="1594"/>
      <c r="DB176" s="1594"/>
      <c r="DC176" s="1594"/>
      <c r="DD176" s="1594"/>
      <c r="DE176" s="1594"/>
      <c r="DF176" s="1594"/>
      <c r="DG176" s="1594"/>
      <c r="DH176" s="1594"/>
      <c r="DI176" s="1594"/>
      <c r="DJ176" s="1594"/>
      <c r="DK176" s="1594"/>
      <c r="DL176" s="1594"/>
      <c r="DM176" s="1594"/>
      <c r="DN176" s="1594"/>
      <c r="DO176" s="1594"/>
      <c r="DP176" s="1594"/>
      <c r="DQ176" s="1594"/>
      <c r="DR176" s="1594"/>
      <c r="DS176" s="1594"/>
      <c r="DT176" s="1594"/>
      <c r="DU176" s="1594"/>
      <c r="DV176" s="1594"/>
      <c r="DW176" s="1594"/>
      <c r="DX176" s="1594"/>
      <c r="DY176" s="1594"/>
      <c r="DZ176" s="1594"/>
      <c r="EA176" s="1594"/>
      <c r="EB176" s="1594"/>
      <c r="EC176" s="1594"/>
      <c r="ED176" s="1594"/>
      <c r="EE176" s="1594"/>
      <c r="EF176" s="1594"/>
      <c r="EG176" s="1594"/>
      <c r="EH176" s="1594"/>
      <c r="EI176" s="1594"/>
      <c r="EJ176" s="1594"/>
      <c r="EK176" s="1594"/>
      <c r="EL176" s="1594"/>
      <c r="EM176" s="1594"/>
      <c r="EN176" s="1594"/>
      <c r="EO176" s="1594"/>
      <c r="EP176" s="1594"/>
      <c r="EQ176" s="1594"/>
      <c r="ER176" s="1594"/>
      <c r="ES176" s="1594"/>
    </row>
    <row r="177" spans="1:149" s="1595" customFormat="1" ht="12.5">
      <c r="A177" s="1644" t="str">
        <f t="shared" si="126"/>
        <v>Organisation</v>
      </c>
      <c r="B177" s="1758"/>
      <c r="C177" s="1758"/>
      <c r="D177" s="1758"/>
      <c r="E177" s="1756"/>
      <c r="F177" s="1592"/>
      <c r="G177" s="1714">
        <f t="shared" si="127"/>
        <v>0</v>
      </c>
      <c r="H177" s="1645"/>
      <c r="I177" s="1714">
        <f t="shared" si="128"/>
        <v>0</v>
      </c>
      <c r="J177" s="1646"/>
      <c r="K177" s="1646"/>
      <c r="L177" s="1592"/>
      <c r="M177" s="1597"/>
      <c r="N177" s="1597"/>
      <c r="O177" s="1646"/>
      <c r="P177" s="1647"/>
      <c r="Q177" s="1647"/>
      <c r="R177" s="1648"/>
      <c r="S177" s="1603"/>
      <c r="T177" s="1649"/>
      <c r="U177" s="1649"/>
      <c r="V177" s="1649"/>
      <c r="W177" s="1649"/>
      <c r="X177" s="1649"/>
      <c r="Y177" s="1649"/>
      <c r="Z177" s="1649"/>
      <c r="AA177" s="1649"/>
      <c r="AB177" s="1649"/>
      <c r="AC177" s="1649"/>
      <c r="AD177" s="1649"/>
      <c r="AE177" s="1649"/>
      <c r="AF177" s="1610">
        <f t="shared" si="107"/>
        <v>0</v>
      </c>
      <c r="AG177" s="1649"/>
      <c r="AH177" s="1649"/>
      <c r="AI177" s="1649"/>
      <c r="AJ177" s="1649"/>
      <c r="AK177" s="1649"/>
      <c r="AL177" s="1649"/>
      <c r="AM177" s="1649"/>
      <c r="AN177" s="1649"/>
      <c r="AO177" s="1649"/>
      <c r="AP177" s="1649"/>
      <c r="AQ177" s="1649"/>
      <c r="AR177" s="1709"/>
      <c r="AS177" s="1779">
        <f t="shared" si="108"/>
        <v>0</v>
      </c>
      <c r="AT177" s="1711">
        <f t="shared" si="129"/>
        <v>0</v>
      </c>
      <c r="AU177" s="1611">
        <f t="shared" si="109"/>
        <v>0</v>
      </c>
      <c r="AV177" s="1611">
        <f t="shared" si="110"/>
        <v>0</v>
      </c>
      <c r="AW177" s="1611">
        <f t="shared" si="111"/>
        <v>0</v>
      </c>
      <c r="AX177" s="1611">
        <f t="shared" si="112"/>
        <v>0</v>
      </c>
      <c r="AY177" s="1611">
        <f t="shared" si="113"/>
        <v>0</v>
      </c>
      <c r="AZ177" s="1611">
        <f t="shared" si="114"/>
        <v>0</v>
      </c>
      <c r="BA177" s="1611">
        <f t="shared" si="115"/>
        <v>0</v>
      </c>
      <c r="BB177" s="1611">
        <f t="shared" si="116"/>
        <v>0</v>
      </c>
      <c r="BC177" s="1611">
        <f t="shared" si="117"/>
        <v>0</v>
      </c>
      <c r="BD177" s="1611">
        <f t="shared" si="118"/>
        <v>0</v>
      </c>
      <c r="BE177" s="1611">
        <f t="shared" si="119"/>
        <v>0</v>
      </c>
      <c r="BF177" s="1611">
        <f t="shared" si="120"/>
        <v>0</v>
      </c>
      <c r="BG177" s="1611">
        <f t="shared" si="130"/>
        <v>0</v>
      </c>
      <c r="BH177" s="1611" t="str">
        <f t="shared" si="131"/>
        <v/>
      </c>
      <c r="BI177" s="1611" t="str">
        <f t="shared" si="132"/>
        <v/>
      </c>
      <c r="BJ177" s="1611" t="str">
        <f t="shared" si="121"/>
        <v/>
      </c>
      <c r="BK177" s="1611" t="str">
        <f t="shared" si="122"/>
        <v/>
      </c>
      <c r="BL177" s="1611" t="str">
        <f t="shared" ca="1" si="123"/>
        <v/>
      </c>
      <c r="BM177" s="1611" t="str">
        <f t="shared" si="133"/>
        <v/>
      </c>
      <c r="BN177" s="1611" t="str">
        <f t="shared" si="124"/>
        <v/>
      </c>
      <c r="BO177" s="1611" t="str">
        <f t="shared" si="125"/>
        <v/>
      </c>
      <c r="BP177" s="1611" t="str">
        <f t="shared" si="134"/>
        <v/>
      </c>
      <c r="BQ177" s="1611" t="str">
        <f t="shared" si="135"/>
        <v/>
      </c>
      <c r="BR177" s="1611" t="str">
        <f t="shared" si="136"/>
        <v/>
      </c>
      <c r="BS177" s="1611" t="str">
        <f t="shared" si="137"/>
        <v/>
      </c>
      <c r="BT177" s="1611" t="str">
        <f t="shared" si="138"/>
        <v/>
      </c>
      <c r="BU177" s="1731">
        <f t="shared" ca="1" si="139"/>
        <v>0</v>
      </c>
      <c r="BV177" s="1594"/>
      <c r="BW177" s="1594"/>
      <c r="BX177" s="1594"/>
      <c r="BY177" s="1594"/>
      <c r="BZ177" s="1594"/>
      <c r="CA177" s="1594"/>
      <c r="CB177" s="1594"/>
      <c r="CC177" s="1594"/>
      <c r="CD177" s="1594"/>
      <c r="CE177" s="1594"/>
      <c r="CF177" s="1594"/>
      <c r="CG177" s="1594"/>
      <c r="CH177" s="1594"/>
      <c r="CI177" s="1594"/>
      <c r="CJ177" s="1594"/>
      <c r="CK177" s="1594"/>
      <c r="CL177" s="1594"/>
      <c r="CM177" s="1594"/>
      <c r="CN177" s="1594"/>
      <c r="CO177" s="1594"/>
      <c r="CP177" s="1594"/>
      <c r="CQ177" s="1594"/>
      <c r="CR177" s="1594"/>
      <c r="CS177" s="1594"/>
      <c r="CT177" s="1594"/>
      <c r="CU177" s="1594"/>
      <c r="CV177" s="1594"/>
      <c r="CW177" s="1594"/>
      <c r="CX177" s="1594"/>
      <c r="CY177" s="1594"/>
      <c r="CZ177" s="1594"/>
      <c r="DA177" s="1594"/>
      <c r="DB177" s="1594"/>
      <c r="DC177" s="1594"/>
      <c r="DD177" s="1594"/>
      <c r="DE177" s="1594"/>
      <c r="DF177" s="1594"/>
      <c r="DG177" s="1594"/>
      <c r="DH177" s="1594"/>
      <c r="DI177" s="1594"/>
      <c r="DJ177" s="1594"/>
      <c r="DK177" s="1594"/>
      <c r="DL177" s="1594"/>
      <c r="DM177" s="1594"/>
      <c r="DN177" s="1594"/>
      <c r="DO177" s="1594"/>
      <c r="DP177" s="1594"/>
      <c r="DQ177" s="1594"/>
      <c r="DR177" s="1594"/>
      <c r="DS177" s="1594"/>
      <c r="DT177" s="1594"/>
      <c r="DU177" s="1594"/>
      <c r="DV177" s="1594"/>
      <c r="DW177" s="1594"/>
      <c r="DX177" s="1594"/>
      <c r="DY177" s="1594"/>
      <c r="DZ177" s="1594"/>
      <c r="EA177" s="1594"/>
      <c r="EB177" s="1594"/>
      <c r="EC177" s="1594"/>
      <c r="ED177" s="1594"/>
      <c r="EE177" s="1594"/>
      <c r="EF177" s="1594"/>
      <c r="EG177" s="1594"/>
      <c r="EH177" s="1594"/>
      <c r="EI177" s="1594"/>
      <c r="EJ177" s="1594"/>
      <c r="EK177" s="1594"/>
      <c r="EL177" s="1594"/>
      <c r="EM177" s="1594"/>
      <c r="EN177" s="1594"/>
      <c r="EO177" s="1594"/>
      <c r="EP177" s="1594"/>
      <c r="EQ177" s="1594"/>
      <c r="ER177" s="1594"/>
      <c r="ES177" s="1594"/>
    </row>
    <row r="178" spans="1:149" s="1595" customFormat="1" ht="12.5">
      <c r="A178" s="1644" t="str">
        <f t="shared" si="126"/>
        <v>Organisation</v>
      </c>
      <c r="B178" s="1758"/>
      <c r="C178" s="1758"/>
      <c r="D178" s="1758"/>
      <c r="E178" s="1756"/>
      <c r="F178" s="1592"/>
      <c r="G178" s="1714">
        <f t="shared" si="127"/>
        <v>0</v>
      </c>
      <c r="H178" s="1645"/>
      <c r="I178" s="1714">
        <f t="shared" si="128"/>
        <v>0</v>
      </c>
      <c r="J178" s="1646"/>
      <c r="K178" s="1646"/>
      <c r="L178" s="1592"/>
      <c r="M178" s="1597"/>
      <c r="N178" s="1597"/>
      <c r="O178" s="1646"/>
      <c r="P178" s="1647"/>
      <c r="Q178" s="1647"/>
      <c r="R178" s="1648"/>
      <c r="S178" s="1603"/>
      <c r="T178" s="1649"/>
      <c r="U178" s="1649"/>
      <c r="V178" s="1649"/>
      <c r="W178" s="1649"/>
      <c r="X178" s="1649"/>
      <c r="Y178" s="1649"/>
      <c r="Z178" s="1649"/>
      <c r="AA178" s="1649"/>
      <c r="AB178" s="1649"/>
      <c r="AC178" s="1649"/>
      <c r="AD178" s="1649"/>
      <c r="AE178" s="1649"/>
      <c r="AF178" s="1610">
        <f t="shared" si="107"/>
        <v>0</v>
      </c>
      <c r="AG178" s="1649"/>
      <c r="AH178" s="1649"/>
      <c r="AI178" s="1649"/>
      <c r="AJ178" s="1649"/>
      <c r="AK178" s="1649"/>
      <c r="AL178" s="1649"/>
      <c r="AM178" s="1649"/>
      <c r="AN178" s="1649"/>
      <c r="AO178" s="1649"/>
      <c r="AP178" s="1649"/>
      <c r="AQ178" s="1649"/>
      <c r="AR178" s="1709"/>
      <c r="AS178" s="1779">
        <f t="shared" si="108"/>
        <v>0</v>
      </c>
      <c r="AT178" s="1711">
        <f t="shared" si="129"/>
        <v>0</v>
      </c>
      <c r="AU178" s="1611">
        <f t="shared" si="109"/>
        <v>0</v>
      </c>
      <c r="AV178" s="1611">
        <f t="shared" si="110"/>
        <v>0</v>
      </c>
      <c r="AW178" s="1611">
        <f t="shared" si="111"/>
        <v>0</v>
      </c>
      <c r="AX178" s="1611">
        <f t="shared" si="112"/>
        <v>0</v>
      </c>
      <c r="AY178" s="1611">
        <f t="shared" si="113"/>
        <v>0</v>
      </c>
      <c r="AZ178" s="1611">
        <f t="shared" si="114"/>
        <v>0</v>
      </c>
      <c r="BA178" s="1611">
        <f t="shared" si="115"/>
        <v>0</v>
      </c>
      <c r="BB178" s="1611">
        <f t="shared" si="116"/>
        <v>0</v>
      </c>
      <c r="BC178" s="1611">
        <f t="shared" si="117"/>
        <v>0</v>
      </c>
      <c r="BD178" s="1611">
        <f t="shared" si="118"/>
        <v>0</v>
      </c>
      <c r="BE178" s="1611">
        <f t="shared" si="119"/>
        <v>0</v>
      </c>
      <c r="BF178" s="1611">
        <f t="shared" si="120"/>
        <v>0</v>
      </c>
      <c r="BG178" s="1611">
        <f t="shared" si="130"/>
        <v>0</v>
      </c>
      <c r="BH178" s="1611" t="str">
        <f t="shared" si="131"/>
        <v/>
      </c>
      <c r="BI178" s="1611" t="str">
        <f t="shared" si="132"/>
        <v/>
      </c>
      <c r="BJ178" s="1611" t="str">
        <f t="shared" si="121"/>
        <v/>
      </c>
      <c r="BK178" s="1611" t="str">
        <f t="shared" si="122"/>
        <v/>
      </c>
      <c r="BL178" s="1611" t="str">
        <f t="shared" ca="1" si="123"/>
        <v/>
      </c>
      <c r="BM178" s="1611" t="str">
        <f t="shared" si="133"/>
        <v/>
      </c>
      <c r="BN178" s="1611" t="str">
        <f t="shared" si="124"/>
        <v/>
      </c>
      <c r="BO178" s="1611" t="str">
        <f t="shared" si="125"/>
        <v/>
      </c>
      <c r="BP178" s="1611" t="str">
        <f t="shared" si="134"/>
        <v/>
      </c>
      <c r="BQ178" s="1611" t="str">
        <f t="shared" si="135"/>
        <v/>
      </c>
      <c r="BR178" s="1611" t="str">
        <f t="shared" si="136"/>
        <v/>
      </c>
      <c r="BS178" s="1611" t="str">
        <f t="shared" si="137"/>
        <v/>
      </c>
      <c r="BT178" s="1611" t="str">
        <f t="shared" si="138"/>
        <v/>
      </c>
      <c r="BU178" s="1731">
        <f t="shared" ca="1" si="139"/>
        <v>0</v>
      </c>
      <c r="BV178" s="1594"/>
      <c r="BW178" s="1594"/>
      <c r="BX178" s="1594"/>
      <c r="BY178" s="1594"/>
      <c r="BZ178" s="1594"/>
      <c r="CA178" s="1594"/>
      <c r="CB178" s="1594"/>
      <c r="CC178" s="1594"/>
      <c r="CD178" s="1594"/>
      <c r="CE178" s="1594"/>
      <c r="CF178" s="1594"/>
      <c r="CG178" s="1594"/>
      <c r="CH178" s="1594"/>
      <c r="CI178" s="1594"/>
      <c r="CJ178" s="1594"/>
      <c r="CK178" s="1594"/>
      <c r="CL178" s="1594"/>
      <c r="CM178" s="1594"/>
      <c r="CN178" s="1594"/>
      <c r="CO178" s="1594"/>
      <c r="CP178" s="1594"/>
      <c r="CQ178" s="1594"/>
      <c r="CR178" s="1594"/>
      <c r="CS178" s="1594"/>
      <c r="CT178" s="1594"/>
      <c r="CU178" s="1594"/>
      <c r="CV178" s="1594"/>
      <c r="CW178" s="1594"/>
      <c r="CX178" s="1594"/>
      <c r="CY178" s="1594"/>
      <c r="CZ178" s="1594"/>
      <c r="DA178" s="1594"/>
      <c r="DB178" s="1594"/>
      <c r="DC178" s="1594"/>
      <c r="DD178" s="1594"/>
      <c r="DE178" s="1594"/>
      <c r="DF178" s="1594"/>
      <c r="DG178" s="1594"/>
      <c r="DH178" s="1594"/>
      <c r="DI178" s="1594"/>
      <c r="DJ178" s="1594"/>
      <c r="DK178" s="1594"/>
      <c r="DL178" s="1594"/>
      <c r="DM178" s="1594"/>
      <c r="DN178" s="1594"/>
      <c r="DO178" s="1594"/>
      <c r="DP178" s="1594"/>
      <c r="DQ178" s="1594"/>
      <c r="DR178" s="1594"/>
      <c r="DS178" s="1594"/>
      <c r="DT178" s="1594"/>
      <c r="DU178" s="1594"/>
      <c r="DV178" s="1594"/>
      <c r="DW178" s="1594"/>
      <c r="DX178" s="1594"/>
      <c r="DY178" s="1594"/>
      <c r="DZ178" s="1594"/>
      <c r="EA178" s="1594"/>
      <c r="EB178" s="1594"/>
      <c r="EC178" s="1594"/>
      <c r="ED178" s="1594"/>
      <c r="EE178" s="1594"/>
      <c r="EF178" s="1594"/>
      <c r="EG178" s="1594"/>
      <c r="EH178" s="1594"/>
      <c r="EI178" s="1594"/>
      <c r="EJ178" s="1594"/>
      <c r="EK178" s="1594"/>
      <c r="EL178" s="1594"/>
      <c r="EM178" s="1594"/>
      <c r="EN178" s="1594"/>
      <c r="EO178" s="1594"/>
      <c r="EP178" s="1594"/>
      <c r="EQ178" s="1594"/>
      <c r="ER178" s="1594"/>
      <c r="ES178" s="1594"/>
    </row>
    <row r="179" spans="1:149" s="1595" customFormat="1" ht="12.5">
      <c r="A179" s="1644" t="str">
        <f t="shared" si="126"/>
        <v>Organisation</v>
      </c>
      <c r="B179" s="1758"/>
      <c r="C179" s="1758"/>
      <c r="D179" s="1758"/>
      <c r="E179" s="1756"/>
      <c r="F179" s="1592"/>
      <c r="G179" s="1714">
        <f t="shared" si="127"/>
        <v>0</v>
      </c>
      <c r="H179" s="1645"/>
      <c r="I179" s="1714">
        <f t="shared" si="128"/>
        <v>0</v>
      </c>
      <c r="J179" s="1646"/>
      <c r="K179" s="1646"/>
      <c r="L179" s="1592"/>
      <c r="M179" s="1597"/>
      <c r="N179" s="1597"/>
      <c r="O179" s="1646"/>
      <c r="P179" s="1647"/>
      <c r="Q179" s="1647"/>
      <c r="R179" s="1648"/>
      <c r="S179" s="1603"/>
      <c r="T179" s="1649"/>
      <c r="U179" s="1649"/>
      <c r="V179" s="1649"/>
      <c r="W179" s="1649"/>
      <c r="X179" s="1649"/>
      <c r="Y179" s="1649"/>
      <c r="Z179" s="1649"/>
      <c r="AA179" s="1649"/>
      <c r="AB179" s="1649"/>
      <c r="AC179" s="1649"/>
      <c r="AD179" s="1649"/>
      <c r="AE179" s="1649"/>
      <c r="AF179" s="1610">
        <f t="shared" si="107"/>
        <v>0</v>
      </c>
      <c r="AG179" s="1649"/>
      <c r="AH179" s="1649"/>
      <c r="AI179" s="1649"/>
      <c r="AJ179" s="1649"/>
      <c r="AK179" s="1649"/>
      <c r="AL179" s="1649"/>
      <c r="AM179" s="1649"/>
      <c r="AN179" s="1649"/>
      <c r="AO179" s="1649"/>
      <c r="AP179" s="1649"/>
      <c r="AQ179" s="1649"/>
      <c r="AR179" s="1709"/>
      <c r="AS179" s="1779">
        <f t="shared" si="108"/>
        <v>0</v>
      </c>
      <c r="AT179" s="1711">
        <f t="shared" si="129"/>
        <v>0</v>
      </c>
      <c r="AU179" s="1611">
        <f t="shared" si="109"/>
        <v>0</v>
      </c>
      <c r="AV179" s="1611">
        <f t="shared" si="110"/>
        <v>0</v>
      </c>
      <c r="AW179" s="1611">
        <f t="shared" si="111"/>
        <v>0</v>
      </c>
      <c r="AX179" s="1611">
        <f t="shared" si="112"/>
        <v>0</v>
      </c>
      <c r="AY179" s="1611">
        <f t="shared" si="113"/>
        <v>0</v>
      </c>
      <c r="AZ179" s="1611">
        <f t="shared" si="114"/>
        <v>0</v>
      </c>
      <c r="BA179" s="1611">
        <f t="shared" si="115"/>
        <v>0</v>
      </c>
      <c r="BB179" s="1611">
        <f t="shared" si="116"/>
        <v>0</v>
      </c>
      <c r="BC179" s="1611">
        <f t="shared" si="117"/>
        <v>0</v>
      </c>
      <c r="BD179" s="1611">
        <f t="shared" si="118"/>
        <v>0</v>
      </c>
      <c r="BE179" s="1611">
        <f t="shared" si="119"/>
        <v>0</v>
      </c>
      <c r="BF179" s="1611">
        <f t="shared" si="120"/>
        <v>0</v>
      </c>
      <c r="BG179" s="1611">
        <f t="shared" si="130"/>
        <v>0</v>
      </c>
      <c r="BH179" s="1611" t="str">
        <f t="shared" si="131"/>
        <v/>
      </c>
      <c r="BI179" s="1611" t="str">
        <f t="shared" si="132"/>
        <v/>
      </c>
      <c r="BJ179" s="1611" t="str">
        <f t="shared" si="121"/>
        <v/>
      </c>
      <c r="BK179" s="1611" t="str">
        <f t="shared" si="122"/>
        <v/>
      </c>
      <c r="BL179" s="1611" t="str">
        <f t="shared" ca="1" si="123"/>
        <v/>
      </c>
      <c r="BM179" s="1611" t="str">
        <f t="shared" si="133"/>
        <v/>
      </c>
      <c r="BN179" s="1611" t="str">
        <f t="shared" si="124"/>
        <v/>
      </c>
      <c r="BO179" s="1611" t="str">
        <f t="shared" si="125"/>
        <v/>
      </c>
      <c r="BP179" s="1611" t="str">
        <f t="shared" si="134"/>
        <v/>
      </c>
      <c r="BQ179" s="1611" t="str">
        <f t="shared" si="135"/>
        <v/>
      </c>
      <c r="BR179" s="1611" t="str">
        <f t="shared" si="136"/>
        <v/>
      </c>
      <c r="BS179" s="1611" t="str">
        <f t="shared" si="137"/>
        <v/>
      </c>
      <c r="BT179" s="1611" t="str">
        <f t="shared" si="138"/>
        <v/>
      </c>
      <c r="BU179" s="1731">
        <f t="shared" ca="1" si="139"/>
        <v>0</v>
      </c>
      <c r="BV179" s="1594"/>
      <c r="BW179" s="1594"/>
      <c r="BX179" s="1594"/>
      <c r="BY179" s="1594"/>
      <c r="BZ179" s="1594"/>
      <c r="CA179" s="1594"/>
      <c r="CB179" s="1594"/>
      <c r="CC179" s="1594"/>
      <c r="CD179" s="1594"/>
      <c r="CE179" s="1594"/>
      <c r="CF179" s="1594"/>
      <c r="CG179" s="1594"/>
      <c r="CH179" s="1594"/>
      <c r="CI179" s="1594"/>
      <c r="CJ179" s="1594"/>
      <c r="CK179" s="1594"/>
      <c r="CL179" s="1594"/>
      <c r="CM179" s="1594"/>
      <c r="CN179" s="1594"/>
      <c r="CO179" s="1594"/>
      <c r="CP179" s="1594"/>
      <c r="CQ179" s="1594"/>
      <c r="CR179" s="1594"/>
      <c r="CS179" s="1594"/>
      <c r="CT179" s="1594"/>
      <c r="CU179" s="1594"/>
      <c r="CV179" s="1594"/>
      <c r="CW179" s="1594"/>
      <c r="CX179" s="1594"/>
      <c r="CY179" s="1594"/>
      <c r="CZ179" s="1594"/>
      <c r="DA179" s="1594"/>
      <c r="DB179" s="1594"/>
      <c r="DC179" s="1594"/>
      <c r="DD179" s="1594"/>
      <c r="DE179" s="1594"/>
      <c r="DF179" s="1594"/>
      <c r="DG179" s="1594"/>
      <c r="DH179" s="1594"/>
      <c r="DI179" s="1594"/>
      <c r="DJ179" s="1594"/>
      <c r="DK179" s="1594"/>
      <c r="DL179" s="1594"/>
      <c r="DM179" s="1594"/>
      <c r="DN179" s="1594"/>
      <c r="DO179" s="1594"/>
      <c r="DP179" s="1594"/>
      <c r="DQ179" s="1594"/>
      <c r="DR179" s="1594"/>
      <c r="DS179" s="1594"/>
      <c r="DT179" s="1594"/>
      <c r="DU179" s="1594"/>
      <c r="DV179" s="1594"/>
      <c r="DW179" s="1594"/>
      <c r="DX179" s="1594"/>
      <c r="DY179" s="1594"/>
      <c r="DZ179" s="1594"/>
      <c r="EA179" s="1594"/>
      <c r="EB179" s="1594"/>
      <c r="EC179" s="1594"/>
      <c r="ED179" s="1594"/>
      <c r="EE179" s="1594"/>
      <c r="EF179" s="1594"/>
      <c r="EG179" s="1594"/>
      <c r="EH179" s="1594"/>
      <c r="EI179" s="1594"/>
      <c r="EJ179" s="1594"/>
      <c r="EK179" s="1594"/>
      <c r="EL179" s="1594"/>
      <c r="EM179" s="1594"/>
      <c r="EN179" s="1594"/>
      <c r="EO179" s="1594"/>
      <c r="EP179" s="1594"/>
      <c r="EQ179" s="1594"/>
      <c r="ER179" s="1594"/>
      <c r="ES179" s="1594"/>
    </row>
    <row r="180" spans="1:149" s="1595" customFormat="1" ht="12.5">
      <c r="A180" s="1644" t="str">
        <f t="shared" si="126"/>
        <v>Organisation</v>
      </c>
      <c r="B180" s="1758"/>
      <c r="C180" s="1758"/>
      <c r="D180" s="1758"/>
      <c r="E180" s="1756"/>
      <c r="F180" s="1592"/>
      <c r="G180" s="1714">
        <f t="shared" si="127"/>
        <v>0</v>
      </c>
      <c r="H180" s="1645"/>
      <c r="I180" s="1714">
        <f t="shared" si="128"/>
        <v>0</v>
      </c>
      <c r="J180" s="1646"/>
      <c r="K180" s="1646"/>
      <c r="L180" s="1592"/>
      <c r="M180" s="1597"/>
      <c r="N180" s="1597"/>
      <c r="O180" s="1646"/>
      <c r="P180" s="1647"/>
      <c r="Q180" s="1647"/>
      <c r="R180" s="1648"/>
      <c r="S180" s="1603"/>
      <c r="T180" s="1649"/>
      <c r="U180" s="1649"/>
      <c r="V180" s="1649"/>
      <c r="W180" s="1649"/>
      <c r="X180" s="1649"/>
      <c r="Y180" s="1649"/>
      <c r="Z180" s="1649"/>
      <c r="AA180" s="1649"/>
      <c r="AB180" s="1649"/>
      <c r="AC180" s="1649"/>
      <c r="AD180" s="1649"/>
      <c r="AE180" s="1649"/>
      <c r="AF180" s="1610">
        <f t="shared" si="107"/>
        <v>0</v>
      </c>
      <c r="AG180" s="1649"/>
      <c r="AH180" s="1649"/>
      <c r="AI180" s="1649"/>
      <c r="AJ180" s="1649"/>
      <c r="AK180" s="1649"/>
      <c r="AL180" s="1649"/>
      <c r="AM180" s="1649"/>
      <c r="AN180" s="1649"/>
      <c r="AO180" s="1649"/>
      <c r="AP180" s="1649"/>
      <c r="AQ180" s="1649"/>
      <c r="AR180" s="1709"/>
      <c r="AS180" s="1779">
        <f t="shared" si="108"/>
        <v>0</v>
      </c>
      <c r="AT180" s="1711">
        <f t="shared" si="129"/>
        <v>0</v>
      </c>
      <c r="AU180" s="1611">
        <f t="shared" si="109"/>
        <v>0</v>
      </c>
      <c r="AV180" s="1611">
        <f t="shared" si="110"/>
        <v>0</v>
      </c>
      <c r="AW180" s="1611">
        <f t="shared" si="111"/>
        <v>0</v>
      </c>
      <c r="AX180" s="1611">
        <f t="shared" si="112"/>
        <v>0</v>
      </c>
      <c r="AY180" s="1611">
        <f t="shared" si="113"/>
        <v>0</v>
      </c>
      <c r="AZ180" s="1611">
        <f t="shared" si="114"/>
        <v>0</v>
      </c>
      <c r="BA180" s="1611">
        <f t="shared" si="115"/>
        <v>0</v>
      </c>
      <c r="BB180" s="1611">
        <f t="shared" si="116"/>
        <v>0</v>
      </c>
      <c r="BC180" s="1611">
        <f t="shared" si="117"/>
        <v>0</v>
      </c>
      <c r="BD180" s="1611">
        <f t="shared" si="118"/>
        <v>0</v>
      </c>
      <c r="BE180" s="1611">
        <f t="shared" si="119"/>
        <v>0</v>
      </c>
      <c r="BF180" s="1611">
        <f t="shared" si="120"/>
        <v>0</v>
      </c>
      <c r="BG180" s="1611">
        <f t="shared" si="130"/>
        <v>0</v>
      </c>
      <c r="BH180" s="1611" t="str">
        <f t="shared" si="131"/>
        <v/>
      </c>
      <c r="BI180" s="1611" t="str">
        <f t="shared" si="132"/>
        <v/>
      </c>
      <c r="BJ180" s="1611" t="str">
        <f t="shared" si="121"/>
        <v/>
      </c>
      <c r="BK180" s="1611" t="str">
        <f t="shared" si="122"/>
        <v/>
      </c>
      <c r="BL180" s="1611" t="str">
        <f t="shared" ca="1" si="123"/>
        <v/>
      </c>
      <c r="BM180" s="1611" t="str">
        <f t="shared" si="133"/>
        <v/>
      </c>
      <c r="BN180" s="1611" t="str">
        <f t="shared" si="124"/>
        <v/>
      </c>
      <c r="BO180" s="1611" t="str">
        <f t="shared" si="125"/>
        <v/>
      </c>
      <c r="BP180" s="1611" t="str">
        <f t="shared" si="134"/>
        <v/>
      </c>
      <c r="BQ180" s="1611" t="str">
        <f t="shared" si="135"/>
        <v/>
      </c>
      <c r="BR180" s="1611" t="str">
        <f t="shared" si="136"/>
        <v/>
      </c>
      <c r="BS180" s="1611" t="str">
        <f t="shared" si="137"/>
        <v/>
      </c>
      <c r="BT180" s="1611" t="str">
        <f t="shared" si="138"/>
        <v/>
      </c>
      <c r="BU180" s="1731">
        <f t="shared" ca="1" si="139"/>
        <v>0</v>
      </c>
      <c r="BV180" s="1594"/>
      <c r="BW180" s="1594"/>
      <c r="BX180" s="1594"/>
      <c r="BY180" s="1594"/>
      <c r="BZ180" s="1594"/>
      <c r="CA180" s="1594"/>
      <c r="CB180" s="1594"/>
      <c r="CC180" s="1594"/>
      <c r="CD180" s="1594"/>
      <c r="CE180" s="1594"/>
      <c r="CF180" s="1594"/>
      <c r="CG180" s="1594"/>
      <c r="CH180" s="1594"/>
      <c r="CI180" s="1594"/>
      <c r="CJ180" s="1594"/>
      <c r="CK180" s="1594"/>
      <c r="CL180" s="1594"/>
      <c r="CM180" s="1594"/>
      <c r="CN180" s="1594"/>
      <c r="CO180" s="1594"/>
      <c r="CP180" s="1594"/>
      <c r="CQ180" s="1594"/>
      <c r="CR180" s="1594"/>
      <c r="CS180" s="1594"/>
      <c r="CT180" s="1594"/>
      <c r="CU180" s="1594"/>
      <c r="CV180" s="1594"/>
      <c r="CW180" s="1594"/>
      <c r="CX180" s="1594"/>
      <c r="CY180" s="1594"/>
      <c r="CZ180" s="1594"/>
      <c r="DA180" s="1594"/>
      <c r="DB180" s="1594"/>
      <c r="DC180" s="1594"/>
      <c r="DD180" s="1594"/>
      <c r="DE180" s="1594"/>
      <c r="DF180" s="1594"/>
      <c r="DG180" s="1594"/>
      <c r="DH180" s="1594"/>
      <c r="DI180" s="1594"/>
      <c r="DJ180" s="1594"/>
      <c r="DK180" s="1594"/>
      <c r="DL180" s="1594"/>
      <c r="DM180" s="1594"/>
      <c r="DN180" s="1594"/>
      <c r="DO180" s="1594"/>
      <c r="DP180" s="1594"/>
      <c r="DQ180" s="1594"/>
      <c r="DR180" s="1594"/>
      <c r="DS180" s="1594"/>
      <c r="DT180" s="1594"/>
      <c r="DU180" s="1594"/>
      <c r="DV180" s="1594"/>
      <c r="DW180" s="1594"/>
      <c r="DX180" s="1594"/>
      <c r="DY180" s="1594"/>
      <c r="DZ180" s="1594"/>
      <c r="EA180" s="1594"/>
      <c r="EB180" s="1594"/>
      <c r="EC180" s="1594"/>
      <c r="ED180" s="1594"/>
      <c r="EE180" s="1594"/>
      <c r="EF180" s="1594"/>
      <c r="EG180" s="1594"/>
      <c r="EH180" s="1594"/>
      <c r="EI180" s="1594"/>
      <c r="EJ180" s="1594"/>
      <c r="EK180" s="1594"/>
      <c r="EL180" s="1594"/>
      <c r="EM180" s="1594"/>
      <c r="EN180" s="1594"/>
      <c r="EO180" s="1594"/>
      <c r="EP180" s="1594"/>
      <c r="EQ180" s="1594"/>
      <c r="ER180" s="1594"/>
      <c r="ES180" s="1594"/>
    </row>
    <row r="181" spans="1:149" s="1595" customFormat="1" ht="12.5">
      <c r="A181" s="1644" t="str">
        <f t="shared" si="126"/>
        <v>Organisation</v>
      </c>
      <c r="B181" s="1758"/>
      <c r="C181" s="1758"/>
      <c r="D181" s="1758"/>
      <c r="E181" s="1756"/>
      <c r="F181" s="1592"/>
      <c r="G181" s="1714">
        <f t="shared" si="127"/>
        <v>0</v>
      </c>
      <c r="H181" s="1645"/>
      <c r="I181" s="1714">
        <f t="shared" si="128"/>
        <v>0</v>
      </c>
      <c r="J181" s="1646"/>
      <c r="K181" s="1646"/>
      <c r="L181" s="1592"/>
      <c r="M181" s="1597"/>
      <c r="N181" s="1597"/>
      <c r="O181" s="1646"/>
      <c r="P181" s="1647"/>
      <c r="Q181" s="1647"/>
      <c r="R181" s="1648"/>
      <c r="S181" s="1603"/>
      <c r="T181" s="1649"/>
      <c r="U181" s="1649"/>
      <c r="V181" s="1649"/>
      <c r="W181" s="1649"/>
      <c r="X181" s="1649"/>
      <c r="Y181" s="1649"/>
      <c r="Z181" s="1649"/>
      <c r="AA181" s="1649"/>
      <c r="AB181" s="1649"/>
      <c r="AC181" s="1649"/>
      <c r="AD181" s="1649"/>
      <c r="AE181" s="1649"/>
      <c r="AF181" s="1610">
        <f t="shared" si="107"/>
        <v>0</v>
      </c>
      <c r="AG181" s="1649"/>
      <c r="AH181" s="1649"/>
      <c r="AI181" s="1649"/>
      <c r="AJ181" s="1649"/>
      <c r="AK181" s="1649"/>
      <c r="AL181" s="1649"/>
      <c r="AM181" s="1649"/>
      <c r="AN181" s="1649"/>
      <c r="AO181" s="1649"/>
      <c r="AP181" s="1649"/>
      <c r="AQ181" s="1649"/>
      <c r="AR181" s="1709"/>
      <c r="AS181" s="1779">
        <f t="shared" si="108"/>
        <v>0</v>
      </c>
      <c r="AT181" s="1711">
        <f t="shared" si="129"/>
        <v>0</v>
      </c>
      <c r="AU181" s="1611">
        <f t="shared" si="109"/>
        <v>0</v>
      </c>
      <c r="AV181" s="1611">
        <f t="shared" si="110"/>
        <v>0</v>
      </c>
      <c r="AW181" s="1611">
        <f t="shared" si="111"/>
        <v>0</v>
      </c>
      <c r="AX181" s="1611">
        <f t="shared" si="112"/>
        <v>0</v>
      </c>
      <c r="AY181" s="1611">
        <f t="shared" si="113"/>
        <v>0</v>
      </c>
      <c r="AZ181" s="1611">
        <f t="shared" si="114"/>
        <v>0</v>
      </c>
      <c r="BA181" s="1611">
        <f t="shared" si="115"/>
        <v>0</v>
      </c>
      <c r="BB181" s="1611">
        <f t="shared" si="116"/>
        <v>0</v>
      </c>
      <c r="BC181" s="1611">
        <f t="shared" si="117"/>
        <v>0</v>
      </c>
      <c r="BD181" s="1611">
        <f t="shared" si="118"/>
        <v>0</v>
      </c>
      <c r="BE181" s="1611">
        <f t="shared" si="119"/>
        <v>0</v>
      </c>
      <c r="BF181" s="1611">
        <f t="shared" si="120"/>
        <v>0</v>
      </c>
      <c r="BG181" s="1611">
        <f t="shared" si="130"/>
        <v>0</v>
      </c>
      <c r="BH181" s="1611" t="str">
        <f t="shared" si="131"/>
        <v/>
      </c>
      <c r="BI181" s="1611" t="str">
        <f t="shared" si="132"/>
        <v/>
      </c>
      <c r="BJ181" s="1611" t="str">
        <f t="shared" si="121"/>
        <v/>
      </c>
      <c r="BK181" s="1611" t="str">
        <f t="shared" si="122"/>
        <v/>
      </c>
      <c r="BL181" s="1611" t="str">
        <f t="shared" ca="1" si="123"/>
        <v/>
      </c>
      <c r="BM181" s="1611" t="str">
        <f t="shared" si="133"/>
        <v/>
      </c>
      <c r="BN181" s="1611" t="str">
        <f t="shared" si="124"/>
        <v/>
      </c>
      <c r="BO181" s="1611" t="str">
        <f t="shared" si="125"/>
        <v/>
      </c>
      <c r="BP181" s="1611" t="str">
        <f t="shared" si="134"/>
        <v/>
      </c>
      <c r="BQ181" s="1611" t="str">
        <f t="shared" si="135"/>
        <v/>
      </c>
      <c r="BR181" s="1611" t="str">
        <f t="shared" si="136"/>
        <v/>
      </c>
      <c r="BS181" s="1611" t="str">
        <f t="shared" si="137"/>
        <v/>
      </c>
      <c r="BT181" s="1611" t="str">
        <f t="shared" si="138"/>
        <v/>
      </c>
      <c r="BU181" s="1731">
        <f t="shared" ca="1" si="139"/>
        <v>0</v>
      </c>
      <c r="BV181" s="1594"/>
      <c r="BW181" s="1594"/>
      <c r="BX181" s="1594"/>
      <c r="BY181" s="1594"/>
      <c r="BZ181" s="1594"/>
      <c r="CA181" s="1594"/>
      <c r="CB181" s="1594"/>
      <c r="CC181" s="1594"/>
      <c r="CD181" s="1594"/>
      <c r="CE181" s="1594"/>
      <c r="CF181" s="1594"/>
      <c r="CG181" s="1594"/>
      <c r="CH181" s="1594"/>
      <c r="CI181" s="1594"/>
      <c r="CJ181" s="1594"/>
      <c r="CK181" s="1594"/>
      <c r="CL181" s="1594"/>
      <c r="CM181" s="1594"/>
      <c r="CN181" s="1594"/>
      <c r="CO181" s="1594"/>
      <c r="CP181" s="1594"/>
      <c r="CQ181" s="1594"/>
      <c r="CR181" s="1594"/>
      <c r="CS181" s="1594"/>
      <c r="CT181" s="1594"/>
      <c r="CU181" s="1594"/>
      <c r="CV181" s="1594"/>
      <c r="CW181" s="1594"/>
      <c r="CX181" s="1594"/>
      <c r="CY181" s="1594"/>
      <c r="CZ181" s="1594"/>
      <c r="DA181" s="1594"/>
      <c r="DB181" s="1594"/>
      <c r="DC181" s="1594"/>
      <c r="DD181" s="1594"/>
      <c r="DE181" s="1594"/>
      <c r="DF181" s="1594"/>
      <c r="DG181" s="1594"/>
      <c r="DH181" s="1594"/>
      <c r="DI181" s="1594"/>
      <c r="DJ181" s="1594"/>
      <c r="DK181" s="1594"/>
      <c r="DL181" s="1594"/>
      <c r="DM181" s="1594"/>
      <c r="DN181" s="1594"/>
      <c r="DO181" s="1594"/>
      <c r="DP181" s="1594"/>
      <c r="DQ181" s="1594"/>
      <c r="DR181" s="1594"/>
      <c r="DS181" s="1594"/>
      <c r="DT181" s="1594"/>
      <c r="DU181" s="1594"/>
      <c r="DV181" s="1594"/>
      <c r="DW181" s="1594"/>
      <c r="DX181" s="1594"/>
      <c r="DY181" s="1594"/>
      <c r="DZ181" s="1594"/>
      <c r="EA181" s="1594"/>
      <c r="EB181" s="1594"/>
      <c r="EC181" s="1594"/>
      <c r="ED181" s="1594"/>
      <c r="EE181" s="1594"/>
      <c r="EF181" s="1594"/>
      <c r="EG181" s="1594"/>
      <c r="EH181" s="1594"/>
      <c r="EI181" s="1594"/>
      <c r="EJ181" s="1594"/>
      <c r="EK181" s="1594"/>
      <c r="EL181" s="1594"/>
      <c r="EM181" s="1594"/>
      <c r="EN181" s="1594"/>
      <c r="EO181" s="1594"/>
      <c r="EP181" s="1594"/>
      <c r="EQ181" s="1594"/>
      <c r="ER181" s="1594"/>
      <c r="ES181" s="1594"/>
    </row>
    <row r="182" spans="1:149" s="1595" customFormat="1" ht="12.5">
      <c r="A182" s="1644" t="str">
        <f t="shared" si="126"/>
        <v>Organisation</v>
      </c>
      <c r="B182" s="1758"/>
      <c r="C182" s="1758"/>
      <c r="D182" s="1758"/>
      <c r="E182" s="1756"/>
      <c r="F182" s="1592"/>
      <c r="G182" s="1714">
        <f t="shared" si="127"/>
        <v>0</v>
      </c>
      <c r="H182" s="1645"/>
      <c r="I182" s="1714">
        <f t="shared" si="128"/>
        <v>0</v>
      </c>
      <c r="J182" s="1646"/>
      <c r="K182" s="1646"/>
      <c r="L182" s="1592"/>
      <c r="M182" s="1597"/>
      <c r="N182" s="1597"/>
      <c r="O182" s="1646"/>
      <c r="P182" s="1647"/>
      <c r="Q182" s="1647"/>
      <c r="R182" s="1648"/>
      <c r="S182" s="1603"/>
      <c r="T182" s="1649"/>
      <c r="U182" s="1649"/>
      <c r="V182" s="1649"/>
      <c r="W182" s="1649"/>
      <c r="X182" s="1649"/>
      <c r="Y182" s="1649"/>
      <c r="Z182" s="1649"/>
      <c r="AA182" s="1649"/>
      <c r="AB182" s="1649"/>
      <c r="AC182" s="1649"/>
      <c r="AD182" s="1649"/>
      <c r="AE182" s="1649"/>
      <c r="AF182" s="1610">
        <f t="shared" si="107"/>
        <v>0</v>
      </c>
      <c r="AG182" s="1649"/>
      <c r="AH182" s="1649"/>
      <c r="AI182" s="1649"/>
      <c r="AJ182" s="1649"/>
      <c r="AK182" s="1649"/>
      <c r="AL182" s="1649"/>
      <c r="AM182" s="1649"/>
      <c r="AN182" s="1649"/>
      <c r="AO182" s="1649"/>
      <c r="AP182" s="1649"/>
      <c r="AQ182" s="1649"/>
      <c r="AR182" s="1709"/>
      <c r="AS182" s="1779">
        <f t="shared" si="108"/>
        <v>0</v>
      </c>
      <c r="AT182" s="1711">
        <f t="shared" si="129"/>
        <v>0</v>
      </c>
      <c r="AU182" s="1611">
        <f t="shared" si="109"/>
        <v>0</v>
      </c>
      <c r="AV182" s="1611">
        <f t="shared" si="110"/>
        <v>0</v>
      </c>
      <c r="AW182" s="1611">
        <f t="shared" si="111"/>
        <v>0</v>
      </c>
      <c r="AX182" s="1611">
        <f t="shared" si="112"/>
        <v>0</v>
      </c>
      <c r="AY182" s="1611">
        <f t="shared" si="113"/>
        <v>0</v>
      </c>
      <c r="AZ182" s="1611">
        <f t="shared" si="114"/>
        <v>0</v>
      </c>
      <c r="BA182" s="1611">
        <f t="shared" si="115"/>
        <v>0</v>
      </c>
      <c r="BB182" s="1611">
        <f t="shared" si="116"/>
        <v>0</v>
      </c>
      <c r="BC182" s="1611">
        <f t="shared" si="117"/>
        <v>0</v>
      </c>
      <c r="BD182" s="1611">
        <f t="shared" si="118"/>
        <v>0</v>
      </c>
      <c r="BE182" s="1611">
        <f t="shared" si="119"/>
        <v>0</v>
      </c>
      <c r="BF182" s="1611">
        <f t="shared" si="120"/>
        <v>0</v>
      </c>
      <c r="BG182" s="1611">
        <f t="shared" si="130"/>
        <v>0</v>
      </c>
      <c r="BH182" s="1611" t="str">
        <f t="shared" si="131"/>
        <v/>
      </c>
      <c r="BI182" s="1611" t="str">
        <f t="shared" si="132"/>
        <v/>
      </c>
      <c r="BJ182" s="1611" t="str">
        <f t="shared" si="121"/>
        <v/>
      </c>
      <c r="BK182" s="1611" t="str">
        <f t="shared" si="122"/>
        <v/>
      </c>
      <c r="BL182" s="1611" t="str">
        <f t="shared" ca="1" si="123"/>
        <v/>
      </c>
      <c r="BM182" s="1611" t="str">
        <f t="shared" si="133"/>
        <v/>
      </c>
      <c r="BN182" s="1611" t="str">
        <f t="shared" si="124"/>
        <v/>
      </c>
      <c r="BO182" s="1611" t="str">
        <f t="shared" si="125"/>
        <v/>
      </c>
      <c r="BP182" s="1611" t="str">
        <f t="shared" si="134"/>
        <v/>
      </c>
      <c r="BQ182" s="1611" t="str">
        <f t="shared" si="135"/>
        <v/>
      </c>
      <c r="BR182" s="1611" t="str">
        <f t="shared" si="136"/>
        <v/>
      </c>
      <c r="BS182" s="1611" t="str">
        <f t="shared" si="137"/>
        <v/>
      </c>
      <c r="BT182" s="1611" t="str">
        <f t="shared" si="138"/>
        <v/>
      </c>
      <c r="BU182" s="1731">
        <f t="shared" ca="1" si="139"/>
        <v>0</v>
      </c>
      <c r="BV182" s="1594"/>
      <c r="BW182" s="1594"/>
      <c r="BX182" s="1594"/>
      <c r="BY182" s="1594"/>
      <c r="BZ182" s="1594"/>
      <c r="CA182" s="1594"/>
      <c r="CB182" s="1594"/>
      <c r="CC182" s="1594"/>
      <c r="CD182" s="1594"/>
      <c r="CE182" s="1594"/>
      <c r="CF182" s="1594"/>
      <c r="CG182" s="1594"/>
      <c r="CH182" s="1594"/>
      <c r="CI182" s="1594"/>
      <c r="CJ182" s="1594"/>
      <c r="CK182" s="1594"/>
      <c r="CL182" s="1594"/>
      <c r="CM182" s="1594"/>
      <c r="CN182" s="1594"/>
      <c r="CO182" s="1594"/>
      <c r="CP182" s="1594"/>
      <c r="CQ182" s="1594"/>
      <c r="CR182" s="1594"/>
      <c r="CS182" s="1594"/>
      <c r="CT182" s="1594"/>
      <c r="CU182" s="1594"/>
      <c r="CV182" s="1594"/>
      <c r="CW182" s="1594"/>
      <c r="CX182" s="1594"/>
      <c r="CY182" s="1594"/>
      <c r="CZ182" s="1594"/>
      <c r="DA182" s="1594"/>
      <c r="DB182" s="1594"/>
      <c r="DC182" s="1594"/>
      <c r="DD182" s="1594"/>
      <c r="DE182" s="1594"/>
      <c r="DF182" s="1594"/>
      <c r="DG182" s="1594"/>
      <c r="DH182" s="1594"/>
      <c r="DI182" s="1594"/>
      <c r="DJ182" s="1594"/>
      <c r="DK182" s="1594"/>
      <c r="DL182" s="1594"/>
      <c r="DM182" s="1594"/>
      <c r="DN182" s="1594"/>
      <c r="DO182" s="1594"/>
      <c r="DP182" s="1594"/>
      <c r="DQ182" s="1594"/>
      <c r="DR182" s="1594"/>
      <c r="DS182" s="1594"/>
      <c r="DT182" s="1594"/>
      <c r="DU182" s="1594"/>
      <c r="DV182" s="1594"/>
      <c r="DW182" s="1594"/>
      <c r="DX182" s="1594"/>
      <c r="DY182" s="1594"/>
      <c r="DZ182" s="1594"/>
      <c r="EA182" s="1594"/>
      <c r="EB182" s="1594"/>
      <c r="EC182" s="1594"/>
      <c r="ED182" s="1594"/>
      <c r="EE182" s="1594"/>
      <c r="EF182" s="1594"/>
      <c r="EG182" s="1594"/>
      <c r="EH182" s="1594"/>
      <c r="EI182" s="1594"/>
      <c r="EJ182" s="1594"/>
      <c r="EK182" s="1594"/>
      <c r="EL182" s="1594"/>
      <c r="EM182" s="1594"/>
      <c r="EN182" s="1594"/>
      <c r="EO182" s="1594"/>
      <c r="EP182" s="1594"/>
      <c r="EQ182" s="1594"/>
      <c r="ER182" s="1594"/>
      <c r="ES182" s="1594"/>
    </row>
    <row r="183" spans="1:149" s="1595" customFormat="1" ht="12.5">
      <c r="A183" s="1644" t="str">
        <f t="shared" si="126"/>
        <v>Organisation</v>
      </c>
      <c r="B183" s="1758"/>
      <c r="C183" s="1758"/>
      <c r="D183" s="1758"/>
      <c r="E183" s="1756"/>
      <c r="F183" s="1592"/>
      <c r="G183" s="1714">
        <f t="shared" si="127"/>
        <v>0</v>
      </c>
      <c r="H183" s="1645"/>
      <c r="I183" s="1714">
        <f t="shared" si="128"/>
        <v>0</v>
      </c>
      <c r="J183" s="1646"/>
      <c r="K183" s="1646"/>
      <c r="L183" s="1592"/>
      <c r="M183" s="1597"/>
      <c r="N183" s="1597"/>
      <c r="O183" s="1646"/>
      <c r="P183" s="1647"/>
      <c r="Q183" s="1647"/>
      <c r="R183" s="1648"/>
      <c r="S183" s="1603"/>
      <c r="T183" s="1649"/>
      <c r="U183" s="1649"/>
      <c r="V183" s="1649"/>
      <c r="W183" s="1649"/>
      <c r="X183" s="1649"/>
      <c r="Y183" s="1649"/>
      <c r="Z183" s="1649"/>
      <c r="AA183" s="1649"/>
      <c r="AB183" s="1649"/>
      <c r="AC183" s="1649"/>
      <c r="AD183" s="1649"/>
      <c r="AE183" s="1649"/>
      <c r="AF183" s="1610">
        <f t="shared" si="107"/>
        <v>0</v>
      </c>
      <c r="AG183" s="1649"/>
      <c r="AH183" s="1649"/>
      <c r="AI183" s="1649"/>
      <c r="AJ183" s="1649"/>
      <c r="AK183" s="1649"/>
      <c r="AL183" s="1649"/>
      <c r="AM183" s="1649"/>
      <c r="AN183" s="1649"/>
      <c r="AO183" s="1649"/>
      <c r="AP183" s="1649"/>
      <c r="AQ183" s="1649"/>
      <c r="AR183" s="1709"/>
      <c r="AS183" s="1779">
        <f t="shared" si="108"/>
        <v>0</v>
      </c>
      <c r="AT183" s="1711">
        <f t="shared" si="129"/>
        <v>0</v>
      </c>
      <c r="AU183" s="1611">
        <f t="shared" si="109"/>
        <v>0</v>
      </c>
      <c r="AV183" s="1611">
        <f t="shared" si="110"/>
        <v>0</v>
      </c>
      <c r="AW183" s="1611">
        <f t="shared" si="111"/>
        <v>0</v>
      </c>
      <c r="AX183" s="1611">
        <f t="shared" si="112"/>
        <v>0</v>
      </c>
      <c r="AY183" s="1611">
        <f t="shared" si="113"/>
        <v>0</v>
      </c>
      <c r="AZ183" s="1611">
        <f t="shared" si="114"/>
        <v>0</v>
      </c>
      <c r="BA183" s="1611">
        <f t="shared" si="115"/>
        <v>0</v>
      </c>
      <c r="BB183" s="1611">
        <f t="shared" si="116"/>
        <v>0</v>
      </c>
      <c r="BC183" s="1611">
        <f t="shared" si="117"/>
        <v>0</v>
      </c>
      <c r="BD183" s="1611">
        <f t="shared" si="118"/>
        <v>0</v>
      </c>
      <c r="BE183" s="1611">
        <f t="shared" si="119"/>
        <v>0</v>
      </c>
      <c r="BF183" s="1611">
        <f t="shared" si="120"/>
        <v>0</v>
      </c>
      <c r="BG183" s="1611">
        <f t="shared" si="130"/>
        <v>0</v>
      </c>
      <c r="BH183" s="1611" t="str">
        <f t="shared" si="131"/>
        <v/>
      </c>
      <c r="BI183" s="1611" t="str">
        <f t="shared" si="132"/>
        <v/>
      </c>
      <c r="BJ183" s="1611" t="str">
        <f t="shared" si="121"/>
        <v/>
      </c>
      <c r="BK183" s="1611" t="str">
        <f t="shared" si="122"/>
        <v/>
      </c>
      <c r="BL183" s="1611" t="str">
        <f t="shared" ca="1" si="123"/>
        <v/>
      </c>
      <c r="BM183" s="1611" t="str">
        <f t="shared" si="133"/>
        <v/>
      </c>
      <c r="BN183" s="1611" t="str">
        <f t="shared" si="124"/>
        <v/>
      </c>
      <c r="BO183" s="1611" t="str">
        <f t="shared" si="125"/>
        <v/>
      </c>
      <c r="BP183" s="1611" t="str">
        <f t="shared" si="134"/>
        <v/>
      </c>
      <c r="BQ183" s="1611" t="str">
        <f t="shared" si="135"/>
        <v/>
      </c>
      <c r="BR183" s="1611" t="str">
        <f t="shared" si="136"/>
        <v/>
      </c>
      <c r="BS183" s="1611" t="str">
        <f t="shared" si="137"/>
        <v/>
      </c>
      <c r="BT183" s="1611" t="str">
        <f t="shared" si="138"/>
        <v/>
      </c>
      <c r="BU183" s="1731">
        <f t="shared" ca="1" si="139"/>
        <v>0</v>
      </c>
      <c r="BV183" s="1594"/>
      <c r="BW183" s="1594"/>
      <c r="BX183" s="1594"/>
      <c r="BY183" s="1594"/>
      <c r="BZ183" s="1594"/>
      <c r="CA183" s="1594"/>
      <c r="CB183" s="1594"/>
      <c r="CC183" s="1594"/>
      <c r="CD183" s="1594"/>
      <c r="CE183" s="1594"/>
      <c r="CF183" s="1594"/>
      <c r="CG183" s="1594"/>
      <c r="CH183" s="1594"/>
      <c r="CI183" s="1594"/>
      <c r="CJ183" s="1594"/>
      <c r="CK183" s="1594"/>
      <c r="CL183" s="1594"/>
      <c r="CM183" s="1594"/>
      <c r="CN183" s="1594"/>
      <c r="CO183" s="1594"/>
      <c r="CP183" s="1594"/>
      <c r="CQ183" s="1594"/>
      <c r="CR183" s="1594"/>
      <c r="CS183" s="1594"/>
      <c r="CT183" s="1594"/>
      <c r="CU183" s="1594"/>
      <c r="CV183" s="1594"/>
      <c r="CW183" s="1594"/>
      <c r="CX183" s="1594"/>
      <c r="CY183" s="1594"/>
      <c r="CZ183" s="1594"/>
      <c r="DA183" s="1594"/>
      <c r="DB183" s="1594"/>
      <c r="DC183" s="1594"/>
      <c r="DD183" s="1594"/>
      <c r="DE183" s="1594"/>
      <c r="DF183" s="1594"/>
      <c r="DG183" s="1594"/>
      <c r="DH183" s="1594"/>
      <c r="DI183" s="1594"/>
      <c r="DJ183" s="1594"/>
      <c r="DK183" s="1594"/>
      <c r="DL183" s="1594"/>
      <c r="DM183" s="1594"/>
      <c r="DN183" s="1594"/>
      <c r="DO183" s="1594"/>
      <c r="DP183" s="1594"/>
      <c r="DQ183" s="1594"/>
      <c r="DR183" s="1594"/>
      <c r="DS183" s="1594"/>
      <c r="DT183" s="1594"/>
      <c r="DU183" s="1594"/>
      <c r="DV183" s="1594"/>
      <c r="DW183" s="1594"/>
      <c r="DX183" s="1594"/>
      <c r="DY183" s="1594"/>
      <c r="DZ183" s="1594"/>
      <c r="EA183" s="1594"/>
      <c r="EB183" s="1594"/>
      <c r="EC183" s="1594"/>
      <c r="ED183" s="1594"/>
      <c r="EE183" s="1594"/>
      <c r="EF183" s="1594"/>
      <c r="EG183" s="1594"/>
      <c r="EH183" s="1594"/>
      <c r="EI183" s="1594"/>
      <c r="EJ183" s="1594"/>
      <c r="EK183" s="1594"/>
      <c r="EL183" s="1594"/>
      <c r="EM183" s="1594"/>
      <c r="EN183" s="1594"/>
      <c r="EO183" s="1594"/>
      <c r="EP183" s="1594"/>
      <c r="EQ183" s="1594"/>
      <c r="ER183" s="1594"/>
      <c r="ES183" s="1594"/>
    </row>
    <row r="184" spans="1:149" s="1595" customFormat="1" ht="12.5">
      <c r="A184" s="1644" t="str">
        <f t="shared" si="126"/>
        <v>Organisation</v>
      </c>
      <c r="B184" s="1758"/>
      <c r="C184" s="1758"/>
      <c r="D184" s="1758"/>
      <c r="E184" s="1756"/>
      <c r="F184" s="1592"/>
      <c r="G184" s="1714">
        <f t="shared" si="127"/>
        <v>0</v>
      </c>
      <c r="H184" s="1645"/>
      <c r="I184" s="1714">
        <f t="shared" si="128"/>
        <v>0</v>
      </c>
      <c r="J184" s="1646"/>
      <c r="K184" s="1646"/>
      <c r="L184" s="1592"/>
      <c r="M184" s="1597"/>
      <c r="N184" s="1597"/>
      <c r="O184" s="1646"/>
      <c r="P184" s="1647"/>
      <c r="Q184" s="1647"/>
      <c r="R184" s="1648"/>
      <c r="S184" s="1603"/>
      <c r="T184" s="1649"/>
      <c r="U184" s="1649"/>
      <c r="V184" s="1649"/>
      <c r="W184" s="1649"/>
      <c r="X184" s="1649"/>
      <c r="Y184" s="1649"/>
      <c r="Z184" s="1649"/>
      <c r="AA184" s="1649"/>
      <c r="AB184" s="1649"/>
      <c r="AC184" s="1649"/>
      <c r="AD184" s="1649"/>
      <c r="AE184" s="1649"/>
      <c r="AF184" s="1610">
        <f t="shared" si="107"/>
        <v>0</v>
      </c>
      <c r="AG184" s="1649"/>
      <c r="AH184" s="1649"/>
      <c r="AI184" s="1649"/>
      <c r="AJ184" s="1649"/>
      <c r="AK184" s="1649"/>
      <c r="AL184" s="1649"/>
      <c r="AM184" s="1649"/>
      <c r="AN184" s="1649"/>
      <c r="AO184" s="1649"/>
      <c r="AP184" s="1649"/>
      <c r="AQ184" s="1649"/>
      <c r="AR184" s="1709"/>
      <c r="AS184" s="1779">
        <f t="shared" si="108"/>
        <v>0</v>
      </c>
      <c r="AT184" s="1711">
        <f t="shared" si="129"/>
        <v>0</v>
      </c>
      <c r="AU184" s="1611">
        <f t="shared" si="109"/>
        <v>0</v>
      </c>
      <c r="AV184" s="1611">
        <f t="shared" si="110"/>
        <v>0</v>
      </c>
      <c r="AW184" s="1611">
        <f t="shared" si="111"/>
        <v>0</v>
      </c>
      <c r="AX184" s="1611">
        <f t="shared" si="112"/>
        <v>0</v>
      </c>
      <c r="AY184" s="1611">
        <f t="shared" si="113"/>
        <v>0</v>
      </c>
      <c r="AZ184" s="1611">
        <f t="shared" si="114"/>
        <v>0</v>
      </c>
      <c r="BA184" s="1611">
        <f t="shared" si="115"/>
        <v>0</v>
      </c>
      <c r="BB184" s="1611">
        <f t="shared" si="116"/>
        <v>0</v>
      </c>
      <c r="BC184" s="1611">
        <f t="shared" si="117"/>
        <v>0</v>
      </c>
      <c r="BD184" s="1611">
        <f t="shared" si="118"/>
        <v>0</v>
      </c>
      <c r="BE184" s="1611">
        <f t="shared" si="119"/>
        <v>0</v>
      </c>
      <c r="BF184" s="1611">
        <f t="shared" si="120"/>
        <v>0</v>
      </c>
      <c r="BG184" s="1611">
        <f t="shared" si="130"/>
        <v>0</v>
      </c>
      <c r="BH184" s="1611" t="str">
        <f t="shared" si="131"/>
        <v/>
      </c>
      <c r="BI184" s="1611" t="str">
        <f t="shared" si="132"/>
        <v/>
      </c>
      <c r="BJ184" s="1611" t="str">
        <f t="shared" si="121"/>
        <v/>
      </c>
      <c r="BK184" s="1611" t="str">
        <f t="shared" si="122"/>
        <v/>
      </c>
      <c r="BL184" s="1611" t="str">
        <f t="shared" ca="1" si="123"/>
        <v/>
      </c>
      <c r="BM184" s="1611" t="str">
        <f t="shared" si="133"/>
        <v/>
      </c>
      <c r="BN184" s="1611" t="str">
        <f t="shared" si="124"/>
        <v/>
      </c>
      <c r="BO184" s="1611" t="str">
        <f t="shared" si="125"/>
        <v/>
      </c>
      <c r="BP184" s="1611" t="str">
        <f t="shared" si="134"/>
        <v/>
      </c>
      <c r="BQ184" s="1611" t="str">
        <f t="shared" si="135"/>
        <v/>
      </c>
      <c r="BR184" s="1611" t="str">
        <f t="shared" si="136"/>
        <v/>
      </c>
      <c r="BS184" s="1611" t="str">
        <f t="shared" si="137"/>
        <v/>
      </c>
      <c r="BT184" s="1611" t="str">
        <f t="shared" si="138"/>
        <v/>
      </c>
      <c r="BU184" s="1731">
        <f t="shared" ca="1" si="139"/>
        <v>0</v>
      </c>
      <c r="BV184" s="1594"/>
      <c r="BW184" s="1594"/>
      <c r="BX184" s="1594"/>
      <c r="BY184" s="1594"/>
      <c r="BZ184" s="1594"/>
      <c r="CA184" s="1594"/>
      <c r="CB184" s="1594"/>
      <c r="CC184" s="1594"/>
      <c r="CD184" s="1594"/>
      <c r="CE184" s="1594"/>
      <c r="CF184" s="1594"/>
      <c r="CG184" s="1594"/>
      <c r="CH184" s="1594"/>
      <c r="CI184" s="1594"/>
      <c r="CJ184" s="1594"/>
      <c r="CK184" s="1594"/>
      <c r="CL184" s="1594"/>
      <c r="CM184" s="1594"/>
      <c r="CN184" s="1594"/>
      <c r="CO184" s="1594"/>
      <c r="CP184" s="1594"/>
      <c r="CQ184" s="1594"/>
      <c r="CR184" s="1594"/>
      <c r="CS184" s="1594"/>
      <c r="CT184" s="1594"/>
      <c r="CU184" s="1594"/>
      <c r="CV184" s="1594"/>
      <c r="CW184" s="1594"/>
      <c r="CX184" s="1594"/>
      <c r="CY184" s="1594"/>
      <c r="CZ184" s="1594"/>
      <c r="DA184" s="1594"/>
      <c r="DB184" s="1594"/>
      <c r="DC184" s="1594"/>
      <c r="DD184" s="1594"/>
      <c r="DE184" s="1594"/>
      <c r="DF184" s="1594"/>
      <c r="DG184" s="1594"/>
      <c r="DH184" s="1594"/>
      <c r="DI184" s="1594"/>
      <c r="DJ184" s="1594"/>
      <c r="DK184" s="1594"/>
      <c r="DL184" s="1594"/>
      <c r="DM184" s="1594"/>
      <c r="DN184" s="1594"/>
      <c r="DO184" s="1594"/>
      <c r="DP184" s="1594"/>
      <c r="DQ184" s="1594"/>
      <c r="DR184" s="1594"/>
      <c r="DS184" s="1594"/>
      <c r="DT184" s="1594"/>
      <c r="DU184" s="1594"/>
      <c r="DV184" s="1594"/>
      <c r="DW184" s="1594"/>
      <c r="DX184" s="1594"/>
      <c r="DY184" s="1594"/>
      <c r="DZ184" s="1594"/>
      <c r="EA184" s="1594"/>
      <c r="EB184" s="1594"/>
      <c r="EC184" s="1594"/>
      <c r="ED184" s="1594"/>
      <c r="EE184" s="1594"/>
      <c r="EF184" s="1594"/>
      <c r="EG184" s="1594"/>
      <c r="EH184" s="1594"/>
      <c r="EI184" s="1594"/>
      <c r="EJ184" s="1594"/>
      <c r="EK184" s="1594"/>
      <c r="EL184" s="1594"/>
      <c r="EM184" s="1594"/>
      <c r="EN184" s="1594"/>
      <c r="EO184" s="1594"/>
      <c r="EP184" s="1594"/>
      <c r="EQ184" s="1594"/>
      <c r="ER184" s="1594"/>
      <c r="ES184" s="1594"/>
    </row>
    <row r="185" spans="1:149" s="1595" customFormat="1" ht="12.5">
      <c r="A185" s="1644" t="str">
        <f t="shared" si="126"/>
        <v>Organisation</v>
      </c>
      <c r="B185" s="1758"/>
      <c r="C185" s="1758"/>
      <c r="D185" s="1758"/>
      <c r="E185" s="1756"/>
      <c r="F185" s="1592"/>
      <c r="G185" s="1714">
        <f t="shared" si="127"/>
        <v>0</v>
      </c>
      <c r="H185" s="1645"/>
      <c r="I185" s="1714">
        <f t="shared" si="128"/>
        <v>0</v>
      </c>
      <c r="J185" s="1646"/>
      <c r="K185" s="1646"/>
      <c r="L185" s="1592"/>
      <c r="M185" s="1597"/>
      <c r="N185" s="1597"/>
      <c r="O185" s="1646"/>
      <c r="P185" s="1647"/>
      <c r="Q185" s="1647"/>
      <c r="R185" s="1648"/>
      <c r="S185" s="1603"/>
      <c r="T185" s="1649"/>
      <c r="U185" s="1649"/>
      <c r="V185" s="1649"/>
      <c r="W185" s="1649"/>
      <c r="X185" s="1649"/>
      <c r="Y185" s="1649"/>
      <c r="Z185" s="1649"/>
      <c r="AA185" s="1649"/>
      <c r="AB185" s="1649"/>
      <c r="AC185" s="1649"/>
      <c r="AD185" s="1649"/>
      <c r="AE185" s="1649"/>
      <c r="AF185" s="1610">
        <f t="shared" si="107"/>
        <v>0</v>
      </c>
      <c r="AG185" s="1649"/>
      <c r="AH185" s="1649"/>
      <c r="AI185" s="1649"/>
      <c r="AJ185" s="1649"/>
      <c r="AK185" s="1649"/>
      <c r="AL185" s="1649"/>
      <c r="AM185" s="1649"/>
      <c r="AN185" s="1649"/>
      <c r="AO185" s="1649"/>
      <c r="AP185" s="1649"/>
      <c r="AQ185" s="1649"/>
      <c r="AR185" s="1709"/>
      <c r="AS185" s="1779">
        <f t="shared" si="108"/>
        <v>0</v>
      </c>
      <c r="AT185" s="1711">
        <f t="shared" si="129"/>
        <v>0</v>
      </c>
      <c r="AU185" s="1611">
        <f t="shared" si="109"/>
        <v>0</v>
      </c>
      <c r="AV185" s="1611">
        <f t="shared" si="110"/>
        <v>0</v>
      </c>
      <c r="AW185" s="1611">
        <f t="shared" si="111"/>
        <v>0</v>
      </c>
      <c r="AX185" s="1611">
        <f t="shared" si="112"/>
        <v>0</v>
      </c>
      <c r="AY185" s="1611">
        <f t="shared" si="113"/>
        <v>0</v>
      </c>
      <c r="AZ185" s="1611">
        <f t="shared" si="114"/>
        <v>0</v>
      </c>
      <c r="BA185" s="1611">
        <f t="shared" si="115"/>
        <v>0</v>
      </c>
      <c r="BB185" s="1611">
        <f t="shared" si="116"/>
        <v>0</v>
      </c>
      <c r="BC185" s="1611">
        <f t="shared" si="117"/>
        <v>0</v>
      </c>
      <c r="BD185" s="1611">
        <f t="shared" si="118"/>
        <v>0</v>
      </c>
      <c r="BE185" s="1611">
        <f t="shared" si="119"/>
        <v>0</v>
      </c>
      <c r="BF185" s="1611">
        <f t="shared" si="120"/>
        <v>0</v>
      </c>
      <c r="BG185" s="1611">
        <f t="shared" si="130"/>
        <v>0</v>
      </c>
      <c r="BH185" s="1611" t="str">
        <f t="shared" si="131"/>
        <v/>
      </c>
      <c r="BI185" s="1611" t="str">
        <f t="shared" si="132"/>
        <v/>
      </c>
      <c r="BJ185" s="1611" t="str">
        <f t="shared" si="121"/>
        <v/>
      </c>
      <c r="BK185" s="1611" t="str">
        <f t="shared" si="122"/>
        <v/>
      </c>
      <c r="BL185" s="1611" t="str">
        <f t="shared" ca="1" si="123"/>
        <v/>
      </c>
      <c r="BM185" s="1611" t="str">
        <f t="shared" si="133"/>
        <v/>
      </c>
      <c r="BN185" s="1611" t="str">
        <f t="shared" si="124"/>
        <v/>
      </c>
      <c r="BO185" s="1611" t="str">
        <f t="shared" si="125"/>
        <v/>
      </c>
      <c r="BP185" s="1611" t="str">
        <f t="shared" si="134"/>
        <v/>
      </c>
      <c r="BQ185" s="1611" t="str">
        <f t="shared" si="135"/>
        <v/>
      </c>
      <c r="BR185" s="1611" t="str">
        <f t="shared" si="136"/>
        <v/>
      </c>
      <c r="BS185" s="1611" t="str">
        <f t="shared" si="137"/>
        <v/>
      </c>
      <c r="BT185" s="1611" t="str">
        <f t="shared" si="138"/>
        <v/>
      </c>
      <c r="BU185" s="1731">
        <f t="shared" ca="1" si="139"/>
        <v>0</v>
      </c>
      <c r="BV185" s="1594"/>
      <c r="BW185" s="1594"/>
      <c r="BX185" s="1594"/>
      <c r="BY185" s="1594"/>
      <c r="BZ185" s="1594"/>
      <c r="CA185" s="1594"/>
      <c r="CB185" s="1594"/>
      <c r="CC185" s="1594"/>
      <c r="CD185" s="1594"/>
      <c r="CE185" s="1594"/>
      <c r="CF185" s="1594"/>
      <c r="CG185" s="1594"/>
      <c r="CH185" s="1594"/>
      <c r="CI185" s="1594"/>
      <c r="CJ185" s="1594"/>
      <c r="CK185" s="1594"/>
      <c r="CL185" s="1594"/>
      <c r="CM185" s="1594"/>
      <c r="CN185" s="1594"/>
      <c r="CO185" s="1594"/>
      <c r="CP185" s="1594"/>
      <c r="CQ185" s="1594"/>
      <c r="CR185" s="1594"/>
      <c r="CS185" s="1594"/>
      <c r="CT185" s="1594"/>
      <c r="CU185" s="1594"/>
      <c r="CV185" s="1594"/>
      <c r="CW185" s="1594"/>
      <c r="CX185" s="1594"/>
      <c r="CY185" s="1594"/>
      <c r="CZ185" s="1594"/>
      <c r="DA185" s="1594"/>
      <c r="DB185" s="1594"/>
      <c r="DC185" s="1594"/>
      <c r="DD185" s="1594"/>
      <c r="DE185" s="1594"/>
      <c r="DF185" s="1594"/>
      <c r="DG185" s="1594"/>
      <c r="DH185" s="1594"/>
      <c r="DI185" s="1594"/>
      <c r="DJ185" s="1594"/>
      <c r="DK185" s="1594"/>
      <c r="DL185" s="1594"/>
      <c r="DM185" s="1594"/>
      <c r="DN185" s="1594"/>
      <c r="DO185" s="1594"/>
      <c r="DP185" s="1594"/>
      <c r="DQ185" s="1594"/>
      <c r="DR185" s="1594"/>
      <c r="DS185" s="1594"/>
      <c r="DT185" s="1594"/>
      <c r="DU185" s="1594"/>
      <c r="DV185" s="1594"/>
      <c r="DW185" s="1594"/>
      <c r="DX185" s="1594"/>
      <c r="DY185" s="1594"/>
      <c r="DZ185" s="1594"/>
      <c r="EA185" s="1594"/>
      <c r="EB185" s="1594"/>
      <c r="EC185" s="1594"/>
      <c r="ED185" s="1594"/>
      <c r="EE185" s="1594"/>
      <c r="EF185" s="1594"/>
      <c r="EG185" s="1594"/>
      <c r="EH185" s="1594"/>
      <c r="EI185" s="1594"/>
      <c r="EJ185" s="1594"/>
      <c r="EK185" s="1594"/>
      <c r="EL185" s="1594"/>
      <c r="EM185" s="1594"/>
      <c r="EN185" s="1594"/>
      <c r="EO185" s="1594"/>
      <c r="EP185" s="1594"/>
      <c r="EQ185" s="1594"/>
      <c r="ER185" s="1594"/>
      <c r="ES185" s="1594"/>
    </row>
    <row r="186" spans="1:149" s="1595" customFormat="1" ht="12.5">
      <c r="A186" s="1644" t="str">
        <f t="shared" si="126"/>
        <v>Organisation</v>
      </c>
      <c r="B186" s="1758"/>
      <c r="C186" s="1758"/>
      <c r="D186" s="1758"/>
      <c r="E186" s="1756"/>
      <c r="F186" s="1592"/>
      <c r="G186" s="1714">
        <f t="shared" si="127"/>
        <v>0</v>
      </c>
      <c r="H186" s="1645"/>
      <c r="I186" s="1714">
        <f t="shared" si="128"/>
        <v>0</v>
      </c>
      <c r="J186" s="1646"/>
      <c r="K186" s="1646"/>
      <c r="L186" s="1592"/>
      <c r="M186" s="1597"/>
      <c r="N186" s="1597"/>
      <c r="O186" s="1646"/>
      <c r="P186" s="1647"/>
      <c r="Q186" s="1647"/>
      <c r="R186" s="1648"/>
      <c r="S186" s="1603"/>
      <c r="T186" s="1649"/>
      <c r="U186" s="1649"/>
      <c r="V186" s="1649"/>
      <c r="W186" s="1649"/>
      <c r="X186" s="1649"/>
      <c r="Y186" s="1649"/>
      <c r="Z186" s="1649"/>
      <c r="AA186" s="1649"/>
      <c r="AB186" s="1649"/>
      <c r="AC186" s="1649"/>
      <c r="AD186" s="1649"/>
      <c r="AE186" s="1649"/>
      <c r="AF186" s="1610">
        <f t="shared" si="107"/>
        <v>0</v>
      </c>
      <c r="AG186" s="1649"/>
      <c r="AH186" s="1649"/>
      <c r="AI186" s="1649"/>
      <c r="AJ186" s="1649"/>
      <c r="AK186" s="1649"/>
      <c r="AL186" s="1649"/>
      <c r="AM186" s="1649"/>
      <c r="AN186" s="1649"/>
      <c r="AO186" s="1649"/>
      <c r="AP186" s="1649"/>
      <c r="AQ186" s="1649"/>
      <c r="AR186" s="1709"/>
      <c r="AS186" s="1779">
        <f t="shared" si="108"/>
        <v>0</v>
      </c>
      <c r="AT186" s="1711">
        <f t="shared" si="129"/>
        <v>0</v>
      </c>
      <c r="AU186" s="1611">
        <f t="shared" si="109"/>
        <v>0</v>
      </c>
      <c r="AV186" s="1611">
        <f t="shared" si="110"/>
        <v>0</v>
      </c>
      <c r="AW186" s="1611">
        <f t="shared" si="111"/>
        <v>0</v>
      </c>
      <c r="AX186" s="1611">
        <f t="shared" si="112"/>
        <v>0</v>
      </c>
      <c r="AY186" s="1611">
        <f t="shared" si="113"/>
        <v>0</v>
      </c>
      <c r="AZ186" s="1611">
        <f t="shared" si="114"/>
        <v>0</v>
      </c>
      <c r="BA186" s="1611">
        <f t="shared" si="115"/>
        <v>0</v>
      </c>
      <c r="BB186" s="1611">
        <f t="shared" si="116"/>
        <v>0</v>
      </c>
      <c r="BC186" s="1611">
        <f t="shared" si="117"/>
        <v>0</v>
      </c>
      <c r="BD186" s="1611">
        <f t="shared" si="118"/>
        <v>0</v>
      </c>
      <c r="BE186" s="1611">
        <f t="shared" si="119"/>
        <v>0</v>
      </c>
      <c r="BF186" s="1611">
        <f t="shared" si="120"/>
        <v>0</v>
      </c>
      <c r="BG186" s="1611">
        <f t="shared" si="130"/>
        <v>0</v>
      </c>
      <c r="BH186" s="1611" t="str">
        <f t="shared" si="131"/>
        <v/>
      </c>
      <c r="BI186" s="1611" t="str">
        <f t="shared" si="132"/>
        <v/>
      </c>
      <c r="BJ186" s="1611" t="str">
        <f t="shared" si="121"/>
        <v/>
      </c>
      <c r="BK186" s="1611" t="str">
        <f t="shared" si="122"/>
        <v/>
      </c>
      <c r="BL186" s="1611" t="str">
        <f t="shared" ca="1" si="123"/>
        <v/>
      </c>
      <c r="BM186" s="1611" t="str">
        <f t="shared" si="133"/>
        <v/>
      </c>
      <c r="BN186" s="1611" t="str">
        <f t="shared" si="124"/>
        <v/>
      </c>
      <c r="BO186" s="1611" t="str">
        <f t="shared" si="125"/>
        <v/>
      </c>
      <c r="BP186" s="1611" t="str">
        <f t="shared" si="134"/>
        <v/>
      </c>
      <c r="BQ186" s="1611" t="str">
        <f t="shared" si="135"/>
        <v/>
      </c>
      <c r="BR186" s="1611" t="str">
        <f t="shared" si="136"/>
        <v/>
      </c>
      <c r="BS186" s="1611" t="str">
        <f t="shared" si="137"/>
        <v/>
      </c>
      <c r="BT186" s="1611" t="str">
        <f t="shared" si="138"/>
        <v/>
      </c>
      <c r="BU186" s="1731">
        <f t="shared" ca="1" si="139"/>
        <v>0</v>
      </c>
      <c r="BV186" s="1594"/>
      <c r="BW186" s="1594"/>
      <c r="BX186" s="1594"/>
      <c r="BY186" s="1594"/>
      <c r="BZ186" s="1594"/>
      <c r="CA186" s="1594"/>
      <c r="CB186" s="1594"/>
      <c r="CC186" s="1594"/>
      <c r="CD186" s="1594"/>
      <c r="CE186" s="1594"/>
      <c r="CF186" s="1594"/>
      <c r="CG186" s="1594"/>
      <c r="CH186" s="1594"/>
      <c r="CI186" s="1594"/>
      <c r="CJ186" s="1594"/>
      <c r="CK186" s="1594"/>
      <c r="CL186" s="1594"/>
      <c r="CM186" s="1594"/>
      <c r="CN186" s="1594"/>
      <c r="CO186" s="1594"/>
      <c r="CP186" s="1594"/>
      <c r="CQ186" s="1594"/>
      <c r="CR186" s="1594"/>
      <c r="CS186" s="1594"/>
      <c r="CT186" s="1594"/>
      <c r="CU186" s="1594"/>
      <c r="CV186" s="1594"/>
      <c r="CW186" s="1594"/>
      <c r="CX186" s="1594"/>
      <c r="CY186" s="1594"/>
      <c r="CZ186" s="1594"/>
      <c r="DA186" s="1594"/>
      <c r="DB186" s="1594"/>
      <c r="DC186" s="1594"/>
      <c r="DD186" s="1594"/>
      <c r="DE186" s="1594"/>
      <c r="DF186" s="1594"/>
      <c r="DG186" s="1594"/>
      <c r="DH186" s="1594"/>
      <c r="DI186" s="1594"/>
      <c r="DJ186" s="1594"/>
      <c r="DK186" s="1594"/>
      <c r="DL186" s="1594"/>
      <c r="DM186" s="1594"/>
      <c r="DN186" s="1594"/>
      <c r="DO186" s="1594"/>
      <c r="DP186" s="1594"/>
      <c r="DQ186" s="1594"/>
      <c r="DR186" s="1594"/>
      <c r="DS186" s="1594"/>
      <c r="DT186" s="1594"/>
      <c r="DU186" s="1594"/>
      <c r="DV186" s="1594"/>
      <c r="DW186" s="1594"/>
      <c r="DX186" s="1594"/>
      <c r="DY186" s="1594"/>
      <c r="DZ186" s="1594"/>
      <c r="EA186" s="1594"/>
      <c r="EB186" s="1594"/>
      <c r="EC186" s="1594"/>
      <c r="ED186" s="1594"/>
      <c r="EE186" s="1594"/>
      <c r="EF186" s="1594"/>
      <c r="EG186" s="1594"/>
      <c r="EH186" s="1594"/>
      <c r="EI186" s="1594"/>
      <c r="EJ186" s="1594"/>
      <c r="EK186" s="1594"/>
      <c r="EL186" s="1594"/>
      <c r="EM186" s="1594"/>
      <c r="EN186" s="1594"/>
      <c r="EO186" s="1594"/>
      <c r="EP186" s="1594"/>
      <c r="EQ186" s="1594"/>
      <c r="ER186" s="1594"/>
      <c r="ES186" s="1594"/>
    </row>
    <row r="187" spans="1:149" s="1595" customFormat="1" ht="12.5">
      <c r="A187" s="1644" t="str">
        <f t="shared" si="126"/>
        <v>Organisation</v>
      </c>
      <c r="B187" s="1758"/>
      <c r="C187" s="1758"/>
      <c r="D187" s="1758"/>
      <c r="E187" s="1756"/>
      <c r="F187" s="1592"/>
      <c r="G187" s="1714">
        <f t="shared" si="127"/>
        <v>0</v>
      </c>
      <c r="H187" s="1645"/>
      <c r="I187" s="1714">
        <f t="shared" si="128"/>
        <v>0</v>
      </c>
      <c r="J187" s="1646"/>
      <c r="K187" s="1646"/>
      <c r="L187" s="1592"/>
      <c r="M187" s="1597"/>
      <c r="N187" s="1597"/>
      <c r="O187" s="1646"/>
      <c r="P187" s="1647"/>
      <c r="Q187" s="1647"/>
      <c r="R187" s="1648"/>
      <c r="S187" s="1603"/>
      <c r="T187" s="1649"/>
      <c r="U187" s="1649"/>
      <c r="V187" s="1649"/>
      <c r="W187" s="1649"/>
      <c r="X187" s="1649"/>
      <c r="Y187" s="1649"/>
      <c r="Z187" s="1649"/>
      <c r="AA187" s="1649"/>
      <c r="AB187" s="1649"/>
      <c r="AC187" s="1649"/>
      <c r="AD187" s="1649"/>
      <c r="AE187" s="1649"/>
      <c r="AF187" s="1610">
        <f t="shared" si="107"/>
        <v>0</v>
      </c>
      <c r="AG187" s="1649"/>
      <c r="AH187" s="1649"/>
      <c r="AI187" s="1649"/>
      <c r="AJ187" s="1649"/>
      <c r="AK187" s="1649"/>
      <c r="AL187" s="1649"/>
      <c r="AM187" s="1649"/>
      <c r="AN187" s="1649"/>
      <c r="AO187" s="1649"/>
      <c r="AP187" s="1649"/>
      <c r="AQ187" s="1649"/>
      <c r="AR187" s="1709"/>
      <c r="AS187" s="1779">
        <f t="shared" si="108"/>
        <v>0</v>
      </c>
      <c r="AT187" s="1711">
        <f t="shared" si="129"/>
        <v>0</v>
      </c>
      <c r="AU187" s="1611">
        <f t="shared" si="109"/>
        <v>0</v>
      </c>
      <c r="AV187" s="1611">
        <f t="shared" si="110"/>
        <v>0</v>
      </c>
      <c r="AW187" s="1611">
        <f t="shared" si="111"/>
        <v>0</v>
      </c>
      <c r="AX187" s="1611">
        <f t="shared" si="112"/>
        <v>0</v>
      </c>
      <c r="AY187" s="1611">
        <f t="shared" si="113"/>
        <v>0</v>
      </c>
      <c r="AZ187" s="1611">
        <f t="shared" si="114"/>
        <v>0</v>
      </c>
      <c r="BA187" s="1611">
        <f t="shared" si="115"/>
        <v>0</v>
      </c>
      <c r="BB187" s="1611">
        <f t="shared" si="116"/>
        <v>0</v>
      </c>
      <c r="BC187" s="1611">
        <f t="shared" si="117"/>
        <v>0</v>
      </c>
      <c r="BD187" s="1611">
        <f t="shared" si="118"/>
        <v>0</v>
      </c>
      <c r="BE187" s="1611">
        <f t="shared" si="119"/>
        <v>0</v>
      </c>
      <c r="BF187" s="1611">
        <f t="shared" si="120"/>
        <v>0</v>
      </c>
      <c r="BG187" s="1611">
        <f t="shared" si="130"/>
        <v>0</v>
      </c>
      <c r="BH187" s="1611" t="str">
        <f t="shared" si="131"/>
        <v/>
      </c>
      <c r="BI187" s="1611" t="str">
        <f t="shared" si="132"/>
        <v/>
      </c>
      <c r="BJ187" s="1611" t="str">
        <f t="shared" si="121"/>
        <v/>
      </c>
      <c r="BK187" s="1611" t="str">
        <f t="shared" si="122"/>
        <v/>
      </c>
      <c r="BL187" s="1611" t="str">
        <f t="shared" ca="1" si="123"/>
        <v/>
      </c>
      <c r="BM187" s="1611" t="str">
        <f t="shared" si="133"/>
        <v/>
      </c>
      <c r="BN187" s="1611" t="str">
        <f t="shared" si="124"/>
        <v/>
      </c>
      <c r="BO187" s="1611" t="str">
        <f t="shared" si="125"/>
        <v/>
      </c>
      <c r="BP187" s="1611" t="str">
        <f t="shared" si="134"/>
        <v/>
      </c>
      <c r="BQ187" s="1611" t="str">
        <f t="shared" si="135"/>
        <v/>
      </c>
      <c r="BR187" s="1611" t="str">
        <f t="shared" si="136"/>
        <v/>
      </c>
      <c r="BS187" s="1611" t="str">
        <f t="shared" si="137"/>
        <v/>
      </c>
      <c r="BT187" s="1611" t="str">
        <f t="shared" si="138"/>
        <v/>
      </c>
      <c r="BU187" s="1731">
        <f t="shared" ca="1" si="139"/>
        <v>0</v>
      </c>
      <c r="BV187" s="1594"/>
      <c r="BW187" s="1594"/>
      <c r="BX187" s="1594"/>
      <c r="BY187" s="1594"/>
      <c r="BZ187" s="1594"/>
      <c r="CA187" s="1594"/>
      <c r="CB187" s="1594"/>
      <c r="CC187" s="1594"/>
      <c r="CD187" s="1594"/>
      <c r="CE187" s="1594"/>
      <c r="CF187" s="1594"/>
      <c r="CG187" s="1594"/>
      <c r="CH187" s="1594"/>
      <c r="CI187" s="1594"/>
      <c r="CJ187" s="1594"/>
      <c r="CK187" s="1594"/>
      <c r="CL187" s="1594"/>
      <c r="CM187" s="1594"/>
      <c r="CN187" s="1594"/>
      <c r="CO187" s="1594"/>
      <c r="CP187" s="1594"/>
      <c r="CQ187" s="1594"/>
      <c r="CR187" s="1594"/>
      <c r="CS187" s="1594"/>
      <c r="CT187" s="1594"/>
      <c r="CU187" s="1594"/>
      <c r="CV187" s="1594"/>
      <c r="CW187" s="1594"/>
      <c r="CX187" s="1594"/>
      <c r="CY187" s="1594"/>
      <c r="CZ187" s="1594"/>
      <c r="DA187" s="1594"/>
      <c r="DB187" s="1594"/>
      <c r="DC187" s="1594"/>
      <c r="DD187" s="1594"/>
      <c r="DE187" s="1594"/>
      <c r="DF187" s="1594"/>
      <c r="DG187" s="1594"/>
      <c r="DH187" s="1594"/>
      <c r="DI187" s="1594"/>
      <c r="DJ187" s="1594"/>
      <c r="DK187" s="1594"/>
      <c r="DL187" s="1594"/>
      <c r="DM187" s="1594"/>
      <c r="DN187" s="1594"/>
      <c r="DO187" s="1594"/>
      <c r="DP187" s="1594"/>
      <c r="DQ187" s="1594"/>
      <c r="DR187" s="1594"/>
      <c r="DS187" s="1594"/>
      <c r="DT187" s="1594"/>
      <c r="DU187" s="1594"/>
      <c r="DV187" s="1594"/>
      <c r="DW187" s="1594"/>
      <c r="DX187" s="1594"/>
      <c r="DY187" s="1594"/>
      <c r="DZ187" s="1594"/>
      <c r="EA187" s="1594"/>
      <c r="EB187" s="1594"/>
      <c r="EC187" s="1594"/>
      <c r="ED187" s="1594"/>
      <c r="EE187" s="1594"/>
      <c r="EF187" s="1594"/>
      <c r="EG187" s="1594"/>
      <c r="EH187" s="1594"/>
      <c r="EI187" s="1594"/>
      <c r="EJ187" s="1594"/>
      <c r="EK187" s="1594"/>
      <c r="EL187" s="1594"/>
      <c r="EM187" s="1594"/>
      <c r="EN187" s="1594"/>
      <c r="EO187" s="1594"/>
      <c r="EP187" s="1594"/>
      <c r="EQ187" s="1594"/>
      <c r="ER187" s="1594"/>
      <c r="ES187" s="1594"/>
    </row>
    <row r="188" spans="1:149" s="1595" customFormat="1" ht="12.5">
      <c r="A188" s="1644" t="str">
        <f t="shared" si="126"/>
        <v>Organisation</v>
      </c>
      <c r="B188" s="1758"/>
      <c r="C188" s="1758"/>
      <c r="D188" s="1758"/>
      <c r="E188" s="1756"/>
      <c r="F188" s="1592"/>
      <c r="G188" s="1714">
        <f t="shared" si="127"/>
        <v>0</v>
      </c>
      <c r="H188" s="1645"/>
      <c r="I188" s="1714">
        <f t="shared" si="128"/>
        <v>0</v>
      </c>
      <c r="J188" s="1646"/>
      <c r="K188" s="1646"/>
      <c r="L188" s="1592"/>
      <c r="M188" s="1597"/>
      <c r="N188" s="1597"/>
      <c r="O188" s="1646"/>
      <c r="P188" s="1647"/>
      <c r="Q188" s="1647"/>
      <c r="R188" s="1648"/>
      <c r="S188" s="1603"/>
      <c r="T188" s="1649"/>
      <c r="U188" s="1649"/>
      <c r="V188" s="1649"/>
      <c r="W188" s="1649"/>
      <c r="X188" s="1649"/>
      <c r="Y188" s="1649"/>
      <c r="Z188" s="1649"/>
      <c r="AA188" s="1649"/>
      <c r="AB188" s="1649"/>
      <c r="AC188" s="1649"/>
      <c r="AD188" s="1649"/>
      <c r="AE188" s="1649"/>
      <c r="AF188" s="1610">
        <f t="shared" si="107"/>
        <v>0</v>
      </c>
      <c r="AG188" s="1649"/>
      <c r="AH188" s="1649"/>
      <c r="AI188" s="1649"/>
      <c r="AJ188" s="1649"/>
      <c r="AK188" s="1649"/>
      <c r="AL188" s="1649"/>
      <c r="AM188" s="1649"/>
      <c r="AN188" s="1649"/>
      <c r="AO188" s="1649"/>
      <c r="AP188" s="1649"/>
      <c r="AQ188" s="1649"/>
      <c r="AR188" s="1709"/>
      <c r="AS188" s="1779">
        <f t="shared" si="108"/>
        <v>0</v>
      </c>
      <c r="AT188" s="1711">
        <f t="shared" si="129"/>
        <v>0</v>
      </c>
      <c r="AU188" s="1611">
        <f t="shared" si="109"/>
        <v>0</v>
      </c>
      <c r="AV188" s="1611">
        <f t="shared" si="110"/>
        <v>0</v>
      </c>
      <c r="AW188" s="1611">
        <f t="shared" si="111"/>
        <v>0</v>
      </c>
      <c r="AX188" s="1611">
        <f t="shared" si="112"/>
        <v>0</v>
      </c>
      <c r="AY188" s="1611">
        <f t="shared" si="113"/>
        <v>0</v>
      </c>
      <c r="AZ188" s="1611">
        <f t="shared" si="114"/>
        <v>0</v>
      </c>
      <c r="BA188" s="1611">
        <f t="shared" si="115"/>
        <v>0</v>
      </c>
      <c r="BB188" s="1611">
        <f t="shared" si="116"/>
        <v>0</v>
      </c>
      <c r="BC188" s="1611">
        <f t="shared" si="117"/>
        <v>0</v>
      </c>
      <c r="BD188" s="1611">
        <f t="shared" si="118"/>
        <v>0</v>
      </c>
      <c r="BE188" s="1611">
        <f t="shared" si="119"/>
        <v>0</v>
      </c>
      <c r="BF188" s="1611">
        <f t="shared" si="120"/>
        <v>0</v>
      </c>
      <c r="BG188" s="1611">
        <f t="shared" si="130"/>
        <v>0</v>
      </c>
      <c r="BH188" s="1611" t="str">
        <f t="shared" si="131"/>
        <v/>
      </c>
      <c r="BI188" s="1611" t="str">
        <f t="shared" si="132"/>
        <v/>
      </c>
      <c r="BJ188" s="1611" t="str">
        <f t="shared" si="121"/>
        <v/>
      </c>
      <c r="BK188" s="1611" t="str">
        <f t="shared" si="122"/>
        <v/>
      </c>
      <c r="BL188" s="1611" t="str">
        <f t="shared" ca="1" si="123"/>
        <v/>
      </c>
      <c r="BM188" s="1611" t="str">
        <f t="shared" si="133"/>
        <v/>
      </c>
      <c r="BN188" s="1611" t="str">
        <f t="shared" si="124"/>
        <v/>
      </c>
      <c r="BO188" s="1611" t="str">
        <f t="shared" si="125"/>
        <v/>
      </c>
      <c r="BP188" s="1611" t="str">
        <f t="shared" si="134"/>
        <v/>
      </c>
      <c r="BQ188" s="1611" t="str">
        <f t="shared" si="135"/>
        <v/>
      </c>
      <c r="BR188" s="1611" t="str">
        <f t="shared" si="136"/>
        <v/>
      </c>
      <c r="BS188" s="1611" t="str">
        <f t="shared" si="137"/>
        <v/>
      </c>
      <c r="BT188" s="1611" t="str">
        <f t="shared" si="138"/>
        <v/>
      </c>
      <c r="BU188" s="1731">
        <f t="shared" ca="1" si="139"/>
        <v>0</v>
      </c>
      <c r="BV188" s="1594"/>
      <c r="BW188" s="1594"/>
      <c r="BX188" s="1594"/>
      <c r="BY188" s="1594"/>
      <c r="BZ188" s="1594"/>
      <c r="CA188" s="1594"/>
      <c r="CB188" s="1594"/>
      <c r="CC188" s="1594"/>
      <c r="CD188" s="1594"/>
      <c r="CE188" s="1594"/>
      <c r="CF188" s="1594"/>
      <c r="CG188" s="1594"/>
      <c r="CH188" s="1594"/>
      <c r="CI188" s="1594"/>
      <c r="CJ188" s="1594"/>
      <c r="CK188" s="1594"/>
      <c r="CL188" s="1594"/>
      <c r="CM188" s="1594"/>
      <c r="CN188" s="1594"/>
      <c r="CO188" s="1594"/>
      <c r="CP188" s="1594"/>
      <c r="CQ188" s="1594"/>
      <c r="CR188" s="1594"/>
      <c r="CS188" s="1594"/>
      <c r="CT188" s="1594"/>
      <c r="CU188" s="1594"/>
      <c r="CV188" s="1594"/>
      <c r="CW188" s="1594"/>
      <c r="CX188" s="1594"/>
      <c r="CY188" s="1594"/>
      <c r="CZ188" s="1594"/>
      <c r="DA188" s="1594"/>
      <c r="DB188" s="1594"/>
      <c r="DC188" s="1594"/>
      <c r="DD188" s="1594"/>
      <c r="DE188" s="1594"/>
      <c r="DF188" s="1594"/>
      <c r="DG188" s="1594"/>
      <c r="DH188" s="1594"/>
      <c r="DI188" s="1594"/>
      <c r="DJ188" s="1594"/>
      <c r="DK188" s="1594"/>
      <c r="DL188" s="1594"/>
      <c r="DM188" s="1594"/>
      <c r="DN188" s="1594"/>
      <c r="DO188" s="1594"/>
      <c r="DP188" s="1594"/>
      <c r="DQ188" s="1594"/>
      <c r="DR188" s="1594"/>
      <c r="DS188" s="1594"/>
      <c r="DT188" s="1594"/>
      <c r="DU188" s="1594"/>
      <c r="DV188" s="1594"/>
      <c r="DW188" s="1594"/>
      <c r="DX188" s="1594"/>
      <c r="DY188" s="1594"/>
      <c r="DZ188" s="1594"/>
      <c r="EA188" s="1594"/>
      <c r="EB188" s="1594"/>
      <c r="EC188" s="1594"/>
      <c r="ED188" s="1594"/>
      <c r="EE188" s="1594"/>
      <c r="EF188" s="1594"/>
      <c r="EG188" s="1594"/>
      <c r="EH188" s="1594"/>
      <c r="EI188" s="1594"/>
      <c r="EJ188" s="1594"/>
      <c r="EK188" s="1594"/>
      <c r="EL188" s="1594"/>
      <c r="EM188" s="1594"/>
      <c r="EN188" s="1594"/>
      <c r="EO188" s="1594"/>
      <c r="EP188" s="1594"/>
      <c r="EQ188" s="1594"/>
      <c r="ER188" s="1594"/>
      <c r="ES188" s="1594"/>
    </row>
    <row r="189" spans="1:149" s="1595" customFormat="1" ht="12.5">
      <c r="A189" s="1644" t="str">
        <f t="shared" si="126"/>
        <v>Organisation</v>
      </c>
      <c r="B189" s="1758"/>
      <c r="C189" s="1758"/>
      <c r="D189" s="1758"/>
      <c r="E189" s="1756"/>
      <c r="F189" s="1592"/>
      <c r="G189" s="1714">
        <f t="shared" si="127"/>
        <v>0</v>
      </c>
      <c r="H189" s="1645"/>
      <c r="I189" s="1714">
        <f t="shared" si="128"/>
        <v>0</v>
      </c>
      <c r="J189" s="1646"/>
      <c r="K189" s="1646"/>
      <c r="L189" s="1592"/>
      <c r="M189" s="1597"/>
      <c r="N189" s="1597"/>
      <c r="O189" s="1646"/>
      <c r="P189" s="1647"/>
      <c r="Q189" s="1647"/>
      <c r="R189" s="1648"/>
      <c r="S189" s="1603"/>
      <c r="T189" s="1649"/>
      <c r="U189" s="1649"/>
      <c r="V189" s="1649"/>
      <c r="W189" s="1649"/>
      <c r="X189" s="1649"/>
      <c r="Y189" s="1649"/>
      <c r="Z189" s="1649"/>
      <c r="AA189" s="1649"/>
      <c r="AB189" s="1649"/>
      <c r="AC189" s="1649"/>
      <c r="AD189" s="1649"/>
      <c r="AE189" s="1649"/>
      <c r="AF189" s="1610">
        <f t="shared" si="107"/>
        <v>0</v>
      </c>
      <c r="AG189" s="1649"/>
      <c r="AH189" s="1649"/>
      <c r="AI189" s="1649"/>
      <c r="AJ189" s="1649"/>
      <c r="AK189" s="1649"/>
      <c r="AL189" s="1649"/>
      <c r="AM189" s="1649"/>
      <c r="AN189" s="1649"/>
      <c r="AO189" s="1649"/>
      <c r="AP189" s="1649"/>
      <c r="AQ189" s="1649"/>
      <c r="AR189" s="1709"/>
      <c r="AS189" s="1779">
        <f t="shared" si="108"/>
        <v>0</v>
      </c>
      <c r="AT189" s="1711">
        <f t="shared" si="129"/>
        <v>0</v>
      </c>
      <c r="AU189" s="1611">
        <f t="shared" si="109"/>
        <v>0</v>
      </c>
      <c r="AV189" s="1611">
        <f t="shared" si="110"/>
        <v>0</v>
      </c>
      <c r="AW189" s="1611">
        <f t="shared" si="111"/>
        <v>0</v>
      </c>
      <c r="AX189" s="1611">
        <f t="shared" si="112"/>
        <v>0</v>
      </c>
      <c r="AY189" s="1611">
        <f t="shared" si="113"/>
        <v>0</v>
      </c>
      <c r="AZ189" s="1611">
        <f t="shared" si="114"/>
        <v>0</v>
      </c>
      <c r="BA189" s="1611">
        <f t="shared" si="115"/>
        <v>0</v>
      </c>
      <c r="BB189" s="1611">
        <f t="shared" si="116"/>
        <v>0</v>
      </c>
      <c r="BC189" s="1611">
        <f t="shared" si="117"/>
        <v>0</v>
      </c>
      <c r="BD189" s="1611">
        <f t="shared" si="118"/>
        <v>0</v>
      </c>
      <c r="BE189" s="1611">
        <f t="shared" si="119"/>
        <v>0</v>
      </c>
      <c r="BF189" s="1611">
        <f t="shared" si="120"/>
        <v>0</v>
      </c>
      <c r="BG189" s="1611">
        <f t="shared" si="130"/>
        <v>0</v>
      </c>
      <c r="BH189" s="1611" t="str">
        <f t="shared" si="131"/>
        <v/>
      </c>
      <c r="BI189" s="1611" t="str">
        <f t="shared" si="132"/>
        <v/>
      </c>
      <c r="BJ189" s="1611" t="str">
        <f t="shared" si="121"/>
        <v/>
      </c>
      <c r="BK189" s="1611" t="str">
        <f t="shared" si="122"/>
        <v/>
      </c>
      <c r="BL189" s="1611" t="str">
        <f t="shared" ca="1" si="123"/>
        <v/>
      </c>
      <c r="BM189" s="1611" t="str">
        <f t="shared" si="133"/>
        <v/>
      </c>
      <c r="BN189" s="1611" t="str">
        <f t="shared" si="124"/>
        <v/>
      </c>
      <c r="BO189" s="1611" t="str">
        <f t="shared" si="125"/>
        <v/>
      </c>
      <c r="BP189" s="1611" t="str">
        <f t="shared" si="134"/>
        <v/>
      </c>
      <c r="BQ189" s="1611" t="str">
        <f t="shared" si="135"/>
        <v/>
      </c>
      <c r="BR189" s="1611" t="str">
        <f t="shared" si="136"/>
        <v/>
      </c>
      <c r="BS189" s="1611" t="str">
        <f t="shared" si="137"/>
        <v/>
      </c>
      <c r="BT189" s="1611" t="str">
        <f t="shared" si="138"/>
        <v/>
      </c>
      <c r="BU189" s="1731">
        <f t="shared" ca="1" si="139"/>
        <v>0</v>
      </c>
      <c r="BV189" s="1594"/>
      <c r="BW189" s="1594"/>
      <c r="BX189" s="1594"/>
      <c r="BY189" s="1594"/>
      <c r="BZ189" s="1594"/>
      <c r="CA189" s="1594"/>
      <c r="CB189" s="1594"/>
      <c r="CC189" s="1594"/>
      <c r="CD189" s="1594"/>
      <c r="CE189" s="1594"/>
      <c r="CF189" s="1594"/>
      <c r="CG189" s="1594"/>
      <c r="CH189" s="1594"/>
      <c r="CI189" s="1594"/>
      <c r="CJ189" s="1594"/>
      <c r="CK189" s="1594"/>
      <c r="CL189" s="1594"/>
      <c r="CM189" s="1594"/>
      <c r="CN189" s="1594"/>
      <c r="CO189" s="1594"/>
      <c r="CP189" s="1594"/>
      <c r="CQ189" s="1594"/>
      <c r="CR189" s="1594"/>
      <c r="CS189" s="1594"/>
      <c r="CT189" s="1594"/>
      <c r="CU189" s="1594"/>
      <c r="CV189" s="1594"/>
      <c r="CW189" s="1594"/>
      <c r="CX189" s="1594"/>
      <c r="CY189" s="1594"/>
      <c r="CZ189" s="1594"/>
      <c r="DA189" s="1594"/>
      <c r="DB189" s="1594"/>
      <c r="DC189" s="1594"/>
      <c r="DD189" s="1594"/>
      <c r="DE189" s="1594"/>
      <c r="DF189" s="1594"/>
      <c r="DG189" s="1594"/>
      <c r="DH189" s="1594"/>
      <c r="DI189" s="1594"/>
      <c r="DJ189" s="1594"/>
      <c r="DK189" s="1594"/>
      <c r="DL189" s="1594"/>
      <c r="DM189" s="1594"/>
      <c r="DN189" s="1594"/>
      <c r="DO189" s="1594"/>
      <c r="DP189" s="1594"/>
      <c r="DQ189" s="1594"/>
      <c r="DR189" s="1594"/>
      <c r="DS189" s="1594"/>
      <c r="DT189" s="1594"/>
      <c r="DU189" s="1594"/>
      <c r="DV189" s="1594"/>
      <c r="DW189" s="1594"/>
      <c r="DX189" s="1594"/>
      <c r="DY189" s="1594"/>
      <c r="DZ189" s="1594"/>
      <c r="EA189" s="1594"/>
      <c r="EB189" s="1594"/>
      <c r="EC189" s="1594"/>
      <c r="ED189" s="1594"/>
      <c r="EE189" s="1594"/>
      <c r="EF189" s="1594"/>
      <c r="EG189" s="1594"/>
      <c r="EH189" s="1594"/>
      <c r="EI189" s="1594"/>
      <c r="EJ189" s="1594"/>
      <c r="EK189" s="1594"/>
      <c r="EL189" s="1594"/>
      <c r="EM189" s="1594"/>
      <c r="EN189" s="1594"/>
      <c r="EO189" s="1594"/>
      <c r="EP189" s="1594"/>
      <c r="EQ189" s="1594"/>
      <c r="ER189" s="1594"/>
      <c r="ES189" s="1594"/>
    </row>
    <row r="190" spans="1:149" s="1595" customFormat="1" ht="12.5">
      <c r="A190" s="1644" t="str">
        <f t="shared" si="126"/>
        <v>Organisation</v>
      </c>
      <c r="B190" s="1758"/>
      <c r="C190" s="1758"/>
      <c r="D190" s="1758"/>
      <c r="E190" s="1756"/>
      <c r="F190" s="1592"/>
      <c r="G190" s="1714">
        <f t="shared" si="127"/>
        <v>0</v>
      </c>
      <c r="H190" s="1645"/>
      <c r="I190" s="1714">
        <f t="shared" si="128"/>
        <v>0</v>
      </c>
      <c r="J190" s="1646"/>
      <c r="K190" s="1646"/>
      <c r="L190" s="1592"/>
      <c r="M190" s="1597"/>
      <c r="N190" s="1597"/>
      <c r="O190" s="1646"/>
      <c r="P190" s="1647"/>
      <c r="Q190" s="1647"/>
      <c r="R190" s="1648"/>
      <c r="S190" s="1603"/>
      <c r="T190" s="1649"/>
      <c r="U190" s="1649"/>
      <c r="V190" s="1649"/>
      <c r="W190" s="1649"/>
      <c r="X190" s="1649"/>
      <c r="Y190" s="1649"/>
      <c r="Z190" s="1649"/>
      <c r="AA190" s="1649"/>
      <c r="AB190" s="1649"/>
      <c r="AC190" s="1649"/>
      <c r="AD190" s="1649"/>
      <c r="AE190" s="1649"/>
      <c r="AF190" s="1610">
        <f t="shared" si="107"/>
        <v>0</v>
      </c>
      <c r="AG190" s="1649"/>
      <c r="AH190" s="1649"/>
      <c r="AI190" s="1649"/>
      <c r="AJ190" s="1649"/>
      <c r="AK190" s="1649"/>
      <c r="AL190" s="1649"/>
      <c r="AM190" s="1649"/>
      <c r="AN190" s="1649"/>
      <c r="AO190" s="1649"/>
      <c r="AP190" s="1649"/>
      <c r="AQ190" s="1649"/>
      <c r="AR190" s="1709"/>
      <c r="AS190" s="1779">
        <f t="shared" si="108"/>
        <v>0</v>
      </c>
      <c r="AT190" s="1711">
        <f t="shared" si="129"/>
        <v>0</v>
      </c>
      <c r="AU190" s="1611">
        <f t="shared" si="109"/>
        <v>0</v>
      </c>
      <c r="AV190" s="1611">
        <f t="shared" si="110"/>
        <v>0</v>
      </c>
      <c r="AW190" s="1611">
        <f t="shared" si="111"/>
        <v>0</v>
      </c>
      <c r="AX190" s="1611">
        <f t="shared" si="112"/>
        <v>0</v>
      </c>
      <c r="AY190" s="1611">
        <f t="shared" si="113"/>
        <v>0</v>
      </c>
      <c r="AZ190" s="1611">
        <f t="shared" si="114"/>
        <v>0</v>
      </c>
      <c r="BA190" s="1611">
        <f t="shared" si="115"/>
        <v>0</v>
      </c>
      <c r="BB190" s="1611">
        <f t="shared" si="116"/>
        <v>0</v>
      </c>
      <c r="BC190" s="1611">
        <f t="shared" si="117"/>
        <v>0</v>
      </c>
      <c r="BD190" s="1611">
        <f t="shared" si="118"/>
        <v>0</v>
      </c>
      <c r="BE190" s="1611">
        <f t="shared" si="119"/>
        <v>0</v>
      </c>
      <c r="BF190" s="1611">
        <f t="shared" si="120"/>
        <v>0</v>
      </c>
      <c r="BG190" s="1611">
        <f t="shared" si="130"/>
        <v>0</v>
      </c>
      <c r="BH190" s="1611" t="str">
        <f t="shared" si="131"/>
        <v/>
      </c>
      <c r="BI190" s="1611" t="str">
        <f t="shared" si="132"/>
        <v/>
      </c>
      <c r="BJ190" s="1611" t="str">
        <f t="shared" si="121"/>
        <v/>
      </c>
      <c r="BK190" s="1611" t="str">
        <f t="shared" si="122"/>
        <v/>
      </c>
      <c r="BL190" s="1611" t="str">
        <f t="shared" ca="1" si="123"/>
        <v/>
      </c>
      <c r="BM190" s="1611" t="str">
        <f t="shared" si="133"/>
        <v/>
      </c>
      <c r="BN190" s="1611" t="str">
        <f t="shared" si="124"/>
        <v/>
      </c>
      <c r="BO190" s="1611" t="str">
        <f t="shared" si="125"/>
        <v/>
      </c>
      <c r="BP190" s="1611" t="str">
        <f t="shared" si="134"/>
        <v/>
      </c>
      <c r="BQ190" s="1611" t="str">
        <f t="shared" si="135"/>
        <v/>
      </c>
      <c r="BR190" s="1611" t="str">
        <f t="shared" si="136"/>
        <v/>
      </c>
      <c r="BS190" s="1611" t="str">
        <f t="shared" si="137"/>
        <v/>
      </c>
      <c r="BT190" s="1611" t="str">
        <f t="shared" si="138"/>
        <v/>
      </c>
      <c r="BU190" s="1731">
        <f t="shared" ca="1" si="139"/>
        <v>0</v>
      </c>
      <c r="BV190" s="1594"/>
      <c r="BW190" s="1594"/>
      <c r="BX190" s="1594"/>
      <c r="BY190" s="1594"/>
      <c r="BZ190" s="1594"/>
      <c r="CA190" s="1594"/>
      <c r="CB190" s="1594"/>
      <c r="CC190" s="1594"/>
      <c r="CD190" s="1594"/>
      <c r="CE190" s="1594"/>
      <c r="CF190" s="1594"/>
      <c r="CG190" s="1594"/>
      <c r="CH190" s="1594"/>
      <c r="CI190" s="1594"/>
      <c r="CJ190" s="1594"/>
      <c r="CK190" s="1594"/>
      <c r="CL190" s="1594"/>
      <c r="CM190" s="1594"/>
      <c r="CN190" s="1594"/>
      <c r="CO190" s="1594"/>
      <c r="CP190" s="1594"/>
      <c r="CQ190" s="1594"/>
      <c r="CR190" s="1594"/>
      <c r="CS190" s="1594"/>
      <c r="CT190" s="1594"/>
      <c r="CU190" s="1594"/>
      <c r="CV190" s="1594"/>
      <c r="CW190" s="1594"/>
      <c r="CX190" s="1594"/>
      <c r="CY190" s="1594"/>
      <c r="CZ190" s="1594"/>
      <c r="DA190" s="1594"/>
      <c r="DB190" s="1594"/>
      <c r="DC190" s="1594"/>
      <c r="DD190" s="1594"/>
      <c r="DE190" s="1594"/>
      <c r="DF190" s="1594"/>
      <c r="DG190" s="1594"/>
      <c r="DH190" s="1594"/>
      <c r="DI190" s="1594"/>
      <c r="DJ190" s="1594"/>
      <c r="DK190" s="1594"/>
      <c r="DL190" s="1594"/>
      <c r="DM190" s="1594"/>
      <c r="DN190" s="1594"/>
      <c r="DO190" s="1594"/>
      <c r="DP190" s="1594"/>
      <c r="DQ190" s="1594"/>
      <c r="DR190" s="1594"/>
      <c r="DS190" s="1594"/>
      <c r="DT190" s="1594"/>
      <c r="DU190" s="1594"/>
      <c r="DV190" s="1594"/>
      <c r="DW190" s="1594"/>
      <c r="DX190" s="1594"/>
      <c r="DY190" s="1594"/>
      <c r="DZ190" s="1594"/>
      <c r="EA190" s="1594"/>
      <c r="EB190" s="1594"/>
      <c r="EC190" s="1594"/>
      <c r="ED190" s="1594"/>
      <c r="EE190" s="1594"/>
      <c r="EF190" s="1594"/>
      <c r="EG190" s="1594"/>
      <c r="EH190" s="1594"/>
      <c r="EI190" s="1594"/>
      <c r="EJ190" s="1594"/>
      <c r="EK190" s="1594"/>
      <c r="EL190" s="1594"/>
      <c r="EM190" s="1594"/>
      <c r="EN190" s="1594"/>
      <c r="EO190" s="1594"/>
      <c r="EP190" s="1594"/>
      <c r="EQ190" s="1594"/>
      <c r="ER190" s="1594"/>
      <c r="ES190" s="1594"/>
    </row>
    <row r="191" spans="1:149" s="1595" customFormat="1" ht="12.5">
      <c r="A191" s="1644" t="str">
        <f t="shared" si="126"/>
        <v>Organisation</v>
      </c>
      <c r="B191" s="1758"/>
      <c r="C191" s="1758"/>
      <c r="D191" s="1758"/>
      <c r="E191" s="1756"/>
      <c r="F191" s="1592"/>
      <c r="G191" s="1714">
        <f t="shared" si="127"/>
        <v>0</v>
      </c>
      <c r="H191" s="1645"/>
      <c r="I191" s="1714">
        <f t="shared" si="128"/>
        <v>0</v>
      </c>
      <c r="J191" s="1646"/>
      <c r="K191" s="1646"/>
      <c r="L191" s="1592"/>
      <c r="M191" s="1597"/>
      <c r="N191" s="1597"/>
      <c r="O191" s="1646"/>
      <c r="P191" s="1647"/>
      <c r="Q191" s="1647"/>
      <c r="R191" s="1648"/>
      <c r="S191" s="1603"/>
      <c r="T191" s="1649"/>
      <c r="U191" s="1649"/>
      <c r="V191" s="1649"/>
      <c r="W191" s="1649"/>
      <c r="X191" s="1649"/>
      <c r="Y191" s="1649"/>
      <c r="Z191" s="1649"/>
      <c r="AA191" s="1649"/>
      <c r="AB191" s="1649"/>
      <c r="AC191" s="1649"/>
      <c r="AD191" s="1649"/>
      <c r="AE191" s="1649"/>
      <c r="AF191" s="1610">
        <f t="shared" si="107"/>
        <v>0</v>
      </c>
      <c r="AG191" s="1649"/>
      <c r="AH191" s="1649"/>
      <c r="AI191" s="1649"/>
      <c r="AJ191" s="1649"/>
      <c r="AK191" s="1649"/>
      <c r="AL191" s="1649"/>
      <c r="AM191" s="1649"/>
      <c r="AN191" s="1649"/>
      <c r="AO191" s="1649"/>
      <c r="AP191" s="1649"/>
      <c r="AQ191" s="1649"/>
      <c r="AR191" s="1709"/>
      <c r="AS191" s="1779">
        <f t="shared" si="108"/>
        <v>0</v>
      </c>
      <c r="AT191" s="1711">
        <f t="shared" si="129"/>
        <v>0</v>
      </c>
      <c r="AU191" s="1611">
        <f t="shared" si="109"/>
        <v>0</v>
      </c>
      <c r="AV191" s="1611">
        <f t="shared" si="110"/>
        <v>0</v>
      </c>
      <c r="AW191" s="1611">
        <f t="shared" si="111"/>
        <v>0</v>
      </c>
      <c r="AX191" s="1611">
        <f t="shared" si="112"/>
        <v>0</v>
      </c>
      <c r="AY191" s="1611">
        <f t="shared" si="113"/>
        <v>0</v>
      </c>
      <c r="AZ191" s="1611">
        <f t="shared" si="114"/>
        <v>0</v>
      </c>
      <c r="BA191" s="1611">
        <f t="shared" si="115"/>
        <v>0</v>
      </c>
      <c r="BB191" s="1611">
        <f t="shared" si="116"/>
        <v>0</v>
      </c>
      <c r="BC191" s="1611">
        <f t="shared" si="117"/>
        <v>0</v>
      </c>
      <c r="BD191" s="1611">
        <f t="shared" si="118"/>
        <v>0</v>
      </c>
      <c r="BE191" s="1611">
        <f t="shared" si="119"/>
        <v>0</v>
      </c>
      <c r="BF191" s="1611">
        <f t="shared" si="120"/>
        <v>0</v>
      </c>
      <c r="BG191" s="1611">
        <f t="shared" si="130"/>
        <v>0</v>
      </c>
      <c r="BH191" s="1611" t="str">
        <f t="shared" si="131"/>
        <v/>
      </c>
      <c r="BI191" s="1611" t="str">
        <f t="shared" si="132"/>
        <v/>
      </c>
      <c r="BJ191" s="1611" t="str">
        <f t="shared" si="121"/>
        <v/>
      </c>
      <c r="BK191" s="1611" t="str">
        <f t="shared" si="122"/>
        <v/>
      </c>
      <c r="BL191" s="1611" t="str">
        <f t="shared" ca="1" si="123"/>
        <v/>
      </c>
      <c r="BM191" s="1611" t="str">
        <f t="shared" si="133"/>
        <v/>
      </c>
      <c r="BN191" s="1611" t="str">
        <f t="shared" si="124"/>
        <v/>
      </c>
      <c r="BO191" s="1611" t="str">
        <f t="shared" si="125"/>
        <v/>
      </c>
      <c r="BP191" s="1611" t="str">
        <f t="shared" si="134"/>
        <v/>
      </c>
      <c r="BQ191" s="1611" t="str">
        <f t="shared" si="135"/>
        <v/>
      </c>
      <c r="BR191" s="1611" t="str">
        <f t="shared" si="136"/>
        <v/>
      </c>
      <c r="BS191" s="1611" t="str">
        <f t="shared" si="137"/>
        <v/>
      </c>
      <c r="BT191" s="1611" t="str">
        <f t="shared" si="138"/>
        <v/>
      </c>
      <c r="BU191" s="1731">
        <f t="shared" ca="1" si="139"/>
        <v>0</v>
      </c>
      <c r="BV191" s="1594"/>
      <c r="BW191" s="1594"/>
      <c r="BX191" s="1594"/>
      <c r="BY191" s="1594"/>
      <c r="BZ191" s="1594"/>
      <c r="CA191" s="1594"/>
      <c r="CB191" s="1594"/>
      <c r="CC191" s="1594"/>
      <c r="CD191" s="1594"/>
      <c r="CE191" s="1594"/>
      <c r="CF191" s="1594"/>
      <c r="CG191" s="1594"/>
      <c r="CH191" s="1594"/>
      <c r="CI191" s="1594"/>
      <c r="CJ191" s="1594"/>
      <c r="CK191" s="1594"/>
      <c r="CL191" s="1594"/>
      <c r="CM191" s="1594"/>
      <c r="CN191" s="1594"/>
      <c r="CO191" s="1594"/>
      <c r="CP191" s="1594"/>
      <c r="CQ191" s="1594"/>
      <c r="CR191" s="1594"/>
      <c r="CS191" s="1594"/>
      <c r="CT191" s="1594"/>
      <c r="CU191" s="1594"/>
      <c r="CV191" s="1594"/>
      <c r="CW191" s="1594"/>
      <c r="CX191" s="1594"/>
      <c r="CY191" s="1594"/>
      <c r="CZ191" s="1594"/>
      <c r="DA191" s="1594"/>
      <c r="DB191" s="1594"/>
      <c r="DC191" s="1594"/>
      <c r="DD191" s="1594"/>
      <c r="DE191" s="1594"/>
      <c r="DF191" s="1594"/>
      <c r="DG191" s="1594"/>
      <c r="DH191" s="1594"/>
      <c r="DI191" s="1594"/>
      <c r="DJ191" s="1594"/>
      <c r="DK191" s="1594"/>
      <c r="DL191" s="1594"/>
      <c r="DM191" s="1594"/>
      <c r="DN191" s="1594"/>
      <c r="DO191" s="1594"/>
      <c r="DP191" s="1594"/>
      <c r="DQ191" s="1594"/>
      <c r="DR191" s="1594"/>
      <c r="DS191" s="1594"/>
      <c r="DT191" s="1594"/>
      <c r="DU191" s="1594"/>
      <c r="DV191" s="1594"/>
      <c r="DW191" s="1594"/>
      <c r="DX191" s="1594"/>
      <c r="DY191" s="1594"/>
      <c r="DZ191" s="1594"/>
      <c r="EA191" s="1594"/>
      <c r="EB191" s="1594"/>
      <c r="EC191" s="1594"/>
      <c r="ED191" s="1594"/>
      <c r="EE191" s="1594"/>
      <c r="EF191" s="1594"/>
      <c r="EG191" s="1594"/>
      <c r="EH191" s="1594"/>
      <c r="EI191" s="1594"/>
      <c r="EJ191" s="1594"/>
      <c r="EK191" s="1594"/>
      <c r="EL191" s="1594"/>
      <c r="EM191" s="1594"/>
      <c r="EN191" s="1594"/>
      <c r="EO191" s="1594"/>
      <c r="EP191" s="1594"/>
      <c r="EQ191" s="1594"/>
      <c r="ER191" s="1594"/>
      <c r="ES191" s="1594"/>
    </row>
    <row r="192" spans="1:149" s="1595" customFormat="1" ht="12.5">
      <c r="A192" s="1644" t="str">
        <f t="shared" si="126"/>
        <v>Organisation</v>
      </c>
      <c r="B192" s="1758"/>
      <c r="C192" s="1758"/>
      <c r="D192" s="1758"/>
      <c r="E192" s="1756"/>
      <c r="F192" s="1592"/>
      <c r="G192" s="1714">
        <f t="shared" si="127"/>
        <v>0</v>
      </c>
      <c r="H192" s="1645"/>
      <c r="I192" s="1714">
        <f t="shared" si="128"/>
        <v>0</v>
      </c>
      <c r="J192" s="1646"/>
      <c r="K192" s="1646"/>
      <c r="L192" s="1592"/>
      <c r="M192" s="1597"/>
      <c r="N192" s="1597"/>
      <c r="O192" s="1646"/>
      <c r="P192" s="1647"/>
      <c r="Q192" s="1647"/>
      <c r="R192" s="1648"/>
      <c r="S192" s="1603"/>
      <c r="T192" s="1649"/>
      <c r="U192" s="1649"/>
      <c r="V192" s="1649"/>
      <c r="W192" s="1649"/>
      <c r="X192" s="1649"/>
      <c r="Y192" s="1649"/>
      <c r="Z192" s="1649"/>
      <c r="AA192" s="1649"/>
      <c r="AB192" s="1649"/>
      <c r="AC192" s="1649"/>
      <c r="AD192" s="1649"/>
      <c r="AE192" s="1649"/>
      <c r="AF192" s="1610">
        <f t="shared" si="107"/>
        <v>0</v>
      </c>
      <c r="AG192" s="1649"/>
      <c r="AH192" s="1649"/>
      <c r="AI192" s="1649"/>
      <c r="AJ192" s="1649"/>
      <c r="AK192" s="1649"/>
      <c r="AL192" s="1649"/>
      <c r="AM192" s="1649"/>
      <c r="AN192" s="1649"/>
      <c r="AO192" s="1649"/>
      <c r="AP192" s="1649"/>
      <c r="AQ192" s="1649"/>
      <c r="AR192" s="1709"/>
      <c r="AS192" s="1779">
        <f t="shared" si="108"/>
        <v>0</v>
      </c>
      <c r="AT192" s="1711">
        <f t="shared" si="129"/>
        <v>0</v>
      </c>
      <c r="AU192" s="1611">
        <f t="shared" si="109"/>
        <v>0</v>
      </c>
      <c r="AV192" s="1611">
        <f t="shared" si="110"/>
        <v>0</v>
      </c>
      <c r="AW192" s="1611">
        <f t="shared" si="111"/>
        <v>0</v>
      </c>
      <c r="AX192" s="1611">
        <f t="shared" si="112"/>
        <v>0</v>
      </c>
      <c r="AY192" s="1611">
        <f t="shared" si="113"/>
        <v>0</v>
      </c>
      <c r="AZ192" s="1611">
        <f t="shared" si="114"/>
        <v>0</v>
      </c>
      <c r="BA192" s="1611">
        <f t="shared" si="115"/>
        <v>0</v>
      </c>
      <c r="BB192" s="1611">
        <f t="shared" si="116"/>
        <v>0</v>
      </c>
      <c r="BC192" s="1611">
        <f t="shared" si="117"/>
        <v>0</v>
      </c>
      <c r="BD192" s="1611">
        <f t="shared" si="118"/>
        <v>0</v>
      </c>
      <c r="BE192" s="1611">
        <f t="shared" si="119"/>
        <v>0</v>
      </c>
      <c r="BF192" s="1611">
        <f t="shared" si="120"/>
        <v>0</v>
      </c>
      <c r="BG192" s="1611">
        <f t="shared" si="130"/>
        <v>0</v>
      </c>
      <c r="BH192" s="1611" t="str">
        <f t="shared" si="131"/>
        <v/>
      </c>
      <c r="BI192" s="1611" t="str">
        <f t="shared" si="132"/>
        <v/>
      </c>
      <c r="BJ192" s="1611" t="str">
        <f t="shared" si="121"/>
        <v/>
      </c>
      <c r="BK192" s="1611" t="str">
        <f t="shared" si="122"/>
        <v/>
      </c>
      <c r="BL192" s="1611" t="str">
        <f t="shared" ca="1" si="123"/>
        <v/>
      </c>
      <c r="BM192" s="1611" t="str">
        <f t="shared" si="133"/>
        <v/>
      </c>
      <c r="BN192" s="1611" t="str">
        <f t="shared" si="124"/>
        <v/>
      </c>
      <c r="BO192" s="1611" t="str">
        <f t="shared" si="125"/>
        <v/>
      </c>
      <c r="BP192" s="1611" t="str">
        <f t="shared" si="134"/>
        <v/>
      </c>
      <c r="BQ192" s="1611" t="str">
        <f t="shared" si="135"/>
        <v/>
      </c>
      <c r="BR192" s="1611" t="str">
        <f t="shared" si="136"/>
        <v/>
      </c>
      <c r="BS192" s="1611" t="str">
        <f t="shared" si="137"/>
        <v/>
      </c>
      <c r="BT192" s="1611" t="str">
        <f t="shared" si="138"/>
        <v/>
      </c>
      <c r="BU192" s="1731">
        <f t="shared" ca="1" si="139"/>
        <v>0</v>
      </c>
      <c r="BV192" s="1594"/>
      <c r="BW192" s="1594"/>
      <c r="BX192" s="1594"/>
      <c r="BY192" s="1594"/>
      <c r="BZ192" s="1594"/>
      <c r="CA192" s="1594"/>
      <c r="CB192" s="1594"/>
      <c r="CC192" s="1594"/>
      <c r="CD192" s="1594"/>
      <c r="CE192" s="1594"/>
      <c r="CF192" s="1594"/>
      <c r="CG192" s="1594"/>
      <c r="CH192" s="1594"/>
      <c r="CI192" s="1594"/>
      <c r="CJ192" s="1594"/>
      <c r="CK192" s="1594"/>
      <c r="CL192" s="1594"/>
      <c r="CM192" s="1594"/>
      <c r="CN192" s="1594"/>
      <c r="CO192" s="1594"/>
      <c r="CP192" s="1594"/>
      <c r="CQ192" s="1594"/>
      <c r="CR192" s="1594"/>
      <c r="CS192" s="1594"/>
      <c r="CT192" s="1594"/>
      <c r="CU192" s="1594"/>
      <c r="CV192" s="1594"/>
      <c r="CW192" s="1594"/>
      <c r="CX192" s="1594"/>
      <c r="CY192" s="1594"/>
      <c r="CZ192" s="1594"/>
      <c r="DA192" s="1594"/>
      <c r="DB192" s="1594"/>
      <c r="DC192" s="1594"/>
      <c r="DD192" s="1594"/>
      <c r="DE192" s="1594"/>
      <c r="DF192" s="1594"/>
      <c r="DG192" s="1594"/>
      <c r="DH192" s="1594"/>
      <c r="DI192" s="1594"/>
      <c r="DJ192" s="1594"/>
      <c r="DK192" s="1594"/>
      <c r="DL192" s="1594"/>
      <c r="DM192" s="1594"/>
      <c r="DN192" s="1594"/>
      <c r="DO192" s="1594"/>
      <c r="DP192" s="1594"/>
      <c r="DQ192" s="1594"/>
      <c r="DR192" s="1594"/>
      <c r="DS192" s="1594"/>
      <c r="DT192" s="1594"/>
      <c r="DU192" s="1594"/>
      <c r="DV192" s="1594"/>
      <c r="DW192" s="1594"/>
      <c r="DX192" s="1594"/>
      <c r="DY192" s="1594"/>
      <c r="DZ192" s="1594"/>
      <c r="EA192" s="1594"/>
      <c r="EB192" s="1594"/>
      <c r="EC192" s="1594"/>
      <c r="ED192" s="1594"/>
      <c r="EE192" s="1594"/>
      <c r="EF192" s="1594"/>
      <c r="EG192" s="1594"/>
      <c r="EH192" s="1594"/>
      <c r="EI192" s="1594"/>
      <c r="EJ192" s="1594"/>
      <c r="EK192" s="1594"/>
      <c r="EL192" s="1594"/>
      <c r="EM192" s="1594"/>
      <c r="EN192" s="1594"/>
      <c r="EO192" s="1594"/>
      <c r="EP192" s="1594"/>
      <c r="EQ192" s="1594"/>
      <c r="ER192" s="1594"/>
      <c r="ES192" s="1594"/>
    </row>
    <row r="193" spans="1:149" s="1595" customFormat="1" ht="12.5">
      <c r="A193" s="1644" t="str">
        <f t="shared" si="126"/>
        <v>Organisation</v>
      </c>
      <c r="B193" s="1758"/>
      <c r="C193" s="1758"/>
      <c r="D193" s="1758"/>
      <c r="E193" s="1756"/>
      <c r="F193" s="1592"/>
      <c r="G193" s="1714">
        <f t="shared" si="127"/>
        <v>0</v>
      </c>
      <c r="H193" s="1645"/>
      <c r="I193" s="1714">
        <f t="shared" si="128"/>
        <v>0</v>
      </c>
      <c r="J193" s="1646"/>
      <c r="K193" s="1646"/>
      <c r="L193" s="1592"/>
      <c r="M193" s="1597"/>
      <c r="N193" s="1597"/>
      <c r="O193" s="1646"/>
      <c r="P193" s="1647"/>
      <c r="Q193" s="1647"/>
      <c r="R193" s="1648"/>
      <c r="S193" s="1603"/>
      <c r="T193" s="1649"/>
      <c r="U193" s="1649"/>
      <c r="V193" s="1649"/>
      <c r="W193" s="1649"/>
      <c r="X193" s="1649"/>
      <c r="Y193" s="1649"/>
      <c r="Z193" s="1649"/>
      <c r="AA193" s="1649"/>
      <c r="AB193" s="1649"/>
      <c r="AC193" s="1649"/>
      <c r="AD193" s="1649"/>
      <c r="AE193" s="1649"/>
      <c r="AF193" s="1610">
        <f t="shared" si="107"/>
        <v>0</v>
      </c>
      <c r="AG193" s="1649"/>
      <c r="AH193" s="1649"/>
      <c r="AI193" s="1649"/>
      <c r="AJ193" s="1649"/>
      <c r="AK193" s="1649"/>
      <c r="AL193" s="1649"/>
      <c r="AM193" s="1649"/>
      <c r="AN193" s="1649"/>
      <c r="AO193" s="1649"/>
      <c r="AP193" s="1649"/>
      <c r="AQ193" s="1649"/>
      <c r="AR193" s="1709"/>
      <c r="AS193" s="1779">
        <f t="shared" si="108"/>
        <v>0</v>
      </c>
      <c r="AT193" s="1711">
        <f t="shared" si="129"/>
        <v>0</v>
      </c>
      <c r="AU193" s="1611">
        <f t="shared" si="109"/>
        <v>0</v>
      </c>
      <c r="AV193" s="1611">
        <f t="shared" si="110"/>
        <v>0</v>
      </c>
      <c r="AW193" s="1611">
        <f t="shared" si="111"/>
        <v>0</v>
      </c>
      <c r="AX193" s="1611">
        <f t="shared" si="112"/>
        <v>0</v>
      </c>
      <c r="AY193" s="1611">
        <f t="shared" si="113"/>
        <v>0</v>
      </c>
      <c r="AZ193" s="1611">
        <f t="shared" si="114"/>
        <v>0</v>
      </c>
      <c r="BA193" s="1611">
        <f t="shared" si="115"/>
        <v>0</v>
      </c>
      <c r="BB193" s="1611">
        <f t="shared" si="116"/>
        <v>0</v>
      </c>
      <c r="BC193" s="1611">
        <f t="shared" si="117"/>
        <v>0</v>
      </c>
      <c r="BD193" s="1611">
        <f t="shared" si="118"/>
        <v>0</v>
      </c>
      <c r="BE193" s="1611">
        <f t="shared" si="119"/>
        <v>0</v>
      </c>
      <c r="BF193" s="1611">
        <f t="shared" si="120"/>
        <v>0</v>
      </c>
      <c r="BG193" s="1611">
        <f t="shared" si="130"/>
        <v>0</v>
      </c>
      <c r="BH193" s="1611" t="str">
        <f t="shared" si="131"/>
        <v/>
      </c>
      <c r="BI193" s="1611" t="str">
        <f t="shared" si="132"/>
        <v/>
      </c>
      <c r="BJ193" s="1611" t="str">
        <f t="shared" si="121"/>
        <v/>
      </c>
      <c r="BK193" s="1611" t="str">
        <f t="shared" si="122"/>
        <v/>
      </c>
      <c r="BL193" s="1611" t="str">
        <f t="shared" ca="1" si="123"/>
        <v/>
      </c>
      <c r="BM193" s="1611" t="str">
        <f t="shared" si="133"/>
        <v/>
      </c>
      <c r="BN193" s="1611" t="str">
        <f t="shared" si="124"/>
        <v/>
      </c>
      <c r="BO193" s="1611" t="str">
        <f t="shared" si="125"/>
        <v/>
      </c>
      <c r="BP193" s="1611" t="str">
        <f t="shared" si="134"/>
        <v/>
      </c>
      <c r="BQ193" s="1611" t="str">
        <f t="shared" si="135"/>
        <v/>
      </c>
      <c r="BR193" s="1611" t="str">
        <f t="shared" si="136"/>
        <v/>
      </c>
      <c r="BS193" s="1611" t="str">
        <f t="shared" si="137"/>
        <v/>
      </c>
      <c r="BT193" s="1611" t="str">
        <f t="shared" si="138"/>
        <v/>
      </c>
      <c r="BU193" s="1731">
        <f t="shared" ca="1" si="139"/>
        <v>0</v>
      </c>
      <c r="BV193" s="1594"/>
      <c r="BW193" s="1594"/>
      <c r="BX193" s="1594"/>
      <c r="BY193" s="1594"/>
      <c r="BZ193" s="1594"/>
      <c r="CA193" s="1594"/>
      <c r="CB193" s="1594"/>
      <c r="CC193" s="1594"/>
      <c r="CD193" s="1594"/>
      <c r="CE193" s="1594"/>
      <c r="CF193" s="1594"/>
      <c r="CG193" s="1594"/>
      <c r="CH193" s="1594"/>
      <c r="CI193" s="1594"/>
      <c r="CJ193" s="1594"/>
      <c r="CK193" s="1594"/>
      <c r="CL193" s="1594"/>
      <c r="CM193" s="1594"/>
      <c r="CN193" s="1594"/>
      <c r="CO193" s="1594"/>
      <c r="CP193" s="1594"/>
      <c r="CQ193" s="1594"/>
      <c r="CR193" s="1594"/>
      <c r="CS193" s="1594"/>
      <c r="CT193" s="1594"/>
      <c r="CU193" s="1594"/>
      <c r="CV193" s="1594"/>
      <c r="CW193" s="1594"/>
      <c r="CX193" s="1594"/>
      <c r="CY193" s="1594"/>
      <c r="CZ193" s="1594"/>
      <c r="DA193" s="1594"/>
      <c r="DB193" s="1594"/>
      <c r="DC193" s="1594"/>
      <c r="DD193" s="1594"/>
      <c r="DE193" s="1594"/>
      <c r="DF193" s="1594"/>
      <c r="DG193" s="1594"/>
      <c r="DH193" s="1594"/>
      <c r="DI193" s="1594"/>
      <c r="DJ193" s="1594"/>
      <c r="DK193" s="1594"/>
      <c r="DL193" s="1594"/>
      <c r="DM193" s="1594"/>
      <c r="DN193" s="1594"/>
      <c r="DO193" s="1594"/>
      <c r="DP193" s="1594"/>
      <c r="DQ193" s="1594"/>
      <c r="DR193" s="1594"/>
      <c r="DS193" s="1594"/>
      <c r="DT193" s="1594"/>
      <c r="DU193" s="1594"/>
      <c r="DV193" s="1594"/>
      <c r="DW193" s="1594"/>
      <c r="DX193" s="1594"/>
      <c r="DY193" s="1594"/>
      <c r="DZ193" s="1594"/>
      <c r="EA193" s="1594"/>
      <c r="EB193" s="1594"/>
      <c r="EC193" s="1594"/>
      <c r="ED193" s="1594"/>
      <c r="EE193" s="1594"/>
      <c r="EF193" s="1594"/>
      <c r="EG193" s="1594"/>
      <c r="EH193" s="1594"/>
      <c r="EI193" s="1594"/>
      <c r="EJ193" s="1594"/>
      <c r="EK193" s="1594"/>
      <c r="EL193" s="1594"/>
      <c r="EM193" s="1594"/>
      <c r="EN193" s="1594"/>
      <c r="EO193" s="1594"/>
      <c r="EP193" s="1594"/>
      <c r="EQ193" s="1594"/>
      <c r="ER193" s="1594"/>
      <c r="ES193" s="1594"/>
    </row>
    <row r="194" spans="1:149" s="1595" customFormat="1" ht="12.5">
      <c r="A194" s="1644" t="str">
        <f t="shared" si="126"/>
        <v>Organisation</v>
      </c>
      <c r="B194" s="1758"/>
      <c r="C194" s="1758"/>
      <c r="D194" s="1758"/>
      <c r="E194" s="1756"/>
      <c r="F194" s="1592"/>
      <c r="G194" s="1714">
        <f t="shared" si="127"/>
        <v>0</v>
      </c>
      <c r="H194" s="1645"/>
      <c r="I194" s="1714">
        <f t="shared" si="128"/>
        <v>0</v>
      </c>
      <c r="J194" s="1646"/>
      <c r="K194" s="1646"/>
      <c r="L194" s="1592"/>
      <c r="M194" s="1597"/>
      <c r="N194" s="1597"/>
      <c r="O194" s="1646"/>
      <c r="P194" s="1647"/>
      <c r="Q194" s="1647"/>
      <c r="R194" s="1648"/>
      <c r="S194" s="1603"/>
      <c r="T194" s="1649"/>
      <c r="U194" s="1649"/>
      <c r="V194" s="1649"/>
      <c r="W194" s="1649"/>
      <c r="X194" s="1649"/>
      <c r="Y194" s="1649"/>
      <c r="Z194" s="1649"/>
      <c r="AA194" s="1649"/>
      <c r="AB194" s="1649"/>
      <c r="AC194" s="1649"/>
      <c r="AD194" s="1649"/>
      <c r="AE194" s="1649"/>
      <c r="AF194" s="1610">
        <f t="shared" si="107"/>
        <v>0</v>
      </c>
      <c r="AG194" s="1649"/>
      <c r="AH194" s="1649"/>
      <c r="AI194" s="1649"/>
      <c r="AJ194" s="1649"/>
      <c r="AK194" s="1649"/>
      <c r="AL194" s="1649"/>
      <c r="AM194" s="1649"/>
      <c r="AN194" s="1649"/>
      <c r="AO194" s="1649"/>
      <c r="AP194" s="1649"/>
      <c r="AQ194" s="1649"/>
      <c r="AR194" s="1709"/>
      <c r="AS194" s="1779">
        <f t="shared" si="108"/>
        <v>0</v>
      </c>
      <c r="AT194" s="1711">
        <f t="shared" si="129"/>
        <v>0</v>
      </c>
      <c r="AU194" s="1611">
        <f t="shared" si="109"/>
        <v>0</v>
      </c>
      <c r="AV194" s="1611">
        <f t="shared" si="110"/>
        <v>0</v>
      </c>
      <c r="AW194" s="1611">
        <f t="shared" si="111"/>
        <v>0</v>
      </c>
      <c r="AX194" s="1611">
        <f t="shared" si="112"/>
        <v>0</v>
      </c>
      <c r="AY194" s="1611">
        <f t="shared" si="113"/>
        <v>0</v>
      </c>
      <c r="AZ194" s="1611">
        <f t="shared" si="114"/>
        <v>0</v>
      </c>
      <c r="BA194" s="1611">
        <f t="shared" si="115"/>
        <v>0</v>
      </c>
      <c r="BB194" s="1611">
        <f t="shared" si="116"/>
        <v>0</v>
      </c>
      <c r="BC194" s="1611">
        <f t="shared" si="117"/>
        <v>0</v>
      </c>
      <c r="BD194" s="1611">
        <f t="shared" si="118"/>
        <v>0</v>
      </c>
      <c r="BE194" s="1611">
        <f t="shared" si="119"/>
        <v>0</v>
      </c>
      <c r="BF194" s="1611">
        <f t="shared" si="120"/>
        <v>0</v>
      </c>
      <c r="BG194" s="1611">
        <f t="shared" si="130"/>
        <v>0</v>
      </c>
      <c r="BH194" s="1611" t="str">
        <f t="shared" si="131"/>
        <v/>
      </c>
      <c r="BI194" s="1611" t="str">
        <f t="shared" si="132"/>
        <v/>
      </c>
      <c r="BJ194" s="1611" t="str">
        <f t="shared" si="121"/>
        <v/>
      </c>
      <c r="BK194" s="1611" t="str">
        <f t="shared" si="122"/>
        <v/>
      </c>
      <c r="BL194" s="1611" t="str">
        <f t="shared" ca="1" si="123"/>
        <v/>
      </c>
      <c r="BM194" s="1611" t="str">
        <f t="shared" si="133"/>
        <v/>
      </c>
      <c r="BN194" s="1611" t="str">
        <f t="shared" si="124"/>
        <v/>
      </c>
      <c r="BO194" s="1611" t="str">
        <f t="shared" si="125"/>
        <v/>
      </c>
      <c r="BP194" s="1611" t="str">
        <f t="shared" si="134"/>
        <v/>
      </c>
      <c r="BQ194" s="1611" t="str">
        <f t="shared" si="135"/>
        <v/>
      </c>
      <c r="BR194" s="1611" t="str">
        <f t="shared" si="136"/>
        <v/>
      </c>
      <c r="BS194" s="1611" t="str">
        <f t="shared" si="137"/>
        <v/>
      </c>
      <c r="BT194" s="1611" t="str">
        <f t="shared" si="138"/>
        <v/>
      </c>
      <c r="BU194" s="1731">
        <f t="shared" ca="1" si="139"/>
        <v>0</v>
      </c>
      <c r="BV194" s="1594"/>
      <c r="BW194" s="1594"/>
      <c r="BX194" s="1594"/>
      <c r="BY194" s="1594"/>
      <c r="BZ194" s="1594"/>
      <c r="CA194" s="1594"/>
      <c r="CB194" s="1594"/>
      <c r="CC194" s="1594"/>
      <c r="CD194" s="1594"/>
      <c r="CE194" s="1594"/>
      <c r="CF194" s="1594"/>
      <c r="CG194" s="1594"/>
      <c r="CH194" s="1594"/>
      <c r="CI194" s="1594"/>
      <c r="CJ194" s="1594"/>
      <c r="CK194" s="1594"/>
      <c r="CL194" s="1594"/>
      <c r="CM194" s="1594"/>
      <c r="CN194" s="1594"/>
      <c r="CO194" s="1594"/>
      <c r="CP194" s="1594"/>
      <c r="CQ194" s="1594"/>
      <c r="CR194" s="1594"/>
      <c r="CS194" s="1594"/>
      <c r="CT194" s="1594"/>
      <c r="CU194" s="1594"/>
      <c r="CV194" s="1594"/>
      <c r="CW194" s="1594"/>
      <c r="CX194" s="1594"/>
      <c r="CY194" s="1594"/>
      <c r="CZ194" s="1594"/>
      <c r="DA194" s="1594"/>
      <c r="DB194" s="1594"/>
      <c r="DC194" s="1594"/>
      <c r="DD194" s="1594"/>
      <c r="DE194" s="1594"/>
      <c r="DF194" s="1594"/>
      <c r="DG194" s="1594"/>
      <c r="DH194" s="1594"/>
      <c r="DI194" s="1594"/>
      <c r="DJ194" s="1594"/>
      <c r="DK194" s="1594"/>
      <c r="DL194" s="1594"/>
      <c r="DM194" s="1594"/>
      <c r="DN194" s="1594"/>
      <c r="DO194" s="1594"/>
      <c r="DP194" s="1594"/>
      <c r="DQ194" s="1594"/>
      <c r="DR194" s="1594"/>
      <c r="DS194" s="1594"/>
      <c r="DT194" s="1594"/>
      <c r="DU194" s="1594"/>
      <c r="DV194" s="1594"/>
      <c r="DW194" s="1594"/>
      <c r="DX194" s="1594"/>
      <c r="DY194" s="1594"/>
      <c r="DZ194" s="1594"/>
      <c r="EA194" s="1594"/>
      <c r="EB194" s="1594"/>
      <c r="EC194" s="1594"/>
      <c r="ED194" s="1594"/>
      <c r="EE194" s="1594"/>
      <c r="EF194" s="1594"/>
      <c r="EG194" s="1594"/>
      <c r="EH194" s="1594"/>
      <c r="EI194" s="1594"/>
      <c r="EJ194" s="1594"/>
      <c r="EK194" s="1594"/>
      <c r="EL194" s="1594"/>
      <c r="EM194" s="1594"/>
      <c r="EN194" s="1594"/>
      <c r="EO194" s="1594"/>
      <c r="EP194" s="1594"/>
      <c r="EQ194" s="1594"/>
      <c r="ER194" s="1594"/>
      <c r="ES194" s="1594"/>
    </row>
    <row r="195" spans="1:149" s="1595" customFormat="1" ht="12.5">
      <c r="A195" s="1644" t="str">
        <f t="shared" si="126"/>
        <v>Organisation</v>
      </c>
      <c r="B195" s="1758"/>
      <c r="C195" s="1758"/>
      <c r="D195" s="1758"/>
      <c r="E195" s="1756"/>
      <c r="F195" s="1592"/>
      <c r="G195" s="1714">
        <f t="shared" si="127"/>
        <v>0</v>
      </c>
      <c r="H195" s="1645"/>
      <c r="I195" s="1714">
        <f t="shared" si="128"/>
        <v>0</v>
      </c>
      <c r="J195" s="1646"/>
      <c r="K195" s="1646"/>
      <c r="L195" s="1592"/>
      <c r="M195" s="1597"/>
      <c r="N195" s="1597"/>
      <c r="O195" s="1646"/>
      <c r="P195" s="1647"/>
      <c r="Q195" s="1647"/>
      <c r="R195" s="1648"/>
      <c r="S195" s="1603"/>
      <c r="T195" s="1649"/>
      <c r="U195" s="1649"/>
      <c r="V195" s="1649"/>
      <c r="W195" s="1649"/>
      <c r="X195" s="1649"/>
      <c r="Y195" s="1649"/>
      <c r="Z195" s="1649"/>
      <c r="AA195" s="1649"/>
      <c r="AB195" s="1649"/>
      <c r="AC195" s="1649"/>
      <c r="AD195" s="1649"/>
      <c r="AE195" s="1649"/>
      <c r="AF195" s="1610">
        <f t="shared" si="107"/>
        <v>0</v>
      </c>
      <c r="AG195" s="1649"/>
      <c r="AH195" s="1649"/>
      <c r="AI195" s="1649"/>
      <c r="AJ195" s="1649"/>
      <c r="AK195" s="1649"/>
      <c r="AL195" s="1649"/>
      <c r="AM195" s="1649"/>
      <c r="AN195" s="1649"/>
      <c r="AO195" s="1649"/>
      <c r="AP195" s="1649"/>
      <c r="AQ195" s="1649"/>
      <c r="AR195" s="1709"/>
      <c r="AS195" s="1779">
        <f t="shared" si="108"/>
        <v>0</v>
      </c>
      <c r="AT195" s="1711">
        <f t="shared" si="129"/>
        <v>0</v>
      </c>
      <c r="AU195" s="1611">
        <f t="shared" si="109"/>
        <v>0</v>
      </c>
      <c r="AV195" s="1611">
        <f t="shared" si="110"/>
        <v>0</v>
      </c>
      <c r="AW195" s="1611">
        <f t="shared" si="111"/>
        <v>0</v>
      </c>
      <c r="AX195" s="1611">
        <f t="shared" si="112"/>
        <v>0</v>
      </c>
      <c r="AY195" s="1611">
        <f t="shared" si="113"/>
        <v>0</v>
      </c>
      <c r="AZ195" s="1611">
        <f t="shared" si="114"/>
        <v>0</v>
      </c>
      <c r="BA195" s="1611">
        <f t="shared" si="115"/>
        <v>0</v>
      </c>
      <c r="BB195" s="1611">
        <f t="shared" si="116"/>
        <v>0</v>
      </c>
      <c r="BC195" s="1611">
        <f t="shared" si="117"/>
        <v>0</v>
      </c>
      <c r="BD195" s="1611">
        <f t="shared" si="118"/>
        <v>0</v>
      </c>
      <c r="BE195" s="1611">
        <f t="shared" si="119"/>
        <v>0</v>
      </c>
      <c r="BF195" s="1611">
        <f t="shared" si="120"/>
        <v>0</v>
      </c>
      <c r="BG195" s="1611">
        <f t="shared" si="130"/>
        <v>0</v>
      </c>
      <c r="BH195" s="1611" t="str">
        <f t="shared" si="131"/>
        <v/>
      </c>
      <c r="BI195" s="1611" t="str">
        <f t="shared" si="132"/>
        <v/>
      </c>
      <c r="BJ195" s="1611" t="str">
        <f t="shared" si="121"/>
        <v/>
      </c>
      <c r="BK195" s="1611" t="str">
        <f t="shared" si="122"/>
        <v/>
      </c>
      <c r="BL195" s="1611" t="str">
        <f t="shared" ca="1" si="123"/>
        <v/>
      </c>
      <c r="BM195" s="1611" t="str">
        <f t="shared" si="133"/>
        <v/>
      </c>
      <c r="BN195" s="1611" t="str">
        <f t="shared" si="124"/>
        <v/>
      </c>
      <c r="BO195" s="1611" t="str">
        <f t="shared" si="125"/>
        <v/>
      </c>
      <c r="BP195" s="1611" t="str">
        <f t="shared" si="134"/>
        <v/>
      </c>
      <c r="BQ195" s="1611" t="str">
        <f t="shared" si="135"/>
        <v/>
      </c>
      <c r="BR195" s="1611" t="str">
        <f t="shared" si="136"/>
        <v/>
      </c>
      <c r="BS195" s="1611" t="str">
        <f t="shared" si="137"/>
        <v/>
      </c>
      <c r="BT195" s="1611" t="str">
        <f t="shared" si="138"/>
        <v/>
      </c>
      <c r="BU195" s="1731">
        <f t="shared" ca="1" si="139"/>
        <v>0</v>
      </c>
      <c r="BV195" s="1594"/>
      <c r="BW195" s="1594"/>
      <c r="BX195" s="1594"/>
      <c r="BY195" s="1594"/>
      <c r="BZ195" s="1594"/>
      <c r="CA195" s="1594"/>
      <c r="CB195" s="1594"/>
      <c r="CC195" s="1594"/>
      <c r="CD195" s="1594"/>
      <c r="CE195" s="1594"/>
      <c r="CF195" s="1594"/>
      <c r="CG195" s="1594"/>
      <c r="CH195" s="1594"/>
      <c r="CI195" s="1594"/>
      <c r="CJ195" s="1594"/>
      <c r="CK195" s="1594"/>
      <c r="CL195" s="1594"/>
      <c r="CM195" s="1594"/>
      <c r="CN195" s="1594"/>
      <c r="CO195" s="1594"/>
      <c r="CP195" s="1594"/>
      <c r="CQ195" s="1594"/>
      <c r="CR195" s="1594"/>
      <c r="CS195" s="1594"/>
      <c r="CT195" s="1594"/>
      <c r="CU195" s="1594"/>
      <c r="CV195" s="1594"/>
      <c r="CW195" s="1594"/>
      <c r="CX195" s="1594"/>
      <c r="CY195" s="1594"/>
      <c r="CZ195" s="1594"/>
      <c r="DA195" s="1594"/>
      <c r="DB195" s="1594"/>
      <c r="DC195" s="1594"/>
      <c r="DD195" s="1594"/>
      <c r="DE195" s="1594"/>
      <c r="DF195" s="1594"/>
      <c r="DG195" s="1594"/>
      <c r="DH195" s="1594"/>
      <c r="DI195" s="1594"/>
      <c r="DJ195" s="1594"/>
      <c r="DK195" s="1594"/>
      <c r="DL195" s="1594"/>
      <c r="DM195" s="1594"/>
      <c r="DN195" s="1594"/>
      <c r="DO195" s="1594"/>
      <c r="DP195" s="1594"/>
      <c r="DQ195" s="1594"/>
      <c r="DR195" s="1594"/>
      <c r="DS195" s="1594"/>
      <c r="DT195" s="1594"/>
      <c r="DU195" s="1594"/>
      <c r="DV195" s="1594"/>
      <c r="DW195" s="1594"/>
      <c r="DX195" s="1594"/>
      <c r="DY195" s="1594"/>
      <c r="DZ195" s="1594"/>
      <c r="EA195" s="1594"/>
      <c r="EB195" s="1594"/>
      <c r="EC195" s="1594"/>
      <c r="ED195" s="1594"/>
      <c r="EE195" s="1594"/>
      <c r="EF195" s="1594"/>
      <c r="EG195" s="1594"/>
      <c r="EH195" s="1594"/>
      <c r="EI195" s="1594"/>
      <c r="EJ195" s="1594"/>
      <c r="EK195" s="1594"/>
      <c r="EL195" s="1594"/>
      <c r="EM195" s="1594"/>
      <c r="EN195" s="1594"/>
      <c r="EO195" s="1594"/>
      <c r="EP195" s="1594"/>
      <c r="EQ195" s="1594"/>
      <c r="ER195" s="1594"/>
      <c r="ES195" s="1594"/>
    </row>
    <row r="196" spans="1:149" s="1595" customFormat="1" ht="12.5">
      <c r="A196" s="1644" t="str">
        <f t="shared" si="126"/>
        <v>Organisation</v>
      </c>
      <c r="B196" s="1758"/>
      <c r="C196" s="1758"/>
      <c r="D196" s="1758"/>
      <c r="E196" s="1756"/>
      <c r="F196" s="1592"/>
      <c r="G196" s="1714">
        <f t="shared" si="127"/>
        <v>0</v>
      </c>
      <c r="H196" s="1645"/>
      <c r="I196" s="1714">
        <f t="shared" si="128"/>
        <v>0</v>
      </c>
      <c r="J196" s="1646"/>
      <c r="K196" s="1646"/>
      <c r="L196" s="1592"/>
      <c r="M196" s="1597"/>
      <c r="N196" s="1597"/>
      <c r="O196" s="1646"/>
      <c r="P196" s="1647"/>
      <c r="Q196" s="1647"/>
      <c r="R196" s="1648"/>
      <c r="S196" s="1603"/>
      <c r="T196" s="1649"/>
      <c r="U196" s="1649"/>
      <c r="V196" s="1649"/>
      <c r="W196" s="1649"/>
      <c r="X196" s="1649"/>
      <c r="Y196" s="1649"/>
      <c r="Z196" s="1649"/>
      <c r="AA196" s="1649"/>
      <c r="AB196" s="1649"/>
      <c r="AC196" s="1649"/>
      <c r="AD196" s="1649"/>
      <c r="AE196" s="1649"/>
      <c r="AF196" s="1610">
        <f t="shared" si="107"/>
        <v>0</v>
      </c>
      <c r="AG196" s="1649"/>
      <c r="AH196" s="1649"/>
      <c r="AI196" s="1649"/>
      <c r="AJ196" s="1649"/>
      <c r="AK196" s="1649"/>
      <c r="AL196" s="1649"/>
      <c r="AM196" s="1649"/>
      <c r="AN196" s="1649"/>
      <c r="AO196" s="1649"/>
      <c r="AP196" s="1649"/>
      <c r="AQ196" s="1649"/>
      <c r="AR196" s="1709"/>
      <c r="AS196" s="1779">
        <f t="shared" si="108"/>
        <v>0</v>
      </c>
      <c r="AT196" s="1711">
        <f t="shared" si="129"/>
        <v>0</v>
      </c>
      <c r="AU196" s="1611">
        <f t="shared" si="109"/>
        <v>0</v>
      </c>
      <c r="AV196" s="1611">
        <f t="shared" si="110"/>
        <v>0</v>
      </c>
      <c r="AW196" s="1611">
        <f t="shared" si="111"/>
        <v>0</v>
      </c>
      <c r="AX196" s="1611">
        <f t="shared" si="112"/>
        <v>0</v>
      </c>
      <c r="AY196" s="1611">
        <f t="shared" si="113"/>
        <v>0</v>
      </c>
      <c r="AZ196" s="1611">
        <f t="shared" si="114"/>
        <v>0</v>
      </c>
      <c r="BA196" s="1611">
        <f t="shared" si="115"/>
        <v>0</v>
      </c>
      <c r="BB196" s="1611">
        <f t="shared" si="116"/>
        <v>0</v>
      </c>
      <c r="BC196" s="1611">
        <f t="shared" si="117"/>
        <v>0</v>
      </c>
      <c r="BD196" s="1611">
        <f t="shared" si="118"/>
        <v>0</v>
      </c>
      <c r="BE196" s="1611">
        <f t="shared" si="119"/>
        <v>0</v>
      </c>
      <c r="BF196" s="1611">
        <f t="shared" si="120"/>
        <v>0</v>
      </c>
      <c r="BG196" s="1611">
        <f t="shared" si="130"/>
        <v>0</v>
      </c>
      <c r="BH196" s="1611" t="str">
        <f t="shared" si="131"/>
        <v/>
      </c>
      <c r="BI196" s="1611" t="str">
        <f t="shared" si="132"/>
        <v/>
      </c>
      <c r="BJ196" s="1611" t="str">
        <f t="shared" si="121"/>
        <v/>
      </c>
      <c r="BK196" s="1611" t="str">
        <f t="shared" si="122"/>
        <v/>
      </c>
      <c r="BL196" s="1611" t="str">
        <f t="shared" ca="1" si="123"/>
        <v/>
      </c>
      <c r="BM196" s="1611" t="str">
        <f t="shared" si="133"/>
        <v/>
      </c>
      <c r="BN196" s="1611" t="str">
        <f t="shared" si="124"/>
        <v/>
      </c>
      <c r="BO196" s="1611" t="str">
        <f t="shared" si="125"/>
        <v/>
      </c>
      <c r="BP196" s="1611" t="str">
        <f t="shared" si="134"/>
        <v/>
      </c>
      <c r="BQ196" s="1611" t="str">
        <f t="shared" si="135"/>
        <v/>
      </c>
      <c r="BR196" s="1611" t="str">
        <f t="shared" si="136"/>
        <v/>
      </c>
      <c r="BS196" s="1611" t="str">
        <f t="shared" si="137"/>
        <v/>
      </c>
      <c r="BT196" s="1611" t="str">
        <f t="shared" si="138"/>
        <v/>
      </c>
      <c r="BU196" s="1731">
        <f t="shared" ca="1" si="139"/>
        <v>0</v>
      </c>
      <c r="BV196" s="1594"/>
      <c r="BW196" s="1594"/>
      <c r="BX196" s="1594"/>
      <c r="BY196" s="1594"/>
      <c r="BZ196" s="1594"/>
      <c r="CA196" s="1594"/>
      <c r="CB196" s="1594"/>
      <c r="CC196" s="1594"/>
      <c r="CD196" s="1594"/>
      <c r="CE196" s="1594"/>
      <c r="CF196" s="1594"/>
      <c r="CG196" s="1594"/>
      <c r="CH196" s="1594"/>
      <c r="CI196" s="1594"/>
      <c r="CJ196" s="1594"/>
      <c r="CK196" s="1594"/>
      <c r="CL196" s="1594"/>
      <c r="CM196" s="1594"/>
      <c r="CN196" s="1594"/>
      <c r="CO196" s="1594"/>
      <c r="CP196" s="1594"/>
      <c r="CQ196" s="1594"/>
      <c r="CR196" s="1594"/>
      <c r="CS196" s="1594"/>
      <c r="CT196" s="1594"/>
      <c r="CU196" s="1594"/>
      <c r="CV196" s="1594"/>
      <c r="CW196" s="1594"/>
      <c r="CX196" s="1594"/>
      <c r="CY196" s="1594"/>
      <c r="CZ196" s="1594"/>
      <c r="DA196" s="1594"/>
      <c r="DB196" s="1594"/>
      <c r="DC196" s="1594"/>
      <c r="DD196" s="1594"/>
      <c r="DE196" s="1594"/>
      <c r="DF196" s="1594"/>
      <c r="DG196" s="1594"/>
      <c r="DH196" s="1594"/>
      <c r="DI196" s="1594"/>
      <c r="DJ196" s="1594"/>
      <c r="DK196" s="1594"/>
      <c r="DL196" s="1594"/>
      <c r="DM196" s="1594"/>
      <c r="DN196" s="1594"/>
      <c r="DO196" s="1594"/>
      <c r="DP196" s="1594"/>
      <c r="DQ196" s="1594"/>
      <c r="DR196" s="1594"/>
      <c r="DS196" s="1594"/>
      <c r="DT196" s="1594"/>
      <c r="DU196" s="1594"/>
      <c r="DV196" s="1594"/>
      <c r="DW196" s="1594"/>
      <c r="DX196" s="1594"/>
      <c r="DY196" s="1594"/>
      <c r="DZ196" s="1594"/>
      <c r="EA196" s="1594"/>
      <c r="EB196" s="1594"/>
      <c r="EC196" s="1594"/>
      <c r="ED196" s="1594"/>
      <c r="EE196" s="1594"/>
      <c r="EF196" s="1594"/>
      <c r="EG196" s="1594"/>
      <c r="EH196" s="1594"/>
      <c r="EI196" s="1594"/>
      <c r="EJ196" s="1594"/>
      <c r="EK196" s="1594"/>
      <c r="EL196" s="1594"/>
      <c r="EM196" s="1594"/>
      <c r="EN196" s="1594"/>
      <c r="EO196" s="1594"/>
      <c r="EP196" s="1594"/>
      <c r="EQ196" s="1594"/>
      <c r="ER196" s="1594"/>
      <c r="ES196" s="1594"/>
    </row>
    <row r="197" spans="1:149" s="1595" customFormat="1" ht="12.5">
      <c r="A197" s="1644" t="str">
        <f t="shared" si="126"/>
        <v>Organisation</v>
      </c>
      <c r="B197" s="1758"/>
      <c r="C197" s="1758"/>
      <c r="D197" s="1758"/>
      <c r="E197" s="1756"/>
      <c r="F197" s="1592"/>
      <c r="G197" s="1714">
        <f t="shared" si="127"/>
        <v>0</v>
      </c>
      <c r="H197" s="1645"/>
      <c r="I197" s="1714">
        <f t="shared" si="128"/>
        <v>0</v>
      </c>
      <c r="J197" s="1646"/>
      <c r="K197" s="1646"/>
      <c r="L197" s="1592"/>
      <c r="M197" s="1597"/>
      <c r="N197" s="1597"/>
      <c r="O197" s="1646"/>
      <c r="P197" s="1647"/>
      <c r="Q197" s="1647"/>
      <c r="R197" s="1648"/>
      <c r="S197" s="1603"/>
      <c r="T197" s="1649"/>
      <c r="U197" s="1649"/>
      <c r="V197" s="1649"/>
      <c r="W197" s="1649"/>
      <c r="X197" s="1649"/>
      <c r="Y197" s="1649"/>
      <c r="Z197" s="1649"/>
      <c r="AA197" s="1649"/>
      <c r="AB197" s="1649"/>
      <c r="AC197" s="1649"/>
      <c r="AD197" s="1649"/>
      <c r="AE197" s="1649"/>
      <c r="AF197" s="1610">
        <f t="shared" si="107"/>
        <v>0</v>
      </c>
      <c r="AG197" s="1649"/>
      <c r="AH197" s="1649"/>
      <c r="AI197" s="1649"/>
      <c r="AJ197" s="1649"/>
      <c r="AK197" s="1649"/>
      <c r="AL197" s="1649"/>
      <c r="AM197" s="1649"/>
      <c r="AN197" s="1649"/>
      <c r="AO197" s="1649"/>
      <c r="AP197" s="1649"/>
      <c r="AQ197" s="1649"/>
      <c r="AR197" s="1709"/>
      <c r="AS197" s="1779">
        <f t="shared" si="108"/>
        <v>0</v>
      </c>
      <c r="AT197" s="1711">
        <f t="shared" si="129"/>
        <v>0</v>
      </c>
      <c r="AU197" s="1611">
        <f t="shared" si="109"/>
        <v>0</v>
      </c>
      <c r="AV197" s="1611">
        <f t="shared" si="110"/>
        <v>0</v>
      </c>
      <c r="AW197" s="1611">
        <f t="shared" si="111"/>
        <v>0</v>
      </c>
      <c r="AX197" s="1611">
        <f t="shared" si="112"/>
        <v>0</v>
      </c>
      <c r="AY197" s="1611">
        <f t="shared" si="113"/>
        <v>0</v>
      </c>
      <c r="AZ197" s="1611">
        <f t="shared" si="114"/>
        <v>0</v>
      </c>
      <c r="BA197" s="1611">
        <f t="shared" si="115"/>
        <v>0</v>
      </c>
      <c r="BB197" s="1611">
        <f t="shared" si="116"/>
        <v>0</v>
      </c>
      <c r="BC197" s="1611">
        <f t="shared" si="117"/>
        <v>0</v>
      </c>
      <c r="BD197" s="1611">
        <f t="shared" si="118"/>
        <v>0</v>
      </c>
      <c r="BE197" s="1611">
        <f t="shared" si="119"/>
        <v>0</v>
      </c>
      <c r="BF197" s="1611">
        <f t="shared" si="120"/>
        <v>0</v>
      </c>
      <c r="BG197" s="1611">
        <f t="shared" si="130"/>
        <v>0</v>
      </c>
      <c r="BH197" s="1611" t="str">
        <f t="shared" si="131"/>
        <v/>
      </c>
      <c r="BI197" s="1611" t="str">
        <f t="shared" si="132"/>
        <v/>
      </c>
      <c r="BJ197" s="1611" t="str">
        <f t="shared" si="121"/>
        <v/>
      </c>
      <c r="BK197" s="1611" t="str">
        <f t="shared" si="122"/>
        <v/>
      </c>
      <c r="BL197" s="1611" t="str">
        <f t="shared" ca="1" si="123"/>
        <v/>
      </c>
      <c r="BM197" s="1611" t="str">
        <f t="shared" si="133"/>
        <v/>
      </c>
      <c r="BN197" s="1611" t="str">
        <f t="shared" si="124"/>
        <v/>
      </c>
      <c r="BO197" s="1611" t="str">
        <f t="shared" si="125"/>
        <v/>
      </c>
      <c r="BP197" s="1611" t="str">
        <f t="shared" si="134"/>
        <v/>
      </c>
      <c r="BQ197" s="1611" t="str">
        <f t="shared" si="135"/>
        <v/>
      </c>
      <c r="BR197" s="1611" t="str">
        <f t="shared" si="136"/>
        <v/>
      </c>
      <c r="BS197" s="1611" t="str">
        <f t="shared" si="137"/>
        <v/>
      </c>
      <c r="BT197" s="1611" t="str">
        <f t="shared" si="138"/>
        <v/>
      </c>
      <c r="BU197" s="1731">
        <f t="shared" ca="1" si="139"/>
        <v>0</v>
      </c>
      <c r="BV197" s="1594"/>
      <c r="BW197" s="1594"/>
      <c r="BX197" s="1594"/>
      <c r="BY197" s="1594"/>
      <c r="BZ197" s="1594"/>
      <c r="CA197" s="1594"/>
      <c r="CB197" s="1594"/>
      <c r="CC197" s="1594"/>
      <c r="CD197" s="1594"/>
      <c r="CE197" s="1594"/>
      <c r="CF197" s="1594"/>
      <c r="CG197" s="1594"/>
      <c r="CH197" s="1594"/>
      <c r="CI197" s="1594"/>
      <c r="CJ197" s="1594"/>
      <c r="CK197" s="1594"/>
      <c r="CL197" s="1594"/>
      <c r="CM197" s="1594"/>
      <c r="CN197" s="1594"/>
      <c r="CO197" s="1594"/>
      <c r="CP197" s="1594"/>
      <c r="CQ197" s="1594"/>
      <c r="CR197" s="1594"/>
      <c r="CS197" s="1594"/>
      <c r="CT197" s="1594"/>
      <c r="CU197" s="1594"/>
      <c r="CV197" s="1594"/>
      <c r="CW197" s="1594"/>
      <c r="CX197" s="1594"/>
      <c r="CY197" s="1594"/>
      <c r="CZ197" s="1594"/>
      <c r="DA197" s="1594"/>
      <c r="DB197" s="1594"/>
      <c r="DC197" s="1594"/>
      <c r="DD197" s="1594"/>
      <c r="DE197" s="1594"/>
      <c r="DF197" s="1594"/>
      <c r="DG197" s="1594"/>
      <c r="DH197" s="1594"/>
      <c r="DI197" s="1594"/>
      <c r="DJ197" s="1594"/>
      <c r="DK197" s="1594"/>
      <c r="DL197" s="1594"/>
      <c r="DM197" s="1594"/>
      <c r="DN197" s="1594"/>
      <c r="DO197" s="1594"/>
      <c r="DP197" s="1594"/>
      <c r="DQ197" s="1594"/>
      <c r="DR197" s="1594"/>
      <c r="DS197" s="1594"/>
      <c r="DT197" s="1594"/>
      <c r="DU197" s="1594"/>
      <c r="DV197" s="1594"/>
      <c r="DW197" s="1594"/>
      <c r="DX197" s="1594"/>
      <c r="DY197" s="1594"/>
      <c r="DZ197" s="1594"/>
      <c r="EA197" s="1594"/>
      <c r="EB197" s="1594"/>
      <c r="EC197" s="1594"/>
      <c r="ED197" s="1594"/>
      <c r="EE197" s="1594"/>
      <c r="EF197" s="1594"/>
      <c r="EG197" s="1594"/>
      <c r="EH197" s="1594"/>
      <c r="EI197" s="1594"/>
      <c r="EJ197" s="1594"/>
      <c r="EK197" s="1594"/>
      <c r="EL197" s="1594"/>
      <c r="EM197" s="1594"/>
      <c r="EN197" s="1594"/>
      <c r="EO197" s="1594"/>
      <c r="EP197" s="1594"/>
      <c r="EQ197" s="1594"/>
      <c r="ER197" s="1594"/>
      <c r="ES197" s="1594"/>
    </row>
    <row r="198" spans="1:149" s="1595" customFormat="1" ht="12.5">
      <c r="A198" s="1644" t="str">
        <f t="shared" si="126"/>
        <v>Organisation</v>
      </c>
      <c r="B198" s="1758"/>
      <c r="C198" s="1758"/>
      <c r="D198" s="1758"/>
      <c r="E198" s="1756"/>
      <c r="F198" s="1592"/>
      <c r="G198" s="1714">
        <f t="shared" si="127"/>
        <v>0</v>
      </c>
      <c r="H198" s="1645"/>
      <c r="I198" s="1714">
        <f t="shared" si="128"/>
        <v>0</v>
      </c>
      <c r="J198" s="1646"/>
      <c r="K198" s="1646"/>
      <c r="L198" s="1592"/>
      <c r="M198" s="1597"/>
      <c r="N198" s="1597"/>
      <c r="O198" s="1646"/>
      <c r="P198" s="1647"/>
      <c r="Q198" s="1647"/>
      <c r="R198" s="1648"/>
      <c r="S198" s="1603"/>
      <c r="T198" s="1649"/>
      <c r="U198" s="1649"/>
      <c r="V198" s="1649"/>
      <c r="W198" s="1649"/>
      <c r="X198" s="1649"/>
      <c r="Y198" s="1649"/>
      <c r="Z198" s="1649"/>
      <c r="AA198" s="1649"/>
      <c r="AB198" s="1649"/>
      <c r="AC198" s="1649"/>
      <c r="AD198" s="1649"/>
      <c r="AE198" s="1649"/>
      <c r="AF198" s="1610">
        <f t="shared" si="107"/>
        <v>0</v>
      </c>
      <c r="AG198" s="1649"/>
      <c r="AH198" s="1649"/>
      <c r="AI198" s="1649"/>
      <c r="AJ198" s="1649"/>
      <c r="AK198" s="1649"/>
      <c r="AL198" s="1649"/>
      <c r="AM198" s="1649"/>
      <c r="AN198" s="1649"/>
      <c r="AO198" s="1649"/>
      <c r="AP198" s="1649"/>
      <c r="AQ198" s="1649"/>
      <c r="AR198" s="1709"/>
      <c r="AS198" s="1779">
        <f t="shared" si="108"/>
        <v>0</v>
      </c>
      <c r="AT198" s="1711">
        <f t="shared" si="129"/>
        <v>0</v>
      </c>
      <c r="AU198" s="1611">
        <f t="shared" si="109"/>
        <v>0</v>
      </c>
      <c r="AV198" s="1611">
        <f t="shared" si="110"/>
        <v>0</v>
      </c>
      <c r="AW198" s="1611">
        <f t="shared" si="111"/>
        <v>0</v>
      </c>
      <c r="AX198" s="1611">
        <f t="shared" si="112"/>
        <v>0</v>
      </c>
      <c r="AY198" s="1611">
        <f t="shared" si="113"/>
        <v>0</v>
      </c>
      <c r="AZ198" s="1611">
        <f t="shared" si="114"/>
        <v>0</v>
      </c>
      <c r="BA198" s="1611">
        <f t="shared" si="115"/>
        <v>0</v>
      </c>
      <c r="BB198" s="1611">
        <f t="shared" si="116"/>
        <v>0</v>
      </c>
      <c r="BC198" s="1611">
        <f t="shared" si="117"/>
        <v>0</v>
      </c>
      <c r="BD198" s="1611">
        <f t="shared" si="118"/>
        <v>0</v>
      </c>
      <c r="BE198" s="1611">
        <f t="shared" si="119"/>
        <v>0</v>
      </c>
      <c r="BF198" s="1611">
        <f t="shared" si="120"/>
        <v>0</v>
      </c>
      <c r="BG198" s="1611">
        <f t="shared" si="130"/>
        <v>0</v>
      </c>
      <c r="BH198" s="1611" t="str">
        <f t="shared" si="131"/>
        <v/>
      </c>
      <c r="BI198" s="1611" t="str">
        <f t="shared" si="132"/>
        <v/>
      </c>
      <c r="BJ198" s="1611" t="str">
        <f t="shared" si="121"/>
        <v/>
      </c>
      <c r="BK198" s="1611" t="str">
        <f t="shared" si="122"/>
        <v/>
      </c>
      <c r="BL198" s="1611" t="str">
        <f t="shared" ca="1" si="123"/>
        <v/>
      </c>
      <c r="BM198" s="1611" t="str">
        <f t="shared" si="133"/>
        <v/>
      </c>
      <c r="BN198" s="1611" t="str">
        <f t="shared" si="124"/>
        <v/>
      </c>
      <c r="BO198" s="1611" t="str">
        <f t="shared" si="125"/>
        <v/>
      </c>
      <c r="BP198" s="1611" t="str">
        <f t="shared" si="134"/>
        <v/>
      </c>
      <c r="BQ198" s="1611" t="str">
        <f t="shared" si="135"/>
        <v/>
      </c>
      <c r="BR198" s="1611" t="str">
        <f t="shared" si="136"/>
        <v/>
      </c>
      <c r="BS198" s="1611" t="str">
        <f t="shared" si="137"/>
        <v/>
      </c>
      <c r="BT198" s="1611" t="str">
        <f t="shared" si="138"/>
        <v/>
      </c>
      <c r="BU198" s="1731">
        <f t="shared" ca="1" si="139"/>
        <v>0</v>
      </c>
      <c r="BV198" s="1594"/>
      <c r="BW198" s="1594"/>
      <c r="BX198" s="1594"/>
      <c r="BY198" s="1594"/>
      <c r="BZ198" s="1594"/>
      <c r="CA198" s="1594"/>
      <c r="CB198" s="1594"/>
      <c r="CC198" s="1594"/>
      <c r="CD198" s="1594"/>
      <c r="CE198" s="1594"/>
      <c r="CF198" s="1594"/>
      <c r="CG198" s="1594"/>
      <c r="CH198" s="1594"/>
      <c r="CI198" s="1594"/>
      <c r="CJ198" s="1594"/>
      <c r="CK198" s="1594"/>
      <c r="CL198" s="1594"/>
      <c r="CM198" s="1594"/>
      <c r="CN198" s="1594"/>
      <c r="CO198" s="1594"/>
      <c r="CP198" s="1594"/>
      <c r="CQ198" s="1594"/>
      <c r="CR198" s="1594"/>
      <c r="CS198" s="1594"/>
      <c r="CT198" s="1594"/>
      <c r="CU198" s="1594"/>
      <c r="CV198" s="1594"/>
      <c r="CW198" s="1594"/>
      <c r="CX198" s="1594"/>
      <c r="CY198" s="1594"/>
      <c r="CZ198" s="1594"/>
      <c r="DA198" s="1594"/>
      <c r="DB198" s="1594"/>
      <c r="DC198" s="1594"/>
      <c r="DD198" s="1594"/>
      <c r="DE198" s="1594"/>
      <c r="DF198" s="1594"/>
      <c r="DG198" s="1594"/>
      <c r="DH198" s="1594"/>
      <c r="DI198" s="1594"/>
      <c r="DJ198" s="1594"/>
      <c r="DK198" s="1594"/>
      <c r="DL198" s="1594"/>
      <c r="DM198" s="1594"/>
      <c r="DN198" s="1594"/>
      <c r="DO198" s="1594"/>
      <c r="DP198" s="1594"/>
      <c r="DQ198" s="1594"/>
      <c r="DR198" s="1594"/>
      <c r="DS198" s="1594"/>
      <c r="DT198" s="1594"/>
      <c r="DU198" s="1594"/>
      <c r="DV198" s="1594"/>
      <c r="DW198" s="1594"/>
      <c r="DX198" s="1594"/>
      <c r="DY198" s="1594"/>
      <c r="DZ198" s="1594"/>
      <c r="EA198" s="1594"/>
      <c r="EB198" s="1594"/>
      <c r="EC198" s="1594"/>
      <c r="ED198" s="1594"/>
      <c r="EE198" s="1594"/>
      <c r="EF198" s="1594"/>
      <c r="EG198" s="1594"/>
      <c r="EH198" s="1594"/>
      <c r="EI198" s="1594"/>
      <c r="EJ198" s="1594"/>
      <c r="EK198" s="1594"/>
      <c r="EL198" s="1594"/>
      <c r="EM198" s="1594"/>
      <c r="EN198" s="1594"/>
      <c r="EO198" s="1594"/>
      <c r="EP198" s="1594"/>
      <c r="EQ198" s="1594"/>
      <c r="ER198" s="1594"/>
      <c r="ES198" s="1594"/>
    </row>
    <row r="199" spans="1:149" s="1595" customFormat="1" ht="12.5">
      <c r="A199" s="1644" t="str">
        <f t="shared" si="126"/>
        <v>Organisation</v>
      </c>
      <c r="B199" s="1758"/>
      <c r="C199" s="1758"/>
      <c r="D199" s="1758"/>
      <c r="E199" s="1756"/>
      <c r="F199" s="1592"/>
      <c r="G199" s="1714">
        <f t="shared" si="127"/>
        <v>0</v>
      </c>
      <c r="H199" s="1645"/>
      <c r="I199" s="1714">
        <f t="shared" si="128"/>
        <v>0</v>
      </c>
      <c r="J199" s="1646"/>
      <c r="K199" s="1646"/>
      <c r="L199" s="1592"/>
      <c r="M199" s="1597"/>
      <c r="N199" s="1597"/>
      <c r="O199" s="1646"/>
      <c r="P199" s="1647"/>
      <c r="Q199" s="1647"/>
      <c r="R199" s="1648"/>
      <c r="S199" s="1603"/>
      <c r="T199" s="1649"/>
      <c r="U199" s="1649"/>
      <c r="V199" s="1649"/>
      <c r="W199" s="1649"/>
      <c r="X199" s="1649"/>
      <c r="Y199" s="1649"/>
      <c r="Z199" s="1649"/>
      <c r="AA199" s="1649"/>
      <c r="AB199" s="1649"/>
      <c r="AC199" s="1649"/>
      <c r="AD199" s="1649"/>
      <c r="AE199" s="1649"/>
      <c r="AF199" s="1610">
        <f t="shared" si="107"/>
        <v>0</v>
      </c>
      <c r="AG199" s="1649"/>
      <c r="AH199" s="1649"/>
      <c r="AI199" s="1649"/>
      <c r="AJ199" s="1649"/>
      <c r="AK199" s="1649"/>
      <c r="AL199" s="1649"/>
      <c r="AM199" s="1649"/>
      <c r="AN199" s="1649"/>
      <c r="AO199" s="1649"/>
      <c r="AP199" s="1649"/>
      <c r="AQ199" s="1649"/>
      <c r="AR199" s="1709"/>
      <c r="AS199" s="1779">
        <f t="shared" si="108"/>
        <v>0</v>
      </c>
      <c r="AT199" s="1711">
        <f t="shared" si="129"/>
        <v>0</v>
      </c>
      <c r="AU199" s="1611">
        <f t="shared" si="109"/>
        <v>0</v>
      </c>
      <c r="AV199" s="1611">
        <f t="shared" si="110"/>
        <v>0</v>
      </c>
      <c r="AW199" s="1611">
        <f t="shared" si="111"/>
        <v>0</v>
      </c>
      <c r="AX199" s="1611">
        <f t="shared" si="112"/>
        <v>0</v>
      </c>
      <c r="AY199" s="1611">
        <f t="shared" si="113"/>
        <v>0</v>
      </c>
      <c r="AZ199" s="1611">
        <f t="shared" si="114"/>
        <v>0</v>
      </c>
      <c r="BA199" s="1611">
        <f t="shared" si="115"/>
        <v>0</v>
      </c>
      <c r="BB199" s="1611">
        <f t="shared" si="116"/>
        <v>0</v>
      </c>
      <c r="BC199" s="1611">
        <f t="shared" si="117"/>
        <v>0</v>
      </c>
      <c r="BD199" s="1611">
        <f t="shared" si="118"/>
        <v>0</v>
      </c>
      <c r="BE199" s="1611">
        <f t="shared" si="119"/>
        <v>0</v>
      </c>
      <c r="BF199" s="1611">
        <f t="shared" si="120"/>
        <v>0</v>
      </c>
      <c r="BG199" s="1611">
        <f t="shared" si="130"/>
        <v>0</v>
      </c>
      <c r="BH199" s="1611" t="str">
        <f t="shared" si="131"/>
        <v/>
      </c>
      <c r="BI199" s="1611" t="str">
        <f t="shared" si="132"/>
        <v/>
      </c>
      <c r="BJ199" s="1611" t="str">
        <f t="shared" si="121"/>
        <v/>
      </c>
      <c r="BK199" s="1611" t="str">
        <f t="shared" si="122"/>
        <v/>
      </c>
      <c r="BL199" s="1611" t="str">
        <f t="shared" ca="1" si="123"/>
        <v/>
      </c>
      <c r="BM199" s="1611" t="str">
        <f t="shared" si="133"/>
        <v/>
      </c>
      <c r="BN199" s="1611" t="str">
        <f t="shared" si="124"/>
        <v/>
      </c>
      <c r="BO199" s="1611" t="str">
        <f t="shared" si="125"/>
        <v/>
      </c>
      <c r="BP199" s="1611" t="str">
        <f t="shared" si="134"/>
        <v/>
      </c>
      <c r="BQ199" s="1611" t="str">
        <f t="shared" si="135"/>
        <v/>
      </c>
      <c r="BR199" s="1611" t="str">
        <f t="shared" si="136"/>
        <v/>
      </c>
      <c r="BS199" s="1611" t="str">
        <f t="shared" si="137"/>
        <v/>
      </c>
      <c r="BT199" s="1611" t="str">
        <f t="shared" si="138"/>
        <v/>
      </c>
      <c r="BU199" s="1731">
        <f t="shared" ca="1" si="139"/>
        <v>0</v>
      </c>
      <c r="BV199" s="1594"/>
      <c r="BW199" s="1594"/>
      <c r="BX199" s="1594"/>
      <c r="BY199" s="1594"/>
      <c r="BZ199" s="1594"/>
      <c r="CA199" s="1594"/>
      <c r="CB199" s="1594"/>
      <c r="CC199" s="1594"/>
      <c r="CD199" s="1594"/>
      <c r="CE199" s="1594"/>
      <c r="CF199" s="1594"/>
      <c r="CG199" s="1594"/>
      <c r="CH199" s="1594"/>
      <c r="CI199" s="1594"/>
      <c r="CJ199" s="1594"/>
      <c r="CK199" s="1594"/>
      <c r="CL199" s="1594"/>
      <c r="CM199" s="1594"/>
      <c r="CN199" s="1594"/>
      <c r="CO199" s="1594"/>
      <c r="CP199" s="1594"/>
      <c r="CQ199" s="1594"/>
      <c r="CR199" s="1594"/>
      <c r="CS199" s="1594"/>
      <c r="CT199" s="1594"/>
      <c r="CU199" s="1594"/>
      <c r="CV199" s="1594"/>
      <c r="CW199" s="1594"/>
      <c r="CX199" s="1594"/>
      <c r="CY199" s="1594"/>
      <c r="CZ199" s="1594"/>
      <c r="DA199" s="1594"/>
      <c r="DB199" s="1594"/>
      <c r="DC199" s="1594"/>
      <c r="DD199" s="1594"/>
      <c r="DE199" s="1594"/>
      <c r="DF199" s="1594"/>
      <c r="DG199" s="1594"/>
      <c r="DH199" s="1594"/>
      <c r="DI199" s="1594"/>
      <c r="DJ199" s="1594"/>
      <c r="DK199" s="1594"/>
      <c r="DL199" s="1594"/>
      <c r="DM199" s="1594"/>
      <c r="DN199" s="1594"/>
      <c r="DO199" s="1594"/>
      <c r="DP199" s="1594"/>
      <c r="DQ199" s="1594"/>
      <c r="DR199" s="1594"/>
      <c r="DS199" s="1594"/>
      <c r="DT199" s="1594"/>
      <c r="DU199" s="1594"/>
      <c r="DV199" s="1594"/>
      <c r="DW199" s="1594"/>
      <c r="DX199" s="1594"/>
      <c r="DY199" s="1594"/>
      <c r="DZ199" s="1594"/>
      <c r="EA199" s="1594"/>
      <c r="EB199" s="1594"/>
      <c r="EC199" s="1594"/>
      <c r="ED199" s="1594"/>
      <c r="EE199" s="1594"/>
      <c r="EF199" s="1594"/>
      <c r="EG199" s="1594"/>
      <c r="EH199" s="1594"/>
      <c r="EI199" s="1594"/>
      <c r="EJ199" s="1594"/>
      <c r="EK199" s="1594"/>
      <c r="EL199" s="1594"/>
      <c r="EM199" s="1594"/>
      <c r="EN199" s="1594"/>
      <c r="EO199" s="1594"/>
      <c r="EP199" s="1594"/>
      <c r="EQ199" s="1594"/>
      <c r="ER199" s="1594"/>
      <c r="ES199" s="1594"/>
    </row>
    <row r="200" spans="1:149" s="1595" customFormat="1" ht="12.5">
      <c r="A200" s="1644" t="str">
        <f t="shared" si="126"/>
        <v>Organisation</v>
      </c>
      <c r="B200" s="1758"/>
      <c r="C200" s="1758"/>
      <c r="D200" s="1758"/>
      <c r="E200" s="1756"/>
      <c r="F200" s="1592"/>
      <c r="G200" s="1714">
        <f t="shared" si="127"/>
        <v>0</v>
      </c>
      <c r="H200" s="1645"/>
      <c r="I200" s="1714">
        <f t="shared" si="128"/>
        <v>0</v>
      </c>
      <c r="J200" s="1646"/>
      <c r="K200" s="1646"/>
      <c r="L200" s="1592"/>
      <c r="M200" s="1597"/>
      <c r="N200" s="1597"/>
      <c r="O200" s="1646"/>
      <c r="P200" s="1647"/>
      <c r="Q200" s="1647"/>
      <c r="R200" s="1648"/>
      <c r="S200" s="1603"/>
      <c r="T200" s="1649"/>
      <c r="U200" s="1649"/>
      <c r="V200" s="1649"/>
      <c r="W200" s="1649"/>
      <c r="X200" s="1649"/>
      <c r="Y200" s="1649"/>
      <c r="Z200" s="1649"/>
      <c r="AA200" s="1649"/>
      <c r="AB200" s="1649"/>
      <c r="AC200" s="1649"/>
      <c r="AD200" s="1649"/>
      <c r="AE200" s="1649"/>
      <c r="AF200" s="1610">
        <f t="shared" si="107"/>
        <v>0</v>
      </c>
      <c r="AG200" s="1649"/>
      <c r="AH200" s="1649"/>
      <c r="AI200" s="1649"/>
      <c r="AJ200" s="1649"/>
      <c r="AK200" s="1649"/>
      <c r="AL200" s="1649"/>
      <c r="AM200" s="1649"/>
      <c r="AN200" s="1649"/>
      <c r="AO200" s="1649"/>
      <c r="AP200" s="1649"/>
      <c r="AQ200" s="1649"/>
      <c r="AR200" s="1709"/>
      <c r="AS200" s="1779">
        <f t="shared" si="108"/>
        <v>0</v>
      </c>
      <c r="AT200" s="1711">
        <f t="shared" si="129"/>
        <v>0</v>
      </c>
      <c r="AU200" s="1611">
        <f t="shared" si="109"/>
        <v>0</v>
      </c>
      <c r="AV200" s="1611">
        <f t="shared" si="110"/>
        <v>0</v>
      </c>
      <c r="AW200" s="1611">
        <f t="shared" si="111"/>
        <v>0</v>
      </c>
      <c r="AX200" s="1611">
        <f t="shared" si="112"/>
        <v>0</v>
      </c>
      <c r="AY200" s="1611">
        <f t="shared" si="113"/>
        <v>0</v>
      </c>
      <c r="AZ200" s="1611">
        <f t="shared" si="114"/>
        <v>0</v>
      </c>
      <c r="BA200" s="1611">
        <f t="shared" si="115"/>
        <v>0</v>
      </c>
      <c r="BB200" s="1611">
        <f t="shared" si="116"/>
        <v>0</v>
      </c>
      <c r="BC200" s="1611">
        <f t="shared" si="117"/>
        <v>0</v>
      </c>
      <c r="BD200" s="1611">
        <f t="shared" si="118"/>
        <v>0</v>
      </c>
      <c r="BE200" s="1611">
        <f t="shared" si="119"/>
        <v>0</v>
      </c>
      <c r="BF200" s="1611">
        <f t="shared" si="120"/>
        <v>0</v>
      </c>
      <c r="BG200" s="1611">
        <f t="shared" si="130"/>
        <v>0</v>
      </c>
      <c r="BH200" s="1611" t="str">
        <f t="shared" si="131"/>
        <v/>
      </c>
      <c r="BI200" s="1611" t="str">
        <f t="shared" si="132"/>
        <v/>
      </c>
      <c r="BJ200" s="1611" t="str">
        <f t="shared" si="121"/>
        <v/>
      </c>
      <c r="BK200" s="1611" t="str">
        <f t="shared" si="122"/>
        <v/>
      </c>
      <c r="BL200" s="1611" t="str">
        <f t="shared" ca="1" si="123"/>
        <v/>
      </c>
      <c r="BM200" s="1611" t="str">
        <f t="shared" si="133"/>
        <v/>
      </c>
      <c r="BN200" s="1611" t="str">
        <f t="shared" si="124"/>
        <v/>
      </c>
      <c r="BO200" s="1611" t="str">
        <f t="shared" si="125"/>
        <v/>
      </c>
      <c r="BP200" s="1611" t="str">
        <f t="shared" si="134"/>
        <v/>
      </c>
      <c r="BQ200" s="1611" t="str">
        <f t="shared" si="135"/>
        <v/>
      </c>
      <c r="BR200" s="1611" t="str">
        <f t="shared" si="136"/>
        <v/>
      </c>
      <c r="BS200" s="1611" t="str">
        <f t="shared" si="137"/>
        <v/>
      </c>
      <c r="BT200" s="1611" t="str">
        <f t="shared" si="138"/>
        <v/>
      </c>
      <c r="BU200" s="1731">
        <f t="shared" ca="1" si="139"/>
        <v>0</v>
      </c>
      <c r="BV200" s="1594"/>
      <c r="BW200" s="1594"/>
      <c r="BX200" s="1594"/>
      <c r="BY200" s="1594"/>
      <c r="BZ200" s="1594"/>
      <c r="CA200" s="1594"/>
      <c r="CB200" s="1594"/>
      <c r="CC200" s="1594"/>
      <c r="CD200" s="1594"/>
      <c r="CE200" s="1594"/>
      <c r="CF200" s="1594"/>
      <c r="CG200" s="1594"/>
      <c r="CH200" s="1594"/>
      <c r="CI200" s="1594"/>
      <c r="CJ200" s="1594"/>
      <c r="CK200" s="1594"/>
      <c r="CL200" s="1594"/>
      <c r="CM200" s="1594"/>
      <c r="CN200" s="1594"/>
      <c r="CO200" s="1594"/>
      <c r="CP200" s="1594"/>
      <c r="CQ200" s="1594"/>
      <c r="CR200" s="1594"/>
      <c r="CS200" s="1594"/>
      <c r="CT200" s="1594"/>
      <c r="CU200" s="1594"/>
      <c r="CV200" s="1594"/>
      <c r="CW200" s="1594"/>
      <c r="CX200" s="1594"/>
      <c r="CY200" s="1594"/>
      <c r="CZ200" s="1594"/>
      <c r="DA200" s="1594"/>
      <c r="DB200" s="1594"/>
      <c r="DC200" s="1594"/>
      <c r="DD200" s="1594"/>
      <c r="DE200" s="1594"/>
      <c r="DF200" s="1594"/>
      <c r="DG200" s="1594"/>
      <c r="DH200" s="1594"/>
      <c r="DI200" s="1594"/>
      <c r="DJ200" s="1594"/>
      <c r="DK200" s="1594"/>
      <c r="DL200" s="1594"/>
      <c r="DM200" s="1594"/>
      <c r="DN200" s="1594"/>
      <c r="DO200" s="1594"/>
      <c r="DP200" s="1594"/>
      <c r="DQ200" s="1594"/>
      <c r="DR200" s="1594"/>
      <c r="DS200" s="1594"/>
      <c r="DT200" s="1594"/>
      <c r="DU200" s="1594"/>
      <c r="DV200" s="1594"/>
      <c r="DW200" s="1594"/>
      <c r="DX200" s="1594"/>
      <c r="DY200" s="1594"/>
      <c r="DZ200" s="1594"/>
      <c r="EA200" s="1594"/>
      <c r="EB200" s="1594"/>
      <c r="EC200" s="1594"/>
      <c r="ED200" s="1594"/>
      <c r="EE200" s="1594"/>
      <c r="EF200" s="1594"/>
      <c r="EG200" s="1594"/>
      <c r="EH200" s="1594"/>
      <c r="EI200" s="1594"/>
      <c r="EJ200" s="1594"/>
      <c r="EK200" s="1594"/>
      <c r="EL200" s="1594"/>
      <c r="EM200" s="1594"/>
      <c r="EN200" s="1594"/>
      <c r="EO200" s="1594"/>
      <c r="EP200" s="1594"/>
      <c r="EQ200" s="1594"/>
      <c r="ER200" s="1594"/>
      <c r="ES200" s="1594"/>
    </row>
    <row r="201" spans="1:149" s="1595" customFormat="1" ht="12.5">
      <c r="A201" s="1644" t="str">
        <f t="shared" si="126"/>
        <v>Organisation</v>
      </c>
      <c r="B201" s="1758"/>
      <c r="C201" s="1758"/>
      <c r="D201" s="1758"/>
      <c r="E201" s="1756"/>
      <c r="F201" s="1592"/>
      <c r="G201" s="1714">
        <f t="shared" si="127"/>
        <v>0</v>
      </c>
      <c r="H201" s="1645"/>
      <c r="I201" s="1714">
        <f t="shared" si="128"/>
        <v>0</v>
      </c>
      <c r="J201" s="1646"/>
      <c r="K201" s="1646"/>
      <c r="L201" s="1592"/>
      <c r="M201" s="1597"/>
      <c r="N201" s="1597"/>
      <c r="O201" s="1646"/>
      <c r="P201" s="1647"/>
      <c r="Q201" s="1647"/>
      <c r="R201" s="1648"/>
      <c r="S201" s="1603"/>
      <c r="T201" s="1649"/>
      <c r="U201" s="1649"/>
      <c r="V201" s="1649"/>
      <c r="W201" s="1649"/>
      <c r="X201" s="1649"/>
      <c r="Y201" s="1649"/>
      <c r="Z201" s="1649"/>
      <c r="AA201" s="1649"/>
      <c r="AB201" s="1649"/>
      <c r="AC201" s="1649"/>
      <c r="AD201" s="1649"/>
      <c r="AE201" s="1649"/>
      <c r="AF201" s="1610">
        <f t="shared" si="107"/>
        <v>0</v>
      </c>
      <c r="AG201" s="1649"/>
      <c r="AH201" s="1649"/>
      <c r="AI201" s="1649"/>
      <c r="AJ201" s="1649"/>
      <c r="AK201" s="1649"/>
      <c r="AL201" s="1649"/>
      <c r="AM201" s="1649"/>
      <c r="AN201" s="1649"/>
      <c r="AO201" s="1649"/>
      <c r="AP201" s="1649"/>
      <c r="AQ201" s="1649"/>
      <c r="AR201" s="1709"/>
      <c r="AS201" s="1779">
        <f t="shared" si="108"/>
        <v>0</v>
      </c>
      <c r="AT201" s="1711">
        <f t="shared" si="129"/>
        <v>0</v>
      </c>
      <c r="AU201" s="1611">
        <f t="shared" si="109"/>
        <v>0</v>
      </c>
      <c r="AV201" s="1611">
        <f t="shared" si="110"/>
        <v>0</v>
      </c>
      <c r="AW201" s="1611">
        <f t="shared" si="111"/>
        <v>0</v>
      </c>
      <c r="AX201" s="1611">
        <f t="shared" si="112"/>
        <v>0</v>
      </c>
      <c r="AY201" s="1611">
        <f t="shared" si="113"/>
        <v>0</v>
      </c>
      <c r="AZ201" s="1611">
        <f t="shared" si="114"/>
        <v>0</v>
      </c>
      <c r="BA201" s="1611">
        <f t="shared" si="115"/>
        <v>0</v>
      </c>
      <c r="BB201" s="1611">
        <f t="shared" si="116"/>
        <v>0</v>
      </c>
      <c r="BC201" s="1611">
        <f t="shared" si="117"/>
        <v>0</v>
      </c>
      <c r="BD201" s="1611">
        <f t="shared" si="118"/>
        <v>0</v>
      </c>
      <c r="BE201" s="1611">
        <f t="shared" si="119"/>
        <v>0</v>
      </c>
      <c r="BF201" s="1611">
        <f t="shared" si="120"/>
        <v>0</v>
      </c>
      <c r="BG201" s="1611">
        <f t="shared" si="130"/>
        <v>0</v>
      </c>
      <c r="BH201" s="1611" t="str">
        <f t="shared" si="131"/>
        <v/>
      </c>
      <c r="BI201" s="1611" t="str">
        <f t="shared" si="132"/>
        <v/>
      </c>
      <c r="BJ201" s="1611" t="str">
        <f t="shared" si="121"/>
        <v/>
      </c>
      <c r="BK201" s="1611" t="str">
        <f t="shared" si="122"/>
        <v/>
      </c>
      <c r="BL201" s="1611" t="str">
        <f t="shared" ca="1" si="123"/>
        <v/>
      </c>
      <c r="BM201" s="1611" t="str">
        <f t="shared" si="133"/>
        <v/>
      </c>
      <c r="BN201" s="1611" t="str">
        <f t="shared" si="124"/>
        <v/>
      </c>
      <c r="BO201" s="1611" t="str">
        <f t="shared" si="125"/>
        <v/>
      </c>
      <c r="BP201" s="1611" t="str">
        <f t="shared" si="134"/>
        <v/>
      </c>
      <c r="BQ201" s="1611" t="str">
        <f t="shared" si="135"/>
        <v/>
      </c>
      <c r="BR201" s="1611" t="str">
        <f t="shared" si="136"/>
        <v/>
      </c>
      <c r="BS201" s="1611" t="str">
        <f t="shared" si="137"/>
        <v/>
      </c>
      <c r="BT201" s="1611" t="str">
        <f t="shared" si="138"/>
        <v/>
      </c>
      <c r="BU201" s="1731">
        <f t="shared" ca="1" si="139"/>
        <v>0</v>
      </c>
      <c r="BV201" s="1594"/>
      <c r="BW201" s="1594"/>
      <c r="BX201" s="1594"/>
      <c r="BY201" s="1594"/>
      <c r="BZ201" s="1594"/>
      <c r="CA201" s="1594"/>
      <c r="CB201" s="1594"/>
      <c r="CC201" s="1594"/>
      <c r="CD201" s="1594"/>
      <c r="CE201" s="1594"/>
      <c r="CF201" s="1594"/>
      <c r="CG201" s="1594"/>
      <c r="CH201" s="1594"/>
      <c r="CI201" s="1594"/>
      <c r="CJ201" s="1594"/>
      <c r="CK201" s="1594"/>
      <c r="CL201" s="1594"/>
      <c r="CM201" s="1594"/>
      <c r="CN201" s="1594"/>
      <c r="CO201" s="1594"/>
      <c r="CP201" s="1594"/>
      <c r="CQ201" s="1594"/>
      <c r="CR201" s="1594"/>
      <c r="CS201" s="1594"/>
      <c r="CT201" s="1594"/>
      <c r="CU201" s="1594"/>
      <c r="CV201" s="1594"/>
      <c r="CW201" s="1594"/>
      <c r="CX201" s="1594"/>
      <c r="CY201" s="1594"/>
      <c r="CZ201" s="1594"/>
      <c r="DA201" s="1594"/>
      <c r="DB201" s="1594"/>
      <c r="DC201" s="1594"/>
      <c r="DD201" s="1594"/>
      <c r="DE201" s="1594"/>
      <c r="DF201" s="1594"/>
      <c r="DG201" s="1594"/>
      <c r="DH201" s="1594"/>
      <c r="DI201" s="1594"/>
      <c r="DJ201" s="1594"/>
      <c r="DK201" s="1594"/>
      <c r="DL201" s="1594"/>
      <c r="DM201" s="1594"/>
      <c r="DN201" s="1594"/>
      <c r="DO201" s="1594"/>
      <c r="DP201" s="1594"/>
      <c r="DQ201" s="1594"/>
      <c r="DR201" s="1594"/>
      <c r="DS201" s="1594"/>
      <c r="DT201" s="1594"/>
      <c r="DU201" s="1594"/>
      <c r="DV201" s="1594"/>
      <c r="DW201" s="1594"/>
      <c r="DX201" s="1594"/>
      <c r="DY201" s="1594"/>
      <c r="DZ201" s="1594"/>
      <c r="EA201" s="1594"/>
      <c r="EB201" s="1594"/>
      <c r="EC201" s="1594"/>
      <c r="ED201" s="1594"/>
      <c r="EE201" s="1594"/>
      <c r="EF201" s="1594"/>
      <c r="EG201" s="1594"/>
      <c r="EH201" s="1594"/>
      <c r="EI201" s="1594"/>
      <c r="EJ201" s="1594"/>
      <c r="EK201" s="1594"/>
      <c r="EL201" s="1594"/>
      <c r="EM201" s="1594"/>
      <c r="EN201" s="1594"/>
      <c r="EO201" s="1594"/>
      <c r="EP201" s="1594"/>
      <c r="EQ201" s="1594"/>
      <c r="ER201" s="1594"/>
      <c r="ES201" s="1594"/>
    </row>
    <row r="202" spans="1:149" s="1595" customFormat="1" ht="12.5">
      <c r="A202" s="1644" t="str">
        <f t="shared" si="126"/>
        <v>Organisation</v>
      </c>
      <c r="B202" s="1758"/>
      <c r="C202" s="1758"/>
      <c r="D202" s="1758"/>
      <c r="E202" s="1756"/>
      <c r="F202" s="1592"/>
      <c r="G202" s="1714">
        <f t="shared" si="127"/>
        <v>0</v>
      </c>
      <c r="H202" s="1645"/>
      <c r="I202" s="1714">
        <f t="shared" si="128"/>
        <v>0</v>
      </c>
      <c r="J202" s="1646"/>
      <c r="K202" s="1646"/>
      <c r="L202" s="1592"/>
      <c r="M202" s="1597"/>
      <c r="N202" s="1597"/>
      <c r="O202" s="1646"/>
      <c r="P202" s="1647"/>
      <c r="Q202" s="1647"/>
      <c r="R202" s="1648"/>
      <c r="S202" s="1603"/>
      <c r="T202" s="1649"/>
      <c r="U202" s="1649"/>
      <c r="V202" s="1649"/>
      <c r="W202" s="1649"/>
      <c r="X202" s="1649"/>
      <c r="Y202" s="1649"/>
      <c r="Z202" s="1649"/>
      <c r="AA202" s="1649"/>
      <c r="AB202" s="1649"/>
      <c r="AC202" s="1649"/>
      <c r="AD202" s="1649"/>
      <c r="AE202" s="1649"/>
      <c r="AF202" s="1610">
        <f t="shared" si="107"/>
        <v>0</v>
      </c>
      <c r="AG202" s="1649"/>
      <c r="AH202" s="1649"/>
      <c r="AI202" s="1649"/>
      <c r="AJ202" s="1649"/>
      <c r="AK202" s="1649"/>
      <c r="AL202" s="1649"/>
      <c r="AM202" s="1649"/>
      <c r="AN202" s="1649"/>
      <c r="AO202" s="1649"/>
      <c r="AP202" s="1649"/>
      <c r="AQ202" s="1649"/>
      <c r="AR202" s="1709"/>
      <c r="AS202" s="1779">
        <f t="shared" si="108"/>
        <v>0</v>
      </c>
      <c r="AT202" s="1711">
        <f t="shared" si="129"/>
        <v>0</v>
      </c>
      <c r="AU202" s="1611">
        <f t="shared" si="109"/>
        <v>0</v>
      </c>
      <c r="AV202" s="1611">
        <f t="shared" si="110"/>
        <v>0</v>
      </c>
      <c r="AW202" s="1611">
        <f t="shared" si="111"/>
        <v>0</v>
      </c>
      <c r="AX202" s="1611">
        <f t="shared" si="112"/>
        <v>0</v>
      </c>
      <c r="AY202" s="1611">
        <f t="shared" si="113"/>
        <v>0</v>
      </c>
      <c r="AZ202" s="1611">
        <f t="shared" si="114"/>
        <v>0</v>
      </c>
      <c r="BA202" s="1611">
        <f t="shared" si="115"/>
        <v>0</v>
      </c>
      <c r="BB202" s="1611">
        <f t="shared" si="116"/>
        <v>0</v>
      </c>
      <c r="BC202" s="1611">
        <f t="shared" si="117"/>
        <v>0</v>
      </c>
      <c r="BD202" s="1611">
        <f t="shared" si="118"/>
        <v>0</v>
      </c>
      <c r="BE202" s="1611">
        <f t="shared" si="119"/>
        <v>0</v>
      </c>
      <c r="BF202" s="1611">
        <f t="shared" si="120"/>
        <v>0</v>
      </c>
      <c r="BG202" s="1611">
        <f t="shared" si="130"/>
        <v>0</v>
      </c>
      <c r="BH202" s="1611" t="str">
        <f t="shared" si="131"/>
        <v/>
      </c>
      <c r="BI202" s="1611" t="str">
        <f t="shared" si="132"/>
        <v/>
      </c>
      <c r="BJ202" s="1611" t="str">
        <f t="shared" si="121"/>
        <v/>
      </c>
      <c r="BK202" s="1611" t="str">
        <f t="shared" si="122"/>
        <v/>
      </c>
      <c r="BL202" s="1611" t="str">
        <f t="shared" ca="1" si="123"/>
        <v/>
      </c>
      <c r="BM202" s="1611" t="str">
        <f t="shared" si="133"/>
        <v/>
      </c>
      <c r="BN202" s="1611" t="str">
        <f t="shared" si="124"/>
        <v/>
      </c>
      <c r="BO202" s="1611" t="str">
        <f t="shared" si="125"/>
        <v/>
      </c>
      <c r="BP202" s="1611" t="str">
        <f t="shared" si="134"/>
        <v/>
      </c>
      <c r="BQ202" s="1611" t="str">
        <f t="shared" si="135"/>
        <v/>
      </c>
      <c r="BR202" s="1611" t="str">
        <f t="shared" si="136"/>
        <v/>
      </c>
      <c r="BS202" s="1611" t="str">
        <f t="shared" si="137"/>
        <v/>
      </c>
      <c r="BT202" s="1611" t="str">
        <f t="shared" si="138"/>
        <v/>
      </c>
      <c r="BU202" s="1731">
        <f t="shared" ca="1" si="139"/>
        <v>0</v>
      </c>
      <c r="BV202" s="1594"/>
      <c r="BW202" s="1594"/>
      <c r="BX202" s="1594"/>
      <c r="BY202" s="1594"/>
      <c r="BZ202" s="1594"/>
      <c r="CA202" s="1594"/>
      <c r="CB202" s="1594"/>
      <c r="CC202" s="1594"/>
      <c r="CD202" s="1594"/>
      <c r="CE202" s="1594"/>
      <c r="CF202" s="1594"/>
      <c r="CG202" s="1594"/>
      <c r="CH202" s="1594"/>
      <c r="CI202" s="1594"/>
      <c r="CJ202" s="1594"/>
      <c r="CK202" s="1594"/>
      <c r="CL202" s="1594"/>
      <c r="CM202" s="1594"/>
      <c r="CN202" s="1594"/>
      <c r="CO202" s="1594"/>
      <c r="CP202" s="1594"/>
      <c r="CQ202" s="1594"/>
      <c r="CR202" s="1594"/>
      <c r="CS202" s="1594"/>
      <c r="CT202" s="1594"/>
      <c r="CU202" s="1594"/>
      <c r="CV202" s="1594"/>
      <c r="CW202" s="1594"/>
      <c r="CX202" s="1594"/>
      <c r="CY202" s="1594"/>
      <c r="CZ202" s="1594"/>
      <c r="DA202" s="1594"/>
      <c r="DB202" s="1594"/>
      <c r="DC202" s="1594"/>
      <c r="DD202" s="1594"/>
      <c r="DE202" s="1594"/>
      <c r="DF202" s="1594"/>
      <c r="DG202" s="1594"/>
      <c r="DH202" s="1594"/>
      <c r="DI202" s="1594"/>
      <c r="DJ202" s="1594"/>
      <c r="DK202" s="1594"/>
      <c r="DL202" s="1594"/>
      <c r="DM202" s="1594"/>
      <c r="DN202" s="1594"/>
      <c r="DO202" s="1594"/>
      <c r="DP202" s="1594"/>
      <c r="DQ202" s="1594"/>
      <c r="DR202" s="1594"/>
      <c r="DS202" s="1594"/>
      <c r="DT202" s="1594"/>
      <c r="DU202" s="1594"/>
      <c r="DV202" s="1594"/>
      <c r="DW202" s="1594"/>
      <c r="DX202" s="1594"/>
      <c r="DY202" s="1594"/>
      <c r="DZ202" s="1594"/>
      <c r="EA202" s="1594"/>
      <c r="EB202" s="1594"/>
      <c r="EC202" s="1594"/>
      <c r="ED202" s="1594"/>
      <c r="EE202" s="1594"/>
      <c r="EF202" s="1594"/>
      <c r="EG202" s="1594"/>
      <c r="EH202" s="1594"/>
      <c r="EI202" s="1594"/>
      <c r="EJ202" s="1594"/>
      <c r="EK202" s="1594"/>
      <c r="EL202" s="1594"/>
      <c r="EM202" s="1594"/>
      <c r="EN202" s="1594"/>
      <c r="EO202" s="1594"/>
      <c r="EP202" s="1594"/>
      <c r="EQ202" s="1594"/>
      <c r="ER202" s="1594"/>
      <c r="ES202" s="1594"/>
    </row>
    <row r="203" spans="1:149" s="1595" customFormat="1" ht="12.5">
      <c r="A203" s="1644" t="str">
        <f t="shared" si="126"/>
        <v>Organisation</v>
      </c>
      <c r="B203" s="1758"/>
      <c r="C203" s="1758"/>
      <c r="D203" s="1758"/>
      <c r="E203" s="1756"/>
      <c r="F203" s="1592"/>
      <c r="G203" s="1714">
        <f t="shared" si="127"/>
        <v>0</v>
      </c>
      <c r="H203" s="1645"/>
      <c r="I203" s="1714">
        <f t="shared" si="128"/>
        <v>0</v>
      </c>
      <c r="J203" s="1646"/>
      <c r="K203" s="1646"/>
      <c r="L203" s="1592"/>
      <c r="M203" s="1597"/>
      <c r="N203" s="1597"/>
      <c r="O203" s="1646"/>
      <c r="P203" s="1647"/>
      <c r="Q203" s="1647"/>
      <c r="R203" s="1648"/>
      <c r="S203" s="1603"/>
      <c r="T203" s="1649"/>
      <c r="U203" s="1649"/>
      <c r="V203" s="1649"/>
      <c r="W203" s="1649"/>
      <c r="X203" s="1649"/>
      <c r="Y203" s="1649"/>
      <c r="Z203" s="1649"/>
      <c r="AA203" s="1649"/>
      <c r="AB203" s="1649"/>
      <c r="AC203" s="1649"/>
      <c r="AD203" s="1649"/>
      <c r="AE203" s="1649"/>
      <c r="AF203" s="1610">
        <f t="shared" si="107"/>
        <v>0</v>
      </c>
      <c r="AG203" s="1649"/>
      <c r="AH203" s="1649"/>
      <c r="AI203" s="1649"/>
      <c r="AJ203" s="1649"/>
      <c r="AK203" s="1649"/>
      <c r="AL203" s="1649"/>
      <c r="AM203" s="1649"/>
      <c r="AN203" s="1649"/>
      <c r="AO203" s="1649"/>
      <c r="AP203" s="1649"/>
      <c r="AQ203" s="1649"/>
      <c r="AR203" s="1709"/>
      <c r="AS203" s="1779">
        <f t="shared" si="108"/>
        <v>0</v>
      </c>
      <c r="AT203" s="1711">
        <f t="shared" si="129"/>
        <v>0</v>
      </c>
      <c r="AU203" s="1611">
        <f t="shared" si="109"/>
        <v>0</v>
      </c>
      <c r="AV203" s="1611">
        <f t="shared" si="110"/>
        <v>0</v>
      </c>
      <c r="AW203" s="1611">
        <f t="shared" si="111"/>
        <v>0</v>
      </c>
      <c r="AX203" s="1611">
        <f t="shared" si="112"/>
        <v>0</v>
      </c>
      <c r="AY203" s="1611">
        <f t="shared" si="113"/>
        <v>0</v>
      </c>
      <c r="AZ203" s="1611">
        <f t="shared" si="114"/>
        <v>0</v>
      </c>
      <c r="BA203" s="1611">
        <f t="shared" si="115"/>
        <v>0</v>
      </c>
      <c r="BB203" s="1611">
        <f t="shared" si="116"/>
        <v>0</v>
      </c>
      <c r="BC203" s="1611">
        <f t="shared" si="117"/>
        <v>0</v>
      </c>
      <c r="BD203" s="1611">
        <f t="shared" si="118"/>
        <v>0</v>
      </c>
      <c r="BE203" s="1611">
        <f t="shared" si="119"/>
        <v>0</v>
      </c>
      <c r="BF203" s="1611">
        <f t="shared" si="120"/>
        <v>0</v>
      </c>
      <c r="BG203" s="1611">
        <f t="shared" si="130"/>
        <v>0</v>
      </c>
      <c r="BH203" s="1611" t="str">
        <f t="shared" si="131"/>
        <v/>
      </c>
      <c r="BI203" s="1611" t="str">
        <f t="shared" si="132"/>
        <v/>
      </c>
      <c r="BJ203" s="1611" t="str">
        <f t="shared" si="121"/>
        <v/>
      </c>
      <c r="BK203" s="1611" t="str">
        <f t="shared" si="122"/>
        <v/>
      </c>
      <c r="BL203" s="1611" t="str">
        <f t="shared" ca="1" si="123"/>
        <v/>
      </c>
      <c r="BM203" s="1611" t="str">
        <f t="shared" si="133"/>
        <v/>
      </c>
      <c r="BN203" s="1611" t="str">
        <f t="shared" si="124"/>
        <v/>
      </c>
      <c r="BO203" s="1611" t="str">
        <f t="shared" si="125"/>
        <v/>
      </c>
      <c r="BP203" s="1611" t="str">
        <f t="shared" si="134"/>
        <v/>
      </c>
      <c r="BQ203" s="1611" t="str">
        <f t="shared" si="135"/>
        <v/>
      </c>
      <c r="BR203" s="1611" t="str">
        <f t="shared" si="136"/>
        <v/>
      </c>
      <c r="BS203" s="1611" t="str">
        <f t="shared" si="137"/>
        <v/>
      </c>
      <c r="BT203" s="1611" t="str">
        <f t="shared" si="138"/>
        <v/>
      </c>
      <c r="BU203" s="1731">
        <f t="shared" ca="1" si="139"/>
        <v>0</v>
      </c>
      <c r="BV203" s="1594"/>
      <c r="BW203" s="1594"/>
      <c r="BX203" s="1594"/>
      <c r="BY203" s="1594"/>
      <c r="BZ203" s="1594"/>
      <c r="CA203" s="1594"/>
      <c r="CB203" s="1594"/>
      <c r="CC203" s="1594"/>
      <c r="CD203" s="1594"/>
      <c r="CE203" s="1594"/>
      <c r="CF203" s="1594"/>
      <c r="CG203" s="1594"/>
      <c r="CH203" s="1594"/>
      <c r="CI203" s="1594"/>
      <c r="CJ203" s="1594"/>
      <c r="CK203" s="1594"/>
      <c r="CL203" s="1594"/>
      <c r="CM203" s="1594"/>
      <c r="CN203" s="1594"/>
      <c r="CO203" s="1594"/>
      <c r="CP203" s="1594"/>
      <c r="CQ203" s="1594"/>
      <c r="CR203" s="1594"/>
      <c r="CS203" s="1594"/>
      <c r="CT203" s="1594"/>
      <c r="CU203" s="1594"/>
      <c r="CV203" s="1594"/>
      <c r="CW203" s="1594"/>
      <c r="CX203" s="1594"/>
      <c r="CY203" s="1594"/>
      <c r="CZ203" s="1594"/>
      <c r="DA203" s="1594"/>
      <c r="DB203" s="1594"/>
      <c r="DC203" s="1594"/>
      <c r="DD203" s="1594"/>
      <c r="DE203" s="1594"/>
      <c r="DF203" s="1594"/>
      <c r="DG203" s="1594"/>
      <c r="DH203" s="1594"/>
      <c r="DI203" s="1594"/>
      <c r="DJ203" s="1594"/>
      <c r="DK203" s="1594"/>
      <c r="DL203" s="1594"/>
      <c r="DM203" s="1594"/>
      <c r="DN203" s="1594"/>
      <c r="DO203" s="1594"/>
      <c r="DP203" s="1594"/>
      <c r="DQ203" s="1594"/>
      <c r="DR203" s="1594"/>
      <c r="DS203" s="1594"/>
      <c r="DT203" s="1594"/>
      <c r="DU203" s="1594"/>
      <c r="DV203" s="1594"/>
      <c r="DW203" s="1594"/>
      <c r="DX203" s="1594"/>
      <c r="DY203" s="1594"/>
      <c r="DZ203" s="1594"/>
      <c r="EA203" s="1594"/>
      <c r="EB203" s="1594"/>
      <c r="EC203" s="1594"/>
      <c r="ED203" s="1594"/>
      <c r="EE203" s="1594"/>
      <c r="EF203" s="1594"/>
      <c r="EG203" s="1594"/>
      <c r="EH203" s="1594"/>
      <c r="EI203" s="1594"/>
      <c r="EJ203" s="1594"/>
      <c r="EK203" s="1594"/>
      <c r="EL203" s="1594"/>
      <c r="EM203" s="1594"/>
      <c r="EN203" s="1594"/>
      <c r="EO203" s="1594"/>
      <c r="EP203" s="1594"/>
      <c r="EQ203" s="1594"/>
      <c r="ER203" s="1594"/>
      <c r="ES203" s="1594"/>
    </row>
    <row r="204" spans="1:149" s="1595" customFormat="1" ht="12.5">
      <c r="A204" s="1644" t="str">
        <f t="shared" si="126"/>
        <v>Organisation</v>
      </c>
      <c r="B204" s="1758"/>
      <c r="C204" s="1758"/>
      <c r="D204" s="1758"/>
      <c r="E204" s="1756"/>
      <c r="F204" s="1592"/>
      <c r="G204" s="1714">
        <f t="shared" si="127"/>
        <v>0</v>
      </c>
      <c r="H204" s="1645"/>
      <c r="I204" s="1714">
        <f t="shared" si="128"/>
        <v>0</v>
      </c>
      <c r="J204" s="1646"/>
      <c r="K204" s="1646"/>
      <c r="L204" s="1592"/>
      <c r="M204" s="1597"/>
      <c r="N204" s="1597"/>
      <c r="O204" s="1646"/>
      <c r="P204" s="1647"/>
      <c r="Q204" s="1647"/>
      <c r="R204" s="1648"/>
      <c r="S204" s="1603"/>
      <c r="T204" s="1649"/>
      <c r="U204" s="1649"/>
      <c r="V204" s="1649"/>
      <c r="W204" s="1649"/>
      <c r="X204" s="1649"/>
      <c r="Y204" s="1649"/>
      <c r="Z204" s="1649"/>
      <c r="AA204" s="1649"/>
      <c r="AB204" s="1649"/>
      <c r="AC204" s="1649"/>
      <c r="AD204" s="1649"/>
      <c r="AE204" s="1649"/>
      <c r="AF204" s="1610">
        <f t="shared" si="107"/>
        <v>0</v>
      </c>
      <c r="AG204" s="1649"/>
      <c r="AH204" s="1649"/>
      <c r="AI204" s="1649"/>
      <c r="AJ204" s="1649"/>
      <c r="AK204" s="1649"/>
      <c r="AL204" s="1649"/>
      <c r="AM204" s="1649"/>
      <c r="AN204" s="1649"/>
      <c r="AO204" s="1649"/>
      <c r="AP204" s="1649"/>
      <c r="AQ204" s="1649"/>
      <c r="AR204" s="1709"/>
      <c r="AS204" s="1779">
        <f t="shared" si="108"/>
        <v>0</v>
      </c>
      <c r="AT204" s="1711">
        <f t="shared" si="129"/>
        <v>0</v>
      </c>
      <c r="AU204" s="1611">
        <f t="shared" si="109"/>
        <v>0</v>
      </c>
      <c r="AV204" s="1611">
        <f t="shared" si="110"/>
        <v>0</v>
      </c>
      <c r="AW204" s="1611">
        <f t="shared" si="111"/>
        <v>0</v>
      </c>
      <c r="AX204" s="1611">
        <f t="shared" si="112"/>
        <v>0</v>
      </c>
      <c r="AY204" s="1611">
        <f t="shared" si="113"/>
        <v>0</v>
      </c>
      <c r="AZ204" s="1611">
        <f t="shared" si="114"/>
        <v>0</v>
      </c>
      <c r="BA204" s="1611">
        <f t="shared" si="115"/>
        <v>0</v>
      </c>
      <c r="BB204" s="1611">
        <f t="shared" si="116"/>
        <v>0</v>
      </c>
      <c r="BC204" s="1611">
        <f t="shared" si="117"/>
        <v>0</v>
      </c>
      <c r="BD204" s="1611">
        <f t="shared" si="118"/>
        <v>0</v>
      </c>
      <c r="BE204" s="1611">
        <f t="shared" si="119"/>
        <v>0</v>
      </c>
      <c r="BF204" s="1611">
        <f t="shared" si="120"/>
        <v>0</v>
      </c>
      <c r="BG204" s="1611">
        <f t="shared" si="130"/>
        <v>0</v>
      </c>
      <c r="BH204" s="1611" t="str">
        <f t="shared" si="131"/>
        <v/>
      </c>
      <c r="BI204" s="1611" t="str">
        <f t="shared" si="132"/>
        <v/>
      </c>
      <c r="BJ204" s="1611" t="str">
        <f t="shared" si="121"/>
        <v/>
      </c>
      <c r="BK204" s="1611" t="str">
        <f t="shared" si="122"/>
        <v/>
      </c>
      <c r="BL204" s="1611" t="str">
        <f t="shared" ca="1" si="123"/>
        <v/>
      </c>
      <c r="BM204" s="1611" t="str">
        <f t="shared" si="133"/>
        <v/>
      </c>
      <c r="BN204" s="1611" t="str">
        <f t="shared" si="124"/>
        <v/>
      </c>
      <c r="BO204" s="1611" t="str">
        <f t="shared" si="125"/>
        <v/>
      </c>
      <c r="BP204" s="1611" t="str">
        <f t="shared" si="134"/>
        <v/>
      </c>
      <c r="BQ204" s="1611" t="str">
        <f t="shared" si="135"/>
        <v/>
      </c>
      <c r="BR204" s="1611" t="str">
        <f t="shared" si="136"/>
        <v/>
      </c>
      <c r="BS204" s="1611" t="str">
        <f t="shared" si="137"/>
        <v/>
      </c>
      <c r="BT204" s="1611" t="str">
        <f t="shared" si="138"/>
        <v/>
      </c>
      <c r="BU204" s="1731">
        <f t="shared" ca="1" si="139"/>
        <v>0</v>
      </c>
      <c r="BV204" s="1594"/>
      <c r="BW204" s="1594"/>
      <c r="BX204" s="1594"/>
      <c r="BY204" s="1594"/>
      <c r="BZ204" s="1594"/>
      <c r="CA204" s="1594"/>
      <c r="CB204" s="1594"/>
      <c r="CC204" s="1594"/>
      <c r="CD204" s="1594"/>
      <c r="CE204" s="1594"/>
      <c r="CF204" s="1594"/>
      <c r="CG204" s="1594"/>
      <c r="CH204" s="1594"/>
      <c r="CI204" s="1594"/>
      <c r="CJ204" s="1594"/>
      <c r="CK204" s="1594"/>
      <c r="CL204" s="1594"/>
      <c r="CM204" s="1594"/>
      <c r="CN204" s="1594"/>
      <c r="CO204" s="1594"/>
      <c r="CP204" s="1594"/>
      <c r="CQ204" s="1594"/>
      <c r="CR204" s="1594"/>
      <c r="CS204" s="1594"/>
      <c r="CT204" s="1594"/>
      <c r="CU204" s="1594"/>
      <c r="CV204" s="1594"/>
      <c r="CW204" s="1594"/>
      <c r="CX204" s="1594"/>
      <c r="CY204" s="1594"/>
      <c r="CZ204" s="1594"/>
      <c r="DA204" s="1594"/>
      <c r="DB204" s="1594"/>
      <c r="DC204" s="1594"/>
      <c r="DD204" s="1594"/>
      <c r="DE204" s="1594"/>
      <c r="DF204" s="1594"/>
      <c r="DG204" s="1594"/>
      <c r="DH204" s="1594"/>
      <c r="DI204" s="1594"/>
      <c r="DJ204" s="1594"/>
      <c r="DK204" s="1594"/>
      <c r="DL204" s="1594"/>
      <c r="DM204" s="1594"/>
      <c r="DN204" s="1594"/>
      <c r="DO204" s="1594"/>
      <c r="DP204" s="1594"/>
      <c r="DQ204" s="1594"/>
      <c r="DR204" s="1594"/>
      <c r="DS204" s="1594"/>
      <c r="DT204" s="1594"/>
      <c r="DU204" s="1594"/>
      <c r="DV204" s="1594"/>
      <c r="DW204" s="1594"/>
      <c r="DX204" s="1594"/>
      <c r="DY204" s="1594"/>
      <c r="DZ204" s="1594"/>
      <c r="EA204" s="1594"/>
      <c r="EB204" s="1594"/>
      <c r="EC204" s="1594"/>
      <c r="ED204" s="1594"/>
      <c r="EE204" s="1594"/>
      <c r="EF204" s="1594"/>
      <c r="EG204" s="1594"/>
      <c r="EH204" s="1594"/>
      <c r="EI204" s="1594"/>
      <c r="EJ204" s="1594"/>
      <c r="EK204" s="1594"/>
      <c r="EL204" s="1594"/>
      <c r="EM204" s="1594"/>
      <c r="EN204" s="1594"/>
      <c r="EO204" s="1594"/>
      <c r="EP204" s="1594"/>
      <c r="EQ204" s="1594"/>
      <c r="ER204" s="1594"/>
      <c r="ES204" s="1594"/>
    </row>
    <row r="205" spans="1:149" s="1595" customFormat="1" ht="12.5">
      <c r="A205" s="1644" t="str">
        <f t="shared" si="126"/>
        <v>Organisation</v>
      </c>
      <c r="B205" s="1758"/>
      <c r="C205" s="1758"/>
      <c r="D205" s="1758"/>
      <c r="E205" s="1756"/>
      <c r="F205" s="1592"/>
      <c r="G205" s="1714">
        <f t="shared" si="127"/>
        <v>0</v>
      </c>
      <c r="H205" s="1645"/>
      <c r="I205" s="1714">
        <f t="shared" si="128"/>
        <v>0</v>
      </c>
      <c r="J205" s="1646"/>
      <c r="K205" s="1646"/>
      <c r="L205" s="1592"/>
      <c r="M205" s="1597"/>
      <c r="N205" s="1597"/>
      <c r="O205" s="1646"/>
      <c r="P205" s="1647"/>
      <c r="Q205" s="1647"/>
      <c r="R205" s="1648"/>
      <c r="S205" s="1603"/>
      <c r="T205" s="1649"/>
      <c r="U205" s="1649"/>
      <c r="V205" s="1649"/>
      <c r="W205" s="1649"/>
      <c r="X205" s="1649"/>
      <c r="Y205" s="1649"/>
      <c r="Z205" s="1649"/>
      <c r="AA205" s="1649"/>
      <c r="AB205" s="1649"/>
      <c r="AC205" s="1649"/>
      <c r="AD205" s="1649"/>
      <c r="AE205" s="1649"/>
      <c r="AF205" s="1610">
        <f t="shared" si="107"/>
        <v>0</v>
      </c>
      <c r="AG205" s="1649"/>
      <c r="AH205" s="1649"/>
      <c r="AI205" s="1649"/>
      <c r="AJ205" s="1649"/>
      <c r="AK205" s="1649"/>
      <c r="AL205" s="1649"/>
      <c r="AM205" s="1649"/>
      <c r="AN205" s="1649"/>
      <c r="AO205" s="1649"/>
      <c r="AP205" s="1649"/>
      <c r="AQ205" s="1649"/>
      <c r="AR205" s="1709"/>
      <c r="AS205" s="1779">
        <f t="shared" si="108"/>
        <v>0</v>
      </c>
      <c r="AT205" s="1711">
        <f t="shared" si="129"/>
        <v>0</v>
      </c>
      <c r="AU205" s="1611">
        <f t="shared" si="109"/>
        <v>0</v>
      </c>
      <c r="AV205" s="1611">
        <f t="shared" si="110"/>
        <v>0</v>
      </c>
      <c r="AW205" s="1611">
        <f t="shared" si="111"/>
        <v>0</v>
      </c>
      <c r="AX205" s="1611">
        <f t="shared" si="112"/>
        <v>0</v>
      </c>
      <c r="AY205" s="1611">
        <f t="shared" si="113"/>
        <v>0</v>
      </c>
      <c r="AZ205" s="1611">
        <f t="shared" si="114"/>
        <v>0</v>
      </c>
      <c r="BA205" s="1611">
        <f t="shared" si="115"/>
        <v>0</v>
      </c>
      <c r="BB205" s="1611">
        <f t="shared" si="116"/>
        <v>0</v>
      </c>
      <c r="BC205" s="1611">
        <f t="shared" si="117"/>
        <v>0</v>
      </c>
      <c r="BD205" s="1611">
        <f t="shared" si="118"/>
        <v>0</v>
      </c>
      <c r="BE205" s="1611">
        <f t="shared" si="119"/>
        <v>0</v>
      </c>
      <c r="BF205" s="1611">
        <f t="shared" si="120"/>
        <v>0</v>
      </c>
      <c r="BG205" s="1611">
        <f t="shared" si="130"/>
        <v>0</v>
      </c>
      <c r="BH205" s="1611" t="str">
        <f t="shared" si="131"/>
        <v/>
      </c>
      <c r="BI205" s="1611" t="str">
        <f t="shared" si="132"/>
        <v/>
      </c>
      <c r="BJ205" s="1611" t="str">
        <f t="shared" si="121"/>
        <v/>
      </c>
      <c r="BK205" s="1611" t="str">
        <f t="shared" si="122"/>
        <v/>
      </c>
      <c r="BL205" s="1611" t="str">
        <f t="shared" ca="1" si="123"/>
        <v/>
      </c>
      <c r="BM205" s="1611" t="str">
        <f t="shared" si="133"/>
        <v/>
      </c>
      <c r="BN205" s="1611" t="str">
        <f t="shared" si="124"/>
        <v/>
      </c>
      <c r="BO205" s="1611" t="str">
        <f t="shared" si="125"/>
        <v/>
      </c>
      <c r="BP205" s="1611" t="str">
        <f t="shared" si="134"/>
        <v/>
      </c>
      <c r="BQ205" s="1611" t="str">
        <f t="shared" si="135"/>
        <v/>
      </c>
      <c r="BR205" s="1611" t="str">
        <f t="shared" si="136"/>
        <v/>
      </c>
      <c r="BS205" s="1611" t="str">
        <f t="shared" si="137"/>
        <v/>
      </c>
      <c r="BT205" s="1611" t="str">
        <f t="shared" si="138"/>
        <v/>
      </c>
      <c r="BU205" s="1731">
        <f t="shared" ca="1" si="139"/>
        <v>0</v>
      </c>
      <c r="BV205" s="1594"/>
      <c r="BW205" s="1594"/>
      <c r="BX205" s="1594"/>
      <c r="BY205" s="1594"/>
      <c r="BZ205" s="1594"/>
      <c r="CA205" s="1594"/>
      <c r="CB205" s="1594"/>
      <c r="CC205" s="1594"/>
      <c r="CD205" s="1594"/>
      <c r="CE205" s="1594"/>
      <c r="CF205" s="1594"/>
      <c r="CG205" s="1594"/>
      <c r="CH205" s="1594"/>
      <c r="CI205" s="1594"/>
      <c r="CJ205" s="1594"/>
      <c r="CK205" s="1594"/>
      <c r="CL205" s="1594"/>
      <c r="CM205" s="1594"/>
      <c r="CN205" s="1594"/>
      <c r="CO205" s="1594"/>
      <c r="CP205" s="1594"/>
      <c r="CQ205" s="1594"/>
      <c r="CR205" s="1594"/>
      <c r="CS205" s="1594"/>
      <c r="CT205" s="1594"/>
      <c r="CU205" s="1594"/>
      <c r="CV205" s="1594"/>
      <c r="CW205" s="1594"/>
      <c r="CX205" s="1594"/>
      <c r="CY205" s="1594"/>
      <c r="CZ205" s="1594"/>
      <c r="DA205" s="1594"/>
      <c r="DB205" s="1594"/>
      <c r="DC205" s="1594"/>
      <c r="DD205" s="1594"/>
      <c r="DE205" s="1594"/>
      <c r="DF205" s="1594"/>
      <c r="DG205" s="1594"/>
      <c r="DH205" s="1594"/>
      <c r="DI205" s="1594"/>
      <c r="DJ205" s="1594"/>
      <c r="DK205" s="1594"/>
      <c r="DL205" s="1594"/>
      <c r="DM205" s="1594"/>
      <c r="DN205" s="1594"/>
      <c r="DO205" s="1594"/>
      <c r="DP205" s="1594"/>
      <c r="DQ205" s="1594"/>
      <c r="DR205" s="1594"/>
      <c r="DS205" s="1594"/>
      <c r="DT205" s="1594"/>
      <c r="DU205" s="1594"/>
      <c r="DV205" s="1594"/>
      <c r="DW205" s="1594"/>
      <c r="DX205" s="1594"/>
      <c r="DY205" s="1594"/>
      <c r="DZ205" s="1594"/>
      <c r="EA205" s="1594"/>
      <c r="EB205" s="1594"/>
      <c r="EC205" s="1594"/>
      <c r="ED205" s="1594"/>
      <c r="EE205" s="1594"/>
      <c r="EF205" s="1594"/>
      <c r="EG205" s="1594"/>
      <c r="EH205" s="1594"/>
      <c r="EI205" s="1594"/>
      <c r="EJ205" s="1594"/>
      <c r="EK205" s="1594"/>
      <c r="EL205" s="1594"/>
      <c r="EM205" s="1594"/>
      <c r="EN205" s="1594"/>
      <c r="EO205" s="1594"/>
      <c r="EP205" s="1594"/>
      <c r="EQ205" s="1594"/>
      <c r="ER205" s="1594"/>
      <c r="ES205" s="1594"/>
    </row>
    <row r="206" spans="1:149" s="1595" customFormat="1" ht="12.5">
      <c r="A206" s="1644" t="str">
        <f t="shared" si="126"/>
        <v>Organisation</v>
      </c>
      <c r="B206" s="1758"/>
      <c r="C206" s="1758"/>
      <c r="D206" s="1758"/>
      <c r="E206" s="1756"/>
      <c r="F206" s="1592"/>
      <c r="G206" s="1714">
        <f t="shared" si="127"/>
        <v>0</v>
      </c>
      <c r="H206" s="1645"/>
      <c r="I206" s="1714">
        <f t="shared" si="128"/>
        <v>0</v>
      </c>
      <c r="J206" s="1646"/>
      <c r="K206" s="1646"/>
      <c r="L206" s="1592"/>
      <c r="M206" s="1597"/>
      <c r="N206" s="1597"/>
      <c r="O206" s="1646"/>
      <c r="P206" s="1647"/>
      <c r="Q206" s="1647"/>
      <c r="R206" s="1648"/>
      <c r="S206" s="1603"/>
      <c r="T206" s="1649"/>
      <c r="U206" s="1649"/>
      <c r="V206" s="1649"/>
      <c r="W206" s="1649"/>
      <c r="X206" s="1649"/>
      <c r="Y206" s="1649"/>
      <c r="Z206" s="1649"/>
      <c r="AA206" s="1649"/>
      <c r="AB206" s="1649"/>
      <c r="AC206" s="1649"/>
      <c r="AD206" s="1649"/>
      <c r="AE206" s="1649"/>
      <c r="AF206" s="1610">
        <f t="shared" si="107"/>
        <v>0</v>
      </c>
      <c r="AG206" s="1649"/>
      <c r="AH206" s="1649"/>
      <c r="AI206" s="1649"/>
      <c r="AJ206" s="1649"/>
      <c r="AK206" s="1649"/>
      <c r="AL206" s="1649"/>
      <c r="AM206" s="1649"/>
      <c r="AN206" s="1649"/>
      <c r="AO206" s="1649"/>
      <c r="AP206" s="1649"/>
      <c r="AQ206" s="1649"/>
      <c r="AR206" s="1709"/>
      <c r="AS206" s="1779">
        <f t="shared" si="108"/>
        <v>0</v>
      </c>
      <c r="AT206" s="1711">
        <f t="shared" si="129"/>
        <v>0</v>
      </c>
      <c r="AU206" s="1611">
        <f t="shared" si="109"/>
        <v>0</v>
      </c>
      <c r="AV206" s="1611">
        <f t="shared" si="110"/>
        <v>0</v>
      </c>
      <c r="AW206" s="1611">
        <f t="shared" si="111"/>
        <v>0</v>
      </c>
      <c r="AX206" s="1611">
        <f t="shared" si="112"/>
        <v>0</v>
      </c>
      <c r="AY206" s="1611">
        <f t="shared" si="113"/>
        <v>0</v>
      </c>
      <c r="AZ206" s="1611">
        <f t="shared" si="114"/>
        <v>0</v>
      </c>
      <c r="BA206" s="1611">
        <f t="shared" si="115"/>
        <v>0</v>
      </c>
      <c r="BB206" s="1611">
        <f t="shared" si="116"/>
        <v>0</v>
      </c>
      <c r="BC206" s="1611">
        <f t="shared" si="117"/>
        <v>0</v>
      </c>
      <c r="BD206" s="1611">
        <f t="shared" si="118"/>
        <v>0</v>
      </c>
      <c r="BE206" s="1611">
        <f t="shared" si="119"/>
        <v>0</v>
      </c>
      <c r="BF206" s="1611">
        <f t="shared" si="120"/>
        <v>0</v>
      </c>
      <c r="BG206" s="1611">
        <f t="shared" si="130"/>
        <v>0</v>
      </c>
      <c r="BH206" s="1611" t="str">
        <f t="shared" si="131"/>
        <v/>
      </c>
      <c r="BI206" s="1611" t="str">
        <f t="shared" si="132"/>
        <v/>
      </c>
      <c r="BJ206" s="1611" t="str">
        <f t="shared" si="121"/>
        <v/>
      </c>
      <c r="BK206" s="1611" t="str">
        <f t="shared" si="122"/>
        <v/>
      </c>
      <c r="BL206" s="1611" t="str">
        <f t="shared" ca="1" si="123"/>
        <v/>
      </c>
      <c r="BM206" s="1611" t="str">
        <f t="shared" si="133"/>
        <v/>
      </c>
      <c r="BN206" s="1611" t="str">
        <f t="shared" si="124"/>
        <v/>
      </c>
      <c r="BO206" s="1611" t="str">
        <f t="shared" si="125"/>
        <v/>
      </c>
      <c r="BP206" s="1611" t="str">
        <f t="shared" si="134"/>
        <v/>
      </c>
      <c r="BQ206" s="1611" t="str">
        <f t="shared" si="135"/>
        <v/>
      </c>
      <c r="BR206" s="1611" t="str">
        <f t="shared" si="136"/>
        <v/>
      </c>
      <c r="BS206" s="1611" t="str">
        <f t="shared" si="137"/>
        <v/>
      </c>
      <c r="BT206" s="1611" t="str">
        <f t="shared" si="138"/>
        <v/>
      </c>
      <c r="BU206" s="1731">
        <f t="shared" ca="1" si="139"/>
        <v>0</v>
      </c>
      <c r="BV206" s="1594"/>
      <c r="BW206" s="1594"/>
      <c r="BX206" s="1594"/>
      <c r="BY206" s="1594"/>
      <c r="BZ206" s="1594"/>
      <c r="CA206" s="1594"/>
      <c r="CB206" s="1594"/>
      <c r="CC206" s="1594"/>
      <c r="CD206" s="1594"/>
      <c r="CE206" s="1594"/>
      <c r="CF206" s="1594"/>
      <c r="CG206" s="1594"/>
      <c r="CH206" s="1594"/>
      <c r="CI206" s="1594"/>
      <c r="CJ206" s="1594"/>
      <c r="CK206" s="1594"/>
      <c r="CL206" s="1594"/>
      <c r="CM206" s="1594"/>
      <c r="CN206" s="1594"/>
      <c r="CO206" s="1594"/>
      <c r="CP206" s="1594"/>
      <c r="CQ206" s="1594"/>
      <c r="CR206" s="1594"/>
      <c r="CS206" s="1594"/>
      <c r="CT206" s="1594"/>
      <c r="CU206" s="1594"/>
      <c r="CV206" s="1594"/>
      <c r="CW206" s="1594"/>
      <c r="CX206" s="1594"/>
      <c r="CY206" s="1594"/>
      <c r="CZ206" s="1594"/>
      <c r="DA206" s="1594"/>
      <c r="DB206" s="1594"/>
      <c r="DC206" s="1594"/>
      <c r="DD206" s="1594"/>
      <c r="DE206" s="1594"/>
      <c r="DF206" s="1594"/>
      <c r="DG206" s="1594"/>
      <c r="DH206" s="1594"/>
      <c r="DI206" s="1594"/>
      <c r="DJ206" s="1594"/>
      <c r="DK206" s="1594"/>
      <c r="DL206" s="1594"/>
      <c r="DM206" s="1594"/>
      <c r="DN206" s="1594"/>
      <c r="DO206" s="1594"/>
      <c r="DP206" s="1594"/>
      <c r="DQ206" s="1594"/>
      <c r="DR206" s="1594"/>
      <c r="DS206" s="1594"/>
      <c r="DT206" s="1594"/>
      <c r="DU206" s="1594"/>
      <c r="DV206" s="1594"/>
      <c r="DW206" s="1594"/>
      <c r="DX206" s="1594"/>
      <c r="DY206" s="1594"/>
      <c r="DZ206" s="1594"/>
      <c r="EA206" s="1594"/>
      <c r="EB206" s="1594"/>
      <c r="EC206" s="1594"/>
      <c r="ED206" s="1594"/>
      <c r="EE206" s="1594"/>
      <c r="EF206" s="1594"/>
      <c r="EG206" s="1594"/>
      <c r="EH206" s="1594"/>
      <c r="EI206" s="1594"/>
      <c r="EJ206" s="1594"/>
      <c r="EK206" s="1594"/>
      <c r="EL206" s="1594"/>
      <c r="EM206" s="1594"/>
      <c r="EN206" s="1594"/>
      <c r="EO206" s="1594"/>
      <c r="EP206" s="1594"/>
      <c r="EQ206" s="1594"/>
      <c r="ER206" s="1594"/>
      <c r="ES206" s="1594"/>
    </row>
    <row r="207" spans="1:149" s="1594" customFormat="1" ht="12.5">
      <c r="A207" s="1644" t="str">
        <f t="shared" si="126"/>
        <v>Organisation</v>
      </c>
      <c r="B207" s="1758"/>
      <c r="C207" s="1758"/>
      <c r="D207" s="1758"/>
      <c r="E207" s="1756"/>
      <c r="F207" s="1592"/>
      <c r="G207" s="1714">
        <f t="shared" si="127"/>
        <v>0</v>
      </c>
      <c r="H207" s="1645"/>
      <c r="I207" s="1714">
        <f t="shared" si="128"/>
        <v>0</v>
      </c>
      <c r="J207" s="1646"/>
      <c r="K207" s="1646"/>
      <c r="L207" s="1592"/>
      <c r="M207" s="1597"/>
      <c r="N207" s="1597"/>
      <c r="O207" s="1646"/>
      <c r="P207" s="1647"/>
      <c r="Q207" s="1647"/>
      <c r="R207" s="1648"/>
      <c r="S207" s="1603"/>
      <c r="T207" s="1649"/>
      <c r="U207" s="1649"/>
      <c r="V207" s="1649"/>
      <c r="W207" s="1649"/>
      <c r="X207" s="1649"/>
      <c r="Y207" s="1649"/>
      <c r="Z207" s="1649"/>
      <c r="AA207" s="1649"/>
      <c r="AB207" s="1649"/>
      <c r="AC207" s="1649"/>
      <c r="AD207" s="1649"/>
      <c r="AE207" s="1649"/>
      <c r="AF207" s="1610">
        <f t="shared" si="107"/>
        <v>0</v>
      </c>
      <c r="AG207" s="1649"/>
      <c r="AH207" s="1649"/>
      <c r="AI207" s="1649"/>
      <c r="AJ207" s="1649"/>
      <c r="AK207" s="1649"/>
      <c r="AL207" s="1649"/>
      <c r="AM207" s="1649"/>
      <c r="AN207" s="1649"/>
      <c r="AO207" s="1649"/>
      <c r="AP207" s="1649"/>
      <c r="AQ207" s="1649"/>
      <c r="AR207" s="1709"/>
      <c r="AS207" s="1779">
        <f t="shared" si="108"/>
        <v>0</v>
      </c>
      <c r="AT207" s="1711">
        <f t="shared" si="129"/>
        <v>0</v>
      </c>
      <c r="AU207" s="1611">
        <f t="shared" si="109"/>
        <v>0</v>
      </c>
      <c r="AV207" s="1611">
        <f t="shared" si="110"/>
        <v>0</v>
      </c>
      <c r="AW207" s="1611">
        <f t="shared" si="111"/>
        <v>0</v>
      </c>
      <c r="AX207" s="1611">
        <f t="shared" si="112"/>
        <v>0</v>
      </c>
      <c r="AY207" s="1611">
        <f t="shared" si="113"/>
        <v>0</v>
      </c>
      <c r="AZ207" s="1611">
        <f t="shared" si="114"/>
        <v>0</v>
      </c>
      <c r="BA207" s="1611">
        <f t="shared" si="115"/>
        <v>0</v>
      </c>
      <c r="BB207" s="1611">
        <f t="shared" si="116"/>
        <v>0</v>
      </c>
      <c r="BC207" s="1611">
        <f t="shared" si="117"/>
        <v>0</v>
      </c>
      <c r="BD207" s="1611">
        <f t="shared" si="118"/>
        <v>0</v>
      </c>
      <c r="BE207" s="1611">
        <f t="shared" si="119"/>
        <v>0</v>
      </c>
      <c r="BF207" s="1611">
        <f t="shared" si="120"/>
        <v>0</v>
      </c>
      <c r="BG207" s="1611">
        <f t="shared" si="130"/>
        <v>0</v>
      </c>
      <c r="BH207" s="1611" t="str">
        <f t="shared" si="131"/>
        <v/>
      </c>
      <c r="BI207" s="1611" t="str">
        <f t="shared" si="132"/>
        <v/>
      </c>
      <c r="BJ207" s="1611" t="str">
        <f t="shared" si="121"/>
        <v/>
      </c>
      <c r="BK207" s="1611" t="str">
        <f t="shared" si="122"/>
        <v/>
      </c>
      <c r="BL207" s="1611" t="str">
        <f t="shared" ca="1" si="123"/>
        <v/>
      </c>
      <c r="BM207" s="1611" t="str">
        <f t="shared" si="133"/>
        <v/>
      </c>
      <c r="BN207" s="1611" t="str">
        <f t="shared" si="124"/>
        <v/>
      </c>
      <c r="BO207" s="1611" t="str">
        <f t="shared" si="125"/>
        <v/>
      </c>
      <c r="BP207" s="1611" t="str">
        <f t="shared" si="134"/>
        <v/>
      </c>
      <c r="BQ207" s="1611" t="str">
        <f t="shared" si="135"/>
        <v/>
      </c>
      <c r="BR207" s="1611" t="str">
        <f t="shared" si="136"/>
        <v/>
      </c>
      <c r="BS207" s="1611" t="str">
        <f t="shared" si="137"/>
        <v/>
      </c>
      <c r="BT207" s="1611" t="str">
        <f t="shared" si="138"/>
        <v/>
      </c>
      <c r="BU207" s="1731">
        <f t="shared" ca="1" si="139"/>
        <v>0</v>
      </c>
    </row>
    <row r="208" spans="1:149" s="1594" customFormat="1" ht="12.5">
      <c r="A208" s="1644" t="str">
        <f t="shared" si="126"/>
        <v>Organisation</v>
      </c>
      <c r="B208" s="1758"/>
      <c r="C208" s="1758"/>
      <c r="D208" s="1758"/>
      <c r="E208" s="1756"/>
      <c r="F208" s="1592"/>
      <c r="G208" s="1714">
        <f t="shared" si="127"/>
        <v>0</v>
      </c>
      <c r="H208" s="1645"/>
      <c r="I208" s="1714">
        <f t="shared" si="128"/>
        <v>0</v>
      </c>
      <c r="J208" s="1646"/>
      <c r="K208" s="1646"/>
      <c r="L208" s="1592"/>
      <c r="M208" s="1597"/>
      <c r="N208" s="1597"/>
      <c r="O208" s="1646"/>
      <c r="P208" s="1647"/>
      <c r="Q208" s="1647"/>
      <c r="R208" s="1648"/>
      <c r="S208" s="1603"/>
      <c r="T208" s="1649"/>
      <c r="U208" s="1649"/>
      <c r="V208" s="1649"/>
      <c r="W208" s="1649"/>
      <c r="X208" s="1649"/>
      <c r="Y208" s="1649"/>
      <c r="Z208" s="1649"/>
      <c r="AA208" s="1649"/>
      <c r="AB208" s="1649"/>
      <c r="AC208" s="1649"/>
      <c r="AD208" s="1649"/>
      <c r="AE208" s="1649"/>
      <c r="AF208" s="1610">
        <f t="shared" si="107"/>
        <v>0</v>
      </c>
      <c r="AG208" s="1649"/>
      <c r="AH208" s="1649"/>
      <c r="AI208" s="1649"/>
      <c r="AJ208" s="1649"/>
      <c r="AK208" s="1649"/>
      <c r="AL208" s="1649"/>
      <c r="AM208" s="1649"/>
      <c r="AN208" s="1649"/>
      <c r="AO208" s="1649"/>
      <c r="AP208" s="1649"/>
      <c r="AQ208" s="1649"/>
      <c r="AR208" s="1709"/>
      <c r="AS208" s="1779">
        <f t="shared" si="108"/>
        <v>0</v>
      </c>
      <c r="AT208" s="1711">
        <f t="shared" si="129"/>
        <v>0</v>
      </c>
      <c r="AU208" s="1611">
        <f t="shared" si="109"/>
        <v>0</v>
      </c>
      <c r="AV208" s="1611">
        <f t="shared" si="110"/>
        <v>0</v>
      </c>
      <c r="AW208" s="1611">
        <f t="shared" si="111"/>
        <v>0</v>
      </c>
      <c r="AX208" s="1611">
        <f t="shared" si="112"/>
        <v>0</v>
      </c>
      <c r="AY208" s="1611">
        <f t="shared" si="113"/>
        <v>0</v>
      </c>
      <c r="AZ208" s="1611">
        <f t="shared" si="114"/>
        <v>0</v>
      </c>
      <c r="BA208" s="1611">
        <f t="shared" si="115"/>
        <v>0</v>
      </c>
      <c r="BB208" s="1611">
        <f t="shared" si="116"/>
        <v>0</v>
      </c>
      <c r="BC208" s="1611">
        <f t="shared" si="117"/>
        <v>0</v>
      </c>
      <c r="BD208" s="1611">
        <f t="shared" si="118"/>
        <v>0</v>
      </c>
      <c r="BE208" s="1611">
        <f t="shared" si="119"/>
        <v>0</v>
      </c>
      <c r="BF208" s="1611">
        <f t="shared" si="120"/>
        <v>0</v>
      </c>
      <c r="BG208" s="1611">
        <f t="shared" si="130"/>
        <v>0</v>
      </c>
      <c r="BH208" s="1611" t="str">
        <f t="shared" si="131"/>
        <v/>
      </c>
      <c r="BI208" s="1611" t="str">
        <f t="shared" si="132"/>
        <v/>
      </c>
      <c r="BJ208" s="1611" t="str">
        <f t="shared" si="121"/>
        <v/>
      </c>
      <c r="BK208" s="1611" t="str">
        <f t="shared" si="122"/>
        <v/>
      </c>
      <c r="BL208" s="1611" t="str">
        <f t="shared" ca="1" si="123"/>
        <v/>
      </c>
      <c r="BM208" s="1611" t="str">
        <f t="shared" si="133"/>
        <v/>
      </c>
      <c r="BN208" s="1611" t="str">
        <f t="shared" si="124"/>
        <v/>
      </c>
      <c r="BO208" s="1611" t="str">
        <f t="shared" si="125"/>
        <v/>
      </c>
      <c r="BP208" s="1611" t="str">
        <f t="shared" si="134"/>
        <v/>
      </c>
      <c r="BQ208" s="1611" t="str">
        <f t="shared" si="135"/>
        <v/>
      </c>
      <c r="BR208" s="1611" t="str">
        <f t="shared" si="136"/>
        <v/>
      </c>
      <c r="BS208" s="1611" t="str">
        <f t="shared" si="137"/>
        <v/>
      </c>
      <c r="BT208" s="1611" t="str">
        <f t="shared" si="138"/>
        <v/>
      </c>
      <c r="BU208" s="1731">
        <f t="shared" ca="1" si="139"/>
        <v>0</v>
      </c>
    </row>
    <row r="209" spans="1:73" s="1594" customFormat="1" ht="12.5">
      <c r="A209" s="1644" t="str">
        <f t="shared" si="126"/>
        <v>Organisation</v>
      </c>
      <c r="B209" s="1758"/>
      <c r="C209" s="1758"/>
      <c r="D209" s="1758"/>
      <c r="E209" s="1756"/>
      <c r="F209" s="1592"/>
      <c r="G209" s="1714">
        <f t="shared" si="127"/>
        <v>0</v>
      </c>
      <c r="H209" s="1645"/>
      <c r="I209" s="1714">
        <f t="shared" si="128"/>
        <v>0</v>
      </c>
      <c r="J209" s="1646"/>
      <c r="K209" s="1646"/>
      <c r="L209" s="1592"/>
      <c r="M209" s="1597"/>
      <c r="N209" s="1597"/>
      <c r="O209" s="1646"/>
      <c r="P209" s="1647"/>
      <c r="Q209" s="1647"/>
      <c r="R209" s="1648"/>
      <c r="S209" s="1603"/>
      <c r="T209" s="1649"/>
      <c r="U209" s="1649"/>
      <c r="V209" s="1649"/>
      <c r="W209" s="1649"/>
      <c r="X209" s="1649"/>
      <c r="Y209" s="1649"/>
      <c r="Z209" s="1649"/>
      <c r="AA209" s="1649"/>
      <c r="AB209" s="1649"/>
      <c r="AC209" s="1649"/>
      <c r="AD209" s="1649"/>
      <c r="AE209" s="1649"/>
      <c r="AF209" s="1610">
        <f t="shared" si="107"/>
        <v>0</v>
      </c>
      <c r="AG209" s="1649"/>
      <c r="AH209" s="1649"/>
      <c r="AI209" s="1649"/>
      <c r="AJ209" s="1649"/>
      <c r="AK209" s="1649"/>
      <c r="AL209" s="1649"/>
      <c r="AM209" s="1649"/>
      <c r="AN209" s="1649"/>
      <c r="AO209" s="1649"/>
      <c r="AP209" s="1649"/>
      <c r="AQ209" s="1649"/>
      <c r="AR209" s="1709"/>
      <c r="AS209" s="1779">
        <f t="shared" si="108"/>
        <v>0</v>
      </c>
      <c r="AT209" s="1711">
        <f t="shared" si="129"/>
        <v>0</v>
      </c>
      <c r="AU209" s="1611">
        <f t="shared" si="109"/>
        <v>0</v>
      </c>
      <c r="AV209" s="1611">
        <f t="shared" si="110"/>
        <v>0</v>
      </c>
      <c r="AW209" s="1611">
        <f t="shared" si="111"/>
        <v>0</v>
      </c>
      <c r="AX209" s="1611">
        <f t="shared" si="112"/>
        <v>0</v>
      </c>
      <c r="AY209" s="1611">
        <f t="shared" si="113"/>
        <v>0</v>
      </c>
      <c r="AZ209" s="1611">
        <f t="shared" si="114"/>
        <v>0</v>
      </c>
      <c r="BA209" s="1611">
        <f t="shared" si="115"/>
        <v>0</v>
      </c>
      <c r="BB209" s="1611">
        <f t="shared" si="116"/>
        <v>0</v>
      </c>
      <c r="BC209" s="1611">
        <f t="shared" si="117"/>
        <v>0</v>
      </c>
      <c r="BD209" s="1611">
        <f t="shared" si="118"/>
        <v>0</v>
      </c>
      <c r="BE209" s="1611">
        <f t="shared" si="119"/>
        <v>0</v>
      </c>
      <c r="BF209" s="1611">
        <f t="shared" si="120"/>
        <v>0</v>
      </c>
      <c r="BG209" s="1611">
        <f t="shared" si="130"/>
        <v>0</v>
      </c>
      <c r="BH209" s="1611" t="str">
        <f t="shared" si="131"/>
        <v/>
      </c>
      <c r="BI209" s="1611" t="str">
        <f t="shared" si="132"/>
        <v/>
      </c>
      <c r="BJ209" s="1611" t="str">
        <f t="shared" si="121"/>
        <v/>
      </c>
      <c r="BK209" s="1611" t="str">
        <f t="shared" si="122"/>
        <v/>
      </c>
      <c r="BL209" s="1611" t="str">
        <f t="shared" ca="1" si="123"/>
        <v/>
      </c>
      <c r="BM209" s="1611" t="str">
        <f t="shared" si="133"/>
        <v/>
      </c>
      <c r="BN209" s="1611" t="str">
        <f t="shared" si="124"/>
        <v/>
      </c>
      <c r="BO209" s="1611" t="str">
        <f t="shared" si="125"/>
        <v/>
      </c>
      <c r="BP209" s="1611" t="str">
        <f t="shared" si="134"/>
        <v/>
      </c>
      <c r="BQ209" s="1611" t="str">
        <f t="shared" si="135"/>
        <v/>
      </c>
      <c r="BR209" s="1611" t="str">
        <f t="shared" si="136"/>
        <v/>
      </c>
      <c r="BS209" s="1611" t="str">
        <f t="shared" si="137"/>
        <v/>
      </c>
      <c r="BT209" s="1611" t="str">
        <f t="shared" si="138"/>
        <v/>
      </c>
      <c r="BU209" s="1731">
        <f t="shared" ca="1" si="139"/>
        <v>0</v>
      </c>
    </row>
    <row r="210" spans="1:73" s="1594" customFormat="1" ht="12.5">
      <c r="A210" s="1644" t="str">
        <f t="shared" si="126"/>
        <v>Organisation</v>
      </c>
      <c r="B210" s="1758"/>
      <c r="C210" s="1758"/>
      <c r="D210" s="1758"/>
      <c r="E210" s="1756"/>
      <c r="F210" s="1592"/>
      <c r="G210" s="1714">
        <f t="shared" si="127"/>
        <v>0</v>
      </c>
      <c r="H210" s="1645"/>
      <c r="I210" s="1714">
        <f t="shared" si="128"/>
        <v>0</v>
      </c>
      <c r="J210" s="1646"/>
      <c r="K210" s="1646"/>
      <c r="L210" s="1592"/>
      <c r="M210" s="1597"/>
      <c r="N210" s="1597"/>
      <c r="O210" s="1646"/>
      <c r="P210" s="1647"/>
      <c r="Q210" s="1647"/>
      <c r="R210" s="1648"/>
      <c r="S210" s="1603"/>
      <c r="T210" s="1649"/>
      <c r="U210" s="1649"/>
      <c r="V210" s="1649"/>
      <c r="W210" s="1649"/>
      <c r="X210" s="1649"/>
      <c r="Y210" s="1649"/>
      <c r="Z210" s="1649"/>
      <c r="AA210" s="1649"/>
      <c r="AB210" s="1649"/>
      <c r="AC210" s="1649"/>
      <c r="AD210" s="1649"/>
      <c r="AE210" s="1649"/>
      <c r="AF210" s="1610">
        <f t="shared" si="107"/>
        <v>0</v>
      </c>
      <c r="AG210" s="1649"/>
      <c r="AH210" s="1649"/>
      <c r="AI210" s="1649"/>
      <c r="AJ210" s="1649"/>
      <c r="AK210" s="1649"/>
      <c r="AL210" s="1649"/>
      <c r="AM210" s="1649"/>
      <c r="AN210" s="1649"/>
      <c r="AO210" s="1649"/>
      <c r="AP210" s="1649"/>
      <c r="AQ210" s="1649"/>
      <c r="AR210" s="1709"/>
      <c r="AS210" s="1779">
        <f t="shared" si="108"/>
        <v>0</v>
      </c>
      <c r="AT210" s="1711">
        <f t="shared" si="129"/>
        <v>0</v>
      </c>
      <c r="AU210" s="1611">
        <f t="shared" si="109"/>
        <v>0</v>
      </c>
      <c r="AV210" s="1611">
        <f t="shared" si="110"/>
        <v>0</v>
      </c>
      <c r="AW210" s="1611">
        <f t="shared" si="111"/>
        <v>0</v>
      </c>
      <c r="AX210" s="1611">
        <f t="shared" si="112"/>
        <v>0</v>
      </c>
      <c r="AY210" s="1611">
        <f t="shared" si="113"/>
        <v>0</v>
      </c>
      <c r="AZ210" s="1611">
        <f t="shared" si="114"/>
        <v>0</v>
      </c>
      <c r="BA210" s="1611">
        <f t="shared" si="115"/>
        <v>0</v>
      </c>
      <c r="BB210" s="1611">
        <f t="shared" si="116"/>
        <v>0</v>
      </c>
      <c r="BC210" s="1611">
        <f t="shared" si="117"/>
        <v>0</v>
      </c>
      <c r="BD210" s="1611">
        <f t="shared" si="118"/>
        <v>0</v>
      </c>
      <c r="BE210" s="1611">
        <f t="shared" si="119"/>
        <v>0</v>
      </c>
      <c r="BF210" s="1611">
        <f t="shared" si="120"/>
        <v>0</v>
      </c>
      <c r="BG210" s="1611">
        <f t="shared" si="130"/>
        <v>0</v>
      </c>
      <c r="BH210" s="1611" t="str">
        <f t="shared" si="131"/>
        <v/>
      </c>
      <c r="BI210" s="1611" t="str">
        <f t="shared" si="132"/>
        <v/>
      </c>
      <c r="BJ210" s="1611" t="str">
        <f t="shared" si="121"/>
        <v/>
      </c>
      <c r="BK210" s="1611" t="str">
        <f t="shared" si="122"/>
        <v/>
      </c>
      <c r="BL210" s="1611" t="str">
        <f t="shared" ca="1" si="123"/>
        <v/>
      </c>
      <c r="BM210" s="1611" t="str">
        <f t="shared" si="133"/>
        <v/>
      </c>
      <c r="BN210" s="1611" t="str">
        <f t="shared" si="124"/>
        <v/>
      </c>
      <c r="BO210" s="1611" t="str">
        <f t="shared" si="125"/>
        <v/>
      </c>
      <c r="BP210" s="1611" t="str">
        <f t="shared" si="134"/>
        <v/>
      </c>
      <c r="BQ210" s="1611" t="str">
        <f t="shared" si="135"/>
        <v/>
      </c>
      <c r="BR210" s="1611" t="str">
        <f t="shared" si="136"/>
        <v/>
      </c>
      <c r="BS210" s="1611" t="str">
        <f t="shared" si="137"/>
        <v/>
      </c>
      <c r="BT210" s="1611" t="str">
        <f t="shared" si="138"/>
        <v/>
      </c>
      <c r="BU210" s="1731">
        <f t="shared" ca="1" si="139"/>
        <v>0</v>
      </c>
    </row>
    <row r="211" spans="1:73" s="1594" customFormat="1" ht="12.5">
      <c r="A211" s="1644" t="str">
        <f t="shared" si="126"/>
        <v>Organisation</v>
      </c>
      <c r="B211" s="1758"/>
      <c r="C211" s="1758"/>
      <c r="D211" s="1758"/>
      <c r="E211" s="1756"/>
      <c r="F211" s="1592"/>
      <c r="G211" s="1714">
        <f t="shared" si="127"/>
        <v>0</v>
      </c>
      <c r="H211" s="1645"/>
      <c r="I211" s="1714">
        <f t="shared" si="128"/>
        <v>0</v>
      </c>
      <c r="J211" s="1646"/>
      <c r="K211" s="1646"/>
      <c r="L211" s="1592"/>
      <c r="M211" s="1597"/>
      <c r="N211" s="1597"/>
      <c r="O211" s="1646"/>
      <c r="P211" s="1647"/>
      <c r="Q211" s="1647"/>
      <c r="R211" s="1648"/>
      <c r="S211" s="1603"/>
      <c r="T211" s="1649"/>
      <c r="U211" s="1649"/>
      <c r="V211" s="1649"/>
      <c r="W211" s="1649"/>
      <c r="X211" s="1649"/>
      <c r="Y211" s="1649"/>
      <c r="Z211" s="1649"/>
      <c r="AA211" s="1649"/>
      <c r="AB211" s="1649"/>
      <c r="AC211" s="1649"/>
      <c r="AD211" s="1649"/>
      <c r="AE211" s="1649"/>
      <c r="AF211" s="1610">
        <f t="shared" si="107"/>
        <v>0</v>
      </c>
      <c r="AG211" s="1649"/>
      <c r="AH211" s="1649"/>
      <c r="AI211" s="1649"/>
      <c r="AJ211" s="1649"/>
      <c r="AK211" s="1649"/>
      <c r="AL211" s="1649"/>
      <c r="AM211" s="1649"/>
      <c r="AN211" s="1649"/>
      <c r="AO211" s="1649"/>
      <c r="AP211" s="1649"/>
      <c r="AQ211" s="1649"/>
      <c r="AR211" s="1709"/>
      <c r="AS211" s="1779">
        <f t="shared" si="108"/>
        <v>0</v>
      </c>
      <c r="AT211" s="1711">
        <f t="shared" si="129"/>
        <v>0</v>
      </c>
      <c r="AU211" s="1611">
        <f t="shared" si="109"/>
        <v>0</v>
      </c>
      <c r="AV211" s="1611">
        <f t="shared" si="110"/>
        <v>0</v>
      </c>
      <c r="AW211" s="1611">
        <f t="shared" si="111"/>
        <v>0</v>
      </c>
      <c r="AX211" s="1611">
        <f t="shared" si="112"/>
        <v>0</v>
      </c>
      <c r="AY211" s="1611">
        <f t="shared" si="113"/>
        <v>0</v>
      </c>
      <c r="AZ211" s="1611">
        <f t="shared" si="114"/>
        <v>0</v>
      </c>
      <c r="BA211" s="1611">
        <f t="shared" si="115"/>
        <v>0</v>
      </c>
      <c r="BB211" s="1611">
        <f t="shared" si="116"/>
        <v>0</v>
      </c>
      <c r="BC211" s="1611">
        <f t="shared" si="117"/>
        <v>0</v>
      </c>
      <c r="BD211" s="1611">
        <f t="shared" si="118"/>
        <v>0</v>
      </c>
      <c r="BE211" s="1611">
        <f t="shared" si="119"/>
        <v>0</v>
      </c>
      <c r="BF211" s="1611">
        <f t="shared" si="120"/>
        <v>0</v>
      </c>
      <c r="BG211" s="1611">
        <f t="shared" si="130"/>
        <v>0</v>
      </c>
      <c r="BH211" s="1611" t="str">
        <f t="shared" si="131"/>
        <v/>
      </c>
      <c r="BI211" s="1611" t="str">
        <f t="shared" si="132"/>
        <v/>
      </c>
      <c r="BJ211" s="1611" t="str">
        <f t="shared" si="121"/>
        <v/>
      </c>
      <c r="BK211" s="1611" t="str">
        <f t="shared" si="122"/>
        <v/>
      </c>
      <c r="BL211" s="1611" t="str">
        <f t="shared" ca="1" si="123"/>
        <v/>
      </c>
      <c r="BM211" s="1611" t="str">
        <f t="shared" si="133"/>
        <v/>
      </c>
      <c r="BN211" s="1611" t="str">
        <f t="shared" si="124"/>
        <v/>
      </c>
      <c r="BO211" s="1611" t="str">
        <f t="shared" si="125"/>
        <v/>
      </c>
      <c r="BP211" s="1611" t="str">
        <f t="shared" si="134"/>
        <v/>
      </c>
      <c r="BQ211" s="1611" t="str">
        <f t="shared" si="135"/>
        <v/>
      </c>
      <c r="BR211" s="1611" t="str">
        <f t="shared" si="136"/>
        <v/>
      </c>
      <c r="BS211" s="1611" t="str">
        <f t="shared" si="137"/>
        <v/>
      </c>
      <c r="BT211" s="1611" t="str">
        <f t="shared" si="138"/>
        <v/>
      </c>
      <c r="BU211" s="1731">
        <f t="shared" ca="1" si="139"/>
        <v>0</v>
      </c>
    </row>
    <row r="212" spans="1:73" s="1594" customFormat="1" ht="12.5">
      <c r="A212" s="1644" t="str">
        <f t="shared" si="126"/>
        <v>Organisation</v>
      </c>
      <c r="B212" s="1758"/>
      <c r="C212" s="1758"/>
      <c r="D212" s="1758"/>
      <c r="E212" s="1756"/>
      <c r="F212" s="1592"/>
      <c r="G212" s="1714">
        <f t="shared" si="127"/>
        <v>0</v>
      </c>
      <c r="H212" s="1645"/>
      <c r="I212" s="1714">
        <f t="shared" si="128"/>
        <v>0</v>
      </c>
      <c r="J212" s="1646"/>
      <c r="K212" s="1646"/>
      <c r="L212" s="1592"/>
      <c r="M212" s="1597"/>
      <c r="N212" s="1597"/>
      <c r="O212" s="1646"/>
      <c r="P212" s="1647"/>
      <c r="Q212" s="1647"/>
      <c r="R212" s="1648"/>
      <c r="S212" s="1603"/>
      <c r="T212" s="1649"/>
      <c r="U212" s="1649"/>
      <c r="V212" s="1649"/>
      <c r="W212" s="1649"/>
      <c r="X212" s="1649"/>
      <c r="Y212" s="1649"/>
      <c r="Z212" s="1649"/>
      <c r="AA212" s="1649"/>
      <c r="AB212" s="1649"/>
      <c r="AC212" s="1649"/>
      <c r="AD212" s="1649"/>
      <c r="AE212" s="1649"/>
      <c r="AF212" s="1610">
        <f t="shared" si="107"/>
        <v>0</v>
      </c>
      <c r="AG212" s="1649"/>
      <c r="AH212" s="1649"/>
      <c r="AI212" s="1649"/>
      <c r="AJ212" s="1649"/>
      <c r="AK212" s="1649"/>
      <c r="AL212" s="1649"/>
      <c r="AM212" s="1649"/>
      <c r="AN212" s="1649"/>
      <c r="AO212" s="1649"/>
      <c r="AP212" s="1649"/>
      <c r="AQ212" s="1649"/>
      <c r="AR212" s="1709"/>
      <c r="AS212" s="1779">
        <f t="shared" si="108"/>
        <v>0</v>
      </c>
      <c r="AT212" s="1711">
        <f t="shared" si="129"/>
        <v>0</v>
      </c>
      <c r="AU212" s="1611">
        <f t="shared" si="109"/>
        <v>0</v>
      </c>
      <c r="AV212" s="1611">
        <f t="shared" si="110"/>
        <v>0</v>
      </c>
      <c r="AW212" s="1611">
        <f t="shared" si="111"/>
        <v>0</v>
      </c>
      <c r="AX212" s="1611">
        <f t="shared" si="112"/>
        <v>0</v>
      </c>
      <c r="AY212" s="1611">
        <f t="shared" si="113"/>
        <v>0</v>
      </c>
      <c r="AZ212" s="1611">
        <f t="shared" si="114"/>
        <v>0</v>
      </c>
      <c r="BA212" s="1611">
        <f t="shared" si="115"/>
        <v>0</v>
      </c>
      <c r="BB212" s="1611">
        <f t="shared" si="116"/>
        <v>0</v>
      </c>
      <c r="BC212" s="1611">
        <f t="shared" si="117"/>
        <v>0</v>
      </c>
      <c r="BD212" s="1611">
        <f t="shared" si="118"/>
        <v>0</v>
      </c>
      <c r="BE212" s="1611">
        <f t="shared" si="119"/>
        <v>0</v>
      </c>
      <c r="BF212" s="1611">
        <f t="shared" si="120"/>
        <v>0</v>
      </c>
      <c r="BG212" s="1611">
        <f t="shared" si="130"/>
        <v>0</v>
      </c>
      <c r="BH212" s="1611" t="str">
        <f t="shared" si="131"/>
        <v/>
      </c>
      <c r="BI212" s="1611" t="str">
        <f t="shared" si="132"/>
        <v/>
      </c>
      <c r="BJ212" s="1611" t="str">
        <f t="shared" si="121"/>
        <v/>
      </c>
      <c r="BK212" s="1611" t="str">
        <f t="shared" si="122"/>
        <v/>
      </c>
      <c r="BL212" s="1611" t="str">
        <f t="shared" ca="1" si="123"/>
        <v/>
      </c>
      <c r="BM212" s="1611" t="str">
        <f t="shared" si="133"/>
        <v/>
      </c>
      <c r="BN212" s="1611" t="str">
        <f t="shared" si="124"/>
        <v/>
      </c>
      <c r="BO212" s="1611" t="str">
        <f t="shared" si="125"/>
        <v/>
      </c>
      <c r="BP212" s="1611" t="str">
        <f t="shared" si="134"/>
        <v/>
      </c>
      <c r="BQ212" s="1611" t="str">
        <f t="shared" si="135"/>
        <v/>
      </c>
      <c r="BR212" s="1611" t="str">
        <f t="shared" si="136"/>
        <v/>
      </c>
      <c r="BS212" s="1611" t="str">
        <f t="shared" si="137"/>
        <v/>
      </c>
      <c r="BT212" s="1611" t="str">
        <f t="shared" si="138"/>
        <v/>
      </c>
      <c r="BU212" s="1731">
        <f t="shared" ca="1" si="139"/>
        <v>0</v>
      </c>
    </row>
    <row r="213" spans="1:73" s="1594" customFormat="1" ht="12.5">
      <c r="A213" s="1644" t="str">
        <f t="shared" si="126"/>
        <v>Organisation</v>
      </c>
      <c r="B213" s="1758"/>
      <c r="C213" s="1758"/>
      <c r="D213" s="1758"/>
      <c r="E213" s="1756"/>
      <c r="F213" s="1592"/>
      <c r="G213" s="1714">
        <f t="shared" si="127"/>
        <v>0</v>
      </c>
      <c r="H213" s="1645"/>
      <c r="I213" s="1714">
        <f t="shared" si="128"/>
        <v>0</v>
      </c>
      <c r="J213" s="1646"/>
      <c r="K213" s="1646"/>
      <c r="L213" s="1592"/>
      <c r="M213" s="1597"/>
      <c r="N213" s="1597"/>
      <c r="O213" s="1646"/>
      <c r="P213" s="1647"/>
      <c r="Q213" s="1647"/>
      <c r="R213" s="1648"/>
      <c r="S213" s="1603"/>
      <c r="T213" s="1649"/>
      <c r="U213" s="1649"/>
      <c r="V213" s="1649"/>
      <c r="W213" s="1649"/>
      <c r="X213" s="1649"/>
      <c r="Y213" s="1649"/>
      <c r="Z213" s="1649"/>
      <c r="AA213" s="1649"/>
      <c r="AB213" s="1649"/>
      <c r="AC213" s="1649"/>
      <c r="AD213" s="1649"/>
      <c r="AE213" s="1649"/>
      <c r="AF213" s="1610">
        <f t="shared" si="107"/>
        <v>0</v>
      </c>
      <c r="AG213" s="1649"/>
      <c r="AH213" s="1649"/>
      <c r="AI213" s="1649"/>
      <c r="AJ213" s="1649"/>
      <c r="AK213" s="1649"/>
      <c r="AL213" s="1649"/>
      <c r="AM213" s="1649"/>
      <c r="AN213" s="1649"/>
      <c r="AO213" s="1649"/>
      <c r="AP213" s="1649"/>
      <c r="AQ213" s="1649"/>
      <c r="AR213" s="1709"/>
      <c r="AS213" s="1779">
        <f t="shared" si="108"/>
        <v>0</v>
      </c>
      <c r="AT213" s="1711">
        <f t="shared" si="129"/>
        <v>0</v>
      </c>
      <c r="AU213" s="1611">
        <f t="shared" si="109"/>
        <v>0</v>
      </c>
      <c r="AV213" s="1611">
        <f t="shared" si="110"/>
        <v>0</v>
      </c>
      <c r="AW213" s="1611">
        <f t="shared" si="111"/>
        <v>0</v>
      </c>
      <c r="AX213" s="1611">
        <f t="shared" si="112"/>
        <v>0</v>
      </c>
      <c r="AY213" s="1611">
        <f t="shared" si="113"/>
        <v>0</v>
      </c>
      <c r="AZ213" s="1611">
        <f t="shared" si="114"/>
        <v>0</v>
      </c>
      <c r="BA213" s="1611">
        <f t="shared" si="115"/>
        <v>0</v>
      </c>
      <c r="BB213" s="1611">
        <f t="shared" si="116"/>
        <v>0</v>
      </c>
      <c r="BC213" s="1611">
        <f t="shared" si="117"/>
        <v>0</v>
      </c>
      <c r="BD213" s="1611">
        <f t="shared" si="118"/>
        <v>0</v>
      </c>
      <c r="BE213" s="1611">
        <f t="shared" si="119"/>
        <v>0</v>
      </c>
      <c r="BF213" s="1611">
        <f t="shared" si="120"/>
        <v>0</v>
      </c>
      <c r="BG213" s="1611">
        <f t="shared" si="130"/>
        <v>0</v>
      </c>
      <c r="BH213" s="1611" t="str">
        <f t="shared" si="131"/>
        <v/>
      </c>
      <c r="BI213" s="1611" t="str">
        <f t="shared" si="132"/>
        <v/>
      </c>
      <c r="BJ213" s="1611" t="str">
        <f t="shared" si="121"/>
        <v/>
      </c>
      <c r="BK213" s="1611" t="str">
        <f t="shared" si="122"/>
        <v/>
      </c>
      <c r="BL213" s="1611" t="str">
        <f t="shared" ca="1" si="123"/>
        <v/>
      </c>
      <c r="BM213" s="1611" t="str">
        <f t="shared" si="133"/>
        <v/>
      </c>
      <c r="BN213" s="1611" t="str">
        <f t="shared" si="124"/>
        <v/>
      </c>
      <c r="BO213" s="1611" t="str">
        <f t="shared" si="125"/>
        <v/>
      </c>
      <c r="BP213" s="1611" t="str">
        <f t="shared" si="134"/>
        <v/>
      </c>
      <c r="BQ213" s="1611" t="str">
        <f t="shared" si="135"/>
        <v/>
      </c>
      <c r="BR213" s="1611" t="str">
        <f t="shared" si="136"/>
        <v/>
      </c>
      <c r="BS213" s="1611" t="str">
        <f t="shared" si="137"/>
        <v/>
      </c>
      <c r="BT213" s="1611" t="str">
        <f t="shared" si="138"/>
        <v/>
      </c>
      <c r="BU213" s="1731">
        <f t="shared" ca="1" si="139"/>
        <v>0</v>
      </c>
    </row>
    <row r="214" spans="1:73" s="1594" customFormat="1" ht="12.5">
      <c r="A214" s="1644" t="str">
        <f t="shared" si="126"/>
        <v>Organisation</v>
      </c>
      <c r="B214" s="1758"/>
      <c r="C214" s="1758"/>
      <c r="D214" s="1758"/>
      <c r="E214" s="1756"/>
      <c r="F214" s="1592"/>
      <c r="G214" s="1714">
        <f t="shared" si="127"/>
        <v>0</v>
      </c>
      <c r="H214" s="1645"/>
      <c r="I214" s="1714">
        <f t="shared" si="128"/>
        <v>0</v>
      </c>
      <c r="J214" s="1646"/>
      <c r="K214" s="1646"/>
      <c r="L214" s="1592"/>
      <c r="M214" s="1597"/>
      <c r="N214" s="1597"/>
      <c r="O214" s="1646"/>
      <c r="P214" s="1647"/>
      <c r="Q214" s="1647"/>
      <c r="R214" s="1648"/>
      <c r="S214" s="1603"/>
      <c r="T214" s="1649"/>
      <c r="U214" s="1649"/>
      <c r="V214" s="1649"/>
      <c r="W214" s="1649"/>
      <c r="X214" s="1649"/>
      <c r="Y214" s="1649"/>
      <c r="Z214" s="1649"/>
      <c r="AA214" s="1649"/>
      <c r="AB214" s="1649"/>
      <c r="AC214" s="1649"/>
      <c r="AD214" s="1649"/>
      <c r="AE214" s="1649"/>
      <c r="AF214" s="1610">
        <f t="shared" si="107"/>
        <v>0</v>
      </c>
      <c r="AG214" s="1649"/>
      <c r="AH214" s="1649"/>
      <c r="AI214" s="1649"/>
      <c r="AJ214" s="1649"/>
      <c r="AK214" s="1649"/>
      <c r="AL214" s="1649"/>
      <c r="AM214" s="1649"/>
      <c r="AN214" s="1649"/>
      <c r="AO214" s="1649"/>
      <c r="AP214" s="1649"/>
      <c r="AQ214" s="1649"/>
      <c r="AR214" s="1709"/>
      <c r="AS214" s="1779">
        <f t="shared" si="108"/>
        <v>0</v>
      </c>
      <c r="AT214" s="1711">
        <f t="shared" si="129"/>
        <v>0</v>
      </c>
      <c r="AU214" s="1611">
        <f t="shared" si="109"/>
        <v>0</v>
      </c>
      <c r="AV214" s="1611">
        <f t="shared" si="110"/>
        <v>0</v>
      </c>
      <c r="AW214" s="1611">
        <f t="shared" si="111"/>
        <v>0</v>
      </c>
      <c r="AX214" s="1611">
        <f t="shared" si="112"/>
        <v>0</v>
      </c>
      <c r="AY214" s="1611">
        <f t="shared" si="113"/>
        <v>0</v>
      </c>
      <c r="AZ214" s="1611">
        <f t="shared" si="114"/>
        <v>0</v>
      </c>
      <c r="BA214" s="1611">
        <f t="shared" si="115"/>
        <v>0</v>
      </c>
      <c r="BB214" s="1611">
        <f t="shared" si="116"/>
        <v>0</v>
      </c>
      <c r="BC214" s="1611">
        <f t="shared" si="117"/>
        <v>0</v>
      </c>
      <c r="BD214" s="1611">
        <f t="shared" si="118"/>
        <v>0</v>
      </c>
      <c r="BE214" s="1611">
        <f t="shared" si="119"/>
        <v>0</v>
      </c>
      <c r="BF214" s="1611">
        <f t="shared" si="120"/>
        <v>0</v>
      </c>
      <c r="BG214" s="1611">
        <f t="shared" si="130"/>
        <v>0</v>
      </c>
      <c r="BH214" s="1611" t="str">
        <f t="shared" si="131"/>
        <v/>
      </c>
      <c r="BI214" s="1611" t="str">
        <f t="shared" si="132"/>
        <v/>
      </c>
      <c r="BJ214" s="1611" t="str">
        <f t="shared" si="121"/>
        <v/>
      </c>
      <c r="BK214" s="1611" t="str">
        <f t="shared" si="122"/>
        <v/>
      </c>
      <c r="BL214" s="1611" t="str">
        <f t="shared" ca="1" si="123"/>
        <v/>
      </c>
      <c r="BM214" s="1611" t="str">
        <f t="shared" si="133"/>
        <v/>
      </c>
      <c r="BN214" s="1611" t="str">
        <f t="shared" si="124"/>
        <v/>
      </c>
      <c r="BO214" s="1611" t="str">
        <f t="shared" si="125"/>
        <v/>
      </c>
      <c r="BP214" s="1611" t="str">
        <f t="shared" si="134"/>
        <v/>
      </c>
      <c r="BQ214" s="1611" t="str">
        <f t="shared" si="135"/>
        <v/>
      </c>
      <c r="BR214" s="1611" t="str">
        <f t="shared" si="136"/>
        <v/>
      </c>
      <c r="BS214" s="1611" t="str">
        <f t="shared" si="137"/>
        <v/>
      </c>
      <c r="BT214" s="1611" t="str">
        <f t="shared" si="138"/>
        <v/>
      </c>
      <c r="BU214" s="1731">
        <f t="shared" ca="1" si="139"/>
        <v>0</v>
      </c>
    </row>
    <row r="215" spans="1:73" s="1594" customFormat="1" ht="12.5">
      <c r="A215" s="1644" t="str">
        <f t="shared" si="126"/>
        <v>Organisation</v>
      </c>
      <c r="B215" s="1758"/>
      <c r="C215" s="1758"/>
      <c r="D215" s="1758"/>
      <c r="E215" s="1756"/>
      <c r="F215" s="1592"/>
      <c r="G215" s="1714">
        <f t="shared" si="127"/>
        <v>0</v>
      </c>
      <c r="H215" s="1645"/>
      <c r="I215" s="1714">
        <f t="shared" si="128"/>
        <v>0</v>
      </c>
      <c r="J215" s="1646"/>
      <c r="K215" s="1646"/>
      <c r="L215" s="1592"/>
      <c r="M215" s="1597"/>
      <c r="N215" s="1597"/>
      <c r="O215" s="1646"/>
      <c r="P215" s="1647"/>
      <c r="Q215" s="1647"/>
      <c r="R215" s="1648"/>
      <c r="S215" s="1603"/>
      <c r="T215" s="1649"/>
      <c r="U215" s="1649"/>
      <c r="V215" s="1649"/>
      <c r="W215" s="1649"/>
      <c r="X215" s="1649"/>
      <c r="Y215" s="1649"/>
      <c r="Z215" s="1649"/>
      <c r="AA215" s="1649"/>
      <c r="AB215" s="1649"/>
      <c r="AC215" s="1649"/>
      <c r="AD215" s="1649"/>
      <c r="AE215" s="1649"/>
      <c r="AF215" s="1610">
        <f t="shared" si="107"/>
        <v>0</v>
      </c>
      <c r="AG215" s="1649"/>
      <c r="AH215" s="1649"/>
      <c r="AI215" s="1649"/>
      <c r="AJ215" s="1649"/>
      <c r="AK215" s="1649"/>
      <c r="AL215" s="1649"/>
      <c r="AM215" s="1649"/>
      <c r="AN215" s="1649"/>
      <c r="AO215" s="1649"/>
      <c r="AP215" s="1649"/>
      <c r="AQ215" s="1649"/>
      <c r="AR215" s="1709"/>
      <c r="AS215" s="1779">
        <f t="shared" si="108"/>
        <v>0</v>
      </c>
      <c r="AT215" s="1711">
        <f t="shared" si="129"/>
        <v>0</v>
      </c>
      <c r="AU215" s="1611">
        <f t="shared" si="109"/>
        <v>0</v>
      </c>
      <c r="AV215" s="1611">
        <f t="shared" si="110"/>
        <v>0</v>
      </c>
      <c r="AW215" s="1611">
        <f t="shared" si="111"/>
        <v>0</v>
      </c>
      <c r="AX215" s="1611">
        <f t="shared" si="112"/>
        <v>0</v>
      </c>
      <c r="AY215" s="1611">
        <f t="shared" si="113"/>
        <v>0</v>
      </c>
      <c r="AZ215" s="1611">
        <f t="shared" si="114"/>
        <v>0</v>
      </c>
      <c r="BA215" s="1611">
        <f t="shared" si="115"/>
        <v>0</v>
      </c>
      <c r="BB215" s="1611">
        <f t="shared" si="116"/>
        <v>0</v>
      </c>
      <c r="BC215" s="1611">
        <f t="shared" si="117"/>
        <v>0</v>
      </c>
      <c r="BD215" s="1611">
        <f t="shared" si="118"/>
        <v>0</v>
      </c>
      <c r="BE215" s="1611">
        <f t="shared" si="119"/>
        <v>0</v>
      </c>
      <c r="BF215" s="1611">
        <f t="shared" si="120"/>
        <v>0</v>
      </c>
      <c r="BG215" s="1611">
        <f t="shared" si="130"/>
        <v>0</v>
      </c>
      <c r="BH215" s="1611" t="str">
        <f t="shared" si="131"/>
        <v/>
      </c>
      <c r="BI215" s="1611" t="str">
        <f t="shared" si="132"/>
        <v/>
      </c>
      <c r="BJ215" s="1611" t="str">
        <f t="shared" si="121"/>
        <v/>
      </c>
      <c r="BK215" s="1611" t="str">
        <f t="shared" si="122"/>
        <v/>
      </c>
      <c r="BL215" s="1611" t="str">
        <f t="shared" ca="1" si="123"/>
        <v/>
      </c>
      <c r="BM215" s="1611" t="str">
        <f t="shared" si="133"/>
        <v/>
      </c>
      <c r="BN215" s="1611" t="str">
        <f t="shared" si="124"/>
        <v/>
      </c>
      <c r="BO215" s="1611" t="str">
        <f t="shared" si="125"/>
        <v/>
      </c>
      <c r="BP215" s="1611" t="str">
        <f t="shared" si="134"/>
        <v/>
      </c>
      <c r="BQ215" s="1611" t="str">
        <f t="shared" si="135"/>
        <v/>
      </c>
      <c r="BR215" s="1611" t="str">
        <f t="shared" si="136"/>
        <v/>
      </c>
      <c r="BS215" s="1611" t="str">
        <f t="shared" si="137"/>
        <v/>
      </c>
      <c r="BT215" s="1611" t="str">
        <f t="shared" si="138"/>
        <v/>
      </c>
      <c r="BU215" s="1731">
        <f t="shared" ca="1" si="139"/>
        <v>0</v>
      </c>
    </row>
    <row r="216" spans="1:73" s="1594" customFormat="1" ht="12.5">
      <c r="A216" s="1644" t="str">
        <f t="shared" si="126"/>
        <v>Organisation</v>
      </c>
      <c r="B216" s="1758"/>
      <c r="C216" s="1758"/>
      <c r="D216" s="1758"/>
      <c r="E216" s="1756"/>
      <c r="F216" s="1592"/>
      <c r="G216" s="1714">
        <f t="shared" si="127"/>
        <v>0</v>
      </c>
      <c r="H216" s="1645"/>
      <c r="I216" s="1714">
        <f t="shared" si="128"/>
        <v>0</v>
      </c>
      <c r="J216" s="1646"/>
      <c r="K216" s="1646"/>
      <c r="L216" s="1592"/>
      <c r="M216" s="1597"/>
      <c r="N216" s="1597"/>
      <c r="O216" s="1646"/>
      <c r="P216" s="1647"/>
      <c r="Q216" s="1647"/>
      <c r="R216" s="1648"/>
      <c r="S216" s="1603"/>
      <c r="T216" s="1649"/>
      <c r="U216" s="1649"/>
      <c r="V216" s="1649"/>
      <c r="W216" s="1649"/>
      <c r="X216" s="1649"/>
      <c r="Y216" s="1649"/>
      <c r="Z216" s="1649"/>
      <c r="AA216" s="1649"/>
      <c r="AB216" s="1649"/>
      <c r="AC216" s="1649"/>
      <c r="AD216" s="1649"/>
      <c r="AE216" s="1649"/>
      <c r="AF216" s="1610">
        <f t="shared" si="107"/>
        <v>0</v>
      </c>
      <c r="AG216" s="1649"/>
      <c r="AH216" s="1649"/>
      <c r="AI216" s="1649"/>
      <c r="AJ216" s="1649"/>
      <c r="AK216" s="1649"/>
      <c r="AL216" s="1649"/>
      <c r="AM216" s="1649"/>
      <c r="AN216" s="1649"/>
      <c r="AO216" s="1649"/>
      <c r="AP216" s="1649"/>
      <c r="AQ216" s="1649"/>
      <c r="AR216" s="1709"/>
      <c r="AS216" s="1779">
        <f t="shared" si="108"/>
        <v>0</v>
      </c>
      <c r="AT216" s="1711">
        <f t="shared" si="129"/>
        <v>0</v>
      </c>
      <c r="AU216" s="1611">
        <f t="shared" si="109"/>
        <v>0</v>
      </c>
      <c r="AV216" s="1611">
        <f t="shared" si="110"/>
        <v>0</v>
      </c>
      <c r="AW216" s="1611">
        <f t="shared" si="111"/>
        <v>0</v>
      </c>
      <c r="AX216" s="1611">
        <f t="shared" si="112"/>
        <v>0</v>
      </c>
      <c r="AY216" s="1611">
        <f t="shared" si="113"/>
        <v>0</v>
      </c>
      <c r="AZ216" s="1611">
        <f t="shared" si="114"/>
        <v>0</v>
      </c>
      <c r="BA216" s="1611">
        <f t="shared" si="115"/>
        <v>0</v>
      </c>
      <c r="BB216" s="1611">
        <f t="shared" si="116"/>
        <v>0</v>
      </c>
      <c r="BC216" s="1611">
        <f t="shared" si="117"/>
        <v>0</v>
      </c>
      <c r="BD216" s="1611">
        <f t="shared" si="118"/>
        <v>0</v>
      </c>
      <c r="BE216" s="1611">
        <f t="shared" si="119"/>
        <v>0</v>
      </c>
      <c r="BF216" s="1611">
        <f t="shared" si="120"/>
        <v>0</v>
      </c>
      <c r="BG216" s="1611">
        <f t="shared" si="130"/>
        <v>0</v>
      </c>
      <c r="BH216" s="1611" t="str">
        <f t="shared" si="131"/>
        <v/>
      </c>
      <c r="BI216" s="1611" t="str">
        <f t="shared" si="132"/>
        <v/>
      </c>
      <c r="BJ216" s="1611" t="str">
        <f t="shared" si="121"/>
        <v/>
      </c>
      <c r="BK216" s="1611" t="str">
        <f t="shared" si="122"/>
        <v/>
      </c>
      <c r="BL216" s="1611" t="str">
        <f t="shared" ca="1" si="123"/>
        <v/>
      </c>
      <c r="BM216" s="1611" t="str">
        <f t="shared" si="133"/>
        <v/>
      </c>
      <c r="BN216" s="1611" t="str">
        <f t="shared" si="124"/>
        <v/>
      </c>
      <c r="BO216" s="1611" t="str">
        <f t="shared" si="125"/>
        <v/>
      </c>
      <c r="BP216" s="1611" t="str">
        <f t="shared" si="134"/>
        <v/>
      </c>
      <c r="BQ216" s="1611" t="str">
        <f t="shared" si="135"/>
        <v/>
      </c>
      <c r="BR216" s="1611" t="str">
        <f t="shared" si="136"/>
        <v/>
      </c>
      <c r="BS216" s="1611" t="str">
        <f t="shared" si="137"/>
        <v/>
      </c>
      <c r="BT216" s="1611" t="str">
        <f t="shared" si="138"/>
        <v/>
      </c>
      <c r="BU216" s="1731">
        <f t="shared" ca="1" si="139"/>
        <v>0</v>
      </c>
    </row>
    <row r="217" spans="1:73" s="1594" customFormat="1" ht="12.5">
      <c r="A217" s="1644" t="str">
        <f t="shared" si="126"/>
        <v>Organisation</v>
      </c>
      <c r="B217" s="1758"/>
      <c r="C217" s="1758"/>
      <c r="D217" s="1758"/>
      <c r="E217" s="1756"/>
      <c r="F217" s="1592"/>
      <c r="G217" s="1714">
        <f t="shared" si="127"/>
        <v>0</v>
      </c>
      <c r="H217" s="1645"/>
      <c r="I217" s="1714">
        <f t="shared" si="128"/>
        <v>0</v>
      </c>
      <c r="J217" s="1646"/>
      <c r="K217" s="1646"/>
      <c r="L217" s="1592"/>
      <c r="M217" s="1597"/>
      <c r="N217" s="1597"/>
      <c r="O217" s="1646"/>
      <c r="P217" s="1647"/>
      <c r="Q217" s="1647"/>
      <c r="R217" s="1648"/>
      <c r="S217" s="1603"/>
      <c r="T217" s="1649"/>
      <c r="U217" s="1649"/>
      <c r="V217" s="1649"/>
      <c r="W217" s="1649"/>
      <c r="X217" s="1649"/>
      <c r="Y217" s="1649"/>
      <c r="Z217" s="1649"/>
      <c r="AA217" s="1649"/>
      <c r="AB217" s="1649"/>
      <c r="AC217" s="1649"/>
      <c r="AD217" s="1649"/>
      <c r="AE217" s="1649"/>
      <c r="AF217" s="1610">
        <f t="shared" si="107"/>
        <v>0</v>
      </c>
      <c r="AG217" s="1649"/>
      <c r="AH217" s="1649"/>
      <c r="AI217" s="1649"/>
      <c r="AJ217" s="1649"/>
      <c r="AK217" s="1649"/>
      <c r="AL217" s="1649"/>
      <c r="AM217" s="1649"/>
      <c r="AN217" s="1649"/>
      <c r="AO217" s="1649"/>
      <c r="AP217" s="1649"/>
      <c r="AQ217" s="1649"/>
      <c r="AR217" s="1709"/>
      <c r="AS217" s="1779">
        <f t="shared" si="108"/>
        <v>0</v>
      </c>
      <c r="AT217" s="1711">
        <f t="shared" si="129"/>
        <v>0</v>
      </c>
      <c r="AU217" s="1611">
        <f t="shared" si="109"/>
        <v>0</v>
      </c>
      <c r="AV217" s="1611">
        <f t="shared" si="110"/>
        <v>0</v>
      </c>
      <c r="AW217" s="1611">
        <f t="shared" si="111"/>
        <v>0</v>
      </c>
      <c r="AX217" s="1611">
        <f t="shared" si="112"/>
        <v>0</v>
      </c>
      <c r="AY217" s="1611">
        <f t="shared" si="113"/>
        <v>0</v>
      </c>
      <c r="AZ217" s="1611">
        <f t="shared" si="114"/>
        <v>0</v>
      </c>
      <c r="BA217" s="1611">
        <f t="shared" si="115"/>
        <v>0</v>
      </c>
      <c r="BB217" s="1611">
        <f t="shared" si="116"/>
        <v>0</v>
      </c>
      <c r="BC217" s="1611">
        <f t="shared" si="117"/>
        <v>0</v>
      </c>
      <c r="BD217" s="1611">
        <f t="shared" si="118"/>
        <v>0</v>
      </c>
      <c r="BE217" s="1611">
        <f t="shared" si="119"/>
        <v>0</v>
      </c>
      <c r="BF217" s="1611">
        <f t="shared" si="120"/>
        <v>0</v>
      </c>
      <c r="BG217" s="1611">
        <f t="shared" si="130"/>
        <v>0</v>
      </c>
      <c r="BH217" s="1611" t="str">
        <f t="shared" si="131"/>
        <v/>
      </c>
      <c r="BI217" s="1611" t="str">
        <f t="shared" si="132"/>
        <v/>
      </c>
      <c r="BJ217" s="1611" t="str">
        <f t="shared" si="121"/>
        <v/>
      </c>
      <c r="BK217" s="1611" t="str">
        <f t="shared" si="122"/>
        <v/>
      </c>
      <c r="BL217" s="1611" t="str">
        <f t="shared" ca="1" si="123"/>
        <v/>
      </c>
      <c r="BM217" s="1611" t="str">
        <f t="shared" si="133"/>
        <v/>
      </c>
      <c r="BN217" s="1611" t="str">
        <f t="shared" si="124"/>
        <v/>
      </c>
      <c r="BO217" s="1611" t="str">
        <f t="shared" si="125"/>
        <v/>
      </c>
      <c r="BP217" s="1611" t="str">
        <f t="shared" si="134"/>
        <v/>
      </c>
      <c r="BQ217" s="1611" t="str">
        <f t="shared" si="135"/>
        <v/>
      </c>
      <c r="BR217" s="1611" t="str">
        <f t="shared" si="136"/>
        <v/>
      </c>
      <c r="BS217" s="1611" t="str">
        <f t="shared" si="137"/>
        <v/>
      </c>
      <c r="BT217" s="1611" t="str">
        <f t="shared" si="138"/>
        <v/>
      </c>
      <c r="BU217" s="1731">
        <f t="shared" ca="1" si="139"/>
        <v>0</v>
      </c>
    </row>
    <row r="218" spans="1:73" s="1594" customFormat="1" ht="12.5">
      <c r="A218" s="1644" t="str">
        <f t="shared" si="126"/>
        <v>Organisation</v>
      </c>
      <c r="B218" s="1758"/>
      <c r="C218" s="1758"/>
      <c r="D218" s="1758"/>
      <c r="E218" s="1756"/>
      <c r="F218" s="1592"/>
      <c r="G218" s="1714">
        <f t="shared" si="127"/>
        <v>0</v>
      </c>
      <c r="H218" s="1645"/>
      <c r="I218" s="1714">
        <f t="shared" si="128"/>
        <v>0</v>
      </c>
      <c r="J218" s="1646"/>
      <c r="K218" s="1646"/>
      <c r="L218" s="1592"/>
      <c r="M218" s="1597"/>
      <c r="N218" s="1597"/>
      <c r="O218" s="1646"/>
      <c r="P218" s="1647"/>
      <c r="Q218" s="1647"/>
      <c r="R218" s="1648"/>
      <c r="S218" s="1603"/>
      <c r="T218" s="1649"/>
      <c r="U218" s="1649"/>
      <c r="V218" s="1649"/>
      <c r="W218" s="1649"/>
      <c r="X218" s="1649"/>
      <c r="Y218" s="1649"/>
      <c r="Z218" s="1649"/>
      <c r="AA218" s="1649"/>
      <c r="AB218" s="1649"/>
      <c r="AC218" s="1649"/>
      <c r="AD218" s="1649"/>
      <c r="AE218" s="1649"/>
      <c r="AF218" s="1610">
        <f t="shared" si="107"/>
        <v>0</v>
      </c>
      <c r="AG218" s="1649"/>
      <c r="AH218" s="1649"/>
      <c r="AI218" s="1649"/>
      <c r="AJ218" s="1649"/>
      <c r="AK218" s="1649"/>
      <c r="AL218" s="1649"/>
      <c r="AM218" s="1649"/>
      <c r="AN218" s="1649"/>
      <c r="AO218" s="1649"/>
      <c r="AP218" s="1649"/>
      <c r="AQ218" s="1649"/>
      <c r="AR218" s="1709"/>
      <c r="AS218" s="1779">
        <f t="shared" si="108"/>
        <v>0</v>
      </c>
      <c r="AT218" s="1711">
        <f t="shared" si="129"/>
        <v>0</v>
      </c>
      <c r="AU218" s="1611">
        <f t="shared" si="109"/>
        <v>0</v>
      </c>
      <c r="AV218" s="1611">
        <f t="shared" si="110"/>
        <v>0</v>
      </c>
      <c r="AW218" s="1611">
        <f t="shared" si="111"/>
        <v>0</v>
      </c>
      <c r="AX218" s="1611">
        <f t="shared" si="112"/>
        <v>0</v>
      </c>
      <c r="AY218" s="1611">
        <f t="shared" si="113"/>
        <v>0</v>
      </c>
      <c r="AZ218" s="1611">
        <f t="shared" si="114"/>
        <v>0</v>
      </c>
      <c r="BA218" s="1611">
        <f t="shared" si="115"/>
        <v>0</v>
      </c>
      <c r="BB218" s="1611">
        <f t="shared" si="116"/>
        <v>0</v>
      </c>
      <c r="BC218" s="1611">
        <f t="shared" si="117"/>
        <v>0</v>
      </c>
      <c r="BD218" s="1611">
        <f t="shared" si="118"/>
        <v>0</v>
      </c>
      <c r="BE218" s="1611">
        <f t="shared" si="119"/>
        <v>0</v>
      </c>
      <c r="BF218" s="1611">
        <f t="shared" si="120"/>
        <v>0</v>
      </c>
      <c r="BG218" s="1611">
        <f t="shared" si="130"/>
        <v>0</v>
      </c>
      <c r="BH218" s="1611" t="str">
        <f t="shared" si="131"/>
        <v/>
      </c>
      <c r="BI218" s="1611" t="str">
        <f t="shared" si="132"/>
        <v/>
      </c>
      <c r="BJ218" s="1611" t="str">
        <f t="shared" si="121"/>
        <v/>
      </c>
      <c r="BK218" s="1611" t="str">
        <f t="shared" si="122"/>
        <v/>
      </c>
      <c r="BL218" s="1611" t="str">
        <f t="shared" ca="1" si="123"/>
        <v/>
      </c>
      <c r="BM218" s="1611" t="str">
        <f t="shared" si="133"/>
        <v/>
      </c>
      <c r="BN218" s="1611" t="str">
        <f t="shared" si="124"/>
        <v/>
      </c>
      <c r="BO218" s="1611" t="str">
        <f t="shared" si="125"/>
        <v/>
      </c>
      <c r="BP218" s="1611" t="str">
        <f t="shared" si="134"/>
        <v/>
      </c>
      <c r="BQ218" s="1611" t="str">
        <f t="shared" si="135"/>
        <v/>
      </c>
      <c r="BR218" s="1611" t="str">
        <f t="shared" si="136"/>
        <v/>
      </c>
      <c r="BS218" s="1611" t="str">
        <f t="shared" si="137"/>
        <v/>
      </c>
      <c r="BT218" s="1611" t="str">
        <f t="shared" si="138"/>
        <v/>
      </c>
      <c r="BU218" s="1731">
        <f t="shared" ca="1" si="139"/>
        <v>0</v>
      </c>
    </row>
    <row r="219" spans="1:73" s="1594" customFormat="1" ht="12.5">
      <c r="A219" s="1644" t="str">
        <f t="shared" si="126"/>
        <v>Organisation</v>
      </c>
      <c r="B219" s="1758"/>
      <c r="C219" s="1758"/>
      <c r="D219" s="1758"/>
      <c r="E219" s="1756"/>
      <c r="F219" s="1592"/>
      <c r="G219" s="1714">
        <f t="shared" si="127"/>
        <v>0</v>
      </c>
      <c r="H219" s="1645"/>
      <c r="I219" s="1714">
        <f t="shared" si="128"/>
        <v>0</v>
      </c>
      <c r="J219" s="1646"/>
      <c r="K219" s="1646"/>
      <c r="L219" s="1592"/>
      <c r="M219" s="1597"/>
      <c r="N219" s="1597"/>
      <c r="O219" s="1646"/>
      <c r="P219" s="1647"/>
      <c r="Q219" s="1647"/>
      <c r="R219" s="1648"/>
      <c r="S219" s="1603"/>
      <c r="T219" s="1649"/>
      <c r="U219" s="1649"/>
      <c r="V219" s="1649"/>
      <c r="W219" s="1649"/>
      <c r="X219" s="1649"/>
      <c r="Y219" s="1649"/>
      <c r="Z219" s="1649"/>
      <c r="AA219" s="1649"/>
      <c r="AB219" s="1649"/>
      <c r="AC219" s="1649"/>
      <c r="AD219" s="1649"/>
      <c r="AE219" s="1649"/>
      <c r="AF219" s="1610">
        <f t="shared" si="107"/>
        <v>0</v>
      </c>
      <c r="AG219" s="1649"/>
      <c r="AH219" s="1649"/>
      <c r="AI219" s="1649"/>
      <c r="AJ219" s="1649"/>
      <c r="AK219" s="1649"/>
      <c r="AL219" s="1649"/>
      <c r="AM219" s="1649"/>
      <c r="AN219" s="1649"/>
      <c r="AO219" s="1649"/>
      <c r="AP219" s="1649"/>
      <c r="AQ219" s="1649"/>
      <c r="AR219" s="1709"/>
      <c r="AS219" s="1779">
        <f t="shared" si="108"/>
        <v>0</v>
      </c>
      <c r="AT219" s="1711">
        <f t="shared" si="129"/>
        <v>0</v>
      </c>
      <c r="AU219" s="1611">
        <f t="shared" si="109"/>
        <v>0</v>
      </c>
      <c r="AV219" s="1611">
        <f t="shared" si="110"/>
        <v>0</v>
      </c>
      <c r="AW219" s="1611">
        <f t="shared" si="111"/>
        <v>0</v>
      </c>
      <c r="AX219" s="1611">
        <f t="shared" si="112"/>
        <v>0</v>
      </c>
      <c r="AY219" s="1611">
        <f t="shared" si="113"/>
        <v>0</v>
      </c>
      <c r="AZ219" s="1611">
        <f t="shared" si="114"/>
        <v>0</v>
      </c>
      <c r="BA219" s="1611">
        <f t="shared" si="115"/>
        <v>0</v>
      </c>
      <c r="BB219" s="1611">
        <f t="shared" si="116"/>
        <v>0</v>
      </c>
      <c r="BC219" s="1611">
        <f t="shared" si="117"/>
        <v>0</v>
      </c>
      <c r="BD219" s="1611">
        <f t="shared" si="118"/>
        <v>0</v>
      </c>
      <c r="BE219" s="1611">
        <f t="shared" si="119"/>
        <v>0</v>
      </c>
      <c r="BF219" s="1611">
        <f t="shared" si="120"/>
        <v>0</v>
      </c>
      <c r="BG219" s="1611">
        <f t="shared" si="130"/>
        <v>0</v>
      </c>
      <c r="BH219" s="1611" t="str">
        <f t="shared" si="131"/>
        <v/>
      </c>
      <c r="BI219" s="1611" t="str">
        <f t="shared" si="132"/>
        <v/>
      </c>
      <c r="BJ219" s="1611" t="str">
        <f t="shared" si="121"/>
        <v/>
      </c>
      <c r="BK219" s="1611" t="str">
        <f t="shared" si="122"/>
        <v/>
      </c>
      <c r="BL219" s="1611" t="str">
        <f t="shared" ca="1" si="123"/>
        <v/>
      </c>
      <c r="BM219" s="1611" t="str">
        <f t="shared" si="133"/>
        <v/>
      </c>
      <c r="BN219" s="1611" t="str">
        <f t="shared" si="124"/>
        <v/>
      </c>
      <c r="BO219" s="1611" t="str">
        <f t="shared" si="125"/>
        <v/>
      </c>
      <c r="BP219" s="1611" t="str">
        <f t="shared" si="134"/>
        <v/>
      </c>
      <c r="BQ219" s="1611" t="str">
        <f t="shared" si="135"/>
        <v/>
      </c>
      <c r="BR219" s="1611" t="str">
        <f t="shared" si="136"/>
        <v/>
      </c>
      <c r="BS219" s="1611" t="str">
        <f t="shared" si="137"/>
        <v/>
      </c>
      <c r="BT219" s="1611" t="str">
        <f t="shared" si="138"/>
        <v/>
      </c>
      <c r="BU219" s="1731">
        <f t="shared" ca="1" si="139"/>
        <v>0</v>
      </c>
    </row>
    <row r="220" spans="1:73" s="1594" customFormat="1" ht="12.5">
      <c r="A220" s="1644" t="str">
        <f t="shared" si="126"/>
        <v>Organisation</v>
      </c>
      <c r="B220" s="1758"/>
      <c r="C220" s="1758"/>
      <c r="D220" s="1758"/>
      <c r="E220" s="1759"/>
      <c r="F220" s="1592"/>
      <c r="G220" s="1714">
        <f t="shared" si="127"/>
        <v>0</v>
      </c>
      <c r="H220" s="1645"/>
      <c r="I220" s="1714">
        <f t="shared" si="128"/>
        <v>0</v>
      </c>
      <c r="J220" s="1646"/>
      <c r="K220" s="1646"/>
      <c r="L220" s="1592"/>
      <c r="M220" s="1597"/>
      <c r="N220" s="1597"/>
      <c r="O220" s="1646"/>
      <c r="P220" s="1647"/>
      <c r="Q220" s="1647"/>
      <c r="R220" s="1648"/>
      <c r="S220" s="1603"/>
      <c r="T220" s="1649"/>
      <c r="U220" s="1649"/>
      <c r="V220" s="1649"/>
      <c r="W220" s="1649"/>
      <c r="X220" s="1649"/>
      <c r="Y220" s="1649"/>
      <c r="Z220" s="1649"/>
      <c r="AA220" s="1649"/>
      <c r="AB220" s="1649"/>
      <c r="AC220" s="1649"/>
      <c r="AD220" s="1649"/>
      <c r="AE220" s="1649"/>
      <c r="AF220" s="1610">
        <f t="shared" si="107"/>
        <v>0</v>
      </c>
      <c r="AG220" s="1649"/>
      <c r="AH220" s="1649"/>
      <c r="AI220" s="1649"/>
      <c r="AJ220" s="1649"/>
      <c r="AK220" s="1649"/>
      <c r="AL220" s="1649"/>
      <c r="AM220" s="1649"/>
      <c r="AN220" s="1649"/>
      <c r="AO220" s="1649"/>
      <c r="AP220" s="1649"/>
      <c r="AQ220" s="1649"/>
      <c r="AR220" s="1709"/>
      <c r="AS220" s="1779">
        <f t="shared" si="108"/>
        <v>0</v>
      </c>
      <c r="AT220" s="1711">
        <f t="shared" si="129"/>
        <v>0</v>
      </c>
      <c r="AU220" s="1611">
        <f t="shared" si="109"/>
        <v>0</v>
      </c>
      <c r="AV220" s="1611">
        <f t="shared" si="110"/>
        <v>0</v>
      </c>
      <c r="AW220" s="1611">
        <f t="shared" si="111"/>
        <v>0</v>
      </c>
      <c r="AX220" s="1611">
        <f t="shared" si="112"/>
        <v>0</v>
      </c>
      <c r="AY220" s="1611">
        <f t="shared" si="113"/>
        <v>0</v>
      </c>
      <c r="AZ220" s="1611">
        <f t="shared" si="114"/>
        <v>0</v>
      </c>
      <c r="BA220" s="1611">
        <f t="shared" si="115"/>
        <v>0</v>
      </c>
      <c r="BB220" s="1611">
        <f t="shared" si="116"/>
        <v>0</v>
      </c>
      <c r="BC220" s="1611">
        <f t="shared" si="117"/>
        <v>0</v>
      </c>
      <c r="BD220" s="1611">
        <f t="shared" si="118"/>
        <v>0</v>
      </c>
      <c r="BE220" s="1611">
        <f t="shared" si="119"/>
        <v>0</v>
      </c>
      <c r="BF220" s="1611">
        <f t="shared" si="120"/>
        <v>0</v>
      </c>
      <c r="BG220" s="1611">
        <f t="shared" si="130"/>
        <v>0</v>
      </c>
      <c r="BH220" s="1611" t="str">
        <f t="shared" si="131"/>
        <v/>
      </c>
      <c r="BI220" s="1611" t="str">
        <f t="shared" si="132"/>
        <v/>
      </c>
      <c r="BJ220" s="1611" t="str">
        <f t="shared" si="121"/>
        <v/>
      </c>
      <c r="BK220" s="1611" t="str">
        <f t="shared" si="122"/>
        <v/>
      </c>
      <c r="BL220" s="1611" t="str">
        <f t="shared" ca="1" si="123"/>
        <v/>
      </c>
      <c r="BM220" s="1611" t="str">
        <f t="shared" si="133"/>
        <v/>
      </c>
      <c r="BN220" s="1611" t="str">
        <f t="shared" si="124"/>
        <v/>
      </c>
      <c r="BO220" s="1611" t="str">
        <f t="shared" si="125"/>
        <v/>
      </c>
      <c r="BP220" s="1611" t="str">
        <f t="shared" si="134"/>
        <v/>
      </c>
      <c r="BQ220" s="1611" t="str">
        <f t="shared" si="135"/>
        <v/>
      </c>
      <c r="BR220" s="1611" t="str">
        <f t="shared" si="136"/>
        <v/>
      </c>
      <c r="BS220" s="1611" t="str">
        <f t="shared" si="137"/>
        <v/>
      </c>
      <c r="BT220" s="1611" t="str">
        <f t="shared" si="138"/>
        <v/>
      </c>
      <c r="BU220" s="1731">
        <f t="shared" ca="1" si="139"/>
        <v>0</v>
      </c>
    </row>
    <row r="221" spans="1:73" s="1594" customFormat="1" ht="12.5">
      <c r="A221" s="1644" t="str">
        <f t="shared" si="126"/>
        <v>Organisation</v>
      </c>
      <c r="B221" s="1758"/>
      <c r="C221" s="1758"/>
      <c r="D221" s="1758"/>
      <c r="E221" s="1759"/>
      <c r="F221" s="1592"/>
      <c r="G221" s="1714">
        <f t="shared" si="127"/>
        <v>0</v>
      </c>
      <c r="H221" s="1645"/>
      <c r="I221" s="1714">
        <f t="shared" si="128"/>
        <v>0</v>
      </c>
      <c r="J221" s="1646"/>
      <c r="K221" s="1646"/>
      <c r="L221" s="1592"/>
      <c r="M221" s="1597"/>
      <c r="N221" s="1597"/>
      <c r="O221" s="1646"/>
      <c r="P221" s="1647"/>
      <c r="Q221" s="1647"/>
      <c r="R221" s="1648"/>
      <c r="S221" s="1603"/>
      <c r="T221" s="1649"/>
      <c r="U221" s="1649"/>
      <c r="V221" s="1649"/>
      <c r="W221" s="1649"/>
      <c r="X221" s="1649"/>
      <c r="Y221" s="1649"/>
      <c r="Z221" s="1649"/>
      <c r="AA221" s="1649"/>
      <c r="AB221" s="1649"/>
      <c r="AC221" s="1649"/>
      <c r="AD221" s="1649"/>
      <c r="AE221" s="1649"/>
      <c r="AF221" s="1610">
        <f t="shared" si="107"/>
        <v>0</v>
      </c>
      <c r="AG221" s="1649"/>
      <c r="AH221" s="1649"/>
      <c r="AI221" s="1649"/>
      <c r="AJ221" s="1649"/>
      <c r="AK221" s="1649"/>
      <c r="AL221" s="1649"/>
      <c r="AM221" s="1649"/>
      <c r="AN221" s="1649"/>
      <c r="AO221" s="1649"/>
      <c r="AP221" s="1649"/>
      <c r="AQ221" s="1649"/>
      <c r="AR221" s="1709"/>
      <c r="AS221" s="1779">
        <f t="shared" si="108"/>
        <v>0</v>
      </c>
      <c r="AT221" s="1711">
        <f t="shared" si="129"/>
        <v>0</v>
      </c>
      <c r="AU221" s="1611">
        <f t="shared" si="109"/>
        <v>0</v>
      </c>
      <c r="AV221" s="1611">
        <f t="shared" si="110"/>
        <v>0</v>
      </c>
      <c r="AW221" s="1611">
        <f t="shared" si="111"/>
        <v>0</v>
      </c>
      <c r="AX221" s="1611">
        <f t="shared" si="112"/>
        <v>0</v>
      </c>
      <c r="AY221" s="1611">
        <f t="shared" si="113"/>
        <v>0</v>
      </c>
      <c r="AZ221" s="1611">
        <f t="shared" si="114"/>
        <v>0</v>
      </c>
      <c r="BA221" s="1611">
        <f t="shared" si="115"/>
        <v>0</v>
      </c>
      <c r="BB221" s="1611">
        <f t="shared" si="116"/>
        <v>0</v>
      </c>
      <c r="BC221" s="1611">
        <f t="shared" si="117"/>
        <v>0</v>
      </c>
      <c r="BD221" s="1611">
        <f t="shared" si="118"/>
        <v>0</v>
      </c>
      <c r="BE221" s="1611">
        <f t="shared" si="119"/>
        <v>0</v>
      </c>
      <c r="BF221" s="1611">
        <f t="shared" si="120"/>
        <v>0</v>
      </c>
      <c r="BG221" s="1611">
        <f t="shared" si="130"/>
        <v>0</v>
      </c>
      <c r="BH221" s="1611" t="str">
        <f t="shared" si="131"/>
        <v/>
      </c>
      <c r="BI221" s="1611" t="str">
        <f t="shared" si="132"/>
        <v/>
      </c>
      <c r="BJ221" s="1611" t="str">
        <f t="shared" si="121"/>
        <v/>
      </c>
      <c r="BK221" s="1611" t="str">
        <f t="shared" si="122"/>
        <v/>
      </c>
      <c r="BL221" s="1611" t="str">
        <f t="shared" ca="1" si="123"/>
        <v/>
      </c>
      <c r="BM221" s="1611" t="str">
        <f t="shared" si="133"/>
        <v/>
      </c>
      <c r="BN221" s="1611" t="str">
        <f t="shared" si="124"/>
        <v/>
      </c>
      <c r="BO221" s="1611" t="str">
        <f t="shared" si="125"/>
        <v/>
      </c>
      <c r="BP221" s="1611" t="str">
        <f t="shared" si="134"/>
        <v/>
      </c>
      <c r="BQ221" s="1611" t="str">
        <f t="shared" si="135"/>
        <v/>
      </c>
      <c r="BR221" s="1611" t="str">
        <f t="shared" si="136"/>
        <v/>
      </c>
      <c r="BS221" s="1611" t="str">
        <f t="shared" si="137"/>
        <v/>
      </c>
      <c r="BT221" s="1611" t="str">
        <f t="shared" si="138"/>
        <v/>
      </c>
      <c r="BU221" s="1731">
        <f t="shared" ca="1" si="139"/>
        <v>0</v>
      </c>
    </row>
    <row r="222" spans="1:73" s="1594" customFormat="1" ht="12.5">
      <c r="A222" s="1644" t="str">
        <f t="shared" si="126"/>
        <v>Organisation</v>
      </c>
      <c r="B222" s="1758"/>
      <c r="C222" s="1758"/>
      <c r="D222" s="1758"/>
      <c r="E222" s="1759"/>
      <c r="F222" s="1592"/>
      <c r="G222" s="1714">
        <f t="shared" si="127"/>
        <v>0</v>
      </c>
      <c r="H222" s="1645"/>
      <c r="I222" s="1714">
        <f t="shared" si="128"/>
        <v>0</v>
      </c>
      <c r="J222" s="1646"/>
      <c r="K222" s="1646"/>
      <c r="L222" s="1592"/>
      <c r="M222" s="1597"/>
      <c r="N222" s="1597"/>
      <c r="O222" s="1646"/>
      <c r="P222" s="1647"/>
      <c r="Q222" s="1647"/>
      <c r="R222" s="1648"/>
      <c r="S222" s="1603"/>
      <c r="T222" s="1649"/>
      <c r="U222" s="1649"/>
      <c r="V222" s="1649"/>
      <c r="W222" s="1649"/>
      <c r="X222" s="1649"/>
      <c r="Y222" s="1649"/>
      <c r="Z222" s="1649"/>
      <c r="AA222" s="1649"/>
      <c r="AB222" s="1649"/>
      <c r="AC222" s="1649"/>
      <c r="AD222" s="1649"/>
      <c r="AE222" s="1649"/>
      <c r="AF222" s="1610">
        <f t="shared" si="107"/>
        <v>0</v>
      </c>
      <c r="AG222" s="1649"/>
      <c r="AH222" s="1649"/>
      <c r="AI222" s="1649"/>
      <c r="AJ222" s="1649"/>
      <c r="AK222" s="1649"/>
      <c r="AL222" s="1649"/>
      <c r="AM222" s="1649"/>
      <c r="AN222" s="1649"/>
      <c r="AO222" s="1649"/>
      <c r="AP222" s="1649"/>
      <c r="AQ222" s="1649"/>
      <c r="AR222" s="1709"/>
      <c r="AS222" s="1779">
        <f t="shared" si="108"/>
        <v>0</v>
      </c>
      <c r="AT222" s="1711">
        <f t="shared" si="129"/>
        <v>0</v>
      </c>
      <c r="AU222" s="1611">
        <f t="shared" si="109"/>
        <v>0</v>
      </c>
      <c r="AV222" s="1611">
        <f t="shared" si="110"/>
        <v>0</v>
      </c>
      <c r="AW222" s="1611">
        <f t="shared" si="111"/>
        <v>0</v>
      </c>
      <c r="AX222" s="1611">
        <f t="shared" si="112"/>
        <v>0</v>
      </c>
      <c r="AY222" s="1611">
        <f t="shared" si="113"/>
        <v>0</v>
      </c>
      <c r="AZ222" s="1611">
        <f t="shared" si="114"/>
        <v>0</v>
      </c>
      <c r="BA222" s="1611">
        <f t="shared" si="115"/>
        <v>0</v>
      </c>
      <c r="BB222" s="1611">
        <f t="shared" si="116"/>
        <v>0</v>
      </c>
      <c r="BC222" s="1611">
        <f t="shared" si="117"/>
        <v>0</v>
      </c>
      <c r="BD222" s="1611">
        <f t="shared" si="118"/>
        <v>0</v>
      </c>
      <c r="BE222" s="1611">
        <f t="shared" si="119"/>
        <v>0</v>
      </c>
      <c r="BF222" s="1611">
        <f t="shared" si="120"/>
        <v>0</v>
      </c>
      <c r="BG222" s="1611">
        <f t="shared" si="130"/>
        <v>0</v>
      </c>
      <c r="BH222" s="1611" t="str">
        <f t="shared" si="131"/>
        <v/>
      </c>
      <c r="BI222" s="1611" t="str">
        <f t="shared" si="132"/>
        <v/>
      </c>
      <c r="BJ222" s="1611" t="str">
        <f t="shared" si="121"/>
        <v/>
      </c>
      <c r="BK222" s="1611" t="str">
        <f t="shared" si="122"/>
        <v/>
      </c>
      <c r="BL222" s="1611" t="str">
        <f t="shared" ca="1" si="123"/>
        <v/>
      </c>
      <c r="BM222" s="1611" t="str">
        <f t="shared" si="133"/>
        <v/>
      </c>
      <c r="BN222" s="1611" t="str">
        <f t="shared" si="124"/>
        <v/>
      </c>
      <c r="BO222" s="1611" t="str">
        <f t="shared" si="125"/>
        <v/>
      </c>
      <c r="BP222" s="1611" t="str">
        <f t="shared" si="134"/>
        <v/>
      </c>
      <c r="BQ222" s="1611" t="str">
        <f t="shared" si="135"/>
        <v/>
      </c>
      <c r="BR222" s="1611" t="str">
        <f t="shared" si="136"/>
        <v/>
      </c>
      <c r="BS222" s="1611" t="str">
        <f t="shared" si="137"/>
        <v/>
      </c>
      <c r="BT222" s="1611" t="str">
        <f t="shared" si="138"/>
        <v/>
      </c>
      <c r="BU222" s="1731">
        <f t="shared" ca="1" si="139"/>
        <v>0</v>
      </c>
    </row>
    <row r="223" spans="1:73" s="1594" customFormat="1" ht="12.5">
      <c r="A223" s="1644" t="str">
        <f t="shared" si="126"/>
        <v>Organisation</v>
      </c>
      <c r="B223" s="1758"/>
      <c r="C223" s="1758"/>
      <c r="D223" s="1758"/>
      <c r="E223" s="1759"/>
      <c r="F223" s="1592"/>
      <c r="G223" s="1714">
        <f t="shared" si="127"/>
        <v>0</v>
      </c>
      <c r="H223" s="1645"/>
      <c r="I223" s="1714">
        <f t="shared" si="128"/>
        <v>0</v>
      </c>
      <c r="J223" s="1646"/>
      <c r="K223" s="1646"/>
      <c r="L223" s="1592"/>
      <c r="M223" s="1597"/>
      <c r="N223" s="1597"/>
      <c r="O223" s="1646"/>
      <c r="P223" s="1647"/>
      <c r="Q223" s="1647"/>
      <c r="R223" s="1648"/>
      <c r="S223" s="1603"/>
      <c r="T223" s="1649"/>
      <c r="U223" s="1649"/>
      <c r="V223" s="1649"/>
      <c r="W223" s="1649"/>
      <c r="X223" s="1649"/>
      <c r="Y223" s="1649"/>
      <c r="Z223" s="1649"/>
      <c r="AA223" s="1649"/>
      <c r="AB223" s="1649"/>
      <c r="AC223" s="1649"/>
      <c r="AD223" s="1649"/>
      <c r="AE223" s="1649"/>
      <c r="AF223" s="1610">
        <f t="shared" si="107"/>
        <v>0</v>
      </c>
      <c r="AG223" s="1649"/>
      <c r="AH223" s="1649"/>
      <c r="AI223" s="1649"/>
      <c r="AJ223" s="1649"/>
      <c r="AK223" s="1649"/>
      <c r="AL223" s="1649"/>
      <c r="AM223" s="1649"/>
      <c r="AN223" s="1649"/>
      <c r="AO223" s="1649"/>
      <c r="AP223" s="1649"/>
      <c r="AQ223" s="1649"/>
      <c r="AR223" s="1709"/>
      <c r="AS223" s="1779">
        <f t="shared" si="108"/>
        <v>0</v>
      </c>
      <c r="AT223" s="1711">
        <f t="shared" si="129"/>
        <v>0</v>
      </c>
      <c r="AU223" s="1611">
        <f t="shared" si="109"/>
        <v>0</v>
      </c>
      <c r="AV223" s="1611">
        <f t="shared" si="110"/>
        <v>0</v>
      </c>
      <c r="AW223" s="1611">
        <f t="shared" si="111"/>
        <v>0</v>
      </c>
      <c r="AX223" s="1611">
        <f t="shared" si="112"/>
        <v>0</v>
      </c>
      <c r="AY223" s="1611">
        <f t="shared" si="113"/>
        <v>0</v>
      </c>
      <c r="AZ223" s="1611">
        <f t="shared" si="114"/>
        <v>0</v>
      </c>
      <c r="BA223" s="1611">
        <f t="shared" si="115"/>
        <v>0</v>
      </c>
      <c r="BB223" s="1611">
        <f t="shared" si="116"/>
        <v>0</v>
      </c>
      <c r="BC223" s="1611">
        <f t="shared" si="117"/>
        <v>0</v>
      </c>
      <c r="BD223" s="1611">
        <f t="shared" si="118"/>
        <v>0</v>
      </c>
      <c r="BE223" s="1611">
        <f t="shared" si="119"/>
        <v>0</v>
      </c>
      <c r="BF223" s="1611">
        <f t="shared" si="120"/>
        <v>0</v>
      </c>
      <c r="BG223" s="1611">
        <f t="shared" si="130"/>
        <v>0</v>
      </c>
      <c r="BH223" s="1611" t="str">
        <f t="shared" si="131"/>
        <v/>
      </c>
      <c r="BI223" s="1611" t="str">
        <f t="shared" si="132"/>
        <v/>
      </c>
      <c r="BJ223" s="1611" t="str">
        <f t="shared" si="121"/>
        <v/>
      </c>
      <c r="BK223" s="1611" t="str">
        <f t="shared" si="122"/>
        <v/>
      </c>
      <c r="BL223" s="1611" t="str">
        <f t="shared" ca="1" si="123"/>
        <v/>
      </c>
      <c r="BM223" s="1611" t="str">
        <f t="shared" si="133"/>
        <v/>
      </c>
      <c r="BN223" s="1611" t="str">
        <f t="shared" si="124"/>
        <v/>
      </c>
      <c r="BO223" s="1611" t="str">
        <f t="shared" si="125"/>
        <v/>
      </c>
      <c r="BP223" s="1611" t="str">
        <f t="shared" si="134"/>
        <v/>
      </c>
      <c r="BQ223" s="1611" t="str">
        <f t="shared" si="135"/>
        <v/>
      </c>
      <c r="BR223" s="1611" t="str">
        <f t="shared" si="136"/>
        <v/>
      </c>
      <c r="BS223" s="1611" t="str">
        <f t="shared" si="137"/>
        <v/>
      </c>
      <c r="BT223" s="1611" t="str">
        <f t="shared" si="138"/>
        <v/>
      </c>
      <c r="BU223" s="1731">
        <f t="shared" ca="1" si="139"/>
        <v>0</v>
      </c>
    </row>
    <row r="224" spans="1:73" s="1594" customFormat="1" ht="12.5">
      <c r="A224" s="1644" t="str">
        <f t="shared" si="126"/>
        <v>Organisation</v>
      </c>
      <c r="B224" s="1758"/>
      <c r="C224" s="1758"/>
      <c r="D224" s="1758"/>
      <c r="E224" s="1759"/>
      <c r="F224" s="1592"/>
      <c r="G224" s="1714">
        <f t="shared" si="127"/>
        <v>0</v>
      </c>
      <c r="H224" s="1645"/>
      <c r="I224" s="1714">
        <f t="shared" si="128"/>
        <v>0</v>
      </c>
      <c r="J224" s="1646"/>
      <c r="K224" s="1646"/>
      <c r="L224" s="1592"/>
      <c r="M224" s="1597"/>
      <c r="N224" s="1597"/>
      <c r="O224" s="1646"/>
      <c r="P224" s="1647"/>
      <c r="Q224" s="1647"/>
      <c r="R224" s="1648"/>
      <c r="S224" s="1603"/>
      <c r="T224" s="1649"/>
      <c r="U224" s="1649"/>
      <c r="V224" s="1649"/>
      <c r="W224" s="1649"/>
      <c r="X224" s="1649"/>
      <c r="Y224" s="1649"/>
      <c r="Z224" s="1649"/>
      <c r="AA224" s="1649"/>
      <c r="AB224" s="1649"/>
      <c r="AC224" s="1649"/>
      <c r="AD224" s="1649"/>
      <c r="AE224" s="1649"/>
      <c r="AF224" s="1610">
        <f t="shared" si="107"/>
        <v>0</v>
      </c>
      <c r="AG224" s="1649"/>
      <c r="AH224" s="1649"/>
      <c r="AI224" s="1649"/>
      <c r="AJ224" s="1649"/>
      <c r="AK224" s="1649"/>
      <c r="AL224" s="1649"/>
      <c r="AM224" s="1649"/>
      <c r="AN224" s="1649"/>
      <c r="AO224" s="1649"/>
      <c r="AP224" s="1649"/>
      <c r="AQ224" s="1649"/>
      <c r="AR224" s="1709"/>
      <c r="AS224" s="1779">
        <f t="shared" si="108"/>
        <v>0</v>
      </c>
      <c r="AT224" s="1711">
        <f t="shared" si="129"/>
        <v>0</v>
      </c>
      <c r="AU224" s="1611">
        <f t="shared" si="109"/>
        <v>0</v>
      </c>
      <c r="AV224" s="1611">
        <f t="shared" si="110"/>
        <v>0</v>
      </c>
      <c r="AW224" s="1611">
        <f t="shared" si="111"/>
        <v>0</v>
      </c>
      <c r="AX224" s="1611">
        <f t="shared" si="112"/>
        <v>0</v>
      </c>
      <c r="AY224" s="1611">
        <f t="shared" si="113"/>
        <v>0</v>
      </c>
      <c r="AZ224" s="1611">
        <f t="shared" si="114"/>
        <v>0</v>
      </c>
      <c r="BA224" s="1611">
        <f t="shared" si="115"/>
        <v>0</v>
      </c>
      <c r="BB224" s="1611">
        <f t="shared" si="116"/>
        <v>0</v>
      </c>
      <c r="BC224" s="1611">
        <f t="shared" si="117"/>
        <v>0</v>
      </c>
      <c r="BD224" s="1611">
        <f t="shared" si="118"/>
        <v>0</v>
      </c>
      <c r="BE224" s="1611">
        <f t="shared" si="119"/>
        <v>0</v>
      </c>
      <c r="BF224" s="1611">
        <f t="shared" si="120"/>
        <v>0</v>
      </c>
      <c r="BG224" s="1611">
        <f t="shared" si="130"/>
        <v>0</v>
      </c>
      <c r="BH224" s="1611" t="str">
        <f t="shared" si="131"/>
        <v/>
      </c>
      <c r="BI224" s="1611" t="str">
        <f t="shared" si="132"/>
        <v/>
      </c>
      <c r="BJ224" s="1611" t="str">
        <f t="shared" si="121"/>
        <v/>
      </c>
      <c r="BK224" s="1611" t="str">
        <f t="shared" si="122"/>
        <v/>
      </c>
      <c r="BL224" s="1611" t="str">
        <f t="shared" ca="1" si="123"/>
        <v/>
      </c>
      <c r="BM224" s="1611" t="str">
        <f t="shared" si="133"/>
        <v/>
      </c>
      <c r="BN224" s="1611" t="str">
        <f t="shared" si="124"/>
        <v/>
      </c>
      <c r="BO224" s="1611" t="str">
        <f t="shared" si="125"/>
        <v/>
      </c>
      <c r="BP224" s="1611" t="str">
        <f t="shared" si="134"/>
        <v/>
      </c>
      <c r="BQ224" s="1611" t="str">
        <f t="shared" si="135"/>
        <v/>
      </c>
      <c r="BR224" s="1611" t="str">
        <f t="shared" si="136"/>
        <v/>
      </c>
      <c r="BS224" s="1611" t="str">
        <f t="shared" si="137"/>
        <v/>
      </c>
      <c r="BT224" s="1611" t="str">
        <f t="shared" si="138"/>
        <v/>
      </c>
      <c r="BU224" s="1731">
        <f t="shared" ca="1" si="139"/>
        <v>0</v>
      </c>
    </row>
    <row r="225" spans="1:73" s="1594" customFormat="1" ht="12.5">
      <c r="A225" s="1644" t="str">
        <f t="shared" si="126"/>
        <v>Organisation</v>
      </c>
      <c r="B225" s="1758"/>
      <c r="C225" s="1758"/>
      <c r="D225" s="1758"/>
      <c r="E225" s="1759"/>
      <c r="F225" s="1592"/>
      <c r="G225" s="1714">
        <f t="shared" si="127"/>
        <v>0</v>
      </c>
      <c r="H225" s="1645"/>
      <c r="I225" s="1714">
        <f t="shared" si="128"/>
        <v>0</v>
      </c>
      <c r="J225" s="1646"/>
      <c r="K225" s="1646"/>
      <c r="L225" s="1592"/>
      <c r="M225" s="1597"/>
      <c r="N225" s="1597"/>
      <c r="O225" s="1646"/>
      <c r="P225" s="1647"/>
      <c r="Q225" s="1647"/>
      <c r="R225" s="1648"/>
      <c r="S225" s="1603"/>
      <c r="T225" s="1649"/>
      <c r="U225" s="1649"/>
      <c r="V225" s="1649"/>
      <c r="W225" s="1649"/>
      <c r="X225" s="1649"/>
      <c r="Y225" s="1649"/>
      <c r="Z225" s="1649"/>
      <c r="AA225" s="1649"/>
      <c r="AB225" s="1649"/>
      <c r="AC225" s="1649"/>
      <c r="AD225" s="1649"/>
      <c r="AE225" s="1649"/>
      <c r="AF225" s="1610">
        <f t="shared" si="107"/>
        <v>0</v>
      </c>
      <c r="AG225" s="1649"/>
      <c r="AH225" s="1649"/>
      <c r="AI225" s="1649"/>
      <c r="AJ225" s="1649"/>
      <c r="AK225" s="1649"/>
      <c r="AL225" s="1649"/>
      <c r="AM225" s="1649"/>
      <c r="AN225" s="1649"/>
      <c r="AO225" s="1649"/>
      <c r="AP225" s="1649"/>
      <c r="AQ225" s="1649"/>
      <c r="AR225" s="1709"/>
      <c r="AS225" s="1779">
        <f t="shared" si="108"/>
        <v>0</v>
      </c>
      <c r="AT225" s="1711">
        <f t="shared" si="129"/>
        <v>0</v>
      </c>
      <c r="AU225" s="1611">
        <f t="shared" si="109"/>
        <v>0</v>
      </c>
      <c r="AV225" s="1611">
        <f t="shared" si="110"/>
        <v>0</v>
      </c>
      <c r="AW225" s="1611">
        <f t="shared" si="111"/>
        <v>0</v>
      </c>
      <c r="AX225" s="1611">
        <f t="shared" si="112"/>
        <v>0</v>
      </c>
      <c r="AY225" s="1611">
        <f t="shared" si="113"/>
        <v>0</v>
      </c>
      <c r="AZ225" s="1611">
        <f t="shared" si="114"/>
        <v>0</v>
      </c>
      <c r="BA225" s="1611">
        <f t="shared" si="115"/>
        <v>0</v>
      </c>
      <c r="BB225" s="1611">
        <f t="shared" si="116"/>
        <v>0</v>
      </c>
      <c r="BC225" s="1611">
        <f t="shared" si="117"/>
        <v>0</v>
      </c>
      <c r="BD225" s="1611">
        <f t="shared" si="118"/>
        <v>0</v>
      </c>
      <c r="BE225" s="1611">
        <f t="shared" si="119"/>
        <v>0</v>
      </c>
      <c r="BF225" s="1611">
        <f t="shared" si="120"/>
        <v>0</v>
      </c>
      <c r="BG225" s="1611">
        <f t="shared" si="130"/>
        <v>0</v>
      </c>
      <c r="BH225" s="1611" t="str">
        <f t="shared" si="131"/>
        <v/>
      </c>
      <c r="BI225" s="1611" t="str">
        <f t="shared" si="132"/>
        <v/>
      </c>
      <c r="BJ225" s="1611" t="str">
        <f t="shared" si="121"/>
        <v/>
      </c>
      <c r="BK225" s="1611" t="str">
        <f t="shared" si="122"/>
        <v/>
      </c>
      <c r="BL225" s="1611" t="str">
        <f t="shared" ca="1" si="123"/>
        <v/>
      </c>
      <c r="BM225" s="1611" t="str">
        <f t="shared" si="133"/>
        <v/>
      </c>
      <c r="BN225" s="1611" t="str">
        <f t="shared" si="124"/>
        <v/>
      </c>
      <c r="BO225" s="1611" t="str">
        <f t="shared" si="125"/>
        <v/>
      </c>
      <c r="BP225" s="1611" t="str">
        <f t="shared" si="134"/>
        <v/>
      </c>
      <c r="BQ225" s="1611" t="str">
        <f t="shared" si="135"/>
        <v/>
      </c>
      <c r="BR225" s="1611" t="str">
        <f t="shared" si="136"/>
        <v/>
      </c>
      <c r="BS225" s="1611" t="str">
        <f t="shared" si="137"/>
        <v/>
      </c>
      <c r="BT225" s="1611" t="str">
        <f t="shared" si="138"/>
        <v/>
      </c>
      <c r="BU225" s="1731">
        <f t="shared" ca="1" si="139"/>
        <v>0</v>
      </c>
    </row>
    <row r="226" spans="1:73" s="1594" customFormat="1" ht="12.5">
      <c r="A226" s="1644" t="str">
        <f t="shared" si="126"/>
        <v>Organisation</v>
      </c>
      <c r="B226" s="1758"/>
      <c r="C226" s="1758"/>
      <c r="D226" s="1758"/>
      <c r="E226" s="1759"/>
      <c r="F226" s="1592"/>
      <c r="G226" s="1714">
        <f t="shared" si="127"/>
        <v>0</v>
      </c>
      <c r="H226" s="1645"/>
      <c r="I226" s="1714">
        <f t="shared" si="128"/>
        <v>0</v>
      </c>
      <c r="J226" s="1646"/>
      <c r="K226" s="1646"/>
      <c r="L226" s="1592"/>
      <c r="M226" s="1597"/>
      <c r="N226" s="1597"/>
      <c r="O226" s="1646"/>
      <c r="P226" s="1647"/>
      <c r="Q226" s="1647"/>
      <c r="R226" s="1648"/>
      <c r="S226" s="1603"/>
      <c r="T226" s="1649"/>
      <c r="U226" s="1649"/>
      <c r="V226" s="1649"/>
      <c r="W226" s="1649"/>
      <c r="X226" s="1649"/>
      <c r="Y226" s="1649"/>
      <c r="Z226" s="1649"/>
      <c r="AA226" s="1649"/>
      <c r="AB226" s="1649"/>
      <c r="AC226" s="1649"/>
      <c r="AD226" s="1649"/>
      <c r="AE226" s="1649"/>
      <c r="AF226" s="1610">
        <f t="shared" si="107"/>
        <v>0</v>
      </c>
      <c r="AG226" s="1649"/>
      <c r="AH226" s="1649"/>
      <c r="AI226" s="1649"/>
      <c r="AJ226" s="1649"/>
      <c r="AK226" s="1649"/>
      <c r="AL226" s="1649"/>
      <c r="AM226" s="1649"/>
      <c r="AN226" s="1649"/>
      <c r="AO226" s="1649"/>
      <c r="AP226" s="1649"/>
      <c r="AQ226" s="1649"/>
      <c r="AR226" s="1709"/>
      <c r="AS226" s="1779">
        <f t="shared" si="108"/>
        <v>0</v>
      </c>
      <c r="AT226" s="1711">
        <f t="shared" si="129"/>
        <v>0</v>
      </c>
      <c r="AU226" s="1611">
        <f t="shared" si="109"/>
        <v>0</v>
      </c>
      <c r="AV226" s="1611">
        <f t="shared" si="110"/>
        <v>0</v>
      </c>
      <c r="AW226" s="1611">
        <f t="shared" si="111"/>
        <v>0</v>
      </c>
      <c r="AX226" s="1611">
        <f t="shared" si="112"/>
        <v>0</v>
      </c>
      <c r="AY226" s="1611">
        <f t="shared" si="113"/>
        <v>0</v>
      </c>
      <c r="AZ226" s="1611">
        <f t="shared" si="114"/>
        <v>0</v>
      </c>
      <c r="BA226" s="1611">
        <f t="shared" si="115"/>
        <v>0</v>
      </c>
      <c r="BB226" s="1611">
        <f t="shared" si="116"/>
        <v>0</v>
      </c>
      <c r="BC226" s="1611">
        <f t="shared" si="117"/>
        <v>0</v>
      </c>
      <c r="BD226" s="1611">
        <f t="shared" si="118"/>
        <v>0</v>
      </c>
      <c r="BE226" s="1611">
        <f t="shared" si="119"/>
        <v>0</v>
      </c>
      <c r="BF226" s="1611">
        <f t="shared" si="120"/>
        <v>0</v>
      </c>
      <c r="BG226" s="1611">
        <f t="shared" si="130"/>
        <v>0</v>
      </c>
      <c r="BH226" s="1611" t="str">
        <f t="shared" si="131"/>
        <v/>
      </c>
      <c r="BI226" s="1611" t="str">
        <f t="shared" si="132"/>
        <v/>
      </c>
      <c r="BJ226" s="1611" t="str">
        <f t="shared" si="121"/>
        <v/>
      </c>
      <c r="BK226" s="1611" t="str">
        <f t="shared" si="122"/>
        <v/>
      </c>
      <c r="BL226" s="1611" t="str">
        <f t="shared" ca="1" si="123"/>
        <v/>
      </c>
      <c r="BM226" s="1611" t="str">
        <f t="shared" si="133"/>
        <v/>
      </c>
      <c r="BN226" s="1611" t="str">
        <f t="shared" si="124"/>
        <v/>
      </c>
      <c r="BO226" s="1611" t="str">
        <f t="shared" si="125"/>
        <v/>
      </c>
      <c r="BP226" s="1611" t="str">
        <f t="shared" si="134"/>
        <v/>
      </c>
      <c r="BQ226" s="1611" t="str">
        <f t="shared" si="135"/>
        <v/>
      </c>
      <c r="BR226" s="1611" t="str">
        <f t="shared" si="136"/>
        <v/>
      </c>
      <c r="BS226" s="1611" t="str">
        <f t="shared" si="137"/>
        <v/>
      </c>
      <c r="BT226" s="1611" t="str">
        <f t="shared" si="138"/>
        <v/>
      </c>
      <c r="BU226" s="1731">
        <f t="shared" ca="1" si="139"/>
        <v>0</v>
      </c>
    </row>
    <row r="227" spans="1:73" s="1594" customFormat="1" ht="12.5">
      <c r="A227" s="1644" t="str">
        <f t="shared" si="126"/>
        <v>Organisation</v>
      </c>
      <c r="B227" s="1758"/>
      <c r="C227" s="1758"/>
      <c r="D227" s="1758"/>
      <c r="E227" s="1759"/>
      <c r="F227" s="1592"/>
      <c r="G227" s="1714">
        <f t="shared" si="127"/>
        <v>0</v>
      </c>
      <c r="H227" s="1645"/>
      <c r="I227" s="1714">
        <f t="shared" si="128"/>
        <v>0</v>
      </c>
      <c r="J227" s="1646"/>
      <c r="K227" s="1646"/>
      <c r="L227" s="1592"/>
      <c r="M227" s="1597"/>
      <c r="N227" s="1597"/>
      <c r="O227" s="1646"/>
      <c r="P227" s="1647"/>
      <c r="Q227" s="1647"/>
      <c r="R227" s="1648"/>
      <c r="S227" s="1603"/>
      <c r="T227" s="1649"/>
      <c r="U227" s="1649"/>
      <c r="V227" s="1649"/>
      <c r="W227" s="1649"/>
      <c r="X227" s="1649"/>
      <c r="Y227" s="1649"/>
      <c r="Z227" s="1649"/>
      <c r="AA227" s="1649"/>
      <c r="AB227" s="1649"/>
      <c r="AC227" s="1649"/>
      <c r="AD227" s="1649"/>
      <c r="AE227" s="1649"/>
      <c r="AF227" s="1610">
        <f t="shared" si="107"/>
        <v>0</v>
      </c>
      <c r="AG227" s="1649"/>
      <c r="AH227" s="1649"/>
      <c r="AI227" s="1649"/>
      <c r="AJ227" s="1649"/>
      <c r="AK227" s="1649"/>
      <c r="AL227" s="1649"/>
      <c r="AM227" s="1649"/>
      <c r="AN227" s="1649"/>
      <c r="AO227" s="1649"/>
      <c r="AP227" s="1649"/>
      <c r="AQ227" s="1649"/>
      <c r="AR227" s="1709"/>
      <c r="AS227" s="1779">
        <f t="shared" si="108"/>
        <v>0</v>
      </c>
      <c r="AT227" s="1711">
        <f t="shared" si="129"/>
        <v>0</v>
      </c>
      <c r="AU227" s="1611">
        <f t="shared" si="109"/>
        <v>0</v>
      </c>
      <c r="AV227" s="1611">
        <f t="shared" si="110"/>
        <v>0</v>
      </c>
      <c r="AW227" s="1611">
        <f t="shared" si="111"/>
        <v>0</v>
      </c>
      <c r="AX227" s="1611">
        <f t="shared" si="112"/>
        <v>0</v>
      </c>
      <c r="AY227" s="1611">
        <f t="shared" si="113"/>
        <v>0</v>
      </c>
      <c r="AZ227" s="1611">
        <f t="shared" si="114"/>
        <v>0</v>
      </c>
      <c r="BA227" s="1611">
        <f t="shared" si="115"/>
        <v>0</v>
      </c>
      <c r="BB227" s="1611">
        <f t="shared" si="116"/>
        <v>0</v>
      </c>
      <c r="BC227" s="1611">
        <f t="shared" si="117"/>
        <v>0</v>
      </c>
      <c r="BD227" s="1611">
        <f t="shared" si="118"/>
        <v>0</v>
      </c>
      <c r="BE227" s="1611">
        <f t="shared" si="119"/>
        <v>0</v>
      </c>
      <c r="BF227" s="1611">
        <f t="shared" si="120"/>
        <v>0</v>
      </c>
      <c r="BG227" s="1611">
        <f t="shared" si="130"/>
        <v>0</v>
      </c>
      <c r="BH227" s="1611" t="str">
        <f t="shared" si="131"/>
        <v/>
      </c>
      <c r="BI227" s="1611" t="str">
        <f t="shared" si="132"/>
        <v/>
      </c>
      <c r="BJ227" s="1611" t="str">
        <f t="shared" si="121"/>
        <v/>
      </c>
      <c r="BK227" s="1611" t="str">
        <f t="shared" si="122"/>
        <v/>
      </c>
      <c r="BL227" s="1611" t="str">
        <f t="shared" ca="1" si="123"/>
        <v/>
      </c>
      <c r="BM227" s="1611" t="str">
        <f t="shared" si="133"/>
        <v/>
      </c>
      <c r="BN227" s="1611" t="str">
        <f t="shared" si="124"/>
        <v/>
      </c>
      <c r="BO227" s="1611" t="str">
        <f t="shared" si="125"/>
        <v/>
      </c>
      <c r="BP227" s="1611" t="str">
        <f t="shared" si="134"/>
        <v/>
      </c>
      <c r="BQ227" s="1611" t="str">
        <f t="shared" si="135"/>
        <v/>
      </c>
      <c r="BR227" s="1611" t="str">
        <f t="shared" si="136"/>
        <v/>
      </c>
      <c r="BS227" s="1611" t="str">
        <f t="shared" si="137"/>
        <v/>
      </c>
      <c r="BT227" s="1611" t="str">
        <f t="shared" si="138"/>
        <v/>
      </c>
      <c r="BU227" s="1731">
        <f t="shared" ca="1" si="139"/>
        <v>0</v>
      </c>
    </row>
    <row r="228" spans="1:73" s="1594" customFormat="1" ht="12.5">
      <c r="A228" s="1644" t="str">
        <f t="shared" si="126"/>
        <v>Organisation</v>
      </c>
      <c r="B228" s="1758"/>
      <c r="C228" s="1758"/>
      <c r="D228" s="1758"/>
      <c r="E228" s="1759"/>
      <c r="F228" s="1592"/>
      <c r="G228" s="1714">
        <f t="shared" si="127"/>
        <v>0</v>
      </c>
      <c r="H228" s="1645"/>
      <c r="I228" s="1714">
        <f t="shared" si="128"/>
        <v>0</v>
      </c>
      <c r="J228" s="1646"/>
      <c r="K228" s="1646"/>
      <c r="L228" s="1592"/>
      <c r="M228" s="1597"/>
      <c r="N228" s="1597"/>
      <c r="O228" s="1646"/>
      <c r="P228" s="1647"/>
      <c r="Q228" s="1647"/>
      <c r="R228" s="1648"/>
      <c r="S228" s="1603"/>
      <c r="T228" s="1649"/>
      <c r="U228" s="1649"/>
      <c r="V228" s="1649"/>
      <c r="W228" s="1649"/>
      <c r="X228" s="1649"/>
      <c r="Y228" s="1649"/>
      <c r="Z228" s="1649"/>
      <c r="AA228" s="1649"/>
      <c r="AB228" s="1649"/>
      <c r="AC228" s="1649"/>
      <c r="AD228" s="1649"/>
      <c r="AE228" s="1649"/>
      <c r="AF228" s="1610">
        <f t="shared" si="107"/>
        <v>0</v>
      </c>
      <c r="AG228" s="1649"/>
      <c r="AH228" s="1649"/>
      <c r="AI228" s="1649"/>
      <c r="AJ228" s="1649"/>
      <c r="AK228" s="1649"/>
      <c r="AL228" s="1649"/>
      <c r="AM228" s="1649"/>
      <c r="AN228" s="1649"/>
      <c r="AO228" s="1649"/>
      <c r="AP228" s="1649"/>
      <c r="AQ228" s="1649"/>
      <c r="AR228" s="1709"/>
      <c r="AS228" s="1779">
        <f t="shared" si="108"/>
        <v>0</v>
      </c>
      <c r="AT228" s="1711">
        <f t="shared" si="129"/>
        <v>0</v>
      </c>
      <c r="AU228" s="1611">
        <f t="shared" si="109"/>
        <v>0</v>
      </c>
      <c r="AV228" s="1611">
        <f t="shared" si="110"/>
        <v>0</v>
      </c>
      <c r="AW228" s="1611">
        <f t="shared" si="111"/>
        <v>0</v>
      </c>
      <c r="AX228" s="1611">
        <f t="shared" si="112"/>
        <v>0</v>
      </c>
      <c r="AY228" s="1611">
        <f t="shared" si="113"/>
        <v>0</v>
      </c>
      <c r="AZ228" s="1611">
        <f t="shared" si="114"/>
        <v>0</v>
      </c>
      <c r="BA228" s="1611">
        <f t="shared" si="115"/>
        <v>0</v>
      </c>
      <c r="BB228" s="1611">
        <f t="shared" si="116"/>
        <v>0</v>
      </c>
      <c r="BC228" s="1611">
        <f t="shared" si="117"/>
        <v>0</v>
      </c>
      <c r="BD228" s="1611">
        <f t="shared" si="118"/>
        <v>0</v>
      </c>
      <c r="BE228" s="1611">
        <f t="shared" si="119"/>
        <v>0</v>
      </c>
      <c r="BF228" s="1611">
        <f t="shared" si="120"/>
        <v>0</v>
      </c>
      <c r="BG228" s="1611">
        <f t="shared" si="130"/>
        <v>0</v>
      </c>
      <c r="BH228" s="1611" t="str">
        <f t="shared" si="131"/>
        <v/>
      </c>
      <c r="BI228" s="1611" t="str">
        <f t="shared" si="132"/>
        <v/>
      </c>
      <c r="BJ228" s="1611" t="str">
        <f t="shared" si="121"/>
        <v/>
      </c>
      <c r="BK228" s="1611" t="str">
        <f t="shared" si="122"/>
        <v/>
      </c>
      <c r="BL228" s="1611" t="str">
        <f t="shared" ca="1" si="123"/>
        <v/>
      </c>
      <c r="BM228" s="1611" t="str">
        <f t="shared" si="133"/>
        <v/>
      </c>
      <c r="BN228" s="1611" t="str">
        <f t="shared" si="124"/>
        <v/>
      </c>
      <c r="BO228" s="1611" t="str">
        <f t="shared" si="125"/>
        <v/>
      </c>
      <c r="BP228" s="1611" t="str">
        <f t="shared" si="134"/>
        <v/>
      </c>
      <c r="BQ228" s="1611" t="str">
        <f t="shared" si="135"/>
        <v/>
      </c>
      <c r="BR228" s="1611" t="str">
        <f t="shared" si="136"/>
        <v/>
      </c>
      <c r="BS228" s="1611" t="str">
        <f t="shared" si="137"/>
        <v/>
      </c>
      <c r="BT228" s="1611" t="str">
        <f t="shared" si="138"/>
        <v/>
      </c>
      <c r="BU228" s="1731">
        <f t="shared" ca="1" si="139"/>
        <v>0</v>
      </c>
    </row>
    <row r="229" spans="1:73" s="1594" customFormat="1" ht="12.5">
      <c r="A229" s="1644" t="str">
        <f t="shared" si="126"/>
        <v>Organisation</v>
      </c>
      <c r="B229" s="1758"/>
      <c r="C229" s="1758"/>
      <c r="D229" s="1758"/>
      <c r="E229" s="1759"/>
      <c r="F229" s="1592"/>
      <c r="G229" s="1714">
        <f t="shared" si="127"/>
        <v>0</v>
      </c>
      <c r="H229" s="1645"/>
      <c r="I229" s="1714">
        <f t="shared" si="128"/>
        <v>0</v>
      </c>
      <c r="J229" s="1646"/>
      <c r="K229" s="1646"/>
      <c r="L229" s="1592"/>
      <c r="M229" s="1597"/>
      <c r="N229" s="1597"/>
      <c r="O229" s="1646"/>
      <c r="P229" s="1647"/>
      <c r="Q229" s="1647"/>
      <c r="R229" s="1648"/>
      <c r="S229" s="1603"/>
      <c r="T229" s="1649"/>
      <c r="U229" s="1649"/>
      <c r="V229" s="1649"/>
      <c r="W229" s="1649"/>
      <c r="X229" s="1649"/>
      <c r="Y229" s="1649"/>
      <c r="Z229" s="1649"/>
      <c r="AA229" s="1649"/>
      <c r="AB229" s="1649"/>
      <c r="AC229" s="1649"/>
      <c r="AD229" s="1649"/>
      <c r="AE229" s="1649"/>
      <c r="AF229" s="1610">
        <f t="shared" si="107"/>
        <v>0</v>
      </c>
      <c r="AG229" s="1649"/>
      <c r="AH229" s="1649"/>
      <c r="AI229" s="1649"/>
      <c r="AJ229" s="1649"/>
      <c r="AK229" s="1649"/>
      <c r="AL229" s="1649"/>
      <c r="AM229" s="1649"/>
      <c r="AN229" s="1649"/>
      <c r="AO229" s="1649"/>
      <c r="AP229" s="1649"/>
      <c r="AQ229" s="1649"/>
      <c r="AR229" s="1709"/>
      <c r="AS229" s="1779">
        <f t="shared" si="108"/>
        <v>0</v>
      </c>
      <c r="AT229" s="1711">
        <f t="shared" si="129"/>
        <v>0</v>
      </c>
      <c r="AU229" s="1611">
        <f t="shared" si="109"/>
        <v>0</v>
      </c>
      <c r="AV229" s="1611">
        <f t="shared" si="110"/>
        <v>0</v>
      </c>
      <c r="AW229" s="1611">
        <f t="shared" si="111"/>
        <v>0</v>
      </c>
      <c r="AX229" s="1611">
        <f t="shared" si="112"/>
        <v>0</v>
      </c>
      <c r="AY229" s="1611">
        <f t="shared" si="113"/>
        <v>0</v>
      </c>
      <c r="AZ229" s="1611">
        <f t="shared" si="114"/>
        <v>0</v>
      </c>
      <c r="BA229" s="1611">
        <f t="shared" si="115"/>
        <v>0</v>
      </c>
      <c r="BB229" s="1611">
        <f t="shared" si="116"/>
        <v>0</v>
      </c>
      <c r="BC229" s="1611">
        <f t="shared" si="117"/>
        <v>0</v>
      </c>
      <c r="BD229" s="1611">
        <f t="shared" si="118"/>
        <v>0</v>
      </c>
      <c r="BE229" s="1611">
        <f t="shared" si="119"/>
        <v>0</v>
      </c>
      <c r="BF229" s="1611">
        <f t="shared" si="120"/>
        <v>0</v>
      </c>
      <c r="BG229" s="1611">
        <f t="shared" si="130"/>
        <v>0</v>
      </c>
      <c r="BH229" s="1611" t="str">
        <f t="shared" si="131"/>
        <v/>
      </c>
      <c r="BI229" s="1611" t="str">
        <f t="shared" si="132"/>
        <v/>
      </c>
      <c r="BJ229" s="1611" t="str">
        <f t="shared" si="121"/>
        <v/>
      </c>
      <c r="BK229" s="1611" t="str">
        <f t="shared" si="122"/>
        <v/>
      </c>
      <c r="BL229" s="1611" t="str">
        <f t="shared" ca="1" si="123"/>
        <v/>
      </c>
      <c r="BM229" s="1611" t="str">
        <f t="shared" si="133"/>
        <v/>
      </c>
      <c r="BN229" s="1611" t="str">
        <f t="shared" si="124"/>
        <v/>
      </c>
      <c r="BO229" s="1611" t="str">
        <f t="shared" si="125"/>
        <v/>
      </c>
      <c r="BP229" s="1611" t="str">
        <f t="shared" si="134"/>
        <v/>
      </c>
      <c r="BQ229" s="1611" t="str">
        <f t="shared" si="135"/>
        <v/>
      </c>
      <c r="BR229" s="1611" t="str">
        <f t="shared" si="136"/>
        <v/>
      </c>
      <c r="BS229" s="1611" t="str">
        <f t="shared" si="137"/>
        <v/>
      </c>
      <c r="BT229" s="1611" t="str">
        <f t="shared" si="138"/>
        <v/>
      </c>
      <c r="BU229" s="1731">
        <f t="shared" ca="1" si="139"/>
        <v>0</v>
      </c>
    </row>
    <row r="230" spans="1:73" s="1594" customFormat="1" ht="12.5">
      <c r="A230" s="1644" t="str">
        <f t="shared" si="126"/>
        <v>Organisation</v>
      </c>
      <c r="B230" s="1758"/>
      <c r="C230" s="1758"/>
      <c r="D230" s="1758"/>
      <c r="E230" s="1759"/>
      <c r="F230" s="1592"/>
      <c r="G230" s="1714">
        <f t="shared" si="127"/>
        <v>0</v>
      </c>
      <c r="H230" s="1645"/>
      <c r="I230" s="1714">
        <f t="shared" si="128"/>
        <v>0</v>
      </c>
      <c r="J230" s="1646"/>
      <c r="K230" s="1646"/>
      <c r="L230" s="1592"/>
      <c r="M230" s="1597"/>
      <c r="N230" s="1597"/>
      <c r="O230" s="1646"/>
      <c r="P230" s="1647"/>
      <c r="Q230" s="1647"/>
      <c r="R230" s="1648"/>
      <c r="S230" s="1603"/>
      <c r="T230" s="1649"/>
      <c r="U230" s="1649"/>
      <c r="V230" s="1649"/>
      <c r="W230" s="1649"/>
      <c r="X230" s="1649"/>
      <c r="Y230" s="1649"/>
      <c r="Z230" s="1649"/>
      <c r="AA230" s="1649"/>
      <c r="AB230" s="1649"/>
      <c r="AC230" s="1649"/>
      <c r="AD230" s="1649"/>
      <c r="AE230" s="1649"/>
      <c r="AF230" s="1610">
        <f t="shared" si="107"/>
        <v>0</v>
      </c>
      <c r="AG230" s="1649"/>
      <c r="AH230" s="1649"/>
      <c r="AI230" s="1649"/>
      <c r="AJ230" s="1649"/>
      <c r="AK230" s="1649"/>
      <c r="AL230" s="1649"/>
      <c r="AM230" s="1649"/>
      <c r="AN230" s="1649"/>
      <c r="AO230" s="1649"/>
      <c r="AP230" s="1649"/>
      <c r="AQ230" s="1649"/>
      <c r="AR230" s="1709"/>
      <c r="AS230" s="1779">
        <f t="shared" si="108"/>
        <v>0</v>
      </c>
      <c r="AT230" s="1711">
        <f t="shared" si="129"/>
        <v>0</v>
      </c>
      <c r="AU230" s="1611">
        <f t="shared" si="109"/>
        <v>0</v>
      </c>
      <c r="AV230" s="1611">
        <f t="shared" si="110"/>
        <v>0</v>
      </c>
      <c r="AW230" s="1611">
        <f t="shared" si="111"/>
        <v>0</v>
      </c>
      <c r="AX230" s="1611">
        <f t="shared" si="112"/>
        <v>0</v>
      </c>
      <c r="AY230" s="1611">
        <f t="shared" si="113"/>
        <v>0</v>
      </c>
      <c r="AZ230" s="1611">
        <f t="shared" si="114"/>
        <v>0</v>
      </c>
      <c r="BA230" s="1611">
        <f t="shared" si="115"/>
        <v>0</v>
      </c>
      <c r="BB230" s="1611">
        <f t="shared" si="116"/>
        <v>0</v>
      </c>
      <c r="BC230" s="1611">
        <f t="shared" si="117"/>
        <v>0</v>
      </c>
      <c r="BD230" s="1611">
        <f t="shared" si="118"/>
        <v>0</v>
      </c>
      <c r="BE230" s="1611">
        <f t="shared" si="119"/>
        <v>0</v>
      </c>
      <c r="BF230" s="1611">
        <f t="shared" si="120"/>
        <v>0</v>
      </c>
      <c r="BG230" s="1611">
        <f t="shared" si="130"/>
        <v>0</v>
      </c>
      <c r="BH230" s="1611" t="str">
        <f t="shared" si="131"/>
        <v/>
      </c>
      <c r="BI230" s="1611" t="str">
        <f t="shared" si="132"/>
        <v/>
      </c>
      <c r="BJ230" s="1611" t="str">
        <f t="shared" si="121"/>
        <v/>
      </c>
      <c r="BK230" s="1611" t="str">
        <f t="shared" si="122"/>
        <v/>
      </c>
      <c r="BL230" s="1611" t="str">
        <f t="shared" ca="1" si="123"/>
        <v/>
      </c>
      <c r="BM230" s="1611" t="str">
        <f t="shared" si="133"/>
        <v/>
      </c>
      <c r="BN230" s="1611" t="str">
        <f t="shared" si="124"/>
        <v/>
      </c>
      <c r="BO230" s="1611" t="str">
        <f t="shared" si="125"/>
        <v/>
      </c>
      <c r="BP230" s="1611" t="str">
        <f t="shared" si="134"/>
        <v/>
      </c>
      <c r="BQ230" s="1611" t="str">
        <f t="shared" si="135"/>
        <v/>
      </c>
      <c r="BR230" s="1611" t="str">
        <f t="shared" si="136"/>
        <v/>
      </c>
      <c r="BS230" s="1611" t="str">
        <f t="shared" si="137"/>
        <v/>
      </c>
      <c r="BT230" s="1611" t="str">
        <f t="shared" si="138"/>
        <v/>
      </c>
      <c r="BU230" s="1731">
        <f t="shared" ca="1" si="139"/>
        <v>0</v>
      </c>
    </row>
    <row r="231" spans="1:73" s="1594" customFormat="1" ht="12.5">
      <c r="A231" s="1644" t="str">
        <f t="shared" si="126"/>
        <v>Organisation</v>
      </c>
      <c r="B231" s="1758"/>
      <c r="C231" s="1758"/>
      <c r="D231" s="1758"/>
      <c r="E231" s="1759"/>
      <c r="F231" s="1592"/>
      <c r="G231" s="1714">
        <f t="shared" si="127"/>
        <v>0</v>
      </c>
      <c r="H231" s="1645"/>
      <c r="I231" s="1714">
        <f t="shared" si="128"/>
        <v>0</v>
      </c>
      <c r="J231" s="1646"/>
      <c r="K231" s="1646"/>
      <c r="L231" s="1592"/>
      <c r="M231" s="1597"/>
      <c r="N231" s="1597"/>
      <c r="O231" s="1646"/>
      <c r="P231" s="1647"/>
      <c r="Q231" s="1647"/>
      <c r="R231" s="1648"/>
      <c r="S231" s="1603"/>
      <c r="T231" s="1649"/>
      <c r="U231" s="1649"/>
      <c r="V231" s="1649"/>
      <c r="W231" s="1649"/>
      <c r="X231" s="1649"/>
      <c r="Y231" s="1649"/>
      <c r="Z231" s="1649"/>
      <c r="AA231" s="1649"/>
      <c r="AB231" s="1649"/>
      <c r="AC231" s="1649"/>
      <c r="AD231" s="1649"/>
      <c r="AE231" s="1649"/>
      <c r="AF231" s="1610">
        <f t="shared" si="107"/>
        <v>0</v>
      </c>
      <c r="AG231" s="1649"/>
      <c r="AH231" s="1649"/>
      <c r="AI231" s="1649"/>
      <c r="AJ231" s="1649"/>
      <c r="AK231" s="1649"/>
      <c r="AL231" s="1649"/>
      <c r="AM231" s="1649"/>
      <c r="AN231" s="1649"/>
      <c r="AO231" s="1649"/>
      <c r="AP231" s="1649"/>
      <c r="AQ231" s="1649"/>
      <c r="AR231" s="1709"/>
      <c r="AS231" s="1779">
        <f t="shared" si="108"/>
        <v>0</v>
      </c>
      <c r="AT231" s="1711">
        <f t="shared" si="129"/>
        <v>0</v>
      </c>
      <c r="AU231" s="1611">
        <f t="shared" si="109"/>
        <v>0</v>
      </c>
      <c r="AV231" s="1611">
        <f t="shared" si="110"/>
        <v>0</v>
      </c>
      <c r="AW231" s="1611">
        <f t="shared" si="111"/>
        <v>0</v>
      </c>
      <c r="AX231" s="1611">
        <f t="shared" si="112"/>
        <v>0</v>
      </c>
      <c r="AY231" s="1611">
        <f t="shared" si="113"/>
        <v>0</v>
      </c>
      <c r="AZ231" s="1611">
        <f t="shared" si="114"/>
        <v>0</v>
      </c>
      <c r="BA231" s="1611">
        <f t="shared" si="115"/>
        <v>0</v>
      </c>
      <c r="BB231" s="1611">
        <f t="shared" si="116"/>
        <v>0</v>
      </c>
      <c r="BC231" s="1611">
        <f t="shared" si="117"/>
        <v>0</v>
      </c>
      <c r="BD231" s="1611">
        <f t="shared" si="118"/>
        <v>0</v>
      </c>
      <c r="BE231" s="1611">
        <f t="shared" si="119"/>
        <v>0</v>
      </c>
      <c r="BF231" s="1611">
        <f t="shared" si="120"/>
        <v>0</v>
      </c>
      <c r="BG231" s="1611">
        <f t="shared" si="130"/>
        <v>0</v>
      </c>
      <c r="BH231" s="1611" t="str">
        <f t="shared" si="131"/>
        <v/>
      </c>
      <c r="BI231" s="1611" t="str">
        <f t="shared" si="132"/>
        <v/>
      </c>
      <c r="BJ231" s="1611" t="str">
        <f t="shared" si="121"/>
        <v/>
      </c>
      <c r="BK231" s="1611" t="str">
        <f t="shared" si="122"/>
        <v/>
      </c>
      <c r="BL231" s="1611" t="str">
        <f t="shared" ca="1" si="123"/>
        <v/>
      </c>
      <c r="BM231" s="1611" t="str">
        <f t="shared" si="133"/>
        <v/>
      </c>
      <c r="BN231" s="1611" t="str">
        <f t="shared" si="124"/>
        <v/>
      </c>
      <c r="BO231" s="1611" t="str">
        <f t="shared" si="125"/>
        <v/>
      </c>
      <c r="BP231" s="1611" t="str">
        <f t="shared" si="134"/>
        <v/>
      </c>
      <c r="BQ231" s="1611" t="str">
        <f t="shared" si="135"/>
        <v/>
      </c>
      <c r="BR231" s="1611" t="str">
        <f t="shared" si="136"/>
        <v/>
      </c>
      <c r="BS231" s="1611" t="str">
        <f t="shared" si="137"/>
        <v/>
      </c>
      <c r="BT231" s="1611" t="str">
        <f t="shared" si="138"/>
        <v/>
      </c>
      <c r="BU231" s="1731">
        <f t="shared" ca="1" si="139"/>
        <v>0</v>
      </c>
    </row>
    <row r="232" spans="1:73" s="1594" customFormat="1" ht="12.5">
      <c r="A232" s="1644" t="str">
        <f t="shared" si="126"/>
        <v>Organisation</v>
      </c>
      <c r="B232" s="1758"/>
      <c r="C232" s="1758"/>
      <c r="D232" s="1758"/>
      <c r="E232" s="1759"/>
      <c r="F232" s="1592"/>
      <c r="G232" s="1714">
        <f t="shared" si="127"/>
        <v>0</v>
      </c>
      <c r="H232" s="1645"/>
      <c r="I232" s="1714">
        <f t="shared" si="128"/>
        <v>0</v>
      </c>
      <c r="J232" s="1646"/>
      <c r="K232" s="1646"/>
      <c r="L232" s="1592"/>
      <c r="M232" s="1597"/>
      <c r="N232" s="1597"/>
      <c r="O232" s="1646"/>
      <c r="P232" s="1647"/>
      <c r="Q232" s="1647"/>
      <c r="R232" s="1648"/>
      <c r="S232" s="1603"/>
      <c r="T232" s="1649"/>
      <c r="U232" s="1649"/>
      <c r="V232" s="1649"/>
      <c r="W232" s="1649"/>
      <c r="X232" s="1649"/>
      <c r="Y232" s="1649"/>
      <c r="Z232" s="1649"/>
      <c r="AA232" s="1649"/>
      <c r="AB232" s="1649"/>
      <c r="AC232" s="1649"/>
      <c r="AD232" s="1649"/>
      <c r="AE232" s="1649"/>
      <c r="AF232" s="1610">
        <f t="shared" si="107"/>
        <v>0</v>
      </c>
      <c r="AG232" s="1649"/>
      <c r="AH232" s="1649"/>
      <c r="AI232" s="1649"/>
      <c r="AJ232" s="1649"/>
      <c r="AK232" s="1649"/>
      <c r="AL232" s="1649"/>
      <c r="AM232" s="1649"/>
      <c r="AN232" s="1649"/>
      <c r="AO232" s="1649"/>
      <c r="AP232" s="1649"/>
      <c r="AQ232" s="1649"/>
      <c r="AR232" s="1709"/>
      <c r="AS232" s="1779">
        <f t="shared" si="108"/>
        <v>0</v>
      </c>
      <c r="AT232" s="1711">
        <f t="shared" si="129"/>
        <v>0</v>
      </c>
      <c r="AU232" s="1611">
        <f t="shared" si="109"/>
        <v>0</v>
      </c>
      <c r="AV232" s="1611">
        <f t="shared" si="110"/>
        <v>0</v>
      </c>
      <c r="AW232" s="1611">
        <f t="shared" si="111"/>
        <v>0</v>
      </c>
      <c r="AX232" s="1611">
        <f t="shared" si="112"/>
        <v>0</v>
      </c>
      <c r="AY232" s="1611">
        <f t="shared" si="113"/>
        <v>0</v>
      </c>
      <c r="AZ232" s="1611">
        <f t="shared" si="114"/>
        <v>0</v>
      </c>
      <c r="BA232" s="1611">
        <f t="shared" si="115"/>
        <v>0</v>
      </c>
      <c r="BB232" s="1611">
        <f t="shared" si="116"/>
        <v>0</v>
      </c>
      <c r="BC232" s="1611">
        <f t="shared" si="117"/>
        <v>0</v>
      </c>
      <c r="BD232" s="1611">
        <f t="shared" si="118"/>
        <v>0</v>
      </c>
      <c r="BE232" s="1611">
        <f t="shared" si="119"/>
        <v>0</v>
      </c>
      <c r="BF232" s="1611">
        <f t="shared" si="120"/>
        <v>0</v>
      </c>
      <c r="BG232" s="1611">
        <f t="shared" si="130"/>
        <v>0</v>
      </c>
      <c r="BH232" s="1611" t="str">
        <f t="shared" si="131"/>
        <v/>
      </c>
      <c r="BI232" s="1611" t="str">
        <f t="shared" si="132"/>
        <v/>
      </c>
      <c r="BJ232" s="1611" t="str">
        <f t="shared" si="121"/>
        <v/>
      </c>
      <c r="BK232" s="1611" t="str">
        <f t="shared" si="122"/>
        <v/>
      </c>
      <c r="BL232" s="1611" t="str">
        <f t="shared" ca="1" si="123"/>
        <v/>
      </c>
      <c r="BM232" s="1611" t="str">
        <f t="shared" si="133"/>
        <v/>
      </c>
      <c r="BN232" s="1611" t="str">
        <f t="shared" si="124"/>
        <v/>
      </c>
      <c r="BO232" s="1611" t="str">
        <f t="shared" si="125"/>
        <v/>
      </c>
      <c r="BP232" s="1611" t="str">
        <f t="shared" si="134"/>
        <v/>
      </c>
      <c r="BQ232" s="1611" t="str">
        <f t="shared" si="135"/>
        <v/>
      </c>
      <c r="BR232" s="1611" t="str">
        <f t="shared" si="136"/>
        <v/>
      </c>
      <c r="BS232" s="1611" t="str">
        <f t="shared" si="137"/>
        <v/>
      </c>
      <c r="BT232" s="1611" t="str">
        <f t="shared" si="138"/>
        <v/>
      </c>
      <c r="BU232" s="1731">
        <f t="shared" ca="1" si="139"/>
        <v>0</v>
      </c>
    </row>
    <row r="233" spans="1:73" s="1594" customFormat="1" ht="12.5">
      <c r="A233" s="1644" t="str">
        <f t="shared" si="126"/>
        <v>Organisation</v>
      </c>
      <c r="B233" s="1758"/>
      <c r="C233" s="1758"/>
      <c r="D233" s="1758"/>
      <c r="E233" s="1759"/>
      <c r="F233" s="1592"/>
      <c r="G233" s="1714">
        <f t="shared" si="127"/>
        <v>0</v>
      </c>
      <c r="H233" s="1645"/>
      <c r="I233" s="1714">
        <f t="shared" si="128"/>
        <v>0</v>
      </c>
      <c r="J233" s="1646"/>
      <c r="K233" s="1646"/>
      <c r="L233" s="1592"/>
      <c r="M233" s="1597"/>
      <c r="N233" s="1597"/>
      <c r="O233" s="1646"/>
      <c r="P233" s="1647"/>
      <c r="Q233" s="1647"/>
      <c r="R233" s="1648"/>
      <c r="S233" s="1603"/>
      <c r="T233" s="1649"/>
      <c r="U233" s="1649"/>
      <c r="V233" s="1649"/>
      <c r="W233" s="1649"/>
      <c r="X233" s="1649"/>
      <c r="Y233" s="1649"/>
      <c r="Z233" s="1649"/>
      <c r="AA233" s="1649"/>
      <c r="AB233" s="1649"/>
      <c r="AC233" s="1649"/>
      <c r="AD233" s="1649"/>
      <c r="AE233" s="1649"/>
      <c r="AF233" s="1610">
        <f t="shared" si="107"/>
        <v>0</v>
      </c>
      <c r="AG233" s="1649"/>
      <c r="AH233" s="1649"/>
      <c r="AI233" s="1649"/>
      <c r="AJ233" s="1649"/>
      <c r="AK233" s="1649"/>
      <c r="AL233" s="1649"/>
      <c r="AM233" s="1649"/>
      <c r="AN233" s="1649"/>
      <c r="AO233" s="1649"/>
      <c r="AP233" s="1649"/>
      <c r="AQ233" s="1649"/>
      <c r="AR233" s="1709"/>
      <c r="AS233" s="1779">
        <f t="shared" si="108"/>
        <v>0</v>
      </c>
      <c r="AT233" s="1711">
        <f t="shared" si="129"/>
        <v>0</v>
      </c>
      <c r="AU233" s="1611">
        <f t="shared" si="109"/>
        <v>0</v>
      </c>
      <c r="AV233" s="1611">
        <f t="shared" si="110"/>
        <v>0</v>
      </c>
      <c r="AW233" s="1611">
        <f t="shared" si="111"/>
        <v>0</v>
      </c>
      <c r="AX233" s="1611">
        <f t="shared" si="112"/>
        <v>0</v>
      </c>
      <c r="AY233" s="1611">
        <f t="shared" si="113"/>
        <v>0</v>
      </c>
      <c r="AZ233" s="1611">
        <f t="shared" si="114"/>
        <v>0</v>
      </c>
      <c r="BA233" s="1611">
        <f t="shared" si="115"/>
        <v>0</v>
      </c>
      <c r="BB233" s="1611">
        <f t="shared" si="116"/>
        <v>0</v>
      </c>
      <c r="BC233" s="1611">
        <f t="shared" si="117"/>
        <v>0</v>
      </c>
      <c r="BD233" s="1611">
        <f t="shared" si="118"/>
        <v>0</v>
      </c>
      <c r="BE233" s="1611">
        <f t="shared" si="119"/>
        <v>0</v>
      </c>
      <c r="BF233" s="1611">
        <f t="shared" si="120"/>
        <v>0</v>
      </c>
      <c r="BG233" s="1611">
        <f t="shared" si="130"/>
        <v>0</v>
      </c>
      <c r="BH233" s="1611" t="str">
        <f t="shared" si="131"/>
        <v/>
      </c>
      <c r="BI233" s="1611" t="str">
        <f t="shared" si="132"/>
        <v/>
      </c>
      <c r="BJ233" s="1611" t="str">
        <f t="shared" si="121"/>
        <v/>
      </c>
      <c r="BK233" s="1611" t="str">
        <f t="shared" si="122"/>
        <v/>
      </c>
      <c r="BL233" s="1611" t="str">
        <f t="shared" ca="1" si="123"/>
        <v/>
      </c>
      <c r="BM233" s="1611" t="str">
        <f t="shared" si="133"/>
        <v/>
      </c>
      <c r="BN233" s="1611" t="str">
        <f t="shared" si="124"/>
        <v/>
      </c>
      <c r="BO233" s="1611" t="str">
        <f t="shared" si="125"/>
        <v/>
      </c>
      <c r="BP233" s="1611" t="str">
        <f t="shared" si="134"/>
        <v/>
      </c>
      <c r="BQ233" s="1611" t="str">
        <f t="shared" si="135"/>
        <v/>
      </c>
      <c r="BR233" s="1611" t="str">
        <f t="shared" si="136"/>
        <v/>
      </c>
      <c r="BS233" s="1611" t="str">
        <f t="shared" si="137"/>
        <v/>
      </c>
      <c r="BT233" s="1611" t="str">
        <f t="shared" si="138"/>
        <v/>
      </c>
      <c r="BU233" s="1731">
        <f t="shared" ca="1" si="139"/>
        <v>0</v>
      </c>
    </row>
    <row r="234" spans="1:73" s="1594" customFormat="1" ht="12.5">
      <c r="A234" s="1644" t="str">
        <f t="shared" si="126"/>
        <v>Organisation</v>
      </c>
      <c r="B234" s="1758"/>
      <c r="C234" s="1758"/>
      <c r="D234" s="1758"/>
      <c r="E234" s="1759"/>
      <c r="F234" s="1592"/>
      <c r="G234" s="1714">
        <f t="shared" si="127"/>
        <v>0</v>
      </c>
      <c r="H234" s="1645"/>
      <c r="I234" s="1714">
        <f t="shared" si="128"/>
        <v>0</v>
      </c>
      <c r="J234" s="1646"/>
      <c r="K234" s="1646"/>
      <c r="L234" s="1592"/>
      <c r="M234" s="1597"/>
      <c r="N234" s="1597"/>
      <c r="O234" s="1646"/>
      <c r="P234" s="1647"/>
      <c r="Q234" s="1647"/>
      <c r="R234" s="1648"/>
      <c r="S234" s="1603"/>
      <c r="T234" s="1649"/>
      <c r="U234" s="1649"/>
      <c r="V234" s="1649"/>
      <c r="W234" s="1649"/>
      <c r="X234" s="1649"/>
      <c r="Y234" s="1649"/>
      <c r="Z234" s="1649"/>
      <c r="AA234" s="1649"/>
      <c r="AB234" s="1649"/>
      <c r="AC234" s="1649"/>
      <c r="AD234" s="1649"/>
      <c r="AE234" s="1649"/>
      <c r="AF234" s="1610">
        <f t="shared" si="107"/>
        <v>0</v>
      </c>
      <c r="AG234" s="1649"/>
      <c r="AH234" s="1649"/>
      <c r="AI234" s="1649"/>
      <c r="AJ234" s="1649"/>
      <c r="AK234" s="1649"/>
      <c r="AL234" s="1649"/>
      <c r="AM234" s="1649"/>
      <c r="AN234" s="1649"/>
      <c r="AO234" s="1649"/>
      <c r="AP234" s="1649"/>
      <c r="AQ234" s="1649"/>
      <c r="AR234" s="1709"/>
      <c r="AS234" s="1779">
        <f t="shared" si="108"/>
        <v>0</v>
      </c>
      <c r="AT234" s="1711">
        <f t="shared" si="129"/>
        <v>0</v>
      </c>
      <c r="AU234" s="1611">
        <f t="shared" si="109"/>
        <v>0</v>
      </c>
      <c r="AV234" s="1611">
        <f t="shared" si="110"/>
        <v>0</v>
      </c>
      <c r="AW234" s="1611">
        <f t="shared" si="111"/>
        <v>0</v>
      </c>
      <c r="AX234" s="1611">
        <f t="shared" si="112"/>
        <v>0</v>
      </c>
      <c r="AY234" s="1611">
        <f t="shared" si="113"/>
        <v>0</v>
      </c>
      <c r="AZ234" s="1611">
        <f t="shared" si="114"/>
        <v>0</v>
      </c>
      <c r="BA234" s="1611">
        <f t="shared" si="115"/>
        <v>0</v>
      </c>
      <c r="BB234" s="1611">
        <f t="shared" si="116"/>
        <v>0</v>
      </c>
      <c r="BC234" s="1611">
        <f t="shared" si="117"/>
        <v>0</v>
      </c>
      <c r="BD234" s="1611">
        <f t="shared" si="118"/>
        <v>0</v>
      </c>
      <c r="BE234" s="1611">
        <f t="shared" si="119"/>
        <v>0</v>
      </c>
      <c r="BF234" s="1611">
        <f t="shared" si="120"/>
        <v>0</v>
      </c>
      <c r="BG234" s="1611">
        <f t="shared" si="130"/>
        <v>0</v>
      </c>
      <c r="BH234" s="1611" t="str">
        <f t="shared" si="131"/>
        <v/>
      </c>
      <c r="BI234" s="1611" t="str">
        <f t="shared" si="132"/>
        <v/>
      </c>
      <c r="BJ234" s="1611" t="str">
        <f t="shared" si="121"/>
        <v/>
      </c>
      <c r="BK234" s="1611" t="str">
        <f t="shared" si="122"/>
        <v/>
      </c>
      <c r="BL234" s="1611" t="str">
        <f t="shared" ca="1" si="123"/>
        <v/>
      </c>
      <c r="BM234" s="1611" t="str">
        <f t="shared" si="133"/>
        <v/>
      </c>
      <c r="BN234" s="1611" t="str">
        <f t="shared" si="124"/>
        <v/>
      </c>
      <c r="BO234" s="1611" t="str">
        <f t="shared" si="125"/>
        <v/>
      </c>
      <c r="BP234" s="1611" t="str">
        <f t="shared" si="134"/>
        <v/>
      </c>
      <c r="BQ234" s="1611" t="str">
        <f t="shared" si="135"/>
        <v/>
      </c>
      <c r="BR234" s="1611" t="str">
        <f t="shared" si="136"/>
        <v/>
      </c>
      <c r="BS234" s="1611" t="str">
        <f t="shared" si="137"/>
        <v/>
      </c>
      <c r="BT234" s="1611" t="str">
        <f t="shared" si="138"/>
        <v/>
      </c>
      <c r="BU234" s="1731">
        <f t="shared" ca="1" si="139"/>
        <v>0</v>
      </c>
    </row>
    <row r="235" spans="1:73" s="1594" customFormat="1" ht="12.5">
      <c r="A235" s="1644" t="str">
        <f t="shared" si="126"/>
        <v>Organisation</v>
      </c>
      <c r="B235" s="1758"/>
      <c r="C235" s="1758"/>
      <c r="D235" s="1758"/>
      <c r="E235" s="1759"/>
      <c r="F235" s="1592"/>
      <c r="G235" s="1714">
        <f t="shared" si="127"/>
        <v>0</v>
      </c>
      <c r="H235" s="1645"/>
      <c r="I235" s="1714">
        <f t="shared" si="128"/>
        <v>0</v>
      </c>
      <c r="J235" s="1646"/>
      <c r="K235" s="1646"/>
      <c r="L235" s="1592"/>
      <c r="M235" s="1597"/>
      <c r="N235" s="1597"/>
      <c r="O235" s="1646"/>
      <c r="P235" s="1647"/>
      <c r="Q235" s="1647"/>
      <c r="R235" s="1648"/>
      <c r="S235" s="1603"/>
      <c r="T235" s="1649"/>
      <c r="U235" s="1649"/>
      <c r="V235" s="1649"/>
      <c r="W235" s="1649"/>
      <c r="X235" s="1649"/>
      <c r="Y235" s="1649"/>
      <c r="Z235" s="1649"/>
      <c r="AA235" s="1649"/>
      <c r="AB235" s="1649"/>
      <c r="AC235" s="1649"/>
      <c r="AD235" s="1649"/>
      <c r="AE235" s="1649"/>
      <c r="AF235" s="1610">
        <f t="shared" ref="AF235:AF298" si="140">SUM(T235:AE235)</f>
        <v>0</v>
      </c>
      <c r="AG235" s="1649"/>
      <c r="AH235" s="1649"/>
      <c r="AI235" s="1649"/>
      <c r="AJ235" s="1649"/>
      <c r="AK235" s="1649"/>
      <c r="AL235" s="1649"/>
      <c r="AM235" s="1649"/>
      <c r="AN235" s="1649"/>
      <c r="AO235" s="1649"/>
      <c r="AP235" s="1649"/>
      <c r="AQ235" s="1649"/>
      <c r="AR235" s="1709"/>
      <c r="AS235" s="1779">
        <f t="shared" ref="AS235:AS298" si="141">SUMPRODUCT($AC$40:$AN$40,AG235:AR235)</f>
        <v>0</v>
      </c>
      <c r="AT235" s="1711">
        <f t="shared" si="129"/>
        <v>0</v>
      </c>
      <c r="AU235" s="1611">
        <f t="shared" ref="AU235:AU298" si="142">AG235-T235</f>
        <v>0</v>
      </c>
      <c r="AV235" s="1611">
        <f t="shared" ref="AV235:AV298" si="143">AH235-U235</f>
        <v>0</v>
      </c>
      <c r="AW235" s="1611">
        <f t="shared" ref="AW235:AW298" si="144">AI235-V235</f>
        <v>0</v>
      </c>
      <c r="AX235" s="1611">
        <f t="shared" ref="AX235:AX298" si="145">AJ235-W235</f>
        <v>0</v>
      </c>
      <c r="AY235" s="1611">
        <f t="shared" ref="AY235:AY298" si="146">AK235-X235</f>
        <v>0</v>
      </c>
      <c r="AZ235" s="1611">
        <f t="shared" ref="AZ235:AZ298" si="147">AL235-Y235</f>
        <v>0</v>
      </c>
      <c r="BA235" s="1611">
        <f t="shared" ref="BA235:BA298" si="148">AM235-Z235</f>
        <v>0</v>
      </c>
      <c r="BB235" s="1611">
        <f t="shared" ref="BB235:BB298" si="149">AN235-AA235</f>
        <v>0</v>
      </c>
      <c r="BC235" s="1611">
        <f t="shared" ref="BC235:BC298" si="150">AO235-AB235</f>
        <v>0</v>
      </c>
      <c r="BD235" s="1611">
        <f t="shared" ref="BD235:BD298" si="151">AP235-AC235</f>
        <v>0</v>
      </c>
      <c r="BE235" s="1611">
        <f t="shared" ref="BE235:BE298" si="152">AQ235-AD235</f>
        <v>0</v>
      </c>
      <c r="BF235" s="1611">
        <f t="shared" ref="BF235:BF298" si="153">AR235-AE235</f>
        <v>0</v>
      </c>
      <c r="BG235" s="1611">
        <f t="shared" si="130"/>
        <v>0</v>
      </c>
      <c r="BH235" s="1611" t="str">
        <f t="shared" si="131"/>
        <v/>
      </c>
      <c r="BI235" s="1611" t="str">
        <f t="shared" si="132"/>
        <v/>
      </c>
      <c r="BJ235" s="1611" t="str">
        <f t="shared" ref="BJ235:BJ298" si="154">IF(AND(OR(R235=$CQ$1,R235=$CQ$3),S235=""),"ERROR","")</f>
        <v/>
      </c>
      <c r="BK235" s="1611" t="str">
        <f t="shared" ref="BK235:BK298" si="155">IF(AND(OR(R235=$CQ$2),S235&lt;&gt;""),"ERROR","")</f>
        <v/>
      </c>
      <c r="BL235" s="1611" t="str">
        <f t="shared" ref="BL235:BL298" ca="1" si="156">IF(AND(O235=$CA$2,N235&lt;TODAY()),"ERROR","")</f>
        <v/>
      </c>
      <c r="BM235" s="1611" t="str">
        <f t="shared" si="133"/>
        <v/>
      </c>
      <c r="BN235" s="1611" t="str">
        <f t="shared" ref="BN235:BN298" si="157">IF(AND(F235=$BZ$1,G235&gt;H235),"ERROR","")</f>
        <v/>
      </c>
      <c r="BO235" s="1611" t="str">
        <f t="shared" ref="BO235:BO298" si="158">IF(AND(F235=$BZ$1,I235&gt;J235),"ERROR","")</f>
        <v/>
      </c>
      <c r="BP235" s="1611" t="str">
        <f t="shared" si="134"/>
        <v/>
      </c>
      <c r="BQ235" s="1611" t="str">
        <f t="shared" si="135"/>
        <v/>
      </c>
      <c r="BR235" s="1611" t="str">
        <f t="shared" si="136"/>
        <v/>
      </c>
      <c r="BS235" s="1611" t="str">
        <f t="shared" si="137"/>
        <v/>
      </c>
      <c r="BT235" s="1611" t="str">
        <f t="shared" si="138"/>
        <v/>
      </c>
      <c r="BU235" s="1731">
        <f t="shared" ca="1" si="139"/>
        <v>0</v>
      </c>
    </row>
    <row r="236" spans="1:73" s="1594" customFormat="1" ht="12.5">
      <c r="A236" s="1644" t="str">
        <f t="shared" ref="A236:A299" si="159">$A$1</f>
        <v>Organisation</v>
      </c>
      <c r="B236" s="1758"/>
      <c r="C236" s="1758"/>
      <c r="D236" s="1758"/>
      <c r="E236" s="1756"/>
      <c r="F236" s="1592"/>
      <c r="G236" s="1714">
        <f t="shared" ref="G236:G299" si="160">AF236</f>
        <v>0</v>
      </c>
      <c r="H236" s="1645"/>
      <c r="I236" s="1714">
        <f t="shared" ref="I236:I299" si="161">AT236</f>
        <v>0</v>
      </c>
      <c r="J236" s="1646"/>
      <c r="K236" s="1646"/>
      <c r="L236" s="1592"/>
      <c r="M236" s="1597"/>
      <c r="N236" s="1597"/>
      <c r="O236" s="1646"/>
      <c r="P236" s="1647"/>
      <c r="Q236" s="1647"/>
      <c r="R236" s="1648"/>
      <c r="S236" s="1603"/>
      <c r="T236" s="1649"/>
      <c r="U236" s="1649"/>
      <c r="V236" s="1649"/>
      <c r="W236" s="1649"/>
      <c r="X236" s="1649"/>
      <c r="Y236" s="1649"/>
      <c r="Z236" s="1649"/>
      <c r="AA236" s="1649"/>
      <c r="AB236" s="1649"/>
      <c r="AC236" s="1649"/>
      <c r="AD236" s="1649"/>
      <c r="AE236" s="1649"/>
      <c r="AF236" s="1610">
        <f t="shared" si="140"/>
        <v>0</v>
      </c>
      <c r="AG236" s="1649"/>
      <c r="AH236" s="1649"/>
      <c r="AI236" s="1649"/>
      <c r="AJ236" s="1649"/>
      <c r="AK236" s="1649"/>
      <c r="AL236" s="1649"/>
      <c r="AM236" s="1649"/>
      <c r="AN236" s="1649"/>
      <c r="AO236" s="1649"/>
      <c r="AP236" s="1649"/>
      <c r="AQ236" s="1649"/>
      <c r="AR236" s="1709"/>
      <c r="AS236" s="1779">
        <f t="shared" si="141"/>
        <v>0</v>
      </c>
      <c r="AT236" s="1711">
        <f t="shared" ref="AT236:AT299" si="162">SUM(AG236:AR236)</f>
        <v>0</v>
      </c>
      <c r="AU236" s="1611">
        <f t="shared" si="142"/>
        <v>0</v>
      </c>
      <c r="AV236" s="1611">
        <f t="shared" si="143"/>
        <v>0</v>
      </c>
      <c r="AW236" s="1611">
        <f t="shared" si="144"/>
        <v>0</v>
      </c>
      <c r="AX236" s="1611">
        <f t="shared" si="145"/>
        <v>0</v>
      </c>
      <c r="AY236" s="1611">
        <f t="shared" si="146"/>
        <v>0</v>
      </c>
      <c r="AZ236" s="1611">
        <f t="shared" si="147"/>
        <v>0</v>
      </c>
      <c r="BA236" s="1611">
        <f t="shared" si="148"/>
        <v>0</v>
      </c>
      <c r="BB236" s="1611">
        <f t="shared" si="149"/>
        <v>0</v>
      </c>
      <c r="BC236" s="1611">
        <f t="shared" si="150"/>
        <v>0</v>
      </c>
      <c r="BD236" s="1611">
        <f t="shared" si="151"/>
        <v>0</v>
      </c>
      <c r="BE236" s="1611">
        <f t="shared" si="152"/>
        <v>0</v>
      </c>
      <c r="BF236" s="1611">
        <f t="shared" si="153"/>
        <v>0</v>
      </c>
      <c r="BG236" s="1611">
        <f t="shared" ref="BG236:BG299" si="163">SUM(AU236:BF236)</f>
        <v>0</v>
      </c>
      <c r="BH236" s="1611" t="str">
        <f t="shared" ref="BH236:BH299" si="164">IF(OR(G236&gt;0,I236&gt;0),IF(AND(B236&lt;&gt;"",C236&lt;&gt;"",D236&lt;&gt;"",E236&lt;&gt;"",F236&lt;&gt;"",L236&lt;&gt;"",M236&lt;&gt;"",N236&lt;&gt;"",O236&lt;&gt;"",P236&lt;&gt;"",Q236&lt;&gt;"",R236&lt;&gt;""),"","ERROR"),"")</f>
        <v/>
      </c>
      <c r="BI236" s="1611" t="str">
        <f t="shared" ref="BI236:BI299" si="165">IF(COUNTIF($D$43:$D$1496,D236)&gt;1,"ERROR","")</f>
        <v/>
      </c>
      <c r="BJ236" s="1611" t="str">
        <f t="shared" si="154"/>
        <v/>
      </c>
      <c r="BK236" s="1611" t="str">
        <f t="shared" si="155"/>
        <v/>
      </c>
      <c r="BL236" s="1611" t="str">
        <f t="shared" ca="1" si="156"/>
        <v/>
      </c>
      <c r="BM236" s="1611" t="str">
        <f t="shared" ref="BM236:BM299" si="166">IF(AND(AT236&gt;0,AF236=0),"ERROR","")</f>
        <v/>
      </c>
      <c r="BN236" s="1611" t="str">
        <f t="shared" si="157"/>
        <v/>
      </c>
      <c r="BO236" s="1611" t="str">
        <f t="shared" si="158"/>
        <v/>
      </c>
      <c r="BP236" s="1611" t="str">
        <f t="shared" ref="BP236:BP299" si="167">IF(AND(F236=$BZ$2,SUM(H236,J236)&gt;0),"ERROR","")</f>
        <v/>
      </c>
      <c r="BQ236" s="1611" t="str">
        <f t="shared" ref="BQ236:BQ299" si="168">IF(AND(I236=0,J236&gt;0),"ERROR","")</f>
        <v/>
      </c>
      <c r="BR236" s="1611" t="str">
        <f t="shared" ref="BR236:BR299" si="169">IF(AND(O236=$CA$1,K236&lt;&gt;0),"ERROR","")</f>
        <v/>
      </c>
      <c r="BS236" s="1611" t="str">
        <f t="shared" ref="BS236:BS299" si="170">IF(AND(O236=$CA$2,I236-AS236-K236&lt;0),"ERROR","")</f>
        <v/>
      </c>
      <c r="BT236" s="1611" t="str">
        <f t="shared" ref="BT236:BT299" si="171">IF(S236="","",VLOOKUP(S236,$CS$1:$CT$14,2,0))</f>
        <v/>
      </c>
      <c r="BU236" s="1731">
        <f t="shared" ref="BU236:BU299" ca="1" si="172">COUNTIF(BH236:BS236,"ERROR")</f>
        <v>0</v>
      </c>
    </row>
    <row r="237" spans="1:73" s="1594" customFormat="1" ht="12.5">
      <c r="A237" s="1644" t="str">
        <f t="shared" si="159"/>
        <v>Organisation</v>
      </c>
      <c r="B237" s="1758"/>
      <c r="C237" s="1758"/>
      <c r="D237" s="1758"/>
      <c r="E237" s="1756"/>
      <c r="F237" s="1592"/>
      <c r="G237" s="1714">
        <f t="shared" si="160"/>
        <v>0</v>
      </c>
      <c r="H237" s="1645"/>
      <c r="I237" s="1714">
        <f t="shared" si="161"/>
        <v>0</v>
      </c>
      <c r="J237" s="1646"/>
      <c r="K237" s="1646"/>
      <c r="L237" s="1592"/>
      <c r="M237" s="1597"/>
      <c r="N237" s="1597"/>
      <c r="O237" s="1646"/>
      <c r="P237" s="1647"/>
      <c r="Q237" s="1647"/>
      <c r="R237" s="1648"/>
      <c r="S237" s="1603"/>
      <c r="T237" s="1649"/>
      <c r="U237" s="1649"/>
      <c r="V237" s="1649"/>
      <c r="W237" s="1649"/>
      <c r="X237" s="1649"/>
      <c r="Y237" s="1649"/>
      <c r="Z237" s="1649"/>
      <c r="AA237" s="1649"/>
      <c r="AB237" s="1649"/>
      <c r="AC237" s="1649"/>
      <c r="AD237" s="1649"/>
      <c r="AE237" s="1649"/>
      <c r="AF237" s="1610">
        <f t="shared" si="140"/>
        <v>0</v>
      </c>
      <c r="AG237" s="1649"/>
      <c r="AH237" s="1649"/>
      <c r="AI237" s="1649"/>
      <c r="AJ237" s="1649"/>
      <c r="AK237" s="1649"/>
      <c r="AL237" s="1649"/>
      <c r="AM237" s="1649"/>
      <c r="AN237" s="1649"/>
      <c r="AO237" s="1649"/>
      <c r="AP237" s="1649"/>
      <c r="AQ237" s="1649"/>
      <c r="AR237" s="1709"/>
      <c r="AS237" s="1779">
        <f t="shared" si="141"/>
        <v>0</v>
      </c>
      <c r="AT237" s="1711">
        <f t="shared" si="162"/>
        <v>0</v>
      </c>
      <c r="AU237" s="1611">
        <f t="shared" si="142"/>
        <v>0</v>
      </c>
      <c r="AV237" s="1611">
        <f t="shared" si="143"/>
        <v>0</v>
      </c>
      <c r="AW237" s="1611">
        <f t="shared" si="144"/>
        <v>0</v>
      </c>
      <c r="AX237" s="1611">
        <f t="shared" si="145"/>
        <v>0</v>
      </c>
      <c r="AY237" s="1611">
        <f t="shared" si="146"/>
        <v>0</v>
      </c>
      <c r="AZ237" s="1611">
        <f t="shared" si="147"/>
        <v>0</v>
      </c>
      <c r="BA237" s="1611">
        <f t="shared" si="148"/>
        <v>0</v>
      </c>
      <c r="BB237" s="1611">
        <f t="shared" si="149"/>
        <v>0</v>
      </c>
      <c r="BC237" s="1611">
        <f t="shared" si="150"/>
        <v>0</v>
      </c>
      <c r="BD237" s="1611">
        <f t="shared" si="151"/>
        <v>0</v>
      </c>
      <c r="BE237" s="1611">
        <f t="shared" si="152"/>
        <v>0</v>
      </c>
      <c r="BF237" s="1611">
        <f t="shared" si="153"/>
        <v>0</v>
      </c>
      <c r="BG237" s="1611">
        <f t="shared" si="163"/>
        <v>0</v>
      </c>
      <c r="BH237" s="1611" t="str">
        <f t="shared" si="164"/>
        <v/>
      </c>
      <c r="BI237" s="1611" t="str">
        <f t="shared" si="165"/>
        <v/>
      </c>
      <c r="BJ237" s="1611" t="str">
        <f t="shared" si="154"/>
        <v/>
      </c>
      <c r="BK237" s="1611" t="str">
        <f t="shared" si="155"/>
        <v/>
      </c>
      <c r="BL237" s="1611" t="str">
        <f t="shared" ca="1" si="156"/>
        <v/>
      </c>
      <c r="BM237" s="1611" t="str">
        <f t="shared" si="166"/>
        <v/>
      </c>
      <c r="BN237" s="1611" t="str">
        <f t="shared" si="157"/>
        <v/>
      </c>
      <c r="BO237" s="1611" t="str">
        <f t="shared" si="158"/>
        <v/>
      </c>
      <c r="BP237" s="1611" t="str">
        <f t="shared" si="167"/>
        <v/>
      </c>
      <c r="BQ237" s="1611" t="str">
        <f t="shared" si="168"/>
        <v/>
      </c>
      <c r="BR237" s="1611" t="str">
        <f t="shared" si="169"/>
        <v/>
      </c>
      <c r="BS237" s="1611" t="str">
        <f t="shared" si="170"/>
        <v/>
      </c>
      <c r="BT237" s="1611" t="str">
        <f t="shared" si="171"/>
        <v/>
      </c>
      <c r="BU237" s="1731">
        <f t="shared" ca="1" si="172"/>
        <v>0</v>
      </c>
    </row>
    <row r="238" spans="1:73" s="1594" customFormat="1" ht="12.5">
      <c r="A238" s="1644" t="str">
        <f t="shared" si="159"/>
        <v>Organisation</v>
      </c>
      <c r="B238" s="1758"/>
      <c r="C238" s="1758"/>
      <c r="D238" s="1758"/>
      <c r="E238" s="1756"/>
      <c r="F238" s="1592"/>
      <c r="G238" s="1714">
        <f t="shared" si="160"/>
        <v>0</v>
      </c>
      <c r="H238" s="1645"/>
      <c r="I238" s="1714">
        <f t="shared" si="161"/>
        <v>0</v>
      </c>
      <c r="J238" s="1646"/>
      <c r="K238" s="1646"/>
      <c r="L238" s="1592"/>
      <c r="M238" s="1597"/>
      <c r="N238" s="1597"/>
      <c r="O238" s="1646"/>
      <c r="P238" s="1647"/>
      <c r="Q238" s="1647"/>
      <c r="R238" s="1648"/>
      <c r="S238" s="1603"/>
      <c r="T238" s="1649"/>
      <c r="U238" s="1649"/>
      <c r="V238" s="1649"/>
      <c r="W238" s="1649"/>
      <c r="X238" s="1649"/>
      <c r="Y238" s="1649"/>
      <c r="Z238" s="1649"/>
      <c r="AA238" s="1649"/>
      <c r="AB238" s="1649"/>
      <c r="AC238" s="1649"/>
      <c r="AD238" s="1649"/>
      <c r="AE238" s="1649"/>
      <c r="AF238" s="1610">
        <f t="shared" si="140"/>
        <v>0</v>
      </c>
      <c r="AG238" s="1649"/>
      <c r="AH238" s="1649"/>
      <c r="AI238" s="1649"/>
      <c r="AJ238" s="1649"/>
      <c r="AK238" s="1649"/>
      <c r="AL238" s="1649"/>
      <c r="AM238" s="1649"/>
      <c r="AN238" s="1649"/>
      <c r="AO238" s="1649"/>
      <c r="AP238" s="1649"/>
      <c r="AQ238" s="1649"/>
      <c r="AR238" s="1709"/>
      <c r="AS238" s="1779">
        <f t="shared" si="141"/>
        <v>0</v>
      </c>
      <c r="AT238" s="1711">
        <f t="shared" si="162"/>
        <v>0</v>
      </c>
      <c r="AU238" s="1611">
        <f t="shared" si="142"/>
        <v>0</v>
      </c>
      <c r="AV238" s="1611">
        <f t="shared" si="143"/>
        <v>0</v>
      </c>
      <c r="AW238" s="1611">
        <f t="shared" si="144"/>
        <v>0</v>
      </c>
      <c r="AX238" s="1611">
        <f t="shared" si="145"/>
        <v>0</v>
      </c>
      <c r="AY238" s="1611">
        <f t="shared" si="146"/>
        <v>0</v>
      </c>
      <c r="AZ238" s="1611">
        <f t="shared" si="147"/>
        <v>0</v>
      </c>
      <c r="BA238" s="1611">
        <f t="shared" si="148"/>
        <v>0</v>
      </c>
      <c r="BB238" s="1611">
        <f t="shared" si="149"/>
        <v>0</v>
      </c>
      <c r="BC238" s="1611">
        <f t="shared" si="150"/>
        <v>0</v>
      </c>
      <c r="BD238" s="1611">
        <f t="shared" si="151"/>
        <v>0</v>
      </c>
      <c r="BE238" s="1611">
        <f t="shared" si="152"/>
        <v>0</v>
      </c>
      <c r="BF238" s="1611">
        <f t="shared" si="153"/>
        <v>0</v>
      </c>
      <c r="BG238" s="1611">
        <f t="shared" si="163"/>
        <v>0</v>
      </c>
      <c r="BH238" s="1611" t="str">
        <f t="shared" si="164"/>
        <v/>
      </c>
      <c r="BI238" s="1611" t="str">
        <f t="shared" si="165"/>
        <v/>
      </c>
      <c r="BJ238" s="1611" t="str">
        <f t="shared" si="154"/>
        <v/>
      </c>
      <c r="BK238" s="1611" t="str">
        <f t="shared" si="155"/>
        <v/>
      </c>
      <c r="BL238" s="1611" t="str">
        <f t="shared" ca="1" si="156"/>
        <v/>
      </c>
      <c r="BM238" s="1611" t="str">
        <f t="shared" si="166"/>
        <v/>
      </c>
      <c r="BN238" s="1611" t="str">
        <f t="shared" si="157"/>
        <v/>
      </c>
      <c r="BO238" s="1611" t="str">
        <f t="shared" si="158"/>
        <v/>
      </c>
      <c r="BP238" s="1611" t="str">
        <f t="shared" si="167"/>
        <v/>
      </c>
      <c r="BQ238" s="1611" t="str">
        <f t="shared" si="168"/>
        <v/>
      </c>
      <c r="BR238" s="1611" t="str">
        <f t="shared" si="169"/>
        <v/>
      </c>
      <c r="BS238" s="1611" t="str">
        <f t="shared" si="170"/>
        <v/>
      </c>
      <c r="BT238" s="1611" t="str">
        <f t="shared" si="171"/>
        <v/>
      </c>
      <c r="BU238" s="1731">
        <f t="shared" ca="1" si="172"/>
        <v>0</v>
      </c>
    </row>
    <row r="239" spans="1:73" s="1594" customFormat="1" ht="12.5">
      <c r="A239" s="1644" t="str">
        <f t="shared" si="159"/>
        <v>Organisation</v>
      </c>
      <c r="B239" s="1758"/>
      <c r="C239" s="1758"/>
      <c r="D239" s="1758"/>
      <c r="E239" s="1756"/>
      <c r="F239" s="1592"/>
      <c r="G239" s="1714">
        <f t="shared" si="160"/>
        <v>0</v>
      </c>
      <c r="H239" s="1645"/>
      <c r="I239" s="1714">
        <f t="shared" si="161"/>
        <v>0</v>
      </c>
      <c r="J239" s="1646"/>
      <c r="K239" s="1646"/>
      <c r="L239" s="1592"/>
      <c r="M239" s="1597"/>
      <c r="N239" s="1597"/>
      <c r="O239" s="1646"/>
      <c r="P239" s="1647"/>
      <c r="Q239" s="1647"/>
      <c r="R239" s="1648"/>
      <c r="S239" s="1603"/>
      <c r="T239" s="1649"/>
      <c r="U239" s="1649"/>
      <c r="V239" s="1649"/>
      <c r="W239" s="1649"/>
      <c r="X239" s="1649"/>
      <c r="Y239" s="1649"/>
      <c r="Z239" s="1649"/>
      <c r="AA239" s="1649"/>
      <c r="AB239" s="1649"/>
      <c r="AC239" s="1649"/>
      <c r="AD239" s="1649"/>
      <c r="AE239" s="1649"/>
      <c r="AF239" s="1610">
        <f t="shared" si="140"/>
        <v>0</v>
      </c>
      <c r="AG239" s="1649"/>
      <c r="AH239" s="1649"/>
      <c r="AI239" s="1649"/>
      <c r="AJ239" s="1649"/>
      <c r="AK239" s="1649"/>
      <c r="AL239" s="1649"/>
      <c r="AM239" s="1649"/>
      <c r="AN239" s="1649"/>
      <c r="AO239" s="1649"/>
      <c r="AP239" s="1649"/>
      <c r="AQ239" s="1649"/>
      <c r="AR239" s="1709"/>
      <c r="AS239" s="1779">
        <f t="shared" si="141"/>
        <v>0</v>
      </c>
      <c r="AT239" s="1711">
        <f t="shared" si="162"/>
        <v>0</v>
      </c>
      <c r="AU239" s="1611">
        <f t="shared" si="142"/>
        <v>0</v>
      </c>
      <c r="AV239" s="1611">
        <f t="shared" si="143"/>
        <v>0</v>
      </c>
      <c r="AW239" s="1611">
        <f t="shared" si="144"/>
        <v>0</v>
      </c>
      <c r="AX239" s="1611">
        <f t="shared" si="145"/>
        <v>0</v>
      </c>
      <c r="AY239" s="1611">
        <f t="shared" si="146"/>
        <v>0</v>
      </c>
      <c r="AZ239" s="1611">
        <f t="shared" si="147"/>
        <v>0</v>
      </c>
      <c r="BA239" s="1611">
        <f t="shared" si="148"/>
        <v>0</v>
      </c>
      <c r="BB239" s="1611">
        <f t="shared" si="149"/>
        <v>0</v>
      </c>
      <c r="BC239" s="1611">
        <f t="shared" si="150"/>
        <v>0</v>
      </c>
      <c r="BD239" s="1611">
        <f t="shared" si="151"/>
        <v>0</v>
      </c>
      <c r="BE239" s="1611">
        <f t="shared" si="152"/>
        <v>0</v>
      </c>
      <c r="BF239" s="1611">
        <f t="shared" si="153"/>
        <v>0</v>
      </c>
      <c r="BG239" s="1611">
        <f t="shared" si="163"/>
        <v>0</v>
      </c>
      <c r="BH239" s="1611" t="str">
        <f t="shared" si="164"/>
        <v/>
      </c>
      <c r="BI239" s="1611" t="str">
        <f t="shared" si="165"/>
        <v/>
      </c>
      <c r="BJ239" s="1611" t="str">
        <f t="shared" si="154"/>
        <v/>
      </c>
      <c r="BK239" s="1611" t="str">
        <f t="shared" si="155"/>
        <v/>
      </c>
      <c r="BL239" s="1611" t="str">
        <f t="shared" ca="1" si="156"/>
        <v/>
      </c>
      <c r="BM239" s="1611" t="str">
        <f t="shared" si="166"/>
        <v/>
      </c>
      <c r="BN239" s="1611" t="str">
        <f t="shared" si="157"/>
        <v/>
      </c>
      <c r="BO239" s="1611" t="str">
        <f t="shared" si="158"/>
        <v/>
      </c>
      <c r="BP239" s="1611" t="str">
        <f t="shared" si="167"/>
        <v/>
      </c>
      <c r="BQ239" s="1611" t="str">
        <f t="shared" si="168"/>
        <v/>
      </c>
      <c r="BR239" s="1611" t="str">
        <f t="shared" si="169"/>
        <v/>
      </c>
      <c r="BS239" s="1611" t="str">
        <f t="shared" si="170"/>
        <v/>
      </c>
      <c r="BT239" s="1611" t="str">
        <f t="shared" si="171"/>
        <v/>
      </c>
      <c r="BU239" s="1731">
        <f t="shared" ca="1" si="172"/>
        <v>0</v>
      </c>
    </row>
    <row r="240" spans="1:73" s="1594" customFormat="1" ht="12.5">
      <c r="A240" s="1644" t="str">
        <f t="shared" si="159"/>
        <v>Organisation</v>
      </c>
      <c r="B240" s="1758"/>
      <c r="C240" s="1758"/>
      <c r="D240" s="1758"/>
      <c r="E240" s="1756"/>
      <c r="F240" s="1592"/>
      <c r="G240" s="1714">
        <f t="shared" si="160"/>
        <v>0</v>
      </c>
      <c r="H240" s="1645"/>
      <c r="I240" s="1714">
        <f t="shared" si="161"/>
        <v>0</v>
      </c>
      <c r="J240" s="1650"/>
      <c r="K240" s="1650"/>
      <c r="L240" s="1592"/>
      <c r="M240" s="1650"/>
      <c r="N240" s="1650"/>
      <c r="O240" s="1646"/>
      <c r="P240" s="1647"/>
      <c r="Q240" s="1647"/>
      <c r="R240" s="1648"/>
      <c r="S240" s="1603"/>
      <c r="T240" s="1649"/>
      <c r="U240" s="1649"/>
      <c r="V240" s="1649"/>
      <c r="W240" s="1649"/>
      <c r="X240" s="1649"/>
      <c r="Y240" s="1649"/>
      <c r="Z240" s="1649"/>
      <c r="AA240" s="1649"/>
      <c r="AB240" s="1649"/>
      <c r="AC240" s="1649"/>
      <c r="AD240" s="1649"/>
      <c r="AE240" s="1649"/>
      <c r="AF240" s="1610">
        <f t="shared" si="140"/>
        <v>0</v>
      </c>
      <c r="AG240" s="1649"/>
      <c r="AH240" s="1649"/>
      <c r="AI240" s="1649"/>
      <c r="AJ240" s="1649"/>
      <c r="AK240" s="1649"/>
      <c r="AL240" s="1649"/>
      <c r="AM240" s="1649"/>
      <c r="AN240" s="1649"/>
      <c r="AO240" s="1649"/>
      <c r="AP240" s="1649"/>
      <c r="AQ240" s="1649"/>
      <c r="AR240" s="1709"/>
      <c r="AS240" s="1779">
        <f t="shared" si="141"/>
        <v>0</v>
      </c>
      <c r="AT240" s="1711">
        <f t="shared" si="162"/>
        <v>0</v>
      </c>
      <c r="AU240" s="1611">
        <f t="shared" si="142"/>
        <v>0</v>
      </c>
      <c r="AV240" s="1611">
        <f t="shared" si="143"/>
        <v>0</v>
      </c>
      <c r="AW240" s="1611">
        <f t="shared" si="144"/>
        <v>0</v>
      </c>
      <c r="AX240" s="1611">
        <f t="shared" si="145"/>
        <v>0</v>
      </c>
      <c r="AY240" s="1611">
        <f t="shared" si="146"/>
        <v>0</v>
      </c>
      <c r="AZ240" s="1611">
        <f t="shared" si="147"/>
        <v>0</v>
      </c>
      <c r="BA240" s="1611">
        <f t="shared" si="148"/>
        <v>0</v>
      </c>
      <c r="BB240" s="1611">
        <f t="shared" si="149"/>
        <v>0</v>
      </c>
      <c r="BC240" s="1611">
        <f t="shared" si="150"/>
        <v>0</v>
      </c>
      <c r="BD240" s="1611">
        <f t="shared" si="151"/>
        <v>0</v>
      </c>
      <c r="BE240" s="1611">
        <f t="shared" si="152"/>
        <v>0</v>
      </c>
      <c r="BF240" s="1611">
        <f t="shared" si="153"/>
        <v>0</v>
      </c>
      <c r="BG240" s="1611">
        <f t="shared" si="163"/>
        <v>0</v>
      </c>
      <c r="BH240" s="1611" t="str">
        <f t="shared" si="164"/>
        <v/>
      </c>
      <c r="BI240" s="1611" t="str">
        <f t="shared" si="165"/>
        <v/>
      </c>
      <c r="BJ240" s="1611" t="str">
        <f t="shared" si="154"/>
        <v/>
      </c>
      <c r="BK240" s="1611" t="str">
        <f t="shared" si="155"/>
        <v/>
      </c>
      <c r="BL240" s="1611" t="str">
        <f t="shared" ca="1" si="156"/>
        <v/>
      </c>
      <c r="BM240" s="1611" t="str">
        <f t="shared" si="166"/>
        <v/>
      </c>
      <c r="BN240" s="1611" t="str">
        <f t="shared" si="157"/>
        <v/>
      </c>
      <c r="BO240" s="1611" t="str">
        <f t="shared" si="158"/>
        <v/>
      </c>
      <c r="BP240" s="1611" t="str">
        <f t="shared" si="167"/>
        <v/>
      </c>
      <c r="BQ240" s="1611" t="str">
        <f t="shared" si="168"/>
        <v/>
      </c>
      <c r="BR240" s="1611" t="str">
        <f t="shared" si="169"/>
        <v/>
      </c>
      <c r="BS240" s="1611" t="str">
        <f t="shared" si="170"/>
        <v/>
      </c>
      <c r="BT240" s="1611" t="str">
        <f t="shared" si="171"/>
        <v/>
      </c>
      <c r="BU240" s="1731">
        <f t="shared" ca="1" si="172"/>
        <v>0</v>
      </c>
    </row>
    <row r="241" spans="1:73" s="1594" customFormat="1" ht="12.5">
      <c r="A241" s="1644" t="str">
        <f t="shared" si="159"/>
        <v>Organisation</v>
      </c>
      <c r="B241" s="1758"/>
      <c r="C241" s="1758"/>
      <c r="D241" s="1758"/>
      <c r="E241" s="1756"/>
      <c r="F241" s="1592"/>
      <c r="G241" s="1714">
        <f t="shared" si="160"/>
        <v>0</v>
      </c>
      <c r="H241" s="1645"/>
      <c r="I241" s="1714">
        <f t="shared" si="161"/>
        <v>0</v>
      </c>
      <c r="J241" s="1646"/>
      <c r="K241" s="1646"/>
      <c r="L241" s="1592"/>
      <c r="M241" s="1597"/>
      <c r="N241" s="1597"/>
      <c r="O241" s="1646"/>
      <c r="P241" s="1647"/>
      <c r="Q241" s="1647"/>
      <c r="R241" s="1648"/>
      <c r="S241" s="1603"/>
      <c r="T241" s="1649"/>
      <c r="U241" s="1649"/>
      <c r="V241" s="1649"/>
      <c r="W241" s="1649"/>
      <c r="X241" s="1649"/>
      <c r="Y241" s="1649"/>
      <c r="Z241" s="1649"/>
      <c r="AA241" s="1649"/>
      <c r="AB241" s="1649"/>
      <c r="AC241" s="1649"/>
      <c r="AD241" s="1649"/>
      <c r="AE241" s="1649"/>
      <c r="AF241" s="1610">
        <f t="shared" si="140"/>
        <v>0</v>
      </c>
      <c r="AG241" s="1649"/>
      <c r="AH241" s="1649"/>
      <c r="AI241" s="1649"/>
      <c r="AJ241" s="1649"/>
      <c r="AK241" s="1649"/>
      <c r="AL241" s="1649"/>
      <c r="AM241" s="1649"/>
      <c r="AN241" s="1649"/>
      <c r="AO241" s="1649"/>
      <c r="AP241" s="1649"/>
      <c r="AQ241" s="1649"/>
      <c r="AR241" s="1709"/>
      <c r="AS241" s="1779">
        <f t="shared" si="141"/>
        <v>0</v>
      </c>
      <c r="AT241" s="1711">
        <f t="shared" si="162"/>
        <v>0</v>
      </c>
      <c r="AU241" s="1611">
        <f t="shared" si="142"/>
        <v>0</v>
      </c>
      <c r="AV241" s="1611">
        <f t="shared" si="143"/>
        <v>0</v>
      </c>
      <c r="AW241" s="1611">
        <f t="shared" si="144"/>
        <v>0</v>
      </c>
      <c r="AX241" s="1611">
        <f t="shared" si="145"/>
        <v>0</v>
      </c>
      <c r="AY241" s="1611">
        <f t="shared" si="146"/>
        <v>0</v>
      </c>
      <c r="AZ241" s="1611">
        <f t="shared" si="147"/>
        <v>0</v>
      </c>
      <c r="BA241" s="1611">
        <f t="shared" si="148"/>
        <v>0</v>
      </c>
      <c r="BB241" s="1611">
        <f t="shared" si="149"/>
        <v>0</v>
      </c>
      <c r="BC241" s="1611">
        <f t="shared" si="150"/>
        <v>0</v>
      </c>
      <c r="BD241" s="1611">
        <f t="shared" si="151"/>
        <v>0</v>
      </c>
      <c r="BE241" s="1611">
        <f t="shared" si="152"/>
        <v>0</v>
      </c>
      <c r="BF241" s="1611">
        <f t="shared" si="153"/>
        <v>0</v>
      </c>
      <c r="BG241" s="1611">
        <f t="shared" si="163"/>
        <v>0</v>
      </c>
      <c r="BH241" s="1611" t="str">
        <f t="shared" si="164"/>
        <v/>
      </c>
      <c r="BI241" s="1611" t="str">
        <f t="shared" si="165"/>
        <v/>
      </c>
      <c r="BJ241" s="1611" t="str">
        <f t="shared" si="154"/>
        <v/>
      </c>
      <c r="BK241" s="1611" t="str">
        <f t="shared" si="155"/>
        <v/>
      </c>
      <c r="BL241" s="1611" t="str">
        <f t="shared" ca="1" si="156"/>
        <v/>
      </c>
      <c r="BM241" s="1611" t="str">
        <f t="shared" si="166"/>
        <v/>
      </c>
      <c r="BN241" s="1611" t="str">
        <f t="shared" si="157"/>
        <v/>
      </c>
      <c r="BO241" s="1611" t="str">
        <f t="shared" si="158"/>
        <v/>
      </c>
      <c r="BP241" s="1611" t="str">
        <f t="shared" si="167"/>
        <v/>
      </c>
      <c r="BQ241" s="1611" t="str">
        <f t="shared" si="168"/>
        <v/>
      </c>
      <c r="BR241" s="1611" t="str">
        <f t="shared" si="169"/>
        <v/>
      </c>
      <c r="BS241" s="1611" t="str">
        <f t="shared" si="170"/>
        <v/>
      </c>
      <c r="BT241" s="1611" t="str">
        <f t="shared" si="171"/>
        <v/>
      </c>
      <c r="BU241" s="1731">
        <f t="shared" ca="1" si="172"/>
        <v>0</v>
      </c>
    </row>
    <row r="242" spans="1:73" s="1594" customFormat="1" ht="12.5">
      <c r="A242" s="1644" t="str">
        <f t="shared" si="159"/>
        <v>Organisation</v>
      </c>
      <c r="B242" s="1758"/>
      <c r="C242" s="1758"/>
      <c r="D242" s="1758"/>
      <c r="E242" s="1756"/>
      <c r="F242" s="1592"/>
      <c r="G242" s="1714">
        <f t="shared" si="160"/>
        <v>0</v>
      </c>
      <c r="H242" s="1645"/>
      <c r="I242" s="1714">
        <f t="shared" si="161"/>
        <v>0</v>
      </c>
      <c r="J242" s="1646"/>
      <c r="K242" s="1646"/>
      <c r="L242" s="1592"/>
      <c r="M242" s="1597"/>
      <c r="N242" s="1597"/>
      <c r="O242" s="1646"/>
      <c r="P242" s="1647"/>
      <c r="Q242" s="1647"/>
      <c r="R242" s="1648"/>
      <c r="S242" s="1603"/>
      <c r="T242" s="1649"/>
      <c r="U242" s="1649"/>
      <c r="V242" s="1649"/>
      <c r="W242" s="1649"/>
      <c r="X242" s="1649"/>
      <c r="Y242" s="1649"/>
      <c r="Z242" s="1649"/>
      <c r="AA242" s="1649"/>
      <c r="AB242" s="1649"/>
      <c r="AC242" s="1649"/>
      <c r="AD242" s="1649"/>
      <c r="AE242" s="1649"/>
      <c r="AF242" s="1610">
        <f t="shared" si="140"/>
        <v>0</v>
      </c>
      <c r="AG242" s="1649"/>
      <c r="AH242" s="1649"/>
      <c r="AI242" s="1649"/>
      <c r="AJ242" s="1649"/>
      <c r="AK242" s="1649"/>
      <c r="AL242" s="1649"/>
      <c r="AM242" s="1649"/>
      <c r="AN242" s="1649"/>
      <c r="AO242" s="1649"/>
      <c r="AP242" s="1649"/>
      <c r="AQ242" s="1649"/>
      <c r="AR242" s="1709"/>
      <c r="AS242" s="1779">
        <f t="shared" si="141"/>
        <v>0</v>
      </c>
      <c r="AT242" s="1711">
        <f t="shared" si="162"/>
        <v>0</v>
      </c>
      <c r="AU242" s="1611">
        <f t="shared" si="142"/>
        <v>0</v>
      </c>
      <c r="AV242" s="1611">
        <f t="shared" si="143"/>
        <v>0</v>
      </c>
      <c r="AW242" s="1611">
        <f t="shared" si="144"/>
        <v>0</v>
      </c>
      <c r="AX242" s="1611">
        <f t="shared" si="145"/>
        <v>0</v>
      </c>
      <c r="AY242" s="1611">
        <f t="shared" si="146"/>
        <v>0</v>
      </c>
      <c r="AZ242" s="1611">
        <f t="shared" si="147"/>
        <v>0</v>
      </c>
      <c r="BA242" s="1611">
        <f t="shared" si="148"/>
        <v>0</v>
      </c>
      <c r="BB242" s="1611">
        <f t="shared" si="149"/>
        <v>0</v>
      </c>
      <c r="BC242" s="1611">
        <f t="shared" si="150"/>
        <v>0</v>
      </c>
      <c r="BD242" s="1611">
        <f t="shared" si="151"/>
        <v>0</v>
      </c>
      <c r="BE242" s="1611">
        <f t="shared" si="152"/>
        <v>0</v>
      </c>
      <c r="BF242" s="1611">
        <f t="shared" si="153"/>
        <v>0</v>
      </c>
      <c r="BG242" s="1611">
        <f t="shared" si="163"/>
        <v>0</v>
      </c>
      <c r="BH242" s="1611" t="str">
        <f t="shared" si="164"/>
        <v/>
      </c>
      <c r="BI242" s="1611" t="str">
        <f t="shared" si="165"/>
        <v/>
      </c>
      <c r="BJ242" s="1611" t="str">
        <f t="shared" si="154"/>
        <v/>
      </c>
      <c r="BK242" s="1611" t="str">
        <f t="shared" si="155"/>
        <v/>
      </c>
      <c r="BL242" s="1611" t="str">
        <f t="shared" ca="1" si="156"/>
        <v/>
      </c>
      <c r="BM242" s="1611" t="str">
        <f t="shared" si="166"/>
        <v/>
      </c>
      <c r="BN242" s="1611" t="str">
        <f t="shared" si="157"/>
        <v/>
      </c>
      <c r="BO242" s="1611" t="str">
        <f t="shared" si="158"/>
        <v/>
      </c>
      <c r="BP242" s="1611" t="str">
        <f t="shared" si="167"/>
        <v/>
      </c>
      <c r="BQ242" s="1611" t="str">
        <f t="shared" si="168"/>
        <v/>
      </c>
      <c r="BR242" s="1611" t="str">
        <f t="shared" si="169"/>
        <v/>
      </c>
      <c r="BS242" s="1611" t="str">
        <f t="shared" si="170"/>
        <v/>
      </c>
      <c r="BT242" s="1611" t="str">
        <f t="shared" si="171"/>
        <v/>
      </c>
      <c r="BU242" s="1731">
        <f t="shared" ca="1" si="172"/>
        <v>0</v>
      </c>
    </row>
    <row r="243" spans="1:73" s="1594" customFormat="1" ht="12.5">
      <c r="A243" s="1644" t="str">
        <f t="shared" si="159"/>
        <v>Organisation</v>
      </c>
      <c r="B243" s="1758"/>
      <c r="C243" s="1758"/>
      <c r="D243" s="1758"/>
      <c r="E243" s="1756"/>
      <c r="F243" s="1592"/>
      <c r="G243" s="1714">
        <f t="shared" si="160"/>
        <v>0</v>
      </c>
      <c r="H243" s="1645"/>
      <c r="I243" s="1714">
        <f t="shared" si="161"/>
        <v>0</v>
      </c>
      <c r="J243" s="1646"/>
      <c r="K243" s="1646"/>
      <c r="L243" s="1592"/>
      <c r="M243" s="1597"/>
      <c r="N243" s="1597"/>
      <c r="O243" s="1646"/>
      <c r="P243" s="1647"/>
      <c r="Q243" s="1647"/>
      <c r="R243" s="1648"/>
      <c r="S243" s="1603"/>
      <c r="T243" s="1649"/>
      <c r="U243" s="1649"/>
      <c r="V243" s="1649"/>
      <c r="W243" s="1649"/>
      <c r="X243" s="1649"/>
      <c r="Y243" s="1649"/>
      <c r="Z243" s="1649"/>
      <c r="AA243" s="1649"/>
      <c r="AB243" s="1649"/>
      <c r="AC243" s="1649"/>
      <c r="AD243" s="1649"/>
      <c r="AE243" s="1649"/>
      <c r="AF243" s="1610">
        <f t="shared" si="140"/>
        <v>0</v>
      </c>
      <c r="AG243" s="1649"/>
      <c r="AH243" s="1649"/>
      <c r="AI243" s="1649"/>
      <c r="AJ243" s="1649"/>
      <c r="AK243" s="1649"/>
      <c r="AL243" s="1649"/>
      <c r="AM243" s="1649"/>
      <c r="AN243" s="1649"/>
      <c r="AO243" s="1649"/>
      <c r="AP243" s="1649"/>
      <c r="AQ243" s="1649"/>
      <c r="AR243" s="1709"/>
      <c r="AS243" s="1779">
        <f t="shared" si="141"/>
        <v>0</v>
      </c>
      <c r="AT243" s="1711">
        <f t="shared" si="162"/>
        <v>0</v>
      </c>
      <c r="AU243" s="1611">
        <f t="shared" si="142"/>
        <v>0</v>
      </c>
      <c r="AV243" s="1611">
        <f t="shared" si="143"/>
        <v>0</v>
      </c>
      <c r="AW243" s="1611">
        <f t="shared" si="144"/>
        <v>0</v>
      </c>
      <c r="AX243" s="1611">
        <f t="shared" si="145"/>
        <v>0</v>
      </c>
      <c r="AY243" s="1611">
        <f t="shared" si="146"/>
        <v>0</v>
      </c>
      <c r="AZ243" s="1611">
        <f t="shared" si="147"/>
        <v>0</v>
      </c>
      <c r="BA243" s="1611">
        <f t="shared" si="148"/>
        <v>0</v>
      </c>
      <c r="BB243" s="1611">
        <f t="shared" si="149"/>
        <v>0</v>
      </c>
      <c r="BC243" s="1611">
        <f t="shared" si="150"/>
        <v>0</v>
      </c>
      <c r="BD243" s="1611">
        <f t="shared" si="151"/>
        <v>0</v>
      </c>
      <c r="BE243" s="1611">
        <f t="shared" si="152"/>
        <v>0</v>
      </c>
      <c r="BF243" s="1611">
        <f t="shared" si="153"/>
        <v>0</v>
      </c>
      <c r="BG243" s="1611">
        <f t="shared" si="163"/>
        <v>0</v>
      </c>
      <c r="BH243" s="1611" t="str">
        <f t="shared" si="164"/>
        <v/>
      </c>
      <c r="BI243" s="1611" t="str">
        <f t="shared" si="165"/>
        <v/>
      </c>
      <c r="BJ243" s="1611" t="str">
        <f t="shared" si="154"/>
        <v/>
      </c>
      <c r="BK243" s="1611" t="str">
        <f t="shared" si="155"/>
        <v/>
      </c>
      <c r="BL243" s="1611" t="str">
        <f t="shared" ca="1" si="156"/>
        <v/>
      </c>
      <c r="BM243" s="1611" t="str">
        <f t="shared" si="166"/>
        <v/>
      </c>
      <c r="BN243" s="1611" t="str">
        <f t="shared" si="157"/>
        <v/>
      </c>
      <c r="BO243" s="1611" t="str">
        <f t="shared" si="158"/>
        <v/>
      </c>
      <c r="BP243" s="1611" t="str">
        <f t="shared" si="167"/>
        <v/>
      </c>
      <c r="BQ243" s="1611" t="str">
        <f t="shared" si="168"/>
        <v/>
      </c>
      <c r="BR243" s="1611" t="str">
        <f t="shared" si="169"/>
        <v/>
      </c>
      <c r="BS243" s="1611" t="str">
        <f t="shared" si="170"/>
        <v/>
      </c>
      <c r="BT243" s="1611" t="str">
        <f t="shared" si="171"/>
        <v/>
      </c>
      <c r="BU243" s="1731">
        <f t="shared" ca="1" si="172"/>
        <v>0</v>
      </c>
    </row>
    <row r="244" spans="1:73" s="1594" customFormat="1" ht="12.5">
      <c r="A244" s="1644" t="str">
        <f t="shared" si="159"/>
        <v>Organisation</v>
      </c>
      <c r="B244" s="1758"/>
      <c r="C244" s="1758"/>
      <c r="D244" s="1758"/>
      <c r="E244" s="1756"/>
      <c r="F244" s="1592"/>
      <c r="G244" s="1714">
        <f t="shared" si="160"/>
        <v>0</v>
      </c>
      <c r="H244" s="1645"/>
      <c r="I244" s="1714">
        <f t="shared" si="161"/>
        <v>0</v>
      </c>
      <c r="J244" s="1646"/>
      <c r="K244" s="1646"/>
      <c r="L244" s="1592"/>
      <c r="M244" s="1597"/>
      <c r="N244" s="1597"/>
      <c r="O244" s="1646"/>
      <c r="P244" s="1647"/>
      <c r="Q244" s="1647"/>
      <c r="R244" s="1648"/>
      <c r="S244" s="1603"/>
      <c r="T244" s="1649"/>
      <c r="U244" s="1649"/>
      <c r="V244" s="1649"/>
      <c r="W244" s="1649"/>
      <c r="X244" s="1649"/>
      <c r="Y244" s="1649"/>
      <c r="Z244" s="1649"/>
      <c r="AA244" s="1649"/>
      <c r="AB244" s="1649"/>
      <c r="AC244" s="1649"/>
      <c r="AD244" s="1649"/>
      <c r="AE244" s="1649"/>
      <c r="AF244" s="1610">
        <f t="shared" si="140"/>
        <v>0</v>
      </c>
      <c r="AG244" s="1649"/>
      <c r="AH244" s="1649"/>
      <c r="AI244" s="1649"/>
      <c r="AJ244" s="1649"/>
      <c r="AK244" s="1649"/>
      <c r="AL244" s="1649"/>
      <c r="AM244" s="1649"/>
      <c r="AN244" s="1649"/>
      <c r="AO244" s="1649"/>
      <c r="AP244" s="1649"/>
      <c r="AQ244" s="1649"/>
      <c r="AR244" s="1709"/>
      <c r="AS244" s="1779">
        <f t="shared" si="141"/>
        <v>0</v>
      </c>
      <c r="AT244" s="1711">
        <f t="shared" si="162"/>
        <v>0</v>
      </c>
      <c r="AU244" s="1611">
        <f t="shared" si="142"/>
        <v>0</v>
      </c>
      <c r="AV244" s="1611">
        <f t="shared" si="143"/>
        <v>0</v>
      </c>
      <c r="AW244" s="1611">
        <f t="shared" si="144"/>
        <v>0</v>
      </c>
      <c r="AX244" s="1611">
        <f t="shared" si="145"/>
        <v>0</v>
      </c>
      <c r="AY244" s="1611">
        <f t="shared" si="146"/>
        <v>0</v>
      </c>
      <c r="AZ244" s="1611">
        <f t="shared" si="147"/>
        <v>0</v>
      </c>
      <c r="BA244" s="1611">
        <f t="shared" si="148"/>
        <v>0</v>
      </c>
      <c r="BB244" s="1611">
        <f t="shared" si="149"/>
        <v>0</v>
      </c>
      <c r="BC244" s="1611">
        <f t="shared" si="150"/>
        <v>0</v>
      </c>
      <c r="BD244" s="1611">
        <f t="shared" si="151"/>
        <v>0</v>
      </c>
      <c r="BE244" s="1611">
        <f t="shared" si="152"/>
        <v>0</v>
      </c>
      <c r="BF244" s="1611">
        <f t="shared" si="153"/>
        <v>0</v>
      </c>
      <c r="BG244" s="1611">
        <f t="shared" si="163"/>
        <v>0</v>
      </c>
      <c r="BH244" s="1611" t="str">
        <f t="shared" si="164"/>
        <v/>
      </c>
      <c r="BI244" s="1611" t="str">
        <f t="shared" si="165"/>
        <v/>
      </c>
      <c r="BJ244" s="1611" t="str">
        <f t="shared" si="154"/>
        <v/>
      </c>
      <c r="BK244" s="1611" t="str">
        <f t="shared" si="155"/>
        <v/>
      </c>
      <c r="BL244" s="1611" t="str">
        <f t="shared" ca="1" si="156"/>
        <v/>
      </c>
      <c r="BM244" s="1611" t="str">
        <f t="shared" si="166"/>
        <v/>
      </c>
      <c r="BN244" s="1611" t="str">
        <f t="shared" si="157"/>
        <v/>
      </c>
      <c r="BO244" s="1611" t="str">
        <f t="shared" si="158"/>
        <v/>
      </c>
      <c r="BP244" s="1611" t="str">
        <f t="shared" si="167"/>
        <v/>
      </c>
      <c r="BQ244" s="1611" t="str">
        <f t="shared" si="168"/>
        <v/>
      </c>
      <c r="BR244" s="1611" t="str">
        <f t="shared" si="169"/>
        <v/>
      </c>
      <c r="BS244" s="1611" t="str">
        <f t="shared" si="170"/>
        <v/>
      </c>
      <c r="BT244" s="1611" t="str">
        <f t="shared" si="171"/>
        <v/>
      </c>
      <c r="BU244" s="1731">
        <f t="shared" ca="1" si="172"/>
        <v>0</v>
      </c>
    </row>
    <row r="245" spans="1:73" s="1594" customFormat="1" ht="12.5">
      <c r="A245" s="1644" t="str">
        <f t="shared" si="159"/>
        <v>Organisation</v>
      </c>
      <c r="B245" s="1758"/>
      <c r="C245" s="1758"/>
      <c r="D245" s="1758"/>
      <c r="E245" s="1756"/>
      <c r="F245" s="1592"/>
      <c r="G245" s="1714">
        <f t="shared" si="160"/>
        <v>0</v>
      </c>
      <c r="H245" s="1645"/>
      <c r="I245" s="1714">
        <f t="shared" si="161"/>
        <v>0</v>
      </c>
      <c r="J245" s="1646"/>
      <c r="K245" s="1646"/>
      <c r="L245" s="1592"/>
      <c r="M245" s="1597"/>
      <c r="N245" s="1597"/>
      <c r="O245" s="1646"/>
      <c r="P245" s="1647"/>
      <c r="Q245" s="1647"/>
      <c r="R245" s="1648"/>
      <c r="S245" s="1603"/>
      <c r="T245" s="1649"/>
      <c r="U245" s="1649"/>
      <c r="V245" s="1649"/>
      <c r="W245" s="1649"/>
      <c r="X245" s="1649"/>
      <c r="Y245" s="1649"/>
      <c r="Z245" s="1649"/>
      <c r="AA245" s="1649"/>
      <c r="AB245" s="1649"/>
      <c r="AC245" s="1649"/>
      <c r="AD245" s="1649"/>
      <c r="AE245" s="1649"/>
      <c r="AF245" s="1610">
        <f t="shared" si="140"/>
        <v>0</v>
      </c>
      <c r="AG245" s="1649"/>
      <c r="AH245" s="1649"/>
      <c r="AI245" s="1649"/>
      <c r="AJ245" s="1649"/>
      <c r="AK245" s="1649"/>
      <c r="AL245" s="1649"/>
      <c r="AM245" s="1649"/>
      <c r="AN245" s="1649"/>
      <c r="AO245" s="1649"/>
      <c r="AP245" s="1649"/>
      <c r="AQ245" s="1649"/>
      <c r="AR245" s="1709"/>
      <c r="AS245" s="1779">
        <f t="shared" si="141"/>
        <v>0</v>
      </c>
      <c r="AT245" s="1711">
        <f t="shared" si="162"/>
        <v>0</v>
      </c>
      <c r="AU245" s="1611">
        <f t="shared" si="142"/>
        <v>0</v>
      </c>
      <c r="AV245" s="1611">
        <f t="shared" si="143"/>
        <v>0</v>
      </c>
      <c r="AW245" s="1611">
        <f t="shared" si="144"/>
        <v>0</v>
      </c>
      <c r="AX245" s="1611">
        <f t="shared" si="145"/>
        <v>0</v>
      </c>
      <c r="AY245" s="1611">
        <f t="shared" si="146"/>
        <v>0</v>
      </c>
      <c r="AZ245" s="1611">
        <f t="shared" si="147"/>
        <v>0</v>
      </c>
      <c r="BA245" s="1611">
        <f t="shared" si="148"/>
        <v>0</v>
      </c>
      <c r="BB245" s="1611">
        <f t="shared" si="149"/>
        <v>0</v>
      </c>
      <c r="BC245" s="1611">
        <f t="shared" si="150"/>
        <v>0</v>
      </c>
      <c r="BD245" s="1611">
        <f t="shared" si="151"/>
        <v>0</v>
      </c>
      <c r="BE245" s="1611">
        <f t="shared" si="152"/>
        <v>0</v>
      </c>
      <c r="BF245" s="1611">
        <f t="shared" si="153"/>
        <v>0</v>
      </c>
      <c r="BG245" s="1611">
        <f t="shared" si="163"/>
        <v>0</v>
      </c>
      <c r="BH245" s="1611" t="str">
        <f t="shared" si="164"/>
        <v/>
      </c>
      <c r="BI245" s="1611" t="str">
        <f t="shared" si="165"/>
        <v/>
      </c>
      <c r="BJ245" s="1611" t="str">
        <f t="shared" si="154"/>
        <v/>
      </c>
      <c r="BK245" s="1611" t="str">
        <f t="shared" si="155"/>
        <v/>
      </c>
      <c r="BL245" s="1611" t="str">
        <f t="shared" ca="1" si="156"/>
        <v/>
      </c>
      <c r="BM245" s="1611" t="str">
        <f t="shared" si="166"/>
        <v/>
      </c>
      <c r="BN245" s="1611" t="str">
        <f t="shared" si="157"/>
        <v/>
      </c>
      <c r="BO245" s="1611" t="str">
        <f t="shared" si="158"/>
        <v/>
      </c>
      <c r="BP245" s="1611" t="str">
        <f t="shared" si="167"/>
        <v/>
      </c>
      <c r="BQ245" s="1611" t="str">
        <f t="shared" si="168"/>
        <v/>
      </c>
      <c r="BR245" s="1611" t="str">
        <f t="shared" si="169"/>
        <v/>
      </c>
      <c r="BS245" s="1611" t="str">
        <f t="shared" si="170"/>
        <v/>
      </c>
      <c r="BT245" s="1611" t="str">
        <f t="shared" si="171"/>
        <v/>
      </c>
      <c r="BU245" s="1731">
        <f t="shared" ca="1" si="172"/>
        <v>0</v>
      </c>
    </row>
    <row r="246" spans="1:73" s="1594" customFormat="1" ht="12.5">
      <c r="A246" s="1644" t="str">
        <f t="shared" si="159"/>
        <v>Organisation</v>
      </c>
      <c r="B246" s="1758"/>
      <c r="C246" s="1758"/>
      <c r="D246" s="1758"/>
      <c r="E246" s="1756"/>
      <c r="F246" s="1592"/>
      <c r="G246" s="1714">
        <f t="shared" si="160"/>
        <v>0</v>
      </c>
      <c r="H246" s="1645"/>
      <c r="I246" s="1714">
        <f t="shared" si="161"/>
        <v>0</v>
      </c>
      <c r="J246" s="1646"/>
      <c r="K246" s="1646"/>
      <c r="L246" s="1592"/>
      <c r="M246" s="1597"/>
      <c r="N246" s="1597"/>
      <c r="O246" s="1646"/>
      <c r="P246" s="1647"/>
      <c r="Q246" s="1647"/>
      <c r="R246" s="1648"/>
      <c r="S246" s="1603"/>
      <c r="T246" s="1649"/>
      <c r="U246" s="1649"/>
      <c r="V246" s="1649"/>
      <c r="W246" s="1649"/>
      <c r="X246" s="1649"/>
      <c r="Y246" s="1649"/>
      <c r="Z246" s="1649"/>
      <c r="AA246" s="1649"/>
      <c r="AB246" s="1649"/>
      <c r="AC246" s="1649"/>
      <c r="AD246" s="1649"/>
      <c r="AE246" s="1649"/>
      <c r="AF246" s="1610">
        <f t="shared" si="140"/>
        <v>0</v>
      </c>
      <c r="AG246" s="1649"/>
      <c r="AH246" s="1649"/>
      <c r="AI246" s="1649"/>
      <c r="AJ246" s="1649"/>
      <c r="AK246" s="1649"/>
      <c r="AL246" s="1649"/>
      <c r="AM246" s="1649"/>
      <c r="AN246" s="1649"/>
      <c r="AO246" s="1649"/>
      <c r="AP246" s="1649"/>
      <c r="AQ246" s="1649"/>
      <c r="AR246" s="1709"/>
      <c r="AS246" s="1779">
        <f t="shared" si="141"/>
        <v>0</v>
      </c>
      <c r="AT246" s="1711">
        <f t="shared" si="162"/>
        <v>0</v>
      </c>
      <c r="AU246" s="1611">
        <f t="shared" si="142"/>
        <v>0</v>
      </c>
      <c r="AV246" s="1611">
        <f t="shared" si="143"/>
        <v>0</v>
      </c>
      <c r="AW246" s="1611">
        <f t="shared" si="144"/>
        <v>0</v>
      </c>
      <c r="AX246" s="1611">
        <f t="shared" si="145"/>
        <v>0</v>
      </c>
      <c r="AY246" s="1611">
        <f t="shared" si="146"/>
        <v>0</v>
      </c>
      <c r="AZ246" s="1611">
        <f t="shared" si="147"/>
        <v>0</v>
      </c>
      <c r="BA246" s="1611">
        <f t="shared" si="148"/>
        <v>0</v>
      </c>
      <c r="BB246" s="1611">
        <f t="shared" si="149"/>
        <v>0</v>
      </c>
      <c r="BC246" s="1611">
        <f t="shared" si="150"/>
        <v>0</v>
      </c>
      <c r="BD246" s="1611">
        <f t="shared" si="151"/>
        <v>0</v>
      </c>
      <c r="BE246" s="1611">
        <f t="shared" si="152"/>
        <v>0</v>
      </c>
      <c r="BF246" s="1611">
        <f t="shared" si="153"/>
        <v>0</v>
      </c>
      <c r="BG246" s="1611">
        <f t="shared" si="163"/>
        <v>0</v>
      </c>
      <c r="BH246" s="1611" t="str">
        <f t="shared" si="164"/>
        <v/>
      </c>
      <c r="BI246" s="1611" t="str">
        <f t="shared" si="165"/>
        <v/>
      </c>
      <c r="BJ246" s="1611" t="str">
        <f t="shared" si="154"/>
        <v/>
      </c>
      <c r="BK246" s="1611" t="str">
        <f t="shared" si="155"/>
        <v/>
      </c>
      <c r="BL246" s="1611" t="str">
        <f t="shared" ca="1" si="156"/>
        <v/>
      </c>
      <c r="BM246" s="1611" t="str">
        <f t="shared" si="166"/>
        <v/>
      </c>
      <c r="BN246" s="1611" t="str">
        <f t="shared" si="157"/>
        <v/>
      </c>
      <c r="BO246" s="1611" t="str">
        <f t="shared" si="158"/>
        <v/>
      </c>
      <c r="BP246" s="1611" t="str">
        <f t="shared" si="167"/>
        <v/>
      </c>
      <c r="BQ246" s="1611" t="str">
        <f t="shared" si="168"/>
        <v/>
      </c>
      <c r="BR246" s="1611" t="str">
        <f t="shared" si="169"/>
        <v/>
      </c>
      <c r="BS246" s="1611" t="str">
        <f t="shared" si="170"/>
        <v/>
      </c>
      <c r="BT246" s="1611" t="str">
        <f t="shared" si="171"/>
        <v/>
      </c>
      <c r="BU246" s="1731">
        <f t="shared" ca="1" si="172"/>
        <v>0</v>
      </c>
    </row>
    <row r="247" spans="1:73" s="1594" customFormat="1" ht="12.5">
      <c r="A247" s="1644" t="str">
        <f t="shared" si="159"/>
        <v>Organisation</v>
      </c>
      <c r="B247" s="1758"/>
      <c r="C247" s="1758"/>
      <c r="D247" s="1758"/>
      <c r="E247" s="1756"/>
      <c r="F247" s="1592"/>
      <c r="G247" s="1714">
        <f t="shared" si="160"/>
        <v>0</v>
      </c>
      <c r="H247" s="1645"/>
      <c r="I247" s="1714">
        <f t="shared" si="161"/>
        <v>0</v>
      </c>
      <c r="J247" s="1646"/>
      <c r="K247" s="1646"/>
      <c r="L247" s="1592"/>
      <c r="M247" s="1597"/>
      <c r="N247" s="1597"/>
      <c r="O247" s="1646"/>
      <c r="P247" s="1647"/>
      <c r="Q247" s="1647"/>
      <c r="R247" s="1648"/>
      <c r="S247" s="1603"/>
      <c r="T247" s="1649"/>
      <c r="U247" s="1649"/>
      <c r="V247" s="1649"/>
      <c r="W247" s="1649"/>
      <c r="X247" s="1649"/>
      <c r="Y247" s="1649"/>
      <c r="Z247" s="1649"/>
      <c r="AA247" s="1649"/>
      <c r="AB247" s="1649"/>
      <c r="AC247" s="1649"/>
      <c r="AD247" s="1649"/>
      <c r="AE247" s="1649"/>
      <c r="AF247" s="1610">
        <f t="shared" si="140"/>
        <v>0</v>
      </c>
      <c r="AG247" s="1649"/>
      <c r="AH247" s="1649"/>
      <c r="AI247" s="1649"/>
      <c r="AJ247" s="1649"/>
      <c r="AK247" s="1649"/>
      <c r="AL247" s="1649"/>
      <c r="AM247" s="1649"/>
      <c r="AN247" s="1649"/>
      <c r="AO247" s="1649"/>
      <c r="AP247" s="1649"/>
      <c r="AQ247" s="1649"/>
      <c r="AR247" s="1709"/>
      <c r="AS247" s="1779">
        <f t="shared" si="141"/>
        <v>0</v>
      </c>
      <c r="AT247" s="1711">
        <f t="shared" si="162"/>
        <v>0</v>
      </c>
      <c r="AU247" s="1611">
        <f t="shared" si="142"/>
        <v>0</v>
      </c>
      <c r="AV247" s="1611">
        <f t="shared" si="143"/>
        <v>0</v>
      </c>
      <c r="AW247" s="1611">
        <f t="shared" si="144"/>
        <v>0</v>
      </c>
      <c r="AX247" s="1611">
        <f t="shared" si="145"/>
        <v>0</v>
      </c>
      <c r="AY247" s="1611">
        <f t="shared" si="146"/>
        <v>0</v>
      </c>
      <c r="AZ247" s="1611">
        <f t="shared" si="147"/>
        <v>0</v>
      </c>
      <c r="BA247" s="1611">
        <f t="shared" si="148"/>
        <v>0</v>
      </c>
      <c r="BB247" s="1611">
        <f t="shared" si="149"/>
        <v>0</v>
      </c>
      <c r="BC247" s="1611">
        <f t="shared" si="150"/>
        <v>0</v>
      </c>
      <c r="BD247" s="1611">
        <f t="shared" si="151"/>
        <v>0</v>
      </c>
      <c r="BE247" s="1611">
        <f t="shared" si="152"/>
        <v>0</v>
      </c>
      <c r="BF247" s="1611">
        <f t="shared" si="153"/>
        <v>0</v>
      </c>
      <c r="BG247" s="1611">
        <f t="shared" si="163"/>
        <v>0</v>
      </c>
      <c r="BH247" s="1611" t="str">
        <f t="shared" si="164"/>
        <v/>
      </c>
      <c r="BI247" s="1611" t="str">
        <f t="shared" si="165"/>
        <v/>
      </c>
      <c r="BJ247" s="1611" t="str">
        <f t="shared" si="154"/>
        <v/>
      </c>
      <c r="BK247" s="1611" t="str">
        <f t="shared" si="155"/>
        <v/>
      </c>
      <c r="BL247" s="1611" t="str">
        <f t="shared" ca="1" si="156"/>
        <v/>
      </c>
      <c r="BM247" s="1611" t="str">
        <f t="shared" si="166"/>
        <v/>
      </c>
      <c r="BN247" s="1611" t="str">
        <f t="shared" si="157"/>
        <v/>
      </c>
      <c r="BO247" s="1611" t="str">
        <f t="shared" si="158"/>
        <v/>
      </c>
      <c r="BP247" s="1611" t="str">
        <f t="shared" si="167"/>
        <v/>
      </c>
      <c r="BQ247" s="1611" t="str">
        <f t="shared" si="168"/>
        <v/>
      </c>
      <c r="BR247" s="1611" t="str">
        <f t="shared" si="169"/>
        <v/>
      </c>
      <c r="BS247" s="1611" t="str">
        <f t="shared" si="170"/>
        <v/>
      </c>
      <c r="BT247" s="1611" t="str">
        <f t="shared" si="171"/>
        <v/>
      </c>
      <c r="BU247" s="1731">
        <f t="shared" ca="1" si="172"/>
        <v>0</v>
      </c>
    </row>
    <row r="248" spans="1:73" s="1594" customFormat="1" ht="12.5">
      <c r="A248" s="1644" t="str">
        <f t="shared" si="159"/>
        <v>Organisation</v>
      </c>
      <c r="B248" s="1758"/>
      <c r="C248" s="1758"/>
      <c r="D248" s="1758"/>
      <c r="E248" s="1756"/>
      <c r="F248" s="1592"/>
      <c r="G248" s="1714">
        <f t="shared" si="160"/>
        <v>0</v>
      </c>
      <c r="H248" s="1645"/>
      <c r="I248" s="1714">
        <f t="shared" si="161"/>
        <v>0</v>
      </c>
      <c r="J248" s="1646"/>
      <c r="K248" s="1646"/>
      <c r="L248" s="1592"/>
      <c r="M248" s="1597"/>
      <c r="N248" s="1597"/>
      <c r="O248" s="1646"/>
      <c r="P248" s="1647"/>
      <c r="Q248" s="1647"/>
      <c r="R248" s="1648"/>
      <c r="S248" s="1603"/>
      <c r="T248" s="1649"/>
      <c r="U248" s="1649"/>
      <c r="V248" s="1649"/>
      <c r="W248" s="1649"/>
      <c r="X248" s="1649"/>
      <c r="Y248" s="1649"/>
      <c r="Z248" s="1649"/>
      <c r="AA248" s="1649"/>
      <c r="AB248" s="1649"/>
      <c r="AC248" s="1649"/>
      <c r="AD248" s="1649"/>
      <c r="AE248" s="1649"/>
      <c r="AF248" s="1610">
        <f t="shared" si="140"/>
        <v>0</v>
      </c>
      <c r="AG248" s="1649"/>
      <c r="AH248" s="1649"/>
      <c r="AI248" s="1649"/>
      <c r="AJ248" s="1649"/>
      <c r="AK248" s="1649"/>
      <c r="AL248" s="1649"/>
      <c r="AM248" s="1649"/>
      <c r="AN248" s="1649"/>
      <c r="AO248" s="1649"/>
      <c r="AP248" s="1649"/>
      <c r="AQ248" s="1649"/>
      <c r="AR248" s="1709"/>
      <c r="AS248" s="1779">
        <f t="shared" si="141"/>
        <v>0</v>
      </c>
      <c r="AT248" s="1711">
        <f t="shared" si="162"/>
        <v>0</v>
      </c>
      <c r="AU248" s="1611">
        <f t="shared" si="142"/>
        <v>0</v>
      </c>
      <c r="AV248" s="1611">
        <f t="shared" si="143"/>
        <v>0</v>
      </c>
      <c r="AW248" s="1611">
        <f t="shared" si="144"/>
        <v>0</v>
      </c>
      <c r="AX248" s="1611">
        <f t="shared" si="145"/>
        <v>0</v>
      </c>
      <c r="AY248" s="1611">
        <f t="shared" si="146"/>
        <v>0</v>
      </c>
      <c r="AZ248" s="1611">
        <f t="shared" si="147"/>
        <v>0</v>
      </c>
      <c r="BA248" s="1611">
        <f t="shared" si="148"/>
        <v>0</v>
      </c>
      <c r="BB248" s="1611">
        <f t="shared" si="149"/>
        <v>0</v>
      </c>
      <c r="BC248" s="1611">
        <f t="shared" si="150"/>
        <v>0</v>
      </c>
      <c r="BD248" s="1611">
        <f t="shared" si="151"/>
        <v>0</v>
      </c>
      <c r="BE248" s="1611">
        <f t="shared" si="152"/>
        <v>0</v>
      </c>
      <c r="BF248" s="1611">
        <f t="shared" si="153"/>
        <v>0</v>
      </c>
      <c r="BG248" s="1611">
        <f t="shared" si="163"/>
        <v>0</v>
      </c>
      <c r="BH248" s="1611" t="str">
        <f t="shared" si="164"/>
        <v/>
      </c>
      <c r="BI248" s="1611" t="str">
        <f t="shared" si="165"/>
        <v/>
      </c>
      <c r="BJ248" s="1611" t="str">
        <f t="shared" si="154"/>
        <v/>
      </c>
      <c r="BK248" s="1611" t="str">
        <f t="shared" si="155"/>
        <v/>
      </c>
      <c r="BL248" s="1611" t="str">
        <f t="shared" ca="1" si="156"/>
        <v/>
      </c>
      <c r="BM248" s="1611" t="str">
        <f t="shared" si="166"/>
        <v/>
      </c>
      <c r="BN248" s="1611" t="str">
        <f t="shared" si="157"/>
        <v/>
      </c>
      <c r="BO248" s="1611" t="str">
        <f t="shared" si="158"/>
        <v/>
      </c>
      <c r="BP248" s="1611" t="str">
        <f t="shared" si="167"/>
        <v/>
      </c>
      <c r="BQ248" s="1611" t="str">
        <f t="shared" si="168"/>
        <v/>
      </c>
      <c r="BR248" s="1611" t="str">
        <f t="shared" si="169"/>
        <v/>
      </c>
      <c r="BS248" s="1611" t="str">
        <f t="shared" si="170"/>
        <v/>
      </c>
      <c r="BT248" s="1611" t="str">
        <f t="shared" si="171"/>
        <v/>
      </c>
      <c r="BU248" s="1731">
        <f t="shared" ca="1" si="172"/>
        <v>0</v>
      </c>
    </row>
    <row r="249" spans="1:73" s="1594" customFormat="1" ht="12.5">
      <c r="A249" s="1644" t="str">
        <f t="shared" si="159"/>
        <v>Organisation</v>
      </c>
      <c r="B249" s="1758"/>
      <c r="C249" s="1758"/>
      <c r="D249" s="1758"/>
      <c r="E249" s="1756"/>
      <c r="F249" s="1592"/>
      <c r="G249" s="1714">
        <f t="shared" si="160"/>
        <v>0</v>
      </c>
      <c r="H249" s="1645"/>
      <c r="I249" s="1714">
        <f t="shared" si="161"/>
        <v>0</v>
      </c>
      <c r="J249" s="1646"/>
      <c r="K249" s="1646"/>
      <c r="L249" s="1592"/>
      <c r="M249" s="1597"/>
      <c r="N249" s="1597"/>
      <c r="O249" s="1646"/>
      <c r="P249" s="1647"/>
      <c r="Q249" s="1647"/>
      <c r="R249" s="1648"/>
      <c r="S249" s="1603"/>
      <c r="T249" s="1649"/>
      <c r="U249" s="1649"/>
      <c r="V249" s="1649"/>
      <c r="W249" s="1649"/>
      <c r="X249" s="1649"/>
      <c r="Y249" s="1649"/>
      <c r="Z249" s="1649"/>
      <c r="AA249" s="1649"/>
      <c r="AB249" s="1649"/>
      <c r="AC249" s="1649"/>
      <c r="AD249" s="1649"/>
      <c r="AE249" s="1649"/>
      <c r="AF249" s="1610">
        <f t="shared" si="140"/>
        <v>0</v>
      </c>
      <c r="AG249" s="1649"/>
      <c r="AH249" s="1649"/>
      <c r="AI249" s="1649"/>
      <c r="AJ249" s="1649"/>
      <c r="AK249" s="1649"/>
      <c r="AL249" s="1649"/>
      <c r="AM249" s="1649"/>
      <c r="AN249" s="1649"/>
      <c r="AO249" s="1649"/>
      <c r="AP249" s="1649"/>
      <c r="AQ249" s="1649"/>
      <c r="AR249" s="1709"/>
      <c r="AS249" s="1779">
        <f t="shared" si="141"/>
        <v>0</v>
      </c>
      <c r="AT249" s="1711">
        <f t="shared" si="162"/>
        <v>0</v>
      </c>
      <c r="AU249" s="1611">
        <f t="shared" si="142"/>
        <v>0</v>
      </c>
      <c r="AV249" s="1611">
        <f t="shared" si="143"/>
        <v>0</v>
      </c>
      <c r="AW249" s="1611">
        <f t="shared" si="144"/>
        <v>0</v>
      </c>
      <c r="AX249" s="1611">
        <f t="shared" si="145"/>
        <v>0</v>
      </c>
      <c r="AY249" s="1611">
        <f t="shared" si="146"/>
        <v>0</v>
      </c>
      <c r="AZ249" s="1611">
        <f t="shared" si="147"/>
        <v>0</v>
      </c>
      <c r="BA249" s="1611">
        <f t="shared" si="148"/>
        <v>0</v>
      </c>
      <c r="BB249" s="1611">
        <f t="shared" si="149"/>
        <v>0</v>
      </c>
      <c r="BC249" s="1611">
        <f t="shared" si="150"/>
        <v>0</v>
      </c>
      <c r="BD249" s="1611">
        <f t="shared" si="151"/>
        <v>0</v>
      </c>
      <c r="BE249" s="1611">
        <f t="shared" si="152"/>
        <v>0</v>
      </c>
      <c r="BF249" s="1611">
        <f t="shared" si="153"/>
        <v>0</v>
      </c>
      <c r="BG249" s="1611">
        <f t="shared" si="163"/>
        <v>0</v>
      </c>
      <c r="BH249" s="1611" t="str">
        <f t="shared" si="164"/>
        <v/>
      </c>
      <c r="BI249" s="1611" t="str">
        <f t="shared" si="165"/>
        <v/>
      </c>
      <c r="BJ249" s="1611" t="str">
        <f t="shared" si="154"/>
        <v/>
      </c>
      <c r="BK249" s="1611" t="str">
        <f t="shared" si="155"/>
        <v/>
      </c>
      <c r="BL249" s="1611" t="str">
        <f t="shared" ca="1" si="156"/>
        <v/>
      </c>
      <c r="BM249" s="1611" t="str">
        <f t="shared" si="166"/>
        <v/>
      </c>
      <c r="BN249" s="1611" t="str">
        <f t="shared" si="157"/>
        <v/>
      </c>
      <c r="BO249" s="1611" t="str">
        <f t="shared" si="158"/>
        <v/>
      </c>
      <c r="BP249" s="1611" t="str">
        <f t="shared" si="167"/>
        <v/>
      </c>
      <c r="BQ249" s="1611" t="str">
        <f t="shared" si="168"/>
        <v/>
      </c>
      <c r="BR249" s="1611" t="str">
        <f t="shared" si="169"/>
        <v/>
      </c>
      <c r="BS249" s="1611" t="str">
        <f t="shared" si="170"/>
        <v/>
      </c>
      <c r="BT249" s="1611" t="str">
        <f t="shared" si="171"/>
        <v/>
      </c>
      <c r="BU249" s="1731">
        <f t="shared" ca="1" si="172"/>
        <v>0</v>
      </c>
    </row>
    <row r="250" spans="1:73" s="1594" customFormat="1" ht="12.5">
      <c r="A250" s="1644" t="str">
        <f t="shared" si="159"/>
        <v>Organisation</v>
      </c>
      <c r="B250" s="1758"/>
      <c r="C250" s="1758"/>
      <c r="D250" s="1758"/>
      <c r="E250" s="1756"/>
      <c r="F250" s="1592"/>
      <c r="G250" s="1714">
        <f t="shared" si="160"/>
        <v>0</v>
      </c>
      <c r="H250" s="1645"/>
      <c r="I250" s="1714">
        <f t="shared" si="161"/>
        <v>0</v>
      </c>
      <c r="J250" s="1646"/>
      <c r="K250" s="1646"/>
      <c r="L250" s="1592"/>
      <c r="M250" s="1597"/>
      <c r="N250" s="1597"/>
      <c r="O250" s="1646"/>
      <c r="P250" s="1647"/>
      <c r="Q250" s="1647"/>
      <c r="R250" s="1648"/>
      <c r="S250" s="1603"/>
      <c r="T250" s="1649"/>
      <c r="U250" s="1649"/>
      <c r="V250" s="1649"/>
      <c r="W250" s="1649"/>
      <c r="X250" s="1649"/>
      <c r="Y250" s="1649"/>
      <c r="Z250" s="1649"/>
      <c r="AA250" s="1649"/>
      <c r="AB250" s="1649"/>
      <c r="AC250" s="1649"/>
      <c r="AD250" s="1649"/>
      <c r="AE250" s="1649"/>
      <c r="AF250" s="1610">
        <f t="shared" si="140"/>
        <v>0</v>
      </c>
      <c r="AG250" s="1649"/>
      <c r="AH250" s="1649"/>
      <c r="AI250" s="1649"/>
      <c r="AJ250" s="1649"/>
      <c r="AK250" s="1649"/>
      <c r="AL250" s="1649"/>
      <c r="AM250" s="1649"/>
      <c r="AN250" s="1649"/>
      <c r="AO250" s="1649"/>
      <c r="AP250" s="1649"/>
      <c r="AQ250" s="1649"/>
      <c r="AR250" s="1709"/>
      <c r="AS250" s="1779">
        <f t="shared" si="141"/>
        <v>0</v>
      </c>
      <c r="AT250" s="1711">
        <f t="shared" si="162"/>
        <v>0</v>
      </c>
      <c r="AU250" s="1611">
        <f t="shared" si="142"/>
        <v>0</v>
      </c>
      <c r="AV250" s="1611">
        <f t="shared" si="143"/>
        <v>0</v>
      </c>
      <c r="AW250" s="1611">
        <f t="shared" si="144"/>
        <v>0</v>
      </c>
      <c r="AX250" s="1611">
        <f t="shared" si="145"/>
        <v>0</v>
      </c>
      <c r="AY250" s="1611">
        <f t="shared" si="146"/>
        <v>0</v>
      </c>
      <c r="AZ250" s="1611">
        <f t="shared" si="147"/>
        <v>0</v>
      </c>
      <c r="BA250" s="1611">
        <f t="shared" si="148"/>
        <v>0</v>
      </c>
      <c r="BB250" s="1611">
        <f t="shared" si="149"/>
        <v>0</v>
      </c>
      <c r="BC250" s="1611">
        <f t="shared" si="150"/>
        <v>0</v>
      </c>
      <c r="BD250" s="1611">
        <f t="shared" si="151"/>
        <v>0</v>
      </c>
      <c r="BE250" s="1611">
        <f t="shared" si="152"/>
        <v>0</v>
      </c>
      <c r="BF250" s="1611">
        <f t="shared" si="153"/>
        <v>0</v>
      </c>
      <c r="BG250" s="1611">
        <f t="shared" si="163"/>
        <v>0</v>
      </c>
      <c r="BH250" s="1611" t="str">
        <f t="shared" si="164"/>
        <v/>
      </c>
      <c r="BI250" s="1611" t="str">
        <f t="shared" si="165"/>
        <v/>
      </c>
      <c r="BJ250" s="1611" t="str">
        <f t="shared" si="154"/>
        <v/>
      </c>
      <c r="BK250" s="1611" t="str">
        <f t="shared" si="155"/>
        <v/>
      </c>
      <c r="BL250" s="1611" t="str">
        <f t="shared" ca="1" si="156"/>
        <v/>
      </c>
      <c r="BM250" s="1611" t="str">
        <f t="shared" si="166"/>
        <v/>
      </c>
      <c r="BN250" s="1611" t="str">
        <f t="shared" si="157"/>
        <v/>
      </c>
      <c r="BO250" s="1611" t="str">
        <f t="shared" si="158"/>
        <v/>
      </c>
      <c r="BP250" s="1611" t="str">
        <f t="shared" si="167"/>
        <v/>
      </c>
      <c r="BQ250" s="1611" t="str">
        <f t="shared" si="168"/>
        <v/>
      </c>
      <c r="BR250" s="1611" t="str">
        <f t="shared" si="169"/>
        <v/>
      </c>
      <c r="BS250" s="1611" t="str">
        <f t="shared" si="170"/>
        <v/>
      </c>
      <c r="BT250" s="1611" t="str">
        <f t="shared" si="171"/>
        <v/>
      </c>
      <c r="BU250" s="1731">
        <f t="shared" ca="1" si="172"/>
        <v>0</v>
      </c>
    </row>
    <row r="251" spans="1:73" s="1594" customFormat="1" ht="12.5">
      <c r="A251" s="1644" t="str">
        <f t="shared" si="159"/>
        <v>Organisation</v>
      </c>
      <c r="B251" s="1758"/>
      <c r="C251" s="1758"/>
      <c r="D251" s="1758"/>
      <c r="E251" s="1756"/>
      <c r="F251" s="1592"/>
      <c r="G251" s="1714">
        <f t="shared" si="160"/>
        <v>0</v>
      </c>
      <c r="H251" s="1645"/>
      <c r="I251" s="1714">
        <f t="shared" si="161"/>
        <v>0</v>
      </c>
      <c r="J251" s="1646"/>
      <c r="K251" s="1646"/>
      <c r="L251" s="1592"/>
      <c r="M251" s="1597"/>
      <c r="N251" s="1597"/>
      <c r="O251" s="1646"/>
      <c r="P251" s="1647"/>
      <c r="Q251" s="1647"/>
      <c r="R251" s="1648"/>
      <c r="S251" s="1603"/>
      <c r="T251" s="1649"/>
      <c r="U251" s="1649"/>
      <c r="V251" s="1649"/>
      <c r="W251" s="1649"/>
      <c r="X251" s="1649"/>
      <c r="Y251" s="1649"/>
      <c r="Z251" s="1649"/>
      <c r="AA251" s="1649"/>
      <c r="AB251" s="1649"/>
      <c r="AC251" s="1649"/>
      <c r="AD251" s="1649"/>
      <c r="AE251" s="1649"/>
      <c r="AF251" s="1610">
        <f t="shared" si="140"/>
        <v>0</v>
      </c>
      <c r="AG251" s="1649"/>
      <c r="AH251" s="1649"/>
      <c r="AI251" s="1649"/>
      <c r="AJ251" s="1649"/>
      <c r="AK251" s="1649"/>
      <c r="AL251" s="1649"/>
      <c r="AM251" s="1649"/>
      <c r="AN251" s="1649"/>
      <c r="AO251" s="1649"/>
      <c r="AP251" s="1649"/>
      <c r="AQ251" s="1649"/>
      <c r="AR251" s="1709"/>
      <c r="AS251" s="1779">
        <f t="shared" si="141"/>
        <v>0</v>
      </c>
      <c r="AT251" s="1711">
        <f t="shared" si="162"/>
        <v>0</v>
      </c>
      <c r="AU251" s="1611">
        <f t="shared" si="142"/>
        <v>0</v>
      </c>
      <c r="AV251" s="1611">
        <f t="shared" si="143"/>
        <v>0</v>
      </c>
      <c r="AW251" s="1611">
        <f t="shared" si="144"/>
        <v>0</v>
      </c>
      <c r="AX251" s="1611">
        <f t="shared" si="145"/>
        <v>0</v>
      </c>
      <c r="AY251" s="1611">
        <f t="shared" si="146"/>
        <v>0</v>
      </c>
      <c r="AZ251" s="1611">
        <f t="shared" si="147"/>
        <v>0</v>
      </c>
      <c r="BA251" s="1611">
        <f t="shared" si="148"/>
        <v>0</v>
      </c>
      <c r="BB251" s="1611">
        <f t="shared" si="149"/>
        <v>0</v>
      </c>
      <c r="BC251" s="1611">
        <f t="shared" si="150"/>
        <v>0</v>
      </c>
      <c r="BD251" s="1611">
        <f t="shared" si="151"/>
        <v>0</v>
      </c>
      <c r="BE251" s="1611">
        <f t="shared" si="152"/>
        <v>0</v>
      </c>
      <c r="BF251" s="1611">
        <f t="shared" si="153"/>
        <v>0</v>
      </c>
      <c r="BG251" s="1611">
        <f t="shared" si="163"/>
        <v>0</v>
      </c>
      <c r="BH251" s="1611" t="str">
        <f t="shared" si="164"/>
        <v/>
      </c>
      <c r="BI251" s="1611" t="str">
        <f t="shared" si="165"/>
        <v/>
      </c>
      <c r="BJ251" s="1611" t="str">
        <f t="shared" si="154"/>
        <v/>
      </c>
      <c r="BK251" s="1611" t="str">
        <f t="shared" si="155"/>
        <v/>
      </c>
      <c r="BL251" s="1611" t="str">
        <f t="shared" ca="1" si="156"/>
        <v/>
      </c>
      <c r="BM251" s="1611" t="str">
        <f t="shared" si="166"/>
        <v/>
      </c>
      <c r="BN251" s="1611" t="str">
        <f t="shared" si="157"/>
        <v/>
      </c>
      <c r="BO251" s="1611" t="str">
        <f t="shared" si="158"/>
        <v/>
      </c>
      <c r="BP251" s="1611" t="str">
        <f t="shared" si="167"/>
        <v/>
      </c>
      <c r="BQ251" s="1611" t="str">
        <f t="shared" si="168"/>
        <v/>
      </c>
      <c r="BR251" s="1611" t="str">
        <f t="shared" si="169"/>
        <v/>
      </c>
      <c r="BS251" s="1611" t="str">
        <f t="shared" si="170"/>
        <v/>
      </c>
      <c r="BT251" s="1611" t="str">
        <f t="shared" si="171"/>
        <v/>
      </c>
      <c r="BU251" s="1731">
        <f t="shared" ca="1" si="172"/>
        <v>0</v>
      </c>
    </row>
    <row r="252" spans="1:73" s="1594" customFormat="1" ht="12.5">
      <c r="A252" s="1644" t="str">
        <f t="shared" si="159"/>
        <v>Organisation</v>
      </c>
      <c r="B252" s="1758"/>
      <c r="C252" s="1758"/>
      <c r="D252" s="1758"/>
      <c r="E252" s="1756"/>
      <c r="F252" s="1592"/>
      <c r="G252" s="1714">
        <f t="shared" si="160"/>
        <v>0</v>
      </c>
      <c r="H252" s="1645"/>
      <c r="I252" s="1714">
        <f t="shared" si="161"/>
        <v>0</v>
      </c>
      <c r="J252" s="1646"/>
      <c r="K252" s="1646"/>
      <c r="L252" s="1592"/>
      <c r="M252" s="1597"/>
      <c r="N252" s="1597"/>
      <c r="O252" s="1646"/>
      <c r="P252" s="1647"/>
      <c r="Q252" s="1647"/>
      <c r="R252" s="1648"/>
      <c r="S252" s="1603"/>
      <c r="T252" s="1649"/>
      <c r="U252" s="1649"/>
      <c r="V252" s="1649"/>
      <c r="W252" s="1649"/>
      <c r="X252" s="1649"/>
      <c r="Y252" s="1649"/>
      <c r="Z252" s="1649"/>
      <c r="AA252" s="1649"/>
      <c r="AB252" s="1649"/>
      <c r="AC252" s="1649"/>
      <c r="AD252" s="1649"/>
      <c r="AE252" s="1649"/>
      <c r="AF252" s="1610">
        <f t="shared" si="140"/>
        <v>0</v>
      </c>
      <c r="AG252" s="1649"/>
      <c r="AH252" s="1649"/>
      <c r="AI252" s="1649"/>
      <c r="AJ252" s="1649"/>
      <c r="AK252" s="1649"/>
      <c r="AL252" s="1649"/>
      <c r="AM252" s="1649"/>
      <c r="AN252" s="1649"/>
      <c r="AO252" s="1649"/>
      <c r="AP252" s="1649"/>
      <c r="AQ252" s="1649"/>
      <c r="AR252" s="1709"/>
      <c r="AS252" s="1779">
        <f t="shared" si="141"/>
        <v>0</v>
      </c>
      <c r="AT252" s="1711">
        <f t="shared" si="162"/>
        <v>0</v>
      </c>
      <c r="AU252" s="1611">
        <f t="shared" si="142"/>
        <v>0</v>
      </c>
      <c r="AV252" s="1611">
        <f t="shared" si="143"/>
        <v>0</v>
      </c>
      <c r="AW252" s="1611">
        <f t="shared" si="144"/>
        <v>0</v>
      </c>
      <c r="AX252" s="1611">
        <f t="shared" si="145"/>
        <v>0</v>
      </c>
      <c r="AY252" s="1611">
        <f t="shared" si="146"/>
        <v>0</v>
      </c>
      <c r="AZ252" s="1611">
        <f t="shared" si="147"/>
        <v>0</v>
      </c>
      <c r="BA252" s="1611">
        <f t="shared" si="148"/>
        <v>0</v>
      </c>
      <c r="BB252" s="1611">
        <f t="shared" si="149"/>
        <v>0</v>
      </c>
      <c r="BC252" s="1611">
        <f t="shared" si="150"/>
        <v>0</v>
      </c>
      <c r="BD252" s="1611">
        <f t="shared" si="151"/>
        <v>0</v>
      </c>
      <c r="BE252" s="1611">
        <f t="shared" si="152"/>
        <v>0</v>
      </c>
      <c r="BF252" s="1611">
        <f t="shared" si="153"/>
        <v>0</v>
      </c>
      <c r="BG252" s="1611">
        <f t="shared" si="163"/>
        <v>0</v>
      </c>
      <c r="BH252" s="1611" t="str">
        <f t="shared" si="164"/>
        <v/>
      </c>
      <c r="BI252" s="1611" t="str">
        <f t="shared" si="165"/>
        <v/>
      </c>
      <c r="BJ252" s="1611" t="str">
        <f t="shared" si="154"/>
        <v/>
      </c>
      <c r="BK252" s="1611" t="str">
        <f t="shared" si="155"/>
        <v/>
      </c>
      <c r="BL252" s="1611" t="str">
        <f t="shared" ca="1" si="156"/>
        <v/>
      </c>
      <c r="BM252" s="1611" t="str">
        <f t="shared" si="166"/>
        <v/>
      </c>
      <c r="BN252" s="1611" t="str">
        <f t="shared" si="157"/>
        <v/>
      </c>
      <c r="BO252" s="1611" t="str">
        <f t="shared" si="158"/>
        <v/>
      </c>
      <c r="BP252" s="1611" t="str">
        <f t="shared" si="167"/>
        <v/>
      </c>
      <c r="BQ252" s="1611" t="str">
        <f t="shared" si="168"/>
        <v/>
      </c>
      <c r="BR252" s="1611" t="str">
        <f t="shared" si="169"/>
        <v/>
      </c>
      <c r="BS252" s="1611" t="str">
        <f t="shared" si="170"/>
        <v/>
      </c>
      <c r="BT252" s="1611" t="str">
        <f t="shared" si="171"/>
        <v/>
      </c>
      <c r="BU252" s="1731">
        <f t="shared" ca="1" si="172"/>
        <v>0</v>
      </c>
    </row>
    <row r="253" spans="1:73" s="1594" customFormat="1" ht="12.5">
      <c r="A253" s="1644" t="str">
        <f t="shared" si="159"/>
        <v>Organisation</v>
      </c>
      <c r="B253" s="1758"/>
      <c r="C253" s="1758"/>
      <c r="D253" s="1758"/>
      <c r="E253" s="1756"/>
      <c r="F253" s="1592"/>
      <c r="G253" s="1714">
        <f t="shared" si="160"/>
        <v>0</v>
      </c>
      <c r="H253" s="1645"/>
      <c r="I253" s="1714">
        <f t="shared" si="161"/>
        <v>0</v>
      </c>
      <c r="J253" s="1646"/>
      <c r="K253" s="1646"/>
      <c r="L253" s="1592"/>
      <c r="M253" s="1597"/>
      <c r="N253" s="1597"/>
      <c r="O253" s="1646"/>
      <c r="P253" s="1647"/>
      <c r="Q253" s="1647"/>
      <c r="R253" s="1648"/>
      <c r="S253" s="1603"/>
      <c r="T253" s="1649"/>
      <c r="U253" s="1649"/>
      <c r="V253" s="1649"/>
      <c r="W253" s="1649"/>
      <c r="X253" s="1649"/>
      <c r="Y253" s="1649"/>
      <c r="Z253" s="1649"/>
      <c r="AA253" s="1649"/>
      <c r="AB253" s="1649"/>
      <c r="AC253" s="1649"/>
      <c r="AD253" s="1649"/>
      <c r="AE253" s="1649"/>
      <c r="AF253" s="1610">
        <f t="shared" si="140"/>
        <v>0</v>
      </c>
      <c r="AG253" s="1649"/>
      <c r="AH253" s="1649"/>
      <c r="AI253" s="1649"/>
      <c r="AJ253" s="1649"/>
      <c r="AK253" s="1649"/>
      <c r="AL253" s="1649"/>
      <c r="AM253" s="1649"/>
      <c r="AN253" s="1649"/>
      <c r="AO253" s="1649"/>
      <c r="AP253" s="1649"/>
      <c r="AQ253" s="1649"/>
      <c r="AR253" s="1709"/>
      <c r="AS253" s="1779">
        <f t="shared" si="141"/>
        <v>0</v>
      </c>
      <c r="AT253" s="1711">
        <f t="shared" si="162"/>
        <v>0</v>
      </c>
      <c r="AU253" s="1611">
        <f t="shared" si="142"/>
        <v>0</v>
      </c>
      <c r="AV253" s="1611">
        <f t="shared" si="143"/>
        <v>0</v>
      </c>
      <c r="AW253" s="1611">
        <f t="shared" si="144"/>
        <v>0</v>
      </c>
      <c r="AX253" s="1611">
        <f t="shared" si="145"/>
        <v>0</v>
      </c>
      <c r="AY253" s="1611">
        <f t="shared" si="146"/>
        <v>0</v>
      </c>
      <c r="AZ253" s="1611">
        <f t="shared" si="147"/>
        <v>0</v>
      </c>
      <c r="BA253" s="1611">
        <f t="shared" si="148"/>
        <v>0</v>
      </c>
      <c r="BB253" s="1611">
        <f t="shared" si="149"/>
        <v>0</v>
      </c>
      <c r="BC253" s="1611">
        <f t="shared" si="150"/>
        <v>0</v>
      </c>
      <c r="BD253" s="1611">
        <f t="shared" si="151"/>
        <v>0</v>
      </c>
      <c r="BE253" s="1611">
        <f t="shared" si="152"/>
        <v>0</v>
      </c>
      <c r="BF253" s="1611">
        <f t="shared" si="153"/>
        <v>0</v>
      </c>
      <c r="BG253" s="1611">
        <f t="shared" si="163"/>
        <v>0</v>
      </c>
      <c r="BH253" s="1611" t="str">
        <f t="shared" si="164"/>
        <v/>
      </c>
      <c r="BI253" s="1611" t="str">
        <f t="shared" si="165"/>
        <v/>
      </c>
      <c r="BJ253" s="1611" t="str">
        <f t="shared" si="154"/>
        <v/>
      </c>
      <c r="BK253" s="1611" t="str">
        <f t="shared" si="155"/>
        <v/>
      </c>
      <c r="BL253" s="1611" t="str">
        <f t="shared" ca="1" si="156"/>
        <v/>
      </c>
      <c r="BM253" s="1611" t="str">
        <f t="shared" si="166"/>
        <v/>
      </c>
      <c r="BN253" s="1611" t="str">
        <f t="shared" si="157"/>
        <v/>
      </c>
      <c r="BO253" s="1611" t="str">
        <f t="shared" si="158"/>
        <v/>
      </c>
      <c r="BP253" s="1611" t="str">
        <f t="shared" si="167"/>
        <v/>
      </c>
      <c r="BQ253" s="1611" t="str">
        <f t="shared" si="168"/>
        <v/>
      </c>
      <c r="BR253" s="1611" t="str">
        <f t="shared" si="169"/>
        <v/>
      </c>
      <c r="BS253" s="1611" t="str">
        <f t="shared" si="170"/>
        <v/>
      </c>
      <c r="BT253" s="1611" t="str">
        <f t="shared" si="171"/>
        <v/>
      </c>
      <c r="BU253" s="1731">
        <f t="shared" ca="1" si="172"/>
        <v>0</v>
      </c>
    </row>
    <row r="254" spans="1:73" s="1594" customFormat="1" ht="12.5">
      <c r="A254" s="1644" t="str">
        <f t="shared" si="159"/>
        <v>Organisation</v>
      </c>
      <c r="B254" s="1758"/>
      <c r="C254" s="1758"/>
      <c r="D254" s="1758"/>
      <c r="E254" s="1756"/>
      <c r="F254" s="1592"/>
      <c r="G254" s="1714">
        <f t="shared" si="160"/>
        <v>0</v>
      </c>
      <c r="H254" s="1645"/>
      <c r="I254" s="1714">
        <f t="shared" si="161"/>
        <v>0</v>
      </c>
      <c r="J254" s="1646"/>
      <c r="K254" s="1646"/>
      <c r="L254" s="1592"/>
      <c r="M254" s="1597"/>
      <c r="N254" s="1597"/>
      <c r="O254" s="1646"/>
      <c r="P254" s="1647"/>
      <c r="Q254" s="1647"/>
      <c r="R254" s="1648"/>
      <c r="S254" s="1603"/>
      <c r="T254" s="1649"/>
      <c r="U254" s="1649"/>
      <c r="V254" s="1649"/>
      <c r="W254" s="1649"/>
      <c r="X254" s="1649"/>
      <c r="Y254" s="1649"/>
      <c r="Z254" s="1649"/>
      <c r="AA254" s="1649"/>
      <c r="AB254" s="1649"/>
      <c r="AC254" s="1649"/>
      <c r="AD254" s="1649"/>
      <c r="AE254" s="1649"/>
      <c r="AF254" s="1610">
        <f t="shared" si="140"/>
        <v>0</v>
      </c>
      <c r="AG254" s="1649"/>
      <c r="AH254" s="1649"/>
      <c r="AI254" s="1649"/>
      <c r="AJ254" s="1649"/>
      <c r="AK254" s="1649"/>
      <c r="AL254" s="1649"/>
      <c r="AM254" s="1649"/>
      <c r="AN254" s="1649"/>
      <c r="AO254" s="1649"/>
      <c r="AP254" s="1649"/>
      <c r="AQ254" s="1649"/>
      <c r="AR254" s="1709"/>
      <c r="AS254" s="1779">
        <f t="shared" si="141"/>
        <v>0</v>
      </c>
      <c r="AT254" s="1711">
        <f t="shared" si="162"/>
        <v>0</v>
      </c>
      <c r="AU254" s="1611">
        <f t="shared" si="142"/>
        <v>0</v>
      </c>
      <c r="AV254" s="1611">
        <f t="shared" si="143"/>
        <v>0</v>
      </c>
      <c r="AW254" s="1611">
        <f t="shared" si="144"/>
        <v>0</v>
      </c>
      <c r="AX254" s="1611">
        <f t="shared" si="145"/>
        <v>0</v>
      </c>
      <c r="AY254" s="1611">
        <f t="shared" si="146"/>
        <v>0</v>
      </c>
      <c r="AZ254" s="1611">
        <f t="shared" si="147"/>
        <v>0</v>
      </c>
      <c r="BA254" s="1611">
        <f t="shared" si="148"/>
        <v>0</v>
      </c>
      <c r="BB254" s="1611">
        <f t="shared" si="149"/>
        <v>0</v>
      </c>
      <c r="BC254" s="1611">
        <f t="shared" si="150"/>
        <v>0</v>
      </c>
      <c r="BD254" s="1611">
        <f t="shared" si="151"/>
        <v>0</v>
      </c>
      <c r="BE254" s="1611">
        <f t="shared" si="152"/>
        <v>0</v>
      </c>
      <c r="BF254" s="1611">
        <f t="shared" si="153"/>
        <v>0</v>
      </c>
      <c r="BG254" s="1611">
        <f t="shared" si="163"/>
        <v>0</v>
      </c>
      <c r="BH254" s="1611" t="str">
        <f t="shared" si="164"/>
        <v/>
      </c>
      <c r="BI254" s="1611" t="str">
        <f t="shared" si="165"/>
        <v/>
      </c>
      <c r="BJ254" s="1611" t="str">
        <f t="shared" si="154"/>
        <v/>
      </c>
      <c r="BK254" s="1611" t="str">
        <f t="shared" si="155"/>
        <v/>
      </c>
      <c r="BL254" s="1611" t="str">
        <f t="shared" ca="1" si="156"/>
        <v/>
      </c>
      <c r="BM254" s="1611" t="str">
        <f t="shared" si="166"/>
        <v/>
      </c>
      <c r="BN254" s="1611" t="str">
        <f t="shared" si="157"/>
        <v/>
      </c>
      <c r="BO254" s="1611" t="str">
        <f t="shared" si="158"/>
        <v/>
      </c>
      <c r="BP254" s="1611" t="str">
        <f t="shared" si="167"/>
        <v/>
      </c>
      <c r="BQ254" s="1611" t="str">
        <f t="shared" si="168"/>
        <v/>
      </c>
      <c r="BR254" s="1611" t="str">
        <f t="shared" si="169"/>
        <v/>
      </c>
      <c r="BS254" s="1611" t="str">
        <f t="shared" si="170"/>
        <v/>
      </c>
      <c r="BT254" s="1611" t="str">
        <f t="shared" si="171"/>
        <v/>
      </c>
      <c r="BU254" s="1731">
        <f t="shared" ca="1" si="172"/>
        <v>0</v>
      </c>
    </row>
    <row r="255" spans="1:73" s="1594" customFormat="1" ht="12.5">
      <c r="A255" s="1644" t="str">
        <f t="shared" si="159"/>
        <v>Organisation</v>
      </c>
      <c r="B255" s="1758"/>
      <c r="C255" s="1758"/>
      <c r="D255" s="1758"/>
      <c r="E255" s="1756"/>
      <c r="F255" s="1592"/>
      <c r="G255" s="1714">
        <f t="shared" si="160"/>
        <v>0</v>
      </c>
      <c r="H255" s="1645"/>
      <c r="I255" s="1714">
        <f t="shared" si="161"/>
        <v>0</v>
      </c>
      <c r="J255" s="1646"/>
      <c r="K255" s="1646"/>
      <c r="L255" s="1592"/>
      <c r="M255" s="1597"/>
      <c r="N255" s="1597"/>
      <c r="O255" s="1646"/>
      <c r="P255" s="1647"/>
      <c r="Q255" s="1647"/>
      <c r="R255" s="1648"/>
      <c r="S255" s="1603"/>
      <c r="T255" s="1649"/>
      <c r="U255" s="1649"/>
      <c r="V255" s="1649"/>
      <c r="W255" s="1649"/>
      <c r="X255" s="1649"/>
      <c r="Y255" s="1649"/>
      <c r="Z255" s="1649"/>
      <c r="AA255" s="1649"/>
      <c r="AB255" s="1649"/>
      <c r="AC255" s="1649"/>
      <c r="AD255" s="1649"/>
      <c r="AE255" s="1649"/>
      <c r="AF255" s="1610">
        <f t="shared" si="140"/>
        <v>0</v>
      </c>
      <c r="AG255" s="1649"/>
      <c r="AH255" s="1649"/>
      <c r="AI255" s="1649"/>
      <c r="AJ255" s="1649"/>
      <c r="AK255" s="1649"/>
      <c r="AL255" s="1649"/>
      <c r="AM255" s="1649"/>
      <c r="AN255" s="1649"/>
      <c r="AO255" s="1649"/>
      <c r="AP255" s="1649"/>
      <c r="AQ255" s="1649"/>
      <c r="AR255" s="1709"/>
      <c r="AS255" s="1779">
        <f t="shared" si="141"/>
        <v>0</v>
      </c>
      <c r="AT255" s="1711">
        <f t="shared" si="162"/>
        <v>0</v>
      </c>
      <c r="AU255" s="1611">
        <f t="shared" si="142"/>
        <v>0</v>
      </c>
      <c r="AV255" s="1611">
        <f t="shared" si="143"/>
        <v>0</v>
      </c>
      <c r="AW255" s="1611">
        <f t="shared" si="144"/>
        <v>0</v>
      </c>
      <c r="AX255" s="1611">
        <f t="shared" si="145"/>
        <v>0</v>
      </c>
      <c r="AY255" s="1611">
        <f t="shared" si="146"/>
        <v>0</v>
      </c>
      <c r="AZ255" s="1611">
        <f t="shared" si="147"/>
        <v>0</v>
      </c>
      <c r="BA255" s="1611">
        <f t="shared" si="148"/>
        <v>0</v>
      </c>
      <c r="BB255" s="1611">
        <f t="shared" si="149"/>
        <v>0</v>
      </c>
      <c r="BC255" s="1611">
        <f t="shared" si="150"/>
        <v>0</v>
      </c>
      <c r="BD255" s="1611">
        <f t="shared" si="151"/>
        <v>0</v>
      </c>
      <c r="BE255" s="1611">
        <f t="shared" si="152"/>
        <v>0</v>
      </c>
      <c r="BF255" s="1611">
        <f t="shared" si="153"/>
        <v>0</v>
      </c>
      <c r="BG255" s="1611">
        <f t="shared" si="163"/>
        <v>0</v>
      </c>
      <c r="BH255" s="1611" t="str">
        <f t="shared" si="164"/>
        <v/>
      </c>
      <c r="BI255" s="1611" t="str">
        <f t="shared" si="165"/>
        <v/>
      </c>
      <c r="BJ255" s="1611" t="str">
        <f t="shared" si="154"/>
        <v/>
      </c>
      <c r="BK255" s="1611" t="str">
        <f t="shared" si="155"/>
        <v/>
      </c>
      <c r="BL255" s="1611" t="str">
        <f t="shared" ca="1" si="156"/>
        <v/>
      </c>
      <c r="BM255" s="1611" t="str">
        <f t="shared" si="166"/>
        <v/>
      </c>
      <c r="BN255" s="1611" t="str">
        <f t="shared" si="157"/>
        <v/>
      </c>
      <c r="BO255" s="1611" t="str">
        <f t="shared" si="158"/>
        <v/>
      </c>
      <c r="BP255" s="1611" t="str">
        <f t="shared" si="167"/>
        <v/>
      </c>
      <c r="BQ255" s="1611" t="str">
        <f t="shared" si="168"/>
        <v/>
      </c>
      <c r="BR255" s="1611" t="str">
        <f t="shared" si="169"/>
        <v/>
      </c>
      <c r="BS255" s="1611" t="str">
        <f t="shared" si="170"/>
        <v/>
      </c>
      <c r="BT255" s="1611" t="str">
        <f t="shared" si="171"/>
        <v/>
      </c>
      <c r="BU255" s="1731">
        <f t="shared" ca="1" si="172"/>
        <v>0</v>
      </c>
    </row>
    <row r="256" spans="1:73" s="1594" customFormat="1" ht="12.5">
      <c r="A256" s="1644" t="str">
        <f t="shared" si="159"/>
        <v>Organisation</v>
      </c>
      <c r="B256" s="1758"/>
      <c r="C256" s="1758"/>
      <c r="D256" s="1758"/>
      <c r="E256" s="1756"/>
      <c r="F256" s="1592"/>
      <c r="G256" s="1714">
        <f t="shared" si="160"/>
        <v>0</v>
      </c>
      <c r="H256" s="1645"/>
      <c r="I256" s="1714">
        <f t="shared" si="161"/>
        <v>0</v>
      </c>
      <c r="J256" s="1646"/>
      <c r="K256" s="1646"/>
      <c r="L256" s="1592"/>
      <c r="M256" s="1597"/>
      <c r="N256" s="1597"/>
      <c r="O256" s="1646"/>
      <c r="P256" s="1647"/>
      <c r="Q256" s="1647"/>
      <c r="R256" s="1648"/>
      <c r="S256" s="1603"/>
      <c r="T256" s="1649"/>
      <c r="U256" s="1649"/>
      <c r="V256" s="1649"/>
      <c r="W256" s="1649"/>
      <c r="X256" s="1649"/>
      <c r="Y256" s="1649"/>
      <c r="Z256" s="1649"/>
      <c r="AA256" s="1649"/>
      <c r="AB256" s="1649"/>
      <c r="AC256" s="1649"/>
      <c r="AD256" s="1649"/>
      <c r="AE256" s="1649"/>
      <c r="AF256" s="1610">
        <f t="shared" si="140"/>
        <v>0</v>
      </c>
      <c r="AG256" s="1649"/>
      <c r="AH256" s="1649"/>
      <c r="AI256" s="1649"/>
      <c r="AJ256" s="1649"/>
      <c r="AK256" s="1649"/>
      <c r="AL256" s="1649"/>
      <c r="AM256" s="1649"/>
      <c r="AN256" s="1649"/>
      <c r="AO256" s="1649"/>
      <c r="AP256" s="1649"/>
      <c r="AQ256" s="1649"/>
      <c r="AR256" s="1709"/>
      <c r="AS256" s="1779">
        <f t="shared" si="141"/>
        <v>0</v>
      </c>
      <c r="AT256" s="1711">
        <f t="shared" si="162"/>
        <v>0</v>
      </c>
      <c r="AU256" s="1611">
        <f t="shared" si="142"/>
        <v>0</v>
      </c>
      <c r="AV256" s="1611">
        <f t="shared" si="143"/>
        <v>0</v>
      </c>
      <c r="AW256" s="1611">
        <f t="shared" si="144"/>
        <v>0</v>
      </c>
      <c r="AX256" s="1611">
        <f t="shared" si="145"/>
        <v>0</v>
      </c>
      <c r="AY256" s="1611">
        <f t="shared" si="146"/>
        <v>0</v>
      </c>
      <c r="AZ256" s="1611">
        <f t="shared" si="147"/>
        <v>0</v>
      </c>
      <c r="BA256" s="1611">
        <f t="shared" si="148"/>
        <v>0</v>
      </c>
      <c r="BB256" s="1611">
        <f t="shared" si="149"/>
        <v>0</v>
      </c>
      <c r="BC256" s="1611">
        <f t="shared" si="150"/>
        <v>0</v>
      </c>
      <c r="BD256" s="1611">
        <f t="shared" si="151"/>
        <v>0</v>
      </c>
      <c r="BE256" s="1611">
        <f t="shared" si="152"/>
        <v>0</v>
      </c>
      <c r="BF256" s="1611">
        <f t="shared" si="153"/>
        <v>0</v>
      </c>
      <c r="BG256" s="1611">
        <f t="shared" si="163"/>
        <v>0</v>
      </c>
      <c r="BH256" s="1611" t="str">
        <f t="shared" si="164"/>
        <v/>
      </c>
      <c r="BI256" s="1611" t="str">
        <f t="shared" si="165"/>
        <v/>
      </c>
      <c r="BJ256" s="1611" t="str">
        <f t="shared" si="154"/>
        <v/>
      </c>
      <c r="BK256" s="1611" t="str">
        <f t="shared" si="155"/>
        <v/>
      </c>
      <c r="BL256" s="1611" t="str">
        <f t="shared" ca="1" si="156"/>
        <v/>
      </c>
      <c r="BM256" s="1611" t="str">
        <f t="shared" si="166"/>
        <v/>
      </c>
      <c r="BN256" s="1611" t="str">
        <f t="shared" si="157"/>
        <v/>
      </c>
      <c r="BO256" s="1611" t="str">
        <f t="shared" si="158"/>
        <v/>
      </c>
      <c r="BP256" s="1611" t="str">
        <f t="shared" si="167"/>
        <v/>
      </c>
      <c r="BQ256" s="1611" t="str">
        <f t="shared" si="168"/>
        <v/>
      </c>
      <c r="BR256" s="1611" t="str">
        <f t="shared" si="169"/>
        <v/>
      </c>
      <c r="BS256" s="1611" t="str">
        <f t="shared" si="170"/>
        <v/>
      </c>
      <c r="BT256" s="1611" t="str">
        <f t="shared" si="171"/>
        <v/>
      </c>
      <c r="BU256" s="1731">
        <f t="shared" ca="1" si="172"/>
        <v>0</v>
      </c>
    </row>
    <row r="257" spans="1:73" s="1594" customFormat="1" ht="12.5">
      <c r="A257" s="1644" t="str">
        <f t="shared" si="159"/>
        <v>Organisation</v>
      </c>
      <c r="B257" s="1758"/>
      <c r="C257" s="1758"/>
      <c r="D257" s="1758"/>
      <c r="E257" s="1756"/>
      <c r="F257" s="1592"/>
      <c r="G257" s="1714">
        <f t="shared" si="160"/>
        <v>0</v>
      </c>
      <c r="H257" s="1645"/>
      <c r="I257" s="1714">
        <f t="shared" si="161"/>
        <v>0</v>
      </c>
      <c r="J257" s="1646"/>
      <c r="K257" s="1646"/>
      <c r="L257" s="1592"/>
      <c r="M257" s="1597"/>
      <c r="N257" s="1597"/>
      <c r="O257" s="1646"/>
      <c r="P257" s="1647"/>
      <c r="Q257" s="1647"/>
      <c r="R257" s="1648"/>
      <c r="S257" s="1603"/>
      <c r="T257" s="1649"/>
      <c r="U257" s="1649"/>
      <c r="V257" s="1649"/>
      <c r="W257" s="1649"/>
      <c r="X257" s="1649"/>
      <c r="Y257" s="1649"/>
      <c r="Z257" s="1649"/>
      <c r="AA257" s="1649"/>
      <c r="AB257" s="1649"/>
      <c r="AC257" s="1649"/>
      <c r="AD257" s="1649"/>
      <c r="AE257" s="1649"/>
      <c r="AF257" s="1610">
        <f t="shared" si="140"/>
        <v>0</v>
      </c>
      <c r="AG257" s="1649"/>
      <c r="AH257" s="1649"/>
      <c r="AI257" s="1649"/>
      <c r="AJ257" s="1649"/>
      <c r="AK257" s="1649"/>
      <c r="AL257" s="1649"/>
      <c r="AM257" s="1649"/>
      <c r="AN257" s="1649"/>
      <c r="AO257" s="1649"/>
      <c r="AP257" s="1649"/>
      <c r="AQ257" s="1649"/>
      <c r="AR257" s="1709"/>
      <c r="AS257" s="1779">
        <f t="shared" si="141"/>
        <v>0</v>
      </c>
      <c r="AT257" s="1711">
        <f t="shared" si="162"/>
        <v>0</v>
      </c>
      <c r="AU257" s="1611">
        <f t="shared" si="142"/>
        <v>0</v>
      </c>
      <c r="AV257" s="1611">
        <f t="shared" si="143"/>
        <v>0</v>
      </c>
      <c r="AW257" s="1611">
        <f t="shared" si="144"/>
        <v>0</v>
      </c>
      <c r="AX257" s="1611">
        <f t="shared" si="145"/>
        <v>0</v>
      </c>
      <c r="AY257" s="1611">
        <f t="shared" si="146"/>
        <v>0</v>
      </c>
      <c r="AZ257" s="1611">
        <f t="shared" si="147"/>
        <v>0</v>
      </c>
      <c r="BA257" s="1611">
        <f t="shared" si="148"/>
        <v>0</v>
      </c>
      <c r="BB257" s="1611">
        <f t="shared" si="149"/>
        <v>0</v>
      </c>
      <c r="BC257" s="1611">
        <f t="shared" si="150"/>
        <v>0</v>
      </c>
      <c r="BD257" s="1611">
        <f t="shared" si="151"/>
        <v>0</v>
      </c>
      <c r="BE257" s="1611">
        <f t="shared" si="152"/>
        <v>0</v>
      </c>
      <c r="BF257" s="1611">
        <f t="shared" si="153"/>
        <v>0</v>
      </c>
      <c r="BG257" s="1611">
        <f t="shared" si="163"/>
        <v>0</v>
      </c>
      <c r="BH257" s="1611" t="str">
        <f t="shared" si="164"/>
        <v/>
      </c>
      <c r="BI257" s="1611" t="str">
        <f t="shared" si="165"/>
        <v/>
      </c>
      <c r="BJ257" s="1611" t="str">
        <f t="shared" si="154"/>
        <v/>
      </c>
      <c r="BK257" s="1611" t="str">
        <f t="shared" si="155"/>
        <v/>
      </c>
      <c r="BL257" s="1611" t="str">
        <f t="shared" ca="1" si="156"/>
        <v/>
      </c>
      <c r="BM257" s="1611" t="str">
        <f t="shared" si="166"/>
        <v/>
      </c>
      <c r="BN257" s="1611" t="str">
        <f t="shared" si="157"/>
        <v/>
      </c>
      <c r="BO257" s="1611" t="str">
        <f t="shared" si="158"/>
        <v/>
      </c>
      <c r="BP257" s="1611" t="str">
        <f t="shared" si="167"/>
        <v/>
      </c>
      <c r="BQ257" s="1611" t="str">
        <f t="shared" si="168"/>
        <v/>
      </c>
      <c r="BR257" s="1611" t="str">
        <f t="shared" si="169"/>
        <v/>
      </c>
      <c r="BS257" s="1611" t="str">
        <f t="shared" si="170"/>
        <v/>
      </c>
      <c r="BT257" s="1611" t="str">
        <f t="shared" si="171"/>
        <v/>
      </c>
      <c r="BU257" s="1731">
        <f t="shared" ca="1" si="172"/>
        <v>0</v>
      </c>
    </row>
    <row r="258" spans="1:73" s="1594" customFormat="1" ht="12.5">
      <c r="A258" s="1644" t="str">
        <f t="shared" si="159"/>
        <v>Organisation</v>
      </c>
      <c r="B258" s="1758"/>
      <c r="C258" s="1758"/>
      <c r="D258" s="1758"/>
      <c r="E258" s="1756"/>
      <c r="F258" s="1592"/>
      <c r="G258" s="1714">
        <f t="shared" si="160"/>
        <v>0</v>
      </c>
      <c r="H258" s="1645"/>
      <c r="I258" s="1714">
        <f t="shared" si="161"/>
        <v>0</v>
      </c>
      <c r="J258" s="1646"/>
      <c r="K258" s="1646"/>
      <c r="L258" s="1592"/>
      <c r="M258" s="1597"/>
      <c r="N258" s="1597"/>
      <c r="O258" s="1646"/>
      <c r="P258" s="1647"/>
      <c r="Q258" s="1647"/>
      <c r="R258" s="1648"/>
      <c r="S258" s="1603"/>
      <c r="T258" s="1649"/>
      <c r="U258" s="1649"/>
      <c r="V258" s="1649"/>
      <c r="W258" s="1649"/>
      <c r="X258" s="1649"/>
      <c r="Y258" s="1649"/>
      <c r="Z258" s="1649"/>
      <c r="AA258" s="1649"/>
      <c r="AB258" s="1649"/>
      <c r="AC258" s="1649"/>
      <c r="AD258" s="1649"/>
      <c r="AE258" s="1649"/>
      <c r="AF258" s="1610">
        <f t="shared" si="140"/>
        <v>0</v>
      </c>
      <c r="AG258" s="1649"/>
      <c r="AH258" s="1649"/>
      <c r="AI258" s="1649"/>
      <c r="AJ258" s="1649"/>
      <c r="AK258" s="1649"/>
      <c r="AL258" s="1649"/>
      <c r="AM258" s="1649"/>
      <c r="AN258" s="1649"/>
      <c r="AO258" s="1649"/>
      <c r="AP258" s="1649"/>
      <c r="AQ258" s="1649"/>
      <c r="AR258" s="1709"/>
      <c r="AS258" s="1779">
        <f t="shared" si="141"/>
        <v>0</v>
      </c>
      <c r="AT258" s="1711">
        <f t="shared" si="162"/>
        <v>0</v>
      </c>
      <c r="AU258" s="1611">
        <f t="shared" si="142"/>
        <v>0</v>
      </c>
      <c r="AV258" s="1611">
        <f t="shared" si="143"/>
        <v>0</v>
      </c>
      <c r="AW258" s="1611">
        <f t="shared" si="144"/>
        <v>0</v>
      </c>
      <c r="AX258" s="1611">
        <f t="shared" si="145"/>
        <v>0</v>
      </c>
      <c r="AY258" s="1611">
        <f t="shared" si="146"/>
        <v>0</v>
      </c>
      <c r="AZ258" s="1611">
        <f t="shared" si="147"/>
        <v>0</v>
      </c>
      <c r="BA258" s="1611">
        <f t="shared" si="148"/>
        <v>0</v>
      </c>
      <c r="BB258" s="1611">
        <f t="shared" si="149"/>
        <v>0</v>
      </c>
      <c r="BC258" s="1611">
        <f t="shared" si="150"/>
        <v>0</v>
      </c>
      <c r="BD258" s="1611">
        <f t="shared" si="151"/>
        <v>0</v>
      </c>
      <c r="BE258" s="1611">
        <f t="shared" si="152"/>
        <v>0</v>
      </c>
      <c r="BF258" s="1611">
        <f t="shared" si="153"/>
        <v>0</v>
      </c>
      <c r="BG258" s="1611">
        <f t="shared" si="163"/>
        <v>0</v>
      </c>
      <c r="BH258" s="1611" t="str">
        <f t="shared" si="164"/>
        <v/>
      </c>
      <c r="BI258" s="1611" t="str">
        <f t="shared" si="165"/>
        <v/>
      </c>
      <c r="BJ258" s="1611" t="str">
        <f t="shared" si="154"/>
        <v/>
      </c>
      <c r="BK258" s="1611" t="str">
        <f t="shared" si="155"/>
        <v/>
      </c>
      <c r="BL258" s="1611" t="str">
        <f t="shared" ca="1" si="156"/>
        <v/>
      </c>
      <c r="BM258" s="1611" t="str">
        <f t="shared" si="166"/>
        <v/>
      </c>
      <c r="BN258" s="1611" t="str">
        <f t="shared" si="157"/>
        <v/>
      </c>
      <c r="BO258" s="1611" t="str">
        <f t="shared" si="158"/>
        <v/>
      </c>
      <c r="BP258" s="1611" t="str">
        <f t="shared" si="167"/>
        <v/>
      </c>
      <c r="BQ258" s="1611" t="str">
        <f t="shared" si="168"/>
        <v/>
      </c>
      <c r="BR258" s="1611" t="str">
        <f t="shared" si="169"/>
        <v/>
      </c>
      <c r="BS258" s="1611" t="str">
        <f t="shared" si="170"/>
        <v/>
      </c>
      <c r="BT258" s="1611" t="str">
        <f t="shared" si="171"/>
        <v/>
      </c>
      <c r="BU258" s="1731">
        <f t="shared" ca="1" si="172"/>
        <v>0</v>
      </c>
    </row>
    <row r="259" spans="1:73" s="1594" customFormat="1" ht="12.5">
      <c r="A259" s="1644" t="str">
        <f t="shared" si="159"/>
        <v>Organisation</v>
      </c>
      <c r="B259" s="1758"/>
      <c r="C259" s="1758"/>
      <c r="D259" s="1758"/>
      <c r="E259" s="1756"/>
      <c r="F259" s="1592"/>
      <c r="G259" s="1714">
        <f t="shared" si="160"/>
        <v>0</v>
      </c>
      <c r="H259" s="1645"/>
      <c r="I259" s="1714">
        <f t="shared" si="161"/>
        <v>0</v>
      </c>
      <c r="J259" s="1646"/>
      <c r="K259" s="1646"/>
      <c r="L259" s="1592"/>
      <c r="M259" s="1597"/>
      <c r="N259" s="1597"/>
      <c r="O259" s="1646"/>
      <c r="P259" s="1647"/>
      <c r="Q259" s="1647"/>
      <c r="R259" s="1648"/>
      <c r="S259" s="1603"/>
      <c r="T259" s="1649"/>
      <c r="U259" s="1649"/>
      <c r="V259" s="1649"/>
      <c r="W259" s="1649"/>
      <c r="X259" s="1649"/>
      <c r="Y259" s="1649"/>
      <c r="Z259" s="1649"/>
      <c r="AA259" s="1649"/>
      <c r="AB259" s="1649"/>
      <c r="AC259" s="1649"/>
      <c r="AD259" s="1649"/>
      <c r="AE259" s="1649"/>
      <c r="AF259" s="1610">
        <f t="shared" si="140"/>
        <v>0</v>
      </c>
      <c r="AG259" s="1649"/>
      <c r="AH259" s="1649"/>
      <c r="AI259" s="1649"/>
      <c r="AJ259" s="1649"/>
      <c r="AK259" s="1649"/>
      <c r="AL259" s="1649"/>
      <c r="AM259" s="1649"/>
      <c r="AN259" s="1649"/>
      <c r="AO259" s="1649"/>
      <c r="AP259" s="1649"/>
      <c r="AQ259" s="1649"/>
      <c r="AR259" s="1709"/>
      <c r="AS259" s="1779">
        <f t="shared" si="141"/>
        <v>0</v>
      </c>
      <c r="AT259" s="1711">
        <f t="shared" si="162"/>
        <v>0</v>
      </c>
      <c r="AU259" s="1611">
        <f t="shared" si="142"/>
        <v>0</v>
      </c>
      <c r="AV259" s="1611">
        <f t="shared" si="143"/>
        <v>0</v>
      </c>
      <c r="AW259" s="1611">
        <f t="shared" si="144"/>
        <v>0</v>
      </c>
      <c r="AX259" s="1611">
        <f t="shared" si="145"/>
        <v>0</v>
      </c>
      <c r="AY259" s="1611">
        <f t="shared" si="146"/>
        <v>0</v>
      </c>
      <c r="AZ259" s="1611">
        <f t="shared" si="147"/>
        <v>0</v>
      </c>
      <c r="BA259" s="1611">
        <f t="shared" si="148"/>
        <v>0</v>
      </c>
      <c r="BB259" s="1611">
        <f t="shared" si="149"/>
        <v>0</v>
      </c>
      <c r="BC259" s="1611">
        <f t="shared" si="150"/>
        <v>0</v>
      </c>
      <c r="BD259" s="1611">
        <f t="shared" si="151"/>
        <v>0</v>
      </c>
      <c r="BE259" s="1611">
        <f t="shared" si="152"/>
        <v>0</v>
      </c>
      <c r="BF259" s="1611">
        <f t="shared" si="153"/>
        <v>0</v>
      </c>
      <c r="BG259" s="1611">
        <f t="shared" si="163"/>
        <v>0</v>
      </c>
      <c r="BH259" s="1611" t="str">
        <f t="shared" si="164"/>
        <v/>
      </c>
      <c r="BI259" s="1611" t="str">
        <f t="shared" si="165"/>
        <v/>
      </c>
      <c r="BJ259" s="1611" t="str">
        <f t="shared" si="154"/>
        <v/>
      </c>
      <c r="BK259" s="1611" t="str">
        <f t="shared" si="155"/>
        <v/>
      </c>
      <c r="BL259" s="1611" t="str">
        <f t="shared" ca="1" si="156"/>
        <v/>
      </c>
      <c r="BM259" s="1611" t="str">
        <f t="shared" si="166"/>
        <v/>
      </c>
      <c r="BN259" s="1611" t="str">
        <f t="shared" si="157"/>
        <v/>
      </c>
      <c r="BO259" s="1611" t="str">
        <f t="shared" si="158"/>
        <v/>
      </c>
      <c r="BP259" s="1611" t="str">
        <f t="shared" si="167"/>
        <v/>
      </c>
      <c r="BQ259" s="1611" t="str">
        <f t="shared" si="168"/>
        <v/>
      </c>
      <c r="BR259" s="1611" t="str">
        <f t="shared" si="169"/>
        <v/>
      </c>
      <c r="BS259" s="1611" t="str">
        <f t="shared" si="170"/>
        <v/>
      </c>
      <c r="BT259" s="1611" t="str">
        <f t="shared" si="171"/>
        <v/>
      </c>
      <c r="BU259" s="1731">
        <f t="shared" ca="1" si="172"/>
        <v>0</v>
      </c>
    </row>
    <row r="260" spans="1:73" s="1594" customFormat="1" ht="12.5">
      <c r="A260" s="1644" t="str">
        <f t="shared" si="159"/>
        <v>Organisation</v>
      </c>
      <c r="B260" s="1758"/>
      <c r="C260" s="1758"/>
      <c r="D260" s="1758"/>
      <c r="E260" s="1756"/>
      <c r="F260" s="1592"/>
      <c r="G260" s="1714">
        <f t="shared" si="160"/>
        <v>0</v>
      </c>
      <c r="H260" s="1645"/>
      <c r="I260" s="1714">
        <f t="shared" si="161"/>
        <v>0</v>
      </c>
      <c r="J260" s="1646"/>
      <c r="K260" s="1646"/>
      <c r="L260" s="1592"/>
      <c r="M260" s="1597"/>
      <c r="N260" s="1597"/>
      <c r="O260" s="1646"/>
      <c r="P260" s="1647"/>
      <c r="Q260" s="1647"/>
      <c r="R260" s="1648"/>
      <c r="S260" s="1603"/>
      <c r="T260" s="1649"/>
      <c r="U260" s="1649"/>
      <c r="V260" s="1649"/>
      <c r="W260" s="1649"/>
      <c r="X260" s="1649"/>
      <c r="Y260" s="1649"/>
      <c r="Z260" s="1649"/>
      <c r="AA260" s="1649"/>
      <c r="AB260" s="1649"/>
      <c r="AC260" s="1649"/>
      <c r="AD260" s="1649"/>
      <c r="AE260" s="1649"/>
      <c r="AF260" s="1610">
        <f t="shared" si="140"/>
        <v>0</v>
      </c>
      <c r="AG260" s="1649"/>
      <c r="AH260" s="1649"/>
      <c r="AI260" s="1649"/>
      <c r="AJ260" s="1649"/>
      <c r="AK260" s="1649"/>
      <c r="AL260" s="1649"/>
      <c r="AM260" s="1649"/>
      <c r="AN260" s="1649"/>
      <c r="AO260" s="1649"/>
      <c r="AP260" s="1649"/>
      <c r="AQ260" s="1649"/>
      <c r="AR260" s="1709"/>
      <c r="AS260" s="1779">
        <f t="shared" si="141"/>
        <v>0</v>
      </c>
      <c r="AT260" s="1711">
        <f t="shared" si="162"/>
        <v>0</v>
      </c>
      <c r="AU260" s="1611">
        <f t="shared" si="142"/>
        <v>0</v>
      </c>
      <c r="AV260" s="1611">
        <f t="shared" si="143"/>
        <v>0</v>
      </c>
      <c r="AW260" s="1611">
        <f t="shared" si="144"/>
        <v>0</v>
      </c>
      <c r="AX260" s="1611">
        <f t="shared" si="145"/>
        <v>0</v>
      </c>
      <c r="AY260" s="1611">
        <f t="shared" si="146"/>
        <v>0</v>
      </c>
      <c r="AZ260" s="1611">
        <f t="shared" si="147"/>
        <v>0</v>
      </c>
      <c r="BA260" s="1611">
        <f t="shared" si="148"/>
        <v>0</v>
      </c>
      <c r="BB260" s="1611">
        <f t="shared" si="149"/>
        <v>0</v>
      </c>
      <c r="BC260" s="1611">
        <f t="shared" si="150"/>
        <v>0</v>
      </c>
      <c r="BD260" s="1611">
        <f t="shared" si="151"/>
        <v>0</v>
      </c>
      <c r="BE260" s="1611">
        <f t="shared" si="152"/>
        <v>0</v>
      </c>
      <c r="BF260" s="1611">
        <f t="shared" si="153"/>
        <v>0</v>
      </c>
      <c r="BG260" s="1611">
        <f t="shared" si="163"/>
        <v>0</v>
      </c>
      <c r="BH260" s="1611" t="str">
        <f t="shared" si="164"/>
        <v/>
      </c>
      <c r="BI260" s="1611" t="str">
        <f t="shared" si="165"/>
        <v/>
      </c>
      <c r="BJ260" s="1611" t="str">
        <f t="shared" si="154"/>
        <v/>
      </c>
      <c r="BK260" s="1611" t="str">
        <f t="shared" si="155"/>
        <v/>
      </c>
      <c r="BL260" s="1611" t="str">
        <f t="shared" ca="1" si="156"/>
        <v/>
      </c>
      <c r="BM260" s="1611" t="str">
        <f t="shared" si="166"/>
        <v/>
      </c>
      <c r="BN260" s="1611" t="str">
        <f t="shared" si="157"/>
        <v/>
      </c>
      <c r="BO260" s="1611" t="str">
        <f t="shared" si="158"/>
        <v/>
      </c>
      <c r="BP260" s="1611" t="str">
        <f t="shared" si="167"/>
        <v/>
      </c>
      <c r="BQ260" s="1611" t="str">
        <f t="shared" si="168"/>
        <v/>
      </c>
      <c r="BR260" s="1611" t="str">
        <f t="shared" si="169"/>
        <v/>
      </c>
      <c r="BS260" s="1611" t="str">
        <f t="shared" si="170"/>
        <v/>
      </c>
      <c r="BT260" s="1611" t="str">
        <f t="shared" si="171"/>
        <v/>
      </c>
      <c r="BU260" s="1731">
        <f t="shared" ca="1" si="172"/>
        <v>0</v>
      </c>
    </row>
    <row r="261" spans="1:73" s="1594" customFormat="1" ht="12.5">
      <c r="A261" s="1644" t="str">
        <f t="shared" si="159"/>
        <v>Organisation</v>
      </c>
      <c r="B261" s="1758"/>
      <c r="C261" s="1758"/>
      <c r="D261" s="1758"/>
      <c r="E261" s="1759"/>
      <c r="F261" s="1592"/>
      <c r="G261" s="1714">
        <f t="shared" si="160"/>
        <v>0</v>
      </c>
      <c r="H261" s="1645"/>
      <c r="I261" s="1714">
        <f t="shared" si="161"/>
        <v>0</v>
      </c>
      <c r="J261" s="1651"/>
      <c r="K261" s="1651"/>
      <c r="L261" s="1592"/>
      <c r="M261" s="1597"/>
      <c r="N261" s="1597"/>
      <c r="O261" s="1646"/>
      <c r="P261" s="1647"/>
      <c r="Q261" s="1647"/>
      <c r="R261" s="1648"/>
      <c r="S261" s="1603"/>
      <c r="T261" s="1649"/>
      <c r="U261" s="1649"/>
      <c r="V261" s="1649"/>
      <c r="W261" s="1649"/>
      <c r="X261" s="1649"/>
      <c r="Y261" s="1649"/>
      <c r="Z261" s="1649"/>
      <c r="AA261" s="1649"/>
      <c r="AB261" s="1649"/>
      <c r="AC261" s="1649"/>
      <c r="AD261" s="1649"/>
      <c r="AE261" s="1649"/>
      <c r="AF261" s="1610">
        <f t="shared" si="140"/>
        <v>0</v>
      </c>
      <c r="AG261" s="1649"/>
      <c r="AH261" s="1649"/>
      <c r="AI261" s="1649"/>
      <c r="AJ261" s="1649"/>
      <c r="AK261" s="1649"/>
      <c r="AL261" s="1649"/>
      <c r="AM261" s="1649"/>
      <c r="AN261" s="1649"/>
      <c r="AO261" s="1649"/>
      <c r="AP261" s="1649"/>
      <c r="AQ261" s="1649"/>
      <c r="AR261" s="1709"/>
      <c r="AS261" s="1779">
        <f t="shared" si="141"/>
        <v>0</v>
      </c>
      <c r="AT261" s="1711">
        <f t="shared" si="162"/>
        <v>0</v>
      </c>
      <c r="AU261" s="1611">
        <f t="shared" si="142"/>
        <v>0</v>
      </c>
      <c r="AV261" s="1611">
        <f t="shared" si="143"/>
        <v>0</v>
      </c>
      <c r="AW261" s="1611">
        <f t="shared" si="144"/>
        <v>0</v>
      </c>
      <c r="AX261" s="1611">
        <f t="shared" si="145"/>
        <v>0</v>
      </c>
      <c r="AY261" s="1611">
        <f t="shared" si="146"/>
        <v>0</v>
      </c>
      <c r="AZ261" s="1611">
        <f t="shared" si="147"/>
        <v>0</v>
      </c>
      <c r="BA261" s="1611">
        <f t="shared" si="148"/>
        <v>0</v>
      </c>
      <c r="BB261" s="1611">
        <f t="shared" si="149"/>
        <v>0</v>
      </c>
      <c r="BC261" s="1611">
        <f t="shared" si="150"/>
        <v>0</v>
      </c>
      <c r="BD261" s="1611">
        <f t="shared" si="151"/>
        <v>0</v>
      </c>
      <c r="BE261" s="1611">
        <f t="shared" si="152"/>
        <v>0</v>
      </c>
      <c r="BF261" s="1611">
        <f t="shared" si="153"/>
        <v>0</v>
      </c>
      <c r="BG261" s="1611">
        <f t="shared" si="163"/>
        <v>0</v>
      </c>
      <c r="BH261" s="1611" t="str">
        <f t="shared" si="164"/>
        <v/>
      </c>
      <c r="BI261" s="1611" t="str">
        <f t="shared" si="165"/>
        <v/>
      </c>
      <c r="BJ261" s="1611" t="str">
        <f t="shared" si="154"/>
        <v/>
      </c>
      <c r="BK261" s="1611" t="str">
        <f t="shared" si="155"/>
        <v/>
      </c>
      <c r="BL261" s="1611" t="str">
        <f t="shared" ca="1" si="156"/>
        <v/>
      </c>
      <c r="BM261" s="1611" t="str">
        <f t="shared" si="166"/>
        <v/>
      </c>
      <c r="BN261" s="1611" t="str">
        <f t="shared" si="157"/>
        <v/>
      </c>
      <c r="BO261" s="1611" t="str">
        <f t="shared" si="158"/>
        <v/>
      </c>
      <c r="BP261" s="1611" t="str">
        <f t="shared" si="167"/>
        <v/>
      </c>
      <c r="BQ261" s="1611" t="str">
        <f t="shared" si="168"/>
        <v/>
      </c>
      <c r="BR261" s="1611" t="str">
        <f t="shared" si="169"/>
        <v/>
      </c>
      <c r="BS261" s="1611" t="str">
        <f t="shared" si="170"/>
        <v/>
      </c>
      <c r="BT261" s="1611" t="str">
        <f t="shared" si="171"/>
        <v/>
      </c>
      <c r="BU261" s="1731">
        <f t="shared" ca="1" si="172"/>
        <v>0</v>
      </c>
    </row>
    <row r="262" spans="1:73" s="1594" customFormat="1" ht="12.5">
      <c r="A262" s="1644" t="str">
        <f t="shared" si="159"/>
        <v>Organisation</v>
      </c>
      <c r="B262" s="1758"/>
      <c r="C262" s="1758"/>
      <c r="D262" s="1758"/>
      <c r="E262" s="1759"/>
      <c r="F262" s="1592"/>
      <c r="G262" s="1714">
        <f t="shared" si="160"/>
        <v>0</v>
      </c>
      <c r="H262" s="1645"/>
      <c r="I262" s="1714">
        <f t="shared" si="161"/>
        <v>0</v>
      </c>
      <c r="J262" s="1651"/>
      <c r="K262" s="1651"/>
      <c r="L262" s="1592"/>
      <c r="M262" s="1597"/>
      <c r="N262" s="1597"/>
      <c r="O262" s="1646"/>
      <c r="P262" s="1647"/>
      <c r="Q262" s="1647"/>
      <c r="R262" s="1648"/>
      <c r="S262" s="1603"/>
      <c r="T262" s="1649"/>
      <c r="U262" s="1649"/>
      <c r="V262" s="1649"/>
      <c r="W262" s="1649"/>
      <c r="X262" s="1649"/>
      <c r="Y262" s="1649"/>
      <c r="Z262" s="1649"/>
      <c r="AA262" s="1649"/>
      <c r="AB262" s="1649"/>
      <c r="AC262" s="1649"/>
      <c r="AD262" s="1649"/>
      <c r="AE262" s="1649"/>
      <c r="AF262" s="1610">
        <f t="shared" si="140"/>
        <v>0</v>
      </c>
      <c r="AG262" s="1649"/>
      <c r="AH262" s="1649"/>
      <c r="AI262" s="1649"/>
      <c r="AJ262" s="1649"/>
      <c r="AK262" s="1649"/>
      <c r="AL262" s="1649"/>
      <c r="AM262" s="1649"/>
      <c r="AN262" s="1649"/>
      <c r="AO262" s="1649"/>
      <c r="AP262" s="1649"/>
      <c r="AQ262" s="1649"/>
      <c r="AR262" s="1709"/>
      <c r="AS262" s="1779">
        <f t="shared" si="141"/>
        <v>0</v>
      </c>
      <c r="AT262" s="1711">
        <f t="shared" si="162"/>
        <v>0</v>
      </c>
      <c r="AU262" s="1611">
        <f t="shared" si="142"/>
        <v>0</v>
      </c>
      <c r="AV262" s="1611">
        <f t="shared" si="143"/>
        <v>0</v>
      </c>
      <c r="AW262" s="1611">
        <f t="shared" si="144"/>
        <v>0</v>
      </c>
      <c r="AX262" s="1611">
        <f t="shared" si="145"/>
        <v>0</v>
      </c>
      <c r="AY262" s="1611">
        <f t="shared" si="146"/>
        <v>0</v>
      </c>
      <c r="AZ262" s="1611">
        <f t="shared" si="147"/>
        <v>0</v>
      </c>
      <c r="BA262" s="1611">
        <f t="shared" si="148"/>
        <v>0</v>
      </c>
      <c r="BB262" s="1611">
        <f t="shared" si="149"/>
        <v>0</v>
      </c>
      <c r="BC262" s="1611">
        <f t="shared" si="150"/>
        <v>0</v>
      </c>
      <c r="BD262" s="1611">
        <f t="shared" si="151"/>
        <v>0</v>
      </c>
      <c r="BE262" s="1611">
        <f t="shared" si="152"/>
        <v>0</v>
      </c>
      <c r="BF262" s="1611">
        <f t="shared" si="153"/>
        <v>0</v>
      </c>
      <c r="BG262" s="1611">
        <f t="shared" si="163"/>
        <v>0</v>
      </c>
      <c r="BH262" s="1611" t="str">
        <f t="shared" si="164"/>
        <v/>
      </c>
      <c r="BI262" s="1611" t="str">
        <f t="shared" si="165"/>
        <v/>
      </c>
      <c r="BJ262" s="1611" t="str">
        <f t="shared" si="154"/>
        <v/>
      </c>
      <c r="BK262" s="1611" t="str">
        <f t="shared" si="155"/>
        <v/>
      </c>
      <c r="BL262" s="1611" t="str">
        <f t="shared" ca="1" si="156"/>
        <v/>
      </c>
      <c r="BM262" s="1611" t="str">
        <f t="shared" si="166"/>
        <v/>
      </c>
      <c r="BN262" s="1611" t="str">
        <f t="shared" si="157"/>
        <v/>
      </c>
      <c r="BO262" s="1611" t="str">
        <f t="shared" si="158"/>
        <v/>
      </c>
      <c r="BP262" s="1611" t="str">
        <f t="shared" si="167"/>
        <v/>
      </c>
      <c r="BQ262" s="1611" t="str">
        <f t="shared" si="168"/>
        <v/>
      </c>
      <c r="BR262" s="1611" t="str">
        <f t="shared" si="169"/>
        <v/>
      </c>
      <c r="BS262" s="1611" t="str">
        <f t="shared" si="170"/>
        <v/>
      </c>
      <c r="BT262" s="1611" t="str">
        <f t="shared" si="171"/>
        <v/>
      </c>
      <c r="BU262" s="1731">
        <f t="shared" ca="1" si="172"/>
        <v>0</v>
      </c>
    </row>
    <row r="263" spans="1:73" s="1594" customFormat="1" ht="12.5">
      <c r="A263" s="1644" t="str">
        <f t="shared" si="159"/>
        <v>Organisation</v>
      </c>
      <c r="B263" s="1758"/>
      <c r="C263" s="1758"/>
      <c r="D263" s="1758"/>
      <c r="E263" s="1759"/>
      <c r="F263" s="1592"/>
      <c r="G263" s="1714">
        <f t="shared" si="160"/>
        <v>0</v>
      </c>
      <c r="H263" s="1645"/>
      <c r="I263" s="1714">
        <f t="shared" si="161"/>
        <v>0</v>
      </c>
      <c r="J263" s="1651"/>
      <c r="K263" s="1651"/>
      <c r="L263" s="1592"/>
      <c r="M263" s="1597"/>
      <c r="N263" s="1597"/>
      <c r="O263" s="1646"/>
      <c r="P263" s="1647"/>
      <c r="Q263" s="1647"/>
      <c r="R263" s="1648"/>
      <c r="S263" s="1603"/>
      <c r="T263" s="1649"/>
      <c r="U263" s="1649"/>
      <c r="V263" s="1649"/>
      <c r="W263" s="1649"/>
      <c r="X263" s="1649"/>
      <c r="Y263" s="1649"/>
      <c r="Z263" s="1649"/>
      <c r="AA263" s="1649"/>
      <c r="AB263" s="1649"/>
      <c r="AC263" s="1649"/>
      <c r="AD263" s="1649"/>
      <c r="AE263" s="1649"/>
      <c r="AF263" s="1610">
        <f t="shared" si="140"/>
        <v>0</v>
      </c>
      <c r="AG263" s="1649"/>
      <c r="AH263" s="1649"/>
      <c r="AI263" s="1649"/>
      <c r="AJ263" s="1649"/>
      <c r="AK263" s="1649"/>
      <c r="AL263" s="1649"/>
      <c r="AM263" s="1649"/>
      <c r="AN263" s="1649"/>
      <c r="AO263" s="1649"/>
      <c r="AP263" s="1649"/>
      <c r="AQ263" s="1649"/>
      <c r="AR263" s="1709"/>
      <c r="AS263" s="1779">
        <f t="shared" si="141"/>
        <v>0</v>
      </c>
      <c r="AT263" s="1711">
        <f t="shared" si="162"/>
        <v>0</v>
      </c>
      <c r="AU263" s="1611">
        <f t="shared" si="142"/>
        <v>0</v>
      </c>
      <c r="AV263" s="1611">
        <f t="shared" si="143"/>
        <v>0</v>
      </c>
      <c r="AW263" s="1611">
        <f t="shared" si="144"/>
        <v>0</v>
      </c>
      <c r="AX263" s="1611">
        <f t="shared" si="145"/>
        <v>0</v>
      </c>
      <c r="AY263" s="1611">
        <f t="shared" si="146"/>
        <v>0</v>
      </c>
      <c r="AZ263" s="1611">
        <f t="shared" si="147"/>
        <v>0</v>
      </c>
      <c r="BA263" s="1611">
        <f t="shared" si="148"/>
        <v>0</v>
      </c>
      <c r="BB263" s="1611">
        <f t="shared" si="149"/>
        <v>0</v>
      </c>
      <c r="BC263" s="1611">
        <f t="shared" si="150"/>
        <v>0</v>
      </c>
      <c r="BD263" s="1611">
        <f t="shared" si="151"/>
        <v>0</v>
      </c>
      <c r="BE263" s="1611">
        <f t="shared" si="152"/>
        <v>0</v>
      </c>
      <c r="BF263" s="1611">
        <f t="shared" si="153"/>
        <v>0</v>
      </c>
      <c r="BG263" s="1611">
        <f t="shared" si="163"/>
        <v>0</v>
      </c>
      <c r="BH263" s="1611" t="str">
        <f t="shared" si="164"/>
        <v/>
      </c>
      <c r="BI263" s="1611" t="str">
        <f t="shared" si="165"/>
        <v/>
      </c>
      <c r="BJ263" s="1611" t="str">
        <f t="shared" si="154"/>
        <v/>
      </c>
      <c r="BK263" s="1611" t="str">
        <f t="shared" si="155"/>
        <v/>
      </c>
      <c r="BL263" s="1611" t="str">
        <f t="shared" ca="1" si="156"/>
        <v/>
      </c>
      <c r="BM263" s="1611" t="str">
        <f t="shared" si="166"/>
        <v/>
      </c>
      <c r="BN263" s="1611" t="str">
        <f t="shared" si="157"/>
        <v/>
      </c>
      <c r="BO263" s="1611" t="str">
        <f t="shared" si="158"/>
        <v/>
      </c>
      <c r="BP263" s="1611" t="str">
        <f t="shared" si="167"/>
        <v/>
      </c>
      <c r="BQ263" s="1611" t="str">
        <f t="shared" si="168"/>
        <v/>
      </c>
      <c r="BR263" s="1611" t="str">
        <f t="shared" si="169"/>
        <v/>
      </c>
      <c r="BS263" s="1611" t="str">
        <f t="shared" si="170"/>
        <v/>
      </c>
      <c r="BT263" s="1611" t="str">
        <f t="shared" si="171"/>
        <v/>
      </c>
      <c r="BU263" s="1731">
        <f t="shared" ca="1" si="172"/>
        <v>0</v>
      </c>
    </row>
    <row r="264" spans="1:73" s="1594" customFormat="1" ht="12.5">
      <c r="A264" s="1644" t="str">
        <f t="shared" si="159"/>
        <v>Organisation</v>
      </c>
      <c r="B264" s="1758"/>
      <c r="C264" s="1758"/>
      <c r="D264" s="1758"/>
      <c r="E264" s="1759"/>
      <c r="F264" s="1592"/>
      <c r="G264" s="1714">
        <f t="shared" si="160"/>
        <v>0</v>
      </c>
      <c r="H264" s="1645"/>
      <c r="I264" s="1714">
        <f t="shared" si="161"/>
        <v>0</v>
      </c>
      <c r="J264" s="1651"/>
      <c r="K264" s="1651"/>
      <c r="L264" s="1592"/>
      <c r="M264" s="1597"/>
      <c r="N264" s="1597"/>
      <c r="O264" s="1646"/>
      <c r="P264" s="1647"/>
      <c r="Q264" s="1647"/>
      <c r="R264" s="1648"/>
      <c r="S264" s="1603"/>
      <c r="T264" s="1649"/>
      <c r="U264" s="1649"/>
      <c r="V264" s="1649"/>
      <c r="W264" s="1649"/>
      <c r="X264" s="1649"/>
      <c r="Y264" s="1649"/>
      <c r="Z264" s="1649"/>
      <c r="AA264" s="1649"/>
      <c r="AB264" s="1649"/>
      <c r="AC264" s="1649"/>
      <c r="AD264" s="1649"/>
      <c r="AE264" s="1649"/>
      <c r="AF264" s="1610">
        <f t="shared" si="140"/>
        <v>0</v>
      </c>
      <c r="AG264" s="1649"/>
      <c r="AH264" s="1649"/>
      <c r="AI264" s="1649"/>
      <c r="AJ264" s="1649"/>
      <c r="AK264" s="1649"/>
      <c r="AL264" s="1649"/>
      <c r="AM264" s="1649"/>
      <c r="AN264" s="1649"/>
      <c r="AO264" s="1649"/>
      <c r="AP264" s="1649"/>
      <c r="AQ264" s="1649"/>
      <c r="AR264" s="1709"/>
      <c r="AS264" s="1779">
        <f t="shared" si="141"/>
        <v>0</v>
      </c>
      <c r="AT264" s="1711">
        <f t="shared" si="162"/>
        <v>0</v>
      </c>
      <c r="AU264" s="1611">
        <f t="shared" si="142"/>
        <v>0</v>
      </c>
      <c r="AV264" s="1611">
        <f t="shared" si="143"/>
        <v>0</v>
      </c>
      <c r="AW264" s="1611">
        <f t="shared" si="144"/>
        <v>0</v>
      </c>
      <c r="AX264" s="1611">
        <f t="shared" si="145"/>
        <v>0</v>
      </c>
      <c r="AY264" s="1611">
        <f t="shared" si="146"/>
        <v>0</v>
      </c>
      <c r="AZ264" s="1611">
        <f t="shared" si="147"/>
        <v>0</v>
      </c>
      <c r="BA264" s="1611">
        <f t="shared" si="148"/>
        <v>0</v>
      </c>
      <c r="BB264" s="1611">
        <f t="shared" si="149"/>
        <v>0</v>
      </c>
      <c r="BC264" s="1611">
        <f t="shared" si="150"/>
        <v>0</v>
      </c>
      <c r="BD264" s="1611">
        <f t="shared" si="151"/>
        <v>0</v>
      </c>
      <c r="BE264" s="1611">
        <f t="shared" si="152"/>
        <v>0</v>
      </c>
      <c r="BF264" s="1611">
        <f t="shared" si="153"/>
        <v>0</v>
      </c>
      <c r="BG264" s="1611">
        <f t="shared" si="163"/>
        <v>0</v>
      </c>
      <c r="BH264" s="1611" t="str">
        <f t="shared" si="164"/>
        <v/>
      </c>
      <c r="BI264" s="1611" t="str">
        <f t="shared" si="165"/>
        <v/>
      </c>
      <c r="BJ264" s="1611" t="str">
        <f t="shared" si="154"/>
        <v/>
      </c>
      <c r="BK264" s="1611" t="str">
        <f t="shared" si="155"/>
        <v/>
      </c>
      <c r="BL264" s="1611" t="str">
        <f t="shared" ca="1" si="156"/>
        <v/>
      </c>
      <c r="BM264" s="1611" t="str">
        <f t="shared" si="166"/>
        <v/>
      </c>
      <c r="BN264" s="1611" t="str">
        <f t="shared" si="157"/>
        <v/>
      </c>
      <c r="BO264" s="1611" t="str">
        <f t="shared" si="158"/>
        <v/>
      </c>
      <c r="BP264" s="1611" t="str">
        <f t="shared" si="167"/>
        <v/>
      </c>
      <c r="BQ264" s="1611" t="str">
        <f t="shared" si="168"/>
        <v/>
      </c>
      <c r="BR264" s="1611" t="str">
        <f t="shared" si="169"/>
        <v/>
      </c>
      <c r="BS264" s="1611" t="str">
        <f t="shared" si="170"/>
        <v/>
      </c>
      <c r="BT264" s="1611" t="str">
        <f t="shared" si="171"/>
        <v/>
      </c>
      <c r="BU264" s="1731">
        <f t="shared" ca="1" si="172"/>
        <v>0</v>
      </c>
    </row>
    <row r="265" spans="1:73" s="1594" customFormat="1" ht="12.5">
      <c r="A265" s="1644" t="str">
        <f t="shared" si="159"/>
        <v>Organisation</v>
      </c>
      <c r="B265" s="1758"/>
      <c r="C265" s="1758"/>
      <c r="D265" s="1758"/>
      <c r="E265" s="1759"/>
      <c r="F265" s="1592"/>
      <c r="G265" s="1714">
        <f t="shared" si="160"/>
        <v>0</v>
      </c>
      <c r="H265" s="1645"/>
      <c r="I265" s="1714">
        <f t="shared" si="161"/>
        <v>0</v>
      </c>
      <c r="J265" s="1651"/>
      <c r="K265" s="1651"/>
      <c r="L265" s="1592"/>
      <c r="M265" s="1597"/>
      <c r="N265" s="1597"/>
      <c r="O265" s="1646"/>
      <c r="P265" s="1647"/>
      <c r="Q265" s="1647"/>
      <c r="R265" s="1648"/>
      <c r="S265" s="1603"/>
      <c r="T265" s="1649"/>
      <c r="U265" s="1649"/>
      <c r="V265" s="1649"/>
      <c r="W265" s="1649"/>
      <c r="X265" s="1649"/>
      <c r="Y265" s="1649"/>
      <c r="Z265" s="1649"/>
      <c r="AA265" s="1649"/>
      <c r="AB265" s="1649"/>
      <c r="AC265" s="1649"/>
      <c r="AD265" s="1649"/>
      <c r="AE265" s="1649"/>
      <c r="AF265" s="1610">
        <f t="shared" si="140"/>
        <v>0</v>
      </c>
      <c r="AG265" s="1649"/>
      <c r="AH265" s="1649"/>
      <c r="AI265" s="1649"/>
      <c r="AJ265" s="1649"/>
      <c r="AK265" s="1649"/>
      <c r="AL265" s="1649"/>
      <c r="AM265" s="1649"/>
      <c r="AN265" s="1649"/>
      <c r="AO265" s="1649"/>
      <c r="AP265" s="1649"/>
      <c r="AQ265" s="1649"/>
      <c r="AR265" s="1709"/>
      <c r="AS265" s="1779">
        <f t="shared" si="141"/>
        <v>0</v>
      </c>
      <c r="AT265" s="1711">
        <f t="shared" si="162"/>
        <v>0</v>
      </c>
      <c r="AU265" s="1611">
        <f t="shared" si="142"/>
        <v>0</v>
      </c>
      <c r="AV265" s="1611">
        <f t="shared" si="143"/>
        <v>0</v>
      </c>
      <c r="AW265" s="1611">
        <f t="shared" si="144"/>
        <v>0</v>
      </c>
      <c r="AX265" s="1611">
        <f t="shared" si="145"/>
        <v>0</v>
      </c>
      <c r="AY265" s="1611">
        <f t="shared" si="146"/>
        <v>0</v>
      </c>
      <c r="AZ265" s="1611">
        <f t="shared" si="147"/>
        <v>0</v>
      </c>
      <c r="BA265" s="1611">
        <f t="shared" si="148"/>
        <v>0</v>
      </c>
      <c r="BB265" s="1611">
        <f t="shared" si="149"/>
        <v>0</v>
      </c>
      <c r="BC265" s="1611">
        <f t="shared" si="150"/>
        <v>0</v>
      </c>
      <c r="BD265" s="1611">
        <f t="shared" si="151"/>
        <v>0</v>
      </c>
      <c r="BE265" s="1611">
        <f t="shared" si="152"/>
        <v>0</v>
      </c>
      <c r="BF265" s="1611">
        <f t="shared" si="153"/>
        <v>0</v>
      </c>
      <c r="BG265" s="1611">
        <f t="shared" si="163"/>
        <v>0</v>
      </c>
      <c r="BH265" s="1611" t="str">
        <f t="shared" si="164"/>
        <v/>
      </c>
      <c r="BI265" s="1611" t="str">
        <f t="shared" si="165"/>
        <v/>
      </c>
      <c r="BJ265" s="1611" t="str">
        <f t="shared" si="154"/>
        <v/>
      </c>
      <c r="BK265" s="1611" t="str">
        <f t="shared" si="155"/>
        <v/>
      </c>
      <c r="BL265" s="1611" t="str">
        <f t="shared" ca="1" si="156"/>
        <v/>
      </c>
      <c r="BM265" s="1611" t="str">
        <f t="shared" si="166"/>
        <v/>
      </c>
      <c r="BN265" s="1611" t="str">
        <f t="shared" si="157"/>
        <v/>
      </c>
      <c r="BO265" s="1611" t="str">
        <f t="shared" si="158"/>
        <v/>
      </c>
      <c r="BP265" s="1611" t="str">
        <f t="shared" si="167"/>
        <v/>
      </c>
      <c r="BQ265" s="1611" t="str">
        <f t="shared" si="168"/>
        <v/>
      </c>
      <c r="BR265" s="1611" t="str">
        <f t="shared" si="169"/>
        <v/>
      </c>
      <c r="BS265" s="1611" t="str">
        <f t="shared" si="170"/>
        <v/>
      </c>
      <c r="BT265" s="1611" t="str">
        <f t="shared" si="171"/>
        <v/>
      </c>
      <c r="BU265" s="1731">
        <f t="shared" ca="1" si="172"/>
        <v>0</v>
      </c>
    </row>
    <row r="266" spans="1:73" s="1594" customFormat="1" ht="12.5">
      <c r="A266" s="1644" t="str">
        <f t="shared" si="159"/>
        <v>Organisation</v>
      </c>
      <c r="B266" s="1758"/>
      <c r="C266" s="1758"/>
      <c r="D266" s="1758"/>
      <c r="E266" s="1756"/>
      <c r="F266" s="1592"/>
      <c r="G266" s="1714">
        <f t="shared" si="160"/>
        <v>0</v>
      </c>
      <c r="H266" s="1645"/>
      <c r="I266" s="1714">
        <f t="shared" si="161"/>
        <v>0</v>
      </c>
      <c r="J266" s="1646"/>
      <c r="K266" s="1646"/>
      <c r="L266" s="1592"/>
      <c r="M266" s="1597"/>
      <c r="N266" s="1597"/>
      <c r="O266" s="1646"/>
      <c r="P266" s="1647"/>
      <c r="Q266" s="1647"/>
      <c r="R266" s="1648"/>
      <c r="S266" s="1603"/>
      <c r="T266" s="1649"/>
      <c r="U266" s="1649"/>
      <c r="V266" s="1649"/>
      <c r="W266" s="1649"/>
      <c r="X266" s="1649"/>
      <c r="Y266" s="1649"/>
      <c r="Z266" s="1649"/>
      <c r="AA266" s="1649"/>
      <c r="AB266" s="1649"/>
      <c r="AC266" s="1649"/>
      <c r="AD266" s="1649"/>
      <c r="AE266" s="1649"/>
      <c r="AF266" s="1610">
        <f t="shared" si="140"/>
        <v>0</v>
      </c>
      <c r="AG266" s="1649"/>
      <c r="AH266" s="1649"/>
      <c r="AI266" s="1649"/>
      <c r="AJ266" s="1649"/>
      <c r="AK266" s="1649"/>
      <c r="AL266" s="1649"/>
      <c r="AM266" s="1649"/>
      <c r="AN266" s="1649"/>
      <c r="AO266" s="1649"/>
      <c r="AP266" s="1649"/>
      <c r="AQ266" s="1649"/>
      <c r="AR266" s="1709"/>
      <c r="AS266" s="1779">
        <f t="shared" si="141"/>
        <v>0</v>
      </c>
      <c r="AT266" s="1711">
        <f t="shared" si="162"/>
        <v>0</v>
      </c>
      <c r="AU266" s="1611">
        <f t="shared" si="142"/>
        <v>0</v>
      </c>
      <c r="AV266" s="1611">
        <f t="shared" si="143"/>
        <v>0</v>
      </c>
      <c r="AW266" s="1611">
        <f t="shared" si="144"/>
        <v>0</v>
      </c>
      <c r="AX266" s="1611">
        <f t="shared" si="145"/>
        <v>0</v>
      </c>
      <c r="AY266" s="1611">
        <f t="shared" si="146"/>
        <v>0</v>
      </c>
      <c r="AZ266" s="1611">
        <f t="shared" si="147"/>
        <v>0</v>
      </c>
      <c r="BA266" s="1611">
        <f t="shared" si="148"/>
        <v>0</v>
      </c>
      <c r="BB266" s="1611">
        <f t="shared" si="149"/>
        <v>0</v>
      </c>
      <c r="BC266" s="1611">
        <f t="shared" si="150"/>
        <v>0</v>
      </c>
      <c r="BD266" s="1611">
        <f t="shared" si="151"/>
        <v>0</v>
      </c>
      <c r="BE266" s="1611">
        <f t="shared" si="152"/>
        <v>0</v>
      </c>
      <c r="BF266" s="1611">
        <f t="shared" si="153"/>
        <v>0</v>
      </c>
      <c r="BG266" s="1611">
        <f t="shared" si="163"/>
        <v>0</v>
      </c>
      <c r="BH266" s="1611" t="str">
        <f t="shared" si="164"/>
        <v/>
      </c>
      <c r="BI266" s="1611" t="str">
        <f t="shared" si="165"/>
        <v/>
      </c>
      <c r="BJ266" s="1611" t="str">
        <f t="shared" si="154"/>
        <v/>
      </c>
      <c r="BK266" s="1611" t="str">
        <f t="shared" si="155"/>
        <v/>
      </c>
      <c r="BL266" s="1611" t="str">
        <f t="shared" ca="1" si="156"/>
        <v/>
      </c>
      <c r="BM266" s="1611" t="str">
        <f t="shared" si="166"/>
        <v/>
      </c>
      <c r="BN266" s="1611" t="str">
        <f t="shared" si="157"/>
        <v/>
      </c>
      <c r="BO266" s="1611" t="str">
        <f t="shared" si="158"/>
        <v/>
      </c>
      <c r="BP266" s="1611" t="str">
        <f t="shared" si="167"/>
        <v/>
      </c>
      <c r="BQ266" s="1611" t="str">
        <f t="shared" si="168"/>
        <v/>
      </c>
      <c r="BR266" s="1611" t="str">
        <f t="shared" si="169"/>
        <v/>
      </c>
      <c r="BS266" s="1611" t="str">
        <f t="shared" si="170"/>
        <v/>
      </c>
      <c r="BT266" s="1611" t="str">
        <f t="shared" si="171"/>
        <v/>
      </c>
      <c r="BU266" s="1731">
        <f t="shared" ca="1" si="172"/>
        <v>0</v>
      </c>
    </row>
    <row r="267" spans="1:73" s="1594" customFormat="1" ht="12.5">
      <c r="A267" s="1644" t="str">
        <f t="shared" si="159"/>
        <v>Organisation</v>
      </c>
      <c r="B267" s="1758"/>
      <c r="C267" s="1758"/>
      <c r="D267" s="1758"/>
      <c r="E267" s="1756"/>
      <c r="F267" s="1592"/>
      <c r="G267" s="1714">
        <f t="shared" si="160"/>
        <v>0</v>
      </c>
      <c r="H267" s="1645"/>
      <c r="I267" s="1714">
        <f t="shared" si="161"/>
        <v>0</v>
      </c>
      <c r="J267" s="1646"/>
      <c r="K267" s="1646"/>
      <c r="L267" s="1592"/>
      <c r="M267" s="1597"/>
      <c r="N267" s="1597"/>
      <c r="O267" s="1646"/>
      <c r="P267" s="1647"/>
      <c r="Q267" s="1647"/>
      <c r="R267" s="1648"/>
      <c r="S267" s="1603"/>
      <c r="T267" s="1649"/>
      <c r="U267" s="1649"/>
      <c r="V267" s="1649"/>
      <c r="W267" s="1649"/>
      <c r="X267" s="1649"/>
      <c r="Y267" s="1649"/>
      <c r="Z267" s="1649"/>
      <c r="AA267" s="1649"/>
      <c r="AB267" s="1649"/>
      <c r="AC267" s="1649"/>
      <c r="AD267" s="1649"/>
      <c r="AE267" s="1649"/>
      <c r="AF267" s="1610">
        <f t="shared" si="140"/>
        <v>0</v>
      </c>
      <c r="AG267" s="1649"/>
      <c r="AH267" s="1649"/>
      <c r="AI267" s="1649"/>
      <c r="AJ267" s="1649"/>
      <c r="AK267" s="1649"/>
      <c r="AL267" s="1649"/>
      <c r="AM267" s="1649"/>
      <c r="AN267" s="1649"/>
      <c r="AO267" s="1649"/>
      <c r="AP267" s="1649"/>
      <c r="AQ267" s="1649"/>
      <c r="AR267" s="1709"/>
      <c r="AS267" s="1779">
        <f t="shared" si="141"/>
        <v>0</v>
      </c>
      <c r="AT267" s="1711">
        <f t="shared" si="162"/>
        <v>0</v>
      </c>
      <c r="AU267" s="1611">
        <f t="shared" si="142"/>
        <v>0</v>
      </c>
      <c r="AV267" s="1611">
        <f t="shared" si="143"/>
        <v>0</v>
      </c>
      <c r="AW267" s="1611">
        <f t="shared" si="144"/>
        <v>0</v>
      </c>
      <c r="AX267" s="1611">
        <f t="shared" si="145"/>
        <v>0</v>
      </c>
      <c r="AY267" s="1611">
        <f t="shared" si="146"/>
        <v>0</v>
      </c>
      <c r="AZ267" s="1611">
        <f t="shared" si="147"/>
        <v>0</v>
      </c>
      <c r="BA267" s="1611">
        <f t="shared" si="148"/>
        <v>0</v>
      </c>
      <c r="BB267" s="1611">
        <f t="shared" si="149"/>
        <v>0</v>
      </c>
      <c r="BC267" s="1611">
        <f t="shared" si="150"/>
        <v>0</v>
      </c>
      <c r="BD267" s="1611">
        <f t="shared" si="151"/>
        <v>0</v>
      </c>
      <c r="BE267" s="1611">
        <f t="shared" si="152"/>
        <v>0</v>
      </c>
      <c r="BF267" s="1611">
        <f t="shared" si="153"/>
        <v>0</v>
      </c>
      <c r="BG267" s="1611">
        <f t="shared" si="163"/>
        <v>0</v>
      </c>
      <c r="BH267" s="1611" t="str">
        <f t="shared" si="164"/>
        <v/>
      </c>
      <c r="BI267" s="1611" t="str">
        <f t="shared" si="165"/>
        <v/>
      </c>
      <c r="BJ267" s="1611" t="str">
        <f t="shared" si="154"/>
        <v/>
      </c>
      <c r="BK267" s="1611" t="str">
        <f t="shared" si="155"/>
        <v/>
      </c>
      <c r="BL267" s="1611" t="str">
        <f t="shared" ca="1" si="156"/>
        <v/>
      </c>
      <c r="BM267" s="1611" t="str">
        <f t="shared" si="166"/>
        <v/>
      </c>
      <c r="BN267" s="1611" t="str">
        <f t="shared" si="157"/>
        <v/>
      </c>
      <c r="BO267" s="1611" t="str">
        <f t="shared" si="158"/>
        <v/>
      </c>
      <c r="BP267" s="1611" t="str">
        <f t="shared" si="167"/>
        <v/>
      </c>
      <c r="BQ267" s="1611" t="str">
        <f t="shared" si="168"/>
        <v/>
      </c>
      <c r="BR267" s="1611" t="str">
        <f t="shared" si="169"/>
        <v/>
      </c>
      <c r="BS267" s="1611" t="str">
        <f t="shared" si="170"/>
        <v/>
      </c>
      <c r="BT267" s="1611" t="str">
        <f t="shared" si="171"/>
        <v/>
      </c>
      <c r="BU267" s="1731">
        <f t="shared" ca="1" si="172"/>
        <v>0</v>
      </c>
    </row>
    <row r="268" spans="1:73" s="1594" customFormat="1" ht="12.5">
      <c r="A268" s="1644" t="str">
        <f t="shared" si="159"/>
        <v>Organisation</v>
      </c>
      <c r="B268" s="1758"/>
      <c r="C268" s="1758"/>
      <c r="D268" s="1758"/>
      <c r="E268" s="1756"/>
      <c r="F268" s="1592"/>
      <c r="G268" s="1714">
        <f t="shared" si="160"/>
        <v>0</v>
      </c>
      <c r="H268" s="1645"/>
      <c r="I268" s="1714">
        <f t="shared" si="161"/>
        <v>0</v>
      </c>
      <c r="J268" s="1646"/>
      <c r="K268" s="1646"/>
      <c r="L268" s="1592"/>
      <c r="M268" s="1597"/>
      <c r="N268" s="1597"/>
      <c r="O268" s="1646"/>
      <c r="P268" s="1647"/>
      <c r="Q268" s="1647"/>
      <c r="R268" s="1648"/>
      <c r="S268" s="1603"/>
      <c r="T268" s="1649"/>
      <c r="U268" s="1649"/>
      <c r="V268" s="1649"/>
      <c r="W268" s="1649"/>
      <c r="X268" s="1649"/>
      <c r="Y268" s="1649"/>
      <c r="Z268" s="1649"/>
      <c r="AA268" s="1649"/>
      <c r="AB268" s="1649"/>
      <c r="AC268" s="1649"/>
      <c r="AD268" s="1649"/>
      <c r="AE268" s="1649"/>
      <c r="AF268" s="1610">
        <f t="shared" si="140"/>
        <v>0</v>
      </c>
      <c r="AG268" s="1649"/>
      <c r="AH268" s="1649"/>
      <c r="AI268" s="1649"/>
      <c r="AJ268" s="1649"/>
      <c r="AK268" s="1649"/>
      <c r="AL268" s="1649"/>
      <c r="AM268" s="1649"/>
      <c r="AN268" s="1649"/>
      <c r="AO268" s="1649"/>
      <c r="AP268" s="1649"/>
      <c r="AQ268" s="1649"/>
      <c r="AR268" s="1709"/>
      <c r="AS268" s="1779">
        <f t="shared" si="141"/>
        <v>0</v>
      </c>
      <c r="AT268" s="1711">
        <f t="shared" si="162"/>
        <v>0</v>
      </c>
      <c r="AU268" s="1611">
        <f t="shared" si="142"/>
        <v>0</v>
      </c>
      <c r="AV268" s="1611">
        <f t="shared" si="143"/>
        <v>0</v>
      </c>
      <c r="AW268" s="1611">
        <f t="shared" si="144"/>
        <v>0</v>
      </c>
      <c r="AX268" s="1611">
        <f t="shared" si="145"/>
        <v>0</v>
      </c>
      <c r="AY268" s="1611">
        <f t="shared" si="146"/>
        <v>0</v>
      </c>
      <c r="AZ268" s="1611">
        <f t="shared" si="147"/>
        <v>0</v>
      </c>
      <c r="BA268" s="1611">
        <f t="shared" si="148"/>
        <v>0</v>
      </c>
      <c r="BB268" s="1611">
        <f t="shared" si="149"/>
        <v>0</v>
      </c>
      <c r="BC268" s="1611">
        <f t="shared" si="150"/>
        <v>0</v>
      </c>
      <c r="BD268" s="1611">
        <f t="shared" si="151"/>
        <v>0</v>
      </c>
      <c r="BE268" s="1611">
        <f t="shared" si="152"/>
        <v>0</v>
      </c>
      <c r="BF268" s="1611">
        <f t="shared" si="153"/>
        <v>0</v>
      </c>
      <c r="BG268" s="1611">
        <f t="shared" si="163"/>
        <v>0</v>
      </c>
      <c r="BH268" s="1611" t="str">
        <f t="shared" si="164"/>
        <v/>
      </c>
      <c r="BI268" s="1611" t="str">
        <f t="shared" si="165"/>
        <v/>
      </c>
      <c r="BJ268" s="1611" t="str">
        <f t="shared" si="154"/>
        <v/>
      </c>
      <c r="BK268" s="1611" t="str">
        <f t="shared" si="155"/>
        <v/>
      </c>
      <c r="BL268" s="1611" t="str">
        <f t="shared" ca="1" si="156"/>
        <v/>
      </c>
      <c r="BM268" s="1611" t="str">
        <f t="shared" si="166"/>
        <v/>
      </c>
      <c r="BN268" s="1611" t="str">
        <f t="shared" si="157"/>
        <v/>
      </c>
      <c r="BO268" s="1611" t="str">
        <f t="shared" si="158"/>
        <v/>
      </c>
      <c r="BP268" s="1611" t="str">
        <f t="shared" si="167"/>
        <v/>
      </c>
      <c r="BQ268" s="1611" t="str">
        <f t="shared" si="168"/>
        <v/>
      </c>
      <c r="BR268" s="1611" t="str">
        <f t="shared" si="169"/>
        <v/>
      </c>
      <c r="BS268" s="1611" t="str">
        <f t="shared" si="170"/>
        <v/>
      </c>
      <c r="BT268" s="1611" t="str">
        <f t="shared" si="171"/>
        <v/>
      </c>
      <c r="BU268" s="1731">
        <f t="shared" ca="1" si="172"/>
        <v>0</v>
      </c>
    </row>
    <row r="269" spans="1:73" s="1594" customFormat="1" ht="12.5">
      <c r="A269" s="1644" t="str">
        <f t="shared" si="159"/>
        <v>Organisation</v>
      </c>
      <c r="B269" s="1758"/>
      <c r="C269" s="1758"/>
      <c r="D269" s="1758"/>
      <c r="E269" s="1756"/>
      <c r="F269" s="1592"/>
      <c r="G269" s="1714">
        <f t="shared" si="160"/>
        <v>0</v>
      </c>
      <c r="H269" s="1645"/>
      <c r="I269" s="1714">
        <f t="shared" si="161"/>
        <v>0</v>
      </c>
      <c r="J269" s="1646"/>
      <c r="K269" s="1646"/>
      <c r="L269" s="1592"/>
      <c r="M269" s="1597"/>
      <c r="N269" s="1597"/>
      <c r="O269" s="1646"/>
      <c r="P269" s="1647"/>
      <c r="Q269" s="1647"/>
      <c r="R269" s="1648"/>
      <c r="S269" s="1603"/>
      <c r="T269" s="1649"/>
      <c r="U269" s="1649"/>
      <c r="V269" s="1649"/>
      <c r="W269" s="1649"/>
      <c r="X269" s="1649"/>
      <c r="Y269" s="1649"/>
      <c r="Z269" s="1649"/>
      <c r="AA269" s="1649"/>
      <c r="AB269" s="1649"/>
      <c r="AC269" s="1649"/>
      <c r="AD269" s="1649"/>
      <c r="AE269" s="1649"/>
      <c r="AF269" s="1610">
        <f t="shared" si="140"/>
        <v>0</v>
      </c>
      <c r="AG269" s="1649"/>
      <c r="AH269" s="1649"/>
      <c r="AI269" s="1649"/>
      <c r="AJ269" s="1649"/>
      <c r="AK269" s="1649"/>
      <c r="AL269" s="1649"/>
      <c r="AM269" s="1649"/>
      <c r="AN269" s="1649"/>
      <c r="AO269" s="1649"/>
      <c r="AP269" s="1649"/>
      <c r="AQ269" s="1649"/>
      <c r="AR269" s="1709"/>
      <c r="AS269" s="1779">
        <f t="shared" si="141"/>
        <v>0</v>
      </c>
      <c r="AT269" s="1711">
        <f t="shared" si="162"/>
        <v>0</v>
      </c>
      <c r="AU269" s="1611">
        <f t="shared" si="142"/>
        <v>0</v>
      </c>
      <c r="AV269" s="1611">
        <f t="shared" si="143"/>
        <v>0</v>
      </c>
      <c r="AW269" s="1611">
        <f t="shared" si="144"/>
        <v>0</v>
      </c>
      <c r="AX269" s="1611">
        <f t="shared" si="145"/>
        <v>0</v>
      </c>
      <c r="AY269" s="1611">
        <f t="shared" si="146"/>
        <v>0</v>
      </c>
      <c r="AZ269" s="1611">
        <f t="shared" si="147"/>
        <v>0</v>
      </c>
      <c r="BA269" s="1611">
        <f t="shared" si="148"/>
        <v>0</v>
      </c>
      <c r="BB269" s="1611">
        <f t="shared" si="149"/>
        <v>0</v>
      </c>
      <c r="BC269" s="1611">
        <f t="shared" si="150"/>
        <v>0</v>
      </c>
      <c r="BD269" s="1611">
        <f t="shared" si="151"/>
        <v>0</v>
      </c>
      <c r="BE269" s="1611">
        <f t="shared" si="152"/>
        <v>0</v>
      </c>
      <c r="BF269" s="1611">
        <f t="shared" si="153"/>
        <v>0</v>
      </c>
      <c r="BG269" s="1611">
        <f t="shared" si="163"/>
        <v>0</v>
      </c>
      <c r="BH269" s="1611" t="str">
        <f t="shared" si="164"/>
        <v/>
      </c>
      <c r="BI269" s="1611" t="str">
        <f t="shared" si="165"/>
        <v/>
      </c>
      <c r="BJ269" s="1611" t="str">
        <f t="shared" si="154"/>
        <v/>
      </c>
      <c r="BK269" s="1611" t="str">
        <f t="shared" si="155"/>
        <v/>
      </c>
      <c r="BL269" s="1611" t="str">
        <f t="shared" ca="1" si="156"/>
        <v/>
      </c>
      <c r="BM269" s="1611" t="str">
        <f t="shared" si="166"/>
        <v/>
      </c>
      <c r="BN269" s="1611" t="str">
        <f t="shared" si="157"/>
        <v/>
      </c>
      <c r="BO269" s="1611" t="str">
        <f t="shared" si="158"/>
        <v/>
      </c>
      <c r="BP269" s="1611" t="str">
        <f t="shared" si="167"/>
        <v/>
      </c>
      <c r="BQ269" s="1611" t="str">
        <f t="shared" si="168"/>
        <v/>
      </c>
      <c r="BR269" s="1611" t="str">
        <f t="shared" si="169"/>
        <v/>
      </c>
      <c r="BS269" s="1611" t="str">
        <f t="shared" si="170"/>
        <v/>
      </c>
      <c r="BT269" s="1611" t="str">
        <f t="shared" si="171"/>
        <v/>
      </c>
      <c r="BU269" s="1731">
        <f t="shared" ca="1" si="172"/>
        <v>0</v>
      </c>
    </row>
    <row r="270" spans="1:73" s="1594" customFormat="1" ht="12.5">
      <c r="A270" s="1644" t="str">
        <f t="shared" si="159"/>
        <v>Organisation</v>
      </c>
      <c r="B270" s="1758"/>
      <c r="C270" s="1758"/>
      <c r="D270" s="1758"/>
      <c r="E270" s="1756"/>
      <c r="F270" s="1592"/>
      <c r="G270" s="1714">
        <f t="shared" si="160"/>
        <v>0</v>
      </c>
      <c r="H270" s="1645"/>
      <c r="I270" s="1714">
        <f t="shared" si="161"/>
        <v>0</v>
      </c>
      <c r="J270" s="1646"/>
      <c r="K270" s="1646"/>
      <c r="L270" s="1592"/>
      <c r="M270" s="1597"/>
      <c r="N270" s="1597"/>
      <c r="O270" s="1646"/>
      <c r="P270" s="1647"/>
      <c r="Q270" s="1647"/>
      <c r="R270" s="1648"/>
      <c r="S270" s="1603"/>
      <c r="T270" s="1649"/>
      <c r="U270" s="1649"/>
      <c r="V270" s="1649"/>
      <c r="W270" s="1649"/>
      <c r="X270" s="1649"/>
      <c r="Y270" s="1649"/>
      <c r="Z270" s="1649"/>
      <c r="AA270" s="1649"/>
      <c r="AB270" s="1649"/>
      <c r="AC270" s="1649"/>
      <c r="AD270" s="1649"/>
      <c r="AE270" s="1649"/>
      <c r="AF270" s="1610">
        <f t="shared" si="140"/>
        <v>0</v>
      </c>
      <c r="AG270" s="1649"/>
      <c r="AH270" s="1649"/>
      <c r="AI270" s="1649"/>
      <c r="AJ270" s="1649"/>
      <c r="AK270" s="1649"/>
      <c r="AL270" s="1649"/>
      <c r="AM270" s="1649"/>
      <c r="AN270" s="1649"/>
      <c r="AO270" s="1649"/>
      <c r="AP270" s="1649"/>
      <c r="AQ270" s="1649"/>
      <c r="AR270" s="1709"/>
      <c r="AS270" s="1779">
        <f t="shared" si="141"/>
        <v>0</v>
      </c>
      <c r="AT270" s="1711">
        <f t="shared" si="162"/>
        <v>0</v>
      </c>
      <c r="AU270" s="1611">
        <f t="shared" si="142"/>
        <v>0</v>
      </c>
      <c r="AV270" s="1611">
        <f t="shared" si="143"/>
        <v>0</v>
      </c>
      <c r="AW270" s="1611">
        <f t="shared" si="144"/>
        <v>0</v>
      </c>
      <c r="AX270" s="1611">
        <f t="shared" si="145"/>
        <v>0</v>
      </c>
      <c r="AY270" s="1611">
        <f t="shared" si="146"/>
        <v>0</v>
      </c>
      <c r="AZ270" s="1611">
        <f t="shared" si="147"/>
        <v>0</v>
      </c>
      <c r="BA270" s="1611">
        <f t="shared" si="148"/>
        <v>0</v>
      </c>
      <c r="BB270" s="1611">
        <f t="shared" si="149"/>
        <v>0</v>
      </c>
      <c r="BC270" s="1611">
        <f t="shared" si="150"/>
        <v>0</v>
      </c>
      <c r="BD270" s="1611">
        <f t="shared" si="151"/>
        <v>0</v>
      </c>
      <c r="BE270" s="1611">
        <f t="shared" si="152"/>
        <v>0</v>
      </c>
      <c r="BF270" s="1611">
        <f t="shared" si="153"/>
        <v>0</v>
      </c>
      <c r="BG270" s="1611">
        <f t="shared" si="163"/>
        <v>0</v>
      </c>
      <c r="BH270" s="1611" t="str">
        <f t="shared" si="164"/>
        <v/>
      </c>
      <c r="BI270" s="1611" t="str">
        <f t="shared" si="165"/>
        <v/>
      </c>
      <c r="BJ270" s="1611" t="str">
        <f t="shared" si="154"/>
        <v/>
      </c>
      <c r="BK270" s="1611" t="str">
        <f t="shared" si="155"/>
        <v/>
      </c>
      <c r="BL270" s="1611" t="str">
        <f t="shared" ca="1" si="156"/>
        <v/>
      </c>
      <c r="BM270" s="1611" t="str">
        <f t="shared" si="166"/>
        <v/>
      </c>
      <c r="BN270" s="1611" t="str">
        <f t="shared" si="157"/>
        <v/>
      </c>
      <c r="BO270" s="1611" t="str">
        <f t="shared" si="158"/>
        <v/>
      </c>
      <c r="BP270" s="1611" t="str">
        <f t="shared" si="167"/>
        <v/>
      </c>
      <c r="BQ270" s="1611" t="str">
        <f t="shared" si="168"/>
        <v/>
      </c>
      <c r="BR270" s="1611" t="str">
        <f t="shared" si="169"/>
        <v/>
      </c>
      <c r="BS270" s="1611" t="str">
        <f t="shared" si="170"/>
        <v/>
      </c>
      <c r="BT270" s="1611" t="str">
        <f t="shared" si="171"/>
        <v/>
      </c>
      <c r="BU270" s="1731">
        <f t="shared" ca="1" si="172"/>
        <v>0</v>
      </c>
    </row>
    <row r="271" spans="1:73" s="1594" customFormat="1" ht="12.5">
      <c r="A271" s="1644" t="str">
        <f t="shared" si="159"/>
        <v>Organisation</v>
      </c>
      <c r="B271" s="1758"/>
      <c r="C271" s="1758"/>
      <c r="D271" s="1758"/>
      <c r="E271" s="1756"/>
      <c r="F271" s="1592"/>
      <c r="G271" s="1714">
        <f t="shared" si="160"/>
        <v>0</v>
      </c>
      <c r="H271" s="1645"/>
      <c r="I271" s="1714">
        <f t="shared" si="161"/>
        <v>0</v>
      </c>
      <c r="J271" s="1646"/>
      <c r="K271" s="1646"/>
      <c r="L271" s="1592"/>
      <c r="M271" s="1597"/>
      <c r="N271" s="1597"/>
      <c r="O271" s="1646"/>
      <c r="P271" s="1647"/>
      <c r="Q271" s="1647"/>
      <c r="R271" s="1648"/>
      <c r="S271" s="1603"/>
      <c r="T271" s="1649"/>
      <c r="U271" s="1649"/>
      <c r="V271" s="1649"/>
      <c r="W271" s="1649"/>
      <c r="X271" s="1649"/>
      <c r="Y271" s="1649"/>
      <c r="Z271" s="1649"/>
      <c r="AA271" s="1649"/>
      <c r="AB271" s="1649"/>
      <c r="AC271" s="1649"/>
      <c r="AD271" s="1649"/>
      <c r="AE271" s="1649"/>
      <c r="AF271" s="1610">
        <f t="shared" si="140"/>
        <v>0</v>
      </c>
      <c r="AG271" s="1649"/>
      <c r="AH271" s="1649"/>
      <c r="AI271" s="1649"/>
      <c r="AJ271" s="1649"/>
      <c r="AK271" s="1649"/>
      <c r="AL271" s="1649"/>
      <c r="AM271" s="1649"/>
      <c r="AN271" s="1649"/>
      <c r="AO271" s="1649"/>
      <c r="AP271" s="1649"/>
      <c r="AQ271" s="1649"/>
      <c r="AR271" s="1709"/>
      <c r="AS271" s="1779">
        <f t="shared" si="141"/>
        <v>0</v>
      </c>
      <c r="AT271" s="1711">
        <f t="shared" si="162"/>
        <v>0</v>
      </c>
      <c r="AU271" s="1611">
        <f t="shared" si="142"/>
        <v>0</v>
      </c>
      <c r="AV271" s="1611">
        <f t="shared" si="143"/>
        <v>0</v>
      </c>
      <c r="AW271" s="1611">
        <f t="shared" si="144"/>
        <v>0</v>
      </c>
      <c r="AX271" s="1611">
        <f t="shared" si="145"/>
        <v>0</v>
      </c>
      <c r="AY271" s="1611">
        <f t="shared" si="146"/>
        <v>0</v>
      </c>
      <c r="AZ271" s="1611">
        <f t="shared" si="147"/>
        <v>0</v>
      </c>
      <c r="BA271" s="1611">
        <f t="shared" si="148"/>
        <v>0</v>
      </c>
      <c r="BB271" s="1611">
        <f t="shared" si="149"/>
        <v>0</v>
      </c>
      <c r="BC271" s="1611">
        <f t="shared" si="150"/>
        <v>0</v>
      </c>
      <c r="BD271" s="1611">
        <f t="shared" si="151"/>
        <v>0</v>
      </c>
      <c r="BE271" s="1611">
        <f t="shared" si="152"/>
        <v>0</v>
      </c>
      <c r="BF271" s="1611">
        <f t="shared" si="153"/>
        <v>0</v>
      </c>
      <c r="BG271" s="1611">
        <f t="shared" si="163"/>
        <v>0</v>
      </c>
      <c r="BH271" s="1611" t="str">
        <f t="shared" si="164"/>
        <v/>
      </c>
      <c r="BI271" s="1611" t="str">
        <f t="shared" si="165"/>
        <v/>
      </c>
      <c r="BJ271" s="1611" t="str">
        <f t="shared" si="154"/>
        <v/>
      </c>
      <c r="BK271" s="1611" t="str">
        <f t="shared" si="155"/>
        <v/>
      </c>
      <c r="BL271" s="1611" t="str">
        <f t="shared" ca="1" si="156"/>
        <v/>
      </c>
      <c r="BM271" s="1611" t="str">
        <f t="shared" si="166"/>
        <v/>
      </c>
      <c r="BN271" s="1611" t="str">
        <f t="shared" si="157"/>
        <v/>
      </c>
      <c r="BO271" s="1611" t="str">
        <f t="shared" si="158"/>
        <v/>
      </c>
      <c r="BP271" s="1611" t="str">
        <f t="shared" si="167"/>
        <v/>
      </c>
      <c r="BQ271" s="1611" t="str">
        <f t="shared" si="168"/>
        <v/>
      </c>
      <c r="BR271" s="1611" t="str">
        <f t="shared" si="169"/>
        <v/>
      </c>
      <c r="BS271" s="1611" t="str">
        <f t="shared" si="170"/>
        <v/>
      </c>
      <c r="BT271" s="1611" t="str">
        <f t="shared" si="171"/>
        <v/>
      </c>
      <c r="BU271" s="1731">
        <f t="shared" ca="1" si="172"/>
        <v>0</v>
      </c>
    </row>
    <row r="272" spans="1:73" s="1594" customFormat="1" ht="12.5">
      <c r="A272" s="1644" t="str">
        <f t="shared" si="159"/>
        <v>Organisation</v>
      </c>
      <c r="B272" s="1758"/>
      <c r="C272" s="1758"/>
      <c r="D272" s="1758"/>
      <c r="E272" s="1756"/>
      <c r="F272" s="1592"/>
      <c r="G272" s="1714">
        <f t="shared" si="160"/>
        <v>0</v>
      </c>
      <c r="H272" s="1645"/>
      <c r="I272" s="1714">
        <f t="shared" si="161"/>
        <v>0</v>
      </c>
      <c r="J272" s="1646"/>
      <c r="K272" s="1646"/>
      <c r="L272" s="1592"/>
      <c r="M272" s="1597"/>
      <c r="N272" s="1597"/>
      <c r="O272" s="1646"/>
      <c r="P272" s="1647"/>
      <c r="Q272" s="1647"/>
      <c r="R272" s="1648"/>
      <c r="S272" s="1603"/>
      <c r="T272" s="1649"/>
      <c r="U272" s="1649"/>
      <c r="V272" s="1649"/>
      <c r="W272" s="1649"/>
      <c r="X272" s="1649"/>
      <c r="Y272" s="1649"/>
      <c r="Z272" s="1649"/>
      <c r="AA272" s="1649"/>
      <c r="AB272" s="1649"/>
      <c r="AC272" s="1649"/>
      <c r="AD272" s="1649"/>
      <c r="AE272" s="1649"/>
      <c r="AF272" s="1610">
        <f t="shared" si="140"/>
        <v>0</v>
      </c>
      <c r="AG272" s="1649"/>
      <c r="AH272" s="1649"/>
      <c r="AI272" s="1649"/>
      <c r="AJ272" s="1649"/>
      <c r="AK272" s="1649"/>
      <c r="AL272" s="1649"/>
      <c r="AM272" s="1649"/>
      <c r="AN272" s="1649"/>
      <c r="AO272" s="1649"/>
      <c r="AP272" s="1649"/>
      <c r="AQ272" s="1649"/>
      <c r="AR272" s="1709"/>
      <c r="AS272" s="1779">
        <f t="shared" si="141"/>
        <v>0</v>
      </c>
      <c r="AT272" s="1711">
        <f t="shared" si="162"/>
        <v>0</v>
      </c>
      <c r="AU272" s="1611">
        <f t="shared" si="142"/>
        <v>0</v>
      </c>
      <c r="AV272" s="1611">
        <f t="shared" si="143"/>
        <v>0</v>
      </c>
      <c r="AW272" s="1611">
        <f t="shared" si="144"/>
        <v>0</v>
      </c>
      <c r="AX272" s="1611">
        <f t="shared" si="145"/>
        <v>0</v>
      </c>
      <c r="AY272" s="1611">
        <f t="shared" si="146"/>
        <v>0</v>
      </c>
      <c r="AZ272" s="1611">
        <f t="shared" si="147"/>
        <v>0</v>
      </c>
      <c r="BA272" s="1611">
        <f t="shared" si="148"/>
        <v>0</v>
      </c>
      <c r="BB272" s="1611">
        <f t="shared" si="149"/>
        <v>0</v>
      </c>
      <c r="BC272" s="1611">
        <f t="shared" si="150"/>
        <v>0</v>
      </c>
      <c r="BD272" s="1611">
        <f t="shared" si="151"/>
        <v>0</v>
      </c>
      <c r="BE272" s="1611">
        <f t="shared" si="152"/>
        <v>0</v>
      </c>
      <c r="BF272" s="1611">
        <f t="shared" si="153"/>
        <v>0</v>
      </c>
      <c r="BG272" s="1611">
        <f t="shared" si="163"/>
        <v>0</v>
      </c>
      <c r="BH272" s="1611" t="str">
        <f t="shared" si="164"/>
        <v/>
      </c>
      <c r="BI272" s="1611" t="str">
        <f t="shared" si="165"/>
        <v/>
      </c>
      <c r="BJ272" s="1611" t="str">
        <f t="shared" si="154"/>
        <v/>
      </c>
      <c r="BK272" s="1611" t="str">
        <f t="shared" si="155"/>
        <v/>
      </c>
      <c r="BL272" s="1611" t="str">
        <f t="shared" ca="1" si="156"/>
        <v/>
      </c>
      <c r="BM272" s="1611" t="str">
        <f t="shared" si="166"/>
        <v/>
      </c>
      <c r="BN272" s="1611" t="str">
        <f t="shared" si="157"/>
        <v/>
      </c>
      <c r="BO272" s="1611" t="str">
        <f t="shared" si="158"/>
        <v/>
      </c>
      <c r="BP272" s="1611" t="str">
        <f t="shared" si="167"/>
        <v/>
      </c>
      <c r="BQ272" s="1611" t="str">
        <f t="shared" si="168"/>
        <v/>
      </c>
      <c r="BR272" s="1611" t="str">
        <f t="shared" si="169"/>
        <v/>
      </c>
      <c r="BS272" s="1611" t="str">
        <f t="shared" si="170"/>
        <v/>
      </c>
      <c r="BT272" s="1611" t="str">
        <f t="shared" si="171"/>
        <v/>
      </c>
      <c r="BU272" s="1731">
        <f t="shared" ca="1" si="172"/>
        <v>0</v>
      </c>
    </row>
    <row r="273" spans="1:73" s="1594" customFormat="1" ht="12.5">
      <c r="A273" s="1644" t="str">
        <f t="shared" si="159"/>
        <v>Organisation</v>
      </c>
      <c r="B273" s="1758"/>
      <c r="C273" s="1758"/>
      <c r="D273" s="1758"/>
      <c r="E273" s="1756"/>
      <c r="F273" s="1592"/>
      <c r="G273" s="1714">
        <f t="shared" si="160"/>
        <v>0</v>
      </c>
      <c r="H273" s="1645"/>
      <c r="I273" s="1714">
        <f t="shared" si="161"/>
        <v>0</v>
      </c>
      <c r="J273" s="1646"/>
      <c r="K273" s="1646"/>
      <c r="L273" s="1592"/>
      <c r="M273" s="1597"/>
      <c r="N273" s="1597"/>
      <c r="O273" s="1646"/>
      <c r="P273" s="1647"/>
      <c r="Q273" s="1647"/>
      <c r="R273" s="1648"/>
      <c r="S273" s="1603"/>
      <c r="T273" s="1649"/>
      <c r="U273" s="1649"/>
      <c r="V273" s="1649"/>
      <c r="W273" s="1649"/>
      <c r="X273" s="1649"/>
      <c r="Y273" s="1649"/>
      <c r="Z273" s="1649"/>
      <c r="AA273" s="1649"/>
      <c r="AB273" s="1649"/>
      <c r="AC273" s="1649"/>
      <c r="AD273" s="1649"/>
      <c r="AE273" s="1649"/>
      <c r="AF273" s="1610">
        <f t="shared" si="140"/>
        <v>0</v>
      </c>
      <c r="AG273" s="1649"/>
      <c r="AH273" s="1649"/>
      <c r="AI273" s="1649"/>
      <c r="AJ273" s="1649"/>
      <c r="AK273" s="1649"/>
      <c r="AL273" s="1649"/>
      <c r="AM273" s="1649"/>
      <c r="AN273" s="1649"/>
      <c r="AO273" s="1649"/>
      <c r="AP273" s="1649"/>
      <c r="AQ273" s="1649"/>
      <c r="AR273" s="1709"/>
      <c r="AS273" s="1779">
        <f t="shared" si="141"/>
        <v>0</v>
      </c>
      <c r="AT273" s="1711">
        <f t="shared" si="162"/>
        <v>0</v>
      </c>
      <c r="AU273" s="1611">
        <f t="shared" si="142"/>
        <v>0</v>
      </c>
      <c r="AV273" s="1611">
        <f t="shared" si="143"/>
        <v>0</v>
      </c>
      <c r="AW273" s="1611">
        <f t="shared" si="144"/>
        <v>0</v>
      </c>
      <c r="AX273" s="1611">
        <f t="shared" si="145"/>
        <v>0</v>
      </c>
      <c r="AY273" s="1611">
        <f t="shared" si="146"/>
        <v>0</v>
      </c>
      <c r="AZ273" s="1611">
        <f t="shared" si="147"/>
        <v>0</v>
      </c>
      <c r="BA273" s="1611">
        <f t="shared" si="148"/>
        <v>0</v>
      </c>
      <c r="BB273" s="1611">
        <f t="shared" si="149"/>
        <v>0</v>
      </c>
      <c r="BC273" s="1611">
        <f t="shared" si="150"/>
        <v>0</v>
      </c>
      <c r="BD273" s="1611">
        <f t="shared" si="151"/>
        <v>0</v>
      </c>
      <c r="BE273" s="1611">
        <f t="shared" si="152"/>
        <v>0</v>
      </c>
      <c r="BF273" s="1611">
        <f t="shared" si="153"/>
        <v>0</v>
      </c>
      <c r="BG273" s="1611">
        <f t="shared" si="163"/>
        <v>0</v>
      </c>
      <c r="BH273" s="1611" t="str">
        <f t="shared" si="164"/>
        <v/>
      </c>
      <c r="BI273" s="1611" t="str">
        <f t="shared" si="165"/>
        <v/>
      </c>
      <c r="BJ273" s="1611" t="str">
        <f t="shared" si="154"/>
        <v/>
      </c>
      <c r="BK273" s="1611" t="str">
        <f t="shared" si="155"/>
        <v/>
      </c>
      <c r="BL273" s="1611" t="str">
        <f t="shared" ca="1" si="156"/>
        <v/>
      </c>
      <c r="BM273" s="1611" t="str">
        <f t="shared" si="166"/>
        <v/>
      </c>
      <c r="BN273" s="1611" t="str">
        <f t="shared" si="157"/>
        <v/>
      </c>
      <c r="BO273" s="1611" t="str">
        <f t="shared" si="158"/>
        <v/>
      </c>
      <c r="BP273" s="1611" t="str">
        <f t="shared" si="167"/>
        <v/>
      </c>
      <c r="BQ273" s="1611" t="str">
        <f t="shared" si="168"/>
        <v/>
      </c>
      <c r="BR273" s="1611" t="str">
        <f t="shared" si="169"/>
        <v/>
      </c>
      <c r="BS273" s="1611" t="str">
        <f t="shared" si="170"/>
        <v/>
      </c>
      <c r="BT273" s="1611" t="str">
        <f t="shared" si="171"/>
        <v/>
      </c>
      <c r="BU273" s="1731">
        <f t="shared" ca="1" si="172"/>
        <v>0</v>
      </c>
    </row>
    <row r="274" spans="1:73" s="1594" customFormat="1" ht="12.5">
      <c r="A274" s="1644" t="str">
        <f t="shared" si="159"/>
        <v>Organisation</v>
      </c>
      <c r="B274" s="1758"/>
      <c r="C274" s="1758"/>
      <c r="D274" s="1758"/>
      <c r="E274" s="1756"/>
      <c r="F274" s="1592"/>
      <c r="G274" s="1714">
        <f t="shared" si="160"/>
        <v>0</v>
      </c>
      <c r="H274" s="1645"/>
      <c r="I274" s="1714">
        <f t="shared" si="161"/>
        <v>0</v>
      </c>
      <c r="J274" s="1646"/>
      <c r="K274" s="1646"/>
      <c r="L274" s="1592"/>
      <c r="M274" s="1597"/>
      <c r="N274" s="1597"/>
      <c r="O274" s="1646"/>
      <c r="P274" s="1647"/>
      <c r="Q274" s="1647"/>
      <c r="R274" s="1648"/>
      <c r="S274" s="1603"/>
      <c r="T274" s="1649"/>
      <c r="U274" s="1649"/>
      <c r="V274" s="1649"/>
      <c r="W274" s="1649"/>
      <c r="X274" s="1649"/>
      <c r="Y274" s="1649"/>
      <c r="Z274" s="1649"/>
      <c r="AA274" s="1649"/>
      <c r="AB274" s="1649"/>
      <c r="AC274" s="1649"/>
      <c r="AD274" s="1649"/>
      <c r="AE274" s="1649"/>
      <c r="AF274" s="1610">
        <f t="shared" si="140"/>
        <v>0</v>
      </c>
      <c r="AG274" s="1649"/>
      <c r="AH274" s="1649"/>
      <c r="AI274" s="1649"/>
      <c r="AJ274" s="1649"/>
      <c r="AK274" s="1649"/>
      <c r="AL274" s="1649"/>
      <c r="AM274" s="1649"/>
      <c r="AN274" s="1649"/>
      <c r="AO274" s="1649"/>
      <c r="AP274" s="1649"/>
      <c r="AQ274" s="1649"/>
      <c r="AR274" s="1709"/>
      <c r="AS274" s="1779">
        <f t="shared" si="141"/>
        <v>0</v>
      </c>
      <c r="AT274" s="1711">
        <f t="shared" si="162"/>
        <v>0</v>
      </c>
      <c r="AU274" s="1611">
        <f t="shared" si="142"/>
        <v>0</v>
      </c>
      <c r="AV274" s="1611">
        <f t="shared" si="143"/>
        <v>0</v>
      </c>
      <c r="AW274" s="1611">
        <f t="shared" si="144"/>
        <v>0</v>
      </c>
      <c r="AX274" s="1611">
        <f t="shared" si="145"/>
        <v>0</v>
      </c>
      <c r="AY274" s="1611">
        <f t="shared" si="146"/>
        <v>0</v>
      </c>
      <c r="AZ274" s="1611">
        <f t="shared" si="147"/>
        <v>0</v>
      </c>
      <c r="BA274" s="1611">
        <f t="shared" si="148"/>
        <v>0</v>
      </c>
      <c r="BB274" s="1611">
        <f t="shared" si="149"/>
        <v>0</v>
      </c>
      <c r="BC274" s="1611">
        <f t="shared" si="150"/>
        <v>0</v>
      </c>
      <c r="BD274" s="1611">
        <f t="shared" si="151"/>
        <v>0</v>
      </c>
      <c r="BE274" s="1611">
        <f t="shared" si="152"/>
        <v>0</v>
      </c>
      <c r="BF274" s="1611">
        <f t="shared" si="153"/>
        <v>0</v>
      </c>
      <c r="BG274" s="1611">
        <f t="shared" si="163"/>
        <v>0</v>
      </c>
      <c r="BH274" s="1611" t="str">
        <f t="shared" si="164"/>
        <v/>
      </c>
      <c r="BI274" s="1611" t="str">
        <f t="shared" si="165"/>
        <v/>
      </c>
      <c r="BJ274" s="1611" t="str">
        <f t="shared" si="154"/>
        <v/>
      </c>
      <c r="BK274" s="1611" t="str">
        <f t="shared" si="155"/>
        <v/>
      </c>
      <c r="BL274" s="1611" t="str">
        <f t="shared" ca="1" si="156"/>
        <v/>
      </c>
      <c r="BM274" s="1611" t="str">
        <f t="shared" si="166"/>
        <v/>
      </c>
      <c r="BN274" s="1611" t="str">
        <f t="shared" si="157"/>
        <v/>
      </c>
      <c r="BO274" s="1611" t="str">
        <f t="shared" si="158"/>
        <v/>
      </c>
      <c r="BP274" s="1611" t="str">
        <f t="shared" si="167"/>
        <v/>
      </c>
      <c r="BQ274" s="1611" t="str">
        <f t="shared" si="168"/>
        <v/>
      </c>
      <c r="BR274" s="1611" t="str">
        <f t="shared" si="169"/>
        <v/>
      </c>
      <c r="BS274" s="1611" t="str">
        <f t="shared" si="170"/>
        <v/>
      </c>
      <c r="BT274" s="1611" t="str">
        <f t="shared" si="171"/>
        <v/>
      </c>
      <c r="BU274" s="1731">
        <f t="shared" ca="1" si="172"/>
        <v>0</v>
      </c>
    </row>
    <row r="275" spans="1:73" s="1594" customFormat="1" ht="12.5">
      <c r="A275" s="1644" t="str">
        <f t="shared" si="159"/>
        <v>Organisation</v>
      </c>
      <c r="B275" s="1758"/>
      <c r="C275" s="1758"/>
      <c r="D275" s="1758"/>
      <c r="E275" s="1756"/>
      <c r="F275" s="1592"/>
      <c r="G275" s="1714">
        <f t="shared" si="160"/>
        <v>0</v>
      </c>
      <c r="H275" s="1645"/>
      <c r="I275" s="1714">
        <f t="shared" si="161"/>
        <v>0</v>
      </c>
      <c r="J275" s="1646"/>
      <c r="K275" s="1646"/>
      <c r="L275" s="1592"/>
      <c r="M275" s="1597"/>
      <c r="N275" s="1597"/>
      <c r="O275" s="1646"/>
      <c r="P275" s="1647"/>
      <c r="Q275" s="1647"/>
      <c r="R275" s="1648"/>
      <c r="S275" s="1603"/>
      <c r="T275" s="1649"/>
      <c r="U275" s="1649"/>
      <c r="V275" s="1649"/>
      <c r="W275" s="1649"/>
      <c r="X275" s="1649"/>
      <c r="Y275" s="1649"/>
      <c r="Z275" s="1649"/>
      <c r="AA275" s="1649"/>
      <c r="AB275" s="1649"/>
      <c r="AC275" s="1649"/>
      <c r="AD275" s="1649"/>
      <c r="AE275" s="1649"/>
      <c r="AF275" s="1610">
        <f t="shared" si="140"/>
        <v>0</v>
      </c>
      <c r="AG275" s="1649"/>
      <c r="AH275" s="1649"/>
      <c r="AI275" s="1649"/>
      <c r="AJ275" s="1649"/>
      <c r="AK275" s="1649"/>
      <c r="AL275" s="1649"/>
      <c r="AM275" s="1649"/>
      <c r="AN275" s="1649"/>
      <c r="AO275" s="1649"/>
      <c r="AP275" s="1649"/>
      <c r="AQ275" s="1649"/>
      <c r="AR275" s="1709"/>
      <c r="AS275" s="1779">
        <f t="shared" si="141"/>
        <v>0</v>
      </c>
      <c r="AT275" s="1711">
        <f t="shared" si="162"/>
        <v>0</v>
      </c>
      <c r="AU275" s="1611">
        <f t="shared" si="142"/>
        <v>0</v>
      </c>
      <c r="AV275" s="1611">
        <f t="shared" si="143"/>
        <v>0</v>
      </c>
      <c r="AW275" s="1611">
        <f t="shared" si="144"/>
        <v>0</v>
      </c>
      <c r="AX275" s="1611">
        <f t="shared" si="145"/>
        <v>0</v>
      </c>
      <c r="AY275" s="1611">
        <f t="shared" si="146"/>
        <v>0</v>
      </c>
      <c r="AZ275" s="1611">
        <f t="shared" si="147"/>
        <v>0</v>
      </c>
      <c r="BA275" s="1611">
        <f t="shared" si="148"/>
        <v>0</v>
      </c>
      <c r="BB275" s="1611">
        <f t="shared" si="149"/>
        <v>0</v>
      </c>
      <c r="BC275" s="1611">
        <f t="shared" si="150"/>
        <v>0</v>
      </c>
      <c r="BD275" s="1611">
        <f t="shared" si="151"/>
        <v>0</v>
      </c>
      <c r="BE275" s="1611">
        <f t="shared" si="152"/>
        <v>0</v>
      </c>
      <c r="BF275" s="1611">
        <f t="shared" si="153"/>
        <v>0</v>
      </c>
      <c r="BG275" s="1611">
        <f t="shared" si="163"/>
        <v>0</v>
      </c>
      <c r="BH275" s="1611" t="str">
        <f t="shared" si="164"/>
        <v/>
      </c>
      <c r="BI275" s="1611" t="str">
        <f t="shared" si="165"/>
        <v/>
      </c>
      <c r="BJ275" s="1611" t="str">
        <f t="shared" si="154"/>
        <v/>
      </c>
      <c r="BK275" s="1611" t="str">
        <f t="shared" si="155"/>
        <v/>
      </c>
      <c r="BL275" s="1611" t="str">
        <f t="shared" ca="1" si="156"/>
        <v/>
      </c>
      <c r="BM275" s="1611" t="str">
        <f t="shared" si="166"/>
        <v/>
      </c>
      <c r="BN275" s="1611" t="str">
        <f t="shared" si="157"/>
        <v/>
      </c>
      <c r="BO275" s="1611" t="str">
        <f t="shared" si="158"/>
        <v/>
      </c>
      <c r="BP275" s="1611" t="str">
        <f t="shared" si="167"/>
        <v/>
      </c>
      <c r="BQ275" s="1611" t="str">
        <f t="shared" si="168"/>
        <v/>
      </c>
      <c r="BR275" s="1611" t="str">
        <f t="shared" si="169"/>
        <v/>
      </c>
      <c r="BS275" s="1611" t="str">
        <f t="shared" si="170"/>
        <v/>
      </c>
      <c r="BT275" s="1611" t="str">
        <f t="shared" si="171"/>
        <v/>
      </c>
      <c r="BU275" s="1731">
        <f t="shared" ca="1" si="172"/>
        <v>0</v>
      </c>
    </row>
    <row r="276" spans="1:73" s="1594" customFormat="1" ht="12.5">
      <c r="A276" s="1644" t="str">
        <f t="shared" si="159"/>
        <v>Organisation</v>
      </c>
      <c r="B276" s="1758"/>
      <c r="C276" s="1758"/>
      <c r="D276" s="1758"/>
      <c r="E276" s="1756"/>
      <c r="F276" s="1592"/>
      <c r="G276" s="1714">
        <f t="shared" si="160"/>
        <v>0</v>
      </c>
      <c r="H276" s="1645"/>
      <c r="I276" s="1714">
        <f t="shared" si="161"/>
        <v>0</v>
      </c>
      <c r="J276" s="1646"/>
      <c r="K276" s="1646"/>
      <c r="L276" s="1592"/>
      <c r="M276" s="1597"/>
      <c r="N276" s="1597"/>
      <c r="O276" s="1646"/>
      <c r="P276" s="1647"/>
      <c r="Q276" s="1647"/>
      <c r="R276" s="1648"/>
      <c r="S276" s="1603"/>
      <c r="T276" s="1649"/>
      <c r="U276" s="1649"/>
      <c r="V276" s="1649"/>
      <c r="W276" s="1649"/>
      <c r="X276" s="1649"/>
      <c r="Y276" s="1649"/>
      <c r="Z276" s="1649"/>
      <c r="AA276" s="1649"/>
      <c r="AB276" s="1649"/>
      <c r="AC276" s="1649"/>
      <c r="AD276" s="1649"/>
      <c r="AE276" s="1649"/>
      <c r="AF276" s="1610">
        <f t="shared" si="140"/>
        <v>0</v>
      </c>
      <c r="AG276" s="1649"/>
      <c r="AH276" s="1649"/>
      <c r="AI276" s="1649"/>
      <c r="AJ276" s="1649"/>
      <c r="AK276" s="1649"/>
      <c r="AL276" s="1649"/>
      <c r="AM276" s="1649"/>
      <c r="AN276" s="1649"/>
      <c r="AO276" s="1649"/>
      <c r="AP276" s="1649"/>
      <c r="AQ276" s="1649"/>
      <c r="AR276" s="1709"/>
      <c r="AS276" s="1779">
        <f t="shared" si="141"/>
        <v>0</v>
      </c>
      <c r="AT276" s="1711">
        <f t="shared" si="162"/>
        <v>0</v>
      </c>
      <c r="AU276" s="1611">
        <f t="shared" si="142"/>
        <v>0</v>
      </c>
      <c r="AV276" s="1611">
        <f t="shared" si="143"/>
        <v>0</v>
      </c>
      <c r="AW276" s="1611">
        <f t="shared" si="144"/>
        <v>0</v>
      </c>
      <c r="AX276" s="1611">
        <f t="shared" si="145"/>
        <v>0</v>
      </c>
      <c r="AY276" s="1611">
        <f t="shared" si="146"/>
        <v>0</v>
      </c>
      <c r="AZ276" s="1611">
        <f t="shared" si="147"/>
        <v>0</v>
      </c>
      <c r="BA276" s="1611">
        <f t="shared" si="148"/>
        <v>0</v>
      </c>
      <c r="BB276" s="1611">
        <f t="shared" si="149"/>
        <v>0</v>
      </c>
      <c r="BC276" s="1611">
        <f t="shared" si="150"/>
        <v>0</v>
      </c>
      <c r="BD276" s="1611">
        <f t="shared" si="151"/>
        <v>0</v>
      </c>
      <c r="BE276" s="1611">
        <f t="shared" si="152"/>
        <v>0</v>
      </c>
      <c r="BF276" s="1611">
        <f t="shared" si="153"/>
        <v>0</v>
      </c>
      <c r="BG276" s="1611">
        <f t="shared" si="163"/>
        <v>0</v>
      </c>
      <c r="BH276" s="1611" t="str">
        <f t="shared" si="164"/>
        <v/>
      </c>
      <c r="BI276" s="1611" t="str">
        <f t="shared" si="165"/>
        <v/>
      </c>
      <c r="BJ276" s="1611" t="str">
        <f t="shared" si="154"/>
        <v/>
      </c>
      <c r="BK276" s="1611" t="str">
        <f t="shared" si="155"/>
        <v/>
      </c>
      <c r="BL276" s="1611" t="str">
        <f t="shared" ca="1" si="156"/>
        <v/>
      </c>
      <c r="BM276" s="1611" t="str">
        <f t="shared" si="166"/>
        <v/>
      </c>
      <c r="BN276" s="1611" t="str">
        <f t="shared" si="157"/>
        <v/>
      </c>
      <c r="BO276" s="1611" t="str">
        <f t="shared" si="158"/>
        <v/>
      </c>
      <c r="BP276" s="1611" t="str">
        <f t="shared" si="167"/>
        <v/>
      </c>
      <c r="BQ276" s="1611" t="str">
        <f t="shared" si="168"/>
        <v/>
      </c>
      <c r="BR276" s="1611" t="str">
        <f t="shared" si="169"/>
        <v/>
      </c>
      <c r="BS276" s="1611" t="str">
        <f t="shared" si="170"/>
        <v/>
      </c>
      <c r="BT276" s="1611" t="str">
        <f t="shared" si="171"/>
        <v/>
      </c>
      <c r="BU276" s="1731">
        <f t="shared" ca="1" si="172"/>
        <v>0</v>
      </c>
    </row>
    <row r="277" spans="1:73" s="1594" customFormat="1" ht="12.5">
      <c r="A277" s="1644" t="str">
        <f t="shared" si="159"/>
        <v>Organisation</v>
      </c>
      <c r="B277" s="1758"/>
      <c r="C277" s="1758"/>
      <c r="D277" s="1758"/>
      <c r="E277" s="1756"/>
      <c r="F277" s="1592"/>
      <c r="G277" s="1714">
        <f t="shared" si="160"/>
        <v>0</v>
      </c>
      <c r="H277" s="1645"/>
      <c r="I277" s="1714">
        <f t="shared" si="161"/>
        <v>0</v>
      </c>
      <c r="J277" s="1646"/>
      <c r="K277" s="1646"/>
      <c r="L277" s="1592"/>
      <c r="M277" s="1597"/>
      <c r="N277" s="1597"/>
      <c r="O277" s="1646"/>
      <c r="P277" s="1647"/>
      <c r="Q277" s="1647"/>
      <c r="R277" s="1648"/>
      <c r="S277" s="1603"/>
      <c r="T277" s="1649"/>
      <c r="U277" s="1649"/>
      <c r="V277" s="1649"/>
      <c r="W277" s="1649"/>
      <c r="X277" s="1649"/>
      <c r="Y277" s="1649"/>
      <c r="Z277" s="1649"/>
      <c r="AA277" s="1649"/>
      <c r="AB277" s="1649"/>
      <c r="AC277" s="1649"/>
      <c r="AD277" s="1649"/>
      <c r="AE277" s="1649"/>
      <c r="AF277" s="1610">
        <f t="shared" si="140"/>
        <v>0</v>
      </c>
      <c r="AG277" s="1649"/>
      <c r="AH277" s="1649"/>
      <c r="AI277" s="1649"/>
      <c r="AJ277" s="1649"/>
      <c r="AK277" s="1649"/>
      <c r="AL277" s="1649"/>
      <c r="AM277" s="1649"/>
      <c r="AN277" s="1649"/>
      <c r="AO277" s="1649"/>
      <c r="AP277" s="1649"/>
      <c r="AQ277" s="1649"/>
      <c r="AR277" s="1709"/>
      <c r="AS277" s="1779">
        <f t="shared" si="141"/>
        <v>0</v>
      </c>
      <c r="AT277" s="1711">
        <f t="shared" si="162"/>
        <v>0</v>
      </c>
      <c r="AU277" s="1611">
        <f t="shared" si="142"/>
        <v>0</v>
      </c>
      <c r="AV277" s="1611">
        <f t="shared" si="143"/>
        <v>0</v>
      </c>
      <c r="AW277" s="1611">
        <f t="shared" si="144"/>
        <v>0</v>
      </c>
      <c r="AX277" s="1611">
        <f t="shared" si="145"/>
        <v>0</v>
      </c>
      <c r="AY277" s="1611">
        <f t="shared" si="146"/>
        <v>0</v>
      </c>
      <c r="AZ277" s="1611">
        <f t="shared" si="147"/>
        <v>0</v>
      </c>
      <c r="BA277" s="1611">
        <f t="shared" si="148"/>
        <v>0</v>
      </c>
      <c r="BB277" s="1611">
        <f t="shared" si="149"/>
        <v>0</v>
      </c>
      <c r="BC277" s="1611">
        <f t="shared" si="150"/>
        <v>0</v>
      </c>
      <c r="BD277" s="1611">
        <f t="shared" si="151"/>
        <v>0</v>
      </c>
      <c r="BE277" s="1611">
        <f t="shared" si="152"/>
        <v>0</v>
      </c>
      <c r="BF277" s="1611">
        <f t="shared" si="153"/>
        <v>0</v>
      </c>
      <c r="BG277" s="1611">
        <f t="shared" si="163"/>
        <v>0</v>
      </c>
      <c r="BH277" s="1611" t="str">
        <f t="shared" si="164"/>
        <v/>
      </c>
      <c r="BI277" s="1611" t="str">
        <f t="shared" si="165"/>
        <v/>
      </c>
      <c r="BJ277" s="1611" t="str">
        <f t="shared" si="154"/>
        <v/>
      </c>
      <c r="BK277" s="1611" t="str">
        <f t="shared" si="155"/>
        <v/>
      </c>
      <c r="BL277" s="1611" t="str">
        <f t="shared" ca="1" si="156"/>
        <v/>
      </c>
      <c r="BM277" s="1611" t="str">
        <f t="shared" si="166"/>
        <v/>
      </c>
      <c r="BN277" s="1611" t="str">
        <f t="shared" si="157"/>
        <v/>
      </c>
      <c r="BO277" s="1611" t="str">
        <f t="shared" si="158"/>
        <v/>
      </c>
      <c r="BP277" s="1611" t="str">
        <f t="shared" si="167"/>
        <v/>
      </c>
      <c r="BQ277" s="1611" t="str">
        <f t="shared" si="168"/>
        <v/>
      </c>
      <c r="BR277" s="1611" t="str">
        <f t="shared" si="169"/>
        <v/>
      </c>
      <c r="BS277" s="1611" t="str">
        <f t="shared" si="170"/>
        <v/>
      </c>
      <c r="BT277" s="1611" t="str">
        <f t="shared" si="171"/>
        <v/>
      </c>
      <c r="BU277" s="1731">
        <f t="shared" ca="1" si="172"/>
        <v>0</v>
      </c>
    </row>
    <row r="278" spans="1:73" s="1594" customFormat="1" ht="12.5">
      <c r="A278" s="1644" t="str">
        <f t="shared" si="159"/>
        <v>Organisation</v>
      </c>
      <c r="B278" s="1758"/>
      <c r="C278" s="1758"/>
      <c r="D278" s="1758"/>
      <c r="E278" s="1756"/>
      <c r="F278" s="1592"/>
      <c r="G278" s="1714">
        <f t="shared" si="160"/>
        <v>0</v>
      </c>
      <c r="H278" s="1645"/>
      <c r="I278" s="1714">
        <f t="shared" si="161"/>
        <v>0</v>
      </c>
      <c r="J278" s="1646"/>
      <c r="K278" s="1646"/>
      <c r="L278" s="1592"/>
      <c r="M278" s="1597"/>
      <c r="N278" s="1597"/>
      <c r="O278" s="1646"/>
      <c r="P278" s="1647"/>
      <c r="Q278" s="1647"/>
      <c r="R278" s="1648"/>
      <c r="S278" s="1603"/>
      <c r="T278" s="1649"/>
      <c r="U278" s="1649"/>
      <c r="V278" s="1649"/>
      <c r="W278" s="1649"/>
      <c r="X278" s="1649"/>
      <c r="Y278" s="1649"/>
      <c r="Z278" s="1649"/>
      <c r="AA278" s="1649"/>
      <c r="AB278" s="1649"/>
      <c r="AC278" s="1649"/>
      <c r="AD278" s="1649"/>
      <c r="AE278" s="1649"/>
      <c r="AF278" s="1610">
        <f t="shared" si="140"/>
        <v>0</v>
      </c>
      <c r="AG278" s="1649"/>
      <c r="AH278" s="1649"/>
      <c r="AI278" s="1649"/>
      <c r="AJ278" s="1649"/>
      <c r="AK278" s="1649"/>
      <c r="AL278" s="1649"/>
      <c r="AM278" s="1649"/>
      <c r="AN278" s="1649"/>
      <c r="AO278" s="1649"/>
      <c r="AP278" s="1649"/>
      <c r="AQ278" s="1649"/>
      <c r="AR278" s="1709"/>
      <c r="AS278" s="1779">
        <f t="shared" si="141"/>
        <v>0</v>
      </c>
      <c r="AT278" s="1711">
        <f t="shared" si="162"/>
        <v>0</v>
      </c>
      <c r="AU278" s="1611">
        <f t="shared" si="142"/>
        <v>0</v>
      </c>
      <c r="AV278" s="1611">
        <f t="shared" si="143"/>
        <v>0</v>
      </c>
      <c r="AW278" s="1611">
        <f t="shared" si="144"/>
        <v>0</v>
      </c>
      <c r="AX278" s="1611">
        <f t="shared" si="145"/>
        <v>0</v>
      </c>
      <c r="AY278" s="1611">
        <f t="shared" si="146"/>
        <v>0</v>
      </c>
      <c r="AZ278" s="1611">
        <f t="shared" si="147"/>
        <v>0</v>
      </c>
      <c r="BA278" s="1611">
        <f t="shared" si="148"/>
        <v>0</v>
      </c>
      <c r="BB278" s="1611">
        <f t="shared" si="149"/>
        <v>0</v>
      </c>
      <c r="BC278" s="1611">
        <f t="shared" si="150"/>
        <v>0</v>
      </c>
      <c r="BD278" s="1611">
        <f t="shared" si="151"/>
        <v>0</v>
      </c>
      <c r="BE278" s="1611">
        <f t="shared" si="152"/>
        <v>0</v>
      </c>
      <c r="BF278" s="1611">
        <f t="shared" si="153"/>
        <v>0</v>
      </c>
      <c r="BG278" s="1611">
        <f t="shared" si="163"/>
        <v>0</v>
      </c>
      <c r="BH278" s="1611" t="str">
        <f t="shared" si="164"/>
        <v/>
      </c>
      <c r="BI278" s="1611" t="str">
        <f t="shared" si="165"/>
        <v/>
      </c>
      <c r="BJ278" s="1611" t="str">
        <f t="shared" si="154"/>
        <v/>
      </c>
      <c r="BK278" s="1611" t="str">
        <f t="shared" si="155"/>
        <v/>
      </c>
      <c r="BL278" s="1611" t="str">
        <f t="shared" ca="1" si="156"/>
        <v/>
      </c>
      <c r="BM278" s="1611" t="str">
        <f t="shared" si="166"/>
        <v/>
      </c>
      <c r="BN278" s="1611" t="str">
        <f t="shared" si="157"/>
        <v/>
      </c>
      <c r="BO278" s="1611" t="str">
        <f t="shared" si="158"/>
        <v/>
      </c>
      <c r="BP278" s="1611" t="str">
        <f t="shared" si="167"/>
        <v/>
      </c>
      <c r="BQ278" s="1611" t="str">
        <f t="shared" si="168"/>
        <v/>
      </c>
      <c r="BR278" s="1611" t="str">
        <f t="shared" si="169"/>
        <v/>
      </c>
      <c r="BS278" s="1611" t="str">
        <f t="shared" si="170"/>
        <v/>
      </c>
      <c r="BT278" s="1611" t="str">
        <f t="shared" si="171"/>
        <v/>
      </c>
      <c r="BU278" s="1731">
        <f t="shared" ca="1" si="172"/>
        <v>0</v>
      </c>
    </row>
    <row r="279" spans="1:73" s="1594" customFormat="1" ht="12.5">
      <c r="A279" s="1644" t="str">
        <f t="shared" si="159"/>
        <v>Organisation</v>
      </c>
      <c r="B279" s="1758"/>
      <c r="C279" s="1758"/>
      <c r="D279" s="1758"/>
      <c r="E279" s="1756"/>
      <c r="F279" s="1592"/>
      <c r="G279" s="1714">
        <f t="shared" si="160"/>
        <v>0</v>
      </c>
      <c r="H279" s="1645"/>
      <c r="I279" s="1714">
        <f t="shared" si="161"/>
        <v>0</v>
      </c>
      <c r="J279" s="1646"/>
      <c r="K279" s="1646"/>
      <c r="L279" s="1592"/>
      <c r="M279" s="1597"/>
      <c r="N279" s="1597"/>
      <c r="O279" s="1646"/>
      <c r="P279" s="1647"/>
      <c r="Q279" s="1647"/>
      <c r="R279" s="1648"/>
      <c r="S279" s="1603"/>
      <c r="T279" s="1649"/>
      <c r="U279" s="1649"/>
      <c r="V279" s="1649"/>
      <c r="W279" s="1649"/>
      <c r="X279" s="1649"/>
      <c r="Y279" s="1649"/>
      <c r="Z279" s="1649"/>
      <c r="AA279" s="1649"/>
      <c r="AB279" s="1649"/>
      <c r="AC279" s="1649"/>
      <c r="AD279" s="1649"/>
      <c r="AE279" s="1649"/>
      <c r="AF279" s="1610">
        <f t="shared" si="140"/>
        <v>0</v>
      </c>
      <c r="AG279" s="1649"/>
      <c r="AH279" s="1649"/>
      <c r="AI279" s="1649"/>
      <c r="AJ279" s="1649"/>
      <c r="AK279" s="1649"/>
      <c r="AL279" s="1649"/>
      <c r="AM279" s="1649"/>
      <c r="AN279" s="1649"/>
      <c r="AO279" s="1649"/>
      <c r="AP279" s="1649"/>
      <c r="AQ279" s="1649"/>
      <c r="AR279" s="1709"/>
      <c r="AS279" s="1779">
        <f t="shared" si="141"/>
        <v>0</v>
      </c>
      <c r="AT279" s="1711">
        <f t="shared" si="162"/>
        <v>0</v>
      </c>
      <c r="AU279" s="1611">
        <f t="shared" si="142"/>
        <v>0</v>
      </c>
      <c r="AV279" s="1611">
        <f t="shared" si="143"/>
        <v>0</v>
      </c>
      <c r="AW279" s="1611">
        <f t="shared" si="144"/>
        <v>0</v>
      </c>
      <c r="AX279" s="1611">
        <f t="shared" si="145"/>
        <v>0</v>
      </c>
      <c r="AY279" s="1611">
        <f t="shared" si="146"/>
        <v>0</v>
      </c>
      <c r="AZ279" s="1611">
        <f t="shared" si="147"/>
        <v>0</v>
      </c>
      <c r="BA279" s="1611">
        <f t="shared" si="148"/>
        <v>0</v>
      </c>
      <c r="BB279" s="1611">
        <f t="shared" si="149"/>
        <v>0</v>
      </c>
      <c r="BC279" s="1611">
        <f t="shared" si="150"/>
        <v>0</v>
      </c>
      <c r="BD279" s="1611">
        <f t="shared" si="151"/>
        <v>0</v>
      </c>
      <c r="BE279" s="1611">
        <f t="shared" si="152"/>
        <v>0</v>
      </c>
      <c r="BF279" s="1611">
        <f t="shared" si="153"/>
        <v>0</v>
      </c>
      <c r="BG279" s="1611">
        <f t="shared" si="163"/>
        <v>0</v>
      </c>
      <c r="BH279" s="1611" t="str">
        <f t="shared" si="164"/>
        <v/>
      </c>
      <c r="BI279" s="1611" t="str">
        <f t="shared" si="165"/>
        <v/>
      </c>
      <c r="BJ279" s="1611" t="str">
        <f t="shared" si="154"/>
        <v/>
      </c>
      <c r="BK279" s="1611" t="str">
        <f t="shared" si="155"/>
        <v/>
      </c>
      <c r="BL279" s="1611" t="str">
        <f t="shared" ca="1" si="156"/>
        <v/>
      </c>
      <c r="BM279" s="1611" t="str">
        <f t="shared" si="166"/>
        <v/>
      </c>
      <c r="BN279" s="1611" t="str">
        <f t="shared" si="157"/>
        <v/>
      </c>
      <c r="BO279" s="1611" t="str">
        <f t="shared" si="158"/>
        <v/>
      </c>
      <c r="BP279" s="1611" t="str">
        <f t="shared" si="167"/>
        <v/>
      </c>
      <c r="BQ279" s="1611" t="str">
        <f t="shared" si="168"/>
        <v/>
      </c>
      <c r="BR279" s="1611" t="str">
        <f t="shared" si="169"/>
        <v/>
      </c>
      <c r="BS279" s="1611" t="str">
        <f t="shared" si="170"/>
        <v/>
      </c>
      <c r="BT279" s="1611" t="str">
        <f t="shared" si="171"/>
        <v/>
      </c>
      <c r="BU279" s="1731">
        <f t="shared" ca="1" si="172"/>
        <v>0</v>
      </c>
    </row>
    <row r="280" spans="1:73" s="1594" customFormat="1" ht="12.5">
      <c r="A280" s="1644" t="str">
        <f t="shared" si="159"/>
        <v>Organisation</v>
      </c>
      <c r="B280" s="1758"/>
      <c r="C280" s="1758"/>
      <c r="D280" s="1758"/>
      <c r="E280" s="1756"/>
      <c r="F280" s="1592"/>
      <c r="G280" s="1714">
        <f t="shared" si="160"/>
        <v>0</v>
      </c>
      <c r="H280" s="1645"/>
      <c r="I280" s="1714">
        <f t="shared" si="161"/>
        <v>0</v>
      </c>
      <c r="J280" s="1646"/>
      <c r="K280" s="1646"/>
      <c r="L280" s="1592"/>
      <c r="M280" s="1597"/>
      <c r="N280" s="1597"/>
      <c r="O280" s="1646"/>
      <c r="P280" s="1647"/>
      <c r="Q280" s="1647"/>
      <c r="R280" s="1648"/>
      <c r="S280" s="1603"/>
      <c r="T280" s="1649"/>
      <c r="U280" s="1649"/>
      <c r="V280" s="1649"/>
      <c r="W280" s="1649"/>
      <c r="X280" s="1649"/>
      <c r="Y280" s="1649"/>
      <c r="Z280" s="1649"/>
      <c r="AA280" s="1649"/>
      <c r="AB280" s="1649"/>
      <c r="AC280" s="1649"/>
      <c r="AD280" s="1649"/>
      <c r="AE280" s="1649"/>
      <c r="AF280" s="1610">
        <f t="shared" si="140"/>
        <v>0</v>
      </c>
      <c r="AG280" s="1649"/>
      <c r="AH280" s="1649"/>
      <c r="AI280" s="1649"/>
      <c r="AJ280" s="1649"/>
      <c r="AK280" s="1649"/>
      <c r="AL280" s="1649"/>
      <c r="AM280" s="1649"/>
      <c r="AN280" s="1649"/>
      <c r="AO280" s="1649"/>
      <c r="AP280" s="1649"/>
      <c r="AQ280" s="1649"/>
      <c r="AR280" s="1709"/>
      <c r="AS280" s="1779">
        <f t="shared" si="141"/>
        <v>0</v>
      </c>
      <c r="AT280" s="1711">
        <f t="shared" si="162"/>
        <v>0</v>
      </c>
      <c r="AU280" s="1611">
        <f t="shared" si="142"/>
        <v>0</v>
      </c>
      <c r="AV280" s="1611">
        <f t="shared" si="143"/>
        <v>0</v>
      </c>
      <c r="AW280" s="1611">
        <f t="shared" si="144"/>
        <v>0</v>
      </c>
      <c r="AX280" s="1611">
        <f t="shared" si="145"/>
        <v>0</v>
      </c>
      <c r="AY280" s="1611">
        <f t="shared" si="146"/>
        <v>0</v>
      </c>
      <c r="AZ280" s="1611">
        <f t="shared" si="147"/>
        <v>0</v>
      </c>
      <c r="BA280" s="1611">
        <f t="shared" si="148"/>
        <v>0</v>
      </c>
      <c r="BB280" s="1611">
        <f t="shared" si="149"/>
        <v>0</v>
      </c>
      <c r="BC280" s="1611">
        <f t="shared" si="150"/>
        <v>0</v>
      </c>
      <c r="BD280" s="1611">
        <f t="shared" si="151"/>
        <v>0</v>
      </c>
      <c r="BE280" s="1611">
        <f t="shared" si="152"/>
        <v>0</v>
      </c>
      <c r="BF280" s="1611">
        <f t="shared" si="153"/>
        <v>0</v>
      </c>
      <c r="BG280" s="1611">
        <f t="shared" si="163"/>
        <v>0</v>
      </c>
      <c r="BH280" s="1611" t="str">
        <f t="shared" si="164"/>
        <v/>
      </c>
      <c r="BI280" s="1611" t="str">
        <f t="shared" si="165"/>
        <v/>
      </c>
      <c r="BJ280" s="1611" t="str">
        <f t="shared" si="154"/>
        <v/>
      </c>
      <c r="BK280" s="1611" t="str">
        <f t="shared" si="155"/>
        <v/>
      </c>
      <c r="BL280" s="1611" t="str">
        <f t="shared" ca="1" si="156"/>
        <v/>
      </c>
      <c r="BM280" s="1611" t="str">
        <f t="shared" si="166"/>
        <v/>
      </c>
      <c r="BN280" s="1611" t="str">
        <f t="shared" si="157"/>
        <v/>
      </c>
      <c r="BO280" s="1611" t="str">
        <f t="shared" si="158"/>
        <v/>
      </c>
      <c r="BP280" s="1611" t="str">
        <f t="shared" si="167"/>
        <v/>
      </c>
      <c r="BQ280" s="1611" t="str">
        <f t="shared" si="168"/>
        <v/>
      </c>
      <c r="BR280" s="1611" t="str">
        <f t="shared" si="169"/>
        <v/>
      </c>
      <c r="BS280" s="1611" t="str">
        <f t="shared" si="170"/>
        <v/>
      </c>
      <c r="BT280" s="1611" t="str">
        <f t="shared" si="171"/>
        <v/>
      </c>
      <c r="BU280" s="1731">
        <f t="shared" ca="1" si="172"/>
        <v>0</v>
      </c>
    </row>
    <row r="281" spans="1:73" s="1594" customFormat="1" ht="12.5">
      <c r="A281" s="1644" t="str">
        <f t="shared" si="159"/>
        <v>Organisation</v>
      </c>
      <c r="B281" s="1758"/>
      <c r="C281" s="1758"/>
      <c r="D281" s="1758"/>
      <c r="E281" s="1756"/>
      <c r="F281" s="1592"/>
      <c r="G281" s="1714">
        <f t="shared" si="160"/>
        <v>0</v>
      </c>
      <c r="H281" s="1645"/>
      <c r="I281" s="1714">
        <f t="shared" si="161"/>
        <v>0</v>
      </c>
      <c r="J281" s="1646"/>
      <c r="K281" s="1646"/>
      <c r="L281" s="1592"/>
      <c r="M281" s="1597"/>
      <c r="N281" s="1597"/>
      <c r="O281" s="1646"/>
      <c r="P281" s="1647"/>
      <c r="Q281" s="1647"/>
      <c r="R281" s="1648"/>
      <c r="S281" s="1603"/>
      <c r="T281" s="1649"/>
      <c r="U281" s="1649"/>
      <c r="V281" s="1649"/>
      <c r="W281" s="1649"/>
      <c r="X281" s="1649"/>
      <c r="Y281" s="1649"/>
      <c r="Z281" s="1649"/>
      <c r="AA281" s="1649"/>
      <c r="AB281" s="1649"/>
      <c r="AC281" s="1649"/>
      <c r="AD281" s="1649"/>
      <c r="AE281" s="1649"/>
      <c r="AF281" s="1610">
        <f t="shared" si="140"/>
        <v>0</v>
      </c>
      <c r="AG281" s="1649"/>
      <c r="AH281" s="1649"/>
      <c r="AI281" s="1649"/>
      <c r="AJ281" s="1649"/>
      <c r="AK281" s="1649"/>
      <c r="AL281" s="1649"/>
      <c r="AM281" s="1649"/>
      <c r="AN281" s="1649"/>
      <c r="AO281" s="1649"/>
      <c r="AP281" s="1649"/>
      <c r="AQ281" s="1649"/>
      <c r="AR281" s="1709"/>
      <c r="AS281" s="1779">
        <f t="shared" si="141"/>
        <v>0</v>
      </c>
      <c r="AT281" s="1711">
        <f t="shared" si="162"/>
        <v>0</v>
      </c>
      <c r="AU281" s="1611">
        <f t="shared" si="142"/>
        <v>0</v>
      </c>
      <c r="AV281" s="1611">
        <f t="shared" si="143"/>
        <v>0</v>
      </c>
      <c r="AW281" s="1611">
        <f t="shared" si="144"/>
        <v>0</v>
      </c>
      <c r="AX281" s="1611">
        <f t="shared" si="145"/>
        <v>0</v>
      </c>
      <c r="AY281" s="1611">
        <f t="shared" si="146"/>
        <v>0</v>
      </c>
      <c r="AZ281" s="1611">
        <f t="shared" si="147"/>
        <v>0</v>
      </c>
      <c r="BA281" s="1611">
        <f t="shared" si="148"/>
        <v>0</v>
      </c>
      <c r="BB281" s="1611">
        <f t="shared" si="149"/>
        <v>0</v>
      </c>
      <c r="BC281" s="1611">
        <f t="shared" si="150"/>
        <v>0</v>
      </c>
      <c r="BD281" s="1611">
        <f t="shared" si="151"/>
        <v>0</v>
      </c>
      <c r="BE281" s="1611">
        <f t="shared" si="152"/>
        <v>0</v>
      </c>
      <c r="BF281" s="1611">
        <f t="shared" si="153"/>
        <v>0</v>
      </c>
      <c r="BG281" s="1611">
        <f t="shared" si="163"/>
        <v>0</v>
      </c>
      <c r="BH281" s="1611" t="str">
        <f t="shared" si="164"/>
        <v/>
      </c>
      <c r="BI281" s="1611" t="str">
        <f t="shared" si="165"/>
        <v/>
      </c>
      <c r="BJ281" s="1611" t="str">
        <f t="shared" si="154"/>
        <v/>
      </c>
      <c r="BK281" s="1611" t="str">
        <f t="shared" si="155"/>
        <v/>
      </c>
      <c r="BL281" s="1611" t="str">
        <f t="shared" ca="1" si="156"/>
        <v/>
      </c>
      <c r="BM281" s="1611" t="str">
        <f t="shared" si="166"/>
        <v/>
      </c>
      <c r="BN281" s="1611" t="str">
        <f t="shared" si="157"/>
        <v/>
      </c>
      <c r="BO281" s="1611" t="str">
        <f t="shared" si="158"/>
        <v/>
      </c>
      <c r="BP281" s="1611" t="str">
        <f t="shared" si="167"/>
        <v/>
      </c>
      <c r="BQ281" s="1611" t="str">
        <f t="shared" si="168"/>
        <v/>
      </c>
      <c r="BR281" s="1611" t="str">
        <f t="shared" si="169"/>
        <v/>
      </c>
      <c r="BS281" s="1611" t="str">
        <f t="shared" si="170"/>
        <v/>
      </c>
      <c r="BT281" s="1611" t="str">
        <f t="shared" si="171"/>
        <v/>
      </c>
      <c r="BU281" s="1731">
        <f t="shared" ca="1" si="172"/>
        <v>0</v>
      </c>
    </row>
    <row r="282" spans="1:73" s="1594" customFormat="1" ht="12.5">
      <c r="A282" s="1644" t="str">
        <f t="shared" si="159"/>
        <v>Organisation</v>
      </c>
      <c r="B282" s="1758"/>
      <c r="C282" s="1758"/>
      <c r="D282" s="1758"/>
      <c r="E282" s="1756"/>
      <c r="F282" s="1592"/>
      <c r="G282" s="1714">
        <f t="shared" si="160"/>
        <v>0</v>
      </c>
      <c r="H282" s="1645"/>
      <c r="I282" s="1714">
        <f t="shared" si="161"/>
        <v>0</v>
      </c>
      <c r="J282" s="1646"/>
      <c r="K282" s="1646"/>
      <c r="L282" s="1592"/>
      <c r="M282" s="1597"/>
      <c r="N282" s="1597"/>
      <c r="O282" s="1646"/>
      <c r="P282" s="1647"/>
      <c r="Q282" s="1647"/>
      <c r="R282" s="1648"/>
      <c r="S282" s="1603"/>
      <c r="T282" s="1649"/>
      <c r="U282" s="1649"/>
      <c r="V282" s="1649"/>
      <c r="W282" s="1649"/>
      <c r="X282" s="1649"/>
      <c r="Y282" s="1649"/>
      <c r="Z282" s="1649"/>
      <c r="AA282" s="1649"/>
      <c r="AB282" s="1649"/>
      <c r="AC282" s="1649"/>
      <c r="AD282" s="1649"/>
      <c r="AE282" s="1649"/>
      <c r="AF282" s="1610">
        <f t="shared" si="140"/>
        <v>0</v>
      </c>
      <c r="AG282" s="1649"/>
      <c r="AH282" s="1649"/>
      <c r="AI282" s="1649"/>
      <c r="AJ282" s="1649"/>
      <c r="AK282" s="1649"/>
      <c r="AL282" s="1649"/>
      <c r="AM282" s="1649"/>
      <c r="AN282" s="1649"/>
      <c r="AO282" s="1649"/>
      <c r="AP282" s="1649"/>
      <c r="AQ282" s="1649"/>
      <c r="AR282" s="1709"/>
      <c r="AS282" s="1779">
        <f t="shared" si="141"/>
        <v>0</v>
      </c>
      <c r="AT282" s="1711">
        <f t="shared" si="162"/>
        <v>0</v>
      </c>
      <c r="AU282" s="1611">
        <f t="shared" si="142"/>
        <v>0</v>
      </c>
      <c r="AV282" s="1611">
        <f t="shared" si="143"/>
        <v>0</v>
      </c>
      <c r="AW282" s="1611">
        <f t="shared" si="144"/>
        <v>0</v>
      </c>
      <c r="AX282" s="1611">
        <f t="shared" si="145"/>
        <v>0</v>
      </c>
      <c r="AY282" s="1611">
        <f t="shared" si="146"/>
        <v>0</v>
      </c>
      <c r="AZ282" s="1611">
        <f t="shared" si="147"/>
        <v>0</v>
      </c>
      <c r="BA282" s="1611">
        <f t="shared" si="148"/>
        <v>0</v>
      </c>
      <c r="BB282" s="1611">
        <f t="shared" si="149"/>
        <v>0</v>
      </c>
      <c r="BC282" s="1611">
        <f t="shared" si="150"/>
        <v>0</v>
      </c>
      <c r="BD282" s="1611">
        <f t="shared" si="151"/>
        <v>0</v>
      </c>
      <c r="BE282" s="1611">
        <f t="shared" si="152"/>
        <v>0</v>
      </c>
      <c r="BF282" s="1611">
        <f t="shared" si="153"/>
        <v>0</v>
      </c>
      <c r="BG282" s="1611">
        <f t="shared" si="163"/>
        <v>0</v>
      </c>
      <c r="BH282" s="1611" t="str">
        <f t="shared" si="164"/>
        <v/>
      </c>
      <c r="BI282" s="1611" t="str">
        <f t="shared" si="165"/>
        <v/>
      </c>
      <c r="BJ282" s="1611" t="str">
        <f t="shared" si="154"/>
        <v/>
      </c>
      <c r="BK282" s="1611" t="str">
        <f t="shared" si="155"/>
        <v/>
      </c>
      <c r="BL282" s="1611" t="str">
        <f t="shared" ca="1" si="156"/>
        <v/>
      </c>
      <c r="BM282" s="1611" t="str">
        <f t="shared" si="166"/>
        <v/>
      </c>
      <c r="BN282" s="1611" t="str">
        <f t="shared" si="157"/>
        <v/>
      </c>
      <c r="BO282" s="1611" t="str">
        <f t="shared" si="158"/>
        <v/>
      </c>
      <c r="BP282" s="1611" t="str">
        <f t="shared" si="167"/>
        <v/>
      </c>
      <c r="BQ282" s="1611" t="str">
        <f t="shared" si="168"/>
        <v/>
      </c>
      <c r="BR282" s="1611" t="str">
        <f t="shared" si="169"/>
        <v/>
      </c>
      <c r="BS282" s="1611" t="str">
        <f t="shared" si="170"/>
        <v/>
      </c>
      <c r="BT282" s="1611" t="str">
        <f t="shared" si="171"/>
        <v/>
      </c>
      <c r="BU282" s="1731">
        <f t="shared" ca="1" si="172"/>
        <v>0</v>
      </c>
    </row>
    <row r="283" spans="1:73" s="1594" customFormat="1" ht="12.5">
      <c r="A283" s="1644" t="str">
        <f t="shared" si="159"/>
        <v>Organisation</v>
      </c>
      <c r="B283" s="1758"/>
      <c r="C283" s="1758"/>
      <c r="D283" s="1758"/>
      <c r="E283" s="1756"/>
      <c r="F283" s="1592"/>
      <c r="G283" s="1714">
        <f t="shared" si="160"/>
        <v>0</v>
      </c>
      <c r="H283" s="1645"/>
      <c r="I283" s="1714">
        <f t="shared" si="161"/>
        <v>0</v>
      </c>
      <c r="J283" s="1646"/>
      <c r="K283" s="1646"/>
      <c r="L283" s="1592"/>
      <c r="M283" s="1597"/>
      <c r="N283" s="1597"/>
      <c r="O283" s="1646"/>
      <c r="P283" s="1647"/>
      <c r="Q283" s="1647"/>
      <c r="R283" s="1648"/>
      <c r="S283" s="1603"/>
      <c r="T283" s="1649"/>
      <c r="U283" s="1649"/>
      <c r="V283" s="1649"/>
      <c r="W283" s="1649"/>
      <c r="X283" s="1649"/>
      <c r="Y283" s="1649"/>
      <c r="Z283" s="1649"/>
      <c r="AA283" s="1649"/>
      <c r="AB283" s="1649"/>
      <c r="AC283" s="1649"/>
      <c r="AD283" s="1649"/>
      <c r="AE283" s="1649"/>
      <c r="AF283" s="1610">
        <f t="shared" si="140"/>
        <v>0</v>
      </c>
      <c r="AG283" s="1649"/>
      <c r="AH283" s="1649"/>
      <c r="AI283" s="1649"/>
      <c r="AJ283" s="1649"/>
      <c r="AK283" s="1649"/>
      <c r="AL283" s="1649"/>
      <c r="AM283" s="1649"/>
      <c r="AN283" s="1649"/>
      <c r="AO283" s="1649"/>
      <c r="AP283" s="1649"/>
      <c r="AQ283" s="1649"/>
      <c r="AR283" s="1709"/>
      <c r="AS283" s="1779">
        <f t="shared" si="141"/>
        <v>0</v>
      </c>
      <c r="AT283" s="1711">
        <f t="shared" si="162"/>
        <v>0</v>
      </c>
      <c r="AU283" s="1611">
        <f t="shared" si="142"/>
        <v>0</v>
      </c>
      <c r="AV283" s="1611">
        <f t="shared" si="143"/>
        <v>0</v>
      </c>
      <c r="AW283" s="1611">
        <f t="shared" si="144"/>
        <v>0</v>
      </c>
      <c r="AX283" s="1611">
        <f t="shared" si="145"/>
        <v>0</v>
      </c>
      <c r="AY283" s="1611">
        <f t="shared" si="146"/>
        <v>0</v>
      </c>
      <c r="AZ283" s="1611">
        <f t="shared" si="147"/>
        <v>0</v>
      </c>
      <c r="BA283" s="1611">
        <f t="shared" si="148"/>
        <v>0</v>
      </c>
      <c r="BB283" s="1611">
        <f t="shared" si="149"/>
        <v>0</v>
      </c>
      <c r="BC283" s="1611">
        <f t="shared" si="150"/>
        <v>0</v>
      </c>
      <c r="BD283" s="1611">
        <f t="shared" si="151"/>
        <v>0</v>
      </c>
      <c r="BE283" s="1611">
        <f t="shared" si="152"/>
        <v>0</v>
      </c>
      <c r="BF283" s="1611">
        <f t="shared" si="153"/>
        <v>0</v>
      </c>
      <c r="BG283" s="1611">
        <f t="shared" si="163"/>
        <v>0</v>
      </c>
      <c r="BH283" s="1611" t="str">
        <f t="shared" si="164"/>
        <v/>
      </c>
      <c r="BI283" s="1611" t="str">
        <f t="shared" si="165"/>
        <v/>
      </c>
      <c r="BJ283" s="1611" t="str">
        <f t="shared" si="154"/>
        <v/>
      </c>
      <c r="BK283" s="1611" t="str">
        <f t="shared" si="155"/>
        <v/>
      </c>
      <c r="BL283" s="1611" t="str">
        <f t="shared" ca="1" si="156"/>
        <v/>
      </c>
      <c r="BM283" s="1611" t="str">
        <f t="shared" si="166"/>
        <v/>
      </c>
      <c r="BN283" s="1611" t="str">
        <f t="shared" si="157"/>
        <v/>
      </c>
      <c r="BO283" s="1611" t="str">
        <f t="shared" si="158"/>
        <v/>
      </c>
      <c r="BP283" s="1611" t="str">
        <f t="shared" si="167"/>
        <v/>
      </c>
      <c r="BQ283" s="1611" t="str">
        <f t="shared" si="168"/>
        <v/>
      </c>
      <c r="BR283" s="1611" t="str">
        <f t="shared" si="169"/>
        <v/>
      </c>
      <c r="BS283" s="1611" t="str">
        <f t="shared" si="170"/>
        <v/>
      </c>
      <c r="BT283" s="1611" t="str">
        <f t="shared" si="171"/>
        <v/>
      </c>
      <c r="BU283" s="1731">
        <f t="shared" ca="1" si="172"/>
        <v>0</v>
      </c>
    </row>
    <row r="284" spans="1:73" s="1594" customFormat="1" ht="12.5">
      <c r="A284" s="1644" t="str">
        <f t="shared" si="159"/>
        <v>Organisation</v>
      </c>
      <c r="B284" s="1758"/>
      <c r="C284" s="1758"/>
      <c r="D284" s="1758"/>
      <c r="E284" s="1756"/>
      <c r="F284" s="1592"/>
      <c r="G284" s="1714">
        <f t="shared" si="160"/>
        <v>0</v>
      </c>
      <c r="H284" s="1645"/>
      <c r="I284" s="1714">
        <f t="shared" si="161"/>
        <v>0</v>
      </c>
      <c r="J284" s="1646"/>
      <c r="K284" s="1646"/>
      <c r="L284" s="1592"/>
      <c r="M284" s="1597"/>
      <c r="N284" s="1597"/>
      <c r="O284" s="1646"/>
      <c r="P284" s="1647"/>
      <c r="Q284" s="1647"/>
      <c r="R284" s="1648"/>
      <c r="S284" s="1603"/>
      <c r="T284" s="1649"/>
      <c r="U284" s="1649"/>
      <c r="V284" s="1649"/>
      <c r="W284" s="1649"/>
      <c r="X284" s="1649"/>
      <c r="Y284" s="1649"/>
      <c r="Z284" s="1649"/>
      <c r="AA284" s="1649"/>
      <c r="AB284" s="1649"/>
      <c r="AC284" s="1649"/>
      <c r="AD284" s="1649"/>
      <c r="AE284" s="1649"/>
      <c r="AF284" s="1610">
        <f t="shared" si="140"/>
        <v>0</v>
      </c>
      <c r="AG284" s="1649"/>
      <c r="AH284" s="1649"/>
      <c r="AI284" s="1649"/>
      <c r="AJ284" s="1649"/>
      <c r="AK284" s="1649"/>
      <c r="AL284" s="1649"/>
      <c r="AM284" s="1649"/>
      <c r="AN284" s="1649"/>
      <c r="AO284" s="1649"/>
      <c r="AP284" s="1649"/>
      <c r="AQ284" s="1649"/>
      <c r="AR284" s="1709"/>
      <c r="AS284" s="1779">
        <f t="shared" si="141"/>
        <v>0</v>
      </c>
      <c r="AT284" s="1711">
        <f t="shared" si="162"/>
        <v>0</v>
      </c>
      <c r="AU284" s="1611">
        <f t="shared" si="142"/>
        <v>0</v>
      </c>
      <c r="AV284" s="1611">
        <f t="shared" si="143"/>
        <v>0</v>
      </c>
      <c r="AW284" s="1611">
        <f t="shared" si="144"/>
        <v>0</v>
      </c>
      <c r="AX284" s="1611">
        <f t="shared" si="145"/>
        <v>0</v>
      </c>
      <c r="AY284" s="1611">
        <f t="shared" si="146"/>
        <v>0</v>
      </c>
      <c r="AZ284" s="1611">
        <f t="shared" si="147"/>
        <v>0</v>
      </c>
      <c r="BA284" s="1611">
        <f t="shared" si="148"/>
        <v>0</v>
      </c>
      <c r="BB284" s="1611">
        <f t="shared" si="149"/>
        <v>0</v>
      </c>
      <c r="BC284" s="1611">
        <f t="shared" si="150"/>
        <v>0</v>
      </c>
      <c r="BD284" s="1611">
        <f t="shared" si="151"/>
        <v>0</v>
      </c>
      <c r="BE284" s="1611">
        <f t="shared" si="152"/>
        <v>0</v>
      </c>
      <c r="BF284" s="1611">
        <f t="shared" si="153"/>
        <v>0</v>
      </c>
      <c r="BG284" s="1611">
        <f t="shared" si="163"/>
        <v>0</v>
      </c>
      <c r="BH284" s="1611" t="str">
        <f t="shared" si="164"/>
        <v/>
      </c>
      <c r="BI284" s="1611" t="str">
        <f t="shared" si="165"/>
        <v/>
      </c>
      <c r="BJ284" s="1611" t="str">
        <f t="shared" si="154"/>
        <v/>
      </c>
      <c r="BK284" s="1611" t="str">
        <f t="shared" si="155"/>
        <v/>
      </c>
      <c r="BL284" s="1611" t="str">
        <f t="shared" ca="1" si="156"/>
        <v/>
      </c>
      <c r="BM284" s="1611" t="str">
        <f t="shared" si="166"/>
        <v/>
      </c>
      <c r="BN284" s="1611" t="str">
        <f t="shared" si="157"/>
        <v/>
      </c>
      <c r="BO284" s="1611" t="str">
        <f t="shared" si="158"/>
        <v/>
      </c>
      <c r="BP284" s="1611" t="str">
        <f t="shared" si="167"/>
        <v/>
      </c>
      <c r="BQ284" s="1611" t="str">
        <f t="shared" si="168"/>
        <v/>
      </c>
      <c r="BR284" s="1611" t="str">
        <f t="shared" si="169"/>
        <v/>
      </c>
      <c r="BS284" s="1611" t="str">
        <f t="shared" si="170"/>
        <v/>
      </c>
      <c r="BT284" s="1611" t="str">
        <f t="shared" si="171"/>
        <v/>
      </c>
      <c r="BU284" s="1731">
        <f t="shared" ca="1" si="172"/>
        <v>0</v>
      </c>
    </row>
    <row r="285" spans="1:73" s="1594" customFormat="1" ht="12.5">
      <c r="A285" s="1644" t="str">
        <f t="shared" si="159"/>
        <v>Organisation</v>
      </c>
      <c r="B285" s="1758"/>
      <c r="C285" s="1758"/>
      <c r="D285" s="1758"/>
      <c r="E285" s="1756"/>
      <c r="F285" s="1592"/>
      <c r="G285" s="1714">
        <f t="shared" si="160"/>
        <v>0</v>
      </c>
      <c r="H285" s="1645"/>
      <c r="I285" s="1714">
        <f t="shared" si="161"/>
        <v>0</v>
      </c>
      <c r="J285" s="1646"/>
      <c r="K285" s="1646"/>
      <c r="L285" s="1592"/>
      <c r="M285" s="1597"/>
      <c r="N285" s="1597"/>
      <c r="O285" s="1646"/>
      <c r="P285" s="1647"/>
      <c r="Q285" s="1647"/>
      <c r="R285" s="1648"/>
      <c r="S285" s="1603"/>
      <c r="T285" s="1649"/>
      <c r="U285" s="1649"/>
      <c r="V285" s="1649"/>
      <c r="W285" s="1649"/>
      <c r="X285" s="1649"/>
      <c r="Y285" s="1649"/>
      <c r="Z285" s="1649"/>
      <c r="AA285" s="1649"/>
      <c r="AB285" s="1649"/>
      <c r="AC285" s="1649"/>
      <c r="AD285" s="1649"/>
      <c r="AE285" s="1649"/>
      <c r="AF285" s="1610">
        <f t="shared" si="140"/>
        <v>0</v>
      </c>
      <c r="AG285" s="1649"/>
      <c r="AH285" s="1649"/>
      <c r="AI285" s="1649"/>
      <c r="AJ285" s="1649"/>
      <c r="AK285" s="1649"/>
      <c r="AL285" s="1649"/>
      <c r="AM285" s="1649"/>
      <c r="AN285" s="1649"/>
      <c r="AO285" s="1649"/>
      <c r="AP285" s="1649"/>
      <c r="AQ285" s="1649"/>
      <c r="AR285" s="1709"/>
      <c r="AS285" s="1779">
        <f t="shared" si="141"/>
        <v>0</v>
      </c>
      <c r="AT285" s="1711">
        <f t="shared" si="162"/>
        <v>0</v>
      </c>
      <c r="AU285" s="1611">
        <f t="shared" si="142"/>
        <v>0</v>
      </c>
      <c r="AV285" s="1611">
        <f t="shared" si="143"/>
        <v>0</v>
      </c>
      <c r="AW285" s="1611">
        <f t="shared" si="144"/>
        <v>0</v>
      </c>
      <c r="AX285" s="1611">
        <f t="shared" si="145"/>
        <v>0</v>
      </c>
      <c r="AY285" s="1611">
        <f t="shared" si="146"/>
        <v>0</v>
      </c>
      <c r="AZ285" s="1611">
        <f t="shared" si="147"/>
        <v>0</v>
      </c>
      <c r="BA285" s="1611">
        <f t="shared" si="148"/>
        <v>0</v>
      </c>
      <c r="BB285" s="1611">
        <f t="shared" si="149"/>
        <v>0</v>
      </c>
      <c r="BC285" s="1611">
        <f t="shared" si="150"/>
        <v>0</v>
      </c>
      <c r="BD285" s="1611">
        <f t="shared" si="151"/>
        <v>0</v>
      </c>
      <c r="BE285" s="1611">
        <f t="shared" si="152"/>
        <v>0</v>
      </c>
      <c r="BF285" s="1611">
        <f t="shared" si="153"/>
        <v>0</v>
      </c>
      <c r="BG285" s="1611">
        <f t="shared" si="163"/>
        <v>0</v>
      </c>
      <c r="BH285" s="1611" t="str">
        <f t="shared" si="164"/>
        <v/>
      </c>
      <c r="BI285" s="1611" t="str">
        <f t="shared" si="165"/>
        <v/>
      </c>
      <c r="BJ285" s="1611" t="str">
        <f t="shared" si="154"/>
        <v/>
      </c>
      <c r="BK285" s="1611" t="str">
        <f t="shared" si="155"/>
        <v/>
      </c>
      <c r="BL285" s="1611" t="str">
        <f t="shared" ca="1" si="156"/>
        <v/>
      </c>
      <c r="BM285" s="1611" t="str">
        <f t="shared" si="166"/>
        <v/>
      </c>
      <c r="BN285" s="1611" t="str">
        <f t="shared" si="157"/>
        <v/>
      </c>
      <c r="BO285" s="1611" t="str">
        <f t="shared" si="158"/>
        <v/>
      </c>
      <c r="BP285" s="1611" t="str">
        <f t="shared" si="167"/>
        <v/>
      </c>
      <c r="BQ285" s="1611" t="str">
        <f t="shared" si="168"/>
        <v/>
      </c>
      <c r="BR285" s="1611" t="str">
        <f t="shared" si="169"/>
        <v/>
      </c>
      <c r="BS285" s="1611" t="str">
        <f t="shared" si="170"/>
        <v/>
      </c>
      <c r="BT285" s="1611" t="str">
        <f t="shared" si="171"/>
        <v/>
      </c>
      <c r="BU285" s="1731">
        <f t="shared" ca="1" si="172"/>
        <v>0</v>
      </c>
    </row>
    <row r="286" spans="1:73" s="1594" customFormat="1" ht="12.5">
      <c r="A286" s="1644" t="str">
        <f t="shared" si="159"/>
        <v>Organisation</v>
      </c>
      <c r="B286" s="1758"/>
      <c r="C286" s="1758"/>
      <c r="D286" s="1758"/>
      <c r="E286" s="1756"/>
      <c r="F286" s="1592"/>
      <c r="G286" s="1714">
        <f t="shared" si="160"/>
        <v>0</v>
      </c>
      <c r="H286" s="1645"/>
      <c r="I286" s="1714">
        <f t="shared" si="161"/>
        <v>0</v>
      </c>
      <c r="J286" s="1646"/>
      <c r="K286" s="1646"/>
      <c r="L286" s="1592"/>
      <c r="M286" s="1597"/>
      <c r="N286" s="1597"/>
      <c r="O286" s="1646"/>
      <c r="P286" s="1647"/>
      <c r="Q286" s="1647"/>
      <c r="R286" s="1648"/>
      <c r="S286" s="1603"/>
      <c r="T286" s="1649"/>
      <c r="U286" s="1649"/>
      <c r="V286" s="1649"/>
      <c r="W286" s="1649"/>
      <c r="X286" s="1649"/>
      <c r="Y286" s="1649"/>
      <c r="Z286" s="1649"/>
      <c r="AA286" s="1649"/>
      <c r="AB286" s="1649"/>
      <c r="AC286" s="1649"/>
      <c r="AD286" s="1649"/>
      <c r="AE286" s="1649"/>
      <c r="AF286" s="1610">
        <f t="shared" si="140"/>
        <v>0</v>
      </c>
      <c r="AG286" s="1649"/>
      <c r="AH286" s="1649"/>
      <c r="AI286" s="1649"/>
      <c r="AJ286" s="1649"/>
      <c r="AK286" s="1649"/>
      <c r="AL286" s="1649"/>
      <c r="AM286" s="1649"/>
      <c r="AN286" s="1649"/>
      <c r="AO286" s="1649"/>
      <c r="AP286" s="1649"/>
      <c r="AQ286" s="1649"/>
      <c r="AR286" s="1709"/>
      <c r="AS286" s="1779">
        <f t="shared" si="141"/>
        <v>0</v>
      </c>
      <c r="AT286" s="1711">
        <f t="shared" si="162"/>
        <v>0</v>
      </c>
      <c r="AU286" s="1611">
        <f t="shared" si="142"/>
        <v>0</v>
      </c>
      <c r="AV286" s="1611">
        <f t="shared" si="143"/>
        <v>0</v>
      </c>
      <c r="AW286" s="1611">
        <f t="shared" si="144"/>
        <v>0</v>
      </c>
      <c r="AX286" s="1611">
        <f t="shared" si="145"/>
        <v>0</v>
      </c>
      <c r="AY286" s="1611">
        <f t="shared" si="146"/>
        <v>0</v>
      </c>
      <c r="AZ286" s="1611">
        <f t="shared" si="147"/>
        <v>0</v>
      </c>
      <c r="BA286" s="1611">
        <f t="shared" si="148"/>
        <v>0</v>
      </c>
      <c r="BB286" s="1611">
        <f t="shared" si="149"/>
        <v>0</v>
      </c>
      <c r="BC286" s="1611">
        <f t="shared" si="150"/>
        <v>0</v>
      </c>
      <c r="BD286" s="1611">
        <f t="shared" si="151"/>
        <v>0</v>
      </c>
      <c r="BE286" s="1611">
        <f t="shared" si="152"/>
        <v>0</v>
      </c>
      <c r="BF286" s="1611">
        <f t="shared" si="153"/>
        <v>0</v>
      </c>
      <c r="BG286" s="1611">
        <f t="shared" si="163"/>
        <v>0</v>
      </c>
      <c r="BH286" s="1611" t="str">
        <f t="shared" si="164"/>
        <v/>
      </c>
      <c r="BI286" s="1611" t="str">
        <f t="shared" si="165"/>
        <v/>
      </c>
      <c r="BJ286" s="1611" t="str">
        <f t="shared" si="154"/>
        <v/>
      </c>
      <c r="BK286" s="1611" t="str">
        <f t="shared" si="155"/>
        <v/>
      </c>
      <c r="BL286" s="1611" t="str">
        <f t="shared" ca="1" si="156"/>
        <v/>
      </c>
      <c r="BM286" s="1611" t="str">
        <f t="shared" si="166"/>
        <v/>
      </c>
      <c r="BN286" s="1611" t="str">
        <f t="shared" si="157"/>
        <v/>
      </c>
      <c r="BO286" s="1611" t="str">
        <f t="shared" si="158"/>
        <v/>
      </c>
      <c r="BP286" s="1611" t="str">
        <f t="shared" si="167"/>
        <v/>
      </c>
      <c r="BQ286" s="1611" t="str">
        <f t="shared" si="168"/>
        <v/>
      </c>
      <c r="BR286" s="1611" t="str">
        <f t="shared" si="169"/>
        <v/>
      </c>
      <c r="BS286" s="1611" t="str">
        <f t="shared" si="170"/>
        <v/>
      </c>
      <c r="BT286" s="1611" t="str">
        <f t="shared" si="171"/>
        <v/>
      </c>
      <c r="BU286" s="1731">
        <f t="shared" ca="1" si="172"/>
        <v>0</v>
      </c>
    </row>
    <row r="287" spans="1:73" s="1594" customFormat="1" ht="12.5">
      <c r="A287" s="1644" t="str">
        <f t="shared" si="159"/>
        <v>Organisation</v>
      </c>
      <c r="B287" s="1758"/>
      <c r="C287" s="1758"/>
      <c r="D287" s="1758"/>
      <c r="E287" s="1756"/>
      <c r="F287" s="1592"/>
      <c r="G287" s="1714">
        <f t="shared" si="160"/>
        <v>0</v>
      </c>
      <c r="H287" s="1645"/>
      <c r="I287" s="1714">
        <f t="shared" si="161"/>
        <v>0</v>
      </c>
      <c r="J287" s="1646"/>
      <c r="K287" s="1646"/>
      <c r="L287" s="1592"/>
      <c r="M287" s="1597"/>
      <c r="N287" s="1597"/>
      <c r="O287" s="1646"/>
      <c r="P287" s="1647"/>
      <c r="Q287" s="1647"/>
      <c r="R287" s="1648"/>
      <c r="S287" s="1603"/>
      <c r="T287" s="1649"/>
      <c r="U287" s="1649"/>
      <c r="V287" s="1649"/>
      <c r="W287" s="1649"/>
      <c r="X287" s="1649"/>
      <c r="Y287" s="1649"/>
      <c r="Z287" s="1649"/>
      <c r="AA287" s="1649"/>
      <c r="AB287" s="1649"/>
      <c r="AC287" s="1649"/>
      <c r="AD287" s="1649"/>
      <c r="AE287" s="1649"/>
      <c r="AF287" s="1610">
        <f t="shared" si="140"/>
        <v>0</v>
      </c>
      <c r="AG287" s="1649"/>
      <c r="AH287" s="1649"/>
      <c r="AI287" s="1649"/>
      <c r="AJ287" s="1649"/>
      <c r="AK287" s="1649"/>
      <c r="AL287" s="1649"/>
      <c r="AM287" s="1649"/>
      <c r="AN287" s="1649"/>
      <c r="AO287" s="1649"/>
      <c r="AP287" s="1649"/>
      <c r="AQ287" s="1649"/>
      <c r="AR287" s="1709"/>
      <c r="AS287" s="1779">
        <f t="shared" si="141"/>
        <v>0</v>
      </c>
      <c r="AT287" s="1711">
        <f t="shared" si="162"/>
        <v>0</v>
      </c>
      <c r="AU287" s="1611">
        <f t="shared" si="142"/>
        <v>0</v>
      </c>
      <c r="AV287" s="1611">
        <f t="shared" si="143"/>
        <v>0</v>
      </c>
      <c r="AW287" s="1611">
        <f t="shared" si="144"/>
        <v>0</v>
      </c>
      <c r="AX287" s="1611">
        <f t="shared" si="145"/>
        <v>0</v>
      </c>
      <c r="AY287" s="1611">
        <f t="shared" si="146"/>
        <v>0</v>
      </c>
      <c r="AZ287" s="1611">
        <f t="shared" si="147"/>
        <v>0</v>
      </c>
      <c r="BA287" s="1611">
        <f t="shared" si="148"/>
        <v>0</v>
      </c>
      <c r="BB287" s="1611">
        <f t="shared" si="149"/>
        <v>0</v>
      </c>
      <c r="BC287" s="1611">
        <f t="shared" si="150"/>
        <v>0</v>
      </c>
      <c r="BD287" s="1611">
        <f t="shared" si="151"/>
        <v>0</v>
      </c>
      <c r="BE287" s="1611">
        <f t="shared" si="152"/>
        <v>0</v>
      </c>
      <c r="BF287" s="1611">
        <f t="shared" si="153"/>
        <v>0</v>
      </c>
      <c r="BG287" s="1611">
        <f t="shared" si="163"/>
        <v>0</v>
      </c>
      <c r="BH287" s="1611" t="str">
        <f t="shared" si="164"/>
        <v/>
      </c>
      <c r="BI287" s="1611" t="str">
        <f t="shared" si="165"/>
        <v/>
      </c>
      <c r="BJ287" s="1611" t="str">
        <f t="shared" si="154"/>
        <v/>
      </c>
      <c r="BK287" s="1611" t="str">
        <f t="shared" si="155"/>
        <v/>
      </c>
      <c r="BL287" s="1611" t="str">
        <f t="shared" ca="1" si="156"/>
        <v/>
      </c>
      <c r="BM287" s="1611" t="str">
        <f t="shared" si="166"/>
        <v/>
      </c>
      <c r="BN287" s="1611" t="str">
        <f t="shared" si="157"/>
        <v/>
      </c>
      <c r="BO287" s="1611" t="str">
        <f t="shared" si="158"/>
        <v/>
      </c>
      <c r="BP287" s="1611" t="str">
        <f t="shared" si="167"/>
        <v/>
      </c>
      <c r="BQ287" s="1611" t="str">
        <f t="shared" si="168"/>
        <v/>
      </c>
      <c r="BR287" s="1611" t="str">
        <f t="shared" si="169"/>
        <v/>
      </c>
      <c r="BS287" s="1611" t="str">
        <f t="shared" si="170"/>
        <v/>
      </c>
      <c r="BT287" s="1611" t="str">
        <f t="shared" si="171"/>
        <v/>
      </c>
      <c r="BU287" s="1731">
        <f t="shared" ca="1" si="172"/>
        <v>0</v>
      </c>
    </row>
    <row r="288" spans="1:73" s="1594" customFormat="1" ht="12.5">
      <c r="A288" s="1644" t="str">
        <f t="shared" si="159"/>
        <v>Organisation</v>
      </c>
      <c r="B288" s="1758"/>
      <c r="C288" s="1758"/>
      <c r="D288" s="1758"/>
      <c r="E288" s="1756"/>
      <c r="F288" s="1592"/>
      <c r="G288" s="1714">
        <f t="shared" si="160"/>
        <v>0</v>
      </c>
      <c r="H288" s="1645"/>
      <c r="I288" s="1714">
        <f t="shared" si="161"/>
        <v>0</v>
      </c>
      <c r="J288" s="1646"/>
      <c r="K288" s="1646"/>
      <c r="L288" s="1592"/>
      <c r="M288" s="1597"/>
      <c r="N288" s="1597"/>
      <c r="O288" s="1646"/>
      <c r="P288" s="1647"/>
      <c r="Q288" s="1647"/>
      <c r="R288" s="1648"/>
      <c r="S288" s="1603"/>
      <c r="T288" s="1649"/>
      <c r="U288" s="1649"/>
      <c r="V288" s="1649"/>
      <c r="W288" s="1649"/>
      <c r="X288" s="1649"/>
      <c r="Y288" s="1649"/>
      <c r="Z288" s="1649"/>
      <c r="AA288" s="1649"/>
      <c r="AB288" s="1649"/>
      <c r="AC288" s="1649"/>
      <c r="AD288" s="1649"/>
      <c r="AE288" s="1649"/>
      <c r="AF288" s="1610">
        <f t="shared" si="140"/>
        <v>0</v>
      </c>
      <c r="AG288" s="1649"/>
      <c r="AH288" s="1649"/>
      <c r="AI288" s="1649"/>
      <c r="AJ288" s="1649"/>
      <c r="AK288" s="1649"/>
      <c r="AL288" s="1649"/>
      <c r="AM288" s="1649"/>
      <c r="AN288" s="1649"/>
      <c r="AO288" s="1649"/>
      <c r="AP288" s="1649"/>
      <c r="AQ288" s="1649"/>
      <c r="AR288" s="1709"/>
      <c r="AS288" s="1779">
        <f t="shared" si="141"/>
        <v>0</v>
      </c>
      <c r="AT288" s="1711">
        <f t="shared" si="162"/>
        <v>0</v>
      </c>
      <c r="AU288" s="1611">
        <f t="shared" si="142"/>
        <v>0</v>
      </c>
      <c r="AV288" s="1611">
        <f t="shared" si="143"/>
        <v>0</v>
      </c>
      <c r="AW288" s="1611">
        <f t="shared" si="144"/>
        <v>0</v>
      </c>
      <c r="AX288" s="1611">
        <f t="shared" si="145"/>
        <v>0</v>
      </c>
      <c r="AY288" s="1611">
        <f t="shared" si="146"/>
        <v>0</v>
      </c>
      <c r="AZ288" s="1611">
        <f t="shared" si="147"/>
        <v>0</v>
      </c>
      <c r="BA288" s="1611">
        <f t="shared" si="148"/>
        <v>0</v>
      </c>
      <c r="BB288" s="1611">
        <f t="shared" si="149"/>
        <v>0</v>
      </c>
      <c r="BC288" s="1611">
        <f t="shared" si="150"/>
        <v>0</v>
      </c>
      <c r="BD288" s="1611">
        <f t="shared" si="151"/>
        <v>0</v>
      </c>
      <c r="BE288" s="1611">
        <f t="shared" si="152"/>
        <v>0</v>
      </c>
      <c r="BF288" s="1611">
        <f t="shared" si="153"/>
        <v>0</v>
      </c>
      <c r="BG288" s="1611">
        <f t="shared" si="163"/>
        <v>0</v>
      </c>
      <c r="BH288" s="1611" t="str">
        <f t="shared" si="164"/>
        <v/>
      </c>
      <c r="BI288" s="1611" t="str">
        <f t="shared" si="165"/>
        <v/>
      </c>
      <c r="BJ288" s="1611" t="str">
        <f t="shared" si="154"/>
        <v/>
      </c>
      <c r="BK288" s="1611" t="str">
        <f t="shared" si="155"/>
        <v/>
      </c>
      <c r="BL288" s="1611" t="str">
        <f t="shared" ca="1" si="156"/>
        <v/>
      </c>
      <c r="BM288" s="1611" t="str">
        <f t="shared" si="166"/>
        <v/>
      </c>
      <c r="BN288" s="1611" t="str">
        <f t="shared" si="157"/>
        <v/>
      </c>
      <c r="BO288" s="1611" t="str">
        <f t="shared" si="158"/>
        <v/>
      </c>
      <c r="BP288" s="1611" t="str">
        <f t="shared" si="167"/>
        <v/>
      </c>
      <c r="BQ288" s="1611" t="str">
        <f t="shared" si="168"/>
        <v/>
      </c>
      <c r="BR288" s="1611" t="str">
        <f t="shared" si="169"/>
        <v/>
      </c>
      <c r="BS288" s="1611" t="str">
        <f t="shared" si="170"/>
        <v/>
      </c>
      <c r="BT288" s="1611" t="str">
        <f t="shared" si="171"/>
        <v/>
      </c>
      <c r="BU288" s="1731">
        <f t="shared" ca="1" si="172"/>
        <v>0</v>
      </c>
    </row>
    <row r="289" spans="1:73" s="1594" customFormat="1" ht="12.5">
      <c r="A289" s="1644" t="str">
        <f t="shared" si="159"/>
        <v>Organisation</v>
      </c>
      <c r="B289" s="1758"/>
      <c r="C289" s="1758"/>
      <c r="D289" s="1758"/>
      <c r="E289" s="1756"/>
      <c r="F289" s="1592"/>
      <c r="G289" s="1714">
        <f t="shared" si="160"/>
        <v>0</v>
      </c>
      <c r="H289" s="1645"/>
      <c r="I289" s="1714">
        <f t="shared" si="161"/>
        <v>0</v>
      </c>
      <c r="J289" s="1646"/>
      <c r="K289" s="1646"/>
      <c r="L289" s="1592"/>
      <c r="M289" s="1597"/>
      <c r="N289" s="1597"/>
      <c r="O289" s="1646"/>
      <c r="P289" s="1647"/>
      <c r="Q289" s="1647"/>
      <c r="R289" s="1648"/>
      <c r="S289" s="1603"/>
      <c r="T289" s="1649"/>
      <c r="U289" s="1649"/>
      <c r="V289" s="1649"/>
      <c r="W289" s="1649"/>
      <c r="X289" s="1649"/>
      <c r="Y289" s="1649"/>
      <c r="Z289" s="1649"/>
      <c r="AA289" s="1649"/>
      <c r="AB289" s="1649"/>
      <c r="AC289" s="1649"/>
      <c r="AD289" s="1649"/>
      <c r="AE289" s="1649"/>
      <c r="AF289" s="1610">
        <f t="shared" si="140"/>
        <v>0</v>
      </c>
      <c r="AG289" s="1649"/>
      <c r="AH289" s="1649"/>
      <c r="AI289" s="1649"/>
      <c r="AJ289" s="1649"/>
      <c r="AK289" s="1649"/>
      <c r="AL289" s="1649"/>
      <c r="AM289" s="1649"/>
      <c r="AN289" s="1649"/>
      <c r="AO289" s="1649"/>
      <c r="AP289" s="1649"/>
      <c r="AQ289" s="1649"/>
      <c r="AR289" s="1709"/>
      <c r="AS289" s="1779">
        <f t="shared" si="141"/>
        <v>0</v>
      </c>
      <c r="AT289" s="1711">
        <f t="shared" si="162"/>
        <v>0</v>
      </c>
      <c r="AU289" s="1611">
        <f t="shared" si="142"/>
        <v>0</v>
      </c>
      <c r="AV289" s="1611">
        <f t="shared" si="143"/>
        <v>0</v>
      </c>
      <c r="AW289" s="1611">
        <f t="shared" si="144"/>
        <v>0</v>
      </c>
      <c r="AX289" s="1611">
        <f t="shared" si="145"/>
        <v>0</v>
      </c>
      <c r="AY289" s="1611">
        <f t="shared" si="146"/>
        <v>0</v>
      </c>
      <c r="AZ289" s="1611">
        <f t="shared" si="147"/>
        <v>0</v>
      </c>
      <c r="BA289" s="1611">
        <f t="shared" si="148"/>
        <v>0</v>
      </c>
      <c r="BB289" s="1611">
        <f t="shared" si="149"/>
        <v>0</v>
      </c>
      <c r="BC289" s="1611">
        <f t="shared" si="150"/>
        <v>0</v>
      </c>
      <c r="BD289" s="1611">
        <f t="shared" si="151"/>
        <v>0</v>
      </c>
      <c r="BE289" s="1611">
        <f t="shared" si="152"/>
        <v>0</v>
      </c>
      <c r="BF289" s="1611">
        <f t="shared" si="153"/>
        <v>0</v>
      </c>
      <c r="BG289" s="1611">
        <f t="shared" si="163"/>
        <v>0</v>
      </c>
      <c r="BH289" s="1611" t="str">
        <f t="shared" si="164"/>
        <v/>
      </c>
      <c r="BI289" s="1611" t="str">
        <f t="shared" si="165"/>
        <v/>
      </c>
      <c r="BJ289" s="1611" t="str">
        <f t="shared" si="154"/>
        <v/>
      </c>
      <c r="BK289" s="1611" t="str">
        <f t="shared" si="155"/>
        <v/>
      </c>
      <c r="BL289" s="1611" t="str">
        <f t="shared" ca="1" si="156"/>
        <v/>
      </c>
      <c r="BM289" s="1611" t="str">
        <f t="shared" si="166"/>
        <v/>
      </c>
      <c r="BN289" s="1611" t="str">
        <f t="shared" si="157"/>
        <v/>
      </c>
      <c r="BO289" s="1611" t="str">
        <f t="shared" si="158"/>
        <v/>
      </c>
      <c r="BP289" s="1611" t="str">
        <f t="shared" si="167"/>
        <v/>
      </c>
      <c r="BQ289" s="1611" t="str">
        <f t="shared" si="168"/>
        <v/>
      </c>
      <c r="BR289" s="1611" t="str">
        <f t="shared" si="169"/>
        <v/>
      </c>
      <c r="BS289" s="1611" t="str">
        <f t="shared" si="170"/>
        <v/>
      </c>
      <c r="BT289" s="1611" t="str">
        <f t="shared" si="171"/>
        <v/>
      </c>
      <c r="BU289" s="1731">
        <f t="shared" ca="1" si="172"/>
        <v>0</v>
      </c>
    </row>
    <row r="290" spans="1:73" s="1594" customFormat="1" ht="12.5">
      <c r="A290" s="1644" t="str">
        <f t="shared" si="159"/>
        <v>Organisation</v>
      </c>
      <c r="B290" s="1758"/>
      <c r="C290" s="1758"/>
      <c r="D290" s="1758"/>
      <c r="E290" s="1756"/>
      <c r="F290" s="1592"/>
      <c r="G290" s="1714">
        <f t="shared" si="160"/>
        <v>0</v>
      </c>
      <c r="H290" s="1645"/>
      <c r="I290" s="1714">
        <f t="shared" si="161"/>
        <v>0</v>
      </c>
      <c r="J290" s="1646"/>
      <c r="K290" s="1646"/>
      <c r="L290" s="1592"/>
      <c r="M290" s="1597"/>
      <c r="N290" s="1597"/>
      <c r="O290" s="1646"/>
      <c r="P290" s="1647"/>
      <c r="Q290" s="1647"/>
      <c r="R290" s="1648"/>
      <c r="S290" s="1603"/>
      <c r="T290" s="1649"/>
      <c r="U290" s="1649"/>
      <c r="V290" s="1649"/>
      <c r="W290" s="1649"/>
      <c r="X290" s="1649"/>
      <c r="Y290" s="1649"/>
      <c r="Z290" s="1649"/>
      <c r="AA290" s="1649"/>
      <c r="AB290" s="1649"/>
      <c r="AC290" s="1649"/>
      <c r="AD290" s="1649"/>
      <c r="AE290" s="1649"/>
      <c r="AF290" s="1610">
        <f t="shared" si="140"/>
        <v>0</v>
      </c>
      <c r="AG290" s="1649"/>
      <c r="AH290" s="1649"/>
      <c r="AI290" s="1649"/>
      <c r="AJ290" s="1649"/>
      <c r="AK290" s="1649"/>
      <c r="AL290" s="1649"/>
      <c r="AM290" s="1649"/>
      <c r="AN290" s="1649"/>
      <c r="AO290" s="1649"/>
      <c r="AP290" s="1649"/>
      <c r="AQ290" s="1649"/>
      <c r="AR290" s="1709"/>
      <c r="AS290" s="1779">
        <f t="shared" si="141"/>
        <v>0</v>
      </c>
      <c r="AT290" s="1711">
        <f t="shared" si="162"/>
        <v>0</v>
      </c>
      <c r="AU290" s="1611">
        <f t="shared" si="142"/>
        <v>0</v>
      </c>
      <c r="AV290" s="1611">
        <f t="shared" si="143"/>
        <v>0</v>
      </c>
      <c r="AW290" s="1611">
        <f t="shared" si="144"/>
        <v>0</v>
      </c>
      <c r="AX290" s="1611">
        <f t="shared" si="145"/>
        <v>0</v>
      </c>
      <c r="AY290" s="1611">
        <f t="shared" si="146"/>
        <v>0</v>
      </c>
      <c r="AZ290" s="1611">
        <f t="shared" si="147"/>
        <v>0</v>
      </c>
      <c r="BA290" s="1611">
        <f t="shared" si="148"/>
        <v>0</v>
      </c>
      <c r="BB290" s="1611">
        <f t="shared" si="149"/>
        <v>0</v>
      </c>
      <c r="BC290" s="1611">
        <f t="shared" si="150"/>
        <v>0</v>
      </c>
      <c r="BD290" s="1611">
        <f t="shared" si="151"/>
        <v>0</v>
      </c>
      <c r="BE290" s="1611">
        <f t="shared" si="152"/>
        <v>0</v>
      </c>
      <c r="BF290" s="1611">
        <f t="shared" si="153"/>
        <v>0</v>
      </c>
      <c r="BG290" s="1611">
        <f t="shared" si="163"/>
        <v>0</v>
      </c>
      <c r="BH290" s="1611" t="str">
        <f t="shared" si="164"/>
        <v/>
      </c>
      <c r="BI290" s="1611" t="str">
        <f t="shared" si="165"/>
        <v/>
      </c>
      <c r="BJ290" s="1611" t="str">
        <f t="shared" si="154"/>
        <v/>
      </c>
      <c r="BK290" s="1611" t="str">
        <f t="shared" si="155"/>
        <v/>
      </c>
      <c r="BL290" s="1611" t="str">
        <f t="shared" ca="1" si="156"/>
        <v/>
      </c>
      <c r="BM290" s="1611" t="str">
        <f t="shared" si="166"/>
        <v/>
      </c>
      <c r="BN290" s="1611" t="str">
        <f t="shared" si="157"/>
        <v/>
      </c>
      <c r="BO290" s="1611" t="str">
        <f t="shared" si="158"/>
        <v/>
      </c>
      <c r="BP290" s="1611" t="str">
        <f t="shared" si="167"/>
        <v/>
      </c>
      <c r="BQ290" s="1611" t="str">
        <f t="shared" si="168"/>
        <v/>
      </c>
      <c r="BR290" s="1611" t="str">
        <f t="shared" si="169"/>
        <v/>
      </c>
      <c r="BS290" s="1611" t="str">
        <f t="shared" si="170"/>
        <v/>
      </c>
      <c r="BT290" s="1611" t="str">
        <f t="shared" si="171"/>
        <v/>
      </c>
      <c r="BU290" s="1731">
        <f t="shared" ca="1" si="172"/>
        <v>0</v>
      </c>
    </row>
    <row r="291" spans="1:73" s="1594" customFormat="1" ht="12.5">
      <c r="A291" s="1644" t="str">
        <f t="shared" si="159"/>
        <v>Organisation</v>
      </c>
      <c r="B291" s="1758"/>
      <c r="C291" s="1758"/>
      <c r="D291" s="1758"/>
      <c r="E291" s="1756"/>
      <c r="F291" s="1592"/>
      <c r="G291" s="1714">
        <f t="shared" si="160"/>
        <v>0</v>
      </c>
      <c r="H291" s="1645"/>
      <c r="I291" s="1714">
        <f t="shared" si="161"/>
        <v>0</v>
      </c>
      <c r="J291" s="1646"/>
      <c r="K291" s="1646"/>
      <c r="L291" s="1592"/>
      <c r="M291" s="1597"/>
      <c r="N291" s="1597"/>
      <c r="O291" s="1646"/>
      <c r="P291" s="1647"/>
      <c r="Q291" s="1647"/>
      <c r="R291" s="1648"/>
      <c r="S291" s="1603"/>
      <c r="T291" s="1649"/>
      <c r="U291" s="1649"/>
      <c r="V291" s="1649"/>
      <c r="W291" s="1649"/>
      <c r="X291" s="1649"/>
      <c r="Y291" s="1649"/>
      <c r="Z291" s="1649"/>
      <c r="AA291" s="1649"/>
      <c r="AB291" s="1649"/>
      <c r="AC291" s="1649"/>
      <c r="AD291" s="1649"/>
      <c r="AE291" s="1649"/>
      <c r="AF291" s="1610">
        <f t="shared" si="140"/>
        <v>0</v>
      </c>
      <c r="AG291" s="1649"/>
      <c r="AH291" s="1649"/>
      <c r="AI291" s="1649"/>
      <c r="AJ291" s="1649"/>
      <c r="AK291" s="1649"/>
      <c r="AL291" s="1649"/>
      <c r="AM291" s="1649"/>
      <c r="AN291" s="1649"/>
      <c r="AO291" s="1649"/>
      <c r="AP291" s="1649"/>
      <c r="AQ291" s="1649"/>
      <c r="AR291" s="1709"/>
      <c r="AS291" s="1779">
        <f t="shared" si="141"/>
        <v>0</v>
      </c>
      <c r="AT291" s="1711">
        <f t="shared" si="162"/>
        <v>0</v>
      </c>
      <c r="AU291" s="1611">
        <f t="shared" si="142"/>
        <v>0</v>
      </c>
      <c r="AV291" s="1611">
        <f t="shared" si="143"/>
        <v>0</v>
      </c>
      <c r="AW291" s="1611">
        <f t="shared" si="144"/>
        <v>0</v>
      </c>
      <c r="AX291" s="1611">
        <f t="shared" si="145"/>
        <v>0</v>
      </c>
      <c r="AY291" s="1611">
        <f t="shared" si="146"/>
        <v>0</v>
      </c>
      <c r="AZ291" s="1611">
        <f t="shared" si="147"/>
        <v>0</v>
      </c>
      <c r="BA291" s="1611">
        <f t="shared" si="148"/>
        <v>0</v>
      </c>
      <c r="BB291" s="1611">
        <f t="shared" si="149"/>
        <v>0</v>
      </c>
      <c r="BC291" s="1611">
        <f t="shared" si="150"/>
        <v>0</v>
      </c>
      <c r="BD291" s="1611">
        <f t="shared" si="151"/>
        <v>0</v>
      </c>
      <c r="BE291" s="1611">
        <f t="shared" si="152"/>
        <v>0</v>
      </c>
      <c r="BF291" s="1611">
        <f t="shared" si="153"/>
        <v>0</v>
      </c>
      <c r="BG291" s="1611">
        <f t="shared" si="163"/>
        <v>0</v>
      </c>
      <c r="BH291" s="1611" t="str">
        <f t="shared" si="164"/>
        <v/>
      </c>
      <c r="BI291" s="1611" t="str">
        <f t="shared" si="165"/>
        <v/>
      </c>
      <c r="BJ291" s="1611" t="str">
        <f t="shared" si="154"/>
        <v/>
      </c>
      <c r="BK291" s="1611" t="str">
        <f t="shared" si="155"/>
        <v/>
      </c>
      <c r="BL291" s="1611" t="str">
        <f t="shared" ca="1" si="156"/>
        <v/>
      </c>
      <c r="BM291" s="1611" t="str">
        <f t="shared" si="166"/>
        <v/>
      </c>
      <c r="BN291" s="1611" t="str">
        <f t="shared" si="157"/>
        <v/>
      </c>
      <c r="BO291" s="1611" t="str">
        <f t="shared" si="158"/>
        <v/>
      </c>
      <c r="BP291" s="1611" t="str">
        <f t="shared" si="167"/>
        <v/>
      </c>
      <c r="BQ291" s="1611" t="str">
        <f t="shared" si="168"/>
        <v/>
      </c>
      <c r="BR291" s="1611" t="str">
        <f t="shared" si="169"/>
        <v/>
      </c>
      <c r="BS291" s="1611" t="str">
        <f t="shared" si="170"/>
        <v/>
      </c>
      <c r="BT291" s="1611" t="str">
        <f t="shared" si="171"/>
        <v/>
      </c>
      <c r="BU291" s="1731">
        <f t="shared" ca="1" si="172"/>
        <v>0</v>
      </c>
    </row>
    <row r="292" spans="1:73" s="1594" customFormat="1" ht="12.5">
      <c r="A292" s="1644" t="str">
        <f t="shared" si="159"/>
        <v>Organisation</v>
      </c>
      <c r="B292" s="1758"/>
      <c r="C292" s="1758"/>
      <c r="D292" s="1758"/>
      <c r="E292" s="1756"/>
      <c r="F292" s="1592"/>
      <c r="G292" s="1714">
        <f t="shared" si="160"/>
        <v>0</v>
      </c>
      <c r="H292" s="1645"/>
      <c r="I292" s="1714">
        <f t="shared" si="161"/>
        <v>0</v>
      </c>
      <c r="J292" s="1646"/>
      <c r="K292" s="1646"/>
      <c r="L292" s="1592"/>
      <c r="M292" s="1597"/>
      <c r="N292" s="1597"/>
      <c r="O292" s="1646"/>
      <c r="P292" s="1647"/>
      <c r="Q292" s="1647"/>
      <c r="R292" s="1648"/>
      <c r="S292" s="1603"/>
      <c r="T292" s="1649"/>
      <c r="U292" s="1649"/>
      <c r="V292" s="1649"/>
      <c r="W292" s="1649"/>
      <c r="X292" s="1649"/>
      <c r="Y292" s="1649"/>
      <c r="Z292" s="1649"/>
      <c r="AA292" s="1649"/>
      <c r="AB292" s="1649"/>
      <c r="AC292" s="1649"/>
      <c r="AD292" s="1649"/>
      <c r="AE292" s="1649"/>
      <c r="AF292" s="1610">
        <f t="shared" si="140"/>
        <v>0</v>
      </c>
      <c r="AG292" s="1649"/>
      <c r="AH292" s="1649"/>
      <c r="AI292" s="1649"/>
      <c r="AJ292" s="1649"/>
      <c r="AK292" s="1649"/>
      <c r="AL292" s="1649"/>
      <c r="AM292" s="1649"/>
      <c r="AN292" s="1649"/>
      <c r="AO292" s="1649"/>
      <c r="AP292" s="1649"/>
      <c r="AQ292" s="1649"/>
      <c r="AR292" s="1709"/>
      <c r="AS292" s="1779">
        <f t="shared" si="141"/>
        <v>0</v>
      </c>
      <c r="AT292" s="1711">
        <f t="shared" si="162"/>
        <v>0</v>
      </c>
      <c r="AU292" s="1611">
        <f t="shared" si="142"/>
        <v>0</v>
      </c>
      <c r="AV292" s="1611">
        <f t="shared" si="143"/>
        <v>0</v>
      </c>
      <c r="AW292" s="1611">
        <f t="shared" si="144"/>
        <v>0</v>
      </c>
      <c r="AX292" s="1611">
        <f t="shared" si="145"/>
        <v>0</v>
      </c>
      <c r="AY292" s="1611">
        <f t="shared" si="146"/>
        <v>0</v>
      </c>
      <c r="AZ292" s="1611">
        <f t="shared" si="147"/>
        <v>0</v>
      </c>
      <c r="BA292" s="1611">
        <f t="shared" si="148"/>
        <v>0</v>
      </c>
      <c r="BB292" s="1611">
        <f t="shared" si="149"/>
        <v>0</v>
      </c>
      <c r="BC292" s="1611">
        <f t="shared" si="150"/>
        <v>0</v>
      </c>
      <c r="BD292" s="1611">
        <f t="shared" si="151"/>
        <v>0</v>
      </c>
      <c r="BE292" s="1611">
        <f t="shared" si="152"/>
        <v>0</v>
      </c>
      <c r="BF292" s="1611">
        <f t="shared" si="153"/>
        <v>0</v>
      </c>
      <c r="BG292" s="1611">
        <f t="shared" si="163"/>
        <v>0</v>
      </c>
      <c r="BH292" s="1611" t="str">
        <f t="shared" si="164"/>
        <v/>
      </c>
      <c r="BI292" s="1611" t="str">
        <f t="shared" si="165"/>
        <v/>
      </c>
      <c r="BJ292" s="1611" t="str">
        <f t="shared" si="154"/>
        <v/>
      </c>
      <c r="BK292" s="1611" t="str">
        <f t="shared" si="155"/>
        <v/>
      </c>
      <c r="BL292" s="1611" t="str">
        <f t="shared" ca="1" si="156"/>
        <v/>
      </c>
      <c r="BM292" s="1611" t="str">
        <f t="shared" si="166"/>
        <v/>
      </c>
      <c r="BN292" s="1611" t="str">
        <f t="shared" si="157"/>
        <v/>
      </c>
      <c r="BO292" s="1611" t="str">
        <f t="shared" si="158"/>
        <v/>
      </c>
      <c r="BP292" s="1611" t="str">
        <f t="shared" si="167"/>
        <v/>
      </c>
      <c r="BQ292" s="1611" t="str">
        <f t="shared" si="168"/>
        <v/>
      </c>
      <c r="BR292" s="1611" t="str">
        <f t="shared" si="169"/>
        <v/>
      </c>
      <c r="BS292" s="1611" t="str">
        <f t="shared" si="170"/>
        <v/>
      </c>
      <c r="BT292" s="1611" t="str">
        <f t="shared" si="171"/>
        <v/>
      </c>
      <c r="BU292" s="1731">
        <f t="shared" ca="1" si="172"/>
        <v>0</v>
      </c>
    </row>
    <row r="293" spans="1:73" s="1594" customFormat="1" ht="12.5">
      <c r="A293" s="1644" t="str">
        <f t="shared" si="159"/>
        <v>Organisation</v>
      </c>
      <c r="B293" s="1758"/>
      <c r="C293" s="1758"/>
      <c r="D293" s="1758"/>
      <c r="E293" s="1756"/>
      <c r="F293" s="1592"/>
      <c r="G293" s="1714">
        <f t="shared" si="160"/>
        <v>0</v>
      </c>
      <c r="H293" s="1645"/>
      <c r="I293" s="1714">
        <f t="shared" si="161"/>
        <v>0</v>
      </c>
      <c r="J293" s="1646"/>
      <c r="K293" s="1646"/>
      <c r="L293" s="1592"/>
      <c r="M293" s="1597"/>
      <c r="N293" s="1597"/>
      <c r="O293" s="1646"/>
      <c r="P293" s="1647"/>
      <c r="Q293" s="1647"/>
      <c r="R293" s="1648"/>
      <c r="S293" s="1603"/>
      <c r="T293" s="1649"/>
      <c r="U293" s="1649"/>
      <c r="V293" s="1649"/>
      <c r="W293" s="1649"/>
      <c r="X293" s="1649"/>
      <c r="Y293" s="1649"/>
      <c r="Z293" s="1649"/>
      <c r="AA293" s="1649"/>
      <c r="AB293" s="1649"/>
      <c r="AC293" s="1649"/>
      <c r="AD293" s="1649"/>
      <c r="AE293" s="1649"/>
      <c r="AF293" s="1610">
        <f t="shared" si="140"/>
        <v>0</v>
      </c>
      <c r="AG293" s="1649"/>
      <c r="AH293" s="1649"/>
      <c r="AI293" s="1649"/>
      <c r="AJ293" s="1649"/>
      <c r="AK293" s="1649"/>
      <c r="AL293" s="1649"/>
      <c r="AM293" s="1649"/>
      <c r="AN293" s="1649"/>
      <c r="AO293" s="1649"/>
      <c r="AP293" s="1649"/>
      <c r="AQ293" s="1649"/>
      <c r="AR293" s="1709"/>
      <c r="AS293" s="1779">
        <f t="shared" si="141"/>
        <v>0</v>
      </c>
      <c r="AT293" s="1711">
        <f t="shared" si="162"/>
        <v>0</v>
      </c>
      <c r="AU293" s="1611">
        <f t="shared" si="142"/>
        <v>0</v>
      </c>
      <c r="AV293" s="1611">
        <f t="shared" si="143"/>
        <v>0</v>
      </c>
      <c r="AW293" s="1611">
        <f t="shared" si="144"/>
        <v>0</v>
      </c>
      <c r="AX293" s="1611">
        <f t="shared" si="145"/>
        <v>0</v>
      </c>
      <c r="AY293" s="1611">
        <f t="shared" si="146"/>
        <v>0</v>
      </c>
      <c r="AZ293" s="1611">
        <f t="shared" si="147"/>
        <v>0</v>
      </c>
      <c r="BA293" s="1611">
        <f t="shared" si="148"/>
        <v>0</v>
      </c>
      <c r="BB293" s="1611">
        <f t="shared" si="149"/>
        <v>0</v>
      </c>
      <c r="BC293" s="1611">
        <f t="shared" si="150"/>
        <v>0</v>
      </c>
      <c r="BD293" s="1611">
        <f t="shared" si="151"/>
        <v>0</v>
      </c>
      <c r="BE293" s="1611">
        <f t="shared" si="152"/>
        <v>0</v>
      </c>
      <c r="BF293" s="1611">
        <f t="shared" si="153"/>
        <v>0</v>
      </c>
      <c r="BG293" s="1611">
        <f t="shared" si="163"/>
        <v>0</v>
      </c>
      <c r="BH293" s="1611" t="str">
        <f t="shared" si="164"/>
        <v/>
      </c>
      <c r="BI293" s="1611" t="str">
        <f t="shared" si="165"/>
        <v/>
      </c>
      <c r="BJ293" s="1611" t="str">
        <f t="shared" si="154"/>
        <v/>
      </c>
      <c r="BK293" s="1611" t="str">
        <f t="shared" si="155"/>
        <v/>
      </c>
      <c r="BL293" s="1611" t="str">
        <f t="shared" ca="1" si="156"/>
        <v/>
      </c>
      <c r="BM293" s="1611" t="str">
        <f t="shared" si="166"/>
        <v/>
      </c>
      <c r="BN293" s="1611" t="str">
        <f t="shared" si="157"/>
        <v/>
      </c>
      <c r="BO293" s="1611" t="str">
        <f t="shared" si="158"/>
        <v/>
      </c>
      <c r="BP293" s="1611" t="str">
        <f t="shared" si="167"/>
        <v/>
      </c>
      <c r="BQ293" s="1611" t="str">
        <f t="shared" si="168"/>
        <v/>
      </c>
      <c r="BR293" s="1611" t="str">
        <f t="shared" si="169"/>
        <v/>
      </c>
      <c r="BS293" s="1611" t="str">
        <f t="shared" si="170"/>
        <v/>
      </c>
      <c r="BT293" s="1611" t="str">
        <f t="shared" si="171"/>
        <v/>
      </c>
      <c r="BU293" s="1731">
        <f t="shared" ca="1" si="172"/>
        <v>0</v>
      </c>
    </row>
    <row r="294" spans="1:73" s="1594" customFormat="1" ht="12.5">
      <c r="A294" s="1644" t="str">
        <f t="shared" si="159"/>
        <v>Organisation</v>
      </c>
      <c r="B294" s="1758"/>
      <c r="C294" s="1758"/>
      <c r="D294" s="1758"/>
      <c r="E294" s="1756"/>
      <c r="F294" s="1592"/>
      <c r="G294" s="1714">
        <f t="shared" si="160"/>
        <v>0</v>
      </c>
      <c r="H294" s="1645"/>
      <c r="I294" s="1714">
        <f t="shared" si="161"/>
        <v>0</v>
      </c>
      <c r="J294" s="1646"/>
      <c r="K294" s="1646"/>
      <c r="L294" s="1592"/>
      <c r="M294" s="1597"/>
      <c r="N294" s="1597"/>
      <c r="O294" s="1646"/>
      <c r="P294" s="1647"/>
      <c r="Q294" s="1647"/>
      <c r="R294" s="1648"/>
      <c r="S294" s="1603"/>
      <c r="T294" s="1649"/>
      <c r="U294" s="1649"/>
      <c r="V294" s="1649"/>
      <c r="W294" s="1649"/>
      <c r="X294" s="1649"/>
      <c r="Y294" s="1649"/>
      <c r="Z294" s="1649"/>
      <c r="AA294" s="1649"/>
      <c r="AB294" s="1649"/>
      <c r="AC294" s="1649"/>
      <c r="AD294" s="1649"/>
      <c r="AE294" s="1649"/>
      <c r="AF294" s="1610">
        <f t="shared" si="140"/>
        <v>0</v>
      </c>
      <c r="AG294" s="1649"/>
      <c r="AH294" s="1649"/>
      <c r="AI294" s="1649"/>
      <c r="AJ294" s="1649"/>
      <c r="AK294" s="1649"/>
      <c r="AL294" s="1649"/>
      <c r="AM294" s="1649"/>
      <c r="AN294" s="1649"/>
      <c r="AO294" s="1649"/>
      <c r="AP294" s="1649"/>
      <c r="AQ294" s="1649"/>
      <c r="AR294" s="1709"/>
      <c r="AS294" s="1779">
        <f t="shared" si="141"/>
        <v>0</v>
      </c>
      <c r="AT294" s="1711">
        <f t="shared" si="162"/>
        <v>0</v>
      </c>
      <c r="AU294" s="1611">
        <f t="shared" si="142"/>
        <v>0</v>
      </c>
      <c r="AV294" s="1611">
        <f t="shared" si="143"/>
        <v>0</v>
      </c>
      <c r="AW294" s="1611">
        <f t="shared" si="144"/>
        <v>0</v>
      </c>
      <c r="AX294" s="1611">
        <f t="shared" si="145"/>
        <v>0</v>
      </c>
      <c r="AY294" s="1611">
        <f t="shared" si="146"/>
        <v>0</v>
      </c>
      <c r="AZ294" s="1611">
        <f t="shared" si="147"/>
        <v>0</v>
      </c>
      <c r="BA294" s="1611">
        <f t="shared" si="148"/>
        <v>0</v>
      </c>
      <c r="BB294" s="1611">
        <f t="shared" si="149"/>
        <v>0</v>
      </c>
      <c r="BC294" s="1611">
        <f t="shared" si="150"/>
        <v>0</v>
      </c>
      <c r="BD294" s="1611">
        <f t="shared" si="151"/>
        <v>0</v>
      </c>
      <c r="BE294" s="1611">
        <f t="shared" si="152"/>
        <v>0</v>
      </c>
      <c r="BF294" s="1611">
        <f t="shared" si="153"/>
        <v>0</v>
      </c>
      <c r="BG294" s="1611">
        <f t="shared" si="163"/>
        <v>0</v>
      </c>
      <c r="BH294" s="1611" t="str">
        <f t="shared" si="164"/>
        <v/>
      </c>
      <c r="BI294" s="1611" t="str">
        <f t="shared" si="165"/>
        <v/>
      </c>
      <c r="BJ294" s="1611" t="str">
        <f t="shared" si="154"/>
        <v/>
      </c>
      <c r="BK294" s="1611" t="str">
        <f t="shared" si="155"/>
        <v/>
      </c>
      <c r="BL294" s="1611" t="str">
        <f t="shared" ca="1" si="156"/>
        <v/>
      </c>
      <c r="BM294" s="1611" t="str">
        <f t="shared" si="166"/>
        <v/>
      </c>
      <c r="BN294" s="1611" t="str">
        <f t="shared" si="157"/>
        <v/>
      </c>
      <c r="BO294" s="1611" t="str">
        <f t="shared" si="158"/>
        <v/>
      </c>
      <c r="BP294" s="1611" t="str">
        <f t="shared" si="167"/>
        <v/>
      </c>
      <c r="BQ294" s="1611" t="str">
        <f t="shared" si="168"/>
        <v/>
      </c>
      <c r="BR294" s="1611" t="str">
        <f t="shared" si="169"/>
        <v/>
      </c>
      <c r="BS294" s="1611" t="str">
        <f t="shared" si="170"/>
        <v/>
      </c>
      <c r="BT294" s="1611" t="str">
        <f t="shared" si="171"/>
        <v/>
      </c>
      <c r="BU294" s="1731">
        <f t="shared" ca="1" si="172"/>
        <v>0</v>
      </c>
    </row>
    <row r="295" spans="1:73" s="1594" customFormat="1" ht="12.5">
      <c r="A295" s="1644" t="str">
        <f t="shared" si="159"/>
        <v>Organisation</v>
      </c>
      <c r="B295" s="1758"/>
      <c r="C295" s="1758"/>
      <c r="D295" s="1758"/>
      <c r="E295" s="1756"/>
      <c r="F295" s="1592"/>
      <c r="G295" s="1714">
        <f t="shared" si="160"/>
        <v>0</v>
      </c>
      <c r="H295" s="1645"/>
      <c r="I295" s="1714">
        <f t="shared" si="161"/>
        <v>0</v>
      </c>
      <c r="J295" s="1646"/>
      <c r="K295" s="1646"/>
      <c r="L295" s="1592"/>
      <c r="M295" s="1597"/>
      <c r="N295" s="1597"/>
      <c r="O295" s="1646"/>
      <c r="P295" s="1647"/>
      <c r="Q295" s="1647"/>
      <c r="R295" s="1648"/>
      <c r="S295" s="1603"/>
      <c r="T295" s="1649"/>
      <c r="U295" s="1649"/>
      <c r="V295" s="1649"/>
      <c r="W295" s="1649"/>
      <c r="X295" s="1649"/>
      <c r="Y295" s="1649"/>
      <c r="Z295" s="1649"/>
      <c r="AA295" s="1649"/>
      <c r="AB295" s="1649"/>
      <c r="AC295" s="1649"/>
      <c r="AD295" s="1649"/>
      <c r="AE295" s="1649"/>
      <c r="AF295" s="1610">
        <f t="shared" si="140"/>
        <v>0</v>
      </c>
      <c r="AG295" s="1649"/>
      <c r="AH295" s="1649"/>
      <c r="AI295" s="1649"/>
      <c r="AJ295" s="1649"/>
      <c r="AK295" s="1649"/>
      <c r="AL295" s="1649"/>
      <c r="AM295" s="1649"/>
      <c r="AN295" s="1649"/>
      <c r="AO295" s="1649"/>
      <c r="AP295" s="1649"/>
      <c r="AQ295" s="1649"/>
      <c r="AR295" s="1709"/>
      <c r="AS295" s="1779">
        <f t="shared" si="141"/>
        <v>0</v>
      </c>
      <c r="AT295" s="1711">
        <f t="shared" si="162"/>
        <v>0</v>
      </c>
      <c r="AU295" s="1611">
        <f t="shared" si="142"/>
        <v>0</v>
      </c>
      <c r="AV295" s="1611">
        <f t="shared" si="143"/>
        <v>0</v>
      </c>
      <c r="AW295" s="1611">
        <f t="shared" si="144"/>
        <v>0</v>
      </c>
      <c r="AX295" s="1611">
        <f t="shared" si="145"/>
        <v>0</v>
      </c>
      <c r="AY295" s="1611">
        <f t="shared" si="146"/>
        <v>0</v>
      </c>
      <c r="AZ295" s="1611">
        <f t="shared" si="147"/>
        <v>0</v>
      </c>
      <c r="BA295" s="1611">
        <f t="shared" si="148"/>
        <v>0</v>
      </c>
      <c r="BB295" s="1611">
        <f t="shared" si="149"/>
        <v>0</v>
      </c>
      <c r="BC295" s="1611">
        <f t="shared" si="150"/>
        <v>0</v>
      </c>
      <c r="BD295" s="1611">
        <f t="shared" si="151"/>
        <v>0</v>
      </c>
      <c r="BE295" s="1611">
        <f t="shared" si="152"/>
        <v>0</v>
      </c>
      <c r="BF295" s="1611">
        <f t="shared" si="153"/>
        <v>0</v>
      </c>
      <c r="BG295" s="1611">
        <f t="shared" si="163"/>
        <v>0</v>
      </c>
      <c r="BH295" s="1611" t="str">
        <f t="shared" si="164"/>
        <v/>
      </c>
      <c r="BI295" s="1611" t="str">
        <f t="shared" si="165"/>
        <v/>
      </c>
      <c r="BJ295" s="1611" t="str">
        <f t="shared" si="154"/>
        <v/>
      </c>
      <c r="BK295" s="1611" t="str">
        <f t="shared" si="155"/>
        <v/>
      </c>
      <c r="BL295" s="1611" t="str">
        <f t="shared" ca="1" si="156"/>
        <v/>
      </c>
      <c r="BM295" s="1611" t="str">
        <f t="shared" si="166"/>
        <v/>
      </c>
      <c r="BN295" s="1611" t="str">
        <f t="shared" si="157"/>
        <v/>
      </c>
      <c r="BO295" s="1611" t="str">
        <f t="shared" si="158"/>
        <v/>
      </c>
      <c r="BP295" s="1611" t="str">
        <f t="shared" si="167"/>
        <v/>
      </c>
      <c r="BQ295" s="1611" t="str">
        <f t="shared" si="168"/>
        <v/>
      </c>
      <c r="BR295" s="1611" t="str">
        <f t="shared" si="169"/>
        <v/>
      </c>
      <c r="BS295" s="1611" t="str">
        <f t="shared" si="170"/>
        <v/>
      </c>
      <c r="BT295" s="1611" t="str">
        <f t="shared" si="171"/>
        <v/>
      </c>
      <c r="BU295" s="1731">
        <f t="shared" ca="1" si="172"/>
        <v>0</v>
      </c>
    </row>
    <row r="296" spans="1:73" s="1594" customFormat="1" ht="12.5">
      <c r="A296" s="1644" t="str">
        <f t="shared" si="159"/>
        <v>Organisation</v>
      </c>
      <c r="B296" s="1758"/>
      <c r="C296" s="1758"/>
      <c r="D296" s="1758"/>
      <c r="E296" s="1756"/>
      <c r="F296" s="1592"/>
      <c r="G296" s="1714">
        <f t="shared" si="160"/>
        <v>0</v>
      </c>
      <c r="H296" s="1645"/>
      <c r="I296" s="1714">
        <f t="shared" si="161"/>
        <v>0</v>
      </c>
      <c r="J296" s="1646"/>
      <c r="K296" s="1646"/>
      <c r="L296" s="1592"/>
      <c r="M296" s="1597"/>
      <c r="N296" s="1597"/>
      <c r="O296" s="1646"/>
      <c r="P296" s="1647"/>
      <c r="Q296" s="1647"/>
      <c r="R296" s="1648"/>
      <c r="S296" s="1603"/>
      <c r="T296" s="1649"/>
      <c r="U296" s="1649"/>
      <c r="V296" s="1649"/>
      <c r="W296" s="1649"/>
      <c r="X296" s="1649"/>
      <c r="Y296" s="1649"/>
      <c r="Z296" s="1649"/>
      <c r="AA296" s="1649"/>
      <c r="AB296" s="1649"/>
      <c r="AC296" s="1649"/>
      <c r="AD296" s="1649"/>
      <c r="AE296" s="1649"/>
      <c r="AF296" s="1610">
        <f t="shared" si="140"/>
        <v>0</v>
      </c>
      <c r="AG296" s="1649"/>
      <c r="AH296" s="1649"/>
      <c r="AI296" s="1649"/>
      <c r="AJ296" s="1649"/>
      <c r="AK296" s="1649"/>
      <c r="AL296" s="1649"/>
      <c r="AM296" s="1649"/>
      <c r="AN296" s="1649"/>
      <c r="AO296" s="1649"/>
      <c r="AP296" s="1649"/>
      <c r="AQ296" s="1649"/>
      <c r="AR296" s="1709"/>
      <c r="AS296" s="1779">
        <f t="shared" si="141"/>
        <v>0</v>
      </c>
      <c r="AT296" s="1711">
        <f t="shared" si="162"/>
        <v>0</v>
      </c>
      <c r="AU296" s="1611">
        <f t="shared" si="142"/>
        <v>0</v>
      </c>
      <c r="AV296" s="1611">
        <f t="shared" si="143"/>
        <v>0</v>
      </c>
      <c r="AW296" s="1611">
        <f t="shared" si="144"/>
        <v>0</v>
      </c>
      <c r="AX296" s="1611">
        <f t="shared" si="145"/>
        <v>0</v>
      </c>
      <c r="AY296" s="1611">
        <f t="shared" si="146"/>
        <v>0</v>
      </c>
      <c r="AZ296" s="1611">
        <f t="shared" si="147"/>
        <v>0</v>
      </c>
      <c r="BA296" s="1611">
        <f t="shared" si="148"/>
        <v>0</v>
      </c>
      <c r="BB296" s="1611">
        <f t="shared" si="149"/>
        <v>0</v>
      </c>
      <c r="BC296" s="1611">
        <f t="shared" si="150"/>
        <v>0</v>
      </c>
      <c r="BD296" s="1611">
        <f t="shared" si="151"/>
        <v>0</v>
      </c>
      <c r="BE296" s="1611">
        <f t="shared" si="152"/>
        <v>0</v>
      </c>
      <c r="BF296" s="1611">
        <f t="shared" si="153"/>
        <v>0</v>
      </c>
      <c r="BG296" s="1611">
        <f t="shared" si="163"/>
        <v>0</v>
      </c>
      <c r="BH296" s="1611" t="str">
        <f t="shared" si="164"/>
        <v/>
      </c>
      <c r="BI296" s="1611" t="str">
        <f t="shared" si="165"/>
        <v/>
      </c>
      <c r="BJ296" s="1611" t="str">
        <f t="shared" si="154"/>
        <v/>
      </c>
      <c r="BK296" s="1611" t="str">
        <f t="shared" si="155"/>
        <v/>
      </c>
      <c r="BL296" s="1611" t="str">
        <f t="shared" ca="1" si="156"/>
        <v/>
      </c>
      <c r="BM296" s="1611" t="str">
        <f t="shared" si="166"/>
        <v/>
      </c>
      <c r="BN296" s="1611" t="str">
        <f t="shared" si="157"/>
        <v/>
      </c>
      <c r="BO296" s="1611" t="str">
        <f t="shared" si="158"/>
        <v/>
      </c>
      <c r="BP296" s="1611" t="str">
        <f t="shared" si="167"/>
        <v/>
      </c>
      <c r="BQ296" s="1611" t="str">
        <f t="shared" si="168"/>
        <v/>
      </c>
      <c r="BR296" s="1611" t="str">
        <f t="shared" si="169"/>
        <v/>
      </c>
      <c r="BS296" s="1611" t="str">
        <f t="shared" si="170"/>
        <v/>
      </c>
      <c r="BT296" s="1611" t="str">
        <f t="shared" si="171"/>
        <v/>
      </c>
      <c r="BU296" s="1731">
        <f t="shared" ca="1" si="172"/>
        <v>0</v>
      </c>
    </row>
    <row r="297" spans="1:73" s="1594" customFormat="1" ht="12.5">
      <c r="A297" s="1644" t="str">
        <f t="shared" si="159"/>
        <v>Organisation</v>
      </c>
      <c r="B297" s="1758"/>
      <c r="C297" s="1758"/>
      <c r="D297" s="1758"/>
      <c r="E297" s="1756"/>
      <c r="F297" s="1592"/>
      <c r="G297" s="1714">
        <f t="shared" si="160"/>
        <v>0</v>
      </c>
      <c r="H297" s="1645"/>
      <c r="I297" s="1714">
        <f t="shared" si="161"/>
        <v>0</v>
      </c>
      <c r="J297" s="1646"/>
      <c r="K297" s="1646"/>
      <c r="L297" s="1592"/>
      <c r="M297" s="1597"/>
      <c r="N297" s="1597"/>
      <c r="O297" s="1646"/>
      <c r="P297" s="1647"/>
      <c r="Q297" s="1647"/>
      <c r="R297" s="1648"/>
      <c r="S297" s="1603"/>
      <c r="T297" s="1649"/>
      <c r="U297" s="1649"/>
      <c r="V297" s="1649"/>
      <c r="W297" s="1649"/>
      <c r="X297" s="1649"/>
      <c r="Y297" s="1649"/>
      <c r="Z297" s="1649"/>
      <c r="AA297" s="1649"/>
      <c r="AB297" s="1649"/>
      <c r="AC297" s="1649"/>
      <c r="AD297" s="1649"/>
      <c r="AE297" s="1649"/>
      <c r="AF297" s="1610">
        <f t="shared" si="140"/>
        <v>0</v>
      </c>
      <c r="AG297" s="1649"/>
      <c r="AH297" s="1649"/>
      <c r="AI297" s="1649"/>
      <c r="AJ297" s="1649"/>
      <c r="AK297" s="1649"/>
      <c r="AL297" s="1649"/>
      <c r="AM297" s="1649"/>
      <c r="AN297" s="1649"/>
      <c r="AO297" s="1649"/>
      <c r="AP297" s="1649"/>
      <c r="AQ297" s="1649"/>
      <c r="AR297" s="1709"/>
      <c r="AS297" s="1779">
        <f t="shared" si="141"/>
        <v>0</v>
      </c>
      <c r="AT297" s="1711">
        <f t="shared" si="162"/>
        <v>0</v>
      </c>
      <c r="AU297" s="1611">
        <f t="shared" si="142"/>
        <v>0</v>
      </c>
      <c r="AV297" s="1611">
        <f t="shared" si="143"/>
        <v>0</v>
      </c>
      <c r="AW297" s="1611">
        <f t="shared" si="144"/>
        <v>0</v>
      </c>
      <c r="AX297" s="1611">
        <f t="shared" si="145"/>
        <v>0</v>
      </c>
      <c r="AY297" s="1611">
        <f t="shared" si="146"/>
        <v>0</v>
      </c>
      <c r="AZ297" s="1611">
        <f t="shared" si="147"/>
        <v>0</v>
      </c>
      <c r="BA297" s="1611">
        <f t="shared" si="148"/>
        <v>0</v>
      </c>
      <c r="BB297" s="1611">
        <f t="shared" si="149"/>
        <v>0</v>
      </c>
      <c r="BC297" s="1611">
        <f t="shared" si="150"/>
        <v>0</v>
      </c>
      <c r="BD297" s="1611">
        <f t="shared" si="151"/>
        <v>0</v>
      </c>
      <c r="BE297" s="1611">
        <f t="shared" si="152"/>
        <v>0</v>
      </c>
      <c r="BF297" s="1611">
        <f t="shared" si="153"/>
        <v>0</v>
      </c>
      <c r="BG297" s="1611">
        <f t="shared" si="163"/>
        <v>0</v>
      </c>
      <c r="BH297" s="1611" t="str">
        <f t="shared" si="164"/>
        <v/>
      </c>
      <c r="BI297" s="1611" t="str">
        <f t="shared" si="165"/>
        <v/>
      </c>
      <c r="BJ297" s="1611" t="str">
        <f t="shared" si="154"/>
        <v/>
      </c>
      <c r="BK297" s="1611" t="str">
        <f t="shared" si="155"/>
        <v/>
      </c>
      <c r="BL297" s="1611" t="str">
        <f t="shared" ca="1" si="156"/>
        <v/>
      </c>
      <c r="BM297" s="1611" t="str">
        <f t="shared" si="166"/>
        <v/>
      </c>
      <c r="BN297" s="1611" t="str">
        <f t="shared" si="157"/>
        <v/>
      </c>
      <c r="BO297" s="1611" t="str">
        <f t="shared" si="158"/>
        <v/>
      </c>
      <c r="BP297" s="1611" t="str">
        <f t="shared" si="167"/>
        <v/>
      </c>
      <c r="BQ297" s="1611" t="str">
        <f t="shared" si="168"/>
        <v/>
      </c>
      <c r="BR297" s="1611" t="str">
        <f t="shared" si="169"/>
        <v/>
      </c>
      <c r="BS297" s="1611" t="str">
        <f t="shared" si="170"/>
        <v/>
      </c>
      <c r="BT297" s="1611" t="str">
        <f t="shared" si="171"/>
        <v/>
      </c>
      <c r="BU297" s="1731">
        <f t="shared" ca="1" si="172"/>
        <v>0</v>
      </c>
    </row>
    <row r="298" spans="1:73" s="1594" customFormat="1" ht="12.5">
      <c r="A298" s="1644" t="str">
        <f t="shared" si="159"/>
        <v>Organisation</v>
      </c>
      <c r="B298" s="1758"/>
      <c r="C298" s="1758"/>
      <c r="D298" s="1758"/>
      <c r="E298" s="1756"/>
      <c r="F298" s="1592"/>
      <c r="G298" s="1714">
        <f t="shared" si="160"/>
        <v>0</v>
      </c>
      <c r="H298" s="1645"/>
      <c r="I298" s="1714">
        <f t="shared" si="161"/>
        <v>0</v>
      </c>
      <c r="J298" s="1646"/>
      <c r="K298" s="1646"/>
      <c r="L298" s="1592"/>
      <c r="M298" s="1597"/>
      <c r="N298" s="1597"/>
      <c r="O298" s="1646"/>
      <c r="P298" s="1647"/>
      <c r="Q298" s="1647"/>
      <c r="R298" s="1648"/>
      <c r="S298" s="1603"/>
      <c r="T298" s="1649"/>
      <c r="U298" s="1649"/>
      <c r="V298" s="1649"/>
      <c r="W298" s="1649"/>
      <c r="X298" s="1649"/>
      <c r="Y298" s="1649"/>
      <c r="Z298" s="1649"/>
      <c r="AA298" s="1649"/>
      <c r="AB298" s="1649"/>
      <c r="AC298" s="1649"/>
      <c r="AD298" s="1649"/>
      <c r="AE298" s="1649"/>
      <c r="AF298" s="1610">
        <f t="shared" si="140"/>
        <v>0</v>
      </c>
      <c r="AG298" s="1649"/>
      <c r="AH298" s="1649"/>
      <c r="AI298" s="1649"/>
      <c r="AJ298" s="1649"/>
      <c r="AK298" s="1649"/>
      <c r="AL298" s="1649"/>
      <c r="AM298" s="1649"/>
      <c r="AN298" s="1649"/>
      <c r="AO298" s="1649"/>
      <c r="AP298" s="1649"/>
      <c r="AQ298" s="1649"/>
      <c r="AR298" s="1709"/>
      <c r="AS298" s="1779">
        <f t="shared" si="141"/>
        <v>0</v>
      </c>
      <c r="AT298" s="1711">
        <f t="shared" si="162"/>
        <v>0</v>
      </c>
      <c r="AU298" s="1611">
        <f t="shared" si="142"/>
        <v>0</v>
      </c>
      <c r="AV298" s="1611">
        <f t="shared" si="143"/>
        <v>0</v>
      </c>
      <c r="AW298" s="1611">
        <f t="shared" si="144"/>
        <v>0</v>
      </c>
      <c r="AX298" s="1611">
        <f t="shared" si="145"/>
        <v>0</v>
      </c>
      <c r="AY298" s="1611">
        <f t="shared" si="146"/>
        <v>0</v>
      </c>
      <c r="AZ298" s="1611">
        <f t="shared" si="147"/>
        <v>0</v>
      </c>
      <c r="BA298" s="1611">
        <f t="shared" si="148"/>
        <v>0</v>
      </c>
      <c r="BB298" s="1611">
        <f t="shared" si="149"/>
        <v>0</v>
      </c>
      <c r="BC298" s="1611">
        <f t="shared" si="150"/>
        <v>0</v>
      </c>
      <c r="BD298" s="1611">
        <f t="shared" si="151"/>
        <v>0</v>
      </c>
      <c r="BE298" s="1611">
        <f t="shared" si="152"/>
        <v>0</v>
      </c>
      <c r="BF298" s="1611">
        <f t="shared" si="153"/>
        <v>0</v>
      </c>
      <c r="BG298" s="1611">
        <f t="shared" si="163"/>
        <v>0</v>
      </c>
      <c r="BH298" s="1611" t="str">
        <f t="shared" si="164"/>
        <v/>
      </c>
      <c r="BI298" s="1611" t="str">
        <f t="shared" si="165"/>
        <v/>
      </c>
      <c r="BJ298" s="1611" t="str">
        <f t="shared" si="154"/>
        <v/>
      </c>
      <c r="BK298" s="1611" t="str">
        <f t="shared" si="155"/>
        <v/>
      </c>
      <c r="BL298" s="1611" t="str">
        <f t="shared" ca="1" si="156"/>
        <v/>
      </c>
      <c r="BM298" s="1611" t="str">
        <f t="shared" si="166"/>
        <v/>
      </c>
      <c r="BN298" s="1611" t="str">
        <f t="shared" si="157"/>
        <v/>
      </c>
      <c r="BO298" s="1611" t="str">
        <f t="shared" si="158"/>
        <v/>
      </c>
      <c r="BP298" s="1611" t="str">
        <f t="shared" si="167"/>
        <v/>
      </c>
      <c r="BQ298" s="1611" t="str">
        <f t="shared" si="168"/>
        <v/>
      </c>
      <c r="BR298" s="1611" t="str">
        <f t="shared" si="169"/>
        <v/>
      </c>
      <c r="BS298" s="1611" t="str">
        <f t="shared" si="170"/>
        <v/>
      </c>
      <c r="BT298" s="1611" t="str">
        <f t="shared" si="171"/>
        <v/>
      </c>
      <c r="BU298" s="1731">
        <f t="shared" ca="1" si="172"/>
        <v>0</v>
      </c>
    </row>
    <row r="299" spans="1:73" s="1594" customFormat="1" ht="12.5">
      <c r="A299" s="1644" t="str">
        <f t="shared" si="159"/>
        <v>Organisation</v>
      </c>
      <c r="B299" s="1758"/>
      <c r="C299" s="1758"/>
      <c r="D299" s="1758"/>
      <c r="E299" s="1756"/>
      <c r="F299" s="1592"/>
      <c r="G299" s="1714">
        <f t="shared" si="160"/>
        <v>0</v>
      </c>
      <c r="H299" s="1645"/>
      <c r="I299" s="1714">
        <f t="shared" si="161"/>
        <v>0</v>
      </c>
      <c r="J299" s="1646"/>
      <c r="K299" s="1646"/>
      <c r="L299" s="1592"/>
      <c r="M299" s="1597"/>
      <c r="N299" s="1597"/>
      <c r="O299" s="1646"/>
      <c r="P299" s="1647"/>
      <c r="Q299" s="1647"/>
      <c r="R299" s="1648"/>
      <c r="S299" s="1603"/>
      <c r="T299" s="1649"/>
      <c r="U299" s="1649"/>
      <c r="V299" s="1649"/>
      <c r="W299" s="1649"/>
      <c r="X299" s="1649"/>
      <c r="Y299" s="1649"/>
      <c r="Z299" s="1649"/>
      <c r="AA299" s="1649"/>
      <c r="AB299" s="1649"/>
      <c r="AC299" s="1649"/>
      <c r="AD299" s="1649"/>
      <c r="AE299" s="1649"/>
      <c r="AF299" s="1610">
        <f t="shared" ref="AF299:AF362" si="173">SUM(T299:AE299)</f>
        <v>0</v>
      </c>
      <c r="AG299" s="1649"/>
      <c r="AH299" s="1649"/>
      <c r="AI299" s="1649"/>
      <c r="AJ299" s="1649"/>
      <c r="AK299" s="1649"/>
      <c r="AL299" s="1649"/>
      <c r="AM299" s="1649"/>
      <c r="AN299" s="1649"/>
      <c r="AO299" s="1649"/>
      <c r="AP299" s="1649"/>
      <c r="AQ299" s="1649"/>
      <c r="AR299" s="1709"/>
      <c r="AS299" s="1779">
        <f t="shared" ref="AS299:AS362" si="174">SUMPRODUCT($AC$40:$AN$40,AG299:AR299)</f>
        <v>0</v>
      </c>
      <c r="AT299" s="1711">
        <f t="shared" si="162"/>
        <v>0</v>
      </c>
      <c r="AU299" s="1611">
        <f t="shared" ref="AU299:AU362" si="175">AG299-T299</f>
        <v>0</v>
      </c>
      <c r="AV299" s="1611">
        <f t="shared" ref="AV299:AV362" si="176">AH299-U299</f>
        <v>0</v>
      </c>
      <c r="AW299" s="1611">
        <f t="shared" ref="AW299:AW362" si="177">AI299-V299</f>
        <v>0</v>
      </c>
      <c r="AX299" s="1611">
        <f t="shared" ref="AX299:AX362" si="178">AJ299-W299</f>
        <v>0</v>
      </c>
      <c r="AY299" s="1611">
        <f t="shared" ref="AY299:AY362" si="179">AK299-X299</f>
        <v>0</v>
      </c>
      <c r="AZ299" s="1611">
        <f t="shared" ref="AZ299:AZ362" si="180">AL299-Y299</f>
        <v>0</v>
      </c>
      <c r="BA299" s="1611">
        <f t="shared" ref="BA299:BA362" si="181">AM299-Z299</f>
        <v>0</v>
      </c>
      <c r="BB299" s="1611">
        <f t="shared" ref="BB299:BB362" si="182">AN299-AA299</f>
        <v>0</v>
      </c>
      <c r="BC299" s="1611">
        <f t="shared" ref="BC299:BC362" si="183">AO299-AB299</f>
        <v>0</v>
      </c>
      <c r="BD299" s="1611">
        <f t="shared" ref="BD299:BD362" si="184">AP299-AC299</f>
        <v>0</v>
      </c>
      <c r="BE299" s="1611">
        <f t="shared" ref="BE299:BE362" si="185">AQ299-AD299</f>
        <v>0</v>
      </c>
      <c r="BF299" s="1611">
        <f t="shared" ref="BF299:BF362" si="186">AR299-AE299</f>
        <v>0</v>
      </c>
      <c r="BG299" s="1611">
        <f t="shared" si="163"/>
        <v>0</v>
      </c>
      <c r="BH299" s="1611" t="str">
        <f t="shared" si="164"/>
        <v/>
      </c>
      <c r="BI299" s="1611" t="str">
        <f t="shared" si="165"/>
        <v/>
      </c>
      <c r="BJ299" s="1611" t="str">
        <f t="shared" ref="BJ299:BJ362" si="187">IF(AND(OR(R299=$CQ$1,R299=$CQ$3),S299=""),"ERROR","")</f>
        <v/>
      </c>
      <c r="BK299" s="1611" t="str">
        <f t="shared" ref="BK299:BK362" si="188">IF(AND(OR(R299=$CQ$2),S299&lt;&gt;""),"ERROR","")</f>
        <v/>
      </c>
      <c r="BL299" s="1611" t="str">
        <f t="shared" ref="BL299:BL362" ca="1" si="189">IF(AND(O299=$CA$2,N299&lt;TODAY()),"ERROR","")</f>
        <v/>
      </c>
      <c r="BM299" s="1611" t="str">
        <f t="shared" si="166"/>
        <v/>
      </c>
      <c r="BN299" s="1611" t="str">
        <f t="shared" ref="BN299:BN362" si="190">IF(AND(F299=$BZ$1,G299&gt;H299),"ERROR","")</f>
        <v/>
      </c>
      <c r="BO299" s="1611" t="str">
        <f t="shared" ref="BO299:BO362" si="191">IF(AND(F299=$BZ$1,I299&gt;J299),"ERROR","")</f>
        <v/>
      </c>
      <c r="BP299" s="1611" t="str">
        <f t="shared" si="167"/>
        <v/>
      </c>
      <c r="BQ299" s="1611" t="str">
        <f t="shared" si="168"/>
        <v/>
      </c>
      <c r="BR299" s="1611" t="str">
        <f t="shared" si="169"/>
        <v/>
      </c>
      <c r="BS299" s="1611" t="str">
        <f t="shared" si="170"/>
        <v/>
      </c>
      <c r="BT299" s="1611" t="str">
        <f t="shared" si="171"/>
        <v/>
      </c>
      <c r="BU299" s="1731">
        <f t="shared" ca="1" si="172"/>
        <v>0</v>
      </c>
    </row>
    <row r="300" spans="1:73" s="1594" customFormat="1" ht="12.5">
      <c r="A300" s="1644" t="str">
        <f t="shared" ref="A300:A363" si="192">$A$1</f>
        <v>Organisation</v>
      </c>
      <c r="B300" s="1758"/>
      <c r="C300" s="1758"/>
      <c r="D300" s="1758"/>
      <c r="E300" s="1756"/>
      <c r="F300" s="1592"/>
      <c r="G300" s="1714">
        <f t="shared" ref="G300:G363" si="193">AF300</f>
        <v>0</v>
      </c>
      <c r="H300" s="1645"/>
      <c r="I300" s="1714">
        <f t="shared" ref="I300:I363" si="194">AT300</f>
        <v>0</v>
      </c>
      <c r="J300" s="1646"/>
      <c r="K300" s="1646"/>
      <c r="L300" s="1592"/>
      <c r="M300" s="1597"/>
      <c r="N300" s="1597"/>
      <c r="O300" s="1646"/>
      <c r="P300" s="1647"/>
      <c r="Q300" s="1647"/>
      <c r="R300" s="1648"/>
      <c r="S300" s="1603"/>
      <c r="T300" s="1649"/>
      <c r="U300" s="1649"/>
      <c r="V300" s="1649"/>
      <c r="W300" s="1649"/>
      <c r="X300" s="1649"/>
      <c r="Y300" s="1649"/>
      <c r="Z300" s="1649"/>
      <c r="AA300" s="1649"/>
      <c r="AB300" s="1649"/>
      <c r="AC300" s="1649"/>
      <c r="AD300" s="1649"/>
      <c r="AE300" s="1649"/>
      <c r="AF300" s="1610">
        <f t="shared" si="173"/>
        <v>0</v>
      </c>
      <c r="AG300" s="1649"/>
      <c r="AH300" s="1649"/>
      <c r="AI300" s="1649"/>
      <c r="AJ300" s="1649"/>
      <c r="AK300" s="1649"/>
      <c r="AL300" s="1649"/>
      <c r="AM300" s="1649"/>
      <c r="AN300" s="1649"/>
      <c r="AO300" s="1649"/>
      <c r="AP300" s="1649"/>
      <c r="AQ300" s="1649"/>
      <c r="AR300" s="1709"/>
      <c r="AS300" s="1779">
        <f t="shared" si="174"/>
        <v>0</v>
      </c>
      <c r="AT300" s="1711">
        <f t="shared" ref="AT300:AT363" si="195">SUM(AG300:AR300)</f>
        <v>0</v>
      </c>
      <c r="AU300" s="1611">
        <f t="shared" si="175"/>
        <v>0</v>
      </c>
      <c r="AV300" s="1611">
        <f t="shared" si="176"/>
        <v>0</v>
      </c>
      <c r="AW300" s="1611">
        <f t="shared" si="177"/>
        <v>0</v>
      </c>
      <c r="AX300" s="1611">
        <f t="shared" si="178"/>
        <v>0</v>
      </c>
      <c r="AY300" s="1611">
        <f t="shared" si="179"/>
        <v>0</v>
      </c>
      <c r="AZ300" s="1611">
        <f t="shared" si="180"/>
        <v>0</v>
      </c>
      <c r="BA300" s="1611">
        <f t="shared" si="181"/>
        <v>0</v>
      </c>
      <c r="BB300" s="1611">
        <f t="shared" si="182"/>
        <v>0</v>
      </c>
      <c r="BC300" s="1611">
        <f t="shared" si="183"/>
        <v>0</v>
      </c>
      <c r="BD300" s="1611">
        <f t="shared" si="184"/>
        <v>0</v>
      </c>
      <c r="BE300" s="1611">
        <f t="shared" si="185"/>
        <v>0</v>
      </c>
      <c r="BF300" s="1611">
        <f t="shared" si="186"/>
        <v>0</v>
      </c>
      <c r="BG300" s="1611">
        <f t="shared" ref="BG300:BG363" si="196">SUM(AU300:BF300)</f>
        <v>0</v>
      </c>
      <c r="BH300" s="1611" t="str">
        <f t="shared" ref="BH300:BH363" si="197">IF(OR(G300&gt;0,I300&gt;0),IF(AND(B300&lt;&gt;"",C300&lt;&gt;"",D300&lt;&gt;"",E300&lt;&gt;"",F300&lt;&gt;"",L300&lt;&gt;"",M300&lt;&gt;"",N300&lt;&gt;"",O300&lt;&gt;"",P300&lt;&gt;"",Q300&lt;&gt;"",R300&lt;&gt;""),"","ERROR"),"")</f>
        <v/>
      </c>
      <c r="BI300" s="1611" t="str">
        <f t="shared" ref="BI300:BI363" si="198">IF(COUNTIF($D$43:$D$1496,D300)&gt;1,"ERROR","")</f>
        <v/>
      </c>
      <c r="BJ300" s="1611" t="str">
        <f t="shared" si="187"/>
        <v/>
      </c>
      <c r="BK300" s="1611" t="str">
        <f t="shared" si="188"/>
        <v/>
      </c>
      <c r="BL300" s="1611" t="str">
        <f t="shared" ca="1" si="189"/>
        <v/>
      </c>
      <c r="BM300" s="1611" t="str">
        <f t="shared" ref="BM300:BM363" si="199">IF(AND(AT300&gt;0,AF300=0),"ERROR","")</f>
        <v/>
      </c>
      <c r="BN300" s="1611" t="str">
        <f t="shared" si="190"/>
        <v/>
      </c>
      <c r="BO300" s="1611" t="str">
        <f t="shared" si="191"/>
        <v/>
      </c>
      <c r="BP300" s="1611" t="str">
        <f t="shared" ref="BP300:BP363" si="200">IF(AND(F300=$BZ$2,SUM(H300,J300)&gt;0),"ERROR","")</f>
        <v/>
      </c>
      <c r="BQ300" s="1611" t="str">
        <f t="shared" ref="BQ300:BQ363" si="201">IF(AND(I300=0,J300&gt;0),"ERROR","")</f>
        <v/>
      </c>
      <c r="BR300" s="1611" t="str">
        <f t="shared" ref="BR300:BR363" si="202">IF(AND(O300=$CA$1,K300&lt;&gt;0),"ERROR","")</f>
        <v/>
      </c>
      <c r="BS300" s="1611" t="str">
        <f t="shared" ref="BS300:BS363" si="203">IF(AND(O300=$CA$2,I300-AS300-K300&lt;0),"ERROR","")</f>
        <v/>
      </c>
      <c r="BT300" s="1611" t="str">
        <f t="shared" ref="BT300:BT363" si="204">IF(S300="","",VLOOKUP(S300,$CS$1:$CT$14,2,0))</f>
        <v/>
      </c>
      <c r="BU300" s="1731">
        <f t="shared" ref="BU300:BU363" ca="1" si="205">COUNTIF(BH300:BS300,"ERROR")</f>
        <v>0</v>
      </c>
    </row>
    <row r="301" spans="1:73" s="1594" customFormat="1" ht="12.5">
      <c r="A301" s="1644" t="str">
        <f t="shared" si="192"/>
        <v>Organisation</v>
      </c>
      <c r="B301" s="1758"/>
      <c r="C301" s="1758"/>
      <c r="D301" s="1758"/>
      <c r="E301" s="1756"/>
      <c r="F301" s="1592"/>
      <c r="G301" s="1714">
        <f t="shared" si="193"/>
        <v>0</v>
      </c>
      <c r="H301" s="1645"/>
      <c r="I301" s="1714">
        <f t="shared" si="194"/>
        <v>0</v>
      </c>
      <c r="J301" s="1646"/>
      <c r="K301" s="1646"/>
      <c r="L301" s="1592"/>
      <c r="M301" s="1597"/>
      <c r="N301" s="1597"/>
      <c r="O301" s="1646"/>
      <c r="P301" s="1647"/>
      <c r="Q301" s="1647"/>
      <c r="R301" s="1648"/>
      <c r="S301" s="1603"/>
      <c r="T301" s="1649"/>
      <c r="U301" s="1649"/>
      <c r="V301" s="1649"/>
      <c r="W301" s="1649"/>
      <c r="X301" s="1649"/>
      <c r="Y301" s="1649"/>
      <c r="Z301" s="1649"/>
      <c r="AA301" s="1649"/>
      <c r="AB301" s="1649"/>
      <c r="AC301" s="1649"/>
      <c r="AD301" s="1649"/>
      <c r="AE301" s="1649"/>
      <c r="AF301" s="1610">
        <f t="shared" si="173"/>
        <v>0</v>
      </c>
      <c r="AG301" s="1649"/>
      <c r="AH301" s="1649"/>
      <c r="AI301" s="1649"/>
      <c r="AJ301" s="1649"/>
      <c r="AK301" s="1649"/>
      <c r="AL301" s="1649"/>
      <c r="AM301" s="1649"/>
      <c r="AN301" s="1649"/>
      <c r="AO301" s="1649"/>
      <c r="AP301" s="1649"/>
      <c r="AQ301" s="1649"/>
      <c r="AR301" s="1709"/>
      <c r="AS301" s="1779">
        <f t="shared" si="174"/>
        <v>0</v>
      </c>
      <c r="AT301" s="1711">
        <f t="shared" si="195"/>
        <v>0</v>
      </c>
      <c r="AU301" s="1611">
        <f t="shared" si="175"/>
        <v>0</v>
      </c>
      <c r="AV301" s="1611">
        <f t="shared" si="176"/>
        <v>0</v>
      </c>
      <c r="AW301" s="1611">
        <f t="shared" si="177"/>
        <v>0</v>
      </c>
      <c r="AX301" s="1611">
        <f t="shared" si="178"/>
        <v>0</v>
      </c>
      <c r="AY301" s="1611">
        <f t="shared" si="179"/>
        <v>0</v>
      </c>
      <c r="AZ301" s="1611">
        <f t="shared" si="180"/>
        <v>0</v>
      </c>
      <c r="BA301" s="1611">
        <f t="shared" si="181"/>
        <v>0</v>
      </c>
      <c r="BB301" s="1611">
        <f t="shared" si="182"/>
        <v>0</v>
      </c>
      <c r="BC301" s="1611">
        <f t="shared" si="183"/>
        <v>0</v>
      </c>
      <c r="BD301" s="1611">
        <f t="shared" si="184"/>
        <v>0</v>
      </c>
      <c r="BE301" s="1611">
        <f t="shared" si="185"/>
        <v>0</v>
      </c>
      <c r="BF301" s="1611">
        <f t="shared" si="186"/>
        <v>0</v>
      </c>
      <c r="BG301" s="1611">
        <f t="shared" si="196"/>
        <v>0</v>
      </c>
      <c r="BH301" s="1611" t="str">
        <f t="shared" si="197"/>
        <v/>
      </c>
      <c r="BI301" s="1611" t="str">
        <f t="shared" si="198"/>
        <v/>
      </c>
      <c r="BJ301" s="1611" t="str">
        <f t="shared" si="187"/>
        <v/>
      </c>
      <c r="BK301" s="1611" t="str">
        <f t="shared" si="188"/>
        <v/>
      </c>
      <c r="BL301" s="1611" t="str">
        <f t="shared" ca="1" si="189"/>
        <v/>
      </c>
      <c r="BM301" s="1611" t="str">
        <f t="shared" si="199"/>
        <v/>
      </c>
      <c r="BN301" s="1611" t="str">
        <f t="shared" si="190"/>
        <v/>
      </c>
      <c r="BO301" s="1611" t="str">
        <f t="shared" si="191"/>
        <v/>
      </c>
      <c r="BP301" s="1611" t="str">
        <f t="shared" si="200"/>
        <v/>
      </c>
      <c r="BQ301" s="1611" t="str">
        <f t="shared" si="201"/>
        <v/>
      </c>
      <c r="BR301" s="1611" t="str">
        <f t="shared" si="202"/>
        <v/>
      </c>
      <c r="BS301" s="1611" t="str">
        <f t="shared" si="203"/>
        <v/>
      </c>
      <c r="BT301" s="1611" t="str">
        <f t="shared" si="204"/>
        <v/>
      </c>
      <c r="BU301" s="1731">
        <f t="shared" ca="1" si="205"/>
        <v>0</v>
      </c>
    </row>
    <row r="302" spans="1:73" s="1594" customFormat="1" ht="12.5">
      <c r="A302" s="1644" t="str">
        <f t="shared" si="192"/>
        <v>Organisation</v>
      </c>
      <c r="B302" s="1758"/>
      <c r="C302" s="1758"/>
      <c r="D302" s="1758"/>
      <c r="E302" s="1756"/>
      <c r="F302" s="1592"/>
      <c r="G302" s="1714">
        <f t="shared" si="193"/>
        <v>0</v>
      </c>
      <c r="H302" s="1645"/>
      <c r="I302" s="1714">
        <f t="shared" si="194"/>
        <v>0</v>
      </c>
      <c r="J302" s="1646"/>
      <c r="K302" s="1646"/>
      <c r="L302" s="1592"/>
      <c r="M302" s="1597"/>
      <c r="N302" s="1597"/>
      <c r="O302" s="1646"/>
      <c r="P302" s="1647"/>
      <c r="Q302" s="1647"/>
      <c r="R302" s="1648"/>
      <c r="S302" s="1603"/>
      <c r="T302" s="1649"/>
      <c r="U302" s="1649"/>
      <c r="V302" s="1649"/>
      <c r="W302" s="1649"/>
      <c r="X302" s="1649"/>
      <c r="Y302" s="1649"/>
      <c r="Z302" s="1649"/>
      <c r="AA302" s="1649"/>
      <c r="AB302" s="1649"/>
      <c r="AC302" s="1649"/>
      <c r="AD302" s="1649"/>
      <c r="AE302" s="1649"/>
      <c r="AF302" s="1610">
        <f t="shared" si="173"/>
        <v>0</v>
      </c>
      <c r="AG302" s="1649"/>
      <c r="AH302" s="1649"/>
      <c r="AI302" s="1649"/>
      <c r="AJ302" s="1649"/>
      <c r="AK302" s="1649"/>
      <c r="AL302" s="1649"/>
      <c r="AM302" s="1649"/>
      <c r="AN302" s="1649"/>
      <c r="AO302" s="1649"/>
      <c r="AP302" s="1649"/>
      <c r="AQ302" s="1649"/>
      <c r="AR302" s="1709"/>
      <c r="AS302" s="1779">
        <f t="shared" si="174"/>
        <v>0</v>
      </c>
      <c r="AT302" s="1711">
        <f t="shared" si="195"/>
        <v>0</v>
      </c>
      <c r="AU302" s="1611">
        <f t="shared" si="175"/>
        <v>0</v>
      </c>
      <c r="AV302" s="1611">
        <f t="shared" si="176"/>
        <v>0</v>
      </c>
      <c r="AW302" s="1611">
        <f t="shared" si="177"/>
        <v>0</v>
      </c>
      <c r="AX302" s="1611">
        <f t="shared" si="178"/>
        <v>0</v>
      </c>
      <c r="AY302" s="1611">
        <f t="shared" si="179"/>
        <v>0</v>
      </c>
      <c r="AZ302" s="1611">
        <f t="shared" si="180"/>
        <v>0</v>
      </c>
      <c r="BA302" s="1611">
        <f t="shared" si="181"/>
        <v>0</v>
      </c>
      <c r="BB302" s="1611">
        <f t="shared" si="182"/>
        <v>0</v>
      </c>
      <c r="BC302" s="1611">
        <f t="shared" si="183"/>
        <v>0</v>
      </c>
      <c r="BD302" s="1611">
        <f t="shared" si="184"/>
        <v>0</v>
      </c>
      <c r="BE302" s="1611">
        <f t="shared" si="185"/>
        <v>0</v>
      </c>
      <c r="BF302" s="1611">
        <f t="shared" si="186"/>
        <v>0</v>
      </c>
      <c r="BG302" s="1611">
        <f t="shared" si="196"/>
        <v>0</v>
      </c>
      <c r="BH302" s="1611" t="str">
        <f t="shared" si="197"/>
        <v/>
      </c>
      <c r="BI302" s="1611" t="str">
        <f t="shared" si="198"/>
        <v/>
      </c>
      <c r="BJ302" s="1611" t="str">
        <f t="shared" si="187"/>
        <v/>
      </c>
      <c r="BK302" s="1611" t="str">
        <f t="shared" si="188"/>
        <v/>
      </c>
      <c r="BL302" s="1611" t="str">
        <f t="shared" ca="1" si="189"/>
        <v/>
      </c>
      <c r="BM302" s="1611" t="str">
        <f t="shared" si="199"/>
        <v/>
      </c>
      <c r="BN302" s="1611" t="str">
        <f t="shared" si="190"/>
        <v/>
      </c>
      <c r="BO302" s="1611" t="str">
        <f t="shared" si="191"/>
        <v/>
      </c>
      <c r="BP302" s="1611" t="str">
        <f t="shared" si="200"/>
        <v/>
      </c>
      <c r="BQ302" s="1611" t="str">
        <f t="shared" si="201"/>
        <v/>
      </c>
      <c r="BR302" s="1611" t="str">
        <f t="shared" si="202"/>
        <v/>
      </c>
      <c r="BS302" s="1611" t="str">
        <f t="shared" si="203"/>
        <v/>
      </c>
      <c r="BT302" s="1611" t="str">
        <f t="shared" si="204"/>
        <v/>
      </c>
      <c r="BU302" s="1731">
        <f t="shared" ca="1" si="205"/>
        <v>0</v>
      </c>
    </row>
    <row r="303" spans="1:73" s="1594" customFormat="1" ht="12.5">
      <c r="A303" s="1644" t="str">
        <f t="shared" si="192"/>
        <v>Organisation</v>
      </c>
      <c r="B303" s="1758"/>
      <c r="C303" s="1758"/>
      <c r="D303" s="1758"/>
      <c r="E303" s="1756"/>
      <c r="F303" s="1592"/>
      <c r="G303" s="1714">
        <f t="shared" si="193"/>
        <v>0</v>
      </c>
      <c r="H303" s="1645"/>
      <c r="I303" s="1714">
        <f t="shared" si="194"/>
        <v>0</v>
      </c>
      <c r="J303" s="1646"/>
      <c r="K303" s="1646"/>
      <c r="L303" s="1592"/>
      <c r="M303" s="1597"/>
      <c r="N303" s="1597"/>
      <c r="O303" s="1646"/>
      <c r="P303" s="1647"/>
      <c r="Q303" s="1647"/>
      <c r="R303" s="1648"/>
      <c r="S303" s="1603"/>
      <c r="T303" s="1649"/>
      <c r="U303" s="1649"/>
      <c r="V303" s="1649"/>
      <c r="W303" s="1649"/>
      <c r="X303" s="1649"/>
      <c r="Y303" s="1649"/>
      <c r="Z303" s="1649"/>
      <c r="AA303" s="1649"/>
      <c r="AB303" s="1649"/>
      <c r="AC303" s="1649"/>
      <c r="AD303" s="1649"/>
      <c r="AE303" s="1649"/>
      <c r="AF303" s="1610">
        <f t="shared" si="173"/>
        <v>0</v>
      </c>
      <c r="AG303" s="1649"/>
      <c r="AH303" s="1649"/>
      <c r="AI303" s="1649"/>
      <c r="AJ303" s="1649"/>
      <c r="AK303" s="1649"/>
      <c r="AL303" s="1649"/>
      <c r="AM303" s="1649"/>
      <c r="AN303" s="1649"/>
      <c r="AO303" s="1649"/>
      <c r="AP303" s="1649"/>
      <c r="AQ303" s="1649"/>
      <c r="AR303" s="1709"/>
      <c r="AS303" s="1779">
        <f t="shared" si="174"/>
        <v>0</v>
      </c>
      <c r="AT303" s="1711">
        <f t="shared" si="195"/>
        <v>0</v>
      </c>
      <c r="AU303" s="1611">
        <f t="shared" si="175"/>
        <v>0</v>
      </c>
      <c r="AV303" s="1611">
        <f t="shared" si="176"/>
        <v>0</v>
      </c>
      <c r="AW303" s="1611">
        <f t="shared" si="177"/>
        <v>0</v>
      </c>
      <c r="AX303" s="1611">
        <f t="shared" si="178"/>
        <v>0</v>
      </c>
      <c r="AY303" s="1611">
        <f t="shared" si="179"/>
        <v>0</v>
      </c>
      <c r="AZ303" s="1611">
        <f t="shared" si="180"/>
        <v>0</v>
      </c>
      <c r="BA303" s="1611">
        <f t="shared" si="181"/>
        <v>0</v>
      </c>
      <c r="BB303" s="1611">
        <f t="shared" si="182"/>
        <v>0</v>
      </c>
      <c r="BC303" s="1611">
        <f t="shared" si="183"/>
        <v>0</v>
      </c>
      <c r="BD303" s="1611">
        <f t="shared" si="184"/>
        <v>0</v>
      </c>
      <c r="BE303" s="1611">
        <f t="shared" si="185"/>
        <v>0</v>
      </c>
      <c r="BF303" s="1611">
        <f t="shared" si="186"/>
        <v>0</v>
      </c>
      <c r="BG303" s="1611">
        <f t="shared" si="196"/>
        <v>0</v>
      </c>
      <c r="BH303" s="1611" t="str">
        <f t="shared" si="197"/>
        <v/>
      </c>
      <c r="BI303" s="1611" t="str">
        <f t="shared" si="198"/>
        <v/>
      </c>
      <c r="BJ303" s="1611" t="str">
        <f t="shared" si="187"/>
        <v/>
      </c>
      <c r="BK303" s="1611" t="str">
        <f t="shared" si="188"/>
        <v/>
      </c>
      <c r="BL303" s="1611" t="str">
        <f t="shared" ca="1" si="189"/>
        <v/>
      </c>
      <c r="BM303" s="1611" t="str">
        <f t="shared" si="199"/>
        <v/>
      </c>
      <c r="BN303" s="1611" t="str">
        <f t="shared" si="190"/>
        <v/>
      </c>
      <c r="BO303" s="1611" t="str">
        <f t="shared" si="191"/>
        <v/>
      </c>
      <c r="BP303" s="1611" t="str">
        <f t="shared" si="200"/>
        <v/>
      </c>
      <c r="BQ303" s="1611" t="str">
        <f t="shared" si="201"/>
        <v/>
      </c>
      <c r="BR303" s="1611" t="str">
        <f t="shared" si="202"/>
        <v/>
      </c>
      <c r="BS303" s="1611" t="str">
        <f t="shared" si="203"/>
        <v/>
      </c>
      <c r="BT303" s="1611" t="str">
        <f t="shared" si="204"/>
        <v/>
      </c>
      <c r="BU303" s="1731">
        <f t="shared" ca="1" si="205"/>
        <v>0</v>
      </c>
    </row>
    <row r="304" spans="1:73" s="1594" customFormat="1" ht="12.5">
      <c r="A304" s="1644" t="str">
        <f t="shared" si="192"/>
        <v>Organisation</v>
      </c>
      <c r="B304" s="1758"/>
      <c r="C304" s="1758"/>
      <c r="D304" s="1758"/>
      <c r="E304" s="1756"/>
      <c r="F304" s="1592"/>
      <c r="G304" s="1714">
        <f t="shared" si="193"/>
        <v>0</v>
      </c>
      <c r="H304" s="1645"/>
      <c r="I304" s="1714">
        <f t="shared" si="194"/>
        <v>0</v>
      </c>
      <c r="J304" s="1646"/>
      <c r="K304" s="1646"/>
      <c r="L304" s="1592"/>
      <c r="M304" s="1597"/>
      <c r="N304" s="1597"/>
      <c r="O304" s="1646"/>
      <c r="P304" s="1647"/>
      <c r="Q304" s="1647"/>
      <c r="R304" s="1648"/>
      <c r="S304" s="1603"/>
      <c r="T304" s="1649"/>
      <c r="U304" s="1649"/>
      <c r="V304" s="1649"/>
      <c r="W304" s="1649"/>
      <c r="X304" s="1649"/>
      <c r="Y304" s="1649"/>
      <c r="Z304" s="1649"/>
      <c r="AA304" s="1649"/>
      <c r="AB304" s="1649"/>
      <c r="AC304" s="1649"/>
      <c r="AD304" s="1649"/>
      <c r="AE304" s="1649"/>
      <c r="AF304" s="1610">
        <f t="shared" si="173"/>
        <v>0</v>
      </c>
      <c r="AG304" s="1649"/>
      <c r="AH304" s="1649"/>
      <c r="AI304" s="1649"/>
      <c r="AJ304" s="1649"/>
      <c r="AK304" s="1649"/>
      <c r="AL304" s="1649"/>
      <c r="AM304" s="1649"/>
      <c r="AN304" s="1649"/>
      <c r="AO304" s="1649"/>
      <c r="AP304" s="1649"/>
      <c r="AQ304" s="1649"/>
      <c r="AR304" s="1709"/>
      <c r="AS304" s="1779">
        <f t="shared" si="174"/>
        <v>0</v>
      </c>
      <c r="AT304" s="1711">
        <f t="shared" si="195"/>
        <v>0</v>
      </c>
      <c r="AU304" s="1611">
        <f t="shared" si="175"/>
        <v>0</v>
      </c>
      <c r="AV304" s="1611">
        <f t="shared" si="176"/>
        <v>0</v>
      </c>
      <c r="AW304" s="1611">
        <f t="shared" si="177"/>
        <v>0</v>
      </c>
      <c r="AX304" s="1611">
        <f t="shared" si="178"/>
        <v>0</v>
      </c>
      <c r="AY304" s="1611">
        <f t="shared" si="179"/>
        <v>0</v>
      </c>
      <c r="AZ304" s="1611">
        <f t="shared" si="180"/>
        <v>0</v>
      </c>
      <c r="BA304" s="1611">
        <f t="shared" si="181"/>
        <v>0</v>
      </c>
      <c r="BB304" s="1611">
        <f t="shared" si="182"/>
        <v>0</v>
      </c>
      <c r="BC304" s="1611">
        <f t="shared" si="183"/>
        <v>0</v>
      </c>
      <c r="BD304" s="1611">
        <f t="shared" si="184"/>
        <v>0</v>
      </c>
      <c r="BE304" s="1611">
        <f t="shared" si="185"/>
        <v>0</v>
      </c>
      <c r="BF304" s="1611">
        <f t="shared" si="186"/>
        <v>0</v>
      </c>
      <c r="BG304" s="1611">
        <f t="shared" si="196"/>
        <v>0</v>
      </c>
      <c r="BH304" s="1611" t="str">
        <f t="shared" si="197"/>
        <v/>
      </c>
      <c r="BI304" s="1611" t="str">
        <f t="shared" si="198"/>
        <v/>
      </c>
      <c r="BJ304" s="1611" t="str">
        <f t="shared" si="187"/>
        <v/>
      </c>
      <c r="BK304" s="1611" t="str">
        <f t="shared" si="188"/>
        <v/>
      </c>
      <c r="BL304" s="1611" t="str">
        <f t="shared" ca="1" si="189"/>
        <v/>
      </c>
      <c r="BM304" s="1611" t="str">
        <f t="shared" si="199"/>
        <v/>
      </c>
      <c r="BN304" s="1611" t="str">
        <f t="shared" si="190"/>
        <v/>
      </c>
      <c r="BO304" s="1611" t="str">
        <f t="shared" si="191"/>
        <v/>
      </c>
      <c r="BP304" s="1611" t="str">
        <f t="shared" si="200"/>
        <v/>
      </c>
      <c r="BQ304" s="1611" t="str">
        <f t="shared" si="201"/>
        <v/>
      </c>
      <c r="BR304" s="1611" t="str">
        <f t="shared" si="202"/>
        <v/>
      </c>
      <c r="BS304" s="1611" t="str">
        <f t="shared" si="203"/>
        <v/>
      </c>
      <c r="BT304" s="1611" t="str">
        <f t="shared" si="204"/>
        <v/>
      </c>
      <c r="BU304" s="1731">
        <f t="shared" ca="1" si="205"/>
        <v>0</v>
      </c>
    </row>
    <row r="305" spans="1:149" s="1594" customFormat="1" ht="12.5">
      <c r="A305" s="1644" t="str">
        <f t="shared" si="192"/>
        <v>Organisation</v>
      </c>
      <c r="B305" s="1758"/>
      <c r="C305" s="1758"/>
      <c r="D305" s="1758"/>
      <c r="E305" s="1756"/>
      <c r="F305" s="1592"/>
      <c r="G305" s="1714">
        <f t="shared" si="193"/>
        <v>0</v>
      </c>
      <c r="H305" s="1645"/>
      <c r="I305" s="1714">
        <f t="shared" si="194"/>
        <v>0</v>
      </c>
      <c r="J305" s="1646"/>
      <c r="K305" s="1646"/>
      <c r="L305" s="1592"/>
      <c r="M305" s="1597"/>
      <c r="N305" s="1597"/>
      <c r="O305" s="1646"/>
      <c r="P305" s="1647"/>
      <c r="Q305" s="1647"/>
      <c r="R305" s="1648"/>
      <c r="S305" s="1603"/>
      <c r="T305" s="1649"/>
      <c r="U305" s="1649"/>
      <c r="V305" s="1649"/>
      <c r="W305" s="1649"/>
      <c r="X305" s="1649"/>
      <c r="Y305" s="1649"/>
      <c r="Z305" s="1649"/>
      <c r="AA305" s="1649"/>
      <c r="AB305" s="1649"/>
      <c r="AC305" s="1649"/>
      <c r="AD305" s="1649"/>
      <c r="AE305" s="1649"/>
      <c r="AF305" s="1610">
        <f t="shared" si="173"/>
        <v>0</v>
      </c>
      <c r="AG305" s="1649"/>
      <c r="AH305" s="1649"/>
      <c r="AI305" s="1649"/>
      <c r="AJ305" s="1649"/>
      <c r="AK305" s="1649"/>
      <c r="AL305" s="1649"/>
      <c r="AM305" s="1649"/>
      <c r="AN305" s="1649"/>
      <c r="AO305" s="1649"/>
      <c r="AP305" s="1649"/>
      <c r="AQ305" s="1649"/>
      <c r="AR305" s="1709"/>
      <c r="AS305" s="1779">
        <f t="shared" si="174"/>
        <v>0</v>
      </c>
      <c r="AT305" s="1711">
        <f t="shared" si="195"/>
        <v>0</v>
      </c>
      <c r="AU305" s="1611">
        <f t="shared" si="175"/>
        <v>0</v>
      </c>
      <c r="AV305" s="1611">
        <f t="shared" si="176"/>
        <v>0</v>
      </c>
      <c r="AW305" s="1611">
        <f t="shared" si="177"/>
        <v>0</v>
      </c>
      <c r="AX305" s="1611">
        <f t="shared" si="178"/>
        <v>0</v>
      </c>
      <c r="AY305" s="1611">
        <f t="shared" si="179"/>
        <v>0</v>
      </c>
      <c r="AZ305" s="1611">
        <f t="shared" si="180"/>
        <v>0</v>
      </c>
      <c r="BA305" s="1611">
        <f t="shared" si="181"/>
        <v>0</v>
      </c>
      <c r="BB305" s="1611">
        <f t="shared" si="182"/>
        <v>0</v>
      </c>
      <c r="BC305" s="1611">
        <f t="shared" si="183"/>
        <v>0</v>
      </c>
      <c r="BD305" s="1611">
        <f t="shared" si="184"/>
        <v>0</v>
      </c>
      <c r="BE305" s="1611">
        <f t="shared" si="185"/>
        <v>0</v>
      </c>
      <c r="BF305" s="1611">
        <f t="shared" si="186"/>
        <v>0</v>
      </c>
      <c r="BG305" s="1611">
        <f t="shared" si="196"/>
        <v>0</v>
      </c>
      <c r="BH305" s="1611" t="str">
        <f t="shared" si="197"/>
        <v/>
      </c>
      <c r="BI305" s="1611" t="str">
        <f t="shared" si="198"/>
        <v/>
      </c>
      <c r="BJ305" s="1611" t="str">
        <f t="shared" si="187"/>
        <v/>
      </c>
      <c r="BK305" s="1611" t="str">
        <f t="shared" si="188"/>
        <v/>
      </c>
      <c r="BL305" s="1611" t="str">
        <f t="shared" ca="1" si="189"/>
        <v/>
      </c>
      <c r="BM305" s="1611" t="str">
        <f t="shared" si="199"/>
        <v/>
      </c>
      <c r="BN305" s="1611" t="str">
        <f t="shared" si="190"/>
        <v/>
      </c>
      <c r="BO305" s="1611" t="str">
        <f t="shared" si="191"/>
        <v/>
      </c>
      <c r="BP305" s="1611" t="str">
        <f t="shared" si="200"/>
        <v/>
      </c>
      <c r="BQ305" s="1611" t="str">
        <f t="shared" si="201"/>
        <v/>
      </c>
      <c r="BR305" s="1611" t="str">
        <f t="shared" si="202"/>
        <v/>
      </c>
      <c r="BS305" s="1611" t="str">
        <f t="shared" si="203"/>
        <v/>
      </c>
      <c r="BT305" s="1611" t="str">
        <f t="shared" si="204"/>
        <v/>
      </c>
      <c r="BU305" s="1731">
        <f t="shared" ca="1" si="205"/>
        <v>0</v>
      </c>
    </row>
    <row r="306" spans="1:149" s="1594" customFormat="1" ht="12.5">
      <c r="A306" s="1644" t="str">
        <f t="shared" si="192"/>
        <v>Organisation</v>
      </c>
      <c r="B306" s="1758"/>
      <c r="C306" s="1758"/>
      <c r="D306" s="1758"/>
      <c r="E306" s="1756"/>
      <c r="F306" s="1592"/>
      <c r="G306" s="1714">
        <f t="shared" si="193"/>
        <v>0</v>
      </c>
      <c r="H306" s="1645"/>
      <c r="I306" s="1714">
        <f t="shared" si="194"/>
        <v>0</v>
      </c>
      <c r="J306" s="1646"/>
      <c r="K306" s="1646"/>
      <c r="L306" s="1592"/>
      <c r="M306" s="1597"/>
      <c r="N306" s="1597"/>
      <c r="O306" s="1646"/>
      <c r="P306" s="1647"/>
      <c r="Q306" s="1647"/>
      <c r="R306" s="1648"/>
      <c r="S306" s="1603"/>
      <c r="T306" s="1649"/>
      <c r="U306" s="1649"/>
      <c r="V306" s="1649"/>
      <c r="W306" s="1649"/>
      <c r="X306" s="1649"/>
      <c r="Y306" s="1649"/>
      <c r="Z306" s="1649"/>
      <c r="AA306" s="1649"/>
      <c r="AB306" s="1649"/>
      <c r="AC306" s="1649"/>
      <c r="AD306" s="1649"/>
      <c r="AE306" s="1649"/>
      <c r="AF306" s="1610">
        <f t="shared" si="173"/>
        <v>0</v>
      </c>
      <c r="AG306" s="1649"/>
      <c r="AH306" s="1649"/>
      <c r="AI306" s="1649"/>
      <c r="AJ306" s="1649"/>
      <c r="AK306" s="1649"/>
      <c r="AL306" s="1649"/>
      <c r="AM306" s="1649"/>
      <c r="AN306" s="1649"/>
      <c r="AO306" s="1649"/>
      <c r="AP306" s="1649"/>
      <c r="AQ306" s="1649"/>
      <c r="AR306" s="1709"/>
      <c r="AS306" s="1779">
        <f t="shared" si="174"/>
        <v>0</v>
      </c>
      <c r="AT306" s="1711">
        <f t="shared" si="195"/>
        <v>0</v>
      </c>
      <c r="AU306" s="1611">
        <f t="shared" si="175"/>
        <v>0</v>
      </c>
      <c r="AV306" s="1611">
        <f t="shared" si="176"/>
        <v>0</v>
      </c>
      <c r="AW306" s="1611">
        <f t="shared" si="177"/>
        <v>0</v>
      </c>
      <c r="AX306" s="1611">
        <f t="shared" si="178"/>
        <v>0</v>
      </c>
      <c r="AY306" s="1611">
        <f t="shared" si="179"/>
        <v>0</v>
      </c>
      <c r="AZ306" s="1611">
        <f t="shared" si="180"/>
        <v>0</v>
      </c>
      <c r="BA306" s="1611">
        <f t="shared" si="181"/>
        <v>0</v>
      </c>
      <c r="BB306" s="1611">
        <f t="shared" si="182"/>
        <v>0</v>
      </c>
      <c r="BC306" s="1611">
        <f t="shared" si="183"/>
        <v>0</v>
      </c>
      <c r="BD306" s="1611">
        <f t="shared" si="184"/>
        <v>0</v>
      </c>
      <c r="BE306" s="1611">
        <f t="shared" si="185"/>
        <v>0</v>
      </c>
      <c r="BF306" s="1611">
        <f t="shared" si="186"/>
        <v>0</v>
      </c>
      <c r="BG306" s="1611">
        <f t="shared" si="196"/>
        <v>0</v>
      </c>
      <c r="BH306" s="1611" t="str">
        <f t="shared" si="197"/>
        <v/>
      </c>
      <c r="BI306" s="1611" t="str">
        <f t="shared" si="198"/>
        <v/>
      </c>
      <c r="BJ306" s="1611" t="str">
        <f t="shared" si="187"/>
        <v/>
      </c>
      <c r="BK306" s="1611" t="str">
        <f t="shared" si="188"/>
        <v/>
      </c>
      <c r="BL306" s="1611" t="str">
        <f t="shared" ca="1" si="189"/>
        <v/>
      </c>
      <c r="BM306" s="1611" t="str">
        <f t="shared" si="199"/>
        <v/>
      </c>
      <c r="BN306" s="1611" t="str">
        <f t="shared" si="190"/>
        <v/>
      </c>
      <c r="BO306" s="1611" t="str">
        <f t="shared" si="191"/>
        <v/>
      </c>
      <c r="BP306" s="1611" t="str">
        <f t="shared" si="200"/>
        <v/>
      </c>
      <c r="BQ306" s="1611" t="str">
        <f t="shared" si="201"/>
        <v/>
      </c>
      <c r="BR306" s="1611" t="str">
        <f t="shared" si="202"/>
        <v/>
      </c>
      <c r="BS306" s="1611" t="str">
        <f t="shared" si="203"/>
        <v/>
      </c>
      <c r="BT306" s="1611" t="str">
        <f t="shared" si="204"/>
        <v/>
      </c>
      <c r="BU306" s="1731">
        <f t="shared" ca="1" si="205"/>
        <v>0</v>
      </c>
    </row>
    <row r="307" spans="1:149" s="1594" customFormat="1" ht="12.5">
      <c r="A307" s="1644" t="str">
        <f t="shared" si="192"/>
        <v>Organisation</v>
      </c>
      <c r="B307" s="1758"/>
      <c r="C307" s="1758"/>
      <c r="D307" s="1758"/>
      <c r="E307" s="1756"/>
      <c r="F307" s="1592"/>
      <c r="G307" s="1714">
        <f t="shared" si="193"/>
        <v>0</v>
      </c>
      <c r="H307" s="1645"/>
      <c r="I307" s="1714">
        <f t="shared" si="194"/>
        <v>0</v>
      </c>
      <c r="J307" s="1646"/>
      <c r="K307" s="1646"/>
      <c r="L307" s="1592"/>
      <c r="M307" s="1597"/>
      <c r="N307" s="1597"/>
      <c r="O307" s="1646"/>
      <c r="P307" s="1647"/>
      <c r="Q307" s="1647"/>
      <c r="R307" s="1648"/>
      <c r="S307" s="1603"/>
      <c r="T307" s="1649"/>
      <c r="U307" s="1649"/>
      <c r="V307" s="1649"/>
      <c r="W307" s="1649"/>
      <c r="X307" s="1649"/>
      <c r="Y307" s="1649"/>
      <c r="Z307" s="1649"/>
      <c r="AA307" s="1649"/>
      <c r="AB307" s="1649"/>
      <c r="AC307" s="1649"/>
      <c r="AD307" s="1649"/>
      <c r="AE307" s="1649"/>
      <c r="AF307" s="1610">
        <f t="shared" si="173"/>
        <v>0</v>
      </c>
      <c r="AG307" s="1649"/>
      <c r="AH307" s="1649"/>
      <c r="AI307" s="1649"/>
      <c r="AJ307" s="1649"/>
      <c r="AK307" s="1649"/>
      <c r="AL307" s="1649"/>
      <c r="AM307" s="1649"/>
      <c r="AN307" s="1649"/>
      <c r="AO307" s="1649"/>
      <c r="AP307" s="1649"/>
      <c r="AQ307" s="1649"/>
      <c r="AR307" s="1709"/>
      <c r="AS307" s="1779">
        <f t="shared" si="174"/>
        <v>0</v>
      </c>
      <c r="AT307" s="1711">
        <f t="shared" si="195"/>
        <v>0</v>
      </c>
      <c r="AU307" s="1611">
        <f t="shared" si="175"/>
        <v>0</v>
      </c>
      <c r="AV307" s="1611">
        <f t="shared" si="176"/>
        <v>0</v>
      </c>
      <c r="AW307" s="1611">
        <f t="shared" si="177"/>
        <v>0</v>
      </c>
      <c r="AX307" s="1611">
        <f t="shared" si="178"/>
        <v>0</v>
      </c>
      <c r="AY307" s="1611">
        <f t="shared" si="179"/>
        <v>0</v>
      </c>
      <c r="AZ307" s="1611">
        <f t="shared" si="180"/>
        <v>0</v>
      </c>
      <c r="BA307" s="1611">
        <f t="shared" si="181"/>
        <v>0</v>
      </c>
      <c r="BB307" s="1611">
        <f t="shared" si="182"/>
        <v>0</v>
      </c>
      <c r="BC307" s="1611">
        <f t="shared" si="183"/>
        <v>0</v>
      </c>
      <c r="BD307" s="1611">
        <f t="shared" si="184"/>
        <v>0</v>
      </c>
      <c r="BE307" s="1611">
        <f t="shared" si="185"/>
        <v>0</v>
      </c>
      <c r="BF307" s="1611">
        <f t="shared" si="186"/>
        <v>0</v>
      </c>
      <c r="BG307" s="1611">
        <f t="shared" si="196"/>
        <v>0</v>
      </c>
      <c r="BH307" s="1611" t="str">
        <f t="shared" si="197"/>
        <v/>
      </c>
      <c r="BI307" s="1611" t="str">
        <f t="shared" si="198"/>
        <v/>
      </c>
      <c r="BJ307" s="1611" t="str">
        <f t="shared" si="187"/>
        <v/>
      </c>
      <c r="BK307" s="1611" t="str">
        <f t="shared" si="188"/>
        <v/>
      </c>
      <c r="BL307" s="1611" t="str">
        <f t="shared" ca="1" si="189"/>
        <v/>
      </c>
      <c r="BM307" s="1611" t="str">
        <f t="shared" si="199"/>
        <v/>
      </c>
      <c r="BN307" s="1611" t="str">
        <f t="shared" si="190"/>
        <v/>
      </c>
      <c r="BO307" s="1611" t="str">
        <f t="shared" si="191"/>
        <v/>
      </c>
      <c r="BP307" s="1611" t="str">
        <f t="shared" si="200"/>
        <v/>
      </c>
      <c r="BQ307" s="1611" t="str">
        <f t="shared" si="201"/>
        <v/>
      </c>
      <c r="BR307" s="1611" t="str">
        <f t="shared" si="202"/>
        <v/>
      </c>
      <c r="BS307" s="1611" t="str">
        <f t="shared" si="203"/>
        <v/>
      </c>
      <c r="BT307" s="1611" t="str">
        <f t="shared" si="204"/>
        <v/>
      </c>
      <c r="BU307" s="1731">
        <f t="shared" ca="1" si="205"/>
        <v>0</v>
      </c>
    </row>
    <row r="308" spans="1:149" s="1594" customFormat="1" ht="12.5">
      <c r="A308" s="1644" t="str">
        <f t="shared" si="192"/>
        <v>Organisation</v>
      </c>
      <c r="B308" s="1758"/>
      <c r="C308" s="1758"/>
      <c r="D308" s="1758"/>
      <c r="E308" s="1756"/>
      <c r="F308" s="1592"/>
      <c r="G308" s="1714">
        <f t="shared" si="193"/>
        <v>0</v>
      </c>
      <c r="H308" s="1645"/>
      <c r="I308" s="1714">
        <f t="shared" si="194"/>
        <v>0</v>
      </c>
      <c r="J308" s="1646"/>
      <c r="K308" s="1646"/>
      <c r="L308" s="1592"/>
      <c r="M308" s="1597"/>
      <c r="N308" s="1597"/>
      <c r="O308" s="1646"/>
      <c r="P308" s="1647"/>
      <c r="Q308" s="1647"/>
      <c r="R308" s="1648"/>
      <c r="S308" s="1603"/>
      <c r="T308" s="1649"/>
      <c r="U308" s="1649"/>
      <c r="V308" s="1649"/>
      <c r="W308" s="1649"/>
      <c r="X308" s="1649"/>
      <c r="Y308" s="1649"/>
      <c r="Z308" s="1649"/>
      <c r="AA308" s="1649"/>
      <c r="AB308" s="1649"/>
      <c r="AC308" s="1649"/>
      <c r="AD308" s="1649"/>
      <c r="AE308" s="1649"/>
      <c r="AF308" s="1610">
        <f t="shared" si="173"/>
        <v>0</v>
      </c>
      <c r="AG308" s="1649"/>
      <c r="AH308" s="1649"/>
      <c r="AI308" s="1649"/>
      <c r="AJ308" s="1649"/>
      <c r="AK308" s="1649"/>
      <c r="AL308" s="1649"/>
      <c r="AM308" s="1649"/>
      <c r="AN308" s="1649"/>
      <c r="AO308" s="1649"/>
      <c r="AP308" s="1649"/>
      <c r="AQ308" s="1649"/>
      <c r="AR308" s="1709"/>
      <c r="AS308" s="1779">
        <f t="shared" si="174"/>
        <v>0</v>
      </c>
      <c r="AT308" s="1711">
        <f t="shared" si="195"/>
        <v>0</v>
      </c>
      <c r="AU308" s="1611">
        <f t="shared" si="175"/>
        <v>0</v>
      </c>
      <c r="AV308" s="1611">
        <f t="shared" si="176"/>
        <v>0</v>
      </c>
      <c r="AW308" s="1611">
        <f t="shared" si="177"/>
        <v>0</v>
      </c>
      <c r="AX308" s="1611">
        <f t="shared" si="178"/>
        <v>0</v>
      </c>
      <c r="AY308" s="1611">
        <f t="shared" si="179"/>
        <v>0</v>
      </c>
      <c r="AZ308" s="1611">
        <f t="shared" si="180"/>
        <v>0</v>
      </c>
      <c r="BA308" s="1611">
        <f t="shared" si="181"/>
        <v>0</v>
      </c>
      <c r="BB308" s="1611">
        <f t="shared" si="182"/>
        <v>0</v>
      </c>
      <c r="BC308" s="1611">
        <f t="shared" si="183"/>
        <v>0</v>
      </c>
      <c r="BD308" s="1611">
        <f t="shared" si="184"/>
        <v>0</v>
      </c>
      <c r="BE308" s="1611">
        <f t="shared" si="185"/>
        <v>0</v>
      </c>
      <c r="BF308" s="1611">
        <f t="shared" si="186"/>
        <v>0</v>
      </c>
      <c r="BG308" s="1611">
        <f t="shared" si="196"/>
        <v>0</v>
      </c>
      <c r="BH308" s="1611" t="str">
        <f t="shared" si="197"/>
        <v/>
      </c>
      <c r="BI308" s="1611" t="str">
        <f t="shared" si="198"/>
        <v/>
      </c>
      <c r="BJ308" s="1611" t="str">
        <f t="shared" si="187"/>
        <v/>
      </c>
      <c r="BK308" s="1611" t="str">
        <f t="shared" si="188"/>
        <v/>
      </c>
      <c r="BL308" s="1611" t="str">
        <f t="shared" ca="1" si="189"/>
        <v/>
      </c>
      <c r="BM308" s="1611" t="str">
        <f t="shared" si="199"/>
        <v/>
      </c>
      <c r="BN308" s="1611" t="str">
        <f t="shared" si="190"/>
        <v/>
      </c>
      <c r="BO308" s="1611" t="str">
        <f t="shared" si="191"/>
        <v/>
      </c>
      <c r="BP308" s="1611" t="str">
        <f t="shared" si="200"/>
        <v/>
      </c>
      <c r="BQ308" s="1611" t="str">
        <f t="shared" si="201"/>
        <v/>
      </c>
      <c r="BR308" s="1611" t="str">
        <f t="shared" si="202"/>
        <v/>
      </c>
      <c r="BS308" s="1611" t="str">
        <f t="shared" si="203"/>
        <v/>
      </c>
      <c r="BT308" s="1611" t="str">
        <f t="shared" si="204"/>
        <v/>
      </c>
      <c r="BU308" s="1731">
        <f t="shared" ca="1" si="205"/>
        <v>0</v>
      </c>
    </row>
    <row r="309" spans="1:149" s="1594" customFormat="1" ht="12.5">
      <c r="A309" s="1644" t="str">
        <f t="shared" si="192"/>
        <v>Organisation</v>
      </c>
      <c r="B309" s="1758"/>
      <c r="C309" s="1758"/>
      <c r="D309" s="1758"/>
      <c r="E309" s="1756"/>
      <c r="F309" s="1592"/>
      <c r="G309" s="1714">
        <f t="shared" si="193"/>
        <v>0</v>
      </c>
      <c r="H309" s="1645"/>
      <c r="I309" s="1714">
        <f t="shared" si="194"/>
        <v>0</v>
      </c>
      <c r="J309" s="1646"/>
      <c r="K309" s="1646"/>
      <c r="L309" s="1592"/>
      <c r="M309" s="1597"/>
      <c r="N309" s="1597"/>
      <c r="O309" s="1646"/>
      <c r="P309" s="1647"/>
      <c r="Q309" s="1647"/>
      <c r="R309" s="1648"/>
      <c r="S309" s="1603"/>
      <c r="T309" s="1649"/>
      <c r="U309" s="1649"/>
      <c r="V309" s="1649"/>
      <c r="W309" s="1649"/>
      <c r="X309" s="1649"/>
      <c r="Y309" s="1649"/>
      <c r="Z309" s="1649"/>
      <c r="AA309" s="1649"/>
      <c r="AB309" s="1649"/>
      <c r="AC309" s="1649"/>
      <c r="AD309" s="1649"/>
      <c r="AE309" s="1649"/>
      <c r="AF309" s="1610">
        <f t="shared" si="173"/>
        <v>0</v>
      </c>
      <c r="AG309" s="1649"/>
      <c r="AH309" s="1649"/>
      <c r="AI309" s="1649"/>
      <c r="AJ309" s="1649"/>
      <c r="AK309" s="1649"/>
      <c r="AL309" s="1649"/>
      <c r="AM309" s="1649"/>
      <c r="AN309" s="1649"/>
      <c r="AO309" s="1649"/>
      <c r="AP309" s="1649"/>
      <c r="AQ309" s="1649"/>
      <c r="AR309" s="1709"/>
      <c r="AS309" s="1779">
        <f t="shared" si="174"/>
        <v>0</v>
      </c>
      <c r="AT309" s="1711">
        <f t="shared" si="195"/>
        <v>0</v>
      </c>
      <c r="AU309" s="1611">
        <f t="shared" si="175"/>
        <v>0</v>
      </c>
      <c r="AV309" s="1611">
        <f t="shared" si="176"/>
        <v>0</v>
      </c>
      <c r="AW309" s="1611">
        <f t="shared" si="177"/>
        <v>0</v>
      </c>
      <c r="AX309" s="1611">
        <f t="shared" si="178"/>
        <v>0</v>
      </c>
      <c r="AY309" s="1611">
        <f t="shared" si="179"/>
        <v>0</v>
      </c>
      <c r="AZ309" s="1611">
        <f t="shared" si="180"/>
        <v>0</v>
      </c>
      <c r="BA309" s="1611">
        <f t="shared" si="181"/>
        <v>0</v>
      </c>
      <c r="BB309" s="1611">
        <f t="shared" si="182"/>
        <v>0</v>
      </c>
      <c r="BC309" s="1611">
        <f t="shared" si="183"/>
        <v>0</v>
      </c>
      <c r="BD309" s="1611">
        <f t="shared" si="184"/>
        <v>0</v>
      </c>
      <c r="BE309" s="1611">
        <f t="shared" si="185"/>
        <v>0</v>
      </c>
      <c r="BF309" s="1611">
        <f t="shared" si="186"/>
        <v>0</v>
      </c>
      <c r="BG309" s="1611">
        <f t="shared" si="196"/>
        <v>0</v>
      </c>
      <c r="BH309" s="1611" t="str">
        <f t="shared" si="197"/>
        <v/>
      </c>
      <c r="BI309" s="1611" t="str">
        <f t="shared" si="198"/>
        <v/>
      </c>
      <c r="BJ309" s="1611" t="str">
        <f t="shared" si="187"/>
        <v/>
      </c>
      <c r="BK309" s="1611" t="str">
        <f t="shared" si="188"/>
        <v/>
      </c>
      <c r="BL309" s="1611" t="str">
        <f t="shared" ca="1" si="189"/>
        <v/>
      </c>
      <c r="BM309" s="1611" t="str">
        <f t="shared" si="199"/>
        <v/>
      </c>
      <c r="BN309" s="1611" t="str">
        <f t="shared" si="190"/>
        <v/>
      </c>
      <c r="BO309" s="1611" t="str">
        <f t="shared" si="191"/>
        <v/>
      </c>
      <c r="BP309" s="1611" t="str">
        <f t="shared" si="200"/>
        <v/>
      </c>
      <c r="BQ309" s="1611" t="str">
        <f t="shared" si="201"/>
        <v/>
      </c>
      <c r="BR309" s="1611" t="str">
        <f t="shared" si="202"/>
        <v/>
      </c>
      <c r="BS309" s="1611" t="str">
        <f t="shared" si="203"/>
        <v/>
      </c>
      <c r="BT309" s="1611" t="str">
        <f t="shared" si="204"/>
        <v/>
      </c>
      <c r="BU309" s="1731">
        <f t="shared" ca="1" si="205"/>
        <v>0</v>
      </c>
    </row>
    <row r="310" spans="1:149" s="1594" customFormat="1" ht="12.5">
      <c r="A310" s="1644" t="str">
        <f t="shared" si="192"/>
        <v>Organisation</v>
      </c>
      <c r="B310" s="1758"/>
      <c r="C310" s="1758"/>
      <c r="D310" s="1758"/>
      <c r="E310" s="1756"/>
      <c r="F310" s="1592"/>
      <c r="G310" s="1714">
        <f t="shared" si="193"/>
        <v>0</v>
      </c>
      <c r="H310" s="1645"/>
      <c r="I310" s="1714">
        <f t="shared" si="194"/>
        <v>0</v>
      </c>
      <c r="J310" s="1646"/>
      <c r="K310" s="1646"/>
      <c r="L310" s="1592"/>
      <c r="M310" s="1597"/>
      <c r="N310" s="1597"/>
      <c r="O310" s="1646"/>
      <c r="P310" s="1647"/>
      <c r="Q310" s="1647"/>
      <c r="R310" s="1648"/>
      <c r="S310" s="1603"/>
      <c r="T310" s="1649"/>
      <c r="U310" s="1649"/>
      <c r="V310" s="1649"/>
      <c r="W310" s="1649"/>
      <c r="X310" s="1649"/>
      <c r="Y310" s="1649"/>
      <c r="Z310" s="1649"/>
      <c r="AA310" s="1649"/>
      <c r="AB310" s="1649"/>
      <c r="AC310" s="1649"/>
      <c r="AD310" s="1649"/>
      <c r="AE310" s="1649"/>
      <c r="AF310" s="1610">
        <f t="shared" si="173"/>
        <v>0</v>
      </c>
      <c r="AG310" s="1649"/>
      <c r="AH310" s="1649"/>
      <c r="AI310" s="1649"/>
      <c r="AJ310" s="1649"/>
      <c r="AK310" s="1649"/>
      <c r="AL310" s="1649"/>
      <c r="AM310" s="1649"/>
      <c r="AN310" s="1649"/>
      <c r="AO310" s="1649"/>
      <c r="AP310" s="1649"/>
      <c r="AQ310" s="1649"/>
      <c r="AR310" s="1709"/>
      <c r="AS310" s="1779">
        <f t="shared" si="174"/>
        <v>0</v>
      </c>
      <c r="AT310" s="1711">
        <f t="shared" si="195"/>
        <v>0</v>
      </c>
      <c r="AU310" s="1611">
        <f t="shared" si="175"/>
        <v>0</v>
      </c>
      <c r="AV310" s="1611">
        <f t="shared" si="176"/>
        <v>0</v>
      </c>
      <c r="AW310" s="1611">
        <f t="shared" si="177"/>
        <v>0</v>
      </c>
      <c r="AX310" s="1611">
        <f t="shared" si="178"/>
        <v>0</v>
      </c>
      <c r="AY310" s="1611">
        <f t="shared" si="179"/>
        <v>0</v>
      </c>
      <c r="AZ310" s="1611">
        <f t="shared" si="180"/>
        <v>0</v>
      </c>
      <c r="BA310" s="1611">
        <f t="shared" si="181"/>
        <v>0</v>
      </c>
      <c r="BB310" s="1611">
        <f t="shared" si="182"/>
        <v>0</v>
      </c>
      <c r="BC310" s="1611">
        <f t="shared" si="183"/>
        <v>0</v>
      </c>
      <c r="BD310" s="1611">
        <f t="shared" si="184"/>
        <v>0</v>
      </c>
      <c r="BE310" s="1611">
        <f t="shared" si="185"/>
        <v>0</v>
      </c>
      <c r="BF310" s="1611">
        <f t="shared" si="186"/>
        <v>0</v>
      </c>
      <c r="BG310" s="1611">
        <f t="shared" si="196"/>
        <v>0</v>
      </c>
      <c r="BH310" s="1611" t="str">
        <f t="shared" si="197"/>
        <v/>
      </c>
      <c r="BI310" s="1611" t="str">
        <f t="shared" si="198"/>
        <v/>
      </c>
      <c r="BJ310" s="1611" t="str">
        <f t="shared" si="187"/>
        <v/>
      </c>
      <c r="BK310" s="1611" t="str">
        <f t="shared" si="188"/>
        <v/>
      </c>
      <c r="BL310" s="1611" t="str">
        <f t="shared" ca="1" si="189"/>
        <v/>
      </c>
      <c r="BM310" s="1611" t="str">
        <f t="shared" si="199"/>
        <v/>
      </c>
      <c r="BN310" s="1611" t="str">
        <f t="shared" si="190"/>
        <v/>
      </c>
      <c r="BO310" s="1611" t="str">
        <f t="shared" si="191"/>
        <v/>
      </c>
      <c r="BP310" s="1611" t="str">
        <f t="shared" si="200"/>
        <v/>
      </c>
      <c r="BQ310" s="1611" t="str">
        <f t="shared" si="201"/>
        <v/>
      </c>
      <c r="BR310" s="1611" t="str">
        <f t="shared" si="202"/>
        <v/>
      </c>
      <c r="BS310" s="1611" t="str">
        <f t="shared" si="203"/>
        <v/>
      </c>
      <c r="BT310" s="1611" t="str">
        <f t="shared" si="204"/>
        <v/>
      </c>
      <c r="BU310" s="1731">
        <f t="shared" ca="1" si="205"/>
        <v>0</v>
      </c>
    </row>
    <row r="311" spans="1:149" s="1594" customFormat="1" ht="12.5">
      <c r="A311" s="1644" t="str">
        <f t="shared" si="192"/>
        <v>Organisation</v>
      </c>
      <c r="B311" s="1758"/>
      <c r="C311" s="1758"/>
      <c r="D311" s="1758"/>
      <c r="E311" s="1756"/>
      <c r="F311" s="1592"/>
      <c r="G311" s="1714">
        <f t="shared" si="193"/>
        <v>0</v>
      </c>
      <c r="H311" s="1645"/>
      <c r="I311" s="1714">
        <f t="shared" si="194"/>
        <v>0</v>
      </c>
      <c r="J311" s="1646"/>
      <c r="K311" s="1646"/>
      <c r="L311" s="1592"/>
      <c r="M311" s="1597"/>
      <c r="N311" s="1597"/>
      <c r="O311" s="1646"/>
      <c r="P311" s="1647"/>
      <c r="Q311" s="1647"/>
      <c r="R311" s="1648"/>
      <c r="S311" s="1603"/>
      <c r="T311" s="1649"/>
      <c r="U311" s="1649"/>
      <c r="V311" s="1649"/>
      <c r="W311" s="1649"/>
      <c r="X311" s="1649"/>
      <c r="Y311" s="1649"/>
      <c r="Z311" s="1649"/>
      <c r="AA311" s="1649"/>
      <c r="AB311" s="1649"/>
      <c r="AC311" s="1649"/>
      <c r="AD311" s="1649"/>
      <c r="AE311" s="1649"/>
      <c r="AF311" s="1610">
        <f t="shared" si="173"/>
        <v>0</v>
      </c>
      <c r="AG311" s="1649"/>
      <c r="AH311" s="1649"/>
      <c r="AI311" s="1649"/>
      <c r="AJ311" s="1649"/>
      <c r="AK311" s="1649"/>
      <c r="AL311" s="1649"/>
      <c r="AM311" s="1649"/>
      <c r="AN311" s="1649"/>
      <c r="AO311" s="1649"/>
      <c r="AP311" s="1649"/>
      <c r="AQ311" s="1649"/>
      <c r="AR311" s="1709"/>
      <c r="AS311" s="1779">
        <f t="shared" si="174"/>
        <v>0</v>
      </c>
      <c r="AT311" s="1711">
        <f t="shared" si="195"/>
        <v>0</v>
      </c>
      <c r="AU311" s="1611">
        <f t="shared" si="175"/>
        <v>0</v>
      </c>
      <c r="AV311" s="1611">
        <f t="shared" si="176"/>
        <v>0</v>
      </c>
      <c r="AW311" s="1611">
        <f t="shared" si="177"/>
        <v>0</v>
      </c>
      <c r="AX311" s="1611">
        <f t="shared" si="178"/>
        <v>0</v>
      </c>
      <c r="AY311" s="1611">
        <f t="shared" si="179"/>
        <v>0</v>
      </c>
      <c r="AZ311" s="1611">
        <f t="shared" si="180"/>
        <v>0</v>
      </c>
      <c r="BA311" s="1611">
        <f t="shared" si="181"/>
        <v>0</v>
      </c>
      <c r="BB311" s="1611">
        <f t="shared" si="182"/>
        <v>0</v>
      </c>
      <c r="BC311" s="1611">
        <f t="shared" si="183"/>
        <v>0</v>
      </c>
      <c r="BD311" s="1611">
        <f t="shared" si="184"/>
        <v>0</v>
      </c>
      <c r="BE311" s="1611">
        <f t="shared" si="185"/>
        <v>0</v>
      </c>
      <c r="BF311" s="1611">
        <f t="shared" si="186"/>
        <v>0</v>
      </c>
      <c r="BG311" s="1611">
        <f t="shared" si="196"/>
        <v>0</v>
      </c>
      <c r="BH311" s="1611" t="str">
        <f t="shared" si="197"/>
        <v/>
      </c>
      <c r="BI311" s="1611" t="str">
        <f t="shared" si="198"/>
        <v/>
      </c>
      <c r="BJ311" s="1611" t="str">
        <f t="shared" si="187"/>
        <v/>
      </c>
      <c r="BK311" s="1611" t="str">
        <f t="shared" si="188"/>
        <v/>
      </c>
      <c r="BL311" s="1611" t="str">
        <f t="shared" ca="1" si="189"/>
        <v/>
      </c>
      <c r="BM311" s="1611" t="str">
        <f t="shared" si="199"/>
        <v/>
      </c>
      <c r="BN311" s="1611" t="str">
        <f t="shared" si="190"/>
        <v/>
      </c>
      <c r="BO311" s="1611" t="str">
        <f t="shared" si="191"/>
        <v/>
      </c>
      <c r="BP311" s="1611" t="str">
        <f t="shared" si="200"/>
        <v/>
      </c>
      <c r="BQ311" s="1611" t="str">
        <f t="shared" si="201"/>
        <v/>
      </c>
      <c r="BR311" s="1611" t="str">
        <f t="shared" si="202"/>
        <v/>
      </c>
      <c r="BS311" s="1611" t="str">
        <f t="shared" si="203"/>
        <v/>
      </c>
      <c r="BT311" s="1611" t="str">
        <f t="shared" si="204"/>
        <v/>
      </c>
      <c r="BU311" s="1731">
        <f t="shared" ca="1" si="205"/>
        <v>0</v>
      </c>
    </row>
    <row r="312" spans="1:149" s="1594" customFormat="1" ht="12.5">
      <c r="A312" s="1644" t="str">
        <f t="shared" si="192"/>
        <v>Organisation</v>
      </c>
      <c r="B312" s="1758"/>
      <c r="C312" s="1758"/>
      <c r="D312" s="1758"/>
      <c r="E312" s="1756"/>
      <c r="F312" s="1592"/>
      <c r="G312" s="1714">
        <f t="shared" si="193"/>
        <v>0</v>
      </c>
      <c r="H312" s="1645"/>
      <c r="I312" s="1714">
        <f t="shared" si="194"/>
        <v>0</v>
      </c>
      <c r="J312" s="1646"/>
      <c r="K312" s="1646"/>
      <c r="L312" s="1592"/>
      <c r="M312" s="1597"/>
      <c r="N312" s="1597"/>
      <c r="O312" s="1646"/>
      <c r="P312" s="1647"/>
      <c r="Q312" s="1647"/>
      <c r="R312" s="1648"/>
      <c r="S312" s="1603"/>
      <c r="T312" s="1649"/>
      <c r="U312" s="1649"/>
      <c r="V312" s="1649"/>
      <c r="W312" s="1649"/>
      <c r="X312" s="1649"/>
      <c r="Y312" s="1649"/>
      <c r="Z312" s="1649"/>
      <c r="AA312" s="1649"/>
      <c r="AB312" s="1649"/>
      <c r="AC312" s="1649"/>
      <c r="AD312" s="1649"/>
      <c r="AE312" s="1649"/>
      <c r="AF312" s="1610">
        <f t="shared" si="173"/>
        <v>0</v>
      </c>
      <c r="AG312" s="1649"/>
      <c r="AH312" s="1649"/>
      <c r="AI312" s="1649"/>
      <c r="AJ312" s="1649"/>
      <c r="AK312" s="1649"/>
      <c r="AL312" s="1649"/>
      <c r="AM312" s="1649"/>
      <c r="AN312" s="1649"/>
      <c r="AO312" s="1649"/>
      <c r="AP312" s="1649"/>
      <c r="AQ312" s="1649"/>
      <c r="AR312" s="1709"/>
      <c r="AS312" s="1779">
        <f t="shared" si="174"/>
        <v>0</v>
      </c>
      <c r="AT312" s="1711">
        <f t="shared" si="195"/>
        <v>0</v>
      </c>
      <c r="AU312" s="1611">
        <f t="shared" si="175"/>
        <v>0</v>
      </c>
      <c r="AV312" s="1611">
        <f t="shared" si="176"/>
        <v>0</v>
      </c>
      <c r="AW312" s="1611">
        <f t="shared" si="177"/>
        <v>0</v>
      </c>
      <c r="AX312" s="1611">
        <f t="shared" si="178"/>
        <v>0</v>
      </c>
      <c r="AY312" s="1611">
        <f t="shared" si="179"/>
        <v>0</v>
      </c>
      <c r="AZ312" s="1611">
        <f t="shared" si="180"/>
        <v>0</v>
      </c>
      <c r="BA312" s="1611">
        <f t="shared" si="181"/>
        <v>0</v>
      </c>
      <c r="BB312" s="1611">
        <f t="shared" si="182"/>
        <v>0</v>
      </c>
      <c r="BC312" s="1611">
        <f t="shared" si="183"/>
        <v>0</v>
      </c>
      <c r="BD312" s="1611">
        <f t="shared" si="184"/>
        <v>0</v>
      </c>
      <c r="BE312" s="1611">
        <f t="shared" si="185"/>
        <v>0</v>
      </c>
      <c r="BF312" s="1611">
        <f t="shared" si="186"/>
        <v>0</v>
      </c>
      <c r="BG312" s="1611">
        <f t="shared" si="196"/>
        <v>0</v>
      </c>
      <c r="BH312" s="1611" t="str">
        <f t="shared" si="197"/>
        <v/>
      </c>
      <c r="BI312" s="1611" t="str">
        <f t="shared" si="198"/>
        <v/>
      </c>
      <c r="BJ312" s="1611" t="str">
        <f t="shared" si="187"/>
        <v/>
      </c>
      <c r="BK312" s="1611" t="str">
        <f t="shared" si="188"/>
        <v/>
      </c>
      <c r="BL312" s="1611" t="str">
        <f t="shared" ca="1" si="189"/>
        <v/>
      </c>
      <c r="BM312" s="1611" t="str">
        <f t="shared" si="199"/>
        <v/>
      </c>
      <c r="BN312" s="1611" t="str">
        <f t="shared" si="190"/>
        <v/>
      </c>
      <c r="BO312" s="1611" t="str">
        <f t="shared" si="191"/>
        <v/>
      </c>
      <c r="BP312" s="1611" t="str">
        <f t="shared" si="200"/>
        <v/>
      </c>
      <c r="BQ312" s="1611" t="str">
        <f t="shared" si="201"/>
        <v/>
      </c>
      <c r="BR312" s="1611" t="str">
        <f t="shared" si="202"/>
        <v/>
      </c>
      <c r="BS312" s="1611" t="str">
        <f t="shared" si="203"/>
        <v/>
      </c>
      <c r="BT312" s="1611" t="str">
        <f t="shared" si="204"/>
        <v/>
      </c>
      <c r="BU312" s="1731">
        <f t="shared" ca="1" si="205"/>
        <v>0</v>
      </c>
    </row>
    <row r="313" spans="1:149" s="1594" customFormat="1" ht="12.5">
      <c r="A313" s="1644" t="str">
        <f t="shared" si="192"/>
        <v>Organisation</v>
      </c>
      <c r="B313" s="1758"/>
      <c r="C313" s="1758"/>
      <c r="D313" s="1758"/>
      <c r="E313" s="1756"/>
      <c r="F313" s="1592"/>
      <c r="G313" s="1714">
        <f t="shared" si="193"/>
        <v>0</v>
      </c>
      <c r="H313" s="1645"/>
      <c r="I313" s="1714">
        <f t="shared" si="194"/>
        <v>0</v>
      </c>
      <c r="J313" s="1646"/>
      <c r="K313" s="1646"/>
      <c r="L313" s="1592"/>
      <c r="M313" s="1597"/>
      <c r="N313" s="1597"/>
      <c r="O313" s="1646"/>
      <c r="P313" s="1647"/>
      <c r="Q313" s="1647"/>
      <c r="R313" s="1648"/>
      <c r="S313" s="1603"/>
      <c r="T313" s="1649"/>
      <c r="U313" s="1649"/>
      <c r="V313" s="1649"/>
      <c r="W313" s="1649"/>
      <c r="X313" s="1649"/>
      <c r="Y313" s="1649"/>
      <c r="Z313" s="1649"/>
      <c r="AA313" s="1649"/>
      <c r="AB313" s="1649"/>
      <c r="AC313" s="1649"/>
      <c r="AD313" s="1649"/>
      <c r="AE313" s="1649"/>
      <c r="AF313" s="1610">
        <f t="shared" si="173"/>
        <v>0</v>
      </c>
      <c r="AG313" s="1649"/>
      <c r="AH313" s="1649"/>
      <c r="AI313" s="1649"/>
      <c r="AJ313" s="1649"/>
      <c r="AK313" s="1649"/>
      <c r="AL313" s="1649"/>
      <c r="AM313" s="1649"/>
      <c r="AN313" s="1649"/>
      <c r="AO313" s="1649"/>
      <c r="AP313" s="1649"/>
      <c r="AQ313" s="1649"/>
      <c r="AR313" s="1709"/>
      <c r="AS313" s="1779">
        <f t="shared" si="174"/>
        <v>0</v>
      </c>
      <c r="AT313" s="1711">
        <f t="shared" si="195"/>
        <v>0</v>
      </c>
      <c r="AU313" s="1611">
        <f t="shared" si="175"/>
        <v>0</v>
      </c>
      <c r="AV313" s="1611">
        <f t="shared" si="176"/>
        <v>0</v>
      </c>
      <c r="AW313" s="1611">
        <f t="shared" si="177"/>
        <v>0</v>
      </c>
      <c r="AX313" s="1611">
        <f t="shared" si="178"/>
        <v>0</v>
      </c>
      <c r="AY313" s="1611">
        <f t="shared" si="179"/>
        <v>0</v>
      </c>
      <c r="AZ313" s="1611">
        <f t="shared" si="180"/>
        <v>0</v>
      </c>
      <c r="BA313" s="1611">
        <f t="shared" si="181"/>
        <v>0</v>
      </c>
      <c r="BB313" s="1611">
        <f t="shared" si="182"/>
        <v>0</v>
      </c>
      <c r="BC313" s="1611">
        <f t="shared" si="183"/>
        <v>0</v>
      </c>
      <c r="BD313" s="1611">
        <f t="shared" si="184"/>
        <v>0</v>
      </c>
      <c r="BE313" s="1611">
        <f t="shared" si="185"/>
        <v>0</v>
      </c>
      <c r="BF313" s="1611">
        <f t="shared" si="186"/>
        <v>0</v>
      </c>
      <c r="BG313" s="1611">
        <f t="shared" si="196"/>
        <v>0</v>
      </c>
      <c r="BH313" s="1611" t="str">
        <f t="shared" si="197"/>
        <v/>
      </c>
      <c r="BI313" s="1611" t="str">
        <f t="shared" si="198"/>
        <v/>
      </c>
      <c r="BJ313" s="1611" t="str">
        <f t="shared" si="187"/>
        <v/>
      </c>
      <c r="BK313" s="1611" t="str">
        <f t="shared" si="188"/>
        <v/>
      </c>
      <c r="BL313" s="1611" t="str">
        <f t="shared" ca="1" si="189"/>
        <v/>
      </c>
      <c r="BM313" s="1611" t="str">
        <f t="shared" si="199"/>
        <v/>
      </c>
      <c r="BN313" s="1611" t="str">
        <f t="shared" si="190"/>
        <v/>
      </c>
      <c r="BO313" s="1611" t="str">
        <f t="shared" si="191"/>
        <v/>
      </c>
      <c r="BP313" s="1611" t="str">
        <f t="shared" si="200"/>
        <v/>
      </c>
      <c r="BQ313" s="1611" t="str">
        <f t="shared" si="201"/>
        <v/>
      </c>
      <c r="BR313" s="1611" t="str">
        <f t="shared" si="202"/>
        <v/>
      </c>
      <c r="BS313" s="1611" t="str">
        <f t="shared" si="203"/>
        <v/>
      </c>
      <c r="BT313" s="1611" t="str">
        <f t="shared" si="204"/>
        <v/>
      </c>
      <c r="BU313" s="1731">
        <f t="shared" ca="1" si="205"/>
        <v>0</v>
      </c>
    </row>
    <row r="314" spans="1:149" s="1594" customFormat="1" ht="12.5">
      <c r="A314" s="1644" t="str">
        <f t="shared" si="192"/>
        <v>Organisation</v>
      </c>
      <c r="B314" s="1758"/>
      <c r="C314" s="1758"/>
      <c r="D314" s="1758"/>
      <c r="E314" s="1756"/>
      <c r="F314" s="1592"/>
      <c r="G314" s="1714">
        <f t="shared" si="193"/>
        <v>0</v>
      </c>
      <c r="H314" s="1645"/>
      <c r="I314" s="1714">
        <f t="shared" si="194"/>
        <v>0</v>
      </c>
      <c r="J314" s="1646"/>
      <c r="K314" s="1646"/>
      <c r="L314" s="1592"/>
      <c r="M314" s="1597"/>
      <c r="N314" s="1597"/>
      <c r="O314" s="1646"/>
      <c r="P314" s="1647"/>
      <c r="Q314" s="1647"/>
      <c r="R314" s="1648"/>
      <c r="S314" s="1603"/>
      <c r="T314" s="1649"/>
      <c r="U314" s="1649"/>
      <c r="V314" s="1649"/>
      <c r="W314" s="1649"/>
      <c r="X314" s="1649"/>
      <c r="Y314" s="1649"/>
      <c r="Z314" s="1649"/>
      <c r="AA314" s="1649"/>
      <c r="AB314" s="1649"/>
      <c r="AC314" s="1649"/>
      <c r="AD314" s="1649"/>
      <c r="AE314" s="1649"/>
      <c r="AF314" s="1610">
        <f t="shared" si="173"/>
        <v>0</v>
      </c>
      <c r="AG314" s="1649"/>
      <c r="AH314" s="1649"/>
      <c r="AI314" s="1649"/>
      <c r="AJ314" s="1649"/>
      <c r="AK314" s="1649"/>
      <c r="AL314" s="1649"/>
      <c r="AM314" s="1649"/>
      <c r="AN314" s="1649"/>
      <c r="AO314" s="1649"/>
      <c r="AP314" s="1649"/>
      <c r="AQ314" s="1649"/>
      <c r="AR314" s="1709"/>
      <c r="AS314" s="1779">
        <f t="shared" si="174"/>
        <v>0</v>
      </c>
      <c r="AT314" s="1711">
        <f t="shared" si="195"/>
        <v>0</v>
      </c>
      <c r="AU314" s="1611">
        <f t="shared" si="175"/>
        <v>0</v>
      </c>
      <c r="AV314" s="1611">
        <f t="shared" si="176"/>
        <v>0</v>
      </c>
      <c r="AW314" s="1611">
        <f t="shared" si="177"/>
        <v>0</v>
      </c>
      <c r="AX314" s="1611">
        <f t="shared" si="178"/>
        <v>0</v>
      </c>
      <c r="AY314" s="1611">
        <f t="shared" si="179"/>
        <v>0</v>
      </c>
      <c r="AZ314" s="1611">
        <f t="shared" si="180"/>
        <v>0</v>
      </c>
      <c r="BA314" s="1611">
        <f t="shared" si="181"/>
        <v>0</v>
      </c>
      <c r="BB314" s="1611">
        <f t="shared" si="182"/>
        <v>0</v>
      </c>
      <c r="BC314" s="1611">
        <f t="shared" si="183"/>
        <v>0</v>
      </c>
      <c r="BD314" s="1611">
        <f t="shared" si="184"/>
        <v>0</v>
      </c>
      <c r="BE314" s="1611">
        <f t="shared" si="185"/>
        <v>0</v>
      </c>
      <c r="BF314" s="1611">
        <f t="shared" si="186"/>
        <v>0</v>
      </c>
      <c r="BG314" s="1611">
        <f t="shared" si="196"/>
        <v>0</v>
      </c>
      <c r="BH314" s="1611" t="str">
        <f t="shared" si="197"/>
        <v/>
      </c>
      <c r="BI314" s="1611" t="str">
        <f t="shared" si="198"/>
        <v/>
      </c>
      <c r="BJ314" s="1611" t="str">
        <f t="shared" si="187"/>
        <v/>
      </c>
      <c r="BK314" s="1611" t="str">
        <f t="shared" si="188"/>
        <v/>
      </c>
      <c r="BL314" s="1611" t="str">
        <f t="shared" ca="1" si="189"/>
        <v/>
      </c>
      <c r="BM314" s="1611" t="str">
        <f t="shared" si="199"/>
        <v/>
      </c>
      <c r="BN314" s="1611" t="str">
        <f t="shared" si="190"/>
        <v/>
      </c>
      <c r="BO314" s="1611" t="str">
        <f t="shared" si="191"/>
        <v/>
      </c>
      <c r="BP314" s="1611" t="str">
        <f t="shared" si="200"/>
        <v/>
      </c>
      <c r="BQ314" s="1611" t="str">
        <f t="shared" si="201"/>
        <v/>
      </c>
      <c r="BR314" s="1611" t="str">
        <f t="shared" si="202"/>
        <v/>
      </c>
      <c r="BS314" s="1611" t="str">
        <f t="shared" si="203"/>
        <v/>
      </c>
      <c r="BT314" s="1611" t="str">
        <f t="shared" si="204"/>
        <v/>
      </c>
      <c r="BU314" s="1731">
        <f t="shared" ca="1" si="205"/>
        <v>0</v>
      </c>
    </row>
    <row r="315" spans="1:149" s="1594" customFormat="1" ht="12.5">
      <c r="A315" s="1644" t="str">
        <f t="shared" si="192"/>
        <v>Organisation</v>
      </c>
      <c r="B315" s="1758"/>
      <c r="C315" s="1758"/>
      <c r="D315" s="1758"/>
      <c r="E315" s="1756"/>
      <c r="F315" s="1592"/>
      <c r="G315" s="1714">
        <f t="shared" si="193"/>
        <v>0</v>
      </c>
      <c r="H315" s="1645"/>
      <c r="I315" s="1714">
        <f t="shared" si="194"/>
        <v>0</v>
      </c>
      <c r="J315" s="1646"/>
      <c r="K315" s="1646"/>
      <c r="L315" s="1592"/>
      <c r="M315" s="1597"/>
      <c r="N315" s="1597"/>
      <c r="O315" s="1646"/>
      <c r="P315" s="1647"/>
      <c r="Q315" s="1647"/>
      <c r="R315" s="1648"/>
      <c r="S315" s="1603"/>
      <c r="T315" s="1649"/>
      <c r="U315" s="1649"/>
      <c r="V315" s="1649"/>
      <c r="W315" s="1649"/>
      <c r="X315" s="1649"/>
      <c r="Y315" s="1649"/>
      <c r="Z315" s="1649"/>
      <c r="AA315" s="1649"/>
      <c r="AB315" s="1649"/>
      <c r="AC315" s="1649"/>
      <c r="AD315" s="1649"/>
      <c r="AE315" s="1649"/>
      <c r="AF315" s="1610">
        <f t="shared" si="173"/>
        <v>0</v>
      </c>
      <c r="AG315" s="1649"/>
      <c r="AH315" s="1649"/>
      <c r="AI315" s="1649"/>
      <c r="AJ315" s="1649"/>
      <c r="AK315" s="1649"/>
      <c r="AL315" s="1649"/>
      <c r="AM315" s="1649"/>
      <c r="AN315" s="1649"/>
      <c r="AO315" s="1649"/>
      <c r="AP315" s="1649"/>
      <c r="AQ315" s="1649"/>
      <c r="AR315" s="1709"/>
      <c r="AS315" s="1779">
        <f t="shared" si="174"/>
        <v>0</v>
      </c>
      <c r="AT315" s="1711">
        <f t="shared" si="195"/>
        <v>0</v>
      </c>
      <c r="AU315" s="1611">
        <f t="shared" si="175"/>
        <v>0</v>
      </c>
      <c r="AV315" s="1611">
        <f t="shared" si="176"/>
        <v>0</v>
      </c>
      <c r="AW315" s="1611">
        <f t="shared" si="177"/>
        <v>0</v>
      </c>
      <c r="AX315" s="1611">
        <f t="shared" si="178"/>
        <v>0</v>
      </c>
      <c r="AY315" s="1611">
        <f t="shared" si="179"/>
        <v>0</v>
      </c>
      <c r="AZ315" s="1611">
        <f t="shared" si="180"/>
        <v>0</v>
      </c>
      <c r="BA315" s="1611">
        <f t="shared" si="181"/>
        <v>0</v>
      </c>
      <c r="BB315" s="1611">
        <f t="shared" si="182"/>
        <v>0</v>
      </c>
      <c r="BC315" s="1611">
        <f t="shared" si="183"/>
        <v>0</v>
      </c>
      <c r="BD315" s="1611">
        <f t="shared" si="184"/>
        <v>0</v>
      </c>
      <c r="BE315" s="1611">
        <f t="shared" si="185"/>
        <v>0</v>
      </c>
      <c r="BF315" s="1611">
        <f t="shared" si="186"/>
        <v>0</v>
      </c>
      <c r="BG315" s="1611">
        <f t="shared" si="196"/>
        <v>0</v>
      </c>
      <c r="BH315" s="1611" t="str">
        <f t="shared" si="197"/>
        <v/>
      </c>
      <c r="BI315" s="1611" t="str">
        <f t="shared" si="198"/>
        <v/>
      </c>
      <c r="BJ315" s="1611" t="str">
        <f t="shared" si="187"/>
        <v/>
      </c>
      <c r="BK315" s="1611" t="str">
        <f t="shared" si="188"/>
        <v/>
      </c>
      <c r="BL315" s="1611" t="str">
        <f t="shared" ca="1" si="189"/>
        <v/>
      </c>
      <c r="BM315" s="1611" t="str">
        <f t="shared" si="199"/>
        <v/>
      </c>
      <c r="BN315" s="1611" t="str">
        <f t="shared" si="190"/>
        <v/>
      </c>
      <c r="BO315" s="1611" t="str">
        <f t="shared" si="191"/>
        <v/>
      </c>
      <c r="BP315" s="1611" t="str">
        <f t="shared" si="200"/>
        <v/>
      </c>
      <c r="BQ315" s="1611" t="str">
        <f t="shared" si="201"/>
        <v/>
      </c>
      <c r="BR315" s="1611" t="str">
        <f t="shared" si="202"/>
        <v/>
      </c>
      <c r="BS315" s="1611" t="str">
        <f t="shared" si="203"/>
        <v/>
      </c>
      <c r="BT315" s="1611" t="str">
        <f t="shared" si="204"/>
        <v/>
      </c>
      <c r="BU315" s="1731">
        <f t="shared" ca="1" si="205"/>
        <v>0</v>
      </c>
    </row>
    <row r="316" spans="1:149" s="1595" customFormat="1" ht="12.5">
      <c r="A316" s="1644" t="str">
        <f t="shared" si="192"/>
        <v>Organisation</v>
      </c>
      <c r="B316" s="1760"/>
      <c r="C316" s="1760"/>
      <c r="D316" s="1758"/>
      <c r="E316" s="1756"/>
      <c r="F316" s="1592"/>
      <c r="G316" s="1714">
        <f t="shared" si="193"/>
        <v>0</v>
      </c>
      <c r="H316" s="1645"/>
      <c r="I316" s="1714">
        <f t="shared" si="194"/>
        <v>0</v>
      </c>
      <c r="J316" s="1646"/>
      <c r="K316" s="1646"/>
      <c r="L316" s="1592"/>
      <c r="M316" s="1597"/>
      <c r="N316" s="1597"/>
      <c r="O316" s="1646"/>
      <c r="P316" s="1647"/>
      <c r="Q316" s="1647"/>
      <c r="R316" s="1648"/>
      <c r="S316" s="1603"/>
      <c r="T316" s="1649"/>
      <c r="U316" s="1649"/>
      <c r="V316" s="1649"/>
      <c r="W316" s="1649"/>
      <c r="X316" s="1649"/>
      <c r="Y316" s="1649"/>
      <c r="Z316" s="1649"/>
      <c r="AA316" s="1649"/>
      <c r="AB316" s="1649"/>
      <c r="AC316" s="1649"/>
      <c r="AD316" s="1649"/>
      <c r="AE316" s="1649"/>
      <c r="AF316" s="1610">
        <f t="shared" si="173"/>
        <v>0</v>
      </c>
      <c r="AG316" s="1649"/>
      <c r="AH316" s="1649"/>
      <c r="AI316" s="1649"/>
      <c r="AJ316" s="1649"/>
      <c r="AK316" s="1649"/>
      <c r="AL316" s="1649"/>
      <c r="AM316" s="1649"/>
      <c r="AN316" s="1649"/>
      <c r="AO316" s="1649"/>
      <c r="AP316" s="1649"/>
      <c r="AQ316" s="1649"/>
      <c r="AR316" s="1709"/>
      <c r="AS316" s="1779">
        <f t="shared" si="174"/>
        <v>0</v>
      </c>
      <c r="AT316" s="1711">
        <f t="shared" si="195"/>
        <v>0</v>
      </c>
      <c r="AU316" s="1611">
        <f t="shared" si="175"/>
        <v>0</v>
      </c>
      <c r="AV316" s="1611">
        <f t="shared" si="176"/>
        <v>0</v>
      </c>
      <c r="AW316" s="1611">
        <f t="shared" si="177"/>
        <v>0</v>
      </c>
      <c r="AX316" s="1611">
        <f t="shared" si="178"/>
        <v>0</v>
      </c>
      <c r="AY316" s="1611">
        <f t="shared" si="179"/>
        <v>0</v>
      </c>
      <c r="AZ316" s="1611">
        <f t="shared" si="180"/>
        <v>0</v>
      </c>
      <c r="BA316" s="1611">
        <f t="shared" si="181"/>
        <v>0</v>
      </c>
      <c r="BB316" s="1611">
        <f t="shared" si="182"/>
        <v>0</v>
      </c>
      <c r="BC316" s="1611">
        <f t="shared" si="183"/>
        <v>0</v>
      </c>
      <c r="BD316" s="1611">
        <f t="shared" si="184"/>
        <v>0</v>
      </c>
      <c r="BE316" s="1611">
        <f t="shared" si="185"/>
        <v>0</v>
      </c>
      <c r="BF316" s="1611">
        <f t="shared" si="186"/>
        <v>0</v>
      </c>
      <c r="BG316" s="1611">
        <f t="shared" si="196"/>
        <v>0</v>
      </c>
      <c r="BH316" s="1611" t="str">
        <f t="shared" si="197"/>
        <v/>
      </c>
      <c r="BI316" s="1611" t="str">
        <f t="shared" si="198"/>
        <v/>
      </c>
      <c r="BJ316" s="1611" t="str">
        <f t="shared" si="187"/>
        <v/>
      </c>
      <c r="BK316" s="1611" t="str">
        <f t="shared" si="188"/>
        <v/>
      </c>
      <c r="BL316" s="1611" t="str">
        <f t="shared" ca="1" si="189"/>
        <v/>
      </c>
      <c r="BM316" s="1611" t="str">
        <f t="shared" si="199"/>
        <v/>
      </c>
      <c r="BN316" s="1611" t="str">
        <f t="shared" si="190"/>
        <v/>
      </c>
      <c r="BO316" s="1611" t="str">
        <f t="shared" si="191"/>
        <v/>
      </c>
      <c r="BP316" s="1611" t="str">
        <f t="shared" si="200"/>
        <v/>
      </c>
      <c r="BQ316" s="1611" t="str">
        <f t="shared" si="201"/>
        <v/>
      </c>
      <c r="BR316" s="1611" t="str">
        <f t="shared" si="202"/>
        <v/>
      </c>
      <c r="BS316" s="1611" t="str">
        <f t="shared" si="203"/>
        <v/>
      </c>
      <c r="BT316" s="1611" t="str">
        <f t="shared" si="204"/>
        <v/>
      </c>
      <c r="BU316" s="1731">
        <f t="shared" ca="1" si="205"/>
        <v>0</v>
      </c>
      <c r="BV316" s="1594"/>
      <c r="BW316" s="1594"/>
      <c r="BX316" s="1594"/>
      <c r="BY316" s="1594"/>
      <c r="BZ316" s="1594"/>
      <c r="CA316" s="1594"/>
      <c r="CB316" s="1594"/>
      <c r="CC316" s="1594"/>
      <c r="CD316" s="1594"/>
      <c r="CE316" s="1594"/>
      <c r="CF316" s="1594"/>
      <c r="CG316" s="1594"/>
      <c r="CH316" s="1594"/>
      <c r="CI316" s="1594"/>
      <c r="CJ316" s="1594"/>
      <c r="CK316" s="1594"/>
      <c r="CL316" s="1594"/>
      <c r="CM316" s="1594"/>
      <c r="CN316" s="1594"/>
      <c r="CO316" s="1594"/>
      <c r="CP316" s="1594"/>
      <c r="CQ316" s="1594"/>
      <c r="CR316" s="1594"/>
      <c r="CS316" s="1594"/>
      <c r="CT316" s="1594"/>
      <c r="CU316" s="1594"/>
      <c r="CV316" s="1594"/>
      <c r="CW316" s="1594"/>
      <c r="CX316" s="1594"/>
      <c r="CY316" s="1594"/>
      <c r="CZ316" s="1594"/>
      <c r="DA316" s="1594"/>
      <c r="DB316" s="1594"/>
      <c r="DC316" s="1594"/>
      <c r="DD316" s="1594"/>
      <c r="DE316" s="1594"/>
      <c r="DF316" s="1594"/>
      <c r="DG316" s="1594"/>
      <c r="DH316" s="1594"/>
      <c r="DI316" s="1594"/>
      <c r="DJ316" s="1594"/>
      <c r="DK316" s="1594"/>
      <c r="DL316" s="1594"/>
      <c r="DM316" s="1594"/>
      <c r="DN316" s="1594"/>
      <c r="DO316" s="1594"/>
      <c r="DP316" s="1594"/>
      <c r="DQ316" s="1594"/>
      <c r="DR316" s="1594"/>
      <c r="DS316" s="1594"/>
      <c r="DT316" s="1594"/>
      <c r="DU316" s="1594"/>
      <c r="DV316" s="1594"/>
      <c r="DW316" s="1594"/>
      <c r="DX316" s="1594"/>
      <c r="DY316" s="1594"/>
      <c r="DZ316" s="1594"/>
      <c r="EA316" s="1594"/>
      <c r="EB316" s="1594"/>
      <c r="EC316" s="1594"/>
      <c r="ED316" s="1594"/>
      <c r="EE316" s="1594"/>
      <c r="EF316" s="1594"/>
      <c r="EG316" s="1594"/>
      <c r="EH316" s="1594"/>
      <c r="EI316" s="1594"/>
      <c r="EJ316" s="1594"/>
      <c r="EK316" s="1594"/>
      <c r="EL316" s="1594"/>
      <c r="EM316" s="1594"/>
      <c r="EN316" s="1594"/>
      <c r="EO316" s="1594"/>
      <c r="EP316" s="1594"/>
      <c r="EQ316" s="1594"/>
      <c r="ER316" s="1594"/>
      <c r="ES316" s="1594"/>
    </row>
    <row r="317" spans="1:149" s="1595" customFormat="1" ht="12.5">
      <c r="A317" s="1644" t="str">
        <f t="shared" si="192"/>
        <v>Organisation</v>
      </c>
      <c r="B317" s="1760"/>
      <c r="C317" s="1760"/>
      <c r="D317" s="1758"/>
      <c r="E317" s="1756"/>
      <c r="F317" s="1592"/>
      <c r="G317" s="1714">
        <f t="shared" si="193"/>
        <v>0</v>
      </c>
      <c r="H317" s="1645"/>
      <c r="I317" s="1714">
        <f t="shared" si="194"/>
        <v>0</v>
      </c>
      <c r="J317" s="1646"/>
      <c r="K317" s="1646"/>
      <c r="L317" s="1592"/>
      <c r="M317" s="1597"/>
      <c r="N317" s="1597"/>
      <c r="O317" s="1646"/>
      <c r="P317" s="1647"/>
      <c r="Q317" s="1647"/>
      <c r="R317" s="1648"/>
      <c r="S317" s="1603"/>
      <c r="T317" s="1649"/>
      <c r="U317" s="1649"/>
      <c r="V317" s="1649"/>
      <c r="W317" s="1649"/>
      <c r="X317" s="1649"/>
      <c r="Y317" s="1649"/>
      <c r="Z317" s="1649"/>
      <c r="AA317" s="1649"/>
      <c r="AB317" s="1649"/>
      <c r="AC317" s="1649"/>
      <c r="AD317" s="1649"/>
      <c r="AE317" s="1649"/>
      <c r="AF317" s="1610">
        <f t="shared" si="173"/>
        <v>0</v>
      </c>
      <c r="AG317" s="1649"/>
      <c r="AH317" s="1649"/>
      <c r="AI317" s="1649"/>
      <c r="AJ317" s="1649"/>
      <c r="AK317" s="1649"/>
      <c r="AL317" s="1649"/>
      <c r="AM317" s="1649"/>
      <c r="AN317" s="1649"/>
      <c r="AO317" s="1649"/>
      <c r="AP317" s="1649"/>
      <c r="AQ317" s="1649"/>
      <c r="AR317" s="1709"/>
      <c r="AS317" s="1779">
        <f t="shared" si="174"/>
        <v>0</v>
      </c>
      <c r="AT317" s="1711">
        <f t="shared" si="195"/>
        <v>0</v>
      </c>
      <c r="AU317" s="1611">
        <f t="shared" si="175"/>
        <v>0</v>
      </c>
      <c r="AV317" s="1611">
        <f t="shared" si="176"/>
        <v>0</v>
      </c>
      <c r="AW317" s="1611">
        <f t="shared" si="177"/>
        <v>0</v>
      </c>
      <c r="AX317" s="1611">
        <f t="shared" si="178"/>
        <v>0</v>
      </c>
      <c r="AY317" s="1611">
        <f t="shared" si="179"/>
        <v>0</v>
      </c>
      <c r="AZ317" s="1611">
        <f t="shared" si="180"/>
        <v>0</v>
      </c>
      <c r="BA317" s="1611">
        <f t="shared" si="181"/>
        <v>0</v>
      </c>
      <c r="BB317" s="1611">
        <f t="shared" si="182"/>
        <v>0</v>
      </c>
      <c r="BC317" s="1611">
        <f t="shared" si="183"/>
        <v>0</v>
      </c>
      <c r="BD317" s="1611">
        <f t="shared" si="184"/>
        <v>0</v>
      </c>
      <c r="BE317" s="1611">
        <f t="shared" si="185"/>
        <v>0</v>
      </c>
      <c r="BF317" s="1611">
        <f t="shared" si="186"/>
        <v>0</v>
      </c>
      <c r="BG317" s="1611">
        <f t="shared" si="196"/>
        <v>0</v>
      </c>
      <c r="BH317" s="1611" t="str">
        <f t="shared" si="197"/>
        <v/>
      </c>
      <c r="BI317" s="1611" t="str">
        <f t="shared" si="198"/>
        <v/>
      </c>
      <c r="BJ317" s="1611" t="str">
        <f t="shared" si="187"/>
        <v/>
      </c>
      <c r="BK317" s="1611" t="str">
        <f t="shared" si="188"/>
        <v/>
      </c>
      <c r="BL317" s="1611" t="str">
        <f t="shared" ca="1" si="189"/>
        <v/>
      </c>
      <c r="BM317" s="1611" t="str">
        <f t="shared" si="199"/>
        <v/>
      </c>
      <c r="BN317" s="1611" t="str">
        <f t="shared" si="190"/>
        <v/>
      </c>
      <c r="BO317" s="1611" t="str">
        <f t="shared" si="191"/>
        <v/>
      </c>
      <c r="BP317" s="1611" t="str">
        <f t="shared" si="200"/>
        <v/>
      </c>
      <c r="BQ317" s="1611" t="str">
        <f t="shared" si="201"/>
        <v/>
      </c>
      <c r="BR317" s="1611" t="str">
        <f t="shared" si="202"/>
        <v/>
      </c>
      <c r="BS317" s="1611" t="str">
        <f t="shared" si="203"/>
        <v/>
      </c>
      <c r="BT317" s="1611" t="str">
        <f t="shared" si="204"/>
        <v/>
      </c>
      <c r="BU317" s="1731">
        <f t="shared" ca="1" si="205"/>
        <v>0</v>
      </c>
      <c r="BV317" s="1594"/>
      <c r="BW317" s="1594"/>
      <c r="BX317" s="1594"/>
      <c r="BY317" s="1594"/>
      <c r="BZ317" s="1594"/>
      <c r="CA317" s="1594"/>
      <c r="CB317" s="1594"/>
      <c r="CC317" s="1594"/>
      <c r="CD317" s="1594"/>
      <c r="CE317" s="1594"/>
      <c r="CF317" s="1594"/>
      <c r="CG317" s="1594"/>
      <c r="CH317" s="1594"/>
      <c r="CI317" s="1594"/>
      <c r="CJ317" s="1594"/>
      <c r="CK317" s="1594"/>
      <c r="CL317" s="1594"/>
      <c r="CM317" s="1594"/>
      <c r="CN317" s="1594"/>
      <c r="CO317" s="1594"/>
      <c r="CP317" s="1594"/>
      <c r="CQ317" s="1594"/>
      <c r="CR317" s="1594"/>
      <c r="CS317" s="1594"/>
      <c r="CT317" s="1594"/>
      <c r="CU317" s="1594"/>
      <c r="CV317" s="1594"/>
      <c r="CW317" s="1594"/>
      <c r="CX317" s="1594"/>
      <c r="CY317" s="1594"/>
      <c r="CZ317" s="1594"/>
      <c r="DA317" s="1594"/>
      <c r="DB317" s="1594"/>
      <c r="DC317" s="1594"/>
      <c r="DD317" s="1594"/>
      <c r="DE317" s="1594"/>
      <c r="DF317" s="1594"/>
      <c r="DG317" s="1594"/>
      <c r="DH317" s="1594"/>
      <c r="DI317" s="1594"/>
      <c r="DJ317" s="1594"/>
      <c r="DK317" s="1594"/>
      <c r="DL317" s="1594"/>
      <c r="DM317" s="1594"/>
      <c r="DN317" s="1594"/>
      <c r="DO317" s="1594"/>
      <c r="DP317" s="1594"/>
      <c r="DQ317" s="1594"/>
      <c r="DR317" s="1594"/>
      <c r="DS317" s="1594"/>
      <c r="DT317" s="1594"/>
      <c r="DU317" s="1594"/>
      <c r="DV317" s="1594"/>
      <c r="DW317" s="1594"/>
      <c r="DX317" s="1594"/>
      <c r="DY317" s="1594"/>
      <c r="DZ317" s="1594"/>
      <c r="EA317" s="1594"/>
      <c r="EB317" s="1594"/>
      <c r="EC317" s="1594"/>
      <c r="ED317" s="1594"/>
      <c r="EE317" s="1594"/>
      <c r="EF317" s="1594"/>
      <c r="EG317" s="1594"/>
      <c r="EH317" s="1594"/>
      <c r="EI317" s="1594"/>
      <c r="EJ317" s="1594"/>
      <c r="EK317" s="1594"/>
      <c r="EL317" s="1594"/>
      <c r="EM317" s="1594"/>
      <c r="EN317" s="1594"/>
      <c r="EO317" s="1594"/>
      <c r="EP317" s="1594"/>
      <c r="EQ317" s="1594"/>
      <c r="ER317" s="1594"/>
      <c r="ES317" s="1594"/>
    </row>
    <row r="318" spans="1:149" s="1595" customFormat="1" ht="12.5">
      <c r="A318" s="1644" t="str">
        <f t="shared" si="192"/>
        <v>Organisation</v>
      </c>
      <c r="B318" s="1760"/>
      <c r="C318" s="1760"/>
      <c r="D318" s="1758"/>
      <c r="E318" s="1756"/>
      <c r="F318" s="1592"/>
      <c r="G318" s="1714">
        <f t="shared" si="193"/>
        <v>0</v>
      </c>
      <c r="H318" s="1645"/>
      <c r="I318" s="1714">
        <f t="shared" si="194"/>
        <v>0</v>
      </c>
      <c r="J318" s="1646"/>
      <c r="K318" s="1646"/>
      <c r="L318" s="1592"/>
      <c r="M318" s="1597"/>
      <c r="N318" s="1597"/>
      <c r="O318" s="1646"/>
      <c r="P318" s="1647"/>
      <c r="Q318" s="1647"/>
      <c r="R318" s="1648"/>
      <c r="S318" s="1603"/>
      <c r="T318" s="1649"/>
      <c r="U318" s="1649"/>
      <c r="V318" s="1649"/>
      <c r="W318" s="1649"/>
      <c r="X318" s="1649"/>
      <c r="Y318" s="1649"/>
      <c r="Z318" s="1649"/>
      <c r="AA318" s="1649"/>
      <c r="AB318" s="1649"/>
      <c r="AC318" s="1649"/>
      <c r="AD318" s="1649"/>
      <c r="AE318" s="1649"/>
      <c r="AF318" s="1610">
        <f t="shared" si="173"/>
        <v>0</v>
      </c>
      <c r="AG318" s="1649"/>
      <c r="AH318" s="1649"/>
      <c r="AI318" s="1649"/>
      <c r="AJ318" s="1649"/>
      <c r="AK318" s="1649"/>
      <c r="AL318" s="1649"/>
      <c r="AM318" s="1649"/>
      <c r="AN318" s="1649"/>
      <c r="AO318" s="1649"/>
      <c r="AP318" s="1649"/>
      <c r="AQ318" s="1649"/>
      <c r="AR318" s="1709"/>
      <c r="AS318" s="1779">
        <f t="shared" si="174"/>
        <v>0</v>
      </c>
      <c r="AT318" s="1711">
        <f t="shared" si="195"/>
        <v>0</v>
      </c>
      <c r="AU318" s="1611">
        <f t="shared" si="175"/>
        <v>0</v>
      </c>
      <c r="AV318" s="1611">
        <f t="shared" si="176"/>
        <v>0</v>
      </c>
      <c r="AW318" s="1611">
        <f t="shared" si="177"/>
        <v>0</v>
      </c>
      <c r="AX318" s="1611">
        <f t="shared" si="178"/>
        <v>0</v>
      </c>
      <c r="AY318" s="1611">
        <f t="shared" si="179"/>
        <v>0</v>
      </c>
      <c r="AZ318" s="1611">
        <f t="shared" si="180"/>
        <v>0</v>
      </c>
      <c r="BA318" s="1611">
        <f t="shared" si="181"/>
        <v>0</v>
      </c>
      <c r="BB318" s="1611">
        <f t="shared" si="182"/>
        <v>0</v>
      </c>
      <c r="BC318" s="1611">
        <f t="shared" si="183"/>
        <v>0</v>
      </c>
      <c r="BD318" s="1611">
        <f t="shared" si="184"/>
        <v>0</v>
      </c>
      <c r="BE318" s="1611">
        <f t="shared" si="185"/>
        <v>0</v>
      </c>
      <c r="BF318" s="1611">
        <f t="shared" si="186"/>
        <v>0</v>
      </c>
      <c r="BG318" s="1611">
        <f t="shared" si="196"/>
        <v>0</v>
      </c>
      <c r="BH318" s="1611" t="str">
        <f t="shared" si="197"/>
        <v/>
      </c>
      <c r="BI318" s="1611" t="str">
        <f t="shared" si="198"/>
        <v/>
      </c>
      <c r="BJ318" s="1611" t="str">
        <f t="shared" si="187"/>
        <v/>
      </c>
      <c r="BK318" s="1611" t="str">
        <f t="shared" si="188"/>
        <v/>
      </c>
      <c r="BL318" s="1611" t="str">
        <f t="shared" ca="1" si="189"/>
        <v/>
      </c>
      <c r="BM318" s="1611" t="str">
        <f t="shared" si="199"/>
        <v/>
      </c>
      <c r="BN318" s="1611" t="str">
        <f t="shared" si="190"/>
        <v/>
      </c>
      <c r="BO318" s="1611" t="str">
        <f t="shared" si="191"/>
        <v/>
      </c>
      <c r="BP318" s="1611" t="str">
        <f t="shared" si="200"/>
        <v/>
      </c>
      <c r="BQ318" s="1611" t="str">
        <f t="shared" si="201"/>
        <v/>
      </c>
      <c r="BR318" s="1611" t="str">
        <f t="shared" si="202"/>
        <v/>
      </c>
      <c r="BS318" s="1611" t="str">
        <f t="shared" si="203"/>
        <v/>
      </c>
      <c r="BT318" s="1611" t="str">
        <f t="shared" si="204"/>
        <v/>
      </c>
      <c r="BU318" s="1731">
        <f t="shared" ca="1" si="205"/>
        <v>0</v>
      </c>
      <c r="BV318" s="1594"/>
      <c r="BW318" s="1594"/>
      <c r="BX318" s="1594"/>
      <c r="BY318" s="1594"/>
      <c r="BZ318" s="1594"/>
      <c r="CA318" s="1594"/>
      <c r="CB318" s="1594"/>
      <c r="CC318" s="1594"/>
      <c r="CD318" s="1594"/>
      <c r="CE318" s="1594"/>
      <c r="CF318" s="1594"/>
      <c r="CG318" s="1594"/>
      <c r="CH318" s="1594"/>
      <c r="CI318" s="1594"/>
      <c r="CJ318" s="1594"/>
      <c r="CK318" s="1594"/>
      <c r="CL318" s="1594"/>
      <c r="CM318" s="1594"/>
      <c r="CN318" s="1594"/>
      <c r="CO318" s="1594"/>
      <c r="CP318" s="1594"/>
      <c r="CQ318" s="1594"/>
      <c r="CR318" s="1594"/>
      <c r="CS318" s="1594"/>
      <c r="CT318" s="1594"/>
      <c r="CU318" s="1594"/>
      <c r="CV318" s="1594"/>
      <c r="CW318" s="1594"/>
      <c r="CX318" s="1594"/>
      <c r="CY318" s="1594"/>
      <c r="CZ318" s="1594"/>
      <c r="DA318" s="1594"/>
      <c r="DB318" s="1594"/>
      <c r="DC318" s="1594"/>
      <c r="DD318" s="1594"/>
      <c r="DE318" s="1594"/>
      <c r="DF318" s="1594"/>
      <c r="DG318" s="1594"/>
      <c r="DH318" s="1594"/>
      <c r="DI318" s="1594"/>
      <c r="DJ318" s="1594"/>
      <c r="DK318" s="1594"/>
      <c r="DL318" s="1594"/>
      <c r="DM318" s="1594"/>
      <c r="DN318" s="1594"/>
      <c r="DO318" s="1594"/>
      <c r="DP318" s="1594"/>
      <c r="DQ318" s="1594"/>
      <c r="DR318" s="1594"/>
      <c r="DS318" s="1594"/>
      <c r="DT318" s="1594"/>
      <c r="DU318" s="1594"/>
      <c r="DV318" s="1594"/>
      <c r="DW318" s="1594"/>
      <c r="DX318" s="1594"/>
      <c r="DY318" s="1594"/>
      <c r="DZ318" s="1594"/>
      <c r="EA318" s="1594"/>
      <c r="EB318" s="1594"/>
      <c r="EC318" s="1594"/>
      <c r="ED318" s="1594"/>
      <c r="EE318" s="1594"/>
      <c r="EF318" s="1594"/>
      <c r="EG318" s="1594"/>
      <c r="EH318" s="1594"/>
      <c r="EI318" s="1594"/>
      <c r="EJ318" s="1594"/>
      <c r="EK318" s="1594"/>
      <c r="EL318" s="1594"/>
      <c r="EM318" s="1594"/>
      <c r="EN318" s="1594"/>
      <c r="EO318" s="1594"/>
      <c r="EP318" s="1594"/>
      <c r="EQ318" s="1594"/>
      <c r="ER318" s="1594"/>
      <c r="ES318" s="1594"/>
    </row>
    <row r="319" spans="1:149" s="1595" customFormat="1" ht="12.5">
      <c r="A319" s="1644" t="str">
        <f t="shared" si="192"/>
        <v>Organisation</v>
      </c>
      <c r="B319" s="1760"/>
      <c r="C319" s="1760"/>
      <c r="D319" s="1758"/>
      <c r="E319" s="1756"/>
      <c r="F319" s="1592"/>
      <c r="G319" s="1714">
        <f t="shared" si="193"/>
        <v>0</v>
      </c>
      <c r="H319" s="1645"/>
      <c r="I319" s="1714">
        <f t="shared" si="194"/>
        <v>0</v>
      </c>
      <c r="J319" s="1646"/>
      <c r="K319" s="1646"/>
      <c r="L319" s="1592"/>
      <c r="M319" s="1597"/>
      <c r="N319" s="1597"/>
      <c r="O319" s="1646"/>
      <c r="P319" s="1647"/>
      <c r="Q319" s="1647"/>
      <c r="R319" s="1648"/>
      <c r="S319" s="1603"/>
      <c r="T319" s="1649"/>
      <c r="U319" s="1649"/>
      <c r="V319" s="1649"/>
      <c r="W319" s="1649"/>
      <c r="X319" s="1649"/>
      <c r="Y319" s="1649"/>
      <c r="Z319" s="1649"/>
      <c r="AA319" s="1649"/>
      <c r="AB319" s="1649"/>
      <c r="AC319" s="1649"/>
      <c r="AD319" s="1649"/>
      <c r="AE319" s="1649"/>
      <c r="AF319" s="1610">
        <f t="shared" si="173"/>
        <v>0</v>
      </c>
      <c r="AG319" s="1649"/>
      <c r="AH319" s="1649"/>
      <c r="AI319" s="1649"/>
      <c r="AJ319" s="1649"/>
      <c r="AK319" s="1649"/>
      <c r="AL319" s="1649"/>
      <c r="AM319" s="1649"/>
      <c r="AN319" s="1649"/>
      <c r="AO319" s="1649"/>
      <c r="AP319" s="1649"/>
      <c r="AQ319" s="1649"/>
      <c r="AR319" s="1709"/>
      <c r="AS319" s="1779">
        <f t="shared" si="174"/>
        <v>0</v>
      </c>
      <c r="AT319" s="1711">
        <f t="shared" si="195"/>
        <v>0</v>
      </c>
      <c r="AU319" s="1611">
        <f t="shared" si="175"/>
        <v>0</v>
      </c>
      <c r="AV319" s="1611">
        <f t="shared" si="176"/>
        <v>0</v>
      </c>
      <c r="AW319" s="1611">
        <f t="shared" si="177"/>
        <v>0</v>
      </c>
      <c r="AX319" s="1611">
        <f t="shared" si="178"/>
        <v>0</v>
      </c>
      <c r="AY319" s="1611">
        <f t="shared" si="179"/>
        <v>0</v>
      </c>
      <c r="AZ319" s="1611">
        <f t="shared" si="180"/>
        <v>0</v>
      </c>
      <c r="BA319" s="1611">
        <f t="shared" si="181"/>
        <v>0</v>
      </c>
      <c r="BB319" s="1611">
        <f t="shared" si="182"/>
        <v>0</v>
      </c>
      <c r="BC319" s="1611">
        <f t="shared" si="183"/>
        <v>0</v>
      </c>
      <c r="BD319" s="1611">
        <f t="shared" si="184"/>
        <v>0</v>
      </c>
      <c r="BE319" s="1611">
        <f t="shared" si="185"/>
        <v>0</v>
      </c>
      <c r="BF319" s="1611">
        <f t="shared" si="186"/>
        <v>0</v>
      </c>
      <c r="BG319" s="1611">
        <f t="shared" si="196"/>
        <v>0</v>
      </c>
      <c r="BH319" s="1611" t="str">
        <f t="shared" si="197"/>
        <v/>
      </c>
      <c r="BI319" s="1611" t="str">
        <f t="shared" si="198"/>
        <v/>
      </c>
      <c r="BJ319" s="1611" t="str">
        <f t="shared" si="187"/>
        <v/>
      </c>
      <c r="BK319" s="1611" t="str">
        <f t="shared" si="188"/>
        <v/>
      </c>
      <c r="BL319" s="1611" t="str">
        <f t="shared" ca="1" si="189"/>
        <v/>
      </c>
      <c r="BM319" s="1611" t="str">
        <f t="shared" si="199"/>
        <v/>
      </c>
      <c r="BN319" s="1611" t="str">
        <f t="shared" si="190"/>
        <v/>
      </c>
      <c r="BO319" s="1611" t="str">
        <f t="shared" si="191"/>
        <v/>
      </c>
      <c r="BP319" s="1611" t="str">
        <f t="shared" si="200"/>
        <v/>
      </c>
      <c r="BQ319" s="1611" t="str">
        <f t="shared" si="201"/>
        <v/>
      </c>
      <c r="BR319" s="1611" t="str">
        <f t="shared" si="202"/>
        <v/>
      </c>
      <c r="BS319" s="1611" t="str">
        <f t="shared" si="203"/>
        <v/>
      </c>
      <c r="BT319" s="1611" t="str">
        <f t="shared" si="204"/>
        <v/>
      </c>
      <c r="BU319" s="1731">
        <f t="shared" ca="1" si="205"/>
        <v>0</v>
      </c>
      <c r="BV319" s="1594"/>
      <c r="BW319" s="1594"/>
      <c r="BX319" s="1594"/>
      <c r="BY319" s="1594"/>
      <c r="BZ319" s="1594"/>
      <c r="CA319" s="1594"/>
      <c r="CB319" s="1594"/>
      <c r="CC319" s="1594"/>
      <c r="CD319" s="1594"/>
      <c r="CE319" s="1594"/>
      <c r="CF319" s="1594"/>
      <c r="CG319" s="1594"/>
      <c r="CH319" s="1594"/>
      <c r="CI319" s="1594"/>
      <c r="CJ319" s="1594"/>
      <c r="CK319" s="1594"/>
      <c r="CL319" s="1594"/>
      <c r="CM319" s="1594"/>
      <c r="CN319" s="1594"/>
      <c r="CO319" s="1594"/>
      <c r="CP319" s="1594"/>
      <c r="CQ319" s="1594"/>
      <c r="CR319" s="1594"/>
      <c r="CS319" s="1594"/>
      <c r="CT319" s="1594"/>
      <c r="CU319" s="1594"/>
      <c r="CV319" s="1594"/>
      <c r="CW319" s="1594"/>
      <c r="CX319" s="1594"/>
      <c r="CY319" s="1594"/>
      <c r="CZ319" s="1594"/>
      <c r="DA319" s="1594"/>
      <c r="DB319" s="1594"/>
      <c r="DC319" s="1594"/>
      <c r="DD319" s="1594"/>
      <c r="DE319" s="1594"/>
      <c r="DF319" s="1594"/>
      <c r="DG319" s="1594"/>
      <c r="DH319" s="1594"/>
      <c r="DI319" s="1594"/>
      <c r="DJ319" s="1594"/>
      <c r="DK319" s="1594"/>
      <c r="DL319" s="1594"/>
      <c r="DM319" s="1594"/>
      <c r="DN319" s="1594"/>
      <c r="DO319" s="1594"/>
      <c r="DP319" s="1594"/>
      <c r="DQ319" s="1594"/>
      <c r="DR319" s="1594"/>
      <c r="DS319" s="1594"/>
      <c r="DT319" s="1594"/>
      <c r="DU319" s="1594"/>
      <c r="DV319" s="1594"/>
      <c r="DW319" s="1594"/>
      <c r="DX319" s="1594"/>
      <c r="DY319" s="1594"/>
      <c r="DZ319" s="1594"/>
      <c r="EA319" s="1594"/>
      <c r="EB319" s="1594"/>
      <c r="EC319" s="1594"/>
      <c r="ED319" s="1594"/>
      <c r="EE319" s="1594"/>
      <c r="EF319" s="1594"/>
      <c r="EG319" s="1594"/>
      <c r="EH319" s="1594"/>
      <c r="EI319" s="1594"/>
      <c r="EJ319" s="1594"/>
      <c r="EK319" s="1594"/>
      <c r="EL319" s="1594"/>
      <c r="EM319" s="1594"/>
      <c r="EN319" s="1594"/>
      <c r="EO319" s="1594"/>
      <c r="EP319" s="1594"/>
      <c r="EQ319" s="1594"/>
      <c r="ER319" s="1594"/>
      <c r="ES319" s="1594"/>
    </row>
    <row r="320" spans="1:149" s="1595" customFormat="1" ht="12.5">
      <c r="A320" s="1644" t="str">
        <f t="shared" si="192"/>
        <v>Organisation</v>
      </c>
      <c r="B320" s="1760"/>
      <c r="C320" s="1760"/>
      <c r="D320" s="1758"/>
      <c r="E320" s="1756"/>
      <c r="F320" s="1592"/>
      <c r="G320" s="1714">
        <f t="shared" si="193"/>
        <v>0</v>
      </c>
      <c r="H320" s="1645"/>
      <c r="I320" s="1714">
        <f t="shared" si="194"/>
        <v>0</v>
      </c>
      <c r="J320" s="1646"/>
      <c r="K320" s="1646"/>
      <c r="L320" s="1592"/>
      <c r="M320" s="1597"/>
      <c r="N320" s="1597"/>
      <c r="O320" s="1646"/>
      <c r="P320" s="1647"/>
      <c r="Q320" s="1647"/>
      <c r="R320" s="1648"/>
      <c r="S320" s="1603"/>
      <c r="T320" s="1649"/>
      <c r="U320" s="1649"/>
      <c r="V320" s="1649"/>
      <c r="W320" s="1649"/>
      <c r="X320" s="1649"/>
      <c r="Y320" s="1649"/>
      <c r="Z320" s="1649"/>
      <c r="AA320" s="1649"/>
      <c r="AB320" s="1649"/>
      <c r="AC320" s="1649"/>
      <c r="AD320" s="1649"/>
      <c r="AE320" s="1649"/>
      <c r="AF320" s="1610">
        <f t="shared" si="173"/>
        <v>0</v>
      </c>
      <c r="AG320" s="1649"/>
      <c r="AH320" s="1649"/>
      <c r="AI320" s="1649"/>
      <c r="AJ320" s="1649"/>
      <c r="AK320" s="1649"/>
      <c r="AL320" s="1649"/>
      <c r="AM320" s="1649"/>
      <c r="AN320" s="1649"/>
      <c r="AO320" s="1649"/>
      <c r="AP320" s="1649"/>
      <c r="AQ320" s="1649"/>
      <c r="AR320" s="1709"/>
      <c r="AS320" s="1779">
        <f t="shared" si="174"/>
        <v>0</v>
      </c>
      <c r="AT320" s="1711">
        <f t="shared" si="195"/>
        <v>0</v>
      </c>
      <c r="AU320" s="1611">
        <f t="shared" si="175"/>
        <v>0</v>
      </c>
      <c r="AV320" s="1611">
        <f t="shared" si="176"/>
        <v>0</v>
      </c>
      <c r="AW320" s="1611">
        <f t="shared" si="177"/>
        <v>0</v>
      </c>
      <c r="AX320" s="1611">
        <f t="shared" si="178"/>
        <v>0</v>
      </c>
      <c r="AY320" s="1611">
        <f t="shared" si="179"/>
        <v>0</v>
      </c>
      <c r="AZ320" s="1611">
        <f t="shared" si="180"/>
        <v>0</v>
      </c>
      <c r="BA320" s="1611">
        <f t="shared" si="181"/>
        <v>0</v>
      </c>
      <c r="BB320" s="1611">
        <f t="shared" si="182"/>
        <v>0</v>
      </c>
      <c r="BC320" s="1611">
        <f t="shared" si="183"/>
        <v>0</v>
      </c>
      <c r="BD320" s="1611">
        <f t="shared" si="184"/>
        <v>0</v>
      </c>
      <c r="BE320" s="1611">
        <f t="shared" si="185"/>
        <v>0</v>
      </c>
      <c r="BF320" s="1611">
        <f t="shared" si="186"/>
        <v>0</v>
      </c>
      <c r="BG320" s="1611">
        <f t="shared" si="196"/>
        <v>0</v>
      </c>
      <c r="BH320" s="1611" t="str">
        <f t="shared" si="197"/>
        <v/>
      </c>
      <c r="BI320" s="1611" t="str">
        <f t="shared" si="198"/>
        <v/>
      </c>
      <c r="BJ320" s="1611" t="str">
        <f t="shared" si="187"/>
        <v/>
      </c>
      <c r="BK320" s="1611" t="str">
        <f t="shared" si="188"/>
        <v/>
      </c>
      <c r="BL320" s="1611" t="str">
        <f t="shared" ca="1" si="189"/>
        <v/>
      </c>
      <c r="BM320" s="1611" t="str">
        <f t="shared" si="199"/>
        <v/>
      </c>
      <c r="BN320" s="1611" t="str">
        <f t="shared" si="190"/>
        <v/>
      </c>
      <c r="BO320" s="1611" t="str">
        <f t="shared" si="191"/>
        <v/>
      </c>
      <c r="BP320" s="1611" t="str">
        <f t="shared" si="200"/>
        <v/>
      </c>
      <c r="BQ320" s="1611" t="str">
        <f t="shared" si="201"/>
        <v/>
      </c>
      <c r="BR320" s="1611" t="str">
        <f t="shared" si="202"/>
        <v/>
      </c>
      <c r="BS320" s="1611" t="str">
        <f t="shared" si="203"/>
        <v/>
      </c>
      <c r="BT320" s="1611" t="str">
        <f t="shared" si="204"/>
        <v/>
      </c>
      <c r="BU320" s="1731">
        <f t="shared" ca="1" si="205"/>
        <v>0</v>
      </c>
      <c r="BV320" s="1594"/>
      <c r="BW320" s="1594"/>
      <c r="BX320" s="1594"/>
      <c r="BY320" s="1594"/>
      <c r="BZ320" s="1594"/>
      <c r="CA320" s="1594"/>
      <c r="CB320" s="1594"/>
      <c r="CC320" s="1594"/>
      <c r="CD320" s="1594"/>
      <c r="CE320" s="1594"/>
      <c r="CF320" s="1594"/>
      <c r="CG320" s="1594"/>
      <c r="CH320" s="1594"/>
      <c r="CI320" s="1594"/>
      <c r="CJ320" s="1594"/>
      <c r="CK320" s="1594"/>
      <c r="CL320" s="1594"/>
      <c r="CM320" s="1594"/>
      <c r="CN320" s="1594"/>
      <c r="CO320" s="1594"/>
      <c r="CP320" s="1594"/>
      <c r="CQ320" s="1594"/>
      <c r="CR320" s="1594"/>
      <c r="CS320" s="1594"/>
      <c r="CT320" s="1594"/>
      <c r="CU320" s="1594"/>
      <c r="CV320" s="1594"/>
      <c r="CW320" s="1594"/>
      <c r="CX320" s="1594"/>
      <c r="CY320" s="1594"/>
      <c r="CZ320" s="1594"/>
      <c r="DA320" s="1594"/>
      <c r="DB320" s="1594"/>
      <c r="DC320" s="1594"/>
      <c r="DD320" s="1594"/>
      <c r="DE320" s="1594"/>
      <c r="DF320" s="1594"/>
      <c r="DG320" s="1594"/>
      <c r="DH320" s="1594"/>
      <c r="DI320" s="1594"/>
      <c r="DJ320" s="1594"/>
      <c r="DK320" s="1594"/>
      <c r="DL320" s="1594"/>
      <c r="DM320" s="1594"/>
      <c r="DN320" s="1594"/>
      <c r="DO320" s="1594"/>
      <c r="DP320" s="1594"/>
      <c r="DQ320" s="1594"/>
      <c r="DR320" s="1594"/>
      <c r="DS320" s="1594"/>
      <c r="DT320" s="1594"/>
      <c r="DU320" s="1594"/>
      <c r="DV320" s="1594"/>
      <c r="DW320" s="1594"/>
      <c r="DX320" s="1594"/>
      <c r="DY320" s="1594"/>
      <c r="DZ320" s="1594"/>
      <c r="EA320" s="1594"/>
      <c r="EB320" s="1594"/>
      <c r="EC320" s="1594"/>
      <c r="ED320" s="1594"/>
      <c r="EE320" s="1594"/>
      <c r="EF320" s="1594"/>
      <c r="EG320" s="1594"/>
      <c r="EH320" s="1594"/>
      <c r="EI320" s="1594"/>
      <c r="EJ320" s="1594"/>
      <c r="EK320" s="1594"/>
      <c r="EL320" s="1594"/>
      <c r="EM320" s="1594"/>
      <c r="EN320" s="1594"/>
      <c r="EO320" s="1594"/>
      <c r="EP320" s="1594"/>
      <c r="EQ320" s="1594"/>
      <c r="ER320" s="1594"/>
      <c r="ES320" s="1594"/>
    </row>
    <row r="321" spans="1:149" s="1595" customFormat="1" ht="12.5">
      <c r="A321" s="1644" t="str">
        <f t="shared" si="192"/>
        <v>Organisation</v>
      </c>
      <c r="B321" s="1760"/>
      <c r="C321" s="1760"/>
      <c r="D321" s="1758"/>
      <c r="E321" s="1756"/>
      <c r="F321" s="1592"/>
      <c r="G321" s="1714">
        <f t="shared" si="193"/>
        <v>0</v>
      </c>
      <c r="H321" s="1645"/>
      <c r="I321" s="1714">
        <f t="shared" si="194"/>
        <v>0</v>
      </c>
      <c r="J321" s="1646"/>
      <c r="K321" s="1646"/>
      <c r="L321" s="1592"/>
      <c r="M321" s="1597"/>
      <c r="N321" s="1597"/>
      <c r="O321" s="1646"/>
      <c r="P321" s="1647"/>
      <c r="Q321" s="1647"/>
      <c r="R321" s="1648"/>
      <c r="S321" s="1603"/>
      <c r="T321" s="1649"/>
      <c r="U321" s="1649"/>
      <c r="V321" s="1649"/>
      <c r="W321" s="1649"/>
      <c r="X321" s="1649"/>
      <c r="Y321" s="1649"/>
      <c r="Z321" s="1649"/>
      <c r="AA321" s="1649"/>
      <c r="AB321" s="1649"/>
      <c r="AC321" s="1649"/>
      <c r="AD321" s="1649"/>
      <c r="AE321" s="1649"/>
      <c r="AF321" s="1610">
        <f t="shared" si="173"/>
        <v>0</v>
      </c>
      <c r="AG321" s="1649"/>
      <c r="AH321" s="1649"/>
      <c r="AI321" s="1649"/>
      <c r="AJ321" s="1649"/>
      <c r="AK321" s="1649"/>
      <c r="AL321" s="1649"/>
      <c r="AM321" s="1649"/>
      <c r="AN321" s="1649"/>
      <c r="AO321" s="1649"/>
      <c r="AP321" s="1649"/>
      <c r="AQ321" s="1649"/>
      <c r="AR321" s="1709"/>
      <c r="AS321" s="1779">
        <f t="shared" si="174"/>
        <v>0</v>
      </c>
      <c r="AT321" s="1711">
        <f t="shared" si="195"/>
        <v>0</v>
      </c>
      <c r="AU321" s="1611">
        <f t="shared" si="175"/>
        <v>0</v>
      </c>
      <c r="AV321" s="1611">
        <f t="shared" si="176"/>
        <v>0</v>
      </c>
      <c r="AW321" s="1611">
        <f t="shared" si="177"/>
        <v>0</v>
      </c>
      <c r="AX321" s="1611">
        <f t="shared" si="178"/>
        <v>0</v>
      </c>
      <c r="AY321" s="1611">
        <f t="shared" si="179"/>
        <v>0</v>
      </c>
      <c r="AZ321" s="1611">
        <f t="shared" si="180"/>
        <v>0</v>
      </c>
      <c r="BA321" s="1611">
        <f t="shared" si="181"/>
        <v>0</v>
      </c>
      <c r="BB321" s="1611">
        <f t="shared" si="182"/>
        <v>0</v>
      </c>
      <c r="BC321" s="1611">
        <f t="shared" si="183"/>
        <v>0</v>
      </c>
      <c r="BD321" s="1611">
        <f t="shared" si="184"/>
        <v>0</v>
      </c>
      <c r="BE321" s="1611">
        <f t="shared" si="185"/>
        <v>0</v>
      </c>
      <c r="BF321" s="1611">
        <f t="shared" si="186"/>
        <v>0</v>
      </c>
      <c r="BG321" s="1611">
        <f t="shared" si="196"/>
        <v>0</v>
      </c>
      <c r="BH321" s="1611" t="str">
        <f t="shared" si="197"/>
        <v/>
      </c>
      <c r="BI321" s="1611" t="str">
        <f t="shared" si="198"/>
        <v/>
      </c>
      <c r="BJ321" s="1611" t="str">
        <f t="shared" si="187"/>
        <v/>
      </c>
      <c r="BK321" s="1611" t="str">
        <f t="shared" si="188"/>
        <v/>
      </c>
      <c r="BL321" s="1611" t="str">
        <f t="shared" ca="1" si="189"/>
        <v/>
      </c>
      <c r="BM321" s="1611" t="str">
        <f t="shared" si="199"/>
        <v/>
      </c>
      <c r="BN321" s="1611" t="str">
        <f t="shared" si="190"/>
        <v/>
      </c>
      <c r="BO321" s="1611" t="str">
        <f t="shared" si="191"/>
        <v/>
      </c>
      <c r="BP321" s="1611" t="str">
        <f t="shared" si="200"/>
        <v/>
      </c>
      <c r="BQ321" s="1611" t="str">
        <f t="shared" si="201"/>
        <v/>
      </c>
      <c r="BR321" s="1611" t="str">
        <f t="shared" si="202"/>
        <v/>
      </c>
      <c r="BS321" s="1611" t="str">
        <f t="shared" si="203"/>
        <v/>
      </c>
      <c r="BT321" s="1611" t="str">
        <f t="shared" si="204"/>
        <v/>
      </c>
      <c r="BU321" s="1731">
        <f t="shared" ca="1" si="205"/>
        <v>0</v>
      </c>
      <c r="BV321" s="1594"/>
      <c r="BW321" s="1594"/>
      <c r="BX321" s="1594"/>
      <c r="BY321" s="1594"/>
      <c r="BZ321" s="1594"/>
      <c r="CA321" s="1594"/>
      <c r="CB321" s="1594"/>
      <c r="CC321" s="1594"/>
      <c r="CD321" s="1594"/>
      <c r="CE321" s="1594"/>
      <c r="CF321" s="1594"/>
      <c r="CG321" s="1594"/>
      <c r="CH321" s="1594"/>
      <c r="CI321" s="1594"/>
      <c r="CJ321" s="1594"/>
      <c r="CK321" s="1594"/>
      <c r="CL321" s="1594"/>
      <c r="CM321" s="1594"/>
      <c r="CN321" s="1594"/>
      <c r="CO321" s="1594"/>
      <c r="CP321" s="1594"/>
      <c r="CQ321" s="1594"/>
      <c r="CR321" s="1594"/>
      <c r="CS321" s="1594"/>
      <c r="CT321" s="1594"/>
      <c r="CU321" s="1594"/>
      <c r="CV321" s="1594"/>
      <c r="CW321" s="1594"/>
      <c r="CX321" s="1594"/>
      <c r="CY321" s="1594"/>
      <c r="CZ321" s="1594"/>
      <c r="DA321" s="1594"/>
      <c r="DB321" s="1594"/>
      <c r="DC321" s="1594"/>
      <c r="DD321" s="1594"/>
      <c r="DE321" s="1594"/>
      <c r="DF321" s="1594"/>
      <c r="DG321" s="1594"/>
      <c r="DH321" s="1594"/>
      <c r="DI321" s="1594"/>
      <c r="DJ321" s="1594"/>
      <c r="DK321" s="1594"/>
      <c r="DL321" s="1594"/>
      <c r="DM321" s="1594"/>
      <c r="DN321" s="1594"/>
      <c r="DO321" s="1594"/>
      <c r="DP321" s="1594"/>
      <c r="DQ321" s="1594"/>
      <c r="DR321" s="1594"/>
      <c r="DS321" s="1594"/>
      <c r="DT321" s="1594"/>
      <c r="DU321" s="1594"/>
      <c r="DV321" s="1594"/>
      <c r="DW321" s="1594"/>
      <c r="DX321" s="1594"/>
      <c r="DY321" s="1594"/>
      <c r="DZ321" s="1594"/>
      <c r="EA321" s="1594"/>
      <c r="EB321" s="1594"/>
      <c r="EC321" s="1594"/>
      <c r="ED321" s="1594"/>
      <c r="EE321" s="1594"/>
      <c r="EF321" s="1594"/>
      <c r="EG321" s="1594"/>
      <c r="EH321" s="1594"/>
      <c r="EI321" s="1594"/>
      <c r="EJ321" s="1594"/>
      <c r="EK321" s="1594"/>
      <c r="EL321" s="1594"/>
      <c r="EM321" s="1594"/>
      <c r="EN321" s="1594"/>
      <c r="EO321" s="1594"/>
      <c r="EP321" s="1594"/>
      <c r="EQ321" s="1594"/>
      <c r="ER321" s="1594"/>
      <c r="ES321" s="1594"/>
    </row>
    <row r="322" spans="1:149" s="1595" customFormat="1" ht="12.5">
      <c r="A322" s="1644" t="str">
        <f t="shared" si="192"/>
        <v>Organisation</v>
      </c>
      <c r="B322" s="1760"/>
      <c r="C322" s="1760"/>
      <c r="D322" s="1758"/>
      <c r="E322" s="1756"/>
      <c r="F322" s="1592"/>
      <c r="G322" s="1714">
        <f t="shared" si="193"/>
        <v>0</v>
      </c>
      <c r="H322" s="1645"/>
      <c r="I322" s="1714">
        <f t="shared" si="194"/>
        <v>0</v>
      </c>
      <c r="J322" s="1646"/>
      <c r="K322" s="1646"/>
      <c r="L322" s="1592"/>
      <c r="M322" s="1597"/>
      <c r="N322" s="1597"/>
      <c r="O322" s="1646"/>
      <c r="P322" s="1647"/>
      <c r="Q322" s="1647"/>
      <c r="R322" s="1648"/>
      <c r="S322" s="1603"/>
      <c r="T322" s="1649"/>
      <c r="U322" s="1649"/>
      <c r="V322" s="1649"/>
      <c r="W322" s="1649"/>
      <c r="X322" s="1649"/>
      <c r="Y322" s="1649"/>
      <c r="Z322" s="1649"/>
      <c r="AA322" s="1649"/>
      <c r="AB322" s="1649"/>
      <c r="AC322" s="1649"/>
      <c r="AD322" s="1649"/>
      <c r="AE322" s="1649"/>
      <c r="AF322" s="1610">
        <f t="shared" si="173"/>
        <v>0</v>
      </c>
      <c r="AG322" s="1649"/>
      <c r="AH322" s="1649"/>
      <c r="AI322" s="1649"/>
      <c r="AJ322" s="1649"/>
      <c r="AK322" s="1649"/>
      <c r="AL322" s="1649"/>
      <c r="AM322" s="1649"/>
      <c r="AN322" s="1649"/>
      <c r="AO322" s="1649"/>
      <c r="AP322" s="1649"/>
      <c r="AQ322" s="1649"/>
      <c r="AR322" s="1709"/>
      <c r="AS322" s="1779">
        <f t="shared" si="174"/>
        <v>0</v>
      </c>
      <c r="AT322" s="1711">
        <f t="shared" si="195"/>
        <v>0</v>
      </c>
      <c r="AU322" s="1611">
        <f t="shared" si="175"/>
        <v>0</v>
      </c>
      <c r="AV322" s="1611">
        <f t="shared" si="176"/>
        <v>0</v>
      </c>
      <c r="AW322" s="1611">
        <f t="shared" si="177"/>
        <v>0</v>
      </c>
      <c r="AX322" s="1611">
        <f t="shared" si="178"/>
        <v>0</v>
      </c>
      <c r="AY322" s="1611">
        <f t="shared" si="179"/>
        <v>0</v>
      </c>
      <c r="AZ322" s="1611">
        <f t="shared" si="180"/>
        <v>0</v>
      </c>
      <c r="BA322" s="1611">
        <f t="shared" si="181"/>
        <v>0</v>
      </c>
      <c r="BB322" s="1611">
        <f t="shared" si="182"/>
        <v>0</v>
      </c>
      <c r="BC322" s="1611">
        <f t="shared" si="183"/>
        <v>0</v>
      </c>
      <c r="BD322" s="1611">
        <f t="shared" si="184"/>
        <v>0</v>
      </c>
      <c r="BE322" s="1611">
        <f t="shared" si="185"/>
        <v>0</v>
      </c>
      <c r="BF322" s="1611">
        <f t="shared" si="186"/>
        <v>0</v>
      </c>
      <c r="BG322" s="1611">
        <f t="shared" si="196"/>
        <v>0</v>
      </c>
      <c r="BH322" s="1611" t="str">
        <f t="shared" si="197"/>
        <v/>
      </c>
      <c r="BI322" s="1611" t="str">
        <f t="shared" si="198"/>
        <v/>
      </c>
      <c r="BJ322" s="1611" t="str">
        <f t="shared" si="187"/>
        <v/>
      </c>
      <c r="BK322" s="1611" t="str">
        <f t="shared" si="188"/>
        <v/>
      </c>
      <c r="BL322" s="1611" t="str">
        <f t="shared" ca="1" si="189"/>
        <v/>
      </c>
      <c r="BM322" s="1611" t="str">
        <f t="shared" si="199"/>
        <v/>
      </c>
      <c r="BN322" s="1611" t="str">
        <f t="shared" si="190"/>
        <v/>
      </c>
      <c r="BO322" s="1611" t="str">
        <f t="shared" si="191"/>
        <v/>
      </c>
      <c r="BP322" s="1611" t="str">
        <f t="shared" si="200"/>
        <v/>
      </c>
      <c r="BQ322" s="1611" t="str">
        <f t="shared" si="201"/>
        <v/>
      </c>
      <c r="BR322" s="1611" t="str">
        <f t="shared" si="202"/>
        <v/>
      </c>
      <c r="BS322" s="1611" t="str">
        <f t="shared" si="203"/>
        <v/>
      </c>
      <c r="BT322" s="1611" t="str">
        <f t="shared" si="204"/>
        <v/>
      </c>
      <c r="BU322" s="1731">
        <f t="shared" ca="1" si="205"/>
        <v>0</v>
      </c>
      <c r="BV322" s="1594"/>
      <c r="BW322" s="1594"/>
      <c r="BX322" s="1594"/>
      <c r="BY322" s="1594"/>
      <c r="BZ322" s="1594"/>
      <c r="CA322" s="1594"/>
      <c r="CB322" s="1594"/>
      <c r="CC322" s="1594"/>
      <c r="CD322" s="1594"/>
      <c r="CE322" s="1594"/>
      <c r="CF322" s="1594"/>
      <c r="CG322" s="1594"/>
      <c r="CH322" s="1594"/>
      <c r="CI322" s="1594"/>
      <c r="CJ322" s="1594"/>
      <c r="CK322" s="1594"/>
      <c r="CL322" s="1594"/>
      <c r="CM322" s="1594"/>
      <c r="CN322" s="1594"/>
      <c r="CO322" s="1594"/>
      <c r="CP322" s="1594"/>
      <c r="CQ322" s="1594"/>
      <c r="CR322" s="1594"/>
      <c r="CS322" s="1594"/>
      <c r="CT322" s="1594"/>
      <c r="CU322" s="1594"/>
      <c r="CV322" s="1594"/>
      <c r="CW322" s="1594"/>
      <c r="CX322" s="1594"/>
      <c r="CY322" s="1594"/>
      <c r="CZ322" s="1594"/>
      <c r="DA322" s="1594"/>
      <c r="DB322" s="1594"/>
      <c r="DC322" s="1594"/>
      <c r="DD322" s="1594"/>
      <c r="DE322" s="1594"/>
      <c r="DF322" s="1594"/>
      <c r="DG322" s="1594"/>
      <c r="DH322" s="1594"/>
      <c r="DI322" s="1594"/>
      <c r="DJ322" s="1594"/>
      <c r="DK322" s="1594"/>
      <c r="DL322" s="1594"/>
      <c r="DM322" s="1594"/>
      <c r="DN322" s="1594"/>
      <c r="DO322" s="1594"/>
      <c r="DP322" s="1594"/>
      <c r="DQ322" s="1594"/>
      <c r="DR322" s="1594"/>
      <c r="DS322" s="1594"/>
      <c r="DT322" s="1594"/>
      <c r="DU322" s="1594"/>
      <c r="DV322" s="1594"/>
      <c r="DW322" s="1594"/>
      <c r="DX322" s="1594"/>
      <c r="DY322" s="1594"/>
      <c r="DZ322" s="1594"/>
      <c r="EA322" s="1594"/>
      <c r="EB322" s="1594"/>
      <c r="EC322" s="1594"/>
      <c r="ED322" s="1594"/>
      <c r="EE322" s="1594"/>
      <c r="EF322" s="1594"/>
      <c r="EG322" s="1594"/>
      <c r="EH322" s="1594"/>
      <c r="EI322" s="1594"/>
      <c r="EJ322" s="1594"/>
      <c r="EK322" s="1594"/>
      <c r="EL322" s="1594"/>
      <c r="EM322" s="1594"/>
      <c r="EN322" s="1594"/>
      <c r="EO322" s="1594"/>
      <c r="EP322" s="1594"/>
      <c r="EQ322" s="1594"/>
      <c r="ER322" s="1594"/>
      <c r="ES322" s="1594"/>
    </row>
    <row r="323" spans="1:149" s="1595" customFormat="1" ht="12.5">
      <c r="A323" s="1644" t="str">
        <f t="shared" si="192"/>
        <v>Organisation</v>
      </c>
      <c r="B323" s="1760"/>
      <c r="C323" s="1760"/>
      <c r="D323" s="1758"/>
      <c r="E323" s="1756"/>
      <c r="F323" s="1592"/>
      <c r="G323" s="1714">
        <f t="shared" si="193"/>
        <v>0</v>
      </c>
      <c r="H323" s="1645"/>
      <c r="I323" s="1714">
        <f t="shared" si="194"/>
        <v>0</v>
      </c>
      <c r="J323" s="1646"/>
      <c r="K323" s="1646"/>
      <c r="L323" s="1592"/>
      <c r="M323" s="1597"/>
      <c r="N323" s="1597"/>
      <c r="O323" s="1646"/>
      <c r="P323" s="1647"/>
      <c r="Q323" s="1647"/>
      <c r="R323" s="1648"/>
      <c r="S323" s="1603"/>
      <c r="T323" s="1649"/>
      <c r="U323" s="1649"/>
      <c r="V323" s="1649"/>
      <c r="W323" s="1649"/>
      <c r="X323" s="1649"/>
      <c r="Y323" s="1649"/>
      <c r="Z323" s="1649"/>
      <c r="AA323" s="1649"/>
      <c r="AB323" s="1649"/>
      <c r="AC323" s="1649"/>
      <c r="AD323" s="1649"/>
      <c r="AE323" s="1649"/>
      <c r="AF323" s="1610">
        <f t="shared" si="173"/>
        <v>0</v>
      </c>
      <c r="AG323" s="1649"/>
      <c r="AH323" s="1649"/>
      <c r="AI323" s="1649"/>
      <c r="AJ323" s="1649"/>
      <c r="AK323" s="1649"/>
      <c r="AL323" s="1649"/>
      <c r="AM323" s="1649"/>
      <c r="AN323" s="1649"/>
      <c r="AO323" s="1649"/>
      <c r="AP323" s="1649"/>
      <c r="AQ323" s="1649"/>
      <c r="AR323" s="1709"/>
      <c r="AS323" s="1779">
        <f t="shared" si="174"/>
        <v>0</v>
      </c>
      <c r="AT323" s="1711">
        <f t="shared" si="195"/>
        <v>0</v>
      </c>
      <c r="AU323" s="1611">
        <f t="shared" si="175"/>
        <v>0</v>
      </c>
      <c r="AV323" s="1611">
        <f t="shared" si="176"/>
        <v>0</v>
      </c>
      <c r="AW323" s="1611">
        <f t="shared" si="177"/>
        <v>0</v>
      </c>
      <c r="AX323" s="1611">
        <f t="shared" si="178"/>
        <v>0</v>
      </c>
      <c r="AY323" s="1611">
        <f t="shared" si="179"/>
        <v>0</v>
      </c>
      <c r="AZ323" s="1611">
        <f t="shared" si="180"/>
        <v>0</v>
      </c>
      <c r="BA323" s="1611">
        <f t="shared" si="181"/>
        <v>0</v>
      </c>
      <c r="BB323" s="1611">
        <f t="shared" si="182"/>
        <v>0</v>
      </c>
      <c r="BC323" s="1611">
        <f t="shared" si="183"/>
        <v>0</v>
      </c>
      <c r="BD323" s="1611">
        <f t="shared" si="184"/>
        <v>0</v>
      </c>
      <c r="BE323" s="1611">
        <f t="shared" si="185"/>
        <v>0</v>
      </c>
      <c r="BF323" s="1611">
        <f t="shared" si="186"/>
        <v>0</v>
      </c>
      <c r="BG323" s="1611">
        <f t="shared" si="196"/>
        <v>0</v>
      </c>
      <c r="BH323" s="1611" t="str">
        <f t="shared" si="197"/>
        <v/>
      </c>
      <c r="BI323" s="1611" t="str">
        <f t="shared" si="198"/>
        <v/>
      </c>
      <c r="BJ323" s="1611" t="str">
        <f t="shared" si="187"/>
        <v/>
      </c>
      <c r="BK323" s="1611" t="str">
        <f t="shared" si="188"/>
        <v/>
      </c>
      <c r="BL323" s="1611" t="str">
        <f t="shared" ca="1" si="189"/>
        <v/>
      </c>
      <c r="BM323" s="1611" t="str">
        <f t="shared" si="199"/>
        <v/>
      </c>
      <c r="BN323" s="1611" t="str">
        <f t="shared" si="190"/>
        <v/>
      </c>
      <c r="BO323" s="1611" t="str">
        <f t="shared" si="191"/>
        <v/>
      </c>
      <c r="BP323" s="1611" t="str">
        <f t="shared" si="200"/>
        <v/>
      </c>
      <c r="BQ323" s="1611" t="str">
        <f t="shared" si="201"/>
        <v/>
      </c>
      <c r="BR323" s="1611" t="str">
        <f t="shared" si="202"/>
        <v/>
      </c>
      <c r="BS323" s="1611" t="str">
        <f t="shared" si="203"/>
        <v/>
      </c>
      <c r="BT323" s="1611" t="str">
        <f t="shared" si="204"/>
        <v/>
      </c>
      <c r="BU323" s="1731">
        <f t="shared" ca="1" si="205"/>
        <v>0</v>
      </c>
      <c r="BV323" s="1594"/>
      <c r="BW323" s="1594"/>
      <c r="BX323" s="1594"/>
      <c r="BY323" s="1594"/>
      <c r="BZ323" s="1594"/>
      <c r="CA323" s="1594"/>
      <c r="CB323" s="1594"/>
      <c r="CC323" s="1594"/>
      <c r="CD323" s="1594"/>
      <c r="CE323" s="1594"/>
      <c r="CF323" s="1594"/>
      <c r="CG323" s="1594"/>
      <c r="CH323" s="1594"/>
      <c r="CI323" s="1594"/>
      <c r="CJ323" s="1594"/>
      <c r="CK323" s="1594"/>
      <c r="CL323" s="1594"/>
      <c r="CM323" s="1594"/>
      <c r="CN323" s="1594"/>
      <c r="CO323" s="1594"/>
      <c r="CP323" s="1594"/>
      <c r="CQ323" s="1594"/>
      <c r="CR323" s="1594"/>
      <c r="CS323" s="1594"/>
      <c r="CT323" s="1594"/>
      <c r="CU323" s="1594"/>
      <c r="CV323" s="1594"/>
      <c r="CW323" s="1594"/>
      <c r="CX323" s="1594"/>
      <c r="CY323" s="1594"/>
      <c r="CZ323" s="1594"/>
      <c r="DA323" s="1594"/>
      <c r="DB323" s="1594"/>
      <c r="DC323" s="1594"/>
      <c r="DD323" s="1594"/>
      <c r="DE323" s="1594"/>
      <c r="DF323" s="1594"/>
      <c r="DG323" s="1594"/>
      <c r="DH323" s="1594"/>
      <c r="DI323" s="1594"/>
      <c r="DJ323" s="1594"/>
      <c r="DK323" s="1594"/>
      <c r="DL323" s="1594"/>
      <c r="DM323" s="1594"/>
      <c r="DN323" s="1594"/>
      <c r="DO323" s="1594"/>
      <c r="DP323" s="1594"/>
      <c r="DQ323" s="1594"/>
      <c r="DR323" s="1594"/>
      <c r="DS323" s="1594"/>
      <c r="DT323" s="1594"/>
      <c r="DU323" s="1594"/>
      <c r="DV323" s="1594"/>
      <c r="DW323" s="1594"/>
      <c r="DX323" s="1594"/>
      <c r="DY323" s="1594"/>
      <c r="DZ323" s="1594"/>
      <c r="EA323" s="1594"/>
      <c r="EB323" s="1594"/>
      <c r="EC323" s="1594"/>
      <c r="ED323" s="1594"/>
      <c r="EE323" s="1594"/>
      <c r="EF323" s="1594"/>
      <c r="EG323" s="1594"/>
      <c r="EH323" s="1594"/>
      <c r="EI323" s="1594"/>
      <c r="EJ323" s="1594"/>
      <c r="EK323" s="1594"/>
      <c r="EL323" s="1594"/>
      <c r="EM323" s="1594"/>
      <c r="EN323" s="1594"/>
      <c r="EO323" s="1594"/>
      <c r="EP323" s="1594"/>
      <c r="EQ323" s="1594"/>
      <c r="ER323" s="1594"/>
      <c r="ES323" s="1594"/>
    </row>
    <row r="324" spans="1:149" s="1595" customFormat="1" ht="12.5">
      <c r="A324" s="1644" t="str">
        <f t="shared" si="192"/>
        <v>Organisation</v>
      </c>
      <c r="B324" s="1760"/>
      <c r="C324" s="1760"/>
      <c r="D324" s="1758"/>
      <c r="E324" s="1756"/>
      <c r="F324" s="1592"/>
      <c r="G324" s="1714">
        <f t="shared" si="193"/>
        <v>0</v>
      </c>
      <c r="H324" s="1645"/>
      <c r="I324" s="1714">
        <f t="shared" si="194"/>
        <v>0</v>
      </c>
      <c r="J324" s="1646"/>
      <c r="K324" s="1646"/>
      <c r="L324" s="1592"/>
      <c r="M324" s="1597"/>
      <c r="N324" s="1597"/>
      <c r="O324" s="1646"/>
      <c r="P324" s="1647"/>
      <c r="Q324" s="1647"/>
      <c r="R324" s="1648"/>
      <c r="S324" s="1603"/>
      <c r="T324" s="1649"/>
      <c r="U324" s="1649"/>
      <c r="V324" s="1649"/>
      <c r="W324" s="1649"/>
      <c r="X324" s="1649"/>
      <c r="Y324" s="1649"/>
      <c r="Z324" s="1649"/>
      <c r="AA324" s="1649"/>
      <c r="AB324" s="1649"/>
      <c r="AC324" s="1649"/>
      <c r="AD324" s="1649"/>
      <c r="AE324" s="1649"/>
      <c r="AF324" s="1610">
        <f t="shared" si="173"/>
        <v>0</v>
      </c>
      <c r="AG324" s="1649"/>
      <c r="AH324" s="1649"/>
      <c r="AI324" s="1649"/>
      <c r="AJ324" s="1649"/>
      <c r="AK324" s="1649"/>
      <c r="AL324" s="1649"/>
      <c r="AM324" s="1649"/>
      <c r="AN324" s="1649"/>
      <c r="AO324" s="1649"/>
      <c r="AP324" s="1649"/>
      <c r="AQ324" s="1649"/>
      <c r="AR324" s="1709"/>
      <c r="AS324" s="1779">
        <f t="shared" si="174"/>
        <v>0</v>
      </c>
      <c r="AT324" s="1711">
        <f t="shared" si="195"/>
        <v>0</v>
      </c>
      <c r="AU324" s="1611">
        <f t="shared" si="175"/>
        <v>0</v>
      </c>
      <c r="AV324" s="1611">
        <f t="shared" si="176"/>
        <v>0</v>
      </c>
      <c r="AW324" s="1611">
        <f t="shared" si="177"/>
        <v>0</v>
      </c>
      <c r="AX324" s="1611">
        <f t="shared" si="178"/>
        <v>0</v>
      </c>
      <c r="AY324" s="1611">
        <f t="shared" si="179"/>
        <v>0</v>
      </c>
      <c r="AZ324" s="1611">
        <f t="shared" si="180"/>
        <v>0</v>
      </c>
      <c r="BA324" s="1611">
        <f t="shared" si="181"/>
        <v>0</v>
      </c>
      <c r="BB324" s="1611">
        <f t="shared" si="182"/>
        <v>0</v>
      </c>
      <c r="BC324" s="1611">
        <f t="shared" si="183"/>
        <v>0</v>
      </c>
      <c r="BD324" s="1611">
        <f t="shared" si="184"/>
        <v>0</v>
      </c>
      <c r="BE324" s="1611">
        <f t="shared" si="185"/>
        <v>0</v>
      </c>
      <c r="BF324" s="1611">
        <f t="shared" si="186"/>
        <v>0</v>
      </c>
      <c r="BG324" s="1611">
        <f t="shared" si="196"/>
        <v>0</v>
      </c>
      <c r="BH324" s="1611" t="str">
        <f t="shared" si="197"/>
        <v/>
      </c>
      <c r="BI324" s="1611" t="str">
        <f t="shared" si="198"/>
        <v/>
      </c>
      <c r="BJ324" s="1611" t="str">
        <f t="shared" si="187"/>
        <v/>
      </c>
      <c r="BK324" s="1611" t="str">
        <f t="shared" si="188"/>
        <v/>
      </c>
      <c r="BL324" s="1611" t="str">
        <f t="shared" ca="1" si="189"/>
        <v/>
      </c>
      <c r="BM324" s="1611" t="str">
        <f t="shared" si="199"/>
        <v/>
      </c>
      <c r="BN324" s="1611" t="str">
        <f t="shared" si="190"/>
        <v/>
      </c>
      <c r="BO324" s="1611" t="str">
        <f t="shared" si="191"/>
        <v/>
      </c>
      <c r="BP324" s="1611" t="str">
        <f t="shared" si="200"/>
        <v/>
      </c>
      <c r="BQ324" s="1611" t="str">
        <f t="shared" si="201"/>
        <v/>
      </c>
      <c r="BR324" s="1611" t="str">
        <f t="shared" si="202"/>
        <v/>
      </c>
      <c r="BS324" s="1611" t="str">
        <f t="shared" si="203"/>
        <v/>
      </c>
      <c r="BT324" s="1611" t="str">
        <f t="shared" si="204"/>
        <v/>
      </c>
      <c r="BU324" s="1731">
        <f t="shared" ca="1" si="205"/>
        <v>0</v>
      </c>
      <c r="BV324" s="1594"/>
      <c r="BW324" s="1594"/>
      <c r="BX324" s="1594"/>
      <c r="BY324" s="1594"/>
      <c r="BZ324" s="1594"/>
      <c r="CA324" s="1594"/>
      <c r="CB324" s="1594"/>
      <c r="CC324" s="1594"/>
      <c r="CD324" s="1594"/>
      <c r="CE324" s="1594"/>
      <c r="CF324" s="1594"/>
      <c r="CG324" s="1594"/>
      <c r="CH324" s="1594"/>
      <c r="CI324" s="1594"/>
      <c r="CJ324" s="1594"/>
      <c r="CK324" s="1594"/>
      <c r="CL324" s="1594"/>
      <c r="CM324" s="1594"/>
      <c r="CN324" s="1594"/>
      <c r="CO324" s="1594"/>
      <c r="CP324" s="1594"/>
      <c r="CQ324" s="1594"/>
      <c r="CR324" s="1594"/>
      <c r="CS324" s="1594"/>
      <c r="CT324" s="1594"/>
      <c r="CU324" s="1594"/>
      <c r="CV324" s="1594"/>
      <c r="CW324" s="1594"/>
      <c r="CX324" s="1594"/>
      <c r="CY324" s="1594"/>
      <c r="CZ324" s="1594"/>
      <c r="DA324" s="1594"/>
      <c r="DB324" s="1594"/>
      <c r="DC324" s="1594"/>
      <c r="DD324" s="1594"/>
      <c r="DE324" s="1594"/>
      <c r="DF324" s="1594"/>
      <c r="DG324" s="1594"/>
      <c r="DH324" s="1594"/>
      <c r="DI324" s="1594"/>
      <c r="DJ324" s="1594"/>
      <c r="DK324" s="1594"/>
      <c r="DL324" s="1594"/>
      <c r="DM324" s="1594"/>
      <c r="DN324" s="1594"/>
      <c r="DO324" s="1594"/>
      <c r="DP324" s="1594"/>
      <c r="DQ324" s="1594"/>
      <c r="DR324" s="1594"/>
      <c r="DS324" s="1594"/>
      <c r="DT324" s="1594"/>
      <c r="DU324" s="1594"/>
      <c r="DV324" s="1594"/>
      <c r="DW324" s="1594"/>
      <c r="DX324" s="1594"/>
      <c r="DY324" s="1594"/>
      <c r="DZ324" s="1594"/>
      <c r="EA324" s="1594"/>
      <c r="EB324" s="1594"/>
      <c r="EC324" s="1594"/>
      <c r="ED324" s="1594"/>
      <c r="EE324" s="1594"/>
      <c r="EF324" s="1594"/>
      <c r="EG324" s="1594"/>
      <c r="EH324" s="1594"/>
      <c r="EI324" s="1594"/>
      <c r="EJ324" s="1594"/>
      <c r="EK324" s="1594"/>
      <c r="EL324" s="1594"/>
      <c r="EM324" s="1594"/>
      <c r="EN324" s="1594"/>
      <c r="EO324" s="1594"/>
      <c r="EP324" s="1594"/>
      <c r="EQ324" s="1594"/>
      <c r="ER324" s="1594"/>
      <c r="ES324" s="1594"/>
    </row>
    <row r="325" spans="1:149" s="1595" customFormat="1" ht="12.5">
      <c r="A325" s="1644" t="str">
        <f t="shared" si="192"/>
        <v>Organisation</v>
      </c>
      <c r="B325" s="1760"/>
      <c r="C325" s="1760"/>
      <c r="D325" s="1758"/>
      <c r="E325" s="1756"/>
      <c r="F325" s="1592"/>
      <c r="G325" s="1714">
        <f t="shared" si="193"/>
        <v>0</v>
      </c>
      <c r="H325" s="1645"/>
      <c r="I325" s="1714">
        <f t="shared" si="194"/>
        <v>0</v>
      </c>
      <c r="J325" s="1646"/>
      <c r="K325" s="1646"/>
      <c r="L325" s="1592"/>
      <c r="M325" s="1597"/>
      <c r="N325" s="1597"/>
      <c r="O325" s="1646"/>
      <c r="P325" s="1647"/>
      <c r="Q325" s="1647"/>
      <c r="R325" s="1648"/>
      <c r="S325" s="1603"/>
      <c r="T325" s="1649"/>
      <c r="U325" s="1649"/>
      <c r="V325" s="1649"/>
      <c r="W325" s="1649"/>
      <c r="X325" s="1649"/>
      <c r="Y325" s="1649"/>
      <c r="Z325" s="1649"/>
      <c r="AA325" s="1649"/>
      <c r="AB325" s="1649"/>
      <c r="AC325" s="1649"/>
      <c r="AD325" s="1649"/>
      <c r="AE325" s="1649"/>
      <c r="AF325" s="1610">
        <f t="shared" si="173"/>
        <v>0</v>
      </c>
      <c r="AG325" s="1649"/>
      <c r="AH325" s="1649"/>
      <c r="AI325" s="1649"/>
      <c r="AJ325" s="1649"/>
      <c r="AK325" s="1649"/>
      <c r="AL325" s="1649"/>
      <c r="AM325" s="1649"/>
      <c r="AN325" s="1649"/>
      <c r="AO325" s="1649"/>
      <c r="AP325" s="1649"/>
      <c r="AQ325" s="1649"/>
      <c r="AR325" s="1709"/>
      <c r="AS325" s="1779">
        <f t="shared" si="174"/>
        <v>0</v>
      </c>
      <c r="AT325" s="1711">
        <f t="shared" si="195"/>
        <v>0</v>
      </c>
      <c r="AU325" s="1611">
        <f t="shared" si="175"/>
        <v>0</v>
      </c>
      <c r="AV325" s="1611">
        <f t="shared" si="176"/>
        <v>0</v>
      </c>
      <c r="AW325" s="1611">
        <f t="shared" si="177"/>
        <v>0</v>
      </c>
      <c r="AX325" s="1611">
        <f t="shared" si="178"/>
        <v>0</v>
      </c>
      <c r="AY325" s="1611">
        <f t="shared" si="179"/>
        <v>0</v>
      </c>
      <c r="AZ325" s="1611">
        <f t="shared" si="180"/>
        <v>0</v>
      </c>
      <c r="BA325" s="1611">
        <f t="shared" si="181"/>
        <v>0</v>
      </c>
      <c r="BB325" s="1611">
        <f t="shared" si="182"/>
        <v>0</v>
      </c>
      <c r="BC325" s="1611">
        <f t="shared" si="183"/>
        <v>0</v>
      </c>
      <c r="BD325" s="1611">
        <f t="shared" si="184"/>
        <v>0</v>
      </c>
      <c r="BE325" s="1611">
        <f t="shared" si="185"/>
        <v>0</v>
      </c>
      <c r="BF325" s="1611">
        <f t="shared" si="186"/>
        <v>0</v>
      </c>
      <c r="BG325" s="1611">
        <f t="shared" si="196"/>
        <v>0</v>
      </c>
      <c r="BH325" s="1611" t="str">
        <f t="shared" si="197"/>
        <v/>
      </c>
      <c r="BI325" s="1611" t="str">
        <f t="shared" si="198"/>
        <v/>
      </c>
      <c r="BJ325" s="1611" t="str">
        <f t="shared" si="187"/>
        <v/>
      </c>
      <c r="BK325" s="1611" t="str">
        <f t="shared" si="188"/>
        <v/>
      </c>
      <c r="BL325" s="1611" t="str">
        <f t="shared" ca="1" si="189"/>
        <v/>
      </c>
      <c r="BM325" s="1611" t="str">
        <f t="shared" si="199"/>
        <v/>
      </c>
      <c r="BN325" s="1611" t="str">
        <f t="shared" si="190"/>
        <v/>
      </c>
      <c r="BO325" s="1611" t="str">
        <f t="shared" si="191"/>
        <v/>
      </c>
      <c r="BP325" s="1611" t="str">
        <f t="shared" si="200"/>
        <v/>
      </c>
      <c r="BQ325" s="1611" t="str">
        <f t="shared" si="201"/>
        <v/>
      </c>
      <c r="BR325" s="1611" t="str">
        <f t="shared" si="202"/>
        <v/>
      </c>
      <c r="BS325" s="1611" t="str">
        <f t="shared" si="203"/>
        <v/>
      </c>
      <c r="BT325" s="1611" t="str">
        <f t="shared" si="204"/>
        <v/>
      </c>
      <c r="BU325" s="1731">
        <f t="shared" ca="1" si="205"/>
        <v>0</v>
      </c>
      <c r="BV325" s="1594"/>
      <c r="BW325" s="1594"/>
      <c r="BX325" s="1594"/>
      <c r="BY325" s="1594"/>
      <c r="BZ325" s="1594"/>
      <c r="CA325" s="1594"/>
      <c r="CB325" s="1594"/>
      <c r="CC325" s="1594"/>
      <c r="CD325" s="1594"/>
      <c r="CE325" s="1594"/>
      <c r="CF325" s="1594"/>
      <c r="CG325" s="1594"/>
      <c r="CH325" s="1594"/>
      <c r="CI325" s="1594"/>
      <c r="CJ325" s="1594"/>
      <c r="CK325" s="1594"/>
      <c r="CL325" s="1594"/>
      <c r="CM325" s="1594"/>
      <c r="CN325" s="1594"/>
      <c r="CO325" s="1594"/>
      <c r="CP325" s="1594"/>
      <c r="CQ325" s="1594"/>
      <c r="CR325" s="1594"/>
      <c r="CS325" s="1594"/>
      <c r="CT325" s="1594"/>
      <c r="CU325" s="1594"/>
      <c r="CV325" s="1594"/>
      <c r="CW325" s="1594"/>
      <c r="CX325" s="1594"/>
      <c r="CY325" s="1594"/>
      <c r="CZ325" s="1594"/>
      <c r="DA325" s="1594"/>
      <c r="DB325" s="1594"/>
      <c r="DC325" s="1594"/>
      <c r="DD325" s="1594"/>
      <c r="DE325" s="1594"/>
      <c r="DF325" s="1594"/>
      <c r="DG325" s="1594"/>
      <c r="DH325" s="1594"/>
      <c r="DI325" s="1594"/>
      <c r="DJ325" s="1594"/>
      <c r="DK325" s="1594"/>
      <c r="DL325" s="1594"/>
      <c r="DM325" s="1594"/>
      <c r="DN325" s="1594"/>
      <c r="DO325" s="1594"/>
      <c r="DP325" s="1594"/>
      <c r="DQ325" s="1594"/>
      <c r="DR325" s="1594"/>
      <c r="DS325" s="1594"/>
      <c r="DT325" s="1594"/>
      <c r="DU325" s="1594"/>
      <c r="DV325" s="1594"/>
      <c r="DW325" s="1594"/>
      <c r="DX325" s="1594"/>
      <c r="DY325" s="1594"/>
      <c r="DZ325" s="1594"/>
      <c r="EA325" s="1594"/>
      <c r="EB325" s="1594"/>
      <c r="EC325" s="1594"/>
      <c r="ED325" s="1594"/>
      <c r="EE325" s="1594"/>
      <c r="EF325" s="1594"/>
      <c r="EG325" s="1594"/>
      <c r="EH325" s="1594"/>
      <c r="EI325" s="1594"/>
      <c r="EJ325" s="1594"/>
      <c r="EK325" s="1594"/>
      <c r="EL325" s="1594"/>
      <c r="EM325" s="1594"/>
      <c r="EN325" s="1594"/>
      <c r="EO325" s="1594"/>
      <c r="EP325" s="1594"/>
      <c r="EQ325" s="1594"/>
      <c r="ER325" s="1594"/>
      <c r="ES325" s="1594"/>
    </row>
    <row r="326" spans="1:149" s="1595" customFormat="1" ht="12.5">
      <c r="A326" s="1644" t="str">
        <f t="shared" si="192"/>
        <v>Organisation</v>
      </c>
      <c r="B326" s="1758"/>
      <c r="C326" s="1758"/>
      <c r="D326" s="1758"/>
      <c r="E326" s="1761"/>
      <c r="F326" s="1592"/>
      <c r="G326" s="1714">
        <f t="shared" si="193"/>
        <v>0</v>
      </c>
      <c r="H326" s="1645"/>
      <c r="I326" s="1714">
        <f t="shared" si="194"/>
        <v>0</v>
      </c>
      <c r="J326" s="1646"/>
      <c r="K326" s="1646"/>
      <c r="L326" s="1592"/>
      <c r="M326" s="1597"/>
      <c r="N326" s="1597"/>
      <c r="O326" s="1646"/>
      <c r="P326" s="1647"/>
      <c r="Q326" s="1647"/>
      <c r="R326" s="1648"/>
      <c r="S326" s="1603"/>
      <c r="T326" s="1649"/>
      <c r="U326" s="1649"/>
      <c r="V326" s="1649"/>
      <c r="W326" s="1649"/>
      <c r="X326" s="1649"/>
      <c r="Y326" s="1649"/>
      <c r="Z326" s="1649"/>
      <c r="AA326" s="1649"/>
      <c r="AB326" s="1649"/>
      <c r="AC326" s="1649"/>
      <c r="AD326" s="1649"/>
      <c r="AE326" s="1649"/>
      <c r="AF326" s="1610">
        <f t="shared" si="173"/>
        <v>0</v>
      </c>
      <c r="AG326" s="1649"/>
      <c r="AH326" s="1649"/>
      <c r="AI326" s="1649"/>
      <c r="AJ326" s="1649"/>
      <c r="AK326" s="1649"/>
      <c r="AL326" s="1649"/>
      <c r="AM326" s="1649"/>
      <c r="AN326" s="1649"/>
      <c r="AO326" s="1649"/>
      <c r="AP326" s="1649"/>
      <c r="AQ326" s="1649"/>
      <c r="AR326" s="1709"/>
      <c r="AS326" s="1779">
        <f t="shared" si="174"/>
        <v>0</v>
      </c>
      <c r="AT326" s="1711">
        <f t="shared" si="195"/>
        <v>0</v>
      </c>
      <c r="AU326" s="1611">
        <f t="shared" si="175"/>
        <v>0</v>
      </c>
      <c r="AV326" s="1611">
        <f t="shared" si="176"/>
        <v>0</v>
      </c>
      <c r="AW326" s="1611">
        <f t="shared" si="177"/>
        <v>0</v>
      </c>
      <c r="AX326" s="1611">
        <f t="shared" si="178"/>
        <v>0</v>
      </c>
      <c r="AY326" s="1611">
        <f t="shared" si="179"/>
        <v>0</v>
      </c>
      <c r="AZ326" s="1611">
        <f t="shared" si="180"/>
        <v>0</v>
      </c>
      <c r="BA326" s="1611">
        <f t="shared" si="181"/>
        <v>0</v>
      </c>
      <c r="BB326" s="1611">
        <f t="shared" si="182"/>
        <v>0</v>
      </c>
      <c r="BC326" s="1611">
        <f t="shared" si="183"/>
        <v>0</v>
      </c>
      <c r="BD326" s="1611">
        <f t="shared" si="184"/>
        <v>0</v>
      </c>
      <c r="BE326" s="1611">
        <f t="shared" si="185"/>
        <v>0</v>
      </c>
      <c r="BF326" s="1611">
        <f t="shared" si="186"/>
        <v>0</v>
      </c>
      <c r="BG326" s="1611">
        <f t="shared" si="196"/>
        <v>0</v>
      </c>
      <c r="BH326" s="1611" t="str">
        <f t="shared" si="197"/>
        <v/>
      </c>
      <c r="BI326" s="1611" t="str">
        <f t="shared" si="198"/>
        <v/>
      </c>
      <c r="BJ326" s="1611" t="str">
        <f t="shared" si="187"/>
        <v/>
      </c>
      <c r="BK326" s="1611" t="str">
        <f t="shared" si="188"/>
        <v/>
      </c>
      <c r="BL326" s="1611" t="str">
        <f t="shared" ca="1" si="189"/>
        <v/>
      </c>
      <c r="BM326" s="1611" t="str">
        <f t="shared" si="199"/>
        <v/>
      </c>
      <c r="BN326" s="1611" t="str">
        <f t="shared" si="190"/>
        <v/>
      </c>
      <c r="BO326" s="1611" t="str">
        <f t="shared" si="191"/>
        <v/>
      </c>
      <c r="BP326" s="1611" t="str">
        <f t="shared" si="200"/>
        <v/>
      </c>
      <c r="BQ326" s="1611" t="str">
        <f t="shared" si="201"/>
        <v/>
      </c>
      <c r="BR326" s="1611" t="str">
        <f t="shared" si="202"/>
        <v/>
      </c>
      <c r="BS326" s="1611" t="str">
        <f t="shared" si="203"/>
        <v/>
      </c>
      <c r="BT326" s="1611" t="str">
        <f t="shared" si="204"/>
        <v/>
      </c>
      <c r="BU326" s="1731">
        <f t="shared" ca="1" si="205"/>
        <v>0</v>
      </c>
      <c r="BV326" s="1594"/>
      <c r="BW326" s="1594"/>
      <c r="BX326" s="1594"/>
      <c r="BY326" s="1594"/>
      <c r="BZ326" s="1594"/>
      <c r="CA326" s="1594"/>
      <c r="CB326" s="1594"/>
      <c r="CC326" s="1594"/>
      <c r="CD326" s="1594"/>
      <c r="CE326" s="1594"/>
      <c r="CF326" s="1594"/>
      <c r="CG326" s="1594"/>
      <c r="CH326" s="1594"/>
      <c r="CI326" s="1594"/>
      <c r="CJ326" s="1594"/>
      <c r="CK326" s="1594"/>
      <c r="CL326" s="1594"/>
      <c r="CM326" s="1594"/>
      <c r="CN326" s="1594"/>
      <c r="CO326" s="1594"/>
      <c r="CP326" s="1594"/>
      <c r="CQ326" s="1594"/>
      <c r="CR326" s="1594"/>
      <c r="CS326" s="1594"/>
      <c r="CT326" s="1594"/>
      <c r="CU326" s="1594"/>
      <c r="CV326" s="1594"/>
      <c r="CW326" s="1594"/>
      <c r="CX326" s="1594"/>
      <c r="CY326" s="1594"/>
      <c r="CZ326" s="1594"/>
      <c r="DA326" s="1594"/>
      <c r="DB326" s="1594"/>
      <c r="DC326" s="1594"/>
      <c r="DD326" s="1594"/>
      <c r="DE326" s="1594"/>
      <c r="DF326" s="1594"/>
      <c r="DG326" s="1594"/>
      <c r="DH326" s="1594"/>
      <c r="DI326" s="1594"/>
      <c r="DJ326" s="1594"/>
      <c r="DK326" s="1594"/>
      <c r="DL326" s="1594"/>
      <c r="DM326" s="1594"/>
      <c r="DN326" s="1594"/>
      <c r="DO326" s="1594"/>
      <c r="DP326" s="1594"/>
      <c r="DQ326" s="1594"/>
      <c r="DR326" s="1594"/>
      <c r="DS326" s="1594"/>
      <c r="DT326" s="1594"/>
      <c r="DU326" s="1594"/>
      <c r="DV326" s="1594"/>
      <c r="DW326" s="1594"/>
      <c r="DX326" s="1594"/>
      <c r="DY326" s="1594"/>
      <c r="DZ326" s="1594"/>
      <c r="EA326" s="1594"/>
      <c r="EB326" s="1594"/>
      <c r="EC326" s="1594"/>
      <c r="ED326" s="1594"/>
      <c r="EE326" s="1594"/>
      <c r="EF326" s="1594"/>
      <c r="EG326" s="1594"/>
      <c r="EH326" s="1594"/>
      <c r="EI326" s="1594"/>
      <c r="EJ326" s="1594"/>
      <c r="EK326" s="1594"/>
      <c r="EL326" s="1594"/>
      <c r="EM326" s="1594"/>
      <c r="EN326" s="1594"/>
      <c r="EO326" s="1594"/>
      <c r="EP326" s="1594"/>
      <c r="EQ326" s="1594"/>
      <c r="ER326" s="1594"/>
      <c r="ES326" s="1594"/>
    </row>
    <row r="327" spans="1:149" s="1595" customFormat="1" ht="12.5">
      <c r="A327" s="1644" t="str">
        <f t="shared" si="192"/>
        <v>Organisation</v>
      </c>
      <c r="B327" s="1758"/>
      <c r="C327" s="1758"/>
      <c r="D327" s="1758"/>
      <c r="E327" s="1756"/>
      <c r="F327" s="1592"/>
      <c r="G327" s="1714">
        <f t="shared" si="193"/>
        <v>0</v>
      </c>
      <c r="H327" s="1645"/>
      <c r="I327" s="1714">
        <f t="shared" si="194"/>
        <v>0</v>
      </c>
      <c r="J327" s="1646"/>
      <c r="K327" s="1646"/>
      <c r="L327" s="1592"/>
      <c r="M327" s="1597"/>
      <c r="N327" s="1597"/>
      <c r="O327" s="1646"/>
      <c r="P327" s="1647"/>
      <c r="Q327" s="1647"/>
      <c r="R327" s="1648"/>
      <c r="S327" s="1603"/>
      <c r="T327" s="1649"/>
      <c r="U327" s="1649"/>
      <c r="V327" s="1649"/>
      <c r="W327" s="1649"/>
      <c r="X327" s="1649"/>
      <c r="Y327" s="1649"/>
      <c r="Z327" s="1649"/>
      <c r="AA327" s="1649"/>
      <c r="AB327" s="1649"/>
      <c r="AC327" s="1649"/>
      <c r="AD327" s="1649"/>
      <c r="AE327" s="1649"/>
      <c r="AF327" s="1610">
        <f t="shared" si="173"/>
        <v>0</v>
      </c>
      <c r="AG327" s="1649"/>
      <c r="AH327" s="1649"/>
      <c r="AI327" s="1649"/>
      <c r="AJ327" s="1649"/>
      <c r="AK327" s="1649"/>
      <c r="AL327" s="1649"/>
      <c r="AM327" s="1649"/>
      <c r="AN327" s="1649"/>
      <c r="AO327" s="1649"/>
      <c r="AP327" s="1649"/>
      <c r="AQ327" s="1649"/>
      <c r="AR327" s="1709"/>
      <c r="AS327" s="1779">
        <f t="shared" si="174"/>
        <v>0</v>
      </c>
      <c r="AT327" s="1711">
        <f t="shared" si="195"/>
        <v>0</v>
      </c>
      <c r="AU327" s="1611">
        <f t="shared" si="175"/>
        <v>0</v>
      </c>
      <c r="AV327" s="1611">
        <f t="shared" si="176"/>
        <v>0</v>
      </c>
      <c r="AW327" s="1611">
        <f t="shared" si="177"/>
        <v>0</v>
      </c>
      <c r="AX327" s="1611">
        <f t="shared" si="178"/>
        <v>0</v>
      </c>
      <c r="AY327" s="1611">
        <f t="shared" si="179"/>
        <v>0</v>
      </c>
      <c r="AZ327" s="1611">
        <f t="shared" si="180"/>
        <v>0</v>
      </c>
      <c r="BA327" s="1611">
        <f t="shared" si="181"/>
        <v>0</v>
      </c>
      <c r="BB327" s="1611">
        <f t="shared" si="182"/>
        <v>0</v>
      </c>
      <c r="BC327" s="1611">
        <f t="shared" si="183"/>
        <v>0</v>
      </c>
      <c r="BD327" s="1611">
        <f t="shared" si="184"/>
        <v>0</v>
      </c>
      <c r="BE327" s="1611">
        <f t="shared" si="185"/>
        <v>0</v>
      </c>
      <c r="BF327" s="1611">
        <f t="shared" si="186"/>
        <v>0</v>
      </c>
      <c r="BG327" s="1611">
        <f t="shared" si="196"/>
        <v>0</v>
      </c>
      <c r="BH327" s="1611" t="str">
        <f t="shared" si="197"/>
        <v/>
      </c>
      <c r="BI327" s="1611" t="str">
        <f t="shared" si="198"/>
        <v/>
      </c>
      <c r="BJ327" s="1611" t="str">
        <f t="shared" si="187"/>
        <v/>
      </c>
      <c r="BK327" s="1611" t="str">
        <f t="shared" si="188"/>
        <v/>
      </c>
      <c r="BL327" s="1611" t="str">
        <f t="shared" ca="1" si="189"/>
        <v/>
      </c>
      <c r="BM327" s="1611" t="str">
        <f t="shared" si="199"/>
        <v/>
      </c>
      <c r="BN327" s="1611" t="str">
        <f t="shared" si="190"/>
        <v/>
      </c>
      <c r="BO327" s="1611" t="str">
        <f t="shared" si="191"/>
        <v/>
      </c>
      <c r="BP327" s="1611" t="str">
        <f t="shared" si="200"/>
        <v/>
      </c>
      <c r="BQ327" s="1611" t="str">
        <f t="shared" si="201"/>
        <v/>
      </c>
      <c r="BR327" s="1611" t="str">
        <f t="shared" si="202"/>
        <v/>
      </c>
      <c r="BS327" s="1611" t="str">
        <f t="shared" si="203"/>
        <v/>
      </c>
      <c r="BT327" s="1611" t="str">
        <f t="shared" si="204"/>
        <v/>
      </c>
      <c r="BU327" s="1731">
        <f t="shared" ca="1" si="205"/>
        <v>0</v>
      </c>
      <c r="BV327" s="1594"/>
      <c r="BW327" s="1594"/>
      <c r="BX327" s="1594"/>
      <c r="BY327" s="1594"/>
      <c r="BZ327" s="1594"/>
      <c r="CA327" s="1594"/>
      <c r="CB327" s="1594"/>
      <c r="CC327" s="1594"/>
      <c r="CD327" s="1594"/>
      <c r="CE327" s="1594"/>
      <c r="CF327" s="1594"/>
      <c r="CG327" s="1594"/>
      <c r="CH327" s="1594"/>
      <c r="CI327" s="1594"/>
      <c r="CJ327" s="1594"/>
      <c r="CK327" s="1594"/>
      <c r="CL327" s="1594"/>
      <c r="CM327" s="1594"/>
      <c r="CN327" s="1594"/>
      <c r="CO327" s="1594"/>
      <c r="CP327" s="1594"/>
      <c r="CQ327" s="1594"/>
      <c r="CR327" s="1594"/>
      <c r="CS327" s="1594"/>
      <c r="CT327" s="1594"/>
      <c r="CU327" s="1594"/>
      <c r="CV327" s="1594"/>
      <c r="CW327" s="1594"/>
      <c r="CX327" s="1594"/>
      <c r="CY327" s="1594"/>
      <c r="CZ327" s="1594"/>
      <c r="DA327" s="1594"/>
      <c r="DB327" s="1594"/>
      <c r="DC327" s="1594"/>
      <c r="DD327" s="1594"/>
      <c r="DE327" s="1594"/>
      <c r="DF327" s="1594"/>
      <c r="DG327" s="1594"/>
      <c r="DH327" s="1594"/>
      <c r="DI327" s="1594"/>
      <c r="DJ327" s="1594"/>
      <c r="DK327" s="1594"/>
      <c r="DL327" s="1594"/>
      <c r="DM327" s="1594"/>
      <c r="DN327" s="1594"/>
      <c r="DO327" s="1594"/>
      <c r="DP327" s="1594"/>
      <c r="DQ327" s="1594"/>
      <c r="DR327" s="1594"/>
      <c r="DS327" s="1594"/>
      <c r="DT327" s="1594"/>
      <c r="DU327" s="1594"/>
      <c r="DV327" s="1594"/>
      <c r="DW327" s="1594"/>
      <c r="DX327" s="1594"/>
      <c r="DY327" s="1594"/>
      <c r="DZ327" s="1594"/>
      <c r="EA327" s="1594"/>
      <c r="EB327" s="1594"/>
      <c r="EC327" s="1594"/>
      <c r="ED327" s="1594"/>
      <c r="EE327" s="1594"/>
      <c r="EF327" s="1594"/>
      <c r="EG327" s="1594"/>
      <c r="EH327" s="1594"/>
      <c r="EI327" s="1594"/>
      <c r="EJ327" s="1594"/>
      <c r="EK327" s="1594"/>
      <c r="EL327" s="1594"/>
      <c r="EM327" s="1594"/>
      <c r="EN327" s="1594"/>
      <c r="EO327" s="1594"/>
      <c r="EP327" s="1594"/>
      <c r="EQ327" s="1594"/>
      <c r="ER327" s="1594"/>
      <c r="ES327" s="1594"/>
    </row>
    <row r="328" spans="1:149" s="1595" customFormat="1" ht="12.5">
      <c r="A328" s="1644" t="str">
        <f t="shared" si="192"/>
        <v>Organisation</v>
      </c>
      <c r="B328" s="1758"/>
      <c r="C328" s="1758"/>
      <c r="D328" s="1758"/>
      <c r="E328" s="1756"/>
      <c r="F328" s="1592"/>
      <c r="G328" s="1714">
        <f t="shared" si="193"/>
        <v>0</v>
      </c>
      <c r="H328" s="1645"/>
      <c r="I328" s="1714">
        <f t="shared" si="194"/>
        <v>0</v>
      </c>
      <c r="J328" s="1646"/>
      <c r="K328" s="1646"/>
      <c r="L328" s="1592"/>
      <c r="M328" s="1597"/>
      <c r="N328" s="1597"/>
      <c r="O328" s="1646"/>
      <c r="P328" s="1647"/>
      <c r="Q328" s="1647"/>
      <c r="R328" s="1648"/>
      <c r="S328" s="1603"/>
      <c r="T328" s="1649"/>
      <c r="U328" s="1649"/>
      <c r="V328" s="1649"/>
      <c r="W328" s="1649"/>
      <c r="X328" s="1649"/>
      <c r="Y328" s="1649"/>
      <c r="Z328" s="1649"/>
      <c r="AA328" s="1649"/>
      <c r="AB328" s="1649"/>
      <c r="AC328" s="1649"/>
      <c r="AD328" s="1649"/>
      <c r="AE328" s="1649"/>
      <c r="AF328" s="1610">
        <f t="shared" si="173"/>
        <v>0</v>
      </c>
      <c r="AG328" s="1649"/>
      <c r="AH328" s="1649"/>
      <c r="AI328" s="1649"/>
      <c r="AJ328" s="1649"/>
      <c r="AK328" s="1649"/>
      <c r="AL328" s="1649"/>
      <c r="AM328" s="1649"/>
      <c r="AN328" s="1649"/>
      <c r="AO328" s="1649"/>
      <c r="AP328" s="1649"/>
      <c r="AQ328" s="1649"/>
      <c r="AR328" s="1709"/>
      <c r="AS328" s="1779">
        <f t="shared" si="174"/>
        <v>0</v>
      </c>
      <c r="AT328" s="1711">
        <f t="shared" si="195"/>
        <v>0</v>
      </c>
      <c r="AU328" s="1611">
        <f t="shared" si="175"/>
        <v>0</v>
      </c>
      <c r="AV328" s="1611">
        <f t="shared" si="176"/>
        <v>0</v>
      </c>
      <c r="AW328" s="1611">
        <f t="shared" si="177"/>
        <v>0</v>
      </c>
      <c r="AX328" s="1611">
        <f t="shared" si="178"/>
        <v>0</v>
      </c>
      <c r="AY328" s="1611">
        <f t="shared" si="179"/>
        <v>0</v>
      </c>
      <c r="AZ328" s="1611">
        <f t="shared" si="180"/>
        <v>0</v>
      </c>
      <c r="BA328" s="1611">
        <f t="shared" si="181"/>
        <v>0</v>
      </c>
      <c r="BB328" s="1611">
        <f t="shared" si="182"/>
        <v>0</v>
      </c>
      <c r="BC328" s="1611">
        <f t="shared" si="183"/>
        <v>0</v>
      </c>
      <c r="BD328" s="1611">
        <f t="shared" si="184"/>
        <v>0</v>
      </c>
      <c r="BE328" s="1611">
        <f t="shared" si="185"/>
        <v>0</v>
      </c>
      <c r="BF328" s="1611">
        <f t="shared" si="186"/>
        <v>0</v>
      </c>
      <c r="BG328" s="1611">
        <f t="shared" si="196"/>
        <v>0</v>
      </c>
      <c r="BH328" s="1611" t="str">
        <f t="shared" si="197"/>
        <v/>
      </c>
      <c r="BI328" s="1611" t="str">
        <f t="shared" si="198"/>
        <v/>
      </c>
      <c r="BJ328" s="1611" t="str">
        <f t="shared" si="187"/>
        <v/>
      </c>
      <c r="BK328" s="1611" t="str">
        <f t="shared" si="188"/>
        <v/>
      </c>
      <c r="BL328" s="1611" t="str">
        <f t="shared" ca="1" si="189"/>
        <v/>
      </c>
      <c r="BM328" s="1611" t="str">
        <f t="shared" si="199"/>
        <v/>
      </c>
      <c r="BN328" s="1611" t="str">
        <f t="shared" si="190"/>
        <v/>
      </c>
      <c r="BO328" s="1611" t="str">
        <f t="shared" si="191"/>
        <v/>
      </c>
      <c r="BP328" s="1611" t="str">
        <f t="shared" si="200"/>
        <v/>
      </c>
      <c r="BQ328" s="1611" t="str">
        <f t="shared" si="201"/>
        <v/>
      </c>
      <c r="BR328" s="1611" t="str">
        <f t="shared" si="202"/>
        <v/>
      </c>
      <c r="BS328" s="1611" t="str">
        <f t="shared" si="203"/>
        <v/>
      </c>
      <c r="BT328" s="1611" t="str">
        <f t="shared" si="204"/>
        <v/>
      </c>
      <c r="BU328" s="1731">
        <f t="shared" ca="1" si="205"/>
        <v>0</v>
      </c>
      <c r="BV328" s="1594"/>
      <c r="BW328" s="1594"/>
      <c r="BX328" s="1594"/>
      <c r="BY328" s="1594"/>
      <c r="BZ328" s="1594"/>
      <c r="CA328" s="1594"/>
      <c r="CB328" s="1594"/>
      <c r="CC328" s="1594"/>
      <c r="CD328" s="1594"/>
      <c r="CE328" s="1594"/>
      <c r="CF328" s="1594"/>
      <c r="CG328" s="1594"/>
      <c r="CH328" s="1594"/>
      <c r="CI328" s="1594"/>
      <c r="CJ328" s="1594"/>
      <c r="CK328" s="1594"/>
      <c r="CL328" s="1594"/>
      <c r="CM328" s="1594"/>
      <c r="CN328" s="1594"/>
      <c r="CO328" s="1594"/>
      <c r="CP328" s="1594"/>
      <c r="CQ328" s="1594"/>
      <c r="CR328" s="1594"/>
      <c r="CS328" s="1594"/>
      <c r="CT328" s="1594"/>
      <c r="CU328" s="1594"/>
      <c r="CV328" s="1594"/>
      <c r="CW328" s="1594"/>
      <c r="CX328" s="1594"/>
      <c r="CY328" s="1594"/>
      <c r="CZ328" s="1594"/>
      <c r="DA328" s="1594"/>
      <c r="DB328" s="1594"/>
      <c r="DC328" s="1594"/>
      <c r="DD328" s="1594"/>
      <c r="DE328" s="1594"/>
      <c r="DF328" s="1594"/>
      <c r="DG328" s="1594"/>
      <c r="DH328" s="1594"/>
      <c r="DI328" s="1594"/>
      <c r="DJ328" s="1594"/>
      <c r="DK328" s="1594"/>
      <c r="DL328" s="1594"/>
      <c r="DM328" s="1594"/>
      <c r="DN328" s="1594"/>
      <c r="DO328" s="1594"/>
      <c r="DP328" s="1594"/>
      <c r="DQ328" s="1594"/>
      <c r="DR328" s="1594"/>
      <c r="DS328" s="1594"/>
      <c r="DT328" s="1594"/>
      <c r="DU328" s="1594"/>
      <c r="DV328" s="1594"/>
      <c r="DW328" s="1594"/>
      <c r="DX328" s="1594"/>
      <c r="DY328" s="1594"/>
      <c r="DZ328" s="1594"/>
      <c r="EA328" s="1594"/>
      <c r="EB328" s="1594"/>
      <c r="EC328" s="1594"/>
      <c r="ED328" s="1594"/>
      <c r="EE328" s="1594"/>
      <c r="EF328" s="1594"/>
      <c r="EG328" s="1594"/>
      <c r="EH328" s="1594"/>
      <c r="EI328" s="1594"/>
      <c r="EJ328" s="1594"/>
      <c r="EK328" s="1594"/>
      <c r="EL328" s="1594"/>
      <c r="EM328" s="1594"/>
      <c r="EN328" s="1594"/>
      <c r="EO328" s="1594"/>
      <c r="EP328" s="1594"/>
      <c r="EQ328" s="1594"/>
      <c r="ER328" s="1594"/>
      <c r="ES328" s="1594"/>
    </row>
    <row r="329" spans="1:149" s="1595" customFormat="1" ht="12.5">
      <c r="A329" s="1644" t="str">
        <f t="shared" si="192"/>
        <v>Organisation</v>
      </c>
      <c r="B329" s="1758"/>
      <c r="C329" s="1758"/>
      <c r="D329" s="1758"/>
      <c r="E329" s="1756"/>
      <c r="F329" s="1592"/>
      <c r="G329" s="1714">
        <f t="shared" si="193"/>
        <v>0</v>
      </c>
      <c r="H329" s="1645"/>
      <c r="I329" s="1714">
        <f t="shared" si="194"/>
        <v>0</v>
      </c>
      <c r="J329" s="1646"/>
      <c r="K329" s="1646"/>
      <c r="L329" s="1592"/>
      <c r="M329" s="1597"/>
      <c r="N329" s="1597"/>
      <c r="O329" s="1646"/>
      <c r="P329" s="1647"/>
      <c r="Q329" s="1647"/>
      <c r="R329" s="1648"/>
      <c r="S329" s="1603"/>
      <c r="T329" s="1649"/>
      <c r="U329" s="1649"/>
      <c r="V329" s="1649"/>
      <c r="W329" s="1649"/>
      <c r="X329" s="1649"/>
      <c r="Y329" s="1649"/>
      <c r="Z329" s="1649"/>
      <c r="AA329" s="1649"/>
      <c r="AB329" s="1649"/>
      <c r="AC329" s="1649"/>
      <c r="AD329" s="1649"/>
      <c r="AE329" s="1649"/>
      <c r="AF329" s="1610">
        <f t="shared" si="173"/>
        <v>0</v>
      </c>
      <c r="AG329" s="1649"/>
      <c r="AH329" s="1649"/>
      <c r="AI329" s="1649"/>
      <c r="AJ329" s="1649"/>
      <c r="AK329" s="1649"/>
      <c r="AL329" s="1649"/>
      <c r="AM329" s="1649"/>
      <c r="AN329" s="1649"/>
      <c r="AO329" s="1649"/>
      <c r="AP329" s="1649"/>
      <c r="AQ329" s="1649"/>
      <c r="AR329" s="1709"/>
      <c r="AS329" s="1779">
        <f t="shared" si="174"/>
        <v>0</v>
      </c>
      <c r="AT329" s="1711">
        <f t="shared" si="195"/>
        <v>0</v>
      </c>
      <c r="AU329" s="1611">
        <f t="shared" si="175"/>
        <v>0</v>
      </c>
      <c r="AV329" s="1611">
        <f t="shared" si="176"/>
        <v>0</v>
      </c>
      <c r="AW329" s="1611">
        <f t="shared" si="177"/>
        <v>0</v>
      </c>
      <c r="AX329" s="1611">
        <f t="shared" si="178"/>
        <v>0</v>
      </c>
      <c r="AY329" s="1611">
        <f t="shared" si="179"/>
        <v>0</v>
      </c>
      <c r="AZ329" s="1611">
        <f t="shared" si="180"/>
        <v>0</v>
      </c>
      <c r="BA329" s="1611">
        <f t="shared" si="181"/>
        <v>0</v>
      </c>
      <c r="BB329" s="1611">
        <f t="shared" si="182"/>
        <v>0</v>
      </c>
      <c r="BC329" s="1611">
        <f t="shared" si="183"/>
        <v>0</v>
      </c>
      <c r="BD329" s="1611">
        <f t="shared" si="184"/>
        <v>0</v>
      </c>
      <c r="BE329" s="1611">
        <f t="shared" si="185"/>
        <v>0</v>
      </c>
      <c r="BF329" s="1611">
        <f t="shared" si="186"/>
        <v>0</v>
      </c>
      <c r="BG329" s="1611">
        <f t="shared" si="196"/>
        <v>0</v>
      </c>
      <c r="BH329" s="1611" t="str">
        <f t="shared" si="197"/>
        <v/>
      </c>
      <c r="BI329" s="1611" t="str">
        <f t="shared" si="198"/>
        <v/>
      </c>
      <c r="BJ329" s="1611" t="str">
        <f t="shared" si="187"/>
        <v/>
      </c>
      <c r="BK329" s="1611" t="str">
        <f t="shared" si="188"/>
        <v/>
      </c>
      <c r="BL329" s="1611" t="str">
        <f t="shared" ca="1" si="189"/>
        <v/>
      </c>
      <c r="BM329" s="1611" t="str">
        <f t="shared" si="199"/>
        <v/>
      </c>
      <c r="BN329" s="1611" t="str">
        <f t="shared" si="190"/>
        <v/>
      </c>
      <c r="BO329" s="1611" t="str">
        <f t="shared" si="191"/>
        <v/>
      </c>
      <c r="BP329" s="1611" t="str">
        <f t="shared" si="200"/>
        <v/>
      </c>
      <c r="BQ329" s="1611" t="str">
        <f t="shared" si="201"/>
        <v/>
      </c>
      <c r="BR329" s="1611" t="str">
        <f t="shared" si="202"/>
        <v/>
      </c>
      <c r="BS329" s="1611" t="str">
        <f t="shared" si="203"/>
        <v/>
      </c>
      <c r="BT329" s="1611" t="str">
        <f t="shared" si="204"/>
        <v/>
      </c>
      <c r="BU329" s="1731">
        <f t="shared" ca="1" si="205"/>
        <v>0</v>
      </c>
      <c r="BV329" s="1594"/>
      <c r="BW329" s="1594"/>
      <c r="BX329" s="1594"/>
      <c r="BY329" s="1594"/>
      <c r="BZ329" s="1594"/>
      <c r="CA329" s="1594"/>
      <c r="CB329" s="1594"/>
      <c r="CC329" s="1594"/>
      <c r="CD329" s="1594"/>
      <c r="CE329" s="1594"/>
      <c r="CF329" s="1594"/>
      <c r="CG329" s="1594"/>
      <c r="CH329" s="1594"/>
      <c r="CI329" s="1594"/>
      <c r="CJ329" s="1594"/>
      <c r="CK329" s="1594"/>
      <c r="CL329" s="1594"/>
      <c r="CM329" s="1594"/>
      <c r="CN329" s="1594"/>
      <c r="CO329" s="1594"/>
      <c r="CP329" s="1594"/>
      <c r="CQ329" s="1594"/>
      <c r="CR329" s="1594"/>
      <c r="CS329" s="1594"/>
      <c r="CT329" s="1594"/>
      <c r="CU329" s="1594"/>
      <c r="CV329" s="1594"/>
      <c r="CW329" s="1594"/>
      <c r="CX329" s="1594"/>
      <c r="CY329" s="1594"/>
      <c r="CZ329" s="1594"/>
      <c r="DA329" s="1594"/>
      <c r="DB329" s="1594"/>
      <c r="DC329" s="1594"/>
      <c r="DD329" s="1594"/>
      <c r="DE329" s="1594"/>
      <c r="DF329" s="1594"/>
      <c r="DG329" s="1594"/>
      <c r="DH329" s="1594"/>
      <c r="DI329" s="1594"/>
      <c r="DJ329" s="1594"/>
      <c r="DK329" s="1594"/>
      <c r="DL329" s="1594"/>
      <c r="DM329" s="1594"/>
      <c r="DN329" s="1594"/>
      <c r="DO329" s="1594"/>
      <c r="DP329" s="1594"/>
      <c r="DQ329" s="1594"/>
      <c r="DR329" s="1594"/>
      <c r="DS329" s="1594"/>
      <c r="DT329" s="1594"/>
      <c r="DU329" s="1594"/>
      <c r="DV329" s="1594"/>
      <c r="DW329" s="1594"/>
      <c r="DX329" s="1594"/>
      <c r="DY329" s="1594"/>
      <c r="DZ329" s="1594"/>
      <c r="EA329" s="1594"/>
      <c r="EB329" s="1594"/>
      <c r="EC329" s="1594"/>
      <c r="ED329" s="1594"/>
      <c r="EE329" s="1594"/>
      <c r="EF329" s="1594"/>
      <c r="EG329" s="1594"/>
      <c r="EH329" s="1594"/>
      <c r="EI329" s="1594"/>
      <c r="EJ329" s="1594"/>
      <c r="EK329" s="1594"/>
      <c r="EL329" s="1594"/>
      <c r="EM329" s="1594"/>
      <c r="EN329" s="1594"/>
      <c r="EO329" s="1594"/>
      <c r="EP329" s="1594"/>
      <c r="EQ329" s="1594"/>
      <c r="ER329" s="1594"/>
      <c r="ES329" s="1594"/>
    </row>
    <row r="330" spans="1:149" s="1595" customFormat="1" ht="12.5">
      <c r="A330" s="1644" t="str">
        <f t="shared" si="192"/>
        <v>Organisation</v>
      </c>
      <c r="B330" s="1758"/>
      <c r="C330" s="1758"/>
      <c r="D330" s="1758"/>
      <c r="E330" s="1756"/>
      <c r="F330" s="1592"/>
      <c r="G330" s="1714">
        <f t="shared" si="193"/>
        <v>0</v>
      </c>
      <c r="H330" s="1645"/>
      <c r="I330" s="1714">
        <f t="shared" si="194"/>
        <v>0</v>
      </c>
      <c r="J330" s="1646"/>
      <c r="K330" s="1646"/>
      <c r="L330" s="1592"/>
      <c r="M330" s="1597"/>
      <c r="N330" s="1597"/>
      <c r="O330" s="1646"/>
      <c r="P330" s="1647"/>
      <c r="Q330" s="1647"/>
      <c r="R330" s="1648"/>
      <c r="S330" s="1603"/>
      <c r="T330" s="1649"/>
      <c r="U330" s="1649"/>
      <c r="V330" s="1649"/>
      <c r="W330" s="1649"/>
      <c r="X330" s="1649"/>
      <c r="Y330" s="1649"/>
      <c r="Z330" s="1649"/>
      <c r="AA330" s="1649"/>
      <c r="AB330" s="1649"/>
      <c r="AC330" s="1649"/>
      <c r="AD330" s="1649"/>
      <c r="AE330" s="1649"/>
      <c r="AF330" s="1610">
        <f t="shared" si="173"/>
        <v>0</v>
      </c>
      <c r="AG330" s="1649"/>
      <c r="AH330" s="1649"/>
      <c r="AI330" s="1649"/>
      <c r="AJ330" s="1649"/>
      <c r="AK330" s="1649"/>
      <c r="AL330" s="1649"/>
      <c r="AM330" s="1649"/>
      <c r="AN330" s="1649"/>
      <c r="AO330" s="1649"/>
      <c r="AP330" s="1649"/>
      <c r="AQ330" s="1649"/>
      <c r="AR330" s="1709"/>
      <c r="AS330" s="1779">
        <f t="shared" si="174"/>
        <v>0</v>
      </c>
      <c r="AT330" s="1711">
        <f t="shared" si="195"/>
        <v>0</v>
      </c>
      <c r="AU330" s="1611">
        <f t="shared" si="175"/>
        <v>0</v>
      </c>
      <c r="AV330" s="1611">
        <f t="shared" si="176"/>
        <v>0</v>
      </c>
      <c r="AW330" s="1611">
        <f t="shared" si="177"/>
        <v>0</v>
      </c>
      <c r="AX330" s="1611">
        <f t="shared" si="178"/>
        <v>0</v>
      </c>
      <c r="AY330" s="1611">
        <f t="shared" si="179"/>
        <v>0</v>
      </c>
      <c r="AZ330" s="1611">
        <f t="shared" si="180"/>
        <v>0</v>
      </c>
      <c r="BA330" s="1611">
        <f t="shared" si="181"/>
        <v>0</v>
      </c>
      <c r="BB330" s="1611">
        <f t="shared" si="182"/>
        <v>0</v>
      </c>
      <c r="BC330" s="1611">
        <f t="shared" si="183"/>
        <v>0</v>
      </c>
      <c r="BD330" s="1611">
        <f t="shared" si="184"/>
        <v>0</v>
      </c>
      <c r="BE330" s="1611">
        <f t="shared" si="185"/>
        <v>0</v>
      </c>
      <c r="BF330" s="1611">
        <f t="shared" si="186"/>
        <v>0</v>
      </c>
      <c r="BG330" s="1611">
        <f t="shared" si="196"/>
        <v>0</v>
      </c>
      <c r="BH330" s="1611" t="str">
        <f t="shared" si="197"/>
        <v/>
      </c>
      <c r="BI330" s="1611" t="str">
        <f t="shared" si="198"/>
        <v/>
      </c>
      <c r="BJ330" s="1611" t="str">
        <f t="shared" si="187"/>
        <v/>
      </c>
      <c r="BK330" s="1611" t="str">
        <f t="shared" si="188"/>
        <v/>
      </c>
      <c r="BL330" s="1611" t="str">
        <f t="shared" ca="1" si="189"/>
        <v/>
      </c>
      <c r="BM330" s="1611" t="str">
        <f t="shared" si="199"/>
        <v/>
      </c>
      <c r="BN330" s="1611" t="str">
        <f t="shared" si="190"/>
        <v/>
      </c>
      <c r="BO330" s="1611" t="str">
        <f t="shared" si="191"/>
        <v/>
      </c>
      <c r="BP330" s="1611" t="str">
        <f t="shared" si="200"/>
        <v/>
      </c>
      <c r="BQ330" s="1611" t="str">
        <f t="shared" si="201"/>
        <v/>
      </c>
      <c r="BR330" s="1611" t="str">
        <f t="shared" si="202"/>
        <v/>
      </c>
      <c r="BS330" s="1611" t="str">
        <f t="shared" si="203"/>
        <v/>
      </c>
      <c r="BT330" s="1611" t="str">
        <f t="shared" si="204"/>
        <v/>
      </c>
      <c r="BU330" s="1731">
        <f t="shared" ca="1" si="205"/>
        <v>0</v>
      </c>
      <c r="BV330" s="1594"/>
      <c r="BW330" s="1594"/>
      <c r="BX330" s="1594"/>
      <c r="BY330" s="1594"/>
      <c r="BZ330" s="1594"/>
      <c r="CA330" s="1594"/>
      <c r="CB330" s="1594"/>
      <c r="CC330" s="1594"/>
      <c r="CD330" s="1594"/>
      <c r="CE330" s="1594"/>
      <c r="CF330" s="1594"/>
      <c r="CG330" s="1594"/>
      <c r="CH330" s="1594"/>
      <c r="CI330" s="1594"/>
      <c r="CJ330" s="1594"/>
      <c r="CK330" s="1594"/>
      <c r="CL330" s="1594"/>
      <c r="CM330" s="1594"/>
      <c r="CN330" s="1594"/>
      <c r="CO330" s="1594"/>
      <c r="CP330" s="1594"/>
      <c r="CQ330" s="1594"/>
      <c r="CR330" s="1594"/>
      <c r="CS330" s="1594"/>
      <c r="CT330" s="1594"/>
      <c r="CU330" s="1594"/>
      <c r="CV330" s="1594"/>
      <c r="CW330" s="1594"/>
      <c r="CX330" s="1594"/>
      <c r="CY330" s="1594"/>
      <c r="CZ330" s="1594"/>
      <c r="DA330" s="1594"/>
      <c r="DB330" s="1594"/>
      <c r="DC330" s="1594"/>
      <c r="DD330" s="1594"/>
      <c r="DE330" s="1594"/>
      <c r="DF330" s="1594"/>
      <c r="DG330" s="1594"/>
      <c r="DH330" s="1594"/>
      <c r="DI330" s="1594"/>
      <c r="DJ330" s="1594"/>
      <c r="DK330" s="1594"/>
      <c r="DL330" s="1594"/>
      <c r="DM330" s="1594"/>
      <c r="DN330" s="1594"/>
      <c r="DO330" s="1594"/>
      <c r="DP330" s="1594"/>
      <c r="DQ330" s="1594"/>
      <c r="DR330" s="1594"/>
      <c r="DS330" s="1594"/>
      <c r="DT330" s="1594"/>
      <c r="DU330" s="1594"/>
      <c r="DV330" s="1594"/>
      <c r="DW330" s="1594"/>
      <c r="DX330" s="1594"/>
      <c r="DY330" s="1594"/>
      <c r="DZ330" s="1594"/>
      <c r="EA330" s="1594"/>
      <c r="EB330" s="1594"/>
      <c r="EC330" s="1594"/>
      <c r="ED330" s="1594"/>
      <c r="EE330" s="1594"/>
      <c r="EF330" s="1594"/>
      <c r="EG330" s="1594"/>
      <c r="EH330" s="1594"/>
      <c r="EI330" s="1594"/>
      <c r="EJ330" s="1594"/>
      <c r="EK330" s="1594"/>
      <c r="EL330" s="1594"/>
      <c r="EM330" s="1594"/>
      <c r="EN330" s="1594"/>
      <c r="EO330" s="1594"/>
      <c r="EP330" s="1594"/>
      <c r="EQ330" s="1594"/>
      <c r="ER330" s="1594"/>
      <c r="ES330" s="1594"/>
    </row>
    <row r="331" spans="1:149" s="1595" customFormat="1" ht="12.5">
      <c r="A331" s="1644" t="str">
        <f t="shared" si="192"/>
        <v>Organisation</v>
      </c>
      <c r="B331" s="1758"/>
      <c r="C331" s="1758"/>
      <c r="D331" s="1758"/>
      <c r="E331" s="1756"/>
      <c r="F331" s="1592"/>
      <c r="G331" s="1714">
        <f t="shared" si="193"/>
        <v>0</v>
      </c>
      <c r="H331" s="1645"/>
      <c r="I331" s="1714">
        <f t="shared" si="194"/>
        <v>0</v>
      </c>
      <c r="J331" s="1646"/>
      <c r="K331" s="1646"/>
      <c r="L331" s="1592"/>
      <c r="M331" s="1597"/>
      <c r="N331" s="1597"/>
      <c r="O331" s="1646"/>
      <c r="P331" s="1647"/>
      <c r="Q331" s="1647"/>
      <c r="R331" s="1648"/>
      <c r="S331" s="1603"/>
      <c r="T331" s="1649"/>
      <c r="U331" s="1649"/>
      <c r="V331" s="1649"/>
      <c r="W331" s="1649"/>
      <c r="X331" s="1649"/>
      <c r="Y331" s="1649"/>
      <c r="Z331" s="1649"/>
      <c r="AA331" s="1649"/>
      <c r="AB331" s="1649"/>
      <c r="AC331" s="1649"/>
      <c r="AD331" s="1649"/>
      <c r="AE331" s="1649"/>
      <c r="AF331" s="1610">
        <f t="shared" si="173"/>
        <v>0</v>
      </c>
      <c r="AG331" s="1649"/>
      <c r="AH331" s="1649"/>
      <c r="AI331" s="1649"/>
      <c r="AJ331" s="1649"/>
      <c r="AK331" s="1649"/>
      <c r="AL331" s="1649"/>
      <c r="AM331" s="1649"/>
      <c r="AN331" s="1649"/>
      <c r="AO331" s="1649"/>
      <c r="AP331" s="1649"/>
      <c r="AQ331" s="1649"/>
      <c r="AR331" s="1709"/>
      <c r="AS331" s="1779">
        <f t="shared" si="174"/>
        <v>0</v>
      </c>
      <c r="AT331" s="1711">
        <f t="shared" si="195"/>
        <v>0</v>
      </c>
      <c r="AU331" s="1611">
        <f t="shared" si="175"/>
        <v>0</v>
      </c>
      <c r="AV331" s="1611">
        <f t="shared" si="176"/>
        <v>0</v>
      </c>
      <c r="AW331" s="1611">
        <f t="shared" si="177"/>
        <v>0</v>
      </c>
      <c r="AX331" s="1611">
        <f t="shared" si="178"/>
        <v>0</v>
      </c>
      <c r="AY331" s="1611">
        <f t="shared" si="179"/>
        <v>0</v>
      </c>
      <c r="AZ331" s="1611">
        <f t="shared" si="180"/>
        <v>0</v>
      </c>
      <c r="BA331" s="1611">
        <f t="shared" si="181"/>
        <v>0</v>
      </c>
      <c r="BB331" s="1611">
        <f t="shared" si="182"/>
        <v>0</v>
      </c>
      <c r="BC331" s="1611">
        <f t="shared" si="183"/>
        <v>0</v>
      </c>
      <c r="BD331" s="1611">
        <f t="shared" si="184"/>
        <v>0</v>
      </c>
      <c r="BE331" s="1611">
        <f t="shared" si="185"/>
        <v>0</v>
      </c>
      <c r="BF331" s="1611">
        <f t="shared" si="186"/>
        <v>0</v>
      </c>
      <c r="BG331" s="1611">
        <f t="shared" si="196"/>
        <v>0</v>
      </c>
      <c r="BH331" s="1611" t="str">
        <f t="shared" si="197"/>
        <v/>
      </c>
      <c r="BI331" s="1611" t="str">
        <f t="shared" si="198"/>
        <v/>
      </c>
      <c r="BJ331" s="1611" t="str">
        <f t="shared" si="187"/>
        <v/>
      </c>
      <c r="BK331" s="1611" t="str">
        <f t="shared" si="188"/>
        <v/>
      </c>
      <c r="BL331" s="1611" t="str">
        <f t="shared" ca="1" si="189"/>
        <v/>
      </c>
      <c r="BM331" s="1611" t="str">
        <f t="shared" si="199"/>
        <v/>
      </c>
      <c r="BN331" s="1611" t="str">
        <f t="shared" si="190"/>
        <v/>
      </c>
      <c r="BO331" s="1611" t="str">
        <f t="shared" si="191"/>
        <v/>
      </c>
      <c r="BP331" s="1611" t="str">
        <f t="shared" si="200"/>
        <v/>
      </c>
      <c r="BQ331" s="1611" t="str">
        <f t="shared" si="201"/>
        <v/>
      </c>
      <c r="BR331" s="1611" t="str">
        <f t="shared" si="202"/>
        <v/>
      </c>
      <c r="BS331" s="1611" t="str">
        <f t="shared" si="203"/>
        <v/>
      </c>
      <c r="BT331" s="1611" t="str">
        <f t="shared" si="204"/>
        <v/>
      </c>
      <c r="BU331" s="1731">
        <f t="shared" ca="1" si="205"/>
        <v>0</v>
      </c>
      <c r="BV331" s="1594"/>
      <c r="BW331" s="1594"/>
      <c r="BX331" s="1594"/>
      <c r="BY331" s="1594"/>
      <c r="BZ331" s="1594"/>
      <c r="CA331" s="1594"/>
      <c r="CB331" s="1594"/>
      <c r="CC331" s="1594"/>
      <c r="CD331" s="1594"/>
      <c r="CE331" s="1594"/>
      <c r="CF331" s="1594"/>
      <c r="CG331" s="1594"/>
      <c r="CH331" s="1594"/>
      <c r="CI331" s="1594"/>
      <c r="CJ331" s="1594"/>
      <c r="CK331" s="1594"/>
      <c r="CL331" s="1594"/>
      <c r="CM331" s="1594"/>
      <c r="CN331" s="1594"/>
      <c r="CO331" s="1594"/>
      <c r="CP331" s="1594"/>
      <c r="CQ331" s="1594"/>
      <c r="CR331" s="1594"/>
      <c r="CS331" s="1594"/>
      <c r="CT331" s="1594"/>
      <c r="CU331" s="1594"/>
      <c r="CV331" s="1594"/>
      <c r="CW331" s="1594"/>
      <c r="CX331" s="1594"/>
      <c r="CY331" s="1594"/>
      <c r="CZ331" s="1594"/>
      <c r="DA331" s="1594"/>
      <c r="DB331" s="1594"/>
      <c r="DC331" s="1594"/>
      <c r="DD331" s="1594"/>
      <c r="DE331" s="1594"/>
      <c r="DF331" s="1594"/>
      <c r="DG331" s="1594"/>
      <c r="DH331" s="1594"/>
      <c r="DI331" s="1594"/>
      <c r="DJ331" s="1594"/>
      <c r="DK331" s="1594"/>
      <c r="DL331" s="1594"/>
      <c r="DM331" s="1594"/>
      <c r="DN331" s="1594"/>
      <c r="DO331" s="1594"/>
      <c r="DP331" s="1594"/>
      <c r="DQ331" s="1594"/>
      <c r="DR331" s="1594"/>
      <c r="DS331" s="1594"/>
      <c r="DT331" s="1594"/>
      <c r="DU331" s="1594"/>
      <c r="DV331" s="1594"/>
      <c r="DW331" s="1594"/>
      <c r="DX331" s="1594"/>
      <c r="DY331" s="1594"/>
      <c r="DZ331" s="1594"/>
      <c r="EA331" s="1594"/>
      <c r="EB331" s="1594"/>
      <c r="EC331" s="1594"/>
      <c r="ED331" s="1594"/>
      <c r="EE331" s="1594"/>
      <c r="EF331" s="1594"/>
      <c r="EG331" s="1594"/>
      <c r="EH331" s="1594"/>
      <c r="EI331" s="1594"/>
      <c r="EJ331" s="1594"/>
      <c r="EK331" s="1594"/>
      <c r="EL331" s="1594"/>
      <c r="EM331" s="1594"/>
      <c r="EN331" s="1594"/>
      <c r="EO331" s="1594"/>
      <c r="EP331" s="1594"/>
      <c r="EQ331" s="1594"/>
      <c r="ER331" s="1594"/>
      <c r="ES331" s="1594"/>
    </row>
    <row r="332" spans="1:149" s="1595" customFormat="1" ht="12.5">
      <c r="A332" s="1644" t="str">
        <f t="shared" si="192"/>
        <v>Organisation</v>
      </c>
      <c r="B332" s="1758"/>
      <c r="C332" s="1758"/>
      <c r="D332" s="1758"/>
      <c r="E332" s="1756"/>
      <c r="F332" s="1592"/>
      <c r="G332" s="1714">
        <f t="shared" si="193"/>
        <v>0</v>
      </c>
      <c r="H332" s="1645"/>
      <c r="I332" s="1714">
        <f t="shared" si="194"/>
        <v>0</v>
      </c>
      <c r="J332" s="1646"/>
      <c r="K332" s="1646"/>
      <c r="L332" s="1592"/>
      <c r="M332" s="1597"/>
      <c r="N332" s="1597"/>
      <c r="O332" s="1646"/>
      <c r="P332" s="1647"/>
      <c r="Q332" s="1647"/>
      <c r="R332" s="1648"/>
      <c r="S332" s="1603"/>
      <c r="T332" s="1649"/>
      <c r="U332" s="1649"/>
      <c r="V332" s="1649"/>
      <c r="W332" s="1649"/>
      <c r="X332" s="1649"/>
      <c r="Y332" s="1649"/>
      <c r="Z332" s="1649"/>
      <c r="AA332" s="1649"/>
      <c r="AB332" s="1649"/>
      <c r="AC332" s="1649"/>
      <c r="AD332" s="1649"/>
      <c r="AE332" s="1649"/>
      <c r="AF332" s="1610">
        <f t="shared" si="173"/>
        <v>0</v>
      </c>
      <c r="AG332" s="1649"/>
      <c r="AH332" s="1649"/>
      <c r="AI332" s="1649"/>
      <c r="AJ332" s="1649"/>
      <c r="AK332" s="1649"/>
      <c r="AL332" s="1649"/>
      <c r="AM332" s="1649"/>
      <c r="AN332" s="1649"/>
      <c r="AO332" s="1649"/>
      <c r="AP332" s="1649"/>
      <c r="AQ332" s="1649"/>
      <c r="AR332" s="1709"/>
      <c r="AS332" s="1779">
        <f t="shared" si="174"/>
        <v>0</v>
      </c>
      <c r="AT332" s="1711">
        <f t="shared" si="195"/>
        <v>0</v>
      </c>
      <c r="AU332" s="1611">
        <f t="shared" si="175"/>
        <v>0</v>
      </c>
      <c r="AV332" s="1611">
        <f t="shared" si="176"/>
        <v>0</v>
      </c>
      <c r="AW332" s="1611">
        <f t="shared" si="177"/>
        <v>0</v>
      </c>
      <c r="AX332" s="1611">
        <f t="shared" si="178"/>
        <v>0</v>
      </c>
      <c r="AY332" s="1611">
        <f t="shared" si="179"/>
        <v>0</v>
      </c>
      <c r="AZ332" s="1611">
        <f t="shared" si="180"/>
        <v>0</v>
      </c>
      <c r="BA332" s="1611">
        <f t="shared" si="181"/>
        <v>0</v>
      </c>
      <c r="BB332" s="1611">
        <f t="shared" si="182"/>
        <v>0</v>
      </c>
      <c r="BC332" s="1611">
        <f t="shared" si="183"/>
        <v>0</v>
      </c>
      <c r="BD332" s="1611">
        <f t="shared" si="184"/>
        <v>0</v>
      </c>
      <c r="BE332" s="1611">
        <f t="shared" si="185"/>
        <v>0</v>
      </c>
      <c r="BF332" s="1611">
        <f t="shared" si="186"/>
        <v>0</v>
      </c>
      <c r="BG332" s="1611">
        <f t="shared" si="196"/>
        <v>0</v>
      </c>
      <c r="BH332" s="1611" t="str">
        <f t="shared" si="197"/>
        <v/>
      </c>
      <c r="BI332" s="1611" t="str">
        <f t="shared" si="198"/>
        <v/>
      </c>
      <c r="BJ332" s="1611" t="str">
        <f t="shared" si="187"/>
        <v/>
      </c>
      <c r="BK332" s="1611" t="str">
        <f t="shared" si="188"/>
        <v/>
      </c>
      <c r="BL332" s="1611" t="str">
        <f t="shared" ca="1" si="189"/>
        <v/>
      </c>
      <c r="BM332" s="1611" t="str">
        <f t="shared" si="199"/>
        <v/>
      </c>
      <c r="BN332" s="1611" t="str">
        <f t="shared" si="190"/>
        <v/>
      </c>
      <c r="BO332" s="1611" t="str">
        <f t="shared" si="191"/>
        <v/>
      </c>
      <c r="BP332" s="1611" t="str">
        <f t="shared" si="200"/>
        <v/>
      </c>
      <c r="BQ332" s="1611" t="str">
        <f t="shared" si="201"/>
        <v/>
      </c>
      <c r="BR332" s="1611" t="str">
        <f t="shared" si="202"/>
        <v/>
      </c>
      <c r="BS332" s="1611" t="str">
        <f t="shared" si="203"/>
        <v/>
      </c>
      <c r="BT332" s="1611" t="str">
        <f t="shared" si="204"/>
        <v/>
      </c>
      <c r="BU332" s="1731">
        <f t="shared" ca="1" si="205"/>
        <v>0</v>
      </c>
      <c r="BV332" s="1594"/>
      <c r="BW332" s="1594"/>
      <c r="BX332" s="1594"/>
      <c r="BY332" s="1594"/>
      <c r="BZ332" s="1594"/>
      <c r="CA332" s="1594"/>
      <c r="CB332" s="1594"/>
      <c r="CC332" s="1594"/>
      <c r="CD332" s="1594"/>
      <c r="CE332" s="1594"/>
      <c r="CF332" s="1594"/>
      <c r="CG332" s="1594"/>
      <c r="CH332" s="1594"/>
      <c r="CI332" s="1594"/>
      <c r="CJ332" s="1594"/>
      <c r="CK332" s="1594"/>
      <c r="CL332" s="1594"/>
      <c r="CM332" s="1594"/>
      <c r="CN332" s="1594"/>
      <c r="CO332" s="1594"/>
      <c r="CP332" s="1594"/>
      <c r="CQ332" s="1594"/>
      <c r="CR332" s="1594"/>
      <c r="CS332" s="1594"/>
      <c r="CT332" s="1594"/>
      <c r="CU332" s="1594"/>
      <c r="CV332" s="1594"/>
      <c r="CW332" s="1594"/>
      <c r="CX332" s="1594"/>
      <c r="CY332" s="1594"/>
      <c r="CZ332" s="1594"/>
      <c r="DA332" s="1594"/>
      <c r="DB332" s="1594"/>
      <c r="DC332" s="1594"/>
      <c r="DD332" s="1594"/>
      <c r="DE332" s="1594"/>
      <c r="DF332" s="1594"/>
      <c r="DG332" s="1594"/>
      <c r="DH332" s="1594"/>
      <c r="DI332" s="1594"/>
      <c r="DJ332" s="1594"/>
      <c r="DK332" s="1594"/>
      <c r="DL332" s="1594"/>
      <c r="DM332" s="1594"/>
      <c r="DN332" s="1594"/>
      <c r="DO332" s="1594"/>
      <c r="DP332" s="1594"/>
      <c r="DQ332" s="1594"/>
      <c r="DR332" s="1594"/>
      <c r="DS332" s="1594"/>
      <c r="DT332" s="1594"/>
      <c r="DU332" s="1594"/>
      <c r="DV332" s="1594"/>
      <c r="DW332" s="1594"/>
      <c r="DX332" s="1594"/>
      <c r="DY332" s="1594"/>
      <c r="DZ332" s="1594"/>
      <c r="EA332" s="1594"/>
      <c r="EB332" s="1594"/>
      <c r="EC332" s="1594"/>
      <c r="ED332" s="1594"/>
      <c r="EE332" s="1594"/>
      <c r="EF332" s="1594"/>
      <c r="EG332" s="1594"/>
      <c r="EH332" s="1594"/>
      <c r="EI332" s="1594"/>
      <c r="EJ332" s="1594"/>
      <c r="EK332" s="1594"/>
      <c r="EL332" s="1594"/>
      <c r="EM332" s="1594"/>
      <c r="EN332" s="1594"/>
      <c r="EO332" s="1594"/>
      <c r="EP332" s="1594"/>
      <c r="EQ332" s="1594"/>
      <c r="ER332" s="1594"/>
      <c r="ES332" s="1594"/>
    </row>
    <row r="333" spans="1:149" s="1595" customFormat="1" ht="12.5">
      <c r="A333" s="1644" t="str">
        <f t="shared" si="192"/>
        <v>Organisation</v>
      </c>
      <c r="B333" s="1758"/>
      <c r="C333" s="1758"/>
      <c r="D333" s="1758"/>
      <c r="E333" s="1756"/>
      <c r="F333" s="1592"/>
      <c r="G333" s="1714">
        <f t="shared" si="193"/>
        <v>0</v>
      </c>
      <c r="H333" s="1645"/>
      <c r="I333" s="1714">
        <f t="shared" si="194"/>
        <v>0</v>
      </c>
      <c r="J333" s="1646"/>
      <c r="K333" s="1646"/>
      <c r="L333" s="1592"/>
      <c r="M333" s="1597"/>
      <c r="N333" s="1597"/>
      <c r="O333" s="1646"/>
      <c r="P333" s="1647"/>
      <c r="Q333" s="1647"/>
      <c r="R333" s="1648"/>
      <c r="S333" s="1603"/>
      <c r="T333" s="1649"/>
      <c r="U333" s="1649"/>
      <c r="V333" s="1649"/>
      <c r="W333" s="1649"/>
      <c r="X333" s="1649"/>
      <c r="Y333" s="1649"/>
      <c r="Z333" s="1649"/>
      <c r="AA333" s="1649"/>
      <c r="AB333" s="1649"/>
      <c r="AC333" s="1649"/>
      <c r="AD333" s="1649"/>
      <c r="AE333" s="1649"/>
      <c r="AF333" s="1610">
        <f t="shared" si="173"/>
        <v>0</v>
      </c>
      <c r="AG333" s="1649"/>
      <c r="AH333" s="1649"/>
      <c r="AI333" s="1649"/>
      <c r="AJ333" s="1649"/>
      <c r="AK333" s="1649"/>
      <c r="AL333" s="1649"/>
      <c r="AM333" s="1649"/>
      <c r="AN333" s="1649"/>
      <c r="AO333" s="1649"/>
      <c r="AP333" s="1649"/>
      <c r="AQ333" s="1649"/>
      <c r="AR333" s="1709"/>
      <c r="AS333" s="1779">
        <f t="shared" si="174"/>
        <v>0</v>
      </c>
      <c r="AT333" s="1711">
        <f t="shared" si="195"/>
        <v>0</v>
      </c>
      <c r="AU333" s="1611">
        <f t="shared" si="175"/>
        <v>0</v>
      </c>
      <c r="AV333" s="1611">
        <f t="shared" si="176"/>
        <v>0</v>
      </c>
      <c r="AW333" s="1611">
        <f t="shared" si="177"/>
        <v>0</v>
      </c>
      <c r="AX333" s="1611">
        <f t="shared" si="178"/>
        <v>0</v>
      </c>
      <c r="AY333" s="1611">
        <f t="shared" si="179"/>
        <v>0</v>
      </c>
      <c r="AZ333" s="1611">
        <f t="shared" si="180"/>
        <v>0</v>
      </c>
      <c r="BA333" s="1611">
        <f t="shared" si="181"/>
        <v>0</v>
      </c>
      <c r="BB333" s="1611">
        <f t="shared" si="182"/>
        <v>0</v>
      </c>
      <c r="BC333" s="1611">
        <f t="shared" si="183"/>
        <v>0</v>
      </c>
      <c r="BD333" s="1611">
        <f t="shared" si="184"/>
        <v>0</v>
      </c>
      <c r="BE333" s="1611">
        <f t="shared" si="185"/>
        <v>0</v>
      </c>
      <c r="BF333" s="1611">
        <f t="shared" si="186"/>
        <v>0</v>
      </c>
      <c r="BG333" s="1611">
        <f t="shared" si="196"/>
        <v>0</v>
      </c>
      <c r="BH333" s="1611" t="str">
        <f t="shared" si="197"/>
        <v/>
      </c>
      <c r="BI333" s="1611" t="str">
        <f t="shared" si="198"/>
        <v/>
      </c>
      <c r="BJ333" s="1611" t="str">
        <f t="shared" si="187"/>
        <v/>
      </c>
      <c r="BK333" s="1611" t="str">
        <f t="shared" si="188"/>
        <v/>
      </c>
      <c r="BL333" s="1611" t="str">
        <f t="shared" ca="1" si="189"/>
        <v/>
      </c>
      <c r="BM333" s="1611" t="str">
        <f t="shared" si="199"/>
        <v/>
      </c>
      <c r="BN333" s="1611" t="str">
        <f t="shared" si="190"/>
        <v/>
      </c>
      <c r="BO333" s="1611" t="str">
        <f t="shared" si="191"/>
        <v/>
      </c>
      <c r="BP333" s="1611" t="str">
        <f t="shared" si="200"/>
        <v/>
      </c>
      <c r="BQ333" s="1611" t="str">
        <f t="shared" si="201"/>
        <v/>
      </c>
      <c r="BR333" s="1611" t="str">
        <f t="shared" si="202"/>
        <v/>
      </c>
      <c r="BS333" s="1611" t="str">
        <f t="shared" si="203"/>
        <v/>
      </c>
      <c r="BT333" s="1611" t="str">
        <f t="shared" si="204"/>
        <v/>
      </c>
      <c r="BU333" s="1731">
        <f t="shared" ca="1" si="205"/>
        <v>0</v>
      </c>
      <c r="BV333" s="1594"/>
      <c r="BW333" s="1594"/>
      <c r="BX333" s="1594"/>
      <c r="BY333" s="1594"/>
      <c r="BZ333" s="1594"/>
      <c r="CA333" s="1594"/>
      <c r="CB333" s="1594"/>
      <c r="CC333" s="1594"/>
      <c r="CD333" s="1594"/>
      <c r="CE333" s="1594"/>
      <c r="CF333" s="1594"/>
      <c r="CG333" s="1594"/>
      <c r="CH333" s="1594"/>
      <c r="CI333" s="1594"/>
      <c r="CJ333" s="1594"/>
      <c r="CK333" s="1594"/>
      <c r="CL333" s="1594"/>
      <c r="CM333" s="1594"/>
      <c r="CN333" s="1594"/>
      <c r="CO333" s="1594"/>
      <c r="CP333" s="1594"/>
      <c r="CQ333" s="1594"/>
      <c r="CR333" s="1594"/>
      <c r="CS333" s="1594"/>
      <c r="CT333" s="1594"/>
      <c r="CU333" s="1594"/>
      <c r="CV333" s="1594"/>
      <c r="CW333" s="1594"/>
      <c r="CX333" s="1594"/>
      <c r="CY333" s="1594"/>
      <c r="CZ333" s="1594"/>
      <c r="DA333" s="1594"/>
      <c r="DB333" s="1594"/>
      <c r="DC333" s="1594"/>
      <c r="DD333" s="1594"/>
      <c r="DE333" s="1594"/>
      <c r="DF333" s="1594"/>
      <c r="DG333" s="1594"/>
      <c r="DH333" s="1594"/>
      <c r="DI333" s="1594"/>
      <c r="DJ333" s="1594"/>
      <c r="DK333" s="1594"/>
      <c r="DL333" s="1594"/>
      <c r="DM333" s="1594"/>
      <c r="DN333" s="1594"/>
      <c r="DO333" s="1594"/>
      <c r="DP333" s="1594"/>
      <c r="DQ333" s="1594"/>
      <c r="DR333" s="1594"/>
      <c r="DS333" s="1594"/>
      <c r="DT333" s="1594"/>
      <c r="DU333" s="1594"/>
      <c r="DV333" s="1594"/>
      <c r="DW333" s="1594"/>
      <c r="DX333" s="1594"/>
      <c r="DY333" s="1594"/>
      <c r="DZ333" s="1594"/>
      <c r="EA333" s="1594"/>
      <c r="EB333" s="1594"/>
      <c r="EC333" s="1594"/>
      <c r="ED333" s="1594"/>
      <c r="EE333" s="1594"/>
      <c r="EF333" s="1594"/>
      <c r="EG333" s="1594"/>
      <c r="EH333" s="1594"/>
      <c r="EI333" s="1594"/>
      <c r="EJ333" s="1594"/>
      <c r="EK333" s="1594"/>
      <c r="EL333" s="1594"/>
      <c r="EM333" s="1594"/>
      <c r="EN333" s="1594"/>
      <c r="EO333" s="1594"/>
      <c r="EP333" s="1594"/>
      <c r="EQ333" s="1594"/>
      <c r="ER333" s="1594"/>
      <c r="ES333" s="1594"/>
    </row>
    <row r="334" spans="1:149" s="1595" customFormat="1" ht="12.5">
      <c r="A334" s="1644" t="str">
        <f t="shared" si="192"/>
        <v>Organisation</v>
      </c>
      <c r="B334" s="1758"/>
      <c r="C334" s="1758"/>
      <c r="D334" s="1758"/>
      <c r="E334" s="1756"/>
      <c r="F334" s="1592"/>
      <c r="G334" s="1714">
        <f t="shared" si="193"/>
        <v>0</v>
      </c>
      <c r="H334" s="1645"/>
      <c r="I334" s="1714">
        <f t="shared" si="194"/>
        <v>0</v>
      </c>
      <c r="J334" s="1646"/>
      <c r="K334" s="1646"/>
      <c r="L334" s="1592"/>
      <c r="M334" s="1597"/>
      <c r="N334" s="1597"/>
      <c r="O334" s="1646"/>
      <c r="P334" s="1647"/>
      <c r="Q334" s="1647"/>
      <c r="R334" s="1648"/>
      <c r="S334" s="1603"/>
      <c r="T334" s="1649"/>
      <c r="U334" s="1649"/>
      <c r="V334" s="1649"/>
      <c r="W334" s="1649"/>
      <c r="X334" s="1649"/>
      <c r="Y334" s="1649"/>
      <c r="Z334" s="1649"/>
      <c r="AA334" s="1649"/>
      <c r="AB334" s="1649"/>
      <c r="AC334" s="1649"/>
      <c r="AD334" s="1649"/>
      <c r="AE334" s="1649"/>
      <c r="AF334" s="1610">
        <f t="shared" si="173"/>
        <v>0</v>
      </c>
      <c r="AG334" s="1649"/>
      <c r="AH334" s="1649"/>
      <c r="AI334" s="1649"/>
      <c r="AJ334" s="1649"/>
      <c r="AK334" s="1649"/>
      <c r="AL334" s="1649"/>
      <c r="AM334" s="1649"/>
      <c r="AN334" s="1649"/>
      <c r="AO334" s="1649"/>
      <c r="AP334" s="1649"/>
      <c r="AQ334" s="1649"/>
      <c r="AR334" s="1709"/>
      <c r="AS334" s="1779">
        <f t="shared" si="174"/>
        <v>0</v>
      </c>
      <c r="AT334" s="1711">
        <f t="shared" si="195"/>
        <v>0</v>
      </c>
      <c r="AU334" s="1611">
        <f t="shared" si="175"/>
        <v>0</v>
      </c>
      <c r="AV334" s="1611">
        <f t="shared" si="176"/>
        <v>0</v>
      </c>
      <c r="AW334" s="1611">
        <f t="shared" si="177"/>
        <v>0</v>
      </c>
      <c r="AX334" s="1611">
        <f t="shared" si="178"/>
        <v>0</v>
      </c>
      <c r="AY334" s="1611">
        <f t="shared" si="179"/>
        <v>0</v>
      </c>
      <c r="AZ334" s="1611">
        <f t="shared" si="180"/>
        <v>0</v>
      </c>
      <c r="BA334" s="1611">
        <f t="shared" si="181"/>
        <v>0</v>
      </c>
      <c r="BB334" s="1611">
        <f t="shared" si="182"/>
        <v>0</v>
      </c>
      <c r="BC334" s="1611">
        <f t="shared" si="183"/>
        <v>0</v>
      </c>
      <c r="BD334" s="1611">
        <f t="shared" si="184"/>
        <v>0</v>
      </c>
      <c r="BE334" s="1611">
        <f t="shared" si="185"/>
        <v>0</v>
      </c>
      <c r="BF334" s="1611">
        <f t="shared" si="186"/>
        <v>0</v>
      </c>
      <c r="BG334" s="1611">
        <f t="shared" si="196"/>
        <v>0</v>
      </c>
      <c r="BH334" s="1611" t="str">
        <f t="shared" si="197"/>
        <v/>
      </c>
      <c r="BI334" s="1611" t="str">
        <f t="shared" si="198"/>
        <v/>
      </c>
      <c r="BJ334" s="1611" t="str">
        <f t="shared" si="187"/>
        <v/>
      </c>
      <c r="BK334" s="1611" t="str">
        <f t="shared" si="188"/>
        <v/>
      </c>
      <c r="BL334" s="1611" t="str">
        <f t="shared" ca="1" si="189"/>
        <v/>
      </c>
      <c r="BM334" s="1611" t="str">
        <f t="shared" si="199"/>
        <v/>
      </c>
      <c r="BN334" s="1611" t="str">
        <f t="shared" si="190"/>
        <v/>
      </c>
      <c r="BO334" s="1611" t="str">
        <f t="shared" si="191"/>
        <v/>
      </c>
      <c r="BP334" s="1611" t="str">
        <f t="shared" si="200"/>
        <v/>
      </c>
      <c r="BQ334" s="1611" t="str">
        <f t="shared" si="201"/>
        <v/>
      </c>
      <c r="BR334" s="1611" t="str">
        <f t="shared" si="202"/>
        <v/>
      </c>
      <c r="BS334" s="1611" t="str">
        <f t="shared" si="203"/>
        <v/>
      </c>
      <c r="BT334" s="1611" t="str">
        <f t="shared" si="204"/>
        <v/>
      </c>
      <c r="BU334" s="1731">
        <f t="shared" ca="1" si="205"/>
        <v>0</v>
      </c>
      <c r="BV334" s="1594"/>
      <c r="BW334" s="1594"/>
      <c r="BX334" s="1594"/>
      <c r="BY334" s="1594"/>
      <c r="BZ334" s="1594"/>
      <c r="CA334" s="1594"/>
      <c r="CB334" s="1594"/>
      <c r="CC334" s="1594"/>
      <c r="CD334" s="1594"/>
      <c r="CE334" s="1594"/>
      <c r="CF334" s="1594"/>
      <c r="CG334" s="1594"/>
      <c r="CH334" s="1594"/>
      <c r="CI334" s="1594"/>
      <c r="CJ334" s="1594"/>
      <c r="CK334" s="1594"/>
      <c r="CL334" s="1594"/>
      <c r="CM334" s="1594"/>
      <c r="CN334" s="1594"/>
      <c r="CO334" s="1594"/>
      <c r="CP334" s="1594"/>
      <c r="CQ334" s="1594"/>
      <c r="CR334" s="1594"/>
      <c r="CS334" s="1594"/>
      <c r="CT334" s="1594"/>
      <c r="CU334" s="1594"/>
      <c r="CV334" s="1594"/>
      <c r="CW334" s="1594"/>
      <c r="CX334" s="1594"/>
      <c r="CY334" s="1594"/>
      <c r="CZ334" s="1594"/>
      <c r="DA334" s="1594"/>
      <c r="DB334" s="1594"/>
      <c r="DC334" s="1594"/>
      <c r="DD334" s="1594"/>
      <c r="DE334" s="1594"/>
      <c r="DF334" s="1594"/>
      <c r="DG334" s="1594"/>
      <c r="DH334" s="1594"/>
      <c r="DI334" s="1594"/>
      <c r="DJ334" s="1594"/>
      <c r="DK334" s="1594"/>
      <c r="DL334" s="1594"/>
      <c r="DM334" s="1594"/>
      <c r="DN334" s="1594"/>
      <c r="DO334" s="1594"/>
      <c r="DP334" s="1594"/>
      <c r="DQ334" s="1594"/>
      <c r="DR334" s="1594"/>
      <c r="DS334" s="1594"/>
      <c r="DT334" s="1594"/>
      <c r="DU334" s="1594"/>
      <c r="DV334" s="1594"/>
      <c r="DW334" s="1594"/>
      <c r="DX334" s="1594"/>
      <c r="DY334" s="1594"/>
      <c r="DZ334" s="1594"/>
      <c r="EA334" s="1594"/>
      <c r="EB334" s="1594"/>
      <c r="EC334" s="1594"/>
      <c r="ED334" s="1594"/>
      <c r="EE334" s="1594"/>
      <c r="EF334" s="1594"/>
      <c r="EG334" s="1594"/>
      <c r="EH334" s="1594"/>
      <c r="EI334" s="1594"/>
      <c r="EJ334" s="1594"/>
      <c r="EK334" s="1594"/>
      <c r="EL334" s="1594"/>
      <c r="EM334" s="1594"/>
      <c r="EN334" s="1594"/>
      <c r="EO334" s="1594"/>
      <c r="EP334" s="1594"/>
      <c r="EQ334" s="1594"/>
      <c r="ER334" s="1594"/>
      <c r="ES334" s="1594"/>
    </row>
    <row r="335" spans="1:149" s="1595" customFormat="1" ht="12.5">
      <c r="A335" s="1644" t="str">
        <f t="shared" si="192"/>
        <v>Organisation</v>
      </c>
      <c r="B335" s="1760"/>
      <c r="C335" s="1760"/>
      <c r="D335" s="1758"/>
      <c r="E335" s="1756"/>
      <c r="F335" s="1592"/>
      <c r="G335" s="1714">
        <f t="shared" si="193"/>
        <v>0</v>
      </c>
      <c r="H335" s="1645"/>
      <c r="I335" s="1714">
        <f t="shared" si="194"/>
        <v>0</v>
      </c>
      <c r="J335" s="1646"/>
      <c r="K335" s="1646"/>
      <c r="L335" s="1592"/>
      <c r="M335" s="1597"/>
      <c r="N335" s="1597"/>
      <c r="O335" s="1646"/>
      <c r="P335" s="1647"/>
      <c r="Q335" s="1647"/>
      <c r="R335" s="1648"/>
      <c r="S335" s="1603"/>
      <c r="T335" s="1649"/>
      <c r="U335" s="1649"/>
      <c r="V335" s="1649"/>
      <c r="W335" s="1649"/>
      <c r="X335" s="1649"/>
      <c r="Y335" s="1649"/>
      <c r="Z335" s="1649"/>
      <c r="AA335" s="1649"/>
      <c r="AB335" s="1649"/>
      <c r="AC335" s="1649"/>
      <c r="AD335" s="1649"/>
      <c r="AE335" s="1649"/>
      <c r="AF335" s="1610">
        <f t="shared" si="173"/>
        <v>0</v>
      </c>
      <c r="AG335" s="1649"/>
      <c r="AH335" s="1649"/>
      <c r="AI335" s="1649"/>
      <c r="AJ335" s="1649"/>
      <c r="AK335" s="1649"/>
      <c r="AL335" s="1649"/>
      <c r="AM335" s="1649"/>
      <c r="AN335" s="1649"/>
      <c r="AO335" s="1649"/>
      <c r="AP335" s="1649"/>
      <c r="AQ335" s="1649"/>
      <c r="AR335" s="1709"/>
      <c r="AS335" s="1779">
        <f t="shared" si="174"/>
        <v>0</v>
      </c>
      <c r="AT335" s="1711">
        <f t="shared" si="195"/>
        <v>0</v>
      </c>
      <c r="AU335" s="1611">
        <f t="shared" si="175"/>
        <v>0</v>
      </c>
      <c r="AV335" s="1611">
        <f t="shared" si="176"/>
        <v>0</v>
      </c>
      <c r="AW335" s="1611">
        <f t="shared" si="177"/>
        <v>0</v>
      </c>
      <c r="AX335" s="1611">
        <f t="shared" si="178"/>
        <v>0</v>
      </c>
      <c r="AY335" s="1611">
        <f t="shared" si="179"/>
        <v>0</v>
      </c>
      <c r="AZ335" s="1611">
        <f t="shared" si="180"/>
        <v>0</v>
      </c>
      <c r="BA335" s="1611">
        <f t="shared" si="181"/>
        <v>0</v>
      </c>
      <c r="BB335" s="1611">
        <f t="shared" si="182"/>
        <v>0</v>
      </c>
      <c r="BC335" s="1611">
        <f t="shared" si="183"/>
        <v>0</v>
      </c>
      <c r="BD335" s="1611">
        <f t="shared" si="184"/>
        <v>0</v>
      </c>
      <c r="BE335" s="1611">
        <f t="shared" si="185"/>
        <v>0</v>
      </c>
      <c r="BF335" s="1611">
        <f t="shared" si="186"/>
        <v>0</v>
      </c>
      <c r="BG335" s="1611">
        <f t="shared" si="196"/>
        <v>0</v>
      </c>
      <c r="BH335" s="1611" t="str">
        <f t="shared" si="197"/>
        <v/>
      </c>
      <c r="BI335" s="1611" t="str">
        <f t="shared" si="198"/>
        <v/>
      </c>
      <c r="BJ335" s="1611" t="str">
        <f t="shared" si="187"/>
        <v/>
      </c>
      <c r="BK335" s="1611" t="str">
        <f t="shared" si="188"/>
        <v/>
      </c>
      <c r="BL335" s="1611" t="str">
        <f t="shared" ca="1" si="189"/>
        <v/>
      </c>
      <c r="BM335" s="1611" t="str">
        <f t="shared" si="199"/>
        <v/>
      </c>
      <c r="BN335" s="1611" t="str">
        <f t="shared" si="190"/>
        <v/>
      </c>
      <c r="BO335" s="1611" t="str">
        <f t="shared" si="191"/>
        <v/>
      </c>
      <c r="BP335" s="1611" t="str">
        <f t="shared" si="200"/>
        <v/>
      </c>
      <c r="BQ335" s="1611" t="str">
        <f t="shared" si="201"/>
        <v/>
      </c>
      <c r="BR335" s="1611" t="str">
        <f t="shared" si="202"/>
        <v/>
      </c>
      <c r="BS335" s="1611" t="str">
        <f t="shared" si="203"/>
        <v/>
      </c>
      <c r="BT335" s="1611" t="str">
        <f t="shared" si="204"/>
        <v/>
      </c>
      <c r="BU335" s="1731">
        <f t="shared" ca="1" si="205"/>
        <v>0</v>
      </c>
      <c r="BV335" s="1594"/>
      <c r="BW335" s="1594"/>
      <c r="BX335" s="1594"/>
      <c r="BY335" s="1594"/>
      <c r="BZ335" s="1594"/>
      <c r="CA335" s="1594"/>
      <c r="CB335" s="1594"/>
      <c r="CC335" s="1594"/>
      <c r="CD335" s="1594"/>
      <c r="CE335" s="1594"/>
      <c r="CF335" s="1594"/>
      <c r="CG335" s="1594"/>
      <c r="CH335" s="1594"/>
      <c r="CI335" s="1594"/>
      <c r="CJ335" s="1594"/>
      <c r="CK335" s="1594"/>
      <c r="CL335" s="1594"/>
      <c r="CM335" s="1594"/>
      <c r="CN335" s="1594"/>
      <c r="CO335" s="1594"/>
      <c r="CP335" s="1594"/>
      <c r="CQ335" s="1594"/>
      <c r="CR335" s="1594"/>
      <c r="CS335" s="1594"/>
      <c r="CT335" s="1594"/>
      <c r="CU335" s="1594"/>
      <c r="CV335" s="1594"/>
      <c r="CW335" s="1594"/>
      <c r="CX335" s="1594"/>
      <c r="CY335" s="1594"/>
      <c r="CZ335" s="1594"/>
      <c r="DA335" s="1594"/>
      <c r="DB335" s="1594"/>
      <c r="DC335" s="1594"/>
      <c r="DD335" s="1594"/>
      <c r="DE335" s="1594"/>
      <c r="DF335" s="1594"/>
      <c r="DG335" s="1594"/>
      <c r="DH335" s="1594"/>
      <c r="DI335" s="1594"/>
      <c r="DJ335" s="1594"/>
      <c r="DK335" s="1594"/>
      <c r="DL335" s="1594"/>
      <c r="DM335" s="1594"/>
      <c r="DN335" s="1594"/>
      <c r="DO335" s="1594"/>
      <c r="DP335" s="1594"/>
      <c r="DQ335" s="1594"/>
      <c r="DR335" s="1594"/>
      <c r="DS335" s="1594"/>
      <c r="DT335" s="1594"/>
      <c r="DU335" s="1594"/>
      <c r="DV335" s="1594"/>
      <c r="DW335" s="1594"/>
      <c r="DX335" s="1594"/>
      <c r="DY335" s="1594"/>
      <c r="DZ335" s="1594"/>
      <c r="EA335" s="1594"/>
      <c r="EB335" s="1594"/>
      <c r="EC335" s="1594"/>
      <c r="ED335" s="1594"/>
      <c r="EE335" s="1594"/>
      <c r="EF335" s="1594"/>
      <c r="EG335" s="1594"/>
      <c r="EH335" s="1594"/>
      <c r="EI335" s="1594"/>
      <c r="EJ335" s="1594"/>
      <c r="EK335" s="1594"/>
      <c r="EL335" s="1594"/>
      <c r="EM335" s="1594"/>
      <c r="EN335" s="1594"/>
      <c r="EO335" s="1594"/>
      <c r="EP335" s="1594"/>
      <c r="EQ335" s="1594"/>
      <c r="ER335" s="1594"/>
      <c r="ES335" s="1594"/>
    </row>
    <row r="336" spans="1:149" s="1595" customFormat="1" ht="12.5">
      <c r="A336" s="1644" t="str">
        <f t="shared" si="192"/>
        <v>Organisation</v>
      </c>
      <c r="B336" s="1758"/>
      <c r="C336" s="1758"/>
      <c r="D336" s="1758"/>
      <c r="E336" s="1756"/>
      <c r="F336" s="1592"/>
      <c r="G336" s="1714">
        <f t="shared" si="193"/>
        <v>0</v>
      </c>
      <c r="H336" s="1645"/>
      <c r="I336" s="1714">
        <f t="shared" si="194"/>
        <v>0</v>
      </c>
      <c r="J336" s="1646"/>
      <c r="K336" s="1646"/>
      <c r="L336" s="1592"/>
      <c r="M336" s="1597"/>
      <c r="N336" s="1597"/>
      <c r="O336" s="1646"/>
      <c r="P336" s="1647"/>
      <c r="Q336" s="1647"/>
      <c r="R336" s="1648"/>
      <c r="S336" s="1603"/>
      <c r="T336" s="1649"/>
      <c r="U336" s="1649"/>
      <c r="V336" s="1649"/>
      <c r="W336" s="1649"/>
      <c r="X336" s="1649"/>
      <c r="Y336" s="1649"/>
      <c r="Z336" s="1649"/>
      <c r="AA336" s="1649"/>
      <c r="AB336" s="1649"/>
      <c r="AC336" s="1649"/>
      <c r="AD336" s="1649"/>
      <c r="AE336" s="1649"/>
      <c r="AF336" s="1610">
        <f t="shared" si="173"/>
        <v>0</v>
      </c>
      <c r="AG336" s="1649"/>
      <c r="AH336" s="1649"/>
      <c r="AI336" s="1649"/>
      <c r="AJ336" s="1649"/>
      <c r="AK336" s="1649"/>
      <c r="AL336" s="1649"/>
      <c r="AM336" s="1649"/>
      <c r="AN336" s="1649"/>
      <c r="AO336" s="1649"/>
      <c r="AP336" s="1649"/>
      <c r="AQ336" s="1649"/>
      <c r="AR336" s="1709"/>
      <c r="AS336" s="1779">
        <f t="shared" si="174"/>
        <v>0</v>
      </c>
      <c r="AT336" s="1711">
        <f t="shared" si="195"/>
        <v>0</v>
      </c>
      <c r="AU336" s="1611">
        <f t="shared" si="175"/>
        <v>0</v>
      </c>
      <c r="AV336" s="1611">
        <f t="shared" si="176"/>
        <v>0</v>
      </c>
      <c r="AW336" s="1611">
        <f t="shared" si="177"/>
        <v>0</v>
      </c>
      <c r="AX336" s="1611">
        <f t="shared" si="178"/>
        <v>0</v>
      </c>
      <c r="AY336" s="1611">
        <f t="shared" si="179"/>
        <v>0</v>
      </c>
      <c r="AZ336" s="1611">
        <f t="shared" si="180"/>
        <v>0</v>
      </c>
      <c r="BA336" s="1611">
        <f t="shared" si="181"/>
        <v>0</v>
      </c>
      <c r="BB336" s="1611">
        <f t="shared" si="182"/>
        <v>0</v>
      </c>
      <c r="BC336" s="1611">
        <f t="shared" si="183"/>
        <v>0</v>
      </c>
      <c r="BD336" s="1611">
        <f t="shared" si="184"/>
        <v>0</v>
      </c>
      <c r="BE336" s="1611">
        <f t="shared" si="185"/>
        <v>0</v>
      </c>
      <c r="BF336" s="1611">
        <f t="shared" si="186"/>
        <v>0</v>
      </c>
      <c r="BG336" s="1611">
        <f t="shared" si="196"/>
        <v>0</v>
      </c>
      <c r="BH336" s="1611" t="str">
        <f t="shared" si="197"/>
        <v/>
      </c>
      <c r="BI336" s="1611" t="str">
        <f t="shared" si="198"/>
        <v/>
      </c>
      <c r="BJ336" s="1611" t="str">
        <f t="shared" si="187"/>
        <v/>
      </c>
      <c r="BK336" s="1611" t="str">
        <f t="shared" si="188"/>
        <v/>
      </c>
      <c r="BL336" s="1611" t="str">
        <f t="shared" ca="1" si="189"/>
        <v/>
      </c>
      <c r="BM336" s="1611" t="str">
        <f t="shared" si="199"/>
        <v/>
      </c>
      <c r="BN336" s="1611" t="str">
        <f t="shared" si="190"/>
        <v/>
      </c>
      <c r="BO336" s="1611" t="str">
        <f t="shared" si="191"/>
        <v/>
      </c>
      <c r="BP336" s="1611" t="str">
        <f t="shared" si="200"/>
        <v/>
      </c>
      <c r="BQ336" s="1611" t="str">
        <f t="shared" si="201"/>
        <v/>
      </c>
      <c r="BR336" s="1611" t="str">
        <f t="shared" si="202"/>
        <v/>
      </c>
      <c r="BS336" s="1611" t="str">
        <f t="shared" si="203"/>
        <v/>
      </c>
      <c r="BT336" s="1611" t="str">
        <f t="shared" si="204"/>
        <v/>
      </c>
      <c r="BU336" s="1731">
        <f t="shared" ca="1" si="205"/>
        <v>0</v>
      </c>
      <c r="BV336" s="1594"/>
      <c r="BW336" s="1594"/>
      <c r="BX336" s="1594"/>
      <c r="BY336" s="1594"/>
      <c r="BZ336" s="1594"/>
      <c r="CA336" s="1594"/>
      <c r="CB336" s="1594"/>
      <c r="CC336" s="1594"/>
      <c r="CD336" s="1594"/>
      <c r="CE336" s="1594"/>
      <c r="CF336" s="1594"/>
      <c r="CG336" s="1594"/>
      <c r="CH336" s="1594"/>
      <c r="CI336" s="1594"/>
      <c r="CJ336" s="1594"/>
      <c r="CK336" s="1594"/>
      <c r="CL336" s="1594"/>
      <c r="CM336" s="1594"/>
      <c r="CN336" s="1594"/>
      <c r="CO336" s="1594"/>
      <c r="CP336" s="1594"/>
      <c r="CQ336" s="1594"/>
      <c r="CR336" s="1594"/>
      <c r="CS336" s="1594"/>
      <c r="CT336" s="1594"/>
      <c r="CU336" s="1594"/>
      <c r="CV336" s="1594"/>
      <c r="CW336" s="1594"/>
      <c r="CX336" s="1594"/>
      <c r="CY336" s="1594"/>
      <c r="CZ336" s="1594"/>
      <c r="DA336" s="1594"/>
      <c r="DB336" s="1594"/>
      <c r="DC336" s="1594"/>
      <c r="DD336" s="1594"/>
      <c r="DE336" s="1594"/>
      <c r="DF336" s="1594"/>
      <c r="DG336" s="1594"/>
      <c r="DH336" s="1594"/>
      <c r="DI336" s="1594"/>
      <c r="DJ336" s="1594"/>
      <c r="DK336" s="1594"/>
      <c r="DL336" s="1594"/>
      <c r="DM336" s="1594"/>
      <c r="DN336" s="1594"/>
      <c r="DO336" s="1594"/>
      <c r="DP336" s="1594"/>
      <c r="DQ336" s="1594"/>
      <c r="DR336" s="1594"/>
      <c r="DS336" s="1594"/>
      <c r="DT336" s="1594"/>
      <c r="DU336" s="1594"/>
      <c r="DV336" s="1594"/>
      <c r="DW336" s="1594"/>
      <c r="DX336" s="1594"/>
      <c r="DY336" s="1594"/>
      <c r="DZ336" s="1594"/>
      <c r="EA336" s="1594"/>
      <c r="EB336" s="1594"/>
      <c r="EC336" s="1594"/>
      <c r="ED336" s="1594"/>
      <c r="EE336" s="1594"/>
      <c r="EF336" s="1594"/>
      <c r="EG336" s="1594"/>
      <c r="EH336" s="1594"/>
      <c r="EI336" s="1594"/>
      <c r="EJ336" s="1594"/>
      <c r="EK336" s="1594"/>
      <c r="EL336" s="1594"/>
      <c r="EM336" s="1594"/>
      <c r="EN336" s="1594"/>
      <c r="EO336" s="1594"/>
      <c r="EP336" s="1594"/>
      <c r="EQ336" s="1594"/>
      <c r="ER336" s="1594"/>
      <c r="ES336" s="1594"/>
    </row>
    <row r="337" spans="1:149" s="1595" customFormat="1" ht="12.5">
      <c r="A337" s="1644" t="str">
        <f t="shared" si="192"/>
        <v>Organisation</v>
      </c>
      <c r="B337" s="1758"/>
      <c r="C337" s="1758"/>
      <c r="D337" s="1758"/>
      <c r="E337" s="1756"/>
      <c r="F337" s="1592"/>
      <c r="G337" s="1714">
        <f t="shared" si="193"/>
        <v>0</v>
      </c>
      <c r="H337" s="1645"/>
      <c r="I337" s="1714">
        <f t="shared" si="194"/>
        <v>0</v>
      </c>
      <c r="J337" s="1646"/>
      <c r="K337" s="1646"/>
      <c r="L337" s="1592"/>
      <c r="M337" s="1597"/>
      <c r="N337" s="1597"/>
      <c r="O337" s="1646"/>
      <c r="P337" s="1647"/>
      <c r="Q337" s="1647"/>
      <c r="R337" s="1648"/>
      <c r="S337" s="1603"/>
      <c r="T337" s="1649"/>
      <c r="U337" s="1649"/>
      <c r="V337" s="1649"/>
      <c r="W337" s="1649"/>
      <c r="X337" s="1649"/>
      <c r="Y337" s="1649"/>
      <c r="Z337" s="1649"/>
      <c r="AA337" s="1649"/>
      <c r="AB337" s="1649"/>
      <c r="AC337" s="1649"/>
      <c r="AD337" s="1649"/>
      <c r="AE337" s="1649"/>
      <c r="AF337" s="1610">
        <f t="shared" si="173"/>
        <v>0</v>
      </c>
      <c r="AG337" s="1649"/>
      <c r="AH337" s="1649"/>
      <c r="AI337" s="1649"/>
      <c r="AJ337" s="1649"/>
      <c r="AK337" s="1649"/>
      <c r="AL337" s="1649"/>
      <c r="AM337" s="1649"/>
      <c r="AN337" s="1649"/>
      <c r="AO337" s="1649"/>
      <c r="AP337" s="1649"/>
      <c r="AQ337" s="1649"/>
      <c r="AR337" s="1709"/>
      <c r="AS337" s="1779">
        <f t="shared" si="174"/>
        <v>0</v>
      </c>
      <c r="AT337" s="1711">
        <f t="shared" si="195"/>
        <v>0</v>
      </c>
      <c r="AU337" s="1611">
        <f t="shared" si="175"/>
        <v>0</v>
      </c>
      <c r="AV337" s="1611">
        <f t="shared" si="176"/>
        <v>0</v>
      </c>
      <c r="AW337" s="1611">
        <f t="shared" si="177"/>
        <v>0</v>
      </c>
      <c r="AX337" s="1611">
        <f t="shared" si="178"/>
        <v>0</v>
      </c>
      <c r="AY337" s="1611">
        <f t="shared" si="179"/>
        <v>0</v>
      </c>
      <c r="AZ337" s="1611">
        <f t="shared" si="180"/>
        <v>0</v>
      </c>
      <c r="BA337" s="1611">
        <f t="shared" si="181"/>
        <v>0</v>
      </c>
      <c r="BB337" s="1611">
        <f t="shared" si="182"/>
        <v>0</v>
      </c>
      <c r="BC337" s="1611">
        <f t="shared" si="183"/>
        <v>0</v>
      </c>
      <c r="BD337" s="1611">
        <f t="shared" si="184"/>
        <v>0</v>
      </c>
      <c r="BE337" s="1611">
        <f t="shared" si="185"/>
        <v>0</v>
      </c>
      <c r="BF337" s="1611">
        <f t="shared" si="186"/>
        <v>0</v>
      </c>
      <c r="BG337" s="1611">
        <f t="shared" si="196"/>
        <v>0</v>
      </c>
      <c r="BH337" s="1611" t="str">
        <f t="shared" si="197"/>
        <v/>
      </c>
      <c r="BI337" s="1611" t="str">
        <f t="shared" si="198"/>
        <v/>
      </c>
      <c r="BJ337" s="1611" t="str">
        <f t="shared" si="187"/>
        <v/>
      </c>
      <c r="BK337" s="1611" t="str">
        <f t="shared" si="188"/>
        <v/>
      </c>
      <c r="BL337" s="1611" t="str">
        <f t="shared" ca="1" si="189"/>
        <v/>
      </c>
      <c r="BM337" s="1611" t="str">
        <f t="shared" si="199"/>
        <v/>
      </c>
      <c r="BN337" s="1611" t="str">
        <f t="shared" si="190"/>
        <v/>
      </c>
      <c r="BO337" s="1611" t="str">
        <f t="shared" si="191"/>
        <v/>
      </c>
      <c r="BP337" s="1611" t="str">
        <f t="shared" si="200"/>
        <v/>
      </c>
      <c r="BQ337" s="1611" t="str">
        <f t="shared" si="201"/>
        <v/>
      </c>
      <c r="BR337" s="1611" t="str">
        <f t="shared" si="202"/>
        <v/>
      </c>
      <c r="BS337" s="1611" t="str">
        <f t="shared" si="203"/>
        <v/>
      </c>
      <c r="BT337" s="1611" t="str">
        <f t="shared" si="204"/>
        <v/>
      </c>
      <c r="BU337" s="1731">
        <f t="shared" ca="1" si="205"/>
        <v>0</v>
      </c>
      <c r="BV337" s="1594"/>
      <c r="BW337" s="1594"/>
      <c r="BX337" s="1594"/>
      <c r="BY337" s="1594"/>
      <c r="BZ337" s="1594"/>
      <c r="CA337" s="1594"/>
      <c r="CB337" s="1594"/>
      <c r="CC337" s="1594"/>
      <c r="CD337" s="1594"/>
      <c r="CE337" s="1594"/>
      <c r="CF337" s="1594"/>
      <c r="CG337" s="1594"/>
      <c r="CH337" s="1594"/>
      <c r="CI337" s="1594"/>
      <c r="CJ337" s="1594"/>
      <c r="CK337" s="1594"/>
      <c r="CL337" s="1594"/>
      <c r="CM337" s="1594"/>
      <c r="CN337" s="1594"/>
      <c r="CO337" s="1594"/>
      <c r="CP337" s="1594"/>
      <c r="CQ337" s="1594"/>
      <c r="CR337" s="1594"/>
      <c r="CS337" s="1594"/>
      <c r="CT337" s="1594"/>
      <c r="CU337" s="1594"/>
      <c r="CV337" s="1594"/>
      <c r="CW337" s="1594"/>
      <c r="CX337" s="1594"/>
      <c r="CY337" s="1594"/>
      <c r="CZ337" s="1594"/>
      <c r="DA337" s="1594"/>
      <c r="DB337" s="1594"/>
      <c r="DC337" s="1594"/>
      <c r="DD337" s="1594"/>
      <c r="DE337" s="1594"/>
      <c r="DF337" s="1594"/>
      <c r="DG337" s="1594"/>
      <c r="DH337" s="1594"/>
      <c r="DI337" s="1594"/>
      <c r="DJ337" s="1594"/>
      <c r="DK337" s="1594"/>
      <c r="DL337" s="1594"/>
      <c r="DM337" s="1594"/>
      <c r="DN337" s="1594"/>
      <c r="DO337" s="1594"/>
      <c r="DP337" s="1594"/>
      <c r="DQ337" s="1594"/>
      <c r="DR337" s="1594"/>
      <c r="DS337" s="1594"/>
      <c r="DT337" s="1594"/>
      <c r="DU337" s="1594"/>
      <c r="DV337" s="1594"/>
      <c r="DW337" s="1594"/>
      <c r="DX337" s="1594"/>
      <c r="DY337" s="1594"/>
      <c r="DZ337" s="1594"/>
      <c r="EA337" s="1594"/>
      <c r="EB337" s="1594"/>
      <c r="EC337" s="1594"/>
      <c r="ED337" s="1594"/>
      <c r="EE337" s="1594"/>
      <c r="EF337" s="1594"/>
      <c r="EG337" s="1594"/>
      <c r="EH337" s="1594"/>
      <c r="EI337" s="1594"/>
      <c r="EJ337" s="1594"/>
      <c r="EK337" s="1594"/>
      <c r="EL337" s="1594"/>
      <c r="EM337" s="1594"/>
      <c r="EN337" s="1594"/>
      <c r="EO337" s="1594"/>
      <c r="EP337" s="1594"/>
      <c r="EQ337" s="1594"/>
      <c r="ER337" s="1594"/>
      <c r="ES337" s="1594"/>
    </row>
    <row r="338" spans="1:149" s="1595" customFormat="1" ht="12.5">
      <c r="A338" s="1644" t="str">
        <f t="shared" si="192"/>
        <v>Organisation</v>
      </c>
      <c r="B338" s="1758"/>
      <c r="C338" s="1758"/>
      <c r="D338" s="1758"/>
      <c r="E338" s="1756"/>
      <c r="F338" s="1592"/>
      <c r="G338" s="1714">
        <f t="shared" si="193"/>
        <v>0</v>
      </c>
      <c r="H338" s="1645"/>
      <c r="I338" s="1714">
        <f t="shared" si="194"/>
        <v>0</v>
      </c>
      <c r="J338" s="1646"/>
      <c r="K338" s="1646"/>
      <c r="L338" s="1592"/>
      <c r="M338" s="1597"/>
      <c r="N338" s="1597"/>
      <c r="O338" s="1646"/>
      <c r="P338" s="1647"/>
      <c r="Q338" s="1647"/>
      <c r="R338" s="1648"/>
      <c r="S338" s="1603"/>
      <c r="T338" s="1649"/>
      <c r="U338" s="1649"/>
      <c r="V338" s="1649"/>
      <c r="W338" s="1649"/>
      <c r="X338" s="1649"/>
      <c r="Y338" s="1649"/>
      <c r="Z338" s="1649"/>
      <c r="AA338" s="1649"/>
      <c r="AB338" s="1649"/>
      <c r="AC338" s="1649"/>
      <c r="AD338" s="1649"/>
      <c r="AE338" s="1649"/>
      <c r="AF338" s="1610">
        <f t="shared" si="173"/>
        <v>0</v>
      </c>
      <c r="AG338" s="1649"/>
      <c r="AH338" s="1649"/>
      <c r="AI338" s="1649"/>
      <c r="AJ338" s="1649"/>
      <c r="AK338" s="1649"/>
      <c r="AL338" s="1649"/>
      <c r="AM338" s="1649"/>
      <c r="AN338" s="1649"/>
      <c r="AO338" s="1649"/>
      <c r="AP338" s="1649"/>
      <c r="AQ338" s="1649"/>
      <c r="AR338" s="1709"/>
      <c r="AS338" s="1779">
        <f t="shared" si="174"/>
        <v>0</v>
      </c>
      <c r="AT338" s="1711">
        <f t="shared" si="195"/>
        <v>0</v>
      </c>
      <c r="AU338" s="1611">
        <f t="shared" si="175"/>
        <v>0</v>
      </c>
      <c r="AV338" s="1611">
        <f t="shared" si="176"/>
        <v>0</v>
      </c>
      <c r="AW338" s="1611">
        <f t="shared" si="177"/>
        <v>0</v>
      </c>
      <c r="AX338" s="1611">
        <f t="shared" si="178"/>
        <v>0</v>
      </c>
      <c r="AY338" s="1611">
        <f t="shared" si="179"/>
        <v>0</v>
      </c>
      <c r="AZ338" s="1611">
        <f t="shared" si="180"/>
        <v>0</v>
      </c>
      <c r="BA338" s="1611">
        <f t="shared" si="181"/>
        <v>0</v>
      </c>
      <c r="BB338" s="1611">
        <f t="shared" si="182"/>
        <v>0</v>
      </c>
      <c r="BC338" s="1611">
        <f t="shared" si="183"/>
        <v>0</v>
      </c>
      <c r="BD338" s="1611">
        <f t="shared" si="184"/>
        <v>0</v>
      </c>
      <c r="BE338" s="1611">
        <f t="shared" si="185"/>
        <v>0</v>
      </c>
      <c r="BF338" s="1611">
        <f t="shared" si="186"/>
        <v>0</v>
      </c>
      <c r="BG338" s="1611">
        <f t="shared" si="196"/>
        <v>0</v>
      </c>
      <c r="BH338" s="1611" t="str">
        <f t="shared" si="197"/>
        <v/>
      </c>
      <c r="BI338" s="1611" t="str">
        <f t="shared" si="198"/>
        <v/>
      </c>
      <c r="BJ338" s="1611" t="str">
        <f t="shared" si="187"/>
        <v/>
      </c>
      <c r="BK338" s="1611" t="str">
        <f t="shared" si="188"/>
        <v/>
      </c>
      <c r="BL338" s="1611" t="str">
        <f t="shared" ca="1" si="189"/>
        <v/>
      </c>
      <c r="BM338" s="1611" t="str">
        <f t="shared" si="199"/>
        <v/>
      </c>
      <c r="BN338" s="1611" t="str">
        <f t="shared" si="190"/>
        <v/>
      </c>
      <c r="BO338" s="1611" t="str">
        <f t="shared" si="191"/>
        <v/>
      </c>
      <c r="BP338" s="1611" t="str">
        <f t="shared" si="200"/>
        <v/>
      </c>
      <c r="BQ338" s="1611" t="str">
        <f t="shared" si="201"/>
        <v/>
      </c>
      <c r="BR338" s="1611" t="str">
        <f t="shared" si="202"/>
        <v/>
      </c>
      <c r="BS338" s="1611" t="str">
        <f t="shared" si="203"/>
        <v/>
      </c>
      <c r="BT338" s="1611" t="str">
        <f t="shared" si="204"/>
        <v/>
      </c>
      <c r="BU338" s="1731">
        <f t="shared" ca="1" si="205"/>
        <v>0</v>
      </c>
      <c r="BV338" s="1594"/>
      <c r="BW338" s="1594"/>
      <c r="BX338" s="1594"/>
      <c r="BY338" s="1594"/>
      <c r="BZ338" s="1594"/>
      <c r="CA338" s="1594"/>
      <c r="CB338" s="1594"/>
      <c r="CC338" s="1594"/>
      <c r="CD338" s="1594"/>
      <c r="CE338" s="1594"/>
      <c r="CF338" s="1594"/>
      <c r="CG338" s="1594"/>
      <c r="CH338" s="1594"/>
      <c r="CI338" s="1594"/>
      <c r="CJ338" s="1594"/>
      <c r="CK338" s="1594"/>
      <c r="CL338" s="1594"/>
      <c r="CM338" s="1594"/>
      <c r="CN338" s="1594"/>
      <c r="CO338" s="1594"/>
      <c r="CP338" s="1594"/>
      <c r="CQ338" s="1594"/>
      <c r="CR338" s="1594"/>
      <c r="CS338" s="1594"/>
      <c r="CT338" s="1594"/>
      <c r="CU338" s="1594"/>
      <c r="CV338" s="1594"/>
      <c r="CW338" s="1594"/>
      <c r="CX338" s="1594"/>
      <c r="CY338" s="1594"/>
      <c r="CZ338" s="1594"/>
      <c r="DA338" s="1594"/>
      <c r="DB338" s="1594"/>
      <c r="DC338" s="1594"/>
      <c r="DD338" s="1594"/>
      <c r="DE338" s="1594"/>
      <c r="DF338" s="1594"/>
      <c r="DG338" s="1594"/>
      <c r="DH338" s="1594"/>
      <c r="DI338" s="1594"/>
      <c r="DJ338" s="1594"/>
      <c r="DK338" s="1594"/>
      <c r="DL338" s="1594"/>
      <c r="DM338" s="1594"/>
      <c r="DN338" s="1594"/>
      <c r="DO338" s="1594"/>
      <c r="DP338" s="1594"/>
      <c r="DQ338" s="1594"/>
      <c r="DR338" s="1594"/>
      <c r="DS338" s="1594"/>
      <c r="DT338" s="1594"/>
      <c r="DU338" s="1594"/>
      <c r="DV338" s="1594"/>
      <c r="DW338" s="1594"/>
      <c r="DX338" s="1594"/>
      <c r="DY338" s="1594"/>
      <c r="DZ338" s="1594"/>
      <c r="EA338" s="1594"/>
      <c r="EB338" s="1594"/>
      <c r="EC338" s="1594"/>
      <c r="ED338" s="1594"/>
      <c r="EE338" s="1594"/>
      <c r="EF338" s="1594"/>
      <c r="EG338" s="1594"/>
      <c r="EH338" s="1594"/>
      <c r="EI338" s="1594"/>
      <c r="EJ338" s="1594"/>
      <c r="EK338" s="1594"/>
      <c r="EL338" s="1594"/>
      <c r="EM338" s="1594"/>
      <c r="EN338" s="1594"/>
      <c r="EO338" s="1594"/>
      <c r="EP338" s="1594"/>
      <c r="EQ338" s="1594"/>
      <c r="ER338" s="1594"/>
      <c r="ES338" s="1594"/>
    </row>
    <row r="339" spans="1:149" s="1595" customFormat="1" ht="12.5">
      <c r="A339" s="1644" t="str">
        <f t="shared" si="192"/>
        <v>Organisation</v>
      </c>
      <c r="B339" s="1758"/>
      <c r="C339" s="1758"/>
      <c r="D339" s="1758"/>
      <c r="E339" s="1756"/>
      <c r="F339" s="1592"/>
      <c r="G339" s="1714">
        <f t="shared" si="193"/>
        <v>0</v>
      </c>
      <c r="H339" s="1645"/>
      <c r="I339" s="1714">
        <f t="shared" si="194"/>
        <v>0</v>
      </c>
      <c r="J339" s="1646"/>
      <c r="K339" s="1646"/>
      <c r="L339" s="1592"/>
      <c r="M339" s="1597"/>
      <c r="N339" s="1597"/>
      <c r="O339" s="1646"/>
      <c r="P339" s="1647"/>
      <c r="Q339" s="1647"/>
      <c r="R339" s="1648"/>
      <c r="S339" s="1603"/>
      <c r="T339" s="1649"/>
      <c r="U339" s="1649"/>
      <c r="V339" s="1649"/>
      <c r="W339" s="1649"/>
      <c r="X339" s="1649"/>
      <c r="Y339" s="1649"/>
      <c r="Z339" s="1649"/>
      <c r="AA339" s="1649"/>
      <c r="AB339" s="1649"/>
      <c r="AC339" s="1649"/>
      <c r="AD339" s="1649"/>
      <c r="AE339" s="1649"/>
      <c r="AF339" s="1610">
        <f t="shared" si="173"/>
        <v>0</v>
      </c>
      <c r="AG339" s="1649"/>
      <c r="AH339" s="1649"/>
      <c r="AI339" s="1649"/>
      <c r="AJ339" s="1649"/>
      <c r="AK339" s="1649"/>
      <c r="AL339" s="1649"/>
      <c r="AM339" s="1649"/>
      <c r="AN339" s="1649"/>
      <c r="AO339" s="1649"/>
      <c r="AP339" s="1649"/>
      <c r="AQ339" s="1649"/>
      <c r="AR339" s="1709"/>
      <c r="AS339" s="1779">
        <f t="shared" si="174"/>
        <v>0</v>
      </c>
      <c r="AT339" s="1711">
        <f t="shared" si="195"/>
        <v>0</v>
      </c>
      <c r="AU339" s="1611">
        <f t="shared" si="175"/>
        <v>0</v>
      </c>
      <c r="AV339" s="1611">
        <f t="shared" si="176"/>
        <v>0</v>
      </c>
      <c r="AW339" s="1611">
        <f t="shared" si="177"/>
        <v>0</v>
      </c>
      <c r="AX339" s="1611">
        <f t="shared" si="178"/>
        <v>0</v>
      </c>
      <c r="AY339" s="1611">
        <f t="shared" si="179"/>
        <v>0</v>
      </c>
      <c r="AZ339" s="1611">
        <f t="shared" si="180"/>
        <v>0</v>
      </c>
      <c r="BA339" s="1611">
        <f t="shared" si="181"/>
        <v>0</v>
      </c>
      <c r="BB339" s="1611">
        <f t="shared" si="182"/>
        <v>0</v>
      </c>
      <c r="BC339" s="1611">
        <f t="shared" si="183"/>
        <v>0</v>
      </c>
      <c r="BD339" s="1611">
        <f t="shared" si="184"/>
        <v>0</v>
      </c>
      <c r="BE339" s="1611">
        <f t="shared" si="185"/>
        <v>0</v>
      </c>
      <c r="BF339" s="1611">
        <f t="shared" si="186"/>
        <v>0</v>
      </c>
      <c r="BG339" s="1611">
        <f t="shared" si="196"/>
        <v>0</v>
      </c>
      <c r="BH339" s="1611" t="str">
        <f t="shared" si="197"/>
        <v/>
      </c>
      <c r="BI339" s="1611" t="str">
        <f t="shared" si="198"/>
        <v/>
      </c>
      <c r="BJ339" s="1611" t="str">
        <f t="shared" si="187"/>
        <v/>
      </c>
      <c r="BK339" s="1611" t="str">
        <f t="shared" si="188"/>
        <v/>
      </c>
      <c r="BL339" s="1611" t="str">
        <f t="shared" ca="1" si="189"/>
        <v/>
      </c>
      <c r="BM339" s="1611" t="str">
        <f t="shared" si="199"/>
        <v/>
      </c>
      <c r="BN339" s="1611" t="str">
        <f t="shared" si="190"/>
        <v/>
      </c>
      <c r="BO339" s="1611" t="str">
        <f t="shared" si="191"/>
        <v/>
      </c>
      <c r="BP339" s="1611" t="str">
        <f t="shared" si="200"/>
        <v/>
      </c>
      <c r="BQ339" s="1611" t="str">
        <f t="shared" si="201"/>
        <v/>
      </c>
      <c r="BR339" s="1611" t="str">
        <f t="shared" si="202"/>
        <v/>
      </c>
      <c r="BS339" s="1611" t="str">
        <f t="shared" si="203"/>
        <v/>
      </c>
      <c r="BT339" s="1611" t="str">
        <f t="shared" si="204"/>
        <v/>
      </c>
      <c r="BU339" s="1731">
        <f t="shared" ca="1" si="205"/>
        <v>0</v>
      </c>
      <c r="BV339" s="1594"/>
      <c r="BW339" s="1594"/>
      <c r="BX339" s="1594"/>
      <c r="BY339" s="1594"/>
      <c r="BZ339" s="1594"/>
      <c r="CA339" s="1594"/>
      <c r="CB339" s="1594"/>
      <c r="CC339" s="1594"/>
      <c r="CD339" s="1594"/>
      <c r="CE339" s="1594"/>
      <c r="CF339" s="1594"/>
      <c r="CG339" s="1594"/>
      <c r="CH339" s="1594"/>
      <c r="CI339" s="1594"/>
      <c r="CJ339" s="1594"/>
      <c r="CK339" s="1594"/>
      <c r="CL339" s="1594"/>
      <c r="CM339" s="1594"/>
      <c r="CN339" s="1594"/>
      <c r="CO339" s="1594"/>
      <c r="CP339" s="1594"/>
      <c r="CQ339" s="1594"/>
      <c r="CR339" s="1594"/>
      <c r="CS339" s="1594"/>
      <c r="CT339" s="1594"/>
      <c r="CU339" s="1594"/>
      <c r="CV339" s="1594"/>
      <c r="CW339" s="1594"/>
      <c r="CX339" s="1594"/>
      <c r="CY339" s="1594"/>
      <c r="CZ339" s="1594"/>
      <c r="DA339" s="1594"/>
      <c r="DB339" s="1594"/>
      <c r="DC339" s="1594"/>
      <c r="DD339" s="1594"/>
      <c r="DE339" s="1594"/>
      <c r="DF339" s="1594"/>
      <c r="DG339" s="1594"/>
      <c r="DH339" s="1594"/>
      <c r="DI339" s="1594"/>
      <c r="DJ339" s="1594"/>
      <c r="DK339" s="1594"/>
      <c r="DL339" s="1594"/>
      <c r="DM339" s="1594"/>
      <c r="DN339" s="1594"/>
      <c r="DO339" s="1594"/>
      <c r="DP339" s="1594"/>
      <c r="DQ339" s="1594"/>
      <c r="DR339" s="1594"/>
      <c r="DS339" s="1594"/>
      <c r="DT339" s="1594"/>
      <c r="DU339" s="1594"/>
      <c r="DV339" s="1594"/>
      <c r="DW339" s="1594"/>
      <c r="DX339" s="1594"/>
      <c r="DY339" s="1594"/>
      <c r="DZ339" s="1594"/>
      <c r="EA339" s="1594"/>
      <c r="EB339" s="1594"/>
      <c r="EC339" s="1594"/>
      <c r="ED339" s="1594"/>
      <c r="EE339" s="1594"/>
      <c r="EF339" s="1594"/>
      <c r="EG339" s="1594"/>
      <c r="EH339" s="1594"/>
      <c r="EI339" s="1594"/>
      <c r="EJ339" s="1594"/>
      <c r="EK339" s="1594"/>
      <c r="EL339" s="1594"/>
      <c r="EM339" s="1594"/>
      <c r="EN339" s="1594"/>
      <c r="EO339" s="1594"/>
      <c r="EP339" s="1594"/>
      <c r="EQ339" s="1594"/>
      <c r="ER339" s="1594"/>
      <c r="ES339" s="1594"/>
    </row>
    <row r="340" spans="1:149" s="1595" customFormat="1" ht="12.5">
      <c r="A340" s="1644" t="str">
        <f t="shared" si="192"/>
        <v>Organisation</v>
      </c>
      <c r="B340" s="1758"/>
      <c r="C340" s="1758"/>
      <c r="D340" s="1758"/>
      <c r="E340" s="1756"/>
      <c r="F340" s="1592"/>
      <c r="G340" s="1714">
        <f t="shared" si="193"/>
        <v>0</v>
      </c>
      <c r="H340" s="1645"/>
      <c r="I340" s="1714">
        <f t="shared" si="194"/>
        <v>0</v>
      </c>
      <c r="J340" s="1646"/>
      <c r="K340" s="1646"/>
      <c r="L340" s="1592"/>
      <c r="M340" s="1597"/>
      <c r="N340" s="1597"/>
      <c r="O340" s="1646"/>
      <c r="P340" s="1647"/>
      <c r="Q340" s="1647"/>
      <c r="R340" s="1648"/>
      <c r="S340" s="1603"/>
      <c r="T340" s="1649"/>
      <c r="U340" s="1649"/>
      <c r="V340" s="1649"/>
      <c r="W340" s="1649"/>
      <c r="X340" s="1649"/>
      <c r="Y340" s="1649"/>
      <c r="Z340" s="1649"/>
      <c r="AA340" s="1649"/>
      <c r="AB340" s="1649"/>
      <c r="AC340" s="1649"/>
      <c r="AD340" s="1649"/>
      <c r="AE340" s="1649"/>
      <c r="AF340" s="1610">
        <f t="shared" si="173"/>
        <v>0</v>
      </c>
      <c r="AG340" s="1649"/>
      <c r="AH340" s="1649"/>
      <c r="AI340" s="1649"/>
      <c r="AJ340" s="1649"/>
      <c r="AK340" s="1649"/>
      <c r="AL340" s="1649"/>
      <c r="AM340" s="1649"/>
      <c r="AN340" s="1649"/>
      <c r="AO340" s="1649"/>
      <c r="AP340" s="1649"/>
      <c r="AQ340" s="1649"/>
      <c r="AR340" s="1709"/>
      <c r="AS340" s="1779">
        <f t="shared" si="174"/>
        <v>0</v>
      </c>
      <c r="AT340" s="1711">
        <f t="shared" si="195"/>
        <v>0</v>
      </c>
      <c r="AU340" s="1611">
        <f t="shared" si="175"/>
        <v>0</v>
      </c>
      <c r="AV340" s="1611">
        <f t="shared" si="176"/>
        <v>0</v>
      </c>
      <c r="AW340" s="1611">
        <f t="shared" si="177"/>
        <v>0</v>
      </c>
      <c r="AX340" s="1611">
        <f t="shared" si="178"/>
        <v>0</v>
      </c>
      <c r="AY340" s="1611">
        <f t="shared" si="179"/>
        <v>0</v>
      </c>
      <c r="AZ340" s="1611">
        <f t="shared" si="180"/>
        <v>0</v>
      </c>
      <c r="BA340" s="1611">
        <f t="shared" si="181"/>
        <v>0</v>
      </c>
      <c r="BB340" s="1611">
        <f t="shared" si="182"/>
        <v>0</v>
      </c>
      <c r="BC340" s="1611">
        <f t="shared" si="183"/>
        <v>0</v>
      </c>
      <c r="BD340" s="1611">
        <f t="shared" si="184"/>
        <v>0</v>
      </c>
      <c r="BE340" s="1611">
        <f t="shared" si="185"/>
        <v>0</v>
      </c>
      <c r="BF340" s="1611">
        <f t="shared" si="186"/>
        <v>0</v>
      </c>
      <c r="BG340" s="1611">
        <f t="shared" si="196"/>
        <v>0</v>
      </c>
      <c r="BH340" s="1611" t="str">
        <f t="shared" si="197"/>
        <v/>
      </c>
      <c r="BI340" s="1611" t="str">
        <f t="shared" si="198"/>
        <v/>
      </c>
      <c r="BJ340" s="1611" t="str">
        <f t="shared" si="187"/>
        <v/>
      </c>
      <c r="BK340" s="1611" t="str">
        <f t="shared" si="188"/>
        <v/>
      </c>
      <c r="BL340" s="1611" t="str">
        <f t="shared" ca="1" si="189"/>
        <v/>
      </c>
      <c r="BM340" s="1611" t="str">
        <f t="shared" si="199"/>
        <v/>
      </c>
      <c r="BN340" s="1611" t="str">
        <f t="shared" si="190"/>
        <v/>
      </c>
      <c r="BO340" s="1611" t="str">
        <f t="shared" si="191"/>
        <v/>
      </c>
      <c r="BP340" s="1611" t="str">
        <f t="shared" si="200"/>
        <v/>
      </c>
      <c r="BQ340" s="1611" t="str">
        <f t="shared" si="201"/>
        <v/>
      </c>
      <c r="BR340" s="1611" t="str">
        <f t="shared" si="202"/>
        <v/>
      </c>
      <c r="BS340" s="1611" t="str">
        <f t="shared" si="203"/>
        <v/>
      </c>
      <c r="BT340" s="1611" t="str">
        <f t="shared" si="204"/>
        <v/>
      </c>
      <c r="BU340" s="1731">
        <f t="shared" ca="1" si="205"/>
        <v>0</v>
      </c>
      <c r="BV340" s="1594"/>
      <c r="BW340" s="1594"/>
      <c r="BX340" s="1594"/>
      <c r="BY340" s="1594"/>
      <c r="BZ340" s="1594"/>
      <c r="CA340" s="1594"/>
      <c r="CB340" s="1594"/>
      <c r="CC340" s="1594"/>
      <c r="CD340" s="1594"/>
      <c r="CE340" s="1594"/>
      <c r="CF340" s="1594"/>
      <c r="CG340" s="1594"/>
      <c r="CH340" s="1594"/>
      <c r="CI340" s="1594"/>
      <c r="CJ340" s="1594"/>
      <c r="CK340" s="1594"/>
      <c r="CL340" s="1594"/>
      <c r="CM340" s="1594"/>
      <c r="CN340" s="1594"/>
      <c r="CO340" s="1594"/>
      <c r="CP340" s="1594"/>
      <c r="CQ340" s="1594"/>
      <c r="CR340" s="1594"/>
      <c r="CS340" s="1594"/>
      <c r="CT340" s="1594"/>
      <c r="CU340" s="1594"/>
      <c r="CV340" s="1594"/>
      <c r="CW340" s="1594"/>
      <c r="CX340" s="1594"/>
      <c r="CY340" s="1594"/>
      <c r="CZ340" s="1594"/>
      <c r="DA340" s="1594"/>
      <c r="DB340" s="1594"/>
      <c r="DC340" s="1594"/>
      <c r="DD340" s="1594"/>
      <c r="DE340" s="1594"/>
      <c r="DF340" s="1594"/>
      <c r="DG340" s="1594"/>
      <c r="DH340" s="1594"/>
      <c r="DI340" s="1594"/>
      <c r="DJ340" s="1594"/>
      <c r="DK340" s="1594"/>
      <c r="DL340" s="1594"/>
      <c r="DM340" s="1594"/>
      <c r="DN340" s="1594"/>
      <c r="DO340" s="1594"/>
      <c r="DP340" s="1594"/>
      <c r="DQ340" s="1594"/>
      <c r="DR340" s="1594"/>
      <c r="DS340" s="1594"/>
      <c r="DT340" s="1594"/>
      <c r="DU340" s="1594"/>
      <c r="DV340" s="1594"/>
      <c r="DW340" s="1594"/>
      <c r="DX340" s="1594"/>
      <c r="DY340" s="1594"/>
      <c r="DZ340" s="1594"/>
      <c r="EA340" s="1594"/>
      <c r="EB340" s="1594"/>
      <c r="EC340" s="1594"/>
      <c r="ED340" s="1594"/>
      <c r="EE340" s="1594"/>
      <c r="EF340" s="1594"/>
      <c r="EG340" s="1594"/>
      <c r="EH340" s="1594"/>
      <c r="EI340" s="1594"/>
      <c r="EJ340" s="1594"/>
      <c r="EK340" s="1594"/>
      <c r="EL340" s="1594"/>
      <c r="EM340" s="1594"/>
      <c r="EN340" s="1594"/>
      <c r="EO340" s="1594"/>
      <c r="EP340" s="1594"/>
      <c r="EQ340" s="1594"/>
      <c r="ER340" s="1594"/>
      <c r="ES340" s="1594"/>
    </row>
    <row r="341" spans="1:149" s="1595" customFormat="1" ht="12.5">
      <c r="A341" s="1644" t="str">
        <f t="shared" si="192"/>
        <v>Organisation</v>
      </c>
      <c r="B341" s="1758"/>
      <c r="C341" s="1758"/>
      <c r="D341" s="1758"/>
      <c r="E341" s="1756"/>
      <c r="F341" s="1592"/>
      <c r="G341" s="1714">
        <f t="shared" si="193"/>
        <v>0</v>
      </c>
      <c r="H341" s="1645"/>
      <c r="I341" s="1714">
        <f t="shared" si="194"/>
        <v>0</v>
      </c>
      <c r="J341" s="1646"/>
      <c r="K341" s="1646"/>
      <c r="L341" s="1592"/>
      <c r="M341" s="1597"/>
      <c r="N341" s="1597"/>
      <c r="O341" s="1646"/>
      <c r="P341" s="1647"/>
      <c r="Q341" s="1647"/>
      <c r="R341" s="1648"/>
      <c r="S341" s="1603"/>
      <c r="T341" s="1649"/>
      <c r="U341" s="1649"/>
      <c r="V341" s="1649"/>
      <c r="W341" s="1649"/>
      <c r="X341" s="1649"/>
      <c r="Y341" s="1649"/>
      <c r="Z341" s="1649"/>
      <c r="AA341" s="1649"/>
      <c r="AB341" s="1649"/>
      <c r="AC341" s="1649"/>
      <c r="AD341" s="1649"/>
      <c r="AE341" s="1649"/>
      <c r="AF341" s="1610">
        <f t="shared" si="173"/>
        <v>0</v>
      </c>
      <c r="AG341" s="1649"/>
      <c r="AH341" s="1649"/>
      <c r="AI341" s="1649"/>
      <c r="AJ341" s="1649"/>
      <c r="AK341" s="1649"/>
      <c r="AL341" s="1649"/>
      <c r="AM341" s="1649"/>
      <c r="AN341" s="1649"/>
      <c r="AO341" s="1649"/>
      <c r="AP341" s="1649"/>
      <c r="AQ341" s="1649"/>
      <c r="AR341" s="1709"/>
      <c r="AS341" s="1779">
        <f t="shared" si="174"/>
        <v>0</v>
      </c>
      <c r="AT341" s="1711">
        <f t="shared" si="195"/>
        <v>0</v>
      </c>
      <c r="AU341" s="1611">
        <f t="shared" si="175"/>
        <v>0</v>
      </c>
      <c r="AV341" s="1611">
        <f t="shared" si="176"/>
        <v>0</v>
      </c>
      <c r="AW341" s="1611">
        <f t="shared" si="177"/>
        <v>0</v>
      </c>
      <c r="AX341" s="1611">
        <f t="shared" si="178"/>
        <v>0</v>
      </c>
      <c r="AY341" s="1611">
        <f t="shared" si="179"/>
        <v>0</v>
      </c>
      <c r="AZ341" s="1611">
        <f t="shared" si="180"/>
        <v>0</v>
      </c>
      <c r="BA341" s="1611">
        <f t="shared" si="181"/>
        <v>0</v>
      </c>
      <c r="BB341" s="1611">
        <f t="shared" si="182"/>
        <v>0</v>
      </c>
      <c r="BC341" s="1611">
        <f t="shared" si="183"/>
        <v>0</v>
      </c>
      <c r="BD341" s="1611">
        <f t="shared" si="184"/>
        <v>0</v>
      </c>
      <c r="BE341" s="1611">
        <f t="shared" si="185"/>
        <v>0</v>
      </c>
      <c r="BF341" s="1611">
        <f t="shared" si="186"/>
        <v>0</v>
      </c>
      <c r="BG341" s="1611">
        <f t="shared" si="196"/>
        <v>0</v>
      </c>
      <c r="BH341" s="1611" t="str">
        <f t="shared" si="197"/>
        <v/>
      </c>
      <c r="BI341" s="1611" t="str">
        <f t="shared" si="198"/>
        <v/>
      </c>
      <c r="BJ341" s="1611" t="str">
        <f t="shared" si="187"/>
        <v/>
      </c>
      <c r="BK341" s="1611" t="str">
        <f t="shared" si="188"/>
        <v/>
      </c>
      <c r="BL341" s="1611" t="str">
        <f t="shared" ca="1" si="189"/>
        <v/>
      </c>
      <c r="BM341" s="1611" t="str">
        <f t="shared" si="199"/>
        <v/>
      </c>
      <c r="BN341" s="1611" t="str">
        <f t="shared" si="190"/>
        <v/>
      </c>
      <c r="BO341" s="1611" t="str">
        <f t="shared" si="191"/>
        <v/>
      </c>
      <c r="BP341" s="1611" t="str">
        <f t="shared" si="200"/>
        <v/>
      </c>
      <c r="BQ341" s="1611" t="str">
        <f t="shared" si="201"/>
        <v/>
      </c>
      <c r="BR341" s="1611" t="str">
        <f t="shared" si="202"/>
        <v/>
      </c>
      <c r="BS341" s="1611" t="str">
        <f t="shared" si="203"/>
        <v/>
      </c>
      <c r="BT341" s="1611" t="str">
        <f t="shared" si="204"/>
        <v/>
      </c>
      <c r="BU341" s="1731">
        <f t="shared" ca="1" si="205"/>
        <v>0</v>
      </c>
      <c r="BV341" s="1594"/>
      <c r="BW341" s="1594"/>
      <c r="BX341" s="1594"/>
      <c r="BY341" s="1594"/>
      <c r="BZ341" s="1594"/>
      <c r="CA341" s="1594"/>
      <c r="CB341" s="1594"/>
      <c r="CC341" s="1594"/>
      <c r="CD341" s="1594"/>
      <c r="CE341" s="1594"/>
      <c r="CF341" s="1594"/>
      <c r="CG341" s="1594"/>
      <c r="CH341" s="1594"/>
      <c r="CI341" s="1594"/>
      <c r="CJ341" s="1594"/>
      <c r="CK341" s="1594"/>
      <c r="CL341" s="1594"/>
      <c r="CM341" s="1594"/>
      <c r="CN341" s="1594"/>
      <c r="CO341" s="1594"/>
      <c r="CP341" s="1594"/>
      <c r="CQ341" s="1594"/>
      <c r="CR341" s="1594"/>
      <c r="CS341" s="1594"/>
      <c r="CT341" s="1594"/>
      <c r="CU341" s="1594"/>
      <c r="CV341" s="1594"/>
      <c r="CW341" s="1594"/>
      <c r="CX341" s="1594"/>
      <c r="CY341" s="1594"/>
      <c r="CZ341" s="1594"/>
      <c r="DA341" s="1594"/>
      <c r="DB341" s="1594"/>
      <c r="DC341" s="1594"/>
      <c r="DD341" s="1594"/>
      <c r="DE341" s="1594"/>
      <c r="DF341" s="1594"/>
      <c r="DG341" s="1594"/>
      <c r="DH341" s="1594"/>
      <c r="DI341" s="1594"/>
      <c r="DJ341" s="1594"/>
      <c r="DK341" s="1594"/>
      <c r="DL341" s="1594"/>
      <c r="DM341" s="1594"/>
      <c r="DN341" s="1594"/>
      <c r="DO341" s="1594"/>
      <c r="DP341" s="1594"/>
      <c r="DQ341" s="1594"/>
      <c r="DR341" s="1594"/>
      <c r="DS341" s="1594"/>
      <c r="DT341" s="1594"/>
      <c r="DU341" s="1594"/>
      <c r="DV341" s="1594"/>
      <c r="DW341" s="1594"/>
      <c r="DX341" s="1594"/>
      <c r="DY341" s="1594"/>
      <c r="DZ341" s="1594"/>
      <c r="EA341" s="1594"/>
      <c r="EB341" s="1594"/>
      <c r="EC341" s="1594"/>
      <c r="ED341" s="1594"/>
      <c r="EE341" s="1594"/>
      <c r="EF341" s="1594"/>
      <c r="EG341" s="1594"/>
      <c r="EH341" s="1594"/>
      <c r="EI341" s="1594"/>
      <c r="EJ341" s="1594"/>
      <c r="EK341" s="1594"/>
      <c r="EL341" s="1594"/>
      <c r="EM341" s="1594"/>
      <c r="EN341" s="1594"/>
      <c r="EO341" s="1594"/>
      <c r="EP341" s="1594"/>
      <c r="EQ341" s="1594"/>
      <c r="ER341" s="1594"/>
      <c r="ES341" s="1594"/>
    </row>
    <row r="342" spans="1:149" s="1595" customFormat="1" ht="12.5">
      <c r="A342" s="1644" t="str">
        <f t="shared" si="192"/>
        <v>Organisation</v>
      </c>
      <c r="B342" s="1758"/>
      <c r="C342" s="1758"/>
      <c r="D342" s="1758"/>
      <c r="E342" s="1756"/>
      <c r="F342" s="1592"/>
      <c r="G342" s="1714">
        <f t="shared" si="193"/>
        <v>0</v>
      </c>
      <c r="H342" s="1645"/>
      <c r="I342" s="1714">
        <f t="shared" si="194"/>
        <v>0</v>
      </c>
      <c r="J342" s="1646"/>
      <c r="K342" s="1646"/>
      <c r="L342" s="1592"/>
      <c r="M342" s="1597"/>
      <c r="N342" s="1597"/>
      <c r="O342" s="1646"/>
      <c r="P342" s="1647"/>
      <c r="Q342" s="1647"/>
      <c r="R342" s="1648"/>
      <c r="S342" s="1603"/>
      <c r="T342" s="1649"/>
      <c r="U342" s="1649"/>
      <c r="V342" s="1649"/>
      <c r="W342" s="1649"/>
      <c r="X342" s="1649"/>
      <c r="Y342" s="1649"/>
      <c r="Z342" s="1649"/>
      <c r="AA342" s="1649"/>
      <c r="AB342" s="1649"/>
      <c r="AC342" s="1649"/>
      <c r="AD342" s="1649"/>
      <c r="AE342" s="1649"/>
      <c r="AF342" s="1610">
        <f t="shared" si="173"/>
        <v>0</v>
      </c>
      <c r="AG342" s="1649"/>
      <c r="AH342" s="1649"/>
      <c r="AI342" s="1649"/>
      <c r="AJ342" s="1649"/>
      <c r="AK342" s="1649"/>
      <c r="AL342" s="1649"/>
      <c r="AM342" s="1649"/>
      <c r="AN342" s="1649"/>
      <c r="AO342" s="1649"/>
      <c r="AP342" s="1649"/>
      <c r="AQ342" s="1649"/>
      <c r="AR342" s="1709"/>
      <c r="AS342" s="1779">
        <f t="shared" si="174"/>
        <v>0</v>
      </c>
      <c r="AT342" s="1711">
        <f t="shared" si="195"/>
        <v>0</v>
      </c>
      <c r="AU342" s="1611">
        <f t="shared" si="175"/>
        <v>0</v>
      </c>
      <c r="AV342" s="1611">
        <f t="shared" si="176"/>
        <v>0</v>
      </c>
      <c r="AW342" s="1611">
        <f t="shared" si="177"/>
        <v>0</v>
      </c>
      <c r="AX342" s="1611">
        <f t="shared" si="178"/>
        <v>0</v>
      </c>
      <c r="AY342" s="1611">
        <f t="shared" si="179"/>
        <v>0</v>
      </c>
      <c r="AZ342" s="1611">
        <f t="shared" si="180"/>
        <v>0</v>
      </c>
      <c r="BA342" s="1611">
        <f t="shared" si="181"/>
        <v>0</v>
      </c>
      <c r="BB342" s="1611">
        <f t="shared" si="182"/>
        <v>0</v>
      </c>
      <c r="BC342" s="1611">
        <f t="shared" si="183"/>
        <v>0</v>
      </c>
      <c r="BD342" s="1611">
        <f t="shared" si="184"/>
        <v>0</v>
      </c>
      <c r="BE342" s="1611">
        <f t="shared" si="185"/>
        <v>0</v>
      </c>
      <c r="BF342" s="1611">
        <f t="shared" si="186"/>
        <v>0</v>
      </c>
      <c r="BG342" s="1611">
        <f t="shared" si="196"/>
        <v>0</v>
      </c>
      <c r="BH342" s="1611" t="str">
        <f t="shared" si="197"/>
        <v/>
      </c>
      <c r="BI342" s="1611" t="str">
        <f t="shared" si="198"/>
        <v/>
      </c>
      <c r="BJ342" s="1611" t="str">
        <f t="shared" si="187"/>
        <v/>
      </c>
      <c r="BK342" s="1611" t="str">
        <f t="shared" si="188"/>
        <v/>
      </c>
      <c r="BL342" s="1611" t="str">
        <f t="shared" ca="1" si="189"/>
        <v/>
      </c>
      <c r="BM342" s="1611" t="str">
        <f t="shared" si="199"/>
        <v/>
      </c>
      <c r="BN342" s="1611" t="str">
        <f t="shared" si="190"/>
        <v/>
      </c>
      <c r="BO342" s="1611" t="str">
        <f t="shared" si="191"/>
        <v/>
      </c>
      <c r="BP342" s="1611" t="str">
        <f t="shared" si="200"/>
        <v/>
      </c>
      <c r="BQ342" s="1611" t="str">
        <f t="shared" si="201"/>
        <v/>
      </c>
      <c r="BR342" s="1611" t="str">
        <f t="shared" si="202"/>
        <v/>
      </c>
      <c r="BS342" s="1611" t="str">
        <f t="shared" si="203"/>
        <v/>
      </c>
      <c r="BT342" s="1611" t="str">
        <f t="shared" si="204"/>
        <v/>
      </c>
      <c r="BU342" s="1731">
        <f t="shared" ca="1" si="205"/>
        <v>0</v>
      </c>
      <c r="BV342" s="1594"/>
      <c r="BW342" s="1594"/>
      <c r="BX342" s="1594"/>
      <c r="BY342" s="1594"/>
      <c r="BZ342" s="1594"/>
      <c r="CA342" s="1594"/>
      <c r="CB342" s="1594"/>
      <c r="CC342" s="1594"/>
      <c r="CD342" s="1594"/>
      <c r="CE342" s="1594"/>
      <c r="CF342" s="1594"/>
      <c r="CG342" s="1594"/>
      <c r="CH342" s="1594"/>
      <c r="CI342" s="1594"/>
      <c r="CJ342" s="1594"/>
      <c r="CK342" s="1594"/>
      <c r="CL342" s="1594"/>
      <c r="CM342" s="1594"/>
      <c r="CN342" s="1594"/>
      <c r="CO342" s="1594"/>
      <c r="CP342" s="1594"/>
      <c r="CQ342" s="1594"/>
      <c r="CR342" s="1594"/>
      <c r="CS342" s="1594"/>
      <c r="CT342" s="1594"/>
      <c r="CU342" s="1594"/>
      <c r="CV342" s="1594"/>
      <c r="CW342" s="1594"/>
      <c r="CX342" s="1594"/>
      <c r="CY342" s="1594"/>
      <c r="CZ342" s="1594"/>
      <c r="DA342" s="1594"/>
      <c r="DB342" s="1594"/>
      <c r="DC342" s="1594"/>
      <c r="DD342" s="1594"/>
      <c r="DE342" s="1594"/>
      <c r="DF342" s="1594"/>
      <c r="DG342" s="1594"/>
      <c r="DH342" s="1594"/>
      <c r="DI342" s="1594"/>
      <c r="DJ342" s="1594"/>
      <c r="DK342" s="1594"/>
      <c r="DL342" s="1594"/>
      <c r="DM342" s="1594"/>
      <c r="DN342" s="1594"/>
      <c r="DO342" s="1594"/>
      <c r="DP342" s="1594"/>
      <c r="DQ342" s="1594"/>
      <c r="DR342" s="1594"/>
      <c r="DS342" s="1594"/>
      <c r="DT342" s="1594"/>
      <c r="DU342" s="1594"/>
      <c r="DV342" s="1594"/>
      <c r="DW342" s="1594"/>
      <c r="DX342" s="1594"/>
      <c r="DY342" s="1594"/>
      <c r="DZ342" s="1594"/>
      <c r="EA342" s="1594"/>
      <c r="EB342" s="1594"/>
      <c r="EC342" s="1594"/>
      <c r="ED342" s="1594"/>
      <c r="EE342" s="1594"/>
      <c r="EF342" s="1594"/>
      <c r="EG342" s="1594"/>
      <c r="EH342" s="1594"/>
      <c r="EI342" s="1594"/>
      <c r="EJ342" s="1594"/>
      <c r="EK342" s="1594"/>
      <c r="EL342" s="1594"/>
      <c r="EM342" s="1594"/>
      <c r="EN342" s="1594"/>
      <c r="EO342" s="1594"/>
      <c r="EP342" s="1594"/>
      <c r="EQ342" s="1594"/>
      <c r="ER342" s="1594"/>
      <c r="ES342" s="1594"/>
    </row>
    <row r="343" spans="1:149" s="1595" customFormat="1" ht="12.5">
      <c r="A343" s="1644" t="str">
        <f t="shared" si="192"/>
        <v>Organisation</v>
      </c>
      <c r="B343" s="1758"/>
      <c r="C343" s="1758"/>
      <c r="D343" s="1758"/>
      <c r="E343" s="1756"/>
      <c r="F343" s="1592"/>
      <c r="G343" s="1714">
        <f t="shared" si="193"/>
        <v>0</v>
      </c>
      <c r="H343" s="1645"/>
      <c r="I343" s="1714">
        <f t="shared" si="194"/>
        <v>0</v>
      </c>
      <c r="J343" s="1646"/>
      <c r="K343" s="1646"/>
      <c r="L343" s="1592"/>
      <c r="M343" s="1597"/>
      <c r="N343" s="1597"/>
      <c r="O343" s="1646"/>
      <c r="P343" s="1647"/>
      <c r="Q343" s="1647"/>
      <c r="R343" s="1648"/>
      <c r="S343" s="1603"/>
      <c r="T343" s="1649"/>
      <c r="U343" s="1649"/>
      <c r="V343" s="1649"/>
      <c r="W343" s="1649"/>
      <c r="X343" s="1649"/>
      <c r="Y343" s="1649"/>
      <c r="Z343" s="1649"/>
      <c r="AA343" s="1649"/>
      <c r="AB343" s="1649"/>
      <c r="AC343" s="1649"/>
      <c r="AD343" s="1649"/>
      <c r="AE343" s="1649"/>
      <c r="AF343" s="1610">
        <f t="shared" si="173"/>
        <v>0</v>
      </c>
      <c r="AG343" s="1649"/>
      <c r="AH343" s="1649"/>
      <c r="AI343" s="1649"/>
      <c r="AJ343" s="1649"/>
      <c r="AK343" s="1649"/>
      <c r="AL343" s="1649"/>
      <c r="AM343" s="1649"/>
      <c r="AN343" s="1649"/>
      <c r="AO343" s="1649"/>
      <c r="AP343" s="1649"/>
      <c r="AQ343" s="1649"/>
      <c r="AR343" s="1709"/>
      <c r="AS343" s="1779">
        <f t="shared" si="174"/>
        <v>0</v>
      </c>
      <c r="AT343" s="1711">
        <f t="shared" si="195"/>
        <v>0</v>
      </c>
      <c r="AU343" s="1611">
        <f t="shared" si="175"/>
        <v>0</v>
      </c>
      <c r="AV343" s="1611">
        <f t="shared" si="176"/>
        <v>0</v>
      </c>
      <c r="AW343" s="1611">
        <f t="shared" si="177"/>
        <v>0</v>
      </c>
      <c r="AX343" s="1611">
        <f t="shared" si="178"/>
        <v>0</v>
      </c>
      <c r="AY343" s="1611">
        <f t="shared" si="179"/>
        <v>0</v>
      </c>
      <c r="AZ343" s="1611">
        <f t="shared" si="180"/>
        <v>0</v>
      </c>
      <c r="BA343" s="1611">
        <f t="shared" si="181"/>
        <v>0</v>
      </c>
      <c r="BB343" s="1611">
        <f t="shared" si="182"/>
        <v>0</v>
      </c>
      <c r="BC343" s="1611">
        <f t="shared" si="183"/>
        <v>0</v>
      </c>
      <c r="BD343" s="1611">
        <f t="shared" si="184"/>
        <v>0</v>
      </c>
      <c r="BE343" s="1611">
        <f t="shared" si="185"/>
        <v>0</v>
      </c>
      <c r="BF343" s="1611">
        <f t="shared" si="186"/>
        <v>0</v>
      </c>
      <c r="BG343" s="1611">
        <f t="shared" si="196"/>
        <v>0</v>
      </c>
      <c r="BH343" s="1611" t="str">
        <f t="shared" si="197"/>
        <v/>
      </c>
      <c r="BI343" s="1611" t="str">
        <f t="shared" si="198"/>
        <v/>
      </c>
      <c r="BJ343" s="1611" t="str">
        <f t="shared" si="187"/>
        <v/>
      </c>
      <c r="BK343" s="1611" t="str">
        <f t="shared" si="188"/>
        <v/>
      </c>
      <c r="BL343" s="1611" t="str">
        <f t="shared" ca="1" si="189"/>
        <v/>
      </c>
      <c r="BM343" s="1611" t="str">
        <f t="shared" si="199"/>
        <v/>
      </c>
      <c r="BN343" s="1611" t="str">
        <f t="shared" si="190"/>
        <v/>
      </c>
      <c r="BO343" s="1611" t="str">
        <f t="shared" si="191"/>
        <v/>
      </c>
      <c r="BP343" s="1611" t="str">
        <f t="shared" si="200"/>
        <v/>
      </c>
      <c r="BQ343" s="1611" t="str">
        <f t="shared" si="201"/>
        <v/>
      </c>
      <c r="BR343" s="1611" t="str">
        <f t="shared" si="202"/>
        <v/>
      </c>
      <c r="BS343" s="1611" t="str">
        <f t="shared" si="203"/>
        <v/>
      </c>
      <c r="BT343" s="1611" t="str">
        <f t="shared" si="204"/>
        <v/>
      </c>
      <c r="BU343" s="1731">
        <f t="shared" ca="1" si="205"/>
        <v>0</v>
      </c>
      <c r="BV343" s="1594"/>
      <c r="BW343" s="1594"/>
      <c r="BX343" s="1594"/>
      <c r="BY343" s="1594"/>
      <c r="BZ343" s="1594"/>
      <c r="CA343" s="1594"/>
      <c r="CB343" s="1594"/>
      <c r="CC343" s="1594"/>
      <c r="CD343" s="1594"/>
      <c r="CE343" s="1594"/>
      <c r="CF343" s="1594"/>
      <c r="CG343" s="1594"/>
      <c r="CH343" s="1594"/>
      <c r="CI343" s="1594"/>
      <c r="CJ343" s="1594"/>
      <c r="CK343" s="1594"/>
      <c r="CL343" s="1594"/>
      <c r="CM343" s="1594"/>
      <c r="CN343" s="1594"/>
      <c r="CO343" s="1594"/>
      <c r="CP343" s="1594"/>
      <c r="CQ343" s="1594"/>
      <c r="CR343" s="1594"/>
      <c r="CS343" s="1594"/>
      <c r="CT343" s="1594"/>
      <c r="CU343" s="1594"/>
      <c r="CV343" s="1594"/>
      <c r="CW343" s="1594"/>
      <c r="CX343" s="1594"/>
      <c r="CY343" s="1594"/>
      <c r="CZ343" s="1594"/>
      <c r="DA343" s="1594"/>
      <c r="DB343" s="1594"/>
      <c r="DC343" s="1594"/>
      <c r="DD343" s="1594"/>
      <c r="DE343" s="1594"/>
      <c r="DF343" s="1594"/>
      <c r="DG343" s="1594"/>
      <c r="DH343" s="1594"/>
      <c r="DI343" s="1594"/>
      <c r="DJ343" s="1594"/>
      <c r="DK343" s="1594"/>
      <c r="DL343" s="1594"/>
      <c r="DM343" s="1594"/>
      <c r="DN343" s="1594"/>
      <c r="DO343" s="1594"/>
      <c r="DP343" s="1594"/>
      <c r="DQ343" s="1594"/>
      <c r="DR343" s="1594"/>
      <c r="DS343" s="1594"/>
      <c r="DT343" s="1594"/>
      <c r="DU343" s="1594"/>
      <c r="DV343" s="1594"/>
      <c r="DW343" s="1594"/>
      <c r="DX343" s="1594"/>
      <c r="DY343" s="1594"/>
      <c r="DZ343" s="1594"/>
      <c r="EA343" s="1594"/>
      <c r="EB343" s="1594"/>
      <c r="EC343" s="1594"/>
      <c r="ED343" s="1594"/>
      <c r="EE343" s="1594"/>
      <c r="EF343" s="1594"/>
      <c r="EG343" s="1594"/>
      <c r="EH343" s="1594"/>
      <c r="EI343" s="1594"/>
      <c r="EJ343" s="1594"/>
      <c r="EK343" s="1594"/>
      <c r="EL343" s="1594"/>
      <c r="EM343" s="1594"/>
      <c r="EN343" s="1594"/>
      <c r="EO343" s="1594"/>
      <c r="EP343" s="1594"/>
      <c r="EQ343" s="1594"/>
      <c r="ER343" s="1594"/>
      <c r="ES343" s="1594"/>
    </row>
    <row r="344" spans="1:149" s="1595" customFormat="1" ht="12.5">
      <c r="A344" s="1644" t="str">
        <f t="shared" si="192"/>
        <v>Organisation</v>
      </c>
      <c r="B344" s="1758"/>
      <c r="C344" s="1758"/>
      <c r="D344" s="1758"/>
      <c r="E344" s="1756"/>
      <c r="F344" s="1592"/>
      <c r="G344" s="1714">
        <f t="shared" si="193"/>
        <v>0</v>
      </c>
      <c r="H344" s="1645"/>
      <c r="I344" s="1714">
        <f t="shared" si="194"/>
        <v>0</v>
      </c>
      <c r="J344" s="1646"/>
      <c r="K344" s="1646"/>
      <c r="L344" s="1592"/>
      <c r="M344" s="1597"/>
      <c r="N344" s="1597"/>
      <c r="O344" s="1646"/>
      <c r="P344" s="1647"/>
      <c r="Q344" s="1647"/>
      <c r="R344" s="1648"/>
      <c r="S344" s="1603"/>
      <c r="T344" s="1649"/>
      <c r="U344" s="1649"/>
      <c r="V344" s="1649"/>
      <c r="W344" s="1649"/>
      <c r="X344" s="1649"/>
      <c r="Y344" s="1649"/>
      <c r="Z344" s="1649"/>
      <c r="AA344" s="1649"/>
      <c r="AB344" s="1649"/>
      <c r="AC344" s="1649"/>
      <c r="AD344" s="1649"/>
      <c r="AE344" s="1649"/>
      <c r="AF344" s="1610">
        <f t="shared" si="173"/>
        <v>0</v>
      </c>
      <c r="AG344" s="1649"/>
      <c r="AH344" s="1649"/>
      <c r="AI344" s="1649"/>
      <c r="AJ344" s="1649"/>
      <c r="AK344" s="1649"/>
      <c r="AL344" s="1649"/>
      <c r="AM344" s="1649"/>
      <c r="AN344" s="1649"/>
      <c r="AO344" s="1649"/>
      <c r="AP344" s="1649"/>
      <c r="AQ344" s="1649"/>
      <c r="AR344" s="1709"/>
      <c r="AS344" s="1779">
        <f t="shared" si="174"/>
        <v>0</v>
      </c>
      <c r="AT344" s="1711">
        <f t="shared" si="195"/>
        <v>0</v>
      </c>
      <c r="AU344" s="1611">
        <f t="shared" si="175"/>
        <v>0</v>
      </c>
      <c r="AV344" s="1611">
        <f t="shared" si="176"/>
        <v>0</v>
      </c>
      <c r="AW344" s="1611">
        <f t="shared" si="177"/>
        <v>0</v>
      </c>
      <c r="AX344" s="1611">
        <f t="shared" si="178"/>
        <v>0</v>
      </c>
      <c r="AY344" s="1611">
        <f t="shared" si="179"/>
        <v>0</v>
      </c>
      <c r="AZ344" s="1611">
        <f t="shared" si="180"/>
        <v>0</v>
      </c>
      <c r="BA344" s="1611">
        <f t="shared" si="181"/>
        <v>0</v>
      </c>
      <c r="BB344" s="1611">
        <f t="shared" si="182"/>
        <v>0</v>
      </c>
      <c r="BC344" s="1611">
        <f t="shared" si="183"/>
        <v>0</v>
      </c>
      <c r="BD344" s="1611">
        <f t="shared" si="184"/>
        <v>0</v>
      </c>
      <c r="BE344" s="1611">
        <f t="shared" si="185"/>
        <v>0</v>
      </c>
      <c r="BF344" s="1611">
        <f t="shared" si="186"/>
        <v>0</v>
      </c>
      <c r="BG344" s="1611">
        <f t="shared" si="196"/>
        <v>0</v>
      </c>
      <c r="BH344" s="1611" t="str">
        <f t="shared" si="197"/>
        <v/>
      </c>
      <c r="BI344" s="1611" t="str">
        <f t="shared" si="198"/>
        <v/>
      </c>
      <c r="BJ344" s="1611" t="str">
        <f t="shared" si="187"/>
        <v/>
      </c>
      <c r="BK344" s="1611" t="str">
        <f t="shared" si="188"/>
        <v/>
      </c>
      <c r="BL344" s="1611" t="str">
        <f t="shared" ca="1" si="189"/>
        <v/>
      </c>
      <c r="BM344" s="1611" t="str">
        <f t="shared" si="199"/>
        <v/>
      </c>
      <c r="BN344" s="1611" t="str">
        <f t="shared" si="190"/>
        <v/>
      </c>
      <c r="BO344" s="1611" t="str">
        <f t="shared" si="191"/>
        <v/>
      </c>
      <c r="BP344" s="1611" t="str">
        <f t="shared" si="200"/>
        <v/>
      </c>
      <c r="BQ344" s="1611" t="str">
        <f t="shared" si="201"/>
        <v/>
      </c>
      <c r="BR344" s="1611" t="str">
        <f t="shared" si="202"/>
        <v/>
      </c>
      <c r="BS344" s="1611" t="str">
        <f t="shared" si="203"/>
        <v/>
      </c>
      <c r="BT344" s="1611" t="str">
        <f t="shared" si="204"/>
        <v/>
      </c>
      <c r="BU344" s="1731">
        <f t="shared" ca="1" si="205"/>
        <v>0</v>
      </c>
      <c r="BV344" s="1594"/>
      <c r="BW344" s="1594"/>
      <c r="BX344" s="1594"/>
      <c r="BY344" s="1594"/>
      <c r="BZ344" s="1594"/>
      <c r="CA344" s="1594"/>
      <c r="CB344" s="1594"/>
      <c r="CC344" s="1594"/>
      <c r="CD344" s="1594"/>
      <c r="CE344" s="1594"/>
      <c r="CF344" s="1594"/>
      <c r="CG344" s="1594"/>
      <c r="CH344" s="1594"/>
      <c r="CI344" s="1594"/>
      <c r="CJ344" s="1594"/>
      <c r="CK344" s="1594"/>
      <c r="CL344" s="1594"/>
      <c r="CM344" s="1594"/>
      <c r="CN344" s="1594"/>
      <c r="CO344" s="1594"/>
      <c r="CP344" s="1594"/>
      <c r="CQ344" s="1594"/>
      <c r="CR344" s="1594"/>
      <c r="CS344" s="1594"/>
      <c r="CT344" s="1594"/>
      <c r="CU344" s="1594"/>
      <c r="CV344" s="1594"/>
      <c r="CW344" s="1594"/>
      <c r="CX344" s="1594"/>
      <c r="CY344" s="1594"/>
      <c r="CZ344" s="1594"/>
      <c r="DA344" s="1594"/>
      <c r="DB344" s="1594"/>
      <c r="DC344" s="1594"/>
      <c r="DD344" s="1594"/>
      <c r="DE344" s="1594"/>
      <c r="DF344" s="1594"/>
      <c r="DG344" s="1594"/>
      <c r="DH344" s="1594"/>
      <c r="DI344" s="1594"/>
      <c r="DJ344" s="1594"/>
      <c r="DK344" s="1594"/>
      <c r="DL344" s="1594"/>
      <c r="DM344" s="1594"/>
      <c r="DN344" s="1594"/>
      <c r="DO344" s="1594"/>
      <c r="DP344" s="1594"/>
      <c r="DQ344" s="1594"/>
      <c r="DR344" s="1594"/>
      <c r="DS344" s="1594"/>
      <c r="DT344" s="1594"/>
      <c r="DU344" s="1594"/>
      <c r="DV344" s="1594"/>
      <c r="DW344" s="1594"/>
      <c r="DX344" s="1594"/>
      <c r="DY344" s="1594"/>
      <c r="DZ344" s="1594"/>
      <c r="EA344" s="1594"/>
      <c r="EB344" s="1594"/>
      <c r="EC344" s="1594"/>
      <c r="ED344" s="1594"/>
      <c r="EE344" s="1594"/>
      <c r="EF344" s="1594"/>
      <c r="EG344" s="1594"/>
      <c r="EH344" s="1594"/>
      <c r="EI344" s="1594"/>
      <c r="EJ344" s="1594"/>
      <c r="EK344" s="1594"/>
      <c r="EL344" s="1594"/>
      <c r="EM344" s="1594"/>
      <c r="EN344" s="1594"/>
      <c r="EO344" s="1594"/>
      <c r="EP344" s="1594"/>
      <c r="EQ344" s="1594"/>
      <c r="ER344" s="1594"/>
      <c r="ES344" s="1594"/>
    </row>
    <row r="345" spans="1:149" s="1595" customFormat="1" ht="12.5">
      <c r="A345" s="1644" t="str">
        <f t="shared" si="192"/>
        <v>Organisation</v>
      </c>
      <c r="B345" s="1758"/>
      <c r="C345" s="1758"/>
      <c r="D345" s="1758"/>
      <c r="E345" s="1756"/>
      <c r="F345" s="1592"/>
      <c r="G345" s="1714">
        <f t="shared" si="193"/>
        <v>0</v>
      </c>
      <c r="H345" s="1645"/>
      <c r="I345" s="1714">
        <f t="shared" si="194"/>
        <v>0</v>
      </c>
      <c r="J345" s="1646"/>
      <c r="K345" s="1646"/>
      <c r="L345" s="1592"/>
      <c r="M345" s="1597"/>
      <c r="N345" s="1597"/>
      <c r="O345" s="1646"/>
      <c r="P345" s="1647"/>
      <c r="Q345" s="1647"/>
      <c r="R345" s="1648"/>
      <c r="S345" s="1603"/>
      <c r="T345" s="1649"/>
      <c r="U345" s="1649"/>
      <c r="V345" s="1649"/>
      <c r="W345" s="1649"/>
      <c r="X345" s="1649"/>
      <c r="Y345" s="1649"/>
      <c r="Z345" s="1649"/>
      <c r="AA345" s="1649"/>
      <c r="AB345" s="1649"/>
      <c r="AC345" s="1649"/>
      <c r="AD345" s="1649"/>
      <c r="AE345" s="1649"/>
      <c r="AF345" s="1610">
        <f t="shared" si="173"/>
        <v>0</v>
      </c>
      <c r="AG345" s="1649"/>
      <c r="AH345" s="1649"/>
      <c r="AI345" s="1649"/>
      <c r="AJ345" s="1649"/>
      <c r="AK345" s="1649"/>
      <c r="AL345" s="1649"/>
      <c r="AM345" s="1649"/>
      <c r="AN345" s="1649"/>
      <c r="AO345" s="1649"/>
      <c r="AP345" s="1649"/>
      <c r="AQ345" s="1649"/>
      <c r="AR345" s="1709"/>
      <c r="AS345" s="1779">
        <f t="shared" si="174"/>
        <v>0</v>
      </c>
      <c r="AT345" s="1711">
        <f t="shared" si="195"/>
        <v>0</v>
      </c>
      <c r="AU345" s="1611">
        <f t="shared" si="175"/>
        <v>0</v>
      </c>
      <c r="AV345" s="1611">
        <f t="shared" si="176"/>
        <v>0</v>
      </c>
      <c r="AW345" s="1611">
        <f t="shared" si="177"/>
        <v>0</v>
      </c>
      <c r="AX345" s="1611">
        <f t="shared" si="178"/>
        <v>0</v>
      </c>
      <c r="AY345" s="1611">
        <f t="shared" si="179"/>
        <v>0</v>
      </c>
      <c r="AZ345" s="1611">
        <f t="shared" si="180"/>
        <v>0</v>
      </c>
      <c r="BA345" s="1611">
        <f t="shared" si="181"/>
        <v>0</v>
      </c>
      <c r="BB345" s="1611">
        <f t="shared" si="182"/>
        <v>0</v>
      </c>
      <c r="BC345" s="1611">
        <f t="shared" si="183"/>
        <v>0</v>
      </c>
      <c r="BD345" s="1611">
        <f t="shared" si="184"/>
        <v>0</v>
      </c>
      <c r="BE345" s="1611">
        <f t="shared" si="185"/>
        <v>0</v>
      </c>
      <c r="BF345" s="1611">
        <f t="shared" si="186"/>
        <v>0</v>
      </c>
      <c r="BG345" s="1611">
        <f t="shared" si="196"/>
        <v>0</v>
      </c>
      <c r="BH345" s="1611" t="str">
        <f t="shared" si="197"/>
        <v/>
      </c>
      <c r="BI345" s="1611" t="str">
        <f t="shared" si="198"/>
        <v/>
      </c>
      <c r="BJ345" s="1611" t="str">
        <f t="shared" si="187"/>
        <v/>
      </c>
      <c r="BK345" s="1611" t="str">
        <f t="shared" si="188"/>
        <v/>
      </c>
      <c r="BL345" s="1611" t="str">
        <f t="shared" ca="1" si="189"/>
        <v/>
      </c>
      <c r="BM345" s="1611" t="str">
        <f t="shared" si="199"/>
        <v/>
      </c>
      <c r="BN345" s="1611" t="str">
        <f t="shared" si="190"/>
        <v/>
      </c>
      <c r="BO345" s="1611" t="str">
        <f t="shared" si="191"/>
        <v/>
      </c>
      <c r="BP345" s="1611" t="str">
        <f t="shared" si="200"/>
        <v/>
      </c>
      <c r="BQ345" s="1611" t="str">
        <f t="shared" si="201"/>
        <v/>
      </c>
      <c r="BR345" s="1611" t="str">
        <f t="shared" si="202"/>
        <v/>
      </c>
      <c r="BS345" s="1611" t="str">
        <f t="shared" si="203"/>
        <v/>
      </c>
      <c r="BT345" s="1611" t="str">
        <f t="shared" si="204"/>
        <v/>
      </c>
      <c r="BU345" s="1731">
        <f t="shared" ca="1" si="205"/>
        <v>0</v>
      </c>
      <c r="BV345" s="1594"/>
      <c r="BW345" s="1594"/>
      <c r="BX345" s="1594"/>
      <c r="BY345" s="1594"/>
      <c r="BZ345" s="1594"/>
      <c r="CA345" s="1594"/>
      <c r="CB345" s="1594"/>
      <c r="CC345" s="1594"/>
      <c r="CD345" s="1594"/>
      <c r="CE345" s="1594"/>
      <c r="CF345" s="1594"/>
      <c r="CG345" s="1594"/>
      <c r="CH345" s="1594"/>
      <c r="CI345" s="1594"/>
      <c r="CJ345" s="1594"/>
      <c r="CK345" s="1594"/>
      <c r="CL345" s="1594"/>
      <c r="CM345" s="1594"/>
      <c r="CN345" s="1594"/>
      <c r="CO345" s="1594"/>
      <c r="CP345" s="1594"/>
      <c r="CQ345" s="1594"/>
      <c r="CR345" s="1594"/>
      <c r="CS345" s="1594"/>
      <c r="CT345" s="1594"/>
      <c r="CU345" s="1594"/>
      <c r="CV345" s="1594"/>
      <c r="CW345" s="1594"/>
      <c r="CX345" s="1594"/>
      <c r="CY345" s="1594"/>
      <c r="CZ345" s="1594"/>
      <c r="DA345" s="1594"/>
      <c r="DB345" s="1594"/>
      <c r="DC345" s="1594"/>
      <c r="DD345" s="1594"/>
      <c r="DE345" s="1594"/>
      <c r="DF345" s="1594"/>
      <c r="DG345" s="1594"/>
      <c r="DH345" s="1594"/>
      <c r="DI345" s="1594"/>
      <c r="DJ345" s="1594"/>
      <c r="DK345" s="1594"/>
      <c r="DL345" s="1594"/>
      <c r="DM345" s="1594"/>
      <c r="DN345" s="1594"/>
      <c r="DO345" s="1594"/>
      <c r="DP345" s="1594"/>
      <c r="DQ345" s="1594"/>
      <c r="DR345" s="1594"/>
      <c r="DS345" s="1594"/>
      <c r="DT345" s="1594"/>
      <c r="DU345" s="1594"/>
      <c r="DV345" s="1594"/>
      <c r="DW345" s="1594"/>
      <c r="DX345" s="1594"/>
      <c r="DY345" s="1594"/>
      <c r="DZ345" s="1594"/>
      <c r="EA345" s="1594"/>
      <c r="EB345" s="1594"/>
      <c r="EC345" s="1594"/>
      <c r="ED345" s="1594"/>
      <c r="EE345" s="1594"/>
      <c r="EF345" s="1594"/>
      <c r="EG345" s="1594"/>
      <c r="EH345" s="1594"/>
      <c r="EI345" s="1594"/>
      <c r="EJ345" s="1594"/>
      <c r="EK345" s="1594"/>
      <c r="EL345" s="1594"/>
      <c r="EM345" s="1594"/>
      <c r="EN345" s="1594"/>
      <c r="EO345" s="1594"/>
      <c r="EP345" s="1594"/>
      <c r="EQ345" s="1594"/>
      <c r="ER345" s="1594"/>
      <c r="ES345" s="1594"/>
    </row>
    <row r="346" spans="1:149" s="1595" customFormat="1" ht="12.5">
      <c r="A346" s="1644" t="str">
        <f t="shared" si="192"/>
        <v>Organisation</v>
      </c>
      <c r="B346" s="1758"/>
      <c r="C346" s="1758"/>
      <c r="D346" s="1758"/>
      <c r="E346" s="1756"/>
      <c r="F346" s="1592"/>
      <c r="G346" s="1714">
        <f t="shared" si="193"/>
        <v>0</v>
      </c>
      <c r="H346" s="1645"/>
      <c r="I346" s="1714">
        <f t="shared" si="194"/>
        <v>0</v>
      </c>
      <c r="J346" s="1646"/>
      <c r="K346" s="1646"/>
      <c r="L346" s="1592"/>
      <c r="M346" s="1597"/>
      <c r="N346" s="1597"/>
      <c r="O346" s="1646"/>
      <c r="P346" s="1647"/>
      <c r="Q346" s="1647"/>
      <c r="R346" s="1648"/>
      <c r="S346" s="1603"/>
      <c r="T346" s="1649"/>
      <c r="U346" s="1649"/>
      <c r="V346" s="1649"/>
      <c r="W346" s="1649"/>
      <c r="X346" s="1649"/>
      <c r="Y346" s="1649"/>
      <c r="Z346" s="1649"/>
      <c r="AA346" s="1649"/>
      <c r="AB346" s="1649"/>
      <c r="AC346" s="1649"/>
      <c r="AD346" s="1649"/>
      <c r="AE346" s="1649"/>
      <c r="AF346" s="1610">
        <f t="shared" si="173"/>
        <v>0</v>
      </c>
      <c r="AG346" s="1649"/>
      <c r="AH346" s="1649"/>
      <c r="AI346" s="1649"/>
      <c r="AJ346" s="1649"/>
      <c r="AK346" s="1649"/>
      <c r="AL346" s="1649"/>
      <c r="AM346" s="1649"/>
      <c r="AN346" s="1649"/>
      <c r="AO346" s="1649"/>
      <c r="AP346" s="1649"/>
      <c r="AQ346" s="1649"/>
      <c r="AR346" s="1709"/>
      <c r="AS346" s="1779">
        <f t="shared" si="174"/>
        <v>0</v>
      </c>
      <c r="AT346" s="1711">
        <f t="shared" si="195"/>
        <v>0</v>
      </c>
      <c r="AU346" s="1611">
        <f t="shared" si="175"/>
        <v>0</v>
      </c>
      <c r="AV346" s="1611">
        <f t="shared" si="176"/>
        <v>0</v>
      </c>
      <c r="AW346" s="1611">
        <f t="shared" si="177"/>
        <v>0</v>
      </c>
      <c r="AX346" s="1611">
        <f t="shared" si="178"/>
        <v>0</v>
      </c>
      <c r="AY346" s="1611">
        <f t="shared" si="179"/>
        <v>0</v>
      </c>
      <c r="AZ346" s="1611">
        <f t="shared" si="180"/>
        <v>0</v>
      </c>
      <c r="BA346" s="1611">
        <f t="shared" si="181"/>
        <v>0</v>
      </c>
      <c r="BB346" s="1611">
        <f t="shared" si="182"/>
        <v>0</v>
      </c>
      <c r="BC346" s="1611">
        <f t="shared" si="183"/>
        <v>0</v>
      </c>
      <c r="BD346" s="1611">
        <f t="shared" si="184"/>
        <v>0</v>
      </c>
      <c r="BE346" s="1611">
        <f t="shared" si="185"/>
        <v>0</v>
      </c>
      <c r="BF346" s="1611">
        <f t="shared" si="186"/>
        <v>0</v>
      </c>
      <c r="BG346" s="1611">
        <f t="shared" si="196"/>
        <v>0</v>
      </c>
      <c r="BH346" s="1611" t="str">
        <f t="shared" si="197"/>
        <v/>
      </c>
      <c r="BI346" s="1611" t="str">
        <f t="shared" si="198"/>
        <v/>
      </c>
      <c r="BJ346" s="1611" t="str">
        <f t="shared" si="187"/>
        <v/>
      </c>
      <c r="BK346" s="1611" t="str">
        <f t="shared" si="188"/>
        <v/>
      </c>
      <c r="BL346" s="1611" t="str">
        <f t="shared" ca="1" si="189"/>
        <v/>
      </c>
      <c r="BM346" s="1611" t="str">
        <f t="shared" si="199"/>
        <v/>
      </c>
      <c r="BN346" s="1611" t="str">
        <f t="shared" si="190"/>
        <v/>
      </c>
      <c r="BO346" s="1611" t="str">
        <f t="shared" si="191"/>
        <v/>
      </c>
      <c r="BP346" s="1611" t="str">
        <f t="shared" si="200"/>
        <v/>
      </c>
      <c r="BQ346" s="1611" t="str">
        <f t="shared" si="201"/>
        <v/>
      </c>
      <c r="BR346" s="1611" t="str">
        <f t="shared" si="202"/>
        <v/>
      </c>
      <c r="BS346" s="1611" t="str">
        <f t="shared" si="203"/>
        <v/>
      </c>
      <c r="BT346" s="1611" t="str">
        <f t="shared" si="204"/>
        <v/>
      </c>
      <c r="BU346" s="1731">
        <f t="shared" ca="1" si="205"/>
        <v>0</v>
      </c>
      <c r="BV346" s="1594"/>
      <c r="BW346" s="1594"/>
      <c r="BX346" s="1594"/>
      <c r="BY346" s="1594"/>
      <c r="BZ346" s="1594"/>
      <c r="CA346" s="1594"/>
      <c r="CB346" s="1594"/>
      <c r="CC346" s="1594"/>
      <c r="CD346" s="1594"/>
      <c r="CE346" s="1594"/>
      <c r="CF346" s="1594"/>
      <c r="CG346" s="1594"/>
      <c r="CH346" s="1594"/>
      <c r="CI346" s="1594"/>
      <c r="CJ346" s="1594"/>
      <c r="CK346" s="1594"/>
      <c r="CL346" s="1594"/>
      <c r="CM346" s="1594"/>
      <c r="CN346" s="1594"/>
      <c r="CO346" s="1594"/>
      <c r="CP346" s="1594"/>
      <c r="CQ346" s="1594"/>
      <c r="CR346" s="1594"/>
      <c r="CS346" s="1594"/>
      <c r="CT346" s="1594"/>
      <c r="CU346" s="1594"/>
      <c r="CV346" s="1594"/>
      <c r="CW346" s="1594"/>
      <c r="CX346" s="1594"/>
      <c r="CY346" s="1594"/>
      <c r="CZ346" s="1594"/>
      <c r="DA346" s="1594"/>
      <c r="DB346" s="1594"/>
      <c r="DC346" s="1594"/>
      <c r="DD346" s="1594"/>
      <c r="DE346" s="1594"/>
      <c r="DF346" s="1594"/>
      <c r="DG346" s="1594"/>
      <c r="DH346" s="1594"/>
      <c r="DI346" s="1594"/>
      <c r="DJ346" s="1594"/>
      <c r="DK346" s="1594"/>
      <c r="DL346" s="1594"/>
      <c r="DM346" s="1594"/>
      <c r="DN346" s="1594"/>
      <c r="DO346" s="1594"/>
      <c r="DP346" s="1594"/>
      <c r="DQ346" s="1594"/>
      <c r="DR346" s="1594"/>
      <c r="DS346" s="1594"/>
      <c r="DT346" s="1594"/>
      <c r="DU346" s="1594"/>
      <c r="DV346" s="1594"/>
      <c r="DW346" s="1594"/>
      <c r="DX346" s="1594"/>
      <c r="DY346" s="1594"/>
      <c r="DZ346" s="1594"/>
      <c r="EA346" s="1594"/>
      <c r="EB346" s="1594"/>
      <c r="EC346" s="1594"/>
      <c r="ED346" s="1594"/>
      <c r="EE346" s="1594"/>
      <c r="EF346" s="1594"/>
      <c r="EG346" s="1594"/>
      <c r="EH346" s="1594"/>
      <c r="EI346" s="1594"/>
      <c r="EJ346" s="1594"/>
      <c r="EK346" s="1594"/>
      <c r="EL346" s="1594"/>
      <c r="EM346" s="1594"/>
      <c r="EN346" s="1594"/>
      <c r="EO346" s="1594"/>
      <c r="EP346" s="1594"/>
      <c r="EQ346" s="1594"/>
      <c r="ER346" s="1594"/>
      <c r="ES346" s="1594"/>
    </row>
    <row r="347" spans="1:149" s="1595" customFormat="1" ht="12.5">
      <c r="A347" s="1644" t="str">
        <f t="shared" si="192"/>
        <v>Organisation</v>
      </c>
      <c r="B347" s="1758"/>
      <c r="C347" s="1758"/>
      <c r="D347" s="1758"/>
      <c r="E347" s="1756"/>
      <c r="F347" s="1592"/>
      <c r="G347" s="1714">
        <f t="shared" si="193"/>
        <v>0</v>
      </c>
      <c r="H347" s="1645"/>
      <c r="I347" s="1714">
        <f t="shared" si="194"/>
        <v>0</v>
      </c>
      <c r="J347" s="1646"/>
      <c r="K347" s="1646"/>
      <c r="L347" s="1592"/>
      <c r="M347" s="1597"/>
      <c r="N347" s="1597"/>
      <c r="O347" s="1646"/>
      <c r="P347" s="1647"/>
      <c r="Q347" s="1647"/>
      <c r="R347" s="1648"/>
      <c r="S347" s="1603"/>
      <c r="T347" s="1649"/>
      <c r="U347" s="1649"/>
      <c r="V347" s="1649"/>
      <c r="W347" s="1649"/>
      <c r="X347" s="1649"/>
      <c r="Y347" s="1649"/>
      <c r="Z347" s="1649"/>
      <c r="AA347" s="1649"/>
      <c r="AB347" s="1649"/>
      <c r="AC347" s="1649"/>
      <c r="AD347" s="1649"/>
      <c r="AE347" s="1649"/>
      <c r="AF347" s="1610">
        <f t="shared" si="173"/>
        <v>0</v>
      </c>
      <c r="AG347" s="1649"/>
      <c r="AH347" s="1649"/>
      <c r="AI347" s="1649"/>
      <c r="AJ347" s="1649"/>
      <c r="AK347" s="1649"/>
      <c r="AL347" s="1649"/>
      <c r="AM347" s="1649"/>
      <c r="AN347" s="1649"/>
      <c r="AO347" s="1649"/>
      <c r="AP347" s="1649"/>
      <c r="AQ347" s="1649"/>
      <c r="AR347" s="1709"/>
      <c r="AS347" s="1779">
        <f t="shared" si="174"/>
        <v>0</v>
      </c>
      <c r="AT347" s="1711">
        <f t="shared" si="195"/>
        <v>0</v>
      </c>
      <c r="AU347" s="1611">
        <f t="shared" si="175"/>
        <v>0</v>
      </c>
      <c r="AV347" s="1611">
        <f t="shared" si="176"/>
        <v>0</v>
      </c>
      <c r="AW347" s="1611">
        <f t="shared" si="177"/>
        <v>0</v>
      </c>
      <c r="AX347" s="1611">
        <f t="shared" si="178"/>
        <v>0</v>
      </c>
      <c r="AY347" s="1611">
        <f t="shared" si="179"/>
        <v>0</v>
      </c>
      <c r="AZ347" s="1611">
        <f t="shared" si="180"/>
        <v>0</v>
      </c>
      <c r="BA347" s="1611">
        <f t="shared" si="181"/>
        <v>0</v>
      </c>
      <c r="BB347" s="1611">
        <f t="shared" si="182"/>
        <v>0</v>
      </c>
      <c r="BC347" s="1611">
        <f t="shared" si="183"/>
        <v>0</v>
      </c>
      <c r="BD347" s="1611">
        <f t="shared" si="184"/>
        <v>0</v>
      </c>
      <c r="BE347" s="1611">
        <f t="shared" si="185"/>
        <v>0</v>
      </c>
      <c r="BF347" s="1611">
        <f t="shared" si="186"/>
        <v>0</v>
      </c>
      <c r="BG347" s="1611">
        <f t="shared" si="196"/>
        <v>0</v>
      </c>
      <c r="BH347" s="1611" t="str">
        <f t="shared" si="197"/>
        <v/>
      </c>
      <c r="BI347" s="1611" t="str">
        <f t="shared" si="198"/>
        <v/>
      </c>
      <c r="BJ347" s="1611" t="str">
        <f t="shared" si="187"/>
        <v/>
      </c>
      <c r="BK347" s="1611" t="str">
        <f t="shared" si="188"/>
        <v/>
      </c>
      <c r="BL347" s="1611" t="str">
        <f t="shared" ca="1" si="189"/>
        <v/>
      </c>
      <c r="BM347" s="1611" t="str">
        <f t="shared" si="199"/>
        <v/>
      </c>
      <c r="BN347" s="1611" t="str">
        <f t="shared" si="190"/>
        <v/>
      </c>
      <c r="BO347" s="1611" t="str">
        <f t="shared" si="191"/>
        <v/>
      </c>
      <c r="BP347" s="1611" t="str">
        <f t="shared" si="200"/>
        <v/>
      </c>
      <c r="BQ347" s="1611" t="str">
        <f t="shared" si="201"/>
        <v/>
      </c>
      <c r="BR347" s="1611" t="str">
        <f t="shared" si="202"/>
        <v/>
      </c>
      <c r="BS347" s="1611" t="str">
        <f t="shared" si="203"/>
        <v/>
      </c>
      <c r="BT347" s="1611" t="str">
        <f t="shared" si="204"/>
        <v/>
      </c>
      <c r="BU347" s="1731">
        <f t="shared" ca="1" si="205"/>
        <v>0</v>
      </c>
      <c r="BV347" s="1594"/>
      <c r="BW347" s="1594"/>
      <c r="BX347" s="1594"/>
      <c r="BY347" s="1594"/>
      <c r="BZ347" s="1594"/>
      <c r="CA347" s="1594"/>
      <c r="CB347" s="1594"/>
      <c r="CC347" s="1594"/>
      <c r="CD347" s="1594"/>
      <c r="CE347" s="1594"/>
      <c r="CF347" s="1594"/>
      <c r="CG347" s="1594"/>
      <c r="CH347" s="1594"/>
      <c r="CI347" s="1594"/>
      <c r="CJ347" s="1594"/>
      <c r="CK347" s="1594"/>
      <c r="CL347" s="1594"/>
      <c r="CM347" s="1594"/>
      <c r="CN347" s="1594"/>
      <c r="CO347" s="1594"/>
      <c r="CP347" s="1594"/>
      <c r="CQ347" s="1594"/>
      <c r="CR347" s="1594"/>
      <c r="CS347" s="1594"/>
      <c r="CT347" s="1594"/>
      <c r="CU347" s="1594"/>
      <c r="CV347" s="1594"/>
      <c r="CW347" s="1594"/>
      <c r="CX347" s="1594"/>
      <c r="CY347" s="1594"/>
      <c r="CZ347" s="1594"/>
      <c r="DA347" s="1594"/>
      <c r="DB347" s="1594"/>
      <c r="DC347" s="1594"/>
      <c r="DD347" s="1594"/>
      <c r="DE347" s="1594"/>
      <c r="DF347" s="1594"/>
      <c r="DG347" s="1594"/>
      <c r="DH347" s="1594"/>
      <c r="DI347" s="1594"/>
      <c r="DJ347" s="1594"/>
      <c r="DK347" s="1594"/>
      <c r="DL347" s="1594"/>
      <c r="DM347" s="1594"/>
      <c r="DN347" s="1594"/>
      <c r="DO347" s="1594"/>
      <c r="DP347" s="1594"/>
      <c r="DQ347" s="1594"/>
      <c r="DR347" s="1594"/>
      <c r="DS347" s="1594"/>
      <c r="DT347" s="1594"/>
      <c r="DU347" s="1594"/>
      <c r="DV347" s="1594"/>
      <c r="DW347" s="1594"/>
      <c r="DX347" s="1594"/>
      <c r="DY347" s="1594"/>
      <c r="DZ347" s="1594"/>
      <c r="EA347" s="1594"/>
      <c r="EB347" s="1594"/>
      <c r="EC347" s="1594"/>
      <c r="ED347" s="1594"/>
      <c r="EE347" s="1594"/>
      <c r="EF347" s="1594"/>
      <c r="EG347" s="1594"/>
      <c r="EH347" s="1594"/>
      <c r="EI347" s="1594"/>
      <c r="EJ347" s="1594"/>
      <c r="EK347" s="1594"/>
      <c r="EL347" s="1594"/>
      <c r="EM347" s="1594"/>
      <c r="EN347" s="1594"/>
      <c r="EO347" s="1594"/>
      <c r="EP347" s="1594"/>
      <c r="EQ347" s="1594"/>
      <c r="ER347" s="1594"/>
      <c r="ES347" s="1594"/>
    </row>
    <row r="348" spans="1:149" s="1595" customFormat="1" ht="12.5">
      <c r="A348" s="1644" t="str">
        <f t="shared" si="192"/>
        <v>Organisation</v>
      </c>
      <c r="B348" s="1758"/>
      <c r="C348" s="1758"/>
      <c r="D348" s="1758"/>
      <c r="E348" s="1756"/>
      <c r="F348" s="1592"/>
      <c r="G348" s="1714">
        <f t="shared" si="193"/>
        <v>0</v>
      </c>
      <c r="H348" s="1645"/>
      <c r="I348" s="1714">
        <f t="shared" si="194"/>
        <v>0</v>
      </c>
      <c r="J348" s="1646"/>
      <c r="K348" s="1646"/>
      <c r="L348" s="1592"/>
      <c r="M348" s="1597"/>
      <c r="N348" s="1597"/>
      <c r="O348" s="1646"/>
      <c r="P348" s="1647"/>
      <c r="Q348" s="1647"/>
      <c r="R348" s="1648"/>
      <c r="S348" s="1603"/>
      <c r="T348" s="1649"/>
      <c r="U348" s="1649"/>
      <c r="V348" s="1649"/>
      <c r="W348" s="1649"/>
      <c r="X348" s="1649"/>
      <c r="Y348" s="1649"/>
      <c r="Z348" s="1649"/>
      <c r="AA348" s="1649"/>
      <c r="AB348" s="1649"/>
      <c r="AC348" s="1649"/>
      <c r="AD348" s="1649"/>
      <c r="AE348" s="1649"/>
      <c r="AF348" s="1610">
        <f t="shared" si="173"/>
        <v>0</v>
      </c>
      <c r="AG348" s="1649"/>
      <c r="AH348" s="1649"/>
      <c r="AI348" s="1649"/>
      <c r="AJ348" s="1649"/>
      <c r="AK348" s="1649"/>
      <c r="AL348" s="1649"/>
      <c r="AM348" s="1649"/>
      <c r="AN348" s="1649"/>
      <c r="AO348" s="1649"/>
      <c r="AP348" s="1649"/>
      <c r="AQ348" s="1649"/>
      <c r="AR348" s="1709"/>
      <c r="AS348" s="1779">
        <f t="shared" si="174"/>
        <v>0</v>
      </c>
      <c r="AT348" s="1711">
        <f t="shared" si="195"/>
        <v>0</v>
      </c>
      <c r="AU348" s="1611">
        <f t="shared" si="175"/>
        <v>0</v>
      </c>
      <c r="AV348" s="1611">
        <f t="shared" si="176"/>
        <v>0</v>
      </c>
      <c r="AW348" s="1611">
        <f t="shared" si="177"/>
        <v>0</v>
      </c>
      <c r="AX348" s="1611">
        <f t="shared" si="178"/>
        <v>0</v>
      </c>
      <c r="AY348" s="1611">
        <f t="shared" si="179"/>
        <v>0</v>
      </c>
      <c r="AZ348" s="1611">
        <f t="shared" si="180"/>
        <v>0</v>
      </c>
      <c r="BA348" s="1611">
        <f t="shared" si="181"/>
        <v>0</v>
      </c>
      <c r="BB348" s="1611">
        <f t="shared" si="182"/>
        <v>0</v>
      </c>
      <c r="BC348" s="1611">
        <f t="shared" si="183"/>
        <v>0</v>
      </c>
      <c r="BD348" s="1611">
        <f t="shared" si="184"/>
        <v>0</v>
      </c>
      <c r="BE348" s="1611">
        <f t="shared" si="185"/>
        <v>0</v>
      </c>
      <c r="BF348" s="1611">
        <f t="shared" si="186"/>
        <v>0</v>
      </c>
      <c r="BG348" s="1611">
        <f t="shared" si="196"/>
        <v>0</v>
      </c>
      <c r="BH348" s="1611" t="str">
        <f t="shared" si="197"/>
        <v/>
      </c>
      <c r="BI348" s="1611" t="str">
        <f t="shared" si="198"/>
        <v/>
      </c>
      <c r="BJ348" s="1611" t="str">
        <f t="shared" si="187"/>
        <v/>
      </c>
      <c r="BK348" s="1611" t="str">
        <f t="shared" si="188"/>
        <v/>
      </c>
      <c r="BL348" s="1611" t="str">
        <f t="shared" ca="1" si="189"/>
        <v/>
      </c>
      <c r="BM348" s="1611" t="str">
        <f t="shared" si="199"/>
        <v/>
      </c>
      <c r="BN348" s="1611" t="str">
        <f t="shared" si="190"/>
        <v/>
      </c>
      <c r="BO348" s="1611" t="str">
        <f t="shared" si="191"/>
        <v/>
      </c>
      <c r="BP348" s="1611" t="str">
        <f t="shared" si="200"/>
        <v/>
      </c>
      <c r="BQ348" s="1611" t="str">
        <f t="shared" si="201"/>
        <v/>
      </c>
      <c r="BR348" s="1611" t="str">
        <f t="shared" si="202"/>
        <v/>
      </c>
      <c r="BS348" s="1611" t="str">
        <f t="shared" si="203"/>
        <v/>
      </c>
      <c r="BT348" s="1611" t="str">
        <f t="shared" si="204"/>
        <v/>
      </c>
      <c r="BU348" s="1731">
        <f t="shared" ca="1" si="205"/>
        <v>0</v>
      </c>
      <c r="BV348" s="1594"/>
      <c r="BW348" s="1594"/>
      <c r="BX348" s="1594"/>
      <c r="BY348" s="1594"/>
      <c r="BZ348" s="1594"/>
      <c r="CA348" s="1594"/>
      <c r="CB348" s="1594"/>
      <c r="CC348" s="1594"/>
      <c r="CD348" s="1594"/>
      <c r="CE348" s="1594"/>
      <c r="CF348" s="1594"/>
      <c r="CG348" s="1594"/>
      <c r="CH348" s="1594"/>
      <c r="CI348" s="1594"/>
      <c r="CJ348" s="1594"/>
      <c r="CK348" s="1594"/>
      <c r="CL348" s="1594"/>
      <c r="CM348" s="1594"/>
      <c r="CN348" s="1594"/>
      <c r="CO348" s="1594"/>
      <c r="CP348" s="1594"/>
      <c r="CQ348" s="1594"/>
      <c r="CR348" s="1594"/>
      <c r="CS348" s="1594"/>
      <c r="CT348" s="1594"/>
      <c r="CU348" s="1594"/>
      <c r="CV348" s="1594"/>
      <c r="CW348" s="1594"/>
      <c r="CX348" s="1594"/>
      <c r="CY348" s="1594"/>
      <c r="CZ348" s="1594"/>
      <c r="DA348" s="1594"/>
      <c r="DB348" s="1594"/>
      <c r="DC348" s="1594"/>
      <c r="DD348" s="1594"/>
      <c r="DE348" s="1594"/>
      <c r="DF348" s="1594"/>
      <c r="DG348" s="1594"/>
      <c r="DH348" s="1594"/>
      <c r="DI348" s="1594"/>
      <c r="DJ348" s="1594"/>
      <c r="DK348" s="1594"/>
      <c r="DL348" s="1594"/>
      <c r="DM348" s="1594"/>
      <c r="DN348" s="1594"/>
      <c r="DO348" s="1594"/>
      <c r="DP348" s="1594"/>
      <c r="DQ348" s="1594"/>
      <c r="DR348" s="1594"/>
      <c r="DS348" s="1594"/>
      <c r="DT348" s="1594"/>
      <c r="DU348" s="1594"/>
      <c r="DV348" s="1594"/>
      <c r="DW348" s="1594"/>
      <c r="DX348" s="1594"/>
      <c r="DY348" s="1594"/>
      <c r="DZ348" s="1594"/>
      <c r="EA348" s="1594"/>
      <c r="EB348" s="1594"/>
      <c r="EC348" s="1594"/>
      <c r="ED348" s="1594"/>
      <c r="EE348" s="1594"/>
      <c r="EF348" s="1594"/>
      <c r="EG348" s="1594"/>
      <c r="EH348" s="1594"/>
      <c r="EI348" s="1594"/>
      <c r="EJ348" s="1594"/>
      <c r="EK348" s="1594"/>
      <c r="EL348" s="1594"/>
      <c r="EM348" s="1594"/>
      <c r="EN348" s="1594"/>
      <c r="EO348" s="1594"/>
      <c r="EP348" s="1594"/>
      <c r="EQ348" s="1594"/>
      <c r="ER348" s="1594"/>
      <c r="ES348" s="1594"/>
    </row>
    <row r="349" spans="1:149" s="1595" customFormat="1" ht="12.5">
      <c r="A349" s="1644" t="str">
        <f t="shared" si="192"/>
        <v>Organisation</v>
      </c>
      <c r="B349" s="1758"/>
      <c r="C349" s="1758"/>
      <c r="D349" s="1758"/>
      <c r="E349" s="1756"/>
      <c r="F349" s="1592"/>
      <c r="G349" s="1714">
        <f t="shared" si="193"/>
        <v>0</v>
      </c>
      <c r="H349" s="1645"/>
      <c r="I349" s="1714">
        <f t="shared" si="194"/>
        <v>0</v>
      </c>
      <c r="J349" s="1646"/>
      <c r="K349" s="1646"/>
      <c r="L349" s="1592"/>
      <c r="M349" s="1597"/>
      <c r="N349" s="1597"/>
      <c r="O349" s="1646"/>
      <c r="P349" s="1647"/>
      <c r="Q349" s="1647"/>
      <c r="R349" s="1648"/>
      <c r="S349" s="1603"/>
      <c r="T349" s="1649"/>
      <c r="U349" s="1649"/>
      <c r="V349" s="1649"/>
      <c r="W349" s="1649"/>
      <c r="X349" s="1649"/>
      <c r="Y349" s="1649"/>
      <c r="Z349" s="1649"/>
      <c r="AA349" s="1649"/>
      <c r="AB349" s="1649"/>
      <c r="AC349" s="1649"/>
      <c r="AD349" s="1649"/>
      <c r="AE349" s="1649"/>
      <c r="AF349" s="1610">
        <f t="shared" si="173"/>
        <v>0</v>
      </c>
      <c r="AG349" s="1649"/>
      <c r="AH349" s="1649"/>
      <c r="AI349" s="1649"/>
      <c r="AJ349" s="1649"/>
      <c r="AK349" s="1649"/>
      <c r="AL349" s="1649"/>
      <c r="AM349" s="1649"/>
      <c r="AN349" s="1649"/>
      <c r="AO349" s="1649"/>
      <c r="AP349" s="1649"/>
      <c r="AQ349" s="1649"/>
      <c r="AR349" s="1709"/>
      <c r="AS349" s="1779">
        <f t="shared" si="174"/>
        <v>0</v>
      </c>
      <c r="AT349" s="1711">
        <f t="shared" si="195"/>
        <v>0</v>
      </c>
      <c r="AU349" s="1611">
        <f t="shared" si="175"/>
        <v>0</v>
      </c>
      <c r="AV349" s="1611">
        <f t="shared" si="176"/>
        <v>0</v>
      </c>
      <c r="AW349" s="1611">
        <f t="shared" si="177"/>
        <v>0</v>
      </c>
      <c r="AX349" s="1611">
        <f t="shared" si="178"/>
        <v>0</v>
      </c>
      <c r="AY349" s="1611">
        <f t="shared" si="179"/>
        <v>0</v>
      </c>
      <c r="AZ349" s="1611">
        <f t="shared" si="180"/>
        <v>0</v>
      </c>
      <c r="BA349" s="1611">
        <f t="shared" si="181"/>
        <v>0</v>
      </c>
      <c r="BB349" s="1611">
        <f t="shared" si="182"/>
        <v>0</v>
      </c>
      <c r="BC349" s="1611">
        <f t="shared" si="183"/>
        <v>0</v>
      </c>
      <c r="BD349" s="1611">
        <f t="shared" si="184"/>
        <v>0</v>
      </c>
      <c r="BE349" s="1611">
        <f t="shared" si="185"/>
        <v>0</v>
      </c>
      <c r="BF349" s="1611">
        <f t="shared" si="186"/>
        <v>0</v>
      </c>
      <c r="BG349" s="1611">
        <f t="shared" si="196"/>
        <v>0</v>
      </c>
      <c r="BH349" s="1611" t="str">
        <f t="shared" si="197"/>
        <v/>
      </c>
      <c r="BI349" s="1611" t="str">
        <f t="shared" si="198"/>
        <v/>
      </c>
      <c r="BJ349" s="1611" t="str">
        <f t="shared" si="187"/>
        <v/>
      </c>
      <c r="BK349" s="1611" t="str">
        <f t="shared" si="188"/>
        <v/>
      </c>
      <c r="BL349" s="1611" t="str">
        <f t="shared" ca="1" si="189"/>
        <v/>
      </c>
      <c r="BM349" s="1611" t="str">
        <f t="shared" si="199"/>
        <v/>
      </c>
      <c r="BN349" s="1611" t="str">
        <f t="shared" si="190"/>
        <v/>
      </c>
      <c r="BO349" s="1611" t="str">
        <f t="shared" si="191"/>
        <v/>
      </c>
      <c r="BP349" s="1611" t="str">
        <f t="shared" si="200"/>
        <v/>
      </c>
      <c r="BQ349" s="1611" t="str">
        <f t="shared" si="201"/>
        <v/>
      </c>
      <c r="BR349" s="1611" t="str">
        <f t="shared" si="202"/>
        <v/>
      </c>
      <c r="BS349" s="1611" t="str">
        <f t="shared" si="203"/>
        <v/>
      </c>
      <c r="BT349" s="1611" t="str">
        <f t="shared" si="204"/>
        <v/>
      </c>
      <c r="BU349" s="1731">
        <f t="shared" ca="1" si="205"/>
        <v>0</v>
      </c>
      <c r="BV349" s="1594"/>
      <c r="BW349" s="1594"/>
      <c r="BX349" s="1594"/>
      <c r="BY349" s="1594"/>
      <c r="BZ349" s="1594"/>
      <c r="CA349" s="1594"/>
      <c r="CB349" s="1594"/>
      <c r="CC349" s="1594"/>
      <c r="CD349" s="1594"/>
      <c r="CE349" s="1594"/>
      <c r="CF349" s="1594"/>
      <c r="CG349" s="1594"/>
      <c r="CH349" s="1594"/>
      <c r="CI349" s="1594"/>
      <c r="CJ349" s="1594"/>
      <c r="CK349" s="1594"/>
      <c r="CL349" s="1594"/>
      <c r="CM349" s="1594"/>
      <c r="CN349" s="1594"/>
      <c r="CO349" s="1594"/>
      <c r="CP349" s="1594"/>
      <c r="CQ349" s="1594"/>
      <c r="CR349" s="1594"/>
      <c r="CS349" s="1594"/>
      <c r="CT349" s="1594"/>
      <c r="CU349" s="1594"/>
      <c r="CV349" s="1594"/>
      <c r="CW349" s="1594"/>
      <c r="CX349" s="1594"/>
      <c r="CY349" s="1594"/>
      <c r="CZ349" s="1594"/>
      <c r="DA349" s="1594"/>
      <c r="DB349" s="1594"/>
      <c r="DC349" s="1594"/>
      <c r="DD349" s="1594"/>
      <c r="DE349" s="1594"/>
      <c r="DF349" s="1594"/>
      <c r="DG349" s="1594"/>
      <c r="DH349" s="1594"/>
      <c r="DI349" s="1594"/>
      <c r="DJ349" s="1594"/>
      <c r="DK349" s="1594"/>
      <c r="DL349" s="1594"/>
      <c r="DM349" s="1594"/>
      <c r="DN349" s="1594"/>
      <c r="DO349" s="1594"/>
      <c r="DP349" s="1594"/>
      <c r="DQ349" s="1594"/>
      <c r="DR349" s="1594"/>
      <c r="DS349" s="1594"/>
      <c r="DT349" s="1594"/>
      <c r="DU349" s="1594"/>
      <c r="DV349" s="1594"/>
      <c r="DW349" s="1594"/>
      <c r="DX349" s="1594"/>
      <c r="DY349" s="1594"/>
      <c r="DZ349" s="1594"/>
      <c r="EA349" s="1594"/>
      <c r="EB349" s="1594"/>
      <c r="EC349" s="1594"/>
      <c r="ED349" s="1594"/>
      <c r="EE349" s="1594"/>
      <c r="EF349" s="1594"/>
      <c r="EG349" s="1594"/>
      <c r="EH349" s="1594"/>
      <c r="EI349" s="1594"/>
      <c r="EJ349" s="1594"/>
      <c r="EK349" s="1594"/>
      <c r="EL349" s="1594"/>
      <c r="EM349" s="1594"/>
      <c r="EN349" s="1594"/>
      <c r="EO349" s="1594"/>
      <c r="EP349" s="1594"/>
      <c r="EQ349" s="1594"/>
      <c r="ER349" s="1594"/>
      <c r="ES349" s="1594"/>
    </row>
    <row r="350" spans="1:149" s="1595" customFormat="1" ht="12.5">
      <c r="A350" s="1644" t="str">
        <f t="shared" si="192"/>
        <v>Organisation</v>
      </c>
      <c r="B350" s="1758"/>
      <c r="C350" s="1758"/>
      <c r="D350" s="1758"/>
      <c r="E350" s="1756"/>
      <c r="F350" s="1592"/>
      <c r="G350" s="1714">
        <f t="shared" si="193"/>
        <v>0</v>
      </c>
      <c r="H350" s="1645"/>
      <c r="I350" s="1714">
        <f t="shared" si="194"/>
        <v>0</v>
      </c>
      <c r="J350" s="1646"/>
      <c r="K350" s="1646"/>
      <c r="L350" s="1592"/>
      <c r="M350" s="1597"/>
      <c r="N350" s="1597"/>
      <c r="O350" s="1646"/>
      <c r="P350" s="1647"/>
      <c r="Q350" s="1647"/>
      <c r="R350" s="1648"/>
      <c r="S350" s="1603"/>
      <c r="T350" s="1649"/>
      <c r="U350" s="1649"/>
      <c r="V350" s="1649"/>
      <c r="W350" s="1649"/>
      <c r="X350" s="1649"/>
      <c r="Y350" s="1649"/>
      <c r="Z350" s="1649"/>
      <c r="AA350" s="1649"/>
      <c r="AB350" s="1649"/>
      <c r="AC350" s="1649"/>
      <c r="AD350" s="1649"/>
      <c r="AE350" s="1649"/>
      <c r="AF350" s="1610">
        <f t="shared" si="173"/>
        <v>0</v>
      </c>
      <c r="AG350" s="1649"/>
      <c r="AH350" s="1649"/>
      <c r="AI350" s="1649"/>
      <c r="AJ350" s="1649"/>
      <c r="AK350" s="1649"/>
      <c r="AL350" s="1649"/>
      <c r="AM350" s="1649"/>
      <c r="AN350" s="1649"/>
      <c r="AO350" s="1649"/>
      <c r="AP350" s="1649"/>
      <c r="AQ350" s="1649"/>
      <c r="AR350" s="1709"/>
      <c r="AS350" s="1779">
        <f t="shared" si="174"/>
        <v>0</v>
      </c>
      <c r="AT350" s="1711">
        <f t="shared" si="195"/>
        <v>0</v>
      </c>
      <c r="AU350" s="1611">
        <f t="shared" si="175"/>
        <v>0</v>
      </c>
      <c r="AV350" s="1611">
        <f t="shared" si="176"/>
        <v>0</v>
      </c>
      <c r="AW350" s="1611">
        <f t="shared" si="177"/>
        <v>0</v>
      </c>
      <c r="AX350" s="1611">
        <f t="shared" si="178"/>
        <v>0</v>
      </c>
      <c r="AY350" s="1611">
        <f t="shared" si="179"/>
        <v>0</v>
      </c>
      <c r="AZ350" s="1611">
        <f t="shared" si="180"/>
        <v>0</v>
      </c>
      <c r="BA350" s="1611">
        <f t="shared" si="181"/>
        <v>0</v>
      </c>
      <c r="BB350" s="1611">
        <f t="shared" si="182"/>
        <v>0</v>
      </c>
      <c r="BC350" s="1611">
        <f t="shared" si="183"/>
        <v>0</v>
      </c>
      <c r="BD350" s="1611">
        <f t="shared" si="184"/>
        <v>0</v>
      </c>
      <c r="BE350" s="1611">
        <f t="shared" si="185"/>
        <v>0</v>
      </c>
      <c r="BF350" s="1611">
        <f t="shared" si="186"/>
        <v>0</v>
      </c>
      <c r="BG350" s="1611">
        <f t="shared" si="196"/>
        <v>0</v>
      </c>
      <c r="BH350" s="1611" t="str">
        <f t="shared" si="197"/>
        <v/>
      </c>
      <c r="BI350" s="1611" t="str">
        <f t="shared" si="198"/>
        <v/>
      </c>
      <c r="BJ350" s="1611" t="str">
        <f t="shared" si="187"/>
        <v/>
      </c>
      <c r="BK350" s="1611" t="str">
        <f t="shared" si="188"/>
        <v/>
      </c>
      <c r="BL350" s="1611" t="str">
        <f t="shared" ca="1" si="189"/>
        <v/>
      </c>
      <c r="BM350" s="1611" t="str">
        <f t="shared" si="199"/>
        <v/>
      </c>
      <c r="BN350" s="1611" t="str">
        <f t="shared" si="190"/>
        <v/>
      </c>
      <c r="BO350" s="1611" t="str">
        <f t="shared" si="191"/>
        <v/>
      </c>
      <c r="BP350" s="1611" t="str">
        <f t="shared" si="200"/>
        <v/>
      </c>
      <c r="BQ350" s="1611" t="str">
        <f t="shared" si="201"/>
        <v/>
      </c>
      <c r="BR350" s="1611" t="str">
        <f t="shared" si="202"/>
        <v/>
      </c>
      <c r="BS350" s="1611" t="str">
        <f t="shared" si="203"/>
        <v/>
      </c>
      <c r="BT350" s="1611" t="str">
        <f t="shared" si="204"/>
        <v/>
      </c>
      <c r="BU350" s="1731">
        <f t="shared" ca="1" si="205"/>
        <v>0</v>
      </c>
      <c r="BV350" s="1594"/>
      <c r="BW350" s="1594"/>
      <c r="BX350" s="1594"/>
      <c r="BY350" s="1594"/>
      <c r="BZ350" s="1594"/>
      <c r="CA350" s="1594"/>
      <c r="CB350" s="1594"/>
      <c r="CC350" s="1594"/>
      <c r="CD350" s="1594"/>
      <c r="CE350" s="1594"/>
      <c r="CF350" s="1594"/>
      <c r="CG350" s="1594"/>
      <c r="CH350" s="1594"/>
      <c r="CI350" s="1594"/>
      <c r="CJ350" s="1594"/>
      <c r="CK350" s="1594"/>
      <c r="CL350" s="1594"/>
      <c r="CM350" s="1594"/>
      <c r="CN350" s="1594"/>
      <c r="CO350" s="1594"/>
      <c r="CP350" s="1594"/>
      <c r="CQ350" s="1594"/>
      <c r="CR350" s="1594"/>
      <c r="CS350" s="1594"/>
      <c r="CT350" s="1594"/>
      <c r="CU350" s="1594"/>
      <c r="CV350" s="1594"/>
      <c r="CW350" s="1594"/>
      <c r="CX350" s="1594"/>
      <c r="CY350" s="1594"/>
      <c r="CZ350" s="1594"/>
      <c r="DA350" s="1594"/>
      <c r="DB350" s="1594"/>
      <c r="DC350" s="1594"/>
      <c r="DD350" s="1594"/>
      <c r="DE350" s="1594"/>
      <c r="DF350" s="1594"/>
      <c r="DG350" s="1594"/>
      <c r="DH350" s="1594"/>
      <c r="DI350" s="1594"/>
      <c r="DJ350" s="1594"/>
      <c r="DK350" s="1594"/>
      <c r="DL350" s="1594"/>
      <c r="DM350" s="1594"/>
      <c r="DN350" s="1594"/>
      <c r="DO350" s="1594"/>
      <c r="DP350" s="1594"/>
      <c r="DQ350" s="1594"/>
      <c r="DR350" s="1594"/>
      <c r="DS350" s="1594"/>
      <c r="DT350" s="1594"/>
      <c r="DU350" s="1594"/>
      <c r="DV350" s="1594"/>
      <c r="DW350" s="1594"/>
      <c r="DX350" s="1594"/>
      <c r="DY350" s="1594"/>
      <c r="DZ350" s="1594"/>
      <c r="EA350" s="1594"/>
      <c r="EB350" s="1594"/>
      <c r="EC350" s="1594"/>
      <c r="ED350" s="1594"/>
      <c r="EE350" s="1594"/>
      <c r="EF350" s="1594"/>
      <c r="EG350" s="1594"/>
      <c r="EH350" s="1594"/>
      <c r="EI350" s="1594"/>
      <c r="EJ350" s="1594"/>
      <c r="EK350" s="1594"/>
      <c r="EL350" s="1594"/>
      <c r="EM350" s="1594"/>
      <c r="EN350" s="1594"/>
      <c r="EO350" s="1594"/>
      <c r="EP350" s="1594"/>
      <c r="EQ350" s="1594"/>
      <c r="ER350" s="1594"/>
      <c r="ES350" s="1594"/>
    </row>
    <row r="351" spans="1:149" s="1595" customFormat="1" ht="12.5">
      <c r="A351" s="1644" t="str">
        <f t="shared" si="192"/>
        <v>Organisation</v>
      </c>
      <c r="B351" s="1758"/>
      <c r="C351" s="1758"/>
      <c r="D351" s="1758"/>
      <c r="E351" s="1756"/>
      <c r="F351" s="1592"/>
      <c r="G351" s="1714">
        <f t="shared" si="193"/>
        <v>0</v>
      </c>
      <c r="H351" s="1645"/>
      <c r="I351" s="1714">
        <f t="shared" si="194"/>
        <v>0</v>
      </c>
      <c r="J351" s="1646"/>
      <c r="K351" s="1646"/>
      <c r="L351" s="1592"/>
      <c r="M351" s="1597"/>
      <c r="N351" s="1597"/>
      <c r="O351" s="1646"/>
      <c r="P351" s="1647"/>
      <c r="Q351" s="1647"/>
      <c r="R351" s="1648"/>
      <c r="S351" s="1603"/>
      <c r="T351" s="1649"/>
      <c r="U351" s="1649"/>
      <c r="V351" s="1649"/>
      <c r="W351" s="1649"/>
      <c r="X351" s="1649"/>
      <c r="Y351" s="1649"/>
      <c r="Z351" s="1649"/>
      <c r="AA351" s="1649"/>
      <c r="AB351" s="1649"/>
      <c r="AC351" s="1649"/>
      <c r="AD351" s="1649"/>
      <c r="AE351" s="1649"/>
      <c r="AF351" s="1610">
        <f t="shared" si="173"/>
        <v>0</v>
      </c>
      <c r="AG351" s="1649"/>
      <c r="AH351" s="1649"/>
      <c r="AI351" s="1649"/>
      <c r="AJ351" s="1649"/>
      <c r="AK351" s="1649"/>
      <c r="AL351" s="1649"/>
      <c r="AM351" s="1649"/>
      <c r="AN351" s="1649"/>
      <c r="AO351" s="1649"/>
      <c r="AP351" s="1649"/>
      <c r="AQ351" s="1649"/>
      <c r="AR351" s="1709"/>
      <c r="AS351" s="1779">
        <f t="shared" si="174"/>
        <v>0</v>
      </c>
      <c r="AT351" s="1711">
        <f t="shared" si="195"/>
        <v>0</v>
      </c>
      <c r="AU351" s="1611">
        <f t="shared" si="175"/>
        <v>0</v>
      </c>
      <c r="AV351" s="1611">
        <f t="shared" si="176"/>
        <v>0</v>
      </c>
      <c r="AW351" s="1611">
        <f t="shared" si="177"/>
        <v>0</v>
      </c>
      <c r="AX351" s="1611">
        <f t="shared" si="178"/>
        <v>0</v>
      </c>
      <c r="AY351" s="1611">
        <f t="shared" si="179"/>
        <v>0</v>
      </c>
      <c r="AZ351" s="1611">
        <f t="shared" si="180"/>
        <v>0</v>
      </c>
      <c r="BA351" s="1611">
        <f t="shared" si="181"/>
        <v>0</v>
      </c>
      <c r="BB351" s="1611">
        <f t="shared" si="182"/>
        <v>0</v>
      </c>
      <c r="BC351" s="1611">
        <f t="shared" si="183"/>
        <v>0</v>
      </c>
      <c r="BD351" s="1611">
        <f t="shared" si="184"/>
        <v>0</v>
      </c>
      <c r="BE351" s="1611">
        <f t="shared" si="185"/>
        <v>0</v>
      </c>
      <c r="BF351" s="1611">
        <f t="shared" si="186"/>
        <v>0</v>
      </c>
      <c r="BG351" s="1611">
        <f t="shared" si="196"/>
        <v>0</v>
      </c>
      <c r="BH351" s="1611" t="str">
        <f t="shared" si="197"/>
        <v/>
      </c>
      <c r="BI351" s="1611" t="str">
        <f t="shared" si="198"/>
        <v/>
      </c>
      <c r="BJ351" s="1611" t="str">
        <f t="shared" si="187"/>
        <v/>
      </c>
      <c r="BK351" s="1611" t="str">
        <f t="shared" si="188"/>
        <v/>
      </c>
      <c r="BL351" s="1611" t="str">
        <f t="shared" ca="1" si="189"/>
        <v/>
      </c>
      <c r="BM351" s="1611" t="str">
        <f t="shared" si="199"/>
        <v/>
      </c>
      <c r="BN351" s="1611" t="str">
        <f t="shared" si="190"/>
        <v/>
      </c>
      <c r="BO351" s="1611" t="str">
        <f t="shared" si="191"/>
        <v/>
      </c>
      <c r="BP351" s="1611" t="str">
        <f t="shared" si="200"/>
        <v/>
      </c>
      <c r="BQ351" s="1611" t="str">
        <f t="shared" si="201"/>
        <v/>
      </c>
      <c r="BR351" s="1611" t="str">
        <f t="shared" si="202"/>
        <v/>
      </c>
      <c r="BS351" s="1611" t="str">
        <f t="shared" si="203"/>
        <v/>
      </c>
      <c r="BT351" s="1611" t="str">
        <f t="shared" si="204"/>
        <v/>
      </c>
      <c r="BU351" s="1731">
        <f t="shared" ca="1" si="205"/>
        <v>0</v>
      </c>
      <c r="BV351" s="1594"/>
      <c r="BW351" s="1594"/>
      <c r="BX351" s="1594"/>
      <c r="BY351" s="1594"/>
      <c r="BZ351" s="1594"/>
      <c r="CA351" s="1594"/>
      <c r="CB351" s="1594"/>
      <c r="CC351" s="1594"/>
      <c r="CD351" s="1594"/>
      <c r="CE351" s="1594"/>
      <c r="CF351" s="1594"/>
      <c r="CG351" s="1594"/>
      <c r="CH351" s="1594"/>
      <c r="CI351" s="1594"/>
      <c r="CJ351" s="1594"/>
      <c r="CK351" s="1594"/>
      <c r="CL351" s="1594"/>
      <c r="CM351" s="1594"/>
      <c r="CN351" s="1594"/>
      <c r="CO351" s="1594"/>
      <c r="CP351" s="1594"/>
      <c r="CQ351" s="1594"/>
      <c r="CR351" s="1594"/>
      <c r="CS351" s="1594"/>
      <c r="CT351" s="1594"/>
      <c r="CU351" s="1594"/>
      <c r="CV351" s="1594"/>
      <c r="CW351" s="1594"/>
      <c r="CX351" s="1594"/>
      <c r="CY351" s="1594"/>
      <c r="CZ351" s="1594"/>
      <c r="DA351" s="1594"/>
      <c r="DB351" s="1594"/>
      <c r="DC351" s="1594"/>
      <c r="DD351" s="1594"/>
      <c r="DE351" s="1594"/>
      <c r="DF351" s="1594"/>
      <c r="DG351" s="1594"/>
      <c r="DH351" s="1594"/>
      <c r="DI351" s="1594"/>
      <c r="DJ351" s="1594"/>
      <c r="DK351" s="1594"/>
      <c r="DL351" s="1594"/>
      <c r="DM351" s="1594"/>
      <c r="DN351" s="1594"/>
      <c r="DO351" s="1594"/>
      <c r="DP351" s="1594"/>
      <c r="DQ351" s="1594"/>
      <c r="DR351" s="1594"/>
      <c r="DS351" s="1594"/>
      <c r="DT351" s="1594"/>
      <c r="DU351" s="1594"/>
      <c r="DV351" s="1594"/>
      <c r="DW351" s="1594"/>
      <c r="DX351" s="1594"/>
      <c r="DY351" s="1594"/>
      <c r="DZ351" s="1594"/>
      <c r="EA351" s="1594"/>
      <c r="EB351" s="1594"/>
      <c r="EC351" s="1594"/>
      <c r="ED351" s="1594"/>
      <c r="EE351" s="1594"/>
      <c r="EF351" s="1594"/>
      <c r="EG351" s="1594"/>
      <c r="EH351" s="1594"/>
      <c r="EI351" s="1594"/>
      <c r="EJ351" s="1594"/>
      <c r="EK351" s="1594"/>
      <c r="EL351" s="1594"/>
      <c r="EM351" s="1594"/>
      <c r="EN351" s="1594"/>
      <c r="EO351" s="1594"/>
      <c r="EP351" s="1594"/>
      <c r="EQ351" s="1594"/>
      <c r="ER351" s="1594"/>
      <c r="ES351" s="1594"/>
    </row>
    <row r="352" spans="1:149" s="1595" customFormat="1" ht="12.5">
      <c r="A352" s="1644" t="str">
        <f t="shared" si="192"/>
        <v>Organisation</v>
      </c>
      <c r="B352" s="1758"/>
      <c r="C352" s="1758"/>
      <c r="D352" s="1758"/>
      <c r="E352" s="1756"/>
      <c r="F352" s="1592"/>
      <c r="G352" s="1714">
        <f t="shared" si="193"/>
        <v>0</v>
      </c>
      <c r="H352" s="1645"/>
      <c r="I352" s="1714">
        <f t="shared" si="194"/>
        <v>0</v>
      </c>
      <c r="J352" s="1646"/>
      <c r="K352" s="1646"/>
      <c r="L352" s="1592"/>
      <c r="M352" s="1597"/>
      <c r="N352" s="1597"/>
      <c r="O352" s="1646"/>
      <c r="P352" s="1647"/>
      <c r="Q352" s="1647"/>
      <c r="R352" s="1648"/>
      <c r="S352" s="1603"/>
      <c r="T352" s="1649"/>
      <c r="U352" s="1649"/>
      <c r="V352" s="1649"/>
      <c r="W352" s="1649"/>
      <c r="X352" s="1649"/>
      <c r="Y352" s="1649"/>
      <c r="Z352" s="1649"/>
      <c r="AA352" s="1649"/>
      <c r="AB352" s="1649"/>
      <c r="AC352" s="1649"/>
      <c r="AD352" s="1649"/>
      <c r="AE352" s="1649"/>
      <c r="AF352" s="1610">
        <f t="shared" si="173"/>
        <v>0</v>
      </c>
      <c r="AG352" s="1649"/>
      <c r="AH352" s="1649"/>
      <c r="AI352" s="1649"/>
      <c r="AJ352" s="1649"/>
      <c r="AK352" s="1649"/>
      <c r="AL352" s="1649"/>
      <c r="AM352" s="1649"/>
      <c r="AN352" s="1649"/>
      <c r="AO352" s="1649"/>
      <c r="AP352" s="1649"/>
      <c r="AQ352" s="1649"/>
      <c r="AR352" s="1709"/>
      <c r="AS352" s="1779">
        <f t="shared" si="174"/>
        <v>0</v>
      </c>
      <c r="AT352" s="1711">
        <f t="shared" si="195"/>
        <v>0</v>
      </c>
      <c r="AU352" s="1611">
        <f t="shared" si="175"/>
        <v>0</v>
      </c>
      <c r="AV352" s="1611">
        <f t="shared" si="176"/>
        <v>0</v>
      </c>
      <c r="AW352" s="1611">
        <f t="shared" si="177"/>
        <v>0</v>
      </c>
      <c r="AX352" s="1611">
        <f t="shared" si="178"/>
        <v>0</v>
      </c>
      <c r="AY352" s="1611">
        <f t="shared" si="179"/>
        <v>0</v>
      </c>
      <c r="AZ352" s="1611">
        <f t="shared" si="180"/>
        <v>0</v>
      </c>
      <c r="BA352" s="1611">
        <f t="shared" si="181"/>
        <v>0</v>
      </c>
      <c r="BB352" s="1611">
        <f t="shared" si="182"/>
        <v>0</v>
      </c>
      <c r="BC352" s="1611">
        <f t="shared" si="183"/>
        <v>0</v>
      </c>
      <c r="BD352" s="1611">
        <f t="shared" si="184"/>
        <v>0</v>
      </c>
      <c r="BE352" s="1611">
        <f t="shared" si="185"/>
        <v>0</v>
      </c>
      <c r="BF352" s="1611">
        <f t="shared" si="186"/>
        <v>0</v>
      </c>
      <c r="BG352" s="1611">
        <f t="shared" si="196"/>
        <v>0</v>
      </c>
      <c r="BH352" s="1611" t="str">
        <f t="shared" si="197"/>
        <v/>
      </c>
      <c r="BI352" s="1611" t="str">
        <f t="shared" si="198"/>
        <v/>
      </c>
      <c r="BJ352" s="1611" t="str">
        <f t="shared" si="187"/>
        <v/>
      </c>
      <c r="BK352" s="1611" t="str">
        <f t="shared" si="188"/>
        <v/>
      </c>
      <c r="BL352" s="1611" t="str">
        <f t="shared" ca="1" si="189"/>
        <v/>
      </c>
      <c r="BM352" s="1611" t="str">
        <f t="shared" si="199"/>
        <v/>
      </c>
      <c r="BN352" s="1611" t="str">
        <f t="shared" si="190"/>
        <v/>
      </c>
      <c r="BO352" s="1611" t="str">
        <f t="shared" si="191"/>
        <v/>
      </c>
      <c r="BP352" s="1611" t="str">
        <f t="shared" si="200"/>
        <v/>
      </c>
      <c r="BQ352" s="1611" t="str">
        <f t="shared" si="201"/>
        <v/>
      </c>
      <c r="BR352" s="1611" t="str">
        <f t="shared" si="202"/>
        <v/>
      </c>
      <c r="BS352" s="1611" t="str">
        <f t="shared" si="203"/>
        <v/>
      </c>
      <c r="BT352" s="1611" t="str">
        <f t="shared" si="204"/>
        <v/>
      </c>
      <c r="BU352" s="1731">
        <f t="shared" ca="1" si="205"/>
        <v>0</v>
      </c>
      <c r="BV352" s="1594"/>
      <c r="BW352" s="1594"/>
      <c r="BX352" s="1594"/>
      <c r="BY352" s="1594"/>
      <c r="BZ352" s="1594"/>
      <c r="CA352" s="1594"/>
      <c r="CB352" s="1594"/>
      <c r="CC352" s="1594"/>
      <c r="CD352" s="1594"/>
      <c r="CE352" s="1594"/>
      <c r="CF352" s="1594"/>
      <c r="CG352" s="1594"/>
      <c r="CH352" s="1594"/>
      <c r="CI352" s="1594"/>
      <c r="CJ352" s="1594"/>
      <c r="CK352" s="1594"/>
      <c r="CL352" s="1594"/>
      <c r="CM352" s="1594"/>
      <c r="CN352" s="1594"/>
      <c r="CO352" s="1594"/>
      <c r="CP352" s="1594"/>
      <c r="CQ352" s="1594"/>
      <c r="CR352" s="1594"/>
      <c r="CS352" s="1594"/>
      <c r="CT352" s="1594"/>
      <c r="CU352" s="1594"/>
      <c r="CV352" s="1594"/>
      <c r="CW352" s="1594"/>
      <c r="CX352" s="1594"/>
      <c r="CY352" s="1594"/>
      <c r="CZ352" s="1594"/>
      <c r="DA352" s="1594"/>
      <c r="DB352" s="1594"/>
      <c r="DC352" s="1594"/>
      <c r="DD352" s="1594"/>
      <c r="DE352" s="1594"/>
      <c r="DF352" s="1594"/>
      <c r="DG352" s="1594"/>
      <c r="DH352" s="1594"/>
      <c r="DI352" s="1594"/>
      <c r="DJ352" s="1594"/>
      <c r="DK352" s="1594"/>
      <c r="DL352" s="1594"/>
      <c r="DM352" s="1594"/>
      <c r="DN352" s="1594"/>
      <c r="DO352" s="1594"/>
      <c r="DP352" s="1594"/>
      <c r="DQ352" s="1594"/>
      <c r="DR352" s="1594"/>
      <c r="DS352" s="1594"/>
      <c r="DT352" s="1594"/>
      <c r="DU352" s="1594"/>
      <c r="DV352" s="1594"/>
      <c r="DW352" s="1594"/>
      <c r="DX352" s="1594"/>
      <c r="DY352" s="1594"/>
      <c r="DZ352" s="1594"/>
      <c r="EA352" s="1594"/>
      <c r="EB352" s="1594"/>
      <c r="EC352" s="1594"/>
      <c r="ED352" s="1594"/>
      <c r="EE352" s="1594"/>
      <c r="EF352" s="1594"/>
      <c r="EG352" s="1594"/>
      <c r="EH352" s="1594"/>
      <c r="EI352" s="1594"/>
      <c r="EJ352" s="1594"/>
      <c r="EK352" s="1594"/>
      <c r="EL352" s="1594"/>
      <c r="EM352" s="1594"/>
      <c r="EN352" s="1594"/>
      <c r="EO352" s="1594"/>
      <c r="EP352" s="1594"/>
      <c r="EQ352" s="1594"/>
      <c r="ER352" s="1594"/>
      <c r="ES352" s="1594"/>
    </row>
    <row r="353" spans="1:149" s="1595" customFormat="1" ht="12.5">
      <c r="A353" s="1644" t="str">
        <f t="shared" si="192"/>
        <v>Organisation</v>
      </c>
      <c r="B353" s="1758"/>
      <c r="C353" s="1758"/>
      <c r="D353" s="1758"/>
      <c r="E353" s="1756"/>
      <c r="F353" s="1592"/>
      <c r="G353" s="1714">
        <f t="shared" si="193"/>
        <v>0</v>
      </c>
      <c r="H353" s="1645"/>
      <c r="I353" s="1714">
        <f t="shared" si="194"/>
        <v>0</v>
      </c>
      <c r="J353" s="1646"/>
      <c r="K353" s="1646"/>
      <c r="L353" s="1592"/>
      <c r="M353" s="1597"/>
      <c r="N353" s="1597"/>
      <c r="O353" s="1646"/>
      <c r="P353" s="1647"/>
      <c r="Q353" s="1647"/>
      <c r="R353" s="1648"/>
      <c r="S353" s="1603"/>
      <c r="T353" s="1649"/>
      <c r="U353" s="1649"/>
      <c r="V353" s="1649"/>
      <c r="W353" s="1649"/>
      <c r="X353" s="1649"/>
      <c r="Y353" s="1649"/>
      <c r="Z353" s="1649"/>
      <c r="AA353" s="1649"/>
      <c r="AB353" s="1649"/>
      <c r="AC353" s="1649"/>
      <c r="AD353" s="1649"/>
      <c r="AE353" s="1649"/>
      <c r="AF353" s="1610">
        <f t="shared" si="173"/>
        <v>0</v>
      </c>
      <c r="AG353" s="1649"/>
      <c r="AH353" s="1649"/>
      <c r="AI353" s="1649"/>
      <c r="AJ353" s="1649"/>
      <c r="AK353" s="1649"/>
      <c r="AL353" s="1649"/>
      <c r="AM353" s="1649"/>
      <c r="AN353" s="1649"/>
      <c r="AO353" s="1649"/>
      <c r="AP353" s="1649"/>
      <c r="AQ353" s="1649"/>
      <c r="AR353" s="1709"/>
      <c r="AS353" s="1779">
        <f t="shared" si="174"/>
        <v>0</v>
      </c>
      <c r="AT353" s="1711">
        <f t="shared" si="195"/>
        <v>0</v>
      </c>
      <c r="AU353" s="1611">
        <f t="shared" si="175"/>
        <v>0</v>
      </c>
      <c r="AV353" s="1611">
        <f t="shared" si="176"/>
        <v>0</v>
      </c>
      <c r="AW353" s="1611">
        <f t="shared" si="177"/>
        <v>0</v>
      </c>
      <c r="AX353" s="1611">
        <f t="shared" si="178"/>
        <v>0</v>
      </c>
      <c r="AY353" s="1611">
        <f t="shared" si="179"/>
        <v>0</v>
      </c>
      <c r="AZ353" s="1611">
        <f t="shared" si="180"/>
        <v>0</v>
      </c>
      <c r="BA353" s="1611">
        <f t="shared" si="181"/>
        <v>0</v>
      </c>
      <c r="BB353" s="1611">
        <f t="shared" si="182"/>
        <v>0</v>
      </c>
      <c r="BC353" s="1611">
        <f t="shared" si="183"/>
        <v>0</v>
      </c>
      <c r="BD353" s="1611">
        <f t="shared" si="184"/>
        <v>0</v>
      </c>
      <c r="BE353" s="1611">
        <f t="shared" si="185"/>
        <v>0</v>
      </c>
      <c r="BF353" s="1611">
        <f t="shared" si="186"/>
        <v>0</v>
      </c>
      <c r="BG353" s="1611">
        <f t="shared" si="196"/>
        <v>0</v>
      </c>
      <c r="BH353" s="1611" t="str">
        <f t="shared" si="197"/>
        <v/>
      </c>
      <c r="BI353" s="1611" t="str">
        <f t="shared" si="198"/>
        <v/>
      </c>
      <c r="BJ353" s="1611" t="str">
        <f t="shared" si="187"/>
        <v/>
      </c>
      <c r="BK353" s="1611" t="str">
        <f t="shared" si="188"/>
        <v/>
      </c>
      <c r="BL353" s="1611" t="str">
        <f t="shared" ca="1" si="189"/>
        <v/>
      </c>
      <c r="BM353" s="1611" t="str">
        <f t="shared" si="199"/>
        <v/>
      </c>
      <c r="BN353" s="1611" t="str">
        <f t="shared" si="190"/>
        <v/>
      </c>
      <c r="BO353" s="1611" t="str">
        <f t="shared" si="191"/>
        <v/>
      </c>
      <c r="BP353" s="1611" t="str">
        <f t="shared" si="200"/>
        <v/>
      </c>
      <c r="BQ353" s="1611" t="str">
        <f t="shared" si="201"/>
        <v/>
      </c>
      <c r="BR353" s="1611" t="str">
        <f t="shared" si="202"/>
        <v/>
      </c>
      <c r="BS353" s="1611" t="str">
        <f t="shared" si="203"/>
        <v/>
      </c>
      <c r="BT353" s="1611" t="str">
        <f t="shared" si="204"/>
        <v/>
      </c>
      <c r="BU353" s="1731">
        <f t="shared" ca="1" si="205"/>
        <v>0</v>
      </c>
      <c r="BV353" s="1594"/>
      <c r="BW353" s="1594"/>
      <c r="BX353" s="1594"/>
      <c r="BY353" s="1594"/>
      <c r="BZ353" s="1594"/>
      <c r="CA353" s="1594"/>
      <c r="CB353" s="1594"/>
      <c r="CC353" s="1594"/>
      <c r="CD353" s="1594"/>
      <c r="CE353" s="1594"/>
      <c r="CF353" s="1594"/>
      <c r="CG353" s="1594"/>
      <c r="CH353" s="1594"/>
      <c r="CI353" s="1594"/>
      <c r="CJ353" s="1594"/>
      <c r="CK353" s="1594"/>
      <c r="CL353" s="1594"/>
      <c r="CM353" s="1594"/>
      <c r="CN353" s="1594"/>
      <c r="CO353" s="1594"/>
      <c r="CP353" s="1594"/>
      <c r="CQ353" s="1594"/>
      <c r="CR353" s="1594"/>
      <c r="CS353" s="1594"/>
      <c r="CT353" s="1594"/>
      <c r="CU353" s="1594"/>
      <c r="CV353" s="1594"/>
      <c r="CW353" s="1594"/>
      <c r="CX353" s="1594"/>
      <c r="CY353" s="1594"/>
      <c r="CZ353" s="1594"/>
      <c r="DA353" s="1594"/>
      <c r="DB353" s="1594"/>
      <c r="DC353" s="1594"/>
      <c r="DD353" s="1594"/>
      <c r="DE353" s="1594"/>
      <c r="DF353" s="1594"/>
      <c r="DG353" s="1594"/>
      <c r="DH353" s="1594"/>
      <c r="DI353" s="1594"/>
      <c r="DJ353" s="1594"/>
      <c r="DK353" s="1594"/>
      <c r="DL353" s="1594"/>
      <c r="DM353" s="1594"/>
      <c r="DN353" s="1594"/>
      <c r="DO353" s="1594"/>
      <c r="DP353" s="1594"/>
      <c r="DQ353" s="1594"/>
      <c r="DR353" s="1594"/>
      <c r="DS353" s="1594"/>
      <c r="DT353" s="1594"/>
      <c r="DU353" s="1594"/>
      <c r="DV353" s="1594"/>
      <c r="DW353" s="1594"/>
      <c r="DX353" s="1594"/>
      <c r="DY353" s="1594"/>
      <c r="DZ353" s="1594"/>
      <c r="EA353" s="1594"/>
      <c r="EB353" s="1594"/>
      <c r="EC353" s="1594"/>
      <c r="ED353" s="1594"/>
      <c r="EE353" s="1594"/>
      <c r="EF353" s="1594"/>
      <c r="EG353" s="1594"/>
      <c r="EH353" s="1594"/>
      <c r="EI353" s="1594"/>
      <c r="EJ353" s="1594"/>
      <c r="EK353" s="1594"/>
      <c r="EL353" s="1594"/>
      <c r="EM353" s="1594"/>
      <c r="EN353" s="1594"/>
      <c r="EO353" s="1594"/>
      <c r="EP353" s="1594"/>
      <c r="EQ353" s="1594"/>
      <c r="ER353" s="1594"/>
      <c r="ES353" s="1594"/>
    </row>
    <row r="354" spans="1:149" s="1595" customFormat="1" ht="12.5">
      <c r="A354" s="1644" t="str">
        <f t="shared" si="192"/>
        <v>Organisation</v>
      </c>
      <c r="B354" s="1758"/>
      <c r="C354" s="1758"/>
      <c r="D354" s="1758"/>
      <c r="E354" s="1756"/>
      <c r="F354" s="1592"/>
      <c r="G354" s="1714">
        <f t="shared" si="193"/>
        <v>0</v>
      </c>
      <c r="H354" s="1645"/>
      <c r="I354" s="1714">
        <f t="shared" si="194"/>
        <v>0</v>
      </c>
      <c r="J354" s="1646"/>
      <c r="K354" s="1646"/>
      <c r="L354" s="1592"/>
      <c r="M354" s="1597"/>
      <c r="N354" s="1597"/>
      <c r="O354" s="1646"/>
      <c r="P354" s="1647"/>
      <c r="Q354" s="1647"/>
      <c r="R354" s="1648"/>
      <c r="S354" s="1603"/>
      <c r="T354" s="1649"/>
      <c r="U354" s="1649"/>
      <c r="V354" s="1649"/>
      <c r="W354" s="1649"/>
      <c r="X354" s="1649"/>
      <c r="Y354" s="1649"/>
      <c r="Z354" s="1649"/>
      <c r="AA354" s="1649"/>
      <c r="AB354" s="1649"/>
      <c r="AC354" s="1649"/>
      <c r="AD354" s="1649"/>
      <c r="AE354" s="1649"/>
      <c r="AF354" s="1610">
        <f t="shared" si="173"/>
        <v>0</v>
      </c>
      <c r="AG354" s="1649"/>
      <c r="AH354" s="1649"/>
      <c r="AI354" s="1649"/>
      <c r="AJ354" s="1649"/>
      <c r="AK354" s="1649"/>
      <c r="AL354" s="1649"/>
      <c r="AM354" s="1649"/>
      <c r="AN354" s="1649"/>
      <c r="AO354" s="1649"/>
      <c r="AP354" s="1649"/>
      <c r="AQ354" s="1649"/>
      <c r="AR354" s="1709"/>
      <c r="AS354" s="1779">
        <f t="shared" si="174"/>
        <v>0</v>
      </c>
      <c r="AT354" s="1711">
        <f t="shared" si="195"/>
        <v>0</v>
      </c>
      <c r="AU354" s="1611">
        <f t="shared" si="175"/>
        <v>0</v>
      </c>
      <c r="AV354" s="1611">
        <f t="shared" si="176"/>
        <v>0</v>
      </c>
      <c r="AW354" s="1611">
        <f t="shared" si="177"/>
        <v>0</v>
      </c>
      <c r="AX354" s="1611">
        <f t="shared" si="178"/>
        <v>0</v>
      </c>
      <c r="AY354" s="1611">
        <f t="shared" si="179"/>
        <v>0</v>
      </c>
      <c r="AZ354" s="1611">
        <f t="shared" si="180"/>
        <v>0</v>
      </c>
      <c r="BA354" s="1611">
        <f t="shared" si="181"/>
        <v>0</v>
      </c>
      <c r="BB354" s="1611">
        <f t="shared" si="182"/>
        <v>0</v>
      </c>
      <c r="BC354" s="1611">
        <f t="shared" si="183"/>
        <v>0</v>
      </c>
      <c r="BD354" s="1611">
        <f t="shared" si="184"/>
        <v>0</v>
      </c>
      <c r="BE354" s="1611">
        <f t="shared" si="185"/>
        <v>0</v>
      </c>
      <c r="BF354" s="1611">
        <f t="shared" si="186"/>
        <v>0</v>
      </c>
      <c r="BG354" s="1611">
        <f t="shared" si="196"/>
        <v>0</v>
      </c>
      <c r="BH354" s="1611" t="str">
        <f t="shared" si="197"/>
        <v/>
      </c>
      <c r="BI354" s="1611" t="str">
        <f t="shared" si="198"/>
        <v/>
      </c>
      <c r="BJ354" s="1611" t="str">
        <f t="shared" si="187"/>
        <v/>
      </c>
      <c r="BK354" s="1611" t="str">
        <f t="shared" si="188"/>
        <v/>
      </c>
      <c r="BL354" s="1611" t="str">
        <f t="shared" ca="1" si="189"/>
        <v/>
      </c>
      <c r="BM354" s="1611" t="str">
        <f t="shared" si="199"/>
        <v/>
      </c>
      <c r="BN354" s="1611" t="str">
        <f t="shared" si="190"/>
        <v/>
      </c>
      <c r="BO354" s="1611" t="str">
        <f t="shared" si="191"/>
        <v/>
      </c>
      <c r="BP354" s="1611" t="str">
        <f t="shared" si="200"/>
        <v/>
      </c>
      <c r="BQ354" s="1611" t="str">
        <f t="shared" si="201"/>
        <v/>
      </c>
      <c r="BR354" s="1611" t="str">
        <f t="shared" si="202"/>
        <v/>
      </c>
      <c r="BS354" s="1611" t="str">
        <f t="shared" si="203"/>
        <v/>
      </c>
      <c r="BT354" s="1611" t="str">
        <f t="shared" si="204"/>
        <v/>
      </c>
      <c r="BU354" s="1731">
        <f t="shared" ca="1" si="205"/>
        <v>0</v>
      </c>
      <c r="BV354" s="1594"/>
      <c r="BW354" s="1594"/>
      <c r="BX354" s="1594"/>
      <c r="BY354" s="1594"/>
      <c r="BZ354" s="1594"/>
      <c r="CA354" s="1594"/>
      <c r="CB354" s="1594"/>
      <c r="CC354" s="1594"/>
      <c r="CD354" s="1594"/>
      <c r="CE354" s="1594"/>
      <c r="CF354" s="1594"/>
      <c r="CG354" s="1594"/>
      <c r="CH354" s="1594"/>
      <c r="CI354" s="1594"/>
      <c r="CJ354" s="1594"/>
      <c r="CK354" s="1594"/>
      <c r="CL354" s="1594"/>
      <c r="CM354" s="1594"/>
      <c r="CN354" s="1594"/>
      <c r="CO354" s="1594"/>
      <c r="CP354" s="1594"/>
      <c r="CQ354" s="1594"/>
      <c r="CR354" s="1594"/>
      <c r="CS354" s="1594"/>
      <c r="CT354" s="1594"/>
      <c r="CU354" s="1594"/>
      <c r="CV354" s="1594"/>
      <c r="CW354" s="1594"/>
      <c r="CX354" s="1594"/>
      <c r="CY354" s="1594"/>
      <c r="CZ354" s="1594"/>
      <c r="DA354" s="1594"/>
      <c r="DB354" s="1594"/>
      <c r="DC354" s="1594"/>
      <c r="DD354" s="1594"/>
      <c r="DE354" s="1594"/>
      <c r="DF354" s="1594"/>
      <c r="DG354" s="1594"/>
      <c r="DH354" s="1594"/>
      <c r="DI354" s="1594"/>
      <c r="DJ354" s="1594"/>
      <c r="DK354" s="1594"/>
      <c r="DL354" s="1594"/>
      <c r="DM354" s="1594"/>
      <c r="DN354" s="1594"/>
      <c r="DO354" s="1594"/>
      <c r="DP354" s="1594"/>
      <c r="DQ354" s="1594"/>
      <c r="DR354" s="1594"/>
      <c r="DS354" s="1594"/>
      <c r="DT354" s="1594"/>
      <c r="DU354" s="1594"/>
      <c r="DV354" s="1594"/>
      <c r="DW354" s="1594"/>
      <c r="DX354" s="1594"/>
      <c r="DY354" s="1594"/>
      <c r="DZ354" s="1594"/>
      <c r="EA354" s="1594"/>
      <c r="EB354" s="1594"/>
      <c r="EC354" s="1594"/>
      <c r="ED354" s="1594"/>
      <c r="EE354" s="1594"/>
      <c r="EF354" s="1594"/>
      <c r="EG354" s="1594"/>
      <c r="EH354" s="1594"/>
      <c r="EI354" s="1594"/>
      <c r="EJ354" s="1594"/>
      <c r="EK354" s="1594"/>
      <c r="EL354" s="1594"/>
      <c r="EM354" s="1594"/>
      <c r="EN354" s="1594"/>
      <c r="EO354" s="1594"/>
      <c r="EP354" s="1594"/>
      <c r="EQ354" s="1594"/>
      <c r="ER354" s="1594"/>
      <c r="ES354" s="1594"/>
    </row>
    <row r="355" spans="1:149" s="1595" customFormat="1" ht="12.5">
      <c r="A355" s="1644" t="str">
        <f t="shared" si="192"/>
        <v>Organisation</v>
      </c>
      <c r="B355" s="1758"/>
      <c r="C355" s="1758"/>
      <c r="D355" s="1758"/>
      <c r="E355" s="1756"/>
      <c r="F355" s="1592"/>
      <c r="G355" s="1714">
        <f t="shared" si="193"/>
        <v>0</v>
      </c>
      <c r="H355" s="1645"/>
      <c r="I355" s="1714">
        <f t="shared" si="194"/>
        <v>0</v>
      </c>
      <c r="J355" s="1646"/>
      <c r="K355" s="1646"/>
      <c r="L355" s="1592"/>
      <c r="M355" s="1597"/>
      <c r="N355" s="1597"/>
      <c r="O355" s="1646"/>
      <c r="P355" s="1647"/>
      <c r="Q355" s="1647"/>
      <c r="R355" s="1648"/>
      <c r="S355" s="1603"/>
      <c r="T355" s="1649"/>
      <c r="U355" s="1649"/>
      <c r="V355" s="1649"/>
      <c r="W355" s="1649"/>
      <c r="X355" s="1649"/>
      <c r="Y355" s="1649"/>
      <c r="Z355" s="1649"/>
      <c r="AA355" s="1649"/>
      <c r="AB355" s="1649"/>
      <c r="AC355" s="1649"/>
      <c r="AD355" s="1649"/>
      <c r="AE355" s="1649"/>
      <c r="AF355" s="1610">
        <f t="shared" si="173"/>
        <v>0</v>
      </c>
      <c r="AG355" s="1649"/>
      <c r="AH355" s="1649"/>
      <c r="AI355" s="1649"/>
      <c r="AJ355" s="1649"/>
      <c r="AK355" s="1649"/>
      <c r="AL355" s="1649"/>
      <c r="AM355" s="1649"/>
      <c r="AN355" s="1649"/>
      <c r="AO355" s="1649"/>
      <c r="AP355" s="1649"/>
      <c r="AQ355" s="1649"/>
      <c r="AR355" s="1709"/>
      <c r="AS355" s="1779">
        <f t="shared" si="174"/>
        <v>0</v>
      </c>
      <c r="AT355" s="1711">
        <f t="shared" si="195"/>
        <v>0</v>
      </c>
      <c r="AU355" s="1611">
        <f t="shared" si="175"/>
        <v>0</v>
      </c>
      <c r="AV355" s="1611">
        <f t="shared" si="176"/>
        <v>0</v>
      </c>
      <c r="AW355" s="1611">
        <f t="shared" si="177"/>
        <v>0</v>
      </c>
      <c r="AX355" s="1611">
        <f t="shared" si="178"/>
        <v>0</v>
      </c>
      <c r="AY355" s="1611">
        <f t="shared" si="179"/>
        <v>0</v>
      </c>
      <c r="AZ355" s="1611">
        <f t="shared" si="180"/>
        <v>0</v>
      </c>
      <c r="BA355" s="1611">
        <f t="shared" si="181"/>
        <v>0</v>
      </c>
      <c r="BB355" s="1611">
        <f t="shared" si="182"/>
        <v>0</v>
      </c>
      <c r="BC355" s="1611">
        <f t="shared" si="183"/>
        <v>0</v>
      </c>
      <c r="BD355" s="1611">
        <f t="shared" si="184"/>
        <v>0</v>
      </c>
      <c r="BE355" s="1611">
        <f t="shared" si="185"/>
        <v>0</v>
      </c>
      <c r="BF355" s="1611">
        <f t="shared" si="186"/>
        <v>0</v>
      </c>
      <c r="BG355" s="1611">
        <f t="shared" si="196"/>
        <v>0</v>
      </c>
      <c r="BH355" s="1611" t="str">
        <f t="shared" si="197"/>
        <v/>
      </c>
      <c r="BI355" s="1611" t="str">
        <f t="shared" si="198"/>
        <v/>
      </c>
      <c r="BJ355" s="1611" t="str">
        <f t="shared" si="187"/>
        <v/>
      </c>
      <c r="BK355" s="1611" t="str">
        <f t="shared" si="188"/>
        <v/>
      </c>
      <c r="BL355" s="1611" t="str">
        <f t="shared" ca="1" si="189"/>
        <v/>
      </c>
      <c r="BM355" s="1611" t="str">
        <f t="shared" si="199"/>
        <v/>
      </c>
      <c r="BN355" s="1611" t="str">
        <f t="shared" si="190"/>
        <v/>
      </c>
      <c r="BO355" s="1611" t="str">
        <f t="shared" si="191"/>
        <v/>
      </c>
      <c r="BP355" s="1611" t="str">
        <f t="shared" si="200"/>
        <v/>
      </c>
      <c r="BQ355" s="1611" t="str">
        <f t="shared" si="201"/>
        <v/>
      </c>
      <c r="BR355" s="1611" t="str">
        <f t="shared" si="202"/>
        <v/>
      </c>
      <c r="BS355" s="1611" t="str">
        <f t="shared" si="203"/>
        <v/>
      </c>
      <c r="BT355" s="1611" t="str">
        <f t="shared" si="204"/>
        <v/>
      </c>
      <c r="BU355" s="1731">
        <f t="shared" ca="1" si="205"/>
        <v>0</v>
      </c>
      <c r="BV355" s="1594"/>
      <c r="BW355" s="1594"/>
      <c r="BX355" s="1594"/>
      <c r="BY355" s="1594"/>
      <c r="BZ355" s="1594"/>
      <c r="CA355" s="1594"/>
      <c r="CB355" s="1594"/>
      <c r="CC355" s="1594"/>
      <c r="CD355" s="1594"/>
      <c r="CE355" s="1594"/>
      <c r="CF355" s="1594"/>
      <c r="CG355" s="1594"/>
      <c r="CH355" s="1594"/>
      <c r="CI355" s="1594"/>
      <c r="CJ355" s="1594"/>
      <c r="CK355" s="1594"/>
      <c r="CL355" s="1594"/>
      <c r="CM355" s="1594"/>
      <c r="CN355" s="1594"/>
      <c r="CO355" s="1594"/>
      <c r="CP355" s="1594"/>
      <c r="CQ355" s="1594"/>
      <c r="CR355" s="1594"/>
      <c r="CS355" s="1594"/>
      <c r="CT355" s="1594"/>
      <c r="CU355" s="1594"/>
      <c r="CV355" s="1594"/>
      <c r="CW355" s="1594"/>
      <c r="CX355" s="1594"/>
      <c r="CY355" s="1594"/>
      <c r="CZ355" s="1594"/>
      <c r="DA355" s="1594"/>
      <c r="DB355" s="1594"/>
      <c r="DC355" s="1594"/>
      <c r="DD355" s="1594"/>
      <c r="DE355" s="1594"/>
      <c r="DF355" s="1594"/>
      <c r="DG355" s="1594"/>
      <c r="DH355" s="1594"/>
      <c r="DI355" s="1594"/>
      <c r="DJ355" s="1594"/>
      <c r="DK355" s="1594"/>
      <c r="DL355" s="1594"/>
      <c r="DM355" s="1594"/>
      <c r="DN355" s="1594"/>
      <c r="DO355" s="1594"/>
      <c r="DP355" s="1594"/>
      <c r="DQ355" s="1594"/>
      <c r="DR355" s="1594"/>
      <c r="DS355" s="1594"/>
      <c r="DT355" s="1594"/>
      <c r="DU355" s="1594"/>
      <c r="DV355" s="1594"/>
      <c r="DW355" s="1594"/>
      <c r="DX355" s="1594"/>
      <c r="DY355" s="1594"/>
      <c r="DZ355" s="1594"/>
      <c r="EA355" s="1594"/>
      <c r="EB355" s="1594"/>
      <c r="EC355" s="1594"/>
      <c r="ED355" s="1594"/>
      <c r="EE355" s="1594"/>
      <c r="EF355" s="1594"/>
      <c r="EG355" s="1594"/>
      <c r="EH355" s="1594"/>
      <c r="EI355" s="1594"/>
      <c r="EJ355" s="1594"/>
      <c r="EK355" s="1594"/>
      <c r="EL355" s="1594"/>
      <c r="EM355" s="1594"/>
      <c r="EN355" s="1594"/>
      <c r="EO355" s="1594"/>
      <c r="EP355" s="1594"/>
      <c r="EQ355" s="1594"/>
      <c r="ER355" s="1594"/>
      <c r="ES355" s="1594"/>
    </row>
    <row r="356" spans="1:149" s="1595" customFormat="1" ht="12.5">
      <c r="A356" s="1644" t="str">
        <f t="shared" si="192"/>
        <v>Organisation</v>
      </c>
      <c r="B356" s="1758"/>
      <c r="C356" s="1758"/>
      <c r="D356" s="1758"/>
      <c r="E356" s="1756"/>
      <c r="F356" s="1592"/>
      <c r="G356" s="1714">
        <f t="shared" si="193"/>
        <v>0</v>
      </c>
      <c r="H356" s="1645"/>
      <c r="I356" s="1714">
        <f t="shared" si="194"/>
        <v>0</v>
      </c>
      <c r="J356" s="1646"/>
      <c r="K356" s="1646"/>
      <c r="L356" s="1592"/>
      <c r="M356" s="1597"/>
      <c r="N356" s="1597"/>
      <c r="O356" s="1646"/>
      <c r="P356" s="1647"/>
      <c r="Q356" s="1647"/>
      <c r="R356" s="1648"/>
      <c r="S356" s="1603"/>
      <c r="T356" s="1649"/>
      <c r="U356" s="1649"/>
      <c r="V356" s="1649"/>
      <c r="W356" s="1649"/>
      <c r="X356" s="1649"/>
      <c r="Y356" s="1649"/>
      <c r="Z356" s="1649"/>
      <c r="AA356" s="1649"/>
      <c r="AB356" s="1649"/>
      <c r="AC356" s="1649"/>
      <c r="AD356" s="1649"/>
      <c r="AE356" s="1649"/>
      <c r="AF356" s="1610">
        <f t="shared" si="173"/>
        <v>0</v>
      </c>
      <c r="AG356" s="1649"/>
      <c r="AH356" s="1649"/>
      <c r="AI356" s="1649"/>
      <c r="AJ356" s="1649"/>
      <c r="AK356" s="1649"/>
      <c r="AL356" s="1649"/>
      <c r="AM356" s="1649"/>
      <c r="AN356" s="1649"/>
      <c r="AO356" s="1649"/>
      <c r="AP356" s="1649"/>
      <c r="AQ356" s="1649"/>
      <c r="AR356" s="1709"/>
      <c r="AS356" s="1779">
        <f t="shared" si="174"/>
        <v>0</v>
      </c>
      <c r="AT356" s="1711">
        <f t="shared" si="195"/>
        <v>0</v>
      </c>
      <c r="AU356" s="1611">
        <f t="shared" si="175"/>
        <v>0</v>
      </c>
      <c r="AV356" s="1611">
        <f t="shared" si="176"/>
        <v>0</v>
      </c>
      <c r="AW356" s="1611">
        <f t="shared" si="177"/>
        <v>0</v>
      </c>
      <c r="AX356" s="1611">
        <f t="shared" si="178"/>
        <v>0</v>
      </c>
      <c r="AY356" s="1611">
        <f t="shared" si="179"/>
        <v>0</v>
      </c>
      <c r="AZ356" s="1611">
        <f t="shared" si="180"/>
        <v>0</v>
      </c>
      <c r="BA356" s="1611">
        <f t="shared" si="181"/>
        <v>0</v>
      </c>
      <c r="BB356" s="1611">
        <f t="shared" si="182"/>
        <v>0</v>
      </c>
      <c r="BC356" s="1611">
        <f t="shared" si="183"/>
        <v>0</v>
      </c>
      <c r="BD356" s="1611">
        <f t="shared" si="184"/>
        <v>0</v>
      </c>
      <c r="BE356" s="1611">
        <f t="shared" si="185"/>
        <v>0</v>
      </c>
      <c r="BF356" s="1611">
        <f t="shared" si="186"/>
        <v>0</v>
      </c>
      <c r="BG356" s="1611">
        <f t="shared" si="196"/>
        <v>0</v>
      </c>
      <c r="BH356" s="1611" t="str">
        <f t="shared" si="197"/>
        <v/>
      </c>
      <c r="BI356" s="1611" t="str">
        <f t="shared" si="198"/>
        <v/>
      </c>
      <c r="BJ356" s="1611" t="str">
        <f t="shared" si="187"/>
        <v/>
      </c>
      <c r="BK356" s="1611" t="str">
        <f t="shared" si="188"/>
        <v/>
      </c>
      <c r="BL356" s="1611" t="str">
        <f t="shared" ca="1" si="189"/>
        <v/>
      </c>
      <c r="BM356" s="1611" t="str">
        <f t="shared" si="199"/>
        <v/>
      </c>
      <c r="BN356" s="1611" t="str">
        <f t="shared" si="190"/>
        <v/>
      </c>
      <c r="BO356" s="1611" t="str">
        <f t="shared" si="191"/>
        <v/>
      </c>
      <c r="BP356" s="1611" t="str">
        <f t="shared" si="200"/>
        <v/>
      </c>
      <c r="BQ356" s="1611" t="str">
        <f t="shared" si="201"/>
        <v/>
      </c>
      <c r="BR356" s="1611" t="str">
        <f t="shared" si="202"/>
        <v/>
      </c>
      <c r="BS356" s="1611" t="str">
        <f t="shared" si="203"/>
        <v/>
      </c>
      <c r="BT356" s="1611" t="str">
        <f t="shared" si="204"/>
        <v/>
      </c>
      <c r="BU356" s="1731">
        <f t="shared" ca="1" si="205"/>
        <v>0</v>
      </c>
      <c r="BV356" s="1594"/>
      <c r="BW356" s="1594"/>
      <c r="BX356" s="1594"/>
      <c r="BY356" s="1594"/>
      <c r="BZ356" s="1594"/>
      <c r="CA356" s="1594"/>
      <c r="CB356" s="1594"/>
      <c r="CC356" s="1594"/>
      <c r="CD356" s="1594"/>
      <c r="CE356" s="1594"/>
      <c r="CF356" s="1594"/>
      <c r="CG356" s="1594"/>
      <c r="CH356" s="1594"/>
      <c r="CI356" s="1594"/>
      <c r="CJ356" s="1594"/>
      <c r="CK356" s="1594"/>
      <c r="CL356" s="1594"/>
      <c r="CM356" s="1594"/>
      <c r="CN356" s="1594"/>
      <c r="CO356" s="1594"/>
      <c r="CP356" s="1594"/>
      <c r="CQ356" s="1594"/>
      <c r="CR356" s="1594"/>
      <c r="CS356" s="1594"/>
      <c r="CT356" s="1594"/>
      <c r="CU356" s="1594"/>
      <c r="CV356" s="1594"/>
      <c r="CW356" s="1594"/>
      <c r="CX356" s="1594"/>
      <c r="CY356" s="1594"/>
      <c r="CZ356" s="1594"/>
      <c r="DA356" s="1594"/>
      <c r="DB356" s="1594"/>
      <c r="DC356" s="1594"/>
      <c r="DD356" s="1594"/>
      <c r="DE356" s="1594"/>
      <c r="DF356" s="1594"/>
      <c r="DG356" s="1594"/>
      <c r="DH356" s="1594"/>
      <c r="DI356" s="1594"/>
      <c r="DJ356" s="1594"/>
      <c r="DK356" s="1594"/>
      <c r="DL356" s="1594"/>
      <c r="DM356" s="1594"/>
      <c r="DN356" s="1594"/>
      <c r="DO356" s="1594"/>
      <c r="DP356" s="1594"/>
      <c r="DQ356" s="1594"/>
      <c r="DR356" s="1594"/>
      <c r="DS356" s="1594"/>
      <c r="DT356" s="1594"/>
      <c r="DU356" s="1594"/>
      <c r="DV356" s="1594"/>
      <c r="DW356" s="1594"/>
      <c r="DX356" s="1594"/>
      <c r="DY356" s="1594"/>
      <c r="DZ356" s="1594"/>
      <c r="EA356" s="1594"/>
      <c r="EB356" s="1594"/>
      <c r="EC356" s="1594"/>
      <c r="ED356" s="1594"/>
      <c r="EE356" s="1594"/>
      <c r="EF356" s="1594"/>
      <c r="EG356" s="1594"/>
      <c r="EH356" s="1594"/>
      <c r="EI356" s="1594"/>
      <c r="EJ356" s="1594"/>
      <c r="EK356" s="1594"/>
      <c r="EL356" s="1594"/>
      <c r="EM356" s="1594"/>
      <c r="EN356" s="1594"/>
      <c r="EO356" s="1594"/>
      <c r="EP356" s="1594"/>
      <c r="EQ356" s="1594"/>
      <c r="ER356" s="1594"/>
      <c r="ES356" s="1594"/>
    </row>
    <row r="357" spans="1:149" s="1595" customFormat="1" ht="12.5">
      <c r="A357" s="1644" t="str">
        <f t="shared" si="192"/>
        <v>Organisation</v>
      </c>
      <c r="B357" s="1758"/>
      <c r="C357" s="1758"/>
      <c r="D357" s="1758"/>
      <c r="E357" s="1756"/>
      <c r="F357" s="1592"/>
      <c r="G357" s="1714">
        <f t="shared" si="193"/>
        <v>0</v>
      </c>
      <c r="H357" s="1645"/>
      <c r="I357" s="1714">
        <f t="shared" si="194"/>
        <v>0</v>
      </c>
      <c r="J357" s="1646"/>
      <c r="K357" s="1646"/>
      <c r="L357" s="1592"/>
      <c r="M357" s="1597"/>
      <c r="N357" s="1597"/>
      <c r="O357" s="1646"/>
      <c r="P357" s="1647"/>
      <c r="Q357" s="1647"/>
      <c r="R357" s="1648"/>
      <c r="S357" s="1603"/>
      <c r="T357" s="1649"/>
      <c r="U357" s="1649"/>
      <c r="V357" s="1649"/>
      <c r="W357" s="1649"/>
      <c r="X357" s="1649"/>
      <c r="Y357" s="1649"/>
      <c r="Z357" s="1649"/>
      <c r="AA357" s="1649"/>
      <c r="AB357" s="1649"/>
      <c r="AC357" s="1649"/>
      <c r="AD357" s="1649"/>
      <c r="AE357" s="1649"/>
      <c r="AF357" s="1610">
        <f t="shared" si="173"/>
        <v>0</v>
      </c>
      <c r="AG357" s="1649"/>
      <c r="AH357" s="1649"/>
      <c r="AI357" s="1649"/>
      <c r="AJ357" s="1649"/>
      <c r="AK357" s="1649"/>
      <c r="AL357" s="1649"/>
      <c r="AM357" s="1649"/>
      <c r="AN357" s="1649"/>
      <c r="AO357" s="1649"/>
      <c r="AP357" s="1649"/>
      <c r="AQ357" s="1649"/>
      <c r="AR357" s="1709"/>
      <c r="AS357" s="1779">
        <f t="shared" si="174"/>
        <v>0</v>
      </c>
      <c r="AT357" s="1711">
        <f t="shared" si="195"/>
        <v>0</v>
      </c>
      <c r="AU357" s="1611">
        <f t="shared" si="175"/>
        <v>0</v>
      </c>
      <c r="AV357" s="1611">
        <f t="shared" si="176"/>
        <v>0</v>
      </c>
      <c r="AW357" s="1611">
        <f t="shared" si="177"/>
        <v>0</v>
      </c>
      <c r="AX357" s="1611">
        <f t="shared" si="178"/>
        <v>0</v>
      </c>
      <c r="AY357" s="1611">
        <f t="shared" si="179"/>
        <v>0</v>
      </c>
      <c r="AZ357" s="1611">
        <f t="shared" si="180"/>
        <v>0</v>
      </c>
      <c r="BA357" s="1611">
        <f t="shared" si="181"/>
        <v>0</v>
      </c>
      <c r="BB357" s="1611">
        <f t="shared" si="182"/>
        <v>0</v>
      </c>
      <c r="BC357" s="1611">
        <f t="shared" si="183"/>
        <v>0</v>
      </c>
      <c r="BD357" s="1611">
        <f t="shared" si="184"/>
        <v>0</v>
      </c>
      <c r="BE357" s="1611">
        <f t="shared" si="185"/>
        <v>0</v>
      </c>
      <c r="BF357" s="1611">
        <f t="shared" si="186"/>
        <v>0</v>
      </c>
      <c r="BG357" s="1611">
        <f t="shared" si="196"/>
        <v>0</v>
      </c>
      <c r="BH357" s="1611" t="str">
        <f t="shared" si="197"/>
        <v/>
      </c>
      <c r="BI357" s="1611" t="str">
        <f t="shared" si="198"/>
        <v/>
      </c>
      <c r="BJ357" s="1611" t="str">
        <f t="shared" si="187"/>
        <v/>
      </c>
      <c r="BK357" s="1611" t="str">
        <f t="shared" si="188"/>
        <v/>
      </c>
      <c r="BL357" s="1611" t="str">
        <f t="shared" ca="1" si="189"/>
        <v/>
      </c>
      <c r="BM357" s="1611" t="str">
        <f t="shared" si="199"/>
        <v/>
      </c>
      <c r="BN357" s="1611" t="str">
        <f t="shared" si="190"/>
        <v/>
      </c>
      <c r="BO357" s="1611" t="str">
        <f t="shared" si="191"/>
        <v/>
      </c>
      <c r="BP357" s="1611" t="str">
        <f t="shared" si="200"/>
        <v/>
      </c>
      <c r="BQ357" s="1611" t="str">
        <f t="shared" si="201"/>
        <v/>
      </c>
      <c r="BR357" s="1611" t="str">
        <f t="shared" si="202"/>
        <v/>
      </c>
      <c r="BS357" s="1611" t="str">
        <f t="shared" si="203"/>
        <v/>
      </c>
      <c r="BT357" s="1611" t="str">
        <f t="shared" si="204"/>
        <v/>
      </c>
      <c r="BU357" s="1731">
        <f t="shared" ca="1" si="205"/>
        <v>0</v>
      </c>
      <c r="BV357" s="1594"/>
      <c r="BW357" s="1594"/>
      <c r="BX357" s="1594"/>
      <c r="BY357" s="1594"/>
      <c r="BZ357" s="1594"/>
      <c r="CA357" s="1594"/>
      <c r="CB357" s="1594"/>
      <c r="CC357" s="1594"/>
      <c r="CD357" s="1594"/>
      <c r="CE357" s="1594"/>
      <c r="CF357" s="1594"/>
      <c r="CG357" s="1594"/>
      <c r="CH357" s="1594"/>
      <c r="CI357" s="1594"/>
      <c r="CJ357" s="1594"/>
      <c r="CK357" s="1594"/>
      <c r="CL357" s="1594"/>
      <c r="CM357" s="1594"/>
      <c r="CN357" s="1594"/>
      <c r="CO357" s="1594"/>
      <c r="CP357" s="1594"/>
      <c r="CQ357" s="1594"/>
      <c r="CR357" s="1594"/>
      <c r="CS357" s="1594"/>
      <c r="CT357" s="1594"/>
      <c r="CU357" s="1594"/>
      <c r="CV357" s="1594"/>
      <c r="CW357" s="1594"/>
      <c r="CX357" s="1594"/>
      <c r="CY357" s="1594"/>
      <c r="CZ357" s="1594"/>
      <c r="DA357" s="1594"/>
      <c r="DB357" s="1594"/>
      <c r="DC357" s="1594"/>
      <c r="DD357" s="1594"/>
      <c r="DE357" s="1594"/>
      <c r="DF357" s="1594"/>
      <c r="DG357" s="1594"/>
      <c r="DH357" s="1594"/>
      <c r="DI357" s="1594"/>
      <c r="DJ357" s="1594"/>
      <c r="DK357" s="1594"/>
      <c r="DL357" s="1594"/>
      <c r="DM357" s="1594"/>
      <c r="DN357" s="1594"/>
      <c r="DO357" s="1594"/>
      <c r="DP357" s="1594"/>
      <c r="DQ357" s="1594"/>
      <c r="DR357" s="1594"/>
      <c r="DS357" s="1594"/>
      <c r="DT357" s="1594"/>
      <c r="DU357" s="1594"/>
      <c r="DV357" s="1594"/>
      <c r="DW357" s="1594"/>
      <c r="DX357" s="1594"/>
      <c r="DY357" s="1594"/>
      <c r="DZ357" s="1594"/>
      <c r="EA357" s="1594"/>
      <c r="EB357" s="1594"/>
      <c r="EC357" s="1594"/>
      <c r="ED357" s="1594"/>
      <c r="EE357" s="1594"/>
      <c r="EF357" s="1594"/>
      <c r="EG357" s="1594"/>
      <c r="EH357" s="1594"/>
      <c r="EI357" s="1594"/>
      <c r="EJ357" s="1594"/>
      <c r="EK357" s="1594"/>
      <c r="EL357" s="1594"/>
      <c r="EM357" s="1594"/>
      <c r="EN357" s="1594"/>
      <c r="EO357" s="1594"/>
      <c r="EP357" s="1594"/>
      <c r="EQ357" s="1594"/>
      <c r="ER357" s="1594"/>
      <c r="ES357" s="1594"/>
    </row>
    <row r="358" spans="1:149" s="1595" customFormat="1" ht="12.5">
      <c r="A358" s="1644" t="str">
        <f t="shared" si="192"/>
        <v>Organisation</v>
      </c>
      <c r="B358" s="1758"/>
      <c r="C358" s="1758"/>
      <c r="D358" s="1758"/>
      <c r="E358" s="1756"/>
      <c r="F358" s="1592"/>
      <c r="G358" s="1714">
        <f t="shared" si="193"/>
        <v>0</v>
      </c>
      <c r="H358" s="1645"/>
      <c r="I358" s="1714">
        <f t="shared" si="194"/>
        <v>0</v>
      </c>
      <c r="J358" s="1646"/>
      <c r="K358" s="1646"/>
      <c r="L358" s="1592"/>
      <c r="M358" s="1597"/>
      <c r="N358" s="1597"/>
      <c r="O358" s="1646"/>
      <c r="P358" s="1647"/>
      <c r="Q358" s="1647"/>
      <c r="R358" s="1648"/>
      <c r="S358" s="1603"/>
      <c r="T358" s="1649"/>
      <c r="U358" s="1649"/>
      <c r="V358" s="1649"/>
      <c r="W358" s="1649"/>
      <c r="X358" s="1649"/>
      <c r="Y358" s="1649"/>
      <c r="Z358" s="1649"/>
      <c r="AA358" s="1649"/>
      <c r="AB358" s="1649"/>
      <c r="AC358" s="1649"/>
      <c r="AD358" s="1649"/>
      <c r="AE358" s="1649"/>
      <c r="AF358" s="1610">
        <f t="shared" si="173"/>
        <v>0</v>
      </c>
      <c r="AG358" s="1649"/>
      <c r="AH358" s="1649"/>
      <c r="AI358" s="1649"/>
      <c r="AJ358" s="1649"/>
      <c r="AK358" s="1649"/>
      <c r="AL358" s="1649"/>
      <c r="AM358" s="1649"/>
      <c r="AN358" s="1649"/>
      <c r="AO358" s="1649"/>
      <c r="AP358" s="1649"/>
      <c r="AQ358" s="1649"/>
      <c r="AR358" s="1709"/>
      <c r="AS358" s="1779">
        <f t="shared" si="174"/>
        <v>0</v>
      </c>
      <c r="AT358" s="1711">
        <f t="shared" si="195"/>
        <v>0</v>
      </c>
      <c r="AU358" s="1611">
        <f t="shared" si="175"/>
        <v>0</v>
      </c>
      <c r="AV358" s="1611">
        <f t="shared" si="176"/>
        <v>0</v>
      </c>
      <c r="AW358" s="1611">
        <f t="shared" si="177"/>
        <v>0</v>
      </c>
      <c r="AX358" s="1611">
        <f t="shared" si="178"/>
        <v>0</v>
      </c>
      <c r="AY358" s="1611">
        <f t="shared" si="179"/>
        <v>0</v>
      </c>
      <c r="AZ358" s="1611">
        <f t="shared" si="180"/>
        <v>0</v>
      </c>
      <c r="BA358" s="1611">
        <f t="shared" si="181"/>
        <v>0</v>
      </c>
      <c r="BB358" s="1611">
        <f t="shared" si="182"/>
        <v>0</v>
      </c>
      <c r="BC358" s="1611">
        <f t="shared" si="183"/>
        <v>0</v>
      </c>
      <c r="BD358" s="1611">
        <f t="shared" si="184"/>
        <v>0</v>
      </c>
      <c r="BE358" s="1611">
        <f t="shared" si="185"/>
        <v>0</v>
      </c>
      <c r="BF358" s="1611">
        <f t="shared" si="186"/>
        <v>0</v>
      </c>
      <c r="BG358" s="1611">
        <f t="shared" si="196"/>
        <v>0</v>
      </c>
      <c r="BH358" s="1611" t="str">
        <f t="shared" si="197"/>
        <v/>
      </c>
      <c r="BI358" s="1611" t="str">
        <f t="shared" si="198"/>
        <v/>
      </c>
      <c r="BJ358" s="1611" t="str">
        <f t="shared" si="187"/>
        <v/>
      </c>
      <c r="BK358" s="1611" t="str">
        <f t="shared" si="188"/>
        <v/>
      </c>
      <c r="BL358" s="1611" t="str">
        <f t="shared" ca="1" si="189"/>
        <v/>
      </c>
      <c r="BM358" s="1611" t="str">
        <f t="shared" si="199"/>
        <v/>
      </c>
      <c r="BN358" s="1611" t="str">
        <f t="shared" si="190"/>
        <v/>
      </c>
      <c r="BO358" s="1611" t="str">
        <f t="shared" si="191"/>
        <v/>
      </c>
      <c r="BP358" s="1611" t="str">
        <f t="shared" si="200"/>
        <v/>
      </c>
      <c r="BQ358" s="1611" t="str">
        <f t="shared" si="201"/>
        <v/>
      </c>
      <c r="BR358" s="1611" t="str">
        <f t="shared" si="202"/>
        <v/>
      </c>
      <c r="BS358" s="1611" t="str">
        <f t="shared" si="203"/>
        <v/>
      </c>
      <c r="BT358" s="1611" t="str">
        <f t="shared" si="204"/>
        <v/>
      </c>
      <c r="BU358" s="1731">
        <f t="shared" ca="1" si="205"/>
        <v>0</v>
      </c>
      <c r="BV358" s="1594"/>
      <c r="BW358" s="1594"/>
      <c r="BX358" s="1594"/>
      <c r="BY358" s="1594"/>
      <c r="BZ358" s="1594"/>
      <c r="CA358" s="1594"/>
      <c r="CB358" s="1594"/>
      <c r="CC358" s="1594"/>
      <c r="CD358" s="1594"/>
      <c r="CE358" s="1594"/>
      <c r="CF358" s="1594"/>
      <c r="CG358" s="1594"/>
      <c r="CH358" s="1594"/>
      <c r="CI358" s="1594"/>
      <c r="CJ358" s="1594"/>
      <c r="CK358" s="1594"/>
      <c r="CL358" s="1594"/>
      <c r="CM358" s="1594"/>
      <c r="CN358" s="1594"/>
      <c r="CO358" s="1594"/>
      <c r="CP358" s="1594"/>
      <c r="CQ358" s="1594"/>
      <c r="CR358" s="1594"/>
      <c r="CS358" s="1594"/>
      <c r="CT358" s="1594"/>
      <c r="CU358" s="1594"/>
      <c r="CV358" s="1594"/>
      <c r="CW358" s="1594"/>
      <c r="CX358" s="1594"/>
      <c r="CY358" s="1594"/>
      <c r="CZ358" s="1594"/>
      <c r="DA358" s="1594"/>
      <c r="DB358" s="1594"/>
      <c r="DC358" s="1594"/>
      <c r="DD358" s="1594"/>
      <c r="DE358" s="1594"/>
      <c r="DF358" s="1594"/>
      <c r="DG358" s="1594"/>
      <c r="DH358" s="1594"/>
      <c r="DI358" s="1594"/>
      <c r="DJ358" s="1594"/>
      <c r="DK358" s="1594"/>
      <c r="DL358" s="1594"/>
      <c r="DM358" s="1594"/>
      <c r="DN358" s="1594"/>
      <c r="DO358" s="1594"/>
      <c r="DP358" s="1594"/>
      <c r="DQ358" s="1594"/>
      <c r="DR358" s="1594"/>
      <c r="DS358" s="1594"/>
      <c r="DT358" s="1594"/>
      <c r="DU358" s="1594"/>
      <c r="DV358" s="1594"/>
      <c r="DW358" s="1594"/>
      <c r="DX358" s="1594"/>
      <c r="DY358" s="1594"/>
      <c r="DZ358" s="1594"/>
      <c r="EA358" s="1594"/>
      <c r="EB358" s="1594"/>
      <c r="EC358" s="1594"/>
      <c r="ED358" s="1594"/>
      <c r="EE358" s="1594"/>
      <c r="EF358" s="1594"/>
      <c r="EG358" s="1594"/>
      <c r="EH358" s="1594"/>
      <c r="EI358" s="1594"/>
      <c r="EJ358" s="1594"/>
      <c r="EK358" s="1594"/>
      <c r="EL358" s="1594"/>
      <c r="EM358" s="1594"/>
      <c r="EN358" s="1594"/>
      <c r="EO358" s="1594"/>
      <c r="EP358" s="1594"/>
      <c r="EQ358" s="1594"/>
      <c r="ER358" s="1594"/>
      <c r="ES358" s="1594"/>
    </row>
    <row r="359" spans="1:149" s="1595" customFormat="1" ht="12.5">
      <c r="A359" s="1644" t="str">
        <f t="shared" si="192"/>
        <v>Organisation</v>
      </c>
      <c r="B359" s="1758"/>
      <c r="C359" s="1758"/>
      <c r="D359" s="1758"/>
      <c r="E359" s="1756"/>
      <c r="F359" s="1592"/>
      <c r="G359" s="1714">
        <f t="shared" si="193"/>
        <v>0</v>
      </c>
      <c r="H359" s="1645"/>
      <c r="I359" s="1714">
        <f t="shared" si="194"/>
        <v>0</v>
      </c>
      <c r="J359" s="1646"/>
      <c r="K359" s="1646"/>
      <c r="L359" s="1592"/>
      <c r="M359" s="1597"/>
      <c r="N359" s="1597"/>
      <c r="O359" s="1646"/>
      <c r="P359" s="1647"/>
      <c r="Q359" s="1647"/>
      <c r="R359" s="1648"/>
      <c r="S359" s="1603"/>
      <c r="T359" s="1649"/>
      <c r="U359" s="1649"/>
      <c r="V359" s="1649"/>
      <c r="W359" s="1649"/>
      <c r="X359" s="1649"/>
      <c r="Y359" s="1649"/>
      <c r="Z359" s="1649"/>
      <c r="AA359" s="1649"/>
      <c r="AB359" s="1649"/>
      <c r="AC359" s="1649"/>
      <c r="AD359" s="1649"/>
      <c r="AE359" s="1649"/>
      <c r="AF359" s="1610">
        <f t="shared" si="173"/>
        <v>0</v>
      </c>
      <c r="AG359" s="1649"/>
      <c r="AH359" s="1649"/>
      <c r="AI359" s="1649"/>
      <c r="AJ359" s="1649"/>
      <c r="AK359" s="1649"/>
      <c r="AL359" s="1649"/>
      <c r="AM359" s="1649"/>
      <c r="AN359" s="1649"/>
      <c r="AO359" s="1649"/>
      <c r="AP359" s="1649"/>
      <c r="AQ359" s="1649"/>
      <c r="AR359" s="1709"/>
      <c r="AS359" s="1779">
        <f t="shared" si="174"/>
        <v>0</v>
      </c>
      <c r="AT359" s="1711">
        <f t="shared" si="195"/>
        <v>0</v>
      </c>
      <c r="AU359" s="1611">
        <f t="shared" si="175"/>
        <v>0</v>
      </c>
      <c r="AV359" s="1611">
        <f t="shared" si="176"/>
        <v>0</v>
      </c>
      <c r="AW359" s="1611">
        <f t="shared" si="177"/>
        <v>0</v>
      </c>
      <c r="AX359" s="1611">
        <f t="shared" si="178"/>
        <v>0</v>
      </c>
      <c r="AY359" s="1611">
        <f t="shared" si="179"/>
        <v>0</v>
      </c>
      <c r="AZ359" s="1611">
        <f t="shared" si="180"/>
        <v>0</v>
      </c>
      <c r="BA359" s="1611">
        <f t="shared" si="181"/>
        <v>0</v>
      </c>
      <c r="BB359" s="1611">
        <f t="shared" si="182"/>
        <v>0</v>
      </c>
      <c r="BC359" s="1611">
        <f t="shared" si="183"/>
        <v>0</v>
      </c>
      <c r="BD359" s="1611">
        <f t="shared" si="184"/>
        <v>0</v>
      </c>
      <c r="BE359" s="1611">
        <f t="shared" si="185"/>
        <v>0</v>
      </c>
      <c r="BF359" s="1611">
        <f t="shared" si="186"/>
        <v>0</v>
      </c>
      <c r="BG359" s="1611">
        <f t="shared" si="196"/>
        <v>0</v>
      </c>
      <c r="BH359" s="1611" t="str">
        <f t="shared" si="197"/>
        <v/>
      </c>
      <c r="BI359" s="1611" t="str">
        <f t="shared" si="198"/>
        <v/>
      </c>
      <c r="BJ359" s="1611" t="str">
        <f t="shared" si="187"/>
        <v/>
      </c>
      <c r="BK359" s="1611" t="str">
        <f t="shared" si="188"/>
        <v/>
      </c>
      <c r="BL359" s="1611" t="str">
        <f t="shared" ca="1" si="189"/>
        <v/>
      </c>
      <c r="BM359" s="1611" t="str">
        <f t="shared" si="199"/>
        <v/>
      </c>
      <c r="BN359" s="1611" t="str">
        <f t="shared" si="190"/>
        <v/>
      </c>
      <c r="BO359" s="1611" t="str">
        <f t="shared" si="191"/>
        <v/>
      </c>
      <c r="BP359" s="1611" t="str">
        <f t="shared" si="200"/>
        <v/>
      </c>
      <c r="BQ359" s="1611" t="str">
        <f t="shared" si="201"/>
        <v/>
      </c>
      <c r="BR359" s="1611" t="str">
        <f t="shared" si="202"/>
        <v/>
      </c>
      <c r="BS359" s="1611" t="str">
        <f t="shared" si="203"/>
        <v/>
      </c>
      <c r="BT359" s="1611" t="str">
        <f t="shared" si="204"/>
        <v/>
      </c>
      <c r="BU359" s="1731">
        <f t="shared" ca="1" si="205"/>
        <v>0</v>
      </c>
      <c r="BV359" s="1594"/>
      <c r="BW359" s="1594"/>
      <c r="BX359" s="1594"/>
      <c r="BY359" s="1594"/>
      <c r="BZ359" s="1594"/>
      <c r="CA359" s="1594"/>
      <c r="CB359" s="1594"/>
      <c r="CC359" s="1594"/>
      <c r="CD359" s="1594"/>
      <c r="CE359" s="1594"/>
      <c r="CF359" s="1594"/>
      <c r="CG359" s="1594"/>
      <c r="CH359" s="1594"/>
      <c r="CI359" s="1594"/>
      <c r="CJ359" s="1594"/>
      <c r="CK359" s="1594"/>
      <c r="CL359" s="1594"/>
      <c r="CM359" s="1594"/>
      <c r="CN359" s="1594"/>
      <c r="CO359" s="1594"/>
      <c r="CP359" s="1594"/>
      <c r="CQ359" s="1594"/>
      <c r="CR359" s="1594"/>
      <c r="CS359" s="1594"/>
      <c r="CT359" s="1594"/>
      <c r="CU359" s="1594"/>
      <c r="CV359" s="1594"/>
      <c r="CW359" s="1594"/>
      <c r="CX359" s="1594"/>
      <c r="CY359" s="1594"/>
      <c r="CZ359" s="1594"/>
      <c r="DA359" s="1594"/>
      <c r="DB359" s="1594"/>
      <c r="DC359" s="1594"/>
      <c r="DD359" s="1594"/>
      <c r="DE359" s="1594"/>
      <c r="DF359" s="1594"/>
      <c r="DG359" s="1594"/>
      <c r="DH359" s="1594"/>
      <c r="DI359" s="1594"/>
      <c r="DJ359" s="1594"/>
      <c r="DK359" s="1594"/>
      <c r="DL359" s="1594"/>
      <c r="DM359" s="1594"/>
      <c r="DN359" s="1594"/>
      <c r="DO359" s="1594"/>
      <c r="DP359" s="1594"/>
      <c r="DQ359" s="1594"/>
      <c r="DR359" s="1594"/>
      <c r="DS359" s="1594"/>
      <c r="DT359" s="1594"/>
      <c r="DU359" s="1594"/>
      <c r="DV359" s="1594"/>
      <c r="DW359" s="1594"/>
      <c r="DX359" s="1594"/>
      <c r="DY359" s="1594"/>
      <c r="DZ359" s="1594"/>
      <c r="EA359" s="1594"/>
      <c r="EB359" s="1594"/>
      <c r="EC359" s="1594"/>
      <c r="ED359" s="1594"/>
      <c r="EE359" s="1594"/>
      <c r="EF359" s="1594"/>
      <c r="EG359" s="1594"/>
      <c r="EH359" s="1594"/>
      <c r="EI359" s="1594"/>
      <c r="EJ359" s="1594"/>
      <c r="EK359" s="1594"/>
      <c r="EL359" s="1594"/>
      <c r="EM359" s="1594"/>
      <c r="EN359" s="1594"/>
      <c r="EO359" s="1594"/>
      <c r="EP359" s="1594"/>
      <c r="EQ359" s="1594"/>
      <c r="ER359" s="1594"/>
      <c r="ES359" s="1594"/>
    </row>
    <row r="360" spans="1:149" s="1595" customFormat="1" ht="12.5">
      <c r="A360" s="1644" t="str">
        <f t="shared" si="192"/>
        <v>Organisation</v>
      </c>
      <c r="B360" s="1758"/>
      <c r="C360" s="1758"/>
      <c r="D360" s="1758"/>
      <c r="E360" s="1756"/>
      <c r="F360" s="1592"/>
      <c r="G360" s="1714">
        <f t="shared" si="193"/>
        <v>0</v>
      </c>
      <c r="H360" s="1645"/>
      <c r="I360" s="1714">
        <f t="shared" si="194"/>
        <v>0</v>
      </c>
      <c r="J360" s="1646"/>
      <c r="K360" s="1646"/>
      <c r="L360" s="1592"/>
      <c r="M360" s="1597"/>
      <c r="N360" s="1597"/>
      <c r="O360" s="1646"/>
      <c r="P360" s="1647"/>
      <c r="Q360" s="1647"/>
      <c r="R360" s="1648"/>
      <c r="S360" s="1603"/>
      <c r="T360" s="1649"/>
      <c r="U360" s="1649"/>
      <c r="V360" s="1649"/>
      <c r="W360" s="1649"/>
      <c r="X360" s="1649"/>
      <c r="Y360" s="1649"/>
      <c r="Z360" s="1649"/>
      <c r="AA360" s="1649"/>
      <c r="AB360" s="1649"/>
      <c r="AC360" s="1649"/>
      <c r="AD360" s="1649"/>
      <c r="AE360" s="1649"/>
      <c r="AF360" s="1610">
        <f t="shared" si="173"/>
        <v>0</v>
      </c>
      <c r="AG360" s="1649"/>
      <c r="AH360" s="1649"/>
      <c r="AI360" s="1649"/>
      <c r="AJ360" s="1649"/>
      <c r="AK360" s="1649"/>
      <c r="AL360" s="1649"/>
      <c r="AM360" s="1649"/>
      <c r="AN360" s="1649"/>
      <c r="AO360" s="1649"/>
      <c r="AP360" s="1649"/>
      <c r="AQ360" s="1649"/>
      <c r="AR360" s="1709"/>
      <c r="AS360" s="1779">
        <f t="shared" si="174"/>
        <v>0</v>
      </c>
      <c r="AT360" s="1711">
        <f t="shared" si="195"/>
        <v>0</v>
      </c>
      <c r="AU360" s="1611">
        <f t="shared" si="175"/>
        <v>0</v>
      </c>
      <c r="AV360" s="1611">
        <f t="shared" si="176"/>
        <v>0</v>
      </c>
      <c r="AW360" s="1611">
        <f t="shared" si="177"/>
        <v>0</v>
      </c>
      <c r="AX360" s="1611">
        <f t="shared" si="178"/>
        <v>0</v>
      </c>
      <c r="AY360" s="1611">
        <f t="shared" si="179"/>
        <v>0</v>
      </c>
      <c r="AZ360" s="1611">
        <f t="shared" si="180"/>
        <v>0</v>
      </c>
      <c r="BA360" s="1611">
        <f t="shared" si="181"/>
        <v>0</v>
      </c>
      <c r="BB360" s="1611">
        <f t="shared" si="182"/>
        <v>0</v>
      </c>
      <c r="BC360" s="1611">
        <f t="shared" si="183"/>
        <v>0</v>
      </c>
      <c r="BD360" s="1611">
        <f t="shared" si="184"/>
        <v>0</v>
      </c>
      <c r="BE360" s="1611">
        <f t="shared" si="185"/>
        <v>0</v>
      </c>
      <c r="BF360" s="1611">
        <f t="shared" si="186"/>
        <v>0</v>
      </c>
      <c r="BG360" s="1611">
        <f t="shared" si="196"/>
        <v>0</v>
      </c>
      <c r="BH360" s="1611" t="str">
        <f t="shared" si="197"/>
        <v/>
      </c>
      <c r="BI360" s="1611" t="str">
        <f t="shared" si="198"/>
        <v/>
      </c>
      <c r="BJ360" s="1611" t="str">
        <f t="shared" si="187"/>
        <v/>
      </c>
      <c r="BK360" s="1611" t="str">
        <f t="shared" si="188"/>
        <v/>
      </c>
      <c r="BL360" s="1611" t="str">
        <f t="shared" ca="1" si="189"/>
        <v/>
      </c>
      <c r="BM360" s="1611" t="str">
        <f t="shared" si="199"/>
        <v/>
      </c>
      <c r="BN360" s="1611" t="str">
        <f t="shared" si="190"/>
        <v/>
      </c>
      <c r="BO360" s="1611" t="str">
        <f t="shared" si="191"/>
        <v/>
      </c>
      <c r="BP360" s="1611" t="str">
        <f t="shared" si="200"/>
        <v/>
      </c>
      <c r="BQ360" s="1611" t="str">
        <f t="shared" si="201"/>
        <v/>
      </c>
      <c r="BR360" s="1611" t="str">
        <f t="shared" si="202"/>
        <v/>
      </c>
      <c r="BS360" s="1611" t="str">
        <f t="shared" si="203"/>
        <v/>
      </c>
      <c r="BT360" s="1611" t="str">
        <f t="shared" si="204"/>
        <v/>
      </c>
      <c r="BU360" s="1731">
        <f t="shared" ca="1" si="205"/>
        <v>0</v>
      </c>
      <c r="BV360" s="1594"/>
      <c r="BW360" s="1594"/>
      <c r="BX360" s="1594"/>
      <c r="BY360" s="1594"/>
      <c r="BZ360" s="1594"/>
      <c r="CA360" s="1594"/>
      <c r="CB360" s="1594"/>
      <c r="CC360" s="1594"/>
      <c r="CD360" s="1594"/>
      <c r="CE360" s="1594"/>
      <c r="CF360" s="1594"/>
      <c r="CG360" s="1594"/>
      <c r="CH360" s="1594"/>
      <c r="CI360" s="1594"/>
      <c r="CJ360" s="1594"/>
      <c r="CK360" s="1594"/>
      <c r="CL360" s="1594"/>
      <c r="CM360" s="1594"/>
      <c r="CN360" s="1594"/>
      <c r="CO360" s="1594"/>
      <c r="CP360" s="1594"/>
      <c r="CQ360" s="1594"/>
      <c r="CR360" s="1594"/>
      <c r="CS360" s="1594"/>
      <c r="CT360" s="1594"/>
      <c r="CU360" s="1594"/>
      <c r="CV360" s="1594"/>
      <c r="CW360" s="1594"/>
      <c r="CX360" s="1594"/>
      <c r="CY360" s="1594"/>
      <c r="CZ360" s="1594"/>
      <c r="DA360" s="1594"/>
      <c r="DB360" s="1594"/>
      <c r="DC360" s="1594"/>
      <c r="DD360" s="1594"/>
      <c r="DE360" s="1594"/>
      <c r="DF360" s="1594"/>
      <c r="DG360" s="1594"/>
      <c r="DH360" s="1594"/>
      <c r="DI360" s="1594"/>
      <c r="DJ360" s="1594"/>
      <c r="DK360" s="1594"/>
      <c r="DL360" s="1594"/>
      <c r="DM360" s="1594"/>
      <c r="DN360" s="1594"/>
      <c r="DO360" s="1594"/>
      <c r="DP360" s="1594"/>
      <c r="DQ360" s="1594"/>
      <c r="DR360" s="1594"/>
      <c r="DS360" s="1594"/>
      <c r="DT360" s="1594"/>
      <c r="DU360" s="1594"/>
      <c r="DV360" s="1594"/>
      <c r="DW360" s="1594"/>
      <c r="DX360" s="1594"/>
      <c r="DY360" s="1594"/>
      <c r="DZ360" s="1594"/>
      <c r="EA360" s="1594"/>
      <c r="EB360" s="1594"/>
      <c r="EC360" s="1594"/>
      <c r="ED360" s="1594"/>
      <c r="EE360" s="1594"/>
      <c r="EF360" s="1594"/>
      <c r="EG360" s="1594"/>
      <c r="EH360" s="1594"/>
      <c r="EI360" s="1594"/>
      <c r="EJ360" s="1594"/>
      <c r="EK360" s="1594"/>
      <c r="EL360" s="1594"/>
      <c r="EM360" s="1594"/>
      <c r="EN360" s="1594"/>
      <c r="EO360" s="1594"/>
      <c r="EP360" s="1594"/>
      <c r="EQ360" s="1594"/>
      <c r="ER360" s="1594"/>
      <c r="ES360" s="1594"/>
    </row>
    <row r="361" spans="1:149" s="1595" customFormat="1" ht="12.5">
      <c r="A361" s="1644" t="str">
        <f t="shared" si="192"/>
        <v>Organisation</v>
      </c>
      <c r="B361" s="1758"/>
      <c r="C361" s="1758"/>
      <c r="D361" s="1758"/>
      <c r="E361" s="1756"/>
      <c r="F361" s="1592"/>
      <c r="G361" s="1714">
        <f t="shared" si="193"/>
        <v>0</v>
      </c>
      <c r="H361" s="1645"/>
      <c r="I361" s="1714">
        <f t="shared" si="194"/>
        <v>0</v>
      </c>
      <c r="J361" s="1646"/>
      <c r="K361" s="1646"/>
      <c r="L361" s="1592"/>
      <c r="M361" s="1597"/>
      <c r="N361" s="1597"/>
      <c r="O361" s="1646"/>
      <c r="P361" s="1647"/>
      <c r="Q361" s="1647"/>
      <c r="R361" s="1648"/>
      <c r="S361" s="1603"/>
      <c r="T361" s="1649"/>
      <c r="U361" s="1649"/>
      <c r="V361" s="1649"/>
      <c r="W361" s="1649"/>
      <c r="X361" s="1649"/>
      <c r="Y361" s="1649"/>
      <c r="Z361" s="1649"/>
      <c r="AA361" s="1649"/>
      <c r="AB361" s="1649"/>
      <c r="AC361" s="1649"/>
      <c r="AD361" s="1649"/>
      <c r="AE361" s="1649"/>
      <c r="AF361" s="1610">
        <f t="shared" si="173"/>
        <v>0</v>
      </c>
      <c r="AG361" s="1649"/>
      <c r="AH361" s="1649"/>
      <c r="AI361" s="1649"/>
      <c r="AJ361" s="1649"/>
      <c r="AK361" s="1649"/>
      <c r="AL361" s="1649"/>
      <c r="AM361" s="1649"/>
      <c r="AN361" s="1649"/>
      <c r="AO361" s="1649"/>
      <c r="AP361" s="1649"/>
      <c r="AQ361" s="1649"/>
      <c r="AR361" s="1709"/>
      <c r="AS361" s="1779">
        <f t="shared" si="174"/>
        <v>0</v>
      </c>
      <c r="AT361" s="1711">
        <f t="shared" si="195"/>
        <v>0</v>
      </c>
      <c r="AU361" s="1611">
        <f t="shared" si="175"/>
        <v>0</v>
      </c>
      <c r="AV361" s="1611">
        <f t="shared" si="176"/>
        <v>0</v>
      </c>
      <c r="AW361" s="1611">
        <f t="shared" si="177"/>
        <v>0</v>
      </c>
      <c r="AX361" s="1611">
        <f t="shared" si="178"/>
        <v>0</v>
      </c>
      <c r="AY361" s="1611">
        <f t="shared" si="179"/>
        <v>0</v>
      </c>
      <c r="AZ361" s="1611">
        <f t="shared" si="180"/>
        <v>0</v>
      </c>
      <c r="BA361" s="1611">
        <f t="shared" si="181"/>
        <v>0</v>
      </c>
      <c r="BB361" s="1611">
        <f t="shared" si="182"/>
        <v>0</v>
      </c>
      <c r="BC361" s="1611">
        <f t="shared" si="183"/>
        <v>0</v>
      </c>
      <c r="BD361" s="1611">
        <f t="shared" si="184"/>
        <v>0</v>
      </c>
      <c r="BE361" s="1611">
        <f t="shared" si="185"/>
        <v>0</v>
      </c>
      <c r="BF361" s="1611">
        <f t="shared" si="186"/>
        <v>0</v>
      </c>
      <c r="BG361" s="1611">
        <f t="shared" si="196"/>
        <v>0</v>
      </c>
      <c r="BH361" s="1611" t="str">
        <f t="shared" si="197"/>
        <v/>
      </c>
      <c r="BI361" s="1611" t="str">
        <f t="shared" si="198"/>
        <v/>
      </c>
      <c r="BJ361" s="1611" t="str">
        <f t="shared" si="187"/>
        <v/>
      </c>
      <c r="BK361" s="1611" t="str">
        <f t="shared" si="188"/>
        <v/>
      </c>
      <c r="BL361" s="1611" t="str">
        <f t="shared" ca="1" si="189"/>
        <v/>
      </c>
      <c r="BM361" s="1611" t="str">
        <f t="shared" si="199"/>
        <v/>
      </c>
      <c r="BN361" s="1611" t="str">
        <f t="shared" si="190"/>
        <v/>
      </c>
      <c r="BO361" s="1611" t="str">
        <f t="shared" si="191"/>
        <v/>
      </c>
      <c r="BP361" s="1611" t="str">
        <f t="shared" si="200"/>
        <v/>
      </c>
      <c r="BQ361" s="1611" t="str">
        <f t="shared" si="201"/>
        <v/>
      </c>
      <c r="BR361" s="1611" t="str">
        <f t="shared" si="202"/>
        <v/>
      </c>
      <c r="BS361" s="1611" t="str">
        <f t="shared" si="203"/>
        <v/>
      </c>
      <c r="BT361" s="1611" t="str">
        <f t="shared" si="204"/>
        <v/>
      </c>
      <c r="BU361" s="1731">
        <f t="shared" ca="1" si="205"/>
        <v>0</v>
      </c>
      <c r="BV361" s="1594"/>
      <c r="BW361" s="1594"/>
      <c r="BX361" s="1594"/>
      <c r="BY361" s="1594"/>
      <c r="BZ361" s="1594"/>
      <c r="CA361" s="1594"/>
      <c r="CB361" s="1594"/>
      <c r="CC361" s="1594"/>
      <c r="CD361" s="1594"/>
      <c r="CE361" s="1594"/>
      <c r="CF361" s="1594"/>
      <c r="CG361" s="1594"/>
      <c r="CH361" s="1594"/>
      <c r="CI361" s="1594"/>
      <c r="CJ361" s="1594"/>
      <c r="CK361" s="1594"/>
      <c r="CL361" s="1594"/>
      <c r="CM361" s="1594"/>
      <c r="CN361" s="1594"/>
      <c r="CO361" s="1594"/>
      <c r="CP361" s="1594"/>
      <c r="CQ361" s="1594"/>
      <c r="CR361" s="1594"/>
      <c r="CS361" s="1594"/>
      <c r="CT361" s="1594"/>
      <c r="CU361" s="1594"/>
      <c r="CV361" s="1594"/>
      <c r="CW361" s="1594"/>
      <c r="CX361" s="1594"/>
      <c r="CY361" s="1594"/>
      <c r="CZ361" s="1594"/>
      <c r="DA361" s="1594"/>
      <c r="DB361" s="1594"/>
      <c r="DC361" s="1594"/>
      <c r="DD361" s="1594"/>
      <c r="DE361" s="1594"/>
      <c r="DF361" s="1594"/>
      <c r="DG361" s="1594"/>
      <c r="DH361" s="1594"/>
      <c r="DI361" s="1594"/>
      <c r="DJ361" s="1594"/>
      <c r="DK361" s="1594"/>
      <c r="DL361" s="1594"/>
      <c r="DM361" s="1594"/>
      <c r="DN361" s="1594"/>
      <c r="DO361" s="1594"/>
      <c r="DP361" s="1594"/>
      <c r="DQ361" s="1594"/>
      <c r="DR361" s="1594"/>
      <c r="DS361" s="1594"/>
      <c r="DT361" s="1594"/>
      <c r="DU361" s="1594"/>
      <c r="DV361" s="1594"/>
      <c r="DW361" s="1594"/>
      <c r="DX361" s="1594"/>
      <c r="DY361" s="1594"/>
      <c r="DZ361" s="1594"/>
      <c r="EA361" s="1594"/>
      <c r="EB361" s="1594"/>
      <c r="EC361" s="1594"/>
      <c r="ED361" s="1594"/>
      <c r="EE361" s="1594"/>
      <c r="EF361" s="1594"/>
      <c r="EG361" s="1594"/>
      <c r="EH361" s="1594"/>
      <c r="EI361" s="1594"/>
      <c r="EJ361" s="1594"/>
      <c r="EK361" s="1594"/>
      <c r="EL361" s="1594"/>
      <c r="EM361" s="1594"/>
      <c r="EN361" s="1594"/>
      <c r="EO361" s="1594"/>
      <c r="EP361" s="1594"/>
      <c r="EQ361" s="1594"/>
      <c r="ER361" s="1594"/>
      <c r="ES361" s="1594"/>
    </row>
    <row r="362" spans="1:149" s="1595" customFormat="1" ht="12.5">
      <c r="A362" s="1644" t="str">
        <f t="shared" si="192"/>
        <v>Organisation</v>
      </c>
      <c r="B362" s="1758"/>
      <c r="C362" s="1758"/>
      <c r="D362" s="1758"/>
      <c r="E362" s="1756"/>
      <c r="F362" s="1592"/>
      <c r="G362" s="1714">
        <f t="shared" si="193"/>
        <v>0</v>
      </c>
      <c r="H362" s="1645"/>
      <c r="I362" s="1714">
        <f t="shared" si="194"/>
        <v>0</v>
      </c>
      <c r="J362" s="1646"/>
      <c r="K362" s="1646"/>
      <c r="L362" s="1592"/>
      <c r="M362" s="1597"/>
      <c r="N362" s="1597"/>
      <c r="O362" s="1646"/>
      <c r="P362" s="1647"/>
      <c r="Q362" s="1647"/>
      <c r="R362" s="1648"/>
      <c r="S362" s="1603"/>
      <c r="T362" s="1649"/>
      <c r="U362" s="1649"/>
      <c r="V362" s="1649"/>
      <c r="W362" s="1649"/>
      <c r="X362" s="1649"/>
      <c r="Y362" s="1649"/>
      <c r="Z362" s="1649"/>
      <c r="AA362" s="1649"/>
      <c r="AB362" s="1649"/>
      <c r="AC362" s="1649"/>
      <c r="AD362" s="1649"/>
      <c r="AE362" s="1649"/>
      <c r="AF362" s="1610">
        <f t="shared" si="173"/>
        <v>0</v>
      </c>
      <c r="AG362" s="1649"/>
      <c r="AH362" s="1649"/>
      <c r="AI362" s="1649"/>
      <c r="AJ362" s="1649"/>
      <c r="AK362" s="1649"/>
      <c r="AL362" s="1649"/>
      <c r="AM362" s="1649"/>
      <c r="AN362" s="1649"/>
      <c r="AO362" s="1649"/>
      <c r="AP362" s="1649"/>
      <c r="AQ362" s="1649"/>
      <c r="AR362" s="1709"/>
      <c r="AS362" s="1779">
        <f t="shared" si="174"/>
        <v>0</v>
      </c>
      <c r="AT362" s="1711">
        <f t="shared" si="195"/>
        <v>0</v>
      </c>
      <c r="AU362" s="1611">
        <f t="shared" si="175"/>
        <v>0</v>
      </c>
      <c r="AV362" s="1611">
        <f t="shared" si="176"/>
        <v>0</v>
      </c>
      <c r="AW362" s="1611">
        <f t="shared" si="177"/>
        <v>0</v>
      </c>
      <c r="AX362" s="1611">
        <f t="shared" si="178"/>
        <v>0</v>
      </c>
      <c r="AY362" s="1611">
        <f t="shared" si="179"/>
        <v>0</v>
      </c>
      <c r="AZ362" s="1611">
        <f t="shared" si="180"/>
        <v>0</v>
      </c>
      <c r="BA362" s="1611">
        <f t="shared" si="181"/>
        <v>0</v>
      </c>
      <c r="BB362" s="1611">
        <f t="shared" si="182"/>
        <v>0</v>
      </c>
      <c r="BC362" s="1611">
        <f t="shared" si="183"/>
        <v>0</v>
      </c>
      <c r="BD362" s="1611">
        <f t="shared" si="184"/>
        <v>0</v>
      </c>
      <c r="BE362" s="1611">
        <f t="shared" si="185"/>
        <v>0</v>
      </c>
      <c r="BF362" s="1611">
        <f t="shared" si="186"/>
        <v>0</v>
      </c>
      <c r="BG362" s="1611">
        <f t="shared" si="196"/>
        <v>0</v>
      </c>
      <c r="BH362" s="1611" t="str">
        <f t="shared" si="197"/>
        <v/>
      </c>
      <c r="BI362" s="1611" t="str">
        <f t="shared" si="198"/>
        <v/>
      </c>
      <c r="BJ362" s="1611" t="str">
        <f t="shared" si="187"/>
        <v/>
      </c>
      <c r="BK362" s="1611" t="str">
        <f t="shared" si="188"/>
        <v/>
      </c>
      <c r="BL362" s="1611" t="str">
        <f t="shared" ca="1" si="189"/>
        <v/>
      </c>
      <c r="BM362" s="1611" t="str">
        <f t="shared" si="199"/>
        <v/>
      </c>
      <c r="BN362" s="1611" t="str">
        <f t="shared" si="190"/>
        <v/>
      </c>
      <c r="BO362" s="1611" t="str">
        <f t="shared" si="191"/>
        <v/>
      </c>
      <c r="BP362" s="1611" t="str">
        <f t="shared" si="200"/>
        <v/>
      </c>
      <c r="BQ362" s="1611" t="str">
        <f t="shared" si="201"/>
        <v/>
      </c>
      <c r="BR362" s="1611" t="str">
        <f t="shared" si="202"/>
        <v/>
      </c>
      <c r="BS362" s="1611" t="str">
        <f t="shared" si="203"/>
        <v/>
      </c>
      <c r="BT362" s="1611" t="str">
        <f t="shared" si="204"/>
        <v/>
      </c>
      <c r="BU362" s="1731">
        <f t="shared" ca="1" si="205"/>
        <v>0</v>
      </c>
      <c r="BV362" s="1594"/>
      <c r="BW362" s="1594"/>
      <c r="BX362" s="1594"/>
      <c r="BY362" s="1594"/>
      <c r="BZ362" s="1594"/>
      <c r="CA362" s="1594"/>
      <c r="CB362" s="1594"/>
      <c r="CC362" s="1594"/>
      <c r="CD362" s="1594"/>
      <c r="CE362" s="1594"/>
      <c r="CF362" s="1594"/>
      <c r="CG362" s="1594"/>
      <c r="CH362" s="1594"/>
      <c r="CI362" s="1594"/>
      <c r="CJ362" s="1594"/>
      <c r="CK362" s="1594"/>
      <c r="CL362" s="1594"/>
      <c r="CM362" s="1594"/>
      <c r="CN362" s="1594"/>
      <c r="CO362" s="1594"/>
      <c r="CP362" s="1594"/>
      <c r="CQ362" s="1594"/>
      <c r="CR362" s="1594"/>
      <c r="CS362" s="1594"/>
      <c r="CT362" s="1594"/>
      <c r="CU362" s="1594"/>
      <c r="CV362" s="1594"/>
      <c r="CW362" s="1594"/>
      <c r="CX362" s="1594"/>
      <c r="CY362" s="1594"/>
      <c r="CZ362" s="1594"/>
      <c r="DA362" s="1594"/>
      <c r="DB362" s="1594"/>
      <c r="DC362" s="1594"/>
      <c r="DD362" s="1594"/>
      <c r="DE362" s="1594"/>
      <c r="DF362" s="1594"/>
      <c r="DG362" s="1594"/>
      <c r="DH362" s="1594"/>
      <c r="DI362" s="1594"/>
      <c r="DJ362" s="1594"/>
      <c r="DK362" s="1594"/>
      <c r="DL362" s="1594"/>
      <c r="DM362" s="1594"/>
      <c r="DN362" s="1594"/>
      <c r="DO362" s="1594"/>
      <c r="DP362" s="1594"/>
      <c r="DQ362" s="1594"/>
      <c r="DR362" s="1594"/>
      <c r="DS362" s="1594"/>
      <c r="DT362" s="1594"/>
      <c r="DU362" s="1594"/>
      <c r="DV362" s="1594"/>
      <c r="DW362" s="1594"/>
      <c r="DX362" s="1594"/>
      <c r="DY362" s="1594"/>
      <c r="DZ362" s="1594"/>
      <c r="EA362" s="1594"/>
      <c r="EB362" s="1594"/>
      <c r="EC362" s="1594"/>
      <c r="ED362" s="1594"/>
      <c r="EE362" s="1594"/>
      <c r="EF362" s="1594"/>
      <c r="EG362" s="1594"/>
      <c r="EH362" s="1594"/>
      <c r="EI362" s="1594"/>
      <c r="EJ362" s="1594"/>
      <c r="EK362" s="1594"/>
      <c r="EL362" s="1594"/>
      <c r="EM362" s="1594"/>
      <c r="EN362" s="1594"/>
      <c r="EO362" s="1594"/>
      <c r="EP362" s="1594"/>
      <c r="EQ362" s="1594"/>
      <c r="ER362" s="1594"/>
      <c r="ES362" s="1594"/>
    </row>
    <row r="363" spans="1:149" s="1595" customFormat="1" ht="12.5">
      <c r="A363" s="1644" t="str">
        <f t="shared" si="192"/>
        <v>Organisation</v>
      </c>
      <c r="B363" s="1758"/>
      <c r="C363" s="1758"/>
      <c r="D363" s="1758"/>
      <c r="E363" s="1756"/>
      <c r="F363" s="1592"/>
      <c r="G363" s="1714">
        <f t="shared" si="193"/>
        <v>0</v>
      </c>
      <c r="H363" s="1645"/>
      <c r="I363" s="1714">
        <f t="shared" si="194"/>
        <v>0</v>
      </c>
      <c r="J363" s="1646"/>
      <c r="K363" s="1646"/>
      <c r="L363" s="1592"/>
      <c r="M363" s="1597"/>
      <c r="N363" s="1597"/>
      <c r="O363" s="1646"/>
      <c r="P363" s="1647"/>
      <c r="Q363" s="1647"/>
      <c r="R363" s="1648"/>
      <c r="S363" s="1603"/>
      <c r="T363" s="1649"/>
      <c r="U363" s="1649"/>
      <c r="V363" s="1649"/>
      <c r="W363" s="1649"/>
      <c r="X363" s="1649"/>
      <c r="Y363" s="1649"/>
      <c r="Z363" s="1649"/>
      <c r="AA363" s="1649"/>
      <c r="AB363" s="1649"/>
      <c r="AC363" s="1649"/>
      <c r="AD363" s="1649"/>
      <c r="AE363" s="1649"/>
      <c r="AF363" s="1610">
        <f t="shared" ref="AF363:AF426" si="206">SUM(T363:AE363)</f>
        <v>0</v>
      </c>
      <c r="AG363" s="1649"/>
      <c r="AH363" s="1649"/>
      <c r="AI363" s="1649"/>
      <c r="AJ363" s="1649"/>
      <c r="AK363" s="1649"/>
      <c r="AL363" s="1649"/>
      <c r="AM363" s="1649"/>
      <c r="AN363" s="1649"/>
      <c r="AO363" s="1649"/>
      <c r="AP363" s="1649"/>
      <c r="AQ363" s="1649"/>
      <c r="AR363" s="1709"/>
      <c r="AS363" s="1779">
        <f t="shared" ref="AS363:AS426" si="207">SUMPRODUCT($AC$40:$AN$40,AG363:AR363)</f>
        <v>0</v>
      </c>
      <c r="AT363" s="1711">
        <f t="shared" si="195"/>
        <v>0</v>
      </c>
      <c r="AU363" s="1611">
        <f t="shared" ref="AU363:AU426" si="208">AG363-T363</f>
        <v>0</v>
      </c>
      <c r="AV363" s="1611">
        <f t="shared" ref="AV363:AV426" si="209">AH363-U363</f>
        <v>0</v>
      </c>
      <c r="AW363" s="1611">
        <f t="shared" ref="AW363:AW426" si="210">AI363-V363</f>
        <v>0</v>
      </c>
      <c r="AX363" s="1611">
        <f t="shared" ref="AX363:AX426" si="211">AJ363-W363</f>
        <v>0</v>
      </c>
      <c r="AY363" s="1611">
        <f t="shared" ref="AY363:AY426" si="212">AK363-X363</f>
        <v>0</v>
      </c>
      <c r="AZ363" s="1611">
        <f t="shared" ref="AZ363:AZ426" si="213">AL363-Y363</f>
        <v>0</v>
      </c>
      <c r="BA363" s="1611">
        <f t="shared" ref="BA363:BA426" si="214">AM363-Z363</f>
        <v>0</v>
      </c>
      <c r="BB363" s="1611">
        <f t="shared" ref="BB363:BB426" si="215">AN363-AA363</f>
        <v>0</v>
      </c>
      <c r="BC363" s="1611">
        <f t="shared" ref="BC363:BC426" si="216">AO363-AB363</f>
        <v>0</v>
      </c>
      <c r="BD363" s="1611">
        <f t="shared" ref="BD363:BD426" si="217">AP363-AC363</f>
        <v>0</v>
      </c>
      <c r="BE363" s="1611">
        <f t="shared" ref="BE363:BE426" si="218">AQ363-AD363</f>
        <v>0</v>
      </c>
      <c r="BF363" s="1611">
        <f t="shared" ref="BF363:BF426" si="219">AR363-AE363</f>
        <v>0</v>
      </c>
      <c r="BG363" s="1611">
        <f t="shared" si="196"/>
        <v>0</v>
      </c>
      <c r="BH363" s="1611" t="str">
        <f t="shared" si="197"/>
        <v/>
      </c>
      <c r="BI363" s="1611" t="str">
        <f t="shared" si="198"/>
        <v/>
      </c>
      <c r="BJ363" s="1611" t="str">
        <f t="shared" ref="BJ363:BJ426" si="220">IF(AND(OR(R363=$CQ$1,R363=$CQ$3),S363=""),"ERROR","")</f>
        <v/>
      </c>
      <c r="BK363" s="1611" t="str">
        <f t="shared" ref="BK363:BK426" si="221">IF(AND(OR(R363=$CQ$2),S363&lt;&gt;""),"ERROR","")</f>
        <v/>
      </c>
      <c r="BL363" s="1611" t="str">
        <f t="shared" ref="BL363:BL426" ca="1" si="222">IF(AND(O363=$CA$2,N363&lt;TODAY()),"ERROR","")</f>
        <v/>
      </c>
      <c r="BM363" s="1611" t="str">
        <f t="shared" si="199"/>
        <v/>
      </c>
      <c r="BN363" s="1611" t="str">
        <f t="shared" ref="BN363:BN426" si="223">IF(AND(F363=$BZ$1,G363&gt;H363),"ERROR","")</f>
        <v/>
      </c>
      <c r="BO363" s="1611" t="str">
        <f t="shared" ref="BO363:BO426" si="224">IF(AND(F363=$BZ$1,I363&gt;J363),"ERROR","")</f>
        <v/>
      </c>
      <c r="BP363" s="1611" t="str">
        <f t="shared" si="200"/>
        <v/>
      </c>
      <c r="BQ363" s="1611" t="str">
        <f t="shared" si="201"/>
        <v/>
      </c>
      <c r="BR363" s="1611" t="str">
        <f t="shared" si="202"/>
        <v/>
      </c>
      <c r="BS363" s="1611" t="str">
        <f t="shared" si="203"/>
        <v/>
      </c>
      <c r="BT363" s="1611" t="str">
        <f t="shared" si="204"/>
        <v/>
      </c>
      <c r="BU363" s="1731">
        <f t="shared" ca="1" si="205"/>
        <v>0</v>
      </c>
      <c r="BV363" s="1594"/>
      <c r="BW363" s="1594"/>
      <c r="BX363" s="1594"/>
      <c r="BY363" s="1594"/>
      <c r="BZ363" s="1594"/>
      <c r="CA363" s="1594"/>
      <c r="CB363" s="1594"/>
      <c r="CC363" s="1594"/>
      <c r="CD363" s="1594"/>
      <c r="CE363" s="1594"/>
      <c r="CF363" s="1594"/>
      <c r="CG363" s="1594"/>
      <c r="CH363" s="1594"/>
      <c r="CI363" s="1594"/>
      <c r="CJ363" s="1594"/>
      <c r="CK363" s="1594"/>
      <c r="CL363" s="1594"/>
      <c r="CM363" s="1594"/>
      <c r="CN363" s="1594"/>
      <c r="CO363" s="1594"/>
      <c r="CP363" s="1594"/>
      <c r="CQ363" s="1594"/>
      <c r="CR363" s="1594"/>
      <c r="CS363" s="1594"/>
      <c r="CT363" s="1594"/>
      <c r="CU363" s="1594"/>
      <c r="CV363" s="1594"/>
      <c r="CW363" s="1594"/>
      <c r="CX363" s="1594"/>
      <c r="CY363" s="1594"/>
      <c r="CZ363" s="1594"/>
      <c r="DA363" s="1594"/>
      <c r="DB363" s="1594"/>
      <c r="DC363" s="1594"/>
      <c r="DD363" s="1594"/>
      <c r="DE363" s="1594"/>
      <c r="DF363" s="1594"/>
      <c r="DG363" s="1594"/>
      <c r="DH363" s="1594"/>
      <c r="DI363" s="1594"/>
      <c r="DJ363" s="1594"/>
      <c r="DK363" s="1594"/>
      <c r="DL363" s="1594"/>
      <c r="DM363" s="1594"/>
      <c r="DN363" s="1594"/>
      <c r="DO363" s="1594"/>
      <c r="DP363" s="1594"/>
      <c r="DQ363" s="1594"/>
      <c r="DR363" s="1594"/>
      <c r="DS363" s="1594"/>
      <c r="DT363" s="1594"/>
      <c r="DU363" s="1594"/>
      <c r="DV363" s="1594"/>
      <c r="DW363" s="1594"/>
      <c r="DX363" s="1594"/>
      <c r="DY363" s="1594"/>
      <c r="DZ363" s="1594"/>
      <c r="EA363" s="1594"/>
      <c r="EB363" s="1594"/>
      <c r="EC363" s="1594"/>
      <c r="ED363" s="1594"/>
      <c r="EE363" s="1594"/>
      <c r="EF363" s="1594"/>
      <c r="EG363" s="1594"/>
      <c r="EH363" s="1594"/>
      <c r="EI363" s="1594"/>
      <c r="EJ363" s="1594"/>
      <c r="EK363" s="1594"/>
      <c r="EL363" s="1594"/>
      <c r="EM363" s="1594"/>
      <c r="EN363" s="1594"/>
      <c r="EO363" s="1594"/>
      <c r="EP363" s="1594"/>
      <c r="EQ363" s="1594"/>
      <c r="ER363" s="1594"/>
      <c r="ES363" s="1594"/>
    </row>
    <row r="364" spans="1:149" s="1595" customFormat="1" ht="12.5">
      <c r="A364" s="1644" t="str">
        <f t="shared" ref="A364:A427" si="225">$A$1</f>
        <v>Organisation</v>
      </c>
      <c r="B364" s="1758"/>
      <c r="C364" s="1758"/>
      <c r="D364" s="1758"/>
      <c r="E364" s="1756"/>
      <c r="F364" s="1592"/>
      <c r="G364" s="1714">
        <f t="shared" ref="G364:G427" si="226">AF364</f>
        <v>0</v>
      </c>
      <c r="H364" s="1645"/>
      <c r="I364" s="1714">
        <f t="shared" ref="I364:I427" si="227">AT364</f>
        <v>0</v>
      </c>
      <c r="J364" s="1646"/>
      <c r="K364" s="1646"/>
      <c r="L364" s="1592"/>
      <c r="M364" s="1597"/>
      <c r="N364" s="1597"/>
      <c r="O364" s="1646"/>
      <c r="P364" s="1647"/>
      <c r="Q364" s="1647"/>
      <c r="R364" s="1648"/>
      <c r="S364" s="1603"/>
      <c r="T364" s="1649"/>
      <c r="U364" s="1649"/>
      <c r="V364" s="1649"/>
      <c r="W364" s="1649"/>
      <c r="X364" s="1649"/>
      <c r="Y364" s="1649"/>
      <c r="Z364" s="1649"/>
      <c r="AA364" s="1649"/>
      <c r="AB364" s="1649"/>
      <c r="AC364" s="1649"/>
      <c r="AD364" s="1649"/>
      <c r="AE364" s="1649"/>
      <c r="AF364" s="1610">
        <f t="shared" si="206"/>
        <v>0</v>
      </c>
      <c r="AG364" s="1649"/>
      <c r="AH364" s="1649"/>
      <c r="AI364" s="1649"/>
      <c r="AJ364" s="1649"/>
      <c r="AK364" s="1649"/>
      <c r="AL364" s="1649"/>
      <c r="AM364" s="1649"/>
      <c r="AN364" s="1649"/>
      <c r="AO364" s="1649"/>
      <c r="AP364" s="1649"/>
      <c r="AQ364" s="1649"/>
      <c r="AR364" s="1709"/>
      <c r="AS364" s="1779">
        <f t="shared" si="207"/>
        <v>0</v>
      </c>
      <c r="AT364" s="1711">
        <f t="shared" ref="AT364:AT427" si="228">SUM(AG364:AR364)</f>
        <v>0</v>
      </c>
      <c r="AU364" s="1611">
        <f t="shared" si="208"/>
        <v>0</v>
      </c>
      <c r="AV364" s="1611">
        <f t="shared" si="209"/>
        <v>0</v>
      </c>
      <c r="AW364" s="1611">
        <f t="shared" si="210"/>
        <v>0</v>
      </c>
      <c r="AX364" s="1611">
        <f t="shared" si="211"/>
        <v>0</v>
      </c>
      <c r="AY364" s="1611">
        <f t="shared" si="212"/>
        <v>0</v>
      </c>
      <c r="AZ364" s="1611">
        <f t="shared" si="213"/>
        <v>0</v>
      </c>
      <c r="BA364" s="1611">
        <f t="shared" si="214"/>
        <v>0</v>
      </c>
      <c r="BB364" s="1611">
        <f t="shared" si="215"/>
        <v>0</v>
      </c>
      <c r="BC364" s="1611">
        <f t="shared" si="216"/>
        <v>0</v>
      </c>
      <c r="BD364" s="1611">
        <f t="shared" si="217"/>
        <v>0</v>
      </c>
      <c r="BE364" s="1611">
        <f t="shared" si="218"/>
        <v>0</v>
      </c>
      <c r="BF364" s="1611">
        <f t="shared" si="219"/>
        <v>0</v>
      </c>
      <c r="BG364" s="1611">
        <f t="shared" ref="BG364:BG427" si="229">SUM(AU364:BF364)</f>
        <v>0</v>
      </c>
      <c r="BH364" s="1611" t="str">
        <f t="shared" ref="BH364:BH427" si="230">IF(OR(G364&gt;0,I364&gt;0),IF(AND(B364&lt;&gt;"",C364&lt;&gt;"",D364&lt;&gt;"",E364&lt;&gt;"",F364&lt;&gt;"",L364&lt;&gt;"",M364&lt;&gt;"",N364&lt;&gt;"",O364&lt;&gt;"",P364&lt;&gt;"",Q364&lt;&gt;"",R364&lt;&gt;""),"","ERROR"),"")</f>
        <v/>
      </c>
      <c r="BI364" s="1611" t="str">
        <f t="shared" ref="BI364:BI427" si="231">IF(COUNTIF($D$43:$D$1496,D364)&gt;1,"ERROR","")</f>
        <v/>
      </c>
      <c r="BJ364" s="1611" t="str">
        <f t="shared" si="220"/>
        <v/>
      </c>
      <c r="BK364" s="1611" t="str">
        <f t="shared" si="221"/>
        <v/>
      </c>
      <c r="BL364" s="1611" t="str">
        <f t="shared" ca="1" si="222"/>
        <v/>
      </c>
      <c r="BM364" s="1611" t="str">
        <f t="shared" ref="BM364:BM427" si="232">IF(AND(AT364&gt;0,AF364=0),"ERROR","")</f>
        <v/>
      </c>
      <c r="BN364" s="1611" t="str">
        <f t="shared" si="223"/>
        <v/>
      </c>
      <c r="BO364" s="1611" t="str">
        <f t="shared" si="224"/>
        <v/>
      </c>
      <c r="BP364" s="1611" t="str">
        <f t="shared" ref="BP364:BP427" si="233">IF(AND(F364=$BZ$2,SUM(H364,J364)&gt;0),"ERROR","")</f>
        <v/>
      </c>
      <c r="BQ364" s="1611" t="str">
        <f t="shared" ref="BQ364:BQ427" si="234">IF(AND(I364=0,J364&gt;0),"ERROR","")</f>
        <v/>
      </c>
      <c r="BR364" s="1611" t="str">
        <f t="shared" ref="BR364:BR427" si="235">IF(AND(O364=$CA$1,K364&lt;&gt;0),"ERROR","")</f>
        <v/>
      </c>
      <c r="BS364" s="1611" t="str">
        <f t="shared" ref="BS364:BS427" si="236">IF(AND(O364=$CA$2,I364-AS364-K364&lt;0),"ERROR","")</f>
        <v/>
      </c>
      <c r="BT364" s="1611" t="str">
        <f t="shared" ref="BT364:BT427" si="237">IF(S364="","",VLOOKUP(S364,$CS$1:$CT$14,2,0))</f>
        <v/>
      </c>
      <c r="BU364" s="1731">
        <f t="shared" ref="BU364:BU427" ca="1" si="238">COUNTIF(BH364:BS364,"ERROR")</f>
        <v>0</v>
      </c>
      <c r="BV364" s="1594"/>
      <c r="BW364" s="1594"/>
      <c r="BX364" s="1594"/>
      <c r="BY364" s="1594"/>
      <c r="BZ364" s="1594"/>
      <c r="CA364" s="1594"/>
      <c r="CB364" s="1594"/>
      <c r="CC364" s="1594"/>
      <c r="CD364" s="1594"/>
      <c r="CE364" s="1594"/>
      <c r="CF364" s="1594"/>
      <c r="CG364" s="1594"/>
      <c r="CH364" s="1594"/>
      <c r="CI364" s="1594"/>
      <c r="CJ364" s="1594"/>
      <c r="CK364" s="1594"/>
      <c r="CL364" s="1594"/>
      <c r="CM364" s="1594"/>
      <c r="CN364" s="1594"/>
      <c r="CO364" s="1594"/>
      <c r="CP364" s="1594"/>
      <c r="CQ364" s="1594"/>
      <c r="CR364" s="1594"/>
      <c r="CS364" s="1594"/>
      <c r="CT364" s="1594"/>
      <c r="CU364" s="1594"/>
      <c r="CV364" s="1594"/>
      <c r="CW364" s="1594"/>
      <c r="CX364" s="1594"/>
      <c r="CY364" s="1594"/>
      <c r="CZ364" s="1594"/>
      <c r="DA364" s="1594"/>
      <c r="DB364" s="1594"/>
      <c r="DC364" s="1594"/>
      <c r="DD364" s="1594"/>
      <c r="DE364" s="1594"/>
      <c r="DF364" s="1594"/>
      <c r="DG364" s="1594"/>
      <c r="DH364" s="1594"/>
      <c r="DI364" s="1594"/>
      <c r="DJ364" s="1594"/>
      <c r="DK364" s="1594"/>
      <c r="DL364" s="1594"/>
      <c r="DM364" s="1594"/>
      <c r="DN364" s="1594"/>
      <c r="DO364" s="1594"/>
      <c r="DP364" s="1594"/>
      <c r="DQ364" s="1594"/>
      <c r="DR364" s="1594"/>
      <c r="DS364" s="1594"/>
      <c r="DT364" s="1594"/>
      <c r="DU364" s="1594"/>
      <c r="DV364" s="1594"/>
      <c r="DW364" s="1594"/>
      <c r="DX364" s="1594"/>
      <c r="DY364" s="1594"/>
      <c r="DZ364" s="1594"/>
      <c r="EA364" s="1594"/>
      <c r="EB364" s="1594"/>
      <c r="EC364" s="1594"/>
      <c r="ED364" s="1594"/>
      <c r="EE364" s="1594"/>
      <c r="EF364" s="1594"/>
      <c r="EG364" s="1594"/>
      <c r="EH364" s="1594"/>
      <c r="EI364" s="1594"/>
      <c r="EJ364" s="1594"/>
      <c r="EK364" s="1594"/>
      <c r="EL364" s="1594"/>
      <c r="EM364" s="1594"/>
      <c r="EN364" s="1594"/>
      <c r="EO364" s="1594"/>
      <c r="EP364" s="1594"/>
      <c r="EQ364" s="1594"/>
      <c r="ER364" s="1594"/>
      <c r="ES364" s="1594"/>
    </row>
    <row r="365" spans="1:149" s="1595" customFormat="1" ht="12.5">
      <c r="A365" s="1644" t="str">
        <f t="shared" si="225"/>
        <v>Organisation</v>
      </c>
      <c r="B365" s="1758"/>
      <c r="C365" s="1758"/>
      <c r="D365" s="1758"/>
      <c r="E365" s="1756"/>
      <c r="F365" s="1592"/>
      <c r="G365" s="1714">
        <f t="shared" si="226"/>
        <v>0</v>
      </c>
      <c r="H365" s="1645"/>
      <c r="I365" s="1714">
        <f t="shared" si="227"/>
        <v>0</v>
      </c>
      <c r="J365" s="1646"/>
      <c r="K365" s="1646"/>
      <c r="L365" s="1592"/>
      <c r="M365" s="1597"/>
      <c r="N365" s="1597"/>
      <c r="O365" s="1646"/>
      <c r="P365" s="1647"/>
      <c r="Q365" s="1647"/>
      <c r="R365" s="1648"/>
      <c r="S365" s="1603"/>
      <c r="T365" s="1649"/>
      <c r="U365" s="1649"/>
      <c r="V365" s="1649"/>
      <c r="W365" s="1649"/>
      <c r="X365" s="1649"/>
      <c r="Y365" s="1649"/>
      <c r="Z365" s="1649"/>
      <c r="AA365" s="1649"/>
      <c r="AB365" s="1649"/>
      <c r="AC365" s="1649"/>
      <c r="AD365" s="1649"/>
      <c r="AE365" s="1649"/>
      <c r="AF365" s="1610">
        <f t="shared" si="206"/>
        <v>0</v>
      </c>
      <c r="AG365" s="1649"/>
      <c r="AH365" s="1649"/>
      <c r="AI365" s="1649"/>
      <c r="AJ365" s="1649"/>
      <c r="AK365" s="1649"/>
      <c r="AL365" s="1649"/>
      <c r="AM365" s="1649"/>
      <c r="AN365" s="1649"/>
      <c r="AO365" s="1649"/>
      <c r="AP365" s="1649"/>
      <c r="AQ365" s="1649"/>
      <c r="AR365" s="1709"/>
      <c r="AS365" s="1779">
        <f t="shared" si="207"/>
        <v>0</v>
      </c>
      <c r="AT365" s="1711">
        <f t="shared" si="228"/>
        <v>0</v>
      </c>
      <c r="AU365" s="1611">
        <f t="shared" si="208"/>
        <v>0</v>
      </c>
      <c r="AV365" s="1611">
        <f t="shared" si="209"/>
        <v>0</v>
      </c>
      <c r="AW365" s="1611">
        <f t="shared" si="210"/>
        <v>0</v>
      </c>
      <c r="AX365" s="1611">
        <f t="shared" si="211"/>
        <v>0</v>
      </c>
      <c r="AY365" s="1611">
        <f t="shared" si="212"/>
        <v>0</v>
      </c>
      <c r="AZ365" s="1611">
        <f t="shared" si="213"/>
        <v>0</v>
      </c>
      <c r="BA365" s="1611">
        <f t="shared" si="214"/>
        <v>0</v>
      </c>
      <c r="BB365" s="1611">
        <f t="shared" si="215"/>
        <v>0</v>
      </c>
      <c r="BC365" s="1611">
        <f t="shared" si="216"/>
        <v>0</v>
      </c>
      <c r="BD365" s="1611">
        <f t="shared" si="217"/>
        <v>0</v>
      </c>
      <c r="BE365" s="1611">
        <f t="shared" si="218"/>
        <v>0</v>
      </c>
      <c r="BF365" s="1611">
        <f t="shared" si="219"/>
        <v>0</v>
      </c>
      <c r="BG365" s="1611">
        <f t="shared" si="229"/>
        <v>0</v>
      </c>
      <c r="BH365" s="1611" t="str">
        <f t="shared" si="230"/>
        <v/>
      </c>
      <c r="BI365" s="1611" t="str">
        <f t="shared" si="231"/>
        <v/>
      </c>
      <c r="BJ365" s="1611" t="str">
        <f t="shared" si="220"/>
        <v/>
      </c>
      <c r="BK365" s="1611" t="str">
        <f t="shared" si="221"/>
        <v/>
      </c>
      <c r="BL365" s="1611" t="str">
        <f t="shared" ca="1" si="222"/>
        <v/>
      </c>
      <c r="BM365" s="1611" t="str">
        <f t="shared" si="232"/>
        <v/>
      </c>
      <c r="BN365" s="1611" t="str">
        <f t="shared" si="223"/>
        <v/>
      </c>
      <c r="BO365" s="1611" t="str">
        <f t="shared" si="224"/>
        <v/>
      </c>
      <c r="BP365" s="1611" t="str">
        <f t="shared" si="233"/>
        <v/>
      </c>
      <c r="BQ365" s="1611" t="str">
        <f t="shared" si="234"/>
        <v/>
      </c>
      <c r="BR365" s="1611" t="str">
        <f t="shared" si="235"/>
        <v/>
      </c>
      <c r="BS365" s="1611" t="str">
        <f t="shared" si="236"/>
        <v/>
      </c>
      <c r="BT365" s="1611" t="str">
        <f t="shared" si="237"/>
        <v/>
      </c>
      <c r="BU365" s="1731">
        <f t="shared" ca="1" si="238"/>
        <v>0</v>
      </c>
      <c r="BV365" s="1594"/>
      <c r="BW365" s="1594"/>
      <c r="BX365" s="1594"/>
      <c r="BY365" s="1594"/>
      <c r="BZ365" s="1594"/>
      <c r="CA365" s="1594"/>
      <c r="CB365" s="1594"/>
      <c r="CC365" s="1594"/>
      <c r="CD365" s="1594"/>
      <c r="CE365" s="1594"/>
      <c r="CF365" s="1594"/>
      <c r="CG365" s="1594"/>
      <c r="CH365" s="1594"/>
      <c r="CI365" s="1594"/>
      <c r="CJ365" s="1594"/>
      <c r="CK365" s="1594"/>
      <c r="CL365" s="1594"/>
      <c r="CM365" s="1594"/>
      <c r="CN365" s="1594"/>
      <c r="CO365" s="1594"/>
      <c r="CP365" s="1594"/>
      <c r="CQ365" s="1594"/>
      <c r="CR365" s="1594"/>
      <c r="CS365" s="1594"/>
      <c r="CT365" s="1594"/>
      <c r="CU365" s="1594"/>
      <c r="CV365" s="1594"/>
      <c r="CW365" s="1594"/>
      <c r="CX365" s="1594"/>
      <c r="CY365" s="1594"/>
      <c r="CZ365" s="1594"/>
      <c r="DA365" s="1594"/>
      <c r="DB365" s="1594"/>
      <c r="DC365" s="1594"/>
      <c r="DD365" s="1594"/>
      <c r="DE365" s="1594"/>
      <c r="DF365" s="1594"/>
      <c r="DG365" s="1594"/>
      <c r="DH365" s="1594"/>
      <c r="DI365" s="1594"/>
      <c r="DJ365" s="1594"/>
      <c r="DK365" s="1594"/>
      <c r="DL365" s="1594"/>
      <c r="DM365" s="1594"/>
      <c r="DN365" s="1594"/>
      <c r="DO365" s="1594"/>
      <c r="DP365" s="1594"/>
      <c r="DQ365" s="1594"/>
      <c r="DR365" s="1594"/>
      <c r="DS365" s="1594"/>
      <c r="DT365" s="1594"/>
      <c r="DU365" s="1594"/>
      <c r="DV365" s="1594"/>
      <c r="DW365" s="1594"/>
      <c r="DX365" s="1594"/>
      <c r="DY365" s="1594"/>
      <c r="DZ365" s="1594"/>
      <c r="EA365" s="1594"/>
      <c r="EB365" s="1594"/>
      <c r="EC365" s="1594"/>
      <c r="ED365" s="1594"/>
      <c r="EE365" s="1594"/>
      <c r="EF365" s="1594"/>
      <c r="EG365" s="1594"/>
      <c r="EH365" s="1594"/>
      <c r="EI365" s="1594"/>
      <c r="EJ365" s="1594"/>
      <c r="EK365" s="1594"/>
      <c r="EL365" s="1594"/>
      <c r="EM365" s="1594"/>
      <c r="EN365" s="1594"/>
      <c r="EO365" s="1594"/>
      <c r="EP365" s="1594"/>
      <c r="EQ365" s="1594"/>
      <c r="ER365" s="1594"/>
      <c r="ES365" s="1594"/>
    </row>
    <row r="366" spans="1:149" s="1595" customFormat="1" ht="12.5">
      <c r="A366" s="1644" t="str">
        <f t="shared" si="225"/>
        <v>Organisation</v>
      </c>
      <c r="B366" s="1758"/>
      <c r="C366" s="1758"/>
      <c r="D366" s="1758"/>
      <c r="E366" s="1756"/>
      <c r="F366" s="1592"/>
      <c r="G366" s="1714">
        <f t="shared" si="226"/>
        <v>0</v>
      </c>
      <c r="H366" s="1645"/>
      <c r="I366" s="1714">
        <f t="shared" si="227"/>
        <v>0</v>
      </c>
      <c r="J366" s="1646"/>
      <c r="K366" s="1646"/>
      <c r="L366" s="1592"/>
      <c r="M366" s="1597"/>
      <c r="N366" s="1597"/>
      <c r="O366" s="1646"/>
      <c r="P366" s="1647"/>
      <c r="Q366" s="1647"/>
      <c r="R366" s="1648"/>
      <c r="S366" s="1603"/>
      <c r="T366" s="1649"/>
      <c r="U366" s="1649"/>
      <c r="V366" s="1649"/>
      <c r="W366" s="1649"/>
      <c r="X366" s="1649"/>
      <c r="Y366" s="1649"/>
      <c r="Z366" s="1649"/>
      <c r="AA366" s="1649"/>
      <c r="AB366" s="1649"/>
      <c r="AC366" s="1649"/>
      <c r="AD366" s="1649"/>
      <c r="AE366" s="1649"/>
      <c r="AF366" s="1610">
        <f t="shared" si="206"/>
        <v>0</v>
      </c>
      <c r="AG366" s="1649"/>
      <c r="AH366" s="1649"/>
      <c r="AI366" s="1649"/>
      <c r="AJ366" s="1649"/>
      <c r="AK366" s="1649"/>
      <c r="AL366" s="1649"/>
      <c r="AM366" s="1649"/>
      <c r="AN366" s="1649"/>
      <c r="AO366" s="1649"/>
      <c r="AP366" s="1649"/>
      <c r="AQ366" s="1649"/>
      <c r="AR366" s="1709"/>
      <c r="AS366" s="1779">
        <f t="shared" si="207"/>
        <v>0</v>
      </c>
      <c r="AT366" s="1711">
        <f t="shared" si="228"/>
        <v>0</v>
      </c>
      <c r="AU366" s="1611">
        <f t="shared" si="208"/>
        <v>0</v>
      </c>
      <c r="AV366" s="1611">
        <f t="shared" si="209"/>
        <v>0</v>
      </c>
      <c r="AW366" s="1611">
        <f t="shared" si="210"/>
        <v>0</v>
      </c>
      <c r="AX366" s="1611">
        <f t="shared" si="211"/>
        <v>0</v>
      </c>
      <c r="AY366" s="1611">
        <f t="shared" si="212"/>
        <v>0</v>
      </c>
      <c r="AZ366" s="1611">
        <f t="shared" si="213"/>
        <v>0</v>
      </c>
      <c r="BA366" s="1611">
        <f t="shared" si="214"/>
        <v>0</v>
      </c>
      <c r="BB366" s="1611">
        <f t="shared" si="215"/>
        <v>0</v>
      </c>
      <c r="BC366" s="1611">
        <f t="shared" si="216"/>
        <v>0</v>
      </c>
      <c r="BD366" s="1611">
        <f t="shared" si="217"/>
        <v>0</v>
      </c>
      <c r="BE366" s="1611">
        <f t="shared" si="218"/>
        <v>0</v>
      </c>
      <c r="BF366" s="1611">
        <f t="shared" si="219"/>
        <v>0</v>
      </c>
      <c r="BG366" s="1611">
        <f t="shared" si="229"/>
        <v>0</v>
      </c>
      <c r="BH366" s="1611" t="str">
        <f t="shared" si="230"/>
        <v/>
      </c>
      <c r="BI366" s="1611" t="str">
        <f t="shared" si="231"/>
        <v/>
      </c>
      <c r="BJ366" s="1611" t="str">
        <f t="shared" si="220"/>
        <v/>
      </c>
      <c r="BK366" s="1611" t="str">
        <f t="shared" si="221"/>
        <v/>
      </c>
      <c r="BL366" s="1611" t="str">
        <f t="shared" ca="1" si="222"/>
        <v/>
      </c>
      <c r="BM366" s="1611" t="str">
        <f t="shared" si="232"/>
        <v/>
      </c>
      <c r="BN366" s="1611" t="str">
        <f t="shared" si="223"/>
        <v/>
      </c>
      <c r="BO366" s="1611" t="str">
        <f t="shared" si="224"/>
        <v/>
      </c>
      <c r="BP366" s="1611" t="str">
        <f t="shared" si="233"/>
        <v/>
      </c>
      <c r="BQ366" s="1611" t="str">
        <f t="shared" si="234"/>
        <v/>
      </c>
      <c r="BR366" s="1611" t="str">
        <f t="shared" si="235"/>
        <v/>
      </c>
      <c r="BS366" s="1611" t="str">
        <f t="shared" si="236"/>
        <v/>
      </c>
      <c r="BT366" s="1611" t="str">
        <f t="shared" si="237"/>
        <v/>
      </c>
      <c r="BU366" s="1731">
        <f t="shared" ca="1" si="238"/>
        <v>0</v>
      </c>
      <c r="BV366" s="1594"/>
      <c r="BW366" s="1594"/>
      <c r="BX366" s="1594"/>
      <c r="BY366" s="1594"/>
      <c r="BZ366" s="1594"/>
      <c r="CA366" s="1594"/>
      <c r="CB366" s="1594"/>
      <c r="CC366" s="1594"/>
      <c r="CD366" s="1594"/>
      <c r="CE366" s="1594"/>
      <c r="CF366" s="1594"/>
      <c r="CG366" s="1594"/>
      <c r="CH366" s="1594"/>
      <c r="CI366" s="1594"/>
      <c r="CJ366" s="1594"/>
      <c r="CK366" s="1594"/>
      <c r="CL366" s="1594"/>
      <c r="CM366" s="1594"/>
      <c r="CN366" s="1594"/>
      <c r="CO366" s="1594"/>
      <c r="CP366" s="1594"/>
      <c r="CQ366" s="1594"/>
      <c r="CR366" s="1594"/>
      <c r="CS366" s="1594"/>
      <c r="CT366" s="1594"/>
      <c r="CU366" s="1594"/>
      <c r="CV366" s="1594"/>
      <c r="CW366" s="1594"/>
      <c r="CX366" s="1594"/>
      <c r="CY366" s="1594"/>
      <c r="CZ366" s="1594"/>
      <c r="DA366" s="1594"/>
      <c r="DB366" s="1594"/>
      <c r="DC366" s="1594"/>
      <c r="DD366" s="1594"/>
      <c r="DE366" s="1594"/>
      <c r="DF366" s="1594"/>
      <c r="DG366" s="1594"/>
      <c r="DH366" s="1594"/>
      <c r="DI366" s="1594"/>
      <c r="DJ366" s="1594"/>
      <c r="DK366" s="1594"/>
      <c r="DL366" s="1594"/>
      <c r="DM366" s="1594"/>
      <c r="DN366" s="1594"/>
      <c r="DO366" s="1594"/>
      <c r="DP366" s="1594"/>
      <c r="DQ366" s="1594"/>
      <c r="DR366" s="1594"/>
      <c r="DS366" s="1594"/>
      <c r="DT366" s="1594"/>
      <c r="DU366" s="1594"/>
      <c r="DV366" s="1594"/>
      <c r="DW366" s="1594"/>
      <c r="DX366" s="1594"/>
      <c r="DY366" s="1594"/>
      <c r="DZ366" s="1594"/>
      <c r="EA366" s="1594"/>
      <c r="EB366" s="1594"/>
      <c r="EC366" s="1594"/>
      <c r="ED366" s="1594"/>
      <c r="EE366" s="1594"/>
      <c r="EF366" s="1594"/>
      <c r="EG366" s="1594"/>
      <c r="EH366" s="1594"/>
      <c r="EI366" s="1594"/>
      <c r="EJ366" s="1594"/>
      <c r="EK366" s="1594"/>
      <c r="EL366" s="1594"/>
      <c r="EM366" s="1594"/>
      <c r="EN366" s="1594"/>
      <c r="EO366" s="1594"/>
      <c r="EP366" s="1594"/>
      <c r="EQ366" s="1594"/>
      <c r="ER366" s="1594"/>
      <c r="ES366" s="1594"/>
    </row>
    <row r="367" spans="1:149" s="1595" customFormat="1" ht="12.5">
      <c r="A367" s="1644" t="str">
        <f t="shared" si="225"/>
        <v>Organisation</v>
      </c>
      <c r="B367" s="1758"/>
      <c r="C367" s="1758"/>
      <c r="D367" s="1758"/>
      <c r="E367" s="1756"/>
      <c r="F367" s="1592"/>
      <c r="G367" s="1714">
        <f t="shared" si="226"/>
        <v>0</v>
      </c>
      <c r="H367" s="1645"/>
      <c r="I367" s="1714">
        <f t="shared" si="227"/>
        <v>0</v>
      </c>
      <c r="J367" s="1646"/>
      <c r="K367" s="1646"/>
      <c r="L367" s="1592"/>
      <c r="M367" s="1597"/>
      <c r="N367" s="1597"/>
      <c r="O367" s="1646"/>
      <c r="P367" s="1647"/>
      <c r="Q367" s="1647"/>
      <c r="R367" s="1648"/>
      <c r="S367" s="1603"/>
      <c r="T367" s="1649"/>
      <c r="U367" s="1649"/>
      <c r="V367" s="1649"/>
      <c r="W367" s="1649"/>
      <c r="X367" s="1649"/>
      <c r="Y367" s="1649"/>
      <c r="Z367" s="1649"/>
      <c r="AA367" s="1649"/>
      <c r="AB367" s="1649"/>
      <c r="AC367" s="1649"/>
      <c r="AD367" s="1649"/>
      <c r="AE367" s="1649"/>
      <c r="AF367" s="1610">
        <f t="shared" si="206"/>
        <v>0</v>
      </c>
      <c r="AG367" s="1649"/>
      <c r="AH367" s="1649"/>
      <c r="AI367" s="1649"/>
      <c r="AJ367" s="1649"/>
      <c r="AK367" s="1649"/>
      <c r="AL367" s="1649"/>
      <c r="AM367" s="1649"/>
      <c r="AN367" s="1649"/>
      <c r="AO367" s="1649"/>
      <c r="AP367" s="1649"/>
      <c r="AQ367" s="1649"/>
      <c r="AR367" s="1709"/>
      <c r="AS367" s="1779">
        <f t="shared" si="207"/>
        <v>0</v>
      </c>
      <c r="AT367" s="1711">
        <f t="shared" si="228"/>
        <v>0</v>
      </c>
      <c r="AU367" s="1611">
        <f t="shared" si="208"/>
        <v>0</v>
      </c>
      <c r="AV367" s="1611">
        <f t="shared" si="209"/>
        <v>0</v>
      </c>
      <c r="AW367" s="1611">
        <f t="shared" si="210"/>
        <v>0</v>
      </c>
      <c r="AX367" s="1611">
        <f t="shared" si="211"/>
        <v>0</v>
      </c>
      <c r="AY367" s="1611">
        <f t="shared" si="212"/>
        <v>0</v>
      </c>
      <c r="AZ367" s="1611">
        <f t="shared" si="213"/>
        <v>0</v>
      </c>
      <c r="BA367" s="1611">
        <f t="shared" si="214"/>
        <v>0</v>
      </c>
      <c r="BB367" s="1611">
        <f t="shared" si="215"/>
        <v>0</v>
      </c>
      <c r="BC367" s="1611">
        <f t="shared" si="216"/>
        <v>0</v>
      </c>
      <c r="BD367" s="1611">
        <f t="shared" si="217"/>
        <v>0</v>
      </c>
      <c r="BE367" s="1611">
        <f t="shared" si="218"/>
        <v>0</v>
      </c>
      <c r="BF367" s="1611">
        <f t="shared" si="219"/>
        <v>0</v>
      </c>
      <c r="BG367" s="1611">
        <f t="shared" si="229"/>
        <v>0</v>
      </c>
      <c r="BH367" s="1611" t="str">
        <f t="shared" si="230"/>
        <v/>
      </c>
      <c r="BI367" s="1611" t="str">
        <f t="shared" si="231"/>
        <v/>
      </c>
      <c r="BJ367" s="1611" t="str">
        <f t="shared" si="220"/>
        <v/>
      </c>
      <c r="BK367" s="1611" t="str">
        <f t="shared" si="221"/>
        <v/>
      </c>
      <c r="BL367" s="1611" t="str">
        <f t="shared" ca="1" si="222"/>
        <v/>
      </c>
      <c r="BM367" s="1611" t="str">
        <f t="shared" si="232"/>
        <v/>
      </c>
      <c r="BN367" s="1611" t="str">
        <f t="shared" si="223"/>
        <v/>
      </c>
      <c r="BO367" s="1611" t="str">
        <f t="shared" si="224"/>
        <v/>
      </c>
      <c r="BP367" s="1611" t="str">
        <f t="shared" si="233"/>
        <v/>
      </c>
      <c r="BQ367" s="1611" t="str">
        <f t="shared" si="234"/>
        <v/>
      </c>
      <c r="BR367" s="1611" t="str">
        <f t="shared" si="235"/>
        <v/>
      </c>
      <c r="BS367" s="1611" t="str">
        <f t="shared" si="236"/>
        <v/>
      </c>
      <c r="BT367" s="1611" t="str">
        <f t="shared" si="237"/>
        <v/>
      </c>
      <c r="BU367" s="1731">
        <f t="shared" ca="1" si="238"/>
        <v>0</v>
      </c>
      <c r="BV367" s="1594"/>
      <c r="BW367" s="1594"/>
      <c r="BX367" s="1594"/>
      <c r="BY367" s="1594"/>
      <c r="BZ367" s="1594"/>
      <c r="CA367" s="1594"/>
      <c r="CB367" s="1594"/>
      <c r="CC367" s="1594"/>
      <c r="CD367" s="1594"/>
      <c r="CE367" s="1594"/>
      <c r="CF367" s="1594"/>
      <c r="CG367" s="1594"/>
      <c r="CH367" s="1594"/>
      <c r="CI367" s="1594"/>
      <c r="CJ367" s="1594"/>
      <c r="CK367" s="1594"/>
      <c r="CL367" s="1594"/>
      <c r="CM367" s="1594"/>
      <c r="CN367" s="1594"/>
      <c r="CO367" s="1594"/>
      <c r="CP367" s="1594"/>
      <c r="CQ367" s="1594"/>
      <c r="CR367" s="1594"/>
      <c r="CS367" s="1594"/>
      <c r="CT367" s="1594"/>
      <c r="CU367" s="1594"/>
      <c r="CV367" s="1594"/>
      <c r="CW367" s="1594"/>
      <c r="CX367" s="1594"/>
      <c r="CY367" s="1594"/>
      <c r="CZ367" s="1594"/>
      <c r="DA367" s="1594"/>
      <c r="DB367" s="1594"/>
      <c r="DC367" s="1594"/>
      <c r="DD367" s="1594"/>
      <c r="DE367" s="1594"/>
      <c r="DF367" s="1594"/>
      <c r="DG367" s="1594"/>
      <c r="DH367" s="1594"/>
      <c r="DI367" s="1594"/>
      <c r="DJ367" s="1594"/>
      <c r="DK367" s="1594"/>
      <c r="DL367" s="1594"/>
      <c r="DM367" s="1594"/>
      <c r="DN367" s="1594"/>
      <c r="DO367" s="1594"/>
      <c r="DP367" s="1594"/>
      <c r="DQ367" s="1594"/>
      <c r="DR367" s="1594"/>
      <c r="DS367" s="1594"/>
      <c r="DT367" s="1594"/>
      <c r="DU367" s="1594"/>
      <c r="DV367" s="1594"/>
      <c r="DW367" s="1594"/>
      <c r="DX367" s="1594"/>
      <c r="DY367" s="1594"/>
      <c r="DZ367" s="1594"/>
      <c r="EA367" s="1594"/>
      <c r="EB367" s="1594"/>
      <c r="EC367" s="1594"/>
      <c r="ED367" s="1594"/>
      <c r="EE367" s="1594"/>
      <c r="EF367" s="1594"/>
      <c r="EG367" s="1594"/>
      <c r="EH367" s="1594"/>
      <c r="EI367" s="1594"/>
      <c r="EJ367" s="1594"/>
      <c r="EK367" s="1594"/>
      <c r="EL367" s="1594"/>
      <c r="EM367" s="1594"/>
      <c r="EN367" s="1594"/>
      <c r="EO367" s="1594"/>
      <c r="EP367" s="1594"/>
      <c r="EQ367" s="1594"/>
      <c r="ER367" s="1594"/>
      <c r="ES367" s="1594"/>
    </row>
    <row r="368" spans="1:149" s="1595" customFormat="1" ht="12.5">
      <c r="A368" s="1644" t="str">
        <f t="shared" si="225"/>
        <v>Organisation</v>
      </c>
      <c r="B368" s="1758"/>
      <c r="C368" s="1758"/>
      <c r="D368" s="1758"/>
      <c r="E368" s="1756"/>
      <c r="F368" s="1592"/>
      <c r="G368" s="1714">
        <f t="shared" si="226"/>
        <v>0</v>
      </c>
      <c r="H368" s="1645"/>
      <c r="I368" s="1714">
        <f t="shared" si="227"/>
        <v>0</v>
      </c>
      <c r="J368" s="1646"/>
      <c r="K368" s="1646"/>
      <c r="L368" s="1592"/>
      <c r="M368" s="1597"/>
      <c r="N368" s="1597"/>
      <c r="O368" s="1646"/>
      <c r="P368" s="1647"/>
      <c r="Q368" s="1647"/>
      <c r="R368" s="1648"/>
      <c r="S368" s="1603"/>
      <c r="T368" s="1649"/>
      <c r="U368" s="1649"/>
      <c r="V368" s="1649"/>
      <c r="W368" s="1649"/>
      <c r="X368" s="1649"/>
      <c r="Y368" s="1649"/>
      <c r="Z368" s="1649"/>
      <c r="AA368" s="1649"/>
      <c r="AB368" s="1649"/>
      <c r="AC368" s="1649"/>
      <c r="AD368" s="1649"/>
      <c r="AE368" s="1649"/>
      <c r="AF368" s="1610">
        <f t="shared" si="206"/>
        <v>0</v>
      </c>
      <c r="AG368" s="1649"/>
      <c r="AH368" s="1649"/>
      <c r="AI368" s="1649"/>
      <c r="AJ368" s="1649"/>
      <c r="AK368" s="1649"/>
      <c r="AL368" s="1649"/>
      <c r="AM368" s="1649"/>
      <c r="AN368" s="1649"/>
      <c r="AO368" s="1649"/>
      <c r="AP368" s="1649"/>
      <c r="AQ368" s="1649"/>
      <c r="AR368" s="1709"/>
      <c r="AS368" s="1779">
        <f t="shared" si="207"/>
        <v>0</v>
      </c>
      <c r="AT368" s="1711">
        <f t="shared" si="228"/>
        <v>0</v>
      </c>
      <c r="AU368" s="1611">
        <f t="shared" si="208"/>
        <v>0</v>
      </c>
      <c r="AV368" s="1611">
        <f t="shared" si="209"/>
        <v>0</v>
      </c>
      <c r="AW368" s="1611">
        <f t="shared" si="210"/>
        <v>0</v>
      </c>
      <c r="AX368" s="1611">
        <f t="shared" si="211"/>
        <v>0</v>
      </c>
      <c r="AY368" s="1611">
        <f t="shared" si="212"/>
        <v>0</v>
      </c>
      <c r="AZ368" s="1611">
        <f t="shared" si="213"/>
        <v>0</v>
      </c>
      <c r="BA368" s="1611">
        <f t="shared" si="214"/>
        <v>0</v>
      </c>
      <c r="BB368" s="1611">
        <f t="shared" si="215"/>
        <v>0</v>
      </c>
      <c r="BC368" s="1611">
        <f t="shared" si="216"/>
        <v>0</v>
      </c>
      <c r="BD368" s="1611">
        <f t="shared" si="217"/>
        <v>0</v>
      </c>
      <c r="BE368" s="1611">
        <f t="shared" si="218"/>
        <v>0</v>
      </c>
      <c r="BF368" s="1611">
        <f t="shared" si="219"/>
        <v>0</v>
      </c>
      <c r="BG368" s="1611">
        <f t="shared" si="229"/>
        <v>0</v>
      </c>
      <c r="BH368" s="1611" t="str">
        <f t="shared" si="230"/>
        <v/>
      </c>
      <c r="BI368" s="1611" t="str">
        <f t="shared" si="231"/>
        <v/>
      </c>
      <c r="BJ368" s="1611" t="str">
        <f t="shared" si="220"/>
        <v/>
      </c>
      <c r="BK368" s="1611" t="str">
        <f t="shared" si="221"/>
        <v/>
      </c>
      <c r="BL368" s="1611" t="str">
        <f t="shared" ca="1" si="222"/>
        <v/>
      </c>
      <c r="BM368" s="1611" t="str">
        <f t="shared" si="232"/>
        <v/>
      </c>
      <c r="BN368" s="1611" t="str">
        <f t="shared" si="223"/>
        <v/>
      </c>
      <c r="BO368" s="1611" t="str">
        <f t="shared" si="224"/>
        <v/>
      </c>
      <c r="BP368" s="1611" t="str">
        <f t="shared" si="233"/>
        <v/>
      </c>
      <c r="BQ368" s="1611" t="str">
        <f t="shared" si="234"/>
        <v/>
      </c>
      <c r="BR368" s="1611" t="str">
        <f t="shared" si="235"/>
        <v/>
      </c>
      <c r="BS368" s="1611" t="str">
        <f t="shared" si="236"/>
        <v/>
      </c>
      <c r="BT368" s="1611" t="str">
        <f t="shared" si="237"/>
        <v/>
      </c>
      <c r="BU368" s="1731">
        <f t="shared" ca="1" si="238"/>
        <v>0</v>
      </c>
      <c r="BV368" s="1594"/>
      <c r="BW368" s="1594"/>
      <c r="BX368" s="1594"/>
      <c r="BY368" s="1594"/>
      <c r="BZ368" s="1594"/>
      <c r="CA368" s="1594"/>
      <c r="CB368" s="1594"/>
      <c r="CC368" s="1594"/>
      <c r="CD368" s="1594"/>
      <c r="CE368" s="1594"/>
      <c r="CF368" s="1594"/>
      <c r="CG368" s="1594"/>
      <c r="CH368" s="1594"/>
      <c r="CI368" s="1594"/>
      <c r="CJ368" s="1594"/>
      <c r="CK368" s="1594"/>
      <c r="CL368" s="1594"/>
      <c r="CM368" s="1594"/>
      <c r="CN368" s="1594"/>
      <c r="CO368" s="1594"/>
      <c r="CP368" s="1594"/>
      <c r="CQ368" s="1594"/>
      <c r="CR368" s="1594"/>
      <c r="CS368" s="1594"/>
      <c r="CT368" s="1594"/>
      <c r="CU368" s="1594"/>
      <c r="CV368" s="1594"/>
      <c r="CW368" s="1594"/>
      <c r="CX368" s="1594"/>
      <c r="CY368" s="1594"/>
      <c r="CZ368" s="1594"/>
      <c r="DA368" s="1594"/>
      <c r="DB368" s="1594"/>
      <c r="DC368" s="1594"/>
      <c r="DD368" s="1594"/>
      <c r="DE368" s="1594"/>
      <c r="DF368" s="1594"/>
      <c r="DG368" s="1594"/>
      <c r="DH368" s="1594"/>
      <c r="DI368" s="1594"/>
      <c r="DJ368" s="1594"/>
      <c r="DK368" s="1594"/>
      <c r="DL368" s="1594"/>
      <c r="DM368" s="1594"/>
      <c r="DN368" s="1594"/>
      <c r="DO368" s="1594"/>
      <c r="DP368" s="1594"/>
      <c r="DQ368" s="1594"/>
      <c r="DR368" s="1594"/>
      <c r="DS368" s="1594"/>
      <c r="DT368" s="1594"/>
      <c r="DU368" s="1594"/>
      <c r="DV368" s="1594"/>
      <c r="DW368" s="1594"/>
      <c r="DX368" s="1594"/>
      <c r="DY368" s="1594"/>
      <c r="DZ368" s="1594"/>
      <c r="EA368" s="1594"/>
      <c r="EB368" s="1594"/>
      <c r="EC368" s="1594"/>
      <c r="ED368" s="1594"/>
      <c r="EE368" s="1594"/>
      <c r="EF368" s="1594"/>
      <c r="EG368" s="1594"/>
      <c r="EH368" s="1594"/>
      <c r="EI368" s="1594"/>
      <c r="EJ368" s="1594"/>
      <c r="EK368" s="1594"/>
      <c r="EL368" s="1594"/>
      <c r="EM368" s="1594"/>
      <c r="EN368" s="1594"/>
      <c r="EO368" s="1594"/>
      <c r="EP368" s="1594"/>
      <c r="EQ368" s="1594"/>
      <c r="ER368" s="1594"/>
      <c r="ES368" s="1594"/>
    </row>
    <row r="369" spans="1:149" s="1595" customFormat="1" ht="12.5">
      <c r="A369" s="1644" t="str">
        <f t="shared" si="225"/>
        <v>Organisation</v>
      </c>
      <c r="B369" s="1758"/>
      <c r="C369" s="1758"/>
      <c r="D369" s="1758"/>
      <c r="E369" s="1756"/>
      <c r="F369" s="1592"/>
      <c r="G369" s="1714">
        <f t="shared" si="226"/>
        <v>0</v>
      </c>
      <c r="H369" s="1645"/>
      <c r="I369" s="1714">
        <f t="shared" si="227"/>
        <v>0</v>
      </c>
      <c r="J369" s="1646"/>
      <c r="K369" s="1646"/>
      <c r="L369" s="1592"/>
      <c r="M369" s="1597"/>
      <c r="N369" s="1597"/>
      <c r="O369" s="1646"/>
      <c r="P369" s="1647"/>
      <c r="Q369" s="1647"/>
      <c r="R369" s="1648"/>
      <c r="S369" s="1603"/>
      <c r="T369" s="1649"/>
      <c r="U369" s="1649"/>
      <c r="V369" s="1649"/>
      <c r="W369" s="1649"/>
      <c r="X369" s="1649"/>
      <c r="Y369" s="1649"/>
      <c r="Z369" s="1649"/>
      <c r="AA369" s="1649"/>
      <c r="AB369" s="1649"/>
      <c r="AC369" s="1649"/>
      <c r="AD369" s="1649"/>
      <c r="AE369" s="1649"/>
      <c r="AF369" s="1610">
        <f t="shared" si="206"/>
        <v>0</v>
      </c>
      <c r="AG369" s="1649"/>
      <c r="AH369" s="1649"/>
      <c r="AI369" s="1649"/>
      <c r="AJ369" s="1649"/>
      <c r="AK369" s="1649"/>
      <c r="AL369" s="1649"/>
      <c r="AM369" s="1649"/>
      <c r="AN369" s="1649"/>
      <c r="AO369" s="1649"/>
      <c r="AP369" s="1649"/>
      <c r="AQ369" s="1649"/>
      <c r="AR369" s="1709"/>
      <c r="AS369" s="1779">
        <f t="shared" si="207"/>
        <v>0</v>
      </c>
      <c r="AT369" s="1711">
        <f t="shared" si="228"/>
        <v>0</v>
      </c>
      <c r="AU369" s="1611">
        <f t="shared" si="208"/>
        <v>0</v>
      </c>
      <c r="AV369" s="1611">
        <f t="shared" si="209"/>
        <v>0</v>
      </c>
      <c r="AW369" s="1611">
        <f t="shared" si="210"/>
        <v>0</v>
      </c>
      <c r="AX369" s="1611">
        <f t="shared" si="211"/>
        <v>0</v>
      </c>
      <c r="AY369" s="1611">
        <f t="shared" si="212"/>
        <v>0</v>
      </c>
      <c r="AZ369" s="1611">
        <f t="shared" si="213"/>
        <v>0</v>
      </c>
      <c r="BA369" s="1611">
        <f t="shared" si="214"/>
        <v>0</v>
      </c>
      <c r="BB369" s="1611">
        <f t="shared" si="215"/>
        <v>0</v>
      </c>
      <c r="BC369" s="1611">
        <f t="shared" si="216"/>
        <v>0</v>
      </c>
      <c r="BD369" s="1611">
        <f t="shared" si="217"/>
        <v>0</v>
      </c>
      <c r="BE369" s="1611">
        <f t="shared" si="218"/>
        <v>0</v>
      </c>
      <c r="BF369" s="1611">
        <f t="shared" si="219"/>
        <v>0</v>
      </c>
      <c r="BG369" s="1611">
        <f t="shared" si="229"/>
        <v>0</v>
      </c>
      <c r="BH369" s="1611" t="str">
        <f t="shared" si="230"/>
        <v/>
      </c>
      <c r="BI369" s="1611" t="str">
        <f t="shared" si="231"/>
        <v/>
      </c>
      <c r="BJ369" s="1611" t="str">
        <f t="shared" si="220"/>
        <v/>
      </c>
      <c r="BK369" s="1611" t="str">
        <f t="shared" si="221"/>
        <v/>
      </c>
      <c r="BL369" s="1611" t="str">
        <f t="shared" ca="1" si="222"/>
        <v/>
      </c>
      <c r="BM369" s="1611" t="str">
        <f t="shared" si="232"/>
        <v/>
      </c>
      <c r="BN369" s="1611" t="str">
        <f t="shared" si="223"/>
        <v/>
      </c>
      <c r="BO369" s="1611" t="str">
        <f t="shared" si="224"/>
        <v/>
      </c>
      <c r="BP369" s="1611" t="str">
        <f t="shared" si="233"/>
        <v/>
      </c>
      <c r="BQ369" s="1611" t="str">
        <f t="shared" si="234"/>
        <v/>
      </c>
      <c r="BR369" s="1611" t="str">
        <f t="shared" si="235"/>
        <v/>
      </c>
      <c r="BS369" s="1611" t="str">
        <f t="shared" si="236"/>
        <v/>
      </c>
      <c r="BT369" s="1611" t="str">
        <f t="shared" si="237"/>
        <v/>
      </c>
      <c r="BU369" s="1731">
        <f t="shared" ca="1" si="238"/>
        <v>0</v>
      </c>
      <c r="BV369" s="1594"/>
      <c r="BW369" s="1594"/>
      <c r="BX369" s="1594"/>
      <c r="BY369" s="1594"/>
      <c r="BZ369" s="1594"/>
      <c r="CA369" s="1594"/>
      <c r="CB369" s="1594"/>
      <c r="CC369" s="1594"/>
      <c r="CD369" s="1594"/>
      <c r="CE369" s="1594"/>
      <c r="CF369" s="1594"/>
      <c r="CG369" s="1594"/>
      <c r="CH369" s="1594"/>
      <c r="CI369" s="1594"/>
      <c r="CJ369" s="1594"/>
      <c r="CK369" s="1594"/>
      <c r="CL369" s="1594"/>
      <c r="CM369" s="1594"/>
      <c r="CN369" s="1594"/>
      <c r="CO369" s="1594"/>
      <c r="CP369" s="1594"/>
      <c r="CQ369" s="1594"/>
      <c r="CR369" s="1594"/>
      <c r="CS369" s="1594"/>
      <c r="CT369" s="1594"/>
      <c r="CU369" s="1594"/>
      <c r="CV369" s="1594"/>
      <c r="CW369" s="1594"/>
      <c r="CX369" s="1594"/>
      <c r="CY369" s="1594"/>
      <c r="CZ369" s="1594"/>
      <c r="DA369" s="1594"/>
      <c r="DB369" s="1594"/>
      <c r="DC369" s="1594"/>
      <c r="DD369" s="1594"/>
      <c r="DE369" s="1594"/>
      <c r="DF369" s="1594"/>
      <c r="DG369" s="1594"/>
      <c r="DH369" s="1594"/>
      <c r="DI369" s="1594"/>
      <c r="DJ369" s="1594"/>
      <c r="DK369" s="1594"/>
      <c r="DL369" s="1594"/>
      <c r="DM369" s="1594"/>
      <c r="DN369" s="1594"/>
      <c r="DO369" s="1594"/>
      <c r="DP369" s="1594"/>
      <c r="DQ369" s="1594"/>
      <c r="DR369" s="1594"/>
      <c r="DS369" s="1594"/>
      <c r="DT369" s="1594"/>
      <c r="DU369" s="1594"/>
      <c r="DV369" s="1594"/>
      <c r="DW369" s="1594"/>
      <c r="DX369" s="1594"/>
      <c r="DY369" s="1594"/>
      <c r="DZ369" s="1594"/>
      <c r="EA369" s="1594"/>
      <c r="EB369" s="1594"/>
      <c r="EC369" s="1594"/>
      <c r="ED369" s="1594"/>
      <c r="EE369" s="1594"/>
      <c r="EF369" s="1594"/>
      <c r="EG369" s="1594"/>
      <c r="EH369" s="1594"/>
      <c r="EI369" s="1594"/>
      <c r="EJ369" s="1594"/>
      <c r="EK369" s="1594"/>
      <c r="EL369" s="1594"/>
      <c r="EM369" s="1594"/>
      <c r="EN369" s="1594"/>
      <c r="EO369" s="1594"/>
      <c r="EP369" s="1594"/>
      <c r="EQ369" s="1594"/>
      <c r="ER369" s="1594"/>
      <c r="ES369" s="1594"/>
    </row>
    <row r="370" spans="1:149" s="1595" customFormat="1" ht="12.5">
      <c r="A370" s="1644" t="str">
        <f t="shared" si="225"/>
        <v>Organisation</v>
      </c>
      <c r="B370" s="1758"/>
      <c r="C370" s="1758"/>
      <c r="D370" s="1758"/>
      <c r="E370" s="1756"/>
      <c r="F370" s="1592"/>
      <c r="G370" s="1714">
        <f t="shared" si="226"/>
        <v>0</v>
      </c>
      <c r="H370" s="1645"/>
      <c r="I370" s="1714">
        <f t="shared" si="227"/>
        <v>0</v>
      </c>
      <c r="J370" s="1646"/>
      <c r="K370" s="1646"/>
      <c r="L370" s="1592"/>
      <c r="M370" s="1597"/>
      <c r="N370" s="1597"/>
      <c r="O370" s="1646"/>
      <c r="P370" s="1647"/>
      <c r="Q370" s="1647"/>
      <c r="R370" s="1648"/>
      <c r="S370" s="1603"/>
      <c r="T370" s="1649"/>
      <c r="U370" s="1649"/>
      <c r="V370" s="1649"/>
      <c r="W370" s="1649"/>
      <c r="X370" s="1649"/>
      <c r="Y370" s="1649"/>
      <c r="Z370" s="1649"/>
      <c r="AA370" s="1649"/>
      <c r="AB370" s="1649"/>
      <c r="AC370" s="1649"/>
      <c r="AD370" s="1649"/>
      <c r="AE370" s="1649"/>
      <c r="AF370" s="1610">
        <f t="shared" si="206"/>
        <v>0</v>
      </c>
      <c r="AG370" s="1649"/>
      <c r="AH370" s="1649"/>
      <c r="AI370" s="1649"/>
      <c r="AJ370" s="1649"/>
      <c r="AK370" s="1649"/>
      <c r="AL370" s="1649"/>
      <c r="AM370" s="1649"/>
      <c r="AN370" s="1649"/>
      <c r="AO370" s="1649"/>
      <c r="AP370" s="1649"/>
      <c r="AQ370" s="1649"/>
      <c r="AR370" s="1709"/>
      <c r="AS370" s="1779">
        <f t="shared" si="207"/>
        <v>0</v>
      </c>
      <c r="AT370" s="1711">
        <f t="shared" si="228"/>
        <v>0</v>
      </c>
      <c r="AU370" s="1611">
        <f t="shared" si="208"/>
        <v>0</v>
      </c>
      <c r="AV370" s="1611">
        <f t="shared" si="209"/>
        <v>0</v>
      </c>
      <c r="AW370" s="1611">
        <f t="shared" si="210"/>
        <v>0</v>
      </c>
      <c r="AX370" s="1611">
        <f t="shared" si="211"/>
        <v>0</v>
      </c>
      <c r="AY370" s="1611">
        <f t="shared" si="212"/>
        <v>0</v>
      </c>
      <c r="AZ370" s="1611">
        <f t="shared" si="213"/>
        <v>0</v>
      </c>
      <c r="BA370" s="1611">
        <f t="shared" si="214"/>
        <v>0</v>
      </c>
      <c r="BB370" s="1611">
        <f t="shared" si="215"/>
        <v>0</v>
      </c>
      <c r="BC370" s="1611">
        <f t="shared" si="216"/>
        <v>0</v>
      </c>
      <c r="BD370" s="1611">
        <f t="shared" si="217"/>
        <v>0</v>
      </c>
      <c r="BE370" s="1611">
        <f t="shared" si="218"/>
        <v>0</v>
      </c>
      <c r="BF370" s="1611">
        <f t="shared" si="219"/>
        <v>0</v>
      </c>
      <c r="BG370" s="1611">
        <f t="shared" si="229"/>
        <v>0</v>
      </c>
      <c r="BH370" s="1611" t="str">
        <f t="shared" si="230"/>
        <v/>
      </c>
      <c r="BI370" s="1611" t="str">
        <f t="shared" si="231"/>
        <v/>
      </c>
      <c r="BJ370" s="1611" t="str">
        <f t="shared" si="220"/>
        <v/>
      </c>
      <c r="BK370" s="1611" t="str">
        <f t="shared" si="221"/>
        <v/>
      </c>
      <c r="BL370" s="1611" t="str">
        <f t="shared" ca="1" si="222"/>
        <v/>
      </c>
      <c r="BM370" s="1611" t="str">
        <f t="shared" si="232"/>
        <v/>
      </c>
      <c r="BN370" s="1611" t="str">
        <f t="shared" si="223"/>
        <v/>
      </c>
      <c r="BO370" s="1611" t="str">
        <f t="shared" si="224"/>
        <v/>
      </c>
      <c r="BP370" s="1611" t="str">
        <f t="shared" si="233"/>
        <v/>
      </c>
      <c r="BQ370" s="1611" t="str">
        <f t="shared" si="234"/>
        <v/>
      </c>
      <c r="BR370" s="1611" t="str">
        <f t="shared" si="235"/>
        <v/>
      </c>
      <c r="BS370" s="1611" t="str">
        <f t="shared" si="236"/>
        <v/>
      </c>
      <c r="BT370" s="1611" t="str">
        <f t="shared" si="237"/>
        <v/>
      </c>
      <c r="BU370" s="1731">
        <f t="shared" ca="1" si="238"/>
        <v>0</v>
      </c>
      <c r="BV370" s="1594"/>
      <c r="BW370" s="1594"/>
      <c r="BX370" s="1594"/>
      <c r="BY370" s="1594"/>
      <c r="BZ370" s="1594"/>
      <c r="CA370" s="1594"/>
      <c r="CB370" s="1594"/>
      <c r="CC370" s="1594"/>
      <c r="CD370" s="1594"/>
      <c r="CE370" s="1594"/>
      <c r="CF370" s="1594"/>
      <c r="CG370" s="1594"/>
      <c r="CH370" s="1594"/>
      <c r="CI370" s="1594"/>
      <c r="CJ370" s="1594"/>
      <c r="CK370" s="1594"/>
      <c r="CL370" s="1594"/>
      <c r="CM370" s="1594"/>
      <c r="CN370" s="1594"/>
      <c r="CO370" s="1594"/>
      <c r="CP370" s="1594"/>
      <c r="CQ370" s="1594"/>
      <c r="CR370" s="1594"/>
      <c r="CS370" s="1594"/>
      <c r="CT370" s="1594"/>
      <c r="CU370" s="1594"/>
      <c r="CV370" s="1594"/>
      <c r="CW370" s="1594"/>
      <c r="CX370" s="1594"/>
      <c r="CY370" s="1594"/>
      <c r="CZ370" s="1594"/>
      <c r="DA370" s="1594"/>
      <c r="DB370" s="1594"/>
      <c r="DC370" s="1594"/>
      <c r="DD370" s="1594"/>
      <c r="DE370" s="1594"/>
      <c r="DF370" s="1594"/>
      <c r="DG370" s="1594"/>
      <c r="DH370" s="1594"/>
      <c r="DI370" s="1594"/>
      <c r="DJ370" s="1594"/>
      <c r="DK370" s="1594"/>
      <c r="DL370" s="1594"/>
      <c r="DM370" s="1594"/>
      <c r="DN370" s="1594"/>
      <c r="DO370" s="1594"/>
      <c r="DP370" s="1594"/>
      <c r="DQ370" s="1594"/>
      <c r="DR370" s="1594"/>
      <c r="DS370" s="1594"/>
      <c r="DT370" s="1594"/>
      <c r="DU370" s="1594"/>
      <c r="DV370" s="1594"/>
      <c r="DW370" s="1594"/>
      <c r="DX370" s="1594"/>
      <c r="DY370" s="1594"/>
      <c r="DZ370" s="1594"/>
      <c r="EA370" s="1594"/>
      <c r="EB370" s="1594"/>
      <c r="EC370" s="1594"/>
      <c r="ED370" s="1594"/>
      <c r="EE370" s="1594"/>
      <c r="EF370" s="1594"/>
      <c r="EG370" s="1594"/>
      <c r="EH370" s="1594"/>
      <c r="EI370" s="1594"/>
      <c r="EJ370" s="1594"/>
      <c r="EK370" s="1594"/>
      <c r="EL370" s="1594"/>
      <c r="EM370" s="1594"/>
      <c r="EN370" s="1594"/>
      <c r="EO370" s="1594"/>
      <c r="EP370" s="1594"/>
      <c r="EQ370" s="1594"/>
      <c r="ER370" s="1594"/>
      <c r="ES370" s="1594"/>
    </row>
    <row r="371" spans="1:149" s="1595" customFormat="1" ht="12.5">
      <c r="A371" s="1644" t="str">
        <f t="shared" si="225"/>
        <v>Organisation</v>
      </c>
      <c r="B371" s="1758"/>
      <c r="C371" s="1758"/>
      <c r="D371" s="1758"/>
      <c r="E371" s="1756"/>
      <c r="F371" s="1592"/>
      <c r="G371" s="1714">
        <f t="shared" si="226"/>
        <v>0</v>
      </c>
      <c r="H371" s="1645"/>
      <c r="I371" s="1714">
        <f t="shared" si="227"/>
        <v>0</v>
      </c>
      <c r="J371" s="1646"/>
      <c r="K371" s="1646"/>
      <c r="L371" s="1592"/>
      <c r="M371" s="1597"/>
      <c r="N371" s="1597"/>
      <c r="O371" s="1646"/>
      <c r="P371" s="1647"/>
      <c r="Q371" s="1647"/>
      <c r="R371" s="1648"/>
      <c r="S371" s="1603"/>
      <c r="T371" s="1649"/>
      <c r="U371" s="1649"/>
      <c r="V371" s="1649"/>
      <c r="W371" s="1649"/>
      <c r="X371" s="1649"/>
      <c r="Y371" s="1649"/>
      <c r="Z371" s="1649"/>
      <c r="AA371" s="1649"/>
      <c r="AB371" s="1649"/>
      <c r="AC371" s="1649"/>
      <c r="AD371" s="1649"/>
      <c r="AE371" s="1649"/>
      <c r="AF371" s="1610">
        <f t="shared" si="206"/>
        <v>0</v>
      </c>
      <c r="AG371" s="1649"/>
      <c r="AH371" s="1649"/>
      <c r="AI371" s="1649"/>
      <c r="AJ371" s="1649"/>
      <c r="AK371" s="1649"/>
      <c r="AL371" s="1649"/>
      <c r="AM371" s="1649"/>
      <c r="AN371" s="1649"/>
      <c r="AO371" s="1649"/>
      <c r="AP371" s="1649"/>
      <c r="AQ371" s="1649"/>
      <c r="AR371" s="1709"/>
      <c r="AS371" s="1779">
        <f t="shared" si="207"/>
        <v>0</v>
      </c>
      <c r="AT371" s="1711">
        <f t="shared" si="228"/>
        <v>0</v>
      </c>
      <c r="AU371" s="1611">
        <f t="shared" si="208"/>
        <v>0</v>
      </c>
      <c r="AV371" s="1611">
        <f t="shared" si="209"/>
        <v>0</v>
      </c>
      <c r="AW371" s="1611">
        <f t="shared" si="210"/>
        <v>0</v>
      </c>
      <c r="AX371" s="1611">
        <f t="shared" si="211"/>
        <v>0</v>
      </c>
      <c r="AY371" s="1611">
        <f t="shared" si="212"/>
        <v>0</v>
      </c>
      <c r="AZ371" s="1611">
        <f t="shared" si="213"/>
        <v>0</v>
      </c>
      <c r="BA371" s="1611">
        <f t="shared" si="214"/>
        <v>0</v>
      </c>
      <c r="BB371" s="1611">
        <f t="shared" si="215"/>
        <v>0</v>
      </c>
      <c r="BC371" s="1611">
        <f t="shared" si="216"/>
        <v>0</v>
      </c>
      <c r="BD371" s="1611">
        <f t="shared" si="217"/>
        <v>0</v>
      </c>
      <c r="BE371" s="1611">
        <f t="shared" si="218"/>
        <v>0</v>
      </c>
      <c r="BF371" s="1611">
        <f t="shared" si="219"/>
        <v>0</v>
      </c>
      <c r="BG371" s="1611">
        <f t="shared" si="229"/>
        <v>0</v>
      </c>
      <c r="BH371" s="1611" t="str">
        <f t="shared" si="230"/>
        <v/>
      </c>
      <c r="BI371" s="1611" t="str">
        <f t="shared" si="231"/>
        <v/>
      </c>
      <c r="BJ371" s="1611" t="str">
        <f t="shared" si="220"/>
        <v/>
      </c>
      <c r="BK371" s="1611" t="str">
        <f t="shared" si="221"/>
        <v/>
      </c>
      <c r="BL371" s="1611" t="str">
        <f t="shared" ca="1" si="222"/>
        <v/>
      </c>
      <c r="BM371" s="1611" t="str">
        <f t="shared" si="232"/>
        <v/>
      </c>
      <c r="BN371" s="1611" t="str">
        <f t="shared" si="223"/>
        <v/>
      </c>
      <c r="BO371" s="1611" t="str">
        <f t="shared" si="224"/>
        <v/>
      </c>
      <c r="BP371" s="1611" t="str">
        <f t="shared" si="233"/>
        <v/>
      </c>
      <c r="BQ371" s="1611" t="str">
        <f t="shared" si="234"/>
        <v/>
      </c>
      <c r="BR371" s="1611" t="str">
        <f t="shared" si="235"/>
        <v/>
      </c>
      <c r="BS371" s="1611" t="str">
        <f t="shared" si="236"/>
        <v/>
      </c>
      <c r="BT371" s="1611" t="str">
        <f t="shared" si="237"/>
        <v/>
      </c>
      <c r="BU371" s="1731">
        <f t="shared" ca="1" si="238"/>
        <v>0</v>
      </c>
      <c r="BV371" s="1594"/>
      <c r="BW371" s="1594"/>
      <c r="BX371" s="1594"/>
      <c r="BY371" s="1594"/>
      <c r="BZ371" s="1594"/>
      <c r="CA371" s="1594"/>
      <c r="CB371" s="1594"/>
      <c r="CC371" s="1594"/>
      <c r="CD371" s="1594"/>
      <c r="CE371" s="1594"/>
      <c r="CF371" s="1594"/>
      <c r="CG371" s="1594"/>
      <c r="CH371" s="1594"/>
      <c r="CI371" s="1594"/>
      <c r="CJ371" s="1594"/>
      <c r="CK371" s="1594"/>
      <c r="CL371" s="1594"/>
      <c r="CM371" s="1594"/>
      <c r="CN371" s="1594"/>
      <c r="CO371" s="1594"/>
      <c r="CP371" s="1594"/>
      <c r="CQ371" s="1594"/>
      <c r="CR371" s="1594"/>
      <c r="CS371" s="1594"/>
      <c r="CT371" s="1594"/>
      <c r="CU371" s="1594"/>
      <c r="CV371" s="1594"/>
      <c r="CW371" s="1594"/>
      <c r="CX371" s="1594"/>
      <c r="CY371" s="1594"/>
      <c r="CZ371" s="1594"/>
      <c r="DA371" s="1594"/>
      <c r="DB371" s="1594"/>
      <c r="DC371" s="1594"/>
      <c r="DD371" s="1594"/>
      <c r="DE371" s="1594"/>
      <c r="DF371" s="1594"/>
      <c r="DG371" s="1594"/>
      <c r="DH371" s="1594"/>
      <c r="DI371" s="1594"/>
      <c r="DJ371" s="1594"/>
      <c r="DK371" s="1594"/>
      <c r="DL371" s="1594"/>
      <c r="DM371" s="1594"/>
      <c r="DN371" s="1594"/>
      <c r="DO371" s="1594"/>
      <c r="DP371" s="1594"/>
      <c r="DQ371" s="1594"/>
      <c r="DR371" s="1594"/>
      <c r="DS371" s="1594"/>
      <c r="DT371" s="1594"/>
      <c r="DU371" s="1594"/>
      <c r="DV371" s="1594"/>
      <c r="DW371" s="1594"/>
      <c r="DX371" s="1594"/>
      <c r="DY371" s="1594"/>
      <c r="DZ371" s="1594"/>
      <c r="EA371" s="1594"/>
      <c r="EB371" s="1594"/>
      <c r="EC371" s="1594"/>
      <c r="ED371" s="1594"/>
      <c r="EE371" s="1594"/>
      <c r="EF371" s="1594"/>
      <c r="EG371" s="1594"/>
      <c r="EH371" s="1594"/>
      <c r="EI371" s="1594"/>
      <c r="EJ371" s="1594"/>
      <c r="EK371" s="1594"/>
      <c r="EL371" s="1594"/>
      <c r="EM371" s="1594"/>
      <c r="EN371" s="1594"/>
      <c r="EO371" s="1594"/>
      <c r="EP371" s="1594"/>
      <c r="EQ371" s="1594"/>
      <c r="ER371" s="1594"/>
      <c r="ES371" s="1594"/>
    </row>
    <row r="372" spans="1:149" s="1595" customFormat="1" ht="12.5">
      <c r="A372" s="1644" t="str">
        <f t="shared" si="225"/>
        <v>Organisation</v>
      </c>
      <c r="B372" s="1758"/>
      <c r="C372" s="1758"/>
      <c r="D372" s="1758"/>
      <c r="E372" s="1756"/>
      <c r="F372" s="1592"/>
      <c r="G372" s="1714">
        <f t="shared" si="226"/>
        <v>0</v>
      </c>
      <c r="H372" s="1645"/>
      <c r="I372" s="1714">
        <f t="shared" si="227"/>
        <v>0</v>
      </c>
      <c r="J372" s="1646"/>
      <c r="K372" s="1646"/>
      <c r="L372" s="1592"/>
      <c r="M372" s="1597"/>
      <c r="N372" s="1597"/>
      <c r="O372" s="1646"/>
      <c r="P372" s="1647"/>
      <c r="Q372" s="1647"/>
      <c r="R372" s="1648"/>
      <c r="S372" s="1603"/>
      <c r="T372" s="1649"/>
      <c r="U372" s="1649"/>
      <c r="V372" s="1649"/>
      <c r="W372" s="1649"/>
      <c r="X372" s="1649"/>
      <c r="Y372" s="1649"/>
      <c r="Z372" s="1649"/>
      <c r="AA372" s="1649"/>
      <c r="AB372" s="1649"/>
      <c r="AC372" s="1649"/>
      <c r="AD372" s="1649"/>
      <c r="AE372" s="1649"/>
      <c r="AF372" s="1610">
        <f t="shared" si="206"/>
        <v>0</v>
      </c>
      <c r="AG372" s="1649"/>
      <c r="AH372" s="1649"/>
      <c r="AI372" s="1649"/>
      <c r="AJ372" s="1649"/>
      <c r="AK372" s="1649"/>
      <c r="AL372" s="1649"/>
      <c r="AM372" s="1649"/>
      <c r="AN372" s="1649"/>
      <c r="AO372" s="1649"/>
      <c r="AP372" s="1649"/>
      <c r="AQ372" s="1649"/>
      <c r="AR372" s="1709"/>
      <c r="AS372" s="1779">
        <f t="shared" si="207"/>
        <v>0</v>
      </c>
      <c r="AT372" s="1711">
        <f t="shared" si="228"/>
        <v>0</v>
      </c>
      <c r="AU372" s="1611">
        <f t="shared" si="208"/>
        <v>0</v>
      </c>
      <c r="AV372" s="1611">
        <f t="shared" si="209"/>
        <v>0</v>
      </c>
      <c r="AW372" s="1611">
        <f t="shared" si="210"/>
        <v>0</v>
      </c>
      <c r="AX372" s="1611">
        <f t="shared" si="211"/>
        <v>0</v>
      </c>
      <c r="AY372" s="1611">
        <f t="shared" si="212"/>
        <v>0</v>
      </c>
      <c r="AZ372" s="1611">
        <f t="shared" si="213"/>
        <v>0</v>
      </c>
      <c r="BA372" s="1611">
        <f t="shared" si="214"/>
        <v>0</v>
      </c>
      <c r="BB372" s="1611">
        <f t="shared" si="215"/>
        <v>0</v>
      </c>
      <c r="BC372" s="1611">
        <f t="shared" si="216"/>
        <v>0</v>
      </c>
      <c r="BD372" s="1611">
        <f t="shared" si="217"/>
        <v>0</v>
      </c>
      <c r="BE372" s="1611">
        <f t="shared" si="218"/>
        <v>0</v>
      </c>
      <c r="BF372" s="1611">
        <f t="shared" si="219"/>
        <v>0</v>
      </c>
      <c r="BG372" s="1611">
        <f t="shared" si="229"/>
        <v>0</v>
      </c>
      <c r="BH372" s="1611" t="str">
        <f t="shared" si="230"/>
        <v/>
      </c>
      <c r="BI372" s="1611" t="str">
        <f t="shared" si="231"/>
        <v/>
      </c>
      <c r="BJ372" s="1611" t="str">
        <f t="shared" si="220"/>
        <v/>
      </c>
      <c r="BK372" s="1611" t="str">
        <f t="shared" si="221"/>
        <v/>
      </c>
      <c r="BL372" s="1611" t="str">
        <f t="shared" ca="1" si="222"/>
        <v/>
      </c>
      <c r="BM372" s="1611" t="str">
        <f t="shared" si="232"/>
        <v/>
      </c>
      <c r="BN372" s="1611" t="str">
        <f t="shared" si="223"/>
        <v/>
      </c>
      <c r="BO372" s="1611" t="str">
        <f t="shared" si="224"/>
        <v/>
      </c>
      <c r="BP372" s="1611" t="str">
        <f t="shared" si="233"/>
        <v/>
      </c>
      <c r="BQ372" s="1611" t="str">
        <f t="shared" si="234"/>
        <v/>
      </c>
      <c r="BR372" s="1611" t="str">
        <f t="shared" si="235"/>
        <v/>
      </c>
      <c r="BS372" s="1611" t="str">
        <f t="shared" si="236"/>
        <v/>
      </c>
      <c r="BT372" s="1611" t="str">
        <f t="shared" si="237"/>
        <v/>
      </c>
      <c r="BU372" s="1731">
        <f t="shared" ca="1" si="238"/>
        <v>0</v>
      </c>
      <c r="BV372" s="1594"/>
      <c r="BW372" s="1594"/>
      <c r="BX372" s="1594"/>
      <c r="BY372" s="1594"/>
      <c r="BZ372" s="1594"/>
      <c r="CA372" s="1594"/>
      <c r="CB372" s="1594"/>
      <c r="CC372" s="1594"/>
      <c r="CD372" s="1594"/>
      <c r="CE372" s="1594"/>
      <c r="CF372" s="1594"/>
      <c r="CG372" s="1594"/>
      <c r="CH372" s="1594"/>
      <c r="CI372" s="1594"/>
      <c r="CJ372" s="1594"/>
      <c r="CK372" s="1594"/>
      <c r="CL372" s="1594"/>
      <c r="CM372" s="1594"/>
      <c r="CN372" s="1594"/>
      <c r="CO372" s="1594"/>
      <c r="CP372" s="1594"/>
      <c r="CQ372" s="1594"/>
      <c r="CR372" s="1594"/>
      <c r="CS372" s="1594"/>
      <c r="CT372" s="1594"/>
      <c r="CU372" s="1594"/>
      <c r="CV372" s="1594"/>
      <c r="CW372" s="1594"/>
      <c r="CX372" s="1594"/>
      <c r="CY372" s="1594"/>
      <c r="CZ372" s="1594"/>
      <c r="DA372" s="1594"/>
      <c r="DB372" s="1594"/>
      <c r="DC372" s="1594"/>
      <c r="DD372" s="1594"/>
      <c r="DE372" s="1594"/>
      <c r="DF372" s="1594"/>
      <c r="DG372" s="1594"/>
      <c r="DH372" s="1594"/>
      <c r="DI372" s="1594"/>
      <c r="DJ372" s="1594"/>
      <c r="DK372" s="1594"/>
      <c r="DL372" s="1594"/>
      <c r="DM372" s="1594"/>
      <c r="DN372" s="1594"/>
      <c r="DO372" s="1594"/>
      <c r="DP372" s="1594"/>
      <c r="DQ372" s="1594"/>
      <c r="DR372" s="1594"/>
      <c r="DS372" s="1594"/>
      <c r="DT372" s="1594"/>
      <c r="DU372" s="1594"/>
      <c r="DV372" s="1594"/>
      <c r="DW372" s="1594"/>
      <c r="DX372" s="1594"/>
      <c r="DY372" s="1594"/>
      <c r="DZ372" s="1594"/>
      <c r="EA372" s="1594"/>
      <c r="EB372" s="1594"/>
      <c r="EC372" s="1594"/>
      <c r="ED372" s="1594"/>
      <c r="EE372" s="1594"/>
      <c r="EF372" s="1594"/>
      <c r="EG372" s="1594"/>
      <c r="EH372" s="1594"/>
      <c r="EI372" s="1594"/>
      <c r="EJ372" s="1594"/>
      <c r="EK372" s="1594"/>
      <c r="EL372" s="1594"/>
      <c r="EM372" s="1594"/>
      <c r="EN372" s="1594"/>
      <c r="EO372" s="1594"/>
      <c r="EP372" s="1594"/>
      <c r="EQ372" s="1594"/>
      <c r="ER372" s="1594"/>
      <c r="ES372" s="1594"/>
    </row>
    <row r="373" spans="1:149" s="1595" customFormat="1" ht="12.5">
      <c r="A373" s="1644" t="str">
        <f t="shared" si="225"/>
        <v>Organisation</v>
      </c>
      <c r="B373" s="1758"/>
      <c r="C373" s="1758"/>
      <c r="D373" s="1758"/>
      <c r="E373" s="1756"/>
      <c r="F373" s="1592"/>
      <c r="G373" s="1714">
        <f t="shared" si="226"/>
        <v>0</v>
      </c>
      <c r="H373" s="1645"/>
      <c r="I373" s="1714">
        <f t="shared" si="227"/>
        <v>0</v>
      </c>
      <c r="J373" s="1646"/>
      <c r="K373" s="1646"/>
      <c r="L373" s="1592"/>
      <c r="M373" s="1597"/>
      <c r="N373" s="1597"/>
      <c r="O373" s="1646"/>
      <c r="P373" s="1647"/>
      <c r="Q373" s="1647"/>
      <c r="R373" s="1648"/>
      <c r="S373" s="1603"/>
      <c r="T373" s="1649"/>
      <c r="U373" s="1649"/>
      <c r="V373" s="1649"/>
      <c r="W373" s="1649"/>
      <c r="X373" s="1649"/>
      <c r="Y373" s="1649"/>
      <c r="Z373" s="1649"/>
      <c r="AA373" s="1649"/>
      <c r="AB373" s="1649"/>
      <c r="AC373" s="1649"/>
      <c r="AD373" s="1649"/>
      <c r="AE373" s="1649"/>
      <c r="AF373" s="1610">
        <f t="shared" si="206"/>
        <v>0</v>
      </c>
      <c r="AG373" s="1649"/>
      <c r="AH373" s="1649"/>
      <c r="AI373" s="1649"/>
      <c r="AJ373" s="1649"/>
      <c r="AK373" s="1649"/>
      <c r="AL373" s="1649"/>
      <c r="AM373" s="1649"/>
      <c r="AN373" s="1649"/>
      <c r="AO373" s="1649"/>
      <c r="AP373" s="1649"/>
      <c r="AQ373" s="1649"/>
      <c r="AR373" s="1709"/>
      <c r="AS373" s="1779">
        <f t="shared" si="207"/>
        <v>0</v>
      </c>
      <c r="AT373" s="1711">
        <f t="shared" si="228"/>
        <v>0</v>
      </c>
      <c r="AU373" s="1611">
        <f t="shared" si="208"/>
        <v>0</v>
      </c>
      <c r="AV373" s="1611">
        <f t="shared" si="209"/>
        <v>0</v>
      </c>
      <c r="AW373" s="1611">
        <f t="shared" si="210"/>
        <v>0</v>
      </c>
      <c r="AX373" s="1611">
        <f t="shared" si="211"/>
        <v>0</v>
      </c>
      <c r="AY373" s="1611">
        <f t="shared" si="212"/>
        <v>0</v>
      </c>
      <c r="AZ373" s="1611">
        <f t="shared" si="213"/>
        <v>0</v>
      </c>
      <c r="BA373" s="1611">
        <f t="shared" si="214"/>
        <v>0</v>
      </c>
      <c r="BB373" s="1611">
        <f t="shared" si="215"/>
        <v>0</v>
      </c>
      <c r="BC373" s="1611">
        <f t="shared" si="216"/>
        <v>0</v>
      </c>
      <c r="BD373" s="1611">
        <f t="shared" si="217"/>
        <v>0</v>
      </c>
      <c r="BE373" s="1611">
        <f t="shared" si="218"/>
        <v>0</v>
      </c>
      <c r="BF373" s="1611">
        <f t="shared" si="219"/>
        <v>0</v>
      </c>
      <c r="BG373" s="1611">
        <f t="shared" si="229"/>
        <v>0</v>
      </c>
      <c r="BH373" s="1611" t="str">
        <f t="shared" si="230"/>
        <v/>
      </c>
      <c r="BI373" s="1611" t="str">
        <f t="shared" si="231"/>
        <v/>
      </c>
      <c r="BJ373" s="1611" t="str">
        <f t="shared" si="220"/>
        <v/>
      </c>
      <c r="BK373" s="1611" t="str">
        <f t="shared" si="221"/>
        <v/>
      </c>
      <c r="BL373" s="1611" t="str">
        <f t="shared" ca="1" si="222"/>
        <v/>
      </c>
      <c r="BM373" s="1611" t="str">
        <f t="shared" si="232"/>
        <v/>
      </c>
      <c r="BN373" s="1611" t="str">
        <f t="shared" si="223"/>
        <v/>
      </c>
      <c r="BO373" s="1611" t="str">
        <f t="shared" si="224"/>
        <v/>
      </c>
      <c r="BP373" s="1611" t="str">
        <f t="shared" si="233"/>
        <v/>
      </c>
      <c r="BQ373" s="1611" t="str">
        <f t="shared" si="234"/>
        <v/>
      </c>
      <c r="BR373" s="1611" t="str">
        <f t="shared" si="235"/>
        <v/>
      </c>
      <c r="BS373" s="1611" t="str">
        <f t="shared" si="236"/>
        <v/>
      </c>
      <c r="BT373" s="1611" t="str">
        <f t="shared" si="237"/>
        <v/>
      </c>
      <c r="BU373" s="1731">
        <f t="shared" ca="1" si="238"/>
        <v>0</v>
      </c>
      <c r="BV373" s="1594"/>
      <c r="BW373" s="1594"/>
      <c r="BX373" s="1594"/>
      <c r="BY373" s="1594"/>
      <c r="BZ373" s="1594"/>
      <c r="CA373" s="1594"/>
      <c r="CB373" s="1594"/>
      <c r="CC373" s="1594"/>
      <c r="CD373" s="1594"/>
      <c r="CE373" s="1594"/>
      <c r="CF373" s="1594"/>
      <c r="CG373" s="1594"/>
      <c r="CH373" s="1594"/>
      <c r="CI373" s="1594"/>
      <c r="CJ373" s="1594"/>
      <c r="CK373" s="1594"/>
      <c r="CL373" s="1594"/>
      <c r="CM373" s="1594"/>
      <c r="CN373" s="1594"/>
      <c r="CO373" s="1594"/>
      <c r="CP373" s="1594"/>
      <c r="CQ373" s="1594"/>
      <c r="CR373" s="1594"/>
      <c r="CS373" s="1594"/>
      <c r="CT373" s="1594"/>
      <c r="CU373" s="1594"/>
      <c r="CV373" s="1594"/>
      <c r="CW373" s="1594"/>
      <c r="CX373" s="1594"/>
      <c r="CY373" s="1594"/>
      <c r="CZ373" s="1594"/>
      <c r="DA373" s="1594"/>
      <c r="DB373" s="1594"/>
      <c r="DC373" s="1594"/>
      <c r="DD373" s="1594"/>
      <c r="DE373" s="1594"/>
      <c r="DF373" s="1594"/>
      <c r="DG373" s="1594"/>
      <c r="DH373" s="1594"/>
      <c r="DI373" s="1594"/>
      <c r="DJ373" s="1594"/>
      <c r="DK373" s="1594"/>
      <c r="DL373" s="1594"/>
      <c r="DM373" s="1594"/>
      <c r="DN373" s="1594"/>
      <c r="DO373" s="1594"/>
      <c r="DP373" s="1594"/>
      <c r="DQ373" s="1594"/>
      <c r="DR373" s="1594"/>
      <c r="DS373" s="1594"/>
      <c r="DT373" s="1594"/>
      <c r="DU373" s="1594"/>
      <c r="DV373" s="1594"/>
      <c r="DW373" s="1594"/>
      <c r="DX373" s="1594"/>
      <c r="DY373" s="1594"/>
      <c r="DZ373" s="1594"/>
      <c r="EA373" s="1594"/>
      <c r="EB373" s="1594"/>
      <c r="EC373" s="1594"/>
      <c r="ED373" s="1594"/>
      <c r="EE373" s="1594"/>
      <c r="EF373" s="1594"/>
      <c r="EG373" s="1594"/>
      <c r="EH373" s="1594"/>
      <c r="EI373" s="1594"/>
      <c r="EJ373" s="1594"/>
      <c r="EK373" s="1594"/>
      <c r="EL373" s="1594"/>
      <c r="EM373" s="1594"/>
      <c r="EN373" s="1594"/>
      <c r="EO373" s="1594"/>
      <c r="EP373" s="1594"/>
      <c r="EQ373" s="1594"/>
      <c r="ER373" s="1594"/>
      <c r="ES373" s="1594"/>
    </row>
    <row r="374" spans="1:149" s="1595" customFormat="1" ht="12.5">
      <c r="A374" s="1644" t="str">
        <f t="shared" si="225"/>
        <v>Organisation</v>
      </c>
      <c r="B374" s="1758"/>
      <c r="C374" s="1758"/>
      <c r="D374" s="1758"/>
      <c r="E374" s="1756"/>
      <c r="F374" s="1592"/>
      <c r="G374" s="1714">
        <f t="shared" si="226"/>
        <v>0</v>
      </c>
      <c r="H374" s="1645"/>
      <c r="I374" s="1714">
        <f t="shared" si="227"/>
        <v>0</v>
      </c>
      <c r="J374" s="1646"/>
      <c r="K374" s="1646"/>
      <c r="L374" s="1592"/>
      <c r="M374" s="1597"/>
      <c r="N374" s="1597"/>
      <c r="O374" s="1646"/>
      <c r="P374" s="1647"/>
      <c r="Q374" s="1647"/>
      <c r="R374" s="1648"/>
      <c r="S374" s="1603"/>
      <c r="T374" s="1649"/>
      <c r="U374" s="1649"/>
      <c r="V374" s="1649"/>
      <c r="W374" s="1649"/>
      <c r="X374" s="1649"/>
      <c r="Y374" s="1649"/>
      <c r="Z374" s="1649"/>
      <c r="AA374" s="1649"/>
      <c r="AB374" s="1649"/>
      <c r="AC374" s="1649"/>
      <c r="AD374" s="1649"/>
      <c r="AE374" s="1649"/>
      <c r="AF374" s="1610">
        <f t="shared" si="206"/>
        <v>0</v>
      </c>
      <c r="AG374" s="1649"/>
      <c r="AH374" s="1649"/>
      <c r="AI374" s="1649"/>
      <c r="AJ374" s="1649"/>
      <c r="AK374" s="1649"/>
      <c r="AL374" s="1649"/>
      <c r="AM374" s="1649"/>
      <c r="AN374" s="1649"/>
      <c r="AO374" s="1649"/>
      <c r="AP374" s="1649"/>
      <c r="AQ374" s="1649"/>
      <c r="AR374" s="1709"/>
      <c r="AS374" s="1779">
        <f t="shared" si="207"/>
        <v>0</v>
      </c>
      <c r="AT374" s="1711">
        <f t="shared" si="228"/>
        <v>0</v>
      </c>
      <c r="AU374" s="1611">
        <f t="shared" si="208"/>
        <v>0</v>
      </c>
      <c r="AV374" s="1611">
        <f t="shared" si="209"/>
        <v>0</v>
      </c>
      <c r="AW374" s="1611">
        <f t="shared" si="210"/>
        <v>0</v>
      </c>
      <c r="AX374" s="1611">
        <f t="shared" si="211"/>
        <v>0</v>
      </c>
      <c r="AY374" s="1611">
        <f t="shared" si="212"/>
        <v>0</v>
      </c>
      <c r="AZ374" s="1611">
        <f t="shared" si="213"/>
        <v>0</v>
      </c>
      <c r="BA374" s="1611">
        <f t="shared" si="214"/>
        <v>0</v>
      </c>
      <c r="BB374" s="1611">
        <f t="shared" si="215"/>
        <v>0</v>
      </c>
      <c r="BC374" s="1611">
        <f t="shared" si="216"/>
        <v>0</v>
      </c>
      <c r="BD374" s="1611">
        <f t="shared" si="217"/>
        <v>0</v>
      </c>
      <c r="BE374" s="1611">
        <f t="shared" si="218"/>
        <v>0</v>
      </c>
      <c r="BF374" s="1611">
        <f t="shared" si="219"/>
        <v>0</v>
      </c>
      <c r="BG374" s="1611">
        <f t="shared" si="229"/>
        <v>0</v>
      </c>
      <c r="BH374" s="1611" t="str">
        <f t="shared" si="230"/>
        <v/>
      </c>
      <c r="BI374" s="1611" t="str">
        <f t="shared" si="231"/>
        <v/>
      </c>
      <c r="BJ374" s="1611" t="str">
        <f t="shared" si="220"/>
        <v/>
      </c>
      <c r="BK374" s="1611" t="str">
        <f t="shared" si="221"/>
        <v/>
      </c>
      <c r="BL374" s="1611" t="str">
        <f t="shared" ca="1" si="222"/>
        <v/>
      </c>
      <c r="BM374" s="1611" t="str">
        <f t="shared" si="232"/>
        <v/>
      </c>
      <c r="BN374" s="1611" t="str">
        <f t="shared" si="223"/>
        <v/>
      </c>
      <c r="BO374" s="1611" t="str">
        <f t="shared" si="224"/>
        <v/>
      </c>
      <c r="BP374" s="1611" t="str">
        <f t="shared" si="233"/>
        <v/>
      </c>
      <c r="BQ374" s="1611" t="str">
        <f t="shared" si="234"/>
        <v/>
      </c>
      <c r="BR374" s="1611" t="str">
        <f t="shared" si="235"/>
        <v/>
      </c>
      <c r="BS374" s="1611" t="str">
        <f t="shared" si="236"/>
        <v/>
      </c>
      <c r="BT374" s="1611" t="str">
        <f t="shared" si="237"/>
        <v/>
      </c>
      <c r="BU374" s="1731">
        <f t="shared" ca="1" si="238"/>
        <v>0</v>
      </c>
      <c r="BV374" s="1594"/>
      <c r="BW374" s="1594"/>
      <c r="BX374" s="1594"/>
      <c r="BY374" s="1594"/>
      <c r="BZ374" s="1594"/>
      <c r="CA374" s="1594"/>
      <c r="CB374" s="1594"/>
      <c r="CC374" s="1594"/>
      <c r="CD374" s="1594"/>
      <c r="CE374" s="1594"/>
      <c r="CF374" s="1594"/>
      <c r="CG374" s="1594"/>
      <c r="CH374" s="1594"/>
      <c r="CI374" s="1594"/>
      <c r="CJ374" s="1594"/>
      <c r="CK374" s="1594"/>
      <c r="CL374" s="1594"/>
      <c r="CM374" s="1594"/>
      <c r="CN374" s="1594"/>
      <c r="CO374" s="1594"/>
      <c r="CP374" s="1594"/>
      <c r="CQ374" s="1594"/>
      <c r="CR374" s="1594"/>
      <c r="CS374" s="1594"/>
      <c r="CT374" s="1594"/>
      <c r="CU374" s="1594"/>
      <c r="CV374" s="1594"/>
      <c r="CW374" s="1594"/>
      <c r="CX374" s="1594"/>
      <c r="CY374" s="1594"/>
      <c r="CZ374" s="1594"/>
      <c r="DA374" s="1594"/>
      <c r="DB374" s="1594"/>
      <c r="DC374" s="1594"/>
      <c r="DD374" s="1594"/>
      <c r="DE374" s="1594"/>
      <c r="DF374" s="1594"/>
      <c r="DG374" s="1594"/>
      <c r="DH374" s="1594"/>
      <c r="DI374" s="1594"/>
      <c r="DJ374" s="1594"/>
      <c r="DK374" s="1594"/>
      <c r="DL374" s="1594"/>
      <c r="DM374" s="1594"/>
      <c r="DN374" s="1594"/>
      <c r="DO374" s="1594"/>
      <c r="DP374" s="1594"/>
      <c r="DQ374" s="1594"/>
      <c r="DR374" s="1594"/>
      <c r="DS374" s="1594"/>
      <c r="DT374" s="1594"/>
      <c r="DU374" s="1594"/>
      <c r="DV374" s="1594"/>
      <c r="DW374" s="1594"/>
      <c r="DX374" s="1594"/>
      <c r="DY374" s="1594"/>
      <c r="DZ374" s="1594"/>
      <c r="EA374" s="1594"/>
      <c r="EB374" s="1594"/>
      <c r="EC374" s="1594"/>
      <c r="ED374" s="1594"/>
      <c r="EE374" s="1594"/>
      <c r="EF374" s="1594"/>
      <c r="EG374" s="1594"/>
      <c r="EH374" s="1594"/>
      <c r="EI374" s="1594"/>
      <c r="EJ374" s="1594"/>
      <c r="EK374" s="1594"/>
      <c r="EL374" s="1594"/>
      <c r="EM374" s="1594"/>
      <c r="EN374" s="1594"/>
      <c r="EO374" s="1594"/>
      <c r="EP374" s="1594"/>
      <c r="EQ374" s="1594"/>
      <c r="ER374" s="1594"/>
      <c r="ES374" s="1594"/>
    </row>
    <row r="375" spans="1:149" s="1595" customFormat="1" ht="12.5">
      <c r="A375" s="1644" t="str">
        <f t="shared" si="225"/>
        <v>Organisation</v>
      </c>
      <c r="B375" s="1758"/>
      <c r="C375" s="1758"/>
      <c r="D375" s="1758"/>
      <c r="E375" s="1756"/>
      <c r="F375" s="1592"/>
      <c r="G375" s="1714">
        <f t="shared" si="226"/>
        <v>0</v>
      </c>
      <c r="H375" s="1645"/>
      <c r="I375" s="1714">
        <f t="shared" si="227"/>
        <v>0</v>
      </c>
      <c r="J375" s="1646"/>
      <c r="K375" s="1646"/>
      <c r="L375" s="1592"/>
      <c r="M375" s="1597"/>
      <c r="N375" s="1597"/>
      <c r="O375" s="1646"/>
      <c r="P375" s="1647"/>
      <c r="Q375" s="1647"/>
      <c r="R375" s="1648"/>
      <c r="S375" s="1603"/>
      <c r="T375" s="1649"/>
      <c r="U375" s="1649"/>
      <c r="V375" s="1649"/>
      <c r="W375" s="1649"/>
      <c r="X375" s="1649"/>
      <c r="Y375" s="1649"/>
      <c r="Z375" s="1649"/>
      <c r="AA375" s="1649"/>
      <c r="AB375" s="1649"/>
      <c r="AC375" s="1649"/>
      <c r="AD375" s="1649"/>
      <c r="AE375" s="1649"/>
      <c r="AF375" s="1610">
        <f t="shared" si="206"/>
        <v>0</v>
      </c>
      <c r="AG375" s="1649"/>
      <c r="AH375" s="1649"/>
      <c r="AI375" s="1649"/>
      <c r="AJ375" s="1649"/>
      <c r="AK375" s="1649"/>
      <c r="AL375" s="1649"/>
      <c r="AM375" s="1649"/>
      <c r="AN375" s="1649"/>
      <c r="AO375" s="1649"/>
      <c r="AP375" s="1649"/>
      <c r="AQ375" s="1649"/>
      <c r="AR375" s="1709"/>
      <c r="AS375" s="1779">
        <f t="shared" si="207"/>
        <v>0</v>
      </c>
      <c r="AT375" s="1711">
        <f t="shared" si="228"/>
        <v>0</v>
      </c>
      <c r="AU375" s="1611">
        <f t="shared" si="208"/>
        <v>0</v>
      </c>
      <c r="AV375" s="1611">
        <f t="shared" si="209"/>
        <v>0</v>
      </c>
      <c r="AW375" s="1611">
        <f t="shared" si="210"/>
        <v>0</v>
      </c>
      <c r="AX375" s="1611">
        <f t="shared" si="211"/>
        <v>0</v>
      </c>
      <c r="AY375" s="1611">
        <f t="shared" si="212"/>
        <v>0</v>
      </c>
      <c r="AZ375" s="1611">
        <f t="shared" si="213"/>
        <v>0</v>
      </c>
      <c r="BA375" s="1611">
        <f t="shared" si="214"/>
        <v>0</v>
      </c>
      <c r="BB375" s="1611">
        <f t="shared" si="215"/>
        <v>0</v>
      </c>
      <c r="BC375" s="1611">
        <f t="shared" si="216"/>
        <v>0</v>
      </c>
      <c r="BD375" s="1611">
        <f t="shared" si="217"/>
        <v>0</v>
      </c>
      <c r="BE375" s="1611">
        <f t="shared" si="218"/>
        <v>0</v>
      </c>
      <c r="BF375" s="1611">
        <f t="shared" si="219"/>
        <v>0</v>
      </c>
      <c r="BG375" s="1611">
        <f t="shared" si="229"/>
        <v>0</v>
      </c>
      <c r="BH375" s="1611" t="str">
        <f t="shared" si="230"/>
        <v/>
      </c>
      <c r="BI375" s="1611" t="str">
        <f t="shared" si="231"/>
        <v/>
      </c>
      <c r="BJ375" s="1611" t="str">
        <f t="shared" si="220"/>
        <v/>
      </c>
      <c r="BK375" s="1611" t="str">
        <f t="shared" si="221"/>
        <v/>
      </c>
      <c r="BL375" s="1611" t="str">
        <f t="shared" ca="1" si="222"/>
        <v/>
      </c>
      <c r="BM375" s="1611" t="str">
        <f t="shared" si="232"/>
        <v/>
      </c>
      <c r="BN375" s="1611" t="str">
        <f t="shared" si="223"/>
        <v/>
      </c>
      <c r="BO375" s="1611" t="str">
        <f t="shared" si="224"/>
        <v/>
      </c>
      <c r="BP375" s="1611" t="str">
        <f t="shared" si="233"/>
        <v/>
      </c>
      <c r="BQ375" s="1611" t="str">
        <f t="shared" si="234"/>
        <v/>
      </c>
      <c r="BR375" s="1611" t="str">
        <f t="shared" si="235"/>
        <v/>
      </c>
      <c r="BS375" s="1611" t="str">
        <f t="shared" si="236"/>
        <v/>
      </c>
      <c r="BT375" s="1611" t="str">
        <f t="shared" si="237"/>
        <v/>
      </c>
      <c r="BU375" s="1731">
        <f t="shared" ca="1" si="238"/>
        <v>0</v>
      </c>
      <c r="BV375" s="1594"/>
      <c r="BW375" s="1594"/>
      <c r="BX375" s="1594"/>
      <c r="BY375" s="1594"/>
      <c r="BZ375" s="1594"/>
      <c r="CA375" s="1594"/>
      <c r="CB375" s="1594"/>
      <c r="CC375" s="1594"/>
      <c r="CD375" s="1594"/>
      <c r="CE375" s="1594"/>
      <c r="CF375" s="1594"/>
      <c r="CG375" s="1594"/>
      <c r="CH375" s="1594"/>
      <c r="CI375" s="1594"/>
      <c r="CJ375" s="1594"/>
      <c r="CK375" s="1594"/>
      <c r="CL375" s="1594"/>
      <c r="CM375" s="1594"/>
      <c r="CN375" s="1594"/>
      <c r="CO375" s="1594"/>
      <c r="CP375" s="1594"/>
      <c r="CQ375" s="1594"/>
      <c r="CR375" s="1594"/>
      <c r="CS375" s="1594"/>
      <c r="CT375" s="1594"/>
      <c r="CU375" s="1594"/>
      <c r="CV375" s="1594"/>
      <c r="CW375" s="1594"/>
      <c r="CX375" s="1594"/>
      <c r="CY375" s="1594"/>
      <c r="CZ375" s="1594"/>
      <c r="DA375" s="1594"/>
      <c r="DB375" s="1594"/>
      <c r="DC375" s="1594"/>
      <c r="DD375" s="1594"/>
      <c r="DE375" s="1594"/>
      <c r="DF375" s="1594"/>
      <c r="DG375" s="1594"/>
      <c r="DH375" s="1594"/>
      <c r="DI375" s="1594"/>
      <c r="DJ375" s="1594"/>
      <c r="DK375" s="1594"/>
      <c r="DL375" s="1594"/>
      <c r="DM375" s="1594"/>
      <c r="DN375" s="1594"/>
      <c r="DO375" s="1594"/>
      <c r="DP375" s="1594"/>
      <c r="DQ375" s="1594"/>
      <c r="DR375" s="1594"/>
      <c r="DS375" s="1594"/>
      <c r="DT375" s="1594"/>
      <c r="DU375" s="1594"/>
      <c r="DV375" s="1594"/>
      <c r="DW375" s="1594"/>
      <c r="DX375" s="1594"/>
      <c r="DY375" s="1594"/>
      <c r="DZ375" s="1594"/>
      <c r="EA375" s="1594"/>
      <c r="EB375" s="1594"/>
      <c r="EC375" s="1594"/>
      <c r="ED375" s="1594"/>
      <c r="EE375" s="1594"/>
      <c r="EF375" s="1594"/>
      <c r="EG375" s="1594"/>
      <c r="EH375" s="1594"/>
      <c r="EI375" s="1594"/>
      <c r="EJ375" s="1594"/>
      <c r="EK375" s="1594"/>
      <c r="EL375" s="1594"/>
      <c r="EM375" s="1594"/>
      <c r="EN375" s="1594"/>
      <c r="EO375" s="1594"/>
      <c r="EP375" s="1594"/>
      <c r="EQ375" s="1594"/>
      <c r="ER375" s="1594"/>
      <c r="ES375" s="1594"/>
    </row>
    <row r="376" spans="1:149" s="1595" customFormat="1" ht="12.5">
      <c r="A376" s="1644" t="str">
        <f t="shared" si="225"/>
        <v>Organisation</v>
      </c>
      <c r="B376" s="1758"/>
      <c r="C376" s="1758"/>
      <c r="D376" s="1758"/>
      <c r="E376" s="1756"/>
      <c r="F376" s="1592"/>
      <c r="G376" s="1714">
        <f t="shared" si="226"/>
        <v>0</v>
      </c>
      <c r="H376" s="1645"/>
      <c r="I376" s="1714">
        <f t="shared" si="227"/>
        <v>0</v>
      </c>
      <c r="J376" s="1646"/>
      <c r="K376" s="1646"/>
      <c r="L376" s="1592"/>
      <c r="M376" s="1597"/>
      <c r="N376" s="1597"/>
      <c r="O376" s="1646"/>
      <c r="P376" s="1647"/>
      <c r="Q376" s="1647"/>
      <c r="R376" s="1648"/>
      <c r="S376" s="1603"/>
      <c r="T376" s="1649"/>
      <c r="U376" s="1649"/>
      <c r="V376" s="1649"/>
      <c r="W376" s="1649"/>
      <c r="X376" s="1649"/>
      <c r="Y376" s="1649"/>
      <c r="Z376" s="1649"/>
      <c r="AA376" s="1649"/>
      <c r="AB376" s="1649"/>
      <c r="AC376" s="1649"/>
      <c r="AD376" s="1649"/>
      <c r="AE376" s="1649"/>
      <c r="AF376" s="1610">
        <f t="shared" si="206"/>
        <v>0</v>
      </c>
      <c r="AG376" s="1649"/>
      <c r="AH376" s="1649"/>
      <c r="AI376" s="1649"/>
      <c r="AJ376" s="1649"/>
      <c r="AK376" s="1649"/>
      <c r="AL376" s="1649"/>
      <c r="AM376" s="1649"/>
      <c r="AN376" s="1649"/>
      <c r="AO376" s="1649"/>
      <c r="AP376" s="1649"/>
      <c r="AQ376" s="1649"/>
      <c r="AR376" s="1709"/>
      <c r="AS376" s="1779">
        <f t="shared" si="207"/>
        <v>0</v>
      </c>
      <c r="AT376" s="1711">
        <f t="shared" si="228"/>
        <v>0</v>
      </c>
      <c r="AU376" s="1611">
        <f t="shared" si="208"/>
        <v>0</v>
      </c>
      <c r="AV376" s="1611">
        <f t="shared" si="209"/>
        <v>0</v>
      </c>
      <c r="AW376" s="1611">
        <f t="shared" si="210"/>
        <v>0</v>
      </c>
      <c r="AX376" s="1611">
        <f t="shared" si="211"/>
        <v>0</v>
      </c>
      <c r="AY376" s="1611">
        <f t="shared" si="212"/>
        <v>0</v>
      </c>
      <c r="AZ376" s="1611">
        <f t="shared" si="213"/>
        <v>0</v>
      </c>
      <c r="BA376" s="1611">
        <f t="shared" si="214"/>
        <v>0</v>
      </c>
      <c r="BB376" s="1611">
        <f t="shared" si="215"/>
        <v>0</v>
      </c>
      <c r="BC376" s="1611">
        <f t="shared" si="216"/>
        <v>0</v>
      </c>
      <c r="BD376" s="1611">
        <f t="shared" si="217"/>
        <v>0</v>
      </c>
      <c r="BE376" s="1611">
        <f t="shared" si="218"/>
        <v>0</v>
      </c>
      <c r="BF376" s="1611">
        <f t="shared" si="219"/>
        <v>0</v>
      </c>
      <c r="BG376" s="1611">
        <f t="shared" si="229"/>
        <v>0</v>
      </c>
      <c r="BH376" s="1611" t="str">
        <f t="shared" si="230"/>
        <v/>
      </c>
      <c r="BI376" s="1611" t="str">
        <f t="shared" si="231"/>
        <v/>
      </c>
      <c r="BJ376" s="1611" t="str">
        <f t="shared" si="220"/>
        <v/>
      </c>
      <c r="BK376" s="1611" t="str">
        <f t="shared" si="221"/>
        <v/>
      </c>
      <c r="BL376" s="1611" t="str">
        <f t="shared" ca="1" si="222"/>
        <v/>
      </c>
      <c r="BM376" s="1611" t="str">
        <f t="shared" si="232"/>
        <v/>
      </c>
      <c r="BN376" s="1611" t="str">
        <f t="shared" si="223"/>
        <v/>
      </c>
      <c r="BO376" s="1611" t="str">
        <f t="shared" si="224"/>
        <v/>
      </c>
      <c r="BP376" s="1611" t="str">
        <f t="shared" si="233"/>
        <v/>
      </c>
      <c r="BQ376" s="1611" t="str">
        <f t="shared" si="234"/>
        <v/>
      </c>
      <c r="BR376" s="1611" t="str">
        <f t="shared" si="235"/>
        <v/>
      </c>
      <c r="BS376" s="1611" t="str">
        <f t="shared" si="236"/>
        <v/>
      </c>
      <c r="BT376" s="1611" t="str">
        <f t="shared" si="237"/>
        <v/>
      </c>
      <c r="BU376" s="1731">
        <f t="shared" ca="1" si="238"/>
        <v>0</v>
      </c>
      <c r="BV376" s="1594"/>
      <c r="BW376" s="1594"/>
      <c r="BX376" s="1594"/>
      <c r="BY376" s="1594"/>
      <c r="BZ376" s="1594"/>
      <c r="CA376" s="1594"/>
      <c r="CB376" s="1594"/>
      <c r="CC376" s="1594"/>
      <c r="CD376" s="1594"/>
      <c r="CE376" s="1594"/>
      <c r="CF376" s="1594"/>
      <c r="CG376" s="1594"/>
      <c r="CH376" s="1594"/>
      <c r="CI376" s="1594"/>
      <c r="CJ376" s="1594"/>
      <c r="CK376" s="1594"/>
      <c r="CL376" s="1594"/>
      <c r="CM376" s="1594"/>
      <c r="CN376" s="1594"/>
      <c r="CO376" s="1594"/>
      <c r="CP376" s="1594"/>
      <c r="CQ376" s="1594"/>
      <c r="CR376" s="1594"/>
      <c r="CS376" s="1594"/>
      <c r="CT376" s="1594"/>
      <c r="CU376" s="1594"/>
      <c r="CV376" s="1594"/>
      <c r="CW376" s="1594"/>
      <c r="CX376" s="1594"/>
      <c r="CY376" s="1594"/>
      <c r="CZ376" s="1594"/>
      <c r="DA376" s="1594"/>
      <c r="DB376" s="1594"/>
      <c r="DC376" s="1594"/>
      <c r="DD376" s="1594"/>
      <c r="DE376" s="1594"/>
      <c r="DF376" s="1594"/>
      <c r="DG376" s="1594"/>
      <c r="DH376" s="1594"/>
      <c r="DI376" s="1594"/>
      <c r="DJ376" s="1594"/>
      <c r="DK376" s="1594"/>
      <c r="DL376" s="1594"/>
      <c r="DM376" s="1594"/>
      <c r="DN376" s="1594"/>
      <c r="DO376" s="1594"/>
      <c r="DP376" s="1594"/>
      <c r="DQ376" s="1594"/>
      <c r="DR376" s="1594"/>
      <c r="DS376" s="1594"/>
      <c r="DT376" s="1594"/>
      <c r="DU376" s="1594"/>
      <c r="DV376" s="1594"/>
      <c r="DW376" s="1594"/>
      <c r="DX376" s="1594"/>
      <c r="DY376" s="1594"/>
      <c r="DZ376" s="1594"/>
      <c r="EA376" s="1594"/>
      <c r="EB376" s="1594"/>
      <c r="EC376" s="1594"/>
      <c r="ED376" s="1594"/>
      <c r="EE376" s="1594"/>
      <c r="EF376" s="1594"/>
      <c r="EG376" s="1594"/>
      <c r="EH376" s="1594"/>
      <c r="EI376" s="1594"/>
      <c r="EJ376" s="1594"/>
      <c r="EK376" s="1594"/>
      <c r="EL376" s="1594"/>
      <c r="EM376" s="1594"/>
      <c r="EN376" s="1594"/>
      <c r="EO376" s="1594"/>
      <c r="EP376" s="1594"/>
      <c r="EQ376" s="1594"/>
      <c r="ER376" s="1594"/>
      <c r="ES376" s="1594"/>
    </row>
    <row r="377" spans="1:149" s="1595" customFormat="1" ht="12.5">
      <c r="A377" s="1644" t="str">
        <f t="shared" si="225"/>
        <v>Organisation</v>
      </c>
      <c r="B377" s="1758"/>
      <c r="C377" s="1758"/>
      <c r="D377" s="1758"/>
      <c r="E377" s="1756"/>
      <c r="F377" s="1592"/>
      <c r="G377" s="1714">
        <f t="shared" si="226"/>
        <v>0</v>
      </c>
      <c r="H377" s="1645"/>
      <c r="I377" s="1714">
        <f t="shared" si="227"/>
        <v>0</v>
      </c>
      <c r="J377" s="1646"/>
      <c r="K377" s="1646"/>
      <c r="L377" s="1592"/>
      <c r="M377" s="1597"/>
      <c r="N377" s="1597"/>
      <c r="O377" s="1646"/>
      <c r="P377" s="1647"/>
      <c r="Q377" s="1647"/>
      <c r="R377" s="1648"/>
      <c r="S377" s="1603"/>
      <c r="T377" s="1649"/>
      <c r="U377" s="1649"/>
      <c r="V377" s="1649"/>
      <c r="W377" s="1649"/>
      <c r="X377" s="1649"/>
      <c r="Y377" s="1649"/>
      <c r="Z377" s="1649"/>
      <c r="AA377" s="1649"/>
      <c r="AB377" s="1649"/>
      <c r="AC377" s="1649"/>
      <c r="AD377" s="1649"/>
      <c r="AE377" s="1649"/>
      <c r="AF377" s="1610">
        <f t="shared" si="206"/>
        <v>0</v>
      </c>
      <c r="AG377" s="1649"/>
      <c r="AH377" s="1649"/>
      <c r="AI377" s="1649"/>
      <c r="AJ377" s="1649"/>
      <c r="AK377" s="1649"/>
      <c r="AL377" s="1649"/>
      <c r="AM377" s="1649"/>
      <c r="AN377" s="1649"/>
      <c r="AO377" s="1649"/>
      <c r="AP377" s="1649"/>
      <c r="AQ377" s="1649"/>
      <c r="AR377" s="1709"/>
      <c r="AS377" s="1779">
        <f t="shared" si="207"/>
        <v>0</v>
      </c>
      <c r="AT377" s="1711">
        <f t="shared" si="228"/>
        <v>0</v>
      </c>
      <c r="AU377" s="1611">
        <f t="shared" si="208"/>
        <v>0</v>
      </c>
      <c r="AV377" s="1611">
        <f t="shared" si="209"/>
        <v>0</v>
      </c>
      <c r="AW377" s="1611">
        <f t="shared" si="210"/>
        <v>0</v>
      </c>
      <c r="AX377" s="1611">
        <f t="shared" si="211"/>
        <v>0</v>
      </c>
      <c r="AY377" s="1611">
        <f t="shared" si="212"/>
        <v>0</v>
      </c>
      <c r="AZ377" s="1611">
        <f t="shared" si="213"/>
        <v>0</v>
      </c>
      <c r="BA377" s="1611">
        <f t="shared" si="214"/>
        <v>0</v>
      </c>
      <c r="BB377" s="1611">
        <f t="shared" si="215"/>
        <v>0</v>
      </c>
      <c r="BC377" s="1611">
        <f t="shared" si="216"/>
        <v>0</v>
      </c>
      <c r="BD377" s="1611">
        <f t="shared" si="217"/>
        <v>0</v>
      </c>
      <c r="BE377" s="1611">
        <f t="shared" si="218"/>
        <v>0</v>
      </c>
      <c r="BF377" s="1611">
        <f t="shared" si="219"/>
        <v>0</v>
      </c>
      <c r="BG377" s="1611">
        <f t="shared" si="229"/>
        <v>0</v>
      </c>
      <c r="BH377" s="1611" t="str">
        <f t="shared" si="230"/>
        <v/>
      </c>
      <c r="BI377" s="1611" t="str">
        <f t="shared" si="231"/>
        <v/>
      </c>
      <c r="BJ377" s="1611" t="str">
        <f t="shared" si="220"/>
        <v/>
      </c>
      <c r="BK377" s="1611" t="str">
        <f t="shared" si="221"/>
        <v/>
      </c>
      <c r="BL377" s="1611" t="str">
        <f t="shared" ca="1" si="222"/>
        <v/>
      </c>
      <c r="BM377" s="1611" t="str">
        <f t="shared" si="232"/>
        <v/>
      </c>
      <c r="BN377" s="1611" t="str">
        <f t="shared" si="223"/>
        <v/>
      </c>
      <c r="BO377" s="1611" t="str">
        <f t="shared" si="224"/>
        <v/>
      </c>
      <c r="BP377" s="1611" t="str">
        <f t="shared" si="233"/>
        <v/>
      </c>
      <c r="BQ377" s="1611" t="str">
        <f t="shared" si="234"/>
        <v/>
      </c>
      <c r="BR377" s="1611" t="str">
        <f t="shared" si="235"/>
        <v/>
      </c>
      <c r="BS377" s="1611" t="str">
        <f t="shared" si="236"/>
        <v/>
      </c>
      <c r="BT377" s="1611" t="str">
        <f t="shared" si="237"/>
        <v/>
      </c>
      <c r="BU377" s="1731">
        <f t="shared" ca="1" si="238"/>
        <v>0</v>
      </c>
      <c r="BV377" s="1594"/>
      <c r="BW377" s="1594"/>
      <c r="BX377" s="1594"/>
      <c r="BY377" s="1594"/>
      <c r="BZ377" s="1594"/>
      <c r="CA377" s="1594"/>
      <c r="CB377" s="1594"/>
      <c r="CC377" s="1594"/>
      <c r="CD377" s="1594"/>
      <c r="CE377" s="1594"/>
      <c r="CF377" s="1594"/>
      <c r="CG377" s="1594"/>
      <c r="CH377" s="1594"/>
      <c r="CI377" s="1594"/>
      <c r="CJ377" s="1594"/>
      <c r="CK377" s="1594"/>
      <c r="CL377" s="1594"/>
      <c r="CM377" s="1594"/>
      <c r="CN377" s="1594"/>
      <c r="CO377" s="1594"/>
      <c r="CP377" s="1594"/>
      <c r="CQ377" s="1594"/>
      <c r="CR377" s="1594"/>
      <c r="CS377" s="1594"/>
      <c r="CT377" s="1594"/>
      <c r="CU377" s="1594"/>
      <c r="CV377" s="1594"/>
      <c r="CW377" s="1594"/>
      <c r="CX377" s="1594"/>
      <c r="CY377" s="1594"/>
      <c r="CZ377" s="1594"/>
      <c r="DA377" s="1594"/>
      <c r="DB377" s="1594"/>
      <c r="DC377" s="1594"/>
      <c r="DD377" s="1594"/>
      <c r="DE377" s="1594"/>
      <c r="DF377" s="1594"/>
      <c r="DG377" s="1594"/>
      <c r="DH377" s="1594"/>
      <c r="DI377" s="1594"/>
      <c r="DJ377" s="1594"/>
      <c r="DK377" s="1594"/>
      <c r="DL377" s="1594"/>
      <c r="DM377" s="1594"/>
      <c r="DN377" s="1594"/>
      <c r="DO377" s="1594"/>
      <c r="DP377" s="1594"/>
      <c r="DQ377" s="1594"/>
      <c r="DR377" s="1594"/>
      <c r="DS377" s="1594"/>
      <c r="DT377" s="1594"/>
      <c r="DU377" s="1594"/>
      <c r="DV377" s="1594"/>
      <c r="DW377" s="1594"/>
      <c r="DX377" s="1594"/>
      <c r="DY377" s="1594"/>
      <c r="DZ377" s="1594"/>
      <c r="EA377" s="1594"/>
      <c r="EB377" s="1594"/>
      <c r="EC377" s="1594"/>
      <c r="ED377" s="1594"/>
      <c r="EE377" s="1594"/>
      <c r="EF377" s="1594"/>
      <c r="EG377" s="1594"/>
      <c r="EH377" s="1594"/>
      <c r="EI377" s="1594"/>
      <c r="EJ377" s="1594"/>
      <c r="EK377" s="1594"/>
      <c r="EL377" s="1594"/>
      <c r="EM377" s="1594"/>
      <c r="EN377" s="1594"/>
      <c r="EO377" s="1594"/>
      <c r="EP377" s="1594"/>
      <c r="EQ377" s="1594"/>
      <c r="ER377" s="1594"/>
      <c r="ES377" s="1594"/>
    </row>
    <row r="378" spans="1:149" s="1595" customFormat="1" ht="12.5">
      <c r="A378" s="1644" t="str">
        <f t="shared" si="225"/>
        <v>Organisation</v>
      </c>
      <c r="B378" s="1758"/>
      <c r="C378" s="1758"/>
      <c r="D378" s="1758"/>
      <c r="E378" s="1756"/>
      <c r="F378" s="1592"/>
      <c r="G378" s="1714">
        <f t="shared" si="226"/>
        <v>0</v>
      </c>
      <c r="H378" s="1645"/>
      <c r="I378" s="1714">
        <f t="shared" si="227"/>
        <v>0</v>
      </c>
      <c r="J378" s="1646"/>
      <c r="K378" s="1646"/>
      <c r="L378" s="1592"/>
      <c r="M378" s="1597"/>
      <c r="N378" s="1597"/>
      <c r="O378" s="1646"/>
      <c r="P378" s="1647"/>
      <c r="Q378" s="1647"/>
      <c r="R378" s="1648"/>
      <c r="S378" s="1603"/>
      <c r="T378" s="1649"/>
      <c r="U378" s="1649"/>
      <c r="V378" s="1649"/>
      <c r="W378" s="1649"/>
      <c r="X378" s="1649"/>
      <c r="Y378" s="1649"/>
      <c r="Z378" s="1649"/>
      <c r="AA378" s="1649"/>
      <c r="AB378" s="1649"/>
      <c r="AC378" s="1649"/>
      <c r="AD378" s="1649"/>
      <c r="AE378" s="1649"/>
      <c r="AF378" s="1610">
        <f t="shared" si="206"/>
        <v>0</v>
      </c>
      <c r="AG378" s="1649"/>
      <c r="AH378" s="1649"/>
      <c r="AI378" s="1649"/>
      <c r="AJ378" s="1649"/>
      <c r="AK378" s="1649"/>
      <c r="AL378" s="1649"/>
      <c r="AM378" s="1649"/>
      <c r="AN378" s="1649"/>
      <c r="AO378" s="1649"/>
      <c r="AP378" s="1649"/>
      <c r="AQ378" s="1649"/>
      <c r="AR378" s="1709"/>
      <c r="AS378" s="1779">
        <f t="shared" si="207"/>
        <v>0</v>
      </c>
      <c r="AT378" s="1711">
        <f t="shared" si="228"/>
        <v>0</v>
      </c>
      <c r="AU378" s="1611">
        <f t="shared" si="208"/>
        <v>0</v>
      </c>
      <c r="AV378" s="1611">
        <f t="shared" si="209"/>
        <v>0</v>
      </c>
      <c r="AW378" s="1611">
        <f t="shared" si="210"/>
        <v>0</v>
      </c>
      <c r="AX378" s="1611">
        <f t="shared" si="211"/>
        <v>0</v>
      </c>
      <c r="AY378" s="1611">
        <f t="shared" si="212"/>
        <v>0</v>
      </c>
      <c r="AZ378" s="1611">
        <f t="shared" si="213"/>
        <v>0</v>
      </c>
      <c r="BA378" s="1611">
        <f t="shared" si="214"/>
        <v>0</v>
      </c>
      <c r="BB378" s="1611">
        <f t="shared" si="215"/>
        <v>0</v>
      </c>
      <c r="BC378" s="1611">
        <f t="shared" si="216"/>
        <v>0</v>
      </c>
      <c r="BD378" s="1611">
        <f t="shared" si="217"/>
        <v>0</v>
      </c>
      <c r="BE378" s="1611">
        <f t="shared" si="218"/>
        <v>0</v>
      </c>
      <c r="BF378" s="1611">
        <f t="shared" si="219"/>
        <v>0</v>
      </c>
      <c r="BG378" s="1611">
        <f t="shared" si="229"/>
        <v>0</v>
      </c>
      <c r="BH378" s="1611" t="str">
        <f t="shared" si="230"/>
        <v/>
      </c>
      <c r="BI378" s="1611" t="str">
        <f t="shared" si="231"/>
        <v/>
      </c>
      <c r="BJ378" s="1611" t="str">
        <f t="shared" si="220"/>
        <v/>
      </c>
      <c r="BK378" s="1611" t="str">
        <f t="shared" si="221"/>
        <v/>
      </c>
      <c r="BL378" s="1611" t="str">
        <f t="shared" ca="1" si="222"/>
        <v/>
      </c>
      <c r="BM378" s="1611" t="str">
        <f t="shared" si="232"/>
        <v/>
      </c>
      <c r="BN378" s="1611" t="str">
        <f t="shared" si="223"/>
        <v/>
      </c>
      <c r="BO378" s="1611" t="str">
        <f t="shared" si="224"/>
        <v/>
      </c>
      <c r="BP378" s="1611" t="str">
        <f t="shared" si="233"/>
        <v/>
      </c>
      <c r="BQ378" s="1611" t="str">
        <f t="shared" si="234"/>
        <v/>
      </c>
      <c r="BR378" s="1611" t="str">
        <f t="shared" si="235"/>
        <v/>
      </c>
      <c r="BS378" s="1611" t="str">
        <f t="shared" si="236"/>
        <v/>
      </c>
      <c r="BT378" s="1611" t="str">
        <f t="shared" si="237"/>
        <v/>
      </c>
      <c r="BU378" s="1731">
        <f t="shared" ca="1" si="238"/>
        <v>0</v>
      </c>
      <c r="BV378" s="1594"/>
      <c r="BW378" s="1594"/>
      <c r="BX378" s="1594"/>
      <c r="BY378" s="1594"/>
      <c r="BZ378" s="1594"/>
      <c r="CA378" s="1594"/>
      <c r="CB378" s="1594"/>
      <c r="CC378" s="1594"/>
      <c r="CD378" s="1594"/>
      <c r="CE378" s="1594"/>
      <c r="CF378" s="1594"/>
      <c r="CG378" s="1594"/>
      <c r="CH378" s="1594"/>
      <c r="CI378" s="1594"/>
      <c r="CJ378" s="1594"/>
      <c r="CK378" s="1594"/>
      <c r="CL378" s="1594"/>
      <c r="CM378" s="1594"/>
      <c r="CN378" s="1594"/>
      <c r="CO378" s="1594"/>
      <c r="CP378" s="1594"/>
      <c r="CQ378" s="1594"/>
      <c r="CR378" s="1594"/>
      <c r="CS378" s="1594"/>
      <c r="CT378" s="1594"/>
      <c r="CU378" s="1594"/>
      <c r="CV378" s="1594"/>
      <c r="CW378" s="1594"/>
      <c r="CX378" s="1594"/>
      <c r="CY378" s="1594"/>
      <c r="CZ378" s="1594"/>
      <c r="DA378" s="1594"/>
      <c r="DB378" s="1594"/>
      <c r="DC378" s="1594"/>
      <c r="DD378" s="1594"/>
      <c r="DE378" s="1594"/>
      <c r="DF378" s="1594"/>
      <c r="DG378" s="1594"/>
      <c r="DH378" s="1594"/>
      <c r="DI378" s="1594"/>
      <c r="DJ378" s="1594"/>
      <c r="DK378" s="1594"/>
      <c r="DL378" s="1594"/>
      <c r="DM378" s="1594"/>
      <c r="DN378" s="1594"/>
      <c r="DO378" s="1594"/>
      <c r="DP378" s="1594"/>
      <c r="DQ378" s="1594"/>
      <c r="DR378" s="1594"/>
      <c r="DS378" s="1594"/>
      <c r="DT378" s="1594"/>
      <c r="DU378" s="1594"/>
      <c r="DV378" s="1594"/>
      <c r="DW378" s="1594"/>
      <c r="DX378" s="1594"/>
      <c r="DY378" s="1594"/>
      <c r="DZ378" s="1594"/>
      <c r="EA378" s="1594"/>
      <c r="EB378" s="1594"/>
      <c r="EC378" s="1594"/>
      <c r="ED378" s="1594"/>
      <c r="EE378" s="1594"/>
      <c r="EF378" s="1594"/>
      <c r="EG378" s="1594"/>
      <c r="EH378" s="1594"/>
      <c r="EI378" s="1594"/>
      <c r="EJ378" s="1594"/>
      <c r="EK378" s="1594"/>
      <c r="EL378" s="1594"/>
      <c r="EM378" s="1594"/>
      <c r="EN378" s="1594"/>
      <c r="EO378" s="1594"/>
      <c r="EP378" s="1594"/>
      <c r="EQ378" s="1594"/>
      <c r="ER378" s="1594"/>
      <c r="ES378" s="1594"/>
    </row>
    <row r="379" spans="1:149" s="1595" customFormat="1" ht="12.5">
      <c r="A379" s="1644" t="str">
        <f t="shared" si="225"/>
        <v>Organisation</v>
      </c>
      <c r="B379" s="1758"/>
      <c r="C379" s="1758"/>
      <c r="D379" s="1758"/>
      <c r="E379" s="1756"/>
      <c r="F379" s="1592"/>
      <c r="G379" s="1714">
        <f t="shared" si="226"/>
        <v>0</v>
      </c>
      <c r="H379" s="1645"/>
      <c r="I379" s="1714">
        <f t="shared" si="227"/>
        <v>0</v>
      </c>
      <c r="J379" s="1646"/>
      <c r="K379" s="1646"/>
      <c r="L379" s="1592"/>
      <c r="M379" s="1597"/>
      <c r="N379" s="1597"/>
      <c r="O379" s="1646"/>
      <c r="P379" s="1647"/>
      <c r="Q379" s="1647"/>
      <c r="R379" s="1648"/>
      <c r="S379" s="1603"/>
      <c r="T379" s="1649"/>
      <c r="U379" s="1649"/>
      <c r="V379" s="1649"/>
      <c r="W379" s="1649"/>
      <c r="X379" s="1649"/>
      <c r="Y379" s="1649"/>
      <c r="Z379" s="1649"/>
      <c r="AA379" s="1649"/>
      <c r="AB379" s="1649"/>
      <c r="AC379" s="1649"/>
      <c r="AD379" s="1649"/>
      <c r="AE379" s="1649"/>
      <c r="AF379" s="1610">
        <f t="shared" si="206"/>
        <v>0</v>
      </c>
      <c r="AG379" s="1649"/>
      <c r="AH379" s="1649"/>
      <c r="AI379" s="1649"/>
      <c r="AJ379" s="1649"/>
      <c r="AK379" s="1649"/>
      <c r="AL379" s="1649"/>
      <c r="AM379" s="1649"/>
      <c r="AN379" s="1649"/>
      <c r="AO379" s="1649"/>
      <c r="AP379" s="1649"/>
      <c r="AQ379" s="1649"/>
      <c r="AR379" s="1709"/>
      <c r="AS379" s="1779">
        <f t="shared" si="207"/>
        <v>0</v>
      </c>
      <c r="AT379" s="1711">
        <f t="shared" si="228"/>
        <v>0</v>
      </c>
      <c r="AU379" s="1611">
        <f t="shared" si="208"/>
        <v>0</v>
      </c>
      <c r="AV379" s="1611">
        <f t="shared" si="209"/>
        <v>0</v>
      </c>
      <c r="AW379" s="1611">
        <f t="shared" si="210"/>
        <v>0</v>
      </c>
      <c r="AX379" s="1611">
        <f t="shared" si="211"/>
        <v>0</v>
      </c>
      <c r="AY379" s="1611">
        <f t="shared" si="212"/>
        <v>0</v>
      </c>
      <c r="AZ379" s="1611">
        <f t="shared" si="213"/>
        <v>0</v>
      </c>
      <c r="BA379" s="1611">
        <f t="shared" si="214"/>
        <v>0</v>
      </c>
      <c r="BB379" s="1611">
        <f t="shared" si="215"/>
        <v>0</v>
      </c>
      <c r="BC379" s="1611">
        <f t="shared" si="216"/>
        <v>0</v>
      </c>
      <c r="BD379" s="1611">
        <f t="shared" si="217"/>
        <v>0</v>
      </c>
      <c r="BE379" s="1611">
        <f t="shared" si="218"/>
        <v>0</v>
      </c>
      <c r="BF379" s="1611">
        <f t="shared" si="219"/>
        <v>0</v>
      </c>
      <c r="BG379" s="1611">
        <f t="shared" si="229"/>
        <v>0</v>
      </c>
      <c r="BH379" s="1611" t="str">
        <f t="shared" si="230"/>
        <v/>
      </c>
      <c r="BI379" s="1611" t="str">
        <f t="shared" si="231"/>
        <v/>
      </c>
      <c r="BJ379" s="1611" t="str">
        <f t="shared" si="220"/>
        <v/>
      </c>
      <c r="BK379" s="1611" t="str">
        <f t="shared" si="221"/>
        <v/>
      </c>
      <c r="BL379" s="1611" t="str">
        <f t="shared" ca="1" si="222"/>
        <v/>
      </c>
      <c r="BM379" s="1611" t="str">
        <f t="shared" si="232"/>
        <v/>
      </c>
      <c r="BN379" s="1611" t="str">
        <f t="shared" si="223"/>
        <v/>
      </c>
      <c r="BO379" s="1611" t="str">
        <f t="shared" si="224"/>
        <v/>
      </c>
      <c r="BP379" s="1611" t="str">
        <f t="shared" si="233"/>
        <v/>
      </c>
      <c r="BQ379" s="1611" t="str">
        <f t="shared" si="234"/>
        <v/>
      </c>
      <c r="BR379" s="1611" t="str">
        <f t="shared" si="235"/>
        <v/>
      </c>
      <c r="BS379" s="1611" t="str">
        <f t="shared" si="236"/>
        <v/>
      </c>
      <c r="BT379" s="1611" t="str">
        <f t="shared" si="237"/>
        <v/>
      </c>
      <c r="BU379" s="1731">
        <f t="shared" ca="1" si="238"/>
        <v>0</v>
      </c>
      <c r="BV379" s="1594"/>
      <c r="BW379" s="1594"/>
      <c r="BX379" s="1594"/>
      <c r="BY379" s="1594"/>
      <c r="BZ379" s="1594"/>
      <c r="CA379" s="1594"/>
      <c r="CB379" s="1594"/>
      <c r="CC379" s="1594"/>
      <c r="CD379" s="1594"/>
      <c r="CE379" s="1594"/>
      <c r="CF379" s="1594"/>
      <c r="CG379" s="1594"/>
      <c r="CH379" s="1594"/>
      <c r="CI379" s="1594"/>
      <c r="CJ379" s="1594"/>
      <c r="CK379" s="1594"/>
      <c r="CL379" s="1594"/>
      <c r="CM379" s="1594"/>
      <c r="CN379" s="1594"/>
      <c r="CO379" s="1594"/>
      <c r="CP379" s="1594"/>
      <c r="CQ379" s="1594"/>
      <c r="CR379" s="1594"/>
      <c r="CS379" s="1594"/>
      <c r="CT379" s="1594"/>
      <c r="CU379" s="1594"/>
      <c r="CV379" s="1594"/>
      <c r="CW379" s="1594"/>
      <c r="CX379" s="1594"/>
      <c r="CY379" s="1594"/>
      <c r="CZ379" s="1594"/>
      <c r="DA379" s="1594"/>
      <c r="DB379" s="1594"/>
      <c r="DC379" s="1594"/>
      <c r="DD379" s="1594"/>
      <c r="DE379" s="1594"/>
      <c r="DF379" s="1594"/>
      <c r="DG379" s="1594"/>
      <c r="DH379" s="1594"/>
      <c r="DI379" s="1594"/>
      <c r="DJ379" s="1594"/>
      <c r="DK379" s="1594"/>
      <c r="DL379" s="1594"/>
      <c r="DM379" s="1594"/>
      <c r="DN379" s="1594"/>
      <c r="DO379" s="1594"/>
      <c r="DP379" s="1594"/>
      <c r="DQ379" s="1594"/>
      <c r="DR379" s="1594"/>
      <c r="DS379" s="1594"/>
      <c r="DT379" s="1594"/>
      <c r="DU379" s="1594"/>
      <c r="DV379" s="1594"/>
      <c r="DW379" s="1594"/>
      <c r="DX379" s="1594"/>
      <c r="DY379" s="1594"/>
      <c r="DZ379" s="1594"/>
      <c r="EA379" s="1594"/>
      <c r="EB379" s="1594"/>
      <c r="EC379" s="1594"/>
      <c r="ED379" s="1594"/>
      <c r="EE379" s="1594"/>
      <c r="EF379" s="1594"/>
      <c r="EG379" s="1594"/>
      <c r="EH379" s="1594"/>
      <c r="EI379" s="1594"/>
      <c r="EJ379" s="1594"/>
      <c r="EK379" s="1594"/>
      <c r="EL379" s="1594"/>
      <c r="EM379" s="1594"/>
      <c r="EN379" s="1594"/>
      <c r="EO379" s="1594"/>
      <c r="EP379" s="1594"/>
      <c r="EQ379" s="1594"/>
      <c r="ER379" s="1594"/>
      <c r="ES379" s="1594"/>
    </row>
    <row r="380" spans="1:149" s="1595" customFormat="1" ht="12.5">
      <c r="A380" s="1644" t="str">
        <f t="shared" si="225"/>
        <v>Organisation</v>
      </c>
      <c r="B380" s="1758"/>
      <c r="C380" s="1758"/>
      <c r="D380" s="1758"/>
      <c r="E380" s="1756"/>
      <c r="F380" s="1592"/>
      <c r="G380" s="1714">
        <f t="shared" si="226"/>
        <v>0</v>
      </c>
      <c r="H380" s="1645"/>
      <c r="I380" s="1714">
        <f t="shared" si="227"/>
        <v>0</v>
      </c>
      <c r="J380" s="1646"/>
      <c r="K380" s="1646"/>
      <c r="L380" s="1592"/>
      <c r="M380" s="1597"/>
      <c r="N380" s="1597"/>
      <c r="O380" s="1646"/>
      <c r="P380" s="1647"/>
      <c r="Q380" s="1647"/>
      <c r="R380" s="1648"/>
      <c r="S380" s="1603"/>
      <c r="T380" s="1649"/>
      <c r="U380" s="1649"/>
      <c r="V380" s="1649"/>
      <c r="W380" s="1649"/>
      <c r="X380" s="1649"/>
      <c r="Y380" s="1649"/>
      <c r="Z380" s="1649"/>
      <c r="AA380" s="1649"/>
      <c r="AB380" s="1649"/>
      <c r="AC380" s="1649"/>
      <c r="AD380" s="1649"/>
      <c r="AE380" s="1649"/>
      <c r="AF380" s="1610">
        <f t="shared" si="206"/>
        <v>0</v>
      </c>
      <c r="AG380" s="1649"/>
      <c r="AH380" s="1649"/>
      <c r="AI380" s="1649"/>
      <c r="AJ380" s="1649"/>
      <c r="AK380" s="1649"/>
      <c r="AL380" s="1649"/>
      <c r="AM380" s="1649"/>
      <c r="AN380" s="1649"/>
      <c r="AO380" s="1649"/>
      <c r="AP380" s="1649"/>
      <c r="AQ380" s="1649"/>
      <c r="AR380" s="1709"/>
      <c r="AS380" s="1779">
        <f t="shared" si="207"/>
        <v>0</v>
      </c>
      <c r="AT380" s="1711">
        <f t="shared" si="228"/>
        <v>0</v>
      </c>
      <c r="AU380" s="1611">
        <f t="shared" si="208"/>
        <v>0</v>
      </c>
      <c r="AV380" s="1611">
        <f t="shared" si="209"/>
        <v>0</v>
      </c>
      <c r="AW380" s="1611">
        <f t="shared" si="210"/>
        <v>0</v>
      </c>
      <c r="AX380" s="1611">
        <f t="shared" si="211"/>
        <v>0</v>
      </c>
      <c r="AY380" s="1611">
        <f t="shared" si="212"/>
        <v>0</v>
      </c>
      <c r="AZ380" s="1611">
        <f t="shared" si="213"/>
        <v>0</v>
      </c>
      <c r="BA380" s="1611">
        <f t="shared" si="214"/>
        <v>0</v>
      </c>
      <c r="BB380" s="1611">
        <f t="shared" si="215"/>
        <v>0</v>
      </c>
      <c r="BC380" s="1611">
        <f t="shared" si="216"/>
        <v>0</v>
      </c>
      <c r="BD380" s="1611">
        <f t="shared" si="217"/>
        <v>0</v>
      </c>
      <c r="BE380" s="1611">
        <f t="shared" si="218"/>
        <v>0</v>
      </c>
      <c r="BF380" s="1611">
        <f t="shared" si="219"/>
        <v>0</v>
      </c>
      <c r="BG380" s="1611">
        <f t="shared" si="229"/>
        <v>0</v>
      </c>
      <c r="BH380" s="1611" t="str">
        <f t="shared" si="230"/>
        <v/>
      </c>
      <c r="BI380" s="1611" t="str">
        <f t="shared" si="231"/>
        <v/>
      </c>
      <c r="BJ380" s="1611" t="str">
        <f t="shared" si="220"/>
        <v/>
      </c>
      <c r="BK380" s="1611" t="str">
        <f t="shared" si="221"/>
        <v/>
      </c>
      <c r="BL380" s="1611" t="str">
        <f t="shared" ca="1" si="222"/>
        <v/>
      </c>
      <c r="BM380" s="1611" t="str">
        <f t="shared" si="232"/>
        <v/>
      </c>
      <c r="BN380" s="1611" t="str">
        <f t="shared" si="223"/>
        <v/>
      </c>
      <c r="BO380" s="1611" t="str">
        <f t="shared" si="224"/>
        <v/>
      </c>
      <c r="BP380" s="1611" t="str">
        <f t="shared" si="233"/>
        <v/>
      </c>
      <c r="BQ380" s="1611" t="str">
        <f t="shared" si="234"/>
        <v/>
      </c>
      <c r="BR380" s="1611" t="str">
        <f t="shared" si="235"/>
        <v/>
      </c>
      <c r="BS380" s="1611" t="str">
        <f t="shared" si="236"/>
        <v/>
      </c>
      <c r="BT380" s="1611" t="str">
        <f t="shared" si="237"/>
        <v/>
      </c>
      <c r="BU380" s="1731">
        <f t="shared" ca="1" si="238"/>
        <v>0</v>
      </c>
      <c r="BV380" s="1594"/>
      <c r="BW380" s="1594"/>
      <c r="BX380" s="1594"/>
      <c r="BY380" s="1594"/>
      <c r="BZ380" s="1594"/>
      <c r="CA380" s="1594"/>
      <c r="CB380" s="1594"/>
      <c r="CC380" s="1594"/>
      <c r="CD380" s="1594"/>
      <c r="CE380" s="1594"/>
      <c r="CF380" s="1594"/>
      <c r="CG380" s="1594"/>
      <c r="CH380" s="1594"/>
      <c r="CI380" s="1594"/>
      <c r="CJ380" s="1594"/>
      <c r="CK380" s="1594"/>
      <c r="CL380" s="1594"/>
      <c r="CM380" s="1594"/>
      <c r="CN380" s="1594"/>
      <c r="CO380" s="1594"/>
      <c r="CP380" s="1594"/>
      <c r="CQ380" s="1594"/>
      <c r="CR380" s="1594"/>
      <c r="CS380" s="1594"/>
      <c r="CT380" s="1594"/>
      <c r="CU380" s="1594"/>
      <c r="CV380" s="1594"/>
      <c r="CW380" s="1594"/>
      <c r="CX380" s="1594"/>
      <c r="CY380" s="1594"/>
      <c r="CZ380" s="1594"/>
      <c r="DA380" s="1594"/>
      <c r="DB380" s="1594"/>
      <c r="DC380" s="1594"/>
      <c r="DD380" s="1594"/>
      <c r="DE380" s="1594"/>
      <c r="DF380" s="1594"/>
      <c r="DG380" s="1594"/>
      <c r="DH380" s="1594"/>
      <c r="DI380" s="1594"/>
      <c r="DJ380" s="1594"/>
      <c r="DK380" s="1594"/>
      <c r="DL380" s="1594"/>
      <c r="DM380" s="1594"/>
      <c r="DN380" s="1594"/>
      <c r="DO380" s="1594"/>
      <c r="DP380" s="1594"/>
      <c r="DQ380" s="1594"/>
      <c r="DR380" s="1594"/>
      <c r="DS380" s="1594"/>
      <c r="DT380" s="1594"/>
      <c r="DU380" s="1594"/>
      <c r="DV380" s="1594"/>
      <c r="DW380" s="1594"/>
      <c r="DX380" s="1594"/>
      <c r="DY380" s="1594"/>
      <c r="DZ380" s="1594"/>
      <c r="EA380" s="1594"/>
      <c r="EB380" s="1594"/>
      <c r="EC380" s="1594"/>
      <c r="ED380" s="1594"/>
      <c r="EE380" s="1594"/>
      <c r="EF380" s="1594"/>
      <c r="EG380" s="1594"/>
      <c r="EH380" s="1594"/>
      <c r="EI380" s="1594"/>
      <c r="EJ380" s="1594"/>
      <c r="EK380" s="1594"/>
      <c r="EL380" s="1594"/>
      <c r="EM380" s="1594"/>
      <c r="EN380" s="1594"/>
      <c r="EO380" s="1594"/>
      <c r="EP380" s="1594"/>
      <c r="EQ380" s="1594"/>
      <c r="ER380" s="1594"/>
      <c r="ES380" s="1594"/>
    </row>
    <row r="381" spans="1:149" s="1595" customFormat="1" ht="12.5">
      <c r="A381" s="1644" t="str">
        <f t="shared" si="225"/>
        <v>Organisation</v>
      </c>
      <c r="B381" s="1758"/>
      <c r="C381" s="1758"/>
      <c r="D381" s="1758"/>
      <c r="E381" s="1756"/>
      <c r="F381" s="1592"/>
      <c r="G381" s="1714">
        <f t="shared" si="226"/>
        <v>0</v>
      </c>
      <c r="H381" s="1645"/>
      <c r="I381" s="1714">
        <f t="shared" si="227"/>
        <v>0</v>
      </c>
      <c r="J381" s="1646"/>
      <c r="K381" s="1646"/>
      <c r="L381" s="1592"/>
      <c r="M381" s="1597"/>
      <c r="N381" s="1597"/>
      <c r="O381" s="1646"/>
      <c r="P381" s="1647"/>
      <c r="Q381" s="1647"/>
      <c r="R381" s="1648"/>
      <c r="S381" s="1603"/>
      <c r="T381" s="1649"/>
      <c r="U381" s="1649"/>
      <c r="V381" s="1649"/>
      <c r="W381" s="1649"/>
      <c r="X381" s="1649"/>
      <c r="Y381" s="1649"/>
      <c r="Z381" s="1649"/>
      <c r="AA381" s="1649"/>
      <c r="AB381" s="1649"/>
      <c r="AC381" s="1649"/>
      <c r="AD381" s="1649"/>
      <c r="AE381" s="1649"/>
      <c r="AF381" s="1610">
        <f t="shared" si="206"/>
        <v>0</v>
      </c>
      <c r="AG381" s="1649"/>
      <c r="AH381" s="1649"/>
      <c r="AI381" s="1649"/>
      <c r="AJ381" s="1649"/>
      <c r="AK381" s="1649"/>
      <c r="AL381" s="1649"/>
      <c r="AM381" s="1649"/>
      <c r="AN381" s="1649"/>
      <c r="AO381" s="1649"/>
      <c r="AP381" s="1649"/>
      <c r="AQ381" s="1649"/>
      <c r="AR381" s="1709"/>
      <c r="AS381" s="1779">
        <f t="shared" si="207"/>
        <v>0</v>
      </c>
      <c r="AT381" s="1711">
        <f t="shared" si="228"/>
        <v>0</v>
      </c>
      <c r="AU381" s="1611">
        <f t="shared" si="208"/>
        <v>0</v>
      </c>
      <c r="AV381" s="1611">
        <f t="shared" si="209"/>
        <v>0</v>
      </c>
      <c r="AW381" s="1611">
        <f t="shared" si="210"/>
        <v>0</v>
      </c>
      <c r="AX381" s="1611">
        <f t="shared" si="211"/>
        <v>0</v>
      </c>
      <c r="AY381" s="1611">
        <f t="shared" si="212"/>
        <v>0</v>
      </c>
      <c r="AZ381" s="1611">
        <f t="shared" si="213"/>
        <v>0</v>
      </c>
      <c r="BA381" s="1611">
        <f t="shared" si="214"/>
        <v>0</v>
      </c>
      <c r="BB381" s="1611">
        <f t="shared" si="215"/>
        <v>0</v>
      </c>
      <c r="BC381" s="1611">
        <f t="shared" si="216"/>
        <v>0</v>
      </c>
      <c r="BD381" s="1611">
        <f t="shared" si="217"/>
        <v>0</v>
      </c>
      <c r="BE381" s="1611">
        <f t="shared" si="218"/>
        <v>0</v>
      </c>
      <c r="BF381" s="1611">
        <f t="shared" si="219"/>
        <v>0</v>
      </c>
      <c r="BG381" s="1611">
        <f t="shared" si="229"/>
        <v>0</v>
      </c>
      <c r="BH381" s="1611" t="str">
        <f t="shared" si="230"/>
        <v/>
      </c>
      <c r="BI381" s="1611" t="str">
        <f t="shared" si="231"/>
        <v/>
      </c>
      <c r="BJ381" s="1611" t="str">
        <f t="shared" si="220"/>
        <v/>
      </c>
      <c r="BK381" s="1611" t="str">
        <f t="shared" si="221"/>
        <v/>
      </c>
      <c r="BL381" s="1611" t="str">
        <f t="shared" ca="1" si="222"/>
        <v/>
      </c>
      <c r="BM381" s="1611" t="str">
        <f t="shared" si="232"/>
        <v/>
      </c>
      <c r="BN381" s="1611" t="str">
        <f t="shared" si="223"/>
        <v/>
      </c>
      <c r="BO381" s="1611" t="str">
        <f t="shared" si="224"/>
        <v/>
      </c>
      <c r="BP381" s="1611" t="str">
        <f t="shared" si="233"/>
        <v/>
      </c>
      <c r="BQ381" s="1611" t="str">
        <f t="shared" si="234"/>
        <v/>
      </c>
      <c r="BR381" s="1611" t="str">
        <f t="shared" si="235"/>
        <v/>
      </c>
      <c r="BS381" s="1611" t="str">
        <f t="shared" si="236"/>
        <v/>
      </c>
      <c r="BT381" s="1611" t="str">
        <f t="shared" si="237"/>
        <v/>
      </c>
      <c r="BU381" s="1731">
        <f t="shared" ca="1" si="238"/>
        <v>0</v>
      </c>
      <c r="BV381" s="1594"/>
      <c r="BW381" s="1594"/>
      <c r="BX381" s="1594"/>
      <c r="BY381" s="1594"/>
      <c r="BZ381" s="1594"/>
      <c r="CA381" s="1594"/>
      <c r="CB381" s="1594"/>
      <c r="CC381" s="1594"/>
      <c r="CD381" s="1594"/>
      <c r="CE381" s="1594"/>
      <c r="CF381" s="1594"/>
      <c r="CG381" s="1594"/>
      <c r="CH381" s="1594"/>
      <c r="CI381" s="1594"/>
      <c r="CJ381" s="1594"/>
      <c r="CK381" s="1594"/>
      <c r="CL381" s="1594"/>
      <c r="CM381" s="1594"/>
      <c r="CN381" s="1594"/>
      <c r="CO381" s="1594"/>
      <c r="CP381" s="1594"/>
      <c r="CQ381" s="1594"/>
      <c r="CR381" s="1594"/>
      <c r="CS381" s="1594"/>
      <c r="CT381" s="1594"/>
      <c r="CU381" s="1594"/>
      <c r="CV381" s="1594"/>
      <c r="CW381" s="1594"/>
      <c r="CX381" s="1594"/>
      <c r="CY381" s="1594"/>
      <c r="CZ381" s="1594"/>
      <c r="DA381" s="1594"/>
      <c r="DB381" s="1594"/>
      <c r="DC381" s="1594"/>
      <c r="DD381" s="1594"/>
      <c r="DE381" s="1594"/>
      <c r="DF381" s="1594"/>
      <c r="DG381" s="1594"/>
      <c r="DH381" s="1594"/>
      <c r="DI381" s="1594"/>
      <c r="DJ381" s="1594"/>
      <c r="DK381" s="1594"/>
      <c r="DL381" s="1594"/>
      <c r="DM381" s="1594"/>
      <c r="DN381" s="1594"/>
      <c r="DO381" s="1594"/>
      <c r="DP381" s="1594"/>
      <c r="DQ381" s="1594"/>
      <c r="DR381" s="1594"/>
      <c r="DS381" s="1594"/>
      <c r="DT381" s="1594"/>
      <c r="DU381" s="1594"/>
      <c r="DV381" s="1594"/>
      <c r="DW381" s="1594"/>
      <c r="DX381" s="1594"/>
      <c r="DY381" s="1594"/>
      <c r="DZ381" s="1594"/>
      <c r="EA381" s="1594"/>
      <c r="EB381" s="1594"/>
      <c r="EC381" s="1594"/>
      <c r="ED381" s="1594"/>
      <c r="EE381" s="1594"/>
      <c r="EF381" s="1594"/>
      <c r="EG381" s="1594"/>
      <c r="EH381" s="1594"/>
      <c r="EI381" s="1594"/>
      <c r="EJ381" s="1594"/>
      <c r="EK381" s="1594"/>
      <c r="EL381" s="1594"/>
      <c r="EM381" s="1594"/>
      <c r="EN381" s="1594"/>
      <c r="EO381" s="1594"/>
      <c r="EP381" s="1594"/>
      <c r="EQ381" s="1594"/>
      <c r="ER381" s="1594"/>
      <c r="ES381" s="1594"/>
    </row>
    <row r="382" spans="1:149" s="1595" customFormat="1" ht="12.5">
      <c r="A382" s="1644" t="str">
        <f t="shared" si="225"/>
        <v>Organisation</v>
      </c>
      <c r="B382" s="1758"/>
      <c r="C382" s="1758"/>
      <c r="D382" s="1758"/>
      <c r="E382" s="1756"/>
      <c r="F382" s="1592"/>
      <c r="G382" s="1714">
        <f t="shared" si="226"/>
        <v>0</v>
      </c>
      <c r="H382" s="1645"/>
      <c r="I382" s="1714">
        <f t="shared" si="227"/>
        <v>0</v>
      </c>
      <c r="J382" s="1646"/>
      <c r="K382" s="1646"/>
      <c r="L382" s="1592"/>
      <c r="M382" s="1597"/>
      <c r="N382" s="1597"/>
      <c r="O382" s="1646"/>
      <c r="P382" s="1647"/>
      <c r="Q382" s="1647"/>
      <c r="R382" s="1648"/>
      <c r="S382" s="1603"/>
      <c r="T382" s="1649"/>
      <c r="U382" s="1649"/>
      <c r="V382" s="1649"/>
      <c r="W382" s="1649"/>
      <c r="X382" s="1649"/>
      <c r="Y382" s="1649"/>
      <c r="Z382" s="1649"/>
      <c r="AA382" s="1649"/>
      <c r="AB382" s="1649"/>
      <c r="AC382" s="1649"/>
      <c r="AD382" s="1649"/>
      <c r="AE382" s="1649"/>
      <c r="AF382" s="1610">
        <f t="shared" si="206"/>
        <v>0</v>
      </c>
      <c r="AG382" s="1649"/>
      <c r="AH382" s="1649"/>
      <c r="AI382" s="1649"/>
      <c r="AJ382" s="1649"/>
      <c r="AK382" s="1649"/>
      <c r="AL382" s="1649"/>
      <c r="AM382" s="1649"/>
      <c r="AN382" s="1649"/>
      <c r="AO382" s="1649"/>
      <c r="AP382" s="1649"/>
      <c r="AQ382" s="1649"/>
      <c r="AR382" s="1709"/>
      <c r="AS382" s="1779">
        <f t="shared" si="207"/>
        <v>0</v>
      </c>
      <c r="AT382" s="1711">
        <f t="shared" si="228"/>
        <v>0</v>
      </c>
      <c r="AU382" s="1611">
        <f t="shared" si="208"/>
        <v>0</v>
      </c>
      <c r="AV382" s="1611">
        <f t="shared" si="209"/>
        <v>0</v>
      </c>
      <c r="AW382" s="1611">
        <f t="shared" si="210"/>
        <v>0</v>
      </c>
      <c r="AX382" s="1611">
        <f t="shared" si="211"/>
        <v>0</v>
      </c>
      <c r="AY382" s="1611">
        <f t="shared" si="212"/>
        <v>0</v>
      </c>
      <c r="AZ382" s="1611">
        <f t="shared" si="213"/>
        <v>0</v>
      </c>
      <c r="BA382" s="1611">
        <f t="shared" si="214"/>
        <v>0</v>
      </c>
      <c r="BB382" s="1611">
        <f t="shared" si="215"/>
        <v>0</v>
      </c>
      <c r="BC382" s="1611">
        <f t="shared" si="216"/>
        <v>0</v>
      </c>
      <c r="BD382" s="1611">
        <f t="shared" si="217"/>
        <v>0</v>
      </c>
      <c r="BE382" s="1611">
        <f t="shared" si="218"/>
        <v>0</v>
      </c>
      <c r="BF382" s="1611">
        <f t="shared" si="219"/>
        <v>0</v>
      </c>
      <c r="BG382" s="1611">
        <f t="shared" si="229"/>
        <v>0</v>
      </c>
      <c r="BH382" s="1611" t="str">
        <f t="shared" si="230"/>
        <v/>
      </c>
      <c r="BI382" s="1611" t="str">
        <f t="shared" si="231"/>
        <v/>
      </c>
      <c r="BJ382" s="1611" t="str">
        <f t="shared" si="220"/>
        <v/>
      </c>
      <c r="BK382" s="1611" t="str">
        <f t="shared" si="221"/>
        <v/>
      </c>
      <c r="BL382" s="1611" t="str">
        <f t="shared" ca="1" si="222"/>
        <v/>
      </c>
      <c r="BM382" s="1611" t="str">
        <f t="shared" si="232"/>
        <v/>
      </c>
      <c r="BN382" s="1611" t="str">
        <f t="shared" si="223"/>
        <v/>
      </c>
      <c r="BO382" s="1611" t="str">
        <f t="shared" si="224"/>
        <v/>
      </c>
      <c r="BP382" s="1611" t="str">
        <f t="shared" si="233"/>
        <v/>
      </c>
      <c r="BQ382" s="1611" t="str">
        <f t="shared" si="234"/>
        <v/>
      </c>
      <c r="BR382" s="1611" t="str">
        <f t="shared" si="235"/>
        <v/>
      </c>
      <c r="BS382" s="1611" t="str">
        <f t="shared" si="236"/>
        <v/>
      </c>
      <c r="BT382" s="1611" t="str">
        <f t="shared" si="237"/>
        <v/>
      </c>
      <c r="BU382" s="1731">
        <f t="shared" ca="1" si="238"/>
        <v>0</v>
      </c>
      <c r="BV382" s="1594"/>
      <c r="BW382" s="1594"/>
      <c r="BX382" s="1594"/>
      <c r="BY382" s="1594"/>
      <c r="BZ382" s="1594"/>
      <c r="CA382" s="1594"/>
      <c r="CB382" s="1594"/>
      <c r="CC382" s="1594"/>
      <c r="CD382" s="1594"/>
      <c r="CE382" s="1594"/>
      <c r="CF382" s="1594"/>
      <c r="CG382" s="1594"/>
      <c r="CH382" s="1594"/>
      <c r="CI382" s="1594"/>
      <c r="CJ382" s="1594"/>
      <c r="CK382" s="1594"/>
      <c r="CL382" s="1594"/>
      <c r="CM382" s="1594"/>
      <c r="CN382" s="1594"/>
      <c r="CO382" s="1594"/>
      <c r="CP382" s="1594"/>
      <c r="CQ382" s="1594"/>
      <c r="CR382" s="1594"/>
      <c r="CS382" s="1594"/>
      <c r="CT382" s="1594"/>
      <c r="CU382" s="1594"/>
      <c r="CV382" s="1594"/>
      <c r="CW382" s="1594"/>
      <c r="CX382" s="1594"/>
      <c r="CY382" s="1594"/>
      <c r="CZ382" s="1594"/>
      <c r="DA382" s="1594"/>
      <c r="DB382" s="1594"/>
      <c r="DC382" s="1594"/>
      <c r="DD382" s="1594"/>
      <c r="DE382" s="1594"/>
      <c r="DF382" s="1594"/>
      <c r="DG382" s="1594"/>
      <c r="DH382" s="1594"/>
      <c r="DI382" s="1594"/>
      <c r="DJ382" s="1594"/>
      <c r="DK382" s="1594"/>
      <c r="DL382" s="1594"/>
      <c r="DM382" s="1594"/>
      <c r="DN382" s="1594"/>
      <c r="DO382" s="1594"/>
      <c r="DP382" s="1594"/>
      <c r="DQ382" s="1594"/>
      <c r="DR382" s="1594"/>
      <c r="DS382" s="1594"/>
      <c r="DT382" s="1594"/>
      <c r="DU382" s="1594"/>
      <c r="DV382" s="1594"/>
      <c r="DW382" s="1594"/>
      <c r="DX382" s="1594"/>
      <c r="DY382" s="1594"/>
      <c r="DZ382" s="1594"/>
      <c r="EA382" s="1594"/>
      <c r="EB382" s="1594"/>
      <c r="EC382" s="1594"/>
      <c r="ED382" s="1594"/>
      <c r="EE382" s="1594"/>
      <c r="EF382" s="1594"/>
      <c r="EG382" s="1594"/>
      <c r="EH382" s="1594"/>
      <c r="EI382" s="1594"/>
      <c r="EJ382" s="1594"/>
      <c r="EK382" s="1594"/>
      <c r="EL382" s="1594"/>
      <c r="EM382" s="1594"/>
      <c r="EN382" s="1594"/>
      <c r="EO382" s="1594"/>
      <c r="EP382" s="1594"/>
      <c r="EQ382" s="1594"/>
      <c r="ER382" s="1594"/>
      <c r="ES382" s="1594"/>
    </row>
    <row r="383" spans="1:149" s="1595" customFormat="1" ht="12.5">
      <c r="A383" s="1644" t="str">
        <f t="shared" si="225"/>
        <v>Organisation</v>
      </c>
      <c r="B383" s="1758"/>
      <c r="C383" s="1758"/>
      <c r="D383" s="1758"/>
      <c r="E383" s="1756"/>
      <c r="F383" s="1592"/>
      <c r="G383" s="1714">
        <f t="shared" si="226"/>
        <v>0</v>
      </c>
      <c r="H383" s="1645"/>
      <c r="I383" s="1714">
        <f t="shared" si="227"/>
        <v>0</v>
      </c>
      <c r="J383" s="1646"/>
      <c r="K383" s="1646"/>
      <c r="L383" s="1592"/>
      <c r="M383" s="1597"/>
      <c r="N383" s="1597"/>
      <c r="O383" s="1646"/>
      <c r="P383" s="1647"/>
      <c r="Q383" s="1647"/>
      <c r="R383" s="1648"/>
      <c r="S383" s="1603"/>
      <c r="T383" s="1649"/>
      <c r="U383" s="1649"/>
      <c r="V383" s="1649"/>
      <c r="W383" s="1649"/>
      <c r="X383" s="1649"/>
      <c r="Y383" s="1649"/>
      <c r="Z383" s="1649"/>
      <c r="AA383" s="1649"/>
      <c r="AB383" s="1649"/>
      <c r="AC383" s="1649"/>
      <c r="AD383" s="1649"/>
      <c r="AE383" s="1649"/>
      <c r="AF383" s="1610">
        <f t="shared" si="206"/>
        <v>0</v>
      </c>
      <c r="AG383" s="1649"/>
      <c r="AH383" s="1649"/>
      <c r="AI383" s="1649"/>
      <c r="AJ383" s="1649"/>
      <c r="AK383" s="1649"/>
      <c r="AL383" s="1649"/>
      <c r="AM383" s="1649"/>
      <c r="AN383" s="1649"/>
      <c r="AO383" s="1649"/>
      <c r="AP383" s="1649"/>
      <c r="AQ383" s="1649"/>
      <c r="AR383" s="1709"/>
      <c r="AS383" s="1779">
        <f t="shared" si="207"/>
        <v>0</v>
      </c>
      <c r="AT383" s="1711">
        <f t="shared" si="228"/>
        <v>0</v>
      </c>
      <c r="AU383" s="1611">
        <f t="shared" si="208"/>
        <v>0</v>
      </c>
      <c r="AV383" s="1611">
        <f t="shared" si="209"/>
        <v>0</v>
      </c>
      <c r="AW383" s="1611">
        <f t="shared" si="210"/>
        <v>0</v>
      </c>
      <c r="AX383" s="1611">
        <f t="shared" si="211"/>
        <v>0</v>
      </c>
      <c r="AY383" s="1611">
        <f t="shared" si="212"/>
        <v>0</v>
      </c>
      <c r="AZ383" s="1611">
        <f t="shared" si="213"/>
        <v>0</v>
      </c>
      <c r="BA383" s="1611">
        <f t="shared" si="214"/>
        <v>0</v>
      </c>
      <c r="BB383" s="1611">
        <f t="shared" si="215"/>
        <v>0</v>
      </c>
      <c r="BC383" s="1611">
        <f t="shared" si="216"/>
        <v>0</v>
      </c>
      <c r="BD383" s="1611">
        <f t="shared" si="217"/>
        <v>0</v>
      </c>
      <c r="BE383" s="1611">
        <f t="shared" si="218"/>
        <v>0</v>
      </c>
      <c r="BF383" s="1611">
        <f t="shared" si="219"/>
        <v>0</v>
      </c>
      <c r="BG383" s="1611">
        <f t="shared" si="229"/>
        <v>0</v>
      </c>
      <c r="BH383" s="1611" t="str">
        <f t="shared" si="230"/>
        <v/>
      </c>
      <c r="BI383" s="1611" t="str">
        <f t="shared" si="231"/>
        <v/>
      </c>
      <c r="BJ383" s="1611" t="str">
        <f t="shared" si="220"/>
        <v/>
      </c>
      <c r="BK383" s="1611" t="str">
        <f t="shared" si="221"/>
        <v/>
      </c>
      <c r="BL383" s="1611" t="str">
        <f t="shared" ca="1" si="222"/>
        <v/>
      </c>
      <c r="BM383" s="1611" t="str">
        <f t="shared" si="232"/>
        <v/>
      </c>
      <c r="BN383" s="1611" t="str">
        <f t="shared" si="223"/>
        <v/>
      </c>
      <c r="BO383" s="1611" t="str">
        <f t="shared" si="224"/>
        <v/>
      </c>
      <c r="BP383" s="1611" t="str">
        <f t="shared" si="233"/>
        <v/>
      </c>
      <c r="BQ383" s="1611" t="str">
        <f t="shared" si="234"/>
        <v/>
      </c>
      <c r="BR383" s="1611" t="str">
        <f t="shared" si="235"/>
        <v/>
      </c>
      <c r="BS383" s="1611" t="str">
        <f t="shared" si="236"/>
        <v/>
      </c>
      <c r="BT383" s="1611" t="str">
        <f t="shared" si="237"/>
        <v/>
      </c>
      <c r="BU383" s="1731">
        <f t="shared" ca="1" si="238"/>
        <v>0</v>
      </c>
      <c r="BV383" s="1594"/>
      <c r="BW383" s="1594"/>
      <c r="BX383" s="1594"/>
      <c r="BY383" s="1594"/>
      <c r="BZ383" s="1594"/>
      <c r="CA383" s="1594"/>
      <c r="CB383" s="1594"/>
      <c r="CC383" s="1594"/>
      <c r="CD383" s="1594"/>
      <c r="CE383" s="1594"/>
      <c r="CF383" s="1594"/>
      <c r="CG383" s="1594"/>
      <c r="CH383" s="1594"/>
      <c r="CI383" s="1594"/>
      <c r="CJ383" s="1594"/>
      <c r="CK383" s="1594"/>
      <c r="CL383" s="1594"/>
      <c r="CM383" s="1594"/>
      <c r="CN383" s="1594"/>
      <c r="CO383" s="1594"/>
      <c r="CP383" s="1594"/>
      <c r="CQ383" s="1594"/>
      <c r="CR383" s="1594"/>
      <c r="CS383" s="1594"/>
      <c r="CT383" s="1594"/>
      <c r="CU383" s="1594"/>
      <c r="CV383" s="1594"/>
      <c r="CW383" s="1594"/>
      <c r="CX383" s="1594"/>
      <c r="CY383" s="1594"/>
      <c r="CZ383" s="1594"/>
      <c r="DA383" s="1594"/>
      <c r="DB383" s="1594"/>
      <c r="DC383" s="1594"/>
      <c r="DD383" s="1594"/>
      <c r="DE383" s="1594"/>
      <c r="DF383" s="1594"/>
      <c r="DG383" s="1594"/>
      <c r="DH383" s="1594"/>
      <c r="DI383" s="1594"/>
      <c r="DJ383" s="1594"/>
      <c r="DK383" s="1594"/>
      <c r="DL383" s="1594"/>
      <c r="DM383" s="1594"/>
      <c r="DN383" s="1594"/>
      <c r="DO383" s="1594"/>
      <c r="DP383" s="1594"/>
      <c r="DQ383" s="1594"/>
      <c r="DR383" s="1594"/>
      <c r="DS383" s="1594"/>
      <c r="DT383" s="1594"/>
      <c r="DU383" s="1594"/>
      <c r="DV383" s="1594"/>
      <c r="DW383" s="1594"/>
      <c r="DX383" s="1594"/>
      <c r="DY383" s="1594"/>
      <c r="DZ383" s="1594"/>
      <c r="EA383" s="1594"/>
      <c r="EB383" s="1594"/>
      <c r="EC383" s="1594"/>
      <c r="ED383" s="1594"/>
      <c r="EE383" s="1594"/>
      <c r="EF383" s="1594"/>
      <c r="EG383" s="1594"/>
      <c r="EH383" s="1594"/>
      <c r="EI383" s="1594"/>
      <c r="EJ383" s="1594"/>
      <c r="EK383" s="1594"/>
      <c r="EL383" s="1594"/>
      <c r="EM383" s="1594"/>
      <c r="EN383" s="1594"/>
      <c r="EO383" s="1594"/>
      <c r="EP383" s="1594"/>
      <c r="EQ383" s="1594"/>
      <c r="ER383" s="1594"/>
      <c r="ES383" s="1594"/>
    </row>
    <row r="384" spans="1:149" s="1595" customFormat="1" ht="12.5">
      <c r="A384" s="1644" t="str">
        <f t="shared" si="225"/>
        <v>Organisation</v>
      </c>
      <c r="B384" s="1758"/>
      <c r="C384" s="1758"/>
      <c r="D384" s="1758"/>
      <c r="E384" s="1756"/>
      <c r="F384" s="1592"/>
      <c r="G384" s="1714">
        <f t="shared" si="226"/>
        <v>0</v>
      </c>
      <c r="H384" s="1645"/>
      <c r="I384" s="1714">
        <f t="shared" si="227"/>
        <v>0</v>
      </c>
      <c r="J384" s="1646"/>
      <c r="K384" s="1646"/>
      <c r="L384" s="1592"/>
      <c r="M384" s="1597"/>
      <c r="N384" s="1597"/>
      <c r="O384" s="1646"/>
      <c r="P384" s="1647"/>
      <c r="Q384" s="1647"/>
      <c r="R384" s="1648"/>
      <c r="S384" s="1603"/>
      <c r="T384" s="1649"/>
      <c r="U384" s="1649"/>
      <c r="V384" s="1649"/>
      <c r="W384" s="1649"/>
      <c r="X384" s="1649"/>
      <c r="Y384" s="1649"/>
      <c r="Z384" s="1649"/>
      <c r="AA384" s="1649"/>
      <c r="AB384" s="1649"/>
      <c r="AC384" s="1649"/>
      <c r="AD384" s="1649"/>
      <c r="AE384" s="1649"/>
      <c r="AF384" s="1610">
        <f t="shared" si="206"/>
        <v>0</v>
      </c>
      <c r="AG384" s="1649"/>
      <c r="AH384" s="1649"/>
      <c r="AI384" s="1649"/>
      <c r="AJ384" s="1649"/>
      <c r="AK384" s="1649"/>
      <c r="AL384" s="1649"/>
      <c r="AM384" s="1649"/>
      <c r="AN384" s="1649"/>
      <c r="AO384" s="1649"/>
      <c r="AP384" s="1649"/>
      <c r="AQ384" s="1649"/>
      <c r="AR384" s="1709"/>
      <c r="AS384" s="1779">
        <f t="shared" si="207"/>
        <v>0</v>
      </c>
      <c r="AT384" s="1711">
        <f t="shared" si="228"/>
        <v>0</v>
      </c>
      <c r="AU384" s="1611">
        <f t="shared" si="208"/>
        <v>0</v>
      </c>
      <c r="AV384" s="1611">
        <f t="shared" si="209"/>
        <v>0</v>
      </c>
      <c r="AW384" s="1611">
        <f t="shared" si="210"/>
        <v>0</v>
      </c>
      <c r="AX384" s="1611">
        <f t="shared" si="211"/>
        <v>0</v>
      </c>
      <c r="AY384" s="1611">
        <f t="shared" si="212"/>
        <v>0</v>
      </c>
      <c r="AZ384" s="1611">
        <f t="shared" si="213"/>
        <v>0</v>
      </c>
      <c r="BA384" s="1611">
        <f t="shared" si="214"/>
        <v>0</v>
      </c>
      <c r="BB384" s="1611">
        <f t="shared" si="215"/>
        <v>0</v>
      </c>
      <c r="BC384" s="1611">
        <f t="shared" si="216"/>
        <v>0</v>
      </c>
      <c r="BD384" s="1611">
        <f t="shared" si="217"/>
        <v>0</v>
      </c>
      <c r="BE384" s="1611">
        <f t="shared" si="218"/>
        <v>0</v>
      </c>
      <c r="BF384" s="1611">
        <f t="shared" si="219"/>
        <v>0</v>
      </c>
      <c r="BG384" s="1611">
        <f t="shared" si="229"/>
        <v>0</v>
      </c>
      <c r="BH384" s="1611" t="str">
        <f t="shared" si="230"/>
        <v/>
      </c>
      <c r="BI384" s="1611" t="str">
        <f t="shared" si="231"/>
        <v/>
      </c>
      <c r="BJ384" s="1611" t="str">
        <f t="shared" si="220"/>
        <v/>
      </c>
      <c r="BK384" s="1611" t="str">
        <f t="shared" si="221"/>
        <v/>
      </c>
      <c r="BL384" s="1611" t="str">
        <f t="shared" ca="1" si="222"/>
        <v/>
      </c>
      <c r="BM384" s="1611" t="str">
        <f t="shared" si="232"/>
        <v/>
      </c>
      <c r="BN384" s="1611" t="str">
        <f t="shared" si="223"/>
        <v/>
      </c>
      <c r="BO384" s="1611" t="str">
        <f t="shared" si="224"/>
        <v/>
      </c>
      <c r="BP384" s="1611" t="str">
        <f t="shared" si="233"/>
        <v/>
      </c>
      <c r="BQ384" s="1611" t="str">
        <f t="shared" si="234"/>
        <v/>
      </c>
      <c r="BR384" s="1611" t="str">
        <f t="shared" si="235"/>
        <v/>
      </c>
      <c r="BS384" s="1611" t="str">
        <f t="shared" si="236"/>
        <v/>
      </c>
      <c r="BT384" s="1611" t="str">
        <f t="shared" si="237"/>
        <v/>
      </c>
      <c r="BU384" s="1731">
        <f t="shared" ca="1" si="238"/>
        <v>0</v>
      </c>
      <c r="BV384" s="1594"/>
      <c r="BW384" s="1594"/>
      <c r="BX384" s="1594"/>
      <c r="BY384" s="1594"/>
      <c r="BZ384" s="1594"/>
      <c r="CA384" s="1594"/>
      <c r="CB384" s="1594"/>
      <c r="CC384" s="1594"/>
      <c r="CD384" s="1594"/>
      <c r="CE384" s="1594"/>
      <c r="CF384" s="1594"/>
      <c r="CG384" s="1594"/>
      <c r="CH384" s="1594"/>
      <c r="CI384" s="1594"/>
      <c r="CJ384" s="1594"/>
      <c r="CK384" s="1594"/>
      <c r="CL384" s="1594"/>
      <c r="CM384" s="1594"/>
      <c r="CN384" s="1594"/>
      <c r="CO384" s="1594"/>
      <c r="CP384" s="1594"/>
      <c r="CQ384" s="1594"/>
      <c r="CR384" s="1594"/>
      <c r="CS384" s="1594"/>
      <c r="CT384" s="1594"/>
      <c r="CU384" s="1594"/>
      <c r="CV384" s="1594"/>
      <c r="CW384" s="1594"/>
      <c r="CX384" s="1594"/>
      <c r="CY384" s="1594"/>
      <c r="CZ384" s="1594"/>
      <c r="DA384" s="1594"/>
      <c r="DB384" s="1594"/>
      <c r="DC384" s="1594"/>
      <c r="DD384" s="1594"/>
      <c r="DE384" s="1594"/>
      <c r="DF384" s="1594"/>
      <c r="DG384" s="1594"/>
      <c r="DH384" s="1594"/>
      <c r="DI384" s="1594"/>
      <c r="DJ384" s="1594"/>
      <c r="DK384" s="1594"/>
      <c r="DL384" s="1594"/>
      <c r="DM384" s="1594"/>
      <c r="DN384" s="1594"/>
      <c r="DO384" s="1594"/>
      <c r="DP384" s="1594"/>
      <c r="DQ384" s="1594"/>
      <c r="DR384" s="1594"/>
      <c r="DS384" s="1594"/>
      <c r="DT384" s="1594"/>
      <c r="DU384" s="1594"/>
      <c r="DV384" s="1594"/>
      <c r="DW384" s="1594"/>
      <c r="DX384" s="1594"/>
      <c r="DY384" s="1594"/>
      <c r="DZ384" s="1594"/>
      <c r="EA384" s="1594"/>
      <c r="EB384" s="1594"/>
      <c r="EC384" s="1594"/>
      <c r="ED384" s="1594"/>
      <c r="EE384" s="1594"/>
      <c r="EF384" s="1594"/>
      <c r="EG384" s="1594"/>
      <c r="EH384" s="1594"/>
      <c r="EI384" s="1594"/>
      <c r="EJ384" s="1594"/>
      <c r="EK384" s="1594"/>
      <c r="EL384" s="1594"/>
      <c r="EM384" s="1594"/>
      <c r="EN384" s="1594"/>
      <c r="EO384" s="1594"/>
      <c r="EP384" s="1594"/>
      <c r="EQ384" s="1594"/>
      <c r="ER384" s="1594"/>
      <c r="ES384" s="1594"/>
    </row>
    <row r="385" spans="1:149" s="1595" customFormat="1" ht="12.5">
      <c r="A385" s="1644" t="str">
        <f t="shared" si="225"/>
        <v>Organisation</v>
      </c>
      <c r="B385" s="1758"/>
      <c r="C385" s="1758"/>
      <c r="D385" s="1758"/>
      <c r="E385" s="1756"/>
      <c r="F385" s="1592"/>
      <c r="G385" s="1714">
        <f t="shared" si="226"/>
        <v>0</v>
      </c>
      <c r="H385" s="1645"/>
      <c r="I385" s="1714">
        <f t="shared" si="227"/>
        <v>0</v>
      </c>
      <c r="J385" s="1646"/>
      <c r="K385" s="1646"/>
      <c r="L385" s="1592"/>
      <c r="M385" s="1597"/>
      <c r="N385" s="1597"/>
      <c r="O385" s="1646"/>
      <c r="P385" s="1647"/>
      <c r="Q385" s="1647"/>
      <c r="R385" s="1648"/>
      <c r="S385" s="1603"/>
      <c r="T385" s="1649"/>
      <c r="U385" s="1649"/>
      <c r="V385" s="1649"/>
      <c r="W385" s="1649"/>
      <c r="X385" s="1649"/>
      <c r="Y385" s="1649"/>
      <c r="Z385" s="1649"/>
      <c r="AA385" s="1649"/>
      <c r="AB385" s="1649"/>
      <c r="AC385" s="1649"/>
      <c r="AD385" s="1649"/>
      <c r="AE385" s="1649"/>
      <c r="AF385" s="1610">
        <f t="shared" si="206"/>
        <v>0</v>
      </c>
      <c r="AG385" s="1649"/>
      <c r="AH385" s="1649"/>
      <c r="AI385" s="1649"/>
      <c r="AJ385" s="1649"/>
      <c r="AK385" s="1649"/>
      <c r="AL385" s="1649"/>
      <c r="AM385" s="1649"/>
      <c r="AN385" s="1649"/>
      <c r="AO385" s="1649"/>
      <c r="AP385" s="1649"/>
      <c r="AQ385" s="1649"/>
      <c r="AR385" s="1709"/>
      <c r="AS385" s="1779">
        <f t="shared" si="207"/>
        <v>0</v>
      </c>
      <c r="AT385" s="1711">
        <f t="shared" si="228"/>
        <v>0</v>
      </c>
      <c r="AU385" s="1611">
        <f t="shared" si="208"/>
        <v>0</v>
      </c>
      <c r="AV385" s="1611">
        <f t="shared" si="209"/>
        <v>0</v>
      </c>
      <c r="AW385" s="1611">
        <f t="shared" si="210"/>
        <v>0</v>
      </c>
      <c r="AX385" s="1611">
        <f t="shared" si="211"/>
        <v>0</v>
      </c>
      <c r="AY385" s="1611">
        <f t="shared" si="212"/>
        <v>0</v>
      </c>
      <c r="AZ385" s="1611">
        <f t="shared" si="213"/>
        <v>0</v>
      </c>
      <c r="BA385" s="1611">
        <f t="shared" si="214"/>
        <v>0</v>
      </c>
      <c r="BB385" s="1611">
        <f t="shared" si="215"/>
        <v>0</v>
      </c>
      <c r="BC385" s="1611">
        <f t="shared" si="216"/>
        <v>0</v>
      </c>
      <c r="BD385" s="1611">
        <f t="shared" si="217"/>
        <v>0</v>
      </c>
      <c r="BE385" s="1611">
        <f t="shared" si="218"/>
        <v>0</v>
      </c>
      <c r="BF385" s="1611">
        <f t="shared" si="219"/>
        <v>0</v>
      </c>
      <c r="BG385" s="1611">
        <f t="shared" si="229"/>
        <v>0</v>
      </c>
      <c r="BH385" s="1611" t="str">
        <f t="shared" si="230"/>
        <v/>
      </c>
      <c r="BI385" s="1611" t="str">
        <f t="shared" si="231"/>
        <v/>
      </c>
      <c r="BJ385" s="1611" t="str">
        <f t="shared" si="220"/>
        <v/>
      </c>
      <c r="BK385" s="1611" t="str">
        <f t="shared" si="221"/>
        <v/>
      </c>
      <c r="BL385" s="1611" t="str">
        <f t="shared" ca="1" si="222"/>
        <v/>
      </c>
      <c r="BM385" s="1611" t="str">
        <f t="shared" si="232"/>
        <v/>
      </c>
      <c r="BN385" s="1611" t="str">
        <f t="shared" si="223"/>
        <v/>
      </c>
      <c r="BO385" s="1611" t="str">
        <f t="shared" si="224"/>
        <v/>
      </c>
      <c r="BP385" s="1611" t="str">
        <f t="shared" si="233"/>
        <v/>
      </c>
      <c r="BQ385" s="1611" t="str">
        <f t="shared" si="234"/>
        <v/>
      </c>
      <c r="BR385" s="1611" t="str">
        <f t="shared" si="235"/>
        <v/>
      </c>
      <c r="BS385" s="1611" t="str">
        <f t="shared" si="236"/>
        <v/>
      </c>
      <c r="BT385" s="1611" t="str">
        <f t="shared" si="237"/>
        <v/>
      </c>
      <c r="BU385" s="1731">
        <f t="shared" ca="1" si="238"/>
        <v>0</v>
      </c>
      <c r="BV385" s="1594"/>
      <c r="BW385" s="1594"/>
      <c r="BX385" s="1594"/>
      <c r="BY385" s="1594"/>
      <c r="BZ385" s="1594"/>
      <c r="CA385" s="1594"/>
      <c r="CB385" s="1594"/>
      <c r="CC385" s="1594"/>
      <c r="CD385" s="1594"/>
      <c r="CE385" s="1594"/>
      <c r="CF385" s="1594"/>
      <c r="CG385" s="1594"/>
      <c r="CH385" s="1594"/>
      <c r="CI385" s="1594"/>
      <c r="CJ385" s="1594"/>
      <c r="CK385" s="1594"/>
      <c r="CL385" s="1594"/>
      <c r="CM385" s="1594"/>
      <c r="CN385" s="1594"/>
      <c r="CO385" s="1594"/>
      <c r="CP385" s="1594"/>
      <c r="CQ385" s="1594"/>
      <c r="CR385" s="1594"/>
      <c r="CS385" s="1594"/>
      <c r="CT385" s="1594"/>
      <c r="CU385" s="1594"/>
      <c r="CV385" s="1594"/>
      <c r="CW385" s="1594"/>
      <c r="CX385" s="1594"/>
      <c r="CY385" s="1594"/>
      <c r="CZ385" s="1594"/>
      <c r="DA385" s="1594"/>
      <c r="DB385" s="1594"/>
      <c r="DC385" s="1594"/>
      <c r="DD385" s="1594"/>
      <c r="DE385" s="1594"/>
      <c r="DF385" s="1594"/>
      <c r="DG385" s="1594"/>
      <c r="DH385" s="1594"/>
      <c r="DI385" s="1594"/>
      <c r="DJ385" s="1594"/>
      <c r="DK385" s="1594"/>
      <c r="DL385" s="1594"/>
      <c r="DM385" s="1594"/>
      <c r="DN385" s="1594"/>
      <c r="DO385" s="1594"/>
      <c r="DP385" s="1594"/>
      <c r="DQ385" s="1594"/>
      <c r="DR385" s="1594"/>
      <c r="DS385" s="1594"/>
      <c r="DT385" s="1594"/>
      <c r="DU385" s="1594"/>
      <c r="DV385" s="1594"/>
      <c r="DW385" s="1594"/>
      <c r="DX385" s="1594"/>
      <c r="DY385" s="1594"/>
      <c r="DZ385" s="1594"/>
      <c r="EA385" s="1594"/>
      <c r="EB385" s="1594"/>
      <c r="EC385" s="1594"/>
      <c r="ED385" s="1594"/>
      <c r="EE385" s="1594"/>
      <c r="EF385" s="1594"/>
      <c r="EG385" s="1594"/>
      <c r="EH385" s="1594"/>
      <c r="EI385" s="1594"/>
      <c r="EJ385" s="1594"/>
      <c r="EK385" s="1594"/>
      <c r="EL385" s="1594"/>
      <c r="EM385" s="1594"/>
      <c r="EN385" s="1594"/>
      <c r="EO385" s="1594"/>
      <c r="EP385" s="1594"/>
      <c r="EQ385" s="1594"/>
      <c r="ER385" s="1594"/>
      <c r="ES385" s="1594"/>
    </row>
    <row r="386" spans="1:149" s="1595" customFormat="1" ht="12.5">
      <c r="A386" s="1644" t="str">
        <f t="shared" si="225"/>
        <v>Organisation</v>
      </c>
      <c r="B386" s="1758"/>
      <c r="C386" s="1758"/>
      <c r="D386" s="1758"/>
      <c r="E386" s="1756"/>
      <c r="F386" s="1592"/>
      <c r="G386" s="1714">
        <f t="shared" si="226"/>
        <v>0</v>
      </c>
      <c r="H386" s="1645"/>
      <c r="I386" s="1714">
        <f t="shared" si="227"/>
        <v>0</v>
      </c>
      <c r="J386" s="1646"/>
      <c r="K386" s="1646"/>
      <c r="L386" s="1592"/>
      <c r="M386" s="1597"/>
      <c r="N386" s="1597"/>
      <c r="O386" s="1646"/>
      <c r="P386" s="1647"/>
      <c r="Q386" s="1647"/>
      <c r="R386" s="1648"/>
      <c r="S386" s="1603"/>
      <c r="T386" s="1649"/>
      <c r="U386" s="1649"/>
      <c r="V386" s="1649"/>
      <c r="W386" s="1649"/>
      <c r="X386" s="1649"/>
      <c r="Y386" s="1649"/>
      <c r="Z386" s="1649"/>
      <c r="AA386" s="1649"/>
      <c r="AB386" s="1649"/>
      <c r="AC386" s="1649"/>
      <c r="AD386" s="1649"/>
      <c r="AE386" s="1649"/>
      <c r="AF386" s="1610">
        <f t="shared" si="206"/>
        <v>0</v>
      </c>
      <c r="AG386" s="1649"/>
      <c r="AH386" s="1649"/>
      <c r="AI386" s="1649"/>
      <c r="AJ386" s="1649"/>
      <c r="AK386" s="1649"/>
      <c r="AL386" s="1649"/>
      <c r="AM386" s="1649"/>
      <c r="AN386" s="1649"/>
      <c r="AO386" s="1649"/>
      <c r="AP386" s="1649"/>
      <c r="AQ386" s="1649"/>
      <c r="AR386" s="1709"/>
      <c r="AS386" s="1779">
        <f t="shared" si="207"/>
        <v>0</v>
      </c>
      <c r="AT386" s="1711">
        <f t="shared" si="228"/>
        <v>0</v>
      </c>
      <c r="AU386" s="1611">
        <f t="shared" si="208"/>
        <v>0</v>
      </c>
      <c r="AV386" s="1611">
        <f t="shared" si="209"/>
        <v>0</v>
      </c>
      <c r="AW386" s="1611">
        <f t="shared" si="210"/>
        <v>0</v>
      </c>
      <c r="AX386" s="1611">
        <f t="shared" si="211"/>
        <v>0</v>
      </c>
      <c r="AY386" s="1611">
        <f t="shared" si="212"/>
        <v>0</v>
      </c>
      <c r="AZ386" s="1611">
        <f t="shared" si="213"/>
        <v>0</v>
      </c>
      <c r="BA386" s="1611">
        <f t="shared" si="214"/>
        <v>0</v>
      </c>
      <c r="BB386" s="1611">
        <f t="shared" si="215"/>
        <v>0</v>
      </c>
      <c r="BC386" s="1611">
        <f t="shared" si="216"/>
        <v>0</v>
      </c>
      <c r="BD386" s="1611">
        <f t="shared" si="217"/>
        <v>0</v>
      </c>
      <c r="BE386" s="1611">
        <f t="shared" si="218"/>
        <v>0</v>
      </c>
      <c r="BF386" s="1611">
        <f t="shared" si="219"/>
        <v>0</v>
      </c>
      <c r="BG386" s="1611">
        <f t="shared" si="229"/>
        <v>0</v>
      </c>
      <c r="BH386" s="1611" t="str">
        <f t="shared" si="230"/>
        <v/>
      </c>
      <c r="BI386" s="1611" t="str">
        <f t="shared" si="231"/>
        <v/>
      </c>
      <c r="BJ386" s="1611" t="str">
        <f t="shared" si="220"/>
        <v/>
      </c>
      <c r="BK386" s="1611" t="str">
        <f t="shared" si="221"/>
        <v/>
      </c>
      <c r="BL386" s="1611" t="str">
        <f t="shared" ca="1" si="222"/>
        <v/>
      </c>
      <c r="BM386" s="1611" t="str">
        <f t="shared" si="232"/>
        <v/>
      </c>
      <c r="BN386" s="1611" t="str">
        <f t="shared" si="223"/>
        <v/>
      </c>
      <c r="BO386" s="1611" t="str">
        <f t="shared" si="224"/>
        <v/>
      </c>
      <c r="BP386" s="1611" t="str">
        <f t="shared" si="233"/>
        <v/>
      </c>
      <c r="BQ386" s="1611" t="str">
        <f t="shared" si="234"/>
        <v/>
      </c>
      <c r="BR386" s="1611" t="str">
        <f t="shared" si="235"/>
        <v/>
      </c>
      <c r="BS386" s="1611" t="str">
        <f t="shared" si="236"/>
        <v/>
      </c>
      <c r="BT386" s="1611" t="str">
        <f t="shared" si="237"/>
        <v/>
      </c>
      <c r="BU386" s="1731">
        <f t="shared" ca="1" si="238"/>
        <v>0</v>
      </c>
      <c r="BV386" s="1594"/>
      <c r="BW386" s="1594"/>
      <c r="BX386" s="1594"/>
      <c r="BY386" s="1594"/>
      <c r="BZ386" s="1594"/>
      <c r="CA386" s="1594"/>
      <c r="CB386" s="1594"/>
      <c r="CC386" s="1594"/>
      <c r="CD386" s="1594"/>
      <c r="CE386" s="1594"/>
      <c r="CF386" s="1594"/>
      <c r="CG386" s="1594"/>
      <c r="CH386" s="1594"/>
      <c r="CI386" s="1594"/>
      <c r="CJ386" s="1594"/>
      <c r="CK386" s="1594"/>
      <c r="CL386" s="1594"/>
      <c r="CM386" s="1594"/>
      <c r="CN386" s="1594"/>
      <c r="CO386" s="1594"/>
      <c r="CP386" s="1594"/>
      <c r="CQ386" s="1594"/>
      <c r="CR386" s="1594"/>
      <c r="CS386" s="1594"/>
      <c r="CT386" s="1594"/>
      <c r="CU386" s="1594"/>
      <c r="CV386" s="1594"/>
      <c r="CW386" s="1594"/>
      <c r="CX386" s="1594"/>
      <c r="CY386" s="1594"/>
      <c r="CZ386" s="1594"/>
      <c r="DA386" s="1594"/>
      <c r="DB386" s="1594"/>
      <c r="DC386" s="1594"/>
      <c r="DD386" s="1594"/>
      <c r="DE386" s="1594"/>
      <c r="DF386" s="1594"/>
      <c r="DG386" s="1594"/>
      <c r="DH386" s="1594"/>
      <c r="DI386" s="1594"/>
      <c r="DJ386" s="1594"/>
      <c r="DK386" s="1594"/>
      <c r="DL386" s="1594"/>
      <c r="DM386" s="1594"/>
      <c r="DN386" s="1594"/>
      <c r="DO386" s="1594"/>
      <c r="DP386" s="1594"/>
      <c r="DQ386" s="1594"/>
      <c r="DR386" s="1594"/>
      <c r="DS386" s="1594"/>
      <c r="DT386" s="1594"/>
      <c r="DU386" s="1594"/>
      <c r="DV386" s="1594"/>
      <c r="DW386" s="1594"/>
      <c r="DX386" s="1594"/>
      <c r="DY386" s="1594"/>
      <c r="DZ386" s="1594"/>
      <c r="EA386" s="1594"/>
      <c r="EB386" s="1594"/>
      <c r="EC386" s="1594"/>
      <c r="ED386" s="1594"/>
      <c r="EE386" s="1594"/>
      <c r="EF386" s="1594"/>
      <c r="EG386" s="1594"/>
      <c r="EH386" s="1594"/>
      <c r="EI386" s="1594"/>
      <c r="EJ386" s="1594"/>
      <c r="EK386" s="1594"/>
      <c r="EL386" s="1594"/>
      <c r="EM386" s="1594"/>
      <c r="EN386" s="1594"/>
      <c r="EO386" s="1594"/>
      <c r="EP386" s="1594"/>
      <c r="EQ386" s="1594"/>
      <c r="ER386" s="1594"/>
      <c r="ES386" s="1594"/>
    </row>
    <row r="387" spans="1:149" s="1595" customFormat="1" ht="12.5">
      <c r="A387" s="1644" t="str">
        <f t="shared" si="225"/>
        <v>Organisation</v>
      </c>
      <c r="B387" s="1758"/>
      <c r="C387" s="1758"/>
      <c r="D387" s="1758"/>
      <c r="E387" s="1756"/>
      <c r="F387" s="1592"/>
      <c r="G387" s="1714">
        <f t="shared" si="226"/>
        <v>0</v>
      </c>
      <c r="H387" s="1645"/>
      <c r="I387" s="1714">
        <f t="shared" si="227"/>
        <v>0</v>
      </c>
      <c r="J387" s="1646"/>
      <c r="K387" s="1646"/>
      <c r="L387" s="1592"/>
      <c r="M387" s="1597"/>
      <c r="N387" s="1597"/>
      <c r="O387" s="1646"/>
      <c r="P387" s="1647"/>
      <c r="Q387" s="1647"/>
      <c r="R387" s="1648"/>
      <c r="S387" s="1603"/>
      <c r="T387" s="1649"/>
      <c r="U387" s="1649"/>
      <c r="V387" s="1649"/>
      <c r="W387" s="1649"/>
      <c r="X387" s="1649"/>
      <c r="Y387" s="1649"/>
      <c r="Z387" s="1649"/>
      <c r="AA387" s="1649"/>
      <c r="AB387" s="1649"/>
      <c r="AC387" s="1649"/>
      <c r="AD387" s="1649"/>
      <c r="AE387" s="1649"/>
      <c r="AF387" s="1610">
        <f t="shared" si="206"/>
        <v>0</v>
      </c>
      <c r="AG387" s="1649"/>
      <c r="AH387" s="1649"/>
      <c r="AI387" s="1649"/>
      <c r="AJ387" s="1649"/>
      <c r="AK387" s="1649"/>
      <c r="AL387" s="1649"/>
      <c r="AM387" s="1649"/>
      <c r="AN387" s="1649"/>
      <c r="AO387" s="1649"/>
      <c r="AP387" s="1649"/>
      <c r="AQ387" s="1649"/>
      <c r="AR387" s="1709"/>
      <c r="AS387" s="1779">
        <f t="shared" si="207"/>
        <v>0</v>
      </c>
      <c r="AT387" s="1711">
        <f t="shared" si="228"/>
        <v>0</v>
      </c>
      <c r="AU387" s="1611">
        <f t="shared" si="208"/>
        <v>0</v>
      </c>
      <c r="AV387" s="1611">
        <f t="shared" si="209"/>
        <v>0</v>
      </c>
      <c r="AW387" s="1611">
        <f t="shared" si="210"/>
        <v>0</v>
      </c>
      <c r="AX387" s="1611">
        <f t="shared" si="211"/>
        <v>0</v>
      </c>
      <c r="AY387" s="1611">
        <f t="shared" si="212"/>
        <v>0</v>
      </c>
      <c r="AZ387" s="1611">
        <f t="shared" si="213"/>
        <v>0</v>
      </c>
      <c r="BA387" s="1611">
        <f t="shared" si="214"/>
        <v>0</v>
      </c>
      <c r="BB387" s="1611">
        <f t="shared" si="215"/>
        <v>0</v>
      </c>
      <c r="BC387" s="1611">
        <f t="shared" si="216"/>
        <v>0</v>
      </c>
      <c r="BD387" s="1611">
        <f t="shared" si="217"/>
        <v>0</v>
      </c>
      <c r="BE387" s="1611">
        <f t="shared" si="218"/>
        <v>0</v>
      </c>
      <c r="BF387" s="1611">
        <f t="shared" si="219"/>
        <v>0</v>
      </c>
      <c r="BG387" s="1611">
        <f t="shared" si="229"/>
        <v>0</v>
      </c>
      <c r="BH387" s="1611" t="str">
        <f t="shared" si="230"/>
        <v/>
      </c>
      <c r="BI387" s="1611" t="str">
        <f t="shared" si="231"/>
        <v/>
      </c>
      <c r="BJ387" s="1611" t="str">
        <f t="shared" si="220"/>
        <v/>
      </c>
      <c r="BK387" s="1611" t="str">
        <f t="shared" si="221"/>
        <v/>
      </c>
      <c r="BL387" s="1611" t="str">
        <f t="shared" ca="1" si="222"/>
        <v/>
      </c>
      <c r="BM387" s="1611" t="str">
        <f t="shared" si="232"/>
        <v/>
      </c>
      <c r="BN387" s="1611" t="str">
        <f t="shared" si="223"/>
        <v/>
      </c>
      <c r="BO387" s="1611" t="str">
        <f t="shared" si="224"/>
        <v/>
      </c>
      <c r="BP387" s="1611" t="str">
        <f t="shared" si="233"/>
        <v/>
      </c>
      <c r="BQ387" s="1611" t="str">
        <f t="shared" si="234"/>
        <v/>
      </c>
      <c r="BR387" s="1611" t="str">
        <f t="shared" si="235"/>
        <v/>
      </c>
      <c r="BS387" s="1611" t="str">
        <f t="shared" si="236"/>
        <v/>
      </c>
      <c r="BT387" s="1611" t="str">
        <f t="shared" si="237"/>
        <v/>
      </c>
      <c r="BU387" s="1731">
        <f t="shared" ca="1" si="238"/>
        <v>0</v>
      </c>
      <c r="BV387" s="1594"/>
      <c r="BW387" s="1594"/>
      <c r="BX387" s="1594"/>
      <c r="BY387" s="1594"/>
      <c r="BZ387" s="1594"/>
      <c r="CA387" s="1594"/>
      <c r="CB387" s="1594"/>
      <c r="CC387" s="1594"/>
      <c r="CD387" s="1594"/>
      <c r="CE387" s="1594"/>
      <c r="CF387" s="1594"/>
      <c r="CG387" s="1594"/>
      <c r="CH387" s="1594"/>
      <c r="CI387" s="1594"/>
      <c r="CJ387" s="1594"/>
      <c r="CK387" s="1594"/>
      <c r="CL387" s="1594"/>
      <c r="CM387" s="1594"/>
      <c r="CN387" s="1594"/>
      <c r="CO387" s="1594"/>
      <c r="CP387" s="1594"/>
      <c r="CQ387" s="1594"/>
      <c r="CR387" s="1594"/>
      <c r="CS387" s="1594"/>
      <c r="CT387" s="1594"/>
      <c r="CU387" s="1594"/>
      <c r="CV387" s="1594"/>
      <c r="CW387" s="1594"/>
      <c r="CX387" s="1594"/>
      <c r="CY387" s="1594"/>
      <c r="CZ387" s="1594"/>
      <c r="DA387" s="1594"/>
      <c r="DB387" s="1594"/>
      <c r="DC387" s="1594"/>
      <c r="DD387" s="1594"/>
      <c r="DE387" s="1594"/>
      <c r="DF387" s="1594"/>
      <c r="DG387" s="1594"/>
      <c r="DH387" s="1594"/>
      <c r="DI387" s="1594"/>
      <c r="DJ387" s="1594"/>
      <c r="DK387" s="1594"/>
      <c r="DL387" s="1594"/>
      <c r="DM387" s="1594"/>
      <c r="DN387" s="1594"/>
      <c r="DO387" s="1594"/>
      <c r="DP387" s="1594"/>
      <c r="DQ387" s="1594"/>
      <c r="DR387" s="1594"/>
      <c r="DS387" s="1594"/>
      <c r="DT387" s="1594"/>
      <c r="DU387" s="1594"/>
      <c r="DV387" s="1594"/>
      <c r="DW387" s="1594"/>
      <c r="DX387" s="1594"/>
      <c r="DY387" s="1594"/>
      <c r="DZ387" s="1594"/>
      <c r="EA387" s="1594"/>
      <c r="EB387" s="1594"/>
      <c r="EC387" s="1594"/>
      <c r="ED387" s="1594"/>
      <c r="EE387" s="1594"/>
      <c r="EF387" s="1594"/>
      <c r="EG387" s="1594"/>
      <c r="EH387" s="1594"/>
      <c r="EI387" s="1594"/>
      <c r="EJ387" s="1594"/>
      <c r="EK387" s="1594"/>
      <c r="EL387" s="1594"/>
      <c r="EM387" s="1594"/>
      <c r="EN387" s="1594"/>
      <c r="EO387" s="1594"/>
      <c r="EP387" s="1594"/>
      <c r="EQ387" s="1594"/>
      <c r="ER387" s="1594"/>
      <c r="ES387" s="1594"/>
    </row>
    <row r="388" spans="1:149" s="1595" customFormat="1" ht="12.5">
      <c r="A388" s="1644" t="str">
        <f t="shared" si="225"/>
        <v>Organisation</v>
      </c>
      <c r="B388" s="1758"/>
      <c r="C388" s="1758"/>
      <c r="D388" s="1758"/>
      <c r="E388" s="1756"/>
      <c r="F388" s="1592"/>
      <c r="G388" s="1714">
        <f t="shared" si="226"/>
        <v>0</v>
      </c>
      <c r="H388" s="1645"/>
      <c r="I388" s="1714">
        <f t="shared" si="227"/>
        <v>0</v>
      </c>
      <c r="J388" s="1646"/>
      <c r="K388" s="1646"/>
      <c r="L388" s="1592"/>
      <c r="M388" s="1597"/>
      <c r="N388" s="1597"/>
      <c r="O388" s="1646"/>
      <c r="P388" s="1647"/>
      <c r="Q388" s="1647"/>
      <c r="R388" s="1648"/>
      <c r="S388" s="1603"/>
      <c r="T388" s="1649"/>
      <c r="U388" s="1649"/>
      <c r="V388" s="1649"/>
      <c r="W388" s="1649"/>
      <c r="X388" s="1649"/>
      <c r="Y388" s="1649"/>
      <c r="Z388" s="1649"/>
      <c r="AA388" s="1649"/>
      <c r="AB388" s="1649"/>
      <c r="AC388" s="1649"/>
      <c r="AD388" s="1649"/>
      <c r="AE388" s="1649"/>
      <c r="AF388" s="1610">
        <f t="shared" si="206"/>
        <v>0</v>
      </c>
      <c r="AG388" s="1649"/>
      <c r="AH388" s="1649"/>
      <c r="AI388" s="1649"/>
      <c r="AJ388" s="1649"/>
      <c r="AK388" s="1649"/>
      <c r="AL388" s="1649"/>
      <c r="AM388" s="1649"/>
      <c r="AN388" s="1649"/>
      <c r="AO388" s="1649"/>
      <c r="AP388" s="1649"/>
      <c r="AQ388" s="1649"/>
      <c r="AR388" s="1709"/>
      <c r="AS388" s="1779">
        <f t="shared" si="207"/>
        <v>0</v>
      </c>
      <c r="AT388" s="1711">
        <f t="shared" si="228"/>
        <v>0</v>
      </c>
      <c r="AU388" s="1611">
        <f t="shared" si="208"/>
        <v>0</v>
      </c>
      <c r="AV388" s="1611">
        <f t="shared" si="209"/>
        <v>0</v>
      </c>
      <c r="AW388" s="1611">
        <f t="shared" si="210"/>
        <v>0</v>
      </c>
      <c r="AX388" s="1611">
        <f t="shared" si="211"/>
        <v>0</v>
      </c>
      <c r="AY388" s="1611">
        <f t="shared" si="212"/>
        <v>0</v>
      </c>
      <c r="AZ388" s="1611">
        <f t="shared" si="213"/>
        <v>0</v>
      </c>
      <c r="BA388" s="1611">
        <f t="shared" si="214"/>
        <v>0</v>
      </c>
      <c r="BB388" s="1611">
        <f t="shared" si="215"/>
        <v>0</v>
      </c>
      <c r="BC388" s="1611">
        <f t="shared" si="216"/>
        <v>0</v>
      </c>
      <c r="BD388" s="1611">
        <f t="shared" si="217"/>
        <v>0</v>
      </c>
      <c r="BE388" s="1611">
        <f t="shared" si="218"/>
        <v>0</v>
      </c>
      <c r="BF388" s="1611">
        <f t="shared" si="219"/>
        <v>0</v>
      </c>
      <c r="BG388" s="1611">
        <f t="shared" si="229"/>
        <v>0</v>
      </c>
      <c r="BH388" s="1611" t="str">
        <f t="shared" si="230"/>
        <v/>
      </c>
      <c r="BI388" s="1611" t="str">
        <f t="shared" si="231"/>
        <v/>
      </c>
      <c r="BJ388" s="1611" t="str">
        <f t="shared" si="220"/>
        <v/>
      </c>
      <c r="BK388" s="1611" t="str">
        <f t="shared" si="221"/>
        <v/>
      </c>
      <c r="BL388" s="1611" t="str">
        <f t="shared" ca="1" si="222"/>
        <v/>
      </c>
      <c r="BM388" s="1611" t="str">
        <f t="shared" si="232"/>
        <v/>
      </c>
      <c r="BN388" s="1611" t="str">
        <f t="shared" si="223"/>
        <v/>
      </c>
      <c r="BO388" s="1611" t="str">
        <f t="shared" si="224"/>
        <v/>
      </c>
      <c r="BP388" s="1611" t="str">
        <f t="shared" si="233"/>
        <v/>
      </c>
      <c r="BQ388" s="1611" t="str">
        <f t="shared" si="234"/>
        <v/>
      </c>
      <c r="BR388" s="1611" t="str">
        <f t="shared" si="235"/>
        <v/>
      </c>
      <c r="BS388" s="1611" t="str">
        <f t="shared" si="236"/>
        <v/>
      </c>
      <c r="BT388" s="1611" t="str">
        <f t="shared" si="237"/>
        <v/>
      </c>
      <c r="BU388" s="1731">
        <f t="shared" ca="1" si="238"/>
        <v>0</v>
      </c>
      <c r="BV388" s="1594"/>
      <c r="BW388" s="1594"/>
      <c r="BX388" s="1594"/>
      <c r="BY388" s="1594"/>
      <c r="BZ388" s="1594"/>
      <c r="CA388" s="1594"/>
      <c r="CB388" s="1594"/>
      <c r="CC388" s="1594"/>
      <c r="CD388" s="1594"/>
      <c r="CE388" s="1594"/>
      <c r="CF388" s="1594"/>
      <c r="CG388" s="1594"/>
      <c r="CH388" s="1594"/>
      <c r="CI388" s="1594"/>
      <c r="CJ388" s="1594"/>
      <c r="CK388" s="1594"/>
      <c r="CL388" s="1594"/>
      <c r="CM388" s="1594"/>
      <c r="CN388" s="1594"/>
      <c r="CO388" s="1594"/>
      <c r="CP388" s="1594"/>
      <c r="CQ388" s="1594"/>
      <c r="CR388" s="1594"/>
      <c r="CS388" s="1594"/>
      <c r="CT388" s="1594"/>
      <c r="CU388" s="1594"/>
      <c r="CV388" s="1594"/>
      <c r="CW388" s="1594"/>
      <c r="CX388" s="1594"/>
      <c r="CY388" s="1594"/>
      <c r="CZ388" s="1594"/>
      <c r="DA388" s="1594"/>
      <c r="DB388" s="1594"/>
      <c r="DC388" s="1594"/>
      <c r="DD388" s="1594"/>
      <c r="DE388" s="1594"/>
      <c r="DF388" s="1594"/>
      <c r="DG388" s="1594"/>
      <c r="DH388" s="1594"/>
      <c r="DI388" s="1594"/>
      <c r="DJ388" s="1594"/>
      <c r="DK388" s="1594"/>
      <c r="DL388" s="1594"/>
      <c r="DM388" s="1594"/>
      <c r="DN388" s="1594"/>
      <c r="DO388" s="1594"/>
      <c r="DP388" s="1594"/>
      <c r="DQ388" s="1594"/>
      <c r="DR388" s="1594"/>
      <c r="DS388" s="1594"/>
      <c r="DT388" s="1594"/>
      <c r="DU388" s="1594"/>
      <c r="DV388" s="1594"/>
      <c r="DW388" s="1594"/>
      <c r="DX388" s="1594"/>
      <c r="DY388" s="1594"/>
      <c r="DZ388" s="1594"/>
      <c r="EA388" s="1594"/>
      <c r="EB388" s="1594"/>
      <c r="EC388" s="1594"/>
      <c r="ED388" s="1594"/>
      <c r="EE388" s="1594"/>
      <c r="EF388" s="1594"/>
      <c r="EG388" s="1594"/>
      <c r="EH388" s="1594"/>
      <c r="EI388" s="1594"/>
      <c r="EJ388" s="1594"/>
      <c r="EK388" s="1594"/>
      <c r="EL388" s="1594"/>
      <c r="EM388" s="1594"/>
      <c r="EN388" s="1594"/>
      <c r="EO388" s="1594"/>
      <c r="EP388" s="1594"/>
      <c r="EQ388" s="1594"/>
      <c r="ER388" s="1594"/>
      <c r="ES388" s="1594"/>
    </row>
    <row r="389" spans="1:149" s="1595" customFormat="1" ht="12.5">
      <c r="A389" s="1644" t="str">
        <f t="shared" si="225"/>
        <v>Organisation</v>
      </c>
      <c r="B389" s="1758"/>
      <c r="C389" s="1758"/>
      <c r="D389" s="1758"/>
      <c r="E389" s="1756"/>
      <c r="F389" s="1592"/>
      <c r="G389" s="1714">
        <f t="shared" si="226"/>
        <v>0</v>
      </c>
      <c r="H389" s="1645"/>
      <c r="I389" s="1714">
        <f t="shared" si="227"/>
        <v>0</v>
      </c>
      <c r="J389" s="1646"/>
      <c r="K389" s="1646"/>
      <c r="L389" s="1592"/>
      <c r="M389" s="1597"/>
      <c r="N389" s="1597"/>
      <c r="O389" s="1646"/>
      <c r="P389" s="1647"/>
      <c r="Q389" s="1647"/>
      <c r="R389" s="1648"/>
      <c r="S389" s="1603"/>
      <c r="T389" s="1649"/>
      <c r="U389" s="1649"/>
      <c r="V389" s="1649"/>
      <c r="W389" s="1649"/>
      <c r="X389" s="1649"/>
      <c r="Y389" s="1649"/>
      <c r="Z389" s="1649"/>
      <c r="AA389" s="1649"/>
      <c r="AB389" s="1649"/>
      <c r="AC389" s="1649"/>
      <c r="AD389" s="1649"/>
      <c r="AE389" s="1649"/>
      <c r="AF389" s="1610">
        <f t="shared" si="206"/>
        <v>0</v>
      </c>
      <c r="AG389" s="1649"/>
      <c r="AH389" s="1649"/>
      <c r="AI389" s="1649"/>
      <c r="AJ389" s="1649"/>
      <c r="AK389" s="1649"/>
      <c r="AL389" s="1649"/>
      <c r="AM389" s="1649"/>
      <c r="AN389" s="1649"/>
      <c r="AO389" s="1649"/>
      <c r="AP389" s="1649"/>
      <c r="AQ389" s="1649"/>
      <c r="AR389" s="1709"/>
      <c r="AS389" s="1779">
        <f t="shared" si="207"/>
        <v>0</v>
      </c>
      <c r="AT389" s="1711">
        <f t="shared" si="228"/>
        <v>0</v>
      </c>
      <c r="AU389" s="1611">
        <f t="shared" si="208"/>
        <v>0</v>
      </c>
      <c r="AV389" s="1611">
        <f t="shared" si="209"/>
        <v>0</v>
      </c>
      <c r="AW389" s="1611">
        <f t="shared" si="210"/>
        <v>0</v>
      </c>
      <c r="AX389" s="1611">
        <f t="shared" si="211"/>
        <v>0</v>
      </c>
      <c r="AY389" s="1611">
        <f t="shared" si="212"/>
        <v>0</v>
      </c>
      <c r="AZ389" s="1611">
        <f t="shared" si="213"/>
        <v>0</v>
      </c>
      <c r="BA389" s="1611">
        <f t="shared" si="214"/>
        <v>0</v>
      </c>
      <c r="BB389" s="1611">
        <f t="shared" si="215"/>
        <v>0</v>
      </c>
      <c r="BC389" s="1611">
        <f t="shared" si="216"/>
        <v>0</v>
      </c>
      <c r="BD389" s="1611">
        <f t="shared" si="217"/>
        <v>0</v>
      </c>
      <c r="BE389" s="1611">
        <f t="shared" si="218"/>
        <v>0</v>
      </c>
      <c r="BF389" s="1611">
        <f t="shared" si="219"/>
        <v>0</v>
      </c>
      <c r="BG389" s="1611">
        <f t="shared" si="229"/>
        <v>0</v>
      </c>
      <c r="BH389" s="1611" t="str">
        <f t="shared" si="230"/>
        <v/>
      </c>
      <c r="BI389" s="1611" t="str">
        <f t="shared" si="231"/>
        <v/>
      </c>
      <c r="BJ389" s="1611" t="str">
        <f t="shared" si="220"/>
        <v/>
      </c>
      <c r="BK389" s="1611" t="str">
        <f t="shared" si="221"/>
        <v/>
      </c>
      <c r="BL389" s="1611" t="str">
        <f t="shared" ca="1" si="222"/>
        <v/>
      </c>
      <c r="BM389" s="1611" t="str">
        <f t="shared" si="232"/>
        <v/>
      </c>
      <c r="BN389" s="1611" t="str">
        <f t="shared" si="223"/>
        <v/>
      </c>
      <c r="BO389" s="1611" t="str">
        <f t="shared" si="224"/>
        <v/>
      </c>
      <c r="BP389" s="1611" t="str">
        <f t="shared" si="233"/>
        <v/>
      </c>
      <c r="BQ389" s="1611" t="str">
        <f t="shared" si="234"/>
        <v/>
      </c>
      <c r="BR389" s="1611" t="str">
        <f t="shared" si="235"/>
        <v/>
      </c>
      <c r="BS389" s="1611" t="str">
        <f t="shared" si="236"/>
        <v/>
      </c>
      <c r="BT389" s="1611" t="str">
        <f t="shared" si="237"/>
        <v/>
      </c>
      <c r="BU389" s="1731">
        <f t="shared" ca="1" si="238"/>
        <v>0</v>
      </c>
      <c r="BV389" s="1594"/>
      <c r="BW389" s="1594"/>
      <c r="BX389" s="1594"/>
      <c r="BY389" s="1594"/>
      <c r="BZ389" s="1594"/>
      <c r="CA389" s="1594"/>
      <c r="CB389" s="1594"/>
      <c r="CC389" s="1594"/>
      <c r="CD389" s="1594"/>
      <c r="CE389" s="1594"/>
      <c r="CF389" s="1594"/>
      <c r="CG389" s="1594"/>
      <c r="CH389" s="1594"/>
      <c r="CI389" s="1594"/>
      <c r="CJ389" s="1594"/>
      <c r="CK389" s="1594"/>
      <c r="CL389" s="1594"/>
      <c r="CM389" s="1594"/>
      <c r="CN389" s="1594"/>
      <c r="CO389" s="1594"/>
      <c r="CP389" s="1594"/>
      <c r="CQ389" s="1594"/>
      <c r="CR389" s="1594"/>
      <c r="CS389" s="1594"/>
      <c r="CT389" s="1594"/>
      <c r="CU389" s="1594"/>
      <c r="CV389" s="1594"/>
      <c r="CW389" s="1594"/>
      <c r="CX389" s="1594"/>
      <c r="CY389" s="1594"/>
      <c r="CZ389" s="1594"/>
      <c r="DA389" s="1594"/>
      <c r="DB389" s="1594"/>
      <c r="DC389" s="1594"/>
      <c r="DD389" s="1594"/>
      <c r="DE389" s="1594"/>
      <c r="DF389" s="1594"/>
      <c r="DG389" s="1594"/>
      <c r="DH389" s="1594"/>
      <c r="DI389" s="1594"/>
      <c r="DJ389" s="1594"/>
      <c r="DK389" s="1594"/>
      <c r="DL389" s="1594"/>
      <c r="DM389" s="1594"/>
      <c r="DN389" s="1594"/>
      <c r="DO389" s="1594"/>
      <c r="DP389" s="1594"/>
      <c r="DQ389" s="1594"/>
      <c r="DR389" s="1594"/>
      <c r="DS389" s="1594"/>
      <c r="DT389" s="1594"/>
      <c r="DU389" s="1594"/>
      <c r="DV389" s="1594"/>
      <c r="DW389" s="1594"/>
      <c r="DX389" s="1594"/>
      <c r="DY389" s="1594"/>
      <c r="DZ389" s="1594"/>
      <c r="EA389" s="1594"/>
      <c r="EB389" s="1594"/>
      <c r="EC389" s="1594"/>
      <c r="ED389" s="1594"/>
      <c r="EE389" s="1594"/>
      <c r="EF389" s="1594"/>
      <c r="EG389" s="1594"/>
      <c r="EH389" s="1594"/>
      <c r="EI389" s="1594"/>
      <c r="EJ389" s="1594"/>
      <c r="EK389" s="1594"/>
      <c r="EL389" s="1594"/>
      <c r="EM389" s="1594"/>
      <c r="EN389" s="1594"/>
      <c r="EO389" s="1594"/>
      <c r="EP389" s="1594"/>
      <c r="EQ389" s="1594"/>
      <c r="ER389" s="1594"/>
      <c r="ES389" s="1594"/>
    </row>
    <row r="390" spans="1:149" s="1595" customFormat="1" ht="12.5">
      <c r="A390" s="1644" t="str">
        <f t="shared" si="225"/>
        <v>Organisation</v>
      </c>
      <c r="B390" s="1758"/>
      <c r="C390" s="1758"/>
      <c r="D390" s="1758"/>
      <c r="E390" s="1756"/>
      <c r="F390" s="1592"/>
      <c r="G390" s="1714">
        <f t="shared" si="226"/>
        <v>0</v>
      </c>
      <c r="H390" s="1645"/>
      <c r="I390" s="1714">
        <f t="shared" si="227"/>
        <v>0</v>
      </c>
      <c r="J390" s="1646"/>
      <c r="K390" s="1646"/>
      <c r="L390" s="1592"/>
      <c r="M390" s="1597"/>
      <c r="N390" s="1597"/>
      <c r="O390" s="1646"/>
      <c r="P390" s="1647"/>
      <c r="Q390" s="1647"/>
      <c r="R390" s="1648"/>
      <c r="S390" s="1603"/>
      <c r="T390" s="1649"/>
      <c r="U390" s="1649"/>
      <c r="V390" s="1649"/>
      <c r="W390" s="1649"/>
      <c r="X390" s="1649"/>
      <c r="Y390" s="1649"/>
      <c r="Z390" s="1649"/>
      <c r="AA390" s="1649"/>
      <c r="AB390" s="1649"/>
      <c r="AC390" s="1649"/>
      <c r="AD390" s="1649"/>
      <c r="AE390" s="1649"/>
      <c r="AF390" s="1610">
        <f t="shared" si="206"/>
        <v>0</v>
      </c>
      <c r="AG390" s="1649"/>
      <c r="AH390" s="1649"/>
      <c r="AI390" s="1649"/>
      <c r="AJ390" s="1649"/>
      <c r="AK390" s="1649"/>
      <c r="AL390" s="1649"/>
      <c r="AM390" s="1649"/>
      <c r="AN390" s="1649"/>
      <c r="AO390" s="1649"/>
      <c r="AP390" s="1649"/>
      <c r="AQ390" s="1649"/>
      <c r="AR390" s="1709"/>
      <c r="AS390" s="1779">
        <f t="shared" si="207"/>
        <v>0</v>
      </c>
      <c r="AT390" s="1711">
        <f t="shared" si="228"/>
        <v>0</v>
      </c>
      <c r="AU390" s="1611">
        <f t="shared" si="208"/>
        <v>0</v>
      </c>
      <c r="AV390" s="1611">
        <f t="shared" si="209"/>
        <v>0</v>
      </c>
      <c r="AW390" s="1611">
        <f t="shared" si="210"/>
        <v>0</v>
      </c>
      <c r="AX390" s="1611">
        <f t="shared" si="211"/>
        <v>0</v>
      </c>
      <c r="AY390" s="1611">
        <f t="shared" si="212"/>
        <v>0</v>
      </c>
      <c r="AZ390" s="1611">
        <f t="shared" si="213"/>
        <v>0</v>
      </c>
      <c r="BA390" s="1611">
        <f t="shared" si="214"/>
        <v>0</v>
      </c>
      <c r="BB390" s="1611">
        <f t="shared" si="215"/>
        <v>0</v>
      </c>
      <c r="BC390" s="1611">
        <f t="shared" si="216"/>
        <v>0</v>
      </c>
      <c r="BD390" s="1611">
        <f t="shared" si="217"/>
        <v>0</v>
      </c>
      <c r="BE390" s="1611">
        <f t="shared" si="218"/>
        <v>0</v>
      </c>
      <c r="BF390" s="1611">
        <f t="shared" si="219"/>
        <v>0</v>
      </c>
      <c r="BG390" s="1611">
        <f t="shared" si="229"/>
        <v>0</v>
      </c>
      <c r="BH390" s="1611" t="str">
        <f t="shared" si="230"/>
        <v/>
      </c>
      <c r="BI390" s="1611" t="str">
        <f t="shared" si="231"/>
        <v/>
      </c>
      <c r="BJ390" s="1611" t="str">
        <f t="shared" si="220"/>
        <v/>
      </c>
      <c r="BK390" s="1611" t="str">
        <f t="shared" si="221"/>
        <v/>
      </c>
      <c r="BL390" s="1611" t="str">
        <f t="shared" ca="1" si="222"/>
        <v/>
      </c>
      <c r="BM390" s="1611" t="str">
        <f t="shared" si="232"/>
        <v/>
      </c>
      <c r="BN390" s="1611" t="str">
        <f t="shared" si="223"/>
        <v/>
      </c>
      <c r="BO390" s="1611" t="str">
        <f t="shared" si="224"/>
        <v/>
      </c>
      <c r="BP390" s="1611" t="str">
        <f t="shared" si="233"/>
        <v/>
      </c>
      <c r="BQ390" s="1611" t="str">
        <f t="shared" si="234"/>
        <v/>
      </c>
      <c r="BR390" s="1611" t="str">
        <f t="shared" si="235"/>
        <v/>
      </c>
      <c r="BS390" s="1611" t="str">
        <f t="shared" si="236"/>
        <v/>
      </c>
      <c r="BT390" s="1611" t="str">
        <f t="shared" si="237"/>
        <v/>
      </c>
      <c r="BU390" s="1731">
        <f t="shared" ca="1" si="238"/>
        <v>0</v>
      </c>
      <c r="BV390" s="1594"/>
      <c r="BW390" s="1594"/>
      <c r="BX390" s="1594"/>
      <c r="BY390" s="1594"/>
      <c r="BZ390" s="1594"/>
      <c r="CA390" s="1594"/>
      <c r="CB390" s="1594"/>
      <c r="CC390" s="1594"/>
      <c r="CD390" s="1594"/>
      <c r="CE390" s="1594"/>
      <c r="CF390" s="1594"/>
      <c r="CG390" s="1594"/>
      <c r="CH390" s="1594"/>
      <c r="CI390" s="1594"/>
      <c r="CJ390" s="1594"/>
      <c r="CK390" s="1594"/>
      <c r="CL390" s="1594"/>
      <c r="CM390" s="1594"/>
      <c r="CN390" s="1594"/>
      <c r="CO390" s="1594"/>
      <c r="CP390" s="1594"/>
      <c r="CQ390" s="1594"/>
      <c r="CR390" s="1594"/>
      <c r="CS390" s="1594"/>
      <c r="CT390" s="1594"/>
      <c r="CU390" s="1594"/>
      <c r="CV390" s="1594"/>
      <c r="CW390" s="1594"/>
      <c r="CX390" s="1594"/>
      <c r="CY390" s="1594"/>
      <c r="CZ390" s="1594"/>
      <c r="DA390" s="1594"/>
      <c r="DB390" s="1594"/>
      <c r="DC390" s="1594"/>
      <c r="DD390" s="1594"/>
      <c r="DE390" s="1594"/>
      <c r="DF390" s="1594"/>
      <c r="DG390" s="1594"/>
      <c r="DH390" s="1594"/>
      <c r="DI390" s="1594"/>
      <c r="DJ390" s="1594"/>
      <c r="DK390" s="1594"/>
      <c r="DL390" s="1594"/>
      <c r="DM390" s="1594"/>
      <c r="DN390" s="1594"/>
      <c r="DO390" s="1594"/>
      <c r="DP390" s="1594"/>
      <c r="DQ390" s="1594"/>
      <c r="DR390" s="1594"/>
      <c r="DS390" s="1594"/>
      <c r="DT390" s="1594"/>
      <c r="DU390" s="1594"/>
      <c r="DV390" s="1594"/>
      <c r="DW390" s="1594"/>
      <c r="DX390" s="1594"/>
      <c r="DY390" s="1594"/>
      <c r="DZ390" s="1594"/>
      <c r="EA390" s="1594"/>
      <c r="EB390" s="1594"/>
      <c r="EC390" s="1594"/>
      <c r="ED390" s="1594"/>
      <c r="EE390" s="1594"/>
      <c r="EF390" s="1594"/>
      <c r="EG390" s="1594"/>
      <c r="EH390" s="1594"/>
      <c r="EI390" s="1594"/>
      <c r="EJ390" s="1594"/>
      <c r="EK390" s="1594"/>
      <c r="EL390" s="1594"/>
      <c r="EM390" s="1594"/>
      <c r="EN390" s="1594"/>
      <c r="EO390" s="1594"/>
      <c r="EP390" s="1594"/>
      <c r="EQ390" s="1594"/>
      <c r="ER390" s="1594"/>
      <c r="ES390" s="1594"/>
    </row>
    <row r="391" spans="1:149" s="1595" customFormat="1" ht="12.5">
      <c r="A391" s="1644" t="str">
        <f t="shared" si="225"/>
        <v>Organisation</v>
      </c>
      <c r="B391" s="1758"/>
      <c r="C391" s="1758"/>
      <c r="D391" s="1758"/>
      <c r="E391" s="1756"/>
      <c r="F391" s="1592"/>
      <c r="G391" s="1714">
        <f t="shared" si="226"/>
        <v>0</v>
      </c>
      <c r="H391" s="1645"/>
      <c r="I391" s="1714">
        <f t="shared" si="227"/>
        <v>0</v>
      </c>
      <c r="J391" s="1646"/>
      <c r="K391" s="1646"/>
      <c r="L391" s="1592"/>
      <c r="M391" s="1597"/>
      <c r="N391" s="1597"/>
      <c r="O391" s="1646"/>
      <c r="P391" s="1647"/>
      <c r="Q391" s="1647"/>
      <c r="R391" s="1648"/>
      <c r="S391" s="1603"/>
      <c r="T391" s="1649"/>
      <c r="U391" s="1649"/>
      <c r="V391" s="1649"/>
      <c r="W391" s="1649"/>
      <c r="X391" s="1649"/>
      <c r="Y391" s="1649"/>
      <c r="Z391" s="1649"/>
      <c r="AA391" s="1649"/>
      <c r="AB391" s="1649"/>
      <c r="AC391" s="1649"/>
      <c r="AD391" s="1649"/>
      <c r="AE391" s="1649"/>
      <c r="AF391" s="1610">
        <f t="shared" si="206"/>
        <v>0</v>
      </c>
      <c r="AG391" s="1649"/>
      <c r="AH391" s="1649"/>
      <c r="AI391" s="1649"/>
      <c r="AJ391" s="1649"/>
      <c r="AK391" s="1649"/>
      <c r="AL391" s="1649"/>
      <c r="AM391" s="1649"/>
      <c r="AN391" s="1649"/>
      <c r="AO391" s="1649"/>
      <c r="AP391" s="1649"/>
      <c r="AQ391" s="1649"/>
      <c r="AR391" s="1709"/>
      <c r="AS391" s="1779">
        <f t="shared" si="207"/>
        <v>0</v>
      </c>
      <c r="AT391" s="1711">
        <f t="shared" si="228"/>
        <v>0</v>
      </c>
      <c r="AU391" s="1611">
        <f t="shared" si="208"/>
        <v>0</v>
      </c>
      <c r="AV391" s="1611">
        <f t="shared" si="209"/>
        <v>0</v>
      </c>
      <c r="AW391" s="1611">
        <f t="shared" si="210"/>
        <v>0</v>
      </c>
      <c r="AX391" s="1611">
        <f t="shared" si="211"/>
        <v>0</v>
      </c>
      <c r="AY391" s="1611">
        <f t="shared" si="212"/>
        <v>0</v>
      </c>
      <c r="AZ391" s="1611">
        <f t="shared" si="213"/>
        <v>0</v>
      </c>
      <c r="BA391" s="1611">
        <f t="shared" si="214"/>
        <v>0</v>
      </c>
      <c r="BB391" s="1611">
        <f t="shared" si="215"/>
        <v>0</v>
      </c>
      <c r="BC391" s="1611">
        <f t="shared" si="216"/>
        <v>0</v>
      </c>
      <c r="BD391" s="1611">
        <f t="shared" si="217"/>
        <v>0</v>
      </c>
      <c r="BE391" s="1611">
        <f t="shared" si="218"/>
        <v>0</v>
      </c>
      <c r="BF391" s="1611">
        <f t="shared" si="219"/>
        <v>0</v>
      </c>
      <c r="BG391" s="1611">
        <f t="shared" si="229"/>
        <v>0</v>
      </c>
      <c r="BH391" s="1611" t="str">
        <f t="shared" si="230"/>
        <v/>
      </c>
      <c r="BI391" s="1611" t="str">
        <f t="shared" si="231"/>
        <v/>
      </c>
      <c r="BJ391" s="1611" t="str">
        <f t="shared" si="220"/>
        <v/>
      </c>
      <c r="BK391" s="1611" t="str">
        <f t="shared" si="221"/>
        <v/>
      </c>
      <c r="BL391" s="1611" t="str">
        <f t="shared" ca="1" si="222"/>
        <v/>
      </c>
      <c r="BM391" s="1611" t="str">
        <f t="shared" si="232"/>
        <v/>
      </c>
      <c r="BN391" s="1611" t="str">
        <f t="shared" si="223"/>
        <v/>
      </c>
      <c r="BO391" s="1611" t="str">
        <f t="shared" si="224"/>
        <v/>
      </c>
      <c r="BP391" s="1611" t="str">
        <f t="shared" si="233"/>
        <v/>
      </c>
      <c r="BQ391" s="1611" t="str">
        <f t="shared" si="234"/>
        <v/>
      </c>
      <c r="BR391" s="1611" t="str">
        <f t="shared" si="235"/>
        <v/>
      </c>
      <c r="BS391" s="1611" t="str">
        <f t="shared" si="236"/>
        <v/>
      </c>
      <c r="BT391" s="1611" t="str">
        <f t="shared" si="237"/>
        <v/>
      </c>
      <c r="BU391" s="1731">
        <f t="shared" ca="1" si="238"/>
        <v>0</v>
      </c>
      <c r="BV391" s="1594"/>
      <c r="BW391" s="1594"/>
      <c r="BX391" s="1594"/>
      <c r="BY391" s="1594"/>
      <c r="BZ391" s="1594"/>
      <c r="CA391" s="1594"/>
      <c r="CB391" s="1594"/>
      <c r="CC391" s="1594"/>
      <c r="CD391" s="1594"/>
      <c r="CE391" s="1594"/>
      <c r="CF391" s="1594"/>
      <c r="CG391" s="1594"/>
      <c r="CH391" s="1594"/>
      <c r="CI391" s="1594"/>
      <c r="CJ391" s="1594"/>
      <c r="CK391" s="1594"/>
      <c r="CL391" s="1594"/>
      <c r="CM391" s="1594"/>
      <c r="CN391" s="1594"/>
      <c r="CO391" s="1594"/>
      <c r="CP391" s="1594"/>
      <c r="CQ391" s="1594"/>
      <c r="CR391" s="1594"/>
      <c r="CS391" s="1594"/>
      <c r="CT391" s="1594"/>
      <c r="CU391" s="1594"/>
      <c r="CV391" s="1594"/>
      <c r="CW391" s="1594"/>
      <c r="CX391" s="1594"/>
      <c r="CY391" s="1594"/>
      <c r="CZ391" s="1594"/>
      <c r="DA391" s="1594"/>
      <c r="DB391" s="1594"/>
      <c r="DC391" s="1594"/>
      <c r="DD391" s="1594"/>
      <c r="DE391" s="1594"/>
      <c r="DF391" s="1594"/>
      <c r="DG391" s="1594"/>
      <c r="DH391" s="1594"/>
      <c r="DI391" s="1594"/>
      <c r="DJ391" s="1594"/>
      <c r="DK391" s="1594"/>
      <c r="DL391" s="1594"/>
      <c r="DM391" s="1594"/>
      <c r="DN391" s="1594"/>
      <c r="DO391" s="1594"/>
      <c r="DP391" s="1594"/>
      <c r="DQ391" s="1594"/>
      <c r="DR391" s="1594"/>
      <c r="DS391" s="1594"/>
      <c r="DT391" s="1594"/>
      <c r="DU391" s="1594"/>
      <c r="DV391" s="1594"/>
      <c r="DW391" s="1594"/>
      <c r="DX391" s="1594"/>
      <c r="DY391" s="1594"/>
      <c r="DZ391" s="1594"/>
      <c r="EA391" s="1594"/>
      <c r="EB391" s="1594"/>
      <c r="EC391" s="1594"/>
      <c r="ED391" s="1594"/>
      <c r="EE391" s="1594"/>
      <c r="EF391" s="1594"/>
      <c r="EG391" s="1594"/>
      <c r="EH391" s="1594"/>
      <c r="EI391" s="1594"/>
      <c r="EJ391" s="1594"/>
      <c r="EK391" s="1594"/>
      <c r="EL391" s="1594"/>
      <c r="EM391" s="1594"/>
      <c r="EN391" s="1594"/>
      <c r="EO391" s="1594"/>
      <c r="EP391" s="1594"/>
      <c r="EQ391" s="1594"/>
      <c r="ER391" s="1594"/>
      <c r="ES391" s="1594"/>
    </row>
    <row r="392" spans="1:149" s="1595" customFormat="1" ht="12.5">
      <c r="A392" s="1644" t="str">
        <f t="shared" si="225"/>
        <v>Organisation</v>
      </c>
      <c r="B392" s="1758"/>
      <c r="C392" s="1758"/>
      <c r="D392" s="1758"/>
      <c r="E392" s="1756"/>
      <c r="F392" s="1592"/>
      <c r="G392" s="1714">
        <f t="shared" si="226"/>
        <v>0</v>
      </c>
      <c r="H392" s="1645"/>
      <c r="I392" s="1714">
        <f t="shared" si="227"/>
        <v>0</v>
      </c>
      <c r="J392" s="1646"/>
      <c r="K392" s="1646"/>
      <c r="L392" s="1592"/>
      <c r="M392" s="1597"/>
      <c r="N392" s="1597"/>
      <c r="O392" s="1646"/>
      <c r="P392" s="1647"/>
      <c r="Q392" s="1647"/>
      <c r="R392" s="1648"/>
      <c r="S392" s="1603"/>
      <c r="T392" s="1649"/>
      <c r="U392" s="1649"/>
      <c r="V392" s="1649"/>
      <c r="W392" s="1649"/>
      <c r="X392" s="1649"/>
      <c r="Y392" s="1649"/>
      <c r="Z392" s="1649"/>
      <c r="AA392" s="1649"/>
      <c r="AB392" s="1649"/>
      <c r="AC392" s="1649"/>
      <c r="AD392" s="1649"/>
      <c r="AE392" s="1649"/>
      <c r="AF392" s="1610">
        <f t="shared" si="206"/>
        <v>0</v>
      </c>
      <c r="AG392" s="1649"/>
      <c r="AH392" s="1649"/>
      <c r="AI392" s="1649"/>
      <c r="AJ392" s="1649"/>
      <c r="AK392" s="1649"/>
      <c r="AL392" s="1649"/>
      <c r="AM392" s="1649"/>
      <c r="AN392" s="1649"/>
      <c r="AO392" s="1649"/>
      <c r="AP392" s="1649"/>
      <c r="AQ392" s="1649"/>
      <c r="AR392" s="1709"/>
      <c r="AS392" s="1779">
        <f t="shared" si="207"/>
        <v>0</v>
      </c>
      <c r="AT392" s="1711">
        <f t="shared" si="228"/>
        <v>0</v>
      </c>
      <c r="AU392" s="1611">
        <f t="shared" si="208"/>
        <v>0</v>
      </c>
      <c r="AV392" s="1611">
        <f t="shared" si="209"/>
        <v>0</v>
      </c>
      <c r="AW392" s="1611">
        <f t="shared" si="210"/>
        <v>0</v>
      </c>
      <c r="AX392" s="1611">
        <f t="shared" si="211"/>
        <v>0</v>
      </c>
      <c r="AY392" s="1611">
        <f t="shared" si="212"/>
        <v>0</v>
      </c>
      <c r="AZ392" s="1611">
        <f t="shared" si="213"/>
        <v>0</v>
      </c>
      <c r="BA392" s="1611">
        <f t="shared" si="214"/>
        <v>0</v>
      </c>
      <c r="BB392" s="1611">
        <f t="shared" si="215"/>
        <v>0</v>
      </c>
      <c r="BC392" s="1611">
        <f t="shared" si="216"/>
        <v>0</v>
      </c>
      <c r="BD392" s="1611">
        <f t="shared" si="217"/>
        <v>0</v>
      </c>
      <c r="BE392" s="1611">
        <f t="shared" si="218"/>
        <v>0</v>
      </c>
      <c r="BF392" s="1611">
        <f t="shared" si="219"/>
        <v>0</v>
      </c>
      <c r="BG392" s="1611">
        <f t="shared" si="229"/>
        <v>0</v>
      </c>
      <c r="BH392" s="1611" t="str">
        <f t="shared" si="230"/>
        <v/>
      </c>
      <c r="BI392" s="1611" t="str">
        <f t="shared" si="231"/>
        <v/>
      </c>
      <c r="BJ392" s="1611" t="str">
        <f t="shared" si="220"/>
        <v/>
      </c>
      <c r="BK392" s="1611" t="str">
        <f t="shared" si="221"/>
        <v/>
      </c>
      <c r="BL392" s="1611" t="str">
        <f t="shared" ca="1" si="222"/>
        <v/>
      </c>
      <c r="BM392" s="1611" t="str">
        <f t="shared" si="232"/>
        <v/>
      </c>
      <c r="BN392" s="1611" t="str">
        <f t="shared" si="223"/>
        <v/>
      </c>
      <c r="BO392" s="1611" t="str">
        <f t="shared" si="224"/>
        <v/>
      </c>
      <c r="BP392" s="1611" t="str">
        <f t="shared" si="233"/>
        <v/>
      </c>
      <c r="BQ392" s="1611" t="str">
        <f t="shared" si="234"/>
        <v/>
      </c>
      <c r="BR392" s="1611" t="str">
        <f t="shared" si="235"/>
        <v/>
      </c>
      <c r="BS392" s="1611" t="str">
        <f t="shared" si="236"/>
        <v/>
      </c>
      <c r="BT392" s="1611" t="str">
        <f t="shared" si="237"/>
        <v/>
      </c>
      <c r="BU392" s="1731">
        <f t="shared" ca="1" si="238"/>
        <v>0</v>
      </c>
      <c r="BV392" s="1594"/>
      <c r="BW392" s="1594"/>
      <c r="BX392" s="1594"/>
      <c r="BY392" s="1594"/>
      <c r="BZ392" s="1594"/>
      <c r="CA392" s="1594"/>
      <c r="CB392" s="1594"/>
      <c r="CC392" s="1594"/>
      <c r="CD392" s="1594"/>
      <c r="CE392" s="1594"/>
      <c r="CF392" s="1594"/>
      <c r="CG392" s="1594"/>
      <c r="CH392" s="1594"/>
      <c r="CI392" s="1594"/>
      <c r="CJ392" s="1594"/>
      <c r="CK392" s="1594"/>
      <c r="CL392" s="1594"/>
      <c r="CM392" s="1594"/>
      <c r="CN392" s="1594"/>
      <c r="CO392" s="1594"/>
      <c r="CP392" s="1594"/>
      <c r="CQ392" s="1594"/>
      <c r="CR392" s="1594"/>
      <c r="CS392" s="1594"/>
      <c r="CT392" s="1594"/>
      <c r="CU392" s="1594"/>
      <c r="CV392" s="1594"/>
      <c r="CW392" s="1594"/>
      <c r="CX392" s="1594"/>
      <c r="CY392" s="1594"/>
      <c r="CZ392" s="1594"/>
      <c r="DA392" s="1594"/>
      <c r="DB392" s="1594"/>
      <c r="DC392" s="1594"/>
      <c r="DD392" s="1594"/>
      <c r="DE392" s="1594"/>
      <c r="DF392" s="1594"/>
      <c r="DG392" s="1594"/>
      <c r="DH392" s="1594"/>
      <c r="DI392" s="1594"/>
      <c r="DJ392" s="1594"/>
      <c r="DK392" s="1594"/>
      <c r="DL392" s="1594"/>
      <c r="DM392" s="1594"/>
      <c r="DN392" s="1594"/>
      <c r="DO392" s="1594"/>
      <c r="DP392" s="1594"/>
      <c r="DQ392" s="1594"/>
      <c r="DR392" s="1594"/>
      <c r="DS392" s="1594"/>
      <c r="DT392" s="1594"/>
      <c r="DU392" s="1594"/>
      <c r="DV392" s="1594"/>
      <c r="DW392" s="1594"/>
      <c r="DX392" s="1594"/>
      <c r="DY392" s="1594"/>
      <c r="DZ392" s="1594"/>
      <c r="EA392" s="1594"/>
      <c r="EB392" s="1594"/>
      <c r="EC392" s="1594"/>
      <c r="ED392" s="1594"/>
      <c r="EE392" s="1594"/>
      <c r="EF392" s="1594"/>
      <c r="EG392" s="1594"/>
      <c r="EH392" s="1594"/>
      <c r="EI392" s="1594"/>
      <c r="EJ392" s="1594"/>
      <c r="EK392" s="1594"/>
      <c r="EL392" s="1594"/>
      <c r="EM392" s="1594"/>
      <c r="EN392" s="1594"/>
      <c r="EO392" s="1594"/>
      <c r="EP392" s="1594"/>
      <c r="EQ392" s="1594"/>
      <c r="ER392" s="1594"/>
      <c r="ES392" s="1594"/>
    </row>
    <row r="393" spans="1:149" s="1595" customFormat="1" ht="12.5">
      <c r="A393" s="1644" t="str">
        <f t="shared" si="225"/>
        <v>Organisation</v>
      </c>
      <c r="B393" s="1758"/>
      <c r="C393" s="1758"/>
      <c r="D393" s="1758"/>
      <c r="E393" s="1756"/>
      <c r="F393" s="1592"/>
      <c r="G393" s="1714">
        <f t="shared" si="226"/>
        <v>0</v>
      </c>
      <c r="H393" s="1645"/>
      <c r="I393" s="1714">
        <f t="shared" si="227"/>
        <v>0</v>
      </c>
      <c r="J393" s="1646"/>
      <c r="K393" s="1646"/>
      <c r="L393" s="1592"/>
      <c r="M393" s="1597"/>
      <c r="N393" s="1597"/>
      <c r="O393" s="1646"/>
      <c r="P393" s="1647"/>
      <c r="Q393" s="1647"/>
      <c r="R393" s="1648"/>
      <c r="S393" s="1603"/>
      <c r="T393" s="1649"/>
      <c r="U393" s="1649"/>
      <c r="V393" s="1649"/>
      <c r="W393" s="1649"/>
      <c r="X393" s="1649"/>
      <c r="Y393" s="1649"/>
      <c r="Z393" s="1649"/>
      <c r="AA393" s="1649"/>
      <c r="AB393" s="1649"/>
      <c r="AC393" s="1649"/>
      <c r="AD393" s="1649"/>
      <c r="AE393" s="1649"/>
      <c r="AF393" s="1610">
        <f t="shared" si="206"/>
        <v>0</v>
      </c>
      <c r="AG393" s="1649"/>
      <c r="AH393" s="1649"/>
      <c r="AI393" s="1649"/>
      <c r="AJ393" s="1649"/>
      <c r="AK393" s="1649"/>
      <c r="AL393" s="1649"/>
      <c r="AM393" s="1649"/>
      <c r="AN393" s="1649"/>
      <c r="AO393" s="1649"/>
      <c r="AP393" s="1649"/>
      <c r="AQ393" s="1649"/>
      <c r="AR393" s="1709"/>
      <c r="AS393" s="1779">
        <f t="shared" si="207"/>
        <v>0</v>
      </c>
      <c r="AT393" s="1711">
        <f t="shared" si="228"/>
        <v>0</v>
      </c>
      <c r="AU393" s="1611">
        <f t="shared" si="208"/>
        <v>0</v>
      </c>
      <c r="AV393" s="1611">
        <f t="shared" si="209"/>
        <v>0</v>
      </c>
      <c r="AW393" s="1611">
        <f t="shared" si="210"/>
        <v>0</v>
      </c>
      <c r="AX393" s="1611">
        <f t="shared" si="211"/>
        <v>0</v>
      </c>
      <c r="AY393" s="1611">
        <f t="shared" si="212"/>
        <v>0</v>
      </c>
      <c r="AZ393" s="1611">
        <f t="shared" si="213"/>
        <v>0</v>
      </c>
      <c r="BA393" s="1611">
        <f t="shared" si="214"/>
        <v>0</v>
      </c>
      <c r="BB393" s="1611">
        <f t="shared" si="215"/>
        <v>0</v>
      </c>
      <c r="BC393" s="1611">
        <f t="shared" si="216"/>
        <v>0</v>
      </c>
      <c r="BD393" s="1611">
        <f t="shared" si="217"/>
        <v>0</v>
      </c>
      <c r="BE393" s="1611">
        <f t="shared" si="218"/>
        <v>0</v>
      </c>
      <c r="BF393" s="1611">
        <f t="shared" si="219"/>
        <v>0</v>
      </c>
      <c r="BG393" s="1611">
        <f t="shared" si="229"/>
        <v>0</v>
      </c>
      <c r="BH393" s="1611" t="str">
        <f t="shared" si="230"/>
        <v/>
      </c>
      <c r="BI393" s="1611" t="str">
        <f t="shared" si="231"/>
        <v/>
      </c>
      <c r="BJ393" s="1611" t="str">
        <f t="shared" si="220"/>
        <v/>
      </c>
      <c r="BK393" s="1611" t="str">
        <f t="shared" si="221"/>
        <v/>
      </c>
      <c r="BL393" s="1611" t="str">
        <f t="shared" ca="1" si="222"/>
        <v/>
      </c>
      <c r="BM393" s="1611" t="str">
        <f t="shared" si="232"/>
        <v/>
      </c>
      <c r="BN393" s="1611" t="str">
        <f t="shared" si="223"/>
        <v/>
      </c>
      <c r="BO393" s="1611" t="str">
        <f t="shared" si="224"/>
        <v/>
      </c>
      <c r="BP393" s="1611" t="str">
        <f t="shared" si="233"/>
        <v/>
      </c>
      <c r="BQ393" s="1611" t="str">
        <f t="shared" si="234"/>
        <v/>
      </c>
      <c r="BR393" s="1611" t="str">
        <f t="shared" si="235"/>
        <v/>
      </c>
      <c r="BS393" s="1611" t="str">
        <f t="shared" si="236"/>
        <v/>
      </c>
      <c r="BT393" s="1611" t="str">
        <f t="shared" si="237"/>
        <v/>
      </c>
      <c r="BU393" s="1731">
        <f t="shared" ca="1" si="238"/>
        <v>0</v>
      </c>
      <c r="BV393" s="1594"/>
      <c r="BW393" s="1594"/>
      <c r="BX393" s="1594"/>
      <c r="BY393" s="1594"/>
      <c r="BZ393" s="1594"/>
      <c r="CA393" s="1594"/>
      <c r="CB393" s="1594"/>
      <c r="CC393" s="1594"/>
      <c r="CD393" s="1594"/>
      <c r="CE393" s="1594"/>
      <c r="CF393" s="1594"/>
      <c r="CG393" s="1594"/>
      <c r="CH393" s="1594"/>
      <c r="CI393" s="1594"/>
      <c r="CJ393" s="1594"/>
      <c r="CK393" s="1594"/>
      <c r="CL393" s="1594"/>
      <c r="CM393" s="1594"/>
      <c r="CN393" s="1594"/>
      <c r="CO393" s="1594"/>
      <c r="CP393" s="1594"/>
      <c r="CQ393" s="1594"/>
      <c r="CR393" s="1594"/>
      <c r="CS393" s="1594"/>
      <c r="CT393" s="1594"/>
      <c r="CU393" s="1594"/>
      <c r="CV393" s="1594"/>
      <c r="CW393" s="1594"/>
      <c r="CX393" s="1594"/>
      <c r="CY393" s="1594"/>
      <c r="CZ393" s="1594"/>
      <c r="DA393" s="1594"/>
      <c r="DB393" s="1594"/>
      <c r="DC393" s="1594"/>
      <c r="DD393" s="1594"/>
      <c r="DE393" s="1594"/>
      <c r="DF393" s="1594"/>
      <c r="DG393" s="1594"/>
      <c r="DH393" s="1594"/>
      <c r="DI393" s="1594"/>
      <c r="DJ393" s="1594"/>
      <c r="DK393" s="1594"/>
      <c r="DL393" s="1594"/>
      <c r="DM393" s="1594"/>
      <c r="DN393" s="1594"/>
      <c r="DO393" s="1594"/>
      <c r="DP393" s="1594"/>
      <c r="DQ393" s="1594"/>
      <c r="DR393" s="1594"/>
      <c r="DS393" s="1594"/>
      <c r="DT393" s="1594"/>
      <c r="DU393" s="1594"/>
      <c r="DV393" s="1594"/>
      <c r="DW393" s="1594"/>
      <c r="DX393" s="1594"/>
      <c r="DY393" s="1594"/>
      <c r="DZ393" s="1594"/>
      <c r="EA393" s="1594"/>
      <c r="EB393" s="1594"/>
      <c r="EC393" s="1594"/>
      <c r="ED393" s="1594"/>
      <c r="EE393" s="1594"/>
      <c r="EF393" s="1594"/>
      <c r="EG393" s="1594"/>
      <c r="EH393" s="1594"/>
      <c r="EI393" s="1594"/>
      <c r="EJ393" s="1594"/>
      <c r="EK393" s="1594"/>
      <c r="EL393" s="1594"/>
      <c r="EM393" s="1594"/>
      <c r="EN393" s="1594"/>
      <c r="EO393" s="1594"/>
      <c r="EP393" s="1594"/>
      <c r="EQ393" s="1594"/>
      <c r="ER393" s="1594"/>
      <c r="ES393" s="1594"/>
    </row>
    <row r="394" spans="1:149" s="1595" customFormat="1" ht="12.5">
      <c r="A394" s="1644" t="str">
        <f t="shared" si="225"/>
        <v>Organisation</v>
      </c>
      <c r="B394" s="1758"/>
      <c r="C394" s="1758"/>
      <c r="D394" s="1758"/>
      <c r="E394" s="1756"/>
      <c r="F394" s="1592"/>
      <c r="G394" s="1714">
        <f t="shared" si="226"/>
        <v>0</v>
      </c>
      <c r="H394" s="1645"/>
      <c r="I394" s="1714">
        <f t="shared" si="227"/>
        <v>0</v>
      </c>
      <c r="J394" s="1646"/>
      <c r="K394" s="1646"/>
      <c r="L394" s="1592"/>
      <c r="M394" s="1597"/>
      <c r="N394" s="1597"/>
      <c r="O394" s="1646"/>
      <c r="P394" s="1647"/>
      <c r="Q394" s="1647"/>
      <c r="R394" s="1648"/>
      <c r="S394" s="1603"/>
      <c r="T394" s="1649"/>
      <c r="U394" s="1649"/>
      <c r="V394" s="1649"/>
      <c r="W394" s="1649"/>
      <c r="X394" s="1649"/>
      <c r="Y394" s="1649"/>
      <c r="Z394" s="1649"/>
      <c r="AA394" s="1649"/>
      <c r="AB394" s="1649"/>
      <c r="AC394" s="1649"/>
      <c r="AD394" s="1649"/>
      <c r="AE394" s="1649"/>
      <c r="AF394" s="1610">
        <f t="shared" si="206"/>
        <v>0</v>
      </c>
      <c r="AG394" s="1649"/>
      <c r="AH394" s="1649"/>
      <c r="AI394" s="1649"/>
      <c r="AJ394" s="1649"/>
      <c r="AK394" s="1649"/>
      <c r="AL394" s="1649"/>
      <c r="AM394" s="1649"/>
      <c r="AN394" s="1649"/>
      <c r="AO394" s="1649"/>
      <c r="AP394" s="1649"/>
      <c r="AQ394" s="1649"/>
      <c r="AR394" s="1709"/>
      <c r="AS394" s="1779">
        <f t="shared" si="207"/>
        <v>0</v>
      </c>
      <c r="AT394" s="1711">
        <f t="shared" si="228"/>
        <v>0</v>
      </c>
      <c r="AU394" s="1611">
        <f t="shared" si="208"/>
        <v>0</v>
      </c>
      <c r="AV394" s="1611">
        <f t="shared" si="209"/>
        <v>0</v>
      </c>
      <c r="AW394" s="1611">
        <f t="shared" si="210"/>
        <v>0</v>
      </c>
      <c r="AX394" s="1611">
        <f t="shared" si="211"/>
        <v>0</v>
      </c>
      <c r="AY394" s="1611">
        <f t="shared" si="212"/>
        <v>0</v>
      </c>
      <c r="AZ394" s="1611">
        <f t="shared" si="213"/>
        <v>0</v>
      </c>
      <c r="BA394" s="1611">
        <f t="shared" si="214"/>
        <v>0</v>
      </c>
      <c r="BB394" s="1611">
        <f t="shared" si="215"/>
        <v>0</v>
      </c>
      <c r="BC394" s="1611">
        <f t="shared" si="216"/>
        <v>0</v>
      </c>
      <c r="BD394" s="1611">
        <f t="shared" si="217"/>
        <v>0</v>
      </c>
      <c r="BE394" s="1611">
        <f t="shared" si="218"/>
        <v>0</v>
      </c>
      <c r="BF394" s="1611">
        <f t="shared" si="219"/>
        <v>0</v>
      </c>
      <c r="BG394" s="1611">
        <f t="shared" si="229"/>
        <v>0</v>
      </c>
      <c r="BH394" s="1611" t="str">
        <f t="shared" si="230"/>
        <v/>
      </c>
      <c r="BI394" s="1611" t="str">
        <f t="shared" si="231"/>
        <v/>
      </c>
      <c r="BJ394" s="1611" t="str">
        <f t="shared" si="220"/>
        <v/>
      </c>
      <c r="BK394" s="1611" t="str">
        <f t="shared" si="221"/>
        <v/>
      </c>
      <c r="BL394" s="1611" t="str">
        <f t="shared" ca="1" si="222"/>
        <v/>
      </c>
      <c r="BM394" s="1611" t="str">
        <f t="shared" si="232"/>
        <v/>
      </c>
      <c r="BN394" s="1611" t="str">
        <f t="shared" si="223"/>
        <v/>
      </c>
      <c r="BO394" s="1611" t="str">
        <f t="shared" si="224"/>
        <v/>
      </c>
      <c r="BP394" s="1611" t="str">
        <f t="shared" si="233"/>
        <v/>
      </c>
      <c r="BQ394" s="1611" t="str">
        <f t="shared" si="234"/>
        <v/>
      </c>
      <c r="BR394" s="1611" t="str">
        <f t="shared" si="235"/>
        <v/>
      </c>
      <c r="BS394" s="1611" t="str">
        <f t="shared" si="236"/>
        <v/>
      </c>
      <c r="BT394" s="1611" t="str">
        <f t="shared" si="237"/>
        <v/>
      </c>
      <c r="BU394" s="1731">
        <f t="shared" ca="1" si="238"/>
        <v>0</v>
      </c>
      <c r="BV394" s="1594"/>
      <c r="BW394" s="1594"/>
      <c r="BX394" s="1594"/>
      <c r="BY394" s="1594"/>
      <c r="BZ394" s="1594"/>
      <c r="CA394" s="1594"/>
      <c r="CB394" s="1594"/>
      <c r="CC394" s="1594"/>
      <c r="CD394" s="1594"/>
      <c r="CE394" s="1594"/>
      <c r="CF394" s="1594"/>
      <c r="CG394" s="1594"/>
      <c r="CH394" s="1594"/>
      <c r="CI394" s="1594"/>
      <c r="CJ394" s="1594"/>
      <c r="CK394" s="1594"/>
      <c r="CL394" s="1594"/>
      <c r="CM394" s="1594"/>
      <c r="CN394" s="1594"/>
      <c r="CO394" s="1594"/>
      <c r="CP394" s="1594"/>
      <c r="CQ394" s="1594"/>
      <c r="CR394" s="1594"/>
      <c r="CS394" s="1594"/>
      <c r="CT394" s="1594"/>
      <c r="CU394" s="1594"/>
      <c r="CV394" s="1594"/>
      <c r="CW394" s="1594"/>
      <c r="CX394" s="1594"/>
      <c r="CY394" s="1594"/>
      <c r="CZ394" s="1594"/>
      <c r="DA394" s="1594"/>
      <c r="DB394" s="1594"/>
      <c r="DC394" s="1594"/>
      <c r="DD394" s="1594"/>
      <c r="DE394" s="1594"/>
      <c r="DF394" s="1594"/>
      <c r="DG394" s="1594"/>
      <c r="DH394" s="1594"/>
      <c r="DI394" s="1594"/>
      <c r="DJ394" s="1594"/>
      <c r="DK394" s="1594"/>
      <c r="DL394" s="1594"/>
      <c r="DM394" s="1594"/>
      <c r="DN394" s="1594"/>
      <c r="DO394" s="1594"/>
      <c r="DP394" s="1594"/>
      <c r="DQ394" s="1594"/>
      <c r="DR394" s="1594"/>
      <c r="DS394" s="1594"/>
      <c r="DT394" s="1594"/>
      <c r="DU394" s="1594"/>
      <c r="DV394" s="1594"/>
      <c r="DW394" s="1594"/>
      <c r="DX394" s="1594"/>
      <c r="DY394" s="1594"/>
      <c r="DZ394" s="1594"/>
      <c r="EA394" s="1594"/>
      <c r="EB394" s="1594"/>
      <c r="EC394" s="1594"/>
      <c r="ED394" s="1594"/>
      <c r="EE394" s="1594"/>
      <c r="EF394" s="1594"/>
      <c r="EG394" s="1594"/>
      <c r="EH394" s="1594"/>
      <c r="EI394" s="1594"/>
      <c r="EJ394" s="1594"/>
      <c r="EK394" s="1594"/>
      <c r="EL394" s="1594"/>
      <c r="EM394" s="1594"/>
      <c r="EN394" s="1594"/>
      <c r="EO394" s="1594"/>
      <c r="EP394" s="1594"/>
      <c r="EQ394" s="1594"/>
      <c r="ER394" s="1594"/>
      <c r="ES394" s="1594"/>
    </row>
    <row r="395" spans="1:149" s="1595" customFormat="1" ht="12.5">
      <c r="A395" s="1644" t="str">
        <f t="shared" si="225"/>
        <v>Organisation</v>
      </c>
      <c r="B395" s="1758"/>
      <c r="C395" s="1758"/>
      <c r="D395" s="1758"/>
      <c r="E395" s="1756"/>
      <c r="F395" s="1592"/>
      <c r="G395" s="1714">
        <f t="shared" si="226"/>
        <v>0</v>
      </c>
      <c r="H395" s="1645"/>
      <c r="I395" s="1714">
        <f t="shared" si="227"/>
        <v>0</v>
      </c>
      <c r="J395" s="1646"/>
      <c r="K395" s="1646"/>
      <c r="L395" s="1592"/>
      <c r="M395" s="1597"/>
      <c r="N395" s="1597"/>
      <c r="O395" s="1646"/>
      <c r="P395" s="1647"/>
      <c r="Q395" s="1647"/>
      <c r="R395" s="1648"/>
      <c r="S395" s="1603"/>
      <c r="T395" s="1649"/>
      <c r="U395" s="1649"/>
      <c r="V395" s="1649"/>
      <c r="W395" s="1649"/>
      <c r="X395" s="1649"/>
      <c r="Y395" s="1649"/>
      <c r="Z395" s="1649"/>
      <c r="AA395" s="1649"/>
      <c r="AB395" s="1649"/>
      <c r="AC395" s="1649"/>
      <c r="AD395" s="1649"/>
      <c r="AE395" s="1649"/>
      <c r="AF395" s="1610">
        <f t="shared" si="206"/>
        <v>0</v>
      </c>
      <c r="AG395" s="1649"/>
      <c r="AH395" s="1649"/>
      <c r="AI395" s="1649"/>
      <c r="AJ395" s="1649"/>
      <c r="AK395" s="1649"/>
      <c r="AL395" s="1649"/>
      <c r="AM395" s="1649"/>
      <c r="AN395" s="1649"/>
      <c r="AO395" s="1649"/>
      <c r="AP395" s="1649"/>
      <c r="AQ395" s="1649"/>
      <c r="AR395" s="1709"/>
      <c r="AS395" s="1779">
        <f t="shared" si="207"/>
        <v>0</v>
      </c>
      <c r="AT395" s="1711">
        <f t="shared" si="228"/>
        <v>0</v>
      </c>
      <c r="AU395" s="1611">
        <f t="shared" si="208"/>
        <v>0</v>
      </c>
      <c r="AV395" s="1611">
        <f t="shared" si="209"/>
        <v>0</v>
      </c>
      <c r="AW395" s="1611">
        <f t="shared" si="210"/>
        <v>0</v>
      </c>
      <c r="AX395" s="1611">
        <f t="shared" si="211"/>
        <v>0</v>
      </c>
      <c r="AY395" s="1611">
        <f t="shared" si="212"/>
        <v>0</v>
      </c>
      <c r="AZ395" s="1611">
        <f t="shared" si="213"/>
        <v>0</v>
      </c>
      <c r="BA395" s="1611">
        <f t="shared" si="214"/>
        <v>0</v>
      </c>
      <c r="BB395" s="1611">
        <f t="shared" si="215"/>
        <v>0</v>
      </c>
      <c r="BC395" s="1611">
        <f t="shared" si="216"/>
        <v>0</v>
      </c>
      <c r="BD395" s="1611">
        <f t="shared" si="217"/>
        <v>0</v>
      </c>
      <c r="BE395" s="1611">
        <f t="shared" si="218"/>
        <v>0</v>
      </c>
      <c r="BF395" s="1611">
        <f t="shared" si="219"/>
        <v>0</v>
      </c>
      <c r="BG395" s="1611">
        <f t="shared" si="229"/>
        <v>0</v>
      </c>
      <c r="BH395" s="1611" t="str">
        <f t="shared" si="230"/>
        <v/>
      </c>
      <c r="BI395" s="1611" t="str">
        <f t="shared" si="231"/>
        <v/>
      </c>
      <c r="BJ395" s="1611" t="str">
        <f t="shared" si="220"/>
        <v/>
      </c>
      <c r="BK395" s="1611" t="str">
        <f t="shared" si="221"/>
        <v/>
      </c>
      <c r="BL395" s="1611" t="str">
        <f t="shared" ca="1" si="222"/>
        <v/>
      </c>
      <c r="BM395" s="1611" t="str">
        <f t="shared" si="232"/>
        <v/>
      </c>
      <c r="BN395" s="1611" t="str">
        <f t="shared" si="223"/>
        <v/>
      </c>
      <c r="BO395" s="1611" t="str">
        <f t="shared" si="224"/>
        <v/>
      </c>
      <c r="BP395" s="1611" t="str">
        <f t="shared" si="233"/>
        <v/>
      </c>
      <c r="BQ395" s="1611" t="str">
        <f t="shared" si="234"/>
        <v/>
      </c>
      <c r="BR395" s="1611" t="str">
        <f t="shared" si="235"/>
        <v/>
      </c>
      <c r="BS395" s="1611" t="str">
        <f t="shared" si="236"/>
        <v/>
      </c>
      <c r="BT395" s="1611" t="str">
        <f t="shared" si="237"/>
        <v/>
      </c>
      <c r="BU395" s="1731">
        <f t="shared" ca="1" si="238"/>
        <v>0</v>
      </c>
      <c r="BV395" s="1594"/>
      <c r="BW395" s="1594"/>
      <c r="BX395" s="1594"/>
      <c r="BY395" s="1594"/>
      <c r="BZ395" s="1594"/>
      <c r="CA395" s="1594"/>
      <c r="CB395" s="1594"/>
      <c r="CC395" s="1594"/>
      <c r="CD395" s="1594"/>
      <c r="CE395" s="1594"/>
      <c r="CF395" s="1594"/>
      <c r="CG395" s="1594"/>
      <c r="CH395" s="1594"/>
      <c r="CI395" s="1594"/>
      <c r="CJ395" s="1594"/>
      <c r="CK395" s="1594"/>
      <c r="CL395" s="1594"/>
      <c r="CM395" s="1594"/>
      <c r="CN395" s="1594"/>
      <c r="CO395" s="1594"/>
      <c r="CP395" s="1594"/>
      <c r="CQ395" s="1594"/>
      <c r="CR395" s="1594"/>
      <c r="CS395" s="1594"/>
      <c r="CT395" s="1594"/>
      <c r="CU395" s="1594"/>
      <c r="CV395" s="1594"/>
      <c r="CW395" s="1594"/>
      <c r="CX395" s="1594"/>
      <c r="CY395" s="1594"/>
      <c r="CZ395" s="1594"/>
      <c r="DA395" s="1594"/>
      <c r="DB395" s="1594"/>
      <c r="DC395" s="1594"/>
      <c r="DD395" s="1594"/>
      <c r="DE395" s="1594"/>
      <c r="DF395" s="1594"/>
      <c r="DG395" s="1594"/>
      <c r="DH395" s="1594"/>
      <c r="DI395" s="1594"/>
      <c r="DJ395" s="1594"/>
      <c r="DK395" s="1594"/>
      <c r="DL395" s="1594"/>
      <c r="DM395" s="1594"/>
      <c r="DN395" s="1594"/>
      <c r="DO395" s="1594"/>
      <c r="DP395" s="1594"/>
      <c r="DQ395" s="1594"/>
      <c r="DR395" s="1594"/>
      <c r="DS395" s="1594"/>
      <c r="DT395" s="1594"/>
      <c r="DU395" s="1594"/>
      <c r="DV395" s="1594"/>
      <c r="DW395" s="1594"/>
      <c r="DX395" s="1594"/>
      <c r="DY395" s="1594"/>
      <c r="DZ395" s="1594"/>
      <c r="EA395" s="1594"/>
      <c r="EB395" s="1594"/>
      <c r="EC395" s="1594"/>
      <c r="ED395" s="1594"/>
      <c r="EE395" s="1594"/>
      <c r="EF395" s="1594"/>
      <c r="EG395" s="1594"/>
      <c r="EH395" s="1594"/>
      <c r="EI395" s="1594"/>
      <c r="EJ395" s="1594"/>
      <c r="EK395" s="1594"/>
      <c r="EL395" s="1594"/>
      <c r="EM395" s="1594"/>
      <c r="EN395" s="1594"/>
      <c r="EO395" s="1594"/>
      <c r="EP395" s="1594"/>
      <c r="EQ395" s="1594"/>
      <c r="ER395" s="1594"/>
      <c r="ES395" s="1594"/>
    </row>
    <row r="396" spans="1:149" s="1595" customFormat="1" ht="12.5">
      <c r="A396" s="1644" t="str">
        <f t="shared" si="225"/>
        <v>Organisation</v>
      </c>
      <c r="B396" s="1758"/>
      <c r="C396" s="1758"/>
      <c r="D396" s="1758"/>
      <c r="E396" s="1756"/>
      <c r="F396" s="1592"/>
      <c r="G396" s="1714">
        <f t="shared" si="226"/>
        <v>0</v>
      </c>
      <c r="H396" s="1645"/>
      <c r="I396" s="1714">
        <f t="shared" si="227"/>
        <v>0</v>
      </c>
      <c r="J396" s="1646"/>
      <c r="K396" s="1646"/>
      <c r="L396" s="1592"/>
      <c r="M396" s="1597"/>
      <c r="N396" s="1597"/>
      <c r="O396" s="1646"/>
      <c r="P396" s="1647"/>
      <c r="Q396" s="1647"/>
      <c r="R396" s="1648"/>
      <c r="S396" s="1603"/>
      <c r="T396" s="1649"/>
      <c r="U396" s="1649"/>
      <c r="V396" s="1649"/>
      <c r="W396" s="1649"/>
      <c r="X396" s="1649"/>
      <c r="Y396" s="1649"/>
      <c r="Z396" s="1649"/>
      <c r="AA396" s="1649"/>
      <c r="AB396" s="1649"/>
      <c r="AC396" s="1649"/>
      <c r="AD396" s="1649"/>
      <c r="AE396" s="1649"/>
      <c r="AF396" s="1610">
        <f t="shared" si="206"/>
        <v>0</v>
      </c>
      <c r="AG396" s="1649"/>
      <c r="AH396" s="1649"/>
      <c r="AI396" s="1649"/>
      <c r="AJ396" s="1649"/>
      <c r="AK396" s="1649"/>
      <c r="AL396" s="1649"/>
      <c r="AM396" s="1649"/>
      <c r="AN396" s="1649"/>
      <c r="AO396" s="1649"/>
      <c r="AP396" s="1649"/>
      <c r="AQ396" s="1649"/>
      <c r="AR396" s="1709"/>
      <c r="AS396" s="1779">
        <f t="shared" si="207"/>
        <v>0</v>
      </c>
      <c r="AT396" s="1711">
        <f t="shared" si="228"/>
        <v>0</v>
      </c>
      <c r="AU396" s="1611">
        <f t="shared" si="208"/>
        <v>0</v>
      </c>
      <c r="AV396" s="1611">
        <f t="shared" si="209"/>
        <v>0</v>
      </c>
      <c r="AW396" s="1611">
        <f t="shared" si="210"/>
        <v>0</v>
      </c>
      <c r="AX396" s="1611">
        <f t="shared" si="211"/>
        <v>0</v>
      </c>
      <c r="AY396" s="1611">
        <f t="shared" si="212"/>
        <v>0</v>
      </c>
      <c r="AZ396" s="1611">
        <f t="shared" si="213"/>
        <v>0</v>
      </c>
      <c r="BA396" s="1611">
        <f t="shared" si="214"/>
        <v>0</v>
      </c>
      <c r="BB396" s="1611">
        <f t="shared" si="215"/>
        <v>0</v>
      </c>
      <c r="BC396" s="1611">
        <f t="shared" si="216"/>
        <v>0</v>
      </c>
      <c r="BD396" s="1611">
        <f t="shared" si="217"/>
        <v>0</v>
      </c>
      <c r="BE396" s="1611">
        <f t="shared" si="218"/>
        <v>0</v>
      </c>
      <c r="BF396" s="1611">
        <f t="shared" si="219"/>
        <v>0</v>
      </c>
      <c r="BG396" s="1611">
        <f t="shared" si="229"/>
        <v>0</v>
      </c>
      <c r="BH396" s="1611" t="str">
        <f t="shared" si="230"/>
        <v/>
      </c>
      <c r="BI396" s="1611" t="str">
        <f t="shared" si="231"/>
        <v/>
      </c>
      <c r="BJ396" s="1611" t="str">
        <f t="shared" si="220"/>
        <v/>
      </c>
      <c r="BK396" s="1611" t="str">
        <f t="shared" si="221"/>
        <v/>
      </c>
      <c r="BL396" s="1611" t="str">
        <f t="shared" ca="1" si="222"/>
        <v/>
      </c>
      <c r="BM396" s="1611" t="str">
        <f t="shared" si="232"/>
        <v/>
      </c>
      <c r="BN396" s="1611" t="str">
        <f t="shared" si="223"/>
        <v/>
      </c>
      <c r="BO396" s="1611" t="str">
        <f t="shared" si="224"/>
        <v/>
      </c>
      <c r="BP396" s="1611" t="str">
        <f t="shared" si="233"/>
        <v/>
      </c>
      <c r="BQ396" s="1611" t="str">
        <f t="shared" si="234"/>
        <v/>
      </c>
      <c r="BR396" s="1611" t="str">
        <f t="shared" si="235"/>
        <v/>
      </c>
      <c r="BS396" s="1611" t="str">
        <f t="shared" si="236"/>
        <v/>
      </c>
      <c r="BT396" s="1611" t="str">
        <f t="shared" si="237"/>
        <v/>
      </c>
      <c r="BU396" s="1731">
        <f t="shared" ca="1" si="238"/>
        <v>0</v>
      </c>
      <c r="BV396" s="1594"/>
      <c r="BW396" s="1594"/>
      <c r="BX396" s="1594"/>
      <c r="BY396" s="1594"/>
      <c r="BZ396" s="1594"/>
      <c r="CA396" s="1594"/>
      <c r="CB396" s="1594"/>
      <c r="CC396" s="1594"/>
      <c r="CD396" s="1594"/>
      <c r="CE396" s="1594"/>
      <c r="CF396" s="1594"/>
      <c r="CG396" s="1594"/>
      <c r="CH396" s="1594"/>
      <c r="CI396" s="1594"/>
      <c r="CJ396" s="1594"/>
      <c r="CK396" s="1594"/>
      <c r="CL396" s="1594"/>
      <c r="CM396" s="1594"/>
      <c r="CN396" s="1594"/>
      <c r="CO396" s="1594"/>
      <c r="CP396" s="1594"/>
      <c r="CQ396" s="1594"/>
      <c r="CR396" s="1594"/>
      <c r="CS396" s="1594"/>
      <c r="CT396" s="1594"/>
      <c r="CU396" s="1594"/>
      <c r="CV396" s="1594"/>
      <c r="CW396" s="1594"/>
      <c r="CX396" s="1594"/>
      <c r="CY396" s="1594"/>
      <c r="CZ396" s="1594"/>
      <c r="DA396" s="1594"/>
      <c r="DB396" s="1594"/>
      <c r="DC396" s="1594"/>
      <c r="DD396" s="1594"/>
      <c r="DE396" s="1594"/>
      <c r="DF396" s="1594"/>
      <c r="DG396" s="1594"/>
      <c r="DH396" s="1594"/>
      <c r="DI396" s="1594"/>
      <c r="DJ396" s="1594"/>
      <c r="DK396" s="1594"/>
      <c r="DL396" s="1594"/>
      <c r="DM396" s="1594"/>
      <c r="DN396" s="1594"/>
      <c r="DO396" s="1594"/>
      <c r="DP396" s="1594"/>
      <c r="DQ396" s="1594"/>
      <c r="DR396" s="1594"/>
      <c r="DS396" s="1594"/>
      <c r="DT396" s="1594"/>
      <c r="DU396" s="1594"/>
      <c r="DV396" s="1594"/>
      <c r="DW396" s="1594"/>
      <c r="DX396" s="1594"/>
      <c r="DY396" s="1594"/>
      <c r="DZ396" s="1594"/>
      <c r="EA396" s="1594"/>
      <c r="EB396" s="1594"/>
      <c r="EC396" s="1594"/>
      <c r="ED396" s="1594"/>
      <c r="EE396" s="1594"/>
      <c r="EF396" s="1594"/>
      <c r="EG396" s="1594"/>
      <c r="EH396" s="1594"/>
      <c r="EI396" s="1594"/>
      <c r="EJ396" s="1594"/>
      <c r="EK396" s="1594"/>
      <c r="EL396" s="1594"/>
      <c r="EM396" s="1594"/>
      <c r="EN396" s="1594"/>
      <c r="EO396" s="1594"/>
      <c r="EP396" s="1594"/>
      <c r="EQ396" s="1594"/>
      <c r="ER396" s="1594"/>
      <c r="ES396" s="1594"/>
    </row>
    <row r="397" spans="1:149" s="1595" customFormat="1" ht="12.5">
      <c r="A397" s="1644" t="str">
        <f t="shared" si="225"/>
        <v>Organisation</v>
      </c>
      <c r="B397" s="1758"/>
      <c r="C397" s="1758"/>
      <c r="D397" s="1758"/>
      <c r="E397" s="1756"/>
      <c r="F397" s="1592"/>
      <c r="G397" s="1714">
        <f t="shared" si="226"/>
        <v>0</v>
      </c>
      <c r="H397" s="1645"/>
      <c r="I397" s="1714">
        <f t="shared" si="227"/>
        <v>0</v>
      </c>
      <c r="J397" s="1646"/>
      <c r="K397" s="1646"/>
      <c r="L397" s="1592"/>
      <c r="M397" s="1597"/>
      <c r="N397" s="1597"/>
      <c r="O397" s="1646"/>
      <c r="P397" s="1647"/>
      <c r="Q397" s="1647"/>
      <c r="R397" s="1648"/>
      <c r="S397" s="1603"/>
      <c r="T397" s="1649"/>
      <c r="U397" s="1649"/>
      <c r="V397" s="1649"/>
      <c r="W397" s="1649"/>
      <c r="X397" s="1649"/>
      <c r="Y397" s="1649"/>
      <c r="Z397" s="1649"/>
      <c r="AA397" s="1649"/>
      <c r="AB397" s="1649"/>
      <c r="AC397" s="1649"/>
      <c r="AD397" s="1649"/>
      <c r="AE397" s="1649"/>
      <c r="AF397" s="1610">
        <f t="shared" si="206"/>
        <v>0</v>
      </c>
      <c r="AG397" s="1649"/>
      <c r="AH397" s="1649"/>
      <c r="AI397" s="1649"/>
      <c r="AJ397" s="1649"/>
      <c r="AK397" s="1649"/>
      <c r="AL397" s="1649"/>
      <c r="AM397" s="1649"/>
      <c r="AN397" s="1649"/>
      <c r="AO397" s="1649"/>
      <c r="AP397" s="1649"/>
      <c r="AQ397" s="1649"/>
      <c r="AR397" s="1709"/>
      <c r="AS397" s="1779">
        <f t="shared" si="207"/>
        <v>0</v>
      </c>
      <c r="AT397" s="1711">
        <f t="shared" si="228"/>
        <v>0</v>
      </c>
      <c r="AU397" s="1611">
        <f t="shared" si="208"/>
        <v>0</v>
      </c>
      <c r="AV397" s="1611">
        <f t="shared" si="209"/>
        <v>0</v>
      </c>
      <c r="AW397" s="1611">
        <f t="shared" si="210"/>
        <v>0</v>
      </c>
      <c r="AX397" s="1611">
        <f t="shared" si="211"/>
        <v>0</v>
      </c>
      <c r="AY397" s="1611">
        <f t="shared" si="212"/>
        <v>0</v>
      </c>
      <c r="AZ397" s="1611">
        <f t="shared" si="213"/>
        <v>0</v>
      </c>
      <c r="BA397" s="1611">
        <f t="shared" si="214"/>
        <v>0</v>
      </c>
      <c r="BB397" s="1611">
        <f t="shared" si="215"/>
        <v>0</v>
      </c>
      <c r="BC397" s="1611">
        <f t="shared" si="216"/>
        <v>0</v>
      </c>
      <c r="BD397" s="1611">
        <f t="shared" si="217"/>
        <v>0</v>
      </c>
      <c r="BE397" s="1611">
        <f t="shared" si="218"/>
        <v>0</v>
      </c>
      <c r="BF397" s="1611">
        <f t="shared" si="219"/>
        <v>0</v>
      </c>
      <c r="BG397" s="1611">
        <f t="shared" si="229"/>
        <v>0</v>
      </c>
      <c r="BH397" s="1611" t="str">
        <f t="shared" si="230"/>
        <v/>
      </c>
      <c r="BI397" s="1611" t="str">
        <f t="shared" si="231"/>
        <v/>
      </c>
      <c r="BJ397" s="1611" t="str">
        <f t="shared" si="220"/>
        <v/>
      </c>
      <c r="BK397" s="1611" t="str">
        <f t="shared" si="221"/>
        <v/>
      </c>
      <c r="BL397" s="1611" t="str">
        <f t="shared" ca="1" si="222"/>
        <v/>
      </c>
      <c r="BM397" s="1611" t="str">
        <f t="shared" si="232"/>
        <v/>
      </c>
      <c r="BN397" s="1611" t="str">
        <f t="shared" si="223"/>
        <v/>
      </c>
      <c r="BO397" s="1611" t="str">
        <f t="shared" si="224"/>
        <v/>
      </c>
      <c r="BP397" s="1611" t="str">
        <f t="shared" si="233"/>
        <v/>
      </c>
      <c r="BQ397" s="1611" t="str">
        <f t="shared" si="234"/>
        <v/>
      </c>
      <c r="BR397" s="1611" t="str">
        <f t="shared" si="235"/>
        <v/>
      </c>
      <c r="BS397" s="1611" t="str">
        <f t="shared" si="236"/>
        <v/>
      </c>
      <c r="BT397" s="1611" t="str">
        <f t="shared" si="237"/>
        <v/>
      </c>
      <c r="BU397" s="1731">
        <f t="shared" ca="1" si="238"/>
        <v>0</v>
      </c>
      <c r="BV397" s="1594"/>
      <c r="BW397" s="1594"/>
      <c r="BX397" s="1594"/>
      <c r="BY397" s="1594"/>
      <c r="BZ397" s="1594"/>
      <c r="CA397" s="1594"/>
      <c r="CB397" s="1594"/>
      <c r="CC397" s="1594"/>
      <c r="CD397" s="1594"/>
      <c r="CE397" s="1594"/>
      <c r="CF397" s="1594"/>
      <c r="CG397" s="1594"/>
      <c r="CH397" s="1594"/>
      <c r="CI397" s="1594"/>
      <c r="CJ397" s="1594"/>
      <c r="CK397" s="1594"/>
      <c r="CL397" s="1594"/>
      <c r="CM397" s="1594"/>
      <c r="CN397" s="1594"/>
      <c r="CO397" s="1594"/>
      <c r="CP397" s="1594"/>
      <c r="CQ397" s="1594"/>
      <c r="CR397" s="1594"/>
      <c r="CS397" s="1594"/>
      <c r="CT397" s="1594"/>
      <c r="CU397" s="1594"/>
      <c r="CV397" s="1594"/>
      <c r="CW397" s="1594"/>
      <c r="CX397" s="1594"/>
      <c r="CY397" s="1594"/>
      <c r="CZ397" s="1594"/>
      <c r="DA397" s="1594"/>
      <c r="DB397" s="1594"/>
      <c r="DC397" s="1594"/>
      <c r="DD397" s="1594"/>
      <c r="DE397" s="1594"/>
      <c r="DF397" s="1594"/>
      <c r="DG397" s="1594"/>
      <c r="DH397" s="1594"/>
      <c r="DI397" s="1594"/>
      <c r="DJ397" s="1594"/>
      <c r="DK397" s="1594"/>
      <c r="DL397" s="1594"/>
      <c r="DM397" s="1594"/>
      <c r="DN397" s="1594"/>
      <c r="DO397" s="1594"/>
      <c r="DP397" s="1594"/>
      <c r="DQ397" s="1594"/>
      <c r="DR397" s="1594"/>
      <c r="DS397" s="1594"/>
      <c r="DT397" s="1594"/>
      <c r="DU397" s="1594"/>
      <c r="DV397" s="1594"/>
      <c r="DW397" s="1594"/>
      <c r="DX397" s="1594"/>
      <c r="DY397" s="1594"/>
      <c r="DZ397" s="1594"/>
      <c r="EA397" s="1594"/>
      <c r="EB397" s="1594"/>
      <c r="EC397" s="1594"/>
      <c r="ED397" s="1594"/>
      <c r="EE397" s="1594"/>
      <c r="EF397" s="1594"/>
      <c r="EG397" s="1594"/>
      <c r="EH397" s="1594"/>
      <c r="EI397" s="1594"/>
      <c r="EJ397" s="1594"/>
      <c r="EK397" s="1594"/>
      <c r="EL397" s="1594"/>
      <c r="EM397" s="1594"/>
      <c r="EN397" s="1594"/>
      <c r="EO397" s="1594"/>
      <c r="EP397" s="1594"/>
      <c r="EQ397" s="1594"/>
      <c r="ER397" s="1594"/>
      <c r="ES397" s="1594"/>
    </row>
    <row r="398" spans="1:149" s="1595" customFormat="1" ht="12.5">
      <c r="A398" s="1644" t="str">
        <f t="shared" si="225"/>
        <v>Organisation</v>
      </c>
      <c r="B398" s="1758"/>
      <c r="C398" s="1758"/>
      <c r="D398" s="1758"/>
      <c r="E398" s="1756"/>
      <c r="F398" s="1592"/>
      <c r="G398" s="1714">
        <f t="shared" si="226"/>
        <v>0</v>
      </c>
      <c r="H398" s="1645"/>
      <c r="I398" s="1714">
        <f t="shared" si="227"/>
        <v>0</v>
      </c>
      <c r="J398" s="1646"/>
      <c r="K398" s="1646"/>
      <c r="L398" s="1592"/>
      <c r="M398" s="1597"/>
      <c r="N398" s="1597"/>
      <c r="O398" s="1646"/>
      <c r="P398" s="1647"/>
      <c r="Q398" s="1647"/>
      <c r="R398" s="1648"/>
      <c r="S398" s="1603"/>
      <c r="T398" s="1649"/>
      <c r="U398" s="1649"/>
      <c r="V398" s="1649"/>
      <c r="W398" s="1649"/>
      <c r="X398" s="1649"/>
      <c r="Y398" s="1649"/>
      <c r="Z398" s="1649"/>
      <c r="AA398" s="1649"/>
      <c r="AB398" s="1649"/>
      <c r="AC398" s="1649"/>
      <c r="AD398" s="1649"/>
      <c r="AE398" s="1649"/>
      <c r="AF398" s="1610">
        <f t="shared" si="206"/>
        <v>0</v>
      </c>
      <c r="AG398" s="1649"/>
      <c r="AH398" s="1649"/>
      <c r="AI398" s="1649"/>
      <c r="AJ398" s="1649"/>
      <c r="AK398" s="1649"/>
      <c r="AL398" s="1649"/>
      <c r="AM398" s="1649"/>
      <c r="AN398" s="1649"/>
      <c r="AO398" s="1649"/>
      <c r="AP398" s="1649"/>
      <c r="AQ398" s="1649"/>
      <c r="AR398" s="1709"/>
      <c r="AS398" s="1779">
        <f t="shared" si="207"/>
        <v>0</v>
      </c>
      <c r="AT398" s="1711">
        <f t="shared" si="228"/>
        <v>0</v>
      </c>
      <c r="AU398" s="1611">
        <f t="shared" si="208"/>
        <v>0</v>
      </c>
      <c r="AV398" s="1611">
        <f t="shared" si="209"/>
        <v>0</v>
      </c>
      <c r="AW398" s="1611">
        <f t="shared" si="210"/>
        <v>0</v>
      </c>
      <c r="AX398" s="1611">
        <f t="shared" si="211"/>
        <v>0</v>
      </c>
      <c r="AY398" s="1611">
        <f t="shared" si="212"/>
        <v>0</v>
      </c>
      <c r="AZ398" s="1611">
        <f t="shared" si="213"/>
        <v>0</v>
      </c>
      <c r="BA398" s="1611">
        <f t="shared" si="214"/>
        <v>0</v>
      </c>
      <c r="BB398" s="1611">
        <f t="shared" si="215"/>
        <v>0</v>
      </c>
      <c r="BC398" s="1611">
        <f t="shared" si="216"/>
        <v>0</v>
      </c>
      <c r="BD398" s="1611">
        <f t="shared" si="217"/>
        <v>0</v>
      </c>
      <c r="BE398" s="1611">
        <f t="shared" si="218"/>
        <v>0</v>
      </c>
      <c r="BF398" s="1611">
        <f t="shared" si="219"/>
        <v>0</v>
      </c>
      <c r="BG398" s="1611">
        <f t="shared" si="229"/>
        <v>0</v>
      </c>
      <c r="BH398" s="1611" t="str">
        <f t="shared" si="230"/>
        <v/>
      </c>
      <c r="BI398" s="1611" t="str">
        <f t="shared" si="231"/>
        <v/>
      </c>
      <c r="BJ398" s="1611" t="str">
        <f t="shared" si="220"/>
        <v/>
      </c>
      <c r="BK398" s="1611" t="str">
        <f t="shared" si="221"/>
        <v/>
      </c>
      <c r="BL398" s="1611" t="str">
        <f t="shared" ca="1" si="222"/>
        <v/>
      </c>
      <c r="BM398" s="1611" t="str">
        <f t="shared" si="232"/>
        <v/>
      </c>
      <c r="BN398" s="1611" t="str">
        <f t="shared" si="223"/>
        <v/>
      </c>
      <c r="BO398" s="1611" t="str">
        <f t="shared" si="224"/>
        <v/>
      </c>
      <c r="BP398" s="1611" t="str">
        <f t="shared" si="233"/>
        <v/>
      </c>
      <c r="BQ398" s="1611" t="str">
        <f t="shared" si="234"/>
        <v/>
      </c>
      <c r="BR398" s="1611" t="str">
        <f t="shared" si="235"/>
        <v/>
      </c>
      <c r="BS398" s="1611" t="str">
        <f t="shared" si="236"/>
        <v/>
      </c>
      <c r="BT398" s="1611" t="str">
        <f t="shared" si="237"/>
        <v/>
      </c>
      <c r="BU398" s="1731">
        <f t="shared" ca="1" si="238"/>
        <v>0</v>
      </c>
      <c r="BV398" s="1594"/>
      <c r="BW398" s="1594"/>
      <c r="BX398" s="1594"/>
      <c r="BY398" s="1594"/>
      <c r="BZ398" s="1594"/>
      <c r="CA398" s="1594"/>
      <c r="CB398" s="1594"/>
      <c r="CC398" s="1594"/>
      <c r="CD398" s="1594"/>
      <c r="CE398" s="1594"/>
      <c r="CF398" s="1594"/>
      <c r="CG398" s="1594"/>
      <c r="CH398" s="1594"/>
      <c r="CI398" s="1594"/>
      <c r="CJ398" s="1594"/>
      <c r="CK398" s="1594"/>
      <c r="CL398" s="1594"/>
      <c r="CM398" s="1594"/>
      <c r="CN398" s="1594"/>
      <c r="CO398" s="1594"/>
      <c r="CP398" s="1594"/>
      <c r="CQ398" s="1594"/>
      <c r="CR398" s="1594"/>
      <c r="CS398" s="1594"/>
      <c r="CT398" s="1594"/>
      <c r="CU398" s="1594"/>
      <c r="CV398" s="1594"/>
      <c r="CW398" s="1594"/>
      <c r="CX398" s="1594"/>
      <c r="CY398" s="1594"/>
      <c r="CZ398" s="1594"/>
      <c r="DA398" s="1594"/>
      <c r="DB398" s="1594"/>
      <c r="DC398" s="1594"/>
      <c r="DD398" s="1594"/>
      <c r="DE398" s="1594"/>
      <c r="DF398" s="1594"/>
      <c r="DG398" s="1594"/>
      <c r="DH398" s="1594"/>
      <c r="DI398" s="1594"/>
      <c r="DJ398" s="1594"/>
      <c r="DK398" s="1594"/>
      <c r="DL398" s="1594"/>
      <c r="DM398" s="1594"/>
      <c r="DN398" s="1594"/>
      <c r="DO398" s="1594"/>
      <c r="DP398" s="1594"/>
      <c r="DQ398" s="1594"/>
      <c r="DR398" s="1594"/>
      <c r="DS398" s="1594"/>
      <c r="DT398" s="1594"/>
      <c r="DU398" s="1594"/>
      <c r="DV398" s="1594"/>
      <c r="DW398" s="1594"/>
      <c r="DX398" s="1594"/>
      <c r="DY398" s="1594"/>
      <c r="DZ398" s="1594"/>
      <c r="EA398" s="1594"/>
      <c r="EB398" s="1594"/>
      <c r="EC398" s="1594"/>
      <c r="ED398" s="1594"/>
      <c r="EE398" s="1594"/>
      <c r="EF398" s="1594"/>
      <c r="EG398" s="1594"/>
      <c r="EH398" s="1594"/>
      <c r="EI398" s="1594"/>
      <c r="EJ398" s="1594"/>
      <c r="EK398" s="1594"/>
      <c r="EL398" s="1594"/>
      <c r="EM398" s="1594"/>
      <c r="EN398" s="1594"/>
      <c r="EO398" s="1594"/>
      <c r="EP398" s="1594"/>
      <c r="EQ398" s="1594"/>
      <c r="ER398" s="1594"/>
      <c r="ES398" s="1594"/>
    </row>
    <row r="399" spans="1:149" s="1595" customFormat="1" ht="12.5">
      <c r="A399" s="1644" t="str">
        <f t="shared" si="225"/>
        <v>Organisation</v>
      </c>
      <c r="B399" s="1758"/>
      <c r="C399" s="1758"/>
      <c r="D399" s="1758"/>
      <c r="E399" s="1756"/>
      <c r="F399" s="1592"/>
      <c r="G399" s="1714">
        <f t="shared" si="226"/>
        <v>0</v>
      </c>
      <c r="H399" s="1645"/>
      <c r="I399" s="1714">
        <f t="shared" si="227"/>
        <v>0</v>
      </c>
      <c r="J399" s="1646"/>
      <c r="K399" s="1646"/>
      <c r="L399" s="1592"/>
      <c r="M399" s="1597"/>
      <c r="N399" s="1597"/>
      <c r="O399" s="1646"/>
      <c r="P399" s="1647"/>
      <c r="Q399" s="1647"/>
      <c r="R399" s="1648"/>
      <c r="S399" s="1603"/>
      <c r="T399" s="1649"/>
      <c r="U399" s="1649"/>
      <c r="V399" s="1649"/>
      <c r="W399" s="1649"/>
      <c r="X399" s="1649"/>
      <c r="Y399" s="1649"/>
      <c r="Z399" s="1649"/>
      <c r="AA399" s="1649"/>
      <c r="AB399" s="1649"/>
      <c r="AC399" s="1649"/>
      <c r="AD399" s="1649"/>
      <c r="AE399" s="1649"/>
      <c r="AF399" s="1610">
        <f t="shared" si="206"/>
        <v>0</v>
      </c>
      <c r="AG399" s="1649"/>
      <c r="AH399" s="1649"/>
      <c r="AI399" s="1649"/>
      <c r="AJ399" s="1649"/>
      <c r="AK399" s="1649"/>
      <c r="AL399" s="1649"/>
      <c r="AM399" s="1649"/>
      <c r="AN399" s="1649"/>
      <c r="AO399" s="1649"/>
      <c r="AP399" s="1649"/>
      <c r="AQ399" s="1649"/>
      <c r="AR399" s="1709"/>
      <c r="AS399" s="1779">
        <f t="shared" si="207"/>
        <v>0</v>
      </c>
      <c r="AT399" s="1711">
        <f t="shared" si="228"/>
        <v>0</v>
      </c>
      <c r="AU399" s="1611">
        <f t="shared" si="208"/>
        <v>0</v>
      </c>
      <c r="AV399" s="1611">
        <f t="shared" si="209"/>
        <v>0</v>
      </c>
      <c r="AW399" s="1611">
        <f t="shared" si="210"/>
        <v>0</v>
      </c>
      <c r="AX399" s="1611">
        <f t="shared" si="211"/>
        <v>0</v>
      </c>
      <c r="AY399" s="1611">
        <f t="shared" si="212"/>
        <v>0</v>
      </c>
      <c r="AZ399" s="1611">
        <f t="shared" si="213"/>
        <v>0</v>
      </c>
      <c r="BA399" s="1611">
        <f t="shared" si="214"/>
        <v>0</v>
      </c>
      <c r="BB399" s="1611">
        <f t="shared" si="215"/>
        <v>0</v>
      </c>
      <c r="BC399" s="1611">
        <f t="shared" si="216"/>
        <v>0</v>
      </c>
      <c r="BD399" s="1611">
        <f t="shared" si="217"/>
        <v>0</v>
      </c>
      <c r="BE399" s="1611">
        <f t="shared" si="218"/>
        <v>0</v>
      </c>
      <c r="BF399" s="1611">
        <f t="shared" si="219"/>
        <v>0</v>
      </c>
      <c r="BG399" s="1611">
        <f t="shared" si="229"/>
        <v>0</v>
      </c>
      <c r="BH399" s="1611" t="str">
        <f t="shared" si="230"/>
        <v/>
      </c>
      <c r="BI399" s="1611" t="str">
        <f t="shared" si="231"/>
        <v/>
      </c>
      <c r="BJ399" s="1611" t="str">
        <f t="shared" si="220"/>
        <v/>
      </c>
      <c r="BK399" s="1611" t="str">
        <f t="shared" si="221"/>
        <v/>
      </c>
      <c r="BL399" s="1611" t="str">
        <f t="shared" ca="1" si="222"/>
        <v/>
      </c>
      <c r="BM399" s="1611" t="str">
        <f t="shared" si="232"/>
        <v/>
      </c>
      <c r="BN399" s="1611" t="str">
        <f t="shared" si="223"/>
        <v/>
      </c>
      <c r="BO399" s="1611" t="str">
        <f t="shared" si="224"/>
        <v/>
      </c>
      <c r="BP399" s="1611" t="str">
        <f t="shared" si="233"/>
        <v/>
      </c>
      <c r="BQ399" s="1611" t="str">
        <f t="shared" si="234"/>
        <v/>
      </c>
      <c r="BR399" s="1611" t="str">
        <f t="shared" si="235"/>
        <v/>
      </c>
      <c r="BS399" s="1611" t="str">
        <f t="shared" si="236"/>
        <v/>
      </c>
      <c r="BT399" s="1611" t="str">
        <f t="shared" si="237"/>
        <v/>
      </c>
      <c r="BU399" s="1731">
        <f t="shared" ca="1" si="238"/>
        <v>0</v>
      </c>
      <c r="BV399" s="1594"/>
      <c r="BW399" s="1594"/>
      <c r="BX399" s="1594"/>
      <c r="BY399" s="1594"/>
      <c r="BZ399" s="1594"/>
      <c r="CA399" s="1594"/>
      <c r="CB399" s="1594"/>
      <c r="CC399" s="1594"/>
      <c r="CD399" s="1594"/>
      <c r="CE399" s="1594"/>
      <c r="CF399" s="1594"/>
      <c r="CG399" s="1594"/>
      <c r="CH399" s="1594"/>
      <c r="CI399" s="1594"/>
      <c r="CJ399" s="1594"/>
      <c r="CK399" s="1594"/>
      <c r="CL399" s="1594"/>
      <c r="CM399" s="1594"/>
      <c r="CN399" s="1594"/>
      <c r="CO399" s="1594"/>
      <c r="CP399" s="1594"/>
      <c r="CQ399" s="1594"/>
      <c r="CR399" s="1594"/>
      <c r="CS399" s="1594"/>
      <c r="CT399" s="1594"/>
      <c r="CU399" s="1594"/>
      <c r="CV399" s="1594"/>
      <c r="CW399" s="1594"/>
      <c r="CX399" s="1594"/>
      <c r="CY399" s="1594"/>
      <c r="CZ399" s="1594"/>
      <c r="DA399" s="1594"/>
      <c r="DB399" s="1594"/>
      <c r="DC399" s="1594"/>
      <c r="DD399" s="1594"/>
      <c r="DE399" s="1594"/>
      <c r="DF399" s="1594"/>
      <c r="DG399" s="1594"/>
      <c r="DH399" s="1594"/>
      <c r="DI399" s="1594"/>
      <c r="DJ399" s="1594"/>
      <c r="DK399" s="1594"/>
      <c r="DL399" s="1594"/>
      <c r="DM399" s="1594"/>
      <c r="DN399" s="1594"/>
      <c r="DO399" s="1594"/>
      <c r="DP399" s="1594"/>
      <c r="DQ399" s="1594"/>
      <c r="DR399" s="1594"/>
      <c r="DS399" s="1594"/>
      <c r="DT399" s="1594"/>
      <c r="DU399" s="1594"/>
      <c r="DV399" s="1594"/>
      <c r="DW399" s="1594"/>
      <c r="DX399" s="1594"/>
      <c r="DY399" s="1594"/>
      <c r="DZ399" s="1594"/>
      <c r="EA399" s="1594"/>
      <c r="EB399" s="1594"/>
      <c r="EC399" s="1594"/>
      <c r="ED399" s="1594"/>
      <c r="EE399" s="1594"/>
      <c r="EF399" s="1594"/>
      <c r="EG399" s="1594"/>
      <c r="EH399" s="1594"/>
      <c r="EI399" s="1594"/>
      <c r="EJ399" s="1594"/>
      <c r="EK399" s="1594"/>
      <c r="EL399" s="1594"/>
      <c r="EM399" s="1594"/>
      <c r="EN399" s="1594"/>
      <c r="EO399" s="1594"/>
      <c r="EP399" s="1594"/>
      <c r="EQ399" s="1594"/>
      <c r="ER399" s="1594"/>
      <c r="ES399" s="1594"/>
    </row>
    <row r="400" spans="1:149" s="1595" customFormat="1" ht="12.5">
      <c r="A400" s="1644" t="str">
        <f t="shared" si="225"/>
        <v>Organisation</v>
      </c>
      <c r="B400" s="1758"/>
      <c r="C400" s="1758"/>
      <c r="D400" s="1758"/>
      <c r="E400" s="1756"/>
      <c r="F400" s="1592"/>
      <c r="G400" s="1714">
        <f t="shared" si="226"/>
        <v>0</v>
      </c>
      <c r="H400" s="1645"/>
      <c r="I400" s="1714">
        <f t="shared" si="227"/>
        <v>0</v>
      </c>
      <c r="J400" s="1646"/>
      <c r="K400" s="1646"/>
      <c r="L400" s="1592"/>
      <c r="M400" s="1597"/>
      <c r="N400" s="1597"/>
      <c r="O400" s="1646"/>
      <c r="P400" s="1647"/>
      <c r="Q400" s="1647"/>
      <c r="R400" s="1648"/>
      <c r="S400" s="1603"/>
      <c r="T400" s="1649"/>
      <c r="U400" s="1649"/>
      <c r="V400" s="1649"/>
      <c r="W400" s="1649"/>
      <c r="X400" s="1649"/>
      <c r="Y400" s="1649"/>
      <c r="Z400" s="1649"/>
      <c r="AA400" s="1649"/>
      <c r="AB400" s="1649"/>
      <c r="AC400" s="1649"/>
      <c r="AD400" s="1649"/>
      <c r="AE400" s="1649"/>
      <c r="AF400" s="1610">
        <f t="shared" si="206"/>
        <v>0</v>
      </c>
      <c r="AG400" s="1649"/>
      <c r="AH400" s="1649"/>
      <c r="AI400" s="1649"/>
      <c r="AJ400" s="1649"/>
      <c r="AK400" s="1649"/>
      <c r="AL400" s="1649"/>
      <c r="AM400" s="1649"/>
      <c r="AN400" s="1649"/>
      <c r="AO400" s="1649"/>
      <c r="AP400" s="1649"/>
      <c r="AQ400" s="1649"/>
      <c r="AR400" s="1709"/>
      <c r="AS400" s="1779">
        <f t="shared" si="207"/>
        <v>0</v>
      </c>
      <c r="AT400" s="1711">
        <f t="shared" si="228"/>
        <v>0</v>
      </c>
      <c r="AU400" s="1611">
        <f t="shared" si="208"/>
        <v>0</v>
      </c>
      <c r="AV400" s="1611">
        <f t="shared" si="209"/>
        <v>0</v>
      </c>
      <c r="AW400" s="1611">
        <f t="shared" si="210"/>
        <v>0</v>
      </c>
      <c r="AX400" s="1611">
        <f t="shared" si="211"/>
        <v>0</v>
      </c>
      <c r="AY400" s="1611">
        <f t="shared" si="212"/>
        <v>0</v>
      </c>
      <c r="AZ400" s="1611">
        <f t="shared" si="213"/>
        <v>0</v>
      </c>
      <c r="BA400" s="1611">
        <f t="shared" si="214"/>
        <v>0</v>
      </c>
      <c r="BB400" s="1611">
        <f t="shared" si="215"/>
        <v>0</v>
      </c>
      <c r="BC400" s="1611">
        <f t="shared" si="216"/>
        <v>0</v>
      </c>
      <c r="BD400" s="1611">
        <f t="shared" si="217"/>
        <v>0</v>
      </c>
      <c r="BE400" s="1611">
        <f t="shared" si="218"/>
        <v>0</v>
      </c>
      <c r="BF400" s="1611">
        <f t="shared" si="219"/>
        <v>0</v>
      </c>
      <c r="BG400" s="1611">
        <f t="shared" si="229"/>
        <v>0</v>
      </c>
      <c r="BH400" s="1611" t="str">
        <f t="shared" si="230"/>
        <v/>
      </c>
      <c r="BI400" s="1611" t="str">
        <f t="shared" si="231"/>
        <v/>
      </c>
      <c r="BJ400" s="1611" t="str">
        <f t="shared" si="220"/>
        <v/>
      </c>
      <c r="BK400" s="1611" t="str">
        <f t="shared" si="221"/>
        <v/>
      </c>
      <c r="BL400" s="1611" t="str">
        <f t="shared" ca="1" si="222"/>
        <v/>
      </c>
      <c r="BM400" s="1611" t="str">
        <f t="shared" si="232"/>
        <v/>
      </c>
      <c r="BN400" s="1611" t="str">
        <f t="shared" si="223"/>
        <v/>
      </c>
      <c r="BO400" s="1611" t="str">
        <f t="shared" si="224"/>
        <v/>
      </c>
      <c r="BP400" s="1611" t="str">
        <f t="shared" si="233"/>
        <v/>
      </c>
      <c r="BQ400" s="1611" t="str">
        <f t="shared" si="234"/>
        <v/>
      </c>
      <c r="BR400" s="1611" t="str">
        <f t="shared" si="235"/>
        <v/>
      </c>
      <c r="BS400" s="1611" t="str">
        <f t="shared" si="236"/>
        <v/>
      </c>
      <c r="BT400" s="1611" t="str">
        <f t="shared" si="237"/>
        <v/>
      </c>
      <c r="BU400" s="1731">
        <f t="shared" ca="1" si="238"/>
        <v>0</v>
      </c>
      <c r="BV400" s="1594"/>
      <c r="BW400" s="1594"/>
      <c r="BX400" s="1594"/>
      <c r="BY400" s="1594"/>
      <c r="BZ400" s="1594"/>
      <c r="CA400" s="1594"/>
      <c r="CB400" s="1594"/>
      <c r="CC400" s="1594"/>
      <c r="CD400" s="1594"/>
      <c r="CE400" s="1594"/>
      <c r="CF400" s="1594"/>
      <c r="CG400" s="1594"/>
      <c r="CH400" s="1594"/>
      <c r="CI400" s="1594"/>
      <c r="CJ400" s="1594"/>
      <c r="CK400" s="1594"/>
      <c r="CL400" s="1594"/>
      <c r="CM400" s="1594"/>
      <c r="CN400" s="1594"/>
      <c r="CO400" s="1594"/>
      <c r="CP400" s="1594"/>
      <c r="CQ400" s="1594"/>
      <c r="CR400" s="1594"/>
      <c r="CS400" s="1594"/>
      <c r="CT400" s="1594"/>
      <c r="CU400" s="1594"/>
      <c r="CV400" s="1594"/>
      <c r="CW400" s="1594"/>
      <c r="CX400" s="1594"/>
      <c r="CY400" s="1594"/>
      <c r="CZ400" s="1594"/>
      <c r="DA400" s="1594"/>
      <c r="DB400" s="1594"/>
      <c r="DC400" s="1594"/>
      <c r="DD400" s="1594"/>
      <c r="DE400" s="1594"/>
      <c r="DF400" s="1594"/>
      <c r="DG400" s="1594"/>
      <c r="DH400" s="1594"/>
      <c r="DI400" s="1594"/>
      <c r="DJ400" s="1594"/>
      <c r="DK400" s="1594"/>
      <c r="DL400" s="1594"/>
      <c r="DM400" s="1594"/>
      <c r="DN400" s="1594"/>
      <c r="DO400" s="1594"/>
      <c r="DP400" s="1594"/>
      <c r="DQ400" s="1594"/>
      <c r="DR400" s="1594"/>
      <c r="DS400" s="1594"/>
      <c r="DT400" s="1594"/>
      <c r="DU400" s="1594"/>
      <c r="DV400" s="1594"/>
      <c r="DW400" s="1594"/>
      <c r="DX400" s="1594"/>
      <c r="DY400" s="1594"/>
      <c r="DZ400" s="1594"/>
      <c r="EA400" s="1594"/>
      <c r="EB400" s="1594"/>
      <c r="EC400" s="1594"/>
      <c r="ED400" s="1594"/>
      <c r="EE400" s="1594"/>
      <c r="EF400" s="1594"/>
      <c r="EG400" s="1594"/>
      <c r="EH400" s="1594"/>
      <c r="EI400" s="1594"/>
      <c r="EJ400" s="1594"/>
      <c r="EK400" s="1594"/>
      <c r="EL400" s="1594"/>
      <c r="EM400" s="1594"/>
      <c r="EN400" s="1594"/>
      <c r="EO400" s="1594"/>
      <c r="EP400" s="1594"/>
      <c r="EQ400" s="1594"/>
      <c r="ER400" s="1594"/>
      <c r="ES400" s="1594"/>
    </row>
    <row r="401" spans="1:149" s="1595" customFormat="1" ht="12.5">
      <c r="A401" s="1644" t="str">
        <f t="shared" si="225"/>
        <v>Organisation</v>
      </c>
      <c r="B401" s="1758"/>
      <c r="C401" s="1758"/>
      <c r="D401" s="1758"/>
      <c r="E401" s="1756"/>
      <c r="F401" s="1592"/>
      <c r="G401" s="1714">
        <f t="shared" si="226"/>
        <v>0</v>
      </c>
      <c r="H401" s="1645"/>
      <c r="I401" s="1714">
        <f t="shared" si="227"/>
        <v>0</v>
      </c>
      <c r="J401" s="1646"/>
      <c r="K401" s="1646"/>
      <c r="L401" s="1592"/>
      <c r="M401" s="1597"/>
      <c r="N401" s="1597"/>
      <c r="O401" s="1646"/>
      <c r="P401" s="1647"/>
      <c r="Q401" s="1647"/>
      <c r="R401" s="1648"/>
      <c r="S401" s="1603"/>
      <c r="T401" s="1649"/>
      <c r="U401" s="1649"/>
      <c r="V401" s="1649"/>
      <c r="W401" s="1649"/>
      <c r="X401" s="1649"/>
      <c r="Y401" s="1649"/>
      <c r="Z401" s="1649"/>
      <c r="AA401" s="1649"/>
      <c r="AB401" s="1649"/>
      <c r="AC401" s="1649"/>
      <c r="AD401" s="1649"/>
      <c r="AE401" s="1649"/>
      <c r="AF401" s="1610">
        <f t="shared" si="206"/>
        <v>0</v>
      </c>
      <c r="AG401" s="1649"/>
      <c r="AH401" s="1649"/>
      <c r="AI401" s="1649"/>
      <c r="AJ401" s="1649"/>
      <c r="AK401" s="1649"/>
      <c r="AL401" s="1649"/>
      <c r="AM401" s="1649"/>
      <c r="AN401" s="1649"/>
      <c r="AO401" s="1649"/>
      <c r="AP401" s="1649"/>
      <c r="AQ401" s="1649"/>
      <c r="AR401" s="1709"/>
      <c r="AS401" s="1779">
        <f t="shared" si="207"/>
        <v>0</v>
      </c>
      <c r="AT401" s="1711">
        <f t="shared" si="228"/>
        <v>0</v>
      </c>
      <c r="AU401" s="1611">
        <f t="shared" si="208"/>
        <v>0</v>
      </c>
      <c r="AV401" s="1611">
        <f t="shared" si="209"/>
        <v>0</v>
      </c>
      <c r="AW401" s="1611">
        <f t="shared" si="210"/>
        <v>0</v>
      </c>
      <c r="AX401" s="1611">
        <f t="shared" si="211"/>
        <v>0</v>
      </c>
      <c r="AY401" s="1611">
        <f t="shared" si="212"/>
        <v>0</v>
      </c>
      <c r="AZ401" s="1611">
        <f t="shared" si="213"/>
        <v>0</v>
      </c>
      <c r="BA401" s="1611">
        <f t="shared" si="214"/>
        <v>0</v>
      </c>
      <c r="BB401" s="1611">
        <f t="shared" si="215"/>
        <v>0</v>
      </c>
      <c r="BC401" s="1611">
        <f t="shared" si="216"/>
        <v>0</v>
      </c>
      <c r="BD401" s="1611">
        <f t="shared" si="217"/>
        <v>0</v>
      </c>
      <c r="BE401" s="1611">
        <f t="shared" si="218"/>
        <v>0</v>
      </c>
      <c r="BF401" s="1611">
        <f t="shared" si="219"/>
        <v>0</v>
      </c>
      <c r="BG401" s="1611">
        <f t="shared" si="229"/>
        <v>0</v>
      </c>
      <c r="BH401" s="1611" t="str">
        <f t="shared" si="230"/>
        <v/>
      </c>
      <c r="BI401" s="1611" t="str">
        <f t="shared" si="231"/>
        <v/>
      </c>
      <c r="BJ401" s="1611" t="str">
        <f t="shared" si="220"/>
        <v/>
      </c>
      <c r="BK401" s="1611" t="str">
        <f t="shared" si="221"/>
        <v/>
      </c>
      <c r="BL401" s="1611" t="str">
        <f t="shared" ca="1" si="222"/>
        <v/>
      </c>
      <c r="BM401" s="1611" t="str">
        <f t="shared" si="232"/>
        <v/>
      </c>
      <c r="BN401" s="1611" t="str">
        <f t="shared" si="223"/>
        <v/>
      </c>
      <c r="BO401" s="1611" t="str">
        <f t="shared" si="224"/>
        <v/>
      </c>
      <c r="BP401" s="1611" t="str">
        <f t="shared" si="233"/>
        <v/>
      </c>
      <c r="BQ401" s="1611" t="str">
        <f t="shared" si="234"/>
        <v/>
      </c>
      <c r="BR401" s="1611" t="str">
        <f t="shared" si="235"/>
        <v/>
      </c>
      <c r="BS401" s="1611" t="str">
        <f t="shared" si="236"/>
        <v/>
      </c>
      <c r="BT401" s="1611" t="str">
        <f t="shared" si="237"/>
        <v/>
      </c>
      <c r="BU401" s="1731">
        <f t="shared" ca="1" si="238"/>
        <v>0</v>
      </c>
      <c r="BV401" s="1594"/>
      <c r="BW401" s="1594"/>
      <c r="BX401" s="1594"/>
      <c r="BY401" s="1594"/>
      <c r="BZ401" s="1594"/>
      <c r="CA401" s="1594"/>
      <c r="CB401" s="1594"/>
      <c r="CC401" s="1594"/>
      <c r="CD401" s="1594"/>
      <c r="CE401" s="1594"/>
      <c r="CF401" s="1594"/>
      <c r="CG401" s="1594"/>
      <c r="CH401" s="1594"/>
      <c r="CI401" s="1594"/>
      <c r="CJ401" s="1594"/>
      <c r="CK401" s="1594"/>
      <c r="CL401" s="1594"/>
      <c r="CM401" s="1594"/>
      <c r="CN401" s="1594"/>
      <c r="CO401" s="1594"/>
      <c r="CP401" s="1594"/>
      <c r="CQ401" s="1594"/>
      <c r="CR401" s="1594"/>
      <c r="CS401" s="1594"/>
      <c r="CT401" s="1594"/>
      <c r="CU401" s="1594"/>
      <c r="CV401" s="1594"/>
      <c r="CW401" s="1594"/>
      <c r="CX401" s="1594"/>
      <c r="CY401" s="1594"/>
      <c r="CZ401" s="1594"/>
      <c r="DA401" s="1594"/>
      <c r="DB401" s="1594"/>
      <c r="DC401" s="1594"/>
      <c r="DD401" s="1594"/>
      <c r="DE401" s="1594"/>
      <c r="DF401" s="1594"/>
      <c r="DG401" s="1594"/>
      <c r="DH401" s="1594"/>
      <c r="DI401" s="1594"/>
      <c r="DJ401" s="1594"/>
      <c r="DK401" s="1594"/>
      <c r="DL401" s="1594"/>
      <c r="DM401" s="1594"/>
      <c r="DN401" s="1594"/>
      <c r="DO401" s="1594"/>
      <c r="DP401" s="1594"/>
      <c r="DQ401" s="1594"/>
      <c r="DR401" s="1594"/>
      <c r="DS401" s="1594"/>
      <c r="DT401" s="1594"/>
      <c r="DU401" s="1594"/>
      <c r="DV401" s="1594"/>
      <c r="DW401" s="1594"/>
      <c r="DX401" s="1594"/>
      <c r="DY401" s="1594"/>
      <c r="DZ401" s="1594"/>
      <c r="EA401" s="1594"/>
      <c r="EB401" s="1594"/>
      <c r="EC401" s="1594"/>
      <c r="ED401" s="1594"/>
      <c r="EE401" s="1594"/>
      <c r="EF401" s="1594"/>
      <c r="EG401" s="1594"/>
      <c r="EH401" s="1594"/>
      <c r="EI401" s="1594"/>
      <c r="EJ401" s="1594"/>
      <c r="EK401" s="1594"/>
      <c r="EL401" s="1594"/>
      <c r="EM401" s="1594"/>
      <c r="EN401" s="1594"/>
      <c r="EO401" s="1594"/>
      <c r="EP401" s="1594"/>
      <c r="EQ401" s="1594"/>
      <c r="ER401" s="1594"/>
      <c r="ES401" s="1594"/>
    </row>
    <row r="402" spans="1:149" s="1595" customFormat="1" ht="12.5">
      <c r="A402" s="1644" t="str">
        <f t="shared" si="225"/>
        <v>Organisation</v>
      </c>
      <c r="B402" s="1758"/>
      <c r="C402" s="1758"/>
      <c r="D402" s="1758"/>
      <c r="E402" s="1756"/>
      <c r="F402" s="1592"/>
      <c r="G402" s="1714">
        <f t="shared" si="226"/>
        <v>0</v>
      </c>
      <c r="H402" s="1645"/>
      <c r="I402" s="1714">
        <f t="shared" si="227"/>
        <v>0</v>
      </c>
      <c r="J402" s="1646"/>
      <c r="K402" s="1646"/>
      <c r="L402" s="1592"/>
      <c r="M402" s="1597"/>
      <c r="N402" s="1597"/>
      <c r="O402" s="1646"/>
      <c r="P402" s="1647"/>
      <c r="Q402" s="1647"/>
      <c r="R402" s="1648"/>
      <c r="S402" s="1603"/>
      <c r="T402" s="1649"/>
      <c r="U402" s="1649"/>
      <c r="V402" s="1649"/>
      <c r="W402" s="1649"/>
      <c r="X402" s="1649"/>
      <c r="Y402" s="1649"/>
      <c r="Z402" s="1649"/>
      <c r="AA402" s="1649"/>
      <c r="AB402" s="1649"/>
      <c r="AC402" s="1649"/>
      <c r="AD402" s="1649"/>
      <c r="AE402" s="1649"/>
      <c r="AF402" s="1610">
        <f t="shared" si="206"/>
        <v>0</v>
      </c>
      <c r="AG402" s="1649"/>
      <c r="AH402" s="1649"/>
      <c r="AI402" s="1649"/>
      <c r="AJ402" s="1649"/>
      <c r="AK402" s="1649"/>
      <c r="AL402" s="1649"/>
      <c r="AM402" s="1649"/>
      <c r="AN402" s="1649"/>
      <c r="AO402" s="1649"/>
      <c r="AP402" s="1649"/>
      <c r="AQ402" s="1649"/>
      <c r="AR402" s="1709"/>
      <c r="AS402" s="1779">
        <f t="shared" si="207"/>
        <v>0</v>
      </c>
      <c r="AT402" s="1711">
        <f t="shared" si="228"/>
        <v>0</v>
      </c>
      <c r="AU402" s="1611">
        <f t="shared" si="208"/>
        <v>0</v>
      </c>
      <c r="AV402" s="1611">
        <f t="shared" si="209"/>
        <v>0</v>
      </c>
      <c r="AW402" s="1611">
        <f t="shared" si="210"/>
        <v>0</v>
      </c>
      <c r="AX402" s="1611">
        <f t="shared" si="211"/>
        <v>0</v>
      </c>
      <c r="AY402" s="1611">
        <f t="shared" si="212"/>
        <v>0</v>
      </c>
      <c r="AZ402" s="1611">
        <f t="shared" si="213"/>
        <v>0</v>
      </c>
      <c r="BA402" s="1611">
        <f t="shared" si="214"/>
        <v>0</v>
      </c>
      <c r="BB402" s="1611">
        <f t="shared" si="215"/>
        <v>0</v>
      </c>
      <c r="BC402" s="1611">
        <f t="shared" si="216"/>
        <v>0</v>
      </c>
      <c r="BD402" s="1611">
        <f t="shared" si="217"/>
        <v>0</v>
      </c>
      <c r="BE402" s="1611">
        <f t="shared" si="218"/>
        <v>0</v>
      </c>
      <c r="BF402" s="1611">
        <f t="shared" si="219"/>
        <v>0</v>
      </c>
      <c r="BG402" s="1611">
        <f t="shared" si="229"/>
        <v>0</v>
      </c>
      <c r="BH402" s="1611" t="str">
        <f t="shared" si="230"/>
        <v/>
      </c>
      <c r="BI402" s="1611" t="str">
        <f t="shared" si="231"/>
        <v/>
      </c>
      <c r="BJ402" s="1611" t="str">
        <f t="shared" si="220"/>
        <v/>
      </c>
      <c r="BK402" s="1611" t="str">
        <f t="shared" si="221"/>
        <v/>
      </c>
      <c r="BL402" s="1611" t="str">
        <f t="shared" ca="1" si="222"/>
        <v/>
      </c>
      <c r="BM402" s="1611" t="str">
        <f t="shared" si="232"/>
        <v/>
      </c>
      <c r="BN402" s="1611" t="str">
        <f t="shared" si="223"/>
        <v/>
      </c>
      <c r="BO402" s="1611" t="str">
        <f t="shared" si="224"/>
        <v/>
      </c>
      <c r="BP402" s="1611" t="str">
        <f t="shared" si="233"/>
        <v/>
      </c>
      <c r="BQ402" s="1611" t="str">
        <f t="shared" si="234"/>
        <v/>
      </c>
      <c r="BR402" s="1611" t="str">
        <f t="shared" si="235"/>
        <v/>
      </c>
      <c r="BS402" s="1611" t="str">
        <f t="shared" si="236"/>
        <v/>
      </c>
      <c r="BT402" s="1611" t="str">
        <f t="shared" si="237"/>
        <v/>
      </c>
      <c r="BU402" s="1731">
        <f t="shared" ca="1" si="238"/>
        <v>0</v>
      </c>
      <c r="BV402" s="1594"/>
      <c r="BW402" s="1594"/>
      <c r="BX402" s="1594"/>
      <c r="BY402" s="1594"/>
      <c r="BZ402" s="1594"/>
      <c r="CA402" s="1594"/>
      <c r="CB402" s="1594"/>
      <c r="CC402" s="1594"/>
      <c r="CD402" s="1594"/>
      <c r="CE402" s="1594"/>
      <c r="CF402" s="1594"/>
      <c r="CG402" s="1594"/>
      <c r="CH402" s="1594"/>
      <c r="CI402" s="1594"/>
      <c r="CJ402" s="1594"/>
      <c r="CK402" s="1594"/>
      <c r="CL402" s="1594"/>
      <c r="CM402" s="1594"/>
      <c r="CN402" s="1594"/>
      <c r="CO402" s="1594"/>
      <c r="CP402" s="1594"/>
      <c r="CQ402" s="1594"/>
      <c r="CR402" s="1594"/>
      <c r="CS402" s="1594"/>
      <c r="CT402" s="1594"/>
      <c r="CU402" s="1594"/>
      <c r="CV402" s="1594"/>
      <c r="CW402" s="1594"/>
      <c r="CX402" s="1594"/>
      <c r="CY402" s="1594"/>
      <c r="CZ402" s="1594"/>
      <c r="DA402" s="1594"/>
      <c r="DB402" s="1594"/>
      <c r="DC402" s="1594"/>
      <c r="DD402" s="1594"/>
      <c r="DE402" s="1594"/>
      <c r="DF402" s="1594"/>
      <c r="DG402" s="1594"/>
      <c r="DH402" s="1594"/>
      <c r="DI402" s="1594"/>
      <c r="DJ402" s="1594"/>
      <c r="DK402" s="1594"/>
      <c r="DL402" s="1594"/>
      <c r="DM402" s="1594"/>
      <c r="DN402" s="1594"/>
      <c r="DO402" s="1594"/>
      <c r="DP402" s="1594"/>
      <c r="DQ402" s="1594"/>
      <c r="DR402" s="1594"/>
      <c r="DS402" s="1594"/>
      <c r="DT402" s="1594"/>
      <c r="DU402" s="1594"/>
      <c r="DV402" s="1594"/>
      <c r="DW402" s="1594"/>
      <c r="DX402" s="1594"/>
      <c r="DY402" s="1594"/>
      <c r="DZ402" s="1594"/>
      <c r="EA402" s="1594"/>
      <c r="EB402" s="1594"/>
      <c r="EC402" s="1594"/>
      <c r="ED402" s="1594"/>
      <c r="EE402" s="1594"/>
      <c r="EF402" s="1594"/>
      <c r="EG402" s="1594"/>
      <c r="EH402" s="1594"/>
      <c r="EI402" s="1594"/>
      <c r="EJ402" s="1594"/>
      <c r="EK402" s="1594"/>
      <c r="EL402" s="1594"/>
      <c r="EM402" s="1594"/>
      <c r="EN402" s="1594"/>
      <c r="EO402" s="1594"/>
      <c r="EP402" s="1594"/>
      <c r="EQ402" s="1594"/>
      <c r="ER402" s="1594"/>
      <c r="ES402" s="1594"/>
    </row>
    <row r="403" spans="1:149" s="1595" customFormat="1" ht="12.5">
      <c r="A403" s="1644" t="str">
        <f t="shared" si="225"/>
        <v>Organisation</v>
      </c>
      <c r="B403" s="1758"/>
      <c r="C403" s="1758"/>
      <c r="D403" s="1758"/>
      <c r="E403" s="1756"/>
      <c r="F403" s="1592"/>
      <c r="G403" s="1714">
        <f t="shared" si="226"/>
        <v>0</v>
      </c>
      <c r="H403" s="1645"/>
      <c r="I403" s="1714">
        <f t="shared" si="227"/>
        <v>0</v>
      </c>
      <c r="J403" s="1646"/>
      <c r="K403" s="1646"/>
      <c r="L403" s="1592"/>
      <c r="M403" s="1597"/>
      <c r="N403" s="1597"/>
      <c r="O403" s="1646"/>
      <c r="P403" s="1647"/>
      <c r="Q403" s="1647"/>
      <c r="R403" s="1648"/>
      <c r="S403" s="1603"/>
      <c r="T403" s="1649"/>
      <c r="U403" s="1649"/>
      <c r="V403" s="1649"/>
      <c r="W403" s="1649"/>
      <c r="X403" s="1649"/>
      <c r="Y403" s="1649"/>
      <c r="Z403" s="1649"/>
      <c r="AA403" s="1649"/>
      <c r="AB403" s="1649"/>
      <c r="AC403" s="1649"/>
      <c r="AD403" s="1649"/>
      <c r="AE403" s="1649"/>
      <c r="AF403" s="1610">
        <f t="shared" si="206"/>
        <v>0</v>
      </c>
      <c r="AG403" s="1649"/>
      <c r="AH403" s="1649"/>
      <c r="AI403" s="1649"/>
      <c r="AJ403" s="1649"/>
      <c r="AK403" s="1649"/>
      <c r="AL403" s="1649"/>
      <c r="AM403" s="1649"/>
      <c r="AN403" s="1649"/>
      <c r="AO403" s="1649"/>
      <c r="AP403" s="1649"/>
      <c r="AQ403" s="1649"/>
      <c r="AR403" s="1709"/>
      <c r="AS403" s="1779">
        <f t="shared" si="207"/>
        <v>0</v>
      </c>
      <c r="AT403" s="1711">
        <f t="shared" si="228"/>
        <v>0</v>
      </c>
      <c r="AU403" s="1611">
        <f t="shared" si="208"/>
        <v>0</v>
      </c>
      <c r="AV403" s="1611">
        <f t="shared" si="209"/>
        <v>0</v>
      </c>
      <c r="AW403" s="1611">
        <f t="shared" si="210"/>
        <v>0</v>
      </c>
      <c r="AX403" s="1611">
        <f t="shared" si="211"/>
        <v>0</v>
      </c>
      <c r="AY403" s="1611">
        <f t="shared" si="212"/>
        <v>0</v>
      </c>
      <c r="AZ403" s="1611">
        <f t="shared" si="213"/>
        <v>0</v>
      </c>
      <c r="BA403" s="1611">
        <f t="shared" si="214"/>
        <v>0</v>
      </c>
      <c r="BB403" s="1611">
        <f t="shared" si="215"/>
        <v>0</v>
      </c>
      <c r="BC403" s="1611">
        <f t="shared" si="216"/>
        <v>0</v>
      </c>
      <c r="BD403" s="1611">
        <f t="shared" si="217"/>
        <v>0</v>
      </c>
      <c r="BE403" s="1611">
        <f t="shared" si="218"/>
        <v>0</v>
      </c>
      <c r="BF403" s="1611">
        <f t="shared" si="219"/>
        <v>0</v>
      </c>
      <c r="BG403" s="1611">
        <f t="shared" si="229"/>
        <v>0</v>
      </c>
      <c r="BH403" s="1611" t="str">
        <f t="shared" si="230"/>
        <v/>
      </c>
      <c r="BI403" s="1611" t="str">
        <f t="shared" si="231"/>
        <v/>
      </c>
      <c r="BJ403" s="1611" t="str">
        <f t="shared" si="220"/>
        <v/>
      </c>
      <c r="BK403" s="1611" t="str">
        <f t="shared" si="221"/>
        <v/>
      </c>
      <c r="BL403" s="1611" t="str">
        <f t="shared" ca="1" si="222"/>
        <v/>
      </c>
      <c r="BM403" s="1611" t="str">
        <f t="shared" si="232"/>
        <v/>
      </c>
      <c r="BN403" s="1611" t="str">
        <f t="shared" si="223"/>
        <v/>
      </c>
      <c r="BO403" s="1611" t="str">
        <f t="shared" si="224"/>
        <v/>
      </c>
      <c r="BP403" s="1611" t="str">
        <f t="shared" si="233"/>
        <v/>
      </c>
      <c r="BQ403" s="1611" t="str">
        <f t="shared" si="234"/>
        <v/>
      </c>
      <c r="BR403" s="1611" t="str">
        <f t="shared" si="235"/>
        <v/>
      </c>
      <c r="BS403" s="1611" t="str">
        <f t="shared" si="236"/>
        <v/>
      </c>
      <c r="BT403" s="1611" t="str">
        <f t="shared" si="237"/>
        <v/>
      </c>
      <c r="BU403" s="1731">
        <f t="shared" ca="1" si="238"/>
        <v>0</v>
      </c>
      <c r="BV403" s="1594"/>
      <c r="BW403" s="1594"/>
      <c r="BX403" s="1594"/>
      <c r="BY403" s="1594"/>
      <c r="BZ403" s="1594"/>
      <c r="CA403" s="1594"/>
      <c r="CB403" s="1594"/>
      <c r="CC403" s="1594"/>
      <c r="CD403" s="1594"/>
      <c r="CE403" s="1594"/>
      <c r="CF403" s="1594"/>
      <c r="CG403" s="1594"/>
      <c r="CH403" s="1594"/>
      <c r="CI403" s="1594"/>
      <c r="CJ403" s="1594"/>
      <c r="CK403" s="1594"/>
      <c r="CL403" s="1594"/>
      <c r="CM403" s="1594"/>
      <c r="CN403" s="1594"/>
      <c r="CO403" s="1594"/>
      <c r="CP403" s="1594"/>
      <c r="CQ403" s="1594"/>
      <c r="CR403" s="1594"/>
      <c r="CS403" s="1594"/>
      <c r="CT403" s="1594"/>
      <c r="CU403" s="1594"/>
      <c r="CV403" s="1594"/>
      <c r="CW403" s="1594"/>
      <c r="CX403" s="1594"/>
      <c r="CY403" s="1594"/>
      <c r="CZ403" s="1594"/>
      <c r="DA403" s="1594"/>
      <c r="DB403" s="1594"/>
      <c r="DC403" s="1594"/>
      <c r="DD403" s="1594"/>
      <c r="DE403" s="1594"/>
      <c r="DF403" s="1594"/>
      <c r="DG403" s="1594"/>
      <c r="DH403" s="1594"/>
      <c r="DI403" s="1594"/>
      <c r="DJ403" s="1594"/>
      <c r="DK403" s="1594"/>
      <c r="DL403" s="1594"/>
      <c r="DM403" s="1594"/>
      <c r="DN403" s="1594"/>
      <c r="DO403" s="1594"/>
      <c r="DP403" s="1594"/>
      <c r="DQ403" s="1594"/>
      <c r="DR403" s="1594"/>
      <c r="DS403" s="1594"/>
      <c r="DT403" s="1594"/>
      <c r="DU403" s="1594"/>
      <c r="DV403" s="1594"/>
      <c r="DW403" s="1594"/>
      <c r="DX403" s="1594"/>
      <c r="DY403" s="1594"/>
      <c r="DZ403" s="1594"/>
      <c r="EA403" s="1594"/>
      <c r="EB403" s="1594"/>
      <c r="EC403" s="1594"/>
      <c r="ED403" s="1594"/>
      <c r="EE403" s="1594"/>
      <c r="EF403" s="1594"/>
      <c r="EG403" s="1594"/>
      <c r="EH403" s="1594"/>
      <c r="EI403" s="1594"/>
      <c r="EJ403" s="1594"/>
      <c r="EK403" s="1594"/>
      <c r="EL403" s="1594"/>
      <c r="EM403" s="1594"/>
      <c r="EN403" s="1594"/>
      <c r="EO403" s="1594"/>
      <c r="EP403" s="1594"/>
      <c r="EQ403" s="1594"/>
      <c r="ER403" s="1594"/>
      <c r="ES403" s="1594"/>
    </row>
    <row r="404" spans="1:149" s="1595" customFormat="1" ht="12.5">
      <c r="A404" s="1644" t="str">
        <f t="shared" si="225"/>
        <v>Organisation</v>
      </c>
      <c r="B404" s="1758"/>
      <c r="C404" s="1758"/>
      <c r="D404" s="1758"/>
      <c r="E404" s="1756"/>
      <c r="F404" s="1592"/>
      <c r="G404" s="1714">
        <f t="shared" si="226"/>
        <v>0</v>
      </c>
      <c r="H404" s="1645"/>
      <c r="I404" s="1714">
        <f t="shared" si="227"/>
        <v>0</v>
      </c>
      <c r="J404" s="1646"/>
      <c r="K404" s="1646"/>
      <c r="L404" s="1592"/>
      <c r="M404" s="1597"/>
      <c r="N404" s="1597"/>
      <c r="O404" s="1646"/>
      <c r="P404" s="1647"/>
      <c r="Q404" s="1647"/>
      <c r="R404" s="1648"/>
      <c r="S404" s="1603"/>
      <c r="T404" s="1649"/>
      <c r="U404" s="1649"/>
      <c r="V404" s="1649"/>
      <c r="W404" s="1649"/>
      <c r="X404" s="1649"/>
      <c r="Y404" s="1649"/>
      <c r="Z404" s="1649"/>
      <c r="AA404" s="1649"/>
      <c r="AB404" s="1649"/>
      <c r="AC404" s="1649"/>
      <c r="AD404" s="1649"/>
      <c r="AE404" s="1649"/>
      <c r="AF404" s="1610">
        <f t="shared" si="206"/>
        <v>0</v>
      </c>
      <c r="AG404" s="1649"/>
      <c r="AH404" s="1649"/>
      <c r="AI404" s="1649"/>
      <c r="AJ404" s="1649"/>
      <c r="AK404" s="1649"/>
      <c r="AL404" s="1649"/>
      <c r="AM404" s="1649"/>
      <c r="AN404" s="1649"/>
      <c r="AO404" s="1649"/>
      <c r="AP404" s="1649"/>
      <c r="AQ404" s="1649"/>
      <c r="AR404" s="1709"/>
      <c r="AS404" s="1779">
        <f t="shared" si="207"/>
        <v>0</v>
      </c>
      <c r="AT404" s="1711">
        <f t="shared" si="228"/>
        <v>0</v>
      </c>
      <c r="AU404" s="1611">
        <f t="shared" si="208"/>
        <v>0</v>
      </c>
      <c r="AV404" s="1611">
        <f t="shared" si="209"/>
        <v>0</v>
      </c>
      <c r="AW404" s="1611">
        <f t="shared" si="210"/>
        <v>0</v>
      </c>
      <c r="AX404" s="1611">
        <f t="shared" si="211"/>
        <v>0</v>
      </c>
      <c r="AY404" s="1611">
        <f t="shared" si="212"/>
        <v>0</v>
      </c>
      <c r="AZ404" s="1611">
        <f t="shared" si="213"/>
        <v>0</v>
      </c>
      <c r="BA404" s="1611">
        <f t="shared" si="214"/>
        <v>0</v>
      </c>
      <c r="BB404" s="1611">
        <f t="shared" si="215"/>
        <v>0</v>
      </c>
      <c r="BC404" s="1611">
        <f t="shared" si="216"/>
        <v>0</v>
      </c>
      <c r="BD404" s="1611">
        <f t="shared" si="217"/>
        <v>0</v>
      </c>
      <c r="BE404" s="1611">
        <f t="shared" si="218"/>
        <v>0</v>
      </c>
      <c r="BF404" s="1611">
        <f t="shared" si="219"/>
        <v>0</v>
      </c>
      <c r="BG404" s="1611">
        <f t="shared" si="229"/>
        <v>0</v>
      </c>
      <c r="BH404" s="1611" t="str">
        <f t="shared" si="230"/>
        <v/>
      </c>
      <c r="BI404" s="1611" t="str">
        <f t="shared" si="231"/>
        <v/>
      </c>
      <c r="BJ404" s="1611" t="str">
        <f t="shared" si="220"/>
        <v/>
      </c>
      <c r="BK404" s="1611" t="str">
        <f t="shared" si="221"/>
        <v/>
      </c>
      <c r="BL404" s="1611" t="str">
        <f t="shared" ca="1" si="222"/>
        <v/>
      </c>
      <c r="BM404" s="1611" t="str">
        <f t="shared" si="232"/>
        <v/>
      </c>
      <c r="BN404" s="1611" t="str">
        <f t="shared" si="223"/>
        <v/>
      </c>
      <c r="BO404" s="1611" t="str">
        <f t="shared" si="224"/>
        <v/>
      </c>
      <c r="BP404" s="1611" t="str">
        <f t="shared" si="233"/>
        <v/>
      </c>
      <c r="BQ404" s="1611" t="str">
        <f t="shared" si="234"/>
        <v/>
      </c>
      <c r="BR404" s="1611" t="str">
        <f t="shared" si="235"/>
        <v/>
      </c>
      <c r="BS404" s="1611" t="str">
        <f t="shared" si="236"/>
        <v/>
      </c>
      <c r="BT404" s="1611" t="str">
        <f t="shared" si="237"/>
        <v/>
      </c>
      <c r="BU404" s="1731">
        <f t="shared" ca="1" si="238"/>
        <v>0</v>
      </c>
      <c r="BV404" s="1594"/>
      <c r="BW404" s="1594"/>
      <c r="BX404" s="1594"/>
      <c r="BY404" s="1594"/>
      <c r="BZ404" s="1594"/>
      <c r="CA404" s="1594"/>
      <c r="CB404" s="1594"/>
      <c r="CC404" s="1594"/>
      <c r="CD404" s="1594"/>
      <c r="CE404" s="1594"/>
      <c r="CF404" s="1594"/>
      <c r="CG404" s="1594"/>
      <c r="CH404" s="1594"/>
      <c r="CI404" s="1594"/>
      <c r="CJ404" s="1594"/>
      <c r="CK404" s="1594"/>
      <c r="CL404" s="1594"/>
      <c r="CM404" s="1594"/>
      <c r="CN404" s="1594"/>
      <c r="CO404" s="1594"/>
      <c r="CP404" s="1594"/>
      <c r="CQ404" s="1594"/>
      <c r="CR404" s="1594"/>
      <c r="CS404" s="1594"/>
      <c r="CT404" s="1594"/>
      <c r="CU404" s="1594"/>
      <c r="CV404" s="1594"/>
      <c r="CW404" s="1594"/>
      <c r="CX404" s="1594"/>
      <c r="CY404" s="1594"/>
      <c r="CZ404" s="1594"/>
      <c r="DA404" s="1594"/>
      <c r="DB404" s="1594"/>
      <c r="DC404" s="1594"/>
      <c r="DD404" s="1594"/>
      <c r="DE404" s="1594"/>
      <c r="DF404" s="1594"/>
      <c r="DG404" s="1594"/>
      <c r="DH404" s="1594"/>
      <c r="DI404" s="1594"/>
      <c r="DJ404" s="1594"/>
      <c r="DK404" s="1594"/>
      <c r="DL404" s="1594"/>
      <c r="DM404" s="1594"/>
      <c r="DN404" s="1594"/>
      <c r="DO404" s="1594"/>
      <c r="DP404" s="1594"/>
      <c r="DQ404" s="1594"/>
      <c r="DR404" s="1594"/>
      <c r="DS404" s="1594"/>
      <c r="DT404" s="1594"/>
      <c r="DU404" s="1594"/>
      <c r="DV404" s="1594"/>
      <c r="DW404" s="1594"/>
      <c r="DX404" s="1594"/>
      <c r="DY404" s="1594"/>
      <c r="DZ404" s="1594"/>
      <c r="EA404" s="1594"/>
      <c r="EB404" s="1594"/>
      <c r="EC404" s="1594"/>
      <c r="ED404" s="1594"/>
      <c r="EE404" s="1594"/>
      <c r="EF404" s="1594"/>
      <c r="EG404" s="1594"/>
      <c r="EH404" s="1594"/>
      <c r="EI404" s="1594"/>
      <c r="EJ404" s="1594"/>
      <c r="EK404" s="1594"/>
      <c r="EL404" s="1594"/>
      <c r="EM404" s="1594"/>
      <c r="EN404" s="1594"/>
      <c r="EO404" s="1594"/>
      <c r="EP404" s="1594"/>
      <c r="EQ404" s="1594"/>
      <c r="ER404" s="1594"/>
      <c r="ES404" s="1594"/>
    </row>
    <row r="405" spans="1:149" s="1595" customFormat="1" ht="12.5">
      <c r="A405" s="1644" t="str">
        <f t="shared" si="225"/>
        <v>Organisation</v>
      </c>
      <c r="B405" s="1758"/>
      <c r="C405" s="1758"/>
      <c r="D405" s="1758"/>
      <c r="E405" s="1756"/>
      <c r="F405" s="1592"/>
      <c r="G405" s="1714">
        <f t="shared" si="226"/>
        <v>0</v>
      </c>
      <c r="H405" s="1645"/>
      <c r="I405" s="1714">
        <f t="shared" si="227"/>
        <v>0</v>
      </c>
      <c r="J405" s="1646"/>
      <c r="K405" s="1646"/>
      <c r="L405" s="1592"/>
      <c r="M405" s="1597"/>
      <c r="N405" s="1597"/>
      <c r="O405" s="1646"/>
      <c r="P405" s="1647"/>
      <c r="Q405" s="1647"/>
      <c r="R405" s="1648"/>
      <c r="S405" s="1603"/>
      <c r="T405" s="1649"/>
      <c r="U405" s="1649"/>
      <c r="V405" s="1649"/>
      <c r="W405" s="1649"/>
      <c r="X405" s="1649"/>
      <c r="Y405" s="1649"/>
      <c r="Z405" s="1649"/>
      <c r="AA405" s="1649"/>
      <c r="AB405" s="1649"/>
      <c r="AC405" s="1649"/>
      <c r="AD405" s="1649"/>
      <c r="AE405" s="1649"/>
      <c r="AF405" s="1610">
        <f t="shared" si="206"/>
        <v>0</v>
      </c>
      <c r="AG405" s="1649"/>
      <c r="AH405" s="1649"/>
      <c r="AI405" s="1649"/>
      <c r="AJ405" s="1649"/>
      <c r="AK405" s="1649"/>
      <c r="AL405" s="1649"/>
      <c r="AM405" s="1649"/>
      <c r="AN405" s="1649"/>
      <c r="AO405" s="1649"/>
      <c r="AP405" s="1649"/>
      <c r="AQ405" s="1649"/>
      <c r="AR405" s="1709"/>
      <c r="AS405" s="1779">
        <f t="shared" si="207"/>
        <v>0</v>
      </c>
      <c r="AT405" s="1711">
        <f t="shared" si="228"/>
        <v>0</v>
      </c>
      <c r="AU405" s="1611">
        <f t="shared" si="208"/>
        <v>0</v>
      </c>
      <c r="AV405" s="1611">
        <f t="shared" si="209"/>
        <v>0</v>
      </c>
      <c r="AW405" s="1611">
        <f t="shared" si="210"/>
        <v>0</v>
      </c>
      <c r="AX405" s="1611">
        <f t="shared" si="211"/>
        <v>0</v>
      </c>
      <c r="AY405" s="1611">
        <f t="shared" si="212"/>
        <v>0</v>
      </c>
      <c r="AZ405" s="1611">
        <f t="shared" si="213"/>
        <v>0</v>
      </c>
      <c r="BA405" s="1611">
        <f t="shared" si="214"/>
        <v>0</v>
      </c>
      <c r="BB405" s="1611">
        <f t="shared" si="215"/>
        <v>0</v>
      </c>
      <c r="BC405" s="1611">
        <f t="shared" si="216"/>
        <v>0</v>
      </c>
      <c r="BD405" s="1611">
        <f t="shared" si="217"/>
        <v>0</v>
      </c>
      <c r="BE405" s="1611">
        <f t="shared" si="218"/>
        <v>0</v>
      </c>
      <c r="BF405" s="1611">
        <f t="shared" si="219"/>
        <v>0</v>
      </c>
      <c r="BG405" s="1611">
        <f t="shared" si="229"/>
        <v>0</v>
      </c>
      <c r="BH405" s="1611" t="str">
        <f t="shared" si="230"/>
        <v/>
      </c>
      <c r="BI405" s="1611" t="str">
        <f t="shared" si="231"/>
        <v/>
      </c>
      <c r="BJ405" s="1611" t="str">
        <f t="shared" si="220"/>
        <v/>
      </c>
      <c r="BK405" s="1611" t="str">
        <f t="shared" si="221"/>
        <v/>
      </c>
      <c r="BL405" s="1611" t="str">
        <f t="shared" ca="1" si="222"/>
        <v/>
      </c>
      <c r="BM405" s="1611" t="str">
        <f t="shared" si="232"/>
        <v/>
      </c>
      <c r="BN405" s="1611" t="str">
        <f t="shared" si="223"/>
        <v/>
      </c>
      <c r="BO405" s="1611" t="str">
        <f t="shared" si="224"/>
        <v/>
      </c>
      <c r="BP405" s="1611" t="str">
        <f t="shared" si="233"/>
        <v/>
      </c>
      <c r="BQ405" s="1611" t="str">
        <f t="shared" si="234"/>
        <v/>
      </c>
      <c r="BR405" s="1611" t="str">
        <f t="shared" si="235"/>
        <v/>
      </c>
      <c r="BS405" s="1611" t="str">
        <f t="shared" si="236"/>
        <v/>
      </c>
      <c r="BT405" s="1611" t="str">
        <f t="shared" si="237"/>
        <v/>
      </c>
      <c r="BU405" s="1731">
        <f t="shared" ca="1" si="238"/>
        <v>0</v>
      </c>
      <c r="BV405" s="1594"/>
      <c r="BW405" s="1594"/>
      <c r="BX405" s="1594"/>
      <c r="BY405" s="1594"/>
      <c r="BZ405" s="1594"/>
      <c r="CA405" s="1594"/>
      <c r="CB405" s="1594"/>
      <c r="CC405" s="1594"/>
      <c r="CD405" s="1594"/>
      <c r="CE405" s="1594"/>
      <c r="CF405" s="1594"/>
      <c r="CG405" s="1594"/>
      <c r="CH405" s="1594"/>
      <c r="CI405" s="1594"/>
      <c r="CJ405" s="1594"/>
      <c r="CK405" s="1594"/>
      <c r="CL405" s="1594"/>
      <c r="CM405" s="1594"/>
      <c r="CN405" s="1594"/>
      <c r="CO405" s="1594"/>
      <c r="CP405" s="1594"/>
      <c r="CQ405" s="1594"/>
      <c r="CR405" s="1594"/>
      <c r="CS405" s="1594"/>
      <c r="CT405" s="1594"/>
      <c r="CU405" s="1594"/>
      <c r="CV405" s="1594"/>
      <c r="CW405" s="1594"/>
      <c r="CX405" s="1594"/>
      <c r="CY405" s="1594"/>
      <c r="CZ405" s="1594"/>
      <c r="DA405" s="1594"/>
      <c r="DB405" s="1594"/>
      <c r="DC405" s="1594"/>
      <c r="DD405" s="1594"/>
      <c r="DE405" s="1594"/>
      <c r="DF405" s="1594"/>
      <c r="DG405" s="1594"/>
      <c r="DH405" s="1594"/>
      <c r="DI405" s="1594"/>
      <c r="DJ405" s="1594"/>
      <c r="DK405" s="1594"/>
      <c r="DL405" s="1594"/>
      <c r="DM405" s="1594"/>
      <c r="DN405" s="1594"/>
      <c r="DO405" s="1594"/>
      <c r="DP405" s="1594"/>
      <c r="DQ405" s="1594"/>
      <c r="DR405" s="1594"/>
      <c r="DS405" s="1594"/>
      <c r="DT405" s="1594"/>
      <c r="DU405" s="1594"/>
      <c r="DV405" s="1594"/>
      <c r="DW405" s="1594"/>
      <c r="DX405" s="1594"/>
      <c r="DY405" s="1594"/>
      <c r="DZ405" s="1594"/>
      <c r="EA405" s="1594"/>
      <c r="EB405" s="1594"/>
      <c r="EC405" s="1594"/>
      <c r="ED405" s="1594"/>
      <c r="EE405" s="1594"/>
      <c r="EF405" s="1594"/>
      <c r="EG405" s="1594"/>
      <c r="EH405" s="1594"/>
      <c r="EI405" s="1594"/>
      <c r="EJ405" s="1594"/>
      <c r="EK405" s="1594"/>
      <c r="EL405" s="1594"/>
      <c r="EM405" s="1594"/>
      <c r="EN405" s="1594"/>
      <c r="EO405" s="1594"/>
      <c r="EP405" s="1594"/>
      <c r="EQ405" s="1594"/>
      <c r="ER405" s="1594"/>
      <c r="ES405" s="1594"/>
    </row>
    <row r="406" spans="1:149" s="1595" customFormat="1" ht="12.5">
      <c r="A406" s="1644" t="str">
        <f t="shared" si="225"/>
        <v>Organisation</v>
      </c>
      <c r="B406" s="1758"/>
      <c r="C406" s="1758"/>
      <c r="D406" s="1758"/>
      <c r="E406" s="1756"/>
      <c r="F406" s="1592"/>
      <c r="G406" s="1714">
        <f t="shared" si="226"/>
        <v>0</v>
      </c>
      <c r="H406" s="1645"/>
      <c r="I406" s="1714">
        <f t="shared" si="227"/>
        <v>0</v>
      </c>
      <c r="J406" s="1646"/>
      <c r="K406" s="1646"/>
      <c r="L406" s="1592"/>
      <c r="M406" s="1597"/>
      <c r="N406" s="1597"/>
      <c r="O406" s="1646"/>
      <c r="P406" s="1647"/>
      <c r="Q406" s="1647"/>
      <c r="R406" s="1648"/>
      <c r="S406" s="1603"/>
      <c r="T406" s="1649"/>
      <c r="U406" s="1649"/>
      <c r="V406" s="1649"/>
      <c r="W406" s="1649"/>
      <c r="X406" s="1649"/>
      <c r="Y406" s="1649"/>
      <c r="Z406" s="1649"/>
      <c r="AA406" s="1649"/>
      <c r="AB406" s="1649"/>
      <c r="AC406" s="1649"/>
      <c r="AD406" s="1649"/>
      <c r="AE406" s="1649"/>
      <c r="AF406" s="1610">
        <f t="shared" si="206"/>
        <v>0</v>
      </c>
      <c r="AG406" s="1649"/>
      <c r="AH406" s="1649"/>
      <c r="AI406" s="1649"/>
      <c r="AJ406" s="1649"/>
      <c r="AK406" s="1649"/>
      <c r="AL406" s="1649"/>
      <c r="AM406" s="1649"/>
      <c r="AN406" s="1649"/>
      <c r="AO406" s="1649"/>
      <c r="AP406" s="1649"/>
      <c r="AQ406" s="1649"/>
      <c r="AR406" s="1709"/>
      <c r="AS406" s="1779">
        <f t="shared" si="207"/>
        <v>0</v>
      </c>
      <c r="AT406" s="1711">
        <f t="shared" si="228"/>
        <v>0</v>
      </c>
      <c r="AU406" s="1611">
        <f t="shared" si="208"/>
        <v>0</v>
      </c>
      <c r="AV406" s="1611">
        <f t="shared" si="209"/>
        <v>0</v>
      </c>
      <c r="AW406" s="1611">
        <f t="shared" si="210"/>
        <v>0</v>
      </c>
      <c r="AX406" s="1611">
        <f t="shared" si="211"/>
        <v>0</v>
      </c>
      <c r="AY406" s="1611">
        <f t="shared" si="212"/>
        <v>0</v>
      </c>
      <c r="AZ406" s="1611">
        <f t="shared" si="213"/>
        <v>0</v>
      </c>
      <c r="BA406" s="1611">
        <f t="shared" si="214"/>
        <v>0</v>
      </c>
      <c r="BB406" s="1611">
        <f t="shared" si="215"/>
        <v>0</v>
      </c>
      <c r="BC406" s="1611">
        <f t="shared" si="216"/>
        <v>0</v>
      </c>
      <c r="BD406" s="1611">
        <f t="shared" si="217"/>
        <v>0</v>
      </c>
      <c r="BE406" s="1611">
        <f t="shared" si="218"/>
        <v>0</v>
      </c>
      <c r="BF406" s="1611">
        <f t="shared" si="219"/>
        <v>0</v>
      </c>
      <c r="BG406" s="1611">
        <f t="shared" si="229"/>
        <v>0</v>
      </c>
      <c r="BH406" s="1611" t="str">
        <f t="shared" si="230"/>
        <v/>
      </c>
      <c r="BI406" s="1611" t="str">
        <f t="shared" si="231"/>
        <v/>
      </c>
      <c r="BJ406" s="1611" t="str">
        <f t="shared" si="220"/>
        <v/>
      </c>
      <c r="BK406" s="1611" t="str">
        <f t="shared" si="221"/>
        <v/>
      </c>
      <c r="BL406" s="1611" t="str">
        <f t="shared" ca="1" si="222"/>
        <v/>
      </c>
      <c r="BM406" s="1611" t="str">
        <f t="shared" si="232"/>
        <v/>
      </c>
      <c r="BN406" s="1611" t="str">
        <f t="shared" si="223"/>
        <v/>
      </c>
      <c r="BO406" s="1611" t="str">
        <f t="shared" si="224"/>
        <v/>
      </c>
      <c r="BP406" s="1611" t="str">
        <f t="shared" si="233"/>
        <v/>
      </c>
      <c r="BQ406" s="1611" t="str">
        <f t="shared" si="234"/>
        <v/>
      </c>
      <c r="BR406" s="1611" t="str">
        <f t="shared" si="235"/>
        <v/>
      </c>
      <c r="BS406" s="1611" t="str">
        <f t="shared" si="236"/>
        <v/>
      </c>
      <c r="BT406" s="1611" t="str">
        <f t="shared" si="237"/>
        <v/>
      </c>
      <c r="BU406" s="1731">
        <f t="shared" ca="1" si="238"/>
        <v>0</v>
      </c>
      <c r="BV406" s="1594"/>
      <c r="BW406" s="1594"/>
      <c r="BX406" s="1594"/>
      <c r="BY406" s="1594"/>
      <c r="BZ406" s="1594"/>
      <c r="CA406" s="1594"/>
      <c r="CB406" s="1594"/>
      <c r="CC406" s="1594"/>
      <c r="CD406" s="1594"/>
      <c r="CE406" s="1594"/>
      <c r="CF406" s="1594"/>
      <c r="CG406" s="1594"/>
      <c r="CH406" s="1594"/>
      <c r="CI406" s="1594"/>
      <c r="CJ406" s="1594"/>
      <c r="CK406" s="1594"/>
      <c r="CL406" s="1594"/>
      <c r="CM406" s="1594"/>
      <c r="CN406" s="1594"/>
      <c r="CO406" s="1594"/>
      <c r="CP406" s="1594"/>
      <c r="CQ406" s="1594"/>
      <c r="CR406" s="1594"/>
      <c r="CS406" s="1594"/>
      <c r="CT406" s="1594"/>
      <c r="CU406" s="1594"/>
      <c r="CV406" s="1594"/>
      <c r="CW406" s="1594"/>
      <c r="CX406" s="1594"/>
      <c r="CY406" s="1594"/>
      <c r="CZ406" s="1594"/>
      <c r="DA406" s="1594"/>
      <c r="DB406" s="1594"/>
      <c r="DC406" s="1594"/>
      <c r="DD406" s="1594"/>
      <c r="DE406" s="1594"/>
      <c r="DF406" s="1594"/>
      <c r="DG406" s="1594"/>
      <c r="DH406" s="1594"/>
      <c r="DI406" s="1594"/>
      <c r="DJ406" s="1594"/>
      <c r="DK406" s="1594"/>
      <c r="DL406" s="1594"/>
      <c r="DM406" s="1594"/>
      <c r="DN406" s="1594"/>
      <c r="DO406" s="1594"/>
      <c r="DP406" s="1594"/>
      <c r="DQ406" s="1594"/>
      <c r="DR406" s="1594"/>
      <c r="DS406" s="1594"/>
      <c r="DT406" s="1594"/>
      <c r="DU406" s="1594"/>
      <c r="DV406" s="1594"/>
      <c r="DW406" s="1594"/>
      <c r="DX406" s="1594"/>
      <c r="DY406" s="1594"/>
      <c r="DZ406" s="1594"/>
      <c r="EA406" s="1594"/>
      <c r="EB406" s="1594"/>
      <c r="EC406" s="1594"/>
      <c r="ED406" s="1594"/>
      <c r="EE406" s="1594"/>
      <c r="EF406" s="1594"/>
      <c r="EG406" s="1594"/>
      <c r="EH406" s="1594"/>
      <c r="EI406" s="1594"/>
      <c r="EJ406" s="1594"/>
      <c r="EK406" s="1594"/>
      <c r="EL406" s="1594"/>
      <c r="EM406" s="1594"/>
      <c r="EN406" s="1594"/>
      <c r="EO406" s="1594"/>
      <c r="EP406" s="1594"/>
      <c r="EQ406" s="1594"/>
      <c r="ER406" s="1594"/>
      <c r="ES406" s="1594"/>
    </row>
    <row r="407" spans="1:149" s="1595" customFormat="1" ht="12.5">
      <c r="A407" s="1644" t="str">
        <f t="shared" si="225"/>
        <v>Organisation</v>
      </c>
      <c r="B407" s="1758"/>
      <c r="C407" s="1758"/>
      <c r="D407" s="1758"/>
      <c r="E407" s="1756"/>
      <c r="F407" s="1592"/>
      <c r="G407" s="1714">
        <f t="shared" si="226"/>
        <v>0</v>
      </c>
      <c r="H407" s="1645"/>
      <c r="I407" s="1714">
        <f t="shared" si="227"/>
        <v>0</v>
      </c>
      <c r="J407" s="1646"/>
      <c r="K407" s="1646"/>
      <c r="L407" s="1592"/>
      <c r="M407" s="1597"/>
      <c r="N407" s="1597"/>
      <c r="O407" s="1646"/>
      <c r="P407" s="1647"/>
      <c r="Q407" s="1647"/>
      <c r="R407" s="1648"/>
      <c r="S407" s="1603"/>
      <c r="T407" s="1649"/>
      <c r="U407" s="1649"/>
      <c r="V407" s="1649"/>
      <c r="W407" s="1649"/>
      <c r="X407" s="1649"/>
      <c r="Y407" s="1649"/>
      <c r="Z407" s="1649"/>
      <c r="AA407" s="1649"/>
      <c r="AB407" s="1649"/>
      <c r="AC407" s="1649"/>
      <c r="AD407" s="1649"/>
      <c r="AE407" s="1649"/>
      <c r="AF407" s="1610">
        <f t="shared" si="206"/>
        <v>0</v>
      </c>
      <c r="AG407" s="1649"/>
      <c r="AH407" s="1649"/>
      <c r="AI407" s="1649"/>
      <c r="AJ407" s="1649"/>
      <c r="AK407" s="1649"/>
      <c r="AL407" s="1649"/>
      <c r="AM407" s="1649"/>
      <c r="AN407" s="1649"/>
      <c r="AO407" s="1649"/>
      <c r="AP407" s="1649"/>
      <c r="AQ407" s="1649"/>
      <c r="AR407" s="1709"/>
      <c r="AS407" s="1779">
        <f t="shared" si="207"/>
        <v>0</v>
      </c>
      <c r="AT407" s="1711">
        <f t="shared" si="228"/>
        <v>0</v>
      </c>
      <c r="AU407" s="1611">
        <f t="shared" si="208"/>
        <v>0</v>
      </c>
      <c r="AV407" s="1611">
        <f t="shared" si="209"/>
        <v>0</v>
      </c>
      <c r="AW407" s="1611">
        <f t="shared" si="210"/>
        <v>0</v>
      </c>
      <c r="AX407" s="1611">
        <f t="shared" si="211"/>
        <v>0</v>
      </c>
      <c r="AY407" s="1611">
        <f t="shared" si="212"/>
        <v>0</v>
      </c>
      <c r="AZ407" s="1611">
        <f t="shared" si="213"/>
        <v>0</v>
      </c>
      <c r="BA407" s="1611">
        <f t="shared" si="214"/>
        <v>0</v>
      </c>
      <c r="BB407" s="1611">
        <f t="shared" si="215"/>
        <v>0</v>
      </c>
      <c r="BC407" s="1611">
        <f t="shared" si="216"/>
        <v>0</v>
      </c>
      <c r="BD407" s="1611">
        <f t="shared" si="217"/>
        <v>0</v>
      </c>
      <c r="BE407" s="1611">
        <f t="shared" si="218"/>
        <v>0</v>
      </c>
      <c r="BF407" s="1611">
        <f t="shared" si="219"/>
        <v>0</v>
      </c>
      <c r="BG407" s="1611">
        <f t="shared" si="229"/>
        <v>0</v>
      </c>
      <c r="BH407" s="1611" t="str">
        <f t="shared" si="230"/>
        <v/>
      </c>
      <c r="BI407" s="1611" t="str">
        <f t="shared" si="231"/>
        <v/>
      </c>
      <c r="BJ407" s="1611" t="str">
        <f t="shared" si="220"/>
        <v/>
      </c>
      <c r="BK407" s="1611" t="str">
        <f t="shared" si="221"/>
        <v/>
      </c>
      <c r="BL407" s="1611" t="str">
        <f t="shared" ca="1" si="222"/>
        <v/>
      </c>
      <c r="BM407" s="1611" t="str">
        <f t="shared" si="232"/>
        <v/>
      </c>
      <c r="BN407" s="1611" t="str">
        <f t="shared" si="223"/>
        <v/>
      </c>
      <c r="BO407" s="1611" t="str">
        <f t="shared" si="224"/>
        <v/>
      </c>
      <c r="BP407" s="1611" t="str">
        <f t="shared" si="233"/>
        <v/>
      </c>
      <c r="BQ407" s="1611" t="str">
        <f t="shared" si="234"/>
        <v/>
      </c>
      <c r="BR407" s="1611" t="str">
        <f t="shared" si="235"/>
        <v/>
      </c>
      <c r="BS407" s="1611" t="str">
        <f t="shared" si="236"/>
        <v/>
      </c>
      <c r="BT407" s="1611" t="str">
        <f t="shared" si="237"/>
        <v/>
      </c>
      <c r="BU407" s="1731">
        <f t="shared" ca="1" si="238"/>
        <v>0</v>
      </c>
      <c r="BV407" s="1594"/>
      <c r="BW407" s="1594"/>
      <c r="BX407" s="1594"/>
      <c r="BY407" s="1594"/>
      <c r="BZ407" s="1594"/>
      <c r="CA407" s="1594"/>
      <c r="CB407" s="1594"/>
      <c r="CC407" s="1594"/>
      <c r="CD407" s="1594"/>
      <c r="CE407" s="1594"/>
      <c r="CF407" s="1594"/>
      <c r="CG407" s="1594"/>
      <c r="CH407" s="1594"/>
      <c r="CI407" s="1594"/>
      <c r="CJ407" s="1594"/>
      <c r="CK407" s="1594"/>
      <c r="CL407" s="1594"/>
      <c r="CM407" s="1594"/>
      <c r="CN407" s="1594"/>
      <c r="CO407" s="1594"/>
      <c r="CP407" s="1594"/>
      <c r="CQ407" s="1594"/>
      <c r="CR407" s="1594"/>
      <c r="CS407" s="1594"/>
      <c r="CT407" s="1594"/>
      <c r="CU407" s="1594"/>
      <c r="CV407" s="1594"/>
      <c r="CW407" s="1594"/>
      <c r="CX407" s="1594"/>
      <c r="CY407" s="1594"/>
      <c r="CZ407" s="1594"/>
      <c r="DA407" s="1594"/>
      <c r="DB407" s="1594"/>
      <c r="DC407" s="1594"/>
      <c r="DD407" s="1594"/>
      <c r="DE407" s="1594"/>
      <c r="DF407" s="1594"/>
      <c r="DG407" s="1594"/>
      <c r="DH407" s="1594"/>
      <c r="DI407" s="1594"/>
      <c r="DJ407" s="1594"/>
      <c r="DK407" s="1594"/>
      <c r="DL407" s="1594"/>
      <c r="DM407" s="1594"/>
      <c r="DN407" s="1594"/>
      <c r="DO407" s="1594"/>
      <c r="DP407" s="1594"/>
      <c r="DQ407" s="1594"/>
      <c r="DR407" s="1594"/>
      <c r="DS407" s="1594"/>
      <c r="DT407" s="1594"/>
      <c r="DU407" s="1594"/>
      <c r="DV407" s="1594"/>
      <c r="DW407" s="1594"/>
      <c r="DX407" s="1594"/>
      <c r="DY407" s="1594"/>
      <c r="DZ407" s="1594"/>
      <c r="EA407" s="1594"/>
      <c r="EB407" s="1594"/>
      <c r="EC407" s="1594"/>
      <c r="ED407" s="1594"/>
      <c r="EE407" s="1594"/>
      <c r="EF407" s="1594"/>
      <c r="EG407" s="1594"/>
      <c r="EH407" s="1594"/>
      <c r="EI407" s="1594"/>
      <c r="EJ407" s="1594"/>
      <c r="EK407" s="1594"/>
      <c r="EL407" s="1594"/>
      <c r="EM407" s="1594"/>
      <c r="EN407" s="1594"/>
      <c r="EO407" s="1594"/>
      <c r="EP407" s="1594"/>
      <c r="EQ407" s="1594"/>
      <c r="ER407" s="1594"/>
      <c r="ES407" s="1594"/>
    </row>
    <row r="408" spans="1:149" s="1595" customFormat="1" ht="12.5">
      <c r="A408" s="1644" t="str">
        <f t="shared" si="225"/>
        <v>Organisation</v>
      </c>
      <c r="B408" s="1758"/>
      <c r="C408" s="1758"/>
      <c r="D408" s="1758"/>
      <c r="E408" s="1756"/>
      <c r="F408" s="1592"/>
      <c r="G408" s="1714">
        <f t="shared" si="226"/>
        <v>0</v>
      </c>
      <c r="H408" s="1645"/>
      <c r="I408" s="1714">
        <f t="shared" si="227"/>
        <v>0</v>
      </c>
      <c r="J408" s="1646"/>
      <c r="K408" s="1646"/>
      <c r="L408" s="1592"/>
      <c r="M408" s="1597"/>
      <c r="N408" s="1597"/>
      <c r="O408" s="1646"/>
      <c r="P408" s="1647"/>
      <c r="Q408" s="1647"/>
      <c r="R408" s="1648"/>
      <c r="S408" s="1603"/>
      <c r="T408" s="1649"/>
      <c r="U408" s="1649"/>
      <c r="V408" s="1649"/>
      <c r="W408" s="1649"/>
      <c r="X408" s="1649"/>
      <c r="Y408" s="1649"/>
      <c r="Z408" s="1649"/>
      <c r="AA408" s="1649"/>
      <c r="AB408" s="1649"/>
      <c r="AC408" s="1649"/>
      <c r="AD408" s="1649"/>
      <c r="AE408" s="1649"/>
      <c r="AF408" s="1610">
        <f t="shared" si="206"/>
        <v>0</v>
      </c>
      <c r="AG408" s="1649"/>
      <c r="AH408" s="1649"/>
      <c r="AI408" s="1649"/>
      <c r="AJ408" s="1649"/>
      <c r="AK408" s="1649"/>
      <c r="AL408" s="1649"/>
      <c r="AM408" s="1649"/>
      <c r="AN408" s="1649"/>
      <c r="AO408" s="1649"/>
      <c r="AP408" s="1649"/>
      <c r="AQ408" s="1649"/>
      <c r="AR408" s="1709"/>
      <c r="AS408" s="1779">
        <f t="shared" si="207"/>
        <v>0</v>
      </c>
      <c r="AT408" s="1711">
        <f t="shared" si="228"/>
        <v>0</v>
      </c>
      <c r="AU408" s="1611">
        <f t="shared" si="208"/>
        <v>0</v>
      </c>
      <c r="AV408" s="1611">
        <f t="shared" si="209"/>
        <v>0</v>
      </c>
      <c r="AW408" s="1611">
        <f t="shared" si="210"/>
        <v>0</v>
      </c>
      <c r="AX408" s="1611">
        <f t="shared" si="211"/>
        <v>0</v>
      </c>
      <c r="AY408" s="1611">
        <f t="shared" si="212"/>
        <v>0</v>
      </c>
      <c r="AZ408" s="1611">
        <f t="shared" si="213"/>
        <v>0</v>
      </c>
      <c r="BA408" s="1611">
        <f t="shared" si="214"/>
        <v>0</v>
      </c>
      <c r="BB408" s="1611">
        <f t="shared" si="215"/>
        <v>0</v>
      </c>
      <c r="BC408" s="1611">
        <f t="shared" si="216"/>
        <v>0</v>
      </c>
      <c r="BD408" s="1611">
        <f t="shared" si="217"/>
        <v>0</v>
      </c>
      <c r="BE408" s="1611">
        <f t="shared" si="218"/>
        <v>0</v>
      </c>
      <c r="BF408" s="1611">
        <f t="shared" si="219"/>
        <v>0</v>
      </c>
      <c r="BG408" s="1611">
        <f t="shared" si="229"/>
        <v>0</v>
      </c>
      <c r="BH408" s="1611" t="str">
        <f t="shared" si="230"/>
        <v/>
      </c>
      <c r="BI408" s="1611" t="str">
        <f t="shared" si="231"/>
        <v/>
      </c>
      <c r="BJ408" s="1611" t="str">
        <f t="shared" si="220"/>
        <v/>
      </c>
      <c r="BK408" s="1611" t="str">
        <f t="shared" si="221"/>
        <v/>
      </c>
      <c r="BL408" s="1611" t="str">
        <f t="shared" ca="1" si="222"/>
        <v/>
      </c>
      <c r="BM408" s="1611" t="str">
        <f t="shared" si="232"/>
        <v/>
      </c>
      <c r="BN408" s="1611" t="str">
        <f t="shared" si="223"/>
        <v/>
      </c>
      <c r="BO408" s="1611" t="str">
        <f t="shared" si="224"/>
        <v/>
      </c>
      <c r="BP408" s="1611" t="str">
        <f t="shared" si="233"/>
        <v/>
      </c>
      <c r="BQ408" s="1611" t="str">
        <f t="shared" si="234"/>
        <v/>
      </c>
      <c r="BR408" s="1611" t="str">
        <f t="shared" si="235"/>
        <v/>
      </c>
      <c r="BS408" s="1611" t="str">
        <f t="shared" si="236"/>
        <v/>
      </c>
      <c r="BT408" s="1611" t="str">
        <f t="shared" si="237"/>
        <v/>
      </c>
      <c r="BU408" s="1731">
        <f t="shared" ca="1" si="238"/>
        <v>0</v>
      </c>
      <c r="BV408" s="1594"/>
      <c r="BW408" s="1594"/>
      <c r="BX408" s="1594"/>
      <c r="BY408" s="1594"/>
      <c r="BZ408" s="1594"/>
      <c r="CA408" s="1594"/>
      <c r="CB408" s="1594"/>
      <c r="CC408" s="1594"/>
      <c r="CD408" s="1594"/>
      <c r="CE408" s="1594"/>
      <c r="CF408" s="1594"/>
      <c r="CG408" s="1594"/>
      <c r="CH408" s="1594"/>
      <c r="CI408" s="1594"/>
      <c r="CJ408" s="1594"/>
      <c r="CK408" s="1594"/>
      <c r="CL408" s="1594"/>
      <c r="CM408" s="1594"/>
      <c r="CN408" s="1594"/>
      <c r="CO408" s="1594"/>
      <c r="CP408" s="1594"/>
      <c r="CQ408" s="1594"/>
      <c r="CR408" s="1594"/>
      <c r="CS408" s="1594"/>
      <c r="CT408" s="1594"/>
      <c r="CU408" s="1594"/>
      <c r="CV408" s="1594"/>
      <c r="CW408" s="1594"/>
      <c r="CX408" s="1594"/>
      <c r="CY408" s="1594"/>
      <c r="CZ408" s="1594"/>
      <c r="DA408" s="1594"/>
      <c r="DB408" s="1594"/>
      <c r="DC408" s="1594"/>
      <c r="DD408" s="1594"/>
      <c r="DE408" s="1594"/>
      <c r="DF408" s="1594"/>
      <c r="DG408" s="1594"/>
      <c r="DH408" s="1594"/>
      <c r="DI408" s="1594"/>
      <c r="DJ408" s="1594"/>
      <c r="DK408" s="1594"/>
      <c r="DL408" s="1594"/>
      <c r="DM408" s="1594"/>
      <c r="DN408" s="1594"/>
      <c r="DO408" s="1594"/>
      <c r="DP408" s="1594"/>
      <c r="DQ408" s="1594"/>
      <c r="DR408" s="1594"/>
      <c r="DS408" s="1594"/>
      <c r="DT408" s="1594"/>
      <c r="DU408" s="1594"/>
      <c r="DV408" s="1594"/>
      <c r="DW408" s="1594"/>
      <c r="DX408" s="1594"/>
      <c r="DY408" s="1594"/>
      <c r="DZ408" s="1594"/>
      <c r="EA408" s="1594"/>
      <c r="EB408" s="1594"/>
      <c r="EC408" s="1594"/>
      <c r="ED408" s="1594"/>
      <c r="EE408" s="1594"/>
      <c r="EF408" s="1594"/>
      <c r="EG408" s="1594"/>
      <c r="EH408" s="1594"/>
      <c r="EI408" s="1594"/>
      <c r="EJ408" s="1594"/>
      <c r="EK408" s="1594"/>
      <c r="EL408" s="1594"/>
      <c r="EM408" s="1594"/>
      <c r="EN408" s="1594"/>
      <c r="EO408" s="1594"/>
      <c r="EP408" s="1594"/>
      <c r="EQ408" s="1594"/>
      <c r="ER408" s="1594"/>
      <c r="ES408" s="1594"/>
    </row>
    <row r="409" spans="1:149" s="1595" customFormat="1" ht="12.5">
      <c r="A409" s="1644" t="str">
        <f t="shared" si="225"/>
        <v>Organisation</v>
      </c>
      <c r="B409" s="1758"/>
      <c r="C409" s="1758"/>
      <c r="D409" s="1758"/>
      <c r="E409" s="1756"/>
      <c r="F409" s="1592"/>
      <c r="G409" s="1714">
        <f t="shared" si="226"/>
        <v>0</v>
      </c>
      <c r="H409" s="1645"/>
      <c r="I409" s="1714">
        <f t="shared" si="227"/>
        <v>0</v>
      </c>
      <c r="J409" s="1646"/>
      <c r="K409" s="1646"/>
      <c r="L409" s="1592"/>
      <c r="M409" s="1597"/>
      <c r="N409" s="1597"/>
      <c r="O409" s="1646"/>
      <c r="P409" s="1647"/>
      <c r="Q409" s="1647"/>
      <c r="R409" s="1648"/>
      <c r="S409" s="1603"/>
      <c r="T409" s="1649"/>
      <c r="U409" s="1649"/>
      <c r="V409" s="1649"/>
      <c r="W409" s="1649"/>
      <c r="X409" s="1649"/>
      <c r="Y409" s="1649"/>
      <c r="Z409" s="1649"/>
      <c r="AA409" s="1649"/>
      <c r="AB409" s="1649"/>
      <c r="AC409" s="1649"/>
      <c r="AD409" s="1649"/>
      <c r="AE409" s="1649"/>
      <c r="AF409" s="1610">
        <f t="shared" si="206"/>
        <v>0</v>
      </c>
      <c r="AG409" s="1649"/>
      <c r="AH409" s="1649"/>
      <c r="AI409" s="1649"/>
      <c r="AJ409" s="1649"/>
      <c r="AK409" s="1649"/>
      <c r="AL409" s="1649"/>
      <c r="AM409" s="1649"/>
      <c r="AN409" s="1649"/>
      <c r="AO409" s="1649"/>
      <c r="AP409" s="1649"/>
      <c r="AQ409" s="1649"/>
      <c r="AR409" s="1709"/>
      <c r="AS409" s="1779">
        <f t="shared" si="207"/>
        <v>0</v>
      </c>
      <c r="AT409" s="1711">
        <f t="shared" si="228"/>
        <v>0</v>
      </c>
      <c r="AU409" s="1611">
        <f t="shared" si="208"/>
        <v>0</v>
      </c>
      <c r="AV409" s="1611">
        <f t="shared" si="209"/>
        <v>0</v>
      </c>
      <c r="AW409" s="1611">
        <f t="shared" si="210"/>
        <v>0</v>
      </c>
      <c r="AX409" s="1611">
        <f t="shared" si="211"/>
        <v>0</v>
      </c>
      <c r="AY409" s="1611">
        <f t="shared" si="212"/>
        <v>0</v>
      </c>
      <c r="AZ409" s="1611">
        <f t="shared" si="213"/>
        <v>0</v>
      </c>
      <c r="BA409" s="1611">
        <f t="shared" si="214"/>
        <v>0</v>
      </c>
      <c r="BB409" s="1611">
        <f t="shared" si="215"/>
        <v>0</v>
      </c>
      <c r="BC409" s="1611">
        <f t="shared" si="216"/>
        <v>0</v>
      </c>
      <c r="BD409" s="1611">
        <f t="shared" si="217"/>
        <v>0</v>
      </c>
      <c r="BE409" s="1611">
        <f t="shared" si="218"/>
        <v>0</v>
      </c>
      <c r="BF409" s="1611">
        <f t="shared" si="219"/>
        <v>0</v>
      </c>
      <c r="BG409" s="1611">
        <f t="shared" si="229"/>
        <v>0</v>
      </c>
      <c r="BH409" s="1611" t="str">
        <f t="shared" si="230"/>
        <v/>
      </c>
      <c r="BI409" s="1611" t="str">
        <f t="shared" si="231"/>
        <v/>
      </c>
      <c r="BJ409" s="1611" t="str">
        <f t="shared" si="220"/>
        <v/>
      </c>
      <c r="BK409" s="1611" t="str">
        <f t="shared" si="221"/>
        <v/>
      </c>
      <c r="BL409" s="1611" t="str">
        <f t="shared" ca="1" si="222"/>
        <v/>
      </c>
      <c r="BM409" s="1611" t="str">
        <f t="shared" si="232"/>
        <v/>
      </c>
      <c r="BN409" s="1611" t="str">
        <f t="shared" si="223"/>
        <v/>
      </c>
      <c r="BO409" s="1611" t="str">
        <f t="shared" si="224"/>
        <v/>
      </c>
      <c r="BP409" s="1611" t="str">
        <f t="shared" si="233"/>
        <v/>
      </c>
      <c r="BQ409" s="1611" t="str">
        <f t="shared" si="234"/>
        <v/>
      </c>
      <c r="BR409" s="1611" t="str">
        <f t="shared" si="235"/>
        <v/>
      </c>
      <c r="BS409" s="1611" t="str">
        <f t="shared" si="236"/>
        <v/>
      </c>
      <c r="BT409" s="1611" t="str">
        <f t="shared" si="237"/>
        <v/>
      </c>
      <c r="BU409" s="1731">
        <f t="shared" ca="1" si="238"/>
        <v>0</v>
      </c>
      <c r="BV409" s="1594"/>
      <c r="BW409" s="1594"/>
      <c r="BX409" s="1594"/>
      <c r="BY409" s="1594"/>
      <c r="BZ409" s="1594"/>
      <c r="CA409" s="1594"/>
      <c r="CB409" s="1594"/>
      <c r="CC409" s="1594"/>
      <c r="CD409" s="1594"/>
      <c r="CE409" s="1594"/>
      <c r="CF409" s="1594"/>
      <c r="CG409" s="1594"/>
      <c r="CH409" s="1594"/>
      <c r="CI409" s="1594"/>
      <c r="CJ409" s="1594"/>
      <c r="CK409" s="1594"/>
      <c r="CL409" s="1594"/>
      <c r="CM409" s="1594"/>
      <c r="CN409" s="1594"/>
      <c r="CO409" s="1594"/>
      <c r="CP409" s="1594"/>
      <c r="CQ409" s="1594"/>
      <c r="CR409" s="1594"/>
      <c r="CS409" s="1594"/>
      <c r="CT409" s="1594"/>
      <c r="CU409" s="1594"/>
      <c r="CV409" s="1594"/>
      <c r="CW409" s="1594"/>
      <c r="CX409" s="1594"/>
      <c r="CY409" s="1594"/>
      <c r="CZ409" s="1594"/>
      <c r="DA409" s="1594"/>
      <c r="DB409" s="1594"/>
      <c r="DC409" s="1594"/>
      <c r="DD409" s="1594"/>
      <c r="DE409" s="1594"/>
      <c r="DF409" s="1594"/>
      <c r="DG409" s="1594"/>
      <c r="DH409" s="1594"/>
      <c r="DI409" s="1594"/>
      <c r="DJ409" s="1594"/>
      <c r="DK409" s="1594"/>
      <c r="DL409" s="1594"/>
      <c r="DM409" s="1594"/>
      <c r="DN409" s="1594"/>
      <c r="DO409" s="1594"/>
      <c r="DP409" s="1594"/>
      <c r="DQ409" s="1594"/>
      <c r="DR409" s="1594"/>
      <c r="DS409" s="1594"/>
      <c r="DT409" s="1594"/>
      <c r="DU409" s="1594"/>
      <c r="DV409" s="1594"/>
      <c r="DW409" s="1594"/>
      <c r="DX409" s="1594"/>
      <c r="DY409" s="1594"/>
      <c r="DZ409" s="1594"/>
      <c r="EA409" s="1594"/>
      <c r="EB409" s="1594"/>
      <c r="EC409" s="1594"/>
      <c r="ED409" s="1594"/>
      <c r="EE409" s="1594"/>
      <c r="EF409" s="1594"/>
      <c r="EG409" s="1594"/>
      <c r="EH409" s="1594"/>
      <c r="EI409" s="1594"/>
      <c r="EJ409" s="1594"/>
      <c r="EK409" s="1594"/>
      <c r="EL409" s="1594"/>
      <c r="EM409" s="1594"/>
      <c r="EN409" s="1594"/>
      <c r="EO409" s="1594"/>
      <c r="EP409" s="1594"/>
      <c r="EQ409" s="1594"/>
      <c r="ER409" s="1594"/>
      <c r="ES409" s="1594"/>
    </row>
    <row r="410" spans="1:149" s="1595" customFormat="1" ht="12.5">
      <c r="A410" s="1644" t="str">
        <f t="shared" si="225"/>
        <v>Organisation</v>
      </c>
      <c r="B410" s="1758"/>
      <c r="C410" s="1758"/>
      <c r="D410" s="1758"/>
      <c r="E410" s="1756"/>
      <c r="F410" s="1592"/>
      <c r="G410" s="1714">
        <f t="shared" si="226"/>
        <v>0</v>
      </c>
      <c r="H410" s="1645"/>
      <c r="I410" s="1714">
        <f t="shared" si="227"/>
        <v>0</v>
      </c>
      <c r="J410" s="1646"/>
      <c r="K410" s="1646"/>
      <c r="L410" s="1592"/>
      <c r="M410" s="1597"/>
      <c r="N410" s="1597"/>
      <c r="O410" s="1646"/>
      <c r="P410" s="1647"/>
      <c r="Q410" s="1647"/>
      <c r="R410" s="1648"/>
      <c r="S410" s="1603"/>
      <c r="T410" s="1649"/>
      <c r="U410" s="1649"/>
      <c r="V410" s="1649"/>
      <c r="W410" s="1649"/>
      <c r="X410" s="1649"/>
      <c r="Y410" s="1649"/>
      <c r="Z410" s="1649"/>
      <c r="AA410" s="1649"/>
      <c r="AB410" s="1649"/>
      <c r="AC410" s="1649"/>
      <c r="AD410" s="1649"/>
      <c r="AE410" s="1649"/>
      <c r="AF410" s="1610">
        <f t="shared" si="206"/>
        <v>0</v>
      </c>
      <c r="AG410" s="1649"/>
      <c r="AH410" s="1649"/>
      <c r="AI410" s="1649"/>
      <c r="AJ410" s="1649"/>
      <c r="AK410" s="1649"/>
      <c r="AL410" s="1649"/>
      <c r="AM410" s="1649"/>
      <c r="AN410" s="1649"/>
      <c r="AO410" s="1649"/>
      <c r="AP410" s="1649"/>
      <c r="AQ410" s="1649"/>
      <c r="AR410" s="1709"/>
      <c r="AS410" s="1779">
        <f t="shared" si="207"/>
        <v>0</v>
      </c>
      <c r="AT410" s="1711">
        <f t="shared" si="228"/>
        <v>0</v>
      </c>
      <c r="AU410" s="1611">
        <f t="shared" si="208"/>
        <v>0</v>
      </c>
      <c r="AV410" s="1611">
        <f t="shared" si="209"/>
        <v>0</v>
      </c>
      <c r="AW410" s="1611">
        <f t="shared" si="210"/>
        <v>0</v>
      </c>
      <c r="AX410" s="1611">
        <f t="shared" si="211"/>
        <v>0</v>
      </c>
      <c r="AY410" s="1611">
        <f t="shared" si="212"/>
        <v>0</v>
      </c>
      <c r="AZ410" s="1611">
        <f t="shared" si="213"/>
        <v>0</v>
      </c>
      <c r="BA410" s="1611">
        <f t="shared" si="214"/>
        <v>0</v>
      </c>
      <c r="BB410" s="1611">
        <f t="shared" si="215"/>
        <v>0</v>
      </c>
      <c r="BC410" s="1611">
        <f t="shared" si="216"/>
        <v>0</v>
      </c>
      <c r="BD410" s="1611">
        <f t="shared" si="217"/>
        <v>0</v>
      </c>
      <c r="BE410" s="1611">
        <f t="shared" si="218"/>
        <v>0</v>
      </c>
      <c r="BF410" s="1611">
        <f t="shared" si="219"/>
        <v>0</v>
      </c>
      <c r="BG410" s="1611">
        <f t="shared" si="229"/>
        <v>0</v>
      </c>
      <c r="BH410" s="1611" t="str">
        <f t="shared" si="230"/>
        <v/>
      </c>
      <c r="BI410" s="1611" t="str">
        <f t="shared" si="231"/>
        <v/>
      </c>
      <c r="BJ410" s="1611" t="str">
        <f t="shared" si="220"/>
        <v/>
      </c>
      <c r="BK410" s="1611" t="str">
        <f t="shared" si="221"/>
        <v/>
      </c>
      <c r="BL410" s="1611" t="str">
        <f t="shared" ca="1" si="222"/>
        <v/>
      </c>
      <c r="BM410" s="1611" t="str">
        <f t="shared" si="232"/>
        <v/>
      </c>
      <c r="BN410" s="1611" t="str">
        <f t="shared" si="223"/>
        <v/>
      </c>
      <c r="BO410" s="1611" t="str">
        <f t="shared" si="224"/>
        <v/>
      </c>
      <c r="BP410" s="1611" t="str">
        <f t="shared" si="233"/>
        <v/>
      </c>
      <c r="BQ410" s="1611" t="str">
        <f t="shared" si="234"/>
        <v/>
      </c>
      <c r="BR410" s="1611" t="str">
        <f t="shared" si="235"/>
        <v/>
      </c>
      <c r="BS410" s="1611" t="str">
        <f t="shared" si="236"/>
        <v/>
      </c>
      <c r="BT410" s="1611" t="str">
        <f t="shared" si="237"/>
        <v/>
      </c>
      <c r="BU410" s="1731">
        <f t="shared" ca="1" si="238"/>
        <v>0</v>
      </c>
      <c r="BV410" s="1594"/>
      <c r="BW410" s="1594"/>
      <c r="BX410" s="1594"/>
      <c r="BY410" s="1594"/>
      <c r="BZ410" s="1594"/>
      <c r="CA410" s="1594"/>
      <c r="CB410" s="1594"/>
      <c r="CC410" s="1594"/>
      <c r="CD410" s="1594"/>
      <c r="CE410" s="1594"/>
      <c r="CF410" s="1594"/>
      <c r="CG410" s="1594"/>
      <c r="CH410" s="1594"/>
      <c r="CI410" s="1594"/>
      <c r="CJ410" s="1594"/>
      <c r="CK410" s="1594"/>
      <c r="CL410" s="1594"/>
      <c r="CM410" s="1594"/>
      <c r="CN410" s="1594"/>
      <c r="CO410" s="1594"/>
      <c r="CP410" s="1594"/>
      <c r="CQ410" s="1594"/>
      <c r="CR410" s="1594"/>
      <c r="CS410" s="1594"/>
      <c r="CT410" s="1594"/>
      <c r="CU410" s="1594"/>
      <c r="CV410" s="1594"/>
      <c r="CW410" s="1594"/>
      <c r="CX410" s="1594"/>
      <c r="CY410" s="1594"/>
      <c r="CZ410" s="1594"/>
      <c r="DA410" s="1594"/>
      <c r="DB410" s="1594"/>
      <c r="DC410" s="1594"/>
      <c r="DD410" s="1594"/>
      <c r="DE410" s="1594"/>
      <c r="DF410" s="1594"/>
      <c r="DG410" s="1594"/>
      <c r="DH410" s="1594"/>
      <c r="DI410" s="1594"/>
      <c r="DJ410" s="1594"/>
      <c r="DK410" s="1594"/>
      <c r="DL410" s="1594"/>
      <c r="DM410" s="1594"/>
      <c r="DN410" s="1594"/>
      <c r="DO410" s="1594"/>
      <c r="DP410" s="1594"/>
      <c r="DQ410" s="1594"/>
      <c r="DR410" s="1594"/>
      <c r="DS410" s="1594"/>
      <c r="DT410" s="1594"/>
      <c r="DU410" s="1594"/>
      <c r="DV410" s="1594"/>
      <c r="DW410" s="1594"/>
      <c r="DX410" s="1594"/>
      <c r="DY410" s="1594"/>
      <c r="DZ410" s="1594"/>
      <c r="EA410" s="1594"/>
      <c r="EB410" s="1594"/>
      <c r="EC410" s="1594"/>
      <c r="ED410" s="1594"/>
      <c r="EE410" s="1594"/>
      <c r="EF410" s="1594"/>
      <c r="EG410" s="1594"/>
      <c r="EH410" s="1594"/>
      <c r="EI410" s="1594"/>
      <c r="EJ410" s="1594"/>
      <c r="EK410" s="1594"/>
      <c r="EL410" s="1594"/>
      <c r="EM410" s="1594"/>
      <c r="EN410" s="1594"/>
      <c r="EO410" s="1594"/>
      <c r="EP410" s="1594"/>
      <c r="EQ410" s="1594"/>
      <c r="ER410" s="1594"/>
      <c r="ES410" s="1594"/>
    </row>
    <row r="411" spans="1:149" s="1595" customFormat="1" ht="12.5">
      <c r="A411" s="1644" t="str">
        <f t="shared" si="225"/>
        <v>Organisation</v>
      </c>
      <c r="B411" s="1758"/>
      <c r="C411" s="1758"/>
      <c r="D411" s="1758"/>
      <c r="E411" s="1756"/>
      <c r="F411" s="1592"/>
      <c r="G411" s="1714">
        <f t="shared" si="226"/>
        <v>0</v>
      </c>
      <c r="H411" s="1645"/>
      <c r="I411" s="1714">
        <f t="shared" si="227"/>
        <v>0</v>
      </c>
      <c r="J411" s="1646"/>
      <c r="K411" s="1646"/>
      <c r="L411" s="1592"/>
      <c r="M411" s="1597"/>
      <c r="N411" s="1597"/>
      <c r="O411" s="1646"/>
      <c r="P411" s="1647"/>
      <c r="Q411" s="1647"/>
      <c r="R411" s="1648"/>
      <c r="S411" s="1603"/>
      <c r="T411" s="1649"/>
      <c r="U411" s="1649"/>
      <c r="V411" s="1649"/>
      <c r="W411" s="1649"/>
      <c r="X411" s="1649"/>
      <c r="Y411" s="1649"/>
      <c r="Z411" s="1649"/>
      <c r="AA411" s="1649"/>
      <c r="AB411" s="1649"/>
      <c r="AC411" s="1649"/>
      <c r="AD411" s="1649"/>
      <c r="AE411" s="1649"/>
      <c r="AF411" s="1610">
        <f t="shared" si="206"/>
        <v>0</v>
      </c>
      <c r="AG411" s="1649"/>
      <c r="AH411" s="1649"/>
      <c r="AI411" s="1649"/>
      <c r="AJ411" s="1649"/>
      <c r="AK411" s="1649"/>
      <c r="AL411" s="1649"/>
      <c r="AM411" s="1649"/>
      <c r="AN411" s="1649"/>
      <c r="AO411" s="1649"/>
      <c r="AP411" s="1649"/>
      <c r="AQ411" s="1649"/>
      <c r="AR411" s="1709"/>
      <c r="AS411" s="1779">
        <f t="shared" si="207"/>
        <v>0</v>
      </c>
      <c r="AT411" s="1711">
        <f t="shared" si="228"/>
        <v>0</v>
      </c>
      <c r="AU411" s="1611">
        <f t="shared" si="208"/>
        <v>0</v>
      </c>
      <c r="AV411" s="1611">
        <f t="shared" si="209"/>
        <v>0</v>
      </c>
      <c r="AW411" s="1611">
        <f t="shared" si="210"/>
        <v>0</v>
      </c>
      <c r="AX411" s="1611">
        <f t="shared" si="211"/>
        <v>0</v>
      </c>
      <c r="AY411" s="1611">
        <f t="shared" si="212"/>
        <v>0</v>
      </c>
      <c r="AZ411" s="1611">
        <f t="shared" si="213"/>
        <v>0</v>
      </c>
      <c r="BA411" s="1611">
        <f t="shared" si="214"/>
        <v>0</v>
      </c>
      <c r="BB411" s="1611">
        <f t="shared" si="215"/>
        <v>0</v>
      </c>
      <c r="BC411" s="1611">
        <f t="shared" si="216"/>
        <v>0</v>
      </c>
      <c r="BD411" s="1611">
        <f t="shared" si="217"/>
        <v>0</v>
      </c>
      <c r="BE411" s="1611">
        <f t="shared" si="218"/>
        <v>0</v>
      </c>
      <c r="BF411" s="1611">
        <f t="shared" si="219"/>
        <v>0</v>
      </c>
      <c r="BG411" s="1611">
        <f t="shared" si="229"/>
        <v>0</v>
      </c>
      <c r="BH411" s="1611" t="str">
        <f t="shared" si="230"/>
        <v/>
      </c>
      <c r="BI411" s="1611" t="str">
        <f t="shared" si="231"/>
        <v/>
      </c>
      <c r="BJ411" s="1611" t="str">
        <f t="shared" si="220"/>
        <v/>
      </c>
      <c r="BK411" s="1611" t="str">
        <f t="shared" si="221"/>
        <v/>
      </c>
      <c r="BL411" s="1611" t="str">
        <f t="shared" ca="1" si="222"/>
        <v/>
      </c>
      <c r="BM411" s="1611" t="str">
        <f t="shared" si="232"/>
        <v/>
      </c>
      <c r="BN411" s="1611" t="str">
        <f t="shared" si="223"/>
        <v/>
      </c>
      <c r="BO411" s="1611" t="str">
        <f t="shared" si="224"/>
        <v/>
      </c>
      <c r="BP411" s="1611" t="str">
        <f t="shared" si="233"/>
        <v/>
      </c>
      <c r="BQ411" s="1611" t="str">
        <f t="shared" si="234"/>
        <v/>
      </c>
      <c r="BR411" s="1611" t="str">
        <f t="shared" si="235"/>
        <v/>
      </c>
      <c r="BS411" s="1611" t="str">
        <f t="shared" si="236"/>
        <v/>
      </c>
      <c r="BT411" s="1611" t="str">
        <f t="shared" si="237"/>
        <v/>
      </c>
      <c r="BU411" s="1731">
        <f t="shared" ca="1" si="238"/>
        <v>0</v>
      </c>
      <c r="BV411" s="1594"/>
      <c r="BW411" s="1594"/>
      <c r="BX411" s="1594"/>
      <c r="BY411" s="1594"/>
      <c r="BZ411" s="1594"/>
      <c r="CA411" s="1594"/>
      <c r="CB411" s="1594"/>
      <c r="CC411" s="1594"/>
      <c r="CD411" s="1594"/>
      <c r="CE411" s="1594"/>
      <c r="CF411" s="1594"/>
      <c r="CG411" s="1594"/>
      <c r="CH411" s="1594"/>
      <c r="CI411" s="1594"/>
      <c r="CJ411" s="1594"/>
      <c r="CK411" s="1594"/>
      <c r="CL411" s="1594"/>
      <c r="CM411" s="1594"/>
      <c r="CN411" s="1594"/>
      <c r="CO411" s="1594"/>
      <c r="CP411" s="1594"/>
      <c r="CQ411" s="1594"/>
      <c r="CR411" s="1594"/>
      <c r="CS411" s="1594"/>
      <c r="CT411" s="1594"/>
      <c r="CU411" s="1594"/>
      <c r="CV411" s="1594"/>
      <c r="CW411" s="1594"/>
      <c r="CX411" s="1594"/>
      <c r="CY411" s="1594"/>
      <c r="CZ411" s="1594"/>
      <c r="DA411" s="1594"/>
      <c r="DB411" s="1594"/>
      <c r="DC411" s="1594"/>
      <c r="DD411" s="1594"/>
      <c r="DE411" s="1594"/>
      <c r="DF411" s="1594"/>
      <c r="DG411" s="1594"/>
      <c r="DH411" s="1594"/>
      <c r="DI411" s="1594"/>
      <c r="DJ411" s="1594"/>
      <c r="DK411" s="1594"/>
      <c r="DL411" s="1594"/>
      <c r="DM411" s="1594"/>
      <c r="DN411" s="1594"/>
      <c r="DO411" s="1594"/>
      <c r="DP411" s="1594"/>
      <c r="DQ411" s="1594"/>
      <c r="DR411" s="1594"/>
      <c r="DS411" s="1594"/>
      <c r="DT411" s="1594"/>
      <c r="DU411" s="1594"/>
      <c r="DV411" s="1594"/>
      <c r="DW411" s="1594"/>
      <c r="DX411" s="1594"/>
      <c r="DY411" s="1594"/>
      <c r="DZ411" s="1594"/>
      <c r="EA411" s="1594"/>
      <c r="EB411" s="1594"/>
      <c r="EC411" s="1594"/>
      <c r="ED411" s="1594"/>
      <c r="EE411" s="1594"/>
      <c r="EF411" s="1594"/>
      <c r="EG411" s="1594"/>
      <c r="EH411" s="1594"/>
      <c r="EI411" s="1594"/>
      <c r="EJ411" s="1594"/>
      <c r="EK411" s="1594"/>
      <c r="EL411" s="1594"/>
      <c r="EM411" s="1594"/>
      <c r="EN411" s="1594"/>
      <c r="EO411" s="1594"/>
      <c r="EP411" s="1594"/>
      <c r="EQ411" s="1594"/>
      <c r="ER411" s="1594"/>
      <c r="ES411" s="1594"/>
    </row>
    <row r="412" spans="1:149" s="1595" customFormat="1" ht="12.5">
      <c r="A412" s="1644" t="str">
        <f t="shared" si="225"/>
        <v>Organisation</v>
      </c>
      <c r="B412" s="1758"/>
      <c r="C412" s="1758"/>
      <c r="D412" s="1758"/>
      <c r="E412" s="1756"/>
      <c r="F412" s="1592"/>
      <c r="G412" s="1714">
        <f t="shared" si="226"/>
        <v>0</v>
      </c>
      <c r="H412" s="1645"/>
      <c r="I412" s="1714">
        <f t="shared" si="227"/>
        <v>0</v>
      </c>
      <c r="J412" s="1646"/>
      <c r="K412" s="1646"/>
      <c r="L412" s="1592"/>
      <c r="M412" s="1597"/>
      <c r="N412" s="1597"/>
      <c r="O412" s="1646"/>
      <c r="P412" s="1647"/>
      <c r="Q412" s="1647"/>
      <c r="R412" s="1648"/>
      <c r="S412" s="1603"/>
      <c r="T412" s="1649"/>
      <c r="U412" s="1649"/>
      <c r="V412" s="1649"/>
      <c r="W412" s="1649"/>
      <c r="X412" s="1649"/>
      <c r="Y412" s="1649"/>
      <c r="Z412" s="1649"/>
      <c r="AA412" s="1649"/>
      <c r="AB412" s="1649"/>
      <c r="AC412" s="1649"/>
      <c r="AD412" s="1649"/>
      <c r="AE412" s="1649"/>
      <c r="AF412" s="1610">
        <f t="shared" si="206"/>
        <v>0</v>
      </c>
      <c r="AG412" s="1649"/>
      <c r="AH412" s="1649"/>
      <c r="AI412" s="1649"/>
      <c r="AJ412" s="1649"/>
      <c r="AK412" s="1649"/>
      <c r="AL412" s="1649"/>
      <c r="AM412" s="1649"/>
      <c r="AN412" s="1649"/>
      <c r="AO412" s="1649"/>
      <c r="AP412" s="1649"/>
      <c r="AQ412" s="1649"/>
      <c r="AR412" s="1709"/>
      <c r="AS412" s="1779">
        <f t="shared" si="207"/>
        <v>0</v>
      </c>
      <c r="AT412" s="1711">
        <f t="shared" si="228"/>
        <v>0</v>
      </c>
      <c r="AU412" s="1611">
        <f t="shared" si="208"/>
        <v>0</v>
      </c>
      <c r="AV412" s="1611">
        <f t="shared" si="209"/>
        <v>0</v>
      </c>
      <c r="AW412" s="1611">
        <f t="shared" si="210"/>
        <v>0</v>
      </c>
      <c r="AX412" s="1611">
        <f t="shared" si="211"/>
        <v>0</v>
      </c>
      <c r="AY412" s="1611">
        <f t="shared" si="212"/>
        <v>0</v>
      </c>
      <c r="AZ412" s="1611">
        <f t="shared" si="213"/>
        <v>0</v>
      </c>
      <c r="BA412" s="1611">
        <f t="shared" si="214"/>
        <v>0</v>
      </c>
      <c r="BB412" s="1611">
        <f t="shared" si="215"/>
        <v>0</v>
      </c>
      <c r="BC412" s="1611">
        <f t="shared" si="216"/>
        <v>0</v>
      </c>
      <c r="BD412" s="1611">
        <f t="shared" si="217"/>
        <v>0</v>
      </c>
      <c r="BE412" s="1611">
        <f t="shared" si="218"/>
        <v>0</v>
      </c>
      <c r="BF412" s="1611">
        <f t="shared" si="219"/>
        <v>0</v>
      </c>
      <c r="BG412" s="1611">
        <f t="shared" si="229"/>
        <v>0</v>
      </c>
      <c r="BH412" s="1611" t="str">
        <f t="shared" si="230"/>
        <v/>
      </c>
      <c r="BI412" s="1611" t="str">
        <f t="shared" si="231"/>
        <v/>
      </c>
      <c r="BJ412" s="1611" t="str">
        <f t="shared" si="220"/>
        <v/>
      </c>
      <c r="BK412" s="1611" t="str">
        <f t="shared" si="221"/>
        <v/>
      </c>
      <c r="BL412" s="1611" t="str">
        <f t="shared" ca="1" si="222"/>
        <v/>
      </c>
      <c r="BM412" s="1611" t="str">
        <f t="shared" si="232"/>
        <v/>
      </c>
      <c r="BN412" s="1611" t="str">
        <f t="shared" si="223"/>
        <v/>
      </c>
      <c r="BO412" s="1611" t="str">
        <f t="shared" si="224"/>
        <v/>
      </c>
      <c r="BP412" s="1611" t="str">
        <f t="shared" si="233"/>
        <v/>
      </c>
      <c r="BQ412" s="1611" t="str">
        <f t="shared" si="234"/>
        <v/>
      </c>
      <c r="BR412" s="1611" t="str">
        <f t="shared" si="235"/>
        <v/>
      </c>
      <c r="BS412" s="1611" t="str">
        <f t="shared" si="236"/>
        <v/>
      </c>
      <c r="BT412" s="1611" t="str">
        <f t="shared" si="237"/>
        <v/>
      </c>
      <c r="BU412" s="1731">
        <f t="shared" ca="1" si="238"/>
        <v>0</v>
      </c>
      <c r="BV412" s="1594"/>
      <c r="BW412" s="1594"/>
      <c r="BX412" s="1594"/>
      <c r="BY412" s="1594"/>
      <c r="BZ412" s="1594"/>
      <c r="CA412" s="1594"/>
      <c r="CB412" s="1594"/>
      <c r="CC412" s="1594"/>
      <c r="CD412" s="1594"/>
      <c r="CE412" s="1594"/>
      <c r="CF412" s="1594"/>
      <c r="CG412" s="1594"/>
      <c r="CH412" s="1594"/>
      <c r="CI412" s="1594"/>
      <c r="CJ412" s="1594"/>
      <c r="CK412" s="1594"/>
      <c r="CL412" s="1594"/>
      <c r="CM412" s="1594"/>
      <c r="CN412" s="1594"/>
      <c r="CO412" s="1594"/>
      <c r="CP412" s="1594"/>
      <c r="CQ412" s="1594"/>
      <c r="CR412" s="1594"/>
      <c r="CS412" s="1594"/>
      <c r="CT412" s="1594"/>
      <c r="CU412" s="1594"/>
      <c r="CV412" s="1594"/>
      <c r="CW412" s="1594"/>
      <c r="CX412" s="1594"/>
      <c r="CY412" s="1594"/>
      <c r="CZ412" s="1594"/>
      <c r="DA412" s="1594"/>
      <c r="DB412" s="1594"/>
      <c r="DC412" s="1594"/>
      <c r="DD412" s="1594"/>
      <c r="DE412" s="1594"/>
      <c r="DF412" s="1594"/>
      <c r="DG412" s="1594"/>
      <c r="DH412" s="1594"/>
      <c r="DI412" s="1594"/>
      <c r="DJ412" s="1594"/>
      <c r="DK412" s="1594"/>
      <c r="DL412" s="1594"/>
      <c r="DM412" s="1594"/>
      <c r="DN412" s="1594"/>
      <c r="DO412" s="1594"/>
      <c r="DP412" s="1594"/>
      <c r="DQ412" s="1594"/>
      <c r="DR412" s="1594"/>
      <c r="DS412" s="1594"/>
      <c r="DT412" s="1594"/>
      <c r="DU412" s="1594"/>
      <c r="DV412" s="1594"/>
      <c r="DW412" s="1594"/>
      <c r="DX412" s="1594"/>
      <c r="DY412" s="1594"/>
      <c r="DZ412" s="1594"/>
      <c r="EA412" s="1594"/>
      <c r="EB412" s="1594"/>
      <c r="EC412" s="1594"/>
      <c r="ED412" s="1594"/>
      <c r="EE412" s="1594"/>
      <c r="EF412" s="1594"/>
      <c r="EG412" s="1594"/>
      <c r="EH412" s="1594"/>
      <c r="EI412" s="1594"/>
      <c r="EJ412" s="1594"/>
      <c r="EK412" s="1594"/>
      <c r="EL412" s="1594"/>
      <c r="EM412" s="1594"/>
      <c r="EN412" s="1594"/>
      <c r="EO412" s="1594"/>
      <c r="EP412" s="1594"/>
      <c r="EQ412" s="1594"/>
      <c r="ER412" s="1594"/>
      <c r="ES412" s="1594"/>
    </row>
    <row r="413" spans="1:149" s="1595" customFormat="1" ht="12.5">
      <c r="A413" s="1644" t="str">
        <f t="shared" si="225"/>
        <v>Organisation</v>
      </c>
      <c r="B413" s="1758"/>
      <c r="C413" s="1758"/>
      <c r="D413" s="1758"/>
      <c r="E413" s="1756"/>
      <c r="F413" s="1592"/>
      <c r="G413" s="1714">
        <f t="shared" si="226"/>
        <v>0</v>
      </c>
      <c r="H413" s="1645"/>
      <c r="I413" s="1714">
        <f t="shared" si="227"/>
        <v>0</v>
      </c>
      <c r="J413" s="1646"/>
      <c r="K413" s="1646"/>
      <c r="L413" s="1592"/>
      <c r="M413" s="1597"/>
      <c r="N413" s="1597"/>
      <c r="O413" s="1646"/>
      <c r="P413" s="1647"/>
      <c r="Q413" s="1647"/>
      <c r="R413" s="1648"/>
      <c r="S413" s="1603"/>
      <c r="T413" s="1649"/>
      <c r="U413" s="1649"/>
      <c r="V413" s="1649"/>
      <c r="W413" s="1649"/>
      <c r="X413" s="1649"/>
      <c r="Y413" s="1649"/>
      <c r="Z413" s="1649"/>
      <c r="AA413" s="1649"/>
      <c r="AB413" s="1649"/>
      <c r="AC413" s="1649"/>
      <c r="AD413" s="1649"/>
      <c r="AE413" s="1649"/>
      <c r="AF413" s="1610">
        <f t="shared" si="206"/>
        <v>0</v>
      </c>
      <c r="AG413" s="1649"/>
      <c r="AH413" s="1649"/>
      <c r="AI413" s="1649"/>
      <c r="AJ413" s="1649"/>
      <c r="AK413" s="1649"/>
      <c r="AL413" s="1649"/>
      <c r="AM413" s="1649"/>
      <c r="AN413" s="1649"/>
      <c r="AO413" s="1649"/>
      <c r="AP413" s="1649"/>
      <c r="AQ413" s="1649"/>
      <c r="AR413" s="1709"/>
      <c r="AS413" s="1779">
        <f t="shared" si="207"/>
        <v>0</v>
      </c>
      <c r="AT413" s="1711">
        <f t="shared" si="228"/>
        <v>0</v>
      </c>
      <c r="AU413" s="1611">
        <f t="shared" si="208"/>
        <v>0</v>
      </c>
      <c r="AV413" s="1611">
        <f t="shared" si="209"/>
        <v>0</v>
      </c>
      <c r="AW413" s="1611">
        <f t="shared" si="210"/>
        <v>0</v>
      </c>
      <c r="AX413" s="1611">
        <f t="shared" si="211"/>
        <v>0</v>
      </c>
      <c r="AY413" s="1611">
        <f t="shared" si="212"/>
        <v>0</v>
      </c>
      <c r="AZ413" s="1611">
        <f t="shared" si="213"/>
        <v>0</v>
      </c>
      <c r="BA413" s="1611">
        <f t="shared" si="214"/>
        <v>0</v>
      </c>
      <c r="BB413" s="1611">
        <f t="shared" si="215"/>
        <v>0</v>
      </c>
      <c r="BC413" s="1611">
        <f t="shared" si="216"/>
        <v>0</v>
      </c>
      <c r="BD413" s="1611">
        <f t="shared" si="217"/>
        <v>0</v>
      </c>
      <c r="BE413" s="1611">
        <f t="shared" si="218"/>
        <v>0</v>
      </c>
      <c r="BF413" s="1611">
        <f t="shared" si="219"/>
        <v>0</v>
      </c>
      <c r="BG413" s="1611">
        <f t="shared" si="229"/>
        <v>0</v>
      </c>
      <c r="BH413" s="1611" t="str">
        <f t="shared" si="230"/>
        <v/>
      </c>
      <c r="BI413" s="1611" t="str">
        <f t="shared" si="231"/>
        <v/>
      </c>
      <c r="BJ413" s="1611" t="str">
        <f t="shared" si="220"/>
        <v/>
      </c>
      <c r="BK413" s="1611" t="str">
        <f t="shared" si="221"/>
        <v/>
      </c>
      <c r="BL413" s="1611" t="str">
        <f t="shared" ca="1" si="222"/>
        <v/>
      </c>
      <c r="BM413" s="1611" t="str">
        <f t="shared" si="232"/>
        <v/>
      </c>
      <c r="BN413" s="1611" t="str">
        <f t="shared" si="223"/>
        <v/>
      </c>
      <c r="BO413" s="1611" t="str">
        <f t="shared" si="224"/>
        <v/>
      </c>
      <c r="BP413" s="1611" t="str">
        <f t="shared" si="233"/>
        <v/>
      </c>
      <c r="BQ413" s="1611" t="str">
        <f t="shared" si="234"/>
        <v/>
      </c>
      <c r="BR413" s="1611" t="str">
        <f t="shared" si="235"/>
        <v/>
      </c>
      <c r="BS413" s="1611" t="str">
        <f t="shared" si="236"/>
        <v/>
      </c>
      <c r="BT413" s="1611" t="str">
        <f t="shared" si="237"/>
        <v/>
      </c>
      <c r="BU413" s="1731">
        <f t="shared" ca="1" si="238"/>
        <v>0</v>
      </c>
      <c r="BV413" s="1594"/>
      <c r="BW413" s="1594"/>
      <c r="BX413" s="1594"/>
      <c r="BY413" s="1594"/>
      <c r="BZ413" s="1594"/>
      <c r="CA413" s="1594"/>
      <c r="CB413" s="1594"/>
      <c r="CC413" s="1594"/>
      <c r="CD413" s="1594"/>
      <c r="CE413" s="1594"/>
      <c r="CF413" s="1594"/>
      <c r="CG413" s="1594"/>
      <c r="CH413" s="1594"/>
      <c r="CI413" s="1594"/>
      <c r="CJ413" s="1594"/>
      <c r="CK413" s="1594"/>
      <c r="CL413" s="1594"/>
      <c r="CM413" s="1594"/>
      <c r="CN413" s="1594"/>
      <c r="CO413" s="1594"/>
      <c r="CP413" s="1594"/>
      <c r="CQ413" s="1594"/>
      <c r="CR413" s="1594"/>
      <c r="CS413" s="1594"/>
      <c r="CT413" s="1594"/>
      <c r="CU413" s="1594"/>
      <c r="CV413" s="1594"/>
      <c r="CW413" s="1594"/>
      <c r="CX413" s="1594"/>
      <c r="CY413" s="1594"/>
      <c r="CZ413" s="1594"/>
      <c r="DA413" s="1594"/>
      <c r="DB413" s="1594"/>
      <c r="DC413" s="1594"/>
      <c r="DD413" s="1594"/>
      <c r="DE413" s="1594"/>
      <c r="DF413" s="1594"/>
      <c r="DG413" s="1594"/>
      <c r="DH413" s="1594"/>
      <c r="DI413" s="1594"/>
      <c r="DJ413" s="1594"/>
      <c r="DK413" s="1594"/>
      <c r="DL413" s="1594"/>
      <c r="DM413" s="1594"/>
      <c r="DN413" s="1594"/>
      <c r="DO413" s="1594"/>
      <c r="DP413" s="1594"/>
      <c r="DQ413" s="1594"/>
      <c r="DR413" s="1594"/>
      <c r="DS413" s="1594"/>
      <c r="DT413" s="1594"/>
      <c r="DU413" s="1594"/>
      <c r="DV413" s="1594"/>
      <c r="DW413" s="1594"/>
      <c r="DX413" s="1594"/>
      <c r="DY413" s="1594"/>
      <c r="DZ413" s="1594"/>
      <c r="EA413" s="1594"/>
      <c r="EB413" s="1594"/>
      <c r="EC413" s="1594"/>
      <c r="ED413" s="1594"/>
      <c r="EE413" s="1594"/>
      <c r="EF413" s="1594"/>
      <c r="EG413" s="1594"/>
      <c r="EH413" s="1594"/>
      <c r="EI413" s="1594"/>
      <c r="EJ413" s="1594"/>
      <c r="EK413" s="1594"/>
      <c r="EL413" s="1594"/>
      <c r="EM413" s="1594"/>
      <c r="EN413" s="1594"/>
      <c r="EO413" s="1594"/>
      <c r="EP413" s="1594"/>
      <c r="EQ413" s="1594"/>
      <c r="ER413" s="1594"/>
      <c r="ES413" s="1594"/>
    </row>
    <row r="414" spans="1:149" s="1595" customFormat="1" ht="12.5">
      <c r="A414" s="1644" t="str">
        <f t="shared" si="225"/>
        <v>Organisation</v>
      </c>
      <c r="B414" s="1758"/>
      <c r="C414" s="1758"/>
      <c r="D414" s="1758"/>
      <c r="E414" s="1756"/>
      <c r="F414" s="1592"/>
      <c r="G414" s="1714">
        <f t="shared" si="226"/>
        <v>0</v>
      </c>
      <c r="H414" s="1645"/>
      <c r="I414" s="1714">
        <f t="shared" si="227"/>
        <v>0</v>
      </c>
      <c r="J414" s="1646"/>
      <c r="K414" s="1646"/>
      <c r="L414" s="1592"/>
      <c r="M414" s="1597"/>
      <c r="N414" s="1597"/>
      <c r="O414" s="1646"/>
      <c r="P414" s="1647"/>
      <c r="Q414" s="1647"/>
      <c r="R414" s="1648"/>
      <c r="S414" s="1603"/>
      <c r="T414" s="1649"/>
      <c r="U414" s="1649"/>
      <c r="V414" s="1649"/>
      <c r="W414" s="1649"/>
      <c r="X414" s="1649"/>
      <c r="Y414" s="1649"/>
      <c r="Z414" s="1649"/>
      <c r="AA414" s="1649"/>
      <c r="AB414" s="1649"/>
      <c r="AC414" s="1649"/>
      <c r="AD414" s="1649"/>
      <c r="AE414" s="1649"/>
      <c r="AF414" s="1610">
        <f t="shared" si="206"/>
        <v>0</v>
      </c>
      <c r="AG414" s="1649"/>
      <c r="AH414" s="1649"/>
      <c r="AI414" s="1649"/>
      <c r="AJ414" s="1649"/>
      <c r="AK414" s="1649"/>
      <c r="AL414" s="1649"/>
      <c r="AM414" s="1649"/>
      <c r="AN414" s="1649"/>
      <c r="AO414" s="1649"/>
      <c r="AP414" s="1649"/>
      <c r="AQ414" s="1649"/>
      <c r="AR414" s="1709"/>
      <c r="AS414" s="1779">
        <f t="shared" si="207"/>
        <v>0</v>
      </c>
      <c r="AT414" s="1711">
        <f t="shared" si="228"/>
        <v>0</v>
      </c>
      <c r="AU414" s="1611">
        <f t="shared" si="208"/>
        <v>0</v>
      </c>
      <c r="AV414" s="1611">
        <f t="shared" si="209"/>
        <v>0</v>
      </c>
      <c r="AW414" s="1611">
        <f t="shared" si="210"/>
        <v>0</v>
      </c>
      <c r="AX414" s="1611">
        <f t="shared" si="211"/>
        <v>0</v>
      </c>
      <c r="AY414" s="1611">
        <f t="shared" si="212"/>
        <v>0</v>
      </c>
      <c r="AZ414" s="1611">
        <f t="shared" si="213"/>
        <v>0</v>
      </c>
      <c r="BA414" s="1611">
        <f t="shared" si="214"/>
        <v>0</v>
      </c>
      <c r="BB414" s="1611">
        <f t="shared" si="215"/>
        <v>0</v>
      </c>
      <c r="BC414" s="1611">
        <f t="shared" si="216"/>
        <v>0</v>
      </c>
      <c r="BD414" s="1611">
        <f t="shared" si="217"/>
        <v>0</v>
      </c>
      <c r="BE414" s="1611">
        <f t="shared" si="218"/>
        <v>0</v>
      </c>
      <c r="BF414" s="1611">
        <f t="shared" si="219"/>
        <v>0</v>
      </c>
      <c r="BG414" s="1611">
        <f t="shared" si="229"/>
        <v>0</v>
      </c>
      <c r="BH414" s="1611" t="str">
        <f t="shared" si="230"/>
        <v/>
      </c>
      <c r="BI414" s="1611" t="str">
        <f t="shared" si="231"/>
        <v/>
      </c>
      <c r="BJ414" s="1611" t="str">
        <f t="shared" si="220"/>
        <v/>
      </c>
      <c r="BK414" s="1611" t="str">
        <f t="shared" si="221"/>
        <v/>
      </c>
      <c r="BL414" s="1611" t="str">
        <f t="shared" ca="1" si="222"/>
        <v/>
      </c>
      <c r="BM414" s="1611" t="str">
        <f t="shared" si="232"/>
        <v/>
      </c>
      <c r="BN414" s="1611" t="str">
        <f t="shared" si="223"/>
        <v/>
      </c>
      <c r="BO414" s="1611" t="str">
        <f t="shared" si="224"/>
        <v/>
      </c>
      <c r="BP414" s="1611" t="str">
        <f t="shared" si="233"/>
        <v/>
      </c>
      <c r="BQ414" s="1611" t="str">
        <f t="shared" si="234"/>
        <v/>
      </c>
      <c r="BR414" s="1611" t="str">
        <f t="shared" si="235"/>
        <v/>
      </c>
      <c r="BS414" s="1611" t="str">
        <f t="shared" si="236"/>
        <v/>
      </c>
      <c r="BT414" s="1611" t="str">
        <f t="shared" si="237"/>
        <v/>
      </c>
      <c r="BU414" s="1731">
        <f t="shared" ca="1" si="238"/>
        <v>0</v>
      </c>
      <c r="BV414" s="1594"/>
      <c r="BW414" s="1594"/>
      <c r="BX414" s="1594"/>
      <c r="BY414" s="1594"/>
      <c r="BZ414" s="1594"/>
      <c r="CA414" s="1594"/>
      <c r="CB414" s="1594"/>
      <c r="CC414" s="1594"/>
      <c r="CD414" s="1594"/>
      <c r="CE414" s="1594"/>
      <c r="CF414" s="1594"/>
      <c r="CG414" s="1594"/>
      <c r="CH414" s="1594"/>
      <c r="CI414" s="1594"/>
      <c r="CJ414" s="1594"/>
      <c r="CK414" s="1594"/>
      <c r="CL414" s="1594"/>
      <c r="CM414" s="1594"/>
      <c r="CN414" s="1594"/>
      <c r="CO414" s="1594"/>
      <c r="CP414" s="1594"/>
      <c r="CQ414" s="1594"/>
      <c r="CR414" s="1594"/>
      <c r="CS414" s="1594"/>
      <c r="CT414" s="1594"/>
      <c r="CU414" s="1594"/>
      <c r="CV414" s="1594"/>
      <c r="CW414" s="1594"/>
      <c r="CX414" s="1594"/>
      <c r="CY414" s="1594"/>
      <c r="CZ414" s="1594"/>
      <c r="DA414" s="1594"/>
      <c r="DB414" s="1594"/>
      <c r="DC414" s="1594"/>
      <c r="DD414" s="1594"/>
      <c r="DE414" s="1594"/>
      <c r="DF414" s="1594"/>
      <c r="DG414" s="1594"/>
      <c r="DH414" s="1594"/>
      <c r="DI414" s="1594"/>
      <c r="DJ414" s="1594"/>
      <c r="DK414" s="1594"/>
      <c r="DL414" s="1594"/>
      <c r="DM414" s="1594"/>
      <c r="DN414" s="1594"/>
      <c r="DO414" s="1594"/>
      <c r="DP414" s="1594"/>
      <c r="DQ414" s="1594"/>
      <c r="DR414" s="1594"/>
      <c r="DS414" s="1594"/>
      <c r="DT414" s="1594"/>
      <c r="DU414" s="1594"/>
      <c r="DV414" s="1594"/>
      <c r="DW414" s="1594"/>
      <c r="DX414" s="1594"/>
      <c r="DY414" s="1594"/>
      <c r="DZ414" s="1594"/>
      <c r="EA414" s="1594"/>
      <c r="EB414" s="1594"/>
      <c r="EC414" s="1594"/>
      <c r="ED414" s="1594"/>
      <c r="EE414" s="1594"/>
      <c r="EF414" s="1594"/>
      <c r="EG414" s="1594"/>
      <c r="EH414" s="1594"/>
      <c r="EI414" s="1594"/>
      <c r="EJ414" s="1594"/>
      <c r="EK414" s="1594"/>
      <c r="EL414" s="1594"/>
      <c r="EM414" s="1594"/>
      <c r="EN414" s="1594"/>
      <c r="EO414" s="1594"/>
      <c r="EP414" s="1594"/>
      <c r="EQ414" s="1594"/>
      <c r="ER414" s="1594"/>
      <c r="ES414" s="1594"/>
    </row>
    <row r="415" spans="1:149" s="1595" customFormat="1" ht="12.5">
      <c r="A415" s="1644" t="str">
        <f t="shared" si="225"/>
        <v>Organisation</v>
      </c>
      <c r="B415" s="1758"/>
      <c r="C415" s="1758"/>
      <c r="D415" s="1758"/>
      <c r="E415" s="1756"/>
      <c r="F415" s="1592"/>
      <c r="G415" s="1714">
        <f t="shared" si="226"/>
        <v>0</v>
      </c>
      <c r="H415" s="1645"/>
      <c r="I415" s="1714">
        <f t="shared" si="227"/>
        <v>0</v>
      </c>
      <c r="J415" s="1646"/>
      <c r="K415" s="1646"/>
      <c r="L415" s="1592"/>
      <c r="M415" s="1597"/>
      <c r="N415" s="1597"/>
      <c r="O415" s="1646"/>
      <c r="P415" s="1647"/>
      <c r="Q415" s="1647"/>
      <c r="R415" s="1648"/>
      <c r="S415" s="1603"/>
      <c r="T415" s="1649"/>
      <c r="U415" s="1649"/>
      <c r="V415" s="1649"/>
      <c r="W415" s="1649"/>
      <c r="X415" s="1649"/>
      <c r="Y415" s="1649"/>
      <c r="Z415" s="1649"/>
      <c r="AA415" s="1649"/>
      <c r="AB415" s="1649"/>
      <c r="AC415" s="1649"/>
      <c r="AD415" s="1649"/>
      <c r="AE415" s="1649"/>
      <c r="AF415" s="1610">
        <f t="shared" si="206"/>
        <v>0</v>
      </c>
      <c r="AG415" s="1649"/>
      <c r="AH415" s="1649"/>
      <c r="AI415" s="1649"/>
      <c r="AJ415" s="1649"/>
      <c r="AK415" s="1649"/>
      <c r="AL415" s="1649"/>
      <c r="AM415" s="1649"/>
      <c r="AN415" s="1649"/>
      <c r="AO415" s="1649"/>
      <c r="AP415" s="1649"/>
      <c r="AQ415" s="1649"/>
      <c r="AR415" s="1709"/>
      <c r="AS415" s="1779">
        <f t="shared" si="207"/>
        <v>0</v>
      </c>
      <c r="AT415" s="1711">
        <f t="shared" si="228"/>
        <v>0</v>
      </c>
      <c r="AU415" s="1611">
        <f t="shared" si="208"/>
        <v>0</v>
      </c>
      <c r="AV415" s="1611">
        <f t="shared" si="209"/>
        <v>0</v>
      </c>
      <c r="AW415" s="1611">
        <f t="shared" si="210"/>
        <v>0</v>
      </c>
      <c r="AX415" s="1611">
        <f t="shared" si="211"/>
        <v>0</v>
      </c>
      <c r="AY415" s="1611">
        <f t="shared" si="212"/>
        <v>0</v>
      </c>
      <c r="AZ415" s="1611">
        <f t="shared" si="213"/>
        <v>0</v>
      </c>
      <c r="BA415" s="1611">
        <f t="shared" si="214"/>
        <v>0</v>
      </c>
      <c r="BB415" s="1611">
        <f t="shared" si="215"/>
        <v>0</v>
      </c>
      <c r="BC415" s="1611">
        <f t="shared" si="216"/>
        <v>0</v>
      </c>
      <c r="BD415" s="1611">
        <f t="shared" si="217"/>
        <v>0</v>
      </c>
      <c r="BE415" s="1611">
        <f t="shared" si="218"/>
        <v>0</v>
      </c>
      <c r="BF415" s="1611">
        <f t="shared" si="219"/>
        <v>0</v>
      </c>
      <c r="BG415" s="1611">
        <f t="shared" si="229"/>
        <v>0</v>
      </c>
      <c r="BH415" s="1611" t="str">
        <f t="shared" si="230"/>
        <v/>
      </c>
      <c r="BI415" s="1611" t="str">
        <f t="shared" si="231"/>
        <v/>
      </c>
      <c r="BJ415" s="1611" t="str">
        <f t="shared" si="220"/>
        <v/>
      </c>
      <c r="BK415" s="1611" t="str">
        <f t="shared" si="221"/>
        <v/>
      </c>
      <c r="BL415" s="1611" t="str">
        <f t="shared" ca="1" si="222"/>
        <v/>
      </c>
      <c r="BM415" s="1611" t="str">
        <f t="shared" si="232"/>
        <v/>
      </c>
      <c r="BN415" s="1611" t="str">
        <f t="shared" si="223"/>
        <v/>
      </c>
      <c r="BO415" s="1611" t="str">
        <f t="shared" si="224"/>
        <v/>
      </c>
      <c r="BP415" s="1611" t="str">
        <f t="shared" si="233"/>
        <v/>
      </c>
      <c r="BQ415" s="1611" t="str">
        <f t="shared" si="234"/>
        <v/>
      </c>
      <c r="BR415" s="1611" t="str">
        <f t="shared" si="235"/>
        <v/>
      </c>
      <c r="BS415" s="1611" t="str">
        <f t="shared" si="236"/>
        <v/>
      </c>
      <c r="BT415" s="1611" t="str">
        <f t="shared" si="237"/>
        <v/>
      </c>
      <c r="BU415" s="1731">
        <f t="shared" ca="1" si="238"/>
        <v>0</v>
      </c>
      <c r="BV415" s="1594"/>
      <c r="BW415" s="1594"/>
      <c r="BX415" s="1594"/>
      <c r="BY415" s="1594"/>
      <c r="BZ415" s="1594"/>
      <c r="CA415" s="1594"/>
      <c r="CB415" s="1594"/>
      <c r="CC415" s="1594"/>
      <c r="CD415" s="1594"/>
      <c r="CE415" s="1594"/>
      <c r="CF415" s="1594"/>
      <c r="CG415" s="1594"/>
      <c r="CH415" s="1594"/>
      <c r="CI415" s="1594"/>
      <c r="CJ415" s="1594"/>
      <c r="CK415" s="1594"/>
      <c r="CL415" s="1594"/>
      <c r="CM415" s="1594"/>
      <c r="CN415" s="1594"/>
      <c r="CO415" s="1594"/>
      <c r="CP415" s="1594"/>
      <c r="CQ415" s="1594"/>
      <c r="CR415" s="1594"/>
      <c r="CS415" s="1594"/>
      <c r="CT415" s="1594"/>
      <c r="CU415" s="1594"/>
      <c r="CV415" s="1594"/>
      <c r="CW415" s="1594"/>
      <c r="CX415" s="1594"/>
      <c r="CY415" s="1594"/>
      <c r="CZ415" s="1594"/>
      <c r="DA415" s="1594"/>
      <c r="DB415" s="1594"/>
      <c r="DC415" s="1594"/>
      <c r="DD415" s="1594"/>
      <c r="DE415" s="1594"/>
      <c r="DF415" s="1594"/>
      <c r="DG415" s="1594"/>
      <c r="DH415" s="1594"/>
      <c r="DI415" s="1594"/>
      <c r="DJ415" s="1594"/>
      <c r="DK415" s="1594"/>
      <c r="DL415" s="1594"/>
      <c r="DM415" s="1594"/>
      <c r="DN415" s="1594"/>
      <c r="DO415" s="1594"/>
      <c r="DP415" s="1594"/>
      <c r="DQ415" s="1594"/>
      <c r="DR415" s="1594"/>
      <c r="DS415" s="1594"/>
      <c r="DT415" s="1594"/>
      <c r="DU415" s="1594"/>
      <c r="DV415" s="1594"/>
      <c r="DW415" s="1594"/>
      <c r="DX415" s="1594"/>
      <c r="DY415" s="1594"/>
      <c r="DZ415" s="1594"/>
      <c r="EA415" s="1594"/>
      <c r="EB415" s="1594"/>
      <c r="EC415" s="1594"/>
      <c r="ED415" s="1594"/>
      <c r="EE415" s="1594"/>
      <c r="EF415" s="1594"/>
      <c r="EG415" s="1594"/>
      <c r="EH415" s="1594"/>
      <c r="EI415" s="1594"/>
      <c r="EJ415" s="1594"/>
      <c r="EK415" s="1594"/>
      <c r="EL415" s="1594"/>
      <c r="EM415" s="1594"/>
      <c r="EN415" s="1594"/>
      <c r="EO415" s="1594"/>
      <c r="EP415" s="1594"/>
      <c r="EQ415" s="1594"/>
      <c r="ER415" s="1594"/>
      <c r="ES415" s="1594"/>
    </row>
    <row r="416" spans="1:149" s="1595" customFormat="1" ht="12.5">
      <c r="A416" s="1644" t="str">
        <f t="shared" si="225"/>
        <v>Organisation</v>
      </c>
      <c r="B416" s="1758"/>
      <c r="C416" s="1758"/>
      <c r="D416" s="1758"/>
      <c r="E416" s="1756"/>
      <c r="F416" s="1592"/>
      <c r="G416" s="1714">
        <f t="shared" si="226"/>
        <v>0</v>
      </c>
      <c r="H416" s="1645"/>
      <c r="I416" s="1714">
        <f t="shared" si="227"/>
        <v>0</v>
      </c>
      <c r="J416" s="1646"/>
      <c r="K416" s="1646"/>
      <c r="L416" s="1592"/>
      <c r="M416" s="1597"/>
      <c r="N416" s="1597"/>
      <c r="O416" s="1646"/>
      <c r="P416" s="1647"/>
      <c r="Q416" s="1647"/>
      <c r="R416" s="1648"/>
      <c r="S416" s="1603"/>
      <c r="T416" s="1649"/>
      <c r="U416" s="1649"/>
      <c r="V416" s="1649"/>
      <c r="W416" s="1649"/>
      <c r="X416" s="1649"/>
      <c r="Y416" s="1649"/>
      <c r="Z416" s="1649"/>
      <c r="AA416" s="1649"/>
      <c r="AB416" s="1649"/>
      <c r="AC416" s="1649"/>
      <c r="AD416" s="1649"/>
      <c r="AE416" s="1649"/>
      <c r="AF416" s="1610">
        <f t="shared" si="206"/>
        <v>0</v>
      </c>
      <c r="AG416" s="1649"/>
      <c r="AH416" s="1649"/>
      <c r="AI416" s="1649"/>
      <c r="AJ416" s="1649"/>
      <c r="AK416" s="1649"/>
      <c r="AL416" s="1649"/>
      <c r="AM416" s="1649"/>
      <c r="AN416" s="1649"/>
      <c r="AO416" s="1649"/>
      <c r="AP416" s="1649"/>
      <c r="AQ416" s="1649"/>
      <c r="AR416" s="1709"/>
      <c r="AS416" s="1779">
        <f t="shared" si="207"/>
        <v>0</v>
      </c>
      <c r="AT416" s="1711">
        <f t="shared" si="228"/>
        <v>0</v>
      </c>
      <c r="AU416" s="1611">
        <f t="shared" si="208"/>
        <v>0</v>
      </c>
      <c r="AV416" s="1611">
        <f t="shared" si="209"/>
        <v>0</v>
      </c>
      <c r="AW416" s="1611">
        <f t="shared" si="210"/>
        <v>0</v>
      </c>
      <c r="AX416" s="1611">
        <f t="shared" si="211"/>
        <v>0</v>
      </c>
      <c r="AY416" s="1611">
        <f t="shared" si="212"/>
        <v>0</v>
      </c>
      <c r="AZ416" s="1611">
        <f t="shared" si="213"/>
        <v>0</v>
      </c>
      <c r="BA416" s="1611">
        <f t="shared" si="214"/>
        <v>0</v>
      </c>
      <c r="BB416" s="1611">
        <f t="shared" si="215"/>
        <v>0</v>
      </c>
      <c r="BC416" s="1611">
        <f t="shared" si="216"/>
        <v>0</v>
      </c>
      <c r="BD416" s="1611">
        <f t="shared" si="217"/>
        <v>0</v>
      </c>
      <c r="BE416" s="1611">
        <f t="shared" si="218"/>
        <v>0</v>
      </c>
      <c r="BF416" s="1611">
        <f t="shared" si="219"/>
        <v>0</v>
      </c>
      <c r="BG416" s="1611">
        <f t="shared" si="229"/>
        <v>0</v>
      </c>
      <c r="BH416" s="1611" t="str">
        <f t="shared" si="230"/>
        <v/>
      </c>
      <c r="BI416" s="1611" t="str">
        <f t="shared" si="231"/>
        <v/>
      </c>
      <c r="BJ416" s="1611" t="str">
        <f t="shared" si="220"/>
        <v/>
      </c>
      <c r="BK416" s="1611" t="str">
        <f t="shared" si="221"/>
        <v/>
      </c>
      <c r="BL416" s="1611" t="str">
        <f t="shared" ca="1" si="222"/>
        <v/>
      </c>
      <c r="BM416" s="1611" t="str">
        <f t="shared" si="232"/>
        <v/>
      </c>
      <c r="BN416" s="1611" t="str">
        <f t="shared" si="223"/>
        <v/>
      </c>
      <c r="BO416" s="1611" t="str">
        <f t="shared" si="224"/>
        <v/>
      </c>
      <c r="BP416" s="1611" t="str">
        <f t="shared" si="233"/>
        <v/>
      </c>
      <c r="BQ416" s="1611" t="str">
        <f t="shared" si="234"/>
        <v/>
      </c>
      <c r="BR416" s="1611" t="str">
        <f t="shared" si="235"/>
        <v/>
      </c>
      <c r="BS416" s="1611" t="str">
        <f t="shared" si="236"/>
        <v/>
      </c>
      <c r="BT416" s="1611" t="str">
        <f t="shared" si="237"/>
        <v/>
      </c>
      <c r="BU416" s="1731">
        <f t="shared" ca="1" si="238"/>
        <v>0</v>
      </c>
      <c r="BV416" s="1594"/>
      <c r="BW416" s="1594"/>
      <c r="BX416" s="1594"/>
      <c r="BY416" s="1594"/>
      <c r="BZ416" s="1594"/>
      <c r="CA416" s="1594"/>
      <c r="CB416" s="1594"/>
      <c r="CC416" s="1594"/>
      <c r="CD416" s="1594"/>
      <c r="CE416" s="1594"/>
      <c r="CF416" s="1594"/>
      <c r="CG416" s="1594"/>
      <c r="CH416" s="1594"/>
      <c r="CI416" s="1594"/>
      <c r="CJ416" s="1594"/>
      <c r="CK416" s="1594"/>
      <c r="CL416" s="1594"/>
      <c r="CM416" s="1594"/>
      <c r="CN416" s="1594"/>
      <c r="CO416" s="1594"/>
      <c r="CP416" s="1594"/>
      <c r="CQ416" s="1594"/>
      <c r="CR416" s="1594"/>
      <c r="CS416" s="1594"/>
      <c r="CT416" s="1594"/>
      <c r="CU416" s="1594"/>
      <c r="CV416" s="1594"/>
      <c r="CW416" s="1594"/>
      <c r="CX416" s="1594"/>
      <c r="CY416" s="1594"/>
      <c r="CZ416" s="1594"/>
      <c r="DA416" s="1594"/>
      <c r="DB416" s="1594"/>
      <c r="DC416" s="1594"/>
      <c r="DD416" s="1594"/>
      <c r="DE416" s="1594"/>
      <c r="DF416" s="1594"/>
      <c r="DG416" s="1594"/>
      <c r="DH416" s="1594"/>
      <c r="DI416" s="1594"/>
      <c r="DJ416" s="1594"/>
      <c r="DK416" s="1594"/>
      <c r="DL416" s="1594"/>
      <c r="DM416" s="1594"/>
      <c r="DN416" s="1594"/>
      <c r="DO416" s="1594"/>
      <c r="DP416" s="1594"/>
      <c r="DQ416" s="1594"/>
      <c r="DR416" s="1594"/>
      <c r="DS416" s="1594"/>
      <c r="DT416" s="1594"/>
      <c r="DU416" s="1594"/>
      <c r="DV416" s="1594"/>
      <c r="DW416" s="1594"/>
      <c r="DX416" s="1594"/>
      <c r="DY416" s="1594"/>
      <c r="DZ416" s="1594"/>
      <c r="EA416" s="1594"/>
      <c r="EB416" s="1594"/>
      <c r="EC416" s="1594"/>
      <c r="ED416" s="1594"/>
      <c r="EE416" s="1594"/>
      <c r="EF416" s="1594"/>
      <c r="EG416" s="1594"/>
      <c r="EH416" s="1594"/>
      <c r="EI416" s="1594"/>
      <c r="EJ416" s="1594"/>
      <c r="EK416" s="1594"/>
      <c r="EL416" s="1594"/>
      <c r="EM416" s="1594"/>
      <c r="EN416" s="1594"/>
      <c r="EO416" s="1594"/>
      <c r="EP416" s="1594"/>
      <c r="EQ416" s="1594"/>
      <c r="ER416" s="1594"/>
      <c r="ES416" s="1594"/>
    </row>
    <row r="417" spans="1:149" s="1595" customFormat="1" ht="12.5">
      <c r="A417" s="1644" t="str">
        <f t="shared" si="225"/>
        <v>Organisation</v>
      </c>
      <c r="B417" s="1758"/>
      <c r="C417" s="1758"/>
      <c r="D417" s="1758"/>
      <c r="E417" s="1756"/>
      <c r="F417" s="1592"/>
      <c r="G417" s="1714">
        <f t="shared" si="226"/>
        <v>0</v>
      </c>
      <c r="H417" s="1645"/>
      <c r="I417" s="1714">
        <f t="shared" si="227"/>
        <v>0</v>
      </c>
      <c r="J417" s="1646"/>
      <c r="K417" s="1646"/>
      <c r="L417" s="1592"/>
      <c r="M417" s="1597"/>
      <c r="N417" s="1597"/>
      <c r="O417" s="1646"/>
      <c r="P417" s="1647"/>
      <c r="Q417" s="1647"/>
      <c r="R417" s="1648"/>
      <c r="S417" s="1603"/>
      <c r="T417" s="1649"/>
      <c r="U417" s="1649"/>
      <c r="V417" s="1649"/>
      <c r="W417" s="1649"/>
      <c r="X417" s="1649"/>
      <c r="Y417" s="1649"/>
      <c r="Z417" s="1649"/>
      <c r="AA417" s="1649"/>
      <c r="AB417" s="1649"/>
      <c r="AC417" s="1649"/>
      <c r="AD417" s="1649"/>
      <c r="AE417" s="1649"/>
      <c r="AF417" s="1610">
        <f t="shared" si="206"/>
        <v>0</v>
      </c>
      <c r="AG417" s="1649"/>
      <c r="AH417" s="1649"/>
      <c r="AI417" s="1649"/>
      <c r="AJ417" s="1649"/>
      <c r="AK417" s="1649"/>
      <c r="AL417" s="1649"/>
      <c r="AM417" s="1649"/>
      <c r="AN417" s="1649"/>
      <c r="AO417" s="1649"/>
      <c r="AP417" s="1649"/>
      <c r="AQ417" s="1649"/>
      <c r="AR417" s="1709"/>
      <c r="AS417" s="1779">
        <f t="shared" si="207"/>
        <v>0</v>
      </c>
      <c r="AT417" s="1711">
        <f t="shared" si="228"/>
        <v>0</v>
      </c>
      <c r="AU417" s="1611">
        <f t="shared" si="208"/>
        <v>0</v>
      </c>
      <c r="AV417" s="1611">
        <f t="shared" si="209"/>
        <v>0</v>
      </c>
      <c r="AW417" s="1611">
        <f t="shared" si="210"/>
        <v>0</v>
      </c>
      <c r="AX417" s="1611">
        <f t="shared" si="211"/>
        <v>0</v>
      </c>
      <c r="AY417" s="1611">
        <f t="shared" si="212"/>
        <v>0</v>
      </c>
      <c r="AZ417" s="1611">
        <f t="shared" si="213"/>
        <v>0</v>
      </c>
      <c r="BA417" s="1611">
        <f t="shared" si="214"/>
        <v>0</v>
      </c>
      <c r="BB417" s="1611">
        <f t="shared" si="215"/>
        <v>0</v>
      </c>
      <c r="BC417" s="1611">
        <f t="shared" si="216"/>
        <v>0</v>
      </c>
      <c r="BD417" s="1611">
        <f t="shared" si="217"/>
        <v>0</v>
      </c>
      <c r="BE417" s="1611">
        <f t="shared" si="218"/>
        <v>0</v>
      </c>
      <c r="BF417" s="1611">
        <f t="shared" si="219"/>
        <v>0</v>
      </c>
      <c r="BG417" s="1611">
        <f t="shared" si="229"/>
        <v>0</v>
      </c>
      <c r="BH417" s="1611" t="str">
        <f t="shared" si="230"/>
        <v/>
      </c>
      <c r="BI417" s="1611" t="str">
        <f t="shared" si="231"/>
        <v/>
      </c>
      <c r="BJ417" s="1611" t="str">
        <f t="shared" si="220"/>
        <v/>
      </c>
      <c r="BK417" s="1611" t="str">
        <f t="shared" si="221"/>
        <v/>
      </c>
      <c r="BL417" s="1611" t="str">
        <f t="shared" ca="1" si="222"/>
        <v/>
      </c>
      <c r="BM417" s="1611" t="str">
        <f t="shared" si="232"/>
        <v/>
      </c>
      <c r="BN417" s="1611" t="str">
        <f t="shared" si="223"/>
        <v/>
      </c>
      <c r="BO417" s="1611" t="str">
        <f t="shared" si="224"/>
        <v/>
      </c>
      <c r="BP417" s="1611" t="str">
        <f t="shared" si="233"/>
        <v/>
      </c>
      <c r="BQ417" s="1611" t="str">
        <f t="shared" si="234"/>
        <v/>
      </c>
      <c r="BR417" s="1611" t="str">
        <f t="shared" si="235"/>
        <v/>
      </c>
      <c r="BS417" s="1611" t="str">
        <f t="shared" si="236"/>
        <v/>
      </c>
      <c r="BT417" s="1611" t="str">
        <f t="shared" si="237"/>
        <v/>
      </c>
      <c r="BU417" s="1731">
        <f t="shared" ca="1" si="238"/>
        <v>0</v>
      </c>
      <c r="BV417" s="1594"/>
      <c r="BW417" s="1594"/>
      <c r="BX417" s="1594"/>
      <c r="BY417" s="1594"/>
      <c r="BZ417" s="1594"/>
      <c r="CA417" s="1594"/>
      <c r="CB417" s="1594"/>
      <c r="CC417" s="1594"/>
      <c r="CD417" s="1594"/>
      <c r="CE417" s="1594"/>
      <c r="CF417" s="1594"/>
      <c r="CG417" s="1594"/>
      <c r="CH417" s="1594"/>
      <c r="CI417" s="1594"/>
      <c r="CJ417" s="1594"/>
      <c r="CK417" s="1594"/>
      <c r="CL417" s="1594"/>
      <c r="CM417" s="1594"/>
      <c r="CN417" s="1594"/>
      <c r="CO417" s="1594"/>
      <c r="CP417" s="1594"/>
      <c r="CQ417" s="1594"/>
      <c r="CR417" s="1594"/>
      <c r="CS417" s="1594"/>
      <c r="CT417" s="1594"/>
      <c r="CU417" s="1594"/>
      <c r="CV417" s="1594"/>
      <c r="CW417" s="1594"/>
      <c r="CX417" s="1594"/>
      <c r="CY417" s="1594"/>
      <c r="CZ417" s="1594"/>
      <c r="DA417" s="1594"/>
      <c r="DB417" s="1594"/>
      <c r="DC417" s="1594"/>
      <c r="DD417" s="1594"/>
      <c r="DE417" s="1594"/>
      <c r="DF417" s="1594"/>
      <c r="DG417" s="1594"/>
      <c r="DH417" s="1594"/>
      <c r="DI417" s="1594"/>
      <c r="DJ417" s="1594"/>
      <c r="DK417" s="1594"/>
      <c r="DL417" s="1594"/>
      <c r="DM417" s="1594"/>
      <c r="DN417" s="1594"/>
      <c r="DO417" s="1594"/>
      <c r="DP417" s="1594"/>
      <c r="DQ417" s="1594"/>
      <c r="DR417" s="1594"/>
      <c r="DS417" s="1594"/>
      <c r="DT417" s="1594"/>
      <c r="DU417" s="1594"/>
      <c r="DV417" s="1594"/>
      <c r="DW417" s="1594"/>
      <c r="DX417" s="1594"/>
      <c r="DY417" s="1594"/>
      <c r="DZ417" s="1594"/>
      <c r="EA417" s="1594"/>
      <c r="EB417" s="1594"/>
      <c r="EC417" s="1594"/>
      <c r="ED417" s="1594"/>
      <c r="EE417" s="1594"/>
      <c r="EF417" s="1594"/>
      <c r="EG417" s="1594"/>
      <c r="EH417" s="1594"/>
      <c r="EI417" s="1594"/>
      <c r="EJ417" s="1594"/>
      <c r="EK417" s="1594"/>
      <c r="EL417" s="1594"/>
      <c r="EM417" s="1594"/>
      <c r="EN417" s="1594"/>
      <c r="EO417" s="1594"/>
      <c r="EP417" s="1594"/>
      <c r="EQ417" s="1594"/>
      <c r="ER417" s="1594"/>
      <c r="ES417" s="1594"/>
    </row>
    <row r="418" spans="1:149" s="1595" customFormat="1" ht="12.5">
      <c r="A418" s="1644" t="str">
        <f t="shared" si="225"/>
        <v>Organisation</v>
      </c>
      <c r="B418" s="1758"/>
      <c r="C418" s="1758"/>
      <c r="D418" s="1758"/>
      <c r="E418" s="1756"/>
      <c r="F418" s="1592"/>
      <c r="G418" s="1714">
        <f t="shared" si="226"/>
        <v>0</v>
      </c>
      <c r="H418" s="1645"/>
      <c r="I418" s="1714">
        <f t="shared" si="227"/>
        <v>0</v>
      </c>
      <c r="J418" s="1646"/>
      <c r="K418" s="1646"/>
      <c r="L418" s="1592"/>
      <c r="M418" s="1597"/>
      <c r="N418" s="1597"/>
      <c r="O418" s="1646"/>
      <c r="P418" s="1647"/>
      <c r="Q418" s="1647"/>
      <c r="R418" s="1648"/>
      <c r="S418" s="1603"/>
      <c r="T418" s="1649"/>
      <c r="U418" s="1649"/>
      <c r="V418" s="1649"/>
      <c r="W418" s="1649"/>
      <c r="X418" s="1649"/>
      <c r="Y418" s="1649"/>
      <c r="Z418" s="1649"/>
      <c r="AA418" s="1649"/>
      <c r="AB418" s="1649"/>
      <c r="AC418" s="1649"/>
      <c r="AD418" s="1649"/>
      <c r="AE418" s="1649"/>
      <c r="AF418" s="1610">
        <f t="shared" si="206"/>
        <v>0</v>
      </c>
      <c r="AG418" s="1649"/>
      <c r="AH418" s="1649"/>
      <c r="AI418" s="1649"/>
      <c r="AJ418" s="1649"/>
      <c r="AK418" s="1649"/>
      <c r="AL418" s="1649"/>
      <c r="AM418" s="1649"/>
      <c r="AN418" s="1649"/>
      <c r="AO418" s="1649"/>
      <c r="AP418" s="1649"/>
      <c r="AQ418" s="1649"/>
      <c r="AR418" s="1709"/>
      <c r="AS418" s="1779">
        <f t="shared" si="207"/>
        <v>0</v>
      </c>
      <c r="AT418" s="1711">
        <f t="shared" si="228"/>
        <v>0</v>
      </c>
      <c r="AU418" s="1611">
        <f t="shared" si="208"/>
        <v>0</v>
      </c>
      <c r="AV418" s="1611">
        <f t="shared" si="209"/>
        <v>0</v>
      </c>
      <c r="AW418" s="1611">
        <f t="shared" si="210"/>
        <v>0</v>
      </c>
      <c r="AX418" s="1611">
        <f t="shared" si="211"/>
        <v>0</v>
      </c>
      <c r="AY418" s="1611">
        <f t="shared" si="212"/>
        <v>0</v>
      </c>
      <c r="AZ418" s="1611">
        <f t="shared" si="213"/>
        <v>0</v>
      </c>
      <c r="BA418" s="1611">
        <f t="shared" si="214"/>
        <v>0</v>
      </c>
      <c r="BB418" s="1611">
        <f t="shared" si="215"/>
        <v>0</v>
      </c>
      <c r="BC418" s="1611">
        <f t="shared" si="216"/>
        <v>0</v>
      </c>
      <c r="BD418" s="1611">
        <f t="shared" si="217"/>
        <v>0</v>
      </c>
      <c r="BE418" s="1611">
        <f t="shared" si="218"/>
        <v>0</v>
      </c>
      <c r="BF418" s="1611">
        <f t="shared" si="219"/>
        <v>0</v>
      </c>
      <c r="BG418" s="1611">
        <f t="shared" si="229"/>
        <v>0</v>
      </c>
      <c r="BH418" s="1611" t="str">
        <f t="shared" si="230"/>
        <v/>
      </c>
      <c r="BI418" s="1611" t="str">
        <f t="shared" si="231"/>
        <v/>
      </c>
      <c r="BJ418" s="1611" t="str">
        <f t="shared" si="220"/>
        <v/>
      </c>
      <c r="BK418" s="1611" t="str">
        <f t="shared" si="221"/>
        <v/>
      </c>
      <c r="BL418" s="1611" t="str">
        <f t="shared" ca="1" si="222"/>
        <v/>
      </c>
      <c r="BM418" s="1611" t="str">
        <f t="shared" si="232"/>
        <v/>
      </c>
      <c r="BN418" s="1611" t="str">
        <f t="shared" si="223"/>
        <v/>
      </c>
      <c r="BO418" s="1611" t="str">
        <f t="shared" si="224"/>
        <v/>
      </c>
      <c r="BP418" s="1611" t="str">
        <f t="shared" si="233"/>
        <v/>
      </c>
      <c r="BQ418" s="1611" t="str">
        <f t="shared" si="234"/>
        <v/>
      </c>
      <c r="BR418" s="1611" t="str">
        <f t="shared" si="235"/>
        <v/>
      </c>
      <c r="BS418" s="1611" t="str">
        <f t="shared" si="236"/>
        <v/>
      </c>
      <c r="BT418" s="1611" t="str">
        <f t="shared" si="237"/>
        <v/>
      </c>
      <c r="BU418" s="1731">
        <f t="shared" ca="1" si="238"/>
        <v>0</v>
      </c>
      <c r="BV418" s="1594"/>
      <c r="BW418" s="1594"/>
      <c r="BX418" s="1594"/>
      <c r="BY418" s="1594"/>
      <c r="BZ418" s="1594"/>
      <c r="CA418" s="1594"/>
      <c r="CB418" s="1594"/>
      <c r="CC418" s="1594"/>
      <c r="CD418" s="1594"/>
      <c r="CE418" s="1594"/>
      <c r="CF418" s="1594"/>
      <c r="CG418" s="1594"/>
      <c r="CH418" s="1594"/>
      <c r="CI418" s="1594"/>
      <c r="CJ418" s="1594"/>
      <c r="CK418" s="1594"/>
      <c r="CL418" s="1594"/>
      <c r="CM418" s="1594"/>
      <c r="CN418" s="1594"/>
      <c r="CO418" s="1594"/>
      <c r="CP418" s="1594"/>
      <c r="CQ418" s="1594"/>
      <c r="CR418" s="1594"/>
      <c r="CS418" s="1594"/>
      <c r="CT418" s="1594"/>
      <c r="CU418" s="1594"/>
      <c r="CV418" s="1594"/>
      <c r="CW418" s="1594"/>
      <c r="CX418" s="1594"/>
      <c r="CY418" s="1594"/>
      <c r="CZ418" s="1594"/>
      <c r="DA418" s="1594"/>
      <c r="DB418" s="1594"/>
      <c r="DC418" s="1594"/>
      <c r="DD418" s="1594"/>
      <c r="DE418" s="1594"/>
      <c r="DF418" s="1594"/>
      <c r="DG418" s="1594"/>
      <c r="DH418" s="1594"/>
      <c r="DI418" s="1594"/>
      <c r="DJ418" s="1594"/>
      <c r="DK418" s="1594"/>
      <c r="DL418" s="1594"/>
      <c r="DM418" s="1594"/>
      <c r="DN418" s="1594"/>
      <c r="DO418" s="1594"/>
      <c r="DP418" s="1594"/>
      <c r="DQ418" s="1594"/>
      <c r="DR418" s="1594"/>
      <c r="DS418" s="1594"/>
      <c r="DT418" s="1594"/>
      <c r="DU418" s="1594"/>
      <c r="DV418" s="1594"/>
      <c r="DW418" s="1594"/>
      <c r="DX418" s="1594"/>
      <c r="DY418" s="1594"/>
      <c r="DZ418" s="1594"/>
      <c r="EA418" s="1594"/>
      <c r="EB418" s="1594"/>
      <c r="EC418" s="1594"/>
      <c r="ED418" s="1594"/>
      <c r="EE418" s="1594"/>
      <c r="EF418" s="1594"/>
      <c r="EG418" s="1594"/>
      <c r="EH418" s="1594"/>
      <c r="EI418" s="1594"/>
      <c r="EJ418" s="1594"/>
      <c r="EK418" s="1594"/>
      <c r="EL418" s="1594"/>
      <c r="EM418" s="1594"/>
      <c r="EN418" s="1594"/>
      <c r="EO418" s="1594"/>
      <c r="EP418" s="1594"/>
      <c r="EQ418" s="1594"/>
      <c r="ER418" s="1594"/>
      <c r="ES418" s="1594"/>
    </row>
    <row r="419" spans="1:149" s="1594" customFormat="1" ht="12.5">
      <c r="A419" s="1644" t="str">
        <f t="shared" si="225"/>
        <v>Organisation</v>
      </c>
      <c r="B419" s="1758"/>
      <c r="C419" s="1758"/>
      <c r="D419" s="1758"/>
      <c r="E419" s="1756"/>
      <c r="F419" s="1592"/>
      <c r="G419" s="1714">
        <f t="shared" si="226"/>
        <v>0</v>
      </c>
      <c r="H419" s="1645"/>
      <c r="I419" s="1714">
        <f t="shared" si="227"/>
        <v>0</v>
      </c>
      <c r="J419" s="1646"/>
      <c r="K419" s="1646"/>
      <c r="L419" s="1592"/>
      <c r="M419" s="1597"/>
      <c r="N419" s="1597"/>
      <c r="O419" s="1646"/>
      <c r="P419" s="1647"/>
      <c r="Q419" s="1647"/>
      <c r="R419" s="1648"/>
      <c r="S419" s="1603"/>
      <c r="T419" s="1649"/>
      <c r="U419" s="1649"/>
      <c r="V419" s="1649"/>
      <c r="W419" s="1649"/>
      <c r="X419" s="1649"/>
      <c r="Y419" s="1649"/>
      <c r="Z419" s="1649"/>
      <c r="AA419" s="1649"/>
      <c r="AB419" s="1649"/>
      <c r="AC419" s="1649"/>
      <c r="AD419" s="1649"/>
      <c r="AE419" s="1649"/>
      <c r="AF419" s="1610">
        <f t="shared" si="206"/>
        <v>0</v>
      </c>
      <c r="AG419" s="1649"/>
      <c r="AH419" s="1649"/>
      <c r="AI419" s="1649"/>
      <c r="AJ419" s="1649"/>
      <c r="AK419" s="1649"/>
      <c r="AL419" s="1649"/>
      <c r="AM419" s="1649"/>
      <c r="AN419" s="1649"/>
      <c r="AO419" s="1649"/>
      <c r="AP419" s="1649"/>
      <c r="AQ419" s="1649"/>
      <c r="AR419" s="1709"/>
      <c r="AS419" s="1779">
        <f t="shared" si="207"/>
        <v>0</v>
      </c>
      <c r="AT419" s="1711">
        <f t="shared" si="228"/>
        <v>0</v>
      </c>
      <c r="AU419" s="1611">
        <f t="shared" si="208"/>
        <v>0</v>
      </c>
      <c r="AV419" s="1611">
        <f t="shared" si="209"/>
        <v>0</v>
      </c>
      <c r="AW419" s="1611">
        <f t="shared" si="210"/>
        <v>0</v>
      </c>
      <c r="AX419" s="1611">
        <f t="shared" si="211"/>
        <v>0</v>
      </c>
      <c r="AY419" s="1611">
        <f t="shared" si="212"/>
        <v>0</v>
      </c>
      <c r="AZ419" s="1611">
        <f t="shared" si="213"/>
        <v>0</v>
      </c>
      <c r="BA419" s="1611">
        <f t="shared" si="214"/>
        <v>0</v>
      </c>
      <c r="BB419" s="1611">
        <f t="shared" si="215"/>
        <v>0</v>
      </c>
      <c r="BC419" s="1611">
        <f t="shared" si="216"/>
        <v>0</v>
      </c>
      <c r="BD419" s="1611">
        <f t="shared" si="217"/>
        <v>0</v>
      </c>
      <c r="BE419" s="1611">
        <f t="shared" si="218"/>
        <v>0</v>
      </c>
      <c r="BF419" s="1611">
        <f t="shared" si="219"/>
        <v>0</v>
      </c>
      <c r="BG419" s="1611">
        <f t="shared" si="229"/>
        <v>0</v>
      </c>
      <c r="BH419" s="1611" t="str">
        <f t="shared" si="230"/>
        <v/>
      </c>
      <c r="BI419" s="1611" t="str">
        <f t="shared" si="231"/>
        <v/>
      </c>
      <c r="BJ419" s="1611" t="str">
        <f t="shared" si="220"/>
        <v/>
      </c>
      <c r="BK419" s="1611" t="str">
        <f t="shared" si="221"/>
        <v/>
      </c>
      <c r="BL419" s="1611" t="str">
        <f t="shared" ca="1" si="222"/>
        <v/>
      </c>
      <c r="BM419" s="1611" t="str">
        <f t="shared" si="232"/>
        <v/>
      </c>
      <c r="BN419" s="1611" t="str">
        <f t="shared" si="223"/>
        <v/>
      </c>
      <c r="BO419" s="1611" t="str">
        <f t="shared" si="224"/>
        <v/>
      </c>
      <c r="BP419" s="1611" t="str">
        <f t="shared" si="233"/>
        <v/>
      </c>
      <c r="BQ419" s="1611" t="str">
        <f t="shared" si="234"/>
        <v/>
      </c>
      <c r="BR419" s="1611" t="str">
        <f t="shared" si="235"/>
        <v/>
      </c>
      <c r="BS419" s="1611" t="str">
        <f t="shared" si="236"/>
        <v/>
      </c>
      <c r="BT419" s="1611" t="str">
        <f t="shared" si="237"/>
        <v/>
      </c>
      <c r="BU419" s="1731">
        <f t="shared" ca="1" si="238"/>
        <v>0</v>
      </c>
    </row>
    <row r="420" spans="1:149" s="1595" customFormat="1" ht="12.5">
      <c r="A420" s="1644" t="str">
        <f t="shared" si="225"/>
        <v>Organisation</v>
      </c>
      <c r="B420" s="1758"/>
      <c r="C420" s="1758"/>
      <c r="D420" s="1758"/>
      <c r="E420" s="1756"/>
      <c r="F420" s="1592"/>
      <c r="G420" s="1714">
        <f t="shared" si="226"/>
        <v>0</v>
      </c>
      <c r="H420" s="1645"/>
      <c r="I420" s="1714">
        <f t="shared" si="227"/>
        <v>0</v>
      </c>
      <c r="J420" s="1646"/>
      <c r="K420" s="1646"/>
      <c r="L420" s="1592"/>
      <c r="M420" s="1597"/>
      <c r="N420" s="1597"/>
      <c r="O420" s="1646"/>
      <c r="P420" s="1647"/>
      <c r="Q420" s="1647"/>
      <c r="R420" s="1648"/>
      <c r="S420" s="1603"/>
      <c r="T420" s="1649"/>
      <c r="U420" s="1649"/>
      <c r="V420" s="1649"/>
      <c r="W420" s="1649"/>
      <c r="X420" s="1649"/>
      <c r="Y420" s="1649"/>
      <c r="Z420" s="1649"/>
      <c r="AA420" s="1649"/>
      <c r="AB420" s="1649"/>
      <c r="AC420" s="1649"/>
      <c r="AD420" s="1649"/>
      <c r="AE420" s="1649"/>
      <c r="AF420" s="1610">
        <f t="shared" si="206"/>
        <v>0</v>
      </c>
      <c r="AG420" s="1649"/>
      <c r="AH420" s="1649"/>
      <c r="AI420" s="1649"/>
      <c r="AJ420" s="1649"/>
      <c r="AK420" s="1649"/>
      <c r="AL420" s="1649"/>
      <c r="AM420" s="1649"/>
      <c r="AN420" s="1649"/>
      <c r="AO420" s="1649"/>
      <c r="AP420" s="1649"/>
      <c r="AQ420" s="1649"/>
      <c r="AR420" s="1709"/>
      <c r="AS420" s="1779">
        <f t="shared" si="207"/>
        <v>0</v>
      </c>
      <c r="AT420" s="1711">
        <f t="shared" si="228"/>
        <v>0</v>
      </c>
      <c r="AU420" s="1611">
        <f t="shared" si="208"/>
        <v>0</v>
      </c>
      <c r="AV420" s="1611">
        <f t="shared" si="209"/>
        <v>0</v>
      </c>
      <c r="AW420" s="1611">
        <f t="shared" si="210"/>
        <v>0</v>
      </c>
      <c r="AX420" s="1611">
        <f t="shared" si="211"/>
        <v>0</v>
      </c>
      <c r="AY420" s="1611">
        <f t="shared" si="212"/>
        <v>0</v>
      </c>
      <c r="AZ420" s="1611">
        <f t="shared" si="213"/>
        <v>0</v>
      </c>
      <c r="BA420" s="1611">
        <f t="shared" si="214"/>
        <v>0</v>
      </c>
      <c r="BB420" s="1611">
        <f t="shared" si="215"/>
        <v>0</v>
      </c>
      <c r="BC420" s="1611">
        <f t="shared" si="216"/>
        <v>0</v>
      </c>
      <c r="BD420" s="1611">
        <f t="shared" si="217"/>
        <v>0</v>
      </c>
      <c r="BE420" s="1611">
        <f t="shared" si="218"/>
        <v>0</v>
      </c>
      <c r="BF420" s="1611">
        <f t="shared" si="219"/>
        <v>0</v>
      </c>
      <c r="BG420" s="1611">
        <f t="shared" si="229"/>
        <v>0</v>
      </c>
      <c r="BH420" s="1611" t="str">
        <f t="shared" si="230"/>
        <v/>
      </c>
      <c r="BI420" s="1611" t="str">
        <f t="shared" si="231"/>
        <v/>
      </c>
      <c r="BJ420" s="1611" t="str">
        <f t="shared" si="220"/>
        <v/>
      </c>
      <c r="BK420" s="1611" t="str">
        <f t="shared" si="221"/>
        <v/>
      </c>
      <c r="BL420" s="1611" t="str">
        <f t="shared" ca="1" si="222"/>
        <v/>
      </c>
      <c r="BM420" s="1611" t="str">
        <f t="shared" si="232"/>
        <v/>
      </c>
      <c r="BN420" s="1611" t="str">
        <f t="shared" si="223"/>
        <v/>
      </c>
      <c r="BO420" s="1611" t="str">
        <f t="shared" si="224"/>
        <v/>
      </c>
      <c r="BP420" s="1611" t="str">
        <f t="shared" si="233"/>
        <v/>
      </c>
      <c r="BQ420" s="1611" t="str">
        <f t="shared" si="234"/>
        <v/>
      </c>
      <c r="BR420" s="1611" t="str">
        <f t="shared" si="235"/>
        <v/>
      </c>
      <c r="BS420" s="1611" t="str">
        <f t="shared" si="236"/>
        <v/>
      </c>
      <c r="BT420" s="1611" t="str">
        <f t="shared" si="237"/>
        <v/>
      </c>
      <c r="BU420" s="1731">
        <f t="shared" ca="1" si="238"/>
        <v>0</v>
      </c>
      <c r="BV420" s="1594"/>
      <c r="BW420" s="1594"/>
      <c r="BX420" s="1594"/>
      <c r="BY420" s="1594"/>
      <c r="BZ420" s="1594"/>
      <c r="CA420" s="1594"/>
      <c r="CB420" s="1594"/>
      <c r="CC420" s="1594"/>
      <c r="CD420" s="1594"/>
      <c r="CE420" s="1594"/>
      <c r="CF420" s="1594"/>
      <c r="CG420" s="1594"/>
      <c r="CH420" s="1594"/>
      <c r="CI420" s="1594"/>
      <c r="CJ420" s="1594"/>
      <c r="CK420" s="1594"/>
      <c r="CL420" s="1594"/>
      <c r="CM420" s="1594"/>
      <c r="CN420" s="1594"/>
      <c r="CO420" s="1594"/>
      <c r="CP420" s="1594"/>
      <c r="CQ420" s="1594"/>
      <c r="CR420" s="1594"/>
      <c r="CS420" s="1594"/>
      <c r="CT420" s="1594"/>
      <c r="CU420" s="1594"/>
      <c r="CV420" s="1594"/>
      <c r="CW420" s="1594"/>
      <c r="CX420" s="1594"/>
      <c r="CY420" s="1594"/>
      <c r="CZ420" s="1594"/>
      <c r="DA420" s="1594"/>
      <c r="DB420" s="1594"/>
      <c r="DC420" s="1594"/>
      <c r="DD420" s="1594"/>
      <c r="DE420" s="1594"/>
      <c r="DF420" s="1594"/>
      <c r="DG420" s="1594"/>
      <c r="DH420" s="1594"/>
      <c r="DI420" s="1594"/>
      <c r="DJ420" s="1594"/>
      <c r="DK420" s="1594"/>
      <c r="DL420" s="1594"/>
      <c r="DM420" s="1594"/>
      <c r="DN420" s="1594"/>
      <c r="DO420" s="1594"/>
      <c r="DP420" s="1594"/>
      <c r="DQ420" s="1594"/>
      <c r="DR420" s="1594"/>
      <c r="DS420" s="1594"/>
      <c r="DT420" s="1594"/>
      <c r="DU420" s="1594"/>
      <c r="DV420" s="1594"/>
      <c r="DW420" s="1594"/>
      <c r="DX420" s="1594"/>
      <c r="DY420" s="1594"/>
      <c r="DZ420" s="1594"/>
      <c r="EA420" s="1594"/>
      <c r="EB420" s="1594"/>
      <c r="EC420" s="1594"/>
      <c r="ED420" s="1594"/>
      <c r="EE420" s="1594"/>
      <c r="EF420" s="1594"/>
      <c r="EG420" s="1594"/>
      <c r="EH420" s="1594"/>
      <c r="EI420" s="1594"/>
      <c r="EJ420" s="1594"/>
      <c r="EK420" s="1594"/>
      <c r="EL420" s="1594"/>
      <c r="EM420" s="1594"/>
      <c r="EN420" s="1594"/>
      <c r="EO420" s="1594"/>
      <c r="EP420" s="1594"/>
      <c r="EQ420" s="1594"/>
      <c r="ER420" s="1594"/>
      <c r="ES420" s="1594"/>
    </row>
    <row r="421" spans="1:149" s="1595" customFormat="1" ht="12.5">
      <c r="A421" s="1644" t="str">
        <f t="shared" si="225"/>
        <v>Organisation</v>
      </c>
      <c r="B421" s="1758"/>
      <c r="C421" s="1758"/>
      <c r="D421" s="1758"/>
      <c r="E421" s="1756"/>
      <c r="F421" s="1592"/>
      <c r="G421" s="1714">
        <f t="shared" si="226"/>
        <v>0</v>
      </c>
      <c r="H421" s="1645"/>
      <c r="I421" s="1714">
        <f t="shared" si="227"/>
        <v>0</v>
      </c>
      <c r="J421" s="1646"/>
      <c r="K421" s="1646"/>
      <c r="L421" s="1592"/>
      <c r="M421" s="1597"/>
      <c r="N421" s="1597"/>
      <c r="O421" s="1646"/>
      <c r="P421" s="1647"/>
      <c r="Q421" s="1647"/>
      <c r="R421" s="1648"/>
      <c r="S421" s="1603"/>
      <c r="T421" s="1649"/>
      <c r="U421" s="1649"/>
      <c r="V421" s="1649"/>
      <c r="W421" s="1649"/>
      <c r="X421" s="1649"/>
      <c r="Y421" s="1649"/>
      <c r="Z421" s="1649"/>
      <c r="AA421" s="1649"/>
      <c r="AB421" s="1649"/>
      <c r="AC421" s="1649"/>
      <c r="AD421" s="1649"/>
      <c r="AE421" s="1649"/>
      <c r="AF421" s="1610">
        <f t="shared" si="206"/>
        <v>0</v>
      </c>
      <c r="AG421" s="1649"/>
      <c r="AH421" s="1649"/>
      <c r="AI421" s="1649"/>
      <c r="AJ421" s="1649"/>
      <c r="AK421" s="1649"/>
      <c r="AL421" s="1649"/>
      <c r="AM421" s="1649"/>
      <c r="AN421" s="1649"/>
      <c r="AO421" s="1649"/>
      <c r="AP421" s="1649"/>
      <c r="AQ421" s="1649"/>
      <c r="AR421" s="1709"/>
      <c r="AS421" s="1779">
        <f t="shared" si="207"/>
        <v>0</v>
      </c>
      <c r="AT421" s="1711">
        <f t="shared" si="228"/>
        <v>0</v>
      </c>
      <c r="AU421" s="1611">
        <f t="shared" si="208"/>
        <v>0</v>
      </c>
      <c r="AV421" s="1611">
        <f t="shared" si="209"/>
        <v>0</v>
      </c>
      <c r="AW421" s="1611">
        <f t="shared" si="210"/>
        <v>0</v>
      </c>
      <c r="AX421" s="1611">
        <f t="shared" si="211"/>
        <v>0</v>
      </c>
      <c r="AY421" s="1611">
        <f t="shared" si="212"/>
        <v>0</v>
      </c>
      <c r="AZ421" s="1611">
        <f t="shared" si="213"/>
        <v>0</v>
      </c>
      <c r="BA421" s="1611">
        <f t="shared" si="214"/>
        <v>0</v>
      </c>
      <c r="BB421" s="1611">
        <f t="shared" si="215"/>
        <v>0</v>
      </c>
      <c r="BC421" s="1611">
        <f t="shared" si="216"/>
        <v>0</v>
      </c>
      <c r="BD421" s="1611">
        <f t="shared" si="217"/>
        <v>0</v>
      </c>
      <c r="BE421" s="1611">
        <f t="shared" si="218"/>
        <v>0</v>
      </c>
      <c r="BF421" s="1611">
        <f t="shared" si="219"/>
        <v>0</v>
      </c>
      <c r="BG421" s="1611">
        <f t="shared" si="229"/>
        <v>0</v>
      </c>
      <c r="BH421" s="1611" t="str">
        <f t="shared" si="230"/>
        <v/>
      </c>
      <c r="BI421" s="1611" t="str">
        <f t="shared" si="231"/>
        <v/>
      </c>
      <c r="BJ421" s="1611" t="str">
        <f t="shared" si="220"/>
        <v/>
      </c>
      <c r="BK421" s="1611" t="str">
        <f t="shared" si="221"/>
        <v/>
      </c>
      <c r="BL421" s="1611" t="str">
        <f t="shared" ca="1" si="222"/>
        <v/>
      </c>
      <c r="BM421" s="1611" t="str">
        <f t="shared" si="232"/>
        <v/>
      </c>
      <c r="BN421" s="1611" t="str">
        <f t="shared" si="223"/>
        <v/>
      </c>
      <c r="BO421" s="1611" t="str">
        <f t="shared" si="224"/>
        <v/>
      </c>
      <c r="BP421" s="1611" t="str">
        <f t="shared" si="233"/>
        <v/>
      </c>
      <c r="BQ421" s="1611" t="str">
        <f t="shared" si="234"/>
        <v/>
      </c>
      <c r="BR421" s="1611" t="str">
        <f t="shared" si="235"/>
        <v/>
      </c>
      <c r="BS421" s="1611" t="str">
        <f t="shared" si="236"/>
        <v/>
      </c>
      <c r="BT421" s="1611" t="str">
        <f t="shared" si="237"/>
        <v/>
      </c>
      <c r="BU421" s="1731">
        <f t="shared" ca="1" si="238"/>
        <v>0</v>
      </c>
      <c r="BV421" s="1594"/>
      <c r="BW421" s="1594"/>
      <c r="BX421" s="1594"/>
      <c r="BY421" s="1594"/>
      <c r="BZ421" s="1594"/>
      <c r="CA421" s="1594"/>
      <c r="CB421" s="1594"/>
      <c r="CC421" s="1594"/>
      <c r="CD421" s="1594"/>
      <c r="CE421" s="1594"/>
      <c r="CF421" s="1594"/>
      <c r="CG421" s="1594"/>
      <c r="CH421" s="1594"/>
      <c r="CI421" s="1594"/>
      <c r="CJ421" s="1594"/>
      <c r="CK421" s="1594"/>
      <c r="CL421" s="1594"/>
      <c r="CM421" s="1594"/>
      <c r="CN421" s="1594"/>
      <c r="CO421" s="1594"/>
      <c r="CP421" s="1594"/>
      <c r="CQ421" s="1594"/>
      <c r="CR421" s="1594"/>
      <c r="CS421" s="1594"/>
      <c r="CT421" s="1594"/>
      <c r="CU421" s="1594"/>
      <c r="CV421" s="1594"/>
      <c r="CW421" s="1594"/>
      <c r="CX421" s="1594"/>
      <c r="CY421" s="1594"/>
      <c r="CZ421" s="1594"/>
      <c r="DA421" s="1594"/>
      <c r="DB421" s="1594"/>
      <c r="DC421" s="1594"/>
      <c r="DD421" s="1594"/>
      <c r="DE421" s="1594"/>
      <c r="DF421" s="1594"/>
      <c r="DG421" s="1594"/>
      <c r="DH421" s="1594"/>
      <c r="DI421" s="1594"/>
      <c r="DJ421" s="1594"/>
      <c r="DK421" s="1594"/>
      <c r="DL421" s="1594"/>
      <c r="DM421" s="1594"/>
      <c r="DN421" s="1594"/>
      <c r="DO421" s="1594"/>
      <c r="DP421" s="1594"/>
      <c r="DQ421" s="1594"/>
      <c r="DR421" s="1594"/>
      <c r="DS421" s="1594"/>
      <c r="DT421" s="1594"/>
      <c r="DU421" s="1594"/>
      <c r="DV421" s="1594"/>
      <c r="DW421" s="1594"/>
      <c r="DX421" s="1594"/>
      <c r="DY421" s="1594"/>
      <c r="DZ421" s="1594"/>
      <c r="EA421" s="1594"/>
      <c r="EB421" s="1594"/>
      <c r="EC421" s="1594"/>
      <c r="ED421" s="1594"/>
      <c r="EE421" s="1594"/>
      <c r="EF421" s="1594"/>
      <c r="EG421" s="1594"/>
      <c r="EH421" s="1594"/>
      <c r="EI421" s="1594"/>
      <c r="EJ421" s="1594"/>
      <c r="EK421" s="1594"/>
      <c r="EL421" s="1594"/>
      <c r="EM421" s="1594"/>
      <c r="EN421" s="1594"/>
      <c r="EO421" s="1594"/>
      <c r="EP421" s="1594"/>
      <c r="EQ421" s="1594"/>
      <c r="ER421" s="1594"/>
      <c r="ES421" s="1594"/>
    </row>
    <row r="422" spans="1:149" s="1595" customFormat="1" ht="12.5">
      <c r="A422" s="1644" t="str">
        <f t="shared" si="225"/>
        <v>Organisation</v>
      </c>
      <c r="B422" s="1758"/>
      <c r="C422" s="1758"/>
      <c r="D422" s="1758"/>
      <c r="E422" s="1756"/>
      <c r="F422" s="1592"/>
      <c r="G422" s="1714">
        <f t="shared" si="226"/>
        <v>0</v>
      </c>
      <c r="H422" s="1645"/>
      <c r="I422" s="1714">
        <f t="shared" si="227"/>
        <v>0</v>
      </c>
      <c r="J422" s="1646"/>
      <c r="K422" s="1646"/>
      <c r="L422" s="1592"/>
      <c r="M422" s="1597"/>
      <c r="N422" s="1597"/>
      <c r="O422" s="1646"/>
      <c r="P422" s="1647"/>
      <c r="Q422" s="1647"/>
      <c r="R422" s="1648"/>
      <c r="S422" s="1603"/>
      <c r="T422" s="1649"/>
      <c r="U422" s="1649"/>
      <c r="V422" s="1649"/>
      <c r="W422" s="1649"/>
      <c r="X422" s="1649"/>
      <c r="Y422" s="1649"/>
      <c r="Z422" s="1649"/>
      <c r="AA422" s="1649"/>
      <c r="AB422" s="1649"/>
      <c r="AC422" s="1649"/>
      <c r="AD422" s="1649"/>
      <c r="AE422" s="1649"/>
      <c r="AF422" s="1610">
        <f t="shared" si="206"/>
        <v>0</v>
      </c>
      <c r="AG422" s="1649"/>
      <c r="AH422" s="1649"/>
      <c r="AI422" s="1649"/>
      <c r="AJ422" s="1649"/>
      <c r="AK422" s="1649"/>
      <c r="AL422" s="1649"/>
      <c r="AM422" s="1649"/>
      <c r="AN422" s="1649"/>
      <c r="AO422" s="1649"/>
      <c r="AP422" s="1649"/>
      <c r="AQ422" s="1649"/>
      <c r="AR422" s="1709"/>
      <c r="AS422" s="1779">
        <f t="shared" si="207"/>
        <v>0</v>
      </c>
      <c r="AT422" s="1711">
        <f t="shared" si="228"/>
        <v>0</v>
      </c>
      <c r="AU422" s="1611">
        <f t="shared" si="208"/>
        <v>0</v>
      </c>
      <c r="AV422" s="1611">
        <f t="shared" si="209"/>
        <v>0</v>
      </c>
      <c r="AW422" s="1611">
        <f t="shared" si="210"/>
        <v>0</v>
      </c>
      <c r="AX422" s="1611">
        <f t="shared" si="211"/>
        <v>0</v>
      </c>
      <c r="AY422" s="1611">
        <f t="shared" si="212"/>
        <v>0</v>
      </c>
      <c r="AZ422" s="1611">
        <f t="shared" si="213"/>
        <v>0</v>
      </c>
      <c r="BA422" s="1611">
        <f t="shared" si="214"/>
        <v>0</v>
      </c>
      <c r="BB422" s="1611">
        <f t="shared" si="215"/>
        <v>0</v>
      </c>
      <c r="BC422" s="1611">
        <f t="shared" si="216"/>
        <v>0</v>
      </c>
      <c r="BD422" s="1611">
        <f t="shared" si="217"/>
        <v>0</v>
      </c>
      <c r="BE422" s="1611">
        <f t="shared" si="218"/>
        <v>0</v>
      </c>
      <c r="BF422" s="1611">
        <f t="shared" si="219"/>
        <v>0</v>
      </c>
      <c r="BG422" s="1611">
        <f t="shared" si="229"/>
        <v>0</v>
      </c>
      <c r="BH422" s="1611" t="str">
        <f t="shared" si="230"/>
        <v/>
      </c>
      <c r="BI422" s="1611" t="str">
        <f t="shared" si="231"/>
        <v/>
      </c>
      <c r="BJ422" s="1611" t="str">
        <f t="shared" si="220"/>
        <v/>
      </c>
      <c r="BK422" s="1611" t="str">
        <f t="shared" si="221"/>
        <v/>
      </c>
      <c r="BL422" s="1611" t="str">
        <f t="shared" ca="1" si="222"/>
        <v/>
      </c>
      <c r="BM422" s="1611" t="str">
        <f t="shared" si="232"/>
        <v/>
      </c>
      <c r="BN422" s="1611" t="str">
        <f t="shared" si="223"/>
        <v/>
      </c>
      <c r="BO422" s="1611" t="str">
        <f t="shared" si="224"/>
        <v/>
      </c>
      <c r="BP422" s="1611" t="str">
        <f t="shared" si="233"/>
        <v/>
      </c>
      <c r="BQ422" s="1611" t="str">
        <f t="shared" si="234"/>
        <v/>
      </c>
      <c r="BR422" s="1611" t="str">
        <f t="shared" si="235"/>
        <v/>
      </c>
      <c r="BS422" s="1611" t="str">
        <f t="shared" si="236"/>
        <v/>
      </c>
      <c r="BT422" s="1611" t="str">
        <f t="shared" si="237"/>
        <v/>
      </c>
      <c r="BU422" s="1731">
        <f t="shared" ca="1" si="238"/>
        <v>0</v>
      </c>
      <c r="BV422" s="1594"/>
      <c r="BW422" s="1594"/>
      <c r="BX422" s="1594"/>
      <c r="BY422" s="1594"/>
      <c r="BZ422" s="1594"/>
      <c r="CA422" s="1594"/>
      <c r="CB422" s="1594"/>
      <c r="CC422" s="1594"/>
      <c r="CD422" s="1594"/>
      <c r="CE422" s="1594"/>
      <c r="CF422" s="1594"/>
      <c r="CG422" s="1594"/>
      <c r="CH422" s="1594"/>
      <c r="CI422" s="1594"/>
      <c r="CJ422" s="1594"/>
      <c r="CK422" s="1594"/>
      <c r="CL422" s="1594"/>
      <c r="CM422" s="1594"/>
      <c r="CN422" s="1594"/>
      <c r="CO422" s="1594"/>
      <c r="CP422" s="1594"/>
      <c r="CQ422" s="1594"/>
      <c r="CR422" s="1594"/>
      <c r="CS422" s="1594"/>
      <c r="CT422" s="1594"/>
      <c r="CU422" s="1594"/>
      <c r="CV422" s="1594"/>
      <c r="CW422" s="1594"/>
      <c r="CX422" s="1594"/>
      <c r="CY422" s="1594"/>
      <c r="CZ422" s="1594"/>
      <c r="DA422" s="1594"/>
      <c r="DB422" s="1594"/>
      <c r="DC422" s="1594"/>
      <c r="DD422" s="1594"/>
      <c r="DE422" s="1594"/>
      <c r="DF422" s="1594"/>
      <c r="DG422" s="1594"/>
      <c r="DH422" s="1594"/>
      <c r="DI422" s="1594"/>
      <c r="DJ422" s="1594"/>
      <c r="DK422" s="1594"/>
      <c r="DL422" s="1594"/>
      <c r="DM422" s="1594"/>
      <c r="DN422" s="1594"/>
      <c r="DO422" s="1594"/>
      <c r="DP422" s="1594"/>
      <c r="DQ422" s="1594"/>
      <c r="DR422" s="1594"/>
      <c r="DS422" s="1594"/>
      <c r="DT422" s="1594"/>
      <c r="DU422" s="1594"/>
      <c r="DV422" s="1594"/>
      <c r="DW422" s="1594"/>
      <c r="DX422" s="1594"/>
      <c r="DY422" s="1594"/>
      <c r="DZ422" s="1594"/>
      <c r="EA422" s="1594"/>
      <c r="EB422" s="1594"/>
      <c r="EC422" s="1594"/>
      <c r="ED422" s="1594"/>
      <c r="EE422" s="1594"/>
      <c r="EF422" s="1594"/>
      <c r="EG422" s="1594"/>
      <c r="EH422" s="1594"/>
      <c r="EI422" s="1594"/>
      <c r="EJ422" s="1594"/>
      <c r="EK422" s="1594"/>
      <c r="EL422" s="1594"/>
      <c r="EM422" s="1594"/>
      <c r="EN422" s="1594"/>
      <c r="EO422" s="1594"/>
      <c r="EP422" s="1594"/>
      <c r="EQ422" s="1594"/>
      <c r="ER422" s="1594"/>
      <c r="ES422" s="1594"/>
    </row>
    <row r="423" spans="1:149" s="1595" customFormat="1" ht="12.5">
      <c r="A423" s="1644" t="str">
        <f t="shared" si="225"/>
        <v>Organisation</v>
      </c>
      <c r="B423" s="1758"/>
      <c r="C423" s="1758"/>
      <c r="D423" s="1758"/>
      <c r="E423" s="1756"/>
      <c r="F423" s="1592"/>
      <c r="G423" s="1714">
        <f t="shared" si="226"/>
        <v>0</v>
      </c>
      <c r="H423" s="1645"/>
      <c r="I423" s="1714">
        <f t="shared" si="227"/>
        <v>0</v>
      </c>
      <c r="J423" s="1646"/>
      <c r="K423" s="1646"/>
      <c r="L423" s="1592"/>
      <c r="M423" s="1597"/>
      <c r="N423" s="1597"/>
      <c r="O423" s="1646"/>
      <c r="P423" s="1647"/>
      <c r="Q423" s="1647"/>
      <c r="R423" s="1648"/>
      <c r="S423" s="1603"/>
      <c r="T423" s="1649"/>
      <c r="U423" s="1649"/>
      <c r="V423" s="1649"/>
      <c r="W423" s="1649"/>
      <c r="X423" s="1649"/>
      <c r="Y423" s="1649"/>
      <c r="Z423" s="1649"/>
      <c r="AA423" s="1649"/>
      <c r="AB423" s="1649"/>
      <c r="AC423" s="1649"/>
      <c r="AD423" s="1649"/>
      <c r="AE423" s="1649"/>
      <c r="AF423" s="1610">
        <f t="shared" si="206"/>
        <v>0</v>
      </c>
      <c r="AG423" s="1649"/>
      <c r="AH423" s="1649"/>
      <c r="AI423" s="1649"/>
      <c r="AJ423" s="1649"/>
      <c r="AK423" s="1649"/>
      <c r="AL423" s="1649"/>
      <c r="AM423" s="1649"/>
      <c r="AN423" s="1649"/>
      <c r="AO423" s="1649"/>
      <c r="AP423" s="1649"/>
      <c r="AQ423" s="1649"/>
      <c r="AR423" s="1709"/>
      <c r="AS423" s="1779">
        <f t="shared" si="207"/>
        <v>0</v>
      </c>
      <c r="AT423" s="1711">
        <f t="shared" si="228"/>
        <v>0</v>
      </c>
      <c r="AU423" s="1611">
        <f t="shared" si="208"/>
        <v>0</v>
      </c>
      <c r="AV423" s="1611">
        <f t="shared" si="209"/>
        <v>0</v>
      </c>
      <c r="AW423" s="1611">
        <f t="shared" si="210"/>
        <v>0</v>
      </c>
      <c r="AX423" s="1611">
        <f t="shared" si="211"/>
        <v>0</v>
      </c>
      <c r="AY423" s="1611">
        <f t="shared" si="212"/>
        <v>0</v>
      </c>
      <c r="AZ423" s="1611">
        <f t="shared" si="213"/>
        <v>0</v>
      </c>
      <c r="BA423" s="1611">
        <f t="shared" si="214"/>
        <v>0</v>
      </c>
      <c r="BB423" s="1611">
        <f t="shared" si="215"/>
        <v>0</v>
      </c>
      <c r="BC423" s="1611">
        <f t="shared" si="216"/>
        <v>0</v>
      </c>
      <c r="BD423" s="1611">
        <f t="shared" si="217"/>
        <v>0</v>
      </c>
      <c r="BE423" s="1611">
        <f t="shared" si="218"/>
        <v>0</v>
      </c>
      <c r="BF423" s="1611">
        <f t="shared" si="219"/>
        <v>0</v>
      </c>
      <c r="BG423" s="1611">
        <f t="shared" si="229"/>
        <v>0</v>
      </c>
      <c r="BH423" s="1611" t="str">
        <f t="shared" si="230"/>
        <v/>
      </c>
      <c r="BI423" s="1611" t="str">
        <f t="shared" si="231"/>
        <v/>
      </c>
      <c r="BJ423" s="1611" t="str">
        <f t="shared" si="220"/>
        <v/>
      </c>
      <c r="BK423" s="1611" t="str">
        <f t="shared" si="221"/>
        <v/>
      </c>
      <c r="BL423" s="1611" t="str">
        <f t="shared" ca="1" si="222"/>
        <v/>
      </c>
      <c r="BM423" s="1611" t="str">
        <f t="shared" si="232"/>
        <v/>
      </c>
      <c r="BN423" s="1611" t="str">
        <f t="shared" si="223"/>
        <v/>
      </c>
      <c r="BO423" s="1611" t="str">
        <f t="shared" si="224"/>
        <v/>
      </c>
      <c r="BP423" s="1611" t="str">
        <f t="shared" si="233"/>
        <v/>
      </c>
      <c r="BQ423" s="1611" t="str">
        <f t="shared" si="234"/>
        <v/>
      </c>
      <c r="BR423" s="1611" t="str">
        <f t="shared" si="235"/>
        <v/>
      </c>
      <c r="BS423" s="1611" t="str">
        <f t="shared" si="236"/>
        <v/>
      </c>
      <c r="BT423" s="1611" t="str">
        <f t="shared" si="237"/>
        <v/>
      </c>
      <c r="BU423" s="1731">
        <f t="shared" ca="1" si="238"/>
        <v>0</v>
      </c>
      <c r="BV423" s="1594"/>
      <c r="BW423" s="1594"/>
      <c r="BX423" s="1594"/>
      <c r="BY423" s="1594"/>
      <c r="BZ423" s="1594"/>
      <c r="CA423" s="1594"/>
      <c r="CB423" s="1594"/>
      <c r="CC423" s="1594"/>
      <c r="CD423" s="1594"/>
      <c r="CE423" s="1594"/>
      <c r="CF423" s="1594"/>
      <c r="CG423" s="1594"/>
      <c r="CH423" s="1594"/>
      <c r="CI423" s="1594"/>
      <c r="CJ423" s="1594"/>
      <c r="CK423" s="1594"/>
      <c r="CL423" s="1594"/>
      <c r="CM423" s="1594"/>
      <c r="CN423" s="1594"/>
      <c r="CO423" s="1594"/>
      <c r="CP423" s="1594"/>
      <c r="CQ423" s="1594"/>
      <c r="CR423" s="1594"/>
      <c r="CS423" s="1594"/>
      <c r="CT423" s="1594"/>
      <c r="CU423" s="1594"/>
      <c r="CV423" s="1594"/>
      <c r="CW423" s="1594"/>
      <c r="CX423" s="1594"/>
      <c r="CY423" s="1594"/>
      <c r="CZ423" s="1594"/>
      <c r="DA423" s="1594"/>
      <c r="DB423" s="1594"/>
      <c r="DC423" s="1594"/>
      <c r="DD423" s="1594"/>
      <c r="DE423" s="1594"/>
      <c r="DF423" s="1594"/>
      <c r="DG423" s="1594"/>
      <c r="DH423" s="1594"/>
      <c r="DI423" s="1594"/>
      <c r="DJ423" s="1594"/>
      <c r="DK423" s="1594"/>
      <c r="DL423" s="1594"/>
      <c r="DM423" s="1594"/>
      <c r="DN423" s="1594"/>
      <c r="DO423" s="1594"/>
      <c r="DP423" s="1594"/>
      <c r="DQ423" s="1594"/>
      <c r="DR423" s="1594"/>
      <c r="DS423" s="1594"/>
      <c r="DT423" s="1594"/>
      <c r="DU423" s="1594"/>
      <c r="DV423" s="1594"/>
      <c r="DW423" s="1594"/>
      <c r="DX423" s="1594"/>
      <c r="DY423" s="1594"/>
      <c r="DZ423" s="1594"/>
      <c r="EA423" s="1594"/>
      <c r="EB423" s="1594"/>
      <c r="EC423" s="1594"/>
      <c r="ED423" s="1594"/>
      <c r="EE423" s="1594"/>
      <c r="EF423" s="1594"/>
      <c r="EG423" s="1594"/>
      <c r="EH423" s="1594"/>
      <c r="EI423" s="1594"/>
      <c r="EJ423" s="1594"/>
      <c r="EK423" s="1594"/>
      <c r="EL423" s="1594"/>
      <c r="EM423" s="1594"/>
      <c r="EN423" s="1594"/>
      <c r="EO423" s="1594"/>
      <c r="EP423" s="1594"/>
      <c r="EQ423" s="1594"/>
      <c r="ER423" s="1594"/>
      <c r="ES423" s="1594"/>
    </row>
    <row r="424" spans="1:149" s="1595" customFormat="1" ht="12.5">
      <c r="A424" s="1644" t="str">
        <f t="shared" si="225"/>
        <v>Organisation</v>
      </c>
      <c r="B424" s="1758"/>
      <c r="C424" s="1758"/>
      <c r="D424" s="1758"/>
      <c r="E424" s="1756"/>
      <c r="F424" s="1592"/>
      <c r="G424" s="1714">
        <f t="shared" si="226"/>
        <v>0</v>
      </c>
      <c r="H424" s="1645"/>
      <c r="I424" s="1714">
        <f t="shared" si="227"/>
        <v>0</v>
      </c>
      <c r="J424" s="1646"/>
      <c r="K424" s="1646"/>
      <c r="L424" s="1592"/>
      <c r="M424" s="1597"/>
      <c r="N424" s="1597"/>
      <c r="O424" s="1646"/>
      <c r="P424" s="1647"/>
      <c r="Q424" s="1647"/>
      <c r="R424" s="1648"/>
      <c r="S424" s="1603"/>
      <c r="T424" s="1649"/>
      <c r="U424" s="1649"/>
      <c r="V424" s="1649"/>
      <c r="W424" s="1649"/>
      <c r="X424" s="1649"/>
      <c r="Y424" s="1649"/>
      <c r="Z424" s="1649"/>
      <c r="AA424" s="1649"/>
      <c r="AB424" s="1649"/>
      <c r="AC424" s="1649"/>
      <c r="AD424" s="1649"/>
      <c r="AE424" s="1649"/>
      <c r="AF424" s="1610">
        <f t="shared" si="206"/>
        <v>0</v>
      </c>
      <c r="AG424" s="1649"/>
      <c r="AH424" s="1649"/>
      <c r="AI424" s="1649"/>
      <c r="AJ424" s="1649"/>
      <c r="AK424" s="1649"/>
      <c r="AL424" s="1649"/>
      <c r="AM424" s="1649"/>
      <c r="AN424" s="1649"/>
      <c r="AO424" s="1649"/>
      <c r="AP424" s="1649"/>
      <c r="AQ424" s="1649"/>
      <c r="AR424" s="1709"/>
      <c r="AS424" s="1779">
        <f t="shared" si="207"/>
        <v>0</v>
      </c>
      <c r="AT424" s="1711">
        <f t="shared" si="228"/>
        <v>0</v>
      </c>
      <c r="AU424" s="1611">
        <f t="shared" si="208"/>
        <v>0</v>
      </c>
      <c r="AV424" s="1611">
        <f t="shared" si="209"/>
        <v>0</v>
      </c>
      <c r="AW424" s="1611">
        <f t="shared" si="210"/>
        <v>0</v>
      </c>
      <c r="AX424" s="1611">
        <f t="shared" si="211"/>
        <v>0</v>
      </c>
      <c r="AY424" s="1611">
        <f t="shared" si="212"/>
        <v>0</v>
      </c>
      <c r="AZ424" s="1611">
        <f t="shared" si="213"/>
        <v>0</v>
      </c>
      <c r="BA424" s="1611">
        <f t="shared" si="214"/>
        <v>0</v>
      </c>
      <c r="BB424" s="1611">
        <f t="shared" si="215"/>
        <v>0</v>
      </c>
      <c r="BC424" s="1611">
        <f t="shared" si="216"/>
        <v>0</v>
      </c>
      <c r="BD424" s="1611">
        <f t="shared" si="217"/>
        <v>0</v>
      </c>
      <c r="BE424" s="1611">
        <f t="shared" si="218"/>
        <v>0</v>
      </c>
      <c r="BF424" s="1611">
        <f t="shared" si="219"/>
        <v>0</v>
      </c>
      <c r="BG424" s="1611">
        <f t="shared" si="229"/>
        <v>0</v>
      </c>
      <c r="BH424" s="1611" t="str">
        <f t="shared" si="230"/>
        <v/>
      </c>
      <c r="BI424" s="1611" t="str">
        <f t="shared" si="231"/>
        <v/>
      </c>
      <c r="BJ424" s="1611" t="str">
        <f t="shared" si="220"/>
        <v/>
      </c>
      <c r="BK424" s="1611" t="str">
        <f t="shared" si="221"/>
        <v/>
      </c>
      <c r="BL424" s="1611" t="str">
        <f t="shared" ca="1" si="222"/>
        <v/>
      </c>
      <c r="BM424" s="1611" t="str">
        <f t="shared" si="232"/>
        <v/>
      </c>
      <c r="BN424" s="1611" t="str">
        <f t="shared" si="223"/>
        <v/>
      </c>
      <c r="BO424" s="1611" t="str">
        <f t="shared" si="224"/>
        <v/>
      </c>
      <c r="BP424" s="1611" t="str">
        <f t="shared" si="233"/>
        <v/>
      </c>
      <c r="BQ424" s="1611" t="str">
        <f t="shared" si="234"/>
        <v/>
      </c>
      <c r="BR424" s="1611" t="str">
        <f t="shared" si="235"/>
        <v/>
      </c>
      <c r="BS424" s="1611" t="str">
        <f t="shared" si="236"/>
        <v/>
      </c>
      <c r="BT424" s="1611" t="str">
        <f t="shared" si="237"/>
        <v/>
      </c>
      <c r="BU424" s="1731">
        <f t="shared" ca="1" si="238"/>
        <v>0</v>
      </c>
      <c r="BV424" s="1594"/>
      <c r="BW424" s="1594"/>
      <c r="BX424" s="1594"/>
      <c r="BY424" s="1594"/>
      <c r="BZ424" s="1594"/>
      <c r="CA424" s="1594"/>
      <c r="CB424" s="1594"/>
      <c r="CC424" s="1594"/>
      <c r="CD424" s="1594"/>
      <c r="CE424" s="1594"/>
      <c r="CF424" s="1594"/>
      <c r="CG424" s="1594"/>
      <c r="CH424" s="1594"/>
      <c r="CI424" s="1594"/>
      <c r="CJ424" s="1594"/>
      <c r="CK424" s="1594"/>
      <c r="CL424" s="1594"/>
      <c r="CM424" s="1594"/>
      <c r="CN424" s="1594"/>
      <c r="CO424" s="1594"/>
      <c r="CP424" s="1594"/>
      <c r="CQ424" s="1594"/>
      <c r="CR424" s="1594"/>
      <c r="CS424" s="1594"/>
      <c r="CT424" s="1594"/>
      <c r="CU424" s="1594"/>
      <c r="CV424" s="1594"/>
      <c r="CW424" s="1594"/>
      <c r="CX424" s="1594"/>
      <c r="CY424" s="1594"/>
      <c r="CZ424" s="1594"/>
      <c r="DA424" s="1594"/>
      <c r="DB424" s="1594"/>
      <c r="DC424" s="1594"/>
      <c r="DD424" s="1594"/>
      <c r="DE424" s="1594"/>
      <c r="DF424" s="1594"/>
      <c r="DG424" s="1594"/>
      <c r="DH424" s="1594"/>
      <c r="DI424" s="1594"/>
      <c r="DJ424" s="1594"/>
      <c r="DK424" s="1594"/>
      <c r="DL424" s="1594"/>
      <c r="DM424" s="1594"/>
      <c r="DN424" s="1594"/>
      <c r="DO424" s="1594"/>
      <c r="DP424" s="1594"/>
      <c r="DQ424" s="1594"/>
      <c r="DR424" s="1594"/>
      <c r="DS424" s="1594"/>
      <c r="DT424" s="1594"/>
      <c r="DU424" s="1594"/>
      <c r="DV424" s="1594"/>
      <c r="DW424" s="1594"/>
      <c r="DX424" s="1594"/>
      <c r="DY424" s="1594"/>
      <c r="DZ424" s="1594"/>
      <c r="EA424" s="1594"/>
      <c r="EB424" s="1594"/>
      <c r="EC424" s="1594"/>
      <c r="ED424" s="1594"/>
      <c r="EE424" s="1594"/>
      <c r="EF424" s="1594"/>
      <c r="EG424" s="1594"/>
      <c r="EH424" s="1594"/>
      <c r="EI424" s="1594"/>
      <c r="EJ424" s="1594"/>
      <c r="EK424" s="1594"/>
      <c r="EL424" s="1594"/>
      <c r="EM424" s="1594"/>
      <c r="EN424" s="1594"/>
      <c r="EO424" s="1594"/>
      <c r="EP424" s="1594"/>
      <c r="EQ424" s="1594"/>
      <c r="ER424" s="1594"/>
      <c r="ES424" s="1594"/>
    </row>
    <row r="425" spans="1:149" s="1595" customFormat="1" ht="12.5">
      <c r="A425" s="1644" t="str">
        <f t="shared" si="225"/>
        <v>Organisation</v>
      </c>
      <c r="B425" s="1758"/>
      <c r="C425" s="1758"/>
      <c r="D425" s="1758"/>
      <c r="E425" s="1756"/>
      <c r="F425" s="1592"/>
      <c r="G425" s="1714">
        <f t="shared" si="226"/>
        <v>0</v>
      </c>
      <c r="H425" s="1645"/>
      <c r="I425" s="1714">
        <f t="shared" si="227"/>
        <v>0</v>
      </c>
      <c r="J425" s="1646"/>
      <c r="K425" s="1646"/>
      <c r="L425" s="1592"/>
      <c r="M425" s="1597"/>
      <c r="N425" s="1597"/>
      <c r="O425" s="1646"/>
      <c r="P425" s="1647"/>
      <c r="Q425" s="1647"/>
      <c r="R425" s="1648"/>
      <c r="S425" s="1603"/>
      <c r="T425" s="1649"/>
      <c r="U425" s="1649"/>
      <c r="V425" s="1649"/>
      <c r="W425" s="1649"/>
      <c r="X425" s="1649"/>
      <c r="Y425" s="1649"/>
      <c r="Z425" s="1649"/>
      <c r="AA425" s="1649"/>
      <c r="AB425" s="1649"/>
      <c r="AC425" s="1649"/>
      <c r="AD425" s="1649"/>
      <c r="AE425" s="1649"/>
      <c r="AF425" s="1610">
        <f t="shared" si="206"/>
        <v>0</v>
      </c>
      <c r="AG425" s="1649"/>
      <c r="AH425" s="1649"/>
      <c r="AI425" s="1649"/>
      <c r="AJ425" s="1649"/>
      <c r="AK425" s="1649"/>
      <c r="AL425" s="1649"/>
      <c r="AM425" s="1649"/>
      <c r="AN425" s="1649"/>
      <c r="AO425" s="1649"/>
      <c r="AP425" s="1649"/>
      <c r="AQ425" s="1649"/>
      <c r="AR425" s="1709"/>
      <c r="AS425" s="1779">
        <f t="shared" si="207"/>
        <v>0</v>
      </c>
      <c r="AT425" s="1711">
        <f t="shared" si="228"/>
        <v>0</v>
      </c>
      <c r="AU425" s="1611">
        <f t="shared" si="208"/>
        <v>0</v>
      </c>
      <c r="AV425" s="1611">
        <f t="shared" si="209"/>
        <v>0</v>
      </c>
      <c r="AW425" s="1611">
        <f t="shared" si="210"/>
        <v>0</v>
      </c>
      <c r="AX425" s="1611">
        <f t="shared" si="211"/>
        <v>0</v>
      </c>
      <c r="AY425" s="1611">
        <f t="shared" si="212"/>
        <v>0</v>
      </c>
      <c r="AZ425" s="1611">
        <f t="shared" si="213"/>
        <v>0</v>
      </c>
      <c r="BA425" s="1611">
        <f t="shared" si="214"/>
        <v>0</v>
      </c>
      <c r="BB425" s="1611">
        <f t="shared" si="215"/>
        <v>0</v>
      </c>
      <c r="BC425" s="1611">
        <f t="shared" si="216"/>
        <v>0</v>
      </c>
      <c r="BD425" s="1611">
        <f t="shared" si="217"/>
        <v>0</v>
      </c>
      <c r="BE425" s="1611">
        <f t="shared" si="218"/>
        <v>0</v>
      </c>
      <c r="BF425" s="1611">
        <f t="shared" si="219"/>
        <v>0</v>
      </c>
      <c r="BG425" s="1611">
        <f t="shared" si="229"/>
        <v>0</v>
      </c>
      <c r="BH425" s="1611" t="str">
        <f t="shared" si="230"/>
        <v/>
      </c>
      <c r="BI425" s="1611" t="str">
        <f t="shared" si="231"/>
        <v/>
      </c>
      <c r="BJ425" s="1611" t="str">
        <f t="shared" si="220"/>
        <v/>
      </c>
      <c r="BK425" s="1611" t="str">
        <f t="shared" si="221"/>
        <v/>
      </c>
      <c r="BL425" s="1611" t="str">
        <f t="shared" ca="1" si="222"/>
        <v/>
      </c>
      <c r="BM425" s="1611" t="str">
        <f t="shared" si="232"/>
        <v/>
      </c>
      <c r="BN425" s="1611" t="str">
        <f t="shared" si="223"/>
        <v/>
      </c>
      <c r="BO425" s="1611" t="str">
        <f t="shared" si="224"/>
        <v/>
      </c>
      <c r="BP425" s="1611" t="str">
        <f t="shared" si="233"/>
        <v/>
      </c>
      <c r="BQ425" s="1611" t="str">
        <f t="shared" si="234"/>
        <v/>
      </c>
      <c r="BR425" s="1611" t="str">
        <f t="shared" si="235"/>
        <v/>
      </c>
      <c r="BS425" s="1611" t="str">
        <f t="shared" si="236"/>
        <v/>
      </c>
      <c r="BT425" s="1611" t="str">
        <f t="shared" si="237"/>
        <v/>
      </c>
      <c r="BU425" s="1731">
        <f t="shared" ca="1" si="238"/>
        <v>0</v>
      </c>
      <c r="BV425" s="1594"/>
      <c r="BW425" s="1594"/>
      <c r="BX425" s="1594"/>
      <c r="BY425" s="1594"/>
      <c r="BZ425" s="1594"/>
      <c r="CA425" s="1594"/>
      <c r="CB425" s="1594"/>
      <c r="CC425" s="1594"/>
      <c r="CD425" s="1594"/>
      <c r="CE425" s="1594"/>
      <c r="CF425" s="1594"/>
      <c r="CG425" s="1594"/>
      <c r="CH425" s="1594"/>
      <c r="CI425" s="1594"/>
      <c r="CJ425" s="1594"/>
      <c r="CK425" s="1594"/>
      <c r="CL425" s="1594"/>
      <c r="CM425" s="1594"/>
      <c r="CN425" s="1594"/>
      <c r="CO425" s="1594"/>
      <c r="CP425" s="1594"/>
      <c r="CQ425" s="1594"/>
      <c r="CR425" s="1594"/>
      <c r="CS425" s="1594"/>
      <c r="CT425" s="1594"/>
      <c r="CU425" s="1594"/>
      <c r="CV425" s="1594"/>
      <c r="CW425" s="1594"/>
      <c r="CX425" s="1594"/>
      <c r="CY425" s="1594"/>
      <c r="CZ425" s="1594"/>
      <c r="DA425" s="1594"/>
      <c r="DB425" s="1594"/>
      <c r="DC425" s="1594"/>
      <c r="DD425" s="1594"/>
      <c r="DE425" s="1594"/>
      <c r="DF425" s="1594"/>
      <c r="DG425" s="1594"/>
      <c r="DH425" s="1594"/>
      <c r="DI425" s="1594"/>
      <c r="DJ425" s="1594"/>
      <c r="DK425" s="1594"/>
      <c r="DL425" s="1594"/>
      <c r="DM425" s="1594"/>
      <c r="DN425" s="1594"/>
      <c r="DO425" s="1594"/>
      <c r="DP425" s="1594"/>
      <c r="DQ425" s="1594"/>
      <c r="DR425" s="1594"/>
      <c r="DS425" s="1594"/>
      <c r="DT425" s="1594"/>
      <c r="DU425" s="1594"/>
      <c r="DV425" s="1594"/>
      <c r="DW425" s="1594"/>
      <c r="DX425" s="1594"/>
      <c r="DY425" s="1594"/>
      <c r="DZ425" s="1594"/>
      <c r="EA425" s="1594"/>
      <c r="EB425" s="1594"/>
      <c r="EC425" s="1594"/>
      <c r="ED425" s="1594"/>
      <c r="EE425" s="1594"/>
      <c r="EF425" s="1594"/>
      <c r="EG425" s="1594"/>
      <c r="EH425" s="1594"/>
      <c r="EI425" s="1594"/>
      <c r="EJ425" s="1594"/>
      <c r="EK425" s="1594"/>
      <c r="EL425" s="1594"/>
      <c r="EM425" s="1594"/>
      <c r="EN425" s="1594"/>
      <c r="EO425" s="1594"/>
      <c r="EP425" s="1594"/>
      <c r="EQ425" s="1594"/>
      <c r="ER425" s="1594"/>
      <c r="ES425" s="1594"/>
    </row>
    <row r="426" spans="1:149" s="1595" customFormat="1" ht="12.5">
      <c r="A426" s="1644" t="str">
        <f t="shared" si="225"/>
        <v>Organisation</v>
      </c>
      <c r="B426" s="1758"/>
      <c r="C426" s="1758"/>
      <c r="D426" s="1758"/>
      <c r="E426" s="1756"/>
      <c r="F426" s="1592"/>
      <c r="G426" s="1714">
        <f t="shared" si="226"/>
        <v>0</v>
      </c>
      <c r="H426" s="1645"/>
      <c r="I426" s="1714">
        <f t="shared" si="227"/>
        <v>0</v>
      </c>
      <c r="J426" s="1646"/>
      <c r="K426" s="1646"/>
      <c r="L426" s="1592"/>
      <c r="M426" s="1597"/>
      <c r="N426" s="1597"/>
      <c r="O426" s="1646"/>
      <c r="P426" s="1647"/>
      <c r="Q426" s="1647"/>
      <c r="R426" s="1648"/>
      <c r="S426" s="1603"/>
      <c r="T426" s="1649"/>
      <c r="U426" s="1649"/>
      <c r="V426" s="1649"/>
      <c r="W426" s="1649"/>
      <c r="X426" s="1649"/>
      <c r="Y426" s="1649"/>
      <c r="Z426" s="1649"/>
      <c r="AA426" s="1649"/>
      <c r="AB426" s="1649"/>
      <c r="AC426" s="1649"/>
      <c r="AD426" s="1649"/>
      <c r="AE426" s="1649"/>
      <c r="AF426" s="1610">
        <f t="shared" si="206"/>
        <v>0</v>
      </c>
      <c r="AG426" s="1649"/>
      <c r="AH426" s="1649"/>
      <c r="AI426" s="1649"/>
      <c r="AJ426" s="1649"/>
      <c r="AK426" s="1649"/>
      <c r="AL426" s="1649"/>
      <c r="AM426" s="1649"/>
      <c r="AN426" s="1649"/>
      <c r="AO426" s="1649"/>
      <c r="AP426" s="1649"/>
      <c r="AQ426" s="1649"/>
      <c r="AR426" s="1709"/>
      <c r="AS426" s="1779">
        <f t="shared" si="207"/>
        <v>0</v>
      </c>
      <c r="AT426" s="1711">
        <f t="shared" si="228"/>
        <v>0</v>
      </c>
      <c r="AU426" s="1611">
        <f t="shared" si="208"/>
        <v>0</v>
      </c>
      <c r="AV426" s="1611">
        <f t="shared" si="209"/>
        <v>0</v>
      </c>
      <c r="AW426" s="1611">
        <f t="shared" si="210"/>
        <v>0</v>
      </c>
      <c r="AX426" s="1611">
        <f t="shared" si="211"/>
        <v>0</v>
      </c>
      <c r="AY426" s="1611">
        <f t="shared" si="212"/>
        <v>0</v>
      </c>
      <c r="AZ426" s="1611">
        <f t="shared" si="213"/>
        <v>0</v>
      </c>
      <c r="BA426" s="1611">
        <f t="shared" si="214"/>
        <v>0</v>
      </c>
      <c r="BB426" s="1611">
        <f t="shared" si="215"/>
        <v>0</v>
      </c>
      <c r="BC426" s="1611">
        <f t="shared" si="216"/>
        <v>0</v>
      </c>
      <c r="BD426" s="1611">
        <f t="shared" si="217"/>
        <v>0</v>
      </c>
      <c r="BE426" s="1611">
        <f t="shared" si="218"/>
        <v>0</v>
      </c>
      <c r="BF426" s="1611">
        <f t="shared" si="219"/>
        <v>0</v>
      </c>
      <c r="BG426" s="1611">
        <f t="shared" si="229"/>
        <v>0</v>
      </c>
      <c r="BH426" s="1611" t="str">
        <f t="shared" si="230"/>
        <v/>
      </c>
      <c r="BI426" s="1611" t="str">
        <f t="shared" si="231"/>
        <v/>
      </c>
      <c r="BJ426" s="1611" t="str">
        <f t="shared" si="220"/>
        <v/>
      </c>
      <c r="BK426" s="1611" t="str">
        <f t="shared" si="221"/>
        <v/>
      </c>
      <c r="BL426" s="1611" t="str">
        <f t="shared" ca="1" si="222"/>
        <v/>
      </c>
      <c r="BM426" s="1611" t="str">
        <f t="shared" si="232"/>
        <v/>
      </c>
      <c r="BN426" s="1611" t="str">
        <f t="shared" si="223"/>
        <v/>
      </c>
      <c r="BO426" s="1611" t="str">
        <f t="shared" si="224"/>
        <v/>
      </c>
      <c r="BP426" s="1611" t="str">
        <f t="shared" si="233"/>
        <v/>
      </c>
      <c r="BQ426" s="1611" t="str">
        <f t="shared" si="234"/>
        <v/>
      </c>
      <c r="BR426" s="1611" t="str">
        <f t="shared" si="235"/>
        <v/>
      </c>
      <c r="BS426" s="1611" t="str">
        <f t="shared" si="236"/>
        <v/>
      </c>
      <c r="BT426" s="1611" t="str">
        <f t="shared" si="237"/>
        <v/>
      </c>
      <c r="BU426" s="1731">
        <f t="shared" ca="1" si="238"/>
        <v>0</v>
      </c>
      <c r="BV426" s="1594"/>
      <c r="BW426" s="1594"/>
      <c r="BX426" s="1594"/>
      <c r="BY426" s="1594"/>
      <c r="BZ426" s="1594"/>
      <c r="CA426" s="1594"/>
      <c r="CB426" s="1594"/>
      <c r="CC426" s="1594"/>
      <c r="CD426" s="1594"/>
      <c r="CE426" s="1594"/>
      <c r="CF426" s="1594"/>
      <c r="CG426" s="1594"/>
      <c r="CH426" s="1594"/>
      <c r="CI426" s="1594"/>
      <c r="CJ426" s="1594"/>
      <c r="CK426" s="1594"/>
      <c r="CL426" s="1594"/>
      <c r="CM426" s="1594"/>
      <c r="CN426" s="1594"/>
      <c r="CO426" s="1594"/>
      <c r="CP426" s="1594"/>
      <c r="CQ426" s="1594"/>
      <c r="CR426" s="1594"/>
      <c r="CS426" s="1594"/>
      <c r="CT426" s="1594"/>
      <c r="CU426" s="1594"/>
      <c r="CV426" s="1594"/>
      <c r="CW426" s="1594"/>
      <c r="CX426" s="1594"/>
      <c r="CY426" s="1594"/>
      <c r="CZ426" s="1594"/>
      <c r="DA426" s="1594"/>
      <c r="DB426" s="1594"/>
      <c r="DC426" s="1594"/>
      <c r="DD426" s="1594"/>
      <c r="DE426" s="1594"/>
      <c r="DF426" s="1594"/>
      <c r="DG426" s="1594"/>
      <c r="DH426" s="1594"/>
      <c r="DI426" s="1594"/>
      <c r="DJ426" s="1594"/>
      <c r="DK426" s="1594"/>
      <c r="DL426" s="1594"/>
      <c r="DM426" s="1594"/>
      <c r="DN426" s="1594"/>
      <c r="DO426" s="1594"/>
      <c r="DP426" s="1594"/>
      <c r="DQ426" s="1594"/>
      <c r="DR426" s="1594"/>
      <c r="DS426" s="1594"/>
      <c r="DT426" s="1594"/>
      <c r="DU426" s="1594"/>
      <c r="DV426" s="1594"/>
      <c r="DW426" s="1594"/>
      <c r="DX426" s="1594"/>
      <c r="DY426" s="1594"/>
      <c r="DZ426" s="1594"/>
      <c r="EA426" s="1594"/>
      <c r="EB426" s="1594"/>
      <c r="EC426" s="1594"/>
      <c r="ED426" s="1594"/>
      <c r="EE426" s="1594"/>
      <c r="EF426" s="1594"/>
      <c r="EG426" s="1594"/>
      <c r="EH426" s="1594"/>
      <c r="EI426" s="1594"/>
      <c r="EJ426" s="1594"/>
      <c r="EK426" s="1594"/>
      <c r="EL426" s="1594"/>
      <c r="EM426" s="1594"/>
      <c r="EN426" s="1594"/>
      <c r="EO426" s="1594"/>
      <c r="EP426" s="1594"/>
      <c r="EQ426" s="1594"/>
      <c r="ER426" s="1594"/>
      <c r="ES426" s="1594"/>
    </row>
    <row r="427" spans="1:149" s="1595" customFormat="1" ht="12.5">
      <c r="A427" s="1644" t="str">
        <f t="shared" si="225"/>
        <v>Organisation</v>
      </c>
      <c r="B427" s="1758"/>
      <c r="C427" s="1758"/>
      <c r="D427" s="1758"/>
      <c r="E427" s="1756"/>
      <c r="F427" s="1592"/>
      <c r="G427" s="1714">
        <f t="shared" si="226"/>
        <v>0</v>
      </c>
      <c r="H427" s="1645"/>
      <c r="I427" s="1714">
        <f t="shared" si="227"/>
        <v>0</v>
      </c>
      <c r="J427" s="1646"/>
      <c r="K427" s="1646"/>
      <c r="L427" s="1592"/>
      <c r="M427" s="1597"/>
      <c r="N427" s="1597"/>
      <c r="O427" s="1646"/>
      <c r="P427" s="1647"/>
      <c r="Q427" s="1647"/>
      <c r="R427" s="1648"/>
      <c r="S427" s="1603"/>
      <c r="T427" s="1649"/>
      <c r="U427" s="1649"/>
      <c r="V427" s="1649"/>
      <c r="W427" s="1649"/>
      <c r="X427" s="1649"/>
      <c r="Y427" s="1649"/>
      <c r="Z427" s="1649"/>
      <c r="AA427" s="1649"/>
      <c r="AB427" s="1649"/>
      <c r="AC427" s="1649"/>
      <c r="AD427" s="1649"/>
      <c r="AE427" s="1649"/>
      <c r="AF427" s="1610">
        <f t="shared" ref="AF427:AF490" si="239">SUM(T427:AE427)</f>
        <v>0</v>
      </c>
      <c r="AG427" s="1649"/>
      <c r="AH427" s="1649"/>
      <c r="AI427" s="1649"/>
      <c r="AJ427" s="1649"/>
      <c r="AK427" s="1649"/>
      <c r="AL427" s="1649"/>
      <c r="AM427" s="1649"/>
      <c r="AN427" s="1649"/>
      <c r="AO427" s="1649"/>
      <c r="AP427" s="1649"/>
      <c r="AQ427" s="1649"/>
      <c r="AR427" s="1709"/>
      <c r="AS427" s="1779">
        <f t="shared" ref="AS427:AS490" si="240">SUMPRODUCT($AC$40:$AN$40,AG427:AR427)</f>
        <v>0</v>
      </c>
      <c r="AT427" s="1711">
        <f t="shared" si="228"/>
        <v>0</v>
      </c>
      <c r="AU427" s="1611">
        <f t="shared" ref="AU427:AU490" si="241">AG427-T427</f>
        <v>0</v>
      </c>
      <c r="AV427" s="1611">
        <f t="shared" ref="AV427:AV490" si="242">AH427-U427</f>
        <v>0</v>
      </c>
      <c r="AW427" s="1611">
        <f t="shared" ref="AW427:AW490" si="243">AI427-V427</f>
        <v>0</v>
      </c>
      <c r="AX427" s="1611">
        <f t="shared" ref="AX427:AX490" si="244">AJ427-W427</f>
        <v>0</v>
      </c>
      <c r="AY427" s="1611">
        <f t="shared" ref="AY427:AY490" si="245">AK427-X427</f>
        <v>0</v>
      </c>
      <c r="AZ427" s="1611">
        <f t="shared" ref="AZ427:AZ490" si="246">AL427-Y427</f>
        <v>0</v>
      </c>
      <c r="BA427" s="1611">
        <f t="shared" ref="BA427:BA490" si="247">AM427-Z427</f>
        <v>0</v>
      </c>
      <c r="BB427" s="1611">
        <f t="shared" ref="BB427:BB490" si="248">AN427-AA427</f>
        <v>0</v>
      </c>
      <c r="BC427" s="1611">
        <f t="shared" ref="BC427:BC490" si="249">AO427-AB427</f>
        <v>0</v>
      </c>
      <c r="BD427" s="1611">
        <f t="shared" ref="BD427:BD490" si="250">AP427-AC427</f>
        <v>0</v>
      </c>
      <c r="BE427" s="1611">
        <f t="shared" ref="BE427:BE490" si="251">AQ427-AD427</f>
        <v>0</v>
      </c>
      <c r="BF427" s="1611">
        <f t="shared" ref="BF427:BF490" si="252">AR427-AE427</f>
        <v>0</v>
      </c>
      <c r="BG427" s="1611">
        <f t="shared" si="229"/>
        <v>0</v>
      </c>
      <c r="BH427" s="1611" t="str">
        <f t="shared" si="230"/>
        <v/>
      </c>
      <c r="BI427" s="1611" t="str">
        <f t="shared" si="231"/>
        <v/>
      </c>
      <c r="BJ427" s="1611" t="str">
        <f t="shared" ref="BJ427:BJ490" si="253">IF(AND(OR(R427=$CQ$1,R427=$CQ$3),S427=""),"ERROR","")</f>
        <v/>
      </c>
      <c r="BK427" s="1611" t="str">
        <f t="shared" ref="BK427:BK490" si="254">IF(AND(OR(R427=$CQ$2),S427&lt;&gt;""),"ERROR","")</f>
        <v/>
      </c>
      <c r="BL427" s="1611" t="str">
        <f t="shared" ref="BL427:BL490" ca="1" si="255">IF(AND(O427=$CA$2,N427&lt;TODAY()),"ERROR","")</f>
        <v/>
      </c>
      <c r="BM427" s="1611" t="str">
        <f t="shared" si="232"/>
        <v/>
      </c>
      <c r="BN427" s="1611" t="str">
        <f t="shared" ref="BN427:BN490" si="256">IF(AND(F427=$BZ$1,G427&gt;H427),"ERROR","")</f>
        <v/>
      </c>
      <c r="BO427" s="1611" t="str">
        <f t="shared" ref="BO427:BO490" si="257">IF(AND(F427=$BZ$1,I427&gt;J427),"ERROR","")</f>
        <v/>
      </c>
      <c r="BP427" s="1611" t="str">
        <f t="shared" si="233"/>
        <v/>
      </c>
      <c r="BQ427" s="1611" t="str">
        <f t="shared" si="234"/>
        <v/>
      </c>
      <c r="BR427" s="1611" t="str">
        <f t="shared" si="235"/>
        <v/>
      </c>
      <c r="BS427" s="1611" t="str">
        <f t="shared" si="236"/>
        <v/>
      </c>
      <c r="BT427" s="1611" t="str">
        <f t="shared" si="237"/>
        <v/>
      </c>
      <c r="BU427" s="1731">
        <f t="shared" ca="1" si="238"/>
        <v>0</v>
      </c>
      <c r="BV427" s="1594"/>
      <c r="BW427" s="1594"/>
      <c r="BX427" s="1594"/>
      <c r="BY427" s="1594"/>
      <c r="BZ427" s="1594"/>
      <c r="CA427" s="1594"/>
      <c r="CB427" s="1594"/>
      <c r="CC427" s="1594"/>
      <c r="CD427" s="1594"/>
      <c r="CE427" s="1594"/>
      <c r="CF427" s="1594"/>
      <c r="CG427" s="1594"/>
      <c r="CH427" s="1594"/>
      <c r="CI427" s="1594"/>
      <c r="CJ427" s="1594"/>
      <c r="CK427" s="1594"/>
      <c r="CL427" s="1594"/>
      <c r="CM427" s="1594"/>
      <c r="CN427" s="1594"/>
      <c r="CO427" s="1594"/>
      <c r="CP427" s="1594"/>
      <c r="CQ427" s="1594"/>
      <c r="CR427" s="1594"/>
      <c r="CS427" s="1594"/>
      <c r="CT427" s="1594"/>
      <c r="CU427" s="1594"/>
      <c r="CV427" s="1594"/>
      <c r="CW427" s="1594"/>
      <c r="CX427" s="1594"/>
      <c r="CY427" s="1594"/>
      <c r="CZ427" s="1594"/>
      <c r="DA427" s="1594"/>
      <c r="DB427" s="1594"/>
      <c r="DC427" s="1594"/>
      <c r="DD427" s="1594"/>
      <c r="DE427" s="1594"/>
      <c r="DF427" s="1594"/>
      <c r="DG427" s="1594"/>
      <c r="DH427" s="1594"/>
      <c r="DI427" s="1594"/>
      <c r="DJ427" s="1594"/>
      <c r="DK427" s="1594"/>
      <c r="DL427" s="1594"/>
      <c r="DM427" s="1594"/>
      <c r="DN427" s="1594"/>
      <c r="DO427" s="1594"/>
      <c r="DP427" s="1594"/>
      <c r="DQ427" s="1594"/>
      <c r="DR427" s="1594"/>
      <c r="DS427" s="1594"/>
      <c r="DT427" s="1594"/>
      <c r="DU427" s="1594"/>
      <c r="DV427" s="1594"/>
      <c r="DW427" s="1594"/>
      <c r="DX427" s="1594"/>
      <c r="DY427" s="1594"/>
      <c r="DZ427" s="1594"/>
      <c r="EA427" s="1594"/>
      <c r="EB427" s="1594"/>
      <c r="EC427" s="1594"/>
      <c r="ED427" s="1594"/>
      <c r="EE427" s="1594"/>
      <c r="EF427" s="1594"/>
      <c r="EG427" s="1594"/>
      <c r="EH427" s="1594"/>
      <c r="EI427" s="1594"/>
      <c r="EJ427" s="1594"/>
      <c r="EK427" s="1594"/>
      <c r="EL427" s="1594"/>
      <c r="EM427" s="1594"/>
      <c r="EN427" s="1594"/>
      <c r="EO427" s="1594"/>
      <c r="EP427" s="1594"/>
      <c r="EQ427" s="1594"/>
      <c r="ER427" s="1594"/>
      <c r="ES427" s="1594"/>
    </row>
    <row r="428" spans="1:149" s="1595" customFormat="1" ht="12.5">
      <c r="A428" s="1644" t="str">
        <f t="shared" ref="A428:A491" si="258">$A$1</f>
        <v>Organisation</v>
      </c>
      <c r="B428" s="1758"/>
      <c r="C428" s="1758"/>
      <c r="D428" s="1758"/>
      <c r="E428" s="1756"/>
      <c r="F428" s="1592"/>
      <c r="G428" s="1714">
        <f t="shared" ref="G428:G491" si="259">AF428</f>
        <v>0</v>
      </c>
      <c r="H428" s="1645"/>
      <c r="I428" s="1714">
        <f t="shared" ref="I428:I491" si="260">AT428</f>
        <v>0</v>
      </c>
      <c r="J428" s="1646"/>
      <c r="K428" s="1646"/>
      <c r="L428" s="1592"/>
      <c r="M428" s="1597"/>
      <c r="N428" s="1597"/>
      <c r="O428" s="1646"/>
      <c r="P428" s="1647"/>
      <c r="Q428" s="1647"/>
      <c r="R428" s="1648"/>
      <c r="S428" s="1603"/>
      <c r="T428" s="1649"/>
      <c r="U428" s="1649"/>
      <c r="V428" s="1649"/>
      <c r="W428" s="1649"/>
      <c r="X428" s="1649"/>
      <c r="Y428" s="1649"/>
      <c r="Z428" s="1649"/>
      <c r="AA428" s="1649"/>
      <c r="AB428" s="1649"/>
      <c r="AC428" s="1649"/>
      <c r="AD428" s="1649"/>
      <c r="AE428" s="1649"/>
      <c r="AF428" s="1610">
        <f t="shared" si="239"/>
        <v>0</v>
      </c>
      <c r="AG428" s="1649"/>
      <c r="AH428" s="1649"/>
      <c r="AI428" s="1649"/>
      <c r="AJ428" s="1649"/>
      <c r="AK428" s="1649"/>
      <c r="AL428" s="1649"/>
      <c r="AM428" s="1649"/>
      <c r="AN428" s="1649"/>
      <c r="AO428" s="1649"/>
      <c r="AP428" s="1649"/>
      <c r="AQ428" s="1649"/>
      <c r="AR428" s="1709"/>
      <c r="AS428" s="1779">
        <f t="shared" si="240"/>
        <v>0</v>
      </c>
      <c r="AT428" s="1711">
        <f t="shared" ref="AT428:AT491" si="261">SUM(AG428:AR428)</f>
        <v>0</v>
      </c>
      <c r="AU428" s="1611">
        <f t="shared" si="241"/>
        <v>0</v>
      </c>
      <c r="AV428" s="1611">
        <f t="shared" si="242"/>
        <v>0</v>
      </c>
      <c r="AW428" s="1611">
        <f t="shared" si="243"/>
        <v>0</v>
      </c>
      <c r="AX428" s="1611">
        <f t="shared" si="244"/>
        <v>0</v>
      </c>
      <c r="AY428" s="1611">
        <f t="shared" si="245"/>
        <v>0</v>
      </c>
      <c r="AZ428" s="1611">
        <f t="shared" si="246"/>
        <v>0</v>
      </c>
      <c r="BA428" s="1611">
        <f t="shared" si="247"/>
        <v>0</v>
      </c>
      <c r="BB428" s="1611">
        <f t="shared" si="248"/>
        <v>0</v>
      </c>
      <c r="BC428" s="1611">
        <f t="shared" si="249"/>
        <v>0</v>
      </c>
      <c r="BD428" s="1611">
        <f t="shared" si="250"/>
        <v>0</v>
      </c>
      <c r="BE428" s="1611">
        <f t="shared" si="251"/>
        <v>0</v>
      </c>
      <c r="BF428" s="1611">
        <f t="shared" si="252"/>
        <v>0</v>
      </c>
      <c r="BG428" s="1611">
        <f t="shared" ref="BG428:BG491" si="262">SUM(AU428:BF428)</f>
        <v>0</v>
      </c>
      <c r="BH428" s="1611" t="str">
        <f t="shared" ref="BH428:BH491" si="263">IF(OR(G428&gt;0,I428&gt;0),IF(AND(B428&lt;&gt;"",C428&lt;&gt;"",D428&lt;&gt;"",E428&lt;&gt;"",F428&lt;&gt;"",L428&lt;&gt;"",M428&lt;&gt;"",N428&lt;&gt;"",O428&lt;&gt;"",P428&lt;&gt;"",Q428&lt;&gt;"",R428&lt;&gt;""),"","ERROR"),"")</f>
        <v/>
      </c>
      <c r="BI428" s="1611" t="str">
        <f t="shared" ref="BI428:BI491" si="264">IF(COUNTIF($D$43:$D$1496,D428)&gt;1,"ERROR","")</f>
        <v/>
      </c>
      <c r="BJ428" s="1611" t="str">
        <f t="shared" si="253"/>
        <v/>
      </c>
      <c r="BK428" s="1611" t="str">
        <f t="shared" si="254"/>
        <v/>
      </c>
      <c r="BL428" s="1611" t="str">
        <f t="shared" ca="1" si="255"/>
        <v/>
      </c>
      <c r="BM428" s="1611" t="str">
        <f t="shared" ref="BM428:BM491" si="265">IF(AND(AT428&gt;0,AF428=0),"ERROR","")</f>
        <v/>
      </c>
      <c r="BN428" s="1611" t="str">
        <f t="shared" si="256"/>
        <v/>
      </c>
      <c r="BO428" s="1611" t="str">
        <f t="shared" si="257"/>
        <v/>
      </c>
      <c r="BP428" s="1611" t="str">
        <f t="shared" ref="BP428:BP491" si="266">IF(AND(F428=$BZ$2,SUM(H428,J428)&gt;0),"ERROR","")</f>
        <v/>
      </c>
      <c r="BQ428" s="1611" t="str">
        <f t="shared" ref="BQ428:BQ491" si="267">IF(AND(I428=0,J428&gt;0),"ERROR","")</f>
        <v/>
      </c>
      <c r="BR428" s="1611" t="str">
        <f t="shared" ref="BR428:BR491" si="268">IF(AND(O428=$CA$1,K428&lt;&gt;0),"ERROR","")</f>
        <v/>
      </c>
      <c r="BS428" s="1611" t="str">
        <f t="shared" ref="BS428:BS491" si="269">IF(AND(O428=$CA$2,I428-AS428-K428&lt;0),"ERROR","")</f>
        <v/>
      </c>
      <c r="BT428" s="1611" t="str">
        <f t="shared" ref="BT428:BT491" si="270">IF(S428="","",VLOOKUP(S428,$CS$1:$CT$14,2,0))</f>
        <v/>
      </c>
      <c r="BU428" s="1731">
        <f t="shared" ref="BU428:BU491" ca="1" si="271">COUNTIF(BH428:BS428,"ERROR")</f>
        <v>0</v>
      </c>
      <c r="BV428" s="1594"/>
      <c r="BW428" s="1594"/>
      <c r="BX428" s="1594"/>
      <c r="BY428" s="1594"/>
      <c r="BZ428" s="1594"/>
      <c r="CA428" s="1594"/>
      <c r="CB428" s="1594"/>
      <c r="CC428" s="1594"/>
      <c r="CD428" s="1594"/>
      <c r="CE428" s="1594"/>
      <c r="CF428" s="1594"/>
      <c r="CG428" s="1594"/>
      <c r="CH428" s="1594"/>
      <c r="CI428" s="1594"/>
      <c r="CJ428" s="1594"/>
      <c r="CK428" s="1594"/>
      <c r="CL428" s="1594"/>
      <c r="CM428" s="1594"/>
      <c r="CN428" s="1594"/>
      <c r="CO428" s="1594"/>
      <c r="CP428" s="1594"/>
      <c r="CQ428" s="1594"/>
      <c r="CR428" s="1594"/>
      <c r="CS428" s="1594"/>
      <c r="CT428" s="1594"/>
      <c r="CU428" s="1594"/>
      <c r="CV428" s="1594"/>
      <c r="CW428" s="1594"/>
      <c r="CX428" s="1594"/>
      <c r="CY428" s="1594"/>
      <c r="CZ428" s="1594"/>
      <c r="DA428" s="1594"/>
      <c r="DB428" s="1594"/>
      <c r="DC428" s="1594"/>
      <c r="DD428" s="1594"/>
      <c r="DE428" s="1594"/>
      <c r="DF428" s="1594"/>
      <c r="DG428" s="1594"/>
      <c r="DH428" s="1594"/>
      <c r="DI428" s="1594"/>
      <c r="DJ428" s="1594"/>
      <c r="DK428" s="1594"/>
      <c r="DL428" s="1594"/>
      <c r="DM428" s="1594"/>
      <c r="DN428" s="1594"/>
      <c r="DO428" s="1594"/>
      <c r="DP428" s="1594"/>
      <c r="DQ428" s="1594"/>
      <c r="DR428" s="1594"/>
      <c r="DS428" s="1594"/>
      <c r="DT428" s="1594"/>
      <c r="DU428" s="1594"/>
      <c r="DV428" s="1594"/>
      <c r="DW428" s="1594"/>
      <c r="DX428" s="1594"/>
      <c r="DY428" s="1594"/>
      <c r="DZ428" s="1594"/>
      <c r="EA428" s="1594"/>
      <c r="EB428" s="1594"/>
      <c r="EC428" s="1594"/>
      <c r="ED428" s="1594"/>
      <c r="EE428" s="1594"/>
      <c r="EF428" s="1594"/>
      <c r="EG428" s="1594"/>
      <c r="EH428" s="1594"/>
      <c r="EI428" s="1594"/>
      <c r="EJ428" s="1594"/>
      <c r="EK428" s="1594"/>
      <c r="EL428" s="1594"/>
      <c r="EM428" s="1594"/>
      <c r="EN428" s="1594"/>
      <c r="EO428" s="1594"/>
      <c r="EP428" s="1594"/>
      <c r="EQ428" s="1594"/>
      <c r="ER428" s="1594"/>
      <c r="ES428" s="1594"/>
    </row>
    <row r="429" spans="1:149" s="1595" customFormat="1" ht="12.5">
      <c r="A429" s="1644" t="str">
        <f t="shared" si="258"/>
        <v>Organisation</v>
      </c>
      <c r="B429" s="1758"/>
      <c r="C429" s="1758"/>
      <c r="D429" s="1758"/>
      <c r="E429" s="1756"/>
      <c r="F429" s="1592"/>
      <c r="G429" s="1714">
        <f t="shared" si="259"/>
        <v>0</v>
      </c>
      <c r="H429" s="1645"/>
      <c r="I429" s="1714">
        <f t="shared" si="260"/>
        <v>0</v>
      </c>
      <c r="J429" s="1646"/>
      <c r="K429" s="1646"/>
      <c r="L429" s="1592"/>
      <c r="M429" s="1597"/>
      <c r="N429" s="1597"/>
      <c r="O429" s="1646"/>
      <c r="P429" s="1647"/>
      <c r="Q429" s="1647"/>
      <c r="R429" s="1648"/>
      <c r="S429" s="1603"/>
      <c r="T429" s="1649"/>
      <c r="U429" s="1649"/>
      <c r="V429" s="1649"/>
      <c r="W429" s="1649"/>
      <c r="X429" s="1649"/>
      <c r="Y429" s="1649"/>
      <c r="Z429" s="1649"/>
      <c r="AA429" s="1649"/>
      <c r="AB429" s="1649"/>
      <c r="AC429" s="1649"/>
      <c r="AD429" s="1649"/>
      <c r="AE429" s="1649"/>
      <c r="AF429" s="1610">
        <f t="shared" si="239"/>
        <v>0</v>
      </c>
      <c r="AG429" s="1649"/>
      <c r="AH429" s="1649"/>
      <c r="AI429" s="1649"/>
      <c r="AJ429" s="1649"/>
      <c r="AK429" s="1649"/>
      <c r="AL429" s="1649"/>
      <c r="AM429" s="1649"/>
      <c r="AN429" s="1649"/>
      <c r="AO429" s="1649"/>
      <c r="AP429" s="1649"/>
      <c r="AQ429" s="1649"/>
      <c r="AR429" s="1709"/>
      <c r="AS429" s="1779">
        <f t="shared" si="240"/>
        <v>0</v>
      </c>
      <c r="AT429" s="1711">
        <f t="shared" si="261"/>
        <v>0</v>
      </c>
      <c r="AU429" s="1611">
        <f t="shared" si="241"/>
        <v>0</v>
      </c>
      <c r="AV429" s="1611">
        <f t="shared" si="242"/>
        <v>0</v>
      </c>
      <c r="AW429" s="1611">
        <f t="shared" si="243"/>
        <v>0</v>
      </c>
      <c r="AX429" s="1611">
        <f t="shared" si="244"/>
        <v>0</v>
      </c>
      <c r="AY429" s="1611">
        <f t="shared" si="245"/>
        <v>0</v>
      </c>
      <c r="AZ429" s="1611">
        <f t="shared" si="246"/>
        <v>0</v>
      </c>
      <c r="BA429" s="1611">
        <f t="shared" si="247"/>
        <v>0</v>
      </c>
      <c r="BB429" s="1611">
        <f t="shared" si="248"/>
        <v>0</v>
      </c>
      <c r="BC429" s="1611">
        <f t="shared" si="249"/>
        <v>0</v>
      </c>
      <c r="BD429" s="1611">
        <f t="shared" si="250"/>
        <v>0</v>
      </c>
      <c r="BE429" s="1611">
        <f t="shared" si="251"/>
        <v>0</v>
      </c>
      <c r="BF429" s="1611">
        <f t="shared" si="252"/>
        <v>0</v>
      </c>
      <c r="BG429" s="1611">
        <f t="shared" si="262"/>
        <v>0</v>
      </c>
      <c r="BH429" s="1611" t="str">
        <f t="shared" si="263"/>
        <v/>
      </c>
      <c r="BI429" s="1611" t="str">
        <f t="shared" si="264"/>
        <v/>
      </c>
      <c r="BJ429" s="1611" t="str">
        <f t="shared" si="253"/>
        <v/>
      </c>
      <c r="BK429" s="1611" t="str">
        <f t="shared" si="254"/>
        <v/>
      </c>
      <c r="BL429" s="1611" t="str">
        <f t="shared" ca="1" si="255"/>
        <v/>
      </c>
      <c r="BM429" s="1611" t="str">
        <f t="shared" si="265"/>
        <v/>
      </c>
      <c r="BN429" s="1611" t="str">
        <f t="shared" si="256"/>
        <v/>
      </c>
      <c r="BO429" s="1611" t="str">
        <f t="shared" si="257"/>
        <v/>
      </c>
      <c r="BP429" s="1611" t="str">
        <f t="shared" si="266"/>
        <v/>
      </c>
      <c r="BQ429" s="1611" t="str">
        <f t="shared" si="267"/>
        <v/>
      </c>
      <c r="BR429" s="1611" t="str">
        <f t="shared" si="268"/>
        <v/>
      </c>
      <c r="BS429" s="1611" t="str">
        <f t="shared" si="269"/>
        <v/>
      </c>
      <c r="BT429" s="1611" t="str">
        <f t="shared" si="270"/>
        <v/>
      </c>
      <c r="BU429" s="1731">
        <f t="shared" ca="1" si="271"/>
        <v>0</v>
      </c>
      <c r="BV429" s="1594"/>
      <c r="BW429" s="1594"/>
      <c r="BX429" s="1594"/>
      <c r="BY429" s="1594"/>
      <c r="BZ429" s="1594"/>
      <c r="CA429" s="1594"/>
      <c r="CB429" s="1594"/>
      <c r="CC429" s="1594"/>
      <c r="CD429" s="1594"/>
      <c r="CE429" s="1594"/>
      <c r="CF429" s="1594"/>
      <c r="CG429" s="1594"/>
      <c r="CH429" s="1594"/>
      <c r="CI429" s="1594"/>
      <c r="CJ429" s="1594"/>
      <c r="CK429" s="1594"/>
      <c r="CL429" s="1594"/>
      <c r="CM429" s="1594"/>
      <c r="CN429" s="1594"/>
      <c r="CO429" s="1594"/>
      <c r="CP429" s="1594"/>
      <c r="CQ429" s="1594"/>
      <c r="CR429" s="1594"/>
      <c r="CS429" s="1594"/>
      <c r="CT429" s="1594"/>
      <c r="CU429" s="1594"/>
      <c r="CV429" s="1594"/>
      <c r="CW429" s="1594"/>
      <c r="CX429" s="1594"/>
      <c r="CY429" s="1594"/>
      <c r="CZ429" s="1594"/>
      <c r="DA429" s="1594"/>
      <c r="DB429" s="1594"/>
      <c r="DC429" s="1594"/>
      <c r="DD429" s="1594"/>
      <c r="DE429" s="1594"/>
      <c r="DF429" s="1594"/>
      <c r="DG429" s="1594"/>
      <c r="DH429" s="1594"/>
      <c r="DI429" s="1594"/>
      <c r="DJ429" s="1594"/>
      <c r="DK429" s="1594"/>
      <c r="DL429" s="1594"/>
      <c r="DM429" s="1594"/>
      <c r="DN429" s="1594"/>
      <c r="DO429" s="1594"/>
      <c r="DP429" s="1594"/>
      <c r="DQ429" s="1594"/>
      <c r="DR429" s="1594"/>
      <c r="DS429" s="1594"/>
      <c r="DT429" s="1594"/>
      <c r="DU429" s="1594"/>
      <c r="DV429" s="1594"/>
      <c r="DW429" s="1594"/>
      <c r="DX429" s="1594"/>
      <c r="DY429" s="1594"/>
      <c r="DZ429" s="1594"/>
      <c r="EA429" s="1594"/>
      <c r="EB429" s="1594"/>
      <c r="EC429" s="1594"/>
      <c r="ED429" s="1594"/>
      <c r="EE429" s="1594"/>
      <c r="EF429" s="1594"/>
      <c r="EG429" s="1594"/>
      <c r="EH429" s="1594"/>
      <c r="EI429" s="1594"/>
      <c r="EJ429" s="1594"/>
      <c r="EK429" s="1594"/>
      <c r="EL429" s="1594"/>
      <c r="EM429" s="1594"/>
      <c r="EN429" s="1594"/>
      <c r="EO429" s="1594"/>
      <c r="EP429" s="1594"/>
      <c r="EQ429" s="1594"/>
      <c r="ER429" s="1594"/>
      <c r="ES429" s="1594"/>
    </row>
    <row r="430" spans="1:149" s="1595" customFormat="1" ht="12.5">
      <c r="A430" s="1644" t="str">
        <f t="shared" si="258"/>
        <v>Organisation</v>
      </c>
      <c r="B430" s="1758"/>
      <c r="C430" s="1758"/>
      <c r="D430" s="1758"/>
      <c r="E430" s="1756"/>
      <c r="F430" s="1592"/>
      <c r="G430" s="1714">
        <f t="shared" si="259"/>
        <v>0</v>
      </c>
      <c r="H430" s="1645"/>
      <c r="I430" s="1714">
        <f t="shared" si="260"/>
        <v>0</v>
      </c>
      <c r="J430" s="1646"/>
      <c r="K430" s="1646"/>
      <c r="L430" s="1592"/>
      <c r="M430" s="1597"/>
      <c r="N430" s="1597"/>
      <c r="O430" s="1646"/>
      <c r="P430" s="1647"/>
      <c r="Q430" s="1647"/>
      <c r="R430" s="1648"/>
      <c r="S430" s="1603"/>
      <c r="T430" s="1649"/>
      <c r="U430" s="1649"/>
      <c r="V430" s="1649"/>
      <c r="W430" s="1649"/>
      <c r="X430" s="1649"/>
      <c r="Y430" s="1649"/>
      <c r="Z430" s="1649"/>
      <c r="AA430" s="1649"/>
      <c r="AB430" s="1649"/>
      <c r="AC430" s="1649"/>
      <c r="AD430" s="1649"/>
      <c r="AE430" s="1649"/>
      <c r="AF430" s="1610">
        <f t="shared" si="239"/>
        <v>0</v>
      </c>
      <c r="AG430" s="1649"/>
      <c r="AH430" s="1649"/>
      <c r="AI430" s="1649"/>
      <c r="AJ430" s="1649"/>
      <c r="AK430" s="1649"/>
      <c r="AL430" s="1649"/>
      <c r="AM430" s="1649"/>
      <c r="AN430" s="1649"/>
      <c r="AO430" s="1649"/>
      <c r="AP430" s="1649"/>
      <c r="AQ430" s="1649"/>
      <c r="AR430" s="1709"/>
      <c r="AS430" s="1779">
        <f t="shared" si="240"/>
        <v>0</v>
      </c>
      <c r="AT430" s="1711">
        <f t="shared" si="261"/>
        <v>0</v>
      </c>
      <c r="AU430" s="1611">
        <f t="shared" si="241"/>
        <v>0</v>
      </c>
      <c r="AV430" s="1611">
        <f t="shared" si="242"/>
        <v>0</v>
      </c>
      <c r="AW430" s="1611">
        <f t="shared" si="243"/>
        <v>0</v>
      </c>
      <c r="AX430" s="1611">
        <f t="shared" si="244"/>
        <v>0</v>
      </c>
      <c r="AY430" s="1611">
        <f t="shared" si="245"/>
        <v>0</v>
      </c>
      <c r="AZ430" s="1611">
        <f t="shared" si="246"/>
        <v>0</v>
      </c>
      <c r="BA430" s="1611">
        <f t="shared" si="247"/>
        <v>0</v>
      </c>
      <c r="BB430" s="1611">
        <f t="shared" si="248"/>
        <v>0</v>
      </c>
      <c r="BC430" s="1611">
        <f t="shared" si="249"/>
        <v>0</v>
      </c>
      <c r="BD430" s="1611">
        <f t="shared" si="250"/>
        <v>0</v>
      </c>
      <c r="BE430" s="1611">
        <f t="shared" si="251"/>
        <v>0</v>
      </c>
      <c r="BF430" s="1611">
        <f t="shared" si="252"/>
        <v>0</v>
      </c>
      <c r="BG430" s="1611">
        <f t="shared" si="262"/>
        <v>0</v>
      </c>
      <c r="BH430" s="1611" t="str">
        <f t="shared" si="263"/>
        <v/>
      </c>
      <c r="BI430" s="1611" t="str">
        <f t="shared" si="264"/>
        <v/>
      </c>
      <c r="BJ430" s="1611" t="str">
        <f t="shared" si="253"/>
        <v/>
      </c>
      <c r="BK430" s="1611" t="str">
        <f t="shared" si="254"/>
        <v/>
      </c>
      <c r="BL430" s="1611" t="str">
        <f t="shared" ca="1" si="255"/>
        <v/>
      </c>
      <c r="BM430" s="1611" t="str">
        <f t="shared" si="265"/>
        <v/>
      </c>
      <c r="BN430" s="1611" t="str">
        <f t="shared" si="256"/>
        <v/>
      </c>
      <c r="BO430" s="1611" t="str">
        <f t="shared" si="257"/>
        <v/>
      </c>
      <c r="BP430" s="1611" t="str">
        <f t="shared" si="266"/>
        <v/>
      </c>
      <c r="BQ430" s="1611" t="str">
        <f t="shared" si="267"/>
        <v/>
      </c>
      <c r="BR430" s="1611" t="str">
        <f t="shared" si="268"/>
        <v/>
      </c>
      <c r="BS430" s="1611" t="str">
        <f t="shared" si="269"/>
        <v/>
      </c>
      <c r="BT430" s="1611" t="str">
        <f t="shared" si="270"/>
        <v/>
      </c>
      <c r="BU430" s="1731">
        <f t="shared" ca="1" si="271"/>
        <v>0</v>
      </c>
      <c r="BV430" s="1594"/>
      <c r="BW430" s="1594"/>
      <c r="BX430" s="1594"/>
      <c r="BY430" s="1594"/>
      <c r="BZ430" s="1594"/>
      <c r="CA430" s="1594"/>
      <c r="CB430" s="1594"/>
      <c r="CC430" s="1594"/>
      <c r="CD430" s="1594"/>
      <c r="CE430" s="1594"/>
      <c r="CF430" s="1594"/>
      <c r="CG430" s="1594"/>
      <c r="CH430" s="1594"/>
      <c r="CI430" s="1594"/>
      <c r="CJ430" s="1594"/>
      <c r="CK430" s="1594"/>
      <c r="CL430" s="1594"/>
      <c r="CM430" s="1594"/>
      <c r="CN430" s="1594"/>
      <c r="CO430" s="1594"/>
      <c r="CP430" s="1594"/>
      <c r="CQ430" s="1594"/>
      <c r="CR430" s="1594"/>
      <c r="CS430" s="1594"/>
      <c r="CT430" s="1594"/>
      <c r="CU430" s="1594"/>
      <c r="CV430" s="1594"/>
      <c r="CW430" s="1594"/>
      <c r="CX430" s="1594"/>
      <c r="CY430" s="1594"/>
      <c r="CZ430" s="1594"/>
      <c r="DA430" s="1594"/>
      <c r="DB430" s="1594"/>
      <c r="DC430" s="1594"/>
      <c r="DD430" s="1594"/>
      <c r="DE430" s="1594"/>
      <c r="DF430" s="1594"/>
      <c r="DG430" s="1594"/>
      <c r="DH430" s="1594"/>
      <c r="DI430" s="1594"/>
      <c r="DJ430" s="1594"/>
      <c r="DK430" s="1594"/>
      <c r="DL430" s="1594"/>
      <c r="DM430" s="1594"/>
      <c r="DN430" s="1594"/>
      <c r="DO430" s="1594"/>
      <c r="DP430" s="1594"/>
      <c r="DQ430" s="1594"/>
      <c r="DR430" s="1594"/>
      <c r="DS430" s="1594"/>
      <c r="DT430" s="1594"/>
      <c r="DU430" s="1594"/>
      <c r="DV430" s="1594"/>
      <c r="DW430" s="1594"/>
      <c r="DX430" s="1594"/>
      <c r="DY430" s="1594"/>
      <c r="DZ430" s="1594"/>
      <c r="EA430" s="1594"/>
      <c r="EB430" s="1594"/>
      <c r="EC430" s="1594"/>
      <c r="ED430" s="1594"/>
      <c r="EE430" s="1594"/>
      <c r="EF430" s="1594"/>
      <c r="EG430" s="1594"/>
      <c r="EH430" s="1594"/>
      <c r="EI430" s="1594"/>
      <c r="EJ430" s="1594"/>
      <c r="EK430" s="1594"/>
      <c r="EL430" s="1594"/>
      <c r="EM430" s="1594"/>
      <c r="EN430" s="1594"/>
      <c r="EO430" s="1594"/>
      <c r="EP430" s="1594"/>
      <c r="EQ430" s="1594"/>
      <c r="ER430" s="1594"/>
      <c r="ES430" s="1594"/>
    </row>
    <row r="431" spans="1:149" s="1595" customFormat="1" ht="12.5">
      <c r="A431" s="1644" t="str">
        <f t="shared" si="258"/>
        <v>Organisation</v>
      </c>
      <c r="B431" s="1758"/>
      <c r="C431" s="1758"/>
      <c r="D431" s="1758"/>
      <c r="E431" s="1756"/>
      <c r="F431" s="1592"/>
      <c r="G431" s="1714">
        <f t="shared" si="259"/>
        <v>0</v>
      </c>
      <c r="H431" s="1645"/>
      <c r="I431" s="1714">
        <f t="shared" si="260"/>
        <v>0</v>
      </c>
      <c r="J431" s="1646"/>
      <c r="K431" s="1646"/>
      <c r="L431" s="1592"/>
      <c r="M431" s="1597"/>
      <c r="N431" s="1597"/>
      <c r="O431" s="1646"/>
      <c r="P431" s="1647"/>
      <c r="Q431" s="1647"/>
      <c r="R431" s="1648"/>
      <c r="S431" s="1603"/>
      <c r="T431" s="1649"/>
      <c r="U431" s="1649"/>
      <c r="V431" s="1649"/>
      <c r="W431" s="1649"/>
      <c r="X431" s="1649"/>
      <c r="Y431" s="1649"/>
      <c r="Z431" s="1649"/>
      <c r="AA431" s="1649"/>
      <c r="AB431" s="1649"/>
      <c r="AC431" s="1649"/>
      <c r="AD431" s="1649"/>
      <c r="AE431" s="1649"/>
      <c r="AF431" s="1610">
        <f t="shared" si="239"/>
        <v>0</v>
      </c>
      <c r="AG431" s="1649"/>
      <c r="AH431" s="1649"/>
      <c r="AI431" s="1649"/>
      <c r="AJ431" s="1649"/>
      <c r="AK431" s="1649"/>
      <c r="AL431" s="1649"/>
      <c r="AM431" s="1649"/>
      <c r="AN431" s="1649"/>
      <c r="AO431" s="1649"/>
      <c r="AP431" s="1649"/>
      <c r="AQ431" s="1649"/>
      <c r="AR431" s="1709"/>
      <c r="AS431" s="1779">
        <f t="shared" si="240"/>
        <v>0</v>
      </c>
      <c r="AT431" s="1711">
        <f t="shared" si="261"/>
        <v>0</v>
      </c>
      <c r="AU431" s="1611">
        <f t="shared" si="241"/>
        <v>0</v>
      </c>
      <c r="AV431" s="1611">
        <f t="shared" si="242"/>
        <v>0</v>
      </c>
      <c r="AW431" s="1611">
        <f t="shared" si="243"/>
        <v>0</v>
      </c>
      <c r="AX431" s="1611">
        <f t="shared" si="244"/>
        <v>0</v>
      </c>
      <c r="AY431" s="1611">
        <f t="shared" si="245"/>
        <v>0</v>
      </c>
      <c r="AZ431" s="1611">
        <f t="shared" si="246"/>
        <v>0</v>
      </c>
      <c r="BA431" s="1611">
        <f t="shared" si="247"/>
        <v>0</v>
      </c>
      <c r="BB431" s="1611">
        <f t="shared" si="248"/>
        <v>0</v>
      </c>
      <c r="BC431" s="1611">
        <f t="shared" si="249"/>
        <v>0</v>
      </c>
      <c r="BD431" s="1611">
        <f t="shared" si="250"/>
        <v>0</v>
      </c>
      <c r="BE431" s="1611">
        <f t="shared" si="251"/>
        <v>0</v>
      </c>
      <c r="BF431" s="1611">
        <f t="shared" si="252"/>
        <v>0</v>
      </c>
      <c r="BG431" s="1611">
        <f t="shared" si="262"/>
        <v>0</v>
      </c>
      <c r="BH431" s="1611" t="str">
        <f t="shared" si="263"/>
        <v/>
      </c>
      <c r="BI431" s="1611" t="str">
        <f t="shared" si="264"/>
        <v/>
      </c>
      <c r="BJ431" s="1611" t="str">
        <f t="shared" si="253"/>
        <v/>
      </c>
      <c r="BK431" s="1611" t="str">
        <f t="shared" si="254"/>
        <v/>
      </c>
      <c r="BL431" s="1611" t="str">
        <f t="shared" ca="1" si="255"/>
        <v/>
      </c>
      <c r="BM431" s="1611" t="str">
        <f t="shared" si="265"/>
        <v/>
      </c>
      <c r="BN431" s="1611" t="str">
        <f t="shared" si="256"/>
        <v/>
      </c>
      <c r="BO431" s="1611" t="str">
        <f t="shared" si="257"/>
        <v/>
      </c>
      <c r="BP431" s="1611" t="str">
        <f t="shared" si="266"/>
        <v/>
      </c>
      <c r="BQ431" s="1611" t="str">
        <f t="shared" si="267"/>
        <v/>
      </c>
      <c r="BR431" s="1611" t="str">
        <f t="shared" si="268"/>
        <v/>
      </c>
      <c r="BS431" s="1611" t="str">
        <f t="shared" si="269"/>
        <v/>
      </c>
      <c r="BT431" s="1611" t="str">
        <f t="shared" si="270"/>
        <v/>
      </c>
      <c r="BU431" s="1731">
        <f t="shared" ca="1" si="271"/>
        <v>0</v>
      </c>
      <c r="BV431" s="1594"/>
      <c r="BW431" s="1594"/>
      <c r="BX431" s="1594"/>
      <c r="BY431" s="1594"/>
      <c r="BZ431" s="1594"/>
      <c r="CA431" s="1594"/>
      <c r="CB431" s="1594"/>
      <c r="CC431" s="1594"/>
      <c r="CD431" s="1594"/>
      <c r="CE431" s="1594"/>
      <c r="CF431" s="1594"/>
      <c r="CG431" s="1594"/>
      <c r="CH431" s="1594"/>
      <c r="CI431" s="1594"/>
      <c r="CJ431" s="1594"/>
      <c r="CK431" s="1594"/>
      <c r="CL431" s="1594"/>
      <c r="CM431" s="1594"/>
      <c r="CN431" s="1594"/>
      <c r="CO431" s="1594"/>
      <c r="CP431" s="1594"/>
      <c r="CQ431" s="1594"/>
      <c r="CR431" s="1594"/>
      <c r="CS431" s="1594"/>
      <c r="CT431" s="1594"/>
      <c r="CU431" s="1594"/>
      <c r="CV431" s="1594"/>
      <c r="CW431" s="1594"/>
      <c r="CX431" s="1594"/>
      <c r="CY431" s="1594"/>
      <c r="CZ431" s="1594"/>
      <c r="DA431" s="1594"/>
      <c r="DB431" s="1594"/>
      <c r="DC431" s="1594"/>
      <c r="DD431" s="1594"/>
      <c r="DE431" s="1594"/>
      <c r="DF431" s="1594"/>
      <c r="DG431" s="1594"/>
      <c r="DH431" s="1594"/>
      <c r="DI431" s="1594"/>
      <c r="DJ431" s="1594"/>
      <c r="DK431" s="1594"/>
      <c r="DL431" s="1594"/>
      <c r="DM431" s="1594"/>
      <c r="DN431" s="1594"/>
      <c r="DO431" s="1594"/>
      <c r="DP431" s="1594"/>
      <c r="DQ431" s="1594"/>
      <c r="DR431" s="1594"/>
      <c r="DS431" s="1594"/>
      <c r="DT431" s="1594"/>
      <c r="DU431" s="1594"/>
      <c r="DV431" s="1594"/>
      <c r="DW431" s="1594"/>
      <c r="DX431" s="1594"/>
      <c r="DY431" s="1594"/>
      <c r="DZ431" s="1594"/>
      <c r="EA431" s="1594"/>
      <c r="EB431" s="1594"/>
      <c r="EC431" s="1594"/>
      <c r="ED431" s="1594"/>
      <c r="EE431" s="1594"/>
      <c r="EF431" s="1594"/>
      <c r="EG431" s="1594"/>
      <c r="EH431" s="1594"/>
      <c r="EI431" s="1594"/>
      <c r="EJ431" s="1594"/>
      <c r="EK431" s="1594"/>
      <c r="EL431" s="1594"/>
      <c r="EM431" s="1594"/>
      <c r="EN431" s="1594"/>
      <c r="EO431" s="1594"/>
      <c r="EP431" s="1594"/>
      <c r="EQ431" s="1594"/>
      <c r="ER431" s="1594"/>
      <c r="ES431" s="1594"/>
    </row>
    <row r="432" spans="1:149" s="1595" customFormat="1" ht="12.5">
      <c r="A432" s="1644" t="str">
        <f t="shared" si="258"/>
        <v>Organisation</v>
      </c>
      <c r="B432" s="1758"/>
      <c r="C432" s="1758"/>
      <c r="D432" s="1758"/>
      <c r="E432" s="1756"/>
      <c r="F432" s="1592"/>
      <c r="G432" s="1714">
        <f t="shared" si="259"/>
        <v>0</v>
      </c>
      <c r="H432" s="1645"/>
      <c r="I432" s="1714">
        <f t="shared" si="260"/>
        <v>0</v>
      </c>
      <c r="J432" s="1646"/>
      <c r="K432" s="1646"/>
      <c r="L432" s="1592"/>
      <c r="M432" s="1597"/>
      <c r="N432" s="1597"/>
      <c r="O432" s="1646"/>
      <c r="P432" s="1647"/>
      <c r="Q432" s="1647"/>
      <c r="R432" s="1648"/>
      <c r="S432" s="1603"/>
      <c r="T432" s="1649"/>
      <c r="U432" s="1649"/>
      <c r="V432" s="1649"/>
      <c r="W432" s="1649"/>
      <c r="X432" s="1649"/>
      <c r="Y432" s="1649"/>
      <c r="Z432" s="1649"/>
      <c r="AA432" s="1649"/>
      <c r="AB432" s="1649"/>
      <c r="AC432" s="1649"/>
      <c r="AD432" s="1649"/>
      <c r="AE432" s="1649"/>
      <c r="AF432" s="1610">
        <f t="shared" si="239"/>
        <v>0</v>
      </c>
      <c r="AG432" s="1649"/>
      <c r="AH432" s="1649"/>
      <c r="AI432" s="1649"/>
      <c r="AJ432" s="1649"/>
      <c r="AK432" s="1649"/>
      <c r="AL432" s="1649"/>
      <c r="AM432" s="1649"/>
      <c r="AN432" s="1649"/>
      <c r="AO432" s="1649"/>
      <c r="AP432" s="1649"/>
      <c r="AQ432" s="1649"/>
      <c r="AR432" s="1709"/>
      <c r="AS432" s="1779">
        <f t="shared" si="240"/>
        <v>0</v>
      </c>
      <c r="AT432" s="1711">
        <f t="shared" si="261"/>
        <v>0</v>
      </c>
      <c r="AU432" s="1611">
        <f t="shared" si="241"/>
        <v>0</v>
      </c>
      <c r="AV432" s="1611">
        <f t="shared" si="242"/>
        <v>0</v>
      </c>
      <c r="AW432" s="1611">
        <f t="shared" si="243"/>
        <v>0</v>
      </c>
      <c r="AX432" s="1611">
        <f t="shared" si="244"/>
        <v>0</v>
      </c>
      <c r="AY432" s="1611">
        <f t="shared" si="245"/>
        <v>0</v>
      </c>
      <c r="AZ432" s="1611">
        <f t="shared" si="246"/>
        <v>0</v>
      </c>
      <c r="BA432" s="1611">
        <f t="shared" si="247"/>
        <v>0</v>
      </c>
      <c r="BB432" s="1611">
        <f t="shared" si="248"/>
        <v>0</v>
      </c>
      <c r="BC432" s="1611">
        <f t="shared" si="249"/>
        <v>0</v>
      </c>
      <c r="BD432" s="1611">
        <f t="shared" si="250"/>
        <v>0</v>
      </c>
      <c r="BE432" s="1611">
        <f t="shared" si="251"/>
        <v>0</v>
      </c>
      <c r="BF432" s="1611">
        <f t="shared" si="252"/>
        <v>0</v>
      </c>
      <c r="BG432" s="1611">
        <f t="shared" si="262"/>
        <v>0</v>
      </c>
      <c r="BH432" s="1611" t="str">
        <f t="shared" si="263"/>
        <v/>
      </c>
      <c r="BI432" s="1611" t="str">
        <f t="shared" si="264"/>
        <v/>
      </c>
      <c r="BJ432" s="1611" t="str">
        <f t="shared" si="253"/>
        <v/>
      </c>
      <c r="BK432" s="1611" t="str">
        <f t="shared" si="254"/>
        <v/>
      </c>
      <c r="BL432" s="1611" t="str">
        <f t="shared" ca="1" si="255"/>
        <v/>
      </c>
      <c r="BM432" s="1611" t="str">
        <f t="shared" si="265"/>
        <v/>
      </c>
      <c r="BN432" s="1611" t="str">
        <f t="shared" si="256"/>
        <v/>
      </c>
      <c r="BO432" s="1611" t="str">
        <f t="shared" si="257"/>
        <v/>
      </c>
      <c r="BP432" s="1611" t="str">
        <f t="shared" si="266"/>
        <v/>
      </c>
      <c r="BQ432" s="1611" t="str">
        <f t="shared" si="267"/>
        <v/>
      </c>
      <c r="BR432" s="1611" t="str">
        <f t="shared" si="268"/>
        <v/>
      </c>
      <c r="BS432" s="1611" t="str">
        <f t="shared" si="269"/>
        <v/>
      </c>
      <c r="BT432" s="1611" t="str">
        <f t="shared" si="270"/>
        <v/>
      </c>
      <c r="BU432" s="1731">
        <f t="shared" ca="1" si="271"/>
        <v>0</v>
      </c>
      <c r="BV432" s="1594"/>
      <c r="BW432" s="1594"/>
      <c r="BX432" s="1594"/>
      <c r="BY432" s="1594"/>
      <c r="BZ432" s="1594"/>
      <c r="CA432" s="1594"/>
      <c r="CB432" s="1594"/>
      <c r="CC432" s="1594"/>
      <c r="CD432" s="1594"/>
      <c r="CE432" s="1594"/>
      <c r="CF432" s="1594"/>
      <c r="CG432" s="1594"/>
      <c r="CH432" s="1594"/>
      <c r="CI432" s="1594"/>
      <c r="CJ432" s="1594"/>
      <c r="CK432" s="1594"/>
      <c r="CL432" s="1594"/>
      <c r="CM432" s="1594"/>
      <c r="CN432" s="1594"/>
      <c r="CO432" s="1594"/>
      <c r="CP432" s="1594"/>
      <c r="CQ432" s="1594"/>
      <c r="CR432" s="1594"/>
      <c r="CS432" s="1594"/>
      <c r="CT432" s="1594"/>
      <c r="CU432" s="1594"/>
      <c r="CV432" s="1594"/>
      <c r="CW432" s="1594"/>
      <c r="CX432" s="1594"/>
      <c r="CY432" s="1594"/>
      <c r="CZ432" s="1594"/>
      <c r="DA432" s="1594"/>
      <c r="DB432" s="1594"/>
      <c r="DC432" s="1594"/>
      <c r="DD432" s="1594"/>
      <c r="DE432" s="1594"/>
      <c r="DF432" s="1594"/>
      <c r="DG432" s="1594"/>
      <c r="DH432" s="1594"/>
      <c r="DI432" s="1594"/>
      <c r="DJ432" s="1594"/>
      <c r="DK432" s="1594"/>
      <c r="DL432" s="1594"/>
      <c r="DM432" s="1594"/>
      <c r="DN432" s="1594"/>
      <c r="DO432" s="1594"/>
      <c r="DP432" s="1594"/>
      <c r="DQ432" s="1594"/>
      <c r="DR432" s="1594"/>
      <c r="DS432" s="1594"/>
      <c r="DT432" s="1594"/>
      <c r="DU432" s="1594"/>
      <c r="DV432" s="1594"/>
      <c r="DW432" s="1594"/>
      <c r="DX432" s="1594"/>
      <c r="DY432" s="1594"/>
      <c r="DZ432" s="1594"/>
      <c r="EA432" s="1594"/>
      <c r="EB432" s="1594"/>
      <c r="EC432" s="1594"/>
      <c r="ED432" s="1594"/>
      <c r="EE432" s="1594"/>
      <c r="EF432" s="1594"/>
      <c r="EG432" s="1594"/>
      <c r="EH432" s="1594"/>
      <c r="EI432" s="1594"/>
      <c r="EJ432" s="1594"/>
      <c r="EK432" s="1594"/>
      <c r="EL432" s="1594"/>
      <c r="EM432" s="1594"/>
      <c r="EN432" s="1594"/>
      <c r="EO432" s="1594"/>
      <c r="EP432" s="1594"/>
      <c r="EQ432" s="1594"/>
      <c r="ER432" s="1594"/>
      <c r="ES432" s="1594"/>
    </row>
    <row r="433" spans="1:149" s="1595" customFormat="1" ht="12.5">
      <c r="A433" s="1644" t="str">
        <f t="shared" si="258"/>
        <v>Organisation</v>
      </c>
      <c r="B433" s="1758"/>
      <c r="C433" s="1758"/>
      <c r="D433" s="1758"/>
      <c r="E433" s="1756"/>
      <c r="F433" s="1592"/>
      <c r="G433" s="1714">
        <f t="shared" si="259"/>
        <v>0</v>
      </c>
      <c r="H433" s="1645"/>
      <c r="I433" s="1714">
        <f t="shared" si="260"/>
        <v>0</v>
      </c>
      <c r="J433" s="1646"/>
      <c r="K433" s="1646"/>
      <c r="L433" s="1592"/>
      <c r="M433" s="1597"/>
      <c r="N433" s="1597"/>
      <c r="O433" s="1646"/>
      <c r="P433" s="1647"/>
      <c r="Q433" s="1647"/>
      <c r="R433" s="1648"/>
      <c r="S433" s="1603"/>
      <c r="T433" s="1649"/>
      <c r="U433" s="1649"/>
      <c r="V433" s="1649"/>
      <c r="W433" s="1649"/>
      <c r="X433" s="1649"/>
      <c r="Y433" s="1649"/>
      <c r="Z433" s="1649"/>
      <c r="AA433" s="1649"/>
      <c r="AB433" s="1649"/>
      <c r="AC433" s="1649"/>
      <c r="AD433" s="1649"/>
      <c r="AE433" s="1649"/>
      <c r="AF433" s="1610">
        <f t="shared" si="239"/>
        <v>0</v>
      </c>
      <c r="AG433" s="1649"/>
      <c r="AH433" s="1649"/>
      <c r="AI433" s="1649"/>
      <c r="AJ433" s="1649"/>
      <c r="AK433" s="1649"/>
      <c r="AL433" s="1649"/>
      <c r="AM433" s="1649"/>
      <c r="AN433" s="1649"/>
      <c r="AO433" s="1649"/>
      <c r="AP433" s="1649"/>
      <c r="AQ433" s="1649"/>
      <c r="AR433" s="1709"/>
      <c r="AS433" s="1779">
        <f t="shared" si="240"/>
        <v>0</v>
      </c>
      <c r="AT433" s="1711">
        <f t="shared" si="261"/>
        <v>0</v>
      </c>
      <c r="AU433" s="1611">
        <f t="shared" si="241"/>
        <v>0</v>
      </c>
      <c r="AV433" s="1611">
        <f t="shared" si="242"/>
        <v>0</v>
      </c>
      <c r="AW433" s="1611">
        <f t="shared" si="243"/>
        <v>0</v>
      </c>
      <c r="AX433" s="1611">
        <f t="shared" si="244"/>
        <v>0</v>
      </c>
      <c r="AY433" s="1611">
        <f t="shared" si="245"/>
        <v>0</v>
      </c>
      <c r="AZ433" s="1611">
        <f t="shared" si="246"/>
        <v>0</v>
      </c>
      <c r="BA433" s="1611">
        <f t="shared" si="247"/>
        <v>0</v>
      </c>
      <c r="BB433" s="1611">
        <f t="shared" si="248"/>
        <v>0</v>
      </c>
      <c r="BC433" s="1611">
        <f t="shared" si="249"/>
        <v>0</v>
      </c>
      <c r="BD433" s="1611">
        <f t="shared" si="250"/>
        <v>0</v>
      </c>
      <c r="BE433" s="1611">
        <f t="shared" si="251"/>
        <v>0</v>
      </c>
      <c r="BF433" s="1611">
        <f t="shared" si="252"/>
        <v>0</v>
      </c>
      <c r="BG433" s="1611">
        <f t="shared" si="262"/>
        <v>0</v>
      </c>
      <c r="BH433" s="1611" t="str">
        <f t="shared" si="263"/>
        <v/>
      </c>
      <c r="BI433" s="1611" t="str">
        <f t="shared" si="264"/>
        <v/>
      </c>
      <c r="BJ433" s="1611" t="str">
        <f t="shared" si="253"/>
        <v/>
      </c>
      <c r="BK433" s="1611" t="str">
        <f t="shared" si="254"/>
        <v/>
      </c>
      <c r="BL433" s="1611" t="str">
        <f t="shared" ca="1" si="255"/>
        <v/>
      </c>
      <c r="BM433" s="1611" t="str">
        <f t="shared" si="265"/>
        <v/>
      </c>
      <c r="BN433" s="1611" t="str">
        <f t="shared" si="256"/>
        <v/>
      </c>
      <c r="BO433" s="1611" t="str">
        <f t="shared" si="257"/>
        <v/>
      </c>
      <c r="BP433" s="1611" t="str">
        <f t="shared" si="266"/>
        <v/>
      </c>
      <c r="BQ433" s="1611" t="str">
        <f t="shared" si="267"/>
        <v/>
      </c>
      <c r="BR433" s="1611" t="str">
        <f t="shared" si="268"/>
        <v/>
      </c>
      <c r="BS433" s="1611" t="str">
        <f t="shared" si="269"/>
        <v/>
      </c>
      <c r="BT433" s="1611" t="str">
        <f t="shared" si="270"/>
        <v/>
      </c>
      <c r="BU433" s="1731">
        <f t="shared" ca="1" si="271"/>
        <v>0</v>
      </c>
      <c r="BV433" s="1594"/>
      <c r="BW433" s="1594"/>
      <c r="BX433" s="1594"/>
      <c r="BY433" s="1594"/>
      <c r="BZ433" s="1594"/>
      <c r="CA433" s="1594"/>
      <c r="CB433" s="1594"/>
      <c r="CC433" s="1594"/>
      <c r="CD433" s="1594"/>
      <c r="CE433" s="1594"/>
      <c r="CF433" s="1594"/>
      <c r="CG433" s="1594"/>
      <c r="CH433" s="1594"/>
      <c r="CI433" s="1594"/>
      <c r="CJ433" s="1594"/>
      <c r="CK433" s="1594"/>
      <c r="CL433" s="1594"/>
      <c r="CM433" s="1594"/>
      <c r="CN433" s="1594"/>
      <c r="CO433" s="1594"/>
      <c r="CP433" s="1594"/>
      <c r="CQ433" s="1594"/>
      <c r="CR433" s="1594"/>
      <c r="CS433" s="1594"/>
      <c r="CT433" s="1594"/>
      <c r="CU433" s="1594"/>
      <c r="CV433" s="1594"/>
      <c r="CW433" s="1594"/>
      <c r="CX433" s="1594"/>
      <c r="CY433" s="1594"/>
      <c r="CZ433" s="1594"/>
      <c r="DA433" s="1594"/>
      <c r="DB433" s="1594"/>
      <c r="DC433" s="1594"/>
      <c r="DD433" s="1594"/>
      <c r="DE433" s="1594"/>
      <c r="DF433" s="1594"/>
      <c r="DG433" s="1594"/>
      <c r="DH433" s="1594"/>
      <c r="DI433" s="1594"/>
      <c r="DJ433" s="1594"/>
      <c r="DK433" s="1594"/>
      <c r="DL433" s="1594"/>
      <c r="DM433" s="1594"/>
      <c r="DN433" s="1594"/>
      <c r="DO433" s="1594"/>
      <c r="DP433" s="1594"/>
      <c r="DQ433" s="1594"/>
      <c r="DR433" s="1594"/>
      <c r="DS433" s="1594"/>
      <c r="DT433" s="1594"/>
      <c r="DU433" s="1594"/>
      <c r="DV433" s="1594"/>
      <c r="DW433" s="1594"/>
      <c r="DX433" s="1594"/>
      <c r="DY433" s="1594"/>
      <c r="DZ433" s="1594"/>
      <c r="EA433" s="1594"/>
      <c r="EB433" s="1594"/>
      <c r="EC433" s="1594"/>
      <c r="ED433" s="1594"/>
      <c r="EE433" s="1594"/>
      <c r="EF433" s="1594"/>
      <c r="EG433" s="1594"/>
      <c r="EH433" s="1594"/>
      <c r="EI433" s="1594"/>
      <c r="EJ433" s="1594"/>
      <c r="EK433" s="1594"/>
      <c r="EL433" s="1594"/>
      <c r="EM433" s="1594"/>
      <c r="EN433" s="1594"/>
      <c r="EO433" s="1594"/>
      <c r="EP433" s="1594"/>
      <c r="EQ433" s="1594"/>
      <c r="ER433" s="1594"/>
      <c r="ES433" s="1594"/>
    </row>
    <row r="434" spans="1:149" s="1595" customFormat="1" ht="12.5">
      <c r="A434" s="1644" t="str">
        <f t="shared" si="258"/>
        <v>Organisation</v>
      </c>
      <c r="B434" s="1758"/>
      <c r="C434" s="1758"/>
      <c r="D434" s="1758"/>
      <c r="E434" s="1756"/>
      <c r="F434" s="1592"/>
      <c r="G434" s="1714">
        <f t="shared" si="259"/>
        <v>0</v>
      </c>
      <c r="H434" s="1645"/>
      <c r="I434" s="1714">
        <f t="shared" si="260"/>
        <v>0</v>
      </c>
      <c r="J434" s="1646"/>
      <c r="K434" s="1646"/>
      <c r="L434" s="1592"/>
      <c r="M434" s="1597"/>
      <c r="N434" s="1597"/>
      <c r="O434" s="1646"/>
      <c r="P434" s="1647"/>
      <c r="Q434" s="1647"/>
      <c r="R434" s="1648"/>
      <c r="S434" s="1603"/>
      <c r="T434" s="1649"/>
      <c r="U434" s="1649"/>
      <c r="V434" s="1649"/>
      <c r="W434" s="1649"/>
      <c r="X434" s="1649"/>
      <c r="Y434" s="1649"/>
      <c r="Z434" s="1649"/>
      <c r="AA434" s="1649"/>
      <c r="AB434" s="1649"/>
      <c r="AC434" s="1649"/>
      <c r="AD434" s="1649"/>
      <c r="AE434" s="1649"/>
      <c r="AF434" s="1610">
        <f t="shared" si="239"/>
        <v>0</v>
      </c>
      <c r="AG434" s="1649"/>
      <c r="AH434" s="1649"/>
      <c r="AI434" s="1649"/>
      <c r="AJ434" s="1649"/>
      <c r="AK434" s="1649"/>
      <c r="AL434" s="1649"/>
      <c r="AM434" s="1649"/>
      <c r="AN434" s="1649"/>
      <c r="AO434" s="1649"/>
      <c r="AP434" s="1649"/>
      <c r="AQ434" s="1649"/>
      <c r="AR434" s="1709"/>
      <c r="AS434" s="1779">
        <f t="shared" si="240"/>
        <v>0</v>
      </c>
      <c r="AT434" s="1711">
        <f t="shared" si="261"/>
        <v>0</v>
      </c>
      <c r="AU434" s="1611">
        <f t="shared" si="241"/>
        <v>0</v>
      </c>
      <c r="AV434" s="1611">
        <f t="shared" si="242"/>
        <v>0</v>
      </c>
      <c r="AW434" s="1611">
        <f t="shared" si="243"/>
        <v>0</v>
      </c>
      <c r="AX434" s="1611">
        <f t="shared" si="244"/>
        <v>0</v>
      </c>
      <c r="AY434" s="1611">
        <f t="shared" si="245"/>
        <v>0</v>
      </c>
      <c r="AZ434" s="1611">
        <f t="shared" si="246"/>
        <v>0</v>
      </c>
      <c r="BA434" s="1611">
        <f t="shared" si="247"/>
        <v>0</v>
      </c>
      <c r="BB434" s="1611">
        <f t="shared" si="248"/>
        <v>0</v>
      </c>
      <c r="BC434" s="1611">
        <f t="shared" si="249"/>
        <v>0</v>
      </c>
      <c r="BD434" s="1611">
        <f t="shared" si="250"/>
        <v>0</v>
      </c>
      <c r="BE434" s="1611">
        <f t="shared" si="251"/>
        <v>0</v>
      </c>
      <c r="BF434" s="1611">
        <f t="shared" si="252"/>
        <v>0</v>
      </c>
      <c r="BG434" s="1611">
        <f t="shared" si="262"/>
        <v>0</v>
      </c>
      <c r="BH434" s="1611" t="str">
        <f t="shared" si="263"/>
        <v/>
      </c>
      <c r="BI434" s="1611" t="str">
        <f t="shared" si="264"/>
        <v/>
      </c>
      <c r="BJ434" s="1611" t="str">
        <f t="shared" si="253"/>
        <v/>
      </c>
      <c r="BK434" s="1611" t="str">
        <f t="shared" si="254"/>
        <v/>
      </c>
      <c r="BL434" s="1611" t="str">
        <f t="shared" ca="1" si="255"/>
        <v/>
      </c>
      <c r="BM434" s="1611" t="str">
        <f t="shared" si="265"/>
        <v/>
      </c>
      <c r="BN434" s="1611" t="str">
        <f t="shared" si="256"/>
        <v/>
      </c>
      <c r="BO434" s="1611" t="str">
        <f t="shared" si="257"/>
        <v/>
      </c>
      <c r="BP434" s="1611" t="str">
        <f t="shared" si="266"/>
        <v/>
      </c>
      <c r="BQ434" s="1611" t="str">
        <f t="shared" si="267"/>
        <v/>
      </c>
      <c r="BR434" s="1611" t="str">
        <f t="shared" si="268"/>
        <v/>
      </c>
      <c r="BS434" s="1611" t="str">
        <f t="shared" si="269"/>
        <v/>
      </c>
      <c r="BT434" s="1611" t="str">
        <f t="shared" si="270"/>
        <v/>
      </c>
      <c r="BU434" s="1731">
        <f t="shared" ca="1" si="271"/>
        <v>0</v>
      </c>
      <c r="BV434" s="1594"/>
      <c r="BW434" s="1594"/>
      <c r="BX434" s="1594"/>
      <c r="BY434" s="1594"/>
      <c r="BZ434" s="1594"/>
      <c r="CA434" s="1594"/>
      <c r="CB434" s="1594"/>
      <c r="CC434" s="1594"/>
      <c r="CD434" s="1594"/>
      <c r="CE434" s="1594"/>
      <c r="CF434" s="1594"/>
      <c r="CG434" s="1594"/>
      <c r="CH434" s="1594"/>
      <c r="CI434" s="1594"/>
      <c r="CJ434" s="1594"/>
      <c r="CK434" s="1594"/>
      <c r="CL434" s="1594"/>
      <c r="CM434" s="1594"/>
      <c r="CN434" s="1594"/>
      <c r="CO434" s="1594"/>
      <c r="CP434" s="1594"/>
      <c r="CQ434" s="1594"/>
      <c r="CR434" s="1594"/>
      <c r="CS434" s="1594"/>
      <c r="CT434" s="1594"/>
      <c r="CU434" s="1594"/>
      <c r="CV434" s="1594"/>
      <c r="CW434" s="1594"/>
      <c r="CX434" s="1594"/>
      <c r="CY434" s="1594"/>
      <c r="CZ434" s="1594"/>
      <c r="DA434" s="1594"/>
      <c r="DB434" s="1594"/>
      <c r="DC434" s="1594"/>
      <c r="DD434" s="1594"/>
      <c r="DE434" s="1594"/>
      <c r="DF434" s="1594"/>
      <c r="DG434" s="1594"/>
      <c r="DH434" s="1594"/>
      <c r="DI434" s="1594"/>
      <c r="DJ434" s="1594"/>
      <c r="DK434" s="1594"/>
      <c r="DL434" s="1594"/>
      <c r="DM434" s="1594"/>
      <c r="DN434" s="1594"/>
      <c r="DO434" s="1594"/>
      <c r="DP434" s="1594"/>
      <c r="DQ434" s="1594"/>
      <c r="DR434" s="1594"/>
      <c r="DS434" s="1594"/>
      <c r="DT434" s="1594"/>
      <c r="DU434" s="1594"/>
      <c r="DV434" s="1594"/>
      <c r="DW434" s="1594"/>
      <c r="DX434" s="1594"/>
      <c r="DY434" s="1594"/>
      <c r="DZ434" s="1594"/>
      <c r="EA434" s="1594"/>
      <c r="EB434" s="1594"/>
      <c r="EC434" s="1594"/>
      <c r="ED434" s="1594"/>
      <c r="EE434" s="1594"/>
      <c r="EF434" s="1594"/>
      <c r="EG434" s="1594"/>
      <c r="EH434" s="1594"/>
      <c r="EI434" s="1594"/>
      <c r="EJ434" s="1594"/>
      <c r="EK434" s="1594"/>
      <c r="EL434" s="1594"/>
      <c r="EM434" s="1594"/>
      <c r="EN434" s="1594"/>
      <c r="EO434" s="1594"/>
      <c r="EP434" s="1594"/>
      <c r="EQ434" s="1594"/>
      <c r="ER434" s="1594"/>
      <c r="ES434" s="1594"/>
    </row>
    <row r="435" spans="1:149" s="1595" customFormat="1" ht="12.5">
      <c r="A435" s="1644" t="str">
        <f t="shared" si="258"/>
        <v>Organisation</v>
      </c>
      <c r="B435" s="1758"/>
      <c r="C435" s="1758"/>
      <c r="D435" s="1758"/>
      <c r="E435" s="1756"/>
      <c r="F435" s="1592"/>
      <c r="G435" s="1714">
        <f t="shared" si="259"/>
        <v>0</v>
      </c>
      <c r="H435" s="1645"/>
      <c r="I435" s="1714">
        <f t="shared" si="260"/>
        <v>0</v>
      </c>
      <c r="J435" s="1646"/>
      <c r="K435" s="1646"/>
      <c r="L435" s="1592"/>
      <c r="M435" s="1597"/>
      <c r="N435" s="1597"/>
      <c r="O435" s="1646"/>
      <c r="P435" s="1647"/>
      <c r="Q435" s="1647"/>
      <c r="R435" s="1648"/>
      <c r="S435" s="1603"/>
      <c r="T435" s="1649"/>
      <c r="U435" s="1649"/>
      <c r="V435" s="1649"/>
      <c r="W435" s="1649"/>
      <c r="X435" s="1649"/>
      <c r="Y435" s="1649"/>
      <c r="Z435" s="1649"/>
      <c r="AA435" s="1649"/>
      <c r="AB435" s="1649"/>
      <c r="AC435" s="1649"/>
      <c r="AD435" s="1649"/>
      <c r="AE435" s="1649"/>
      <c r="AF435" s="1610">
        <f t="shared" si="239"/>
        <v>0</v>
      </c>
      <c r="AG435" s="1649"/>
      <c r="AH435" s="1649"/>
      <c r="AI435" s="1649"/>
      <c r="AJ435" s="1649"/>
      <c r="AK435" s="1649"/>
      <c r="AL435" s="1649"/>
      <c r="AM435" s="1649"/>
      <c r="AN435" s="1649"/>
      <c r="AO435" s="1649"/>
      <c r="AP435" s="1649"/>
      <c r="AQ435" s="1649"/>
      <c r="AR435" s="1709"/>
      <c r="AS435" s="1779">
        <f t="shared" si="240"/>
        <v>0</v>
      </c>
      <c r="AT435" s="1711">
        <f t="shared" si="261"/>
        <v>0</v>
      </c>
      <c r="AU435" s="1611">
        <f t="shared" si="241"/>
        <v>0</v>
      </c>
      <c r="AV435" s="1611">
        <f t="shared" si="242"/>
        <v>0</v>
      </c>
      <c r="AW435" s="1611">
        <f t="shared" si="243"/>
        <v>0</v>
      </c>
      <c r="AX435" s="1611">
        <f t="shared" si="244"/>
        <v>0</v>
      </c>
      <c r="AY435" s="1611">
        <f t="shared" si="245"/>
        <v>0</v>
      </c>
      <c r="AZ435" s="1611">
        <f t="shared" si="246"/>
        <v>0</v>
      </c>
      <c r="BA435" s="1611">
        <f t="shared" si="247"/>
        <v>0</v>
      </c>
      <c r="BB435" s="1611">
        <f t="shared" si="248"/>
        <v>0</v>
      </c>
      <c r="BC435" s="1611">
        <f t="shared" si="249"/>
        <v>0</v>
      </c>
      <c r="BD435" s="1611">
        <f t="shared" si="250"/>
        <v>0</v>
      </c>
      <c r="BE435" s="1611">
        <f t="shared" si="251"/>
        <v>0</v>
      </c>
      <c r="BF435" s="1611">
        <f t="shared" si="252"/>
        <v>0</v>
      </c>
      <c r="BG435" s="1611">
        <f t="shared" si="262"/>
        <v>0</v>
      </c>
      <c r="BH435" s="1611" t="str">
        <f t="shared" si="263"/>
        <v/>
      </c>
      <c r="BI435" s="1611" t="str">
        <f t="shared" si="264"/>
        <v/>
      </c>
      <c r="BJ435" s="1611" t="str">
        <f t="shared" si="253"/>
        <v/>
      </c>
      <c r="BK435" s="1611" t="str">
        <f t="shared" si="254"/>
        <v/>
      </c>
      <c r="BL435" s="1611" t="str">
        <f t="shared" ca="1" si="255"/>
        <v/>
      </c>
      <c r="BM435" s="1611" t="str">
        <f t="shared" si="265"/>
        <v/>
      </c>
      <c r="BN435" s="1611" t="str">
        <f t="shared" si="256"/>
        <v/>
      </c>
      <c r="BO435" s="1611" t="str">
        <f t="shared" si="257"/>
        <v/>
      </c>
      <c r="BP435" s="1611" t="str">
        <f t="shared" si="266"/>
        <v/>
      </c>
      <c r="BQ435" s="1611" t="str">
        <f t="shared" si="267"/>
        <v/>
      </c>
      <c r="BR435" s="1611" t="str">
        <f t="shared" si="268"/>
        <v/>
      </c>
      <c r="BS435" s="1611" t="str">
        <f t="shared" si="269"/>
        <v/>
      </c>
      <c r="BT435" s="1611" t="str">
        <f t="shared" si="270"/>
        <v/>
      </c>
      <c r="BU435" s="1731">
        <f t="shared" ca="1" si="271"/>
        <v>0</v>
      </c>
      <c r="BV435" s="1594"/>
      <c r="BW435" s="1594"/>
      <c r="BX435" s="1594"/>
      <c r="BY435" s="1594"/>
      <c r="BZ435" s="1594"/>
      <c r="CA435" s="1594"/>
      <c r="CB435" s="1594"/>
      <c r="CC435" s="1594"/>
      <c r="CD435" s="1594"/>
      <c r="CE435" s="1594"/>
      <c r="CF435" s="1594"/>
      <c r="CG435" s="1594"/>
      <c r="CH435" s="1594"/>
      <c r="CI435" s="1594"/>
      <c r="CJ435" s="1594"/>
      <c r="CK435" s="1594"/>
      <c r="CL435" s="1594"/>
      <c r="CM435" s="1594"/>
      <c r="CN435" s="1594"/>
      <c r="CO435" s="1594"/>
      <c r="CP435" s="1594"/>
      <c r="CQ435" s="1594"/>
      <c r="CR435" s="1594"/>
      <c r="CS435" s="1594"/>
      <c r="CT435" s="1594"/>
      <c r="CU435" s="1594"/>
      <c r="CV435" s="1594"/>
      <c r="CW435" s="1594"/>
      <c r="CX435" s="1594"/>
      <c r="CY435" s="1594"/>
      <c r="CZ435" s="1594"/>
      <c r="DA435" s="1594"/>
      <c r="DB435" s="1594"/>
      <c r="DC435" s="1594"/>
      <c r="DD435" s="1594"/>
      <c r="DE435" s="1594"/>
      <c r="DF435" s="1594"/>
      <c r="DG435" s="1594"/>
      <c r="DH435" s="1594"/>
      <c r="DI435" s="1594"/>
      <c r="DJ435" s="1594"/>
      <c r="DK435" s="1594"/>
      <c r="DL435" s="1594"/>
      <c r="DM435" s="1594"/>
      <c r="DN435" s="1594"/>
      <c r="DO435" s="1594"/>
      <c r="DP435" s="1594"/>
      <c r="DQ435" s="1594"/>
      <c r="DR435" s="1594"/>
      <c r="DS435" s="1594"/>
      <c r="DT435" s="1594"/>
      <c r="DU435" s="1594"/>
      <c r="DV435" s="1594"/>
      <c r="DW435" s="1594"/>
      <c r="DX435" s="1594"/>
      <c r="DY435" s="1594"/>
      <c r="DZ435" s="1594"/>
      <c r="EA435" s="1594"/>
      <c r="EB435" s="1594"/>
      <c r="EC435" s="1594"/>
      <c r="ED435" s="1594"/>
      <c r="EE435" s="1594"/>
      <c r="EF435" s="1594"/>
      <c r="EG435" s="1594"/>
      <c r="EH435" s="1594"/>
      <c r="EI435" s="1594"/>
      <c r="EJ435" s="1594"/>
      <c r="EK435" s="1594"/>
      <c r="EL435" s="1594"/>
      <c r="EM435" s="1594"/>
      <c r="EN435" s="1594"/>
      <c r="EO435" s="1594"/>
      <c r="EP435" s="1594"/>
      <c r="EQ435" s="1594"/>
      <c r="ER435" s="1594"/>
      <c r="ES435" s="1594"/>
    </row>
    <row r="436" spans="1:149" s="1595" customFormat="1" ht="12.5">
      <c r="A436" s="1644" t="str">
        <f t="shared" si="258"/>
        <v>Organisation</v>
      </c>
      <c r="B436" s="1758"/>
      <c r="C436" s="1758"/>
      <c r="D436" s="1758"/>
      <c r="E436" s="1756"/>
      <c r="F436" s="1592"/>
      <c r="G436" s="1714">
        <f t="shared" si="259"/>
        <v>0</v>
      </c>
      <c r="H436" s="1645"/>
      <c r="I436" s="1714">
        <f t="shared" si="260"/>
        <v>0</v>
      </c>
      <c r="J436" s="1646"/>
      <c r="K436" s="1646"/>
      <c r="L436" s="1592"/>
      <c r="M436" s="1597"/>
      <c r="N436" s="1597"/>
      <c r="O436" s="1646"/>
      <c r="P436" s="1647"/>
      <c r="Q436" s="1647"/>
      <c r="R436" s="1648"/>
      <c r="S436" s="1603"/>
      <c r="T436" s="1649"/>
      <c r="U436" s="1649"/>
      <c r="V436" s="1649"/>
      <c r="W436" s="1649"/>
      <c r="X436" s="1649"/>
      <c r="Y436" s="1649"/>
      <c r="Z436" s="1649"/>
      <c r="AA436" s="1649"/>
      <c r="AB436" s="1649"/>
      <c r="AC436" s="1649"/>
      <c r="AD436" s="1649"/>
      <c r="AE436" s="1649"/>
      <c r="AF436" s="1610">
        <f t="shared" si="239"/>
        <v>0</v>
      </c>
      <c r="AG436" s="1649"/>
      <c r="AH436" s="1649"/>
      <c r="AI436" s="1649"/>
      <c r="AJ436" s="1649"/>
      <c r="AK436" s="1649"/>
      <c r="AL436" s="1649"/>
      <c r="AM436" s="1649"/>
      <c r="AN436" s="1649"/>
      <c r="AO436" s="1649"/>
      <c r="AP436" s="1649"/>
      <c r="AQ436" s="1649"/>
      <c r="AR436" s="1709"/>
      <c r="AS436" s="1779">
        <f t="shared" si="240"/>
        <v>0</v>
      </c>
      <c r="AT436" s="1711">
        <f t="shared" si="261"/>
        <v>0</v>
      </c>
      <c r="AU436" s="1611">
        <f t="shared" si="241"/>
        <v>0</v>
      </c>
      <c r="AV436" s="1611">
        <f t="shared" si="242"/>
        <v>0</v>
      </c>
      <c r="AW436" s="1611">
        <f t="shared" si="243"/>
        <v>0</v>
      </c>
      <c r="AX436" s="1611">
        <f t="shared" si="244"/>
        <v>0</v>
      </c>
      <c r="AY436" s="1611">
        <f t="shared" si="245"/>
        <v>0</v>
      </c>
      <c r="AZ436" s="1611">
        <f t="shared" si="246"/>
        <v>0</v>
      </c>
      <c r="BA436" s="1611">
        <f t="shared" si="247"/>
        <v>0</v>
      </c>
      <c r="BB436" s="1611">
        <f t="shared" si="248"/>
        <v>0</v>
      </c>
      <c r="BC436" s="1611">
        <f t="shared" si="249"/>
        <v>0</v>
      </c>
      <c r="BD436" s="1611">
        <f t="shared" si="250"/>
        <v>0</v>
      </c>
      <c r="BE436" s="1611">
        <f t="shared" si="251"/>
        <v>0</v>
      </c>
      <c r="BF436" s="1611">
        <f t="shared" si="252"/>
        <v>0</v>
      </c>
      <c r="BG436" s="1611">
        <f t="shared" si="262"/>
        <v>0</v>
      </c>
      <c r="BH436" s="1611" t="str">
        <f t="shared" si="263"/>
        <v/>
      </c>
      <c r="BI436" s="1611" t="str">
        <f t="shared" si="264"/>
        <v/>
      </c>
      <c r="BJ436" s="1611" t="str">
        <f t="shared" si="253"/>
        <v/>
      </c>
      <c r="BK436" s="1611" t="str">
        <f t="shared" si="254"/>
        <v/>
      </c>
      <c r="BL436" s="1611" t="str">
        <f t="shared" ca="1" si="255"/>
        <v/>
      </c>
      <c r="BM436" s="1611" t="str">
        <f t="shared" si="265"/>
        <v/>
      </c>
      <c r="BN436" s="1611" t="str">
        <f t="shared" si="256"/>
        <v/>
      </c>
      <c r="BO436" s="1611" t="str">
        <f t="shared" si="257"/>
        <v/>
      </c>
      <c r="BP436" s="1611" t="str">
        <f t="shared" si="266"/>
        <v/>
      </c>
      <c r="BQ436" s="1611" t="str">
        <f t="shared" si="267"/>
        <v/>
      </c>
      <c r="BR436" s="1611" t="str">
        <f t="shared" si="268"/>
        <v/>
      </c>
      <c r="BS436" s="1611" t="str">
        <f t="shared" si="269"/>
        <v/>
      </c>
      <c r="BT436" s="1611" t="str">
        <f t="shared" si="270"/>
        <v/>
      </c>
      <c r="BU436" s="1731">
        <f t="shared" ca="1" si="271"/>
        <v>0</v>
      </c>
      <c r="BV436" s="1594"/>
      <c r="BW436" s="1594"/>
      <c r="BX436" s="1594"/>
      <c r="BY436" s="1594"/>
      <c r="BZ436" s="1594"/>
      <c r="CA436" s="1594"/>
      <c r="CB436" s="1594"/>
      <c r="CC436" s="1594"/>
      <c r="CD436" s="1594"/>
      <c r="CE436" s="1594"/>
      <c r="CF436" s="1594"/>
      <c r="CG436" s="1594"/>
      <c r="CH436" s="1594"/>
      <c r="CI436" s="1594"/>
      <c r="CJ436" s="1594"/>
      <c r="CK436" s="1594"/>
      <c r="CL436" s="1594"/>
      <c r="CM436" s="1594"/>
      <c r="CN436" s="1594"/>
      <c r="CO436" s="1594"/>
      <c r="CP436" s="1594"/>
      <c r="CQ436" s="1594"/>
      <c r="CR436" s="1594"/>
      <c r="CS436" s="1594"/>
      <c r="CT436" s="1594"/>
      <c r="CU436" s="1594"/>
      <c r="CV436" s="1594"/>
      <c r="CW436" s="1594"/>
      <c r="CX436" s="1594"/>
      <c r="CY436" s="1594"/>
      <c r="CZ436" s="1594"/>
      <c r="DA436" s="1594"/>
      <c r="DB436" s="1594"/>
      <c r="DC436" s="1594"/>
      <c r="DD436" s="1594"/>
      <c r="DE436" s="1594"/>
      <c r="DF436" s="1594"/>
      <c r="DG436" s="1594"/>
      <c r="DH436" s="1594"/>
      <c r="DI436" s="1594"/>
      <c r="DJ436" s="1594"/>
      <c r="DK436" s="1594"/>
      <c r="DL436" s="1594"/>
      <c r="DM436" s="1594"/>
      <c r="DN436" s="1594"/>
      <c r="DO436" s="1594"/>
      <c r="DP436" s="1594"/>
      <c r="DQ436" s="1594"/>
      <c r="DR436" s="1594"/>
      <c r="DS436" s="1594"/>
      <c r="DT436" s="1594"/>
      <c r="DU436" s="1594"/>
      <c r="DV436" s="1594"/>
      <c r="DW436" s="1594"/>
      <c r="DX436" s="1594"/>
      <c r="DY436" s="1594"/>
      <c r="DZ436" s="1594"/>
      <c r="EA436" s="1594"/>
      <c r="EB436" s="1594"/>
      <c r="EC436" s="1594"/>
      <c r="ED436" s="1594"/>
      <c r="EE436" s="1594"/>
      <c r="EF436" s="1594"/>
      <c r="EG436" s="1594"/>
      <c r="EH436" s="1594"/>
      <c r="EI436" s="1594"/>
      <c r="EJ436" s="1594"/>
      <c r="EK436" s="1594"/>
      <c r="EL436" s="1594"/>
      <c r="EM436" s="1594"/>
      <c r="EN436" s="1594"/>
      <c r="EO436" s="1594"/>
      <c r="EP436" s="1594"/>
      <c r="EQ436" s="1594"/>
      <c r="ER436" s="1594"/>
      <c r="ES436" s="1594"/>
    </row>
    <row r="437" spans="1:149" s="1595" customFormat="1" ht="12.5">
      <c r="A437" s="1644" t="str">
        <f t="shared" si="258"/>
        <v>Organisation</v>
      </c>
      <c r="B437" s="1758"/>
      <c r="C437" s="1758"/>
      <c r="D437" s="1758"/>
      <c r="E437" s="1756"/>
      <c r="F437" s="1592"/>
      <c r="G437" s="1714">
        <f t="shared" si="259"/>
        <v>0</v>
      </c>
      <c r="H437" s="1645"/>
      <c r="I437" s="1714">
        <f t="shared" si="260"/>
        <v>0</v>
      </c>
      <c r="J437" s="1646"/>
      <c r="K437" s="1646"/>
      <c r="L437" s="1592"/>
      <c r="M437" s="1597"/>
      <c r="N437" s="1597"/>
      <c r="O437" s="1646"/>
      <c r="P437" s="1647"/>
      <c r="Q437" s="1647"/>
      <c r="R437" s="1648"/>
      <c r="S437" s="1603"/>
      <c r="T437" s="1649"/>
      <c r="U437" s="1649"/>
      <c r="V437" s="1649"/>
      <c r="W437" s="1649"/>
      <c r="X437" s="1649"/>
      <c r="Y437" s="1649"/>
      <c r="Z437" s="1649"/>
      <c r="AA437" s="1649"/>
      <c r="AB437" s="1649"/>
      <c r="AC437" s="1649"/>
      <c r="AD437" s="1649"/>
      <c r="AE437" s="1649"/>
      <c r="AF437" s="1610">
        <f t="shared" si="239"/>
        <v>0</v>
      </c>
      <c r="AG437" s="1649"/>
      <c r="AH437" s="1649"/>
      <c r="AI437" s="1649"/>
      <c r="AJ437" s="1649"/>
      <c r="AK437" s="1649"/>
      <c r="AL437" s="1649"/>
      <c r="AM437" s="1649"/>
      <c r="AN437" s="1649"/>
      <c r="AO437" s="1649"/>
      <c r="AP437" s="1649"/>
      <c r="AQ437" s="1649"/>
      <c r="AR437" s="1709"/>
      <c r="AS437" s="1779">
        <f t="shared" si="240"/>
        <v>0</v>
      </c>
      <c r="AT437" s="1711">
        <f t="shared" si="261"/>
        <v>0</v>
      </c>
      <c r="AU437" s="1611">
        <f t="shared" si="241"/>
        <v>0</v>
      </c>
      <c r="AV437" s="1611">
        <f t="shared" si="242"/>
        <v>0</v>
      </c>
      <c r="AW437" s="1611">
        <f t="shared" si="243"/>
        <v>0</v>
      </c>
      <c r="AX437" s="1611">
        <f t="shared" si="244"/>
        <v>0</v>
      </c>
      <c r="AY437" s="1611">
        <f t="shared" si="245"/>
        <v>0</v>
      </c>
      <c r="AZ437" s="1611">
        <f t="shared" si="246"/>
        <v>0</v>
      </c>
      <c r="BA437" s="1611">
        <f t="shared" si="247"/>
        <v>0</v>
      </c>
      <c r="BB437" s="1611">
        <f t="shared" si="248"/>
        <v>0</v>
      </c>
      <c r="BC437" s="1611">
        <f t="shared" si="249"/>
        <v>0</v>
      </c>
      <c r="BD437" s="1611">
        <f t="shared" si="250"/>
        <v>0</v>
      </c>
      <c r="BE437" s="1611">
        <f t="shared" si="251"/>
        <v>0</v>
      </c>
      <c r="BF437" s="1611">
        <f t="shared" si="252"/>
        <v>0</v>
      </c>
      <c r="BG437" s="1611">
        <f t="shared" si="262"/>
        <v>0</v>
      </c>
      <c r="BH437" s="1611" t="str">
        <f t="shared" si="263"/>
        <v/>
      </c>
      <c r="BI437" s="1611" t="str">
        <f t="shared" si="264"/>
        <v/>
      </c>
      <c r="BJ437" s="1611" t="str">
        <f t="shared" si="253"/>
        <v/>
      </c>
      <c r="BK437" s="1611" t="str">
        <f t="shared" si="254"/>
        <v/>
      </c>
      <c r="BL437" s="1611" t="str">
        <f t="shared" ca="1" si="255"/>
        <v/>
      </c>
      <c r="BM437" s="1611" t="str">
        <f t="shared" si="265"/>
        <v/>
      </c>
      <c r="BN437" s="1611" t="str">
        <f t="shared" si="256"/>
        <v/>
      </c>
      <c r="BO437" s="1611" t="str">
        <f t="shared" si="257"/>
        <v/>
      </c>
      <c r="BP437" s="1611" t="str">
        <f t="shared" si="266"/>
        <v/>
      </c>
      <c r="BQ437" s="1611" t="str">
        <f t="shared" si="267"/>
        <v/>
      </c>
      <c r="BR437" s="1611" t="str">
        <f t="shared" si="268"/>
        <v/>
      </c>
      <c r="BS437" s="1611" t="str">
        <f t="shared" si="269"/>
        <v/>
      </c>
      <c r="BT437" s="1611" t="str">
        <f t="shared" si="270"/>
        <v/>
      </c>
      <c r="BU437" s="1731">
        <f t="shared" ca="1" si="271"/>
        <v>0</v>
      </c>
      <c r="BV437" s="1594"/>
      <c r="BW437" s="1594"/>
      <c r="BX437" s="1594"/>
      <c r="BY437" s="1594"/>
      <c r="BZ437" s="1594"/>
      <c r="CA437" s="1594"/>
      <c r="CB437" s="1594"/>
      <c r="CC437" s="1594"/>
      <c r="CD437" s="1594"/>
      <c r="CE437" s="1594"/>
      <c r="CF437" s="1594"/>
      <c r="CG437" s="1594"/>
      <c r="CH437" s="1594"/>
      <c r="CI437" s="1594"/>
      <c r="CJ437" s="1594"/>
      <c r="CK437" s="1594"/>
      <c r="CL437" s="1594"/>
      <c r="CM437" s="1594"/>
      <c r="CN437" s="1594"/>
      <c r="CO437" s="1594"/>
      <c r="CP437" s="1594"/>
      <c r="CQ437" s="1594"/>
      <c r="CR437" s="1594"/>
      <c r="CS437" s="1594"/>
      <c r="CT437" s="1594"/>
      <c r="CU437" s="1594"/>
      <c r="CV437" s="1594"/>
      <c r="CW437" s="1594"/>
      <c r="CX437" s="1594"/>
      <c r="CY437" s="1594"/>
      <c r="CZ437" s="1594"/>
      <c r="DA437" s="1594"/>
      <c r="DB437" s="1594"/>
      <c r="DC437" s="1594"/>
      <c r="DD437" s="1594"/>
      <c r="DE437" s="1594"/>
      <c r="DF437" s="1594"/>
      <c r="DG437" s="1594"/>
      <c r="DH437" s="1594"/>
      <c r="DI437" s="1594"/>
      <c r="DJ437" s="1594"/>
      <c r="DK437" s="1594"/>
      <c r="DL437" s="1594"/>
      <c r="DM437" s="1594"/>
      <c r="DN437" s="1594"/>
      <c r="DO437" s="1594"/>
      <c r="DP437" s="1594"/>
      <c r="DQ437" s="1594"/>
      <c r="DR437" s="1594"/>
      <c r="DS437" s="1594"/>
      <c r="DT437" s="1594"/>
      <c r="DU437" s="1594"/>
      <c r="DV437" s="1594"/>
      <c r="DW437" s="1594"/>
      <c r="DX437" s="1594"/>
      <c r="DY437" s="1594"/>
      <c r="DZ437" s="1594"/>
      <c r="EA437" s="1594"/>
      <c r="EB437" s="1594"/>
      <c r="EC437" s="1594"/>
      <c r="ED437" s="1594"/>
      <c r="EE437" s="1594"/>
      <c r="EF437" s="1594"/>
      <c r="EG437" s="1594"/>
      <c r="EH437" s="1594"/>
      <c r="EI437" s="1594"/>
      <c r="EJ437" s="1594"/>
      <c r="EK437" s="1594"/>
      <c r="EL437" s="1594"/>
      <c r="EM437" s="1594"/>
      <c r="EN437" s="1594"/>
      <c r="EO437" s="1594"/>
      <c r="EP437" s="1594"/>
      <c r="EQ437" s="1594"/>
      <c r="ER437" s="1594"/>
      <c r="ES437" s="1594"/>
    </row>
    <row r="438" spans="1:149" s="1595" customFormat="1" ht="12.5">
      <c r="A438" s="1644" t="str">
        <f t="shared" si="258"/>
        <v>Organisation</v>
      </c>
      <c r="B438" s="1758"/>
      <c r="C438" s="1758"/>
      <c r="D438" s="1758"/>
      <c r="E438" s="1756"/>
      <c r="F438" s="1592"/>
      <c r="G438" s="1714">
        <f t="shared" si="259"/>
        <v>0</v>
      </c>
      <c r="H438" s="1645"/>
      <c r="I438" s="1714">
        <f t="shared" si="260"/>
        <v>0</v>
      </c>
      <c r="J438" s="1646"/>
      <c r="K438" s="1646"/>
      <c r="L438" s="1592"/>
      <c r="M438" s="1597"/>
      <c r="N438" s="1597"/>
      <c r="O438" s="1646"/>
      <c r="P438" s="1647"/>
      <c r="Q438" s="1647"/>
      <c r="R438" s="1648"/>
      <c r="S438" s="1603"/>
      <c r="T438" s="1649"/>
      <c r="U438" s="1649"/>
      <c r="V438" s="1649"/>
      <c r="W438" s="1649"/>
      <c r="X438" s="1649"/>
      <c r="Y438" s="1649"/>
      <c r="Z438" s="1649"/>
      <c r="AA438" s="1649"/>
      <c r="AB438" s="1649"/>
      <c r="AC438" s="1649"/>
      <c r="AD438" s="1649"/>
      <c r="AE438" s="1649"/>
      <c r="AF438" s="1610">
        <f t="shared" si="239"/>
        <v>0</v>
      </c>
      <c r="AG438" s="1649"/>
      <c r="AH438" s="1649"/>
      <c r="AI438" s="1649"/>
      <c r="AJ438" s="1649"/>
      <c r="AK438" s="1649"/>
      <c r="AL438" s="1649"/>
      <c r="AM438" s="1649"/>
      <c r="AN438" s="1649"/>
      <c r="AO438" s="1649"/>
      <c r="AP438" s="1649"/>
      <c r="AQ438" s="1649"/>
      <c r="AR438" s="1709"/>
      <c r="AS438" s="1779">
        <f t="shared" si="240"/>
        <v>0</v>
      </c>
      <c r="AT438" s="1711">
        <f t="shared" si="261"/>
        <v>0</v>
      </c>
      <c r="AU438" s="1611">
        <f t="shared" si="241"/>
        <v>0</v>
      </c>
      <c r="AV438" s="1611">
        <f t="shared" si="242"/>
        <v>0</v>
      </c>
      <c r="AW438" s="1611">
        <f t="shared" si="243"/>
        <v>0</v>
      </c>
      <c r="AX438" s="1611">
        <f t="shared" si="244"/>
        <v>0</v>
      </c>
      <c r="AY438" s="1611">
        <f t="shared" si="245"/>
        <v>0</v>
      </c>
      <c r="AZ438" s="1611">
        <f t="shared" si="246"/>
        <v>0</v>
      </c>
      <c r="BA438" s="1611">
        <f t="shared" si="247"/>
        <v>0</v>
      </c>
      <c r="BB438" s="1611">
        <f t="shared" si="248"/>
        <v>0</v>
      </c>
      <c r="BC438" s="1611">
        <f t="shared" si="249"/>
        <v>0</v>
      </c>
      <c r="BD438" s="1611">
        <f t="shared" si="250"/>
        <v>0</v>
      </c>
      <c r="BE438" s="1611">
        <f t="shared" si="251"/>
        <v>0</v>
      </c>
      <c r="BF438" s="1611">
        <f t="shared" si="252"/>
        <v>0</v>
      </c>
      <c r="BG438" s="1611">
        <f t="shared" si="262"/>
        <v>0</v>
      </c>
      <c r="BH438" s="1611" t="str">
        <f t="shared" si="263"/>
        <v/>
      </c>
      <c r="BI438" s="1611" t="str">
        <f t="shared" si="264"/>
        <v/>
      </c>
      <c r="BJ438" s="1611" t="str">
        <f t="shared" si="253"/>
        <v/>
      </c>
      <c r="BK438" s="1611" t="str">
        <f t="shared" si="254"/>
        <v/>
      </c>
      <c r="BL438" s="1611" t="str">
        <f t="shared" ca="1" si="255"/>
        <v/>
      </c>
      <c r="BM438" s="1611" t="str">
        <f t="shared" si="265"/>
        <v/>
      </c>
      <c r="BN438" s="1611" t="str">
        <f t="shared" si="256"/>
        <v/>
      </c>
      <c r="BO438" s="1611" t="str">
        <f t="shared" si="257"/>
        <v/>
      </c>
      <c r="BP438" s="1611" t="str">
        <f t="shared" si="266"/>
        <v/>
      </c>
      <c r="BQ438" s="1611" t="str">
        <f t="shared" si="267"/>
        <v/>
      </c>
      <c r="BR438" s="1611" t="str">
        <f t="shared" si="268"/>
        <v/>
      </c>
      <c r="BS438" s="1611" t="str">
        <f t="shared" si="269"/>
        <v/>
      </c>
      <c r="BT438" s="1611" t="str">
        <f t="shared" si="270"/>
        <v/>
      </c>
      <c r="BU438" s="1731">
        <f t="shared" ca="1" si="271"/>
        <v>0</v>
      </c>
      <c r="BV438" s="1594"/>
      <c r="BW438" s="1594"/>
      <c r="BX438" s="1594"/>
      <c r="BY438" s="1594"/>
      <c r="BZ438" s="1594"/>
      <c r="CA438" s="1594"/>
      <c r="CB438" s="1594"/>
      <c r="CC438" s="1594"/>
      <c r="CD438" s="1594"/>
      <c r="CE438" s="1594"/>
      <c r="CF438" s="1594"/>
      <c r="CG438" s="1594"/>
      <c r="CH438" s="1594"/>
      <c r="CI438" s="1594"/>
      <c r="CJ438" s="1594"/>
      <c r="CK438" s="1594"/>
      <c r="CL438" s="1594"/>
      <c r="CM438" s="1594"/>
      <c r="CN438" s="1594"/>
      <c r="CO438" s="1594"/>
      <c r="CP438" s="1594"/>
      <c r="CQ438" s="1594"/>
      <c r="CR438" s="1594"/>
      <c r="CS438" s="1594"/>
      <c r="CT438" s="1594"/>
      <c r="CU438" s="1594"/>
      <c r="CV438" s="1594"/>
      <c r="CW438" s="1594"/>
      <c r="CX438" s="1594"/>
      <c r="CY438" s="1594"/>
      <c r="CZ438" s="1594"/>
      <c r="DA438" s="1594"/>
      <c r="DB438" s="1594"/>
      <c r="DC438" s="1594"/>
      <c r="DD438" s="1594"/>
      <c r="DE438" s="1594"/>
      <c r="DF438" s="1594"/>
      <c r="DG438" s="1594"/>
      <c r="DH438" s="1594"/>
      <c r="DI438" s="1594"/>
      <c r="DJ438" s="1594"/>
      <c r="DK438" s="1594"/>
      <c r="DL438" s="1594"/>
      <c r="DM438" s="1594"/>
      <c r="DN438" s="1594"/>
      <c r="DO438" s="1594"/>
      <c r="DP438" s="1594"/>
      <c r="DQ438" s="1594"/>
      <c r="DR438" s="1594"/>
      <c r="DS438" s="1594"/>
      <c r="DT438" s="1594"/>
      <c r="DU438" s="1594"/>
      <c r="DV438" s="1594"/>
      <c r="DW438" s="1594"/>
      <c r="DX438" s="1594"/>
      <c r="DY438" s="1594"/>
      <c r="DZ438" s="1594"/>
      <c r="EA438" s="1594"/>
      <c r="EB438" s="1594"/>
      <c r="EC438" s="1594"/>
      <c r="ED438" s="1594"/>
      <c r="EE438" s="1594"/>
      <c r="EF438" s="1594"/>
      <c r="EG438" s="1594"/>
      <c r="EH438" s="1594"/>
      <c r="EI438" s="1594"/>
      <c r="EJ438" s="1594"/>
      <c r="EK438" s="1594"/>
      <c r="EL438" s="1594"/>
      <c r="EM438" s="1594"/>
      <c r="EN438" s="1594"/>
      <c r="EO438" s="1594"/>
      <c r="EP438" s="1594"/>
      <c r="EQ438" s="1594"/>
      <c r="ER438" s="1594"/>
      <c r="ES438" s="1594"/>
    </row>
    <row r="439" spans="1:149" s="1595" customFormat="1" ht="12.5">
      <c r="A439" s="1644" t="str">
        <f t="shared" si="258"/>
        <v>Organisation</v>
      </c>
      <c r="B439" s="1758"/>
      <c r="C439" s="1758"/>
      <c r="D439" s="1758"/>
      <c r="E439" s="1756"/>
      <c r="F439" s="1592"/>
      <c r="G439" s="1714">
        <f t="shared" si="259"/>
        <v>0</v>
      </c>
      <c r="H439" s="1645"/>
      <c r="I439" s="1714">
        <f t="shared" si="260"/>
        <v>0</v>
      </c>
      <c r="J439" s="1646"/>
      <c r="K439" s="1646"/>
      <c r="L439" s="1592"/>
      <c r="M439" s="1597"/>
      <c r="N439" s="1597"/>
      <c r="O439" s="1646"/>
      <c r="P439" s="1647"/>
      <c r="Q439" s="1647"/>
      <c r="R439" s="1648"/>
      <c r="S439" s="1603"/>
      <c r="T439" s="1649"/>
      <c r="U439" s="1649"/>
      <c r="V439" s="1649"/>
      <c r="W439" s="1649"/>
      <c r="X439" s="1649"/>
      <c r="Y439" s="1649"/>
      <c r="Z439" s="1649"/>
      <c r="AA439" s="1649"/>
      <c r="AB439" s="1649"/>
      <c r="AC439" s="1649"/>
      <c r="AD439" s="1649"/>
      <c r="AE439" s="1649"/>
      <c r="AF439" s="1610">
        <f t="shared" si="239"/>
        <v>0</v>
      </c>
      <c r="AG439" s="1649"/>
      <c r="AH439" s="1649"/>
      <c r="AI439" s="1649"/>
      <c r="AJ439" s="1649"/>
      <c r="AK439" s="1649"/>
      <c r="AL439" s="1649"/>
      <c r="AM439" s="1649"/>
      <c r="AN439" s="1649"/>
      <c r="AO439" s="1649"/>
      <c r="AP439" s="1649"/>
      <c r="AQ439" s="1649"/>
      <c r="AR439" s="1709"/>
      <c r="AS439" s="1779">
        <f t="shared" si="240"/>
        <v>0</v>
      </c>
      <c r="AT439" s="1711">
        <f t="shared" si="261"/>
        <v>0</v>
      </c>
      <c r="AU439" s="1611">
        <f t="shared" si="241"/>
        <v>0</v>
      </c>
      <c r="AV439" s="1611">
        <f t="shared" si="242"/>
        <v>0</v>
      </c>
      <c r="AW439" s="1611">
        <f t="shared" si="243"/>
        <v>0</v>
      </c>
      <c r="AX439" s="1611">
        <f t="shared" si="244"/>
        <v>0</v>
      </c>
      <c r="AY439" s="1611">
        <f t="shared" si="245"/>
        <v>0</v>
      </c>
      <c r="AZ439" s="1611">
        <f t="shared" si="246"/>
        <v>0</v>
      </c>
      <c r="BA439" s="1611">
        <f t="shared" si="247"/>
        <v>0</v>
      </c>
      <c r="BB439" s="1611">
        <f t="shared" si="248"/>
        <v>0</v>
      </c>
      <c r="BC439" s="1611">
        <f t="shared" si="249"/>
        <v>0</v>
      </c>
      <c r="BD439" s="1611">
        <f t="shared" si="250"/>
        <v>0</v>
      </c>
      <c r="BE439" s="1611">
        <f t="shared" si="251"/>
        <v>0</v>
      </c>
      <c r="BF439" s="1611">
        <f t="shared" si="252"/>
        <v>0</v>
      </c>
      <c r="BG439" s="1611">
        <f t="shared" si="262"/>
        <v>0</v>
      </c>
      <c r="BH439" s="1611" t="str">
        <f t="shared" si="263"/>
        <v/>
      </c>
      <c r="BI439" s="1611" t="str">
        <f t="shared" si="264"/>
        <v/>
      </c>
      <c r="BJ439" s="1611" t="str">
        <f t="shared" si="253"/>
        <v/>
      </c>
      <c r="BK439" s="1611" t="str">
        <f t="shared" si="254"/>
        <v/>
      </c>
      <c r="BL439" s="1611" t="str">
        <f t="shared" ca="1" si="255"/>
        <v/>
      </c>
      <c r="BM439" s="1611" t="str">
        <f t="shared" si="265"/>
        <v/>
      </c>
      <c r="BN439" s="1611" t="str">
        <f t="shared" si="256"/>
        <v/>
      </c>
      <c r="BO439" s="1611" t="str">
        <f t="shared" si="257"/>
        <v/>
      </c>
      <c r="BP439" s="1611" t="str">
        <f t="shared" si="266"/>
        <v/>
      </c>
      <c r="BQ439" s="1611" t="str">
        <f t="shared" si="267"/>
        <v/>
      </c>
      <c r="BR439" s="1611" t="str">
        <f t="shared" si="268"/>
        <v/>
      </c>
      <c r="BS439" s="1611" t="str">
        <f t="shared" si="269"/>
        <v/>
      </c>
      <c r="BT439" s="1611" t="str">
        <f t="shared" si="270"/>
        <v/>
      </c>
      <c r="BU439" s="1731">
        <f t="shared" ca="1" si="271"/>
        <v>0</v>
      </c>
      <c r="BV439" s="1594"/>
      <c r="BW439" s="1594"/>
      <c r="BX439" s="1594"/>
      <c r="BY439" s="1594"/>
      <c r="BZ439" s="1594"/>
      <c r="CA439" s="1594"/>
      <c r="CB439" s="1594"/>
      <c r="CC439" s="1594"/>
      <c r="CD439" s="1594"/>
      <c r="CE439" s="1594"/>
      <c r="CF439" s="1594"/>
      <c r="CG439" s="1594"/>
      <c r="CH439" s="1594"/>
      <c r="CI439" s="1594"/>
      <c r="CJ439" s="1594"/>
      <c r="CK439" s="1594"/>
      <c r="CL439" s="1594"/>
      <c r="CM439" s="1594"/>
      <c r="CN439" s="1594"/>
      <c r="CO439" s="1594"/>
      <c r="CP439" s="1594"/>
      <c r="CQ439" s="1594"/>
      <c r="CR439" s="1594"/>
      <c r="CS439" s="1594"/>
      <c r="CT439" s="1594"/>
      <c r="CU439" s="1594"/>
      <c r="CV439" s="1594"/>
      <c r="CW439" s="1594"/>
      <c r="CX439" s="1594"/>
      <c r="CY439" s="1594"/>
      <c r="CZ439" s="1594"/>
      <c r="DA439" s="1594"/>
      <c r="DB439" s="1594"/>
      <c r="DC439" s="1594"/>
      <c r="DD439" s="1594"/>
      <c r="DE439" s="1594"/>
      <c r="DF439" s="1594"/>
      <c r="DG439" s="1594"/>
      <c r="DH439" s="1594"/>
      <c r="DI439" s="1594"/>
      <c r="DJ439" s="1594"/>
      <c r="DK439" s="1594"/>
      <c r="DL439" s="1594"/>
      <c r="DM439" s="1594"/>
      <c r="DN439" s="1594"/>
      <c r="DO439" s="1594"/>
      <c r="DP439" s="1594"/>
      <c r="DQ439" s="1594"/>
      <c r="DR439" s="1594"/>
      <c r="DS439" s="1594"/>
      <c r="DT439" s="1594"/>
      <c r="DU439" s="1594"/>
      <c r="DV439" s="1594"/>
      <c r="DW439" s="1594"/>
      <c r="DX439" s="1594"/>
      <c r="DY439" s="1594"/>
      <c r="DZ439" s="1594"/>
      <c r="EA439" s="1594"/>
      <c r="EB439" s="1594"/>
      <c r="EC439" s="1594"/>
      <c r="ED439" s="1594"/>
      <c r="EE439" s="1594"/>
      <c r="EF439" s="1594"/>
      <c r="EG439" s="1594"/>
      <c r="EH439" s="1594"/>
      <c r="EI439" s="1594"/>
      <c r="EJ439" s="1594"/>
      <c r="EK439" s="1594"/>
      <c r="EL439" s="1594"/>
      <c r="EM439" s="1594"/>
      <c r="EN439" s="1594"/>
      <c r="EO439" s="1594"/>
      <c r="EP439" s="1594"/>
      <c r="EQ439" s="1594"/>
      <c r="ER439" s="1594"/>
      <c r="ES439" s="1594"/>
    </row>
    <row r="440" spans="1:149" s="1595" customFormat="1" ht="12.5">
      <c r="A440" s="1644" t="str">
        <f t="shared" si="258"/>
        <v>Organisation</v>
      </c>
      <c r="B440" s="1758"/>
      <c r="C440" s="1758"/>
      <c r="D440" s="1758"/>
      <c r="E440" s="1756"/>
      <c r="F440" s="1592"/>
      <c r="G440" s="1714">
        <f t="shared" si="259"/>
        <v>0</v>
      </c>
      <c r="H440" s="1645"/>
      <c r="I440" s="1714">
        <f t="shared" si="260"/>
        <v>0</v>
      </c>
      <c r="J440" s="1646"/>
      <c r="K440" s="1646"/>
      <c r="L440" s="1592"/>
      <c r="M440" s="1597"/>
      <c r="N440" s="1597"/>
      <c r="O440" s="1646"/>
      <c r="P440" s="1647"/>
      <c r="Q440" s="1647"/>
      <c r="R440" s="1648"/>
      <c r="S440" s="1603"/>
      <c r="T440" s="1649"/>
      <c r="U440" s="1649"/>
      <c r="V440" s="1649"/>
      <c r="W440" s="1649"/>
      <c r="X440" s="1649"/>
      <c r="Y440" s="1649"/>
      <c r="Z440" s="1649"/>
      <c r="AA440" s="1649"/>
      <c r="AB440" s="1649"/>
      <c r="AC440" s="1649"/>
      <c r="AD440" s="1649"/>
      <c r="AE440" s="1649"/>
      <c r="AF440" s="1610">
        <f t="shared" si="239"/>
        <v>0</v>
      </c>
      <c r="AG440" s="1649"/>
      <c r="AH440" s="1649"/>
      <c r="AI440" s="1649"/>
      <c r="AJ440" s="1649"/>
      <c r="AK440" s="1649"/>
      <c r="AL440" s="1649"/>
      <c r="AM440" s="1649"/>
      <c r="AN440" s="1649"/>
      <c r="AO440" s="1649"/>
      <c r="AP440" s="1649"/>
      <c r="AQ440" s="1649"/>
      <c r="AR440" s="1709"/>
      <c r="AS440" s="1779">
        <f t="shared" si="240"/>
        <v>0</v>
      </c>
      <c r="AT440" s="1711">
        <f t="shared" si="261"/>
        <v>0</v>
      </c>
      <c r="AU440" s="1611">
        <f t="shared" si="241"/>
        <v>0</v>
      </c>
      <c r="AV440" s="1611">
        <f t="shared" si="242"/>
        <v>0</v>
      </c>
      <c r="AW440" s="1611">
        <f t="shared" si="243"/>
        <v>0</v>
      </c>
      <c r="AX440" s="1611">
        <f t="shared" si="244"/>
        <v>0</v>
      </c>
      <c r="AY440" s="1611">
        <f t="shared" si="245"/>
        <v>0</v>
      </c>
      <c r="AZ440" s="1611">
        <f t="shared" si="246"/>
        <v>0</v>
      </c>
      <c r="BA440" s="1611">
        <f t="shared" si="247"/>
        <v>0</v>
      </c>
      <c r="BB440" s="1611">
        <f t="shared" si="248"/>
        <v>0</v>
      </c>
      <c r="BC440" s="1611">
        <f t="shared" si="249"/>
        <v>0</v>
      </c>
      <c r="BD440" s="1611">
        <f t="shared" si="250"/>
        <v>0</v>
      </c>
      <c r="BE440" s="1611">
        <f t="shared" si="251"/>
        <v>0</v>
      </c>
      <c r="BF440" s="1611">
        <f t="shared" si="252"/>
        <v>0</v>
      </c>
      <c r="BG440" s="1611">
        <f t="shared" si="262"/>
        <v>0</v>
      </c>
      <c r="BH440" s="1611" t="str">
        <f t="shared" si="263"/>
        <v/>
      </c>
      <c r="BI440" s="1611" t="str">
        <f t="shared" si="264"/>
        <v/>
      </c>
      <c r="BJ440" s="1611" t="str">
        <f t="shared" si="253"/>
        <v/>
      </c>
      <c r="BK440" s="1611" t="str">
        <f t="shared" si="254"/>
        <v/>
      </c>
      <c r="BL440" s="1611" t="str">
        <f t="shared" ca="1" si="255"/>
        <v/>
      </c>
      <c r="BM440" s="1611" t="str">
        <f t="shared" si="265"/>
        <v/>
      </c>
      <c r="BN440" s="1611" t="str">
        <f t="shared" si="256"/>
        <v/>
      </c>
      <c r="BO440" s="1611" t="str">
        <f t="shared" si="257"/>
        <v/>
      </c>
      <c r="BP440" s="1611" t="str">
        <f t="shared" si="266"/>
        <v/>
      </c>
      <c r="BQ440" s="1611" t="str">
        <f t="shared" si="267"/>
        <v/>
      </c>
      <c r="BR440" s="1611" t="str">
        <f t="shared" si="268"/>
        <v/>
      </c>
      <c r="BS440" s="1611" t="str">
        <f t="shared" si="269"/>
        <v/>
      </c>
      <c r="BT440" s="1611" t="str">
        <f t="shared" si="270"/>
        <v/>
      </c>
      <c r="BU440" s="1731">
        <f t="shared" ca="1" si="271"/>
        <v>0</v>
      </c>
      <c r="BV440" s="1594"/>
      <c r="BW440" s="1594"/>
      <c r="BX440" s="1594"/>
      <c r="BY440" s="1594"/>
      <c r="BZ440" s="1594"/>
      <c r="CA440" s="1594"/>
      <c r="CB440" s="1594"/>
      <c r="CC440" s="1594"/>
      <c r="CD440" s="1594"/>
      <c r="CE440" s="1594"/>
      <c r="CF440" s="1594"/>
      <c r="CG440" s="1594"/>
      <c r="CH440" s="1594"/>
      <c r="CI440" s="1594"/>
      <c r="CJ440" s="1594"/>
      <c r="CK440" s="1594"/>
      <c r="CL440" s="1594"/>
      <c r="CM440" s="1594"/>
      <c r="CN440" s="1594"/>
      <c r="CO440" s="1594"/>
      <c r="CP440" s="1594"/>
      <c r="CQ440" s="1594"/>
      <c r="CR440" s="1594"/>
      <c r="CS440" s="1594"/>
      <c r="CT440" s="1594"/>
      <c r="CU440" s="1594"/>
      <c r="CV440" s="1594"/>
      <c r="CW440" s="1594"/>
      <c r="CX440" s="1594"/>
      <c r="CY440" s="1594"/>
      <c r="CZ440" s="1594"/>
      <c r="DA440" s="1594"/>
      <c r="DB440" s="1594"/>
      <c r="DC440" s="1594"/>
      <c r="DD440" s="1594"/>
      <c r="DE440" s="1594"/>
      <c r="DF440" s="1594"/>
      <c r="DG440" s="1594"/>
      <c r="DH440" s="1594"/>
      <c r="DI440" s="1594"/>
      <c r="DJ440" s="1594"/>
      <c r="DK440" s="1594"/>
      <c r="DL440" s="1594"/>
      <c r="DM440" s="1594"/>
      <c r="DN440" s="1594"/>
      <c r="DO440" s="1594"/>
      <c r="DP440" s="1594"/>
      <c r="DQ440" s="1594"/>
      <c r="DR440" s="1594"/>
      <c r="DS440" s="1594"/>
      <c r="DT440" s="1594"/>
      <c r="DU440" s="1594"/>
      <c r="DV440" s="1594"/>
      <c r="DW440" s="1594"/>
      <c r="DX440" s="1594"/>
      <c r="DY440" s="1594"/>
      <c r="DZ440" s="1594"/>
      <c r="EA440" s="1594"/>
      <c r="EB440" s="1594"/>
      <c r="EC440" s="1594"/>
      <c r="ED440" s="1594"/>
      <c r="EE440" s="1594"/>
      <c r="EF440" s="1594"/>
      <c r="EG440" s="1594"/>
      <c r="EH440" s="1594"/>
      <c r="EI440" s="1594"/>
      <c r="EJ440" s="1594"/>
      <c r="EK440" s="1594"/>
      <c r="EL440" s="1594"/>
      <c r="EM440" s="1594"/>
      <c r="EN440" s="1594"/>
      <c r="EO440" s="1594"/>
      <c r="EP440" s="1594"/>
      <c r="EQ440" s="1594"/>
      <c r="ER440" s="1594"/>
      <c r="ES440" s="1594"/>
    </row>
    <row r="441" spans="1:149" s="1595" customFormat="1" ht="12.5">
      <c r="A441" s="1644" t="str">
        <f t="shared" si="258"/>
        <v>Organisation</v>
      </c>
      <c r="B441" s="1758"/>
      <c r="C441" s="1758"/>
      <c r="D441" s="1758"/>
      <c r="E441" s="1756"/>
      <c r="F441" s="1592"/>
      <c r="G441" s="1714">
        <f t="shared" si="259"/>
        <v>0</v>
      </c>
      <c r="H441" s="1645"/>
      <c r="I441" s="1714">
        <f t="shared" si="260"/>
        <v>0</v>
      </c>
      <c r="J441" s="1646"/>
      <c r="K441" s="1646"/>
      <c r="L441" s="1592"/>
      <c r="M441" s="1597"/>
      <c r="N441" s="1597"/>
      <c r="O441" s="1646"/>
      <c r="P441" s="1647"/>
      <c r="Q441" s="1647"/>
      <c r="R441" s="1648"/>
      <c r="S441" s="1603"/>
      <c r="T441" s="1649"/>
      <c r="U441" s="1649"/>
      <c r="V441" s="1649"/>
      <c r="W441" s="1649"/>
      <c r="X441" s="1649"/>
      <c r="Y441" s="1649"/>
      <c r="Z441" s="1649"/>
      <c r="AA441" s="1649"/>
      <c r="AB441" s="1649"/>
      <c r="AC441" s="1649"/>
      <c r="AD441" s="1649"/>
      <c r="AE441" s="1649"/>
      <c r="AF441" s="1610">
        <f t="shared" si="239"/>
        <v>0</v>
      </c>
      <c r="AG441" s="1649"/>
      <c r="AH441" s="1649"/>
      <c r="AI441" s="1649"/>
      <c r="AJ441" s="1649"/>
      <c r="AK441" s="1649"/>
      <c r="AL441" s="1649"/>
      <c r="AM441" s="1649"/>
      <c r="AN441" s="1649"/>
      <c r="AO441" s="1649"/>
      <c r="AP441" s="1649"/>
      <c r="AQ441" s="1649"/>
      <c r="AR441" s="1709"/>
      <c r="AS441" s="1779">
        <f t="shared" si="240"/>
        <v>0</v>
      </c>
      <c r="AT441" s="1711">
        <f t="shared" si="261"/>
        <v>0</v>
      </c>
      <c r="AU441" s="1611">
        <f t="shared" si="241"/>
        <v>0</v>
      </c>
      <c r="AV441" s="1611">
        <f t="shared" si="242"/>
        <v>0</v>
      </c>
      <c r="AW441" s="1611">
        <f t="shared" si="243"/>
        <v>0</v>
      </c>
      <c r="AX441" s="1611">
        <f t="shared" si="244"/>
        <v>0</v>
      </c>
      <c r="AY441" s="1611">
        <f t="shared" si="245"/>
        <v>0</v>
      </c>
      <c r="AZ441" s="1611">
        <f t="shared" si="246"/>
        <v>0</v>
      </c>
      <c r="BA441" s="1611">
        <f t="shared" si="247"/>
        <v>0</v>
      </c>
      <c r="BB441" s="1611">
        <f t="shared" si="248"/>
        <v>0</v>
      </c>
      <c r="BC441" s="1611">
        <f t="shared" si="249"/>
        <v>0</v>
      </c>
      <c r="BD441" s="1611">
        <f t="shared" si="250"/>
        <v>0</v>
      </c>
      <c r="BE441" s="1611">
        <f t="shared" si="251"/>
        <v>0</v>
      </c>
      <c r="BF441" s="1611">
        <f t="shared" si="252"/>
        <v>0</v>
      </c>
      <c r="BG441" s="1611">
        <f t="shared" si="262"/>
        <v>0</v>
      </c>
      <c r="BH441" s="1611" t="str">
        <f t="shared" si="263"/>
        <v/>
      </c>
      <c r="BI441" s="1611" t="str">
        <f t="shared" si="264"/>
        <v/>
      </c>
      <c r="BJ441" s="1611" t="str">
        <f t="shared" si="253"/>
        <v/>
      </c>
      <c r="BK441" s="1611" t="str">
        <f t="shared" si="254"/>
        <v/>
      </c>
      <c r="BL441" s="1611" t="str">
        <f t="shared" ca="1" si="255"/>
        <v/>
      </c>
      <c r="BM441" s="1611" t="str">
        <f t="shared" si="265"/>
        <v/>
      </c>
      <c r="BN441" s="1611" t="str">
        <f t="shared" si="256"/>
        <v/>
      </c>
      <c r="BO441" s="1611" t="str">
        <f t="shared" si="257"/>
        <v/>
      </c>
      <c r="BP441" s="1611" t="str">
        <f t="shared" si="266"/>
        <v/>
      </c>
      <c r="BQ441" s="1611" t="str">
        <f t="shared" si="267"/>
        <v/>
      </c>
      <c r="BR441" s="1611" t="str">
        <f t="shared" si="268"/>
        <v/>
      </c>
      <c r="BS441" s="1611" t="str">
        <f t="shared" si="269"/>
        <v/>
      </c>
      <c r="BT441" s="1611" t="str">
        <f t="shared" si="270"/>
        <v/>
      </c>
      <c r="BU441" s="1731">
        <f t="shared" ca="1" si="271"/>
        <v>0</v>
      </c>
      <c r="BV441" s="1594"/>
      <c r="BW441" s="1594"/>
      <c r="BX441" s="1594"/>
      <c r="BY441" s="1594"/>
      <c r="BZ441" s="1594"/>
      <c r="CA441" s="1594"/>
      <c r="CB441" s="1594"/>
      <c r="CC441" s="1594"/>
      <c r="CD441" s="1594"/>
      <c r="CE441" s="1594"/>
      <c r="CF441" s="1594"/>
      <c r="CG441" s="1594"/>
      <c r="CH441" s="1594"/>
      <c r="CI441" s="1594"/>
      <c r="CJ441" s="1594"/>
      <c r="CK441" s="1594"/>
      <c r="CL441" s="1594"/>
      <c r="CM441" s="1594"/>
      <c r="CN441" s="1594"/>
      <c r="CO441" s="1594"/>
      <c r="CP441" s="1594"/>
      <c r="CQ441" s="1594"/>
      <c r="CR441" s="1594"/>
      <c r="CS441" s="1594"/>
      <c r="CT441" s="1594"/>
      <c r="CU441" s="1594"/>
      <c r="CV441" s="1594"/>
      <c r="CW441" s="1594"/>
      <c r="CX441" s="1594"/>
      <c r="CY441" s="1594"/>
      <c r="CZ441" s="1594"/>
      <c r="DA441" s="1594"/>
      <c r="DB441" s="1594"/>
      <c r="DC441" s="1594"/>
      <c r="DD441" s="1594"/>
      <c r="DE441" s="1594"/>
      <c r="DF441" s="1594"/>
      <c r="DG441" s="1594"/>
      <c r="DH441" s="1594"/>
      <c r="DI441" s="1594"/>
      <c r="DJ441" s="1594"/>
      <c r="DK441" s="1594"/>
      <c r="DL441" s="1594"/>
      <c r="DM441" s="1594"/>
      <c r="DN441" s="1594"/>
      <c r="DO441" s="1594"/>
      <c r="DP441" s="1594"/>
      <c r="DQ441" s="1594"/>
      <c r="DR441" s="1594"/>
      <c r="DS441" s="1594"/>
      <c r="DT441" s="1594"/>
      <c r="DU441" s="1594"/>
      <c r="DV441" s="1594"/>
      <c r="DW441" s="1594"/>
      <c r="DX441" s="1594"/>
      <c r="DY441" s="1594"/>
      <c r="DZ441" s="1594"/>
      <c r="EA441" s="1594"/>
      <c r="EB441" s="1594"/>
      <c r="EC441" s="1594"/>
      <c r="ED441" s="1594"/>
      <c r="EE441" s="1594"/>
      <c r="EF441" s="1594"/>
      <c r="EG441" s="1594"/>
      <c r="EH441" s="1594"/>
      <c r="EI441" s="1594"/>
      <c r="EJ441" s="1594"/>
      <c r="EK441" s="1594"/>
      <c r="EL441" s="1594"/>
      <c r="EM441" s="1594"/>
      <c r="EN441" s="1594"/>
      <c r="EO441" s="1594"/>
      <c r="EP441" s="1594"/>
      <c r="EQ441" s="1594"/>
      <c r="ER441" s="1594"/>
      <c r="ES441" s="1594"/>
    </row>
    <row r="442" spans="1:149" s="1595" customFormat="1" ht="12.5">
      <c r="A442" s="1644" t="str">
        <f t="shared" si="258"/>
        <v>Organisation</v>
      </c>
      <c r="B442" s="1758"/>
      <c r="C442" s="1758"/>
      <c r="D442" s="1758"/>
      <c r="E442" s="1756"/>
      <c r="F442" s="1592"/>
      <c r="G442" s="1714">
        <f t="shared" si="259"/>
        <v>0</v>
      </c>
      <c r="H442" s="1645"/>
      <c r="I442" s="1714">
        <f t="shared" si="260"/>
        <v>0</v>
      </c>
      <c r="J442" s="1646"/>
      <c r="K442" s="1646"/>
      <c r="L442" s="1592"/>
      <c r="M442" s="1597"/>
      <c r="N442" s="1597"/>
      <c r="O442" s="1646"/>
      <c r="P442" s="1647"/>
      <c r="Q442" s="1647"/>
      <c r="R442" s="1648"/>
      <c r="S442" s="1603"/>
      <c r="T442" s="1649"/>
      <c r="U442" s="1649"/>
      <c r="V442" s="1649"/>
      <c r="W442" s="1649"/>
      <c r="X442" s="1649"/>
      <c r="Y442" s="1649"/>
      <c r="Z442" s="1649"/>
      <c r="AA442" s="1649"/>
      <c r="AB442" s="1649"/>
      <c r="AC442" s="1649"/>
      <c r="AD442" s="1649"/>
      <c r="AE442" s="1649"/>
      <c r="AF442" s="1610">
        <f t="shared" si="239"/>
        <v>0</v>
      </c>
      <c r="AG442" s="1649"/>
      <c r="AH442" s="1649"/>
      <c r="AI442" s="1649"/>
      <c r="AJ442" s="1649"/>
      <c r="AK442" s="1649"/>
      <c r="AL442" s="1649"/>
      <c r="AM442" s="1649"/>
      <c r="AN442" s="1649"/>
      <c r="AO442" s="1649"/>
      <c r="AP442" s="1649"/>
      <c r="AQ442" s="1649"/>
      <c r="AR442" s="1709"/>
      <c r="AS442" s="1779">
        <f t="shared" si="240"/>
        <v>0</v>
      </c>
      <c r="AT442" s="1711">
        <f t="shared" si="261"/>
        <v>0</v>
      </c>
      <c r="AU442" s="1611">
        <f t="shared" si="241"/>
        <v>0</v>
      </c>
      <c r="AV442" s="1611">
        <f t="shared" si="242"/>
        <v>0</v>
      </c>
      <c r="AW442" s="1611">
        <f t="shared" si="243"/>
        <v>0</v>
      </c>
      <c r="AX442" s="1611">
        <f t="shared" si="244"/>
        <v>0</v>
      </c>
      <c r="AY442" s="1611">
        <f t="shared" si="245"/>
        <v>0</v>
      </c>
      <c r="AZ442" s="1611">
        <f t="shared" si="246"/>
        <v>0</v>
      </c>
      <c r="BA442" s="1611">
        <f t="shared" si="247"/>
        <v>0</v>
      </c>
      <c r="BB442" s="1611">
        <f t="shared" si="248"/>
        <v>0</v>
      </c>
      <c r="BC442" s="1611">
        <f t="shared" si="249"/>
        <v>0</v>
      </c>
      <c r="BD442" s="1611">
        <f t="shared" si="250"/>
        <v>0</v>
      </c>
      <c r="BE442" s="1611">
        <f t="shared" si="251"/>
        <v>0</v>
      </c>
      <c r="BF442" s="1611">
        <f t="shared" si="252"/>
        <v>0</v>
      </c>
      <c r="BG442" s="1611">
        <f t="shared" si="262"/>
        <v>0</v>
      </c>
      <c r="BH442" s="1611" t="str">
        <f t="shared" si="263"/>
        <v/>
      </c>
      <c r="BI442" s="1611" t="str">
        <f t="shared" si="264"/>
        <v/>
      </c>
      <c r="BJ442" s="1611" t="str">
        <f t="shared" si="253"/>
        <v/>
      </c>
      <c r="BK442" s="1611" t="str">
        <f t="shared" si="254"/>
        <v/>
      </c>
      <c r="BL442" s="1611" t="str">
        <f t="shared" ca="1" si="255"/>
        <v/>
      </c>
      <c r="BM442" s="1611" t="str">
        <f t="shared" si="265"/>
        <v/>
      </c>
      <c r="BN442" s="1611" t="str">
        <f t="shared" si="256"/>
        <v/>
      </c>
      <c r="BO442" s="1611" t="str">
        <f t="shared" si="257"/>
        <v/>
      </c>
      <c r="BP442" s="1611" t="str">
        <f t="shared" si="266"/>
        <v/>
      </c>
      <c r="BQ442" s="1611" t="str">
        <f t="shared" si="267"/>
        <v/>
      </c>
      <c r="BR442" s="1611" t="str">
        <f t="shared" si="268"/>
        <v/>
      </c>
      <c r="BS442" s="1611" t="str">
        <f t="shared" si="269"/>
        <v/>
      </c>
      <c r="BT442" s="1611" t="str">
        <f t="shared" si="270"/>
        <v/>
      </c>
      <c r="BU442" s="1731">
        <f t="shared" ca="1" si="271"/>
        <v>0</v>
      </c>
      <c r="BV442" s="1594"/>
      <c r="BW442" s="1594"/>
      <c r="BX442" s="1594"/>
      <c r="BY442" s="1594"/>
      <c r="BZ442" s="1594"/>
      <c r="CA442" s="1594"/>
      <c r="CB442" s="1594"/>
      <c r="CC442" s="1594"/>
      <c r="CD442" s="1594"/>
      <c r="CE442" s="1594"/>
      <c r="CF442" s="1594"/>
      <c r="CG442" s="1594"/>
      <c r="CH442" s="1594"/>
      <c r="CI442" s="1594"/>
      <c r="CJ442" s="1594"/>
      <c r="CK442" s="1594"/>
      <c r="CL442" s="1594"/>
      <c r="CM442" s="1594"/>
      <c r="CN442" s="1594"/>
      <c r="CO442" s="1594"/>
      <c r="CP442" s="1594"/>
      <c r="CQ442" s="1594"/>
      <c r="CR442" s="1594"/>
      <c r="CS442" s="1594"/>
      <c r="CT442" s="1594"/>
      <c r="CU442" s="1594"/>
      <c r="CV442" s="1594"/>
      <c r="CW442" s="1594"/>
      <c r="CX442" s="1594"/>
      <c r="CY442" s="1594"/>
      <c r="CZ442" s="1594"/>
      <c r="DA442" s="1594"/>
      <c r="DB442" s="1594"/>
      <c r="DC442" s="1594"/>
      <c r="DD442" s="1594"/>
      <c r="DE442" s="1594"/>
      <c r="DF442" s="1594"/>
      <c r="DG442" s="1594"/>
      <c r="DH442" s="1594"/>
      <c r="DI442" s="1594"/>
      <c r="DJ442" s="1594"/>
      <c r="DK442" s="1594"/>
      <c r="DL442" s="1594"/>
      <c r="DM442" s="1594"/>
      <c r="DN442" s="1594"/>
      <c r="DO442" s="1594"/>
      <c r="DP442" s="1594"/>
      <c r="DQ442" s="1594"/>
      <c r="DR442" s="1594"/>
      <c r="DS442" s="1594"/>
      <c r="DT442" s="1594"/>
      <c r="DU442" s="1594"/>
      <c r="DV442" s="1594"/>
      <c r="DW442" s="1594"/>
      <c r="DX442" s="1594"/>
      <c r="DY442" s="1594"/>
      <c r="DZ442" s="1594"/>
      <c r="EA442" s="1594"/>
      <c r="EB442" s="1594"/>
      <c r="EC442" s="1594"/>
      <c r="ED442" s="1594"/>
      <c r="EE442" s="1594"/>
      <c r="EF442" s="1594"/>
      <c r="EG442" s="1594"/>
      <c r="EH442" s="1594"/>
      <c r="EI442" s="1594"/>
      <c r="EJ442" s="1594"/>
      <c r="EK442" s="1594"/>
      <c r="EL442" s="1594"/>
      <c r="EM442" s="1594"/>
      <c r="EN442" s="1594"/>
      <c r="EO442" s="1594"/>
      <c r="EP442" s="1594"/>
      <c r="EQ442" s="1594"/>
      <c r="ER442" s="1594"/>
      <c r="ES442" s="1594"/>
    </row>
    <row r="443" spans="1:149" s="1595" customFormat="1" ht="12.5">
      <c r="A443" s="1644" t="str">
        <f t="shared" si="258"/>
        <v>Organisation</v>
      </c>
      <c r="B443" s="1758"/>
      <c r="C443" s="1758"/>
      <c r="D443" s="1758"/>
      <c r="E443" s="1756"/>
      <c r="F443" s="1592"/>
      <c r="G443" s="1714">
        <f t="shared" si="259"/>
        <v>0</v>
      </c>
      <c r="H443" s="1645"/>
      <c r="I443" s="1714">
        <f t="shared" si="260"/>
        <v>0</v>
      </c>
      <c r="J443" s="1646"/>
      <c r="K443" s="1646"/>
      <c r="L443" s="1592"/>
      <c r="M443" s="1597"/>
      <c r="N443" s="1597"/>
      <c r="O443" s="1646"/>
      <c r="P443" s="1647"/>
      <c r="Q443" s="1647"/>
      <c r="R443" s="1648"/>
      <c r="S443" s="1603"/>
      <c r="T443" s="1649"/>
      <c r="U443" s="1649"/>
      <c r="V443" s="1649"/>
      <c r="W443" s="1649"/>
      <c r="X443" s="1649"/>
      <c r="Y443" s="1649"/>
      <c r="Z443" s="1649"/>
      <c r="AA443" s="1649"/>
      <c r="AB443" s="1649"/>
      <c r="AC443" s="1649"/>
      <c r="AD443" s="1649"/>
      <c r="AE443" s="1649"/>
      <c r="AF443" s="1610">
        <f t="shared" si="239"/>
        <v>0</v>
      </c>
      <c r="AG443" s="1649"/>
      <c r="AH443" s="1649"/>
      <c r="AI443" s="1649"/>
      <c r="AJ443" s="1649"/>
      <c r="AK443" s="1649"/>
      <c r="AL443" s="1649"/>
      <c r="AM443" s="1649"/>
      <c r="AN443" s="1649"/>
      <c r="AO443" s="1649"/>
      <c r="AP443" s="1649"/>
      <c r="AQ443" s="1649"/>
      <c r="AR443" s="1709"/>
      <c r="AS443" s="1779">
        <f t="shared" si="240"/>
        <v>0</v>
      </c>
      <c r="AT443" s="1711">
        <f t="shared" si="261"/>
        <v>0</v>
      </c>
      <c r="AU443" s="1611">
        <f t="shared" si="241"/>
        <v>0</v>
      </c>
      <c r="AV443" s="1611">
        <f t="shared" si="242"/>
        <v>0</v>
      </c>
      <c r="AW443" s="1611">
        <f t="shared" si="243"/>
        <v>0</v>
      </c>
      <c r="AX443" s="1611">
        <f t="shared" si="244"/>
        <v>0</v>
      </c>
      <c r="AY443" s="1611">
        <f t="shared" si="245"/>
        <v>0</v>
      </c>
      <c r="AZ443" s="1611">
        <f t="shared" si="246"/>
        <v>0</v>
      </c>
      <c r="BA443" s="1611">
        <f t="shared" si="247"/>
        <v>0</v>
      </c>
      <c r="BB443" s="1611">
        <f t="shared" si="248"/>
        <v>0</v>
      </c>
      <c r="BC443" s="1611">
        <f t="shared" si="249"/>
        <v>0</v>
      </c>
      <c r="BD443" s="1611">
        <f t="shared" si="250"/>
        <v>0</v>
      </c>
      <c r="BE443" s="1611">
        <f t="shared" si="251"/>
        <v>0</v>
      </c>
      <c r="BF443" s="1611">
        <f t="shared" si="252"/>
        <v>0</v>
      </c>
      <c r="BG443" s="1611">
        <f t="shared" si="262"/>
        <v>0</v>
      </c>
      <c r="BH443" s="1611" t="str">
        <f t="shared" si="263"/>
        <v/>
      </c>
      <c r="BI443" s="1611" t="str">
        <f t="shared" si="264"/>
        <v/>
      </c>
      <c r="BJ443" s="1611" t="str">
        <f t="shared" si="253"/>
        <v/>
      </c>
      <c r="BK443" s="1611" t="str">
        <f t="shared" si="254"/>
        <v/>
      </c>
      <c r="BL443" s="1611" t="str">
        <f t="shared" ca="1" si="255"/>
        <v/>
      </c>
      <c r="BM443" s="1611" t="str">
        <f t="shared" si="265"/>
        <v/>
      </c>
      <c r="BN443" s="1611" t="str">
        <f t="shared" si="256"/>
        <v/>
      </c>
      <c r="BO443" s="1611" t="str">
        <f t="shared" si="257"/>
        <v/>
      </c>
      <c r="BP443" s="1611" t="str">
        <f t="shared" si="266"/>
        <v/>
      </c>
      <c r="BQ443" s="1611" t="str">
        <f t="shared" si="267"/>
        <v/>
      </c>
      <c r="BR443" s="1611" t="str">
        <f t="shared" si="268"/>
        <v/>
      </c>
      <c r="BS443" s="1611" t="str">
        <f t="shared" si="269"/>
        <v/>
      </c>
      <c r="BT443" s="1611" t="str">
        <f t="shared" si="270"/>
        <v/>
      </c>
      <c r="BU443" s="1731">
        <f t="shared" ca="1" si="271"/>
        <v>0</v>
      </c>
      <c r="BV443" s="1594"/>
      <c r="BW443" s="1594"/>
      <c r="BX443" s="1594"/>
      <c r="BY443" s="1594"/>
      <c r="BZ443" s="1594"/>
      <c r="CA443" s="1594"/>
      <c r="CB443" s="1594"/>
      <c r="CC443" s="1594"/>
      <c r="CD443" s="1594"/>
      <c r="CE443" s="1594"/>
      <c r="CF443" s="1594"/>
      <c r="CG443" s="1594"/>
      <c r="CH443" s="1594"/>
      <c r="CI443" s="1594"/>
      <c r="CJ443" s="1594"/>
      <c r="CK443" s="1594"/>
      <c r="CL443" s="1594"/>
      <c r="CM443" s="1594"/>
      <c r="CN443" s="1594"/>
      <c r="CO443" s="1594"/>
      <c r="CP443" s="1594"/>
      <c r="CQ443" s="1594"/>
      <c r="CR443" s="1594"/>
      <c r="CS443" s="1594"/>
      <c r="CT443" s="1594"/>
      <c r="CU443" s="1594"/>
      <c r="CV443" s="1594"/>
      <c r="CW443" s="1594"/>
      <c r="CX443" s="1594"/>
      <c r="CY443" s="1594"/>
      <c r="CZ443" s="1594"/>
      <c r="DA443" s="1594"/>
      <c r="DB443" s="1594"/>
      <c r="DC443" s="1594"/>
      <c r="DD443" s="1594"/>
      <c r="DE443" s="1594"/>
      <c r="DF443" s="1594"/>
      <c r="DG443" s="1594"/>
      <c r="DH443" s="1594"/>
      <c r="DI443" s="1594"/>
      <c r="DJ443" s="1594"/>
      <c r="DK443" s="1594"/>
      <c r="DL443" s="1594"/>
      <c r="DM443" s="1594"/>
      <c r="DN443" s="1594"/>
      <c r="DO443" s="1594"/>
      <c r="DP443" s="1594"/>
      <c r="DQ443" s="1594"/>
      <c r="DR443" s="1594"/>
      <c r="DS443" s="1594"/>
      <c r="DT443" s="1594"/>
      <c r="DU443" s="1594"/>
      <c r="DV443" s="1594"/>
      <c r="DW443" s="1594"/>
      <c r="DX443" s="1594"/>
      <c r="DY443" s="1594"/>
      <c r="DZ443" s="1594"/>
      <c r="EA443" s="1594"/>
      <c r="EB443" s="1594"/>
      <c r="EC443" s="1594"/>
      <c r="ED443" s="1594"/>
      <c r="EE443" s="1594"/>
      <c r="EF443" s="1594"/>
      <c r="EG443" s="1594"/>
      <c r="EH443" s="1594"/>
      <c r="EI443" s="1594"/>
      <c r="EJ443" s="1594"/>
      <c r="EK443" s="1594"/>
      <c r="EL443" s="1594"/>
      <c r="EM443" s="1594"/>
      <c r="EN443" s="1594"/>
      <c r="EO443" s="1594"/>
      <c r="EP443" s="1594"/>
      <c r="EQ443" s="1594"/>
      <c r="ER443" s="1594"/>
      <c r="ES443" s="1594"/>
    </row>
    <row r="444" spans="1:149" s="1595" customFormat="1" ht="12.5">
      <c r="A444" s="1644" t="str">
        <f t="shared" si="258"/>
        <v>Organisation</v>
      </c>
      <c r="B444" s="1758"/>
      <c r="C444" s="1758"/>
      <c r="D444" s="1758"/>
      <c r="E444" s="1756"/>
      <c r="F444" s="1592"/>
      <c r="G444" s="1714">
        <f t="shared" si="259"/>
        <v>0</v>
      </c>
      <c r="H444" s="1645"/>
      <c r="I444" s="1714">
        <f t="shared" si="260"/>
        <v>0</v>
      </c>
      <c r="J444" s="1646"/>
      <c r="K444" s="1646"/>
      <c r="L444" s="1592"/>
      <c r="M444" s="1597"/>
      <c r="N444" s="1597"/>
      <c r="O444" s="1646"/>
      <c r="P444" s="1647"/>
      <c r="Q444" s="1647"/>
      <c r="R444" s="1648"/>
      <c r="S444" s="1603"/>
      <c r="T444" s="1649"/>
      <c r="U444" s="1649"/>
      <c r="V444" s="1649"/>
      <c r="W444" s="1649"/>
      <c r="X444" s="1649"/>
      <c r="Y444" s="1649"/>
      <c r="Z444" s="1649"/>
      <c r="AA444" s="1649"/>
      <c r="AB444" s="1649"/>
      <c r="AC444" s="1649"/>
      <c r="AD444" s="1649"/>
      <c r="AE444" s="1649"/>
      <c r="AF444" s="1610">
        <f t="shared" si="239"/>
        <v>0</v>
      </c>
      <c r="AG444" s="1649"/>
      <c r="AH444" s="1649"/>
      <c r="AI444" s="1649"/>
      <c r="AJ444" s="1649"/>
      <c r="AK444" s="1649"/>
      <c r="AL444" s="1649"/>
      <c r="AM444" s="1649"/>
      <c r="AN444" s="1649"/>
      <c r="AO444" s="1649"/>
      <c r="AP444" s="1649"/>
      <c r="AQ444" s="1649"/>
      <c r="AR444" s="1709"/>
      <c r="AS444" s="1779">
        <f t="shared" si="240"/>
        <v>0</v>
      </c>
      <c r="AT444" s="1711">
        <f t="shared" si="261"/>
        <v>0</v>
      </c>
      <c r="AU444" s="1611">
        <f t="shared" si="241"/>
        <v>0</v>
      </c>
      <c r="AV444" s="1611">
        <f t="shared" si="242"/>
        <v>0</v>
      </c>
      <c r="AW444" s="1611">
        <f t="shared" si="243"/>
        <v>0</v>
      </c>
      <c r="AX444" s="1611">
        <f t="shared" si="244"/>
        <v>0</v>
      </c>
      <c r="AY444" s="1611">
        <f t="shared" si="245"/>
        <v>0</v>
      </c>
      <c r="AZ444" s="1611">
        <f t="shared" si="246"/>
        <v>0</v>
      </c>
      <c r="BA444" s="1611">
        <f t="shared" si="247"/>
        <v>0</v>
      </c>
      <c r="BB444" s="1611">
        <f t="shared" si="248"/>
        <v>0</v>
      </c>
      <c r="BC444" s="1611">
        <f t="shared" si="249"/>
        <v>0</v>
      </c>
      <c r="BD444" s="1611">
        <f t="shared" si="250"/>
        <v>0</v>
      </c>
      <c r="BE444" s="1611">
        <f t="shared" si="251"/>
        <v>0</v>
      </c>
      <c r="BF444" s="1611">
        <f t="shared" si="252"/>
        <v>0</v>
      </c>
      <c r="BG444" s="1611">
        <f t="shared" si="262"/>
        <v>0</v>
      </c>
      <c r="BH444" s="1611" t="str">
        <f t="shared" si="263"/>
        <v/>
      </c>
      <c r="BI444" s="1611" t="str">
        <f t="shared" si="264"/>
        <v/>
      </c>
      <c r="BJ444" s="1611" t="str">
        <f t="shared" si="253"/>
        <v/>
      </c>
      <c r="BK444" s="1611" t="str">
        <f t="shared" si="254"/>
        <v/>
      </c>
      <c r="BL444" s="1611" t="str">
        <f t="shared" ca="1" si="255"/>
        <v/>
      </c>
      <c r="BM444" s="1611" t="str">
        <f t="shared" si="265"/>
        <v/>
      </c>
      <c r="BN444" s="1611" t="str">
        <f t="shared" si="256"/>
        <v/>
      </c>
      <c r="BO444" s="1611" t="str">
        <f t="shared" si="257"/>
        <v/>
      </c>
      <c r="BP444" s="1611" t="str">
        <f t="shared" si="266"/>
        <v/>
      </c>
      <c r="BQ444" s="1611" t="str">
        <f t="shared" si="267"/>
        <v/>
      </c>
      <c r="BR444" s="1611" t="str">
        <f t="shared" si="268"/>
        <v/>
      </c>
      <c r="BS444" s="1611" t="str">
        <f t="shared" si="269"/>
        <v/>
      </c>
      <c r="BT444" s="1611" t="str">
        <f t="shared" si="270"/>
        <v/>
      </c>
      <c r="BU444" s="1731">
        <f t="shared" ca="1" si="271"/>
        <v>0</v>
      </c>
      <c r="BV444" s="1594"/>
      <c r="BW444" s="1594"/>
      <c r="BX444" s="1594"/>
      <c r="BY444" s="1594"/>
      <c r="BZ444" s="1594"/>
      <c r="CA444" s="1594"/>
      <c r="CB444" s="1594"/>
      <c r="CC444" s="1594"/>
      <c r="CD444" s="1594"/>
      <c r="CE444" s="1594"/>
      <c r="CF444" s="1594"/>
      <c r="CG444" s="1594"/>
      <c r="CH444" s="1594"/>
      <c r="CI444" s="1594"/>
      <c r="CJ444" s="1594"/>
      <c r="CK444" s="1594"/>
      <c r="CL444" s="1594"/>
      <c r="CM444" s="1594"/>
      <c r="CN444" s="1594"/>
      <c r="CO444" s="1594"/>
      <c r="CP444" s="1594"/>
      <c r="CQ444" s="1594"/>
      <c r="CR444" s="1594"/>
      <c r="CS444" s="1594"/>
      <c r="CT444" s="1594"/>
      <c r="CU444" s="1594"/>
      <c r="CV444" s="1594"/>
      <c r="CW444" s="1594"/>
      <c r="CX444" s="1594"/>
      <c r="CY444" s="1594"/>
      <c r="CZ444" s="1594"/>
      <c r="DA444" s="1594"/>
      <c r="DB444" s="1594"/>
      <c r="DC444" s="1594"/>
      <c r="DD444" s="1594"/>
      <c r="DE444" s="1594"/>
      <c r="DF444" s="1594"/>
      <c r="DG444" s="1594"/>
      <c r="DH444" s="1594"/>
      <c r="DI444" s="1594"/>
      <c r="DJ444" s="1594"/>
      <c r="DK444" s="1594"/>
      <c r="DL444" s="1594"/>
      <c r="DM444" s="1594"/>
      <c r="DN444" s="1594"/>
      <c r="DO444" s="1594"/>
      <c r="DP444" s="1594"/>
      <c r="DQ444" s="1594"/>
      <c r="DR444" s="1594"/>
      <c r="DS444" s="1594"/>
      <c r="DT444" s="1594"/>
      <c r="DU444" s="1594"/>
      <c r="DV444" s="1594"/>
      <c r="DW444" s="1594"/>
      <c r="DX444" s="1594"/>
      <c r="DY444" s="1594"/>
      <c r="DZ444" s="1594"/>
      <c r="EA444" s="1594"/>
      <c r="EB444" s="1594"/>
      <c r="EC444" s="1594"/>
      <c r="ED444" s="1594"/>
      <c r="EE444" s="1594"/>
      <c r="EF444" s="1594"/>
      <c r="EG444" s="1594"/>
      <c r="EH444" s="1594"/>
      <c r="EI444" s="1594"/>
      <c r="EJ444" s="1594"/>
      <c r="EK444" s="1594"/>
      <c r="EL444" s="1594"/>
      <c r="EM444" s="1594"/>
      <c r="EN444" s="1594"/>
      <c r="EO444" s="1594"/>
      <c r="EP444" s="1594"/>
      <c r="EQ444" s="1594"/>
      <c r="ER444" s="1594"/>
      <c r="ES444" s="1594"/>
    </row>
    <row r="445" spans="1:149" s="1595" customFormat="1" ht="12.5">
      <c r="A445" s="1644" t="str">
        <f t="shared" si="258"/>
        <v>Organisation</v>
      </c>
      <c r="B445" s="1758"/>
      <c r="C445" s="1758"/>
      <c r="D445" s="1758"/>
      <c r="E445" s="1756"/>
      <c r="F445" s="1592"/>
      <c r="G445" s="1714">
        <f t="shared" si="259"/>
        <v>0</v>
      </c>
      <c r="H445" s="1645"/>
      <c r="I445" s="1714">
        <f t="shared" si="260"/>
        <v>0</v>
      </c>
      <c r="J445" s="1646"/>
      <c r="K445" s="1646"/>
      <c r="L445" s="1592"/>
      <c r="M445" s="1597"/>
      <c r="N445" s="1597"/>
      <c r="O445" s="1646"/>
      <c r="P445" s="1647"/>
      <c r="Q445" s="1647"/>
      <c r="R445" s="1648"/>
      <c r="S445" s="1603"/>
      <c r="T445" s="1649"/>
      <c r="U445" s="1649"/>
      <c r="V445" s="1649"/>
      <c r="W445" s="1649"/>
      <c r="X445" s="1649"/>
      <c r="Y445" s="1649"/>
      <c r="Z445" s="1649"/>
      <c r="AA445" s="1649"/>
      <c r="AB445" s="1649"/>
      <c r="AC445" s="1649"/>
      <c r="AD445" s="1649"/>
      <c r="AE445" s="1649"/>
      <c r="AF445" s="1610">
        <f t="shared" si="239"/>
        <v>0</v>
      </c>
      <c r="AG445" s="1649"/>
      <c r="AH445" s="1649"/>
      <c r="AI445" s="1649"/>
      <c r="AJ445" s="1649"/>
      <c r="AK445" s="1649"/>
      <c r="AL445" s="1649"/>
      <c r="AM445" s="1649"/>
      <c r="AN445" s="1649"/>
      <c r="AO445" s="1649"/>
      <c r="AP445" s="1649"/>
      <c r="AQ445" s="1649"/>
      <c r="AR445" s="1709"/>
      <c r="AS445" s="1779">
        <f t="shared" si="240"/>
        <v>0</v>
      </c>
      <c r="AT445" s="1711">
        <f t="shared" si="261"/>
        <v>0</v>
      </c>
      <c r="AU445" s="1611">
        <f t="shared" si="241"/>
        <v>0</v>
      </c>
      <c r="AV445" s="1611">
        <f t="shared" si="242"/>
        <v>0</v>
      </c>
      <c r="AW445" s="1611">
        <f t="shared" si="243"/>
        <v>0</v>
      </c>
      <c r="AX445" s="1611">
        <f t="shared" si="244"/>
        <v>0</v>
      </c>
      <c r="AY445" s="1611">
        <f t="shared" si="245"/>
        <v>0</v>
      </c>
      <c r="AZ445" s="1611">
        <f t="shared" si="246"/>
        <v>0</v>
      </c>
      <c r="BA445" s="1611">
        <f t="shared" si="247"/>
        <v>0</v>
      </c>
      <c r="BB445" s="1611">
        <f t="shared" si="248"/>
        <v>0</v>
      </c>
      <c r="BC445" s="1611">
        <f t="shared" si="249"/>
        <v>0</v>
      </c>
      <c r="BD445" s="1611">
        <f t="shared" si="250"/>
        <v>0</v>
      </c>
      <c r="BE445" s="1611">
        <f t="shared" si="251"/>
        <v>0</v>
      </c>
      <c r="BF445" s="1611">
        <f t="shared" si="252"/>
        <v>0</v>
      </c>
      <c r="BG445" s="1611">
        <f t="shared" si="262"/>
        <v>0</v>
      </c>
      <c r="BH445" s="1611" t="str">
        <f t="shared" si="263"/>
        <v/>
      </c>
      <c r="BI445" s="1611" t="str">
        <f t="shared" si="264"/>
        <v/>
      </c>
      <c r="BJ445" s="1611" t="str">
        <f t="shared" si="253"/>
        <v/>
      </c>
      <c r="BK445" s="1611" t="str">
        <f t="shared" si="254"/>
        <v/>
      </c>
      <c r="BL445" s="1611" t="str">
        <f t="shared" ca="1" si="255"/>
        <v/>
      </c>
      <c r="BM445" s="1611" t="str">
        <f t="shared" si="265"/>
        <v/>
      </c>
      <c r="BN445" s="1611" t="str">
        <f t="shared" si="256"/>
        <v/>
      </c>
      <c r="BO445" s="1611" t="str">
        <f t="shared" si="257"/>
        <v/>
      </c>
      <c r="BP445" s="1611" t="str">
        <f t="shared" si="266"/>
        <v/>
      </c>
      <c r="BQ445" s="1611" t="str">
        <f t="shared" si="267"/>
        <v/>
      </c>
      <c r="BR445" s="1611" t="str">
        <f t="shared" si="268"/>
        <v/>
      </c>
      <c r="BS445" s="1611" t="str">
        <f t="shared" si="269"/>
        <v/>
      </c>
      <c r="BT445" s="1611" t="str">
        <f t="shared" si="270"/>
        <v/>
      </c>
      <c r="BU445" s="1731">
        <f t="shared" ca="1" si="271"/>
        <v>0</v>
      </c>
      <c r="BV445" s="1594"/>
      <c r="BW445" s="1594"/>
      <c r="BX445" s="1594"/>
      <c r="BY445" s="1594"/>
      <c r="BZ445" s="1594"/>
      <c r="CA445" s="1594"/>
      <c r="CB445" s="1594"/>
      <c r="CC445" s="1594"/>
      <c r="CD445" s="1594"/>
      <c r="CE445" s="1594"/>
      <c r="CF445" s="1594"/>
      <c r="CG445" s="1594"/>
      <c r="CH445" s="1594"/>
      <c r="CI445" s="1594"/>
      <c r="CJ445" s="1594"/>
      <c r="CK445" s="1594"/>
      <c r="CL445" s="1594"/>
      <c r="CM445" s="1594"/>
      <c r="CN445" s="1594"/>
      <c r="CO445" s="1594"/>
      <c r="CP445" s="1594"/>
      <c r="CQ445" s="1594"/>
      <c r="CR445" s="1594"/>
      <c r="CS445" s="1594"/>
      <c r="CT445" s="1594"/>
      <c r="CU445" s="1594"/>
      <c r="CV445" s="1594"/>
      <c r="CW445" s="1594"/>
      <c r="CX445" s="1594"/>
      <c r="CY445" s="1594"/>
      <c r="CZ445" s="1594"/>
      <c r="DA445" s="1594"/>
      <c r="DB445" s="1594"/>
      <c r="DC445" s="1594"/>
      <c r="DD445" s="1594"/>
      <c r="DE445" s="1594"/>
      <c r="DF445" s="1594"/>
      <c r="DG445" s="1594"/>
      <c r="DH445" s="1594"/>
      <c r="DI445" s="1594"/>
      <c r="DJ445" s="1594"/>
      <c r="DK445" s="1594"/>
      <c r="DL445" s="1594"/>
      <c r="DM445" s="1594"/>
      <c r="DN445" s="1594"/>
      <c r="DO445" s="1594"/>
      <c r="DP445" s="1594"/>
      <c r="DQ445" s="1594"/>
      <c r="DR445" s="1594"/>
      <c r="DS445" s="1594"/>
      <c r="DT445" s="1594"/>
      <c r="DU445" s="1594"/>
      <c r="DV445" s="1594"/>
      <c r="DW445" s="1594"/>
      <c r="DX445" s="1594"/>
      <c r="DY445" s="1594"/>
      <c r="DZ445" s="1594"/>
      <c r="EA445" s="1594"/>
      <c r="EB445" s="1594"/>
      <c r="EC445" s="1594"/>
      <c r="ED445" s="1594"/>
      <c r="EE445" s="1594"/>
      <c r="EF445" s="1594"/>
      <c r="EG445" s="1594"/>
      <c r="EH445" s="1594"/>
      <c r="EI445" s="1594"/>
      <c r="EJ445" s="1594"/>
      <c r="EK445" s="1594"/>
      <c r="EL445" s="1594"/>
      <c r="EM445" s="1594"/>
      <c r="EN445" s="1594"/>
      <c r="EO445" s="1594"/>
      <c r="EP445" s="1594"/>
      <c r="EQ445" s="1594"/>
      <c r="ER445" s="1594"/>
      <c r="ES445" s="1594"/>
    </row>
    <row r="446" spans="1:149" s="1595" customFormat="1" ht="12.5">
      <c r="A446" s="1644" t="str">
        <f t="shared" si="258"/>
        <v>Organisation</v>
      </c>
      <c r="B446" s="1758"/>
      <c r="C446" s="1758"/>
      <c r="D446" s="1758"/>
      <c r="E446" s="1756"/>
      <c r="F446" s="1592"/>
      <c r="G446" s="1714">
        <f t="shared" si="259"/>
        <v>0</v>
      </c>
      <c r="H446" s="1645"/>
      <c r="I446" s="1714">
        <f t="shared" si="260"/>
        <v>0</v>
      </c>
      <c r="J446" s="1646"/>
      <c r="K446" s="1646"/>
      <c r="L446" s="1592"/>
      <c r="M446" s="1597"/>
      <c r="N446" s="1597"/>
      <c r="O446" s="1646"/>
      <c r="P446" s="1647"/>
      <c r="Q446" s="1647"/>
      <c r="R446" s="1648"/>
      <c r="S446" s="1603"/>
      <c r="T446" s="1649"/>
      <c r="U446" s="1649"/>
      <c r="V446" s="1649"/>
      <c r="W446" s="1649"/>
      <c r="X446" s="1649"/>
      <c r="Y446" s="1649"/>
      <c r="Z446" s="1649"/>
      <c r="AA446" s="1649"/>
      <c r="AB446" s="1649"/>
      <c r="AC446" s="1649"/>
      <c r="AD446" s="1649"/>
      <c r="AE446" s="1649"/>
      <c r="AF446" s="1610">
        <f t="shared" si="239"/>
        <v>0</v>
      </c>
      <c r="AG446" s="1649"/>
      <c r="AH446" s="1649"/>
      <c r="AI446" s="1649"/>
      <c r="AJ446" s="1649"/>
      <c r="AK446" s="1649"/>
      <c r="AL446" s="1649"/>
      <c r="AM446" s="1649"/>
      <c r="AN446" s="1649"/>
      <c r="AO446" s="1649"/>
      <c r="AP446" s="1649"/>
      <c r="AQ446" s="1649"/>
      <c r="AR446" s="1709"/>
      <c r="AS446" s="1779">
        <f t="shared" si="240"/>
        <v>0</v>
      </c>
      <c r="AT446" s="1711">
        <f t="shared" si="261"/>
        <v>0</v>
      </c>
      <c r="AU446" s="1611">
        <f t="shared" si="241"/>
        <v>0</v>
      </c>
      <c r="AV446" s="1611">
        <f t="shared" si="242"/>
        <v>0</v>
      </c>
      <c r="AW446" s="1611">
        <f t="shared" si="243"/>
        <v>0</v>
      </c>
      <c r="AX446" s="1611">
        <f t="shared" si="244"/>
        <v>0</v>
      </c>
      <c r="AY446" s="1611">
        <f t="shared" si="245"/>
        <v>0</v>
      </c>
      <c r="AZ446" s="1611">
        <f t="shared" si="246"/>
        <v>0</v>
      </c>
      <c r="BA446" s="1611">
        <f t="shared" si="247"/>
        <v>0</v>
      </c>
      <c r="BB446" s="1611">
        <f t="shared" si="248"/>
        <v>0</v>
      </c>
      <c r="BC446" s="1611">
        <f t="shared" si="249"/>
        <v>0</v>
      </c>
      <c r="BD446" s="1611">
        <f t="shared" si="250"/>
        <v>0</v>
      </c>
      <c r="BE446" s="1611">
        <f t="shared" si="251"/>
        <v>0</v>
      </c>
      <c r="BF446" s="1611">
        <f t="shared" si="252"/>
        <v>0</v>
      </c>
      <c r="BG446" s="1611">
        <f t="shared" si="262"/>
        <v>0</v>
      </c>
      <c r="BH446" s="1611" t="str">
        <f t="shared" si="263"/>
        <v/>
      </c>
      <c r="BI446" s="1611" t="str">
        <f t="shared" si="264"/>
        <v/>
      </c>
      <c r="BJ446" s="1611" t="str">
        <f t="shared" si="253"/>
        <v/>
      </c>
      <c r="BK446" s="1611" t="str">
        <f t="shared" si="254"/>
        <v/>
      </c>
      <c r="BL446" s="1611" t="str">
        <f t="shared" ca="1" si="255"/>
        <v/>
      </c>
      <c r="BM446" s="1611" t="str">
        <f t="shared" si="265"/>
        <v/>
      </c>
      <c r="BN446" s="1611" t="str">
        <f t="shared" si="256"/>
        <v/>
      </c>
      <c r="BO446" s="1611" t="str">
        <f t="shared" si="257"/>
        <v/>
      </c>
      <c r="BP446" s="1611" t="str">
        <f t="shared" si="266"/>
        <v/>
      </c>
      <c r="BQ446" s="1611" t="str">
        <f t="shared" si="267"/>
        <v/>
      </c>
      <c r="BR446" s="1611" t="str">
        <f t="shared" si="268"/>
        <v/>
      </c>
      <c r="BS446" s="1611" t="str">
        <f t="shared" si="269"/>
        <v/>
      </c>
      <c r="BT446" s="1611" t="str">
        <f t="shared" si="270"/>
        <v/>
      </c>
      <c r="BU446" s="1731">
        <f t="shared" ca="1" si="271"/>
        <v>0</v>
      </c>
      <c r="BV446" s="1594"/>
      <c r="BW446" s="1594"/>
      <c r="BX446" s="1594"/>
      <c r="BY446" s="1594"/>
      <c r="BZ446" s="1594"/>
      <c r="CA446" s="1594"/>
      <c r="CB446" s="1594"/>
      <c r="CC446" s="1594"/>
      <c r="CD446" s="1594"/>
      <c r="CE446" s="1594"/>
      <c r="CF446" s="1594"/>
      <c r="CG446" s="1594"/>
      <c r="CH446" s="1594"/>
      <c r="CI446" s="1594"/>
      <c r="CJ446" s="1594"/>
      <c r="CK446" s="1594"/>
      <c r="CL446" s="1594"/>
      <c r="CM446" s="1594"/>
      <c r="CN446" s="1594"/>
      <c r="CO446" s="1594"/>
      <c r="CP446" s="1594"/>
      <c r="CQ446" s="1594"/>
      <c r="CR446" s="1594"/>
      <c r="CS446" s="1594"/>
      <c r="CT446" s="1594"/>
      <c r="CU446" s="1594"/>
      <c r="CV446" s="1594"/>
      <c r="CW446" s="1594"/>
      <c r="CX446" s="1594"/>
      <c r="CY446" s="1594"/>
      <c r="CZ446" s="1594"/>
      <c r="DA446" s="1594"/>
      <c r="DB446" s="1594"/>
      <c r="DC446" s="1594"/>
      <c r="DD446" s="1594"/>
      <c r="DE446" s="1594"/>
      <c r="DF446" s="1594"/>
      <c r="DG446" s="1594"/>
      <c r="DH446" s="1594"/>
      <c r="DI446" s="1594"/>
      <c r="DJ446" s="1594"/>
      <c r="DK446" s="1594"/>
      <c r="DL446" s="1594"/>
      <c r="DM446" s="1594"/>
      <c r="DN446" s="1594"/>
      <c r="DO446" s="1594"/>
      <c r="DP446" s="1594"/>
      <c r="DQ446" s="1594"/>
      <c r="DR446" s="1594"/>
      <c r="DS446" s="1594"/>
      <c r="DT446" s="1594"/>
      <c r="DU446" s="1594"/>
      <c r="DV446" s="1594"/>
      <c r="DW446" s="1594"/>
      <c r="DX446" s="1594"/>
      <c r="DY446" s="1594"/>
      <c r="DZ446" s="1594"/>
      <c r="EA446" s="1594"/>
      <c r="EB446" s="1594"/>
      <c r="EC446" s="1594"/>
      <c r="ED446" s="1594"/>
      <c r="EE446" s="1594"/>
      <c r="EF446" s="1594"/>
      <c r="EG446" s="1594"/>
      <c r="EH446" s="1594"/>
      <c r="EI446" s="1594"/>
      <c r="EJ446" s="1594"/>
      <c r="EK446" s="1594"/>
      <c r="EL446" s="1594"/>
      <c r="EM446" s="1594"/>
      <c r="EN446" s="1594"/>
      <c r="EO446" s="1594"/>
      <c r="EP446" s="1594"/>
      <c r="EQ446" s="1594"/>
      <c r="ER446" s="1594"/>
      <c r="ES446" s="1594"/>
    </row>
    <row r="447" spans="1:149" s="1595" customFormat="1" ht="12.5">
      <c r="A447" s="1644" t="str">
        <f t="shared" si="258"/>
        <v>Organisation</v>
      </c>
      <c r="B447" s="1758"/>
      <c r="C447" s="1758"/>
      <c r="D447" s="1758"/>
      <c r="E447" s="1756"/>
      <c r="F447" s="1592"/>
      <c r="G447" s="1714">
        <f t="shared" si="259"/>
        <v>0</v>
      </c>
      <c r="H447" s="1645"/>
      <c r="I447" s="1714">
        <f t="shared" si="260"/>
        <v>0</v>
      </c>
      <c r="J447" s="1646"/>
      <c r="K447" s="1646"/>
      <c r="L447" s="1592"/>
      <c r="M447" s="1597"/>
      <c r="N447" s="1597"/>
      <c r="O447" s="1646"/>
      <c r="P447" s="1647"/>
      <c r="Q447" s="1647"/>
      <c r="R447" s="1648"/>
      <c r="S447" s="1603"/>
      <c r="T447" s="1649"/>
      <c r="U447" s="1649"/>
      <c r="V447" s="1649"/>
      <c r="W447" s="1649"/>
      <c r="X447" s="1649"/>
      <c r="Y447" s="1649"/>
      <c r="Z447" s="1649"/>
      <c r="AA447" s="1649"/>
      <c r="AB447" s="1649"/>
      <c r="AC447" s="1649"/>
      <c r="AD447" s="1649"/>
      <c r="AE447" s="1649"/>
      <c r="AF447" s="1610">
        <f t="shared" si="239"/>
        <v>0</v>
      </c>
      <c r="AG447" s="1649"/>
      <c r="AH447" s="1649"/>
      <c r="AI447" s="1649"/>
      <c r="AJ447" s="1649"/>
      <c r="AK447" s="1649"/>
      <c r="AL447" s="1649"/>
      <c r="AM447" s="1649"/>
      <c r="AN447" s="1649"/>
      <c r="AO447" s="1649"/>
      <c r="AP447" s="1649"/>
      <c r="AQ447" s="1649"/>
      <c r="AR447" s="1709"/>
      <c r="AS447" s="1779">
        <f t="shared" si="240"/>
        <v>0</v>
      </c>
      <c r="AT447" s="1711">
        <f t="shared" si="261"/>
        <v>0</v>
      </c>
      <c r="AU447" s="1611">
        <f t="shared" si="241"/>
        <v>0</v>
      </c>
      <c r="AV447" s="1611">
        <f t="shared" si="242"/>
        <v>0</v>
      </c>
      <c r="AW447" s="1611">
        <f t="shared" si="243"/>
        <v>0</v>
      </c>
      <c r="AX447" s="1611">
        <f t="shared" si="244"/>
        <v>0</v>
      </c>
      <c r="AY447" s="1611">
        <f t="shared" si="245"/>
        <v>0</v>
      </c>
      <c r="AZ447" s="1611">
        <f t="shared" si="246"/>
        <v>0</v>
      </c>
      <c r="BA447" s="1611">
        <f t="shared" si="247"/>
        <v>0</v>
      </c>
      <c r="BB447" s="1611">
        <f t="shared" si="248"/>
        <v>0</v>
      </c>
      <c r="BC447" s="1611">
        <f t="shared" si="249"/>
        <v>0</v>
      </c>
      <c r="BD447" s="1611">
        <f t="shared" si="250"/>
        <v>0</v>
      </c>
      <c r="BE447" s="1611">
        <f t="shared" si="251"/>
        <v>0</v>
      </c>
      <c r="BF447" s="1611">
        <f t="shared" si="252"/>
        <v>0</v>
      </c>
      <c r="BG447" s="1611">
        <f t="shared" si="262"/>
        <v>0</v>
      </c>
      <c r="BH447" s="1611" t="str">
        <f t="shared" si="263"/>
        <v/>
      </c>
      <c r="BI447" s="1611" t="str">
        <f t="shared" si="264"/>
        <v/>
      </c>
      <c r="BJ447" s="1611" t="str">
        <f t="shared" si="253"/>
        <v/>
      </c>
      <c r="BK447" s="1611" t="str">
        <f t="shared" si="254"/>
        <v/>
      </c>
      <c r="BL447" s="1611" t="str">
        <f t="shared" ca="1" si="255"/>
        <v/>
      </c>
      <c r="BM447" s="1611" t="str">
        <f t="shared" si="265"/>
        <v/>
      </c>
      <c r="BN447" s="1611" t="str">
        <f t="shared" si="256"/>
        <v/>
      </c>
      <c r="BO447" s="1611" t="str">
        <f t="shared" si="257"/>
        <v/>
      </c>
      <c r="BP447" s="1611" t="str">
        <f t="shared" si="266"/>
        <v/>
      </c>
      <c r="BQ447" s="1611" t="str">
        <f t="shared" si="267"/>
        <v/>
      </c>
      <c r="BR447" s="1611" t="str">
        <f t="shared" si="268"/>
        <v/>
      </c>
      <c r="BS447" s="1611" t="str">
        <f t="shared" si="269"/>
        <v/>
      </c>
      <c r="BT447" s="1611" t="str">
        <f t="shared" si="270"/>
        <v/>
      </c>
      <c r="BU447" s="1731">
        <f t="shared" ca="1" si="271"/>
        <v>0</v>
      </c>
      <c r="BV447" s="1594"/>
      <c r="BW447" s="1594"/>
      <c r="BX447" s="1594"/>
      <c r="BY447" s="1594"/>
      <c r="BZ447" s="1594"/>
      <c r="CA447" s="1594"/>
      <c r="CB447" s="1594"/>
      <c r="CC447" s="1594"/>
      <c r="CD447" s="1594"/>
      <c r="CE447" s="1594"/>
      <c r="CF447" s="1594"/>
      <c r="CG447" s="1594"/>
      <c r="CH447" s="1594"/>
      <c r="CI447" s="1594"/>
      <c r="CJ447" s="1594"/>
      <c r="CK447" s="1594"/>
      <c r="CL447" s="1594"/>
      <c r="CM447" s="1594"/>
      <c r="CN447" s="1594"/>
      <c r="CO447" s="1594"/>
      <c r="CP447" s="1594"/>
      <c r="CQ447" s="1594"/>
      <c r="CR447" s="1594"/>
      <c r="CS447" s="1594"/>
      <c r="CT447" s="1594"/>
      <c r="CU447" s="1594"/>
      <c r="CV447" s="1594"/>
      <c r="CW447" s="1594"/>
      <c r="CX447" s="1594"/>
      <c r="CY447" s="1594"/>
      <c r="CZ447" s="1594"/>
      <c r="DA447" s="1594"/>
      <c r="DB447" s="1594"/>
      <c r="DC447" s="1594"/>
      <c r="DD447" s="1594"/>
      <c r="DE447" s="1594"/>
      <c r="DF447" s="1594"/>
      <c r="DG447" s="1594"/>
      <c r="DH447" s="1594"/>
      <c r="DI447" s="1594"/>
      <c r="DJ447" s="1594"/>
      <c r="DK447" s="1594"/>
      <c r="DL447" s="1594"/>
      <c r="DM447" s="1594"/>
      <c r="DN447" s="1594"/>
      <c r="DO447" s="1594"/>
      <c r="DP447" s="1594"/>
      <c r="DQ447" s="1594"/>
      <c r="DR447" s="1594"/>
      <c r="DS447" s="1594"/>
      <c r="DT447" s="1594"/>
      <c r="DU447" s="1594"/>
      <c r="DV447" s="1594"/>
      <c r="DW447" s="1594"/>
      <c r="DX447" s="1594"/>
      <c r="DY447" s="1594"/>
      <c r="DZ447" s="1594"/>
      <c r="EA447" s="1594"/>
      <c r="EB447" s="1594"/>
      <c r="EC447" s="1594"/>
      <c r="ED447" s="1594"/>
      <c r="EE447" s="1594"/>
      <c r="EF447" s="1594"/>
      <c r="EG447" s="1594"/>
      <c r="EH447" s="1594"/>
      <c r="EI447" s="1594"/>
      <c r="EJ447" s="1594"/>
      <c r="EK447" s="1594"/>
      <c r="EL447" s="1594"/>
      <c r="EM447" s="1594"/>
      <c r="EN447" s="1594"/>
      <c r="EO447" s="1594"/>
      <c r="EP447" s="1594"/>
      <c r="EQ447" s="1594"/>
      <c r="ER447" s="1594"/>
      <c r="ES447" s="1594"/>
    </row>
    <row r="448" spans="1:149" s="1595" customFormat="1" ht="12.5">
      <c r="A448" s="1644" t="str">
        <f t="shared" si="258"/>
        <v>Organisation</v>
      </c>
      <c r="B448" s="1758"/>
      <c r="C448" s="1758"/>
      <c r="D448" s="1758"/>
      <c r="E448" s="1756"/>
      <c r="F448" s="1592"/>
      <c r="G448" s="1714">
        <f t="shared" si="259"/>
        <v>0</v>
      </c>
      <c r="H448" s="1645"/>
      <c r="I448" s="1714">
        <f t="shared" si="260"/>
        <v>0</v>
      </c>
      <c r="J448" s="1646"/>
      <c r="K448" s="1646"/>
      <c r="L448" s="1592"/>
      <c r="M448" s="1597"/>
      <c r="N448" s="1597"/>
      <c r="O448" s="1646"/>
      <c r="P448" s="1647"/>
      <c r="Q448" s="1647"/>
      <c r="R448" s="1648"/>
      <c r="S448" s="1603"/>
      <c r="T448" s="1649"/>
      <c r="U448" s="1649"/>
      <c r="V448" s="1649"/>
      <c r="W448" s="1649"/>
      <c r="X448" s="1649"/>
      <c r="Y448" s="1649"/>
      <c r="Z448" s="1649"/>
      <c r="AA448" s="1649"/>
      <c r="AB448" s="1649"/>
      <c r="AC448" s="1649"/>
      <c r="AD448" s="1649"/>
      <c r="AE448" s="1649"/>
      <c r="AF448" s="1610">
        <f t="shared" si="239"/>
        <v>0</v>
      </c>
      <c r="AG448" s="1649"/>
      <c r="AH448" s="1649"/>
      <c r="AI448" s="1649"/>
      <c r="AJ448" s="1649"/>
      <c r="AK448" s="1649"/>
      <c r="AL448" s="1649"/>
      <c r="AM448" s="1649"/>
      <c r="AN448" s="1649"/>
      <c r="AO448" s="1649"/>
      <c r="AP448" s="1649"/>
      <c r="AQ448" s="1649"/>
      <c r="AR448" s="1709"/>
      <c r="AS448" s="1779">
        <f t="shared" si="240"/>
        <v>0</v>
      </c>
      <c r="AT448" s="1711">
        <f t="shared" si="261"/>
        <v>0</v>
      </c>
      <c r="AU448" s="1611">
        <f t="shared" si="241"/>
        <v>0</v>
      </c>
      <c r="AV448" s="1611">
        <f t="shared" si="242"/>
        <v>0</v>
      </c>
      <c r="AW448" s="1611">
        <f t="shared" si="243"/>
        <v>0</v>
      </c>
      <c r="AX448" s="1611">
        <f t="shared" si="244"/>
        <v>0</v>
      </c>
      <c r="AY448" s="1611">
        <f t="shared" si="245"/>
        <v>0</v>
      </c>
      <c r="AZ448" s="1611">
        <f t="shared" si="246"/>
        <v>0</v>
      </c>
      <c r="BA448" s="1611">
        <f t="shared" si="247"/>
        <v>0</v>
      </c>
      <c r="BB448" s="1611">
        <f t="shared" si="248"/>
        <v>0</v>
      </c>
      <c r="BC448" s="1611">
        <f t="shared" si="249"/>
        <v>0</v>
      </c>
      <c r="BD448" s="1611">
        <f t="shared" si="250"/>
        <v>0</v>
      </c>
      <c r="BE448" s="1611">
        <f t="shared" si="251"/>
        <v>0</v>
      </c>
      <c r="BF448" s="1611">
        <f t="shared" si="252"/>
        <v>0</v>
      </c>
      <c r="BG448" s="1611">
        <f t="shared" si="262"/>
        <v>0</v>
      </c>
      <c r="BH448" s="1611" t="str">
        <f t="shared" si="263"/>
        <v/>
      </c>
      <c r="BI448" s="1611" t="str">
        <f t="shared" si="264"/>
        <v/>
      </c>
      <c r="BJ448" s="1611" t="str">
        <f t="shared" si="253"/>
        <v/>
      </c>
      <c r="BK448" s="1611" t="str">
        <f t="shared" si="254"/>
        <v/>
      </c>
      <c r="BL448" s="1611" t="str">
        <f t="shared" ca="1" si="255"/>
        <v/>
      </c>
      <c r="BM448" s="1611" t="str">
        <f t="shared" si="265"/>
        <v/>
      </c>
      <c r="BN448" s="1611" t="str">
        <f t="shared" si="256"/>
        <v/>
      </c>
      <c r="BO448" s="1611" t="str">
        <f t="shared" si="257"/>
        <v/>
      </c>
      <c r="BP448" s="1611" t="str">
        <f t="shared" si="266"/>
        <v/>
      </c>
      <c r="BQ448" s="1611" t="str">
        <f t="shared" si="267"/>
        <v/>
      </c>
      <c r="BR448" s="1611" t="str">
        <f t="shared" si="268"/>
        <v/>
      </c>
      <c r="BS448" s="1611" t="str">
        <f t="shared" si="269"/>
        <v/>
      </c>
      <c r="BT448" s="1611" t="str">
        <f t="shared" si="270"/>
        <v/>
      </c>
      <c r="BU448" s="1731">
        <f t="shared" ca="1" si="271"/>
        <v>0</v>
      </c>
      <c r="BV448" s="1594"/>
      <c r="BW448" s="1594"/>
      <c r="BX448" s="1594"/>
      <c r="BY448" s="1594"/>
      <c r="BZ448" s="1594"/>
      <c r="CA448" s="1594"/>
      <c r="CB448" s="1594"/>
      <c r="CC448" s="1594"/>
      <c r="CD448" s="1594"/>
      <c r="CE448" s="1594"/>
      <c r="CF448" s="1594"/>
      <c r="CG448" s="1594"/>
      <c r="CH448" s="1594"/>
      <c r="CI448" s="1594"/>
      <c r="CJ448" s="1594"/>
      <c r="CK448" s="1594"/>
      <c r="CL448" s="1594"/>
      <c r="CM448" s="1594"/>
      <c r="CN448" s="1594"/>
      <c r="CO448" s="1594"/>
      <c r="CP448" s="1594"/>
      <c r="CQ448" s="1594"/>
      <c r="CR448" s="1594"/>
      <c r="CS448" s="1594"/>
      <c r="CT448" s="1594"/>
      <c r="CU448" s="1594"/>
      <c r="CV448" s="1594"/>
      <c r="CW448" s="1594"/>
      <c r="CX448" s="1594"/>
      <c r="CY448" s="1594"/>
      <c r="CZ448" s="1594"/>
      <c r="DA448" s="1594"/>
      <c r="DB448" s="1594"/>
      <c r="DC448" s="1594"/>
      <c r="DD448" s="1594"/>
      <c r="DE448" s="1594"/>
      <c r="DF448" s="1594"/>
      <c r="DG448" s="1594"/>
      <c r="DH448" s="1594"/>
      <c r="DI448" s="1594"/>
      <c r="DJ448" s="1594"/>
      <c r="DK448" s="1594"/>
      <c r="DL448" s="1594"/>
      <c r="DM448" s="1594"/>
      <c r="DN448" s="1594"/>
      <c r="DO448" s="1594"/>
      <c r="DP448" s="1594"/>
      <c r="DQ448" s="1594"/>
      <c r="DR448" s="1594"/>
      <c r="DS448" s="1594"/>
      <c r="DT448" s="1594"/>
      <c r="DU448" s="1594"/>
      <c r="DV448" s="1594"/>
      <c r="DW448" s="1594"/>
      <c r="DX448" s="1594"/>
      <c r="DY448" s="1594"/>
      <c r="DZ448" s="1594"/>
      <c r="EA448" s="1594"/>
      <c r="EB448" s="1594"/>
      <c r="EC448" s="1594"/>
      <c r="ED448" s="1594"/>
      <c r="EE448" s="1594"/>
      <c r="EF448" s="1594"/>
      <c r="EG448" s="1594"/>
      <c r="EH448" s="1594"/>
      <c r="EI448" s="1594"/>
      <c r="EJ448" s="1594"/>
      <c r="EK448" s="1594"/>
      <c r="EL448" s="1594"/>
      <c r="EM448" s="1594"/>
      <c r="EN448" s="1594"/>
      <c r="EO448" s="1594"/>
      <c r="EP448" s="1594"/>
      <c r="EQ448" s="1594"/>
      <c r="ER448" s="1594"/>
      <c r="ES448" s="1594"/>
    </row>
    <row r="449" spans="1:149" s="1595" customFormat="1" ht="12.5">
      <c r="A449" s="1644" t="str">
        <f t="shared" si="258"/>
        <v>Organisation</v>
      </c>
      <c r="B449" s="1758"/>
      <c r="C449" s="1758"/>
      <c r="D449" s="1758"/>
      <c r="E449" s="1756"/>
      <c r="F449" s="1592"/>
      <c r="G449" s="1714">
        <f t="shared" si="259"/>
        <v>0</v>
      </c>
      <c r="H449" s="1645"/>
      <c r="I449" s="1714">
        <f t="shared" si="260"/>
        <v>0</v>
      </c>
      <c r="J449" s="1646"/>
      <c r="K449" s="1646"/>
      <c r="L449" s="1592"/>
      <c r="M449" s="1597"/>
      <c r="N449" s="1597"/>
      <c r="O449" s="1646"/>
      <c r="P449" s="1647"/>
      <c r="Q449" s="1647"/>
      <c r="R449" s="1648"/>
      <c r="S449" s="1603"/>
      <c r="T449" s="1649"/>
      <c r="U449" s="1649"/>
      <c r="V449" s="1649"/>
      <c r="W449" s="1649"/>
      <c r="X449" s="1649"/>
      <c r="Y449" s="1649"/>
      <c r="Z449" s="1649"/>
      <c r="AA449" s="1649"/>
      <c r="AB449" s="1649"/>
      <c r="AC449" s="1649"/>
      <c r="AD449" s="1649"/>
      <c r="AE449" s="1649"/>
      <c r="AF449" s="1610">
        <f t="shared" si="239"/>
        <v>0</v>
      </c>
      <c r="AG449" s="1649"/>
      <c r="AH449" s="1649"/>
      <c r="AI449" s="1649"/>
      <c r="AJ449" s="1649"/>
      <c r="AK449" s="1649"/>
      <c r="AL449" s="1649"/>
      <c r="AM449" s="1649"/>
      <c r="AN449" s="1649"/>
      <c r="AO449" s="1649"/>
      <c r="AP449" s="1649"/>
      <c r="AQ449" s="1649"/>
      <c r="AR449" s="1709"/>
      <c r="AS449" s="1779">
        <f t="shared" si="240"/>
        <v>0</v>
      </c>
      <c r="AT449" s="1711">
        <f t="shared" si="261"/>
        <v>0</v>
      </c>
      <c r="AU449" s="1611">
        <f t="shared" si="241"/>
        <v>0</v>
      </c>
      <c r="AV449" s="1611">
        <f t="shared" si="242"/>
        <v>0</v>
      </c>
      <c r="AW449" s="1611">
        <f t="shared" si="243"/>
        <v>0</v>
      </c>
      <c r="AX449" s="1611">
        <f t="shared" si="244"/>
        <v>0</v>
      </c>
      <c r="AY449" s="1611">
        <f t="shared" si="245"/>
        <v>0</v>
      </c>
      <c r="AZ449" s="1611">
        <f t="shared" si="246"/>
        <v>0</v>
      </c>
      <c r="BA449" s="1611">
        <f t="shared" si="247"/>
        <v>0</v>
      </c>
      <c r="BB449" s="1611">
        <f t="shared" si="248"/>
        <v>0</v>
      </c>
      <c r="BC449" s="1611">
        <f t="shared" si="249"/>
        <v>0</v>
      </c>
      <c r="BD449" s="1611">
        <f t="shared" si="250"/>
        <v>0</v>
      </c>
      <c r="BE449" s="1611">
        <f t="shared" si="251"/>
        <v>0</v>
      </c>
      <c r="BF449" s="1611">
        <f t="shared" si="252"/>
        <v>0</v>
      </c>
      <c r="BG449" s="1611">
        <f t="shared" si="262"/>
        <v>0</v>
      </c>
      <c r="BH449" s="1611" t="str">
        <f t="shared" si="263"/>
        <v/>
      </c>
      <c r="BI449" s="1611" t="str">
        <f t="shared" si="264"/>
        <v/>
      </c>
      <c r="BJ449" s="1611" t="str">
        <f t="shared" si="253"/>
        <v/>
      </c>
      <c r="BK449" s="1611" t="str">
        <f t="shared" si="254"/>
        <v/>
      </c>
      <c r="BL449" s="1611" t="str">
        <f t="shared" ca="1" si="255"/>
        <v/>
      </c>
      <c r="BM449" s="1611" t="str">
        <f t="shared" si="265"/>
        <v/>
      </c>
      <c r="BN449" s="1611" t="str">
        <f t="shared" si="256"/>
        <v/>
      </c>
      <c r="BO449" s="1611" t="str">
        <f t="shared" si="257"/>
        <v/>
      </c>
      <c r="BP449" s="1611" t="str">
        <f t="shared" si="266"/>
        <v/>
      </c>
      <c r="BQ449" s="1611" t="str">
        <f t="shared" si="267"/>
        <v/>
      </c>
      <c r="BR449" s="1611" t="str">
        <f t="shared" si="268"/>
        <v/>
      </c>
      <c r="BS449" s="1611" t="str">
        <f t="shared" si="269"/>
        <v/>
      </c>
      <c r="BT449" s="1611" t="str">
        <f t="shared" si="270"/>
        <v/>
      </c>
      <c r="BU449" s="1731">
        <f t="shared" ca="1" si="271"/>
        <v>0</v>
      </c>
      <c r="BV449" s="1594"/>
      <c r="BW449" s="1594"/>
      <c r="BX449" s="1594"/>
      <c r="BY449" s="1594"/>
      <c r="BZ449" s="1594"/>
      <c r="CA449" s="1594"/>
      <c r="CB449" s="1594"/>
      <c r="CC449" s="1594"/>
      <c r="CD449" s="1594"/>
      <c r="CE449" s="1594"/>
      <c r="CF449" s="1594"/>
      <c r="CG449" s="1594"/>
      <c r="CH449" s="1594"/>
      <c r="CI449" s="1594"/>
      <c r="CJ449" s="1594"/>
      <c r="CK449" s="1594"/>
      <c r="CL449" s="1594"/>
      <c r="CM449" s="1594"/>
      <c r="CN449" s="1594"/>
      <c r="CO449" s="1594"/>
      <c r="CP449" s="1594"/>
      <c r="CQ449" s="1594"/>
      <c r="CR449" s="1594"/>
      <c r="CS449" s="1594"/>
      <c r="CT449" s="1594"/>
      <c r="CU449" s="1594"/>
      <c r="CV449" s="1594"/>
      <c r="CW449" s="1594"/>
      <c r="CX449" s="1594"/>
      <c r="CY449" s="1594"/>
      <c r="CZ449" s="1594"/>
      <c r="DA449" s="1594"/>
      <c r="DB449" s="1594"/>
      <c r="DC449" s="1594"/>
      <c r="DD449" s="1594"/>
      <c r="DE449" s="1594"/>
      <c r="DF449" s="1594"/>
      <c r="DG449" s="1594"/>
      <c r="DH449" s="1594"/>
      <c r="DI449" s="1594"/>
      <c r="DJ449" s="1594"/>
      <c r="DK449" s="1594"/>
      <c r="DL449" s="1594"/>
      <c r="DM449" s="1594"/>
      <c r="DN449" s="1594"/>
      <c r="DO449" s="1594"/>
      <c r="DP449" s="1594"/>
      <c r="DQ449" s="1594"/>
      <c r="DR449" s="1594"/>
      <c r="DS449" s="1594"/>
      <c r="DT449" s="1594"/>
      <c r="DU449" s="1594"/>
      <c r="DV449" s="1594"/>
      <c r="DW449" s="1594"/>
      <c r="DX449" s="1594"/>
      <c r="DY449" s="1594"/>
      <c r="DZ449" s="1594"/>
      <c r="EA449" s="1594"/>
      <c r="EB449" s="1594"/>
      <c r="EC449" s="1594"/>
      <c r="ED449" s="1594"/>
      <c r="EE449" s="1594"/>
      <c r="EF449" s="1594"/>
      <c r="EG449" s="1594"/>
      <c r="EH449" s="1594"/>
      <c r="EI449" s="1594"/>
      <c r="EJ449" s="1594"/>
      <c r="EK449" s="1594"/>
      <c r="EL449" s="1594"/>
      <c r="EM449" s="1594"/>
      <c r="EN449" s="1594"/>
      <c r="EO449" s="1594"/>
      <c r="EP449" s="1594"/>
      <c r="EQ449" s="1594"/>
      <c r="ER449" s="1594"/>
      <c r="ES449" s="1594"/>
    </row>
    <row r="450" spans="1:149" s="1595" customFormat="1" ht="12.5">
      <c r="A450" s="1644" t="str">
        <f t="shared" si="258"/>
        <v>Organisation</v>
      </c>
      <c r="B450" s="1758"/>
      <c r="C450" s="1758"/>
      <c r="D450" s="1758"/>
      <c r="E450" s="1756"/>
      <c r="F450" s="1592"/>
      <c r="G450" s="1714">
        <f t="shared" si="259"/>
        <v>0</v>
      </c>
      <c r="H450" s="1645"/>
      <c r="I450" s="1714">
        <f t="shared" si="260"/>
        <v>0</v>
      </c>
      <c r="J450" s="1646"/>
      <c r="K450" s="1646"/>
      <c r="L450" s="1592"/>
      <c r="M450" s="1597"/>
      <c r="N450" s="1597"/>
      <c r="O450" s="1646"/>
      <c r="P450" s="1647"/>
      <c r="Q450" s="1647"/>
      <c r="R450" s="1648"/>
      <c r="S450" s="1603"/>
      <c r="T450" s="1649"/>
      <c r="U450" s="1649"/>
      <c r="V450" s="1649"/>
      <c r="W450" s="1649"/>
      <c r="X450" s="1649"/>
      <c r="Y450" s="1649"/>
      <c r="Z450" s="1649"/>
      <c r="AA450" s="1649"/>
      <c r="AB450" s="1649"/>
      <c r="AC450" s="1649"/>
      <c r="AD450" s="1649"/>
      <c r="AE450" s="1649"/>
      <c r="AF450" s="1610">
        <f t="shared" si="239"/>
        <v>0</v>
      </c>
      <c r="AG450" s="1649"/>
      <c r="AH450" s="1649"/>
      <c r="AI450" s="1649"/>
      <c r="AJ450" s="1649"/>
      <c r="AK450" s="1649"/>
      <c r="AL450" s="1649"/>
      <c r="AM450" s="1649"/>
      <c r="AN450" s="1649"/>
      <c r="AO450" s="1649"/>
      <c r="AP450" s="1649"/>
      <c r="AQ450" s="1649"/>
      <c r="AR450" s="1709"/>
      <c r="AS450" s="1779">
        <f t="shared" si="240"/>
        <v>0</v>
      </c>
      <c r="AT450" s="1711">
        <f t="shared" si="261"/>
        <v>0</v>
      </c>
      <c r="AU450" s="1611">
        <f t="shared" si="241"/>
        <v>0</v>
      </c>
      <c r="AV450" s="1611">
        <f t="shared" si="242"/>
        <v>0</v>
      </c>
      <c r="AW450" s="1611">
        <f t="shared" si="243"/>
        <v>0</v>
      </c>
      <c r="AX450" s="1611">
        <f t="shared" si="244"/>
        <v>0</v>
      </c>
      <c r="AY450" s="1611">
        <f t="shared" si="245"/>
        <v>0</v>
      </c>
      <c r="AZ450" s="1611">
        <f t="shared" si="246"/>
        <v>0</v>
      </c>
      <c r="BA450" s="1611">
        <f t="shared" si="247"/>
        <v>0</v>
      </c>
      <c r="BB450" s="1611">
        <f t="shared" si="248"/>
        <v>0</v>
      </c>
      <c r="BC450" s="1611">
        <f t="shared" si="249"/>
        <v>0</v>
      </c>
      <c r="BD450" s="1611">
        <f t="shared" si="250"/>
        <v>0</v>
      </c>
      <c r="BE450" s="1611">
        <f t="shared" si="251"/>
        <v>0</v>
      </c>
      <c r="BF450" s="1611">
        <f t="shared" si="252"/>
        <v>0</v>
      </c>
      <c r="BG450" s="1611">
        <f t="shared" si="262"/>
        <v>0</v>
      </c>
      <c r="BH450" s="1611" t="str">
        <f t="shared" si="263"/>
        <v/>
      </c>
      <c r="BI450" s="1611" t="str">
        <f t="shared" si="264"/>
        <v/>
      </c>
      <c r="BJ450" s="1611" t="str">
        <f t="shared" si="253"/>
        <v/>
      </c>
      <c r="BK450" s="1611" t="str">
        <f t="shared" si="254"/>
        <v/>
      </c>
      <c r="BL450" s="1611" t="str">
        <f t="shared" ca="1" si="255"/>
        <v/>
      </c>
      <c r="BM450" s="1611" t="str">
        <f t="shared" si="265"/>
        <v/>
      </c>
      <c r="BN450" s="1611" t="str">
        <f t="shared" si="256"/>
        <v/>
      </c>
      <c r="BO450" s="1611" t="str">
        <f t="shared" si="257"/>
        <v/>
      </c>
      <c r="BP450" s="1611" t="str">
        <f t="shared" si="266"/>
        <v/>
      </c>
      <c r="BQ450" s="1611" t="str">
        <f t="shared" si="267"/>
        <v/>
      </c>
      <c r="BR450" s="1611" t="str">
        <f t="shared" si="268"/>
        <v/>
      </c>
      <c r="BS450" s="1611" t="str">
        <f t="shared" si="269"/>
        <v/>
      </c>
      <c r="BT450" s="1611" t="str">
        <f t="shared" si="270"/>
        <v/>
      </c>
      <c r="BU450" s="1731">
        <f t="shared" ca="1" si="271"/>
        <v>0</v>
      </c>
      <c r="BV450" s="1594"/>
      <c r="BW450" s="1594"/>
      <c r="BX450" s="1594"/>
      <c r="BY450" s="1594"/>
      <c r="BZ450" s="1594"/>
      <c r="CA450" s="1594"/>
      <c r="CB450" s="1594"/>
      <c r="CC450" s="1594"/>
      <c r="CD450" s="1594"/>
      <c r="CE450" s="1594"/>
      <c r="CF450" s="1594"/>
      <c r="CG450" s="1594"/>
      <c r="CH450" s="1594"/>
      <c r="CI450" s="1594"/>
      <c r="CJ450" s="1594"/>
      <c r="CK450" s="1594"/>
      <c r="CL450" s="1594"/>
      <c r="CM450" s="1594"/>
      <c r="CN450" s="1594"/>
      <c r="CO450" s="1594"/>
      <c r="CP450" s="1594"/>
      <c r="CQ450" s="1594"/>
      <c r="CR450" s="1594"/>
      <c r="CS450" s="1594"/>
      <c r="CT450" s="1594"/>
      <c r="CU450" s="1594"/>
      <c r="CV450" s="1594"/>
      <c r="CW450" s="1594"/>
      <c r="CX450" s="1594"/>
      <c r="CY450" s="1594"/>
      <c r="CZ450" s="1594"/>
      <c r="DA450" s="1594"/>
      <c r="DB450" s="1594"/>
      <c r="DC450" s="1594"/>
      <c r="DD450" s="1594"/>
      <c r="DE450" s="1594"/>
      <c r="DF450" s="1594"/>
      <c r="DG450" s="1594"/>
      <c r="DH450" s="1594"/>
      <c r="DI450" s="1594"/>
      <c r="DJ450" s="1594"/>
      <c r="DK450" s="1594"/>
      <c r="DL450" s="1594"/>
      <c r="DM450" s="1594"/>
      <c r="DN450" s="1594"/>
      <c r="DO450" s="1594"/>
      <c r="DP450" s="1594"/>
      <c r="DQ450" s="1594"/>
      <c r="DR450" s="1594"/>
      <c r="DS450" s="1594"/>
      <c r="DT450" s="1594"/>
      <c r="DU450" s="1594"/>
      <c r="DV450" s="1594"/>
      <c r="DW450" s="1594"/>
      <c r="DX450" s="1594"/>
      <c r="DY450" s="1594"/>
      <c r="DZ450" s="1594"/>
      <c r="EA450" s="1594"/>
      <c r="EB450" s="1594"/>
      <c r="EC450" s="1594"/>
      <c r="ED450" s="1594"/>
      <c r="EE450" s="1594"/>
      <c r="EF450" s="1594"/>
      <c r="EG450" s="1594"/>
      <c r="EH450" s="1594"/>
      <c r="EI450" s="1594"/>
      <c r="EJ450" s="1594"/>
      <c r="EK450" s="1594"/>
      <c r="EL450" s="1594"/>
      <c r="EM450" s="1594"/>
      <c r="EN450" s="1594"/>
      <c r="EO450" s="1594"/>
      <c r="EP450" s="1594"/>
      <c r="EQ450" s="1594"/>
      <c r="ER450" s="1594"/>
      <c r="ES450" s="1594"/>
    </row>
    <row r="451" spans="1:149" s="1595" customFormat="1" ht="12.5">
      <c r="A451" s="1644" t="str">
        <f t="shared" si="258"/>
        <v>Organisation</v>
      </c>
      <c r="B451" s="1758"/>
      <c r="C451" s="1758"/>
      <c r="D451" s="1758"/>
      <c r="E451" s="1756"/>
      <c r="F451" s="1592"/>
      <c r="G451" s="1714">
        <f t="shared" si="259"/>
        <v>0</v>
      </c>
      <c r="H451" s="1645"/>
      <c r="I451" s="1714">
        <f t="shared" si="260"/>
        <v>0</v>
      </c>
      <c r="J451" s="1646"/>
      <c r="K451" s="1646"/>
      <c r="L451" s="1592"/>
      <c r="M451" s="1597"/>
      <c r="N451" s="1597"/>
      <c r="O451" s="1646"/>
      <c r="P451" s="1647"/>
      <c r="Q451" s="1647"/>
      <c r="R451" s="1648"/>
      <c r="S451" s="1603"/>
      <c r="T451" s="1649"/>
      <c r="U451" s="1649"/>
      <c r="V451" s="1649"/>
      <c r="W451" s="1649"/>
      <c r="X451" s="1649"/>
      <c r="Y451" s="1649"/>
      <c r="Z451" s="1649"/>
      <c r="AA451" s="1649"/>
      <c r="AB451" s="1649"/>
      <c r="AC451" s="1649"/>
      <c r="AD451" s="1649"/>
      <c r="AE451" s="1649"/>
      <c r="AF451" s="1610">
        <f t="shared" si="239"/>
        <v>0</v>
      </c>
      <c r="AG451" s="1649"/>
      <c r="AH451" s="1649"/>
      <c r="AI451" s="1649"/>
      <c r="AJ451" s="1649"/>
      <c r="AK451" s="1649"/>
      <c r="AL451" s="1649"/>
      <c r="AM451" s="1649"/>
      <c r="AN451" s="1649"/>
      <c r="AO451" s="1649"/>
      <c r="AP451" s="1649"/>
      <c r="AQ451" s="1649"/>
      <c r="AR451" s="1709"/>
      <c r="AS451" s="1779">
        <f t="shared" si="240"/>
        <v>0</v>
      </c>
      <c r="AT451" s="1711">
        <f t="shared" si="261"/>
        <v>0</v>
      </c>
      <c r="AU451" s="1611">
        <f t="shared" si="241"/>
        <v>0</v>
      </c>
      <c r="AV451" s="1611">
        <f t="shared" si="242"/>
        <v>0</v>
      </c>
      <c r="AW451" s="1611">
        <f t="shared" si="243"/>
        <v>0</v>
      </c>
      <c r="AX451" s="1611">
        <f t="shared" si="244"/>
        <v>0</v>
      </c>
      <c r="AY451" s="1611">
        <f t="shared" si="245"/>
        <v>0</v>
      </c>
      <c r="AZ451" s="1611">
        <f t="shared" si="246"/>
        <v>0</v>
      </c>
      <c r="BA451" s="1611">
        <f t="shared" si="247"/>
        <v>0</v>
      </c>
      <c r="BB451" s="1611">
        <f t="shared" si="248"/>
        <v>0</v>
      </c>
      <c r="BC451" s="1611">
        <f t="shared" si="249"/>
        <v>0</v>
      </c>
      <c r="BD451" s="1611">
        <f t="shared" si="250"/>
        <v>0</v>
      </c>
      <c r="BE451" s="1611">
        <f t="shared" si="251"/>
        <v>0</v>
      </c>
      <c r="BF451" s="1611">
        <f t="shared" si="252"/>
        <v>0</v>
      </c>
      <c r="BG451" s="1611">
        <f t="shared" si="262"/>
        <v>0</v>
      </c>
      <c r="BH451" s="1611" t="str">
        <f t="shared" si="263"/>
        <v/>
      </c>
      <c r="BI451" s="1611" t="str">
        <f t="shared" si="264"/>
        <v/>
      </c>
      <c r="BJ451" s="1611" t="str">
        <f t="shared" si="253"/>
        <v/>
      </c>
      <c r="BK451" s="1611" t="str">
        <f t="shared" si="254"/>
        <v/>
      </c>
      <c r="BL451" s="1611" t="str">
        <f t="shared" ca="1" si="255"/>
        <v/>
      </c>
      <c r="BM451" s="1611" t="str">
        <f t="shared" si="265"/>
        <v/>
      </c>
      <c r="BN451" s="1611" t="str">
        <f t="shared" si="256"/>
        <v/>
      </c>
      <c r="BO451" s="1611" t="str">
        <f t="shared" si="257"/>
        <v/>
      </c>
      <c r="BP451" s="1611" t="str">
        <f t="shared" si="266"/>
        <v/>
      </c>
      <c r="BQ451" s="1611" t="str">
        <f t="shared" si="267"/>
        <v/>
      </c>
      <c r="BR451" s="1611" t="str">
        <f t="shared" si="268"/>
        <v/>
      </c>
      <c r="BS451" s="1611" t="str">
        <f t="shared" si="269"/>
        <v/>
      </c>
      <c r="BT451" s="1611" t="str">
        <f t="shared" si="270"/>
        <v/>
      </c>
      <c r="BU451" s="1731">
        <f t="shared" ca="1" si="271"/>
        <v>0</v>
      </c>
      <c r="BV451" s="1594"/>
      <c r="BW451" s="1594"/>
      <c r="BX451" s="1594"/>
      <c r="BY451" s="1594"/>
      <c r="BZ451" s="1594"/>
      <c r="CA451" s="1594"/>
      <c r="CB451" s="1594"/>
      <c r="CC451" s="1594"/>
      <c r="CD451" s="1594"/>
      <c r="CE451" s="1594"/>
      <c r="CF451" s="1594"/>
      <c r="CG451" s="1594"/>
      <c r="CH451" s="1594"/>
      <c r="CI451" s="1594"/>
      <c r="CJ451" s="1594"/>
      <c r="CK451" s="1594"/>
      <c r="CL451" s="1594"/>
      <c r="CM451" s="1594"/>
      <c r="CN451" s="1594"/>
      <c r="CO451" s="1594"/>
      <c r="CP451" s="1594"/>
      <c r="CQ451" s="1594"/>
      <c r="CR451" s="1594"/>
      <c r="CS451" s="1594"/>
      <c r="CT451" s="1594"/>
      <c r="CU451" s="1594"/>
      <c r="CV451" s="1594"/>
      <c r="CW451" s="1594"/>
      <c r="CX451" s="1594"/>
      <c r="CY451" s="1594"/>
      <c r="CZ451" s="1594"/>
      <c r="DA451" s="1594"/>
      <c r="DB451" s="1594"/>
      <c r="DC451" s="1594"/>
      <c r="DD451" s="1594"/>
      <c r="DE451" s="1594"/>
      <c r="DF451" s="1594"/>
      <c r="DG451" s="1594"/>
      <c r="DH451" s="1594"/>
      <c r="DI451" s="1594"/>
      <c r="DJ451" s="1594"/>
      <c r="DK451" s="1594"/>
      <c r="DL451" s="1594"/>
      <c r="DM451" s="1594"/>
      <c r="DN451" s="1594"/>
      <c r="DO451" s="1594"/>
      <c r="DP451" s="1594"/>
      <c r="DQ451" s="1594"/>
      <c r="DR451" s="1594"/>
      <c r="DS451" s="1594"/>
      <c r="DT451" s="1594"/>
      <c r="DU451" s="1594"/>
      <c r="DV451" s="1594"/>
      <c r="DW451" s="1594"/>
      <c r="DX451" s="1594"/>
      <c r="DY451" s="1594"/>
      <c r="DZ451" s="1594"/>
      <c r="EA451" s="1594"/>
      <c r="EB451" s="1594"/>
      <c r="EC451" s="1594"/>
      <c r="ED451" s="1594"/>
      <c r="EE451" s="1594"/>
      <c r="EF451" s="1594"/>
      <c r="EG451" s="1594"/>
      <c r="EH451" s="1594"/>
      <c r="EI451" s="1594"/>
      <c r="EJ451" s="1594"/>
      <c r="EK451" s="1594"/>
      <c r="EL451" s="1594"/>
      <c r="EM451" s="1594"/>
      <c r="EN451" s="1594"/>
      <c r="EO451" s="1594"/>
      <c r="EP451" s="1594"/>
      <c r="EQ451" s="1594"/>
      <c r="ER451" s="1594"/>
      <c r="ES451" s="1594"/>
    </row>
    <row r="452" spans="1:149" s="1595" customFormat="1" ht="12.5">
      <c r="A452" s="1644" t="str">
        <f t="shared" si="258"/>
        <v>Organisation</v>
      </c>
      <c r="B452" s="1758"/>
      <c r="C452" s="1758"/>
      <c r="D452" s="1758"/>
      <c r="E452" s="1756"/>
      <c r="F452" s="1592"/>
      <c r="G452" s="1714">
        <f t="shared" si="259"/>
        <v>0</v>
      </c>
      <c r="H452" s="1645"/>
      <c r="I452" s="1714">
        <f t="shared" si="260"/>
        <v>0</v>
      </c>
      <c r="J452" s="1646"/>
      <c r="K452" s="1646"/>
      <c r="L452" s="1592"/>
      <c r="M452" s="1597"/>
      <c r="N452" s="1597"/>
      <c r="O452" s="1646"/>
      <c r="P452" s="1647"/>
      <c r="Q452" s="1647"/>
      <c r="R452" s="1648"/>
      <c r="S452" s="1603"/>
      <c r="T452" s="1649"/>
      <c r="U452" s="1649"/>
      <c r="V452" s="1649"/>
      <c r="W452" s="1649"/>
      <c r="X452" s="1649"/>
      <c r="Y452" s="1649"/>
      <c r="Z452" s="1649"/>
      <c r="AA452" s="1649"/>
      <c r="AB452" s="1649"/>
      <c r="AC452" s="1649"/>
      <c r="AD452" s="1649"/>
      <c r="AE452" s="1649"/>
      <c r="AF452" s="1610">
        <f t="shared" si="239"/>
        <v>0</v>
      </c>
      <c r="AG452" s="1649"/>
      <c r="AH452" s="1649"/>
      <c r="AI452" s="1649"/>
      <c r="AJ452" s="1649"/>
      <c r="AK452" s="1649"/>
      <c r="AL452" s="1649"/>
      <c r="AM452" s="1649"/>
      <c r="AN452" s="1649"/>
      <c r="AO452" s="1649"/>
      <c r="AP452" s="1649"/>
      <c r="AQ452" s="1649"/>
      <c r="AR452" s="1709"/>
      <c r="AS452" s="1779">
        <f t="shared" si="240"/>
        <v>0</v>
      </c>
      <c r="AT452" s="1711">
        <f t="shared" si="261"/>
        <v>0</v>
      </c>
      <c r="AU452" s="1611">
        <f t="shared" si="241"/>
        <v>0</v>
      </c>
      <c r="AV452" s="1611">
        <f t="shared" si="242"/>
        <v>0</v>
      </c>
      <c r="AW452" s="1611">
        <f t="shared" si="243"/>
        <v>0</v>
      </c>
      <c r="AX452" s="1611">
        <f t="shared" si="244"/>
        <v>0</v>
      </c>
      <c r="AY452" s="1611">
        <f t="shared" si="245"/>
        <v>0</v>
      </c>
      <c r="AZ452" s="1611">
        <f t="shared" si="246"/>
        <v>0</v>
      </c>
      <c r="BA452" s="1611">
        <f t="shared" si="247"/>
        <v>0</v>
      </c>
      <c r="BB452" s="1611">
        <f t="shared" si="248"/>
        <v>0</v>
      </c>
      <c r="BC452" s="1611">
        <f t="shared" si="249"/>
        <v>0</v>
      </c>
      <c r="BD452" s="1611">
        <f t="shared" si="250"/>
        <v>0</v>
      </c>
      <c r="BE452" s="1611">
        <f t="shared" si="251"/>
        <v>0</v>
      </c>
      <c r="BF452" s="1611">
        <f t="shared" si="252"/>
        <v>0</v>
      </c>
      <c r="BG452" s="1611">
        <f t="shared" si="262"/>
        <v>0</v>
      </c>
      <c r="BH452" s="1611" t="str">
        <f t="shared" si="263"/>
        <v/>
      </c>
      <c r="BI452" s="1611" t="str">
        <f t="shared" si="264"/>
        <v/>
      </c>
      <c r="BJ452" s="1611" t="str">
        <f t="shared" si="253"/>
        <v/>
      </c>
      <c r="BK452" s="1611" t="str">
        <f t="shared" si="254"/>
        <v/>
      </c>
      <c r="BL452" s="1611" t="str">
        <f t="shared" ca="1" si="255"/>
        <v/>
      </c>
      <c r="BM452" s="1611" t="str">
        <f t="shared" si="265"/>
        <v/>
      </c>
      <c r="BN452" s="1611" t="str">
        <f t="shared" si="256"/>
        <v/>
      </c>
      <c r="BO452" s="1611" t="str">
        <f t="shared" si="257"/>
        <v/>
      </c>
      <c r="BP452" s="1611" t="str">
        <f t="shared" si="266"/>
        <v/>
      </c>
      <c r="BQ452" s="1611" t="str">
        <f t="shared" si="267"/>
        <v/>
      </c>
      <c r="BR452" s="1611" t="str">
        <f t="shared" si="268"/>
        <v/>
      </c>
      <c r="BS452" s="1611" t="str">
        <f t="shared" si="269"/>
        <v/>
      </c>
      <c r="BT452" s="1611" t="str">
        <f t="shared" si="270"/>
        <v/>
      </c>
      <c r="BU452" s="1731">
        <f t="shared" ca="1" si="271"/>
        <v>0</v>
      </c>
      <c r="BV452" s="1594"/>
      <c r="BW452" s="1594"/>
      <c r="BX452" s="1594"/>
      <c r="BY452" s="1594"/>
      <c r="BZ452" s="1594"/>
      <c r="CA452" s="1594"/>
      <c r="CB452" s="1594"/>
      <c r="CC452" s="1594"/>
      <c r="CD452" s="1594"/>
      <c r="CE452" s="1594"/>
      <c r="CF452" s="1594"/>
      <c r="CG452" s="1594"/>
      <c r="CH452" s="1594"/>
      <c r="CI452" s="1594"/>
      <c r="CJ452" s="1594"/>
      <c r="CK452" s="1594"/>
      <c r="CL452" s="1594"/>
      <c r="CM452" s="1594"/>
      <c r="CN452" s="1594"/>
      <c r="CO452" s="1594"/>
      <c r="CP452" s="1594"/>
      <c r="CQ452" s="1594"/>
      <c r="CR452" s="1594"/>
      <c r="CS452" s="1594"/>
      <c r="CT452" s="1594"/>
      <c r="CU452" s="1594"/>
      <c r="CV452" s="1594"/>
      <c r="CW452" s="1594"/>
      <c r="CX452" s="1594"/>
      <c r="CY452" s="1594"/>
      <c r="CZ452" s="1594"/>
      <c r="DA452" s="1594"/>
      <c r="DB452" s="1594"/>
      <c r="DC452" s="1594"/>
      <c r="DD452" s="1594"/>
      <c r="DE452" s="1594"/>
      <c r="DF452" s="1594"/>
      <c r="DG452" s="1594"/>
      <c r="DH452" s="1594"/>
      <c r="DI452" s="1594"/>
      <c r="DJ452" s="1594"/>
      <c r="DK452" s="1594"/>
      <c r="DL452" s="1594"/>
      <c r="DM452" s="1594"/>
      <c r="DN452" s="1594"/>
      <c r="DO452" s="1594"/>
      <c r="DP452" s="1594"/>
      <c r="DQ452" s="1594"/>
      <c r="DR452" s="1594"/>
      <c r="DS452" s="1594"/>
      <c r="DT452" s="1594"/>
      <c r="DU452" s="1594"/>
      <c r="DV452" s="1594"/>
      <c r="DW452" s="1594"/>
      <c r="DX452" s="1594"/>
      <c r="DY452" s="1594"/>
      <c r="DZ452" s="1594"/>
      <c r="EA452" s="1594"/>
      <c r="EB452" s="1594"/>
      <c r="EC452" s="1594"/>
      <c r="ED452" s="1594"/>
      <c r="EE452" s="1594"/>
      <c r="EF452" s="1594"/>
      <c r="EG452" s="1594"/>
      <c r="EH452" s="1594"/>
      <c r="EI452" s="1594"/>
      <c r="EJ452" s="1594"/>
      <c r="EK452" s="1594"/>
      <c r="EL452" s="1594"/>
      <c r="EM452" s="1594"/>
      <c r="EN452" s="1594"/>
      <c r="EO452" s="1594"/>
      <c r="EP452" s="1594"/>
      <c r="EQ452" s="1594"/>
      <c r="ER452" s="1594"/>
      <c r="ES452" s="1594"/>
    </row>
    <row r="453" spans="1:149" s="1595" customFormat="1" ht="12.5">
      <c r="A453" s="1644" t="str">
        <f t="shared" si="258"/>
        <v>Organisation</v>
      </c>
      <c r="B453" s="1758"/>
      <c r="C453" s="1758"/>
      <c r="D453" s="1758"/>
      <c r="E453" s="1756"/>
      <c r="F453" s="1592"/>
      <c r="G453" s="1714">
        <f t="shared" si="259"/>
        <v>0</v>
      </c>
      <c r="H453" s="1645"/>
      <c r="I453" s="1714">
        <f t="shared" si="260"/>
        <v>0</v>
      </c>
      <c r="J453" s="1646"/>
      <c r="K453" s="1646"/>
      <c r="L453" s="1592"/>
      <c r="M453" s="1597"/>
      <c r="N453" s="1597"/>
      <c r="O453" s="1646"/>
      <c r="P453" s="1647"/>
      <c r="Q453" s="1647"/>
      <c r="R453" s="1648"/>
      <c r="S453" s="1603"/>
      <c r="T453" s="1649"/>
      <c r="U453" s="1649"/>
      <c r="V453" s="1649"/>
      <c r="W453" s="1649"/>
      <c r="X453" s="1649"/>
      <c r="Y453" s="1649"/>
      <c r="Z453" s="1649"/>
      <c r="AA453" s="1649"/>
      <c r="AB453" s="1649"/>
      <c r="AC453" s="1649"/>
      <c r="AD453" s="1649"/>
      <c r="AE453" s="1649"/>
      <c r="AF453" s="1610">
        <f t="shared" si="239"/>
        <v>0</v>
      </c>
      <c r="AG453" s="1649"/>
      <c r="AH453" s="1649"/>
      <c r="AI453" s="1649"/>
      <c r="AJ453" s="1649"/>
      <c r="AK453" s="1649"/>
      <c r="AL453" s="1649"/>
      <c r="AM453" s="1649"/>
      <c r="AN453" s="1649"/>
      <c r="AO453" s="1649"/>
      <c r="AP453" s="1649"/>
      <c r="AQ453" s="1649"/>
      <c r="AR453" s="1709"/>
      <c r="AS453" s="1779">
        <f t="shared" si="240"/>
        <v>0</v>
      </c>
      <c r="AT453" s="1711">
        <f t="shared" si="261"/>
        <v>0</v>
      </c>
      <c r="AU453" s="1611">
        <f t="shared" si="241"/>
        <v>0</v>
      </c>
      <c r="AV453" s="1611">
        <f t="shared" si="242"/>
        <v>0</v>
      </c>
      <c r="AW453" s="1611">
        <f t="shared" si="243"/>
        <v>0</v>
      </c>
      <c r="AX453" s="1611">
        <f t="shared" si="244"/>
        <v>0</v>
      </c>
      <c r="AY453" s="1611">
        <f t="shared" si="245"/>
        <v>0</v>
      </c>
      <c r="AZ453" s="1611">
        <f t="shared" si="246"/>
        <v>0</v>
      </c>
      <c r="BA453" s="1611">
        <f t="shared" si="247"/>
        <v>0</v>
      </c>
      <c r="BB453" s="1611">
        <f t="shared" si="248"/>
        <v>0</v>
      </c>
      <c r="BC453" s="1611">
        <f t="shared" si="249"/>
        <v>0</v>
      </c>
      <c r="BD453" s="1611">
        <f t="shared" si="250"/>
        <v>0</v>
      </c>
      <c r="BE453" s="1611">
        <f t="shared" si="251"/>
        <v>0</v>
      </c>
      <c r="BF453" s="1611">
        <f t="shared" si="252"/>
        <v>0</v>
      </c>
      <c r="BG453" s="1611">
        <f t="shared" si="262"/>
        <v>0</v>
      </c>
      <c r="BH453" s="1611" t="str">
        <f t="shared" si="263"/>
        <v/>
      </c>
      <c r="BI453" s="1611" t="str">
        <f t="shared" si="264"/>
        <v/>
      </c>
      <c r="BJ453" s="1611" t="str">
        <f t="shared" si="253"/>
        <v/>
      </c>
      <c r="BK453" s="1611" t="str">
        <f t="shared" si="254"/>
        <v/>
      </c>
      <c r="BL453" s="1611" t="str">
        <f t="shared" ca="1" si="255"/>
        <v/>
      </c>
      <c r="BM453" s="1611" t="str">
        <f t="shared" si="265"/>
        <v/>
      </c>
      <c r="BN453" s="1611" t="str">
        <f t="shared" si="256"/>
        <v/>
      </c>
      <c r="BO453" s="1611" t="str">
        <f t="shared" si="257"/>
        <v/>
      </c>
      <c r="BP453" s="1611" t="str">
        <f t="shared" si="266"/>
        <v/>
      </c>
      <c r="BQ453" s="1611" t="str">
        <f t="shared" si="267"/>
        <v/>
      </c>
      <c r="BR453" s="1611" t="str">
        <f t="shared" si="268"/>
        <v/>
      </c>
      <c r="BS453" s="1611" t="str">
        <f t="shared" si="269"/>
        <v/>
      </c>
      <c r="BT453" s="1611" t="str">
        <f t="shared" si="270"/>
        <v/>
      </c>
      <c r="BU453" s="1731">
        <f t="shared" ca="1" si="271"/>
        <v>0</v>
      </c>
      <c r="BV453" s="1594"/>
      <c r="BW453" s="1594"/>
      <c r="BX453" s="1594"/>
      <c r="BY453" s="1594"/>
      <c r="BZ453" s="1594"/>
      <c r="CA453" s="1594"/>
      <c r="CB453" s="1594"/>
      <c r="CC453" s="1594"/>
      <c r="CD453" s="1594"/>
      <c r="CE453" s="1594"/>
      <c r="CF453" s="1594"/>
      <c r="CG453" s="1594"/>
      <c r="CH453" s="1594"/>
      <c r="CI453" s="1594"/>
      <c r="CJ453" s="1594"/>
      <c r="CK453" s="1594"/>
      <c r="CL453" s="1594"/>
      <c r="CM453" s="1594"/>
      <c r="CN453" s="1594"/>
      <c r="CO453" s="1594"/>
      <c r="CP453" s="1594"/>
      <c r="CQ453" s="1594"/>
      <c r="CR453" s="1594"/>
      <c r="CS453" s="1594"/>
      <c r="CT453" s="1594"/>
      <c r="CU453" s="1594"/>
      <c r="CV453" s="1594"/>
      <c r="CW453" s="1594"/>
      <c r="CX453" s="1594"/>
      <c r="CY453" s="1594"/>
      <c r="CZ453" s="1594"/>
      <c r="DA453" s="1594"/>
      <c r="DB453" s="1594"/>
      <c r="DC453" s="1594"/>
      <c r="DD453" s="1594"/>
      <c r="DE453" s="1594"/>
      <c r="DF453" s="1594"/>
      <c r="DG453" s="1594"/>
      <c r="DH453" s="1594"/>
      <c r="DI453" s="1594"/>
      <c r="DJ453" s="1594"/>
      <c r="DK453" s="1594"/>
      <c r="DL453" s="1594"/>
      <c r="DM453" s="1594"/>
      <c r="DN453" s="1594"/>
      <c r="DO453" s="1594"/>
      <c r="DP453" s="1594"/>
      <c r="DQ453" s="1594"/>
      <c r="DR453" s="1594"/>
      <c r="DS453" s="1594"/>
      <c r="DT453" s="1594"/>
      <c r="DU453" s="1594"/>
      <c r="DV453" s="1594"/>
      <c r="DW453" s="1594"/>
      <c r="DX453" s="1594"/>
      <c r="DY453" s="1594"/>
      <c r="DZ453" s="1594"/>
      <c r="EA453" s="1594"/>
      <c r="EB453" s="1594"/>
      <c r="EC453" s="1594"/>
      <c r="ED453" s="1594"/>
      <c r="EE453" s="1594"/>
      <c r="EF453" s="1594"/>
      <c r="EG453" s="1594"/>
      <c r="EH453" s="1594"/>
      <c r="EI453" s="1594"/>
      <c r="EJ453" s="1594"/>
      <c r="EK453" s="1594"/>
      <c r="EL453" s="1594"/>
      <c r="EM453" s="1594"/>
      <c r="EN453" s="1594"/>
      <c r="EO453" s="1594"/>
      <c r="EP453" s="1594"/>
      <c r="EQ453" s="1594"/>
      <c r="ER453" s="1594"/>
      <c r="ES453" s="1594"/>
    </row>
    <row r="454" spans="1:149" s="1595" customFormat="1" ht="12.5">
      <c r="A454" s="1644" t="str">
        <f t="shared" si="258"/>
        <v>Organisation</v>
      </c>
      <c r="B454" s="1758"/>
      <c r="C454" s="1758"/>
      <c r="D454" s="1758"/>
      <c r="E454" s="1756"/>
      <c r="F454" s="1592"/>
      <c r="G454" s="1714">
        <f t="shared" si="259"/>
        <v>0</v>
      </c>
      <c r="H454" s="1645"/>
      <c r="I454" s="1714">
        <f t="shared" si="260"/>
        <v>0</v>
      </c>
      <c r="J454" s="1646"/>
      <c r="K454" s="1646"/>
      <c r="L454" s="1592"/>
      <c r="M454" s="1597"/>
      <c r="N454" s="1597"/>
      <c r="O454" s="1646"/>
      <c r="P454" s="1647"/>
      <c r="Q454" s="1647"/>
      <c r="R454" s="1648"/>
      <c r="S454" s="1603"/>
      <c r="T454" s="1649"/>
      <c r="U454" s="1649"/>
      <c r="V454" s="1649"/>
      <c r="W454" s="1649"/>
      <c r="X454" s="1649"/>
      <c r="Y454" s="1649"/>
      <c r="Z454" s="1649"/>
      <c r="AA454" s="1649"/>
      <c r="AB454" s="1649"/>
      <c r="AC454" s="1649"/>
      <c r="AD454" s="1649"/>
      <c r="AE454" s="1649"/>
      <c r="AF454" s="1610">
        <f t="shared" si="239"/>
        <v>0</v>
      </c>
      <c r="AG454" s="1649"/>
      <c r="AH454" s="1649"/>
      <c r="AI454" s="1649"/>
      <c r="AJ454" s="1649"/>
      <c r="AK454" s="1649"/>
      <c r="AL454" s="1649"/>
      <c r="AM454" s="1649"/>
      <c r="AN454" s="1649"/>
      <c r="AO454" s="1649"/>
      <c r="AP454" s="1649"/>
      <c r="AQ454" s="1649"/>
      <c r="AR454" s="1709"/>
      <c r="AS454" s="1779">
        <f t="shared" si="240"/>
        <v>0</v>
      </c>
      <c r="AT454" s="1711">
        <f t="shared" si="261"/>
        <v>0</v>
      </c>
      <c r="AU454" s="1611">
        <f t="shared" si="241"/>
        <v>0</v>
      </c>
      <c r="AV454" s="1611">
        <f t="shared" si="242"/>
        <v>0</v>
      </c>
      <c r="AW454" s="1611">
        <f t="shared" si="243"/>
        <v>0</v>
      </c>
      <c r="AX454" s="1611">
        <f t="shared" si="244"/>
        <v>0</v>
      </c>
      <c r="AY454" s="1611">
        <f t="shared" si="245"/>
        <v>0</v>
      </c>
      <c r="AZ454" s="1611">
        <f t="shared" si="246"/>
        <v>0</v>
      </c>
      <c r="BA454" s="1611">
        <f t="shared" si="247"/>
        <v>0</v>
      </c>
      <c r="BB454" s="1611">
        <f t="shared" si="248"/>
        <v>0</v>
      </c>
      <c r="BC454" s="1611">
        <f t="shared" si="249"/>
        <v>0</v>
      </c>
      <c r="BD454" s="1611">
        <f t="shared" si="250"/>
        <v>0</v>
      </c>
      <c r="BE454" s="1611">
        <f t="shared" si="251"/>
        <v>0</v>
      </c>
      <c r="BF454" s="1611">
        <f t="shared" si="252"/>
        <v>0</v>
      </c>
      <c r="BG454" s="1611">
        <f t="shared" si="262"/>
        <v>0</v>
      </c>
      <c r="BH454" s="1611" t="str">
        <f t="shared" si="263"/>
        <v/>
      </c>
      <c r="BI454" s="1611" t="str">
        <f t="shared" si="264"/>
        <v/>
      </c>
      <c r="BJ454" s="1611" t="str">
        <f t="shared" si="253"/>
        <v/>
      </c>
      <c r="BK454" s="1611" t="str">
        <f t="shared" si="254"/>
        <v/>
      </c>
      <c r="BL454" s="1611" t="str">
        <f t="shared" ca="1" si="255"/>
        <v/>
      </c>
      <c r="BM454" s="1611" t="str">
        <f t="shared" si="265"/>
        <v/>
      </c>
      <c r="BN454" s="1611" t="str">
        <f t="shared" si="256"/>
        <v/>
      </c>
      <c r="BO454" s="1611" t="str">
        <f t="shared" si="257"/>
        <v/>
      </c>
      <c r="BP454" s="1611" t="str">
        <f t="shared" si="266"/>
        <v/>
      </c>
      <c r="BQ454" s="1611" t="str">
        <f t="shared" si="267"/>
        <v/>
      </c>
      <c r="BR454" s="1611" t="str">
        <f t="shared" si="268"/>
        <v/>
      </c>
      <c r="BS454" s="1611" t="str">
        <f t="shared" si="269"/>
        <v/>
      </c>
      <c r="BT454" s="1611" t="str">
        <f t="shared" si="270"/>
        <v/>
      </c>
      <c r="BU454" s="1731">
        <f t="shared" ca="1" si="271"/>
        <v>0</v>
      </c>
      <c r="BV454" s="1594"/>
      <c r="BW454" s="1594"/>
      <c r="BX454" s="1594"/>
      <c r="BY454" s="1594"/>
      <c r="BZ454" s="1594"/>
      <c r="CA454" s="1594"/>
      <c r="CB454" s="1594"/>
      <c r="CC454" s="1594"/>
      <c r="CD454" s="1594"/>
      <c r="CE454" s="1594"/>
      <c r="CF454" s="1594"/>
      <c r="CG454" s="1594"/>
      <c r="CH454" s="1594"/>
      <c r="CI454" s="1594"/>
      <c r="CJ454" s="1594"/>
      <c r="CK454" s="1594"/>
      <c r="CL454" s="1594"/>
      <c r="CM454" s="1594"/>
      <c r="CN454" s="1594"/>
      <c r="CO454" s="1594"/>
      <c r="CP454" s="1594"/>
      <c r="CQ454" s="1594"/>
      <c r="CR454" s="1594"/>
      <c r="CS454" s="1594"/>
      <c r="CT454" s="1594"/>
      <c r="CU454" s="1594"/>
      <c r="CV454" s="1594"/>
      <c r="CW454" s="1594"/>
      <c r="CX454" s="1594"/>
      <c r="CY454" s="1594"/>
      <c r="CZ454" s="1594"/>
      <c r="DA454" s="1594"/>
      <c r="DB454" s="1594"/>
      <c r="DC454" s="1594"/>
      <c r="DD454" s="1594"/>
      <c r="DE454" s="1594"/>
      <c r="DF454" s="1594"/>
      <c r="DG454" s="1594"/>
      <c r="DH454" s="1594"/>
      <c r="DI454" s="1594"/>
      <c r="DJ454" s="1594"/>
      <c r="DK454" s="1594"/>
      <c r="DL454" s="1594"/>
      <c r="DM454" s="1594"/>
      <c r="DN454" s="1594"/>
      <c r="DO454" s="1594"/>
      <c r="DP454" s="1594"/>
      <c r="DQ454" s="1594"/>
      <c r="DR454" s="1594"/>
      <c r="DS454" s="1594"/>
      <c r="DT454" s="1594"/>
      <c r="DU454" s="1594"/>
      <c r="DV454" s="1594"/>
      <c r="DW454" s="1594"/>
      <c r="DX454" s="1594"/>
      <c r="DY454" s="1594"/>
      <c r="DZ454" s="1594"/>
      <c r="EA454" s="1594"/>
      <c r="EB454" s="1594"/>
      <c r="EC454" s="1594"/>
      <c r="ED454" s="1594"/>
      <c r="EE454" s="1594"/>
      <c r="EF454" s="1594"/>
      <c r="EG454" s="1594"/>
      <c r="EH454" s="1594"/>
      <c r="EI454" s="1594"/>
      <c r="EJ454" s="1594"/>
      <c r="EK454" s="1594"/>
      <c r="EL454" s="1594"/>
      <c r="EM454" s="1594"/>
      <c r="EN454" s="1594"/>
      <c r="EO454" s="1594"/>
      <c r="EP454" s="1594"/>
      <c r="EQ454" s="1594"/>
      <c r="ER454" s="1594"/>
      <c r="ES454" s="1594"/>
    </row>
    <row r="455" spans="1:149" s="1595" customFormat="1" ht="12.5">
      <c r="A455" s="1644" t="str">
        <f t="shared" si="258"/>
        <v>Organisation</v>
      </c>
      <c r="B455" s="1758"/>
      <c r="C455" s="1758"/>
      <c r="D455" s="1758"/>
      <c r="E455" s="1756"/>
      <c r="F455" s="1592"/>
      <c r="G455" s="1714">
        <f t="shared" si="259"/>
        <v>0</v>
      </c>
      <c r="H455" s="1645"/>
      <c r="I455" s="1714">
        <f t="shared" si="260"/>
        <v>0</v>
      </c>
      <c r="J455" s="1646"/>
      <c r="K455" s="1646"/>
      <c r="L455" s="1592"/>
      <c r="M455" s="1597"/>
      <c r="N455" s="1597"/>
      <c r="O455" s="1646"/>
      <c r="P455" s="1647"/>
      <c r="Q455" s="1647"/>
      <c r="R455" s="1648"/>
      <c r="S455" s="1603"/>
      <c r="T455" s="1649"/>
      <c r="U455" s="1649"/>
      <c r="V455" s="1649"/>
      <c r="W455" s="1649"/>
      <c r="X455" s="1649"/>
      <c r="Y455" s="1649"/>
      <c r="Z455" s="1649"/>
      <c r="AA455" s="1649"/>
      <c r="AB455" s="1649"/>
      <c r="AC455" s="1649"/>
      <c r="AD455" s="1649"/>
      <c r="AE455" s="1649"/>
      <c r="AF455" s="1610">
        <f t="shared" si="239"/>
        <v>0</v>
      </c>
      <c r="AG455" s="1649"/>
      <c r="AH455" s="1649"/>
      <c r="AI455" s="1649"/>
      <c r="AJ455" s="1649"/>
      <c r="AK455" s="1649"/>
      <c r="AL455" s="1649"/>
      <c r="AM455" s="1649"/>
      <c r="AN455" s="1649"/>
      <c r="AO455" s="1649"/>
      <c r="AP455" s="1649"/>
      <c r="AQ455" s="1649"/>
      <c r="AR455" s="1709"/>
      <c r="AS455" s="1779">
        <f t="shared" si="240"/>
        <v>0</v>
      </c>
      <c r="AT455" s="1711">
        <f t="shared" si="261"/>
        <v>0</v>
      </c>
      <c r="AU455" s="1611">
        <f t="shared" si="241"/>
        <v>0</v>
      </c>
      <c r="AV455" s="1611">
        <f t="shared" si="242"/>
        <v>0</v>
      </c>
      <c r="AW455" s="1611">
        <f t="shared" si="243"/>
        <v>0</v>
      </c>
      <c r="AX455" s="1611">
        <f t="shared" si="244"/>
        <v>0</v>
      </c>
      <c r="AY455" s="1611">
        <f t="shared" si="245"/>
        <v>0</v>
      </c>
      <c r="AZ455" s="1611">
        <f t="shared" si="246"/>
        <v>0</v>
      </c>
      <c r="BA455" s="1611">
        <f t="shared" si="247"/>
        <v>0</v>
      </c>
      <c r="BB455" s="1611">
        <f t="shared" si="248"/>
        <v>0</v>
      </c>
      <c r="BC455" s="1611">
        <f t="shared" si="249"/>
        <v>0</v>
      </c>
      <c r="BD455" s="1611">
        <f t="shared" si="250"/>
        <v>0</v>
      </c>
      <c r="BE455" s="1611">
        <f t="shared" si="251"/>
        <v>0</v>
      </c>
      <c r="BF455" s="1611">
        <f t="shared" si="252"/>
        <v>0</v>
      </c>
      <c r="BG455" s="1611">
        <f t="shared" si="262"/>
        <v>0</v>
      </c>
      <c r="BH455" s="1611" t="str">
        <f t="shared" si="263"/>
        <v/>
      </c>
      <c r="BI455" s="1611" t="str">
        <f t="shared" si="264"/>
        <v/>
      </c>
      <c r="BJ455" s="1611" t="str">
        <f t="shared" si="253"/>
        <v/>
      </c>
      <c r="BK455" s="1611" t="str">
        <f t="shared" si="254"/>
        <v/>
      </c>
      <c r="BL455" s="1611" t="str">
        <f t="shared" ca="1" si="255"/>
        <v/>
      </c>
      <c r="BM455" s="1611" t="str">
        <f t="shared" si="265"/>
        <v/>
      </c>
      <c r="BN455" s="1611" t="str">
        <f t="shared" si="256"/>
        <v/>
      </c>
      <c r="BO455" s="1611" t="str">
        <f t="shared" si="257"/>
        <v/>
      </c>
      <c r="BP455" s="1611" t="str">
        <f t="shared" si="266"/>
        <v/>
      </c>
      <c r="BQ455" s="1611" t="str">
        <f t="shared" si="267"/>
        <v/>
      </c>
      <c r="BR455" s="1611" t="str">
        <f t="shared" si="268"/>
        <v/>
      </c>
      <c r="BS455" s="1611" t="str">
        <f t="shared" si="269"/>
        <v/>
      </c>
      <c r="BT455" s="1611" t="str">
        <f t="shared" si="270"/>
        <v/>
      </c>
      <c r="BU455" s="1731">
        <f t="shared" ca="1" si="271"/>
        <v>0</v>
      </c>
      <c r="BV455" s="1594"/>
      <c r="BW455" s="1594"/>
      <c r="BX455" s="1594"/>
      <c r="BY455" s="1594"/>
      <c r="BZ455" s="1594"/>
      <c r="CA455" s="1594"/>
      <c r="CB455" s="1594"/>
      <c r="CC455" s="1594"/>
      <c r="CD455" s="1594"/>
      <c r="CE455" s="1594"/>
      <c r="CF455" s="1594"/>
      <c r="CG455" s="1594"/>
      <c r="CH455" s="1594"/>
      <c r="CI455" s="1594"/>
      <c r="CJ455" s="1594"/>
      <c r="CK455" s="1594"/>
      <c r="CL455" s="1594"/>
      <c r="CM455" s="1594"/>
      <c r="CN455" s="1594"/>
      <c r="CO455" s="1594"/>
      <c r="CP455" s="1594"/>
      <c r="CQ455" s="1594"/>
      <c r="CR455" s="1594"/>
      <c r="CS455" s="1594"/>
      <c r="CT455" s="1594"/>
      <c r="CU455" s="1594"/>
      <c r="CV455" s="1594"/>
      <c r="CW455" s="1594"/>
      <c r="CX455" s="1594"/>
      <c r="CY455" s="1594"/>
      <c r="CZ455" s="1594"/>
      <c r="DA455" s="1594"/>
      <c r="DB455" s="1594"/>
      <c r="DC455" s="1594"/>
      <c r="DD455" s="1594"/>
      <c r="DE455" s="1594"/>
      <c r="DF455" s="1594"/>
      <c r="DG455" s="1594"/>
      <c r="DH455" s="1594"/>
      <c r="DI455" s="1594"/>
      <c r="DJ455" s="1594"/>
      <c r="DK455" s="1594"/>
      <c r="DL455" s="1594"/>
      <c r="DM455" s="1594"/>
      <c r="DN455" s="1594"/>
      <c r="DO455" s="1594"/>
      <c r="DP455" s="1594"/>
      <c r="DQ455" s="1594"/>
      <c r="DR455" s="1594"/>
      <c r="DS455" s="1594"/>
      <c r="DT455" s="1594"/>
      <c r="DU455" s="1594"/>
      <c r="DV455" s="1594"/>
      <c r="DW455" s="1594"/>
      <c r="DX455" s="1594"/>
      <c r="DY455" s="1594"/>
      <c r="DZ455" s="1594"/>
      <c r="EA455" s="1594"/>
      <c r="EB455" s="1594"/>
      <c r="EC455" s="1594"/>
      <c r="ED455" s="1594"/>
      <c r="EE455" s="1594"/>
      <c r="EF455" s="1594"/>
      <c r="EG455" s="1594"/>
      <c r="EH455" s="1594"/>
      <c r="EI455" s="1594"/>
      <c r="EJ455" s="1594"/>
      <c r="EK455" s="1594"/>
      <c r="EL455" s="1594"/>
      <c r="EM455" s="1594"/>
      <c r="EN455" s="1594"/>
      <c r="EO455" s="1594"/>
      <c r="EP455" s="1594"/>
      <c r="EQ455" s="1594"/>
      <c r="ER455" s="1594"/>
      <c r="ES455" s="1594"/>
    </row>
    <row r="456" spans="1:149" s="1595" customFormat="1" ht="12.5">
      <c r="A456" s="1644" t="str">
        <f t="shared" si="258"/>
        <v>Organisation</v>
      </c>
      <c r="B456" s="1758"/>
      <c r="C456" s="1758"/>
      <c r="D456" s="1758"/>
      <c r="E456" s="1756"/>
      <c r="F456" s="1592"/>
      <c r="G456" s="1714">
        <f t="shared" si="259"/>
        <v>0</v>
      </c>
      <c r="H456" s="1645"/>
      <c r="I456" s="1714">
        <f t="shared" si="260"/>
        <v>0</v>
      </c>
      <c r="J456" s="1646"/>
      <c r="K456" s="1646"/>
      <c r="L456" s="1592"/>
      <c r="M456" s="1597"/>
      <c r="N456" s="1597"/>
      <c r="O456" s="1646"/>
      <c r="P456" s="1647"/>
      <c r="Q456" s="1647"/>
      <c r="R456" s="1648"/>
      <c r="S456" s="1603"/>
      <c r="T456" s="1649"/>
      <c r="U456" s="1649"/>
      <c r="V456" s="1649"/>
      <c r="W456" s="1649"/>
      <c r="X456" s="1649"/>
      <c r="Y456" s="1649"/>
      <c r="Z456" s="1649"/>
      <c r="AA456" s="1649"/>
      <c r="AB456" s="1649"/>
      <c r="AC456" s="1649"/>
      <c r="AD456" s="1649"/>
      <c r="AE456" s="1649"/>
      <c r="AF456" s="1610">
        <f t="shared" si="239"/>
        <v>0</v>
      </c>
      <c r="AG456" s="1649"/>
      <c r="AH456" s="1649"/>
      <c r="AI456" s="1649"/>
      <c r="AJ456" s="1649"/>
      <c r="AK456" s="1649"/>
      <c r="AL456" s="1649"/>
      <c r="AM456" s="1649"/>
      <c r="AN456" s="1649"/>
      <c r="AO456" s="1649"/>
      <c r="AP456" s="1649"/>
      <c r="AQ456" s="1649"/>
      <c r="AR456" s="1709"/>
      <c r="AS456" s="1779">
        <f t="shared" si="240"/>
        <v>0</v>
      </c>
      <c r="AT456" s="1711">
        <f t="shared" si="261"/>
        <v>0</v>
      </c>
      <c r="AU456" s="1611">
        <f t="shared" si="241"/>
        <v>0</v>
      </c>
      <c r="AV456" s="1611">
        <f t="shared" si="242"/>
        <v>0</v>
      </c>
      <c r="AW456" s="1611">
        <f t="shared" si="243"/>
        <v>0</v>
      </c>
      <c r="AX456" s="1611">
        <f t="shared" si="244"/>
        <v>0</v>
      </c>
      <c r="AY456" s="1611">
        <f t="shared" si="245"/>
        <v>0</v>
      </c>
      <c r="AZ456" s="1611">
        <f t="shared" si="246"/>
        <v>0</v>
      </c>
      <c r="BA456" s="1611">
        <f t="shared" si="247"/>
        <v>0</v>
      </c>
      <c r="BB456" s="1611">
        <f t="shared" si="248"/>
        <v>0</v>
      </c>
      <c r="BC456" s="1611">
        <f t="shared" si="249"/>
        <v>0</v>
      </c>
      <c r="BD456" s="1611">
        <f t="shared" si="250"/>
        <v>0</v>
      </c>
      <c r="BE456" s="1611">
        <f t="shared" si="251"/>
        <v>0</v>
      </c>
      <c r="BF456" s="1611">
        <f t="shared" si="252"/>
        <v>0</v>
      </c>
      <c r="BG456" s="1611">
        <f t="shared" si="262"/>
        <v>0</v>
      </c>
      <c r="BH456" s="1611" t="str">
        <f t="shared" si="263"/>
        <v/>
      </c>
      <c r="BI456" s="1611" t="str">
        <f t="shared" si="264"/>
        <v/>
      </c>
      <c r="BJ456" s="1611" t="str">
        <f t="shared" si="253"/>
        <v/>
      </c>
      <c r="BK456" s="1611" t="str">
        <f t="shared" si="254"/>
        <v/>
      </c>
      <c r="BL456" s="1611" t="str">
        <f t="shared" ca="1" si="255"/>
        <v/>
      </c>
      <c r="BM456" s="1611" t="str">
        <f t="shared" si="265"/>
        <v/>
      </c>
      <c r="BN456" s="1611" t="str">
        <f t="shared" si="256"/>
        <v/>
      </c>
      <c r="BO456" s="1611" t="str">
        <f t="shared" si="257"/>
        <v/>
      </c>
      <c r="BP456" s="1611" t="str">
        <f t="shared" si="266"/>
        <v/>
      </c>
      <c r="BQ456" s="1611" t="str">
        <f t="shared" si="267"/>
        <v/>
      </c>
      <c r="BR456" s="1611" t="str">
        <f t="shared" si="268"/>
        <v/>
      </c>
      <c r="BS456" s="1611" t="str">
        <f t="shared" si="269"/>
        <v/>
      </c>
      <c r="BT456" s="1611" t="str">
        <f t="shared" si="270"/>
        <v/>
      </c>
      <c r="BU456" s="1731">
        <f t="shared" ca="1" si="271"/>
        <v>0</v>
      </c>
      <c r="BV456" s="1594"/>
      <c r="BW456" s="1594"/>
      <c r="BX456" s="1594"/>
      <c r="BY456" s="1594"/>
      <c r="BZ456" s="1594"/>
      <c r="CA456" s="1594"/>
      <c r="CB456" s="1594"/>
      <c r="CC456" s="1594"/>
      <c r="CD456" s="1594"/>
      <c r="CE456" s="1594"/>
      <c r="CF456" s="1594"/>
      <c r="CG456" s="1594"/>
      <c r="CH456" s="1594"/>
      <c r="CI456" s="1594"/>
      <c r="CJ456" s="1594"/>
      <c r="CK456" s="1594"/>
      <c r="CL456" s="1594"/>
      <c r="CM456" s="1594"/>
      <c r="CN456" s="1594"/>
      <c r="CO456" s="1594"/>
      <c r="CP456" s="1594"/>
      <c r="CQ456" s="1594"/>
      <c r="CR456" s="1594"/>
      <c r="CS456" s="1594"/>
      <c r="CT456" s="1594"/>
      <c r="CU456" s="1594"/>
      <c r="CV456" s="1594"/>
      <c r="CW456" s="1594"/>
      <c r="CX456" s="1594"/>
      <c r="CY456" s="1594"/>
      <c r="CZ456" s="1594"/>
      <c r="DA456" s="1594"/>
      <c r="DB456" s="1594"/>
      <c r="DC456" s="1594"/>
      <c r="DD456" s="1594"/>
      <c r="DE456" s="1594"/>
      <c r="DF456" s="1594"/>
      <c r="DG456" s="1594"/>
      <c r="DH456" s="1594"/>
      <c r="DI456" s="1594"/>
      <c r="DJ456" s="1594"/>
      <c r="DK456" s="1594"/>
      <c r="DL456" s="1594"/>
      <c r="DM456" s="1594"/>
      <c r="DN456" s="1594"/>
      <c r="DO456" s="1594"/>
      <c r="DP456" s="1594"/>
      <c r="DQ456" s="1594"/>
      <c r="DR456" s="1594"/>
      <c r="DS456" s="1594"/>
      <c r="DT456" s="1594"/>
      <c r="DU456" s="1594"/>
      <c r="DV456" s="1594"/>
      <c r="DW456" s="1594"/>
      <c r="DX456" s="1594"/>
      <c r="DY456" s="1594"/>
      <c r="DZ456" s="1594"/>
      <c r="EA456" s="1594"/>
      <c r="EB456" s="1594"/>
      <c r="EC456" s="1594"/>
      <c r="ED456" s="1594"/>
      <c r="EE456" s="1594"/>
      <c r="EF456" s="1594"/>
      <c r="EG456" s="1594"/>
      <c r="EH456" s="1594"/>
      <c r="EI456" s="1594"/>
      <c r="EJ456" s="1594"/>
      <c r="EK456" s="1594"/>
      <c r="EL456" s="1594"/>
      <c r="EM456" s="1594"/>
      <c r="EN456" s="1594"/>
      <c r="EO456" s="1594"/>
      <c r="EP456" s="1594"/>
      <c r="EQ456" s="1594"/>
      <c r="ER456" s="1594"/>
      <c r="ES456" s="1594"/>
    </row>
    <row r="457" spans="1:149" s="1595" customFormat="1" ht="12.5">
      <c r="A457" s="1644" t="str">
        <f t="shared" si="258"/>
        <v>Organisation</v>
      </c>
      <c r="B457" s="1758"/>
      <c r="C457" s="1758"/>
      <c r="D457" s="1758"/>
      <c r="E457" s="1756"/>
      <c r="F457" s="1592"/>
      <c r="G457" s="1714">
        <f t="shared" si="259"/>
        <v>0</v>
      </c>
      <c r="H457" s="1645"/>
      <c r="I457" s="1714">
        <f t="shared" si="260"/>
        <v>0</v>
      </c>
      <c r="J457" s="1646"/>
      <c r="K457" s="1646"/>
      <c r="L457" s="1592"/>
      <c r="M457" s="1597"/>
      <c r="N457" s="1597"/>
      <c r="O457" s="1646"/>
      <c r="P457" s="1647"/>
      <c r="Q457" s="1647"/>
      <c r="R457" s="1648"/>
      <c r="S457" s="1603"/>
      <c r="T457" s="1649"/>
      <c r="U457" s="1649"/>
      <c r="V457" s="1649"/>
      <c r="W457" s="1649"/>
      <c r="X457" s="1649"/>
      <c r="Y457" s="1649"/>
      <c r="Z457" s="1649"/>
      <c r="AA457" s="1649"/>
      <c r="AB457" s="1649"/>
      <c r="AC457" s="1649"/>
      <c r="AD457" s="1649"/>
      <c r="AE457" s="1649"/>
      <c r="AF457" s="1610">
        <f t="shared" si="239"/>
        <v>0</v>
      </c>
      <c r="AG457" s="1649"/>
      <c r="AH457" s="1649"/>
      <c r="AI457" s="1649"/>
      <c r="AJ457" s="1649"/>
      <c r="AK457" s="1649"/>
      <c r="AL457" s="1649"/>
      <c r="AM457" s="1649"/>
      <c r="AN457" s="1649"/>
      <c r="AO457" s="1649"/>
      <c r="AP457" s="1649"/>
      <c r="AQ457" s="1649"/>
      <c r="AR457" s="1709"/>
      <c r="AS457" s="1779">
        <f t="shared" si="240"/>
        <v>0</v>
      </c>
      <c r="AT457" s="1711">
        <f t="shared" si="261"/>
        <v>0</v>
      </c>
      <c r="AU457" s="1611">
        <f t="shared" si="241"/>
        <v>0</v>
      </c>
      <c r="AV457" s="1611">
        <f t="shared" si="242"/>
        <v>0</v>
      </c>
      <c r="AW457" s="1611">
        <f t="shared" si="243"/>
        <v>0</v>
      </c>
      <c r="AX457" s="1611">
        <f t="shared" si="244"/>
        <v>0</v>
      </c>
      <c r="AY457" s="1611">
        <f t="shared" si="245"/>
        <v>0</v>
      </c>
      <c r="AZ457" s="1611">
        <f t="shared" si="246"/>
        <v>0</v>
      </c>
      <c r="BA457" s="1611">
        <f t="shared" si="247"/>
        <v>0</v>
      </c>
      <c r="BB457" s="1611">
        <f t="shared" si="248"/>
        <v>0</v>
      </c>
      <c r="BC457" s="1611">
        <f t="shared" si="249"/>
        <v>0</v>
      </c>
      <c r="BD457" s="1611">
        <f t="shared" si="250"/>
        <v>0</v>
      </c>
      <c r="BE457" s="1611">
        <f t="shared" si="251"/>
        <v>0</v>
      </c>
      <c r="BF457" s="1611">
        <f t="shared" si="252"/>
        <v>0</v>
      </c>
      <c r="BG457" s="1611">
        <f t="shared" si="262"/>
        <v>0</v>
      </c>
      <c r="BH457" s="1611" t="str">
        <f t="shared" si="263"/>
        <v/>
      </c>
      <c r="BI457" s="1611" t="str">
        <f t="shared" si="264"/>
        <v/>
      </c>
      <c r="BJ457" s="1611" t="str">
        <f t="shared" si="253"/>
        <v/>
      </c>
      <c r="BK457" s="1611" t="str">
        <f t="shared" si="254"/>
        <v/>
      </c>
      <c r="BL457" s="1611" t="str">
        <f t="shared" ca="1" si="255"/>
        <v/>
      </c>
      <c r="BM457" s="1611" t="str">
        <f t="shared" si="265"/>
        <v/>
      </c>
      <c r="BN457" s="1611" t="str">
        <f t="shared" si="256"/>
        <v/>
      </c>
      <c r="BO457" s="1611" t="str">
        <f t="shared" si="257"/>
        <v/>
      </c>
      <c r="BP457" s="1611" t="str">
        <f t="shared" si="266"/>
        <v/>
      </c>
      <c r="BQ457" s="1611" t="str">
        <f t="shared" si="267"/>
        <v/>
      </c>
      <c r="BR457" s="1611" t="str">
        <f t="shared" si="268"/>
        <v/>
      </c>
      <c r="BS457" s="1611" t="str">
        <f t="shared" si="269"/>
        <v/>
      </c>
      <c r="BT457" s="1611" t="str">
        <f t="shared" si="270"/>
        <v/>
      </c>
      <c r="BU457" s="1731">
        <f t="shared" ca="1" si="271"/>
        <v>0</v>
      </c>
      <c r="BV457" s="1594"/>
      <c r="BW457" s="1594"/>
      <c r="BX457" s="1594"/>
      <c r="BY457" s="1594"/>
      <c r="BZ457" s="1594"/>
      <c r="CA457" s="1594"/>
      <c r="CB457" s="1594"/>
      <c r="CC457" s="1594"/>
      <c r="CD457" s="1594"/>
      <c r="CE457" s="1594"/>
      <c r="CF457" s="1594"/>
      <c r="CG457" s="1594"/>
      <c r="CH457" s="1594"/>
      <c r="CI457" s="1594"/>
      <c r="CJ457" s="1594"/>
      <c r="CK457" s="1594"/>
      <c r="CL457" s="1594"/>
      <c r="CM457" s="1594"/>
      <c r="CN457" s="1594"/>
      <c r="CO457" s="1594"/>
      <c r="CP457" s="1594"/>
      <c r="CQ457" s="1594"/>
      <c r="CR457" s="1594"/>
      <c r="CS457" s="1594"/>
      <c r="CT457" s="1594"/>
      <c r="CU457" s="1594"/>
      <c r="CV457" s="1594"/>
      <c r="CW457" s="1594"/>
      <c r="CX457" s="1594"/>
      <c r="CY457" s="1594"/>
      <c r="CZ457" s="1594"/>
      <c r="DA457" s="1594"/>
      <c r="DB457" s="1594"/>
      <c r="DC457" s="1594"/>
      <c r="DD457" s="1594"/>
      <c r="DE457" s="1594"/>
      <c r="DF457" s="1594"/>
      <c r="DG457" s="1594"/>
      <c r="DH457" s="1594"/>
      <c r="DI457" s="1594"/>
      <c r="DJ457" s="1594"/>
      <c r="DK457" s="1594"/>
      <c r="DL457" s="1594"/>
      <c r="DM457" s="1594"/>
      <c r="DN457" s="1594"/>
      <c r="DO457" s="1594"/>
      <c r="DP457" s="1594"/>
      <c r="DQ457" s="1594"/>
      <c r="DR457" s="1594"/>
      <c r="DS457" s="1594"/>
      <c r="DT457" s="1594"/>
      <c r="DU457" s="1594"/>
      <c r="DV457" s="1594"/>
      <c r="DW457" s="1594"/>
      <c r="DX457" s="1594"/>
      <c r="DY457" s="1594"/>
      <c r="DZ457" s="1594"/>
      <c r="EA457" s="1594"/>
      <c r="EB457" s="1594"/>
      <c r="EC457" s="1594"/>
      <c r="ED457" s="1594"/>
      <c r="EE457" s="1594"/>
      <c r="EF457" s="1594"/>
      <c r="EG457" s="1594"/>
      <c r="EH457" s="1594"/>
      <c r="EI457" s="1594"/>
      <c r="EJ457" s="1594"/>
      <c r="EK457" s="1594"/>
      <c r="EL457" s="1594"/>
      <c r="EM457" s="1594"/>
      <c r="EN457" s="1594"/>
      <c r="EO457" s="1594"/>
      <c r="EP457" s="1594"/>
      <c r="EQ457" s="1594"/>
      <c r="ER457" s="1594"/>
      <c r="ES457" s="1594"/>
    </row>
    <row r="458" spans="1:149" s="1595" customFormat="1" ht="12.5">
      <c r="A458" s="1644" t="str">
        <f t="shared" si="258"/>
        <v>Organisation</v>
      </c>
      <c r="B458" s="1758"/>
      <c r="C458" s="1758"/>
      <c r="D458" s="1758"/>
      <c r="E458" s="1756"/>
      <c r="F458" s="1592"/>
      <c r="G458" s="1714">
        <f t="shared" si="259"/>
        <v>0</v>
      </c>
      <c r="H458" s="1645"/>
      <c r="I458" s="1714">
        <f t="shared" si="260"/>
        <v>0</v>
      </c>
      <c r="J458" s="1646"/>
      <c r="K458" s="1646"/>
      <c r="L458" s="1592"/>
      <c r="M458" s="1597"/>
      <c r="N458" s="1597"/>
      <c r="O458" s="1646"/>
      <c r="P458" s="1647"/>
      <c r="Q458" s="1647"/>
      <c r="R458" s="1648"/>
      <c r="S458" s="1603"/>
      <c r="T458" s="1649"/>
      <c r="U458" s="1649"/>
      <c r="V458" s="1649"/>
      <c r="W458" s="1649"/>
      <c r="X458" s="1649"/>
      <c r="Y458" s="1649"/>
      <c r="Z458" s="1649"/>
      <c r="AA458" s="1649"/>
      <c r="AB458" s="1649"/>
      <c r="AC458" s="1649"/>
      <c r="AD458" s="1649"/>
      <c r="AE458" s="1649"/>
      <c r="AF458" s="1610">
        <f t="shared" si="239"/>
        <v>0</v>
      </c>
      <c r="AG458" s="1649"/>
      <c r="AH458" s="1649"/>
      <c r="AI458" s="1649"/>
      <c r="AJ458" s="1649"/>
      <c r="AK458" s="1649"/>
      <c r="AL458" s="1649"/>
      <c r="AM458" s="1649"/>
      <c r="AN458" s="1649"/>
      <c r="AO458" s="1649"/>
      <c r="AP458" s="1649"/>
      <c r="AQ458" s="1649"/>
      <c r="AR458" s="1709"/>
      <c r="AS458" s="1779">
        <f t="shared" si="240"/>
        <v>0</v>
      </c>
      <c r="AT458" s="1711">
        <f t="shared" si="261"/>
        <v>0</v>
      </c>
      <c r="AU458" s="1611">
        <f t="shared" si="241"/>
        <v>0</v>
      </c>
      <c r="AV458" s="1611">
        <f t="shared" si="242"/>
        <v>0</v>
      </c>
      <c r="AW458" s="1611">
        <f t="shared" si="243"/>
        <v>0</v>
      </c>
      <c r="AX458" s="1611">
        <f t="shared" si="244"/>
        <v>0</v>
      </c>
      <c r="AY458" s="1611">
        <f t="shared" si="245"/>
        <v>0</v>
      </c>
      <c r="AZ458" s="1611">
        <f t="shared" si="246"/>
        <v>0</v>
      </c>
      <c r="BA458" s="1611">
        <f t="shared" si="247"/>
        <v>0</v>
      </c>
      <c r="BB458" s="1611">
        <f t="shared" si="248"/>
        <v>0</v>
      </c>
      <c r="BC458" s="1611">
        <f t="shared" si="249"/>
        <v>0</v>
      </c>
      <c r="BD458" s="1611">
        <f t="shared" si="250"/>
        <v>0</v>
      </c>
      <c r="BE458" s="1611">
        <f t="shared" si="251"/>
        <v>0</v>
      </c>
      <c r="BF458" s="1611">
        <f t="shared" si="252"/>
        <v>0</v>
      </c>
      <c r="BG458" s="1611">
        <f t="shared" si="262"/>
        <v>0</v>
      </c>
      <c r="BH458" s="1611" t="str">
        <f t="shared" si="263"/>
        <v/>
      </c>
      <c r="BI458" s="1611" t="str">
        <f t="shared" si="264"/>
        <v/>
      </c>
      <c r="BJ458" s="1611" t="str">
        <f t="shared" si="253"/>
        <v/>
      </c>
      <c r="BK458" s="1611" t="str">
        <f t="shared" si="254"/>
        <v/>
      </c>
      <c r="BL458" s="1611" t="str">
        <f t="shared" ca="1" si="255"/>
        <v/>
      </c>
      <c r="BM458" s="1611" t="str">
        <f t="shared" si="265"/>
        <v/>
      </c>
      <c r="BN458" s="1611" t="str">
        <f t="shared" si="256"/>
        <v/>
      </c>
      <c r="BO458" s="1611" t="str">
        <f t="shared" si="257"/>
        <v/>
      </c>
      <c r="BP458" s="1611" t="str">
        <f t="shared" si="266"/>
        <v/>
      </c>
      <c r="BQ458" s="1611" t="str">
        <f t="shared" si="267"/>
        <v/>
      </c>
      <c r="BR458" s="1611" t="str">
        <f t="shared" si="268"/>
        <v/>
      </c>
      <c r="BS458" s="1611" t="str">
        <f t="shared" si="269"/>
        <v/>
      </c>
      <c r="BT458" s="1611" t="str">
        <f t="shared" si="270"/>
        <v/>
      </c>
      <c r="BU458" s="1731">
        <f t="shared" ca="1" si="271"/>
        <v>0</v>
      </c>
      <c r="BV458" s="1594"/>
      <c r="BW458" s="1594"/>
      <c r="BX458" s="1594"/>
      <c r="BY458" s="1594"/>
      <c r="BZ458" s="1594"/>
      <c r="CA458" s="1594"/>
      <c r="CB458" s="1594"/>
      <c r="CC458" s="1594"/>
      <c r="CD458" s="1594"/>
      <c r="CE458" s="1594"/>
      <c r="CF458" s="1594"/>
      <c r="CG458" s="1594"/>
      <c r="CH458" s="1594"/>
      <c r="CI458" s="1594"/>
      <c r="CJ458" s="1594"/>
      <c r="CK458" s="1594"/>
      <c r="CL458" s="1594"/>
      <c r="CM458" s="1594"/>
      <c r="CN458" s="1594"/>
      <c r="CO458" s="1594"/>
      <c r="CP458" s="1594"/>
      <c r="CQ458" s="1594"/>
      <c r="CR458" s="1594"/>
      <c r="CS458" s="1594"/>
      <c r="CT458" s="1594"/>
      <c r="CU458" s="1594"/>
      <c r="CV458" s="1594"/>
      <c r="CW458" s="1594"/>
      <c r="CX458" s="1594"/>
      <c r="CY458" s="1594"/>
      <c r="CZ458" s="1594"/>
      <c r="DA458" s="1594"/>
      <c r="DB458" s="1594"/>
      <c r="DC458" s="1594"/>
      <c r="DD458" s="1594"/>
      <c r="DE458" s="1594"/>
      <c r="DF458" s="1594"/>
      <c r="DG458" s="1594"/>
      <c r="DH458" s="1594"/>
      <c r="DI458" s="1594"/>
      <c r="DJ458" s="1594"/>
      <c r="DK458" s="1594"/>
      <c r="DL458" s="1594"/>
      <c r="DM458" s="1594"/>
      <c r="DN458" s="1594"/>
      <c r="DO458" s="1594"/>
      <c r="DP458" s="1594"/>
      <c r="DQ458" s="1594"/>
      <c r="DR458" s="1594"/>
      <c r="DS458" s="1594"/>
      <c r="DT458" s="1594"/>
      <c r="DU458" s="1594"/>
      <c r="DV458" s="1594"/>
      <c r="DW458" s="1594"/>
      <c r="DX458" s="1594"/>
      <c r="DY458" s="1594"/>
      <c r="DZ458" s="1594"/>
      <c r="EA458" s="1594"/>
      <c r="EB458" s="1594"/>
      <c r="EC458" s="1594"/>
      <c r="ED458" s="1594"/>
      <c r="EE458" s="1594"/>
      <c r="EF458" s="1594"/>
      <c r="EG458" s="1594"/>
      <c r="EH458" s="1594"/>
      <c r="EI458" s="1594"/>
      <c r="EJ458" s="1594"/>
      <c r="EK458" s="1594"/>
      <c r="EL458" s="1594"/>
      <c r="EM458" s="1594"/>
      <c r="EN458" s="1594"/>
      <c r="EO458" s="1594"/>
      <c r="EP458" s="1594"/>
      <c r="EQ458" s="1594"/>
      <c r="ER458" s="1594"/>
      <c r="ES458" s="1594"/>
    </row>
    <row r="459" spans="1:149" s="1595" customFormat="1" ht="12.5">
      <c r="A459" s="1644" t="str">
        <f t="shared" si="258"/>
        <v>Organisation</v>
      </c>
      <c r="B459" s="1758"/>
      <c r="C459" s="1758"/>
      <c r="D459" s="1758"/>
      <c r="E459" s="1756"/>
      <c r="F459" s="1592"/>
      <c r="G459" s="1714">
        <f t="shared" si="259"/>
        <v>0</v>
      </c>
      <c r="H459" s="1645"/>
      <c r="I459" s="1714">
        <f t="shared" si="260"/>
        <v>0</v>
      </c>
      <c r="J459" s="1646"/>
      <c r="K459" s="1646"/>
      <c r="L459" s="1592"/>
      <c r="M459" s="1597"/>
      <c r="N459" s="1597"/>
      <c r="O459" s="1646"/>
      <c r="P459" s="1647"/>
      <c r="Q459" s="1647"/>
      <c r="R459" s="1648"/>
      <c r="S459" s="1603"/>
      <c r="T459" s="1649"/>
      <c r="U459" s="1649"/>
      <c r="V459" s="1649"/>
      <c r="W459" s="1649"/>
      <c r="X459" s="1649"/>
      <c r="Y459" s="1649"/>
      <c r="Z459" s="1649"/>
      <c r="AA459" s="1649"/>
      <c r="AB459" s="1649"/>
      <c r="AC459" s="1649"/>
      <c r="AD459" s="1649"/>
      <c r="AE459" s="1649"/>
      <c r="AF459" s="1610">
        <f t="shared" si="239"/>
        <v>0</v>
      </c>
      <c r="AG459" s="1649"/>
      <c r="AH459" s="1649"/>
      <c r="AI459" s="1649"/>
      <c r="AJ459" s="1649"/>
      <c r="AK459" s="1649"/>
      <c r="AL459" s="1649"/>
      <c r="AM459" s="1649"/>
      <c r="AN459" s="1649"/>
      <c r="AO459" s="1649"/>
      <c r="AP459" s="1649"/>
      <c r="AQ459" s="1649"/>
      <c r="AR459" s="1709"/>
      <c r="AS459" s="1779">
        <f t="shared" si="240"/>
        <v>0</v>
      </c>
      <c r="AT459" s="1711">
        <f t="shared" si="261"/>
        <v>0</v>
      </c>
      <c r="AU459" s="1611">
        <f t="shared" si="241"/>
        <v>0</v>
      </c>
      <c r="AV459" s="1611">
        <f t="shared" si="242"/>
        <v>0</v>
      </c>
      <c r="AW459" s="1611">
        <f t="shared" si="243"/>
        <v>0</v>
      </c>
      <c r="AX459" s="1611">
        <f t="shared" si="244"/>
        <v>0</v>
      </c>
      <c r="AY459" s="1611">
        <f t="shared" si="245"/>
        <v>0</v>
      </c>
      <c r="AZ459" s="1611">
        <f t="shared" si="246"/>
        <v>0</v>
      </c>
      <c r="BA459" s="1611">
        <f t="shared" si="247"/>
        <v>0</v>
      </c>
      <c r="BB459" s="1611">
        <f t="shared" si="248"/>
        <v>0</v>
      </c>
      <c r="BC459" s="1611">
        <f t="shared" si="249"/>
        <v>0</v>
      </c>
      <c r="BD459" s="1611">
        <f t="shared" si="250"/>
        <v>0</v>
      </c>
      <c r="BE459" s="1611">
        <f t="shared" si="251"/>
        <v>0</v>
      </c>
      <c r="BF459" s="1611">
        <f t="shared" si="252"/>
        <v>0</v>
      </c>
      <c r="BG459" s="1611">
        <f t="shared" si="262"/>
        <v>0</v>
      </c>
      <c r="BH459" s="1611" t="str">
        <f t="shared" si="263"/>
        <v/>
      </c>
      <c r="BI459" s="1611" t="str">
        <f t="shared" si="264"/>
        <v/>
      </c>
      <c r="BJ459" s="1611" t="str">
        <f t="shared" si="253"/>
        <v/>
      </c>
      <c r="BK459" s="1611" t="str">
        <f t="shared" si="254"/>
        <v/>
      </c>
      <c r="BL459" s="1611" t="str">
        <f t="shared" ca="1" si="255"/>
        <v/>
      </c>
      <c r="BM459" s="1611" t="str">
        <f t="shared" si="265"/>
        <v/>
      </c>
      <c r="BN459" s="1611" t="str">
        <f t="shared" si="256"/>
        <v/>
      </c>
      <c r="BO459" s="1611" t="str">
        <f t="shared" si="257"/>
        <v/>
      </c>
      <c r="BP459" s="1611" t="str">
        <f t="shared" si="266"/>
        <v/>
      </c>
      <c r="BQ459" s="1611" t="str">
        <f t="shared" si="267"/>
        <v/>
      </c>
      <c r="BR459" s="1611" t="str">
        <f t="shared" si="268"/>
        <v/>
      </c>
      <c r="BS459" s="1611" t="str">
        <f t="shared" si="269"/>
        <v/>
      </c>
      <c r="BT459" s="1611" t="str">
        <f t="shared" si="270"/>
        <v/>
      </c>
      <c r="BU459" s="1731">
        <f t="shared" ca="1" si="271"/>
        <v>0</v>
      </c>
      <c r="BV459" s="1594"/>
      <c r="BW459" s="1594"/>
      <c r="BX459" s="1594"/>
      <c r="BY459" s="1594"/>
      <c r="BZ459" s="1594"/>
      <c r="CA459" s="1594"/>
      <c r="CB459" s="1594"/>
      <c r="CC459" s="1594"/>
      <c r="CD459" s="1594"/>
      <c r="CE459" s="1594"/>
      <c r="CF459" s="1594"/>
      <c r="CG459" s="1594"/>
      <c r="CH459" s="1594"/>
      <c r="CI459" s="1594"/>
      <c r="CJ459" s="1594"/>
      <c r="CK459" s="1594"/>
      <c r="CL459" s="1594"/>
      <c r="CM459" s="1594"/>
      <c r="CN459" s="1594"/>
      <c r="CO459" s="1594"/>
      <c r="CP459" s="1594"/>
      <c r="CQ459" s="1594"/>
      <c r="CR459" s="1594"/>
      <c r="CS459" s="1594"/>
      <c r="CT459" s="1594"/>
      <c r="CU459" s="1594"/>
      <c r="CV459" s="1594"/>
      <c r="CW459" s="1594"/>
      <c r="CX459" s="1594"/>
      <c r="CY459" s="1594"/>
      <c r="CZ459" s="1594"/>
      <c r="DA459" s="1594"/>
      <c r="DB459" s="1594"/>
      <c r="DC459" s="1594"/>
      <c r="DD459" s="1594"/>
      <c r="DE459" s="1594"/>
      <c r="DF459" s="1594"/>
      <c r="DG459" s="1594"/>
      <c r="DH459" s="1594"/>
      <c r="DI459" s="1594"/>
      <c r="DJ459" s="1594"/>
      <c r="DK459" s="1594"/>
      <c r="DL459" s="1594"/>
      <c r="DM459" s="1594"/>
      <c r="DN459" s="1594"/>
      <c r="DO459" s="1594"/>
      <c r="DP459" s="1594"/>
      <c r="DQ459" s="1594"/>
      <c r="DR459" s="1594"/>
      <c r="DS459" s="1594"/>
      <c r="DT459" s="1594"/>
      <c r="DU459" s="1594"/>
      <c r="DV459" s="1594"/>
      <c r="DW459" s="1594"/>
      <c r="DX459" s="1594"/>
      <c r="DY459" s="1594"/>
      <c r="DZ459" s="1594"/>
      <c r="EA459" s="1594"/>
      <c r="EB459" s="1594"/>
      <c r="EC459" s="1594"/>
      <c r="ED459" s="1594"/>
      <c r="EE459" s="1594"/>
      <c r="EF459" s="1594"/>
      <c r="EG459" s="1594"/>
      <c r="EH459" s="1594"/>
      <c r="EI459" s="1594"/>
      <c r="EJ459" s="1594"/>
      <c r="EK459" s="1594"/>
      <c r="EL459" s="1594"/>
      <c r="EM459" s="1594"/>
      <c r="EN459" s="1594"/>
      <c r="EO459" s="1594"/>
      <c r="EP459" s="1594"/>
      <c r="EQ459" s="1594"/>
      <c r="ER459" s="1594"/>
      <c r="ES459" s="1594"/>
    </row>
    <row r="460" spans="1:149" s="1595" customFormat="1" ht="12.5">
      <c r="A460" s="1644" t="str">
        <f t="shared" si="258"/>
        <v>Organisation</v>
      </c>
      <c r="B460" s="1758"/>
      <c r="C460" s="1758"/>
      <c r="D460" s="1758"/>
      <c r="E460" s="1756"/>
      <c r="F460" s="1592"/>
      <c r="G460" s="1714">
        <f t="shared" si="259"/>
        <v>0</v>
      </c>
      <c r="H460" s="1645"/>
      <c r="I460" s="1714">
        <f t="shared" si="260"/>
        <v>0</v>
      </c>
      <c r="J460" s="1646"/>
      <c r="K460" s="1646"/>
      <c r="L460" s="1592"/>
      <c r="M460" s="1597"/>
      <c r="N460" s="1597"/>
      <c r="O460" s="1646"/>
      <c r="P460" s="1647"/>
      <c r="Q460" s="1647"/>
      <c r="R460" s="1648"/>
      <c r="S460" s="1603"/>
      <c r="T460" s="1649"/>
      <c r="U460" s="1649"/>
      <c r="V460" s="1649"/>
      <c r="W460" s="1649"/>
      <c r="X460" s="1649"/>
      <c r="Y460" s="1649"/>
      <c r="Z460" s="1649"/>
      <c r="AA460" s="1649"/>
      <c r="AB460" s="1649"/>
      <c r="AC460" s="1649"/>
      <c r="AD460" s="1649"/>
      <c r="AE460" s="1649"/>
      <c r="AF460" s="1610">
        <f t="shared" si="239"/>
        <v>0</v>
      </c>
      <c r="AG460" s="1649"/>
      <c r="AH460" s="1649"/>
      <c r="AI460" s="1649"/>
      <c r="AJ460" s="1649"/>
      <c r="AK460" s="1649"/>
      <c r="AL460" s="1649"/>
      <c r="AM460" s="1649"/>
      <c r="AN460" s="1649"/>
      <c r="AO460" s="1649"/>
      <c r="AP460" s="1649"/>
      <c r="AQ460" s="1649"/>
      <c r="AR460" s="1709"/>
      <c r="AS460" s="1779">
        <f t="shared" si="240"/>
        <v>0</v>
      </c>
      <c r="AT460" s="1711">
        <f t="shared" si="261"/>
        <v>0</v>
      </c>
      <c r="AU460" s="1611">
        <f t="shared" si="241"/>
        <v>0</v>
      </c>
      <c r="AV460" s="1611">
        <f t="shared" si="242"/>
        <v>0</v>
      </c>
      <c r="AW460" s="1611">
        <f t="shared" si="243"/>
        <v>0</v>
      </c>
      <c r="AX460" s="1611">
        <f t="shared" si="244"/>
        <v>0</v>
      </c>
      <c r="AY460" s="1611">
        <f t="shared" si="245"/>
        <v>0</v>
      </c>
      <c r="AZ460" s="1611">
        <f t="shared" si="246"/>
        <v>0</v>
      </c>
      <c r="BA460" s="1611">
        <f t="shared" si="247"/>
        <v>0</v>
      </c>
      <c r="BB460" s="1611">
        <f t="shared" si="248"/>
        <v>0</v>
      </c>
      <c r="BC460" s="1611">
        <f t="shared" si="249"/>
        <v>0</v>
      </c>
      <c r="BD460" s="1611">
        <f t="shared" si="250"/>
        <v>0</v>
      </c>
      <c r="BE460" s="1611">
        <f t="shared" si="251"/>
        <v>0</v>
      </c>
      <c r="BF460" s="1611">
        <f t="shared" si="252"/>
        <v>0</v>
      </c>
      <c r="BG460" s="1611">
        <f t="shared" si="262"/>
        <v>0</v>
      </c>
      <c r="BH460" s="1611" t="str">
        <f t="shared" si="263"/>
        <v/>
      </c>
      <c r="BI460" s="1611" t="str">
        <f t="shared" si="264"/>
        <v/>
      </c>
      <c r="BJ460" s="1611" t="str">
        <f t="shared" si="253"/>
        <v/>
      </c>
      <c r="BK460" s="1611" t="str">
        <f t="shared" si="254"/>
        <v/>
      </c>
      <c r="BL460" s="1611" t="str">
        <f t="shared" ca="1" si="255"/>
        <v/>
      </c>
      <c r="BM460" s="1611" t="str">
        <f t="shared" si="265"/>
        <v/>
      </c>
      <c r="BN460" s="1611" t="str">
        <f t="shared" si="256"/>
        <v/>
      </c>
      <c r="BO460" s="1611" t="str">
        <f t="shared" si="257"/>
        <v/>
      </c>
      <c r="BP460" s="1611" t="str">
        <f t="shared" si="266"/>
        <v/>
      </c>
      <c r="BQ460" s="1611" t="str">
        <f t="shared" si="267"/>
        <v/>
      </c>
      <c r="BR460" s="1611" t="str">
        <f t="shared" si="268"/>
        <v/>
      </c>
      <c r="BS460" s="1611" t="str">
        <f t="shared" si="269"/>
        <v/>
      </c>
      <c r="BT460" s="1611" t="str">
        <f t="shared" si="270"/>
        <v/>
      </c>
      <c r="BU460" s="1731">
        <f t="shared" ca="1" si="271"/>
        <v>0</v>
      </c>
      <c r="BV460" s="1594"/>
      <c r="BW460" s="1594"/>
      <c r="BX460" s="1594"/>
      <c r="BY460" s="1594"/>
      <c r="BZ460" s="1594"/>
      <c r="CA460" s="1594"/>
      <c r="CB460" s="1594"/>
      <c r="CC460" s="1594"/>
      <c r="CD460" s="1594"/>
      <c r="CE460" s="1594"/>
      <c r="CF460" s="1594"/>
      <c r="CG460" s="1594"/>
      <c r="CH460" s="1594"/>
      <c r="CI460" s="1594"/>
      <c r="CJ460" s="1594"/>
      <c r="CK460" s="1594"/>
      <c r="CL460" s="1594"/>
      <c r="CM460" s="1594"/>
      <c r="CN460" s="1594"/>
      <c r="CO460" s="1594"/>
      <c r="CP460" s="1594"/>
      <c r="CQ460" s="1594"/>
      <c r="CR460" s="1594"/>
      <c r="CS460" s="1594"/>
      <c r="CT460" s="1594"/>
      <c r="CU460" s="1594"/>
      <c r="CV460" s="1594"/>
      <c r="CW460" s="1594"/>
      <c r="CX460" s="1594"/>
      <c r="CY460" s="1594"/>
      <c r="CZ460" s="1594"/>
      <c r="DA460" s="1594"/>
      <c r="DB460" s="1594"/>
      <c r="DC460" s="1594"/>
      <c r="DD460" s="1594"/>
      <c r="DE460" s="1594"/>
      <c r="DF460" s="1594"/>
      <c r="DG460" s="1594"/>
      <c r="DH460" s="1594"/>
      <c r="DI460" s="1594"/>
      <c r="DJ460" s="1594"/>
      <c r="DK460" s="1594"/>
      <c r="DL460" s="1594"/>
      <c r="DM460" s="1594"/>
      <c r="DN460" s="1594"/>
      <c r="DO460" s="1594"/>
      <c r="DP460" s="1594"/>
      <c r="DQ460" s="1594"/>
      <c r="DR460" s="1594"/>
      <c r="DS460" s="1594"/>
      <c r="DT460" s="1594"/>
      <c r="DU460" s="1594"/>
      <c r="DV460" s="1594"/>
      <c r="DW460" s="1594"/>
      <c r="DX460" s="1594"/>
      <c r="DY460" s="1594"/>
      <c r="DZ460" s="1594"/>
      <c r="EA460" s="1594"/>
      <c r="EB460" s="1594"/>
      <c r="EC460" s="1594"/>
      <c r="ED460" s="1594"/>
      <c r="EE460" s="1594"/>
      <c r="EF460" s="1594"/>
      <c r="EG460" s="1594"/>
      <c r="EH460" s="1594"/>
      <c r="EI460" s="1594"/>
      <c r="EJ460" s="1594"/>
      <c r="EK460" s="1594"/>
      <c r="EL460" s="1594"/>
      <c r="EM460" s="1594"/>
      <c r="EN460" s="1594"/>
      <c r="EO460" s="1594"/>
      <c r="EP460" s="1594"/>
      <c r="EQ460" s="1594"/>
      <c r="ER460" s="1594"/>
      <c r="ES460" s="1594"/>
    </row>
    <row r="461" spans="1:149" s="1595" customFormat="1" ht="12.5">
      <c r="A461" s="1644" t="str">
        <f t="shared" si="258"/>
        <v>Organisation</v>
      </c>
      <c r="B461" s="1758"/>
      <c r="C461" s="1758"/>
      <c r="D461" s="1758"/>
      <c r="E461" s="1756"/>
      <c r="F461" s="1592"/>
      <c r="G461" s="1714">
        <f t="shared" si="259"/>
        <v>0</v>
      </c>
      <c r="H461" s="1645"/>
      <c r="I461" s="1714">
        <f t="shared" si="260"/>
        <v>0</v>
      </c>
      <c r="J461" s="1646"/>
      <c r="K461" s="1646"/>
      <c r="L461" s="1592"/>
      <c r="M461" s="1597"/>
      <c r="N461" s="1597"/>
      <c r="O461" s="1646"/>
      <c r="P461" s="1647"/>
      <c r="Q461" s="1647"/>
      <c r="R461" s="1648"/>
      <c r="S461" s="1603"/>
      <c r="T461" s="1649"/>
      <c r="U461" s="1649"/>
      <c r="V461" s="1649"/>
      <c r="W461" s="1649"/>
      <c r="X461" s="1649"/>
      <c r="Y461" s="1649"/>
      <c r="Z461" s="1649"/>
      <c r="AA461" s="1649"/>
      <c r="AB461" s="1649"/>
      <c r="AC461" s="1649"/>
      <c r="AD461" s="1649"/>
      <c r="AE461" s="1649"/>
      <c r="AF461" s="1610">
        <f t="shared" si="239"/>
        <v>0</v>
      </c>
      <c r="AG461" s="1649"/>
      <c r="AH461" s="1649"/>
      <c r="AI461" s="1649"/>
      <c r="AJ461" s="1649"/>
      <c r="AK461" s="1649"/>
      <c r="AL461" s="1649"/>
      <c r="AM461" s="1649"/>
      <c r="AN461" s="1649"/>
      <c r="AO461" s="1649"/>
      <c r="AP461" s="1649"/>
      <c r="AQ461" s="1649"/>
      <c r="AR461" s="1709"/>
      <c r="AS461" s="1779">
        <f t="shared" si="240"/>
        <v>0</v>
      </c>
      <c r="AT461" s="1711">
        <f t="shared" si="261"/>
        <v>0</v>
      </c>
      <c r="AU461" s="1611">
        <f t="shared" si="241"/>
        <v>0</v>
      </c>
      <c r="AV461" s="1611">
        <f t="shared" si="242"/>
        <v>0</v>
      </c>
      <c r="AW461" s="1611">
        <f t="shared" si="243"/>
        <v>0</v>
      </c>
      <c r="AX461" s="1611">
        <f t="shared" si="244"/>
        <v>0</v>
      </c>
      <c r="AY461" s="1611">
        <f t="shared" si="245"/>
        <v>0</v>
      </c>
      <c r="AZ461" s="1611">
        <f t="shared" si="246"/>
        <v>0</v>
      </c>
      <c r="BA461" s="1611">
        <f t="shared" si="247"/>
        <v>0</v>
      </c>
      <c r="BB461" s="1611">
        <f t="shared" si="248"/>
        <v>0</v>
      </c>
      <c r="BC461" s="1611">
        <f t="shared" si="249"/>
        <v>0</v>
      </c>
      <c r="BD461" s="1611">
        <f t="shared" si="250"/>
        <v>0</v>
      </c>
      <c r="BE461" s="1611">
        <f t="shared" si="251"/>
        <v>0</v>
      </c>
      <c r="BF461" s="1611">
        <f t="shared" si="252"/>
        <v>0</v>
      </c>
      <c r="BG461" s="1611">
        <f t="shared" si="262"/>
        <v>0</v>
      </c>
      <c r="BH461" s="1611" t="str">
        <f t="shared" si="263"/>
        <v/>
      </c>
      <c r="BI461" s="1611" t="str">
        <f t="shared" si="264"/>
        <v/>
      </c>
      <c r="BJ461" s="1611" t="str">
        <f t="shared" si="253"/>
        <v/>
      </c>
      <c r="BK461" s="1611" t="str">
        <f t="shared" si="254"/>
        <v/>
      </c>
      <c r="BL461" s="1611" t="str">
        <f t="shared" ca="1" si="255"/>
        <v/>
      </c>
      <c r="BM461" s="1611" t="str">
        <f t="shared" si="265"/>
        <v/>
      </c>
      <c r="BN461" s="1611" t="str">
        <f t="shared" si="256"/>
        <v/>
      </c>
      <c r="BO461" s="1611" t="str">
        <f t="shared" si="257"/>
        <v/>
      </c>
      <c r="BP461" s="1611" t="str">
        <f t="shared" si="266"/>
        <v/>
      </c>
      <c r="BQ461" s="1611" t="str">
        <f t="shared" si="267"/>
        <v/>
      </c>
      <c r="BR461" s="1611" t="str">
        <f t="shared" si="268"/>
        <v/>
      </c>
      <c r="BS461" s="1611" t="str">
        <f t="shared" si="269"/>
        <v/>
      </c>
      <c r="BT461" s="1611" t="str">
        <f t="shared" si="270"/>
        <v/>
      </c>
      <c r="BU461" s="1731">
        <f t="shared" ca="1" si="271"/>
        <v>0</v>
      </c>
      <c r="BV461" s="1594"/>
      <c r="BW461" s="1594"/>
      <c r="BX461" s="1594"/>
      <c r="BY461" s="1594"/>
      <c r="BZ461" s="1594"/>
      <c r="CA461" s="1594"/>
      <c r="CB461" s="1594"/>
      <c r="CC461" s="1594"/>
      <c r="CD461" s="1594"/>
      <c r="CE461" s="1594"/>
      <c r="CF461" s="1594"/>
      <c r="CG461" s="1594"/>
      <c r="CH461" s="1594"/>
      <c r="CI461" s="1594"/>
      <c r="CJ461" s="1594"/>
      <c r="CK461" s="1594"/>
      <c r="CL461" s="1594"/>
      <c r="CM461" s="1594"/>
      <c r="CN461" s="1594"/>
      <c r="CO461" s="1594"/>
      <c r="CP461" s="1594"/>
      <c r="CQ461" s="1594"/>
      <c r="CR461" s="1594"/>
      <c r="CS461" s="1594"/>
      <c r="CT461" s="1594"/>
      <c r="CU461" s="1594"/>
      <c r="CV461" s="1594"/>
      <c r="CW461" s="1594"/>
      <c r="CX461" s="1594"/>
      <c r="CY461" s="1594"/>
      <c r="CZ461" s="1594"/>
      <c r="DA461" s="1594"/>
      <c r="DB461" s="1594"/>
      <c r="DC461" s="1594"/>
      <c r="DD461" s="1594"/>
      <c r="DE461" s="1594"/>
      <c r="DF461" s="1594"/>
      <c r="DG461" s="1594"/>
      <c r="DH461" s="1594"/>
      <c r="DI461" s="1594"/>
      <c r="DJ461" s="1594"/>
      <c r="DK461" s="1594"/>
      <c r="DL461" s="1594"/>
      <c r="DM461" s="1594"/>
      <c r="DN461" s="1594"/>
      <c r="DO461" s="1594"/>
      <c r="DP461" s="1594"/>
      <c r="DQ461" s="1594"/>
      <c r="DR461" s="1594"/>
      <c r="DS461" s="1594"/>
      <c r="DT461" s="1594"/>
      <c r="DU461" s="1594"/>
      <c r="DV461" s="1594"/>
      <c r="DW461" s="1594"/>
      <c r="DX461" s="1594"/>
      <c r="DY461" s="1594"/>
      <c r="DZ461" s="1594"/>
      <c r="EA461" s="1594"/>
      <c r="EB461" s="1594"/>
      <c r="EC461" s="1594"/>
      <c r="ED461" s="1594"/>
      <c r="EE461" s="1594"/>
      <c r="EF461" s="1594"/>
      <c r="EG461" s="1594"/>
      <c r="EH461" s="1594"/>
      <c r="EI461" s="1594"/>
      <c r="EJ461" s="1594"/>
      <c r="EK461" s="1594"/>
      <c r="EL461" s="1594"/>
      <c r="EM461" s="1594"/>
      <c r="EN461" s="1594"/>
      <c r="EO461" s="1594"/>
      <c r="EP461" s="1594"/>
      <c r="EQ461" s="1594"/>
      <c r="ER461" s="1594"/>
      <c r="ES461" s="1594"/>
    </row>
    <row r="462" spans="1:149" s="1595" customFormat="1" ht="12.5">
      <c r="A462" s="1644" t="str">
        <f t="shared" si="258"/>
        <v>Organisation</v>
      </c>
      <c r="B462" s="1758"/>
      <c r="C462" s="1758"/>
      <c r="D462" s="1758"/>
      <c r="E462" s="1756"/>
      <c r="F462" s="1592"/>
      <c r="G462" s="1714">
        <f t="shared" si="259"/>
        <v>0</v>
      </c>
      <c r="H462" s="1645"/>
      <c r="I462" s="1714">
        <f t="shared" si="260"/>
        <v>0</v>
      </c>
      <c r="J462" s="1646"/>
      <c r="K462" s="1646"/>
      <c r="L462" s="1592"/>
      <c r="M462" s="1597"/>
      <c r="N462" s="1597"/>
      <c r="O462" s="1646"/>
      <c r="P462" s="1647"/>
      <c r="Q462" s="1647"/>
      <c r="R462" s="1648"/>
      <c r="S462" s="1603"/>
      <c r="T462" s="1649"/>
      <c r="U462" s="1649"/>
      <c r="V462" s="1649"/>
      <c r="W462" s="1649"/>
      <c r="X462" s="1649"/>
      <c r="Y462" s="1649"/>
      <c r="Z462" s="1649"/>
      <c r="AA462" s="1649"/>
      <c r="AB462" s="1649"/>
      <c r="AC462" s="1649"/>
      <c r="AD462" s="1649"/>
      <c r="AE462" s="1649"/>
      <c r="AF462" s="1610">
        <f t="shared" si="239"/>
        <v>0</v>
      </c>
      <c r="AG462" s="1649"/>
      <c r="AH462" s="1649"/>
      <c r="AI462" s="1649"/>
      <c r="AJ462" s="1649"/>
      <c r="AK462" s="1649"/>
      <c r="AL462" s="1649"/>
      <c r="AM462" s="1649"/>
      <c r="AN462" s="1649"/>
      <c r="AO462" s="1649"/>
      <c r="AP462" s="1649"/>
      <c r="AQ462" s="1649"/>
      <c r="AR462" s="1709"/>
      <c r="AS462" s="1779">
        <f t="shared" si="240"/>
        <v>0</v>
      </c>
      <c r="AT462" s="1711">
        <f t="shared" si="261"/>
        <v>0</v>
      </c>
      <c r="AU462" s="1611">
        <f t="shared" si="241"/>
        <v>0</v>
      </c>
      <c r="AV462" s="1611">
        <f t="shared" si="242"/>
        <v>0</v>
      </c>
      <c r="AW462" s="1611">
        <f t="shared" si="243"/>
        <v>0</v>
      </c>
      <c r="AX462" s="1611">
        <f t="shared" si="244"/>
        <v>0</v>
      </c>
      <c r="AY462" s="1611">
        <f t="shared" si="245"/>
        <v>0</v>
      </c>
      <c r="AZ462" s="1611">
        <f t="shared" si="246"/>
        <v>0</v>
      </c>
      <c r="BA462" s="1611">
        <f t="shared" si="247"/>
        <v>0</v>
      </c>
      <c r="BB462" s="1611">
        <f t="shared" si="248"/>
        <v>0</v>
      </c>
      <c r="BC462" s="1611">
        <f t="shared" si="249"/>
        <v>0</v>
      </c>
      <c r="BD462" s="1611">
        <f t="shared" si="250"/>
        <v>0</v>
      </c>
      <c r="BE462" s="1611">
        <f t="shared" si="251"/>
        <v>0</v>
      </c>
      <c r="BF462" s="1611">
        <f t="shared" si="252"/>
        <v>0</v>
      </c>
      <c r="BG462" s="1611">
        <f t="shared" si="262"/>
        <v>0</v>
      </c>
      <c r="BH462" s="1611" t="str">
        <f t="shared" si="263"/>
        <v/>
      </c>
      <c r="BI462" s="1611" t="str">
        <f t="shared" si="264"/>
        <v/>
      </c>
      <c r="BJ462" s="1611" t="str">
        <f t="shared" si="253"/>
        <v/>
      </c>
      <c r="BK462" s="1611" t="str">
        <f t="shared" si="254"/>
        <v/>
      </c>
      <c r="BL462" s="1611" t="str">
        <f t="shared" ca="1" si="255"/>
        <v/>
      </c>
      <c r="BM462" s="1611" t="str">
        <f t="shared" si="265"/>
        <v/>
      </c>
      <c r="BN462" s="1611" t="str">
        <f t="shared" si="256"/>
        <v/>
      </c>
      <c r="BO462" s="1611" t="str">
        <f t="shared" si="257"/>
        <v/>
      </c>
      <c r="BP462" s="1611" t="str">
        <f t="shared" si="266"/>
        <v/>
      </c>
      <c r="BQ462" s="1611" t="str">
        <f t="shared" si="267"/>
        <v/>
      </c>
      <c r="BR462" s="1611" t="str">
        <f t="shared" si="268"/>
        <v/>
      </c>
      <c r="BS462" s="1611" t="str">
        <f t="shared" si="269"/>
        <v/>
      </c>
      <c r="BT462" s="1611" t="str">
        <f t="shared" si="270"/>
        <v/>
      </c>
      <c r="BU462" s="1731">
        <f t="shared" ca="1" si="271"/>
        <v>0</v>
      </c>
      <c r="BV462" s="1594"/>
      <c r="BW462" s="1594"/>
      <c r="BX462" s="1594"/>
      <c r="BY462" s="1594"/>
      <c r="BZ462" s="1594"/>
      <c r="CA462" s="1594"/>
      <c r="CB462" s="1594"/>
      <c r="CC462" s="1594"/>
      <c r="CD462" s="1594"/>
      <c r="CE462" s="1594"/>
      <c r="CF462" s="1594"/>
      <c r="CG462" s="1594"/>
      <c r="CH462" s="1594"/>
      <c r="CI462" s="1594"/>
      <c r="CJ462" s="1594"/>
      <c r="CK462" s="1594"/>
      <c r="CL462" s="1594"/>
      <c r="CM462" s="1594"/>
      <c r="CN462" s="1594"/>
      <c r="CO462" s="1594"/>
      <c r="CP462" s="1594"/>
      <c r="CQ462" s="1594"/>
      <c r="CR462" s="1594"/>
      <c r="CS462" s="1594"/>
      <c r="CT462" s="1594"/>
      <c r="CU462" s="1594"/>
      <c r="CV462" s="1594"/>
      <c r="CW462" s="1594"/>
      <c r="CX462" s="1594"/>
      <c r="CY462" s="1594"/>
      <c r="CZ462" s="1594"/>
      <c r="DA462" s="1594"/>
      <c r="DB462" s="1594"/>
      <c r="DC462" s="1594"/>
      <c r="DD462" s="1594"/>
      <c r="DE462" s="1594"/>
      <c r="DF462" s="1594"/>
      <c r="DG462" s="1594"/>
      <c r="DH462" s="1594"/>
      <c r="DI462" s="1594"/>
      <c r="DJ462" s="1594"/>
      <c r="DK462" s="1594"/>
      <c r="DL462" s="1594"/>
      <c r="DM462" s="1594"/>
      <c r="DN462" s="1594"/>
      <c r="DO462" s="1594"/>
      <c r="DP462" s="1594"/>
      <c r="DQ462" s="1594"/>
      <c r="DR462" s="1594"/>
      <c r="DS462" s="1594"/>
      <c r="DT462" s="1594"/>
      <c r="DU462" s="1594"/>
      <c r="DV462" s="1594"/>
      <c r="DW462" s="1594"/>
      <c r="DX462" s="1594"/>
      <c r="DY462" s="1594"/>
      <c r="DZ462" s="1594"/>
      <c r="EA462" s="1594"/>
      <c r="EB462" s="1594"/>
      <c r="EC462" s="1594"/>
      <c r="ED462" s="1594"/>
      <c r="EE462" s="1594"/>
      <c r="EF462" s="1594"/>
      <c r="EG462" s="1594"/>
      <c r="EH462" s="1594"/>
      <c r="EI462" s="1594"/>
      <c r="EJ462" s="1594"/>
      <c r="EK462" s="1594"/>
      <c r="EL462" s="1594"/>
      <c r="EM462" s="1594"/>
      <c r="EN462" s="1594"/>
      <c r="EO462" s="1594"/>
      <c r="EP462" s="1594"/>
      <c r="EQ462" s="1594"/>
      <c r="ER462" s="1594"/>
      <c r="ES462" s="1594"/>
    </row>
    <row r="463" spans="1:149" s="1595" customFormat="1" ht="12.5">
      <c r="A463" s="1644" t="str">
        <f t="shared" si="258"/>
        <v>Organisation</v>
      </c>
      <c r="B463" s="1758"/>
      <c r="C463" s="1758"/>
      <c r="D463" s="1758"/>
      <c r="E463" s="1756"/>
      <c r="F463" s="1592"/>
      <c r="G463" s="1714">
        <f t="shared" si="259"/>
        <v>0</v>
      </c>
      <c r="H463" s="1645"/>
      <c r="I463" s="1714">
        <f t="shared" si="260"/>
        <v>0</v>
      </c>
      <c r="J463" s="1646"/>
      <c r="K463" s="1646"/>
      <c r="L463" s="1592"/>
      <c r="M463" s="1597"/>
      <c r="N463" s="1597"/>
      <c r="O463" s="1646"/>
      <c r="P463" s="1647"/>
      <c r="Q463" s="1647"/>
      <c r="R463" s="1648"/>
      <c r="S463" s="1603"/>
      <c r="T463" s="1649"/>
      <c r="U463" s="1649"/>
      <c r="V463" s="1649"/>
      <c r="W463" s="1649"/>
      <c r="X463" s="1649"/>
      <c r="Y463" s="1649"/>
      <c r="Z463" s="1649"/>
      <c r="AA463" s="1649"/>
      <c r="AB463" s="1649"/>
      <c r="AC463" s="1649"/>
      <c r="AD463" s="1649"/>
      <c r="AE463" s="1649"/>
      <c r="AF463" s="1610">
        <f t="shared" si="239"/>
        <v>0</v>
      </c>
      <c r="AG463" s="1649"/>
      <c r="AH463" s="1649"/>
      <c r="AI463" s="1649"/>
      <c r="AJ463" s="1649"/>
      <c r="AK463" s="1649"/>
      <c r="AL463" s="1649"/>
      <c r="AM463" s="1649"/>
      <c r="AN463" s="1649"/>
      <c r="AO463" s="1649"/>
      <c r="AP463" s="1649"/>
      <c r="AQ463" s="1649"/>
      <c r="AR463" s="1709"/>
      <c r="AS463" s="1779">
        <f t="shared" si="240"/>
        <v>0</v>
      </c>
      <c r="AT463" s="1711">
        <f t="shared" si="261"/>
        <v>0</v>
      </c>
      <c r="AU463" s="1611">
        <f t="shared" si="241"/>
        <v>0</v>
      </c>
      <c r="AV463" s="1611">
        <f t="shared" si="242"/>
        <v>0</v>
      </c>
      <c r="AW463" s="1611">
        <f t="shared" si="243"/>
        <v>0</v>
      </c>
      <c r="AX463" s="1611">
        <f t="shared" si="244"/>
        <v>0</v>
      </c>
      <c r="AY463" s="1611">
        <f t="shared" si="245"/>
        <v>0</v>
      </c>
      <c r="AZ463" s="1611">
        <f t="shared" si="246"/>
        <v>0</v>
      </c>
      <c r="BA463" s="1611">
        <f t="shared" si="247"/>
        <v>0</v>
      </c>
      <c r="BB463" s="1611">
        <f t="shared" si="248"/>
        <v>0</v>
      </c>
      <c r="BC463" s="1611">
        <f t="shared" si="249"/>
        <v>0</v>
      </c>
      <c r="BD463" s="1611">
        <f t="shared" si="250"/>
        <v>0</v>
      </c>
      <c r="BE463" s="1611">
        <f t="shared" si="251"/>
        <v>0</v>
      </c>
      <c r="BF463" s="1611">
        <f t="shared" si="252"/>
        <v>0</v>
      </c>
      <c r="BG463" s="1611">
        <f t="shared" si="262"/>
        <v>0</v>
      </c>
      <c r="BH463" s="1611" t="str">
        <f t="shared" si="263"/>
        <v/>
      </c>
      <c r="BI463" s="1611" t="str">
        <f t="shared" si="264"/>
        <v/>
      </c>
      <c r="BJ463" s="1611" t="str">
        <f t="shared" si="253"/>
        <v/>
      </c>
      <c r="BK463" s="1611" t="str">
        <f t="shared" si="254"/>
        <v/>
      </c>
      <c r="BL463" s="1611" t="str">
        <f t="shared" ca="1" si="255"/>
        <v/>
      </c>
      <c r="BM463" s="1611" t="str">
        <f t="shared" si="265"/>
        <v/>
      </c>
      <c r="BN463" s="1611" t="str">
        <f t="shared" si="256"/>
        <v/>
      </c>
      <c r="BO463" s="1611" t="str">
        <f t="shared" si="257"/>
        <v/>
      </c>
      <c r="BP463" s="1611" t="str">
        <f t="shared" si="266"/>
        <v/>
      </c>
      <c r="BQ463" s="1611" t="str">
        <f t="shared" si="267"/>
        <v/>
      </c>
      <c r="BR463" s="1611" t="str">
        <f t="shared" si="268"/>
        <v/>
      </c>
      <c r="BS463" s="1611" t="str">
        <f t="shared" si="269"/>
        <v/>
      </c>
      <c r="BT463" s="1611" t="str">
        <f t="shared" si="270"/>
        <v/>
      </c>
      <c r="BU463" s="1731">
        <f t="shared" ca="1" si="271"/>
        <v>0</v>
      </c>
      <c r="BV463" s="1594"/>
      <c r="BW463" s="1594"/>
      <c r="BX463" s="1594"/>
      <c r="BY463" s="1594"/>
      <c r="BZ463" s="1594"/>
      <c r="CA463" s="1594"/>
      <c r="CB463" s="1594"/>
      <c r="CC463" s="1594"/>
      <c r="CD463" s="1594"/>
      <c r="CE463" s="1594"/>
      <c r="CF463" s="1594"/>
      <c r="CG463" s="1594"/>
      <c r="CH463" s="1594"/>
      <c r="CI463" s="1594"/>
      <c r="CJ463" s="1594"/>
      <c r="CK463" s="1594"/>
      <c r="CL463" s="1594"/>
      <c r="CM463" s="1594"/>
      <c r="CN463" s="1594"/>
      <c r="CO463" s="1594"/>
      <c r="CP463" s="1594"/>
      <c r="CQ463" s="1594"/>
      <c r="CR463" s="1594"/>
      <c r="CS463" s="1594"/>
      <c r="CT463" s="1594"/>
      <c r="CU463" s="1594"/>
      <c r="CV463" s="1594"/>
      <c r="CW463" s="1594"/>
      <c r="CX463" s="1594"/>
      <c r="CY463" s="1594"/>
      <c r="CZ463" s="1594"/>
      <c r="DA463" s="1594"/>
      <c r="DB463" s="1594"/>
      <c r="DC463" s="1594"/>
      <c r="DD463" s="1594"/>
      <c r="DE463" s="1594"/>
      <c r="DF463" s="1594"/>
      <c r="DG463" s="1594"/>
      <c r="DH463" s="1594"/>
      <c r="DI463" s="1594"/>
      <c r="DJ463" s="1594"/>
      <c r="DK463" s="1594"/>
      <c r="DL463" s="1594"/>
      <c r="DM463" s="1594"/>
      <c r="DN463" s="1594"/>
      <c r="DO463" s="1594"/>
      <c r="DP463" s="1594"/>
      <c r="DQ463" s="1594"/>
      <c r="DR463" s="1594"/>
      <c r="DS463" s="1594"/>
      <c r="DT463" s="1594"/>
      <c r="DU463" s="1594"/>
      <c r="DV463" s="1594"/>
      <c r="DW463" s="1594"/>
      <c r="DX463" s="1594"/>
      <c r="DY463" s="1594"/>
      <c r="DZ463" s="1594"/>
      <c r="EA463" s="1594"/>
      <c r="EB463" s="1594"/>
      <c r="EC463" s="1594"/>
      <c r="ED463" s="1594"/>
      <c r="EE463" s="1594"/>
      <c r="EF463" s="1594"/>
      <c r="EG463" s="1594"/>
      <c r="EH463" s="1594"/>
      <c r="EI463" s="1594"/>
      <c r="EJ463" s="1594"/>
      <c r="EK463" s="1594"/>
      <c r="EL463" s="1594"/>
      <c r="EM463" s="1594"/>
      <c r="EN463" s="1594"/>
      <c r="EO463" s="1594"/>
      <c r="EP463" s="1594"/>
      <c r="EQ463" s="1594"/>
      <c r="ER463" s="1594"/>
      <c r="ES463" s="1594"/>
    </row>
    <row r="464" spans="1:149" s="1595" customFormat="1" ht="12.5">
      <c r="A464" s="1644" t="str">
        <f t="shared" si="258"/>
        <v>Organisation</v>
      </c>
      <c r="B464" s="1758"/>
      <c r="C464" s="1758"/>
      <c r="D464" s="1758"/>
      <c r="E464" s="1756"/>
      <c r="F464" s="1592"/>
      <c r="G464" s="1714">
        <f t="shared" si="259"/>
        <v>0</v>
      </c>
      <c r="H464" s="1645"/>
      <c r="I464" s="1714">
        <f t="shared" si="260"/>
        <v>0</v>
      </c>
      <c r="J464" s="1646"/>
      <c r="K464" s="1646"/>
      <c r="L464" s="1592"/>
      <c r="M464" s="1597"/>
      <c r="N464" s="1597"/>
      <c r="O464" s="1646"/>
      <c r="P464" s="1647"/>
      <c r="Q464" s="1647"/>
      <c r="R464" s="1648"/>
      <c r="S464" s="1603"/>
      <c r="T464" s="1649"/>
      <c r="U464" s="1649"/>
      <c r="V464" s="1649"/>
      <c r="W464" s="1649"/>
      <c r="X464" s="1649"/>
      <c r="Y464" s="1649"/>
      <c r="Z464" s="1649"/>
      <c r="AA464" s="1649"/>
      <c r="AB464" s="1649"/>
      <c r="AC464" s="1649"/>
      <c r="AD464" s="1649"/>
      <c r="AE464" s="1649"/>
      <c r="AF464" s="1610">
        <f t="shared" si="239"/>
        <v>0</v>
      </c>
      <c r="AG464" s="1649"/>
      <c r="AH464" s="1649"/>
      <c r="AI464" s="1649"/>
      <c r="AJ464" s="1649"/>
      <c r="AK464" s="1649"/>
      <c r="AL464" s="1649"/>
      <c r="AM464" s="1649"/>
      <c r="AN464" s="1649"/>
      <c r="AO464" s="1649"/>
      <c r="AP464" s="1649"/>
      <c r="AQ464" s="1649"/>
      <c r="AR464" s="1709"/>
      <c r="AS464" s="1779">
        <f t="shared" si="240"/>
        <v>0</v>
      </c>
      <c r="AT464" s="1711">
        <f t="shared" si="261"/>
        <v>0</v>
      </c>
      <c r="AU464" s="1611">
        <f t="shared" si="241"/>
        <v>0</v>
      </c>
      <c r="AV464" s="1611">
        <f t="shared" si="242"/>
        <v>0</v>
      </c>
      <c r="AW464" s="1611">
        <f t="shared" si="243"/>
        <v>0</v>
      </c>
      <c r="AX464" s="1611">
        <f t="shared" si="244"/>
        <v>0</v>
      </c>
      <c r="AY464" s="1611">
        <f t="shared" si="245"/>
        <v>0</v>
      </c>
      <c r="AZ464" s="1611">
        <f t="shared" si="246"/>
        <v>0</v>
      </c>
      <c r="BA464" s="1611">
        <f t="shared" si="247"/>
        <v>0</v>
      </c>
      <c r="BB464" s="1611">
        <f t="shared" si="248"/>
        <v>0</v>
      </c>
      <c r="BC464" s="1611">
        <f t="shared" si="249"/>
        <v>0</v>
      </c>
      <c r="BD464" s="1611">
        <f t="shared" si="250"/>
        <v>0</v>
      </c>
      <c r="BE464" s="1611">
        <f t="shared" si="251"/>
        <v>0</v>
      </c>
      <c r="BF464" s="1611">
        <f t="shared" si="252"/>
        <v>0</v>
      </c>
      <c r="BG464" s="1611">
        <f t="shared" si="262"/>
        <v>0</v>
      </c>
      <c r="BH464" s="1611" t="str">
        <f t="shared" si="263"/>
        <v/>
      </c>
      <c r="BI464" s="1611" t="str">
        <f t="shared" si="264"/>
        <v/>
      </c>
      <c r="BJ464" s="1611" t="str">
        <f t="shared" si="253"/>
        <v/>
      </c>
      <c r="BK464" s="1611" t="str">
        <f t="shared" si="254"/>
        <v/>
      </c>
      <c r="BL464" s="1611" t="str">
        <f t="shared" ca="1" si="255"/>
        <v/>
      </c>
      <c r="BM464" s="1611" t="str">
        <f t="shared" si="265"/>
        <v/>
      </c>
      <c r="BN464" s="1611" t="str">
        <f t="shared" si="256"/>
        <v/>
      </c>
      <c r="BO464" s="1611" t="str">
        <f t="shared" si="257"/>
        <v/>
      </c>
      <c r="BP464" s="1611" t="str">
        <f t="shared" si="266"/>
        <v/>
      </c>
      <c r="BQ464" s="1611" t="str">
        <f t="shared" si="267"/>
        <v/>
      </c>
      <c r="BR464" s="1611" t="str">
        <f t="shared" si="268"/>
        <v/>
      </c>
      <c r="BS464" s="1611" t="str">
        <f t="shared" si="269"/>
        <v/>
      </c>
      <c r="BT464" s="1611" t="str">
        <f t="shared" si="270"/>
        <v/>
      </c>
      <c r="BU464" s="1731">
        <f t="shared" ca="1" si="271"/>
        <v>0</v>
      </c>
      <c r="BV464" s="1594"/>
      <c r="BW464" s="1594"/>
      <c r="BX464" s="1594"/>
      <c r="BY464" s="1594"/>
      <c r="BZ464" s="1594"/>
      <c r="CA464" s="1594"/>
      <c r="CB464" s="1594"/>
      <c r="CC464" s="1594"/>
      <c r="CD464" s="1594"/>
      <c r="CE464" s="1594"/>
      <c r="CF464" s="1594"/>
      <c r="CG464" s="1594"/>
      <c r="CH464" s="1594"/>
      <c r="CI464" s="1594"/>
      <c r="CJ464" s="1594"/>
      <c r="CK464" s="1594"/>
      <c r="CL464" s="1594"/>
      <c r="CM464" s="1594"/>
      <c r="CN464" s="1594"/>
      <c r="CO464" s="1594"/>
      <c r="CP464" s="1594"/>
      <c r="CQ464" s="1594"/>
      <c r="CR464" s="1594"/>
      <c r="CS464" s="1594"/>
      <c r="CT464" s="1594"/>
      <c r="CU464" s="1594"/>
      <c r="CV464" s="1594"/>
      <c r="CW464" s="1594"/>
      <c r="CX464" s="1594"/>
      <c r="CY464" s="1594"/>
      <c r="CZ464" s="1594"/>
      <c r="DA464" s="1594"/>
      <c r="DB464" s="1594"/>
      <c r="DC464" s="1594"/>
      <c r="DD464" s="1594"/>
      <c r="DE464" s="1594"/>
      <c r="DF464" s="1594"/>
      <c r="DG464" s="1594"/>
      <c r="DH464" s="1594"/>
      <c r="DI464" s="1594"/>
      <c r="DJ464" s="1594"/>
      <c r="DK464" s="1594"/>
      <c r="DL464" s="1594"/>
      <c r="DM464" s="1594"/>
      <c r="DN464" s="1594"/>
      <c r="DO464" s="1594"/>
      <c r="DP464" s="1594"/>
      <c r="DQ464" s="1594"/>
      <c r="DR464" s="1594"/>
      <c r="DS464" s="1594"/>
      <c r="DT464" s="1594"/>
      <c r="DU464" s="1594"/>
      <c r="DV464" s="1594"/>
      <c r="DW464" s="1594"/>
      <c r="DX464" s="1594"/>
      <c r="DY464" s="1594"/>
      <c r="DZ464" s="1594"/>
      <c r="EA464" s="1594"/>
      <c r="EB464" s="1594"/>
      <c r="EC464" s="1594"/>
      <c r="ED464" s="1594"/>
      <c r="EE464" s="1594"/>
      <c r="EF464" s="1594"/>
      <c r="EG464" s="1594"/>
      <c r="EH464" s="1594"/>
      <c r="EI464" s="1594"/>
      <c r="EJ464" s="1594"/>
      <c r="EK464" s="1594"/>
      <c r="EL464" s="1594"/>
      <c r="EM464" s="1594"/>
      <c r="EN464" s="1594"/>
      <c r="EO464" s="1594"/>
      <c r="EP464" s="1594"/>
      <c r="EQ464" s="1594"/>
      <c r="ER464" s="1594"/>
      <c r="ES464" s="1594"/>
    </row>
    <row r="465" spans="1:149" s="1595" customFormat="1" ht="12.5">
      <c r="A465" s="1644" t="str">
        <f t="shared" si="258"/>
        <v>Organisation</v>
      </c>
      <c r="B465" s="1758"/>
      <c r="C465" s="1758"/>
      <c r="D465" s="1758"/>
      <c r="E465" s="1756"/>
      <c r="F465" s="1592"/>
      <c r="G465" s="1714">
        <f t="shared" si="259"/>
        <v>0</v>
      </c>
      <c r="H465" s="1645"/>
      <c r="I465" s="1714">
        <f t="shared" si="260"/>
        <v>0</v>
      </c>
      <c r="J465" s="1646"/>
      <c r="K465" s="1646"/>
      <c r="L465" s="1592"/>
      <c r="M465" s="1597"/>
      <c r="N465" s="1597"/>
      <c r="O465" s="1646"/>
      <c r="P465" s="1647"/>
      <c r="Q465" s="1647"/>
      <c r="R465" s="1648"/>
      <c r="S465" s="1603"/>
      <c r="T465" s="1649"/>
      <c r="U465" s="1649"/>
      <c r="V465" s="1649"/>
      <c r="W465" s="1649"/>
      <c r="X465" s="1649"/>
      <c r="Y465" s="1649"/>
      <c r="Z465" s="1649"/>
      <c r="AA465" s="1649"/>
      <c r="AB465" s="1649"/>
      <c r="AC465" s="1649"/>
      <c r="AD465" s="1649"/>
      <c r="AE465" s="1649"/>
      <c r="AF465" s="1610">
        <f t="shared" si="239"/>
        <v>0</v>
      </c>
      <c r="AG465" s="1649"/>
      <c r="AH465" s="1649"/>
      <c r="AI465" s="1649"/>
      <c r="AJ465" s="1649"/>
      <c r="AK465" s="1649"/>
      <c r="AL465" s="1649"/>
      <c r="AM465" s="1649"/>
      <c r="AN465" s="1649"/>
      <c r="AO465" s="1649"/>
      <c r="AP465" s="1649"/>
      <c r="AQ465" s="1649"/>
      <c r="AR465" s="1709"/>
      <c r="AS465" s="1779">
        <f t="shared" si="240"/>
        <v>0</v>
      </c>
      <c r="AT465" s="1711">
        <f t="shared" si="261"/>
        <v>0</v>
      </c>
      <c r="AU465" s="1611">
        <f t="shared" si="241"/>
        <v>0</v>
      </c>
      <c r="AV465" s="1611">
        <f t="shared" si="242"/>
        <v>0</v>
      </c>
      <c r="AW465" s="1611">
        <f t="shared" si="243"/>
        <v>0</v>
      </c>
      <c r="AX465" s="1611">
        <f t="shared" si="244"/>
        <v>0</v>
      </c>
      <c r="AY465" s="1611">
        <f t="shared" si="245"/>
        <v>0</v>
      </c>
      <c r="AZ465" s="1611">
        <f t="shared" si="246"/>
        <v>0</v>
      </c>
      <c r="BA465" s="1611">
        <f t="shared" si="247"/>
        <v>0</v>
      </c>
      <c r="BB465" s="1611">
        <f t="shared" si="248"/>
        <v>0</v>
      </c>
      <c r="BC465" s="1611">
        <f t="shared" si="249"/>
        <v>0</v>
      </c>
      <c r="BD465" s="1611">
        <f t="shared" si="250"/>
        <v>0</v>
      </c>
      <c r="BE465" s="1611">
        <f t="shared" si="251"/>
        <v>0</v>
      </c>
      <c r="BF465" s="1611">
        <f t="shared" si="252"/>
        <v>0</v>
      </c>
      <c r="BG465" s="1611">
        <f t="shared" si="262"/>
        <v>0</v>
      </c>
      <c r="BH465" s="1611" t="str">
        <f t="shared" si="263"/>
        <v/>
      </c>
      <c r="BI465" s="1611" t="str">
        <f t="shared" si="264"/>
        <v/>
      </c>
      <c r="BJ465" s="1611" t="str">
        <f t="shared" si="253"/>
        <v/>
      </c>
      <c r="BK465" s="1611" t="str">
        <f t="shared" si="254"/>
        <v/>
      </c>
      <c r="BL465" s="1611" t="str">
        <f t="shared" ca="1" si="255"/>
        <v/>
      </c>
      <c r="BM465" s="1611" t="str">
        <f t="shared" si="265"/>
        <v/>
      </c>
      <c r="BN465" s="1611" t="str">
        <f t="shared" si="256"/>
        <v/>
      </c>
      <c r="BO465" s="1611" t="str">
        <f t="shared" si="257"/>
        <v/>
      </c>
      <c r="BP465" s="1611" t="str">
        <f t="shared" si="266"/>
        <v/>
      </c>
      <c r="BQ465" s="1611" t="str">
        <f t="shared" si="267"/>
        <v/>
      </c>
      <c r="BR465" s="1611" t="str">
        <f t="shared" si="268"/>
        <v/>
      </c>
      <c r="BS465" s="1611" t="str">
        <f t="shared" si="269"/>
        <v/>
      </c>
      <c r="BT465" s="1611" t="str">
        <f t="shared" si="270"/>
        <v/>
      </c>
      <c r="BU465" s="1731">
        <f t="shared" ca="1" si="271"/>
        <v>0</v>
      </c>
      <c r="BV465" s="1594"/>
      <c r="BW465" s="1594"/>
      <c r="BX465" s="1594"/>
      <c r="BY465" s="1594"/>
      <c r="BZ465" s="1594"/>
      <c r="CA465" s="1594"/>
      <c r="CB465" s="1594"/>
      <c r="CC465" s="1594"/>
      <c r="CD465" s="1594"/>
      <c r="CE465" s="1594"/>
      <c r="CF465" s="1594"/>
      <c r="CG465" s="1594"/>
      <c r="CH465" s="1594"/>
      <c r="CI465" s="1594"/>
      <c r="CJ465" s="1594"/>
      <c r="CK465" s="1594"/>
      <c r="CL465" s="1594"/>
      <c r="CM465" s="1594"/>
      <c r="CN465" s="1594"/>
      <c r="CO465" s="1594"/>
      <c r="CP465" s="1594"/>
      <c r="CQ465" s="1594"/>
      <c r="CR465" s="1594"/>
      <c r="CS465" s="1594"/>
      <c r="CT465" s="1594"/>
      <c r="CU465" s="1594"/>
      <c r="CV465" s="1594"/>
      <c r="CW465" s="1594"/>
      <c r="CX465" s="1594"/>
      <c r="CY465" s="1594"/>
      <c r="CZ465" s="1594"/>
      <c r="DA465" s="1594"/>
      <c r="DB465" s="1594"/>
      <c r="DC465" s="1594"/>
      <c r="DD465" s="1594"/>
      <c r="DE465" s="1594"/>
      <c r="DF465" s="1594"/>
      <c r="DG465" s="1594"/>
      <c r="DH465" s="1594"/>
      <c r="DI465" s="1594"/>
      <c r="DJ465" s="1594"/>
      <c r="DK465" s="1594"/>
      <c r="DL465" s="1594"/>
      <c r="DM465" s="1594"/>
      <c r="DN465" s="1594"/>
      <c r="DO465" s="1594"/>
      <c r="DP465" s="1594"/>
      <c r="DQ465" s="1594"/>
      <c r="DR465" s="1594"/>
      <c r="DS465" s="1594"/>
      <c r="DT465" s="1594"/>
      <c r="DU465" s="1594"/>
      <c r="DV465" s="1594"/>
      <c r="DW465" s="1594"/>
      <c r="DX465" s="1594"/>
      <c r="DY465" s="1594"/>
      <c r="DZ465" s="1594"/>
      <c r="EA465" s="1594"/>
      <c r="EB465" s="1594"/>
      <c r="EC465" s="1594"/>
      <c r="ED465" s="1594"/>
      <c r="EE465" s="1594"/>
      <c r="EF465" s="1594"/>
      <c r="EG465" s="1594"/>
      <c r="EH465" s="1594"/>
      <c r="EI465" s="1594"/>
      <c r="EJ465" s="1594"/>
      <c r="EK465" s="1594"/>
      <c r="EL465" s="1594"/>
      <c r="EM465" s="1594"/>
      <c r="EN465" s="1594"/>
      <c r="EO465" s="1594"/>
      <c r="EP465" s="1594"/>
      <c r="EQ465" s="1594"/>
      <c r="ER465" s="1594"/>
      <c r="ES465" s="1594"/>
    </row>
    <row r="466" spans="1:149" s="1595" customFormat="1" ht="12.5">
      <c r="A466" s="1644" t="str">
        <f t="shared" si="258"/>
        <v>Organisation</v>
      </c>
      <c r="B466" s="1758"/>
      <c r="C466" s="1758"/>
      <c r="D466" s="1758"/>
      <c r="E466" s="1756"/>
      <c r="F466" s="1592"/>
      <c r="G466" s="1714">
        <f t="shared" si="259"/>
        <v>0</v>
      </c>
      <c r="H466" s="1645"/>
      <c r="I466" s="1714">
        <f t="shared" si="260"/>
        <v>0</v>
      </c>
      <c r="J466" s="1646"/>
      <c r="K466" s="1646"/>
      <c r="L466" s="1592"/>
      <c r="M466" s="1597"/>
      <c r="N466" s="1597"/>
      <c r="O466" s="1646"/>
      <c r="P466" s="1647"/>
      <c r="Q466" s="1647"/>
      <c r="R466" s="1648"/>
      <c r="S466" s="1603"/>
      <c r="T466" s="1649"/>
      <c r="U466" s="1649"/>
      <c r="V466" s="1649"/>
      <c r="W466" s="1649"/>
      <c r="X466" s="1649"/>
      <c r="Y466" s="1649"/>
      <c r="Z466" s="1649"/>
      <c r="AA466" s="1649"/>
      <c r="AB466" s="1649"/>
      <c r="AC466" s="1649"/>
      <c r="AD466" s="1649"/>
      <c r="AE466" s="1649"/>
      <c r="AF466" s="1610">
        <f t="shared" si="239"/>
        <v>0</v>
      </c>
      <c r="AG466" s="1649"/>
      <c r="AH466" s="1649"/>
      <c r="AI466" s="1649"/>
      <c r="AJ466" s="1649"/>
      <c r="AK466" s="1649"/>
      <c r="AL466" s="1649"/>
      <c r="AM466" s="1649"/>
      <c r="AN466" s="1649"/>
      <c r="AO466" s="1649"/>
      <c r="AP466" s="1649"/>
      <c r="AQ466" s="1649"/>
      <c r="AR466" s="1709"/>
      <c r="AS466" s="1779">
        <f t="shared" si="240"/>
        <v>0</v>
      </c>
      <c r="AT466" s="1711">
        <f t="shared" si="261"/>
        <v>0</v>
      </c>
      <c r="AU466" s="1611">
        <f t="shared" si="241"/>
        <v>0</v>
      </c>
      <c r="AV466" s="1611">
        <f t="shared" si="242"/>
        <v>0</v>
      </c>
      <c r="AW466" s="1611">
        <f t="shared" si="243"/>
        <v>0</v>
      </c>
      <c r="AX466" s="1611">
        <f t="shared" si="244"/>
        <v>0</v>
      </c>
      <c r="AY466" s="1611">
        <f t="shared" si="245"/>
        <v>0</v>
      </c>
      <c r="AZ466" s="1611">
        <f t="shared" si="246"/>
        <v>0</v>
      </c>
      <c r="BA466" s="1611">
        <f t="shared" si="247"/>
        <v>0</v>
      </c>
      <c r="BB466" s="1611">
        <f t="shared" si="248"/>
        <v>0</v>
      </c>
      <c r="BC466" s="1611">
        <f t="shared" si="249"/>
        <v>0</v>
      </c>
      <c r="BD466" s="1611">
        <f t="shared" si="250"/>
        <v>0</v>
      </c>
      <c r="BE466" s="1611">
        <f t="shared" si="251"/>
        <v>0</v>
      </c>
      <c r="BF466" s="1611">
        <f t="shared" si="252"/>
        <v>0</v>
      </c>
      <c r="BG466" s="1611">
        <f t="shared" si="262"/>
        <v>0</v>
      </c>
      <c r="BH466" s="1611" t="str">
        <f t="shared" si="263"/>
        <v/>
      </c>
      <c r="BI466" s="1611" t="str">
        <f t="shared" si="264"/>
        <v/>
      </c>
      <c r="BJ466" s="1611" t="str">
        <f t="shared" si="253"/>
        <v/>
      </c>
      <c r="BK466" s="1611" t="str">
        <f t="shared" si="254"/>
        <v/>
      </c>
      <c r="BL466" s="1611" t="str">
        <f t="shared" ca="1" si="255"/>
        <v/>
      </c>
      <c r="BM466" s="1611" t="str">
        <f t="shared" si="265"/>
        <v/>
      </c>
      <c r="BN466" s="1611" t="str">
        <f t="shared" si="256"/>
        <v/>
      </c>
      <c r="BO466" s="1611" t="str">
        <f t="shared" si="257"/>
        <v/>
      </c>
      <c r="BP466" s="1611" t="str">
        <f t="shared" si="266"/>
        <v/>
      </c>
      <c r="BQ466" s="1611" t="str">
        <f t="shared" si="267"/>
        <v/>
      </c>
      <c r="BR466" s="1611" t="str">
        <f t="shared" si="268"/>
        <v/>
      </c>
      <c r="BS466" s="1611" t="str">
        <f t="shared" si="269"/>
        <v/>
      </c>
      <c r="BT466" s="1611" t="str">
        <f t="shared" si="270"/>
        <v/>
      </c>
      <c r="BU466" s="1731">
        <f t="shared" ca="1" si="271"/>
        <v>0</v>
      </c>
      <c r="BV466" s="1594"/>
      <c r="BW466" s="1594"/>
      <c r="BX466" s="1594"/>
      <c r="BY466" s="1594"/>
      <c r="BZ466" s="1594"/>
      <c r="CA466" s="1594"/>
      <c r="CB466" s="1594"/>
      <c r="CC466" s="1594"/>
      <c r="CD466" s="1594"/>
      <c r="CE466" s="1594"/>
      <c r="CF466" s="1594"/>
      <c r="CG466" s="1594"/>
      <c r="CH466" s="1594"/>
      <c r="CI466" s="1594"/>
      <c r="CJ466" s="1594"/>
      <c r="CK466" s="1594"/>
      <c r="CL466" s="1594"/>
      <c r="CM466" s="1594"/>
      <c r="CN466" s="1594"/>
      <c r="CO466" s="1594"/>
      <c r="CP466" s="1594"/>
      <c r="CQ466" s="1594"/>
      <c r="CR466" s="1594"/>
      <c r="CS466" s="1594"/>
      <c r="CT466" s="1594"/>
      <c r="CU466" s="1594"/>
      <c r="CV466" s="1594"/>
      <c r="CW466" s="1594"/>
      <c r="CX466" s="1594"/>
      <c r="CY466" s="1594"/>
      <c r="CZ466" s="1594"/>
      <c r="DA466" s="1594"/>
      <c r="DB466" s="1594"/>
      <c r="DC466" s="1594"/>
      <c r="DD466" s="1594"/>
      <c r="DE466" s="1594"/>
      <c r="DF466" s="1594"/>
      <c r="DG466" s="1594"/>
      <c r="DH466" s="1594"/>
      <c r="DI466" s="1594"/>
      <c r="DJ466" s="1594"/>
      <c r="DK466" s="1594"/>
      <c r="DL466" s="1594"/>
      <c r="DM466" s="1594"/>
      <c r="DN466" s="1594"/>
      <c r="DO466" s="1594"/>
      <c r="DP466" s="1594"/>
      <c r="DQ466" s="1594"/>
      <c r="DR466" s="1594"/>
      <c r="DS466" s="1594"/>
      <c r="DT466" s="1594"/>
      <c r="DU466" s="1594"/>
      <c r="DV466" s="1594"/>
      <c r="DW466" s="1594"/>
      <c r="DX466" s="1594"/>
      <c r="DY466" s="1594"/>
      <c r="DZ466" s="1594"/>
      <c r="EA466" s="1594"/>
      <c r="EB466" s="1594"/>
      <c r="EC466" s="1594"/>
      <c r="ED466" s="1594"/>
      <c r="EE466" s="1594"/>
      <c r="EF466" s="1594"/>
      <c r="EG466" s="1594"/>
      <c r="EH466" s="1594"/>
      <c r="EI466" s="1594"/>
      <c r="EJ466" s="1594"/>
      <c r="EK466" s="1594"/>
      <c r="EL466" s="1594"/>
      <c r="EM466" s="1594"/>
      <c r="EN466" s="1594"/>
      <c r="EO466" s="1594"/>
      <c r="EP466" s="1594"/>
      <c r="EQ466" s="1594"/>
      <c r="ER466" s="1594"/>
      <c r="ES466" s="1594"/>
    </row>
    <row r="467" spans="1:149" s="1595" customFormat="1" ht="12.5">
      <c r="A467" s="1644" t="str">
        <f t="shared" si="258"/>
        <v>Organisation</v>
      </c>
      <c r="B467" s="1758"/>
      <c r="C467" s="1758"/>
      <c r="D467" s="1758"/>
      <c r="E467" s="1756"/>
      <c r="F467" s="1592"/>
      <c r="G467" s="1714">
        <f t="shared" si="259"/>
        <v>0</v>
      </c>
      <c r="H467" s="1645"/>
      <c r="I467" s="1714">
        <f t="shared" si="260"/>
        <v>0</v>
      </c>
      <c r="J467" s="1646"/>
      <c r="K467" s="1646"/>
      <c r="L467" s="1592"/>
      <c r="M467" s="1597"/>
      <c r="N467" s="1597"/>
      <c r="O467" s="1646"/>
      <c r="P467" s="1647"/>
      <c r="Q467" s="1647"/>
      <c r="R467" s="1648"/>
      <c r="S467" s="1603"/>
      <c r="T467" s="1649"/>
      <c r="U467" s="1649"/>
      <c r="V467" s="1649"/>
      <c r="W467" s="1649"/>
      <c r="X467" s="1649"/>
      <c r="Y467" s="1649"/>
      <c r="Z467" s="1649"/>
      <c r="AA467" s="1649"/>
      <c r="AB467" s="1649"/>
      <c r="AC467" s="1649"/>
      <c r="AD467" s="1649"/>
      <c r="AE467" s="1649"/>
      <c r="AF467" s="1610">
        <f t="shared" si="239"/>
        <v>0</v>
      </c>
      <c r="AG467" s="1649"/>
      <c r="AH467" s="1649"/>
      <c r="AI467" s="1649"/>
      <c r="AJ467" s="1649"/>
      <c r="AK467" s="1649"/>
      <c r="AL467" s="1649"/>
      <c r="AM467" s="1649"/>
      <c r="AN467" s="1649"/>
      <c r="AO467" s="1649"/>
      <c r="AP467" s="1649"/>
      <c r="AQ467" s="1649"/>
      <c r="AR467" s="1709"/>
      <c r="AS467" s="1779">
        <f t="shared" si="240"/>
        <v>0</v>
      </c>
      <c r="AT467" s="1711">
        <f t="shared" si="261"/>
        <v>0</v>
      </c>
      <c r="AU467" s="1611">
        <f t="shared" si="241"/>
        <v>0</v>
      </c>
      <c r="AV467" s="1611">
        <f t="shared" si="242"/>
        <v>0</v>
      </c>
      <c r="AW467" s="1611">
        <f t="shared" si="243"/>
        <v>0</v>
      </c>
      <c r="AX467" s="1611">
        <f t="shared" si="244"/>
        <v>0</v>
      </c>
      <c r="AY467" s="1611">
        <f t="shared" si="245"/>
        <v>0</v>
      </c>
      <c r="AZ467" s="1611">
        <f t="shared" si="246"/>
        <v>0</v>
      </c>
      <c r="BA467" s="1611">
        <f t="shared" si="247"/>
        <v>0</v>
      </c>
      <c r="BB467" s="1611">
        <f t="shared" si="248"/>
        <v>0</v>
      </c>
      <c r="BC467" s="1611">
        <f t="shared" si="249"/>
        <v>0</v>
      </c>
      <c r="BD467" s="1611">
        <f t="shared" si="250"/>
        <v>0</v>
      </c>
      <c r="BE467" s="1611">
        <f t="shared" si="251"/>
        <v>0</v>
      </c>
      <c r="BF467" s="1611">
        <f t="shared" si="252"/>
        <v>0</v>
      </c>
      <c r="BG467" s="1611">
        <f t="shared" si="262"/>
        <v>0</v>
      </c>
      <c r="BH467" s="1611" t="str">
        <f t="shared" si="263"/>
        <v/>
      </c>
      <c r="BI467" s="1611" t="str">
        <f t="shared" si="264"/>
        <v/>
      </c>
      <c r="BJ467" s="1611" t="str">
        <f t="shared" si="253"/>
        <v/>
      </c>
      <c r="BK467" s="1611" t="str">
        <f t="shared" si="254"/>
        <v/>
      </c>
      <c r="BL467" s="1611" t="str">
        <f t="shared" ca="1" si="255"/>
        <v/>
      </c>
      <c r="BM467" s="1611" t="str">
        <f t="shared" si="265"/>
        <v/>
      </c>
      <c r="BN467" s="1611" t="str">
        <f t="shared" si="256"/>
        <v/>
      </c>
      <c r="BO467" s="1611" t="str">
        <f t="shared" si="257"/>
        <v/>
      </c>
      <c r="BP467" s="1611" t="str">
        <f t="shared" si="266"/>
        <v/>
      </c>
      <c r="BQ467" s="1611" t="str">
        <f t="shared" si="267"/>
        <v/>
      </c>
      <c r="BR467" s="1611" t="str">
        <f t="shared" si="268"/>
        <v/>
      </c>
      <c r="BS467" s="1611" t="str">
        <f t="shared" si="269"/>
        <v/>
      </c>
      <c r="BT467" s="1611" t="str">
        <f t="shared" si="270"/>
        <v/>
      </c>
      <c r="BU467" s="1731">
        <f t="shared" ca="1" si="271"/>
        <v>0</v>
      </c>
      <c r="BV467" s="1594"/>
      <c r="BW467" s="1594"/>
      <c r="BX467" s="1594"/>
      <c r="BY467" s="1594"/>
      <c r="BZ467" s="1594"/>
      <c r="CA467" s="1594"/>
      <c r="CB467" s="1594"/>
      <c r="CC467" s="1594"/>
      <c r="CD467" s="1594"/>
      <c r="CE467" s="1594"/>
      <c r="CF467" s="1594"/>
      <c r="CG467" s="1594"/>
      <c r="CH467" s="1594"/>
      <c r="CI467" s="1594"/>
      <c r="CJ467" s="1594"/>
      <c r="CK467" s="1594"/>
      <c r="CL467" s="1594"/>
      <c r="CM467" s="1594"/>
      <c r="CN467" s="1594"/>
      <c r="CO467" s="1594"/>
      <c r="CP467" s="1594"/>
      <c r="CQ467" s="1594"/>
      <c r="CR467" s="1594"/>
      <c r="CS467" s="1594"/>
      <c r="CT467" s="1594"/>
      <c r="CU467" s="1594"/>
      <c r="CV467" s="1594"/>
      <c r="CW467" s="1594"/>
      <c r="CX467" s="1594"/>
      <c r="CY467" s="1594"/>
      <c r="CZ467" s="1594"/>
      <c r="DA467" s="1594"/>
      <c r="DB467" s="1594"/>
      <c r="DC467" s="1594"/>
      <c r="DD467" s="1594"/>
      <c r="DE467" s="1594"/>
      <c r="DF467" s="1594"/>
      <c r="DG467" s="1594"/>
      <c r="DH467" s="1594"/>
      <c r="DI467" s="1594"/>
      <c r="DJ467" s="1594"/>
      <c r="DK467" s="1594"/>
      <c r="DL467" s="1594"/>
      <c r="DM467" s="1594"/>
      <c r="DN467" s="1594"/>
      <c r="DO467" s="1594"/>
      <c r="DP467" s="1594"/>
      <c r="DQ467" s="1594"/>
      <c r="DR467" s="1594"/>
      <c r="DS467" s="1594"/>
      <c r="DT467" s="1594"/>
      <c r="DU467" s="1594"/>
      <c r="DV467" s="1594"/>
      <c r="DW467" s="1594"/>
      <c r="DX467" s="1594"/>
      <c r="DY467" s="1594"/>
      <c r="DZ467" s="1594"/>
      <c r="EA467" s="1594"/>
      <c r="EB467" s="1594"/>
      <c r="EC467" s="1594"/>
      <c r="ED467" s="1594"/>
      <c r="EE467" s="1594"/>
      <c r="EF467" s="1594"/>
      <c r="EG467" s="1594"/>
      <c r="EH467" s="1594"/>
      <c r="EI467" s="1594"/>
      <c r="EJ467" s="1594"/>
      <c r="EK467" s="1594"/>
      <c r="EL467" s="1594"/>
      <c r="EM467" s="1594"/>
      <c r="EN467" s="1594"/>
      <c r="EO467" s="1594"/>
      <c r="EP467" s="1594"/>
      <c r="EQ467" s="1594"/>
      <c r="ER467" s="1594"/>
      <c r="ES467" s="1594"/>
    </row>
    <row r="468" spans="1:149" s="1595" customFormat="1" ht="12.5">
      <c r="A468" s="1644" t="str">
        <f t="shared" si="258"/>
        <v>Organisation</v>
      </c>
      <c r="B468" s="1758"/>
      <c r="C468" s="1758"/>
      <c r="D468" s="1758"/>
      <c r="E468" s="1756"/>
      <c r="F468" s="1592"/>
      <c r="G468" s="1714">
        <f t="shared" si="259"/>
        <v>0</v>
      </c>
      <c r="H468" s="1645"/>
      <c r="I468" s="1714">
        <f t="shared" si="260"/>
        <v>0</v>
      </c>
      <c r="J468" s="1646"/>
      <c r="K468" s="1646"/>
      <c r="L468" s="1592"/>
      <c r="M468" s="1597"/>
      <c r="N468" s="1597"/>
      <c r="O468" s="1646"/>
      <c r="P468" s="1647"/>
      <c r="Q468" s="1647"/>
      <c r="R468" s="1648"/>
      <c r="S468" s="1603"/>
      <c r="T468" s="1649"/>
      <c r="U468" s="1649"/>
      <c r="V468" s="1649"/>
      <c r="W468" s="1649"/>
      <c r="X468" s="1649"/>
      <c r="Y468" s="1649"/>
      <c r="Z468" s="1649"/>
      <c r="AA468" s="1649"/>
      <c r="AB468" s="1649"/>
      <c r="AC468" s="1649"/>
      <c r="AD468" s="1649"/>
      <c r="AE468" s="1649"/>
      <c r="AF468" s="1610">
        <f t="shared" si="239"/>
        <v>0</v>
      </c>
      <c r="AG468" s="1649"/>
      <c r="AH468" s="1649"/>
      <c r="AI468" s="1649"/>
      <c r="AJ468" s="1649"/>
      <c r="AK468" s="1649"/>
      <c r="AL468" s="1649"/>
      <c r="AM468" s="1649"/>
      <c r="AN468" s="1649"/>
      <c r="AO468" s="1649"/>
      <c r="AP468" s="1649"/>
      <c r="AQ468" s="1649"/>
      <c r="AR468" s="1709"/>
      <c r="AS468" s="1779">
        <f t="shared" si="240"/>
        <v>0</v>
      </c>
      <c r="AT468" s="1711">
        <f t="shared" si="261"/>
        <v>0</v>
      </c>
      <c r="AU468" s="1611">
        <f t="shared" si="241"/>
        <v>0</v>
      </c>
      <c r="AV468" s="1611">
        <f t="shared" si="242"/>
        <v>0</v>
      </c>
      <c r="AW468" s="1611">
        <f t="shared" si="243"/>
        <v>0</v>
      </c>
      <c r="AX468" s="1611">
        <f t="shared" si="244"/>
        <v>0</v>
      </c>
      <c r="AY468" s="1611">
        <f t="shared" si="245"/>
        <v>0</v>
      </c>
      <c r="AZ468" s="1611">
        <f t="shared" si="246"/>
        <v>0</v>
      </c>
      <c r="BA468" s="1611">
        <f t="shared" si="247"/>
        <v>0</v>
      </c>
      <c r="BB468" s="1611">
        <f t="shared" si="248"/>
        <v>0</v>
      </c>
      <c r="BC468" s="1611">
        <f t="shared" si="249"/>
        <v>0</v>
      </c>
      <c r="BD468" s="1611">
        <f t="shared" si="250"/>
        <v>0</v>
      </c>
      <c r="BE468" s="1611">
        <f t="shared" si="251"/>
        <v>0</v>
      </c>
      <c r="BF468" s="1611">
        <f t="shared" si="252"/>
        <v>0</v>
      </c>
      <c r="BG468" s="1611">
        <f t="shared" si="262"/>
        <v>0</v>
      </c>
      <c r="BH468" s="1611" t="str">
        <f t="shared" si="263"/>
        <v/>
      </c>
      <c r="BI468" s="1611" t="str">
        <f t="shared" si="264"/>
        <v/>
      </c>
      <c r="BJ468" s="1611" t="str">
        <f t="shared" si="253"/>
        <v/>
      </c>
      <c r="BK468" s="1611" t="str">
        <f t="shared" si="254"/>
        <v/>
      </c>
      <c r="BL468" s="1611" t="str">
        <f t="shared" ca="1" si="255"/>
        <v/>
      </c>
      <c r="BM468" s="1611" t="str">
        <f t="shared" si="265"/>
        <v/>
      </c>
      <c r="BN468" s="1611" t="str">
        <f t="shared" si="256"/>
        <v/>
      </c>
      <c r="BO468" s="1611" t="str">
        <f t="shared" si="257"/>
        <v/>
      </c>
      <c r="BP468" s="1611" t="str">
        <f t="shared" si="266"/>
        <v/>
      </c>
      <c r="BQ468" s="1611" t="str">
        <f t="shared" si="267"/>
        <v/>
      </c>
      <c r="BR468" s="1611" t="str">
        <f t="shared" si="268"/>
        <v/>
      </c>
      <c r="BS468" s="1611" t="str">
        <f t="shared" si="269"/>
        <v/>
      </c>
      <c r="BT468" s="1611" t="str">
        <f t="shared" si="270"/>
        <v/>
      </c>
      <c r="BU468" s="1731">
        <f t="shared" ca="1" si="271"/>
        <v>0</v>
      </c>
      <c r="BV468" s="1594"/>
      <c r="BW468" s="1594"/>
      <c r="BX468" s="1594"/>
      <c r="BY468" s="1594"/>
      <c r="BZ468" s="1594"/>
      <c r="CA468" s="1594"/>
      <c r="CB468" s="1594"/>
      <c r="CC468" s="1594"/>
      <c r="CD468" s="1594"/>
      <c r="CE468" s="1594"/>
      <c r="CF468" s="1594"/>
      <c r="CG468" s="1594"/>
      <c r="CH468" s="1594"/>
      <c r="CI468" s="1594"/>
      <c r="CJ468" s="1594"/>
      <c r="CK468" s="1594"/>
      <c r="CL468" s="1594"/>
      <c r="CM468" s="1594"/>
      <c r="CN468" s="1594"/>
      <c r="CO468" s="1594"/>
      <c r="CP468" s="1594"/>
      <c r="CQ468" s="1594"/>
      <c r="CR468" s="1594"/>
      <c r="CS468" s="1594"/>
      <c r="CT468" s="1594"/>
      <c r="CU468" s="1594"/>
      <c r="CV468" s="1594"/>
      <c r="CW468" s="1594"/>
      <c r="CX468" s="1594"/>
      <c r="CY468" s="1594"/>
      <c r="CZ468" s="1594"/>
      <c r="DA468" s="1594"/>
      <c r="DB468" s="1594"/>
      <c r="DC468" s="1594"/>
      <c r="DD468" s="1594"/>
      <c r="DE468" s="1594"/>
      <c r="DF468" s="1594"/>
      <c r="DG468" s="1594"/>
      <c r="DH468" s="1594"/>
      <c r="DI468" s="1594"/>
      <c r="DJ468" s="1594"/>
      <c r="DK468" s="1594"/>
      <c r="DL468" s="1594"/>
      <c r="DM468" s="1594"/>
      <c r="DN468" s="1594"/>
      <c r="DO468" s="1594"/>
      <c r="DP468" s="1594"/>
      <c r="DQ468" s="1594"/>
      <c r="DR468" s="1594"/>
      <c r="DS468" s="1594"/>
      <c r="DT468" s="1594"/>
      <c r="DU468" s="1594"/>
      <c r="DV468" s="1594"/>
      <c r="DW468" s="1594"/>
      <c r="DX468" s="1594"/>
      <c r="DY468" s="1594"/>
      <c r="DZ468" s="1594"/>
      <c r="EA468" s="1594"/>
      <c r="EB468" s="1594"/>
      <c r="EC468" s="1594"/>
      <c r="ED468" s="1594"/>
      <c r="EE468" s="1594"/>
      <c r="EF468" s="1594"/>
      <c r="EG468" s="1594"/>
      <c r="EH468" s="1594"/>
      <c r="EI468" s="1594"/>
      <c r="EJ468" s="1594"/>
      <c r="EK468" s="1594"/>
      <c r="EL468" s="1594"/>
      <c r="EM468" s="1594"/>
      <c r="EN468" s="1594"/>
      <c r="EO468" s="1594"/>
      <c r="EP468" s="1594"/>
      <c r="EQ468" s="1594"/>
      <c r="ER468" s="1594"/>
      <c r="ES468" s="1594"/>
    </row>
    <row r="469" spans="1:149" s="1595" customFormat="1" ht="12.5">
      <c r="A469" s="1644" t="str">
        <f t="shared" si="258"/>
        <v>Organisation</v>
      </c>
      <c r="B469" s="1758"/>
      <c r="C469" s="1758"/>
      <c r="D469" s="1758"/>
      <c r="E469" s="1756"/>
      <c r="F469" s="1592"/>
      <c r="G469" s="1714">
        <f t="shared" si="259"/>
        <v>0</v>
      </c>
      <c r="H469" s="1645"/>
      <c r="I469" s="1714">
        <f t="shared" si="260"/>
        <v>0</v>
      </c>
      <c r="J469" s="1646"/>
      <c r="K469" s="1646"/>
      <c r="L469" s="1592"/>
      <c r="M469" s="1597"/>
      <c r="N469" s="1597"/>
      <c r="O469" s="1646"/>
      <c r="P469" s="1647"/>
      <c r="Q469" s="1647"/>
      <c r="R469" s="1648"/>
      <c r="S469" s="1603"/>
      <c r="T469" s="1649"/>
      <c r="U469" s="1649"/>
      <c r="V469" s="1649"/>
      <c r="W469" s="1649"/>
      <c r="X469" s="1649"/>
      <c r="Y469" s="1649"/>
      <c r="Z469" s="1649"/>
      <c r="AA469" s="1649"/>
      <c r="AB469" s="1649"/>
      <c r="AC469" s="1649"/>
      <c r="AD469" s="1649"/>
      <c r="AE469" s="1649"/>
      <c r="AF469" s="1610">
        <f t="shared" si="239"/>
        <v>0</v>
      </c>
      <c r="AG469" s="1649"/>
      <c r="AH469" s="1649"/>
      <c r="AI469" s="1649"/>
      <c r="AJ469" s="1649"/>
      <c r="AK469" s="1649"/>
      <c r="AL469" s="1649"/>
      <c r="AM469" s="1649"/>
      <c r="AN469" s="1649"/>
      <c r="AO469" s="1649"/>
      <c r="AP469" s="1649"/>
      <c r="AQ469" s="1649"/>
      <c r="AR469" s="1709"/>
      <c r="AS469" s="1779">
        <f t="shared" si="240"/>
        <v>0</v>
      </c>
      <c r="AT469" s="1711">
        <f t="shared" si="261"/>
        <v>0</v>
      </c>
      <c r="AU469" s="1611">
        <f t="shared" si="241"/>
        <v>0</v>
      </c>
      <c r="AV469" s="1611">
        <f t="shared" si="242"/>
        <v>0</v>
      </c>
      <c r="AW469" s="1611">
        <f t="shared" si="243"/>
        <v>0</v>
      </c>
      <c r="AX469" s="1611">
        <f t="shared" si="244"/>
        <v>0</v>
      </c>
      <c r="AY469" s="1611">
        <f t="shared" si="245"/>
        <v>0</v>
      </c>
      <c r="AZ469" s="1611">
        <f t="shared" si="246"/>
        <v>0</v>
      </c>
      <c r="BA469" s="1611">
        <f t="shared" si="247"/>
        <v>0</v>
      </c>
      <c r="BB469" s="1611">
        <f t="shared" si="248"/>
        <v>0</v>
      </c>
      <c r="BC469" s="1611">
        <f t="shared" si="249"/>
        <v>0</v>
      </c>
      <c r="BD469" s="1611">
        <f t="shared" si="250"/>
        <v>0</v>
      </c>
      <c r="BE469" s="1611">
        <f t="shared" si="251"/>
        <v>0</v>
      </c>
      <c r="BF469" s="1611">
        <f t="shared" si="252"/>
        <v>0</v>
      </c>
      <c r="BG469" s="1611">
        <f t="shared" si="262"/>
        <v>0</v>
      </c>
      <c r="BH469" s="1611" t="str">
        <f t="shared" si="263"/>
        <v/>
      </c>
      <c r="BI469" s="1611" t="str">
        <f t="shared" si="264"/>
        <v/>
      </c>
      <c r="BJ469" s="1611" t="str">
        <f t="shared" si="253"/>
        <v/>
      </c>
      <c r="BK469" s="1611" t="str">
        <f t="shared" si="254"/>
        <v/>
      </c>
      <c r="BL469" s="1611" t="str">
        <f t="shared" ca="1" si="255"/>
        <v/>
      </c>
      <c r="BM469" s="1611" t="str">
        <f t="shared" si="265"/>
        <v/>
      </c>
      <c r="BN469" s="1611" t="str">
        <f t="shared" si="256"/>
        <v/>
      </c>
      <c r="BO469" s="1611" t="str">
        <f t="shared" si="257"/>
        <v/>
      </c>
      <c r="BP469" s="1611" t="str">
        <f t="shared" si="266"/>
        <v/>
      </c>
      <c r="BQ469" s="1611" t="str">
        <f t="shared" si="267"/>
        <v/>
      </c>
      <c r="BR469" s="1611" t="str">
        <f t="shared" si="268"/>
        <v/>
      </c>
      <c r="BS469" s="1611" t="str">
        <f t="shared" si="269"/>
        <v/>
      </c>
      <c r="BT469" s="1611" t="str">
        <f t="shared" si="270"/>
        <v/>
      </c>
      <c r="BU469" s="1731">
        <f t="shared" ca="1" si="271"/>
        <v>0</v>
      </c>
      <c r="BV469" s="1594"/>
      <c r="BW469" s="1594"/>
      <c r="BX469" s="1594"/>
      <c r="BY469" s="1594"/>
      <c r="BZ469" s="1594"/>
      <c r="CA469" s="1594"/>
      <c r="CB469" s="1594"/>
      <c r="CC469" s="1594"/>
      <c r="CD469" s="1594"/>
      <c r="CE469" s="1594"/>
      <c r="CF469" s="1594"/>
      <c r="CG469" s="1594"/>
      <c r="CH469" s="1594"/>
      <c r="CI469" s="1594"/>
      <c r="CJ469" s="1594"/>
      <c r="CK469" s="1594"/>
      <c r="CL469" s="1594"/>
      <c r="CM469" s="1594"/>
      <c r="CN469" s="1594"/>
      <c r="CO469" s="1594"/>
      <c r="CP469" s="1594"/>
      <c r="CQ469" s="1594"/>
      <c r="CR469" s="1594"/>
      <c r="CS469" s="1594"/>
      <c r="CT469" s="1594"/>
      <c r="CU469" s="1594"/>
      <c r="CV469" s="1594"/>
      <c r="CW469" s="1594"/>
      <c r="CX469" s="1594"/>
      <c r="CY469" s="1594"/>
      <c r="CZ469" s="1594"/>
      <c r="DA469" s="1594"/>
      <c r="DB469" s="1594"/>
      <c r="DC469" s="1594"/>
      <c r="DD469" s="1594"/>
      <c r="DE469" s="1594"/>
      <c r="DF469" s="1594"/>
      <c r="DG469" s="1594"/>
      <c r="DH469" s="1594"/>
      <c r="DI469" s="1594"/>
      <c r="DJ469" s="1594"/>
      <c r="DK469" s="1594"/>
      <c r="DL469" s="1594"/>
      <c r="DM469" s="1594"/>
      <c r="DN469" s="1594"/>
      <c r="DO469" s="1594"/>
      <c r="DP469" s="1594"/>
      <c r="DQ469" s="1594"/>
      <c r="DR469" s="1594"/>
      <c r="DS469" s="1594"/>
      <c r="DT469" s="1594"/>
      <c r="DU469" s="1594"/>
      <c r="DV469" s="1594"/>
      <c r="DW469" s="1594"/>
      <c r="DX469" s="1594"/>
      <c r="DY469" s="1594"/>
      <c r="DZ469" s="1594"/>
      <c r="EA469" s="1594"/>
      <c r="EB469" s="1594"/>
      <c r="EC469" s="1594"/>
      <c r="ED469" s="1594"/>
      <c r="EE469" s="1594"/>
      <c r="EF469" s="1594"/>
      <c r="EG469" s="1594"/>
      <c r="EH469" s="1594"/>
      <c r="EI469" s="1594"/>
      <c r="EJ469" s="1594"/>
      <c r="EK469" s="1594"/>
      <c r="EL469" s="1594"/>
      <c r="EM469" s="1594"/>
      <c r="EN469" s="1594"/>
      <c r="EO469" s="1594"/>
      <c r="EP469" s="1594"/>
      <c r="EQ469" s="1594"/>
      <c r="ER469" s="1594"/>
      <c r="ES469" s="1594"/>
    </row>
    <row r="470" spans="1:149" s="1595" customFormat="1" ht="12.5">
      <c r="A470" s="1644" t="str">
        <f t="shared" si="258"/>
        <v>Organisation</v>
      </c>
      <c r="B470" s="1758"/>
      <c r="C470" s="1758"/>
      <c r="D470" s="1758"/>
      <c r="E470" s="1756"/>
      <c r="F470" s="1592"/>
      <c r="G470" s="1714">
        <f t="shared" si="259"/>
        <v>0</v>
      </c>
      <c r="H470" s="1645"/>
      <c r="I470" s="1714">
        <f t="shared" si="260"/>
        <v>0</v>
      </c>
      <c r="J470" s="1646"/>
      <c r="K470" s="1646"/>
      <c r="L470" s="1592"/>
      <c r="M470" s="1597"/>
      <c r="N470" s="1597"/>
      <c r="O470" s="1646"/>
      <c r="P470" s="1647"/>
      <c r="Q470" s="1647"/>
      <c r="R470" s="1648"/>
      <c r="S470" s="1603"/>
      <c r="T470" s="1649"/>
      <c r="U470" s="1649"/>
      <c r="V470" s="1649"/>
      <c r="W470" s="1649"/>
      <c r="X470" s="1649"/>
      <c r="Y470" s="1649"/>
      <c r="Z470" s="1649"/>
      <c r="AA470" s="1649"/>
      <c r="AB470" s="1649"/>
      <c r="AC470" s="1649"/>
      <c r="AD470" s="1649"/>
      <c r="AE470" s="1649"/>
      <c r="AF470" s="1610">
        <f t="shared" si="239"/>
        <v>0</v>
      </c>
      <c r="AG470" s="1649"/>
      <c r="AH470" s="1649"/>
      <c r="AI470" s="1649"/>
      <c r="AJ470" s="1649"/>
      <c r="AK470" s="1649"/>
      <c r="AL470" s="1649"/>
      <c r="AM470" s="1649"/>
      <c r="AN470" s="1649"/>
      <c r="AO470" s="1649"/>
      <c r="AP470" s="1649"/>
      <c r="AQ470" s="1649"/>
      <c r="AR470" s="1709"/>
      <c r="AS470" s="1779">
        <f t="shared" si="240"/>
        <v>0</v>
      </c>
      <c r="AT470" s="1711">
        <f t="shared" si="261"/>
        <v>0</v>
      </c>
      <c r="AU470" s="1611">
        <f t="shared" si="241"/>
        <v>0</v>
      </c>
      <c r="AV470" s="1611">
        <f t="shared" si="242"/>
        <v>0</v>
      </c>
      <c r="AW470" s="1611">
        <f t="shared" si="243"/>
        <v>0</v>
      </c>
      <c r="AX470" s="1611">
        <f t="shared" si="244"/>
        <v>0</v>
      </c>
      <c r="AY470" s="1611">
        <f t="shared" si="245"/>
        <v>0</v>
      </c>
      <c r="AZ470" s="1611">
        <f t="shared" si="246"/>
        <v>0</v>
      </c>
      <c r="BA470" s="1611">
        <f t="shared" si="247"/>
        <v>0</v>
      </c>
      <c r="BB470" s="1611">
        <f t="shared" si="248"/>
        <v>0</v>
      </c>
      <c r="BC470" s="1611">
        <f t="shared" si="249"/>
        <v>0</v>
      </c>
      <c r="BD470" s="1611">
        <f t="shared" si="250"/>
        <v>0</v>
      </c>
      <c r="BE470" s="1611">
        <f t="shared" si="251"/>
        <v>0</v>
      </c>
      <c r="BF470" s="1611">
        <f t="shared" si="252"/>
        <v>0</v>
      </c>
      <c r="BG470" s="1611">
        <f t="shared" si="262"/>
        <v>0</v>
      </c>
      <c r="BH470" s="1611" t="str">
        <f t="shared" si="263"/>
        <v/>
      </c>
      <c r="BI470" s="1611" t="str">
        <f t="shared" si="264"/>
        <v/>
      </c>
      <c r="BJ470" s="1611" t="str">
        <f t="shared" si="253"/>
        <v/>
      </c>
      <c r="BK470" s="1611" t="str">
        <f t="shared" si="254"/>
        <v/>
      </c>
      <c r="BL470" s="1611" t="str">
        <f t="shared" ca="1" si="255"/>
        <v/>
      </c>
      <c r="BM470" s="1611" t="str">
        <f t="shared" si="265"/>
        <v/>
      </c>
      <c r="BN470" s="1611" t="str">
        <f t="shared" si="256"/>
        <v/>
      </c>
      <c r="BO470" s="1611" t="str">
        <f t="shared" si="257"/>
        <v/>
      </c>
      <c r="BP470" s="1611" t="str">
        <f t="shared" si="266"/>
        <v/>
      </c>
      <c r="BQ470" s="1611" t="str">
        <f t="shared" si="267"/>
        <v/>
      </c>
      <c r="BR470" s="1611" t="str">
        <f t="shared" si="268"/>
        <v/>
      </c>
      <c r="BS470" s="1611" t="str">
        <f t="shared" si="269"/>
        <v/>
      </c>
      <c r="BT470" s="1611" t="str">
        <f t="shared" si="270"/>
        <v/>
      </c>
      <c r="BU470" s="1731">
        <f t="shared" ca="1" si="271"/>
        <v>0</v>
      </c>
      <c r="BV470" s="1594"/>
      <c r="BW470" s="1594"/>
      <c r="BX470" s="1594"/>
      <c r="BY470" s="1594"/>
      <c r="BZ470" s="1594"/>
      <c r="CA470" s="1594"/>
      <c r="CB470" s="1594"/>
      <c r="CC470" s="1594"/>
      <c r="CD470" s="1594"/>
      <c r="CE470" s="1594"/>
      <c r="CF470" s="1594"/>
      <c r="CG470" s="1594"/>
      <c r="CH470" s="1594"/>
      <c r="CI470" s="1594"/>
      <c r="CJ470" s="1594"/>
      <c r="CK470" s="1594"/>
      <c r="CL470" s="1594"/>
      <c r="CM470" s="1594"/>
      <c r="CN470" s="1594"/>
      <c r="CO470" s="1594"/>
      <c r="CP470" s="1594"/>
      <c r="CQ470" s="1594"/>
      <c r="CR470" s="1594"/>
      <c r="CS470" s="1594"/>
      <c r="CT470" s="1594"/>
      <c r="CU470" s="1594"/>
      <c r="CV470" s="1594"/>
      <c r="CW470" s="1594"/>
      <c r="CX470" s="1594"/>
      <c r="CY470" s="1594"/>
      <c r="CZ470" s="1594"/>
      <c r="DA470" s="1594"/>
      <c r="DB470" s="1594"/>
      <c r="DC470" s="1594"/>
      <c r="DD470" s="1594"/>
      <c r="DE470" s="1594"/>
      <c r="DF470" s="1594"/>
      <c r="DG470" s="1594"/>
      <c r="DH470" s="1594"/>
      <c r="DI470" s="1594"/>
      <c r="DJ470" s="1594"/>
      <c r="DK470" s="1594"/>
      <c r="DL470" s="1594"/>
      <c r="DM470" s="1594"/>
      <c r="DN470" s="1594"/>
      <c r="DO470" s="1594"/>
      <c r="DP470" s="1594"/>
      <c r="DQ470" s="1594"/>
      <c r="DR470" s="1594"/>
      <c r="DS470" s="1594"/>
      <c r="DT470" s="1594"/>
      <c r="DU470" s="1594"/>
      <c r="DV470" s="1594"/>
      <c r="DW470" s="1594"/>
      <c r="DX470" s="1594"/>
      <c r="DY470" s="1594"/>
      <c r="DZ470" s="1594"/>
      <c r="EA470" s="1594"/>
      <c r="EB470" s="1594"/>
      <c r="EC470" s="1594"/>
      <c r="ED470" s="1594"/>
      <c r="EE470" s="1594"/>
      <c r="EF470" s="1594"/>
      <c r="EG470" s="1594"/>
      <c r="EH470" s="1594"/>
      <c r="EI470" s="1594"/>
      <c r="EJ470" s="1594"/>
      <c r="EK470" s="1594"/>
      <c r="EL470" s="1594"/>
      <c r="EM470" s="1594"/>
      <c r="EN470" s="1594"/>
      <c r="EO470" s="1594"/>
      <c r="EP470" s="1594"/>
      <c r="EQ470" s="1594"/>
      <c r="ER470" s="1594"/>
      <c r="ES470" s="1594"/>
    </row>
    <row r="471" spans="1:149" s="1595" customFormat="1" ht="12.5">
      <c r="A471" s="1644" t="str">
        <f t="shared" si="258"/>
        <v>Organisation</v>
      </c>
      <c r="B471" s="1758"/>
      <c r="C471" s="1758"/>
      <c r="D471" s="1758"/>
      <c r="E471" s="1756"/>
      <c r="F471" s="1592"/>
      <c r="G471" s="1714">
        <f t="shared" si="259"/>
        <v>0</v>
      </c>
      <c r="H471" s="1645"/>
      <c r="I471" s="1714">
        <f t="shared" si="260"/>
        <v>0</v>
      </c>
      <c r="J471" s="1646"/>
      <c r="K471" s="1646"/>
      <c r="L471" s="1592"/>
      <c r="M471" s="1597"/>
      <c r="N471" s="1597"/>
      <c r="O471" s="1646"/>
      <c r="P471" s="1647"/>
      <c r="Q471" s="1647"/>
      <c r="R471" s="1648"/>
      <c r="S471" s="1603"/>
      <c r="T471" s="1649"/>
      <c r="U471" s="1649"/>
      <c r="V471" s="1649"/>
      <c r="W471" s="1649"/>
      <c r="X471" s="1649"/>
      <c r="Y471" s="1649"/>
      <c r="Z471" s="1649"/>
      <c r="AA471" s="1649"/>
      <c r="AB471" s="1649"/>
      <c r="AC471" s="1649"/>
      <c r="AD471" s="1649"/>
      <c r="AE471" s="1649"/>
      <c r="AF471" s="1610">
        <f t="shared" si="239"/>
        <v>0</v>
      </c>
      <c r="AG471" s="1649"/>
      <c r="AH471" s="1649"/>
      <c r="AI471" s="1649"/>
      <c r="AJ471" s="1649"/>
      <c r="AK471" s="1649"/>
      <c r="AL471" s="1649"/>
      <c r="AM471" s="1649"/>
      <c r="AN471" s="1649"/>
      <c r="AO471" s="1649"/>
      <c r="AP471" s="1649"/>
      <c r="AQ471" s="1649"/>
      <c r="AR471" s="1709"/>
      <c r="AS471" s="1779">
        <f t="shared" si="240"/>
        <v>0</v>
      </c>
      <c r="AT471" s="1711">
        <f t="shared" si="261"/>
        <v>0</v>
      </c>
      <c r="AU471" s="1611">
        <f t="shared" si="241"/>
        <v>0</v>
      </c>
      <c r="AV471" s="1611">
        <f t="shared" si="242"/>
        <v>0</v>
      </c>
      <c r="AW471" s="1611">
        <f t="shared" si="243"/>
        <v>0</v>
      </c>
      <c r="AX471" s="1611">
        <f t="shared" si="244"/>
        <v>0</v>
      </c>
      <c r="AY471" s="1611">
        <f t="shared" si="245"/>
        <v>0</v>
      </c>
      <c r="AZ471" s="1611">
        <f t="shared" si="246"/>
        <v>0</v>
      </c>
      <c r="BA471" s="1611">
        <f t="shared" si="247"/>
        <v>0</v>
      </c>
      <c r="BB471" s="1611">
        <f t="shared" si="248"/>
        <v>0</v>
      </c>
      <c r="BC471" s="1611">
        <f t="shared" si="249"/>
        <v>0</v>
      </c>
      <c r="BD471" s="1611">
        <f t="shared" si="250"/>
        <v>0</v>
      </c>
      <c r="BE471" s="1611">
        <f t="shared" si="251"/>
        <v>0</v>
      </c>
      <c r="BF471" s="1611">
        <f t="shared" si="252"/>
        <v>0</v>
      </c>
      <c r="BG471" s="1611">
        <f t="shared" si="262"/>
        <v>0</v>
      </c>
      <c r="BH471" s="1611" t="str">
        <f t="shared" si="263"/>
        <v/>
      </c>
      <c r="BI471" s="1611" t="str">
        <f t="shared" si="264"/>
        <v/>
      </c>
      <c r="BJ471" s="1611" t="str">
        <f t="shared" si="253"/>
        <v/>
      </c>
      <c r="BK471" s="1611" t="str">
        <f t="shared" si="254"/>
        <v/>
      </c>
      <c r="BL471" s="1611" t="str">
        <f t="shared" ca="1" si="255"/>
        <v/>
      </c>
      <c r="BM471" s="1611" t="str">
        <f t="shared" si="265"/>
        <v/>
      </c>
      <c r="BN471" s="1611" t="str">
        <f t="shared" si="256"/>
        <v/>
      </c>
      <c r="BO471" s="1611" t="str">
        <f t="shared" si="257"/>
        <v/>
      </c>
      <c r="BP471" s="1611" t="str">
        <f t="shared" si="266"/>
        <v/>
      </c>
      <c r="BQ471" s="1611" t="str">
        <f t="shared" si="267"/>
        <v/>
      </c>
      <c r="BR471" s="1611" t="str">
        <f t="shared" si="268"/>
        <v/>
      </c>
      <c r="BS471" s="1611" t="str">
        <f t="shared" si="269"/>
        <v/>
      </c>
      <c r="BT471" s="1611" t="str">
        <f t="shared" si="270"/>
        <v/>
      </c>
      <c r="BU471" s="1731">
        <f t="shared" ca="1" si="271"/>
        <v>0</v>
      </c>
      <c r="BV471" s="1594"/>
      <c r="BW471" s="1594"/>
      <c r="BX471" s="1594"/>
      <c r="BY471" s="1594"/>
      <c r="BZ471" s="1594"/>
      <c r="CA471" s="1594"/>
      <c r="CB471" s="1594"/>
      <c r="CC471" s="1594"/>
      <c r="CD471" s="1594"/>
      <c r="CE471" s="1594"/>
      <c r="CF471" s="1594"/>
      <c r="CG471" s="1594"/>
      <c r="CH471" s="1594"/>
      <c r="CI471" s="1594"/>
      <c r="CJ471" s="1594"/>
      <c r="CK471" s="1594"/>
      <c r="CL471" s="1594"/>
      <c r="CM471" s="1594"/>
      <c r="CN471" s="1594"/>
      <c r="CO471" s="1594"/>
      <c r="CP471" s="1594"/>
      <c r="CQ471" s="1594"/>
      <c r="CR471" s="1594"/>
      <c r="CS471" s="1594"/>
      <c r="CT471" s="1594"/>
      <c r="CU471" s="1594"/>
      <c r="CV471" s="1594"/>
      <c r="CW471" s="1594"/>
      <c r="CX471" s="1594"/>
      <c r="CY471" s="1594"/>
      <c r="CZ471" s="1594"/>
      <c r="DA471" s="1594"/>
      <c r="DB471" s="1594"/>
      <c r="DC471" s="1594"/>
      <c r="DD471" s="1594"/>
      <c r="DE471" s="1594"/>
      <c r="DF471" s="1594"/>
      <c r="DG471" s="1594"/>
      <c r="DH471" s="1594"/>
      <c r="DI471" s="1594"/>
      <c r="DJ471" s="1594"/>
      <c r="DK471" s="1594"/>
      <c r="DL471" s="1594"/>
      <c r="DM471" s="1594"/>
      <c r="DN471" s="1594"/>
      <c r="DO471" s="1594"/>
      <c r="DP471" s="1594"/>
      <c r="DQ471" s="1594"/>
      <c r="DR471" s="1594"/>
      <c r="DS471" s="1594"/>
      <c r="DT471" s="1594"/>
      <c r="DU471" s="1594"/>
      <c r="DV471" s="1594"/>
      <c r="DW471" s="1594"/>
      <c r="DX471" s="1594"/>
      <c r="DY471" s="1594"/>
      <c r="DZ471" s="1594"/>
      <c r="EA471" s="1594"/>
      <c r="EB471" s="1594"/>
      <c r="EC471" s="1594"/>
      <c r="ED471" s="1594"/>
      <c r="EE471" s="1594"/>
      <c r="EF471" s="1594"/>
      <c r="EG471" s="1594"/>
      <c r="EH471" s="1594"/>
      <c r="EI471" s="1594"/>
      <c r="EJ471" s="1594"/>
      <c r="EK471" s="1594"/>
      <c r="EL471" s="1594"/>
      <c r="EM471" s="1594"/>
      <c r="EN471" s="1594"/>
      <c r="EO471" s="1594"/>
      <c r="EP471" s="1594"/>
      <c r="EQ471" s="1594"/>
      <c r="ER471" s="1594"/>
      <c r="ES471" s="1594"/>
    </row>
    <row r="472" spans="1:149" s="1595" customFormat="1" ht="12.5">
      <c r="A472" s="1644" t="str">
        <f t="shared" si="258"/>
        <v>Organisation</v>
      </c>
      <c r="B472" s="1758"/>
      <c r="C472" s="1758"/>
      <c r="D472" s="1758"/>
      <c r="E472" s="1756"/>
      <c r="F472" s="1592"/>
      <c r="G472" s="1714">
        <f t="shared" si="259"/>
        <v>0</v>
      </c>
      <c r="H472" s="1645"/>
      <c r="I472" s="1714">
        <f t="shared" si="260"/>
        <v>0</v>
      </c>
      <c r="J472" s="1646"/>
      <c r="K472" s="1646"/>
      <c r="L472" s="1592"/>
      <c r="M472" s="1597"/>
      <c r="N472" s="1597"/>
      <c r="O472" s="1646"/>
      <c r="P472" s="1647"/>
      <c r="Q472" s="1647"/>
      <c r="R472" s="1648"/>
      <c r="S472" s="1603"/>
      <c r="T472" s="1649"/>
      <c r="U472" s="1649"/>
      <c r="V472" s="1649"/>
      <c r="W472" s="1649"/>
      <c r="X472" s="1649"/>
      <c r="Y472" s="1649"/>
      <c r="Z472" s="1649"/>
      <c r="AA472" s="1649"/>
      <c r="AB472" s="1649"/>
      <c r="AC472" s="1649"/>
      <c r="AD472" s="1649"/>
      <c r="AE472" s="1649"/>
      <c r="AF472" s="1610">
        <f t="shared" si="239"/>
        <v>0</v>
      </c>
      <c r="AG472" s="1649"/>
      <c r="AH472" s="1649"/>
      <c r="AI472" s="1649"/>
      <c r="AJ472" s="1649"/>
      <c r="AK472" s="1649"/>
      <c r="AL472" s="1649"/>
      <c r="AM472" s="1649"/>
      <c r="AN472" s="1649"/>
      <c r="AO472" s="1649"/>
      <c r="AP472" s="1649"/>
      <c r="AQ472" s="1649"/>
      <c r="AR472" s="1709"/>
      <c r="AS472" s="1779">
        <f t="shared" si="240"/>
        <v>0</v>
      </c>
      <c r="AT472" s="1711">
        <f t="shared" si="261"/>
        <v>0</v>
      </c>
      <c r="AU472" s="1611">
        <f t="shared" si="241"/>
        <v>0</v>
      </c>
      <c r="AV472" s="1611">
        <f t="shared" si="242"/>
        <v>0</v>
      </c>
      <c r="AW472" s="1611">
        <f t="shared" si="243"/>
        <v>0</v>
      </c>
      <c r="AX472" s="1611">
        <f t="shared" si="244"/>
        <v>0</v>
      </c>
      <c r="AY472" s="1611">
        <f t="shared" si="245"/>
        <v>0</v>
      </c>
      <c r="AZ472" s="1611">
        <f t="shared" si="246"/>
        <v>0</v>
      </c>
      <c r="BA472" s="1611">
        <f t="shared" si="247"/>
        <v>0</v>
      </c>
      <c r="BB472" s="1611">
        <f t="shared" si="248"/>
        <v>0</v>
      </c>
      <c r="BC472" s="1611">
        <f t="shared" si="249"/>
        <v>0</v>
      </c>
      <c r="BD472" s="1611">
        <f t="shared" si="250"/>
        <v>0</v>
      </c>
      <c r="BE472" s="1611">
        <f t="shared" si="251"/>
        <v>0</v>
      </c>
      <c r="BF472" s="1611">
        <f t="shared" si="252"/>
        <v>0</v>
      </c>
      <c r="BG472" s="1611">
        <f t="shared" si="262"/>
        <v>0</v>
      </c>
      <c r="BH472" s="1611" t="str">
        <f t="shared" si="263"/>
        <v/>
      </c>
      <c r="BI472" s="1611" t="str">
        <f t="shared" si="264"/>
        <v/>
      </c>
      <c r="BJ472" s="1611" t="str">
        <f t="shared" si="253"/>
        <v/>
      </c>
      <c r="BK472" s="1611" t="str">
        <f t="shared" si="254"/>
        <v/>
      </c>
      <c r="BL472" s="1611" t="str">
        <f t="shared" ca="1" si="255"/>
        <v/>
      </c>
      <c r="BM472" s="1611" t="str">
        <f t="shared" si="265"/>
        <v/>
      </c>
      <c r="BN472" s="1611" t="str">
        <f t="shared" si="256"/>
        <v/>
      </c>
      <c r="BO472" s="1611" t="str">
        <f t="shared" si="257"/>
        <v/>
      </c>
      <c r="BP472" s="1611" t="str">
        <f t="shared" si="266"/>
        <v/>
      </c>
      <c r="BQ472" s="1611" t="str">
        <f t="shared" si="267"/>
        <v/>
      </c>
      <c r="BR472" s="1611" t="str">
        <f t="shared" si="268"/>
        <v/>
      </c>
      <c r="BS472" s="1611" t="str">
        <f t="shared" si="269"/>
        <v/>
      </c>
      <c r="BT472" s="1611" t="str">
        <f t="shared" si="270"/>
        <v/>
      </c>
      <c r="BU472" s="1731">
        <f t="shared" ca="1" si="271"/>
        <v>0</v>
      </c>
      <c r="BV472" s="1594"/>
      <c r="BW472" s="1594"/>
      <c r="BX472" s="1594"/>
      <c r="BY472" s="1594"/>
      <c r="BZ472" s="1594"/>
      <c r="CA472" s="1594"/>
      <c r="CB472" s="1594"/>
      <c r="CC472" s="1594"/>
      <c r="CD472" s="1594"/>
      <c r="CE472" s="1594"/>
      <c r="CF472" s="1594"/>
      <c r="CG472" s="1594"/>
      <c r="CH472" s="1594"/>
      <c r="CI472" s="1594"/>
      <c r="CJ472" s="1594"/>
      <c r="CK472" s="1594"/>
      <c r="CL472" s="1594"/>
      <c r="CM472" s="1594"/>
      <c r="CN472" s="1594"/>
      <c r="CO472" s="1594"/>
      <c r="CP472" s="1594"/>
      <c r="CQ472" s="1594"/>
      <c r="CR472" s="1594"/>
      <c r="CS472" s="1594"/>
      <c r="CT472" s="1594"/>
      <c r="CU472" s="1594"/>
      <c r="CV472" s="1594"/>
      <c r="CW472" s="1594"/>
      <c r="CX472" s="1594"/>
      <c r="CY472" s="1594"/>
      <c r="CZ472" s="1594"/>
      <c r="DA472" s="1594"/>
      <c r="DB472" s="1594"/>
      <c r="DC472" s="1594"/>
      <c r="DD472" s="1594"/>
      <c r="DE472" s="1594"/>
      <c r="DF472" s="1594"/>
      <c r="DG472" s="1594"/>
      <c r="DH472" s="1594"/>
      <c r="DI472" s="1594"/>
      <c r="DJ472" s="1594"/>
      <c r="DK472" s="1594"/>
      <c r="DL472" s="1594"/>
      <c r="DM472" s="1594"/>
      <c r="DN472" s="1594"/>
      <c r="DO472" s="1594"/>
      <c r="DP472" s="1594"/>
      <c r="DQ472" s="1594"/>
      <c r="DR472" s="1594"/>
      <c r="DS472" s="1594"/>
      <c r="DT472" s="1594"/>
      <c r="DU472" s="1594"/>
      <c r="DV472" s="1594"/>
      <c r="DW472" s="1594"/>
      <c r="DX472" s="1594"/>
      <c r="DY472" s="1594"/>
      <c r="DZ472" s="1594"/>
      <c r="EA472" s="1594"/>
      <c r="EB472" s="1594"/>
      <c r="EC472" s="1594"/>
      <c r="ED472" s="1594"/>
      <c r="EE472" s="1594"/>
      <c r="EF472" s="1594"/>
      <c r="EG472" s="1594"/>
      <c r="EH472" s="1594"/>
      <c r="EI472" s="1594"/>
      <c r="EJ472" s="1594"/>
      <c r="EK472" s="1594"/>
      <c r="EL472" s="1594"/>
      <c r="EM472" s="1594"/>
      <c r="EN472" s="1594"/>
      <c r="EO472" s="1594"/>
      <c r="EP472" s="1594"/>
      <c r="EQ472" s="1594"/>
      <c r="ER472" s="1594"/>
      <c r="ES472" s="1594"/>
    </row>
    <row r="473" spans="1:149" s="1595" customFormat="1" ht="12.5">
      <c r="A473" s="1644" t="str">
        <f t="shared" si="258"/>
        <v>Organisation</v>
      </c>
      <c r="B473" s="1758"/>
      <c r="C473" s="1758"/>
      <c r="D473" s="1758"/>
      <c r="E473" s="1756"/>
      <c r="F473" s="1592"/>
      <c r="G473" s="1714">
        <f t="shared" si="259"/>
        <v>0</v>
      </c>
      <c r="H473" s="1645"/>
      <c r="I473" s="1714">
        <f t="shared" si="260"/>
        <v>0</v>
      </c>
      <c r="J473" s="1646"/>
      <c r="K473" s="1646"/>
      <c r="L473" s="1592"/>
      <c r="M473" s="1597"/>
      <c r="N473" s="1597"/>
      <c r="O473" s="1646"/>
      <c r="P473" s="1647"/>
      <c r="Q473" s="1647"/>
      <c r="R473" s="1648"/>
      <c r="S473" s="1603"/>
      <c r="T473" s="1649"/>
      <c r="U473" s="1649"/>
      <c r="V473" s="1649"/>
      <c r="W473" s="1649"/>
      <c r="X473" s="1649"/>
      <c r="Y473" s="1649"/>
      <c r="Z473" s="1649"/>
      <c r="AA473" s="1649"/>
      <c r="AB473" s="1649"/>
      <c r="AC473" s="1649"/>
      <c r="AD473" s="1649"/>
      <c r="AE473" s="1649"/>
      <c r="AF473" s="1610">
        <f t="shared" si="239"/>
        <v>0</v>
      </c>
      <c r="AG473" s="1649"/>
      <c r="AH473" s="1649"/>
      <c r="AI473" s="1649"/>
      <c r="AJ473" s="1649"/>
      <c r="AK473" s="1649"/>
      <c r="AL473" s="1649"/>
      <c r="AM473" s="1649"/>
      <c r="AN473" s="1649"/>
      <c r="AO473" s="1649"/>
      <c r="AP473" s="1649"/>
      <c r="AQ473" s="1649"/>
      <c r="AR473" s="1709"/>
      <c r="AS473" s="1779">
        <f t="shared" si="240"/>
        <v>0</v>
      </c>
      <c r="AT473" s="1711">
        <f t="shared" si="261"/>
        <v>0</v>
      </c>
      <c r="AU473" s="1611">
        <f t="shared" si="241"/>
        <v>0</v>
      </c>
      <c r="AV473" s="1611">
        <f t="shared" si="242"/>
        <v>0</v>
      </c>
      <c r="AW473" s="1611">
        <f t="shared" si="243"/>
        <v>0</v>
      </c>
      <c r="AX473" s="1611">
        <f t="shared" si="244"/>
        <v>0</v>
      </c>
      <c r="AY473" s="1611">
        <f t="shared" si="245"/>
        <v>0</v>
      </c>
      <c r="AZ473" s="1611">
        <f t="shared" si="246"/>
        <v>0</v>
      </c>
      <c r="BA473" s="1611">
        <f t="shared" si="247"/>
        <v>0</v>
      </c>
      <c r="BB473" s="1611">
        <f t="shared" si="248"/>
        <v>0</v>
      </c>
      <c r="BC473" s="1611">
        <f t="shared" si="249"/>
        <v>0</v>
      </c>
      <c r="BD473" s="1611">
        <f t="shared" si="250"/>
        <v>0</v>
      </c>
      <c r="BE473" s="1611">
        <f t="shared" si="251"/>
        <v>0</v>
      </c>
      <c r="BF473" s="1611">
        <f t="shared" si="252"/>
        <v>0</v>
      </c>
      <c r="BG473" s="1611">
        <f t="shared" si="262"/>
        <v>0</v>
      </c>
      <c r="BH473" s="1611" t="str">
        <f t="shared" si="263"/>
        <v/>
      </c>
      <c r="BI473" s="1611" t="str">
        <f t="shared" si="264"/>
        <v/>
      </c>
      <c r="BJ473" s="1611" t="str">
        <f t="shared" si="253"/>
        <v/>
      </c>
      <c r="BK473" s="1611" t="str">
        <f t="shared" si="254"/>
        <v/>
      </c>
      <c r="BL473" s="1611" t="str">
        <f t="shared" ca="1" si="255"/>
        <v/>
      </c>
      <c r="BM473" s="1611" t="str">
        <f t="shared" si="265"/>
        <v/>
      </c>
      <c r="BN473" s="1611" t="str">
        <f t="shared" si="256"/>
        <v/>
      </c>
      <c r="BO473" s="1611" t="str">
        <f t="shared" si="257"/>
        <v/>
      </c>
      <c r="BP473" s="1611" t="str">
        <f t="shared" si="266"/>
        <v/>
      </c>
      <c r="BQ473" s="1611" t="str">
        <f t="shared" si="267"/>
        <v/>
      </c>
      <c r="BR473" s="1611" t="str">
        <f t="shared" si="268"/>
        <v/>
      </c>
      <c r="BS473" s="1611" t="str">
        <f t="shared" si="269"/>
        <v/>
      </c>
      <c r="BT473" s="1611" t="str">
        <f t="shared" si="270"/>
        <v/>
      </c>
      <c r="BU473" s="1731">
        <f t="shared" ca="1" si="271"/>
        <v>0</v>
      </c>
      <c r="BV473" s="1594"/>
      <c r="BW473" s="1594"/>
      <c r="BX473" s="1594"/>
      <c r="BY473" s="1594"/>
      <c r="BZ473" s="1594"/>
      <c r="CA473" s="1594"/>
      <c r="CB473" s="1594"/>
      <c r="CC473" s="1594"/>
      <c r="CD473" s="1594"/>
      <c r="CE473" s="1594"/>
      <c r="CF473" s="1594"/>
      <c r="CG473" s="1594"/>
      <c r="CH473" s="1594"/>
      <c r="CI473" s="1594"/>
      <c r="CJ473" s="1594"/>
      <c r="CK473" s="1594"/>
      <c r="CL473" s="1594"/>
      <c r="CM473" s="1594"/>
      <c r="CN473" s="1594"/>
      <c r="CO473" s="1594"/>
      <c r="CP473" s="1594"/>
      <c r="CQ473" s="1594"/>
      <c r="CR473" s="1594"/>
      <c r="CS473" s="1594"/>
      <c r="CT473" s="1594"/>
      <c r="CU473" s="1594"/>
      <c r="CV473" s="1594"/>
      <c r="CW473" s="1594"/>
      <c r="CX473" s="1594"/>
      <c r="CY473" s="1594"/>
      <c r="CZ473" s="1594"/>
      <c r="DA473" s="1594"/>
      <c r="DB473" s="1594"/>
      <c r="DC473" s="1594"/>
      <c r="DD473" s="1594"/>
      <c r="DE473" s="1594"/>
      <c r="DF473" s="1594"/>
      <c r="DG473" s="1594"/>
      <c r="DH473" s="1594"/>
      <c r="DI473" s="1594"/>
      <c r="DJ473" s="1594"/>
      <c r="DK473" s="1594"/>
      <c r="DL473" s="1594"/>
      <c r="DM473" s="1594"/>
      <c r="DN473" s="1594"/>
      <c r="DO473" s="1594"/>
      <c r="DP473" s="1594"/>
      <c r="DQ473" s="1594"/>
      <c r="DR473" s="1594"/>
      <c r="DS473" s="1594"/>
      <c r="DT473" s="1594"/>
      <c r="DU473" s="1594"/>
      <c r="DV473" s="1594"/>
      <c r="DW473" s="1594"/>
      <c r="DX473" s="1594"/>
      <c r="DY473" s="1594"/>
      <c r="DZ473" s="1594"/>
      <c r="EA473" s="1594"/>
      <c r="EB473" s="1594"/>
      <c r="EC473" s="1594"/>
      <c r="ED473" s="1594"/>
      <c r="EE473" s="1594"/>
      <c r="EF473" s="1594"/>
      <c r="EG473" s="1594"/>
      <c r="EH473" s="1594"/>
      <c r="EI473" s="1594"/>
      <c r="EJ473" s="1594"/>
      <c r="EK473" s="1594"/>
      <c r="EL473" s="1594"/>
      <c r="EM473" s="1594"/>
      <c r="EN473" s="1594"/>
      <c r="EO473" s="1594"/>
      <c r="EP473" s="1594"/>
      <c r="EQ473" s="1594"/>
      <c r="ER473" s="1594"/>
      <c r="ES473" s="1594"/>
    </row>
    <row r="474" spans="1:149" s="1595" customFormat="1" ht="12.5">
      <c r="A474" s="1644" t="str">
        <f t="shared" si="258"/>
        <v>Organisation</v>
      </c>
      <c r="B474" s="1758"/>
      <c r="C474" s="1758"/>
      <c r="D474" s="1758"/>
      <c r="E474" s="1756"/>
      <c r="F474" s="1592"/>
      <c r="G474" s="1714">
        <f t="shared" si="259"/>
        <v>0</v>
      </c>
      <c r="H474" s="1645"/>
      <c r="I474" s="1714">
        <f t="shared" si="260"/>
        <v>0</v>
      </c>
      <c r="J474" s="1646"/>
      <c r="K474" s="1646"/>
      <c r="L474" s="1592"/>
      <c r="M474" s="1597"/>
      <c r="N474" s="1597"/>
      <c r="O474" s="1646"/>
      <c r="P474" s="1647"/>
      <c r="Q474" s="1647"/>
      <c r="R474" s="1648"/>
      <c r="S474" s="1603"/>
      <c r="T474" s="1649"/>
      <c r="U474" s="1649"/>
      <c r="V474" s="1649"/>
      <c r="W474" s="1649"/>
      <c r="X474" s="1649"/>
      <c r="Y474" s="1649"/>
      <c r="Z474" s="1649"/>
      <c r="AA474" s="1649"/>
      <c r="AB474" s="1649"/>
      <c r="AC474" s="1649"/>
      <c r="AD474" s="1649"/>
      <c r="AE474" s="1649"/>
      <c r="AF474" s="1610">
        <f t="shared" si="239"/>
        <v>0</v>
      </c>
      <c r="AG474" s="1649"/>
      <c r="AH474" s="1649"/>
      <c r="AI474" s="1649"/>
      <c r="AJ474" s="1649"/>
      <c r="AK474" s="1649"/>
      <c r="AL474" s="1649"/>
      <c r="AM474" s="1649"/>
      <c r="AN474" s="1649"/>
      <c r="AO474" s="1649"/>
      <c r="AP474" s="1649"/>
      <c r="AQ474" s="1649"/>
      <c r="AR474" s="1709"/>
      <c r="AS474" s="1779">
        <f t="shared" si="240"/>
        <v>0</v>
      </c>
      <c r="AT474" s="1711">
        <f t="shared" si="261"/>
        <v>0</v>
      </c>
      <c r="AU474" s="1611">
        <f t="shared" si="241"/>
        <v>0</v>
      </c>
      <c r="AV474" s="1611">
        <f t="shared" si="242"/>
        <v>0</v>
      </c>
      <c r="AW474" s="1611">
        <f t="shared" si="243"/>
        <v>0</v>
      </c>
      <c r="AX474" s="1611">
        <f t="shared" si="244"/>
        <v>0</v>
      </c>
      <c r="AY474" s="1611">
        <f t="shared" si="245"/>
        <v>0</v>
      </c>
      <c r="AZ474" s="1611">
        <f t="shared" si="246"/>
        <v>0</v>
      </c>
      <c r="BA474" s="1611">
        <f t="shared" si="247"/>
        <v>0</v>
      </c>
      <c r="BB474" s="1611">
        <f t="shared" si="248"/>
        <v>0</v>
      </c>
      <c r="BC474" s="1611">
        <f t="shared" si="249"/>
        <v>0</v>
      </c>
      <c r="BD474" s="1611">
        <f t="shared" si="250"/>
        <v>0</v>
      </c>
      <c r="BE474" s="1611">
        <f t="shared" si="251"/>
        <v>0</v>
      </c>
      <c r="BF474" s="1611">
        <f t="shared" si="252"/>
        <v>0</v>
      </c>
      <c r="BG474" s="1611">
        <f t="shared" si="262"/>
        <v>0</v>
      </c>
      <c r="BH474" s="1611" t="str">
        <f t="shared" si="263"/>
        <v/>
      </c>
      <c r="BI474" s="1611" t="str">
        <f t="shared" si="264"/>
        <v/>
      </c>
      <c r="BJ474" s="1611" t="str">
        <f t="shared" si="253"/>
        <v/>
      </c>
      <c r="BK474" s="1611" t="str">
        <f t="shared" si="254"/>
        <v/>
      </c>
      <c r="BL474" s="1611" t="str">
        <f t="shared" ca="1" si="255"/>
        <v/>
      </c>
      <c r="BM474" s="1611" t="str">
        <f t="shared" si="265"/>
        <v/>
      </c>
      <c r="BN474" s="1611" t="str">
        <f t="shared" si="256"/>
        <v/>
      </c>
      <c r="BO474" s="1611" t="str">
        <f t="shared" si="257"/>
        <v/>
      </c>
      <c r="BP474" s="1611" t="str">
        <f t="shared" si="266"/>
        <v/>
      </c>
      <c r="BQ474" s="1611" t="str">
        <f t="shared" si="267"/>
        <v/>
      </c>
      <c r="BR474" s="1611" t="str">
        <f t="shared" si="268"/>
        <v/>
      </c>
      <c r="BS474" s="1611" t="str">
        <f t="shared" si="269"/>
        <v/>
      </c>
      <c r="BT474" s="1611" t="str">
        <f t="shared" si="270"/>
        <v/>
      </c>
      <c r="BU474" s="1731">
        <f t="shared" ca="1" si="271"/>
        <v>0</v>
      </c>
      <c r="BV474" s="1594"/>
      <c r="BW474" s="1594"/>
      <c r="BX474" s="1594"/>
      <c r="BY474" s="1594"/>
      <c r="BZ474" s="1594"/>
      <c r="CA474" s="1594"/>
      <c r="CB474" s="1594"/>
      <c r="CC474" s="1594"/>
      <c r="CD474" s="1594"/>
      <c r="CE474" s="1594"/>
      <c r="CF474" s="1594"/>
      <c r="CG474" s="1594"/>
      <c r="CH474" s="1594"/>
      <c r="CI474" s="1594"/>
      <c r="CJ474" s="1594"/>
      <c r="CK474" s="1594"/>
      <c r="CL474" s="1594"/>
      <c r="CM474" s="1594"/>
      <c r="CN474" s="1594"/>
      <c r="CO474" s="1594"/>
      <c r="CP474" s="1594"/>
      <c r="CQ474" s="1594"/>
      <c r="CR474" s="1594"/>
      <c r="CS474" s="1594"/>
      <c r="CT474" s="1594"/>
      <c r="CU474" s="1594"/>
      <c r="CV474" s="1594"/>
      <c r="CW474" s="1594"/>
      <c r="CX474" s="1594"/>
      <c r="CY474" s="1594"/>
      <c r="CZ474" s="1594"/>
      <c r="DA474" s="1594"/>
      <c r="DB474" s="1594"/>
      <c r="DC474" s="1594"/>
      <c r="DD474" s="1594"/>
      <c r="DE474" s="1594"/>
      <c r="DF474" s="1594"/>
      <c r="DG474" s="1594"/>
      <c r="DH474" s="1594"/>
      <c r="DI474" s="1594"/>
      <c r="DJ474" s="1594"/>
      <c r="DK474" s="1594"/>
      <c r="DL474" s="1594"/>
      <c r="DM474" s="1594"/>
      <c r="DN474" s="1594"/>
      <c r="DO474" s="1594"/>
      <c r="DP474" s="1594"/>
      <c r="DQ474" s="1594"/>
      <c r="DR474" s="1594"/>
      <c r="DS474" s="1594"/>
      <c r="DT474" s="1594"/>
      <c r="DU474" s="1594"/>
      <c r="DV474" s="1594"/>
      <c r="DW474" s="1594"/>
      <c r="DX474" s="1594"/>
      <c r="DY474" s="1594"/>
      <c r="DZ474" s="1594"/>
      <c r="EA474" s="1594"/>
      <c r="EB474" s="1594"/>
      <c r="EC474" s="1594"/>
      <c r="ED474" s="1594"/>
      <c r="EE474" s="1594"/>
      <c r="EF474" s="1594"/>
      <c r="EG474" s="1594"/>
      <c r="EH474" s="1594"/>
      <c r="EI474" s="1594"/>
      <c r="EJ474" s="1594"/>
      <c r="EK474" s="1594"/>
      <c r="EL474" s="1594"/>
      <c r="EM474" s="1594"/>
      <c r="EN474" s="1594"/>
      <c r="EO474" s="1594"/>
      <c r="EP474" s="1594"/>
      <c r="EQ474" s="1594"/>
      <c r="ER474" s="1594"/>
      <c r="ES474" s="1594"/>
    </row>
    <row r="475" spans="1:149" s="1595" customFormat="1" ht="12.5">
      <c r="A475" s="1644" t="str">
        <f t="shared" si="258"/>
        <v>Organisation</v>
      </c>
      <c r="B475" s="1758"/>
      <c r="C475" s="1758"/>
      <c r="D475" s="1758"/>
      <c r="E475" s="1756"/>
      <c r="F475" s="1592"/>
      <c r="G475" s="1714">
        <f t="shared" si="259"/>
        <v>0</v>
      </c>
      <c r="H475" s="1645"/>
      <c r="I475" s="1714">
        <f t="shared" si="260"/>
        <v>0</v>
      </c>
      <c r="J475" s="1646"/>
      <c r="K475" s="1646"/>
      <c r="L475" s="1592"/>
      <c r="M475" s="1597"/>
      <c r="N475" s="1597"/>
      <c r="O475" s="1646"/>
      <c r="P475" s="1647"/>
      <c r="Q475" s="1647"/>
      <c r="R475" s="1648"/>
      <c r="S475" s="1603"/>
      <c r="T475" s="1649"/>
      <c r="U475" s="1649"/>
      <c r="V475" s="1649"/>
      <c r="W475" s="1649"/>
      <c r="X475" s="1649"/>
      <c r="Y475" s="1649"/>
      <c r="Z475" s="1649"/>
      <c r="AA475" s="1649"/>
      <c r="AB475" s="1649"/>
      <c r="AC475" s="1649"/>
      <c r="AD475" s="1649"/>
      <c r="AE475" s="1649"/>
      <c r="AF475" s="1610">
        <f t="shared" si="239"/>
        <v>0</v>
      </c>
      <c r="AG475" s="1649"/>
      <c r="AH475" s="1649"/>
      <c r="AI475" s="1649"/>
      <c r="AJ475" s="1649"/>
      <c r="AK475" s="1649"/>
      <c r="AL475" s="1649"/>
      <c r="AM475" s="1649"/>
      <c r="AN475" s="1649"/>
      <c r="AO475" s="1649"/>
      <c r="AP475" s="1649"/>
      <c r="AQ475" s="1649"/>
      <c r="AR475" s="1709"/>
      <c r="AS475" s="1779">
        <f t="shared" si="240"/>
        <v>0</v>
      </c>
      <c r="AT475" s="1711">
        <f t="shared" si="261"/>
        <v>0</v>
      </c>
      <c r="AU475" s="1611">
        <f t="shared" si="241"/>
        <v>0</v>
      </c>
      <c r="AV475" s="1611">
        <f t="shared" si="242"/>
        <v>0</v>
      </c>
      <c r="AW475" s="1611">
        <f t="shared" si="243"/>
        <v>0</v>
      </c>
      <c r="AX475" s="1611">
        <f t="shared" si="244"/>
        <v>0</v>
      </c>
      <c r="AY475" s="1611">
        <f t="shared" si="245"/>
        <v>0</v>
      </c>
      <c r="AZ475" s="1611">
        <f t="shared" si="246"/>
        <v>0</v>
      </c>
      <c r="BA475" s="1611">
        <f t="shared" si="247"/>
        <v>0</v>
      </c>
      <c r="BB475" s="1611">
        <f t="shared" si="248"/>
        <v>0</v>
      </c>
      <c r="BC475" s="1611">
        <f t="shared" si="249"/>
        <v>0</v>
      </c>
      <c r="BD475" s="1611">
        <f t="shared" si="250"/>
        <v>0</v>
      </c>
      <c r="BE475" s="1611">
        <f t="shared" si="251"/>
        <v>0</v>
      </c>
      <c r="BF475" s="1611">
        <f t="shared" si="252"/>
        <v>0</v>
      </c>
      <c r="BG475" s="1611">
        <f t="shared" si="262"/>
        <v>0</v>
      </c>
      <c r="BH475" s="1611" t="str">
        <f t="shared" si="263"/>
        <v/>
      </c>
      <c r="BI475" s="1611" t="str">
        <f t="shared" si="264"/>
        <v/>
      </c>
      <c r="BJ475" s="1611" t="str">
        <f t="shared" si="253"/>
        <v/>
      </c>
      <c r="BK475" s="1611" t="str">
        <f t="shared" si="254"/>
        <v/>
      </c>
      <c r="BL475" s="1611" t="str">
        <f t="shared" ca="1" si="255"/>
        <v/>
      </c>
      <c r="BM475" s="1611" t="str">
        <f t="shared" si="265"/>
        <v/>
      </c>
      <c r="BN475" s="1611" t="str">
        <f t="shared" si="256"/>
        <v/>
      </c>
      <c r="BO475" s="1611" t="str">
        <f t="shared" si="257"/>
        <v/>
      </c>
      <c r="BP475" s="1611" t="str">
        <f t="shared" si="266"/>
        <v/>
      </c>
      <c r="BQ475" s="1611" t="str">
        <f t="shared" si="267"/>
        <v/>
      </c>
      <c r="BR475" s="1611" t="str">
        <f t="shared" si="268"/>
        <v/>
      </c>
      <c r="BS475" s="1611" t="str">
        <f t="shared" si="269"/>
        <v/>
      </c>
      <c r="BT475" s="1611" t="str">
        <f t="shared" si="270"/>
        <v/>
      </c>
      <c r="BU475" s="1731">
        <f t="shared" ca="1" si="271"/>
        <v>0</v>
      </c>
      <c r="BV475" s="1594"/>
      <c r="BW475" s="1594"/>
      <c r="BX475" s="1594"/>
      <c r="BY475" s="1594"/>
      <c r="BZ475" s="1594"/>
      <c r="CA475" s="1594"/>
      <c r="CB475" s="1594"/>
      <c r="CC475" s="1594"/>
      <c r="CD475" s="1594"/>
      <c r="CE475" s="1594"/>
      <c r="CF475" s="1594"/>
      <c r="CG475" s="1594"/>
      <c r="CH475" s="1594"/>
      <c r="CI475" s="1594"/>
      <c r="CJ475" s="1594"/>
      <c r="CK475" s="1594"/>
      <c r="CL475" s="1594"/>
      <c r="CM475" s="1594"/>
      <c r="CN475" s="1594"/>
      <c r="CO475" s="1594"/>
      <c r="CP475" s="1594"/>
      <c r="CQ475" s="1594"/>
      <c r="CR475" s="1594"/>
      <c r="CS475" s="1594"/>
      <c r="CT475" s="1594"/>
      <c r="CU475" s="1594"/>
      <c r="CV475" s="1594"/>
      <c r="CW475" s="1594"/>
      <c r="CX475" s="1594"/>
      <c r="CY475" s="1594"/>
      <c r="CZ475" s="1594"/>
      <c r="DA475" s="1594"/>
      <c r="DB475" s="1594"/>
      <c r="DC475" s="1594"/>
      <c r="DD475" s="1594"/>
      <c r="DE475" s="1594"/>
      <c r="DF475" s="1594"/>
      <c r="DG475" s="1594"/>
      <c r="DH475" s="1594"/>
      <c r="DI475" s="1594"/>
      <c r="DJ475" s="1594"/>
      <c r="DK475" s="1594"/>
      <c r="DL475" s="1594"/>
      <c r="DM475" s="1594"/>
      <c r="DN475" s="1594"/>
      <c r="DO475" s="1594"/>
      <c r="DP475" s="1594"/>
      <c r="DQ475" s="1594"/>
      <c r="DR475" s="1594"/>
      <c r="DS475" s="1594"/>
      <c r="DT475" s="1594"/>
      <c r="DU475" s="1594"/>
      <c r="DV475" s="1594"/>
      <c r="DW475" s="1594"/>
      <c r="DX475" s="1594"/>
      <c r="DY475" s="1594"/>
      <c r="DZ475" s="1594"/>
      <c r="EA475" s="1594"/>
      <c r="EB475" s="1594"/>
      <c r="EC475" s="1594"/>
      <c r="ED475" s="1594"/>
      <c r="EE475" s="1594"/>
      <c r="EF475" s="1594"/>
      <c r="EG475" s="1594"/>
      <c r="EH475" s="1594"/>
      <c r="EI475" s="1594"/>
      <c r="EJ475" s="1594"/>
      <c r="EK475" s="1594"/>
      <c r="EL475" s="1594"/>
      <c r="EM475" s="1594"/>
      <c r="EN475" s="1594"/>
      <c r="EO475" s="1594"/>
      <c r="EP475" s="1594"/>
      <c r="EQ475" s="1594"/>
      <c r="ER475" s="1594"/>
      <c r="ES475" s="1594"/>
    </row>
    <row r="476" spans="1:149" s="1595" customFormat="1" ht="12.5">
      <c r="A476" s="1644" t="str">
        <f t="shared" si="258"/>
        <v>Organisation</v>
      </c>
      <c r="B476" s="1758"/>
      <c r="C476" s="1758"/>
      <c r="D476" s="1758"/>
      <c r="E476" s="1756"/>
      <c r="F476" s="1592"/>
      <c r="G476" s="1714">
        <f t="shared" si="259"/>
        <v>0</v>
      </c>
      <c r="H476" s="1645"/>
      <c r="I476" s="1714">
        <f t="shared" si="260"/>
        <v>0</v>
      </c>
      <c r="J476" s="1646"/>
      <c r="K476" s="1646"/>
      <c r="L476" s="1592"/>
      <c r="M476" s="1597"/>
      <c r="N476" s="1597"/>
      <c r="O476" s="1646"/>
      <c r="P476" s="1647"/>
      <c r="Q476" s="1647"/>
      <c r="R476" s="1648"/>
      <c r="S476" s="1603"/>
      <c r="T476" s="1649"/>
      <c r="U476" s="1649"/>
      <c r="V476" s="1649"/>
      <c r="W476" s="1649"/>
      <c r="X476" s="1649"/>
      <c r="Y476" s="1649"/>
      <c r="Z476" s="1649"/>
      <c r="AA476" s="1649"/>
      <c r="AB476" s="1649"/>
      <c r="AC476" s="1649"/>
      <c r="AD476" s="1649"/>
      <c r="AE476" s="1649"/>
      <c r="AF476" s="1610">
        <f t="shared" si="239"/>
        <v>0</v>
      </c>
      <c r="AG476" s="1649"/>
      <c r="AH476" s="1649"/>
      <c r="AI476" s="1649"/>
      <c r="AJ476" s="1649"/>
      <c r="AK476" s="1649"/>
      <c r="AL476" s="1649"/>
      <c r="AM476" s="1649"/>
      <c r="AN476" s="1649"/>
      <c r="AO476" s="1649"/>
      <c r="AP476" s="1649"/>
      <c r="AQ476" s="1649"/>
      <c r="AR476" s="1709"/>
      <c r="AS476" s="1779">
        <f t="shared" si="240"/>
        <v>0</v>
      </c>
      <c r="AT476" s="1711">
        <f t="shared" si="261"/>
        <v>0</v>
      </c>
      <c r="AU476" s="1611">
        <f t="shared" si="241"/>
        <v>0</v>
      </c>
      <c r="AV476" s="1611">
        <f t="shared" si="242"/>
        <v>0</v>
      </c>
      <c r="AW476" s="1611">
        <f t="shared" si="243"/>
        <v>0</v>
      </c>
      <c r="AX476" s="1611">
        <f t="shared" si="244"/>
        <v>0</v>
      </c>
      <c r="AY476" s="1611">
        <f t="shared" si="245"/>
        <v>0</v>
      </c>
      <c r="AZ476" s="1611">
        <f t="shared" si="246"/>
        <v>0</v>
      </c>
      <c r="BA476" s="1611">
        <f t="shared" si="247"/>
        <v>0</v>
      </c>
      <c r="BB476" s="1611">
        <f t="shared" si="248"/>
        <v>0</v>
      </c>
      <c r="BC476" s="1611">
        <f t="shared" si="249"/>
        <v>0</v>
      </c>
      <c r="BD476" s="1611">
        <f t="shared" si="250"/>
        <v>0</v>
      </c>
      <c r="BE476" s="1611">
        <f t="shared" si="251"/>
        <v>0</v>
      </c>
      <c r="BF476" s="1611">
        <f t="shared" si="252"/>
        <v>0</v>
      </c>
      <c r="BG476" s="1611">
        <f t="shared" si="262"/>
        <v>0</v>
      </c>
      <c r="BH476" s="1611" t="str">
        <f t="shared" si="263"/>
        <v/>
      </c>
      <c r="BI476" s="1611" t="str">
        <f t="shared" si="264"/>
        <v/>
      </c>
      <c r="BJ476" s="1611" t="str">
        <f t="shared" si="253"/>
        <v/>
      </c>
      <c r="BK476" s="1611" t="str">
        <f t="shared" si="254"/>
        <v/>
      </c>
      <c r="BL476" s="1611" t="str">
        <f t="shared" ca="1" si="255"/>
        <v/>
      </c>
      <c r="BM476" s="1611" t="str">
        <f t="shared" si="265"/>
        <v/>
      </c>
      <c r="BN476" s="1611" t="str">
        <f t="shared" si="256"/>
        <v/>
      </c>
      <c r="BO476" s="1611" t="str">
        <f t="shared" si="257"/>
        <v/>
      </c>
      <c r="BP476" s="1611" t="str">
        <f t="shared" si="266"/>
        <v/>
      </c>
      <c r="BQ476" s="1611" t="str">
        <f t="shared" si="267"/>
        <v/>
      </c>
      <c r="BR476" s="1611" t="str">
        <f t="shared" si="268"/>
        <v/>
      </c>
      <c r="BS476" s="1611" t="str">
        <f t="shared" si="269"/>
        <v/>
      </c>
      <c r="BT476" s="1611" t="str">
        <f t="shared" si="270"/>
        <v/>
      </c>
      <c r="BU476" s="1731">
        <f t="shared" ca="1" si="271"/>
        <v>0</v>
      </c>
      <c r="BV476" s="1594"/>
      <c r="BW476" s="1594"/>
      <c r="BX476" s="1594"/>
      <c r="BY476" s="1594"/>
      <c r="BZ476" s="1594"/>
      <c r="CA476" s="1594"/>
      <c r="CB476" s="1594"/>
      <c r="CC476" s="1594"/>
      <c r="CD476" s="1594"/>
      <c r="CE476" s="1594"/>
      <c r="CF476" s="1594"/>
      <c r="CG476" s="1594"/>
      <c r="CH476" s="1594"/>
      <c r="CI476" s="1594"/>
      <c r="CJ476" s="1594"/>
      <c r="CK476" s="1594"/>
      <c r="CL476" s="1594"/>
      <c r="CM476" s="1594"/>
      <c r="CN476" s="1594"/>
      <c r="CO476" s="1594"/>
      <c r="CP476" s="1594"/>
      <c r="CQ476" s="1594"/>
      <c r="CR476" s="1594"/>
      <c r="CS476" s="1594"/>
      <c r="CT476" s="1594"/>
      <c r="CU476" s="1594"/>
      <c r="CV476" s="1594"/>
      <c r="CW476" s="1594"/>
      <c r="CX476" s="1594"/>
      <c r="CY476" s="1594"/>
      <c r="CZ476" s="1594"/>
      <c r="DA476" s="1594"/>
      <c r="DB476" s="1594"/>
      <c r="DC476" s="1594"/>
      <c r="DD476" s="1594"/>
      <c r="DE476" s="1594"/>
      <c r="DF476" s="1594"/>
      <c r="DG476" s="1594"/>
      <c r="DH476" s="1594"/>
      <c r="DI476" s="1594"/>
      <c r="DJ476" s="1594"/>
      <c r="DK476" s="1594"/>
      <c r="DL476" s="1594"/>
      <c r="DM476" s="1594"/>
      <c r="DN476" s="1594"/>
      <c r="DO476" s="1594"/>
      <c r="DP476" s="1594"/>
      <c r="DQ476" s="1594"/>
      <c r="DR476" s="1594"/>
      <c r="DS476" s="1594"/>
      <c r="DT476" s="1594"/>
      <c r="DU476" s="1594"/>
      <c r="DV476" s="1594"/>
      <c r="DW476" s="1594"/>
      <c r="DX476" s="1594"/>
      <c r="DY476" s="1594"/>
      <c r="DZ476" s="1594"/>
      <c r="EA476" s="1594"/>
      <c r="EB476" s="1594"/>
      <c r="EC476" s="1594"/>
      <c r="ED476" s="1594"/>
      <c r="EE476" s="1594"/>
      <c r="EF476" s="1594"/>
      <c r="EG476" s="1594"/>
      <c r="EH476" s="1594"/>
      <c r="EI476" s="1594"/>
      <c r="EJ476" s="1594"/>
      <c r="EK476" s="1594"/>
      <c r="EL476" s="1594"/>
      <c r="EM476" s="1594"/>
      <c r="EN476" s="1594"/>
      <c r="EO476" s="1594"/>
      <c r="EP476" s="1594"/>
      <c r="EQ476" s="1594"/>
      <c r="ER476" s="1594"/>
      <c r="ES476" s="1594"/>
    </row>
    <row r="477" spans="1:149" s="1595" customFormat="1" ht="12.5">
      <c r="A477" s="1644" t="str">
        <f t="shared" si="258"/>
        <v>Organisation</v>
      </c>
      <c r="B477" s="1758"/>
      <c r="C477" s="1758"/>
      <c r="D477" s="1758"/>
      <c r="E477" s="1756"/>
      <c r="F477" s="1592"/>
      <c r="G477" s="1714">
        <f t="shared" si="259"/>
        <v>0</v>
      </c>
      <c r="H477" s="1645"/>
      <c r="I477" s="1714">
        <f t="shared" si="260"/>
        <v>0</v>
      </c>
      <c r="J477" s="1646"/>
      <c r="K477" s="1646"/>
      <c r="L477" s="1592"/>
      <c r="M477" s="1597"/>
      <c r="N477" s="1597"/>
      <c r="O477" s="1646"/>
      <c r="P477" s="1647"/>
      <c r="Q477" s="1647"/>
      <c r="R477" s="1648"/>
      <c r="S477" s="1603"/>
      <c r="T477" s="1649"/>
      <c r="U477" s="1649"/>
      <c r="V477" s="1649"/>
      <c r="W477" s="1649"/>
      <c r="X477" s="1649"/>
      <c r="Y477" s="1649"/>
      <c r="Z477" s="1649"/>
      <c r="AA477" s="1649"/>
      <c r="AB477" s="1649"/>
      <c r="AC477" s="1649"/>
      <c r="AD477" s="1649"/>
      <c r="AE477" s="1649"/>
      <c r="AF477" s="1610">
        <f t="shared" si="239"/>
        <v>0</v>
      </c>
      <c r="AG477" s="1649"/>
      <c r="AH477" s="1649"/>
      <c r="AI477" s="1649"/>
      <c r="AJ477" s="1649"/>
      <c r="AK477" s="1649"/>
      <c r="AL477" s="1649"/>
      <c r="AM477" s="1649"/>
      <c r="AN477" s="1649"/>
      <c r="AO477" s="1649"/>
      <c r="AP477" s="1649"/>
      <c r="AQ477" s="1649"/>
      <c r="AR477" s="1709"/>
      <c r="AS477" s="1779">
        <f t="shared" si="240"/>
        <v>0</v>
      </c>
      <c r="AT477" s="1711">
        <f t="shared" si="261"/>
        <v>0</v>
      </c>
      <c r="AU477" s="1611">
        <f t="shared" si="241"/>
        <v>0</v>
      </c>
      <c r="AV477" s="1611">
        <f t="shared" si="242"/>
        <v>0</v>
      </c>
      <c r="AW477" s="1611">
        <f t="shared" si="243"/>
        <v>0</v>
      </c>
      <c r="AX477" s="1611">
        <f t="shared" si="244"/>
        <v>0</v>
      </c>
      <c r="AY477" s="1611">
        <f t="shared" si="245"/>
        <v>0</v>
      </c>
      <c r="AZ477" s="1611">
        <f t="shared" si="246"/>
        <v>0</v>
      </c>
      <c r="BA477" s="1611">
        <f t="shared" si="247"/>
        <v>0</v>
      </c>
      <c r="BB477" s="1611">
        <f t="shared" si="248"/>
        <v>0</v>
      </c>
      <c r="BC477" s="1611">
        <f t="shared" si="249"/>
        <v>0</v>
      </c>
      <c r="BD477" s="1611">
        <f t="shared" si="250"/>
        <v>0</v>
      </c>
      <c r="BE477" s="1611">
        <f t="shared" si="251"/>
        <v>0</v>
      </c>
      <c r="BF477" s="1611">
        <f t="shared" si="252"/>
        <v>0</v>
      </c>
      <c r="BG477" s="1611">
        <f t="shared" si="262"/>
        <v>0</v>
      </c>
      <c r="BH477" s="1611" t="str">
        <f t="shared" si="263"/>
        <v/>
      </c>
      <c r="BI477" s="1611" t="str">
        <f t="shared" si="264"/>
        <v/>
      </c>
      <c r="BJ477" s="1611" t="str">
        <f t="shared" si="253"/>
        <v/>
      </c>
      <c r="BK477" s="1611" t="str">
        <f t="shared" si="254"/>
        <v/>
      </c>
      <c r="BL477" s="1611" t="str">
        <f t="shared" ca="1" si="255"/>
        <v/>
      </c>
      <c r="BM477" s="1611" t="str">
        <f t="shared" si="265"/>
        <v/>
      </c>
      <c r="BN477" s="1611" t="str">
        <f t="shared" si="256"/>
        <v/>
      </c>
      <c r="BO477" s="1611" t="str">
        <f t="shared" si="257"/>
        <v/>
      </c>
      <c r="BP477" s="1611" t="str">
        <f t="shared" si="266"/>
        <v/>
      </c>
      <c r="BQ477" s="1611" t="str">
        <f t="shared" si="267"/>
        <v/>
      </c>
      <c r="BR477" s="1611" t="str">
        <f t="shared" si="268"/>
        <v/>
      </c>
      <c r="BS477" s="1611" t="str">
        <f t="shared" si="269"/>
        <v/>
      </c>
      <c r="BT477" s="1611" t="str">
        <f t="shared" si="270"/>
        <v/>
      </c>
      <c r="BU477" s="1731">
        <f t="shared" ca="1" si="271"/>
        <v>0</v>
      </c>
      <c r="BV477" s="1594"/>
      <c r="BW477" s="1594"/>
      <c r="BX477" s="1594"/>
      <c r="BY477" s="1594"/>
      <c r="BZ477" s="1594"/>
      <c r="CA477" s="1594"/>
      <c r="CB477" s="1594"/>
      <c r="CC477" s="1594"/>
      <c r="CD477" s="1594"/>
      <c r="CE477" s="1594"/>
      <c r="CF477" s="1594"/>
      <c r="CG477" s="1594"/>
      <c r="CH477" s="1594"/>
      <c r="CI477" s="1594"/>
      <c r="CJ477" s="1594"/>
      <c r="CK477" s="1594"/>
      <c r="CL477" s="1594"/>
      <c r="CM477" s="1594"/>
      <c r="CN477" s="1594"/>
      <c r="CO477" s="1594"/>
      <c r="CP477" s="1594"/>
      <c r="CQ477" s="1594"/>
      <c r="CR477" s="1594"/>
      <c r="CS477" s="1594"/>
      <c r="CT477" s="1594"/>
      <c r="CU477" s="1594"/>
      <c r="CV477" s="1594"/>
      <c r="CW477" s="1594"/>
      <c r="CX477" s="1594"/>
      <c r="CY477" s="1594"/>
      <c r="CZ477" s="1594"/>
      <c r="DA477" s="1594"/>
      <c r="DB477" s="1594"/>
      <c r="DC477" s="1594"/>
      <c r="DD477" s="1594"/>
      <c r="DE477" s="1594"/>
      <c r="DF477" s="1594"/>
      <c r="DG477" s="1594"/>
      <c r="DH477" s="1594"/>
      <c r="DI477" s="1594"/>
      <c r="DJ477" s="1594"/>
      <c r="DK477" s="1594"/>
      <c r="DL477" s="1594"/>
      <c r="DM477" s="1594"/>
      <c r="DN477" s="1594"/>
      <c r="DO477" s="1594"/>
      <c r="DP477" s="1594"/>
      <c r="DQ477" s="1594"/>
      <c r="DR477" s="1594"/>
      <c r="DS477" s="1594"/>
      <c r="DT477" s="1594"/>
      <c r="DU477" s="1594"/>
      <c r="DV477" s="1594"/>
      <c r="DW477" s="1594"/>
      <c r="DX477" s="1594"/>
      <c r="DY477" s="1594"/>
      <c r="DZ477" s="1594"/>
      <c r="EA477" s="1594"/>
      <c r="EB477" s="1594"/>
      <c r="EC477" s="1594"/>
      <c r="ED477" s="1594"/>
      <c r="EE477" s="1594"/>
      <c r="EF477" s="1594"/>
      <c r="EG477" s="1594"/>
      <c r="EH477" s="1594"/>
      <c r="EI477" s="1594"/>
      <c r="EJ477" s="1594"/>
      <c r="EK477" s="1594"/>
      <c r="EL477" s="1594"/>
      <c r="EM477" s="1594"/>
      <c r="EN477" s="1594"/>
      <c r="EO477" s="1594"/>
      <c r="EP477" s="1594"/>
      <c r="EQ477" s="1594"/>
      <c r="ER477" s="1594"/>
      <c r="ES477" s="1594"/>
    </row>
    <row r="478" spans="1:149" s="1595" customFormat="1" ht="12.5">
      <c r="A478" s="1644" t="str">
        <f t="shared" si="258"/>
        <v>Organisation</v>
      </c>
      <c r="B478" s="1758"/>
      <c r="C478" s="1758"/>
      <c r="D478" s="1758"/>
      <c r="E478" s="1756"/>
      <c r="F478" s="1592"/>
      <c r="G478" s="1714">
        <f t="shared" si="259"/>
        <v>0</v>
      </c>
      <c r="H478" s="1645"/>
      <c r="I478" s="1714">
        <f t="shared" si="260"/>
        <v>0</v>
      </c>
      <c r="J478" s="1646"/>
      <c r="K478" s="1646"/>
      <c r="L478" s="1592"/>
      <c r="M478" s="1597"/>
      <c r="N478" s="1597"/>
      <c r="O478" s="1646"/>
      <c r="P478" s="1647"/>
      <c r="Q478" s="1647"/>
      <c r="R478" s="1648"/>
      <c r="S478" s="1603"/>
      <c r="T478" s="1649"/>
      <c r="U478" s="1649"/>
      <c r="V478" s="1649"/>
      <c r="W478" s="1649"/>
      <c r="X478" s="1649"/>
      <c r="Y478" s="1649"/>
      <c r="Z478" s="1649"/>
      <c r="AA478" s="1649"/>
      <c r="AB478" s="1649"/>
      <c r="AC478" s="1649"/>
      <c r="AD478" s="1649"/>
      <c r="AE478" s="1649"/>
      <c r="AF478" s="1610">
        <f t="shared" si="239"/>
        <v>0</v>
      </c>
      <c r="AG478" s="1649"/>
      <c r="AH478" s="1649"/>
      <c r="AI478" s="1649"/>
      <c r="AJ478" s="1649"/>
      <c r="AK478" s="1649"/>
      <c r="AL478" s="1649"/>
      <c r="AM478" s="1649"/>
      <c r="AN478" s="1649"/>
      <c r="AO478" s="1649"/>
      <c r="AP478" s="1649"/>
      <c r="AQ478" s="1649"/>
      <c r="AR478" s="1709"/>
      <c r="AS478" s="1779">
        <f t="shared" si="240"/>
        <v>0</v>
      </c>
      <c r="AT478" s="1711">
        <f t="shared" si="261"/>
        <v>0</v>
      </c>
      <c r="AU478" s="1611">
        <f t="shared" si="241"/>
        <v>0</v>
      </c>
      <c r="AV478" s="1611">
        <f t="shared" si="242"/>
        <v>0</v>
      </c>
      <c r="AW478" s="1611">
        <f t="shared" si="243"/>
        <v>0</v>
      </c>
      <c r="AX478" s="1611">
        <f t="shared" si="244"/>
        <v>0</v>
      </c>
      <c r="AY478" s="1611">
        <f t="shared" si="245"/>
        <v>0</v>
      </c>
      <c r="AZ478" s="1611">
        <f t="shared" si="246"/>
        <v>0</v>
      </c>
      <c r="BA478" s="1611">
        <f t="shared" si="247"/>
        <v>0</v>
      </c>
      <c r="BB478" s="1611">
        <f t="shared" si="248"/>
        <v>0</v>
      </c>
      <c r="BC478" s="1611">
        <f t="shared" si="249"/>
        <v>0</v>
      </c>
      <c r="BD478" s="1611">
        <f t="shared" si="250"/>
        <v>0</v>
      </c>
      <c r="BE478" s="1611">
        <f t="shared" si="251"/>
        <v>0</v>
      </c>
      <c r="BF478" s="1611">
        <f t="shared" si="252"/>
        <v>0</v>
      </c>
      <c r="BG478" s="1611">
        <f t="shared" si="262"/>
        <v>0</v>
      </c>
      <c r="BH478" s="1611" t="str">
        <f t="shared" si="263"/>
        <v/>
      </c>
      <c r="BI478" s="1611" t="str">
        <f t="shared" si="264"/>
        <v/>
      </c>
      <c r="BJ478" s="1611" t="str">
        <f t="shared" si="253"/>
        <v/>
      </c>
      <c r="BK478" s="1611" t="str">
        <f t="shared" si="254"/>
        <v/>
      </c>
      <c r="BL478" s="1611" t="str">
        <f t="shared" ca="1" si="255"/>
        <v/>
      </c>
      <c r="BM478" s="1611" t="str">
        <f t="shared" si="265"/>
        <v/>
      </c>
      <c r="BN478" s="1611" t="str">
        <f t="shared" si="256"/>
        <v/>
      </c>
      <c r="BO478" s="1611" t="str">
        <f t="shared" si="257"/>
        <v/>
      </c>
      <c r="BP478" s="1611" t="str">
        <f t="shared" si="266"/>
        <v/>
      </c>
      <c r="BQ478" s="1611" t="str">
        <f t="shared" si="267"/>
        <v/>
      </c>
      <c r="BR478" s="1611" t="str">
        <f t="shared" si="268"/>
        <v/>
      </c>
      <c r="BS478" s="1611" t="str">
        <f t="shared" si="269"/>
        <v/>
      </c>
      <c r="BT478" s="1611" t="str">
        <f t="shared" si="270"/>
        <v/>
      </c>
      <c r="BU478" s="1731">
        <f t="shared" ca="1" si="271"/>
        <v>0</v>
      </c>
      <c r="BV478" s="1594"/>
      <c r="BW478" s="1594"/>
      <c r="BX478" s="1594"/>
      <c r="BY478" s="1594"/>
      <c r="BZ478" s="1594"/>
      <c r="CA478" s="1594"/>
      <c r="CB478" s="1594"/>
      <c r="CC478" s="1594"/>
      <c r="CD478" s="1594"/>
      <c r="CE478" s="1594"/>
      <c r="CF478" s="1594"/>
      <c r="CG478" s="1594"/>
      <c r="CH478" s="1594"/>
      <c r="CI478" s="1594"/>
      <c r="CJ478" s="1594"/>
      <c r="CK478" s="1594"/>
      <c r="CL478" s="1594"/>
      <c r="CM478" s="1594"/>
      <c r="CN478" s="1594"/>
      <c r="CO478" s="1594"/>
      <c r="CP478" s="1594"/>
      <c r="CQ478" s="1594"/>
      <c r="CR478" s="1594"/>
      <c r="CS478" s="1594"/>
      <c r="CT478" s="1594"/>
      <c r="CU478" s="1594"/>
      <c r="CV478" s="1594"/>
      <c r="CW478" s="1594"/>
      <c r="CX478" s="1594"/>
      <c r="CY478" s="1594"/>
      <c r="CZ478" s="1594"/>
      <c r="DA478" s="1594"/>
      <c r="DB478" s="1594"/>
      <c r="DC478" s="1594"/>
      <c r="DD478" s="1594"/>
      <c r="DE478" s="1594"/>
      <c r="DF478" s="1594"/>
      <c r="DG478" s="1594"/>
      <c r="DH478" s="1594"/>
      <c r="DI478" s="1594"/>
      <c r="DJ478" s="1594"/>
      <c r="DK478" s="1594"/>
      <c r="DL478" s="1594"/>
      <c r="DM478" s="1594"/>
      <c r="DN478" s="1594"/>
      <c r="DO478" s="1594"/>
      <c r="DP478" s="1594"/>
      <c r="DQ478" s="1594"/>
      <c r="DR478" s="1594"/>
      <c r="DS478" s="1594"/>
      <c r="DT478" s="1594"/>
      <c r="DU478" s="1594"/>
      <c r="DV478" s="1594"/>
      <c r="DW478" s="1594"/>
      <c r="DX478" s="1594"/>
      <c r="DY478" s="1594"/>
      <c r="DZ478" s="1594"/>
      <c r="EA478" s="1594"/>
      <c r="EB478" s="1594"/>
      <c r="EC478" s="1594"/>
      <c r="ED478" s="1594"/>
      <c r="EE478" s="1594"/>
      <c r="EF478" s="1594"/>
      <c r="EG478" s="1594"/>
      <c r="EH478" s="1594"/>
      <c r="EI478" s="1594"/>
      <c r="EJ478" s="1594"/>
      <c r="EK478" s="1594"/>
      <c r="EL478" s="1594"/>
      <c r="EM478" s="1594"/>
      <c r="EN478" s="1594"/>
      <c r="EO478" s="1594"/>
      <c r="EP478" s="1594"/>
      <c r="EQ478" s="1594"/>
      <c r="ER478" s="1594"/>
      <c r="ES478" s="1594"/>
    </row>
    <row r="479" spans="1:149" s="1595" customFormat="1" ht="12.5">
      <c r="A479" s="1644" t="str">
        <f t="shared" si="258"/>
        <v>Organisation</v>
      </c>
      <c r="B479" s="1758"/>
      <c r="C479" s="1758"/>
      <c r="D479" s="1758"/>
      <c r="E479" s="1756"/>
      <c r="F479" s="1592"/>
      <c r="G479" s="1714">
        <f t="shared" si="259"/>
        <v>0</v>
      </c>
      <c r="H479" s="1645"/>
      <c r="I479" s="1714">
        <f t="shared" si="260"/>
        <v>0</v>
      </c>
      <c r="J479" s="1646"/>
      <c r="K479" s="1646"/>
      <c r="L479" s="1592"/>
      <c r="M479" s="1597"/>
      <c r="N479" s="1597"/>
      <c r="O479" s="1646"/>
      <c r="P479" s="1647"/>
      <c r="Q479" s="1647"/>
      <c r="R479" s="1648"/>
      <c r="S479" s="1603"/>
      <c r="T479" s="1649"/>
      <c r="U479" s="1649"/>
      <c r="V479" s="1649"/>
      <c r="W479" s="1649"/>
      <c r="X479" s="1649"/>
      <c r="Y479" s="1649"/>
      <c r="Z479" s="1649"/>
      <c r="AA479" s="1649"/>
      <c r="AB479" s="1649"/>
      <c r="AC479" s="1649"/>
      <c r="AD479" s="1649"/>
      <c r="AE479" s="1649"/>
      <c r="AF479" s="1610">
        <f t="shared" si="239"/>
        <v>0</v>
      </c>
      <c r="AG479" s="1649"/>
      <c r="AH479" s="1649"/>
      <c r="AI479" s="1649"/>
      <c r="AJ479" s="1649"/>
      <c r="AK479" s="1649"/>
      <c r="AL479" s="1649"/>
      <c r="AM479" s="1649"/>
      <c r="AN479" s="1649"/>
      <c r="AO479" s="1649"/>
      <c r="AP479" s="1649"/>
      <c r="AQ479" s="1649"/>
      <c r="AR479" s="1709"/>
      <c r="AS479" s="1779">
        <f t="shared" si="240"/>
        <v>0</v>
      </c>
      <c r="AT479" s="1711">
        <f t="shared" si="261"/>
        <v>0</v>
      </c>
      <c r="AU479" s="1611">
        <f t="shared" si="241"/>
        <v>0</v>
      </c>
      <c r="AV479" s="1611">
        <f t="shared" si="242"/>
        <v>0</v>
      </c>
      <c r="AW479" s="1611">
        <f t="shared" si="243"/>
        <v>0</v>
      </c>
      <c r="AX479" s="1611">
        <f t="shared" si="244"/>
        <v>0</v>
      </c>
      <c r="AY479" s="1611">
        <f t="shared" si="245"/>
        <v>0</v>
      </c>
      <c r="AZ479" s="1611">
        <f t="shared" si="246"/>
        <v>0</v>
      </c>
      <c r="BA479" s="1611">
        <f t="shared" si="247"/>
        <v>0</v>
      </c>
      <c r="BB479" s="1611">
        <f t="shared" si="248"/>
        <v>0</v>
      </c>
      <c r="BC479" s="1611">
        <f t="shared" si="249"/>
        <v>0</v>
      </c>
      <c r="BD479" s="1611">
        <f t="shared" si="250"/>
        <v>0</v>
      </c>
      <c r="BE479" s="1611">
        <f t="shared" si="251"/>
        <v>0</v>
      </c>
      <c r="BF479" s="1611">
        <f t="shared" si="252"/>
        <v>0</v>
      </c>
      <c r="BG479" s="1611">
        <f t="shared" si="262"/>
        <v>0</v>
      </c>
      <c r="BH479" s="1611" t="str">
        <f t="shared" si="263"/>
        <v/>
      </c>
      <c r="BI479" s="1611" t="str">
        <f t="shared" si="264"/>
        <v/>
      </c>
      <c r="BJ479" s="1611" t="str">
        <f t="shared" si="253"/>
        <v/>
      </c>
      <c r="BK479" s="1611" t="str">
        <f t="shared" si="254"/>
        <v/>
      </c>
      <c r="BL479" s="1611" t="str">
        <f t="shared" ca="1" si="255"/>
        <v/>
      </c>
      <c r="BM479" s="1611" t="str">
        <f t="shared" si="265"/>
        <v/>
      </c>
      <c r="BN479" s="1611" t="str">
        <f t="shared" si="256"/>
        <v/>
      </c>
      <c r="BO479" s="1611" t="str">
        <f t="shared" si="257"/>
        <v/>
      </c>
      <c r="BP479" s="1611" t="str">
        <f t="shared" si="266"/>
        <v/>
      </c>
      <c r="BQ479" s="1611" t="str">
        <f t="shared" si="267"/>
        <v/>
      </c>
      <c r="BR479" s="1611" t="str">
        <f t="shared" si="268"/>
        <v/>
      </c>
      <c r="BS479" s="1611" t="str">
        <f t="shared" si="269"/>
        <v/>
      </c>
      <c r="BT479" s="1611" t="str">
        <f t="shared" si="270"/>
        <v/>
      </c>
      <c r="BU479" s="1731">
        <f t="shared" ca="1" si="271"/>
        <v>0</v>
      </c>
      <c r="BV479" s="1594"/>
      <c r="BW479" s="1594"/>
      <c r="BX479" s="1594"/>
      <c r="BY479" s="1594"/>
      <c r="BZ479" s="1594"/>
      <c r="CA479" s="1594"/>
      <c r="CB479" s="1594"/>
      <c r="CC479" s="1594"/>
      <c r="CD479" s="1594"/>
      <c r="CE479" s="1594"/>
      <c r="CF479" s="1594"/>
      <c r="CG479" s="1594"/>
      <c r="CH479" s="1594"/>
      <c r="CI479" s="1594"/>
      <c r="CJ479" s="1594"/>
      <c r="CK479" s="1594"/>
      <c r="CL479" s="1594"/>
      <c r="CM479" s="1594"/>
      <c r="CN479" s="1594"/>
      <c r="CO479" s="1594"/>
      <c r="CP479" s="1594"/>
      <c r="CQ479" s="1594"/>
      <c r="CR479" s="1594"/>
      <c r="CS479" s="1594"/>
      <c r="CT479" s="1594"/>
      <c r="CU479" s="1594"/>
      <c r="CV479" s="1594"/>
      <c r="CW479" s="1594"/>
      <c r="CX479" s="1594"/>
      <c r="CY479" s="1594"/>
      <c r="CZ479" s="1594"/>
      <c r="DA479" s="1594"/>
      <c r="DB479" s="1594"/>
      <c r="DC479" s="1594"/>
      <c r="DD479" s="1594"/>
      <c r="DE479" s="1594"/>
      <c r="DF479" s="1594"/>
      <c r="DG479" s="1594"/>
      <c r="DH479" s="1594"/>
      <c r="DI479" s="1594"/>
      <c r="DJ479" s="1594"/>
      <c r="DK479" s="1594"/>
      <c r="DL479" s="1594"/>
      <c r="DM479" s="1594"/>
      <c r="DN479" s="1594"/>
      <c r="DO479" s="1594"/>
      <c r="DP479" s="1594"/>
      <c r="DQ479" s="1594"/>
      <c r="DR479" s="1594"/>
      <c r="DS479" s="1594"/>
      <c r="DT479" s="1594"/>
      <c r="DU479" s="1594"/>
      <c r="DV479" s="1594"/>
      <c r="DW479" s="1594"/>
      <c r="DX479" s="1594"/>
      <c r="DY479" s="1594"/>
      <c r="DZ479" s="1594"/>
      <c r="EA479" s="1594"/>
      <c r="EB479" s="1594"/>
      <c r="EC479" s="1594"/>
      <c r="ED479" s="1594"/>
      <c r="EE479" s="1594"/>
      <c r="EF479" s="1594"/>
      <c r="EG479" s="1594"/>
      <c r="EH479" s="1594"/>
      <c r="EI479" s="1594"/>
      <c r="EJ479" s="1594"/>
      <c r="EK479" s="1594"/>
      <c r="EL479" s="1594"/>
      <c r="EM479" s="1594"/>
      <c r="EN479" s="1594"/>
      <c r="EO479" s="1594"/>
      <c r="EP479" s="1594"/>
      <c r="EQ479" s="1594"/>
      <c r="ER479" s="1594"/>
      <c r="ES479" s="1594"/>
    </row>
    <row r="480" spans="1:149" s="1595" customFormat="1" ht="12.5">
      <c r="A480" s="1644" t="str">
        <f t="shared" si="258"/>
        <v>Organisation</v>
      </c>
      <c r="B480" s="1758"/>
      <c r="C480" s="1758"/>
      <c r="D480" s="1758"/>
      <c r="E480" s="1756"/>
      <c r="F480" s="1592"/>
      <c r="G480" s="1714">
        <f t="shared" si="259"/>
        <v>0</v>
      </c>
      <c r="H480" s="1645"/>
      <c r="I480" s="1714">
        <f t="shared" si="260"/>
        <v>0</v>
      </c>
      <c r="J480" s="1646"/>
      <c r="K480" s="1646"/>
      <c r="L480" s="1592"/>
      <c r="M480" s="1597"/>
      <c r="N480" s="1597"/>
      <c r="O480" s="1646"/>
      <c r="P480" s="1647"/>
      <c r="Q480" s="1647"/>
      <c r="R480" s="1648"/>
      <c r="S480" s="1603"/>
      <c r="T480" s="1649"/>
      <c r="U480" s="1649"/>
      <c r="V480" s="1649"/>
      <c r="W480" s="1649"/>
      <c r="X480" s="1649"/>
      <c r="Y480" s="1649"/>
      <c r="Z480" s="1649"/>
      <c r="AA480" s="1649"/>
      <c r="AB480" s="1649"/>
      <c r="AC480" s="1649"/>
      <c r="AD480" s="1649"/>
      <c r="AE480" s="1649"/>
      <c r="AF480" s="1610">
        <f t="shared" si="239"/>
        <v>0</v>
      </c>
      <c r="AG480" s="1649"/>
      <c r="AH480" s="1649"/>
      <c r="AI480" s="1649"/>
      <c r="AJ480" s="1649"/>
      <c r="AK480" s="1649"/>
      <c r="AL480" s="1649"/>
      <c r="AM480" s="1649"/>
      <c r="AN480" s="1649"/>
      <c r="AO480" s="1649"/>
      <c r="AP480" s="1649"/>
      <c r="AQ480" s="1649"/>
      <c r="AR480" s="1709"/>
      <c r="AS480" s="1779">
        <f t="shared" si="240"/>
        <v>0</v>
      </c>
      <c r="AT480" s="1711">
        <f t="shared" si="261"/>
        <v>0</v>
      </c>
      <c r="AU480" s="1611">
        <f t="shared" si="241"/>
        <v>0</v>
      </c>
      <c r="AV480" s="1611">
        <f t="shared" si="242"/>
        <v>0</v>
      </c>
      <c r="AW480" s="1611">
        <f t="shared" si="243"/>
        <v>0</v>
      </c>
      <c r="AX480" s="1611">
        <f t="shared" si="244"/>
        <v>0</v>
      </c>
      <c r="AY480" s="1611">
        <f t="shared" si="245"/>
        <v>0</v>
      </c>
      <c r="AZ480" s="1611">
        <f t="shared" si="246"/>
        <v>0</v>
      </c>
      <c r="BA480" s="1611">
        <f t="shared" si="247"/>
        <v>0</v>
      </c>
      <c r="BB480" s="1611">
        <f t="shared" si="248"/>
        <v>0</v>
      </c>
      <c r="BC480" s="1611">
        <f t="shared" si="249"/>
        <v>0</v>
      </c>
      <c r="BD480" s="1611">
        <f t="shared" si="250"/>
        <v>0</v>
      </c>
      <c r="BE480" s="1611">
        <f t="shared" si="251"/>
        <v>0</v>
      </c>
      <c r="BF480" s="1611">
        <f t="shared" si="252"/>
        <v>0</v>
      </c>
      <c r="BG480" s="1611">
        <f t="shared" si="262"/>
        <v>0</v>
      </c>
      <c r="BH480" s="1611" t="str">
        <f t="shared" si="263"/>
        <v/>
      </c>
      <c r="BI480" s="1611" t="str">
        <f t="shared" si="264"/>
        <v/>
      </c>
      <c r="BJ480" s="1611" t="str">
        <f t="shared" si="253"/>
        <v/>
      </c>
      <c r="BK480" s="1611" t="str">
        <f t="shared" si="254"/>
        <v/>
      </c>
      <c r="BL480" s="1611" t="str">
        <f t="shared" ca="1" si="255"/>
        <v/>
      </c>
      <c r="BM480" s="1611" t="str">
        <f t="shared" si="265"/>
        <v/>
      </c>
      <c r="BN480" s="1611" t="str">
        <f t="shared" si="256"/>
        <v/>
      </c>
      <c r="BO480" s="1611" t="str">
        <f t="shared" si="257"/>
        <v/>
      </c>
      <c r="BP480" s="1611" t="str">
        <f t="shared" si="266"/>
        <v/>
      </c>
      <c r="BQ480" s="1611" t="str">
        <f t="shared" si="267"/>
        <v/>
      </c>
      <c r="BR480" s="1611" t="str">
        <f t="shared" si="268"/>
        <v/>
      </c>
      <c r="BS480" s="1611" t="str">
        <f t="shared" si="269"/>
        <v/>
      </c>
      <c r="BT480" s="1611" t="str">
        <f t="shared" si="270"/>
        <v/>
      </c>
      <c r="BU480" s="1731">
        <f t="shared" ca="1" si="271"/>
        <v>0</v>
      </c>
      <c r="BV480" s="1594"/>
      <c r="BW480" s="1594"/>
      <c r="BX480" s="1594"/>
      <c r="BY480" s="1594"/>
      <c r="BZ480" s="1594"/>
      <c r="CA480" s="1594"/>
      <c r="CB480" s="1594"/>
      <c r="CC480" s="1594"/>
      <c r="CD480" s="1594"/>
      <c r="CE480" s="1594"/>
      <c r="CF480" s="1594"/>
      <c r="CG480" s="1594"/>
      <c r="CH480" s="1594"/>
      <c r="CI480" s="1594"/>
      <c r="CJ480" s="1594"/>
      <c r="CK480" s="1594"/>
      <c r="CL480" s="1594"/>
      <c r="CM480" s="1594"/>
      <c r="CN480" s="1594"/>
      <c r="CO480" s="1594"/>
      <c r="CP480" s="1594"/>
      <c r="CQ480" s="1594"/>
      <c r="CR480" s="1594"/>
      <c r="CS480" s="1594"/>
      <c r="CT480" s="1594"/>
      <c r="CU480" s="1594"/>
      <c r="CV480" s="1594"/>
      <c r="CW480" s="1594"/>
      <c r="CX480" s="1594"/>
      <c r="CY480" s="1594"/>
      <c r="CZ480" s="1594"/>
      <c r="DA480" s="1594"/>
      <c r="DB480" s="1594"/>
      <c r="DC480" s="1594"/>
      <c r="DD480" s="1594"/>
      <c r="DE480" s="1594"/>
      <c r="DF480" s="1594"/>
      <c r="DG480" s="1594"/>
      <c r="DH480" s="1594"/>
      <c r="DI480" s="1594"/>
      <c r="DJ480" s="1594"/>
      <c r="DK480" s="1594"/>
      <c r="DL480" s="1594"/>
      <c r="DM480" s="1594"/>
      <c r="DN480" s="1594"/>
      <c r="DO480" s="1594"/>
      <c r="DP480" s="1594"/>
      <c r="DQ480" s="1594"/>
      <c r="DR480" s="1594"/>
      <c r="DS480" s="1594"/>
      <c r="DT480" s="1594"/>
      <c r="DU480" s="1594"/>
      <c r="DV480" s="1594"/>
      <c r="DW480" s="1594"/>
      <c r="DX480" s="1594"/>
      <c r="DY480" s="1594"/>
      <c r="DZ480" s="1594"/>
      <c r="EA480" s="1594"/>
      <c r="EB480" s="1594"/>
      <c r="EC480" s="1594"/>
      <c r="ED480" s="1594"/>
      <c r="EE480" s="1594"/>
      <c r="EF480" s="1594"/>
      <c r="EG480" s="1594"/>
      <c r="EH480" s="1594"/>
      <c r="EI480" s="1594"/>
      <c r="EJ480" s="1594"/>
      <c r="EK480" s="1594"/>
      <c r="EL480" s="1594"/>
      <c r="EM480" s="1594"/>
      <c r="EN480" s="1594"/>
      <c r="EO480" s="1594"/>
      <c r="EP480" s="1594"/>
      <c r="EQ480" s="1594"/>
      <c r="ER480" s="1594"/>
      <c r="ES480" s="1594"/>
    </row>
    <row r="481" spans="1:149" s="1595" customFormat="1" ht="12.5">
      <c r="A481" s="1644" t="str">
        <f t="shared" si="258"/>
        <v>Organisation</v>
      </c>
      <c r="B481" s="1758"/>
      <c r="C481" s="1758"/>
      <c r="D481" s="1758"/>
      <c r="E481" s="1756"/>
      <c r="F481" s="1592"/>
      <c r="G481" s="1714">
        <f t="shared" si="259"/>
        <v>0</v>
      </c>
      <c r="H481" s="1645"/>
      <c r="I481" s="1714">
        <f t="shared" si="260"/>
        <v>0</v>
      </c>
      <c r="J481" s="1646"/>
      <c r="K481" s="1646"/>
      <c r="L481" s="1592"/>
      <c r="M481" s="1597"/>
      <c r="N481" s="1597"/>
      <c r="O481" s="1646"/>
      <c r="P481" s="1647"/>
      <c r="Q481" s="1647"/>
      <c r="R481" s="1648"/>
      <c r="S481" s="1603"/>
      <c r="T481" s="1649"/>
      <c r="U481" s="1649"/>
      <c r="V481" s="1649"/>
      <c r="W481" s="1649"/>
      <c r="X481" s="1649"/>
      <c r="Y481" s="1649"/>
      <c r="Z481" s="1649"/>
      <c r="AA481" s="1649"/>
      <c r="AB481" s="1649"/>
      <c r="AC481" s="1649"/>
      <c r="AD481" s="1649"/>
      <c r="AE481" s="1649"/>
      <c r="AF481" s="1610">
        <f t="shared" si="239"/>
        <v>0</v>
      </c>
      <c r="AG481" s="1649"/>
      <c r="AH481" s="1649"/>
      <c r="AI481" s="1649"/>
      <c r="AJ481" s="1649"/>
      <c r="AK481" s="1649"/>
      <c r="AL481" s="1649"/>
      <c r="AM481" s="1649"/>
      <c r="AN481" s="1649"/>
      <c r="AO481" s="1649"/>
      <c r="AP481" s="1649"/>
      <c r="AQ481" s="1649"/>
      <c r="AR481" s="1709"/>
      <c r="AS481" s="1779">
        <f t="shared" si="240"/>
        <v>0</v>
      </c>
      <c r="AT481" s="1711">
        <f t="shared" si="261"/>
        <v>0</v>
      </c>
      <c r="AU481" s="1611">
        <f t="shared" si="241"/>
        <v>0</v>
      </c>
      <c r="AV481" s="1611">
        <f t="shared" si="242"/>
        <v>0</v>
      </c>
      <c r="AW481" s="1611">
        <f t="shared" si="243"/>
        <v>0</v>
      </c>
      <c r="AX481" s="1611">
        <f t="shared" si="244"/>
        <v>0</v>
      </c>
      <c r="AY481" s="1611">
        <f t="shared" si="245"/>
        <v>0</v>
      </c>
      <c r="AZ481" s="1611">
        <f t="shared" si="246"/>
        <v>0</v>
      </c>
      <c r="BA481" s="1611">
        <f t="shared" si="247"/>
        <v>0</v>
      </c>
      <c r="BB481" s="1611">
        <f t="shared" si="248"/>
        <v>0</v>
      </c>
      <c r="BC481" s="1611">
        <f t="shared" si="249"/>
        <v>0</v>
      </c>
      <c r="BD481" s="1611">
        <f t="shared" si="250"/>
        <v>0</v>
      </c>
      <c r="BE481" s="1611">
        <f t="shared" si="251"/>
        <v>0</v>
      </c>
      <c r="BF481" s="1611">
        <f t="shared" si="252"/>
        <v>0</v>
      </c>
      <c r="BG481" s="1611">
        <f t="shared" si="262"/>
        <v>0</v>
      </c>
      <c r="BH481" s="1611" t="str">
        <f t="shared" si="263"/>
        <v/>
      </c>
      <c r="BI481" s="1611" t="str">
        <f t="shared" si="264"/>
        <v/>
      </c>
      <c r="BJ481" s="1611" t="str">
        <f t="shared" si="253"/>
        <v/>
      </c>
      <c r="BK481" s="1611" t="str">
        <f t="shared" si="254"/>
        <v/>
      </c>
      <c r="BL481" s="1611" t="str">
        <f t="shared" ca="1" si="255"/>
        <v/>
      </c>
      <c r="BM481" s="1611" t="str">
        <f t="shared" si="265"/>
        <v/>
      </c>
      <c r="BN481" s="1611" t="str">
        <f t="shared" si="256"/>
        <v/>
      </c>
      <c r="BO481" s="1611" t="str">
        <f t="shared" si="257"/>
        <v/>
      </c>
      <c r="BP481" s="1611" t="str">
        <f t="shared" si="266"/>
        <v/>
      </c>
      <c r="BQ481" s="1611" t="str">
        <f t="shared" si="267"/>
        <v/>
      </c>
      <c r="BR481" s="1611" t="str">
        <f t="shared" si="268"/>
        <v/>
      </c>
      <c r="BS481" s="1611" t="str">
        <f t="shared" si="269"/>
        <v/>
      </c>
      <c r="BT481" s="1611" t="str">
        <f t="shared" si="270"/>
        <v/>
      </c>
      <c r="BU481" s="1731">
        <f t="shared" ca="1" si="271"/>
        <v>0</v>
      </c>
      <c r="BV481" s="1594"/>
      <c r="BW481" s="1594"/>
      <c r="BX481" s="1594"/>
      <c r="BY481" s="1594"/>
      <c r="BZ481" s="1594"/>
      <c r="CA481" s="1594"/>
      <c r="CB481" s="1594"/>
      <c r="CC481" s="1594"/>
      <c r="CD481" s="1594"/>
      <c r="CE481" s="1594"/>
      <c r="CF481" s="1594"/>
      <c r="CG481" s="1594"/>
      <c r="CH481" s="1594"/>
      <c r="CI481" s="1594"/>
      <c r="CJ481" s="1594"/>
      <c r="CK481" s="1594"/>
      <c r="CL481" s="1594"/>
      <c r="CM481" s="1594"/>
      <c r="CN481" s="1594"/>
      <c r="CO481" s="1594"/>
      <c r="CP481" s="1594"/>
      <c r="CQ481" s="1594"/>
      <c r="CR481" s="1594"/>
      <c r="CS481" s="1594"/>
      <c r="CT481" s="1594"/>
      <c r="CU481" s="1594"/>
      <c r="CV481" s="1594"/>
      <c r="CW481" s="1594"/>
      <c r="CX481" s="1594"/>
      <c r="CY481" s="1594"/>
      <c r="CZ481" s="1594"/>
      <c r="DA481" s="1594"/>
      <c r="DB481" s="1594"/>
      <c r="DC481" s="1594"/>
      <c r="DD481" s="1594"/>
      <c r="DE481" s="1594"/>
      <c r="DF481" s="1594"/>
      <c r="DG481" s="1594"/>
      <c r="DH481" s="1594"/>
      <c r="DI481" s="1594"/>
      <c r="DJ481" s="1594"/>
      <c r="DK481" s="1594"/>
      <c r="DL481" s="1594"/>
      <c r="DM481" s="1594"/>
      <c r="DN481" s="1594"/>
      <c r="DO481" s="1594"/>
      <c r="DP481" s="1594"/>
      <c r="DQ481" s="1594"/>
      <c r="DR481" s="1594"/>
      <c r="DS481" s="1594"/>
      <c r="DT481" s="1594"/>
      <c r="DU481" s="1594"/>
      <c r="DV481" s="1594"/>
      <c r="DW481" s="1594"/>
      <c r="DX481" s="1594"/>
      <c r="DY481" s="1594"/>
      <c r="DZ481" s="1594"/>
      <c r="EA481" s="1594"/>
      <c r="EB481" s="1594"/>
      <c r="EC481" s="1594"/>
      <c r="ED481" s="1594"/>
      <c r="EE481" s="1594"/>
      <c r="EF481" s="1594"/>
      <c r="EG481" s="1594"/>
      <c r="EH481" s="1594"/>
      <c r="EI481" s="1594"/>
      <c r="EJ481" s="1594"/>
      <c r="EK481" s="1594"/>
      <c r="EL481" s="1594"/>
      <c r="EM481" s="1594"/>
      <c r="EN481" s="1594"/>
      <c r="EO481" s="1594"/>
      <c r="EP481" s="1594"/>
      <c r="EQ481" s="1594"/>
      <c r="ER481" s="1594"/>
      <c r="ES481" s="1594"/>
    </row>
    <row r="482" spans="1:149" s="1595" customFormat="1" ht="12.5">
      <c r="A482" s="1644" t="str">
        <f t="shared" si="258"/>
        <v>Organisation</v>
      </c>
      <c r="B482" s="1758"/>
      <c r="C482" s="1758"/>
      <c r="D482" s="1758"/>
      <c r="E482" s="1756"/>
      <c r="F482" s="1592"/>
      <c r="G482" s="1714">
        <f t="shared" si="259"/>
        <v>0</v>
      </c>
      <c r="H482" s="1645"/>
      <c r="I482" s="1714">
        <f t="shared" si="260"/>
        <v>0</v>
      </c>
      <c r="J482" s="1646"/>
      <c r="K482" s="1646"/>
      <c r="L482" s="1592"/>
      <c r="M482" s="1597"/>
      <c r="N482" s="1597"/>
      <c r="O482" s="1646"/>
      <c r="P482" s="1647"/>
      <c r="Q482" s="1647"/>
      <c r="R482" s="1648"/>
      <c r="S482" s="1603"/>
      <c r="T482" s="1649"/>
      <c r="U482" s="1649"/>
      <c r="V482" s="1649"/>
      <c r="W482" s="1649"/>
      <c r="X482" s="1649"/>
      <c r="Y482" s="1649"/>
      <c r="Z482" s="1649"/>
      <c r="AA482" s="1649"/>
      <c r="AB482" s="1649"/>
      <c r="AC482" s="1649"/>
      <c r="AD482" s="1649"/>
      <c r="AE482" s="1649"/>
      <c r="AF482" s="1610">
        <f t="shared" si="239"/>
        <v>0</v>
      </c>
      <c r="AG482" s="1649"/>
      <c r="AH482" s="1649"/>
      <c r="AI482" s="1649"/>
      <c r="AJ482" s="1649"/>
      <c r="AK482" s="1649"/>
      <c r="AL482" s="1649"/>
      <c r="AM482" s="1649"/>
      <c r="AN482" s="1649"/>
      <c r="AO482" s="1649"/>
      <c r="AP482" s="1649"/>
      <c r="AQ482" s="1649"/>
      <c r="AR482" s="1709"/>
      <c r="AS482" s="1779">
        <f t="shared" si="240"/>
        <v>0</v>
      </c>
      <c r="AT482" s="1711">
        <f t="shared" si="261"/>
        <v>0</v>
      </c>
      <c r="AU482" s="1611">
        <f t="shared" si="241"/>
        <v>0</v>
      </c>
      <c r="AV482" s="1611">
        <f t="shared" si="242"/>
        <v>0</v>
      </c>
      <c r="AW482" s="1611">
        <f t="shared" si="243"/>
        <v>0</v>
      </c>
      <c r="AX482" s="1611">
        <f t="shared" si="244"/>
        <v>0</v>
      </c>
      <c r="AY482" s="1611">
        <f t="shared" si="245"/>
        <v>0</v>
      </c>
      <c r="AZ482" s="1611">
        <f t="shared" si="246"/>
        <v>0</v>
      </c>
      <c r="BA482" s="1611">
        <f t="shared" si="247"/>
        <v>0</v>
      </c>
      <c r="BB482" s="1611">
        <f t="shared" si="248"/>
        <v>0</v>
      </c>
      <c r="BC482" s="1611">
        <f t="shared" si="249"/>
        <v>0</v>
      </c>
      <c r="BD482" s="1611">
        <f t="shared" si="250"/>
        <v>0</v>
      </c>
      <c r="BE482" s="1611">
        <f t="shared" si="251"/>
        <v>0</v>
      </c>
      <c r="BF482" s="1611">
        <f t="shared" si="252"/>
        <v>0</v>
      </c>
      <c r="BG482" s="1611">
        <f t="shared" si="262"/>
        <v>0</v>
      </c>
      <c r="BH482" s="1611" t="str">
        <f t="shared" si="263"/>
        <v/>
      </c>
      <c r="BI482" s="1611" t="str">
        <f t="shared" si="264"/>
        <v/>
      </c>
      <c r="BJ482" s="1611" t="str">
        <f t="shared" si="253"/>
        <v/>
      </c>
      <c r="BK482" s="1611" t="str">
        <f t="shared" si="254"/>
        <v/>
      </c>
      <c r="BL482" s="1611" t="str">
        <f t="shared" ca="1" si="255"/>
        <v/>
      </c>
      <c r="BM482" s="1611" t="str">
        <f t="shared" si="265"/>
        <v/>
      </c>
      <c r="BN482" s="1611" t="str">
        <f t="shared" si="256"/>
        <v/>
      </c>
      <c r="BO482" s="1611" t="str">
        <f t="shared" si="257"/>
        <v/>
      </c>
      <c r="BP482" s="1611" t="str">
        <f t="shared" si="266"/>
        <v/>
      </c>
      <c r="BQ482" s="1611" t="str">
        <f t="shared" si="267"/>
        <v/>
      </c>
      <c r="BR482" s="1611" t="str">
        <f t="shared" si="268"/>
        <v/>
      </c>
      <c r="BS482" s="1611" t="str">
        <f t="shared" si="269"/>
        <v/>
      </c>
      <c r="BT482" s="1611" t="str">
        <f t="shared" si="270"/>
        <v/>
      </c>
      <c r="BU482" s="1731">
        <f t="shared" ca="1" si="271"/>
        <v>0</v>
      </c>
      <c r="BV482" s="1594"/>
      <c r="BW482" s="1594"/>
      <c r="BX482" s="1594"/>
      <c r="BY482" s="1594"/>
      <c r="BZ482" s="1594"/>
      <c r="CA482" s="1594"/>
      <c r="CB482" s="1594"/>
      <c r="CC482" s="1594"/>
      <c r="CD482" s="1594"/>
      <c r="CE482" s="1594"/>
      <c r="CF482" s="1594"/>
      <c r="CG482" s="1594"/>
      <c r="CH482" s="1594"/>
      <c r="CI482" s="1594"/>
      <c r="CJ482" s="1594"/>
      <c r="CK482" s="1594"/>
      <c r="CL482" s="1594"/>
      <c r="CM482" s="1594"/>
      <c r="CN482" s="1594"/>
      <c r="CO482" s="1594"/>
      <c r="CP482" s="1594"/>
      <c r="CQ482" s="1594"/>
      <c r="CR482" s="1594"/>
      <c r="CS482" s="1594"/>
      <c r="CT482" s="1594"/>
      <c r="CU482" s="1594"/>
      <c r="CV482" s="1594"/>
      <c r="CW482" s="1594"/>
      <c r="CX482" s="1594"/>
      <c r="CY482" s="1594"/>
      <c r="CZ482" s="1594"/>
      <c r="DA482" s="1594"/>
      <c r="DB482" s="1594"/>
      <c r="DC482" s="1594"/>
      <c r="DD482" s="1594"/>
      <c r="DE482" s="1594"/>
      <c r="DF482" s="1594"/>
      <c r="DG482" s="1594"/>
      <c r="DH482" s="1594"/>
      <c r="DI482" s="1594"/>
      <c r="DJ482" s="1594"/>
      <c r="DK482" s="1594"/>
      <c r="DL482" s="1594"/>
      <c r="DM482" s="1594"/>
      <c r="DN482" s="1594"/>
      <c r="DO482" s="1594"/>
      <c r="DP482" s="1594"/>
      <c r="DQ482" s="1594"/>
      <c r="DR482" s="1594"/>
      <c r="DS482" s="1594"/>
      <c r="DT482" s="1594"/>
      <c r="DU482" s="1594"/>
      <c r="DV482" s="1594"/>
      <c r="DW482" s="1594"/>
      <c r="DX482" s="1594"/>
      <c r="DY482" s="1594"/>
      <c r="DZ482" s="1594"/>
      <c r="EA482" s="1594"/>
      <c r="EB482" s="1594"/>
      <c r="EC482" s="1594"/>
      <c r="ED482" s="1594"/>
      <c r="EE482" s="1594"/>
      <c r="EF482" s="1594"/>
      <c r="EG482" s="1594"/>
      <c r="EH482" s="1594"/>
      <c r="EI482" s="1594"/>
      <c r="EJ482" s="1594"/>
      <c r="EK482" s="1594"/>
      <c r="EL482" s="1594"/>
      <c r="EM482" s="1594"/>
      <c r="EN482" s="1594"/>
      <c r="EO482" s="1594"/>
      <c r="EP482" s="1594"/>
      <c r="EQ482" s="1594"/>
      <c r="ER482" s="1594"/>
      <c r="ES482" s="1594"/>
    </row>
    <row r="483" spans="1:149" s="1595" customFormat="1" ht="12.5">
      <c r="A483" s="1644" t="str">
        <f t="shared" si="258"/>
        <v>Organisation</v>
      </c>
      <c r="B483" s="1758"/>
      <c r="C483" s="1758"/>
      <c r="D483" s="1758"/>
      <c r="E483" s="1756"/>
      <c r="F483" s="1592"/>
      <c r="G483" s="1714">
        <f t="shared" si="259"/>
        <v>0</v>
      </c>
      <c r="H483" s="1645"/>
      <c r="I483" s="1714">
        <f t="shared" si="260"/>
        <v>0</v>
      </c>
      <c r="J483" s="1646"/>
      <c r="K483" s="1646"/>
      <c r="L483" s="1592"/>
      <c r="M483" s="1597"/>
      <c r="N483" s="1597"/>
      <c r="O483" s="1646"/>
      <c r="P483" s="1647"/>
      <c r="Q483" s="1647"/>
      <c r="R483" s="1648"/>
      <c r="S483" s="1603"/>
      <c r="T483" s="1649"/>
      <c r="U483" s="1649"/>
      <c r="V483" s="1649"/>
      <c r="W483" s="1649"/>
      <c r="X483" s="1649"/>
      <c r="Y483" s="1649"/>
      <c r="Z483" s="1649"/>
      <c r="AA483" s="1649"/>
      <c r="AB483" s="1649"/>
      <c r="AC483" s="1649"/>
      <c r="AD483" s="1649"/>
      <c r="AE483" s="1649"/>
      <c r="AF483" s="1610">
        <f t="shared" si="239"/>
        <v>0</v>
      </c>
      <c r="AG483" s="1649"/>
      <c r="AH483" s="1649"/>
      <c r="AI483" s="1649"/>
      <c r="AJ483" s="1649"/>
      <c r="AK483" s="1649"/>
      <c r="AL483" s="1649"/>
      <c r="AM483" s="1649"/>
      <c r="AN483" s="1649"/>
      <c r="AO483" s="1649"/>
      <c r="AP483" s="1649"/>
      <c r="AQ483" s="1649"/>
      <c r="AR483" s="1709"/>
      <c r="AS483" s="1779">
        <f t="shared" si="240"/>
        <v>0</v>
      </c>
      <c r="AT483" s="1711">
        <f t="shared" si="261"/>
        <v>0</v>
      </c>
      <c r="AU483" s="1611">
        <f t="shared" si="241"/>
        <v>0</v>
      </c>
      <c r="AV483" s="1611">
        <f t="shared" si="242"/>
        <v>0</v>
      </c>
      <c r="AW483" s="1611">
        <f t="shared" si="243"/>
        <v>0</v>
      </c>
      <c r="AX483" s="1611">
        <f t="shared" si="244"/>
        <v>0</v>
      </c>
      <c r="AY483" s="1611">
        <f t="shared" si="245"/>
        <v>0</v>
      </c>
      <c r="AZ483" s="1611">
        <f t="shared" si="246"/>
        <v>0</v>
      </c>
      <c r="BA483" s="1611">
        <f t="shared" si="247"/>
        <v>0</v>
      </c>
      <c r="BB483" s="1611">
        <f t="shared" si="248"/>
        <v>0</v>
      </c>
      <c r="BC483" s="1611">
        <f t="shared" si="249"/>
        <v>0</v>
      </c>
      <c r="BD483" s="1611">
        <f t="shared" si="250"/>
        <v>0</v>
      </c>
      <c r="BE483" s="1611">
        <f t="shared" si="251"/>
        <v>0</v>
      </c>
      <c r="BF483" s="1611">
        <f t="shared" si="252"/>
        <v>0</v>
      </c>
      <c r="BG483" s="1611">
        <f t="shared" si="262"/>
        <v>0</v>
      </c>
      <c r="BH483" s="1611" t="str">
        <f t="shared" si="263"/>
        <v/>
      </c>
      <c r="BI483" s="1611" t="str">
        <f t="shared" si="264"/>
        <v/>
      </c>
      <c r="BJ483" s="1611" t="str">
        <f t="shared" si="253"/>
        <v/>
      </c>
      <c r="BK483" s="1611" t="str">
        <f t="shared" si="254"/>
        <v/>
      </c>
      <c r="BL483" s="1611" t="str">
        <f t="shared" ca="1" si="255"/>
        <v/>
      </c>
      <c r="BM483" s="1611" t="str">
        <f t="shared" si="265"/>
        <v/>
      </c>
      <c r="BN483" s="1611" t="str">
        <f t="shared" si="256"/>
        <v/>
      </c>
      <c r="BO483" s="1611" t="str">
        <f t="shared" si="257"/>
        <v/>
      </c>
      <c r="BP483" s="1611" t="str">
        <f t="shared" si="266"/>
        <v/>
      </c>
      <c r="BQ483" s="1611" t="str">
        <f t="shared" si="267"/>
        <v/>
      </c>
      <c r="BR483" s="1611" t="str">
        <f t="shared" si="268"/>
        <v/>
      </c>
      <c r="BS483" s="1611" t="str">
        <f t="shared" si="269"/>
        <v/>
      </c>
      <c r="BT483" s="1611" t="str">
        <f t="shared" si="270"/>
        <v/>
      </c>
      <c r="BU483" s="1731">
        <f t="shared" ca="1" si="271"/>
        <v>0</v>
      </c>
      <c r="BV483" s="1594"/>
      <c r="BW483" s="1594"/>
      <c r="BX483" s="1594"/>
      <c r="BY483" s="1594"/>
      <c r="BZ483" s="1594"/>
      <c r="CA483" s="1594"/>
      <c r="CB483" s="1594"/>
      <c r="CC483" s="1594"/>
      <c r="CD483" s="1594"/>
      <c r="CE483" s="1594"/>
      <c r="CF483" s="1594"/>
      <c r="CG483" s="1594"/>
      <c r="CH483" s="1594"/>
      <c r="CI483" s="1594"/>
      <c r="CJ483" s="1594"/>
      <c r="CK483" s="1594"/>
      <c r="CL483" s="1594"/>
      <c r="CM483" s="1594"/>
      <c r="CN483" s="1594"/>
      <c r="CO483" s="1594"/>
      <c r="CP483" s="1594"/>
      <c r="CQ483" s="1594"/>
      <c r="CR483" s="1594"/>
      <c r="CS483" s="1594"/>
      <c r="CT483" s="1594"/>
      <c r="CU483" s="1594"/>
      <c r="CV483" s="1594"/>
      <c r="CW483" s="1594"/>
      <c r="CX483" s="1594"/>
      <c r="CY483" s="1594"/>
      <c r="CZ483" s="1594"/>
      <c r="DA483" s="1594"/>
      <c r="DB483" s="1594"/>
      <c r="DC483" s="1594"/>
      <c r="DD483" s="1594"/>
      <c r="DE483" s="1594"/>
      <c r="DF483" s="1594"/>
      <c r="DG483" s="1594"/>
      <c r="DH483" s="1594"/>
      <c r="DI483" s="1594"/>
      <c r="DJ483" s="1594"/>
      <c r="DK483" s="1594"/>
      <c r="DL483" s="1594"/>
      <c r="DM483" s="1594"/>
      <c r="DN483" s="1594"/>
      <c r="DO483" s="1594"/>
      <c r="DP483" s="1594"/>
      <c r="DQ483" s="1594"/>
      <c r="DR483" s="1594"/>
      <c r="DS483" s="1594"/>
      <c r="DT483" s="1594"/>
      <c r="DU483" s="1594"/>
      <c r="DV483" s="1594"/>
      <c r="DW483" s="1594"/>
      <c r="DX483" s="1594"/>
      <c r="DY483" s="1594"/>
      <c r="DZ483" s="1594"/>
      <c r="EA483" s="1594"/>
      <c r="EB483" s="1594"/>
      <c r="EC483" s="1594"/>
      <c r="ED483" s="1594"/>
      <c r="EE483" s="1594"/>
      <c r="EF483" s="1594"/>
      <c r="EG483" s="1594"/>
      <c r="EH483" s="1594"/>
      <c r="EI483" s="1594"/>
      <c r="EJ483" s="1594"/>
      <c r="EK483" s="1594"/>
      <c r="EL483" s="1594"/>
      <c r="EM483" s="1594"/>
      <c r="EN483" s="1594"/>
      <c r="EO483" s="1594"/>
      <c r="EP483" s="1594"/>
      <c r="EQ483" s="1594"/>
      <c r="ER483" s="1594"/>
      <c r="ES483" s="1594"/>
    </row>
    <row r="484" spans="1:149" s="1595" customFormat="1" ht="12.5">
      <c r="A484" s="1644" t="str">
        <f t="shared" si="258"/>
        <v>Organisation</v>
      </c>
      <c r="B484" s="1758"/>
      <c r="C484" s="1758"/>
      <c r="D484" s="1758"/>
      <c r="E484" s="1756"/>
      <c r="F484" s="1592"/>
      <c r="G484" s="1714">
        <f t="shared" si="259"/>
        <v>0</v>
      </c>
      <c r="H484" s="1645"/>
      <c r="I484" s="1714">
        <f t="shared" si="260"/>
        <v>0</v>
      </c>
      <c r="J484" s="1646"/>
      <c r="K484" s="1646"/>
      <c r="L484" s="1592"/>
      <c r="M484" s="1597"/>
      <c r="N484" s="1597"/>
      <c r="O484" s="1646"/>
      <c r="P484" s="1647"/>
      <c r="Q484" s="1647"/>
      <c r="R484" s="1648"/>
      <c r="S484" s="1603"/>
      <c r="T484" s="1649"/>
      <c r="U484" s="1649"/>
      <c r="V484" s="1649"/>
      <c r="W484" s="1649"/>
      <c r="X484" s="1649"/>
      <c r="Y484" s="1649"/>
      <c r="Z484" s="1649"/>
      <c r="AA484" s="1649"/>
      <c r="AB484" s="1649"/>
      <c r="AC484" s="1649"/>
      <c r="AD484" s="1649"/>
      <c r="AE484" s="1649"/>
      <c r="AF484" s="1610">
        <f t="shared" si="239"/>
        <v>0</v>
      </c>
      <c r="AG484" s="1649"/>
      <c r="AH484" s="1649"/>
      <c r="AI484" s="1649"/>
      <c r="AJ484" s="1649"/>
      <c r="AK484" s="1649"/>
      <c r="AL484" s="1649"/>
      <c r="AM484" s="1649"/>
      <c r="AN484" s="1649"/>
      <c r="AO484" s="1649"/>
      <c r="AP484" s="1649"/>
      <c r="AQ484" s="1649"/>
      <c r="AR484" s="1709"/>
      <c r="AS484" s="1779">
        <f t="shared" si="240"/>
        <v>0</v>
      </c>
      <c r="AT484" s="1711">
        <f t="shared" si="261"/>
        <v>0</v>
      </c>
      <c r="AU484" s="1611">
        <f t="shared" si="241"/>
        <v>0</v>
      </c>
      <c r="AV484" s="1611">
        <f t="shared" si="242"/>
        <v>0</v>
      </c>
      <c r="AW484" s="1611">
        <f t="shared" si="243"/>
        <v>0</v>
      </c>
      <c r="AX484" s="1611">
        <f t="shared" si="244"/>
        <v>0</v>
      </c>
      <c r="AY484" s="1611">
        <f t="shared" si="245"/>
        <v>0</v>
      </c>
      <c r="AZ484" s="1611">
        <f t="shared" si="246"/>
        <v>0</v>
      </c>
      <c r="BA484" s="1611">
        <f t="shared" si="247"/>
        <v>0</v>
      </c>
      <c r="BB484" s="1611">
        <f t="shared" si="248"/>
        <v>0</v>
      </c>
      <c r="BC484" s="1611">
        <f t="shared" si="249"/>
        <v>0</v>
      </c>
      <c r="BD484" s="1611">
        <f t="shared" si="250"/>
        <v>0</v>
      </c>
      <c r="BE484" s="1611">
        <f t="shared" si="251"/>
        <v>0</v>
      </c>
      <c r="BF484" s="1611">
        <f t="shared" si="252"/>
        <v>0</v>
      </c>
      <c r="BG484" s="1611">
        <f t="shared" si="262"/>
        <v>0</v>
      </c>
      <c r="BH484" s="1611" t="str">
        <f t="shared" si="263"/>
        <v/>
      </c>
      <c r="BI484" s="1611" t="str">
        <f t="shared" si="264"/>
        <v/>
      </c>
      <c r="BJ484" s="1611" t="str">
        <f t="shared" si="253"/>
        <v/>
      </c>
      <c r="BK484" s="1611" t="str">
        <f t="shared" si="254"/>
        <v/>
      </c>
      <c r="BL484" s="1611" t="str">
        <f t="shared" ca="1" si="255"/>
        <v/>
      </c>
      <c r="BM484" s="1611" t="str">
        <f t="shared" si="265"/>
        <v/>
      </c>
      <c r="BN484" s="1611" t="str">
        <f t="shared" si="256"/>
        <v/>
      </c>
      <c r="BO484" s="1611" t="str">
        <f t="shared" si="257"/>
        <v/>
      </c>
      <c r="BP484" s="1611" t="str">
        <f t="shared" si="266"/>
        <v/>
      </c>
      <c r="BQ484" s="1611" t="str">
        <f t="shared" si="267"/>
        <v/>
      </c>
      <c r="BR484" s="1611" t="str">
        <f t="shared" si="268"/>
        <v/>
      </c>
      <c r="BS484" s="1611" t="str">
        <f t="shared" si="269"/>
        <v/>
      </c>
      <c r="BT484" s="1611" t="str">
        <f t="shared" si="270"/>
        <v/>
      </c>
      <c r="BU484" s="1731">
        <f t="shared" ca="1" si="271"/>
        <v>0</v>
      </c>
      <c r="BV484" s="1594"/>
      <c r="BW484" s="1594"/>
      <c r="BX484" s="1594"/>
      <c r="BY484" s="1594"/>
      <c r="BZ484" s="1594"/>
      <c r="CA484" s="1594"/>
      <c r="CB484" s="1594"/>
      <c r="CC484" s="1594"/>
      <c r="CD484" s="1594"/>
      <c r="CE484" s="1594"/>
      <c r="CF484" s="1594"/>
      <c r="CG484" s="1594"/>
      <c r="CH484" s="1594"/>
      <c r="CI484" s="1594"/>
      <c r="CJ484" s="1594"/>
      <c r="CK484" s="1594"/>
      <c r="CL484" s="1594"/>
      <c r="CM484" s="1594"/>
      <c r="CN484" s="1594"/>
      <c r="CO484" s="1594"/>
      <c r="CP484" s="1594"/>
      <c r="CQ484" s="1594"/>
      <c r="CR484" s="1594"/>
      <c r="CS484" s="1594"/>
      <c r="CT484" s="1594"/>
      <c r="CU484" s="1594"/>
      <c r="CV484" s="1594"/>
      <c r="CW484" s="1594"/>
      <c r="CX484" s="1594"/>
      <c r="CY484" s="1594"/>
      <c r="CZ484" s="1594"/>
      <c r="DA484" s="1594"/>
      <c r="DB484" s="1594"/>
      <c r="DC484" s="1594"/>
      <c r="DD484" s="1594"/>
      <c r="DE484" s="1594"/>
      <c r="DF484" s="1594"/>
      <c r="DG484" s="1594"/>
      <c r="DH484" s="1594"/>
      <c r="DI484" s="1594"/>
      <c r="DJ484" s="1594"/>
      <c r="DK484" s="1594"/>
      <c r="DL484" s="1594"/>
      <c r="DM484" s="1594"/>
      <c r="DN484" s="1594"/>
      <c r="DO484" s="1594"/>
      <c r="DP484" s="1594"/>
      <c r="DQ484" s="1594"/>
      <c r="DR484" s="1594"/>
      <c r="DS484" s="1594"/>
      <c r="DT484" s="1594"/>
      <c r="DU484" s="1594"/>
      <c r="DV484" s="1594"/>
      <c r="DW484" s="1594"/>
      <c r="DX484" s="1594"/>
      <c r="DY484" s="1594"/>
      <c r="DZ484" s="1594"/>
      <c r="EA484" s="1594"/>
      <c r="EB484" s="1594"/>
      <c r="EC484" s="1594"/>
      <c r="ED484" s="1594"/>
      <c r="EE484" s="1594"/>
      <c r="EF484" s="1594"/>
      <c r="EG484" s="1594"/>
      <c r="EH484" s="1594"/>
      <c r="EI484" s="1594"/>
      <c r="EJ484" s="1594"/>
      <c r="EK484" s="1594"/>
      <c r="EL484" s="1594"/>
      <c r="EM484" s="1594"/>
      <c r="EN484" s="1594"/>
      <c r="EO484" s="1594"/>
      <c r="EP484" s="1594"/>
      <c r="EQ484" s="1594"/>
      <c r="ER484" s="1594"/>
      <c r="ES484" s="1594"/>
    </row>
    <row r="485" spans="1:149" s="1595" customFormat="1" ht="12.5">
      <c r="A485" s="1644" t="str">
        <f t="shared" si="258"/>
        <v>Organisation</v>
      </c>
      <c r="B485" s="1758"/>
      <c r="C485" s="1758"/>
      <c r="D485" s="1758"/>
      <c r="E485" s="1756"/>
      <c r="F485" s="1592"/>
      <c r="G485" s="1714">
        <f t="shared" si="259"/>
        <v>0</v>
      </c>
      <c r="H485" s="1645"/>
      <c r="I485" s="1714">
        <f t="shared" si="260"/>
        <v>0</v>
      </c>
      <c r="J485" s="1646"/>
      <c r="K485" s="1646"/>
      <c r="L485" s="1592"/>
      <c r="M485" s="1597"/>
      <c r="N485" s="1597"/>
      <c r="O485" s="1646"/>
      <c r="P485" s="1647"/>
      <c r="Q485" s="1647"/>
      <c r="R485" s="1648"/>
      <c r="S485" s="1603"/>
      <c r="T485" s="1649"/>
      <c r="U485" s="1649"/>
      <c r="V485" s="1649"/>
      <c r="W485" s="1649"/>
      <c r="X485" s="1649"/>
      <c r="Y485" s="1649"/>
      <c r="Z485" s="1649"/>
      <c r="AA485" s="1649"/>
      <c r="AB485" s="1649"/>
      <c r="AC485" s="1649"/>
      <c r="AD485" s="1649"/>
      <c r="AE485" s="1649"/>
      <c r="AF485" s="1610">
        <f t="shared" si="239"/>
        <v>0</v>
      </c>
      <c r="AG485" s="1649"/>
      <c r="AH485" s="1649"/>
      <c r="AI485" s="1649"/>
      <c r="AJ485" s="1649"/>
      <c r="AK485" s="1649"/>
      <c r="AL485" s="1649"/>
      <c r="AM485" s="1649"/>
      <c r="AN485" s="1649"/>
      <c r="AO485" s="1649"/>
      <c r="AP485" s="1649"/>
      <c r="AQ485" s="1649"/>
      <c r="AR485" s="1709"/>
      <c r="AS485" s="1779">
        <f t="shared" si="240"/>
        <v>0</v>
      </c>
      <c r="AT485" s="1711">
        <f t="shared" si="261"/>
        <v>0</v>
      </c>
      <c r="AU485" s="1611">
        <f t="shared" si="241"/>
        <v>0</v>
      </c>
      <c r="AV485" s="1611">
        <f t="shared" si="242"/>
        <v>0</v>
      </c>
      <c r="AW485" s="1611">
        <f t="shared" si="243"/>
        <v>0</v>
      </c>
      <c r="AX485" s="1611">
        <f t="shared" si="244"/>
        <v>0</v>
      </c>
      <c r="AY485" s="1611">
        <f t="shared" si="245"/>
        <v>0</v>
      </c>
      <c r="AZ485" s="1611">
        <f t="shared" si="246"/>
        <v>0</v>
      </c>
      <c r="BA485" s="1611">
        <f t="shared" si="247"/>
        <v>0</v>
      </c>
      <c r="BB485" s="1611">
        <f t="shared" si="248"/>
        <v>0</v>
      </c>
      <c r="BC485" s="1611">
        <f t="shared" si="249"/>
        <v>0</v>
      </c>
      <c r="BD485" s="1611">
        <f t="shared" si="250"/>
        <v>0</v>
      </c>
      <c r="BE485" s="1611">
        <f t="shared" si="251"/>
        <v>0</v>
      </c>
      <c r="BF485" s="1611">
        <f t="shared" si="252"/>
        <v>0</v>
      </c>
      <c r="BG485" s="1611">
        <f t="shared" si="262"/>
        <v>0</v>
      </c>
      <c r="BH485" s="1611" t="str">
        <f t="shared" si="263"/>
        <v/>
      </c>
      <c r="BI485" s="1611" t="str">
        <f t="shared" si="264"/>
        <v/>
      </c>
      <c r="BJ485" s="1611" t="str">
        <f t="shared" si="253"/>
        <v/>
      </c>
      <c r="BK485" s="1611" t="str">
        <f t="shared" si="254"/>
        <v/>
      </c>
      <c r="BL485" s="1611" t="str">
        <f t="shared" ca="1" si="255"/>
        <v/>
      </c>
      <c r="BM485" s="1611" t="str">
        <f t="shared" si="265"/>
        <v/>
      </c>
      <c r="BN485" s="1611" t="str">
        <f t="shared" si="256"/>
        <v/>
      </c>
      <c r="BO485" s="1611" t="str">
        <f t="shared" si="257"/>
        <v/>
      </c>
      <c r="BP485" s="1611" t="str">
        <f t="shared" si="266"/>
        <v/>
      </c>
      <c r="BQ485" s="1611" t="str">
        <f t="shared" si="267"/>
        <v/>
      </c>
      <c r="BR485" s="1611" t="str">
        <f t="shared" si="268"/>
        <v/>
      </c>
      <c r="BS485" s="1611" t="str">
        <f t="shared" si="269"/>
        <v/>
      </c>
      <c r="BT485" s="1611" t="str">
        <f t="shared" si="270"/>
        <v/>
      </c>
      <c r="BU485" s="1731">
        <f t="shared" ca="1" si="271"/>
        <v>0</v>
      </c>
      <c r="BV485" s="1594"/>
      <c r="BW485" s="1594"/>
      <c r="BX485" s="1594"/>
      <c r="BY485" s="1594"/>
      <c r="BZ485" s="1594"/>
      <c r="CA485" s="1594"/>
      <c r="CB485" s="1594"/>
      <c r="CC485" s="1594"/>
      <c r="CD485" s="1594"/>
      <c r="CE485" s="1594"/>
      <c r="CF485" s="1594"/>
      <c r="CG485" s="1594"/>
      <c r="CH485" s="1594"/>
      <c r="CI485" s="1594"/>
      <c r="CJ485" s="1594"/>
      <c r="CK485" s="1594"/>
      <c r="CL485" s="1594"/>
      <c r="CM485" s="1594"/>
      <c r="CN485" s="1594"/>
      <c r="CO485" s="1594"/>
      <c r="CP485" s="1594"/>
      <c r="CQ485" s="1594"/>
      <c r="CR485" s="1594"/>
      <c r="CS485" s="1594"/>
      <c r="CT485" s="1594"/>
      <c r="CU485" s="1594"/>
      <c r="CV485" s="1594"/>
      <c r="CW485" s="1594"/>
      <c r="CX485" s="1594"/>
      <c r="CY485" s="1594"/>
      <c r="CZ485" s="1594"/>
      <c r="DA485" s="1594"/>
      <c r="DB485" s="1594"/>
      <c r="DC485" s="1594"/>
      <c r="DD485" s="1594"/>
      <c r="DE485" s="1594"/>
      <c r="DF485" s="1594"/>
      <c r="DG485" s="1594"/>
      <c r="DH485" s="1594"/>
      <c r="DI485" s="1594"/>
      <c r="DJ485" s="1594"/>
      <c r="DK485" s="1594"/>
      <c r="DL485" s="1594"/>
      <c r="DM485" s="1594"/>
      <c r="DN485" s="1594"/>
      <c r="DO485" s="1594"/>
      <c r="DP485" s="1594"/>
      <c r="DQ485" s="1594"/>
      <c r="DR485" s="1594"/>
      <c r="DS485" s="1594"/>
      <c r="DT485" s="1594"/>
      <c r="DU485" s="1594"/>
      <c r="DV485" s="1594"/>
      <c r="DW485" s="1594"/>
      <c r="DX485" s="1594"/>
      <c r="DY485" s="1594"/>
      <c r="DZ485" s="1594"/>
      <c r="EA485" s="1594"/>
      <c r="EB485" s="1594"/>
      <c r="EC485" s="1594"/>
      <c r="ED485" s="1594"/>
      <c r="EE485" s="1594"/>
      <c r="EF485" s="1594"/>
      <c r="EG485" s="1594"/>
      <c r="EH485" s="1594"/>
      <c r="EI485" s="1594"/>
      <c r="EJ485" s="1594"/>
      <c r="EK485" s="1594"/>
      <c r="EL485" s="1594"/>
      <c r="EM485" s="1594"/>
      <c r="EN485" s="1594"/>
      <c r="EO485" s="1594"/>
      <c r="EP485" s="1594"/>
      <c r="EQ485" s="1594"/>
      <c r="ER485" s="1594"/>
      <c r="ES485" s="1594"/>
    </row>
    <row r="486" spans="1:149" s="1595" customFormat="1" ht="12.5">
      <c r="A486" s="1644" t="str">
        <f t="shared" si="258"/>
        <v>Organisation</v>
      </c>
      <c r="B486" s="1758"/>
      <c r="C486" s="1758"/>
      <c r="D486" s="1758"/>
      <c r="E486" s="1756"/>
      <c r="F486" s="1592"/>
      <c r="G486" s="1714">
        <f t="shared" si="259"/>
        <v>0</v>
      </c>
      <c r="H486" s="1645"/>
      <c r="I486" s="1714">
        <f t="shared" si="260"/>
        <v>0</v>
      </c>
      <c r="J486" s="1646"/>
      <c r="K486" s="1646"/>
      <c r="L486" s="1592"/>
      <c r="M486" s="1597"/>
      <c r="N486" s="1597"/>
      <c r="O486" s="1646"/>
      <c r="P486" s="1647"/>
      <c r="Q486" s="1647"/>
      <c r="R486" s="1648"/>
      <c r="S486" s="1603"/>
      <c r="T486" s="1649"/>
      <c r="U486" s="1649"/>
      <c r="V486" s="1649"/>
      <c r="W486" s="1649"/>
      <c r="X486" s="1649"/>
      <c r="Y486" s="1649"/>
      <c r="Z486" s="1649"/>
      <c r="AA486" s="1649"/>
      <c r="AB486" s="1649"/>
      <c r="AC486" s="1649"/>
      <c r="AD486" s="1649"/>
      <c r="AE486" s="1649"/>
      <c r="AF486" s="1610">
        <f t="shared" si="239"/>
        <v>0</v>
      </c>
      <c r="AG486" s="1649"/>
      <c r="AH486" s="1649"/>
      <c r="AI486" s="1649"/>
      <c r="AJ486" s="1649"/>
      <c r="AK486" s="1649"/>
      <c r="AL486" s="1649"/>
      <c r="AM486" s="1649"/>
      <c r="AN486" s="1649"/>
      <c r="AO486" s="1649"/>
      <c r="AP486" s="1649"/>
      <c r="AQ486" s="1649"/>
      <c r="AR486" s="1709"/>
      <c r="AS486" s="1779">
        <f t="shared" si="240"/>
        <v>0</v>
      </c>
      <c r="AT486" s="1711">
        <f t="shared" si="261"/>
        <v>0</v>
      </c>
      <c r="AU486" s="1611">
        <f t="shared" si="241"/>
        <v>0</v>
      </c>
      <c r="AV486" s="1611">
        <f t="shared" si="242"/>
        <v>0</v>
      </c>
      <c r="AW486" s="1611">
        <f t="shared" si="243"/>
        <v>0</v>
      </c>
      <c r="AX486" s="1611">
        <f t="shared" si="244"/>
        <v>0</v>
      </c>
      <c r="AY486" s="1611">
        <f t="shared" si="245"/>
        <v>0</v>
      </c>
      <c r="AZ486" s="1611">
        <f t="shared" si="246"/>
        <v>0</v>
      </c>
      <c r="BA486" s="1611">
        <f t="shared" si="247"/>
        <v>0</v>
      </c>
      <c r="BB486" s="1611">
        <f t="shared" si="248"/>
        <v>0</v>
      </c>
      <c r="BC486" s="1611">
        <f t="shared" si="249"/>
        <v>0</v>
      </c>
      <c r="BD486" s="1611">
        <f t="shared" si="250"/>
        <v>0</v>
      </c>
      <c r="BE486" s="1611">
        <f t="shared" si="251"/>
        <v>0</v>
      </c>
      <c r="BF486" s="1611">
        <f t="shared" si="252"/>
        <v>0</v>
      </c>
      <c r="BG486" s="1611">
        <f t="shared" si="262"/>
        <v>0</v>
      </c>
      <c r="BH486" s="1611" t="str">
        <f t="shared" si="263"/>
        <v/>
      </c>
      <c r="BI486" s="1611" t="str">
        <f t="shared" si="264"/>
        <v/>
      </c>
      <c r="BJ486" s="1611" t="str">
        <f t="shared" si="253"/>
        <v/>
      </c>
      <c r="BK486" s="1611" t="str">
        <f t="shared" si="254"/>
        <v/>
      </c>
      <c r="BL486" s="1611" t="str">
        <f t="shared" ca="1" si="255"/>
        <v/>
      </c>
      <c r="BM486" s="1611" t="str">
        <f t="shared" si="265"/>
        <v/>
      </c>
      <c r="BN486" s="1611" t="str">
        <f t="shared" si="256"/>
        <v/>
      </c>
      <c r="BO486" s="1611" t="str">
        <f t="shared" si="257"/>
        <v/>
      </c>
      <c r="BP486" s="1611" t="str">
        <f t="shared" si="266"/>
        <v/>
      </c>
      <c r="BQ486" s="1611" t="str">
        <f t="shared" si="267"/>
        <v/>
      </c>
      <c r="BR486" s="1611" t="str">
        <f t="shared" si="268"/>
        <v/>
      </c>
      <c r="BS486" s="1611" t="str">
        <f t="shared" si="269"/>
        <v/>
      </c>
      <c r="BT486" s="1611" t="str">
        <f t="shared" si="270"/>
        <v/>
      </c>
      <c r="BU486" s="1731">
        <f t="shared" ca="1" si="271"/>
        <v>0</v>
      </c>
      <c r="BV486" s="1594"/>
      <c r="BW486" s="1594"/>
      <c r="BX486" s="1594"/>
      <c r="BY486" s="1594"/>
      <c r="BZ486" s="1594"/>
      <c r="CA486" s="1594"/>
      <c r="CB486" s="1594"/>
      <c r="CC486" s="1594"/>
      <c r="CD486" s="1594"/>
      <c r="CE486" s="1594"/>
      <c r="CF486" s="1594"/>
      <c r="CG486" s="1594"/>
      <c r="CH486" s="1594"/>
      <c r="CI486" s="1594"/>
      <c r="CJ486" s="1594"/>
      <c r="CK486" s="1594"/>
      <c r="CL486" s="1594"/>
      <c r="CM486" s="1594"/>
      <c r="CN486" s="1594"/>
      <c r="CO486" s="1594"/>
      <c r="CP486" s="1594"/>
      <c r="CQ486" s="1594"/>
      <c r="CR486" s="1594"/>
      <c r="CS486" s="1594"/>
      <c r="CT486" s="1594"/>
      <c r="CU486" s="1594"/>
      <c r="CV486" s="1594"/>
      <c r="CW486" s="1594"/>
      <c r="CX486" s="1594"/>
      <c r="CY486" s="1594"/>
      <c r="CZ486" s="1594"/>
      <c r="DA486" s="1594"/>
      <c r="DB486" s="1594"/>
      <c r="DC486" s="1594"/>
      <c r="DD486" s="1594"/>
      <c r="DE486" s="1594"/>
      <c r="DF486" s="1594"/>
      <c r="DG486" s="1594"/>
      <c r="DH486" s="1594"/>
      <c r="DI486" s="1594"/>
      <c r="DJ486" s="1594"/>
      <c r="DK486" s="1594"/>
      <c r="DL486" s="1594"/>
      <c r="DM486" s="1594"/>
      <c r="DN486" s="1594"/>
      <c r="DO486" s="1594"/>
      <c r="DP486" s="1594"/>
      <c r="DQ486" s="1594"/>
      <c r="DR486" s="1594"/>
      <c r="DS486" s="1594"/>
      <c r="DT486" s="1594"/>
      <c r="DU486" s="1594"/>
      <c r="DV486" s="1594"/>
      <c r="DW486" s="1594"/>
      <c r="DX486" s="1594"/>
      <c r="DY486" s="1594"/>
      <c r="DZ486" s="1594"/>
      <c r="EA486" s="1594"/>
      <c r="EB486" s="1594"/>
      <c r="EC486" s="1594"/>
      <c r="ED486" s="1594"/>
      <c r="EE486" s="1594"/>
      <c r="EF486" s="1594"/>
      <c r="EG486" s="1594"/>
      <c r="EH486" s="1594"/>
      <c r="EI486" s="1594"/>
      <c r="EJ486" s="1594"/>
      <c r="EK486" s="1594"/>
      <c r="EL486" s="1594"/>
      <c r="EM486" s="1594"/>
      <c r="EN486" s="1594"/>
      <c r="EO486" s="1594"/>
      <c r="EP486" s="1594"/>
      <c r="EQ486" s="1594"/>
      <c r="ER486" s="1594"/>
      <c r="ES486" s="1594"/>
    </row>
    <row r="487" spans="1:149" s="1595" customFormat="1" ht="12.5">
      <c r="A487" s="1644" t="str">
        <f t="shared" si="258"/>
        <v>Organisation</v>
      </c>
      <c r="B487" s="1758"/>
      <c r="C487" s="1758"/>
      <c r="D487" s="1758"/>
      <c r="E487" s="1756"/>
      <c r="F487" s="1592"/>
      <c r="G487" s="1714">
        <f t="shared" si="259"/>
        <v>0</v>
      </c>
      <c r="H487" s="1645"/>
      <c r="I487" s="1714">
        <f t="shared" si="260"/>
        <v>0</v>
      </c>
      <c r="J487" s="1646"/>
      <c r="K487" s="1646"/>
      <c r="L487" s="1592"/>
      <c r="M487" s="1597"/>
      <c r="N487" s="1597"/>
      <c r="O487" s="1646"/>
      <c r="P487" s="1647"/>
      <c r="Q487" s="1647"/>
      <c r="R487" s="1648"/>
      <c r="S487" s="1603"/>
      <c r="T487" s="1649"/>
      <c r="U487" s="1649"/>
      <c r="V487" s="1649"/>
      <c r="W487" s="1649"/>
      <c r="X487" s="1649"/>
      <c r="Y487" s="1649"/>
      <c r="Z487" s="1649"/>
      <c r="AA487" s="1649"/>
      <c r="AB487" s="1649"/>
      <c r="AC487" s="1649"/>
      <c r="AD487" s="1649"/>
      <c r="AE487" s="1649"/>
      <c r="AF487" s="1610">
        <f t="shared" si="239"/>
        <v>0</v>
      </c>
      <c r="AG487" s="1649"/>
      <c r="AH487" s="1649"/>
      <c r="AI487" s="1649"/>
      <c r="AJ487" s="1649"/>
      <c r="AK487" s="1649"/>
      <c r="AL487" s="1649"/>
      <c r="AM487" s="1649"/>
      <c r="AN487" s="1649"/>
      <c r="AO487" s="1649"/>
      <c r="AP487" s="1649"/>
      <c r="AQ487" s="1649"/>
      <c r="AR487" s="1709"/>
      <c r="AS487" s="1779">
        <f t="shared" si="240"/>
        <v>0</v>
      </c>
      <c r="AT487" s="1711">
        <f t="shared" si="261"/>
        <v>0</v>
      </c>
      <c r="AU487" s="1611">
        <f t="shared" si="241"/>
        <v>0</v>
      </c>
      <c r="AV487" s="1611">
        <f t="shared" si="242"/>
        <v>0</v>
      </c>
      <c r="AW487" s="1611">
        <f t="shared" si="243"/>
        <v>0</v>
      </c>
      <c r="AX487" s="1611">
        <f t="shared" si="244"/>
        <v>0</v>
      </c>
      <c r="AY487" s="1611">
        <f t="shared" si="245"/>
        <v>0</v>
      </c>
      <c r="AZ487" s="1611">
        <f t="shared" si="246"/>
        <v>0</v>
      </c>
      <c r="BA487" s="1611">
        <f t="shared" si="247"/>
        <v>0</v>
      </c>
      <c r="BB487" s="1611">
        <f t="shared" si="248"/>
        <v>0</v>
      </c>
      <c r="BC487" s="1611">
        <f t="shared" si="249"/>
        <v>0</v>
      </c>
      <c r="BD487" s="1611">
        <f t="shared" si="250"/>
        <v>0</v>
      </c>
      <c r="BE487" s="1611">
        <f t="shared" si="251"/>
        <v>0</v>
      </c>
      <c r="BF487" s="1611">
        <f t="shared" si="252"/>
        <v>0</v>
      </c>
      <c r="BG487" s="1611">
        <f t="shared" si="262"/>
        <v>0</v>
      </c>
      <c r="BH487" s="1611" t="str">
        <f t="shared" si="263"/>
        <v/>
      </c>
      <c r="BI487" s="1611" t="str">
        <f t="shared" si="264"/>
        <v/>
      </c>
      <c r="BJ487" s="1611" t="str">
        <f t="shared" si="253"/>
        <v/>
      </c>
      <c r="BK487" s="1611" t="str">
        <f t="shared" si="254"/>
        <v/>
      </c>
      <c r="BL487" s="1611" t="str">
        <f t="shared" ca="1" si="255"/>
        <v/>
      </c>
      <c r="BM487" s="1611" t="str">
        <f t="shared" si="265"/>
        <v/>
      </c>
      <c r="BN487" s="1611" t="str">
        <f t="shared" si="256"/>
        <v/>
      </c>
      <c r="BO487" s="1611" t="str">
        <f t="shared" si="257"/>
        <v/>
      </c>
      <c r="BP487" s="1611" t="str">
        <f t="shared" si="266"/>
        <v/>
      </c>
      <c r="BQ487" s="1611" t="str">
        <f t="shared" si="267"/>
        <v/>
      </c>
      <c r="BR487" s="1611" t="str">
        <f t="shared" si="268"/>
        <v/>
      </c>
      <c r="BS487" s="1611" t="str">
        <f t="shared" si="269"/>
        <v/>
      </c>
      <c r="BT487" s="1611" t="str">
        <f t="shared" si="270"/>
        <v/>
      </c>
      <c r="BU487" s="1731">
        <f t="shared" ca="1" si="271"/>
        <v>0</v>
      </c>
      <c r="BV487" s="1594"/>
      <c r="BW487" s="1594"/>
      <c r="BX487" s="1594"/>
      <c r="BY487" s="1594"/>
      <c r="BZ487" s="1594"/>
      <c r="CA487" s="1594"/>
      <c r="CB487" s="1594"/>
      <c r="CC487" s="1594"/>
      <c r="CD487" s="1594"/>
      <c r="CE487" s="1594"/>
      <c r="CF487" s="1594"/>
      <c r="CG487" s="1594"/>
      <c r="CH487" s="1594"/>
      <c r="CI487" s="1594"/>
      <c r="CJ487" s="1594"/>
      <c r="CK487" s="1594"/>
      <c r="CL487" s="1594"/>
      <c r="CM487" s="1594"/>
      <c r="CN487" s="1594"/>
      <c r="CO487" s="1594"/>
      <c r="CP487" s="1594"/>
      <c r="CQ487" s="1594"/>
      <c r="CR487" s="1594"/>
      <c r="CS487" s="1594"/>
      <c r="CT487" s="1594"/>
      <c r="CU487" s="1594"/>
      <c r="CV487" s="1594"/>
      <c r="CW487" s="1594"/>
      <c r="CX487" s="1594"/>
      <c r="CY487" s="1594"/>
      <c r="CZ487" s="1594"/>
      <c r="DA487" s="1594"/>
      <c r="DB487" s="1594"/>
      <c r="DC487" s="1594"/>
      <c r="DD487" s="1594"/>
      <c r="DE487" s="1594"/>
      <c r="DF487" s="1594"/>
      <c r="DG487" s="1594"/>
      <c r="DH487" s="1594"/>
      <c r="DI487" s="1594"/>
      <c r="DJ487" s="1594"/>
      <c r="DK487" s="1594"/>
      <c r="DL487" s="1594"/>
      <c r="DM487" s="1594"/>
      <c r="DN487" s="1594"/>
      <c r="DO487" s="1594"/>
      <c r="DP487" s="1594"/>
      <c r="DQ487" s="1594"/>
      <c r="DR487" s="1594"/>
      <c r="DS487" s="1594"/>
      <c r="DT487" s="1594"/>
      <c r="DU487" s="1594"/>
      <c r="DV487" s="1594"/>
      <c r="DW487" s="1594"/>
      <c r="DX487" s="1594"/>
      <c r="DY487" s="1594"/>
      <c r="DZ487" s="1594"/>
      <c r="EA487" s="1594"/>
      <c r="EB487" s="1594"/>
      <c r="EC487" s="1594"/>
      <c r="ED487" s="1594"/>
      <c r="EE487" s="1594"/>
      <c r="EF487" s="1594"/>
      <c r="EG487" s="1594"/>
      <c r="EH487" s="1594"/>
      <c r="EI487" s="1594"/>
      <c r="EJ487" s="1594"/>
      <c r="EK487" s="1594"/>
      <c r="EL487" s="1594"/>
      <c r="EM487" s="1594"/>
      <c r="EN487" s="1594"/>
      <c r="EO487" s="1594"/>
      <c r="EP487" s="1594"/>
      <c r="EQ487" s="1594"/>
      <c r="ER487" s="1594"/>
      <c r="ES487" s="1594"/>
    </row>
    <row r="488" spans="1:149" s="1595" customFormat="1" ht="12.5">
      <c r="A488" s="1644" t="str">
        <f t="shared" si="258"/>
        <v>Organisation</v>
      </c>
      <c r="B488" s="1758"/>
      <c r="C488" s="1758"/>
      <c r="D488" s="1758"/>
      <c r="E488" s="1756"/>
      <c r="F488" s="1592"/>
      <c r="G488" s="1714">
        <f t="shared" si="259"/>
        <v>0</v>
      </c>
      <c r="H488" s="1645"/>
      <c r="I488" s="1714">
        <f t="shared" si="260"/>
        <v>0</v>
      </c>
      <c r="J488" s="1646"/>
      <c r="K488" s="1646"/>
      <c r="L488" s="1592"/>
      <c r="M488" s="1597"/>
      <c r="N488" s="1597"/>
      <c r="O488" s="1646"/>
      <c r="P488" s="1647"/>
      <c r="Q488" s="1647"/>
      <c r="R488" s="1648"/>
      <c r="S488" s="1603"/>
      <c r="T488" s="1649"/>
      <c r="U488" s="1649"/>
      <c r="V488" s="1649"/>
      <c r="W488" s="1649"/>
      <c r="X488" s="1649"/>
      <c r="Y488" s="1649"/>
      <c r="Z488" s="1649"/>
      <c r="AA488" s="1649"/>
      <c r="AB488" s="1649"/>
      <c r="AC488" s="1649"/>
      <c r="AD488" s="1649"/>
      <c r="AE488" s="1649"/>
      <c r="AF488" s="1610">
        <f t="shared" si="239"/>
        <v>0</v>
      </c>
      <c r="AG488" s="1649"/>
      <c r="AH488" s="1649"/>
      <c r="AI488" s="1649"/>
      <c r="AJ488" s="1649"/>
      <c r="AK488" s="1649"/>
      <c r="AL488" s="1649"/>
      <c r="AM488" s="1649"/>
      <c r="AN488" s="1649"/>
      <c r="AO488" s="1649"/>
      <c r="AP488" s="1649"/>
      <c r="AQ488" s="1649"/>
      <c r="AR488" s="1709"/>
      <c r="AS488" s="1779">
        <f t="shared" si="240"/>
        <v>0</v>
      </c>
      <c r="AT488" s="1711">
        <f t="shared" si="261"/>
        <v>0</v>
      </c>
      <c r="AU488" s="1611">
        <f t="shared" si="241"/>
        <v>0</v>
      </c>
      <c r="AV488" s="1611">
        <f t="shared" si="242"/>
        <v>0</v>
      </c>
      <c r="AW488" s="1611">
        <f t="shared" si="243"/>
        <v>0</v>
      </c>
      <c r="AX488" s="1611">
        <f t="shared" si="244"/>
        <v>0</v>
      </c>
      <c r="AY488" s="1611">
        <f t="shared" si="245"/>
        <v>0</v>
      </c>
      <c r="AZ488" s="1611">
        <f t="shared" si="246"/>
        <v>0</v>
      </c>
      <c r="BA488" s="1611">
        <f t="shared" si="247"/>
        <v>0</v>
      </c>
      <c r="BB488" s="1611">
        <f t="shared" si="248"/>
        <v>0</v>
      </c>
      <c r="BC488" s="1611">
        <f t="shared" si="249"/>
        <v>0</v>
      </c>
      <c r="BD488" s="1611">
        <f t="shared" si="250"/>
        <v>0</v>
      </c>
      <c r="BE488" s="1611">
        <f t="shared" si="251"/>
        <v>0</v>
      </c>
      <c r="BF488" s="1611">
        <f t="shared" si="252"/>
        <v>0</v>
      </c>
      <c r="BG488" s="1611">
        <f t="shared" si="262"/>
        <v>0</v>
      </c>
      <c r="BH488" s="1611" t="str">
        <f t="shared" si="263"/>
        <v/>
      </c>
      <c r="BI488" s="1611" t="str">
        <f t="shared" si="264"/>
        <v/>
      </c>
      <c r="BJ488" s="1611" t="str">
        <f t="shared" si="253"/>
        <v/>
      </c>
      <c r="BK488" s="1611" t="str">
        <f t="shared" si="254"/>
        <v/>
      </c>
      <c r="BL488" s="1611" t="str">
        <f t="shared" ca="1" si="255"/>
        <v/>
      </c>
      <c r="BM488" s="1611" t="str">
        <f t="shared" si="265"/>
        <v/>
      </c>
      <c r="BN488" s="1611" t="str">
        <f t="shared" si="256"/>
        <v/>
      </c>
      <c r="BO488" s="1611" t="str">
        <f t="shared" si="257"/>
        <v/>
      </c>
      <c r="BP488" s="1611" t="str">
        <f t="shared" si="266"/>
        <v/>
      </c>
      <c r="BQ488" s="1611" t="str">
        <f t="shared" si="267"/>
        <v/>
      </c>
      <c r="BR488" s="1611" t="str">
        <f t="shared" si="268"/>
        <v/>
      </c>
      <c r="BS488" s="1611" t="str">
        <f t="shared" si="269"/>
        <v/>
      </c>
      <c r="BT488" s="1611" t="str">
        <f t="shared" si="270"/>
        <v/>
      </c>
      <c r="BU488" s="1731">
        <f t="shared" ca="1" si="271"/>
        <v>0</v>
      </c>
      <c r="BV488" s="1594"/>
      <c r="BW488" s="1594"/>
      <c r="BX488" s="1594"/>
      <c r="BY488" s="1594"/>
      <c r="BZ488" s="1594"/>
      <c r="CA488" s="1594"/>
      <c r="CB488" s="1594"/>
      <c r="CC488" s="1594"/>
      <c r="CD488" s="1594"/>
      <c r="CE488" s="1594"/>
      <c r="CF488" s="1594"/>
      <c r="CG488" s="1594"/>
      <c r="CH488" s="1594"/>
      <c r="CI488" s="1594"/>
      <c r="CJ488" s="1594"/>
      <c r="CK488" s="1594"/>
      <c r="CL488" s="1594"/>
      <c r="CM488" s="1594"/>
      <c r="CN488" s="1594"/>
      <c r="CO488" s="1594"/>
      <c r="CP488" s="1594"/>
      <c r="CQ488" s="1594"/>
      <c r="CR488" s="1594"/>
      <c r="CS488" s="1594"/>
      <c r="CT488" s="1594"/>
      <c r="CU488" s="1594"/>
      <c r="CV488" s="1594"/>
      <c r="CW488" s="1594"/>
      <c r="CX488" s="1594"/>
      <c r="CY488" s="1594"/>
      <c r="CZ488" s="1594"/>
      <c r="DA488" s="1594"/>
      <c r="DB488" s="1594"/>
      <c r="DC488" s="1594"/>
      <c r="DD488" s="1594"/>
      <c r="DE488" s="1594"/>
      <c r="DF488" s="1594"/>
      <c r="DG488" s="1594"/>
      <c r="DH488" s="1594"/>
      <c r="DI488" s="1594"/>
      <c r="DJ488" s="1594"/>
      <c r="DK488" s="1594"/>
      <c r="DL488" s="1594"/>
      <c r="DM488" s="1594"/>
      <c r="DN488" s="1594"/>
      <c r="DO488" s="1594"/>
      <c r="DP488" s="1594"/>
      <c r="DQ488" s="1594"/>
      <c r="DR488" s="1594"/>
      <c r="DS488" s="1594"/>
      <c r="DT488" s="1594"/>
      <c r="DU488" s="1594"/>
      <c r="DV488" s="1594"/>
      <c r="DW488" s="1594"/>
      <c r="DX488" s="1594"/>
      <c r="DY488" s="1594"/>
      <c r="DZ488" s="1594"/>
      <c r="EA488" s="1594"/>
      <c r="EB488" s="1594"/>
      <c r="EC488" s="1594"/>
      <c r="ED488" s="1594"/>
      <c r="EE488" s="1594"/>
      <c r="EF488" s="1594"/>
      <c r="EG488" s="1594"/>
      <c r="EH488" s="1594"/>
      <c r="EI488" s="1594"/>
      <c r="EJ488" s="1594"/>
      <c r="EK488" s="1594"/>
      <c r="EL488" s="1594"/>
      <c r="EM488" s="1594"/>
      <c r="EN488" s="1594"/>
      <c r="EO488" s="1594"/>
      <c r="EP488" s="1594"/>
      <c r="EQ488" s="1594"/>
      <c r="ER488" s="1594"/>
      <c r="ES488" s="1594"/>
    </row>
    <row r="489" spans="1:149" s="1595" customFormat="1" ht="12.5">
      <c r="A489" s="1644" t="str">
        <f t="shared" si="258"/>
        <v>Organisation</v>
      </c>
      <c r="B489" s="1758"/>
      <c r="C489" s="1758"/>
      <c r="D489" s="1758"/>
      <c r="E489" s="1756"/>
      <c r="F489" s="1592"/>
      <c r="G489" s="1714">
        <f t="shared" si="259"/>
        <v>0</v>
      </c>
      <c r="H489" s="1645"/>
      <c r="I489" s="1714">
        <f t="shared" si="260"/>
        <v>0</v>
      </c>
      <c r="J489" s="1646"/>
      <c r="K489" s="1646"/>
      <c r="L489" s="1592"/>
      <c r="M489" s="1597"/>
      <c r="N489" s="1597"/>
      <c r="O489" s="1646"/>
      <c r="P489" s="1647"/>
      <c r="Q489" s="1647"/>
      <c r="R489" s="1648"/>
      <c r="S489" s="1603"/>
      <c r="T489" s="1649"/>
      <c r="U489" s="1649"/>
      <c r="V489" s="1649"/>
      <c r="W489" s="1649"/>
      <c r="X489" s="1649"/>
      <c r="Y489" s="1649"/>
      <c r="Z489" s="1649"/>
      <c r="AA489" s="1649"/>
      <c r="AB489" s="1649"/>
      <c r="AC489" s="1649"/>
      <c r="AD489" s="1649"/>
      <c r="AE489" s="1649"/>
      <c r="AF489" s="1610">
        <f t="shared" si="239"/>
        <v>0</v>
      </c>
      <c r="AG489" s="1649"/>
      <c r="AH489" s="1649"/>
      <c r="AI489" s="1649"/>
      <c r="AJ489" s="1649"/>
      <c r="AK489" s="1649"/>
      <c r="AL489" s="1649"/>
      <c r="AM489" s="1649"/>
      <c r="AN489" s="1649"/>
      <c r="AO489" s="1649"/>
      <c r="AP489" s="1649"/>
      <c r="AQ489" s="1649"/>
      <c r="AR489" s="1709"/>
      <c r="AS489" s="1779">
        <f t="shared" si="240"/>
        <v>0</v>
      </c>
      <c r="AT489" s="1711">
        <f t="shared" si="261"/>
        <v>0</v>
      </c>
      <c r="AU489" s="1611">
        <f t="shared" si="241"/>
        <v>0</v>
      </c>
      <c r="AV489" s="1611">
        <f t="shared" si="242"/>
        <v>0</v>
      </c>
      <c r="AW489" s="1611">
        <f t="shared" si="243"/>
        <v>0</v>
      </c>
      <c r="AX489" s="1611">
        <f t="shared" si="244"/>
        <v>0</v>
      </c>
      <c r="AY489" s="1611">
        <f t="shared" si="245"/>
        <v>0</v>
      </c>
      <c r="AZ489" s="1611">
        <f t="shared" si="246"/>
        <v>0</v>
      </c>
      <c r="BA489" s="1611">
        <f t="shared" si="247"/>
        <v>0</v>
      </c>
      <c r="BB489" s="1611">
        <f t="shared" si="248"/>
        <v>0</v>
      </c>
      <c r="BC489" s="1611">
        <f t="shared" si="249"/>
        <v>0</v>
      </c>
      <c r="BD489" s="1611">
        <f t="shared" si="250"/>
        <v>0</v>
      </c>
      <c r="BE489" s="1611">
        <f t="shared" si="251"/>
        <v>0</v>
      </c>
      <c r="BF489" s="1611">
        <f t="shared" si="252"/>
        <v>0</v>
      </c>
      <c r="BG489" s="1611">
        <f t="shared" si="262"/>
        <v>0</v>
      </c>
      <c r="BH489" s="1611" t="str">
        <f t="shared" si="263"/>
        <v/>
      </c>
      <c r="BI489" s="1611" t="str">
        <f t="shared" si="264"/>
        <v/>
      </c>
      <c r="BJ489" s="1611" t="str">
        <f t="shared" si="253"/>
        <v/>
      </c>
      <c r="BK489" s="1611" t="str">
        <f t="shared" si="254"/>
        <v/>
      </c>
      <c r="BL489" s="1611" t="str">
        <f t="shared" ca="1" si="255"/>
        <v/>
      </c>
      <c r="BM489" s="1611" t="str">
        <f t="shared" si="265"/>
        <v/>
      </c>
      <c r="BN489" s="1611" t="str">
        <f t="shared" si="256"/>
        <v/>
      </c>
      <c r="BO489" s="1611" t="str">
        <f t="shared" si="257"/>
        <v/>
      </c>
      <c r="BP489" s="1611" t="str">
        <f t="shared" si="266"/>
        <v/>
      </c>
      <c r="BQ489" s="1611" t="str">
        <f t="shared" si="267"/>
        <v/>
      </c>
      <c r="BR489" s="1611" t="str">
        <f t="shared" si="268"/>
        <v/>
      </c>
      <c r="BS489" s="1611" t="str">
        <f t="shared" si="269"/>
        <v/>
      </c>
      <c r="BT489" s="1611" t="str">
        <f t="shared" si="270"/>
        <v/>
      </c>
      <c r="BU489" s="1731">
        <f t="shared" ca="1" si="271"/>
        <v>0</v>
      </c>
      <c r="BV489" s="1594"/>
      <c r="BW489" s="1594"/>
      <c r="BX489" s="1594"/>
      <c r="BY489" s="1594"/>
      <c r="BZ489" s="1594"/>
      <c r="CA489" s="1594"/>
      <c r="CB489" s="1594"/>
      <c r="CC489" s="1594"/>
      <c r="CD489" s="1594"/>
      <c r="CE489" s="1594"/>
      <c r="CF489" s="1594"/>
      <c r="CG489" s="1594"/>
      <c r="CH489" s="1594"/>
      <c r="CI489" s="1594"/>
      <c r="CJ489" s="1594"/>
      <c r="CK489" s="1594"/>
      <c r="CL489" s="1594"/>
      <c r="CM489" s="1594"/>
      <c r="CN489" s="1594"/>
      <c r="CO489" s="1594"/>
      <c r="CP489" s="1594"/>
      <c r="CQ489" s="1594"/>
      <c r="CR489" s="1594"/>
      <c r="CS489" s="1594"/>
      <c r="CT489" s="1594"/>
      <c r="CU489" s="1594"/>
      <c r="CV489" s="1594"/>
      <c r="CW489" s="1594"/>
      <c r="CX489" s="1594"/>
      <c r="CY489" s="1594"/>
      <c r="CZ489" s="1594"/>
      <c r="DA489" s="1594"/>
      <c r="DB489" s="1594"/>
      <c r="DC489" s="1594"/>
      <c r="DD489" s="1594"/>
      <c r="DE489" s="1594"/>
      <c r="DF489" s="1594"/>
      <c r="DG489" s="1594"/>
      <c r="DH489" s="1594"/>
      <c r="DI489" s="1594"/>
      <c r="DJ489" s="1594"/>
      <c r="DK489" s="1594"/>
      <c r="DL489" s="1594"/>
      <c r="DM489" s="1594"/>
      <c r="DN489" s="1594"/>
      <c r="DO489" s="1594"/>
      <c r="DP489" s="1594"/>
      <c r="DQ489" s="1594"/>
      <c r="DR489" s="1594"/>
      <c r="DS489" s="1594"/>
      <c r="DT489" s="1594"/>
      <c r="DU489" s="1594"/>
      <c r="DV489" s="1594"/>
      <c r="DW489" s="1594"/>
      <c r="DX489" s="1594"/>
      <c r="DY489" s="1594"/>
      <c r="DZ489" s="1594"/>
      <c r="EA489" s="1594"/>
      <c r="EB489" s="1594"/>
      <c r="EC489" s="1594"/>
      <c r="ED489" s="1594"/>
      <c r="EE489" s="1594"/>
      <c r="EF489" s="1594"/>
      <c r="EG489" s="1594"/>
      <c r="EH489" s="1594"/>
      <c r="EI489" s="1594"/>
      <c r="EJ489" s="1594"/>
      <c r="EK489" s="1594"/>
      <c r="EL489" s="1594"/>
      <c r="EM489" s="1594"/>
      <c r="EN489" s="1594"/>
      <c r="EO489" s="1594"/>
      <c r="EP489" s="1594"/>
      <c r="EQ489" s="1594"/>
      <c r="ER489" s="1594"/>
      <c r="ES489" s="1594"/>
    </row>
    <row r="490" spans="1:149" s="1595" customFormat="1" ht="12.5">
      <c r="A490" s="1644" t="str">
        <f t="shared" si="258"/>
        <v>Organisation</v>
      </c>
      <c r="B490" s="1758"/>
      <c r="C490" s="1758"/>
      <c r="D490" s="1758"/>
      <c r="E490" s="1756"/>
      <c r="F490" s="1592"/>
      <c r="G490" s="1714">
        <f t="shared" si="259"/>
        <v>0</v>
      </c>
      <c r="H490" s="1645"/>
      <c r="I490" s="1714">
        <f t="shared" si="260"/>
        <v>0</v>
      </c>
      <c r="J490" s="1646"/>
      <c r="K490" s="1646"/>
      <c r="L490" s="1592"/>
      <c r="M490" s="1597"/>
      <c r="N490" s="1597"/>
      <c r="O490" s="1646"/>
      <c r="P490" s="1647"/>
      <c r="Q490" s="1647"/>
      <c r="R490" s="1648"/>
      <c r="S490" s="1603"/>
      <c r="T490" s="1649"/>
      <c r="U490" s="1649"/>
      <c r="V490" s="1649"/>
      <c r="W490" s="1649"/>
      <c r="X490" s="1649"/>
      <c r="Y490" s="1649"/>
      <c r="Z490" s="1649"/>
      <c r="AA490" s="1649"/>
      <c r="AB490" s="1649"/>
      <c r="AC490" s="1649"/>
      <c r="AD490" s="1649"/>
      <c r="AE490" s="1649"/>
      <c r="AF490" s="1610">
        <f t="shared" si="239"/>
        <v>0</v>
      </c>
      <c r="AG490" s="1649"/>
      <c r="AH490" s="1649"/>
      <c r="AI490" s="1649"/>
      <c r="AJ490" s="1649"/>
      <c r="AK490" s="1649"/>
      <c r="AL490" s="1649"/>
      <c r="AM490" s="1649"/>
      <c r="AN490" s="1649"/>
      <c r="AO490" s="1649"/>
      <c r="AP490" s="1649"/>
      <c r="AQ490" s="1649"/>
      <c r="AR490" s="1709"/>
      <c r="AS490" s="1779">
        <f t="shared" si="240"/>
        <v>0</v>
      </c>
      <c r="AT490" s="1711">
        <f t="shared" si="261"/>
        <v>0</v>
      </c>
      <c r="AU490" s="1611">
        <f t="shared" si="241"/>
        <v>0</v>
      </c>
      <c r="AV490" s="1611">
        <f t="shared" si="242"/>
        <v>0</v>
      </c>
      <c r="AW490" s="1611">
        <f t="shared" si="243"/>
        <v>0</v>
      </c>
      <c r="AX490" s="1611">
        <f t="shared" si="244"/>
        <v>0</v>
      </c>
      <c r="AY490" s="1611">
        <f t="shared" si="245"/>
        <v>0</v>
      </c>
      <c r="AZ490" s="1611">
        <f t="shared" si="246"/>
        <v>0</v>
      </c>
      <c r="BA490" s="1611">
        <f t="shared" si="247"/>
        <v>0</v>
      </c>
      <c r="BB490" s="1611">
        <f t="shared" si="248"/>
        <v>0</v>
      </c>
      <c r="BC490" s="1611">
        <f t="shared" si="249"/>
        <v>0</v>
      </c>
      <c r="BD490" s="1611">
        <f t="shared" si="250"/>
        <v>0</v>
      </c>
      <c r="BE490" s="1611">
        <f t="shared" si="251"/>
        <v>0</v>
      </c>
      <c r="BF490" s="1611">
        <f t="shared" si="252"/>
        <v>0</v>
      </c>
      <c r="BG490" s="1611">
        <f t="shared" si="262"/>
        <v>0</v>
      </c>
      <c r="BH490" s="1611" t="str">
        <f t="shared" si="263"/>
        <v/>
      </c>
      <c r="BI490" s="1611" t="str">
        <f t="shared" si="264"/>
        <v/>
      </c>
      <c r="BJ490" s="1611" t="str">
        <f t="shared" si="253"/>
        <v/>
      </c>
      <c r="BK490" s="1611" t="str">
        <f t="shared" si="254"/>
        <v/>
      </c>
      <c r="BL490" s="1611" t="str">
        <f t="shared" ca="1" si="255"/>
        <v/>
      </c>
      <c r="BM490" s="1611" t="str">
        <f t="shared" si="265"/>
        <v/>
      </c>
      <c r="BN490" s="1611" t="str">
        <f t="shared" si="256"/>
        <v/>
      </c>
      <c r="BO490" s="1611" t="str">
        <f t="shared" si="257"/>
        <v/>
      </c>
      <c r="BP490" s="1611" t="str">
        <f t="shared" si="266"/>
        <v/>
      </c>
      <c r="BQ490" s="1611" t="str">
        <f t="shared" si="267"/>
        <v/>
      </c>
      <c r="BR490" s="1611" t="str">
        <f t="shared" si="268"/>
        <v/>
      </c>
      <c r="BS490" s="1611" t="str">
        <f t="shared" si="269"/>
        <v/>
      </c>
      <c r="BT490" s="1611" t="str">
        <f t="shared" si="270"/>
        <v/>
      </c>
      <c r="BU490" s="1731">
        <f t="shared" ca="1" si="271"/>
        <v>0</v>
      </c>
      <c r="BV490" s="1594"/>
      <c r="BW490" s="1594"/>
      <c r="BX490" s="1594"/>
      <c r="BY490" s="1594"/>
      <c r="BZ490" s="1594"/>
      <c r="CA490" s="1594"/>
      <c r="CB490" s="1594"/>
      <c r="CC490" s="1594"/>
      <c r="CD490" s="1594"/>
      <c r="CE490" s="1594"/>
      <c r="CF490" s="1594"/>
      <c r="CG490" s="1594"/>
      <c r="CH490" s="1594"/>
      <c r="CI490" s="1594"/>
      <c r="CJ490" s="1594"/>
      <c r="CK490" s="1594"/>
      <c r="CL490" s="1594"/>
      <c r="CM490" s="1594"/>
      <c r="CN490" s="1594"/>
      <c r="CO490" s="1594"/>
      <c r="CP490" s="1594"/>
      <c r="CQ490" s="1594"/>
      <c r="CR490" s="1594"/>
      <c r="CS490" s="1594"/>
      <c r="CT490" s="1594"/>
      <c r="CU490" s="1594"/>
      <c r="CV490" s="1594"/>
      <c r="CW490" s="1594"/>
      <c r="CX490" s="1594"/>
      <c r="CY490" s="1594"/>
      <c r="CZ490" s="1594"/>
      <c r="DA490" s="1594"/>
      <c r="DB490" s="1594"/>
      <c r="DC490" s="1594"/>
      <c r="DD490" s="1594"/>
      <c r="DE490" s="1594"/>
      <c r="DF490" s="1594"/>
      <c r="DG490" s="1594"/>
      <c r="DH490" s="1594"/>
      <c r="DI490" s="1594"/>
      <c r="DJ490" s="1594"/>
      <c r="DK490" s="1594"/>
      <c r="DL490" s="1594"/>
      <c r="DM490" s="1594"/>
      <c r="DN490" s="1594"/>
      <c r="DO490" s="1594"/>
      <c r="DP490" s="1594"/>
      <c r="DQ490" s="1594"/>
      <c r="DR490" s="1594"/>
      <c r="DS490" s="1594"/>
      <c r="DT490" s="1594"/>
      <c r="DU490" s="1594"/>
      <c r="DV490" s="1594"/>
      <c r="DW490" s="1594"/>
      <c r="DX490" s="1594"/>
      <c r="DY490" s="1594"/>
      <c r="DZ490" s="1594"/>
      <c r="EA490" s="1594"/>
      <c r="EB490" s="1594"/>
      <c r="EC490" s="1594"/>
      <c r="ED490" s="1594"/>
      <c r="EE490" s="1594"/>
      <c r="EF490" s="1594"/>
      <c r="EG490" s="1594"/>
      <c r="EH490" s="1594"/>
      <c r="EI490" s="1594"/>
      <c r="EJ490" s="1594"/>
      <c r="EK490" s="1594"/>
      <c r="EL490" s="1594"/>
      <c r="EM490" s="1594"/>
      <c r="EN490" s="1594"/>
      <c r="EO490" s="1594"/>
      <c r="EP490" s="1594"/>
      <c r="EQ490" s="1594"/>
      <c r="ER490" s="1594"/>
      <c r="ES490" s="1594"/>
    </row>
    <row r="491" spans="1:149" s="1595" customFormat="1" ht="12.5">
      <c r="A491" s="1644" t="str">
        <f t="shared" si="258"/>
        <v>Organisation</v>
      </c>
      <c r="B491" s="1758"/>
      <c r="C491" s="1758"/>
      <c r="D491" s="1758"/>
      <c r="E491" s="1756"/>
      <c r="F491" s="1592"/>
      <c r="G491" s="1714">
        <f t="shared" si="259"/>
        <v>0</v>
      </c>
      <c r="H491" s="1645"/>
      <c r="I491" s="1714">
        <f t="shared" si="260"/>
        <v>0</v>
      </c>
      <c r="J491" s="1646"/>
      <c r="K491" s="1646"/>
      <c r="L491" s="1592"/>
      <c r="M491" s="1597"/>
      <c r="N491" s="1597"/>
      <c r="O491" s="1646"/>
      <c r="P491" s="1647"/>
      <c r="Q491" s="1647"/>
      <c r="R491" s="1648"/>
      <c r="S491" s="1603"/>
      <c r="T491" s="1649"/>
      <c r="U491" s="1649"/>
      <c r="V491" s="1649"/>
      <c r="W491" s="1649"/>
      <c r="X491" s="1649"/>
      <c r="Y491" s="1649"/>
      <c r="Z491" s="1649"/>
      <c r="AA491" s="1649"/>
      <c r="AB491" s="1649"/>
      <c r="AC491" s="1649"/>
      <c r="AD491" s="1649"/>
      <c r="AE491" s="1649"/>
      <c r="AF491" s="1610">
        <f t="shared" ref="AF491:AF554" si="272">SUM(T491:AE491)</f>
        <v>0</v>
      </c>
      <c r="AG491" s="1649"/>
      <c r="AH491" s="1649"/>
      <c r="AI491" s="1649"/>
      <c r="AJ491" s="1649"/>
      <c r="AK491" s="1649"/>
      <c r="AL491" s="1649"/>
      <c r="AM491" s="1649"/>
      <c r="AN491" s="1649"/>
      <c r="AO491" s="1649"/>
      <c r="AP491" s="1649"/>
      <c r="AQ491" s="1649"/>
      <c r="AR491" s="1709"/>
      <c r="AS491" s="1779">
        <f t="shared" ref="AS491:AS554" si="273">SUMPRODUCT($AC$40:$AN$40,AG491:AR491)</f>
        <v>0</v>
      </c>
      <c r="AT491" s="1711">
        <f t="shared" si="261"/>
        <v>0</v>
      </c>
      <c r="AU491" s="1611">
        <f t="shared" ref="AU491:AU554" si="274">AG491-T491</f>
        <v>0</v>
      </c>
      <c r="AV491" s="1611">
        <f t="shared" ref="AV491:AV554" si="275">AH491-U491</f>
        <v>0</v>
      </c>
      <c r="AW491" s="1611">
        <f t="shared" ref="AW491:AW554" si="276">AI491-V491</f>
        <v>0</v>
      </c>
      <c r="AX491" s="1611">
        <f t="shared" ref="AX491:AX554" si="277">AJ491-W491</f>
        <v>0</v>
      </c>
      <c r="AY491" s="1611">
        <f t="shared" ref="AY491:AY554" si="278">AK491-X491</f>
        <v>0</v>
      </c>
      <c r="AZ491" s="1611">
        <f t="shared" ref="AZ491:AZ554" si="279">AL491-Y491</f>
        <v>0</v>
      </c>
      <c r="BA491" s="1611">
        <f t="shared" ref="BA491:BA554" si="280">AM491-Z491</f>
        <v>0</v>
      </c>
      <c r="BB491" s="1611">
        <f t="shared" ref="BB491:BB554" si="281">AN491-AA491</f>
        <v>0</v>
      </c>
      <c r="BC491" s="1611">
        <f t="shared" ref="BC491:BC554" si="282">AO491-AB491</f>
        <v>0</v>
      </c>
      <c r="BD491" s="1611">
        <f t="shared" ref="BD491:BD554" si="283">AP491-AC491</f>
        <v>0</v>
      </c>
      <c r="BE491" s="1611">
        <f t="shared" ref="BE491:BE554" si="284">AQ491-AD491</f>
        <v>0</v>
      </c>
      <c r="BF491" s="1611">
        <f t="shared" ref="BF491:BF554" si="285">AR491-AE491</f>
        <v>0</v>
      </c>
      <c r="BG491" s="1611">
        <f t="shared" si="262"/>
        <v>0</v>
      </c>
      <c r="BH491" s="1611" t="str">
        <f t="shared" si="263"/>
        <v/>
      </c>
      <c r="BI491" s="1611" t="str">
        <f t="shared" si="264"/>
        <v/>
      </c>
      <c r="BJ491" s="1611" t="str">
        <f t="shared" ref="BJ491:BJ554" si="286">IF(AND(OR(R491=$CQ$1,R491=$CQ$3),S491=""),"ERROR","")</f>
        <v/>
      </c>
      <c r="BK491" s="1611" t="str">
        <f t="shared" ref="BK491:BK554" si="287">IF(AND(OR(R491=$CQ$2),S491&lt;&gt;""),"ERROR","")</f>
        <v/>
      </c>
      <c r="BL491" s="1611" t="str">
        <f t="shared" ref="BL491:BL554" ca="1" si="288">IF(AND(O491=$CA$2,N491&lt;TODAY()),"ERROR","")</f>
        <v/>
      </c>
      <c r="BM491" s="1611" t="str">
        <f t="shared" si="265"/>
        <v/>
      </c>
      <c r="BN491" s="1611" t="str">
        <f t="shared" ref="BN491:BN554" si="289">IF(AND(F491=$BZ$1,G491&gt;H491),"ERROR","")</f>
        <v/>
      </c>
      <c r="BO491" s="1611" t="str">
        <f t="shared" ref="BO491:BO554" si="290">IF(AND(F491=$BZ$1,I491&gt;J491),"ERROR","")</f>
        <v/>
      </c>
      <c r="BP491" s="1611" t="str">
        <f t="shared" si="266"/>
        <v/>
      </c>
      <c r="BQ491" s="1611" t="str">
        <f t="shared" si="267"/>
        <v/>
      </c>
      <c r="BR491" s="1611" t="str">
        <f t="shared" si="268"/>
        <v/>
      </c>
      <c r="BS491" s="1611" t="str">
        <f t="shared" si="269"/>
        <v/>
      </c>
      <c r="BT491" s="1611" t="str">
        <f t="shared" si="270"/>
        <v/>
      </c>
      <c r="BU491" s="1731">
        <f t="shared" ca="1" si="271"/>
        <v>0</v>
      </c>
      <c r="BV491" s="1594"/>
      <c r="BW491" s="1594"/>
      <c r="BX491" s="1594"/>
      <c r="BY491" s="1594"/>
      <c r="BZ491" s="1594"/>
      <c r="CA491" s="1594"/>
      <c r="CB491" s="1594"/>
      <c r="CC491" s="1594"/>
      <c r="CD491" s="1594"/>
      <c r="CE491" s="1594"/>
      <c r="CF491" s="1594"/>
      <c r="CG491" s="1594"/>
      <c r="CH491" s="1594"/>
      <c r="CI491" s="1594"/>
      <c r="CJ491" s="1594"/>
      <c r="CK491" s="1594"/>
      <c r="CL491" s="1594"/>
      <c r="CM491" s="1594"/>
      <c r="CN491" s="1594"/>
      <c r="CO491" s="1594"/>
      <c r="CP491" s="1594"/>
      <c r="CQ491" s="1594"/>
      <c r="CR491" s="1594"/>
      <c r="CS491" s="1594"/>
      <c r="CT491" s="1594"/>
      <c r="CU491" s="1594"/>
      <c r="CV491" s="1594"/>
      <c r="CW491" s="1594"/>
      <c r="CX491" s="1594"/>
      <c r="CY491" s="1594"/>
      <c r="CZ491" s="1594"/>
      <c r="DA491" s="1594"/>
      <c r="DB491" s="1594"/>
      <c r="DC491" s="1594"/>
      <c r="DD491" s="1594"/>
      <c r="DE491" s="1594"/>
      <c r="DF491" s="1594"/>
      <c r="DG491" s="1594"/>
      <c r="DH491" s="1594"/>
      <c r="DI491" s="1594"/>
      <c r="DJ491" s="1594"/>
      <c r="DK491" s="1594"/>
      <c r="DL491" s="1594"/>
      <c r="DM491" s="1594"/>
      <c r="DN491" s="1594"/>
      <c r="DO491" s="1594"/>
      <c r="DP491" s="1594"/>
      <c r="DQ491" s="1594"/>
      <c r="DR491" s="1594"/>
      <c r="DS491" s="1594"/>
      <c r="DT491" s="1594"/>
      <c r="DU491" s="1594"/>
      <c r="DV491" s="1594"/>
      <c r="DW491" s="1594"/>
      <c r="DX491" s="1594"/>
      <c r="DY491" s="1594"/>
      <c r="DZ491" s="1594"/>
      <c r="EA491" s="1594"/>
      <c r="EB491" s="1594"/>
      <c r="EC491" s="1594"/>
      <c r="ED491" s="1594"/>
      <c r="EE491" s="1594"/>
      <c r="EF491" s="1594"/>
      <c r="EG491" s="1594"/>
      <c r="EH491" s="1594"/>
      <c r="EI491" s="1594"/>
      <c r="EJ491" s="1594"/>
      <c r="EK491" s="1594"/>
      <c r="EL491" s="1594"/>
      <c r="EM491" s="1594"/>
      <c r="EN491" s="1594"/>
      <c r="EO491" s="1594"/>
      <c r="EP491" s="1594"/>
      <c r="EQ491" s="1594"/>
      <c r="ER491" s="1594"/>
      <c r="ES491" s="1594"/>
    </row>
    <row r="492" spans="1:149" s="1595" customFormat="1" ht="12.5">
      <c r="A492" s="1644" t="str">
        <f t="shared" ref="A492:A555" si="291">$A$1</f>
        <v>Organisation</v>
      </c>
      <c r="B492" s="1758"/>
      <c r="C492" s="1758"/>
      <c r="D492" s="1758"/>
      <c r="E492" s="1756"/>
      <c r="F492" s="1592"/>
      <c r="G492" s="1714">
        <f t="shared" ref="G492:G555" si="292">AF492</f>
        <v>0</v>
      </c>
      <c r="H492" s="1645"/>
      <c r="I492" s="1714">
        <f t="shared" ref="I492:I555" si="293">AT492</f>
        <v>0</v>
      </c>
      <c r="J492" s="1646"/>
      <c r="K492" s="1646"/>
      <c r="L492" s="1592"/>
      <c r="M492" s="1597"/>
      <c r="N492" s="1597"/>
      <c r="O492" s="1646"/>
      <c r="P492" s="1647"/>
      <c r="Q492" s="1647"/>
      <c r="R492" s="1648"/>
      <c r="S492" s="1603"/>
      <c r="T492" s="1649"/>
      <c r="U492" s="1649"/>
      <c r="V492" s="1649"/>
      <c r="W492" s="1649"/>
      <c r="X492" s="1649"/>
      <c r="Y492" s="1649"/>
      <c r="Z492" s="1649"/>
      <c r="AA492" s="1649"/>
      <c r="AB492" s="1649"/>
      <c r="AC492" s="1649"/>
      <c r="AD492" s="1649"/>
      <c r="AE492" s="1649"/>
      <c r="AF492" s="1610">
        <f t="shared" si="272"/>
        <v>0</v>
      </c>
      <c r="AG492" s="1649"/>
      <c r="AH492" s="1649"/>
      <c r="AI492" s="1649"/>
      <c r="AJ492" s="1649"/>
      <c r="AK492" s="1649"/>
      <c r="AL492" s="1649"/>
      <c r="AM492" s="1649"/>
      <c r="AN492" s="1649"/>
      <c r="AO492" s="1649"/>
      <c r="AP492" s="1649"/>
      <c r="AQ492" s="1649"/>
      <c r="AR492" s="1709"/>
      <c r="AS492" s="1779">
        <f t="shared" si="273"/>
        <v>0</v>
      </c>
      <c r="AT492" s="1711">
        <f t="shared" ref="AT492:AT555" si="294">SUM(AG492:AR492)</f>
        <v>0</v>
      </c>
      <c r="AU492" s="1611">
        <f t="shared" si="274"/>
        <v>0</v>
      </c>
      <c r="AV492" s="1611">
        <f t="shared" si="275"/>
        <v>0</v>
      </c>
      <c r="AW492" s="1611">
        <f t="shared" si="276"/>
        <v>0</v>
      </c>
      <c r="AX492" s="1611">
        <f t="shared" si="277"/>
        <v>0</v>
      </c>
      <c r="AY492" s="1611">
        <f t="shared" si="278"/>
        <v>0</v>
      </c>
      <c r="AZ492" s="1611">
        <f t="shared" si="279"/>
        <v>0</v>
      </c>
      <c r="BA492" s="1611">
        <f t="shared" si="280"/>
        <v>0</v>
      </c>
      <c r="BB492" s="1611">
        <f t="shared" si="281"/>
        <v>0</v>
      </c>
      <c r="BC492" s="1611">
        <f t="shared" si="282"/>
        <v>0</v>
      </c>
      <c r="BD492" s="1611">
        <f t="shared" si="283"/>
        <v>0</v>
      </c>
      <c r="BE492" s="1611">
        <f t="shared" si="284"/>
        <v>0</v>
      </c>
      <c r="BF492" s="1611">
        <f t="shared" si="285"/>
        <v>0</v>
      </c>
      <c r="BG492" s="1611">
        <f t="shared" ref="BG492:BG555" si="295">SUM(AU492:BF492)</f>
        <v>0</v>
      </c>
      <c r="BH492" s="1611" t="str">
        <f t="shared" ref="BH492:BH555" si="296">IF(OR(G492&gt;0,I492&gt;0),IF(AND(B492&lt;&gt;"",C492&lt;&gt;"",D492&lt;&gt;"",E492&lt;&gt;"",F492&lt;&gt;"",L492&lt;&gt;"",M492&lt;&gt;"",N492&lt;&gt;"",O492&lt;&gt;"",P492&lt;&gt;"",Q492&lt;&gt;"",R492&lt;&gt;""),"","ERROR"),"")</f>
        <v/>
      </c>
      <c r="BI492" s="1611" t="str">
        <f t="shared" ref="BI492:BI555" si="297">IF(COUNTIF($D$43:$D$1496,D492)&gt;1,"ERROR","")</f>
        <v/>
      </c>
      <c r="BJ492" s="1611" t="str">
        <f t="shared" si="286"/>
        <v/>
      </c>
      <c r="BK492" s="1611" t="str">
        <f t="shared" si="287"/>
        <v/>
      </c>
      <c r="BL492" s="1611" t="str">
        <f t="shared" ca="1" si="288"/>
        <v/>
      </c>
      <c r="BM492" s="1611" t="str">
        <f t="shared" ref="BM492:BM555" si="298">IF(AND(AT492&gt;0,AF492=0),"ERROR","")</f>
        <v/>
      </c>
      <c r="BN492" s="1611" t="str">
        <f t="shared" si="289"/>
        <v/>
      </c>
      <c r="BO492" s="1611" t="str">
        <f t="shared" si="290"/>
        <v/>
      </c>
      <c r="BP492" s="1611" t="str">
        <f t="shared" ref="BP492:BP555" si="299">IF(AND(F492=$BZ$2,SUM(H492,J492)&gt;0),"ERROR","")</f>
        <v/>
      </c>
      <c r="BQ492" s="1611" t="str">
        <f t="shared" ref="BQ492:BQ555" si="300">IF(AND(I492=0,J492&gt;0),"ERROR","")</f>
        <v/>
      </c>
      <c r="BR492" s="1611" t="str">
        <f t="shared" ref="BR492:BR555" si="301">IF(AND(O492=$CA$1,K492&lt;&gt;0),"ERROR","")</f>
        <v/>
      </c>
      <c r="BS492" s="1611" t="str">
        <f t="shared" ref="BS492:BS555" si="302">IF(AND(O492=$CA$2,I492-AS492-K492&lt;0),"ERROR","")</f>
        <v/>
      </c>
      <c r="BT492" s="1611" t="str">
        <f t="shared" ref="BT492:BT555" si="303">IF(S492="","",VLOOKUP(S492,$CS$1:$CT$14,2,0))</f>
        <v/>
      </c>
      <c r="BU492" s="1731">
        <f t="shared" ref="BU492:BU555" ca="1" si="304">COUNTIF(BH492:BS492,"ERROR")</f>
        <v>0</v>
      </c>
      <c r="BV492" s="1594"/>
      <c r="BW492" s="1594"/>
      <c r="BX492" s="1594"/>
      <c r="BY492" s="1594"/>
      <c r="BZ492" s="1594"/>
      <c r="CA492" s="1594"/>
      <c r="CB492" s="1594"/>
      <c r="CC492" s="1594"/>
      <c r="CD492" s="1594"/>
      <c r="CE492" s="1594"/>
      <c r="CF492" s="1594"/>
      <c r="CG492" s="1594"/>
      <c r="CH492" s="1594"/>
      <c r="CI492" s="1594"/>
      <c r="CJ492" s="1594"/>
      <c r="CK492" s="1594"/>
      <c r="CL492" s="1594"/>
      <c r="CM492" s="1594"/>
      <c r="CN492" s="1594"/>
      <c r="CO492" s="1594"/>
      <c r="CP492" s="1594"/>
      <c r="CQ492" s="1594"/>
      <c r="CR492" s="1594"/>
      <c r="CS492" s="1594"/>
      <c r="CT492" s="1594"/>
      <c r="CU492" s="1594"/>
      <c r="CV492" s="1594"/>
      <c r="CW492" s="1594"/>
      <c r="CX492" s="1594"/>
      <c r="CY492" s="1594"/>
      <c r="CZ492" s="1594"/>
      <c r="DA492" s="1594"/>
      <c r="DB492" s="1594"/>
      <c r="DC492" s="1594"/>
      <c r="DD492" s="1594"/>
      <c r="DE492" s="1594"/>
      <c r="DF492" s="1594"/>
      <c r="DG492" s="1594"/>
      <c r="DH492" s="1594"/>
      <c r="DI492" s="1594"/>
      <c r="DJ492" s="1594"/>
      <c r="DK492" s="1594"/>
      <c r="DL492" s="1594"/>
      <c r="DM492" s="1594"/>
      <c r="DN492" s="1594"/>
      <c r="DO492" s="1594"/>
      <c r="DP492" s="1594"/>
      <c r="DQ492" s="1594"/>
      <c r="DR492" s="1594"/>
      <c r="DS492" s="1594"/>
      <c r="DT492" s="1594"/>
      <c r="DU492" s="1594"/>
      <c r="DV492" s="1594"/>
      <c r="DW492" s="1594"/>
      <c r="DX492" s="1594"/>
      <c r="DY492" s="1594"/>
      <c r="DZ492" s="1594"/>
      <c r="EA492" s="1594"/>
      <c r="EB492" s="1594"/>
      <c r="EC492" s="1594"/>
      <c r="ED492" s="1594"/>
      <c r="EE492" s="1594"/>
      <c r="EF492" s="1594"/>
      <c r="EG492" s="1594"/>
      <c r="EH492" s="1594"/>
      <c r="EI492" s="1594"/>
      <c r="EJ492" s="1594"/>
      <c r="EK492" s="1594"/>
      <c r="EL492" s="1594"/>
      <c r="EM492" s="1594"/>
      <c r="EN492" s="1594"/>
      <c r="EO492" s="1594"/>
      <c r="EP492" s="1594"/>
      <c r="EQ492" s="1594"/>
      <c r="ER492" s="1594"/>
      <c r="ES492" s="1594"/>
    </row>
    <row r="493" spans="1:149" s="1595" customFormat="1" ht="12.5">
      <c r="A493" s="1644" t="str">
        <f t="shared" si="291"/>
        <v>Organisation</v>
      </c>
      <c r="B493" s="1758"/>
      <c r="C493" s="1758"/>
      <c r="D493" s="1758"/>
      <c r="E493" s="1756"/>
      <c r="F493" s="1592"/>
      <c r="G493" s="1714">
        <f t="shared" si="292"/>
        <v>0</v>
      </c>
      <c r="H493" s="1645"/>
      <c r="I493" s="1714">
        <f t="shared" si="293"/>
        <v>0</v>
      </c>
      <c r="J493" s="1646"/>
      <c r="K493" s="1646"/>
      <c r="L493" s="1592"/>
      <c r="M493" s="1597"/>
      <c r="N493" s="1597"/>
      <c r="O493" s="1646"/>
      <c r="P493" s="1647"/>
      <c r="Q493" s="1647"/>
      <c r="R493" s="1648"/>
      <c r="S493" s="1603"/>
      <c r="T493" s="1649"/>
      <c r="U493" s="1649"/>
      <c r="V493" s="1649"/>
      <c r="W493" s="1649"/>
      <c r="X493" s="1649"/>
      <c r="Y493" s="1649"/>
      <c r="Z493" s="1649"/>
      <c r="AA493" s="1649"/>
      <c r="AB493" s="1649"/>
      <c r="AC493" s="1649"/>
      <c r="AD493" s="1649"/>
      <c r="AE493" s="1649"/>
      <c r="AF493" s="1610">
        <f t="shared" si="272"/>
        <v>0</v>
      </c>
      <c r="AG493" s="1649"/>
      <c r="AH493" s="1649"/>
      <c r="AI493" s="1649"/>
      <c r="AJ493" s="1649"/>
      <c r="AK493" s="1649"/>
      <c r="AL493" s="1649"/>
      <c r="AM493" s="1649"/>
      <c r="AN493" s="1649"/>
      <c r="AO493" s="1649"/>
      <c r="AP493" s="1649"/>
      <c r="AQ493" s="1649"/>
      <c r="AR493" s="1709"/>
      <c r="AS493" s="1779">
        <f t="shared" si="273"/>
        <v>0</v>
      </c>
      <c r="AT493" s="1711">
        <f t="shared" si="294"/>
        <v>0</v>
      </c>
      <c r="AU493" s="1611">
        <f t="shared" si="274"/>
        <v>0</v>
      </c>
      <c r="AV493" s="1611">
        <f t="shared" si="275"/>
        <v>0</v>
      </c>
      <c r="AW493" s="1611">
        <f t="shared" si="276"/>
        <v>0</v>
      </c>
      <c r="AX493" s="1611">
        <f t="shared" si="277"/>
        <v>0</v>
      </c>
      <c r="AY493" s="1611">
        <f t="shared" si="278"/>
        <v>0</v>
      </c>
      <c r="AZ493" s="1611">
        <f t="shared" si="279"/>
        <v>0</v>
      </c>
      <c r="BA493" s="1611">
        <f t="shared" si="280"/>
        <v>0</v>
      </c>
      <c r="BB493" s="1611">
        <f t="shared" si="281"/>
        <v>0</v>
      </c>
      <c r="BC493" s="1611">
        <f t="shared" si="282"/>
        <v>0</v>
      </c>
      <c r="BD493" s="1611">
        <f t="shared" si="283"/>
        <v>0</v>
      </c>
      <c r="BE493" s="1611">
        <f t="shared" si="284"/>
        <v>0</v>
      </c>
      <c r="BF493" s="1611">
        <f t="shared" si="285"/>
        <v>0</v>
      </c>
      <c r="BG493" s="1611">
        <f t="shared" si="295"/>
        <v>0</v>
      </c>
      <c r="BH493" s="1611" t="str">
        <f t="shared" si="296"/>
        <v/>
      </c>
      <c r="BI493" s="1611" t="str">
        <f t="shared" si="297"/>
        <v/>
      </c>
      <c r="BJ493" s="1611" t="str">
        <f t="shared" si="286"/>
        <v/>
      </c>
      <c r="BK493" s="1611" t="str">
        <f t="shared" si="287"/>
        <v/>
      </c>
      <c r="BL493" s="1611" t="str">
        <f t="shared" ca="1" si="288"/>
        <v/>
      </c>
      <c r="BM493" s="1611" t="str">
        <f t="shared" si="298"/>
        <v/>
      </c>
      <c r="BN493" s="1611" t="str">
        <f t="shared" si="289"/>
        <v/>
      </c>
      <c r="BO493" s="1611" t="str">
        <f t="shared" si="290"/>
        <v/>
      </c>
      <c r="BP493" s="1611" t="str">
        <f t="shared" si="299"/>
        <v/>
      </c>
      <c r="BQ493" s="1611" t="str">
        <f t="shared" si="300"/>
        <v/>
      </c>
      <c r="BR493" s="1611" t="str">
        <f t="shared" si="301"/>
        <v/>
      </c>
      <c r="BS493" s="1611" t="str">
        <f t="shared" si="302"/>
        <v/>
      </c>
      <c r="BT493" s="1611" t="str">
        <f t="shared" si="303"/>
        <v/>
      </c>
      <c r="BU493" s="1731">
        <f t="shared" ca="1" si="304"/>
        <v>0</v>
      </c>
      <c r="BV493" s="1594"/>
      <c r="BW493" s="1594"/>
      <c r="BX493" s="1594"/>
      <c r="BY493" s="1594"/>
      <c r="BZ493" s="1594"/>
      <c r="CA493" s="1594"/>
      <c r="CB493" s="1594"/>
      <c r="CC493" s="1594"/>
      <c r="CD493" s="1594"/>
      <c r="CE493" s="1594"/>
      <c r="CF493" s="1594"/>
      <c r="CG493" s="1594"/>
      <c r="CH493" s="1594"/>
      <c r="CI493" s="1594"/>
      <c r="CJ493" s="1594"/>
      <c r="CK493" s="1594"/>
      <c r="CL493" s="1594"/>
      <c r="CM493" s="1594"/>
      <c r="CN493" s="1594"/>
      <c r="CO493" s="1594"/>
      <c r="CP493" s="1594"/>
      <c r="CQ493" s="1594"/>
      <c r="CR493" s="1594"/>
      <c r="CS493" s="1594"/>
      <c r="CT493" s="1594"/>
      <c r="CU493" s="1594"/>
      <c r="CV493" s="1594"/>
      <c r="CW493" s="1594"/>
      <c r="CX493" s="1594"/>
      <c r="CY493" s="1594"/>
      <c r="CZ493" s="1594"/>
      <c r="DA493" s="1594"/>
      <c r="DB493" s="1594"/>
      <c r="DC493" s="1594"/>
      <c r="DD493" s="1594"/>
      <c r="DE493" s="1594"/>
      <c r="DF493" s="1594"/>
      <c r="DG493" s="1594"/>
      <c r="DH493" s="1594"/>
      <c r="DI493" s="1594"/>
      <c r="DJ493" s="1594"/>
      <c r="DK493" s="1594"/>
      <c r="DL493" s="1594"/>
      <c r="DM493" s="1594"/>
      <c r="DN493" s="1594"/>
      <c r="DO493" s="1594"/>
      <c r="DP493" s="1594"/>
      <c r="DQ493" s="1594"/>
      <c r="DR493" s="1594"/>
      <c r="DS493" s="1594"/>
      <c r="DT493" s="1594"/>
      <c r="DU493" s="1594"/>
      <c r="DV493" s="1594"/>
      <c r="DW493" s="1594"/>
      <c r="DX493" s="1594"/>
      <c r="DY493" s="1594"/>
      <c r="DZ493" s="1594"/>
      <c r="EA493" s="1594"/>
      <c r="EB493" s="1594"/>
      <c r="EC493" s="1594"/>
      <c r="ED493" s="1594"/>
      <c r="EE493" s="1594"/>
      <c r="EF493" s="1594"/>
      <c r="EG493" s="1594"/>
      <c r="EH493" s="1594"/>
      <c r="EI493" s="1594"/>
      <c r="EJ493" s="1594"/>
      <c r="EK493" s="1594"/>
      <c r="EL493" s="1594"/>
      <c r="EM493" s="1594"/>
      <c r="EN493" s="1594"/>
      <c r="EO493" s="1594"/>
      <c r="EP493" s="1594"/>
      <c r="EQ493" s="1594"/>
      <c r="ER493" s="1594"/>
      <c r="ES493" s="1594"/>
    </row>
    <row r="494" spans="1:149" s="1595" customFormat="1" ht="12.5">
      <c r="A494" s="1644" t="str">
        <f t="shared" si="291"/>
        <v>Organisation</v>
      </c>
      <c r="B494" s="1758"/>
      <c r="C494" s="1758"/>
      <c r="D494" s="1758"/>
      <c r="E494" s="1756"/>
      <c r="F494" s="1592"/>
      <c r="G494" s="1714">
        <f t="shared" si="292"/>
        <v>0</v>
      </c>
      <c r="H494" s="1645"/>
      <c r="I494" s="1714">
        <f t="shared" si="293"/>
        <v>0</v>
      </c>
      <c r="J494" s="1646"/>
      <c r="K494" s="1646"/>
      <c r="L494" s="1592"/>
      <c r="M494" s="1597"/>
      <c r="N494" s="1597"/>
      <c r="O494" s="1646"/>
      <c r="P494" s="1647"/>
      <c r="Q494" s="1647"/>
      <c r="R494" s="1648"/>
      <c r="S494" s="1603"/>
      <c r="T494" s="1649"/>
      <c r="U494" s="1649"/>
      <c r="V494" s="1649"/>
      <c r="W494" s="1649"/>
      <c r="X494" s="1649"/>
      <c r="Y494" s="1649"/>
      <c r="Z494" s="1649"/>
      <c r="AA494" s="1649"/>
      <c r="AB494" s="1649"/>
      <c r="AC494" s="1649"/>
      <c r="AD494" s="1649"/>
      <c r="AE494" s="1649"/>
      <c r="AF494" s="1610">
        <f t="shared" si="272"/>
        <v>0</v>
      </c>
      <c r="AG494" s="1649"/>
      <c r="AH494" s="1649"/>
      <c r="AI494" s="1649"/>
      <c r="AJ494" s="1649"/>
      <c r="AK494" s="1649"/>
      <c r="AL494" s="1649"/>
      <c r="AM494" s="1649"/>
      <c r="AN494" s="1649"/>
      <c r="AO494" s="1649"/>
      <c r="AP494" s="1649"/>
      <c r="AQ494" s="1649"/>
      <c r="AR494" s="1709"/>
      <c r="AS494" s="1779">
        <f t="shared" si="273"/>
        <v>0</v>
      </c>
      <c r="AT494" s="1711">
        <f t="shared" si="294"/>
        <v>0</v>
      </c>
      <c r="AU494" s="1611">
        <f t="shared" si="274"/>
        <v>0</v>
      </c>
      <c r="AV494" s="1611">
        <f t="shared" si="275"/>
        <v>0</v>
      </c>
      <c r="AW494" s="1611">
        <f t="shared" si="276"/>
        <v>0</v>
      </c>
      <c r="AX494" s="1611">
        <f t="shared" si="277"/>
        <v>0</v>
      </c>
      <c r="AY494" s="1611">
        <f t="shared" si="278"/>
        <v>0</v>
      </c>
      <c r="AZ494" s="1611">
        <f t="shared" si="279"/>
        <v>0</v>
      </c>
      <c r="BA494" s="1611">
        <f t="shared" si="280"/>
        <v>0</v>
      </c>
      <c r="BB494" s="1611">
        <f t="shared" si="281"/>
        <v>0</v>
      </c>
      <c r="BC494" s="1611">
        <f t="shared" si="282"/>
        <v>0</v>
      </c>
      <c r="BD494" s="1611">
        <f t="shared" si="283"/>
        <v>0</v>
      </c>
      <c r="BE494" s="1611">
        <f t="shared" si="284"/>
        <v>0</v>
      </c>
      <c r="BF494" s="1611">
        <f t="shared" si="285"/>
        <v>0</v>
      </c>
      <c r="BG494" s="1611">
        <f t="shared" si="295"/>
        <v>0</v>
      </c>
      <c r="BH494" s="1611" t="str">
        <f t="shared" si="296"/>
        <v/>
      </c>
      <c r="BI494" s="1611" t="str">
        <f t="shared" si="297"/>
        <v/>
      </c>
      <c r="BJ494" s="1611" t="str">
        <f t="shared" si="286"/>
        <v/>
      </c>
      <c r="BK494" s="1611" t="str">
        <f t="shared" si="287"/>
        <v/>
      </c>
      <c r="BL494" s="1611" t="str">
        <f t="shared" ca="1" si="288"/>
        <v/>
      </c>
      <c r="BM494" s="1611" t="str">
        <f t="shared" si="298"/>
        <v/>
      </c>
      <c r="BN494" s="1611" t="str">
        <f t="shared" si="289"/>
        <v/>
      </c>
      <c r="BO494" s="1611" t="str">
        <f t="shared" si="290"/>
        <v/>
      </c>
      <c r="BP494" s="1611" t="str">
        <f t="shared" si="299"/>
        <v/>
      </c>
      <c r="BQ494" s="1611" t="str">
        <f t="shared" si="300"/>
        <v/>
      </c>
      <c r="BR494" s="1611" t="str">
        <f t="shared" si="301"/>
        <v/>
      </c>
      <c r="BS494" s="1611" t="str">
        <f t="shared" si="302"/>
        <v/>
      </c>
      <c r="BT494" s="1611" t="str">
        <f t="shared" si="303"/>
        <v/>
      </c>
      <c r="BU494" s="1731">
        <f t="shared" ca="1" si="304"/>
        <v>0</v>
      </c>
      <c r="BV494" s="1594"/>
      <c r="BW494" s="1594"/>
      <c r="BX494" s="1594"/>
      <c r="BY494" s="1594"/>
      <c r="BZ494" s="1594"/>
      <c r="CA494" s="1594"/>
      <c r="CB494" s="1594"/>
      <c r="CC494" s="1594"/>
      <c r="CD494" s="1594"/>
      <c r="CE494" s="1594"/>
      <c r="CF494" s="1594"/>
      <c r="CG494" s="1594"/>
      <c r="CH494" s="1594"/>
      <c r="CI494" s="1594"/>
      <c r="CJ494" s="1594"/>
      <c r="CK494" s="1594"/>
      <c r="CL494" s="1594"/>
      <c r="CM494" s="1594"/>
      <c r="CN494" s="1594"/>
      <c r="CO494" s="1594"/>
      <c r="CP494" s="1594"/>
      <c r="CQ494" s="1594"/>
      <c r="CR494" s="1594"/>
      <c r="CS494" s="1594"/>
      <c r="CT494" s="1594"/>
      <c r="CU494" s="1594"/>
      <c r="CV494" s="1594"/>
      <c r="CW494" s="1594"/>
      <c r="CX494" s="1594"/>
      <c r="CY494" s="1594"/>
      <c r="CZ494" s="1594"/>
      <c r="DA494" s="1594"/>
      <c r="DB494" s="1594"/>
      <c r="DC494" s="1594"/>
      <c r="DD494" s="1594"/>
      <c r="DE494" s="1594"/>
      <c r="DF494" s="1594"/>
      <c r="DG494" s="1594"/>
      <c r="DH494" s="1594"/>
      <c r="DI494" s="1594"/>
      <c r="DJ494" s="1594"/>
      <c r="DK494" s="1594"/>
      <c r="DL494" s="1594"/>
      <c r="DM494" s="1594"/>
      <c r="DN494" s="1594"/>
      <c r="DO494" s="1594"/>
      <c r="DP494" s="1594"/>
      <c r="DQ494" s="1594"/>
      <c r="DR494" s="1594"/>
      <c r="DS494" s="1594"/>
      <c r="DT494" s="1594"/>
      <c r="DU494" s="1594"/>
      <c r="DV494" s="1594"/>
      <c r="DW494" s="1594"/>
      <c r="DX494" s="1594"/>
      <c r="DY494" s="1594"/>
      <c r="DZ494" s="1594"/>
      <c r="EA494" s="1594"/>
      <c r="EB494" s="1594"/>
      <c r="EC494" s="1594"/>
      <c r="ED494" s="1594"/>
      <c r="EE494" s="1594"/>
      <c r="EF494" s="1594"/>
      <c r="EG494" s="1594"/>
      <c r="EH494" s="1594"/>
      <c r="EI494" s="1594"/>
      <c r="EJ494" s="1594"/>
      <c r="EK494" s="1594"/>
      <c r="EL494" s="1594"/>
      <c r="EM494" s="1594"/>
      <c r="EN494" s="1594"/>
      <c r="EO494" s="1594"/>
      <c r="EP494" s="1594"/>
      <c r="EQ494" s="1594"/>
      <c r="ER494" s="1594"/>
      <c r="ES494" s="1594"/>
    </row>
    <row r="495" spans="1:149" s="1595" customFormat="1" ht="12.5">
      <c r="A495" s="1644" t="str">
        <f t="shared" si="291"/>
        <v>Organisation</v>
      </c>
      <c r="B495" s="1758"/>
      <c r="C495" s="1758"/>
      <c r="D495" s="1758"/>
      <c r="E495" s="1756"/>
      <c r="F495" s="1592"/>
      <c r="G495" s="1714">
        <f t="shared" si="292"/>
        <v>0</v>
      </c>
      <c r="H495" s="1645"/>
      <c r="I495" s="1714">
        <f t="shared" si="293"/>
        <v>0</v>
      </c>
      <c r="J495" s="1646"/>
      <c r="K495" s="1646"/>
      <c r="L495" s="1592"/>
      <c r="M495" s="1597"/>
      <c r="N495" s="1597"/>
      <c r="O495" s="1646"/>
      <c r="P495" s="1647"/>
      <c r="Q495" s="1647"/>
      <c r="R495" s="1648"/>
      <c r="S495" s="1603"/>
      <c r="T495" s="1649"/>
      <c r="U495" s="1649"/>
      <c r="V495" s="1649"/>
      <c r="W495" s="1649"/>
      <c r="X495" s="1649"/>
      <c r="Y495" s="1649"/>
      <c r="Z495" s="1649"/>
      <c r="AA495" s="1649"/>
      <c r="AB495" s="1649"/>
      <c r="AC495" s="1649"/>
      <c r="AD495" s="1649"/>
      <c r="AE495" s="1649"/>
      <c r="AF495" s="1610">
        <f t="shared" si="272"/>
        <v>0</v>
      </c>
      <c r="AG495" s="1649"/>
      <c r="AH495" s="1649"/>
      <c r="AI495" s="1649"/>
      <c r="AJ495" s="1649"/>
      <c r="AK495" s="1649"/>
      <c r="AL495" s="1649"/>
      <c r="AM495" s="1649"/>
      <c r="AN495" s="1649"/>
      <c r="AO495" s="1649"/>
      <c r="AP495" s="1649"/>
      <c r="AQ495" s="1649"/>
      <c r="AR495" s="1709"/>
      <c r="AS495" s="1779">
        <f t="shared" si="273"/>
        <v>0</v>
      </c>
      <c r="AT495" s="1711">
        <f t="shared" si="294"/>
        <v>0</v>
      </c>
      <c r="AU495" s="1611">
        <f t="shared" si="274"/>
        <v>0</v>
      </c>
      <c r="AV495" s="1611">
        <f t="shared" si="275"/>
        <v>0</v>
      </c>
      <c r="AW495" s="1611">
        <f t="shared" si="276"/>
        <v>0</v>
      </c>
      <c r="AX495" s="1611">
        <f t="shared" si="277"/>
        <v>0</v>
      </c>
      <c r="AY495" s="1611">
        <f t="shared" si="278"/>
        <v>0</v>
      </c>
      <c r="AZ495" s="1611">
        <f t="shared" si="279"/>
        <v>0</v>
      </c>
      <c r="BA495" s="1611">
        <f t="shared" si="280"/>
        <v>0</v>
      </c>
      <c r="BB495" s="1611">
        <f t="shared" si="281"/>
        <v>0</v>
      </c>
      <c r="BC495" s="1611">
        <f t="shared" si="282"/>
        <v>0</v>
      </c>
      <c r="BD495" s="1611">
        <f t="shared" si="283"/>
        <v>0</v>
      </c>
      <c r="BE495" s="1611">
        <f t="shared" si="284"/>
        <v>0</v>
      </c>
      <c r="BF495" s="1611">
        <f t="shared" si="285"/>
        <v>0</v>
      </c>
      <c r="BG495" s="1611">
        <f t="shared" si="295"/>
        <v>0</v>
      </c>
      <c r="BH495" s="1611" t="str">
        <f t="shared" si="296"/>
        <v/>
      </c>
      <c r="BI495" s="1611" t="str">
        <f t="shared" si="297"/>
        <v/>
      </c>
      <c r="BJ495" s="1611" t="str">
        <f t="shared" si="286"/>
        <v/>
      </c>
      <c r="BK495" s="1611" t="str">
        <f t="shared" si="287"/>
        <v/>
      </c>
      <c r="BL495" s="1611" t="str">
        <f t="shared" ca="1" si="288"/>
        <v/>
      </c>
      <c r="BM495" s="1611" t="str">
        <f t="shared" si="298"/>
        <v/>
      </c>
      <c r="BN495" s="1611" t="str">
        <f t="shared" si="289"/>
        <v/>
      </c>
      <c r="BO495" s="1611" t="str">
        <f t="shared" si="290"/>
        <v/>
      </c>
      <c r="BP495" s="1611" t="str">
        <f t="shared" si="299"/>
        <v/>
      </c>
      <c r="BQ495" s="1611" t="str">
        <f t="shared" si="300"/>
        <v/>
      </c>
      <c r="BR495" s="1611" t="str">
        <f t="shared" si="301"/>
        <v/>
      </c>
      <c r="BS495" s="1611" t="str">
        <f t="shared" si="302"/>
        <v/>
      </c>
      <c r="BT495" s="1611" t="str">
        <f t="shared" si="303"/>
        <v/>
      </c>
      <c r="BU495" s="1731">
        <f t="shared" ca="1" si="304"/>
        <v>0</v>
      </c>
      <c r="BV495" s="1594"/>
      <c r="BW495" s="1594"/>
      <c r="BX495" s="1594"/>
      <c r="BY495" s="1594"/>
      <c r="BZ495" s="1594"/>
      <c r="CA495" s="1594"/>
      <c r="CB495" s="1594"/>
      <c r="CC495" s="1594"/>
      <c r="CD495" s="1594"/>
      <c r="CE495" s="1594"/>
      <c r="CF495" s="1594"/>
      <c r="CG495" s="1594"/>
      <c r="CH495" s="1594"/>
      <c r="CI495" s="1594"/>
      <c r="CJ495" s="1594"/>
      <c r="CK495" s="1594"/>
      <c r="CL495" s="1594"/>
      <c r="CM495" s="1594"/>
      <c r="CN495" s="1594"/>
      <c r="CO495" s="1594"/>
      <c r="CP495" s="1594"/>
      <c r="CQ495" s="1594"/>
      <c r="CR495" s="1594"/>
      <c r="CS495" s="1594"/>
      <c r="CT495" s="1594"/>
      <c r="CU495" s="1594"/>
      <c r="CV495" s="1594"/>
      <c r="CW495" s="1594"/>
      <c r="CX495" s="1594"/>
      <c r="CY495" s="1594"/>
      <c r="CZ495" s="1594"/>
      <c r="DA495" s="1594"/>
      <c r="DB495" s="1594"/>
      <c r="DC495" s="1594"/>
      <c r="DD495" s="1594"/>
      <c r="DE495" s="1594"/>
      <c r="DF495" s="1594"/>
      <c r="DG495" s="1594"/>
      <c r="DH495" s="1594"/>
      <c r="DI495" s="1594"/>
      <c r="DJ495" s="1594"/>
      <c r="DK495" s="1594"/>
      <c r="DL495" s="1594"/>
      <c r="DM495" s="1594"/>
      <c r="DN495" s="1594"/>
      <c r="DO495" s="1594"/>
      <c r="DP495" s="1594"/>
      <c r="DQ495" s="1594"/>
      <c r="DR495" s="1594"/>
      <c r="DS495" s="1594"/>
      <c r="DT495" s="1594"/>
      <c r="DU495" s="1594"/>
      <c r="DV495" s="1594"/>
      <c r="DW495" s="1594"/>
      <c r="DX495" s="1594"/>
      <c r="DY495" s="1594"/>
      <c r="DZ495" s="1594"/>
      <c r="EA495" s="1594"/>
      <c r="EB495" s="1594"/>
      <c r="EC495" s="1594"/>
      <c r="ED495" s="1594"/>
      <c r="EE495" s="1594"/>
      <c r="EF495" s="1594"/>
      <c r="EG495" s="1594"/>
      <c r="EH495" s="1594"/>
      <c r="EI495" s="1594"/>
      <c r="EJ495" s="1594"/>
      <c r="EK495" s="1594"/>
      <c r="EL495" s="1594"/>
      <c r="EM495" s="1594"/>
      <c r="EN495" s="1594"/>
      <c r="EO495" s="1594"/>
      <c r="EP495" s="1594"/>
      <c r="EQ495" s="1594"/>
      <c r="ER495" s="1594"/>
      <c r="ES495" s="1594"/>
    </row>
    <row r="496" spans="1:149" s="1595" customFormat="1" ht="12.5">
      <c r="A496" s="1644" t="str">
        <f t="shared" si="291"/>
        <v>Organisation</v>
      </c>
      <c r="B496" s="1758"/>
      <c r="C496" s="1758"/>
      <c r="D496" s="1758"/>
      <c r="E496" s="1756"/>
      <c r="F496" s="1592"/>
      <c r="G496" s="1714">
        <f t="shared" si="292"/>
        <v>0</v>
      </c>
      <c r="H496" s="1645"/>
      <c r="I496" s="1714">
        <f t="shared" si="293"/>
        <v>0</v>
      </c>
      <c r="J496" s="1646"/>
      <c r="K496" s="1646"/>
      <c r="L496" s="1592"/>
      <c r="M496" s="1597"/>
      <c r="N496" s="1597"/>
      <c r="O496" s="1646"/>
      <c r="P496" s="1647"/>
      <c r="Q496" s="1647"/>
      <c r="R496" s="1648"/>
      <c r="S496" s="1603"/>
      <c r="T496" s="1649"/>
      <c r="U496" s="1649"/>
      <c r="V496" s="1649"/>
      <c r="W496" s="1649"/>
      <c r="X496" s="1649"/>
      <c r="Y496" s="1649"/>
      <c r="Z496" s="1649"/>
      <c r="AA496" s="1649"/>
      <c r="AB496" s="1649"/>
      <c r="AC496" s="1649"/>
      <c r="AD496" s="1649"/>
      <c r="AE496" s="1649"/>
      <c r="AF496" s="1610">
        <f t="shared" si="272"/>
        <v>0</v>
      </c>
      <c r="AG496" s="1649"/>
      <c r="AH496" s="1649"/>
      <c r="AI496" s="1649"/>
      <c r="AJ496" s="1649"/>
      <c r="AK496" s="1649"/>
      <c r="AL496" s="1649"/>
      <c r="AM496" s="1649"/>
      <c r="AN496" s="1649"/>
      <c r="AO496" s="1649"/>
      <c r="AP496" s="1649"/>
      <c r="AQ496" s="1649"/>
      <c r="AR496" s="1709"/>
      <c r="AS496" s="1779">
        <f t="shared" si="273"/>
        <v>0</v>
      </c>
      <c r="AT496" s="1711">
        <f t="shared" si="294"/>
        <v>0</v>
      </c>
      <c r="AU496" s="1611">
        <f t="shared" si="274"/>
        <v>0</v>
      </c>
      <c r="AV496" s="1611">
        <f t="shared" si="275"/>
        <v>0</v>
      </c>
      <c r="AW496" s="1611">
        <f t="shared" si="276"/>
        <v>0</v>
      </c>
      <c r="AX496" s="1611">
        <f t="shared" si="277"/>
        <v>0</v>
      </c>
      <c r="AY496" s="1611">
        <f t="shared" si="278"/>
        <v>0</v>
      </c>
      <c r="AZ496" s="1611">
        <f t="shared" si="279"/>
        <v>0</v>
      </c>
      <c r="BA496" s="1611">
        <f t="shared" si="280"/>
        <v>0</v>
      </c>
      <c r="BB496" s="1611">
        <f t="shared" si="281"/>
        <v>0</v>
      </c>
      <c r="BC496" s="1611">
        <f t="shared" si="282"/>
        <v>0</v>
      </c>
      <c r="BD496" s="1611">
        <f t="shared" si="283"/>
        <v>0</v>
      </c>
      <c r="BE496" s="1611">
        <f t="shared" si="284"/>
        <v>0</v>
      </c>
      <c r="BF496" s="1611">
        <f t="shared" si="285"/>
        <v>0</v>
      </c>
      <c r="BG496" s="1611">
        <f t="shared" si="295"/>
        <v>0</v>
      </c>
      <c r="BH496" s="1611" t="str">
        <f t="shared" si="296"/>
        <v/>
      </c>
      <c r="BI496" s="1611" t="str">
        <f t="shared" si="297"/>
        <v/>
      </c>
      <c r="BJ496" s="1611" t="str">
        <f t="shared" si="286"/>
        <v/>
      </c>
      <c r="BK496" s="1611" t="str">
        <f t="shared" si="287"/>
        <v/>
      </c>
      <c r="BL496" s="1611" t="str">
        <f t="shared" ca="1" si="288"/>
        <v/>
      </c>
      <c r="BM496" s="1611" t="str">
        <f t="shared" si="298"/>
        <v/>
      </c>
      <c r="BN496" s="1611" t="str">
        <f t="shared" si="289"/>
        <v/>
      </c>
      <c r="BO496" s="1611" t="str">
        <f t="shared" si="290"/>
        <v/>
      </c>
      <c r="BP496" s="1611" t="str">
        <f t="shared" si="299"/>
        <v/>
      </c>
      <c r="BQ496" s="1611" t="str">
        <f t="shared" si="300"/>
        <v/>
      </c>
      <c r="BR496" s="1611" t="str">
        <f t="shared" si="301"/>
        <v/>
      </c>
      <c r="BS496" s="1611" t="str">
        <f t="shared" si="302"/>
        <v/>
      </c>
      <c r="BT496" s="1611" t="str">
        <f t="shared" si="303"/>
        <v/>
      </c>
      <c r="BU496" s="1731">
        <f t="shared" ca="1" si="304"/>
        <v>0</v>
      </c>
      <c r="BV496" s="1594"/>
      <c r="BW496" s="1594"/>
      <c r="BX496" s="1594"/>
      <c r="BY496" s="1594"/>
      <c r="BZ496" s="1594"/>
      <c r="CA496" s="1594"/>
      <c r="CB496" s="1594"/>
      <c r="CC496" s="1594"/>
      <c r="CD496" s="1594"/>
      <c r="CE496" s="1594"/>
      <c r="CF496" s="1594"/>
      <c r="CG496" s="1594"/>
      <c r="CH496" s="1594"/>
      <c r="CI496" s="1594"/>
      <c r="CJ496" s="1594"/>
      <c r="CK496" s="1594"/>
      <c r="CL496" s="1594"/>
      <c r="CM496" s="1594"/>
      <c r="CN496" s="1594"/>
      <c r="CO496" s="1594"/>
      <c r="CP496" s="1594"/>
      <c r="CQ496" s="1594"/>
      <c r="CR496" s="1594"/>
      <c r="CS496" s="1594"/>
      <c r="CT496" s="1594"/>
      <c r="CU496" s="1594"/>
      <c r="CV496" s="1594"/>
      <c r="CW496" s="1594"/>
      <c r="CX496" s="1594"/>
      <c r="CY496" s="1594"/>
      <c r="CZ496" s="1594"/>
      <c r="DA496" s="1594"/>
      <c r="DB496" s="1594"/>
      <c r="DC496" s="1594"/>
      <c r="DD496" s="1594"/>
      <c r="DE496" s="1594"/>
      <c r="DF496" s="1594"/>
      <c r="DG496" s="1594"/>
      <c r="DH496" s="1594"/>
      <c r="DI496" s="1594"/>
      <c r="DJ496" s="1594"/>
      <c r="DK496" s="1594"/>
      <c r="DL496" s="1594"/>
      <c r="DM496" s="1594"/>
      <c r="DN496" s="1594"/>
      <c r="DO496" s="1594"/>
      <c r="DP496" s="1594"/>
      <c r="DQ496" s="1594"/>
      <c r="DR496" s="1594"/>
      <c r="DS496" s="1594"/>
      <c r="DT496" s="1594"/>
      <c r="DU496" s="1594"/>
      <c r="DV496" s="1594"/>
      <c r="DW496" s="1594"/>
      <c r="DX496" s="1594"/>
      <c r="DY496" s="1594"/>
      <c r="DZ496" s="1594"/>
      <c r="EA496" s="1594"/>
      <c r="EB496" s="1594"/>
      <c r="EC496" s="1594"/>
      <c r="ED496" s="1594"/>
      <c r="EE496" s="1594"/>
      <c r="EF496" s="1594"/>
      <c r="EG496" s="1594"/>
      <c r="EH496" s="1594"/>
      <c r="EI496" s="1594"/>
      <c r="EJ496" s="1594"/>
      <c r="EK496" s="1594"/>
      <c r="EL496" s="1594"/>
      <c r="EM496" s="1594"/>
      <c r="EN496" s="1594"/>
      <c r="EO496" s="1594"/>
      <c r="EP496" s="1594"/>
      <c r="EQ496" s="1594"/>
      <c r="ER496" s="1594"/>
      <c r="ES496" s="1594"/>
    </row>
    <row r="497" spans="1:149" s="1595" customFormat="1" ht="12.5">
      <c r="A497" s="1644" t="str">
        <f t="shared" si="291"/>
        <v>Organisation</v>
      </c>
      <c r="B497" s="1758"/>
      <c r="C497" s="1758"/>
      <c r="D497" s="1758"/>
      <c r="E497" s="1756"/>
      <c r="F497" s="1592"/>
      <c r="G497" s="1714">
        <f t="shared" si="292"/>
        <v>0</v>
      </c>
      <c r="H497" s="1645"/>
      <c r="I497" s="1714">
        <f t="shared" si="293"/>
        <v>0</v>
      </c>
      <c r="J497" s="1646"/>
      <c r="K497" s="1646"/>
      <c r="L497" s="1592"/>
      <c r="M497" s="1597"/>
      <c r="N497" s="1597"/>
      <c r="O497" s="1646"/>
      <c r="P497" s="1647"/>
      <c r="Q497" s="1647"/>
      <c r="R497" s="1648"/>
      <c r="S497" s="1603"/>
      <c r="T497" s="1649"/>
      <c r="U497" s="1649"/>
      <c r="V497" s="1649"/>
      <c r="W497" s="1649"/>
      <c r="X497" s="1649"/>
      <c r="Y497" s="1649"/>
      <c r="Z497" s="1649"/>
      <c r="AA497" s="1649"/>
      <c r="AB497" s="1649"/>
      <c r="AC497" s="1649"/>
      <c r="AD497" s="1649"/>
      <c r="AE497" s="1649"/>
      <c r="AF497" s="1610">
        <f t="shared" si="272"/>
        <v>0</v>
      </c>
      <c r="AG497" s="1649"/>
      <c r="AH497" s="1649"/>
      <c r="AI497" s="1649"/>
      <c r="AJ497" s="1649"/>
      <c r="AK497" s="1649"/>
      <c r="AL497" s="1649"/>
      <c r="AM497" s="1649"/>
      <c r="AN497" s="1649"/>
      <c r="AO497" s="1649"/>
      <c r="AP497" s="1649"/>
      <c r="AQ497" s="1649"/>
      <c r="AR497" s="1709"/>
      <c r="AS497" s="1779">
        <f t="shared" si="273"/>
        <v>0</v>
      </c>
      <c r="AT497" s="1711">
        <f t="shared" si="294"/>
        <v>0</v>
      </c>
      <c r="AU497" s="1611">
        <f t="shared" si="274"/>
        <v>0</v>
      </c>
      <c r="AV497" s="1611">
        <f t="shared" si="275"/>
        <v>0</v>
      </c>
      <c r="AW497" s="1611">
        <f t="shared" si="276"/>
        <v>0</v>
      </c>
      <c r="AX497" s="1611">
        <f t="shared" si="277"/>
        <v>0</v>
      </c>
      <c r="AY497" s="1611">
        <f t="shared" si="278"/>
        <v>0</v>
      </c>
      <c r="AZ497" s="1611">
        <f t="shared" si="279"/>
        <v>0</v>
      </c>
      <c r="BA497" s="1611">
        <f t="shared" si="280"/>
        <v>0</v>
      </c>
      <c r="BB497" s="1611">
        <f t="shared" si="281"/>
        <v>0</v>
      </c>
      <c r="BC497" s="1611">
        <f t="shared" si="282"/>
        <v>0</v>
      </c>
      <c r="BD497" s="1611">
        <f t="shared" si="283"/>
        <v>0</v>
      </c>
      <c r="BE497" s="1611">
        <f t="shared" si="284"/>
        <v>0</v>
      </c>
      <c r="BF497" s="1611">
        <f t="shared" si="285"/>
        <v>0</v>
      </c>
      <c r="BG497" s="1611">
        <f t="shared" si="295"/>
        <v>0</v>
      </c>
      <c r="BH497" s="1611" t="str">
        <f t="shared" si="296"/>
        <v/>
      </c>
      <c r="BI497" s="1611" t="str">
        <f t="shared" si="297"/>
        <v/>
      </c>
      <c r="BJ497" s="1611" t="str">
        <f t="shared" si="286"/>
        <v/>
      </c>
      <c r="BK497" s="1611" t="str">
        <f t="shared" si="287"/>
        <v/>
      </c>
      <c r="BL497" s="1611" t="str">
        <f t="shared" ca="1" si="288"/>
        <v/>
      </c>
      <c r="BM497" s="1611" t="str">
        <f t="shared" si="298"/>
        <v/>
      </c>
      <c r="BN497" s="1611" t="str">
        <f t="shared" si="289"/>
        <v/>
      </c>
      <c r="BO497" s="1611" t="str">
        <f t="shared" si="290"/>
        <v/>
      </c>
      <c r="BP497" s="1611" t="str">
        <f t="shared" si="299"/>
        <v/>
      </c>
      <c r="BQ497" s="1611" t="str">
        <f t="shared" si="300"/>
        <v/>
      </c>
      <c r="BR497" s="1611" t="str">
        <f t="shared" si="301"/>
        <v/>
      </c>
      <c r="BS497" s="1611" t="str">
        <f t="shared" si="302"/>
        <v/>
      </c>
      <c r="BT497" s="1611" t="str">
        <f t="shared" si="303"/>
        <v/>
      </c>
      <c r="BU497" s="1731">
        <f t="shared" ca="1" si="304"/>
        <v>0</v>
      </c>
      <c r="BV497" s="1594"/>
      <c r="BW497" s="1594"/>
      <c r="BX497" s="1594"/>
      <c r="BY497" s="1594"/>
      <c r="BZ497" s="1594"/>
      <c r="CA497" s="1594"/>
      <c r="CB497" s="1594"/>
      <c r="CC497" s="1594"/>
      <c r="CD497" s="1594"/>
      <c r="CE497" s="1594"/>
      <c r="CF497" s="1594"/>
      <c r="CG497" s="1594"/>
      <c r="CH497" s="1594"/>
      <c r="CI497" s="1594"/>
      <c r="CJ497" s="1594"/>
      <c r="CK497" s="1594"/>
      <c r="CL497" s="1594"/>
      <c r="CM497" s="1594"/>
      <c r="CN497" s="1594"/>
      <c r="CO497" s="1594"/>
      <c r="CP497" s="1594"/>
      <c r="CQ497" s="1594"/>
      <c r="CR497" s="1594"/>
      <c r="CS497" s="1594"/>
      <c r="CT497" s="1594"/>
      <c r="CU497" s="1594"/>
      <c r="CV497" s="1594"/>
      <c r="CW497" s="1594"/>
      <c r="CX497" s="1594"/>
      <c r="CY497" s="1594"/>
      <c r="CZ497" s="1594"/>
      <c r="DA497" s="1594"/>
      <c r="DB497" s="1594"/>
      <c r="DC497" s="1594"/>
      <c r="DD497" s="1594"/>
      <c r="DE497" s="1594"/>
      <c r="DF497" s="1594"/>
      <c r="DG497" s="1594"/>
      <c r="DH497" s="1594"/>
      <c r="DI497" s="1594"/>
      <c r="DJ497" s="1594"/>
      <c r="DK497" s="1594"/>
      <c r="DL497" s="1594"/>
      <c r="DM497" s="1594"/>
      <c r="DN497" s="1594"/>
      <c r="DO497" s="1594"/>
      <c r="DP497" s="1594"/>
      <c r="DQ497" s="1594"/>
      <c r="DR497" s="1594"/>
      <c r="DS497" s="1594"/>
      <c r="DT497" s="1594"/>
      <c r="DU497" s="1594"/>
      <c r="DV497" s="1594"/>
      <c r="DW497" s="1594"/>
      <c r="DX497" s="1594"/>
      <c r="DY497" s="1594"/>
      <c r="DZ497" s="1594"/>
      <c r="EA497" s="1594"/>
      <c r="EB497" s="1594"/>
      <c r="EC497" s="1594"/>
      <c r="ED497" s="1594"/>
      <c r="EE497" s="1594"/>
      <c r="EF497" s="1594"/>
      <c r="EG497" s="1594"/>
      <c r="EH497" s="1594"/>
      <c r="EI497" s="1594"/>
      <c r="EJ497" s="1594"/>
      <c r="EK497" s="1594"/>
      <c r="EL497" s="1594"/>
      <c r="EM497" s="1594"/>
      <c r="EN497" s="1594"/>
      <c r="EO497" s="1594"/>
      <c r="EP497" s="1594"/>
      <c r="EQ497" s="1594"/>
      <c r="ER497" s="1594"/>
      <c r="ES497" s="1594"/>
    </row>
    <row r="498" spans="1:149" s="1595" customFormat="1" ht="12.5">
      <c r="A498" s="1644" t="str">
        <f t="shared" si="291"/>
        <v>Organisation</v>
      </c>
      <c r="B498" s="1758"/>
      <c r="C498" s="1758"/>
      <c r="D498" s="1758"/>
      <c r="E498" s="1756"/>
      <c r="F498" s="1592"/>
      <c r="G498" s="1714">
        <f t="shared" si="292"/>
        <v>0</v>
      </c>
      <c r="H498" s="1645"/>
      <c r="I498" s="1714">
        <f t="shared" si="293"/>
        <v>0</v>
      </c>
      <c r="J498" s="1646"/>
      <c r="K498" s="1646"/>
      <c r="L498" s="1592"/>
      <c r="M498" s="1597"/>
      <c r="N498" s="1597"/>
      <c r="O498" s="1646"/>
      <c r="P498" s="1647"/>
      <c r="Q498" s="1647"/>
      <c r="R498" s="1648"/>
      <c r="S498" s="1603"/>
      <c r="T498" s="1649"/>
      <c r="U498" s="1649"/>
      <c r="V498" s="1649"/>
      <c r="W498" s="1649"/>
      <c r="X498" s="1649"/>
      <c r="Y498" s="1649"/>
      <c r="Z498" s="1649"/>
      <c r="AA498" s="1649"/>
      <c r="AB498" s="1649"/>
      <c r="AC498" s="1649"/>
      <c r="AD498" s="1649"/>
      <c r="AE498" s="1649"/>
      <c r="AF498" s="1610">
        <f t="shared" si="272"/>
        <v>0</v>
      </c>
      <c r="AG498" s="1649"/>
      <c r="AH498" s="1649"/>
      <c r="AI498" s="1649"/>
      <c r="AJ498" s="1649"/>
      <c r="AK498" s="1649"/>
      <c r="AL498" s="1649"/>
      <c r="AM498" s="1649"/>
      <c r="AN498" s="1649"/>
      <c r="AO498" s="1649"/>
      <c r="AP498" s="1649"/>
      <c r="AQ498" s="1649"/>
      <c r="AR498" s="1709"/>
      <c r="AS498" s="1779">
        <f t="shared" si="273"/>
        <v>0</v>
      </c>
      <c r="AT498" s="1711">
        <f t="shared" si="294"/>
        <v>0</v>
      </c>
      <c r="AU498" s="1611">
        <f t="shared" si="274"/>
        <v>0</v>
      </c>
      <c r="AV498" s="1611">
        <f t="shared" si="275"/>
        <v>0</v>
      </c>
      <c r="AW498" s="1611">
        <f t="shared" si="276"/>
        <v>0</v>
      </c>
      <c r="AX498" s="1611">
        <f t="shared" si="277"/>
        <v>0</v>
      </c>
      <c r="AY498" s="1611">
        <f t="shared" si="278"/>
        <v>0</v>
      </c>
      <c r="AZ498" s="1611">
        <f t="shared" si="279"/>
        <v>0</v>
      </c>
      <c r="BA498" s="1611">
        <f t="shared" si="280"/>
        <v>0</v>
      </c>
      <c r="BB498" s="1611">
        <f t="shared" si="281"/>
        <v>0</v>
      </c>
      <c r="BC498" s="1611">
        <f t="shared" si="282"/>
        <v>0</v>
      </c>
      <c r="BD498" s="1611">
        <f t="shared" si="283"/>
        <v>0</v>
      </c>
      <c r="BE498" s="1611">
        <f t="shared" si="284"/>
        <v>0</v>
      </c>
      <c r="BF498" s="1611">
        <f t="shared" si="285"/>
        <v>0</v>
      </c>
      <c r="BG498" s="1611">
        <f t="shared" si="295"/>
        <v>0</v>
      </c>
      <c r="BH498" s="1611" t="str">
        <f t="shared" si="296"/>
        <v/>
      </c>
      <c r="BI498" s="1611" t="str">
        <f t="shared" si="297"/>
        <v/>
      </c>
      <c r="BJ498" s="1611" t="str">
        <f t="shared" si="286"/>
        <v/>
      </c>
      <c r="BK498" s="1611" t="str">
        <f t="shared" si="287"/>
        <v/>
      </c>
      <c r="BL498" s="1611" t="str">
        <f t="shared" ca="1" si="288"/>
        <v/>
      </c>
      <c r="BM498" s="1611" t="str">
        <f t="shared" si="298"/>
        <v/>
      </c>
      <c r="BN498" s="1611" t="str">
        <f t="shared" si="289"/>
        <v/>
      </c>
      <c r="BO498" s="1611" t="str">
        <f t="shared" si="290"/>
        <v/>
      </c>
      <c r="BP498" s="1611" t="str">
        <f t="shared" si="299"/>
        <v/>
      </c>
      <c r="BQ498" s="1611" t="str">
        <f t="shared" si="300"/>
        <v/>
      </c>
      <c r="BR498" s="1611" t="str">
        <f t="shared" si="301"/>
        <v/>
      </c>
      <c r="BS498" s="1611" t="str">
        <f t="shared" si="302"/>
        <v/>
      </c>
      <c r="BT498" s="1611" t="str">
        <f t="shared" si="303"/>
        <v/>
      </c>
      <c r="BU498" s="1731">
        <f t="shared" ca="1" si="304"/>
        <v>0</v>
      </c>
      <c r="BV498" s="1594"/>
      <c r="BW498" s="1594"/>
      <c r="BX498" s="1594"/>
      <c r="BY498" s="1594"/>
      <c r="BZ498" s="1594"/>
      <c r="CA498" s="1594"/>
      <c r="CB498" s="1594"/>
      <c r="CC498" s="1594"/>
      <c r="CD498" s="1594"/>
      <c r="CE498" s="1594"/>
      <c r="CF498" s="1594"/>
      <c r="CG498" s="1594"/>
      <c r="CH498" s="1594"/>
      <c r="CI498" s="1594"/>
      <c r="CJ498" s="1594"/>
      <c r="CK498" s="1594"/>
      <c r="CL498" s="1594"/>
      <c r="CM498" s="1594"/>
      <c r="CN498" s="1594"/>
      <c r="CO498" s="1594"/>
      <c r="CP498" s="1594"/>
      <c r="CQ498" s="1594"/>
      <c r="CR498" s="1594"/>
      <c r="CS498" s="1594"/>
      <c r="CT498" s="1594"/>
      <c r="CU498" s="1594"/>
      <c r="CV498" s="1594"/>
      <c r="CW498" s="1594"/>
      <c r="CX498" s="1594"/>
      <c r="CY498" s="1594"/>
      <c r="CZ498" s="1594"/>
      <c r="DA498" s="1594"/>
      <c r="DB498" s="1594"/>
      <c r="DC498" s="1594"/>
      <c r="DD498" s="1594"/>
      <c r="DE498" s="1594"/>
      <c r="DF498" s="1594"/>
      <c r="DG498" s="1594"/>
      <c r="DH498" s="1594"/>
      <c r="DI498" s="1594"/>
      <c r="DJ498" s="1594"/>
      <c r="DK498" s="1594"/>
      <c r="DL498" s="1594"/>
      <c r="DM498" s="1594"/>
      <c r="DN498" s="1594"/>
      <c r="DO498" s="1594"/>
      <c r="DP498" s="1594"/>
      <c r="DQ498" s="1594"/>
      <c r="DR498" s="1594"/>
      <c r="DS498" s="1594"/>
      <c r="DT498" s="1594"/>
      <c r="DU498" s="1594"/>
      <c r="DV498" s="1594"/>
      <c r="DW498" s="1594"/>
      <c r="DX498" s="1594"/>
      <c r="DY498" s="1594"/>
      <c r="DZ498" s="1594"/>
      <c r="EA498" s="1594"/>
      <c r="EB498" s="1594"/>
      <c r="EC498" s="1594"/>
      <c r="ED498" s="1594"/>
      <c r="EE498" s="1594"/>
      <c r="EF498" s="1594"/>
      <c r="EG498" s="1594"/>
      <c r="EH498" s="1594"/>
      <c r="EI498" s="1594"/>
      <c r="EJ498" s="1594"/>
      <c r="EK498" s="1594"/>
      <c r="EL498" s="1594"/>
      <c r="EM498" s="1594"/>
      <c r="EN498" s="1594"/>
      <c r="EO498" s="1594"/>
      <c r="EP498" s="1594"/>
      <c r="EQ498" s="1594"/>
      <c r="ER498" s="1594"/>
      <c r="ES498" s="1594"/>
    </row>
    <row r="499" spans="1:149" s="1595" customFormat="1" ht="12.5">
      <c r="A499" s="1644" t="str">
        <f t="shared" si="291"/>
        <v>Organisation</v>
      </c>
      <c r="B499" s="1758"/>
      <c r="C499" s="1758"/>
      <c r="D499" s="1758"/>
      <c r="E499" s="1756"/>
      <c r="F499" s="1592"/>
      <c r="G499" s="1714">
        <f t="shared" si="292"/>
        <v>0</v>
      </c>
      <c r="H499" s="1645"/>
      <c r="I499" s="1714">
        <f t="shared" si="293"/>
        <v>0</v>
      </c>
      <c r="J499" s="1646"/>
      <c r="K499" s="1646"/>
      <c r="L499" s="1592"/>
      <c r="M499" s="1597"/>
      <c r="N499" s="1597"/>
      <c r="O499" s="1646"/>
      <c r="P499" s="1647"/>
      <c r="Q499" s="1647"/>
      <c r="R499" s="1648"/>
      <c r="S499" s="1603"/>
      <c r="T499" s="1649"/>
      <c r="U499" s="1649"/>
      <c r="V499" s="1649"/>
      <c r="W499" s="1649"/>
      <c r="X499" s="1649"/>
      <c r="Y499" s="1649"/>
      <c r="Z499" s="1649"/>
      <c r="AA499" s="1649"/>
      <c r="AB499" s="1649"/>
      <c r="AC499" s="1649"/>
      <c r="AD499" s="1649"/>
      <c r="AE499" s="1649"/>
      <c r="AF499" s="1610">
        <f t="shared" si="272"/>
        <v>0</v>
      </c>
      <c r="AG499" s="1649"/>
      <c r="AH499" s="1649"/>
      <c r="AI499" s="1649"/>
      <c r="AJ499" s="1649"/>
      <c r="AK499" s="1649"/>
      <c r="AL499" s="1649"/>
      <c r="AM499" s="1649"/>
      <c r="AN499" s="1649"/>
      <c r="AO499" s="1649"/>
      <c r="AP499" s="1649"/>
      <c r="AQ499" s="1649"/>
      <c r="AR499" s="1709"/>
      <c r="AS499" s="1779">
        <f t="shared" si="273"/>
        <v>0</v>
      </c>
      <c r="AT499" s="1711">
        <f t="shared" si="294"/>
        <v>0</v>
      </c>
      <c r="AU499" s="1611">
        <f t="shared" si="274"/>
        <v>0</v>
      </c>
      <c r="AV499" s="1611">
        <f t="shared" si="275"/>
        <v>0</v>
      </c>
      <c r="AW499" s="1611">
        <f t="shared" si="276"/>
        <v>0</v>
      </c>
      <c r="AX499" s="1611">
        <f t="shared" si="277"/>
        <v>0</v>
      </c>
      <c r="AY499" s="1611">
        <f t="shared" si="278"/>
        <v>0</v>
      </c>
      <c r="AZ499" s="1611">
        <f t="shared" si="279"/>
        <v>0</v>
      </c>
      <c r="BA499" s="1611">
        <f t="shared" si="280"/>
        <v>0</v>
      </c>
      <c r="BB499" s="1611">
        <f t="shared" si="281"/>
        <v>0</v>
      </c>
      <c r="BC499" s="1611">
        <f t="shared" si="282"/>
        <v>0</v>
      </c>
      <c r="BD499" s="1611">
        <f t="shared" si="283"/>
        <v>0</v>
      </c>
      <c r="BE499" s="1611">
        <f t="shared" si="284"/>
        <v>0</v>
      </c>
      <c r="BF499" s="1611">
        <f t="shared" si="285"/>
        <v>0</v>
      </c>
      <c r="BG499" s="1611">
        <f t="shared" si="295"/>
        <v>0</v>
      </c>
      <c r="BH499" s="1611" t="str">
        <f t="shared" si="296"/>
        <v/>
      </c>
      <c r="BI499" s="1611" t="str">
        <f t="shared" si="297"/>
        <v/>
      </c>
      <c r="BJ499" s="1611" t="str">
        <f t="shared" si="286"/>
        <v/>
      </c>
      <c r="BK499" s="1611" t="str">
        <f t="shared" si="287"/>
        <v/>
      </c>
      <c r="BL499" s="1611" t="str">
        <f t="shared" ca="1" si="288"/>
        <v/>
      </c>
      <c r="BM499" s="1611" t="str">
        <f t="shared" si="298"/>
        <v/>
      </c>
      <c r="BN499" s="1611" t="str">
        <f t="shared" si="289"/>
        <v/>
      </c>
      <c r="BO499" s="1611" t="str">
        <f t="shared" si="290"/>
        <v/>
      </c>
      <c r="BP499" s="1611" t="str">
        <f t="shared" si="299"/>
        <v/>
      </c>
      <c r="BQ499" s="1611" t="str">
        <f t="shared" si="300"/>
        <v/>
      </c>
      <c r="BR499" s="1611" t="str">
        <f t="shared" si="301"/>
        <v/>
      </c>
      <c r="BS499" s="1611" t="str">
        <f t="shared" si="302"/>
        <v/>
      </c>
      <c r="BT499" s="1611" t="str">
        <f t="shared" si="303"/>
        <v/>
      </c>
      <c r="BU499" s="1731">
        <f t="shared" ca="1" si="304"/>
        <v>0</v>
      </c>
      <c r="BV499" s="1594"/>
      <c r="BW499" s="1594"/>
      <c r="BX499" s="1594"/>
      <c r="BY499" s="1594"/>
      <c r="BZ499" s="1594"/>
      <c r="CA499" s="1594"/>
      <c r="CB499" s="1594"/>
      <c r="CC499" s="1594"/>
      <c r="CD499" s="1594"/>
      <c r="CE499" s="1594"/>
      <c r="CF499" s="1594"/>
      <c r="CG499" s="1594"/>
      <c r="CH499" s="1594"/>
      <c r="CI499" s="1594"/>
      <c r="CJ499" s="1594"/>
      <c r="CK499" s="1594"/>
      <c r="CL499" s="1594"/>
      <c r="CM499" s="1594"/>
      <c r="CN499" s="1594"/>
      <c r="CO499" s="1594"/>
      <c r="CP499" s="1594"/>
      <c r="CQ499" s="1594"/>
      <c r="CR499" s="1594"/>
      <c r="CS499" s="1594"/>
      <c r="CT499" s="1594"/>
      <c r="CU499" s="1594"/>
      <c r="CV499" s="1594"/>
      <c r="CW499" s="1594"/>
      <c r="CX499" s="1594"/>
      <c r="CY499" s="1594"/>
      <c r="CZ499" s="1594"/>
      <c r="DA499" s="1594"/>
      <c r="DB499" s="1594"/>
      <c r="DC499" s="1594"/>
      <c r="DD499" s="1594"/>
      <c r="DE499" s="1594"/>
      <c r="DF499" s="1594"/>
      <c r="DG499" s="1594"/>
      <c r="DH499" s="1594"/>
      <c r="DI499" s="1594"/>
      <c r="DJ499" s="1594"/>
      <c r="DK499" s="1594"/>
      <c r="DL499" s="1594"/>
      <c r="DM499" s="1594"/>
      <c r="DN499" s="1594"/>
      <c r="DO499" s="1594"/>
      <c r="DP499" s="1594"/>
      <c r="DQ499" s="1594"/>
      <c r="DR499" s="1594"/>
      <c r="DS499" s="1594"/>
      <c r="DT499" s="1594"/>
      <c r="DU499" s="1594"/>
      <c r="DV499" s="1594"/>
      <c r="DW499" s="1594"/>
      <c r="DX499" s="1594"/>
      <c r="DY499" s="1594"/>
      <c r="DZ499" s="1594"/>
      <c r="EA499" s="1594"/>
      <c r="EB499" s="1594"/>
      <c r="EC499" s="1594"/>
      <c r="ED499" s="1594"/>
      <c r="EE499" s="1594"/>
      <c r="EF499" s="1594"/>
      <c r="EG499" s="1594"/>
      <c r="EH499" s="1594"/>
      <c r="EI499" s="1594"/>
      <c r="EJ499" s="1594"/>
      <c r="EK499" s="1594"/>
      <c r="EL499" s="1594"/>
      <c r="EM499" s="1594"/>
      <c r="EN499" s="1594"/>
      <c r="EO499" s="1594"/>
      <c r="EP499" s="1594"/>
      <c r="EQ499" s="1594"/>
      <c r="ER499" s="1594"/>
      <c r="ES499" s="1594"/>
    </row>
    <row r="500" spans="1:149" s="1595" customFormat="1" ht="12.5">
      <c r="A500" s="1644" t="str">
        <f t="shared" si="291"/>
        <v>Organisation</v>
      </c>
      <c r="B500" s="1758"/>
      <c r="C500" s="1758"/>
      <c r="D500" s="1758"/>
      <c r="E500" s="1756"/>
      <c r="F500" s="1592"/>
      <c r="G500" s="1714">
        <f t="shared" si="292"/>
        <v>0</v>
      </c>
      <c r="H500" s="1645"/>
      <c r="I500" s="1714">
        <f t="shared" si="293"/>
        <v>0</v>
      </c>
      <c r="J500" s="1646"/>
      <c r="K500" s="1646"/>
      <c r="L500" s="1592"/>
      <c r="M500" s="1597"/>
      <c r="N500" s="1597"/>
      <c r="O500" s="1646"/>
      <c r="P500" s="1647"/>
      <c r="Q500" s="1647"/>
      <c r="R500" s="1648"/>
      <c r="S500" s="1603"/>
      <c r="T500" s="1649"/>
      <c r="U500" s="1649"/>
      <c r="V500" s="1649"/>
      <c r="W500" s="1649"/>
      <c r="X500" s="1649"/>
      <c r="Y500" s="1649"/>
      <c r="Z500" s="1649"/>
      <c r="AA500" s="1649"/>
      <c r="AB500" s="1649"/>
      <c r="AC500" s="1649"/>
      <c r="AD500" s="1649"/>
      <c r="AE500" s="1649"/>
      <c r="AF500" s="1610">
        <f t="shared" si="272"/>
        <v>0</v>
      </c>
      <c r="AG500" s="1649"/>
      <c r="AH500" s="1649"/>
      <c r="AI500" s="1649"/>
      <c r="AJ500" s="1649"/>
      <c r="AK500" s="1649"/>
      <c r="AL500" s="1649"/>
      <c r="AM500" s="1649"/>
      <c r="AN500" s="1649"/>
      <c r="AO500" s="1649"/>
      <c r="AP500" s="1649"/>
      <c r="AQ500" s="1649"/>
      <c r="AR500" s="1709"/>
      <c r="AS500" s="1779">
        <f t="shared" si="273"/>
        <v>0</v>
      </c>
      <c r="AT500" s="1711">
        <f t="shared" si="294"/>
        <v>0</v>
      </c>
      <c r="AU500" s="1611">
        <f t="shared" si="274"/>
        <v>0</v>
      </c>
      <c r="AV500" s="1611">
        <f t="shared" si="275"/>
        <v>0</v>
      </c>
      <c r="AW500" s="1611">
        <f t="shared" si="276"/>
        <v>0</v>
      </c>
      <c r="AX500" s="1611">
        <f t="shared" si="277"/>
        <v>0</v>
      </c>
      <c r="AY500" s="1611">
        <f t="shared" si="278"/>
        <v>0</v>
      </c>
      <c r="AZ500" s="1611">
        <f t="shared" si="279"/>
        <v>0</v>
      </c>
      <c r="BA500" s="1611">
        <f t="shared" si="280"/>
        <v>0</v>
      </c>
      <c r="BB500" s="1611">
        <f t="shared" si="281"/>
        <v>0</v>
      </c>
      <c r="BC500" s="1611">
        <f t="shared" si="282"/>
        <v>0</v>
      </c>
      <c r="BD500" s="1611">
        <f t="shared" si="283"/>
        <v>0</v>
      </c>
      <c r="BE500" s="1611">
        <f t="shared" si="284"/>
        <v>0</v>
      </c>
      <c r="BF500" s="1611">
        <f t="shared" si="285"/>
        <v>0</v>
      </c>
      <c r="BG500" s="1611">
        <f t="shared" si="295"/>
        <v>0</v>
      </c>
      <c r="BH500" s="1611" t="str">
        <f t="shared" si="296"/>
        <v/>
      </c>
      <c r="BI500" s="1611" t="str">
        <f t="shared" si="297"/>
        <v/>
      </c>
      <c r="BJ500" s="1611" t="str">
        <f t="shared" si="286"/>
        <v/>
      </c>
      <c r="BK500" s="1611" t="str">
        <f t="shared" si="287"/>
        <v/>
      </c>
      <c r="BL500" s="1611" t="str">
        <f t="shared" ca="1" si="288"/>
        <v/>
      </c>
      <c r="BM500" s="1611" t="str">
        <f t="shared" si="298"/>
        <v/>
      </c>
      <c r="BN500" s="1611" t="str">
        <f t="shared" si="289"/>
        <v/>
      </c>
      <c r="BO500" s="1611" t="str">
        <f t="shared" si="290"/>
        <v/>
      </c>
      <c r="BP500" s="1611" t="str">
        <f t="shared" si="299"/>
        <v/>
      </c>
      <c r="BQ500" s="1611" t="str">
        <f t="shared" si="300"/>
        <v/>
      </c>
      <c r="BR500" s="1611" t="str">
        <f t="shared" si="301"/>
        <v/>
      </c>
      <c r="BS500" s="1611" t="str">
        <f t="shared" si="302"/>
        <v/>
      </c>
      <c r="BT500" s="1611" t="str">
        <f t="shared" si="303"/>
        <v/>
      </c>
      <c r="BU500" s="1731">
        <f t="shared" ca="1" si="304"/>
        <v>0</v>
      </c>
      <c r="BV500" s="1594"/>
      <c r="BW500" s="1594"/>
      <c r="BX500" s="1594"/>
      <c r="BY500" s="1594"/>
      <c r="BZ500" s="1594"/>
      <c r="CA500" s="1594"/>
      <c r="CB500" s="1594"/>
      <c r="CC500" s="1594"/>
      <c r="CD500" s="1594"/>
      <c r="CE500" s="1594"/>
      <c r="CF500" s="1594"/>
      <c r="CG500" s="1594"/>
      <c r="CH500" s="1594"/>
      <c r="CI500" s="1594"/>
      <c r="CJ500" s="1594"/>
      <c r="CK500" s="1594"/>
      <c r="CL500" s="1594"/>
      <c r="CM500" s="1594"/>
      <c r="CN500" s="1594"/>
      <c r="CO500" s="1594"/>
      <c r="CP500" s="1594"/>
      <c r="CQ500" s="1594"/>
      <c r="CR500" s="1594"/>
      <c r="CS500" s="1594"/>
      <c r="CT500" s="1594"/>
      <c r="CU500" s="1594"/>
      <c r="CV500" s="1594"/>
      <c r="CW500" s="1594"/>
      <c r="CX500" s="1594"/>
      <c r="CY500" s="1594"/>
      <c r="CZ500" s="1594"/>
      <c r="DA500" s="1594"/>
      <c r="DB500" s="1594"/>
      <c r="DC500" s="1594"/>
      <c r="DD500" s="1594"/>
      <c r="DE500" s="1594"/>
      <c r="DF500" s="1594"/>
      <c r="DG500" s="1594"/>
      <c r="DH500" s="1594"/>
      <c r="DI500" s="1594"/>
      <c r="DJ500" s="1594"/>
      <c r="DK500" s="1594"/>
      <c r="DL500" s="1594"/>
      <c r="DM500" s="1594"/>
      <c r="DN500" s="1594"/>
      <c r="DO500" s="1594"/>
      <c r="DP500" s="1594"/>
      <c r="DQ500" s="1594"/>
      <c r="DR500" s="1594"/>
      <c r="DS500" s="1594"/>
      <c r="DT500" s="1594"/>
      <c r="DU500" s="1594"/>
      <c r="DV500" s="1594"/>
      <c r="DW500" s="1594"/>
      <c r="DX500" s="1594"/>
      <c r="DY500" s="1594"/>
      <c r="DZ500" s="1594"/>
      <c r="EA500" s="1594"/>
      <c r="EB500" s="1594"/>
      <c r="EC500" s="1594"/>
      <c r="ED500" s="1594"/>
      <c r="EE500" s="1594"/>
      <c r="EF500" s="1594"/>
      <c r="EG500" s="1594"/>
      <c r="EH500" s="1594"/>
      <c r="EI500" s="1594"/>
      <c r="EJ500" s="1594"/>
      <c r="EK500" s="1594"/>
      <c r="EL500" s="1594"/>
      <c r="EM500" s="1594"/>
      <c r="EN500" s="1594"/>
      <c r="EO500" s="1594"/>
      <c r="EP500" s="1594"/>
      <c r="EQ500" s="1594"/>
      <c r="ER500" s="1594"/>
      <c r="ES500" s="1594"/>
    </row>
    <row r="501" spans="1:149" s="1595" customFormat="1" ht="12.5">
      <c r="A501" s="1644" t="str">
        <f t="shared" si="291"/>
        <v>Organisation</v>
      </c>
      <c r="B501" s="1758"/>
      <c r="C501" s="1758"/>
      <c r="D501" s="1758"/>
      <c r="E501" s="1756"/>
      <c r="F501" s="1592"/>
      <c r="G501" s="1714">
        <f t="shared" si="292"/>
        <v>0</v>
      </c>
      <c r="H501" s="1645"/>
      <c r="I501" s="1714">
        <f t="shared" si="293"/>
        <v>0</v>
      </c>
      <c r="J501" s="1646"/>
      <c r="K501" s="1646"/>
      <c r="L501" s="1592"/>
      <c r="M501" s="1597"/>
      <c r="N501" s="1597"/>
      <c r="O501" s="1646"/>
      <c r="P501" s="1647"/>
      <c r="Q501" s="1647"/>
      <c r="R501" s="1648"/>
      <c r="S501" s="1603"/>
      <c r="T501" s="1649"/>
      <c r="U501" s="1649"/>
      <c r="V501" s="1649"/>
      <c r="W501" s="1649"/>
      <c r="X501" s="1649"/>
      <c r="Y501" s="1649"/>
      <c r="Z501" s="1649"/>
      <c r="AA501" s="1649"/>
      <c r="AB501" s="1649"/>
      <c r="AC501" s="1649"/>
      <c r="AD501" s="1649"/>
      <c r="AE501" s="1649"/>
      <c r="AF501" s="1610">
        <f t="shared" si="272"/>
        <v>0</v>
      </c>
      <c r="AG501" s="1649"/>
      <c r="AH501" s="1649"/>
      <c r="AI501" s="1649"/>
      <c r="AJ501" s="1649"/>
      <c r="AK501" s="1649"/>
      <c r="AL501" s="1649"/>
      <c r="AM501" s="1649"/>
      <c r="AN501" s="1649"/>
      <c r="AO501" s="1649"/>
      <c r="AP501" s="1649"/>
      <c r="AQ501" s="1649"/>
      <c r="AR501" s="1709"/>
      <c r="AS501" s="1779">
        <f t="shared" si="273"/>
        <v>0</v>
      </c>
      <c r="AT501" s="1711">
        <f t="shared" si="294"/>
        <v>0</v>
      </c>
      <c r="AU501" s="1611">
        <f t="shared" si="274"/>
        <v>0</v>
      </c>
      <c r="AV501" s="1611">
        <f t="shared" si="275"/>
        <v>0</v>
      </c>
      <c r="AW501" s="1611">
        <f t="shared" si="276"/>
        <v>0</v>
      </c>
      <c r="AX501" s="1611">
        <f t="shared" si="277"/>
        <v>0</v>
      </c>
      <c r="AY501" s="1611">
        <f t="shared" si="278"/>
        <v>0</v>
      </c>
      <c r="AZ501" s="1611">
        <f t="shared" si="279"/>
        <v>0</v>
      </c>
      <c r="BA501" s="1611">
        <f t="shared" si="280"/>
        <v>0</v>
      </c>
      <c r="BB501" s="1611">
        <f t="shared" si="281"/>
        <v>0</v>
      </c>
      <c r="BC501" s="1611">
        <f t="shared" si="282"/>
        <v>0</v>
      </c>
      <c r="BD501" s="1611">
        <f t="shared" si="283"/>
        <v>0</v>
      </c>
      <c r="BE501" s="1611">
        <f t="shared" si="284"/>
        <v>0</v>
      </c>
      <c r="BF501" s="1611">
        <f t="shared" si="285"/>
        <v>0</v>
      </c>
      <c r="BG501" s="1611">
        <f t="shared" si="295"/>
        <v>0</v>
      </c>
      <c r="BH501" s="1611" t="str">
        <f t="shared" si="296"/>
        <v/>
      </c>
      <c r="BI501" s="1611" t="str">
        <f t="shared" si="297"/>
        <v/>
      </c>
      <c r="BJ501" s="1611" t="str">
        <f t="shared" si="286"/>
        <v/>
      </c>
      <c r="BK501" s="1611" t="str">
        <f t="shared" si="287"/>
        <v/>
      </c>
      <c r="BL501" s="1611" t="str">
        <f t="shared" ca="1" si="288"/>
        <v/>
      </c>
      <c r="BM501" s="1611" t="str">
        <f t="shared" si="298"/>
        <v/>
      </c>
      <c r="BN501" s="1611" t="str">
        <f t="shared" si="289"/>
        <v/>
      </c>
      <c r="BO501" s="1611" t="str">
        <f t="shared" si="290"/>
        <v/>
      </c>
      <c r="BP501" s="1611" t="str">
        <f t="shared" si="299"/>
        <v/>
      </c>
      <c r="BQ501" s="1611" t="str">
        <f t="shared" si="300"/>
        <v/>
      </c>
      <c r="BR501" s="1611" t="str">
        <f t="shared" si="301"/>
        <v/>
      </c>
      <c r="BS501" s="1611" t="str">
        <f t="shared" si="302"/>
        <v/>
      </c>
      <c r="BT501" s="1611" t="str">
        <f t="shared" si="303"/>
        <v/>
      </c>
      <c r="BU501" s="1731">
        <f t="shared" ca="1" si="304"/>
        <v>0</v>
      </c>
      <c r="BV501" s="1594"/>
      <c r="BW501" s="1594"/>
      <c r="BX501" s="1594"/>
      <c r="BY501" s="1594"/>
      <c r="BZ501" s="1594"/>
      <c r="CA501" s="1594"/>
      <c r="CB501" s="1594"/>
      <c r="CC501" s="1594"/>
      <c r="CD501" s="1594"/>
      <c r="CE501" s="1594"/>
      <c r="CF501" s="1594"/>
      <c r="CG501" s="1594"/>
      <c r="CH501" s="1594"/>
      <c r="CI501" s="1594"/>
      <c r="CJ501" s="1594"/>
      <c r="CK501" s="1594"/>
      <c r="CL501" s="1594"/>
      <c r="CM501" s="1594"/>
      <c r="CN501" s="1594"/>
      <c r="CO501" s="1594"/>
      <c r="CP501" s="1594"/>
      <c r="CQ501" s="1594"/>
      <c r="CR501" s="1594"/>
      <c r="CS501" s="1594"/>
      <c r="CT501" s="1594"/>
      <c r="CU501" s="1594"/>
      <c r="CV501" s="1594"/>
      <c r="CW501" s="1594"/>
      <c r="CX501" s="1594"/>
      <c r="CY501" s="1594"/>
      <c r="CZ501" s="1594"/>
      <c r="DA501" s="1594"/>
      <c r="DB501" s="1594"/>
      <c r="DC501" s="1594"/>
      <c r="DD501" s="1594"/>
      <c r="DE501" s="1594"/>
      <c r="DF501" s="1594"/>
      <c r="DG501" s="1594"/>
      <c r="DH501" s="1594"/>
      <c r="DI501" s="1594"/>
      <c r="DJ501" s="1594"/>
      <c r="DK501" s="1594"/>
      <c r="DL501" s="1594"/>
      <c r="DM501" s="1594"/>
      <c r="DN501" s="1594"/>
      <c r="DO501" s="1594"/>
      <c r="DP501" s="1594"/>
      <c r="DQ501" s="1594"/>
      <c r="DR501" s="1594"/>
      <c r="DS501" s="1594"/>
      <c r="DT501" s="1594"/>
      <c r="DU501" s="1594"/>
      <c r="DV501" s="1594"/>
      <c r="DW501" s="1594"/>
      <c r="DX501" s="1594"/>
      <c r="DY501" s="1594"/>
      <c r="DZ501" s="1594"/>
      <c r="EA501" s="1594"/>
      <c r="EB501" s="1594"/>
      <c r="EC501" s="1594"/>
      <c r="ED501" s="1594"/>
      <c r="EE501" s="1594"/>
      <c r="EF501" s="1594"/>
      <c r="EG501" s="1594"/>
      <c r="EH501" s="1594"/>
      <c r="EI501" s="1594"/>
      <c r="EJ501" s="1594"/>
      <c r="EK501" s="1594"/>
      <c r="EL501" s="1594"/>
      <c r="EM501" s="1594"/>
      <c r="EN501" s="1594"/>
      <c r="EO501" s="1594"/>
      <c r="EP501" s="1594"/>
      <c r="EQ501" s="1594"/>
      <c r="ER501" s="1594"/>
      <c r="ES501" s="1594"/>
    </row>
    <row r="502" spans="1:149" s="1595" customFormat="1" ht="12.5">
      <c r="A502" s="1644" t="str">
        <f t="shared" si="291"/>
        <v>Organisation</v>
      </c>
      <c r="B502" s="1758"/>
      <c r="C502" s="1758"/>
      <c r="D502" s="1758"/>
      <c r="E502" s="1756"/>
      <c r="F502" s="1592"/>
      <c r="G502" s="1714">
        <f t="shared" si="292"/>
        <v>0</v>
      </c>
      <c r="H502" s="1645"/>
      <c r="I502" s="1714">
        <f t="shared" si="293"/>
        <v>0</v>
      </c>
      <c r="J502" s="1646"/>
      <c r="K502" s="1646"/>
      <c r="L502" s="1592"/>
      <c r="M502" s="1597"/>
      <c r="N502" s="1597"/>
      <c r="O502" s="1646"/>
      <c r="P502" s="1647"/>
      <c r="Q502" s="1647"/>
      <c r="R502" s="1648"/>
      <c r="S502" s="1603"/>
      <c r="T502" s="1649"/>
      <c r="U502" s="1649"/>
      <c r="V502" s="1649"/>
      <c r="W502" s="1649"/>
      <c r="X502" s="1649"/>
      <c r="Y502" s="1649"/>
      <c r="Z502" s="1649"/>
      <c r="AA502" s="1649"/>
      <c r="AB502" s="1649"/>
      <c r="AC502" s="1649"/>
      <c r="AD502" s="1649"/>
      <c r="AE502" s="1649"/>
      <c r="AF502" s="1610">
        <f t="shared" si="272"/>
        <v>0</v>
      </c>
      <c r="AG502" s="1649"/>
      <c r="AH502" s="1649"/>
      <c r="AI502" s="1649"/>
      <c r="AJ502" s="1649"/>
      <c r="AK502" s="1649"/>
      <c r="AL502" s="1649"/>
      <c r="AM502" s="1649"/>
      <c r="AN502" s="1649"/>
      <c r="AO502" s="1649"/>
      <c r="AP502" s="1649"/>
      <c r="AQ502" s="1649"/>
      <c r="AR502" s="1709"/>
      <c r="AS502" s="1779">
        <f t="shared" si="273"/>
        <v>0</v>
      </c>
      <c r="AT502" s="1711">
        <f t="shared" si="294"/>
        <v>0</v>
      </c>
      <c r="AU502" s="1611">
        <f t="shared" si="274"/>
        <v>0</v>
      </c>
      <c r="AV502" s="1611">
        <f t="shared" si="275"/>
        <v>0</v>
      </c>
      <c r="AW502" s="1611">
        <f t="shared" si="276"/>
        <v>0</v>
      </c>
      <c r="AX502" s="1611">
        <f t="shared" si="277"/>
        <v>0</v>
      </c>
      <c r="AY502" s="1611">
        <f t="shared" si="278"/>
        <v>0</v>
      </c>
      <c r="AZ502" s="1611">
        <f t="shared" si="279"/>
        <v>0</v>
      </c>
      <c r="BA502" s="1611">
        <f t="shared" si="280"/>
        <v>0</v>
      </c>
      <c r="BB502" s="1611">
        <f t="shared" si="281"/>
        <v>0</v>
      </c>
      <c r="BC502" s="1611">
        <f t="shared" si="282"/>
        <v>0</v>
      </c>
      <c r="BD502" s="1611">
        <f t="shared" si="283"/>
        <v>0</v>
      </c>
      <c r="BE502" s="1611">
        <f t="shared" si="284"/>
        <v>0</v>
      </c>
      <c r="BF502" s="1611">
        <f t="shared" si="285"/>
        <v>0</v>
      </c>
      <c r="BG502" s="1611">
        <f t="shared" si="295"/>
        <v>0</v>
      </c>
      <c r="BH502" s="1611" t="str">
        <f t="shared" si="296"/>
        <v/>
      </c>
      <c r="BI502" s="1611" t="str">
        <f t="shared" si="297"/>
        <v/>
      </c>
      <c r="BJ502" s="1611" t="str">
        <f t="shared" si="286"/>
        <v/>
      </c>
      <c r="BK502" s="1611" t="str">
        <f t="shared" si="287"/>
        <v/>
      </c>
      <c r="BL502" s="1611" t="str">
        <f t="shared" ca="1" si="288"/>
        <v/>
      </c>
      <c r="BM502" s="1611" t="str">
        <f t="shared" si="298"/>
        <v/>
      </c>
      <c r="BN502" s="1611" t="str">
        <f t="shared" si="289"/>
        <v/>
      </c>
      <c r="BO502" s="1611" t="str">
        <f t="shared" si="290"/>
        <v/>
      </c>
      <c r="BP502" s="1611" t="str">
        <f t="shared" si="299"/>
        <v/>
      </c>
      <c r="BQ502" s="1611" t="str">
        <f t="shared" si="300"/>
        <v/>
      </c>
      <c r="BR502" s="1611" t="str">
        <f t="shared" si="301"/>
        <v/>
      </c>
      <c r="BS502" s="1611" t="str">
        <f t="shared" si="302"/>
        <v/>
      </c>
      <c r="BT502" s="1611" t="str">
        <f t="shared" si="303"/>
        <v/>
      </c>
      <c r="BU502" s="1731">
        <f t="shared" ca="1" si="304"/>
        <v>0</v>
      </c>
      <c r="BV502" s="1594"/>
      <c r="BW502" s="1594"/>
      <c r="BX502" s="1594"/>
      <c r="BY502" s="1594"/>
      <c r="BZ502" s="1594"/>
      <c r="CA502" s="1594"/>
      <c r="CB502" s="1594"/>
      <c r="CC502" s="1594"/>
      <c r="CD502" s="1594"/>
      <c r="CE502" s="1594"/>
      <c r="CF502" s="1594"/>
      <c r="CG502" s="1594"/>
      <c r="CH502" s="1594"/>
      <c r="CI502" s="1594"/>
      <c r="CJ502" s="1594"/>
      <c r="CK502" s="1594"/>
      <c r="CL502" s="1594"/>
      <c r="CM502" s="1594"/>
      <c r="CN502" s="1594"/>
      <c r="CO502" s="1594"/>
      <c r="CP502" s="1594"/>
      <c r="CQ502" s="1594"/>
      <c r="CR502" s="1594"/>
      <c r="CS502" s="1594"/>
      <c r="CT502" s="1594"/>
      <c r="CU502" s="1594"/>
      <c r="CV502" s="1594"/>
      <c r="CW502" s="1594"/>
      <c r="CX502" s="1594"/>
      <c r="CY502" s="1594"/>
      <c r="CZ502" s="1594"/>
      <c r="DA502" s="1594"/>
      <c r="DB502" s="1594"/>
      <c r="DC502" s="1594"/>
      <c r="DD502" s="1594"/>
      <c r="DE502" s="1594"/>
      <c r="DF502" s="1594"/>
      <c r="DG502" s="1594"/>
      <c r="DH502" s="1594"/>
      <c r="DI502" s="1594"/>
      <c r="DJ502" s="1594"/>
      <c r="DK502" s="1594"/>
      <c r="DL502" s="1594"/>
      <c r="DM502" s="1594"/>
      <c r="DN502" s="1594"/>
      <c r="DO502" s="1594"/>
      <c r="DP502" s="1594"/>
      <c r="DQ502" s="1594"/>
      <c r="DR502" s="1594"/>
      <c r="DS502" s="1594"/>
      <c r="DT502" s="1594"/>
      <c r="DU502" s="1594"/>
      <c r="DV502" s="1594"/>
      <c r="DW502" s="1594"/>
      <c r="DX502" s="1594"/>
      <c r="DY502" s="1594"/>
      <c r="DZ502" s="1594"/>
      <c r="EA502" s="1594"/>
      <c r="EB502" s="1594"/>
      <c r="EC502" s="1594"/>
      <c r="ED502" s="1594"/>
      <c r="EE502" s="1594"/>
      <c r="EF502" s="1594"/>
      <c r="EG502" s="1594"/>
      <c r="EH502" s="1594"/>
      <c r="EI502" s="1594"/>
      <c r="EJ502" s="1594"/>
      <c r="EK502" s="1594"/>
      <c r="EL502" s="1594"/>
      <c r="EM502" s="1594"/>
      <c r="EN502" s="1594"/>
      <c r="EO502" s="1594"/>
      <c r="EP502" s="1594"/>
      <c r="EQ502" s="1594"/>
      <c r="ER502" s="1594"/>
      <c r="ES502" s="1594"/>
    </row>
    <row r="503" spans="1:149" s="1595" customFormat="1" ht="12.5">
      <c r="A503" s="1644" t="str">
        <f t="shared" si="291"/>
        <v>Organisation</v>
      </c>
      <c r="B503" s="1758"/>
      <c r="C503" s="1758"/>
      <c r="D503" s="1758"/>
      <c r="E503" s="1756"/>
      <c r="F503" s="1592"/>
      <c r="G503" s="1714">
        <f t="shared" si="292"/>
        <v>0</v>
      </c>
      <c r="H503" s="1645"/>
      <c r="I503" s="1714">
        <f t="shared" si="293"/>
        <v>0</v>
      </c>
      <c r="J503" s="1646"/>
      <c r="K503" s="1646"/>
      <c r="L503" s="1592"/>
      <c r="M503" s="1597"/>
      <c r="N503" s="1597"/>
      <c r="O503" s="1646"/>
      <c r="P503" s="1647"/>
      <c r="Q503" s="1647"/>
      <c r="R503" s="1648"/>
      <c r="S503" s="1603"/>
      <c r="T503" s="1649"/>
      <c r="U503" s="1649"/>
      <c r="V503" s="1649"/>
      <c r="W503" s="1649"/>
      <c r="X503" s="1649"/>
      <c r="Y503" s="1649"/>
      <c r="Z503" s="1649"/>
      <c r="AA503" s="1649"/>
      <c r="AB503" s="1649"/>
      <c r="AC503" s="1649"/>
      <c r="AD503" s="1649"/>
      <c r="AE503" s="1649"/>
      <c r="AF503" s="1610">
        <f t="shared" si="272"/>
        <v>0</v>
      </c>
      <c r="AG503" s="1649"/>
      <c r="AH503" s="1649"/>
      <c r="AI503" s="1649"/>
      <c r="AJ503" s="1649"/>
      <c r="AK503" s="1649"/>
      <c r="AL503" s="1649"/>
      <c r="AM503" s="1649"/>
      <c r="AN503" s="1649"/>
      <c r="AO503" s="1649"/>
      <c r="AP503" s="1649"/>
      <c r="AQ503" s="1649"/>
      <c r="AR503" s="1709"/>
      <c r="AS503" s="1779">
        <f t="shared" si="273"/>
        <v>0</v>
      </c>
      <c r="AT503" s="1711">
        <f t="shared" si="294"/>
        <v>0</v>
      </c>
      <c r="AU503" s="1611">
        <f t="shared" si="274"/>
        <v>0</v>
      </c>
      <c r="AV503" s="1611">
        <f t="shared" si="275"/>
        <v>0</v>
      </c>
      <c r="AW503" s="1611">
        <f t="shared" si="276"/>
        <v>0</v>
      </c>
      <c r="AX503" s="1611">
        <f t="shared" si="277"/>
        <v>0</v>
      </c>
      <c r="AY503" s="1611">
        <f t="shared" si="278"/>
        <v>0</v>
      </c>
      <c r="AZ503" s="1611">
        <f t="shared" si="279"/>
        <v>0</v>
      </c>
      <c r="BA503" s="1611">
        <f t="shared" si="280"/>
        <v>0</v>
      </c>
      <c r="BB503" s="1611">
        <f t="shared" si="281"/>
        <v>0</v>
      </c>
      <c r="BC503" s="1611">
        <f t="shared" si="282"/>
        <v>0</v>
      </c>
      <c r="BD503" s="1611">
        <f t="shared" si="283"/>
        <v>0</v>
      </c>
      <c r="BE503" s="1611">
        <f t="shared" si="284"/>
        <v>0</v>
      </c>
      <c r="BF503" s="1611">
        <f t="shared" si="285"/>
        <v>0</v>
      </c>
      <c r="BG503" s="1611">
        <f t="shared" si="295"/>
        <v>0</v>
      </c>
      <c r="BH503" s="1611" t="str">
        <f t="shared" si="296"/>
        <v/>
      </c>
      <c r="BI503" s="1611" t="str">
        <f t="shared" si="297"/>
        <v/>
      </c>
      <c r="BJ503" s="1611" t="str">
        <f t="shared" si="286"/>
        <v/>
      </c>
      <c r="BK503" s="1611" t="str">
        <f t="shared" si="287"/>
        <v/>
      </c>
      <c r="BL503" s="1611" t="str">
        <f t="shared" ca="1" si="288"/>
        <v/>
      </c>
      <c r="BM503" s="1611" t="str">
        <f t="shared" si="298"/>
        <v/>
      </c>
      <c r="BN503" s="1611" t="str">
        <f t="shared" si="289"/>
        <v/>
      </c>
      <c r="BO503" s="1611" t="str">
        <f t="shared" si="290"/>
        <v/>
      </c>
      <c r="BP503" s="1611" t="str">
        <f t="shared" si="299"/>
        <v/>
      </c>
      <c r="BQ503" s="1611" t="str">
        <f t="shared" si="300"/>
        <v/>
      </c>
      <c r="BR503" s="1611" t="str">
        <f t="shared" si="301"/>
        <v/>
      </c>
      <c r="BS503" s="1611" t="str">
        <f t="shared" si="302"/>
        <v/>
      </c>
      <c r="BT503" s="1611" t="str">
        <f t="shared" si="303"/>
        <v/>
      </c>
      <c r="BU503" s="1731">
        <f t="shared" ca="1" si="304"/>
        <v>0</v>
      </c>
      <c r="BV503" s="1594"/>
      <c r="BW503" s="1594"/>
      <c r="BX503" s="1594"/>
      <c r="BY503" s="1594"/>
      <c r="BZ503" s="1594"/>
      <c r="CA503" s="1594"/>
      <c r="CB503" s="1594"/>
      <c r="CC503" s="1594"/>
      <c r="CD503" s="1594"/>
      <c r="CE503" s="1594"/>
      <c r="CF503" s="1594"/>
      <c r="CG503" s="1594"/>
      <c r="CH503" s="1594"/>
      <c r="CI503" s="1594"/>
      <c r="CJ503" s="1594"/>
      <c r="CK503" s="1594"/>
      <c r="CL503" s="1594"/>
      <c r="CM503" s="1594"/>
      <c r="CN503" s="1594"/>
      <c r="CO503" s="1594"/>
      <c r="CP503" s="1594"/>
      <c r="CQ503" s="1594"/>
      <c r="CR503" s="1594"/>
      <c r="CS503" s="1594"/>
      <c r="CT503" s="1594"/>
      <c r="CU503" s="1594"/>
      <c r="CV503" s="1594"/>
      <c r="CW503" s="1594"/>
      <c r="CX503" s="1594"/>
      <c r="CY503" s="1594"/>
      <c r="CZ503" s="1594"/>
      <c r="DA503" s="1594"/>
      <c r="DB503" s="1594"/>
      <c r="DC503" s="1594"/>
      <c r="DD503" s="1594"/>
      <c r="DE503" s="1594"/>
      <c r="DF503" s="1594"/>
      <c r="DG503" s="1594"/>
      <c r="DH503" s="1594"/>
      <c r="DI503" s="1594"/>
      <c r="DJ503" s="1594"/>
      <c r="DK503" s="1594"/>
      <c r="DL503" s="1594"/>
      <c r="DM503" s="1594"/>
      <c r="DN503" s="1594"/>
      <c r="DO503" s="1594"/>
      <c r="DP503" s="1594"/>
      <c r="DQ503" s="1594"/>
      <c r="DR503" s="1594"/>
      <c r="DS503" s="1594"/>
      <c r="DT503" s="1594"/>
      <c r="DU503" s="1594"/>
      <c r="DV503" s="1594"/>
      <c r="DW503" s="1594"/>
      <c r="DX503" s="1594"/>
      <c r="DY503" s="1594"/>
      <c r="DZ503" s="1594"/>
      <c r="EA503" s="1594"/>
      <c r="EB503" s="1594"/>
      <c r="EC503" s="1594"/>
      <c r="ED503" s="1594"/>
      <c r="EE503" s="1594"/>
      <c r="EF503" s="1594"/>
      <c r="EG503" s="1594"/>
      <c r="EH503" s="1594"/>
      <c r="EI503" s="1594"/>
      <c r="EJ503" s="1594"/>
      <c r="EK503" s="1594"/>
      <c r="EL503" s="1594"/>
      <c r="EM503" s="1594"/>
      <c r="EN503" s="1594"/>
      <c r="EO503" s="1594"/>
      <c r="EP503" s="1594"/>
      <c r="EQ503" s="1594"/>
      <c r="ER503" s="1594"/>
      <c r="ES503" s="1594"/>
    </row>
    <row r="504" spans="1:149" s="1595" customFormat="1" ht="12.5">
      <c r="A504" s="1644" t="str">
        <f t="shared" si="291"/>
        <v>Organisation</v>
      </c>
      <c r="B504" s="1758"/>
      <c r="C504" s="1758"/>
      <c r="D504" s="1758"/>
      <c r="E504" s="1756"/>
      <c r="F504" s="1592"/>
      <c r="G504" s="1714">
        <f t="shared" si="292"/>
        <v>0</v>
      </c>
      <c r="H504" s="1645"/>
      <c r="I504" s="1714">
        <f t="shared" si="293"/>
        <v>0</v>
      </c>
      <c r="J504" s="1646"/>
      <c r="K504" s="1646"/>
      <c r="L504" s="1592"/>
      <c r="M504" s="1597"/>
      <c r="N504" s="1597"/>
      <c r="O504" s="1646"/>
      <c r="P504" s="1647"/>
      <c r="Q504" s="1647"/>
      <c r="R504" s="1648"/>
      <c r="S504" s="1603"/>
      <c r="T504" s="1649"/>
      <c r="U504" s="1649"/>
      <c r="V504" s="1649"/>
      <c r="W504" s="1649"/>
      <c r="X504" s="1649"/>
      <c r="Y504" s="1649"/>
      <c r="Z504" s="1649"/>
      <c r="AA504" s="1649"/>
      <c r="AB504" s="1649"/>
      <c r="AC504" s="1649"/>
      <c r="AD504" s="1649"/>
      <c r="AE504" s="1649"/>
      <c r="AF504" s="1610">
        <f t="shared" si="272"/>
        <v>0</v>
      </c>
      <c r="AG504" s="1649"/>
      <c r="AH504" s="1649"/>
      <c r="AI504" s="1649"/>
      <c r="AJ504" s="1649"/>
      <c r="AK504" s="1649"/>
      <c r="AL504" s="1649"/>
      <c r="AM504" s="1649"/>
      <c r="AN504" s="1649"/>
      <c r="AO504" s="1649"/>
      <c r="AP504" s="1649"/>
      <c r="AQ504" s="1649"/>
      <c r="AR504" s="1709"/>
      <c r="AS504" s="1779">
        <f t="shared" si="273"/>
        <v>0</v>
      </c>
      <c r="AT504" s="1711">
        <f t="shared" si="294"/>
        <v>0</v>
      </c>
      <c r="AU504" s="1611">
        <f t="shared" si="274"/>
        <v>0</v>
      </c>
      <c r="AV504" s="1611">
        <f t="shared" si="275"/>
        <v>0</v>
      </c>
      <c r="AW504" s="1611">
        <f t="shared" si="276"/>
        <v>0</v>
      </c>
      <c r="AX504" s="1611">
        <f t="shared" si="277"/>
        <v>0</v>
      </c>
      <c r="AY504" s="1611">
        <f t="shared" si="278"/>
        <v>0</v>
      </c>
      <c r="AZ504" s="1611">
        <f t="shared" si="279"/>
        <v>0</v>
      </c>
      <c r="BA504" s="1611">
        <f t="shared" si="280"/>
        <v>0</v>
      </c>
      <c r="BB504" s="1611">
        <f t="shared" si="281"/>
        <v>0</v>
      </c>
      <c r="BC504" s="1611">
        <f t="shared" si="282"/>
        <v>0</v>
      </c>
      <c r="BD504" s="1611">
        <f t="shared" si="283"/>
        <v>0</v>
      </c>
      <c r="BE504" s="1611">
        <f t="shared" si="284"/>
        <v>0</v>
      </c>
      <c r="BF504" s="1611">
        <f t="shared" si="285"/>
        <v>0</v>
      </c>
      <c r="BG504" s="1611">
        <f t="shared" si="295"/>
        <v>0</v>
      </c>
      <c r="BH504" s="1611" t="str">
        <f t="shared" si="296"/>
        <v/>
      </c>
      <c r="BI504" s="1611" t="str">
        <f t="shared" si="297"/>
        <v/>
      </c>
      <c r="BJ504" s="1611" t="str">
        <f t="shared" si="286"/>
        <v/>
      </c>
      <c r="BK504" s="1611" t="str">
        <f t="shared" si="287"/>
        <v/>
      </c>
      <c r="BL504" s="1611" t="str">
        <f t="shared" ca="1" si="288"/>
        <v/>
      </c>
      <c r="BM504" s="1611" t="str">
        <f t="shared" si="298"/>
        <v/>
      </c>
      <c r="BN504" s="1611" t="str">
        <f t="shared" si="289"/>
        <v/>
      </c>
      <c r="BO504" s="1611" t="str">
        <f t="shared" si="290"/>
        <v/>
      </c>
      <c r="BP504" s="1611" t="str">
        <f t="shared" si="299"/>
        <v/>
      </c>
      <c r="BQ504" s="1611" t="str">
        <f t="shared" si="300"/>
        <v/>
      </c>
      <c r="BR504" s="1611" t="str">
        <f t="shared" si="301"/>
        <v/>
      </c>
      <c r="BS504" s="1611" t="str">
        <f t="shared" si="302"/>
        <v/>
      </c>
      <c r="BT504" s="1611" t="str">
        <f t="shared" si="303"/>
        <v/>
      </c>
      <c r="BU504" s="1731">
        <f t="shared" ca="1" si="304"/>
        <v>0</v>
      </c>
      <c r="BV504" s="1594"/>
      <c r="BW504" s="1594"/>
      <c r="BX504" s="1594"/>
      <c r="BY504" s="1594"/>
      <c r="BZ504" s="1594"/>
      <c r="CA504" s="1594"/>
      <c r="CB504" s="1594"/>
      <c r="CC504" s="1594"/>
      <c r="CD504" s="1594"/>
      <c r="CE504" s="1594"/>
      <c r="CF504" s="1594"/>
      <c r="CG504" s="1594"/>
      <c r="CH504" s="1594"/>
      <c r="CI504" s="1594"/>
      <c r="CJ504" s="1594"/>
      <c r="CK504" s="1594"/>
      <c r="CL504" s="1594"/>
      <c r="CM504" s="1594"/>
      <c r="CN504" s="1594"/>
      <c r="CO504" s="1594"/>
      <c r="CP504" s="1594"/>
      <c r="CQ504" s="1594"/>
      <c r="CR504" s="1594"/>
      <c r="CS504" s="1594"/>
      <c r="CT504" s="1594"/>
      <c r="CU504" s="1594"/>
      <c r="CV504" s="1594"/>
      <c r="CW504" s="1594"/>
      <c r="CX504" s="1594"/>
      <c r="CY504" s="1594"/>
      <c r="CZ504" s="1594"/>
      <c r="DA504" s="1594"/>
      <c r="DB504" s="1594"/>
      <c r="DC504" s="1594"/>
      <c r="DD504" s="1594"/>
      <c r="DE504" s="1594"/>
      <c r="DF504" s="1594"/>
      <c r="DG504" s="1594"/>
      <c r="DH504" s="1594"/>
      <c r="DI504" s="1594"/>
      <c r="DJ504" s="1594"/>
      <c r="DK504" s="1594"/>
      <c r="DL504" s="1594"/>
      <c r="DM504" s="1594"/>
      <c r="DN504" s="1594"/>
      <c r="DO504" s="1594"/>
      <c r="DP504" s="1594"/>
      <c r="DQ504" s="1594"/>
      <c r="DR504" s="1594"/>
      <c r="DS504" s="1594"/>
      <c r="DT504" s="1594"/>
      <c r="DU504" s="1594"/>
      <c r="DV504" s="1594"/>
      <c r="DW504" s="1594"/>
      <c r="DX504" s="1594"/>
      <c r="DY504" s="1594"/>
      <c r="DZ504" s="1594"/>
      <c r="EA504" s="1594"/>
      <c r="EB504" s="1594"/>
      <c r="EC504" s="1594"/>
      <c r="ED504" s="1594"/>
      <c r="EE504" s="1594"/>
      <c r="EF504" s="1594"/>
      <c r="EG504" s="1594"/>
      <c r="EH504" s="1594"/>
      <c r="EI504" s="1594"/>
      <c r="EJ504" s="1594"/>
      <c r="EK504" s="1594"/>
      <c r="EL504" s="1594"/>
      <c r="EM504" s="1594"/>
      <c r="EN504" s="1594"/>
      <c r="EO504" s="1594"/>
      <c r="EP504" s="1594"/>
      <c r="EQ504" s="1594"/>
      <c r="ER504" s="1594"/>
      <c r="ES504" s="1594"/>
    </row>
    <row r="505" spans="1:149" s="1595" customFormat="1" ht="12.5">
      <c r="A505" s="1644" t="str">
        <f t="shared" si="291"/>
        <v>Organisation</v>
      </c>
      <c r="B505" s="1758"/>
      <c r="C505" s="1758"/>
      <c r="D505" s="1758"/>
      <c r="E505" s="1756"/>
      <c r="F505" s="1592"/>
      <c r="G505" s="1714">
        <f t="shared" si="292"/>
        <v>0</v>
      </c>
      <c r="H505" s="1645"/>
      <c r="I505" s="1714">
        <f t="shared" si="293"/>
        <v>0</v>
      </c>
      <c r="J505" s="1646"/>
      <c r="K505" s="1646"/>
      <c r="L505" s="1592"/>
      <c r="M505" s="1597"/>
      <c r="N505" s="1597"/>
      <c r="O505" s="1646"/>
      <c r="P505" s="1647"/>
      <c r="Q505" s="1647"/>
      <c r="R505" s="1648"/>
      <c r="S505" s="1603"/>
      <c r="T505" s="1649"/>
      <c r="U505" s="1649"/>
      <c r="V505" s="1649"/>
      <c r="W505" s="1649"/>
      <c r="X505" s="1649"/>
      <c r="Y505" s="1649"/>
      <c r="Z505" s="1649"/>
      <c r="AA505" s="1649"/>
      <c r="AB505" s="1649"/>
      <c r="AC505" s="1649"/>
      <c r="AD505" s="1649"/>
      <c r="AE505" s="1649"/>
      <c r="AF505" s="1610">
        <f t="shared" si="272"/>
        <v>0</v>
      </c>
      <c r="AG505" s="1649"/>
      <c r="AH505" s="1649"/>
      <c r="AI505" s="1649"/>
      <c r="AJ505" s="1649"/>
      <c r="AK505" s="1649"/>
      <c r="AL505" s="1649"/>
      <c r="AM505" s="1649"/>
      <c r="AN505" s="1649"/>
      <c r="AO505" s="1649"/>
      <c r="AP505" s="1649"/>
      <c r="AQ505" s="1649"/>
      <c r="AR505" s="1709"/>
      <c r="AS505" s="1779">
        <f t="shared" si="273"/>
        <v>0</v>
      </c>
      <c r="AT505" s="1711">
        <f t="shared" si="294"/>
        <v>0</v>
      </c>
      <c r="AU505" s="1611">
        <f t="shared" si="274"/>
        <v>0</v>
      </c>
      <c r="AV505" s="1611">
        <f t="shared" si="275"/>
        <v>0</v>
      </c>
      <c r="AW505" s="1611">
        <f t="shared" si="276"/>
        <v>0</v>
      </c>
      <c r="AX505" s="1611">
        <f t="shared" si="277"/>
        <v>0</v>
      </c>
      <c r="AY505" s="1611">
        <f t="shared" si="278"/>
        <v>0</v>
      </c>
      <c r="AZ505" s="1611">
        <f t="shared" si="279"/>
        <v>0</v>
      </c>
      <c r="BA505" s="1611">
        <f t="shared" si="280"/>
        <v>0</v>
      </c>
      <c r="BB505" s="1611">
        <f t="shared" si="281"/>
        <v>0</v>
      </c>
      <c r="BC505" s="1611">
        <f t="shared" si="282"/>
        <v>0</v>
      </c>
      <c r="BD505" s="1611">
        <f t="shared" si="283"/>
        <v>0</v>
      </c>
      <c r="BE505" s="1611">
        <f t="shared" si="284"/>
        <v>0</v>
      </c>
      <c r="BF505" s="1611">
        <f t="shared" si="285"/>
        <v>0</v>
      </c>
      <c r="BG505" s="1611">
        <f t="shared" si="295"/>
        <v>0</v>
      </c>
      <c r="BH505" s="1611" t="str">
        <f t="shared" si="296"/>
        <v/>
      </c>
      <c r="BI505" s="1611" t="str">
        <f t="shared" si="297"/>
        <v/>
      </c>
      <c r="BJ505" s="1611" t="str">
        <f t="shared" si="286"/>
        <v/>
      </c>
      <c r="BK505" s="1611" t="str">
        <f t="shared" si="287"/>
        <v/>
      </c>
      <c r="BL505" s="1611" t="str">
        <f t="shared" ca="1" si="288"/>
        <v/>
      </c>
      <c r="BM505" s="1611" t="str">
        <f t="shared" si="298"/>
        <v/>
      </c>
      <c r="BN505" s="1611" t="str">
        <f t="shared" si="289"/>
        <v/>
      </c>
      <c r="BO505" s="1611" t="str">
        <f t="shared" si="290"/>
        <v/>
      </c>
      <c r="BP505" s="1611" t="str">
        <f t="shared" si="299"/>
        <v/>
      </c>
      <c r="BQ505" s="1611" t="str">
        <f t="shared" si="300"/>
        <v/>
      </c>
      <c r="BR505" s="1611" t="str">
        <f t="shared" si="301"/>
        <v/>
      </c>
      <c r="BS505" s="1611" t="str">
        <f t="shared" si="302"/>
        <v/>
      </c>
      <c r="BT505" s="1611" t="str">
        <f t="shared" si="303"/>
        <v/>
      </c>
      <c r="BU505" s="1731">
        <f t="shared" ca="1" si="304"/>
        <v>0</v>
      </c>
      <c r="BV505" s="1594"/>
      <c r="BW505" s="1594"/>
      <c r="BX505" s="1594"/>
      <c r="BY505" s="1594"/>
      <c r="BZ505" s="1594"/>
      <c r="CA505" s="1594"/>
      <c r="CB505" s="1594"/>
      <c r="CC505" s="1594"/>
      <c r="CD505" s="1594"/>
      <c r="CE505" s="1594"/>
      <c r="CF505" s="1594"/>
      <c r="CG505" s="1594"/>
      <c r="CH505" s="1594"/>
      <c r="CI505" s="1594"/>
      <c r="CJ505" s="1594"/>
      <c r="CK505" s="1594"/>
      <c r="CL505" s="1594"/>
      <c r="CM505" s="1594"/>
      <c r="CN505" s="1594"/>
      <c r="CO505" s="1594"/>
      <c r="CP505" s="1594"/>
      <c r="CQ505" s="1594"/>
      <c r="CR505" s="1594"/>
      <c r="CS505" s="1594"/>
      <c r="CT505" s="1594"/>
      <c r="CU505" s="1594"/>
      <c r="CV505" s="1594"/>
      <c r="CW505" s="1594"/>
      <c r="CX505" s="1594"/>
      <c r="CY505" s="1594"/>
      <c r="CZ505" s="1594"/>
      <c r="DA505" s="1594"/>
      <c r="DB505" s="1594"/>
      <c r="DC505" s="1594"/>
      <c r="DD505" s="1594"/>
      <c r="DE505" s="1594"/>
      <c r="DF505" s="1594"/>
      <c r="DG505" s="1594"/>
      <c r="DH505" s="1594"/>
      <c r="DI505" s="1594"/>
      <c r="DJ505" s="1594"/>
      <c r="DK505" s="1594"/>
      <c r="DL505" s="1594"/>
      <c r="DM505" s="1594"/>
      <c r="DN505" s="1594"/>
      <c r="DO505" s="1594"/>
      <c r="DP505" s="1594"/>
      <c r="DQ505" s="1594"/>
      <c r="DR505" s="1594"/>
      <c r="DS505" s="1594"/>
      <c r="DT505" s="1594"/>
      <c r="DU505" s="1594"/>
      <c r="DV505" s="1594"/>
      <c r="DW505" s="1594"/>
      <c r="DX505" s="1594"/>
      <c r="DY505" s="1594"/>
      <c r="DZ505" s="1594"/>
      <c r="EA505" s="1594"/>
      <c r="EB505" s="1594"/>
      <c r="EC505" s="1594"/>
      <c r="ED505" s="1594"/>
      <c r="EE505" s="1594"/>
      <c r="EF505" s="1594"/>
      <c r="EG505" s="1594"/>
      <c r="EH505" s="1594"/>
      <c r="EI505" s="1594"/>
      <c r="EJ505" s="1594"/>
      <c r="EK505" s="1594"/>
      <c r="EL505" s="1594"/>
      <c r="EM505" s="1594"/>
      <c r="EN505" s="1594"/>
      <c r="EO505" s="1594"/>
      <c r="EP505" s="1594"/>
      <c r="EQ505" s="1594"/>
      <c r="ER505" s="1594"/>
      <c r="ES505" s="1594"/>
    </row>
    <row r="506" spans="1:149" s="1595" customFormat="1" ht="12.5">
      <c r="A506" s="1644" t="str">
        <f t="shared" si="291"/>
        <v>Organisation</v>
      </c>
      <c r="B506" s="1758"/>
      <c r="C506" s="1758"/>
      <c r="D506" s="1758"/>
      <c r="E506" s="1756"/>
      <c r="F506" s="1592"/>
      <c r="G506" s="1714">
        <f t="shared" si="292"/>
        <v>0</v>
      </c>
      <c r="H506" s="1645"/>
      <c r="I506" s="1714">
        <f t="shared" si="293"/>
        <v>0</v>
      </c>
      <c r="J506" s="1646"/>
      <c r="K506" s="1646"/>
      <c r="L506" s="1592"/>
      <c r="M506" s="1597"/>
      <c r="N506" s="1597"/>
      <c r="O506" s="1646"/>
      <c r="P506" s="1647"/>
      <c r="Q506" s="1647"/>
      <c r="R506" s="1648"/>
      <c r="S506" s="1603"/>
      <c r="T506" s="1649"/>
      <c r="U506" s="1649"/>
      <c r="V506" s="1649"/>
      <c r="W506" s="1649"/>
      <c r="X506" s="1649"/>
      <c r="Y506" s="1649"/>
      <c r="Z506" s="1649"/>
      <c r="AA506" s="1649"/>
      <c r="AB506" s="1649"/>
      <c r="AC506" s="1649"/>
      <c r="AD506" s="1649"/>
      <c r="AE506" s="1649"/>
      <c r="AF506" s="1610">
        <f t="shared" si="272"/>
        <v>0</v>
      </c>
      <c r="AG506" s="1649"/>
      <c r="AH506" s="1649"/>
      <c r="AI506" s="1649"/>
      <c r="AJ506" s="1649"/>
      <c r="AK506" s="1649"/>
      <c r="AL506" s="1649"/>
      <c r="AM506" s="1649"/>
      <c r="AN506" s="1649"/>
      <c r="AO506" s="1649"/>
      <c r="AP506" s="1649"/>
      <c r="AQ506" s="1649"/>
      <c r="AR506" s="1709"/>
      <c r="AS506" s="1779">
        <f t="shared" si="273"/>
        <v>0</v>
      </c>
      <c r="AT506" s="1711">
        <f t="shared" si="294"/>
        <v>0</v>
      </c>
      <c r="AU506" s="1611">
        <f t="shared" si="274"/>
        <v>0</v>
      </c>
      <c r="AV506" s="1611">
        <f t="shared" si="275"/>
        <v>0</v>
      </c>
      <c r="AW506" s="1611">
        <f t="shared" si="276"/>
        <v>0</v>
      </c>
      <c r="AX506" s="1611">
        <f t="shared" si="277"/>
        <v>0</v>
      </c>
      <c r="AY506" s="1611">
        <f t="shared" si="278"/>
        <v>0</v>
      </c>
      <c r="AZ506" s="1611">
        <f t="shared" si="279"/>
        <v>0</v>
      </c>
      <c r="BA506" s="1611">
        <f t="shared" si="280"/>
        <v>0</v>
      </c>
      <c r="BB506" s="1611">
        <f t="shared" si="281"/>
        <v>0</v>
      </c>
      <c r="BC506" s="1611">
        <f t="shared" si="282"/>
        <v>0</v>
      </c>
      <c r="BD506" s="1611">
        <f t="shared" si="283"/>
        <v>0</v>
      </c>
      <c r="BE506" s="1611">
        <f t="shared" si="284"/>
        <v>0</v>
      </c>
      <c r="BF506" s="1611">
        <f t="shared" si="285"/>
        <v>0</v>
      </c>
      <c r="BG506" s="1611">
        <f t="shared" si="295"/>
        <v>0</v>
      </c>
      <c r="BH506" s="1611" t="str">
        <f t="shared" si="296"/>
        <v/>
      </c>
      <c r="BI506" s="1611" t="str">
        <f t="shared" si="297"/>
        <v/>
      </c>
      <c r="BJ506" s="1611" t="str">
        <f t="shared" si="286"/>
        <v/>
      </c>
      <c r="BK506" s="1611" t="str">
        <f t="shared" si="287"/>
        <v/>
      </c>
      <c r="BL506" s="1611" t="str">
        <f t="shared" ca="1" si="288"/>
        <v/>
      </c>
      <c r="BM506" s="1611" t="str">
        <f t="shared" si="298"/>
        <v/>
      </c>
      <c r="BN506" s="1611" t="str">
        <f t="shared" si="289"/>
        <v/>
      </c>
      <c r="BO506" s="1611" t="str">
        <f t="shared" si="290"/>
        <v/>
      </c>
      <c r="BP506" s="1611" t="str">
        <f t="shared" si="299"/>
        <v/>
      </c>
      <c r="BQ506" s="1611" t="str">
        <f t="shared" si="300"/>
        <v/>
      </c>
      <c r="BR506" s="1611" t="str">
        <f t="shared" si="301"/>
        <v/>
      </c>
      <c r="BS506" s="1611" t="str">
        <f t="shared" si="302"/>
        <v/>
      </c>
      <c r="BT506" s="1611" t="str">
        <f t="shared" si="303"/>
        <v/>
      </c>
      <c r="BU506" s="1731">
        <f t="shared" ca="1" si="304"/>
        <v>0</v>
      </c>
      <c r="BV506" s="1594"/>
      <c r="BW506" s="1594"/>
      <c r="BX506" s="1594"/>
      <c r="BY506" s="1594"/>
      <c r="BZ506" s="1594"/>
      <c r="CA506" s="1594"/>
      <c r="CB506" s="1594"/>
      <c r="CC506" s="1594"/>
      <c r="CD506" s="1594"/>
      <c r="CE506" s="1594"/>
      <c r="CF506" s="1594"/>
      <c r="CG506" s="1594"/>
      <c r="CH506" s="1594"/>
      <c r="CI506" s="1594"/>
      <c r="CJ506" s="1594"/>
      <c r="CK506" s="1594"/>
      <c r="CL506" s="1594"/>
      <c r="CM506" s="1594"/>
      <c r="CN506" s="1594"/>
      <c r="CO506" s="1594"/>
      <c r="CP506" s="1594"/>
      <c r="CQ506" s="1594"/>
      <c r="CR506" s="1594"/>
      <c r="CS506" s="1594"/>
      <c r="CT506" s="1594"/>
      <c r="CU506" s="1594"/>
      <c r="CV506" s="1594"/>
      <c r="CW506" s="1594"/>
      <c r="CX506" s="1594"/>
      <c r="CY506" s="1594"/>
      <c r="CZ506" s="1594"/>
      <c r="DA506" s="1594"/>
      <c r="DB506" s="1594"/>
      <c r="DC506" s="1594"/>
      <c r="DD506" s="1594"/>
      <c r="DE506" s="1594"/>
      <c r="DF506" s="1594"/>
      <c r="DG506" s="1594"/>
      <c r="DH506" s="1594"/>
      <c r="DI506" s="1594"/>
      <c r="DJ506" s="1594"/>
      <c r="DK506" s="1594"/>
      <c r="DL506" s="1594"/>
      <c r="DM506" s="1594"/>
      <c r="DN506" s="1594"/>
      <c r="DO506" s="1594"/>
      <c r="DP506" s="1594"/>
      <c r="DQ506" s="1594"/>
      <c r="DR506" s="1594"/>
      <c r="DS506" s="1594"/>
      <c r="DT506" s="1594"/>
      <c r="DU506" s="1594"/>
      <c r="DV506" s="1594"/>
      <c r="DW506" s="1594"/>
      <c r="DX506" s="1594"/>
      <c r="DY506" s="1594"/>
      <c r="DZ506" s="1594"/>
      <c r="EA506" s="1594"/>
      <c r="EB506" s="1594"/>
      <c r="EC506" s="1594"/>
      <c r="ED506" s="1594"/>
      <c r="EE506" s="1594"/>
      <c r="EF506" s="1594"/>
      <c r="EG506" s="1594"/>
      <c r="EH506" s="1594"/>
      <c r="EI506" s="1594"/>
      <c r="EJ506" s="1594"/>
      <c r="EK506" s="1594"/>
      <c r="EL506" s="1594"/>
      <c r="EM506" s="1594"/>
      <c r="EN506" s="1594"/>
      <c r="EO506" s="1594"/>
      <c r="EP506" s="1594"/>
      <c r="EQ506" s="1594"/>
      <c r="ER506" s="1594"/>
      <c r="ES506" s="1594"/>
    </row>
    <row r="507" spans="1:149" s="1595" customFormat="1" ht="12.5">
      <c r="A507" s="1644" t="str">
        <f t="shared" si="291"/>
        <v>Organisation</v>
      </c>
      <c r="B507" s="1758"/>
      <c r="C507" s="1758"/>
      <c r="D507" s="1758"/>
      <c r="E507" s="1756"/>
      <c r="F507" s="1592"/>
      <c r="G507" s="1714">
        <f t="shared" si="292"/>
        <v>0</v>
      </c>
      <c r="H507" s="1645"/>
      <c r="I507" s="1714">
        <f t="shared" si="293"/>
        <v>0</v>
      </c>
      <c r="J507" s="1646"/>
      <c r="K507" s="1646"/>
      <c r="L507" s="1592"/>
      <c r="M507" s="1597"/>
      <c r="N507" s="1597"/>
      <c r="O507" s="1646"/>
      <c r="P507" s="1647"/>
      <c r="Q507" s="1647"/>
      <c r="R507" s="1648"/>
      <c r="S507" s="1603"/>
      <c r="T507" s="1649"/>
      <c r="U507" s="1649"/>
      <c r="V507" s="1649"/>
      <c r="W507" s="1649"/>
      <c r="X507" s="1649"/>
      <c r="Y507" s="1649"/>
      <c r="Z507" s="1649"/>
      <c r="AA507" s="1649"/>
      <c r="AB507" s="1649"/>
      <c r="AC507" s="1649"/>
      <c r="AD507" s="1649"/>
      <c r="AE507" s="1649"/>
      <c r="AF507" s="1610">
        <f t="shared" si="272"/>
        <v>0</v>
      </c>
      <c r="AG507" s="1649"/>
      <c r="AH507" s="1649"/>
      <c r="AI507" s="1649"/>
      <c r="AJ507" s="1649"/>
      <c r="AK507" s="1649"/>
      <c r="AL507" s="1649"/>
      <c r="AM507" s="1649"/>
      <c r="AN507" s="1649"/>
      <c r="AO507" s="1649"/>
      <c r="AP507" s="1649"/>
      <c r="AQ507" s="1649"/>
      <c r="AR507" s="1709"/>
      <c r="AS507" s="1779">
        <f t="shared" si="273"/>
        <v>0</v>
      </c>
      <c r="AT507" s="1711">
        <f t="shared" si="294"/>
        <v>0</v>
      </c>
      <c r="AU507" s="1611">
        <f t="shared" si="274"/>
        <v>0</v>
      </c>
      <c r="AV507" s="1611">
        <f t="shared" si="275"/>
        <v>0</v>
      </c>
      <c r="AW507" s="1611">
        <f t="shared" si="276"/>
        <v>0</v>
      </c>
      <c r="AX507" s="1611">
        <f t="shared" si="277"/>
        <v>0</v>
      </c>
      <c r="AY507" s="1611">
        <f t="shared" si="278"/>
        <v>0</v>
      </c>
      <c r="AZ507" s="1611">
        <f t="shared" si="279"/>
        <v>0</v>
      </c>
      <c r="BA507" s="1611">
        <f t="shared" si="280"/>
        <v>0</v>
      </c>
      <c r="BB507" s="1611">
        <f t="shared" si="281"/>
        <v>0</v>
      </c>
      <c r="BC507" s="1611">
        <f t="shared" si="282"/>
        <v>0</v>
      </c>
      <c r="BD507" s="1611">
        <f t="shared" si="283"/>
        <v>0</v>
      </c>
      <c r="BE507" s="1611">
        <f t="shared" si="284"/>
        <v>0</v>
      </c>
      <c r="BF507" s="1611">
        <f t="shared" si="285"/>
        <v>0</v>
      </c>
      <c r="BG507" s="1611">
        <f t="shared" si="295"/>
        <v>0</v>
      </c>
      <c r="BH507" s="1611" t="str">
        <f t="shared" si="296"/>
        <v/>
      </c>
      <c r="BI507" s="1611" t="str">
        <f t="shared" si="297"/>
        <v/>
      </c>
      <c r="BJ507" s="1611" t="str">
        <f t="shared" si="286"/>
        <v/>
      </c>
      <c r="BK507" s="1611" t="str">
        <f t="shared" si="287"/>
        <v/>
      </c>
      <c r="BL507" s="1611" t="str">
        <f t="shared" ca="1" si="288"/>
        <v/>
      </c>
      <c r="BM507" s="1611" t="str">
        <f t="shared" si="298"/>
        <v/>
      </c>
      <c r="BN507" s="1611" t="str">
        <f t="shared" si="289"/>
        <v/>
      </c>
      <c r="BO507" s="1611" t="str">
        <f t="shared" si="290"/>
        <v/>
      </c>
      <c r="BP507" s="1611" t="str">
        <f t="shared" si="299"/>
        <v/>
      </c>
      <c r="BQ507" s="1611" t="str">
        <f t="shared" si="300"/>
        <v/>
      </c>
      <c r="BR507" s="1611" t="str">
        <f t="shared" si="301"/>
        <v/>
      </c>
      <c r="BS507" s="1611" t="str">
        <f t="shared" si="302"/>
        <v/>
      </c>
      <c r="BT507" s="1611" t="str">
        <f t="shared" si="303"/>
        <v/>
      </c>
      <c r="BU507" s="1731">
        <f t="shared" ca="1" si="304"/>
        <v>0</v>
      </c>
      <c r="BV507" s="1594"/>
      <c r="BW507" s="1594"/>
      <c r="BX507" s="1594"/>
      <c r="BY507" s="1594"/>
      <c r="BZ507" s="1594"/>
      <c r="CA507" s="1594"/>
      <c r="CB507" s="1594"/>
      <c r="CC507" s="1594"/>
      <c r="CD507" s="1594"/>
      <c r="CE507" s="1594"/>
      <c r="CF507" s="1594"/>
      <c r="CG507" s="1594"/>
      <c r="CH507" s="1594"/>
      <c r="CI507" s="1594"/>
      <c r="CJ507" s="1594"/>
      <c r="CK507" s="1594"/>
      <c r="CL507" s="1594"/>
      <c r="CM507" s="1594"/>
      <c r="CN507" s="1594"/>
      <c r="CO507" s="1594"/>
      <c r="CP507" s="1594"/>
      <c r="CQ507" s="1594"/>
      <c r="CR507" s="1594"/>
      <c r="CS507" s="1594"/>
      <c r="CT507" s="1594"/>
      <c r="CU507" s="1594"/>
      <c r="CV507" s="1594"/>
      <c r="CW507" s="1594"/>
      <c r="CX507" s="1594"/>
      <c r="CY507" s="1594"/>
      <c r="CZ507" s="1594"/>
      <c r="DA507" s="1594"/>
      <c r="DB507" s="1594"/>
      <c r="DC507" s="1594"/>
      <c r="DD507" s="1594"/>
      <c r="DE507" s="1594"/>
      <c r="DF507" s="1594"/>
      <c r="DG507" s="1594"/>
      <c r="DH507" s="1594"/>
      <c r="DI507" s="1594"/>
      <c r="DJ507" s="1594"/>
      <c r="DK507" s="1594"/>
      <c r="DL507" s="1594"/>
      <c r="DM507" s="1594"/>
      <c r="DN507" s="1594"/>
      <c r="DO507" s="1594"/>
      <c r="DP507" s="1594"/>
      <c r="DQ507" s="1594"/>
      <c r="DR507" s="1594"/>
      <c r="DS507" s="1594"/>
      <c r="DT507" s="1594"/>
      <c r="DU507" s="1594"/>
      <c r="DV507" s="1594"/>
      <c r="DW507" s="1594"/>
      <c r="DX507" s="1594"/>
      <c r="DY507" s="1594"/>
      <c r="DZ507" s="1594"/>
      <c r="EA507" s="1594"/>
      <c r="EB507" s="1594"/>
      <c r="EC507" s="1594"/>
      <c r="ED507" s="1594"/>
      <c r="EE507" s="1594"/>
      <c r="EF507" s="1594"/>
      <c r="EG507" s="1594"/>
      <c r="EH507" s="1594"/>
      <c r="EI507" s="1594"/>
      <c r="EJ507" s="1594"/>
      <c r="EK507" s="1594"/>
      <c r="EL507" s="1594"/>
      <c r="EM507" s="1594"/>
      <c r="EN507" s="1594"/>
      <c r="EO507" s="1594"/>
      <c r="EP507" s="1594"/>
      <c r="EQ507" s="1594"/>
      <c r="ER507" s="1594"/>
      <c r="ES507" s="1594"/>
    </row>
    <row r="508" spans="1:149" s="1595" customFormat="1" ht="12.5">
      <c r="A508" s="1644" t="str">
        <f t="shared" si="291"/>
        <v>Organisation</v>
      </c>
      <c r="B508" s="1758"/>
      <c r="C508" s="1758"/>
      <c r="D508" s="1758"/>
      <c r="E508" s="1756"/>
      <c r="F508" s="1592"/>
      <c r="G508" s="1714">
        <f t="shared" si="292"/>
        <v>0</v>
      </c>
      <c r="H508" s="1645"/>
      <c r="I508" s="1714">
        <f t="shared" si="293"/>
        <v>0</v>
      </c>
      <c r="J508" s="1646"/>
      <c r="K508" s="1646"/>
      <c r="L508" s="1592"/>
      <c r="M508" s="1597"/>
      <c r="N508" s="1597"/>
      <c r="O508" s="1646"/>
      <c r="P508" s="1647"/>
      <c r="Q508" s="1647"/>
      <c r="R508" s="1648"/>
      <c r="S508" s="1603"/>
      <c r="T508" s="1649"/>
      <c r="U508" s="1649"/>
      <c r="V508" s="1649"/>
      <c r="W508" s="1649"/>
      <c r="X508" s="1649"/>
      <c r="Y508" s="1649"/>
      <c r="Z508" s="1649"/>
      <c r="AA508" s="1649"/>
      <c r="AB508" s="1649"/>
      <c r="AC508" s="1649"/>
      <c r="AD508" s="1649"/>
      <c r="AE508" s="1649"/>
      <c r="AF508" s="1610">
        <f t="shared" si="272"/>
        <v>0</v>
      </c>
      <c r="AG508" s="1649"/>
      <c r="AH508" s="1649"/>
      <c r="AI508" s="1649"/>
      <c r="AJ508" s="1649"/>
      <c r="AK508" s="1649"/>
      <c r="AL508" s="1649"/>
      <c r="AM508" s="1649"/>
      <c r="AN508" s="1649"/>
      <c r="AO508" s="1649"/>
      <c r="AP508" s="1649"/>
      <c r="AQ508" s="1649"/>
      <c r="AR508" s="1709"/>
      <c r="AS508" s="1779">
        <f t="shared" si="273"/>
        <v>0</v>
      </c>
      <c r="AT508" s="1711">
        <f t="shared" si="294"/>
        <v>0</v>
      </c>
      <c r="AU508" s="1611">
        <f t="shared" si="274"/>
        <v>0</v>
      </c>
      <c r="AV508" s="1611">
        <f t="shared" si="275"/>
        <v>0</v>
      </c>
      <c r="AW508" s="1611">
        <f t="shared" si="276"/>
        <v>0</v>
      </c>
      <c r="AX508" s="1611">
        <f t="shared" si="277"/>
        <v>0</v>
      </c>
      <c r="AY508" s="1611">
        <f t="shared" si="278"/>
        <v>0</v>
      </c>
      <c r="AZ508" s="1611">
        <f t="shared" si="279"/>
        <v>0</v>
      </c>
      <c r="BA508" s="1611">
        <f t="shared" si="280"/>
        <v>0</v>
      </c>
      <c r="BB508" s="1611">
        <f t="shared" si="281"/>
        <v>0</v>
      </c>
      <c r="BC508" s="1611">
        <f t="shared" si="282"/>
        <v>0</v>
      </c>
      <c r="BD508" s="1611">
        <f t="shared" si="283"/>
        <v>0</v>
      </c>
      <c r="BE508" s="1611">
        <f t="shared" si="284"/>
        <v>0</v>
      </c>
      <c r="BF508" s="1611">
        <f t="shared" si="285"/>
        <v>0</v>
      </c>
      <c r="BG508" s="1611">
        <f t="shared" si="295"/>
        <v>0</v>
      </c>
      <c r="BH508" s="1611" t="str">
        <f t="shared" si="296"/>
        <v/>
      </c>
      <c r="BI508" s="1611" t="str">
        <f t="shared" si="297"/>
        <v/>
      </c>
      <c r="BJ508" s="1611" t="str">
        <f t="shared" si="286"/>
        <v/>
      </c>
      <c r="BK508" s="1611" t="str">
        <f t="shared" si="287"/>
        <v/>
      </c>
      <c r="BL508" s="1611" t="str">
        <f t="shared" ca="1" si="288"/>
        <v/>
      </c>
      <c r="BM508" s="1611" t="str">
        <f t="shared" si="298"/>
        <v/>
      </c>
      <c r="BN508" s="1611" t="str">
        <f t="shared" si="289"/>
        <v/>
      </c>
      <c r="BO508" s="1611" t="str">
        <f t="shared" si="290"/>
        <v/>
      </c>
      <c r="BP508" s="1611" t="str">
        <f t="shared" si="299"/>
        <v/>
      </c>
      <c r="BQ508" s="1611" t="str">
        <f t="shared" si="300"/>
        <v/>
      </c>
      <c r="BR508" s="1611" t="str">
        <f t="shared" si="301"/>
        <v/>
      </c>
      <c r="BS508" s="1611" t="str">
        <f t="shared" si="302"/>
        <v/>
      </c>
      <c r="BT508" s="1611" t="str">
        <f t="shared" si="303"/>
        <v/>
      </c>
      <c r="BU508" s="1731">
        <f t="shared" ca="1" si="304"/>
        <v>0</v>
      </c>
      <c r="BV508" s="1594"/>
      <c r="BW508" s="1594"/>
      <c r="BX508" s="1594"/>
      <c r="BY508" s="1594"/>
      <c r="BZ508" s="1594"/>
      <c r="CA508" s="1594"/>
      <c r="CB508" s="1594"/>
      <c r="CC508" s="1594"/>
      <c r="CD508" s="1594"/>
      <c r="CE508" s="1594"/>
      <c r="CF508" s="1594"/>
      <c r="CG508" s="1594"/>
      <c r="CH508" s="1594"/>
      <c r="CI508" s="1594"/>
      <c r="CJ508" s="1594"/>
      <c r="CK508" s="1594"/>
      <c r="CL508" s="1594"/>
      <c r="CM508" s="1594"/>
      <c r="CN508" s="1594"/>
      <c r="CO508" s="1594"/>
      <c r="CP508" s="1594"/>
      <c r="CQ508" s="1594"/>
      <c r="CR508" s="1594"/>
      <c r="CS508" s="1594"/>
      <c r="CT508" s="1594"/>
      <c r="CU508" s="1594"/>
      <c r="CV508" s="1594"/>
      <c r="CW508" s="1594"/>
      <c r="CX508" s="1594"/>
      <c r="CY508" s="1594"/>
      <c r="CZ508" s="1594"/>
      <c r="DA508" s="1594"/>
      <c r="DB508" s="1594"/>
      <c r="DC508" s="1594"/>
      <c r="DD508" s="1594"/>
      <c r="DE508" s="1594"/>
      <c r="DF508" s="1594"/>
      <c r="DG508" s="1594"/>
      <c r="DH508" s="1594"/>
      <c r="DI508" s="1594"/>
      <c r="DJ508" s="1594"/>
      <c r="DK508" s="1594"/>
      <c r="DL508" s="1594"/>
      <c r="DM508" s="1594"/>
      <c r="DN508" s="1594"/>
      <c r="DO508" s="1594"/>
      <c r="DP508" s="1594"/>
      <c r="DQ508" s="1594"/>
      <c r="DR508" s="1594"/>
      <c r="DS508" s="1594"/>
      <c r="DT508" s="1594"/>
      <c r="DU508" s="1594"/>
      <c r="DV508" s="1594"/>
      <c r="DW508" s="1594"/>
      <c r="DX508" s="1594"/>
      <c r="DY508" s="1594"/>
      <c r="DZ508" s="1594"/>
      <c r="EA508" s="1594"/>
      <c r="EB508" s="1594"/>
      <c r="EC508" s="1594"/>
      <c r="ED508" s="1594"/>
      <c r="EE508" s="1594"/>
      <c r="EF508" s="1594"/>
      <c r="EG508" s="1594"/>
      <c r="EH508" s="1594"/>
      <c r="EI508" s="1594"/>
      <c r="EJ508" s="1594"/>
      <c r="EK508" s="1594"/>
      <c r="EL508" s="1594"/>
      <c r="EM508" s="1594"/>
      <c r="EN508" s="1594"/>
      <c r="EO508" s="1594"/>
      <c r="EP508" s="1594"/>
      <c r="EQ508" s="1594"/>
      <c r="ER508" s="1594"/>
      <c r="ES508" s="1594"/>
    </row>
    <row r="509" spans="1:149" s="1595" customFormat="1" ht="12.5">
      <c r="A509" s="1644" t="str">
        <f t="shared" si="291"/>
        <v>Organisation</v>
      </c>
      <c r="B509" s="1758"/>
      <c r="C509" s="1758"/>
      <c r="D509" s="1758"/>
      <c r="E509" s="1756"/>
      <c r="F509" s="1592"/>
      <c r="G509" s="1714">
        <f t="shared" si="292"/>
        <v>0</v>
      </c>
      <c r="H509" s="1645"/>
      <c r="I509" s="1714">
        <f t="shared" si="293"/>
        <v>0</v>
      </c>
      <c r="J509" s="1646"/>
      <c r="K509" s="1646"/>
      <c r="L509" s="1592"/>
      <c r="M509" s="1597"/>
      <c r="N509" s="1597"/>
      <c r="O509" s="1646"/>
      <c r="P509" s="1647"/>
      <c r="Q509" s="1647"/>
      <c r="R509" s="1648"/>
      <c r="S509" s="1603"/>
      <c r="T509" s="1649"/>
      <c r="U509" s="1649"/>
      <c r="V509" s="1649"/>
      <c r="W509" s="1649"/>
      <c r="X509" s="1649"/>
      <c r="Y509" s="1649"/>
      <c r="Z509" s="1649"/>
      <c r="AA509" s="1649"/>
      <c r="AB509" s="1649"/>
      <c r="AC509" s="1649"/>
      <c r="AD509" s="1649"/>
      <c r="AE509" s="1649"/>
      <c r="AF509" s="1610">
        <f t="shared" si="272"/>
        <v>0</v>
      </c>
      <c r="AG509" s="1649"/>
      <c r="AH509" s="1649"/>
      <c r="AI509" s="1649"/>
      <c r="AJ509" s="1649"/>
      <c r="AK509" s="1649"/>
      <c r="AL509" s="1649"/>
      <c r="AM509" s="1649"/>
      <c r="AN509" s="1649"/>
      <c r="AO509" s="1649"/>
      <c r="AP509" s="1649"/>
      <c r="AQ509" s="1649"/>
      <c r="AR509" s="1709"/>
      <c r="AS509" s="1779">
        <f t="shared" si="273"/>
        <v>0</v>
      </c>
      <c r="AT509" s="1711">
        <f t="shared" si="294"/>
        <v>0</v>
      </c>
      <c r="AU509" s="1611">
        <f t="shared" si="274"/>
        <v>0</v>
      </c>
      <c r="AV509" s="1611">
        <f t="shared" si="275"/>
        <v>0</v>
      </c>
      <c r="AW509" s="1611">
        <f t="shared" si="276"/>
        <v>0</v>
      </c>
      <c r="AX509" s="1611">
        <f t="shared" si="277"/>
        <v>0</v>
      </c>
      <c r="AY509" s="1611">
        <f t="shared" si="278"/>
        <v>0</v>
      </c>
      <c r="AZ509" s="1611">
        <f t="shared" si="279"/>
        <v>0</v>
      </c>
      <c r="BA509" s="1611">
        <f t="shared" si="280"/>
        <v>0</v>
      </c>
      <c r="BB509" s="1611">
        <f t="shared" si="281"/>
        <v>0</v>
      </c>
      <c r="BC509" s="1611">
        <f t="shared" si="282"/>
        <v>0</v>
      </c>
      <c r="BD509" s="1611">
        <f t="shared" si="283"/>
        <v>0</v>
      </c>
      <c r="BE509" s="1611">
        <f t="shared" si="284"/>
        <v>0</v>
      </c>
      <c r="BF509" s="1611">
        <f t="shared" si="285"/>
        <v>0</v>
      </c>
      <c r="BG509" s="1611">
        <f t="shared" si="295"/>
        <v>0</v>
      </c>
      <c r="BH509" s="1611" t="str">
        <f t="shared" si="296"/>
        <v/>
      </c>
      <c r="BI509" s="1611" t="str">
        <f t="shared" si="297"/>
        <v/>
      </c>
      <c r="BJ509" s="1611" t="str">
        <f t="shared" si="286"/>
        <v/>
      </c>
      <c r="BK509" s="1611" t="str">
        <f t="shared" si="287"/>
        <v/>
      </c>
      <c r="BL509" s="1611" t="str">
        <f t="shared" ca="1" si="288"/>
        <v/>
      </c>
      <c r="BM509" s="1611" t="str">
        <f t="shared" si="298"/>
        <v/>
      </c>
      <c r="BN509" s="1611" t="str">
        <f t="shared" si="289"/>
        <v/>
      </c>
      <c r="BO509" s="1611" t="str">
        <f t="shared" si="290"/>
        <v/>
      </c>
      <c r="BP509" s="1611" t="str">
        <f t="shared" si="299"/>
        <v/>
      </c>
      <c r="BQ509" s="1611" t="str">
        <f t="shared" si="300"/>
        <v/>
      </c>
      <c r="BR509" s="1611" t="str">
        <f t="shared" si="301"/>
        <v/>
      </c>
      <c r="BS509" s="1611" t="str">
        <f t="shared" si="302"/>
        <v/>
      </c>
      <c r="BT509" s="1611" t="str">
        <f t="shared" si="303"/>
        <v/>
      </c>
      <c r="BU509" s="1731">
        <f t="shared" ca="1" si="304"/>
        <v>0</v>
      </c>
      <c r="BV509" s="1594"/>
      <c r="BW509" s="1594"/>
      <c r="BX509" s="1594"/>
      <c r="BY509" s="1594"/>
      <c r="BZ509" s="1594"/>
      <c r="CA509" s="1594"/>
      <c r="CB509" s="1594"/>
      <c r="CC509" s="1594"/>
      <c r="CD509" s="1594"/>
      <c r="CE509" s="1594"/>
      <c r="CF509" s="1594"/>
      <c r="CG509" s="1594"/>
      <c r="CH509" s="1594"/>
      <c r="CI509" s="1594"/>
      <c r="CJ509" s="1594"/>
      <c r="CK509" s="1594"/>
      <c r="CL509" s="1594"/>
      <c r="CM509" s="1594"/>
      <c r="CN509" s="1594"/>
      <c r="CO509" s="1594"/>
      <c r="CP509" s="1594"/>
      <c r="CQ509" s="1594"/>
      <c r="CR509" s="1594"/>
      <c r="CS509" s="1594"/>
      <c r="CT509" s="1594"/>
      <c r="CU509" s="1594"/>
      <c r="CV509" s="1594"/>
      <c r="CW509" s="1594"/>
      <c r="CX509" s="1594"/>
      <c r="CY509" s="1594"/>
      <c r="CZ509" s="1594"/>
      <c r="DA509" s="1594"/>
      <c r="DB509" s="1594"/>
      <c r="DC509" s="1594"/>
      <c r="DD509" s="1594"/>
      <c r="DE509" s="1594"/>
      <c r="DF509" s="1594"/>
      <c r="DG509" s="1594"/>
      <c r="DH509" s="1594"/>
      <c r="DI509" s="1594"/>
      <c r="DJ509" s="1594"/>
      <c r="DK509" s="1594"/>
      <c r="DL509" s="1594"/>
      <c r="DM509" s="1594"/>
      <c r="DN509" s="1594"/>
      <c r="DO509" s="1594"/>
      <c r="DP509" s="1594"/>
      <c r="DQ509" s="1594"/>
      <c r="DR509" s="1594"/>
      <c r="DS509" s="1594"/>
      <c r="DT509" s="1594"/>
      <c r="DU509" s="1594"/>
      <c r="DV509" s="1594"/>
      <c r="DW509" s="1594"/>
      <c r="DX509" s="1594"/>
      <c r="DY509" s="1594"/>
      <c r="DZ509" s="1594"/>
      <c r="EA509" s="1594"/>
      <c r="EB509" s="1594"/>
      <c r="EC509" s="1594"/>
      <c r="ED509" s="1594"/>
      <c r="EE509" s="1594"/>
      <c r="EF509" s="1594"/>
      <c r="EG509" s="1594"/>
      <c r="EH509" s="1594"/>
      <c r="EI509" s="1594"/>
      <c r="EJ509" s="1594"/>
      <c r="EK509" s="1594"/>
      <c r="EL509" s="1594"/>
      <c r="EM509" s="1594"/>
      <c r="EN509" s="1594"/>
      <c r="EO509" s="1594"/>
      <c r="EP509" s="1594"/>
      <c r="EQ509" s="1594"/>
      <c r="ER509" s="1594"/>
      <c r="ES509" s="1594"/>
    </row>
    <row r="510" spans="1:149" s="1595" customFormat="1" ht="12.5">
      <c r="A510" s="1644" t="str">
        <f t="shared" si="291"/>
        <v>Organisation</v>
      </c>
      <c r="B510" s="1758"/>
      <c r="C510" s="1758"/>
      <c r="D510" s="1758"/>
      <c r="E510" s="1756"/>
      <c r="F510" s="1592"/>
      <c r="G510" s="1714">
        <f t="shared" si="292"/>
        <v>0</v>
      </c>
      <c r="H510" s="1645"/>
      <c r="I510" s="1714">
        <f t="shared" si="293"/>
        <v>0</v>
      </c>
      <c r="J510" s="1646"/>
      <c r="K510" s="1646"/>
      <c r="L510" s="1592"/>
      <c r="M510" s="1597"/>
      <c r="N510" s="1597"/>
      <c r="O510" s="1646"/>
      <c r="P510" s="1647"/>
      <c r="Q510" s="1647"/>
      <c r="R510" s="1648"/>
      <c r="S510" s="1603"/>
      <c r="T510" s="1649"/>
      <c r="U510" s="1649"/>
      <c r="V510" s="1649"/>
      <c r="W510" s="1649"/>
      <c r="X510" s="1649"/>
      <c r="Y510" s="1649"/>
      <c r="Z510" s="1649"/>
      <c r="AA510" s="1649"/>
      <c r="AB510" s="1649"/>
      <c r="AC510" s="1649"/>
      <c r="AD510" s="1649"/>
      <c r="AE510" s="1649"/>
      <c r="AF510" s="1610">
        <f t="shared" si="272"/>
        <v>0</v>
      </c>
      <c r="AG510" s="1649"/>
      <c r="AH510" s="1649"/>
      <c r="AI510" s="1649"/>
      <c r="AJ510" s="1649"/>
      <c r="AK510" s="1649"/>
      <c r="AL510" s="1649"/>
      <c r="AM510" s="1649"/>
      <c r="AN510" s="1649"/>
      <c r="AO510" s="1649"/>
      <c r="AP510" s="1649"/>
      <c r="AQ510" s="1649"/>
      <c r="AR510" s="1709"/>
      <c r="AS510" s="1779">
        <f t="shared" si="273"/>
        <v>0</v>
      </c>
      <c r="AT510" s="1711">
        <f t="shared" si="294"/>
        <v>0</v>
      </c>
      <c r="AU510" s="1611">
        <f t="shared" si="274"/>
        <v>0</v>
      </c>
      <c r="AV510" s="1611">
        <f t="shared" si="275"/>
        <v>0</v>
      </c>
      <c r="AW510" s="1611">
        <f t="shared" si="276"/>
        <v>0</v>
      </c>
      <c r="AX510" s="1611">
        <f t="shared" si="277"/>
        <v>0</v>
      </c>
      <c r="AY510" s="1611">
        <f t="shared" si="278"/>
        <v>0</v>
      </c>
      <c r="AZ510" s="1611">
        <f t="shared" si="279"/>
        <v>0</v>
      </c>
      <c r="BA510" s="1611">
        <f t="shared" si="280"/>
        <v>0</v>
      </c>
      <c r="BB510" s="1611">
        <f t="shared" si="281"/>
        <v>0</v>
      </c>
      <c r="BC510" s="1611">
        <f t="shared" si="282"/>
        <v>0</v>
      </c>
      <c r="BD510" s="1611">
        <f t="shared" si="283"/>
        <v>0</v>
      </c>
      <c r="BE510" s="1611">
        <f t="shared" si="284"/>
        <v>0</v>
      </c>
      <c r="BF510" s="1611">
        <f t="shared" si="285"/>
        <v>0</v>
      </c>
      <c r="BG510" s="1611">
        <f t="shared" si="295"/>
        <v>0</v>
      </c>
      <c r="BH510" s="1611" t="str">
        <f t="shared" si="296"/>
        <v/>
      </c>
      <c r="BI510" s="1611" t="str">
        <f t="shared" si="297"/>
        <v/>
      </c>
      <c r="BJ510" s="1611" t="str">
        <f t="shared" si="286"/>
        <v/>
      </c>
      <c r="BK510" s="1611" t="str">
        <f t="shared" si="287"/>
        <v/>
      </c>
      <c r="BL510" s="1611" t="str">
        <f t="shared" ca="1" si="288"/>
        <v/>
      </c>
      <c r="BM510" s="1611" t="str">
        <f t="shared" si="298"/>
        <v/>
      </c>
      <c r="BN510" s="1611" t="str">
        <f t="shared" si="289"/>
        <v/>
      </c>
      <c r="BO510" s="1611" t="str">
        <f t="shared" si="290"/>
        <v/>
      </c>
      <c r="BP510" s="1611" t="str">
        <f t="shared" si="299"/>
        <v/>
      </c>
      <c r="BQ510" s="1611" t="str">
        <f t="shared" si="300"/>
        <v/>
      </c>
      <c r="BR510" s="1611" t="str">
        <f t="shared" si="301"/>
        <v/>
      </c>
      <c r="BS510" s="1611" t="str">
        <f t="shared" si="302"/>
        <v/>
      </c>
      <c r="BT510" s="1611" t="str">
        <f t="shared" si="303"/>
        <v/>
      </c>
      <c r="BU510" s="1731">
        <f t="shared" ca="1" si="304"/>
        <v>0</v>
      </c>
      <c r="BV510" s="1594"/>
      <c r="BW510" s="1594"/>
      <c r="BX510" s="1594"/>
      <c r="BY510" s="1594"/>
      <c r="BZ510" s="1594"/>
      <c r="CA510" s="1594"/>
      <c r="CB510" s="1594"/>
      <c r="CC510" s="1594"/>
      <c r="CD510" s="1594"/>
      <c r="CE510" s="1594"/>
      <c r="CF510" s="1594"/>
      <c r="CG510" s="1594"/>
      <c r="CH510" s="1594"/>
      <c r="CI510" s="1594"/>
      <c r="CJ510" s="1594"/>
      <c r="CK510" s="1594"/>
      <c r="CL510" s="1594"/>
      <c r="CM510" s="1594"/>
      <c r="CN510" s="1594"/>
      <c r="CO510" s="1594"/>
      <c r="CP510" s="1594"/>
      <c r="CQ510" s="1594"/>
      <c r="CR510" s="1594"/>
      <c r="CS510" s="1594"/>
      <c r="CT510" s="1594"/>
      <c r="CU510" s="1594"/>
      <c r="CV510" s="1594"/>
      <c r="CW510" s="1594"/>
      <c r="CX510" s="1594"/>
      <c r="CY510" s="1594"/>
      <c r="CZ510" s="1594"/>
      <c r="DA510" s="1594"/>
      <c r="DB510" s="1594"/>
      <c r="DC510" s="1594"/>
      <c r="DD510" s="1594"/>
      <c r="DE510" s="1594"/>
      <c r="DF510" s="1594"/>
      <c r="DG510" s="1594"/>
      <c r="DH510" s="1594"/>
      <c r="DI510" s="1594"/>
      <c r="DJ510" s="1594"/>
      <c r="DK510" s="1594"/>
      <c r="DL510" s="1594"/>
      <c r="DM510" s="1594"/>
      <c r="DN510" s="1594"/>
      <c r="DO510" s="1594"/>
      <c r="DP510" s="1594"/>
      <c r="DQ510" s="1594"/>
      <c r="DR510" s="1594"/>
      <c r="DS510" s="1594"/>
      <c r="DT510" s="1594"/>
      <c r="DU510" s="1594"/>
      <c r="DV510" s="1594"/>
      <c r="DW510" s="1594"/>
      <c r="DX510" s="1594"/>
      <c r="DY510" s="1594"/>
      <c r="DZ510" s="1594"/>
      <c r="EA510" s="1594"/>
      <c r="EB510" s="1594"/>
      <c r="EC510" s="1594"/>
      <c r="ED510" s="1594"/>
      <c r="EE510" s="1594"/>
      <c r="EF510" s="1594"/>
      <c r="EG510" s="1594"/>
      <c r="EH510" s="1594"/>
      <c r="EI510" s="1594"/>
      <c r="EJ510" s="1594"/>
      <c r="EK510" s="1594"/>
      <c r="EL510" s="1594"/>
      <c r="EM510" s="1594"/>
      <c r="EN510" s="1594"/>
      <c r="EO510" s="1594"/>
      <c r="EP510" s="1594"/>
      <c r="EQ510" s="1594"/>
      <c r="ER510" s="1594"/>
      <c r="ES510" s="1594"/>
    </row>
    <row r="511" spans="1:149" s="1595" customFormat="1" ht="12.5">
      <c r="A511" s="1644" t="str">
        <f t="shared" si="291"/>
        <v>Organisation</v>
      </c>
      <c r="B511" s="1758"/>
      <c r="C511" s="1758"/>
      <c r="D511" s="1758"/>
      <c r="E511" s="1756"/>
      <c r="F511" s="1592"/>
      <c r="G511" s="1714">
        <f t="shared" si="292"/>
        <v>0</v>
      </c>
      <c r="H511" s="1645"/>
      <c r="I511" s="1714">
        <f t="shared" si="293"/>
        <v>0</v>
      </c>
      <c r="J511" s="1646"/>
      <c r="K511" s="1646"/>
      <c r="L511" s="1592"/>
      <c r="M511" s="1597"/>
      <c r="N511" s="1597"/>
      <c r="O511" s="1646"/>
      <c r="P511" s="1647"/>
      <c r="Q511" s="1647"/>
      <c r="R511" s="1648"/>
      <c r="S511" s="1603"/>
      <c r="T511" s="1649"/>
      <c r="U511" s="1649"/>
      <c r="V511" s="1649"/>
      <c r="W511" s="1649"/>
      <c r="X511" s="1649"/>
      <c r="Y511" s="1649"/>
      <c r="Z511" s="1649"/>
      <c r="AA511" s="1649"/>
      <c r="AB511" s="1649"/>
      <c r="AC511" s="1649"/>
      <c r="AD511" s="1649"/>
      <c r="AE511" s="1649"/>
      <c r="AF511" s="1610">
        <f t="shared" si="272"/>
        <v>0</v>
      </c>
      <c r="AG511" s="1649"/>
      <c r="AH511" s="1649"/>
      <c r="AI511" s="1649"/>
      <c r="AJ511" s="1649"/>
      <c r="AK511" s="1649"/>
      <c r="AL511" s="1649"/>
      <c r="AM511" s="1649"/>
      <c r="AN511" s="1649"/>
      <c r="AO511" s="1649"/>
      <c r="AP511" s="1649"/>
      <c r="AQ511" s="1649"/>
      <c r="AR511" s="1709"/>
      <c r="AS511" s="1779">
        <f t="shared" si="273"/>
        <v>0</v>
      </c>
      <c r="AT511" s="1711">
        <f t="shared" si="294"/>
        <v>0</v>
      </c>
      <c r="AU511" s="1611">
        <f t="shared" si="274"/>
        <v>0</v>
      </c>
      <c r="AV511" s="1611">
        <f t="shared" si="275"/>
        <v>0</v>
      </c>
      <c r="AW511" s="1611">
        <f t="shared" si="276"/>
        <v>0</v>
      </c>
      <c r="AX511" s="1611">
        <f t="shared" si="277"/>
        <v>0</v>
      </c>
      <c r="AY511" s="1611">
        <f t="shared" si="278"/>
        <v>0</v>
      </c>
      <c r="AZ511" s="1611">
        <f t="shared" si="279"/>
        <v>0</v>
      </c>
      <c r="BA511" s="1611">
        <f t="shared" si="280"/>
        <v>0</v>
      </c>
      <c r="BB511" s="1611">
        <f t="shared" si="281"/>
        <v>0</v>
      </c>
      <c r="BC511" s="1611">
        <f t="shared" si="282"/>
        <v>0</v>
      </c>
      <c r="BD511" s="1611">
        <f t="shared" si="283"/>
        <v>0</v>
      </c>
      <c r="BE511" s="1611">
        <f t="shared" si="284"/>
        <v>0</v>
      </c>
      <c r="BF511" s="1611">
        <f t="shared" si="285"/>
        <v>0</v>
      </c>
      <c r="BG511" s="1611">
        <f t="shared" si="295"/>
        <v>0</v>
      </c>
      <c r="BH511" s="1611" t="str">
        <f t="shared" si="296"/>
        <v/>
      </c>
      <c r="BI511" s="1611" t="str">
        <f t="shared" si="297"/>
        <v/>
      </c>
      <c r="BJ511" s="1611" t="str">
        <f t="shared" si="286"/>
        <v/>
      </c>
      <c r="BK511" s="1611" t="str">
        <f t="shared" si="287"/>
        <v/>
      </c>
      <c r="BL511" s="1611" t="str">
        <f t="shared" ca="1" si="288"/>
        <v/>
      </c>
      <c r="BM511" s="1611" t="str">
        <f t="shared" si="298"/>
        <v/>
      </c>
      <c r="BN511" s="1611" t="str">
        <f t="shared" si="289"/>
        <v/>
      </c>
      <c r="BO511" s="1611" t="str">
        <f t="shared" si="290"/>
        <v/>
      </c>
      <c r="BP511" s="1611" t="str">
        <f t="shared" si="299"/>
        <v/>
      </c>
      <c r="BQ511" s="1611" t="str">
        <f t="shared" si="300"/>
        <v/>
      </c>
      <c r="BR511" s="1611" t="str">
        <f t="shared" si="301"/>
        <v/>
      </c>
      <c r="BS511" s="1611" t="str">
        <f t="shared" si="302"/>
        <v/>
      </c>
      <c r="BT511" s="1611" t="str">
        <f t="shared" si="303"/>
        <v/>
      </c>
      <c r="BU511" s="1731">
        <f t="shared" ca="1" si="304"/>
        <v>0</v>
      </c>
      <c r="BV511" s="1594"/>
      <c r="BW511" s="1594"/>
      <c r="BX511" s="1594"/>
      <c r="BY511" s="1594"/>
      <c r="BZ511" s="1594"/>
      <c r="CA511" s="1594"/>
      <c r="CB511" s="1594"/>
      <c r="CC511" s="1594"/>
      <c r="CD511" s="1594"/>
      <c r="CE511" s="1594"/>
      <c r="CF511" s="1594"/>
      <c r="CG511" s="1594"/>
      <c r="CH511" s="1594"/>
      <c r="CI511" s="1594"/>
      <c r="CJ511" s="1594"/>
      <c r="CK511" s="1594"/>
      <c r="CL511" s="1594"/>
      <c r="CM511" s="1594"/>
      <c r="CN511" s="1594"/>
      <c r="CO511" s="1594"/>
      <c r="CP511" s="1594"/>
      <c r="CQ511" s="1594"/>
      <c r="CR511" s="1594"/>
      <c r="CS511" s="1594"/>
      <c r="CT511" s="1594"/>
      <c r="CU511" s="1594"/>
      <c r="CV511" s="1594"/>
      <c r="CW511" s="1594"/>
      <c r="CX511" s="1594"/>
      <c r="CY511" s="1594"/>
      <c r="CZ511" s="1594"/>
      <c r="DA511" s="1594"/>
      <c r="DB511" s="1594"/>
      <c r="DC511" s="1594"/>
      <c r="DD511" s="1594"/>
      <c r="DE511" s="1594"/>
      <c r="DF511" s="1594"/>
      <c r="DG511" s="1594"/>
      <c r="DH511" s="1594"/>
      <c r="DI511" s="1594"/>
      <c r="DJ511" s="1594"/>
      <c r="DK511" s="1594"/>
      <c r="DL511" s="1594"/>
      <c r="DM511" s="1594"/>
      <c r="DN511" s="1594"/>
      <c r="DO511" s="1594"/>
      <c r="DP511" s="1594"/>
      <c r="DQ511" s="1594"/>
      <c r="DR511" s="1594"/>
      <c r="DS511" s="1594"/>
      <c r="DT511" s="1594"/>
      <c r="DU511" s="1594"/>
      <c r="DV511" s="1594"/>
      <c r="DW511" s="1594"/>
      <c r="DX511" s="1594"/>
      <c r="DY511" s="1594"/>
      <c r="DZ511" s="1594"/>
      <c r="EA511" s="1594"/>
      <c r="EB511" s="1594"/>
      <c r="EC511" s="1594"/>
      <c r="ED511" s="1594"/>
      <c r="EE511" s="1594"/>
      <c r="EF511" s="1594"/>
      <c r="EG511" s="1594"/>
      <c r="EH511" s="1594"/>
      <c r="EI511" s="1594"/>
      <c r="EJ511" s="1594"/>
      <c r="EK511" s="1594"/>
      <c r="EL511" s="1594"/>
      <c r="EM511" s="1594"/>
      <c r="EN511" s="1594"/>
      <c r="EO511" s="1594"/>
      <c r="EP511" s="1594"/>
      <c r="EQ511" s="1594"/>
      <c r="ER511" s="1594"/>
      <c r="ES511" s="1594"/>
    </row>
    <row r="512" spans="1:149" s="1595" customFormat="1" ht="12.5">
      <c r="A512" s="1644" t="str">
        <f t="shared" si="291"/>
        <v>Organisation</v>
      </c>
      <c r="B512" s="1758"/>
      <c r="C512" s="1758"/>
      <c r="D512" s="1758"/>
      <c r="E512" s="1756"/>
      <c r="F512" s="1592"/>
      <c r="G512" s="1714">
        <f t="shared" si="292"/>
        <v>0</v>
      </c>
      <c r="H512" s="1645"/>
      <c r="I512" s="1714">
        <f t="shared" si="293"/>
        <v>0</v>
      </c>
      <c r="J512" s="1646"/>
      <c r="K512" s="1646"/>
      <c r="L512" s="1592"/>
      <c r="M512" s="1597"/>
      <c r="N512" s="1597"/>
      <c r="O512" s="1646"/>
      <c r="P512" s="1647"/>
      <c r="Q512" s="1647"/>
      <c r="R512" s="1648"/>
      <c r="S512" s="1603"/>
      <c r="T512" s="1649"/>
      <c r="U512" s="1649"/>
      <c r="V512" s="1649"/>
      <c r="W512" s="1649"/>
      <c r="X512" s="1649"/>
      <c r="Y512" s="1649"/>
      <c r="Z512" s="1649"/>
      <c r="AA512" s="1649"/>
      <c r="AB512" s="1649"/>
      <c r="AC512" s="1649"/>
      <c r="AD512" s="1649"/>
      <c r="AE512" s="1649"/>
      <c r="AF512" s="1610">
        <f t="shared" si="272"/>
        <v>0</v>
      </c>
      <c r="AG512" s="1649"/>
      <c r="AH512" s="1649"/>
      <c r="AI512" s="1649"/>
      <c r="AJ512" s="1649"/>
      <c r="AK512" s="1649"/>
      <c r="AL512" s="1649"/>
      <c r="AM512" s="1649"/>
      <c r="AN512" s="1649"/>
      <c r="AO512" s="1649"/>
      <c r="AP512" s="1649"/>
      <c r="AQ512" s="1649"/>
      <c r="AR512" s="1709"/>
      <c r="AS512" s="1779">
        <f t="shared" si="273"/>
        <v>0</v>
      </c>
      <c r="AT512" s="1711">
        <f t="shared" si="294"/>
        <v>0</v>
      </c>
      <c r="AU512" s="1611">
        <f t="shared" si="274"/>
        <v>0</v>
      </c>
      <c r="AV512" s="1611">
        <f t="shared" si="275"/>
        <v>0</v>
      </c>
      <c r="AW512" s="1611">
        <f t="shared" si="276"/>
        <v>0</v>
      </c>
      <c r="AX512" s="1611">
        <f t="shared" si="277"/>
        <v>0</v>
      </c>
      <c r="AY512" s="1611">
        <f t="shared" si="278"/>
        <v>0</v>
      </c>
      <c r="AZ512" s="1611">
        <f t="shared" si="279"/>
        <v>0</v>
      </c>
      <c r="BA512" s="1611">
        <f t="shared" si="280"/>
        <v>0</v>
      </c>
      <c r="BB512" s="1611">
        <f t="shared" si="281"/>
        <v>0</v>
      </c>
      <c r="BC512" s="1611">
        <f t="shared" si="282"/>
        <v>0</v>
      </c>
      <c r="BD512" s="1611">
        <f t="shared" si="283"/>
        <v>0</v>
      </c>
      <c r="BE512" s="1611">
        <f t="shared" si="284"/>
        <v>0</v>
      </c>
      <c r="BF512" s="1611">
        <f t="shared" si="285"/>
        <v>0</v>
      </c>
      <c r="BG512" s="1611">
        <f t="shared" si="295"/>
        <v>0</v>
      </c>
      <c r="BH512" s="1611" t="str">
        <f t="shared" si="296"/>
        <v/>
      </c>
      <c r="BI512" s="1611" t="str">
        <f t="shared" si="297"/>
        <v/>
      </c>
      <c r="BJ512" s="1611" t="str">
        <f t="shared" si="286"/>
        <v/>
      </c>
      <c r="BK512" s="1611" t="str">
        <f t="shared" si="287"/>
        <v/>
      </c>
      <c r="BL512" s="1611" t="str">
        <f t="shared" ca="1" si="288"/>
        <v/>
      </c>
      <c r="BM512" s="1611" t="str">
        <f t="shared" si="298"/>
        <v/>
      </c>
      <c r="BN512" s="1611" t="str">
        <f t="shared" si="289"/>
        <v/>
      </c>
      <c r="BO512" s="1611" t="str">
        <f t="shared" si="290"/>
        <v/>
      </c>
      <c r="BP512" s="1611" t="str">
        <f t="shared" si="299"/>
        <v/>
      </c>
      <c r="BQ512" s="1611" t="str">
        <f t="shared" si="300"/>
        <v/>
      </c>
      <c r="BR512" s="1611" t="str">
        <f t="shared" si="301"/>
        <v/>
      </c>
      <c r="BS512" s="1611" t="str">
        <f t="shared" si="302"/>
        <v/>
      </c>
      <c r="BT512" s="1611" t="str">
        <f t="shared" si="303"/>
        <v/>
      </c>
      <c r="BU512" s="1731">
        <f t="shared" ca="1" si="304"/>
        <v>0</v>
      </c>
      <c r="BV512" s="1594"/>
      <c r="BW512" s="1594"/>
      <c r="BX512" s="1594"/>
      <c r="BY512" s="1594"/>
      <c r="BZ512" s="1594"/>
      <c r="CA512" s="1594"/>
      <c r="CB512" s="1594"/>
      <c r="CC512" s="1594"/>
      <c r="CD512" s="1594"/>
      <c r="CE512" s="1594"/>
      <c r="CF512" s="1594"/>
      <c r="CG512" s="1594"/>
      <c r="CH512" s="1594"/>
      <c r="CI512" s="1594"/>
      <c r="CJ512" s="1594"/>
      <c r="CK512" s="1594"/>
      <c r="CL512" s="1594"/>
      <c r="CM512" s="1594"/>
      <c r="CN512" s="1594"/>
      <c r="CO512" s="1594"/>
      <c r="CP512" s="1594"/>
      <c r="CQ512" s="1594"/>
      <c r="CR512" s="1594"/>
      <c r="CS512" s="1594"/>
      <c r="CT512" s="1594"/>
      <c r="CU512" s="1594"/>
      <c r="CV512" s="1594"/>
      <c r="CW512" s="1594"/>
      <c r="CX512" s="1594"/>
      <c r="CY512" s="1594"/>
      <c r="CZ512" s="1594"/>
      <c r="DA512" s="1594"/>
      <c r="DB512" s="1594"/>
      <c r="DC512" s="1594"/>
      <c r="DD512" s="1594"/>
      <c r="DE512" s="1594"/>
      <c r="DF512" s="1594"/>
      <c r="DG512" s="1594"/>
      <c r="DH512" s="1594"/>
      <c r="DI512" s="1594"/>
      <c r="DJ512" s="1594"/>
      <c r="DK512" s="1594"/>
      <c r="DL512" s="1594"/>
      <c r="DM512" s="1594"/>
      <c r="DN512" s="1594"/>
      <c r="DO512" s="1594"/>
      <c r="DP512" s="1594"/>
      <c r="DQ512" s="1594"/>
      <c r="DR512" s="1594"/>
      <c r="DS512" s="1594"/>
      <c r="DT512" s="1594"/>
      <c r="DU512" s="1594"/>
      <c r="DV512" s="1594"/>
      <c r="DW512" s="1594"/>
      <c r="DX512" s="1594"/>
      <c r="DY512" s="1594"/>
      <c r="DZ512" s="1594"/>
      <c r="EA512" s="1594"/>
      <c r="EB512" s="1594"/>
      <c r="EC512" s="1594"/>
      <c r="ED512" s="1594"/>
      <c r="EE512" s="1594"/>
      <c r="EF512" s="1594"/>
      <c r="EG512" s="1594"/>
      <c r="EH512" s="1594"/>
      <c r="EI512" s="1594"/>
      <c r="EJ512" s="1594"/>
      <c r="EK512" s="1594"/>
      <c r="EL512" s="1594"/>
      <c r="EM512" s="1594"/>
      <c r="EN512" s="1594"/>
      <c r="EO512" s="1594"/>
      <c r="EP512" s="1594"/>
      <c r="EQ512" s="1594"/>
      <c r="ER512" s="1594"/>
      <c r="ES512" s="1594"/>
    </row>
    <row r="513" spans="1:149" s="1595" customFormat="1" ht="12.5">
      <c r="A513" s="1644" t="str">
        <f t="shared" si="291"/>
        <v>Organisation</v>
      </c>
      <c r="B513" s="1758"/>
      <c r="C513" s="1758"/>
      <c r="D513" s="1758"/>
      <c r="E513" s="1756"/>
      <c r="F513" s="1592"/>
      <c r="G513" s="1714">
        <f t="shared" si="292"/>
        <v>0</v>
      </c>
      <c r="H513" s="1645"/>
      <c r="I513" s="1714">
        <f t="shared" si="293"/>
        <v>0</v>
      </c>
      <c r="J513" s="1646"/>
      <c r="K513" s="1646"/>
      <c r="L513" s="1592"/>
      <c r="M513" s="1597"/>
      <c r="N513" s="1597"/>
      <c r="O513" s="1646"/>
      <c r="P513" s="1647"/>
      <c r="Q513" s="1647"/>
      <c r="R513" s="1648"/>
      <c r="S513" s="1603"/>
      <c r="T513" s="1649"/>
      <c r="U513" s="1649"/>
      <c r="V513" s="1649"/>
      <c r="W513" s="1649"/>
      <c r="X513" s="1649"/>
      <c r="Y513" s="1649"/>
      <c r="Z513" s="1649"/>
      <c r="AA513" s="1649"/>
      <c r="AB513" s="1649"/>
      <c r="AC513" s="1649"/>
      <c r="AD513" s="1649"/>
      <c r="AE513" s="1649"/>
      <c r="AF513" s="1610">
        <f t="shared" si="272"/>
        <v>0</v>
      </c>
      <c r="AG513" s="1649"/>
      <c r="AH513" s="1649"/>
      <c r="AI513" s="1649"/>
      <c r="AJ513" s="1649"/>
      <c r="AK513" s="1649"/>
      <c r="AL513" s="1649"/>
      <c r="AM513" s="1649"/>
      <c r="AN513" s="1649"/>
      <c r="AO513" s="1649"/>
      <c r="AP513" s="1649"/>
      <c r="AQ513" s="1649"/>
      <c r="AR513" s="1709"/>
      <c r="AS513" s="1779">
        <f t="shared" si="273"/>
        <v>0</v>
      </c>
      <c r="AT513" s="1711">
        <f t="shared" si="294"/>
        <v>0</v>
      </c>
      <c r="AU513" s="1611">
        <f t="shared" si="274"/>
        <v>0</v>
      </c>
      <c r="AV513" s="1611">
        <f t="shared" si="275"/>
        <v>0</v>
      </c>
      <c r="AW513" s="1611">
        <f t="shared" si="276"/>
        <v>0</v>
      </c>
      <c r="AX513" s="1611">
        <f t="shared" si="277"/>
        <v>0</v>
      </c>
      <c r="AY513" s="1611">
        <f t="shared" si="278"/>
        <v>0</v>
      </c>
      <c r="AZ513" s="1611">
        <f t="shared" si="279"/>
        <v>0</v>
      </c>
      <c r="BA513" s="1611">
        <f t="shared" si="280"/>
        <v>0</v>
      </c>
      <c r="BB513" s="1611">
        <f t="shared" si="281"/>
        <v>0</v>
      </c>
      <c r="BC513" s="1611">
        <f t="shared" si="282"/>
        <v>0</v>
      </c>
      <c r="BD513" s="1611">
        <f t="shared" si="283"/>
        <v>0</v>
      </c>
      <c r="BE513" s="1611">
        <f t="shared" si="284"/>
        <v>0</v>
      </c>
      <c r="BF513" s="1611">
        <f t="shared" si="285"/>
        <v>0</v>
      </c>
      <c r="BG513" s="1611">
        <f t="shared" si="295"/>
        <v>0</v>
      </c>
      <c r="BH513" s="1611" t="str">
        <f t="shared" si="296"/>
        <v/>
      </c>
      <c r="BI513" s="1611" t="str">
        <f t="shared" si="297"/>
        <v/>
      </c>
      <c r="BJ513" s="1611" t="str">
        <f t="shared" si="286"/>
        <v/>
      </c>
      <c r="BK513" s="1611" t="str">
        <f t="shared" si="287"/>
        <v/>
      </c>
      <c r="BL513" s="1611" t="str">
        <f t="shared" ca="1" si="288"/>
        <v/>
      </c>
      <c r="BM513" s="1611" t="str">
        <f t="shared" si="298"/>
        <v/>
      </c>
      <c r="BN513" s="1611" t="str">
        <f t="shared" si="289"/>
        <v/>
      </c>
      <c r="BO513" s="1611" t="str">
        <f t="shared" si="290"/>
        <v/>
      </c>
      <c r="BP513" s="1611" t="str">
        <f t="shared" si="299"/>
        <v/>
      </c>
      <c r="BQ513" s="1611" t="str">
        <f t="shared" si="300"/>
        <v/>
      </c>
      <c r="BR513" s="1611" t="str">
        <f t="shared" si="301"/>
        <v/>
      </c>
      <c r="BS513" s="1611" t="str">
        <f t="shared" si="302"/>
        <v/>
      </c>
      <c r="BT513" s="1611" t="str">
        <f t="shared" si="303"/>
        <v/>
      </c>
      <c r="BU513" s="1731">
        <f t="shared" ca="1" si="304"/>
        <v>0</v>
      </c>
      <c r="BV513" s="1594"/>
      <c r="BW513" s="1594"/>
      <c r="BX513" s="1594"/>
      <c r="BY513" s="1594"/>
      <c r="BZ513" s="1594"/>
      <c r="CA513" s="1594"/>
      <c r="CB513" s="1594"/>
      <c r="CC513" s="1594"/>
      <c r="CD513" s="1594"/>
      <c r="CE513" s="1594"/>
      <c r="CF513" s="1594"/>
      <c r="CG513" s="1594"/>
      <c r="CH513" s="1594"/>
      <c r="CI513" s="1594"/>
      <c r="CJ513" s="1594"/>
      <c r="CK513" s="1594"/>
      <c r="CL513" s="1594"/>
      <c r="CM513" s="1594"/>
      <c r="CN513" s="1594"/>
      <c r="CO513" s="1594"/>
      <c r="CP513" s="1594"/>
      <c r="CQ513" s="1594"/>
      <c r="CR513" s="1594"/>
      <c r="CS513" s="1594"/>
      <c r="CT513" s="1594"/>
      <c r="CU513" s="1594"/>
      <c r="CV513" s="1594"/>
      <c r="CW513" s="1594"/>
      <c r="CX513" s="1594"/>
      <c r="CY513" s="1594"/>
      <c r="CZ513" s="1594"/>
      <c r="DA513" s="1594"/>
      <c r="DB513" s="1594"/>
      <c r="DC513" s="1594"/>
      <c r="DD513" s="1594"/>
      <c r="DE513" s="1594"/>
      <c r="DF513" s="1594"/>
      <c r="DG513" s="1594"/>
      <c r="DH513" s="1594"/>
      <c r="DI513" s="1594"/>
      <c r="DJ513" s="1594"/>
      <c r="DK513" s="1594"/>
      <c r="DL513" s="1594"/>
      <c r="DM513" s="1594"/>
      <c r="DN513" s="1594"/>
      <c r="DO513" s="1594"/>
      <c r="DP513" s="1594"/>
      <c r="DQ513" s="1594"/>
      <c r="DR513" s="1594"/>
      <c r="DS513" s="1594"/>
      <c r="DT513" s="1594"/>
      <c r="DU513" s="1594"/>
      <c r="DV513" s="1594"/>
      <c r="DW513" s="1594"/>
      <c r="DX513" s="1594"/>
      <c r="DY513" s="1594"/>
      <c r="DZ513" s="1594"/>
      <c r="EA513" s="1594"/>
      <c r="EB513" s="1594"/>
      <c r="EC513" s="1594"/>
      <c r="ED513" s="1594"/>
      <c r="EE513" s="1594"/>
      <c r="EF513" s="1594"/>
      <c r="EG513" s="1594"/>
      <c r="EH513" s="1594"/>
      <c r="EI513" s="1594"/>
      <c r="EJ513" s="1594"/>
      <c r="EK513" s="1594"/>
      <c r="EL513" s="1594"/>
      <c r="EM513" s="1594"/>
      <c r="EN513" s="1594"/>
      <c r="EO513" s="1594"/>
      <c r="EP513" s="1594"/>
      <c r="EQ513" s="1594"/>
      <c r="ER513" s="1594"/>
      <c r="ES513" s="1594"/>
    </row>
    <row r="514" spans="1:149" s="1595" customFormat="1" ht="12.5">
      <c r="A514" s="1644" t="str">
        <f t="shared" si="291"/>
        <v>Organisation</v>
      </c>
      <c r="B514" s="1758"/>
      <c r="C514" s="1758"/>
      <c r="D514" s="1758"/>
      <c r="E514" s="1756"/>
      <c r="F514" s="1592"/>
      <c r="G514" s="1714">
        <f t="shared" si="292"/>
        <v>0</v>
      </c>
      <c r="H514" s="1645"/>
      <c r="I514" s="1714">
        <f t="shared" si="293"/>
        <v>0</v>
      </c>
      <c r="J514" s="1646"/>
      <c r="K514" s="1646"/>
      <c r="L514" s="1592"/>
      <c r="M514" s="1597"/>
      <c r="N514" s="1597"/>
      <c r="O514" s="1646"/>
      <c r="P514" s="1647"/>
      <c r="Q514" s="1647"/>
      <c r="R514" s="1648"/>
      <c r="S514" s="1603"/>
      <c r="T514" s="1649"/>
      <c r="U514" s="1649"/>
      <c r="V514" s="1649"/>
      <c r="W514" s="1649"/>
      <c r="X514" s="1649"/>
      <c r="Y514" s="1649"/>
      <c r="Z514" s="1649"/>
      <c r="AA514" s="1649"/>
      <c r="AB514" s="1649"/>
      <c r="AC514" s="1649"/>
      <c r="AD514" s="1649"/>
      <c r="AE514" s="1649"/>
      <c r="AF514" s="1610">
        <f t="shared" si="272"/>
        <v>0</v>
      </c>
      <c r="AG514" s="1649"/>
      <c r="AH514" s="1649"/>
      <c r="AI514" s="1649"/>
      <c r="AJ514" s="1649"/>
      <c r="AK514" s="1649"/>
      <c r="AL514" s="1649"/>
      <c r="AM514" s="1649"/>
      <c r="AN514" s="1649"/>
      <c r="AO514" s="1649"/>
      <c r="AP514" s="1649"/>
      <c r="AQ514" s="1649"/>
      <c r="AR514" s="1709"/>
      <c r="AS514" s="1779">
        <f t="shared" si="273"/>
        <v>0</v>
      </c>
      <c r="AT514" s="1711">
        <f t="shared" si="294"/>
        <v>0</v>
      </c>
      <c r="AU514" s="1611">
        <f t="shared" si="274"/>
        <v>0</v>
      </c>
      <c r="AV514" s="1611">
        <f t="shared" si="275"/>
        <v>0</v>
      </c>
      <c r="AW514" s="1611">
        <f t="shared" si="276"/>
        <v>0</v>
      </c>
      <c r="AX514" s="1611">
        <f t="shared" si="277"/>
        <v>0</v>
      </c>
      <c r="AY514" s="1611">
        <f t="shared" si="278"/>
        <v>0</v>
      </c>
      <c r="AZ514" s="1611">
        <f t="shared" si="279"/>
        <v>0</v>
      </c>
      <c r="BA514" s="1611">
        <f t="shared" si="280"/>
        <v>0</v>
      </c>
      <c r="BB514" s="1611">
        <f t="shared" si="281"/>
        <v>0</v>
      </c>
      <c r="BC514" s="1611">
        <f t="shared" si="282"/>
        <v>0</v>
      </c>
      <c r="BD514" s="1611">
        <f t="shared" si="283"/>
        <v>0</v>
      </c>
      <c r="BE514" s="1611">
        <f t="shared" si="284"/>
        <v>0</v>
      </c>
      <c r="BF514" s="1611">
        <f t="shared" si="285"/>
        <v>0</v>
      </c>
      <c r="BG514" s="1611">
        <f t="shared" si="295"/>
        <v>0</v>
      </c>
      <c r="BH514" s="1611" t="str">
        <f t="shared" si="296"/>
        <v/>
      </c>
      <c r="BI514" s="1611" t="str">
        <f t="shared" si="297"/>
        <v/>
      </c>
      <c r="BJ514" s="1611" t="str">
        <f t="shared" si="286"/>
        <v/>
      </c>
      <c r="BK514" s="1611" t="str">
        <f t="shared" si="287"/>
        <v/>
      </c>
      <c r="BL514" s="1611" t="str">
        <f t="shared" ca="1" si="288"/>
        <v/>
      </c>
      <c r="BM514" s="1611" t="str">
        <f t="shared" si="298"/>
        <v/>
      </c>
      <c r="BN514" s="1611" t="str">
        <f t="shared" si="289"/>
        <v/>
      </c>
      <c r="BO514" s="1611" t="str">
        <f t="shared" si="290"/>
        <v/>
      </c>
      <c r="BP514" s="1611" t="str">
        <f t="shared" si="299"/>
        <v/>
      </c>
      <c r="BQ514" s="1611" t="str">
        <f t="shared" si="300"/>
        <v/>
      </c>
      <c r="BR514" s="1611" t="str">
        <f t="shared" si="301"/>
        <v/>
      </c>
      <c r="BS514" s="1611" t="str">
        <f t="shared" si="302"/>
        <v/>
      </c>
      <c r="BT514" s="1611" t="str">
        <f t="shared" si="303"/>
        <v/>
      </c>
      <c r="BU514" s="1731">
        <f t="shared" ca="1" si="304"/>
        <v>0</v>
      </c>
      <c r="BV514" s="1594"/>
      <c r="BW514" s="1594"/>
      <c r="BX514" s="1594"/>
      <c r="BY514" s="1594"/>
      <c r="BZ514" s="1594"/>
      <c r="CA514" s="1594"/>
      <c r="CB514" s="1594"/>
      <c r="CC514" s="1594"/>
      <c r="CD514" s="1594"/>
      <c r="CE514" s="1594"/>
      <c r="CF514" s="1594"/>
      <c r="CG514" s="1594"/>
      <c r="CH514" s="1594"/>
      <c r="CI514" s="1594"/>
      <c r="CJ514" s="1594"/>
      <c r="CK514" s="1594"/>
      <c r="CL514" s="1594"/>
      <c r="CM514" s="1594"/>
      <c r="CN514" s="1594"/>
      <c r="CO514" s="1594"/>
      <c r="CP514" s="1594"/>
      <c r="CQ514" s="1594"/>
      <c r="CR514" s="1594"/>
      <c r="CS514" s="1594"/>
      <c r="CT514" s="1594"/>
      <c r="CU514" s="1594"/>
      <c r="CV514" s="1594"/>
      <c r="CW514" s="1594"/>
      <c r="CX514" s="1594"/>
      <c r="CY514" s="1594"/>
      <c r="CZ514" s="1594"/>
      <c r="DA514" s="1594"/>
      <c r="DB514" s="1594"/>
      <c r="DC514" s="1594"/>
      <c r="DD514" s="1594"/>
      <c r="DE514" s="1594"/>
      <c r="DF514" s="1594"/>
      <c r="DG514" s="1594"/>
      <c r="DH514" s="1594"/>
      <c r="DI514" s="1594"/>
      <c r="DJ514" s="1594"/>
      <c r="DK514" s="1594"/>
      <c r="DL514" s="1594"/>
      <c r="DM514" s="1594"/>
      <c r="DN514" s="1594"/>
      <c r="DO514" s="1594"/>
      <c r="DP514" s="1594"/>
      <c r="DQ514" s="1594"/>
      <c r="DR514" s="1594"/>
      <c r="DS514" s="1594"/>
      <c r="DT514" s="1594"/>
      <c r="DU514" s="1594"/>
      <c r="DV514" s="1594"/>
      <c r="DW514" s="1594"/>
      <c r="DX514" s="1594"/>
      <c r="DY514" s="1594"/>
      <c r="DZ514" s="1594"/>
      <c r="EA514" s="1594"/>
      <c r="EB514" s="1594"/>
      <c r="EC514" s="1594"/>
      <c r="ED514" s="1594"/>
      <c r="EE514" s="1594"/>
      <c r="EF514" s="1594"/>
      <c r="EG514" s="1594"/>
      <c r="EH514" s="1594"/>
      <c r="EI514" s="1594"/>
      <c r="EJ514" s="1594"/>
      <c r="EK514" s="1594"/>
      <c r="EL514" s="1594"/>
      <c r="EM514" s="1594"/>
      <c r="EN514" s="1594"/>
      <c r="EO514" s="1594"/>
      <c r="EP514" s="1594"/>
      <c r="EQ514" s="1594"/>
      <c r="ER514" s="1594"/>
      <c r="ES514" s="1594"/>
    </row>
    <row r="515" spans="1:149" s="1595" customFormat="1" ht="12.5">
      <c r="A515" s="1644" t="str">
        <f t="shared" si="291"/>
        <v>Organisation</v>
      </c>
      <c r="B515" s="1758"/>
      <c r="C515" s="1758"/>
      <c r="D515" s="1758"/>
      <c r="E515" s="1756"/>
      <c r="F515" s="1592"/>
      <c r="G515" s="1714">
        <f t="shared" si="292"/>
        <v>0</v>
      </c>
      <c r="H515" s="1645"/>
      <c r="I515" s="1714">
        <f t="shared" si="293"/>
        <v>0</v>
      </c>
      <c r="J515" s="1646"/>
      <c r="K515" s="1646"/>
      <c r="L515" s="1592"/>
      <c r="M515" s="1597"/>
      <c r="N515" s="1597"/>
      <c r="O515" s="1646"/>
      <c r="P515" s="1647"/>
      <c r="Q515" s="1647"/>
      <c r="R515" s="1648"/>
      <c r="S515" s="1603"/>
      <c r="T515" s="1649"/>
      <c r="U515" s="1649"/>
      <c r="V515" s="1649"/>
      <c r="W515" s="1649"/>
      <c r="X515" s="1649"/>
      <c r="Y515" s="1649"/>
      <c r="Z515" s="1649"/>
      <c r="AA515" s="1649"/>
      <c r="AB515" s="1649"/>
      <c r="AC515" s="1649"/>
      <c r="AD515" s="1649"/>
      <c r="AE515" s="1649"/>
      <c r="AF515" s="1610">
        <f t="shared" si="272"/>
        <v>0</v>
      </c>
      <c r="AG515" s="1649"/>
      <c r="AH515" s="1649"/>
      <c r="AI515" s="1649"/>
      <c r="AJ515" s="1649"/>
      <c r="AK515" s="1649"/>
      <c r="AL515" s="1649"/>
      <c r="AM515" s="1649"/>
      <c r="AN515" s="1649"/>
      <c r="AO515" s="1649"/>
      <c r="AP515" s="1649"/>
      <c r="AQ515" s="1649"/>
      <c r="AR515" s="1709"/>
      <c r="AS515" s="1779">
        <f t="shared" si="273"/>
        <v>0</v>
      </c>
      <c r="AT515" s="1711">
        <f t="shared" si="294"/>
        <v>0</v>
      </c>
      <c r="AU515" s="1611">
        <f t="shared" si="274"/>
        <v>0</v>
      </c>
      <c r="AV515" s="1611">
        <f t="shared" si="275"/>
        <v>0</v>
      </c>
      <c r="AW515" s="1611">
        <f t="shared" si="276"/>
        <v>0</v>
      </c>
      <c r="AX515" s="1611">
        <f t="shared" si="277"/>
        <v>0</v>
      </c>
      <c r="AY515" s="1611">
        <f t="shared" si="278"/>
        <v>0</v>
      </c>
      <c r="AZ515" s="1611">
        <f t="shared" si="279"/>
        <v>0</v>
      </c>
      <c r="BA515" s="1611">
        <f t="shared" si="280"/>
        <v>0</v>
      </c>
      <c r="BB515" s="1611">
        <f t="shared" si="281"/>
        <v>0</v>
      </c>
      <c r="BC515" s="1611">
        <f t="shared" si="282"/>
        <v>0</v>
      </c>
      <c r="BD515" s="1611">
        <f t="shared" si="283"/>
        <v>0</v>
      </c>
      <c r="BE515" s="1611">
        <f t="shared" si="284"/>
        <v>0</v>
      </c>
      <c r="BF515" s="1611">
        <f t="shared" si="285"/>
        <v>0</v>
      </c>
      <c r="BG515" s="1611">
        <f t="shared" si="295"/>
        <v>0</v>
      </c>
      <c r="BH515" s="1611" t="str">
        <f t="shared" si="296"/>
        <v/>
      </c>
      <c r="BI515" s="1611" t="str">
        <f t="shared" si="297"/>
        <v/>
      </c>
      <c r="BJ515" s="1611" t="str">
        <f t="shared" si="286"/>
        <v/>
      </c>
      <c r="BK515" s="1611" t="str">
        <f t="shared" si="287"/>
        <v/>
      </c>
      <c r="BL515" s="1611" t="str">
        <f t="shared" ca="1" si="288"/>
        <v/>
      </c>
      <c r="BM515" s="1611" t="str">
        <f t="shared" si="298"/>
        <v/>
      </c>
      <c r="BN515" s="1611" t="str">
        <f t="shared" si="289"/>
        <v/>
      </c>
      <c r="BO515" s="1611" t="str">
        <f t="shared" si="290"/>
        <v/>
      </c>
      <c r="BP515" s="1611" t="str">
        <f t="shared" si="299"/>
        <v/>
      </c>
      <c r="BQ515" s="1611" t="str">
        <f t="shared" si="300"/>
        <v/>
      </c>
      <c r="BR515" s="1611" t="str">
        <f t="shared" si="301"/>
        <v/>
      </c>
      <c r="BS515" s="1611" t="str">
        <f t="shared" si="302"/>
        <v/>
      </c>
      <c r="BT515" s="1611" t="str">
        <f t="shared" si="303"/>
        <v/>
      </c>
      <c r="BU515" s="1731">
        <f t="shared" ca="1" si="304"/>
        <v>0</v>
      </c>
      <c r="BV515" s="1594"/>
      <c r="BW515" s="1594"/>
      <c r="BX515" s="1594"/>
      <c r="BY515" s="1594"/>
      <c r="BZ515" s="1594"/>
      <c r="CA515" s="1594"/>
      <c r="CB515" s="1594"/>
      <c r="CC515" s="1594"/>
      <c r="CD515" s="1594"/>
      <c r="CE515" s="1594"/>
      <c r="CF515" s="1594"/>
      <c r="CG515" s="1594"/>
      <c r="CH515" s="1594"/>
      <c r="CI515" s="1594"/>
      <c r="CJ515" s="1594"/>
      <c r="CK515" s="1594"/>
      <c r="CL515" s="1594"/>
      <c r="CM515" s="1594"/>
      <c r="CN515" s="1594"/>
      <c r="CO515" s="1594"/>
      <c r="CP515" s="1594"/>
      <c r="CQ515" s="1594"/>
      <c r="CR515" s="1594"/>
      <c r="CS515" s="1594"/>
      <c r="CT515" s="1594"/>
      <c r="CU515" s="1594"/>
      <c r="CV515" s="1594"/>
      <c r="CW515" s="1594"/>
      <c r="CX515" s="1594"/>
      <c r="CY515" s="1594"/>
      <c r="CZ515" s="1594"/>
      <c r="DA515" s="1594"/>
      <c r="DB515" s="1594"/>
      <c r="DC515" s="1594"/>
      <c r="DD515" s="1594"/>
      <c r="DE515" s="1594"/>
      <c r="DF515" s="1594"/>
      <c r="DG515" s="1594"/>
      <c r="DH515" s="1594"/>
      <c r="DI515" s="1594"/>
      <c r="DJ515" s="1594"/>
      <c r="DK515" s="1594"/>
      <c r="DL515" s="1594"/>
      <c r="DM515" s="1594"/>
      <c r="DN515" s="1594"/>
      <c r="DO515" s="1594"/>
      <c r="DP515" s="1594"/>
      <c r="DQ515" s="1594"/>
      <c r="DR515" s="1594"/>
      <c r="DS515" s="1594"/>
      <c r="DT515" s="1594"/>
      <c r="DU515" s="1594"/>
      <c r="DV515" s="1594"/>
      <c r="DW515" s="1594"/>
      <c r="DX515" s="1594"/>
      <c r="DY515" s="1594"/>
      <c r="DZ515" s="1594"/>
      <c r="EA515" s="1594"/>
      <c r="EB515" s="1594"/>
      <c r="EC515" s="1594"/>
      <c r="ED515" s="1594"/>
      <c r="EE515" s="1594"/>
      <c r="EF515" s="1594"/>
      <c r="EG515" s="1594"/>
      <c r="EH515" s="1594"/>
      <c r="EI515" s="1594"/>
      <c r="EJ515" s="1594"/>
      <c r="EK515" s="1594"/>
      <c r="EL515" s="1594"/>
      <c r="EM515" s="1594"/>
      <c r="EN515" s="1594"/>
      <c r="EO515" s="1594"/>
      <c r="EP515" s="1594"/>
      <c r="EQ515" s="1594"/>
      <c r="ER515" s="1594"/>
      <c r="ES515" s="1594"/>
    </row>
    <row r="516" spans="1:149" s="1595" customFormat="1" ht="12.5">
      <c r="A516" s="1644" t="str">
        <f t="shared" si="291"/>
        <v>Organisation</v>
      </c>
      <c r="B516" s="1758"/>
      <c r="C516" s="1758"/>
      <c r="D516" s="1758"/>
      <c r="E516" s="1756"/>
      <c r="F516" s="1592"/>
      <c r="G516" s="1714">
        <f t="shared" si="292"/>
        <v>0</v>
      </c>
      <c r="H516" s="1645"/>
      <c r="I516" s="1714">
        <f t="shared" si="293"/>
        <v>0</v>
      </c>
      <c r="J516" s="1646"/>
      <c r="K516" s="1646"/>
      <c r="L516" s="1592"/>
      <c r="M516" s="1597"/>
      <c r="N516" s="1597"/>
      <c r="O516" s="1646"/>
      <c r="P516" s="1647"/>
      <c r="Q516" s="1647"/>
      <c r="R516" s="1648"/>
      <c r="S516" s="1603"/>
      <c r="T516" s="1649"/>
      <c r="U516" s="1649"/>
      <c r="V516" s="1649"/>
      <c r="W516" s="1649"/>
      <c r="X516" s="1649"/>
      <c r="Y516" s="1649"/>
      <c r="Z516" s="1649"/>
      <c r="AA516" s="1649"/>
      <c r="AB516" s="1649"/>
      <c r="AC516" s="1649"/>
      <c r="AD516" s="1649"/>
      <c r="AE516" s="1649"/>
      <c r="AF516" s="1610">
        <f t="shared" si="272"/>
        <v>0</v>
      </c>
      <c r="AG516" s="1649"/>
      <c r="AH516" s="1649"/>
      <c r="AI516" s="1649"/>
      <c r="AJ516" s="1649"/>
      <c r="AK516" s="1649"/>
      <c r="AL516" s="1649"/>
      <c r="AM516" s="1649"/>
      <c r="AN516" s="1649"/>
      <c r="AO516" s="1649"/>
      <c r="AP516" s="1649"/>
      <c r="AQ516" s="1649"/>
      <c r="AR516" s="1709"/>
      <c r="AS516" s="1779">
        <f t="shared" si="273"/>
        <v>0</v>
      </c>
      <c r="AT516" s="1711">
        <f t="shared" si="294"/>
        <v>0</v>
      </c>
      <c r="AU516" s="1611">
        <f t="shared" si="274"/>
        <v>0</v>
      </c>
      <c r="AV516" s="1611">
        <f t="shared" si="275"/>
        <v>0</v>
      </c>
      <c r="AW516" s="1611">
        <f t="shared" si="276"/>
        <v>0</v>
      </c>
      <c r="AX516" s="1611">
        <f t="shared" si="277"/>
        <v>0</v>
      </c>
      <c r="AY516" s="1611">
        <f t="shared" si="278"/>
        <v>0</v>
      </c>
      <c r="AZ516" s="1611">
        <f t="shared" si="279"/>
        <v>0</v>
      </c>
      <c r="BA516" s="1611">
        <f t="shared" si="280"/>
        <v>0</v>
      </c>
      <c r="BB516" s="1611">
        <f t="shared" si="281"/>
        <v>0</v>
      </c>
      <c r="BC516" s="1611">
        <f t="shared" si="282"/>
        <v>0</v>
      </c>
      <c r="BD516" s="1611">
        <f t="shared" si="283"/>
        <v>0</v>
      </c>
      <c r="BE516" s="1611">
        <f t="shared" si="284"/>
        <v>0</v>
      </c>
      <c r="BF516" s="1611">
        <f t="shared" si="285"/>
        <v>0</v>
      </c>
      <c r="BG516" s="1611">
        <f t="shared" si="295"/>
        <v>0</v>
      </c>
      <c r="BH516" s="1611" t="str">
        <f t="shared" si="296"/>
        <v/>
      </c>
      <c r="BI516" s="1611" t="str">
        <f t="shared" si="297"/>
        <v/>
      </c>
      <c r="BJ516" s="1611" t="str">
        <f t="shared" si="286"/>
        <v/>
      </c>
      <c r="BK516" s="1611" t="str">
        <f t="shared" si="287"/>
        <v/>
      </c>
      <c r="BL516" s="1611" t="str">
        <f t="shared" ca="1" si="288"/>
        <v/>
      </c>
      <c r="BM516" s="1611" t="str">
        <f t="shared" si="298"/>
        <v/>
      </c>
      <c r="BN516" s="1611" t="str">
        <f t="shared" si="289"/>
        <v/>
      </c>
      <c r="BO516" s="1611" t="str">
        <f t="shared" si="290"/>
        <v/>
      </c>
      <c r="BP516" s="1611" t="str">
        <f t="shared" si="299"/>
        <v/>
      </c>
      <c r="BQ516" s="1611" t="str">
        <f t="shared" si="300"/>
        <v/>
      </c>
      <c r="BR516" s="1611" t="str">
        <f t="shared" si="301"/>
        <v/>
      </c>
      <c r="BS516" s="1611" t="str">
        <f t="shared" si="302"/>
        <v/>
      </c>
      <c r="BT516" s="1611" t="str">
        <f t="shared" si="303"/>
        <v/>
      </c>
      <c r="BU516" s="1731">
        <f t="shared" ca="1" si="304"/>
        <v>0</v>
      </c>
      <c r="BV516" s="1594"/>
      <c r="BW516" s="1594"/>
      <c r="BX516" s="1594"/>
      <c r="BY516" s="1594"/>
      <c r="BZ516" s="1594"/>
      <c r="CA516" s="1594"/>
      <c r="CB516" s="1594"/>
      <c r="CC516" s="1594"/>
      <c r="CD516" s="1594"/>
      <c r="CE516" s="1594"/>
      <c r="CF516" s="1594"/>
      <c r="CG516" s="1594"/>
      <c r="CH516" s="1594"/>
      <c r="CI516" s="1594"/>
      <c r="CJ516" s="1594"/>
      <c r="CK516" s="1594"/>
      <c r="CL516" s="1594"/>
      <c r="CM516" s="1594"/>
      <c r="CN516" s="1594"/>
      <c r="CO516" s="1594"/>
      <c r="CP516" s="1594"/>
      <c r="CQ516" s="1594"/>
      <c r="CR516" s="1594"/>
      <c r="CS516" s="1594"/>
      <c r="CT516" s="1594"/>
      <c r="CU516" s="1594"/>
      <c r="CV516" s="1594"/>
      <c r="CW516" s="1594"/>
      <c r="CX516" s="1594"/>
      <c r="CY516" s="1594"/>
      <c r="CZ516" s="1594"/>
      <c r="DA516" s="1594"/>
      <c r="DB516" s="1594"/>
      <c r="DC516" s="1594"/>
      <c r="DD516" s="1594"/>
      <c r="DE516" s="1594"/>
      <c r="DF516" s="1594"/>
      <c r="DG516" s="1594"/>
      <c r="DH516" s="1594"/>
      <c r="DI516" s="1594"/>
      <c r="DJ516" s="1594"/>
      <c r="DK516" s="1594"/>
      <c r="DL516" s="1594"/>
      <c r="DM516" s="1594"/>
      <c r="DN516" s="1594"/>
      <c r="DO516" s="1594"/>
      <c r="DP516" s="1594"/>
      <c r="DQ516" s="1594"/>
      <c r="DR516" s="1594"/>
      <c r="DS516" s="1594"/>
      <c r="DT516" s="1594"/>
      <c r="DU516" s="1594"/>
      <c r="DV516" s="1594"/>
      <c r="DW516" s="1594"/>
      <c r="DX516" s="1594"/>
      <c r="DY516" s="1594"/>
      <c r="DZ516" s="1594"/>
      <c r="EA516" s="1594"/>
      <c r="EB516" s="1594"/>
      <c r="EC516" s="1594"/>
      <c r="ED516" s="1594"/>
      <c r="EE516" s="1594"/>
      <c r="EF516" s="1594"/>
      <c r="EG516" s="1594"/>
      <c r="EH516" s="1594"/>
      <c r="EI516" s="1594"/>
      <c r="EJ516" s="1594"/>
      <c r="EK516" s="1594"/>
      <c r="EL516" s="1594"/>
      <c r="EM516" s="1594"/>
      <c r="EN516" s="1594"/>
      <c r="EO516" s="1594"/>
      <c r="EP516" s="1594"/>
      <c r="EQ516" s="1594"/>
      <c r="ER516" s="1594"/>
      <c r="ES516" s="1594"/>
    </row>
    <row r="517" spans="1:149" s="1595" customFormat="1" ht="12.5">
      <c r="A517" s="1644" t="str">
        <f t="shared" si="291"/>
        <v>Organisation</v>
      </c>
      <c r="B517" s="1758"/>
      <c r="C517" s="1758"/>
      <c r="D517" s="1758"/>
      <c r="E517" s="1756"/>
      <c r="F517" s="1592"/>
      <c r="G517" s="1714">
        <f t="shared" si="292"/>
        <v>0</v>
      </c>
      <c r="H517" s="1645"/>
      <c r="I517" s="1714">
        <f t="shared" si="293"/>
        <v>0</v>
      </c>
      <c r="J517" s="1646"/>
      <c r="K517" s="1646"/>
      <c r="L517" s="1592"/>
      <c r="M517" s="1597"/>
      <c r="N517" s="1597"/>
      <c r="O517" s="1646"/>
      <c r="P517" s="1647"/>
      <c r="Q517" s="1647"/>
      <c r="R517" s="1648"/>
      <c r="S517" s="1603"/>
      <c r="T517" s="1649"/>
      <c r="U517" s="1649"/>
      <c r="V517" s="1649"/>
      <c r="W517" s="1649"/>
      <c r="X517" s="1649"/>
      <c r="Y517" s="1649"/>
      <c r="Z517" s="1649"/>
      <c r="AA517" s="1649"/>
      <c r="AB517" s="1649"/>
      <c r="AC517" s="1649"/>
      <c r="AD517" s="1649"/>
      <c r="AE517" s="1649"/>
      <c r="AF517" s="1610">
        <f t="shared" si="272"/>
        <v>0</v>
      </c>
      <c r="AG517" s="1649"/>
      <c r="AH517" s="1649"/>
      <c r="AI517" s="1649"/>
      <c r="AJ517" s="1649"/>
      <c r="AK517" s="1649"/>
      <c r="AL517" s="1649"/>
      <c r="AM517" s="1649"/>
      <c r="AN517" s="1649"/>
      <c r="AO517" s="1649"/>
      <c r="AP517" s="1649"/>
      <c r="AQ517" s="1649"/>
      <c r="AR517" s="1709"/>
      <c r="AS517" s="1779">
        <f t="shared" si="273"/>
        <v>0</v>
      </c>
      <c r="AT517" s="1711">
        <f t="shared" si="294"/>
        <v>0</v>
      </c>
      <c r="AU517" s="1611">
        <f t="shared" si="274"/>
        <v>0</v>
      </c>
      <c r="AV517" s="1611">
        <f t="shared" si="275"/>
        <v>0</v>
      </c>
      <c r="AW517" s="1611">
        <f t="shared" si="276"/>
        <v>0</v>
      </c>
      <c r="AX517" s="1611">
        <f t="shared" si="277"/>
        <v>0</v>
      </c>
      <c r="AY517" s="1611">
        <f t="shared" si="278"/>
        <v>0</v>
      </c>
      <c r="AZ517" s="1611">
        <f t="shared" si="279"/>
        <v>0</v>
      </c>
      <c r="BA517" s="1611">
        <f t="shared" si="280"/>
        <v>0</v>
      </c>
      <c r="BB517" s="1611">
        <f t="shared" si="281"/>
        <v>0</v>
      </c>
      <c r="BC517" s="1611">
        <f t="shared" si="282"/>
        <v>0</v>
      </c>
      <c r="BD517" s="1611">
        <f t="shared" si="283"/>
        <v>0</v>
      </c>
      <c r="BE517" s="1611">
        <f t="shared" si="284"/>
        <v>0</v>
      </c>
      <c r="BF517" s="1611">
        <f t="shared" si="285"/>
        <v>0</v>
      </c>
      <c r="BG517" s="1611">
        <f t="shared" si="295"/>
        <v>0</v>
      </c>
      <c r="BH517" s="1611" t="str">
        <f t="shared" si="296"/>
        <v/>
      </c>
      <c r="BI517" s="1611" t="str">
        <f t="shared" si="297"/>
        <v/>
      </c>
      <c r="BJ517" s="1611" t="str">
        <f t="shared" si="286"/>
        <v/>
      </c>
      <c r="BK517" s="1611" t="str">
        <f t="shared" si="287"/>
        <v/>
      </c>
      <c r="BL517" s="1611" t="str">
        <f t="shared" ca="1" si="288"/>
        <v/>
      </c>
      <c r="BM517" s="1611" t="str">
        <f t="shared" si="298"/>
        <v/>
      </c>
      <c r="BN517" s="1611" t="str">
        <f t="shared" si="289"/>
        <v/>
      </c>
      <c r="BO517" s="1611" t="str">
        <f t="shared" si="290"/>
        <v/>
      </c>
      <c r="BP517" s="1611" t="str">
        <f t="shared" si="299"/>
        <v/>
      </c>
      <c r="BQ517" s="1611" t="str">
        <f t="shared" si="300"/>
        <v/>
      </c>
      <c r="BR517" s="1611" t="str">
        <f t="shared" si="301"/>
        <v/>
      </c>
      <c r="BS517" s="1611" t="str">
        <f t="shared" si="302"/>
        <v/>
      </c>
      <c r="BT517" s="1611" t="str">
        <f t="shared" si="303"/>
        <v/>
      </c>
      <c r="BU517" s="1731">
        <f t="shared" ca="1" si="304"/>
        <v>0</v>
      </c>
      <c r="BV517" s="1594"/>
      <c r="BW517" s="1594"/>
      <c r="BX517" s="1594"/>
      <c r="BY517" s="1594"/>
      <c r="BZ517" s="1594"/>
      <c r="CA517" s="1594"/>
      <c r="CB517" s="1594"/>
      <c r="CC517" s="1594"/>
      <c r="CD517" s="1594"/>
      <c r="CE517" s="1594"/>
      <c r="CF517" s="1594"/>
      <c r="CG517" s="1594"/>
      <c r="CH517" s="1594"/>
      <c r="CI517" s="1594"/>
      <c r="CJ517" s="1594"/>
      <c r="CK517" s="1594"/>
      <c r="CL517" s="1594"/>
      <c r="CM517" s="1594"/>
      <c r="CN517" s="1594"/>
      <c r="CO517" s="1594"/>
      <c r="CP517" s="1594"/>
      <c r="CQ517" s="1594"/>
      <c r="CR517" s="1594"/>
      <c r="CS517" s="1594"/>
      <c r="CT517" s="1594"/>
      <c r="CU517" s="1594"/>
      <c r="CV517" s="1594"/>
      <c r="CW517" s="1594"/>
      <c r="CX517" s="1594"/>
      <c r="CY517" s="1594"/>
      <c r="CZ517" s="1594"/>
      <c r="DA517" s="1594"/>
      <c r="DB517" s="1594"/>
      <c r="DC517" s="1594"/>
      <c r="DD517" s="1594"/>
      <c r="DE517" s="1594"/>
      <c r="DF517" s="1594"/>
      <c r="DG517" s="1594"/>
      <c r="DH517" s="1594"/>
      <c r="DI517" s="1594"/>
      <c r="DJ517" s="1594"/>
      <c r="DK517" s="1594"/>
      <c r="DL517" s="1594"/>
      <c r="DM517" s="1594"/>
      <c r="DN517" s="1594"/>
      <c r="DO517" s="1594"/>
      <c r="DP517" s="1594"/>
      <c r="DQ517" s="1594"/>
      <c r="DR517" s="1594"/>
      <c r="DS517" s="1594"/>
      <c r="DT517" s="1594"/>
      <c r="DU517" s="1594"/>
      <c r="DV517" s="1594"/>
      <c r="DW517" s="1594"/>
      <c r="DX517" s="1594"/>
      <c r="DY517" s="1594"/>
      <c r="DZ517" s="1594"/>
      <c r="EA517" s="1594"/>
      <c r="EB517" s="1594"/>
      <c r="EC517" s="1594"/>
      <c r="ED517" s="1594"/>
      <c r="EE517" s="1594"/>
      <c r="EF517" s="1594"/>
      <c r="EG517" s="1594"/>
      <c r="EH517" s="1594"/>
      <c r="EI517" s="1594"/>
      <c r="EJ517" s="1594"/>
      <c r="EK517" s="1594"/>
      <c r="EL517" s="1594"/>
      <c r="EM517" s="1594"/>
      <c r="EN517" s="1594"/>
      <c r="EO517" s="1594"/>
      <c r="EP517" s="1594"/>
      <c r="EQ517" s="1594"/>
      <c r="ER517" s="1594"/>
      <c r="ES517" s="1594"/>
    </row>
    <row r="518" spans="1:149" s="1595" customFormat="1" ht="12.5">
      <c r="A518" s="1644" t="str">
        <f t="shared" si="291"/>
        <v>Organisation</v>
      </c>
      <c r="B518" s="1758"/>
      <c r="C518" s="1758"/>
      <c r="D518" s="1758"/>
      <c r="E518" s="1756"/>
      <c r="F518" s="1592"/>
      <c r="G518" s="1714">
        <f t="shared" si="292"/>
        <v>0</v>
      </c>
      <c r="H518" s="1645"/>
      <c r="I518" s="1714">
        <f t="shared" si="293"/>
        <v>0</v>
      </c>
      <c r="J518" s="1646"/>
      <c r="K518" s="1646"/>
      <c r="L518" s="1592"/>
      <c r="M518" s="1597"/>
      <c r="N518" s="1597"/>
      <c r="O518" s="1646"/>
      <c r="P518" s="1647"/>
      <c r="Q518" s="1647"/>
      <c r="R518" s="1648"/>
      <c r="S518" s="1603"/>
      <c r="T518" s="1649"/>
      <c r="U518" s="1649"/>
      <c r="V518" s="1649"/>
      <c r="W518" s="1649"/>
      <c r="X518" s="1649"/>
      <c r="Y518" s="1649"/>
      <c r="Z518" s="1649"/>
      <c r="AA518" s="1649"/>
      <c r="AB518" s="1649"/>
      <c r="AC518" s="1649"/>
      <c r="AD518" s="1649"/>
      <c r="AE518" s="1649"/>
      <c r="AF518" s="1610">
        <f t="shared" si="272"/>
        <v>0</v>
      </c>
      <c r="AG518" s="1649"/>
      <c r="AH518" s="1649"/>
      <c r="AI518" s="1649"/>
      <c r="AJ518" s="1649"/>
      <c r="AK518" s="1649"/>
      <c r="AL518" s="1649"/>
      <c r="AM518" s="1649"/>
      <c r="AN518" s="1649"/>
      <c r="AO518" s="1649"/>
      <c r="AP518" s="1649"/>
      <c r="AQ518" s="1649"/>
      <c r="AR518" s="1709"/>
      <c r="AS518" s="1779">
        <f t="shared" si="273"/>
        <v>0</v>
      </c>
      <c r="AT518" s="1711">
        <f t="shared" si="294"/>
        <v>0</v>
      </c>
      <c r="AU518" s="1611">
        <f t="shared" si="274"/>
        <v>0</v>
      </c>
      <c r="AV518" s="1611">
        <f t="shared" si="275"/>
        <v>0</v>
      </c>
      <c r="AW518" s="1611">
        <f t="shared" si="276"/>
        <v>0</v>
      </c>
      <c r="AX518" s="1611">
        <f t="shared" si="277"/>
        <v>0</v>
      </c>
      <c r="AY518" s="1611">
        <f t="shared" si="278"/>
        <v>0</v>
      </c>
      <c r="AZ518" s="1611">
        <f t="shared" si="279"/>
        <v>0</v>
      </c>
      <c r="BA518" s="1611">
        <f t="shared" si="280"/>
        <v>0</v>
      </c>
      <c r="BB518" s="1611">
        <f t="shared" si="281"/>
        <v>0</v>
      </c>
      <c r="BC518" s="1611">
        <f t="shared" si="282"/>
        <v>0</v>
      </c>
      <c r="BD518" s="1611">
        <f t="shared" si="283"/>
        <v>0</v>
      </c>
      <c r="BE518" s="1611">
        <f t="shared" si="284"/>
        <v>0</v>
      </c>
      <c r="BF518" s="1611">
        <f t="shared" si="285"/>
        <v>0</v>
      </c>
      <c r="BG518" s="1611">
        <f t="shared" si="295"/>
        <v>0</v>
      </c>
      <c r="BH518" s="1611" t="str">
        <f t="shared" si="296"/>
        <v/>
      </c>
      <c r="BI518" s="1611" t="str">
        <f t="shared" si="297"/>
        <v/>
      </c>
      <c r="BJ518" s="1611" t="str">
        <f t="shared" si="286"/>
        <v/>
      </c>
      <c r="BK518" s="1611" t="str">
        <f t="shared" si="287"/>
        <v/>
      </c>
      <c r="BL518" s="1611" t="str">
        <f t="shared" ca="1" si="288"/>
        <v/>
      </c>
      <c r="BM518" s="1611" t="str">
        <f t="shared" si="298"/>
        <v/>
      </c>
      <c r="BN518" s="1611" t="str">
        <f t="shared" si="289"/>
        <v/>
      </c>
      <c r="BO518" s="1611" t="str">
        <f t="shared" si="290"/>
        <v/>
      </c>
      <c r="BP518" s="1611" t="str">
        <f t="shared" si="299"/>
        <v/>
      </c>
      <c r="BQ518" s="1611" t="str">
        <f t="shared" si="300"/>
        <v/>
      </c>
      <c r="BR518" s="1611" t="str">
        <f t="shared" si="301"/>
        <v/>
      </c>
      <c r="BS518" s="1611" t="str">
        <f t="shared" si="302"/>
        <v/>
      </c>
      <c r="BT518" s="1611" t="str">
        <f t="shared" si="303"/>
        <v/>
      </c>
      <c r="BU518" s="1731">
        <f t="shared" ca="1" si="304"/>
        <v>0</v>
      </c>
      <c r="BV518" s="1594"/>
      <c r="BW518" s="1594"/>
      <c r="BX518" s="1594"/>
      <c r="BY518" s="1594"/>
      <c r="BZ518" s="1594"/>
      <c r="CA518" s="1594"/>
      <c r="CB518" s="1594"/>
      <c r="CC518" s="1594"/>
      <c r="CD518" s="1594"/>
      <c r="CE518" s="1594"/>
      <c r="CF518" s="1594"/>
      <c r="CG518" s="1594"/>
      <c r="CH518" s="1594"/>
      <c r="CI518" s="1594"/>
      <c r="CJ518" s="1594"/>
      <c r="CK518" s="1594"/>
      <c r="CL518" s="1594"/>
      <c r="CM518" s="1594"/>
      <c r="CN518" s="1594"/>
      <c r="CO518" s="1594"/>
      <c r="CP518" s="1594"/>
      <c r="CQ518" s="1594"/>
      <c r="CR518" s="1594"/>
      <c r="CS518" s="1594"/>
      <c r="CT518" s="1594"/>
      <c r="CU518" s="1594"/>
      <c r="CV518" s="1594"/>
      <c r="CW518" s="1594"/>
      <c r="CX518" s="1594"/>
      <c r="CY518" s="1594"/>
      <c r="CZ518" s="1594"/>
      <c r="DA518" s="1594"/>
      <c r="DB518" s="1594"/>
      <c r="DC518" s="1594"/>
      <c r="DD518" s="1594"/>
      <c r="DE518" s="1594"/>
      <c r="DF518" s="1594"/>
      <c r="DG518" s="1594"/>
      <c r="DH518" s="1594"/>
      <c r="DI518" s="1594"/>
      <c r="DJ518" s="1594"/>
      <c r="DK518" s="1594"/>
      <c r="DL518" s="1594"/>
      <c r="DM518" s="1594"/>
      <c r="DN518" s="1594"/>
      <c r="DO518" s="1594"/>
      <c r="DP518" s="1594"/>
      <c r="DQ518" s="1594"/>
      <c r="DR518" s="1594"/>
      <c r="DS518" s="1594"/>
      <c r="DT518" s="1594"/>
      <c r="DU518" s="1594"/>
      <c r="DV518" s="1594"/>
      <c r="DW518" s="1594"/>
      <c r="DX518" s="1594"/>
      <c r="DY518" s="1594"/>
      <c r="DZ518" s="1594"/>
      <c r="EA518" s="1594"/>
      <c r="EB518" s="1594"/>
      <c r="EC518" s="1594"/>
      <c r="ED518" s="1594"/>
      <c r="EE518" s="1594"/>
      <c r="EF518" s="1594"/>
      <c r="EG518" s="1594"/>
      <c r="EH518" s="1594"/>
      <c r="EI518" s="1594"/>
      <c r="EJ518" s="1594"/>
      <c r="EK518" s="1594"/>
      <c r="EL518" s="1594"/>
      <c r="EM518" s="1594"/>
      <c r="EN518" s="1594"/>
      <c r="EO518" s="1594"/>
      <c r="EP518" s="1594"/>
      <c r="EQ518" s="1594"/>
      <c r="ER518" s="1594"/>
      <c r="ES518" s="1594"/>
    </row>
    <row r="519" spans="1:149" s="1595" customFormat="1" ht="12.5">
      <c r="A519" s="1644" t="str">
        <f t="shared" si="291"/>
        <v>Organisation</v>
      </c>
      <c r="B519" s="1758"/>
      <c r="C519" s="1758"/>
      <c r="D519" s="1758"/>
      <c r="E519" s="1756"/>
      <c r="F519" s="1592"/>
      <c r="G519" s="1714">
        <f t="shared" si="292"/>
        <v>0</v>
      </c>
      <c r="H519" s="1645"/>
      <c r="I519" s="1714">
        <f t="shared" si="293"/>
        <v>0</v>
      </c>
      <c r="J519" s="1646"/>
      <c r="K519" s="1646"/>
      <c r="L519" s="1592"/>
      <c r="M519" s="1597"/>
      <c r="N519" s="1597"/>
      <c r="O519" s="1646"/>
      <c r="P519" s="1647"/>
      <c r="Q519" s="1647"/>
      <c r="R519" s="1648"/>
      <c r="S519" s="1603"/>
      <c r="T519" s="1649"/>
      <c r="U519" s="1649"/>
      <c r="V519" s="1649"/>
      <c r="W519" s="1649"/>
      <c r="X519" s="1649"/>
      <c r="Y519" s="1649"/>
      <c r="Z519" s="1649"/>
      <c r="AA519" s="1649"/>
      <c r="AB519" s="1649"/>
      <c r="AC519" s="1649"/>
      <c r="AD519" s="1649"/>
      <c r="AE519" s="1649"/>
      <c r="AF519" s="1610">
        <f t="shared" si="272"/>
        <v>0</v>
      </c>
      <c r="AG519" s="1649"/>
      <c r="AH519" s="1649"/>
      <c r="AI519" s="1649"/>
      <c r="AJ519" s="1649"/>
      <c r="AK519" s="1649"/>
      <c r="AL519" s="1649"/>
      <c r="AM519" s="1649"/>
      <c r="AN519" s="1649"/>
      <c r="AO519" s="1649"/>
      <c r="AP519" s="1649"/>
      <c r="AQ519" s="1649"/>
      <c r="AR519" s="1709"/>
      <c r="AS519" s="1779">
        <f t="shared" si="273"/>
        <v>0</v>
      </c>
      <c r="AT519" s="1711">
        <f t="shared" si="294"/>
        <v>0</v>
      </c>
      <c r="AU519" s="1611">
        <f t="shared" si="274"/>
        <v>0</v>
      </c>
      <c r="AV519" s="1611">
        <f t="shared" si="275"/>
        <v>0</v>
      </c>
      <c r="AW519" s="1611">
        <f t="shared" si="276"/>
        <v>0</v>
      </c>
      <c r="AX519" s="1611">
        <f t="shared" si="277"/>
        <v>0</v>
      </c>
      <c r="AY519" s="1611">
        <f t="shared" si="278"/>
        <v>0</v>
      </c>
      <c r="AZ519" s="1611">
        <f t="shared" si="279"/>
        <v>0</v>
      </c>
      <c r="BA519" s="1611">
        <f t="shared" si="280"/>
        <v>0</v>
      </c>
      <c r="BB519" s="1611">
        <f t="shared" si="281"/>
        <v>0</v>
      </c>
      <c r="BC519" s="1611">
        <f t="shared" si="282"/>
        <v>0</v>
      </c>
      <c r="BD519" s="1611">
        <f t="shared" si="283"/>
        <v>0</v>
      </c>
      <c r="BE519" s="1611">
        <f t="shared" si="284"/>
        <v>0</v>
      </c>
      <c r="BF519" s="1611">
        <f t="shared" si="285"/>
        <v>0</v>
      </c>
      <c r="BG519" s="1611">
        <f t="shared" si="295"/>
        <v>0</v>
      </c>
      <c r="BH519" s="1611" t="str">
        <f t="shared" si="296"/>
        <v/>
      </c>
      <c r="BI519" s="1611" t="str">
        <f t="shared" si="297"/>
        <v/>
      </c>
      <c r="BJ519" s="1611" t="str">
        <f t="shared" si="286"/>
        <v/>
      </c>
      <c r="BK519" s="1611" t="str">
        <f t="shared" si="287"/>
        <v/>
      </c>
      <c r="BL519" s="1611" t="str">
        <f t="shared" ca="1" si="288"/>
        <v/>
      </c>
      <c r="BM519" s="1611" t="str">
        <f t="shared" si="298"/>
        <v/>
      </c>
      <c r="BN519" s="1611" t="str">
        <f t="shared" si="289"/>
        <v/>
      </c>
      <c r="BO519" s="1611" t="str">
        <f t="shared" si="290"/>
        <v/>
      </c>
      <c r="BP519" s="1611" t="str">
        <f t="shared" si="299"/>
        <v/>
      </c>
      <c r="BQ519" s="1611" t="str">
        <f t="shared" si="300"/>
        <v/>
      </c>
      <c r="BR519" s="1611" t="str">
        <f t="shared" si="301"/>
        <v/>
      </c>
      <c r="BS519" s="1611" t="str">
        <f t="shared" si="302"/>
        <v/>
      </c>
      <c r="BT519" s="1611" t="str">
        <f t="shared" si="303"/>
        <v/>
      </c>
      <c r="BU519" s="1731">
        <f t="shared" ca="1" si="304"/>
        <v>0</v>
      </c>
      <c r="BV519" s="1594"/>
      <c r="BW519" s="1594"/>
      <c r="BX519" s="1594"/>
      <c r="BY519" s="1594"/>
      <c r="BZ519" s="1594"/>
      <c r="CA519" s="1594"/>
      <c r="CB519" s="1594"/>
      <c r="CC519" s="1594"/>
      <c r="CD519" s="1594"/>
      <c r="CE519" s="1594"/>
      <c r="CF519" s="1594"/>
      <c r="CG519" s="1594"/>
      <c r="CH519" s="1594"/>
      <c r="CI519" s="1594"/>
      <c r="CJ519" s="1594"/>
      <c r="CK519" s="1594"/>
      <c r="CL519" s="1594"/>
      <c r="CM519" s="1594"/>
      <c r="CN519" s="1594"/>
      <c r="CO519" s="1594"/>
      <c r="CP519" s="1594"/>
      <c r="CQ519" s="1594"/>
      <c r="CR519" s="1594"/>
      <c r="CS519" s="1594"/>
      <c r="CT519" s="1594"/>
      <c r="CU519" s="1594"/>
      <c r="CV519" s="1594"/>
      <c r="CW519" s="1594"/>
      <c r="CX519" s="1594"/>
      <c r="CY519" s="1594"/>
      <c r="CZ519" s="1594"/>
      <c r="DA519" s="1594"/>
      <c r="DB519" s="1594"/>
      <c r="DC519" s="1594"/>
      <c r="DD519" s="1594"/>
      <c r="DE519" s="1594"/>
      <c r="DF519" s="1594"/>
      <c r="DG519" s="1594"/>
      <c r="DH519" s="1594"/>
      <c r="DI519" s="1594"/>
      <c r="DJ519" s="1594"/>
      <c r="DK519" s="1594"/>
      <c r="DL519" s="1594"/>
      <c r="DM519" s="1594"/>
      <c r="DN519" s="1594"/>
      <c r="DO519" s="1594"/>
      <c r="DP519" s="1594"/>
      <c r="DQ519" s="1594"/>
      <c r="DR519" s="1594"/>
      <c r="DS519" s="1594"/>
      <c r="DT519" s="1594"/>
      <c r="DU519" s="1594"/>
      <c r="DV519" s="1594"/>
      <c r="DW519" s="1594"/>
      <c r="DX519" s="1594"/>
      <c r="DY519" s="1594"/>
      <c r="DZ519" s="1594"/>
      <c r="EA519" s="1594"/>
      <c r="EB519" s="1594"/>
      <c r="EC519" s="1594"/>
      <c r="ED519" s="1594"/>
      <c r="EE519" s="1594"/>
      <c r="EF519" s="1594"/>
      <c r="EG519" s="1594"/>
      <c r="EH519" s="1594"/>
      <c r="EI519" s="1594"/>
      <c r="EJ519" s="1594"/>
      <c r="EK519" s="1594"/>
      <c r="EL519" s="1594"/>
      <c r="EM519" s="1594"/>
      <c r="EN519" s="1594"/>
      <c r="EO519" s="1594"/>
      <c r="EP519" s="1594"/>
      <c r="EQ519" s="1594"/>
      <c r="ER519" s="1594"/>
      <c r="ES519" s="1594"/>
    </row>
    <row r="520" spans="1:149" s="1595" customFormat="1" ht="12.5">
      <c r="A520" s="1644" t="str">
        <f t="shared" si="291"/>
        <v>Organisation</v>
      </c>
      <c r="B520" s="1758"/>
      <c r="C520" s="1758"/>
      <c r="D520" s="1758"/>
      <c r="E520" s="1756"/>
      <c r="F520" s="1592"/>
      <c r="G520" s="1714">
        <f t="shared" si="292"/>
        <v>0</v>
      </c>
      <c r="H520" s="1645"/>
      <c r="I520" s="1714">
        <f t="shared" si="293"/>
        <v>0</v>
      </c>
      <c r="J520" s="1646"/>
      <c r="K520" s="1646"/>
      <c r="L520" s="1592"/>
      <c r="M520" s="1597"/>
      <c r="N520" s="1597"/>
      <c r="O520" s="1646"/>
      <c r="P520" s="1647"/>
      <c r="Q520" s="1647"/>
      <c r="R520" s="1648"/>
      <c r="S520" s="1603"/>
      <c r="T520" s="1649"/>
      <c r="U520" s="1649"/>
      <c r="V520" s="1649"/>
      <c r="W520" s="1649"/>
      <c r="X520" s="1649"/>
      <c r="Y520" s="1649"/>
      <c r="Z520" s="1649"/>
      <c r="AA520" s="1649"/>
      <c r="AB520" s="1649"/>
      <c r="AC520" s="1649"/>
      <c r="AD520" s="1649"/>
      <c r="AE520" s="1649"/>
      <c r="AF520" s="1610">
        <f t="shared" si="272"/>
        <v>0</v>
      </c>
      <c r="AG520" s="1649"/>
      <c r="AH520" s="1649"/>
      <c r="AI520" s="1649"/>
      <c r="AJ520" s="1649"/>
      <c r="AK520" s="1649"/>
      <c r="AL520" s="1649"/>
      <c r="AM520" s="1649"/>
      <c r="AN520" s="1649"/>
      <c r="AO520" s="1649"/>
      <c r="AP520" s="1649"/>
      <c r="AQ520" s="1649"/>
      <c r="AR520" s="1709"/>
      <c r="AS520" s="1779">
        <f t="shared" si="273"/>
        <v>0</v>
      </c>
      <c r="AT520" s="1711">
        <f t="shared" si="294"/>
        <v>0</v>
      </c>
      <c r="AU520" s="1611">
        <f t="shared" si="274"/>
        <v>0</v>
      </c>
      <c r="AV520" s="1611">
        <f t="shared" si="275"/>
        <v>0</v>
      </c>
      <c r="AW520" s="1611">
        <f t="shared" si="276"/>
        <v>0</v>
      </c>
      <c r="AX520" s="1611">
        <f t="shared" si="277"/>
        <v>0</v>
      </c>
      <c r="AY520" s="1611">
        <f t="shared" si="278"/>
        <v>0</v>
      </c>
      <c r="AZ520" s="1611">
        <f t="shared" si="279"/>
        <v>0</v>
      </c>
      <c r="BA520" s="1611">
        <f t="shared" si="280"/>
        <v>0</v>
      </c>
      <c r="BB520" s="1611">
        <f t="shared" si="281"/>
        <v>0</v>
      </c>
      <c r="BC520" s="1611">
        <f t="shared" si="282"/>
        <v>0</v>
      </c>
      <c r="BD520" s="1611">
        <f t="shared" si="283"/>
        <v>0</v>
      </c>
      <c r="BE520" s="1611">
        <f t="shared" si="284"/>
        <v>0</v>
      </c>
      <c r="BF520" s="1611">
        <f t="shared" si="285"/>
        <v>0</v>
      </c>
      <c r="BG520" s="1611">
        <f t="shared" si="295"/>
        <v>0</v>
      </c>
      <c r="BH520" s="1611" t="str">
        <f t="shared" si="296"/>
        <v/>
      </c>
      <c r="BI520" s="1611" t="str">
        <f t="shared" si="297"/>
        <v/>
      </c>
      <c r="BJ520" s="1611" t="str">
        <f t="shared" si="286"/>
        <v/>
      </c>
      <c r="BK520" s="1611" t="str">
        <f t="shared" si="287"/>
        <v/>
      </c>
      <c r="BL520" s="1611" t="str">
        <f t="shared" ca="1" si="288"/>
        <v/>
      </c>
      <c r="BM520" s="1611" t="str">
        <f t="shared" si="298"/>
        <v/>
      </c>
      <c r="BN520" s="1611" t="str">
        <f t="shared" si="289"/>
        <v/>
      </c>
      <c r="BO520" s="1611" t="str">
        <f t="shared" si="290"/>
        <v/>
      </c>
      <c r="BP520" s="1611" t="str">
        <f t="shared" si="299"/>
        <v/>
      </c>
      <c r="BQ520" s="1611" t="str">
        <f t="shared" si="300"/>
        <v/>
      </c>
      <c r="BR520" s="1611" t="str">
        <f t="shared" si="301"/>
        <v/>
      </c>
      <c r="BS520" s="1611" t="str">
        <f t="shared" si="302"/>
        <v/>
      </c>
      <c r="BT520" s="1611" t="str">
        <f t="shared" si="303"/>
        <v/>
      </c>
      <c r="BU520" s="1731">
        <f t="shared" ca="1" si="304"/>
        <v>0</v>
      </c>
      <c r="BV520" s="1594"/>
      <c r="BW520" s="1594"/>
      <c r="BX520" s="1594"/>
      <c r="BY520" s="1594"/>
      <c r="BZ520" s="1594"/>
      <c r="CA520" s="1594"/>
      <c r="CB520" s="1594"/>
      <c r="CC520" s="1594"/>
      <c r="CD520" s="1594"/>
      <c r="CE520" s="1594"/>
      <c r="CF520" s="1594"/>
      <c r="CG520" s="1594"/>
      <c r="CH520" s="1594"/>
      <c r="CI520" s="1594"/>
      <c r="CJ520" s="1594"/>
      <c r="CK520" s="1594"/>
      <c r="CL520" s="1594"/>
      <c r="CM520" s="1594"/>
      <c r="CN520" s="1594"/>
      <c r="CO520" s="1594"/>
      <c r="CP520" s="1594"/>
      <c r="CQ520" s="1594"/>
      <c r="CR520" s="1594"/>
      <c r="CS520" s="1594"/>
      <c r="CT520" s="1594"/>
      <c r="CU520" s="1594"/>
      <c r="CV520" s="1594"/>
      <c r="CW520" s="1594"/>
      <c r="CX520" s="1594"/>
      <c r="CY520" s="1594"/>
      <c r="CZ520" s="1594"/>
      <c r="DA520" s="1594"/>
      <c r="DB520" s="1594"/>
      <c r="DC520" s="1594"/>
      <c r="DD520" s="1594"/>
      <c r="DE520" s="1594"/>
      <c r="DF520" s="1594"/>
      <c r="DG520" s="1594"/>
      <c r="DH520" s="1594"/>
      <c r="DI520" s="1594"/>
      <c r="DJ520" s="1594"/>
      <c r="DK520" s="1594"/>
      <c r="DL520" s="1594"/>
      <c r="DM520" s="1594"/>
      <c r="DN520" s="1594"/>
      <c r="DO520" s="1594"/>
      <c r="DP520" s="1594"/>
      <c r="DQ520" s="1594"/>
      <c r="DR520" s="1594"/>
      <c r="DS520" s="1594"/>
      <c r="DT520" s="1594"/>
      <c r="DU520" s="1594"/>
      <c r="DV520" s="1594"/>
      <c r="DW520" s="1594"/>
      <c r="DX520" s="1594"/>
      <c r="DY520" s="1594"/>
      <c r="DZ520" s="1594"/>
      <c r="EA520" s="1594"/>
      <c r="EB520" s="1594"/>
      <c r="EC520" s="1594"/>
      <c r="ED520" s="1594"/>
      <c r="EE520" s="1594"/>
      <c r="EF520" s="1594"/>
      <c r="EG520" s="1594"/>
      <c r="EH520" s="1594"/>
      <c r="EI520" s="1594"/>
      <c r="EJ520" s="1594"/>
      <c r="EK520" s="1594"/>
      <c r="EL520" s="1594"/>
      <c r="EM520" s="1594"/>
      <c r="EN520" s="1594"/>
      <c r="EO520" s="1594"/>
      <c r="EP520" s="1594"/>
      <c r="EQ520" s="1594"/>
      <c r="ER520" s="1594"/>
      <c r="ES520" s="1594"/>
    </row>
    <row r="521" spans="1:149" s="1595" customFormat="1" ht="12.5">
      <c r="A521" s="1644" t="str">
        <f t="shared" si="291"/>
        <v>Organisation</v>
      </c>
      <c r="B521" s="1758"/>
      <c r="C521" s="1758"/>
      <c r="D521" s="1758"/>
      <c r="E521" s="1756"/>
      <c r="F521" s="1592"/>
      <c r="G521" s="1714">
        <f t="shared" si="292"/>
        <v>0</v>
      </c>
      <c r="H521" s="1645"/>
      <c r="I521" s="1714">
        <f t="shared" si="293"/>
        <v>0</v>
      </c>
      <c r="J521" s="1646"/>
      <c r="K521" s="1646"/>
      <c r="L521" s="1592"/>
      <c r="M521" s="1597"/>
      <c r="N521" s="1597"/>
      <c r="O521" s="1646"/>
      <c r="P521" s="1647"/>
      <c r="Q521" s="1647"/>
      <c r="R521" s="1648"/>
      <c r="S521" s="1603"/>
      <c r="T521" s="1649"/>
      <c r="U521" s="1649"/>
      <c r="V521" s="1649"/>
      <c r="W521" s="1649"/>
      <c r="X521" s="1649"/>
      <c r="Y521" s="1649"/>
      <c r="Z521" s="1649"/>
      <c r="AA521" s="1649"/>
      <c r="AB521" s="1649"/>
      <c r="AC521" s="1649"/>
      <c r="AD521" s="1649"/>
      <c r="AE521" s="1649"/>
      <c r="AF521" s="1610">
        <f t="shared" si="272"/>
        <v>0</v>
      </c>
      <c r="AG521" s="1649"/>
      <c r="AH521" s="1649"/>
      <c r="AI521" s="1649"/>
      <c r="AJ521" s="1649"/>
      <c r="AK521" s="1649"/>
      <c r="AL521" s="1649"/>
      <c r="AM521" s="1649"/>
      <c r="AN521" s="1649"/>
      <c r="AO521" s="1649"/>
      <c r="AP521" s="1649"/>
      <c r="AQ521" s="1649"/>
      <c r="AR521" s="1709"/>
      <c r="AS521" s="1779">
        <f t="shared" si="273"/>
        <v>0</v>
      </c>
      <c r="AT521" s="1711">
        <f t="shared" si="294"/>
        <v>0</v>
      </c>
      <c r="AU521" s="1611">
        <f t="shared" si="274"/>
        <v>0</v>
      </c>
      <c r="AV521" s="1611">
        <f t="shared" si="275"/>
        <v>0</v>
      </c>
      <c r="AW521" s="1611">
        <f t="shared" si="276"/>
        <v>0</v>
      </c>
      <c r="AX521" s="1611">
        <f t="shared" si="277"/>
        <v>0</v>
      </c>
      <c r="AY521" s="1611">
        <f t="shared" si="278"/>
        <v>0</v>
      </c>
      <c r="AZ521" s="1611">
        <f t="shared" si="279"/>
        <v>0</v>
      </c>
      <c r="BA521" s="1611">
        <f t="shared" si="280"/>
        <v>0</v>
      </c>
      <c r="BB521" s="1611">
        <f t="shared" si="281"/>
        <v>0</v>
      </c>
      <c r="BC521" s="1611">
        <f t="shared" si="282"/>
        <v>0</v>
      </c>
      <c r="BD521" s="1611">
        <f t="shared" si="283"/>
        <v>0</v>
      </c>
      <c r="BE521" s="1611">
        <f t="shared" si="284"/>
        <v>0</v>
      </c>
      <c r="BF521" s="1611">
        <f t="shared" si="285"/>
        <v>0</v>
      </c>
      <c r="BG521" s="1611">
        <f t="shared" si="295"/>
        <v>0</v>
      </c>
      <c r="BH521" s="1611" t="str">
        <f t="shared" si="296"/>
        <v/>
      </c>
      <c r="BI521" s="1611" t="str">
        <f t="shared" si="297"/>
        <v/>
      </c>
      <c r="BJ521" s="1611" t="str">
        <f t="shared" si="286"/>
        <v/>
      </c>
      <c r="BK521" s="1611" t="str">
        <f t="shared" si="287"/>
        <v/>
      </c>
      <c r="BL521" s="1611" t="str">
        <f t="shared" ca="1" si="288"/>
        <v/>
      </c>
      <c r="BM521" s="1611" t="str">
        <f t="shared" si="298"/>
        <v/>
      </c>
      <c r="BN521" s="1611" t="str">
        <f t="shared" si="289"/>
        <v/>
      </c>
      <c r="BO521" s="1611" t="str">
        <f t="shared" si="290"/>
        <v/>
      </c>
      <c r="BP521" s="1611" t="str">
        <f t="shared" si="299"/>
        <v/>
      </c>
      <c r="BQ521" s="1611" t="str">
        <f t="shared" si="300"/>
        <v/>
      </c>
      <c r="BR521" s="1611" t="str">
        <f t="shared" si="301"/>
        <v/>
      </c>
      <c r="BS521" s="1611" t="str">
        <f t="shared" si="302"/>
        <v/>
      </c>
      <c r="BT521" s="1611" t="str">
        <f t="shared" si="303"/>
        <v/>
      </c>
      <c r="BU521" s="1731">
        <f t="shared" ca="1" si="304"/>
        <v>0</v>
      </c>
      <c r="BV521" s="1594"/>
      <c r="BW521" s="1594"/>
      <c r="BX521" s="1594"/>
      <c r="BY521" s="1594"/>
      <c r="BZ521" s="1594"/>
      <c r="CA521" s="1594"/>
      <c r="CB521" s="1594"/>
      <c r="CC521" s="1594"/>
      <c r="CD521" s="1594"/>
      <c r="CE521" s="1594"/>
      <c r="CF521" s="1594"/>
      <c r="CG521" s="1594"/>
      <c r="CH521" s="1594"/>
      <c r="CI521" s="1594"/>
      <c r="CJ521" s="1594"/>
      <c r="CK521" s="1594"/>
      <c r="CL521" s="1594"/>
      <c r="CM521" s="1594"/>
      <c r="CN521" s="1594"/>
      <c r="CO521" s="1594"/>
      <c r="CP521" s="1594"/>
      <c r="CQ521" s="1594"/>
      <c r="CR521" s="1594"/>
      <c r="CS521" s="1594"/>
      <c r="CT521" s="1594"/>
      <c r="CU521" s="1594"/>
      <c r="CV521" s="1594"/>
      <c r="CW521" s="1594"/>
      <c r="CX521" s="1594"/>
      <c r="CY521" s="1594"/>
      <c r="CZ521" s="1594"/>
      <c r="DA521" s="1594"/>
      <c r="DB521" s="1594"/>
      <c r="DC521" s="1594"/>
      <c r="DD521" s="1594"/>
      <c r="DE521" s="1594"/>
      <c r="DF521" s="1594"/>
      <c r="DG521" s="1594"/>
      <c r="DH521" s="1594"/>
      <c r="DI521" s="1594"/>
      <c r="DJ521" s="1594"/>
      <c r="DK521" s="1594"/>
      <c r="DL521" s="1594"/>
      <c r="DM521" s="1594"/>
      <c r="DN521" s="1594"/>
      <c r="DO521" s="1594"/>
      <c r="DP521" s="1594"/>
      <c r="DQ521" s="1594"/>
      <c r="DR521" s="1594"/>
      <c r="DS521" s="1594"/>
      <c r="DT521" s="1594"/>
      <c r="DU521" s="1594"/>
      <c r="DV521" s="1594"/>
      <c r="DW521" s="1594"/>
      <c r="DX521" s="1594"/>
      <c r="DY521" s="1594"/>
      <c r="DZ521" s="1594"/>
      <c r="EA521" s="1594"/>
      <c r="EB521" s="1594"/>
      <c r="EC521" s="1594"/>
      <c r="ED521" s="1594"/>
      <c r="EE521" s="1594"/>
      <c r="EF521" s="1594"/>
      <c r="EG521" s="1594"/>
      <c r="EH521" s="1594"/>
      <c r="EI521" s="1594"/>
      <c r="EJ521" s="1594"/>
      <c r="EK521" s="1594"/>
      <c r="EL521" s="1594"/>
      <c r="EM521" s="1594"/>
      <c r="EN521" s="1594"/>
      <c r="EO521" s="1594"/>
      <c r="EP521" s="1594"/>
      <c r="EQ521" s="1594"/>
      <c r="ER521" s="1594"/>
      <c r="ES521" s="1594"/>
    </row>
    <row r="522" spans="1:149" s="1595" customFormat="1" ht="12.5">
      <c r="A522" s="1644" t="str">
        <f t="shared" si="291"/>
        <v>Organisation</v>
      </c>
      <c r="B522" s="1758"/>
      <c r="C522" s="1758"/>
      <c r="D522" s="1758"/>
      <c r="E522" s="1756"/>
      <c r="F522" s="1592"/>
      <c r="G522" s="1714">
        <f t="shared" si="292"/>
        <v>0</v>
      </c>
      <c r="H522" s="1645"/>
      <c r="I522" s="1714">
        <f t="shared" si="293"/>
        <v>0</v>
      </c>
      <c r="J522" s="1646"/>
      <c r="K522" s="1646"/>
      <c r="L522" s="1592"/>
      <c r="M522" s="1597"/>
      <c r="N522" s="1597"/>
      <c r="O522" s="1646"/>
      <c r="P522" s="1647"/>
      <c r="Q522" s="1647"/>
      <c r="R522" s="1648"/>
      <c r="S522" s="1603"/>
      <c r="T522" s="1649"/>
      <c r="U522" s="1649"/>
      <c r="V522" s="1649"/>
      <c r="W522" s="1649"/>
      <c r="X522" s="1649"/>
      <c r="Y522" s="1649"/>
      <c r="Z522" s="1649"/>
      <c r="AA522" s="1649"/>
      <c r="AB522" s="1649"/>
      <c r="AC522" s="1649"/>
      <c r="AD522" s="1649"/>
      <c r="AE522" s="1649"/>
      <c r="AF522" s="1610">
        <f t="shared" si="272"/>
        <v>0</v>
      </c>
      <c r="AG522" s="1649"/>
      <c r="AH522" s="1649"/>
      <c r="AI522" s="1649"/>
      <c r="AJ522" s="1649"/>
      <c r="AK522" s="1649"/>
      <c r="AL522" s="1649"/>
      <c r="AM522" s="1649"/>
      <c r="AN522" s="1649"/>
      <c r="AO522" s="1649"/>
      <c r="AP522" s="1649"/>
      <c r="AQ522" s="1649"/>
      <c r="AR522" s="1709"/>
      <c r="AS522" s="1779">
        <f t="shared" si="273"/>
        <v>0</v>
      </c>
      <c r="AT522" s="1711">
        <f t="shared" si="294"/>
        <v>0</v>
      </c>
      <c r="AU522" s="1611">
        <f t="shared" si="274"/>
        <v>0</v>
      </c>
      <c r="AV522" s="1611">
        <f t="shared" si="275"/>
        <v>0</v>
      </c>
      <c r="AW522" s="1611">
        <f t="shared" si="276"/>
        <v>0</v>
      </c>
      <c r="AX522" s="1611">
        <f t="shared" si="277"/>
        <v>0</v>
      </c>
      <c r="AY522" s="1611">
        <f t="shared" si="278"/>
        <v>0</v>
      </c>
      <c r="AZ522" s="1611">
        <f t="shared" si="279"/>
        <v>0</v>
      </c>
      <c r="BA522" s="1611">
        <f t="shared" si="280"/>
        <v>0</v>
      </c>
      <c r="BB522" s="1611">
        <f t="shared" si="281"/>
        <v>0</v>
      </c>
      <c r="BC522" s="1611">
        <f t="shared" si="282"/>
        <v>0</v>
      </c>
      <c r="BD522" s="1611">
        <f t="shared" si="283"/>
        <v>0</v>
      </c>
      <c r="BE522" s="1611">
        <f t="shared" si="284"/>
        <v>0</v>
      </c>
      <c r="BF522" s="1611">
        <f t="shared" si="285"/>
        <v>0</v>
      </c>
      <c r="BG522" s="1611">
        <f t="shared" si="295"/>
        <v>0</v>
      </c>
      <c r="BH522" s="1611" t="str">
        <f t="shared" si="296"/>
        <v/>
      </c>
      <c r="BI522" s="1611" t="str">
        <f t="shared" si="297"/>
        <v/>
      </c>
      <c r="BJ522" s="1611" t="str">
        <f t="shared" si="286"/>
        <v/>
      </c>
      <c r="BK522" s="1611" t="str">
        <f t="shared" si="287"/>
        <v/>
      </c>
      <c r="BL522" s="1611" t="str">
        <f t="shared" ca="1" si="288"/>
        <v/>
      </c>
      <c r="BM522" s="1611" t="str">
        <f t="shared" si="298"/>
        <v/>
      </c>
      <c r="BN522" s="1611" t="str">
        <f t="shared" si="289"/>
        <v/>
      </c>
      <c r="BO522" s="1611" t="str">
        <f t="shared" si="290"/>
        <v/>
      </c>
      <c r="BP522" s="1611" t="str">
        <f t="shared" si="299"/>
        <v/>
      </c>
      <c r="BQ522" s="1611" t="str">
        <f t="shared" si="300"/>
        <v/>
      </c>
      <c r="BR522" s="1611" t="str">
        <f t="shared" si="301"/>
        <v/>
      </c>
      <c r="BS522" s="1611" t="str">
        <f t="shared" si="302"/>
        <v/>
      </c>
      <c r="BT522" s="1611" t="str">
        <f t="shared" si="303"/>
        <v/>
      </c>
      <c r="BU522" s="1731">
        <f t="shared" ca="1" si="304"/>
        <v>0</v>
      </c>
      <c r="BV522" s="1594"/>
      <c r="BW522" s="1594"/>
      <c r="BX522" s="1594"/>
      <c r="BY522" s="1594"/>
      <c r="BZ522" s="1594"/>
      <c r="CA522" s="1594"/>
      <c r="CB522" s="1594"/>
      <c r="CC522" s="1594"/>
      <c r="CD522" s="1594"/>
      <c r="CE522" s="1594"/>
      <c r="CF522" s="1594"/>
      <c r="CG522" s="1594"/>
      <c r="CH522" s="1594"/>
      <c r="CI522" s="1594"/>
      <c r="CJ522" s="1594"/>
      <c r="CK522" s="1594"/>
      <c r="CL522" s="1594"/>
      <c r="CM522" s="1594"/>
      <c r="CN522" s="1594"/>
      <c r="CO522" s="1594"/>
      <c r="CP522" s="1594"/>
      <c r="CQ522" s="1594"/>
      <c r="CR522" s="1594"/>
      <c r="CS522" s="1594"/>
      <c r="CT522" s="1594"/>
      <c r="CU522" s="1594"/>
      <c r="CV522" s="1594"/>
      <c r="CW522" s="1594"/>
      <c r="CX522" s="1594"/>
      <c r="CY522" s="1594"/>
      <c r="CZ522" s="1594"/>
      <c r="DA522" s="1594"/>
      <c r="DB522" s="1594"/>
      <c r="DC522" s="1594"/>
      <c r="DD522" s="1594"/>
      <c r="DE522" s="1594"/>
      <c r="DF522" s="1594"/>
      <c r="DG522" s="1594"/>
      <c r="DH522" s="1594"/>
      <c r="DI522" s="1594"/>
      <c r="DJ522" s="1594"/>
      <c r="DK522" s="1594"/>
      <c r="DL522" s="1594"/>
      <c r="DM522" s="1594"/>
      <c r="DN522" s="1594"/>
      <c r="DO522" s="1594"/>
      <c r="DP522" s="1594"/>
      <c r="DQ522" s="1594"/>
      <c r="DR522" s="1594"/>
      <c r="DS522" s="1594"/>
      <c r="DT522" s="1594"/>
      <c r="DU522" s="1594"/>
      <c r="DV522" s="1594"/>
      <c r="DW522" s="1594"/>
      <c r="DX522" s="1594"/>
      <c r="DY522" s="1594"/>
      <c r="DZ522" s="1594"/>
      <c r="EA522" s="1594"/>
      <c r="EB522" s="1594"/>
      <c r="EC522" s="1594"/>
      <c r="ED522" s="1594"/>
      <c r="EE522" s="1594"/>
      <c r="EF522" s="1594"/>
      <c r="EG522" s="1594"/>
      <c r="EH522" s="1594"/>
      <c r="EI522" s="1594"/>
      <c r="EJ522" s="1594"/>
      <c r="EK522" s="1594"/>
      <c r="EL522" s="1594"/>
      <c r="EM522" s="1594"/>
      <c r="EN522" s="1594"/>
      <c r="EO522" s="1594"/>
      <c r="EP522" s="1594"/>
      <c r="EQ522" s="1594"/>
      <c r="ER522" s="1594"/>
      <c r="ES522" s="1594"/>
    </row>
    <row r="523" spans="1:149" s="1595" customFormat="1" ht="12.5">
      <c r="A523" s="1644" t="str">
        <f t="shared" si="291"/>
        <v>Organisation</v>
      </c>
      <c r="B523" s="1758"/>
      <c r="C523" s="1758"/>
      <c r="D523" s="1758"/>
      <c r="E523" s="1756"/>
      <c r="F523" s="1592"/>
      <c r="G523" s="1714">
        <f t="shared" si="292"/>
        <v>0</v>
      </c>
      <c r="H523" s="1645"/>
      <c r="I523" s="1714">
        <f t="shared" si="293"/>
        <v>0</v>
      </c>
      <c r="J523" s="1646"/>
      <c r="K523" s="1646"/>
      <c r="L523" s="1592"/>
      <c r="M523" s="1597"/>
      <c r="N523" s="1597"/>
      <c r="O523" s="1646"/>
      <c r="P523" s="1647"/>
      <c r="Q523" s="1647"/>
      <c r="R523" s="1648"/>
      <c r="S523" s="1603"/>
      <c r="T523" s="1649"/>
      <c r="U523" s="1649"/>
      <c r="V523" s="1649"/>
      <c r="W523" s="1649"/>
      <c r="X523" s="1649"/>
      <c r="Y523" s="1649"/>
      <c r="Z523" s="1649"/>
      <c r="AA523" s="1649"/>
      <c r="AB523" s="1649"/>
      <c r="AC523" s="1649"/>
      <c r="AD523" s="1649"/>
      <c r="AE523" s="1649"/>
      <c r="AF523" s="1610">
        <f t="shared" si="272"/>
        <v>0</v>
      </c>
      <c r="AG523" s="1649"/>
      <c r="AH523" s="1649"/>
      <c r="AI523" s="1649"/>
      <c r="AJ523" s="1649"/>
      <c r="AK523" s="1649"/>
      <c r="AL523" s="1649"/>
      <c r="AM523" s="1649"/>
      <c r="AN523" s="1649"/>
      <c r="AO523" s="1649"/>
      <c r="AP523" s="1649"/>
      <c r="AQ523" s="1649"/>
      <c r="AR523" s="1709"/>
      <c r="AS523" s="1779">
        <f t="shared" si="273"/>
        <v>0</v>
      </c>
      <c r="AT523" s="1711">
        <f t="shared" si="294"/>
        <v>0</v>
      </c>
      <c r="AU523" s="1611">
        <f t="shared" si="274"/>
        <v>0</v>
      </c>
      <c r="AV523" s="1611">
        <f t="shared" si="275"/>
        <v>0</v>
      </c>
      <c r="AW523" s="1611">
        <f t="shared" si="276"/>
        <v>0</v>
      </c>
      <c r="AX523" s="1611">
        <f t="shared" si="277"/>
        <v>0</v>
      </c>
      <c r="AY523" s="1611">
        <f t="shared" si="278"/>
        <v>0</v>
      </c>
      <c r="AZ523" s="1611">
        <f t="shared" si="279"/>
        <v>0</v>
      </c>
      <c r="BA523" s="1611">
        <f t="shared" si="280"/>
        <v>0</v>
      </c>
      <c r="BB523" s="1611">
        <f t="shared" si="281"/>
        <v>0</v>
      </c>
      <c r="BC523" s="1611">
        <f t="shared" si="282"/>
        <v>0</v>
      </c>
      <c r="BD523" s="1611">
        <f t="shared" si="283"/>
        <v>0</v>
      </c>
      <c r="BE523" s="1611">
        <f t="shared" si="284"/>
        <v>0</v>
      </c>
      <c r="BF523" s="1611">
        <f t="shared" si="285"/>
        <v>0</v>
      </c>
      <c r="BG523" s="1611">
        <f t="shared" si="295"/>
        <v>0</v>
      </c>
      <c r="BH523" s="1611" t="str">
        <f t="shared" si="296"/>
        <v/>
      </c>
      <c r="BI523" s="1611" t="str">
        <f t="shared" si="297"/>
        <v/>
      </c>
      <c r="BJ523" s="1611" t="str">
        <f t="shared" si="286"/>
        <v/>
      </c>
      <c r="BK523" s="1611" t="str">
        <f t="shared" si="287"/>
        <v/>
      </c>
      <c r="BL523" s="1611" t="str">
        <f t="shared" ca="1" si="288"/>
        <v/>
      </c>
      <c r="BM523" s="1611" t="str">
        <f t="shared" si="298"/>
        <v/>
      </c>
      <c r="BN523" s="1611" t="str">
        <f t="shared" si="289"/>
        <v/>
      </c>
      <c r="BO523" s="1611" t="str">
        <f t="shared" si="290"/>
        <v/>
      </c>
      <c r="BP523" s="1611" t="str">
        <f t="shared" si="299"/>
        <v/>
      </c>
      <c r="BQ523" s="1611" t="str">
        <f t="shared" si="300"/>
        <v/>
      </c>
      <c r="BR523" s="1611" t="str">
        <f t="shared" si="301"/>
        <v/>
      </c>
      <c r="BS523" s="1611" t="str">
        <f t="shared" si="302"/>
        <v/>
      </c>
      <c r="BT523" s="1611" t="str">
        <f t="shared" si="303"/>
        <v/>
      </c>
      <c r="BU523" s="1731">
        <f t="shared" ca="1" si="304"/>
        <v>0</v>
      </c>
      <c r="BV523" s="1594"/>
      <c r="BW523" s="1594"/>
      <c r="BX523" s="1594"/>
      <c r="BY523" s="1594"/>
      <c r="BZ523" s="1594"/>
      <c r="CA523" s="1594"/>
      <c r="CB523" s="1594"/>
      <c r="CC523" s="1594"/>
      <c r="CD523" s="1594"/>
      <c r="CE523" s="1594"/>
      <c r="CF523" s="1594"/>
      <c r="CG523" s="1594"/>
      <c r="CH523" s="1594"/>
      <c r="CI523" s="1594"/>
      <c r="CJ523" s="1594"/>
      <c r="CK523" s="1594"/>
      <c r="CL523" s="1594"/>
      <c r="CM523" s="1594"/>
      <c r="CN523" s="1594"/>
      <c r="CO523" s="1594"/>
      <c r="CP523" s="1594"/>
      <c r="CQ523" s="1594"/>
      <c r="CR523" s="1594"/>
      <c r="CS523" s="1594"/>
      <c r="CT523" s="1594"/>
      <c r="CU523" s="1594"/>
      <c r="CV523" s="1594"/>
      <c r="CW523" s="1594"/>
      <c r="CX523" s="1594"/>
      <c r="CY523" s="1594"/>
      <c r="CZ523" s="1594"/>
      <c r="DA523" s="1594"/>
      <c r="DB523" s="1594"/>
      <c r="DC523" s="1594"/>
      <c r="DD523" s="1594"/>
      <c r="DE523" s="1594"/>
      <c r="DF523" s="1594"/>
      <c r="DG523" s="1594"/>
      <c r="DH523" s="1594"/>
      <c r="DI523" s="1594"/>
      <c r="DJ523" s="1594"/>
      <c r="DK523" s="1594"/>
      <c r="DL523" s="1594"/>
      <c r="DM523" s="1594"/>
      <c r="DN523" s="1594"/>
      <c r="DO523" s="1594"/>
      <c r="DP523" s="1594"/>
      <c r="DQ523" s="1594"/>
      <c r="DR523" s="1594"/>
      <c r="DS523" s="1594"/>
      <c r="DT523" s="1594"/>
      <c r="DU523" s="1594"/>
      <c r="DV523" s="1594"/>
      <c r="DW523" s="1594"/>
      <c r="DX523" s="1594"/>
      <c r="DY523" s="1594"/>
      <c r="DZ523" s="1594"/>
      <c r="EA523" s="1594"/>
      <c r="EB523" s="1594"/>
      <c r="EC523" s="1594"/>
      <c r="ED523" s="1594"/>
      <c r="EE523" s="1594"/>
      <c r="EF523" s="1594"/>
      <c r="EG523" s="1594"/>
      <c r="EH523" s="1594"/>
      <c r="EI523" s="1594"/>
      <c r="EJ523" s="1594"/>
      <c r="EK523" s="1594"/>
      <c r="EL523" s="1594"/>
      <c r="EM523" s="1594"/>
      <c r="EN523" s="1594"/>
      <c r="EO523" s="1594"/>
      <c r="EP523" s="1594"/>
      <c r="EQ523" s="1594"/>
      <c r="ER523" s="1594"/>
      <c r="ES523" s="1594"/>
    </row>
    <row r="524" spans="1:149" s="1595" customFormat="1" ht="12.5">
      <c r="A524" s="1644" t="str">
        <f t="shared" si="291"/>
        <v>Organisation</v>
      </c>
      <c r="B524" s="1758"/>
      <c r="C524" s="1758"/>
      <c r="D524" s="1758"/>
      <c r="E524" s="1671"/>
      <c r="F524" s="1592"/>
      <c r="G524" s="1714">
        <f t="shared" si="292"/>
        <v>0</v>
      </c>
      <c r="H524" s="1645"/>
      <c r="I524" s="1714">
        <f t="shared" si="293"/>
        <v>0</v>
      </c>
      <c r="J524" s="1646"/>
      <c r="K524" s="1646"/>
      <c r="L524" s="1592"/>
      <c r="M524" s="1597"/>
      <c r="N524" s="1597"/>
      <c r="O524" s="1646"/>
      <c r="P524" s="1647"/>
      <c r="Q524" s="1647"/>
      <c r="R524" s="1648"/>
      <c r="S524" s="1603"/>
      <c r="T524" s="1649"/>
      <c r="U524" s="1649"/>
      <c r="V524" s="1649"/>
      <c r="W524" s="1649"/>
      <c r="X524" s="1649"/>
      <c r="Y524" s="1649"/>
      <c r="Z524" s="1649"/>
      <c r="AA524" s="1649"/>
      <c r="AB524" s="1649"/>
      <c r="AC524" s="1649"/>
      <c r="AD524" s="1649"/>
      <c r="AE524" s="1649"/>
      <c r="AF524" s="1610">
        <f t="shared" si="272"/>
        <v>0</v>
      </c>
      <c r="AG524" s="1649"/>
      <c r="AH524" s="1649"/>
      <c r="AI524" s="1649"/>
      <c r="AJ524" s="1649"/>
      <c r="AK524" s="1649"/>
      <c r="AL524" s="1649"/>
      <c r="AM524" s="1649"/>
      <c r="AN524" s="1649"/>
      <c r="AO524" s="1649"/>
      <c r="AP524" s="1649"/>
      <c r="AQ524" s="1649"/>
      <c r="AR524" s="1709"/>
      <c r="AS524" s="1779">
        <f t="shared" si="273"/>
        <v>0</v>
      </c>
      <c r="AT524" s="1711">
        <f t="shared" si="294"/>
        <v>0</v>
      </c>
      <c r="AU524" s="1611">
        <f t="shared" si="274"/>
        <v>0</v>
      </c>
      <c r="AV524" s="1611">
        <f t="shared" si="275"/>
        <v>0</v>
      </c>
      <c r="AW524" s="1611">
        <f t="shared" si="276"/>
        <v>0</v>
      </c>
      <c r="AX524" s="1611">
        <f t="shared" si="277"/>
        <v>0</v>
      </c>
      <c r="AY524" s="1611">
        <f t="shared" si="278"/>
        <v>0</v>
      </c>
      <c r="AZ524" s="1611">
        <f t="shared" si="279"/>
        <v>0</v>
      </c>
      <c r="BA524" s="1611">
        <f t="shared" si="280"/>
        <v>0</v>
      </c>
      <c r="BB524" s="1611">
        <f t="shared" si="281"/>
        <v>0</v>
      </c>
      <c r="BC524" s="1611">
        <f t="shared" si="282"/>
        <v>0</v>
      </c>
      <c r="BD524" s="1611">
        <f t="shared" si="283"/>
        <v>0</v>
      </c>
      <c r="BE524" s="1611">
        <f t="shared" si="284"/>
        <v>0</v>
      </c>
      <c r="BF524" s="1611">
        <f t="shared" si="285"/>
        <v>0</v>
      </c>
      <c r="BG524" s="1611">
        <f t="shared" si="295"/>
        <v>0</v>
      </c>
      <c r="BH524" s="1611" t="str">
        <f t="shared" si="296"/>
        <v/>
      </c>
      <c r="BI524" s="1611" t="str">
        <f t="shared" si="297"/>
        <v/>
      </c>
      <c r="BJ524" s="1611" t="str">
        <f t="shared" si="286"/>
        <v/>
      </c>
      <c r="BK524" s="1611" t="str">
        <f t="shared" si="287"/>
        <v/>
      </c>
      <c r="BL524" s="1611" t="str">
        <f t="shared" ca="1" si="288"/>
        <v/>
      </c>
      <c r="BM524" s="1611" t="str">
        <f t="shared" si="298"/>
        <v/>
      </c>
      <c r="BN524" s="1611" t="str">
        <f t="shared" si="289"/>
        <v/>
      </c>
      <c r="BO524" s="1611" t="str">
        <f t="shared" si="290"/>
        <v/>
      </c>
      <c r="BP524" s="1611" t="str">
        <f t="shared" si="299"/>
        <v/>
      </c>
      <c r="BQ524" s="1611" t="str">
        <f t="shared" si="300"/>
        <v/>
      </c>
      <c r="BR524" s="1611" t="str">
        <f t="shared" si="301"/>
        <v/>
      </c>
      <c r="BS524" s="1611" t="str">
        <f t="shared" si="302"/>
        <v/>
      </c>
      <c r="BT524" s="1611" t="str">
        <f t="shared" si="303"/>
        <v/>
      </c>
      <c r="BU524" s="1731">
        <f t="shared" ca="1" si="304"/>
        <v>0</v>
      </c>
      <c r="BV524" s="1594"/>
      <c r="BW524" s="1594"/>
      <c r="BX524" s="1594"/>
      <c r="BY524" s="1594"/>
      <c r="BZ524" s="1594"/>
      <c r="CA524" s="1594"/>
      <c r="CB524" s="1594"/>
      <c r="CC524" s="1594"/>
      <c r="CD524" s="1594"/>
      <c r="CE524" s="1594"/>
      <c r="CF524" s="1594"/>
      <c r="CG524" s="1594"/>
      <c r="CH524" s="1594"/>
      <c r="CI524" s="1594"/>
      <c r="CJ524" s="1594"/>
      <c r="CK524" s="1594"/>
      <c r="CL524" s="1594"/>
      <c r="CM524" s="1594"/>
      <c r="CN524" s="1594"/>
      <c r="CO524" s="1594"/>
      <c r="CP524" s="1594"/>
      <c r="CQ524" s="1594"/>
      <c r="CR524" s="1594"/>
      <c r="CS524" s="1594"/>
      <c r="CT524" s="1594"/>
      <c r="CU524" s="1594"/>
      <c r="CV524" s="1594"/>
      <c r="CW524" s="1594"/>
      <c r="CX524" s="1594"/>
      <c r="CY524" s="1594"/>
      <c r="CZ524" s="1594"/>
      <c r="DA524" s="1594"/>
      <c r="DB524" s="1594"/>
      <c r="DC524" s="1594"/>
      <c r="DD524" s="1594"/>
      <c r="DE524" s="1594"/>
      <c r="DF524" s="1594"/>
      <c r="DG524" s="1594"/>
      <c r="DH524" s="1594"/>
      <c r="DI524" s="1594"/>
      <c r="DJ524" s="1594"/>
      <c r="DK524" s="1594"/>
      <c r="DL524" s="1594"/>
      <c r="DM524" s="1594"/>
      <c r="DN524" s="1594"/>
      <c r="DO524" s="1594"/>
      <c r="DP524" s="1594"/>
      <c r="DQ524" s="1594"/>
      <c r="DR524" s="1594"/>
      <c r="DS524" s="1594"/>
      <c r="DT524" s="1594"/>
      <c r="DU524" s="1594"/>
      <c r="DV524" s="1594"/>
      <c r="DW524" s="1594"/>
      <c r="DX524" s="1594"/>
      <c r="DY524" s="1594"/>
      <c r="DZ524" s="1594"/>
      <c r="EA524" s="1594"/>
      <c r="EB524" s="1594"/>
      <c r="EC524" s="1594"/>
      <c r="ED524" s="1594"/>
      <c r="EE524" s="1594"/>
      <c r="EF524" s="1594"/>
      <c r="EG524" s="1594"/>
      <c r="EH524" s="1594"/>
      <c r="EI524" s="1594"/>
      <c r="EJ524" s="1594"/>
      <c r="EK524" s="1594"/>
      <c r="EL524" s="1594"/>
      <c r="EM524" s="1594"/>
      <c r="EN524" s="1594"/>
      <c r="EO524" s="1594"/>
      <c r="EP524" s="1594"/>
      <c r="EQ524" s="1594"/>
      <c r="ER524" s="1594"/>
      <c r="ES524" s="1594"/>
    </row>
    <row r="525" spans="1:149" s="1595" customFormat="1" ht="12.5">
      <c r="A525" s="1644" t="str">
        <f t="shared" si="291"/>
        <v>Organisation</v>
      </c>
      <c r="B525" s="1758"/>
      <c r="C525" s="1758"/>
      <c r="D525" s="1758"/>
      <c r="E525" s="1671"/>
      <c r="F525" s="1592"/>
      <c r="G525" s="1714">
        <f t="shared" si="292"/>
        <v>0</v>
      </c>
      <c r="H525" s="1645"/>
      <c r="I525" s="1714">
        <f t="shared" si="293"/>
        <v>0</v>
      </c>
      <c r="J525" s="1646"/>
      <c r="K525" s="1646"/>
      <c r="L525" s="1592"/>
      <c r="M525" s="1597"/>
      <c r="N525" s="1597"/>
      <c r="O525" s="1646"/>
      <c r="P525" s="1647"/>
      <c r="Q525" s="1647"/>
      <c r="R525" s="1648"/>
      <c r="S525" s="1603"/>
      <c r="T525" s="1649"/>
      <c r="U525" s="1649"/>
      <c r="V525" s="1649"/>
      <c r="W525" s="1649"/>
      <c r="X525" s="1649"/>
      <c r="Y525" s="1649"/>
      <c r="Z525" s="1649"/>
      <c r="AA525" s="1649"/>
      <c r="AB525" s="1649"/>
      <c r="AC525" s="1649"/>
      <c r="AD525" s="1649"/>
      <c r="AE525" s="1649"/>
      <c r="AF525" s="1610">
        <f t="shared" si="272"/>
        <v>0</v>
      </c>
      <c r="AG525" s="1649"/>
      <c r="AH525" s="1649"/>
      <c r="AI525" s="1649"/>
      <c r="AJ525" s="1649"/>
      <c r="AK525" s="1649"/>
      <c r="AL525" s="1649"/>
      <c r="AM525" s="1649"/>
      <c r="AN525" s="1649"/>
      <c r="AO525" s="1649"/>
      <c r="AP525" s="1649"/>
      <c r="AQ525" s="1649"/>
      <c r="AR525" s="1709"/>
      <c r="AS525" s="1779">
        <f t="shared" si="273"/>
        <v>0</v>
      </c>
      <c r="AT525" s="1711">
        <f t="shared" si="294"/>
        <v>0</v>
      </c>
      <c r="AU525" s="1611">
        <f t="shared" si="274"/>
        <v>0</v>
      </c>
      <c r="AV525" s="1611">
        <f t="shared" si="275"/>
        <v>0</v>
      </c>
      <c r="AW525" s="1611">
        <f t="shared" si="276"/>
        <v>0</v>
      </c>
      <c r="AX525" s="1611">
        <f t="shared" si="277"/>
        <v>0</v>
      </c>
      <c r="AY525" s="1611">
        <f t="shared" si="278"/>
        <v>0</v>
      </c>
      <c r="AZ525" s="1611">
        <f t="shared" si="279"/>
        <v>0</v>
      </c>
      <c r="BA525" s="1611">
        <f t="shared" si="280"/>
        <v>0</v>
      </c>
      <c r="BB525" s="1611">
        <f t="shared" si="281"/>
        <v>0</v>
      </c>
      <c r="BC525" s="1611">
        <f t="shared" si="282"/>
        <v>0</v>
      </c>
      <c r="BD525" s="1611">
        <f t="shared" si="283"/>
        <v>0</v>
      </c>
      <c r="BE525" s="1611">
        <f t="shared" si="284"/>
        <v>0</v>
      </c>
      <c r="BF525" s="1611">
        <f t="shared" si="285"/>
        <v>0</v>
      </c>
      <c r="BG525" s="1611">
        <f t="shared" si="295"/>
        <v>0</v>
      </c>
      <c r="BH525" s="1611" t="str">
        <f t="shared" si="296"/>
        <v/>
      </c>
      <c r="BI525" s="1611" t="str">
        <f t="shared" si="297"/>
        <v/>
      </c>
      <c r="BJ525" s="1611" t="str">
        <f t="shared" si="286"/>
        <v/>
      </c>
      <c r="BK525" s="1611" t="str">
        <f t="shared" si="287"/>
        <v/>
      </c>
      <c r="BL525" s="1611" t="str">
        <f t="shared" ca="1" si="288"/>
        <v/>
      </c>
      <c r="BM525" s="1611" t="str">
        <f t="shared" si="298"/>
        <v/>
      </c>
      <c r="BN525" s="1611" t="str">
        <f t="shared" si="289"/>
        <v/>
      </c>
      <c r="BO525" s="1611" t="str">
        <f t="shared" si="290"/>
        <v/>
      </c>
      <c r="BP525" s="1611" t="str">
        <f t="shared" si="299"/>
        <v/>
      </c>
      <c r="BQ525" s="1611" t="str">
        <f t="shared" si="300"/>
        <v/>
      </c>
      <c r="BR525" s="1611" t="str">
        <f t="shared" si="301"/>
        <v/>
      </c>
      <c r="BS525" s="1611" t="str">
        <f t="shared" si="302"/>
        <v/>
      </c>
      <c r="BT525" s="1611" t="str">
        <f t="shared" si="303"/>
        <v/>
      </c>
      <c r="BU525" s="1731">
        <f t="shared" ca="1" si="304"/>
        <v>0</v>
      </c>
      <c r="BV525" s="1594"/>
      <c r="BW525" s="1594"/>
      <c r="BX525" s="1594"/>
      <c r="BY525" s="1594"/>
      <c r="BZ525" s="1594"/>
      <c r="CA525" s="1594"/>
      <c r="CB525" s="1594"/>
      <c r="CC525" s="1594"/>
      <c r="CD525" s="1594"/>
      <c r="CE525" s="1594"/>
      <c r="CF525" s="1594"/>
      <c r="CG525" s="1594"/>
      <c r="CH525" s="1594"/>
      <c r="CI525" s="1594"/>
      <c r="CJ525" s="1594"/>
      <c r="CK525" s="1594"/>
      <c r="CL525" s="1594"/>
      <c r="CM525" s="1594"/>
      <c r="CN525" s="1594"/>
      <c r="CO525" s="1594"/>
      <c r="CP525" s="1594"/>
      <c r="CQ525" s="1594"/>
      <c r="CR525" s="1594"/>
      <c r="CS525" s="1594"/>
      <c r="CT525" s="1594"/>
      <c r="CU525" s="1594"/>
      <c r="CV525" s="1594"/>
      <c r="CW525" s="1594"/>
      <c r="CX525" s="1594"/>
      <c r="CY525" s="1594"/>
      <c r="CZ525" s="1594"/>
      <c r="DA525" s="1594"/>
      <c r="DB525" s="1594"/>
      <c r="DC525" s="1594"/>
      <c r="DD525" s="1594"/>
      <c r="DE525" s="1594"/>
      <c r="DF525" s="1594"/>
      <c r="DG525" s="1594"/>
      <c r="DH525" s="1594"/>
      <c r="DI525" s="1594"/>
      <c r="DJ525" s="1594"/>
      <c r="DK525" s="1594"/>
      <c r="DL525" s="1594"/>
      <c r="DM525" s="1594"/>
      <c r="DN525" s="1594"/>
      <c r="DO525" s="1594"/>
      <c r="DP525" s="1594"/>
      <c r="DQ525" s="1594"/>
      <c r="DR525" s="1594"/>
      <c r="DS525" s="1594"/>
      <c r="DT525" s="1594"/>
      <c r="DU525" s="1594"/>
      <c r="DV525" s="1594"/>
      <c r="DW525" s="1594"/>
      <c r="DX525" s="1594"/>
      <c r="DY525" s="1594"/>
      <c r="DZ525" s="1594"/>
      <c r="EA525" s="1594"/>
      <c r="EB525" s="1594"/>
      <c r="EC525" s="1594"/>
      <c r="ED525" s="1594"/>
      <c r="EE525" s="1594"/>
      <c r="EF525" s="1594"/>
      <c r="EG525" s="1594"/>
      <c r="EH525" s="1594"/>
      <c r="EI525" s="1594"/>
      <c r="EJ525" s="1594"/>
      <c r="EK525" s="1594"/>
      <c r="EL525" s="1594"/>
      <c r="EM525" s="1594"/>
      <c r="EN525" s="1594"/>
      <c r="EO525" s="1594"/>
      <c r="EP525" s="1594"/>
      <c r="EQ525" s="1594"/>
      <c r="ER525" s="1594"/>
      <c r="ES525" s="1594"/>
    </row>
    <row r="526" spans="1:149" s="1595" customFormat="1" ht="12.5">
      <c r="A526" s="1644" t="str">
        <f t="shared" si="291"/>
        <v>Organisation</v>
      </c>
      <c r="B526" s="1758"/>
      <c r="C526" s="1758"/>
      <c r="D526" s="1758"/>
      <c r="E526" s="1671"/>
      <c r="F526" s="1592"/>
      <c r="G526" s="1714">
        <f t="shared" si="292"/>
        <v>0</v>
      </c>
      <c r="H526" s="1645"/>
      <c r="I526" s="1714">
        <f t="shared" si="293"/>
        <v>0</v>
      </c>
      <c r="J526" s="1646"/>
      <c r="K526" s="1646"/>
      <c r="L526" s="1592"/>
      <c r="M526" s="1597"/>
      <c r="N526" s="1597"/>
      <c r="O526" s="1646"/>
      <c r="P526" s="1647"/>
      <c r="Q526" s="1647"/>
      <c r="R526" s="1648"/>
      <c r="S526" s="1603"/>
      <c r="T526" s="1649"/>
      <c r="U526" s="1649"/>
      <c r="V526" s="1649"/>
      <c r="W526" s="1649"/>
      <c r="X526" s="1649"/>
      <c r="Y526" s="1649"/>
      <c r="Z526" s="1649"/>
      <c r="AA526" s="1649"/>
      <c r="AB526" s="1649"/>
      <c r="AC526" s="1649"/>
      <c r="AD526" s="1649"/>
      <c r="AE526" s="1649"/>
      <c r="AF526" s="1610">
        <f t="shared" si="272"/>
        <v>0</v>
      </c>
      <c r="AG526" s="1649"/>
      <c r="AH526" s="1649"/>
      <c r="AI526" s="1649"/>
      <c r="AJ526" s="1649"/>
      <c r="AK526" s="1649"/>
      <c r="AL526" s="1649"/>
      <c r="AM526" s="1649"/>
      <c r="AN526" s="1649"/>
      <c r="AO526" s="1649"/>
      <c r="AP526" s="1649"/>
      <c r="AQ526" s="1649"/>
      <c r="AR526" s="1709"/>
      <c r="AS526" s="1779">
        <f t="shared" si="273"/>
        <v>0</v>
      </c>
      <c r="AT526" s="1711">
        <f t="shared" si="294"/>
        <v>0</v>
      </c>
      <c r="AU526" s="1611">
        <f t="shared" si="274"/>
        <v>0</v>
      </c>
      <c r="AV526" s="1611">
        <f t="shared" si="275"/>
        <v>0</v>
      </c>
      <c r="AW526" s="1611">
        <f t="shared" si="276"/>
        <v>0</v>
      </c>
      <c r="AX526" s="1611">
        <f t="shared" si="277"/>
        <v>0</v>
      </c>
      <c r="AY526" s="1611">
        <f t="shared" si="278"/>
        <v>0</v>
      </c>
      <c r="AZ526" s="1611">
        <f t="shared" si="279"/>
        <v>0</v>
      </c>
      <c r="BA526" s="1611">
        <f t="shared" si="280"/>
        <v>0</v>
      </c>
      <c r="BB526" s="1611">
        <f t="shared" si="281"/>
        <v>0</v>
      </c>
      <c r="BC526" s="1611">
        <f t="shared" si="282"/>
        <v>0</v>
      </c>
      <c r="BD526" s="1611">
        <f t="shared" si="283"/>
        <v>0</v>
      </c>
      <c r="BE526" s="1611">
        <f t="shared" si="284"/>
        <v>0</v>
      </c>
      <c r="BF526" s="1611">
        <f t="shared" si="285"/>
        <v>0</v>
      </c>
      <c r="BG526" s="1611">
        <f t="shared" si="295"/>
        <v>0</v>
      </c>
      <c r="BH526" s="1611" t="str">
        <f t="shared" si="296"/>
        <v/>
      </c>
      <c r="BI526" s="1611" t="str">
        <f t="shared" si="297"/>
        <v/>
      </c>
      <c r="BJ526" s="1611" t="str">
        <f t="shared" si="286"/>
        <v/>
      </c>
      <c r="BK526" s="1611" t="str">
        <f t="shared" si="287"/>
        <v/>
      </c>
      <c r="BL526" s="1611" t="str">
        <f t="shared" ca="1" si="288"/>
        <v/>
      </c>
      <c r="BM526" s="1611" t="str">
        <f t="shared" si="298"/>
        <v/>
      </c>
      <c r="BN526" s="1611" t="str">
        <f t="shared" si="289"/>
        <v/>
      </c>
      <c r="BO526" s="1611" t="str">
        <f t="shared" si="290"/>
        <v/>
      </c>
      <c r="BP526" s="1611" t="str">
        <f t="shared" si="299"/>
        <v/>
      </c>
      <c r="BQ526" s="1611" t="str">
        <f t="shared" si="300"/>
        <v/>
      </c>
      <c r="BR526" s="1611" t="str">
        <f t="shared" si="301"/>
        <v/>
      </c>
      <c r="BS526" s="1611" t="str">
        <f t="shared" si="302"/>
        <v/>
      </c>
      <c r="BT526" s="1611" t="str">
        <f t="shared" si="303"/>
        <v/>
      </c>
      <c r="BU526" s="1731">
        <f t="shared" ca="1" si="304"/>
        <v>0</v>
      </c>
      <c r="BV526" s="1594"/>
      <c r="BW526" s="1594"/>
      <c r="BX526" s="1594"/>
      <c r="BY526" s="1594"/>
      <c r="BZ526" s="1594"/>
      <c r="CA526" s="1594"/>
      <c r="CB526" s="1594"/>
      <c r="CC526" s="1594"/>
      <c r="CD526" s="1594"/>
      <c r="CE526" s="1594"/>
      <c r="CF526" s="1594"/>
      <c r="CG526" s="1594"/>
      <c r="CH526" s="1594"/>
      <c r="CI526" s="1594"/>
      <c r="CJ526" s="1594"/>
      <c r="CK526" s="1594"/>
      <c r="CL526" s="1594"/>
      <c r="CM526" s="1594"/>
      <c r="CN526" s="1594"/>
      <c r="CO526" s="1594"/>
      <c r="CP526" s="1594"/>
      <c r="CQ526" s="1594"/>
      <c r="CR526" s="1594"/>
      <c r="CS526" s="1594"/>
      <c r="CT526" s="1594"/>
      <c r="CU526" s="1594"/>
      <c r="CV526" s="1594"/>
      <c r="CW526" s="1594"/>
      <c r="CX526" s="1594"/>
      <c r="CY526" s="1594"/>
      <c r="CZ526" s="1594"/>
      <c r="DA526" s="1594"/>
      <c r="DB526" s="1594"/>
      <c r="DC526" s="1594"/>
      <c r="DD526" s="1594"/>
      <c r="DE526" s="1594"/>
      <c r="DF526" s="1594"/>
      <c r="DG526" s="1594"/>
      <c r="DH526" s="1594"/>
      <c r="DI526" s="1594"/>
      <c r="DJ526" s="1594"/>
      <c r="DK526" s="1594"/>
      <c r="DL526" s="1594"/>
      <c r="DM526" s="1594"/>
      <c r="DN526" s="1594"/>
      <c r="DO526" s="1594"/>
      <c r="DP526" s="1594"/>
      <c r="DQ526" s="1594"/>
      <c r="DR526" s="1594"/>
      <c r="DS526" s="1594"/>
      <c r="DT526" s="1594"/>
      <c r="DU526" s="1594"/>
      <c r="DV526" s="1594"/>
      <c r="DW526" s="1594"/>
      <c r="DX526" s="1594"/>
      <c r="DY526" s="1594"/>
      <c r="DZ526" s="1594"/>
      <c r="EA526" s="1594"/>
      <c r="EB526" s="1594"/>
      <c r="EC526" s="1594"/>
      <c r="ED526" s="1594"/>
      <c r="EE526" s="1594"/>
      <c r="EF526" s="1594"/>
      <c r="EG526" s="1594"/>
      <c r="EH526" s="1594"/>
      <c r="EI526" s="1594"/>
      <c r="EJ526" s="1594"/>
      <c r="EK526" s="1594"/>
      <c r="EL526" s="1594"/>
      <c r="EM526" s="1594"/>
      <c r="EN526" s="1594"/>
      <c r="EO526" s="1594"/>
      <c r="EP526" s="1594"/>
      <c r="EQ526" s="1594"/>
      <c r="ER526" s="1594"/>
      <c r="ES526" s="1594"/>
    </row>
    <row r="527" spans="1:149" s="1595" customFormat="1" ht="12.5">
      <c r="A527" s="1644" t="str">
        <f t="shared" si="291"/>
        <v>Organisation</v>
      </c>
      <c r="B527" s="1758"/>
      <c r="C527" s="1758"/>
      <c r="D527" s="1758"/>
      <c r="E527" s="1671"/>
      <c r="F527" s="1592"/>
      <c r="G527" s="1714">
        <f t="shared" si="292"/>
        <v>0</v>
      </c>
      <c r="H527" s="1645"/>
      <c r="I527" s="1714">
        <f t="shared" si="293"/>
        <v>0</v>
      </c>
      <c r="J527" s="1646"/>
      <c r="K527" s="1646"/>
      <c r="L527" s="1592"/>
      <c r="M527" s="1597"/>
      <c r="N527" s="1597"/>
      <c r="O527" s="1646"/>
      <c r="P527" s="1647"/>
      <c r="Q527" s="1647"/>
      <c r="R527" s="1648"/>
      <c r="S527" s="1603"/>
      <c r="T527" s="1649"/>
      <c r="U527" s="1649"/>
      <c r="V527" s="1649"/>
      <c r="W527" s="1649"/>
      <c r="X527" s="1649"/>
      <c r="Y527" s="1649"/>
      <c r="Z527" s="1649"/>
      <c r="AA527" s="1649"/>
      <c r="AB527" s="1649"/>
      <c r="AC527" s="1649"/>
      <c r="AD527" s="1649"/>
      <c r="AE527" s="1649"/>
      <c r="AF527" s="1610">
        <f t="shared" si="272"/>
        <v>0</v>
      </c>
      <c r="AG527" s="1649"/>
      <c r="AH527" s="1649"/>
      <c r="AI527" s="1649"/>
      <c r="AJ527" s="1649"/>
      <c r="AK527" s="1649"/>
      <c r="AL527" s="1649"/>
      <c r="AM527" s="1649"/>
      <c r="AN527" s="1649"/>
      <c r="AO527" s="1649"/>
      <c r="AP527" s="1649"/>
      <c r="AQ527" s="1649"/>
      <c r="AR527" s="1709"/>
      <c r="AS527" s="1779">
        <f t="shared" si="273"/>
        <v>0</v>
      </c>
      <c r="AT527" s="1711">
        <f t="shared" si="294"/>
        <v>0</v>
      </c>
      <c r="AU527" s="1611">
        <f t="shared" si="274"/>
        <v>0</v>
      </c>
      <c r="AV527" s="1611">
        <f t="shared" si="275"/>
        <v>0</v>
      </c>
      <c r="AW527" s="1611">
        <f t="shared" si="276"/>
        <v>0</v>
      </c>
      <c r="AX527" s="1611">
        <f t="shared" si="277"/>
        <v>0</v>
      </c>
      <c r="AY527" s="1611">
        <f t="shared" si="278"/>
        <v>0</v>
      </c>
      <c r="AZ527" s="1611">
        <f t="shared" si="279"/>
        <v>0</v>
      </c>
      <c r="BA527" s="1611">
        <f t="shared" si="280"/>
        <v>0</v>
      </c>
      <c r="BB527" s="1611">
        <f t="shared" si="281"/>
        <v>0</v>
      </c>
      <c r="BC527" s="1611">
        <f t="shared" si="282"/>
        <v>0</v>
      </c>
      <c r="BD527" s="1611">
        <f t="shared" si="283"/>
        <v>0</v>
      </c>
      <c r="BE527" s="1611">
        <f t="shared" si="284"/>
        <v>0</v>
      </c>
      <c r="BF527" s="1611">
        <f t="shared" si="285"/>
        <v>0</v>
      </c>
      <c r="BG527" s="1611">
        <f t="shared" si="295"/>
        <v>0</v>
      </c>
      <c r="BH527" s="1611" t="str">
        <f t="shared" si="296"/>
        <v/>
      </c>
      <c r="BI527" s="1611" t="str">
        <f t="shared" si="297"/>
        <v/>
      </c>
      <c r="BJ527" s="1611" t="str">
        <f t="shared" si="286"/>
        <v/>
      </c>
      <c r="BK527" s="1611" t="str">
        <f t="shared" si="287"/>
        <v/>
      </c>
      <c r="BL527" s="1611" t="str">
        <f t="shared" ca="1" si="288"/>
        <v/>
      </c>
      <c r="BM527" s="1611" t="str">
        <f t="shared" si="298"/>
        <v/>
      </c>
      <c r="BN527" s="1611" t="str">
        <f t="shared" si="289"/>
        <v/>
      </c>
      <c r="BO527" s="1611" t="str">
        <f t="shared" si="290"/>
        <v/>
      </c>
      <c r="BP527" s="1611" t="str">
        <f t="shared" si="299"/>
        <v/>
      </c>
      <c r="BQ527" s="1611" t="str">
        <f t="shared" si="300"/>
        <v/>
      </c>
      <c r="BR527" s="1611" t="str">
        <f t="shared" si="301"/>
        <v/>
      </c>
      <c r="BS527" s="1611" t="str">
        <f t="shared" si="302"/>
        <v/>
      </c>
      <c r="BT527" s="1611" t="str">
        <f t="shared" si="303"/>
        <v/>
      </c>
      <c r="BU527" s="1731">
        <f t="shared" ca="1" si="304"/>
        <v>0</v>
      </c>
      <c r="BV527" s="1594"/>
      <c r="BW527" s="1594"/>
      <c r="BX527" s="1594"/>
      <c r="BY527" s="1594"/>
      <c r="BZ527" s="1594"/>
      <c r="CA527" s="1594"/>
      <c r="CB527" s="1594"/>
      <c r="CC527" s="1594"/>
      <c r="CD527" s="1594"/>
      <c r="CE527" s="1594"/>
      <c r="CF527" s="1594"/>
      <c r="CG527" s="1594"/>
      <c r="CH527" s="1594"/>
      <c r="CI527" s="1594"/>
      <c r="CJ527" s="1594"/>
      <c r="CK527" s="1594"/>
      <c r="CL527" s="1594"/>
      <c r="CM527" s="1594"/>
      <c r="CN527" s="1594"/>
      <c r="CO527" s="1594"/>
      <c r="CP527" s="1594"/>
      <c r="CQ527" s="1594"/>
      <c r="CR527" s="1594"/>
      <c r="CS527" s="1594"/>
      <c r="CT527" s="1594"/>
      <c r="CU527" s="1594"/>
      <c r="CV527" s="1594"/>
      <c r="CW527" s="1594"/>
      <c r="CX527" s="1594"/>
      <c r="CY527" s="1594"/>
      <c r="CZ527" s="1594"/>
      <c r="DA527" s="1594"/>
      <c r="DB527" s="1594"/>
      <c r="DC527" s="1594"/>
      <c r="DD527" s="1594"/>
      <c r="DE527" s="1594"/>
      <c r="DF527" s="1594"/>
      <c r="DG527" s="1594"/>
      <c r="DH527" s="1594"/>
      <c r="DI527" s="1594"/>
      <c r="DJ527" s="1594"/>
      <c r="DK527" s="1594"/>
      <c r="DL527" s="1594"/>
      <c r="DM527" s="1594"/>
      <c r="DN527" s="1594"/>
      <c r="DO527" s="1594"/>
      <c r="DP527" s="1594"/>
      <c r="DQ527" s="1594"/>
      <c r="DR527" s="1594"/>
      <c r="DS527" s="1594"/>
      <c r="DT527" s="1594"/>
      <c r="DU527" s="1594"/>
      <c r="DV527" s="1594"/>
      <c r="DW527" s="1594"/>
      <c r="DX527" s="1594"/>
      <c r="DY527" s="1594"/>
      <c r="DZ527" s="1594"/>
      <c r="EA527" s="1594"/>
      <c r="EB527" s="1594"/>
      <c r="EC527" s="1594"/>
      <c r="ED527" s="1594"/>
      <c r="EE527" s="1594"/>
      <c r="EF527" s="1594"/>
      <c r="EG527" s="1594"/>
      <c r="EH527" s="1594"/>
      <c r="EI527" s="1594"/>
      <c r="EJ527" s="1594"/>
      <c r="EK527" s="1594"/>
      <c r="EL527" s="1594"/>
      <c r="EM527" s="1594"/>
      <c r="EN527" s="1594"/>
      <c r="EO527" s="1594"/>
      <c r="EP527" s="1594"/>
      <c r="EQ527" s="1594"/>
      <c r="ER527" s="1594"/>
      <c r="ES527" s="1594"/>
    </row>
    <row r="528" spans="1:149" s="1595" customFormat="1" ht="12.5">
      <c r="A528" s="1644" t="str">
        <f t="shared" si="291"/>
        <v>Organisation</v>
      </c>
      <c r="B528" s="1758"/>
      <c r="C528" s="1758"/>
      <c r="D528" s="1758"/>
      <c r="E528" s="1671"/>
      <c r="F528" s="1592"/>
      <c r="G528" s="1714">
        <f t="shared" si="292"/>
        <v>0</v>
      </c>
      <c r="H528" s="1645"/>
      <c r="I528" s="1714">
        <f t="shared" si="293"/>
        <v>0</v>
      </c>
      <c r="J528" s="1646"/>
      <c r="K528" s="1646"/>
      <c r="L528" s="1592"/>
      <c r="M528" s="1597"/>
      <c r="N528" s="1597"/>
      <c r="O528" s="1646"/>
      <c r="P528" s="1647"/>
      <c r="Q528" s="1647"/>
      <c r="R528" s="1648"/>
      <c r="S528" s="1603"/>
      <c r="T528" s="1649"/>
      <c r="U528" s="1649"/>
      <c r="V528" s="1649"/>
      <c r="W528" s="1649"/>
      <c r="X528" s="1649"/>
      <c r="Y528" s="1649"/>
      <c r="Z528" s="1649"/>
      <c r="AA528" s="1649"/>
      <c r="AB528" s="1649"/>
      <c r="AC528" s="1649"/>
      <c r="AD528" s="1649"/>
      <c r="AE528" s="1649"/>
      <c r="AF528" s="1610">
        <f t="shared" si="272"/>
        <v>0</v>
      </c>
      <c r="AG528" s="1649"/>
      <c r="AH528" s="1649"/>
      <c r="AI528" s="1649"/>
      <c r="AJ528" s="1649"/>
      <c r="AK528" s="1649"/>
      <c r="AL528" s="1649"/>
      <c r="AM528" s="1649"/>
      <c r="AN528" s="1649"/>
      <c r="AO528" s="1649"/>
      <c r="AP528" s="1649"/>
      <c r="AQ528" s="1649"/>
      <c r="AR528" s="1709"/>
      <c r="AS528" s="1779">
        <f t="shared" si="273"/>
        <v>0</v>
      </c>
      <c r="AT528" s="1711">
        <f t="shared" si="294"/>
        <v>0</v>
      </c>
      <c r="AU528" s="1611">
        <f t="shared" si="274"/>
        <v>0</v>
      </c>
      <c r="AV528" s="1611">
        <f t="shared" si="275"/>
        <v>0</v>
      </c>
      <c r="AW528" s="1611">
        <f t="shared" si="276"/>
        <v>0</v>
      </c>
      <c r="AX528" s="1611">
        <f t="shared" si="277"/>
        <v>0</v>
      </c>
      <c r="AY528" s="1611">
        <f t="shared" si="278"/>
        <v>0</v>
      </c>
      <c r="AZ528" s="1611">
        <f t="shared" si="279"/>
        <v>0</v>
      </c>
      <c r="BA528" s="1611">
        <f t="shared" si="280"/>
        <v>0</v>
      </c>
      <c r="BB528" s="1611">
        <f t="shared" si="281"/>
        <v>0</v>
      </c>
      <c r="BC528" s="1611">
        <f t="shared" si="282"/>
        <v>0</v>
      </c>
      <c r="BD528" s="1611">
        <f t="shared" si="283"/>
        <v>0</v>
      </c>
      <c r="BE528" s="1611">
        <f t="shared" si="284"/>
        <v>0</v>
      </c>
      <c r="BF528" s="1611">
        <f t="shared" si="285"/>
        <v>0</v>
      </c>
      <c r="BG528" s="1611">
        <f t="shared" si="295"/>
        <v>0</v>
      </c>
      <c r="BH528" s="1611" t="str">
        <f t="shared" si="296"/>
        <v/>
      </c>
      <c r="BI528" s="1611" t="str">
        <f t="shared" si="297"/>
        <v/>
      </c>
      <c r="BJ528" s="1611" t="str">
        <f t="shared" si="286"/>
        <v/>
      </c>
      <c r="BK528" s="1611" t="str">
        <f t="shared" si="287"/>
        <v/>
      </c>
      <c r="BL528" s="1611" t="str">
        <f t="shared" ca="1" si="288"/>
        <v/>
      </c>
      <c r="BM528" s="1611" t="str">
        <f t="shared" si="298"/>
        <v/>
      </c>
      <c r="BN528" s="1611" t="str">
        <f t="shared" si="289"/>
        <v/>
      </c>
      <c r="BO528" s="1611" t="str">
        <f t="shared" si="290"/>
        <v/>
      </c>
      <c r="BP528" s="1611" t="str">
        <f t="shared" si="299"/>
        <v/>
      </c>
      <c r="BQ528" s="1611" t="str">
        <f t="shared" si="300"/>
        <v/>
      </c>
      <c r="BR528" s="1611" t="str">
        <f t="shared" si="301"/>
        <v/>
      </c>
      <c r="BS528" s="1611" t="str">
        <f t="shared" si="302"/>
        <v/>
      </c>
      <c r="BT528" s="1611" t="str">
        <f t="shared" si="303"/>
        <v/>
      </c>
      <c r="BU528" s="1731">
        <f t="shared" ca="1" si="304"/>
        <v>0</v>
      </c>
      <c r="BV528" s="1594"/>
      <c r="BW528" s="1594"/>
      <c r="BX528" s="1594"/>
      <c r="BY528" s="1594"/>
      <c r="BZ528" s="1594"/>
      <c r="CA528" s="1594"/>
      <c r="CB528" s="1594"/>
      <c r="CC528" s="1594"/>
      <c r="CD528" s="1594"/>
      <c r="CE528" s="1594"/>
      <c r="CF528" s="1594"/>
      <c r="CG528" s="1594"/>
      <c r="CH528" s="1594"/>
      <c r="CI528" s="1594"/>
      <c r="CJ528" s="1594"/>
      <c r="CK528" s="1594"/>
      <c r="CL528" s="1594"/>
      <c r="CM528" s="1594"/>
      <c r="CN528" s="1594"/>
      <c r="CO528" s="1594"/>
      <c r="CP528" s="1594"/>
      <c r="CQ528" s="1594"/>
      <c r="CR528" s="1594"/>
      <c r="CS528" s="1594"/>
      <c r="CT528" s="1594"/>
      <c r="CU528" s="1594"/>
      <c r="CV528" s="1594"/>
      <c r="CW528" s="1594"/>
      <c r="CX528" s="1594"/>
      <c r="CY528" s="1594"/>
      <c r="CZ528" s="1594"/>
      <c r="DA528" s="1594"/>
      <c r="DB528" s="1594"/>
      <c r="DC528" s="1594"/>
      <c r="DD528" s="1594"/>
      <c r="DE528" s="1594"/>
      <c r="DF528" s="1594"/>
      <c r="DG528" s="1594"/>
      <c r="DH528" s="1594"/>
      <c r="DI528" s="1594"/>
      <c r="DJ528" s="1594"/>
      <c r="DK528" s="1594"/>
      <c r="DL528" s="1594"/>
      <c r="DM528" s="1594"/>
      <c r="DN528" s="1594"/>
      <c r="DO528" s="1594"/>
      <c r="DP528" s="1594"/>
      <c r="DQ528" s="1594"/>
      <c r="DR528" s="1594"/>
      <c r="DS528" s="1594"/>
      <c r="DT528" s="1594"/>
      <c r="DU528" s="1594"/>
      <c r="DV528" s="1594"/>
      <c r="DW528" s="1594"/>
      <c r="DX528" s="1594"/>
      <c r="DY528" s="1594"/>
      <c r="DZ528" s="1594"/>
      <c r="EA528" s="1594"/>
      <c r="EB528" s="1594"/>
      <c r="EC528" s="1594"/>
      <c r="ED528" s="1594"/>
      <c r="EE528" s="1594"/>
      <c r="EF528" s="1594"/>
      <c r="EG528" s="1594"/>
      <c r="EH528" s="1594"/>
      <c r="EI528" s="1594"/>
      <c r="EJ528" s="1594"/>
      <c r="EK528" s="1594"/>
      <c r="EL528" s="1594"/>
      <c r="EM528" s="1594"/>
      <c r="EN528" s="1594"/>
      <c r="EO528" s="1594"/>
      <c r="EP528" s="1594"/>
      <c r="EQ528" s="1594"/>
      <c r="ER528" s="1594"/>
      <c r="ES528" s="1594"/>
    </row>
    <row r="529" spans="1:149" s="1595" customFormat="1" ht="12.5">
      <c r="A529" s="1644" t="str">
        <f t="shared" si="291"/>
        <v>Organisation</v>
      </c>
      <c r="B529" s="1758"/>
      <c r="C529" s="1758"/>
      <c r="D529" s="1758"/>
      <c r="E529" s="1671"/>
      <c r="F529" s="1592"/>
      <c r="G529" s="1714">
        <f t="shared" si="292"/>
        <v>0</v>
      </c>
      <c r="H529" s="1645"/>
      <c r="I529" s="1714">
        <f t="shared" si="293"/>
        <v>0</v>
      </c>
      <c r="J529" s="1646"/>
      <c r="K529" s="1646"/>
      <c r="L529" s="1592"/>
      <c r="M529" s="1597"/>
      <c r="N529" s="1597"/>
      <c r="O529" s="1646"/>
      <c r="P529" s="1647"/>
      <c r="Q529" s="1647"/>
      <c r="R529" s="1648"/>
      <c r="S529" s="1603"/>
      <c r="T529" s="1649"/>
      <c r="U529" s="1649"/>
      <c r="V529" s="1649"/>
      <c r="W529" s="1649"/>
      <c r="X529" s="1649"/>
      <c r="Y529" s="1649"/>
      <c r="Z529" s="1649"/>
      <c r="AA529" s="1649"/>
      <c r="AB529" s="1649"/>
      <c r="AC529" s="1649"/>
      <c r="AD529" s="1649"/>
      <c r="AE529" s="1649"/>
      <c r="AF529" s="1610">
        <f t="shared" si="272"/>
        <v>0</v>
      </c>
      <c r="AG529" s="1649"/>
      <c r="AH529" s="1649"/>
      <c r="AI529" s="1649"/>
      <c r="AJ529" s="1649"/>
      <c r="AK529" s="1649"/>
      <c r="AL529" s="1649"/>
      <c r="AM529" s="1649"/>
      <c r="AN529" s="1649"/>
      <c r="AO529" s="1649"/>
      <c r="AP529" s="1649"/>
      <c r="AQ529" s="1649"/>
      <c r="AR529" s="1709"/>
      <c r="AS529" s="1779">
        <f t="shared" si="273"/>
        <v>0</v>
      </c>
      <c r="AT529" s="1711">
        <f t="shared" si="294"/>
        <v>0</v>
      </c>
      <c r="AU529" s="1611">
        <f t="shared" si="274"/>
        <v>0</v>
      </c>
      <c r="AV529" s="1611">
        <f t="shared" si="275"/>
        <v>0</v>
      </c>
      <c r="AW529" s="1611">
        <f t="shared" si="276"/>
        <v>0</v>
      </c>
      <c r="AX529" s="1611">
        <f t="shared" si="277"/>
        <v>0</v>
      </c>
      <c r="AY529" s="1611">
        <f t="shared" si="278"/>
        <v>0</v>
      </c>
      <c r="AZ529" s="1611">
        <f t="shared" si="279"/>
        <v>0</v>
      </c>
      <c r="BA529" s="1611">
        <f t="shared" si="280"/>
        <v>0</v>
      </c>
      <c r="BB529" s="1611">
        <f t="shared" si="281"/>
        <v>0</v>
      </c>
      <c r="BC529" s="1611">
        <f t="shared" si="282"/>
        <v>0</v>
      </c>
      <c r="BD529" s="1611">
        <f t="shared" si="283"/>
        <v>0</v>
      </c>
      <c r="BE529" s="1611">
        <f t="shared" si="284"/>
        <v>0</v>
      </c>
      <c r="BF529" s="1611">
        <f t="shared" si="285"/>
        <v>0</v>
      </c>
      <c r="BG529" s="1611">
        <f t="shared" si="295"/>
        <v>0</v>
      </c>
      <c r="BH529" s="1611" t="str">
        <f t="shared" si="296"/>
        <v/>
      </c>
      <c r="BI529" s="1611" t="str">
        <f t="shared" si="297"/>
        <v/>
      </c>
      <c r="BJ529" s="1611" t="str">
        <f t="shared" si="286"/>
        <v/>
      </c>
      <c r="BK529" s="1611" t="str">
        <f t="shared" si="287"/>
        <v/>
      </c>
      <c r="BL529" s="1611" t="str">
        <f t="shared" ca="1" si="288"/>
        <v/>
      </c>
      <c r="BM529" s="1611" t="str">
        <f t="shared" si="298"/>
        <v/>
      </c>
      <c r="BN529" s="1611" t="str">
        <f t="shared" si="289"/>
        <v/>
      </c>
      <c r="BO529" s="1611" t="str">
        <f t="shared" si="290"/>
        <v/>
      </c>
      <c r="BP529" s="1611" t="str">
        <f t="shared" si="299"/>
        <v/>
      </c>
      <c r="BQ529" s="1611" t="str">
        <f t="shared" si="300"/>
        <v/>
      </c>
      <c r="BR529" s="1611" t="str">
        <f t="shared" si="301"/>
        <v/>
      </c>
      <c r="BS529" s="1611" t="str">
        <f t="shared" si="302"/>
        <v/>
      </c>
      <c r="BT529" s="1611" t="str">
        <f t="shared" si="303"/>
        <v/>
      </c>
      <c r="BU529" s="1731">
        <f t="shared" ca="1" si="304"/>
        <v>0</v>
      </c>
      <c r="BV529" s="1594"/>
      <c r="BW529" s="1594"/>
      <c r="BX529" s="1594"/>
      <c r="BY529" s="1594"/>
      <c r="BZ529" s="1594"/>
      <c r="CA529" s="1594"/>
      <c r="CB529" s="1594"/>
      <c r="CC529" s="1594"/>
      <c r="CD529" s="1594"/>
      <c r="CE529" s="1594"/>
      <c r="CF529" s="1594"/>
      <c r="CG529" s="1594"/>
      <c r="CH529" s="1594"/>
      <c r="CI529" s="1594"/>
      <c r="CJ529" s="1594"/>
      <c r="CK529" s="1594"/>
      <c r="CL529" s="1594"/>
      <c r="CM529" s="1594"/>
      <c r="CN529" s="1594"/>
      <c r="CO529" s="1594"/>
      <c r="CP529" s="1594"/>
      <c r="CQ529" s="1594"/>
      <c r="CR529" s="1594"/>
      <c r="CS529" s="1594"/>
      <c r="CT529" s="1594"/>
      <c r="CU529" s="1594"/>
      <c r="CV529" s="1594"/>
      <c r="CW529" s="1594"/>
      <c r="CX529" s="1594"/>
      <c r="CY529" s="1594"/>
      <c r="CZ529" s="1594"/>
      <c r="DA529" s="1594"/>
      <c r="DB529" s="1594"/>
      <c r="DC529" s="1594"/>
      <c r="DD529" s="1594"/>
      <c r="DE529" s="1594"/>
      <c r="DF529" s="1594"/>
      <c r="DG529" s="1594"/>
      <c r="DH529" s="1594"/>
      <c r="DI529" s="1594"/>
      <c r="DJ529" s="1594"/>
      <c r="DK529" s="1594"/>
      <c r="DL529" s="1594"/>
      <c r="DM529" s="1594"/>
      <c r="DN529" s="1594"/>
      <c r="DO529" s="1594"/>
      <c r="DP529" s="1594"/>
      <c r="DQ529" s="1594"/>
      <c r="DR529" s="1594"/>
      <c r="DS529" s="1594"/>
      <c r="DT529" s="1594"/>
      <c r="DU529" s="1594"/>
      <c r="DV529" s="1594"/>
      <c r="DW529" s="1594"/>
      <c r="DX529" s="1594"/>
      <c r="DY529" s="1594"/>
      <c r="DZ529" s="1594"/>
      <c r="EA529" s="1594"/>
      <c r="EB529" s="1594"/>
      <c r="EC529" s="1594"/>
      <c r="ED529" s="1594"/>
      <c r="EE529" s="1594"/>
      <c r="EF529" s="1594"/>
      <c r="EG529" s="1594"/>
      <c r="EH529" s="1594"/>
      <c r="EI529" s="1594"/>
      <c r="EJ529" s="1594"/>
      <c r="EK529" s="1594"/>
      <c r="EL529" s="1594"/>
      <c r="EM529" s="1594"/>
      <c r="EN529" s="1594"/>
      <c r="EO529" s="1594"/>
      <c r="EP529" s="1594"/>
      <c r="EQ529" s="1594"/>
      <c r="ER529" s="1594"/>
      <c r="ES529" s="1594"/>
    </row>
    <row r="530" spans="1:149" s="1595" customFormat="1" ht="12.5">
      <c r="A530" s="1644" t="str">
        <f t="shared" si="291"/>
        <v>Organisation</v>
      </c>
      <c r="B530" s="1758"/>
      <c r="C530" s="1758"/>
      <c r="D530" s="1758"/>
      <c r="E530" s="1671"/>
      <c r="F530" s="1592"/>
      <c r="G530" s="1714">
        <f t="shared" si="292"/>
        <v>0</v>
      </c>
      <c r="H530" s="1645"/>
      <c r="I530" s="1714">
        <f t="shared" si="293"/>
        <v>0</v>
      </c>
      <c r="J530" s="1646"/>
      <c r="K530" s="1646"/>
      <c r="L530" s="1592"/>
      <c r="M530" s="1597"/>
      <c r="N530" s="1597"/>
      <c r="O530" s="1646"/>
      <c r="P530" s="1647"/>
      <c r="Q530" s="1647"/>
      <c r="R530" s="1648"/>
      <c r="S530" s="1603"/>
      <c r="T530" s="1649"/>
      <c r="U530" s="1649"/>
      <c r="V530" s="1649"/>
      <c r="W530" s="1649"/>
      <c r="X530" s="1649"/>
      <c r="Y530" s="1649"/>
      <c r="Z530" s="1649"/>
      <c r="AA530" s="1649"/>
      <c r="AB530" s="1649"/>
      <c r="AC530" s="1649"/>
      <c r="AD530" s="1649"/>
      <c r="AE530" s="1649"/>
      <c r="AF530" s="1610">
        <f t="shared" si="272"/>
        <v>0</v>
      </c>
      <c r="AG530" s="1649"/>
      <c r="AH530" s="1649"/>
      <c r="AI530" s="1649"/>
      <c r="AJ530" s="1649"/>
      <c r="AK530" s="1649"/>
      <c r="AL530" s="1649"/>
      <c r="AM530" s="1649"/>
      <c r="AN530" s="1649"/>
      <c r="AO530" s="1649"/>
      <c r="AP530" s="1649"/>
      <c r="AQ530" s="1649"/>
      <c r="AR530" s="1709"/>
      <c r="AS530" s="1779">
        <f t="shared" si="273"/>
        <v>0</v>
      </c>
      <c r="AT530" s="1711">
        <f t="shared" si="294"/>
        <v>0</v>
      </c>
      <c r="AU530" s="1611">
        <f t="shared" si="274"/>
        <v>0</v>
      </c>
      <c r="AV530" s="1611">
        <f t="shared" si="275"/>
        <v>0</v>
      </c>
      <c r="AW530" s="1611">
        <f t="shared" si="276"/>
        <v>0</v>
      </c>
      <c r="AX530" s="1611">
        <f t="shared" si="277"/>
        <v>0</v>
      </c>
      <c r="AY530" s="1611">
        <f t="shared" si="278"/>
        <v>0</v>
      </c>
      <c r="AZ530" s="1611">
        <f t="shared" si="279"/>
        <v>0</v>
      </c>
      <c r="BA530" s="1611">
        <f t="shared" si="280"/>
        <v>0</v>
      </c>
      <c r="BB530" s="1611">
        <f t="shared" si="281"/>
        <v>0</v>
      </c>
      <c r="BC530" s="1611">
        <f t="shared" si="282"/>
        <v>0</v>
      </c>
      <c r="BD530" s="1611">
        <f t="shared" si="283"/>
        <v>0</v>
      </c>
      <c r="BE530" s="1611">
        <f t="shared" si="284"/>
        <v>0</v>
      </c>
      <c r="BF530" s="1611">
        <f t="shared" si="285"/>
        <v>0</v>
      </c>
      <c r="BG530" s="1611">
        <f t="shared" si="295"/>
        <v>0</v>
      </c>
      <c r="BH530" s="1611" t="str">
        <f t="shared" si="296"/>
        <v/>
      </c>
      <c r="BI530" s="1611" t="str">
        <f t="shared" si="297"/>
        <v/>
      </c>
      <c r="BJ530" s="1611" t="str">
        <f t="shared" si="286"/>
        <v/>
      </c>
      <c r="BK530" s="1611" t="str">
        <f t="shared" si="287"/>
        <v/>
      </c>
      <c r="BL530" s="1611" t="str">
        <f t="shared" ca="1" si="288"/>
        <v/>
      </c>
      <c r="BM530" s="1611" t="str">
        <f t="shared" si="298"/>
        <v/>
      </c>
      <c r="BN530" s="1611" t="str">
        <f t="shared" si="289"/>
        <v/>
      </c>
      <c r="BO530" s="1611" t="str">
        <f t="shared" si="290"/>
        <v/>
      </c>
      <c r="BP530" s="1611" t="str">
        <f t="shared" si="299"/>
        <v/>
      </c>
      <c r="BQ530" s="1611" t="str">
        <f t="shared" si="300"/>
        <v/>
      </c>
      <c r="BR530" s="1611" t="str">
        <f t="shared" si="301"/>
        <v/>
      </c>
      <c r="BS530" s="1611" t="str">
        <f t="shared" si="302"/>
        <v/>
      </c>
      <c r="BT530" s="1611" t="str">
        <f t="shared" si="303"/>
        <v/>
      </c>
      <c r="BU530" s="1731">
        <f t="shared" ca="1" si="304"/>
        <v>0</v>
      </c>
      <c r="BV530" s="1594"/>
      <c r="BW530" s="1594"/>
      <c r="BX530" s="1594"/>
      <c r="BY530" s="1594"/>
      <c r="BZ530" s="1594"/>
      <c r="CA530" s="1594"/>
      <c r="CB530" s="1594"/>
      <c r="CC530" s="1594"/>
      <c r="CD530" s="1594"/>
      <c r="CE530" s="1594"/>
      <c r="CF530" s="1594"/>
      <c r="CG530" s="1594"/>
      <c r="CH530" s="1594"/>
      <c r="CI530" s="1594"/>
      <c r="CJ530" s="1594"/>
      <c r="CK530" s="1594"/>
      <c r="CL530" s="1594"/>
      <c r="CM530" s="1594"/>
      <c r="CN530" s="1594"/>
      <c r="CO530" s="1594"/>
      <c r="CP530" s="1594"/>
      <c r="CQ530" s="1594"/>
      <c r="CR530" s="1594"/>
      <c r="CS530" s="1594"/>
      <c r="CT530" s="1594"/>
      <c r="CU530" s="1594"/>
      <c r="CV530" s="1594"/>
      <c r="CW530" s="1594"/>
      <c r="CX530" s="1594"/>
      <c r="CY530" s="1594"/>
      <c r="CZ530" s="1594"/>
      <c r="DA530" s="1594"/>
      <c r="DB530" s="1594"/>
      <c r="DC530" s="1594"/>
      <c r="DD530" s="1594"/>
      <c r="DE530" s="1594"/>
      <c r="DF530" s="1594"/>
      <c r="DG530" s="1594"/>
      <c r="DH530" s="1594"/>
      <c r="DI530" s="1594"/>
      <c r="DJ530" s="1594"/>
      <c r="DK530" s="1594"/>
      <c r="DL530" s="1594"/>
      <c r="DM530" s="1594"/>
      <c r="DN530" s="1594"/>
      <c r="DO530" s="1594"/>
      <c r="DP530" s="1594"/>
      <c r="DQ530" s="1594"/>
      <c r="DR530" s="1594"/>
      <c r="DS530" s="1594"/>
      <c r="DT530" s="1594"/>
      <c r="DU530" s="1594"/>
      <c r="DV530" s="1594"/>
      <c r="DW530" s="1594"/>
      <c r="DX530" s="1594"/>
      <c r="DY530" s="1594"/>
      <c r="DZ530" s="1594"/>
      <c r="EA530" s="1594"/>
      <c r="EB530" s="1594"/>
      <c r="EC530" s="1594"/>
      <c r="ED530" s="1594"/>
      <c r="EE530" s="1594"/>
      <c r="EF530" s="1594"/>
      <c r="EG530" s="1594"/>
      <c r="EH530" s="1594"/>
      <c r="EI530" s="1594"/>
      <c r="EJ530" s="1594"/>
      <c r="EK530" s="1594"/>
      <c r="EL530" s="1594"/>
      <c r="EM530" s="1594"/>
      <c r="EN530" s="1594"/>
      <c r="EO530" s="1594"/>
      <c r="EP530" s="1594"/>
      <c r="EQ530" s="1594"/>
      <c r="ER530" s="1594"/>
      <c r="ES530" s="1594"/>
    </row>
    <row r="531" spans="1:149" s="1595" customFormat="1" ht="12.5">
      <c r="A531" s="1644" t="str">
        <f t="shared" si="291"/>
        <v>Organisation</v>
      </c>
      <c r="B531" s="1758"/>
      <c r="C531" s="1758"/>
      <c r="D531" s="1758"/>
      <c r="E531" s="1671"/>
      <c r="F531" s="1592"/>
      <c r="G531" s="1714">
        <f t="shared" si="292"/>
        <v>0</v>
      </c>
      <c r="H531" s="1645"/>
      <c r="I531" s="1714">
        <f t="shared" si="293"/>
        <v>0</v>
      </c>
      <c r="J531" s="1646"/>
      <c r="K531" s="1646"/>
      <c r="L531" s="1592"/>
      <c r="M531" s="1597"/>
      <c r="N531" s="1597"/>
      <c r="O531" s="1646"/>
      <c r="P531" s="1647"/>
      <c r="Q531" s="1647"/>
      <c r="R531" s="1648"/>
      <c r="S531" s="1603"/>
      <c r="T531" s="1649"/>
      <c r="U531" s="1649"/>
      <c r="V531" s="1649"/>
      <c r="W531" s="1649"/>
      <c r="X531" s="1649"/>
      <c r="Y531" s="1649"/>
      <c r="Z531" s="1649"/>
      <c r="AA531" s="1649"/>
      <c r="AB531" s="1649"/>
      <c r="AC531" s="1649"/>
      <c r="AD531" s="1649"/>
      <c r="AE531" s="1649"/>
      <c r="AF531" s="1610">
        <f t="shared" si="272"/>
        <v>0</v>
      </c>
      <c r="AG531" s="1649"/>
      <c r="AH531" s="1649"/>
      <c r="AI531" s="1649"/>
      <c r="AJ531" s="1649"/>
      <c r="AK531" s="1649"/>
      <c r="AL531" s="1649"/>
      <c r="AM531" s="1649"/>
      <c r="AN531" s="1649"/>
      <c r="AO531" s="1649"/>
      <c r="AP531" s="1649"/>
      <c r="AQ531" s="1649"/>
      <c r="AR531" s="1709"/>
      <c r="AS531" s="1779">
        <f t="shared" si="273"/>
        <v>0</v>
      </c>
      <c r="AT531" s="1711">
        <f t="shared" si="294"/>
        <v>0</v>
      </c>
      <c r="AU531" s="1611">
        <f t="shared" si="274"/>
        <v>0</v>
      </c>
      <c r="AV531" s="1611">
        <f t="shared" si="275"/>
        <v>0</v>
      </c>
      <c r="AW531" s="1611">
        <f t="shared" si="276"/>
        <v>0</v>
      </c>
      <c r="AX531" s="1611">
        <f t="shared" si="277"/>
        <v>0</v>
      </c>
      <c r="AY531" s="1611">
        <f t="shared" si="278"/>
        <v>0</v>
      </c>
      <c r="AZ531" s="1611">
        <f t="shared" si="279"/>
        <v>0</v>
      </c>
      <c r="BA531" s="1611">
        <f t="shared" si="280"/>
        <v>0</v>
      </c>
      <c r="BB531" s="1611">
        <f t="shared" si="281"/>
        <v>0</v>
      </c>
      <c r="BC531" s="1611">
        <f t="shared" si="282"/>
        <v>0</v>
      </c>
      <c r="BD531" s="1611">
        <f t="shared" si="283"/>
        <v>0</v>
      </c>
      <c r="BE531" s="1611">
        <f t="shared" si="284"/>
        <v>0</v>
      </c>
      <c r="BF531" s="1611">
        <f t="shared" si="285"/>
        <v>0</v>
      </c>
      <c r="BG531" s="1611">
        <f t="shared" si="295"/>
        <v>0</v>
      </c>
      <c r="BH531" s="1611" t="str">
        <f t="shared" si="296"/>
        <v/>
      </c>
      <c r="BI531" s="1611" t="str">
        <f t="shared" si="297"/>
        <v/>
      </c>
      <c r="BJ531" s="1611" t="str">
        <f t="shared" si="286"/>
        <v/>
      </c>
      <c r="BK531" s="1611" t="str">
        <f t="shared" si="287"/>
        <v/>
      </c>
      <c r="BL531" s="1611" t="str">
        <f t="shared" ca="1" si="288"/>
        <v/>
      </c>
      <c r="BM531" s="1611" t="str">
        <f t="shared" si="298"/>
        <v/>
      </c>
      <c r="BN531" s="1611" t="str">
        <f t="shared" si="289"/>
        <v/>
      </c>
      <c r="BO531" s="1611" t="str">
        <f t="shared" si="290"/>
        <v/>
      </c>
      <c r="BP531" s="1611" t="str">
        <f t="shared" si="299"/>
        <v/>
      </c>
      <c r="BQ531" s="1611" t="str">
        <f t="shared" si="300"/>
        <v/>
      </c>
      <c r="BR531" s="1611" t="str">
        <f t="shared" si="301"/>
        <v/>
      </c>
      <c r="BS531" s="1611" t="str">
        <f t="shared" si="302"/>
        <v/>
      </c>
      <c r="BT531" s="1611" t="str">
        <f t="shared" si="303"/>
        <v/>
      </c>
      <c r="BU531" s="1731">
        <f t="shared" ca="1" si="304"/>
        <v>0</v>
      </c>
      <c r="BV531" s="1594"/>
      <c r="BW531" s="1594"/>
      <c r="BX531" s="1594"/>
      <c r="BY531" s="1594"/>
      <c r="BZ531" s="1594"/>
      <c r="CA531" s="1594"/>
      <c r="CB531" s="1594"/>
      <c r="CC531" s="1594"/>
      <c r="CD531" s="1594"/>
      <c r="CE531" s="1594"/>
      <c r="CF531" s="1594"/>
      <c r="CG531" s="1594"/>
      <c r="CH531" s="1594"/>
      <c r="CI531" s="1594"/>
      <c r="CJ531" s="1594"/>
      <c r="CK531" s="1594"/>
      <c r="CL531" s="1594"/>
      <c r="CM531" s="1594"/>
      <c r="CN531" s="1594"/>
      <c r="CO531" s="1594"/>
      <c r="CP531" s="1594"/>
      <c r="CQ531" s="1594"/>
      <c r="CR531" s="1594"/>
      <c r="CS531" s="1594"/>
      <c r="CT531" s="1594"/>
      <c r="CU531" s="1594"/>
      <c r="CV531" s="1594"/>
      <c r="CW531" s="1594"/>
      <c r="CX531" s="1594"/>
      <c r="CY531" s="1594"/>
      <c r="CZ531" s="1594"/>
      <c r="DA531" s="1594"/>
      <c r="DB531" s="1594"/>
      <c r="DC531" s="1594"/>
      <c r="DD531" s="1594"/>
      <c r="DE531" s="1594"/>
      <c r="DF531" s="1594"/>
      <c r="DG531" s="1594"/>
      <c r="DH531" s="1594"/>
      <c r="DI531" s="1594"/>
      <c r="DJ531" s="1594"/>
      <c r="DK531" s="1594"/>
      <c r="DL531" s="1594"/>
      <c r="DM531" s="1594"/>
      <c r="DN531" s="1594"/>
      <c r="DO531" s="1594"/>
      <c r="DP531" s="1594"/>
      <c r="DQ531" s="1594"/>
      <c r="DR531" s="1594"/>
      <c r="DS531" s="1594"/>
      <c r="DT531" s="1594"/>
      <c r="DU531" s="1594"/>
      <c r="DV531" s="1594"/>
      <c r="DW531" s="1594"/>
      <c r="DX531" s="1594"/>
      <c r="DY531" s="1594"/>
      <c r="DZ531" s="1594"/>
      <c r="EA531" s="1594"/>
      <c r="EB531" s="1594"/>
      <c r="EC531" s="1594"/>
      <c r="ED531" s="1594"/>
      <c r="EE531" s="1594"/>
      <c r="EF531" s="1594"/>
      <c r="EG531" s="1594"/>
      <c r="EH531" s="1594"/>
      <c r="EI531" s="1594"/>
      <c r="EJ531" s="1594"/>
      <c r="EK531" s="1594"/>
      <c r="EL531" s="1594"/>
      <c r="EM531" s="1594"/>
      <c r="EN531" s="1594"/>
      <c r="EO531" s="1594"/>
      <c r="EP531" s="1594"/>
      <c r="EQ531" s="1594"/>
      <c r="ER531" s="1594"/>
      <c r="ES531" s="1594"/>
    </row>
    <row r="532" spans="1:149" s="1595" customFormat="1" ht="12.5">
      <c r="A532" s="1644" t="str">
        <f t="shared" si="291"/>
        <v>Organisation</v>
      </c>
      <c r="B532" s="1758"/>
      <c r="C532" s="1758"/>
      <c r="D532" s="1758"/>
      <c r="E532" s="1671"/>
      <c r="F532" s="1592"/>
      <c r="G532" s="1714">
        <f t="shared" si="292"/>
        <v>0</v>
      </c>
      <c r="H532" s="1645"/>
      <c r="I532" s="1714">
        <f t="shared" si="293"/>
        <v>0</v>
      </c>
      <c r="J532" s="1646"/>
      <c r="K532" s="1646"/>
      <c r="L532" s="1592"/>
      <c r="M532" s="1597"/>
      <c r="N532" s="1597"/>
      <c r="O532" s="1646"/>
      <c r="P532" s="1647"/>
      <c r="Q532" s="1647"/>
      <c r="R532" s="1648"/>
      <c r="S532" s="1603"/>
      <c r="T532" s="1649"/>
      <c r="U532" s="1649"/>
      <c r="V532" s="1649"/>
      <c r="W532" s="1649"/>
      <c r="X532" s="1649"/>
      <c r="Y532" s="1649"/>
      <c r="Z532" s="1649"/>
      <c r="AA532" s="1649"/>
      <c r="AB532" s="1649"/>
      <c r="AC532" s="1649"/>
      <c r="AD532" s="1649"/>
      <c r="AE532" s="1649"/>
      <c r="AF532" s="1610">
        <f t="shared" si="272"/>
        <v>0</v>
      </c>
      <c r="AG532" s="1649"/>
      <c r="AH532" s="1649"/>
      <c r="AI532" s="1649"/>
      <c r="AJ532" s="1649"/>
      <c r="AK532" s="1649"/>
      <c r="AL532" s="1649"/>
      <c r="AM532" s="1649"/>
      <c r="AN532" s="1649"/>
      <c r="AO532" s="1649"/>
      <c r="AP532" s="1649"/>
      <c r="AQ532" s="1649"/>
      <c r="AR532" s="1709"/>
      <c r="AS532" s="1779">
        <f t="shared" si="273"/>
        <v>0</v>
      </c>
      <c r="AT532" s="1711">
        <f t="shared" si="294"/>
        <v>0</v>
      </c>
      <c r="AU532" s="1611">
        <f t="shared" si="274"/>
        <v>0</v>
      </c>
      <c r="AV532" s="1611">
        <f t="shared" si="275"/>
        <v>0</v>
      </c>
      <c r="AW532" s="1611">
        <f t="shared" si="276"/>
        <v>0</v>
      </c>
      <c r="AX532" s="1611">
        <f t="shared" si="277"/>
        <v>0</v>
      </c>
      <c r="AY532" s="1611">
        <f t="shared" si="278"/>
        <v>0</v>
      </c>
      <c r="AZ532" s="1611">
        <f t="shared" si="279"/>
        <v>0</v>
      </c>
      <c r="BA532" s="1611">
        <f t="shared" si="280"/>
        <v>0</v>
      </c>
      <c r="BB532" s="1611">
        <f t="shared" si="281"/>
        <v>0</v>
      </c>
      <c r="BC532" s="1611">
        <f t="shared" si="282"/>
        <v>0</v>
      </c>
      <c r="BD532" s="1611">
        <f t="shared" si="283"/>
        <v>0</v>
      </c>
      <c r="BE532" s="1611">
        <f t="shared" si="284"/>
        <v>0</v>
      </c>
      <c r="BF532" s="1611">
        <f t="shared" si="285"/>
        <v>0</v>
      </c>
      <c r="BG532" s="1611">
        <f t="shared" si="295"/>
        <v>0</v>
      </c>
      <c r="BH532" s="1611" t="str">
        <f t="shared" si="296"/>
        <v/>
      </c>
      <c r="BI532" s="1611" t="str">
        <f t="shared" si="297"/>
        <v/>
      </c>
      <c r="BJ532" s="1611" t="str">
        <f t="shared" si="286"/>
        <v/>
      </c>
      <c r="BK532" s="1611" t="str">
        <f t="shared" si="287"/>
        <v/>
      </c>
      <c r="BL532" s="1611" t="str">
        <f t="shared" ca="1" si="288"/>
        <v/>
      </c>
      <c r="BM532" s="1611" t="str">
        <f t="shared" si="298"/>
        <v/>
      </c>
      <c r="BN532" s="1611" t="str">
        <f t="shared" si="289"/>
        <v/>
      </c>
      <c r="BO532" s="1611" t="str">
        <f t="shared" si="290"/>
        <v/>
      </c>
      <c r="BP532" s="1611" t="str">
        <f t="shared" si="299"/>
        <v/>
      </c>
      <c r="BQ532" s="1611" t="str">
        <f t="shared" si="300"/>
        <v/>
      </c>
      <c r="BR532" s="1611" t="str">
        <f t="shared" si="301"/>
        <v/>
      </c>
      <c r="BS532" s="1611" t="str">
        <f t="shared" si="302"/>
        <v/>
      </c>
      <c r="BT532" s="1611" t="str">
        <f t="shared" si="303"/>
        <v/>
      </c>
      <c r="BU532" s="1731">
        <f t="shared" ca="1" si="304"/>
        <v>0</v>
      </c>
      <c r="BV532" s="1594"/>
      <c r="BW532" s="1594"/>
      <c r="BX532" s="1594"/>
      <c r="BY532" s="1594"/>
      <c r="BZ532" s="1594"/>
      <c r="CA532" s="1594"/>
      <c r="CB532" s="1594"/>
      <c r="CC532" s="1594"/>
      <c r="CD532" s="1594"/>
      <c r="CE532" s="1594"/>
      <c r="CF532" s="1594"/>
      <c r="CG532" s="1594"/>
      <c r="CH532" s="1594"/>
      <c r="CI532" s="1594"/>
      <c r="CJ532" s="1594"/>
      <c r="CK532" s="1594"/>
      <c r="CL532" s="1594"/>
      <c r="CM532" s="1594"/>
      <c r="CN532" s="1594"/>
      <c r="CO532" s="1594"/>
      <c r="CP532" s="1594"/>
      <c r="CQ532" s="1594"/>
      <c r="CR532" s="1594"/>
      <c r="CS532" s="1594"/>
      <c r="CT532" s="1594"/>
      <c r="CU532" s="1594"/>
      <c r="CV532" s="1594"/>
      <c r="CW532" s="1594"/>
      <c r="CX532" s="1594"/>
      <c r="CY532" s="1594"/>
      <c r="CZ532" s="1594"/>
      <c r="DA532" s="1594"/>
      <c r="DB532" s="1594"/>
      <c r="DC532" s="1594"/>
      <c r="DD532" s="1594"/>
      <c r="DE532" s="1594"/>
      <c r="DF532" s="1594"/>
      <c r="DG532" s="1594"/>
      <c r="DH532" s="1594"/>
      <c r="DI532" s="1594"/>
      <c r="DJ532" s="1594"/>
      <c r="DK532" s="1594"/>
      <c r="DL532" s="1594"/>
      <c r="DM532" s="1594"/>
      <c r="DN532" s="1594"/>
      <c r="DO532" s="1594"/>
      <c r="DP532" s="1594"/>
      <c r="DQ532" s="1594"/>
      <c r="DR532" s="1594"/>
      <c r="DS532" s="1594"/>
      <c r="DT532" s="1594"/>
      <c r="DU532" s="1594"/>
      <c r="DV532" s="1594"/>
      <c r="DW532" s="1594"/>
      <c r="DX532" s="1594"/>
      <c r="DY532" s="1594"/>
      <c r="DZ532" s="1594"/>
      <c r="EA532" s="1594"/>
      <c r="EB532" s="1594"/>
      <c r="EC532" s="1594"/>
      <c r="ED532" s="1594"/>
      <c r="EE532" s="1594"/>
      <c r="EF532" s="1594"/>
      <c r="EG532" s="1594"/>
      <c r="EH532" s="1594"/>
      <c r="EI532" s="1594"/>
      <c r="EJ532" s="1594"/>
      <c r="EK532" s="1594"/>
      <c r="EL532" s="1594"/>
      <c r="EM532" s="1594"/>
      <c r="EN532" s="1594"/>
      <c r="EO532" s="1594"/>
      <c r="EP532" s="1594"/>
      <c r="EQ532" s="1594"/>
      <c r="ER532" s="1594"/>
      <c r="ES532" s="1594"/>
    </row>
    <row r="533" spans="1:149" s="1595" customFormat="1" ht="12.5">
      <c r="A533" s="1644" t="str">
        <f t="shared" si="291"/>
        <v>Organisation</v>
      </c>
      <c r="B533" s="1758"/>
      <c r="C533" s="1758"/>
      <c r="D533" s="1758"/>
      <c r="E533" s="1671"/>
      <c r="F533" s="1592"/>
      <c r="G533" s="1714">
        <f t="shared" si="292"/>
        <v>0</v>
      </c>
      <c r="H533" s="1645"/>
      <c r="I533" s="1714">
        <f t="shared" si="293"/>
        <v>0</v>
      </c>
      <c r="J533" s="1646"/>
      <c r="K533" s="1646"/>
      <c r="L533" s="1592"/>
      <c r="M533" s="1597"/>
      <c r="N533" s="1597"/>
      <c r="O533" s="1646"/>
      <c r="P533" s="1647"/>
      <c r="Q533" s="1647"/>
      <c r="R533" s="1648"/>
      <c r="S533" s="1603"/>
      <c r="T533" s="1649"/>
      <c r="U533" s="1649"/>
      <c r="V533" s="1649"/>
      <c r="W533" s="1649"/>
      <c r="X533" s="1649"/>
      <c r="Y533" s="1649"/>
      <c r="Z533" s="1649"/>
      <c r="AA533" s="1649"/>
      <c r="AB533" s="1649"/>
      <c r="AC533" s="1649"/>
      <c r="AD533" s="1649"/>
      <c r="AE533" s="1649"/>
      <c r="AF533" s="1610">
        <f t="shared" si="272"/>
        <v>0</v>
      </c>
      <c r="AG533" s="1649"/>
      <c r="AH533" s="1649"/>
      <c r="AI533" s="1649"/>
      <c r="AJ533" s="1649"/>
      <c r="AK533" s="1649"/>
      <c r="AL533" s="1649"/>
      <c r="AM533" s="1649"/>
      <c r="AN533" s="1649"/>
      <c r="AO533" s="1649"/>
      <c r="AP533" s="1649"/>
      <c r="AQ533" s="1649"/>
      <c r="AR533" s="1709"/>
      <c r="AS533" s="1779">
        <f t="shared" si="273"/>
        <v>0</v>
      </c>
      <c r="AT533" s="1711">
        <f t="shared" si="294"/>
        <v>0</v>
      </c>
      <c r="AU533" s="1611">
        <f t="shared" si="274"/>
        <v>0</v>
      </c>
      <c r="AV533" s="1611">
        <f t="shared" si="275"/>
        <v>0</v>
      </c>
      <c r="AW533" s="1611">
        <f t="shared" si="276"/>
        <v>0</v>
      </c>
      <c r="AX533" s="1611">
        <f t="shared" si="277"/>
        <v>0</v>
      </c>
      <c r="AY533" s="1611">
        <f t="shared" si="278"/>
        <v>0</v>
      </c>
      <c r="AZ533" s="1611">
        <f t="shared" si="279"/>
        <v>0</v>
      </c>
      <c r="BA533" s="1611">
        <f t="shared" si="280"/>
        <v>0</v>
      </c>
      <c r="BB533" s="1611">
        <f t="shared" si="281"/>
        <v>0</v>
      </c>
      <c r="BC533" s="1611">
        <f t="shared" si="282"/>
        <v>0</v>
      </c>
      <c r="BD533" s="1611">
        <f t="shared" si="283"/>
        <v>0</v>
      </c>
      <c r="BE533" s="1611">
        <f t="shared" si="284"/>
        <v>0</v>
      </c>
      <c r="BF533" s="1611">
        <f t="shared" si="285"/>
        <v>0</v>
      </c>
      <c r="BG533" s="1611">
        <f t="shared" si="295"/>
        <v>0</v>
      </c>
      <c r="BH533" s="1611" t="str">
        <f t="shared" si="296"/>
        <v/>
      </c>
      <c r="BI533" s="1611" t="str">
        <f t="shared" si="297"/>
        <v/>
      </c>
      <c r="BJ533" s="1611" t="str">
        <f t="shared" si="286"/>
        <v/>
      </c>
      <c r="BK533" s="1611" t="str">
        <f t="shared" si="287"/>
        <v/>
      </c>
      <c r="BL533" s="1611" t="str">
        <f t="shared" ca="1" si="288"/>
        <v/>
      </c>
      <c r="BM533" s="1611" t="str">
        <f t="shared" si="298"/>
        <v/>
      </c>
      <c r="BN533" s="1611" t="str">
        <f t="shared" si="289"/>
        <v/>
      </c>
      <c r="BO533" s="1611" t="str">
        <f t="shared" si="290"/>
        <v/>
      </c>
      <c r="BP533" s="1611" t="str">
        <f t="shared" si="299"/>
        <v/>
      </c>
      <c r="BQ533" s="1611" t="str">
        <f t="shared" si="300"/>
        <v/>
      </c>
      <c r="BR533" s="1611" t="str">
        <f t="shared" si="301"/>
        <v/>
      </c>
      <c r="BS533" s="1611" t="str">
        <f t="shared" si="302"/>
        <v/>
      </c>
      <c r="BT533" s="1611" t="str">
        <f t="shared" si="303"/>
        <v/>
      </c>
      <c r="BU533" s="1731">
        <f t="shared" ca="1" si="304"/>
        <v>0</v>
      </c>
      <c r="BV533" s="1594"/>
      <c r="BW533" s="1594"/>
      <c r="BX533" s="1594"/>
      <c r="BY533" s="1594"/>
      <c r="BZ533" s="1594"/>
      <c r="CA533" s="1594"/>
      <c r="CB533" s="1594"/>
      <c r="CC533" s="1594"/>
      <c r="CD533" s="1594"/>
      <c r="CE533" s="1594"/>
      <c r="CF533" s="1594"/>
      <c r="CG533" s="1594"/>
      <c r="CH533" s="1594"/>
      <c r="CI533" s="1594"/>
      <c r="CJ533" s="1594"/>
      <c r="CK533" s="1594"/>
      <c r="CL533" s="1594"/>
      <c r="CM533" s="1594"/>
      <c r="CN533" s="1594"/>
      <c r="CO533" s="1594"/>
      <c r="CP533" s="1594"/>
      <c r="CQ533" s="1594"/>
      <c r="CR533" s="1594"/>
      <c r="CS533" s="1594"/>
      <c r="CT533" s="1594"/>
      <c r="CU533" s="1594"/>
      <c r="CV533" s="1594"/>
      <c r="CW533" s="1594"/>
      <c r="CX533" s="1594"/>
      <c r="CY533" s="1594"/>
      <c r="CZ533" s="1594"/>
      <c r="DA533" s="1594"/>
      <c r="DB533" s="1594"/>
      <c r="DC533" s="1594"/>
      <c r="DD533" s="1594"/>
      <c r="DE533" s="1594"/>
      <c r="DF533" s="1594"/>
      <c r="DG533" s="1594"/>
      <c r="DH533" s="1594"/>
      <c r="DI533" s="1594"/>
      <c r="DJ533" s="1594"/>
      <c r="DK533" s="1594"/>
      <c r="DL533" s="1594"/>
      <c r="DM533" s="1594"/>
      <c r="DN533" s="1594"/>
      <c r="DO533" s="1594"/>
      <c r="DP533" s="1594"/>
      <c r="DQ533" s="1594"/>
      <c r="DR533" s="1594"/>
      <c r="DS533" s="1594"/>
      <c r="DT533" s="1594"/>
      <c r="DU533" s="1594"/>
      <c r="DV533" s="1594"/>
      <c r="DW533" s="1594"/>
      <c r="DX533" s="1594"/>
      <c r="DY533" s="1594"/>
      <c r="DZ533" s="1594"/>
      <c r="EA533" s="1594"/>
      <c r="EB533" s="1594"/>
      <c r="EC533" s="1594"/>
      <c r="ED533" s="1594"/>
      <c r="EE533" s="1594"/>
      <c r="EF533" s="1594"/>
      <c r="EG533" s="1594"/>
      <c r="EH533" s="1594"/>
      <c r="EI533" s="1594"/>
      <c r="EJ533" s="1594"/>
      <c r="EK533" s="1594"/>
      <c r="EL533" s="1594"/>
      <c r="EM533" s="1594"/>
      <c r="EN533" s="1594"/>
      <c r="EO533" s="1594"/>
      <c r="EP533" s="1594"/>
      <c r="EQ533" s="1594"/>
      <c r="ER533" s="1594"/>
      <c r="ES533" s="1594"/>
    </row>
    <row r="534" spans="1:149" s="1595" customFormat="1" ht="12.5">
      <c r="A534" s="1644" t="str">
        <f t="shared" si="291"/>
        <v>Organisation</v>
      </c>
      <c r="B534" s="1758"/>
      <c r="C534" s="1758"/>
      <c r="D534" s="1758"/>
      <c r="E534" s="1671"/>
      <c r="F534" s="1592"/>
      <c r="G534" s="1714">
        <f t="shared" si="292"/>
        <v>0</v>
      </c>
      <c r="H534" s="1645"/>
      <c r="I534" s="1714">
        <f t="shared" si="293"/>
        <v>0</v>
      </c>
      <c r="J534" s="1646"/>
      <c r="K534" s="1646"/>
      <c r="L534" s="1592"/>
      <c r="M534" s="1597"/>
      <c r="N534" s="1597"/>
      <c r="O534" s="1646"/>
      <c r="P534" s="1647"/>
      <c r="Q534" s="1647"/>
      <c r="R534" s="1648"/>
      <c r="S534" s="1603"/>
      <c r="T534" s="1649"/>
      <c r="U534" s="1649"/>
      <c r="V534" s="1649"/>
      <c r="W534" s="1649"/>
      <c r="X534" s="1649"/>
      <c r="Y534" s="1649"/>
      <c r="Z534" s="1649"/>
      <c r="AA534" s="1649"/>
      <c r="AB534" s="1649"/>
      <c r="AC534" s="1649"/>
      <c r="AD534" s="1649"/>
      <c r="AE534" s="1649"/>
      <c r="AF534" s="1610">
        <f t="shared" si="272"/>
        <v>0</v>
      </c>
      <c r="AG534" s="1649"/>
      <c r="AH534" s="1649"/>
      <c r="AI534" s="1649"/>
      <c r="AJ534" s="1649"/>
      <c r="AK534" s="1649"/>
      <c r="AL534" s="1649"/>
      <c r="AM534" s="1649"/>
      <c r="AN534" s="1649"/>
      <c r="AO534" s="1649"/>
      <c r="AP534" s="1649"/>
      <c r="AQ534" s="1649"/>
      <c r="AR534" s="1709"/>
      <c r="AS534" s="1779">
        <f t="shared" si="273"/>
        <v>0</v>
      </c>
      <c r="AT534" s="1711">
        <f t="shared" si="294"/>
        <v>0</v>
      </c>
      <c r="AU534" s="1611">
        <f t="shared" si="274"/>
        <v>0</v>
      </c>
      <c r="AV534" s="1611">
        <f t="shared" si="275"/>
        <v>0</v>
      </c>
      <c r="AW534" s="1611">
        <f t="shared" si="276"/>
        <v>0</v>
      </c>
      <c r="AX534" s="1611">
        <f t="shared" si="277"/>
        <v>0</v>
      </c>
      <c r="AY534" s="1611">
        <f t="shared" si="278"/>
        <v>0</v>
      </c>
      <c r="AZ534" s="1611">
        <f t="shared" si="279"/>
        <v>0</v>
      </c>
      <c r="BA534" s="1611">
        <f t="shared" si="280"/>
        <v>0</v>
      </c>
      <c r="BB534" s="1611">
        <f t="shared" si="281"/>
        <v>0</v>
      </c>
      <c r="BC534" s="1611">
        <f t="shared" si="282"/>
        <v>0</v>
      </c>
      <c r="BD534" s="1611">
        <f t="shared" si="283"/>
        <v>0</v>
      </c>
      <c r="BE534" s="1611">
        <f t="shared" si="284"/>
        <v>0</v>
      </c>
      <c r="BF534" s="1611">
        <f t="shared" si="285"/>
        <v>0</v>
      </c>
      <c r="BG534" s="1611">
        <f t="shared" si="295"/>
        <v>0</v>
      </c>
      <c r="BH534" s="1611" t="str">
        <f t="shared" si="296"/>
        <v/>
      </c>
      <c r="BI534" s="1611" t="str">
        <f t="shared" si="297"/>
        <v/>
      </c>
      <c r="BJ534" s="1611" t="str">
        <f t="shared" si="286"/>
        <v/>
      </c>
      <c r="BK534" s="1611" t="str">
        <f t="shared" si="287"/>
        <v/>
      </c>
      <c r="BL534" s="1611" t="str">
        <f t="shared" ca="1" si="288"/>
        <v/>
      </c>
      <c r="BM534" s="1611" t="str">
        <f t="shared" si="298"/>
        <v/>
      </c>
      <c r="BN534" s="1611" t="str">
        <f t="shared" si="289"/>
        <v/>
      </c>
      <c r="BO534" s="1611" t="str">
        <f t="shared" si="290"/>
        <v/>
      </c>
      <c r="BP534" s="1611" t="str">
        <f t="shared" si="299"/>
        <v/>
      </c>
      <c r="BQ534" s="1611" t="str">
        <f t="shared" si="300"/>
        <v/>
      </c>
      <c r="BR534" s="1611" t="str">
        <f t="shared" si="301"/>
        <v/>
      </c>
      <c r="BS534" s="1611" t="str">
        <f t="shared" si="302"/>
        <v/>
      </c>
      <c r="BT534" s="1611" t="str">
        <f t="shared" si="303"/>
        <v/>
      </c>
      <c r="BU534" s="1731">
        <f t="shared" ca="1" si="304"/>
        <v>0</v>
      </c>
      <c r="BV534" s="1594"/>
      <c r="BW534" s="1594"/>
      <c r="BX534" s="1594"/>
      <c r="BY534" s="1594"/>
      <c r="BZ534" s="1594"/>
      <c r="CA534" s="1594"/>
      <c r="CB534" s="1594"/>
      <c r="CC534" s="1594"/>
      <c r="CD534" s="1594"/>
      <c r="CE534" s="1594"/>
      <c r="CF534" s="1594"/>
      <c r="CG534" s="1594"/>
      <c r="CH534" s="1594"/>
      <c r="CI534" s="1594"/>
      <c r="CJ534" s="1594"/>
      <c r="CK534" s="1594"/>
      <c r="CL534" s="1594"/>
      <c r="CM534" s="1594"/>
      <c r="CN534" s="1594"/>
      <c r="CO534" s="1594"/>
      <c r="CP534" s="1594"/>
      <c r="CQ534" s="1594"/>
      <c r="CR534" s="1594"/>
      <c r="CS534" s="1594"/>
      <c r="CT534" s="1594"/>
      <c r="CU534" s="1594"/>
      <c r="CV534" s="1594"/>
      <c r="CW534" s="1594"/>
      <c r="CX534" s="1594"/>
      <c r="CY534" s="1594"/>
      <c r="CZ534" s="1594"/>
      <c r="DA534" s="1594"/>
      <c r="DB534" s="1594"/>
      <c r="DC534" s="1594"/>
      <c r="DD534" s="1594"/>
      <c r="DE534" s="1594"/>
      <c r="DF534" s="1594"/>
      <c r="DG534" s="1594"/>
      <c r="DH534" s="1594"/>
      <c r="DI534" s="1594"/>
      <c r="DJ534" s="1594"/>
      <c r="DK534" s="1594"/>
      <c r="DL534" s="1594"/>
      <c r="DM534" s="1594"/>
      <c r="DN534" s="1594"/>
      <c r="DO534" s="1594"/>
      <c r="DP534" s="1594"/>
      <c r="DQ534" s="1594"/>
      <c r="DR534" s="1594"/>
      <c r="DS534" s="1594"/>
      <c r="DT534" s="1594"/>
      <c r="DU534" s="1594"/>
      <c r="DV534" s="1594"/>
      <c r="DW534" s="1594"/>
      <c r="DX534" s="1594"/>
      <c r="DY534" s="1594"/>
      <c r="DZ534" s="1594"/>
      <c r="EA534" s="1594"/>
      <c r="EB534" s="1594"/>
      <c r="EC534" s="1594"/>
      <c r="ED534" s="1594"/>
      <c r="EE534" s="1594"/>
      <c r="EF534" s="1594"/>
      <c r="EG534" s="1594"/>
      <c r="EH534" s="1594"/>
      <c r="EI534" s="1594"/>
      <c r="EJ534" s="1594"/>
      <c r="EK534" s="1594"/>
      <c r="EL534" s="1594"/>
      <c r="EM534" s="1594"/>
      <c r="EN534" s="1594"/>
      <c r="EO534" s="1594"/>
      <c r="EP534" s="1594"/>
      <c r="EQ534" s="1594"/>
      <c r="ER534" s="1594"/>
      <c r="ES534" s="1594"/>
    </row>
    <row r="535" spans="1:149" s="1595" customFormat="1" ht="12.5">
      <c r="A535" s="1644" t="str">
        <f t="shared" si="291"/>
        <v>Organisation</v>
      </c>
      <c r="B535" s="1758"/>
      <c r="C535" s="1758"/>
      <c r="D535" s="1758"/>
      <c r="E535" s="1671"/>
      <c r="F535" s="1592"/>
      <c r="G535" s="1714">
        <f t="shared" si="292"/>
        <v>0</v>
      </c>
      <c r="H535" s="1645"/>
      <c r="I535" s="1714">
        <f t="shared" si="293"/>
        <v>0</v>
      </c>
      <c r="J535" s="1646"/>
      <c r="K535" s="1646"/>
      <c r="L535" s="1592"/>
      <c r="M535" s="1597"/>
      <c r="N535" s="1597"/>
      <c r="O535" s="1646"/>
      <c r="P535" s="1647"/>
      <c r="Q535" s="1647"/>
      <c r="R535" s="1648"/>
      <c r="S535" s="1603"/>
      <c r="T535" s="1649"/>
      <c r="U535" s="1649"/>
      <c r="V535" s="1649"/>
      <c r="W535" s="1649"/>
      <c r="X535" s="1649"/>
      <c r="Y535" s="1649"/>
      <c r="Z535" s="1649"/>
      <c r="AA535" s="1649"/>
      <c r="AB535" s="1649"/>
      <c r="AC535" s="1649"/>
      <c r="AD535" s="1649"/>
      <c r="AE535" s="1649"/>
      <c r="AF535" s="1610">
        <f t="shared" si="272"/>
        <v>0</v>
      </c>
      <c r="AG535" s="1649"/>
      <c r="AH535" s="1649"/>
      <c r="AI535" s="1649"/>
      <c r="AJ535" s="1649"/>
      <c r="AK535" s="1649"/>
      <c r="AL535" s="1649"/>
      <c r="AM535" s="1649"/>
      <c r="AN535" s="1649"/>
      <c r="AO535" s="1649"/>
      <c r="AP535" s="1649"/>
      <c r="AQ535" s="1649"/>
      <c r="AR535" s="1709"/>
      <c r="AS535" s="1779">
        <f t="shared" si="273"/>
        <v>0</v>
      </c>
      <c r="AT535" s="1711">
        <f t="shared" si="294"/>
        <v>0</v>
      </c>
      <c r="AU535" s="1611">
        <f t="shared" si="274"/>
        <v>0</v>
      </c>
      <c r="AV535" s="1611">
        <f t="shared" si="275"/>
        <v>0</v>
      </c>
      <c r="AW535" s="1611">
        <f t="shared" si="276"/>
        <v>0</v>
      </c>
      <c r="AX535" s="1611">
        <f t="shared" si="277"/>
        <v>0</v>
      </c>
      <c r="AY535" s="1611">
        <f t="shared" si="278"/>
        <v>0</v>
      </c>
      <c r="AZ535" s="1611">
        <f t="shared" si="279"/>
        <v>0</v>
      </c>
      <c r="BA535" s="1611">
        <f t="shared" si="280"/>
        <v>0</v>
      </c>
      <c r="BB535" s="1611">
        <f t="shared" si="281"/>
        <v>0</v>
      </c>
      <c r="BC535" s="1611">
        <f t="shared" si="282"/>
        <v>0</v>
      </c>
      <c r="BD535" s="1611">
        <f t="shared" si="283"/>
        <v>0</v>
      </c>
      <c r="BE535" s="1611">
        <f t="shared" si="284"/>
        <v>0</v>
      </c>
      <c r="BF535" s="1611">
        <f t="shared" si="285"/>
        <v>0</v>
      </c>
      <c r="BG535" s="1611">
        <f t="shared" si="295"/>
        <v>0</v>
      </c>
      <c r="BH535" s="1611" t="str">
        <f t="shared" si="296"/>
        <v/>
      </c>
      <c r="BI535" s="1611" t="str">
        <f t="shared" si="297"/>
        <v/>
      </c>
      <c r="BJ535" s="1611" t="str">
        <f t="shared" si="286"/>
        <v/>
      </c>
      <c r="BK535" s="1611" t="str">
        <f t="shared" si="287"/>
        <v/>
      </c>
      <c r="BL535" s="1611" t="str">
        <f t="shared" ca="1" si="288"/>
        <v/>
      </c>
      <c r="BM535" s="1611" t="str">
        <f t="shared" si="298"/>
        <v/>
      </c>
      <c r="BN535" s="1611" t="str">
        <f t="shared" si="289"/>
        <v/>
      </c>
      <c r="BO535" s="1611" t="str">
        <f t="shared" si="290"/>
        <v/>
      </c>
      <c r="BP535" s="1611" t="str">
        <f t="shared" si="299"/>
        <v/>
      </c>
      <c r="BQ535" s="1611" t="str">
        <f t="shared" si="300"/>
        <v/>
      </c>
      <c r="BR535" s="1611" t="str">
        <f t="shared" si="301"/>
        <v/>
      </c>
      <c r="BS535" s="1611" t="str">
        <f t="shared" si="302"/>
        <v/>
      </c>
      <c r="BT535" s="1611" t="str">
        <f t="shared" si="303"/>
        <v/>
      </c>
      <c r="BU535" s="1731">
        <f t="shared" ca="1" si="304"/>
        <v>0</v>
      </c>
      <c r="BV535" s="1594"/>
      <c r="BW535" s="1594"/>
      <c r="BX535" s="1594"/>
      <c r="BY535" s="1594"/>
      <c r="BZ535" s="1594"/>
      <c r="CA535" s="1594"/>
      <c r="CB535" s="1594"/>
      <c r="CC535" s="1594"/>
      <c r="CD535" s="1594"/>
      <c r="CE535" s="1594"/>
      <c r="CF535" s="1594"/>
      <c r="CG535" s="1594"/>
      <c r="CH535" s="1594"/>
      <c r="CI535" s="1594"/>
      <c r="CJ535" s="1594"/>
      <c r="CK535" s="1594"/>
      <c r="CL535" s="1594"/>
      <c r="CM535" s="1594"/>
      <c r="CN535" s="1594"/>
      <c r="CO535" s="1594"/>
      <c r="CP535" s="1594"/>
      <c r="CQ535" s="1594"/>
      <c r="CR535" s="1594"/>
      <c r="CS535" s="1594"/>
      <c r="CT535" s="1594"/>
      <c r="CU535" s="1594"/>
      <c r="CV535" s="1594"/>
      <c r="CW535" s="1594"/>
      <c r="CX535" s="1594"/>
      <c r="CY535" s="1594"/>
      <c r="CZ535" s="1594"/>
      <c r="DA535" s="1594"/>
      <c r="DB535" s="1594"/>
      <c r="DC535" s="1594"/>
      <c r="DD535" s="1594"/>
      <c r="DE535" s="1594"/>
      <c r="DF535" s="1594"/>
      <c r="DG535" s="1594"/>
      <c r="DH535" s="1594"/>
      <c r="DI535" s="1594"/>
      <c r="DJ535" s="1594"/>
      <c r="DK535" s="1594"/>
      <c r="DL535" s="1594"/>
      <c r="DM535" s="1594"/>
      <c r="DN535" s="1594"/>
      <c r="DO535" s="1594"/>
      <c r="DP535" s="1594"/>
      <c r="DQ535" s="1594"/>
      <c r="DR535" s="1594"/>
      <c r="DS535" s="1594"/>
      <c r="DT535" s="1594"/>
      <c r="DU535" s="1594"/>
      <c r="DV535" s="1594"/>
      <c r="DW535" s="1594"/>
      <c r="DX535" s="1594"/>
      <c r="DY535" s="1594"/>
      <c r="DZ535" s="1594"/>
      <c r="EA535" s="1594"/>
      <c r="EB535" s="1594"/>
      <c r="EC535" s="1594"/>
      <c r="ED535" s="1594"/>
      <c r="EE535" s="1594"/>
      <c r="EF535" s="1594"/>
      <c r="EG535" s="1594"/>
      <c r="EH535" s="1594"/>
      <c r="EI535" s="1594"/>
      <c r="EJ535" s="1594"/>
      <c r="EK535" s="1594"/>
      <c r="EL535" s="1594"/>
      <c r="EM535" s="1594"/>
      <c r="EN535" s="1594"/>
      <c r="EO535" s="1594"/>
      <c r="EP535" s="1594"/>
      <c r="EQ535" s="1594"/>
      <c r="ER535" s="1594"/>
      <c r="ES535" s="1594"/>
    </row>
    <row r="536" spans="1:149" s="1595" customFormat="1" ht="12.5">
      <c r="A536" s="1644" t="str">
        <f t="shared" si="291"/>
        <v>Organisation</v>
      </c>
      <c r="B536" s="1758"/>
      <c r="C536" s="1758"/>
      <c r="D536" s="1758"/>
      <c r="E536" s="1671"/>
      <c r="F536" s="1592"/>
      <c r="G536" s="1714">
        <f t="shared" si="292"/>
        <v>0</v>
      </c>
      <c r="H536" s="1645"/>
      <c r="I536" s="1714">
        <f t="shared" si="293"/>
        <v>0</v>
      </c>
      <c r="J536" s="1646"/>
      <c r="K536" s="1646"/>
      <c r="L536" s="1592"/>
      <c r="M536" s="1597"/>
      <c r="N536" s="1597"/>
      <c r="O536" s="1646"/>
      <c r="P536" s="1647"/>
      <c r="Q536" s="1647"/>
      <c r="R536" s="1648"/>
      <c r="S536" s="1603"/>
      <c r="T536" s="1649"/>
      <c r="U536" s="1649"/>
      <c r="V536" s="1649"/>
      <c r="W536" s="1649"/>
      <c r="X536" s="1649"/>
      <c r="Y536" s="1649"/>
      <c r="Z536" s="1649"/>
      <c r="AA536" s="1649"/>
      <c r="AB536" s="1649"/>
      <c r="AC536" s="1649"/>
      <c r="AD536" s="1649"/>
      <c r="AE536" s="1649"/>
      <c r="AF536" s="1610">
        <f t="shared" si="272"/>
        <v>0</v>
      </c>
      <c r="AG536" s="1649"/>
      <c r="AH536" s="1649"/>
      <c r="AI536" s="1649"/>
      <c r="AJ536" s="1649"/>
      <c r="AK536" s="1649"/>
      <c r="AL536" s="1649"/>
      <c r="AM536" s="1649"/>
      <c r="AN536" s="1649"/>
      <c r="AO536" s="1649"/>
      <c r="AP536" s="1649"/>
      <c r="AQ536" s="1649"/>
      <c r="AR536" s="1709"/>
      <c r="AS536" s="1779">
        <f t="shared" si="273"/>
        <v>0</v>
      </c>
      <c r="AT536" s="1711">
        <f t="shared" si="294"/>
        <v>0</v>
      </c>
      <c r="AU536" s="1611">
        <f t="shared" si="274"/>
        <v>0</v>
      </c>
      <c r="AV536" s="1611">
        <f t="shared" si="275"/>
        <v>0</v>
      </c>
      <c r="AW536" s="1611">
        <f t="shared" si="276"/>
        <v>0</v>
      </c>
      <c r="AX536" s="1611">
        <f t="shared" si="277"/>
        <v>0</v>
      </c>
      <c r="AY536" s="1611">
        <f t="shared" si="278"/>
        <v>0</v>
      </c>
      <c r="AZ536" s="1611">
        <f t="shared" si="279"/>
        <v>0</v>
      </c>
      <c r="BA536" s="1611">
        <f t="shared" si="280"/>
        <v>0</v>
      </c>
      <c r="BB536" s="1611">
        <f t="shared" si="281"/>
        <v>0</v>
      </c>
      <c r="BC536" s="1611">
        <f t="shared" si="282"/>
        <v>0</v>
      </c>
      <c r="BD536" s="1611">
        <f t="shared" si="283"/>
        <v>0</v>
      </c>
      <c r="BE536" s="1611">
        <f t="shared" si="284"/>
        <v>0</v>
      </c>
      <c r="BF536" s="1611">
        <f t="shared" si="285"/>
        <v>0</v>
      </c>
      <c r="BG536" s="1611">
        <f t="shared" si="295"/>
        <v>0</v>
      </c>
      <c r="BH536" s="1611" t="str">
        <f t="shared" si="296"/>
        <v/>
      </c>
      <c r="BI536" s="1611" t="str">
        <f t="shared" si="297"/>
        <v/>
      </c>
      <c r="BJ536" s="1611" t="str">
        <f t="shared" si="286"/>
        <v/>
      </c>
      <c r="BK536" s="1611" t="str">
        <f t="shared" si="287"/>
        <v/>
      </c>
      <c r="BL536" s="1611" t="str">
        <f t="shared" ca="1" si="288"/>
        <v/>
      </c>
      <c r="BM536" s="1611" t="str">
        <f t="shared" si="298"/>
        <v/>
      </c>
      <c r="BN536" s="1611" t="str">
        <f t="shared" si="289"/>
        <v/>
      </c>
      <c r="BO536" s="1611" t="str">
        <f t="shared" si="290"/>
        <v/>
      </c>
      <c r="BP536" s="1611" t="str">
        <f t="shared" si="299"/>
        <v/>
      </c>
      <c r="BQ536" s="1611" t="str">
        <f t="shared" si="300"/>
        <v/>
      </c>
      <c r="BR536" s="1611" t="str">
        <f t="shared" si="301"/>
        <v/>
      </c>
      <c r="BS536" s="1611" t="str">
        <f t="shared" si="302"/>
        <v/>
      </c>
      <c r="BT536" s="1611" t="str">
        <f t="shared" si="303"/>
        <v/>
      </c>
      <c r="BU536" s="1731">
        <f t="shared" ca="1" si="304"/>
        <v>0</v>
      </c>
      <c r="BV536" s="1594"/>
      <c r="BW536" s="1594"/>
      <c r="BX536" s="1594"/>
      <c r="BY536" s="1594"/>
      <c r="BZ536" s="1594"/>
      <c r="CA536" s="1594"/>
      <c r="CB536" s="1594"/>
      <c r="CC536" s="1594"/>
      <c r="CD536" s="1594"/>
      <c r="CE536" s="1594"/>
      <c r="CF536" s="1594"/>
      <c r="CG536" s="1594"/>
      <c r="CH536" s="1594"/>
      <c r="CI536" s="1594"/>
      <c r="CJ536" s="1594"/>
      <c r="CK536" s="1594"/>
      <c r="CL536" s="1594"/>
      <c r="CM536" s="1594"/>
      <c r="CN536" s="1594"/>
      <c r="CO536" s="1594"/>
      <c r="CP536" s="1594"/>
      <c r="CQ536" s="1594"/>
      <c r="CR536" s="1594"/>
      <c r="CS536" s="1594"/>
      <c r="CT536" s="1594"/>
      <c r="CU536" s="1594"/>
      <c r="CV536" s="1594"/>
      <c r="CW536" s="1594"/>
      <c r="CX536" s="1594"/>
      <c r="CY536" s="1594"/>
      <c r="CZ536" s="1594"/>
      <c r="DA536" s="1594"/>
      <c r="DB536" s="1594"/>
      <c r="DC536" s="1594"/>
      <c r="DD536" s="1594"/>
      <c r="DE536" s="1594"/>
      <c r="DF536" s="1594"/>
      <c r="DG536" s="1594"/>
      <c r="DH536" s="1594"/>
      <c r="DI536" s="1594"/>
      <c r="DJ536" s="1594"/>
      <c r="DK536" s="1594"/>
      <c r="DL536" s="1594"/>
      <c r="DM536" s="1594"/>
      <c r="DN536" s="1594"/>
      <c r="DO536" s="1594"/>
      <c r="DP536" s="1594"/>
      <c r="DQ536" s="1594"/>
      <c r="DR536" s="1594"/>
      <c r="DS536" s="1594"/>
      <c r="DT536" s="1594"/>
      <c r="DU536" s="1594"/>
      <c r="DV536" s="1594"/>
      <c r="DW536" s="1594"/>
      <c r="DX536" s="1594"/>
      <c r="DY536" s="1594"/>
      <c r="DZ536" s="1594"/>
      <c r="EA536" s="1594"/>
      <c r="EB536" s="1594"/>
      <c r="EC536" s="1594"/>
      <c r="ED536" s="1594"/>
      <c r="EE536" s="1594"/>
      <c r="EF536" s="1594"/>
      <c r="EG536" s="1594"/>
      <c r="EH536" s="1594"/>
      <c r="EI536" s="1594"/>
      <c r="EJ536" s="1594"/>
      <c r="EK536" s="1594"/>
      <c r="EL536" s="1594"/>
      <c r="EM536" s="1594"/>
      <c r="EN536" s="1594"/>
      <c r="EO536" s="1594"/>
      <c r="EP536" s="1594"/>
      <c r="EQ536" s="1594"/>
      <c r="ER536" s="1594"/>
      <c r="ES536" s="1594"/>
    </row>
    <row r="537" spans="1:149" s="1595" customFormat="1" ht="12.5">
      <c r="A537" s="1644" t="str">
        <f t="shared" si="291"/>
        <v>Organisation</v>
      </c>
      <c r="B537" s="1758"/>
      <c r="C537" s="1758"/>
      <c r="D537" s="1758"/>
      <c r="E537" s="1671"/>
      <c r="F537" s="1592"/>
      <c r="G537" s="1714">
        <f t="shared" si="292"/>
        <v>0</v>
      </c>
      <c r="H537" s="1645"/>
      <c r="I537" s="1714">
        <f t="shared" si="293"/>
        <v>0</v>
      </c>
      <c r="J537" s="1646"/>
      <c r="K537" s="1646"/>
      <c r="L537" s="1592"/>
      <c r="M537" s="1597"/>
      <c r="N537" s="1597"/>
      <c r="O537" s="1646"/>
      <c r="P537" s="1647"/>
      <c r="Q537" s="1647"/>
      <c r="R537" s="1648"/>
      <c r="S537" s="1603"/>
      <c r="T537" s="1649"/>
      <c r="U537" s="1649"/>
      <c r="V537" s="1649"/>
      <c r="W537" s="1649"/>
      <c r="X537" s="1649"/>
      <c r="Y537" s="1649"/>
      <c r="Z537" s="1649"/>
      <c r="AA537" s="1649"/>
      <c r="AB537" s="1649"/>
      <c r="AC537" s="1649"/>
      <c r="AD537" s="1649"/>
      <c r="AE537" s="1649"/>
      <c r="AF537" s="1610">
        <f t="shared" si="272"/>
        <v>0</v>
      </c>
      <c r="AG537" s="1649"/>
      <c r="AH537" s="1649"/>
      <c r="AI537" s="1649"/>
      <c r="AJ537" s="1649"/>
      <c r="AK537" s="1649"/>
      <c r="AL537" s="1649"/>
      <c r="AM537" s="1649"/>
      <c r="AN537" s="1649"/>
      <c r="AO537" s="1649"/>
      <c r="AP537" s="1649"/>
      <c r="AQ537" s="1649"/>
      <c r="AR537" s="1709"/>
      <c r="AS537" s="1779">
        <f t="shared" si="273"/>
        <v>0</v>
      </c>
      <c r="AT537" s="1711">
        <f t="shared" si="294"/>
        <v>0</v>
      </c>
      <c r="AU537" s="1611">
        <f t="shared" si="274"/>
        <v>0</v>
      </c>
      <c r="AV537" s="1611">
        <f t="shared" si="275"/>
        <v>0</v>
      </c>
      <c r="AW537" s="1611">
        <f t="shared" si="276"/>
        <v>0</v>
      </c>
      <c r="AX537" s="1611">
        <f t="shared" si="277"/>
        <v>0</v>
      </c>
      <c r="AY537" s="1611">
        <f t="shared" si="278"/>
        <v>0</v>
      </c>
      <c r="AZ537" s="1611">
        <f t="shared" si="279"/>
        <v>0</v>
      </c>
      <c r="BA537" s="1611">
        <f t="shared" si="280"/>
        <v>0</v>
      </c>
      <c r="BB537" s="1611">
        <f t="shared" si="281"/>
        <v>0</v>
      </c>
      <c r="BC537" s="1611">
        <f t="shared" si="282"/>
        <v>0</v>
      </c>
      <c r="BD537" s="1611">
        <f t="shared" si="283"/>
        <v>0</v>
      </c>
      <c r="BE537" s="1611">
        <f t="shared" si="284"/>
        <v>0</v>
      </c>
      <c r="BF537" s="1611">
        <f t="shared" si="285"/>
        <v>0</v>
      </c>
      <c r="BG537" s="1611">
        <f t="shared" si="295"/>
        <v>0</v>
      </c>
      <c r="BH537" s="1611" t="str">
        <f t="shared" si="296"/>
        <v/>
      </c>
      <c r="BI537" s="1611" t="str">
        <f t="shared" si="297"/>
        <v/>
      </c>
      <c r="BJ537" s="1611" t="str">
        <f t="shared" si="286"/>
        <v/>
      </c>
      <c r="BK537" s="1611" t="str">
        <f t="shared" si="287"/>
        <v/>
      </c>
      <c r="BL537" s="1611" t="str">
        <f t="shared" ca="1" si="288"/>
        <v/>
      </c>
      <c r="BM537" s="1611" t="str">
        <f t="shared" si="298"/>
        <v/>
      </c>
      <c r="BN537" s="1611" t="str">
        <f t="shared" si="289"/>
        <v/>
      </c>
      <c r="BO537" s="1611" t="str">
        <f t="shared" si="290"/>
        <v/>
      </c>
      <c r="BP537" s="1611" t="str">
        <f t="shared" si="299"/>
        <v/>
      </c>
      <c r="BQ537" s="1611" t="str">
        <f t="shared" si="300"/>
        <v/>
      </c>
      <c r="BR537" s="1611" t="str">
        <f t="shared" si="301"/>
        <v/>
      </c>
      <c r="BS537" s="1611" t="str">
        <f t="shared" si="302"/>
        <v/>
      </c>
      <c r="BT537" s="1611" t="str">
        <f t="shared" si="303"/>
        <v/>
      </c>
      <c r="BU537" s="1731">
        <f t="shared" ca="1" si="304"/>
        <v>0</v>
      </c>
      <c r="BV537" s="1594"/>
      <c r="BW537" s="1594"/>
      <c r="BX537" s="1594"/>
      <c r="BY537" s="1594"/>
      <c r="BZ537" s="1594"/>
      <c r="CA537" s="1594"/>
      <c r="CB537" s="1594"/>
      <c r="CC537" s="1594"/>
      <c r="CD537" s="1594"/>
      <c r="CE537" s="1594"/>
      <c r="CF537" s="1594"/>
      <c r="CG537" s="1594"/>
      <c r="CH537" s="1594"/>
      <c r="CI537" s="1594"/>
      <c r="CJ537" s="1594"/>
      <c r="CK537" s="1594"/>
      <c r="CL537" s="1594"/>
      <c r="CM537" s="1594"/>
      <c r="CN537" s="1594"/>
      <c r="CO537" s="1594"/>
      <c r="CP537" s="1594"/>
      <c r="CQ537" s="1594"/>
      <c r="CR537" s="1594"/>
      <c r="CS537" s="1594"/>
      <c r="CT537" s="1594"/>
      <c r="CU537" s="1594"/>
      <c r="CV537" s="1594"/>
      <c r="CW537" s="1594"/>
      <c r="CX537" s="1594"/>
      <c r="CY537" s="1594"/>
      <c r="CZ537" s="1594"/>
      <c r="DA537" s="1594"/>
      <c r="DB537" s="1594"/>
      <c r="DC537" s="1594"/>
      <c r="DD537" s="1594"/>
      <c r="DE537" s="1594"/>
      <c r="DF537" s="1594"/>
      <c r="DG537" s="1594"/>
      <c r="DH537" s="1594"/>
      <c r="DI537" s="1594"/>
      <c r="DJ537" s="1594"/>
      <c r="DK537" s="1594"/>
      <c r="DL537" s="1594"/>
      <c r="DM537" s="1594"/>
      <c r="DN537" s="1594"/>
      <c r="DO537" s="1594"/>
      <c r="DP537" s="1594"/>
      <c r="DQ537" s="1594"/>
      <c r="DR537" s="1594"/>
      <c r="DS537" s="1594"/>
      <c r="DT537" s="1594"/>
      <c r="DU537" s="1594"/>
      <c r="DV537" s="1594"/>
      <c r="DW537" s="1594"/>
      <c r="DX537" s="1594"/>
      <c r="DY537" s="1594"/>
      <c r="DZ537" s="1594"/>
      <c r="EA537" s="1594"/>
      <c r="EB537" s="1594"/>
      <c r="EC537" s="1594"/>
      <c r="ED537" s="1594"/>
      <c r="EE537" s="1594"/>
      <c r="EF537" s="1594"/>
      <c r="EG537" s="1594"/>
      <c r="EH537" s="1594"/>
      <c r="EI537" s="1594"/>
      <c r="EJ537" s="1594"/>
      <c r="EK537" s="1594"/>
      <c r="EL537" s="1594"/>
      <c r="EM537" s="1594"/>
      <c r="EN537" s="1594"/>
      <c r="EO537" s="1594"/>
      <c r="EP537" s="1594"/>
      <c r="EQ537" s="1594"/>
      <c r="ER537" s="1594"/>
      <c r="ES537" s="1594"/>
    </row>
    <row r="538" spans="1:149" s="1595" customFormat="1" ht="12.5">
      <c r="A538" s="1644" t="str">
        <f t="shared" si="291"/>
        <v>Organisation</v>
      </c>
      <c r="B538" s="1758"/>
      <c r="C538" s="1758"/>
      <c r="D538" s="1758"/>
      <c r="E538" s="1671"/>
      <c r="F538" s="1592"/>
      <c r="G538" s="1714">
        <f t="shared" si="292"/>
        <v>0</v>
      </c>
      <c r="H538" s="1645"/>
      <c r="I538" s="1714">
        <f t="shared" si="293"/>
        <v>0</v>
      </c>
      <c r="J538" s="1646"/>
      <c r="K538" s="1646"/>
      <c r="L538" s="1592"/>
      <c r="M538" s="1597"/>
      <c r="N538" s="1597"/>
      <c r="O538" s="1646"/>
      <c r="P538" s="1647"/>
      <c r="Q538" s="1647"/>
      <c r="R538" s="1648"/>
      <c r="S538" s="1603"/>
      <c r="T538" s="1649"/>
      <c r="U538" s="1649"/>
      <c r="V538" s="1649"/>
      <c r="W538" s="1649"/>
      <c r="X538" s="1649"/>
      <c r="Y538" s="1649"/>
      <c r="Z538" s="1649"/>
      <c r="AA538" s="1649"/>
      <c r="AB538" s="1649"/>
      <c r="AC538" s="1649"/>
      <c r="AD538" s="1649"/>
      <c r="AE538" s="1649"/>
      <c r="AF538" s="1610">
        <f t="shared" si="272"/>
        <v>0</v>
      </c>
      <c r="AG538" s="1649"/>
      <c r="AH538" s="1649"/>
      <c r="AI538" s="1649"/>
      <c r="AJ538" s="1649"/>
      <c r="AK538" s="1649"/>
      <c r="AL538" s="1649"/>
      <c r="AM538" s="1649"/>
      <c r="AN538" s="1649"/>
      <c r="AO538" s="1649"/>
      <c r="AP538" s="1649"/>
      <c r="AQ538" s="1649"/>
      <c r="AR538" s="1709"/>
      <c r="AS538" s="1779">
        <f t="shared" si="273"/>
        <v>0</v>
      </c>
      <c r="AT538" s="1711">
        <f t="shared" si="294"/>
        <v>0</v>
      </c>
      <c r="AU538" s="1611">
        <f t="shared" si="274"/>
        <v>0</v>
      </c>
      <c r="AV538" s="1611">
        <f t="shared" si="275"/>
        <v>0</v>
      </c>
      <c r="AW538" s="1611">
        <f t="shared" si="276"/>
        <v>0</v>
      </c>
      <c r="AX538" s="1611">
        <f t="shared" si="277"/>
        <v>0</v>
      </c>
      <c r="AY538" s="1611">
        <f t="shared" si="278"/>
        <v>0</v>
      </c>
      <c r="AZ538" s="1611">
        <f t="shared" si="279"/>
        <v>0</v>
      </c>
      <c r="BA538" s="1611">
        <f t="shared" si="280"/>
        <v>0</v>
      </c>
      <c r="BB538" s="1611">
        <f t="shared" si="281"/>
        <v>0</v>
      </c>
      <c r="BC538" s="1611">
        <f t="shared" si="282"/>
        <v>0</v>
      </c>
      <c r="BD538" s="1611">
        <f t="shared" si="283"/>
        <v>0</v>
      </c>
      <c r="BE538" s="1611">
        <f t="shared" si="284"/>
        <v>0</v>
      </c>
      <c r="BF538" s="1611">
        <f t="shared" si="285"/>
        <v>0</v>
      </c>
      <c r="BG538" s="1611">
        <f t="shared" si="295"/>
        <v>0</v>
      </c>
      <c r="BH538" s="1611" t="str">
        <f t="shared" si="296"/>
        <v/>
      </c>
      <c r="BI538" s="1611" t="str">
        <f t="shared" si="297"/>
        <v/>
      </c>
      <c r="BJ538" s="1611" t="str">
        <f t="shared" si="286"/>
        <v/>
      </c>
      <c r="BK538" s="1611" t="str">
        <f t="shared" si="287"/>
        <v/>
      </c>
      <c r="BL538" s="1611" t="str">
        <f t="shared" ca="1" si="288"/>
        <v/>
      </c>
      <c r="BM538" s="1611" t="str">
        <f t="shared" si="298"/>
        <v/>
      </c>
      <c r="BN538" s="1611" t="str">
        <f t="shared" si="289"/>
        <v/>
      </c>
      <c r="BO538" s="1611" t="str">
        <f t="shared" si="290"/>
        <v/>
      </c>
      <c r="BP538" s="1611" t="str">
        <f t="shared" si="299"/>
        <v/>
      </c>
      <c r="BQ538" s="1611" t="str">
        <f t="shared" si="300"/>
        <v/>
      </c>
      <c r="BR538" s="1611" t="str">
        <f t="shared" si="301"/>
        <v/>
      </c>
      <c r="BS538" s="1611" t="str">
        <f t="shared" si="302"/>
        <v/>
      </c>
      <c r="BT538" s="1611" t="str">
        <f t="shared" si="303"/>
        <v/>
      </c>
      <c r="BU538" s="1731">
        <f t="shared" ca="1" si="304"/>
        <v>0</v>
      </c>
      <c r="BV538" s="1594"/>
      <c r="BW538" s="1594"/>
      <c r="BX538" s="1594"/>
      <c r="BY538" s="1594"/>
      <c r="BZ538" s="1594"/>
      <c r="CA538" s="1594"/>
      <c r="CB538" s="1594"/>
      <c r="CC538" s="1594"/>
      <c r="CD538" s="1594"/>
      <c r="CE538" s="1594"/>
      <c r="CF538" s="1594"/>
      <c r="CG538" s="1594"/>
      <c r="CH538" s="1594"/>
      <c r="CI538" s="1594"/>
      <c r="CJ538" s="1594"/>
      <c r="CK538" s="1594"/>
      <c r="CL538" s="1594"/>
      <c r="CM538" s="1594"/>
      <c r="CN538" s="1594"/>
      <c r="CO538" s="1594"/>
      <c r="CP538" s="1594"/>
      <c r="CQ538" s="1594"/>
      <c r="CR538" s="1594"/>
      <c r="CS538" s="1594"/>
      <c r="CT538" s="1594"/>
      <c r="CU538" s="1594"/>
      <c r="CV538" s="1594"/>
      <c r="CW538" s="1594"/>
      <c r="CX538" s="1594"/>
      <c r="CY538" s="1594"/>
      <c r="CZ538" s="1594"/>
      <c r="DA538" s="1594"/>
      <c r="DB538" s="1594"/>
      <c r="DC538" s="1594"/>
      <c r="DD538" s="1594"/>
      <c r="DE538" s="1594"/>
      <c r="DF538" s="1594"/>
      <c r="DG538" s="1594"/>
      <c r="DH538" s="1594"/>
      <c r="DI538" s="1594"/>
      <c r="DJ538" s="1594"/>
      <c r="DK538" s="1594"/>
      <c r="DL538" s="1594"/>
      <c r="DM538" s="1594"/>
      <c r="DN538" s="1594"/>
      <c r="DO538" s="1594"/>
      <c r="DP538" s="1594"/>
      <c r="DQ538" s="1594"/>
      <c r="DR538" s="1594"/>
      <c r="DS538" s="1594"/>
      <c r="DT538" s="1594"/>
      <c r="DU538" s="1594"/>
      <c r="DV538" s="1594"/>
      <c r="DW538" s="1594"/>
      <c r="DX538" s="1594"/>
      <c r="DY538" s="1594"/>
      <c r="DZ538" s="1594"/>
      <c r="EA538" s="1594"/>
      <c r="EB538" s="1594"/>
      <c r="EC538" s="1594"/>
      <c r="ED538" s="1594"/>
      <c r="EE538" s="1594"/>
      <c r="EF538" s="1594"/>
      <c r="EG538" s="1594"/>
      <c r="EH538" s="1594"/>
      <c r="EI538" s="1594"/>
      <c r="EJ538" s="1594"/>
      <c r="EK538" s="1594"/>
      <c r="EL538" s="1594"/>
      <c r="EM538" s="1594"/>
      <c r="EN538" s="1594"/>
      <c r="EO538" s="1594"/>
      <c r="EP538" s="1594"/>
      <c r="EQ538" s="1594"/>
      <c r="ER538" s="1594"/>
      <c r="ES538" s="1594"/>
    </row>
    <row r="539" spans="1:149" s="1595" customFormat="1" ht="12.5">
      <c r="A539" s="1644" t="str">
        <f t="shared" si="291"/>
        <v>Organisation</v>
      </c>
      <c r="B539" s="1758"/>
      <c r="C539" s="1758"/>
      <c r="D539" s="1758"/>
      <c r="E539" s="1671"/>
      <c r="F539" s="1592"/>
      <c r="G539" s="1714">
        <f t="shared" si="292"/>
        <v>0</v>
      </c>
      <c r="H539" s="1645"/>
      <c r="I539" s="1714">
        <f t="shared" si="293"/>
        <v>0</v>
      </c>
      <c r="J539" s="1646"/>
      <c r="K539" s="1646"/>
      <c r="L539" s="1592"/>
      <c r="M539" s="1597"/>
      <c r="N539" s="1597"/>
      <c r="O539" s="1646"/>
      <c r="P539" s="1647"/>
      <c r="Q539" s="1647"/>
      <c r="R539" s="1648"/>
      <c r="S539" s="1603"/>
      <c r="T539" s="1649"/>
      <c r="U539" s="1649"/>
      <c r="V539" s="1649"/>
      <c r="W539" s="1649"/>
      <c r="X539" s="1649"/>
      <c r="Y539" s="1649"/>
      <c r="Z539" s="1649"/>
      <c r="AA539" s="1649"/>
      <c r="AB539" s="1649"/>
      <c r="AC539" s="1649"/>
      <c r="AD539" s="1649"/>
      <c r="AE539" s="1649"/>
      <c r="AF539" s="1610">
        <f t="shared" si="272"/>
        <v>0</v>
      </c>
      <c r="AG539" s="1649"/>
      <c r="AH539" s="1649"/>
      <c r="AI539" s="1649"/>
      <c r="AJ539" s="1649"/>
      <c r="AK539" s="1649"/>
      <c r="AL539" s="1649"/>
      <c r="AM539" s="1649"/>
      <c r="AN539" s="1649"/>
      <c r="AO539" s="1649"/>
      <c r="AP539" s="1649"/>
      <c r="AQ539" s="1649"/>
      <c r="AR539" s="1709"/>
      <c r="AS539" s="1779">
        <f t="shared" si="273"/>
        <v>0</v>
      </c>
      <c r="AT539" s="1711">
        <f t="shared" si="294"/>
        <v>0</v>
      </c>
      <c r="AU539" s="1611">
        <f t="shared" si="274"/>
        <v>0</v>
      </c>
      <c r="AV539" s="1611">
        <f t="shared" si="275"/>
        <v>0</v>
      </c>
      <c r="AW539" s="1611">
        <f t="shared" si="276"/>
        <v>0</v>
      </c>
      <c r="AX539" s="1611">
        <f t="shared" si="277"/>
        <v>0</v>
      </c>
      <c r="AY539" s="1611">
        <f t="shared" si="278"/>
        <v>0</v>
      </c>
      <c r="AZ539" s="1611">
        <f t="shared" si="279"/>
        <v>0</v>
      </c>
      <c r="BA539" s="1611">
        <f t="shared" si="280"/>
        <v>0</v>
      </c>
      <c r="BB539" s="1611">
        <f t="shared" si="281"/>
        <v>0</v>
      </c>
      <c r="BC539" s="1611">
        <f t="shared" si="282"/>
        <v>0</v>
      </c>
      <c r="BD539" s="1611">
        <f t="shared" si="283"/>
        <v>0</v>
      </c>
      <c r="BE539" s="1611">
        <f t="shared" si="284"/>
        <v>0</v>
      </c>
      <c r="BF539" s="1611">
        <f t="shared" si="285"/>
        <v>0</v>
      </c>
      <c r="BG539" s="1611">
        <f t="shared" si="295"/>
        <v>0</v>
      </c>
      <c r="BH539" s="1611" t="str">
        <f t="shared" si="296"/>
        <v/>
      </c>
      <c r="BI539" s="1611" t="str">
        <f t="shared" si="297"/>
        <v/>
      </c>
      <c r="BJ539" s="1611" t="str">
        <f t="shared" si="286"/>
        <v/>
      </c>
      <c r="BK539" s="1611" t="str">
        <f t="shared" si="287"/>
        <v/>
      </c>
      <c r="BL539" s="1611" t="str">
        <f t="shared" ca="1" si="288"/>
        <v/>
      </c>
      <c r="BM539" s="1611" t="str">
        <f t="shared" si="298"/>
        <v/>
      </c>
      <c r="BN539" s="1611" t="str">
        <f t="shared" si="289"/>
        <v/>
      </c>
      <c r="BO539" s="1611" t="str">
        <f t="shared" si="290"/>
        <v/>
      </c>
      <c r="BP539" s="1611" t="str">
        <f t="shared" si="299"/>
        <v/>
      </c>
      <c r="BQ539" s="1611" t="str">
        <f t="shared" si="300"/>
        <v/>
      </c>
      <c r="BR539" s="1611" t="str">
        <f t="shared" si="301"/>
        <v/>
      </c>
      <c r="BS539" s="1611" t="str">
        <f t="shared" si="302"/>
        <v/>
      </c>
      <c r="BT539" s="1611" t="str">
        <f t="shared" si="303"/>
        <v/>
      </c>
      <c r="BU539" s="1731">
        <f t="shared" ca="1" si="304"/>
        <v>0</v>
      </c>
      <c r="BV539" s="1594"/>
      <c r="BW539" s="1594"/>
      <c r="BX539" s="1594"/>
      <c r="BY539" s="1594"/>
      <c r="BZ539" s="1594"/>
      <c r="CA539" s="1594"/>
      <c r="CB539" s="1594"/>
      <c r="CC539" s="1594"/>
      <c r="CD539" s="1594"/>
      <c r="CE539" s="1594"/>
      <c r="CF539" s="1594"/>
      <c r="CG539" s="1594"/>
      <c r="CH539" s="1594"/>
      <c r="CI539" s="1594"/>
      <c r="CJ539" s="1594"/>
      <c r="CK539" s="1594"/>
      <c r="CL539" s="1594"/>
      <c r="CM539" s="1594"/>
      <c r="CN539" s="1594"/>
      <c r="CO539" s="1594"/>
      <c r="CP539" s="1594"/>
      <c r="CQ539" s="1594"/>
      <c r="CR539" s="1594"/>
      <c r="CS539" s="1594"/>
      <c r="CT539" s="1594"/>
      <c r="CU539" s="1594"/>
      <c r="CV539" s="1594"/>
      <c r="CW539" s="1594"/>
      <c r="CX539" s="1594"/>
      <c r="CY539" s="1594"/>
      <c r="CZ539" s="1594"/>
      <c r="DA539" s="1594"/>
      <c r="DB539" s="1594"/>
      <c r="DC539" s="1594"/>
      <c r="DD539" s="1594"/>
      <c r="DE539" s="1594"/>
      <c r="DF539" s="1594"/>
      <c r="DG539" s="1594"/>
      <c r="DH539" s="1594"/>
      <c r="DI539" s="1594"/>
      <c r="DJ539" s="1594"/>
      <c r="DK539" s="1594"/>
      <c r="DL539" s="1594"/>
      <c r="DM539" s="1594"/>
      <c r="DN539" s="1594"/>
      <c r="DO539" s="1594"/>
      <c r="DP539" s="1594"/>
      <c r="DQ539" s="1594"/>
      <c r="DR539" s="1594"/>
      <c r="DS539" s="1594"/>
      <c r="DT539" s="1594"/>
      <c r="DU539" s="1594"/>
      <c r="DV539" s="1594"/>
      <c r="DW539" s="1594"/>
      <c r="DX539" s="1594"/>
      <c r="DY539" s="1594"/>
      <c r="DZ539" s="1594"/>
      <c r="EA539" s="1594"/>
      <c r="EB539" s="1594"/>
      <c r="EC539" s="1594"/>
      <c r="ED539" s="1594"/>
      <c r="EE539" s="1594"/>
      <c r="EF539" s="1594"/>
      <c r="EG539" s="1594"/>
      <c r="EH539" s="1594"/>
      <c r="EI539" s="1594"/>
      <c r="EJ539" s="1594"/>
      <c r="EK539" s="1594"/>
      <c r="EL539" s="1594"/>
      <c r="EM539" s="1594"/>
      <c r="EN539" s="1594"/>
      <c r="EO539" s="1594"/>
      <c r="EP539" s="1594"/>
      <c r="EQ539" s="1594"/>
      <c r="ER539" s="1594"/>
      <c r="ES539" s="1594"/>
    </row>
    <row r="540" spans="1:149" s="1595" customFormat="1" ht="12.5">
      <c r="A540" s="1644" t="str">
        <f t="shared" si="291"/>
        <v>Organisation</v>
      </c>
      <c r="B540" s="1758"/>
      <c r="C540" s="1758"/>
      <c r="D540" s="1758"/>
      <c r="E540" s="1671"/>
      <c r="F540" s="1592"/>
      <c r="G540" s="1714">
        <f t="shared" si="292"/>
        <v>0</v>
      </c>
      <c r="H540" s="1645"/>
      <c r="I540" s="1714">
        <f t="shared" si="293"/>
        <v>0</v>
      </c>
      <c r="J540" s="1646"/>
      <c r="K540" s="1646"/>
      <c r="L540" s="1592"/>
      <c r="M540" s="1597"/>
      <c r="N540" s="1597"/>
      <c r="O540" s="1646"/>
      <c r="P540" s="1647"/>
      <c r="Q540" s="1647"/>
      <c r="R540" s="1648"/>
      <c r="S540" s="1603"/>
      <c r="T540" s="1649"/>
      <c r="U540" s="1649"/>
      <c r="V540" s="1649"/>
      <c r="W540" s="1649"/>
      <c r="X540" s="1649"/>
      <c r="Y540" s="1649"/>
      <c r="Z540" s="1649"/>
      <c r="AA540" s="1649"/>
      <c r="AB540" s="1649"/>
      <c r="AC540" s="1649"/>
      <c r="AD540" s="1649"/>
      <c r="AE540" s="1649"/>
      <c r="AF540" s="1610">
        <f t="shared" si="272"/>
        <v>0</v>
      </c>
      <c r="AG540" s="1649"/>
      <c r="AH540" s="1649"/>
      <c r="AI540" s="1649"/>
      <c r="AJ540" s="1649"/>
      <c r="AK540" s="1649"/>
      <c r="AL540" s="1649"/>
      <c r="AM540" s="1649"/>
      <c r="AN540" s="1649"/>
      <c r="AO540" s="1649"/>
      <c r="AP540" s="1649"/>
      <c r="AQ540" s="1649"/>
      <c r="AR540" s="1709"/>
      <c r="AS540" s="1779">
        <f t="shared" si="273"/>
        <v>0</v>
      </c>
      <c r="AT540" s="1711">
        <f t="shared" si="294"/>
        <v>0</v>
      </c>
      <c r="AU540" s="1611">
        <f t="shared" si="274"/>
        <v>0</v>
      </c>
      <c r="AV540" s="1611">
        <f t="shared" si="275"/>
        <v>0</v>
      </c>
      <c r="AW540" s="1611">
        <f t="shared" si="276"/>
        <v>0</v>
      </c>
      <c r="AX540" s="1611">
        <f t="shared" si="277"/>
        <v>0</v>
      </c>
      <c r="AY540" s="1611">
        <f t="shared" si="278"/>
        <v>0</v>
      </c>
      <c r="AZ540" s="1611">
        <f t="shared" si="279"/>
        <v>0</v>
      </c>
      <c r="BA540" s="1611">
        <f t="shared" si="280"/>
        <v>0</v>
      </c>
      <c r="BB540" s="1611">
        <f t="shared" si="281"/>
        <v>0</v>
      </c>
      <c r="BC540" s="1611">
        <f t="shared" si="282"/>
        <v>0</v>
      </c>
      <c r="BD540" s="1611">
        <f t="shared" si="283"/>
        <v>0</v>
      </c>
      <c r="BE540" s="1611">
        <f t="shared" si="284"/>
        <v>0</v>
      </c>
      <c r="BF540" s="1611">
        <f t="shared" si="285"/>
        <v>0</v>
      </c>
      <c r="BG540" s="1611">
        <f t="shared" si="295"/>
        <v>0</v>
      </c>
      <c r="BH540" s="1611" t="str">
        <f t="shared" si="296"/>
        <v/>
      </c>
      <c r="BI540" s="1611" t="str">
        <f t="shared" si="297"/>
        <v/>
      </c>
      <c r="BJ540" s="1611" t="str">
        <f t="shared" si="286"/>
        <v/>
      </c>
      <c r="BK540" s="1611" t="str">
        <f t="shared" si="287"/>
        <v/>
      </c>
      <c r="BL540" s="1611" t="str">
        <f t="shared" ca="1" si="288"/>
        <v/>
      </c>
      <c r="BM540" s="1611" t="str">
        <f t="shared" si="298"/>
        <v/>
      </c>
      <c r="BN540" s="1611" t="str">
        <f t="shared" si="289"/>
        <v/>
      </c>
      <c r="BO540" s="1611" t="str">
        <f t="shared" si="290"/>
        <v/>
      </c>
      <c r="BP540" s="1611" t="str">
        <f t="shared" si="299"/>
        <v/>
      </c>
      <c r="BQ540" s="1611" t="str">
        <f t="shared" si="300"/>
        <v/>
      </c>
      <c r="BR540" s="1611" t="str">
        <f t="shared" si="301"/>
        <v/>
      </c>
      <c r="BS540" s="1611" t="str">
        <f t="shared" si="302"/>
        <v/>
      </c>
      <c r="BT540" s="1611" t="str">
        <f t="shared" si="303"/>
        <v/>
      </c>
      <c r="BU540" s="1731">
        <f t="shared" ca="1" si="304"/>
        <v>0</v>
      </c>
      <c r="BV540" s="1594"/>
      <c r="BW540" s="1594"/>
      <c r="BX540" s="1594"/>
      <c r="BY540" s="1594"/>
      <c r="BZ540" s="1594"/>
      <c r="CA540" s="1594"/>
      <c r="CB540" s="1594"/>
      <c r="CC540" s="1594"/>
      <c r="CD540" s="1594"/>
      <c r="CE540" s="1594"/>
      <c r="CF540" s="1594"/>
      <c r="CG540" s="1594"/>
      <c r="CH540" s="1594"/>
      <c r="CI540" s="1594"/>
      <c r="CJ540" s="1594"/>
      <c r="CK540" s="1594"/>
      <c r="CL540" s="1594"/>
      <c r="CM540" s="1594"/>
      <c r="CN540" s="1594"/>
      <c r="CO540" s="1594"/>
      <c r="CP540" s="1594"/>
      <c r="CQ540" s="1594"/>
      <c r="CR540" s="1594"/>
      <c r="CS540" s="1594"/>
      <c r="CT540" s="1594"/>
      <c r="CU540" s="1594"/>
      <c r="CV540" s="1594"/>
      <c r="CW540" s="1594"/>
      <c r="CX540" s="1594"/>
      <c r="CY540" s="1594"/>
      <c r="CZ540" s="1594"/>
      <c r="DA540" s="1594"/>
      <c r="DB540" s="1594"/>
      <c r="DC540" s="1594"/>
      <c r="DD540" s="1594"/>
      <c r="DE540" s="1594"/>
      <c r="DF540" s="1594"/>
      <c r="DG540" s="1594"/>
      <c r="DH540" s="1594"/>
      <c r="DI540" s="1594"/>
      <c r="DJ540" s="1594"/>
      <c r="DK540" s="1594"/>
      <c r="DL540" s="1594"/>
      <c r="DM540" s="1594"/>
      <c r="DN540" s="1594"/>
      <c r="DO540" s="1594"/>
      <c r="DP540" s="1594"/>
      <c r="DQ540" s="1594"/>
      <c r="DR540" s="1594"/>
      <c r="DS540" s="1594"/>
      <c r="DT540" s="1594"/>
      <c r="DU540" s="1594"/>
      <c r="DV540" s="1594"/>
      <c r="DW540" s="1594"/>
      <c r="DX540" s="1594"/>
      <c r="DY540" s="1594"/>
      <c r="DZ540" s="1594"/>
      <c r="EA540" s="1594"/>
      <c r="EB540" s="1594"/>
      <c r="EC540" s="1594"/>
      <c r="ED540" s="1594"/>
      <c r="EE540" s="1594"/>
      <c r="EF540" s="1594"/>
      <c r="EG540" s="1594"/>
      <c r="EH540" s="1594"/>
      <c r="EI540" s="1594"/>
      <c r="EJ540" s="1594"/>
      <c r="EK540" s="1594"/>
      <c r="EL540" s="1594"/>
      <c r="EM540" s="1594"/>
      <c r="EN540" s="1594"/>
      <c r="EO540" s="1594"/>
      <c r="EP540" s="1594"/>
      <c r="EQ540" s="1594"/>
      <c r="ER540" s="1594"/>
      <c r="ES540" s="1594"/>
    </row>
    <row r="541" spans="1:149" s="1595" customFormat="1" ht="12.5">
      <c r="A541" s="1644" t="str">
        <f t="shared" si="291"/>
        <v>Organisation</v>
      </c>
      <c r="B541" s="1758"/>
      <c r="C541" s="1758"/>
      <c r="D541" s="1758"/>
      <c r="E541" s="1671"/>
      <c r="F541" s="1592"/>
      <c r="G541" s="1714">
        <f t="shared" si="292"/>
        <v>0</v>
      </c>
      <c r="H541" s="1645"/>
      <c r="I541" s="1714">
        <f t="shared" si="293"/>
        <v>0</v>
      </c>
      <c r="J541" s="1646"/>
      <c r="K541" s="1646"/>
      <c r="L541" s="1592"/>
      <c r="M541" s="1597"/>
      <c r="N541" s="1597"/>
      <c r="O541" s="1646"/>
      <c r="P541" s="1647"/>
      <c r="Q541" s="1647"/>
      <c r="R541" s="1648"/>
      <c r="S541" s="1603"/>
      <c r="T541" s="1649"/>
      <c r="U541" s="1649"/>
      <c r="V541" s="1649"/>
      <c r="W541" s="1649"/>
      <c r="X541" s="1649"/>
      <c r="Y541" s="1649"/>
      <c r="Z541" s="1649"/>
      <c r="AA541" s="1649"/>
      <c r="AB541" s="1649"/>
      <c r="AC541" s="1649"/>
      <c r="AD541" s="1649"/>
      <c r="AE541" s="1649"/>
      <c r="AF541" s="1610">
        <f t="shared" si="272"/>
        <v>0</v>
      </c>
      <c r="AG541" s="1649"/>
      <c r="AH541" s="1649"/>
      <c r="AI541" s="1649"/>
      <c r="AJ541" s="1649"/>
      <c r="AK541" s="1649"/>
      <c r="AL541" s="1649"/>
      <c r="AM541" s="1649"/>
      <c r="AN541" s="1649"/>
      <c r="AO541" s="1649"/>
      <c r="AP541" s="1649"/>
      <c r="AQ541" s="1649"/>
      <c r="AR541" s="1709"/>
      <c r="AS541" s="1779">
        <f t="shared" si="273"/>
        <v>0</v>
      </c>
      <c r="AT541" s="1711">
        <f t="shared" si="294"/>
        <v>0</v>
      </c>
      <c r="AU541" s="1611">
        <f t="shared" si="274"/>
        <v>0</v>
      </c>
      <c r="AV541" s="1611">
        <f t="shared" si="275"/>
        <v>0</v>
      </c>
      <c r="AW541" s="1611">
        <f t="shared" si="276"/>
        <v>0</v>
      </c>
      <c r="AX541" s="1611">
        <f t="shared" si="277"/>
        <v>0</v>
      </c>
      <c r="AY541" s="1611">
        <f t="shared" si="278"/>
        <v>0</v>
      </c>
      <c r="AZ541" s="1611">
        <f t="shared" si="279"/>
        <v>0</v>
      </c>
      <c r="BA541" s="1611">
        <f t="shared" si="280"/>
        <v>0</v>
      </c>
      <c r="BB541" s="1611">
        <f t="shared" si="281"/>
        <v>0</v>
      </c>
      <c r="BC541" s="1611">
        <f t="shared" si="282"/>
        <v>0</v>
      </c>
      <c r="BD541" s="1611">
        <f t="shared" si="283"/>
        <v>0</v>
      </c>
      <c r="BE541" s="1611">
        <f t="shared" si="284"/>
        <v>0</v>
      </c>
      <c r="BF541" s="1611">
        <f t="shared" si="285"/>
        <v>0</v>
      </c>
      <c r="BG541" s="1611">
        <f t="shared" si="295"/>
        <v>0</v>
      </c>
      <c r="BH541" s="1611" t="str">
        <f t="shared" si="296"/>
        <v/>
      </c>
      <c r="BI541" s="1611" t="str">
        <f t="shared" si="297"/>
        <v/>
      </c>
      <c r="BJ541" s="1611" t="str">
        <f t="shared" si="286"/>
        <v/>
      </c>
      <c r="BK541" s="1611" t="str">
        <f t="shared" si="287"/>
        <v/>
      </c>
      <c r="BL541" s="1611" t="str">
        <f t="shared" ca="1" si="288"/>
        <v/>
      </c>
      <c r="BM541" s="1611" t="str">
        <f t="shared" si="298"/>
        <v/>
      </c>
      <c r="BN541" s="1611" t="str">
        <f t="shared" si="289"/>
        <v/>
      </c>
      <c r="BO541" s="1611" t="str">
        <f t="shared" si="290"/>
        <v/>
      </c>
      <c r="BP541" s="1611" t="str">
        <f t="shared" si="299"/>
        <v/>
      </c>
      <c r="BQ541" s="1611" t="str">
        <f t="shared" si="300"/>
        <v/>
      </c>
      <c r="BR541" s="1611" t="str">
        <f t="shared" si="301"/>
        <v/>
      </c>
      <c r="BS541" s="1611" t="str">
        <f t="shared" si="302"/>
        <v/>
      </c>
      <c r="BT541" s="1611" t="str">
        <f t="shared" si="303"/>
        <v/>
      </c>
      <c r="BU541" s="1731">
        <f t="shared" ca="1" si="304"/>
        <v>0</v>
      </c>
      <c r="BV541" s="1594"/>
      <c r="BW541" s="1594"/>
      <c r="BX541" s="1594"/>
      <c r="BY541" s="1594"/>
      <c r="BZ541" s="1594"/>
      <c r="CA541" s="1594"/>
      <c r="CB541" s="1594"/>
      <c r="CC541" s="1594"/>
      <c r="CD541" s="1594"/>
      <c r="CE541" s="1594"/>
      <c r="CF541" s="1594"/>
      <c r="CG541" s="1594"/>
      <c r="CH541" s="1594"/>
      <c r="CI541" s="1594"/>
      <c r="CJ541" s="1594"/>
      <c r="CK541" s="1594"/>
      <c r="CL541" s="1594"/>
      <c r="CM541" s="1594"/>
      <c r="CN541" s="1594"/>
      <c r="CO541" s="1594"/>
      <c r="CP541" s="1594"/>
      <c r="CQ541" s="1594"/>
      <c r="CR541" s="1594"/>
      <c r="CS541" s="1594"/>
      <c r="CT541" s="1594"/>
      <c r="CU541" s="1594"/>
      <c r="CV541" s="1594"/>
      <c r="CW541" s="1594"/>
      <c r="CX541" s="1594"/>
      <c r="CY541" s="1594"/>
      <c r="CZ541" s="1594"/>
      <c r="DA541" s="1594"/>
      <c r="DB541" s="1594"/>
      <c r="DC541" s="1594"/>
      <c r="DD541" s="1594"/>
      <c r="DE541" s="1594"/>
      <c r="DF541" s="1594"/>
      <c r="DG541" s="1594"/>
      <c r="DH541" s="1594"/>
      <c r="DI541" s="1594"/>
      <c r="DJ541" s="1594"/>
      <c r="DK541" s="1594"/>
      <c r="DL541" s="1594"/>
      <c r="DM541" s="1594"/>
      <c r="DN541" s="1594"/>
      <c r="DO541" s="1594"/>
      <c r="DP541" s="1594"/>
      <c r="DQ541" s="1594"/>
      <c r="DR541" s="1594"/>
      <c r="DS541" s="1594"/>
      <c r="DT541" s="1594"/>
      <c r="DU541" s="1594"/>
      <c r="DV541" s="1594"/>
      <c r="DW541" s="1594"/>
      <c r="DX541" s="1594"/>
      <c r="DY541" s="1594"/>
      <c r="DZ541" s="1594"/>
      <c r="EA541" s="1594"/>
      <c r="EB541" s="1594"/>
      <c r="EC541" s="1594"/>
      <c r="ED541" s="1594"/>
      <c r="EE541" s="1594"/>
      <c r="EF541" s="1594"/>
      <c r="EG541" s="1594"/>
      <c r="EH541" s="1594"/>
      <c r="EI541" s="1594"/>
      <c r="EJ541" s="1594"/>
      <c r="EK541" s="1594"/>
      <c r="EL541" s="1594"/>
      <c r="EM541" s="1594"/>
      <c r="EN541" s="1594"/>
      <c r="EO541" s="1594"/>
      <c r="EP541" s="1594"/>
      <c r="EQ541" s="1594"/>
      <c r="ER541" s="1594"/>
      <c r="ES541" s="1594"/>
    </row>
    <row r="542" spans="1:149" s="1595" customFormat="1" ht="12.5">
      <c r="A542" s="1644" t="str">
        <f t="shared" si="291"/>
        <v>Organisation</v>
      </c>
      <c r="B542" s="1758"/>
      <c r="C542" s="1758"/>
      <c r="D542" s="1758"/>
      <c r="E542" s="1671"/>
      <c r="F542" s="1592"/>
      <c r="G542" s="1714">
        <f t="shared" si="292"/>
        <v>0</v>
      </c>
      <c r="H542" s="1645"/>
      <c r="I542" s="1714">
        <f t="shared" si="293"/>
        <v>0</v>
      </c>
      <c r="J542" s="1646"/>
      <c r="K542" s="1646"/>
      <c r="L542" s="1592"/>
      <c r="M542" s="1597"/>
      <c r="N542" s="1597"/>
      <c r="O542" s="1646"/>
      <c r="P542" s="1647"/>
      <c r="Q542" s="1647"/>
      <c r="R542" s="1648"/>
      <c r="S542" s="1603"/>
      <c r="T542" s="1649"/>
      <c r="U542" s="1649"/>
      <c r="V542" s="1649"/>
      <c r="W542" s="1649"/>
      <c r="X542" s="1649"/>
      <c r="Y542" s="1649"/>
      <c r="Z542" s="1649"/>
      <c r="AA542" s="1649"/>
      <c r="AB542" s="1649"/>
      <c r="AC542" s="1649"/>
      <c r="AD542" s="1649"/>
      <c r="AE542" s="1649"/>
      <c r="AF542" s="1610">
        <f t="shared" si="272"/>
        <v>0</v>
      </c>
      <c r="AG542" s="1649"/>
      <c r="AH542" s="1649"/>
      <c r="AI542" s="1649"/>
      <c r="AJ542" s="1649"/>
      <c r="AK542" s="1649"/>
      <c r="AL542" s="1649"/>
      <c r="AM542" s="1649"/>
      <c r="AN542" s="1649"/>
      <c r="AO542" s="1649"/>
      <c r="AP542" s="1649"/>
      <c r="AQ542" s="1649"/>
      <c r="AR542" s="1709"/>
      <c r="AS542" s="1779">
        <f t="shared" si="273"/>
        <v>0</v>
      </c>
      <c r="AT542" s="1711">
        <f t="shared" si="294"/>
        <v>0</v>
      </c>
      <c r="AU542" s="1611">
        <f t="shared" si="274"/>
        <v>0</v>
      </c>
      <c r="AV542" s="1611">
        <f t="shared" si="275"/>
        <v>0</v>
      </c>
      <c r="AW542" s="1611">
        <f t="shared" si="276"/>
        <v>0</v>
      </c>
      <c r="AX542" s="1611">
        <f t="shared" si="277"/>
        <v>0</v>
      </c>
      <c r="AY542" s="1611">
        <f t="shared" si="278"/>
        <v>0</v>
      </c>
      <c r="AZ542" s="1611">
        <f t="shared" si="279"/>
        <v>0</v>
      </c>
      <c r="BA542" s="1611">
        <f t="shared" si="280"/>
        <v>0</v>
      </c>
      <c r="BB542" s="1611">
        <f t="shared" si="281"/>
        <v>0</v>
      </c>
      <c r="BC542" s="1611">
        <f t="shared" si="282"/>
        <v>0</v>
      </c>
      <c r="BD542" s="1611">
        <f t="shared" si="283"/>
        <v>0</v>
      </c>
      <c r="BE542" s="1611">
        <f t="shared" si="284"/>
        <v>0</v>
      </c>
      <c r="BF542" s="1611">
        <f t="shared" si="285"/>
        <v>0</v>
      </c>
      <c r="BG542" s="1611">
        <f t="shared" si="295"/>
        <v>0</v>
      </c>
      <c r="BH542" s="1611" t="str">
        <f t="shared" si="296"/>
        <v/>
      </c>
      <c r="BI542" s="1611" t="str">
        <f t="shared" si="297"/>
        <v/>
      </c>
      <c r="BJ542" s="1611" t="str">
        <f t="shared" si="286"/>
        <v/>
      </c>
      <c r="BK542" s="1611" t="str">
        <f t="shared" si="287"/>
        <v/>
      </c>
      <c r="BL542" s="1611" t="str">
        <f t="shared" ca="1" si="288"/>
        <v/>
      </c>
      <c r="BM542" s="1611" t="str">
        <f t="shared" si="298"/>
        <v/>
      </c>
      <c r="BN542" s="1611" t="str">
        <f t="shared" si="289"/>
        <v/>
      </c>
      <c r="BO542" s="1611" t="str">
        <f t="shared" si="290"/>
        <v/>
      </c>
      <c r="BP542" s="1611" t="str">
        <f t="shared" si="299"/>
        <v/>
      </c>
      <c r="BQ542" s="1611" t="str">
        <f t="shared" si="300"/>
        <v/>
      </c>
      <c r="BR542" s="1611" t="str">
        <f t="shared" si="301"/>
        <v/>
      </c>
      <c r="BS542" s="1611" t="str">
        <f t="shared" si="302"/>
        <v/>
      </c>
      <c r="BT542" s="1611" t="str">
        <f t="shared" si="303"/>
        <v/>
      </c>
      <c r="BU542" s="1731">
        <f t="shared" ca="1" si="304"/>
        <v>0</v>
      </c>
      <c r="BV542" s="1594"/>
      <c r="BW542" s="1594"/>
      <c r="BX542" s="1594"/>
      <c r="BY542" s="1594"/>
      <c r="BZ542" s="1594"/>
      <c r="CA542" s="1594"/>
      <c r="CB542" s="1594"/>
      <c r="CC542" s="1594"/>
      <c r="CD542" s="1594"/>
      <c r="CE542" s="1594"/>
      <c r="CF542" s="1594"/>
      <c r="CG542" s="1594"/>
      <c r="CH542" s="1594"/>
      <c r="CI542" s="1594"/>
      <c r="CJ542" s="1594"/>
      <c r="CK542" s="1594"/>
      <c r="CL542" s="1594"/>
      <c r="CM542" s="1594"/>
      <c r="CN542" s="1594"/>
      <c r="CO542" s="1594"/>
      <c r="CP542" s="1594"/>
      <c r="CQ542" s="1594"/>
      <c r="CR542" s="1594"/>
      <c r="CS542" s="1594"/>
      <c r="CT542" s="1594"/>
      <c r="CU542" s="1594"/>
      <c r="CV542" s="1594"/>
      <c r="CW542" s="1594"/>
      <c r="CX542" s="1594"/>
      <c r="CY542" s="1594"/>
      <c r="CZ542" s="1594"/>
      <c r="DA542" s="1594"/>
      <c r="DB542" s="1594"/>
      <c r="DC542" s="1594"/>
      <c r="DD542" s="1594"/>
      <c r="DE542" s="1594"/>
      <c r="DF542" s="1594"/>
      <c r="DG542" s="1594"/>
      <c r="DH542" s="1594"/>
      <c r="DI542" s="1594"/>
      <c r="DJ542" s="1594"/>
      <c r="DK542" s="1594"/>
      <c r="DL542" s="1594"/>
      <c r="DM542" s="1594"/>
      <c r="DN542" s="1594"/>
      <c r="DO542" s="1594"/>
      <c r="DP542" s="1594"/>
      <c r="DQ542" s="1594"/>
      <c r="DR542" s="1594"/>
      <c r="DS542" s="1594"/>
      <c r="DT542" s="1594"/>
      <c r="DU542" s="1594"/>
      <c r="DV542" s="1594"/>
      <c r="DW542" s="1594"/>
      <c r="DX542" s="1594"/>
      <c r="DY542" s="1594"/>
      <c r="DZ542" s="1594"/>
      <c r="EA542" s="1594"/>
      <c r="EB542" s="1594"/>
      <c r="EC542" s="1594"/>
      <c r="ED542" s="1594"/>
      <c r="EE542" s="1594"/>
      <c r="EF542" s="1594"/>
      <c r="EG542" s="1594"/>
      <c r="EH542" s="1594"/>
      <c r="EI542" s="1594"/>
      <c r="EJ542" s="1594"/>
      <c r="EK542" s="1594"/>
      <c r="EL542" s="1594"/>
      <c r="EM542" s="1594"/>
      <c r="EN542" s="1594"/>
      <c r="EO542" s="1594"/>
      <c r="EP542" s="1594"/>
      <c r="EQ542" s="1594"/>
      <c r="ER542" s="1594"/>
      <c r="ES542" s="1594"/>
    </row>
    <row r="543" spans="1:149" s="1595" customFormat="1" ht="12.5">
      <c r="A543" s="1644" t="str">
        <f t="shared" si="291"/>
        <v>Organisation</v>
      </c>
      <c r="B543" s="1758"/>
      <c r="C543" s="1758"/>
      <c r="D543" s="1758"/>
      <c r="E543" s="1671"/>
      <c r="F543" s="1592"/>
      <c r="G543" s="1714">
        <f t="shared" si="292"/>
        <v>0</v>
      </c>
      <c r="H543" s="1645"/>
      <c r="I543" s="1714">
        <f t="shared" si="293"/>
        <v>0</v>
      </c>
      <c r="J543" s="1646"/>
      <c r="K543" s="1646"/>
      <c r="L543" s="1592"/>
      <c r="M543" s="1597"/>
      <c r="N543" s="1597"/>
      <c r="O543" s="1646"/>
      <c r="P543" s="1647"/>
      <c r="Q543" s="1647"/>
      <c r="R543" s="1648"/>
      <c r="S543" s="1603"/>
      <c r="T543" s="1649"/>
      <c r="U543" s="1649"/>
      <c r="V543" s="1649"/>
      <c r="W543" s="1649"/>
      <c r="X543" s="1649"/>
      <c r="Y543" s="1649"/>
      <c r="Z543" s="1649"/>
      <c r="AA543" s="1649"/>
      <c r="AB543" s="1649"/>
      <c r="AC543" s="1649"/>
      <c r="AD543" s="1649"/>
      <c r="AE543" s="1649"/>
      <c r="AF543" s="1610">
        <f t="shared" si="272"/>
        <v>0</v>
      </c>
      <c r="AG543" s="1649"/>
      <c r="AH543" s="1649"/>
      <c r="AI543" s="1649"/>
      <c r="AJ543" s="1649"/>
      <c r="AK543" s="1649"/>
      <c r="AL543" s="1649"/>
      <c r="AM543" s="1649"/>
      <c r="AN543" s="1649"/>
      <c r="AO543" s="1649"/>
      <c r="AP543" s="1649"/>
      <c r="AQ543" s="1649"/>
      <c r="AR543" s="1709"/>
      <c r="AS543" s="1779">
        <f t="shared" si="273"/>
        <v>0</v>
      </c>
      <c r="AT543" s="1711">
        <f t="shared" si="294"/>
        <v>0</v>
      </c>
      <c r="AU543" s="1611">
        <f t="shared" si="274"/>
        <v>0</v>
      </c>
      <c r="AV543" s="1611">
        <f t="shared" si="275"/>
        <v>0</v>
      </c>
      <c r="AW543" s="1611">
        <f t="shared" si="276"/>
        <v>0</v>
      </c>
      <c r="AX543" s="1611">
        <f t="shared" si="277"/>
        <v>0</v>
      </c>
      <c r="AY543" s="1611">
        <f t="shared" si="278"/>
        <v>0</v>
      </c>
      <c r="AZ543" s="1611">
        <f t="shared" si="279"/>
        <v>0</v>
      </c>
      <c r="BA543" s="1611">
        <f t="shared" si="280"/>
        <v>0</v>
      </c>
      <c r="BB543" s="1611">
        <f t="shared" si="281"/>
        <v>0</v>
      </c>
      <c r="BC543" s="1611">
        <f t="shared" si="282"/>
        <v>0</v>
      </c>
      <c r="BD543" s="1611">
        <f t="shared" si="283"/>
        <v>0</v>
      </c>
      <c r="BE543" s="1611">
        <f t="shared" si="284"/>
        <v>0</v>
      </c>
      <c r="BF543" s="1611">
        <f t="shared" si="285"/>
        <v>0</v>
      </c>
      <c r="BG543" s="1611">
        <f t="shared" si="295"/>
        <v>0</v>
      </c>
      <c r="BH543" s="1611" t="str">
        <f t="shared" si="296"/>
        <v/>
      </c>
      <c r="BI543" s="1611" t="str">
        <f t="shared" si="297"/>
        <v/>
      </c>
      <c r="BJ543" s="1611" t="str">
        <f t="shared" si="286"/>
        <v/>
      </c>
      <c r="BK543" s="1611" t="str">
        <f t="shared" si="287"/>
        <v/>
      </c>
      <c r="BL543" s="1611" t="str">
        <f t="shared" ca="1" si="288"/>
        <v/>
      </c>
      <c r="BM543" s="1611" t="str">
        <f t="shared" si="298"/>
        <v/>
      </c>
      <c r="BN543" s="1611" t="str">
        <f t="shared" si="289"/>
        <v/>
      </c>
      <c r="BO543" s="1611" t="str">
        <f t="shared" si="290"/>
        <v/>
      </c>
      <c r="BP543" s="1611" t="str">
        <f t="shared" si="299"/>
        <v/>
      </c>
      <c r="BQ543" s="1611" t="str">
        <f t="shared" si="300"/>
        <v/>
      </c>
      <c r="BR543" s="1611" t="str">
        <f t="shared" si="301"/>
        <v/>
      </c>
      <c r="BS543" s="1611" t="str">
        <f t="shared" si="302"/>
        <v/>
      </c>
      <c r="BT543" s="1611" t="str">
        <f t="shared" si="303"/>
        <v/>
      </c>
      <c r="BU543" s="1731">
        <f t="shared" ca="1" si="304"/>
        <v>0</v>
      </c>
      <c r="BV543" s="1594"/>
      <c r="BW543" s="1594"/>
      <c r="BX543" s="1594"/>
      <c r="BY543" s="1594"/>
      <c r="BZ543" s="1594"/>
      <c r="CA543" s="1594"/>
      <c r="CB543" s="1594"/>
      <c r="CC543" s="1594"/>
      <c r="CD543" s="1594"/>
      <c r="CE543" s="1594"/>
      <c r="CF543" s="1594"/>
      <c r="CG543" s="1594"/>
      <c r="CH543" s="1594"/>
      <c r="CI543" s="1594"/>
      <c r="CJ543" s="1594"/>
      <c r="CK543" s="1594"/>
      <c r="CL543" s="1594"/>
      <c r="CM543" s="1594"/>
      <c r="CN543" s="1594"/>
      <c r="CO543" s="1594"/>
      <c r="CP543" s="1594"/>
      <c r="CQ543" s="1594"/>
      <c r="CR543" s="1594"/>
      <c r="CS543" s="1594"/>
      <c r="CT543" s="1594"/>
      <c r="CU543" s="1594"/>
      <c r="CV543" s="1594"/>
      <c r="CW543" s="1594"/>
      <c r="CX543" s="1594"/>
      <c r="CY543" s="1594"/>
      <c r="CZ543" s="1594"/>
      <c r="DA543" s="1594"/>
      <c r="DB543" s="1594"/>
      <c r="DC543" s="1594"/>
      <c r="DD543" s="1594"/>
      <c r="DE543" s="1594"/>
      <c r="DF543" s="1594"/>
      <c r="DG543" s="1594"/>
      <c r="DH543" s="1594"/>
      <c r="DI543" s="1594"/>
      <c r="DJ543" s="1594"/>
      <c r="DK543" s="1594"/>
      <c r="DL543" s="1594"/>
      <c r="DM543" s="1594"/>
      <c r="DN543" s="1594"/>
      <c r="DO543" s="1594"/>
      <c r="DP543" s="1594"/>
      <c r="DQ543" s="1594"/>
      <c r="DR543" s="1594"/>
      <c r="DS543" s="1594"/>
      <c r="DT543" s="1594"/>
      <c r="DU543" s="1594"/>
      <c r="DV543" s="1594"/>
      <c r="DW543" s="1594"/>
      <c r="DX543" s="1594"/>
      <c r="DY543" s="1594"/>
      <c r="DZ543" s="1594"/>
      <c r="EA543" s="1594"/>
      <c r="EB543" s="1594"/>
      <c r="EC543" s="1594"/>
      <c r="ED543" s="1594"/>
      <c r="EE543" s="1594"/>
      <c r="EF543" s="1594"/>
      <c r="EG543" s="1594"/>
      <c r="EH543" s="1594"/>
      <c r="EI543" s="1594"/>
      <c r="EJ543" s="1594"/>
      <c r="EK543" s="1594"/>
      <c r="EL543" s="1594"/>
      <c r="EM543" s="1594"/>
      <c r="EN543" s="1594"/>
      <c r="EO543" s="1594"/>
      <c r="EP543" s="1594"/>
      <c r="EQ543" s="1594"/>
      <c r="ER543" s="1594"/>
      <c r="ES543" s="1594"/>
    </row>
    <row r="544" spans="1:149" s="1595" customFormat="1" ht="12.5">
      <c r="A544" s="1644" t="str">
        <f t="shared" si="291"/>
        <v>Organisation</v>
      </c>
      <c r="B544" s="1758"/>
      <c r="C544" s="1758"/>
      <c r="D544" s="1758"/>
      <c r="E544" s="1671"/>
      <c r="F544" s="1592"/>
      <c r="G544" s="1714">
        <f t="shared" si="292"/>
        <v>0</v>
      </c>
      <c r="H544" s="1645"/>
      <c r="I544" s="1714">
        <f t="shared" si="293"/>
        <v>0</v>
      </c>
      <c r="J544" s="1646"/>
      <c r="K544" s="1646"/>
      <c r="L544" s="1592"/>
      <c r="M544" s="1597"/>
      <c r="N544" s="1597"/>
      <c r="O544" s="1646"/>
      <c r="P544" s="1647"/>
      <c r="Q544" s="1647"/>
      <c r="R544" s="1648"/>
      <c r="S544" s="1603"/>
      <c r="T544" s="1649"/>
      <c r="U544" s="1649"/>
      <c r="V544" s="1649"/>
      <c r="W544" s="1649"/>
      <c r="X544" s="1649"/>
      <c r="Y544" s="1649"/>
      <c r="Z544" s="1649"/>
      <c r="AA544" s="1649"/>
      <c r="AB544" s="1649"/>
      <c r="AC544" s="1649"/>
      <c r="AD544" s="1649"/>
      <c r="AE544" s="1649"/>
      <c r="AF544" s="1610">
        <f t="shared" si="272"/>
        <v>0</v>
      </c>
      <c r="AG544" s="1649"/>
      <c r="AH544" s="1649"/>
      <c r="AI544" s="1649"/>
      <c r="AJ544" s="1649"/>
      <c r="AK544" s="1649"/>
      <c r="AL544" s="1649"/>
      <c r="AM544" s="1649"/>
      <c r="AN544" s="1649"/>
      <c r="AO544" s="1649"/>
      <c r="AP544" s="1649"/>
      <c r="AQ544" s="1649"/>
      <c r="AR544" s="1709"/>
      <c r="AS544" s="1779">
        <f t="shared" si="273"/>
        <v>0</v>
      </c>
      <c r="AT544" s="1711">
        <f t="shared" si="294"/>
        <v>0</v>
      </c>
      <c r="AU544" s="1611">
        <f t="shared" si="274"/>
        <v>0</v>
      </c>
      <c r="AV544" s="1611">
        <f t="shared" si="275"/>
        <v>0</v>
      </c>
      <c r="AW544" s="1611">
        <f t="shared" si="276"/>
        <v>0</v>
      </c>
      <c r="AX544" s="1611">
        <f t="shared" si="277"/>
        <v>0</v>
      </c>
      <c r="AY544" s="1611">
        <f t="shared" si="278"/>
        <v>0</v>
      </c>
      <c r="AZ544" s="1611">
        <f t="shared" si="279"/>
        <v>0</v>
      </c>
      <c r="BA544" s="1611">
        <f t="shared" si="280"/>
        <v>0</v>
      </c>
      <c r="BB544" s="1611">
        <f t="shared" si="281"/>
        <v>0</v>
      </c>
      <c r="BC544" s="1611">
        <f t="shared" si="282"/>
        <v>0</v>
      </c>
      <c r="BD544" s="1611">
        <f t="shared" si="283"/>
        <v>0</v>
      </c>
      <c r="BE544" s="1611">
        <f t="shared" si="284"/>
        <v>0</v>
      </c>
      <c r="BF544" s="1611">
        <f t="shared" si="285"/>
        <v>0</v>
      </c>
      <c r="BG544" s="1611">
        <f t="shared" si="295"/>
        <v>0</v>
      </c>
      <c r="BH544" s="1611" t="str">
        <f t="shared" si="296"/>
        <v/>
      </c>
      <c r="BI544" s="1611" t="str">
        <f t="shared" si="297"/>
        <v/>
      </c>
      <c r="BJ544" s="1611" t="str">
        <f t="shared" si="286"/>
        <v/>
      </c>
      <c r="BK544" s="1611" t="str">
        <f t="shared" si="287"/>
        <v/>
      </c>
      <c r="BL544" s="1611" t="str">
        <f t="shared" ca="1" si="288"/>
        <v/>
      </c>
      <c r="BM544" s="1611" t="str">
        <f t="shared" si="298"/>
        <v/>
      </c>
      <c r="BN544" s="1611" t="str">
        <f t="shared" si="289"/>
        <v/>
      </c>
      <c r="BO544" s="1611" t="str">
        <f t="shared" si="290"/>
        <v/>
      </c>
      <c r="BP544" s="1611" t="str">
        <f t="shared" si="299"/>
        <v/>
      </c>
      <c r="BQ544" s="1611" t="str">
        <f t="shared" si="300"/>
        <v/>
      </c>
      <c r="BR544" s="1611" t="str">
        <f t="shared" si="301"/>
        <v/>
      </c>
      <c r="BS544" s="1611" t="str">
        <f t="shared" si="302"/>
        <v/>
      </c>
      <c r="BT544" s="1611" t="str">
        <f t="shared" si="303"/>
        <v/>
      </c>
      <c r="BU544" s="1731">
        <f t="shared" ca="1" si="304"/>
        <v>0</v>
      </c>
      <c r="BV544" s="1594"/>
      <c r="BW544" s="1594"/>
      <c r="BX544" s="1594"/>
      <c r="BY544" s="1594"/>
      <c r="BZ544" s="1594"/>
      <c r="CA544" s="1594"/>
      <c r="CB544" s="1594"/>
      <c r="CC544" s="1594"/>
      <c r="CD544" s="1594"/>
      <c r="CE544" s="1594"/>
      <c r="CF544" s="1594"/>
      <c r="CG544" s="1594"/>
      <c r="CH544" s="1594"/>
      <c r="CI544" s="1594"/>
      <c r="CJ544" s="1594"/>
      <c r="CK544" s="1594"/>
      <c r="CL544" s="1594"/>
      <c r="CM544" s="1594"/>
      <c r="CN544" s="1594"/>
      <c r="CO544" s="1594"/>
      <c r="CP544" s="1594"/>
      <c r="CQ544" s="1594"/>
      <c r="CR544" s="1594"/>
      <c r="CS544" s="1594"/>
      <c r="CT544" s="1594"/>
      <c r="CU544" s="1594"/>
      <c r="CV544" s="1594"/>
      <c r="CW544" s="1594"/>
      <c r="CX544" s="1594"/>
      <c r="CY544" s="1594"/>
      <c r="CZ544" s="1594"/>
      <c r="DA544" s="1594"/>
      <c r="DB544" s="1594"/>
      <c r="DC544" s="1594"/>
      <c r="DD544" s="1594"/>
      <c r="DE544" s="1594"/>
      <c r="DF544" s="1594"/>
      <c r="DG544" s="1594"/>
      <c r="DH544" s="1594"/>
      <c r="DI544" s="1594"/>
      <c r="DJ544" s="1594"/>
      <c r="DK544" s="1594"/>
      <c r="DL544" s="1594"/>
      <c r="DM544" s="1594"/>
      <c r="DN544" s="1594"/>
      <c r="DO544" s="1594"/>
      <c r="DP544" s="1594"/>
      <c r="DQ544" s="1594"/>
      <c r="DR544" s="1594"/>
      <c r="DS544" s="1594"/>
      <c r="DT544" s="1594"/>
      <c r="DU544" s="1594"/>
      <c r="DV544" s="1594"/>
      <c r="DW544" s="1594"/>
      <c r="DX544" s="1594"/>
      <c r="DY544" s="1594"/>
      <c r="DZ544" s="1594"/>
      <c r="EA544" s="1594"/>
      <c r="EB544" s="1594"/>
      <c r="EC544" s="1594"/>
      <c r="ED544" s="1594"/>
      <c r="EE544" s="1594"/>
      <c r="EF544" s="1594"/>
      <c r="EG544" s="1594"/>
      <c r="EH544" s="1594"/>
      <c r="EI544" s="1594"/>
      <c r="EJ544" s="1594"/>
      <c r="EK544" s="1594"/>
      <c r="EL544" s="1594"/>
      <c r="EM544" s="1594"/>
      <c r="EN544" s="1594"/>
      <c r="EO544" s="1594"/>
      <c r="EP544" s="1594"/>
      <c r="EQ544" s="1594"/>
      <c r="ER544" s="1594"/>
      <c r="ES544" s="1594"/>
    </row>
    <row r="545" spans="1:149" s="1595" customFormat="1" ht="12.5">
      <c r="A545" s="1644" t="str">
        <f t="shared" si="291"/>
        <v>Organisation</v>
      </c>
      <c r="B545" s="1758"/>
      <c r="C545" s="1758"/>
      <c r="D545" s="1758"/>
      <c r="E545" s="1671"/>
      <c r="F545" s="1592"/>
      <c r="G545" s="1714">
        <f t="shared" si="292"/>
        <v>0</v>
      </c>
      <c r="H545" s="1645"/>
      <c r="I545" s="1714">
        <f t="shared" si="293"/>
        <v>0</v>
      </c>
      <c r="J545" s="1646"/>
      <c r="K545" s="1646"/>
      <c r="L545" s="1592"/>
      <c r="M545" s="1597"/>
      <c r="N545" s="1597"/>
      <c r="O545" s="1646"/>
      <c r="P545" s="1647"/>
      <c r="Q545" s="1647"/>
      <c r="R545" s="1648"/>
      <c r="S545" s="1603"/>
      <c r="T545" s="1649"/>
      <c r="U545" s="1649"/>
      <c r="V545" s="1649"/>
      <c r="W545" s="1649"/>
      <c r="X545" s="1649"/>
      <c r="Y545" s="1649"/>
      <c r="Z545" s="1649"/>
      <c r="AA545" s="1649"/>
      <c r="AB545" s="1649"/>
      <c r="AC545" s="1649"/>
      <c r="AD545" s="1649"/>
      <c r="AE545" s="1649"/>
      <c r="AF545" s="1610">
        <f t="shared" si="272"/>
        <v>0</v>
      </c>
      <c r="AG545" s="1649"/>
      <c r="AH545" s="1649"/>
      <c r="AI545" s="1649"/>
      <c r="AJ545" s="1649"/>
      <c r="AK545" s="1649"/>
      <c r="AL545" s="1649"/>
      <c r="AM545" s="1649"/>
      <c r="AN545" s="1649"/>
      <c r="AO545" s="1649"/>
      <c r="AP545" s="1649"/>
      <c r="AQ545" s="1649"/>
      <c r="AR545" s="1709"/>
      <c r="AS545" s="1779">
        <f t="shared" si="273"/>
        <v>0</v>
      </c>
      <c r="AT545" s="1711">
        <f t="shared" si="294"/>
        <v>0</v>
      </c>
      <c r="AU545" s="1611">
        <f t="shared" si="274"/>
        <v>0</v>
      </c>
      <c r="AV545" s="1611">
        <f t="shared" si="275"/>
        <v>0</v>
      </c>
      <c r="AW545" s="1611">
        <f t="shared" si="276"/>
        <v>0</v>
      </c>
      <c r="AX545" s="1611">
        <f t="shared" si="277"/>
        <v>0</v>
      </c>
      <c r="AY545" s="1611">
        <f t="shared" si="278"/>
        <v>0</v>
      </c>
      <c r="AZ545" s="1611">
        <f t="shared" si="279"/>
        <v>0</v>
      </c>
      <c r="BA545" s="1611">
        <f t="shared" si="280"/>
        <v>0</v>
      </c>
      <c r="BB545" s="1611">
        <f t="shared" si="281"/>
        <v>0</v>
      </c>
      <c r="BC545" s="1611">
        <f t="shared" si="282"/>
        <v>0</v>
      </c>
      <c r="BD545" s="1611">
        <f t="shared" si="283"/>
        <v>0</v>
      </c>
      <c r="BE545" s="1611">
        <f t="shared" si="284"/>
        <v>0</v>
      </c>
      <c r="BF545" s="1611">
        <f t="shared" si="285"/>
        <v>0</v>
      </c>
      <c r="BG545" s="1611">
        <f t="shared" si="295"/>
        <v>0</v>
      </c>
      <c r="BH545" s="1611" t="str">
        <f t="shared" si="296"/>
        <v/>
      </c>
      <c r="BI545" s="1611" t="str">
        <f t="shared" si="297"/>
        <v/>
      </c>
      <c r="BJ545" s="1611" t="str">
        <f t="shared" si="286"/>
        <v/>
      </c>
      <c r="BK545" s="1611" t="str">
        <f t="shared" si="287"/>
        <v/>
      </c>
      <c r="BL545" s="1611" t="str">
        <f t="shared" ca="1" si="288"/>
        <v/>
      </c>
      <c r="BM545" s="1611" t="str">
        <f t="shared" si="298"/>
        <v/>
      </c>
      <c r="BN545" s="1611" t="str">
        <f t="shared" si="289"/>
        <v/>
      </c>
      <c r="BO545" s="1611" t="str">
        <f t="shared" si="290"/>
        <v/>
      </c>
      <c r="BP545" s="1611" t="str">
        <f t="shared" si="299"/>
        <v/>
      </c>
      <c r="BQ545" s="1611" t="str">
        <f t="shared" si="300"/>
        <v/>
      </c>
      <c r="BR545" s="1611" t="str">
        <f t="shared" si="301"/>
        <v/>
      </c>
      <c r="BS545" s="1611" t="str">
        <f t="shared" si="302"/>
        <v/>
      </c>
      <c r="BT545" s="1611" t="str">
        <f t="shared" si="303"/>
        <v/>
      </c>
      <c r="BU545" s="1731">
        <f t="shared" ca="1" si="304"/>
        <v>0</v>
      </c>
      <c r="BV545" s="1594"/>
      <c r="BW545" s="1594"/>
      <c r="BX545" s="1594"/>
      <c r="BY545" s="1594"/>
      <c r="BZ545" s="1594"/>
      <c r="CA545" s="1594"/>
      <c r="CB545" s="1594"/>
      <c r="CC545" s="1594"/>
      <c r="CD545" s="1594"/>
      <c r="CE545" s="1594"/>
      <c r="CF545" s="1594"/>
      <c r="CG545" s="1594"/>
      <c r="CH545" s="1594"/>
      <c r="CI545" s="1594"/>
      <c r="CJ545" s="1594"/>
      <c r="CK545" s="1594"/>
      <c r="CL545" s="1594"/>
      <c r="CM545" s="1594"/>
      <c r="CN545" s="1594"/>
      <c r="CO545" s="1594"/>
      <c r="CP545" s="1594"/>
      <c r="CQ545" s="1594"/>
      <c r="CR545" s="1594"/>
      <c r="CS545" s="1594"/>
      <c r="CT545" s="1594"/>
      <c r="CU545" s="1594"/>
      <c r="CV545" s="1594"/>
      <c r="CW545" s="1594"/>
      <c r="CX545" s="1594"/>
      <c r="CY545" s="1594"/>
      <c r="CZ545" s="1594"/>
      <c r="DA545" s="1594"/>
      <c r="DB545" s="1594"/>
      <c r="DC545" s="1594"/>
      <c r="DD545" s="1594"/>
      <c r="DE545" s="1594"/>
      <c r="DF545" s="1594"/>
      <c r="DG545" s="1594"/>
      <c r="DH545" s="1594"/>
      <c r="DI545" s="1594"/>
      <c r="DJ545" s="1594"/>
      <c r="DK545" s="1594"/>
      <c r="DL545" s="1594"/>
      <c r="DM545" s="1594"/>
      <c r="DN545" s="1594"/>
      <c r="DO545" s="1594"/>
      <c r="DP545" s="1594"/>
      <c r="DQ545" s="1594"/>
      <c r="DR545" s="1594"/>
      <c r="DS545" s="1594"/>
      <c r="DT545" s="1594"/>
      <c r="DU545" s="1594"/>
      <c r="DV545" s="1594"/>
      <c r="DW545" s="1594"/>
      <c r="DX545" s="1594"/>
      <c r="DY545" s="1594"/>
      <c r="DZ545" s="1594"/>
      <c r="EA545" s="1594"/>
      <c r="EB545" s="1594"/>
      <c r="EC545" s="1594"/>
      <c r="ED545" s="1594"/>
      <c r="EE545" s="1594"/>
      <c r="EF545" s="1594"/>
      <c r="EG545" s="1594"/>
      <c r="EH545" s="1594"/>
      <c r="EI545" s="1594"/>
      <c r="EJ545" s="1594"/>
      <c r="EK545" s="1594"/>
      <c r="EL545" s="1594"/>
      <c r="EM545" s="1594"/>
      <c r="EN545" s="1594"/>
      <c r="EO545" s="1594"/>
      <c r="EP545" s="1594"/>
      <c r="EQ545" s="1594"/>
      <c r="ER545" s="1594"/>
      <c r="ES545" s="1594"/>
    </row>
    <row r="546" spans="1:149" s="1595" customFormat="1" ht="12.5">
      <c r="A546" s="1644" t="str">
        <f t="shared" si="291"/>
        <v>Organisation</v>
      </c>
      <c r="B546" s="1758"/>
      <c r="C546" s="1758"/>
      <c r="D546" s="1758"/>
      <c r="E546" s="1671"/>
      <c r="F546" s="1592"/>
      <c r="G546" s="1714">
        <f t="shared" si="292"/>
        <v>0</v>
      </c>
      <c r="H546" s="1645"/>
      <c r="I546" s="1714">
        <f t="shared" si="293"/>
        <v>0</v>
      </c>
      <c r="J546" s="1646"/>
      <c r="K546" s="1646"/>
      <c r="L546" s="1592"/>
      <c r="M546" s="1597"/>
      <c r="N546" s="1597"/>
      <c r="O546" s="1646"/>
      <c r="P546" s="1647"/>
      <c r="Q546" s="1647"/>
      <c r="R546" s="1648"/>
      <c r="S546" s="1603"/>
      <c r="T546" s="1649"/>
      <c r="U546" s="1649"/>
      <c r="V546" s="1649"/>
      <c r="W546" s="1649"/>
      <c r="X546" s="1649"/>
      <c r="Y546" s="1649"/>
      <c r="Z546" s="1649"/>
      <c r="AA546" s="1649"/>
      <c r="AB546" s="1649"/>
      <c r="AC546" s="1649"/>
      <c r="AD546" s="1649"/>
      <c r="AE546" s="1649"/>
      <c r="AF546" s="1610">
        <f t="shared" si="272"/>
        <v>0</v>
      </c>
      <c r="AG546" s="1649"/>
      <c r="AH546" s="1649"/>
      <c r="AI546" s="1649"/>
      <c r="AJ546" s="1649"/>
      <c r="AK546" s="1649"/>
      <c r="AL546" s="1649"/>
      <c r="AM546" s="1649"/>
      <c r="AN546" s="1649"/>
      <c r="AO546" s="1649"/>
      <c r="AP546" s="1649"/>
      <c r="AQ546" s="1649"/>
      <c r="AR546" s="1709"/>
      <c r="AS546" s="1779">
        <f t="shared" si="273"/>
        <v>0</v>
      </c>
      <c r="AT546" s="1711">
        <f t="shared" si="294"/>
        <v>0</v>
      </c>
      <c r="AU546" s="1611">
        <f t="shared" si="274"/>
        <v>0</v>
      </c>
      <c r="AV546" s="1611">
        <f t="shared" si="275"/>
        <v>0</v>
      </c>
      <c r="AW546" s="1611">
        <f t="shared" si="276"/>
        <v>0</v>
      </c>
      <c r="AX546" s="1611">
        <f t="shared" si="277"/>
        <v>0</v>
      </c>
      <c r="AY546" s="1611">
        <f t="shared" si="278"/>
        <v>0</v>
      </c>
      <c r="AZ546" s="1611">
        <f t="shared" si="279"/>
        <v>0</v>
      </c>
      <c r="BA546" s="1611">
        <f t="shared" si="280"/>
        <v>0</v>
      </c>
      <c r="BB546" s="1611">
        <f t="shared" si="281"/>
        <v>0</v>
      </c>
      <c r="BC546" s="1611">
        <f t="shared" si="282"/>
        <v>0</v>
      </c>
      <c r="BD546" s="1611">
        <f t="shared" si="283"/>
        <v>0</v>
      </c>
      <c r="BE546" s="1611">
        <f t="shared" si="284"/>
        <v>0</v>
      </c>
      <c r="BF546" s="1611">
        <f t="shared" si="285"/>
        <v>0</v>
      </c>
      <c r="BG546" s="1611">
        <f t="shared" si="295"/>
        <v>0</v>
      </c>
      <c r="BH546" s="1611" t="str">
        <f t="shared" si="296"/>
        <v/>
      </c>
      <c r="BI546" s="1611" t="str">
        <f t="shared" si="297"/>
        <v/>
      </c>
      <c r="BJ546" s="1611" t="str">
        <f t="shared" si="286"/>
        <v/>
      </c>
      <c r="BK546" s="1611" t="str">
        <f t="shared" si="287"/>
        <v/>
      </c>
      <c r="BL546" s="1611" t="str">
        <f t="shared" ca="1" si="288"/>
        <v/>
      </c>
      <c r="BM546" s="1611" t="str">
        <f t="shared" si="298"/>
        <v/>
      </c>
      <c r="BN546" s="1611" t="str">
        <f t="shared" si="289"/>
        <v/>
      </c>
      <c r="BO546" s="1611" t="str">
        <f t="shared" si="290"/>
        <v/>
      </c>
      <c r="BP546" s="1611" t="str">
        <f t="shared" si="299"/>
        <v/>
      </c>
      <c r="BQ546" s="1611" t="str">
        <f t="shared" si="300"/>
        <v/>
      </c>
      <c r="BR546" s="1611" t="str">
        <f t="shared" si="301"/>
        <v/>
      </c>
      <c r="BS546" s="1611" t="str">
        <f t="shared" si="302"/>
        <v/>
      </c>
      <c r="BT546" s="1611" t="str">
        <f t="shared" si="303"/>
        <v/>
      </c>
      <c r="BU546" s="1731">
        <f t="shared" ca="1" si="304"/>
        <v>0</v>
      </c>
      <c r="BV546" s="1594"/>
      <c r="BW546" s="1594"/>
      <c r="BX546" s="1594"/>
      <c r="BY546" s="1594"/>
      <c r="BZ546" s="1594"/>
      <c r="CA546" s="1594"/>
      <c r="CB546" s="1594"/>
      <c r="CC546" s="1594"/>
      <c r="CD546" s="1594"/>
      <c r="CE546" s="1594"/>
      <c r="CF546" s="1594"/>
      <c r="CG546" s="1594"/>
      <c r="CH546" s="1594"/>
      <c r="CI546" s="1594"/>
      <c r="CJ546" s="1594"/>
      <c r="CK546" s="1594"/>
      <c r="CL546" s="1594"/>
      <c r="CM546" s="1594"/>
      <c r="CN546" s="1594"/>
      <c r="CO546" s="1594"/>
      <c r="CP546" s="1594"/>
      <c r="CQ546" s="1594"/>
      <c r="CR546" s="1594"/>
      <c r="CS546" s="1594"/>
      <c r="CT546" s="1594"/>
      <c r="CU546" s="1594"/>
      <c r="CV546" s="1594"/>
      <c r="CW546" s="1594"/>
      <c r="CX546" s="1594"/>
      <c r="CY546" s="1594"/>
      <c r="CZ546" s="1594"/>
      <c r="DA546" s="1594"/>
      <c r="DB546" s="1594"/>
      <c r="DC546" s="1594"/>
      <c r="DD546" s="1594"/>
      <c r="DE546" s="1594"/>
      <c r="DF546" s="1594"/>
      <c r="DG546" s="1594"/>
      <c r="DH546" s="1594"/>
      <c r="DI546" s="1594"/>
      <c r="DJ546" s="1594"/>
      <c r="DK546" s="1594"/>
      <c r="DL546" s="1594"/>
      <c r="DM546" s="1594"/>
      <c r="DN546" s="1594"/>
      <c r="DO546" s="1594"/>
      <c r="DP546" s="1594"/>
      <c r="DQ546" s="1594"/>
      <c r="DR546" s="1594"/>
      <c r="DS546" s="1594"/>
      <c r="DT546" s="1594"/>
      <c r="DU546" s="1594"/>
      <c r="DV546" s="1594"/>
      <c r="DW546" s="1594"/>
      <c r="DX546" s="1594"/>
      <c r="DY546" s="1594"/>
      <c r="DZ546" s="1594"/>
      <c r="EA546" s="1594"/>
      <c r="EB546" s="1594"/>
      <c r="EC546" s="1594"/>
      <c r="ED546" s="1594"/>
      <c r="EE546" s="1594"/>
      <c r="EF546" s="1594"/>
      <c r="EG546" s="1594"/>
      <c r="EH546" s="1594"/>
      <c r="EI546" s="1594"/>
      <c r="EJ546" s="1594"/>
      <c r="EK546" s="1594"/>
      <c r="EL546" s="1594"/>
      <c r="EM546" s="1594"/>
      <c r="EN546" s="1594"/>
      <c r="EO546" s="1594"/>
      <c r="EP546" s="1594"/>
      <c r="EQ546" s="1594"/>
      <c r="ER546" s="1594"/>
      <c r="ES546" s="1594"/>
    </row>
    <row r="547" spans="1:149" s="1595" customFormat="1" ht="12.5">
      <c r="A547" s="1644" t="str">
        <f t="shared" si="291"/>
        <v>Organisation</v>
      </c>
      <c r="B547" s="1758"/>
      <c r="C547" s="1758"/>
      <c r="D547" s="1758"/>
      <c r="E547" s="1671"/>
      <c r="F547" s="1592"/>
      <c r="G547" s="1714">
        <f t="shared" si="292"/>
        <v>0</v>
      </c>
      <c r="H547" s="1645"/>
      <c r="I547" s="1714">
        <f t="shared" si="293"/>
        <v>0</v>
      </c>
      <c r="J547" s="1646"/>
      <c r="K547" s="1646"/>
      <c r="L547" s="1592"/>
      <c r="M547" s="1597"/>
      <c r="N547" s="1597"/>
      <c r="O547" s="1646"/>
      <c r="P547" s="1647"/>
      <c r="Q547" s="1647"/>
      <c r="R547" s="1648"/>
      <c r="S547" s="1603"/>
      <c r="T547" s="1649"/>
      <c r="U547" s="1649"/>
      <c r="V547" s="1649"/>
      <c r="W547" s="1649"/>
      <c r="X547" s="1649"/>
      <c r="Y547" s="1649"/>
      <c r="Z547" s="1649"/>
      <c r="AA547" s="1649"/>
      <c r="AB547" s="1649"/>
      <c r="AC547" s="1649"/>
      <c r="AD547" s="1649"/>
      <c r="AE547" s="1649"/>
      <c r="AF547" s="1610">
        <f t="shared" si="272"/>
        <v>0</v>
      </c>
      <c r="AG547" s="1649"/>
      <c r="AH547" s="1649"/>
      <c r="AI547" s="1649"/>
      <c r="AJ547" s="1649"/>
      <c r="AK547" s="1649"/>
      <c r="AL547" s="1649"/>
      <c r="AM547" s="1649"/>
      <c r="AN547" s="1649"/>
      <c r="AO547" s="1649"/>
      <c r="AP547" s="1649"/>
      <c r="AQ547" s="1649"/>
      <c r="AR547" s="1709"/>
      <c r="AS547" s="1779">
        <f t="shared" si="273"/>
        <v>0</v>
      </c>
      <c r="AT547" s="1711">
        <f t="shared" si="294"/>
        <v>0</v>
      </c>
      <c r="AU547" s="1611">
        <f t="shared" si="274"/>
        <v>0</v>
      </c>
      <c r="AV547" s="1611">
        <f t="shared" si="275"/>
        <v>0</v>
      </c>
      <c r="AW547" s="1611">
        <f t="shared" si="276"/>
        <v>0</v>
      </c>
      <c r="AX547" s="1611">
        <f t="shared" si="277"/>
        <v>0</v>
      </c>
      <c r="AY547" s="1611">
        <f t="shared" si="278"/>
        <v>0</v>
      </c>
      <c r="AZ547" s="1611">
        <f t="shared" si="279"/>
        <v>0</v>
      </c>
      <c r="BA547" s="1611">
        <f t="shared" si="280"/>
        <v>0</v>
      </c>
      <c r="BB547" s="1611">
        <f t="shared" si="281"/>
        <v>0</v>
      </c>
      <c r="BC547" s="1611">
        <f t="shared" si="282"/>
        <v>0</v>
      </c>
      <c r="BD547" s="1611">
        <f t="shared" si="283"/>
        <v>0</v>
      </c>
      <c r="BE547" s="1611">
        <f t="shared" si="284"/>
        <v>0</v>
      </c>
      <c r="BF547" s="1611">
        <f t="shared" si="285"/>
        <v>0</v>
      </c>
      <c r="BG547" s="1611">
        <f t="shared" si="295"/>
        <v>0</v>
      </c>
      <c r="BH547" s="1611" t="str">
        <f t="shared" si="296"/>
        <v/>
      </c>
      <c r="BI547" s="1611" t="str">
        <f t="shared" si="297"/>
        <v/>
      </c>
      <c r="BJ547" s="1611" t="str">
        <f t="shared" si="286"/>
        <v/>
      </c>
      <c r="BK547" s="1611" t="str">
        <f t="shared" si="287"/>
        <v/>
      </c>
      <c r="BL547" s="1611" t="str">
        <f t="shared" ca="1" si="288"/>
        <v/>
      </c>
      <c r="BM547" s="1611" t="str">
        <f t="shared" si="298"/>
        <v/>
      </c>
      <c r="BN547" s="1611" t="str">
        <f t="shared" si="289"/>
        <v/>
      </c>
      <c r="BO547" s="1611" t="str">
        <f t="shared" si="290"/>
        <v/>
      </c>
      <c r="BP547" s="1611" t="str">
        <f t="shared" si="299"/>
        <v/>
      </c>
      <c r="BQ547" s="1611" t="str">
        <f t="shared" si="300"/>
        <v/>
      </c>
      <c r="BR547" s="1611" t="str">
        <f t="shared" si="301"/>
        <v/>
      </c>
      <c r="BS547" s="1611" t="str">
        <f t="shared" si="302"/>
        <v/>
      </c>
      <c r="BT547" s="1611" t="str">
        <f t="shared" si="303"/>
        <v/>
      </c>
      <c r="BU547" s="1731">
        <f t="shared" ca="1" si="304"/>
        <v>0</v>
      </c>
      <c r="BV547" s="1594"/>
      <c r="BW547" s="1594"/>
      <c r="BX547" s="1594"/>
      <c r="BY547" s="1594"/>
      <c r="BZ547" s="1594"/>
      <c r="CA547" s="1594"/>
      <c r="CB547" s="1594"/>
      <c r="CC547" s="1594"/>
      <c r="CD547" s="1594"/>
      <c r="CE547" s="1594"/>
      <c r="CF547" s="1594"/>
      <c r="CG547" s="1594"/>
      <c r="CH547" s="1594"/>
      <c r="CI547" s="1594"/>
      <c r="CJ547" s="1594"/>
      <c r="CK547" s="1594"/>
      <c r="CL547" s="1594"/>
      <c r="CM547" s="1594"/>
      <c r="CN547" s="1594"/>
      <c r="CO547" s="1594"/>
      <c r="CP547" s="1594"/>
      <c r="CQ547" s="1594"/>
      <c r="CR547" s="1594"/>
      <c r="CS547" s="1594"/>
      <c r="CT547" s="1594"/>
      <c r="CU547" s="1594"/>
      <c r="CV547" s="1594"/>
      <c r="CW547" s="1594"/>
      <c r="CX547" s="1594"/>
      <c r="CY547" s="1594"/>
      <c r="CZ547" s="1594"/>
      <c r="DA547" s="1594"/>
      <c r="DB547" s="1594"/>
      <c r="DC547" s="1594"/>
      <c r="DD547" s="1594"/>
      <c r="DE547" s="1594"/>
      <c r="DF547" s="1594"/>
      <c r="DG547" s="1594"/>
      <c r="DH547" s="1594"/>
      <c r="DI547" s="1594"/>
      <c r="DJ547" s="1594"/>
      <c r="DK547" s="1594"/>
      <c r="DL547" s="1594"/>
      <c r="DM547" s="1594"/>
      <c r="DN547" s="1594"/>
      <c r="DO547" s="1594"/>
      <c r="DP547" s="1594"/>
      <c r="DQ547" s="1594"/>
      <c r="DR547" s="1594"/>
      <c r="DS547" s="1594"/>
      <c r="DT547" s="1594"/>
      <c r="DU547" s="1594"/>
      <c r="DV547" s="1594"/>
      <c r="DW547" s="1594"/>
      <c r="DX547" s="1594"/>
      <c r="DY547" s="1594"/>
      <c r="DZ547" s="1594"/>
      <c r="EA547" s="1594"/>
      <c r="EB547" s="1594"/>
      <c r="EC547" s="1594"/>
      <c r="ED547" s="1594"/>
      <c r="EE547" s="1594"/>
      <c r="EF547" s="1594"/>
      <c r="EG547" s="1594"/>
      <c r="EH547" s="1594"/>
      <c r="EI547" s="1594"/>
      <c r="EJ547" s="1594"/>
      <c r="EK547" s="1594"/>
      <c r="EL547" s="1594"/>
      <c r="EM547" s="1594"/>
      <c r="EN547" s="1594"/>
      <c r="EO547" s="1594"/>
      <c r="EP547" s="1594"/>
      <c r="EQ547" s="1594"/>
      <c r="ER547" s="1594"/>
      <c r="ES547" s="1594"/>
    </row>
    <row r="548" spans="1:149" s="1595" customFormat="1" ht="12.5">
      <c r="A548" s="1644" t="str">
        <f t="shared" si="291"/>
        <v>Organisation</v>
      </c>
      <c r="B548" s="1758"/>
      <c r="C548" s="1758"/>
      <c r="D548" s="1758"/>
      <c r="E548" s="1671"/>
      <c r="F548" s="1592"/>
      <c r="G548" s="1714">
        <f t="shared" si="292"/>
        <v>0</v>
      </c>
      <c r="H548" s="1645"/>
      <c r="I548" s="1714">
        <f t="shared" si="293"/>
        <v>0</v>
      </c>
      <c r="J548" s="1646"/>
      <c r="K548" s="1646"/>
      <c r="L548" s="1592"/>
      <c r="M548" s="1597"/>
      <c r="N548" s="1597"/>
      <c r="O548" s="1646"/>
      <c r="P548" s="1647"/>
      <c r="Q548" s="1647"/>
      <c r="R548" s="1648"/>
      <c r="S548" s="1603"/>
      <c r="T548" s="1649"/>
      <c r="U548" s="1649"/>
      <c r="V548" s="1649"/>
      <c r="W548" s="1649"/>
      <c r="X548" s="1649"/>
      <c r="Y548" s="1649"/>
      <c r="Z548" s="1649"/>
      <c r="AA548" s="1649"/>
      <c r="AB548" s="1649"/>
      <c r="AC548" s="1649"/>
      <c r="AD548" s="1649"/>
      <c r="AE548" s="1649"/>
      <c r="AF548" s="1610">
        <f t="shared" si="272"/>
        <v>0</v>
      </c>
      <c r="AG548" s="1649"/>
      <c r="AH548" s="1649"/>
      <c r="AI548" s="1649"/>
      <c r="AJ548" s="1649"/>
      <c r="AK548" s="1649"/>
      <c r="AL548" s="1649"/>
      <c r="AM548" s="1649"/>
      <c r="AN548" s="1649"/>
      <c r="AO548" s="1649"/>
      <c r="AP548" s="1649"/>
      <c r="AQ548" s="1649"/>
      <c r="AR548" s="1709"/>
      <c r="AS548" s="1779">
        <f t="shared" si="273"/>
        <v>0</v>
      </c>
      <c r="AT548" s="1711">
        <f t="shared" si="294"/>
        <v>0</v>
      </c>
      <c r="AU548" s="1611">
        <f t="shared" si="274"/>
        <v>0</v>
      </c>
      <c r="AV548" s="1611">
        <f t="shared" si="275"/>
        <v>0</v>
      </c>
      <c r="AW548" s="1611">
        <f t="shared" si="276"/>
        <v>0</v>
      </c>
      <c r="AX548" s="1611">
        <f t="shared" si="277"/>
        <v>0</v>
      </c>
      <c r="AY548" s="1611">
        <f t="shared" si="278"/>
        <v>0</v>
      </c>
      <c r="AZ548" s="1611">
        <f t="shared" si="279"/>
        <v>0</v>
      </c>
      <c r="BA548" s="1611">
        <f t="shared" si="280"/>
        <v>0</v>
      </c>
      <c r="BB548" s="1611">
        <f t="shared" si="281"/>
        <v>0</v>
      </c>
      <c r="BC548" s="1611">
        <f t="shared" si="282"/>
        <v>0</v>
      </c>
      <c r="BD548" s="1611">
        <f t="shared" si="283"/>
        <v>0</v>
      </c>
      <c r="BE548" s="1611">
        <f t="shared" si="284"/>
        <v>0</v>
      </c>
      <c r="BF548" s="1611">
        <f t="shared" si="285"/>
        <v>0</v>
      </c>
      <c r="BG548" s="1611">
        <f t="shared" si="295"/>
        <v>0</v>
      </c>
      <c r="BH548" s="1611" t="str">
        <f t="shared" si="296"/>
        <v/>
      </c>
      <c r="BI548" s="1611" t="str">
        <f t="shared" si="297"/>
        <v/>
      </c>
      <c r="BJ548" s="1611" t="str">
        <f t="shared" si="286"/>
        <v/>
      </c>
      <c r="BK548" s="1611" t="str">
        <f t="shared" si="287"/>
        <v/>
      </c>
      <c r="BL548" s="1611" t="str">
        <f t="shared" ca="1" si="288"/>
        <v/>
      </c>
      <c r="BM548" s="1611" t="str">
        <f t="shared" si="298"/>
        <v/>
      </c>
      <c r="BN548" s="1611" t="str">
        <f t="shared" si="289"/>
        <v/>
      </c>
      <c r="BO548" s="1611" t="str">
        <f t="shared" si="290"/>
        <v/>
      </c>
      <c r="BP548" s="1611" t="str">
        <f t="shared" si="299"/>
        <v/>
      </c>
      <c r="BQ548" s="1611" t="str">
        <f t="shared" si="300"/>
        <v/>
      </c>
      <c r="BR548" s="1611" t="str">
        <f t="shared" si="301"/>
        <v/>
      </c>
      <c r="BS548" s="1611" t="str">
        <f t="shared" si="302"/>
        <v/>
      </c>
      <c r="BT548" s="1611" t="str">
        <f t="shared" si="303"/>
        <v/>
      </c>
      <c r="BU548" s="1731">
        <f t="shared" ca="1" si="304"/>
        <v>0</v>
      </c>
      <c r="BV548" s="1594"/>
      <c r="BW548" s="1594"/>
      <c r="BX548" s="1594"/>
      <c r="BY548" s="1594"/>
      <c r="BZ548" s="1594"/>
      <c r="CA548" s="1594"/>
      <c r="CB548" s="1594"/>
      <c r="CC548" s="1594"/>
      <c r="CD548" s="1594"/>
      <c r="CE548" s="1594"/>
      <c r="CF548" s="1594"/>
      <c r="CG548" s="1594"/>
      <c r="CH548" s="1594"/>
      <c r="CI548" s="1594"/>
      <c r="CJ548" s="1594"/>
      <c r="CK548" s="1594"/>
      <c r="CL548" s="1594"/>
      <c r="CM548" s="1594"/>
      <c r="CN548" s="1594"/>
      <c r="CO548" s="1594"/>
      <c r="CP548" s="1594"/>
      <c r="CQ548" s="1594"/>
      <c r="CR548" s="1594"/>
      <c r="CS548" s="1594"/>
      <c r="CT548" s="1594"/>
      <c r="CU548" s="1594"/>
      <c r="CV548" s="1594"/>
      <c r="CW548" s="1594"/>
      <c r="CX548" s="1594"/>
      <c r="CY548" s="1594"/>
      <c r="CZ548" s="1594"/>
      <c r="DA548" s="1594"/>
      <c r="DB548" s="1594"/>
      <c r="DC548" s="1594"/>
      <c r="DD548" s="1594"/>
      <c r="DE548" s="1594"/>
      <c r="DF548" s="1594"/>
      <c r="DG548" s="1594"/>
      <c r="DH548" s="1594"/>
      <c r="DI548" s="1594"/>
      <c r="DJ548" s="1594"/>
      <c r="DK548" s="1594"/>
      <c r="DL548" s="1594"/>
      <c r="DM548" s="1594"/>
      <c r="DN548" s="1594"/>
      <c r="DO548" s="1594"/>
      <c r="DP548" s="1594"/>
      <c r="DQ548" s="1594"/>
      <c r="DR548" s="1594"/>
      <c r="DS548" s="1594"/>
      <c r="DT548" s="1594"/>
      <c r="DU548" s="1594"/>
      <c r="DV548" s="1594"/>
      <c r="DW548" s="1594"/>
      <c r="DX548" s="1594"/>
      <c r="DY548" s="1594"/>
      <c r="DZ548" s="1594"/>
      <c r="EA548" s="1594"/>
      <c r="EB548" s="1594"/>
      <c r="EC548" s="1594"/>
      <c r="ED548" s="1594"/>
      <c r="EE548" s="1594"/>
      <c r="EF548" s="1594"/>
      <c r="EG548" s="1594"/>
      <c r="EH548" s="1594"/>
      <c r="EI548" s="1594"/>
      <c r="EJ548" s="1594"/>
      <c r="EK548" s="1594"/>
      <c r="EL548" s="1594"/>
      <c r="EM548" s="1594"/>
      <c r="EN548" s="1594"/>
      <c r="EO548" s="1594"/>
      <c r="EP548" s="1594"/>
      <c r="EQ548" s="1594"/>
      <c r="ER548" s="1594"/>
      <c r="ES548" s="1594"/>
    </row>
    <row r="549" spans="1:149" s="1595" customFormat="1" ht="12.5">
      <c r="A549" s="1644" t="str">
        <f t="shared" si="291"/>
        <v>Organisation</v>
      </c>
      <c r="B549" s="1758"/>
      <c r="C549" s="1758"/>
      <c r="D549" s="1758"/>
      <c r="E549" s="1671"/>
      <c r="F549" s="1592"/>
      <c r="G549" s="1714">
        <f t="shared" si="292"/>
        <v>0</v>
      </c>
      <c r="H549" s="1645"/>
      <c r="I549" s="1714">
        <f t="shared" si="293"/>
        <v>0</v>
      </c>
      <c r="J549" s="1646"/>
      <c r="K549" s="1646"/>
      <c r="L549" s="1592"/>
      <c r="M549" s="1597"/>
      <c r="N549" s="1597"/>
      <c r="O549" s="1646"/>
      <c r="P549" s="1647"/>
      <c r="Q549" s="1647"/>
      <c r="R549" s="1648"/>
      <c r="S549" s="1603"/>
      <c r="T549" s="1649"/>
      <c r="U549" s="1649"/>
      <c r="V549" s="1649"/>
      <c r="W549" s="1649"/>
      <c r="X549" s="1649"/>
      <c r="Y549" s="1649"/>
      <c r="Z549" s="1649"/>
      <c r="AA549" s="1649"/>
      <c r="AB549" s="1649"/>
      <c r="AC549" s="1649"/>
      <c r="AD549" s="1649"/>
      <c r="AE549" s="1649"/>
      <c r="AF549" s="1610">
        <f t="shared" si="272"/>
        <v>0</v>
      </c>
      <c r="AG549" s="1649"/>
      <c r="AH549" s="1649"/>
      <c r="AI549" s="1649"/>
      <c r="AJ549" s="1649"/>
      <c r="AK549" s="1649"/>
      <c r="AL549" s="1649"/>
      <c r="AM549" s="1649"/>
      <c r="AN549" s="1649"/>
      <c r="AO549" s="1649"/>
      <c r="AP549" s="1649"/>
      <c r="AQ549" s="1649"/>
      <c r="AR549" s="1709"/>
      <c r="AS549" s="1779">
        <f t="shared" si="273"/>
        <v>0</v>
      </c>
      <c r="AT549" s="1711">
        <f t="shared" si="294"/>
        <v>0</v>
      </c>
      <c r="AU549" s="1611">
        <f t="shared" si="274"/>
        <v>0</v>
      </c>
      <c r="AV549" s="1611">
        <f t="shared" si="275"/>
        <v>0</v>
      </c>
      <c r="AW549" s="1611">
        <f t="shared" si="276"/>
        <v>0</v>
      </c>
      <c r="AX549" s="1611">
        <f t="shared" si="277"/>
        <v>0</v>
      </c>
      <c r="AY549" s="1611">
        <f t="shared" si="278"/>
        <v>0</v>
      </c>
      <c r="AZ549" s="1611">
        <f t="shared" si="279"/>
        <v>0</v>
      </c>
      <c r="BA549" s="1611">
        <f t="shared" si="280"/>
        <v>0</v>
      </c>
      <c r="BB549" s="1611">
        <f t="shared" si="281"/>
        <v>0</v>
      </c>
      <c r="BC549" s="1611">
        <f t="shared" si="282"/>
        <v>0</v>
      </c>
      <c r="BD549" s="1611">
        <f t="shared" si="283"/>
        <v>0</v>
      </c>
      <c r="BE549" s="1611">
        <f t="shared" si="284"/>
        <v>0</v>
      </c>
      <c r="BF549" s="1611">
        <f t="shared" si="285"/>
        <v>0</v>
      </c>
      <c r="BG549" s="1611">
        <f t="shared" si="295"/>
        <v>0</v>
      </c>
      <c r="BH549" s="1611" t="str">
        <f t="shared" si="296"/>
        <v/>
      </c>
      <c r="BI549" s="1611" t="str">
        <f t="shared" si="297"/>
        <v/>
      </c>
      <c r="BJ549" s="1611" t="str">
        <f t="shared" si="286"/>
        <v/>
      </c>
      <c r="BK549" s="1611" t="str">
        <f t="shared" si="287"/>
        <v/>
      </c>
      <c r="BL549" s="1611" t="str">
        <f t="shared" ca="1" si="288"/>
        <v/>
      </c>
      <c r="BM549" s="1611" t="str">
        <f t="shared" si="298"/>
        <v/>
      </c>
      <c r="BN549" s="1611" t="str">
        <f t="shared" si="289"/>
        <v/>
      </c>
      <c r="BO549" s="1611" t="str">
        <f t="shared" si="290"/>
        <v/>
      </c>
      <c r="BP549" s="1611" t="str">
        <f t="shared" si="299"/>
        <v/>
      </c>
      <c r="BQ549" s="1611" t="str">
        <f t="shared" si="300"/>
        <v/>
      </c>
      <c r="BR549" s="1611" t="str">
        <f t="shared" si="301"/>
        <v/>
      </c>
      <c r="BS549" s="1611" t="str">
        <f t="shared" si="302"/>
        <v/>
      </c>
      <c r="BT549" s="1611" t="str">
        <f t="shared" si="303"/>
        <v/>
      </c>
      <c r="BU549" s="1731">
        <f t="shared" ca="1" si="304"/>
        <v>0</v>
      </c>
      <c r="BV549" s="1594"/>
      <c r="BW549" s="1594"/>
      <c r="BX549" s="1594"/>
      <c r="BY549" s="1594"/>
      <c r="BZ549" s="1594"/>
      <c r="CA549" s="1594"/>
      <c r="CB549" s="1594"/>
      <c r="CC549" s="1594"/>
      <c r="CD549" s="1594"/>
      <c r="CE549" s="1594"/>
      <c r="CF549" s="1594"/>
      <c r="CG549" s="1594"/>
      <c r="CH549" s="1594"/>
      <c r="CI549" s="1594"/>
      <c r="CJ549" s="1594"/>
      <c r="CK549" s="1594"/>
      <c r="CL549" s="1594"/>
      <c r="CM549" s="1594"/>
      <c r="CN549" s="1594"/>
      <c r="CO549" s="1594"/>
      <c r="CP549" s="1594"/>
      <c r="CQ549" s="1594"/>
      <c r="CR549" s="1594"/>
      <c r="CS549" s="1594"/>
      <c r="CT549" s="1594"/>
      <c r="CU549" s="1594"/>
      <c r="CV549" s="1594"/>
      <c r="CW549" s="1594"/>
      <c r="CX549" s="1594"/>
      <c r="CY549" s="1594"/>
      <c r="CZ549" s="1594"/>
      <c r="DA549" s="1594"/>
      <c r="DB549" s="1594"/>
      <c r="DC549" s="1594"/>
      <c r="DD549" s="1594"/>
      <c r="DE549" s="1594"/>
      <c r="DF549" s="1594"/>
      <c r="DG549" s="1594"/>
      <c r="DH549" s="1594"/>
      <c r="DI549" s="1594"/>
      <c r="DJ549" s="1594"/>
      <c r="DK549" s="1594"/>
      <c r="DL549" s="1594"/>
      <c r="DM549" s="1594"/>
      <c r="DN549" s="1594"/>
      <c r="DO549" s="1594"/>
      <c r="DP549" s="1594"/>
      <c r="DQ549" s="1594"/>
      <c r="DR549" s="1594"/>
      <c r="DS549" s="1594"/>
      <c r="DT549" s="1594"/>
      <c r="DU549" s="1594"/>
      <c r="DV549" s="1594"/>
      <c r="DW549" s="1594"/>
      <c r="DX549" s="1594"/>
      <c r="DY549" s="1594"/>
      <c r="DZ549" s="1594"/>
      <c r="EA549" s="1594"/>
      <c r="EB549" s="1594"/>
      <c r="EC549" s="1594"/>
      <c r="ED549" s="1594"/>
      <c r="EE549" s="1594"/>
      <c r="EF549" s="1594"/>
      <c r="EG549" s="1594"/>
      <c r="EH549" s="1594"/>
      <c r="EI549" s="1594"/>
      <c r="EJ549" s="1594"/>
      <c r="EK549" s="1594"/>
      <c r="EL549" s="1594"/>
      <c r="EM549" s="1594"/>
      <c r="EN549" s="1594"/>
      <c r="EO549" s="1594"/>
      <c r="EP549" s="1594"/>
      <c r="EQ549" s="1594"/>
      <c r="ER549" s="1594"/>
      <c r="ES549" s="1594"/>
    </row>
    <row r="550" spans="1:149" s="1595" customFormat="1" ht="12.5">
      <c r="A550" s="1644" t="str">
        <f t="shared" si="291"/>
        <v>Organisation</v>
      </c>
      <c r="B550" s="1758"/>
      <c r="C550" s="1758"/>
      <c r="D550" s="1758"/>
      <c r="E550" s="1671"/>
      <c r="F550" s="1592"/>
      <c r="G550" s="1714">
        <f t="shared" si="292"/>
        <v>0</v>
      </c>
      <c r="H550" s="1645"/>
      <c r="I550" s="1714">
        <f t="shared" si="293"/>
        <v>0</v>
      </c>
      <c r="J550" s="1646"/>
      <c r="K550" s="1646"/>
      <c r="L550" s="1592"/>
      <c r="M550" s="1597"/>
      <c r="N550" s="1597"/>
      <c r="O550" s="1646"/>
      <c r="P550" s="1647"/>
      <c r="Q550" s="1647"/>
      <c r="R550" s="1648"/>
      <c r="S550" s="1603"/>
      <c r="T550" s="1649"/>
      <c r="U550" s="1649"/>
      <c r="V550" s="1649"/>
      <c r="W550" s="1649"/>
      <c r="X550" s="1649"/>
      <c r="Y550" s="1649"/>
      <c r="Z550" s="1649"/>
      <c r="AA550" s="1649"/>
      <c r="AB550" s="1649"/>
      <c r="AC550" s="1649"/>
      <c r="AD550" s="1649"/>
      <c r="AE550" s="1649"/>
      <c r="AF550" s="1610">
        <f t="shared" si="272"/>
        <v>0</v>
      </c>
      <c r="AG550" s="1649"/>
      <c r="AH550" s="1649"/>
      <c r="AI550" s="1649"/>
      <c r="AJ550" s="1649"/>
      <c r="AK550" s="1649"/>
      <c r="AL550" s="1649"/>
      <c r="AM550" s="1649"/>
      <c r="AN550" s="1649"/>
      <c r="AO550" s="1649"/>
      <c r="AP550" s="1649"/>
      <c r="AQ550" s="1649"/>
      <c r="AR550" s="1709"/>
      <c r="AS550" s="1779">
        <f t="shared" si="273"/>
        <v>0</v>
      </c>
      <c r="AT550" s="1711">
        <f t="shared" si="294"/>
        <v>0</v>
      </c>
      <c r="AU550" s="1611">
        <f t="shared" si="274"/>
        <v>0</v>
      </c>
      <c r="AV550" s="1611">
        <f t="shared" si="275"/>
        <v>0</v>
      </c>
      <c r="AW550" s="1611">
        <f t="shared" si="276"/>
        <v>0</v>
      </c>
      <c r="AX550" s="1611">
        <f t="shared" si="277"/>
        <v>0</v>
      </c>
      <c r="AY550" s="1611">
        <f t="shared" si="278"/>
        <v>0</v>
      </c>
      <c r="AZ550" s="1611">
        <f t="shared" si="279"/>
        <v>0</v>
      </c>
      <c r="BA550" s="1611">
        <f t="shared" si="280"/>
        <v>0</v>
      </c>
      <c r="BB550" s="1611">
        <f t="shared" si="281"/>
        <v>0</v>
      </c>
      <c r="BC550" s="1611">
        <f t="shared" si="282"/>
        <v>0</v>
      </c>
      <c r="BD550" s="1611">
        <f t="shared" si="283"/>
        <v>0</v>
      </c>
      <c r="BE550" s="1611">
        <f t="shared" si="284"/>
        <v>0</v>
      </c>
      <c r="BF550" s="1611">
        <f t="shared" si="285"/>
        <v>0</v>
      </c>
      <c r="BG550" s="1611">
        <f t="shared" si="295"/>
        <v>0</v>
      </c>
      <c r="BH550" s="1611" t="str">
        <f t="shared" si="296"/>
        <v/>
      </c>
      <c r="BI550" s="1611" t="str">
        <f t="shared" si="297"/>
        <v/>
      </c>
      <c r="BJ550" s="1611" t="str">
        <f t="shared" si="286"/>
        <v/>
      </c>
      <c r="BK550" s="1611" t="str">
        <f t="shared" si="287"/>
        <v/>
      </c>
      <c r="BL550" s="1611" t="str">
        <f t="shared" ca="1" si="288"/>
        <v/>
      </c>
      <c r="BM550" s="1611" t="str">
        <f t="shared" si="298"/>
        <v/>
      </c>
      <c r="BN550" s="1611" t="str">
        <f t="shared" si="289"/>
        <v/>
      </c>
      <c r="BO550" s="1611" t="str">
        <f t="shared" si="290"/>
        <v/>
      </c>
      <c r="BP550" s="1611" t="str">
        <f t="shared" si="299"/>
        <v/>
      </c>
      <c r="BQ550" s="1611" t="str">
        <f t="shared" si="300"/>
        <v/>
      </c>
      <c r="BR550" s="1611" t="str">
        <f t="shared" si="301"/>
        <v/>
      </c>
      <c r="BS550" s="1611" t="str">
        <f t="shared" si="302"/>
        <v/>
      </c>
      <c r="BT550" s="1611" t="str">
        <f t="shared" si="303"/>
        <v/>
      </c>
      <c r="BU550" s="1731">
        <f t="shared" ca="1" si="304"/>
        <v>0</v>
      </c>
      <c r="BV550" s="1594"/>
      <c r="BW550" s="1594"/>
      <c r="BX550" s="1594"/>
      <c r="BY550" s="1594"/>
      <c r="BZ550" s="1594"/>
      <c r="CA550" s="1594"/>
      <c r="CB550" s="1594"/>
      <c r="CC550" s="1594"/>
      <c r="CD550" s="1594"/>
      <c r="CE550" s="1594"/>
      <c r="CF550" s="1594"/>
      <c r="CG550" s="1594"/>
      <c r="CH550" s="1594"/>
      <c r="CI550" s="1594"/>
      <c r="CJ550" s="1594"/>
      <c r="CK550" s="1594"/>
      <c r="CL550" s="1594"/>
      <c r="CM550" s="1594"/>
      <c r="CN550" s="1594"/>
      <c r="CO550" s="1594"/>
      <c r="CP550" s="1594"/>
      <c r="CQ550" s="1594"/>
      <c r="CR550" s="1594"/>
      <c r="CS550" s="1594"/>
      <c r="CT550" s="1594"/>
      <c r="CU550" s="1594"/>
      <c r="CV550" s="1594"/>
      <c r="CW550" s="1594"/>
      <c r="CX550" s="1594"/>
      <c r="CY550" s="1594"/>
      <c r="CZ550" s="1594"/>
      <c r="DA550" s="1594"/>
      <c r="DB550" s="1594"/>
      <c r="DC550" s="1594"/>
      <c r="DD550" s="1594"/>
      <c r="DE550" s="1594"/>
      <c r="DF550" s="1594"/>
      <c r="DG550" s="1594"/>
      <c r="DH550" s="1594"/>
      <c r="DI550" s="1594"/>
      <c r="DJ550" s="1594"/>
      <c r="DK550" s="1594"/>
      <c r="DL550" s="1594"/>
      <c r="DM550" s="1594"/>
      <c r="DN550" s="1594"/>
      <c r="DO550" s="1594"/>
      <c r="DP550" s="1594"/>
      <c r="DQ550" s="1594"/>
      <c r="DR550" s="1594"/>
      <c r="DS550" s="1594"/>
      <c r="DT550" s="1594"/>
      <c r="DU550" s="1594"/>
      <c r="DV550" s="1594"/>
      <c r="DW550" s="1594"/>
      <c r="DX550" s="1594"/>
      <c r="DY550" s="1594"/>
      <c r="DZ550" s="1594"/>
      <c r="EA550" s="1594"/>
      <c r="EB550" s="1594"/>
      <c r="EC550" s="1594"/>
      <c r="ED550" s="1594"/>
      <c r="EE550" s="1594"/>
      <c r="EF550" s="1594"/>
      <c r="EG550" s="1594"/>
      <c r="EH550" s="1594"/>
      <c r="EI550" s="1594"/>
      <c r="EJ550" s="1594"/>
      <c r="EK550" s="1594"/>
      <c r="EL550" s="1594"/>
      <c r="EM550" s="1594"/>
      <c r="EN550" s="1594"/>
      <c r="EO550" s="1594"/>
      <c r="EP550" s="1594"/>
      <c r="EQ550" s="1594"/>
      <c r="ER550" s="1594"/>
      <c r="ES550" s="1594"/>
    </row>
    <row r="551" spans="1:149" s="1595" customFormat="1" ht="12.5">
      <c r="A551" s="1644" t="str">
        <f t="shared" si="291"/>
        <v>Organisation</v>
      </c>
      <c r="B551" s="1758"/>
      <c r="C551" s="1758"/>
      <c r="D551" s="1758"/>
      <c r="E551" s="1671"/>
      <c r="F551" s="1592"/>
      <c r="G551" s="1714">
        <f t="shared" si="292"/>
        <v>0</v>
      </c>
      <c r="H551" s="1645"/>
      <c r="I551" s="1714">
        <f t="shared" si="293"/>
        <v>0</v>
      </c>
      <c r="J551" s="1646"/>
      <c r="K551" s="1646"/>
      <c r="L551" s="1592"/>
      <c r="M551" s="1597"/>
      <c r="N551" s="1597"/>
      <c r="O551" s="1646"/>
      <c r="P551" s="1647"/>
      <c r="Q551" s="1647"/>
      <c r="R551" s="1648"/>
      <c r="S551" s="1603"/>
      <c r="T551" s="1649"/>
      <c r="U551" s="1649"/>
      <c r="V551" s="1649"/>
      <c r="W551" s="1649"/>
      <c r="X551" s="1649"/>
      <c r="Y551" s="1649"/>
      <c r="Z551" s="1649"/>
      <c r="AA551" s="1649"/>
      <c r="AB551" s="1649"/>
      <c r="AC551" s="1649"/>
      <c r="AD551" s="1649"/>
      <c r="AE551" s="1649"/>
      <c r="AF551" s="1610">
        <f t="shared" si="272"/>
        <v>0</v>
      </c>
      <c r="AG551" s="1649"/>
      <c r="AH551" s="1649"/>
      <c r="AI551" s="1649"/>
      <c r="AJ551" s="1649"/>
      <c r="AK551" s="1649"/>
      <c r="AL551" s="1649"/>
      <c r="AM551" s="1649"/>
      <c r="AN551" s="1649"/>
      <c r="AO551" s="1649"/>
      <c r="AP551" s="1649"/>
      <c r="AQ551" s="1649"/>
      <c r="AR551" s="1709"/>
      <c r="AS551" s="1779">
        <f t="shared" si="273"/>
        <v>0</v>
      </c>
      <c r="AT551" s="1711">
        <f t="shared" si="294"/>
        <v>0</v>
      </c>
      <c r="AU551" s="1611">
        <f t="shared" si="274"/>
        <v>0</v>
      </c>
      <c r="AV551" s="1611">
        <f t="shared" si="275"/>
        <v>0</v>
      </c>
      <c r="AW551" s="1611">
        <f t="shared" si="276"/>
        <v>0</v>
      </c>
      <c r="AX551" s="1611">
        <f t="shared" si="277"/>
        <v>0</v>
      </c>
      <c r="AY551" s="1611">
        <f t="shared" si="278"/>
        <v>0</v>
      </c>
      <c r="AZ551" s="1611">
        <f t="shared" si="279"/>
        <v>0</v>
      </c>
      <c r="BA551" s="1611">
        <f t="shared" si="280"/>
        <v>0</v>
      </c>
      <c r="BB551" s="1611">
        <f t="shared" si="281"/>
        <v>0</v>
      </c>
      <c r="BC551" s="1611">
        <f t="shared" si="282"/>
        <v>0</v>
      </c>
      <c r="BD551" s="1611">
        <f t="shared" si="283"/>
        <v>0</v>
      </c>
      <c r="BE551" s="1611">
        <f t="shared" si="284"/>
        <v>0</v>
      </c>
      <c r="BF551" s="1611">
        <f t="shared" si="285"/>
        <v>0</v>
      </c>
      <c r="BG551" s="1611">
        <f t="shared" si="295"/>
        <v>0</v>
      </c>
      <c r="BH551" s="1611" t="str">
        <f t="shared" si="296"/>
        <v/>
      </c>
      <c r="BI551" s="1611" t="str">
        <f t="shared" si="297"/>
        <v/>
      </c>
      <c r="BJ551" s="1611" t="str">
        <f t="shared" si="286"/>
        <v/>
      </c>
      <c r="BK551" s="1611" t="str">
        <f t="shared" si="287"/>
        <v/>
      </c>
      <c r="BL551" s="1611" t="str">
        <f t="shared" ca="1" si="288"/>
        <v/>
      </c>
      <c r="BM551" s="1611" t="str">
        <f t="shared" si="298"/>
        <v/>
      </c>
      <c r="BN551" s="1611" t="str">
        <f t="shared" si="289"/>
        <v/>
      </c>
      <c r="BO551" s="1611" t="str">
        <f t="shared" si="290"/>
        <v/>
      </c>
      <c r="BP551" s="1611" t="str">
        <f t="shared" si="299"/>
        <v/>
      </c>
      <c r="BQ551" s="1611" t="str">
        <f t="shared" si="300"/>
        <v/>
      </c>
      <c r="BR551" s="1611" t="str">
        <f t="shared" si="301"/>
        <v/>
      </c>
      <c r="BS551" s="1611" t="str">
        <f t="shared" si="302"/>
        <v/>
      </c>
      <c r="BT551" s="1611" t="str">
        <f t="shared" si="303"/>
        <v/>
      </c>
      <c r="BU551" s="1731">
        <f t="shared" ca="1" si="304"/>
        <v>0</v>
      </c>
      <c r="BV551" s="1594"/>
      <c r="BW551" s="1594"/>
      <c r="BX551" s="1594"/>
      <c r="BY551" s="1594"/>
      <c r="BZ551" s="1594"/>
      <c r="CA551" s="1594"/>
      <c r="CB551" s="1594"/>
      <c r="CC551" s="1594"/>
      <c r="CD551" s="1594"/>
      <c r="CE551" s="1594"/>
      <c r="CF551" s="1594"/>
      <c r="CG551" s="1594"/>
      <c r="CH551" s="1594"/>
      <c r="CI551" s="1594"/>
      <c r="CJ551" s="1594"/>
      <c r="CK551" s="1594"/>
      <c r="CL551" s="1594"/>
      <c r="CM551" s="1594"/>
      <c r="CN551" s="1594"/>
      <c r="CO551" s="1594"/>
      <c r="CP551" s="1594"/>
      <c r="CQ551" s="1594"/>
      <c r="CR551" s="1594"/>
      <c r="CS551" s="1594"/>
      <c r="CT551" s="1594"/>
      <c r="CU551" s="1594"/>
      <c r="CV551" s="1594"/>
      <c r="CW551" s="1594"/>
      <c r="CX551" s="1594"/>
      <c r="CY551" s="1594"/>
      <c r="CZ551" s="1594"/>
      <c r="DA551" s="1594"/>
      <c r="DB551" s="1594"/>
      <c r="DC551" s="1594"/>
      <c r="DD551" s="1594"/>
      <c r="DE551" s="1594"/>
      <c r="DF551" s="1594"/>
      <c r="DG551" s="1594"/>
      <c r="DH551" s="1594"/>
      <c r="DI551" s="1594"/>
      <c r="DJ551" s="1594"/>
      <c r="DK551" s="1594"/>
      <c r="DL551" s="1594"/>
      <c r="DM551" s="1594"/>
      <c r="DN551" s="1594"/>
      <c r="DO551" s="1594"/>
      <c r="DP551" s="1594"/>
      <c r="DQ551" s="1594"/>
      <c r="DR551" s="1594"/>
      <c r="DS551" s="1594"/>
      <c r="DT551" s="1594"/>
      <c r="DU551" s="1594"/>
      <c r="DV551" s="1594"/>
      <c r="DW551" s="1594"/>
      <c r="DX551" s="1594"/>
      <c r="DY551" s="1594"/>
      <c r="DZ551" s="1594"/>
      <c r="EA551" s="1594"/>
      <c r="EB551" s="1594"/>
      <c r="EC551" s="1594"/>
      <c r="ED551" s="1594"/>
      <c r="EE551" s="1594"/>
      <c r="EF551" s="1594"/>
      <c r="EG551" s="1594"/>
      <c r="EH551" s="1594"/>
      <c r="EI551" s="1594"/>
      <c r="EJ551" s="1594"/>
      <c r="EK551" s="1594"/>
      <c r="EL551" s="1594"/>
      <c r="EM551" s="1594"/>
      <c r="EN551" s="1594"/>
      <c r="EO551" s="1594"/>
      <c r="EP551" s="1594"/>
      <c r="EQ551" s="1594"/>
      <c r="ER551" s="1594"/>
      <c r="ES551" s="1594"/>
    </row>
    <row r="552" spans="1:149" s="1595" customFormat="1" ht="12.5">
      <c r="A552" s="1644" t="str">
        <f t="shared" si="291"/>
        <v>Organisation</v>
      </c>
      <c r="B552" s="1758"/>
      <c r="C552" s="1758"/>
      <c r="D552" s="1758"/>
      <c r="E552" s="1671"/>
      <c r="F552" s="1592"/>
      <c r="G552" s="1714">
        <f t="shared" si="292"/>
        <v>0</v>
      </c>
      <c r="H552" s="1645"/>
      <c r="I552" s="1714">
        <f t="shared" si="293"/>
        <v>0</v>
      </c>
      <c r="J552" s="1646"/>
      <c r="K552" s="1646"/>
      <c r="L552" s="1592"/>
      <c r="M552" s="1597"/>
      <c r="N552" s="1597"/>
      <c r="O552" s="1646"/>
      <c r="P552" s="1647"/>
      <c r="Q552" s="1647"/>
      <c r="R552" s="1648"/>
      <c r="S552" s="1603"/>
      <c r="T552" s="1649"/>
      <c r="U552" s="1649"/>
      <c r="V552" s="1649"/>
      <c r="W552" s="1649"/>
      <c r="X552" s="1649"/>
      <c r="Y552" s="1649"/>
      <c r="Z552" s="1649"/>
      <c r="AA552" s="1649"/>
      <c r="AB552" s="1649"/>
      <c r="AC552" s="1649"/>
      <c r="AD552" s="1649"/>
      <c r="AE552" s="1649"/>
      <c r="AF552" s="1610">
        <f t="shared" si="272"/>
        <v>0</v>
      </c>
      <c r="AG552" s="1649"/>
      <c r="AH552" s="1649"/>
      <c r="AI552" s="1649"/>
      <c r="AJ552" s="1649"/>
      <c r="AK552" s="1649"/>
      <c r="AL552" s="1649"/>
      <c r="AM552" s="1649"/>
      <c r="AN552" s="1649"/>
      <c r="AO552" s="1649"/>
      <c r="AP552" s="1649"/>
      <c r="AQ552" s="1649"/>
      <c r="AR552" s="1709"/>
      <c r="AS552" s="1779">
        <f t="shared" si="273"/>
        <v>0</v>
      </c>
      <c r="AT552" s="1711">
        <f t="shared" si="294"/>
        <v>0</v>
      </c>
      <c r="AU552" s="1611">
        <f t="shared" si="274"/>
        <v>0</v>
      </c>
      <c r="AV552" s="1611">
        <f t="shared" si="275"/>
        <v>0</v>
      </c>
      <c r="AW552" s="1611">
        <f t="shared" si="276"/>
        <v>0</v>
      </c>
      <c r="AX552" s="1611">
        <f t="shared" si="277"/>
        <v>0</v>
      </c>
      <c r="AY552" s="1611">
        <f t="shared" si="278"/>
        <v>0</v>
      </c>
      <c r="AZ552" s="1611">
        <f t="shared" si="279"/>
        <v>0</v>
      </c>
      <c r="BA552" s="1611">
        <f t="shared" si="280"/>
        <v>0</v>
      </c>
      <c r="BB552" s="1611">
        <f t="shared" si="281"/>
        <v>0</v>
      </c>
      <c r="BC552" s="1611">
        <f t="shared" si="282"/>
        <v>0</v>
      </c>
      <c r="BD552" s="1611">
        <f t="shared" si="283"/>
        <v>0</v>
      </c>
      <c r="BE552" s="1611">
        <f t="shared" si="284"/>
        <v>0</v>
      </c>
      <c r="BF552" s="1611">
        <f t="shared" si="285"/>
        <v>0</v>
      </c>
      <c r="BG552" s="1611">
        <f t="shared" si="295"/>
        <v>0</v>
      </c>
      <c r="BH552" s="1611" t="str">
        <f t="shared" si="296"/>
        <v/>
      </c>
      <c r="BI552" s="1611" t="str">
        <f t="shared" si="297"/>
        <v/>
      </c>
      <c r="BJ552" s="1611" t="str">
        <f t="shared" si="286"/>
        <v/>
      </c>
      <c r="BK552" s="1611" t="str">
        <f t="shared" si="287"/>
        <v/>
      </c>
      <c r="BL552" s="1611" t="str">
        <f t="shared" ca="1" si="288"/>
        <v/>
      </c>
      <c r="BM552" s="1611" t="str">
        <f t="shared" si="298"/>
        <v/>
      </c>
      <c r="BN552" s="1611" t="str">
        <f t="shared" si="289"/>
        <v/>
      </c>
      <c r="BO552" s="1611" t="str">
        <f t="shared" si="290"/>
        <v/>
      </c>
      <c r="BP552" s="1611" t="str">
        <f t="shared" si="299"/>
        <v/>
      </c>
      <c r="BQ552" s="1611" t="str">
        <f t="shared" si="300"/>
        <v/>
      </c>
      <c r="BR552" s="1611" t="str">
        <f t="shared" si="301"/>
        <v/>
      </c>
      <c r="BS552" s="1611" t="str">
        <f t="shared" si="302"/>
        <v/>
      </c>
      <c r="BT552" s="1611" t="str">
        <f t="shared" si="303"/>
        <v/>
      </c>
      <c r="BU552" s="1731">
        <f t="shared" ca="1" si="304"/>
        <v>0</v>
      </c>
      <c r="BV552" s="1594"/>
      <c r="BW552" s="1594"/>
      <c r="BX552" s="1594"/>
      <c r="BY552" s="1594"/>
      <c r="BZ552" s="1594"/>
      <c r="CA552" s="1594"/>
      <c r="CB552" s="1594"/>
      <c r="CC552" s="1594"/>
      <c r="CD552" s="1594"/>
      <c r="CE552" s="1594"/>
      <c r="CF552" s="1594"/>
      <c r="CG552" s="1594"/>
      <c r="CH552" s="1594"/>
      <c r="CI552" s="1594"/>
      <c r="CJ552" s="1594"/>
      <c r="CK552" s="1594"/>
      <c r="CL552" s="1594"/>
      <c r="CM552" s="1594"/>
      <c r="CN552" s="1594"/>
      <c r="CO552" s="1594"/>
      <c r="CP552" s="1594"/>
      <c r="CQ552" s="1594"/>
      <c r="CR552" s="1594"/>
      <c r="CS552" s="1594"/>
      <c r="CT552" s="1594"/>
      <c r="CU552" s="1594"/>
      <c r="CV552" s="1594"/>
      <c r="CW552" s="1594"/>
      <c r="CX552" s="1594"/>
      <c r="CY552" s="1594"/>
      <c r="CZ552" s="1594"/>
      <c r="DA552" s="1594"/>
      <c r="DB552" s="1594"/>
      <c r="DC552" s="1594"/>
      <c r="DD552" s="1594"/>
      <c r="DE552" s="1594"/>
      <c r="DF552" s="1594"/>
      <c r="DG552" s="1594"/>
      <c r="DH552" s="1594"/>
      <c r="DI552" s="1594"/>
      <c r="DJ552" s="1594"/>
      <c r="DK552" s="1594"/>
      <c r="DL552" s="1594"/>
      <c r="DM552" s="1594"/>
      <c r="DN552" s="1594"/>
      <c r="DO552" s="1594"/>
      <c r="DP552" s="1594"/>
      <c r="DQ552" s="1594"/>
      <c r="DR552" s="1594"/>
      <c r="DS552" s="1594"/>
      <c r="DT552" s="1594"/>
      <c r="DU552" s="1594"/>
      <c r="DV552" s="1594"/>
      <c r="DW552" s="1594"/>
      <c r="DX552" s="1594"/>
      <c r="DY552" s="1594"/>
      <c r="DZ552" s="1594"/>
      <c r="EA552" s="1594"/>
      <c r="EB552" s="1594"/>
      <c r="EC552" s="1594"/>
      <c r="ED552" s="1594"/>
      <c r="EE552" s="1594"/>
      <c r="EF552" s="1594"/>
      <c r="EG552" s="1594"/>
      <c r="EH552" s="1594"/>
      <c r="EI552" s="1594"/>
      <c r="EJ552" s="1594"/>
      <c r="EK552" s="1594"/>
      <c r="EL552" s="1594"/>
      <c r="EM552" s="1594"/>
      <c r="EN552" s="1594"/>
      <c r="EO552" s="1594"/>
      <c r="EP552" s="1594"/>
      <c r="EQ552" s="1594"/>
      <c r="ER552" s="1594"/>
      <c r="ES552" s="1594"/>
    </row>
    <row r="553" spans="1:149" s="1595" customFormat="1" ht="12.5">
      <c r="A553" s="1644" t="str">
        <f t="shared" si="291"/>
        <v>Organisation</v>
      </c>
      <c r="B553" s="1758"/>
      <c r="C553" s="1758"/>
      <c r="D553" s="1758"/>
      <c r="E553" s="1671"/>
      <c r="F553" s="1592"/>
      <c r="G553" s="1714">
        <f t="shared" si="292"/>
        <v>0</v>
      </c>
      <c r="H553" s="1645"/>
      <c r="I553" s="1714">
        <f t="shared" si="293"/>
        <v>0</v>
      </c>
      <c r="J553" s="1646"/>
      <c r="K553" s="1646"/>
      <c r="L553" s="1592"/>
      <c r="M553" s="1597"/>
      <c r="N553" s="1597"/>
      <c r="O553" s="1646"/>
      <c r="P553" s="1647"/>
      <c r="Q553" s="1647"/>
      <c r="R553" s="1648"/>
      <c r="S553" s="1603"/>
      <c r="T553" s="1649"/>
      <c r="U553" s="1649"/>
      <c r="V553" s="1649"/>
      <c r="W553" s="1649"/>
      <c r="X553" s="1649"/>
      <c r="Y553" s="1649"/>
      <c r="Z553" s="1649"/>
      <c r="AA553" s="1649"/>
      <c r="AB553" s="1649"/>
      <c r="AC553" s="1649"/>
      <c r="AD553" s="1649"/>
      <c r="AE553" s="1649"/>
      <c r="AF553" s="1610">
        <f t="shared" si="272"/>
        <v>0</v>
      </c>
      <c r="AG553" s="1649"/>
      <c r="AH553" s="1649"/>
      <c r="AI553" s="1649"/>
      <c r="AJ553" s="1649"/>
      <c r="AK553" s="1649"/>
      <c r="AL553" s="1649"/>
      <c r="AM553" s="1649"/>
      <c r="AN553" s="1649"/>
      <c r="AO553" s="1649"/>
      <c r="AP553" s="1649"/>
      <c r="AQ553" s="1649"/>
      <c r="AR553" s="1709"/>
      <c r="AS553" s="1779">
        <f t="shared" si="273"/>
        <v>0</v>
      </c>
      <c r="AT553" s="1711">
        <f t="shared" si="294"/>
        <v>0</v>
      </c>
      <c r="AU553" s="1611">
        <f t="shared" si="274"/>
        <v>0</v>
      </c>
      <c r="AV553" s="1611">
        <f t="shared" si="275"/>
        <v>0</v>
      </c>
      <c r="AW553" s="1611">
        <f t="shared" si="276"/>
        <v>0</v>
      </c>
      <c r="AX553" s="1611">
        <f t="shared" si="277"/>
        <v>0</v>
      </c>
      <c r="AY553" s="1611">
        <f t="shared" si="278"/>
        <v>0</v>
      </c>
      <c r="AZ553" s="1611">
        <f t="shared" si="279"/>
        <v>0</v>
      </c>
      <c r="BA553" s="1611">
        <f t="shared" si="280"/>
        <v>0</v>
      </c>
      <c r="BB553" s="1611">
        <f t="shared" si="281"/>
        <v>0</v>
      </c>
      <c r="BC553" s="1611">
        <f t="shared" si="282"/>
        <v>0</v>
      </c>
      <c r="BD553" s="1611">
        <f t="shared" si="283"/>
        <v>0</v>
      </c>
      <c r="BE553" s="1611">
        <f t="shared" si="284"/>
        <v>0</v>
      </c>
      <c r="BF553" s="1611">
        <f t="shared" si="285"/>
        <v>0</v>
      </c>
      <c r="BG553" s="1611">
        <f t="shared" si="295"/>
        <v>0</v>
      </c>
      <c r="BH553" s="1611" t="str">
        <f t="shared" si="296"/>
        <v/>
      </c>
      <c r="BI553" s="1611" t="str">
        <f t="shared" si="297"/>
        <v/>
      </c>
      <c r="BJ553" s="1611" t="str">
        <f t="shared" si="286"/>
        <v/>
      </c>
      <c r="BK553" s="1611" t="str">
        <f t="shared" si="287"/>
        <v/>
      </c>
      <c r="BL553" s="1611" t="str">
        <f t="shared" ca="1" si="288"/>
        <v/>
      </c>
      <c r="BM553" s="1611" t="str">
        <f t="shared" si="298"/>
        <v/>
      </c>
      <c r="BN553" s="1611" t="str">
        <f t="shared" si="289"/>
        <v/>
      </c>
      <c r="BO553" s="1611" t="str">
        <f t="shared" si="290"/>
        <v/>
      </c>
      <c r="BP553" s="1611" t="str">
        <f t="shared" si="299"/>
        <v/>
      </c>
      <c r="BQ553" s="1611" t="str">
        <f t="shared" si="300"/>
        <v/>
      </c>
      <c r="BR553" s="1611" t="str">
        <f t="shared" si="301"/>
        <v/>
      </c>
      <c r="BS553" s="1611" t="str">
        <f t="shared" si="302"/>
        <v/>
      </c>
      <c r="BT553" s="1611" t="str">
        <f t="shared" si="303"/>
        <v/>
      </c>
      <c r="BU553" s="1731">
        <f t="shared" ca="1" si="304"/>
        <v>0</v>
      </c>
      <c r="BV553" s="1594"/>
      <c r="BW553" s="1594"/>
      <c r="BX553" s="1594"/>
      <c r="BY553" s="1594"/>
      <c r="BZ553" s="1594"/>
      <c r="CA553" s="1594"/>
      <c r="CB553" s="1594"/>
      <c r="CC553" s="1594"/>
      <c r="CD553" s="1594"/>
      <c r="CE553" s="1594"/>
      <c r="CF553" s="1594"/>
      <c r="CG553" s="1594"/>
      <c r="CH553" s="1594"/>
      <c r="CI553" s="1594"/>
      <c r="CJ553" s="1594"/>
      <c r="CK553" s="1594"/>
      <c r="CL553" s="1594"/>
      <c r="CM553" s="1594"/>
      <c r="CN553" s="1594"/>
      <c r="CO553" s="1594"/>
      <c r="CP553" s="1594"/>
      <c r="CQ553" s="1594"/>
      <c r="CR553" s="1594"/>
      <c r="CS553" s="1594"/>
      <c r="CT553" s="1594"/>
      <c r="CU553" s="1594"/>
      <c r="CV553" s="1594"/>
      <c r="CW553" s="1594"/>
      <c r="CX553" s="1594"/>
      <c r="CY553" s="1594"/>
      <c r="CZ553" s="1594"/>
      <c r="DA553" s="1594"/>
      <c r="DB553" s="1594"/>
      <c r="DC553" s="1594"/>
      <c r="DD553" s="1594"/>
      <c r="DE553" s="1594"/>
      <c r="DF553" s="1594"/>
      <c r="DG553" s="1594"/>
      <c r="DH553" s="1594"/>
      <c r="DI553" s="1594"/>
      <c r="DJ553" s="1594"/>
      <c r="DK553" s="1594"/>
      <c r="DL553" s="1594"/>
      <c r="DM553" s="1594"/>
      <c r="DN553" s="1594"/>
      <c r="DO553" s="1594"/>
      <c r="DP553" s="1594"/>
      <c r="DQ553" s="1594"/>
      <c r="DR553" s="1594"/>
      <c r="DS553" s="1594"/>
      <c r="DT553" s="1594"/>
      <c r="DU553" s="1594"/>
      <c r="DV553" s="1594"/>
      <c r="DW553" s="1594"/>
      <c r="DX553" s="1594"/>
      <c r="DY553" s="1594"/>
      <c r="DZ553" s="1594"/>
      <c r="EA553" s="1594"/>
      <c r="EB553" s="1594"/>
      <c r="EC553" s="1594"/>
      <c r="ED553" s="1594"/>
      <c r="EE553" s="1594"/>
      <c r="EF553" s="1594"/>
      <c r="EG553" s="1594"/>
      <c r="EH553" s="1594"/>
      <c r="EI553" s="1594"/>
      <c r="EJ553" s="1594"/>
      <c r="EK553" s="1594"/>
      <c r="EL553" s="1594"/>
      <c r="EM553" s="1594"/>
      <c r="EN553" s="1594"/>
      <c r="EO553" s="1594"/>
      <c r="EP553" s="1594"/>
      <c r="EQ553" s="1594"/>
      <c r="ER553" s="1594"/>
      <c r="ES553" s="1594"/>
    </row>
    <row r="554" spans="1:149" s="1595" customFormat="1" ht="12.5">
      <c r="A554" s="1644" t="str">
        <f t="shared" si="291"/>
        <v>Organisation</v>
      </c>
      <c r="B554" s="1758"/>
      <c r="C554" s="1758"/>
      <c r="D554" s="1758"/>
      <c r="E554" s="1671"/>
      <c r="F554" s="1592"/>
      <c r="G554" s="1714">
        <f t="shared" si="292"/>
        <v>0</v>
      </c>
      <c r="H554" s="1645"/>
      <c r="I554" s="1714">
        <f t="shared" si="293"/>
        <v>0</v>
      </c>
      <c r="J554" s="1646"/>
      <c r="K554" s="1646"/>
      <c r="L554" s="1592"/>
      <c r="M554" s="1597"/>
      <c r="N554" s="1597"/>
      <c r="O554" s="1646"/>
      <c r="P554" s="1647"/>
      <c r="Q554" s="1647"/>
      <c r="R554" s="1648"/>
      <c r="S554" s="1603"/>
      <c r="T554" s="1649"/>
      <c r="U554" s="1649"/>
      <c r="V554" s="1649"/>
      <c r="W554" s="1649"/>
      <c r="X554" s="1649"/>
      <c r="Y554" s="1649"/>
      <c r="Z554" s="1649"/>
      <c r="AA554" s="1649"/>
      <c r="AB554" s="1649"/>
      <c r="AC554" s="1649"/>
      <c r="AD554" s="1649"/>
      <c r="AE554" s="1649"/>
      <c r="AF554" s="1610">
        <f t="shared" si="272"/>
        <v>0</v>
      </c>
      <c r="AG554" s="1649"/>
      <c r="AH554" s="1649"/>
      <c r="AI554" s="1649"/>
      <c r="AJ554" s="1649"/>
      <c r="AK554" s="1649"/>
      <c r="AL554" s="1649"/>
      <c r="AM554" s="1649"/>
      <c r="AN554" s="1649"/>
      <c r="AO554" s="1649"/>
      <c r="AP554" s="1649"/>
      <c r="AQ554" s="1649"/>
      <c r="AR554" s="1709"/>
      <c r="AS554" s="1779">
        <f t="shared" si="273"/>
        <v>0</v>
      </c>
      <c r="AT554" s="1711">
        <f t="shared" si="294"/>
        <v>0</v>
      </c>
      <c r="AU554" s="1611">
        <f t="shared" si="274"/>
        <v>0</v>
      </c>
      <c r="AV554" s="1611">
        <f t="shared" si="275"/>
        <v>0</v>
      </c>
      <c r="AW554" s="1611">
        <f t="shared" si="276"/>
        <v>0</v>
      </c>
      <c r="AX554" s="1611">
        <f t="shared" si="277"/>
        <v>0</v>
      </c>
      <c r="AY554" s="1611">
        <f t="shared" si="278"/>
        <v>0</v>
      </c>
      <c r="AZ554" s="1611">
        <f t="shared" si="279"/>
        <v>0</v>
      </c>
      <c r="BA554" s="1611">
        <f t="shared" si="280"/>
        <v>0</v>
      </c>
      <c r="BB554" s="1611">
        <f t="shared" si="281"/>
        <v>0</v>
      </c>
      <c r="BC554" s="1611">
        <f t="shared" si="282"/>
        <v>0</v>
      </c>
      <c r="BD554" s="1611">
        <f t="shared" si="283"/>
        <v>0</v>
      </c>
      <c r="BE554" s="1611">
        <f t="shared" si="284"/>
        <v>0</v>
      </c>
      <c r="BF554" s="1611">
        <f t="shared" si="285"/>
        <v>0</v>
      </c>
      <c r="BG554" s="1611">
        <f t="shared" si="295"/>
        <v>0</v>
      </c>
      <c r="BH554" s="1611" t="str">
        <f t="shared" si="296"/>
        <v/>
      </c>
      <c r="BI554" s="1611" t="str">
        <f t="shared" si="297"/>
        <v/>
      </c>
      <c r="BJ554" s="1611" t="str">
        <f t="shared" si="286"/>
        <v/>
      </c>
      <c r="BK554" s="1611" t="str">
        <f t="shared" si="287"/>
        <v/>
      </c>
      <c r="BL554" s="1611" t="str">
        <f t="shared" ca="1" si="288"/>
        <v/>
      </c>
      <c r="BM554" s="1611" t="str">
        <f t="shared" si="298"/>
        <v/>
      </c>
      <c r="BN554" s="1611" t="str">
        <f t="shared" si="289"/>
        <v/>
      </c>
      <c r="BO554" s="1611" t="str">
        <f t="shared" si="290"/>
        <v/>
      </c>
      <c r="BP554" s="1611" t="str">
        <f t="shared" si="299"/>
        <v/>
      </c>
      <c r="BQ554" s="1611" t="str">
        <f t="shared" si="300"/>
        <v/>
      </c>
      <c r="BR554" s="1611" t="str">
        <f t="shared" si="301"/>
        <v/>
      </c>
      <c r="BS554" s="1611" t="str">
        <f t="shared" si="302"/>
        <v/>
      </c>
      <c r="BT554" s="1611" t="str">
        <f t="shared" si="303"/>
        <v/>
      </c>
      <c r="BU554" s="1731">
        <f t="shared" ca="1" si="304"/>
        <v>0</v>
      </c>
      <c r="BV554" s="1594"/>
      <c r="BW554" s="1594"/>
      <c r="BX554" s="1594"/>
      <c r="BY554" s="1594"/>
      <c r="BZ554" s="1594"/>
      <c r="CA554" s="1594"/>
      <c r="CB554" s="1594"/>
      <c r="CC554" s="1594"/>
      <c r="CD554" s="1594"/>
      <c r="CE554" s="1594"/>
      <c r="CF554" s="1594"/>
      <c r="CG554" s="1594"/>
      <c r="CH554" s="1594"/>
      <c r="CI554" s="1594"/>
      <c r="CJ554" s="1594"/>
      <c r="CK554" s="1594"/>
      <c r="CL554" s="1594"/>
      <c r="CM554" s="1594"/>
      <c r="CN554" s="1594"/>
      <c r="CO554" s="1594"/>
      <c r="CP554" s="1594"/>
      <c r="CQ554" s="1594"/>
      <c r="CR554" s="1594"/>
      <c r="CS554" s="1594"/>
      <c r="CT554" s="1594"/>
      <c r="CU554" s="1594"/>
      <c r="CV554" s="1594"/>
      <c r="CW554" s="1594"/>
      <c r="CX554" s="1594"/>
      <c r="CY554" s="1594"/>
      <c r="CZ554" s="1594"/>
      <c r="DA554" s="1594"/>
      <c r="DB554" s="1594"/>
      <c r="DC554" s="1594"/>
      <c r="DD554" s="1594"/>
      <c r="DE554" s="1594"/>
      <c r="DF554" s="1594"/>
      <c r="DG554" s="1594"/>
      <c r="DH554" s="1594"/>
      <c r="DI554" s="1594"/>
      <c r="DJ554" s="1594"/>
      <c r="DK554" s="1594"/>
      <c r="DL554" s="1594"/>
      <c r="DM554" s="1594"/>
      <c r="DN554" s="1594"/>
      <c r="DO554" s="1594"/>
      <c r="DP554" s="1594"/>
      <c r="DQ554" s="1594"/>
      <c r="DR554" s="1594"/>
      <c r="DS554" s="1594"/>
      <c r="DT554" s="1594"/>
      <c r="DU554" s="1594"/>
      <c r="DV554" s="1594"/>
      <c r="DW554" s="1594"/>
      <c r="DX554" s="1594"/>
      <c r="DY554" s="1594"/>
      <c r="DZ554" s="1594"/>
      <c r="EA554" s="1594"/>
      <c r="EB554" s="1594"/>
      <c r="EC554" s="1594"/>
      <c r="ED554" s="1594"/>
      <c r="EE554" s="1594"/>
      <c r="EF554" s="1594"/>
      <c r="EG554" s="1594"/>
      <c r="EH554" s="1594"/>
      <c r="EI554" s="1594"/>
      <c r="EJ554" s="1594"/>
      <c r="EK554" s="1594"/>
      <c r="EL554" s="1594"/>
      <c r="EM554" s="1594"/>
      <c r="EN554" s="1594"/>
      <c r="EO554" s="1594"/>
      <c r="EP554" s="1594"/>
      <c r="EQ554" s="1594"/>
      <c r="ER554" s="1594"/>
      <c r="ES554" s="1594"/>
    </row>
    <row r="555" spans="1:149" s="1595" customFormat="1" ht="12.5">
      <c r="A555" s="1644" t="str">
        <f t="shared" si="291"/>
        <v>Organisation</v>
      </c>
      <c r="B555" s="1758"/>
      <c r="C555" s="1758"/>
      <c r="D555" s="1758"/>
      <c r="E555" s="1671"/>
      <c r="F555" s="1592"/>
      <c r="G555" s="1714">
        <f t="shared" si="292"/>
        <v>0</v>
      </c>
      <c r="H555" s="1645"/>
      <c r="I555" s="1714">
        <f t="shared" si="293"/>
        <v>0</v>
      </c>
      <c r="J555" s="1646"/>
      <c r="K555" s="1646"/>
      <c r="L555" s="1592"/>
      <c r="M555" s="1597"/>
      <c r="N555" s="1597"/>
      <c r="O555" s="1646"/>
      <c r="P555" s="1647"/>
      <c r="Q555" s="1647"/>
      <c r="R555" s="1648"/>
      <c r="S555" s="1603"/>
      <c r="T555" s="1649"/>
      <c r="U555" s="1649"/>
      <c r="V555" s="1649"/>
      <c r="W555" s="1649"/>
      <c r="X555" s="1649"/>
      <c r="Y555" s="1649"/>
      <c r="Z555" s="1649"/>
      <c r="AA555" s="1649"/>
      <c r="AB555" s="1649"/>
      <c r="AC555" s="1649"/>
      <c r="AD555" s="1649"/>
      <c r="AE555" s="1649"/>
      <c r="AF555" s="1610">
        <f t="shared" ref="AF555:AF618" si="305">SUM(T555:AE555)</f>
        <v>0</v>
      </c>
      <c r="AG555" s="1649"/>
      <c r="AH555" s="1649"/>
      <c r="AI555" s="1649"/>
      <c r="AJ555" s="1649"/>
      <c r="AK555" s="1649"/>
      <c r="AL555" s="1649"/>
      <c r="AM555" s="1649"/>
      <c r="AN555" s="1649"/>
      <c r="AO555" s="1649"/>
      <c r="AP555" s="1649"/>
      <c r="AQ555" s="1649"/>
      <c r="AR555" s="1709"/>
      <c r="AS555" s="1779">
        <f t="shared" ref="AS555:AS618" si="306">SUMPRODUCT($AC$40:$AN$40,AG555:AR555)</f>
        <v>0</v>
      </c>
      <c r="AT555" s="1711">
        <f t="shared" si="294"/>
        <v>0</v>
      </c>
      <c r="AU555" s="1611">
        <f t="shared" ref="AU555:AU618" si="307">AG555-T555</f>
        <v>0</v>
      </c>
      <c r="AV555" s="1611">
        <f t="shared" ref="AV555:AV618" si="308">AH555-U555</f>
        <v>0</v>
      </c>
      <c r="AW555" s="1611">
        <f t="shared" ref="AW555:AW618" si="309">AI555-V555</f>
        <v>0</v>
      </c>
      <c r="AX555" s="1611">
        <f t="shared" ref="AX555:AX618" si="310">AJ555-W555</f>
        <v>0</v>
      </c>
      <c r="AY555" s="1611">
        <f t="shared" ref="AY555:AY618" si="311">AK555-X555</f>
        <v>0</v>
      </c>
      <c r="AZ555" s="1611">
        <f t="shared" ref="AZ555:AZ618" si="312">AL555-Y555</f>
        <v>0</v>
      </c>
      <c r="BA555" s="1611">
        <f t="shared" ref="BA555:BA618" si="313">AM555-Z555</f>
        <v>0</v>
      </c>
      <c r="BB555" s="1611">
        <f t="shared" ref="BB555:BB618" si="314">AN555-AA555</f>
        <v>0</v>
      </c>
      <c r="BC555" s="1611">
        <f t="shared" ref="BC555:BC618" si="315">AO555-AB555</f>
        <v>0</v>
      </c>
      <c r="BD555" s="1611">
        <f t="shared" ref="BD555:BD618" si="316">AP555-AC555</f>
        <v>0</v>
      </c>
      <c r="BE555" s="1611">
        <f t="shared" ref="BE555:BE618" si="317">AQ555-AD555</f>
        <v>0</v>
      </c>
      <c r="BF555" s="1611">
        <f t="shared" ref="BF555:BF618" si="318">AR555-AE555</f>
        <v>0</v>
      </c>
      <c r="BG555" s="1611">
        <f t="shared" si="295"/>
        <v>0</v>
      </c>
      <c r="BH555" s="1611" t="str">
        <f t="shared" si="296"/>
        <v/>
      </c>
      <c r="BI555" s="1611" t="str">
        <f t="shared" si="297"/>
        <v/>
      </c>
      <c r="BJ555" s="1611" t="str">
        <f t="shared" ref="BJ555:BJ618" si="319">IF(AND(OR(R555=$CQ$1,R555=$CQ$3),S555=""),"ERROR","")</f>
        <v/>
      </c>
      <c r="BK555" s="1611" t="str">
        <f t="shared" ref="BK555:BK618" si="320">IF(AND(OR(R555=$CQ$2),S555&lt;&gt;""),"ERROR","")</f>
        <v/>
      </c>
      <c r="BL555" s="1611" t="str">
        <f t="shared" ref="BL555:BL618" ca="1" si="321">IF(AND(O555=$CA$2,N555&lt;TODAY()),"ERROR","")</f>
        <v/>
      </c>
      <c r="BM555" s="1611" t="str">
        <f t="shared" si="298"/>
        <v/>
      </c>
      <c r="BN555" s="1611" t="str">
        <f t="shared" ref="BN555:BN618" si="322">IF(AND(F555=$BZ$1,G555&gt;H555),"ERROR","")</f>
        <v/>
      </c>
      <c r="BO555" s="1611" t="str">
        <f t="shared" ref="BO555:BO618" si="323">IF(AND(F555=$BZ$1,I555&gt;J555),"ERROR","")</f>
        <v/>
      </c>
      <c r="BP555" s="1611" t="str">
        <f t="shared" si="299"/>
        <v/>
      </c>
      <c r="BQ555" s="1611" t="str">
        <f t="shared" si="300"/>
        <v/>
      </c>
      <c r="BR555" s="1611" t="str">
        <f t="shared" si="301"/>
        <v/>
      </c>
      <c r="BS555" s="1611" t="str">
        <f t="shared" si="302"/>
        <v/>
      </c>
      <c r="BT555" s="1611" t="str">
        <f t="shared" si="303"/>
        <v/>
      </c>
      <c r="BU555" s="1731">
        <f t="shared" ca="1" si="304"/>
        <v>0</v>
      </c>
      <c r="BV555" s="1594"/>
      <c r="BW555" s="1594"/>
      <c r="BX555" s="1594"/>
      <c r="BY555" s="1594"/>
      <c r="BZ555" s="1594"/>
      <c r="CA555" s="1594"/>
      <c r="CB555" s="1594"/>
      <c r="CC555" s="1594"/>
      <c r="CD555" s="1594"/>
      <c r="CE555" s="1594"/>
      <c r="CF555" s="1594"/>
      <c r="CG555" s="1594"/>
      <c r="CH555" s="1594"/>
      <c r="CI555" s="1594"/>
      <c r="CJ555" s="1594"/>
      <c r="CK555" s="1594"/>
      <c r="CL555" s="1594"/>
      <c r="CM555" s="1594"/>
      <c r="CN555" s="1594"/>
      <c r="CO555" s="1594"/>
      <c r="CP555" s="1594"/>
      <c r="CQ555" s="1594"/>
      <c r="CR555" s="1594"/>
      <c r="CS555" s="1594"/>
      <c r="CT555" s="1594"/>
      <c r="CU555" s="1594"/>
      <c r="CV555" s="1594"/>
      <c r="CW555" s="1594"/>
      <c r="CX555" s="1594"/>
      <c r="CY555" s="1594"/>
      <c r="CZ555" s="1594"/>
      <c r="DA555" s="1594"/>
      <c r="DB555" s="1594"/>
      <c r="DC555" s="1594"/>
      <c r="DD555" s="1594"/>
      <c r="DE555" s="1594"/>
      <c r="DF555" s="1594"/>
      <c r="DG555" s="1594"/>
      <c r="DH555" s="1594"/>
      <c r="DI555" s="1594"/>
      <c r="DJ555" s="1594"/>
      <c r="DK555" s="1594"/>
      <c r="DL555" s="1594"/>
      <c r="DM555" s="1594"/>
      <c r="DN555" s="1594"/>
      <c r="DO555" s="1594"/>
      <c r="DP555" s="1594"/>
      <c r="DQ555" s="1594"/>
      <c r="DR555" s="1594"/>
      <c r="DS555" s="1594"/>
      <c r="DT555" s="1594"/>
      <c r="DU555" s="1594"/>
      <c r="DV555" s="1594"/>
      <c r="DW555" s="1594"/>
      <c r="DX555" s="1594"/>
      <c r="DY555" s="1594"/>
      <c r="DZ555" s="1594"/>
      <c r="EA555" s="1594"/>
      <c r="EB555" s="1594"/>
      <c r="EC555" s="1594"/>
      <c r="ED555" s="1594"/>
      <c r="EE555" s="1594"/>
      <c r="EF555" s="1594"/>
      <c r="EG555" s="1594"/>
      <c r="EH555" s="1594"/>
      <c r="EI555" s="1594"/>
      <c r="EJ555" s="1594"/>
      <c r="EK555" s="1594"/>
      <c r="EL555" s="1594"/>
      <c r="EM555" s="1594"/>
      <c r="EN555" s="1594"/>
      <c r="EO555" s="1594"/>
      <c r="EP555" s="1594"/>
      <c r="EQ555" s="1594"/>
      <c r="ER555" s="1594"/>
      <c r="ES555" s="1594"/>
    </row>
    <row r="556" spans="1:149" s="1595" customFormat="1" ht="12.5">
      <c r="A556" s="1644" t="str">
        <f t="shared" ref="A556:A619" si="324">$A$1</f>
        <v>Organisation</v>
      </c>
      <c r="B556" s="1758"/>
      <c r="C556" s="1758"/>
      <c r="D556" s="1758"/>
      <c r="E556" s="1671"/>
      <c r="F556" s="1592"/>
      <c r="G556" s="1714">
        <f t="shared" ref="G556:G619" si="325">AF556</f>
        <v>0</v>
      </c>
      <c r="H556" s="1645"/>
      <c r="I556" s="1714">
        <f t="shared" ref="I556:I619" si="326">AT556</f>
        <v>0</v>
      </c>
      <c r="J556" s="1646"/>
      <c r="K556" s="1646"/>
      <c r="L556" s="1592"/>
      <c r="M556" s="1597"/>
      <c r="N556" s="1597"/>
      <c r="O556" s="1646"/>
      <c r="P556" s="1647"/>
      <c r="Q556" s="1647"/>
      <c r="R556" s="1648"/>
      <c r="S556" s="1603"/>
      <c r="T556" s="1649"/>
      <c r="U556" s="1649"/>
      <c r="V556" s="1649"/>
      <c r="W556" s="1649"/>
      <c r="X556" s="1649"/>
      <c r="Y556" s="1649"/>
      <c r="Z556" s="1649"/>
      <c r="AA556" s="1649"/>
      <c r="AB556" s="1649"/>
      <c r="AC556" s="1649"/>
      <c r="AD556" s="1649"/>
      <c r="AE556" s="1649"/>
      <c r="AF556" s="1610">
        <f t="shared" si="305"/>
        <v>0</v>
      </c>
      <c r="AG556" s="1649"/>
      <c r="AH556" s="1649"/>
      <c r="AI556" s="1649"/>
      <c r="AJ556" s="1649"/>
      <c r="AK556" s="1649"/>
      <c r="AL556" s="1649"/>
      <c r="AM556" s="1649"/>
      <c r="AN556" s="1649"/>
      <c r="AO556" s="1649"/>
      <c r="AP556" s="1649"/>
      <c r="AQ556" s="1649"/>
      <c r="AR556" s="1709"/>
      <c r="AS556" s="1779">
        <f t="shared" si="306"/>
        <v>0</v>
      </c>
      <c r="AT556" s="1711">
        <f t="shared" ref="AT556:AT619" si="327">SUM(AG556:AR556)</f>
        <v>0</v>
      </c>
      <c r="AU556" s="1611">
        <f t="shared" si="307"/>
        <v>0</v>
      </c>
      <c r="AV556" s="1611">
        <f t="shared" si="308"/>
        <v>0</v>
      </c>
      <c r="AW556" s="1611">
        <f t="shared" si="309"/>
        <v>0</v>
      </c>
      <c r="AX556" s="1611">
        <f t="shared" si="310"/>
        <v>0</v>
      </c>
      <c r="AY556" s="1611">
        <f t="shared" si="311"/>
        <v>0</v>
      </c>
      <c r="AZ556" s="1611">
        <f t="shared" si="312"/>
        <v>0</v>
      </c>
      <c r="BA556" s="1611">
        <f t="shared" si="313"/>
        <v>0</v>
      </c>
      <c r="BB556" s="1611">
        <f t="shared" si="314"/>
        <v>0</v>
      </c>
      <c r="BC556" s="1611">
        <f t="shared" si="315"/>
        <v>0</v>
      </c>
      <c r="BD556" s="1611">
        <f t="shared" si="316"/>
        <v>0</v>
      </c>
      <c r="BE556" s="1611">
        <f t="shared" si="317"/>
        <v>0</v>
      </c>
      <c r="BF556" s="1611">
        <f t="shared" si="318"/>
        <v>0</v>
      </c>
      <c r="BG556" s="1611">
        <f t="shared" ref="BG556:BG619" si="328">SUM(AU556:BF556)</f>
        <v>0</v>
      </c>
      <c r="BH556" s="1611" t="str">
        <f t="shared" ref="BH556:BH619" si="329">IF(OR(G556&gt;0,I556&gt;0),IF(AND(B556&lt;&gt;"",C556&lt;&gt;"",D556&lt;&gt;"",E556&lt;&gt;"",F556&lt;&gt;"",L556&lt;&gt;"",M556&lt;&gt;"",N556&lt;&gt;"",O556&lt;&gt;"",P556&lt;&gt;"",Q556&lt;&gt;"",R556&lt;&gt;""),"","ERROR"),"")</f>
        <v/>
      </c>
      <c r="BI556" s="1611" t="str">
        <f t="shared" ref="BI556:BI619" si="330">IF(COUNTIF($D$43:$D$1496,D556)&gt;1,"ERROR","")</f>
        <v/>
      </c>
      <c r="BJ556" s="1611" t="str">
        <f t="shared" si="319"/>
        <v/>
      </c>
      <c r="BK556" s="1611" t="str">
        <f t="shared" si="320"/>
        <v/>
      </c>
      <c r="BL556" s="1611" t="str">
        <f t="shared" ca="1" si="321"/>
        <v/>
      </c>
      <c r="BM556" s="1611" t="str">
        <f t="shared" ref="BM556:BM619" si="331">IF(AND(AT556&gt;0,AF556=0),"ERROR","")</f>
        <v/>
      </c>
      <c r="BN556" s="1611" t="str">
        <f t="shared" si="322"/>
        <v/>
      </c>
      <c r="BO556" s="1611" t="str">
        <f t="shared" si="323"/>
        <v/>
      </c>
      <c r="BP556" s="1611" t="str">
        <f t="shared" ref="BP556:BP619" si="332">IF(AND(F556=$BZ$2,SUM(H556,J556)&gt;0),"ERROR","")</f>
        <v/>
      </c>
      <c r="BQ556" s="1611" t="str">
        <f t="shared" ref="BQ556:BQ619" si="333">IF(AND(I556=0,J556&gt;0),"ERROR","")</f>
        <v/>
      </c>
      <c r="BR556" s="1611" t="str">
        <f t="shared" ref="BR556:BR619" si="334">IF(AND(O556=$CA$1,K556&lt;&gt;0),"ERROR","")</f>
        <v/>
      </c>
      <c r="BS556" s="1611" t="str">
        <f t="shared" ref="BS556:BS619" si="335">IF(AND(O556=$CA$2,I556-AS556-K556&lt;0),"ERROR","")</f>
        <v/>
      </c>
      <c r="BT556" s="1611" t="str">
        <f t="shared" ref="BT556:BT619" si="336">IF(S556="","",VLOOKUP(S556,$CS$1:$CT$14,2,0))</f>
        <v/>
      </c>
      <c r="BU556" s="1731">
        <f t="shared" ref="BU556:BU619" ca="1" si="337">COUNTIF(BH556:BS556,"ERROR")</f>
        <v>0</v>
      </c>
      <c r="BV556" s="1594"/>
      <c r="BW556" s="1594"/>
      <c r="BX556" s="1594"/>
      <c r="BY556" s="1594"/>
      <c r="BZ556" s="1594"/>
      <c r="CA556" s="1594"/>
      <c r="CB556" s="1594"/>
      <c r="CC556" s="1594"/>
      <c r="CD556" s="1594"/>
      <c r="CE556" s="1594"/>
      <c r="CF556" s="1594"/>
      <c r="CG556" s="1594"/>
      <c r="CH556" s="1594"/>
      <c r="CI556" s="1594"/>
      <c r="CJ556" s="1594"/>
      <c r="CK556" s="1594"/>
      <c r="CL556" s="1594"/>
      <c r="CM556" s="1594"/>
      <c r="CN556" s="1594"/>
      <c r="CO556" s="1594"/>
      <c r="CP556" s="1594"/>
      <c r="CQ556" s="1594"/>
      <c r="CR556" s="1594"/>
      <c r="CS556" s="1594"/>
      <c r="CT556" s="1594"/>
      <c r="CU556" s="1594"/>
      <c r="CV556" s="1594"/>
      <c r="CW556" s="1594"/>
      <c r="CX556" s="1594"/>
      <c r="CY556" s="1594"/>
      <c r="CZ556" s="1594"/>
      <c r="DA556" s="1594"/>
      <c r="DB556" s="1594"/>
      <c r="DC556" s="1594"/>
      <c r="DD556" s="1594"/>
      <c r="DE556" s="1594"/>
      <c r="DF556" s="1594"/>
      <c r="DG556" s="1594"/>
      <c r="DH556" s="1594"/>
      <c r="DI556" s="1594"/>
      <c r="DJ556" s="1594"/>
      <c r="DK556" s="1594"/>
      <c r="DL556" s="1594"/>
      <c r="DM556" s="1594"/>
      <c r="DN556" s="1594"/>
      <c r="DO556" s="1594"/>
      <c r="DP556" s="1594"/>
      <c r="DQ556" s="1594"/>
      <c r="DR556" s="1594"/>
      <c r="DS556" s="1594"/>
      <c r="DT556" s="1594"/>
      <c r="DU556" s="1594"/>
      <c r="DV556" s="1594"/>
      <c r="DW556" s="1594"/>
      <c r="DX556" s="1594"/>
      <c r="DY556" s="1594"/>
      <c r="DZ556" s="1594"/>
      <c r="EA556" s="1594"/>
      <c r="EB556" s="1594"/>
      <c r="EC556" s="1594"/>
      <c r="ED556" s="1594"/>
      <c r="EE556" s="1594"/>
      <c r="EF556" s="1594"/>
      <c r="EG556" s="1594"/>
      <c r="EH556" s="1594"/>
      <c r="EI556" s="1594"/>
      <c r="EJ556" s="1594"/>
      <c r="EK556" s="1594"/>
      <c r="EL556" s="1594"/>
      <c r="EM556" s="1594"/>
      <c r="EN556" s="1594"/>
      <c r="EO556" s="1594"/>
      <c r="EP556" s="1594"/>
      <c r="EQ556" s="1594"/>
      <c r="ER556" s="1594"/>
      <c r="ES556" s="1594"/>
    </row>
    <row r="557" spans="1:149" s="1595" customFormat="1" ht="12.5">
      <c r="A557" s="1644" t="str">
        <f t="shared" si="324"/>
        <v>Organisation</v>
      </c>
      <c r="B557" s="1758"/>
      <c r="C557" s="1758"/>
      <c r="D557" s="1758"/>
      <c r="E557" s="1671"/>
      <c r="F557" s="1592"/>
      <c r="G557" s="1714">
        <f t="shared" si="325"/>
        <v>0</v>
      </c>
      <c r="H557" s="1645"/>
      <c r="I557" s="1714">
        <f t="shared" si="326"/>
        <v>0</v>
      </c>
      <c r="J557" s="1646"/>
      <c r="K557" s="1646"/>
      <c r="L557" s="1592"/>
      <c r="M557" s="1597"/>
      <c r="N557" s="1597"/>
      <c r="O557" s="1646"/>
      <c r="P557" s="1647"/>
      <c r="Q557" s="1647"/>
      <c r="R557" s="1648"/>
      <c r="S557" s="1603"/>
      <c r="T557" s="1649"/>
      <c r="U557" s="1649"/>
      <c r="V557" s="1649"/>
      <c r="W557" s="1649"/>
      <c r="X557" s="1649"/>
      <c r="Y557" s="1649"/>
      <c r="Z557" s="1649"/>
      <c r="AA557" s="1649"/>
      <c r="AB557" s="1649"/>
      <c r="AC557" s="1649"/>
      <c r="AD557" s="1649"/>
      <c r="AE557" s="1649"/>
      <c r="AF557" s="1610">
        <f t="shared" si="305"/>
        <v>0</v>
      </c>
      <c r="AG557" s="1649"/>
      <c r="AH557" s="1649"/>
      <c r="AI557" s="1649"/>
      <c r="AJ557" s="1649"/>
      <c r="AK557" s="1649"/>
      <c r="AL557" s="1649"/>
      <c r="AM557" s="1649"/>
      <c r="AN557" s="1649"/>
      <c r="AO557" s="1649"/>
      <c r="AP557" s="1649"/>
      <c r="AQ557" s="1649"/>
      <c r="AR557" s="1709"/>
      <c r="AS557" s="1779">
        <f t="shared" si="306"/>
        <v>0</v>
      </c>
      <c r="AT557" s="1711">
        <f t="shared" si="327"/>
        <v>0</v>
      </c>
      <c r="AU557" s="1611">
        <f t="shared" si="307"/>
        <v>0</v>
      </c>
      <c r="AV557" s="1611">
        <f t="shared" si="308"/>
        <v>0</v>
      </c>
      <c r="AW557" s="1611">
        <f t="shared" si="309"/>
        <v>0</v>
      </c>
      <c r="AX557" s="1611">
        <f t="shared" si="310"/>
        <v>0</v>
      </c>
      <c r="AY557" s="1611">
        <f t="shared" si="311"/>
        <v>0</v>
      </c>
      <c r="AZ557" s="1611">
        <f t="shared" si="312"/>
        <v>0</v>
      </c>
      <c r="BA557" s="1611">
        <f t="shared" si="313"/>
        <v>0</v>
      </c>
      <c r="BB557" s="1611">
        <f t="shared" si="314"/>
        <v>0</v>
      </c>
      <c r="BC557" s="1611">
        <f t="shared" si="315"/>
        <v>0</v>
      </c>
      <c r="BD557" s="1611">
        <f t="shared" si="316"/>
        <v>0</v>
      </c>
      <c r="BE557" s="1611">
        <f t="shared" si="317"/>
        <v>0</v>
      </c>
      <c r="BF557" s="1611">
        <f t="shared" si="318"/>
        <v>0</v>
      </c>
      <c r="BG557" s="1611">
        <f t="shared" si="328"/>
        <v>0</v>
      </c>
      <c r="BH557" s="1611" t="str">
        <f t="shared" si="329"/>
        <v/>
      </c>
      <c r="BI557" s="1611" t="str">
        <f t="shared" si="330"/>
        <v/>
      </c>
      <c r="BJ557" s="1611" t="str">
        <f t="shared" si="319"/>
        <v/>
      </c>
      <c r="BK557" s="1611" t="str">
        <f t="shared" si="320"/>
        <v/>
      </c>
      <c r="BL557" s="1611" t="str">
        <f t="shared" ca="1" si="321"/>
        <v/>
      </c>
      <c r="BM557" s="1611" t="str">
        <f t="shared" si="331"/>
        <v/>
      </c>
      <c r="BN557" s="1611" t="str">
        <f t="shared" si="322"/>
        <v/>
      </c>
      <c r="BO557" s="1611" t="str">
        <f t="shared" si="323"/>
        <v/>
      </c>
      <c r="BP557" s="1611" t="str">
        <f t="shared" si="332"/>
        <v/>
      </c>
      <c r="BQ557" s="1611" t="str">
        <f t="shared" si="333"/>
        <v/>
      </c>
      <c r="BR557" s="1611" t="str">
        <f t="shared" si="334"/>
        <v/>
      </c>
      <c r="BS557" s="1611" t="str">
        <f t="shared" si="335"/>
        <v/>
      </c>
      <c r="BT557" s="1611" t="str">
        <f t="shared" si="336"/>
        <v/>
      </c>
      <c r="BU557" s="1731">
        <f t="shared" ca="1" si="337"/>
        <v>0</v>
      </c>
      <c r="BV557" s="1594"/>
      <c r="BW557" s="1594"/>
      <c r="BX557" s="1594"/>
      <c r="BY557" s="1594"/>
      <c r="BZ557" s="1594"/>
      <c r="CA557" s="1594"/>
      <c r="CB557" s="1594"/>
      <c r="CC557" s="1594"/>
      <c r="CD557" s="1594"/>
      <c r="CE557" s="1594"/>
      <c r="CF557" s="1594"/>
      <c r="CG557" s="1594"/>
      <c r="CH557" s="1594"/>
      <c r="CI557" s="1594"/>
      <c r="CJ557" s="1594"/>
      <c r="CK557" s="1594"/>
      <c r="CL557" s="1594"/>
      <c r="CM557" s="1594"/>
      <c r="CN557" s="1594"/>
      <c r="CO557" s="1594"/>
      <c r="CP557" s="1594"/>
      <c r="CQ557" s="1594"/>
      <c r="CR557" s="1594"/>
      <c r="CS557" s="1594"/>
      <c r="CT557" s="1594"/>
      <c r="CU557" s="1594"/>
      <c r="CV557" s="1594"/>
      <c r="CW557" s="1594"/>
      <c r="CX557" s="1594"/>
      <c r="CY557" s="1594"/>
      <c r="CZ557" s="1594"/>
      <c r="DA557" s="1594"/>
      <c r="DB557" s="1594"/>
      <c r="DC557" s="1594"/>
      <c r="DD557" s="1594"/>
      <c r="DE557" s="1594"/>
      <c r="DF557" s="1594"/>
      <c r="DG557" s="1594"/>
      <c r="DH557" s="1594"/>
      <c r="DI557" s="1594"/>
      <c r="DJ557" s="1594"/>
      <c r="DK557" s="1594"/>
      <c r="DL557" s="1594"/>
      <c r="DM557" s="1594"/>
      <c r="DN557" s="1594"/>
      <c r="DO557" s="1594"/>
      <c r="DP557" s="1594"/>
      <c r="DQ557" s="1594"/>
      <c r="DR557" s="1594"/>
      <c r="DS557" s="1594"/>
      <c r="DT557" s="1594"/>
      <c r="DU557" s="1594"/>
      <c r="DV557" s="1594"/>
      <c r="DW557" s="1594"/>
      <c r="DX557" s="1594"/>
      <c r="DY557" s="1594"/>
      <c r="DZ557" s="1594"/>
      <c r="EA557" s="1594"/>
      <c r="EB557" s="1594"/>
      <c r="EC557" s="1594"/>
      <c r="ED557" s="1594"/>
      <c r="EE557" s="1594"/>
      <c r="EF557" s="1594"/>
      <c r="EG557" s="1594"/>
      <c r="EH557" s="1594"/>
      <c r="EI557" s="1594"/>
      <c r="EJ557" s="1594"/>
      <c r="EK557" s="1594"/>
      <c r="EL557" s="1594"/>
      <c r="EM557" s="1594"/>
      <c r="EN557" s="1594"/>
      <c r="EO557" s="1594"/>
      <c r="EP557" s="1594"/>
      <c r="EQ557" s="1594"/>
      <c r="ER557" s="1594"/>
      <c r="ES557" s="1594"/>
    </row>
    <row r="558" spans="1:149" s="1595" customFormat="1" ht="12.5">
      <c r="A558" s="1644" t="str">
        <f t="shared" si="324"/>
        <v>Organisation</v>
      </c>
      <c r="B558" s="1758"/>
      <c r="C558" s="1758"/>
      <c r="D558" s="1758"/>
      <c r="E558" s="1671"/>
      <c r="F558" s="1592"/>
      <c r="G558" s="1714">
        <f t="shared" si="325"/>
        <v>0</v>
      </c>
      <c r="H558" s="1645"/>
      <c r="I558" s="1714">
        <f t="shared" si="326"/>
        <v>0</v>
      </c>
      <c r="J558" s="1646"/>
      <c r="K558" s="1646"/>
      <c r="L558" s="1592"/>
      <c r="M558" s="1597"/>
      <c r="N558" s="1597"/>
      <c r="O558" s="1646"/>
      <c r="P558" s="1647"/>
      <c r="Q558" s="1647"/>
      <c r="R558" s="1648"/>
      <c r="S558" s="1603"/>
      <c r="T558" s="1649"/>
      <c r="U558" s="1649"/>
      <c r="V558" s="1649"/>
      <c r="W558" s="1649"/>
      <c r="X558" s="1649"/>
      <c r="Y558" s="1649"/>
      <c r="Z558" s="1649"/>
      <c r="AA558" s="1649"/>
      <c r="AB558" s="1649"/>
      <c r="AC558" s="1649"/>
      <c r="AD558" s="1649"/>
      <c r="AE558" s="1649"/>
      <c r="AF558" s="1610">
        <f t="shared" si="305"/>
        <v>0</v>
      </c>
      <c r="AG558" s="1649"/>
      <c r="AH558" s="1649"/>
      <c r="AI558" s="1649"/>
      <c r="AJ558" s="1649"/>
      <c r="AK558" s="1649"/>
      <c r="AL558" s="1649"/>
      <c r="AM558" s="1649"/>
      <c r="AN558" s="1649"/>
      <c r="AO558" s="1649"/>
      <c r="AP558" s="1649"/>
      <c r="AQ558" s="1649"/>
      <c r="AR558" s="1709"/>
      <c r="AS558" s="1779">
        <f t="shared" si="306"/>
        <v>0</v>
      </c>
      <c r="AT558" s="1711">
        <f t="shared" si="327"/>
        <v>0</v>
      </c>
      <c r="AU558" s="1611">
        <f t="shared" si="307"/>
        <v>0</v>
      </c>
      <c r="AV558" s="1611">
        <f t="shared" si="308"/>
        <v>0</v>
      </c>
      <c r="AW558" s="1611">
        <f t="shared" si="309"/>
        <v>0</v>
      </c>
      <c r="AX558" s="1611">
        <f t="shared" si="310"/>
        <v>0</v>
      </c>
      <c r="AY558" s="1611">
        <f t="shared" si="311"/>
        <v>0</v>
      </c>
      <c r="AZ558" s="1611">
        <f t="shared" si="312"/>
        <v>0</v>
      </c>
      <c r="BA558" s="1611">
        <f t="shared" si="313"/>
        <v>0</v>
      </c>
      <c r="BB558" s="1611">
        <f t="shared" si="314"/>
        <v>0</v>
      </c>
      <c r="BC558" s="1611">
        <f t="shared" si="315"/>
        <v>0</v>
      </c>
      <c r="BD558" s="1611">
        <f t="shared" si="316"/>
        <v>0</v>
      </c>
      <c r="BE558" s="1611">
        <f t="shared" si="317"/>
        <v>0</v>
      </c>
      <c r="BF558" s="1611">
        <f t="shared" si="318"/>
        <v>0</v>
      </c>
      <c r="BG558" s="1611">
        <f t="shared" si="328"/>
        <v>0</v>
      </c>
      <c r="BH558" s="1611" t="str">
        <f t="shared" si="329"/>
        <v/>
      </c>
      <c r="BI558" s="1611" t="str">
        <f t="shared" si="330"/>
        <v/>
      </c>
      <c r="BJ558" s="1611" t="str">
        <f t="shared" si="319"/>
        <v/>
      </c>
      <c r="BK558" s="1611" t="str">
        <f t="shared" si="320"/>
        <v/>
      </c>
      <c r="BL558" s="1611" t="str">
        <f t="shared" ca="1" si="321"/>
        <v/>
      </c>
      <c r="BM558" s="1611" t="str">
        <f t="shared" si="331"/>
        <v/>
      </c>
      <c r="BN558" s="1611" t="str">
        <f t="shared" si="322"/>
        <v/>
      </c>
      <c r="BO558" s="1611" t="str">
        <f t="shared" si="323"/>
        <v/>
      </c>
      <c r="BP558" s="1611" t="str">
        <f t="shared" si="332"/>
        <v/>
      </c>
      <c r="BQ558" s="1611" t="str">
        <f t="shared" si="333"/>
        <v/>
      </c>
      <c r="BR558" s="1611" t="str">
        <f t="shared" si="334"/>
        <v/>
      </c>
      <c r="BS558" s="1611" t="str">
        <f t="shared" si="335"/>
        <v/>
      </c>
      <c r="BT558" s="1611" t="str">
        <f t="shared" si="336"/>
        <v/>
      </c>
      <c r="BU558" s="1731">
        <f t="shared" ca="1" si="337"/>
        <v>0</v>
      </c>
      <c r="BV558" s="1594"/>
      <c r="BW558" s="1594"/>
      <c r="BX558" s="1594"/>
      <c r="BY558" s="1594"/>
      <c r="BZ558" s="1594"/>
      <c r="CA558" s="1594"/>
      <c r="CB558" s="1594"/>
      <c r="CC558" s="1594"/>
      <c r="CD558" s="1594"/>
      <c r="CE558" s="1594"/>
      <c r="CF558" s="1594"/>
      <c r="CG558" s="1594"/>
      <c r="CH558" s="1594"/>
      <c r="CI558" s="1594"/>
      <c r="CJ558" s="1594"/>
      <c r="CK558" s="1594"/>
      <c r="CL558" s="1594"/>
      <c r="CM558" s="1594"/>
      <c r="CN558" s="1594"/>
      <c r="CO558" s="1594"/>
      <c r="CP558" s="1594"/>
      <c r="CQ558" s="1594"/>
      <c r="CR558" s="1594"/>
      <c r="CS558" s="1594"/>
      <c r="CT558" s="1594"/>
      <c r="CU558" s="1594"/>
      <c r="CV558" s="1594"/>
      <c r="CW558" s="1594"/>
      <c r="CX558" s="1594"/>
      <c r="CY558" s="1594"/>
      <c r="CZ558" s="1594"/>
      <c r="DA558" s="1594"/>
      <c r="DB558" s="1594"/>
      <c r="DC558" s="1594"/>
      <c r="DD558" s="1594"/>
      <c r="DE558" s="1594"/>
      <c r="DF558" s="1594"/>
      <c r="DG558" s="1594"/>
      <c r="DH558" s="1594"/>
      <c r="DI558" s="1594"/>
      <c r="DJ558" s="1594"/>
      <c r="DK558" s="1594"/>
      <c r="DL558" s="1594"/>
      <c r="DM558" s="1594"/>
      <c r="DN558" s="1594"/>
      <c r="DO558" s="1594"/>
      <c r="DP558" s="1594"/>
      <c r="DQ558" s="1594"/>
      <c r="DR558" s="1594"/>
      <c r="DS558" s="1594"/>
      <c r="DT558" s="1594"/>
      <c r="DU558" s="1594"/>
      <c r="DV558" s="1594"/>
      <c r="DW558" s="1594"/>
      <c r="DX558" s="1594"/>
      <c r="DY558" s="1594"/>
      <c r="DZ558" s="1594"/>
      <c r="EA558" s="1594"/>
      <c r="EB558" s="1594"/>
      <c r="EC558" s="1594"/>
      <c r="ED558" s="1594"/>
      <c r="EE558" s="1594"/>
      <c r="EF558" s="1594"/>
      <c r="EG558" s="1594"/>
      <c r="EH558" s="1594"/>
      <c r="EI558" s="1594"/>
      <c r="EJ558" s="1594"/>
      <c r="EK558" s="1594"/>
      <c r="EL558" s="1594"/>
      <c r="EM558" s="1594"/>
      <c r="EN558" s="1594"/>
      <c r="EO558" s="1594"/>
      <c r="EP558" s="1594"/>
      <c r="EQ558" s="1594"/>
      <c r="ER558" s="1594"/>
      <c r="ES558" s="1594"/>
    </row>
    <row r="559" spans="1:149" s="1595" customFormat="1" ht="12.5">
      <c r="A559" s="1644" t="str">
        <f t="shared" si="324"/>
        <v>Organisation</v>
      </c>
      <c r="B559" s="1758"/>
      <c r="C559" s="1758"/>
      <c r="D559" s="1758"/>
      <c r="E559" s="1671"/>
      <c r="F559" s="1592"/>
      <c r="G559" s="1714">
        <f t="shared" si="325"/>
        <v>0</v>
      </c>
      <c r="H559" s="1645"/>
      <c r="I559" s="1714">
        <f t="shared" si="326"/>
        <v>0</v>
      </c>
      <c r="J559" s="1646"/>
      <c r="K559" s="1646"/>
      <c r="L559" s="1592"/>
      <c r="M559" s="1597"/>
      <c r="N559" s="1597"/>
      <c r="O559" s="1646"/>
      <c r="P559" s="1647"/>
      <c r="Q559" s="1647"/>
      <c r="R559" s="1648"/>
      <c r="S559" s="1603"/>
      <c r="T559" s="1649"/>
      <c r="U559" s="1649"/>
      <c r="V559" s="1649"/>
      <c r="W559" s="1649"/>
      <c r="X559" s="1649"/>
      <c r="Y559" s="1649"/>
      <c r="Z559" s="1649"/>
      <c r="AA559" s="1649"/>
      <c r="AB559" s="1649"/>
      <c r="AC559" s="1649"/>
      <c r="AD559" s="1649"/>
      <c r="AE559" s="1649"/>
      <c r="AF559" s="1610">
        <f t="shared" si="305"/>
        <v>0</v>
      </c>
      <c r="AG559" s="1649"/>
      <c r="AH559" s="1649"/>
      <c r="AI559" s="1649"/>
      <c r="AJ559" s="1649"/>
      <c r="AK559" s="1649"/>
      <c r="AL559" s="1649"/>
      <c r="AM559" s="1649"/>
      <c r="AN559" s="1649"/>
      <c r="AO559" s="1649"/>
      <c r="AP559" s="1649"/>
      <c r="AQ559" s="1649"/>
      <c r="AR559" s="1709"/>
      <c r="AS559" s="1779">
        <f t="shared" si="306"/>
        <v>0</v>
      </c>
      <c r="AT559" s="1711">
        <f t="shared" si="327"/>
        <v>0</v>
      </c>
      <c r="AU559" s="1611">
        <f t="shared" si="307"/>
        <v>0</v>
      </c>
      <c r="AV559" s="1611">
        <f t="shared" si="308"/>
        <v>0</v>
      </c>
      <c r="AW559" s="1611">
        <f t="shared" si="309"/>
        <v>0</v>
      </c>
      <c r="AX559" s="1611">
        <f t="shared" si="310"/>
        <v>0</v>
      </c>
      <c r="AY559" s="1611">
        <f t="shared" si="311"/>
        <v>0</v>
      </c>
      <c r="AZ559" s="1611">
        <f t="shared" si="312"/>
        <v>0</v>
      </c>
      <c r="BA559" s="1611">
        <f t="shared" si="313"/>
        <v>0</v>
      </c>
      <c r="BB559" s="1611">
        <f t="shared" si="314"/>
        <v>0</v>
      </c>
      <c r="BC559" s="1611">
        <f t="shared" si="315"/>
        <v>0</v>
      </c>
      <c r="BD559" s="1611">
        <f t="shared" si="316"/>
        <v>0</v>
      </c>
      <c r="BE559" s="1611">
        <f t="shared" si="317"/>
        <v>0</v>
      </c>
      <c r="BF559" s="1611">
        <f t="shared" si="318"/>
        <v>0</v>
      </c>
      <c r="BG559" s="1611">
        <f t="shared" si="328"/>
        <v>0</v>
      </c>
      <c r="BH559" s="1611" t="str">
        <f t="shared" si="329"/>
        <v/>
      </c>
      <c r="BI559" s="1611" t="str">
        <f t="shared" si="330"/>
        <v/>
      </c>
      <c r="BJ559" s="1611" t="str">
        <f t="shared" si="319"/>
        <v/>
      </c>
      <c r="BK559" s="1611" t="str">
        <f t="shared" si="320"/>
        <v/>
      </c>
      <c r="BL559" s="1611" t="str">
        <f t="shared" ca="1" si="321"/>
        <v/>
      </c>
      <c r="BM559" s="1611" t="str">
        <f t="shared" si="331"/>
        <v/>
      </c>
      <c r="BN559" s="1611" t="str">
        <f t="shared" si="322"/>
        <v/>
      </c>
      <c r="BO559" s="1611" t="str">
        <f t="shared" si="323"/>
        <v/>
      </c>
      <c r="BP559" s="1611" t="str">
        <f t="shared" si="332"/>
        <v/>
      </c>
      <c r="BQ559" s="1611" t="str">
        <f t="shared" si="333"/>
        <v/>
      </c>
      <c r="BR559" s="1611" t="str">
        <f t="shared" si="334"/>
        <v/>
      </c>
      <c r="BS559" s="1611" t="str">
        <f t="shared" si="335"/>
        <v/>
      </c>
      <c r="BT559" s="1611" t="str">
        <f t="shared" si="336"/>
        <v/>
      </c>
      <c r="BU559" s="1731">
        <f t="shared" ca="1" si="337"/>
        <v>0</v>
      </c>
      <c r="BV559" s="1594"/>
      <c r="BW559" s="1594"/>
      <c r="BX559" s="1594"/>
      <c r="BY559" s="1594"/>
      <c r="BZ559" s="1594"/>
      <c r="CA559" s="1594"/>
      <c r="CB559" s="1594"/>
      <c r="CC559" s="1594"/>
      <c r="CD559" s="1594"/>
      <c r="CE559" s="1594"/>
      <c r="CF559" s="1594"/>
      <c r="CG559" s="1594"/>
      <c r="CH559" s="1594"/>
      <c r="CI559" s="1594"/>
      <c r="CJ559" s="1594"/>
      <c r="CK559" s="1594"/>
      <c r="CL559" s="1594"/>
      <c r="CM559" s="1594"/>
      <c r="CN559" s="1594"/>
      <c r="CO559" s="1594"/>
      <c r="CP559" s="1594"/>
      <c r="CQ559" s="1594"/>
      <c r="CR559" s="1594"/>
      <c r="CS559" s="1594"/>
      <c r="CT559" s="1594"/>
      <c r="CU559" s="1594"/>
      <c r="CV559" s="1594"/>
      <c r="CW559" s="1594"/>
      <c r="CX559" s="1594"/>
      <c r="CY559" s="1594"/>
      <c r="CZ559" s="1594"/>
      <c r="DA559" s="1594"/>
      <c r="DB559" s="1594"/>
      <c r="DC559" s="1594"/>
      <c r="DD559" s="1594"/>
      <c r="DE559" s="1594"/>
      <c r="DF559" s="1594"/>
      <c r="DG559" s="1594"/>
      <c r="DH559" s="1594"/>
      <c r="DI559" s="1594"/>
      <c r="DJ559" s="1594"/>
      <c r="DK559" s="1594"/>
      <c r="DL559" s="1594"/>
      <c r="DM559" s="1594"/>
      <c r="DN559" s="1594"/>
      <c r="DO559" s="1594"/>
      <c r="DP559" s="1594"/>
      <c r="DQ559" s="1594"/>
      <c r="DR559" s="1594"/>
      <c r="DS559" s="1594"/>
      <c r="DT559" s="1594"/>
      <c r="DU559" s="1594"/>
      <c r="DV559" s="1594"/>
      <c r="DW559" s="1594"/>
      <c r="DX559" s="1594"/>
      <c r="DY559" s="1594"/>
      <c r="DZ559" s="1594"/>
      <c r="EA559" s="1594"/>
      <c r="EB559" s="1594"/>
      <c r="EC559" s="1594"/>
      <c r="ED559" s="1594"/>
      <c r="EE559" s="1594"/>
      <c r="EF559" s="1594"/>
      <c r="EG559" s="1594"/>
      <c r="EH559" s="1594"/>
      <c r="EI559" s="1594"/>
      <c r="EJ559" s="1594"/>
      <c r="EK559" s="1594"/>
      <c r="EL559" s="1594"/>
      <c r="EM559" s="1594"/>
      <c r="EN559" s="1594"/>
      <c r="EO559" s="1594"/>
      <c r="EP559" s="1594"/>
      <c r="EQ559" s="1594"/>
      <c r="ER559" s="1594"/>
      <c r="ES559" s="1594"/>
    </row>
    <row r="560" spans="1:149" s="1595" customFormat="1" ht="12.5">
      <c r="A560" s="1644" t="str">
        <f t="shared" si="324"/>
        <v>Organisation</v>
      </c>
      <c r="B560" s="1758"/>
      <c r="C560" s="1758"/>
      <c r="D560" s="1758"/>
      <c r="E560" s="1671"/>
      <c r="F560" s="1592"/>
      <c r="G560" s="1714">
        <f t="shared" si="325"/>
        <v>0</v>
      </c>
      <c r="H560" s="1645"/>
      <c r="I560" s="1714">
        <f t="shared" si="326"/>
        <v>0</v>
      </c>
      <c r="J560" s="1646"/>
      <c r="K560" s="1646"/>
      <c r="L560" s="1592"/>
      <c r="M560" s="1597"/>
      <c r="N560" s="1597"/>
      <c r="O560" s="1646"/>
      <c r="P560" s="1647"/>
      <c r="Q560" s="1647"/>
      <c r="R560" s="1648"/>
      <c r="S560" s="1603"/>
      <c r="T560" s="1649"/>
      <c r="U560" s="1649"/>
      <c r="V560" s="1649"/>
      <c r="W560" s="1649"/>
      <c r="X560" s="1649"/>
      <c r="Y560" s="1649"/>
      <c r="Z560" s="1649"/>
      <c r="AA560" s="1649"/>
      <c r="AB560" s="1649"/>
      <c r="AC560" s="1649"/>
      <c r="AD560" s="1649"/>
      <c r="AE560" s="1649"/>
      <c r="AF560" s="1610">
        <f t="shared" si="305"/>
        <v>0</v>
      </c>
      <c r="AG560" s="1649"/>
      <c r="AH560" s="1649"/>
      <c r="AI560" s="1649"/>
      <c r="AJ560" s="1649"/>
      <c r="AK560" s="1649"/>
      <c r="AL560" s="1649"/>
      <c r="AM560" s="1649"/>
      <c r="AN560" s="1649"/>
      <c r="AO560" s="1649"/>
      <c r="AP560" s="1649"/>
      <c r="AQ560" s="1649"/>
      <c r="AR560" s="1709"/>
      <c r="AS560" s="1779">
        <f t="shared" si="306"/>
        <v>0</v>
      </c>
      <c r="AT560" s="1711">
        <f t="shared" si="327"/>
        <v>0</v>
      </c>
      <c r="AU560" s="1611">
        <f t="shared" si="307"/>
        <v>0</v>
      </c>
      <c r="AV560" s="1611">
        <f t="shared" si="308"/>
        <v>0</v>
      </c>
      <c r="AW560" s="1611">
        <f t="shared" si="309"/>
        <v>0</v>
      </c>
      <c r="AX560" s="1611">
        <f t="shared" si="310"/>
        <v>0</v>
      </c>
      <c r="AY560" s="1611">
        <f t="shared" si="311"/>
        <v>0</v>
      </c>
      <c r="AZ560" s="1611">
        <f t="shared" si="312"/>
        <v>0</v>
      </c>
      <c r="BA560" s="1611">
        <f t="shared" si="313"/>
        <v>0</v>
      </c>
      <c r="BB560" s="1611">
        <f t="shared" si="314"/>
        <v>0</v>
      </c>
      <c r="BC560" s="1611">
        <f t="shared" si="315"/>
        <v>0</v>
      </c>
      <c r="BD560" s="1611">
        <f t="shared" si="316"/>
        <v>0</v>
      </c>
      <c r="BE560" s="1611">
        <f t="shared" si="317"/>
        <v>0</v>
      </c>
      <c r="BF560" s="1611">
        <f t="shared" si="318"/>
        <v>0</v>
      </c>
      <c r="BG560" s="1611">
        <f t="shared" si="328"/>
        <v>0</v>
      </c>
      <c r="BH560" s="1611" t="str">
        <f t="shared" si="329"/>
        <v/>
      </c>
      <c r="BI560" s="1611" t="str">
        <f t="shared" si="330"/>
        <v/>
      </c>
      <c r="BJ560" s="1611" t="str">
        <f t="shared" si="319"/>
        <v/>
      </c>
      <c r="BK560" s="1611" t="str">
        <f t="shared" si="320"/>
        <v/>
      </c>
      <c r="BL560" s="1611" t="str">
        <f t="shared" ca="1" si="321"/>
        <v/>
      </c>
      <c r="BM560" s="1611" t="str">
        <f t="shared" si="331"/>
        <v/>
      </c>
      <c r="BN560" s="1611" t="str">
        <f t="shared" si="322"/>
        <v/>
      </c>
      <c r="BO560" s="1611" t="str">
        <f t="shared" si="323"/>
        <v/>
      </c>
      <c r="BP560" s="1611" t="str">
        <f t="shared" si="332"/>
        <v/>
      </c>
      <c r="BQ560" s="1611" t="str">
        <f t="shared" si="333"/>
        <v/>
      </c>
      <c r="BR560" s="1611" t="str">
        <f t="shared" si="334"/>
        <v/>
      </c>
      <c r="BS560" s="1611" t="str">
        <f t="shared" si="335"/>
        <v/>
      </c>
      <c r="BT560" s="1611" t="str">
        <f t="shared" si="336"/>
        <v/>
      </c>
      <c r="BU560" s="1731">
        <f t="shared" ca="1" si="337"/>
        <v>0</v>
      </c>
      <c r="BV560" s="1594"/>
      <c r="BW560" s="1594"/>
      <c r="BX560" s="1594"/>
      <c r="BY560" s="1594"/>
      <c r="BZ560" s="1594"/>
      <c r="CA560" s="1594"/>
      <c r="CB560" s="1594"/>
      <c r="CC560" s="1594"/>
      <c r="CD560" s="1594"/>
      <c r="CE560" s="1594"/>
      <c r="CF560" s="1594"/>
      <c r="CG560" s="1594"/>
      <c r="CH560" s="1594"/>
      <c r="CI560" s="1594"/>
      <c r="CJ560" s="1594"/>
      <c r="CK560" s="1594"/>
      <c r="CL560" s="1594"/>
      <c r="CM560" s="1594"/>
      <c r="CN560" s="1594"/>
      <c r="CO560" s="1594"/>
      <c r="CP560" s="1594"/>
      <c r="CQ560" s="1594"/>
      <c r="CR560" s="1594"/>
      <c r="CS560" s="1594"/>
      <c r="CT560" s="1594"/>
      <c r="CU560" s="1594"/>
      <c r="CV560" s="1594"/>
      <c r="CW560" s="1594"/>
      <c r="CX560" s="1594"/>
      <c r="CY560" s="1594"/>
      <c r="CZ560" s="1594"/>
      <c r="DA560" s="1594"/>
      <c r="DB560" s="1594"/>
      <c r="DC560" s="1594"/>
      <c r="DD560" s="1594"/>
      <c r="DE560" s="1594"/>
      <c r="DF560" s="1594"/>
      <c r="DG560" s="1594"/>
      <c r="DH560" s="1594"/>
      <c r="DI560" s="1594"/>
      <c r="DJ560" s="1594"/>
      <c r="DK560" s="1594"/>
      <c r="DL560" s="1594"/>
      <c r="DM560" s="1594"/>
      <c r="DN560" s="1594"/>
      <c r="DO560" s="1594"/>
      <c r="DP560" s="1594"/>
      <c r="DQ560" s="1594"/>
      <c r="DR560" s="1594"/>
      <c r="DS560" s="1594"/>
      <c r="DT560" s="1594"/>
      <c r="DU560" s="1594"/>
      <c r="DV560" s="1594"/>
      <c r="DW560" s="1594"/>
      <c r="DX560" s="1594"/>
      <c r="DY560" s="1594"/>
      <c r="DZ560" s="1594"/>
      <c r="EA560" s="1594"/>
      <c r="EB560" s="1594"/>
      <c r="EC560" s="1594"/>
      <c r="ED560" s="1594"/>
      <c r="EE560" s="1594"/>
      <c r="EF560" s="1594"/>
      <c r="EG560" s="1594"/>
      <c r="EH560" s="1594"/>
      <c r="EI560" s="1594"/>
      <c r="EJ560" s="1594"/>
      <c r="EK560" s="1594"/>
      <c r="EL560" s="1594"/>
      <c r="EM560" s="1594"/>
      <c r="EN560" s="1594"/>
      <c r="EO560" s="1594"/>
      <c r="EP560" s="1594"/>
      <c r="EQ560" s="1594"/>
      <c r="ER560" s="1594"/>
      <c r="ES560" s="1594"/>
    </row>
    <row r="561" spans="1:149" s="1595" customFormat="1" ht="12.5">
      <c r="A561" s="1644" t="str">
        <f t="shared" si="324"/>
        <v>Organisation</v>
      </c>
      <c r="B561" s="1758"/>
      <c r="C561" s="1758"/>
      <c r="D561" s="1758"/>
      <c r="E561" s="1671"/>
      <c r="F561" s="1592"/>
      <c r="G561" s="1714">
        <f t="shared" si="325"/>
        <v>0</v>
      </c>
      <c r="H561" s="1645"/>
      <c r="I561" s="1714">
        <f t="shared" si="326"/>
        <v>0</v>
      </c>
      <c r="J561" s="1646"/>
      <c r="K561" s="1646"/>
      <c r="L561" s="1592"/>
      <c r="M561" s="1597"/>
      <c r="N561" s="1597"/>
      <c r="O561" s="1646"/>
      <c r="P561" s="1647"/>
      <c r="Q561" s="1647"/>
      <c r="R561" s="1648"/>
      <c r="S561" s="1603"/>
      <c r="T561" s="1649"/>
      <c r="U561" s="1649"/>
      <c r="V561" s="1649"/>
      <c r="W561" s="1649"/>
      <c r="X561" s="1649"/>
      <c r="Y561" s="1649"/>
      <c r="Z561" s="1649"/>
      <c r="AA561" s="1649"/>
      <c r="AB561" s="1649"/>
      <c r="AC561" s="1649"/>
      <c r="AD561" s="1649"/>
      <c r="AE561" s="1649"/>
      <c r="AF561" s="1610">
        <f t="shared" si="305"/>
        <v>0</v>
      </c>
      <c r="AG561" s="1649"/>
      <c r="AH561" s="1649"/>
      <c r="AI561" s="1649"/>
      <c r="AJ561" s="1649"/>
      <c r="AK561" s="1649"/>
      <c r="AL561" s="1649"/>
      <c r="AM561" s="1649"/>
      <c r="AN561" s="1649"/>
      <c r="AO561" s="1649"/>
      <c r="AP561" s="1649"/>
      <c r="AQ561" s="1649"/>
      <c r="AR561" s="1709"/>
      <c r="AS561" s="1779">
        <f t="shared" si="306"/>
        <v>0</v>
      </c>
      <c r="AT561" s="1711">
        <f t="shared" si="327"/>
        <v>0</v>
      </c>
      <c r="AU561" s="1611">
        <f t="shared" si="307"/>
        <v>0</v>
      </c>
      <c r="AV561" s="1611">
        <f t="shared" si="308"/>
        <v>0</v>
      </c>
      <c r="AW561" s="1611">
        <f t="shared" si="309"/>
        <v>0</v>
      </c>
      <c r="AX561" s="1611">
        <f t="shared" si="310"/>
        <v>0</v>
      </c>
      <c r="AY561" s="1611">
        <f t="shared" si="311"/>
        <v>0</v>
      </c>
      <c r="AZ561" s="1611">
        <f t="shared" si="312"/>
        <v>0</v>
      </c>
      <c r="BA561" s="1611">
        <f t="shared" si="313"/>
        <v>0</v>
      </c>
      <c r="BB561" s="1611">
        <f t="shared" si="314"/>
        <v>0</v>
      </c>
      <c r="BC561" s="1611">
        <f t="shared" si="315"/>
        <v>0</v>
      </c>
      <c r="BD561" s="1611">
        <f t="shared" si="316"/>
        <v>0</v>
      </c>
      <c r="BE561" s="1611">
        <f t="shared" si="317"/>
        <v>0</v>
      </c>
      <c r="BF561" s="1611">
        <f t="shared" si="318"/>
        <v>0</v>
      </c>
      <c r="BG561" s="1611">
        <f t="shared" si="328"/>
        <v>0</v>
      </c>
      <c r="BH561" s="1611" t="str">
        <f t="shared" si="329"/>
        <v/>
      </c>
      <c r="BI561" s="1611" t="str">
        <f t="shared" si="330"/>
        <v/>
      </c>
      <c r="BJ561" s="1611" t="str">
        <f t="shared" si="319"/>
        <v/>
      </c>
      <c r="BK561" s="1611" t="str">
        <f t="shared" si="320"/>
        <v/>
      </c>
      <c r="BL561" s="1611" t="str">
        <f t="shared" ca="1" si="321"/>
        <v/>
      </c>
      <c r="BM561" s="1611" t="str">
        <f t="shared" si="331"/>
        <v/>
      </c>
      <c r="BN561" s="1611" t="str">
        <f t="shared" si="322"/>
        <v/>
      </c>
      <c r="BO561" s="1611" t="str">
        <f t="shared" si="323"/>
        <v/>
      </c>
      <c r="BP561" s="1611" t="str">
        <f t="shared" si="332"/>
        <v/>
      </c>
      <c r="BQ561" s="1611" t="str">
        <f t="shared" si="333"/>
        <v/>
      </c>
      <c r="BR561" s="1611" t="str">
        <f t="shared" si="334"/>
        <v/>
      </c>
      <c r="BS561" s="1611" t="str">
        <f t="shared" si="335"/>
        <v/>
      </c>
      <c r="BT561" s="1611" t="str">
        <f t="shared" si="336"/>
        <v/>
      </c>
      <c r="BU561" s="1731">
        <f t="shared" ca="1" si="337"/>
        <v>0</v>
      </c>
      <c r="BV561" s="1594"/>
      <c r="BW561" s="1594"/>
      <c r="BX561" s="1594"/>
      <c r="BY561" s="1594"/>
      <c r="BZ561" s="1594"/>
      <c r="CA561" s="1594"/>
      <c r="CB561" s="1594"/>
      <c r="CC561" s="1594"/>
      <c r="CD561" s="1594"/>
      <c r="CE561" s="1594"/>
      <c r="CF561" s="1594"/>
      <c r="CG561" s="1594"/>
      <c r="CH561" s="1594"/>
      <c r="CI561" s="1594"/>
      <c r="CJ561" s="1594"/>
      <c r="CK561" s="1594"/>
      <c r="CL561" s="1594"/>
      <c r="CM561" s="1594"/>
      <c r="CN561" s="1594"/>
      <c r="CO561" s="1594"/>
      <c r="CP561" s="1594"/>
      <c r="CQ561" s="1594"/>
      <c r="CR561" s="1594"/>
      <c r="CS561" s="1594"/>
      <c r="CT561" s="1594"/>
      <c r="CU561" s="1594"/>
      <c r="CV561" s="1594"/>
      <c r="CW561" s="1594"/>
      <c r="CX561" s="1594"/>
      <c r="CY561" s="1594"/>
      <c r="CZ561" s="1594"/>
      <c r="DA561" s="1594"/>
      <c r="DB561" s="1594"/>
      <c r="DC561" s="1594"/>
      <c r="DD561" s="1594"/>
      <c r="DE561" s="1594"/>
      <c r="DF561" s="1594"/>
      <c r="DG561" s="1594"/>
      <c r="DH561" s="1594"/>
      <c r="DI561" s="1594"/>
      <c r="DJ561" s="1594"/>
      <c r="DK561" s="1594"/>
      <c r="DL561" s="1594"/>
      <c r="DM561" s="1594"/>
      <c r="DN561" s="1594"/>
      <c r="DO561" s="1594"/>
      <c r="DP561" s="1594"/>
      <c r="DQ561" s="1594"/>
      <c r="DR561" s="1594"/>
      <c r="DS561" s="1594"/>
      <c r="DT561" s="1594"/>
      <c r="DU561" s="1594"/>
      <c r="DV561" s="1594"/>
      <c r="DW561" s="1594"/>
      <c r="DX561" s="1594"/>
      <c r="DY561" s="1594"/>
      <c r="DZ561" s="1594"/>
      <c r="EA561" s="1594"/>
      <c r="EB561" s="1594"/>
      <c r="EC561" s="1594"/>
      <c r="ED561" s="1594"/>
      <c r="EE561" s="1594"/>
      <c r="EF561" s="1594"/>
      <c r="EG561" s="1594"/>
      <c r="EH561" s="1594"/>
      <c r="EI561" s="1594"/>
      <c r="EJ561" s="1594"/>
      <c r="EK561" s="1594"/>
      <c r="EL561" s="1594"/>
      <c r="EM561" s="1594"/>
      <c r="EN561" s="1594"/>
      <c r="EO561" s="1594"/>
      <c r="EP561" s="1594"/>
      <c r="EQ561" s="1594"/>
      <c r="ER561" s="1594"/>
      <c r="ES561" s="1594"/>
    </row>
    <row r="562" spans="1:149" s="1595" customFormat="1" ht="12.5">
      <c r="A562" s="1644" t="str">
        <f t="shared" si="324"/>
        <v>Organisation</v>
      </c>
      <c r="B562" s="1758"/>
      <c r="C562" s="1758"/>
      <c r="D562" s="1758"/>
      <c r="E562" s="1671"/>
      <c r="F562" s="1592"/>
      <c r="G562" s="1714">
        <f t="shared" si="325"/>
        <v>0</v>
      </c>
      <c r="H562" s="1645"/>
      <c r="I562" s="1714">
        <f t="shared" si="326"/>
        <v>0</v>
      </c>
      <c r="J562" s="1646"/>
      <c r="K562" s="1646"/>
      <c r="L562" s="1592"/>
      <c r="M562" s="1597"/>
      <c r="N562" s="1597"/>
      <c r="O562" s="1646"/>
      <c r="P562" s="1647"/>
      <c r="Q562" s="1647"/>
      <c r="R562" s="1648"/>
      <c r="S562" s="1603"/>
      <c r="T562" s="1649"/>
      <c r="U562" s="1649"/>
      <c r="V562" s="1649"/>
      <c r="W562" s="1649"/>
      <c r="X562" s="1649"/>
      <c r="Y562" s="1649"/>
      <c r="Z562" s="1649"/>
      <c r="AA562" s="1649"/>
      <c r="AB562" s="1649"/>
      <c r="AC562" s="1649"/>
      <c r="AD562" s="1649"/>
      <c r="AE562" s="1649"/>
      <c r="AF562" s="1610">
        <f t="shared" si="305"/>
        <v>0</v>
      </c>
      <c r="AG562" s="1649"/>
      <c r="AH562" s="1649"/>
      <c r="AI562" s="1649"/>
      <c r="AJ562" s="1649"/>
      <c r="AK562" s="1649"/>
      <c r="AL562" s="1649"/>
      <c r="AM562" s="1649"/>
      <c r="AN562" s="1649"/>
      <c r="AO562" s="1649"/>
      <c r="AP562" s="1649"/>
      <c r="AQ562" s="1649"/>
      <c r="AR562" s="1709"/>
      <c r="AS562" s="1779">
        <f t="shared" si="306"/>
        <v>0</v>
      </c>
      <c r="AT562" s="1711">
        <f t="shared" si="327"/>
        <v>0</v>
      </c>
      <c r="AU562" s="1611">
        <f t="shared" si="307"/>
        <v>0</v>
      </c>
      <c r="AV562" s="1611">
        <f t="shared" si="308"/>
        <v>0</v>
      </c>
      <c r="AW562" s="1611">
        <f t="shared" si="309"/>
        <v>0</v>
      </c>
      <c r="AX562" s="1611">
        <f t="shared" si="310"/>
        <v>0</v>
      </c>
      <c r="AY562" s="1611">
        <f t="shared" si="311"/>
        <v>0</v>
      </c>
      <c r="AZ562" s="1611">
        <f t="shared" si="312"/>
        <v>0</v>
      </c>
      <c r="BA562" s="1611">
        <f t="shared" si="313"/>
        <v>0</v>
      </c>
      <c r="BB562" s="1611">
        <f t="shared" si="314"/>
        <v>0</v>
      </c>
      <c r="BC562" s="1611">
        <f t="shared" si="315"/>
        <v>0</v>
      </c>
      <c r="BD562" s="1611">
        <f t="shared" si="316"/>
        <v>0</v>
      </c>
      <c r="BE562" s="1611">
        <f t="shared" si="317"/>
        <v>0</v>
      </c>
      <c r="BF562" s="1611">
        <f t="shared" si="318"/>
        <v>0</v>
      </c>
      <c r="BG562" s="1611">
        <f t="shared" si="328"/>
        <v>0</v>
      </c>
      <c r="BH562" s="1611" t="str">
        <f t="shared" si="329"/>
        <v/>
      </c>
      <c r="BI562" s="1611" t="str">
        <f t="shared" si="330"/>
        <v/>
      </c>
      <c r="BJ562" s="1611" t="str">
        <f t="shared" si="319"/>
        <v/>
      </c>
      <c r="BK562" s="1611" t="str">
        <f t="shared" si="320"/>
        <v/>
      </c>
      <c r="BL562" s="1611" t="str">
        <f t="shared" ca="1" si="321"/>
        <v/>
      </c>
      <c r="BM562" s="1611" t="str">
        <f t="shared" si="331"/>
        <v/>
      </c>
      <c r="BN562" s="1611" t="str">
        <f t="shared" si="322"/>
        <v/>
      </c>
      <c r="BO562" s="1611" t="str">
        <f t="shared" si="323"/>
        <v/>
      </c>
      <c r="BP562" s="1611" t="str">
        <f t="shared" si="332"/>
        <v/>
      </c>
      <c r="BQ562" s="1611" t="str">
        <f t="shared" si="333"/>
        <v/>
      </c>
      <c r="BR562" s="1611" t="str">
        <f t="shared" si="334"/>
        <v/>
      </c>
      <c r="BS562" s="1611" t="str">
        <f t="shared" si="335"/>
        <v/>
      </c>
      <c r="BT562" s="1611" t="str">
        <f t="shared" si="336"/>
        <v/>
      </c>
      <c r="BU562" s="1731">
        <f t="shared" ca="1" si="337"/>
        <v>0</v>
      </c>
      <c r="BV562" s="1594"/>
      <c r="BW562" s="1594"/>
      <c r="BX562" s="1594"/>
      <c r="BY562" s="1594"/>
      <c r="BZ562" s="1594"/>
      <c r="CA562" s="1594"/>
      <c r="CB562" s="1594"/>
      <c r="CC562" s="1594"/>
      <c r="CD562" s="1594"/>
      <c r="CE562" s="1594"/>
      <c r="CF562" s="1594"/>
      <c r="CG562" s="1594"/>
      <c r="CH562" s="1594"/>
      <c r="CI562" s="1594"/>
      <c r="CJ562" s="1594"/>
      <c r="CK562" s="1594"/>
      <c r="CL562" s="1594"/>
      <c r="CM562" s="1594"/>
      <c r="CN562" s="1594"/>
      <c r="CO562" s="1594"/>
      <c r="CP562" s="1594"/>
      <c r="CQ562" s="1594"/>
      <c r="CR562" s="1594"/>
      <c r="CS562" s="1594"/>
      <c r="CT562" s="1594"/>
      <c r="CU562" s="1594"/>
      <c r="CV562" s="1594"/>
      <c r="CW562" s="1594"/>
      <c r="CX562" s="1594"/>
      <c r="CY562" s="1594"/>
      <c r="CZ562" s="1594"/>
      <c r="DA562" s="1594"/>
      <c r="DB562" s="1594"/>
      <c r="DC562" s="1594"/>
      <c r="DD562" s="1594"/>
      <c r="DE562" s="1594"/>
      <c r="DF562" s="1594"/>
      <c r="DG562" s="1594"/>
      <c r="DH562" s="1594"/>
      <c r="DI562" s="1594"/>
      <c r="DJ562" s="1594"/>
      <c r="DK562" s="1594"/>
      <c r="DL562" s="1594"/>
      <c r="DM562" s="1594"/>
      <c r="DN562" s="1594"/>
      <c r="DO562" s="1594"/>
      <c r="DP562" s="1594"/>
      <c r="DQ562" s="1594"/>
      <c r="DR562" s="1594"/>
      <c r="DS562" s="1594"/>
      <c r="DT562" s="1594"/>
      <c r="DU562" s="1594"/>
      <c r="DV562" s="1594"/>
      <c r="DW562" s="1594"/>
      <c r="DX562" s="1594"/>
      <c r="DY562" s="1594"/>
      <c r="DZ562" s="1594"/>
      <c r="EA562" s="1594"/>
      <c r="EB562" s="1594"/>
      <c r="EC562" s="1594"/>
      <c r="ED562" s="1594"/>
      <c r="EE562" s="1594"/>
      <c r="EF562" s="1594"/>
      <c r="EG562" s="1594"/>
      <c r="EH562" s="1594"/>
      <c r="EI562" s="1594"/>
      <c r="EJ562" s="1594"/>
      <c r="EK562" s="1594"/>
      <c r="EL562" s="1594"/>
      <c r="EM562" s="1594"/>
      <c r="EN562" s="1594"/>
      <c r="EO562" s="1594"/>
      <c r="EP562" s="1594"/>
      <c r="EQ562" s="1594"/>
      <c r="ER562" s="1594"/>
      <c r="ES562" s="1594"/>
    </row>
    <row r="563" spans="1:149" s="1595" customFormat="1" ht="12.5">
      <c r="A563" s="1644" t="str">
        <f t="shared" si="324"/>
        <v>Organisation</v>
      </c>
      <c r="B563" s="1758"/>
      <c r="C563" s="1758"/>
      <c r="D563" s="1758"/>
      <c r="E563" s="1671"/>
      <c r="F563" s="1592"/>
      <c r="G563" s="1714">
        <f t="shared" si="325"/>
        <v>0</v>
      </c>
      <c r="H563" s="1645"/>
      <c r="I563" s="1714">
        <f t="shared" si="326"/>
        <v>0</v>
      </c>
      <c r="J563" s="1646"/>
      <c r="K563" s="1646"/>
      <c r="L563" s="1592"/>
      <c r="M563" s="1597"/>
      <c r="N563" s="1597"/>
      <c r="O563" s="1646"/>
      <c r="P563" s="1647"/>
      <c r="Q563" s="1647"/>
      <c r="R563" s="1648"/>
      <c r="S563" s="1603"/>
      <c r="T563" s="1649"/>
      <c r="U563" s="1649"/>
      <c r="V563" s="1649"/>
      <c r="W563" s="1649"/>
      <c r="X563" s="1649"/>
      <c r="Y563" s="1649"/>
      <c r="Z563" s="1649"/>
      <c r="AA563" s="1649"/>
      <c r="AB563" s="1649"/>
      <c r="AC563" s="1649"/>
      <c r="AD563" s="1649"/>
      <c r="AE563" s="1649"/>
      <c r="AF563" s="1610">
        <f t="shared" si="305"/>
        <v>0</v>
      </c>
      <c r="AG563" s="1649"/>
      <c r="AH563" s="1649"/>
      <c r="AI563" s="1649"/>
      <c r="AJ563" s="1649"/>
      <c r="AK563" s="1649"/>
      <c r="AL563" s="1649"/>
      <c r="AM563" s="1649"/>
      <c r="AN563" s="1649"/>
      <c r="AO563" s="1649"/>
      <c r="AP563" s="1649"/>
      <c r="AQ563" s="1649"/>
      <c r="AR563" s="1709"/>
      <c r="AS563" s="1779">
        <f t="shared" si="306"/>
        <v>0</v>
      </c>
      <c r="AT563" s="1711">
        <f t="shared" si="327"/>
        <v>0</v>
      </c>
      <c r="AU563" s="1611">
        <f t="shared" si="307"/>
        <v>0</v>
      </c>
      <c r="AV563" s="1611">
        <f t="shared" si="308"/>
        <v>0</v>
      </c>
      <c r="AW563" s="1611">
        <f t="shared" si="309"/>
        <v>0</v>
      </c>
      <c r="AX563" s="1611">
        <f t="shared" si="310"/>
        <v>0</v>
      </c>
      <c r="AY563" s="1611">
        <f t="shared" si="311"/>
        <v>0</v>
      </c>
      <c r="AZ563" s="1611">
        <f t="shared" si="312"/>
        <v>0</v>
      </c>
      <c r="BA563" s="1611">
        <f t="shared" si="313"/>
        <v>0</v>
      </c>
      <c r="BB563" s="1611">
        <f t="shared" si="314"/>
        <v>0</v>
      </c>
      <c r="BC563" s="1611">
        <f t="shared" si="315"/>
        <v>0</v>
      </c>
      <c r="BD563" s="1611">
        <f t="shared" si="316"/>
        <v>0</v>
      </c>
      <c r="BE563" s="1611">
        <f t="shared" si="317"/>
        <v>0</v>
      </c>
      <c r="BF563" s="1611">
        <f t="shared" si="318"/>
        <v>0</v>
      </c>
      <c r="BG563" s="1611">
        <f t="shared" si="328"/>
        <v>0</v>
      </c>
      <c r="BH563" s="1611" t="str">
        <f t="shared" si="329"/>
        <v/>
      </c>
      <c r="BI563" s="1611" t="str">
        <f t="shared" si="330"/>
        <v/>
      </c>
      <c r="BJ563" s="1611" t="str">
        <f t="shared" si="319"/>
        <v/>
      </c>
      <c r="BK563" s="1611" t="str">
        <f t="shared" si="320"/>
        <v/>
      </c>
      <c r="BL563" s="1611" t="str">
        <f t="shared" ca="1" si="321"/>
        <v/>
      </c>
      <c r="BM563" s="1611" t="str">
        <f t="shared" si="331"/>
        <v/>
      </c>
      <c r="BN563" s="1611" t="str">
        <f t="shared" si="322"/>
        <v/>
      </c>
      <c r="BO563" s="1611" t="str">
        <f t="shared" si="323"/>
        <v/>
      </c>
      <c r="BP563" s="1611" t="str">
        <f t="shared" si="332"/>
        <v/>
      </c>
      <c r="BQ563" s="1611" t="str">
        <f t="shared" si="333"/>
        <v/>
      </c>
      <c r="BR563" s="1611" t="str">
        <f t="shared" si="334"/>
        <v/>
      </c>
      <c r="BS563" s="1611" t="str">
        <f t="shared" si="335"/>
        <v/>
      </c>
      <c r="BT563" s="1611" t="str">
        <f t="shared" si="336"/>
        <v/>
      </c>
      <c r="BU563" s="1731">
        <f t="shared" ca="1" si="337"/>
        <v>0</v>
      </c>
      <c r="BV563" s="1594"/>
      <c r="BW563" s="1594"/>
      <c r="BX563" s="1594"/>
      <c r="BY563" s="1594"/>
      <c r="BZ563" s="1594"/>
      <c r="CA563" s="1594"/>
      <c r="CB563" s="1594"/>
      <c r="CC563" s="1594"/>
      <c r="CD563" s="1594"/>
      <c r="CE563" s="1594"/>
      <c r="CF563" s="1594"/>
      <c r="CG563" s="1594"/>
      <c r="CH563" s="1594"/>
      <c r="CI563" s="1594"/>
      <c r="CJ563" s="1594"/>
      <c r="CK563" s="1594"/>
      <c r="CL563" s="1594"/>
      <c r="CM563" s="1594"/>
      <c r="CN563" s="1594"/>
      <c r="CO563" s="1594"/>
      <c r="CP563" s="1594"/>
      <c r="CQ563" s="1594"/>
      <c r="CR563" s="1594"/>
      <c r="CS563" s="1594"/>
      <c r="CT563" s="1594"/>
      <c r="CU563" s="1594"/>
      <c r="CV563" s="1594"/>
      <c r="CW563" s="1594"/>
      <c r="CX563" s="1594"/>
      <c r="CY563" s="1594"/>
      <c r="CZ563" s="1594"/>
      <c r="DA563" s="1594"/>
      <c r="DB563" s="1594"/>
      <c r="DC563" s="1594"/>
      <c r="DD563" s="1594"/>
      <c r="DE563" s="1594"/>
      <c r="DF563" s="1594"/>
      <c r="DG563" s="1594"/>
      <c r="DH563" s="1594"/>
      <c r="DI563" s="1594"/>
      <c r="DJ563" s="1594"/>
      <c r="DK563" s="1594"/>
      <c r="DL563" s="1594"/>
      <c r="DM563" s="1594"/>
      <c r="DN563" s="1594"/>
      <c r="DO563" s="1594"/>
      <c r="DP563" s="1594"/>
      <c r="DQ563" s="1594"/>
      <c r="DR563" s="1594"/>
      <c r="DS563" s="1594"/>
      <c r="DT563" s="1594"/>
      <c r="DU563" s="1594"/>
      <c r="DV563" s="1594"/>
      <c r="DW563" s="1594"/>
      <c r="DX563" s="1594"/>
      <c r="DY563" s="1594"/>
      <c r="DZ563" s="1594"/>
      <c r="EA563" s="1594"/>
      <c r="EB563" s="1594"/>
      <c r="EC563" s="1594"/>
      <c r="ED563" s="1594"/>
      <c r="EE563" s="1594"/>
      <c r="EF563" s="1594"/>
      <c r="EG563" s="1594"/>
      <c r="EH563" s="1594"/>
      <c r="EI563" s="1594"/>
      <c r="EJ563" s="1594"/>
      <c r="EK563" s="1594"/>
      <c r="EL563" s="1594"/>
      <c r="EM563" s="1594"/>
      <c r="EN563" s="1594"/>
      <c r="EO563" s="1594"/>
      <c r="EP563" s="1594"/>
      <c r="EQ563" s="1594"/>
      <c r="ER563" s="1594"/>
      <c r="ES563" s="1594"/>
    </row>
    <row r="564" spans="1:149" s="1595" customFormat="1" ht="12.5">
      <c r="A564" s="1644" t="str">
        <f t="shared" si="324"/>
        <v>Organisation</v>
      </c>
      <c r="B564" s="1758"/>
      <c r="C564" s="1758"/>
      <c r="D564" s="1758"/>
      <c r="E564" s="1671"/>
      <c r="F564" s="1592"/>
      <c r="G564" s="1714">
        <f t="shared" si="325"/>
        <v>0</v>
      </c>
      <c r="H564" s="1645"/>
      <c r="I564" s="1714">
        <f t="shared" si="326"/>
        <v>0</v>
      </c>
      <c r="J564" s="1646"/>
      <c r="K564" s="1646"/>
      <c r="L564" s="1592"/>
      <c r="M564" s="1597"/>
      <c r="N564" s="1597"/>
      <c r="O564" s="1646"/>
      <c r="P564" s="1647"/>
      <c r="Q564" s="1647"/>
      <c r="R564" s="1648"/>
      <c r="S564" s="1603"/>
      <c r="T564" s="1649"/>
      <c r="U564" s="1649"/>
      <c r="V564" s="1649"/>
      <c r="W564" s="1649"/>
      <c r="X564" s="1649"/>
      <c r="Y564" s="1649"/>
      <c r="Z564" s="1649"/>
      <c r="AA564" s="1649"/>
      <c r="AB564" s="1649"/>
      <c r="AC564" s="1649"/>
      <c r="AD564" s="1649"/>
      <c r="AE564" s="1649"/>
      <c r="AF564" s="1610">
        <f t="shared" si="305"/>
        <v>0</v>
      </c>
      <c r="AG564" s="1649"/>
      <c r="AH564" s="1649"/>
      <c r="AI564" s="1649"/>
      <c r="AJ564" s="1649"/>
      <c r="AK564" s="1649"/>
      <c r="AL564" s="1649"/>
      <c r="AM564" s="1649"/>
      <c r="AN564" s="1649"/>
      <c r="AO564" s="1649"/>
      <c r="AP564" s="1649"/>
      <c r="AQ564" s="1649"/>
      <c r="AR564" s="1709"/>
      <c r="AS564" s="1779">
        <f t="shared" si="306"/>
        <v>0</v>
      </c>
      <c r="AT564" s="1711">
        <f t="shared" si="327"/>
        <v>0</v>
      </c>
      <c r="AU564" s="1611">
        <f t="shared" si="307"/>
        <v>0</v>
      </c>
      <c r="AV564" s="1611">
        <f t="shared" si="308"/>
        <v>0</v>
      </c>
      <c r="AW564" s="1611">
        <f t="shared" si="309"/>
        <v>0</v>
      </c>
      <c r="AX564" s="1611">
        <f t="shared" si="310"/>
        <v>0</v>
      </c>
      <c r="AY564" s="1611">
        <f t="shared" si="311"/>
        <v>0</v>
      </c>
      <c r="AZ564" s="1611">
        <f t="shared" si="312"/>
        <v>0</v>
      </c>
      <c r="BA564" s="1611">
        <f t="shared" si="313"/>
        <v>0</v>
      </c>
      <c r="BB564" s="1611">
        <f t="shared" si="314"/>
        <v>0</v>
      </c>
      <c r="BC564" s="1611">
        <f t="shared" si="315"/>
        <v>0</v>
      </c>
      <c r="BD564" s="1611">
        <f t="shared" si="316"/>
        <v>0</v>
      </c>
      <c r="BE564" s="1611">
        <f t="shared" si="317"/>
        <v>0</v>
      </c>
      <c r="BF564" s="1611">
        <f t="shared" si="318"/>
        <v>0</v>
      </c>
      <c r="BG564" s="1611">
        <f t="shared" si="328"/>
        <v>0</v>
      </c>
      <c r="BH564" s="1611" t="str">
        <f t="shared" si="329"/>
        <v/>
      </c>
      <c r="BI564" s="1611" t="str">
        <f t="shared" si="330"/>
        <v/>
      </c>
      <c r="BJ564" s="1611" t="str">
        <f t="shared" si="319"/>
        <v/>
      </c>
      <c r="BK564" s="1611" t="str">
        <f t="shared" si="320"/>
        <v/>
      </c>
      <c r="BL564" s="1611" t="str">
        <f t="shared" ca="1" si="321"/>
        <v/>
      </c>
      <c r="BM564" s="1611" t="str">
        <f t="shared" si="331"/>
        <v/>
      </c>
      <c r="BN564" s="1611" t="str">
        <f t="shared" si="322"/>
        <v/>
      </c>
      <c r="BO564" s="1611" t="str">
        <f t="shared" si="323"/>
        <v/>
      </c>
      <c r="BP564" s="1611" t="str">
        <f t="shared" si="332"/>
        <v/>
      </c>
      <c r="BQ564" s="1611" t="str">
        <f t="shared" si="333"/>
        <v/>
      </c>
      <c r="BR564" s="1611" t="str">
        <f t="shared" si="334"/>
        <v/>
      </c>
      <c r="BS564" s="1611" t="str">
        <f t="shared" si="335"/>
        <v/>
      </c>
      <c r="BT564" s="1611" t="str">
        <f t="shared" si="336"/>
        <v/>
      </c>
      <c r="BU564" s="1731">
        <f t="shared" ca="1" si="337"/>
        <v>0</v>
      </c>
      <c r="BV564" s="1594"/>
      <c r="BW564" s="1594"/>
      <c r="BX564" s="1594"/>
      <c r="BY564" s="1594"/>
      <c r="BZ564" s="1594"/>
      <c r="CA564" s="1594"/>
      <c r="CB564" s="1594"/>
      <c r="CC564" s="1594"/>
      <c r="CD564" s="1594"/>
      <c r="CE564" s="1594"/>
      <c r="CF564" s="1594"/>
      <c r="CG564" s="1594"/>
      <c r="CH564" s="1594"/>
      <c r="CI564" s="1594"/>
      <c r="CJ564" s="1594"/>
      <c r="CK564" s="1594"/>
      <c r="CL564" s="1594"/>
      <c r="CM564" s="1594"/>
      <c r="CN564" s="1594"/>
      <c r="CO564" s="1594"/>
      <c r="CP564" s="1594"/>
      <c r="CQ564" s="1594"/>
      <c r="CR564" s="1594"/>
      <c r="CS564" s="1594"/>
      <c r="CT564" s="1594"/>
      <c r="CU564" s="1594"/>
      <c r="CV564" s="1594"/>
      <c r="CW564" s="1594"/>
      <c r="CX564" s="1594"/>
      <c r="CY564" s="1594"/>
      <c r="CZ564" s="1594"/>
      <c r="DA564" s="1594"/>
      <c r="DB564" s="1594"/>
      <c r="DC564" s="1594"/>
      <c r="DD564" s="1594"/>
      <c r="DE564" s="1594"/>
      <c r="DF564" s="1594"/>
      <c r="DG564" s="1594"/>
      <c r="DH564" s="1594"/>
      <c r="DI564" s="1594"/>
      <c r="DJ564" s="1594"/>
      <c r="DK564" s="1594"/>
      <c r="DL564" s="1594"/>
      <c r="DM564" s="1594"/>
      <c r="DN564" s="1594"/>
      <c r="DO564" s="1594"/>
      <c r="DP564" s="1594"/>
      <c r="DQ564" s="1594"/>
      <c r="DR564" s="1594"/>
      <c r="DS564" s="1594"/>
      <c r="DT564" s="1594"/>
      <c r="DU564" s="1594"/>
      <c r="DV564" s="1594"/>
      <c r="DW564" s="1594"/>
      <c r="DX564" s="1594"/>
      <c r="DY564" s="1594"/>
      <c r="DZ564" s="1594"/>
      <c r="EA564" s="1594"/>
      <c r="EB564" s="1594"/>
      <c r="EC564" s="1594"/>
      <c r="ED564" s="1594"/>
      <c r="EE564" s="1594"/>
      <c r="EF564" s="1594"/>
      <c r="EG564" s="1594"/>
      <c r="EH564" s="1594"/>
      <c r="EI564" s="1594"/>
      <c r="EJ564" s="1594"/>
      <c r="EK564" s="1594"/>
      <c r="EL564" s="1594"/>
      <c r="EM564" s="1594"/>
      <c r="EN564" s="1594"/>
      <c r="EO564" s="1594"/>
      <c r="EP564" s="1594"/>
      <c r="EQ564" s="1594"/>
      <c r="ER564" s="1594"/>
      <c r="ES564" s="1594"/>
    </row>
    <row r="565" spans="1:149" s="1595" customFormat="1" ht="12.5">
      <c r="A565" s="1644" t="str">
        <f t="shared" si="324"/>
        <v>Organisation</v>
      </c>
      <c r="B565" s="1758"/>
      <c r="C565" s="1758"/>
      <c r="D565" s="1758"/>
      <c r="E565" s="1671"/>
      <c r="F565" s="1592"/>
      <c r="G565" s="1714">
        <f t="shared" si="325"/>
        <v>0</v>
      </c>
      <c r="H565" s="1645"/>
      <c r="I565" s="1714">
        <f t="shared" si="326"/>
        <v>0</v>
      </c>
      <c r="J565" s="1646"/>
      <c r="K565" s="1646"/>
      <c r="L565" s="1592"/>
      <c r="M565" s="1597"/>
      <c r="N565" s="1597"/>
      <c r="O565" s="1646"/>
      <c r="P565" s="1647"/>
      <c r="Q565" s="1647"/>
      <c r="R565" s="1648"/>
      <c r="S565" s="1603"/>
      <c r="T565" s="1649"/>
      <c r="U565" s="1649"/>
      <c r="V565" s="1649"/>
      <c r="W565" s="1649"/>
      <c r="X565" s="1649"/>
      <c r="Y565" s="1649"/>
      <c r="Z565" s="1649"/>
      <c r="AA565" s="1649"/>
      <c r="AB565" s="1649"/>
      <c r="AC565" s="1649"/>
      <c r="AD565" s="1649"/>
      <c r="AE565" s="1649"/>
      <c r="AF565" s="1610">
        <f t="shared" si="305"/>
        <v>0</v>
      </c>
      <c r="AG565" s="1649"/>
      <c r="AH565" s="1649"/>
      <c r="AI565" s="1649"/>
      <c r="AJ565" s="1649"/>
      <c r="AK565" s="1649"/>
      <c r="AL565" s="1649"/>
      <c r="AM565" s="1649"/>
      <c r="AN565" s="1649"/>
      <c r="AO565" s="1649"/>
      <c r="AP565" s="1649"/>
      <c r="AQ565" s="1649"/>
      <c r="AR565" s="1709"/>
      <c r="AS565" s="1779">
        <f t="shared" si="306"/>
        <v>0</v>
      </c>
      <c r="AT565" s="1711">
        <f t="shared" si="327"/>
        <v>0</v>
      </c>
      <c r="AU565" s="1611">
        <f t="shared" si="307"/>
        <v>0</v>
      </c>
      <c r="AV565" s="1611">
        <f t="shared" si="308"/>
        <v>0</v>
      </c>
      <c r="AW565" s="1611">
        <f t="shared" si="309"/>
        <v>0</v>
      </c>
      <c r="AX565" s="1611">
        <f t="shared" si="310"/>
        <v>0</v>
      </c>
      <c r="AY565" s="1611">
        <f t="shared" si="311"/>
        <v>0</v>
      </c>
      <c r="AZ565" s="1611">
        <f t="shared" si="312"/>
        <v>0</v>
      </c>
      <c r="BA565" s="1611">
        <f t="shared" si="313"/>
        <v>0</v>
      </c>
      <c r="BB565" s="1611">
        <f t="shared" si="314"/>
        <v>0</v>
      </c>
      <c r="BC565" s="1611">
        <f t="shared" si="315"/>
        <v>0</v>
      </c>
      <c r="BD565" s="1611">
        <f t="shared" si="316"/>
        <v>0</v>
      </c>
      <c r="BE565" s="1611">
        <f t="shared" si="317"/>
        <v>0</v>
      </c>
      <c r="BF565" s="1611">
        <f t="shared" si="318"/>
        <v>0</v>
      </c>
      <c r="BG565" s="1611">
        <f t="shared" si="328"/>
        <v>0</v>
      </c>
      <c r="BH565" s="1611" t="str">
        <f t="shared" si="329"/>
        <v/>
      </c>
      <c r="BI565" s="1611" t="str">
        <f t="shared" si="330"/>
        <v/>
      </c>
      <c r="BJ565" s="1611" t="str">
        <f t="shared" si="319"/>
        <v/>
      </c>
      <c r="BK565" s="1611" t="str">
        <f t="shared" si="320"/>
        <v/>
      </c>
      <c r="BL565" s="1611" t="str">
        <f t="shared" ca="1" si="321"/>
        <v/>
      </c>
      <c r="BM565" s="1611" t="str">
        <f t="shared" si="331"/>
        <v/>
      </c>
      <c r="BN565" s="1611" t="str">
        <f t="shared" si="322"/>
        <v/>
      </c>
      <c r="BO565" s="1611" t="str">
        <f t="shared" si="323"/>
        <v/>
      </c>
      <c r="BP565" s="1611" t="str">
        <f t="shared" si="332"/>
        <v/>
      </c>
      <c r="BQ565" s="1611" t="str">
        <f t="shared" si="333"/>
        <v/>
      </c>
      <c r="BR565" s="1611" t="str">
        <f t="shared" si="334"/>
        <v/>
      </c>
      <c r="BS565" s="1611" t="str">
        <f t="shared" si="335"/>
        <v/>
      </c>
      <c r="BT565" s="1611" t="str">
        <f t="shared" si="336"/>
        <v/>
      </c>
      <c r="BU565" s="1731">
        <f t="shared" ca="1" si="337"/>
        <v>0</v>
      </c>
      <c r="BV565" s="1594"/>
      <c r="BW565" s="1594"/>
      <c r="BX565" s="1594"/>
      <c r="BY565" s="1594"/>
      <c r="BZ565" s="1594"/>
      <c r="CA565" s="1594"/>
      <c r="CB565" s="1594"/>
      <c r="CC565" s="1594"/>
      <c r="CD565" s="1594"/>
      <c r="CE565" s="1594"/>
      <c r="CF565" s="1594"/>
      <c r="CG565" s="1594"/>
      <c r="CH565" s="1594"/>
      <c r="CI565" s="1594"/>
      <c r="CJ565" s="1594"/>
      <c r="CK565" s="1594"/>
      <c r="CL565" s="1594"/>
      <c r="CM565" s="1594"/>
      <c r="CN565" s="1594"/>
      <c r="CO565" s="1594"/>
      <c r="CP565" s="1594"/>
      <c r="CQ565" s="1594"/>
      <c r="CR565" s="1594"/>
      <c r="CS565" s="1594"/>
      <c r="CT565" s="1594"/>
      <c r="CU565" s="1594"/>
      <c r="CV565" s="1594"/>
      <c r="CW565" s="1594"/>
      <c r="CX565" s="1594"/>
      <c r="CY565" s="1594"/>
      <c r="CZ565" s="1594"/>
      <c r="DA565" s="1594"/>
      <c r="DB565" s="1594"/>
      <c r="DC565" s="1594"/>
      <c r="DD565" s="1594"/>
      <c r="DE565" s="1594"/>
      <c r="DF565" s="1594"/>
      <c r="DG565" s="1594"/>
      <c r="DH565" s="1594"/>
      <c r="DI565" s="1594"/>
      <c r="DJ565" s="1594"/>
      <c r="DK565" s="1594"/>
      <c r="DL565" s="1594"/>
      <c r="DM565" s="1594"/>
      <c r="DN565" s="1594"/>
      <c r="DO565" s="1594"/>
      <c r="DP565" s="1594"/>
      <c r="DQ565" s="1594"/>
      <c r="DR565" s="1594"/>
      <c r="DS565" s="1594"/>
      <c r="DT565" s="1594"/>
      <c r="DU565" s="1594"/>
      <c r="DV565" s="1594"/>
      <c r="DW565" s="1594"/>
      <c r="DX565" s="1594"/>
      <c r="DY565" s="1594"/>
      <c r="DZ565" s="1594"/>
      <c r="EA565" s="1594"/>
      <c r="EB565" s="1594"/>
      <c r="EC565" s="1594"/>
      <c r="ED565" s="1594"/>
      <c r="EE565" s="1594"/>
      <c r="EF565" s="1594"/>
      <c r="EG565" s="1594"/>
      <c r="EH565" s="1594"/>
      <c r="EI565" s="1594"/>
      <c r="EJ565" s="1594"/>
      <c r="EK565" s="1594"/>
      <c r="EL565" s="1594"/>
      <c r="EM565" s="1594"/>
      <c r="EN565" s="1594"/>
      <c r="EO565" s="1594"/>
      <c r="EP565" s="1594"/>
      <c r="EQ565" s="1594"/>
      <c r="ER565" s="1594"/>
      <c r="ES565" s="1594"/>
    </row>
    <row r="566" spans="1:149" s="1595" customFormat="1" ht="12.5">
      <c r="A566" s="1644" t="str">
        <f t="shared" si="324"/>
        <v>Organisation</v>
      </c>
      <c r="B566" s="1758"/>
      <c r="C566" s="1758"/>
      <c r="D566" s="1758"/>
      <c r="E566" s="1671"/>
      <c r="F566" s="1592"/>
      <c r="G566" s="1714">
        <f t="shared" si="325"/>
        <v>0</v>
      </c>
      <c r="H566" s="1645"/>
      <c r="I566" s="1714">
        <f t="shared" si="326"/>
        <v>0</v>
      </c>
      <c r="J566" s="1646"/>
      <c r="K566" s="1646"/>
      <c r="L566" s="1592"/>
      <c r="M566" s="1597"/>
      <c r="N566" s="1597"/>
      <c r="O566" s="1646"/>
      <c r="P566" s="1647"/>
      <c r="Q566" s="1647"/>
      <c r="R566" s="1648"/>
      <c r="S566" s="1603"/>
      <c r="T566" s="1649"/>
      <c r="U566" s="1649"/>
      <c r="V566" s="1649"/>
      <c r="W566" s="1649"/>
      <c r="X566" s="1649"/>
      <c r="Y566" s="1649"/>
      <c r="Z566" s="1649"/>
      <c r="AA566" s="1649"/>
      <c r="AB566" s="1649"/>
      <c r="AC566" s="1649"/>
      <c r="AD566" s="1649"/>
      <c r="AE566" s="1649"/>
      <c r="AF566" s="1610">
        <f t="shared" si="305"/>
        <v>0</v>
      </c>
      <c r="AG566" s="1649"/>
      <c r="AH566" s="1649"/>
      <c r="AI566" s="1649"/>
      <c r="AJ566" s="1649"/>
      <c r="AK566" s="1649"/>
      <c r="AL566" s="1649"/>
      <c r="AM566" s="1649"/>
      <c r="AN566" s="1649"/>
      <c r="AO566" s="1649"/>
      <c r="AP566" s="1649"/>
      <c r="AQ566" s="1649"/>
      <c r="AR566" s="1709"/>
      <c r="AS566" s="1779">
        <f t="shared" si="306"/>
        <v>0</v>
      </c>
      <c r="AT566" s="1711">
        <f t="shared" si="327"/>
        <v>0</v>
      </c>
      <c r="AU566" s="1611">
        <f t="shared" si="307"/>
        <v>0</v>
      </c>
      <c r="AV566" s="1611">
        <f t="shared" si="308"/>
        <v>0</v>
      </c>
      <c r="AW566" s="1611">
        <f t="shared" si="309"/>
        <v>0</v>
      </c>
      <c r="AX566" s="1611">
        <f t="shared" si="310"/>
        <v>0</v>
      </c>
      <c r="AY566" s="1611">
        <f t="shared" si="311"/>
        <v>0</v>
      </c>
      <c r="AZ566" s="1611">
        <f t="shared" si="312"/>
        <v>0</v>
      </c>
      <c r="BA566" s="1611">
        <f t="shared" si="313"/>
        <v>0</v>
      </c>
      <c r="BB566" s="1611">
        <f t="shared" si="314"/>
        <v>0</v>
      </c>
      <c r="BC566" s="1611">
        <f t="shared" si="315"/>
        <v>0</v>
      </c>
      <c r="BD566" s="1611">
        <f t="shared" si="316"/>
        <v>0</v>
      </c>
      <c r="BE566" s="1611">
        <f t="shared" si="317"/>
        <v>0</v>
      </c>
      <c r="BF566" s="1611">
        <f t="shared" si="318"/>
        <v>0</v>
      </c>
      <c r="BG566" s="1611">
        <f t="shared" si="328"/>
        <v>0</v>
      </c>
      <c r="BH566" s="1611" t="str">
        <f t="shared" si="329"/>
        <v/>
      </c>
      <c r="BI566" s="1611" t="str">
        <f t="shared" si="330"/>
        <v/>
      </c>
      <c r="BJ566" s="1611" t="str">
        <f t="shared" si="319"/>
        <v/>
      </c>
      <c r="BK566" s="1611" t="str">
        <f t="shared" si="320"/>
        <v/>
      </c>
      <c r="BL566" s="1611" t="str">
        <f t="shared" ca="1" si="321"/>
        <v/>
      </c>
      <c r="BM566" s="1611" t="str">
        <f t="shared" si="331"/>
        <v/>
      </c>
      <c r="BN566" s="1611" t="str">
        <f t="shared" si="322"/>
        <v/>
      </c>
      <c r="BO566" s="1611" t="str">
        <f t="shared" si="323"/>
        <v/>
      </c>
      <c r="BP566" s="1611" t="str">
        <f t="shared" si="332"/>
        <v/>
      </c>
      <c r="BQ566" s="1611" t="str">
        <f t="shared" si="333"/>
        <v/>
      </c>
      <c r="BR566" s="1611" t="str">
        <f t="shared" si="334"/>
        <v/>
      </c>
      <c r="BS566" s="1611" t="str">
        <f t="shared" si="335"/>
        <v/>
      </c>
      <c r="BT566" s="1611" t="str">
        <f t="shared" si="336"/>
        <v/>
      </c>
      <c r="BU566" s="1731">
        <f t="shared" ca="1" si="337"/>
        <v>0</v>
      </c>
      <c r="BV566" s="1594"/>
      <c r="BW566" s="1594"/>
      <c r="BX566" s="1594"/>
      <c r="BY566" s="1594"/>
      <c r="BZ566" s="1594"/>
      <c r="CA566" s="1594"/>
      <c r="CB566" s="1594"/>
      <c r="CC566" s="1594"/>
      <c r="CD566" s="1594"/>
      <c r="CE566" s="1594"/>
      <c r="CF566" s="1594"/>
      <c r="CG566" s="1594"/>
      <c r="CH566" s="1594"/>
      <c r="CI566" s="1594"/>
      <c r="CJ566" s="1594"/>
      <c r="CK566" s="1594"/>
      <c r="CL566" s="1594"/>
      <c r="CM566" s="1594"/>
      <c r="CN566" s="1594"/>
      <c r="CO566" s="1594"/>
      <c r="CP566" s="1594"/>
      <c r="CQ566" s="1594"/>
      <c r="CR566" s="1594"/>
      <c r="CS566" s="1594"/>
      <c r="CT566" s="1594"/>
      <c r="CU566" s="1594"/>
      <c r="CV566" s="1594"/>
      <c r="CW566" s="1594"/>
      <c r="CX566" s="1594"/>
      <c r="CY566" s="1594"/>
      <c r="CZ566" s="1594"/>
      <c r="DA566" s="1594"/>
      <c r="DB566" s="1594"/>
      <c r="DC566" s="1594"/>
      <c r="DD566" s="1594"/>
      <c r="DE566" s="1594"/>
      <c r="DF566" s="1594"/>
      <c r="DG566" s="1594"/>
      <c r="DH566" s="1594"/>
      <c r="DI566" s="1594"/>
      <c r="DJ566" s="1594"/>
      <c r="DK566" s="1594"/>
      <c r="DL566" s="1594"/>
      <c r="DM566" s="1594"/>
      <c r="DN566" s="1594"/>
      <c r="DO566" s="1594"/>
      <c r="DP566" s="1594"/>
      <c r="DQ566" s="1594"/>
      <c r="DR566" s="1594"/>
      <c r="DS566" s="1594"/>
      <c r="DT566" s="1594"/>
      <c r="DU566" s="1594"/>
      <c r="DV566" s="1594"/>
      <c r="DW566" s="1594"/>
      <c r="DX566" s="1594"/>
      <c r="DY566" s="1594"/>
      <c r="DZ566" s="1594"/>
      <c r="EA566" s="1594"/>
      <c r="EB566" s="1594"/>
      <c r="EC566" s="1594"/>
      <c r="ED566" s="1594"/>
      <c r="EE566" s="1594"/>
      <c r="EF566" s="1594"/>
      <c r="EG566" s="1594"/>
      <c r="EH566" s="1594"/>
      <c r="EI566" s="1594"/>
      <c r="EJ566" s="1594"/>
      <c r="EK566" s="1594"/>
      <c r="EL566" s="1594"/>
      <c r="EM566" s="1594"/>
      <c r="EN566" s="1594"/>
      <c r="EO566" s="1594"/>
      <c r="EP566" s="1594"/>
      <c r="EQ566" s="1594"/>
      <c r="ER566" s="1594"/>
      <c r="ES566" s="1594"/>
    </row>
    <row r="567" spans="1:149" s="1595" customFormat="1" ht="12.5">
      <c r="A567" s="1644" t="str">
        <f t="shared" si="324"/>
        <v>Organisation</v>
      </c>
      <c r="B567" s="1758"/>
      <c r="C567" s="1758"/>
      <c r="D567" s="1758"/>
      <c r="E567" s="1671"/>
      <c r="F567" s="1592"/>
      <c r="G567" s="1714">
        <f t="shared" si="325"/>
        <v>0</v>
      </c>
      <c r="H567" s="1645"/>
      <c r="I567" s="1714">
        <f t="shared" si="326"/>
        <v>0</v>
      </c>
      <c r="J567" s="1646"/>
      <c r="K567" s="1646"/>
      <c r="L567" s="1592"/>
      <c r="M567" s="1597"/>
      <c r="N567" s="1597"/>
      <c r="O567" s="1646"/>
      <c r="P567" s="1647"/>
      <c r="Q567" s="1647"/>
      <c r="R567" s="1648"/>
      <c r="S567" s="1603"/>
      <c r="T567" s="1649"/>
      <c r="U567" s="1649"/>
      <c r="V567" s="1649"/>
      <c r="W567" s="1649"/>
      <c r="X567" s="1649"/>
      <c r="Y567" s="1649"/>
      <c r="Z567" s="1649"/>
      <c r="AA567" s="1649"/>
      <c r="AB567" s="1649"/>
      <c r="AC567" s="1649"/>
      <c r="AD567" s="1649"/>
      <c r="AE567" s="1649"/>
      <c r="AF567" s="1610">
        <f t="shared" si="305"/>
        <v>0</v>
      </c>
      <c r="AG567" s="1649"/>
      <c r="AH567" s="1649"/>
      <c r="AI567" s="1649"/>
      <c r="AJ567" s="1649"/>
      <c r="AK567" s="1649"/>
      <c r="AL567" s="1649"/>
      <c r="AM567" s="1649"/>
      <c r="AN567" s="1649"/>
      <c r="AO567" s="1649"/>
      <c r="AP567" s="1649"/>
      <c r="AQ567" s="1649"/>
      <c r="AR567" s="1709"/>
      <c r="AS567" s="1779">
        <f t="shared" si="306"/>
        <v>0</v>
      </c>
      <c r="AT567" s="1711">
        <f t="shared" si="327"/>
        <v>0</v>
      </c>
      <c r="AU567" s="1611">
        <f t="shared" si="307"/>
        <v>0</v>
      </c>
      <c r="AV567" s="1611">
        <f t="shared" si="308"/>
        <v>0</v>
      </c>
      <c r="AW567" s="1611">
        <f t="shared" si="309"/>
        <v>0</v>
      </c>
      <c r="AX567" s="1611">
        <f t="shared" si="310"/>
        <v>0</v>
      </c>
      <c r="AY567" s="1611">
        <f t="shared" si="311"/>
        <v>0</v>
      </c>
      <c r="AZ567" s="1611">
        <f t="shared" si="312"/>
        <v>0</v>
      </c>
      <c r="BA567" s="1611">
        <f t="shared" si="313"/>
        <v>0</v>
      </c>
      <c r="BB567" s="1611">
        <f t="shared" si="314"/>
        <v>0</v>
      </c>
      <c r="BC567" s="1611">
        <f t="shared" si="315"/>
        <v>0</v>
      </c>
      <c r="BD567" s="1611">
        <f t="shared" si="316"/>
        <v>0</v>
      </c>
      <c r="BE567" s="1611">
        <f t="shared" si="317"/>
        <v>0</v>
      </c>
      <c r="BF567" s="1611">
        <f t="shared" si="318"/>
        <v>0</v>
      </c>
      <c r="BG567" s="1611">
        <f t="shared" si="328"/>
        <v>0</v>
      </c>
      <c r="BH567" s="1611" t="str">
        <f t="shared" si="329"/>
        <v/>
      </c>
      <c r="BI567" s="1611" t="str">
        <f t="shared" si="330"/>
        <v/>
      </c>
      <c r="BJ567" s="1611" t="str">
        <f t="shared" si="319"/>
        <v/>
      </c>
      <c r="BK567" s="1611" t="str">
        <f t="shared" si="320"/>
        <v/>
      </c>
      <c r="BL567" s="1611" t="str">
        <f t="shared" ca="1" si="321"/>
        <v/>
      </c>
      <c r="BM567" s="1611" t="str">
        <f t="shared" si="331"/>
        <v/>
      </c>
      <c r="BN567" s="1611" t="str">
        <f t="shared" si="322"/>
        <v/>
      </c>
      <c r="BO567" s="1611" t="str">
        <f t="shared" si="323"/>
        <v/>
      </c>
      <c r="BP567" s="1611" t="str">
        <f t="shared" si="332"/>
        <v/>
      </c>
      <c r="BQ567" s="1611" t="str">
        <f t="shared" si="333"/>
        <v/>
      </c>
      <c r="BR567" s="1611" t="str">
        <f t="shared" si="334"/>
        <v/>
      </c>
      <c r="BS567" s="1611" t="str">
        <f t="shared" si="335"/>
        <v/>
      </c>
      <c r="BT567" s="1611" t="str">
        <f t="shared" si="336"/>
        <v/>
      </c>
      <c r="BU567" s="1731">
        <f t="shared" ca="1" si="337"/>
        <v>0</v>
      </c>
      <c r="BV567" s="1594"/>
      <c r="BW567" s="1594"/>
      <c r="BX567" s="1594"/>
      <c r="BY567" s="1594"/>
      <c r="BZ567" s="1594"/>
      <c r="CA567" s="1594"/>
      <c r="CB567" s="1594"/>
      <c r="CC567" s="1594"/>
      <c r="CD567" s="1594"/>
      <c r="CE567" s="1594"/>
      <c r="CF567" s="1594"/>
      <c r="CG567" s="1594"/>
      <c r="CH567" s="1594"/>
      <c r="CI567" s="1594"/>
      <c r="CJ567" s="1594"/>
      <c r="CK567" s="1594"/>
      <c r="CL567" s="1594"/>
      <c r="CM567" s="1594"/>
      <c r="CN567" s="1594"/>
      <c r="CO567" s="1594"/>
      <c r="CP567" s="1594"/>
      <c r="CQ567" s="1594"/>
      <c r="CR567" s="1594"/>
      <c r="CS567" s="1594"/>
      <c r="CT567" s="1594"/>
      <c r="CU567" s="1594"/>
      <c r="CV567" s="1594"/>
      <c r="CW567" s="1594"/>
      <c r="CX567" s="1594"/>
      <c r="CY567" s="1594"/>
      <c r="CZ567" s="1594"/>
      <c r="DA567" s="1594"/>
      <c r="DB567" s="1594"/>
      <c r="DC567" s="1594"/>
      <c r="DD567" s="1594"/>
      <c r="DE567" s="1594"/>
      <c r="DF567" s="1594"/>
      <c r="DG567" s="1594"/>
      <c r="DH567" s="1594"/>
      <c r="DI567" s="1594"/>
      <c r="DJ567" s="1594"/>
      <c r="DK567" s="1594"/>
      <c r="DL567" s="1594"/>
      <c r="DM567" s="1594"/>
      <c r="DN567" s="1594"/>
      <c r="DO567" s="1594"/>
      <c r="DP567" s="1594"/>
      <c r="DQ567" s="1594"/>
      <c r="DR567" s="1594"/>
      <c r="DS567" s="1594"/>
      <c r="DT567" s="1594"/>
      <c r="DU567" s="1594"/>
      <c r="DV567" s="1594"/>
      <c r="DW567" s="1594"/>
      <c r="DX567" s="1594"/>
      <c r="DY567" s="1594"/>
      <c r="DZ567" s="1594"/>
      <c r="EA567" s="1594"/>
      <c r="EB567" s="1594"/>
      <c r="EC567" s="1594"/>
      <c r="ED567" s="1594"/>
      <c r="EE567" s="1594"/>
      <c r="EF567" s="1594"/>
      <c r="EG567" s="1594"/>
      <c r="EH567" s="1594"/>
      <c r="EI567" s="1594"/>
      <c r="EJ567" s="1594"/>
      <c r="EK567" s="1594"/>
      <c r="EL567" s="1594"/>
      <c r="EM567" s="1594"/>
      <c r="EN567" s="1594"/>
      <c r="EO567" s="1594"/>
      <c r="EP567" s="1594"/>
      <c r="EQ567" s="1594"/>
      <c r="ER567" s="1594"/>
      <c r="ES567" s="1594"/>
    </row>
    <row r="568" spans="1:149" s="1595" customFormat="1" ht="12.5">
      <c r="A568" s="1644" t="str">
        <f t="shared" si="324"/>
        <v>Organisation</v>
      </c>
      <c r="B568" s="1758"/>
      <c r="C568" s="1758"/>
      <c r="D568" s="1758"/>
      <c r="E568" s="1671"/>
      <c r="F568" s="1592"/>
      <c r="G568" s="1714">
        <f t="shared" si="325"/>
        <v>0</v>
      </c>
      <c r="H568" s="1645"/>
      <c r="I568" s="1714">
        <f t="shared" si="326"/>
        <v>0</v>
      </c>
      <c r="J568" s="1646"/>
      <c r="K568" s="1646"/>
      <c r="L568" s="1592"/>
      <c r="M568" s="1597"/>
      <c r="N568" s="1597"/>
      <c r="O568" s="1646"/>
      <c r="P568" s="1647"/>
      <c r="Q568" s="1647"/>
      <c r="R568" s="1648"/>
      <c r="S568" s="1603"/>
      <c r="T568" s="1649"/>
      <c r="U568" s="1649"/>
      <c r="V568" s="1649"/>
      <c r="W568" s="1649"/>
      <c r="X568" s="1649"/>
      <c r="Y568" s="1649"/>
      <c r="Z568" s="1649"/>
      <c r="AA568" s="1649"/>
      <c r="AB568" s="1649"/>
      <c r="AC568" s="1649"/>
      <c r="AD568" s="1649"/>
      <c r="AE568" s="1649"/>
      <c r="AF568" s="1610">
        <f t="shared" si="305"/>
        <v>0</v>
      </c>
      <c r="AG568" s="1649"/>
      <c r="AH568" s="1649"/>
      <c r="AI568" s="1649"/>
      <c r="AJ568" s="1649"/>
      <c r="AK568" s="1649"/>
      <c r="AL568" s="1649"/>
      <c r="AM568" s="1649"/>
      <c r="AN568" s="1649"/>
      <c r="AO568" s="1649"/>
      <c r="AP568" s="1649"/>
      <c r="AQ568" s="1649"/>
      <c r="AR568" s="1709"/>
      <c r="AS568" s="1779">
        <f t="shared" si="306"/>
        <v>0</v>
      </c>
      <c r="AT568" s="1711">
        <f t="shared" si="327"/>
        <v>0</v>
      </c>
      <c r="AU568" s="1611">
        <f t="shared" si="307"/>
        <v>0</v>
      </c>
      <c r="AV568" s="1611">
        <f t="shared" si="308"/>
        <v>0</v>
      </c>
      <c r="AW568" s="1611">
        <f t="shared" si="309"/>
        <v>0</v>
      </c>
      <c r="AX568" s="1611">
        <f t="shared" si="310"/>
        <v>0</v>
      </c>
      <c r="AY568" s="1611">
        <f t="shared" si="311"/>
        <v>0</v>
      </c>
      <c r="AZ568" s="1611">
        <f t="shared" si="312"/>
        <v>0</v>
      </c>
      <c r="BA568" s="1611">
        <f t="shared" si="313"/>
        <v>0</v>
      </c>
      <c r="BB568" s="1611">
        <f t="shared" si="314"/>
        <v>0</v>
      </c>
      <c r="BC568" s="1611">
        <f t="shared" si="315"/>
        <v>0</v>
      </c>
      <c r="BD568" s="1611">
        <f t="shared" si="316"/>
        <v>0</v>
      </c>
      <c r="BE568" s="1611">
        <f t="shared" si="317"/>
        <v>0</v>
      </c>
      <c r="BF568" s="1611">
        <f t="shared" si="318"/>
        <v>0</v>
      </c>
      <c r="BG568" s="1611">
        <f t="shared" si="328"/>
        <v>0</v>
      </c>
      <c r="BH568" s="1611" t="str">
        <f t="shared" si="329"/>
        <v/>
      </c>
      <c r="BI568" s="1611" t="str">
        <f t="shared" si="330"/>
        <v/>
      </c>
      <c r="BJ568" s="1611" t="str">
        <f t="shared" si="319"/>
        <v/>
      </c>
      <c r="BK568" s="1611" t="str">
        <f t="shared" si="320"/>
        <v/>
      </c>
      <c r="BL568" s="1611" t="str">
        <f t="shared" ca="1" si="321"/>
        <v/>
      </c>
      <c r="BM568" s="1611" t="str">
        <f t="shared" si="331"/>
        <v/>
      </c>
      <c r="BN568" s="1611" t="str">
        <f t="shared" si="322"/>
        <v/>
      </c>
      <c r="BO568" s="1611" t="str">
        <f t="shared" si="323"/>
        <v/>
      </c>
      <c r="BP568" s="1611" t="str">
        <f t="shared" si="332"/>
        <v/>
      </c>
      <c r="BQ568" s="1611" t="str">
        <f t="shared" si="333"/>
        <v/>
      </c>
      <c r="BR568" s="1611" t="str">
        <f t="shared" si="334"/>
        <v/>
      </c>
      <c r="BS568" s="1611" t="str">
        <f t="shared" si="335"/>
        <v/>
      </c>
      <c r="BT568" s="1611" t="str">
        <f t="shared" si="336"/>
        <v/>
      </c>
      <c r="BU568" s="1731">
        <f t="shared" ca="1" si="337"/>
        <v>0</v>
      </c>
      <c r="BV568" s="1594"/>
      <c r="BW568" s="1594"/>
      <c r="BX568" s="1594"/>
      <c r="BY568" s="1594"/>
      <c r="BZ568" s="1594"/>
      <c r="CA568" s="1594"/>
      <c r="CB568" s="1594"/>
      <c r="CC568" s="1594"/>
      <c r="CD568" s="1594"/>
      <c r="CE568" s="1594"/>
      <c r="CF568" s="1594"/>
      <c r="CG568" s="1594"/>
      <c r="CH568" s="1594"/>
      <c r="CI568" s="1594"/>
      <c r="CJ568" s="1594"/>
      <c r="CK568" s="1594"/>
      <c r="CL568" s="1594"/>
      <c r="CM568" s="1594"/>
      <c r="CN568" s="1594"/>
      <c r="CO568" s="1594"/>
      <c r="CP568" s="1594"/>
      <c r="CQ568" s="1594"/>
      <c r="CR568" s="1594"/>
      <c r="CS568" s="1594"/>
      <c r="CT568" s="1594"/>
      <c r="CU568" s="1594"/>
      <c r="CV568" s="1594"/>
      <c r="CW568" s="1594"/>
      <c r="CX568" s="1594"/>
      <c r="CY568" s="1594"/>
      <c r="CZ568" s="1594"/>
      <c r="DA568" s="1594"/>
      <c r="DB568" s="1594"/>
      <c r="DC568" s="1594"/>
      <c r="DD568" s="1594"/>
      <c r="DE568" s="1594"/>
      <c r="DF568" s="1594"/>
      <c r="DG568" s="1594"/>
      <c r="DH568" s="1594"/>
      <c r="DI568" s="1594"/>
      <c r="DJ568" s="1594"/>
      <c r="DK568" s="1594"/>
      <c r="DL568" s="1594"/>
      <c r="DM568" s="1594"/>
      <c r="DN568" s="1594"/>
      <c r="DO568" s="1594"/>
      <c r="DP568" s="1594"/>
      <c r="DQ568" s="1594"/>
      <c r="DR568" s="1594"/>
      <c r="DS568" s="1594"/>
      <c r="DT568" s="1594"/>
      <c r="DU568" s="1594"/>
      <c r="DV568" s="1594"/>
      <c r="DW568" s="1594"/>
      <c r="DX568" s="1594"/>
      <c r="DY568" s="1594"/>
      <c r="DZ568" s="1594"/>
      <c r="EA568" s="1594"/>
      <c r="EB568" s="1594"/>
      <c r="EC568" s="1594"/>
      <c r="ED568" s="1594"/>
      <c r="EE568" s="1594"/>
      <c r="EF568" s="1594"/>
      <c r="EG568" s="1594"/>
      <c r="EH568" s="1594"/>
      <c r="EI568" s="1594"/>
      <c r="EJ568" s="1594"/>
      <c r="EK568" s="1594"/>
      <c r="EL568" s="1594"/>
      <c r="EM568" s="1594"/>
      <c r="EN568" s="1594"/>
      <c r="EO568" s="1594"/>
      <c r="EP568" s="1594"/>
      <c r="EQ568" s="1594"/>
      <c r="ER568" s="1594"/>
      <c r="ES568" s="1594"/>
    </row>
    <row r="569" spans="1:149" s="1595" customFormat="1" ht="12.5">
      <c r="A569" s="1644" t="str">
        <f t="shared" si="324"/>
        <v>Organisation</v>
      </c>
      <c r="B569" s="1758"/>
      <c r="C569" s="1758"/>
      <c r="D569" s="1758"/>
      <c r="E569" s="1761"/>
      <c r="F569" s="1592"/>
      <c r="G569" s="1714">
        <f t="shared" si="325"/>
        <v>0</v>
      </c>
      <c r="H569" s="1645"/>
      <c r="I569" s="1714">
        <f t="shared" si="326"/>
        <v>0</v>
      </c>
      <c r="J569" s="1646"/>
      <c r="K569" s="1646"/>
      <c r="L569" s="1592"/>
      <c r="M569" s="1597"/>
      <c r="N569" s="1597"/>
      <c r="O569" s="1646"/>
      <c r="P569" s="1647"/>
      <c r="Q569" s="1647"/>
      <c r="R569" s="1648"/>
      <c r="S569" s="1603"/>
      <c r="T569" s="1649"/>
      <c r="U569" s="1649"/>
      <c r="V569" s="1649"/>
      <c r="W569" s="1649"/>
      <c r="X569" s="1649"/>
      <c r="Y569" s="1649"/>
      <c r="Z569" s="1649"/>
      <c r="AA569" s="1649"/>
      <c r="AB569" s="1649"/>
      <c r="AC569" s="1649"/>
      <c r="AD569" s="1649"/>
      <c r="AE569" s="1649"/>
      <c r="AF569" s="1610">
        <f t="shared" si="305"/>
        <v>0</v>
      </c>
      <c r="AG569" s="1649"/>
      <c r="AH569" s="1649"/>
      <c r="AI569" s="1649"/>
      <c r="AJ569" s="1649"/>
      <c r="AK569" s="1649"/>
      <c r="AL569" s="1649"/>
      <c r="AM569" s="1649"/>
      <c r="AN569" s="1649"/>
      <c r="AO569" s="1649"/>
      <c r="AP569" s="1649"/>
      <c r="AQ569" s="1649"/>
      <c r="AR569" s="1709"/>
      <c r="AS569" s="1779">
        <f t="shared" si="306"/>
        <v>0</v>
      </c>
      <c r="AT569" s="1711">
        <f t="shared" si="327"/>
        <v>0</v>
      </c>
      <c r="AU569" s="1611">
        <f t="shared" si="307"/>
        <v>0</v>
      </c>
      <c r="AV569" s="1611">
        <f t="shared" si="308"/>
        <v>0</v>
      </c>
      <c r="AW569" s="1611">
        <f t="shared" si="309"/>
        <v>0</v>
      </c>
      <c r="AX569" s="1611">
        <f t="shared" si="310"/>
        <v>0</v>
      </c>
      <c r="AY569" s="1611">
        <f t="shared" si="311"/>
        <v>0</v>
      </c>
      <c r="AZ569" s="1611">
        <f t="shared" si="312"/>
        <v>0</v>
      </c>
      <c r="BA569" s="1611">
        <f t="shared" si="313"/>
        <v>0</v>
      </c>
      <c r="BB569" s="1611">
        <f t="shared" si="314"/>
        <v>0</v>
      </c>
      <c r="BC569" s="1611">
        <f t="shared" si="315"/>
        <v>0</v>
      </c>
      <c r="BD569" s="1611">
        <f t="shared" si="316"/>
        <v>0</v>
      </c>
      <c r="BE569" s="1611">
        <f t="shared" si="317"/>
        <v>0</v>
      </c>
      <c r="BF569" s="1611">
        <f t="shared" si="318"/>
        <v>0</v>
      </c>
      <c r="BG569" s="1611">
        <f t="shared" si="328"/>
        <v>0</v>
      </c>
      <c r="BH569" s="1611" t="str">
        <f t="shared" si="329"/>
        <v/>
      </c>
      <c r="BI569" s="1611" t="str">
        <f t="shared" si="330"/>
        <v/>
      </c>
      <c r="BJ569" s="1611" t="str">
        <f t="shared" si="319"/>
        <v/>
      </c>
      <c r="BK569" s="1611" t="str">
        <f t="shared" si="320"/>
        <v/>
      </c>
      <c r="BL569" s="1611" t="str">
        <f t="shared" ca="1" si="321"/>
        <v/>
      </c>
      <c r="BM569" s="1611" t="str">
        <f t="shared" si="331"/>
        <v/>
      </c>
      <c r="BN569" s="1611" t="str">
        <f t="shared" si="322"/>
        <v/>
      </c>
      <c r="BO569" s="1611" t="str">
        <f t="shared" si="323"/>
        <v/>
      </c>
      <c r="BP569" s="1611" t="str">
        <f t="shared" si="332"/>
        <v/>
      </c>
      <c r="BQ569" s="1611" t="str">
        <f t="shared" si="333"/>
        <v/>
      </c>
      <c r="BR569" s="1611" t="str">
        <f t="shared" si="334"/>
        <v/>
      </c>
      <c r="BS569" s="1611" t="str">
        <f t="shared" si="335"/>
        <v/>
      </c>
      <c r="BT569" s="1611" t="str">
        <f t="shared" si="336"/>
        <v/>
      </c>
      <c r="BU569" s="1731">
        <f t="shared" ca="1" si="337"/>
        <v>0</v>
      </c>
      <c r="BV569" s="1594"/>
      <c r="BW569" s="1594"/>
      <c r="BX569" s="1594"/>
      <c r="BY569" s="1594"/>
      <c r="BZ569" s="1594"/>
      <c r="CA569" s="1594"/>
      <c r="CB569" s="1594"/>
      <c r="CC569" s="1594"/>
      <c r="CD569" s="1594"/>
      <c r="CE569" s="1594"/>
      <c r="CF569" s="1594"/>
      <c r="CG569" s="1594"/>
      <c r="CH569" s="1594"/>
      <c r="CI569" s="1594"/>
      <c r="CJ569" s="1594"/>
      <c r="CK569" s="1594"/>
      <c r="CL569" s="1594"/>
      <c r="CM569" s="1594"/>
      <c r="CN569" s="1594"/>
      <c r="CO569" s="1594"/>
      <c r="CP569" s="1594"/>
      <c r="CQ569" s="1594"/>
      <c r="CR569" s="1594"/>
      <c r="CS569" s="1594"/>
      <c r="CT569" s="1594"/>
      <c r="CU569" s="1594"/>
      <c r="CV569" s="1594"/>
      <c r="CW569" s="1594"/>
      <c r="CX569" s="1594"/>
      <c r="CY569" s="1594"/>
      <c r="CZ569" s="1594"/>
      <c r="DA569" s="1594"/>
      <c r="DB569" s="1594"/>
      <c r="DC569" s="1594"/>
      <c r="DD569" s="1594"/>
      <c r="DE569" s="1594"/>
      <c r="DF569" s="1594"/>
      <c r="DG569" s="1594"/>
      <c r="DH569" s="1594"/>
      <c r="DI569" s="1594"/>
      <c r="DJ569" s="1594"/>
      <c r="DK569" s="1594"/>
      <c r="DL569" s="1594"/>
      <c r="DM569" s="1594"/>
      <c r="DN569" s="1594"/>
      <c r="DO569" s="1594"/>
      <c r="DP569" s="1594"/>
      <c r="DQ569" s="1594"/>
      <c r="DR569" s="1594"/>
      <c r="DS569" s="1594"/>
      <c r="DT569" s="1594"/>
      <c r="DU569" s="1594"/>
      <c r="DV569" s="1594"/>
      <c r="DW569" s="1594"/>
      <c r="DX569" s="1594"/>
      <c r="DY569" s="1594"/>
      <c r="DZ569" s="1594"/>
      <c r="EA569" s="1594"/>
      <c r="EB569" s="1594"/>
      <c r="EC569" s="1594"/>
      <c r="ED569" s="1594"/>
      <c r="EE569" s="1594"/>
      <c r="EF569" s="1594"/>
      <c r="EG569" s="1594"/>
      <c r="EH569" s="1594"/>
      <c r="EI569" s="1594"/>
      <c r="EJ569" s="1594"/>
      <c r="EK569" s="1594"/>
      <c r="EL569" s="1594"/>
      <c r="EM569" s="1594"/>
      <c r="EN569" s="1594"/>
      <c r="EO569" s="1594"/>
      <c r="EP569" s="1594"/>
      <c r="EQ569" s="1594"/>
      <c r="ER569" s="1594"/>
      <c r="ES569" s="1594"/>
    </row>
    <row r="570" spans="1:149" s="1595" customFormat="1" ht="12.5">
      <c r="A570" s="1644" t="str">
        <f t="shared" si="324"/>
        <v>Organisation</v>
      </c>
      <c r="B570" s="1758"/>
      <c r="C570" s="1758"/>
      <c r="D570" s="1758"/>
      <c r="E570" s="1761"/>
      <c r="F570" s="1592"/>
      <c r="G570" s="1714">
        <f t="shared" si="325"/>
        <v>0</v>
      </c>
      <c r="H570" s="1645"/>
      <c r="I570" s="1714">
        <f t="shared" si="326"/>
        <v>0</v>
      </c>
      <c r="J570" s="1646"/>
      <c r="K570" s="1646"/>
      <c r="L570" s="1592"/>
      <c r="M570" s="1597"/>
      <c r="N570" s="1597"/>
      <c r="O570" s="1646"/>
      <c r="P570" s="1647"/>
      <c r="Q570" s="1647"/>
      <c r="R570" s="1648"/>
      <c r="S570" s="1603"/>
      <c r="T570" s="1649"/>
      <c r="U570" s="1649"/>
      <c r="V570" s="1649"/>
      <c r="W570" s="1649"/>
      <c r="X570" s="1649"/>
      <c r="Y570" s="1649"/>
      <c r="Z570" s="1649"/>
      <c r="AA570" s="1649"/>
      <c r="AB570" s="1649"/>
      <c r="AC570" s="1649"/>
      <c r="AD570" s="1649"/>
      <c r="AE570" s="1649"/>
      <c r="AF570" s="1610">
        <f t="shared" si="305"/>
        <v>0</v>
      </c>
      <c r="AG570" s="1649"/>
      <c r="AH570" s="1649"/>
      <c r="AI570" s="1649"/>
      <c r="AJ570" s="1649"/>
      <c r="AK570" s="1649"/>
      <c r="AL570" s="1649"/>
      <c r="AM570" s="1649"/>
      <c r="AN570" s="1649"/>
      <c r="AO570" s="1649"/>
      <c r="AP570" s="1649"/>
      <c r="AQ570" s="1649"/>
      <c r="AR570" s="1709"/>
      <c r="AS570" s="1779">
        <f t="shared" si="306"/>
        <v>0</v>
      </c>
      <c r="AT570" s="1711">
        <f t="shared" si="327"/>
        <v>0</v>
      </c>
      <c r="AU570" s="1611">
        <f t="shared" si="307"/>
        <v>0</v>
      </c>
      <c r="AV570" s="1611">
        <f t="shared" si="308"/>
        <v>0</v>
      </c>
      <c r="AW570" s="1611">
        <f t="shared" si="309"/>
        <v>0</v>
      </c>
      <c r="AX570" s="1611">
        <f t="shared" si="310"/>
        <v>0</v>
      </c>
      <c r="AY570" s="1611">
        <f t="shared" si="311"/>
        <v>0</v>
      </c>
      <c r="AZ570" s="1611">
        <f t="shared" si="312"/>
        <v>0</v>
      </c>
      <c r="BA570" s="1611">
        <f t="shared" si="313"/>
        <v>0</v>
      </c>
      <c r="BB570" s="1611">
        <f t="shared" si="314"/>
        <v>0</v>
      </c>
      <c r="BC570" s="1611">
        <f t="shared" si="315"/>
        <v>0</v>
      </c>
      <c r="BD570" s="1611">
        <f t="shared" si="316"/>
        <v>0</v>
      </c>
      <c r="BE570" s="1611">
        <f t="shared" si="317"/>
        <v>0</v>
      </c>
      <c r="BF570" s="1611">
        <f t="shared" si="318"/>
        <v>0</v>
      </c>
      <c r="BG570" s="1611">
        <f t="shared" si="328"/>
        <v>0</v>
      </c>
      <c r="BH570" s="1611" t="str">
        <f t="shared" si="329"/>
        <v/>
      </c>
      <c r="BI570" s="1611" t="str">
        <f t="shared" si="330"/>
        <v/>
      </c>
      <c r="BJ570" s="1611" t="str">
        <f t="shared" si="319"/>
        <v/>
      </c>
      <c r="BK570" s="1611" t="str">
        <f t="shared" si="320"/>
        <v/>
      </c>
      <c r="BL570" s="1611" t="str">
        <f t="shared" ca="1" si="321"/>
        <v/>
      </c>
      <c r="BM570" s="1611" t="str">
        <f t="shared" si="331"/>
        <v/>
      </c>
      <c r="BN570" s="1611" t="str">
        <f t="shared" si="322"/>
        <v/>
      </c>
      <c r="BO570" s="1611" t="str">
        <f t="shared" si="323"/>
        <v/>
      </c>
      <c r="BP570" s="1611" t="str">
        <f t="shared" si="332"/>
        <v/>
      </c>
      <c r="BQ570" s="1611" t="str">
        <f t="shared" si="333"/>
        <v/>
      </c>
      <c r="BR570" s="1611" t="str">
        <f t="shared" si="334"/>
        <v/>
      </c>
      <c r="BS570" s="1611" t="str">
        <f t="shared" si="335"/>
        <v/>
      </c>
      <c r="BT570" s="1611" t="str">
        <f t="shared" si="336"/>
        <v/>
      </c>
      <c r="BU570" s="1731">
        <f t="shared" ca="1" si="337"/>
        <v>0</v>
      </c>
      <c r="BV570" s="1594"/>
      <c r="BW570" s="1594"/>
      <c r="BX570" s="1594"/>
      <c r="BY570" s="1594"/>
      <c r="BZ570" s="1594"/>
      <c r="CA570" s="1594"/>
      <c r="CB570" s="1594"/>
      <c r="CC570" s="1594"/>
      <c r="CD570" s="1594"/>
      <c r="CE570" s="1594"/>
      <c r="CF570" s="1594"/>
      <c r="CG570" s="1594"/>
      <c r="CH570" s="1594"/>
      <c r="CI570" s="1594"/>
      <c r="CJ570" s="1594"/>
      <c r="CK570" s="1594"/>
      <c r="CL570" s="1594"/>
      <c r="CM570" s="1594"/>
      <c r="CN570" s="1594"/>
      <c r="CO570" s="1594"/>
      <c r="CP570" s="1594"/>
      <c r="CQ570" s="1594"/>
      <c r="CR570" s="1594"/>
      <c r="CS570" s="1594"/>
      <c r="CT570" s="1594"/>
      <c r="CU570" s="1594"/>
      <c r="CV570" s="1594"/>
      <c r="CW570" s="1594"/>
      <c r="CX570" s="1594"/>
      <c r="CY570" s="1594"/>
      <c r="CZ570" s="1594"/>
      <c r="DA570" s="1594"/>
      <c r="DB570" s="1594"/>
      <c r="DC570" s="1594"/>
      <c r="DD570" s="1594"/>
      <c r="DE570" s="1594"/>
      <c r="DF570" s="1594"/>
      <c r="DG570" s="1594"/>
      <c r="DH570" s="1594"/>
      <c r="DI570" s="1594"/>
      <c r="DJ570" s="1594"/>
      <c r="DK570" s="1594"/>
      <c r="DL570" s="1594"/>
      <c r="DM570" s="1594"/>
      <c r="DN570" s="1594"/>
      <c r="DO570" s="1594"/>
      <c r="DP570" s="1594"/>
      <c r="DQ570" s="1594"/>
      <c r="DR570" s="1594"/>
      <c r="DS570" s="1594"/>
      <c r="DT570" s="1594"/>
      <c r="DU570" s="1594"/>
      <c r="DV570" s="1594"/>
      <c r="DW570" s="1594"/>
      <c r="DX570" s="1594"/>
      <c r="DY570" s="1594"/>
      <c r="DZ570" s="1594"/>
      <c r="EA570" s="1594"/>
      <c r="EB570" s="1594"/>
      <c r="EC570" s="1594"/>
      <c r="ED570" s="1594"/>
      <c r="EE570" s="1594"/>
      <c r="EF570" s="1594"/>
      <c r="EG570" s="1594"/>
      <c r="EH570" s="1594"/>
      <c r="EI570" s="1594"/>
      <c r="EJ570" s="1594"/>
      <c r="EK570" s="1594"/>
      <c r="EL570" s="1594"/>
      <c r="EM570" s="1594"/>
      <c r="EN570" s="1594"/>
      <c r="EO570" s="1594"/>
      <c r="EP570" s="1594"/>
      <c r="EQ570" s="1594"/>
      <c r="ER570" s="1594"/>
      <c r="ES570" s="1594"/>
    </row>
    <row r="571" spans="1:149" s="1595" customFormat="1" ht="12.5">
      <c r="A571" s="1644" t="str">
        <f t="shared" si="324"/>
        <v>Organisation</v>
      </c>
      <c r="B571" s="1758"/>
      <c r="C571" s="1758"/>
      <c r="D571" s="1758"/>
      <c r="E571" s="1761"/>
      <c r="F571" s="1592"/>
      <c r="G571" s="1714">
        <f t="shared" si="325"/>
        <v>0</v>
      </c>
      <c r="H571" s="1645"/>
      <c r="I571" s="1714">
        <f t="shared" si="326"/>
        <v>0</v>
      </c>
      <c r="J571" s="1646"/>
      <c r="K571" s="1646"/>
      <c r="L571" s="1592"/>
      <c r="M571" s="1597"/>
      <c r="N571" s="1597"/>
      <c r="O571" s="1646"/>
      <c r="P571" s="1647"/>
      <c r="Q571" s="1647"/>
      <c r="R571" s="1648"/>
      <c r="S571" s="1603"/>
      <c r="T571" s="1649"/>
      <c r="U571" s="1649"/>
      <c r="V571" s="1649"/>
      <c r="W571" s="1649"/>
      <c r="X571" s="1649"/>
      <c r="Y571" s="1649"/>
      <c r="Z571" s="1649"/>
      <c r="AA571" s="1649"/>
      <c r="AB571" s="1649"/>
      <c r="AC571" s="1649"/>
      <c r="AD571" s="1649"/>
      <c r="AE571" s="1649"/>
      <c r="AF571" s="1610">
        <f t="shared" si="305"/>
        <v>0</v>
      </c>
      <c r="AG571" s="1649"/>
      <c r="AH571" s="1649"/>
      <c r="AI571" s="1649"/>
      <c r="AJ571" s="1649"/>
      <c r="AK571" s="1649"/>
      <c r="AL571" s="1649"/>
      <c r="AM571" s="1649"/>
      <c r="AN571" s="1649"/>
      <c r="AO571" s="1649"/>
      <c r="AP571" s="1649"/>
      <c r="AQ571" s="1649"/>
      <c r="AR571" s="1709"/>
      <c r="AS571" s="1779">
        <f t="shared" si="306"/>
        <v>0</v>
      </c>
      <c r="AT571" s="1711">
        <f t="shared" si="327"/>
        <v>0</v>
      </c>
      <c r="AU571" s="1611">
        <f t="shared" si="307"/>
        <v>0</v>
      </c>
      <c r="AV571" s="1611">
        <f t="shared" si="308"/>
        <v>0</v>
      </c>
      <c r="AW571" s="1611">
        <f t="shared" si="309"/>
        <v>0</v>
      </c>
      <c r="AX571" s="1611">
        <f t="shared" si="310"/>
        <v>0</v>
      </c>
      <c r="AY571" s="1611">
        <f t="shared" si="311"/>
        <v>0</v>
      </c>
      <c r="AZ571" s="1611">
        <f t="shared" si="312"/>
        <v>0</v>
      </c>
      <c r="BA571" s="1611">
        <f t="shared" si="313"/>
        <v>0</v>
      </c>
      <c r="BB571" s="1611">
        <f t="shared" si="314"/>
        <v>0</v>
      </c>
      <c r="BC571" s="1611">
        <f t="shared" si="315"/>
        <v>0</v>
      </c>
      <c r="BD571" s="1611">
        <f t="shared" si="316"/>
        <v>0</v>
      </c>
      <c r="BE571" s="1611">
        <f t="shared" si="317"/>
        <v>0</v>
      </c>
      <c r="BF571" s="1611">
        <f t="shared" si="318"/>
        <v>0</v>
      </c>
      <c r="BG571" s="1611">
        <f t="shared" si="328"/>
        <v>0</v>
      </c>
      <c r="BH571" s="1611" t="str">
        <f t="shared" si="329"/>
        <v/>
      </c>
      <c r="BI571" s="1611" t="str">
        <f t="shared" si="330"/>
        <v/>
      </c>
      <c r="BJ571" s="1611" t="str">
        <f t="shared" si="319"/>
        <v/>
      </c>
      <c r="BK571" s="1611" t="str">
        <f t="shared" si="320"/>
        <v/>
      </c>
      <c r="BL571" s="1611" t="str">
        <f t="shared" ca="1" si="321"/>
        <v/>
      </c>
      <c r="BM571" s="1611" t="str">
        <f t="shared" si="331"/>
        <v/>
      </c>
      <c r="BN571" s="1611" t="str">
        <f t="shared" si="322"/>
        <v/>
      </c>
      <c r="BO571" s="1611" t="str">
        <f t="shared" si="323"/>
        <v/>
      </c>
      <c r="BP571" s="1611" t="str">
        <f t="shared" si="332"/>
        <v/>
      </c>
      <c r="BQ571" s="1611" t="str">
        <f t="shared" si="333"/>
        <v/>
      </c>
      <c r="BR571" s="1611" t="str">
        <f t="shared" si="334"/>
        <v/>
      </c>
      <c r="BS571" s="1611" t="str">
        <f t="shared" si="335"/>
        <v/>
      </c>
      <c r="BT571" s="1611" t="str">
        <f t="shared" si="336"/>
        <v/>
      </c>
      <c r="BU571" s="1731">
        <f t="shared" ca="1" si="337"/>
        <v>0</v>
      </c>
      <c r="BV571" s="1594"/>
      <c r="BW571" s="1594"/>
      <c r="BX571" s="1594"/>
      <c r="BY571" s="1594"/>
      <c r="BZ571" s="1594"/>
      <c r="CA571" s="1594"/>
      <c r="CB571" s="1594"/>
      <c r="CC571" s="1594"/>
      <c r="CD571" s="1594"/>
      <c r="CE571" s="1594"/>
      <c r="CF571" s="1594"/>
      <c r="CG571" s="1594"/>
      <c r="CH571" s="1594"/>
      <c r="CI571" s="1594"/>
      <c r="CJ571" s="1594"/>
      <c r="CK571" s="1594"/>
      <c r="CL571" s="1594"/>
      <c r="CM571" s="1594"/>
      <c r="CN571" s="1594"/>
      <c r="CO571" s="1594"/>
      <c r="CP571" s="1594"/>
      <c r="CQ571" s="1594"/>
      <c r="CR571" s="1594"/>
      <c r="CS571" s="1594"/>
      <c r="CT571" s="1594"/>
      <c r="CU571" s="1594"/>
      <c r="CV571" s="1594"/>
      <c r="CW571" s="1594"/>
      <c r="CX571" s="1594"/>
      <c r="CY571" s="1594"/>
      <c r="CZ571" s="1594"/>
      <c r="DA571" s="1594"/>
      <c r="DB571" s="1594"/>
      <c r="DC571" s="1594"/>
      <c r="DD571" s="1594"/>
      <c r="DE571" s="1594"/>
      <c r="DF571" s="1594"/>
      <c r="DG571" s="1594"/>
      <c r="DH571" s="1594"/>
      <c r="DI571" s="1594"/>
      <c r="DJ571" s="1594"/>
      <c r="DK571" s="1594"/>
      <c r="DL571" s="1594"/>
      <c r="DM571" s="1594"/>
      <c r="DN571" s="1594"/>
      <c r="DO571" s="1594"/>
      <c r="DP571" s="1594"/>
      <c r="DQ571" s="1594"/>
      <c r="DR571" s="1594"/>
      <c r="DS571" s="1594"/>
      <c r="DT571" s="1594"/>
      <c r="DU571" s="1594"/>
      <c r="DV571" s="1594"/>
      <c r="DW571" s="1594"/>
      <c r="DX571" s="1594"/>
      <c r="DY571" s="1594"/>
      <c r="DZ571" s="1594"/>
      <c r="EA571" s="1594"/>
      <c r="EB571" s="1594"/>
      <c r="EC571" s="1594"/>
      <c r="ED571" s="1594"/>
      <c r="EE571" s="1594"/>
      <c r="EF571" s="1594"/>
      <c r="EG571" s="1594"/>
      <c r="EH571" s="1594"/>
      <c r="EI571" s="1594"/>
      <c r="EJ571" s="1594"/>
      <c r="EK571" s="1594"/>
      <c r="EL571" s="1594"/>
      <c r="EM571" s="1594"/>
      <c r="EN571" s="1594"/>
      <c r="EO571" s="1594"/>
      <c r="EP571" s="1594"/>
      <c r="EQ571" s="1594"/>
      <c r="ER571" s="1594"/>
      <c r="ES571" s="1594"/>
    </row>
    <row r="572" spans="1:149" s="1595" customFormat="1" ht="12.5">
      <c r="A572" s="1644" t="str">
        <f t="shared" si="324"/>
        <v>Organisation</v>
      </c>
      <c r="B572" s="1758"/>
      <c r="C572" s="1758"/>
      <c r="D572" s="1758"/>
      <c r="E572" s="1761"/>
      <c r="F572" s="1592"/>
      <c r="G572" s="1714">
        <f t="shared" si="325"/>
        <v>0</v>
      </c>
      <c r="H572" s="1645"/>
      <c r="I572" s="1714">
        <f t="shared" si="326"/>
        <v>0</v>
      </c>
      <c r="J572" s="1646"/>
      <c r="K572" s="1646"/>
      <c r="L572" s="1592"/>
      <c r="M572" s="1597"/>
      <c r="N572" s="1597"/>
      <c r="O572" s="1646"/>
      <c r="P572" s="1647"/>
      <c r="Q572" s="1647"/>
      <c r="R572" s="1648"/>
      <c r="S572" s="1603"/>
      <c r="T572" s="1649"/>
      <c r="U572" s="1649"/>
      <c r="V572" s="1649"/>
      <c r="W572" s="1649"/>
      <c r="X572" s="1649"/>
      <c r="Y572" s="1649"/>
      <c r="Z572" s="1649"/>
      <c r="AA572" s="1649"/>
      <c r="AB572" s="1649"/>
      <c r="AC572" s="1649"/>
      <c r="AD572" s="1649"/>
      <c r="AE572" s="1649"/>
      <c r="AF572" s="1610">
        <f t="shared" si="305"/>
        <v>0</v>
      </c>
      <c r="AG572" s="1649"/>
      <c r="AH572" s="1649"/>
      <c r="AI572" s="1649"/>
      <c r="AJ572" s="1649"/>
      <c r="AK572" s="1649"/>
      <c r="AL572" s="1649"/>
      <c r="AM572" s="1649"/>
      <c r="AN572" s="1649"/>
      <c r="AO572" s="1649"/>
      <c r="AP572" s="1649"/>
      <c r="AQ572" s="1649"/>
      <c r="AR572" s="1709"/>
      <c r="AS572" s="1779">
        <f t="shared" si="306"/>
        <v>0</v>
      </c>
      <c r="AT572" s="1711">
        <f t="shared" si="327"/>
        <v>0</v>
      </c>
      <c r="AU572" s="1611">
        <f t="shared" si="307"/>
        <v>0</v>
      </c>
      <c r="AV572" s="1611">
        <f t="shared" si="308"/>
        <v>0</v>
      </c>
      <c r="AW572" s="1611">
        <f t="shared" si="309"/>
        <v>0</v>
      </c>
      <c r="AX572" s="1611">
        <f t="shared" si="310"/>
        <v>0</v>
      </c>
      <c r="AY572" s="1611">
        <f t="shared" si="311"/>
        <v>0</v>
      </c>
      <c r="AZ572" s="1611">
        <f t="shared" si="312"/>
        <v>0</v>
      </c>
      <c r="BA572" s="1611">
        <f t="shared" si="313"/>
        <v>0</v>
      </c>
      <c r="BB572" s="1611">
        <f t="shared" si="314"/>
        <v>0</v>
      </c>
      <c r="BC572" s="1611">
        <f t="shared" si="315"/>
        <v>0</v>
      </c>
      <c r="BD572" s="1611">
        <f t="shared" si="316"/>
        <v>0</v>
      </c>
      <c r="BE572" s="1611">
        <f t="shared" si="317"/>
        <v>0</v>
      </c>
      <c r="BF572" s="1611">
        <f t="shared" si="318"/>
        <v>0</v>
      </c>
      <c r="BG572" s="1611">
        <f t="shared" si="328"/>
        <v>0</v>
      </c>
      <c r="BH572" s="1611" t="str">
        <f t="shared" si="329"/>
        <v/>
      </c>
      <c r="BI572" s="1611" t="str">
        <f t="shared" si="330"/>
        <v/>
      </c>
      <c r="BJ572" s="1611" t="str">
        <f t="shared" si="319"/>
        <v/>
      </c>
      <c r="BK572" s="1611" t="str">
        <f t="shared" si="320"/>
        <v/>
      </c>
      <c r="BL572" s="1611" t="str">
        <f t="shared" ca="1" si="321"/>
        <v/>
      </c>
      <c r="BM572" s="1611" t="str">
        <f t="shared" si="331"/>
        <v/>
      </c>
      <c r="BN572" s="1611" t="str">
        <f t="shared" si="322"/>
        <v/>
      </c>
      <c r="BO572" s="1611" t="str">
        <f t="shared" si="323"/>
        <v/>
      </c>
      <c r="BP572" s="1611" t="str">
        <f t="shared" si="332"/>
        <v/>
      </c>
      <c r="BQ572" s="1611" t="str">
        <f t="shared" si="333"/>
        <v/>
      </c>
      <c r="BR572" s="1611" t="str">
        <f t="shared" si="334"/>
        <v/>
      </c>
      <c r="BS572" s="1611" t="str">
        <f t="shared" si="335"/>
        <v/>
      </c>
      <c r="BT572" s="1611" t="str">
        <f t="shared" si="336"/>
        <v/>
      </c>
      <c r="BU572" s="1731">
        <f t="shared" ca="1" si="337"/>
        <v>0</v>
      </c>
      <c r="BV572" s="1594"/>
      <c r="BW572" s="1594"/>
      <c r="BX572" s="1594"/>
      <c r="BY572" s="1594"/>
      <c r="BZ572" s="1594"/>
      <c r="CA572" s="1594"/>
      <c r="CB572" s="1594"/>
      <c r="CC572" s="1594"/>
      <c r="CD572" s="1594"/>
      <c r="CE572" s="1594"/>
      <c r="CF572" s="1594"/>
      <c r="CG572" s="1594"/>
      <c r="CH572" s="1594"/>
      <c r="CI572" s="1594"/>
      <c r="CJ572" s="1594"/>
      <c r="CK572" s="1594"/>
      <c r="CL572" s="1594"/>
      <c r="CM572" s="1594"/>
      <c r="CN572" s="1594"/>
      <c r="CO572" s="1594"/>
      <c r="CP572" s="1594"/>
      <c r="CQ572" s="1594"/>
      <c r="CR572" s="1594"/>
      <c r="CS572" s="1594"/>
      <c r="CT572" s="1594"/>
      <c r="CU572" s="1594"/>
      <c r="CV572" s="1594"/>
      <c r="CW572" s="1594"/>
      <c r="CX572" s="1594"/>
      <c r="CY572" s="1594"/>
      <c r="CZ572" s="1594"/>
      <c r="DA572" s="1594"/>
      <c r="DB572" s="1594"/>
      <c r="DC572" s="1594"/>
      <c r="DD572" s="1594"/>
      <c r="DE572" s="1594"/>
      <c r="DF572" s="1594"/>
      <c r="DG572" s="1594"/>
      <c r="DH572" s="1594"/>
      <c r="DI572" s="1594"/>
      <c r="DJ572" s="1594"/>
      <c r="DK572" s="1594"/>
      <c r="DL572" s="1594"/>
      <c r="DM572" s="1594"/>
      <c r="DN572" s="1594"/>
      <c r="DO572" s="1594"/>
      <c r="DP572" s="1594"/>
      <c r="DQ572" s="1594"/>
      <c r="DR572" s="1594"/>
      <c r="DS572" s="1594"/>
      <c r="DT572" s="1594"/>
      <c r="DU572" s="1594"/>
      <c r="DV572" s="1594"/>
      <c r="DW572" s="1594"/>
      <c r="DX572" s="1594"/>
      <c r="DY572" s="1594"/>
      <c r="DZ572" s="1594"/>
      <c r="EA572" s="1594"/>
      <c r="EB572" s="1594"/>
      <c r="EC572" s="1594"/>
      <c r="ED572" s="1594"/>
      <c r="EE572" s="1594"/>
      <c r="EF572" s="1594"/>
      <c r="EG572" s="1594"/>
      <c r="EH572" s="1594"/>
      <c r="EI572" s="1594"/>
      <c r="EJ572" s="1594"/>
      <c r="EK572" s="1594"/>
      <c r="EL572" s="1594"/>
      <c r="EM572" s="1594"/>
      <c r="EN572" s="1594"/>
      <c r="EO572" s="1594"/>
      <c r="EP572" s="1594"/>
      <c r="EQ572" s="1594"/>
      <c r="ER572" s="1594"/>
      <c r="ES572" s="1594"/>
    </row>
    <row r="573" spans="1:149" s="1595" customFormat="1" ht="12.5">
      <c r="A573" s="1644" t="str">
        <f t="shared" si="324"/>
        <v>Organisation</v>
      </c>
      <c r="B573" s="1758"/>
      <c r="C573" s="1758"/>
      <c r="D573" s="1758"/>
      <c r="E573" s="1761"/>
      <c r="F573" s="1592"/>
      <c r="G573" s="1714">
        <f t="shared" si="325"/>
        <v>0</v>
      </c>
      <c r="H573" s="1645"/>
      <c r="I573" s="1714">
        <f t="shared" si="326"/>
        <v>0</v>
      </c>
      <c r="J573" s="1646"/>
      <c r="K573" s="1646"/>
      <c r="L573" s="1592"/>
      <c r="M573" s="1597"/>
      <c r="N573" s="1597"/>
      <c r="O573" s="1646"/>
      <c r="P573" s="1647"/>
      <c r="Q573" s="1647"/>
      <c r="R573" s="1648"/>
      <c r="S573" s="1603"/>
      <c r="T573" s="1649"/>
      <c r="U573" s="1649"/>
      <c r="V573" s="1649"/>
      <c r="W573" s="1649"/>
      <c r="X573" s="1649"/>
      <c r="Y573" s="1649"/>
      <c r="Z573" s="1649"/>
      <c r="AA573" s="1649"/>
      <c r="AB573" s="1649"/>
      <c r="AC573" s="1649"/>
      <c r="AD573" s="1649"/>
      <c r="AE573" s="1649"/>
      <c r="AF573" s="1610">
        <f t="shared" si="305"/>
        <v>0</v>
      </c>
      <c r="AG573" s="1649"/>
      <c r="AH573" s="1649"/>
      <c r="AI573" s="1649"/>
      <c r="AJ573" s="1649"/>
      <c r="AK573" s="1649"/>
      <c r="AL573" s="1649"/>
      <c r="AM573" s="1649"/>
      <c r="AN573" s="1649"/>
      <c r="AO573" s="1649"/>
      <c r="AP573" s="1649"/>
      <c r="AQ573" s="1649"/>
      <c r="AR573" s="1709"/>
      <c r="AS573" s="1779">
        <f t="shared" si="306"/>
        <v>0</v>
      </c>
      <c r="AT573" s="1711">
        <f t="shared" si="327"/>
        <v>0</v>
      </c>
      <c r="AU573" s="1611">
        <f t="shared" si="307"/>
        <v>0</v>
      </c>
      <c r="AV573" s="1611">
        <f t="shared" si="308"/>
        <v>0</v>
      </c>
      <c r="AW573" s="1611">
        <f t="shared" si="309"/>
        <v>0</v>
      </c>
      <c r="AX573" s="1611">
        <f t="shared" si="310"/>
        <v>0</v>
      </c>
      <c r="AY573" s="1611">
        <f t="shared" si="311"/>
        <v>0</v>
      </c>
      <c r="AZ573" s="1611">
        <f t="shared" si="312"/>
        <v>0</v>
      </c>
      <c r="BA573" s="1611">
        <f t="shared" si="313"/>
        <v>0</v>
      </c>
      <c r="BB573" s="1611">
        <f t="shared" si="314"/>
        <v>0</v>
      </c>
      <c r="BC573" s="1611">
        <f t="shared" si="315"/>
        <v>0</v>
      </c>
      <c r="BD573" s="1611">
        <f t="shared" si="316"/>
        <v>0</v>
      </c>
      <c r="BE573" s="1611">
        <f t="shared" si="317"/>
        <v>0</v>
      </c>
      <c r="BF573" s="1611">
        <f t="shared" si="318"/>
        <v>0</v>
      </c>
      <c r="BG573" s="1611">
        <f t="shared" si="328"/>
        <v>0</v>
      </c>
      <c r="BH573" s="1611" t="str">
        <f t="shared" si="329"/>
        <v/>
      </c>
      <c r="BI573" s="1611" t="str">
        <f t="shared" si="330"/>
        <v/>
      </c>
      <c r="BJ573" s="1611" t="str">
        <f t="shared" si="319"/>
        <v/>
      </c>
      <c r="BK573" s="1611" t="str">
        <f t="shared" si="320"/>
        <v/>
      </c>
      <c r="BL573" s="1611" t="str">
        <f t="shared" ca="1" si="321"/>
        <v/>
      </c>
      <c r="BM573" s="1611" t="str">
        <f t="shared" si="331"/>
        <v/>
      </c>
      <c r="BN573" s="1611" t="str">
        <f t="shared" si="322"/>
        <v/>
      </c>
      <c r="BO573" s="1611" t="str">
        <f t="shared" si="323"/>
        <v/>
      </c>
      <c r="BP573" s="1611" t="str">
        <f t="shared" si="332"/>
        <v/>
      </c>
      <c r="BQ573" s="1611" t="str">
        <f t="shared" si="333"/>
        <v/>
      </c>
      <c r="BR573" s="1611" t="str">
        <f t="shared" si="334"/>
        <v/>
      </c>
      <c r="BS573" s="1611" t="str">
        <f t="shared" si="335"/>
        <v/>
      </c>
      <c r="BT573" s="1611" t="str">
        <f t="shared" si="336"/>
        <v/>
      </c>
      <c r="BU573" s="1731">
        <f t="shared" ca="1" si="337"/>
        <v>0</v>
      </c>
      <c r="BV573" s="1594"/>
      <c r="BW573" s="1594"/>
      <c r="BX573" s="1594"/>
      <c r="BY573" s="1594"/>
      <c r="BZ573" s="1594"/>
      <c r="CA573" s="1594"/>
      <c r="CB573" s="1594"/>
      <c r="CC573" s="1594"/>
      <c r="CD573" s="1594"/>
      <c r="CE573" s="1594"/>
      <c r="CF573" s="1594"/>
      <c r="CG573" s="1594"/>
      <c r="CH573" s="1594"/>
      <c r="CI573" s="1594"/>
      <c r="CJ573" s="1594"/>
      <c r="CK573" s="1594"/>
      <c r="CL573" s="1594"/>
      <c r="CM573" s="1594"/>
      <c r="CN573" s="1594"/>
      <c r="CO573" s="1594"/>
      <c r="CP573" s="1594"/>
      <c r="CQ573" s="1594"/>
      <c r="CR573" s="1594"/>
      <c r="CS573" s="1594"/>
      <c r="CT573" s="1594"/>
      <c r="CU573" s="1594"/>
      <c r="CV573" s="1594"/>
      <c r="CW573" s="1594"/>
      <c r="CX573" s="1594"/>
      <c r="CY573" s="1594"/>
      <c r="CZ573" s="1594"/>
      <c r="DA573" s="1594"/>
      <c r="DB573" s="1594"/>
      <c r="DC573" s="1594"/>
      <c r="DD573" s="1594"/>
      <c r="DE573" s="1594"/>
      <c r="DF573" s="1594"/>
      <c r="DG573" s="1594"/>
      <c r="DH573" s="1594"/>
      <c r="DI573" s="1594"/>
      <c r="DJ573" s="1594"/>
      <c r="DK573" s="1594"/>
      <c r="DL573" s="1594"/>
      <c r="DM573" s="1594"/>
      <c r="DN573" s="1594"/>
      <c r="DO573" s="1594"/>
      <c r="DP573" s="1594"/>
      <c r="DQ573" s="1594"/>
      <c r="DR573" s="1594"/>
      <c r="DS573" s="1594"/>
      <c r="DT573" s="1594"/>
      <c r="DU573" s="1594"/>
      <c r="DV573" s="1594"/>
      <c r="DW573" s="1594"/>
      <c r="DX573" s="1594"/>
      <c r="DY573" s="1594"/>
      <c r="DZ573" s="1594"/>
      <c r="EA573" s="1594"/>
      <c r="EB573" s="1594"/>
      <c r="EC573" s="1594"/>
      <c r="ED573" s="1594"/>
      <c r="EE573" s="1594"/>
      <c r="EF573" s="1594"/>
      <c r="EG573" s="1594"/>
      <c r="EH573" s="1594"/>
      <c r="EI573" s="1594"/>
      <c r="EJ573" s="1594"/>
      <c r="EK573" s="1594"/>
      <c r="EL573" s="1594"/>
      <c r="EM573" s="1594"/>
      <c r="EN573" s="1594"/>
      <c r="EO573" s="1594"/>
      <c r="EP573" s="1594"/>
      <c r="EQ573" s="1594"/>
      <c r="ER573" s="1594"/>
      <c r="ES573" s="1594"/>
    </row>
    <row r="574" spans="1:149" s="1595" customFormat="1" ht="12.5">
      <c r="A574" s="1644" t="str">
        <f t="shared" si="324"/>
        <v>Organisation</v>
      </c>
      <c r="B574" s="1758"/>
      <c r="C574" s="1758"/>
      <c r="D574" s="1758"/>
      <c r="E574" s="1761"/>
      <c r="F574" s="1592"/>
      <c r="G574" s="1714">
        <f t="shared" si="325"/>
        <v>0</v>
      </c>
      <c r="H574" s="1645"/>
      <c r="I574" s="1714">
        <f t="shared" si="326"/>
        <v>0</v>
      </c>
      <c r="J574" s="1646"/>
      <c r="K574" s="1646"/>
      <c r="L574" s="1592"/>
      <c r="M574" s="1597"/>
      <c r="N574" s="1597"/>
      <c r="O574" s="1646"/>
      <c r="P574" s="1647"/>
      <c r="Q574" s="1647"/>
      <c r="R574" s="1648"/>
      <c r="S574" s="1603"/>
      <c r="T574" s="1649"/>
      <c r="U574" s="1649"/>
      <c r="V574" s="1649"/>
      <c r="W574" s="1649"/>
      <c r="X574" s="1649"/>
      <c r="Y574" s="1649"/>
      <c r="Z574" s="1649"/>
      <c r="AA574" s="1649"/>
      <c r="AB574" s="1649"/>
      <c r="AC574" s="1649"/>
      <c r="AD574" s="1649"/>
      <c r="AE574" s="1649"/>
      <c r="AF574" s="1610">
        <f t="shared" si="305"/>
        <v>0</v>
      </c>
      <c r="AG574" s="1649"/>
      <c r="AH574" s="1649"/>
      <c r="AI574" s="1649"/>
      <c r="AJ574" s="1649"/>
      <c r="AK574" s="1649"/>
      <c r="AL574" s="1649"/>
      <c r="AM574" s="1649"/>
      <c r="AN574" s="1649"/>
      <c r="AO574" s="1649"/>
      <c r="AP574" s="1649"/>
      <c r="AQ574" s="1649"/>
      <c r="AR574" s="1709"/>
      <c r="AS574" s="1779">
        <f t="shared" si="306"/>
        <v>0</v>
      </c>
      <c r="AT574" s="1711">
        <f t="shared" si="327"/>
        <v>0</v>
      </c>
      <c r="AU574" s="1611">
        <f t="shared" si="307"/>
        <v>0</v>
      </c>
      <c r="AV574" s="1611">
        <f t="shared" si="308"/>
        <v>0</v>
      </c>
      <c r="AW574" s="1611">
        <f t="shared" si="309"/>
        <v>0</v>
      </c>
      <c r="AX574" s="1611">
        <f t="shared" si="310"/>
        <v>0</v>
      </c>
      <c r="AY574" s="1611">
        <f t="shared" si="311"/>
        <v>0</v>
      </c>
      <c r="AZ574" s="1611">
        <f t="shared" si="312"/>
        <v>0</v>
      </c>
      <c r="BA574" s="1611">
        <f t="shared" si="313"/>
        <v>0</v>
      </c>
      <c r="BB574" s="1611">
        <f t="shared" si="314"/>
        <v>0</v>
      </c>
      <c r="BC574" s="1611">
        <f t="shared" si="315"/>
        <v>0</v>
      </c>
      <c r="BD574" s="1611">
        <f t="shared" si="316"/>
        <v>0</v>
      </c>
      <c r="BE574" s="1611">
        <f t="shared" si="317"/>
        <v>0</v>
      </c>
      <c r="BF574" s="1611">
        <f t="shared" si="318"/>
        <v>0</v>
      </c>
      <c r="BG574" s="1611">
        <f t="shared" si="328"/>
        <v>0</v>
      </c>
      <c r="BH574" s="1611" t="str">
        <f t="shared" si="329"/>
        <v/>
      </c>
      <c r="BI574" s="1611" t="str">
        <f t="shared" si="330"/>
        <v/>
      </c>
      <c r="BJ574" s="1611" t="str">
        <f t="shared" si="319"/>
        <v/>
      </c>
      <c r="BK574" s="1611" t="str">
        <f t="shared" si="320"/>
        <v/>
      </c>
      <c r="BL574" s="1611" t="str">
        <f t="shared" ca="1" si="321"/>
        <v/>
      </c>
      <c r="BM574" s="1611" t="str">
        <f t="shared" si="331"/>
        <v/>
      </c>
      <c r="BN574" s="1611" t="str">
        <f t="shared" si="322"/>
        <v/>
      </c>
      <c r="BO574" s="1611" t="str">
        <f t="shared" si="323"/>
        <v/>
      </c>
      <c r="BP574" s="1611" t="str">
        <f t="shared" si="332"/>
        <v/>
      </c>
      <c r="BQ574" s="1611" t="str">
        <f t="shared" si="333"/>
        <v/>
      </c>
      <c r="BR574" s="1611" t="str">
        <f t="shared" si="334"/>
        <v/>
      </c>
      <c r="BS574" s="1611" t="str">
        <f t="shared" si="335"/>
        <v/>
      </c>
      <c r="BT574" s="1611" t="str">
        <f t="shared" si="336"/>
        <v/>
      </c>
      <c r="BU574" s="1731">
        <f t="shared" ca="1" si="337"/>
        <v>0</v>
      </c>
      <c r="BV574" s="1594"/>
      <c r="BW574" s="1594"/>
      <c r="BX574" s="1594"/>
      <c r="BY574" s="1594"/>
      <c r="BZ574" s="1594"/>
      <c r="CA574" s="1594"/>
      <c r="CB574" s="1594"/>
      <c r="CC574" s="1594"/>
      <c r="CD574" s="1594"/>
      <c r="CE574" s="1594"/>
      <c r="CF574" s="1594"/>
      <c r="CG574" s="1594"/>
      <c r="CH574" s="1594"/>
      <c r="CI574" s="1594"/>
      <c r="CJ574" s="1594"/>
      <c r="CK574" s="1594"/>
      <c r="CL574" s="1594"/>
      <c r="CM574" s="1594"/>
      <c r="CN574" s="1594"/>
      <c r="CO574" s="1594"/>
      <c r="CP574" s="1594"/>
      <c r="CQ574" s="1594"/>
      <c r="CR574" s="1594"/>
      <c r="CS574" s="1594"/>
      <c r="CT574" s="1594"/>
      <c r="CU574" s="1594"/>
      <c r="CV574" s="1594"/>
      <c r="CW574" s="1594"/>
      <c r="CX574" s="1594"/>
      <c r="CY574" s="1594"/>
      <c r="CZ574" s="1594"/>
      <c r="DA574" s="1594"/>
      <c r="DB574" s="1594"/>
      <c r="DC574" s="1594"/>
      <c r="DD574" s="1594"/>
      <c r="DE574" s="1594"/>
      <c r="DF574" s="1594"/>
      <c r="DG574" s="1594"/>
      <c r="DH574" s="1594"/>
      <c r="DI574" s="1594"/>
      <c r="DJ574" s="1594"/>
      <c r="DK574" s="1594"/>
      <c r="DL574" s="1594"/>
      <c r="DM574" s="1594"/>
      <c r="DN574" s="1594"/>
      <c r="DO574" s="1594"/>
      <c r="DP574" s="1594"/>
      <c r="DQ574" s="1594"/>
      <c r="DR574" s="1594"/>
      <c r="DS574" s="1594"/>
      <c r="DT574" s="1594"/>
      <c r="DU574" s="1594"/>
      <c r="DV574" s="1594"/>
      <c r="DW574" s="1594"/>
      <c r="DX574" s="1594"/>
      <c r="DY574" s="1594"/>
      <c r="DZ574" s="1594"/>
      <c r="EA574" s="1594"/>
      <c r="EB574" s="1594"/>
      <c r="EC574" s="1594"/>
      <c r="ED574" s="1594"/>
      <c r="EE574" s="1594"/>
      <c r="EF574" s="1594"/>
      <c r="EG574" s="1594"/>
      <c r="EH574" s="1594"/>
      <c r="EI574" s="1594"/>
      <c r="EJ574" s="1594"/>
      <c r="EK574" s="1594"/>
      <c r="EL574" s="1594"/>
      <c r="EM574" s="1594"/>
      <c r="EN574" s="1594"/>
      <c r="EO574" s="1594"/>
      <c r="EP574" s="1594"/>
      <c r="EQ574" s="1594"/>
      <c r="ER574" s="1594"/>
      <c r="ES574" s="1594"/>
    </row>
    <row r="575" spans="1:149" s="1595" customFormat="1" ht="12.5">
      <c r="A575" s="1644" t="str">
        <f t="shared" si="324"/>
        <v>Organisation</v>
      </c>
      <c r="B575" s="1758"/>
      <c r="C575" s="1758"/>
      <c r="D575" s="1758"/>
      <c r="E575" s="1761"/>
      <c r="F575" s="1592"/>
      <c r="G575" s="1714">
        <f t="shared" si="325"/>
        <v>0</v>
      </c>
      <c r="H575" s="1645"/>
      <c r="I575" s="1714">
        <f t="shared" si="326"/>
        <v>0</v>
      </c>
      <c r="J575" s="1646"/>
      <c r="K575" s="1646"/>
      <c r="L575" s="1592"/>
      <c r="M575" s="1597"/>
      <c r="N575" s="1597"/>
      <c r="O575" s="1646"/>
      <c r="P575" s="1647"/>
      <c r="Q575" s="1647"/>
      <c r="R575" s="1648"/>
      <c r="S575" s="1603"/>
      <c r="T575" s="1649"/>
      <c r="U575" s="1649"/>
      <c r="V575" s="1649"/>
      <c r="W575" s="1649"/>
      <c r="X575" s="1649"/>
      <c r="Y575" s="1649"/>
      <c r="Z575" s="1649"/>
      <c r="AA575" s="1649"/>
      <c r="AB575" s="1649"/>
      <c r="AC575" s="1649"/>
      <c r="AD575" s="1649"/>
      <c r="AE575" s="1649"/>
      <c r="AF575" s="1610">
        <f t="shared" si="305"/>
        <v>0</v>
      </c>
      <c r="AG575" s="1649"/>
      <c r="AH575" s="1649"/>
      <c r="AI575" s="1649"/>
      <c r="AJ575" s="1649"/>
      <c r="AK575" s="1649"/>
      <c r="AL575" s="1649"/>
      <c r="AM575" s="1649"/>
      <c r="AN575" s="1649"/>
      <c r="AO575" s="1649"/>
      <c r="AP575" s="1649"/>
      <c r="AQ575" s="1649"/>
      <c r="AR575" s="1709"/>
      <c r="AS575" s="1779">
        <f t="shared" si="306"/>
        <v>0</v>
      </c>
      <c r="AT575" s="1711">
        <f t="shared" si="327"/>
        <v>0</v>
      </c>
      <c r="AU575" s="1611">
        <f t="shared" si="307"/>
        <v>0</v>
      </c>
      <c r="AV575" s="1611">
        <f t="shared" si="308"/>
        <v>0</v>
      </c>
      <c r="AW575" s="1611">
        <f t="shared" si="309"/>
        <v>0</v>
      </c>
      <c r="AX575" s="1611">
        <f t="shared" si="310"/>
        <v>0</v>
      </c>
      <c r="AY575" s="1611">
        <f t="shared" si="311"/>
        <v>0</v>
      </c>
      <c r="AZ575" s="1611">
        <f t="shared" si="312"/>
        <v>0</v>
      </c>
      <c r="BA575" s="1611">
        <f t="shared" si="313"/>
        <v>0</v>
      </c>
      <c r="BB575" s="1611">
        <f t="shared" si="314"/>
        <v>0</v>
      </c>
      <c r="BC575" s="1611">
        <f t="shared" si="315"/>
        <v>0</v>
      </c>
      <c r="BD575" s="1611">
        <f t="shared" si="316"/>
        <v>0</v>
      </c>
      <c r="BE575" s="1611">
        <f t="shared" si="317"/>
        <v>0</v>
      </c>
      <c r="BF575" s="1611">
        <f t="shared" si="318"/>
        <v>0</v>
      </c>
      <c r="BG575" s="1611">
        <f t="shared" si="328"/>
        <v>0</v>
      </c>
      <c r="BH575" s="1611" t="str">
        <f t="shared" si="329"/>
        <v/>
      </c>
      <c r="BI575" s="1611" t="str">
        <f t="shared" si="330"/>
        <v/>
      </c>
      <c r="BJ575" s="1611" t="str">
        <f t="shared" si="319"/>
        <v/>
      </c>
      <c r="BK575" s="1611" t="str">
        <f t="shared" si="320"/>
        <v/>
      </c>
      <c r="BL575" s="1611" t="str">
        <f t="shared" ca="1" si="321"/>
        <v/>
      </c>
      <c r="BM575" s="1611" t="str">
        <f t="shared" si="331"/>
        <v/>
      </c>
      <c r="BN575" s="1611" t="str">
        <f t="shared" si="322"/>
        <v/>
      </c>
      <c r="BO575" s="1611" t="str">
        <f t="shared" si="323"/>
        <v/>
      </c>
      <c r="BP575" s="1611" t="str">
        <f t="shared" si="332"/>
        <v/>
      </c>
      <c r="BQ575" s="1611" t="str">
        <f t="shared" si="333"/>
        <v/>
      </c>
      <c r="BR575" s="1611" t="str">
        <f t="shared" si="334"/>
        <v/>
      </c>
      <c r="BS575" s="1611" t="str">
        <f t="shared" si="335"/>
        <v/>
      </c>
      <c r="BT575" s="1611" t="str">
        <f t="shared" si="336"/>
        <v/>
      </c>
      <c r="BU575" s="1731">
        <f t="shared" ca="1" si="337"/>
        <v>0</v>
      </c>
      <c r="BV575" s="1594"/>
      <c r="BW575" s="1594"/>
      <c r="BX575" s="1594"/>
      <c r="BY575" s="1594"/>
      <c r="BZ575" s="1594"/>
      <c r="CA575" s="1594"/>
      <c r="CB575" s="1594"/>
      <c r="CC575" s="1594"/>
      <c r="CD575" s="1594"/>
      <c r="CE575" s="1594"/>
      <c r="CF575" s="1594"/>
      <c r="CG575" s="1594"/>
      <c r="CH575" s="1594"/>
      <c r="CI575" s="1594"/>
      <c r="CJ575" s="1594"/>
      <c r="CK575" s="1594"/>
      <c r="CL575" s="1594"/>
      <c r="CM575" s="1594"/>
      <c r="CN575" s="1594"/>
      <c r="CO575" s="1594"/>
      <c r="CP575" s="1594"/>
      <c r="CQ575" s="1594"/>
      <c r="CR575" s="1594"/>
      <c r="CS575" s="1594"/>
      <c r="CT575" s="1594"/>
      <c r="CU575" s="1594"/>
      <c r="CV575" s="1594"/>
      <c r="CW575" s="1594"/>
      <c r="CX575" s="1594"/>
      <c r="CY575" s="1594"/>
      <c r="CZ575" s="1594"/>
      <c r="DA575" s="1594"/>
      <c r="DB575" s="1594"/>
      <c r="DC575" s="1594"/>
      <c r="DD575" s="1594"/>
      <c r="DE575" s="1594"/>
      <c r="DF575" s="1594"/>
      <c r="DG575" s="1594"/>
      <c r="DH575" s="1594"/>
      <c r="DI575" s="1594"/>
      <c r="DJ575" s="1594"/>
      <c r="DK575" s="1594"/>
      <c r="DL575" s="1594"/>
      <c r="DM575" s="1594"/>
      <c r="DN575" s="1594"/>
      <c r="DO575" s="1594"/>
      <c r="DP575" s="1594"/>
      <c r="DQ575" s="1594"/>
      <c r="DR575" s="1594"/>
      <c r="DS575" s="1594"/>
      <c r="DT575" s="1594"/>
      <c r="DU575" s="1594"/>
      <c r="DV575" s="1594"/>
      <c r="DW575" s="1594"/>
      <c r="DX575" s="1594"/>
      <c r="DY575" s="1594"/>
      <c r="DZ575" s="1594"/>
      <c r="EA575" s="1594"/>
      <c r="EB575" s="1594"/>
      <c r="EC575" s="1594"/>
      <c r="ED575" s="1594"/>
      <c r="EE575" s="1594"/>
      <c r="EF575" s="1594"/>
      <c r="EG575" s="1594"/>
      <c r="EH575" s="1594"/>
      <c r="EI575" s="1594"/>
      <c r="EJ575" s="1594"/>
      <c r="EK575" s="1594"/>
      <c r="EL575" s="1594"/>
      <c r="EM575" s="1594"/>
      <c r="EN575" s="1594"/>
      <c r="EO575" s="1594"/>
      <c r="EP575" s="1594"/>
      <c r="EQ575" s="1594"/>
      <c r="ER575" s="1594"/>
      <c r="ES575" s="1594"/>
    </row>
    <row r="576" spans="1:149" s="1595" customFormat="1" ht="12.5">
      <c r="A576" s="1644" t="str">
        <f t="shared" si="324"/>
        <v>Organisation</v>
      </c>
      <c r="B576" s="1758"/>
      <c r="C576" s="1758"/>
      <c r="D576" s="1758"/>
      <c r="E576" s="1761"/>
      <c r="F576" s="1592"/>
      <c r="G576" s="1714">
        <f t="shared" si="325"/>
        <v>0</v>
      </c>
      <c r="H576" s="1645"/>
      <c r="I576" s="1714">
        <f t="shared" si="326"/>
        <v>0</v>
      </c>
      <c r="J576" s="1646"/>
      <c r="K576" s="1646"/>
      <c r="L576" s="1592"/>
      <c r="M576" s="1597"/>
      <c r="N576" s="1597"/>
      <c r="O576" s="1646"/>
      <c r="P576" s="1647"/>
      <c r="Q576" s="1647"/>
      <c r="R576" s="1648"/>
      <c r="S576" s="1603"/>
      <c r="T576" s="1649"/>
      <c r="U576" s="1649"/>
      <c r="V576" s="1649"/>
      <c r="W576" s="1649"/>
      <c r="X576" s="1649"/>
      <c r="Y576" s="1649"/>
      <c r="Z576" s="1649"/>
      <c r="AA576" s="1649"/>
      <c r="AB576" s="1649"/>
      <c r="AC576" s="1649"/>
      <c r="AD576" s="1649"/>
      <c r="AE576" s="1649"/>
      <c r="AF576" s="1610">
        <f t="shared" si="305"/>
        <v>0</v>
      </c>
      <c r="AG576" s="1649"/>
      <c r="AH576" s="1649"/>
      <c r="AI576" s="1649"/>
      <c r="AJ576" s="1649"/>
      <c r="AK576" s="1649"/>
      <c r="AL576" s="1649"/>
      <c r="AM576" s="1649"/>
      <c r="AN576" s="1649"/>
      <c r="AO576" s="1649"/>
      <c r="AP576" s="1649"/>
      <c r="AQ576" s="1649"/>
      <c r="AR576" s="1709"/>
      <c r="AS576" s="1779">
        <f t="shared" si="306"/>
        <v>0</v>
      </c>
      <c r="AT576" s="1711">
        <f t="shared" si="327"/>
        <v>0</v>
      </c>
      <c r="AU576" s="1611">
        <f t="shared" si="307"/>
        <v>0</v>
      </c>
      <c r="AV576" s="1611">
        <f t="shared" si="308"/>
        <v>0</v>
      </c>
      <c r="AW576" s="1611">
        <f t="shared" si="309"/>
        <v>0</v>
      </c>
      <c r="AX576" s="1611">
        <f t="shared" si="310"/>
        <v>0</v>
      </c>
      <c r="AY576" s="1611">
        <f t="shared" si="311"/>
        <v>0</v>
      </c>
      <c r="AZ576" s="1611">
        <f t="shared" si="312"/>
        <v>0</v>
      </c>
      <c r="BA576" s="1611">
        <f t="shared" si="313"/>
        <v>0</v>
      </c>
      <c r="BB576" s="1611">
        <f t="shared" si="314"/>
        <v>0</v>
      </c>
      <c r="BC576" s="1611">
        <f t="shared" si="315"/>
        <v>0</v>
      </c>
      <c r="BD576" s="1611">
        <f t="shared" si="316"/>
        <v>0</v>
      </c>
      <c r="BE576" s="1611">
        <f t="shared" si="317"/>
        <v>0</v>
      </c>
      <c r="BF576" s="1611">
        <f t="shared" si="318"/>
        <v>0</v>
      </c>
      <c r="BG576" s="1611">
        <f t="shared" si="328"/>
        <v>0</v>
      </c>
      <c r="BH576" s="1611" t="str">
        <f t="shared" si="329"/>
        <v/>
      </c>
      <c r="BI576" s="1611" t="str">
        <f t="shared" si="330"/>
        <v/>
      </c>
      <c r="BJ576" s="1611" t="str">
        <f t="shared" si="319"/>
        <v/>
      </c>
      <c r="BK576" s="1611" t="str">
        <f t="shared" si="320"/>
        <v/>
      </c>
      <c r="BL576" s="1611" t="str">
        <f t="shared" ca="1" si="321"/>
        <v/>
      </c>
      <c r="BM576" s="1611" t="str">
        <f t="shared" si="331"/>
        <v/>
      </c>
      <c r="BN576" s="1611" t="str">
        <f t="shared" si="322"/>
        <v/>
      </c>
      <c r="BO576" s="1611" t="str">
        <f t="shared" si="323"/>
        <v/>
      </c>
      <c r="BP576" s="1611" t="str">
        <f t="shared" si="332"/>
        <v/>
      </c>
      <c r="BQ576" s="1611" t="str">
        <f t="shared" si="333"/>
        <v/>
      </c>
      <c r="BR576" s="1611" t="str">
        <f t="shared" si="334"/>
        <v/>
      </c>
      <c r="BS576" s="1611" t="str">
        <f t="shared" si="335"/>
        <v/>
      </c>
      <c r="BT576" s="1611" t="str">
        <f t="shared" si="336"/>
        <v/>
      </c>
      <c r="BU576" s="1731">
        <f t="shared" ca="1" si="337"/>
        <v>0</v>
      </c>
      <c r="BV576" s="1594"/>
      <c r="BW576" s="1594"/>
      <c r="BX576" s="1594"/>
      <c r="BY576" s="1594"/>
      <c r="BZ576" s="1594"/>
      <c r="CA576" s="1594"/>
      <c r="CB576" s="1594"/>
      <c r="CC576" s="1594"/>
      <c r="CD576" s="1594"/>
      <c r="CE576" s="1594"/>
      <c r="CF576" s="1594"/>
      <c r="CG576" s="1594"/>
      <c r="CH576" s="1594"/>
      <c r="CI576" s="1594"/>
      <c r="CJ576" s="1594"/>
      <c r="CK576" s="1594"/>
      <c r="CL576" s="1594"/>
      <c r="CM576" s="1594"/>
      <c r="CN576" s="1594"/>
      <c r="CO576" s="1594"/>
      <c r="CP576" s="1594"/>
      <c r="CQ576" s="1594"/>
      <c r="CR576" s="1594"/>
      <c r="CS576" s="1594"/>
      <c r="CT576" s="1594"/>
      <c r="CU576" s="1594"/>
      <c r="CV576" s="1594"/>
      <c r="CW576" s="1594"/>
      <c r="CX576" s="1594"/>
      <c r="CY576" s="1594"/>
      <c r="CZ576" s="1594"/>
      <c r="DA576" s="1594"/>
      <c r="DB576" s="1594"/>
      <c r="DC576" s="1594"/>
      <c r="DD576" s="1594"/>
      <c r="DE576" s="1594"/>
      <c r="DF576" s="1594"/>
      <c r="DG576" s="1594"/>
      <c r="DH576" s="1594"/>
      <c r="DI576" s="1594"/>
      <c r="DJ576" s="1594"/>
      <c r="DK576" s="1594"/>
      <c r="DL576" s="1594"/>
      <c r="DM576" s="1594"/>
      <c r="DN576" s="1594"/>
      <c r="DO576" s="1594"/>
      <c r="DP576" s="1594"/>
      <c r="DQ576" s="1594"/>
      <c r="DR576" s="1594"/>
      <c r="DS576" s="1594"/>
      <c r="DT576" s="1594"/>
      <c r="DU576" s="1594"/>
      <c r="DV576" s="1594"/>
      <c r="DW576" s="1594"/>
      <c r="DX576" s="1594"/>
      <c r="DY576" s="1594"/>
      <c r="DZ576" s="1594"/>
      <c r="EA576" s="1594"/>
      <c r="EB576" s="1594"/>
      <c r="EC576" s="1594"/>
      <c r="ED576" s="1594"/>
      <c r="EE576" s="1594"/>
      <c r="EF576" s="1594"/>
      <c r="EG576" s="1594"/>
      <c r="EH576" s="1594"/>
      <c r="EI576" s="1594"/>
      <c r="EJ576" s="1594"/>
      <c r="EK576" s="1594"/>
      <c r="EL576" s="1594"/>
      <c r="EM576" s="1594"/>
      <c r="EN576" s="1594"/>
      <c r="EO576" s="1594"/>
      <c r="EP576" s="1594"/>
      <c r="EQ576" s="1594"/>
      <c r="ER576" s="1594"/>
      <c r="ES576" s="1594"/>
    </row>
    <row r="577" spans="1:149" s="1595" customFormat="1" ht="12.5">
      <c r="A577" s="1644" t="str">
        <f t="shared" si="324"/>
        <v>Organisation</v>
      </c>
      <c r="B577" s="1758"/>
      <c r="C577" s="1758"/>
      <c r="D577" s="1758"/>
      <c r="E577" s="1761"/>
      <c r="F577" s="1592"/>
      <c r="G577" s="1714">
        <f t="shared" si="325"/>
        <v>0</v>
      </c>
      <c r="H577" s="1645"/>
      <c r="I577" s="1714">
        <f t="shared" si="326"/>
        <v>0</v>
      </c>
      <c r="J577" s="1646"/>
      <c r="K577" s="1646"/>
      <c r="L577" s="1592"/>
      <c r="M577" s="1597"/>
      <c r="N577" s="1597"/>
      <c r="O577" s="1646"/>
      <c r="P577" s="1647"/>
      <c r="Q577" s="1647"/>
      <c r="R577" s="1648"/>
      <c r="S577" s="1603"/>
      <c r="T577" s="1649"/>
      <c r="U577" s="1649"/>
      <c r="V577" s="1649"/>
      <c r="W577" s="1649"/>
      <c r="X577" s="1649"/>
      <c r="Y577" s="1649"/>
      <c r="Z577" s="1649"/>
      <c r="AA577" s="1649"/>
      <c r="AB577" s="1649"/>
      <c r="AC577" s="1649"/>
      <c r="AD577" s="1649"/>
      <c r="AE577" s="1649"/>
      <c r="AF577" s="1610">
        <f t="shared" si="305"/>
        <v>0</v>
      </c>
      <c r="AG577" s="1649"/>
      <c r="AH577" s="1649"/>
      <c r="AI577" s="1649"/>
      <c r="AJ577" s="1649"/>
      <c r="AK577" s="1649"/>
      <c r="AL577" s="1649"/>
      <c r="AM577" s="1649"/>
      <c r="AN577" s="1649"/>
      <c r="AO577" s="1649"/>
      <c r="AP577" s="1649"/>
      <c r="AQ577" s="1649"/>
      <c r="AR577" s="1709"/>
      <c r="AS577" s="1779">
        <f t="shared" si="306"/>
        <v>0</v>
      </c>
      <c r="AT577" s="1711">
        <f t="shared" si="327"/>
        <v>0</v>
      </c>
      <c r="AU577" s="1611">
        <f t="shared" si="307"/>
        <v>0</v>
      </c>
      <c r="AV577" s="1611">
        <f t="shared" si="308"/>
        <v>0</v>
      </c>
      <c r="AW577" s="1611">
        <f t="shared" si="309"/>
        <v>0</v>
      </c>
      <c r="AX577" s="1611">
        <f t="shared" si="310"/>
        <v>0</v>
      </c>
      <c r="AY577" s="1611">
        <f t="shared" si="311"/>
        <v>0</v>
      </c>
      <c r="AZ577" s="1611">
        <f t="shared" si="312"/>
        <v>0</v>
      </c>
      <c r="BA577" s="1611">
        <f t="shared" si="313"/>
        <v>0</v>
      </c>
      <c r="BB577" s="1611">
        <f t="shared" si="314"/>
        <v>0</v>
      </c>
      <c r="BC577" s="1611">
        <f t="shared" si="315"/>
        <v>0</v>
      </c>
      <c r="BD577" s="1611">
        <f t="shared" si="316"/>
        <v>0</v>
      </c>
      <c r="BE577" s="1611">
        <f t="shared" si="317"/>
        <v>0</v>
      </c>
      <c r="BF577" s="1611">
        <f t="shared" si="318"/>
        <v>0</v>
      </c>
      <c r="BG577" s="1611">
        <f t="shared" si="328"/>
        <v>0</v>
      </c>
      <c r="BH577" s="1611" t="str">
        <f t="shared" si="329"/>
        <v/>
      </c>
      <c r="BI577" s="1611" t="str">
        <f t="shared" si="330"/>
        <v/>
      </c>
      <c r="BJ577" s="1611" t="str">
        <f t="shared" si="319"/>
        <v/>
      </c>
      <c r="BK577" s="1611" t="str">
        <f t="shared" si="320"/>
        <v/>
      </c>
      <c r="BL577" s="1611" t="str">
        <f t="shared" ca="1" si="321"/>
        <v/>
      </c>
      <c r="BM577" s="1611" t="str">
        <f t="shared" si="331"/>
        <v/>
      </c>
      <c r="BN577" s="1611" t="str">
        <f t="shared" si="322"/>
        <v/>
      </c>
      <c r="BO577" s="1611" t="str">
        <f t="shared" si="323"/>
        <v/>
      </c>
      <c r="BP577" s="1611" t="str">
        <f t="shared" si="332"/>
        <v/>
      </c>
      <c r="BQ577" s="1611" t="str">
        <f t="shared" si="333"/>
        <v/>
      </c>
      <c r="BR577" s="1611" t="str">
        <f t="shared" si="334"/>
        <v/>
      </c>
      <c r="BS577" s="1611" t="str">
        <f t="shared" si="335"/>
        <v/>
      </c>
      <c r="BT577" s="1611" t="str">
        <f t="shared" si="336"/>
        <v/>
      </c>
      <c r="BU577" s="1731">
        <f t="shared" ca="1" si="337"/>
        <v>0</v>
      </c>
      <c r="BV577" s="1594"/>
      <c r="BW577" s="1594"/>
      <c r="BX577" s="1594"/>
      <c r="BY577" s="1594"/>
      <c r="BZ577" s="1594"/>
      <c r="CA577" s="1594"/>
      <c r="CB577" s="1594"/>
      <c r="CC577" s="1594"/>
      <c r="CD577" s="1594"/>
      <c r="CE577" s="1594"/>
      <c r="CF577" s="1594"/>
      <c r="CG577" s="1594"/>
      <c r="CH577" s="1594"/>
      <c r="CI577" s="1594"/>
      <c r="CJ577" s="1594"/>
      <c r="CK577" s="1594"/>
      <c r="CL577" s="1594"/>
      <c r="CM577" s="1594"/>
      <c r="CN577" s="1594"/>
      <c r="CO577" s="1594"/>
      <c r="CP577" s="1594"/>
      <c r="CQ577" s="1594"/>
      <c r="CR577" s="1594"/>
      <c r="CS577" s="1594"/>
      <c r="CT577" s="1594"/>
      <c r="CU577" s="1594"/>
      <c r="CV577" s="1594"/>
      <c r="CW577" s="1594"/>
      <c r="CX577" s="1594"/>
      <c r="CY577" s="1594"/>
      <c r="CZ577" s="1594"/>
      <c r="DA577" s="1594"/>
      <c r="DB577" s="1594"/>
      <c r="DC577" s="1594"/>
      <c r="DD577" s="1594"/>
      <c r="DE577" s="1594"/>
      <c r="DF577" s="1594"/>
      <c r="DG577" s="1594"/>
      <c r="DH577" s="1594"/>
      <c r="DI577" s="1594"/>
      <c r="DJ577" s="1594"/>
      <c r="DK577" s="1594"/>
      <c r="DL577" s="1594"/>
      <c r="DM577" s="1594"/>
      <c r="DN577" s="1594"/>
      <c r="DO577" s="1594"/>
      <c r="DP577" s="1594"/>
      <c r="DQ577" s="1594"/>
      <c r="DR577" s="1594"/>
      <c r="DS577" s="1594"/>
      <c r="DT577" s="1594"/>
      <c r="DU577" s="1594"/>
      <c r="DV577" s="1594"/>
      <c r="DW577" s="1594"/>
      <c r="DX577" s="1594"/>
      <c r="DY577" s="1594"/>
      <c r="DZ577" s="1594"/>
      <c r="EA577" s="1594"/>
      <c r="EB577" s="1594"/>
      <c r="EC577" s="1594"/>
      <c r="ED577" s="1594"/>
      <c r="EE577" s="1594"/>
      <c r="EF577" s="1594"/>
      <c r="EG577" s="1594"/>
      <c r="EH577" s="1594"/>
      <c r="EI577" s="1594"/>
      <c r="EJ577" s="1594"/>
      <c r="EK577" s="1594"/>
      <c r="EL577" s="1594"/>
      <c r="EM577" s="1594"/>
      <c r="EN577" s="1594"/>
      <c r="EO577" s="1594"/>
      <c r="EP577" s="1594"/>
      <c r="EQ577" s="1594"/>
      <c r="ER577" s="1594"/>
      <c r="ES577" s="1594"/>
    </row>
    <row r="578" spans="1:149" s="1595" customFormat="1" ht="12.5">
      <c r="A578" s="1644" t="str">
        <f t="shared" si="324"/>
        <v>Organisation</v>
      </c>
      <c r="B578" s="1758"/>
      <c r="C578" s="1758"/>
      <c r="D578" s="1758"/>
      <c r="E578" s="1761"/>
      <c r="F578" s="1592"/>
      <c r="G578" s="1714">
        <f t="shared" si="325"/>
        <v>0</v>
      </c>
      <c r="H578" s="1645"/>
      <c r="I578" s="1714">
        <f t="shared" si="326"/>
        <v>0</v>
      </c>
      <c r="J578" s="1646"/>
      <c r="K578" s="1646"/>
      <c r="L578" s="1592"/>
      <c r="M578" s="1597"/>
      <c r="N578" s="1597"/>
      <c r="O578" s="1646"/>
      <c r="P578" s="1647"/>
      <c r="Q578" s="1647"/>
      <c r="R578" s="1648"/>
      <c r="S578" s="1603"/>
      <c r="T578" s="1649"/>
      <c r="U578" s="1649"/>
      <c r="V578" s="1649"/>
      <c r="W578" s="1649"/>
      <c r="X578" s="1649"/>
      <c r="Y578" s="1649"/>
      <c r="Z578" s="1649"/>
      <c r="AA578" s="1649"/>
      <c r="AB578" s="1649"/>
      <c r="AC578" s="1649"/>
      <c r="AD578" s="1649"/>
      <c r="AE578" s="1649"/>
      <c r="AF578" s="1610">
        <f t="shared" si="305"/>
        <v>0</v>
      </c>
      <c r="AG578" s="1649"/>
      <c r="AH578" s="1649"/>
      <c r="AI578" s="1649"/>
      <c r="AJ578" s="1649"/>
      <c r="AK578" s="1649"/>
      <c r="AL578" s="1649"/>
      <c r="AM578" s="1649"/>
      <c r="AN578" s="1649"/>
      <c r="AO578" s="1649"/>
      <c r="AP578" s="1649"/>
      <c r="AQ578" s="1649"/>
      <c r="AR578" s="1709"/>
      <c r="AS578" s="1779">
        <f t="shared" si="306"/>
        <v>0</v>
      </c>
      <c r="AT578" s="1711">
        <f t="shared" si="327"/>
        <v>0</v>
      </c>
      <c r="AU578" s="1611">
        <f t="shared" si="307"/>
        <v>0</v>
      </c>
      <c r="AV578" s="1611">
        <f t="shared" si="308"/>
        <v>0</v>
      </c>
      <c r="AW578" s="1611">
        <f t="shared" si="309"/>
        <v>0</v>
      </c>
      <c r="AX578" s="1611">
        <f t="shared" si="310"/>
        <v>0</v>
      </c>
      <c r="AY578" s="1611">
        <f t="shared" si="311"/>
        <v>0</v>
      </c>
      <c r="AZ578" s="1611">
        <f t="shared" si="312"/>
        <v>0</v>
      </c>
      <c r="BA578" s="1611">
        <f t="shared" si="313"/>
        <v>0</v>
      </c>
      <c r="BB578" s="1611">
        <f t="shared" si="314"/>
        <v>0</v>
      </c>
      <c r="BC578" s="1611">
        <f t="shared" si="315"/>
        <v>0</v>
      </c>
      <c r="BD578" s="1611">
        <f t="shared" si="316"/>
        <v>0</v>
      </c>
      <c r="BE578" s="1611">
        <f t="shared" si="317"/>
        <v>0</v>
      </c>
      <c r="BF578" s="1611">
        <f t="shared" si="318"/>
        <v>0</v>
      </c>
      <c r="BG578" s="1611">
        <f t="shared" si="328"/>
        <v>0</v>
      </c>
      <c r="BH578" s="1611" t="str">
        <f t="shared" si="329"/>
        <v/>
      </c>
      <c r="BI578" s="1611" t="str">
        <f t="shared" si="330"/>
        <v/>
      </c>
      <c r="BJ578" s="1611" t="str">
        <f t="shared" si="319"/>
        <v/>
      </c>
      <c r="BK578" s="1611" t="str">
        <f t="shared" si="320"/>
        <v/>
      </c>
      <c r="BL578" s="1611" t="str">
        <f t="shared" ca="1" si="321"/>
        <v/>
      </c>
      <c r="BM578" s="1611" t="str">
        <f t="shared" si="331"/>
        <v/>
      </c>
      <c r="BN578" s="1611" t="str">
        <f t="shared" si="322"/>
        <v/>
      </c>
      <c r="BO578" s="1611" t="str">
        <f t="shared" si="323"/>
        <v/>
      </c>
      <c r="BP578" s="1611" t="str">
        <f t="shared" si="332"/>
        <v/>
      </c>
      <c r="BQ578" s="1611" t="str">
        <f t="shared" si="333"/>
        <v/>
      </c>
      <c r="BR578" s="1611" t="str">
        <f t="shared" si="334"/>
        <v/>
      </c>
      <c r="BS578" s="1611" t="str">
        <f t="shared" si="335"/>
        <v/>
      </c>
      <c r="BT578" s="1611" t="str">
        <f t="shared" si="336"/>
        <v/>
      </c>
      <c r="BU578" s="1731">
        <f t="shared" ca="1" si="337"/>
        <v>0</v>
      </c>
      <c r="BV578" s="1594"/>
      <c r="BW578" s="1594"/>
      <c r="BX578" s="1594"/>
      <c r="BY578" s="1594"/>
      <c r="BZ578" s="1594"/>
      <c r="CA578" s="1594"/>
      <c r="CB578" s="1594"/>
      <c r="CC578" s="1594"/>
      <c r="CD578" s="1594"/>
      <c r="CE578" s="1594"/>
      <c r="CF578" s="1594"/>
      <c r="CG578" s="1594"/>
      <c r="CH578" s="1594"/>
      <c r="CI578" s="1594"/>
      <c r="CJ578" s="1594"/>
      <c r="CK578" s="1594"/>
      <c r="CL578" s="1594"/>
      <c r="CM578" s="1594"/>
      <c r="CN578" s="1594"/>
      <c r="CO578" s="1594"/>
      <c r="CP578" s="1594"/>
      <c r="CQ578" s="1594"/>
      <c r="CR578" s="1594"/>
      <c r="CS578" s="1594"/>
      <c r="CT578" s="1594"/>
      <c r="CU578" s="1594"/>
      <c r="CV578" s="1594"/>
      <c r="CW578" s="1594"/>
      <c r="CX578" s="1594"/>
      <c r="CY578" s="1594"/>
      <c r="CZ578" s="1594"/>
      <c r="DA578" s="1594"/>
      <c r="DB578" s="1594"/>
      <c r="DC578" s="1594"/>
      <c r="DD578" s="1594"/>
      <c r="DE578" s="1594"/>
      <c r="DF578" s="1594"/>
      <c r="DG578" s="1594"/>
      <c r="DH578" s="1594"/>
      <c r="DI578" s="1594"/>
      <c r="DJ578" s="1594"/>
      <c r="DK578" s="1594"/>
      <c r="DL578" s="1594"/>
      <c r="DM578" s="1594"/>
      <c r="DN578" s="1594"/>
      <c r="DO578" s="1594"/>
      <c r="DP578" s="1594"/>
      <c r="DQ578" s="1594"/>
      <c r="DR578" s="1594"/>
      <c r="DS578" s="1594"/>
      <c r="DT578" s="1594"/>
      <c r="DU578" s="1594"/>
      <c r="DV578" s="1594"/>
      <c r="DW578" s="1594"/>
      <c r="DX578" s="1594"/>
      <c r="DY578" s="1594"/>
      <c r="DZ578" s="1594"/>
      <c r="EA578" s="1594"/>
      <c r="EB578" s="1594"/>
      <c r="EC578" s="1594"/>
      <c r="ED578" s="1594"/>
      <c r="EE578" s="1594"/>
      <c r="EF578" s="1594"/>
      <c r="EG578" s="1594"/>
      <c r="EH578" s="1594"/>
      <c r="EI578" s="1594"/>
      <c r="EJ578" s="1594"/>
      <c r="EK578" s="1594"/>
      <c r="EL578" s="1594"/>
      <c r="EM578" s="1594"/>
      <c r="EN578" s="1594"/>
      <c r="EO578" s="1594"/>
      <c r="EP578" s="1594"/>
      <c r="EQ578" s="1594"/>
      <c r="ER578" s="1594"/>
      <c r="ES578" s="1594"/>
    </row>
    <row r="579" spans="1:149" s="1595" customFormat="1" ht="12.5">
      <c r="A579" s="1644" t="str">
        <f t="shared" si="324"/>
        <v>Organisation</v>
      </c>
      <c r="B579" s="1758"/>
      <c r="C579" s="1758"/>
      <c r="D579" s="1758"/>
      <c r="E579" s="1761"/>
      <c r="F579" s="1592"/>
      <c r="G579" s="1714">
        <f t="shared" si="325"/>
        <v>0</v>
      </c>
      <c r="H579" s="1645"/>
      <c r="I579" s="1714">
        <f t="shared" si="326"/>
        <v>0</v>
      </c>
      <c r="J579" s="1646"/>
      <c r="K579" s="1646"/>
      <c r="L579" s="1592"/>
      <c r="M579" s="1597"/>
      <c r="N579" s="1597"/>
      <c r="O579" s="1646"/>
      <c r="P579" s="1647"/>
      <c r="Q579" s="1647"/>
      <c r="R579" s="1648"/>
      <c r="S579" s="1603"/>
      <c r="T579" s="1649"/>
      <c r="U579" s="1649"/>
      <c r="V579" s="1649"/>
      <c r="W579" s="1649"/>
      <c r="X579" s="1649"/>
      <c r="Y579" s="1649"/>
      <c r="Z579" s="1649"/>
      <c r="AA579" s="1649"/>
      <c r="AB579" s="1649"/>
      <c r="AC579" s="1649"/>
      <c r="AD579" s="1649"/>
      <c r="AE579" s="1649"/>
      <c r="AF579" s="1610">
        <f t="shared" si="305"/>
        <v>0</v>
      </c>
      <c r="AG579" s="1649"/>
      <c r="AH579" s="1649"/>
      <c r="AI579" s="1649"/>
      <c r="AJ579" s="1649"/>
      <c r="AK579" s="1649"/>
      <c r="AL579" s="1649"/>
      <c r="AM579" s="1649"/>
      <c r="AN579" s="1649"/>
      <c r="AO579" s="1649"/>
      <c r="AP579" s="1649"/>
      <c r="AQ579" s="1649"/>
      <c r="AR579" s="1709"/>
      <c r="AS579" s="1779">
        <f t="shared" si="306"/>
        <v>0</v>
      </c>
      <c r="AT579" s="1711">
        <f t="shared" si="327"/>
        <v>0</v>
      </c>
      <c r="AU579" s="1611">
        <f t="shared" si="307"/>
        <v>0</v>
      </c>
      <c r="AV579" s="1611">
        <f t="shared" si="308"/>
        <v>0</v>
      </c>
      <c r="AW579" s="1611">
        <f t="shared" si="309"/>
        <v>0</v>
      </c>
      <c r="AX579" s="1611">
        <f t="shared" si="310"/>
        <v>0</v>
      </c>
      <c r="AY579" s="1611">
        <f t="shared" si="311"/>
        <v>0</v>
      </c>
      <c r="AZ579" s="1611">
        <f t="shared" si="312"/>
        <v>0</v>
      </c>
      <c r="BA579" s="1611">
        <f t="shared" si="313"/>
        <v>0</v>
      </c>
      <c r="BB579" s="1611">
        <f t="shared" si="314"/>
        <v>0</v>
      </c>
      <c r="BC579" s="1611">
        <f t="shared" si="315"/>
        <v>0</v>
      </c>
      <c r="BD579" s="1611">
        <f t="shared" si="316"/>
        <v>0</v>
      </c>
      <c r="BE579" s="1611">
        <f t="shared" si="317"/>
        <v>0</v>
      </c>
      <c r="BF579" s="1611">
        <f t="shared" si="318"/>
        <v>0</v>
      </c>
      <c r="BG579" s="1611">
        <f t="shared" si="328"/>
        <v>0</v>
      </c>
      <c r="BH579" s="1611" t="str">
        <f t="shared" si="329"/>
        <v/>
      </c>
      <c r="BI579" s="1611" t="str">
        <f t="shared" si="330"/>
        <v/>
      </c>
      <c r="BJ579" s="1611" t="str">
        <f t="shared" si="319"/>
        <v/>
      </c>
      <c r="BK579" s="1611" t="str">
        <f t="shared" si="320"/>
        <v/>
      </c>
      <c r="BL579" s="1611" t="str">
        <f t="shared" ca="1" si="321"/>
        <v/>
      </c>
      <c r="BM579" s="1611" t="str">
        <f t="shared" si="331"/>
        <v/>
      </c>
      <c r="BN579" s="1611" t="str">
        <f t="shared" si="322"/>
        <v/>
      </c>
      <c r="BO579" s="1611" t="str">
        <f t="shared" si="323"/>
        <v/>
      </c>
      <c r="BP579" s="1611" t="str">
        <f t="shared" si="332"/>
        <v/>
      </c>
      <c r="BQ579" s="1611" t="str">
        <f t="shared" si="333"/>
        <v/>
      </c>
      <c r="BR579" s="1611" t="str">
        <f t="shared" si="334"/>
        <v/>
      </c>
      <c r="BS579" s="1611" t="str">
        <f t="shared" si="335"/>
        <v/>
      </c>
      <c r="BT579" s="1611" t="str">
        <f t="shared" si="336"/>
        <v/>
      </c>
      <c r="BU579" s="1731">
        <f t="shared" ca="1" si="337"/>
        <v>0</v>
      </c>
      <c r="BV579" s="1594"/>
      <c r="BW579" s="1594"/>
      <c r="BX579" s="1594"/>
      <c r="BY579" s="1594"/>
      <c r="BZ579" s="1594"/>
      <c r="CA579" s="1594"/>
      <c r="CB579" s="1594"/>
      <c r="CC579" s="1594"/>
      <c r="CD579" s="1594"/>
      <c r="CE579" s="1594"/>
      <c r="CF579" s="1594"/>
      <c r="CG579" s="1594"/>
      <c r="CH579" s="1594"/>
      <c r="CI579" s="1594"/>
      <c r="CJ579" s="1594"/>
      <c r="CK579" s="1594"/>
      <c r="CL579" s="1594"/>
      <c r="CM579" s="1594"/>
      <c r="CN579" s="1594"/>
      <c r="CO579" s="1594"/>
      <c r="CP579" s="1594"/>
      <c r="CQ579" s="1594"/>
      <c r="CR579" s="1594"/>
      <c r="CS579" s="1594"/>
      <c r="CT579" s="1594"/>
      <c r="CU579" s="1594"/>
      <c r="CV579" s="1594"/>
      <c r="CW579" s="1594"/>
      <c r="CX579" s="1594"/>
      <c r="CY579" s="1594"/>
      <c r="CZ579" s="1594"/>
      <c r="DA579" s="1594"/>
      <c r="DB579" s="1594"/>
      <c r="DC579" s="1594"/>
      <c r="DD579" s="1594"/>
      <c r="DE579" s="1594"/>
      <c r="DF579" s="1594"/>
      <c r="DG579" s="1594"/>
      <c r="DH579" s="1594"/>
      <c r="DI579" s="1594"/>
      <c r="DJ579" s="1594"/>
      <c r="DK579" s="1594"/>
      <c r="DL579" s="1594"/>
      <c r="DM579" s="1594"/>
      <c r="DN579" s="1594"/>
      <c r="DO579" s="1594"/>
      <c r="DP579" s="1594"/>
      <c r="DQ579" s="1594"/>
      <c r="DR579" s="1594"/>
      <c r="DS579" s="1594"/>
      <c r="DT579" s="1594"/>
      <c r="DU579" s="1594"/>
      <c r="DV579" s="1594"/>
      <c r="DW579" s="1594"/>
      <c r="DX579" s="1594"/>
      <c r="DY579" s="1594"/>
      <c r="DZ579" s="1594"/>
      <c r="EA579" s="1594"/>
      <c r="EB579" s="1594"/>
      <c r="EC579" s="1594"/>
      <c r="ED579" s="1594"/>
      <c r="EE579" s="1594"/>
      <c r="EF579" s="1594"/>
      <c r="EG579" s="1594"/>
      <c r="EH579" s="1594"/>
      <c r="EI579" s="1594"/>
      <c r="EJ579" s="1594"/>
      <c r="EK579" s="1594"/>
      <c r="EL579" s="1594"/>
      <c r="EM579" s="1594"/>
      <c r="EN579" s="1594"/>
      <c r="EO579" s="1594"/>
      <c r="EP579" s="1594"/>
      <c r="EQ579" s="1594"/>
      <c r="ER579" s="1594"/>
      <c r="ES579" s="1594"/>
    </row>
    <row r="580" spans="1:149" s="1595" customFormat="1" ht="12.5">
      <c r="A580" s="1644" t="str">
        <f t="shared" si="324"/>
        <v>Organisation</v>
      </c>
      <c r="B580" s="1758"/>
      <c r="C580" s="1758"/>
      <c r="D580" s="1758"/>
      <c r="E580" s="1761"/>
      <c r="F580" s="1592"/>
      <c r="G580" s="1714">
        <f t="shared" si="325"/>
        <v>0</v>
      </c>
      <c r="H580" s="1645"/>
      <c r="I580" s="1714">
        <f t="shared" si="326"/>
        <v>0</v>
      </c>
      <c r="J580" s="1646"/>
      <c r="K580" s="1646"/>
      <c r="L580" s="1592"/>
      <c r="M580" s="1597"/>
      <c r="N580" s="1597"/>
      <c r="O580" s="1646"/>
      <c r="P580" s="1647"/>
      <c r="Q580" s="1647"/>
      <c r="R580" s="1648"/>
      <c r="S580" s="1603"/>
      <c r="T580" s="1649"/>
      <c r="U580" s="1649"/>
      <c r="V580" s="1649"/>
      <c r="W580" s="1649"/>
      <c r="X580" s="1649"/>
      <c r="Y580" s="1649"/>
      <c r="Z580" s="1649"/>
      <c r="AA580" s="1649"/>
      <c r="AB580" s="1649"/>
      <c r="AC580" s="1649"/>
      <c r="AD580" s="1649"/>
      <c r="AE580" s="1649"/>
      <c r="AF580" s="1610">
        <f t="shared" si="305"/>
        <v>0</v>
      </c>
      <c r="AG580" s="1649"/>
      <c r="AH580" s="1649"/>
      <c r="AI580" s="1649"/>
      <c r="AJ580" s="1649"/>
      <c r="AK580" s="1649"/>
      <c r="AL580" s="1649"/>
      <c r="AM580" s="1649"/>
      <c r="AN580" s="1649"/>
      <c r="AO580" s="1649"/>
      <c r="AP580" s="1649"/>
      <c r="AQ580" s="1649"/>
      <c r="AR580" s="1709"/>
      <c r="AS580" s="1779">
        <f t="shared" si="306"/>
        <v>0</v>
      </c>
      <c r="AT580" s="1711">
        <f t="shared" si="327"/>
        <v>0</v>
      </c>
      <c r="AU580" s="1611">
        <f t="shared" si="307"/>
        <v>0</v>
      </c>
      <c r="AV580" s="1611">
        <f t="shared" si="308"/>
        <v>0</v>
      </c>
      <c r="AW580" s="1611">
        <f t="shared" si="309"/>
        <v>0</v>
      </c>
      <c r="AX580" s="1611">
        <f t="shared" si="310"/>
        <v>0</v>
      </c>
      <c r="AY580" s="1611">
        <f t="shared" si="311"/>
        <v>0</v>
      </c>
      <c r="AZ580" s="1611">
        <f t="shared" si="312"/>
        <v>0</v>
      </c>
      <c r="BA580" s="1611">
        <f t="shared" si="313"/>
        <v>0</v>
      </c>
      <c r="BB580" s="1611">
        <f t="shared" si="314"/>
        <v>0</v>
      </c>
      <c r="BC580" s="1611">
        <f t="shared" si="315"/>
        <v>0</v>
      </c>
      <c r="BD580" s="1611">
        <f t="shared" si="316"/>
        <v>0</v>
      </c>
      <c r="BE580" s="1611">
        <f t="shared" si="317"/>
        <v>0</v>
      </c>
      <c r="BF580" s="1611">
        <f t="shared" si="318"/>
        <v>0</v>
      </c>
      <c r="BG580" s="1611">
        <f t="shared" si="328"/>
        <v>0</v>
      </c>
      <c r="BH580" s="1611" t="str">
        <f t="shared" si="329"/>
        <v/>
      </c>
      <c r="BI580" s="1611" t="str">
        <f t="shared" si="330"/>
        <v/>
      </c>
      <c r="BJ580" s="1611" t="str">
        <f t="shared" si="319"/>
        <v/>
      </c>
      <c r="BK580" s="1611" t="str">
        <f t="shared" si="320"/>
        <v/>
      </c>
      <c r="BL580" s="1611" t="str">
        <f t="shared" ca="1" si="321"/>
        <v/>
      </c>
      <c r="BM580" s="1611" t="str">
        <f t="shared" si="331"/>
        <v/>
      </c>
      <c r="BN580" s="1611" t="str">
        <f t="shared" si="322"/>
        <v/>
      </c>
      <c r="BO580" s="1611" t="str">
        <f t="shared" si="323"/>
        <v/>
      </c>
      <c r="BP580" s="1611" t="str">
        <f t="shared" si="332"/>
        <v/>
      </c>
      <c r="BQ580" s="1611" t="str">
        <f t="shared" si="333"/>
        <v/>
      </c>
      <c r="BR580" s="1611" t="str">
        <f t="shared" si="334"/>
        <v/>
      </c>
      <c r="BS580" s="1611" t="str">
        <f t="shared" si="335"/>
        <v/>
      </c>
      <c r="BT580" s="1611" t="str">
        <f t="shared" si="336"/>
        <v/>
      </c>
      <c r="BU580" s="1731">
        <f t="shared" ca="1" si="337"/>
        <v>0</v>
      </c>
      <c r="BV580" s="1594"/>
      <c r="BW580" s="1594"/>
      <c r="BX580" s="1594"/>
      <c r="BY580" s="1594"/>
      <c r="BZ580" s="1594"/>
      <c r="CA580" s="1594"/>
      <c r="CB580" s="1594"/>
      <c r="CC580" s="1594"/>
      <c r="CD580" s="1594"/>
      <c r="CE580" s="1594"/>
      <c r="CF580" s="1594"/>
      <c r="CG580" s="1594"/>
      <c r="CH580" s="1594"/>
      <c r="CI580" s="1594"/>
      <c r="CJ580" s="1594"/>
      <c r="CK580" s="1594"/>
      <c r="CL580" s="1594"/>
      <c r="CM580" s="1594"/>
      <c r="CN580" s="1594"/>
      <c r="CO580" s="1594"/>
      <c r="CP580" s="1594"/>
      <c r="CQ580" s="1594"/>
      <c r="CR580" s="1594"/>
      <c r="CS580" s="1594"/>
      <c r="CT580" s="1594"/>
      <c r="CU580" s="1594"/>
      <c r="CV580" s="1594"/>
      <c r="CW580" s="1594"/>
      <c r="CX580" s="1594"/>
      <c r="CY580" s="1594"/>
      <c r="CZ580" s="1594"/>
      <c r="DA580" s="1594"/>
      <c r="DB580" s="1594"/>
      <c r="DC580" s="1594"/>
      <c r="DD580" s="1594"/>
      <c r="DE580" s="1594"/>
      <c r="DF580" s="1594"/>
      <c r="DG580" s="1594"/>
      <c r="DH580" s="1594"/>
      <c r="DI580" s="1594"/>
      <c r="DJ580" s="1594"/>
      <c r="DK580" s="1594"/>
      <c r="DL580" s="1594"/>
      <c r="DM580" s="1594"/>
      <c r="DN580" s="1594"/>
      <c r="DO580" s="1594"/>
      <c r="DP580" s="1594"/>
      <c r="DQ580" s="1594"/>
      <c r="DR580" s="1594"/>
      <c r="DS580" s="1594"/>
      <c r="DT580" s="1594"/>
      <c r="DU580" s="1594"/>
      <c r="DV580" s="1594"/>
      <c r="DW580" s="1594"/>
      <c r="DX580" s="1594"/>
      <c r="DY580" s="1594"/>
      <c r="DZ580" s="1594"/>
      <c r="EA580" s="1594"/>
      <c r="EB580" s="1594"/>
      <c r="EC580" s="1594"/>
      <c r="ED580" s="1594"/>
      <c r="EE580" s="1594"/>
      <c r="EF580" s="1594"/>
      <c r="EG580" s="1594"/>
      <c r="EH580" s="1594"/>
      <c r="EI580" s="1594"/>
      <c r="EJ580" s="1594"/>
      <c r="EK580" s="1594"/>
      <c r="EL580" s="1594"/>
      <c r="EM580" s="1594"/>
      <c r="EN580" s="1594"/>
      <c r="EO580" s="1594"/>
      <c r="EP580" s="1594"/>
      <c r="EQ580" s="1594"/>
      <c r="ER580" s="1594"/>
      <c r="ES580" s="1594"/>
    </row>
    <row r="581" spans="1:149" s="1595" customFormat="1" ht="12.5">
      <c r="A581" s="1644" t="str">
        <f t="shared" si="324"/>
        <v>Organisation</v>
      </c>
      <c r="B581" s="1758"/>
      <c r="C581" s="1758"/>
      <c r="D581" s="1758"/>
      <c r="E581" s="1761"/>
      <c r="F581" s="1592"/>
      <c r="G581" s="1714">
        <f t="shared" si="325"/>
        <v>0</v>
      </c>
      <c r="H581" s="1645"/>
      <c r="I581" s="1714">
        <f t="shared" si="326"/>
        <v>0</v>
      </c>
      <c r="J581" s="1646"/>
      <c r="K581" s="1646"/>
      <c r="L581" s="1592"/>
      <c r="M581" s="1597"/>
      <c r="N581" s="1597"/>
      <c r="O581" s="1646"/>
      <c r="P581" s="1647"/>
      <c r="Q581" s="1647"/>
      <c r="R581" s="1648"/>
      <c r="S581" s="1603"/>
      <c r="T581" s="1649"/>
      <c r="U581" s="1649"/>
      <c r="V581" s="1649"/>
      <c r="W581" s="1649"/>
      <c r="X581" s="1649"/>
      <c r="Y581" s="1649"/>
      <c r="Z581" s="1649"/>
      <c r="AA581" s="1649"/>
      <c r="AB581" s="1649"/>
      <c r="AC581" s="1649"/>
      <c r="AD581" s="1649"/>
      <c r="AE581" s="1649"/>
      <c r="AF581" s="1610">
        <f t="shared" si="305"/>
        <v>0</v>
      </c>
      <c r="AG581" s="1649"/>
      <c r="AH581" s="1649"/>
      <c r="AI581" s="1649"/>
      <c r="AJ581" s="1649"/>
      <c r="AK581" s="1649"/>
      <c r="AL581" s="1649"/>
      <c r="AM581" s="1649"/>
      <c r="AN581" s="1649"/>
      <c r="AO581" s="1649"/>
      <c r="AP581" s="1649"/>
      <c r="AQ581" s="1649"/>
      <c r="AR581" s="1709"/>
      <c r="AS581" s="1779">
        <f t="shared" si="306"/>
        <v>0</v>
      </c>
      <c r="AT581" s="1711">
        <f t="shared" si="327"/>
        <v>0</v>
      </c>
      <c r="AU581" s="1611">
        <f t="shared" si="307"/>
        <v>0</v>
      </c>
      <c r="AV581" s="1611">
        <f t="shared" si="308"/>
        <v>0</v>
      </c>
      <c r="AW581" s="1611">
        <f t="shared" si="309"/>
        <v>0</v>
      </c>
      <c r="AX581" s="1611">
        <f t="shared" si="310"/>
        <v>0</v>
      </c>
      <c r="AY581" s="1611">
        <f t="shared" si="311"/>
        <v>0</v>
      </c>
      <c r="AZ581" s="1611">
        <f t="shared" si="312"/>
        <v>0</v>
      </c>
      <c r="BA581" s="1611">
        <f t="shared" si="313"/>
        <v>0</v>
      </c>
      <c r="BB581" s="1611">
        <f t="shared" si="314"/>
        <v>0</v>
      </c>
      <c r="BC581" s="1611">
        <f t="shared" si="315"/>
        <v>0</v>
      </c>
      <c r="BD581" s="1611">
        <f t="shared" si="316"/>
        <v>0</v>
      </c>
      <c r="BE581" s="1611">
        <f t="shared" si="317"/>
        <v>0</v>
      </c>
      <c r="BF581" s="1611">
        <f t="shared" si="318"/>
        <v>0</v>
      </c>
      <c r="BG581" s="1611">
        <f t="shared" si="328"/>
        <v>0</v>
      </c>
      <c r="BH581" s="1611" t="str">
        <f t="shared" si="329"/>
        <v/>
      </c>
      <c r="BI581" s="1611" t="str">
        <f t="shared" si="330"/>
        <v/>
      </c>
      <c r="BJ581" s="1611" t="str">
        <f t="shared" si="319"/>
        <v/>
      </c>
      <c r="BK581" s="1611" t="str">
        <f t="shared" si="320"/>
        <v/>
      </c>
      <c r="BL581" s="1611" t="str">
        <f t="shared" ca="1" si="321"/>
        <v/>
      </c>
      <c r="BM581" s="1611" t="str">
        <f t="shared" si="331"/>
        <v/>
      </c>
      <c r="BN581" s="1611" t="str">
        <f t="shared" si="322"/>
        <v/>
      </c>
      <c r="BO581" s="1611" t="str">
        <f t="shared" si="323"/>
        <v/>
      </c>
      <c r="BP581" s="1611" t="str">
        <f t="shared" si="332"/>
        <v/>
      </c>
      <c r="BQ581" s="1611" t="str">
        <f t="shared" si="333"/>
        <v/>
      </c>
      <c r="BR581" s="1611" t="str">
        <f t="shared" si="334"/>
        <v/>
      </c>
      <c r="BS581" s="1611" t="str">
        <f t="shared" si="335"/>
        <v/>
      </c>
      <c r="BT581" s="1611" t="str">
        <f t="shared" si="336"/>
        <v/>
      </c>
      <c r="BU581" s="1731">
        <f t="shared" ca="1" si="337"/>
        <v>0</v>
      </c>
      <c r="BV581" s="1594"/>
      <c r="BW581" s="1594"/>
      <c r="BX581" s="1594"/>
      <c r="BY581" s="1594"/>
      <c r="BZ581" s="1594"/>
      <c r="CA581" s="1594"/>
      <c r="CB581" s="1594"/>
      <c r="CC581" s="1594"/>
      <c r="CD581" s="1594"/>
      <c r="CE581" s="1594"/>
      <c r="CF581" s="1594"/>
      <c r="CG581" s="1594"/>
      <c r="CH581" s="1594"/>
      <c r="CI581" s="1594"/>
      <c r="CJ581" s="1594"/>
      <c r="CK581" s="1594"/>
      <c r="CL581" s="1594"/>
      <c r="CM581" s="1594"/>
      <c r="CN581" s="1594"/>
      <c r="CO581" s="1594"/>
      <c r="CP581" s="1594"/>
      <c r="CQ581" s="1594"/>
      <c r="CR581" s="1594"/>
      <c r="CS581" s="1594"/>
      <c r="CT581" s="1594"/>
      <c r="CU581" s="1594"/>
      <c r="CV581" s="1594"/>
      <c r="CW581" s="1594"/>
      <c r="CX581" s="1594"/>
      <c r="CY581" s="1594"/>
      <c r="CZ581" s="1594"/>
      <c r="DA581" s="1594"/>
      <c r="DB581" s="1594"/>
      <c r="DC581" s="1594"/>
      <c r="DD581" s="1594"/>
      <c r="DE581" s="1594"/>
      <c r="DF581" s="1594"/>
      <c r="DG581" s="1594"/>
      <c r="DH581" s="1594"/>
      <c r="DI581" s="1594"/>
      <c r="DJ581" s="1594"/>
      <c r="DK581" s="1594"/>
      <c r="DL581" s="1594"/>
      <c r="DM581" s="1594"/>
      <c r="DN581" s="1594"/>
      <c r="DO581" s="1594"/>
      <c r="DP581" s="1594"/>
      <c r="DQ581" s="1594"/>
      <c r="DR581" s="1594"/>
      <c r="DS581" s="1594"/>
      <c r="DT581" s="1594"/>
      <c r="DU581" s="1594"/>
      <c r="DV581" s="1594"/>
      <c r="DW581" s="1594"/>
      <c r="DX581" s="1594"/>
      <c r="DY581" s="1594"/>
      <c r="DZ581" s="1594"/>
      <c r="EA581" s="1594"/>
      <c r="EB581" s="1594"/>
      <c r="EC581" s="1594"/>
      <c r="ED581" s="1594"/>
      <c r="EE581" s="1594"/>
      <c r="EF581" s="1594"/>
      <c r="EG581" s="1594"/>
      <c r="EH581" s="1594"/>
      <c r="EI581" s="1594"/>
      <c r="EJ581" s="1594"/>
      <c r="EK581" s="1594"/>
      <c r="EL581" s="1594"/>
      <c r="EM581" s="1594"/>
      <c r="EN581" s="1594"/>
      <c r="EO581" s="1594"/>
      <c r="EP581" s="1594"/>
      <c r="EQ581" s="1594"/>
      <c r="ER581" s="1594"/>
      <c r="ES581" s="1594"/>
    </row>
    <row r="582" spans="1:149" s="1595" customFormat="1" ht="12.5">
      <c r="A582" s="1644" t="str">
        <f t="shared" si="324"/>
        <v>Organisation</v>
      </c>
      <c r="B582" s="1758"/>
      <c r="C582" s="1758"/>
      <c r="D582" s="1758"/>
      <c r="E582" s="1761"/>
      <c r="F582" s="1592"/>
      <c r="G582" s="1714">
        <f t="shared" si="325"/>
        <v>0</v>
      </c>
      <c r="H582" s="1645"/>
      <c r="I582" s="1714">
        <f t="shared" si="326"/>
        <v>0</v>
      </c>
      <c r="J582" s="1646"/>
      <c r="K582" s="1646"/>
      <c r="L582" s="1592"/>
      <c r="M582" s="1597"/>
      <c r="N582" s="1597"/>
      <c r="O582" s="1646"/>
      <c r="P582" s="1647"/>
      <c r="Q582" s="1647"/>
      <c r="R582" s="1648"/>
      <c r="S582" s="1603"/>
      <c r="T582" s="1649"/>
      <c r="U582" s="1649"/>
      <c r="V582" s="1649"/>
      <c r="W582" s="1649"/>
      <c r="X582" s="1649"/>
      <c r="Y582" s="1649"/>
      <c r="Z582" s="1649"/>
      <c r="AA582" s="1649"/>
      <c r="AB582" s="1649"/>
      <c r="AC582" s="1649"/>
      <c r="AD582" s="1649"/>
      <c r="AE582" s="1649"/>
      <c r="AF582" s="1610">
        <f t="shared" si="305"/>
        <v>0</v>
      </c>
      <c r="AG582" s="1649"/>
      <c r="AH582" s="1649"/>
      <c r="AI582" s="1649"/>
      <c r="AJ582" s="1649"/>
      <c r="AK582" s="1649"/>
      <c r="AL582" s="1649"/>
      <c r="AM582" s="1649"/>
      <c r="AN582" s="1649"/>
      <c r="AO582" s="1649"/>
      <c r="AP582" s="1649"/>
      <c r="AQ582" s="1649"/>
      <c r="AR582" s="1709"/>
      <c r="AS582" s="1779">
        <f t="shared" si="306"/>
        <v>0</v>
      </c>
      <c r="AT582" s="1711">
        <f t="shared" si="327"/>
        <v>0</v>
      </c>
      <c r="AU582" s="1611">
        <f t="shared" si="307"/>
        <v>0</v>
      </c>
      <c r="AV582" s="1611">
        <f t="shared" si="308"/>
        <v>0</v>
      </c>
      <c r="AW582" s="1611">
        <f t="shared" si="309"/>
        <v>0</v>
      </c>
      <c r="AX582" s="1611">
        <f t="shared" si="310"/>
        <v>0</v>
      </c>
      <c r="AY582" s="1611">
        <f t="shared" si="311"/>
        <v>0</v>
      </c>
      <c r="AZ582" s="1611">
        <f t="shared" si="312"/>
        <v>0</v>
      </c>
      <c r="BA582" s="1611">
        <f t="shared" si="313"/>
        <v>0</v>
      </c>
      <c r="BB582" s="1611">
        <f t="shared" si="314"/>
        <v>0</v>
      </c>
      <c r="BC582" s="1611">
        <f t="shared" si="315"/>
        <v>0</v>
      </c>
      <c r="BD582" s="1611">
        <f t="shared" si="316"/>
        <v>0</v>
      </c>
      <c r="BE582" s="1611">
        <f t="shared" si="317"/>
        <v>0</v>
      </c>
      <c r="BF582" s="1611">
        <f t="shared" si="318"/>
        <v>0</v>
      </c>
      <c r="BG582" s="1611">
        <f t="shared" si="328"/>
        <v>0</v>
      </c>
      <c r="BH582" s="1611" t="str">
        <f t="shared" si="329"/>
        <v/>
      </c>
      <c r="BI582" s="1611" t="str">
        <f t="shared" si="330"/>
        <v/>
      </c>
      <c r="BJ582" s="1611" t="str">
        <f t="shared" si="319"/>
        <v/>
      </c>
      <c r="BK582" s="1611" t="str">
        <f t="shared" si="320"/>
        <v/>
      </c>
      <c r="BL582" s="1611" t="str">
        <f t="shared" ca="1" si="321"/>
        <v/>
      </c>
      <c r="BM582" s="1611" t="str">
        <f t="shared" si="331"/>
        <v/>
      </c>
      <c r="BN582" s="1611" t="str">
        <f t="shared" si="322"/>
        <v/>
      </c>
      <c r="BO582" s="1611" t="str">
        <f t="shared" si="323"/>
        <v/>
      </c>
      <c r="BP582" s="1611" t="str">
        <f t="shared" si="332"/>
        <v/>
      </c>
      <c r="BQ582" s="1611" t="str">
        <f t="shared" si="333"/>
        <v/>
      </c>
      <c r="BR582" s="1611" t="str">
        <f t="shared" si="334"/>
        <v/>
      </c>
      <c r="BS582" s="1611" t="str">
        <f t="shared" si="335"/>
        <v/>
      </c>
      <c r="BT582" s="1611" t="str">
        <f t="shared" si="336"/>
        <v/>
      </c>
      <c r="BU582" s="1731">
        <f t="shared" ca="1" si="337"/>
        <v>0</v>
      </c>
      <c r="BV582" s="1594"/>
      <c r="BW582" s="1594"/>
      <c r="BX582" s="1594"/>
      <c r="BY582" s="1594"/>
      <c r="BZ582" s="1594"/>
      <c r="CA582" s="1594"/>
      <c r="CB582" s="1594"/>
      <c r="CC582" s="1594"/>
      <c r="CD582" s="1594"/>
      <c r="CE582" s="1594"/>
      <c r="CF582" s="1594"/>
      <c r="CG582" s="1594"/>
      <c r="CH582" s="1594"/>
      <c r="CI582" s="1594"/>
      <c r="CJ582" s="1594"/>
      <c r="CK582" s="1594"/>
      <c r="CL582" s="1594"/>
      <c r="CM582" s="1594"/>
      <c r="CN582" s="1594"/>
      <c r="CO582" s="1594"/>
      <c r="CP582" s="1594"/>
      <c r="CQ582" s="1594"/>
      <c r="CR582" s="1594"/>
      <c r="CS582" s="1594"/>
      <c r="CT582" s="1594"/>
      <c r="CU582" s="1594"/>
      <c r="CV582" s="1594"/>
      <c r="CW582" s="1594"/>
      <c r="CX582" s="1594"/>
      <c r="CY582" s="1594"/>
      <c r="CZ582" s="1594"/>
      <c r="DA582" s="1594"/>
      <c r="DB582" s="1594"/>
      <c r="DC582" s="1594"/>
      <c r="DD582" s="1594"/>
      <c r="DE582" s="1594"/>
      <c r="DF582" s="1594"/>
      <c r="DG582" s="1594"/>
      <c r="DH582" s="1594"/>
      <c r="DI582" s="1594"/>
      <c r="DJ582" s="1594"/>
      <c r="DK582" s="1594"/>
      <c r="DL582" s="1594"/>
      <c r="DM582" s="1594"/>
      <c r="DN582" s="1594"/>
      <c r="DO582" s="1594"/>
      <c r="DP582" s="1594"/>
      <c r="DQ582" s="1594"/>
      <c r="DR582" s="1594"/>
      <c r="DS582" s="1594"/>
      <c r="DT582" s="1594"/>
      <c r="DU582" s="1594"/>
      <c r="DV582" s="1594"/>
      <c r="DW582" s="1594"/>
      <c r="DX582" s="1594"/>
      <c r="DY582" s="1594"/>
      <c r="DZ582" s="1594"/>
      <c r="EA582" s="1594"/>
      <c r="EB582" s="1594"/>
      <c r="EC582" s="1594"/>
      <c r="ED582" s="1594"/>
      <c r="EE582" s="1594"/>
      <c r="EF582" s="1594"/>
      <c r="EG582" s="1594"/>
      <c r="EH582" s="1594"/>
      <c r="EI582" s="1594"/>
      <c r="EJ582" s="1594"/>
      <c r="EK582" s="1594"/>
      <c r="EL582" s="1594"/>
      <c r="EM582" s="1594"/>
      <c r="EN582" s="1594"/>
      <c r="EO582" s="1594"/>
      <c r="EP582" s="1594"/>
      <c r="EQ582" s="1594"/>
      <c r="ER582" s="1594"/>
      <c r="ES582" s="1594"/>
    </row>
    <row r="583" spans="1:149" s="1595" customFormat="1" ht="12.5">
      <c r="A583" s="1644" t="str">
        <f t="shared" si="324"/>
        <v>Organisation</v>
      </c>
      <c r="B583" s="1758"/>
      <c r="C583" s="1758"/>
      <c r="D583" s="1758"/>
      <c r="E583" s="1761"/>
      <c r="F583" s="1592"/>
      <c r="G583" s="1714">
        <f t="shared" si="325"/>
        <v>0</v>
      </c>
      <c r="H583" s="1645"/>
      <c r="I583" s="1714">
        <f t="shared" si="326"/>
        <v>0</v>
      </c>
      <c r="J583" s="1646"/>
      <c r="K583" s="1646"/>
      <c r="L583" s="1592"/>
      <c r="M583" s="1597"/>
      <c r="N583" s="1597"/>
      <c r="O583" s="1646"/>
      <c r="P583" s="1647"/>
      <c r="Q583" s="1647"/>
      <c r="R583" s="1648"/>
      <c r="S583" s="1603"/>
      <c r="T583" s="1649"/>
      <c r="U583" s="1649"/>
      <c r="V583" s="1649"/>
      <c r="W583" s="1649"/>
      <c r="X583" s="1649"/>
      <c r="Y583" s="1649"/>
      <c r="Z583" s="1649"/>
      <c r="AA583" s="1649"/>
      <c r="AB583" s="1649"/>
      <c r="AC583" s="1649"/>
      <c r="AD583" s="1649"/>
      <c r="AE583" s="1649"/>
      <c r="AF583" s="1610">
        <f t="shared" si="305"/>
        <v>0</v>
      </c>
      <c r="AG583" s="1649"/>
      <c r="AH583" s="1649"/>
      <c r="AI583" s="1649"/>
      <c r="AJ583" s="1649"/>
      <c r="AK583" s="1649"/>
      <c r="AL583" s="1649"/>
      <c r="AM583" s="1649"/>
      <c r="AN583" s="1649"/>
      <c r="AO583" s="1649"/>
      <c r="AP583" s="1649"/>
      <c r="AQ583" s="1649"/>
      <c r="AR583" s="1709"/>
      <c r="AS583" s="1779">
        <f t="shared" si="306"/>
        <v>0</v>
      </c>
      <c r="AT583" s="1711">
        <f t="shared" si="327"/>
        <v>0</v>
      </c>
      <c r="AU583" s="1611">
        <f t="shared" si="307"/>
        <v>0</v>
      </c>
      <c r="AV583" s="1611">
        <f t="shared" si="308"/>
        <v>0</v>
      </c>
      <c r="AW583" s="1611">
        <f t="shared" si="309"/>
        <v>0</v>
      </c>
      <c r="AX583" s="1611">
        <f t="shared" si="310"/>
        <v>0</v>
      </c>
      <c r="AY583" s="1611">
        <f t="shared" si="311"/>
        <v>0</v>
      </c>
      <c r="AZ583" s="1611">
        <f t="shared" si="312"/>
        <v>0</v>
      </c>
      <c r="BA583" s="1611">
        <f t="shared" si="313"/>
        <v>0</v>
      </c>
      <c r="BB583" s="1611">
        <f t="shared" si="314"/>
        <v>0</v>
      </c>
      <c r="BC583" s="1611">
        <f t="shared" si="315"/>
        <v>0</v>
      </c>
      <c r="BD583" s="1611">
        <f t="shared" si="316"/>
        <v>0</v>
      </c>
      <c r="BE583" s="1611">
        <f t="shared" si="317"/>
        <v>0</v>
      </c>
      <c r="BF583" s="1611">
        <f t="shared" si="318"/>
        <v>0</v>
      </c>
      <c r="BG583" s="1611">
        <f t="shared" si="328"/>
        <v>0</v>
      </c>
      <c r="BH583" s="1611" t="str">
        <f t="shared" si="329"/>
        <v/>
      </c>
      <c r="BI583" s="1611" t="str">
        <f t="shared" si="330"/>
        <v/>
      </c>
      <c r="BJ583" s="1611" t="str">
        <f t="shared" si="319"/>
        <v/>
      </c>
      <c r="BK583" s="1611" t="str">
        <f t="shared" si="320"/>
        <v/>
      </c>
      <c r="BL583" s="1611" t="str">
        <f t="shared" ca="1" si="321"/>
        <v/>
      </c>
      <c r="BM583" s="1611" t="str">
        <f t="shared" si="331"/>
        <v/>
      </c>
      <c r="BN583" s="1611" t="str">
        <f t="shared" si="322"/>
        <v/>
      </c>
      <c r="BO583" s="1611" t="str">
        <f t="shared" si="323"/>
        <v/>
      </c>
      <c r="BP583" s="1611" t="str">
        <f t="shared" si="332"/>
        <v/>
      </c>
      <c r="BQ583" s="1611" t="str">
        <f t="shared" si="333"/>
        <v/>
      </c>
      <c r="BR583" s="1611" t="str">
        <f t="shared" si="334"/>
        <v/>
      </c>
      <c r="BS583" s="1611" t="str">
        <f t="shared" si="335"/>
        <v/>
      </c>
      <c r="BT583" s="1611" t="str">
        <f t="shared" si="336"/>
        <v/>
      </c>
      <c r="BU583" s="1731">
        <f t="shared" ca="1" si="337"/>
        <v>0</v>
      </c>
      <c r="BV583" s="1594"/>
      <c r="BW583" s="1594"/>
      <c r="BX583" s="1594"/>
      <c r="BY583" s="1594"/>
      <c r="BZ583" s="1594"/>
      <c r="CA583" s="1594"/>
      <c r="CB583" s="1594"/>
      <c r="CC583" s="1594"/>
      <c r="CD583" s="1594"/>
      <c r="CE583" s="1594"/>
      <c r="CF583" s="1594"/>
      <c r="CG583" s="1594"/>
      <c r="CH583" s="1594"/>
      <c r="CI583" s="1594"/>
      <c r="CJ583" s="1594"/>
      <c r="CK583" s="1594"/>
      <c r="CL583" s="1594"/>
      <c r="CM583" s="1594"/>
      <c r="CN583" s="1594"/>
      <c r="CO583" s="1594"/>
      <c r="CP583" s="1594"/>
      <c r="CQ583" s="1594"/>
      <c r="CR583" s="1594"/>
      <c r="CS583" s="1594"/>
      <c r="CT583" s="1594"/>
      <c r="CU583" s="1594"/>
      <c r="CV583" s="1594"/>
      <c r="CW583" s="1594"/>
      <c r="CX583" s="1594"/>
      <c r="CY583" s="1594"/>
      <c r="CZ583" s="1594"/>
      <c r="DA583" s="1594"/>
      <c r="DB583" s="1594"/>
      <c r="DC583" s="1594"/>
      <c r="DD583" s="1594"/>
      <c r="DE583" s="1594"/>
      <c r="DF583" s="1594"/>
      <c r="DG583" s="1594"/>
      <c r="DH583" s="1594"/>
      <c r="DI583" s="1594"/>
      <c r="DJ583" s="1594"/>
      <c r="DK583" s="1594"/>
      <c r="DL583" s="1594"/>
      <c r="DM583" s="1594"/>
      <c r="DN583" s="1594"/>
      <c r="DO583" s="1594"/>
      <c r="DP583" s="1594"/>
      <c r="DQ583" s="1594"/>
      <c r="DR583" s="1594"/>
      <c r="DS583" s="1594"/>
      <c r="DT583" s="1594"/>
      <c r="DU583" s="1594"/>
      <c r="DV583" s="1594"/>
      <c r="DW583" s="1594"/>
      <c r="DX583" s="1594"/>
      <c r="DY583" s="1594"/>
      <c r="DZ583" s="1594"/>
      <c r="EA583" s="1594"/>
      <c r="EB583" s="1594"/>
      <c r="EC583" s="1594"/>
      <c r="ED583" s="1594"/>
      <c r="EE583" s="1594"/>
      <c r="EF583" s="1594"/>
      <c r="EG583" s="1594"/>
      <c r="EH583" s="1594"/>
      <c r="EI583" s="1594"/>
      <c r="EJ583" s="1594"/>
      <c r="EK583" s="1594"/>
      <c r="EL583" s="1594"/>
      <c r="EM583" s="1594"/>
      <c r="EN583" s="1594"/>
      <c r="EO583" s="1594"/>
      <c r="EP583" s="1594"/>
      <c r="EQ583" s="1594"/>
      <c r="ER583" s="1594"/>
      <c r="ES583" s="1594"/>
    </row>
    <row r="584" spans="1:149" s="1595" customFormat="1" ht="12.5">
      <c r="A584" s="1644" t="str">
        <f t="shared" si="324"/>
        <v>Organisation</v>
      </c>
      <c r="B584" s="1758"/>
      <c r="C584" s="1758"/>
      <c r="D584" s="1758"/>
      <c r="E584" s="1761"/>
      <c r="F584" s="1592"/>
      <c r="G584" s="1714">
        <f t="shared" si="325"/>
        <v>0</v>
      </c>
      <c r="H584" s="1645"/>
      <c r="I584" s="1714">
        <f t="shared" si="326"/>
        <v>0</v>
      </c>
      <c r="J584" s="1646"/>
      <c r="K584" s="1646"/>
      <c r="L584" s="1592"/>
      <c r="M584" s="1597"/>
      <c r="N584" s="1597"/>
      <c r="O584" s="1646"/>
      <c r="P584" s="1647"/>
      <c r="Q584" s="1647"/>
      <c r="R584" s="1648"/>
      <c r="S584" s="1603"/>
      <c r="T584" s="1649"/>
      <c r="U584" s="1649"/>
      <c r="V584" s="1649"/>
      <c r="W584" s="1649"/>
      <c r="X584" s="1649"/>
      <c r="Y584" s="1649"/>
      <c r="Z584" s="1649"/>
      <c r="AA584" s="1649"/>
      <c r="AB584" s="1649"/>
      <c r="AC584" s="1649"/>
      <c r="AD584" s="1649"/>
      <c r="AE584" s="1649"/>
      <c r="AF584" s="1610">
        <f t="shared" si="305"/>
        <v>0</v>
      </c>
      <c r="AG584" s="1649"/>
      <c r="AH584" s="1649"/>
      <c r="AI584" s="1649"/>
      <c r="AJ584" s="1649"/>
      <c r="AK584" s="1649"/>
      <c r="AL584" s="1649"/>
      <c r="AM584" s="1649"/>
      <c r="AN584" s="1649"/>
      <c r="AO584" s="1649"/>
      <c r="AP584" s="1649"/>
      <c r="AQ584" s="1649"/>
      <c r="AR584" s="1709"/>
      <c r="AS584" s="1779">
        <f t="shared" si="306"/>
        <v>0</v>
      </c>
      <c r="AT584" s="1711">
        <f t="shared" si="327"/>
        <v>0</v>
      </c>
      <c r="AU584" s="1611">
        <f t="shared" si="307"/>
        <v>0</v>
      </c>
      <c r="AV584" s="1611">
        <f t="shared" si="308"/>
        <v>0</v>
      </c>
      <c r="AW584" s="1611">
        <f t="shared" si="309"/>
        <v>0</v>
      </c>
      <c r="AX584" s="1611">
        <f t="shared" si="310"/>
        <v>0</v>
      </c>
      <c r="AY584" s="1611">
        <f t="shared" si="311"/>
        <v>0</v>
      </c>
      <c r="AZ584" s="1611">
        <f t="shared" si="312"/>
        <v>0</v>
      </c>
      <c r="BA584" s="1611">
        <f t="shared" si="313"/>
        <v>0</v>
      </c>
      <c r="BB584" s="1611">
        <f t="shared" si="314"/>
        <v>0</v>
      </c>
      <c r="BC584" s="1611">
        <f t="shared" si="315"/>
        <v>0</v>
      </c>
      <c r="BD584" s="1611">
        <f t="shared" si="316"/>
        <v>0</v>
      </c>
      <c r="BE584" s="1611">
        <f t="shared" si="317"/>
        <v>0</v>
      </c>
      <c r="BF584" s="1611">
        <f t="shared" si="318"/>
        <v>0</v>
      </c>
      <c r="BG584" s="1611">
        <f t="shared" si="328"/>
        <v>0</v>
      </c>
      <c r="BH584" s="1611" t="str">
        <f t="shared" si="329"/>
        <v/>
      </c>
      <c r="BI584" s="1611" t="str">
        <f t="shared" si="330"/>
        <v/>
      </c>
      <c r="BJ584" s="1611" t="str">
        <f t="shared" si="319"/>
        <v/>
      </c>
      <c r="BK584" s="1611" t="str">
        <f t="shared" si="320"/>
        <v/>
      </c>
      <c r="BL584" s="1611" t="str">
        <f t="shared" ca="1" si="321"/>
        <v/>
      </c>
      <c r="BM584" s="1611" t="str">
        <f t="shared" si="331"/>
        <v/>
      </c>
      <c r="BN584" s="1611" t="str">
        <f t="shared" si="322"/>
        <v/>
      </c>
      <c r="BO584" s="1611" t="str">
        <f t="shared" si="323"/>
        <v/>
      </c>
      <c r="BP584" s="1611" t="str">
        <f t="shared" si="332"/>
        <v/>
      </c>
      <c r="BQ584" s="1611" t="str">
        <f t="shared" si="333"/>
        <v/>
      </c>
      <c r="BR584" s="1611" t="str">
        <f t="shared" si="334"/>
        <v/>
      </c>
      <c r="BS584" s="1611" t="str">
        <f t="shared" si="335"/>
        <v/>
      </c>
      <c r="BT584" s="1611" t="str">
        <f t="shared" si="336"/>
        <v/>
      </c>
      <c r="BU584" s="1731">
        <f t="shared" ca="1" si="337"/>
        <v>0</v>
      </c>
      <c r="BV584" s="1594"/>
      <c r="BW584" s="1594"/>
      <c r="BX584" s="1594"/>
      <c r="BY584" s="1594"/>
      <c r="BZ584" s="1594"/>
      <c r="CA584" s="1594"/>
      <c r="CB584" s="1594"/>
      <c r="CC584" s="1594"/>
      <c r="CD584" s="1594"/>
      <c r="CE584" s="1594"/>
      <c r="CF584" s="1594"/>
      <c r="CG584" s="1594"/>
      <c r="CH584" s="1594"/>
      <c r="CI584" s="1594"/>
      <c r="CJ584" s="1594"/>
      <c r="CK584" s="1594"/>
      <c r="CL584" s="1594"/>
      <c r="CM584" s="1594"/>
      <c r="CN584" s="1594"/>
      <c r="CO584" s="1594"/>
      <c r="CP584" s="1594"/>
      <c r="CQ584" s="1594"/>
      <c r="CR584" s="1594"/>
      <c r="CS584" s="1594"/>
      <c r="CT584" s="1594"/>
      <c r="CU584" s="1594"/>
      <c r="CV584" s="1594"/>
      <c r="CW584" s="1594"/>
      <c r="CX584" s="1594"/>
      <c r="CY584" s="1594"/>
      <c r="CZ584" s="1594"/>
      <c r="DA584" s="1594"/>
      <c r="DB584" s="1594"/>
      <c r="DC584" s="1594"/>
      <c r="DD584" s="1594"/>
      <c r="DE584" s="1594"/>
      <c r="DF584" s="1594"/>
      <c r="DG584" s="1594"/>
      <c r="DH584" s="1594"/>
      <c r="DI584" s="1594"/>
      <c r="DJ584" s="1594"/>
      <c r="DK584" s="1594"/>
      <c r="DL584" s="1594"/>
      <c r="DM584" s="1594"/>
      <c r="DN584" s="1594"/>
      <c r="DO584" s="1594"/>
      <c r="DP584" s="1594"/>
      <c r="DQ584" s="1594"/>
      <c r="DR584" s="1594"/>
      <c r="DS584" s="1594"/>
      <c r="DT584" s="1594"/>
      <c r="DU584" s="1594"/>
      <c r="DV584" s="1594"/>
      <c r="DW584" s="1594"/>
      <c r="DX584" s="1594"/>
      <c r="DY584" s="1594"/>
      <c r="DZ584" s="1594"/>
      <c r="EA584" s="1594"/>
      <c r="EB584" s="1594"/>
      <c r="EC584" s="1594"/>
      <c r="ED584" s="1594"/>
      <c r="EE584" s="1594"/>
      <c r="EF584" s="1594"/>
      <c r="EG584" s="1594"/>
      <c r="EH584" s="1594"/>
      <c r="EI584" s="1594"/>
      <c r="EJ584" s="1594"/>
      <c r="EK584" s="1594"/>
      <c r="EL584" s="1594"/>
      <c r="EM584" s="1594"/>
      <c r="EN584" s="1594"/>
      <c r="EO584" s="1594"/>
      <c r="EP584" s="1594"/>
      <c r="EQ584" s="1594"/>
      <c r="ER584" s="1594"/>
      <c r="ES584" s="1594"/>
    </row>
    <row r="585" spans="1:149" s="1595" customFormat="1" ht="12.5">
      <c r="A585" s="1644" t="str">
        <f t="shared" si="324"/>
        <v>Organisation</v>
      </c>
      <c r="B585" s="1758"/>
      <c r="C585" s="1758"/>
      <c r="D585" s="1758"/>
      <c r="E585" s="1761"/>
      <c r="F585" s="1592"/>
      <c r="G585" s="1714">
        <f t="shared" si="325"/>
        <v>0</v>
      </c>
      <c r="H585" s="1645"/>
      <c r="I585" s="1714">
        <f t="shared" si="326"/>
        <v>0</v>
      </c>
      <c r="J585" s="1646"/>
      <c r="K585" s="1646"/>
      <c r="L585" s="1592"/>
      <c r="M585" s="1597"/>
      <c r="N585" s="1597"/>
      <c r="O585" s="1646"/>
      <c r="P585" s="1647"/>
      <c r="Q585" s="1647"/>
      <c r="R585" s="1648"/>
      <c r="S585" s="1603"/>
      <c r="T585" s="1649"/>
      <c r="U585" s="1649"/>
      <c r="V585" s="1649"/>
      <c r="W585" s="1649"/>
      <c r="X585" s="1649"/>
      <c r="Y585" s="1649"/>
      <c r="Z585" s="1649"/>
      <c r="AA585" s="1649"/>
      <c r="AB585" s="1649"/>
      <c r="AC585" s="1649"/>
      <c r="AD585" s="1649"/>
      <c r="AE585" s="1649"/>
      <c r="AF585" s="1610">
        <f t="shared" si="305"/>
        <v>0</v>
      </c>
      <c r="AG585" s="1649"/>
      <c r="AH585" s="1649"/>
      <c r="AI585" s="1649"/>
      <c r="AJ585" s="1649"/>
      <c r="AK585" s="1649"/>
      <c r="AL585" s="1649"/>
      <c r="AM585" s="1649"/>
      <c r="AN585" s="1649"/>
      <c r="AO585" s="1649"/>
      <c r="AP585" s="1649"/>
      <c r="AQ585" s="1649"/>
      <c r="AR585" s="1709"/>
      <c r="AS585" s="1779">
        <f t="shared" si="306"/>
        <v>0</v>
      </c>
      <c r="AT585" s="1711">
        <f t="shared" si="327"/>
        <v>0</v>
      </c>
      <c r="AU585" s="1611">
        <f t="shared" si="307"/>
        <v>0</v>
      </c>
      <c r="AV585" s="1611">
        <f t="shared" si="308"/>
        <v>0</v>
      </c>
      <c r="AW585" s="1611">
        <f t="shared" si="309"/>
        <v>0</v>
      </c>
      <c r="AX585" s="1611">
        <f t="shared" si="310"/>
        <v>0</v>
      </c>
      <c r="AY585" s="1611">
        <f t="shared" si="311"/>
        <v>0</v>
      </c>
      <c r="AZ585" s="1611">
        <f t="shared" si="312"/>
        <v>0</v>
      </c>
      <c r="BA585" s="1611">
        <f t="shared" si="313"/>
        <v>0</v>
      </c>
      <c r="BB585" s="1611">
        <f t="shared" si="314"/>
        <v>0</v>
      </c>
      <c r="BC585" s="1611">
        <f t="shared" si="315"/>
        <v>0</v>
      </c>
      <c r="BD585" s="1611">
        <f t="shared" si="316"/>
        <v>0</v>
      </c>
      <c r="BE585" s="1611">
        <f t="shared" si="317"/>
        <v>0</v>
      </c>
      <c r="BF585" s="1611">
        <f t="shared" si="318"/>
        <v>0</v>
      </c>
      <c r="BG585" s="1611">
        <f t="shared" si="328"/>
        <v>0</v>
      </c>
      <c r="BH585" s="1611" t="str">
        <f t="shared" si="329"/>
        <v/>
      </c>
      <c r="BI585" s="1611" t="str">
        <f t="shared" si="330"/>
        <v/>
      </c>
      <c r="BJ585" s="1611" t="str">
        <f t="shared" si="319"/>
        <v/>
      </c>
      <c r="BK585" s="1611" t="str">
        <f t="shared" si="320"/>
        <v/>
      </c>
      <c r="BL585" s="1611" t="str">
        <f t="shared" ca="1" si="321"/>
        <v/>
      </c>
      <c r="BM585" s="1611" t="str">
        <f t="shared" si="331"/>
        <v/>
      </c>
      <c r="BN585" s="1611" t="str">
        <f t="shared" si="322"/>
        <v/>
      </c>
      <c r="BO585" s="1611" t="str">
        <f t="shared" si="323"/>
        <v/>
      </c>
      <c r="BP585" s="1611" t="str">
        <f t="shared" si="332"/>
        <v/>
      </c>
      <c r="BQ585" s="1611" t="str">
        <f t="shared" si="333"/>
        <v/>
      </c>
      <c r="BR585" s="1611" t="str">
        <f t="shared" si="334"/>
        <v/>
      </c>
      <c r="BS585" s="1611" t="str">
        <f t="shared" si="335"/>
        <v/>
      </c>
      <c r="BT585" s="1611" t="str">
        <f t="shared" si="336"/>
        <v/>
      </c>
      <c r="BU585" s="1731">
        <f t="shared" ca="1" si="337"/>
        <v>0</v>
      </c>
      <c r="BV585" s="1594"/>
      <c r="BW585" s="1594"/>
      <c r="BX585" s="1594"/>
      <c r="BY585" s="1594"/>
      <c r="BZ585" s="1594"/>
      <c r="CA585" s="1594"/>
      <c r="CB585" s="1594"/>
      <c r="CC585" s="1594"/>
      <c r="CD585" s="1594"/>
      <c r="CE585" s="1594"/>
      <c r="CF585" s="1594"/>
      <c r="CG585" s="1594"/>
      <c r="CH585" s="1594"/>
      <c r="CI585" s="1594"/>
      <c r="CJ585" s="1594"/>
      <c r="CK585" s="1594"/>
      <c r="CL585" s="1594"/>
      <c r="CM585" s="1594"/>
      <c r="CN585" s="1594"/>
      <c r="CO585" s="1594"/>
      <c r="CP585" s="1594"/>
      <c r="CQ585" s="1594"/>
      <c r="CR585" s="1594"/>
      <c r="CS585" s="1594"/>
      <c r="CT585" s="1594"/>
      <c r="CU585" s="1594"/>
      <c r="CV585" s="1594"/>
      <c r="CW585" s="1594"/>
      <c r="CX585" s="1594"/>
      <c r="CY585" s="1594"/>
      <c r="CZ585" s="1594"/>
      <c r="DA585" s="1594"/>
      <c r="DB585" s="1594"/>
      <c r="DC585" s="1594"/>
      <c r="DD585" s="1594"/>
      <c r="DE585" s="1594"/>
      <c r="DF585" s="1594"/>
      <c r="DG585" s="1594"/>
      <c r="DH585" s="1594"/>
      <c r="DI585" s="1594"/>
      <c r="DJ585" s="1594"/>
      <c r="DK585" s="1594"/>
      <c r="DL585" s="1594"/>
      <c r="DM585" s="1594"/>
      <c r="DN585" s="1594"/>
      <c r="DO585" s="1594"/>
      <c r="DP585" s="1594"/>
      <c r="DQ585" s="1594"/>
      <c r="DR585" s="1594"/>
      <c r="DS585" s="1594"/>
      <c r="DT585" s="1594"/>
      <c r="DU585" s="1594"/>
      <c r="DV585" s="1594"/>
      <c r="DW585" s="1594"/>
      <c r="DX585" s="1594"/>
      <c r="DY585" s="1594"/>
      <c r="DZ585" s="1594"/>
      <c r="EA585" s="1594"/>
      <c r="EB585" s="1594"/>
      <c r="EC585" s="1594"/>
      <c r="ED585" s="1594"/>
      <c r="EE585" s="1594"/>
      <c r="EF585" s="1594"/>
      <c r="EG585" s="1594"/>
      <c r="EH585" s="1594"/>
      <c r="EI585" s="1594"/>
      <c r="EJ585" s="1594"/>
      <c r="EK585" s="1594"/>
      <c r="EL585" s="1594"/>
      <c r="EM585" s="1594"/>
      <c r="EN585" s="1594"/>
      <c r="EO585" s="1594"/>
      <c r="EP585" s="1594"/>
      <c r="EQ585" s="1594"/>
      <c r="ER585" s="1594"/>
      <c r="ES585" s="1594"/>
    </row>
    <row r="586" spans="1:149" s="1595" customFormat="1" ht="12.5">
      <c r="A586" s="1644" t="str">
        <f t="shared" si="324"/>
        <v>Organisation</v>
      </c>
      <c r="B586" s="1758"/>
      <c r="C586" s="1758"/>
      <c r="D586" s="1758"/>
      <c r="E586" s="1761"/>
      <c r="F586" s="1592"/>
      <c r="G586" s="1714">
        <f t="shared" si="325"/>
        <v>0</v>
      </c>
      <c r="H586" s="1645"/>
      <c r="I586" s="1714">
        <f t="shared" si="326"/>
        <v>0</v>
      </c>
      <c r="J586" s="1646"/>
      <c r="K586" s="1646"/>
      <c r="L586" s="1592"/>
      <c r="M586" s="1597"/>
      <c r="N586" s="1597"/>
      <c r="O586" s="1646"/>
      <c r="P586" s="1647"/>
      <c r="Q586" s="1647"/>
      <c r="R586" s="1648"/>
      <c r="S586" s="1603"/>
      <c r="T586" s="1649"/>
      <c r="U586" s="1649"/>
      <c r="V586" s="1649"/>
      <c r="W586" s="1649"/>
      <c r="X586" s="1649"/>
      <c r="Y586" s="1649"/>
      <c r="Z586" s="1649"/>
      <c r="AA586" s="1649"/>
      <c r="AB586" s="1649"/>
      <c r="AC586" s="1649"/>
      <c r="AD586" s="1649"/>
      <c r="AE586" s="1649"/>
      <c r="AF586" s="1610">
        <f t="shared" si="305"/>
        <v>0</v>
      </c>
      <c r="AG586" s="1649"/>
      <c r="AH586" s="1649"/>
      <c r="AI586" s="1649"/>
      <c r="AJ586" s="1649"/>
      <c r="AK586" s="1649"/>
      <c r="AL586" s="1649"/>
      <c r="AM586" s="1649"/>
      <c r="AN586" s="1649"/>
      <c r="AO586" s="1649"/>
      <c r="AP586" s="1649"/>
      <c r="AQ586" s="1649"/>
      <c r="AR586" s="1709"/>
      <c r="AS586" s="1779">
        <f t="shared" si="306"/>
        <v>0</v>
      </c>
      <c r="AT586" s="1711">
        <f t="shared" si="327"/>
        <v>0</v>
      </c>
      <c r="AU586" s="1611">
        <f t="shared" si="307"/>
        <v>0</v>
      </c>
      <c r="AV586" s="1611">
        <f t="shared" si="308"/>
        <v>0</v>
      </c>
      <c r="AW586" s="1611">
        <f t="shared" si="309"/>
        <v>0</v>
      </c>
      <c r="AX586" s="1611">
        <f t="shared" si="310"/>
        <v>0</v>
      </c>
      <c r="AY586" s="1611">
        <f t="shared" si="311"/>
        <v>0</v>
      </c>
      <c r="AZ586" s="1611">
        <f t="shared" si="312"/>
        <v>0</v>
      </c>
      <c r="BA586" s="1611">
        <f t="shared" si="313"/>
        <v>0</v>
      </c>
      <c r="BB586" s="1611">
        <f t="shared" si="314"/>
        <v>0</v>
      </c>
      <c r="BC586" s="1611">
        <f t="shared" si="315"/>
        <v>0</v>
      </c>
      <c r="BD586" s="1611">
        <f t="shared" si="316"/>
        <v>0</v>
      </c>
      <c r="BE586" s="1611">
        <f t="shared" si="317"/>
        <v>0</v>
      </c>
      <c r="BF586" s="1611">
        <f t="shared" si="318"/>
        <v>0</v>
      </c>
      <c r="BG586" s="1611">
        <f t="shared" si="328"/>
        <v>0</v>
      </c>
      <c r="BH586" s="1611" t="str">
        <f t="shared" si="329"/>
        <v/>
      </c>
      <c r="BI586" s="1611" t="str">
        <f t="shared" si="330"/>
        <v/>
      </c>
      <c r="BJ586" s="1611" t="str">
        <f t="shared" si="319"/>
        <v/>
      </c>
      <c r="BK586" s="1611" t="str">
        <f t="shared" si="320"/>
        <v/>
      </c>
      <c r="BL586" s="1611" t="str">
        <f t="shared" ca="1" si="321"/>
        <v/>
      </c>
      <c r="BM586" s="1611" t="str">
        <f t="shared" si="331"/>
        <v/>
      </c>
      <c r="BN586" s="1611" t="str">
        <f t="shared" si="322"/>
        <v/>
      </c>
      <c r="BO586" s="1611" t="str">
        <f t="shared" si="323"/>
        <v/>
      </c>
      <c r="BP586" s="1611" t="str">
        <f t="shared" si="332"/>
        <v/>
      </c>
      <c r="BQ586" s="1611" t="str">
        <f t="shared" si="333"/>
        <v/>
      </c>
      <c r="BR586" s="1611" t="str">
        <f t="shared" si="334"/>
        <v/>
      </c>
      <c r="BS586" s="1611" t="str">
        <f t="shared" si="335"/>
        <v/>
      </c>
      <c r="BT586" s="1611" t="str">
        <f t="shared" si="336"/>
        <v/>
      </c>
      <c r="BU586" s="1731">
        <f t="shared" ca="1" si="337"/>
        <v>0</v>
      </c>
      <c r="BV586" s="1594"/>
      <c r="BW586" s="1594"/>
      <c r="BX586" s="1594"/>
      <c r="BY586" s="1594"/>
      <c r="BZ586" s="1594"/>
      <c r="CA586" s="1594"/>
      <c r="CB586" s="1594"/>
      <c r="CC586" s="1594"/>
      <c r="CD586" s="1594"/>
      <c r="CE586" s="1594"/>
      <c r="CF586" s="1594"/>
      <c r="CG586" s="1594"/>
      <c r="CH586" s="1594"/>
      <c r="CI586" s="1594"/>
      <c r="CJ586" s="1594"/>
      <c r="CK586" s="1594"/>
      <c r="CL586" s="1594"/>
      <c r="CM586" s="1594"/>
      <c r="CN586" s="1594"/>
      <c r="CO586" s="1594"/>
      <c r="CP586" s="1594"/>
      <c r="CQ586" s="1594"/>
      <c r="CR586" s="1594"/>
      <c r="CS586" s="1594"/>
      <c r="CT586" s="1594"/>
      <c r="CU586" s="1594"/>
      <c r="CV586" s="1594"/>
      <c r="CW586" s="1594"/>
      <c r="CX586" s="1594"/>
      <c r="CY586" s="1594"/>
      <c r="CZ586" s="1594"/>
      <c r="DA586" s="1594"/>
      <c r="DB586" s="1594"/>
      <c r="DC586" s="1594"/>
      <c r="DD586" s="1594"/>
      <c r="DE586" s="1594"/>
      <c r="DF586" s="1594"/>
      <c r="DG586" s="1594"/>
      <c r="DH586" s="1594"/>
      <c r="DI586" s="1594"/>
      <c r="DJ586" s="1594"/>
      <c r="DK586" s="1594"/>
      <c r="DL586" s="1594"/>
      <c r="DM586" s="1594"/>
      <c r="DN586" s="1594"/>
      <c r="DO586" s="1594"/>
      <c r="DP586" s="1594"/>
      <c r="DQ586" s="1594"/>
      <c r="DR586" s="1594"/>
      <c r="DS586" s="1594"/>
      <c r="DT586" s="1594"/>
      <c r="DU586" s="1594"/>
      <c r="DV586" s="1594"/>
      <c r="DW586" s="1594"/>
      <c r="DX586" s="1594"/>
      <c r="DY586" s="1594"/>
      <c r="DZ586" s="1594"/>
      <c r="EA586" s="1594"/>
      <c r="EB586" s="1594"/>
      <c r="EC586" s="1594"/>
      <c r="ED586" s="1594"/>
      <c r="EE586" s="1594"/>
      <c r="EF586" s="1594"/>
      <c r="EG586" s="1594"/>
      <c r="EH586" s="1594"/>
      <c r="EI586" s="1594"/>
      <c r="EJ586" s="1594"/>
      <c r="EK586" s="1594"/>
      <c r="EL586" s="1594"/>
      <c r="EM586" s="1594"/>
      <c r="EN586" s="1594"/>
      <c r="EO586" s="1594"/>
      <c r="EP586" s="1594"/>
      <c r="EQ586" s="1594"/>
      <c r="ER586" s="1594"/>
      <c r="ES586" s="1594"/>
    </row>
    <row r="587" spans="1:149" s="1594" customFormat="1" ht="12.5">
      <c r="A587" s="1644" t="str">
        <f t="shared" si="324"/>
        <v>Organisation</v>
      </c>
      <c r="B587" s="1758"/>
      <c r="C587" s="1758"/>
      <c r="D587" s="1758"/>
      <c r="E587" s="1761"/>
      <c r="F587" s="1592"/>
      <c r="G587" s="1714">
        <f t="shared" si="325"/>
        <v>0</v>
      </c>
      <c r="H587" s="1645"/>
      <c r="I587" s="1714">
        <f t="shared" si="326"/>
        <v>0</v>
      </c>
      <c r="J587" s="1646"/>
      <c r="K587" s="1646"/>
      <c r="L587" s="1592"/>
      <c r="M587" s="1597"/>
      <c r="N587" s="1597"/>
      <c r="O587" s="1646"/>
      <c r="P587" s="1647"/>
      <c r="Q587" s="1647"/>
      <c r="R587" s="1648"/>
      <c r="S587" s="1603"/>
      <c r="T587" s="1649"/>
      <c r="U587" s="1649"/>
      <c r="V587" s="1649"/>
      <c r="W587" s="1649"/>
      <c r="X587" s="1649"/>
      <c r="Y587" s="1649"/>
      <c r="Z587" s="1649"/>
      <c r="AA587" s="1649"/>
      <c r="AB587" s="1649"/>
      <c r="AC587" s="1649"/>
      <c r="AD587" s="1649"/>
      <c r="AE587" s="1649"/>
      <c r="AF587" s="1610">
        <f t="shared" si="305"/>
        <v>0</v>
      </c>
      <c r="AG587" s="1649"/>
      <c r="AH587" s="1649"/>
      <c r="AI587" s="1649"/>
      <c r="AJ587" s="1649"/>
      <c r="AK587" s="1649"/>
      <c r="AL587" s="1649"/>
      <c r="AM587" s="1649"/>
      <c r="AN587" s="1649"/>
      <c r="AO587" s="1649"/>
      <c r="AP587" s="1649"/>
      <c r="AQ587" s="1649"/>
      <c r="AR587" s="1709"/>
      <c r="AS587" s="1779">
        <f t="shared" si="306"/>
        <v>0</v>
      </c>
      <c r="AT587" s="1711">
        <f t="shared" si="327"/>
        <v>0</v>
      </c>
      <c r="AU587" s="1611">
        <f t="shared" si="307"/>
        <v>0</v>
      </c>
      <c r="AV587" s="1611">
        <f t="shared" si="308"/>
        <v>0</v>
      </c>
      <c r="AW587" s="1611">
        <f t="shared" si="309"/>
        <v>0</v>
      </c>
      <c r="AX587" s="1611">
        <f t="shared" si="310"/>
        <v>0</v>
      </c>
      <c r="AY587" s="1611">
        <f t="shared" si="311"/>
        <v>0</v>
      </c>
      <c r="AZ587" s="1611">
        <f t="shared" si="312"/>
        <v>0</v>
      </c>
      <c r="BA587" s="1611">
        <f t="shared" si="313"/>
        <v>0</v>
      </c>
      <c r="BB587" s="1611">
        <f t="shared" si="314"/>
        <v>0</v>
      </c>
      <c r="BC587" s="1611">
        <f t="shared" si="315"/>
        <v>0</v>
      </c>
      <c r="BD587" s="1611">
        <f t="shared" si="316"/>
        <v>0</v>
      </c>
      <c r="BE587" s="1611">
        <f t="shared" si="317"/>
        <v>0</v>
      </c>
      <c r="BF587" s="1611">
        <f t="shared" si="318"/>
        <v>0</v>
      </c>
      <c r="BG587" s="1611">
        <f t="shared" si="328"/>
        <v>0</v>
      </c>
      <c r="BH587" s="1611" t="str">
        <f t="shared" si="329"/>
        <v/>
      </c>
      <c r="BI587" s="1611" t="str">
        <f t="shared" si="330"/>
        <v/>
      </c>
      <c r="BJ587" s="1611" t="str">
        <f t="shared" si="319"/>
        <v/>
      </c>
      <c r="BK587" s="1611" t="str">
        <f t="shared" si="320"/>
        <v/>
      </c>
      <c r="BL587" s="1611" t="str">
        <f t="shared" ca="1" si="321"/>
        <v/>
      </c>
      <c r="BM587" s="1611" t="str">
        <f t="shared" si="331"/>
        <v/>
      </c>
      <c r="BN587" s="1611" t="str">
        <f t="shared" si="322"/>
        <v/>
      </c>
      <c r="BO587" s="1611" t="str">
        <f t="shared" si="323"/>
        <v/>
      </c>
      <c r="BP587" s="1611" t="str">
        <f t="shared" si="332"/>
        <v/>
      </c>
      <c r="BQ587" s="1611" t="str">
        <f t="shared" si="333"/>
        <v/>
      </c>
      <c r="BR587" s="1611" t="str">
        <f t="shared" si="334"/>
        <v/>
      </c>
      <c r="BS587" s="1611" t="str">
        <f t="shared" si="335"/>
        <v/>
      </c>
      <c r="BT587" s="1611" t="str">
        <f t="shared" si="336"/>
        <v/>
      </c>
      <c r="BU587" s="1731">
        <f t="shared" ca="1" si="337"/>
        <v>0</v>
      </c>
    </row>
    <row r="588" spans="1:149" s="1595" customFormat="1" ht="12.5">
      <c r="A588" s="1644" t="str">
        <f t="shared" si="324"/>
        <v>Organisation</v>
      </c>
      <c r="B588" s="1758"/>
      <c r="C588" s="1758"/>
      <c r="D588" s="1758"/>
      <c r="E588" s="1761"/>
      <c r="F588" s="1592"/>
      <c r="G588" s="1714">
        <f t="shared" si="325"/>
        <v>0</v>
      </c>
      <c r="H588" s="1645"/>
      <c r="I588" s="1714">
        <f t="shared" si="326"/>
        <v>0</v>
      </c>
      <c r="J588" s="1646"/>
      <c r="K588" s="1646"/>
      <c r="L588" s="1592"/>
      <c r="M588" s="1597"/>
      <c r="N588" s="1597"/>
      <c r="O588" s="1646"/>
      <c r="P588" s="1647"/>
      <c r="Q588" s="1647"/>
      <c r="R588" s="1648"/>
      <c r="S588" s="1603"/>
      <c r="T588" s="1649"/>
      <c r="U588" s="1649"/>
      <c r="V588" s="1649"/>
      <c r="W588" s="1649"/>
      <c r="X588" s="1649"/>
      <c r="Y588" s="1649"/>
      <c r="Z588" s="1649"/>
      <c r="AA588" s="1649"/>
      <c r="AB588" s="1649"/>
      <c r="AC588" s="1649"/>
      <c r="AD588" s="1649"/>
      <c r="AE588" s="1649"/>
      <c r="AF588" s="1610">
        <f t="shared" si="305"/>
        <v>0</v>
      </c>
      <c r="AG588" s="1649"/>
      <c r="AH588" s="1649"/>
      <c r="AI588" s="1649"/>
      <c r="AJ588" s="1649"/>
      <c r="AK588" s="1649"/>
      <c r="AL588" s="1649"/>
      <c r="AM588" s="1649"/>
      <c r="AN588" s="1649"/>
      <c r="AO588" s="1649"/>
      <c r="AP588" s="1649"/>
      <c r="AQ588" s="1649"/>
      <c r="AR588" s="1709"/>
      <c r="AS588" s="1779">
        <f t="shared" si="306"/>
        <v>0</v>
      </c>
      <c r="AT588" s="1711">
        <f t="shared" si="327"/>
        <v>0</v>
      </c>
      <c r="AU588" s="1611">
        <f t="shared" si="307"/>
        <v>0</v>
      </c>
      <c r="AV588" s="1611">
        <f t="shared" si="308"/>
        <v>0</v>
      </c>
      <c r="AW588" s="1611">
        <f t="shared" si="309"/>
        <v>0</v>
      </c>
      <c r="AX588" s="1611">
        <f t="shared" si="310"/>
        <v>0</v>
      </c>
      <c r="AY588" s="1611">
        <f t="shared" si="311"/>
        <v>0</v>
      </c>
      <c r="AZ588" s="1611">
        <f t="shared" si="312"/>
        <v>0</v>
      </c>
      <c r="BA588" s="1611">
        <f t="shared" si="313"/>
        <v>0</v>
      </c>
      <c r="BB588" s="1611">
        <f t="shared" si="314"/>
        <v>0</v>
      </c>
      <c r="BC588" s="1611">
        <f t="shared" si="315"/>
        <v>0</v>
      </c>
      <c r="BD588" s="1611">
        <f t="shared" si="316"/>
        <v>0</v>
      </c>
      <c r="BE588" s="1611">
        <f t="shared" si="317"/>
        <v>0</v>
      </c>
      <c r="BF588" s="1611">
        <f t="shared" si="318"/>
        <v>0</v>
      </c>
      <c r="BG588" s="1611">
        <f t="shared" si="328"/>
        <v>0</v>
      </c>
      <c r="BH588" s="1611" t="str">
        <f t="shared" si="329"/>
        <v/>
      </c>
      <c r="BI588" s="1611" t="str">
        <f t="shared" si="330"/>
        <v/>
      </c>
      <c r="BJ588" s="1611" t="str">
        <f t="shared" si="319"/>
        <v/>
      </c>
      <c r="BK588" s="1611" t="str">
        <f t="shared" si="320"/>
        <v/>
      </c>
      <c r="BL588" s="1611" t="str">
        <f t="shared" ca="1" si="321"/>
        <v/>
      </c>
      <c r="BM588" s="1611" t="str">
        <f t="shared" si="331"/>
        <v/>
      </c>
      <c r="BN588" s="1611" t="str">
        <f t="shared" si="322"/>
        <v/>
      </c>
      <c r="BO588" s="1611" t="str">
        <f t="shared" si="323"/>
        <v/>
      </c>
      <c r="BP588" s="1611" t="str">
        <f t="shared" si="332"/>
        <v/>
      </c>
      <c r="BQ588" s="1611" t="str">
        <f t="shared" si="333"/>
        <v/>
      </c>
      <c r="BR588" s="1611" t="str">
        <f t="shared" si="334"/>
        <v/>
      </c>
      <c r="BS588" s="1611" t="str">
        <f t="shared" si="335"/>
        <v/>
      </c>
      <c r="BT588" s="1611" t="str">
        <f t="shared" si="336"/>
        <v/>
      </c>
      <c r="BU588" s="1731">
        <f t="shared" ca="1" si="337"/>
        <v>0</v>
      </c>
      <c r="BV588" s="1594"/>
      <c r="BW588" s="1594"/>
      <c r="BX588" s="1594"/>
      <c r="BY588" s="1594"/>
      <c r="BZ588" s="1594"/>
      <c r="CA588" s="1594"/>
      <c r="CB588" s="1594"/>
      <c r="CC588" s="1594"/>
      <c r="CD588" s="1594"/>
      <c r="CE588" s="1594"/>
      <c r="CF588" s="1594"/>
      <c r="CG588" s="1594"/>
      <c r="CH588" s="1594"/>
      <c r="CI588" s="1594"/>
      <c r="CJ588" s="1594"/>
      <c r="CK588" s="1594"/>
      <c r="CL588" s="1594"/>
      <c r="CM588" s="1594"/>
      <c r="CN588" s="1594"/>
      <c r="CO588" s="1594"/>
      <c r="CP588" s="1594"/>
      <c r="CQ588" s="1594"/>
      <c r="CR588" s="1594"/>
      <c r="CS588" s="1594"/>
      <c r="CT588" s="1594"/>
      <c r="CU588" s="1594"/>
      <c r="CV588" s="1594"/>
      <c r="CW588" s="1594"/>
      <c r="CX588" s="1594"/>
      <c r="CY588" s="1594"/>
      <c r="CZ588" s="1594"/>
      <c r="DA588" s="1594"/>
      <c r="DB588" s="1594"/>
      <c r="DC588" s="1594"/>
      <c r="DD588" s="1594"/>
      <c r="DE588" s="1594"/>
      <c r="DF588" s="1594"/>
      <c r="DG588" s="1594"/>
      <c r="DH588" s="1594"/>
      <c r="DI588" s="1594"/>
      <c r="DJ588" s="1594"/>
      <c r="DK588" s="1594"/>
      <c r="DL588" s="1594"/>
      <c r="DM588" s="1594"/>
      <c r="DN588" s="1594"/>
      <c r="DO588" s="1594"/>
      <c r="DP588" s="1594"/>
      <c r="DQ588" s="1594"/>
      <c r="DR588" s="1594"/>
      <c r="DS588" s="1594"/>
      <c r="DT588" s="1594"/>
      <c r="DU588" s="1594"/>
      <c r="DV588" s="1594"/>
      <c r="DW588" s="1594"/>
      <c r="DX588" s="1594"/>
      <c r="DY588" s="1594"/>
      <c r="DZ588" s="1594"/>
      <c r="EA588" s="1594"/>
      <c r="EB588" s="1594"/>
      <c r="EC588" s="1594"/>
      <c r="ED588" s="1594"/>
      <c r="EE588" s="1594"/>
      <c r="EF588" s="1594"/>
      <c r="EG588" s="1594"/>
      <c r="EH588" s="1594"/>
      <c r="EI588" s="1594"/>
      <c r="EJ588" s="1594"/>
      <c r="EK588" s="1594"/>
      <c r="EL588" s="1594"/>
      <c r="EM588" s="1594"/>
      <c r="EN588" s="1594"/>
      <c r="EO588" s="1594"/>
      <c r="EP588" s="1594"/>
      <c r="EQ588" s="1594"/>
      <c r="ER588" s="1594"/>
      <c r="ES588" s="1594"/>
    </row>
    <row r="589" spans="1:149" s="1595" customFormat="1" ht="12.5">
      <c r="A589" s="1644" t="str">
        <f t="shared" si="324"/>
        <v>Organisation</v>
      </c>
      <c r="B589" s="1758"/>
      <c r="C589" s="1758"/>
      <c r="D589" s="1758"/>
      <c r="E589" s="1761"/>
      <c r="F589" s="1592"/>
      <c r="G589" s="1714">
        <f t="shared" si="325"/>
        <v>0</v>
      </c>
      <c r="H589" s="1645"/>
      <c r="I589" s="1714">
        <f t="shared" si="326"/>
        <v>0</v>
      </c>
      <c r="J589" s="1646"/>
      <c r="K589" s="1646"/>
      <c r="L589" s="1592"/>
      <c r="M589" s="1597"/>
      <c r="N589" s="1597"/>
      <c r="O589" s="1646"/>
      <c r="P589" s="1647"/>
      <c r="Q589" s="1647"/>
      <c r="R589" s="1648"/>
      <c r="S589" s="1603"/>
      <c r="T589" s="1649"/>
      <c r="U589" s="1649"/>
      <c r="V589" s="1649"/>
      <c r="W589" s="1649"/>
      <c r="X589" s="1649"/>
      <c r="Y589" s="1649"/>
      <c r="Z589" s="1649"/>
      <c r="AA589" s="1649"/>
      <c r="AB589" s="1649"/>
      <c r="AC589" s="1649"/>
      <c r="AD589" s="1649"/>
      <c r="AE589" s="1649"/>
      <c r="AF589" s="1610">
        <f t="shared" si="305"/>
        <v>0</v>
      </c>
      <c r="AG589" s="1649"/>
      <c r="AH589" s="1649"/>
      <c r="AI589" s="1649"/>
      <c r="AJ589" s="1649"/>
      <c r="AK589" s="1649"/>
      <c r="AL589" s="1649"/>
      <c r="AM589" s="1649"/>
      <c r="AN589" s="1649"/>
      <c r="AO589" s="1649"/>
      <c r="AP589" s="1649"/>
      <c r="AQ589" s="1649"/>
      <c r="AR589" s="1709"/>
      <c r="AS589" s="1779">
        <f t="shared" si="306"/>
        <v>0</v>
      </c>
      <c r="AT589" s="1711">
        <f t="shared" si="327"/>
        <v>0</v>
      </c>
      <c r="AU589" s="1611">
        <f t="shared" si="307"/>
        <v>0</v>
      </c>
      <c r="AV589" s="1611">
        <f t="shared" si="308"/>
        <v>0</v>
      </c>
      <c r="AW589" s="1611">
        <f t="shared" si="309"/>
        <v>0</v>
      </c>
      <c r="AX589" s="1611">
        <f t="shared" si="310"/>
        <v>0</v>
      </c>
      <c r="AY589" s="1611">
        <f t="shared" si="311"/>
        <v>0</v>
      </c>
      <c r="AZ589" s="1611">
        <f t="shared" si="312"/>
        <v>0</v>
      </c>
      <c r="BA589" s="1611">
        <f t="shared" si="313"/>
        <v>0</v>
      </c>
      <c r="BB589" s="1611">
        <f t="shared" si="314"/>
        <v>0</v>
      </c>
      <c r="BC589" s="1611">
        <f t="shared" si="315"/>
        <v>0</v>
      </c>
      <c r="BD589" s="1611">
        <f t="shared" si="316"/>
        <v>0</v>
      </c>
      <c r="BE589" s="1611">
        <f t="shared" si="317"/>
        <v>0</v>
      </c>
      <c r="BF589" s="1611">
        <f t="shared" si="318"/>
        <v>0</v>
      </c>
      <c r="BG589" s="1611">
        <f t="shared" si="328"/>
        <v>0</v>
      </c>
      <c r="BH589" s="1611" t="str">
        <f t="shared" si="329"/>
        <v/>
      </c>
      <c r="BI589" s="1611" t="str">
        <f t="shared" si="330"/>
        <v/>
      </c>
      <c r="BJ589" s="1611" t="str">
        <f t="shared" si="319"/>
        <v/>
      </c>
      <c r="BK589" s="1611" t="str">
        <f t="shared" si="320"/>
        <v/>
      </c>
      <c r="BL589" s="1611" t="str">
        <f t="shared" ca="1" si="321"/>
        <v/>
      </c>
      <c r="BM589" s="1611" t="str">
        <f t="shared" si="331"/>
        <v/>
      </c>
      <c r="BN589" s="1611" t="str">
        <f t="shared" si="322"/>
        <v/>
      </c>
      <c r="BO589" s="1611" t="str">
        <f t="shared" si="323"/>
        <v/>
      </c>
      <c r="BP589" s="1611" t="str">
        <f t="shared" si="332"/>
        <v/>
      </c>
      <c r="BQ589" s="1611" t="str">
        <f t="shared" si="333"/>
        <v/>
      </c>
      <c r="BR589" s="1611" t="str">
        <f t="shared" si="334"/>
        <v/>
      </c>
      <c r="BS589" s="1611" t="str">
        <f t="shared" si="335"/>
        <v/>
      </c>
      <c r="BT589" s="1611" t="str">
        <f t="shared" si="336"/>
        <v/>
      </c>
      <c r="BU589" s="1731">
        <f t="shared" ca="1" si="337"/>
        <v>0</v>
      </c>
      <c r="BV589" s="1594"/>
      <c r="BW589" s="1594"/>
      <c r="BX589" s="1594"/>
      <c r="BY589" s="1594"/>
      <c r="BZ589" s="1594"/>
      <c r="CA589" s="1594"/>
      <c r="CB589" s="1594"/>
      <c r="CC589" s="1594"/>
      <c r="CD589" s="1594"/>
      <c r="CE589" s="1594"/>
      <c r="CF589" s="1594"/>
      <c r="CG589" s="1594"/>
      <c r="CH589" s="1594"/>
      <c r="CI589" s="1594"/>
      <c r="CJ589" s="1594"/>
      <c r="CK589" s="1594"/>
      <c r="CL589" s="1594"/>
      <c r="CM589" s="1594"/>
      <c r="CN589" s="1594"/>
      <c r="CO589" s="1594"/>
      <c r="CP589" s="1594"/>
      <c r="CQ589" s="1594"/>
      <c r="CR589" s="1594"/>
      <c r="CS589" s="1594"/>
      <c r="CT589" s="1594"/>
      <c r="CU589" s="1594"/>
      <c r="CV589" s="1594"/>
      <c r="CW589" s="1594"/>
      <c r="CX589" s="1594"/>
      <c r="CY589" s="1594"/>
      <c r="CZ589" s="1594"/>
      <c r="DA589" s="1594"/>
      <c r="DB589" s="1594"/>
      <c r="DC589" s="1594"/>
      <c r="DD589" s="1594"/>
      <c r="DE589" s="1594"/>
      <c r="DF589" s="1594"/>
      <c r="DG589" s="1594"/>
      <c r="DH589" s="1594"/>
      <c r="DI589" s="1594"/>
      <c r="DJ589" s="1594"/>
      <c r="DK589" s="1594"/>
      <c r="DL589" s="1594"/>
      <c r="DM589" s="1594"/>
      <c r="DN589" s="1594"/>
      <c r="DO589" s="1594"/>
      <c r="DP589" s="1594"/>
      <c r="DQ589" s="1594"/>
      <c r="DR589" s="1594"/>
      <c r="DS589" s="1594"/>
      <c r="DT589" s="1594"/>
      <c r="DU589" s="1594"/>
      <c r="DV589" s="1594"/>
      <c r="DW589" s="1594"/>
      <c r="DX589" s="1594"/>
      <c r="DY589" s="1594"/>
      <c r="DZ589" s="1594"/>
      <c r="EA589" s="1594"/>
      <c r="EB589" s="1594"/>
      <c r="EC589" s="1594"/>
      <c r="ED589" s="1594"/>
      <c r="EE589" s="1594"/>
      <c r="EF589" s="1594"/>
      <c r="EG589" s="1594"/>
      <c r="EH589" s="1594"/>
      <c r="EI589" s="1594"/>
      <c r="EJ589" s="1594"/>
      <c r="EK589" s="1594"/>
      <c r="EL589" s="1594"/>
      <c r="EM589" s="1594"/>
      <c r="EN589" s="1594"/>
      <c r="EO589" s="1594"/>
      <c r="EP589" s="1594"/>
      <c r="EQ589" s="1594"/>
      <c r="ER589" s="1594"/>
      <c r="ES589" s="1594"/>
    </row>
    <row r="590" spans="1:149" s="1595" customFormat="1" ht="12.5">
      <c r="A590" s="1644" t="str">
        <f t="shared" si="324"/>
        <v>Organisation</v>
      </c>
      <c r="B590" s="1758"/>
      <c r="C590" s="1758"/>
      <c r="D590" s="1758"/>
      <c r="E590" s="1761"/>
      <c r="F590" s="1592"/>
      <c r="G590" s="1714">
        <f t="shared" si="325"/>
        <v>0</v>
      </c>
      <c r="H590" s="1645"/>
      <c r="I590" s="1714">
        <f t="shared" si="326"/>
        <v>0</v>
      </c>
      <c r="J590" s="1646"/>
      <c r="K590" s="1646"/>
      <c r="L590" s="1592"/>
      <c r="M590" s="1597"/>
      <c r="N590" s="1597"/>
      <c r="O590" s="1646"/>
      <c r="P590" s="1647"/>
      <c r="Q590" s="1647"/>
      <c r="R590" s="1648"/>
      <c r="S590" s="1603"/>
      <c r="T590" s="1649"/>
      <c r="U590" s="1649"/>
      <c r="V590" s="1649"/>
      <c r="W590" s="1649"/>
      <c r="X590" s="1649"/>
      <c r="Y590" s="1649"/>
      <c r="Z590" s="1649"/>
      <c r="AA590" s="1649"/>
      <c r="AB590" s="1649"/>
      <c r="AC590" s="1649"/>
      <c r="AD590" s="1649"/>
      <c r="AE590" s="1649"/>
      <c r="AF590" s="1610">
        <f t="shared" si="305"/>
        <v>0</v>
      </c>
      <c r="AG590" s="1649"/>
      <c r="AH590" s="1649"/>
      <c r="AI590" s="1649"/>
      <c r="AJ590" s="1649"/>
      <c r="AK590" s="1649"/>
      <c r="AL590" s="1649"/>
      <c r="AM590" s="1649"/>
      <c r="AN590" s="1649"/>
      <c r="AO590" s="1649"/>
      <c r="AP590" s="1649"/>
      <c r="AQ590" s="1649"/>
      <c r="AR590" s="1709"/>
      <c r="AS590" s="1779">
        <f t="shared" si="306"/>
        <v>0</v>
      </c>
      <c r="AT590" s="1711">
        <f t="shared" si="327"/>
        <v>0</v>
      </c>
      <c r="AU590" s="1611">
        <f t="shared" si="307"/>
        <v>0</v>
      </c>
      <c r="AV590" s="1611">
        <f t="shared" si="308"/>
        <v>0</v>
      </c>
      <c r="AW590" s="1611">
        <f t="shared" si="309"/>
        <v>0</v>
      </c>
      <c r="AX590" s="1611">
        <f t="shared" si="310"/>
        <v>0</v>
      </c>
      <c r="AY590" s="1611">
        <f t="shared" si="311"/>
        <v>0</v>
      </c>
      <c r="AZ590" s="1611">
        <f t="shared" si="312"/>
        <v>0</v>
      </c>
      <c r="BA590" s="1611">
        <f t="shared" si="313"/>
        <v>0</v>
      </c>
      <c r="BB590" s="1611">
        <f t="shared" si="314"/>
        <v>0</v>
      </c>
      <c r="BC590" s="1611">
        <f t="shared" si="315"/>
        <v>0</v>
      </c>
      <c r="BD590" s="1611">
        <f t="shared" si="316"/>
        <v>0</v>
      </c>
      <c r="BE590" s="1611">
        <f t="shared" si="317"/>
        <v>0</v>
      </c>
      <c r="BF590" s="1611">
        <f t="shared" si="318"/>
        <v>0</v>
      </c>
      <c r="BG590" s="1611">
        <f t="shared" si="328"/>
        <v>0</v>
      </c>
      <c r="BH590" s="1611" t="str">
        <f t="shared" si="329"/>
        <v/>
      </c>
      <c r="BI590" s="1611" t="str">
        <f t="shared" si="330"/>
        <v/>
      </c>
      <c r="BJ590" s="1611" t="str">
        <f t="shared" si="319"/>
        <v/>
      </c>
      <c r="BK590" s="1611" t="str">
        <f t="shared" si="320"/>
        <v/>
      </c>
      <c r="BL590" s="1611" t="str">
        <f t="shared" ca="1" si="321"/>
        <v/>
      </c>
      <c r="BM590" s="1611" t="str">
        <f t="shared" si="331"/>
        <v/>
      </c>
      <c r="BN590" s="1611" t="str">
        <f t="shared" si="322"/>
        <v/>
      </c>
      <c r="BO590" s="1611" t="str">
        <f t="shared" si="323"/>
        <v/>
      </c>
      <c r="BP590" s="1611" t="str">
        <f t="shared" si="332"/>
        <v/>
      </c>
      <c r="BQ590" s="1611" t="str">
        <f t="shared" si="333"/>
        <v/>
      </c>
      <c r="BR590" s="1611" t="str">
        <f t="shared" si="334"/>
        <v/>
      </c>
      <c r="BS590" s="1611" t="str">
        <f t="shared" si="335"/>
        <v/>
      </c>
      <c r="BT590" s="1611" t="str">
        <f t="shared" si="336"/>
        <v/>
      </c>
      <c r="BU590" s="1731">
        <f t="shared" ca="1" si="337"/>
        <v>0</v>
      </c>
      <c r="BV590" s="1594"/>
      <c r="BW590" s="1594"/>
      <c r="BX590" s="1594"/>
      <c r="BY590" s="1594"/>
      <c r="BZ590" s="1594"/>
      <c r="CA590" s="1594"/>
      <c r="CB590" s="1594"/>
      <c r="CC590" s="1594"/>
      <c r="CD590" s="1594"/>
      <c r="CE590" s="1594"/>
      <c r="CF590" s="1594"/>
      <c r="CG590" s="1594"/>
      <c r="CH590" s="1594"/>
      <c r="CI590" s="1594"/>
      <c r="CJ590" s="1594"/>
      <c r="CK590" s="1594"/>
      <c r="CL590" s="1594"/>
      <c r="CM590" s="1594"/>
      <c r="CN590" s="1594"/>
      <c r="CO590" s="1594"/>
      <c r="CP590" s="1594"/>
      <c r="CQ590" s="1594"/>
      <c r="CR590" s="1594"/>
      <c r="CS590" s="1594"/>
      <c r="CT590" s="1594"/>
      <c r="CU590" s="1594"/>
      <c r="CV590" s="1594"/>
      <c r="CW590" s="1594"/>
      <c r="CX590" s="1594"/>
      <c r="CY590" s="1594"/>
      <c r="CZ590" s="1594"/>
      <c r="DA590" s="1594"/>
      <c r="DB590" s="1594"/>
      <c r="DC590" s="1594"/>
      <c r="DD590" s="1594"/>
      <c r="DE590" s="1594"/>
      <c r="DF590" s="1594"/>
      <c r="DG590" s="1594"/>
      <c r="DH590" s="1594"/>
      <c r="DI590" s="1594"/>
      <c r="DJ590" s="1594"/>
      <c r="DK590" s="1594"/>
      <c r="DL590" s="1594"/>
      <c r="DM590" s="1594"/>
      <c r="DN590" s="1594"/>
      <c r="DO590" s="1594"/>
      <c r="DP590" s="1594"/>
      <c r="DQ590" s="1594"/>
      <c r="DR590" s="1594"/>
      <c r="DS590" s="1594"/>
      <c r="DT590" s="1594"/>
      <c r="DU590" s="1594"/>
      <c r="DV590" s="1594"/>
      <c r="DW590" s="1594"/>
      <c r="DX590" s="1594"/>
      <c r="DY590" s="1594"/>
      <c r="DZ590" s="1594"/>
      <c r="EA590" s="1594"/>
      <c r="EB590" s="1594"/>
      <c r="EC590" s="1594"/>
      <c r="ED590" s="1594"/>
      <c r="EE590" s="1594"/>
      <c r="EF590" s="1594"/>
      <c r="EG590" s="1594"/>
      <c r="EH590" s="1594"/>
      <c r="EI590" s="1594"/>
      <c r="EJ590" s="1594"/>
      <c r="EK590" s="1594"/>
      <c r="EL590" s="1594"/>
      <c r="EM590" s="1594"/>
      <c r="EN590" s="1594"/>
      <c r="EO590" s="1594"/>
      <c r="EP590" s="1594"/>
      <c r="EQ590" s="1594"/>
      <c r="ER590" s="1594"/>
      <c r="ES590" s="1594"/>
    </row>
    <row r="591" spans="1:149" s="1595" customFormat="1" ht="12.5">
      <c r="A591" s="1644" t="str">
        <f t="shared" si="324"/>
        <v>Organisation</v>
      </c>
      <c r="B591" s="1758"/>
      <c r="C591" s="1758"/>
      <c r="D591" s="1758"/>
      <c r="E591" s="1761"/>
      <c r="F591" s="1592"/>
      <c r="G591" s="1714">
        <f t="shared" si="325"/>
        <v>0</v>
      </c>
      <c r="H591" s="1645"/>
      <c r="I591" s="1714">
        <f t="shared" si="326"/>
        <v>0</v>
      </c>
      <c r="J591" s="1646"/>
      <c r="K591" s="1646"/>
      <c r="L591" s="1592"/>
      <c r="M591" s="1597"/>
      <c r="N591" s="1597"/>
      <c r="O591" s="1646"/>
      <c r="P591" s="1647"/>
      <c r="Q591" s="1647"/>
      <c r="R591" s="1648"/>
      <c r="S591" s="1603"/>
      <c r="T591" s="1649"/>
      <c r="U591" s="1649"/>
      <c r="V591" s="1649"/>
      <c r="W591" s="1649"/>
      <c r="X591" s="1649"/>
      <c r="Y591" s="1649"/>
      <c r="Z591" s="1649"/>
      <c r="AA591" s="1649"/>
      <c r="AB591" s="1649"/>
      <c r="AC591" s="1649"/>
      <c r="AD591" s="1649"/>
      <c r="AE591" s="1649"/>
      <c r="AF591" s="1610">
        <f t="shared" si="305"/>
        <v>0</v>
      </c>
      <c r="AG591" s="1649"/>
      <c r="AH591" s="1649"/>
      <c r="AI591" s="1649"/>
      <c r="AJ591" s="1649"/>
      <c r="AK591" s="1649"/>
      <c r="AL591" s="1649"/>
      <c r="AM591" s="1649"/>
      <c r="AN591" s="1649"/>
      <c r="AO591" s="1649"/>
      <c r="AP591" s="1649"/>
      <c r="AQ591" s="1649"/>
      <c r="AR591" s="1709"/>
      <c r="AS591" s="1779">
        <f t="shared" si="306"/>
        <v>0</v>
      </c>
      <c r="AT591" s="1711">
        <f t="shared" si="327"/>
        <v>0</v>
      </c>
      <c r="AU591" s="1611">
        <f t="shared" si="307"/>
        <v>0</v>
      </c>
      <c r="AV591" s="1611">
        <f t="shared" si="308"/>
        <v>0</v>
      </c>
      <c r="AW591" s="1611">
        <f t="shared" si="309"/>
        <v>0</v>
      </c>
      <c r="AX591" s="1611">
        <f t="shared" si="310"/>
        <v>0</v>
      </c>
      <c r="AY591" s="1611">
        <f t="shared" si="311"/>
        <v>0</v>
      </c>
      <c r="AZ591" s="1611">
        <f t="shared" si="312"/>
        <v>0</v>
      </c>
      <c r="BA591" s="1611">
        <f t="shared" si="313"/>
        <v>0</v>
      </c>
      <c r="BB591" s="1611">
        <f t="shared" si="314"/>
        <v>0</v>
      </c>
      <c r="BC591" s="1611">
        <f t="shared" si="315"/>
        <v>0</v>
      </c>
      <c r="BD591" s="1611">
        <f t="shared" si="316"/>
        <v>0</v>
      </c>
      <c r="BE591" s="1611">
        <f t="shared" si="317"/>
        <v>0</v>
      </c>
      <c r="BF591" s="1611">
        <f t="shared" si="318"/>
        <v>0</v>
      </c>
      <c r="BG591" s="1611">
        <f t="shared" si="328"/>
        <v>0</v>
      </c>
      <c r="BH591" s="1611" t="str">
        <f t="shared" si="329"/>
        <v/>
      </c>
      <c r="BI591" s="1611" t="str">
        <f t="shared" si="330"/>
        <v/>
      </c>
      <c r="BJ591" s="1611" t="str">
        <f t="shared" si="319"/>
        <v/>
      </c>
      <c r="BK591" s="1611" t="str">
        <f t="shared" si="320"/>
        <v/>
      </c>
      <c r="BL591" s="1611" t="str">
        <f t="shared" ca="1" si="321"/>
        <v/>
      </c>
      <c r="BM591" s="1611" t="str">
        <f t="shared" si="331"/>
        <v/>
      </c>
      <c r="BN591" s="1611" t="str">
        <f t="shared" si="322"/>
        <v/>
      </c>
      <c r="BO591" s="1611" t="str">
        <f t="shared" si="323"/>
        <v/>
      </c>
      <c r="BP591" s="1611" t="str">
        <f t="shared" si="332"/>
        <v/>
      </c>
      <c r="BQ591" s="1611" t="str">
        <f t="shared" si="333"/>
        <v/>
      </c>
      <c r="BR591" s="1611" t="str">
        <f t="shared" si="334"/>
        <v/>
      </c>
      <c r="BS591" s="1611" t="str">
        <f t="shared" si="335"/>
        <v/>
      </c>
      <c r="BT591" s="1611" t="str">
        <f t="shared" si="336"/>
        <v/>
      </c>
      <c r="BU591" s="1731">
        <f t="shared" ca="1" si="337"/>
        <v>0</v>
      </c>
      <c r="BV591" s="1594"/>
      <c r="BW591" s="1594"/>
      <c r="BX591" s="1594"/>
      <c r="BY591" s="1594"/>
      <c r="BZ591" s="1594"/>
      <c r="CA591" s="1594"/>
      <c r="CB591" s="1594"/>
      <c r="CC591" s="1594"/>
      <c r="CD591" s="1594"/>
      <c r="CE591" s="1594"/>
      <c r="CF591" s="1594"/>
      <c r="CG591" s="1594"/>
      <c r="CH591" s="1594"/>
      <c r="CI591" s="1594"/>
      <c r="CJ591" s="1594"/>
      <c r="CK591" s="1594"/>
      <c r="CL591" s="1594"/>
      <c r="CM591" s="1594"/>
      <c r="CN591" s="1594"/>
      <c r="CO591" s="1594"/>
      <c r="CP591" s="1594"/>
      <c r="CQ591" s="1594"/>
      <c r="CR591" s="1594"/>
      <c r="CS591" s="1594"/>
      <c r="CT591" s="1594"/>
      <c r="CU591" s="1594"/>
      <c r="CV591" s="1594"/>
      <c r="CW591" s="1594"/>
      <c r="CX591" s="1594"/>
      <c r="CY591" s="1594"/>
      <c r="CZ591" s="1594"/>
      <c r="DA591" s="1594"/>
      <c r="DB591" s="1594"/>
      <c r="DC591" s="1594"/>
      <c r="DD591" s="1594"/>
      <c r="DE591" s="1594"/>
      <c r="DF591" s="1594"/>
      <c r="DG591" s="1594"/>
      <c r="DH591" s="1594"/>
      <c r="DI591" s="1594"/>
      <c r="DJ591" s="1594"/>
      <c r="DK591" s="1594"/>
      <c r="DL591" s="1594"/>
      <c r="DM591" s="1594"/>
      <c r="DN591" s="1594"/>
      <c r="DO591" s="1594"/>
      <c r="DP591" s="1594"/>
      <c r="DQ591" s="1594"/>
      <c r="DR591" s="1594"/>
      <c r="DS591" s="1594"/>
      <c r="DT591" s="1594"/>
      <c r="DU591" s="1594"/>
      <c r="DV591" s="1594"/>
      <c r="DW591" s="1594"/>
      <c r="DX591" s="1594"/>
      <c r="DY591" s="1594"/>
      <c r="DZ591" s="1594"/>
      <c r="EA591" s="1594"/>
      <c r="EB591" s="1594"/>
      <c r="EC591" s="1594"/>
      <c r="ED591" s="1594"/>
      <c r="EE591" s="1594"/>
      <c r="EF591" s="1594"/>
      <c r="EG591" s="1594"/>
      <c r="EH591" s="1594"/>
      <c r="EI591" s="1594"/>
      <c r="EJ591" s="1594"/>
      <c r="EK591" s="1594"/>
      <c r="EL591" s="1594"/>
      <c r="EM591" s="1594"/>
      <c r="EN591" s="1594"/>
      <c r="EO591" s="1594"/>
      <c r="EP591" s="1594"/>
      <c r="EQ591" s="1594"/>
      <c r="ER591" s="1594"/>
      <c r="ES591" s="1594"/>
    </row>
    <row r="592" spans="1:149" s="1595" customFormat="1" ht="12.5">
      <c r="A592" s="1644" t="str">
        <f t="shared" si="324"/>
        <v>Organisation</v>
      </c>
      <c r="B592" s="1758"/>
      <c r="C592" s="1758"/>
      <c r="D592" s="1758"/>
      <c r="E592" s="1761"/>
      <c r="F592" s="1592"/>
      <c r="G592" s="1714">
        <f t="shared" si="325"/>
        <v>0</v>
      </c>
      <c r="H592" s="1645"/>
      <c r="I592" s="1714">
        <f t="shared" si="326"/>
        <v>0</v>
      </c>
      <c r="J592" s="1646"/>
      <c r="K592" s="1646"/>
      <c r="L592" s="1592"/>
      <c r="M592" s="1597"/>
      <c r="N592" s="1597"/>
      <c r="O592" s="1646"/>
      <c r="P592" s="1647"/>
      <c r="Q592" s="1647"/>
      <c r="R592" s="1648"/>
      <c r="S592" s="1603"/>
      <c r="T592" s="1649"/>
      <c r="U592" s="1649"/>
      <c r="V592" s="1649"/>
      <c r="W592" s="1649"/>
      <c r="X592" s="1649"/>
      <c r="Y592" s="1649"/>
      <c r="Z592" s="1649"/>
      <c r="AA592" s="1649"/>
      <c r="AB592" s="1649"/>
      <c r="AC592" s="1649"/>
      <c r="AD592" s="1649"/>
      <c r="AE592" s="1649"/>
      <c r="AF592" s="1610">
        <f t="shared" si="305"/>
        <v>0</v>
      </c>
      <c r="AG592" s="1649"/>
      <c r="AH592" s="1649"/>
      <c r="AI592" s="1649"/>
      <c r="AJ592" s="1649"/>
      <c r="AK592" s="1649"/>
      <c r="AL592" s="1649"/>
      <c r="AM592" s="1649"/>
      <c r="AN592" s="1649"/>
      <c r="AO592" s="1649"/>
      <c r="AP592" s="1649"/>
      <c r="AQ592" s="1649"/>
      <c r="AR592" s="1709"/>
      <c r="AS592" s="1779">
        <f t="shared" si="306"/>
        <v>0</v>
      </c>
      <c r="AT592" s="1711">
        <f t="shared" si="327"/>
        <v>0</v>
      </c>
      <c r="AU592" s="1611">
        <f t="shared" si="307"/>
        <v>0</v>
      </c>
      <c r="AV592" s="1611">
        <f t="shared" si="308"/>
        <v>0</v>
      </c>
      <c r="AW592" s="1611">
        <f t="shared" si="309"/>
        <v>0</v>
      </c>
      <c r="AX592" s="1611">
        <f t="shared" si="310"/>
        <v>0</v>
      </c>
      <c r="AY592" s="1611">
        <f t="shared" si="311"/>
        <v>0</v>
      </c>
      <c r="AZ592" s="1611">
        <f t="shared" si="312"/>
        <v>0</v>
      </c>
      <c r="BA592" s="1611">
        <f t="shared" si="313"/>
        <v>0</v>
      </c>
      <c r="BB592" s="1611">
        <f t="shared" si="314"/>
        <v>0</v>
      </c>
      <c r="BC592" s="1611">
        <f t="shared" si="315"/>
        <v>0</v>
      </c>
      <c r="BD592" s="1611">
        <f t="shared" si="316"/>
        <v>0</v>
      </c>
      <c r="BE592" s="1611">
        <f t="shared" si="317"/>
        <v>0</v>
      </c>
      <c r="BF592" s="1611">
        <f t="shared" si="318"/>
        <v>0</v>
      </c>
      <c r="BG592" s="1611">
        <f t="shared" si="328"/>
        <v>0</v>
      </c>
      <c r="BH592" s="1611" t="str">
        <f t="shared" si="329"/>
        <v/>
      </c>
      <c r="BI592" s="1611" t="str">
        <f t="shared" si="330"/>
        <v/>
      </c>
      <c r="BJ592" s="1611" t="str">
        <f t="shared" si="319"/>
        <v/>
      </c>
      <c r="BK592" s="1611" t="str">
        <f t="shared" si="320"/>
        <v/>
      </c>
      <c r="BL592" s="1611" t="str">
        <f t="shared" ca="1" si="321"/>
        <v/>
      </c>
      <c r="BM592" s="1611" t="str">
        <f t="shared" si="331"/>
        <v/>
      </c>
      <c r="BN592" s="1611" t="str">
        <f t="shared" si="322"/>
        <v/>
      </c>
      <c r="BO592" s="1611" t="str">
        <f t="shared" si="323"/>
        <v/>
      </c>
      <c r="BP592" s="1611" t="str">
        <f t="shared" si="332"/>
        <v/>
      </c>
      <c r="BQ592" s="1611" t="str">
        <f t="shared" si="333"/>
        <v/>
      </c>
      <c r="BR592" s="1611" t="str">
        <f t="shared" si="334"/>
        <v/>
      </c>
      <c r="BS592" s="1611" t="str">
        <f t="shared" si="335"/>
        <v/>
      </c>
      <c r="BT592" s="1611" t="str">
        <f t="shared" si="336"/>
        <v/>
      </c>
      <c r="BU592" s="1731">
        <f t="shared" ca="1" si="337"/>
        <v>0</v>
      </c>
      <c r="BV592" s="1594"/>
      <c r="BW592" s="1594"/>
      <c r="BX592" s="1594"/>
      <c r="BY592" s="1594"/>
      <c r="BZ592" s="1594"/>
      <c r="CA592" s="1594"/>
      <c r="CB592" s="1594"/>
      <c r="CC592" s="1594"/>
      <c r="CD592" s="1594"/>
      <c r="CE592" s="1594"/>
      <c r="CF592" s="1594"/>
      <c r="CG592" s="1594"/>
      <c r="CH592" s="1594"/>
      <c r="CI592" s="1594"/>
      <c r="CJ592" s="1594"/>
      <c r="CK592" s="1594"/>
      <c r="CL592" s="1594"/>
      <c r="CM592" s="1594"/>
      <c r="CN592" s="1594"/>
      <c r="CO592" s="1594"/>
      <c r="CP592" s="1594"/>
      <c r="CQ592" s="1594"/>
      <c r="CR592" s="1594"/>
      <c r="CS592" s="1594"/>
      <c r="CT592" s="1594"/>
      <c r="CU592" s="1594"/>
      <c r="CV592" s="1594"/>
      <c r="CW592" s="1594"/>
      <c r="CX592" s="1594"/>
      <c r="CY592" s="1594"/>
      <c r="CZ592" s="1594"/>
      <c r="DA592" s="1594"/>
      <c r="DB592" s="1594"/>
      <c r="DC592" s="1594"/>
      <c r="DD592" s="1594"/>
      <c r="DE592" s="1594"/>
      <c r="DF592" s="1594"/>
      <c r="DG592" s="1594"/>
      <c r="DH592" s="1594"/>
      <c r="DI592" s="1594"/>
      <c r="DJ592" s="1594"/>
      <c r="DK592" s="1594"/>
      <c r="DL592" s="1594"/>
      <c r="DM592" s="1594"/>
      <c r="DN592" s="1594"/>
      <c r="DO592" s="1594"/>
      <c r="DP592" s="1594"/>
      <c r="DQ592" s="1594"/>
      <c r="DR592" s="1594"/>
      <c r="DS592" s="1594"/>
      <c r="DT592" s="1594"/>
      <c r="DU592" s="1594"/>
      <c r="DV592" s="1594"/>
      <c r="DW592" s="1594"/>
      <c r="DX592" s="1594"/>
      <c r="DY592" s="1594"/>
      <c r="DZ592" s="1594"/>
      <c r="EA592" s="1594"/>
      <c r="EB592" s="1594"/>
      <c r="EC592" s="1594"/>
      <c r="ED592" s="1594"/>
      <c r="EE592" s="1594"/>
      <c r="EF592" s="1594"/>
      <c r="EG592" s="1594"/>
      <c r="EH592" s="1594"/>
      <c r="EI592" s="1594"/>
      <c r="EJ592" s="1594"/>
      <c r="EK592" s="1594"/>
      <c r="EL592" s="1594"/>
      <c r="EM592" s="1594"/>
      <c r="EN592" s="1594"/>
      <c r="EO592" s="1594"/>
      <c r="EP592" s="1594"/>
      <c r="EQ592" s="1594"/>
      <c r="ER592" s="1594"/>
      <c r="ES592" s="1594"/>
    </row>
    <row r="593" spans="1:149" s="1595" customFormat="1" ht="12.5">
      <c r="A593" s="1644" t="str">
        <f t="shared" si="324"/>
        <v>Organisation</v>
      </c>
      <c r="B593" s="1758"/>
      <c r="C593" s="1758"/>
      <c r="D593" s="1758"/>
      <c r="E593" s="1761"/>
      <c r="F593" s="1592"/>
      <c r="G593" s="1714">
        <f t="shared" si="325"/>
        <v>0</v>
      </c>
      <c r="H593" s="1645"/>
      <c r="I593" s="1714">
        <f t="shared" si="326"/>
        <v>0</v>
      </c>
      <c r="J593" s="1646"/>
      <c r="K593" s="1646"/>
      <c r="L593" s="1592"/>
      <c r="M593" s="1597"/>
      <c r="N593" s="1597"/>
      <c r="O593" s="1646"/>
      <c r="P593" s="1647"/>
      <c r="Q593" s="1647"/>
      <c r="R593" s="1648"/>
      <c r="S593" s="1603"/>
      <c r="T593" s="1649"/>
      <c r="U593" s="1649"/>
      <c r="V593" s="1649"/>
      <c r="W593" s="1649"/>
      <c r="X593" s="1649"/>
      <c r="Y593" s="1649"/>
      <c r="Z593" s="1649"/>
      <c r="AA593" s="1649"/>
      <c r="AB593" s="1649"/>
      <c r="AC593" s="1649"/>
      <c r="AD593" s="1649"/>
      <c r="AE593" s="1649"/>
      <c r="AF593" s="1610">
        <f t="shared" si="305"/>
        <v>0</v>
      </c>
      <c r="AG593" s="1649"/>
      <c r="AH593" s="1649"/>
      <c r="AI593" s="1649"/>
      <c r="AJ593" s="1649"/>
      <c r="AK593" s="1649"/>
      <c r="AL593" s="1649"/>
      <c r="AM593" s="1649"/>
      <c r="AN593" s="1649"/>
      <c r="AO593" s="1649"/>
      <c r="AP593" s="1649"/>
      <c r="AQ593" s="1649"/>
      <c r="AR593" s="1709"/>
      <c r="AS593" s="1779">
        <f t="shared" si="306"/>
        <v>0</v>
      </c>
      <c r="AT593" s="1711">
        <f t="shared" si="327"/>
        <v>0</v>
      </c>
      <c r="AU593" s="1611">
        <f t="shared" si="307"/>
        <v>0</v>
      </c>
      <c r="AV593" s="1611">
        <f t="shared" si="308"/>
        <v>0</v>
      </c>
      <c r="AW593" s="1611">
        <f t="shared" si="309"/>
        <v>0</v>
      </c>
      <c r="AX593" s="1611">
        <f t="shared" si="310"/>
        <v>0</v>
      </c>
      <c r="AY593" s="1611">
        <f t="shared" si="311"/>
        <v>0</v>
      </c>
      <c r="AZ593" s="1611">
        <f t="shared" si="312"/>
        <v>0</v>
      </c>
      <c r="BA593" s="1611">
        <f t="shared" si="313"/>
        <v>0</v>
      </c>
      <c r="BB593" s="1611">
        <f t="shared" si="314"/>
        <v>0</v>
      </c>
      <c r="BC593" s="1611">
        <f t="shared" si="315"/>
        <v>0</v>
      </c>
      <c r="BD593" s="1611">
        <f t="shared" si="316"/>
        <v>0</v>
      </c>
      <c r="BE593" s="1611">
        <f t="shared" si="317"/>
        <v>0</v>
      </c>
      <c r="BF593" s="1611">
        <f t="shared" si="318"/>
        <v>0</v>
      </c>
      <c r="BG593" s="1611">
        <f t="shared" si="328"/>
        <v>0</v>
      </c>
      <c r="BH593" s="1611" t="str">
        <f t="shared" si="329"/>
        <v/>
      </c>
      <c r="BI593" s="1611" t="str">
        <f t="shared" si="330"/>
        <v/>
      </c>
      <c r="BJ593" s="1611" t="str">
        <f t="shared" si="319"/>
        <v/>
      </c>
      <c r="BK593" s="1611" t="str">
        <f t="shared" si="320"/>
        <v/>
      </c>
      <c r="BL593" s="1611" t="str">
        <f t="shared" ca="1" si="321"/>
        <v/>
      </c>
      <c r="BM593" s="1611" t="str">
        <f t="shared" si="331"/>
        <v/>
      </c>
      <c r="BN593" s="1611" t="str">
        <f t="shared" si="322"/>
        <v/>
      </c>
      <c r="BO593" s="1611" t="str">
        <f t="shared" si="323"/>
        <v/>
      </c>
      <c r="BP593" s="1611" t="str">
        <f t="shared" si="332"/>
        <v/>
      </c>
      <c r="BQ593" s="1611" t="str">
        <f t="shared" si="333"/>
        <v/>
      </c>
      <c r="BR593" s="1611" t="str">
        <f t="shared" si="334"/>
        <v/>
      </c>
      <c r="BS593" s="1611" t="str">
        <f t="shared" si="335"/>
        <v/>
      </c>
      <c r="BT593" s="1611" t="str">
        <f t="shared" si="336"/>
        <v/>
      </c>
      <c r="BU593" s="1731">
        <f t="shared" ca="1" si="337"/>
        <v>0</v>
      </c>
      <c r="BV593" s="1594"/>
      <c r="BW593" s="1594"/>
      <c r="BX593" s="1594"/>
      <c r="BY593" s="1594"/>
      <c r="BZ593" s="1594"/>
      <c r="CA593" s="1594"/>
      <c r="CB593" s="1594"/>
      <c r="CC593" s="1594"/>
      <c r="CD593" s="1594"/>
      <c r="CE593" s="1594"/>
      <c r="CF593" s="1594"/>
      <c r="CG593" s="1594"/>
      <c r="CH593" s="1594"/>
      <c r="CI593" s="1594"/>
      <c r="CJ593" s="1594"/>
      <c r="CK593" s="1594"/>
      <c r="CL593" s="1594"/>
      <c r="CM593" s="1594"/>
      <c r="CN593" s="1594"/>
      <c r="CO593" s="1594"/>
      <c r="CP593" s="1594"/>
      <c r="CQ593" s="1594"/>
      <c r="CR593" s="1594"/>
      <c r="CS593" s="1594"/>
      <c r="CT593" s="1594"/>
      <c r="CU593" s="1594"/>
      <c r="CV593" s="1594"/>
      <c r="CW593" s="1594"/>
      <c r="CX593" s="1594"/>
      <c r="CY593" s="1594"/>
      <c r="CZ593" s="1594"/>
      <c r="DA593" s="1594"/>
      <c r="DB593" s="1594"/>
      <c r="DC593" s="1594"/>
      <c r="DD593" s="1594"/>
      <c r="DE593" s="1594"/>
      <c r="DF593" s="1594"/>
      <c r="DG593" s="1594"/>
      <c r="DH593" s="1594"/>
      <c r="DI593" s="1594"/>
      <c r="DJ593" s="1594"/>
      <c r="DK593" s="1594"/>
      <c r="DL593" s="1594"/>
      <c r="DM593" s="1594"/>
      <c r="DN593" s="1594"/>
      <c r="DO593" s="1594"/>
      <c r="DP593" s="1594"/>
      <c r="DQ593" s="1594"/>
      <c r="DR593" s="1594"/>
      <c r="DS593" s="1594"/>
      <c r="DT593" s="1594"/>
      <c r="DU593" s="1594"/>
      <c r="DV593" s="1594"/>
      <c r="DW593" s="1594"/>
      <c r="DX593" s="1594"/>
      <c r="DY593" s="1594"/>
      <c r="DZ593" s="1594"/>
      <c r="EA593" s="1594"/>
      <c r="EB593" s="1594"/>
      <c r="EC593" s="1594"/>
      <c r="ED593" s="1594"/>
      <c r="EE593" s="1594"/>
      <c r="EF593" s="1594"/>
      <c r="EG593" s="1594"/>
      <c r="EH593" s="1594"/>
      <c r="EI593" s="1594"/>
      <c r="EJ593" s="1594"/>
      <c r="EK593" s="1594"/>
      <c r="EL593" s="1594"/>
      <c r="EM593" s="1594"/>
      <c r="EN593" s="1594"/>
      <c r="EO593" s="1594"/>
      <c r="EP593" s="1594"/>
      <c r="EQ593" s="1594"/>
      <c r="ER593" s="1594"/>
      <c r="ES593" s="1594"/>
    </row>
    <row r="594" spans="1:149" s="1595" customFormat="1" ht="12.5">
      <c r="A594" s="1644" t="str">
        <f t="shared" si="324"/>
        <v>Organisation</v>
      </c>
      <c r="B594" s="1758"/>
      <c r="C594" s="1758"/>
      <c r="D594" s="1758"/>
      <c r="E594" s="1761"/>
      <c r="F594" s="1592"/>
      <c r="G594" s="1714">
        <f t="shared" si="325"/>
        <v>0</v>
      </c>
      <c r="H594" s="1645"/>
      <c r="I594" s="1714">
        <f t="shared" si="326"/>
        <v>0</v>
      </c>
      <c r="J594" s="1646"/>
      <c r="K594" s="1646"/>
      <c r="L594" s="1592"/>
      <c r="M594" s="1597"/>
      <c r="N594" s="1597"/>
      <c r="O594" s="1646"/>
      <c r="P594" s="1647"/>
      <c r="Q594" s="1647"/>
      <c r="R594" s="1648"/>
      <c r="S594" s="1603"/>
      <c r="T594" s="1649"/>
      <c r="U594" s="1649"/>
      <c r="V594" s="1649"/>
      <c r="W594" s="1649"/>
      <c r="X594" s="1649"/>
      <c r="Y594" s="1649"/>
      <c r="Z594" s="1649"/>
      <c r="AA594" s="1649"/>
      <c r="AB594" s="1649"/>
      <c r="AC594" s="1649"/>
      <c r="AD594" s="1649"/>
      <c r="AE594" s="1649"/>
      <c r="AF594" s="1610">
        <f t="shared" si="305"/>
        <v>0</v>
      </c>
      <c r="AG594" s="1649"/>
      <c r="AH594" s="1649"/>
      <c r="AI594" s="1649"/>
      <c r="AJ594" s="1649"/>
      <c r="AK594" s="1649"/>
      <c r="AL594" s="1649"/>
      <c r="AM594" s="1649"/>
      <c r="AN594" s="1649"/>
      <c r="AO594" s="1649"/>
      <c r="AP594" s="1649"/>
      <c r="AQ594" s="1649"/>
      <c r="AR594" s="1709"/>
      <c r="AS594" s="1779">
        <f t="shared" si="306"/>
        <v>0</v>
      </c>
      <c r="AT594" s="1711">
        <f t="shared" si="327"/>
        <v>0</v>
      </c>
      <c r="AU594" s="1611">
        <f t="shared" si="307"/>
        <v>0</v>
      </c>
      <c r="AV594" s="1611">
        <f t="shared" si="308"/>
        <v>0</v>
      </c>
      <c r="AW594" s="1611">
        <f t="shared" si="309"/>
        <v>0</v>
      </c>
      <c r="AX594" s="1611">
        <f t="shared" si="310"/>
        <v>0</v>
      </c>
      <c r="AY594" s="1611">
        <f t="shared" si="311"/>
        <v>0</v>
      </c>
      <c r="AZ594" s="1611">
        <f t="shared" si="312"/>
        <v>0</v>
      </c>
      <c r="BA594" s="1611">
        <f t="shared" si="313"/>
        <v>0</v>
      </c>
      <c r="BB594" s="1611">
        <f t="shared" si="314"/>
        <v>0</v>
      </c>
      <c r="BC594" s="1611">
        <f t="shared" si="315"/>
        <v>0</v>
      </c>
      <c r="BD594" s="1611">
        <f t="shared" si="316"/>
        <v>0</v>
      </c>
      <c r="BE594" s="1611">
        <f t="shared" si="317"/>
        <v>0</v>
      </c>
      <c r="BF594" s="1611">
        <f t="shared" si="318"/>
        <v>0</v>
      </c>
      <c r="BG594" s="1611">
        <f t="shared" si="328"/>
        <v>0</v>
      </c>
      <c r="BH594" s="1611" t="str">
        <f t="shared" si="329"/>
        <v/>
      </c>
      <c r="BI594" s="1611" t="str">
        <f t="shared" si="330"/>
        <v/>
      </c>
      <c r="BJ594" s="1611" t="str">
        <f t="shared" si="319"/>
        <v/>
      </c>
      <c r="BK594" s="1611" t="str">
        <f t="shared" si="320"/>
        <v/>
      </c>
      <c r="BL594" s="1611" t="str">
        <f t="shared" ca="1" si="321"/>
        <v/>
      </c>
      <c r="BM594" s="1611" t="str">
        <f t="shared" si="331"/>
        <v/>
      </c>
      <c r="BN594" s="1611" t="str">
        <f t="shared" si="322"/>
        <v/>
      </c>
      <c r="BO594" s="1611" t="str">
        <f t="shared" si="323"/>
        <v/>
      </c>
      <c r="BP594" s="1611" t="str">
        <f t="shared" si="332"/>
        <v/>
      </c>
      <c r="BQ594" s="1611" t="str">
        <f t="shared" si="333"/>
        <v/>
      </c>
      <c r="BR594" s="1611" t="str">
        <f t="shared" si="334"/>
        <v/>
      </c>
      <c r="BS594" s="1611" t="str">
        <f t="shared" si="335"/>
        <v/>
      </c>
      <c r="BT594" s="1611" t="str">
        <f t="shared" si="336"/>
        <v/>
      </c>
      <c r="BU594" s="1731">
        <f t="shared" ca="1" si="337"/>
        <v>0</v>
      </c>
      <c r="BV594" s="1594"/>
      <c r="BW594" s="1594"/>
      <c r="BX594" s="1594"/>
      <c r="BY594" s="1594"/>
      <c r="BZ594" s="1594"/>
      <c r="CA594" s="1594"/>
      <c r="CB594" s="1594"/>
      <c r="CC594" s="1594"/>
      <c r="CD594" s="1594"/>
      <c r="CE594" s="1594"/>
      <c r="CF594" s="1594"/>
      <c r="CG594" s="1594"/>
      <c r="CH594" s="1594"/>
      <c r="CI594" s="1594"/>
      <c r="CJ594" s="1594"/>
      <c r="CK594" s="1594"/>
      <c r="CL594" s="1594"/>
      <c r="CM594" s="1594"/>
      <c r="CN594" s="1594"/>
      <c r="CO594" s="1594"/>
      <c r="CP594" s="1594"/>
      <c r="CQ594" s="1594"/>
      <c r="CR594" s="1594"/>
      <c r="CS594" s="1594"/>
      <c r="CT594" s="1594"/>
      <c r="CU594" s="1594"/>
      <c r="CV594" s="1594"/>
      <c r="CW594" s="1594"/>
      <c r="CX594" s="1594"/>
      <c r="CY594" s="1594"/>
      <c r="CZ594" s="1594"/>
      <c r="DA594" s="1594"/>
      <c r="DB594" s="1594"/>
      <c r="DC594" s="1594"/>
      <c r="DD594" s="1594"/>
      <c r="DE594" s="1594"/>
      <c r="DF594" s="1594"/>
      <c r="DG594" s="1594"/>
      <c r="DH594" s="1594"/>
      <c r="DI594" s="1594"/>
      <c r="DJ594" s="1594"/>
      <c r="DK594" s="1594"/>
      <c r="DL594" s="1594"/>
      <c r="DM594" s="1594"/>
      <c r="DN594" s="1594"/>
      <c r="DO594" s="1594"/>
      <c r="DP594" s="1594"/>
      <c r="DQ594" s="1594"/>
      <c r="DR594" s="1594"/>
      <c r="DS594" s="1594"/>
      <c r="DT594" s="1594"/>
      <c r="DU594" s="1594"/>
      <c r="DV594" s="1594"/>
      <c r="DW594" s="1594"/>
      <c r="DX594" s="1594"/>
      <c r="DY594" s="1594"/>
      <c r="DZ594" s="1594"/>
      <c r="EA594" s="1594"/>
      <c r="EB594" s="1594"/>
      <c r="EC594" s="1594"/>
      <c r="ED594" s="1594"/>
      <c r="EE594" s="1594"/>
      <c r="EF594" s="1594"/>
      <c r="EG594" s="1594"/>
      <c r="EH594" s="1594"/>
      <c r="EI594" s="1594"/>
      <c r="EJ594" s="1594"/>
      <c r="EK594" s="1594"/>
      <c r="EL594" s="1594"/>
      <c r="EM594" s="1594"/>
      <c r="EN594" s="1594"/>
      <c r="EO594" s="1594"/>
      <c r="EP594" s="1594"/>
      <c r="EQ594" s="1594"/>
      <c r="ER594" s="1594"/>
      <c r="ES594" s="1594"/>
    </row>
    <row r="595" spans="1:149" s="1595" customFormat="1" ht="12.5">
      <c r="A595" s="1644" t="str">
        <f t="shared" si="324"/>
        <v>Organisation</v>
      </c>
      <c r="B595" s="1758"/>
      <c r="C595" s="1758"/>
      <c r="D595" s="1758"/>
      <c r="E595" s="1761"/>
      <c r="F595" s="1592"/>
      <c r="G595" s="1714">
        <f t="shared" si="325"/>
        <v>0</v>
      </c>
      <c r="H595" s="1645"/>
      <c r="I595" s="1714">
        <f t="shared" si="326"/>
        <v>0</v>
      </c>
      <c r="J595" s="1646"/>
      <c r="K595" s="1646"/>
      <c r="L595" s="1592"/>
      <c r="M595" s="1597"/>
      <c r="N595" s="1597"/>
      <c r="O595" s="1646"/>
      <c r="P595" s="1647"/>
      <c r="Q595" s="1647"/>
      <c r="R595" s="1648"/>
      <c r="S595" s="1603"/>
      <c r="T595" s="1649"/>
      <c r="U595" s="1649"/>
      <c r="V595" s="1649"/>
      <c r="W595" s="1649"/>
      <c r="X595" s="1649"/>
      <c r="Y595" s="1649"/>
      <c r="Z595" s="1649"/>
      <c r="AA595" s="1649"/>
      <c r="AB595" s="1649"/>
      <c r="AC595" s="1649"/>
      <c r="AD595" s="1649"/>
      <c r="AE595" s="1649"/>
      <c r="AF595" s="1610">
        <f t="shared" si="305"/>
        <v>0</v>
      </c>
      <c r="AG595" s="1649"/>
      <c r="AH595" s="1649"/>
      <c r="AI595" s="1649"/>
      <c r="AJ595" s="1649"/>
      <c r="AK595" s="1649"/>
      <c r="AL595" s="1649"/>
      <c r="AM595" s="1649"/>
      <c r="AN595" s="1649"/>
      <c r="AO595" s="1649"/>
      <c r="AP595" s="1649"/>
      <c r="AQ595" s="1649"/>
      <c r="AR595" s="1709"/>
      <c r="AS595" s="1779">
        <f t="shared" si="306"/>
        <v>0</v>
      </c>
      <c r="AT595" s="1711">
        <f t="shared" si="327"/>
        <v>0</v>
      </c>
      <c r="AU595" s="1611">
        <f t="shared" si="307"/>
        <v>0</v>
      </c>
      <c r="AV595" s="1611">
        <f t="shared" si="308"/>
        <v>0</v>
      </c>
      <c r="AW595" s="1611">
        <f t="shared" si="309"/>
        <v>0</v>
      </c>
      <c r="AX595" s="1611">
        <f t="shared" si="310"/>
        <v>0</v>
      </c>
      <c r="AY595" s="1611">
        <f t="shared" si="311"/>
        <v>0</v>
      </c>
      <c r="AZ595" s="1611">
        <f t="shared" si="312"/>
        <v>0</v>
      </c>
      <c r="BA595" s="1611">
        <f t="shared" si="313"/>
        <v>0</v>
      </c>
      <c r="BB595" s="1611">
        <f t="shared" si="314"/>
        <v>0</v>
      </c>
      <c r="BC595" s="1611">
        <f t="shared" si="315"/>
        <v>0</v>
      </c>
      <c r="BD595" s="1611">
        <f t="shared" si="316"/>
        <v>0</v>
      </c>
      <c r="BE595" s="1611">
        <f t="shared" si="317"/>
        <v>0</v>
      </c>
      <c r="BF595" s="1611">
        <f t="shared" si="318"/>
        <v>0</v>
      </c>
      <c r="BG595" s="1611">
        <f t="shared" si="328"/>
        <v>0</v>
      </c>
      <c r="BH595" s="1611" t="str">
        <f t="shared" si="329"/>
        <v/>
      </c>
      <c r="BI595" s="1611" t="str">
        <f t="shared" si="330"/>
        <v/>
      </c>
      <c r="BJ595" s="1611" t="str">
        <f t="shared" si="319"/>
        <v/>
      </c>
      <c r="BK595" s="1611" t="str">
        <f t="shared" si="320"/>
        <v/>
      </c>
      <c r="BL595" s="1611" t="str">
        <f t="shared" ca="1" si="321"/>
        <v/>
      </c>
      <c r="BM595" s="1611" t="str">
        <f t="shared" si="331"/>
        <v/>
      </c>
      <c r="BN595" s="1611" t="str">
        <f t="shared" si="322"/>
        <v/>
      </c>
      <c r="BO595" s="1611" t="str">
        <f t="shared" si="323"/>
        <v/>
      </c>
      <c r="BP595" s="1611" t="str">
        <f t="shared" si="332"/>
        <v/>
      </c>
      <c r="BQ595" s="1611" t="str">
        <f t="shared" si="333"/>
        <v/>
      </c>
      <c r="BR595" s="1611" t="str">
        <f t="shared" si="334"/>
        <v/>
      </c>
      <c r="BS595" s="1611" t="str">
        <f t="shared" si="335"/>
        <v/>
      </c>
      <c r="BT595" s="1611" t="str">
        <f t="shared" si="336"/>
        <v/>
      </c>
      <c r="BU595" s="1731">
        <f t="shared" ca="1" si="337"/>
        <v>0</v>
      </c>
      <c r="BV595" s="1594"/>
      <c r="BW595" s="1594"/>
      <c r="BX595" s="1594"/>
      <c r="BY595" s="1594"/>
      <c r="BZ595" s="1594"/>
      <c r="CA595" s="1594"/>
      <c r="CB595" s="1594"/>
      <c r="CC595" s="1594"/>
      <c r="CD595" s="1594"/>
      <c r="CE595" s="1594"/>
      <c r="CF595" s="1594"/>
      <c r="CG595" s="1594"/>
      <c r="CH595" s="1594"/>
      <c r="CI595" s="1594"/>
      <c r="CJ595" s="1594"/>
      <c r="CK595" s="1594"/>
      <c r="CL595" s="1594"/>
      <c r="CM595" s="1594"/>
      <c r="CN595" s="1594"/>
      <c r="CO595" s="1594"/>
      <c r="CP595" s="1594"/>
      <c r="CQ595" s="1594"/>
      <c r="CR595" s="1594"/>
      <c r="CS595" s="1594"/>
      <c r="CT595" s="1594"/>
      <c r="CU595" s="1594"/>
      <c r="CV595" s="1594"/>
      <c r="CW595" s="1594"/>
      <c r="CX595" s="1594"/>
      <c r="CY595" s="1594"/>
      <c r="CZ595" s="1594"/>
      <c r="DA595" s="1594"/>
      <c r="DB595" s="1594"/>
      <c r="DC595" s="1594"/>
      <c r="DD595" s="1594"/>
      <c r="DE595" s="1594"/>
      <c r="DF595" s="1594"/>
      <c r="DG595" s="1594"/>
      <c r="DH595" s="1594"/>
      <c r="DI595" s="1594"/>
      <c r="DJ595" s="1594"/>
      <c r="DK595" s="1594"/>
      <c r="DL595" s="1594"/>
      <c r="DM595" s="1594"/>
      <c r="DN595" s="1594"/>
      <c r="DO595" s="1594"/>
      <c r="DP595" s="1594"/>
      <c r="DQ595" s="1594"/>
      <c r="DR595" s="1594"/>
      <c r="DS595" s="1594"/>
      <c r="DT595" s="1594"/>
      <c r="DU595" s="1594"/>
      <c r="DV595" s="1594"/>
      <c r="DW595" s="1594"/>
      <c r="DX595" s="1594"/>
      <c r="DY595" s="1594"/>
      <c r="DZ595" s="1594"/>
      <c r="EA595" s="1594"/>
      <c r="EB595" s="1594"/>
      <c r="EC595" s="1594"/>
      <c r="ED595" s="1594"/>
      <c r="EE595" s="1594"/>
      <c r="EF595" s="1594"/>
      <c r="EG595" s="1594"/>
      <c r="EH595" s="1594"/>
      <c r="EI595" s="1594"/>
      <c r="EJ595" s="1594"/>
      <c r="EK595" s="1594"/>
      <c r="EL595" s="1594"/>
      <c r="EM595" s="1594"/>
      <c r="EN595" s="1594"/>
      <c r="EO595" s="1594"/>
      <c r="EP595" s="1594"/>
      <c r="EQ595" s="1594"/>
      <c r="ER595" s="1594"/>
      <c r="ES595" s="1594"/>
    </row>
    <row r="596" spans="1:149" s="1595" customFormat="1" ht="12.5">
      <c r="A596" s="1644" t="str">
        <f t="shared" si="324"/>
        <v>Organisation</v>
      </c>
      <c r="B596" s="1758"/>
      <c r="C596" s="1758"/>
      <c r="D596" s="1758"/>
      <c r="E596" s="1761"/>
      <c r="F596" s="1592"/>
      <c r="G596" s="1714">
        <f t="shared" si="325"/>
        <v>0</v>
      </c>
      <c r="H596" s="1645"/>
      <c r="I596" s="1714">
        <f t="shared" si="326"/>
        <v>0</v>
      </c>
      <c r="J596" s="1646"/>
      <c r="K596" s="1646"/>
      <c r="L596" s="1592"/>
      <c r="M596" s="1597"/>
      <c r="N596" s="1597"/>
      <c r="O596" s="1646"/>
      <c r="P596" s="1647"/>
      <c r="Q596" s="1647"/>
      <c r="R596" s="1648"/>
      <c r="S596" s="1603"/>
      <c r="T596" s="1649"/>
      <c r="U596" s="1649"/>
      <c r="V596" s="1649"/>
      <c r="W596" s="1649"/>
      <c r="X596" s="1649"/>
      <c r="Y596" s="1649"/>
      <c r="Z596" s="1649"/>
      <c r="AA596" s="1649"/>
      <c r="AB596" s="1649"/>
      <c r="AC596" s="1649"/>
      <c r="AD596" s="1649"/>
      <c r="AE596" s="1649"/>
      <c r="AF596" s="1610">
        <f t="shared" si="305"/>
        <v>0</v>
      </c>
      <c r="AG596" s="1649"/>
      <c r="AH596" s="1649"/>
      <c r="AI596" s="1649"/>
      <c r="AJ596" s="1649"/>
      <c r="AK596" s="1649"/>
      <c r="AL596" s="1649"/>
      <c r="AM596" s="1649"/>
      <c r="AN596" s="1649"/>
      <c r="AO596" s="1649"/>
      <c r="AP596" s="1649"/>
      <c r="AQ596" s="1649"/>
      <c r="AR596" s="1709"/>
      <c r="AS596" s="1779">
        <f t="shared" si="306"/>
        <v>0</v>
      </c>
      <c r="AT596" s="1711">
        <f t="shared" si="327"/>
        <v>0</v>
      </c>
      <c r="AU596" s="1611">
        <f t="shared" si="307"/>
        <v>0</v>
      </c>
      <c r="AV596" s="1611">
        <f t="shared" si="308"/>
        <v>0</v>
      </c>
      <c r="AW596" s="1611">
        <f t="shared" si="309"/>
        <v>0</v>
      </c>
      <c r="AX596" s="1611">
        <f t="shared" si="310"/>
        <v>0</v>
      </c>
      <c r="AY596" s="1611">
        <f t="shared" si="311"/>
        <v>0</v>
      </c>
      <c r="AZ596" s="1611">
        <f t="shared" si="312"/>
        <v>0</v>
      </c>
      <c r="BA596" s="1611">
        <f t="shared" si="313"/>
        <v>0</v>
      </c>
      <c r="BB596" s="1611">
        <f t="shared" si="314"/>
        <v>0</v>
      </c>
      <c r="BC596" s="1611">
        <f t="shared" si="315"/>
        <v>0</v>
      </c>
      <c r="BD596" s="1611">
        <f t="shared" si="316"/>
        <v>0</v>
      </c>
      <c r="BE596" s="1611">
        <f t="shared" si="317"/>
        <v>0</v>
      </c>
      <c r="BF596" s="1611">
        <f t="shared" si="318"/>
        <v>0</v>
      </c>
      <c r="BG596" s="1611">
        <f t="shared" si="328"/>
        <v>0</v>
      </c>
      <c r="BH596" s="1611" t="str">
        <f t="shared" si="329"/>
        <v/>
      </c>
      <c r="BI596" s="1611" t="str">
        <f t="shared" si="330"/>
        <v/>
      </c>
      <c r="BJ596" s="1611" t="str">
        <f t="shared" si="319"/>
        <v/>
      </c>
      <c r="BK596" s="1611" t="str">
        <f t="shared" si="320"/>
        <v/>
      </c>
      <c r="BL596" s="1611" t="str">
        <f t="shared" ca="1" si="321"/>
        <v/>
      </c>
      <c r="BM596" s="1611" t="str">
        <f t="shared" si="331"/>
        <v/>
      </c>
      <c r="BN596" s="1611" t="str">
        <f t="shared" si="322"/>
        <v/>
      </c>
      <c r="BO596" s="1611" t="str">
        <f t="shared" si="323"/>
        <v/>
      </c>
      <c r="BP596" s="1611" t="str">
        <f t="shared" si="332"/>
        <v/>
      </c>
      <c r="BQ596" s="1611" t="str">
        <f t="shared" si="333"/>
        <v/>
      </c>
      <c r="BR596" s="1611" t="str">
        <f t="shared" si="334"/>
        <v/>
      </c>
      <c r="BS596" s="1611" t="str">
        <f t="shared" si="335"/>
        <v/>
      </c>
      <c r="BT596" s="1611" t="str">
        <f t="shared" si="336"/>
        <v/>
      </c>
      <c r="BU596" s="1731">
        <f t="shared" ca="1" si="337"/>
        <v>0</v>
      </c>
      <c r="BV596" s="1594"/>
      <c r="BW596" s="1594"/>
      <c r="BX596" s="1594"/>
      <c r="BY596" s="1594"/>
      <c r="BZ596" s="1594"/>
      <c r="CA596" s="1594"/>
      <c r="CB596" s="1594"/>
      <c r="CC596" s="1594"/>
      <c r="CD596" s="1594"/>
      <c r="CE596" s="1594"/>
      <c r="CF596" s="1594"/>
      <c r="CG596" s="1594"/>
      <c r="CH596" s="1594"/>
      <c r="CI596" s="1594"/>
      <c r="CJ596" s="1594"/>
      <c r="CK596" s="1594"/>
      <c r="CL596" s="1594"/>
      <c r="CM596" s="1594"/>
      <c r="CN596" s="1594"/>
      <c r="CO596" s="1594"/>
      <c r="CP596" s="1594"/>
      <c r="CQ596" s="1594"/>
      <c r="CR596" s="1594"/>
      <c r="CS596" s="1594"/>
      <c r="CT596" s="1594"/>
      <c r="CU596" s="1594"/>
      <c r="CV596" s="1594"/>
      <c r="CW596" s="1594"/>
      <c r="CX596" s="1594"/>
      <c r="CY596" s="1594"/>
      <c r="CZ596" s="1594"/>
      <c r="DA596" s="1594"/>
      <c r="DB596" s="1594"/>
      <c r="DC596" s="1594"/>
      <c r="DD596" s="1594"/>
      <c r="DE596" s="1594"/>
      <c r="DF596" s="1594"/>
      <c r="DG596" s="1594"/>
      <c r="DH596" s="1594"/>
      <c r="DI596" s="1594"/>
      <c r="DJ596" s="1594"/>
      <c r="DK596" s="1594"/>
      <c r="DL596" s="1594"/>
      <c r="DM596" s="1594"/>
      <c r="DN596" s="1594"/>
      <c r="DO596" s="1594"/>
      <c r="DP596" s="1594"/>
      <c r="DQ596" s="1594"/>
      <c r="DR596" s="1594"/>
      <c r="DS596" s="1594"/>
      <c r="DT596" s="1594"/>
      <c r="DU596" s="1594"/>
      <c r="DV596" s="1594"/>
      <c r="DW596" s="1594"/>
      <c r="DX596" s="1594"/>
      <c r="DY596" s="1594"/>
      <c r="DZ596" s="1594"/>
      <c r="EA596" s="1594"/>
      <c r="EB596" s="1594"/>
      <c r="EC596" s="1594"/>
      <c r="ED596" s="1594"/>
      <c r="EE596" s="1594"/>
      <c r="EF596" s="1594"/>
      <c r="EG596" s="1594"/>
      <c r="EH596" s="1594"/>
      <c r="EI596" s="1594"/>
      <c r="EJ596" s="1594"/>
      <c r="EK596" s="1594"/>
      <c r="EL596" s="1594"/>
      <c r="EM596" s="1594"/>
      <c r="EN596" s="1594"/>
      <c r="EO596" s="1594"/>
      <c r="EP596" s="1594"/>
      <c r="EQ596" s="1594"/>
      <c r="ER596" s="1594"/>
      <c r="ES596" s="1594"/>
    </row>
    <row r="597" spans="1:149" s="1595" customFormat="1" ht="12.5">
      <c r="A597" s="1644" t="str">
        <f t="shared" si="324"/>
        <v>Organisation</v>
      </c>
      <c r="B597" s="1758"/>
      <c r="C597" s="1758"/>
      <c r="D597" s="1758"/>
      <c r="E597" s="1761"/>
      <c r="F597" s="1592"/>
      <c r="G597" s="1714">
        <f t="shared" si="325"/>
        <v>0</v>
      </c>
      <c r="H597" s="1645"/>
      <c r="I597" s="1714">
        <f t="shared" si="326"/>
        <v>0</v>
      </c>
      <c r="J597" s="1646"/>
      <c r="K597" s="1646"/>
      <c r="L597" s="1592"/>
      <c r="M597" s="1597"/>
      <c r="N597" s="1597"/>
      <c r="O597" s="1646"/>
      <c r="P597" s="1647"/>
      <c r="Q597" s="1647"/>
      <c r="R597" s="1648"/>
      <c r="S597" s="1603"/>
      <c r="T597" s="1649"/>
      <c r="U597" s="1649"/>
      <c r="V597" s="1649"/>
      <c r="W597" s="1649"/>
      <c r="X597" s="1649"/>
      <c r="Y597" s="1649"/>
      <c r="Z597" s="1649"/>
      <c r="AA597" s="1649"/>
      <c r="AB597" s="1649"/>
      <c r="AC597" s="1649"/>
      <c r="AD597" s="1649"/>
      <c r="AE597" s="1649"/>
      <c r="AF597" s="1610">
        <f t="shared" si="305"/>
        <v>0</v>
      </c>
      <c r="AG597" s="1649"/>
      <c r="AH597" s="1649"/>
      <c r="AI597" s="1649"/>
      <c r="AJ597" s="1649"/>
      <c r="AK597" s="1649"/>
      <c r="AL597" s="1649"/>
      <c r="AM597" s="1649"/>
      <c r="AN597" s="1649"/>
      <c r="AO597" s="1649"/>
      <c r="AP597" s="1649"/>
      <c r="AQ597" s="1649"/>
      <c r="AR597" s="1709"/>
      <c r="AS597" s="1779">
        <f t="shared" si="306"/>
        <v>0</v>
      </c>
      <c r="AT597" s="1711">
        <f t="shared" si="327"/>
        <v>0</v>
      </c>
      <c r="AU597" s="1611">
        <f t="shared" si="307"/>
        <v>0</v>
      </c>
      <c r="AV597" s="1611">
        <f t="shared" si="308"/>
        <v>0</v>
      </c>
      <c r="AW597" s="1611">
        <f t="shared" si="309"/>
        <v>0</v>
      </c>
      <c r="AX597" s="1611">
        <f t="shared" si="310"/>
        <v>0</v>
      </c>
      <c r="AY597" s="1611">
        <f t="shared" si="311"/>
        <v>0</v>
      </c>
      <c r="AZ597" s="1611">
        <f t="shared" si="312"/>
        <v>0</v>
      </c>
      <c r="BA597" s="1611">
        <f t="shared" si="313"/>
        <v>0</v>
      </c>
      <c r="BB597" s="1611">
        <f t="shared" si="314"/>
        <v>0</v>
      </c>
      <c r="BC597" s="1611">
        <f t="shared" si="315"/>
        <v>0</v>
      </c>
      <c r="BD597" s="1611">
        <f t="shared" si="316"/>
        <v>0</v>
      </c>
      <c r="BE597" s="1611">
        <f t="shared" si="317"/>
        <v>0</v>
      </c>
      <c r="BF597" s="1611">
        <f t="shared" si="318"/>
        <v>0</v>
      </c>
      <c r="BG597" s="1611">
        <f t="shared" si="328"/>
        <v>0</v>
      </c>
      <c r="BH597" s="1611" t="str">
        <f t="shared" si="329"/>
        <v/>
      </c>
      <c r="BI597" s="1611" t="str">
        <f t="shared" si="330"/>
        <v/>
      </c>
      <c r="BJ597" s="1611" t="str">
        <f t="shared" si="319"/>
        <v/>
      </c>
      <c r="BK597" s="1611" t="str">
        <f t="shared" si="320"/>
        <v/>
      </c>
      <c r="BL597" s="1611" t="str">
        <f t="shared" ca="1" si="321"/>
        <v/>
      </c>
      <c r="BM597" s="1611" t="str">
        <f t="shared" si="331"/>
        <v/>
      </c>
      <c r="BN597" s="1611" t="str">
        <f t="shared" si="322"/>
        <v/>
      </c>
      <c r="BO597" s="1611" t="str">
        <f t="shared" si="323"/>
        <v/>
      </c>
      <c r="BP597" s="1611" t="str">
        <f t="shared" si="332"/>
        <v/>
      </c>
      <c r="BQ597" s="1611" t="str">
        <f t="shared" si="333"/>
        <v/>
      </c>
      <c r="BR597" s="1611" t="str">
        <f t="shared" si="334"/>
        <v/>
      </c>
      <c r="BS597" s="1611" t="str">
        <f t="shared" si="335"/>
        <v/>
      </c>
      <c r="BT597" s="1611" t="str">
        <f t="shared" si="336"/>
        <v/>
      </c>
      <c r="BU597" s="1731">
        <f t="shared" ca="1" si="337"/>
        <v>0</v>
      </c>
      <c r="BV597" s="1594"/>
      <c r="BW597" s="1594"/>
      <c r="BX597" s="1594"/>
      <c r="BY597" s="1594"/>
      <c r="BZ597" s="1594"/>
      <c r="CA597" s="1594"/>
      <c r="CB597" s="1594"/>
      <c r="CC597" s="1594"/>
      <c r="CD597" s="1594"/>
      <c r="CE597" s="1594"/>
      <c r="CF597" s="1594"/>
      <c r="CG597" s="1594"/>
      <c r="CH597" s="1594"/>
      <c r="CI597" s="1594"/>
      <c r="CJ597" s="1594"/>
      <c r="CK597" s="1594"/>
      <c r="CL597" s="1594"/>
      <c r="CM597" s="1594"/>
      <c r="CN597" s="1594"/>
      <c r="CO597" s="1594"/>
      <c r="CP597" s="1594"/>
      <c r="CQ597" s="1594"/>
      <c r="CR597" s="1594"/>
      <c r="CS597" s="1594"/>
      <c r="CT597" s="1594"/>
      <c r="CU597" s="1594"/>
      <c r="CV597" s="1594"/>
      <c r="CW597" s="1594"/>
      <c r="CX597" s="1594"/>
      <c r="CY597" s="1594"/>
      <c r="CZ597" s="1594"/>
      <c r="DA597" s="1594"/>
      <c r="DB597" s="1594"/>
      <c r="DC597" s="1594"/>
      <c r="DD597" s="1594"/>
      <c r="DE597" s="1594"/>
      <c r="DF597" s="1594"/>
      <c r="DG597" s="1594"/>
      <c r="DH597" s="1594"/>
      <c r="DI597" s="1594"/>
      <c r="DJ597" s="1594"/>
      <c r="DK597" s="1594"/>
      <c r="DL597" s="1594"/>
      <c r="DM597" s="1594"/>
      <c r="DN597" s="1594"/>
      <c r="DO597" s="1594"/>
      <c r="DP597" s="1594"/>
      <c r="DQ597" s="1594"/>
      <c r="DR597" s="1594"/>
      <c r="DS597" s="1594"/>
      <c r="DT597" s="1594"/>
      <c r="DU597" s="1594"/>
      <c r="DV597" s="1594"/>
      <c r="DW597" s="1594"/>
      <c r="DX597" s="1594"/>
      <c r="DY597" s="1594"/>
      <c r="DZ597" s="1594"/>
      <c r="EA597" s="1594"/>
      <c r="EB597" s="1594"/>
      <c r="EC597" s="1594"/>
      <c r="ED597" s="1594"/>
      <c r="EE597" s="1594"/>
      <c r="EF597" s="1594"/>
      <c r="EG597" s="1594"/>
      <c r="EH597" s="1594"/>
      <c r="EI597" s="1594"/>
      <c r="EJ597" s="1594"/>
      <c r="EK597" s="1594"/>
      <c r="EL597" s="1594"/>
      <c r="EM597" s="1594"/>
      <c r="EN597" s="1594"/>
      <c r="EO597" s="1594"/>
      <c r="EP597" s="1594"/>
      <c r="EQ597" s="1594"/>
      <c r="ER597" s="1594"/>
      <c r="ES597" s="1594"/>
    </row>
    <row r="598" spans="1:149" s="1595" customFormat="1" ht="12.5">
      <c r="A598" s="1644" t="str">
        <f t="shared" si="324"/>
        <v>Organisation</v>
      </c>
      <c r="B598" s="1758"/>
      <c r="C598" s="1758"/>
      <c r="D598" s="1758"/>
      <c r="E598" s="1761"/>
      <c r="F598" s="1592"/>
      <c r="G598" s="1714">
        <f t="shared" si="325"/>
        <v>0</v>
      </c>
      <c r="H598" s="1645"/>
      <c r="I598" s="1714">
        <f t="shared" si="326"/>
        <v>0</v>
      </c>
      <c r="J598" s="1646"/>
      <c r="K598" s="1646"/>
      <c r="L598" s="1592"/>
      <c r="M598" s="1597"/>
      <c r="N598" s="1597"/>
      <c r="O598" s="1646"/>
      <c r="P598" s="1647"/>
      <c r="Q598" s="1647"/>
      <c r="R598" s="1648"/>
      <c r="S598" s="1603"/>
      <c r="T598" s="1649"/>
      <c r="U598" s="1649"/>
      <c r="V598" s="1649"/>
      <c r="W598" s="1649"/>
      <c r="X598" s="1649"/>
      <c r="Y598" s="1649"/>
      <c r="Z598" s="1649"/>
      <c r="AA598" s="1649"/>
      <c r="AB598" s="1649"/>
      <c r="AC598" s="1649"/>
      <c r="AD598" s="1649"/>
      <c r="AE598" s="1649"/>
      <c r="AF598" s="1610">
        <f t="shared" si="305"/>
        <v>0</v>
      </c>
      <c r="AG598" s="1649"/>
      <c r="AH598" s="1649"/>
      <c r="AI598" s="1649"/>
      <c r="AJ598" s="1649"/>
      <c r="AK598" s="1649"/>
      <c r="AL598" s="1649"/>
      <c r="AM598" s="1649"/>
      <c r="AN598" s="1649"/>
      <c r="AO598" s="1649"/>
      <c r="AP598" s="1649"/>
      <c r="AQ598" s="1649"/>
      <c r="AR598" s="1709"/>
      <c r="AS598" s="1779">
        <f t="shared" si="306"/>
        <v>0</v>
      </c>
      <c r="AT598" s="1711">
        <f t="shared" si="327"/>
        <v>0</v>
      </c>
      <c r="AU598" s="1611">
        <f t="shared" si="307"/>
        <v>0</v>
      </c>
      <c r="AV598" s="1611">
        <f t="shared" si="308"/>
        <v>0</v>
      </c>
      <c r="AW598" s="1611">
        <f t="shared" si="309"/>
        <v>0</v>
      </c>
      <c r="AX598" s="1611">
        <f t="shared" si="310"/>
        <v>0</v>
      </c>
      <c r="AY598" s="1611">
        <f t="shared" si="311"/>
        <v>0</v>
      </c>
      <c r="AZ598" s="1611">
        <f t="shared" si="312"/>
        <v>0</v>
      </c>
      <c r="BA598" s="1611">
        <f t="shared" si="313"/>
        <v>0</v>
      </c>
      <c r="BB598" s="1611">
        <f t="shared" si="314"/>
        <v>0</v>
      </c>
      <c r="BC598" s="1611">
        <f t="shared" si="315"/>
        <v>0</v>
      </c>
      <c r="BD598" s="1611">
        <f t="shared" si="316"/>
        <v>0</v>
      </c>
      <c r="BE598" s="1611">
        <f t="shared" si="317"/>
        <v>0</v>
      </c>
      <c r="BF598" s="1611">
        <f t="shared" si="318"/>
        <v>0</v>
      </c>
      <c r="BG598" s="1611">
        <f t="shared" si="328"/>
        <v>0</v>
      </c>
      <c r="BH598" s="1611" t="str">
        <f t="shared" si="329"/>
        <v/>
      </c>
      <c r="BI598" s="1611" t="str">
        <f t="shared" si="330"/>
        <v/>
      </c>
      <c r="BJ598" s="1611" t="str">
        <f t="shared" si="319"/>
        <v/>
      </c>
      <c r="BK598" s="1611" t="str">
        <f t="shared" si="320"/>
        <v/>
      </c>
      <c r="BL598" s="1611" t="str">
        <f t="shared" ca="1" si="321"/>
        <v/>
      </c>
      <c r="BM598" s="1611" t="str">
        <f t="shared" si="331"/>
        <v/>
      </c>
      <c r="BN598" s="1611" t="str">
        <f t="shared" si="322"/>
        <v/>
      </c>
      <c r="BO598" s="1611" t="str">
        <f t="shared" si="323"/>
        <v/>
      </c>
      <c r="BP598" s="1611" t="str">
        <f t="shared" si="332"/>
        <v/>
      </c>
      <c r="BQ598" s="1611" t="str">
        <f t="shared" si="333"/>
        <v/>
      </c>
      <c r="BR598" s="1611" t="str">
        <f t="shared" si="334"/>
        <v/>
      </c>
      <c r="BS598" s="1611" t="str">
        <f t="shared" si="335"/>
        <v/>
      </c>
      <c r="BT598" s="1611" t="str">
        <f t="shared" si="336"/>
        <v/>
      </c>
      <c r="BU598" s="1731">
        <f t="shared" ca="1" si="337"/>
        <v>0</v>
      </c>
      <c r="BV598" s="1594"/>
      <c r="BW598" s="1594"/>
      <c r="BX598" s="1594"/>
      <c r="BY598" s="1594"/>
      <c r="BZ598" s="1594"/>
      <c r="CA598" s="1594"/>
      <c r="CB598" s="1594"/>
      <c r="CC598" s="1594"/>
      <c r="CD598" s="1594"/>
      <c r="CE598" s="1594"/>
      <c r="CF598" s="1594"/>
      <c r="CG598" s="1594"/>
      <c r="CH598" s="1594"/>
      <c r="CI598" s="1594"/>
      <c r="CJ598" s="1594"/>
      <c r="CK598" s="1594"/>
      <c r="CL598" s="1594"/>
      <c r="CM598" s="1594"/>
      <c r="CN598" s="1594"/>
      <c r="CO598" s="1594"/>
      <c r="CP598" s="1594"/>
      <c r="CQ598" s="1594"/>
      <c r="CR598" s="1594"/>
      <c r="CS598" s="1594"/>
      <c r="CT598" s="1594"/>
      <c r="CU598" s="1594"/>
      <c r="CV598" s="1594"/>
      <c r="CW598" s="1594"/>
      <c r="CX598" s="1594"/>
      <c r="CY598" s="1594"/>
      <c r="CZ598" s="1594"/>
      <c r="DA598" s="1594"/>
      <c r="DB598" s="1594"/>
      <c r="DC598" s="1594"/>
      <c r="DD598" s="1594"/>
      <c r="DE598" s="1594"/>
      <c r="DF598" s="1594"/>
      <c r="DG598" s="1594"/>
      <c r="DH598" s="1594"/>
      <c r="DI598" s="1594"/>
      <c r="DJ598" s="1594"/>
      <c r="DK598" s="1594"/>
      <c r="DL598" s="1594"/>
      <c r="DM598" s="1594"/>
      <c r="DN598" s="1594"/>
      <c r="DO598" s="1594"/>
      <c r="DP598" s="1594"/>
      <c r="DQ598" s="1594"/>
      <c r="DR598" s="1594"/>
      <c r="DS598" s="1594"/>
      <c r="DT598" s="1594"/>
      <c r="DU598" s="1594"/>
      <c r="DV598" s="1594"/>
      <c r="DW598" s="1594"/>
      <c r="DX598" s="1594"/>
      <c r="DY598" s="1594"/>
      <c r="DZ598" s="1594"/>
      <c r="EA598" s="1594"/>
      <c r="EB598" s="1594"/>
      <c r="EC598" s="1594"/>
      <c r="ED598" s="1594"/>
      <c r="EE598" s="1594"/>
      <c r="EF598" s="1594"/>
      <c r="EG598" s="1594"/>
      <c r="EH598" s="1594"/>
      <c r="EI598" s="1594"/>
      <c r="EJ598" s="1594"/>
      <c r="EK598" s="1594"/>
      <c r="EL598" s="1594"/>
      <c r="EM598" s="1594"/>
      <c r="EN598" s="1594"/>
      <c r="EO598" s="1594"/>
      <c r="EP598" s="1594"/>
      <c r="EQ598" s="1594"/>
      <c r="ER598" s="1594"/>
      <c r="ES598" s="1594"/>
    </row>
    <row r="599" spans="1:149" s="1595" customFormat="1" ht="12.5">
      <c r="A599" s="1644" t="str">
        <f t="shared" si="324"/>
        <v>Organisation</v>
      </c>
      <c r="B599" s="1758"/>
      <c r="C599" s="1758"/>
      <c r="D599" s="1758"/>
      <c r="E599" s="1761"/>
      <c r="F599" s="1592"/>
      <c r="G599" s="1714">
        <f t="shared" si="325"/>
        <v>0</v>
      </c>
      <c r="H599" s="1645"/>
      <c r="I599" s="1714">
        <f t="shared" si="326"/>
        <v>0</v>
      </c>
      <c r="J599" s="1646"/>
      <c r="K599" s="1646"/>
      <c r="L599" s="1592"/>
      <c r="M599" s="1597"/>
      <c r="N599" s="1597"/>
      <c r="O599" s="1646"/>
      <c r="P599" s="1647"/>
      <c r="Q599" s="1647"/>
      <c r="R599" s="1648"/>
      <c r="S599" s="1603"/>
      <c r="T599" s="1649"/>
      <c r="U599" s="1649"/>
      <c r="V599" s="1649"/>
      <c r="W599" s="1649"/>
      <c r="X599" s="1649"/>
      <c r="Y599" s="1649"/>
      <c r="Z599" s="1649"/>
      <c r="AA599" s="1649"/>
      <c r="AB599" s="1649"/>
      <c r="AC599" s="1649"/>
      <c r="AD599" s="1649"/>
      <c r="AE599" s="1649"/>
      <c r="AF599" s="1610">
        <f t="shared" si="305"/>
        <v>0</v>
      </c>
      <c r="AG599" s="1649"/>
      <c r="AH599" s="1649"/>
      <c r="AI599" s="1649"/>
      <c r="AJ599" s="1649"/>
      <c r="AK599" s="1649"/>
      <c r="AL599" s="1649"/>
      <c r="AM599" s="1649"/>
      <c r="AN599" s="1649"/>
      <c r="AO599" s="1649"/>
      <c r="AP599" s="1649"/>
      <c r="AQ599" s="1649"/>
      <c r="AR599" s="1709"/>
      <c r="AS599" s="1779">
        <f t="shared" si="306"/>
        <v>0</v>
      </c>
      <c r="AT599" s="1711">
        <f t="shared" si="327"/>
        <v>0</v>
      </c>
      <c r="AU599" s="1611">
        <f t="shared" si="307"/>
        <v>0</v>
      </c>
      <c r="AV599" s="1611">
        <f t="shared" si="308"/>
        <v>0</v>
      </c>
      <c r="AW599" s="1611">
        <f t="shared" si="309"/>
        <v>0</v>
      </c>
      <c r="AX599" s="1611">
        <f t="shared" si="310"/>
        <v>0</v>
      </c>
      <c r="AY599" s="1611">
        <f t="shared" si="311"/>
        <v>0</v>
      </c>
      <c r="AZ599" s="1611">
        <f t="shared" si="312"/>
        <v>0</v>
      </c>
      <c r="BA599" s="1611">
        <f t="shared" si="313"/>
        <v>0</v>
      </c>
      <c r="BB599" s="1611">
        <f t="shared" si="314"/>
        <v>0</v>
      </c>
      <c r="BC599" s="1611">
        <f t="shared" si="315"/>
        <v>0</v>
      </c>
      <c r="BD599" s="1611">
        <f t="shared" si="316"/>
        <v>0</v>
      </c>
      <c r="BE599" s="1611">
        <f t="shared" si="317"/>
        <v>0</v>
      </c>
      <c r="BF599" s="1611">
        <f t="shared" si="318"/>
        <v>0</v>
      </c>
      <c r="BG599" s="1611">
        <f t="shared" si="328"/>
        <v>0</v>
      </c>
      <c r="BH599" s="1611" t="str">
        <f t="shared" si="329"/>
        <v/>
      </c>
      <c r="BI599" s="1611" t="str">
        <f t="shared" si="330"/>
        <v/>
      </c>
      <c r="BJ599" s="1611" t="str">
        <f t="shared" si="319"/>
        <v/>
      </c>
      <c r="BK599" s="1611" t="str">
        <f t="shared" si="320"/>
        <v/>
      </c>
      <c r="BL599" s="1611" t="str">
        <f t="shared" ca="1" si="321"/>
        <v/>
      </c>
      <c r="BM599" s="1611" t="str">
        <f t="shared" si="331"/>
        <v/>
      </c>
      <c r="BN599" s="1611" t="str">
        <f t="shared" si="322"/>
        <v/>
      </c>
      <c r="BO599" s="1611" t="str">
        <f t="shared" si="323"/>
        <v/>
      </c>
      <c r="BP599" s="1611" t="str">
        <f t="shared" si="332"/>
        <v/>
      </c>
      <c r="BQ599" s="1611" t="str">
        <f t="shared" si="333"/>
        <v/>
      </c>
      <c r="BR599" s="1611" t="str">
        <f t="shared" si="334"/>
        <v/>
      </c>
      <c r="BS599" s="1611" t="str">
        <f t="shared" si="335"/>
        <v/>
      </c>
      <c r="BT599" s="1611" t="str">
        <f t="shared" si="336"/>
        <v/>
      </c>
      <c r="BU599" s="1731">
        <f t="shared" ca="1" si="337"/>
        <v>0</v>
      </c>
      <c r="BV599" s="1594"/>
      <c r="BW599" s="1594"/>
      <c r="BX599" s="1594"/>
      <c r="BY599" s="1594"/>
      <c r="BZ599" s="1594"/>
      <c r="CA599" s="1594"/>
      <c r="CB599" s="1594"/>
      <c r="CC599" s="1594"/>
      <c r="CD599" s="1594"/>
      <c r="CE599" s="1594"/>
      <c r="CF599" s="1594"/>
      <c r="CG599" s="1594"/>
      <c r="CH599" s="1594"/>
      <c r="CI599" s="1594"/>
      <c r="CJ599" s="1594"/>
      <c r="CK599" s="1594"/>
      <c r="CL599" s="1594"/>
      <c r="CM599" s="1594"/>
      <c r="CN599" s="1594"/>
      <c r="CO599" s="1594"/>
      <c r="CP599" s="1594"/>
      <c r="CQ599" s="1594"/>
      <c r="CR599" s="1594"/>
      <c r="CS599" s="1594"/>
      <c r="CT599" s="1594"/>
      <c r="CU599" s="1594"/>
      <c r="CV599" s="1594"/>
      <c r="CW599" s="1594"/>
      <c r="CX599" s="1594"/>
      <c r="CY599" s="1594"/>
      <c r="CZ599" s="1594"/>
      <c r="DA599" s="1594"/>
      <c r="DB599" s="1594"/>
      <c r="DC599" s="1594"/>
      <c r="DD599" s="1594"/>
      <c r="DE599" s="1594"/>
      <c r="DF599" s="1594"/>
      <c r="DG599" s="1594"/>
      <c r="DH599" s="1594"/>
      <c r="DI599" s="1594"/>
      <c r="DJ599" s="1594"/>
      <c r="DK599" s="1594"/>
      <c r="DL599" s="1594"/>
      <c r="DM599" s="1594"/>
      <c r="DN599" s="1594"/>
      <c r="DO599" s="1594"/>
      <c r="DP599" s="1594"/>
      <c r="DQ599" s="1594"/>
      <c r="DR599" s="1594"/>
      <c r="DS599" s="1594"/>
      <c r="DT599" s="1594"/>
      <c r="DU599" s="1594"/>
      <c r="DV599" s="1594"/>
      <c r="DW599" s="1594"/>
      <c r="DX599" s="1594"/>
      <c r="DY599" s="1594"/>
      <c r="DZ599" s="1594"/>
      <c r="EA599" s="1594"/>
      <c r="EB599" s="1594"/>
      <c r="EC599" s="1594"/>
      <c r="ED599" s="1594"/>
      <c r="EE599" s="1594"/>
      <c r="EF599" s="1594"/>
      <c r="EG599" s="1594"/>
      <c r="EH599" s="1594"/>
      <c r="EI599" s="1594"/>
      <c r="EJ599" s="1594"/>
      <c r="EK599" s="1594"/>
      <c r="EL599" s="1594"/>
      <c r="EM599" s="1594"/>
      <c r="EN599" s="1594"/>
      <c r="EO599" s="1594"/>
      <c r="EP599" s="1594"/>
      <c r="EQ599" s="1594"/>
      <c r="ER599" s="1594"/>
      <c r="ES599" s="1594"/>
    </row>
    <row r="600" spans="1:149" s="1595" customFormat="1" ht="12.5">
      <c r="A600" s="1644" t="str">
        <f t="shared" si="324"/>
        <v>Organisation</v>
      </c>
      <c r="B600" s="1758"/>
      <c r="C600" s="1758"/>
      <c r="D600" s="1758"/>
      <c r="E600" s="1761"/>
      <c r="F600" s="1592"/>
      <c r="G600" s="1714">
        <f t="shared" si="325"/>
        <v>0</v>
      </c>
      <c r="H600" s="1645"/>
      <c r="I600" s="1714">
        <f t="shared" si="326"/>
        <v>0</v>
      </c>
      <c r="J600" s="1646"/>
      <c r="K600" s="1646"/>
      <c r="L600" s="1592"/>
      <c r="M600" s="1597"/>
      <c r="N600" s="1597"/>
      <c r="O600" s="1646"/>
      <c r="P600" s="1647"/>
      <c r="Q600" s="1647"/>
      <c r="R600" s="1648"/>
      <c r="S600" s="1603"/>
      <c r="T600" s="1649"/>
      <c r="U600" s="1649"/>
      <c r="V600" s="1649"/>
      <c r="W600" s="1649"/>
      <c r="X600" s="1649"/>
      <c r="Y600" s="1649"/>
      <c r="Z600" s="1649"/>
      <c r="AA600" s="1649"/>
      <c r="AB600" s="1649"/>
      <c r="AC600" s="1649"/>
      <c r="AD600" s="1649"/>
      <c r="AE600" s="1649"/>
      <c r="AF600" s="1610">
        <f t="shared" si="305"/>
        <v>0</v>
      </c>
      <c r="AG600" s="1649"/>
      <c r="AH600" s="1649"/>
      <c r="AI600" s="1649"/>
      <c r="AJ600" s="1649"/>
      <c r="AK600" s="1649"/>
      <c r="AL600" s="1649"/>
      <c r="AM600" s="1649"/>
      <c r="AN600" s="1649"/>
      <c r="AO600" s="1649"/>
      <c r="AP600" s="1649"/>
      <c r="AQ600" s="1649"/>
      <c r="AR600" s="1709"/>
      <c r="AS600" s="1779">
        <f t="shared" si="306"/>
        <v>0</v>
      </c>
      <c r="AT600" s="1711">
        <f t="shared" si="327"/>
        <v>0</v>
      </c>
      <c r="AU600" s="1611">
        <f t="shared" si="307"/>
        <v>0</v>
      </c>
      <c r="AV600" s="1611">
        <f t="shared" si="308"/>
        <v>0</v>
      </c>
      <c r="AW600" s="1611">
        <f t="shared" si="309"/>
        <v>0</v>
      </c>
      <c r="AX600" s="1611">
        <f t="shared" si="310"/>
        <v>0</v>
      </c>
      <c r="AY600" s="1611">
        <f t="shared" si="311"/>
        <v>0</v>
      </c>
      <c r="AZ600" s="1611">
        <f t="shared" si="312"/>
        <v>0</v>
      </c>
      <c r="BA600" s="1611">
        <f t="shared" si="313"/>
        <v>0</v>
      </c>
      <c r="BB600" s="1611">
        <f t="shared" si="314"/>
        <v>0</v>
      </c>
      <c r="BC600" s="1611">
        <f t="shared" si="315"/>
        <v>0</v>
      </c>
      <c r="BD600" s="1611">
        <f t="shared" si="316"/>
        <v>0</v>
      </c>
      <c r="BE600" s="1611">
        <f t="shared" si="317"/>
        <v>0</v>
      </c>
      <c r="BF600" s="1611">
        <f t="shared" si="318"/>
        <v>0</v>
      </c>
      <c r="BG600" s="1611">
        <f t="shared" si="328"/>
        <v>0</v>
      </c>
      <c r="BH600" s="1611" t="str">
        <f t="shared" si="329"/>
        <v/>
      </c>
      <c r="BI600" s="1611" t="str">
        <f t="shared" si="330"/>
        <v/>
      </c>
      <c r="BJ600" s="1611" t="str">
        <f t="shared" si="319"/>
        <v/>
      </c>
      <c r="BK600" s="1611" t="str">
        <f t="shared" si="320"/>
        <v/>
      </c>
      <c r="BL600" s="1611" t="str">
        <f t="shared" ca="1" si="321"/>
        <v/>
      </c>
      <c r="BM600" s="1611" t="str">
        <f t="shared" si="331"/>
        <v/>
      </c>
      <c r="BN600" s="1611" t="str">
        <f t="shared" si="322"/>
        <v/>
      </c>
      <c r="BO600" s="1611" t="str">
        <f t="shared" si="323"/>
        <v/>
      </c>
      <c r="BP600" s="1611" t="str">
        <f t="shared" si="332"/>
        <v/>
      </c>
      <c r="BQ600" s="1611" t="str">
        <f t="shared" si="333"/>
        <v/>
      </c>
      <c r="BR600" s="1611" t="str">
        <f t="shared" si="334"/>
        <v/>
      </c>
      <c r="BS600" s="1611" t="str">
        <f t="shared" si="335"/>
        <v/>
      </c>
      <c r="BT600" s="1611" t="str">
        <f t="shared" si="336"/>
        <v/>
      </c>
      <c r="BU600" s="1731">
        <f t="shared" ca="1" si="337"/>
        <v>0</v>
      </c>
      <c r="BV600" s="1594"/>
      <c r="BW600" s="1594"/>
      <c r="BX600" s="1594"/>
      <c r="BY600" s="1594"/>
      <c r="BZ600" s="1594"/>
      <c r="CA600" s="1594"/>
      <c r="CB600" s="1594"/>
      <c r="CC600" s="1594"/>
      <c r="CD600" s="1594"/>
      <c r="CE600" s="1594"/>
      <c r="CF600" s="1594"/>
      <c r="CG600" s="1594"/>
      <c r="CH600" s="1594"/>
      <c r="CI600" s="1594"/>
      <c r="CJ600" s="1594"/>
      <c r="CK600" s="1594"/>
      <c r="CL600" s="1594"/>
      <c r="CM600" s="1594"/>
      <c r="CN600" s="1594"/>
      <c r="CO600" s="1594"/>
      <c r="CP600" s="1594"/>
      <c r="CQ600" s="1594"/>
      <c r="CR600" s="1594"/>
      <c r="CS600" s="1594"/>
      <c r="CT600" s="1594"/>
      <c r="CU600" s="1594"/>
      <c r="CV600" s="1594"/>
      <c r="CW600" s="1594"/>
      <c r="CX600" s="1594"/>
      <c r="CY600" s="1594"/>
      <c r="CZ600" s="1594"/>
      <c r="DA600" s="1594"/>
      <c r="DB600" s="1594"/>
      <c r="DC600" s="1594"/>
      <c r="DD600" s="1594"/>
      <c r="DE600" s="1594"/>
      <c r="DF600" s="1594"/>
      <c r="DG600" s="1594"/>
      <c r="DH600" s="1594"/>
      <c r="DI600" s="1594"/>
      <c r="DJ600" s="1594"/>
      <c r="DK600" s="1594"/>
      <c r="DL600" s="1594"/>
      <c r="DM600" s="1594"/>
      <c r="DN600" s="1594"/>
      <c r="DO600" s="1594"/>
      <c r="DP600" s="1594"/>
      <c r="DQ600" s="1594"/>
      <c r="DR600" s="1594"/>
      <c r="DS600" s="1594"/>
      <c r="DT600" s="1594"/>
      <c r="DU600" s="1594"/>
      <c r="DV600" s="1594"/>
      <c r="DW600" s="1594"/>
      <c r="DX600" s="1594"/>
      <c r="DY600" s="1594"/>
      <c r="DZ600" s="1594"/>
      <c r="EA600" s="1594"/>
      <c r="EB600" s="1594"/>
      <c r="EC600" s="1594"/>
      <c r="ED600" s="1594"/>
      <c r="EE600" s="1594"/>
      <c r="EF600" s="1594"/>
      <c r="EG600" s="1594"/>
      <c r="EH600" s="1594"/>
      <c r="EI600" s="1594"/>
      <c r="EJ600" s="1594"/>
      <c r="EK600" s="1594"/>
      <c r="EL600" s="1594"/>
      <c r="EM600" s="1594"/>
      <c r="EN600" s="1594"/>
      <c r="EO600" s="1594"/>
      <c r="EP600" s="1594"/>
      <c r="EQ600" s="1594"/>
      <c r="ER600" s="1594"/>
      <c r="ES600" s="1594"/>
    </row>
    <row r="601" spans="1:149" s="1595" customFormat="1" ht="12.5">
      <c r="A601" s="1644" t="str">
        <f t="shared" si="324"/>
        <v>Organisation</v>
      </c>
      <c r="B601" s="1758"/>
      <c r="C601" s="1758"/>
      <c r="D601" s="1758"/>
      <c r="E601" s="1761"/>
      <c r="F601" s="1592"/>
      <c r="G601" s="1714">
        <f t="shared" si="325"/>
        <v>0</v>
      </c>
      <c r="H601" s="1645"/>
      <c r="I601" s="1714">
        <f t="shared" si="326"/>
        <v>0</v>
      </c>
      <c r="J601" s="1646"/>
      <c r="K601" s="1646"/>
      <c r="L601" s="1592"/>
      <c r="M601" s="1597"/>
      <c r="N601" s="1597"/>
      <c r="O601" s="1646"/>
      <c r="P601" s="1647"/>
      <c r="Q601" s="1647"/>
      <c r="R601" s="1648"/>
      <c r="S601" s="1603"/>
      <c r="T601" s="1649"/>
      <c r="U601" s="1649"/>
      <c r="V601" s="1649"/>
      <c r="W601" s="1649"/>
      <c r="X601" s="1649"/>
      <c r="Y601" s="1649"/>
      <c r="Z601" s="1649"/>
      <c r="AA601" s="1649"/>
      <c r="AB601" s="1649"/>
      <c r="AC601" s="1649"/>
      <c r="AD601" s="1649"/>
      <c r="AE601" s="1649"/>
      <c r="AF601" s="1610">
        <f t="shared" si="305"/>
        <v>0</v>
      </c>
      <c r="AG601" s="1649"/>
      <c r="AH601" s="1649"/>
      <c r="AI601" s="1649"/>
      <c r="AJ601" s="1649"/>
      <c r="AK601" s="1649"/>
      <c r="AL601" s="1649"/>
      <c r="AM601" s="1649"/>
      <c r="AN601" s="1649"/>
      <c r="AO601" s="1649"/>
      <c r="AP601" s="1649"/>
      <c r="AQ601" s="1649"/>
      <c r="AR601" s="1709"/>
      <c r="AS601" s="1779">
        <f t="shared" si="306"/>
        <v>0</v>
      </c>
      <c r="AT601" s="1711">
        <f t="shared" si="327"/>
        <v>0</v>
      </c>
      <c r="AU601" s="1611">
        <f t="shared" si="307"/>
        <v>0</v>
      </c>
      <c r="AV601" s="1611">
        <f t="shared" si="308"/>
        <v>0</v>
      </c>
      <c r="AW601" s="1611">
        <f t="shared" si="309"/>
        <v>0</v>
      </c>
      <c r="AX601" s="1611">
        <f t="shared" si="310"/>
        <v>0</v>
      </c>
      <c r="AY601" s="1611">
        <f t="shared" si="311"/>
        <v>0</v>
      </c>
      <c r="AZ601" s="1611">
        <f t="shared" si="312"/>
        <v>0</v>
      </c>
      <c r="BA601" s="1611">
        <f t="shared" si="313"/>
        <v>0</v>
      </c>
      <c r="BB601" s="1611">
        <f t="shared" si="314"/>
        <v>0</v>
      </c>
      <c r="BC601" s="1611">
        <f t="shared" si="315"/>
        <v>0</v>
      </c>
      <c r="BD601" s="1611">
        <f t="shared" si="316"/>
        <v>0</v>
      </c>
      <c r="BE601" s="1611">
        <f t="shared" si="317"/>
        <v>0</v>
      </c>
      <c r="BF601" s="1611">
        <f t="shared" si="318"/>
        <v>0</v>
      </c>
      <c r="BG601" s="1611">
        <f t="shared" si="328"/>
        <v>0</v>
      </c>
      <c r="BH601" s="1611" t="str">
        <f t="shared" si="329"/>
        <v/>
      </c>
      <c r="BI601" s="1611" t="str">
        <f t="shared" si="330"/>
        <v/>
      </c>
      <c r="BJ601" s="1611" t="str">
        <f t="shared" si="319"/>
        <v/>
      </c>
      <c r="BK601" s="1611" t="str">
        <f t="shared" si="320"/>
        <v/>
      </c>
      <c r="BL601" s="1611" t="str">
        <f t="shared" ca="1" si="321"/>
        <v/>
      </c>
      <c r="BM601" s="1611" t="str">
        <f t="shared" si="331"/>
        <v/>
      </c>
      <c r="BN601" s="1611" t="str">
        <f t="shared" si="322"/>
        <v/>
      </c>
      <c r="BO601" s="1611" t="str">
        <f t="shared" si="323"/>
        <v/>
      </c>
      <c r="BP601" s="1611" t="str">
        <f t="shared" si="332"/>
        <v/>
      </c>
      <c r="BQ601" s="1611" t="str">
        <f t="shared" si="333"/>
        <v/>
      </c>
      <c r="BR601" s="1611" t="str">
        <f t="shared" si="334"/>
        <v/>
      </c>
      <c r="BS601" s="1611" t="str">
        <f t="shared" si="335"/>
        <v/>
      </c>
      <c r="BT601" s="1611" t="str">
        <f t="shared" si="336"/>
        <v/>
      </c>
      <c r="BU601" s="1731">
        <f t="shared" ca="1" si="337"/>
        <v>0</v>
      </c>
      <c r="BV601" s="1594"/>
      <c r="BW601" s="1594"/>
      <c r="BX601" s="1594"/>
      <c r="BY601" s="1594"/>
      <c r="BZ601" s="1594"/>
      <c r="CA601" s="1594"/>
      <c r="CB601" s="1594"/>
      <c r="CC601" s="1594"/>
      <c r="CD601" s="1594"/>
      <c r="CE601" s="1594"/>
      <c r="CF601" s="1594"/>
      <c r="CG601" s="1594"/>
      <c r="CH601" s="1594"/>
      <c r="CI601" s="1594"/>
      <c r="CJ601" s="1594"/>
      <c r="CK601" s="1594"/>
      <c r="CL601" s="1594"/>
      <c r="CM601" s="1594"/>
      <c r="CN601" s="1594"/>
      <c r="CO601" s="1594"/>
      <c r="CP601" s="1594"/>
      <c r="CQ601" s="1594"/>
      <c r="CR601" s="1594"/>
      <c r="CS601" s="1594"/>
      <c r="CT601" s="1594"/>
      <c r="CU601" s="1594"/>
      <c r="CV601" s="1594"/>
      <c r="CW601" s="1594"/>
      <c r="CX601" s="1594"/>
      <c r="CY601" s="1594"/>
      <c r="CZ601" s="1594"/>
      <c r="DA601" s="1594"/>
      <c r="DB601" s="1594"/>
      <c r="DC601" s="1594"/>
      <c r="DD601" s="1594"/>
      <c r="DE601" s="1594"/>
      <c r="DF601" s="1594"/>
      <c r="DG601" s="1594"/>
      <c r="DH601" s="1594"/>
      <c r="DI601" s="1594"/>
      <c r="DJ601" s="1594"/>
      <c r="DK601" s="1594"/>
      <c r="DL601" s="1594"/>
      <c r="DM601" s="1594"/>
      <c r="DN601" s="1594"/>
      <c r="DO601" s="1594"/>
      <c r="DP601" s="1594"/>
      <c r="DQ601" s="1594"/>
      <c r="DR601" s="1594"/>
      <c r="DS601" s="1594"/>
      <c r="DT601" s="1594"/>
      <c r="DU601" s="1594"/>
      <c r="DV601" s="1594"/>
      <c r="DW601" s="1594"/>
      <c r="DX601" s="1594"/>
      <c r="DY601" s="1594"/>
      <c r="DZ601" s="1594"/>
      <c r="EA601" s="1594"/>
      <c r="EB601" s="1594"/>
      <c r="EC601" s="1594"/>
      <c r="ED601" s="1594"/>
      <c r="EE601" s="1594"/>
      <c r="EF601" s="1594"/>
      <c r="EG601" s="1594"/>
      <c r="EH601" s="1594"/>
      <c r="EI601" s="1594"/>
      <c r="EJ601" s="1594"/>
      <c r="EK601" s="1594"/>
      <c r="EL601" s="1594"/>
      <c r="EM601" s="1594"/>
      <c r="EN601" s="1594"/>
      <c r="EO601" s="1594"/>
      <c r="EP601" s="1594"/>
      <c r="EQ601" s="1594"/>
      <c r="ER601" s="1594"/>
      <c r="ES601" s="1594"/>
    </row>
    <row r="602" spans="1:149" s="1595" customFormat="1" ht="12.5">
      <c r="A602" s="1644" t="str">
        <f t="shared" si="324"/>
        <v>Organisation</v>
      </c>
      <c r="B602" s="1758"/>
      <c r="C602" s="1758"/>
      <c r="D602" s="1758"/>
      <c r="E602" s="1761"/>
      <c r="F602" s="1592"/>
      <c r="G602" s="1714">
        <f t="shared" si="325"/>
        <v>0</v>
      </c>
      <c r="H602" s="1645"/>
      <c r="I602" s="1714">
        <f t="shared" si="326"/>
        <v>0</v>
      </c>
      <c r="J602" s="1646"/>
      <c r="K602" s="1646"/>
      <c r="L602" s="1592"/>
      <c r="M602" s="1597"/>
      <c r="N602" s="1597"/>
      <c r="O602" s="1646"/>
      <c r="P602" s="1647"/>
      <c r="Q602" s="1647"/>
      <c r="R602" s="1648"/>
      <c r="S602" s="1603"/>
      <c r="T602" s="1649"/>
      <c r="U602" s="1649"/>
      <c r="V602" s="1649"/>
      <c r="W602" s="1649"/>
      <c r="X602" s="1649"/>
      <c r="Y602" s="1649"/>
      <c r="Z602" s="1649"/>
      <c r="AA602" s="1649"/>
      <c r="AB602" s="1649"/>
      <c r="AC602" s="1649"/>
      <c r="AD602" s="1649"/>
      <c r="AE602" s="1649"/>
      <c r="AF602" s="1610">
        <f t="shared" si="305"/>
        <v>0</v>
      </c>
      <c r="AG602" s="1649"/>
      <c r="AH602" s="1649"/>
      <c r="AI602" s="1649"/>
      <c r="AJ602" s="1649"/>
      <c r="AK602" s="1649"/>
      <c r="AL602" s="1649"/>
      <c r="AM602" s="1649"/>
      <c r="AN602" s="1649"/>
      <c r="AO602" s="1649"/>
      <c r="AP602" s="1649"/>
      <c r="AQ602" s="1649"/>
      <c r="AR602" s="1709"/>
      <c r="AS602" s="1779">
        <f t="shared" si="306"/>
        <v>0</v>
      </c>
      <c r="AT602" s="1711">
        <f t="shared" si="327"/>
        <v>0</v>
      </c>
      <c r="AU602" s="1611">
        <f t="shared" si="307"/>
        <v>0</v>
      </c>
      <c r="AV602" s="1611">
        <f t="shared" si="308"/>
        <v>0</v>
      </c>
      <c r="AW602" s="1611">
        <f t="shared" si="309"/>
        <v>0</v>
      </c>
      <c r="AX602" s="1611">
        <f t="shared" si="310"/>
        <v>0</v>
      </c>
      <c r="AY602" s="1611">
        <f t="shared" si="311"/>
        <v>0</v>
      </c>
      <c r="AZ602" s="1611">
        <f t="shared" si="312"/>
        <v>0</v>
      </c>
      <c r="BA602" s="1611">
        <f t="shared" si="313"/>
        <v>0</v>
      </c>
      <c r="BB602" s="1611">
        <f t="shared" si="314"/>
        <v>0</v>
      </c>
      <c r="BC602" s="1611">
        <f t="shared" si="315"/>
        <v>0</v>
      </c>
      <c r="BD602" s="1611">
        <f t="shared" si="316"/>
        <v>0</v>
      </c>
      <c r="BE602" s="1611">
        <f t="shared" si="317"/>
        <v>0</v>
      </c>
      <c r="BF602" s="1611">
        <f t="shared" si="318"/>
        <v>0</v>
      </c>
      <c r="BG602" s="1611">
        <f t="shared" si="328"/>
        <v>0</v>
      </c>
      <c r="BH602" s="1611" t="str">
        <f t="shared" si="329"/>
        <v/>
      </c>
      <c r="BI602" s="1611" t="str">
        <f t="shared" si="330"/>
        <v/>
      </c>
      <c r="BJ602" s="1611" t="str">
        <f t="shared" si="319"/>
        <v/>
      </c>
      <c r="BK602" s="1611" t="str">
        <f t="shared" si="320"/>
        <v/>
      </c>
      <c r="BL602" s="1611" t="str">
        <f t="shared" ca="1" si="321"/>
        <v/>
      </c>
      <c r="BM602" s="1611" t="str">
        <f t="shared" si="331"/>
        <v/>
      </c>
      <c r="BN602" s="1611" t="str">
        <f t="shared" si="322"/>
        <v/>
      </c>
      <c r="BO602" s="1611" t="str">
        <f t="shared" si="323"/>
        <v/>
      </c>
      <c r="BP602" s="1611" t="str">
        <f t="shared" si="332"/>
        <v/>
      </c>
      <c r="BQ602" s="1611" t="str">
        <f t="shared" si="333"/>
        <v/>
      </c>
      <c r="BR602" s="1611" t="str">
        <f t="shared" si="334"/>
        <v/>
      </c>
      <c r="BS602" s="1611" t="str">
        <f t="shared" si="335"/>
        <v/>
      </c>
      <c r="BT602" s="1611" t="str">
        <f t="shared" si="336"/>
        <v/>
      </c>
      <c r="BU602" s="1731">
        <f t="shared" ca="1" si="337"/>
        <v>0</v>
      </c>
      <c r="BV602" s="1594"/>
      <c r="BW602" s="1594"/>
      <c r="BX602" s="1594"/>
      <c r="BY602" s="1594"/>
      <c r="BZ602" s="1594"/>
      <c r="CA602" s="1594"/>
      <c r="CB602" s="1594"/>
      <c r="CC602" s="1594"/>
      <c r="CD602" s="1594"/>
      <c r="CE602" s="1594"/>
      <c r="CF602" s="1594"/>
      <c r="CG602" s="1594"/>
      <c r="CH602" s="1594"/>
      <c r="CI602" s="1594"/>
      <c r="CJ602" s="1594"/>
      <c r="CK602" s="1594"/>
      <c r="CL602" s="1594"/>
      <c r="CM602" s="1594"/>
      <c r="CN602" s="1594"/>
      <c r="CO602" s="1594"/>
      <c r="CP602" s="1594"/>
      <c r="CQ602" s="1594"/>
      <c r="CR602" s="1594"/>
      <c r="CS602" s="1594"/>
      <c r="CT602" s="1594"/>
      <c r="CU602" s="1594"/>
      <c r="CV602" s="1594"/>
      <c r="CW602" s="1594"/>
      <c r="CX602" s="1594"/>
      <c r="CY602" s="1594"/>
      <c r="CZ602" s="1594"/>
      <c r="DA602" s="1594"/>
      <c r="DB602" s="1594"/>
      <c r="DC602" s="1594"/>
      <c r="DD602" s="1594"/>
      <c r="DE602" s="1594"/>
      <c r="DF602" s="1594"/>
      <c r="DG602" s="1594"/>
      <c r="DH602" s="1594"/>
      <c r="DI602" s="1594"/>
      <c r="DJ602" s="1594"/>
      <c r="DK602" s="1594"/>
      <c r="DL602" s="1594"/>
      <c r="DM602" s="1594"/>
      <c r="DN602" s="1594"/>
      <c r="DO602" s="1594"/>
      <c r="DP602" s="1594"/>
      <c r="DQ602" s="1594"/>
      <c r="DR602" s="1594"/>
      <c r="DS602" s="1594"/>
      <c r="DT602" s="1594"/>
      <c r="DU602" s="1594"/>
      <c r="DV602" s="1594"/>
      <c r="DW602" s="1594"/>
      <c r="DX602" s="1594"/>
      <c r="DY602" s="1594"/>
      <c r="DZ602" s="1594"/>
      <c r="EA602" s="1594"/>
      <c r="EB602" s="1594"/>
      <c r="EC602" s="1594"/>
      <c r="ED602" s="1594"/>
      <c r="EE602" s="1594"/>
      <c r="EF602" s="1594"/>
      <c r="EG602" s="1594"/>
      <c r="EH602" s="1594"/>
      <c r="EI602" s="1594"/>
      <c r="EJ602" s="1594"/>
      <c r="EK602" s="1594"/>
      <c r="EL602" s="1594"/>
      <c r="EM602" s="1594"/>
      <c r="EN602" s="1594"/>
      <c r="EO602" s="1594"/>
      <c r="EP602" s="1594"/>
      <c r="EQ602" s="1594"/>
      <c r="ER602" s="1594"/>
      <c r="ES602" s="1594"/>
    </row>
    <row r="603" spans="1:149" s="1595" customFormat="1" ht="12.5">
      <c r="A603" s="1644" t="str">
        <f t="shared" si="324"/>
        <v>Organisation</v>
      </c>
      <c r="B603" s="1758"/>
      <c r="C603" s="1758"/>
      <c r="D603" s="1758"/>
      <c r="E603" s="1761"/>
      <c r="F603" s="1592"/>
      <c r="G603" s="1714">
        <f t="shared" si="325"/>
        <v>0</v>
      </c>
      <c r="H603" s="1645"/>
      <c r="I603" s="1714">
        <f t="shared" si="326"/>
        <v>0</v>
      </c>
      <c r="J603" s="1646"/>
      <c r="K603" s="1646"/>
      <c r="L603" s="1592"/>
      <c r="M603" s="1597"/>
      <c r="N603" s="1597"/>
      <c r="O603" s="1646"/>
      <c r="P603" s="1647"/>
      <c r="Q603" s="1647"/>
      <c r="R603" s="1648"/>
      <c r="S603" s="1603"/>
      <c r="T603" s="1649"/>
      <c r="U603" s="1649"/>
      <c r="V603" s="1649"/>
      <c r="W603" s="1649"/>
      <c r="X603" s="1649"/>
      <c r="Y603" s="1649"/>
      <c r="Z603" s="1649"/>
      <c r="AA603" s="1649"/>
      <c r="AB603" s="1649"/>
      <c r="AC603" s="1649"/>
      <c r="AD603" s="1649"/>
      <c r="AE603" s="1649"/>
      <c r="AF603" s="1610">
        <f t="shared" si="305"/>
        <v>0</v>
      </c>
      <c r="AG603" s="1649"/>
      <c r="AH603" s="1649"/>
      <c r="AI603" s="1649"/>
      <c r="AJ603" s="1649"/>
      <c r="AK603" s="1649"/>
      <c r="AL603" s="1649"/>
      <c r="AM603" s="1649"/>
      <c r="AN603" s="1649"/>
      <c r="AO603" s="1649"/>
      <c r="AP603" s="1649"/>
      <c r="AQ603" s="1649"/>
      <c r="AR603" s="1709"/>
      <c r="AS603" s="1779">
        <f t="shared" si="306"/>
        <v>0</v>
      </c>
      <c r="AT603" s="1711">
        <f t="shared" si="327"/>
        <v>0</v>
      </c>
      <c r="AU603" s="1611">
        <f t="shared" si="307"/>
        <v>0</v>
      </c>
      <c r="AV603" s="1611">
        <f t="shared" si="308"/>
        <v>0</v>
      </c>
      <c r="AW603" s="1611">
        <f t="shared" si="309"/>
        <v>0</v>
      </c>
      <c r="AX603" s="1611">
        <f t="shared" si="310"/>
        <v>0</v>
      </c>
      <c r="AY603" s="1611">
        <f t="shared" si="311"/>
        <v>0</v>
      </c>
      <c r="AZ603" s="1611">
        <f t="shared" si="312"/>
        <v>0</v>
      </c>
      <c r="BA603" s="1611">
        <f t="shared" si="313"/>
        <v>0</v>
      </c>
      <c r="BB603" s="1611">
        <f t="shared" si="314"/>
        <v>0</v>
      </c>
      <c r="BC603" s="1611">
        <f t="shared" si="315"/>
        <v>0</v>
      </c>
      <c r="BD603" s="1611">
        <f t="shared" si="316"/>
        <v>0</v>
      </c>
      <c r="BE603" s="1611">
        <f t="shared" si="317"/>
        <v>0</v>
      </c>
      <c r="BF603" s="1611">
        <f t="shared" si="318"/>
        <v>0</v>
      </c>
      <c r="BG603" s="1611">
        <f t="shared" si="328"/>
        <v>0</v>
      </c>
      <c r="BH603" s="1611" t="str">
        <f t="shared" si="329"/>
        <v/>
      </c>
      <c r="BI603" s="1611" t="str">
        <f t="shared" si="330"/>
        <v/>
      </c>
      <c r="BJ603" s="1611" t="str">
        <f t="shared" si="319"/>
        <v/>
      </c>
      <c r="BK603" s="1611" t="str">
        <f t="shared" si="320"/>
        <v/>
      </c>
      <c r="BL603" s="1611" t="str">
        <f t="shared" ca="1" si="321"/>
        <v/>
      </c>
      <c r="BM603" s="1611" t="str">
        <f t="shared" si="331"/>
        <v/>
      </c>
      <c r="BN603" s="1611" t="str">
        <f t="shared" si="322"/>
        <v/>
      </c>
      <c r="BO603" s="1611" t="str">
        <f t="shared" si="323"/>
        <v/>
      </c>
      <c r="BP603" s="1611" t="str">
        <f t="shared" si="332"/>
        <v/>
      </c>
      <c r="BQ603" s="1611" t="str">
        <f t="shared" si="333"/>
        <v/>
      </c>
      <c r="BR603" s="1611" t="str">
        <f t="shared" si="334"/>
        <v/>
      </c>
      <c r="BS603" s="1611" t="str">
        <f t="shared" si="335"/>
        <v/>
      </c>
      <c r="BT603" s="1611" t="str">
        <f t="shared" si="336"/>
        <v/>
      </c>
      <c r="BU603" s="1731">
        <f t="shared" ca="1" si="337"/>
        <v>0</v>
      </c>
      <c r="BV603" s="1594"/>
      <c r="BW603" s="1594"/>
      <c r="BX603" s="1594"/>
      <c r="BY603" s="1594"/>
      <c r="BZ603" s="1594"/>
      <c r="CA603" s="1594"/>
      <c r="CB603" s="1594"/>
      <c r="CC603" s="1594"/>
      <c r="CD603" s="1594"/>
      <c r="CE603" s="1594"/>
      <c r="CF603" s="1594"/>
      <c r="CG603" s="1594"/>
      <c r="CH603" s="1594"/>
      <c r="CI603" s="1594"/>
      <c r="CJ603" s="1594"/>
      <c r="CK603" s="1594"/>
      <c r="CL603" s="1594"/>
      <c r="CM603" s="1594"/>
      <c r="CN603" s="1594"/>
      <c r="CO603" s="1594"/>
      <c r="CP603" s="1594"/>
      <c r="CQ603" s="1594"/>
      <c r="CR603" s="1594"/>
      <c r="CS603" s="1594"/>
      <c r="CT603" s="1594"/>
      <c r="CU603" s="1594"/>
      <c r="CV603" s="1594"/>
      <c r="CW603" s="1594"/>
      <c r="CX603" s="1594"/>
      <c r="CY603" s="1594"/>
      <c r="CZ603" s="1594"/>
      <c r="DA603" s="1594"/>
      <c r="DB603" s="1594"/>
      <c r="DC603" s="1594"/>
      <c r="DD603" s="1594"/>
      <c r="DE603" s="1594"/>
      <c r="DF603" s="1594"/>
      <c r="DG603" s="1594"/>
      <c r="DH603" s="1594"/>
      <c r="DI603" s="1594"/>
      <c r="DJ603" s="1594"/>
      <c r="DK603" s="1594"/>
      <c r="DL603" s="1594"/>
      <c r="DM603" s="1594"/>
      <c r="DN603" s="1594"/>
      <c r="DO603" s="1594"/>
      <c r="DP603" s="1594"/>
      <c r="DQ603" s="1594"/>
      <c r="DR603" s="1594"/>
      <c r="DS603" s="1594"/>
      <c r="DT603" s="1594"/>
      <c r="DU603" s="1594"/>
      <c r="DV603" s="1594"/>
      <c r="DW603" s="1594"/>
      <c r="DX603" s="1594"/>
      <c r="DY603" s="1594"/>
      <c r="DZ603" s="1594"/>
      <c r="EA603" s="1594"/>
      <c r="EB603" s="1594"/>
      <c r="EC603" s="1594"/>
      <c r="ED603" s="1594"/>
      <c r="EE603" s="1594"/>
      <c r="EF603" s="1594"/>
      <c r="EG603" s="1594"/>
      <c r="EH603" s="1594"/>
      <c r="EI603" s="1594"/>
      <c r="EJ603" s="1594"/>
      <c r="EK603" s="1594"/>
      <c r="EL603" s="1594"/>
      <c r="EM603" s="1594"/>
      <c r="EN603" s="1594"/>
      <c r="EO603" s="1594"/>
      <c r="EP603" s="1594"/>
      <c r="EQ603" s="1594"/>
      <c r="ER603" s="1594"/>
      <c r="ES603" s="1594"/>
    </row>
    <row r="604" spans="1:149" s="1595" customFormat="1" ht="12.5">
      <c r="A604" s="1644" t="str">
        <f t="shared" si="324"/>
        <v>Organisation</v>
      </c>
      <c r="B604" s="1758"/>
      <c r="C604" s="1758"/>
      <c r="D604" s="1758"/>
      <c r="E604" s="1761"/>
      <c r="F604" s="1592"/>
      <c r="G604" s="1714">
        <f t="shared" si="325"/>
        <v>0</v>
      </c>
      <c r="H604" s="1645"/>
      <c r="I604" s="1714">
        <f t="shared" si="326"/>
        <v>0</v>
      </c>
      <c r="J604" s="1646"/>
      <c r="K604" s="1646"/>
      <c r="L604" s="1592"/>
      <c r="M604" s="1597"/>
      <c r="N604" s="1597"/>
      <c r="O604" s="1646"/>
      <c r="P604" s="1647"/>
      <c r="Q604" s="1647"/>
      <c r="R604" s="1648"/>
      <c r="S604" s="1603"/>
      <c r="T604" s="1649"/>
      <c r="U604" s="1649"/>
      <c r="V604" s="1649"/>
      <c r="W604" s="1649"/>
      <c r="X604" s="1649"/>
      <c r="Y604" s="1649"/>
      <c r="Z604" s="1649"/>
      <c r="AA604" s="1649"/>
      <c r="AB604" s="1649"/>
      <c r="AC604" s="1649"/>
      <c r="AD604" s="1649"/>
      <c r="AE604" s="1649"/>
      <c r="AF604" s="1610">
        <f t="shared" si="305"/>
        <v>0</v>
      </c>
      <c r="AG604" s="1649"/>
      <c r="AH604" s="1649"/>
      <c r="AI604" s="1649"/>
      <c r="AJ604" s="1649"/>
      <c r="AK604" s="1649"/>
      <c r="AL604" s="1649"/>
      <c r="AM604" s="1649"/>
      <c r="AN604" s="1649"/>
      <c r="AO604" s="1649"/>
      <c r="AP604" s="1649"/>
      <c r="AQ604" s="1649"/>
      <c r="AR604" s="1709"/>
      <c r="AS604" s="1779">
        <f t="shared" si="306"/>
        <v>0</v>
      </c>
      <c r="AT604" s="1711">
        <f t="shared" si="327"/>
        <v>0</v>
      </c>
      <c r="AU604" s="1611">
        <f t="shared" si="307"/>
        <v>0</v>
      </c>
      <c r="AV604" s="1611">
        <f t="shared" si="308"/>
        <v>0</v>
      </c>
      <c r="AW604" s="1611">
        <f t="shared" si="309"/>
        <v>0</v>
      </c>
      <c r="AX604" s="1611">
        <f t="shared" si="310"/>
        <v>0</v>
      </c>
      <c r="AY604" s="1611">
        <f t="shared" si="311"/>
        <v>0</v>
      </c>
      <c r="AZ604" s="1611">
        <f t="shared" si="312"/>
        <v>0</v>
      </c>
      <c r="BA604" s="1611">
        <f t="shared" si="313"/>
        <v>0</v>
      </c>
      <c r="BB604" s="1611">
        <f t="shared" si="314"/>
        <v>0</v>
      </c>
      <c r="BC604" s="1611">
        <f t="shared" si="315"/>
        <v>0</v>
      </c>
      <c r="BD604" s="1611">
        <f t="shared" si="316"/>
        <v>0</v>
      </c>
      <c r="BE604" s="1611">
        <f t="shared" si="317"/>
        <v>0</v>
      </c>
      <c r="BF604" s="1611">
        <f t="shared" si="318"/>
        <v>0</v>
      </c>
      <c r="BG604" s="1611">
        <f t="shared" si="328"/>
        <v>0</v>
      </c>
      <c r="BH604" s="1611" t="str">
        <f t="shared" si="329"/>
        <v/>
      </c>
      <c r="BI604" s="1611" t="str">
        <f t="shared" si="330"/>
        <v/>
      </c>
      <c r="BJ604" s="1611" t="str">
        <f t="shared" si="319"/>
        <v/>
      </c>
      <c r="BK604" s="1611" t="str">
        <f t="shared" si="320"/>
        <v/>
      </c>
      <c r="BL604" s="1611" t="str">
        <f t="shared" ca="1" si="321"/>
        <v/>
      </c>
      <c r="BM604" s="1611" t="str">
        <f t="shared" si="331"/>
        <v/>
      </c>
      <c r="BN604" s="1611" t="str">
        <f t="shared" si="322"/>
        <v/>
      </c>
      <c r="BO604" s="1611" t="str">
        <f t="shared" si="323"/>
        <v/>
      </c>
      <c r="BP604" s="1611" t="str">
        <f t="shared" si="332"/>
        <v/>
      </c>
      <c r="BQ604" s="1611" t="str">
        <f t="shared" si="333"/>
        <v/>
      </c>
      <c r="BR604" s="1611" t="str">
        <f t="shared" si="334"/>
        <v/>
      </c>
      <c r="BS604" s="1611" t="str">
        <f t="shared" si="335"/>
        <v/>
      </c>
      <c r="BT604" s="1611" t="str">
        <f t="shared" si="336"/>
        <v/>
      </c>
      <c r="BU604" s="1731">
        <f t="shared" ca="1" si="337"/>
        <v>0</v>
      </c>
      <c r="BV604" s="1594"/>
      <c r="BW604" s="1594"/>
      <c r="BX604" s="1594"/>
      <c r="BY604" s="1594"/>
      <c r="BZ604" s="1594"/>
      <c r="CA604" s="1594"/>
      <c r="CB604" s="1594"/>
      <c r="CC604" s="1594"/>
      <c r="CD604" s="1594"/>
      <c r="CE604" s="1594"/>
      <c r="CF604" s="1594"/>
      <c r="CG604" s="1594"/>
      <c r="CH604" s="1594"/>
      <c r="CI604" s="1594"/>
      <c r="CJ604" s="1594"/>
      <c r="CK604" s="1594"/>
      <c r="CL604" s="1594"/>
      <c r="CM604" s="1594"/>
      <c r="CN604" s="1594"/>
      <c r="CO604" s="1594"/>
      <c r="CP604" s="1594"/>
      <c r="CQ604" s="1594"/>
      <c r="CR604" s="1594"/>
      <c r="CS604" s="1594"/>
      <c r="CT604" s="1594"/>
      <c r="CU604" s="1594"/>
      <c r="CV604" s="1594"/>
      <c r="CW604" s="1594"/>
      <c r="CX604" s="1594"/>
      <c r="CY604" s="1594"/>
      <c r="CZ604" s="1594"/>
      <c r="DA604" s="1594"/>
      <c r="DB604" s="1594"/>
      <c r="DC604" s="1594"/>
      <c r="DD604" s="1594"/>
      <c r="DE604" s="1594"/>
      <c r="DF604" s="1594"/>
      <c r="DG604" s="1594"/>
      <c r="DH604" s="1594"/>
      <c r="DI604" s="1594"/>
      <c r="DJ604" s="1594"/>
      <c r="DK604" s="1594"/>
      <c r="DL604" s="1594"/>
      <c r="DM604" s="1594"/>
      <c r="DN604" s="1594"/>
      <c r="DO604" s="1594"/>
      <c r="DP604" s="1594"/>
      <c r="DQ604" s="1594"/>
      <c r="DR604" s="1594"/>
      <c r="DS604" s="1594"/>
      <c r="DT604" s="1594"/>
      <c r="DU604" s="1594"/>
      <c r="DV604" s="1594"/>
      <c r="DW604" s="1594"/>
      <c r="DX604" s="1594"/>
      <c r="DY604" s="1594"/>
      <c r="DZ604" s="1594"/>
      <c r="EA604" s="1594"/>
      <c r="EB604" s="1594"/>
      <c r="EC604" s="1594"/>
      <c r="ED604" s="1594"/>
      <c r="EE604" s="1594"/>
      <c r="EF604" s="1594"/>
      <c r="EG604" s="1594"/>
      <c r="EH604" s="1594"/>
      <c r="EI604" s="1594"/>
      <c r="EJ604" s="1594"/>
      <c r="EK604" s="1594"/>
      <c r="EL604" s="1594"/>
      <c r="EM604" s="1594"/>
      <c r="EN604" s="1594"/>
      <c r="EO604" s="1594"/>
      <c r="EP604" s="1594"/>
      <c r="EQ604" s="1594"/>
      <c r="ER604" s="1594"/>
      <c r="ES604" s="1594"/>
    </row>
    <row r="605" spans="1:149" s="1595" customFormat="1" ht="12.5">
      <c r="A605" s="1644" t="str">
        <f t="shared" si="324"/>
        <v>Organisation</v>
      </c>
      <c r="B605" s="1758"/>
      <c r="C605" s="1758"/>
      <c r="D605" s="1758"/>
      <c r="E605" s="1761"/>
      <c r="F605" s="1592"/>
      <c r="G605" s="1714">
        <f t="shared" si="325"/>
        <v>0</v>
      </c>
      <c r="H605" s="1645"/>
      <c r="I605" s="1714">
        <f t="shared" si="326"/>
        <v>0</v>
      </c>
      <c r="J605" s="1646"/>
      <c r="K605" s="1646"/>
      <c r="L605" s="1592"/>
      <c r="M605" s="1597"/>
      <c r="N605" s="1597"/>
      <c r="O605" s="1646"/>
      <c r="P605" s="1647"/>
      <c r="Q605" s="1647"/>
      <c r="R605" s="1648"/>
      <c r="S605" s="1603"/>
      <c r="T605" s="1649"/>
      <c r="U605" s="1649"/>
      <c r="V605" s="1649"/>
      <c r="W605" s="1649"/>
      <c r="X605" s="1649"/>
      <c r="Y605" s="1649"/>
      <c r="Z605" s="1649"/>
      <c r="AA605" s="1649"/>
      <c r="AB605" s="1649"/>
      <c r="AC605" s="1649"/>
      <c r="AD605" s="1649"/>
      <c r="AE605" s="1649"/>
      <c r="AF605" s="1610">
        <f t="shared" si="305"/>
        <v>0</v>
      </c>
      <c r="AG605" s="1649"/>
      <c r="AH605" s="1649"/>
      <c r="AI605" s="1649"/>
      <c r="AJ605" s="1649"/>
      <c r="AK605" s="1649"/>
      <c r="AL605" s="1649"/>
      <c r="AM605" s="1649"/>
      <c r="AN605" s="1649"/>
      <c r="AO605" s="1649"/>
      <c r="AP605" s="1649"/>
      <c r="AQ605" s="1649"/>
      <c r="AR605" s="1709"/>
      <c r="AS605" s="1779">
        <f t="shared" si="306"/>
        <v>0</v>
      </c>
      <c r="AT605" s="1711">
        <f t="shared" si="327"/>
        <v>0</v>
      </c>
      <c r="AU605" s="1611">
        <f t="shared" si="307"/>
        <v>0</v>
      </c>
      <c r="AV605" s="1611">
        <f t="shared" si="308"/>
        <v>0</v>
      </c>
      <c r="AW605" s="1611">
        <f t="shared" si="309"/>
        <v>0</v>
      </c>
      <c r="AX605" s="1611">
        <f t="shared" si="310"/>
        <v>0</v>
      </c>
      <c r="AY605" s="1611">
        <f t="shared" si="311"/>
        <v>0</v>
      </c>
      <c r="AZ605" s="1611">
        <f t="shared" si="312"/>
        <v>0</v>
      </c>
      <c r="BA605" s="1611">
        <f t="shared" si="313"/>
        <v>0</v>
      </c>
      <c r="BB605" s="1611">
        <f t="shared" si="314"/>
        <v>0</v>
      </c>
      <c r="BC605" s="1611">
        <f t="shared" si="315"/>
        <v>0</v>
      </c>
      <c r="BD605" s="1611">
        <f t="shared" si="316"/>
        <v>0</v>
      </c>
      <c r="BE605" s="1611">
        <f t="shared" si="317"/>
        <v>0</v>
      </c>
      <c r="BF605" s="1611">
        <f t="shared" si="318"/>
        <v>0</v>
      </c>
      <c r="BG605" s="1611">
        <f t="shared" si="328"/>
        <v>0</v>
      </c>
      <c r="BH605" s="1611" t="str">
        <f t="shared" si="329"/>
        <v/>
      </c>
      <c r="BI605" s="1611" t="str">
        <f t="shared" si="330"/>
        <v/>
      </c>
      <c r="BJ605" s="1611" t="str">
        <f t="shared" si="319"/>
        <v/>
      </c>
      <c r="BK605" s="1611" t="str">
        <f t="shared" si="320"/>
        <v/>
      </c>
      <c r="BL605" s="1611" t="str">
        <f t="shared" ca="1" si="321"/>
        <v/>
      </c>
      <c r="BM605" s="1611" t="str">
        <f t="shared" si="331"/>
        <v/>
      </c>
      <c r="BN605" s="1611" t="str">
        <f t="shared" si="322"/>
        <v/>
      </c>
      <c r="BO605" s="1611" t="str">
        <f t="shared" si="323"/>
        <v/>
      </c>
      <c r="BP605" s="1611" t="str">
        <f t="shared" si="332"/>
        <v/>
      </c>
      <c r="BQ605" s="1611" t="str">
        <f t="shared" si="333"/>
        <v/>
      </c>
      <c r="BR605" s="1611" t="str">
        <f t="shared" si="334"/>
        <v/>
      </c>
      <c r="BS605" s="1611" t="str">
        <f t="shared" si="335"/>
        <v/>
      </c>
      <c r="BT605" s="1611" t="str">
        <f t="shared" si="336"/>
        <v/>
      </c>
      <c r="BU605" s="1731">
        <f t="shared" ca="1" si="337"/>
        <v>0</v>
      </c>
      <c r="BV605" s="1594"/>
      <c r="BW605" s="1594"/>
      <c r="BX605" s="1594"/>
      <c r="BY605" s="1594"/>
      <c r="BZ605" s="1594"/>
      <c r="CA605" s="1594"/>
      <c r="CB605" s="1594"/>
      <c r="CC605" s="1594"/>
      <c r="CD605" s="1594"/>
      <c r="CE605" s="1594"/>
      <c r="CF605" s="1594"/>
      <c r="CG605" s="1594"/>
      <c r="CH605" s="1594"/>
      <c r="CI605" s="1594"/>
      <c r="CJ605" s="1594"/>
      <c r="CK605" s="1594"/>
      <c r="CL605" s="1594"/>
      <c r="CM605" s="1594"/>
      <c r="CN605" s="1594"/>
      <c r="CO605" s="1594"/>
      <c r="CP605" s="1594"/>
      <c r="CQ605" s="1594"/>
      <c r="CR605" s="1594"/>
      <c r="CS605" s="1594"/>
      <c r="CT605" s="1594"/>
      <c r="CU605" s="1594"/>
      <c r="CV605" s="1594"/>
      <c r="CW605" s="1594"/>
      <c r="CX605" s="1594"/>
      <c r="CY605" s="1594"/>
      <c r="CZ605" s="1594"/>
      <c r="DA605" s="1594"/>
      <c r="DB605" s="1594"/>
      <c r="DC605" s="1594"/>
      <c r="DD605" s="1594"/>
      <c r="DE605" s="1594"/>
      <c r="DF605" s="1594"/>
      <c r="DG605" s="1594"/>
      <c r="DH605" s="1594"/>
      <c r="DI605" s="1594"/>
      <c r="DJ605" s="1594"/>
      <c r="DK605" s="1594"/>
      <c r="DL605" s="1594"/>
      <c r="DM605" s="1594"/>
      <c r="DN605" s="1594"/>
      <c r="DO605" s="1594"/>
      <c r="DP605" s="1594"/>
      <c r="DQ605" s="1594"/>
      <c r="DR605" s="1594"/>
      <c r="DS605" s="1594"/>
      <c r="DT605" s="1594"/>
      <c r="DU605" s="1594"/>
      <c r="DV605" s="1594"/>
      <c r="DW605" s="1594"/>
      <c r="DX605" s="1594"/>
      <c r="DY605" s="1594"/>
      <c r="DZ605" s="1594"/>
      <c r="EA605" s="1594"/>
      <c r="EB605" s="1594"/>
      <c r="EC605" s="1594"/>
      <c r="ED605" s="1594"/>
      <c r="EE605" s="1594"/>
      <c r="EF605" s="1594"/>
      <c r="EG605" s="1594"/>
      <c r="EH605" s="1594"/>
      <c r="EI605" s="1594"/>
      <c r="EJ605" s="1594"/>
      <c r="EK605" s="1594"/>
      <c r="EL605" s="1594"/>
      <c r="EM605" s="1594"/>
      <c r="EN605" s="1594"/>
      <c r="EO605" s="1594"/>
      <c r="EP605" s="1594"/>
      <c r="EQ605" s="1594"/>
      <c r="ER605" s="1594"/>
      <c r="ES605" s="1594"/>
    </row>
    <row r="606" spans="1:149" s="1595" customFormat="1" ht="12.5">
      <c r="A606" s="1644" t="str">
        <f t="shared" si="324"/>
        <v>Organisation</v>
      </c>
      <c r="B606" s="1758"/>
      <c r="C606" s="1758"/>
      <c r="D606" s="1758"/>
      <c r="E606" s="1761"/>
      <c r="F606" s="1592"/>
      <c r="G606" s="1714">
        <f t="shared" si="325"/>
        <v>0</v>
      </c>
      <c r="H606" s="1645"/>
      <c r="I606" s="1714">
        <f t="shared" si="326"/>
        <v>0</v>
      </c>
      <c r="J606" s="1646"/>
      <c r="K606" s="1646"/>
      <c r="L606" s="1592"/>
      <c r="M606" s="1597"/>
      <c r="N606" s="1597"/>
      <c r="O606" s="1646"/>
      <c r="P606" s="1647"/>
      <c r="Q606" s="1647"/>
      <c r="R606" s="1648"/>
      <c r="S606" s="1603"/>
      <c r="T606" s="1649"/>
      <c r="U606" s="1649"/>
      <c r="V606" s="1649"/>
      <c r="W606" s="1649"/>
      <c r="X606" s="1649"/>
      <c r="Y606" s="1649"/>
      <c r="Z606" s="1649"/>
      <c r="AA606" s="1649"/>
      <c r="AB606" s="1649"/>
      <c r="AC606" s="1649"/>
      <c r="AD606" s="1649"/>
      <c r="AE606" s="1649"/>
      <c r="AF606" s="1610">
        <f t="shared" si="305"/>
        <v>0</v>
      </c>
      <c r="AG606" s="1649"/>
      <c r="AH606" s="1649"/>
      <c r="AI606" s="1649"/>
      <c r="AJ606" s="1649"/>
      <c r="AK606" s="1649"/>
      <c r="AL606" s="1649"/>
      <c r="AM606" s="1649"/>
      <c r="AN606" s="1649"/>
      <c r="AO606" s="1649"/>
      <c r="AP606" s="1649"/>
      <c r="AQ606" s="1649"/>
      <c r="AR606" s="1709"/>
      <c r="AS606" s="1779">
        <f t="shared" si="306"/>
        <v>0</v>
      </c>
      <c r="AT606" s="1711">
        <f t="shared" si="327"/>
        <v>0</v>
      </c>
      <c r="AU606" s="1611">
        <f t="shared" si="307"/>
        <v>0</v>
      </c>
      <c r="AV606" s="1611">
        <f t="shared" si="308"/>
        <v>0</v>
      </c>
      <c r="AW606" s="1611">
        <f t="shared" si="309"/>
        <v>0</v>
      </c>
      <c r="AX606" s="1611">
        <f t="shared" si="310"/>
        <v>0</v>
      </c>
      <c r="AY606" s="1611">
        <f t="shared" si="311"/>
        <v>0</v>
      </c>
      <c r="AZ606" s="1611">
        <f t="shared" si="312"/>
        <v>0</v>
      </c>
      <c r="BA606" s="1611">
        <f t="shared" si="313"/>
        <v>0</v>
      </c>
      <c r="BB606" s="1611">
        <f t="shared" si="314"/>
        <v>0</v>
      </c>
      <c r="BC606" s="1611">
        <f t="shared" si="315"/>
        <v>0</v>
      </c>
      <c r="BD606" s="1611">
        <f t="shared" si="316"/>
        <v>0</v>
      </c>
      <c r="BE606" s="1611">
        <f t="shared" si="317"/>
        <v>0</v>
      </c>
      <c r="BF606" s="1611">
        <f t="shared" si="318"/>
        <v>0</v>
      </c>
      <c r="BG606" s="1611">
        <f t="shared" si="328"/>
        <v>0</v>
      </c>
      <c r="BH606" s="1611" t="str">
        <f t="shared" si="329"/>
        <v/>
      </c>
      <c r="BI606" s="1611" t="str">
        <f t="shared" si="330"/>
        <v/>
      </c>
      <c r="BJ606" s="1611" t="str">
        <f t="shared" si="319"/>
        <v/>
      </c>
      <c r="BK606" s="1611" t="str">
        <f t="shared" si="320"/>
        <v/>
      </c>
      <c r="BL606" s="1611" t="str">
        <f t="shared" ca="1" si="321"/>
        <v/>
      </c>
      <c r="BM606" s="1611" t="str">
        <f t="shared" si="331"/>
        <v/>
      </c>
      <c r="BN606" s="1611" t="str">
        <f t="shared" si="322"/>
        <v/>
      </c>
      <c r="BO606" s="1611" t="str">
        <f t="shared" si="323"/>
        <v/>
      </c>
      <c r="BP606" s="1611" t="str">
        <f t="shared" si="332"/>
        <v/>
      </c>
      <c r="BQ606" s="1611" t="str">
        <f t="shared" si="333"/>
        <v/>
      </c>
      <c r="BR606" s="1611" t="str">
        <f t="shared" si="334"/>
        <v/>
      </c>
      <c r="BS606" s="1611" t="str">
        <f t="shared" si="335"/>
        <v/>
      </c>
      <c r="BT606" s="1611" t="str">
        <f t="shared" si="336"/>
        <v/>
      </c>
      <c r="BU606" s="1731">
        <f t="shared" ca="1" si="337"/>
        <v>0</v>
      </c>
      <c r="BV606" s="1594"/>
      <c r="BW606" s="1594"/>
      <c r="BX606" s="1594"/>
      <c r="BY606" s="1594"/>
      <c r="BZ606" s="1594"/>
      <c r="CA606" s="1594"/>
      <c r="CB606" s="1594"/>
      <c r="CC606" s="1594"/>
      <c r="CD606" s="1594"/>
      <c r="CE606" s="1594"/>
      <c r="CF606" s="1594"/>
      <c r="CG606" s="1594"/>
      <c r="CH606" s="1594"/>
      <c r="CI606" s="1594"/>
      <c r="CJ606" s="1594"/>
      <c r="CK606" s="1594"/>
      <c r="CL606" s="1594"/>
      <c r="CM606" s="1594"/>
      <c r="CN606" s="1594"/>
      <c r="CO606" s="1594"/>
      <c r="CP606" s="1594"/>
      <c r="CQ606" s="1594"/>
      <c r="CR606" s="1594"/>
      <c r="CS606" s="1594"/>
      <c r="CT606" s="1594"/>
      <c r="CU606" s="1594"/>
      <c r="CV606" s="1594"/>
      <c r="CW606" s="1594"/>
      <c r="CX606" s="1594"/>
      <c r="CY606" s="1594"/>
      <c r="CZ606" s="1594"/>
      <c r="DA606" s="1594"/>
      <c r="DB606" s="1594"/>
      <c r="DC606" s="1594"/>
      <c r="DD606" s="1594"/>
      <c r="DE606" s="1594"/>
      <c r="DF606" s="1594"/>
      <c r="DG606" s="1594"/>
      <c r="DH606" s="1594"/>
      <c r="DI606" s="1594"/>
      <c r="DJ606" s="1594"/>
      <c r="DK606" s="1594"/>
      <c r="DL606" s="1594"/>
      <c r="DM606" s="1594"/>
      <c r="DN606" s="1594"/>
      <c r="DO606" s="1594"/>
      <c r="DP606" s="1594"/>
      <c r="DQ606" s="1594"/>
      <c r="DR606" s="1594"/>
      <c r="DS606" s="1594"/>
      <c r="DT606" s="1594"/>
      <c r="DU606" s="1594"/>
      <c r="DV606" s="1594"/>
      <c r="DW606" s="1594"/>
      <c r="DX606" s="1594"/>
      <c r="DY606" s="1594"/>
      <c r="DZ606" s="1594"/>
      <c r="EA606" s="1594"/>
      <c r="EB606" s="1594"/>
      <c r="EC606" s="1594"/>
      <c r="ED606" s="1594"/>
      <c r="EE606" s="1594"/>
      <c r="EF606" s="1594"/>
      <c r="EG606" s="1594"/>
      <c r="EH606" s="1594"/>
      <c r="EI606" s="1594"/>
      <c r="EJ606" s="1594"/>
      <c r="EK606" s="1594"/>
      <c r="EL606" s="1594"/>
      <c r="EM606" s="1594"/>
      <c r="EN606" s="1594"/>
      <c r="EO606" s="1594"/>
      <c r="EP606" s="1594"/>
      <c r="EQ606" s="1594"/>
      <c r="ER606" s="1594"/>
      <c r="ES606" s="1594"/>
    </row>
    <row r="607" spans="1:149" s="1595" customFormat="1" ht="12.5">
      <c r="A607" s="1644" t="str">
        <f t="shared" si="324"/>
        <v>Organisation</v>
      </c>
      <c r="B607" s="1758"/>
      <c r="C607" s="1758"/>
      <c r="D607" s="1758"/>
      <c r="E607" s="1761"/>
      <c r="F607" s="1592"/>
      <c r="G607" s="1714">
        <f t="shared" si="325"/>
        <v>0</v>
      </c>
      <c r="H607" s="1645"/>
      <c r="I607" s="1714">
        <f t="shared" si="326"/>
        <v>0</v>
      </c>
      <c r="J607" s="1646"/>
      <c r="K607" s="1646"/>
      <c r="L607" s="1592"/>
      <c r="M607" s="1597"/>
      <c r="N607" s="1597"/>
      <c r="O607" s="1646"/>
      <c r="P607" s="1647"/>
      <c r="Q607" s="1647"/>
      <c r="R607" s="1648"/>
      <c r="S607" s="1603"/>
      <c r="T607" s="1649"/>
      <c r="U607" s="1649"/>
      <c r="V607" s="1649"/>
      <c r="W607" s="1649"/>
      <c r="X607" s="1649"/>
      <c r="Y607" s="1649"/>
      <c r="Z607" s="1649"/>
      <c r="AA607" s="1649"/>
      <c r="AB607" s="1649"/>
      <c r="AC607" s="1649"/>
      <c r="AD607" s="1649"/>
      <c r="AE607" s="1649"/>
      <c r="AF607" s="1610">
        <f t="shared" si="305"/>
        <v>0</v>
      </c>
      <c r="AG607" s="1649"/>
      <c r="AH607" s="1649"/>
      <c r="AI607" s="1649"/>
      <c r="AJ607" s="1649"/>
      <c r="AK607" s="1649"/>
      <c r="AL607" s="1649"/>
      <c r="AM607" s="1649"/>
      <c r="AN607" s="1649"/>
      <c r="AO607" s="1649"/>
      <c r="AP607" s="1649"/>
      <c r="AQ607" s="1649"/>
      <c r="AR607" s="1709"/>
      <c r="AS607" s="1779">
        <f t="shared" si="306"/>
        <v>0</v>
      </c>
      <c r="AT607" s="1711">
        <f t="shared" si="327"/>
        <v>0</v>
      </c>
      <c r="AU607" s="1611">
        <f t="shared" si="307"/>
        <v>0</v>
      </c>
      <c r="AV607" s="1611">
        <f t="shared" si="308"/>
        <v>0</v>
      </c>
      <c r="AW607" s="1611">
        <f t="shared" si="309"/>
        <v>0</v>
      </c>
      <c r="AX607" s="1611">
        <f t="shared" si="310"/>
        <v>0</v>
      </c>
      <c r="AY607" s="1611">
        <f t="shared" si="311"/>
        <v>0</v>
      </c>
      <c r="AZ607" s="1611">
        <f t="shared" si="312"/>
        <v>0</v>
      </c>
      <c r="BA607" s="1611">
        <f t="shared" si="313"/>
        <v>0</v>
      </c>
      <c r="BB607" s="1611">
        <f t="shared" si="314"/>
        <v>0</v>
      </c>
      <c r="BC607" s="1611">
        <f t="shared" si="315"/>
        <v>0</v>
      </c>
      <c r="BD607" s="1611">
        <f t="shared" si="316"/>
        <v>0</v>
      </c>
      <c r="BE607" s="1611">
        <f t="shared" si="317"/>
        <v>0</v>
      </c>
      <c r="BF607" s="1611">
        <f t="shared" si="318"/>
        <v>0</v>
      </c>
      <c r="BG607" s="1611">
        <f t="shared" si="328"/>
        <v>0</v>
      </c>
      <c r="BH607" s="1611" t="str">
        <f t="shared" si="329"/>
        <v/>
      </c>
      <c r="BI607" s="1611" t="str">
        <f t="shared" si="330"/>
        <v/>
      </c>
      <c r="BJ607" s="1611" t="str">
        <f t="shared" si="319"/>
        <v/>
      </c>
      <c r="BK607" s="1611" t="str">
        <f t="shared" si="320"/>
        <v/>
      </c>
      <c r="BL607" s="1611" t="str">
        <f t="shared" ca="1" si="321"/>
        <v/>
      </c>
      <c r="BM607" s="1611" t="str">
        <f t="shared" si="331"/>
        <v/>
      </c>
      <c r="BN607" s="1611" t="str">
        <f t="shared" si="322"/>
        <v/>
      </c>
      <c r="BO607" s="1611" t="str">
        <f t="shared" si="323"/>
        <v/>
      </c>
      <c r="BP607" s="1611" t="str">
        <f t="shared" si="332"/>
        <v/>
      </c>
      <c r="BQ607" s="1611" t="str">
        <f t="shared" si="333"/>
        <v/>
      </c>
      <c r="BR607" s="1611" t="str">
        <f t="shared" si="334"/>
        <v/>
      </c>
      <c r="BS607" s="1611" t="str">
        <f t="shared" si="335"/>
        <v/>
      </c>
      <c r="BT607" s="1611" t="str">
        <f t="shared" si="336"/>
        <v/>
      </c>
      <c r="BU607" s="1731">
        <f t="shared" ca="1" si="337"/>
        <v>0</v>
      </c>
      <c r="BV607" s="1594"/>
      <c r="BW607" s="1594"/>
      <c r="BX607" s="1594"/>
      <c r="BY607" s="1594"/>
      <c r="BZ607" s="1594"/>
      <c r="CA607" s="1594"/>
      <c r="CB607" s="1594"/>
      <c r="CC607" s="1594"/>
      <c r="CD607" s="1594"/>
      <c r="CE607" s="1594"/>
      <c r="CF607" s="1594"/>
      <c r="CG607" s="1594"/>
      <c r="CH607" s="1594"/>
      <c r="CI607" s="1594"/>
      <c r="CJ607" s="1594"/>
      <c r="CK607" s="1594"/>
      <c r="CL607" s="1594"/>
      <c r="CM607" s="1594"/>
      <c r="CN607" s="1594"/>
      <c r="CO607" s="1594"/>
      <c r="CP607" s="1594"/>
      <c r="CQ607" s="1594"/>
      <c r="CR607" s="1594"/>
      <c r="CS607" s="1594"/>
      <c r="CT607" s="1594"/>
      <c r="CU607" s="1594"/>
      <c r="CV607" s="1594"/>
      <c r="CW607" s="1594"/>
      <c r="CX607" s="1594"/>
      <c r="CY607" s="1594"/>
      <c r="CZ607" s="1594"/>
      <c r="DA607" s="1594"/>
      <c r="DB607" s="1594"/>
      <c r="DC607" s="1594"/>
      <c r="DD607" s="1594"/>
      <c r="DE607" s="1594"/>
      <c r="DF607" s="1594"/>
      <c r="DG607" s="1594"/>
      <c r="DH607" s="1594"/>
      <c r="DI607" s="1594"/>
      <c r="DJ607" s="1594"/>
      <c r="DK607" s="1594"/>
      <c r="DL607" s="1594"/>
      <c r="DM607" s="1594"/>
      <c r="DN607" s="1594"/>
      <c r="DO607" s="1594"/>
      <c r="DP607" s="1594"/>
      <c r="DQ607" s="1594"/>
      <c r="DR607" s="1594"/>
      <c r="DS607" s="1594"/>
      <c r="DT607" s="1594"/>
      <c r="DU607" s="1594"/>
      <c r="DV607" s="1594"/>
      <c r="DW607" s="1594"/>
      <c r="DX607" s="1594"/>
      <c r="DY607" s="1594"/>
      <c r="DZ607" s="1594"/>
      <c r="EA607" s="1594"/>
      <c r="EB607" s="1594"/>
      <c r="EC607" s="1594"/>
      <c r="ED607" s="1594"/>
      <c r="EE607" s="1594"/>
      <c r="EF607" s="1594"/>
      <c r="EG607" s="1594"/>
      <c r="EH607" s="1594"/>
      <c r="EI607" s="1594"/>
      <c r="EJ607" s="1594"/>
      <c r="EK607" s="1594"/>
      <c r="EL607" s="1594"/>
      <c r="EM607" s="1594"/>
      <c r="EN607" s="1594"/>
      <c r="EO607" s="1594"/>
      <c r="EP607" s="1594"/>
      <c r="EQ607" s="1594"/>
      <c r="ER607" s="1594"/>
      <c r="ES607" s="1594"/>
    </row>
    <row r="608" spans="1:149" s="1595" customFormat="1" ht="12.5">
      <c r="A608" s="1644" t="str">
        <f t="shared" si="324"/>
        <v>Organisation</v>
      </c>
      <c r="B608" s="1758"/>
      <c r="C608" s="1758"/>
      <c r="D608" s="1758"/>
      <c r="E608" s="1761"/>
      <c r="F608" s="1592"/>
      <c r="G608" s="1714">
        <f t="shared" si="325"/>
        <v>0</v>
      </c>
      <c r="H608" s="1645"/>
      <c r="I608" s="1714">
        <f t="shared" si="326"/>
        <v>0</v>
      </c>
      <c r="J608" s="1646"/>
      <c r="K608" s="1646"/>
      <c r="L608" s="1592"/>
      <c r="M608" s="1597"/>
      <c r="N608" s="1597"/>
      <c r="O608" s="1646"/>
      <c r="P608" s="1647"/>
      <c r="Q608" s="1647"/>
      <c r="R608" s="1648"/>
      <c r="S608" s="1603"/>
      <c r="T608" s="1649"/>
      <c r="U608" s="1649"/>
      <c r="V608" s="1649"/>
      <c r="W608" s="1649"/>
      <c r="X608" s="1649"/>
      <c r="Y608" s="1649"/>
      <c r="Z608" s="1649"/>
      <c r="AA608" s="1649"/>
      <c r="AB608" s="1649"/>
      <c r="AC608" s="1649"/>
      <c r="AD608" s="1649"/>
      <c r="AE608" s="1649"/>
      <c r="AF608" s="1610">
        <f t="shared" si="305"/>
        <v>0</v>
      </c>
      <c r="AG608" s="1649"/>
      <c r="AH608" s="1649"/>
      <c r="AI608" s="1649"/>
      <c r="AJ608" s="1649"/>
      <c r="AK608" s="1649"/>
      <c r="AL608" s="1649"/>
      <c r="AM608" s="1649"/>
      <c r="AN608" s="1649"/>
      <c r="AO608" s="1649"/>
      <c r="AP608" s="1649"/>
      <c r="AQ608" s="1649"/>
      <c r="AR608" s="1709"/>
      <c r="AS608" s="1779">
        <f t="shared" si="306"/>
        <v>0</v>
      </c>
      <c r="AT608" s="1711">
        <f t="shared" si="327"/>
        <v>0</v>
      </c>
      <c r="AU608" s="1611">
        <f t="shared" si="307"/>
        <v>0</v>
      </c>
      <c r="AV608" s="1611">
        <f t="shared" si="308"/>
        <v>0</v>
      </c>
      <c r="AW608" s="1611">
        <f t="shared" si="309"/>
        <v>0</v>
      </c>
      <c r="AX608" s="1611">
        <f t="shared" si="310"/>
        <v>0</v>
      </c>
      <c r="AY608" s="1611">
        <f t="shared" si="311"/>
        <v>0</v>
      </c>
      <c r="AZ608" s="1611">
        <f t="shared" si="312"/>
        <v>0</v>
      </c>
      <c r="BA608" s="1611">
        <f t="shared" si="313"/>
        <v>0</v>
      </c>
      <c r="BB608" s="1611">
        <f t="shared" si="314"/>
        <v>0</v>
      </c>
      <c r="BC608" s="1611">
        <f t="shared" si="315"/>
        <v>0</v>
      </c>
      <c r="BD608" s="1611">
        <f t="shared" si="316"/>
        <v>0</v>
      </c>
      <c r="BE608" s="1611">
        <f t="shared" si="317"/>
        <v>0</v>
      </c>
      <c r="BF608" s="1611">
        <f t="shared" si="318"/>
        <v>0</v>
      </c>
      <c r="BG608" s="1611">
        <f t="shared" si="328"/>
        <v>0</v>
      </c>
      <c r="BH608" s="1611" t="str">
        <f t="shared" si="329"/>
        <v/>
      </c>
      <c r="BI608" s="1611" t="str">
        <f t="shared" si="330"/>
        <v/>
      </c>
      <c r="BJ608" s="1611" t="str">
        <f t="shared" si="319"/>
        <v/>
      </c>
      <c r="BK608" s="1611" t="str">
        <f t="shared" si="320"/>
        <v/>
      </c>
      <c r="BL608" s="1611" t="str">
        <f t="shared" ca="1" si="321"/>
        <v/>
      </c>
      <c r="BM608" s="1611" t="str">
        <f t="shared" si="331"/>
        <v/>
      </c>
      <c r="BN608" s="1611" t="str">
        <f t="shared" si="322"/>
        <v/>
      </c>
      <c r="BO608" s="1611" t="str">
        <f t="shared" si="323"/>
        <v/>
      </c>
      <c r="BP608" s="1611" t="str">
        <f t="shared" si="332"/>
        <v/>
      </c>
      <c r="BQ608" s="1611" t="str">
        <f t="shared" si="333"/>
        <v/>
      </c>
      <c r="BR608" s="1611" t="str">
        <f t="shared" si="334"/>
        <v/>
      </c>
      <c r="BS608" s="1611" t="str">
        <f t="shared" si="335"/>
        <v/>
      </c>
      <c r="BT608" s="1611" t="str">
        <f t="shared" si="336"/>
        <v/>
      </c>
      <c r="BU608" s="1731">
        <f t="shared" ca="1" si="337"/>
        <v>0</v>
      </c>
      <c r="BV608" s="1594"/>
      <c r="BW608" s="1594"/>
      <c r="BX608" s="1594"/>
      <c r="BY608" s="1594"/>
      <c r="BZ608" s="1594"/>
      <c r="CA608" s="1594"/>
      <c r="CB608" s="1594"/>
      <c r="CC608" s="1594"/>
      <c r="CD608" s="1594"/>
      <c r="CE608" s="1594"/>
      <c r="CF608" s="1594"/>
      <c r="CG608" s="1594"/>
      <c r="CH608" s="1594"/>
      <c r="CI608" s="1594"/>
      <c r="CJ608" s="1594"/>
      <c r="CK608" s="1594"/>
      <c r="CL608" s="1594"/>
      <c r="CM608" s="1594"/>
      <c r="CN608" s="1594"/>
      <c r="CO608" s="1594"/>
      <c r="CP608" s="1594"/>
      <c r="CQ608" s="1594"/>
      <c r="CR608" s="1594"/>
      <c r="CS608" s="1594"/>
      <c r="CT608" s="1594"/>
      <c r="CU608" s="1594"/>
      <c r="CV608" s="1594"/>
      <c r="CW608" s="1594"/>
      <c r="CX608" s="1594"/>
      <c r="CY608" s="1594"/>
      <c r="CZ608" s="1594"/>
      <c r="DA608" s="1594"/>
      <c r="DB608" s="1594"/>
      <c r="DC608" s="1594"/>
      <c r="DD608" s="1594"/>
      <c r="DE608" s="1594"/>
      <c r="DF608" s="1594"/>
      <c r="DG608" s="1594"/>
      <c r="DH608" s="1594"/>
      <c r="DI608" s="1594"/>
      <c r="DJ608" s="1594"/>
      <c r="DK608" s="1594"/>
      <c r="DL608" s="1594"/>
      <c r="DM608" s="1594"/>
      <c r="DN608" s="1594"/>
      <c r="DO608" s="1594"/>
      <c r="DP608" s="1594"/>
      <c r="DQ608" s="1594"/>
      <c r="DR608" s="1594"/>
      <c r="DS608" s="1594"/>
      <c r="DT608" s="1594"/>
      <c r="DU608" s="1594"/>
      <c r="DV608" s="1594"/>
      <c r="DW608" s="1594"/>
      <c r="DX608" s="1594"/>
      <c r="DY608" s="1594"/>
      <c r="DZ608" s="1594"/>
      <c r="EA608" s="1594"/>
      <c r="EB608" s="1594"/>
      <c r="EC608" s="1594"/>
      <c r="ED608" s="1594"/>
      <c r="EE608" s="1594"/>
      <c r="EF608" s="1594"/>
      <c r="EG608" s="1594"/>
      <c r="EH608" s="1594"/>
      <c r="EI608" s="1594"/>
      <c r="EJ608" s="1594"/>
      <c r="EK608" s="1594"/>
      <c r="EL608" s="1594"/>
      <c r="EM608" s="1594"/>
      <c r="EN608" s="1594"/>
      <c r="EO608" s="1594"/>
      <c r="EP608" s="1594"/>
      <c r="EQ608" s="1594"/>
      <c r="ER608" s="1594"/>
      <c r="ES608" s="1594"/>
    </row>
    <row r="609" spans="1:149" s="1595" customFormat="1" ht="12.5">
      <c r="A609" s="1644" t="str">
        <f t="shared" si="324"/>
        <v>Organisation</v>
      </c>
      <c r="B609" s="1758"/>
      <c r="C609" s="1758"/>
      <c r="D609" s="1758"/>
      <c r="E609" s="1761"/>
      <c r="F609" s="1592"/>
      <c r="G609" s="1714">
        <f t="shared" si="325"/>
        <v>0</v>
      </c>
      <c r="H609" s="1645"/>
      <c r="I609" s="1714">
        <f t="shared" si="326"/>
        <v>0</v>
      </c>
      <c r="J609" s="1646"/>
      <c r="K609" s="1646"/>
      <c r="L609" s="1592"/>
      <c r="M609" s="1597"/>
      <c r="N609" s="1597"/>
      <c r="O609" s="1646"/>
      <c r="P609" s="1647"/>
      <c r="Q609" s="1647"/>
      <c r="R609" s="1648"/>
      <c r="S609" s="1603"/>
      <c r="T609" s="1649"/>
      <c r="U609" s="1649"/>
      <c r="V609" s="1649"/>
      <c r="W609" s="1649"/>
      <c r="X609" s="1649"/>
      <c r="Y609" s="1649"/>
      <c r="Z609" s="1649"/>
      <c r="AA609" s="1649"/>
      <c r="AB609" s="1649"/>
      <c r="AC609" s="1649"/>
      <c r="AD609" s="1649"/>
      <c r="AE609" s="1649"/>
      <c r="AF609" s="1610">
        <f t="shared" si="305"/>
        <v>0</v>
      </c>
      <c r="AG609" s="1649"/>
      <c r="AH609" s="1649"/>
      <c r="AI609" s="1649"/>
      <c r="AJ609" s="1649"/>
      <c r="AK609" s="1649"/>
      <c r="AL609" s="1649"/>
      <c r="AM609" s="1649"/>
      <c r="AN609" s="1649"/>
      <c r="AO609" s="1649"/>
      <c r="AP609" s="1649"/>
      <c r="AQ609" s="1649"/>
      <c r="AR609" s="1709"/>
      <c r="AS609" s="1779">
        <f t="shared" si="306"/>
        <v>0</v>
      </c>
      <c r="AT609" s="1711">
        <f t="shared" si="327"/>
        <v>0</v>
      </c>
      <c r="AU609" s="1611">
        <f t="shared" si="307"/>
        <v>0</v>
      </c>
      <c r="AV609" s="1611">
        <f t="shared" si="308"/>
        <v>0</v>
      </c>
      <c r="AW609" s="1611">
        <f t="shared" si="309"/>
        <v>0</v>
      </c>
      <c r="AX609" s="1611">
        <f t="shared" si="310"/>
        <v>0</v>
      </c>
      <c r="AY609" s="1611">
        <f t="shared" si="311"/>
        <v>0</v>
      </c>
      <c r="AZ609" s="1611">
        <f t="shared" si="312"/>
        <v>0</v>
      </c>
      <c r="BA609" s="1611">
        <f t="shared" si="313"/>
        <v>0</v>
      </c>
      <c r="BB609" s="1611">
        <f t="shared" si="314"/>
        <v>0</v>
      </c>
      <c r="BC609" s="1611">
        <f t="shared" si="315"/>
        <v>0</v>
      </c>
      <c r="BD609" s="1611">
        <f t="shared" si="316"/>
        <v>0</v>
      </c>
      <c r="BE609" s="1611">
        <f t="shared" si="317"/>
        <v>0</v>
      </c>
      <c r="BF609" s="1611">
        <f t="shared" si="318"/>
        <v>0</v>
      </c>
      <c r="BG609" s="1611">
        <f t="shared" si="328"/>
        <v>0</v>
      </c>
      <c r="BH609" s="1611" t="str">
        <f t="shared" si="329"/>
        <v/>
      </c>
      <c r="BI609" s="1611" t="str">
        <f t="shared" si="330"/>
        <v/>
      </c>
      <c r="BJ609" s="1611" t="str">
        <f t="shared" si="319"/>
        <v/>
      </c>
      <c r="BK609" s="1611" t="str">
        <f t="shared" si="320"/>
        <v/>
      </c>
      <c r="BL609" s="1611" t="str">
        <f t="shared" ca="1" si="321"/>
        <v/>
      </c>
      <c r="BM609" s="1611" t="str">
        <f t="shared" si="331"/>
        <v/>
      </c>
      <c r="BN609" s="1611" t="str">
        <f t="shared" si="322"/>
        <v/>
      </c>
      <c r="BO609" s="1611" t="str">
        <f t="shared" si="323"/>
        <v/>
      </c>
      <c r="BP609" s="1611" t="str">
        <f t="shared" si="332"/>
        <v/>
      </c>
      <c r="BQ609" s="1611" t="str">
        <f t="shared" si="333"/>
        <v/>
      </c>
      <c r="BR609" s="1611" t="str">
        <f t="shared" si="334"/>
        <v/>
      </c>
      <c r="BS609" s="1611" t="str">
        <f t="shared" si="335"/>
        <v/>
      </c>
      <c r="BT609" s="1611" t="str">
        <f t="shared" si="336"/>
        <v/>
      </c>
      <c r="BU609" s="1731">
        <f t="shared" ca="1" si="337"/>
        <v>0</v>
      </c>
      <c r="BV609" s="1594"/>
      <c r="BW609" s="1594"/>
      <c r="BX609" s="1594"/>
      <c r="BY609" s="1594"/>
      <c r="BZ609" s="1594"/>
      <c r="CA609" s="1594"/>
      <c r="CB609" s="1594"/>
      <c r="CC609" s="1594"/>
      <c r="CD609" s="1594"/>
      <c r="CE609" s="1594"/>
      <c r="CF609" s="1594"/>
      <c r="CG609" s="1594"/>
      <c r="CH609" s="1594"/>
      <c r="CI609" s="1594"/>
      <c r="CJ609" s="1594"/>
      <c r="CK609" s="1594"/>
      <c r="CL609" s="1594"/>
      <c r="CM609" s="1594"/>
      <c r="CN609" s="1594"/>
      <c r="CO609" s="1594"/>
      <c r="CP609" s="1594"/>
      <c r="CQ609" s="1594"/>
      <c r="CR609" s="1594"/>
      <c r="CS609" s="1594"/>
      <c r="CT609" s="1594"/>
      <c r="CU609" s="1594"/>
      <c r="CV609" s="1594"/>
      <c r="CW609" s="1594"/>
      <c r="CX609" s="1594"/>
      <c r="CY609" s="1594"/>
      <c r="CZ609" s="1594"/>
      <c r="DA609" s="1594"/>
      <c r="DB609" s="1594"/>
      <c r="DC609" s="1594"/>
      <c r="DD609" s="1594"/>
      <c r="DE609" s="1594"/>
      <c r="DF609" s="1594"/>
      <c r="DG609" s="1594"/>
      <c r="DH609" s="1594"/>
      <c r="DI609" s="1594"/>
      <c r="DJ609" s="1594"/>
      <c r="DK609" s="1594"/>
      <c r="DL609" s="1594"/>
      <c r="DM609" s="1594"/>
      <c r="DN609" s="1594"/>
      <c r="DO609" s="1594"/>
      <c r="DP609" s="1594"/>
      <c r="DQ609" s="1594"/>
      <c r="DR609" s="1594"/>
      <c r="DS609" s="1594"/>
      <c r="DT609" s="1594"/>
      <c r="DU609" s="1594"/>
      <c r="DV609" s="1594"/>
      <c r="DW609" s="1594"/>
      <c r="DX609" s="1594"/>
      <c r="DY609" s="1594"/>
      <c r="DZ609" s="1594"/>
      <c r="EA609" s="1594"/>
      <c r="EB609" s="1594"/>
      <c r="EC609" s="1594"/>
      <c r="ED609" s="1594"/>
      <c r="EE609" s="1594"/>
      <c r="EF609" s="1594"/>
      <c r="EG609" s="1594"/>
      <c r="EH609" s="1594"/>
      <c r="EI609" s="1594"/>
      <c r="EJ609" s="1594"/>
      <c r="EK609" s="1594"/>
      <c r="EL609" s="1594"/>
      <c r="EM609" s="1594"/>
      <c r="EN609" s="1594"/>
      <c r="EO609" s="1594"/>
      <c r="EP609" s="1594"/>
      <c r="EQ609" s="1594"/>
      <c r="ER609" s="1594"/>
      <c r="ES609" s="1594"/>
    </row>
    <row r="610" spans="1:149" s="1595" customFormat="1" ht="12.5">
      <c r="A610" s="1644" t="str">
        <f t="shared" si="324"/>
        <v>Organisation</v>
      </c>
      <c r="B610" s="1758"/>
      <c r="C610" s="1758"/>
      <c r="D610" s="1758"/>
      <c r="E610" s="1761"/>
      <c r="F610" s="1592"/>
      <c r="G610" s="1714">
        <f t="shared" si="325"/>
        <v>0</v>
      </c>
      <c r="H610" s="1645"/>
      <c r="I610" s="1714">
        <f t="shared" si="326"/>
        <v>0</v>
      </c>
      <c r="J610" s="1646"/>
      <c r="K610" s="1646"/>
      <c r="L610" s="1592"/>
      <c r="M610" s="1597"/>
      <c r="N610" s="1597"/>
      <c r="O610" s="1646"/>
      <c r="P610" s="1647"/>
      <c r="Q610" s="1647"/>
      <c r="R610" s="1648"/>
      <c r="S610" s="1603"/>
      <c r="T610" s="1649"/>
      <c r="U610" s="1649"/>
      <c r="V610" s="1649"/>
      <c r="W610" s="1649"/>
      <c r="X610" s="1649"/>
      <c r="Y610" s="1649"/>
      <c r="Z610" s="1649"/>
      <c r="AA610" s="1649"/>
      <c r="AB610" s="1649"/>
      <c r="AC610" s="1649"/>
      <c r="AD610" s="1649"/>
      <c r="AE610" s="1649"/>
      <c r="AF610" s="1610">
        <f t="shared" si="305"/>
        <v>0</v>
      </c>
      <c r="AG610" s="1649"/>
      <c r="AH610" s="1649"/>
      <c r="AI610" s="1649"/>
      <c r="AJ610" s="1649"/>
      <c r="AK610" s="1649"/>
      <c r="AL610" s="1649"/>
      <c r="AM610" s="1649"/>
      <c r="AN610" s="1649"/>
      <c r="AO610" s="1649"/>
      <c r="AP610" s="1649"/>
      <c r="AQ610" s="1649"/>
      <c r="AR610" s="1709"/>
      <c r="AS610" s="1779">
        <f t="shared" si="306"/>
        <v>0</v>
      </c>
      <c r="AT610" s="1711">
        <f t="shared" si="327"/>
        <v>0</v>
      </c>
      <c r="AU610" s="1611">
        <f t="shared" si="307"/>
        <v>0</v>
      </c>
      <c r="AV610" s="1611">
        <f t="shared" si="308"/>
        <v>0</v>
      </c>
      <c r="AW610" s="1611">
        <f t="shared" si="309"/>
        <v>0</v>
      </c>
      <c r="AX610" s="1611">
        <f t="shared" si="310"/>
        <v>0</v>
      </c>
      <c r="AY610" s="1611">
        <f t="shared" si="311"/>
        <v>0</v>
      </c>
      <c r="AZ610" s="1611">
        <f t="shared" si="312"/>
        <v>0</v>
      </c>
      <c r="BA610" s="1611">
        <f t="shared" si="313"/>
        <v>0</v>
      </c>
      <c r="BB610" s="1611">
        <f t="shared" si="314"/>
        <v>0</v>
      </c>
      <c r="BC610" s="1611">
        <f t="shared" si="315"/>
        <v>0</v>
      </c>
      <c r="BD610" s="1611">
        <f t="shared" si="316"/>
        <v>0</v>
      </c>
      <c r="BE610" s="1611">
        <f t="shared" si="317"/>
        <v>0</v>
      </c>
      <c r="BF610" s="1611">
        <f t="shared" si="318"/>
        <v>0</v>
      </c>
      <c r="BG610" s="1611">
        <f t="shared" si="328"/>
        <v>0</v>
      </c>
      <c r="BH610" s="1611" t="str">
        <f t="shared" si="329"/>
        <v/>
      </c>
      <c r="BI610" s="1611" t="str">
        <f t="shared" si="330"/>
        <v/>
      </c>
      <c r="BJ610" s="1611" t="str">
        <f t="shared" si="319"/>
        <v/>
      </c>
      <c r="BK610" s="1611" t="str">
        <f t="shared" si="320"/>
        <v/>
      </c>
      <c r="BL610" s="1611" t="str">
        <f t="shared" ca="1" si="321"/>
        <v/>
      </c>
      <c r="BM610" s="1611" t="str">
        <f t="shared" si="331"/>
        <v/>
      </c>
      <c r="BN610" s="1611" t="str">
        <f t="shared" si="322"/>
        <v/>
      </c>
      <c r="BO610" s="1611" t="str">
        <f t="shared" si="323"/>
        <v/>
      </c>
      <c r="BP610" s="1611" t="str">
        <f t="shared" si="332"/>
        <v/>
      </c>
      <c r="BQ610" s="1611" t="str">
        <f t="shared" si="333"/>
        <v/>
      </c>
      <c r="BR610" s="1611" t="str">
        <f t="shared" si="334"/>
        <v/>
      </c>
      <c r="BS610" s="1611" t="str">
        <f t="shared" si="335"/>
        <v/>
      </c>
      <c r="BT610" s="1611" t="str">
        <f t="shared" si="336"/>
        <v/>
      </c>
      <c r="BU610" s="1731">
        <f t="shared" ca="1" si="337"/>
        <v>0</v>
      </c>
      <c r="BV610" s="1594"/>
      <c r="BW610" s="1594"/>
      <c r="BX610" s="1594"/>
      <c r="BY610" s="1594"/>
      <c r="BZ610" s="1594"/>
      <c r="CA610" s="1594"/>
      <c r="CB610" s="1594"/>
      <c r="CC610" s="1594"/>
      <c r="CD610" s="1594"/>
      <c r="CE610" s="1594"/>
      <c r="CF610" s="1594"/>
      <c r="CG610" s="1594"/>
      <c r="CH610" s="1594"/>
      <c r="CI610" s="1594"/>
      <c r="CJ610" s="1594"/>
      <c r="CK610" s="1594"/>
      <c r="CL610" s="1594"/>
      <c r="CM610" s="1594"/>
      <c r="CN610" s="1594"/>
      <c r="CO610" s="1594"/>
      <c r="CP610" s="1594"/>
      <c r="CQ610" s="1594"/>
      <c r="CR610" s="1594"/>
      <c r="CS610" s="1594"/>
      <c r="CT610" s="1594"/>
      <c r="CU610" s="1594"/>
      <c r="CV610" s="1594"/>
      <c r="CW610" s="1594"/>
      <c r="CX610" s="1594"/>
      <c r="CY610" s="1594"/>
      <c r="CZ610" s="1594"/>
      <c r="DA610" s="1594"/>
      <c r="DB610" s="1594"/>
      <c r="DC610" s="1594"/>
      <c r="DD610" s="1594"/>
      <c r="DE610" s="1594"/>
      <c r="DF610" s="1594"/>
      <c r="DG610" s="1594"/>
      <c r="DH610" s="1594"/>
      <c r="DI610" s="1594"/>
      <c r="DJ610" s="1594"/>
      <c r="DK610" s="1594"/>
      <c r="DL610" s="1594"/>
      <c r="DM610" s="1594"/>
      <c r="DN610" s="1594"/>
      <c r="DO610" s="1594"/>
      <c r="DP610" s="1594"/>
      <c r="DQ610" s="1594"/>
      <c r="DR610" s="1594"/>
      <c r="DS610" s="1594"/>
      <c r="DT610" s="1594"/>
      <c r="DU610" s="1594"/>
      <c r="DV610" s="1594"/>
      <c r="DW610" s="1594"/>
      <c r="DX610" s="1594"/>
      <c r="DY610" s="1594"/>
      <c r="DZ610" s="1594"/>
      <c r="EA610" s="1594"/>
      <c r="EB610" s="1594"/>
      <c r="EC610" s="1594"/>
      <c r="ED610" s="1594"/>
      <c r="EE610" s="1594"/>
      <c r="EF610" s="1594"/>
      <c r="EG610" s="1594"/>
      <c r="EH610" s="1594"/>
      <c r="EI610" s="1594"/>
      <c r="EJ610" s="1594"/>
      <c r="EK610" s="1594"/>
      <c r="EL610" s="1594"/>
      <c r="EM610" s="1594"/>
      <c r="EN610" s="1594"/>
      <c r="EO610" s="1594"/>
      <c r="EP610" s="1594"/>
      <c r="EQ610" s="1594"/>
      <c r="ER610" s="1594"/>
      <c r="ES610" s="1594"/>
    </row>
    <row r="611" spans="1:149" s="1595" customFormat="1" ht="12.5">
      <c r="A611" s="1644" t="str">
        <f t="shared" si="324"/>
        <v>Organisation</v>
      </c>
      <c r="B611" s="1758"/>
      <c r="C611" s="1758"/>
      <c r="D611" s="1758"/>
      <c r="E611" s="1761"/>
      <c r="F611" s="1592"/>
      <c r="G611" s="1714">
        <f t="shared" si="325"/>
        <v>0</v>
      </c>
      <c r="H611" s="1645"/>
      <c r="I611" s="1714">
        <f t="shared" si="326"/>
        <v>0</v>
      </c>
      <c r="J611" s="1646"/>
      <c r="K611" s="1646"/>
      <c r="L611" s="1592"/>
      <c r="M611" s="1597"/>
      <c r="N611" s="1597"/>
      <c r="O611" s="1646"/>
      <c r="P611" s="1647"/>
      <c r="Q611" s="1647"/>
      <c r="R611" s="1648"/>
      <c r="S611" s="1603"/>
      <c r="T611" s="1649"/>
      <c r="U611" s="1649"/>
      <c r="V611" s="1649"/>
      <c r="W611" s="1649"/>
      <c r="X611" s="1649"/>
      <c r="Y611" s="1649"/>
      <c r="Z611" s="1649"/>
      <c r="AA611" s="1649"/>
      <c r="AB611" s="1649"/>
      <c r="AC611" s="1649"/>
      <c r="AD611" s="1649"/>
      <c r="AE611" s="1649"/>
      <c r="AF611" s="1610">
        <f t="shared" si="305"/>
        <v>0</v>
      </c>
      <c r="AG611" s="1649"/>
      <c r="AH611" s="1649"/>
      <c r="AI611" s="1649"/>
      <c r="AJ611" s="1649"/>
      <c r="AK611" s="1649"/>
      <c r="AL611" s="1649"/>
      <c r="AM611" s="1649"/>
      <c r="AN611" s="1649"/>
      <c r="AO611" s="1649"/>
      <c r="AP611" s="1649"/>
      <c r="AQ611" s="1649"/>
      <c r="AR611" s="1709"/>
      <c r="AS611" s="1779">
        <f t="shared" si="306"/>
        <v>0</v>
      </c>
      <c r="AT611" s="1711">
        <f t="shared" si="327"/>
        <v>0</v>
      </c>
      <c r="AU611" s="1611">
        <f t="shared" si="307"/>
        <v>0</v>
      </c>
      <c r="AV611" s="1611">
        <f t="shared" si="308"/>
        <v>0</v>
      </c>
      <c r="AW611" s="1611">
        <f t="shared" si="309"/>
        <v>0</v>
      </c>
      <c r="AX611" s="1611">
        <f t="shared" si="310"/>
        <v>0</v>
      </c>
      <c r="AY611" s="1611">
        <f t="shared" si="311"/>
        <v>0</v>
      </c>
      <c r="AZ611" s="1611">
        <f t="shared" si="312"/>
        <v>0</v>
      </c>
      <c r="BA611" s="1611">
        <f t="shared" si="313"/>
        <v>0</v>
      </c>
      <c r="BB611" s="1611">
        <f t="shared" si="314"/>
        <v>0</v>
      </c>
      <c r="BC611" s="1611">
        <f t="shared" si="315"/>
        <v>0</v>
      </c>
      <c r="BD611" s="1611">
        <f t="shared" si="316"/>
        <v>0</v>
      </c>
      <c r="BE611" s="1611">
        <f t="shared" si="317"/>
        <v>0</v>
      </c>
      <c r="BF611" s="1611">
        <f t="shared" si="318"/>
        <v>0</v>
      </c>
      <c r="BG611" s="1611">
        <f t="shared" si="328"/>
        <v>0</v>
      </c>
      <c r="BH611" s="1611" t="str">
        <f t="shared" si="329"/>
        <v/>
      </c>
      <c r="BI611" s="1611" t="str">
        <f t="shared" si="330"/>
        <v/>
      </c>
      <c r="BJ611" s="1611" t="str">
        <f t="shared" si="319"/>
        <v/>
      </c>
      <c r="BK611" s="1611" t="str">
        <f t="shared" si="320"/>
        <v/>
      </c>
      <c r="BL611" s="1611" t="str">
        <f t="shared" ca="1" si="321"/>
        <v/>
      </c>
      <c r="BM611" s="1611" t="str">
        <f t="shared" si="331"/>
        <v/>
      </c>
      <c r="BN611" s="1611" t="str">
        <f t="shared" si="322"/>
        <v/>
      </c>
      <c r="BO611" s="1611" t="str">
        <f t="shared" si="323"/>
        <v/>
      </c>
      <c r="BP611" s="1611" t="str">
        <f t="shared" si="332"/>
        <v/>
      </c>
      <c r="BQ611" s="1611" t="str">
        <f t="shared" si="333"/>
        <v/>
      </c>
      <c r="BR611" s="1611" t="str">
        <f t="shared" si="334"/>
        <v/>
      </c>
      <c r="BS611" s="1611" t="str">
        <f t="shared" si="335"/>
        <v/>
      </c>
      <c r="BT611" s="1611" t="str">
        <f t="shared" si="336"/>
        <v/>
      </c>
      <c r="BU611" s="1731">
        <f t="shared" ca="1" si="337"/>
        <v>0</v>
      </c>
      <c r="BV611" s="1594"/>
      <c r="BW611" s="1594"/>
      <c r="BX611" s="1594"/>
      <c r="BY611" s="1594"/>
      <c r="BZ611" s="1594"/>
      <c r="CA611" s="1594"/>
      <c r="CB611" s="1594"/>
      <c r="CC611" s="1594"/>
      <c r="CD611" s="1594"/>
      <c r="CE611" s="1594"/>
      <c r="CF611" s="1594"/>
      <c r="CG611" s="1594"/>
      <c r="CH611" s="1594"/>
      <c r="CI611" s="1594"/>
      <c r="CJ611" s="1594"/>
      <c r="CK611" s="1594"/>
      <c r="CL611" s="1594"/>
      <c r="CM611" s="1594"/>
      <c r="CN611" s="1594"/>
      <c r="CO611" s="1594"/>
      <c r="CP611" s="1594"/>
      <c r="CQ611" s="1594"/>
      <c r="CR611" s="1594"/>
      <c r="CS611" s="1594"/>
      <c r="CT611" s="1594"/>
      <c r="CU611" s="1594"/>
      <c r="CV611" s="1594"/>
      <c r="CW611" s="1594"/>
      <c r="CX611" s="1594"/>
      <c r="CY611" s="1594"/>
      <c r="CZ611" s="1594"/>
      <c r="DA611" s="1594"/>
      <c r="DB611" s="1594"/>
      <c r="DC611" s="1594"/>
      <c r="DD611" s="1594"/>
      <c r="DE611" s="1594"/>
      <c r="DF611" s="1594"/>
      <c r="DG611" s="1594"/>
      <c r="DH611" s="1594"/>
      <c r="DI611" s="1594"/>
      <c r="DJ611" s="1594"/>
      <c r="DK611" s="1594"/>
      <c r="DL611" s="1594"/>
      <c r="DM611" s="1594"/>
      <c r="DN611" s="1594"/>
      <c r="DO611" s="1594"/>
      <c r="DP611" s="1594"/>
      <c r="DQ611" s="1594"/>
      <c r="DR611" s="1594"/>
      <c r="DS611" s="1594"/>
      <c r="DT611" s="1594"/>
      <c r="DU611" s="1594"/>
      <c r="DV611" s="1594"/>
      <c r="DW611" s="1594"/>
      <c r="DX611" s="1594"/>
      <c r="DY611" s="1594"/>
      <c r="DZ611" s="1594"/>
      <c r="EA611" s="1594"/>
      <c r="EB611" s="1594"/>
      <c r="EC611" s="1594"/>
      <c r="ED611" s="1594"/>
      <c r="EE611" s="1594"/>
      <c r="EF611" s="1594"/>
      <c r="EG611" s="1594"/>
      <c r="EH611" s="1594"/>
      <c r="EI611" s="1594"/>
      <c r="EJ611" s="1594"/>
      <c r="EK611" s="1594"/>
      <c r="EL611" s="1594"/>
      <c r="EM611" s="1594"/>
      <c r="EN611" s="1594"/>
      <c r="EO611" s="1594"/>
      <c r="EP611" s="1594"/>
      <c r="EQ611" s="1594"/>
      <c r="ER611" s="1594"/>
      <c r="ES611" s="1594"/>
    </row>
    <row r="612" spans="1:149" s="1595" customFormat="1" ht="12.5">
      <c r="A612" s="1644" t="str">
        <f t="shared" si="324"/>
        <v>Organisation</v>
      </c>
      <c r="B612" s="1758"/>
      <c r="C612" s="1758"/>
      <c r="D612" s="1758"/>
      <c r="E612" s="1761"/>
      <c r="F612" s="1592"/>
      <c r="G612" s="1714">
        <f t="shared" si="325"/>
        <v>0</v>
      </c>
      <c r="H612" s="1645"/>
      <c r="I612" s="1714">
        <f t="shared" si="326"/>
        <v>0</v>
      </c>
      <c r="J612" s="1646"/>
      <c r="K612" s="1646"/>
      <c r="L612" s="1592"/>
      <c r="M612" s="1597"/>
      <c r="N612" s="1597"/>
      <c r="O612" s="1646"/>
      <c r="P612" s="1647"/>
      <c r="Q612" s="1647"/>
      <c r="R612" s="1648"/>
      <c r="S612" s="1603"/>
      <c r="T612" s="1649"/>
      <c r="U612" s="1649"/>
      <c r="V612" s="1649"/>
      <c r="W612" s="1649"/>
      <c r="X612" s="1649"/>
      <c r="Y612" s="1649"/>
      <c r="Z612" s="1649"/>
      <c r="AA612" s="1649"/>
      <c r="AB612" s="1649"/>
      <c r="AC612" s="1649"/>
      <c r="AD612" s="1649"/>
      <c r="AE612" s="1649"/>
      <c r="AF612" s="1610">
        <f t="shared" si="305"/>
        <v>0</v>
      </c>
      <c r="AG612" s="1649"/>
      <c r="AH612" s="1649"/>
      <c r="AI612" s="1649"/>
      <c r="AJ612" s="1649"/>
      <c r="AK612" s="1649"/>
      <c r="AL612" s="1649"/>
      <c r="AM612" s="1649"/>
      <c r="AN612" s="1649"/>
      <c r="AO612" s="1649"/>
      <c r="AP612" s="1649"/>
      <c r="AQ612" s="1649"/>
      <c r="AR612" s="1709"/>
      <c r="AS612" s="1779">
        <f t="shared" si="306"/>
        <v>0</v>
      </c>
      <c r="AT612" s="1711">
        <f t="shared" si="327"/>
        <v>0</v>
      </c>
      <c r="AU612" s="1611">
        <f t="shared" si="307"/>
        <v>0</v>
      </c>
      <c r="AV612" s="1611">
        <f t="shared" si="308"/>
        <v>0</v>
      </c>
      <c r="AW612" s="1611">
        <f t="shared" si="309"/>
        <v>0</v>
      </c>
      <c r="AX612" s="1611">
        <f t="shared" si="310"/>
        <v>0</v>
      </c>
      <c r="AY612" s="1611">
        <f t="shared" si="311"/>
        <v>0</v>
      </c>
      <c r="AZ612" s="1611">
        <f t="shared" si="312"/>
        <v>0</v>
      </c>
      <c r="BA612" s="1611">
        <f t="shared" si="313"/>
        <v>0</v>
      </c>
      <c r="BB612" s="1611">
        <f t="shared" si="314"/>
        <v>0</v>
      </c>
      <c r="BC612" s="1611">
        <f t="shared" si="315"/>
        <v>0</v>
      </c>
      <c r="BD612" s="1611">
        <f t="shared" si="316"/>
        <v>0</v>
      </c>
      <c r="BE612" s="1611">
        <f t="shared" si="317"/>
        <v>0</v>
      </c>
      <c r="BF612" s="1611">
        <f t="shared" si="318"/>
        <v>0</v>
      </c>
      <c r="BG612" s="1611">
        <f t="shared" si="328"/>
        <v>0</v>
      </c>
      <c r="BH612" s="1611" t="str">
        <f t="shared" si="329"/>
        <v/>
      </c>
      <c r="BI612" s="1611" t="str">
        <f t="shared" si="330"/>
        <v/>
      </c>
      <c r="BJ612" s="1611" t="str">
        <f t="shared" si="319"/>
        <v/>
      </c>
      <c r="BK612" s="1611" t="str">
        <f t="shared" si="320"/>
        <v/>
      </c>
      <c r="BL612" s="1611" t="str">
        <f t="shared" ca="1" si="321"/>
        <v/>
      </c>
      <c r="BM612" s="1611" t="str">
        <f t="shared" si="331"/>
        <v/>
      </c>
      <c r="BN612" s="1611" t="str">
        <f t="shared" si="322"/>
        <v/>
      </c>
      <c r="BO612" s="1611" t="str">
        <f t="shared" si="323"/>
        <v/>
      </c>
      <c r="BP612" s="1611" t="str">
        <f t="shared" si="332"/>
        <v/>
      </c>
      <c r="BQ612" s="1611" t="str">
        <f t="shared" si="333"/>
        <v/>
      </c>
      <c r="BR612" s="1611" t="str">
        <f t="shared" si="334"/>
        <v/>
      </c>
      <c r="BS612" s="1611" t="str">
        <f t="shared" si="335"/>
        <v/>
      </c>
      <c r="BT612" s="1611" t="str">
        <f t="shared" si="336"/>
        <v/>
      </c>
      <c r="BU612" s="1731">
        <f t="shared" ca="1" si="337"/>
        <v>0</v>
      </c>
      <c r="BV612" s="1594"/>
      <c r="BW612" s="1594"/>
      <c r="BX612" s="1594"/>
      <c r="BY612" s="1594"/>
      <c r="BZ612" s="1594"/>
      <c r="CA612" s="1594"/>
      <c r="CB612" s="1594"/>
      <c r="CC612" s="1594"/>
      <c r="CD612" s="1594"/>
      <c r="CE612" s="1594"/>
      <c r="CF612" s="1594"/>
      <c r="CG612" s="1594"/>
      <c r="CH612" s="1594"/>
      <c r="CI612" s="1594"/>
      <c r="CJ612" s="1594"/>
      <c r="CK612" s="1594"/>
      <c r="CL612" s="1594"/>
      <c r="CM612" s="1594"/>
      <c r="CN612" s="1594"/>
      <c r="CO612" s="1594"/>
      <c r="CP612" s="1594"/>
      <c r="CQ612" s="1594"/>
      <c r="CR612" s="1594"/>
      <c r="CS612" s="1594"/>
      <c r="CT612" s="1594"/>
      <c r="CU612" s="1594"/>
      <c r="CV612" s="1594"/>
      <c r="CW612" s="1594"/>
      <c r="CX612" s="1594"/>
      <c r="CY612" s="1594"/>
      <c r="CZ612" s="1594"/>
      <c r="DA612" s="1594"/>
      <c r="DB612" s="1594"/>
      <c r="DC612" s="1594"/>
      <c r="DD612" s="1594"/>
      <c r="DE612" s="1594"/>
      <c r="DF612" s="1594"/>
      <c r="DG612" s="1594"/>
      <c r="DH612" s="1594"/>
      <c r="DI612" s="1594"/>
      <c r="DJ612" s="1594"/>
      <c r="DK612" s="1594"/>
      <c r="DL612" s="1594"/>
      <c r="DM612" s="1594"/>
      <c r="DN612" s="1594"/>
      <c r="DO612" s="1594"/>
      <c r="DP612" s="1594"/>
      <c r="DQ612" s="1594"/>
      <c r="DR612" s="1594"/>
      <c r="DS612" s="1594"/>
      <c r="DT612" s="1594"/>
      <c r="DU612" s="1594"/>
      <c r="DV612" s="1594"/>
      <c r="DW612" s="1594"/>
      <c r="DX612" s="1594"/>
      <c r="DY612" s="1594"/>
      <c r="DZ612" s="1594"/>
      <c r="EA612" s="1594"/>
      <c r="EB612" s="1594"/>
      <c r="EC612" s="1594"/>
      <c r="ED612" s="1594"/>
      <c r="EE612" s="1594"/>
      <c r="EF612" s="1594"/>
      <c r="EG612" s="1594"/>
      <c r="EH612" s="1594"/>
      <c r="EI612" s="1594"/>
      <c r="EJ612" s="1594"/>
      <c r="EK612" s="1594"/>
      <c r="EL612" s="1594"/>
      <c r="EM612" s="1594"/>
      <c r="EN612" s="1594"/>
      <c r="EO612" s="1594"/>
      <c r="EP612" s="1594"/>
      <c r="EQ612" s="1594"/>
      <c r="ER612" s="1594"/>
      <c r="ES612" s="1594"/>
    </row>
    <row r="613" spans="1:149" s="1595" customFormat="1" ht="12.5">
      <c r="A613" s="1644" t="str">
        <f t="shared" si="324"/>
        <v>Organisation</v>
      </c>
      <c r="B613" s="1758"/>
      <c r="C613" s="1758"/>
      <c r="D613" s="1758"/>
      <c r="E613" s="1761"/>
      <c r="F613" s="1592"/>
      <c r="G613" s="1714">
        <f t="shared" si="325"/>
        <v>0</v>
      </c>
      <c r="H613" s="1645"/>
      <c r="I613" s="1714">
        <f t="shared" si="326"/>
        <v>0</v>
      </c>
      <c r="J613" s="1646"/>
      <c r="K613" s="1646"/>
      <c r="L613" s="1592"/>
      <c r="M613" s="1597"/>
      <c r="N613" s="1597"/>
      <c r="O613" s="1646"/>
      <c r="P613" s="1647"/>
      <c r="Q613" s="1647"/>
      <c r="R613" s="1648"/>
      <c r="S613" s="1603"/>
      <c r="T613" s="1649"/>
      <c r="U613" s="1649"/>
      <c r="V613" s="1649"/>
      <c r="W613" s="1649"/>
      <c r="X613" s="1649"/>
      <c r="Y613" s="1649"/>
      <c r="Z613" s="1649"/>
      <c r="AA613" s="1649"/>
      <c r="AB613" s="1649"/>
      <c r="AC613" s="1649"/>
      <c r="AD613" s="1649"/>
      <c r="AE613" s="1649"/>
      <c r="AF613" s="1610">
        <f t="shared" si="305"/>
        <v>0</v>
      </c>
      <c r="AG613" s="1649"/>
      <c r="AH613" s="1649"/>
      <c r="AI613" s="1649"/>
      <c r="AJ613" s="1649"/>
      <c r="AK613" s="1649"/>
      <c r="AL613" s="1649"/>
      <c r="AM613" s="1649"/>
      <c r="AN613" s="1649"/>
      <c r="AO613" s="1649"/>
      <c r="AP613" s="1649"/>
      <c r="AQ613" s="1649"/>
      <c r="AR613" s="1709"/>
      <c r="AS613" s="1779">
        <f t="shared" si="306"/>
        <v>0</v>
      </c>
      <c r="AT613" s="1711">
        <f t="shared" si="327"/>
        <v>0</v>
      </c>
      <c r="AU613" s="1611">
        <f t="shared" si="307"/>
        <v>0</v>
      </c>
      <c r="AV613" s="1611">
        <f t="shared" si="308"/>
        <v>0</v>
      </c>
      <c r="AW613" s="1611">
        <f t="shared" si="309"/>
        <v>0</v>
      </c>
      <c r="AX613" s="1611">
        <f t="shared" si="310"/>
        <v>0</v>
      </c>
      <c r="AY613" s="1611">
        <f t="shared" si="311"/>
        <v>0</v>
      </c>
      <c r="AZ613" s="1611">
        <f t="shared" si="312"/>
        <v>0</v>
      </c>
      <c r="BA613" s="1611">
        <f t="shared" si="313"/>
        <v>0</v>
      </c>
      <c r="BB613" s="1611">
        <f t="shared" si="314"/>
        <v>0</v>
      </c>
      <c r="BC613" s="1611">
        <f t="shared" si="315"/>
        <v>0</v>
      </c>
      <c r="BD613" s="1611">
        <f t="shared" si="316"/>
        <v>0</v>
      </c>
      <c r="BE613" s="1611">
        <f t="shared" si="317"/>
        <v>0</v>
      </c>
      <c r="BF613" s="1611">
        <f t="shared" si="318"/>
        <v>0</v>
      </c>
      <c r="BG613" s="1611">
        <f t="shared" si="328"/>
        <v>0</v>
      </c>
      <c r="BH613" s="1611" t="str">
        <f t="shared" si="329"/>
        <v/>
      </c>
      <c r="BI613" s="1611" t="str">
        <f t="shared" si="330"/>
        <v/>
      </c>
      <c r="BJ613" s="1611" t="str">
        <f t="shared" si="319"/>
        <v/>
      </c>
      <c r="BK613" s="1611" t="str">
        <f t="shared" si="320"/>
        <v/>
      </c>
      <c r="BL613" s="1611" t="str">
        <f t="shared" ca="1" si="321"/>
        <v/>
      </c>
      <c r="BM613" s="1611" t="str">
        <f t="shared" si="331"/>
        <v/>
      </c>
      <c r="BN613" s="1611" t="str">
        <f t="shared" si="322"/>
        <v/>
      </c>
      <c r="BO613" s="1611" t="str">
        <f t="shared" si="323"/>
        <v/>
      </c>
      <c r="BP613" s="1611" t="str">
        <f t="shared" si="332"/>
        <v/>
      </c>
      <c r="BQ613" s="1611" t="str">
        <f t="shared" si="333"/>
        <v/>
      </c>
      <c r="BR613" s="1611" t="str">
        <f t="shared" si="334"/>
        <v/>
      </c>
      <c r="BS613" s="1611" t="str">
        <f t="shared" si="335"/>
        <v/>
      </c>
      <c r="BT613" s="1611" t="str">
        <f t="shared" si="336"/>
        <v/>
      </c>
      <c r="BU613" s="1731">
        <f t="shared" ca="1" si="337"/>
        <v>0</v>
      </c>
      <c r="BV613" s="1594"/>
      <c r="BW613" s="1594"/>
      <c r="BX613" s="1594"/>
      <c r="BY613" s="1594"/>
      <c r="BZ613" s="1594"/>
      <c r="CA613" s="1594"/>
      <c r="CB613" s="1594"/>
      <c r="CC613" s="1594"/>
      <c r="CD613" s="1594"/>
      <c r="CE613" s="1594"/>
      <c r="CF613" s="1594"/>
      <c r="CG613" s="1594"/>
      <c r="CH613" s="1594"/>
      <c r="CI613" s="1594"/>
      <c r="CJ613" s="1594"/>
      <c r="CK613" s="1594"/>
      <c r="CL613" s="1594"/>
      <c r="CM613" s="1594"/>
      <c r="CN613" s="1594"/>
      <c r="CO613" s="1594"/>
      <c r="CP613" s="1594"/>
      <c r="CQ613" s="1594"/>
      <c r="CR613" s="1594"/>
      <c r="CS613" s="1594"/>
      <c r="CT613" s="1594"/>
      <c r="CU613" s="1594"/>
      <c r="CV613" s="1594"/>
      <c r="CW613" s="1594"/>
      <c r="CX613" s="1594"/>
      <c r="CY613" s="1594"/>
      <c r="CZ613" s="1594"/>
      <c r="DA613" s="1594"/>
      <c r="DB613" s="1594"/>
      <c r="DC613" s="1594"/>
      <c r="DD613" s="1594"/>
      <c r="DE613" s="1594"/>
      <c r="DF613" s="1594"/>
      <c r="DG613" s="1594"/>
      <c r="DH613" s="1594"/>
      <c r="DI613" s="1594"/>
      <c r="DJ613" s="1594"/>
      <c r="DK613" s="1594"/>
      <c r="DL613" s="1594"/>
      <c r="DM613" s="1594"/>
      <c r="DN613" s="1594"/>
      <c r="DO613" s="1594"/>
      <c r="DP613" s="1594"/>
      <c r="DQ613" s="1594"/>
      <c r="DR613" s="1594"/>
      <c r="DS613" s="1594"/>
      <c r="DT613" s="1594"/>
      <c r="DU613" s="1594"/>
      <c r="DV613" s="1594"/>
      <c r="DW613" s="1594"/>
      <c r="DX613" s="1594"/>
      <c r="DY613" s="1594"/>
      <c r="DZ613" s="1594"/>
      <c r="EA613" s="1594"/>
      <c r="EB613" s="1594"/>
      <c r="EC613" s="1594"/>
      <c r="ED613" s="1594"/>
      <c r="EE613" s="1594"/>
      <c r="EF613" s="1594"/>
      <c r="EG613" s="1594"/>
      <c r="EH613" s="1594"/>
      <c r="EI613" s="1594"/>
      <c r="EJ613" s="1594"/>
      <c r="EK613" s="1594"/>
      <c r="EL613" s="1594"/>
      <c r="EM613" s="1594"/>
      <c r="EN613" s="1594"/>
      <c r="EO613" s="1594"/>
      <c r="EP613" s="1594"/>
      <c r="EQ613" s="1594"/>
      <c r="ER613" s="1594"/>
      <c r="ES613" s="1594"/>
    </row>
    <row r="614" spans="1:149" s="1595" customFormat="1" ht="12.5">
      <c r="A614" s="1644" t="str">
        <f t="shared" si="324"/>
        <v>Organisation</v>
      </c>
      <c r="B614" s="1758"/>
      <c r="C614" s="1758"/>
      <c r="D614" s="1758"/>
      <c r="E614" s="1761"/>
      <c r="F614" s="1592"/>
      <c r="G614" s="1714">
        <f t="shared" si="325"/>
        <v>0</v>
      </c>
      <c r="H614" s="1645"/>
      <c r="I614" s="1714">
        <f t="shared" si="326"/>
        <v>0</v>
      </c>
      <c r="J614" s="1646"/>
      <c r="K614" s="1646"/>
      <c r="L614" s="1592"/>
      <c r="M614" s="1597"/>
      <c r="N614" s="1597"/>
      <c r="O614" s="1646"/>
      <c r="P614" s="1647"/>
      <c r="Q614" s="1647"/>
      <c r="R614" s="1648"/>
      <c r="S614" s="1603"/>
      <c r="T614" s="1649"/>
      <c r="U614" s="1649"/>
      <c r="V614" s="1649"/>
      <c r="W614" s="1649"/>
      <c r="X614" s="1649"/>
      <c r="Y614" s="1649"/>
      <c r="Z614" s="1649"/>
      <c r="AA614" s="1649"/>
      <c r="AB614" s="1649"/>
      <c r="AC614" s="1649"/>
      <c r="AD614" s="1649"/>
      <c r="AE614" s="1649"/>
      <c r="AF614" s="1610">
        <f t="shared" si="305"/>
        <v>0</v>
      </c>
      <c r="AG614" s="1649"/>
      <c r="AH614" s="1649"/>
      <c r="AI614" s="1649"/>
      <c r="AJ614" s="1649"/>
      <c r="AK614" s="1649"/>
      <c r="AL614" s="1649"/>
      <c r="AM614" s="1649"/>
      <c r="AN614" s="1649"/>
      <c r="AO614" s="1649"/>
      <c r="AP614" s="1649"/>
      <c r="AQ614" s="1649"/>
      <c r="AR614" s="1709"/>
      <c r="AS614" s="1779">
        <f t="shared" si="306"/>
        <v>0</v>
      </c>
      <c r="AT614" s="1711">
        <f t="shared" si="327"/>
        <v>0</v>
      </c>
      <c r="AU614" s="1611">
        <f t="shared" si="307"/>
        <v>0</v>
      </c>
      <c r="AV614" s="1611">
        <f t="shared" si="308"/>
        <v>0</v>
      </c>
      <c r="AW614" s="1611">
        <f t="shared" si="309"/>
        <v>0</v>
      </c>
      <c r="AX614" s="1611">
        <f t="shared" si="310"/>
        <v>0</v>
      </c>
      <c r="AY614" s="1611">
        <f t="shared" si="311"/>
        <v>0</v>
      </c>
      <c r="AZ614" s="1611">
        <f t="shared" si="312"/>
        <v>0</v>
      </c>
      <c r="BA614" s="1611">
        <f t="shared" si="313"/>
        <v>0</v>
      </c>
      <c r="BB614" s="1611">
        <f t="shared" si="314"/>
        <v>0</v>
      </c>
      <c r="BC614" s="1611">
        <f t="shared" si="315"/>
        <v>0</v>
      </c>
      <c r="BD614" s="1611">
        <f t="shared" si="316"/>
        <v>0</v>
      </c>
      <c r="BE614" s="1611">
        <f t="shared" si="317"/>
        <v>0</v>
      </c>
      <c r="BF614" s="1611">
        <f t="shared" si="318"/>
        <v>0</v>
      </c>
      <c r="BG614" s="1611">
        <f t="shared" si="328"/>
        <v>0</v>
      </c>
      <c r="BH614" s="1611" t="str">
        <f t="shared" si="329"/>
        <v/>
      </c>
      <c r="BI614" s="1611" t="str">
        <f t="shared" si="330"/>
        <v/>
      </c>
      <c r="BJ614" s="1611" t="str">
        <f t="shared" si="319"/>
        <v/>
      </c>
      <c r="BK614" s="1611" t="str">
        <f t="shared" si="320"/>
        <v/>
      </c>
      <c r="BL614" s="1611" t="str">
        <f t="shared" ca="1" si="321"/>
        <v/>
      </c>
      <c r="BM614" s="1611" t="str">
        <f t="shared" si="331"/>
        <v/>
      </c>
      <c r="BN614" s="1611" t="str">
        <f t="shared" si="322"/>
        <v/>
      </c>
      <c r="BO614" s="1611" t="str">
        <f t="shared" si="323"/>
        <v/>
      </c>
      <c r="BP614" s="1611" t="str">
        <f t="shared" si="332"/>
        <v/>
      </c>
      <c r="BQ614" s="1611" t="str">
        <f t="shared" si="333"/>
        <v/>
      </c>
      <c r="BR614" s="1611" t="str">
        <f t="shared" si="334"/>
        <v/>
      </c>
      <c r="BS614" s="1611" t="str">
        <f t="shared" si="335"/>
        <v/>
      </c>
      <c r="BT614" s="1611" t="str">
        <f t="shared" si="336"/>
        <v/>
      </c>
      <c r="BU614" s="1731">
        <f t="shared" ca="1" si="337"/>
        <v>0</v>
      </c>
      <c r="BV614" s="1594"/>
      <c r="BW614" s="1594"/>
      <c r="BX614" s="1594"/>
      <c r="BY614" s="1594"/>
      <c r="BZ614" s="1594"/>
      <c r="CA614" s="1594"/>
      <c r="CB614" s="1594"/>
      <c r="CC614" s="1594"/>
      <c r="CD614" s="1594"/>
      <c r="CE614" s="1594"/>
      <c r="CF614" s="1594"/>
      <c r="CG614" s="1594"/>
      <c r="CH614" s="1594"/>
      <c r="CI614" s="1594"/>
      <c r="CJ614" s="1594"/>
      <c r="CK614" s="1594"/>
      <c r="CL614" s="1594"/>
      <c r="CM614" s="1594"/>
      <c r="CN614" s="1594"/>
      <c r="CO614" s="1594"/>
      <c r="CP614" s="1594"/>
      <c r="CQ614" s="1594"/>
      <c r="CR614" s="1594"/>
      <c r="CS614" s="1594"/>
      <c r="CT614" s="1594"/>
      <c r="CU614" s="1594"/>
      <c r="CV614" s="1594"/>
      <c r="CW614" s="1594"/>
      <c r="CX614" s="1594"/>
      <c r="CY614" s="1594"/>
      <c r="CZ614" s="1594"/>
      <c r="DA614" s="1594"/>
      <c r="DB614" s="1594"/>
      <c r="DC614" s="1594"/>
      <c r="DD614" s="1594"/>
      <c r="DE614" s="1594"/>
      <c r="DF614" s="1594"/>
      <c r="DG614" s="1594"/>
      <c r="DH614" s="1594"/>
      <c r="DI614" s="1594"/>
      <c r="DJ614" s="1594"/>
      <c r="DK614" s="1594"/>
      <c r="DL614" s="1594"/>
      <c r="DM614" s="1594"/>
      <c r="DN614" s="1594"/>
      <c r="DO614" s="1594"/>
      <c r="DP614" s="1594"/>
      <c r="DQ614" s="1594"/>
      <c r="DR614" s="1594"/>
      <c r="DS614" s="1594"/>
      <c r="DT614" s="1594"/>
      <c r="DU614" s="1594"/>
      <c r="DV614" s="1594"/>
      <c r="DW614" s="1594"/>
      <c r="DX614" s="1594"/>
      <c r="DY614" s="1594"/>
      <c r="DZ614" s="1594"/>
      <c r="EA614" s="1594"/>
      <c r="EB614" s="1594"/>
      <c r="EC614" s="1594"/>
      <c r="ED614" s="1594"/>
      <c r="EE614" s="1594"/>
      <c r="EF614" s="1594"/>
      <c r="EG614" s="1594"/>
      <c r="EH614" s="1594"/>
      <c r="EI614" s="1594"/>
      <c r="EJ614" s="1594"/>
      <c r="EK614" s="1594"/>
      <c r="EL614" s="1594"/>
      <c r="EM614" s="1594"/>
      <c r="EN614" s="1594"/>
      <c r="EO614" s="1594"/>
      <c r="EP614" s="1594"/>
      <c r="EQ614" s="1594"/>
      <c r="ER614" s="1594"/>
      <c r="ES614" s="1594"/>
    </row>
    <row r="615" spans="1:149" s="1595" customFormat="1" ht="12.5">
      <c r="A615" s="1644" t="str">
        <f t="shared" si="324"/>
        <v>Organisation</v>
      </c>
      <c r="B615" s="1758"/>
      <c r="C615" s="1758"/>
      <c r="D615" s="1758"/>
      <c r="E615" s="1761"/>
      <c r="F615" s="1592"/>
      <c r="G615" s="1714">
        <f t="shared" si="325"/>
        <v>0</v>
      </c>
      <c r="H615" s="1645"/>
      <c r="I615" s="1714">
        <f t="shared" si="326"/>
        <v>0</v>
      </c>
      <c r="J615" s="1646"/>
      <c r="K615" s="1646"/>
      <c r="L615" s="1592"/>
      <c r="M615" s="1597"/>
      <c r="N615" s="1597"/>
      <c r="O615" s="1646"/>
      <c r="P615" s="1647"/>
      <c r="Q615" s="1647"/>
      <c r="R615" s="1648"/>
      <c r="S615" s="1603"/>
      <c r="T615" s="1649"/>
      <c r="U615" s="1649"/>
      <c r="V615" s="1649"/>
      <c r="W615" s="1649"/>
      <c r="X615" s="1649"/>
      <c r="Y615" s="1649"/>
      <c r="Z615" s="1649"/>
      <c r="AA615" s="1649"/>
      <c r="AB615" s="1649"/>
      <c r="AC615" s="1649"/>
      <c r="AD615" s="1649"/>
      <c r="AE615" s="1649"/>
      <c r="AF615" s="1610">
        <f t="shared" si="305"/>
        <v>0</v>
      </c>
      <c r="AG615" s="1649"/>
      <c r="AH615" s="1649"/>
      <c r="AI615" s="1649"/>
      <c r="AJ615" s="1649"/>
      <c r="AK615" s="1649"/>
      <c r="AL615" s="1649"/>
      <c r="AM615" s="1649"/>
      <c r="AN615" s="1649"/>
      <c r="AO615" s="1649"/>
      <c r="AP615" s="1649"/>
      <c r="AQ615" s="1649"/>
      <c r="AR615" s="1709"/>
      <c r="AS615" s="1779">
        <f t="shared" si="306"/>
        <v>0</v>
      </c>
      <c r="AT615" s="1711">
        <f t="shared" si="327"/>
        <v>0</v>
      </c>
      <c r="AU615" s="1611">
        <f t="shared" si="307"/>
        <v>0</v>
      </c>
      <c r="AV615" s="1611">
        <f t="shared" si="308"/>
        <v>0</v>
      </c>
      <c r="AW615" s="1611">
        <f t="shared" si="309"/>
        <v>0</v>
      </c>
      <c r="AX615" s="1611">
        <f t="shared" si="310"/>
        <v>0</v>
      </c>
      <c r="AY615" s="1611">
        <f t="shared" si="311"/>
        <v>0</v>
      </c>
      <c r="AZ615" s="1611">
        <f t="shared" si="312"/>
        <v>0</v>
      </c>
      <c r="BA615" s="1611">
        <f t="shared" si="313"/>
        <v>0</v>
      </c>
      <c r="BB615" s="1611">
        <f t="shared" si="314"/>
        <v>0</v>
      </c>
      <c r="BC615" s="1611">
        <f t="shared" si="315"/>
        <v>0</v>
      </c>
      <c r="BD615" s="1611">
        <f t="shared" si="316"/>
        <v>0</v>
      </c>
      <c r="BE615" s="1611">
        <f t="shared" si="317"/>
        <v>0</v>
      </c>
      <c r="BF615" s="1611">
        <f t="shared" si="318"/>
        <v>0</v>
      </c>
      <c r="BG615" s="1611">
        <f t="shared" si="328"/>
        <v>0</v>
      </c>
      <c r="BH615" s="1611" t="str">
        <f t="shared" si="329"/>
        <v/>
      </c>
      <c r="BI615" s="1611" t="str">
        <f t="shared" si="330"/>
        <v/>
      </c>
      <c r="BJ615" s="1611" t="str">
        <f t="shared" si="319"/>
        <v/>
      </c>
      <c r="BK615" s="1611" t="str">
        <f t="shared" si="320"/>
        <v/>
      </c>
      <c r="BL615" s="1611" t="str">
        <f t="shared" ca="1" si="321"/>
        <v/>
      </c>
      <c r="BM615" s="1611" t="str">
        <f t="shared" si="331"/>
        <v/>
      </c>
      <c r="BN615" s="1611" t="str">
        <f t="shared" si="322"/>
        <v/>
      </c>
      <c r="BO615" s="1611" t="str">
        <f t="shared" si="323"/>
        <v/>
      </c>
      <c r="BP615" s="1611" t="str">
        <f t="shared" si="332"/>
        <v/>
      </c>
      <c r="BQ615" s="1611" t="str">
        <f t="shared" si="333"/>
        <v/>
      </c>
      <c r="BR615" s="1611" t="str">
        <f t="shared" si="334"/>
        <v/>
      </c>
      <c r="BS615" s="1611" t="str">
        <f t="shared" si="335"/>
        <v/>
      </c>
      <c r="BT615" s="1611" t="str">
        <f t="shared" si="336"/>
        <v/>
      </c>
      <c r="BU615" s="1731">
        <f t="shared" ca="1" si="337"/>
        <v>0</v>
      </c>
      <c r="BV615" s="1594"/>
      <c r="BW615" s="1594"/>
      <c r="BX615" s="1594"/>
      <c r="BY615" s="1594"/>
      <c r="BZ615" s="1594"/>
      <c r="CA615" s="1594"/>
      <c r="CB615" s="1594"/>
      <c r="CC615" s="1594"/>
      <c r="CD615" s="1594"/>
      <c r="CE615" s="1594"/>
      <c r="CF615" s="1594"/>
      <c r="CG615" s="1594"/>
      <c r="CH615" s="1594"/>
      <c r="CI615" s="1594"/>
      <c r="CJ615" s="1594"/>
      <c r="CK615" s="1594"/>
      <c r="CL615" s="1594"/>
      <c r="CM615" s="1594"/>
      <c r="CN615" s="1594"/>
      <c r="CO615" s="1594"/>
      <c r="CP615" s="1594"/>
      <c r="CQ615" s="1594"/>
      <c r="CR615" s="1594"/>
      <c r="CS615" s="1594"/>
      <c r="CT615" s="1594"/>
      <c r="CU615" s="1594"/>
      <c r="CV615" s="1594"/>
      <c r="CW615" s="1594"/>
      <c r="CX615" s="1594"/>
      <c r="CY615" s="1594"/>
      <c r="CZ615" s="1594"/>
      <c r="DA615" s="1594"/>
      <c r="DB615" s="1594"/>
      <c r="DC615" s="1594"/>
      <c r="DD615" s="1594"/>
      <c r="DE615" s="1594"/>
      <c r="DF615" s="1594"/>
      <c r="DG615" s="1594"/>
      <c r="DH615" s="1594"/>
      <c r="DI615" s="1594"/>
      <c r="DJ615" s="1594"/>
      <c r="DK615" s="1594"/>
      <c r="DL615" s="1594"/>
      <c r="DM615" s="1594"/>
      <c r="DN615" s="1594"/>
      <c r="DO615" s="1594"/>
      <c r="DP615" s="1594"/>
      <c r="DQ615" s="1594"/>
      <c r="DR615" s="1594"/>
      <c r="DS615" s="1594"/>
      <c r="DT615" s="1594"/>
      <c r="DU615" s="1594"/>
      <c r="DV615" s="1594"/>
      <c r="DW615" s="1594"/>
      <c r="DX615" s="1594"/>
      <c r="DY615" s="1594"/>
      <c r="DZ615" s="1594"/>
      <c r="EA615" s="1594"/>
      <c r="EB615" s="1594"/>
      <c r="EC615" s="1594"/>
      <c r="ED615" s="1594"/>
      <c r="EE615" s="1594"/>
      <c r="EF615" s="1594"/>
      <c r="EG615" s="1594"/>
      <c r="EH615" s="1594"/>
      <c r="EI615" s="1594"/>
      <c r="EJ615" s="1594"/>
      <c r="EK615" s="1594"/>
      <c r="EL615" s="1594"/>
      <c r="EM615" s="1594"/>
      <c r="EN615" s="1594"/>
      <c r="EO615" s="1594"/>
      <c r="EP615" s="1594"/>
      <c r="EQ615" s="1594"/>
      <c r="ER615" s="1594"/>
      <c r="ES615" s="1594"/>
    </row>
    <row r="616" spans="1:149" s="1595" customFormat="1" ht="12.5">
      <c r="A616" s="1644" t="str">
        <f t="shared" si="324"/>
        <v>Organisation</v>
      </c>
      <c r="B616" s="1758"/>
      <c r="C616" s="1758"/>
      <c r="D616" s="1758"/>
      <c r="E616" s="1761"/>
      <c r="F616" s="1592"/>
      <c r="G616" s="1714">
        <f t="shared" si="325"/>
        <v>0</v>
      </c>
      <c r="H616" s="1645"/>
      <c r="I616" s="1714">
        <f t="shared" si="326"/>
        <v>0</v>
      </c>
      <c r="J616" s="1646"/>
      <c r="K616" s="1646"/>
      <c r="L616" s="1592"/>
      <c r="M616" s="1597"/>
      <c r="N616" s="1597"/>
      <c r="O616" s="1646"/>
      <c r="P616" s="1647"/>
      <c r="Q616" s="1647"/>
      <c r="R616" s="1648"/>
      <c r="S616" s="1603"/>
      <c r="T616" s="1649"/>
      <c r="U616" s="1649"/>
      <c r="V616" s="1649"/>
      <c r="W616" s="1649"/>
      <c r="X616" s="1649"/>
      <c r="Y616" s="1649"/>
      <c r="Z616" s="1649"/>
      <c r="AA616" s="1649"/>
      <c r="AB616" s="1649"/>
      <c r="AC616" s="1649"/>
      <c r="AD616" s="1649"/>
      <c r="AE616" s="1649"/>
      <c r="AF616" s="1610">
        <f t="shared" si="305"/>
        <v>0</v>
      </c>
      <c r="AG616" s="1649"/>
      <c r="AH616" s="1649"/>
      <c r="AI616" s="1649"/>
      <c r="AJ616" s="1649"/>
      <c r="AK616" s="1649"/>
      <c r="AL616" s="1649"/>
      <c r="AM616" s="1649"/>
      <c r="AN616" s="1649"/>
      <c r="AO616" s="1649"/>
      <c r="AP616" s="1649"/>
      <c r="AQ616" s="1649"/>
      <c r="AR616" s="1709"/>
      <c r="AS616" s="1779">
        <f t="shared" si="306"/>
        <v>0</v>
      </c>
      <c r="AT616" s="1711">
        <f t="shared" si="327"/>
        <v>0</v>
      </c>
      <c r="AU616" s="1611">
        <f t="shared" si="307"/>
        <v>0</v>
      </c>
      <c r="AV616" s="1611">
        <f t="shared" si="308"/>
        <v>0</v>
      </c>
      <c r="AW616" s="1611">
        <f t="shared" si="309"/>
        <v>0</v>
      </c>
      <c r="AX616" s="1611">
        <f t="shared" si="310"/>
        <v>0</v>
      </c>
      <c r="AY616" s="1611">
        <f t="shared" si="311"/>
        <v>0</v>
      </c>
      <c r="AZ616" s="1611">
        <f t="shared" si="312"/>
        <v>0</v>
      </c>
      <c r="BA616" s="1611">
        <f t="shared" si="313"/>
        <v>0</v>
      </c>
      <c r="BB616" s="1611">
        <f t="shared" si="314"/>
        <v>0</v>
      </c>
      <c r="BC616" s="1611">
        <f t="shared" si="315"/>
        <v>0</v>
      </c>
      <c r="BD616" s="1611">
        <f t="shared" si="316"/>
        <v>0</v>
      </c>
      <c r="BE616" s="1611">
        <f t="shared" si="317"/>
        <v>0</v>
      </c>
      <c r="BF616" s="1611">
        <f t="shared" si="318"/>
        <v>0</v>
      </c>
      <c r="BG616" s="1611">
        <f t="shared" si="328"/>
        <v>0</v>
      </c>
      <c r="BH616" s="1611" t="str">
        <f t="shared" si="329"/>
        <v/>
      </c>
      <c r="BI616" s="1611" t="str">
        <f t="shared" si="330"/>
        <v/>
      </c>
      <c r="BJ616" s="1611" t="str">
        <f t="shared" si="319"/>
        <v/>
      </c>
      <c r="BK616" s="1611" t="str">
        <f t="shared" si="320"/>
        <v/>
      </c>
      <c r="BL616" s="1611" t="str">
        <f t="shared" ca="1" si="321"/>
        <v/>
      </c>
      <c r="BM616" s="1611" t="str">
        <f t="shared" si="331"/>
        <v/>
      </c>
      <c r="BN616" s="1611" t="str">
        <f t="shared" si="322"/>
        <v/>
      </c>
      <c r="BO616" s="1611" t="str">
        <f t="shared" si="323"/>
        <v/>
      </c>
      <c r="BP616" s="1611" t="str">
        <f t="shared" si="332"/>
        <v/>
      </c>
      <c r="BQ616" s="1611" t="str">
        <f t="shared" si="333"/>
        <v/>
      </c>
      <c r="BR616" s="1611" t="str">
        <f t="shared" si="334"/>
        <v/>
      </c>
      <c r="BS616" s="1611" t="str">
        <f t="shared" si="335"/>
        <v/>
      </c>
      <c r="BT616" s="1611" t="str">
        <f t="shared" si="336"/>
        <v/>
      </c>
      <c r="BU616" s="1731">
        <f t="shared" ca="1" si="337"/>
        <v>0</v>
      </c>
      <c r="BV616" s="1594"/>
      <c r="BW616" s="1594"/>
      <c r="BX616" s="1594"/>
      <c r="BY616" s="1594"/>
      <c r="BZ616" s="1594"/>
      <c r="CA616" s="1594"/>
      <c r="CB616" s="1594"/>
      <c r="CC616" s="1594"/>
      <c r="CD616" s="1594"/>
      <c r="CE616" s="1594"/>
      <c r="CF616" s="1594"/>
      <c r="CG616" s="1594"/>
      <c r="CH616" s="1594"/>
      <c r="CI616" s="1594"/>
      <c r="CJ616" s="1594"/>
      <c r="CK616" s="1594"/>
      <c r="CL616" s="1594"/>
      <c r="CM616" s="1594"/>
      <c r="CN616" s="1594"/>
      <c r="CO616" s="1594"/>
      <c r="CP616" s="1594"/>
      <c r="CQ616" s="1594"/>
      <c r="CR616" s="1594"/>
      <c r="CS616" s="1594"/>
      <c r="CT616" s="1594"/>
      <c r="CU616" s="1594"/>
      <c r="CV616" s="1594"/>
      <c r="CW616" s="1594"/>
      <c r="CX616" s="1594"/>
      <c r="CY616" s="1594"/>
      <c r="CZ616" s="1594"/>
      <c r="DA616" s="1594"/>
      <c r="DB616" s="1594"/>
      <c r="DC616" s="1594"/>
      <c r="DD616" s="1594"/>
      <c r="DE616" s="1594"/>
      <c r="DF616" s="1594"/>
      <c r="DG616" s="1594"/>
      <c r="DH616" s="1594"/>
      <c r="DI616" s="1594"/>
      <c r="DJ616" s="1594"/>
      <c r="DK616" s="1594"/>
      <c r="DL616" s="1594"/>
      <c r="DM616" s="1594"/>
      <c r="DN616" s="1594"/>
      <c r="DO616" s="1594"/>
      <c r="DP616" s="1594"/>
      <c r="DQ616" s="1594"/>
      <c r="DR616" s="1594"/>
      <c r="DS616" s="1594"/>
      <c r="DT616" s="1594"/>
      <c r="DU616" s="1594"/>
      <c r="DV616" s="1594"/>
      <c r="DW616" s="1594"/>
      <c r="DX616" s="1594"/>
      <c r="DY616" s="1594"/>
      <c r="DZ616" s="1594"/>
      <c r="EA616" s="1594"/>
      <c r="EB616" s="1594"/>
      <c r="EC616" s="1594"/>
      <c r="ED616" s="1594"/>
      <c r="EE616" s="1594"/>
      <c r="EF616" s="1594"/>
      <c r="EG616" s="1594"/>
      <c r="EH616" s="1594"/>
      <c r="EI616" s="1594"/>
      <c r="EJ616" s="1594"/>
      <c r="EK616" s="1594"/>
      <c r="EL616" s="1594"/>
      <c r="EM616" s="1594"/>
      <c r="EN616" s="1594"/>
      <c r="EO616" s="1594"/>
      <c r="EP616" s="1594"/>
      <c r="EQ616" s="1594"/>
      <c r="ER616" s="1594"/>
      <c r="ES616" s="1594"/>
    </row>
    <row r="617" spans="1:149" s="1595" customFormat="1" ht="12.5">
      <c r="A617" s="1644" t="str">
        <f t="shared" si="324"/>
        <v>Organisation</v>
      </c>
      <c r="B617" s="1758"/>
      <c r="C617" s="1758"/>
      <c r="D617" s="1758"/>
      <c r="E617" s="1761"/>
      <c r="F617" s="1592"/>
      <c r="G617" s="1714">
        <f t="shared" si="325"/>
        <v>0</v>
      </c>
      <c r="H617" s="1645"/>
      <c r="I617" s="1714">
        <f t="shared" si="326"/>
        <v>0</v>
      </c>
      <c r="J617" s="1646"/>
      <c r="K617" s="1646"/>
      <c r="L617" s="1592"/>
      <c r="M617" s="1597"/>
      <c r="N617" s="1597"/>
      <c r="O617" s="1646"/>
      <c r="P617" s="1647"/>
      <c r="Q617" s="1647"/>
      <c r="R617" s="1648"/>
      <c r="S617" s="1603"/>
      <c r="T617" s="1649"/>
      <c r="U617" s="1649"/>
      <c r="V617" s="1649"/>
      <c r="W617" s="1649"/>
      <c r="X617" s="1649"/>
      <c r="Y617" s="1649"/>
      <c r="Z617" s="1649"/>
      <c r="AA617" s="1649"/>
      <c r="AB617" s="1649"/>
      <c r="AC617" s="1649"/>
      <c r="AD617" s="1649"/>
      <c r="AE617" s="1649"/>
      <c r="AF617" s="1610">
        <f t="shared" si="305"/>
        <v>0</v>
      </c>
      <c r="AG617" s="1649"/>
      <c r="AH617" s="1649"/>
      <c r="AI617" s="1649"/>
      <c r="AJ617" s="1649"/>
      <c r="AK617" s="1649"/>
      <c r="AL617" s="1649"/>
      <c r="AM617" s="1649"/>
      <c r="AN617" s="1649"/>
      <c r="AO617" s="1649"/>
      <c r="AP617" s="1649"/>
      <c r="AQ617" s="1649"/>
      <c r="AR617" s="1709"/>
      <c r="AS617" s="1779">
        <f t="shared" si="306"/>
        <v>0</v>
      </c>
      <c r="AT617" s="1711">
        <f t="shared" si="327"/>
        <v>0</v>
      </c>
      <c r="AU617" s="1611">
        <f t="shared" si="307"/>
        <v>0</v>
      </c>
      <c r="AV617" s="1611">
        <f t="shared" si="308"/>
        <v>0</v>
      </c>
      <c r="AW617" s="1611">
        <f t="shared" si="309"/>
        <v>0</v>
      </c>
      <c r="AX617" s="1611">
        <f t="shared" si="310"/>
        <v>0</v>
      </c>
      <c r="AY617" s="1611">
        <f t="shared" si="311"/>
        <v>0</v>
      </c>
      <c r="AZ617" s="1611">
        <f t="shared" si="312"/>
        <v>0</v>
      </c>
      <c r="BA617" s="1611">
        <f t="shared" si="313"/>
        <v>0</v>
      </c>
      <c r="BB617" s="1611">
        <f t="shared" si="314"/>
        <v>0</v>
      </c>
      <c r="BC617" s="1611">
        <f t="shared" si="315"/>
        <v>0</v>
      </c>
      <c r="BD617" s="1611">
        <f t="shared" si="316"/>
        <v>0</v>
      </c>
      <c r="BE617" s="1611">
        <f t="shared" si="317"/>
        <v>0</v>
      </c>
      <c r="BF617" s="1611">
        <f t="shared" si="318"/>
        <v>0</v>
      </c>
      <c r="BG617" s="1611">
        <f t="shared" si="328"/>
        <v>0</v>
      </c>
      <c r="BH617" s="1611" t="str">
        <f t="shared" si="329"/>
        <v/>
      </c>
      <c r="BI617" s="1611" t="str">
        <f t="shared" si="330"/>
        <v/>
      </c>
      <c r="BJ617" s="1611" t="str">
        <f t="shared" si="319"/>
        <v/>
      </c>
      <c r="BK617" s="1611" t="str">
        <f t="shared" si="320"/>
        <v/>
      </c>
      <c r="BL617" s="1611" t="str">
        <f t="shared" ca="1" si="321"/>
        <v/>
      </c>
      <c r="BM617" s="1611" t="str">
        <f t="shared" si="331"/>
        <v/>
      </c>
      <c r="BN617" s="1611" t="str">
        <f t="shared" si="322"/>
        <v/>
      </c>
      <c r="BO617" s="1611" t="str">
        <f t="shared" si="323"/>
        <v/>
      </c>
      <c r="BP617" s="1611" t="str">
        <f t="shared" si="332"/>
        <v/>
      </c>
      <c r="BQ617" s="1611" t="str">
        <f t="shared" si="333"/>
        <v/>
      </c>
      <c r="BR617" s="1611" t="str">
        <f t="shared" si="334"/>
        <v/>
      </c>
      <c r="BS617" s="1611" t="str">
        <f t="shared" si="335"/>
        <v/>
      </c>
      <c r="BT617" s="1611" t="str">
        <f t="shared" si="336"/>
        <v/>
      </c>
      <c r="BU617" s="1731">
        <f t="shared" ca="1" si="337"/>
        <v>0</v>
      </c>
      <c r="BV617" s="1594"/>
      <c r="BW617" s="1594"/>
      <c r="BX617" s="1594"/>
      <c r="BY617" s="1594"/>
      <c r="BZ617" s="1594"/>
      <c r="CA617" s="1594"/>
      <c r="CB617" s="1594"/>
      <c r="CC617" s="1594"/>
      <c r="CD617" s="1594"/>
      <c r="CE617" s="1594"/>
      <c r="CF617" s="1594"/>
      <c r="CG617" s="1594"/>
      <c r="CH617" s="1594"/>
      <c r="CI617" s="1594"/>
      <c r="CJ617" s="1594"/>
      <c r="CK617" s="1594"/>
      <c r="CL617" s="1594"/>
      <c r="CM617" s="1594"/>
      <c r="CN617" s="1594"/>
      <c r="CO617" s="1594"/>
      <c r="CP617" s="1594"/>
      <c r="CQ617" s="1594"/>
      <c r="CR617" s="1594"/>
      <c r="CS617" s="1594"/>
      <c r="CT617" s="1594"/>
      <c r="CU617" s="1594"/>
      <c r="CV617" s="1594"/>
      <c r="CW617" s="1594"/>
      <c r="CX617" s="1594"/>
      <c r="CY617" s="1594"/>
      <c r="CZ617" s="1594"/>
      <c r="DA617" s="1594"/>
      <c r="DB617" s="1594"/>
      <c r="DC617" s="1594"/>
      <c r="DD617" s="1594"/>
      <c r="DE617" s="1594"/>
      <c r="DF617" s="1594"/>
      <c r="DG617" s="1594"/>
      <c r="DH617" s="1594"/>
      <c r="DI617" s="1594"/>
      <c r="DJ617" s="1594"/>
      <c r="DK617" s="1594"/>
      <c r="DL617" s="1594"/>
      <c r="DM617" s="1594"/>
      <c r="DN617" s="1594"/>
      <c r="DO617" s="1594"/>
      <c r="DP617" s="1594"/>
      <c r="DQ617" s="1594"/>
      <c r="DR617" s="1594"/>
      <c r="DS617" s="1594"/>
      <c r="DT617" s="1594"/>
      <c r="DU617" s="1594"/>
      <c r="DV617" s="1594"/>
      <c r="DW617" s="1594"/>
      <c r="DX617" s="1594"/>
      <c r="DY617" s="1594"/>
      <c r="DZ617" s="1594"/>
      <c r="EA617" s="1594"/>
      <c r="EB617" s="1594"/>
      <c r="EC617" s="1594"/>
      <c r="ED617" s="1594"/>
      <c r="EE617" s="1594"/>
      <c r="EF617" s="1594"/>
      <c r="EG617" s="1594"/>
      <c r="EH617" s="1594"/>
      <c r="EI617" s="1594"/>
      <c r="EJ617" s="1594"/>
      <c r="EK617" s="1594"/>
      <c r="EL617" s="1594"/>
      <c r="EM617" s="1594"/>
      <c r="EN617" s="1594"/>
      <c r="EO617" s="1594"/>
      <c r="EP617" s="1594"/>
      <c r="EQ617" s="1594"/>
      <c r="ER617" s="1594"/>
      <c r="ES617" s="1594"/>
    </row>
    <row r="618" spans="1:149" s="1595" customFormat="1" ht="12.5">
      <c r="A618" s="1644" t="str">
        <f t="shared" si="324"/>
        <v>Organisation</v>
      </c>
      <c r="B618" s="1758"/>
      <c r="C618" s="1758"/>
      <c r="D618" s="1758"/>
      <c r="E618" s="1761"/>
      <c r="F618" s="1592"/>
      <c r="G618" s="1714">
        <f t="shared" si="325"/>
        <v>0</v>
      </c>
      <c r="H618" s="1645"/>
      <c r="I618" s="1714">
        <f t="shared" si="326"/>
        <v>0</v>
      </c>
      <c r="J618" s="1646"/>
      <c r="K618" s="1646"/>
      <c r="L618" s="1592"/>
      <c r="M618" s="1597"/>
      <c r="N618" s="1597"/>
      <c r="O618" s="1646"/>
      <c r="P618" s="1647"/>
      <c r="Q618" s="1647"/>
      <c r="R618" s="1648"/>
      <c r="S618" s="1603"/>
      <c r="T618" s="1649"/>
      <c r="U618" s="1649"/>
      <c r="V618" s="1649"/>
      <c r="W618" s="1649"/>
      <c r="X618" s="1649"/>
      <c r="Y618" s="1649"/>
      <c r="Z618" s="1649"/>
      <c r="AA618" s="1649"/>
      <c r="AB618" s="1649"/>
      <c r="AC618" s="1649"/>
      <c r="AD618" s="1649"/>
      <c r="AE618" s="1649"/>
      <c r="AF618" s="1610">
        <f t="shared" si="305"/>
        <v>0</v>
      </c>
      <c r="AG618" s="1649"/>
      <c r="AH618" s="1649"/>
      <c r="AI618" s="1649"/>
      <c r="AJ618" s="1649"/>
      <c r="AK618" s="1649"/>
      <c r="AL618" s="1649"/>
      <c r="AM618" s="1649"/>
      <c r="AN618" s="1649"/>
      <c r="AO618" s="1649"/>
      <c r="AP618" s="1649"/>
      <c r="AQ618" s="1649"/>
      <c r="AR618" s="1709"/>
      <c r="AS618" s="1779">
        <f t="shared" si="306"/>
        <v>0</v>
      </c>
      <c r="AT618" s="1711">
        <f t="shared" si="327"/>
        <v>0</v>
      </c>
      <c r="AU618" s="1611">
        <f t="shared" si="307"/>
        <v>0</v>
      </c>
      <c r="AV618" s="1611">
        <f t="shared" si="308"/>
        <v>0</v>
      </c>
      <c r="AW618" s="1611">
        <f t="shared" si="309"/>
        <v>0</v>
      </c>
      <c r="AX618" s="1611">
        <f t="shared" si="310"/>
        <v>0</v>
      </c>
      <c r="AY618" s="1611">
        <f t="shared" si="311"/>
        <v>0</v>
      </c>
      <c r="AZ618" s="1611">
        <f t="shared" si="312"/>
        <v>0</v>
      </c>
      <c r="BA618" s="1611">
        <f t="shared" si="313"/>
        <v>0</v>
      </c>
      <c r="BB618" s="1611">
        <f t="shared" si="314"/>
        <v>0</v>
      </c>
      <c r="BC618" s="1611">
        <f t="shared" si="315"/>
        <v>0</v>
      </c>
      <c r="BD618" s="1611">
        <f t="shared" si="316"/>
        <v>0</v>
      </c>
      <c r="BE618" s="1611">
        <f t="shared" si="317"/>
        <v>0</v>
      </c>
      <c r="BF618" s="1611">
        <f t="shared" si="318"/>
        <v>0</v>
      </c>
      <c r="BG618" s="1611">
        <f t="shared" si="328"/>
        <v>0</v>
      </c>
      <c r="BH618" s="1611" t="str">
        <f t="shared" si="329"/>
        <v/>
      </c>
      <c r="BI618" s="1611" t="str">
        <f t="shared" si="330"/>
        <v/>
      </c>
      <c r="BJ618" s="1611" t="str">
        <f t="shared" si="319"/>
        <v/>
      </c>
      <c r="BK618" s="1611" t="str">
        <f t="shared" si="320"/>
        <v/>
      </c>
      <c r="BL618" s="1611" t="str">
        <f t="shared" ca="1" si="321"/>
        <v/>
      </c>
      <c r="BM618" s="1611" t="str">
        <f t="shared" si="331"/>
        <v/>
      </c>
      <c r="BN618" s="1611" t="str">
        <f t="shared" si="322"/>
        <v/>
      </c>
      <c r="BO618" s="1611" t="str">
        <f t="shared" si="323"/>
        <v/>
      </c>
      <c r="BP618" s="1611" t="str">
        <f t="shared" si="332"/>
        <v/>
      </c>
      <c r="BQ618" s="1611" t="str">
        <f t="shared" si="333"/>
        <v/>
      </c>
      <c r="BR618" s="1611" t="str">
        <f t="shared" si="334"/>
        <v/>
      </c>
      <c r="BS618" s="1611" t="str">
        <f t="shared" si="335"/>
        <v/>
      </c>
      <c r="BT618" s="1611" t="str">
        <f t="shared" si="336"/>
        <v/>
      </c>
      <c r="BU618" s="1731">
        <f t="shared" ca="1" si="337"/>
        <v>0</v>
      </c>
      <c r="BV618" s="1594"/>
      <c r="BW618" s="1594"/>
      <c r="BX618" s="1594"/>
      <c r="BY618" s="1594"/>
      <c r="BZ618" s="1594"/>
      <c r="CA618" s="1594"/>
      <c r="CB618" s="1594"/>
      <c r="CC618" s="1594"/>
      <c r="CD618" s="1594"/>
      <c r="CE618" s="1594"/>
      <c r="CF618" s="1594"/>
      <c r="CG618" s="1594"/>
      <c r="CH618" s="1594"/>
      <c r="CI618" s="1594"/>
      <c r="CJ618" s="1594"/>
      <c r="CK618" s="1594"/>
      <c r="CL618" s="1594"/>
      <c r="CM618" s="1594"/>
      <c r="CN618" s="1594"/>
      <c r="CO618" s="1594"/>
      <c r="CP618" s="1594"/>
      <c r="CQ618" s="1594"/>
      <c r="CR618" s="1594"/>
      <c r="CS618" s="1594"/>
      <c r="CT618" s="1594"/>
      <c r="CU618" s="1594"/>
      <c r="CV618" s="1594"/>
      <c r="CW618" s="1594"/>
      <c r="CX618" s="1594"/>
      <c r="CY618" s="1594"/>
      <c r="CZ618" s="1594"/>
      <c r="DA618" s="1594"/>
      <c r="DB618" s="1594"/>
      <c r="DC618" s="1594"/>
      <c r="DD618" s="1594"/>
      <c r="DE618" s="1594"/>
      <c r="DF618" s="1594"/>
      <c r="DG618" s="1594"/>
      <c r="DH618" s="1594"/>
      <c r="DI618" s="1594"/>
      <c r="DJ618" s="1594"/>
      <c r="DK618" s="1594"/>
      <c r="DL618" s="1594"/>
      <c r="DM618" s="1594"/>
      <c r="DN618" s="1594"/>
      <c r="DO618" s="1594"/>
      <c r="DP618" s="1594"/>
      <c r="DQ618" s="1594"/>
      <c r="DR618" s="1594"/>
      <c r="DS618" s="1594"/>
      <c r="DT618" s="1594"/>
      <c r="DU618" s="1594"/>
      <c r="DV618" s="1594"/>
      <c r="DW618" s="1594"/>
      <c r="DX618" s="1594"/>
      <c r="DY618" s="1594"/>
      <c r="DZ618" s="1594"/>
      <c r="EA618" s="1594"/>
      <c r="EB618" s="1594"/>
      <c r="EC618" s="1594"/>
      <c r="ED618" s="1594"/>
      <c r="EE618" s="1594"/>
      <c r="EF618" s="1594"/>
      <c r="EG618" s="1594"/>
      <c r="EH618" s="1594"/>
      <c r="EI618" s="1594"/>
      <c r="EJ618" s="1594"/>
      <c r="EK618" s="1594"/>
      <c r="EL618" s="1594"/>
      <c r="EM618" s="1594"/>
      <c r="EN618" s="1594"/>
      <c r="EO618" s="1594"/>
      <c r="EP618" s="1594"/>
      <c r="EQ618" s="1594"/>
      <c r="ER618" s="1594"/>
      <c r="ES618" s="1594"/>
    </row>
    <row r="619" spans="1:149" s="1595" customFormat="1" ht="12.5">
      <c r="A619" s="1644" t="str">
        <f t="shared" si="324"/>
        <v>Organisation</v>
      </c>
      <c r="B619" s="1758"/>
      <c r="C619" s="1758"/>
      <c r="D619" s="1758"/>
      <c r="E619" s="1761"/>
      <c r="F619" s="1592"/>
      <c r="G619" s="1714">
        <f t="shared" si="325"/>
        <v>0</v>
      </c>
      <c r="H619" s="1645"/>
      <c r="I619" s="1714">
        <f t="shared" si="326"/>
        <v>0</v>
      </c>
      <c r="J619" s="1646"/>
      <c r="K619" s="1646"/>
      <c r="L619" s="1592"/>
      <c r="M619" s="1597"/>
      <c r="N619" s="1597"/>
      <c r="O619" s="1646"/>
      <c r="P619" s="1647"/>
      <c r="Q619" s="1647"/>
      <c r="R619" s="1648"/>
      <c r="S619" s="1603"/>
      <c r="T619" s="1649"/>
      <c r="U619" s="1649"/>
      <c r="V619" s="1649"/>
      <c r="W619" s="1649"/>
      <c r="X619" s="1649"/>
      <c r="Y619" s="1649"/>
      <c r="Z619" s="1649"/>
      <c r="AA619" s="1649"/>
      <c r="AB619" s="1649"/>
      <c r="AC619" s="1649"/>
      <c r="AD619" s="1649"/>
      <c r="AE619" s="1649"/>
      <c r="AF619" s="1610">
        <f t="shared" ref="AF619:AF682" si="338">SUM(T619:AE619)</f>
        <v>0</v>
      </c>
      <c r="AG619" s="1649"/>
      <c r="AH619" s="1649"/>
      <c r="AI619" s="1649"/>
      <c r="AJ619" s="1649"/>
      <c r="AK619" s="1649"/>
      <c r="AL619" s="1649"/>
      <c r="AM619" s="1649"/>
      <c r="AN619" s="1649"/>
      <c r="AO619" s="1649"/>
      <c r="AP619" s="1649"/>
      <c r="AQ619" s="1649"/>
      <c r="AR619" s="1709"/>
      <c r="AS619" s="1779">
        <f t="shared" ref="AS619:AS682" si="339">SUMPRODUCT($AC$40:$AN$40,AG619:AR619)</f>
        <v>0</v>
      </c>
      <c r="AT619" s="1711">
        <f t="shared" si="327"/>
        <v>0</v>
      </c>
      <c r="AU619" s="1611">
        <f t="shared" ref="AU619:AU682" si="340">AG619-T619</f>
        <v>0</v>
      </c>
      <c r="AV619" s="1611">
        <f t="shared" ref="AV619:AV682" si="341">AH619-U619</f>
        <v>0</v>
      </c>
      <c r="AW619" s="1611">
        <f t="shared" ref="AW619:AW682" si="342">AI619-V619</f>
        <v>0</v>
      </c>
      <c r="AX619" s="1611">
        <f t="shared" ref="AX619:AX682" si="343">AJ619-W619</f>
        <v>0</v>
      </c>
      <c r="AY619" s="1611">
        <f t="shared" ref="AY619:AY682" si="344">AK619-X619</f>
        <v>0</v>
      </c>
      <c r="AZ619" s="1611">
        <f t="shared" ref="AZ619:AZ682" si="345">AL619-Y619</f>
        <v>0</v>
      </c>
      <c r="BA619" s="1611">
        <f t="shared" ref="BA619:BA682" si="346">AM619-Z619</f>
        <v>0</v>
      </c>
      <c r="BB619" s="1611">
        <f t="shared" ref="BB619:BB682" si="347">AN619-AA619</f>
        <v>0</v>
      </c>
      <c r="BC619" s="1611">
        <f t="shared" ref="BC619:BC682" si="348">AO619-AB619</f>
        <v>0</v>
      </c>
      <c r="BD619" s="1611">
        <f t="shared" ref="BD619:BD682" si="349">AP619-AC619</f>
        <v>0</v>
      </c>
      <c r="BE619" s="1611">
        <f t="shared" ref="BE619:BE682" si="350">AQ619-AD619</f>
        <v>0</v>
      </c>
      <c r="BF619" s="1611">
        <f t="shared" ref="BF619:BF682" si="351">AR619-AE619</f>
        <v>0</v>
      </c>
      <c r="BG619" s="1611">
        <f t="shared" si="328"/>
        <v>0</v>
      </c>
      <c r="BH619" s="1611" t="str">
        <f t="shared" si="329"/>
        <v/>
      </c>
      <c r="BI619" s="1611" t="str">
        <f t="shared" si="330"/>
        <v/>
      </c>
      <c r="BJ619" s="1611" t="str">
        <f t="shared" ref="BJ619:BJ682" si="352">IF(AND(OR(R619=$CQ$1,R619=$CQ$3),S619=""),"ERROR","")</f>
        <v/>
      </c>
      <c r="BK619" s="1611" t="str">
        <f t="shared" ref="BK619:BK682" si="353">IF(AND(OR(R619=$CQ$2),S619&lt;&gt;""),"ERROR","")</f>
        <v/>
      </c>
      <c r="BL619" s="1611" t="str">
        <f t="shared" ref="BL619:BL682" ca="1" si="354">IF(AND(O619=$CA$2,N619&lt;TODAY()),"ERROR","")</f>
        <v/>
      </c>
      <c r="BM619" s="1611" t="str">
        <f t="shared" si="331"/>
        <v/>
      </c>
      <c r="BN619" s="1611" t="str">
        <f t="shared" ref="BN619:BN682" si="355">IF(AND(F619=$BZ$1,G619&gt;H619),"ERROR","")</f>
        <v/>
      </c>
      <c r="BO619" s="1611" t="str">
        <f t="shared" ref="BO619:BO682" si="356">IF(AND(F619=$BZ$1,I619&gt;J619),"ERROR","")</f>
        <v/>
      </c>
      <c r="BP619" s="1611" t="str">
        <f t="shared" si="332"/>
        <v/>
      </c>
      <c r="BQ619" s="1611" t="str">
        <f t="shared" si="333"/>
        <v/>
      </c>
      <c r="BR619" s="1611" t="str">
        <f t="shared" si="334"/>
        <v/>
      </c>
      <c r="BS619" s="1611" t="str">
        <f t="shared" si="335"/>
        <v/>
      </c>
      <c r="BT619" s="1611" t="str">
        <f t="shared" si="336"/>
        <v/>
      </c>
      <c r="BU619" s="1731">
        <f t="shared" ca="1" si="337"/>
        <v>0</v>
      </c>
      <c r="BV619" s="1594"/>
      <c r="BW619" s="1594"/>
      <c r="BX619" s="1594"/>
      <c r="BY619" s="1594"/>
      <c r="BZ619" s="1594"/>
      <c r="CA619" s="1594"/>
      <c r="CB619" s="1594"/>
      <c r="CC619" s="1594"/>
      <c r="CD619" s="1594"/>
      <c r="CE619" s="1594"/>
      <c r="CF619" s="1594"/>
      <c r="CG619" s="1594"/>
      <c r="CH619" s="1594"/>
      <c r="CI619" s="1594"/>
      <c r="CJ619" s="1594"/>
      <c r="CK619" s="1594"/>
      <c r="CL619" s="1594"/>
      <c r="CM619" s="1594"/>
      <c r="CN619" s="1594"/>
      <c r="CO619" s="1594"/>
      <c r="CP619" s="1594"/>
      <c r="CQ619" s="1594"/>
      <c r="CR619" s="1594"/>
      <c r="CS619" s="1594"/>
      <c r="CT619" s="1594"/>
      <c r="CU619" s="1594"/>
      <c r="CV619" s="1594"/>
      <c r="CW619" s="1594"/>
      <c r="CX619" s="1594"/>
      <c r="CY619" s="1594"/>
      <c r="CZ619" s="1594"/>
      <c r="DA619" s="1594"/>
      <c r="DB619" s="1594"/>
      <c r="DC619" s="1594"/>
      <c r="DD619" s="1594"/>
      <c r="DE619" s="1594"/>
      <c r="DF619" s="1594"/>
      <c r="DG619" s="1594"/>
      <c r="DH619" s="1594"/>
      <c r="DI619" s="1594"/>
      <c r="DJ619" s="1594"/>
      <c r="DK619" s="1594"/>
      <c r="DL619" s="1594"/>
      <c r="DM619" s="1594"/>
      <c r="DN619" s="1594"/>
      <c r="DO619" s="1594"/>
      <c r="DP619" s="1594"/>
      <c r="DQ619" s="1594"/>
      <c r="DR619" s="1594"/>
      <c r="DS619" s="1594"/>
      <c r="DT619" s="1594"/>
      <c r="DU619" s="1594"/>
      <c r="DV619" s="1594"/>
      <c r="DW619" s="1594"/>
      <c r="DX619" s="1594"/>
      <c r="DY619" s="1594"/>
      <c r="DZ619" s="1594"/>
      <c r="EA619" s="1594"/>
      <c r="EB619" s="1594"/>
      <c r="EC619" s="1594"/>
      <c r="ED619" s="1594"/>
      <c r="EE619" s="1594"/>
      <c r="EF619" s="1594"/>
      <c r="EG619" s="1594"/>
      <c r="EH619" s="1594"/>
      <c r="EI619" s="1594"/>
      <c r="EJ619" s="1594"/>
      <c r="EK619" s="1594"/>
      <c r="EL619" s="1594"/>
      <c r="EM619" s="1594"/>
      <c r="EN619" s="1594"/>
      <c r="EO619" s="1594"/>
      <c r="EP619" s="1594"/>
      <c r="EQ619" s="1594"/>
      <c r="ER619" s="1594"/>
      <c r="ES619" s="1594"/>
    </row>
    <row r="620" spans="1:149" s="1595" customFormat="1" ht="12.5">
      <c r="A620" s="1644" t="str">
        <f t="shared" ref="A620:A683" si="357">$A$1</f>
        <v>Organisation</v>
      </c>
      <c r="B620" s="1758"/>
      <c r="C620" s="1758"/>
      <c r="D620" s="1758"/>
      <c r="E620" s="1761"/>
      <c r="F620" s="1592"/>
      <c r="G620" s="1714">
        <f t="shared" ref="G620:G683" si="358">AF620</f>
        <v>0</v>
      </c>
      <c r="H620" s="1645"/>
      <c r="I620" s="1714">
        <f t="shared" ref="I620:I683" si="359">AT620</f>
        <v>0</v>
      </c>
      <c r="J620" s="1646"/>
      <c r="K620" s="1646"/>
      <c r="L620" s="1592"/>
      <c r="M620" s="1597"/>
      <c r="N620" s="1597"/>
      <c r="O620" s="1646"/>
      <c r="P620" s="1647"/>
      <c r="Q620" s="1647"/>
      <c r="R620" s="1648"/>
      <c r="S620" s="1603"/>
      <c r="T620" s="1649"/>
      <c r="U620" s="1649"/>
      <c r="V620" s="1649"/>
      <c r="W620" s="1649"/>
      <c r="X620" s="1649"/>
      <c r="Y620" s="1649"/>
      <c r="Z620" s="1649"/>
      <c r="AA620" s="1649"/>
      <c r="AB620" s="1649"/>
      <c r="AC620" s="1649"/>
      <c r="AD620" s="1649"/>
      <c r="AE620" s="1649"/>
      <c r="AF620" s="1610">
        <f t="shared" si="338"/>
        <v>0</v>
      </c>
      <c r="AG620" s="1649"/>
      <c r="AH620" s="1649"/>
      <c r="AI620" s="1649"/>
      <c r="AJ620" s="1649"/>
      <c r="AK620" s="1649"/>
      <c r="AL620" s="1649"/>
      <c r="AM620" s="1649"/>
      <c r="AN620" s="1649"/>
      <c r="AO620" s="1649"/>
      <c r="AP620" s="1649"/>
      <c r="AQ620" s="1649"/>
      <c r="AR620" s="1709"/>
      <c r="AS620" s="1779">
        <f t="shared" si="339"/>
        <v>0</v>
      </c>
      <c r="AT620" s="1711">
        <f t="shared" ref="AT620:AT683" si="360">SUM(AG620:AR620)</f>
        <v>0</v>
      </c>
      <c r="AU620" s="1611">
        <f t="shared" si="340"/>
        <v>0</v>
      </c>
      <c r="AV620" s="1611">
        <f t="shared" si="341"/>
        <v>0</v>
      </c>
      <c r="AW620" s="1611">
        <f t="shared" si="342"/>
        <v>0</v>
      </c>
      <c r="AX620" s="1611">
        <f t="shared" si="343"/>
        <v>0</v>
      </c>
      <c r="AY620" s="1611">
        <f t="shared" si="344"/>
        <v>0</v>
      </c>
      <c r="AZ620" s="1611">
        <f t="shared" si="345"/>
        <v>0</v>
      </c>
      <c r="BA620" s="1611">
        <f t="shared" si="346"/>
        <v>0</v>
      </c>
      <c r="BB620" s="1611">
        <f t="shared" si="347"/>
        <v>0</v>
      </c>
      <c r="BC620" s="1611">
        <f t="shared" si="348"/>
        <v>0</v>
      </c>
      <c r="BD620" s="1611">
        <f t="shared" si="349"/>
        <v>0</v>
      </c>
      <c r="BE620" s="1611">
        <f t="shared" si="350"/>
        <v>0</v>
      </c>
      <c r="BF620" s="1611">
        <f t="shared" si="351"/>
        <v>0</v>
      </c>
      <c r="BG620" s="1611">
        <f t="shared" ref="BG620:BG683" si="361">SUM(AU620:BF620)</f>
        <v>0</v>
      </c>
      <c r="BH620" s="1611" t="str">
        <f t="shared" ref="BH620:BH683" si="362">IF(OR(G620&gt;0,I620&gt;0),IF(AND(B620&lt;&gt;"",C620&lt;&gt;"",D620&lt;&gt;"",E620&lt;&gt;"",F620&lt;&gt;"",L620&lt;&gt;"",M620&lt;&gt;"",N620&lt;&gt;"",O620&lt;&gt;"",P620&lt;&gt;"",Q620&lt;&gt;"",R620&lt;&gt;""),"","ERROR"),"")</f>
        <v/>
      </c>
      <c r="BI620" s="1611" t="str">
        <f t="shared" ref="BI620:BI683" si="363">IF(COUNTIF($D$43:$D$1496,D620)&gt;1,"ERROR","")</f>
        <v/>
      </c>
      <c r="BJ620" s="1611" t="str">
        <f t="shared" si="352"/>
        <v/>
      </c>
      <c r="BK620" s="1611" t="str">
        <f t="shared" si="353"/>
        <v/>
      </c>
      <c r="BL620" s="1611" t="str">
        <f t="shared" ca="1" si="354"/>
        <v/>
      </c>
      <c r="BM620" s="1611" t="str">
        <f t="shared" ref="BM620:BM683" si="364">IF(AND(AT620&gt;0,AF620=0),"ERROR","")</f>
        <v/>
      </c>
      <c r="BN620" s="1611" t="str">
        <f t="shared" si="355"/>
        <v/>
      </c>
      <c r="BO620" s="1611" t="str">
        <f t="shared" si="356"/>
        <v/>
      </c>
      <c r="BP620" s="1611" t="str">
        <f t="shared" ref="BP620:BP683" si="365">IF(AND(F620=$BZ$2,SUM(H620,J620)&gt;0),"ERROR","")</f>
        <v/>
      </c>
      <c r="BQ620" s="1611" t="str">
        <f t="shared" ref="BQ620:BQ683" si="366">IF(AND(I620=0,J620&gt;0),"ERROR","")</f>
        <v/>
      </c>
      <c r="BR620" s="1611" t="str">
        <f t="shared" ref="BR620:BR683" si="367">IF(AND(O620=$CA$1,K620&lt;&gt;0),"ERROR","")</f>
        <v/>
      </c>
      <c r="BS620" s="1611" t="str">
        <f t="shared" ref="BS620:BS683" si="368">IF(AND(O620=$CA$2,I620-AS620-K620&lt;0),"ERROR","")</f>
        <v/>
      </c>
      <c r="BT620" s="1611" t="str">
        <f t="shared" ref="BT620:BT683" si="369">IF(S620="","",VLOOKUP(S620,$CS$1:$CT$14,2,0))</f>
        <v/>
      </c>
      <c r="BU620" s="1731">
        <f t="shared" ref="BU620:BU683" ca="1" si="370">COUNTIF(BH620:BS620,"ERROR")</f>
        <v>0</v>
      </c>
      <c r="BV620" s="1594"/>
      <c r="BW620" s="1594"/>
      <c r="BX620" s="1594"/>
      <c r="BY620" s="1594"/>
      <c r="BZ620" s="1594"/>
      <c r="CA620" s="1594"/>
      <c r="CB620" s="1594"/>
      <c r="CC620" s="1594"/>
      <c r="CD620" s="1594"/>
      <c r="CE620" s="1594"/>
      <c r="CF620" s="1594"/>
      <c r="CG620" s="1594"/>
      <c r="CH620" s="1594"/>
      <c r="CI620" s="1594"/>
      <c r="CJ620" s="1594"/>
      <c r="CK620" s="1594"/>
      <c r="CL620" s="1594"/>
      <c r="CM620" s="1594"/>
      <c r="CN620" s="1594"/>
      <c r="CO620" s="1594"/>
      <c r="CP620" s="1594"/>
      <c r="CQ620" s="1594"/>
      <c r="CR620" s="1594"/>
      <c r="CS620" s="1594"/>
      <c r="CT620" s="1594"/>
      <c r="CU620" s="1594"/>
      <c r="CV620" s="1594"/>
      <c r="CW620" s="1594"/>
      <c r="CX620" s="1594"/>
      <c r="CY620" s="1594"/>
      <c r="CZ620" s="1594"/>
      <c r="DA620" s="1594"/>
      <c r="DB620" s="1594"/>
      <c r="DC620" s="1594"/>
      <c r="DD620" s="1594"/>
      <c r="DE620" s="1594"/>
      <c r="DF620" s="1594"/>
      <c r="DG620" s="1594"/>
      <c r="DH620" s="1594"/>
      <c r="DI620" s="1594"/>
      <c r="DJ620" s="1594"/>
      <c r="DK620" s="1594"/>
      <c r="DL620" s="1594"/>
      <c r="DM620" s="1594"/>
      <c r="DN620" s="1594"/>
      <c r="DO620" s="1594"/>
      <c r="DP620" s="1594"/>
      <c r="DQ620" s="1594"/>
      <c r="DR620" s="1594"/>
      <c r="DS620" s="1594"/>
      <c r="DT620" s="1594"/>
      <c r="DU620" s="1594"/>
      <c r="DV620" s="1594"/>
      <c r="DW620" s="1594"/>
      <c r="DX620" s="1594"/>
      <c r="DY620" s="1594"/>
      <c r="DZ620" s="1594"/>
      <c r="EA620" s="1594"/>
      <c r="EB620" s="1594"/>
      <c r="EC620" s="1594"/>
      <c r="ED620" s="1594"/>
      <c r="EE620" s="1594"/>
      <c r="EF620" s="1594"/>
      <c r="EG620" s="1594"/>
      <c r="EH620" s="1594"/>
      <c r="EI620" s="1594"/>
      <c r="EJ620" s="1594"/>
      <c r="EK620" s="1594"/>
      <c r="EL620" s="1594"/>
      <c r="EM620" s="1594"/>
      <c r="EN620" s="1594"/>
      <c r="EO620" s="1594"/>
      <c r="EP620" s="1594"/>
      <c r="EQ620" s="1594"/>
      <c r="ER620" s="1594"/>
      <c r="ES620" s="1594"/>
    </row>
    <row r="621" spans="1:149" s="1595" customFormat="1" ht="12.5">
      <c r="A621" s="1644" t="str">
        <f t="shared" si="357"/>
        <v>Organisation</v>
      </c>
      <c r="B621" s="1758"/>
      <c r="C621" s="1758"/>
      <c r="D621" s="1758"/>
      <c r="E621" s="1761"/>
      <c r="F621" s="1592"/>
      <c r="G621" s="1714">
        <f t="shared" si="358"/>
        <v>0</v>
      </c>
      <c r="H621" s="1645"/>
      <c r="I621" s="1714">
        <f t="shared" si="359"/>
        <v>0</v>
      </c>
      <c r="J621" s="1646"/>
      <c r="K621" s="1646"/>
      <c r="L621" s="1592"/>
      <c r="M621" s="1597"/>
      <c r="N621" s="1597"/>
      <c r="O621" s="1646"/>
      <c r="P621" s="1647"/>
      <c r="Q621" s="1647"/>
      <c r="R621" s="1648"/>
      <c r="S621" s="1603"/>
      <c r="T621" s="1649"/>
      <c r="U621" s="1649"/>
      <c r="V621" s="1649"/>
      <c r="W621" s="1649"/>
      <c r="X621" s="1649"/>
      <c r="Y621" s="1649"/>
      <c r="Z621" s="1649"/>
      <c r="AA621" s="1649"/>
      <c r="AB621" s="1649"/>
      <c r="AC621" s="1649"/>
      <c r="AD621" s="1649"/>
      <c r="AE621" s="1649"/>
      <c r="AF621" s="1610">
        <f t="shared" si="338"/>
        <v>0</v>
      </c>
      <c r="AG621" s="1649"/>
      <c r="AH621" s="1649"/>
      <c r="AI621" s="1649"/>
      <c r="AJ621" s="1649"/>
      <c r="AK621" s="1649"/>
      <c r="AL621" s="1649"/>
      <c r="AM621" s="1649"/>
      <c r="AN621" s="1649"/>
      <c r="AO621" s="1649"/>
      <c r="AP621" s="1649"/>
      <c r="AQ621" s="1649"/>
      <c r="AR621" s="1709"/>
      <c r="AS621" s="1779">
        <f t="shared" si="339"/>
        <v>0</v>
      </c>
      <c r="AT621" s="1711">
        <f t="shared" si="360"/>
        <v>0</v>
      </c>
      <c r="AU621" s="1611">
        <f t="shared" si="340"/>
        <v>0</v>
      </c>
      <c r="AV621" s="1611">
        <f t="shared" si="341"/>
        <v>0</v>
      </c>
      <c r="AW621" s="1611">
        <f t="shared" si="342"/>
        <v>0</v>
      </c>
      <c r="AX621" s="1611">
        <f t="shared" si="343"/>
        <v>0</v>
      </c>
      <c r="AY621" s="1611">
        <f t="shared" si="344"/>
        <v>0</v>
      </c>
      <c r="AZ621" s="1611">
        <f t="shared" si="345"/>
        <v>0</v>
      </c>
      <c r="BA621" s="1611">
        <f t="shared" si="346"/>
        <v>0</v>
      </c>
      <c r="BB621" s="1611">
        <f t="shared" si="347"/>
        <v>0</v>
      </c>
      <c r="BC621" s="1611">
        <f t="shared" si="348"/>
        <v>0</v>
      </c>
      <c r="BD621" s="1611">
        <f t="shared" si="349"/>
        <v>0</v>
      </c>
      <c r="BE621" s="1611">
        <f t="shared" si="350"/>
        <v>0</v>
      </c>
      <c r="BF621" s="1611">
        <f t="shared" si="351"/>
        <v>0</v>
      </c>
      <c r="BG621" s="1611">
        <f t="shared" si="361"/>
        <v>0</v>
      </c>
      <c r="BH621" s="1611" t="str">
        <f t="shared" si="362"/>
        <v/>
      </c>
      <c r="BI621" s="1611" t="str">
        <f t="shared" si="363"/>
        <v/>
      </c>
      <c r="BJ621" s="1611" t="str">
        <f t="shared" si="352"/>
        <v/>
      </c>
      <c r="BK621" s="1611" t="str">
        <f t="shared" si="353"/>
        <v/>
      </c>
      <c r="BL621" s="1611" t="str">
        <f t="shared" ca="1" si="354"/>
        <v/>
      </c>
      <c r="BM621" s="1611" t="str">
        <f t="shared" si="364"/>
        <v/>
      </c>
      <c r="BN621" s="1611" t="str">
        <f t="shared" si="355"/>
        <v/>
      </c>
      <c r="BO621" s="1611" t="str">
        <f t="shared" si="356"/>
        <v/>
      </c>
      <c r="BP621" s="1611" t="str">
        <f t="shared" si="365"/>
        <v/>
      </c>
      <c r="BQ621" s="1611" t="str">
        <f t="shared" si="366"/>
        <v/>
      </c>
      <c r="BR621" s="1611" t="str">
        <f t="shared" si="367"/>
        <v/>
      </c>
      <c r="BS621" s="1611" t="str">
        <f t="shared" si="368"/>
        <v/>
      </c>
      <c r="BT621" s="1611" t="str">
        <f t="shared" si="369"/>
        <v/>
      </c>
      <c r="BU621" s="1731">
        <f t="shared" ca="1" si="370"/>
        <v>0</v>
      </c>
      <c r="BV621" s="1594"/>
      <c r="BW621" s="1594"/>
      <c r="BX621" s="1594"/>
      <c r="BY621" s="1594"/>
      <c r="BZ621" s="1594"/>
      <c r="CA621" s="1594"/>
      <c r="CB621" s="1594"/>
      <c r="CC621" s="1594"/>
      <c r="CD621" s="1594"/>
      <c r="CE621" s="1594"/>
      <c r="CF621" s="1594"/>
      <c r="CG621" s="1594"/>
      <c r="CH621" s="1594"/>
      <c r="CI621" s="1594"/>
      <c r="CJ621" s="1594"/>
      <c r="CK621" s="1594"/>
      <c r="CL621" s="1594"/>
      <c r="CM621" s="1594"/>
      <c r="CN621" s="1594"/>
      <c r="CO621" s="1594"/>
      <c r="CP621" s="1594"/>
      <c r="CQ621" s="1594"/>
      <c r="CR621" s="1594"/>
      <c r="CS621" s="1594"/>
      <c r="CT621" s="1594"/>
      <c r="CU621" s="1594"/>
      <c r="CV621" s="1594"/>
      <c r="CW621" s="1594"/>
      <c r="CX621" s="1594"/>
      <c r="CY621" s="1594"/>
      <c r="CZ621" s="1594"/>
      <c r="DA621" s="1594"/>
      <c r="DB621" s="1594"/>
      <c r="DC621" s="1594"/>
      <c r="DD621" s="1594"/>
      <c r="DE621" s="1594"/>
      <c r="DF621" s="1594"/>
      <c r="DG621" s="1594"/>
      <c r="DH621" s="1594"/>
      <c r="DI621" s="1594"/>
      <c r="DJ621" s="1594"/>
      <c r="DK621" s="1594"/>
      <c r="DL621" s="1594"/>
      <c r="DM621" s="1594"/>
      <c r="DN621" s="1594"/>
      <c r="DO621" s="1594"/>
      <c r="DP621" s="1594"/>
      <c r="DQ621" s="1594"/>
      <c r="DR621" s="1594"/>
      <c r="DS621" s="1594"/>
      <c r="DT621" s="1594"/>
      <c r="DU621" s="1594"/>
      <c r="DV621" s="1594"/>
      <c r="DW621" s="1594"/>
      <c r="DX621" s="1594"/>
      <c r="DY621" s="1594"/>
      <c r="DZ621" s="1594"/>
      <c r="EA621" s="1594"/>
      <c r="EB621" s="1594"/>
      <c r="EC621" s="1594"/>
      <c r="ED621" s="1594"/>
      <c r="EE621" s="1594"/>
      <c r="EF621" s="1594"/>
      <c r="EG621" s="1594"/>
      <c r="EH621" s="1594"/>
      <c r="EI621" s="1594"/>
      <c r="EJ621" s="1594"/>
      <c r="EK621" s="1594"/>
      <c r="EL621" s="1594"/>
      <c r="EM621" s="1594"/>
      <c r="EN621" s="1594"/>
      <c r="EO621" s="1594"/>
      <c r="EP621" s="1594"/>
      <c r="EQ621" s="1594"/>
      <c r="ER621" s="1594"/>
      <c r="ES621" s="1594"/>
    </row>
    <row r="622" spans="1:149" s="1595" customFormat="1" ht="12.5">
      <c r="A622" s="1644" t="str">
        <f t="shared" si="357"/>
        <v>Organisation</v>
      </c>
      <c r="B622" s="1758"/>
      <c r="C622" s="1758"/>
      <c r="D622" s="1758"/>
      <c r="E622" s="1761"/>
      <c r="F622" s="1592"/>
      <c r="G622" s="1714">
        <f t="shared" si="358"/>
        <v>0</v>
      </c>
      <c r="H622" s="1645"/>
      <c r="I622" s="1714">
        <f t="shared" si="359"/>
        <v>0</v>
      </c>
      <c r="J622" s="1646"/>
      <c r="K622" s="1646"/>
      <c r="L622" s="1592"/>
      <c r="M622" s="1597"/>
      <c r="N622" s="1597"/>
      <c r="O622" s="1646"/>
      <c r="P622" s="1647"/>
      <c r="Q622" s="1647"/>
      <c r="R622" s="1648"/>
      <c r="S622" s="1603"/>
      <c r="T622" s="1649"/>
      <c r="U622" s="1649"/>
      <c r="V622" s="1649"/>
      <c r="W622" s="1649"/>
      <c r="X622" s="1649"/>
      <c r="Y622" s="1649"/>
      <c r="Z622" s="1649"/>
      <c r="AA622" s="1649"/>
      <c r="AB622" s="1649"/>
      <c r="AC622" s="1649"/>
      <c r="AD622" s="1649"/>
      <c r="AE622" s="1649"/>
      <c r="AF622" s="1610">
        <f t="shared" si="338"/>
        <v>0</v>
      </c>
      <c r="AG622" s="1649"/>
      <c r="AH622" s="1649"/>
      <c r="AI622" s="1649"/>
      <c r="AJ622" s="1649"/>
      <c r="AK622" s="1649"/>
      <c r="AL622" s="1649"/>
      <c r="AM622" s="1649"/>
      <c r="AN622" s="1649"/>
      <c r="AO622" s="1649"/>
      <c r="AP622" s="1649"/>
      <c r="AQ622" s="1649"/>
      <c r="AR622" s="1709"/>
      <c r="AS622" s="1779">
        <f t="shared" si="339"/>
        <v>0</v>
      </c>
      <c r="AT622" s="1711">
        <f t="shared" si="360"/>
        <v>0</v>
      </c>
      <c r="AU622" s="1611">
        <f t="shared" si="340"/>
        <v>0</v>
      </c>
      <c r="AV622" s="1611">
        <f t="shared" si="341"/>
        <v>0</v>
      </c>
      <c r="AW622" s="1611">
        <f t="shared" si="342"/>
        <v>0</v>
      </c>
      <c r="AX622" s="1611">
        <f t="shared" si="343"/>
        <v>0</v>
      </c>
      <c r="AY622" s="1611">
        <f t="shared" si="344"/>
        <v>0</v>
      </c>
      <c r="AZ622" s="1611">
        <f t="shared" si="345"/>
        <v>0</v>
      </c>
      <c r="BA622" s="1611">
        <f t="shared" si="346"/>
        <v>0</v>
      </c>
      <c r="BB622" s="1611">
        <f t="shared" si="347"/>
        <v>0</v>
      </c>
      <c r="BC622" s="1611">
        <f t="shared" si="348"/>
        <v>0</v>
      </c>
      <c r="BD622" s="1611">
        <f t="shared" si="349"/>
        <v>0</v>
      </c>
      <c r="BE622" s="1611">
        <f t="shared" si="350"/>
        <v>0</v>
      </c>
      <c r="BF622" s="1611">
        <f t="shared" si="351"/>
        <v>0</v>
      </c>
      <c r="BG622" s="1611">
        <f t="shared" si="361"/>
        <v>0</v>
      </c>
      <c r="BH622" s="1611" t="str">
        <f t="shared" si="362"/>
        <v/>
      </c>
      <c r="BI622" s="1611" t="str">
        <f t="shared" si="363"/>
        <v/>
      </c>
      <c r="BJ622" s="1611" t="str">
        <f t="shared" si="352"/>
        <v/>
      </c>
      <c r="BK622" s="1611" t="str">
        <f t="shared" si="353"/>
        <v/>
      </c>
      <c r="BL622" s="1611" t="str">
        <f t="shared" ca="1" si="354"/>
        <v/>
      </c>
      <c r="BM622" s="1611" t="str">
        <f t="shared" si="364"/>
        <v/>
      </c>
      <c r="BN622" s="1611" t="str">
        <f t="shared" si="355"/>
        <v/>
      </c>
      <c r="BO622" s="1611" t="str">
        <f t="shared" si="356"/>
        <v/>
      </c>
      <c r="BP622" s="1611" t="str">
        <f t="shared" si="365"/>
        <v/>
      </c>
      <c r="BQ622" s="1611" t="str">
        <f t="shared" si="366"/>
        <v/>
      </c>
      <c r="BR622" s="1611" t="str">
        <f t="shared" si="367"/>
        <v/>
      </c>
      <c r="BS622" s="1611" t="str">
        <f t="shared" si="368"/>
        <v/>
      </c>
      <c r="BT622" s="1611" t="str">
        <f t="shared" si="369"/>
        <v/>
      </c>
      <c r="BU622" s="1731">
        <f t="shared" ca="1" si="370"/>
        <v>0</v>
      </c>
      <c r="BV622" s="1594"/>
      <c r="BW622" s="1594"/>
      <c r="BX622" s="1594"/>
      <c r="BY622" s="1594"/>
      <c r="BZ622" s="1594"/>
      <c r="CA622" s="1594"/>
      <c r="CB622" s="1594"/>
      <c r="CC622" s="1594"/>
      <c r="CD622" s="1594"/>
      <c r="CE622" s="1594"/>
      <c r="CF622" s="1594"/>
      <c r="CG622" s="1594"/>
      <c r="CH622" s="1594"/>
      <c r="CI622" s="1594"/>
      <c r="CJ622" s="1594"/>
      <c r="CK622" s="1594"/>
      <c r="CL622" s="1594"/>
      <c r="CM622" s="1594"/>
      <c r="CN622" s="1594"/>
      <c r="CO622" s="1594"/>
      <c r="CP622" s="1594"/>
      <c r="CQ622" s="1594"/>
      <c r="CR622" s="1594"/>
      <c r="CS622" s="1594"/>
      <c r="CT622" s="1594"/>
      <c r="CU622" s="1594"/>
      <c r="CV622" s="1594"/>
      <c r="CW622" s="1594"/>
      <c r="CX622" s="1594"/>
      <c r="CY622" s="1594"/>
      <c r="CZ622" s="1594"/>
      <c r="DA622" s="1594"/>
      <c r="DB622" s="1594"/>
      <c r="DC622" s="1594"/>
      <c r="DD622" s="1594"/>
      <c r="DE622" s="1594"/>
      <c r="DF622" s="1594"/>
      <c r="DG622" s="1594"/>
      <c r="DH622" s="1594"/>
      <c r="DI622" s="1594"/>
      <c r="DJ622" s="1594"/>
      <c r="DK622" s="1594"/>
      <c r="DL622" s="1594"/>
      <c r="DM622" s="1594"/>
      <c r="DN622" s="1594"/>
      <c r="DO622" s="1594"/>
      <c r="DP622" s="1594"/>
      <c r="DQ622" s="1594"/>
      <c r="DR622" s="1594"/>
      <c r="DS622" s="1594"/>
      <c r="DT622" s="1594"/>
      <c r="DU622" s="1594"/>
      <c r="DV622" s="1594"/>
      <c r="DW622" s="1594"/>
      <c r="DX622" s="1594"/>
      <c r="DY622" s="1594"/>
      <c r="DZ622" s="1594"/>
      <c r="EA622" s="1594"/>
      <c r="EB622" s="1594"/>
      <c r="EC622" s="1594"/>
      <c r="ED622" s="1594"/>
      <c r="EE622" s="1594"/>
      <c r="EF622" s="1594"/>
      <c r="EG622" s="1594"/>
      <c r="EH622" s="1594"/>
      <c r="EI622" s="1594"/>
      <c r="EJ622" s="1594"/>
      <c r="EK622" s="1594"/>
      <c r="EL622" s="1594"/>
      <c r="EM622" s="1594"/>
      <c r="EN622" s="1594"/>
      <c r="EO622" s="1594"/>
      <c r="EP622" s="1594"/>
      <c r="EQ622" s="1594"/>
      <c r="ER622" s="1594"/>
      <c r="ES622" s="1594"/>
    </row>
    <row r="623" spans="1:149" s="1595" customFormat="1" ht="12.5">
      <c r="A623" s="1644" t="str">
        <f t="shared" si="357"/>
        <v>Organisation</v>
      </c>
      <c r="B623" s="1758"/>
      <c r="C623" s="1758"/>
      <c r="D623" s="1758"/>
      <c r="E623" s="1761"/>
      <c r="F623" s="1592"/>
      <c r="G623" s="1714">
        <f t="shared" si="358"/>
        <v>0</v>
      </c>
      <c r="H623" s="1645"/>
      <c r="I623" s="1714">
        <f t="shared" si="359"/>
        <v>0</v>
      </c>
      <c r="J623" s="1646"/>
      <c r="K623" s="1646"/>
      <c r="L623" s="1592"/>
      <c r="M623" s="1597"/>
      <c r="N623" s="1597"/>
      <c r="O623" s="1646"/>
      <c r="P623" s="1647"/>
      <c r="Q623" s="1647"/>
      <c r="R623" s="1648"/>
      <c r="S623" s="1603"/>
      <c r="T623" s="1649"/>
      <c r="U623" s="1649"/>
      <c r="V623" s="1649"/>
      <c r="W623" s="1649"/>
      <c r="X623" s="1649"/>
      <c r="Y623" s="1649"/>
      <c r="Z623" s="1649"/>
      <c r="AA623" s="1649"/>
      <c r="AB623" s="1649"/>
      <c r="AC623" s="1649"/>
      <c r="AD623" s="1649"/>
      <c r="AE623" s="1649"/>
      <c r="AF623" s="1610">
        <f t="shared" si="338"/>
        <v>0</v>
      </c>
      <c r="AG623" s="1649"/>
      <c r="AH623" s="1649"/>
      <c r="AI623" s="1649"/>
      <c r="AJ623" s="1649"/>
      <c r="AK623" s="1649"/>
      <c r="AL623" s="1649"/>
      <c r="AM623" s="1649"/>
      <c r="AN623" s="1649"/>
      <c r="AO623" s="1649"/>
      <c r="AP623" s="1649"/>
      <c r="AQ623" s="1649"/>
      <c r="AR623" s="1709"/>
      <c r="AS623" s="1779">
        <f t="shared" si="339"/>
        <v>0</v>
      </c>
      <c r="AT623" s="1711">
        <f t="shared" si="360"/>
        <v>0</v>
      </c>
      <c r="AU623" s="1611">
        <f t="shared" si="340"/>
        <v>0</v>
      </c>
      <c r="AV623" s="1611">
        <f t="shared" si="341"/>
        <v>0</v>
      </c>
      <c r="AW623" s="1611">
        <f t="shared" si="342"/>
        <v>0</v>
      </c>
      <c r="AX623" s="1611">
        <f t="shared" si="343"/>
        <v>0</v>
      </c>
      <c r="AY623" s="1611">
        <f t="shared" si="344"/>
        <v>0</v>
      </c>
      <c r="AZ623" s="1611">
        <f t="shared" si="345"/>
        <v>0</v>
      </c>
      <c r="BA623" s="1611">
        <f t="shared" si="346"/>
        <v>0</v>
      </c>
      <c r="BB623" s="1611">
        <f t="shared" si="347"/>
        <v>0</v>
      </c>
      <c r="BC623" s="1611">
        <f t="shared" si="348"/>
        <v>0</v>
      </c>
      <c r="BD623" s="1611">
        <f t="shared" si="349"/>
        <v>0</v>
      </c>
      <c r="BE623" s="1611">
        <f t="shared" si="350"/>
        <v>0</v>
      </c>
      <c r="BF623" s="1611">
        <f t="shared" si="351"/>
        <v>0</v>
      </c>
      <c r="BG623" s="1611">
        <f t="shared" si="361"/>
        <v>0</v>
      </c>
      <c r="BH623" s="1611" t="str">
        <f t="shared" si="362"/>
        <v/>
      </c>
      <c r="BI623" s="1611" t="str">
        <f t="shared" si="363"/>
        <v/>
      </c>
      <c r="BJ623" s="1611" t="str">
        <f t="shared" si="352"/>
        <v/>
      </c>
      <c r="BK623" s="1611" t="str">
        <f t="shared" si="353"/>
        <v/>
      </c>
      <c r="BL623" s="1611" t="str">
        <f t="shared" ca="1" si="354"/>
        <v/>
      </c>
      <c r="BM623" s="1611" t="str">
        <f t="shared" si="364"/>
        <v/>
      </c>
      <c r="BN623" s="1611" t="str">
        <f t="shared" si="355"/>
        <v/>
      </c>
      <c r="BO623" s="1611" t="str">
        <f t="shared" si="356"/>
        <v/>
      </c>
      <c r="BP623" s="1611" t="str">
        <f t="shared" si="365"/>
        <v/>
      </c>
      <c r="BQ623" s="1611" t="str">
        <f t="shared" si="366"/>
        <v/>
      </c>
      <c r="BR623" s="1611" t="str">
        <f t="shared" si="367"/>
        <v/>
      </c>
      <c r="BS623" s="1611" t="str">
        <f t="shared" si="368"/>
        <v/>
      </c>
      <c r="BT623" s="1611" t="str">
        <f t="shared" si="369"/>
        <v/>
      </c>
      <c r="BU623" s="1731">
        <f t="shared" ca="1" si="370"/>
        <v>0</v>
      </c>
      <c r="BV623" s="1594"/>
      <c r="BW623" s="1594"/>
      <c r="BX623" s="1594"/>
      <c r="BY623" s="1594"/>
      <c r="BZ623" s="1594"/>
      <c r="CA623" s="1594"/>
      <c r="CB623" s="1594"/>
      <c r="CC623" s="1594"/>
      <c r="CD623" s="1594"/>
      <c r="CE623" s="1594"/>
      <c r="CF623" s="1594"/>
      <c r="CG623" s="1594"/>
      <c r="CH623" s="1594"/>
      <c r="CI623" s="1594"/>
      <c r="CJ623" s="1594"/>
      <c r="CK623" s="1594"/>
      <c r="CL623" s="1594"/>
      <c r="CM623" s="1594"/>
      <c r="CN623" s="1594"/>
      <c r="CO623" s="1594"/>
      <c r="CP623" s="1594"/>
      <c r="CQ623" s="1594"/>
      <c r="CR623" s="1594"/>
      <c r="CS623" s="1594"/>
      <c r="CT623" s="1594"/>
      <c r="CU623" s="1594"/>
      <c r="CV623" s="1594"/>
      <c r="CW623" s="1594"/>
      <c r="CX623" s="1594"/>
      <c r="CY623" s="1594"/>
      <c r="CZ623" s="1594"/>
      <c r="DA623" s="1594"/>
      <c r="DB623" s="1594"/>
      <c r="DC623" s="1594"/>
      <c r="DD623" s="1594"/>
      <c r="DE623" s="1594"/>
      <c r="DF623" s="1594"/>
      <c r="DG623" s="1594"/>
      <c r="DH623" s="1594"/>
      <c r="DI623" s="1594"/>
      <c r="DJ623" s="1594"/>
      <c r="DK623" s="1594"/>
      <c r="DL623" s="1594"/>
      <c r="DM623" s="1594"/>
      <c r="DN623" s="1594"/>
      <c r="DO623" s="1594"/>
      <c r="DP623" s="1594"/>
      <c r="DQ623" s="1594"/>
      <c r="DR623" s="1594"/>
      <c r="DS623" s="1594"/>
      <c r="DT623" s="1594"/>
      <c r="DU623" s="1594"/>
      <c r="DV623" s="1594"/>
      <c r="DW623" s="1594"/>
      <c r="DX623" s="1594"/>
      <c r="DY623" s="1594"/>
      <c r="DZ623" s="1594"/>
      <c r="EA623" s="1594"/>
      <c r="EB623" s="1594"/>
      <c r="EC623" s="1594"/>
      <c r="ED623" s="1594"/>
      <c r="EE623" s="1594"/>
      <c r="EF623" s="1594"/>
      <c r="EG623" s="1594"/>
      <c r="EH623" s="1594"/>
      <c r="EI623" s="1594"/>
      <c r="EJ623" s="1594"/>
      <c r="EK623" s="1594"/>
      <c r="EL623" s="1594"/>
      <c r="EM623" s="1594"/>
      <c r="EN623" s="1594"/>
      <c r="EO623" s="1594"/>
      <c r="EP623" s="1594"/>
      <c r="EQ623" s="1594"/>
      <c r="ER623" s="1594"/>
      <c r="ES623" s="1594"/>
    </row>
    <row r="624" spans="1:149" s="1595" customFormat="1" ht="12.5">
      <c r="A624" s="1644" t="str">
        <f t="shared" si="357"/>
        <v>Organisation</v>
      </c>
      <c r="B624" s="1758"/>
      <c r="C624" s="1758"/>
      <c r="D624" s="1758"/>
      <c r="E624" s="1761"/>
      <c r="F624" s="1592"/>
      <c r="G624" s="1714">
        <f t="shared" si="358"/>
        <v>0</v>
      </c>
      <c r="H624" s="1645"/>
      <c r="I624" s="1714">
        <f t="shared" si="359"/>
        <v>0</v>
      </c>
      <c r="J624" s="1646"/>
      <c r="K624" s="1646"/>
      <c r="L624" s="1592"/>
      <c r="M624" s="1597"/>
      <c r="N624" s="1597"/>
      <c r="O624" s="1646"/>
      <c r="P624" s="1647"/>
      <c r="Q624" s="1647"/>
      <c r="R624" s="1648"/>
      <c r="S624" s="1603"/>
      <c r="T624" s="1649"/>
      <c r="U624" s="1649"/>
      <c r="V624" s="1649"/>
      <c r="W624" s="1649"/>
      <c r="X624" s="1649"/>
      <c r="Y624" s="1649"/>
      <c r="Z624" s="1649"/>
      <c r="AA624" s="1649"/>
      <c r="AB624" s="1649"/>
      <c r="AC624" s="1649"/>
      <c r="AD624" s="1649"/>
      <c r="AE624" s="1649"/>
      <c r="AF624" s="1610">
        <f t="shared" si="338"/>
        <v>0</v>
      </c>
      <c r="AG624" s="1649"/>
      <c r="AH624" s="1649"/>
      <c r="AI624" s="1649"/>
      <c r="AJ624" s="1649"/>
      <c r="AK624" s="1649"/>
      <c r="AL624" s="1649"/>
      <c r="AM624" s="1649"/>
      <c r="AN624" s="1649"/>
      <c r="AO624" s="1649"/>
      <c r="AP624" s="1649"/>
      <c r="AQ624" s="1649"/>
      <c r="AR624" s="1709"/>
      <c r="AS624" s="1779">
        <f t="shared" si="339"/>
        <v>0</v>
      </c>
      <c r="AT624" s="1711">
        <f t="shared" si="360"/>
        <v>0</v>
      </c>
      <c r="AU624" s="1611">
        <f t="shared" si="340"/>
        <v>0</v>
      </c>
      <c r="AV624" s="1611">
        <f t="shared" si="341"/>
        <v>0</v>
      </c>
      <c r="AW624" s="1611">
        <f t="shared" si="342"/>
        <v>0</v>
      </c>
      <c r="AX624" s="1611">
        <f t="shared" si="343"/>
        <v>0</v>
      </c>
      <c r="AY624" s="1611">
        <f t="shared" si="344"/>
        <v>0</v>
      </c>
      <c r="AZ624" s="1611">
        <f t="shared" si="345"/>
        <v>0</v>
      </c>
      <c r="BA624" s="1611">
        <f t="shared" si="346"/>
        <v>0</v>
      </c>
      <c r="BB624" s="1611">
        <f t="shared" si="347"/>
        <v>0</v>
      </c>
      <c r="BC624" s="1611">
        <f t="shared" si="348"/>
        <v>0</v>
      </c>
      <c r="BD624" s="1611">
        <f t="shared" si="349"/>
        <v>0</v>
      </c>
      <c r="BE624" s="1611">
        <f t="shared" si="350"/>
        <v>0</v>
      </c>
      <c r="BF624" s="1611">
        <f t="shared" si="351"/>
        <v>0</v>
      </c>
      <c r="BG624" s="1611">
        <f t="shared" si="361"/>
        <v>0</v>
      </c>
      <c r="BH624" s="1611" t="str">
        <f t="shared" si="362"/>
        <v/>
      </c>
      <c r="BI624" s="1611" t="str">
        <f t="shared" si="363"/>
        <v/>
      </c>
      <c r="BJ624" s="1611" t="str">
        <f t="shared" si="352"/>
        <v/>
      </c>
      <c r="BK624" s="1611" t="str">
        <f t="shared" si="353"/>
        <v/>
      </c>
      <c r="BL624" s="1611" t="str">
        <f t="shared" ca="1" si="354"/>
        <v/>
      </c>
      <c r="BM624" s="1611" t="str">
        <f t="shared" si="364"/>
        <v/>
      </c>
      <c r="BN624" s="1611" t="str">
        <f t="shared" si="355"/>
        <v/>
      </c>
      <c r="BO624" s="1611" t="str">
        <f t="shared" si="356"/>
        <v/>
      </c>
      <c r="BP624" s="1611" t="str">
        <f t="shared" si="365"/>
        <v/>
      </c>
      <c r="BQ624" s="1611" t="str">
        <f t="shared" si="366"/>
        <v/>
      </c>
      <c r="BR624" s="1611" t="str">
        <f t="shared" si="367"/>
        <v/>
      </c>
      <c r="BS624" s="1611" t="str">
        <f t="shared" si="368"/>
        <v/>
      </c>
      <c r="BT624" s="1611" t="str">
        <f t="shared" si="369"/>
        <v/>
      </c>
      <c r="BU624" s="1731">
        <f t="shared" ca="1" si="370"/>
        <v>0</v>
      </c>
      <c r="BV624" s="1594"/>
      <c r="BW624" s="1594"/>
      <c r="BX624" s="1594"/>
      <c r="BY624" s="1594"/>
      <c r="BZ624" s="1594"/>
      <c r="CA624" s="1594"/>
      <c r="CB624" s="1594"/>
      <c r="CC624" s="1594"/>
      <c r="CD624" s="1594"/>
      <c r="CE624" s="1594"/>
      <c r="CF624" s="1594"/>
      <c r="CG624" s="1594"/>
      <c r="CH624" s="1594"/>
      <c r="CI624" s="1594"/>
      <c r="CJ624" s="1594"/>
      <c r="CK624" s="1594"/>
      <c r="CL624" s="1594"/>
      <c r="CM624" s="1594"/>
      <c r="CN624" s="1594"/>
      <c r="CO624" s="1594"/>
      <c r="CP624" s="1594"/>
      <c r="CQ624" s="1594"/>
      <c r="CR624" s="1594"/>
      <c r="CS624" s="1594"/>
      <c r="CT624" s="1594"/>
      <c r="CU624" s="1594"/>
      <c r="CV624" s="1594"/>
      <c r="CW624" s="1594"/>
      <c r="CX624" s="1594"/>
      <c r="CY624" s="1594"/>
      <c r="CZ624" s="1594"/>
      <c r="DA624" s="1594"/>
      <c r="DB624" s="1594"/>
      <c r="DC624" s="1594"/>
      <c r="DD624" s="1594"/>
      <c r="DE624" s="1594"/>
      <c r="DF624" s="1594"/>
      <c r="DG624" s="1594"/>
      <c r="DH624" s="1594"/>
      <c r="DI624" s="1594"/>
      <c r="DJ624" s="1594"/>
      <c r="DK624" s="1594"/>
      <c r="DL624" s="1594"/>
      <c r="DM624" s="1594"/>
      <c r="DN624" s="1594"/>
      <c r="DO624" s="1594"/>
      <c r="DP624" s="1594"/>
      <c r="DQ624" s="1594"/>
      <c r="DR624" s="1594"/>
      <c r="DS624" s="1594"/>
      <c r="DT624" s="1594"/>
      <c r="DU624" s="1594"/>
      <c r="DV624" s="1594"/>
      <c r="DW624" s="1594"/>
      <c r="DX624" s="1594"/>
      <c r="DY624" s="1594"/>
      <c r="DZ624" s="1594"/>
      <c r="EA624" s="1594"/>
      <c r="EB624" s="1594"/>
      <c r="EC624" s="1594"/>
      <c r="ED624" s="1594"/>
      <c r="EE624" s="1594"/>
      <c r="EF624" s="1594"/>
      <c r="EG624" s="1594"/>
      <c r="EH624" s="1594"/>
      <c r="EI624" s="1594"/>
      <c r="EJ624" s="1594"/>
      <c r="EK624" s="1594"/>
      <c r="EL624" s="1594"/>
      <c r="EM624" s="1594"/>
      <c r="EN624" s="1594"/>
      <c r="EO624" s="1594"/>
      <c r="EP624" s="1594"/>
      <c r="EQ624" s="1594"/>
      <c r="ER624" s="1594"/>
      <c r="ES624" s="1594"/>
    </row>
    <row r="625" spans="1:149" s="1595" customFormat="1" ht="12.5">
      <c r="A625" s="1644" t="str">
        <f t="shared" si="357"/>
        <v>Organisation</v>
      </c>
      <c r="B625" s="1758"/>
      <c r="C625" s="1758"/>
      <c r="D625" s="1758"/>
      <c r="E625" s="1761"/>
      <c r="F625" s="1592"/>
      <c r="G625" s="1714">
        <f t="shared" si="358"/>
        <v>0</v>
      </c>
      <c r="H625" s="1645"/>
      <c r="I625" s="1714">
        <f t="shared" si="359"/>
        <v>0</v>
      </c>
      <c r="J625" s="1646"/>
      <c r="K625" s="1646"/>
      <c r="L625" s="1592"/>
      <c r="M625" s="1597"/>
      <c r="N625" s="1597"/>
      <c r="O625" s="1646"/>
      <c r="P625" s="1647"/>
      <c r="Q625" s="1647"/>
      <c r="R625" s="1648"/>
      <c r="S625" s="1603"/>
      <c r="T625" s="1649"/>
      <c r="U625" s="1649"/>
      <c r="V625" s="1649"/>
      <c r="W625" s="1649"/>
      <c r="X625" s="1649"/>
      <c r="Y625" s="1649"/>
      <c r="Z625" s="1649"/>
      <c r="AA625" s="1649"/>
      <c r="AB625" s="1649"/>
      <c r="AC625" s="1649"/>
      <c r="AD625" s="1649"/>
      <c r="AE625" s="1649"/>
      <c r="AF625" s="1610">
        <f t="shared" si="338"/>
        <v>0</v>
      </c>
      <c r="AG625" s="1649"/>
      <c r="AH625" s="1649"/>
      <c r="AI625" s="1649"/>
      <c r="AJ625" s="1649"/>
      <c r="AK625" s="1649"/>
      <c r="AL625" s="1649"/>
      <c r="AM625" s="1649"/>
      <c r="AN625" s="1649"/>
      <c r="AO625" s="1649"/>
      <c r="AP625" s="1649"/>
      <c r="AQ625" s="1649"/>
      <c r="AR625" s="1709"/>
      <c r="AS625" s="1779">
        <f t="shared" si="339"/>
        <v>0</v>
      </c>
      <c r="AT625" s="1711">
        <f t="shared" si="360"/>
        <v>0</v>
      </c>
      <c r="AU625" s="1611">
        <f t="shared" si="340"/>
        <v>0</v>
      </c>
      <c r="AV625" s="1611">
        <f t="shared" si="341"/>
        <v>0</v>
      </c>
      <c r="AW625" s="1611">
        <f t="shared" si="342"/>
        <v>0</v>
      </c>
      <c r="AX625" s="1611">
        <f t="shared" si="343"/>
        <v>0</v>
      </c>
      <c r="AY625" s="1611">
        <f t="shared" si="344"/>
        <v>0</v>
      </c>
      <c r="AZ625" s="1611">
        <f t="shared" si="345"/>
        <v>0</v>
      </c>
      <c r="BA625" s="1611">
        <f t="shared" si="346"/>
        <v>0</v>
      </c>
      <c r="BB625" s="1611">
        <f t="shared" si="347"/>
        <v>0</v>
      </c>
      <c r="BC625" s="1611">
        <f t="shared" si="348"/>
        <v>0</v>
      </c>
      <c r="BD625" s="1611">
        <f t="shared" si="349"/>
        <v>0</v>
      </c>
      <c r="BE625" s="1611">
        <f t="shared" si="350"/>
        <v>0</v>
      </c>
      <c r="BF625" s="1611">
        <f t="shared" si="351"/>
        <v>0</v>
      </c>
      <c r="BG625" s="1611">
        <f t="shared" si="361"/>
        <v>0</v>
      </c>
      <c r="BH625" s="1611" t="str">
        <f t="shared" si="362"/>
        <v/>
      </c>
      <c r="BI625" s="1611" t="str">
        <f t="shared" si="363"/>
        <v/>
      </c>
      <c r="BJ625" s="1611" t="str">
        <f t="shared" si="352"/>
        <v/>
      </c>
      <c r="BK625" s="1611" t="str">
        <f t="shared" si="353"/>
        <v/>
      </c>
      <c r="BL625" s="1611" t="str">
        <f t="shared" ca="1" si="354"/>
        <v/>
      </c>
      <c r="BM625" s="1611" t="str">
        <f t="shared" si="364"/>
        <v/>
      </c>
      <c r="BN625" s="1611" t="str">
        <f t="shared" si="355"/>
        <v/>
      </c>
      <c r="BO625" s="1611" t="str">
        <f t="shared" si="356"/>
        <v/>
      </c>
      <c r="BP625" s="1611" t="str">
        <f t="shared" si="365"/>
        <v/>
      </c>
      <c r="BQ625" s="1611" t="str">
        <f t="shared" si="366"/>
        <v/>
      </c>
      <c r="BR625" s="1611" t="str">
        <f t="shared" si="367"/>
        <v/>
      </c>
      <c r="BS625" s="1611" t="str">
        <f t="shared" si="368"/>
        <v/>
      </c>
      <c r="BT625" s="1611" t="str">
        <f t="shared" si="369"/>
        <v/>
      </c>
      <c r="BU625" s="1731">
        <f t="shared" ca="1" si="370"/>
        <v>0</v>
      </c>
      <c r="BV625" s="1594"/>
      <c r="BW625" s="1594"/>
      <c r="BX625" s="1594"/>
      <c r="BY625" s="1594"/>
      <c r="BZ625" s="1594"/>
      <c r="CA625" s="1594"/>
      <c r="CB625" s="1594"/>
      <c r="CC625" s="1594"/>
      <c r="CD625" s="1594"/>
      <c r="CE625" s="1594"/>
      <c r="CF625" s="1594"/>
      <c r="CG625" s="1594"/>
      <c r="CH625" s="1594"/>
      <c r="CI625" s="1594"/>
      <c r="CJ625" s="1594"/>
      <c r="CK625" s="1594"/>
      <c r="CL625" s="1594"/>
      <c r="CM625" s="1594"/>
      <c r="CN625" s="1594"/>
      <c r="CO625" s="1594"/>
      <c r="CP625" s="1594"/>
      <c r="CQ625" s="1594"/>
      <c r="CR625" s="1594"/>
      <c r="CS625" s="1594"/>
      <c r="CT625" s="1594"/>
      <c r="CU625" s="1594"/>
      <c r="CV625" s="1594"/>
      <c r="CW625" s="1594"/>
      <c r="CX625" s="1594"/>
      <c r="CY625" s="1594"/>
      <c r="CZ625" s="1594"/>
      <c r="DA625" s="1594"/>
      <c r="DB625" s="1594"/>
      <c r="DC625" s="1594"/>
      <c r="DD625" s="1594"/>
      <c r="DE625" s="1594"/>
      <c r="DF625" s="1594"/>
      <c r="DG625" s="1594"/>
      <c r="DH625" s="1594"/>
      <c r="DI625" s="1594"/>
      <c r="DJ625" s="1594"/>
      <c r="DK625" s="1594"/>
      <c r="DL625" s="1594"/>
      <c r="DM625" s="1594"/>
      <c r="DN625" s="1594"/>
      <c r="DO625" s="1594"/>
      <c r="DP625" s="1594"/>
      <c r="DQ625" s="1594"/>
      <c r="DR625" s="1594"/>
      <c r="DS625" s="1594"/>
      <c r="DT625" s="1594"/>
      <c r="DU625" s="1594"/>
      <c r="DV625" s="1594"/>
      <c r="DW625" s="1594"/>
      <c r="DX625" s="1594"/>
      <c r="DY625" s="1594"/>
      <c r="DZ625" s="1594"/>
      <c r="EA625" s="1594"/>
      <c r="EB625" s="1594"/>
      <c r="EC625" s="1594"/>
      <c r="ED625" s="1594"/>
      <c r="EE625" s="1594"/>
      <c r="EF625" s="1594"/>
      <c r="EG625" s="1594"/>
      <c r="EH625" s="1594"/>
      <c r="EI625" s="1594"/>
      <c r="EJ625" s="1594"/>
      <c r="EK625" s="1594"/>
      <c r="EL625" s="1594"/>
      <c r="EM625" s="1594"/>
      <c r="EN625" s="1594"/>
      <c r="EO625" s="1594"/>
      <c r="EP625" s="1594"/>
      <c r="EQ625" s="1594"/>
      <c r="ER625" s="1594"/>
      <c r="ES625" s="1594"/>
    </row>
    <row r="626" spans="1:149" s="1595" customFormat="1" ht="12.5">
      <c r="A626" s="1644" t="str">
        <f t="shared" si="357"/>
        <v>Organisation</v>
      </c>
      <c r="B626" s="1758"/>
      <c r="C626" s="1758"/>
      <c r="D626" s="1758"/>
      <c r="E626" s="1761"/>
      <c r="F626" s="1592"/>
      <c r="G626" s="1714">
        <f t="shared" si="358"/>
        <v>0</v>
      </c>
      <c r="H626" s="1645"/>
      <c r="I626" s="1714">
        <f t="shared" si="359"/>
        <v>0</v>
      </c>
      <c r="J626" s="1646"/>
      <c r="K626" s="1646"/>
      <c r="L626" s="1592"/>
      <c r="M626" s="1597"/>
      <c r="N626" s="1597"/>
      <c r="O626" s="1646"/>
      <c r="P626" s="1647"/>
      <c r="Q626" s="1647"/>
      <c r="R626" s="1648"/>
      <c r="S626" s="1603"/>
      <c r="T626" s="1649"/>
      <c r="U626" s="1649"/>
      <c r="V626" s="1649"/>
      <c r="W626" s="1649"/>
      <c r="X626" s="1649"/>
      <c r="Y626" s="1649"/>
      <c r="Z626" s="1649"/>
      <c r="AA626" s="1649"/>
      <c r="AB626" s="1649"/>
      <c r="AC626" s="1649"/>
      <c r="AD626" s="1649"/>
      <c r="AE626" s="1649"/>
      <c r="AF626" s="1610">
        <f t="shared" si="338"/>
        <v>0</v>
      </c>
      <c r="AG626" s="1649"/>
      <c r="AH626" s="1649"/>
      <c r="AI626" s="1649"/>
      <c r="AJ626" s="1649"/>
      <c r="AK626" s="1649"/>
      <c r="AL626" s="1649"/>
      <c r="AM626" s="1649"/>
      <c r="AN626" s="1649"/>
      <c r="AO626" s="1649"/>
      <c r="AP626" s="1649"/>
      <c r="AQ626" s="1649"/>
      <c r="AR626" s="1709"/>
      <c r="AS626" s="1779">
        <f t="shared" si="339"/>
        <v>0</v>
      </c>
      <c r="AT626" s="1711">
        <f t="shared" si="360"/>
        <v>0</v>
      </c>
      <c r="AU626" s="1611">
        <f t="shared" si="340"/>
        <v>0</v>
      </c>
      <c r="AV626" s="1611">
        <f t="shared" si="341"/>
        <v>0</v>
      </c>
      <c r="AW626" s="1611">
        <f t="shared" si="342"/>
        <v>0</v>
      </c>
      <c r="AX626" s="1611">
        <f t="shared" si="343"/>
        <v>0</v>
      </c>
      <c r="AY626" s="1611">
        <f t="shared" si="344"/>
        <v>0</v>
      </c>
      <c r="AZ626" s="1611">
        <f t="shared" si="345"/>
        <v>0</v>
      </c>
      <c r="BA626" s="1611">
        <f t="shared" si="346"/>
        <v>0</v>
      </c>
      <c r="BB626" s="1611">
        <f t="shared" si="347"/>
        <v>0</v>
      </c>
      <c r="BC626" s="1611">
        <f t="shared" si="348"/>
        <v>0</v>
      </c>
      <c r="BD626" s="1611">
        <f t="shared" si="349"/>
        <v>0</v>
      </c>
      <c r="BE626" s="1611">
        <f t="shared" si="350"/>
        <v>0</v>
      </c>
      <c r="BF626" s="1611">
        <f t="shared" si="351"/>
        <v>0</v>
      </c>
      <c r="BG626" s="1611">
        <f t="shared" si="361"/>
        <v>0</v>
      </c>
      <c r="BH626" s="1611" t="str">
        <f t="shared" si="362"/>
        <v/>
      </c>
      <c r="BI626" s="1611" t="str">
        <f t="shared" si="363"/>
        <v/>
      </c>
      <c r="BJ626" s="1611" t="str">
        <f t="shared" si="352"/>
        <v/>
      </c>
      <c r="BK626" s="1611" t="str">
        <f t="shared" si="353"/>
        <v/>
      </c>
      <c r="BL626" s="1611" t="str">
        <f t="shared" ca="1" si="354"/>
        <v/>
      </c>
      <c r="BM626" s="1611" t="str">
        <f t="shared" si="364"/>
        <v/>
      </c>
      <c r="BN626" s="1611" t="str">
        <f t="shared" si="355"/>
        <v/>
      </c>
      <c r="BO626" s="1611" t="str">
        <f t="shared" si="356"/>
        <v/>
      </c>
      <c r="BP626" s="1611" t="str">
        <f t="shared" si="365"/>
        <v/>
      </c>
      <c r="BQ626" s="1611" t="str">
        <f t="shared" si="366"/>
        <v/>
      </c>
      <c r="BR626" s="1611" t="str">
        <f t="shared" si="367"/>
        <v/>
      </c>
      <c r="BS626" s="1611" t="str">
        <f t="shared" si="368"/>
        <v/>
      </c>
      <c r="BT626" s="1611" t="str">
        <f t="shared" si="369"/>
        <v/>
      </c>
      <c r="BU626" s="1731">
        <f t="shared" ca="1" si="370"/>
        <v>0</v>
      </c>
      <c r="BV626" s="1594"/>
      <c r="BW626" s="1594"/>
      <c r="BX626" s="1594"/>
      <c r="BY626" s="1594"/>
      <c r="BZ626" s="1594"/>
      <c r="CA626" s="1594"/>
      <c r="CB626" s="1594"/>
      <c r="CC626" s="1594"/>
      <c r="CD626" s="1594"/>
      <c r="CE626" s="1594"/>
      <c r="CF626" s="1594"/>
      <c r="CG626" s="1594"/>
      <c r="CH626" s="1594"/>
      <c r="CI626" s="1594"/>
      <c r="CJ626" s="1594"/>
      <c r="CK626" s="1594"/>
      <c r="CL626" s="1594"/>
      <c r="CM626" s="1594"/>
      <c r="CN626" s="1594"/>
      <c r="CO626" s="1594"/>
      <c r="CP626" s="1594"/>
      <c r="CQ626" s="1594"/>
      <c r="CR626" s="1594"/>
      <c r="CS626" s="1594"/>
      <c r="CT626" s="1594"/>
      <c r="CU626" s="1594"/>
      <c r="CV626" s="1594"/>
      <c r="CW626" s="1594"/>
      <c r="CX626" s="1594"/>
      <c r="CY626" s="1594"/>
      <c r="CZ626" s="1594"/>
      <c r="DA626" s="1594"/>
      <c r="DB626" s="1594"/>
      <c r="DC626" s="1594"/>
      <c r="DD626" s="1594"/>
      <c r="DE626" s="1594"/>
      <c r="DF626" s="1594"/>
      <c r="DG626" s="1594"/>
      <c r="DH626" s="1594"/>
      <c r="DI626" s="1594"/>
      <c r="DJ626" s="1594"/>
      <c r="DK626" s="1594"/>
      <c r="DL626" s="1594"/>
      <c r="DM626" s="1594"/>
      <c r="DN626" s="1594"/>
      <c r="DO626" s="1594"/>
      <c r="DP626" s="1594"/>
      <c r="DQ626" s="1594"/>
      <c r="DR626" s="1594"/>
      <c r="DS626" s="1594"/>
      <c r="DT626" s="1594"/>
      <c r="DU626" s="1594"/>
      <c r="DV626" s="1594"/>
      <c r="DW626" s="1594"/>
      <c r="DX626" s="1594"/>
      <c r="DY626" s="1594"/>
      <c r="DZ626" s="1594"/>
      <c r="EA626" s="1594"/>
      <c r="EB626" s="1594"/>
      <c r="EC626" s="1594"/>
      <c r="ED626" s="1594"/>
      <c r="EE626" s="1594"/>
      <c r="EF626" s="1594"/>
      <c r="EG626" s="1594"/>
      <c r="EH626" s="1594"/>
      <c r="EI626" s="1594"/>
      <c r="EJ626" s="1594"/>
      <c r="EK626" s="1594"/>
      <c r="EL626" s="1594"/>
      <c r="EM626" s="1594"/>
      <c r="EN626" s="1594"/>
      <c r="EO626" s="1594"/>
      <c r="EP626" s="1594"/>
      <c r="EQ626" s="1594"/>
      <c r="ER626" s="1594"/>
      <c r="ES626" s="1594"/>
    </row>
    <row r="627" spans="1:149" s="1595" customFormat="1" ht="12.5">
      <c r="A627" s="1644" t="str">
        <f t="shared" si="357"/>
        <v>Organisation</v>
      </c>
      <c r="B627" s="1758"/>
      <c r="C627" s="1758"/>
      <c r="D627" s="1758"/>
      <c r="E627" s="1761"/>
      <c r="F627" s="1592"/>
      <c r="G627" s="1714">
        <f t="shared" si="358"/>
        <v>0</v>
      </c>
      <c r="H627" s="1645"/>
      <c r="I627" s="1714">
        <f t="shared" si="359"/>
        <v>0</v>
      </c>
      <c r="J627" s="1646"/>
      <c r="K627" s="1646"/>
      <c r="L627" s="1592"/>
      <c r="M627" s="1597"/>
      <c r="N627" s="1597"/>
      <c r="O627" s="1646"/>
      <c r="P627" s="1647"/>
      <c r="Q627" s="1647"/>
      <c r="R627" s="1648"/>
      <c r="S627" s="1603"/>
      <c r="T627" s="1649"/>
      <c r="U627" s="1649"/>
      <c r="V627" s="1649"/>
      <c r="W627" s="1649"/>
      <c r="X627" s="1649"/>
      <c r="Y627" s="1649"/>
      <c r="Z627" s="1649"/>
      <c r="AA627" s="1649"/>
      <c r="AB627" s="1649"/>
      <c r="AC627" s="1649"/>
      <c r="AD627" s="1649"/>
      <c r="AE627" s="1649"/>
      <c r="AF627" s="1610">
        <f t="shared" si="338"/>
        <v>0</v>
      </c>
      <c r="AG627" s="1649"/>
      <c r="AH627" s="1649"/>
      <c r="AI627" s="1649"/>
      <c r="AJ627" s="1649"/>
      <c r="AK627" s="1649"/>
      <c r="AL627" s="1649"/>
      <c r="AM627" s="1649"/>
      <c r="AN627" s="1649"/>
      <c r="AO627" s="1649"/>
      <c r="AP627" s="1649"/>
      <c r="AQ627" s="1649"/>
      <c r="AR627" s="1709"/>
      <c r="AS627" s="1779">
        <f t="shared" si="339"/>
        <v>0</v>
      </c>
      <c r="AT627" s="1711">
        <f t="shared" si="360"/>
        <v>0</v>
      </c>
      <c r="AU627" s="1611">
        <f t="shared" si="340"/>
        <v>0</v>
      </c>
      <c r="AV627" s="1611">
        <f t="shared" si="341"/>
        <v>0</v>
      </c>
      <c r="AW627" s="1611">
        <f t="shared" si="342"/>
        <v>0</v>
      </c>
      <c r="AX627" s="1611">
        <f t="shared" si="343"/>
        <v>0</v>
      </c>
      <c r="AY627" s="1611">
        <f t="shared" si="344"/>
        <v>0</v>
      </c>
      <c r="AZ627" s="1611">
        <f t="shared" si="345"/>
        <v>0</v>
      </c>
      <c r="BA627" s="1611">
        <f t="shared" si="346"/>
        <v>0</v>
      </c>
      <c r="BB627" s="1611">
        <f t="shared" si="347"/>
        <v>0</v>
      </c>
      <c r="BC627" s="1611">
        <f t="shared" si="348"/>
        <v>0</v>
      </c>
      <c r="BD627" s="1611">
        <f t="shared" si="349"/>
        <v>0</v>
      </c>
      <c r="BE627" s="1611">
        <f t="shared" si="350"/>
        <v>0</v>
      </c>
      <c r="BF627" s="1611">
        <f t="shared" si="351"/>
        <v>0</v>
      </c>
      <c r="BG627" s="1611">
        <f t="shared" si="361"/>
        <v>0</v>
      </c>
      <c r="BH627" s="1611" t="str">
        <f t="shared" si="362"/>
        <v/>
      </c>
      <c r="BI627" s="1611" t="str">
        <f t="shared" si="363"/>
        <v/>
      </c>
      <c r="BJ627" s="1611" t="str">
        <f t="shared" si="352"/>
        <v/>
      </c>
      <c r="BK627" s="1611" t="str">
        <f t="shared" si="353"/>
        <v/>
      </c>
      <c r="BL627" s="1611" t="str">
        <f t="shared" ca="1" si="354"/>
        <v/>
      </c>
      <c r="BM627" s="1611" t="str">
        <f t="shared" si="364"/>
        <v/>
      </c>
      <c r="BN627" s="1611" t="str">
        <f t="shared" si="355"/>
        <v/>
      </c>
      <c r="BO627" s="1611" t="str">
        <f t="shared" si="356"/>
        <v/>
      </c>
      <c r="BP627" s="1611" t="str">
        <f t="shared" si="365"/>
        <v/>
      </c>
      <c r="BQ627" s="1611" t="str">
        <f t="shared" si="366"/>
        <v/>
      </c>
      <c r="BR627" s="1611" t="str">
        <f t="shared" si="367"/>
        <v/>
      </c>
      <c r="BS627" s="1611" t="str">
        <f t="shared" si="368"/>
        <v/>
      </c>
      <c r="BT627" s="1611" t="str">
        <f t="shared" si="369"/>
        <v/>
      </c>
      <c r="BU627" s="1731">
        <f t="shared" ca="1" si="370"/>
        <v>0</v>
      </c>
      <c r="BV627" s="1594"/>
      <c r="BW627" s="1594"/>
      <c r="BX627" s="1594"/>
      <c r="BY627" s="1594"/>
      <c r="BZ627" s="1594"/>
      <c r="CA627" s="1594"/>
      <c r="CB627" s="1594"/>
      <c r="CC627" s="1594"/>
      <c r="CD627" s="1594"/>
      <c r="CE627" s="1594"/>
      <c r="CF627" s="1594"/>
      <c r="CG627" s="1594"/>
      <c r="CH627" s="1594"/>
      <c r="CI627" s="1594"/>
      <c r="CJ627" s="1594"/>
      <c r="CK627" s="1594"/>
      <c r="CL627" s="1594"/>
      <c r="CM627" s="1594"/>
      <c r="CN627" s="1594"/>
      <c r="CO627" s="1594"/>
      <c r="CP627" s="1594"/>
      <c r="CQ627" s="1594"/>
      <c r="CR627" s="1594"/>
      <c r="CS627" s="1594"/>
      <c r="CT627" s="1594"/>
      <c r="CU627" s="1594"/>
      <c r="CV627" s="1594"/>
      <c r="CW627" s="1594"/>
      <c r="CX627" s="1594"/>
      <c r="CY627" s="1594"/>
      <c r="CZ627" s="1594"/>
      <c r="DA627" s="1594"/>
      <c r="DB627" s="1594"/>
      <c r="DC627" s="1594"/>
      <c r="DD627" s="1594"/>
      <c r="DE627" s="1594"/>
      <c r="DF627" s="1594"/>
      <c r="DG627" s="1594"/>
      <c r="DH627" s="1594"/>
      <c r="DI627" s="1594"/>
      <c r="DJ627" s="1594"/>
      <c r="DK627" s="1594"/>
      <c r="DL627" s="1594"/>
      <c r="DM627" s="1594"/>
      <c r="DN627" s="1594"/>
      <c r="DO627" s="1594"/>
      <c r="DP627" s="1594"/>
      <c r="DQ627" s="1594"/>
      <c r="DR627" s="1594"/>
      <c r="DS627" s="1594"/>
      <c r="DT627" s="1594"/>
      <c r="DU627" s="1594"/>
      <c r="DV627" s="1594"/>
      <c r="DW627" s="1594"/>
      <c r="DX627" s="1594"/>
      <c r="DY627" s="1594"/>
      <c r="DZ627" s="1594"/>
      <c r="EA627" s="1594"/>
      <c r="EB627" s="1594"/>
      <c r="EC627" s="1594"/>
      <c r="ED627" s="1594"/>
      <c r="EE627" s="1594"/>
      <c r="EF627" s="1594"/>
      <c r="EG627" s="1594"/>
      <c r="EH627" s="1594"/>
      <c r="EI627" s="1594"/>
      <c r="EJ627" s="1594"/>
      <c r="EK627" s="1594"/>
      <c r="EL627" s="1594"/>
      <c r="EM627" s="1594"/>
      <c r="EN627" s="1594"/>
      <c r="EO627" s="1594"/>
      <c r="EP627" s="1594"/>
      <c r="EQ627" s="1594"/>
      <c r="ER627" s="1594"/>
      <c r="ES627" s="1594"/>
    </row>
    <row r="628" spans="1:149" s="1595" customFormat="1" ht="12.5">
      <c r="A628" s="1644" t="str">
        <f t="shared" si="357"/>
        <v>Organisation</v>
      </c>
      <c r="B628" s="1758"/>
      <c r="C628" s="1758"/>
      <c r="D628" s="1758"/>
      <c r="E628" s="1761"/>
      <c r="F628" s="1592"/>
      <c r="G628" s="1714">
        <f t="shared" si="358"/>
        <v>0</v>
      </c>
      <c r="H628" s="1645"/>
      <c r="I628" s="1714">
        <f t="shared" si="359"/>
        <v>0</v>
      </c>
      <c r="J628" s="1646"/>
      <c r="K628" s="1646"/>
      <c r="L628" s="1592"/>
      <c r="M628" s="1597"/>
      <c r="N628" s="1597"/>
      <c r="O628" s="1646"/>
      <c r="P628" s="1647"/>
      <c r="Q628" s="1647"/>
      <c r="R628" s="1648"/>
      <c r="S628" s="1603"/>
      <c r="T628" s="1649"/>
      <c r="U628" s="1649"/>
      <c r="V628" s="1649"/>
      <c r="W628" s="1649"/>
      <c r="X628" s="1649"/>
      <c r="Y628" s="1649"/>
      <c r="Z628" s="1649"/>
      <c r="AA628" s="1649"/>
      <c r="AB628" s="1649"/>
      <c r="AC628" s="1649"/>
      <c r="AD628" s="1649"/>
      <c r="AE628" s="1649"/>
      <c r="AF628" s="1610">
        <f t="shared" si="338"/>
        <v>0</v>
      </c>
      <c r="AG628" s="1649"/>
      <c r="AH628" s="1649"/>
      <c r="AI628" s="1649"/>
      <c r="AJ628" s="1649"/>
      <c r="AK628" s="1649"/>
      <c r="AL628" s="1649"/>
      <c r="AM628" s="1649"/>
      <c r="AN628" s="1649"/>
      <c r="AO628" s="1649"/>
      <c r="AP628" s="1649"/>
      <c r="AQ628" s="1649"/>
      <c r="AR628" s="1709"/>
      <c r="AS628" s="1779">
        <f t="shared" si="339"/>
        <v>0</v>
      </c>
      <c r="AT628" s="1711">
        <f t="shared" si="360"/>
        <v>0</v>
      </c>
      <c r="AU628" s="1611">
        <f t="shared" si="340"/>
        <v>0</v>
      </c>
      <c r="AV628" s="1611">
        <f t="shared" si="341"/>
        <v>0</v>
      </c>
      <c r="AW628" s="1611">
        <f t="shared" si="342"/>
        <v>0</v>
      </c>
      <c r="AX628" s="1611">
        <f t="shared" si="343"/>
        <v>0</v>
      </c>
      <c r="AY628" s="1611">
        <f t="shared" si="344"/>
        <v>0</v>
      </c>
      <c r="AZ628" s="1611">
        <f t="shared" si="345"/>
        <v>0</v>
      </c>
      <c r="BA628" s="1611">
        <f t="shared" si="346"/>
        <v>0</v>
      </c>
      <c r="BB628" s="1611">
        <f t="shared" si="347"/>
        <v>0</v>
      </c>
      <c r="BC628" s="1611">
        <f t="shared" si="348"/>
        <v>0</v>
      </c>
      <c r="BD628" s="1611">
        <f t="shared" si="349"/>
        <v>0</v>
      </c>
      <c r="BE628" s="1611">
        <f t="shared" si="350"/>
        <v>0</v>
      </c>
      <c r="BF628" s="1611">
        <f t="shared" si="351"/>
        <v>0</v>
      </c>
      <c r="BG628" s="1611">
        <f t="shared" si="361"/>
        <v>0</v>
      </c>
      <c r="BH628" s="1611" t="str">
        <f t="shared" si="362"/>
        <v/>
      </c>
      <c r="BI628" s="1611" t="str">
        <f t="shared" si="363"/>
        <v/>
      </c>
      <c r="BJ628" s="1611" t="str">
        <f t="shared" si="352"/>
        <v/>
      </c>
      <c r="BK628" s="1611" t="str">
        <f t="shared" si="353"/>
        <v/>
      </c>
      <c r="BL628" s="1611" t="str">
        <f t="shared" ca="1" si="354"/>
        <v/>
      </c>
      <c r="BM628" s="1611" t="str">
        <f t="shared" si="364"/>
        <v/>
      </c>
      <c r="BN628" s="1611" t="str">
        <f t="shared" si="355"/>
        <v/>
      </c>
      <c r="BO628" s="1611" t="str">
        <f t="shared" si="356"/>
        <v/>
      </c>
      <c r="BP628" s="1611" t="str">
        <f t="shared" si="365"/>
        <v/>
      </c>
      <c r="BQ628" s="1611" t="str">
        <f t="shared" si="366"/>
        <v/>
      </c>
      <c r="BR628" s="1611" t="str">
        <f t="shared" si="367"/>
        <v/>
      </c>
      <c r="BS628" s="1611" t="str">
        <f t="shared" si="368"/>
        <v/>
      </c>
      <c r="BT628" s="1611" t="str">
        <f t="shared" si="369"/>
        <v/>
      </c>
      <c r="BU628" s="1731">
        <f t="shared" ca="1" si="370"/>
        <v>0</v>
      </c>
      <c r="BV628" s="1594"/>
      <c r="BW628" s="1594"/>
      <c r="BX628" s="1594"/>
      <c r="BY628" s="1594"/>
      <c r="BZ628" s="1594"/>
      <c r="CA628" s="1594"/>
      <c r="CB628" s="1594"/>
      <c r="CC628" s="1594"/>
      <c r="CD628" s="1594"/>
      <c r="CE628" s="1594"/>
      <c r="CF628" s="1594"/>
      <c r="CG628" s="1594"/>
      <c r="CH628" s="1594"/>
      <c r="CI628" s="1594"/>
      <c r="CJ628" s="1594"/>
      <c r="CK628" s="1594"/>
      <c r="CL628" s="1594"/>
      <c r="CM628" s="1594"/>
      <c r="CN628" s="1594"/>
      <c r="CO628" s="1594"/>
      <c r="CP628" s="1594"/>
      <c r="CQ628" s="1594"/>
      <c r="CR628" s="1594"/>
      <c r="CS628" s="1594"/>
      <c r="CT628" s="1594"/>
      <c r="CU628" s="1594"/>
      <c r="CV628" s="1594"/>
      <c r="CW628" s="1594"/>
      <c r="CX628" s="1594"/>
      <c r="CY628" s="1594"/>
      <c r="CZ628" s="1594"/>
      <c r="DA628" s="1594"/>
      <c r="DB628" s="1594"/>
      <c r="DC628" s="1594"/>
      <c r="DD628" s="1594"/>
      <c r="DE628" s="1594"/>
      <c r="DF628" s="1594"/>
      <c r="DG628" s="1594"/>
      <c r="DH628" s="1594"/>
      <c r="DI628" s="1594"/>
      <c r="DJ628" s="1594"/>
      <c r="DK628" s="1594"/>
      <c r="DL628" s="1594"/>
      <c r="DM628" s="1594"/>
      <c r="DN628" s="1594"/>
      <c r="DO628" s="1594"/>
      <c r="DP628" s="1594"/>
      <c r="DQ628" s="1594"/>
      <c r="DR628" s="1594"/>
      <c r="DS628" s="1594"/>
      <c r="DT628" s="1594"/>
      <c r="DU628" s="1594"/>
      <c r="DV628" s="1594"/>
      <c r="DW628" s="1594"/>
      <c r="DX628" s="1594"/>
      <c r="DY628" s="1594"/>
      <c r="DZ628" s="1594"/>
      <c r="EA628" s="1594"/>
      <c r="EB628" s="1594"/>
      <c r="EC628" s="1594"/>
      <c r="ED628" s="1594"/>
      <c r="EE628" s="1594"/>
      <c r="EF628" s="1594"/>
      <c r="EG628" s="1594"/>
      <c r="EH628" s="1594"/>
      <c r="EI628" s="1594"/>
      <c r="EJ628" s="1594"/>
      <c r="EK628" s="1594"/>
      <c r="EL628" s="1594"/>
      <c r="EM628" s="1594"/>
      <c r="EN628" s="1594"/>
      <c r="EO628" s="1594"/>
      <c r="EP628" s="1594"/>
      <c r="EQ628" s="1594"/>
      <c r="ER628" s="1594"/>
      <c r="ES628" s="1594"/>
    </row>
    <row r="629" spans="1:149" s="1595" customFormat="1" ht="12.5">
      <c r="A629" s="1644" t="str">
        <f t="shared" si="357"/>
        <v>Organisation</v>
      </c>
      <c r="B629" s="1758"/>
      <c r="C629" s="1758"/>
      <c r="D629" s="1758"/>
      <c r="E629" s="1761"/>
      <c r="F629" s="1592"/>
      <c r="G629" s="1714">
        <f t="shared" si="358"/>
        <v>0</v>
      </c>
      <c r="H629" s="1645"/>
      <c r="I629" s="1714">
        <f t="shared" si="359"/>
        <v>0</v>
      </c>
      <c r="J629" s="1646"/>
      <c r="K629" s="1646"/>
      <c r="L629" s="1592"/>
      <c r="M629" s="1597"/>
      <c r="N629" s="1597"/>
      <c r="O629" s="1646"/>
      <c r="P629" s="1647"/>
      <c r="Q629" s="1647"/>
      <c r="R629" s="1648"/>
      <c r="S629" s="1603"/>
      <c r="T629" s="1649"/>
      <c r="U629" s="1649"/>
      <c r="V629" s="1649"/>
      <c r="W629" s="1649"/>
      <c r="X629" s="1649"/>
      <c r="Y629" s="1649"/>
      <c r="Z629" s="1649"/>
      <c r="AA629" s="1649"/>
      <c r="AB629" s="1649"/>
      <c r="AC629" s="1649"/>
      <c r="AD629" s="1649"/>
      <c r="AE629" s="1649"/>
      <c r="AF629" s="1610">
        <f t="shared" si="338"/>
        <v>0</v>
      </c>
      <c r="AG629" s="1649"/>
      <c r="AH629" s="1649"/>
      <c r="AI629" s="1649"/>
      <c r="AJ629" s="1649"/>
      <c r="AK629" s="1649"/>
      <c r="AL629" s="1649"/>
      <c r="AM629" s="1649"/>
      <c r="AN629" s="1649"/>
      <c r="AO629" s="1649"/>
      <c r="AP629" s="1649"/>
      <c r="AQ629" s="1649"/>
      <c r="AR629" s="1709"/>
      <c r="AS629" s="1779">
        <f t="shared" si="339"/>
        <v>0</v>
      </c>
      <c r="AT629" s="1711">
        <f t="shared" si="360"/>
        <v>0</v>
      </c>
      <c r="AU629" s="1611">
        <f t="shared" si="340"/>
        <v>0</v>
      </c>
      <c r="AV629" s="1611">
        <f t="shared" si="341"/>
        <v>0</v>
      </c>
      <c r="AW629" s="1611">
        <f t="shared" si="342"/>
        <v>0</v>
      </c>
      <c r="AX629" s="1611">
        <f t="shared" si="343"/>
        <v>0</v>
      </c>
      <c r="AY629" s="1611">
        <f t="shared" si="344"/>
        <v>0</v>
      </c>
      <c r="AZ629" s="1611">
        <f t="shared" si="345"/>
        <v>0</v>
      </c>
      <c r="BA629" s="1611">
        <f t="shared" si="346"/>
        <v>0</v>
      </c>
      <c r="BB629" s="1611">
        <f t="shared" si="347"/>
        <v>0</v>
      </c>
      <c r="BC629" s="1611">
        <f t="shared" si="348"/>
        <v>0</v>
      </c>
      <c r="BD629" s="1611">
        <f t="shared" si="349"/>
        <v>0</v>
      </c>
      <c r="BE629" s="1611">
        <f t="shared" si="350"/>
        <v>0</v>
      </c>
      <c r="BF629" s="1611">
        <f t="shared" si="351"/>
        <v>0</v>
      </c>
      <c r="BG629" s="1611">
        <f t="shared" si="361"/>
        <v>0</v>
      </c>
      <c r="BH629" s="1611" t="str">
        <f t="shared" si="362"/>
        <v/>
      </c>
      <c r="BI629" s="1611" t="str">
        <f t="shared" si="363"/>
        <v/>
      </c>
      <c r="BJ629" s="1611" t="str">
        <f t="shared" si="352"/>
        <v/>
      </c>
      <c r="BK629" s="1611" t="str">
        <f t="shared" si="353"/>
        <v/>
      </c>
      <c r="BL629" s="1611" t="str">
        <f t="shared" ca="1" si="354"/>
        <v/>
      </c>
      <c r="BM629" s="1611" t="str">
        <f t="shared" si="364"/>
        <v/>
      </c>
      <c r="BN629" s="1611" t="str">
        <f t="shared" si="355"/>
        <v/>
      </c>
      <c r="BO629" s="1611" t="str">
        <f t="shared" si="356"/>
        <v/>
      </c>
      <c r="BP629" s="1611" t="str">
        <f t="shared" si="365"/>
        <v/>
      </c>
      <c r="BQ629" s="1611" t="str">
        <f t="shared" si="366"/>
        <v/>
      </c>
      <c r="BR629" s="1611" t="str">
        <f t="shared" si="367"/>
        <v/>
      </c>
      <c r="BS629" s="1611" t="str">
        <f t="shared" si="368"/>
        <v/>
      </c>
      <c r="BT629" s="1611" t="str">
        <f t="shared" si="369"/>
        <v/>
      </c>
      <c r="BU629" s="1731">
        <f t="shared" ca="1" si="370"/>
        <v>0</v>
      </c>
      <c r="BV629" s="1594"/>
      <c r="BW629" s="1594"/>
      <c r="BX629" s="1594"/>
      <c r="BY629" s="1594"/>
      <c r="BZ629" s="1594"/>
      <c r="CA629" s="1594"/>
      <c r="CB629" s="1594"/>
      <c r="CC629" s="1594"/>
      <c r="CD629" s="1594"/>
      <c r="CE629" s="1594"/>
      <c r="CF629" s="1594"/>
      <c r="CG629" s="1594"/>
      <c r="CH629" s="1594"/>
      <c r="CI629" s="1594"/>
      <c r="CJ629" s="1594"/>
      <c r="CK629" s="1594"/>
      <c r="CL629" s="1594"/>
      <c r="CM629" s="1594"/>
      <c r="CN629" s="1594"/>
      <c r="CO629" s="1594"/>
      <c r="CP629" s="1594"/>
      <c r="CQ629" s="1594"/>
      <c r="CR629" s="1594"/>
      <c r="CS629" s="1594"/>
      <c r="CT629" s="1594"/>
      <c r="CU629" s="1594"/>
      <c r="CV629" s="1594"/>
      <c r="CW629" s="1594"/>
      <c r="CX629" s="1594"/>
      <c r="CY629" s="1594"/>
      <c r="CZ629" s="1594"/>
      <c r="DA629" s="1594"/>
      <c r="DB629" s="1594"/>
      <c r="DC629" s="1594"/>
      <c r="DD629" s="1594"/>
      <c r="DE629" s="1594"/>
      <c r="DF629" s="1594"/>
      <c r="DG629" s="1594"/>
      <c r="DH629" s="1594"/>
      <c r="DI629" s="1594"/>
      <c r="DJ629" s="1594"/>
      <c r="DK629" s="1594"/>
      <c r="DL629" s="1594"/>
      <c r="DM629" s="1594"/>
      <c r="DN629" s="1594"/>
      <c r="DO629" s="1594"/>
      <c r="DP629" s="1594"/>
      <c r="DQ629" s="1594"/>
      <c r="DR629" s="1594"/>
      <c r="DS629" s="1594"/>
      <c r="DT629" s="1594"/>
      <c r="DU629" s="1594"/>
      <c r="DV629" s="1594"/>
      <c r="DW629" s="1594"/>
      <c r="DX629" s="1594"/>
      <c r="DY629" s="1594"/>
      <c r="DZ629" s="1594"/>
      <c r="EA629" s="1594"/>
      <c r="EB629" s="1594"/>
      <c r="EC629" s="1594"/>
      <c r="ED629" s="1594"/>
      <c r="EE629" s="1594"/>
      <c r="EF629" s="1594"/>
      <c r="EG629" s="1594"/>
      <c r="EH629" s="1594"/>
      <c r="EI629" s="1594"/>
      <c r="EJ629" s="1594"/>
      <c r="EK629" s="1594"/>
      <c r="EL629" s="1594"/>
      <c r="EM629" s="1594"/>
      <c r="EN629" s="1594"/>
      <c r="EO629" s="1594"/>
      <c r="EP629" s="1594"/>
      <c r="EQ629" s="1594"/>
      <c r="ER629" s="1594"/>
      <c r="ES629" s="1594"/>
    </row>
    <row r="630" spans="1:149" s="1595" customFormat="1" ht="12.5">
      <c r="A630" s="1644" t="str">
        <f t="shared" si="357"/>
        <v>Organisation</v>
      </c>
      <c r="B630" s="1758"/>
      <c r="C630" s="1758"/>
      <c r="D630" s="1758"/>
      <c r="E630" s="1761"/>
      <c r="F630" s="1592"/>
      <c r="G630" s="1714">
        <f t="shared" si="358"/>
        <v>0</v>
      </c>
      <c r="H630" s="1645"/>
      <c r="I630" s="1714">
        <f t="shared" si="359"/>
        <v>0</v>
      </c>
      <c r="J630" s="1646"/>
      <c r="K630" s="1646"/>
      <c r="L630" s="1592"/>
      <c r="M630" s="1597"/>
      <c r="N630" s="1597"/>
      <c r="O630" s="1646"/>
      <c r="P630" s="1647"/>
      <c r="Q630" s="1647"/>
      <c r="R630" s="1648"/>
      <c r="S630" s="1603"/>
      <c r="T630" s="1649"/>
      <c r="U630" s="1649"/>
      <c r="V630" s="1649"/>
      <c r="W630" s="1649"/>
      <c r="X630" s="1649"/>
      <c r="Y630" s="1649"/>
      <c r="Z630" s="1649"/>
      <c r="AA630" s="1649"/>
      <c r="AB630" s="1649"/>
      <c r="AC630" s="1649"/>
      <c r="AD630" s="1649"/>
      <c r="AE630" s="1649"/>
      <c r="AF630" s="1610">
        <f t="shared" si="338"/>
        <v>0</v>
      </c>
      <c r="AG630" s="1649"/>
      <c r="AH630" s="1649"/>
      <c r="AI630" s="1649"/>
      <c r="AJ630" s="1649"/>
      <c r="AK630" s="1649"/>
      <c r="AL630" s="1649"/>
      <c r="AM630" s="1649"/>
      <c r="AN630" s="1649"/>
      <c r="AO630" s="1649"/>
      <c r="AP630" s="1649"/>
      <c r="AQ630" s="1649"/>
      <c r="AR630" s="1709"/>
      <c r="AS630" s="1779">
        <f t="shared" si="339"/>
        <v>0</v>
      </c>
      <c r="AT630" s="1711">
        <f t="shared" si="360"/>
        <v>0</v>
      </c>
      <c r="AU630" s="1611">
        <f t="shared" si="340"/>
        <v>0</v>
      </c>
      <c r="AV630" s="1611">
        <f t="shared" si="341"/>
        <v>0</v>
      </c>
      <c r="AW630" s="1611">
        <f t="shared" si="342"/>
        <v>0</v>
      </c>
      <c r="AX630" s="1611">
        <f t="shared" si="343"/>
        <v>0</v>
      </c>
      <c r="AY630" s="1611">
        <f t="shared" si="344"/>
        <v>0</v>
      </c>
      <c r="AZ630" s="1611">
        <f t="shared" si="345"/>
        <v>0</v>
      </c>
      <c r="BA630" s="1611">
        <f t="shared" si="346"/>
        <v>0</v>
      </c>
      <c r="BB630" s="1611">
        <f t="shared" si="347"/>
        <v>0</v>
      </c>
      <c r="BC630" s="1611">
        <f t="shared" si="348"/>
        <v>0</v>
      </c>
      <c r="BD630" s="1611">
        <f t="shared" si="349"/>
        <v>0</v>
      </c>
      <c r="BE630" s="1611">
        <f t="shared" si="350"/>
        <v>0</v>
      </c>
      <c r="BF630" s="1611">
        <f t="shared" si="351"/>
        <v>0</v>
      </c>
      <c r="BG630" s="1611">
        <f t="shared" si="361"/>
        <v>0</v>
      </c>
      <c r="BH630" s="1611" t="str">
        <f t="shared" si="362"/>
        <v/>
      </c>
      <c r="BI630" s="1611" t="str">
        <f t="shared" si="363"/>
        <v/>
      </c>
      <c r="BJ630" s="1611" t="str">
        <f t="shared" si="352"/>
        <v/>
      </c>
      <c r="BK630" s="1611" t="str">
        <f t="shared" si="353"/>
        <v/>
      </c>
      <c r="BL630" s="1611" t="str">
        <f t="shared" ca="1" si="354"/>
        <v/>
      </c>
      <c r="BM630" s="1611" t="str">
        <f t="shared" si="364"/>
        <v/>
      </c>
      <c r="BN630" s="1611" t="str">
        <f t="shared" si="355"/>
        <v/>
      </c>
      <c r="BO630" s="1611" t="str">
        <f t="shared" si="356"/>
        <v/>
      </c>
      <c r="BP630" s="1611" t="str">
        <f t="shared" si="365"/>
        <v/>
      </c>
      <c r="BQ630" s="1611" t="str">
        <f t="shared" si="366"/>
        <v/>
      </c>
      <c r="BR630" s="1611" t="str">
        <f t="shared" si="367"/>
        <v/>
      </c>
      <c r="BS630" s="1611" t="str">
        <f t="shared" si="368"/>
        <v/>
      </c>
      <c r="BT630" s="1611" t="str">
        <f t="shared" si="369"/>
        <v/>
      </c>
      <c r="BU630" s="1731">
        <f t="shared" ca="1" si="370"/>
        <v>0</v>
      </c>
      <c r="BV630" s="1594"/>
      <c r="BW630" s="1594"/>
      <c r="BX630" s="1594"/>
      <c r="BY630" s="1594"/>
      <c r="BZ630" s="1594"/>
      <c r="CA630" s="1594"/>
      <c r="CB630" s="1594"/>
      <c r="CC630" s="1594"/>
      <c r="CD630" s="1594"/>
      <c r="CE630" s="1594"/>
      <c r="CF630" s="1594"/>
      <c r="CG630" s="1594"/>
      <c r="CH630" s="1594"/>
      <c r="CI630" s="1594"/>
      <c r="CJ630" s="1594"/>
      <c r="CK630" s="1594"/>
      <c r="CL630" s="1594"/>
      <c r="CM630" s="1594"/>
      <c r="CN630" s="1594"/>
      <c r="CO630" s="1594"/>
      <c r="CP630" s="1594"/>
      <c r="CQ630" s="1594"/>
      <c r="CR630" s="1594"/>
      <c r="CS630" s="1594"/>
      <c r="CT630" s="1594"/>
      <c r="CU630" s="1594"/>
      <c r="CV630" s="1594"/>
      <c r="CW630" s="1594"/>
      <c r="CX630" s="1594"/>
      <c r="CY630" s="1594"/>
      <c r="CZ630" s="1594"/>
      <c r="DA630" s="1594"/>
      <c r="DB630" s="1594"/>
      <c r="DC630" s="1594"/>
      <c r="DD630" s="1594"/>
      <c r="DE630" s="1594"/>
      <c r="DF630" s="1594"/>
      <c r="DG630" s="1594"/>
      <c r="DH630" s="1594"/>
      <c r="DI630" s="1594"/>
      <c r="DJ630" s="1594"/>
      <c r="DK630" s="1594"/>
      <c r="DL630" s="1594"/>
      <c r="DM630" s="1594"/>
      <c r="DN630" s="1594"/>
      <c r="DO630" s="1594"/>
      <c r="DP630" s="1594"/>
      <c r="DQ630" s="1594"/>
      <c r="DR630" s="1594"/>
      <c r="DS630" s="1594"/>
      <c r="DT630" s="1594"/>
      <c r="DU630" s="1594"/>
      <c r="DV630" s="1594"/>
      <c r="DW630" s="1594"/>
      <c r="DX630" s="1594"/>
      <c r="DY630" s="1594"/>
      <c r="DZ630" s="1594"/>
      <c r="EA630" s="1594"/>
      <c r="EB630" s="1594"/>
      <c r="EC630" s="1594"/>
      <c r="ED630" s="1594"/>
      <c r="EE630" s="1594"/>
      <c r="EF630" s="1594"/>
      <c r="EG630" s="1594"/>
      <c r="EH630" s="1594"/>
      <c r="EI630" s="1594"/>
      <c r="EJ630" s="1594"/>
      <c r="EK630" s="1594"/>
      <c r="EL630" s="1594"/>
      <c r="EM630" s="1594"/>
      <c r="EN630" s="1594"/>
      <c r="EO630" s="1594"/>
      <c r="EP630" s="1594"/>
      <c r="EQ630" s="1594"/>
      <c r="ER630" s="1594"/>
      <c r="ES630" s="1594"/>
    </row>
    <row r="631" spans="1:149" s="1595" customFormat="1" ht="12.5">
      <c r="A631" s="1644" t="str">
        <f t="shared" si="357"/>
        <v>Organisation</v>
      </c>
      <c r="B631" s="1758"/>
      <c r="C631" s="1758"/>
      <c r="D631" s="1758"/>
      <c r="E631" s="1761"/>
      <c r="F631" s="1592"/>
      <c r="G631" s="1714">
        <f t="shared" si="358"/>
        <v>0</v>
      </c>
      <c r="H631" s="1645"/>
      <c r="I631" s="1714">
        <f t="shared" si="359"/>
        <v>0</v>
      </c>
      <c r="J631" s="1646"/>
      <c r="K631" s="1646"/>
      <c r="L631" s="1592"/>
      <c r="M631" s="1597"/>
      <c r="N631" s="1597"/>
      <c r="O631" s="1646"/>
      <c r="P631" s="1647"/>
      <c r="Q631" s="1647"/>
      <c r="R631" s="1648"/>
      <c r="S631" s="1603"/>
      <c r="T631" s="1649"/>
      <c r="U631" s="1649"/>
      <c r="V631" s="1649"/>
      <c r="W631" s="1649"/>
      <c r="X631" s="1649"/>
      <c r="Y631" s="1649"/>
      <c r="Z631" s="1649"/>
      <c r="AA631" s="1649"/>
      <c r="AB631" s="1649"/>
      <c r="AC631" s="1649"/>
      <c r="AD631" s="1649"/>
      <c r="AE631" s="1649"/>
      <c r="AF631" s="1610">
        <f t="shared" si="338"/>
        <v>0</v>
      </c>
      <c r="AG631" s="1649"/>
      <c r="AH631" s="1649"/>
      <c r="AI631" s="1649"/>
      <c r="AJ631" s="1649"/>
      <c r="AK631" s="1649"/>
      <c r="AL631" s="1649"/>
      <c r="AM631" s="1649"/>
      <c r="AN631" s="1649"/>
      <c r="AO631" s="1649"/>
      <c r="AP631" s="1649"/>
      <c r="AQ631" s="1649"/>
      <c r="AR631" s="1709"/>
      <c r="AS631" s="1779">
        <f t="shared" si="339"/>
        <v>0</v>
      </c>
      <c r="AT631" s="1711">
        <f t="shared" si="360"/>
        <v>0</v>
      </c>
      <c r="AU631" s="1611">
        <f t="shared" si="340"/>
        <v>0</v>
      </c>
      <c r="AV631" s="1611">
        <f t="shared" si="341"/>
        <v>0</v>
      </c>
      <c r="AW631" s="1611">
        <f t="shared" si="342"/>
        <v>0</v>
      </c>
      <c r="AX631" s="1611">
        <f t="shared" si="343"/>
        <v>0</v>
      </c>
      <c r="AY631" s="1611">
        <f t="shared" si="344"/>
        <v>0</v>
      </c>
      <c r="AZ631" s="1611">
        <f t="shared" si="345"/>
        <v>0</v>
      </c>
      <c r="BA631" s="1611">
        <f t="shared" si="346"/>
        <v>0</v>
      </c>
      <c r="BB631" s="1611">
        <f t="shared" si="347"/>
        <v>0</v>
      </c>
      <c r="BC631" s="1611">
        <f t="shared" si="348"/>
        <v>0</v>
      </c>
      <c r="BD631" s="1611">
        <f t="shared" si="349"/>
        <v>0</v>
      </c>
      <c r="BE631" s="1611">
        <f t="shared" si="350"/>
        <v>0</v>
      </c>
      <c r="BF631" s="1611">
        <f t="shared" si="351"/>
        <v>0</v>
      </c>
      <c r="BG631" s="1611">
        <f t="shared" si="361"/>
        <v>0</v>
      </c>
      <c r="BH631" s="1611" t="str">
        <f t="shared" si="362"/>
        <v/>
      </c>
      <c r="BI631" s="1611" t="str">
        <f t="shared" si="363"/>
        <v/>
      </c>
      <c r="BJ631" s="1611" t="str">
        <f t="shared" si="352"/>
        <v/>
      </c>
      <c r="BK631" s="1611" t="str">
        <f t="shared" si="353"/>
        <v/>
      </c>
      <c r="BL631" s="1611" t="str">
        <f t="shared" ca="1" si="354"/>
        <v/>
      </c>
      <c r="BM631" s="1611" t="str">
        <f t="shared" si="364"/>
        <v/>
      </c>
      <c r="BN631" s="1611" t="str">
        <f t="shared" si="355"/>
        <v/>
      </c>
      <c r="BO631" s="1611" t="str">
        <f t="shared" si="356"/>
        <v/>
      </c>
      <c r="BP631" s="1611" t="str">
        <f t="shared" si="365"/>
        <v/>
      </c>
      <c r="BQ631" s="1611" t="str">
        <f t="shared" si="366"/>
        <v/>
      </c>
      <c r="BR631" s="1611" t="str">
        <f t="shared" si="367"/>
        <v/>
      </c>
      <c r="BS631" s="1611" t="str">
        <f t="shared" si="368"/>
        <v/>
      </c>
      <c r="BT631" s="1611" t="str">
        <f t="shared" si="369"/>
        <v/>
      </c>
      <c r="BU631" s="1731">
        <f t="shared" ca="1" si="370"/>
        <v>0</v>
      </c>
      <c r="BV631" s="1594"/>
      <c r="BW631" s="1594"/>
      <c r="BX631" s="1594"/>
      <c r="BY631" s="1594"/>
      <c r="BZ631" s="1594"/>
      <c r="CA631" s="1594"/>
      <c r="CB631" s="1594"/>
      <c r="CC631" s="1594"/>
      <c r="CD631" s="1594"/>
      <c r="CE631" s="1594"/>
      <c r="CF631" s="1594"/>
      <c r="CG631" s="1594"/>
      <c r="CH631" s="1594"/>
      <c r="CI631" s="1594"/>
      <c r="CJ631" s="1594"/>
      <c r="CK631" s="1594"/>
      <c r="CL631" s="1594"/>
      <c r="CM631" s="1594"/>
      <c r="CN631" s="1594"/>
      <c r="CO631" s="1594"/>
      <c r="CP631" s="1594"/>
      <c r="CQ631" s="1594"/>
      <c r="CR631" s="1594"/>
      <c r="CS631" s="1594"/>
      <c r="CT631" s="1594"/>
      <c r="CU631" s="1594"/>
      <c r="CV631" s="1594"/>
      <c r="CW631" s="1594"/>
      <c r="CX631" s="1594"/>
      <c r="CY631" s="1594"/>
      <c r="CZ631" s="1594"/>
      <c r="DA631" s="1594"/>
      <c r="DB631" s="1594"/>
      <c r="DC631" s="1594"/>
      <c r="DD631" s="1594"/>
      <c r="DE631" s="1594"/>
      <c r="DF631" s="1594"/>
      <c r="DG631" s="1594"/>
      <c r="DH631" s="1594"/>
      <c r="DI631" s="1594"/>
      <c r="DJ631" s="1594"/>
      <c r="DK631" s="1594"/>
      <c r="DL631" s="1594"/>
      <c r="DM631" s="1594"/>
      <c r="DN631" s="1594"/>
      <c r="DO631" s="1594"/>
      <c r="DP631" s="1594"/>
      <c r="DQ631" s="1594"/>
      <c r="DR631" s="1594"/>
      <c r="DS631" s="1594"/>
      <c r="DT631" s="1594"/>
      <c r="DU631" s="1594"/>
      <c r="DV631" s="1594"/>
      <c r="DW631" s="1594"/>
      <c r="DX631" s="1594"/>
      <c r="DY631" s="1594"/>
      <c r="DZ631" s="1594"/>
      <c r="EA631" s="1594"/>
      <c r="EB631" s="1594"/>
      <c r="EC631" s="1594"/>
      <c r="ED631" s="1594"/>
      <c r="EE631" s="1594"/>
      <c r="EF631" s="1594"/>
      <c r="EG631" s="1594"/>
      <c r="EH631" s="1594"/>
      <c r="EI631" s="1594"/>
      <c r="EJ631" s="1594"/>
      <c r="EK631" s="1594"/>
      <c r="EL631" s="1594"/>
      <c r="EM631" s="1594"/>
      <c r="EN631" s="1594"/>
      <c r="EO631" s="1594"/>
      <c r="EP631" s="1594"/>
      <c r="EQ631" s="1594"/>
      <c r="ER631" s="1594"/>
      <c r="ES631" s="1594"/>
    </row>
    <row r="632" spans="1:149" s="1595" customFormat="1" ht="12.5">
      <c r="A632" s="1644" t="str">
        <f t="shared" si="357"/>
        <v>Organisation</v>
      </c>
      <c r="B632" s="1758"/>
      <c r="C632" s="1758"/>
      <c r="D632" s="1758"/>
      <c r="E632" s="1761"/>
      <c r="F632" s="1592"/>
      <c r="G632" s="1714">
        <f t="shared" si="358"/>
        <v>0</v>
      </c>
      <c r="H632" s="1645"/>
      <c r="I632" s="1714">
        <f t="shared" si="359"/>
        <v>0</v>
      </c>
      <c r="J632" s="1646"/>
      <c r="K632" s="1646"/>
      <c r="L632" s="1592"/>
      <c r="M632" s="1597"/>
      <c r="N632" s="1597"/>
      <c r="O632" s="1646"/>
      <c r="P632" s="1647"/>
      <c r="Q632" s="1647"/>
      <c r="R632" s="1648"/>
      <c r="S632" s="1603"/>
      <c r="T632" s="1649"/>
      <c r="U632" s="1649"/>
      <c r="V632" s="1649"/>
      <c r="W632" s="1649"/>
      <c r="X632" s="1649"/>
      <c r="Y632" s="1649"/>
      <c r="Z632" s="1649"/>
      <c r="AA632" s="1649"/>
      <c r="AB632" s="1649"/>
      <c r="AC632" s="1649"/>
      <c r="AD632" s="1649"/>
      <c r="AE632" s="1649"/>
      <c r="AF632" s="1610">
        <f t="shared" si="338"/>
        <v>0</v>
      </c>
      <c r="AG632" s="1649"/>
      <c r="AH632" s="1649"/>
      <c r="AI632" s="1649"/>
      <c r="AJ632" s="1649"/>
      <c r="AK632" s="1649"/>
      <c r="AL632" s="1649"/>
      <c r="AM632" s="1649"/>
      <c r="AN632" s="1649"/>
      <c r="AO632" s="1649"/>
      <c r="AP632" s="1649"/>
      <c r="AQ632" s="1649"/>
      <c r="AR632" s="1709"/>
      <c r="AS632" s="1779">
        <f t="shared" si="339"/>
        <v>0</v>
      </c>
      <c r="AT632" s="1711">
        <f t="shared" si="360"/>
        <v>0</v>
      </c>
      <c r="AU632" s="1611">
        <f t="shared" si="340"/>
        <v>0</v>
      </c>
      <c r="AV632" s="1611">
        <f t="shared" si="341"/>
        <v>0</v>
      </c>
      <c r="AW632" s="1611">
        <f t="shared" si="342"/>
        <v>0</v>
      </c>
      <c r="AX632" s="1611">
        <f t="shared" si="343"/>
        <v>0</v>
      </c>
      <c r="AY632" s="1611">
        <f t="shared" si="344"/>
        <v>0</v>
      </c>
      <c r="AZ632" s="1611">
        <f t="shared" si="345"/>
        <v>0</v>
      </c>
      <c r="BA632" s="1611">
        <f t="shared" si="346"/>
        <v>0</v>
      </c>
      <c r="BB632" s="1611">
        <f t="shared" si="347"/>
        <v>0</v>
      </c>
      <c r="BC632" s="1611">
        <f t="shared" si="348"/>
        <v>0</v>
      </c>
      <c r="BD632" s="1611">
        <f t="shared" si="349"/>
        <v>0</v>
      </c>
      <c r="BE632" s="1611">
        <f t="shared" si="350"/>
        <v>0</v>
      </c>
      <c r="BF632" s="1611">
        <f t="shared" si="351"/>
        <v>0</v>
      </c>
      <c r="BG632" s="1611">
        <f t="shared" si="361"/>
        <v>0</v>
      </c>
      <c r="BH632" s="1611" t="str">
        <f t="shared" si="362"/>
        <v/>
      </c>
      <c r="BI632" s="1611" t="str">
        <f t="shared" si="363"/>
        <v/>
      </c>
      <c r="BJ632" s="1611" t="str">
        <f t="shared" si="352"/>
        <v/>
      </c>
      <c r="BK632" s="1611" t="str">
        <f t="shared" si="353"/>
        <v/>
      </c>
      <c r="BL632" s="1611" t="str">
        <f t="shared" ca="1" si="354"/>
        <v/>
      </c>
      <c r="BM632" s="1611" t="str">
        <f t="shared" si="364"/>
        <v/>
      </c>
      <c r="BN632" s="1611" t="str">
        <f t="shared" si="355"/>
        <v/>
      </c>
      <c r="BO632" s="1611" t="str">
        <f t="shared" si="356"/>
        <v/>
      </c>
      <c r="BP632" s="1611" t="str">
        <f t="shared" si="365"/>
        <v/>
      </c>
      <c r="BQ632" s="1611" t="str">
        <f t="shared" si="366"/>
        <v/>
      </c>
      <c r="BR632" s="1611" t="str">
        <f t="shared" si="367"/>
        <v/>
      </c>
      <c r="BS632" s="1611" t="str">
        <f t="shared" si="368"/>
        <v/>
      </c>
      <c r="BT632" s="1611" t="str">
        <f t="shared" si="369"/>
        <v/>
      </c>
      <c r="BU632" s="1731">
        <f t="shared" ca="1" si="370"/>
        <v>0</v>
      </c>
      <c r="BV632" s="1594"/>
      <c r="BW632" s="1594"/>
      <c r="BX632" s="1594"/>
      <c r="BY632" s="1594"/>
      <c r="BZ632" s="1594"/>
      <c r="CA632" s="1594"/>
      <c r="CB632" s="1594"/>
      <c r="CC632" s="1594"/>
      <c r="CD632" s="1594"/>
      <c r="CE632" s="1594"/>
      <c r="CF632" s="1594"/>
      <c r="CG632" s="1594"/>
      <c r="CH632" s="1594"/>
      <c r="CI632" s="1594"/>
      <c r="CJ632" s="1594"/>
      <c r="CK632" s="1594"/>
      <c r="CL632" s="1594"/>
      <c r="CM632" s="1594"/>
      <c r="CN632" s="1594"/>
      <c r="CO632" s="1594"/>
      <c r="CP632" s="1594"/>
      <c r="CQ632" s="1594"/>
      <c r="CR632" s="1594"/>
      <c r="CS632" s="1594"/>
      <c r="CT632" s="1594"/>
      <c r="CU632" s="1594"/>
      <c r="CV632" s="1594"/>
      <c r="CW632" s="1594"/>
      <c r="CX632" s="1594"/>
      <c r="CY632" s="1594"/>
      <c r="CZ632" s="1594"/>
      <c r="DA632" s="1594"/>
      <c r="DB632" s="1594"/>
      <c r="DC632" s="1594"/>
      <c r="DD632" s="1594"/>
      <c r="DE632" s="1594"/>
      <c r="DF632" s="1594"/>
      <c r="DG632" s="1594"/>
      <c r="DH632" s="1594"/>
      <c r="DI632" s="1594"/>
      <c r="DJ632" s="1594"/>
      <c r="DK632" s="1594"/>
      <c r="DL632" s="1594"/>
      <c r="DM632" s="1594"/>
      <c r="DN632" s="1594"/>
      <c r="DO632" s="1594"/>
      <c r="DP632" s="1594"/>
      <c r="DQ632" s="1594"/>
      <c r="DR632" s="1594"/>
      <c r="DS632" s="1594"/>
      <c r="DT632" s="1594"/>
      <c r="DU632" s="1594"/>
      <c r="DV632" s="1594"/>
      <c r="DW632" s="1594"/>
      <c r="DX632" s="1594"/>
      <c r="DY632" s="1594"/>
      <c r="DZ632" s="1594"/>
      <c r="EA632" s="1594"/>
      <c r="EB632" s="1594"/>
      <c r="EC632" s="1594"/>
      <c r="ED632" s="1594"/>
      <c r="EE632" s="1594"/>
      <c r="EF632" s="1594"/>
      <c r="EG632" s="1594"/>
      <c r="EH632" s="1594"/>
      <c r="EI632" s="1594"/>
      <c r="EJ632" s="1594"/>
      <c r="EK632" s="1594"/>
      <c r="EL632" s="1594"/>
      <c r="EM632" s="1594"/>
      <c r="EN632" s="1594"/>
      <c r="EO632" s="1594"/>
      <c r="EP632" s="1594"/>
      <c r="EQ632" s="1594"/>
      <c r="ER632" s="1594"/>
      <c r="ES632" s="1594"/>
    </row>
    <row r="633" spans="1:149" s="1595" customFormat="1" ht="12.5">
      <c r="A633" s="1644" t="str">
        <f t="shared" si="357"/>
        <v>Organisation</v>
      </c>
      <c r="B633" s="1758"/>
      <c r="C633" s="1758"/>
      <c r="D633" s="1758"/>
      <c r="E633" s="1761"/>
      <c r="F633" s="1592"/>
      <c r="G633" s="1714">
        <f t="shared" si="358"/>
        <v>0</v>
      </c>
      <c r="H633" s="1645"/>
      <c r="I633" s="1714">
        <f t="shared" si="359"/>
        <v>0</v>
      </c>
      <c r="J633" s="1646"/>
      <c r="K633" s="1646"/>
      <c r="L633" s="1592"/>
      <c r="M633" s="1597"/>
      <c r="N633" s="1597"/>
      <c r="O633" s="1646"/>
      <c r="P633" s="1647"/>
      <c r="Q633" s="1647"/>
      <c r="R633" s="1648"/>
      <c r="S633" s="1603"/>
      <c r="T633" s="1649"/>
      <c r="U633" s="1649"/>
      <c r="V633" s="1649"/>
      <c r="W633" s="1649"/>
      <c r="X633" s="1649"/>
      <c r="Y633" s="1649"/>
      <c r="Z633" s="1649"/>
      <c r="AA633" s="1649"/>
      <c r="AB633" s="1649"/>
      <c r="AC633" s="1649"/>
      <c r="AD633" s="1649"/>
      <c r="AE633" s="1649"/>
      <c r="AF633" s="1610">
        <f t="shared" si="338"/>
        <v>0</v>
      </c>
      <c r="AG633" s="1649"/>
      <c r="AH633" s="1649"/>
      <c r="AI633" s="1649"/>
      <c r="AJ633" s="1649"/>
      <c r="AK633" s="1649"/>
      <c r="AL633" s="1649"/>
      <c r="AM633" s="1649"/>
      <c r="AN633" s="1649"/>
      <c r="AO633" s="1649"/>
      <c r="AP633" s="1649"/>
      <c r="AQ633" s="1649"/>
      <c r="AR633" s="1709"/>
      <c r="AS633" s="1779">
        <f t="shared" si="339"/>
        <v>0</v>
      </c>
      <c r="AT633" s="1711">
        <f t="shared" si="360"/>
        <v>0</v>
      </c>
      <c r="AU633" s="1611">
        <f t="shared" si="340"/>
        <v>0</v>
      </c>
      <c r="AV633" s="1611">
        <f t="shared" si="341"/>
        <v>0</v>
      </c>
      <c r="AW633" s="1611">
        <f t="shared" si="342"/>
        <v>0</v>
      </c>
      <c r="AX633" s="1611">
        <f t="shared" si="343"/>
        <v>0</v>
      </c>
      <c r="AY633" s="1611">
        <f t="shared" si="344"/>
        <v>0</v>
      </c>
      <c r="AZ633" s="1611">
        <f t="shared" si="345"/>
        <v>0</v>
      </c>
      <c r="BA633" s="1611">
        <f t="shared" si="346"/>
        <v>0</v>
      </c>
      <c r="BB633" s="1611">
        <f t="shared" si="347"/>
        <v>0</v>
      </c>
      <c r="BC633" s="1611">
        <f t="shared" si="348"/>
        <v>0</v>
      </c>
      <c r="BD633" s="1611">
        <f t="shared" si="349"/>
        <v>0</v>
      </c>
      <c r="BE633" s="1611">
        <f t="shared" si="350"/>
        <v>0</v>
      </c>
      <c r="BF633" s="1611">
        <f t="shared" si="351"/>
        <v>0</v>
      </c>
      <c r="BG633" s="1611">
        <f t="shared" si="361"/>
        <v>0</v>
      </c>
      <c r="BH633" s="1611" t="str">
        <f t="shared" si="362"/>
        <v/>
      </c>
      <c r="BI633" s="1611" t="str">
        <f t="shared" si="363"/>
        <v/>
      </c>
      <c r="BJ633" s="1611" t="str">
        <f t="shared" si="352"/>
        <v/>
      </c>
      <c r="BK633" s="1611" t="str">
        <f t="shared" si="353"/>
        <v/>
      </c>
      <c r="BL633" s="1611" t="str">
        <f t="shared" ca="1" si="354"/>
        <v/>
      </c>
      <c r="BM633" s="1611" t="str">
        <f t="shared" si="364"/>
        <v/>
      </c>
      <c r="BN633" s="1611" t="str">
        <f t="shared" si="355"/>
        <v/>
      </c>
      <c r="BO633" s="1611" t="str">
        <f t="shared" si="356"/>
        <v/>
      </c>
      <c r="BP633" s="1611" t="str">
        <f t="shared" si="365"/>
        <v/>
      </c>
      <c r="BQ633" s="1611" t="str">
        <f t="shared" si="366"/>
        <v/>
      </c>
      <c r="BR633" s="1611" t="str">
        <f t="shared" si="367"/>
        <v/>
      </c>
      <c r="BS633" s="1611" t="str">
        <f t="shared" si="368"/>
        <v/>
      </c>
      <c r="BT633" s="1611" t="str">
        <f t="shared" si="369"/>
        <v/>
      </c>
      <c r="BU633" s="1731">
        <f t="shared" ca="1" si="370"/>
        <v>0</v>
      </c>
      <c r="BV633" s="1594"/>
      <c r="BW633" s="1594"/>
      <c r="BX633" s="1594"/>
      <c r="BY633" s="1594"/>
      <c r="BZ633" s="1594"/>
      <c r="CA633" s="1594"/>
      <c r="CB633" s="1594"/>
      <c r="CC633" s="1594"/>
      <c r="CD633" s="1594"/>
      <c r="CE633" s="1594"/>
      <c r="CF633" s="1594"/>
      <c r="CG633" s="1594"/>
      <c r="CH633" s="1594"/>
      <c r="CI633" s="1594"/>
      <c r="CJ633" s="1594"/>
      <c r="CK633" s="1594"/>
      <c r="CL633" s="1594"/>
      <c r="CM633" s="1594"/>
      <c r="CN633" s="1594"/>
      <c r="CO633" s="1594"/>
      <c r="CP633" s="1594"/>
      <c r="CQ633" s="1594"/>
      <c r="CR633" s="1594"/>
      <c r="CS633" s="1594"/>
      <c r="CT633" s="1594"/>
      <c r="CU633" s="1594"/>
      <c r="CV633" s="1594"/>
      <c r="CW633" s="1594"/>
      <c r="CX633" s="1594"/>
      <c r="CY633" s="1594"/>
      <c r="CZ633" s="1594"/>
      <c r="DA633" s="1594"/>
      <c r="DB633" s="1594"/>
      <c r="DC633" s="1594"/>
      <c r="DD633" s="1594"/>
      <c r="DE633" s="1594"/>
      <c r="DF633" s="1594"/>
      <c r="DG633" s="1594"/>
      <c r="DH633" s="1594"/>
      <c r="DI633" s="1594"/>
      <c r="DJ633" s="1594"/>
      <c r="DK633" s="1594"/>
      <c r="DL633" s="1594"/>
      <c r="DM633" s="1594"/>
      <c r="DN633" s="1594"/>
      <c r="DO633" s="1594"/>
      <c r="DP633" s="1594"/>
      <c r="DQ633" s="1594"/>
      <c r="DR633" s="1594"/>
      <c r="DS633" s="1594"/>
      <c r="DT633" s="1594"/>
      <c r="DU633" s="1594"/>
      <c r="DV633" s="1594"/>
      <c r="DW633" s="1594"/>
      <c r="DX633" s="1594"/>
      <c r="DY633" s="1594"/>
      <c r="DZ633" s="1594"/>
      <c r="EA633" s="1594"/>
      <c r="EB633" s="1594"/>
      <c r="EC633" s="1594"/>
      <c r="ED633" s="1594"/>
      <c r="EE633" s="1594"/>
      <c r="EF633" s="1594"/>
      <c r="EG633" s="1594"/>
      <c r="EH633" s="1594"/>
      <c r="EI633" s="1594"/>
      <c r="EJ633" s="1594"/>
      <c r="EK633" s="1594"/>
      <c r="EL633" s="1594"/>
      <c r="EM633" s="1594"/>
      <c r="EN633" s="1594"/>
      <c r="EO633" s="1594"/>
      <c r="EP633" s="1594"/>
      <c r="EQ633" s="1594"/>
      <c r="ER633" s="1594"/>
      <c r="ES633" s="1594"/>
    </row>
    <row r="634" spans="1:149" s="1595" customFormat="1" ht="12.5">
      <c r="A634" s="1644" t="str">
        <f t="shared" si="357"/>
        <v>Organisation</v>
      </c>
      <c r="B634" s="1758"/>
      <c r="C634" s="1758"/>
      <c r="D634" s="1758"/>
      <c r="E634" s="1761"/>
      <c r="F634" s="1592"/>
      <c r="G634" s="1714">
        <f t="shared" si="358"/>
        <v>0</v>
      </c>
      <c r="H634" s="1645"/>
      <c r="I634" s="1714">
        <f t="shared" si="359"/>
        <v>0</v>
      </c>
      <c r="J634" s="1646"/>
      <c r="K634" s="1646"/>
      <c r="L634" s="1592"/>
      <c r="M634" s="1597"/>
      <c r="N634" s="1597"/>
      <c r="O634" s="1646"/>
      <c r="P634" s="1647"/>
      <c r="Q634" s="1647"/>
      <c r="R634" s="1648"/>
      <c r="S634" s="1603"/>
      <c r="T634" s="1649"/>
      <c r="U634" s="1649"/>
      <c r="V634" s="1649"/>
      <c r="W634" s="1649"/>
      <c r="X634" s="1649"/>
      <c r="Y634" s="1649"/>
      <c r="Z634" s="1649"/>
      <c r="AA634" s="1649"/>
      <c r="AB634" s="1649"/>
      <c r="AC634" s="1649"/>
      <c r="AD634" s="1649"/>
      <c r="AE634" s="1649"/>
      <c r="AF634" s="1610">
        <f t="shared" si="338"/>
        <v>0</v>
      </c>
      <c r="AG634" s="1649"/>
      <c r="AH634" s="1649"/>
      <c r="AI634" s="1649"/>
      <c r="AJ634" s="1649"/>
      <c r="AK634" s="1649"/>
      <c r="AL634" s="1649"/>
      <c r="AM634" s="1649"/>
      <c r="AN634" s="1649"/>
      <c r="AO634" s="1649"/>
      <c r="AP634" s="1649"/>
      <c r="AQ634" s="1649"/>
      <c r="AR634" s="1709"/>
      <c r="AS634" s="1779">
        <f t="shared" si="339"/>
        <v>0</v>
      </c>
      <c r="AT634" s="1711">
        <f t="shared" si="360"/>
        <v>0</v>
      </c>
      <c r="AU634" s="1611">
        <f t="shared" si="340"/>
        <v>0</v>
      </c>
      <c r="AV634" s="1611">
        <f t="shared" si="341"/>
        <v>0</v>
      </c>
      <c r="AW634" s="1611">
        <f t="shared" si="342"/>
        <v>0</v>
      </c>
      <c r="AX634" s="1611">
        <f t="shared" si="343"/>
        <v>0</v>
      </c>
      <c r="AY634" s="1611">
        <f t="shared" si="344"/>
        <v>0</v>
      </c>
      <c r="AZ634" s="1611">
        <f t="shared" si="345"/>
        <v>0</v>
      </c>
      <c r="BA634" s="1611">
        <f t="shared" si="346"/>
        <v>0</v>
      </c>
      <c r="BB634" s="1611">
        <f t="shared" si="347"/>
        <v>0</v>
      </c>
      <c r="BC634" s="1611">
        <f t="shared" si="348"/>
        <v>0</v>
      </c>
      <c r="BD634" s="1611">
        <f t="shared" si="349"/>
        <v>0</v>
      </c>
      <c r="BE634" s="1611">
        <f t="shared" si="350"/>
        <v>0</v>
      </c>
      <c r="BF634" s="1611">
        <f t="shared" si="351"/>
        <v>0</v>
      </c>
      <c r="BG634" s="1611">
        <f t="shared" si="361"/>
        <v>0</v>
      </c>
      <c r="BH634" s="1611" t="str">
        <f t="shared" si="362"/>
        <v/>
      </c>
      <c r="BI634" s="1611" t="str">
        <f t="shared" si="363"/>
        <v/>
      </c>
      <c r="BJ634" s="1611" t="str">
        <f t="shared" si="352"/>
        <v/>
      </c>
      <c r="BK634" s="1611" t="str">
        <f t="shared" si="353"/>
        <v/>
      </c>
      <c r="BL634" s="1611" t="str">
        <f t="shared" ca="1" si="354"/>
        <v/>
      </c>
      <c r="BM634" s="1611" t="str">
        <f t="shared" si="364"/>
        <v/>
      </c>
      <c r="BN634" s="1611" t="str">
        <f t="shared" si="355"/>
        <v/>
      </c>
      <c r="BO634" s="1611" t="str">
        <f t="shared" si="356"/>
        <v/>
      </c>
      <c r="BP634" s="1611" t="str">
        <f t="shared" si="365"/>
        <v/>
      </c>
      <c r="BQ634" s="1611" t="str">
        <f t="shared" si="366"/>
        <v/>
      </c>
      <c r="BR634" s="1611" t="str">
        <f t="shared" si="367"/>
        <v/>
      </c>
      <c r="BS634" s="1611" t="str">
        <f t="shared" si="368"/>
        <v/>
      </c>
      <c r="BT634" s="1611" t="str">
        <f t="shared" si="369"/>
        <v/>
      </c>
      <c r="BU634" s="1731">
        <f t="shared" ca="1" si="370"/>
        <v>0</v>
      </c>
      <c r="BV634" s="1594"/>
      <c r="BW634" s="1594"/>
      <c r="BX634" s="1594"/>
      <c r="BY634" s="1594"/>
      <c r="BZ634" s="1594"/>
      <c r="CA634" s="1594"/>
      <c r="CB634" s="1594"/>
      <c r="CC634" s="1594"/>
      <c r="CD634" s="1594"/>
      <c r="CE634" s="1594"/>
      <c r="CF634" s="1594"/>
      <c r="CG634" s="1594"/>
      <c r="CH634" s="1594"/>
      <c r="CI634" s="1594"/>
      <c r="CJ634" s="1594"/>
      <c r="CK634" s="1594"/>
      <c r="CL634" s="1594"/>
      <c r="CM634" s="1594"/>
      <c r="CN634" s="1594"/>
      <c r="CO634" s="1594"/>
      <c r="CP634" s="1594"/>
      <c r="CQ634" s="1594"/>
      <c r="CR634" s="1594"/>
      <c r="CS634" s="1594"/>
      <c r="CT634" s="1594"/>
      <c r="CU634" s="1594"/>
      <c r="CV634" s="1594"/>
      <c r="CW634" s="1594"/>
      <c r="CX634" s="1594"/>
      <c r="CY634" s="1594"/>
      <c r="CZ634" s="1594"/>
      <c r="DA634" s="1594"/>
      <c r="DB634" s="1594"/>
      <c r="DC634" s="1594"/>
      <c r="DD634" s="1594"/>
      <c r="DE634" s="1594"/>
      <c r="DF634" s="1594"/>
      <c r="DG634" s="1594"/>
      <c r="DH634" s="1594"/>
      <c r="DI634" s="1594"/>
      <c r="DJ634" s="1594"/>
      <c r="DK634" s="1594"/>
      <c r="DL634" s="1594"/>
      <c r="DM634" s="1594"/>
      <c r="DN634" s="1594"/>
      <c r="DO634" s="1594"/>
      <c r="DP634" s="1594"/>
      <c r="DQ634" s="1594"/>
      <c r="DR634" s="1594"/>
      <c r="DS634" s="1594"/>
      <c r="DT634" s="1594"/>
      <c r="DU634" s="1594"/>
      <c r="DV634" s="1594"/>
      <c r="DW634" s="1594"/>
      <c r="DX634" s="1594"/>
      <c r="DY634" s="1594"/>
      <c r="DZ634" s="1594"/>
      <c r="EA634" s="1594"/>
      <c r="EB634" s="1594"/>
      <c r="EC634" s="1594"/>
      <c r="ED634" s="1594"/>
      <c r="EE634" s="1594"/>
      <c r="EF634" s="1594"/>
      <c r="EG634" s="1594"/>
      <c r="EH634" s="1594"/>
      <c r="EI634" s="1594"/>
      <c r="EJ634" s="1594"/>
      <c r="EK634" s="1594"/>
      <c r="EL634" s="1594"/>
      <c r="EM634" s="1594"/>
      <c r="EN634" s="1594"/>
      <c r="EO634" s="1594"/>
      <c r="EP634" s="1594"/>
      <c r="EQ634" s="1594"/>
      <c r="ER634" s="1594"/>
      <c r="ES634" s="1594"/>
    </row>
    <row r="635" spans="1:149" s="1595" customFormat="1" ht="12.5">
      <c r="A635" s="1644" t="str">
        <f t="shared" si="357"/>
        <v>Organisation</v>
      </c>
      <c r="B635" s="1758"/>
      <c r="C635" s="1758"/>
      <c r="D635" s="1758"/>
      <c r="E635" s="1761"/>
      <c r="F635" s="1592"/>
      <c r="G635" s="1714">
        <f t="shared" si="358"/>
        <v>0</v>
      </c>
      <c r="H635" s="1645"/>
      <c r="I635" s="1714">
        <f t="shared" si="359"/>
        <v>0</v>
      </c>
      <c r="J635" s="1646"/>
      <c r="K635" s="1646"/>
      <c r="L635" s="1592"/>
      <c r="M635" s="1597"/>
      <c r="N635" s="1597"/>
      <c r="O635" s="1646"/>
      <c r="P635" s="1647"/>
      <c r="Q635" s="1647"/>
      <c r="R635" s="1648"/>
      <c r="S635" s="1603"/>
      <c r="T635" s="1649"/>
      <c r="U635" s="1649"/>
      <c r="V635" s="1649"/>
      <c r="W635" s="1649"/>
      <c r="X635" s="1649"/>
      <c r="Y635" s="1649"/>
      <c r="Z635" s="1649"/>
      <c r="AA635" s="1649"/>
      <c r="AB635" s="1649"/>
      <c r="AC635" s="1649"/>
      <c r="AD635" s="1649"/>
      <c r="AE635" s="1649"/>
      <c r="AF635" s="1610">
        <f t="shared" si="338"/>
        <v>0</v>
      </c>
      <c r="AG635" s="1649"/>
      <c r="AH635" s="1649"/>
      <c r="AI635" s="1649"/>
      <c r="AJ635" s="1649"/>
      <c r="AK635" s="1649"/>
      <c r="AL635" s="1649"/>
      <c r="AM635" s="1649"/>
      <c r="AN635" s="1649"/>
      <c r="AO635" s="1649"/>
      <c r="AP635" s="1649"/>
      <c r="AQ635" s="1649"/>
      <c r="AR635" s="1709"/>
      <c r="AS635" s="1779">
        <f t="shared" si="339"/>
        <v>0</v>
      </c>
      <c r="AT635" s="1711">
        <f t="shared" si="360"/>
        <v>0</v>
      </c>
      <c r="AU635" s="1611">
        <f t="shared" si="340"/>
        <v>0</v>
      </c>
      <c r="AV635" s="1611">
        <f t="shared" si="341"/>
        <v>0</v>
      </c>
      <c r="AW635" s="1611">
        <f t="shared" si="342"/>
        <v>0</v>
      </c>
      <c r="AX635" s="1611">
        <f t="shared" si="343"/>
        <v>0</v>
      </c>
      <c r="AY635" s="1611">
        <f t="shared" si="344"/>
        <v>0</v>
      </c>
      <c r="AZ635" s="1611">
        <f t="shared" si="345"/>
        <v>0</v>
      </c>
      <c r="BA635" s="1611">
        <f t="shared" si="346"/>
        <v>0</v>
      </c>
      <c r="BB635" s="1611">
        <f t="shared" si="347"/>
        <v>0</v>
      </c>
      <c r="BC635" s="1611">
        <f t="shared" si="348"/>
        <v>0</v>
      </c>
      <c r="BD635" s="1611">
        <f t="shared" si="349"/>
        <v>0</v>
      </c>
      <c r="BE635" s="1611">
        <f t="shared" si="350"/>
        <v>0</v>
      </c>
      <c r="BF635" s="1611">
        <f t="shared" si="351"/>
        <v>0</v>
      </c>
      <c r="BG635" s="1611">
        <f t="shared" si="361"/>
        <v>0</v>
      </c>
      <c r="BH635" s="1611" t="str">
        <f t="shared" si="362"/>
        <v/>
      </c>
      <c r="BI635" s="1611" t="str">
        <f t="shared" si="363"/>
        <v/>
      </c>
      <c r="BJ635" s="1611" t="str">
        <f t="shared" si="352"/>
        <v/>
      </c>
      <c r="BK635" s="1611" t="str">
        <f t="shared" si="353"/>
        <v/>
      </c>
      <c r="BL635" s="1611" t="str">
        <f t="shared" ca="1" si="354"/>
        <v/>
      </c>
      <c r="BM635" s="1611" t="str">
        <f t="shared" si="364"/>
        <v/>
      </c>
      <c r="BN635" s="1611" t="str">
        <f t="shared" si="355"/>
        <v/>
      </c>
      <c r="BO635" s="1611" t="str">
        <f t="shared" si="356"/>
        <v/>
      </c>
      <c r="BP635" s="1611" t="str">
        <f t="shared" si="365"/>
        <v/>
      </c>
      <c r="BQ635" s="1611" t="str">
        <f t="shared" si="366"/>
        <v/>
      </c>
      <c r="BR635" s="1611" t="str">
        <f t="shared" si="367"/>
        <v/>
      </c>
      <c r="BS635" s="1611" t="str">
        <f t="shared" si="368"/>
        <v/>
      </c>
      <c r="BT635" s="1611" t="str">
        <f t="shared" si="369"/>
        <v/>
      </c>
      <c r="BU635" s="1731">
        <f t="shared" ca="1" si="370"/>
        <v>0</v>
      </c>
      <c r="BV635" s="1594"/>
      <c r="BW635" s="1594"/>
      <c r="BX635" s="1594"/>
      <c r="BY635" s="1594"/>
      <c r="BZ635" s="1594"/>
      <c r="CA635" s="1594"/>
      <c r="CB635" s="1594"/>
      <c r="CC635" s="1594"/>
      <c r="CD635" s="1594"/>
      <c r="CE635" s="1594"/>
      <c r="CF635" s="1594"/>
      <c r="CG635" s="1594"/>
      <c r="CH635" s="1594"/>
      <c r="CI635" s="1594"/>
      <c r="CJ635" s="1594"/>
      <c r="CK635" s="1594"/>
      <c r="CL635" s="1594"/>
      <c r="CM635" s="1594"/>
      <c r="CN635" s="1594"/>
      <c r="CO635" s="1594"/>
      <c r="CP635" s="1594"/>
      <c r="CQ635" s="1594"/>
      <c r="CR635" s="1594"/>
      <c r="CS635" s="1594"/>
      <c r="CT635" s="1594"/>
      <c r="CU635" s="1594"/>
      <c r="CV635" s="1594"/>
      <c r="CW635" s="1594"/>
      <c r="CX635" s="1594"/>
      <c r="CY635" s="1594"/>
      <c r="CZ635" s="1594"/>
      <c r="DA635" s="1594"/>
      <c r="DB635" s="1594"/>
      <c r="DC635" s="1594"/>
      <c r="DD635" s="1594"/>
      <c r="DE635" s="1594"/>
      <c r="DF635" s="1594"/>
      <c r="DG635" s="1594"/>
      <c r="DH635" s="1594"/>
      <c r="DI635" s="1594"/>
      <c r="DJ635" s="1594"/>
      <c r="DK635" s="1594"/>
      <c r="DL635" s="1594"/>
      <c r="DM635" s="1594"/>
      <c r="DN635" s="1594"/>
      <c r="DO635" s="1594"/>
      <c r="DP635" s="1594"/>
      <c r="DQ635" s="1594"/>
      <c r="DR635" s="1594"/>
      <c r="DS635" s="1594"/>
      <c r="DT635" s="1594"/>
      <c r="DU635" s="1594"/>
      <c r="DV635" s="1594"/>
      <c r="DW635" s="1594"/>
      <c r="DX635" s="1594"/>
      <c r="DY635" s="1594"/>
      <c r="DZ635" s="1594"/>
      <c r="EA635" s="1594"/>
      <c r="EB635" s="1594"/>
      <c r="EC635" s="1594"/>
      <c r="ED635" s="1594"/>
      <c r="EE635" s="1594"/>
      <c r="EF635" s="1594"/>
      <c r="EG635" s="1594"/>
      <c r="EH635" s="1594"/>
      <c r="EI635" s="1594"/>
      <c r="EJ635" s="1594"/>
      <c r="EK635" s="1594"/>
      <c r="EL635" s="1594"/>
      <c r="EM635" s="1594"/>
      <c r="EN635" s="1594"/>
      <c r="EO635" s="1594"/>
      <c r="EP635" s="1594"/>
      <c r="EQ635" s="1594"/>
      <c r="ER635" s="1594"/>
      <c r="ES635" s="1594"/>
    </row>
    <row r="636" spans="1:149" s="1595" customFormat="1" ht="12.5">
      <c r="A636" s="1644" t="str">
        <f t="shared" si="357"/>
        <v>Organisation</v>
      </c>
      <c r="B636" s="1758"/>
      <c r="C636" s="1758"/>
      <c r="D636" s="1758"/>
      <c r="E636" s="1761"/>
      <c r="F636" s="1592"/>
      <c r="G636" s="1714">
        <f t="shared" si="358"/>
        <v>0</v>
      </c>
      <c r="H636" s="1645"/>
      <c r="I636" s="1714">
        <f t="shared" si="359"/>
        <v>0</v>
      </c>
      <c r="J636" s="1646"/>
      <c r="K636" s="1646"/>
      <c r="L636" s="1592"/>
      <c r="M636" s="1597"/>
      <c r="N636" s="1597"/>
      <c r="O636" s="1646"/>
      <c r="P636" s="1647"/>
      <c r="Q636" s="1647"/>
      <c r="R636" s="1648"/>
      <c r="S636" s="1603"/>
      <c r="T636" s="1649"/>
      <c r="U636" s="1649"/>
      <c r="V636" s="1649"/>
      <c r="W636" s="1649"/>
      <c r="X636" s="1649"/>
      <c r="Y636" s="1649"/>
      <c r="Z636" s="1649"/>
      <c r="AA636" s="1649"/>
      <c r="AB636" s="1649"/>
      <c r="AC636" s="1649"/>
      <c r="AD636" s="1649"/>
      <c r="AE636" s="1649"/>
      <c r="AF636" s="1610">
        <f t="shared" si="338"/>
        <v>0</v>
      </c>
      <c r="AG636" s="1649"/>
      <c r="AH636" s="1649"/>
      <c r="AI636" s="1649"/>
      <c r="AJ636" s="1649"/>
      <c r="AK636" s="1649"/>
      <c r="AL636" s="1649"/>
      <c r="AM636" s="1649"/>
      <c r="AN636" s="1649"/>
      <c r="AO636" s="1649"/>
      <c r="AP636" s="1649"/>
      <c r="AQ636" s="1649"/>
      <c r="AR636" s="1709"/>
      <c r="AS636" s="1779">
        <f t="shared" si="339"/>
        <v>0</v>
      </c>
      <c r="AT636" s="1711">
        <f t="shared" si="360"/>
        <v>0</v>
      </c>
      <c r="AU636" s="1611">
        <f t="shared" si="340"/>
        <v>0</v>
      </c>
      <c r="AV636" s="1611">
        <f t="shared" si="341"/>
        <v>0</v>
      </c>
      <c r="AW636" s="1611">
        <f t="shared" si="342"/>
        <v>0</v>
      </c>
      <c r="AX636" s="1611">
        <f t="shared" si="343"/>
        <v>0</v>
      </c>
      <c r="AY636" s="1611">
        <f t="shared" si="344"/>
        <v>0</v>
      </c>
      <c r="AZ636" s="1611">
        <f t="shared" si="345"/>
        <v>0</v>
      </c>
      <c r="BA636" s="1611">
        <f t="shared" si="346"/>
        <v>0</v>
      </c>
      <c r="BB636" s="1611">
        <f t="shared" si="347"/>
        <v>0</v>
      </c>
      <c r="BC636" s="1611">
        <f t="shared" si="348"/>
        <v>0</v>
      </c>
      <c r="BD636" s="1611">
        <f t="shared" si="349"/>
        <v>0</v>
      </c>
      <c r="BE636" s="1611">
        <f t="shared" si="350"/>
        <v>0</v>
      </c>
      <c r="BF636" s="1611">
        <f t="shared" si="351"/>
        <v>0</v>
      </c>
      <c r="BG636" s="1611">
        <f t="shared" si="361"/>
        <v>0</v>
      </c>
      <c r="BH636" s="1611" t="str">
        <f t="shared" si="362"/>
        <v/>
      </c>
      <c r="BI636" s="1611" t="str">
        <f t="shared" si="363"/>
        <v/>
      </c>
      <c r="BJ636" s="1611" t="str">
        <f t="shared" si="352"/>
        <v/>
      </c>
      <c r="BK636" s="1611" t="str">
        <f t="shared" si="353"/>
        <v/>
      </c>
      <c r="BL636" s="1611" t="str">
        <f t="shared" ca="1" si="354"/>
        <v/>
      </c>
      <c r="BM636" s="1611" t="str">
        <f t="shared" si="364"/>
        <v/>
      </c>
      <c r="BN636" s="1611" t="str">
        <f t="shared" si="355"/>
        <v/>
      </c>
      <c r="BO636" s="1611" t="str">
        <f t="shared" si="356"/>
        <v/>
      </c>
      <c r="BP636" s="1611" t="str">
        <f t="shared" si="365"/>
        <v/>
      </c>
      <c r="BQ636" s="1611" t="str">
        <f t="shared" si="366"/>
        <v/>
      </c>
      <c r="BR636" s="1611" t="str">
        <f t="shared" si="367"/>
        <v/>
      </c>
      <c r="BS636" s="1611" t="str">
        <f t="shared" si="368"/>
        <v/>
      </c>
      <c r="BT636" s="1611" t="str">
        <f t="shared" si="369"/>
        <v/>
      </c>
      <c r="BU636" s="1731">
        <f t="shared" ca="1" si="370"/>
        <v>0</v>
      </c>
      <c r="BV636" s="1594"/>
      <c r="BW636" s="1594"/>
      <c r="BX636" s="1594"/>
      <c r="BY636" s="1594"/>
      <c r="BZ636" s="1594"/>
      <c r="CA636" s="1594"/>
      <c r="CB636" s="1594"/>
      <c r="CC636" s="1594"/>
      <c r="CD636" s="1594"/>
      <c r="CE636" s="1594"/>
      <c r="CF636" s="1594"/>
      <c r="CG636" s="1594"/>
      <c r="CH636" s="1594"/>
      <c r="CI636" s="1594"/>
      <c r="CJ636" s="1594"/>
      <c r="CK636" s="1594"/>
      <c r="CL636" s="1594"/>
      <c r="CM636" s="1594"/>
      <c r="CN636" s="1594"/>
      <c r="CO636" s="1594"/>
      <c r="CP636" s="1594"/>
      <c r="CQ636" s="1594"/>
      <c r="CR636" s="1594"/>
      <c r="CS636" s="1594"/>
      <c r="CT636" s="1594"/>
      <c r="CU636" s="1594"/>
      <c r="CV636" s="1594"/>
      <c r="CW636" s="1594"/>
      <c r="CX636" s="1594"/>
      <c r="CY636" s="1594"/>
      <c r="CZ636" s="1594"/>
      <c r="DA636" s="1594"/>
      <c r="DB636" s="1594"/>
      <c r="DC636" s="1594"/>
      <c r="DD636" s="1594"/>
      <c r="DE636" s="1594"/>
      <c r="DF636" s="1594"/>
      <c r="DG636" s="1594"/>
      <c r="DH636" s="1594"/>
      <c r="DI636" s="1594"/>
      <c r="DJ636" s="1594"/>
      <c r="DK636" s="1594"/>
      <c r="DL636" s="1594"/>
      <c r="DM636" s="1594"/>
      <c r="DN636" s="1594"/>
      <c r="DO636" s="1594"/>
      <c r="DP636" s="1594"/>
      <c r="DQ636" s="1594"/>
      <c r="DR636" s="1594"/>
      <c r="DS636" s="1594"/>
      <c r="DT636" s="1594"/>
      <c r="DU636" s="1594"/>
      <c r="DV636" s="1594"/>
      <c r="DW636" s="1594"/>
      <c r="DX636" s="1594"/>
      <c r="DY636" s="1594"/>
      <c r="DZ636" s="1594"/>
      <c r="EA636" s="1594"/>
      <c r="EB636" s="1594"/>
      <c r="EC636" s="1594"/>
      <c r="ED636" s="1594"/>
      <c r="EE636" s="1594"/>
      <c r="EF636" s="1594"/>
      <c r="EG636" s="1594"/>
      <c r="EH636" s="1594"/>
      <c r="EI636" s="1594"/>
      <c r="EJ636" s="1594"/>
      <c r="EK636" s="1594"/>
      <c r="EL636" s="1594"/>
      <c r="EM636" s="1594"/>
      <c r="EN636" s="1594"/>
      <c r="EO636" s="1594"/>
      <c r="EP636" s="1594"/>
      <c r="EQ636" s="1594"/>
      <c r="ER636" s="1594"/>
      <c r="ES636" s="1594"/>
    </row>
    <row r="637" spans="1:149" s="1595" customFormat="1" ht="12.5">
      <c r="A637" s="1644" t="str">
        <f t="shared" si="357"/>
        <v>Organisation</v>
      </c>
      <c r="B637" s="1758"/>
      <c r="C637" s="1758"/>
      <c r="D637" s="1758"/>
      <c r="E637" s="1761"/>
      <c r="F637" s="1592"/>
      <c r="G637" s="1714">
        <f t="shared" si="358"/>
        <v>0</v>
      </c>
      <c r="H637" s="1645"/>
      <c r="I637" s="1714">
        <f t="shared" si="359"/>
        <v>0</v>
      </c>
      <c r="J637" s="1646"/>
      <c r="K637" s="1646"/>
      <c r="L637" s="1592"/>
      <c r="M637" s="1597"/>
      <c r="N637" s="1597"/>
      <c r="O637" s="1646"/>
      <c r="P637" s="1647"/>
      <c r="Q637" s="1647"/>
      <c r="R637" s="1648"/>
      <c r="S637" s="1603"/>
      <c r="T637" s="1649"/>
      <c r="U637" s="1649"/>
      <c r="V637" s="1649"/>
      <c r="W637" s="1649"/>
      <c r="X637" s="1649"/>
      <c r="Y637" s="1649"/>
      <c r="Z637" s="1649"/>
      <c r="AA637" s="1649"/>
      <c r="AB637" s="1649"/>
      <c r="AC637" s="1649"/>
      <c r="AD637" s="1649"/>
      <c r="AE637" s="1649"/>
      <c r="AF637" s="1610">
        <f t="shared" si="338"/>
        <v>0</v>
      </c>
      <c r="AG637" s="1649"/>
      <c r="AH637" s="1649"/>
      <c r="AI637" s="1649"/>
      <c r="AJ637" s="1649"/>
      <c r="AK637" s="1649"/>
      <c r="AL637" s="1649"/>
      <c r="AM637" s="1649"/>
      <c r="AN637" s="1649"/>
      <c r="AO637" s="1649"/>
      <c r="AP637" s="1649"/>
      <c r="AQ637" s="1649"/>
      <c r="AR637" s="1709"/>
      <c r="AS637" s="1779">
        <f t="shared" si="339"/>
        <v>0</v>
      </c>
      <c r="AT637" s="1711">
        <f t="shared" si="360"/>
        <v>0</v>
      </c>
      <c r="AU637" s="1611">
        <f t="shared" si="340"/>
        <v>0</v>
      </c>
      <c r="AV637" s="1611">
        <f t="shared" si="341"/>
        <v>0</v>
      </c>
      <c r="AW637" s="1611">
        <f t="shared" si="342"/>
        <v>0</v>
      </c>
      <c r="AX637" s="1611">
        <f t="shared" si="343"/>
        <v>0</v>
      </c>
      <c r="AY637" s="1611">
        <f t="shared" si="344"/>
        <v>0</v>
      </c>
      <c r="AZ637" s="1611">
        <f t="shared" si="345"/>
        <v>0</v>
      </c>
      <c r="BA637" s="1611">
        <f t="shared" si="346"/>
        <v>0</v>
      </c>
      <c r="BB637" s="1611">
        <f t="shared" si="347"/>
        <v>0</v>
      </c>
      <c r="BC637" s="1611">
        <f t="shared" si="348"/>
        <v>0</v>
      </c>
      <c r="BD637" s="1611">
        <f t="shared" si="349"/>
        <v>0</v>
      </c>
      <c r="BE637" s="1611">
        <f t="shared" si="350"/>
        <v>0</v>
      </c>
      <c r="BF637" s="1611">
        <f t="shared" si="351"/>
        <v>0</v>
      </c>
      <c r="BG637" s="1611">
        <f t="shared" si="361"/>
        <v>0</v>
      </c>
      <c r="BH637" s="1611" t="str">
        <f t="shared" si="362"/>
        <v/>
      </c>
      <c r="BI637" s="1611" t="str">
        <f t="shared" si="363"/>
        <v/>
      </c>
      <c r="BJ637" s="1611" t="str">
        <f t="shared" si="352"/>
        <v/>
      </c>
      <c r="BK637" s="1611" t="str">
        <f t="shared" si="353"/>
        <v/>
      </c>
      <c r="BL637" s="1611" t="str">
        <f t="shared" ca="1" si="354"/>
        <v/>
      </c>
      <c r="BM637" s="1611" t="str">
        <f t="shared" si="364"/>
        <v/>
      </c>
      <c r="BN637" s="1611" t="str">
        <f t="shared" si="355"/>
        <v/>
      </c>
      <c r="BO637" s="1611" t="str">
        <f t="shared" si="356"/>
        <v/>
      </c>
      <c r="BP637" s="1611" t="str">
        <f t="shared" si="365"/>
        <v/>
      </c>
      <c r="BQ637" s="1611" t="str">
        <f t="shared" si="366"/>
        <v/>
      </c>
      <c r="BR637" s="1611" t="str">
        <f t="shared" si="367"/>
        <v/>
      </c>
      <c r="BS637" s="1611" t="str">
        <f t="shared" si="368"/>
        <v/>
      </c>
      <c r="BT637" s="1611" t="str">
        <f t="shared" si="369"/>
        <v/>
      </c>
      <c r="BU637" s="1731">
        <f t="shared" ca="1" si="370"/>
        <v>0</v>
      </c>
      <c r="BV637" s="1594"/>
      <c r="BW637" s="1594"/>
      <c r="BX637" s="1594"/>
      <c r="BY637" s="1594"/>
      <c r="BZ637" s="1594"/>
      <c r="CA637" s="1594"/>
      <c r="CB637" s="1594"/>
      <c r="CC637" s="1594"/>
      <c r="CD637" s="1594"/>
      <c r="CE637" s="1594"/>
      <c r="CF637" s="1594"/>
      <c r="CG637" s="1594"/>
      <c r="CH637" s="1594"/>
      <c r="CI637" s="1594"/>
      <c r="CJ637" s="1594"/>
      <c r="CK637" s="1594"/>
      <c r="CL637" s="1594"/>
      <c r="CM637" s="1594"/>
      <c r="CN637" s="1594"/>
      <c r="CO637" s="1594"/>
      <c r="CP637" s="1594"/>
      <c r="CQ637" s="1594"/>
      <c r="CR637" s="1594"/>
      <c r="CS637" s="1594"/>
      <c r="CT637" s="1594"/>
      <c r="CU637" s="1594"/>
      <c r="CV637" s="1594"/>
      <c r="CW637" s="1594"/>
      <c r="CX637" s="1594"/>
      <c r="CY637" s="1594"/>
      <c r="CZ637" s="1594"/>
      <c r="DA637" s="1594"/>
      <c r="DB637" s="1594"/>
      <c r="DC637" s="1594"/>
      <c r="DD637" s="1594"/>
      <c r="DE637" s="1594"/>
      <c r="DF637" s="1594"/>
      <c r="DG637" s="1594"/>
      <c r="DH637" s="1594"/>
      <c r="DI637" s="1594"/>
      <c r="DJ637" s="1594"/>
      <c r="DK637" s="1594"/>
      <c r="DL637" s="1594"/>
      <c r="DM637" s="1594"/>
      <c r="DN637" s="1594"/>
      <c r="DO637" s="1594"/>
      <c r="DP637" s="1594"/>
      <c r="DQ637" s="1594"/>
      <c r="DR637" s="1594"/>
      <c r="DS637" s="1594"/>
      <c r="DT637" s="1594"/>
      <c r="DU637" s="1594"/>
      <c r="DV637" s="1594"/>
      <c r="DW637" s="1594"/>
      <c r="DX637" s="1594"/>
      <c r="DY637" s="1594"/>
      <c r="DZ637" s="1594"/>
      <c r="EA637" s="1594"/>
      <c r="EB637" s="1594"/>
      <c r="EC637" s="1594"/>
      <c r="ED637" s="1594"/>
      <c r="EE637" s="1594"/>
      <c r="EF637" s="1594"/>
      <c r="EG637" s="1594"/>
      <c r="EH637" s="1594"/>
      <c r="EI637" s="1594"/>
      <c r="EJ637" s="1594"/>
      <c r="EK637" s="1594"/>
      <c r="EL637" s="1594"/>
      <c r="EM637" s="1594"/>
      <c r="EN637" s="1594"/>
      <c r="EO637" s="1594"/>
      <c r="EP637" s="1594"/>
      <c r="EQ637" s="1594"/>
      <c r="ER637" s="1594"/>
      <c r="ES637" s="1594"/>
    </row>
    <row r="638" spans="1:149" s="1595" customFormat="1" ht="12.5">
      <c r="A638" s="1644" t="str">
        <f t="shared" si="357"/>
        <v>Organisation</v>
      </c>
      <c r="B638" s="1758"/>
      <c r="C638" s="1758"/>
      <c r="D638" s="1758"/>
      <c r="E638" s="1761"/>
      <c r="F638" s="1592"/>
      <c r="G638" s="1714">
        <f t="shared" si="358"/>
        <v>0</v>
      </c>
      <c r="H638" s="1645"/>
      <c r="I638" s="1714">
        <f t="shared" si="359"/>
        <v>0</v>
      </c>
      <c r="J638" s="1646"/>
      <c r="K638" s="1646"/>
      <c r="L638" s="1592"/>
      <c r="M638" s="1597"/>
      <c r="N638" s="1597"/>
      <c r="O638" s="1646"/>
      <c r="P638" s="1647"/>
      <c r="Q638" s="1647"/>
      <c r="R638" s="1648"/>
      <c r="S638" s="1603"/>
      <c r="T638" s="1649"/>
      <c r="U638" s="1649"/>
      <c r="V638" s="1649"/>
      <c r="W638" s="1649"/>
      <c r="X638" s="1649"/>
      <c r="Y638" s="1649"/>
      <c r="Z638" s="1649"/>
      <c r="AA638" s="1649"/>
      <c r="AB638" s="1649"/>
      <c r="AC638" s="1649"/>
      <c r="AD638" s="1649"/>
      <c r="AE638" s="1649"/>
      <c r="AF638" s="1610">
        <f t="shared" si="338"/>
        <v>0</v>
      </c>
      <c r="AG638" s="1649"/>
      <c r="AH638" s="1649"/>
      <c r="AI638" s="1649"/>
      <c r="AJ638" s="1649"/>
      <c r="AK638" s="1649"/>
      <c r="AL638" s="1649"/>
      <c r="AM638" s="1649"/>
      <c r="AN638" s="1649"/>
      <c r="AO638" s="1649"/>
      <c r="AP638" s="1649"/>
      <c r="AQ638" s="1649"/>
      <c r="AR638" s="1709"/>
      <c r="AS638" s="1779">
        <f t="shared" si="339"/>
        <v>0</v>
      </c>
      <c r="AT638" s="1711">
        <f t="shared" si="360"/>
        <v>0</v>
      </c>
      <c r="AU638" s="1611">
        <f t="shared" si="340"/>
        <v>0</v>
      </c>
      <c r="AV638" s="1611">
        <f t="shared" si="341"/>
        <v>0</v>
      </c>
      <c r="AW638" s="1611">
        <f t="shared" si="342"/>
        <v>0</v>
      </c>
      <c r="AX638" s="1611">
        <f t="shared" si="343"/>
        <v>0</v>
      </c>
      <c r="AY638" s="1611">
        <f t="shared" si="344"/>
        <v>0</v>
      </c>
      <c r="AZ638" s="1611">
        <f t="shared" si="345"/>
        <v>0</v>
      </c>
      <c r="BA638" s="1611">
        <f t="shared" si="346"/>
        <v>0</v>
      </c>
      <c r="BB638" s="1611">
        <f t="shared" si="347"/>
        <v>0</v>
      </c>
      <c r="BC638" s="1611">
        <f t="shared" si="348"/>
        <v>0</v>
      </c>
      <c r="BD638" s="1611">
        <f t="shared" si="349"/>
        <v>0</v>
      </c>
      <c r="BE638" s="1611">
        <f t="shared" si="350"/>
        <v>0</v>
      </c>
      <c r="BF638" s="1611">
        <f t="shared" si="351"/>
        <v>0</v>
      </c>
      <c r="BG638" s="1611">
        <f t="shared" si="361"/>
        <v>0</v>
      </c>
      <c r="BH638" s="1611" t="str">
        <f t="shared" si="362"/>
        <v/>
      </c>
      <c r="BI638" s="1611" t="str">
        <f t="shared" si="363"/>
        <v/>
      </c>
      <c r="BJ638" s="1611" t="str">
        <f t="shared" si="352"/>
        <v/>
      </c>
      <c r="BK638" s="1611" t="str">
        <f t="shared" si="353"/>
        <v/>
      </c>
      <c r="BL638" s="1611" t="str">
        <f t="shared" ca="1" si="354"/>
        <v/>
      </c>
      <c r="BM638" s="1611" t="str">
        <f t="shared" si="364"/>
        <v/>
      </c>
      <c r="BN638" s="1611" t="str">
        <f t="shared" si="355"/>
        <v/>
      </c>
      <c r="BO638" s="1611" t="str">
        <f t="shared" si="356"/>
        <v/>
      </c>
      <c r="BP638" s="1611" t="str">
        <f t="shared" si="365"/>
        <v/>
      </c>
      <c r="BQ638" s="1611" t="str">
        <f t="shared" si="366"/>
        <v/>
      </c>
      <c r="BR638" s="1611" t="str">
        <f t="shared" si="367"/>
        <v/>
      </c>
      <c r="BS638" s="1611" t="str">
        <f t="shared" si="368"/>
        <v/>
      </c>
      <c r="BT638" s="1611" t="str">
        <f t="shared" si="369"/>
        <v/>
      </c>
      <c r="BU638" s="1731">
        <f t="shared" ca="1" si="370"/>
        <v>0</v>
      </c>
      <c r="BV638" s="1594"/>
      <c r="BW638" s="1594"/>
      <c r="BX638" s="1594"/>
      <c r="BY638" s="1594"/>
      <c r="BZ638" s="1594"/>
      <c r="CA638" s="1594"/>
      <c r="CB638" s="1594"/>
      <c r="CC638" s="1594"/>
      <c r="CD638" s="1594"/>
      <c r="CE638" s="1594"/>
      <c r="CF638" s="1594"/>
      <c r="CG638" s="1594"/>
      <c r="CH638" s="1594"/>
      <c r="CI638" s="1594"/>
      <c r="CJ638" s="1594"/>
      <c r="CK638" s="1594"/>
      <c r="CL638" s="1594"/>
      <c r="CM638" s="1594"/>
      <c r="CN638" s="1594"/>
      <c r="CO638" s="1594"/>
      <c r="CP638" s="1594"/>
      <c r="CQ638" s="1594"/>
      <c r="CR638" s="1594"/>
      <c r="CS638" s="1594"/>
      <c r="CT638" s="1594"/>
      <c r="CU638" s="1594"/>
      <c r="CV638" s="1594"/>
      <c r="CW638" s="1594"/>
      <c r="CX638" s="1594"/>
      <c r="CY638" s="1594"/>
      <c r="CZ638" s="1594"/>
      <c r="DA638" s="1594"/>
      <c r="DB638" s="1594"/>
      <c r="DC638" s="1594"/>
      <c r="DD638" s="1594"/>
      <c r="DE638" s="1594"/>
      <c r="DF638" s="1594"/>
      <c r="DG638" s="1594"/>
      <c r="DH638" s="1594"/>
      <c r="DI638" s="1594"/>
      <c r="DJ638" s="1594"/>
      <c r="DK638" s="1594"/>
      <c r="DL638" s="1594"/>
      <c r="DM638" s="1594"/>
      <c r="DN638" s="1594"/>
      <c r="DO638" s="1594"/>
      <c r="DP638" s="1594"/>
      <c r="DQ638" s="1594"/>
      <c r="DR638" s="1594"/>
      <c r="DS638" s="1594"/>
      <c r="DT638" s="1594"/>
      <c r="DU638" s="1594"/>
      <c r="DV638" s="1594"/>
      <c r="DW638" s="1594"/>
      <c r="DX638" s="1594"/>
      <c r="DY638" s="1594"/>
      <c r="DZ638" s="1594"/>
      <c r="EA638" s="1594"/>
      <c r="EB638" s="1594"/>
      <c r="EC638" s="1594"/>
      <c r="ED638" s="1594"/>
      <c r="EE638" s="1594"/>
      <c r="EF638" s="1594"/>
      <c r="EG638" s="1594"/>
      <c r="EH638" s="1594"/>
      <c r="EI638" s="1594"/>
      <c r="EJ638" s="1594"/>
      <c r="EK638" s="1594"/>
      <c r="EL638" s="1594"/>
      <c r="EM638" s="1594"/>
      <c r="EN638" s="1594"/>
      <c r="EO638" s="1594"/>
      <c r="EP638" s="1594"/>
      <c r="EQ638" s="1594"/>
      <c r="ER638" s="1594"/>
      <c r="ES638" s="1594"/>
    </row>
    <row r="639" spans="1:149" s="1595" customFormat="1" ht="12.5">
      <c r="A639" s="1644" t="str">
        <f t="shared" si="357"/>
        <v>Organisation</v>
      </c>
      <c r="B639" s="1758"/>
      <c r="C639" s="1758"/>
      <c r="D639" s="1758"/>
      <c r="E639" s="1761"/>
      <c r="F639" s="1592"/>
      <c r="G639" s="1714">
        <f t="shared" si="358"/>
        <v>0</v>
      </c>
      <c r="H639" s="1645"/>
      <c r="I639" s="1714">
        <f t="shared" si="359"/>
        <v>0</v>
      </c>
      <c r="J639" s="1646"/>
      <c r="K639" s="1646"/>
      <c r="L639" s="1592"/>
      <c r="M639" s="1597"/>
      <c r="N639" s="1597"/>
      <c r="O639" s="1646"/>
      <c r="P639" s="1647"/>
      <c r="Q639" s="1647"/>
      <c r="R639" s="1648"/>
      <c r="S639" s="1603"/>
      <c r="T639" s="1649"/>
      <c r="U639" s="1649"/>
      <c r="V639" s="1649"/>
      <c r="W639" s="1649"/>
      <c r="X639" s="1649"/>
      <c r="Y639" s="1649"/>
      <c r="Z639" s="1649"/>
      <c r="AA639" s="1649"/>
      <c r="AB639" s="1649"/>
      <c r="AC639" s="1649"/>
      <c r="AD639" s="1649"/>
      <c r="AE639" s="1649"/>
      <c r="AF639" s="1610">
        <f t="shared" si="338"/>
        <v>0</v>
      </c>
      <c r="AG639" s="1649"/>
      <c r="AH639" s="1649"/>
      <c r="AI639" s="1649"/>
      <c r="AJ639" s="1649"/>
      <c r="AK639" s="1649"/>
      <c r="AL639" s="1649"/>
      <c r="AM639" s="1649"/>
      <c r="AN639" s="1649"/>
      <c r="AO639" s="1649"/>
      <c r="AP639" s="1649"/>
      <c r="AQ639" s="1649"/>
      <c r="AR639" s="1709"/>
      <c r="AS639" s="1779">
        <f t="shared" si="339"/>
        <v>0</v>
      </c>
      <c r="AT639" s="1711">
        <f t="shared" si="360"/>
        <v>0</v>
      </c>
      <c r="AU639" s="1611">
        <f t="shared" si="340"/>
        <v>0</v>
      </c>
      <c r="AV639" s="1611">
        <f t="shared" si="341"/>
        <v>0</v>
      </c>
      <c r="AW639" s="1611">
        <f t="shared" si="342"/>
        <v>0</v>
      </c>
      <c r="AX639" s="1611">
        <f t="shared" si="343"/>
        <v>0</v>
      </c>
      <c r="AY639" s="1611">
        <f t="shared" si="344"/>
        <v>0</v>
      </c>
      <c r="AZ639" s="1611">
        <f t="shared" si="345"/>
        <v>0</v>
      </c>
      <c r="BA639" s="1611">
        <f t="shared" si="346"/>
        <v>0</v>
      </c>
      <c r="BB639" s="1611">
        <f t="shared" si="347"/>
        <v>0</v>
      </c>
      <c r="BC639" s="1611">
        <f t="shared" si="348"/>
        <v>0</v>
      </c>
      <c r="BD639" s="1611">
        <f t="shared" si="349"/>
        <v>0</v>
      </c>
      <c r="BE639" s="1611">
        <f t="shared" si="350"/>
        <v>0</v>
      </c>
      <c r="BF639" s="1611">
        <f t="shared" si="351"/>
        <v>0</v>
      </c>
      <c r="BG639" s="1611">
        <f t="shared" si="361"/>
        <v>0</v>
      </c>
      <c r="BH639" s="1611" t="str">
        <f t="shared" si="362"/>
        <v/>
      </c>
      <c r="BI639" s="1611" t="str">
        <f t="shared" si="363"/>
        <v/>
      </c>
      <c r="BJ639" s="1611" t="str">
        <f t="shared" si="352"/>
        <v/>
      </c>
      <c r="BK639" s="1611" t="str">
        <f t="shared" si="353"/>
        <v/>
      </c>
      <c r="BL639" s="1611" t="str">
        <f t="shared" ca="1" si="354"/>
        <v/>
      </c>
      <c r="BM639" s="1611" t="str">
        <f t="shared" si="364"/>
        <v/>
      </c>
      <c r="BN639" s="1611" t="str">
        <f t="shared" si="355"/>
        <v/>
      </c>
      <c r="BO639" s="1611" t="str">
        <f t="shared" si="356"/>
        <v/>
      </c>
      <c r="BP639" s="1611" t="str">
        <f t="shared" si="365"/>
        <v/>
      </c>
      <c r="BQ639" s="1611" t="str">
        <f t="shared" si="366"/>
        <v/>
      </c>
      <c r="BR639" s="1611" t="str">
        <f t="shared" si="367"/>
        <v/>
      </c>
      <c r="BS639" s="1611" t="str">
        <f t="shared" si="368"/>
        <v/>
      </c>
      <c r="BT639" s="1611" t="str">
        <f t="shared" si="369"/>
        <v/>
      </c>
      <c r="BU639" s="1731">
        <f t="shared" ca="1" si="370"/>
        <v>0</v>
      </c>
      <c r="BV639" s="1594"/>
      <c r="BW639" s="1594"/>
      <c r="BX639" s="1594"/>
      <c r="BY639" s="1594"/>
      <c r="BZ639" s="1594"/>
      <c r="CA639" s="1594"/>
      <c r="CB639" s="1594"/>
      <c r="CC639" s="1594"/>
      <c r="CD639" s="1594"/>
      <c r="CE639" s="1594"/>
      <c r="CF639" s="1594"/>
      <c r="CG639" s="1594"/>
      <c r="CH639" s="1594"/>
      <c r="CI639" s="1594"/>
      <c r="CJ639" s="1594"/>
      <c r="CK639" s="1594"/>
      <c r="CL639" s="1594"/>
      <c r="CM639" s="1594"/>
      <c r="CN639" s="1594"/>
      <c r="CO639" s="1594"/>
      <c r="CP639" s="1594"/>
      <c r="CQ639" s="1594"/>
      <c r="CR639" s="1594"/>
      <c r="CS639" s="1594"/>
      <c r="CT639" s="1594"/>
      <c r="CU639" s="1594"/>
      <c r="CV639" s="1594"/>
      <c r="CW639" s="1594"/>
      <c r="CX639" s="1594"/>
      <c r="CY639" s="1594"/>
      <c r="CZ639" s="1594"/>
      <c r="DA639" s="1594"/>
      <c r="DB639" s="1594"/>
      <c r="DC639" s="1594"/>
      <c r="DD639" s="1594"/>
      <c r="DE639" s="1594"/>
      <c r="DF639" s="1594"/>
      <c r="DG639" s="1594"/>
      <c r="DH639" s="1594"/>
      <c r="DI639" s="1594"/>
      <c r="DJ639" s="1594"/>
      <c r="DK639" s="1594"/>
      <c r="DL639" s="1594"/>
      <c r="DM639" s="1594"/>
      <c r="DN639" s="1594"/>
      <c r="DO639" s="1594"/>
      <c r="DP639" s="1594"/>
      <c r="DQ639" s="1594"/>
      <c r="DR639" s="1594"/>
      <c r="DS639" s="1594"/>
      <c r="DT639" s="1594"/>
      <c r="DU639" s="1594"/>
      <c r="DV639" s="1594"/>
      <c r="DW639" s="1594"/>
      <c r="DX639" s="1594"/>
      <c r="DY639" s="1594"/>
      <c r="DZ639" s="1594"/>
      <c r="EA639" s="1594"/>
      <c r="EB639" s="1594"/>
      <c r="EC639" s="1594"/>
      <c r="ED639" s="1594"/>
      <c r="EE639" s="1594"/>
      <c r="EF639" s="1594"/>
      <c r="EG639" s="1594"/>
      <c r="EH639" s="1594"/>
      <c r="EI639" s="1594"/>
      <c r="EJ639" s="1594"/>
      <c r="EK639" s="1594"/>
      <c r="EL639" s="1594"/>
      <c r="EM639" s="1594"/>
      <c r="EN639" s="1594"/>
      <c r="EO639" s="1594"/>
      <c r="EP639" s="1594"/>
      <c r="EQ639" s="1594"/>
      <c r="ER639" s="1594"/>
      <c r="ES639" s="1594"/>
    </row>
    <row r="640" spans="1:149" s="1595" customFormat="1" ht="12.5">
      <c r="A640" s="1644" t="str">
        <f t="shared" si="357"/>
        <v>Organisation</v>
      </c>
      <c r="B640" s="1758"/>
      <c r="C640" s="1758"/>
      <c r="D640" s="1758"/>
      <c r="E640" s="1761"/>
      <c r="F640" s="1592"/>
      <c r="G640" s="1714">
        <f t="shared" si="358"/>
        <v>0</v>
      </c>
      <c r="H640" s="1645"/>
      <c r="I640" s="1714">
        <f t="shared" si="359"/>
        <v>0</v>
      </c>
      <c r="J640" s="1646"/>
      <c r="K640" s="1646"/>
      <c r="L640" s="1592"/>
      <c r="M640" s="1597"/>
      <c r="N640" s="1597"/>
      <c r="O640" s="1646"/>
      <c r="P640" s="1647"/>
      <c r="Q640" s="1647"/>
      <c r="R640" s="1648"/>
      <c r="S640" s="1603"/>
      <c r="T640" s="1649"/>
      <c r="U640" s="1649"/>
      <c r="V640" s="1649"/>
      <c r="W640" s="1649"/>
      <c r="X640" s="1649"/>
      <c r="Y640" s="1649"/>
      <c r="Z640" s="1649"/>
      <c r="AA640" s="1649"/>
      <c r="AB640" s="1649"/>
      <c r="AC640" s="1649"/>
      <c r="AD640" s="1649"/>
      <c r="AE640" s="1649"/>
      <c r="AF640" s="1610">
        <f t="shared" si="338"/>
        <v>0</v>
      </c>
      <c r="AG640" s="1649"/>
      <c r="AH640" s="1649"/>
      <c r="AI640" s="1649"/>
      <c r="AJ640" s="1649"/>
      <c r="AK640" s="1649"/>
      <c r="AL640" s="1649"/>
      <c r="AM640" s="1649"/>
      <c r="AN640" s="1649"/>
      <c r="AO640" s="1649"/>
      <c r="AP640" s="1649"/>
      <c r="AQ640" s="1649"/>
      <c r="AR640" s="1709"/>
      <c r="AS640" s="1779">
        <f t="shared" si="339"/>
        <v>0</v>
      </c>
      <c r="AT640" s="1711">
        <f t="shared" si="360"/>
        <v>0</v>
      </c>
      <c r="AU640" s="1611">
        <f t="shared" si="340"/>
        <v>0</v>
      </c>
      <c r="AV640" s="1611">
        <f t="shared" si="341"/>
        <v>0</v>
      </c>
      <c r="AW640" s="1611">
        <f t="shared" si="342"/>
        <v>0</v>
      </c>
      <c r="AX640" s="1611">
        <f t="shared" si="343"/>
        <v>0</v>
      </c>
      <c r="AY640" s="1611">
        <f t="shared" si="344"/>
        <v>0</v>
      </c>
      <c r="AZ640" s="1611">
        <f t="shared" si="345"/>
        <v>0</v>
      </c>
      <c r="BA640" s="1611">
        <f t="shared" si="346"/>
        <v>0</v>
      </c>
      <c r="BB640" s="1611">
        <f t="shared" si="347"/>
        <v>0</v>
      </c>
      <c r="BC640" s="1611">
        <f t="shared" si="348"/>
        <v>0</v>
      </c>
      <c r="BD640" s="1611">
        <f t="shared" si="349"/>
        <v>0</v>
      </c>
      <c r="BE640" s="1611">
        <f t="shared" si="350"/>
        <v>0</v>
      </c>
      <c r="BF640" s="1611">
        <f t="shared" si="351"/>
        <v>0</v>
      </c>
      <c r="BG640" s="1611">
        <f t="shared" si="361"/>
        <v>0</v>
      </c>
      <c r="BH640" s="1611" t="str">
        <f t="shared" si="362"/>
        <v/>
      </c>
      <c r="BI640" s="1611" t="str">
        <f t="shared" si="363"/>
        <v/>
      </c>
      <c r="BJ640" s="1611" t="str">
        <f t="shared" si="352"/>
        <v/>
      </c>
      <c r="BK640" s="1611" t="str">
        <f t="shared" si="353"/>
        <v/>
      </c>
      <c r="BL640" s="1611" t="str">
        <f t="shared" ca="1" si="354"/>
        <v/>
      </c>
      <c r="BM640" s="1611" t="str">
        <f t="shared" si="364"/>
        <v/>
      </c>
      <c r="BN640" s="1611" t="str">
        <f t="shared" si="355"/>
        <v/>
      </c>
      <c r="BO640" s="1611" t="str">
        <f t="shared" si="356"/>
        <v/>
      </c>
      <c r="BP640" s="1611" t="str">
        <f t="shared" si="365"/>
        <v/>
      </c>
      <c r="BQ640" s="1611" t="str">
        <f t="shared" si="366"/>
        <v/>
      </c>
      <c r="BR640" s="1611" t="str">
        <f t="shared" si="367"/>
        <v/>
      </c>
      <c r="BS640" s="1611" t="str">
        <f t="shared" si="368"/>
        <v/>
      </c>
      <c r="BT640" s="1611" t="str">
        <f t="shared" si="369"/>
        <v/>
      </c>
      <c r="BU640" s="1731">
        <f t="shared" ca="1" si="370"/>
        <v>0</v>
      </c>
      <c r="BV640" s="1594"/>
      <c r="BW640" s="1594"/>
      <c r="BX640" s="1594"/>
      <c r="BY640" s="1594"/>
      <c r="BZ640" s="1594"/>
      <c r="CA640" s="1594"/>
      <c r="CB640" s="1594"/>
      <c r="CC640" s="1594"/>
      <c r="CD640" s="1594"/>
      <c r="CE640" s="1594"/>
      <c r="CF640" s="1594"/>
      <c r="CG640" s="1594"/>
      <c r="CH640" s="1594"/>
      <c r="CI640" s="1594"/>
      <c r="CJ640" s="1594"/>
      <c r="CK640" s="1594"/>
      <c r="CL640" s="1594"/>
      <c r="CM640" s="1594"/>
      <c r="CN640" s="1594"/>
      <c r="CO640" s="1594"/>
      <c r="CP640" s="1594"/>
      <c r="CQ640" s="1594"/>
      <c r="CR640" s="1594"/>
      <c r="CS640" s="1594"/>
      <c r="CT640" s="1594"/>
      <c r="CU640" s="1594"/>
      <c r="CV640" s="1594"/>
      <c r="CW640" s="1594"/>
      <c r="CX640" s="1594"/>
      <c r="CY640" s="1594"/>
      <c r="CZ640" s="1594"/>
      <c r="DA640" s="1594"/>
      <c r="DB640" s="1594"/>
      <c r="DC640" s="1594"/>
      <c r="DD640" s="1594"/>
      <c r="DE640" s="1594"/>
      <c r="DF640" s="1594"/>
      <c r="DG640" s="1594"/>
      <c r="DH640" s="1594"/>
      <c r="DI640" s="1594"/>
      <c r="DJ640" s="1594"/>
      <c r="DK640" s="1594"/>
      <c r="DL640" s="1594"/>
      <c r="DM640" s="1594"/>
      <c r="DN640" s="1594"/>
      <c r="DO640" s="1594"/>
      <c r="DP640" s="1594"/>
      <c r="DQ640" s="1594"/>
      <c r="DR640" s="1594"/>
      <c r="DS640" s="1594"/>
      <c r="DT640" s="1594"/>
      <c r="DU640" s="1594"/>
      <c r="DV640" s="1594"/>
      <c r="DW640" s="1594"/>
      <c r="DX640" s="1594"/>
      <c r="DY640" s="1594"/>
      <c r="DZ640" s="1594"/>
      <c r="EA640" s="1594"/>
      <c r="EB640" s="1594"/>
      <c r="EC640" s="1594"/>
      <c r="ED640" s="1594"/>
      <c r="EE640" s="1594"/>
      <c r="EF640" s="1594"/>
      <c r="EG640" s="1594"/>
      <c r="EH640" s="1594"/>
      <c r="EI640" s="1594"/>
      <c r="EJ640" s="1594"/>
      <c r="EK640" s="1594"/>
      <c r="EL640" s="1594"/>
      <c r="EM640" s="1594"/>
      <c r="EN640" s="1594"/>
      <c r="EO640" s="1594"/>
      <c r="EP640" s="1594"/>
      <c r="EQ640" s="1594"/>
      <c r="ER640" s="1594"/>
      <c r="ES640" s="1594"/>
    </row>
    <row r="641" spans="1:149" s="1595" customFormat="1" ht="12.5">
      <c r="A641" s="1644" t="str">
        <f t="shared" si="357"/>
        <v>Organisation</v>
      </c>
      <c r="B641" s="1758"/>
      <c r="C641" s="1758"/>
      <c r="D641" s="1758"/>
      <c r="E641" s="1761"/>
      <c r="F641" s="1592"/>
      <c r="G641" s="1714">
        <f t="shared" si="358"/>
        <v>0</v>
      </c>
      <c r="H641" s="1645"/>
      <c r="I641" s="1714">
        <f t="shared" si="359"/>
        <v>0</v>
      </c>
      <c r="J641" s="1646"/>
      <c r="K641" s="1646"/>
      <c r="L641" s="1592"/>
      <c r="M641" s="1597"/>
      <c r="N641" s="1597"/>
      <c r="O641" s="1646"/>
      <c r="P641" s="1647"/>
      <c r="Q641" s="1647"/>
      <c r="R641" s="1648"/>
      <c r="S641" s="1603"/>
      <c r="T641" s="1649"/>
      <c r="U641" s="1649"/>
      <c r="V641" s="1649"/>
      <c r="W641" s="1649"/>
      <c r="X641" s="1649"/>
      <c r="Y641" s="1649"/>
      <c r="Z641" s="1649"/>
      <c r="AA641" s="1649"/>
      <c r="AB641" s="1649"/>
      <c r="AC641" s="1649"/>
      <c r="AD641" s="1649"/>
      <c r="AE641" s="1649"/>
      <c r="AF641" s="1610">
        <f t="shared" si="338"/>
        <v>0</v>
      </c>
      <c r="AG641" s="1649"/>
      <c r="AH641" s="1649"/>
      <c r="AI641" s="1649"/>
      <c r="AJ641" s="1649"/>
      <c r="AK641" s="1649"/>
      <c r="AL641" s="1649"/>
      <c r="AM641" s="1649"/>
      <c r="AN641" s="1649"/>
      <c r="AO641" s="1649"/>
      <c r="AP641" s="1649"/>
      <c r="AQ641" s="1649"/>
      <c r="AR641" s="1709"/>
      <c r="AS641" s="1779">
        <f t="shared" si="339"/>
        <v>0</v>
      </c>
      <c r="AT641" s="1711">
        <f t="shared" si="360"/>
        <v>0</v>
      </c>
      <c r="AU641" s="1611">
        <f t="shared" si="340"/>
        <v>0</v>
      </c>
      <c r="AV641" s="1611">
        <f t="shared" si="341"/>
        <v>0</v>
      </c>
      <c r="AW641" s="1611">
        <f t="shared" si="342"/>
        <v>0</v>
      </c>
      <c r="AX641" s="1611">
        <f t="shared" si="343"/>
        <v>0</v>
      </c>
      <c r="AY641" s="1611">
        <f t="shared" si="344"/>
        <v>0</v>
      </c>
      <c r="AZ641" s="1611">
        <f t="shared" si="345"/>
        <v>0</v>
      </c>
      <c r="BA641" s="1611">
        <f t="shared" si="346"/>
        <v>0</v>
      </c>
      <c r="BB641" s="1611">
        <f t="shared" si="347"/>
        <v>0</v>
      </c>
      <c r="BC641" s="1611">
        <f t="shared" si="348"/>
        <v>0</v>
      </c>
      <c r="BD641" s="1611">
        <f t="shared" si="349"/>
        <v>0</v>
      </c>
      <c r="BE641" s="1611">
        <f t="shared" si="350"/>
        <v>0</v>
      </c>
      <c r="BF641" s="1611">
        <f t="shared" si="351"/>
        <v>0</v>
      </c>
      <c r="BG641" s="1611">
        <f t="shared" si="361"/>
        <v>0</v>
      </c>
      <c r="BH641" s="1611" t="str">
        <f t="shared" si="362"/>
        <v/>
      </c>
      <c r="BI641" s="1611" t="str">
        <f t="shared" si="363"/>
        <v/>
      </c>
      <c r="BJ641" s="1611" t="str">
        <f t="shared" si="352"/>
        <v/>
      </c>
      <c r="BK641" s="1611" t="str">
        <f t="shared" si="353"/>
        <v/>
      </c>
      <c r="BL641" s="1611" t="str">
        <f t="shared" ca="1" si="354"/>
        <v/>
      </c>
      <c r="BM641" s="1611" t="str">
        <f t="shared" si="364"/>
        <v/>
      </c>
      <c r="BN641" s="1611" t="str">
        <f t="shared" si="355"/>
        <v/>
      </c>
      <c r="BO641" s="1611" t="str">
        <f t="shared" si="356"/>
        <v/>
      </c>
      <c r="BP641" s="1611" t="str">
        <f t="shared" si="365"/>
        <v/>
      </c>
      <c r="BQ641" s="1611" t="str">
        <f t="shared" si="366"/>
        <v/>
      </c>
      <c r="BR641" s="1611" t="str">
        <f t="shared" si="367"/>
        <v/>
      </c>
      <c r="BS641" s="1611" t="str">
        <f t="shared" si="368"/>
        <v/>
      </c>
      <c r="BT641" s="1611" t="str">
        <f t="shared" si="369"/>
        <v/>
      </c>
      <c r="BU641" s="1731">
        <f t="shared" ca="1" si="370"/>
        <v>0</v>
      </c>
      <c r="BV641" s="1594"/>
      <c r="BW641" s="1594"/>
      <c r="BX641" s="1594"/>
      <c r="BY641" s="1594"/>
      <c r="BZ641" s="1594"/>
      <c r="CA641" s="1594"/>
      <c r="CB641" s="1594"/>
      <c r="CC641" s="1594"/>
      <c r="CD641" s="1594"/>
      <c r="CE641" s="1594"/>
      <c r="CF641" s="1594"/>
      <c r="CG641" s="1594"/>
      <c r="CH641" s="1594"/>
      <c r="CI641" s="1594"/>
      <c r="CJ641" s="1594"/>
      <c r="CK641" s="1594"/>
      <c r="CL641" s="1594"/>
      <c r="CM641" s="1594"/>
      <c r="CN641" s="1594"/>
      <c r="CO641" s="1594"/>
      <c r="CP641" s="1594"/>
      <c r="CQ641" s="1594"/>
      <c r="CR641" s="1594"/>
      <c r="CS641" s="1594"/>
      <c r="CT641" s="1594"/>
      <c r="CU641" s="1594"/>
      <c r="CV641" s="1594"/>
      <c r="CW641" s="1594"/>
      <c r="CX641" s="1594"/>
      <c r="CY641" s="1594"/>
      <c r="CZ641" s="1594"/>
      <c r="DA641" s="1594"/>
      <c r="DB641" s="1594"/>
      <c r="DC641" s="1594"/>
      <c r="DD641" s="1594"/>
      <c r="DE641" s="1594"/>
      <c r="DF641" s="1594"/>
      <c r="DG641" s="1594"/>
      <c r="DH641" s="1594"/>
      <c r="DI641" s="1594"/>
      <c r="DJ641" s="1594"/>
      <c r="DK641" s="1594"/>
      <c r="DL641" s="1594"/>
      <c r="DM641" s="1594"/>
      <c r="DN641" s="1594"/>
      <c r="DO641" s="1594"/>
      <c r="DP641" s="1594"/>
      <c r="DQ641" s="1594"/>
      <c r="DR641" s="1594"/>
      <c r="DS641" s="1594"/>
      <c r="DT641" s="1594"/>
      <c r="DU641" s="1594"/>
      <c r="DV641" s="1594"/>
      <c r="DW641" s="1594"/>
      <c r="DX641" s="1594"/>
      <c r="DY641" s="1594"/>
      <c r="DZ641" s="1594"/>
      <c r="EA641" s="1594"/>
      <c r="EB641" s="1594"/>
      <c r="EC641" s="1594"/>
      <c r="ED641" s="1594"/>
      <c r="EE641" s="1594"/>
      <c r="EF641" s="1594"/>
      <c r="EG641" s="1594"/>
      <c r="EH641" s="1594"/>
      <c r="EI641" s="1594"/>
      <c r="EJ641" s="1594"/>
      <c r="EK641" s="1594"/>
      <c r="EL641" s="1594"/>
      <c r="EM641" s="1594"/>
      <c r="EN641" s="1594"/>
      <c r="EO641" s="1594"/>
      <c r="EP641" s="1594"/>
      <c r="EQ641" s="1594"/>
      <c r="ER641" s="1594"/>
      <c r="ES641" s="1594"/>
    </row>
    <row r="642" spans="1:149" s="1595" customFormat="1" ht="12.5">
      <c r="A642" s="1644" t="str">
        <f t="shared" si="357"/>
        <v>Organisation</v>
      </c>
      <c r="B642" s="1758"/>
      <c r="C642" s="1758"/>
      <c r="D642" s="1758"/>
      <c r="E642" s="1761"/>
      <c r="F642" s="1592"/>
      <c r="G642" s="1714">
        <f t="shared" si="358"/>
        <v>0</v>
      </c>
      <c r="H642" s="1645"/>
      <c r="I642" s="1714">
        <f t="shared" si="359"/>
        <v>0</v>
      </c>
      <c r="J642" s="1646"/>
      <c r="K642" s="1646"/>
      <c r="L642" s="1592"/>
      <c r="M642" s="1597"/>
      <c r="N642" s="1597"/>
      <c r="O642" s="1646"/>
      <c r="P642" s="1647"/>
      <c r="Q642" s="1647"/>
      <c r="R642" s="1648"/>
      <c r="S642" s="1603"/>
      <c r="T642" s="1649"/>
      <c r="U642" s="1649"/>
      <c r="V642" s="1649"/>
      <c r="W642" s="1649"/>
      <c r="X642" s="1649"/>
      <c r="Y642" s="1649"/>
      <c r="Z642" s="1649"/>
      <c r="AA642" s="1649"/>
      <c r="AB642" s="1649"/>
      <c r="AC642" s="1649"/>
      <c r="AD642" s="1649"/>
      <c r="AE642" s="1649"/>
      <c r="AF642" s="1610">
        <f t="shared" si="338"/>
        <v>0</v>
      </c>
      <c r="AG642" s="1649"/>
      <c r="AH642" s="1649"/>
      <c r="AI642" s="1649"/>
      <c r="AJ642" s="1649"/>
      <c r="AK642" s="1649"/>
      <c r="AL642" s="1649"/>
      <c r="AM642" s="1649"/>
      <c r="AN642" s="1649"/>
      <c r="AO642" s="1649"/>
      <c r="AP642" s="1649"/>
      <c r="AQ642" s="1649"/>
      <c r="AR642" s="1709"/>
      <c r="AS642" s="1779">
        <f t="shared" si="339"/>
        <v>0</v>
      </c>
      <c r="AT642" s="1711">
        <f t="shared" si="360"/>
        <v>0</v>
      </c>
      <c r="AU642" s="1611">
        <f t="shared" si="340"/>
        <v>0</v>
      </c>
      <c r="AV642" s="1611">
        <f t="shared" si="341"/>
        <v>0</v>
      </c>
      <c r="AW642" s="1611">
        <f t="shared" si="342"/>
        <v>0</v>
      </c>
      <c r="AX642" s="1611">
        <f t="shared" si="343"/>
        <v>0</v>
      </c>
      <c r="AY642" s="1611">
        <f t="shared" si="344"/>
        <v>0</v>
      </c>
      <c r="AZ642" s="1611">
        <f t="shared" si="345"/>
        <v>0</v>
      </c>
      <c r="BA642" s="1611">
        <f t="shared" si="346"/>
        <v>0</v>
      </c>
      <c r="BB642" s="1611">
        <f t="shared" si="347"/>
        <v>0</v>
      </c>
      <c r="BC642" s="1611">
        <f t="shared" si="348"/>
        <v>0</v>
      </c>
      <c r="BD642" s="1611">
        <f t="shared" si="349"/>
        <v>0</v>
      </c>
      <c r="BE642" s="1611">
        <f t="shared" si="350"/>
        <v>0</v>
      </c>
      <c r="BF642" s="1611">
        <f t="shared" si="351"/>
        <v>0</v>
      </c>
      <c r="BG642" s="1611">
        <f t="shared" si="361"/>
        <v>0</v>
      </c>
      <c r="BH642" s="1611" t="str">
        <f t="shared" si="362"/>
        <v/>
      </c>
      <c r="BI642" s="1611" t="str">
        <f t="shared" si="363"/>
        <v/>
      </c>
      <c r="BJ642" s="1611" t="str">
        <f t="shared" si="352"/>
        <v/>
      </c>
      <c r="BK642" s="1611" t="str">
        <f t="shared" si="353"/>
        <v/>
      </c>
      <c r="BL642" s="1611" t="str">
        <f t="shared" ca="1" si="354"/>
        <v/>
      </c>
      <c r="BM642" s="1611" t="str">
        <f t="shared" si="364"/>
        <v/>
      </c>
      <c r="BN642" s="1611" t="str">
        <f t="shared" si="355"/>
        <v/>
      </c>
      <c r="BO642" s="1611" t="str">
        <f t="shared" si="356"/>
        <v/>
      </c>
      <c r="BP642" s="1611" t="str">
        <f t="shared" si="365"/>
        <v/>
      </c>
      <c r="BQ642" s="1611" t="str">
        <f t="shared" si="366"/>
        <v/>
      </c>
      <c r="BR642" s="1611" t="str">
        <f t="shared" si="367"/>
        <v/>
      </c>
      <c r="BS642" s="1611" t="str">
        <f t="shared" si="368"/>
        <v/>
      </c>
      <c r="BT642" s="1611" t="str">
        <f t="shared" si="369"/>
        <v/>
      </c>
      <c r="BU642" s="1731">
        <f t="shared" ca="1" si="370"/>
        <v>0</v>
      </c>
      <c r="BV642" s="1594"/>
      <c r="BW642" s="1594"/>
      <c r="BX642" s="1594"/>
      <c r="BY642" s="1594"/>
      <c r="BZ642" s="1594"/>
      <c r="CA642" s="1594"/>
      <c r="CB642" s="1594"/>
      <c r="CC642" s="1594"/>
      <c r="CD642" s="1594"/>
      <c r="CE642" s="1594"/>
      <c r="CF642" s="1594"/>
      <c r="CG642" s="1594"/>
      <c r="CH642" s="1594"/>
      <c r="CI642" s="1594"/>
      <c r="CJ642" s="1594"/>
      <c r="CK642" s="1594"/>
      <c r="CL642" s="1594"/>
      <c r="CM642" s="1594"/>
      <c r="CN642" s="1594"/>
      <c r="CO642" s="1594"/>
      <c r="CP642" s="1594"/>
      <c r="CQ642" s="1594"/>
      <c r="CR642" s="1594"/>
      <c r="CS642" s="1594"/>
      <c r="CT642" s="1594"/>
      <c r="CU642" s="1594"/>
      <c r="CV642" s="1594"/>
      <c r="CW642" s="1594"/>
      <c r="CX642" s="1594"/>
      <c r="CY642" s="1594"/>
      <c r="CZ642" s="1594"/>
      <c r="DA642" s="1594"/>
      <c r="DB642" s="1594"/>
      <c r="DC642" s="1594"/>
      <c r="DD642" s="1594"/>
      <c r="DE642" s="1594"/>
      <c r="DF642" s="1594"/>
      <c r="DG642" s="1594"/>
      <c r="DH642" s="1594"/>
      <c r="DI642" s="1594"/>
      <c r="DJ642" s="1594"/>
      <c r="DK642" s="1594"/>
      <c r="DL642" s="1594"/>
      <c r="DM642" s="1594"/>
      <c r="DN642" s="1594"/>
      <c r="DO642" s="1594"/>
      <c r="DP642" s="1594"/>
      <c r="DQ642" s="1594"/>
      <c r="DR642" s="1594"/>
      <c r="DS642" s="1594"/>
      <c r="DT642" s="1594"/>
      <c r="DU642" s="1594"/>
      <c r="DV642" s="1594"/>
      <c r="DW642" s="1594"/>
      <c r="DX642" s="1594"/>
      <c r="DY642" s="1594"/>
      <c r="DZ642" s="1594"/>
      <c r="EA642" s="1594"/>
      <c r="EB642" s="1594"/>
      <c r="EC642" s="1594"/>
      <c r="ED642" s="1594"/>
      <c r="EE642" s="1594"/>
      <c r="EF642" s="1594"/>
      <c r="EG642" s="1594"/>
      <c r="EH642" s="1594"/>
      <c r="EI642" s="1594"/>
      <c r="EJ642" s="1594"/>
      <c r="EK642" s="1594"/>
      <c r="EL642" s="1594"/>
      <c r="EM642" s="1594"/>
      <c r="EN642" s="1594"/>
      <c r="EO642" s="1594"/>
      <c r="EP642" s="1594"/>
      <c r="EQ642" s="1594"/>
      <c r="ER642" s="1594"/>
      <c r="ES642" s="1594"/>
    </row>
    <row r="643" spans="1:149" s="1595" customFormat="1" ht="12.5">
      <c r="A643" s="1644" t="str">
        <f t="shared" si="357"/>
        <v>Organisation</v>
      </c>
      <c r="B643" s="1758"/>
      <c r="C643" s="1758"/>
      <c r="D643" s="1758"/>
      <c r="E643" s="1761"/>
      <c r="F643" s="1592"/>
      <c r="G643" s="1714">
        <f t="shared" si="358"/>
        <v>0</v>
      </c>
      <c r="H643" s="1645"/>
      <c r="I643" s="1714">
        <f t="shared" si="359"/>
        <v>0</v>
      </c>
      <c r="J643" s="1646"/>
      <c r="K643" s="1646"/>
      <c r="L643" s="1592"/>
      <c r="M643" s="1597"/>
      <c r="N643" s="1597"/>
      <c r="O643" s="1646"/>
      <c r="P643" s="1647"/>
      <c r="Q643" s="1647"/>
      <c r="R643" s="1648"/>
      <c r="S643" s="1603"/>
      <c r="T643" s="1649"/>
      <c r="U643" s="1649"/>
      <c r="V643" s="1649"/>
      <c r="W643" s="1649"/>
      <c r="X643" s="1649"/>
      <c r="Y643" s="1649"/>
      <c r="Z643" s="1649"/>
      <c r="AA643" s="1649"/>
      <c r="AB643" s="1649"/>
      <c r="AC643" s="1649"/>
      <c r="AD643" s="1649"/>
      <c r="AE643" s="1649"/>
      <c r="AF643" s="1610">
        <f t="shared" si="338"/>
        <v>0</v>
      </c>
      <c r="AG643" s="1649"/>
      <c r="AH643" s="1649"/>
      <c r="AI643" s="1649"/>
      <c r="AJ643" s="1649"/>
      <c r="AK643" s="1649"/>
      <c r="AL643" s="1649"/>
      <c r="AM643" s="1649"/>
      <c r="AN643" s="1649"/>
      <c r="AO643" s="1649"/>
      <c r="AP643" s="1649"/>
      <c r="AQ643" s="1649"/>
      <c r="AR643" s="1709"/>
      <c r="AS643" s="1779">
        <f t="shared" si="339"/>
        <v>0</v>
      </c>
      <c r="AT643" s="1711">
        <f t="shared" si="360"/>
        <v>0</v>
      </c>
      <c r="AU643" s="1611">
        <f t="shared" si="340"/>
        <v>0</v>
      </c>
      <c r="AV643" s="1611">
        <f t="shared" si="341"/>
        <v>0</v>
      </c>
      <c r="AW643" s="1611">
        <f t="shared" si="342"/>
        <v>0</v>
      </c>
      <c r="AX643" s="1611">
        <f t="shared" si="343"/>
        <v>0</v>
      </c>
      <c r="AY643" s="1611">
        <f t="shared" si="344"/>
        <v>0</v>
      </c>
      <c r="AZ643" s="1611">
        <f t="shared" si="345"/>
        <v>0</v>
      </c>
      <c r="BA643" s="1611">
        <f t="shared" si="346"/>
        <v>0</v>
      </c>
      <c r="BB643" s="1611">
        <f t="shared" si="347"/>
        <v>0</v>
      </c>
      <c r="BC643" s="1611">
        <f t="shared" si="348"/>
        <v>0</v>
      </c>
      <c r="BD643" s="1611">
        <f t="shared" si="349"/>
        <v>0</v>
      </c>
      <c r="BE643" s="1611">
        <f t="shared" si="350"/>
        <v>0</v>
      </c>
      <c r="BF643" s="1611">
        <f t="shared" si="351"/>
        <v>0</v>
      </c>
      <c r="BG643" s="1611">
        <f t="shared" si="361"/>
        <v>0</v>
      </c>
      <c r="BH643" s="1611" t="str">
        <f t="shared" si="362"/>
        <v/>
      </c>
      <c r="BI643" s="1611" t="str">
        <f t="shared" si="363"/>
        <v/>
      </c>
      <c r="BJ643" s="1611" t="str">
        <f t="shared" si="352"/>
        <v/>
      </c>
      <c r="BK643" s="1611" t="str">
        <f t="shared" si="353"/>
        <v/>
      </c>
      <c r="BL643" s="1611" t="str">
        <f t="shared" ca="1" si="354"/>
        <v/>
      </c>
      <c r="BM643" s="1611" t="str">
        <f t="shared" si="364"/>
        <v/>
      </c>
      <c r="BN643" s="1611" t="str">
        <f t="shared" si="355"/>
        <v/>
      </c>
      <c r="BO643" s="1611" t="str">
        <f t="shared" si="356"/>
        <v/>
      </c>
      <c r="BP643" s="1611" t="str">
        <f t="shared" si="365"/>
        <v/>
      </c>
      <c r="BQ643" s="1611" t="str">
        <f t="shared" si="366"/>
        <v/>
      </c>
      <c r="BR643" s="1611" t="str">
        <f t="shared" si="367"/>
        <v/>
      </c>
      <c r="BS643" s="1611" t="str">
        <f t="shared" si="368"/>
        <v/>
      </c>
      <c r="BT643" s="1611" t="str">
        <f t="shared" si="369"/>
        <v/>
      </c>
      <c r="BU643" s="1731">
        <f t="shared" ca="1" si="370"/>
        <v>0</v>
      </c>
      <c r="BV643" s="1594"/>
      <c r="BW643" s="1594"/>
      <c r="BX643" s="1594"/>
      <c r="BY643" s="1594"/>
      <c r="BZ643" s="1594"/>
      <c r="CA643" s="1594"/>
      <c r="CB643" s="1594"/>
      <c r="CC643" s="1594"/>
      <c r="CD643" s="1594"/>
      <c r="CE643" s="1594"/>
      <c r="CF643" s="1594"/>
      <c r="CG643" s="1594"/>
      <c r="CH643" s="1594"/>
      <c r="CI643" s="1594"/>
      <c r="CJ643" s="1594"/>
      <c r="CK643" s="1594"/>
      <c r="CL643" s="1594"/>
      <c r="CM643" s="1594"/>
      <c r="CN643" s="1594"/>
      <c r="CO643" s="1594"/>
      <c r="CP643" s="1594"/>
      <c r="CQ643" s="1594"/>
      <c r="CR643" s="1594"/>
      <c r="CS643" s="1594"/>
      <c r="CT643" s="1594"/>
      <c r="CU643" s="1594"/>
      <c r="CV643" s="1594"/>
      <c r="CW643" s="1594"/>
      <c r="CX643" s="1594"/>
      <c r="CY643" s="1594"/>
      <c r="CZ643" s="1594"/>
      <c r="DA643" s="1594"/>
      <c r="DB643" s="1594"/>
      <c r="DC643" s="1594"/>
      <c r="DD643" s="1594"/>
      <c r="DE643" s="1594"/>
      <c r="DF643" s="1594"/>
      <c r="DG643" s="1594"/>
      <c r="DH643" s="1594"/>
      <c r="DI643" s="1594"/>
      <c r="DJ643" s="1594"/>
      <c r="DK643" s="1594"/>
      <c r="DL643" s="1594"/>
      <c r="DM643" s="1594"/>
      <c r="DN643" s="1594"/>
      <c r="DO643" s="1594"/>
      <c r="DP643" s="1594"/>
      <c r="DQ643" s="1594"/>
      <c r="DR643" s="1594"/>
      <c r="DS643" s="1594"/>
      <c r="DT643" s="1594"/>
      <c r="DU643" s="1594"/>
      <c r="DV643" s="1594"/>
      <c r="DW643" s="1594"/>
      <c r="DX643" s="1594"/>
      <c r="DY643" s="1594"/>
      <c r="DZ643" s="1594"/>
      <c r="EA643" s="1594"/>
      <c r="EB643" s="1594"/>
      <c r="EC643" s="1594"/>
      <c r="ED643" s="1594"/>
      <c r="EE643" s="1594"/>
      <c r="EF643" s="1594"/>
      <c r="EG643" s="1594"/>
      <c r="EH643" s="1594"/>
      <c r="EI643" s="1594"/>
      <c r="EJ643" s="1594"/>
      <c r="EK643" s="1594"/>
      <c r="EL643" s="1594"/>
      <c r="EM643" s="1594"/>
      <c r="EN643" s="1594"/>
      <c r="EO643" s="1594"/>
      <c r="EP643" s="1594"/>
      <c r="EQ643" s="1594"/>
      <c r="ER643" s="1594"/>
      <c r="ES643" s="1594"/>
    </row>
    <row r="644" spans="1:149" s="1595" customFormat="1" ht="12.5">
      <c r="A644" s="1644" t="str">
        <f t="shared" si="357"/>
        <v>Organisation</v>
      </c>
      <c r="B644" s="1758"/>
      <c r="C644" s="1758"/>
      <c r="D644" s="1758"/>
      <c r="E644" s="1761"/>
      <c r="F644" s="1592"/>
      <c r="G644" s="1714">
        <f t="shared" si="358"/>
        <v>0</v>
      </c>
      <c r="H644" s="1645"/>
      <c r="I644" s="1714">
        <f t="shared" si="359"/>
        <v>0</v>
      </c>
      <c r="J644" s="1646"/>
      <c r="K644" s="1646"/>
      <c r="L644" s="1592"/>
      <c r="M644" s="1597"/>
      <c r="N644" s="1597"/>
      <c r="O644" s="1646"/>
      <c r="P644" s="1647"/>
      <c r="Q644" s="1647"/>
      <c r="R644" s="1648"/>
      <c r="S644" s="1603"/>
      <c r="T644" s="1649"/>
      <c r="U644" s="1649"/>
      <c r="V644" s="1649"/>
      <c r="W644" s="1649"/>
      <c r="X644" s="1649"/>
      <c r="Y644" s="1649"/>
      <c r="Z644" s="1649"/>
      <c r="AA644" s="1649"/>
      <c r="AB644" s="1649"/>
      <c r="AC644" s="1649"/>
      <c r="AD644" s="1649"/>
      <c r="AE644" s="1649"/>
      <c r="AF644" s="1610">
        <f t="shared" si="338"/>
        <v>0</v>
      </c>
      <c r="AG644" s="1649"/>
      <c r="AH644" s="1649"/>
      <c r="AI644" s="1649"/>
      <c r="AJ644" s="1649"/>
      <c r="AK644" s="1649"/>
      <c r="AL644" s="1649"/>
      <c r="AM644" s="1649"/>
      <c r="AN644" s="1649"/>
      <c r="AO644" s="1649"/>
      <c r="AP644" s="1649"/>
      <c r="AQ644" s="1649"/>
      <c r="AR644" s="1709"/>
      <c r="AS644" s="1779">
        <f t="shared" si="339"/>
        <v>0</v>
      </c>
      <c r="AT644" s="1711">
        <f t="shared" si="360"/>
        <v>0</v>
      </c>
      <c r="AU644" s="1611">
        <f t="shared" si="340"/>
        <v>0</v>
      </c>
      <c r="AV644" s="1611">
        <f t="shared" si="341"/>
        <v>0</v>
      </c>
      <c r="AW644" s="1611">
        <f t="shared" si="342"/>
        <v>0</v>
      </c>
      <c r="AX644" s="1611">
        <f t="shared" si="343"/>
        <v>0</v>
      </c>
      <c r="AY644" s="1611">
        <f t="shared" si="344"/>
        <v>0</v>
      </c>
      <c r="AZ644" s="1611">
        <f t="shared" si="345"/>
        <v>0</v>
      </c>
      <c r="BA644" s="1611">
        <f t="shared" si="346"/>
        <v>0</v>
      </c>
      <c r="BB644" s="1611">
        <f t="shared" si="347"/>
        <v>0</v>
      </c>
      <c r="BC644" s="1611">
        <f t="shared" si="348"/>
        <v>0</v>
      </c>
      <c r="BD644" s="1611">
        <f t="shared" si="349"/>
        <v>0</v>
      </c>
      <c r="BE644" s="1611">
        <f t="shared" si="350"/>
        <v>0</v>
      </c>
      <c r="BF644" s="1611">
        <f t="shared" si="351"/>
        <v>0</v>
      </c>
      <c r="BG644" s="1611">
        <f t="shared" si="361"/>
        <v>0</v>
      </c>
      <c r="BH644" s="1611" t="str">
        <f t="shared" si="362"/>
        <v/>
      </c>
      <c r="BI644" s="1611" t="str">
        <f t="shared" si="363"/>
        <v/>
      </c>
      <c r="BJ644" s="1611" t="str">
        <f t="shared" si="352"/>
        <v/>
      </c>
      <c r="BK644" s="1611" t="str">
        <f t="shared" si="353"/>
        <v/>
      </c>
      <c r="BL644" s="1611" t="str">
        <f t="shared" ca="1" si="354"/>
        <v/>
      </c>
      <c r="BM644" s="1611" t="str">
        <f t="shared" si="364"/>
        <v/>
      </c>
      <c r="BN644" s="1611" t="str">
        <f t="shared" si="355"/>
        <v/>
      </c>
      <c r="BO644" s="1611" t="str">
        <f t="shared" si="356"/>
        <v/>
      </c>
      <c r="BP644" s="1611" t="str">
        <f t="shared" si="365"/>
        <v/>
      </c>
      <c r="BQ644" s="1611" t="str">
        <f t="shared" si="366"/>
        <v/>
      </c>
      <c r="BR644" s="1611" t="str">
        <f t="shared" si="367"/>
        <v/>
      </c>
      <c r="BS644" s="1611" t="str">
        <f t="shared" si="368"/>
        <v/>
      </c>
      <c r="BT644" s="1611" t="str">
        <f t="shared" si="369"/>
        <v/>
      </c>
      <c r="BU644" s="1731">
        <f t="shared" ca="1" si="370"/>
        <v>0</v>
      </c>
      <c r="BV644" s="1594"/>
      <c r="BW644" s="1594"/>
      <c r="BX644" s="1594"/>
      <c r="BY644" s="1594"/>
      <c r="BZ644" s="1594"/>
      <c r="CA644" s="1594"/>
      <c r="CB644" s="1594"/>
      <c r="CC644" s="1594"/>
      <c r="CD644" s="1594"/>
      <c r="CE644" s="1594"/>
      <c r="CF644" s="1594"/>
      <c r="CG644" s="1594"/>
      <c r="CH644" s="1594"/>
      <c r="CI644" s="1594"/>
      <c r="CJ644" s="1594"/>
      <c r="CK644" s="1594"/>
      <c r="CL644" s="1594"/>
      <c r="CM644" s="1594"/>
      <c r="CN644" s="1594"/>
      <c r="CO644" s="1594"/>
      <c r="CP644" s="1594"/>
      <c r="CQ644" s="1594"/>
      <c r="CR644" s="1594"/>
      <c r="CS644" s="1594"/>
      <c r="CT644" s="1594"/>
      <c r="CU644" s="1594"/>
      <c r="CV644" s="1594"/>
      <c r="CW644" s="1594"/>
      <c r="CX644" s="1594"/>
      <c r="CY644" s="1594"/>
      <c r="CZ644" s="1594"/>
      <c r="DA644" s="1594"/>
      <c r="DB644" s="1594"/>
      <c r="DC644" s="1594"/>
      <c r="DD644" s="1594"/>
      <c r="DE644" s="1594"/>
      <c r="DF644" s="1594"/>
      <c r="DG644" s="1594"/>
      <c r="DH644" s="1594"/>
      <c r="DI644" s="1594"/>
      <c r="DJ644" s="1594"/>
      <c r="DK644" s="1594"/>
      <c r="DL644" s="1594"/>
      <c r="DM644" s="1594"/>
      <c r="DN644" s="1594"/>
      <c r="DO644" s="1594"/>
      <c r="DP644" s="1594"/>
      <c r="DQ644" s="1594"/>
      <c r="DR644" s="1594"/>
      <c r="DS644" s="1594"/>
      <c r="DT644" s="1594"/>
      <c r="DU644" s="1594"/>
      <c r="DV644" s="1594"/>
      <c r="DW644" s="1594"/>
      <c r="DX644" s="1594"/>
      <c r="DY644" s="1594"/>
      <c r="DZ644" s="1594"/>
      <c r="EA644" s="1594"/>
      <c r="EB644" s="1594"/>
      <c r="EC644" s="1594"/>
      <c r="ED644" s="1594"/>
      <c r="EE644" s="1594"/>
      <c r="EF644" s="1594"/>
      <c r="EG644" s="1594"/>
      <c r="EH644" s="1594"/>
      <c r="EI644" s="1594"/>
      <c r="EJ644" s="1594"/>
      <c r="EK644" s="1594"/>
      <c r="EL644" s="1594"/>
      <c r="EM644" s="1594"/>
      <c r="EN644" s="1594"/>
      <c r="EO644" s="1594"/>
      <c r="EP644" s="1594"/>
      <c r="EQ644" s="1594"/>
      <c r="ER644" s="1594"/>
      <c r="ES644" s="1594"/>
    </row>
    <row r="645" spans="1:149" s="1595" customFormat="1" ht="12.5">
      <c r="A645" s="1644" t="str">
        <f t="shared" si="357"/>
        <v>Organisation</v>
      </c>
      <c r="B645" s="1758"/>
      <c r="C645" s="1758"/>
      <c r="D645" s="1758"/>
      <c r="E645" s="1761"/>
      <c r="F645" s="1592"/>
      <c r="G645" s="1714">
        <f t="shared" si="358"/>
        <v>0</v>
      </c>
      <c r="H645" s="1645"/>
      <c r="I645" s="1714">
        <f t="shared" si="359"/>
        <v>0</v>
      </c>
      <c r="J645" s="1646"/>
      <c r="K645" s="1646"/>
      <c r="L645" s="1592"/>
      <c r="M645" s="1597"/>
      <c r="N645" s="1597"/>
      <c r="O645" s="1646"/>
      <c r="P645" s="1647"/>
      <c r="Q645" s="1647"/>
      <c r="R645" s="1648"/>
      <c r="S645" s="1603"/>
      <c r="T645" s="1649"/>
      <c r="U645" s="1649"/>
      <c r="V645" s="1649"/>
      <c r="W645" s="1649"/>
      <c r="X645" s="1649"/>
      <c r="Y645" s="1649"/>
      <c r="Z645" s="1649"/>
      <c r="AA645" s="1649"/>
      <c r="AB645" s="1649"/>
      <c r="AC645" s="1649"/>
      <c r="AD645" s="1649"/>
      <c r="AE645" s="1649"/>
      <c r="AF645" s="1610">
        <f t="shared" si="338"/>
        <v>0</v>
      </c>
      <c r="AG645" s="1649"/>
      <c r="AH645" s="1649"/>
      <c r="AI645" s="1649"/>
      <c r="AJ645" s="1649"/>
      <c r="AK645" s="1649"/>
      <c r="AL645" s="1649"/>
      <c r="AM645" s="1649"/>
      <c r="AN645" s="1649"/>
      <c r="AO645" s="1649"/>
      <c r="AP645" s="1649"/>
      <c r="AQ645" s="1649"/>
      <c r="AR645" s="1709"/>
      <c r="AS645" s="1779">
        <f t="shared" si="339"/>
        <v>0</v>
      </c>
      <c r="AT645" s="1711">
        <f t="shared" si="360"/>
        <v>0</v>
      </c>
      <c r="AU645" s="1611">
        <f t="shared" si="340"/>
        <v>0</v>
      </c>
      <c r="AV645" s="1611">
        <f t="shared" si="341"/>
        <v>0</v>
      </c>
      <c r="AW645" s="1611">
        <f t="shared" si="342"/>
        <v>0</v>
      </c>
      <c r="AX645" s="1611">
        <f t="shared" si="343"/>
        <v>0</v>
      </c>
      <c r="AY645" s="1611">
        <f t="shared" si="344"/>
        <v>0</v>
      </c>
      <c r="AZ645" s="1611">
        <f t="shared" si="345"/>
        <v>0</v>
      </c>
      <c r="BA645" s="1611">
        <f t="shared" si="346"/>
        <v>0</v>
      </c>
      <c r="BB645" s="1611">
        <f t="shared" si="347"/>
        <v>0</v>
      </c>
      <c r="BC645" s="1611">
        <f t="shared" si="348"/>
        <v>0</v>
      </c>
      <c r="BD645" s="1611">
        <f t="shared" si="349"/>
        <v>0</v>
      </c>
      <c r="BE645" s="1611">
        <f t="shared" si="350"/>
        <v>0</v>
      </c>
      <c r="BF645" s="1611">
        <f t="shared" si="351"/>
        <v>0</v>
      </c>
      <c r="BG645" s="1611">
        <f t="shared" si="361"/>
        <v>0</v>
      </c>
      <c r="BH645" s="1611" t="str">
        <f t="shared" si="362"/>
        <v/>
      </c>
      <c r="BI645" s="1611" t="str">
        <f t="shared" si="363"/>
        <v/>
      </c>
      <c r="BJ645" s="1611" t="str">
        <f t="shared" si="352"/>
        <v/>
      </c>
      <c r="BK645" s="1611" t="str">
        <f t="shared" si="353"/>
        <v/>
      </c>
      <c r="BL645" s="1611" t="str">
        <f t="shared" ca="1" si="354"/>
        <v/>
      </c>
      <c r="BM645" s="1611" t="str">
        <f t="shared" si="364"/>
        <v/>
      </c>
      <c r="BN645" s="1611" t="str">
        <f t="shared" si="355"/>
        <v/>
      </c>
      <c r="BO645" s="1611" t="str">
        <f t="shared" si="356"/>
        <v/>
      </c>
      <c r="BP645" s="1611" t="str">
        <f t="shared" si="365"/>
        <v/>
      </c>
      <c r="BQ645" s="1611" t="str">
        <f t="shared" si="366"/>
        <v/>
      </c>
      <c r="BR645" s="1611" t="str">
        <f t="shared" si="367"/>
        <v/>
      </c>
      <c r="BS645" s="1611" t="str">
        <f t="shared" si="368"/>
        <v/>
      </c>
      <c r="BT645" s="1611" t="str">
        <f t="shared" si="369"/>
        <v/>
      </c>
      <c r="BU645" s="1731">
        <f t="shared" ca="1" si="370"/>
        <v>0</v>
      </c>
      <c r="BV645" s="1594"/>
      <c r="BW645" s="1594"/>
      <c r="BX645" s="1594"/>
      <c r="BY645" s="1594"/>
      <c r="BZ645" s="1594"/>
      <c r="CA645" s="1594"/>
      <c r="CB645" s="1594"/>
      <c r="CC645" s="1594"/>
      <c r="CD645" s="1594"/>
      <c r="CE645" s="1594"/>
      <c r="CF645" s="1594"/>
      <c r="CG645" s="1594"/>
      <c r="CH645" s="1594"/>
      <c r="CI645" s="1594"/>
      <c r="CJ645" s="1594"/>
      <c r="CK645" s="1594"/>
      <c r="CL645" s="1594"/>
      <c r="CM645" s="1594"/>
      <c r="CN645" s="1594"/>
      <c r="CO645" s="1594"/>
      <c r="CP645" s="1594"/>
      <c r="CQ645" s="1594"/>
      <c r="CR645" s="1594"/>
      <c r="CS645" s="1594"/>
      <c r="CT645" s="1594"/>
      <c r="CU645" s="1594"/>
      <c r="CV645" s="1594"/>
      <c r="CW645" s="1594"/>
      <c r="CX645" s="1594"/>
      <c r="CY645" s="1594"/>
      <c r="CZ645" s="1594"/>
      <c r="DA645" s="1594"/>
      <c r="DB645" s="1594"/>
      <c r="DC645" s="1594"/>
      <c r="DD645" s="1594"/>
      <c r="DE645" s="1594"/>
      <c r="DF645" s="1594"/>
      <c r="DG645" s="1594"/>
      <c r="DH645" s="1594"/>
      <c r="DI645" s="1594"/>
      <c r="DJ645" s="1594"/>
      <c r="DK645" s="1594"/>
      <c r="DL645" s="1594"/>
      <c r="DM645" s="1594"/>
      <c r="DN645" s="1594"/>
      <c r="DO645" s="1594"/>
      <c r="DP645" s="1594"/>
      <c r="DQ645" s="1594"/>
      <c r="DR645" s="1594"/>
      <c r="DS645" s="1594"/>
      <c r="DT645" s="1594"/>
      <c r="DU645" s="1594"/>
      <c r="DV645" s="1594"/>
      <c r="DW645" s="1594"/>
      <c r="DX645" s="1594"/>
      <c r="DY645" s="1594"/>
      <c r="DZ645" s="1594"/>
      <c r="EA645" s="1594"/>
      <c r="EB645" s="1594"/>
      <c r="EC645" s="1594"/>
      <c r="ED645" s="1594"/>
      <c r="EE645" s="1594"/>
      <c r="EF645" s="1594"/>
      <c r="EG645" s="1594"/>
      <c r="EH645" s="1594"/>
      <c r="EI645" s="1594"/>
      <c r="EJ645" s="1594"/>
      <c r="EK645" s="1594"/>
      <c r="EL645" s="1594"/>
      <c r="EM645" s="1594"/>
      <c r="EN645" s="1594"/>
      <c r="EO645" s="1594"/>
      <c r="EP645" s="1594"/>
      <c r="EQ645" s="1594"/>
      <c r="ER645" s="1594"/>
      <c r="ES645" s="1594"/>
    </row>
    <row r="646" spans="1:149" s="1595" customFormat="1" ht="12.5">
      <c r="A646" s="1644" t="str">
        <f t="shared" si="357"/>
        <v>Organisation</v>
      </c>
      <c r="B646" s="1758"/>
      <c r="C646" s="1758"/>
      <c r="D646" s="1758"/>
      <c r="E646" s="1761"/>
      <c r="F646" s="1592"/>
      <c r="G646" s="1714">
        <f t="shared" si="358"/>
        <v>0</v>
      </c>
      <c r="H646" s="1645"/>
      <c r="I646" s="1714">
        <f t="shared" si="359"/>
        <v>0</v>
      </c>
      <c r="J646" s="1646"/>
      <c r="K646" s="1646"/>
      <c r="L646" s="1592"/>
      <c r="M646" s="1597"/>
      <c r="N646" s="1597"/>
      <c r="O646" s="1646"/>
      <c r="P646" s="1647"/>
      <c r="Q646" s="1647"/>
      <c r="R646" s="1648"/>
      <c r="S646" s="1603"/>
      <c r="T646" s="1649"/>
      <c r="U646" s="1649"/>
      <c r="V646" s="1649"/>
      <c r="W646" s="1649"/>
      <c r="X646" s="1649"/>
      <c r="Y646" s="1649"/>
      <c r="Z646" s="1649"/>
      <c r="AA646" s="1649"/>
      <c r="AB646" s="1649"/>
      <c r="AC646" s="1649"/>
      <c r="AD646" s="1649"/>
      <c r="AE646" s="1649"/>
      <c r="AF646" s="1610">
        <f t="shared" si="338"/>
        <v>0</v>
      </c>
      <c r="AG646" s="1649"/>
      <c r="AH646" s="1649"/>
      <c r="AI646" s="1649"/>
      <c r="AJ646" s="1649"/>
      <c r="AK646" s="1649"/>
      <c r="AL646" s="1649"/>
      <c r="AM646" s="1649"/>
      <c r="AN646" s="1649"/>
      <c r="AO646" s="1649"/>
      <c r="AP646" s="1649"/>
      <c r="AQ646" s="1649"/>
      <c r="AR646" s="1709"/>
      <c r="AS646" s="1779">
        <f t="shared" si="339"/>
        <v>0</v>
      </c>
      <c r="AT646" s="1711">
        <f t="shared" si="360"/>
        <v>0</v>
      </c>
      <c r="AU646" s="1611">
        <f t="shared" si="340"/>
        <v>0</v>
      </c>
      <c r="AV646" s="1611">
        <f t="shared" si="341"/>
        <v>0</v>
      </c>
      <c r="AW646" s="1611">
        <f t="shared" si="342"/>
        <v>0</v>
      </c>
      <c r="AX646" s="1611">
        <f t="shared" si="343"/>
        <v>0</v>
      </c>
      <c r="AY646" s="1611">
        <f t="shared" si="344"/>
        <v>0</v>
      </c>
      <c r="AZ646" s="1611">
        <f t="shared" si="345"/>
        <v>0</v>
      </c>
      <c r="BA646" s="1611">
        <f t="shared" si="346"/>
        <v>0</v>
      </c>
      <c r="BB646" s="1611">
        <f t="shared" si="347"/>
        <v>0</v>
      </c>
      <c r="BC646" s="1611">
        <f t="shared" si="348"/>
        <v>0</v>
      </c>
      <c r="BD646" s="1611">
        <f t="shared" si="349"/>
        <v>0</v>
      </c>
      <c r="BE646" s="1611">
        <f t="shared" si="350"/>
        <v>0</v>
      </c>
      <c r="BF646" s="1611">
        <f t="shared" si="351"/>
        <v>0</v>
      </c>
      <c r="BG646" s="1611">
        <f t="shared" si="361"/>
        <v>0</v>
      </c>
      <c r="BH646" s="1611" t="str">
        <f t="shared" si="362"/>
        <v/>
      </c>
      <c r="BI646" s="1611" t="str">
        <f t="shared" si="363"/>
        <v/>
      </c>
      <c r="BJ646" s="1611" t="str">
        <f t="shared" si="352"/>
        <v/>
      </c>
      <c r="BK646" s="1611" t="str">
        <f t="shared" si="353"/>
        <v/>
      </c>
      <c r="BL646" s="1611" t="str">
        <f t="shared" ca="1" si="354"/>
        <v/>
      </c>
      <c r="BM646" s="1611" t="str">
        <f t="shared" si="364"/>
        <v/>
      </c>
      <c r="BN646" s="1611" t="str">
        <f t="shared" si="355"/>
        <v/>
      </c>
      <c r="BO646" s="1611" t="str">
        <f t="shared" si="356"/>
        <v/>
      </c>
      <c r="BP646" s="1611" t="str">
        <f t="shared" si="365"/>
        <v/>
      </c>
      <c r="BQ646" s="1611" t="str">
        <f t="shared" si="366"/>
        <v/>
      </c>
      <c r="BR646" s="1611" t="str">
        <f t="shared" si="367"/>
        <v/>
      </c>
      <c r="BS646" s="1611" t="str">
        <f t="shared" si="368"/>
        <v/>
      </c>
      <c r="BT646" s="1611" t="str">
        <f t="shared" si="369"/>
        <v/>
      </c>
      <c r="BU646" s="1731">
        <f t="shared" ca="1" si="370"/>
        <v>0</v>
      </c>
      <c r="BV646" s="1594"/>
      <c r="BW646" s="1594"/>
      <c r="BX646" s="1594"/>
      <c r="BY646" s="1594"/>
      <c r="BZ646" s="1594"/>
      <c r="CA646" s="1594"/>
      <c r="CB646" s="1594"/>
      <c r="CC646" s="1594"/>
      <c r="CD646" s="1594"/>
      <c r="CE646" s="1594"/>
      <c r="CF646" s="1594"/>
      <c r="CG646" s="1594"/>
      <c r="CH646" s="1594"/>
      <c r="CI646" s="1594"/>
      <c r="CJ646" s="1594"/>
      <c r="CK646" s="1594"/>
      <c r="CL646" s="1594"/>
      <c r="CM646" s="1594"/>
      <c r="CN646" s="1594"/>
      <c r="CO646" s="1594"/>
      <c r="CP646" s="1594"/>
      <c r="CQ646" s="1594"/>
      <c r="CR646" s="1594"/>
      <c r="CS646" s="1594"/>
      <c r="CT646" s="1594"/>
      <c r="CU646" s="1594"/>
      <c r="CV646" s="1594"/>
      <c r="CW646" s="1594"/>
      <c r="CX646" s="1594"/>
      <c r="CY646" s="1594"/>
      <c r="CZ646" s="1594"/>
      <c r="DA646" s="1594"/>
      <c r="DB646" s="1594"/>
      <c r="DC646" s="1594"/>
      <c r="DD646" s="1594"/>
      <c r="DE646" s="1594"/>
      <c r="DF646" s="1594"/>
      <c r="DG646" s="1594"/>
      <c r="DH646" s="1594"/>
      <c r="DI646" s="1594"/>
      <c r="DJ646" s="1594"/>
      <c r="DK646" s="1594"/>
      <c r="DL646" s="1594"/>
      <c r="DM646" s="1594"/>
      <c r="DN646" s="1594"/>
      <c r="DO646" s="1594"/>
      <c r="DP646" s="1594"/>
      <c r="DQ646" s="1594"/>
      <c r="DR646" s="1594"/>
      <c r="DS646" s="1594"/>
      <c r="DT646" s="1594"/>
      <c r="DU646" s="1594"/>
      <c r="DV646" s="1594"/>
      <c r="DW646" s="1594"/>
      <c r="DX646" s="1594"/>
      <c r="DY646" s="1594"/>
      <c r="DZ646" s="1594"/>
      <c r="EA646" s="1594"/>
      <c r="EB646" s="1594"/>
      <c r="EC646" s="1594"/>
      <c r="ED646" s="1594"/>
      <c r="EE646" s="1594"/>
      <c r="EF646" s="1594"/>
      <c r="EG646" s="1594"/>
      <c r="EH646" s="1594"/>
      <c r="EI646" s="1594"/>
      <c r="EJ646" s="1594"/>
      <c r="EK646" s="1594"/>
      <c r="EL646" s="1594"/>
      <c r="EM646" s="1594"/>
      <c r="EN646" s="1594"/>
      <c r="EO646" s="1594"/>
      <c r="EP646" s="1594"/>
      <c r="EQ646" s="1594"/>
      <c r="ER646" s="1594"/>
      <c r="ES646" s="1594"/>
    </row>
    <row r="647" spans="1:149" s="1595" customFormat="1" ht="12.5">
      <c r="A647" s="1644" t="str">
        <f t="shared" si="357"/>
        <v>Organisation</v>
      </c>
      <c r="B647" s="1758"/>
      <c r="C647" s="1758"/>
      <c r="D647" s="1758"/>
      <c r="E647" s="1761"/>
      <c r="F647" s="1592"/>
      <c r="G647" s="1714">
        <f t="shared" si="358"/>
        <v>0</v>
      </c>
      <c r="H647" s="1645"/>
      <c r="I647" s="1714">
        <f t="shared" si="359"/>
        <v>0</v>
      </c>
      <c r="J647" s="1646"/>
      <c r="K647" s="1646"/>
      <c r="L647" s="1592"/>
      <c r="M647" s="1597"/>
      <c r="N647" s="1597"/>
      <c r="O647" s="1646"/>
      <c r="P647" s="1647"/>
      <c r="Q647" s="1647"/>
      <c r="R647" s="1648"/>
      <c r="S647" s="1603"/>
      <c r="T647" s="1649"/>
      <c r="U647" s="1649"/>
      <c r="V647" s="1649"/>
      <c r="W647" s="1649"/>
      <c r="X647" s="1649"/>
      <c r="Y647" s="1649"/>
      <c r="Z647" s="1649"/>
      <c r="AA647" s="1649"/>
      <c r="AB647" s="1649"/>
      <c r="AC647" s="1649"/>
      <c r="AD647" s="1649"/>
      <c r="AE647" s="1649"/>
      <c r="AF647" s="1610">
        <f t="shared" si="338"/>
        <v>0</v>
      </c>
      <c r="AG647" s="1649"/>
      <c r="AH647" s="1649"/>
      <c r="AI647" s="1649"/>
      <c r="AJ647" s="1649"/>
      <c r="AK647" s="1649"/>
      <c r="AL647" s="1649"/>
      <c r="AM647" s="1649"/>
      <c r="AN647" s="1649"/>
      <c r="AO647" s="1649"/>
      <c r="AP647" s="1649"/>
      <c r="AQ647" s="1649"/>
      <c r="AR647" s="1709"/>
      <c r="AS647" s="1779">
        <f t="shared" si="339"/>
        <v>0</v>
      </c>
      <c r="AT647" s="1711">
        <f t="shared" si="360"/>
        <v>0</v>
      </c>
      <c r="AU647" s="1611">
        <f t="shared" si="340"/>
        <v>0</v>
      </c>
      <c r="AV647" s="1611">
        <f t="shared" si="341"/>
        <v>0</v>
      </c>
      <c r="AW647" s="1611">
        <f t="shared" si="342"/>
        <v>0</v>
      </c>
      <c r="AX647" s="1611">
        <f t="shared" si="343"/>
        <v>0</v>
      </c>
      <c r="AY647" s="1611">
        <f t="shared" si="344"/>
        <v>0</v>
      </c>
      <c r="AZ647" s="1611">
        <f t="shared" si="345"/>
        <v>0</v>
      </c>
      <c r="BA647" s="1611">
        <f t="shared" si="346"/>
        <v>0</v>
      </c>
      <c r="BB647" s="1611">
        <f t="shared" si="347"/>
        <v>0</v>
      </c>
      <c r="BC647" s="1611">
        <f t="shared" si="348"/>
        <v>0</v>
      </c>
      <c r="BD647" s="1611">
        <f t="shared" si="349"/>
        <v>0</v>
      </c>
      <c r="BE647" s="1611">
        <f t="shared" si="350"/>
        <v>0</v>
      </c>
      <c r="BF647" s="1611">
        <f t="shared" si="351"/>
        <v>0</v>
      </c>
      <c r="BG647" s="1611">
        <f t="shared" si="361"/>
        <v>0</v>
      </c>
      <c r="BH647" s="1611" t="str">
        <f t="shared" si="362"/>
        <v/>
      </c>
      <c r="BI647" s="1611" t="str">
        <f t="shared" si="363"/>
        <v/>
      </c>
      <c r="BJ647" s="1611" t="str">
        <f t="shared" si="352"/>
        <v/>
      </c>
      <c r="BK647" s="1611" t="str">
        <f t="shared" si="353"/>
        <v/>
      </c>
      <c r="BL647" s="1611" t="str">
        <f t="shared" ca="1" si="354"/>
        <v/>
      </c>
      <c r="BM647" s="1611" t="str">
        <f t="shared" si="364"/>
        <v/>
      </c>
      <c r="BN647" s="1611" t="str">
        <f t="shared" si="355"/>
        <v/>
      </c>
      <c r="BO647" s="1611" t="str">
        <f t="shared" si="356"/>
        <v/>
      </c>
      <c r="BP647" s="1611" t="str">
        <f t="shared" si="365"/>
        <v/>
      </c>
      <c r="BQ647" s="1611" t="str">
        <f t="shared" si="366"/>
        <v/>
      </c>
      <c r="BR647" s="1611" t="str">
        <f t="shared" si="367"/>
        <v/>
      </c>
      <c r="BS647" s="1611" t="str">
        <f t="shared" si="368"/>
        <v/>
      </c>
      <c r="BT647" s="1611" t="str">
        <f t="shared" si="369"/>
        <v/>
      </c>
      <c r="BU647" s="1731">
        <f t="shared" ca="1" si="370"/>
        <v>0</v>
      </c>
      <c r="BV647" s="1594"/>
      <c r="BW647" s="1594"/>
      <c r="BX647" s="1594"/>
      <c r="BY647" s="1594"/>
      <c r="BZ647" s="1594"/>
      <c r="CA647" s="1594"/>
      <c r="CB647" s="1594"/>
      <c r="CC647" s="1594"/>
      <c r="CD647" s="1594"/>
      <c r="CE647" s="1594"/>
      <c r="CF647" s="1594"/>
      <c r="CG647" s="1594"/>
      <c r="CH647" s="1594"/>
      <c r="CI647" s="1594"/>
      <c r="CJ647" s="1594"/>
      <c r="CK647" s="1594"/>
      <c r="CL647" s="1594"/>
      <c r="CM647" s="1594"/>
      <c r="CN647" s="1594"/>
      <c r="CO647" s="1594"/>
      <c r="CP647" s="1594"/>
      <c r="CQ647" s="1594"/>
      <c r="CR647" s="1594"/>
      <c r="CS647" s="1594"/>
      <c r="CT647" s="1594"/>
      <c r="CU647" s="1594"/>
      <c r="CV647" s="1594"/>
      <c r="CW647" s="1594"/>
      <c r="CX647" s="1594"/>
      <c r="CY647" s="1594"/>
      <c r="CZ647" s="1594"/>
      <c r="DA647" s="1594"/>
      <c r="DB647" s="1594"/>
      <c r="DC647" s="1594"/>
      <c r="DD647" s="1594"/>
      <c r="DE647" s="1594"/>
      <c r="DF647" s="1594"/>
      <c r="DG647" s="1594"/>
      <c r="DH647" s="1594"/>
      <c r="DI647" s="1594"/>
      <c r="DJ647" s="1594"/>
      <c r="DK647" s="1594"/>
      <c r="DL647" s="1594"/>
      <c r="DM647" s="1594"/>
      <c r="DN647" s="1594"/>
      <c r="DO647" s="1594"/>
      <c r="DP647" s="1594"/>
      <c r="DQ647" s="1594"/>
      <c r="DR647" s="1594"/>
      <c r="DS647" s="1594"/>
      <c r="DT647" s="1594"/>
      <c r="DU647" s="1594"/>
      <c r="DV647" s="1594"/>
      <c r="DW647" s="1594"/>
      <c r="DX647" s="1594"/>
      <c r="DY647" s="1594"/>
      <c r="DZ647" s="1594"/>
      <c r="EA647" s="1594"/>
      <c r="EB647" s="1594"/>
      <c r="EC647" s="1594"/>
      <c r="ED647" s="1594"/>
      <c r="EE647" s="1594"/>
      <c r="EF647" s="1594"/>
      <c r="EG647" s="1594"/>
      <c r="EH647" s="1594"/>
      <c r="EI647" s="1594"/>
      <c r="EJ647" s="1594"/>
      <c r="EK647" s="1594"/>
      <c r="EL647" s="1594"/>
      <c r="EM647" s="1594"/>
      <c r="EN647" s="1594"/>
      <c r="EO647" s="1594"/>
      <c r="EP647" s="1594"/>
      <c r="EQ647" s="1594"/>
      <c r="ER647" s="1594"/>
      <c r="ES647" s="1594"/>
    </row>
    <row r="648" spans="1:149" s="1595" customFormat="1" ht="12.5">
      <c r="A648" s="1644" t="str">
        <f t="shared" si="357"/>
        <v>Organisation</v>
      </c>
      <c r="B648" s="1758"/>
      <c r="C648" s="1758"/>
      <c r="D648" s="1758"/>
      <c r="E648" s="1761"/>
      <c r="F648" s="1592"/>
      <c r="G648" s="1714">
        <f t="shared" si="358"/>
        <v>0</v>
      </c>
      <c r="H648" s="1645"/>
      <c r="I648" s="1714">
        <f t="shared" si="359"/>
        <v>0</v>
      </c>
      <c r="J648" s="1646"/>
      <c r="K648" s="1646"/>
      <c r="L648" s="1592"/>
      <c r="M648" s="1597"/>
      <c r="N648" s="1597"/>
      <c r="O648" s="1646"/>
      <c r="P648" s="1647"/>
      <c r="Q648" s="1647"/>
      <c r="R648" s="1648"/>
      <c r="S648" s="1603"/>
      <c r="T648" s="1649"/>
      <c r="U648" s="1649"/>
      <c r="V648" s="1649"/>
      <c r="W648" s="1649"/>
      <c r="X648" s="1649"/>
      <c r="Y648" s="1649"/>
      <c r="Z648" s="1649"/>
      <c r="AA648" s="1649"/>
      <c r="AB648" s="1649"/>
      <c r="AC648" s="1649"/>
      <c r="AD648" s="1649"/>
      <c r="AE648" s="1649"/>
      <c r="AF648" s="1610">
        <f t="shared" si="338"/>
        <v>0</v>
      </c>
      <c r="AG648" s="1649"/>
      <c r="AH648" s="1649"/>
      <c r="AI648" s="1649"/>
      <c r="AJ648" s="1649"/>
      <c r="AK648" s="1649"/>
      <c r="AL648" s="1649"/>
      <c r="AM648" s="1649"/>
      <c r="AN648" s="1649"/>
      <c r="AO648" s="1649"/>
      <c r="AP648" s="1649"/>
      <c r="AQ648" s="1649"/>
      <c r="AR648" s="1709"/>
      <c r="AS648" s="1779">
        <f t="shared" si="339"/>
        <v>0</v>
      </c>
      <c r="AT648" s="1711">
        <f t="shared" si="360"/>
        <v>0</v>
      </c>
      <c r="AU648" s="1611">
        <f t="shared" si="340"/>
        <v>0</v>
      </c>
      <c r="AV648" s="1611">
        <f t="shared" si="341"/>
        <v>0</v>
      </c>
      <c r="AW648" s="1611">
        <f t="shared" si="342"/>
        <v>0</v>
      </c>
      <c r="AX648" s="1611">
        <f t="shared" si="343"/>
        <v>0</v>
      </c>
      <c r="AY648" s="1611">
        <f t="shared" si="344"/>
        <v>0</v>
      </c>
      <c r="AZ648" s="1611">
        <f t="shared" si="345"/>
        <v>0</v>
      </c>
      <c r="BA648" s="1611">
        <f t="shared" si="346"/>
        <v>0</v>
      </c>
      <c r="BB648" s="1611">
        <f t="shared" si="347"/>
        <v>0</v>
      </c>
      <c r="BC648" s="1611">
        <f t="shared" si="348"/>
        <v>0</v>
      </c>
      <c r="BD648" s="1611">
        <f t="shared" si="349"/>
        <v>0</v>
      </c>
      <c r="BE648" s="1611">
        <f t="shared" si="350"/>
        <v>0</v>
      </c>
      <c r="BF648" s="1611">
        <f t="shared" si="351"/>
        <v>0</v>
      </c>
      <c r="BG648" s="1611">
        <f t="shared" si="361"/>
        <v>0</v>
      </c>
      <c r="BH648" s="1611" t="str">
        <f t="shared" si="362"/>
        <v/>
      </c>
      <c r="BI648" s="1611" t="str">
        <f t="shared" si="363"/>
        <v/>
      </c>
      <c r="BJ648" s="1611" t="str">
        <f t="shared" si="352"/>
        <v/>
      </c>
      <c r="BK648" s="1611" t="str">
        <f t="shared" si="353"/>
        <v/>
      </c>
      <c r="BL648" s="1611" t="str">
        <f t="shared" ca="1" si="354"/>
        <v/>
      </c>
      <c r="BM648" s="1611" t="str">
        <f t="shared" si="364"/>
        <v/>
      </c>
      <c r="BN648" s="1611" t="str">
        <f t="shared" si="355"/>
        <v/>
      </c>
      <c r="BO648" s="1611" t="str">
        <f t="shared" si="356"/>
        <v/>
      </c>
      <c r="BP648" s="1611" t="str">
        <f t="shared" si="365"/>
        <v/>
      </c>
      <c r="BQ648" s="1611" t="str">
        <f t="shared" si="366"/>
        <v/>
      </c>
      <c r="BR648" s="1611" t="str">
        <f t="shared" si="367"/>
        <v/>
      </c>
      <c r="BS648" s="1611" t="str">
        <f t="shared" si="368"/>
        <v/>
      </c>
      <c r="BT648" s="1611" t="str">
        <f t="shared" si="369"/>
        <v/>
      </c>
      <c r="BU648" s="1731">
        <f t="shared" ca="1" si="370"/>
        <v>0</v>
      </c>
      <c r="BV648" s="1594"/>
      <c r="BW648" s="1594"/>
      <c r="BX648" s="1594"/>
      <c r="BY648" s="1594"/>
      <c r="BZ648" s="1594"/>
      <c r="CA648" s="1594"/>
      <c r="CB648" s="1594"/>
      <c r="CC648" s="1594"/>
      <c r="CD648" s="1594"/>
      <c r="CE648" s="1594"/>
      <c r="CF648" s="1594"/>
      <c r="CG648" s="1594"/>
      <c r="CH648" s="1594"/>
      <c r="CI648" s="1594"/>
      <c r="CJ648" s="1594"/>
      <c r="CK648" s="1594"/>
      <c r="CL648" s="1594"/>
      <c r="CM648" s="1594"/>
      <c r="CN648" s="1594"/>
      <c r="CO648" s="1594"/>
      <c r="CP648" s="1594"/>
      <c r="CQ648" s="1594"/>
      <c r="CR648" s="1594"/>
      <c r="CS648" s="1594"/>
      <c r="CT648" s="1594"/>
      <c r="CU648" s="1594"/>
      <c r="CV648" s="1594"/>
      <c r="CW648" s="1594"/>
      <c r="CX648" s="1594"/>
      <c r="CY648" s="1594"/>
      <c r="CZ648" s="1594"/>
      <c r="DA648" s="1594"/>
      <c r="DB648" s="1594"/>
      <c r="DC648" s="1594"/>
      <c r="DD648" s="1594"/>
      <c r="DE648" s="1594"/>
      <c r="DF648" s="1594"/>
      <c r="DG648" s="1594"/>
      <c r="DH648" s="1594"/>
      <c r="DI648" s="1594"/>
      <c r="DJ648" s="1594"/>
      <c r="DK648" s="1594"/>
      <c r="DL648" s="1594"/>
      <c r="DM648" s="1594"/>
      <c r="DN648" s="1594"/>
      <c r="DO648" s="1594"/>
      <c r="DP648" s="1594"/>
      <c r="DQ648" s="1594"/>
      <c r="DR648" s="1594"/>
      <c r="DS648" s="1594"/>
      <c r="DT648" s="1594"/>
      <c r="DU648" s="1594"/>
      <c r="DV648" s="1594"/>
      <c r="DW648" s="1594"/>
      <c r="DX648" s="1594"/>
      <c r="DY648" s="1594"/>
      <c r="DZ648" s="1594"/>
      <c r="EA648" s="1594"/>
      <c r="EB648" s="1594"/>
      <c r="EC648" s="1594"/>
      <c r="ED648" s="1594"/>
      <c r="EE648" s="1594"/>
      <c r="EF648" s="1594"/>
      <c r="EG648" s="1594"/>
      <c r="EH648" s="1594"/>
      <c r="EI648" s="1594"/>
      <c r="EJ648" s="1594"/>
      <c r="EK648" s="1594"/>
      <c r="EL648" s="1594"/>
      <c r="EM648" s="1594"/>
      <c r="EN648" s="1594"/>
      <c r="EO648" s="1594"/>
      <c r="EP648" s="1594"/>
      <c r="EQ648" s="1594"/>
      <c r="ER648" s="1594"/>
      <c r="ES648" s="1594"/>
    </row>
    <row r="649" spans="1:149" s="1595" customFormat="1" ht="12.5">
      <c r="A649" s="1644" t="str">
        <f t="shared" si="357"/>
        <v>Organisation</v>
      </c>
      <c r="B649" s="1758"/>
      <c r="C649" s="1758"/>
      <c r="D649" s="1758"/>
      <c r="E649" s="1761"/>
      <c r="F649" s="1592"/>
      <c r="G649" s="1714">
        <f t="shared" si="358"/>
        <v>0</v>
      </c>
      <c r="H649" s="1645"/>
      <c r="I649" s="1714">
        <f t="shared" si="359"/>
        <v>0</v>
      </c>
      <c r="J649" s="1646"/>
      <c r="K649" s="1646"/>
      <c r="L649" s="1592"/>
      <c r="M649" s="1597"/>
      <c r="N649" s="1597"/>
      <c r="O649" s="1646"/>
      <c r="P649" s="1647"/>
      <c r="Q649" s="1647"/>
      <c r="R649" s="1648"/>
      <c r="S649" s="1603"/>
      <c r="T649" s="1649"/>
      <c r="U649" s="1649"/>
      <c r="V649" s="1649"/>
      <c r="W649" s="1649"/>
      <c r="X649" s="1649"/>
      <c r="Y649" s="1649"/>
      <c r="Z649" s="1649"/>
      <c r="AA649" s="1649"/>
      <c r="AB649" s="1649"/>
      <c r="AC649" s="1649"/>
      <c r="AD649" s="1649"/>
      <c r="AE649" s="1649"/>
      <c r="AF649" s="1610">
        <f t="shared" si="338"/>
        <v>0</v>
      </c>
      <c r="AG649" s="1649"/>
      <c r="AH649" s="1649"/>
      <c r="AI649" s="1649"/>
      <c r="AJ649" s="1649"/>
      <c r="AK649" s="1649"/>
      <c r="AL649" s="1649"/>
      <c r="AM649" s="1649"/>
      <c r="AN649" s="1649"/>
      <c r="AO649" s="1649"/>
      <c r="AP649" s="1649"/>
      <c r="AQ649" s="1649"/>
      <c r="AR649" s="1709"/>
      <c r="AS649" s="1779">
        <f t="shared" si="339"/>
        <v>0</v>
      </c>
      <c r="AT649" s="1711">
        <f t="shared" si="360"/>
        <v>0</v>
      </c>
      <c r="AU649" s="1611">
        <f t="shared" si="340"/>
        <v>0</v>
      </c>
      <c r="AV649" s="1611">
        <f t="shared" si="341"/>
        <v>0</v>
      </c>
      <c r="AW649" s="1611">
        <f t="shared" si="342"/>
        <v>0</v>
      </c>
      <c r="AX649" s="1611">
        <f t="shared" si="343"/>
        <v>0</v>
      </c>
      <c r="AY649" s="1611">
        <f t="shared" si="344"/>
        <v>0</v>
      </c>
      <c r="AZ649" s="1611">
        <f t="shared" si="345"/>
        <v>0</v>
      </c>
      <c r="BA649" s="1611">
        <f t="shared" si="346"/>
        <v>0</v>
      </c>
      <c r="BB649" s="1611">
        <f t="shared" si="347"/>
        <v>0</v>
      </c>
      <c r="BC649" s="1611">
        <f t="shared" si="348"/>
        <v>0</v>
      </c>
      <c r="BD649" s="1611">
        <f t="shared" si="349"/>
        <v>0</v>
      </c>
      <c r="BE649" s="1611">
        <f t="shared" si="350"/>
        <v>0</v>
      </c>
      <c r="BF649" s="1611">
        <f t="shared" si="351"/>
        <v>0</v>
      </c>
      <c r="BG649" s="1611">
        <f t="shared" si="361"/>
        <v>0</v>
      </c>
      <c r="BH649" s="1611" t="str">
        <f t="shared" si="362"/>
        <v/>
      </c>
      <c r="BI649" s="1611" t="str">
        <f t="shared" si="363"/>
        <v/>
      </c>
      <c r="BJ649" s="1611" t="str">
        <f t="shared" si="352"/>
        <v/>
      </c>
      <c r="BK649" s="1611" t="str">
        <f t="shared" si="353"/>
        <v/>
      </c>
      <c r="BL649" s="1611" t="str">
        <f t="shared" ca="1" si="354"/>
        <v/>
      </c>
      <c r="BM649" s="1611" t="str">
        <f t="shared" si="364"/>
        <v/>
      </c>
      <c r="BN649" s="1611" t="str">
        <f t="shared" si="355"/>
        <v/>
      </c>
      <c r="BO649" s="1611" t="str">
        <f t="shared" si="356"/>
        <v/>
      </c>
      <c r="BP649" s="1611" t="str">
        <f t="shared" si="365"/>
        <v/>
      </c>
      <c r="BQ649" s="1611" t="str">
        <f t="shared" si="366"/>
        <v/>
      </c>
      <c r="BR649" s="1611" t="str">
        <f t="shared" si="367"/>
        <v/>
      </c>
      <c r="BS649" s="1611" t="str">
        <f t="shared" si="368"/>
        <v/>
      </c>
      <c r="BT649" s="1611" t="str">
        <f t="shared" si="369"/>
        <v/>
      </c>
      <c r="BU649" s="1731">
        <f t="shared" ca="1" si="370"/>
        <v>0</v>
      </c>
      <c r="BV649" s="1594"/>
      <c r="BW649" s="1594"/>
      <c r="BX649" s="1594"/>
      <c r="BY649" s="1594"/>
      <c r="BZ649" s="1594"/>
      <c r="CA649" s="1594"/>
      <c r="CB649" s="1594"/>
      <c r="CC649" s="1594"/>
      <c r="CD649" s="1594"/>
      <c r="CE649" s="1594"/>
      <c r="CF649" s="1594"/>
      <c r="CG649" s="1594"/>
      <c r="CH649" s="1594"/>
      <c r="CI649" s="1594"/>
      <c r="CJ649" s="1594"/>
      <c r="CK649" s="1594"/>
      <c r="CL649" s="1594"/>
      <c r="CM649" s="1594"/>
      <c r="CN649" s="1594"/>
      <c r="CO649" s="1594"/>
      <c r="CP649" s="1594"/>
      <c r="CQ649" s="1594"/>
      <c r="CR649" s="1594"/>
      <c r="CS649" s="1594"/>
      <c r="CT649" s="1594"/>
      <c r="CU649" s="1594"/>
      <c r="CV649" s="1594"/>
      <c r="CW649" s="1594"/>
      <c r="CX649" s="1594"/>
      <c r="CY649" s="1594"/>
      <c r="CZ649" s="1594"/>
      <c r="DA649" s="1594"/>
      <c r="DB649" s="1594"/>
      <c r="DC649" s="1594"/>
      <c r="DD649" s="1594"/>
      <c r="DE649" s="1594"/>
      <c r="DF649" s="1594"/>
      <c r="DG649" s="1594"/>
      <c r="DH649" s="1594"/>
      <c r="DI649" s="1594"/>
      <c r="DJ649" s="1594"/>
      <c r="DK649" s="1594"/>
      <c r="DL649" s="1594"/>
      <c r="DM649" s="1594"/>
      <c r="DN649" s="1594"/>
      <c r="DO649" s="1594"/>
      <c r="DP649" s="1594"/>
      <c r="DQ649" s="1594"/>
      <c r="DR649" s="1594"/>
      <c r="DS649" s="1594"/>
      <c r="DT649" s="1594"/>
      <c r="DU649" s="1594"/>
      <c r="DV649" s="1594"/>
      <c r="DW649" s="1594"/>
      <c r="DX649" s="1594"/>
      <c r="DY649" s="1594"/>
      <c r="DZ649" s="1594"/>
      <c r="EA649" s="1594"/>
      <c r="EB649" s="1594"/>
      <c r="EC649" s="1594"/>
      <c r="ED649" s="1594"/>
      <c r="EE649" s="1594"/>
      <c r="EF649" s="1594"/>
      <c r="EG649" s="1594"/>
      <c r="EH649" s="1594"/>
      <c r="EI649" s="1594"/>
      <c r="EJ649" s="1594"/>
      <c r="EK649" s="1594"/>
      <c r="EL649" s="1594"/>
      <c r="EM649" s="1594"/>
      <c r="EN649" s="1594"/>
      <c r="EO649" s="1594"/>
      <c r="EP649" s="1594"/>
      <c r="EQ649" s="1594"/>
      <c r="ER649" s="1594"/>
      <c r="ES649" s="1594"/>
    </row>
    <row r="650" spans="1:149" s="1595" customFormat="1" ht="12.5">
      <c r="A650" s="1644" t="str">
        <f t="shared" si="357"/>
        <v>Organisation</v>
      </c>
      <c r="B650" s="1758"/>
      <c r="C650" s="1758"/>
      <c r="D650" s="1758"/>
      <c r="E650" s="1761"/>
      <c r="F650" s="1592"/>
      <c r="G650" s="1714">
        <f t="shared" si="358"/>
        <v>0</v>
      </c>
      <c r="H650" s="1645"/>
      <c r="I650" s="1714">
        <f t="shared" si="359"/>
        <v>0</v>
      </c>
      <c r="J650" s="1646"/>
      <c r="K650" s="1646"/>
      <c r="L650" s="1592"/>
      <c r="M650" s="1597"/>
      <c r="N650" s="1597"/>
      <c r="O650" s="1646"/>
      <c r="P650" s="1647"/>
      <c r="Q650" s="1647"/>
      <c r="R650" s="1648"/>
      <c r="S650" s="1603"/>
      <c r="T650" s="1649"/>
      <c r="U650" s="1649"/>
      <c r="V650" s="1649"/>
      <c r="W650" s="1649"/>
      <c r="X650" s="1649"/>
      <c r="Y650" s="1649"/>
      <c r="Z650" s="1649"/>
      <c r="AA650" s="1649"/>
      <c r="AB650" s="1649"/>
      <c r="AC650" s="1649"/>
      <c r="AD650" s="1649"/>
      <c r="AE650" s="1649"/>
      <c r="AF650" s="1610">
        <f t="shared" si="338"/>
        <v>0</v>
      </c>
      <c r="AG650" s="1649"/>
      <c r="AH650" s="1649"/>
      <c r="AI650" s="1649"/>
      <c r="AJ650" s="1649"/>
      <c r="AK650" s="1649"/>
      <c r="AL650" s="1649"/>
      <c r="AM650" s="1649"/>
      <c r="AN650" s="1649"/>
      <c r="AO650" s="1649"/>
      <c r="AP650" s="1649"/>
      <c r="AQ650" s="1649"/>
      <c r="AR650" s="1709"/>
      <c r="AS650" s="1779">
        <f t="shared" si="339"/>
        <v>0</v>
      </c>
      <c r="AT650" s="1711">
        <f t="shared" si="360"/>
        <v>0</v>
      </c>
      <c r="AU650" s="1611">
        <f t="shared" si="340"/>
        <v>0</v>
      </c>
      <c r="AV650" s="1611">
        <f t="shared" si="341"/>
        <v>0</v>
      </c>
      <c r="AW650" s="1611">
        <f t="shared" si="342"/>
        <v>0</v>
      </c>
      <c r="AX650" s="1611">
        <f t="shared" si="343"/>
        <v>0</v>
      </c>
      <c r="AY650" s="1611">
        <f t="shared" si="344"/>
        <v>0</v>
      </c>
      <c r="AZ650" s="1611">
        <f t="shared" si="345"/>
        <v>0</v>
      </c>
      <c r="BA650" s="1611">
        <f t="shared" si="346"/>
        <v>0</v>
      </c>
      <c r="BB650" s="1611">
        <f t="shared" si="347"/>
        <v>0</v>
      </c>
      <c r="BC650" s="1611">
        <f t="shared" si="348"/>
        <v>0</v>
      </c>
      <c r="BD650" s="1611">
        <f t="shared" si="349"/>
        <v>0</v>
      </c>
      <c r="BE650" s="1611">
        <f t="shared" si="350"/>
        <v>0</v>
      </c>
      <c r="BF650" s="1611">
        <f t="shared" si="351"/>
        <v>0</v>
      </c>
      <c r="BG650" s="1611">
        <f t="shared" si="361"/>
        <v>0</v>
      </c>
      <c r="BH650" s="1611" t="str">
        <f t="shared" si="362"/>
        <v/>
      </c>
      <c r="BI650" s="1611" t="str">
        <f t="shared" si="363"/>
        <v/>
      </c>
      <c r="BJ650" s="1611" t="str">
        <f t="shared" si="352"/>
        <v/>
      </c>
      <c r="BK650" s="1611" t="str">
        <f t="shared" si="353"/>
        <v/>
      </c>
      <c r="BL650" s="1611" t="str">
        <f t="shared" ca="1" si="354"/>
        <v/>
      </c>
      <c r="BM650" s="1611" t="str">
        <f t="shared" si="364"/>
        <v/>
      </c>
      <c r="BN650" s="1611" t="str">
        <f t="shared" si="355"/>
        <v/>
      </c>
      <c r="BO650" s="1611" t="str">
        <f t="shared" si="356"/>
        <v/>
      </c>
      <c r="BP650" s="1611" t="str">
        <f t="shared" si="365"/>
        <v/>
      </c>
      <c r="BQ650" s="1611" t="str">
        <f t="shared" si="366"/>
        <v/>
      </c>
      <c r="BR650" s="1611" t="str">
        <f t="shared" si="367"/>
        <v/>
      </c>
      <c r="BS650" s="1611" t="str">
        <f t="shared" si="368"/>
        <v/>
      </c>
      <c r="BT650" s="1611" t="str">
        <f t="shared" si="369"/>
        <v/>
      </c>
      <c r="BU650" s="1731">
        <f t="shared" ca="1" si="370"/>
        <v>0</v>
      </c>
      <c r="BV650" s="1594"/>
      <c r="BW650" s="1594"/>
      <c r="BX650" s="1594"/>
      <c r="BY650" s="1594"/>
      <c r="BZ650" s="1594"/>
      <c r="CA650" s="1594"/>
      <c r="CB650" s="1594"/>
      <c r="CC650" s="1594"/>
      <c r="CD650" s="1594"/>
      <c r="CE650" s="1594"/>
      <c r="CF650" s="1594"/>
      <c r="CG650" s="1594"/>
      <c r="CH650" s="1594"/>
      <c r="CI650" s="1594"/>
      <c r="CJ650" s="1594"/>
      <c r="CK650" s="1594"/>
      <c r="CL650" s="1594"/>
      <c r="CM650" s="1594"/>
      <c r="CN650" s="1594"/>
      <c r="CO650" s="1594"/>
      <c r="CP650" s="1594"/>
      <c r="CQ650" s="1594"/>
      <c r="CR650" s="1594"/>
      <c r="CS650" s="1594"/>
      <c r="CT650" s="1594"/>
      <c r="CU650" s="1594"/>
      <c r="CV650" s="1594"/>
      <c r="CW650" s="1594"/>
      <c r="CX650" s="1594"/>
      <c r="CY650" s="1594"/>
      <c r="CZ650" s="1594"/>
      <c r="DA650" s="1594"/>
      <c r="DB650" s="1594"/>
      <c r="DC650" s="1594"/>
      <c r="DD650" s="1594"/>
      <c r="DE650" s="1594"/>
      <c r="DF650" s="1594"/>
      <c r="DG650" s="1594"/>
      <c r="DH650" s="1594"/>
      <c r="DI650" s="1594"/>
      <c r="DJ650" s="1594"/>
      <c r="DK650" s="1594"/>
      <c r="DL650" s="1594"/>
      <c r="DM650" s="1594"/>
      <c r="DN650" s="1594"/>
      <c r="DO650" s="1594"/>
      <c r="DP650" s="1594"/>
      <c r="DQ650" s="1594"/>
      <c r="DR650" s="1594"/>
      <c r="DS650" s="1594"/>
      <c r="DT650" s="1594"/>
      <c r="DU650" s="1594"/>
      <c r="DV650" s="1594"/>
      <c r="DW650" s="1594"/>
      <c r="DX650" s="1594"/>
      <c r="DY650" s="1594"/>
      <c r="DZ650" s="1594"/>
      <c r="EA650" s="1594"/>
      <c r="EB650" s="1594"/>
      <c r="EC650" s="1594"/>
      <c r="ED650" s="1594"/>
      <c r="EE650" s="1594"/>
      <c r="EF650" s="1594"/>
      <c r="EG650" s="1594"/>
      <c r="EH650" s="1594"/>
      <c r="EI650" s="1594"/>
      <c r="EJ650" s="1594"/>
      <c r="EK650" s="1594"/>
      <c r="EL650" s="1594"/>
      <c r="EM650" s="1594"/>
      <c r="EN650" s="1594"/>
      <c r="EO650" s="1594"/>
      <c r="EP650" s="1594"/>
      <c r="EQ650" s="1594"/>
      <c r="ER650" s="1594"/>
      <c r="ES650" s="1594"/>
    </row>
    <row r="651" spans="1:149" s="1595" customFormat="1" ht="12.5">
      <c r="A651" s="1644" t="str">
        <f t="shared" si="357"/>
        <v>Organisation</v>
      </c>
      <c r="B651" s="1758"/>
      <c r="C651" s="1758"/>
      <c r="D651" s="1758"/>
      <c r="E651" s="1761"/>
      <c r="F651" s="1592"/>
      <c r="G651" s="1714">
        <f t="shared" si="358"/>
        <v>0</v>
      </c>
      <c r="H651" s="1645"/>
      <c r="I651" s="1714">
        <f t="shared" si="359"/>
        <v>0</v>
      </c>
      <c r="J651" s="1646"/>
      <c r="K651" s="1646"/>
      <c r="L651" s="1592"/>
      <c r="M651" s="1597"/>
      <c r="N651" s="1597"/>
      <c r="O651" s="1646"/>
      <c r="P651" s="1647"/>
      <c r="Q651" s="1647"/>
      <c r="R651" s="1648"/>
      <c r="S651" s="1603"/>
      <c r="T651" s="1649"/>
      <c r="U651" s="1649"/>
      <c r="V651" s="1649"/>
      <c r="W651" s="1649"/>
      <c r="X651" s="1649"/>
      <c r="Y651" s="1649"/>
      <c r="Z651" s="1649"/>
      <c r="AA651" s="1649"/>
      <c r="AB651" s="1649"/>
      <c r="AC651" s="1649"/>
      <c r="AD651" s="1649"/>
      <c r="AE651" s="1649"/>
      <c r="AF651" s="1610">
        <f t="shared" si="338"/>
        <v>0</v>
      </c>
      <c r="AG651" s="1649"/>
      <c r="AH651" s="1649"/>
      <c r="AI651" s="1649"/>
      <c r="AJ651" s="1649"/>
      <c r="AK651" s="1649"/>
      <c r="AL651" s="1649"/>
      <c r="AM651" s="1649"/>
      <c r="AN651" s="1649"/>
      <c r="AO651" s="1649"/>
      <c r="AP651" s="1649"/>
      <c r="AQ651" s="1649"/>
      <c r="AR651" s="1709"/>
      <c r="AS651" s="1779">
        <f t="shared" si="339"/>
        <v>0</v>
      </c>
      <c r="AT651" s="1711">
        <f t="shared" si="360"/>
        <v>0</v>
      </c>
      <c r="AU651" s="1611">
        <f t="shared" si="340"/>
        <v>0</v>
      </c>
      <c r="AV651" s="1611">
        <f t="shared" si="341"/>
        <v>0</v>
      </c>
      <c r="AW651" s="1611">
        <f t="shared" si="342"/>
        <v>0</v>
      </c>
      <c r="AX651" s="1611">
        <f t="shared" si="343"/>
        <v>0</v>
      </c>
      <c r="AY651" s="1611">
        <f t="shared" si="344"/>
        <v>0</v>
      </c>
      <c r="AZ651" s="1611">
        <f t="shared" si="345"/>
        <v>0</v>
      </c>
      <c r="BA651" s="1611">
        <f t="shared" si="346"/>
        <v>0</v>
      </c>
      <c r="BB651" s="1611">
        <f t="shared" si="347"/>
        <v>0</v>
      </c>
      <c r="BC651" s="1611">
        <f t="shared" si="348"/>
        <v>0</v>
      </c>
      <c r="BD651" s="1611">
        <f t="shared" si="349"/>
        <v>0</v>
      </c>
      <c r="BE651" s="1611">
        <f t="shared" si="350"/>
        <v>0</v>
      </c>
      <c r="BF651" s="1611">
        <f t="shared" si="351"/>
        <v>0</v>
      </c>
      <c r="BG651" s="1611">
        <f t="shared" si="361"/>
        <v>0</v>
      </c>
      <c r="BH651" s="1611" t="str">
        <f t="shared" si="362"/>
        <v/>
      </c>
      <c r="BI651" s="1611" t="str">
        <f t="shared" si="363"/>
        <v/>
      </c>
      <c r="BJ651" s="1611" t="str">
        <f t="shared" si="352"/>
        <v/>
      </c>
      <c r="BK651" s="1611" t="str">
        <f t="shared" si="353"/>
        <v/>
      </c>
      <c r="BL651" s="1611" t="str">
        <f t="shared" ca="1" si="354"/>
        <v/>
      </c>
      <c r="BM651" s="1611" t="str">
        <f t="shared" si="364"/>
        <v/>
      </c>
      <c r="BN651" s="1611" t="str">
        <f t="shared" si="355"/>
        <v/>
      </c>
      <c r="BO651" s="1611" t="str">
        <f t="shared" si="356"/>
        <v/>
      </c>
      <c r="BP651" s="1611" t="str">
        <f t="shared" si="365"/>
        <v/>
      </c>
      <c r="BQ651" s="1611" t="str">
        <f t="shared" si="366"/>
        <v/>
      </c>
      <c r="BR651" s="1611" t="str">
        <f t="shared" si="367"/>
        <v/>
      </c>
      <c r="BS651" s="1611" t="str">
        <f t="shared" si="368"/>
        <v/>
      </c>
      <c r="BT651" s="1611" t="str">
        <f t="shared" si="369"/>
        <v/>
      </c>
      <c r="BU651" s="1731">
        <f t="shared" ca="1" si="370"/>
        <v>0</v>
      </c>
      <c r="BV651" s="1594"/>
      <c r="BW651" s="1594"/>
      <c r="BX651" s="1594"/>
      <c r="BY651" s="1594"/>
      <c r="BZ651" s="1594"/>
      <c r="CA651" s="1594"/>
      <c r="CB651" s="1594"/>
      <c r="CC651" s="1594"/>
      <c r="CD651" s="1594"/>
      <c r="CE651" s="1594"/>
      <c r="CF651" s="1594"/>
      <c r="CG651" s="1594"/>
      <c r="CH651" s="1594"/>
      <c r="CI651" s="1594"/>
      <c r="CJ651" s="1594"/>
      <c r="CK651" s="1594"/>
      <c r="CL651" s="1594"/>
      <c r="CM651" s="1594"/>
      <c r="CN651" s="1594"/>
      <c r="CO651" s="1594"/>
      <c r="CP651" s="1594"/>
      <c r="CQ651" s="1594"/>
      <c r="CR651" s="1594"/>
      <c r="CS651" s="1594"/>
      <c r="CT651" s="1594"/>
      <c r="CU651" s="1594"/>
      <c r="CV651" s="1594"/>
      <c r="CW651" s="1594"/>
      <c r="CX651" s="1594"/>
      <c r="CY651" s="1594"/>
      <c r="CZ651" s="1594"/>
      <c r="DA651" s="1594"/>
      <c r="DB651" s="1594"/>
      <c r="DC651" s="1594"/>
      <c r="DD651" s="1594"/>
      <c r="DE651" s="1594"/>
      <c r="DF651" s="1594"/>
      <c r="DG651" s="1594"/>
      <c r="DH651" s="1594"/>
      <c r="DI651" s="1594"/>
      <c r="DJ651" s="1594"/>
      <c r="DK651" s="1594"/>
      <c r="DL651" s="1594"/>
      <c r="DM651" s="1594"/>
      <c r="DN651" s="1594"/>
      <c r="DO651" s="1594"/>
      <c r="DP651" s="1594"/>
      <c r="DQ651" s="1594"/>
      <c r="DR651" s="1594"/>
      <c r="DS651" s="1594"/>
      <c r="DT651" s="1594"/>
      <c r="DU651" s="1594"/>
      <c r="DV651" s="1594"/>
      <c r="DW651" s="1594"/>
      <c r="DX651" s="1594"/>
      <c r="DY651" s="1594"/>
      <c r="DZ651" s="1594"/>
      <c r="EA651" s="1594"/>
      <c r="EB651" s="1594"/>
      <c r="EC651" s="1594"/>
      <c r="ED651" s="1594"/>
      <c r="EE651" s="1594"/>
      <c r="EF651" s="1594"/>
      <c r="EG651" s="1594"/>
      <c r="EH651" s="1594"/>
      <c r="EI651" s="1594"/>
      <c r="EJ651" s="1594"/>
      <c r="EK651" s="1594"/>
      <c r="EL651" s="1594"/>
      <c r="EM651" s="1594"/>
      <c r="EN651" s="1594"/>
      <c r="EO651" s="1594"/>
      <c r="EP651" s="1594"/>
      <c r="EQ651" s="1594"/>
      <c r="ER651" s="1594"/>
      <c r="ES651" s="1594"/>
    </row>
    <row r="652" spans="1:149" s="1595" customFormat="1" ht="12.5">
      <c r="A652" s="1644" t="str">
        <f t="shared" si="357"/>
        <v>Organisation</v>
      </c>
      <c r="B652" s="1758"/>
      <c r="C652" s="1758"/>
      <c r="D652" s="1758"/>
      <c r="E652" s="1761"/>
      <c r="F652" s="1592"/>
      <c r="G652" s="1714">
        <f t="shared" si="358"/>
        <v>0</v>
      </c>
      <c r="H652" s="1645"/>
      <c r="I652" s="1714">
        <f t="shared" si="359"/>
        <v>0</v>
      </c>
      <c r="J652" s="1646"/>
      <c r="K652" s="1646"/>
      <c r="L652" s="1592"/>
      <c r="M652" s="1597"/>
      <c r="N652" s="1597"/>
      <c r="O652" s="1646"/>
      <c r="P652" s="1647"/>
      <c r="Q652" s="1647"/>
      <c r="R652" s="1648"/>
      <c r="S652" s="1603"/>
      <c r="T652" s="1649"/>
      <c r="U652" s="1649"/>
      <c r="V652" s="1649"/>
      <c r="W652" s="1649"/>
      <c r="X652" s="1649"/>
      <c r="Y652" s="1649"/>
      <c r="Z652" s="1649"/>
      <c r="AA652" s="1649"/>
      <c r="AB652" s="1649"/>
      <c r="AC652" s="1649"/>
      <c r="AD652" s="1649"/>
      <c r="AE652" s="1649"/>
      <c r="AF652" s="1610">
        <f t="shared" si="338"/>
        <v>0</v>
      </c>
      <c r="AG652" s="1649"/>
      <c r="AH652" s="1649"/>
      <c r="AI652" s="1649"/>
      <c r="AJ652" s="1649"/>
      <c r="AK652" s="1649"/>
      <c r="AL652" s="1649"/>
      <c r="AM652" s="1649"/>
      <c r="AN652" s="1649"/>
      <c r="AO652" s="1649"/>
      <c r="AP652" s="1649"/>
      <c r="AQ652" s="1649"/>
      <c r="AR652" s="1709"/>
      <c r="AS652" s="1779">
        <f t="shared" si="339"/>
        <v>0</v>
      </c>
      <c r="AT652" s="1711">
        <f t="shared" si="360"/>
        <v>0</v>
      </c>
      <c r="AU652" s="1611">
        <f t="shared" si="340"/>
        <v>0</v>
      </c>
      <c r="AV652" s="1611">
        <f t="shared" si="341"/>
        <v>0</v>
      </c>
      <c r="AW652" s="1611">
        <f t="shared" si="342"/>
        <v>0</v>
      </c>
      <c r="AX652" s="1611">
        <f t="shared" si="343"/>
        <v>0</v>
      </c>
      <c r="AY652" s="1611">
        <f t="shared" si="344"/>
        <v>0</v>
      </c>
      <c r="AZ652" s="1611">
        <f t="shared" si="345"/>
        <v>0</v>
      </c>
      <c r="BA652" s="1611">
        <f t="shared" si="346"/>
        <v>0</v>
      </c>
      <c r="BB652" s="1611">
        <f t="shared" si="347"/>
        <v>0</v>
      </c>
      <c r="BC652" s="1611">
        <f t="shared" si="348"/>
        <v>0</v>
      </c>
      <c r="BD652" s="1611">
        <f t="shared" si="349"/>
        <v>0</v>
      </c>
      <c r="BE652" s="1611">
        <f t="shared" si="350"/>
        <v>0</v>
      </c>
      <c r="BF652" s="1611">
        <f t="shared" si="351"/>
        <v>0</v>
      </c>
      <c r="BG652" s="1611">
        <f t="shared" si="361"/>
        <v>0</v>
      </c>
      <c r="BH652" s="1611" t="str">
        <f t="shared" si="362"/>
        <v/>
      </c>
      <c r="BI652" s="1611" t="str">
        <f t="shared" si="363"/>
        <v/>
      </c>
      <c r="BJ652" s="1611" t="str">
        <f t="shared" si="352"/>
        <v/>
      </c>
      <c r="BK652" s="1611" t="str">
        <f t="shared" si="353"/>
        <v/>
      </c>
      <c r="BL652" s="1611" t="str">
        <f t="shared" ca="1" si="354"/>
        <v/>
      </c>
      <c r="BM652" s="1611" t="str">
        <f t="shared" si="364"/>
        <v/>
      </c>
      <c r="BN652" s="1611" t="str">
        <f t="shared" si="355"/>
        <v/>
      </c>
      <c r="BO652" s="1611" t="str">
        <f t="shared" si="356"/>
        <v/>
      </c>
      <c r="BP652" s="1611" t="str">
        <f t="shared" si="365"/>
        <v/>
      </c>
      <c r="BQ652" s="1611" t="str">
        <f t="shared" si="366"/>
        <v/>
      </c>
      <c r="BR652" s="1611" t="str">
        <f t="shared" si="367"/>
        <v/>
      </c>
      <c r="BS652" s="1611" t="str">
        <f t="shared" si="368"/>
        <v/>
      </c>
      <c r="BT652" s="1611" t="str">
        <f t="shared" si="369"/>
        <v/>
      </c>
      <c r="BU652" s="1731">
        <f t="shared" ca="1" si="370"/>
        <v>0</v>
      </c>
      <c r="BV652" s="1594"/>
      <c r="BW652" s="1594"/>
      <c r="BX652" s="1594"/>
      <c r="BY652" s="1594"/>
      <c r="BZ652" s="1594"/>
      <c r="CA652" s="1594"/>
      <c r="CB652" s="1594"/>
      <c r="CC652" s="1594"/>
      <c r="CD652" s="1594"/>
      <c r="CE652" s="1594"/>
      <c r="CF652" s="1594"/>
      <c r="CG652" s="1594"/>
      <c r="CH652" s="1594"/>
      <c r="CI652" s="1594"/>
      <c r="CJ652" s="1594"/>
      <c r="CK652" s="1594"/>
      <c r="CL652" s="1594"/>
      <c r="CM652" s="1594"/>
      <c r="CN652" s="1594"/>
      <c r="CO652" s="1594"/>
      <c r="CP652" s="1594"/>
      <c r="CQ652" s="1594"/>
      <c r="CR652" s="1594"/>
      <c r="CS652" s="1594"/>
      <c r="CT652" s="1594"/>
      <c r="CU652" s="1594"/>
      <c r="CV652" s="1594"/>
      <c r="CW652" s="1594"/>
      <c r="CX652" s="1594"/>
      <c r="CY652" s="1594"/>
      <c r="CZ652" s="1594"/>
      <c r="DA652" s="1594"/>
      <c r="DB652" s="1594"/>
      <c r="DC652" s="1594"/>
      <c r="DD652" s="1594"/>
      <c r="DE652" s="1594"/>
      <c r="DF652" s="1594"/>
      <c r="DG652" s="1594"/>
      <c r="DH652" s="1594"/>
      <c r="DI652" s="1594"/>
      <c r="DJ652" s="1594"/>
      <c r="DK652" s="1594"/>
      <c r="DL652" s="1594"/>
      <c r="DM652" s="1594"/>
      <c r="DN652" s="1594"/>
      <c r="DO652" s="1594"/>
      <c r="DP652" s="1594"/>
      <c r="DQ652" s="1594"/>
      <c r="DR652" s="1594"/>
      <c r="DS652" s="1594"/>
      <c r="DT652" s="1594"/>
      <c r="DU652" s="1594"/>
      <c r="DV652" s="1594"/>
      <c r="DW652" s="1594"/>
      <c r="DX652" s="1594"/>
      <c r="DY652" s="1594"/>
      <c r="DZ652" s="1594"/>
      <c r="EA652" s="1594"/>
      <c r="EB652" s="1594"/>
      <c r="EC652" s="1594"/>
      <c r="ED652" s="1594"/>
      <c r="EE652" s="1594"/>
      <c r="EF652" s="1594"/>
      <c r="EG652" s="1594"/>
      <c r="EH652" s="1594"/>
      <c r="EI652" s="1594"/>
      <c r="EJ652" s="1594"/>
      <c r="EK652" s="1594"/>
      <c r="EL652" s="1594"/>
      <c r="EM652" s="1594"/>
      <c r="EN652" s="1594"/>
      <c r="EO652" s="1594"/>
      <c r="EP652" s="1594"/>
      <c r="EQ652" s="1594"/>
      <c r="ER652" s="1594"/>
      <c r="ES652" s="1594"/>
    </row>
    <row r="653" spans="1:149" s="1595" customFormat="1" ht="12.5">
      <c r="A653" s="1644" t="str">
        <f t="shared" si="357"/>
        <v>Organisation</v>
      </c>
      <c r="B653" s="1758"/>
      <c r="C653" s="1758"/>
      <c r="D653" s="1758"/>
      <c r="E653" s="1761"/>
      <c r="F653" s="1592"/>
      <c r="G653" s="1714">
        <f t="shared" si="358"/>
        <v>0</v>
      </c>
      <c r="H653" s="1645"/>
      <c r="I653" s="1714">
        <f t="shared" si="359"/>
        <v>0</v>
      </c>
      <c r="J653" s="1646"/>
      <c r="K653" s="1646"/>
      <c r="L653" s="1592"/>
      <c r="M653" s="1597"/>
      <c r="N653" s="1597"/>
      <c r="O653" s="1646"/>
      <c r="P653" s="1647"/>
      <c r="Q653" s="1647"/>
      <c r="R653" s="1648"/>
      <c r="S653" s="1603"/>
      <c r="T653" s="1649"/>
      <c r="U653" s="1649"/>
      <c r="V653" s="1649"/>
      <c r="W653" s="1649"/>
      <c r="X653" s="1649"/>
      <c r="Y653" s="1649"/>
      <c r="Z653" s="1649"/>
      <c r="AA653" s="1649"/>
      <c r="AB653" s="1649"/>
      <c r="AC653" s="1649"/>
      <c r="AD653" s="1649"/>
      <c r="AE653" s="1649"/>
      <c r="AF653" s="1610">
        <f t="shared" si="338"/>
        <v>0</v>
      </c>
      <c r="AG653" s="1649"/>
      <c r="AH653" s="1649"/>
      <c r="AI653" s="1649"/>
      <c r="AJ653" s="1649"/>
      <c r="AK653" s="1649"/>
      <c r="AL653" s="1649"/>
      <c r="AM653" s="1649"/>
      <c r="AN653" s="1649"/>
      <c r="AO653" s="1649"/>
      <c r="AP653" s="1649"/>
      <c r="AQ653" s="1649"/>
      <c r="AR653" s="1709"/>
      <c r="AS653" s="1779">
        <f t="shared" si="339"/>
        <v>0</v>
      </c>
      <c r="AT653" s="1711">
        <f t="shared" si="360"/>
        <v>0</v>
      </c>
      <c r="AU653" s="1611">
        <f t="shared" si="340"/>
        <v>0</v>
      </c>
      <c r="AV653" s="1611">
        <f t="shared" si="341"/>
        <v>0</v>
      </c>
      <c r="AW653" s="1611">
        <f t="shared" si="342"/>
        <v>0</v>
      </c>
      <c r="AX653" s="1611">
        <f t="shared" si="343"/>
        <v>0</v>
      </c>
      <c r="AY653" s="1611">
        <f t="shared" si="344"/>
        <v>0</v>
      </c>
      <c r="AZ653" s="1611">
        <f t="shared" si="345"/>
        <v>0</v>
      </c>
      <c r="BA653" s="1611">
        <f t="shared" si="346"/>
        <v>0</v>
      </c>
      <c r="BB653" s="1611">
        <f t="shared" si="347"/>
        <v>0</v>
      </c>
      <c r="BC653" s="1611">
        <f t="shared" si="348"/>
        <v>0</v>
      </c>
      <c r="BD653" s="1611">
        <f t="shared" si="349"/>
        <v>0</v>
      </c>
      <c r="BE653" s="1611">
        <f t="shared" si="350"/>
        <v>0</v>
      </c>
      <c r="BF653" s="1611">
        <f t="shared" si="351"/>
        <v>0</v>
      </c>
      <c r="BG653" s="1611">
        <f t="shared" si="361"/>
        <v>0</v>
      </c>
      <c r="BH653" s="1611" t="str">
        <f t="shared" si="362"/>
        <v/>
      </c>
      <c r="BI653" s="1611" t="str">
        <f t="shared" si="363"/>
        <v/>
      </c>
      <c r="BJ653" s="1611" t="str">
        <f t="shared" si="352"/>
        <v/>
      </c>
      <c r="BK653" s="1611" t="str">
        <f t="shared" si="353"/>
        <v/>
      </c>
      <c r="BL653" s="1611" t="str">
        <f t="shared" ca="1" si="354"/>
        <v/>
      </c>
      <c r="BM653" s="1611" t="str">
        <f t="shared" si="364"/>
        <v/>
      </c>
      <c r="BN653" s="1611" t="str">
        <f t="shared" si="355"/>
        <v/>
      </c>
      <c r="BO653" s="1611" t="str">
        <f t="shared" si="356"/>
        <v/>
      </c>
      <c r="BP653" s="1611" t="str">
        <f t="shared" si="365"/>
        <v/>
      </c>
      <c r="BQ653" s="1611" t="str">
        <f t="shared" si="366"/>
        <v/>
      </c>
      <c r="BR653" s="1611" t="str">
        <f t="shared" si="367"/>
        <v/>
      </c>
      <c r="BS653" s="1611" t="str">
        <f t="shared" si="368"/>
        <v/>
      </c>
      <c r="BT653" s="1611" t="str">
        <f t="shared" si="369"/>
        <v/>
      </c>
      <c r="BU653" s="1731">
        <f t="shared" ca="1" si="370"/>
        <v>0</v>
      </c>
      <c r="BV653" s="1594"/>
      <c r="BW653" s="1594"/>
      <c r="BX653" s="1594"/>
      <c r="BY653" s="1594"/>
      <c r="BZ653" s="1594"/>
      <c r="CA653" s="1594"/>
      <c r="CB653" s="1594"/>
      <c r="CC653" s="1594"/>
      <c r="CD653" s="1594"/>
      <c r="CE653" s="1594"/>
      <c r="CF653" s="1594"/>
      <c r="CG653" s="1594"/>
      <c r="CH653" s="1594"/>
      <c r="CI653" s="1594"/>
      <c r="CJ653" s="1594"/>
      <c r="CK653" s="1594"/>
      <c r="CL653" s="1594"/>
      <c r="CM653" s="1594"/>
      <c r="CN653" s="1594"/>
      <c r="CO653" s="1594"/>
      <c r="CP653" s="1594"/>
      <c r="CQ653" s="1594"/>
      <c r="CR653" s="1594"/>
      <c r="CS653" s="1594"/>
      <c r="CT653" s="1594"/>
      <c r="CU653" s="1594"/>
      <c r="CV653" s="1594"/>
      <c r="CW653" s="1594"/>
      <c r="CX653" s="1594"/>
      <c r="CY653" s="1594"/>
      <c r="CZ653" s="1594"/>
      <c r="DA653" s="1594"/>
      <c r="DB653" s="1594"/>
      <c r="DC653" s="1594"/>
      <c r="DD653" s="1594"/>
      <c r="DE653" s="1594"/>
      <c r="DF653" s="1594"/>
      <c r="DG653" s="1594"/>
      <c r="DH653" s="1594"/>
      <c r="DI653" s="1594"/>
      <c r="DJ653" s="1594"/>
      <c r="DK653" s="1594"/>
      <c r="DL653" s="1594"/>
      <c r="DM653" s="1594"/>
      <c r="DN653" s="1594"/>
      <c r="DO653" s="1594"/>
      <c r="DP653" s="1594"/>
      <c r="DQ653" s="1594"/>
      <c r="DR653" s="1594"/>
      <c r="DS653" s="1594"/>
      <c r="DT653" s="1594"/>
      <c r="DU653" s="1594"/>
      <c r="DV653" s="1594"/>
      <c r="DW653" s="1594"/>
      <c r="DX653" s="1594"/>
      <c r="DY653" s="1594"/>
      <c r="DZ653" s="1594"/>
      <c r="EA653" s="1594"/>
      <c r="EB653" s="1594"/>
      <c r="EC653" s="1594"/>
      <c r="ED653" s="1594"/>
      <c r="EE653" s="1594"/>
      <c r="EF653" s="1594"/>
      <c r="EG653" s="1594"/>
      <c r="EH653" s="1594"/>
      <c r="EI653" s="1594"/>
      <c r="EJ653" s="1594"/>
      <c r="EK653" s="1594"/>
      <c r="EL653" s="1594"/>
      <c r="EM653" s="1594"/>
      <c r="EN653" s="1594"/>
      <c r="EO653" s="1594"/>
      <c r="EP653" s="1594"/>
      <c r="EQ653" s="1594"/>
      <c r="ER653" s="1594"/>
      <c r="ES653" s="1594"/>
    </row>
    <row r="654" spans="1:149" s="1595" customFormat="1" ht="12.5">
      <c r="A654" s="1644" t="str">
        <f t="shared" si="357"/>
        <v>Organisation</v>
      </c>
      <c r="B654" s="1758"/>
      <c r="C654" s="1758"/>
      <c r="D654" s="1758"/>
      <c r="E654" s="1761"/>
      <c r="F654" s="1592"/>
      <c r="G654" s="1714">
        <f t="shared" si="358"/>
        <v>0</v>
      </c>
      <c r="H654" s="1645"/>
      <c r="I654" s="1714">
        <f t="shared" si="359"/>
        <v>0</v>
      </c>
      <c r="J654" s="1646"/>
      <c r="K654" s="1646"/>
      <c r="L654" s="1592"/>
      <c r="M654" s="1597"/>
      <c r="N654" s="1597"/>
      <c r="O654" s="1646"/>
      <c r="P654" s="1647"/>
      <c r="Q654" s="1647"/>
      <c r="R654" s="1648"/>
      <c r="S654" s="1603"/>
      <c r="T654" s="1649"/>
      <c r="U654" s="1649"/>
      <c r="V654" s="1649"/>
      <c r="W654" s="1649"/>
      <c r="X654" s="1649"/>
      <c r="Y654" s="1649"/>
      <c r="Z654" s="1649"/>
      <c r="AA654" s="1649"/>
      <c r="AB654" s="1649"/>
      <c r="AC654" s="1649"/>
      <c r="AD654" s="1649"/>
      <c r="AE654" s="1649"/>
      <c r="AF654" s="1610">
        <f t="shared" si="338"/>
        <v>0</v>
      </c>
      <c r="AG654" s="1649"/>
      <c r="AH654" s="1649"/>
      <c r="AI654" s="1649"/>
      <c r="AJ654" s="1649"/>
      <c r="AK654" s="1649"/>
      <c r="AL654" s="1649"/>
      <c r="AM654" s="1649"/>
      <c r="AN654" s="1649"/>
      <c r="AO654" s="1649"/>
      <c r="AP654" s="1649"/>
      <c r="AQ654" s="1649"/>
      <c r="AR654" s="1709"/>
      <c r="AS654" s="1779">
        <f t="shared" si="339"/>
        <v>0</v>
      </c>
      <c r="AT654" s="1711">
        <f t="shared" si="360"/>
        <v>0</v>
      </c>
      <c r="AU654" s="1611">
        <f t="shared" si="340"/>
        <v>0</v>
      </c>
      <c r="AV654" s="1611">
        <f t="shared" si="341"/>
        <v>0</v>
      </c>
      <c r="AW654" s="1611">
        <f t="shared" si="342"/>
        <v>0</v>
      </c>
      <c r="AX654" s="1611">
        <f t="shared" si="343"/>
        <v>0</v>
      </c>
      <c r="AY654" s="1611">
        <f t="shared" si="344"/>
        <v>0</v>
      </c>
      <c r="AZ654" s="1611">
        <f t="shared" si="345"/>
        <v>0</v>
      </c>
      <c r="BA654" s="1611">
        <f t="shared" si="346"/>
        <v>0</v>
      </c>
      <c r="BB654" s="1611">
        <f t="shared" si="347"/>
        <v>0</v>
      </c>
      <c r="BC654" s="1611">
        <f t="shared" si="348"/>
        <v>0</v>
      </c>
      <c r="BD654" s="1611">
        <f t="shared" si="349"/>
        <v>0</v>
      </c>
      <c r="BE654" s="1611">
        <f t="shared" si="350"/>
        <v>0</v>
      </c>
      <c r="BF654" s="1611">
        <f t="shared" si="351"/>
        <v>0</v>
      </c>
      <c r="BG654" s="1611">
        <f t="shared" si="361"/>
        <v>0</v>
      </c>
      <c r="BH654" s="1611" t="str">
        <f t="shared" si="362"/>
        <v/>
      </c>
      <c r="BI654" s="1611" t="str">
        <f t="shared" si="363"/>
        <v/>
      </c>
      <c r="BJ654" s="1611" t="str">
        <f t="shared" si="352"/>
        <v/>
      </c>
      <c r="BK654" s="1611" t="str">
        <f t="shared" si="353"/>
        <v/>
      </c>
      <c r="BL654" s="1611" t="str">
        <f t="shared" ca="1" si="354"/>
        <v/>
      </c>
      <c r="BM654" s="1611" t="str">
        <f t="shared" si="364"/>
        <v/>
      </c>
      <c r="BN654" s="1611" t="str">
        <f t="shared" si="355"/>
        <v/>
      </c>
      <c r="BO654" s="1611" t="str">
        <f t="shared" si="356"/>
        <v/>
      </c>
      <c r="BP654" s="1611" t="str">
        <f t="shared" si="365"/>
        <v/>
      </c>
      <c r="BQ654" s="1611" t="str">
        <f t="shared" si="366"/>
        <v/>
      </c>
      <c r="BR654" s="1611" t="str">
        <f t="shared" si="367"/>
        <v/>
      </c>
      <c r="BS654" s="1611" t="str">
        <f t="shared" si="368"/>
        <v/>
      </c>
      <c r="BT654" s="1611" t="str">
        <f t="shared" si="369"/>
        <v/>
      </c>
      <c r="BU654" s="1731">
        <f t="shared" ca="1" si="370"/>
        <v>0</v>
      </c>
      <c r="BV654" s="1594"/>
      <c r="BW654" s="1594"/>
      <c r="BX654" s="1594"/>
      <c r="BY654" s="1594"/>
      <c r="BZ654" s="1594"/>
      <c r="CA654" s="1594"/>
      <c r="CB654" s="1594"/>
      <c r="CC654" s="1594"/>
      <c r="CD654" s="1594"/>
      <c r="CE654" s="1594"/>
      <c r="CF654" s="1594"/>
      <c r="CG654" s="1594"/>
      <c r="CH654" s="1594"/>
      <c r="CI654" s="1594"/>
      <c r="CJ654" s="1594"/>
      <c r="CK654" s="1594"/>
      <c r="CL654" s="1594"/>
      <c r="CM654" s="1594"/>
      <c r="CN654" s="1594"/>
      <c r="CO654" s="1594"/>
      <c r="CP654" s="1594"/>
      <c r="CQ654" s="1594"/>
      <c r="CR654" s="1594"/>
      <c r="CS654" s="1594"/>
      <c r="CT654" s="1594"/>
      <c r="CU654" s="1594"/>
      <c r="CV654" s="1594"/>
      <c r="CW654" s="1594"/>
      <c r="CX654" s="1594"/>
      <c r="CY654" s="1594"/>
      <c r="CZ654" s="1594"/>
      <c r="DA654" s="1594"/>
      <c r="DB654" s="1594"/>
      <c r="DC654" s="1594"/>
      <c r="DD654" s="1594"/>
      <c r="DE654" s="1594"/>
      <c r="DF654" s="1594"/>
      <c r="DG654" s="1594"/>
      <c r="DH654" s="1594"/>
      <c r="DI654" s="1594"/>
      <c r="DJ654" s="1594"/>
      <c r="DK654" s="1594"/>
      <c r="DL654" s="1594"/>
      <c r="DM654" s="1594"/>
      <c r="DN654" s="1594"/>
      <c r="DO654" s="1594"/>
      <c r="DP654" s="1594"/>
      <c r="DQ654" s="1594"/>
      <c r="DR654" s="1594"/>
      <c r="DS654" s="1594"/>
      <c r="DT654" s="1594"/>
      <c r="DU654" s="1594"/>
      <c r="DV654" s="1594"/>
      <c r="DW654" s="1594"/>
      <c r="DX654" s="1594"/>
      <c r="DY654" s="1594"/>
      <c r="DZ654" s="1594"/>
      <c r="EA654" s="1594"/>
      <c r="EB654" s="1594"/>
      <c r="EC654" s="1594"/>
      <c r="ED654" s="1594"/>
      <c r="EE654" s="1594"/>
      <c r="EF654" s="1594"/>
      <c r="EG654" s="1594"/>
      <c r="EH654" s="1594"/>
      <c r="EI654" s="1594"/>
      <c r="EJ654" s="1594"/>
      <c r="EK654" s="1594"/>
      <c r="EL654" s="1594"/>
      <c r="EM654" s="1594"/>
      <c r="EN654" s="1594"/>
      <c r="EO654" s="1594"/>
      <c r="EP654" s="1594"/>
      <c r="EQ654" s="1594"/>
      <c r="ER654" s="1594"/>
      <c r="ES654" s="1594"/>
    </row>
    <row r="655" spans="1:149" s="1595" customFormat="1" ht="12.5">
      <c r="A655" s="1644" t="str">
        <f t="shared" si="357"/>
        <v>Organisation</v>
      </c>
      <c r="B655" s="1758"/>
      <c r="C655" s="1758"/>
      <c r="D655" s="1758"/>
      <c r="E655" s="1761"/>
      <c r="F655" s="1592"/>
      <c r="G655" s="1714">
        <f t="shared" si="358"/>
        <v>0</v>
      </c>
      <c r="H655" s="1645"/>
      <c r="I655" s="1714">
        <f t="shared" si="359"/>
        <v>0</v>
      </c>
      <c r="J655" s="1646"/>
      <c r="K655" s="1646"/>
      <c r="L655" s="1592"/>
      <c r="M655" s="1597"/>
      <c r="N655" s="1597"/>
      <c r="O655" s="1646"/>
      <c r="P655" s="1647"/>
      <c r="Q655" s="1647"/>
      <c r="R655" s="1648"/>
      <c r="S655" s="1603"/>
      <c r="T655" s="1649"/>
      <c r="U655" s="1649"/>
      <c r="V655" s="1649"/>
      <c r="W655" s="1649"/>
      <c r="X655" s="1649"/>
      <c r="Y655" s="1649"/>
      <c r="Z655" s="1649"/>
      <c r="AA655" s="1649"/>
      <c r="AB655" s="1649"/>
      <c r="AC655" s="1649"/>
      <c r="AD655" s="1649"/>
      <c r="AE655" s="1649"/>
      <c r="AF655" s="1610">
        <f t="shared" si="338"/>
        <v>0</v>
      </c>
      <c r="AG655" s="1649"/>
      <c r="AH655" s="1649"/>
      <c r="AI655" s="1649"/>
      <c r="AJ655" s="1649"/>
      <c r="AK655" s="1649"/>
      <c r="AL655" s="1649"/>
      <c r="AM655" s="1649"/>
      <c r="AN655" s="1649"/>
      <c r="AO655" s="1649"/>
      <c r="AP655" s="1649"/>
      <c r="AQ655" s="1649"/>
      <c r="AR655" s="1709"/>
      <c r="AS655" s="1779">
        <f t="shared" si="339"/>
        <v>0</v>
      </c>
      <c r="AT655" s="1711">
        <f t="shared" si="360"/>
        <v>0</v>
      </c>
      <c r="AU655" s="1611">
        <f t="shared" si="340"/>
        <v>0</v>
      </c>
      <c r="AV655" s="1611">
        <f t="shared" si="341"/>
        <v>0</v>
      </c>
      <c r="AW655" s="1611">
        <f t="shared" si="342"/>
        <v>0</v>
      </c>
      <c r="AX655" s="1611">
        <f t="shared" si="343"/>
        <v>0</v>
      </c>
      <c r="AY655" s="1611">
        <f t="shared" si="344"/>
        <v>0</v>
      </c>
      <c r="AZ655" s="1611">
        <f t="shared" si="345"/>
        <v>0</v>
      </c>
      <c r="BA655" s="1611">
        <f t="shared" si="346"/>
        <v>0</v>
      </c>
      <c r="BB655" s="1611">
        <f t="shared" si="347"/>
        <v>0</v>
      </c>
      <c r="BC655" s="1611">
        <f t="shared" si="348"/>
        <v>0</v>
      </c>
      <c r="BD655" s="1611">
        <f t="shared" si="349"/>
        <v>0</v>
      </c>
      <c r="BE655" s="1611">
        <f t="shared" si="350"/>
        <v>0</v>
      </c>
      <c r="BF655" s="1611">
        <f t="shared" si="351"/>
        <v>0</v>
      </c>
      <c r="BG655" s="1611">
        <f t="shared" si="361"/>
        <v>0</v>
      </c>
      <c r="BH655" s="1611" t="str">
        <f t="shared" si="362"/>
        <v/>
      </c>
      <c r="BI655" s="1611" t="str">
        <f t="shared" si="363"/>
        <v/>
      </c>
      <c r="BJ655" s="1611" t="str">
        <f t="shared" si="352"/>
        <v/>
      </c>
      <c r="BK655" s="1611" t="str">
        <f t="shared" si="353"/>
        <v/>
      </c>
      <c r="BL655" s="1611" t="str">
        <f t="shared" ca="1" si="354"/>
        <v/>
      </c>
      <c r="BM655" s="1611" t="str">
        <f t="shared" si="364"/>
        <v/>
      </c>
      <c r="BN655" s="1611" t="str">
        <f t="shared" si="355"/>
        <v/>
      </c>
      <c r="BO655" s="1611" t="str">
        <f t="shared" si="356"/>
        <v/>
      </c>
      <c r="BP655" s="1611" t="str">
        <f t="shared" si="365"/>
        <v/>
      </c>
      <c r="BQ655" s="1611" t="str">
        <f t="shared" si="366"/>
        <v/>
      </c>
      <c r="BR655" s="1611" t="str">
        <f t="shared" si="367"/>
        <v/>
      </c>
      <c r="BS655" s="1611" t="str">
        <f t="shared" si="368"/>
        <v/>
      </c>
      <c r="BT655" s="1611" t="str">
        <f t="shared" si="369"/>
        <v/>
      </c>
      <c r="BU655" s="1731">
        <f t="shared" ca="1" si="370"/>
        <v>0</v>
      </c>
      <c r="BV655" s="1594"/>
      <c r="BW655" s="1594"/>
      <c r="BX655" s="1594"/>
      <c r="BY655" s="1594"/>
      <c r="BZ655" s="1594"/>
      <c r="CA655" s="1594"/>
      <c r="CB655" s="1594"/>
      <c r="CC655" s="1594"/>
      <c r="CD655" s="1594"/>
      <c r="CE655" s="1594"/>
      <c r="CF655" s="1594"/>
      <c r="CG655" s="1594"/>
      <c r="CH655" s="1594"/>
      <c r="CI655" s="1594"/>
      <c r="CJ655" s="1594"/>
      <c r="CK655" s="1594"/>
      <c r="CL655" s="1594"/>
      <c r="CM655" s="1594"/>
      <c r="CN655" s="1594"/>
      <c r="CO655" s="1594"/>
      <c r="CP655" s="1594"/>
      <c r="CQ655" s="1594"/>
      <c r="CR655" s="1594"/>
      <c r="CS655" s="1594"/>
      <c r="CT655" s="1594"/>
      <c r="CU655" s="1594"/>
      <c r="CV655" s="1594"/>
      <c r="CW655" s="1594"/>
      <c r="CX655" s="1594"/>
      <c r="CY655" s="1594"/>
      <c r="CZ655" s="1594"/>
      <c r="DA655" s="1594"/>
      <c r="DB655" s="1594"/>
      <c r="DC655" s="1594"/>
      <c r="DD655" s="1594"/>
      <c r="DE655" s="1594"/>
      <c r="DF655" s="1594"/>
      <c r="DG655" s="1594"/>
      <c r="DH655" s="1594"/>
      <c r="DI655" s="1594"/>
      <c r="DJ655" s="1594"/>
      <c r="DK655" s="1594"/>
      <c r="DL655" s="1594"/>
      <c r="DM655" s="1594"/>
      <c r="DN655" s="1594"/>
      <c r="DO655" s="1594"/>
      <c r="DP655" s="1594"/>
      <c r="DQ655" s="1594"/>
      <c r="DR655" s="1594"/>
      <c r="DS655" s="1594"/>
      <c r="DT655" s="1594"/>
      <c r="DU655" s="1594"/>
      <c r="DV655" s="1594"/>
      <c r="DW655" s="1594"/>
      <c r="DX655" s="1594"/>
      <c r="DY655" s="1594"/>
      <c r="DZ655" s="1594"/>
      <c r="EA655" s="1594"/>
      <c r="EB655" s="1594"/>
      <c r="EC655" s="1594"/>
      <c r="ED655" s="1594"/>
      <c r="EE655" s="1594"/>
      <c r="EF655" s="1594"/>
      <c r="EG655" s="1594"/>
      <c r="EH655" s="1594"/>
      <c r="EI655" s="1594"/>
      <c r="EJ655" s="1594"/>
      <c r="EK655" s="1594"/>
      <c r="EL655" s="1594"/>
      <c r="EM655" s="1594"/>
      <c r="EN655" s="1594"/>
      <c r="EO655" s="1594"/>
      <c r="EP655" s="1594"/>
      <c r="EQ655" s="1594"/>
      <c r="ER655" s="1594"/>
      <c r="ES655" s="1594"/>
    </row>
    <row r="656" spans="1:149" s="1595" customFormat="1" ht="12.5">
      <c r="A656" s="1644" t="str">
        <f t="shared" si="357"/>
        <v>Organisation</v>
      </c>
      <c r="B656" s="1758"/>
      <c r="C656" s="1758"/>
      <c r="D656" s="1758"/>
      <c r="E656" s="1761"/>
      <c r="F656" s="1592"/>
      <c r="G656" s="1714">
        <f t="shared" si="358"/>
        <v>0</v>
      </c>
      <c r="H656" s="1645"/>
      <c r="I656" s="1714">
        <f t="shared" si="359"/>
        <v>0</v>
      </c>
      <c r="J656" s="1646"/>
      <c r="K656" s="1646"/>
      <c r="L656" s="1592"/>
      <c r="M656" s="1597"/>
      <c r="N656" s="1597"/>
      <c r="O656" s="1646"/>
      <c r="P656" s="1647"/>
      <c r="Q656" s="1647"/>
      <c r="R656" s="1648"/>
      <c r="S656" s="1603"/>
      <c r="T656" s="1649"/>
      <c r="U656" s="1649"/>
      <c r="V656" s="1649"/>
      <c r="W656" s="1649"/>
      <c r="X656" s="1649"/>
      <c r="Y656" s="1649"/>
      <c r="Z656" s="1649"/>
      <c r="AA656" s="1649"/>
      <c r="AB656" s="1649"/>
      <c r="AC656" s="1649"/>
      <c r="AD656" s="1649"/>
      <c r="AE656" s="1649"/>
      <c r="AF656" s="1610">
        <f t="shared" si="338"/>
        <v>0</v>
      </c>
      <c r="AG656" s="1649"/>
      <c r="AH656" s="1649"/>
      <c r="AI656" s="1649"/>
      <c r="AJ656" s="1649"/>
      <c r="AK656" s="1649"/>
      <c r="AL656" s="1649"/>
      <c r="AM656" s="1649"/>
      <c r="AN656" s="1649"/>
      <c r="AO656" s="1649"/>
      <c r="AP656" s="1649"/>
      <c r="AQ656" s="1649"/>
      <c r="AR656" s="1709"/>
      <c r="AS656" s="1779">
        <f t="shared" si="339"/>
        <v>0</v>
      </c>
      <c r="AT656" s="1711">
        <f t="shared" si="360"/>
        <v>0</v>
      </c>
      <c r="AU656" s="1611">
        <f t="shared" si="340"/>
        <v>0</v>
      </c>
      <c r="AV656" s="1611">
        <f t="shared" si="341"/>
        <v>0</v>
      </c>
      <c r="AW656" s="1611">
        <f t="shared" si="342"/>
        <v>0</v>
      </c>
      <c r="AX656" s="1611">
        <f t="shared" si="343"/>
        <v>0</v>
      </c>
      <c r="AY656" s="1611">
        <f t="shared" si="344"/>
        <v>0</v>
      </c>
      <c r="AZ656" s="1611">
        <f t="shared" si="345"/>
        <v>0</v>
      </c>
      <c r="BA656" s="1611">
        <f t="shared" si="346"/>
        <v>0</v>
      </c>
      <c r="BB656" s="1611">
        <f t="shared" si="347"/>
        <v>0</v>
      </c>
      <c r="BC656" s="1611">
        <f t="shared" si="348"/>
        <v>0</v>
      </c>
      <c r="BD656" s="1611">
        <f t="shared" si="349"/>
        <v>0</v>
      </c>
      <c r="BE656" s="1611">
        <f t="shared" si="350"/>
        <v>0</v>
      </c>
      <c r="BF656" s="1611">
        <f t="shared" si="351"/>
        <v>0</v>
      </c>
      <c r="BG656" s="1611">
        <f t="shared" si="361"/>
        <v>0</v>
      </c>
      <c r="BH656" s="1611" t="str">
        <f t="shared" si="362"/>
        <v/>
      </c>
      <c r="BI656" s="1611" t="str">
        <f t="shared" si="363"/>
        <v/>
      </c>
      <c r="BJ656" s="1611" t="str">
        <f t="shared" si="352"/>
        <v/>
      </c>
      <c r="BK656" s="1611" t="str">
        <f t="shared" si="353"/>
        <v/>
      </c>
      <c r="BL656" s="1611" t="str">
        <f t="shared" ca="1" si="354"/>
        <v/>
      </c>
      <c r="BM656" s="1611" t="str">
        <f t="shared" si="364"/>
        <v/>
      </c>
      <c r="BN656" s="1611" t="str">
        <f t="shared" si="355"/>
        <v/>
      </c>
      <c r="BO656" s="1611" t="str">
        <f t="shared" si="356"/>
        <v/>
      </c>
      <c r="BP656" s="1611" t="str">
        <f t="shared" si="365"/>
        <v/>
      </c>
      <c r="BQ656" s="1611" t="str">
        <f t="shared" si="366"/>
        <v/>
      </c>
      <c r="BR656" s="1611" t="str">
        <f t="shared" si="367"/>
        <v/>
      </c>
      <c r="BS656" s="1611" t="str">
        <f t="shared" si="368"/>
        <v/>
      </c>
      <c r="BT656" s="1611" t="str">
        <f t="shared" si="369"/>
        <v/>
      </c>
      <c r="BU656" s="1731">
        <f t="shared" ca="1" si="370"/>
        <v>0</v>
      </c>
      <c r="BV656" s="1594"/>
      <c r="BW656" s="1594"/>
      <c r="BX656" s="1594"/>
      <c r="BY656" s="1594"/>
      <c r="BZ656" s="1594"/>
      <c r="CA656" s="1594"/>
      <c r="CB656" s="1594"/>
      <c r="CC656" s="1594"/>
      <c r="CD656" s="1594"/>
      <c r="CE656" s="1594"/>
      <c r="CF656" s="1594"/>
      <c r="CG656" s="1594"/>
      <c r="CH656" s="1594"/>
      <c r="CI656" s="1594"/>
      <c r="CJ656" s="1594"/>
      <c r="CK656" s="1594"/>
      <c r="CL656" s="1594"/>
      <c r="CM656" s="1594"/>
      <c r="CN656" s="1594"/>
      <c r="CO656" s="1594"/>
      <c r="CP656" s="1594"/>
      <c r="CQ656" s="1594"/>
      <c r="CR656" s="1594"/>
      <c r="CS656" s="1594"/>
      <c r="CT656" s="1594"/>
      <c r="CU656" s="1594"/>
      <c r="CV656" s="1594"/>
      <c r="CW656" s="1594"/>
      <c r="CX656" s="1594"/>
      <c r="CY656" s="1594"/>
      <c r="CZ656" s="1594"/>
      <c r="DA656" s="1594"/>
      <c r="DB656" s="1594"/>
      <c r="DC656" s="1594"/>
      <c r="DD656" s="1594"/>
      <c r="DE656" s="1594"/>
      <c r="DF656" s="1594"/>
      <c r="DG656" s="1594"/>
      <c r="DH656" s="1594"/>
      <c r="DI656" s="1594"/>
      <c r="DJ656" s="1594"/>
      <c r="DK656" s="1594"/>
      <c r="DL656" s="1594"/>
      <c r="DM656" s="1594"/>
      <c r="DN656" s="1594"/>
      <c r="DO656" s="1594"/>
      <c r="DP656" s="1594"/>
      <c r="DQ656" s="1594"/>
      <c r="DR656" s="1594"/>
      <c r="DS656" s="1594"/>
      <c r="DT656" s="1594"/>
      <c r="DU656" s="1594"/>
      <c r="DV656" s="1594"/>
      <c r="DW656" s="1594"/>
      <c r="DX656" s="1594"/>
      <c r="DY656" s="1594"/>
      <c r="DZ656" s="1594"/>
      <c r="EA656" s="1594"/>
      <c r="EB656" s="1594"/>
      <c r="EC656" s="1594"/>
      <c r="ED656" s="1594"/>
      <c r="EE656" s="1594"/>
      <c r="EF656" s="1594"/>
      <c r="EG656" s="1594"/>
      <c r="EH656" s="1594"/>
      <c r="EI656" s="1594"/>
      <c r="EJ656" s="1594"/>
      <c r="EK656" s="1594"/>
      <c r="EL656" s="1594"/>
      <c r="EM656" s="1594"/>
      <c r="EN656" s="1594"/>
      <c r="EO656" s="1594"/>
      <c r="EP656" s="1594"/>
      <c r="EQ656" s="1594"/>
      <c r="ER656" s="1594"/>
      <c r="ES656" s="1594"/>
    </row>
    <row r="657" spans="1:149" s="1595" customFormat="1" ht="12.5">
      <c r="A657" s="1644" t="str">
        <f t="shared" si="357"/>
        <v>Organisation</v>
      </c>
      <c r="B657" s="1758"/>
      <c r="C657" s="1758"/>
      <c r="D657" s="1758"/>
      <c r="E657" s="1761"/>
      <c r="F657" s="1592"/>
      <c r="G657" s="1714">
        <f t="shared" si="358"/>
        <v>0</v>
      </c>
      <c r="H657" s="1645"/>
      <c r="I657" s="1714">
        <f t="shared" si="359"/>
        <v>0</v>
      </c>
      <c r="J657" s="1646"/>
      <c r="K657" s="1646"/>
      <c r="L657" s="1592"/>
      <c r="M657" s="1597"/>
      <c r="N657" s="1597"/>
      <c r="O657" s="1646"/>
      <c r="P657" s="1647"/>
      <c r="Q657" s="1647"/>
      <c r="R657" s="1648"/>
      <c r="S657" s="1603"/>
      <c r="T657" s="1649"/>
      <c r="U657" s="1649"/>
      <c r="V657" s="1649"/>
      <c r="W657" s="1649"/>
      <c r="X657" s="1649"/>
      <c r="Y657" s="1649"/>
      <c r="Z657" s="1649"/>
      <c r="AA657" s="1649"/>
      <c r="AB657" s="1649"/>
      <c r="AC657" s="1649"/>
      <c r="AD657" s="1649"/>
      <c r="AE657" s="1649"/>
      <c r="AF657" s="1610">
        <f t="shared" si="338"/>
        <v>0</v>
      </c>
      <c r="AG657" s="1649"/>
      <c r="AH657" s="1649"/>
      <c r="AI657" s="1649"/>
      <c r="AJ657" s="1649"/>
      <c r="AK657" s="1649"/>
      <c r="AL657" s="1649"/>
      <c r="AM657" s="1649"/>
      <c r="AN657" s="1649"/>
      <c r="AO657" s="1649"/>
      <c r="AP657" s="1649"/>
      <c r="AQ657" s="1649"/>
      <c r="AR657" s="1709"/>
      <c r="AS657" s="1779">
        <f t="shared" si="339"/>
        <v>0</v>
      </c>
      <c r="AT657" s="1711">
        <f t="shared" si="360"/>
        <v>0</v>
      </c>
      <c r="AU657" s="1611">
        <f t="shared" si="340"/>
        <v>0</v>
      </c>
      <c r="AV657" s="1611">
        <f t="shared" si="341"/>
        <v>0</v>
      </c>
      <c r="AW657" s="1611">
        <f t="shared" si="342"/>
        <v>0</v>
      </c>
      <c r="AX657" s="1611">
        <f t="shared" si="343"/>
        <v>0</v>
      </c>
      <c r="AY657" s="1611">
        <f t="shared" si="344"/>
        <v>0</v>
      </c>
      <c r="AZ657" s="1611">
        <f t="shared" si="345"/>
        <v>0</v>
      </c>
      <c r="BA657" s="1611">
        <f t="shared" si="346"/>
        <v>0</v>
      </c>
      <c r="BB657" s="1611">
        <f t="shared" si="347"/>
        <v>0</v>
      </c>
      <c r="BC657" s="1611">
        <f t="shared" si="348"/>
        <v>0</v>
      </c>
      <c r="BD657" s="1611">
        <f t="shared" si="349"/>
        <v>0</v>
      </c>
      <c r="BE657" s="1611">
        <f t="shared" si="350"/>
        <v>0</v>
      </c>
      <c r="BF657" s="1611">
        <f t="shared" si="351"/>
        <v>0</v>
      </c>
      <c r="BG657" s="1611">
        <f t="shared" si="361"/>
        <v>0</v>
      </c>
      <c r="BH657" s="1611" t="str">
        <f t="shared" si="362"/>
        <v/>
      </c>
      <c r="BI657" s="1611" t="str">
        <f t="shared" si="363"/>
        <v/>
      </c>
      <c r="BJ657" s="1611" t="str">
        <f t="shared" si="352"/>
        <v/>
      </c>
      <c r="BK657" s="1611" t="str">
        <f t="shared" si="353"/>
        <v/>
      </c>
      <c r="BL657" s="1611" t="str">
        <f t="shared" ca="1" si="354"/>
        <v/>
      </c>
      <c r="BM657" s="1611" t="str">
        <f t="shared" si="364"/>
        <v/>
      </c>
      <c r="BN657" s="1611" t="str">
        <f t="shared" si="355"/>
        <v/>
      </c>
      <c r="BO657" s="1611" t="str">
        <f t="shared" si="356"/>
        <v/>
      </c>
      <c r="BP657" s="1611" t="str">
        <f t="shared" si="365"/>
        <v/>
      </c>
      <c r="BQ657" s="1611" t="str">
        <f t="shared" si="366"/>
        <v/>
      </c>
      <c r="BR657" s="1611" t="str">
        <f t="shared" si="367"/>
        <v/>
      </c>
      <c r="BS657" s="1611" t="str">
        <f t="shared" si="368"/>
        <v/>
      </c>
      <c r="BT657" s="1611" t="str">
        <f t="shared" si="369"/>
        <v/>
      </c>
      <c r="BU657" s="1731">
        <f t="shared" ca="1" si="370"/>
        <v>0</v>
      </c>
      <c r="BV657" s="1594"/>
      <c r="BW657" s="1594"/>
      <c r="BX657" s="1594"/>
      <c r="BY657" s="1594"/>
      <c r="BZ657" s="1594"/>
      <c r="CA657" s="1594"/>
      <c r="CB657" s="1594"/>
      <c r="CC657" s="1594"/>
      <c r="CD657" s="1594"/>
      <c r="CE657" s="1594"/>
      <c r="CF657" s="1594"/>
      <c r="CG657" s="1594"/>
      <c r="CH657" s="1594"/>
      <c r="CI657" s="1594"/>
      <c r="CJ657" s="1594"/>
      <c r="CK657" s="1594"/>
      <c r="CL657" s="1594"/>
      <c r="CM657" s="1594"/>
      <c r="CN657" s="1594"/>
      <c r="CO657" s="1594"/>
      <c r="CP657" s="1594"/>
      <c r="CQ657" s="1594"/>
      <c r="CR657" s="1594"/>
      <c r="CS657" s="1594"/>
      <c r="CT657" s="1594"/>
      <c r="CU657" s="1594"/>
      <c r="CV657" s="1594"/>
      <c r="CW657" s="1594"/>
      <c r="CX657" s="1594"/>
      <c r="CY657" s="1594"/>
      <c r="CZ657" s="1594"/>
      <c r="DA657" s="1594"/>
      <c r="DB657" s="1594"/>
      <c r="DC657" s="1594"/>
      <c r="DD657" s="1594"/>
      <c r="DE657" s="1594"/>
      <c r="DF657" s="1594"/>
      <c r="DG657" s="1594"/>
      <c r="DH657" s="1594"/>
      <c r="DI657" s="1594"/>
      <c r="DJ657" s="1594"/>
      <c r="DK657" s="1594"/>
      <c r="DL657" s="1594"/>
      <c r="DM657" s="1594"/>
      <c r="DN657" s="1594"/>
      <c r="DO657" s="1594"/>
      <c r="DP657" s="1594"/>
      <c r="DQ657" s="1594"/>
      <c r="DR657" s="1594"/>
      <c r="DS657" s="1594"/>
      <c r="DT657" s="1594"/>
      <c r="DU657" s="1594"/>
      <c r="DV657" s="1594"/>
      <c r="DW657" s="1594"/>
      <c r="DX657" s="1594"/>
      <c r="DY657" s="1594"/>
      <c r="DZ657" s="1594"/>
      <c r="EA657" s="1594"/>
      <c r="EB657" s="1594"/>
      <c r="EC657" s="1594"/>
      <c r="ED657" s="1594"/>
      <c r="EE657" s="1594"/>
      <c r="EF657" s="1594"/>
      <c r="EG657" s="1594"/>
      <c r="EH657" s="1594"/>
      <c r="EI657" s="1594"/>
      <c r="EJ657" s="1594"/>
      <c r="EK657" s="1594"/>
      <c r="EL657" s="1594"/>
      <c r="EM657" s="1594"/>
      <c r="EN657" s="1594"/>
      <c r="EO657" s="1594"/>
      <c r="EP657" s="1594"/>
      <c r="EQ657" s="1594"/>
      <c r="ER657" s="1594"/>
      <c r="ES657" s="1594"/>
    </row>
    <row r="658" spans="1:149" s="1595" customFormat="1" ht="12.5">
      <c r="A658" s="1644" t="str">
        <f t="shared" si="357"/>
        <v>Organisation</v>
      </c>
      <c r="B658" s="1758"/>
      <c r="C658" s="1758"/>
      <c r="D658" s="1758"/>
      <c r="E658" s="1761"/>
      <c r="F658" s="1592"/>
      <c r="G658" s="1714">
        <f t="shared" si="358"/>
        <v>0</v>
      </c>
      <c r="H658" s="1645"/>
      <c r="I658" s="1714">
        <f t="shared" si="359"/>
        <v>0</v>
      </c>
      <c r="J658" s="1646"/>
      <c r="K658" s="1646"/>
      <c r="L658" s="1592"/>
      <c r="M658" s="1597"/>
      <c r="N658" s="1597"/>
      <c r="O658" s="1646"/>
      <c r="P658" s="1647"/>
      <c r="Q658" s="1647"/>
      <c r="R658" s="1648"/>
      <c r="S658" s="1603"/>
      <c r="T658" s="1649"/>
      <c r="U658" s="1649"/>
      <c r="V658" s="1649"/>
      <c r="W658" s="1649"/>
      <c r="X658" s="1649"/>
      <c r="Y658" s="1649"/>
      <c r="Z658" s="1649"/>
      <c r="AA658" s="1649"/>
      <c r="AB658" s="1649"/>
      <c r="AC658" s="1649"/>
      <c r="AD658" s="1649"/>
      <c r="AE658" s="1649"/>
      <c r="AF658" s="1610">
        <f t="shared" si="338"/>
        <v>0</v>
      </c>
      <c r="AG658" s="1649"/>
      <c r="AH658" s="1649"/>
      <c r="AI658" s="1649"/>
      <c r="AJ658" s="1649"/>
      <c r="AK658" s="1649"/>
      <c r="AL658" s="1649"/>
      <c r="AM658" s="1649"/>
      <c r="AN658" s="1649"/>
      <c r="AO658" s="1649"/>
      <c r="AP658" s="1649"/>
      <c r="AQ658" s="1649"/>
      <c r="AR658" s="1709"/>
      <c r="AS658" s="1779">
        <f t="shared" si="339"/>
        <v>0</v>
      </c>
      <c r="AT658" s="1711">
        <f t="shared" si="360"/>
        <v>0</v>
      </c>
      <c r="AU658" s="1611">
        <f t="shared" si="340"/>
        <v>0</v>
      </c>
      <c r="AV658" s="1611">
        <f t="shared" si="341"/>
        <v>0</v>
      </c>
      <c r="AW658" s="1611">
        <f t="shared" si="342"/>
        <v>0</v>
      </c>
      <c r="AX658" s="1611">
        <f t="shared" si="343"/>
        <v>0</v>
      </c>
      <c r="AY658" s="1611">
        <f t="shared" si="344"/>
        <v>0</v>
      </c>
      <c r="AZ658" s="1611">
        <f t="shared" si="345"/>
        <v>0</v>
      </c>
      <c r="BA658" s="1611">
        <f t="shared" si="346"/>
        <v>0</v>
      </c>
      <c r="BB658" s="1611">
        <f t="shared" si="347"/>
        <v>0</v>
      </c>
      <c r="BC658" s="1611">
        <f t="shared" si="348"/>
        <v>0</v>
      </c>
      <c r="BD658" s="1611">
        <f t="shared" si="349"/>
        <v>0</v>
      </c>
      <c r="BE658" s="1611">
        <f t="shared" si="350"/>
        <v>0</v>
      </c>
      <c r="BF658" s="1611">
        <f t="shared" si="351"/>
        <v>0</v>
      </c>
      <c r="BG658" s="1611">
        <f t="shared" si="361"/>
        <v>0</v>
      </c>
      <c r="BH658" s="1611" t="str">
        <f t="shared" si="362"/>
        <v/>
      </c>
      <c r="BI658" s="1611" t="str">
        <f t="shared" si="363"/>
        <v/>
      </c>
      <c r="BJ658" s="1611" t="str">
        <f t="shared" si="352"/>
        <v/>
      </c>
      <c r="BK658" s="1611" t="str">
        <f t="shared" si="353"/>
        <v/>
      </c>
      <c r="BL658" s="1611" t="str">
        <f t="shared" ca="1" si="354"/>
        <v/>
      </c>
      <c r="BM658" s="1611" t="str">
        <f t="shared" si="364"/>
        <v/>
      </c>
      <c r="BN658" s="1611" t="str">
        <f t="shared" si="355"/>
        <v/>
      </c>
      <c r="BO658" s="1611" t="str">
        <f t="shared" si="356"/>
        <v/>
      </c>
      <c r="BP658" s="1611" t="str">
        <f t="shared" si="365"/>
        <v/>
      </c>
      <c r="BQ658" s="1611" t="str">
        <f t="shared" si="366"/>
        <v/>
      </c>
      <c r="BR658" s="1611" t="str">
        <f t="shared" si="367"/>
        <v/>
      </c>
      <c r="BS658" s="1611" t="str">
        <f t="shared" si="368"/>
        <v/>
      </c>
      <c r="BT658" s="1611" t="str">
        <f t="shared" si="369"/>
        <v/>
      </c>
      <c r="BU658" s="1731">
        <f t="shared" ca="1" si="370"/>
        <v>0</v>
      </c>
      <c r="BV658" s="1594"/>
      <c r="BW658" s="1594"/>
      <c r="BX658" s="1594"/>
      <c r="BY658" s="1594"/>
      <c r="BZ658" s="1594"/>
      <c r="CA658" s="1594"/>
      <c r="CB658" s="1594"/>
      <c r="CC658" s="1594"/>
      <c r="CD658" s="1594"/>
      <c r="CE658" s="1594"/>
      <c r="CF658" s="1594"/>
      <c r="CG658" s="1594"/>
      <c r="CH658" s="1594"/>
      <c r="CI658" s="1594"/>
      <c r="CJ658" s="1594"/>
      <c r="CK658" s="1594"/>
      <c r="CL658" s="1594"/>
      <c r="CM658" s="1594"/>
      <c r="CN658" s="1594"/>
      <c r="CO658" s="1594"/>
      <c r="CP658" s="1594"/>
      <c r="CQ658" s="1594"/>
      <c r="CR658" s="1594"/>
      <c r="CS658" s="1594"/>
      <c r="CT658" s="1594"/>
      <c r="CU658" s="1594"/>
      <c r="CV658" s="1594"/>
      <c r="CW658" s="1594"/>
      <c r="CX658" s="1594"/>
      <c r="CY658" s="1594"/>
      <c r="CZ658" s="1594"/>
      <c r="DA658" s="1594"/>
      <c r="DB658" s="1594"/>
      <c r="DC658" s="1594"/>
      <c r="DD658" s="1594"/>
      <c r="DE658" s="1594"/>
      <c r="DF658" s="1594"/>
      <c r="DG658" s="1594"/>
      <c r="DH658" s="1594"/>
      <c r="DI658" s="1594"/>
      <c r="DJ658" s="1594"/>
      <c r="DK658" s="1594"/>
      <c r="DL658" s="1594"/>
      <c r="DM658" s="1594"/>
      <c r="DN658" s="1594"/>
      <c r="DO658" s="1594"/>
      <c r="DP658" s="1594"/>
      <c r="DQ658" s="1594"/>
      <c r="DR658" s="1594"/>
      <c r="DS658" s="1594"/>
      <c r="DT658" s="1594"/>
      <c r="DU658" s="1594"/>
      <c r="DV658" s="1594"/>
      <c r="DW658" s="1594"/>
      <c r="DX658" s="1594"/>
      <c r="DY658" s="1594"/>
      <c r="DZ658" s="1594"/>
      <c r="EA658" s="1594"/>
      <c r="EB658" s="1594"/>
      <c r="EC658" s="1594"/>
      <c r="ED658" s="1594"/>
      <c r="EE658" s="1594"/>
      <c r="EF658" s="1594"/>
      <c r="EG658" s="1594"/>
      <c r="EH658" s="1594"/>
      <c r="EI658" s="1594"/>
      <c r="EJ658" s="1594"/>
      <c r="EK658" s="1594"/>
      <c r="EL658" s="1594"/>
      <c r="EM658" s="1594"/>
      <c r="EN658" s="1594"/>
      <c r="EO658" s="1594"/>
      <c r="EP658" s="1594"/>
      <c r="EQ658" s="1594"/>
      <c r="ER658" s="1594"/>
      <c r="ES658" s="1594"/>
    </row>
    <row r="659" spans="1:149" s="1595" customFormat="1" ht="12.5">
      <c r="A659" s="1644" t="str">
        <f t="shared" si="357"/>
        <v>Organisation</v>
      </c>
      <c r="B659" s="1758"/>
      <c r="C659" s="1758"/>
      <c r="D659" s="1758"/>
      <c r="E659" s="1761"/>
      <c r="F659" s="1592"/>
      <c r="G659" s="1714">
        <f t="shared" si="358"/>
        <v>0</v>
      </c>
      <c r="H659" s="1645"/>
      <c r="I659" s="1714">
        <f t="shared" si="359"/>
        <v>0</v>
      </c>
      <c r="J659" s="1646"/>
      <c r="K659" s="1646"/>
      <c r="L659" s="1592"/>
      <c r="M659" s="1597"/>
      <c r="N659" s="1597"/>
      <c r="O659" s="1646"/>
      <c r="P659" s="1647"/>
      <c r="Q659" s="1647"/>
      <c r="R659" s="1648"/>
      <c r="S659" s="1603"/>
      <c r="T659" s="1649"/>
      <c r="U659" s="1649"/>
      <c r="V659" s="1649"/>
      <c r="W659" s="1649"/>
      <c r="X659" s="1649"/>
      <c r="Y659" s="1649"/>
      <c r="Z659" s="1649"/>
      <c r="AA659" s="1649"/>
      <c r="AB659" s="1649"/>
      <c r="AC659" s="1649"/>
      <c r="AD659" s="1649"/>
      <c r="AE659" s="1649"/>
      <c r="AF659" s="1610">
        <f t="shared" si="338"/>
        <v>0</v>
      </c>
      <c r="AG659" s="1649"/>
      <c r="AH659" s="1649"/>
      <c r="AI659" s="1649"/>
      <c r="AJ659" s="1649"/>
      <c r="AK659" s="1649"/>
      <c r="AL659" s="1649"/>
      <c r="AM659" s="1649"/>
      <c r="AN659" s="1649"/>
      <c r="AO659" s="1649"/>
      <c r="AP659" s="1649"/>
      <c r="AQ659" s="1649"/>
      <c r="AR659" s="1709"/>
      <c r="AS659" s="1779">
        <f t="shared" si="339"/>
        <v>0</v>
      </c>
      <c r="AT659" s="1711">
        <f t="shared" si="360"/>
        <v>0</v>
      </c>
      <c r="AU659" s="1611">
        <f t="shared" si="340"/>
        <v>0</v>
      </c>
      <c r="AV659" s="1611">
        <f t="shared" si="341"/>
        <v>0</v>
      </c>
      <c r="AW659" s="1611">
        <f t="shared" si="342"/>
        <v>0</v>
      </c>
      <c r="AX659" s="1611">
        <f t="shared" si="343"/>
        <v>0</v>
      </c>
      <c r="AY659" s="1611">
        <f t="shared" si="344"/>
        <v>0</v>
      </c>
      <c r="AZ659" s="1611">
        <f t="shared" si="345"/>
        <v>0</v>
      </c>
      <c r="BA659" s="1611">
        <f t="shared" si="346"/>
        <v>0</v>
      </c>
      <c r="BB659" s="1611">
        <f t="shared" si="347"/>
        <v>0</v>
      </c>
      <c r="BC659" s="1611">
        <f t="shared" si="348"/>
        <v>0</v>
      </c>
      <c r="BD659" s="1611">
        <f t="shared" si="349"/>
        <v>0</v>
      </c>
      <c r="BE659" s="1611">
        <f t="shared" si="350"/>
        <v>0</v>
      </c>
      <c r="BF659" s="1611">
        <f t="shared" si="351"/>
        <v>0</v>
      </c>
      <c r="BG659" s="1611">
        <f t="shared" si="361"/>
        <v>0</v>
      </c>
      <c r="BH659" s="1611" t="str">
        <f t="shared" si="362"/>
        <v/>
      </c>
      <c r="BI659" s="1611" t="str">
        <f t="shared" si="363"/>
        <v/>
      </c>
      <c r="BJ659" s="1611" t="str">
        <f t="shared" si="352"/>
        <v/>
      </c>
      <c r="BK659" s="1611" t="str">
        <f t="shared" si="353"/>
        <v/>
      </c>
      <c r="BL659" s="1611" t="str">
        <f t="shared" ca="1" si="354"/>
        <v/>
      </c>
      <c r="BM659" s="1611" t="str">
        <f t="shared" si="364"/>
        <v/>
      </c>
      <c r="BN659" s="1611" t="str">
        <f t="shared" si="355"/>
        <v/>
      </c>
      <c r="BO659" s="1611" t="str">
        <f t="shared" si="356"/>
        <v/>
      </c>
      <c r="BP659" s="1611" t="str">
        <f t="shared" si="365"/>
        <v/>
      </c>
      <c r="BQ659" s="1611" t="str">
        <f t="shared" si="366"/>
        <v/>
      </c>
      <c r="BR659" s="1611" t="str">
        <f t="shared" si="367"/>
        <v/>
      </c>
      <c r="BS659" s="1611" t="str">
        <f t="shared" si="368"/>
        <v/>
      </c>
      <c r="BT659" s="1611" t="str">
        <f t="shared" si="369"/>
        <v/>
      </c>
      <c r="BU659" s="1731">
        <f t="shared" ca="1" si="370"/>
        <v>0</v>
      </c>
      <c r="BV659" s="1594"/>
      <c r="BW659" s="1594"/>
      <c r="BX659" s="1594"/>
      <c r="BY659" s="1594"/>
      <c r="BZ659" s="1594"/>
      <c r="CA659" s="1594"/>
      <c r="CB659" s="1594"/>
      <c r="CC659" s="1594"/>
      <c r="CD659" s="1594"/>
      <c r="CE659" s="1594"/>
      <c r="CF659" s="1594"/>
      <c r="CG659" s="1594"/>
      <c r="CH659" s="1594"/>
      <c r="CI659" s="1594"/>
      <c r="CJ659" s="1594"/>
      <c r="CK659" s="1594"/>
      <c r="CL659" s="1594"/>
      <c r="CM659" s="1594"/>
      <c r="CN659" s="1594"/>
      <c r="CO659" s="1594"/>
      <c r="CP659" s="1594"/>
      <c r="CQ659" s="1594"/>
      <c r="CR659" s="1594"/>
      <c r="CS659" s="1594"/>
      <c r="CT659" s="1594"/>
      <c r="CU659" s="1594"/>
      <c r="CV659" s="1594"/>
      <c r="CW659" s="1594"/>
      <c r="CX659" s="1594"/>
      <c r="CY659" s="1594"/>
      <c r="CZ659" s="1594"/>
      <c r="DA659" s="1594"/>
      <c r="DB659" s="1594"/>
      <c r="DC659" s="1594"/>
      <c r="DD659" s="1594"/>
      <c r="DE659" s="1594"/>
      <c r="DF659" s="1594"/>
      <c r="DG659" s="1594"/>
      <c r="DH659" s="1594"/>
      <c r="DI659" s="1594"/>
      <c r="DJ659" s="1594"/>
      <c r="DK659" s="1594"/>
      <c r="DL659" s="1594"/>
      <c r="DM659" s="1594"/>
      <c r="DN659" s="1594"/>
      <c r="DO659" s="1594"/>
      <c r="DP659" s="1594"/>
      <c r="DQ659" s="1594"/>
      <c r="DR659" s="1594"/>
      <c r="DS659" s="1594"/>
      <c r="DT659" s="1594"/>
      <c r="DU659" s="1594"/>
      <c r="DV659" s="1594"/>
      <c r="DW659" s="1594"/>
      <c r="DX659" s="1594"/>
      <c r="DY659" s="1594"/>
      <c r="DZ659" s="1594"/>
      <c r="EA659" s="1594"/>
      <c r="EB659" s="1594"/>
      <c r="EC659" s="1594"/>
      <c r="ED659" s="1594"/>
      <c r="EE659" s="1594"/>
      <c r="EF659" s="1594"/>
      <c r="EG659" s="1594"/>
      <c r="EH659" s="1594"/>
      <c r="EI659" s="1594"/>
      <c r="EJ659" s="1594"/>
      <c r="EK659" s="1594"/>
      <c r="EL659" s="1594"/>
      <c r="EM659" s="1594"/>
      <c r="EN659" s="1594"/>
      <c r="EO659" s="1594"/>
      <c r="EP659" s="1594"/>
      <c r="EQ659" s="1594"/>
      <c r="ER659" s="1594"/>
      <c r="ES659" s="1594"/>
    </row>
    <row r="660" spans="1:149" s="1595" customFormat="1" ht="12.5">
      <c r="A660" s="1644" t="str">
        <f t="shared" si="357"/>
        <v>Organisation</v>
      </c>
      <c r="B660" s="1758"/>
      <c r="C660" s="1758"/>
      <c r="D660" s="1758"/>
      <c r="E660" s="1761"/>
      <c r="F660" s="1592"/>
      <c r="G660" s="1714">
        <f t="shared" si="358"/>
        <v>0</v>
      </c>
      <c r="H660" s="1645"/>
      <c r="I660" s="1714">
        <f t="shared" si="359"/>
        <v>0</v>
      </c>
      <c r="J660" s="1646"/>
      <c r="K660" s="1646"/>
      <c r="L660" s="1592"/>
      <c r="M660" s="1597"/>
      <c r="N660" s="1597"/>
      <c r="O660" s="1646"/>
      <c r="P660" s="1647"/>
      <c r="Q660" s="1647"/>
      <c r="R660" s="1648"/>
      <c r="S660" s="1603"/>
      <c r="T660" s="1649"/>
      <c r="U660" s="1649"/>
      <c r="V660" s="1649"/>
      <c r="W660" s="1649"/>
      <c r="X660" s="1649"/>
      <c r="Y660" s="1649"/>
      <c r="Z660" s="1649"/>
      <c r="AA660" s="1649"/>
      <c r="AB660" s="1649"/>
      <c r="AC660" s="1649"/>
      <c r="AD660" s="1649"/>
      <c r="AE660" s="1649"/>
      <c r="AF660" s="1610">
        <f t="shared" si="338"/>
        <v>0</v>
      </c>
      <c r="AG660" s="1649"/>
      <c r="AH660" s="1649"/>
      <c r="AI660" s="1649"/>
      <c r="AJ660" s="1649"/>
      <c r="AK660" s="1649"/>
      <c r="AL660" s="1649"/>
      <c r="AM660" s="1649"/>
      <c r="AN660" s="1649"/>
      <c r="AO660" s="1649"/>
      <c r="AP660" s="1649"/>
      <c r="AQ660" s="1649"/>
      <c r="AR660" s="1709"/>
      <c r="AS660" s="1779">
        <f t="shared" si="339"/>
        <v>0</v>
      </c>
      <c r="AT660" s="1711">
        <f t="shared" si="360"/>
        <v>0</v>
      </c>
      <c r="AU660" s="1611">
        <f t="shared" si="340"/>
        <v>0</v>
      </c>
      <c r="AV660" s="1611">
        <f t="shared" si="341"/>
        <v>0</v>
      </c>
      <c r="AW660" s="1611">
        <f t="shared" si="342"/>
        <v>0</v>
      </c>
      <c r="AX660" s="1611">
        <f t="shared" si="343"/>
        <v>0</v>
      </c>
      <c r="AY660" s="1611">
        <f t="shared" si="344"/>
        <v>0</v>
      </c>
      <c r="AZ660" s="1611">
        <f t="shared" si="345"/>
        <v>0</v>
      </c>
      <c r="BA660" s="1611">
        <f t="shared" si="346"/>
        <v>0</v>
      </c>
      <c r="BB660" s="1611">
        <f t="shared" si="347"/>
        <v>0</v>
      </c>
      <c r="BC660" s="1611">
        <f t="shared" si="348"/>
        <v>0</v>
      </c>
      <c r="BD660" s="1611">
        <f t="shared" si="349"/>
        <v>0</v>
      </c>
      <c r="BE660" s="1611">
        <f t="shared" si="350"/>
        <v>0</v>
      </c>
      <c r="BF660" s="1611">
        <f t="shared" si="351"/>
        <v>0</v>
      </c>
      <c r="BG660" s="1611">
        <f t="shared" si="361"/>
        <v>0</v>
      </c>
      <c r="BH660" s="1611" t="str">
        <f t="shared" si="362"/>
        <v/>
      </c>
      <c r="BI660" s="1611" t="str">
        <f t="shared" si="363"/>
        <v/>
      </c>
      <c r="BJ660" s="1611" t="str">
        <f t="shared" si="352"/>
        <v/>
      </c>
      <c r="BK660" s="1611" t="str">
        <f t="shared" si="353"/>
        <v/>
      </c>
      <c r="BL660" s="1611" t="str">
        <f t="shared" ca="1" si="354"/>
        <v/>
      </c>
      <c r="BM660" s="1611" t="str">
        <f t="shared" si="364"/>
        <v/>
      </c>
      <c r="BN660" s="1611" t="str">
        <f t="shared" si="355"/>
        <v/>
      </c>
      <c r="BO660" s="1611" t="str">
        <f t="shared" si="356"/>
        <v/>
      </c>
      <c r="BP660" s="1611" t="str">
        <f t="shared" si="365"/>
        <v/>
      </c>
      <c r="BQ660" s="1611" t="str">
        <f t="shared" si="366"/>
        <v/>
      </c>
      <c r="BR660" s="1611" t="str">
        <f t="shared" si="367"/>
        <v/>
      </c>
      <c r="BS660" s="1611" t="str">
        <f t="shared" si="368"/>
        <v/>
      </c>
      <c r="BT660" s="1611" t="str">
        <f t="shared" si="369"/>
        <v/>
      </c>
      <c r="BU660" s="1731">
        <f t="shared" ca="1" si="370"/>
        <v>0</v>
      </c>
      <c r="BV660" s="1594"/>
      <c r="BW660" s="1594"/>
      <c r="BX660" s="1594"/>
      <c r="BY660" s="1594"/>
      <c r="BZ660" s="1594"/>
      <c r="CA660" s="1594"/>
      <c r="CB660" s="1594"/>
      <c r="CC660" s="1594"/>
      <c r="CD660" s="1594"/>
      <c r="CE660" s="1594"/>
      <c r="CF660" s="1594"/>
      <c r="CG660" s="1594"/>
      <c r="CH660" s="1594"/>
      <c r="CI660" s="1594"/>
      <c r="CJ660" s="1594"/>
      <c r="CK660" s="1594"/>
      <c r="CL660" s="1594"/>
      <c r="CM660" s="1594"/>
      <c r="CN660" s="1594"/>
      <c r="CO660" s="1594"/>
      <c r="CP660" s="1594"/>
      <c r="CQ660" s="1594"/>
      <c r="CR660" s="1594"/>
      <c r="CS660" s="1594"/>
      <c r="CT660" s="1594"/>
      <c r="CU660" s="1594"/>
      <c r="CV660" s="1594"/>
      <c r="CW660" s="1594"/>
      <c r="CX660" s="1594"/>
      <c r="CY660" s="1594"/>
      <c r="CZ660" s="1594"/>
      <c r="DA660" s="1594"/>
      <c r="DB660" s="1594"/>
      <c r="DC660" s="1594"/>
      <c r="DD660" s="1594"/>
      <c r="DE660" s="1594"/>
      <c r="DF660" s="1594"/>
      <c r="DG660" s="1594"/>
      <c r="DH660" s="1594"/>
      <c r="DI660" s="1594"/>
      <c r="DJ660" s="1594"/>
      <c r="DK660" s="1594"/>
      <c r="DL660" s="1594"/>
      <c r="DM660" s="1594"/>
      <c r="DN660" s="1594"/>
      <c r="DO660" s="1594"/>
      <c r="DP660" s="1594"/>
      <c r="DQ660" s="1594"/>
      <c r="DR660" s="1594"/>
      <c r="DS660" s="1594"/>
      <c r="DT660" s="1594"/>
      <c r="DU660" s="1594"/>
      <c r="DV660" s="1594"/>
      <c r="DW660" s="1594"/>
      <c r="DX660" s="1594"/>
      <c r="DY660" s="1594"/>
      <c r="DZ660" s="1594"/>
      <c r="EA660" s="1594"/>
      <c r="EB660" s="1594"/>
      <c r="EC660" s="1594"/>
      <c r="ED660" s="1594"/>
      <c r="EE660" s="1594"/>
      <c r="EF660" s="1594"/>
      <c r="EG660" s="1594"/>
      <c r="EH660" s="1594"/>
      <c r="EI660" s="1594"/>
      <c r="EJ660" s="1594"/>
      <c r="EK660" s="1594"/>
      <c r="EL660" s="1594"/>
      <c r="EM660" s="1594"/>
      <c r="EN660" s="1594"/>
      <c r="EO660" s="1594"/>
      <c r="EP660" s="1594"/>
      <c r="EQ660" s="1594"/>
      <c r="ER660" s="1594"/>
      <c r="ES660" s="1594"/>
    </row>
    <row r="661" spans="1:149" s="1595" customFormat="1" ht="12.5">
      <c r="A661" s="1644" t="str">
        <f t="shared" si="357"/>
        <v>Organisation</v>
      </c>
      <c r="B661" s="1758"/>
      <c r="C661" s="1758"/>
      <c r="D661" s="1758"/>
      <c r="E661" s="1761"/>
      <c r="F661" s="1592"/>
      <c r="G661" s="1714">
        <f t="shared" si="358"/>
        <v>0</v>
      </c>
      <c r="H661" s="1645"/>
      <c r="I661" s="1714">
        <f t="shared" si="359"/>
        <v>0</v>
      </c>
      <c r="J661" s="1646"/>
      <c r="K661" s="1646"/>
      <c r="L661" s="1592"/>
      <c r="M661" s="1597"/>
      <c r="N661" s="1597"/>
      <c r="O661" s="1646"/>
      <c r="P661" s="1647"/>
      <c r="Q661" s="1647"/>
      <c r="R661" s="1648"/>
      <c r="S661" s="1603"/>
      <c r="T661" s="1649"/>
      <c r="U661" s="1649"/>
      <c r="V661" s="1649"/>
      <c r="W661" s="1649"/>
      <c r="X661" s="1649"/>
      <c r="Y661" s="1649"/>
      <c r="Z661" s="1649"/>
      <c r="AA661" s="1649"/>
      <c r="AB661" s="1649"/>
      <c r="AC661" s="1649"/>
      <c r="AD661" s="1649"/>
      <c r="AE661" s="1649"/>
      <c r="AF661" s="1610">
        <f t="shared" si="338"/>
        <v>0</v>
      </c>
      <c r="AG661" s="1649"/>
      <c r="AH661" s="1649"/>
      <c r="AI661" s="1649"/>
      <c r="AJ661" s="1649"/>
      <c r="AK661" s="1649"/>
      <c r="AL661" s="1649"/>
      <c r="AM661" s="1649"/>
      <c r="AN661" s="1649"/>
      <c r="AO661" s="1649"/>
      <c r="AP661" s="1649"/>
      <c r="AQ661" s="1649"/>
      <c r="AR661" s="1709"/>
      <c r="AS661" s="1779">
        <f t="shared" si="339"/>
        <v>0</v>
      </c>
      <c r="AT661" s="1711">
        <f t="shared" si="360"/>
        <v>0</v>
      </c>
      <c r="AU661" s="1611">
        <f t="shared" si="340"/>
        <v>0</v>
      </c>
      <c r="AV661" s="1611">
        <f t="shared" si="341"/>
        <v>0</v>
      </c>
      <c r="AW661" s="1611">
        <f t="shared" si="342"/>
        <v>0</v>
      </c>
      <c r="AX661" s="1611">
        <f t="shared" si="343"/>
        <v>0</v>
      </c>
      <c r="AY661" s="1611">
        <f t="shared" si="344"/>
        <v>0</v>
      </c>
      <c r="AZ661" s="1611">
        <f t="shared" si="345"/>
        <v>0</v>
      </c>
      <c r="BA661" s="1611">
        <f t="shared" si="346"/>
        <v>0</v>
      </c>
      <c r="BB661" s="1611">
        <f t="shared" si="347"/>
        <v>0</v>
      </c>
      <c r="BC661" s="1611">
        <f t="shared" si="348"/>
        <v>0</v>
      </c>
      <c r="BD661" s="1611">
        <f t="shared" si="349"/>
        <v>0</v>
      </c>
      <c r="BE661" s="1611">
        <f t="shared" si="350"/>
        <v>0</v>
      </c>
      <c r="BF661" s="1611">
        <f t="shared" si="351"/>
        <v>0</v>
      </c>
      <c r="BG661" s="1611">
        <f t="shared" si="361"/>
        <v>0</v>
      </c>
      <c r="BH661" s="1611" t="str">
        <f t="shared" si="362"/>
        <v/>
      </c>
      <c r="BI661" s="1611" t="str">
        <f t="shared" si="363"/>
        <v/>
      </c>
      <c r="BJ661" s="1611" t="str">
        <f t="shared" si="352"/>
        <v/>
      </c>
      <c r="BK661" s="1611" t="str">
        <f t="shared" si="353"/>
        <v/>
      </c>
      <c r="BL661" s="1611" t="str">
        <f t="shared" ca="1" si="354"/>
        <v/>
      </c>
      <c r="BM661" s="1611" t="str">
        <f t="shared" si="364"/>
        <v/>
      </c>
      <c r="BN661" s="1611" t="str">
        <f t="shared" si="355"/>
        <v/>
      </c>
      <c r="BO661" s="1611" t="str">
        <f t="shared" si="356"/>
        <v/>
      </c>
      <c r="BP661" s="1611" t="str">
        <f t="shared" si="365"/>
        <v/>
      </c>
      <c r="BQ661" s="1611" t="str">
        <f t="shared" si="366"/>
        <v/>
      </c>
      <c r="BR661" s="1611" t="str">
        <f t="shared" si="367"/>
        <v/>
      </c>
      <c r="BS661" s="1611" t="str">
        <f t="shared" si="368"/>
        <v/>
      </c>
      <c r="BT661" s="1611" t="str">
        <f t="shared" si="369"/>
        <v/>
      </c>
      <c r="BU661" s="1731">
        <f t="shared" ca="1" si="370"/>
        <v>0</v>
      </c>
      <c r="BV661" s="1594"/>
      <c r="BW661" s="1594"/>
      <c r="BX661" s="1594"/>
      <c r="BY661" s="1594"/>
      <c r="BZ661" s="1594"/>
      <c r="CA661" s="1594"/>
      <c r="CB661" s="1594"/>
      <c r="CC661" s="1594"/>
      <c r="CD661" s="1594"/>
      <c r="CE661" s="1594"/>
      <c r="CF661" s="1594"/>
      <c r="CG661" s="1594"/>
      <c r="CH661" s="1594"/>
      <c r="CI661" s="1594"/>
      <c r="CJ661" s="1594"/>
      <c r="CK661" s="1594"/>
      <c r="CL661" s="1594"/>
      <c r="CM661" s="1594"/>
      <c r="CN661" s="1594"/>
      <c r="CO661" s="1594"/>
      <c r="CP661" s="1594"/>
      <c r="CQ661" s="1594"/>
      <c r="CR661" s="1594"/>
      <c r="CS661" s="1594"/>
      <c r="CT661" s="1594"/>
      <c r="CU661" s="1594"/>
      <c r="CV661" s="1594"/>
      <c r="CW661" s="1594"/>
      <c r="CX661" s="1594"/>
      <c r="CY661" s="1594"/>
      <c r="CZ661" s="1594"/>
      <c r="DA661" s="1594"/>
      <c r="DB661" s="1594"/>
      <c r="DC661" s="1594"/>
      <c r="DD661" s="1594"/>
      <c r="DE661" s="1594"/>
      <c r="DF661" s="1594"/>
      <c r="DG661" s="1594"/>
      <c r="DH661" s="1594"/>
      <c r="DI661" s="1594"/>
      <c r="DJ661" s="1594"/>
      <c r="DK661" s="1594"/>
      <c r="DL661" s="1594"/>
      <c r="DM661" s="1594"/>
      <c r="DN661" s="1594"/>
      <c r="DO661" s="1594"/>
      <c r="DP661" s="1594"/>
      <c r="DQ661" s="1594"/>
      <c r="DR661" s="1594"/>
      <c r="DS661" s="1594"/>
      <c r="DT661" s="1594"/>
      <c r="DU661" s="1594"/>
      <c r="DV661" s="1594"/>
      <c r="DW661" s="1594"/>
      <c r="DX661" s="1594"/>
      <c r="DY661" s="1594"/>
      <c r="DZ661" s="1594"/>
      <c r="EA661" s="1594"/>
      <c r="EB661" s="1594"/>
      <c r="EC661" s="1594"/>
      <c r="ED661" s="1594"/>
      <c r="EE661" s="1594"/>
      <c r="EF661" s="1594"/>
      <c r="EG661" s="1594"/>
      <c r="EH661" s="1594"/>
      <c r="EI661" s="1594"/>
      <c r="EJ661" s="1594"/>
      <c r="EK661" s="1594"/>
      <c r="EL661" s="1594"/>
      <c r="EM661" s="1594"/>
      <c r="EN661" s="1594"/>
      <c r="EO661" s="1594"/>
      <c r="EP661" s="1594"/>
      <c r="EQ661" s="1594"/>
      <c r="ER661" s="1594"/>
      <c r="ES661" s="1594"/>
    </row>
    <row r="662" spans="1:149" s="1595" customFormat="1" ht="12.5">
      <c r="A662" s="1644" t="str">
        <f t="shared" si="357"/>
        <v>Organisation</v>
      </c>
      <c r="B662" s="1758"/>
      <c r="C662" s="1758"/>
      <c r="D662" s="1758"/>
      <c r="E662" s="1761"/>
      <c r="F662" s="1592"/>
      <c r="G662" s="1714">
        <f t="shared" si="358"/>
        <v>0</v>
      </c>
      <c r="H662" s="1645"/>
      <c r="I662" s="1714">
        <f t="shared" si="359"/>
        <v>0</v>
      </c>
      <c r="J662" s="1646"/>
      <c r="K662" s="1646"/>
      <c r="L662" s="1592"/>
      <c r="M662" s="1597"/>
      <c r="N662" s="1597"/>
      <c r="O662" s="1646"/>
      <c r="P662" s="1647"/>
      <c r="Q662" s="1647"/>
      <c r="R662" s="1648"/>
      <c r="S662" s="1603"/>
      <c r="T662" s="1649"/>
      <c r="U662" s="1649"/>
      <c r="V662" s="1649"/>
      <c r="W662" s="1649"/>
      <c r="X662" s="1649"/>
      <c r="Y662" s="1649"/>
      <c r="Z662" s="1649"/>
      <c r="AA662" s="1649"/>
      <c r="AB662" s="1649"/>
      <c r="AC662" s="1649"/>
      <c r="AD662" s="1649"/>
      <c r="AE662" s="1649"/>
      <c r="AF662" s="1610">
        <f t="shared" si="338"/>
        <v>0</v>
      </c>
      <c r="AG662" s="1649"/>
      <c r="AH662" s="1649"/>
      <c r="AI662" s="1649"/>
      <c r="AJ662" s="1649"/>
      <c r="AK662" s="1649"/>
      <c r="AL662" s="1649"/>
      <c r="AM662" s="1649"/>
      <c r="AN662" s="1649"/>
      <c r="AO662" s="1649"/>
      <c r="AP662" s="1649"/>
      <c r="AQ662" s="1649"/>
      <c r="AR662" s="1709"/>
      <c r="AS662" s="1779">
        <f t="shared" si="339"/>
        <v>0</v>
      </c>
      <c r="AT662" s="1711">
        <f t="shared" si="360"/>
        <v>0</v>
      </c>
      <c r="AU662" s="1611">
        <f t="shared" si="340"/>
        <v>0</v>
      </c>
      <c r="AV662" s="1611">
        <f t="shared" si="341"/>
        <v>0</v>
      </c>
      <c r="AW662" s="1611">
        <f t="shared" si="342"/>
        <v>0</v>
      </c>
      <c r="AX662" s="1611">
        <f t="shared" si="343"/>
        <v>0</v>
      </c>
      <c r="AY662" s="1611">
        <f t="shared" si="344"/>
        <v>0</v>
      </c>
      <c r="AZ662" s="1611">
        <f t="shared" si="345"/>
        <v>0</v>
      </c>
      <c r="BA662" s="1611">
        <f t="shared" si="346"/>
        <v>0</v>
      </c>
      <c r="BB662" s="1611">
        <f t="shared" si="347"/>
        <v>0</v>
      </c>
      <c r="BC662" s="1611">
        <f t="shared" si="348"/>
        <v>0</v>
      </c>
      <c r="BD662" s="1611">
        <f t="shared" si="349"/>
        <v>0</v>
      </c>
      <c r="BE662" s="1611">
        <f t="shared" si="350"/>
        <v>0</v>
      </c>
      <c r="BF662" s="1611">
        <f t="shared" si="351"/>
        <v>0</v>
      </c>
      <c r="BG662" s="1611">
        <f t="shared" si="361"/>
        <v>0</v>
      </c>
      <c r="BH662" s="1611" t="str">
        <f t="shared" si="362"/>
        <v/>
      </c>
      <c r="BI662" s="1611" t="str">
        <f t="shared" si="363"/>
        <v/>
      </c>
      <c r="BJ662" s="1611" t="str">
        <f t="shared" si="352"/>
        <v/>
      </c>
      <c r="BK662" s="1611" t="str">
        <f t="shared" si="353"/>
        <v/>
      </c>
      <c r="BL662" s="1611" t="str">
        <f t="shared" ca="1" si="354"/>
        <v/>
      </c>
      <c r="BM662" s="1611" t="str">
        <f t="shared" si="364"/>
        <v/>
      </c>
      <c r="BN662" s="1611" t="str">
        <f t="shared" si="355"/>
        <v/>
      </c>
      <c r="BO662" s="1611" t="str">
        <f t="shared" si="356"/>
        <v/>
      </c>
      <c r="BP662" s="1611" t="str">
        <f t="shared" si="365"/>
        <v/>
      </c>
      <c r="BQ662" s="1611" t="str">
        <f t="shared" si="366"/>
        <v/>
      </c>
      <c r="BR662" s="1611" t="str">
        <f t="shared" si="367"/>
        <v/>
      </c>
      <c r="BS662" s="1611" t="str">
        <f t="shared" si="368"/>
        <v/>
      </c>
      <c r="BT662" s="1611" t="str">
        <f t="shared" si="369"/>
        <v/>
      </c>
      <c r="BU662" s="1731">
        <f t="shared" ca="1" si="370"/>
        <v>0</v>
      </c>
      <c r="BV662" s="1594"/>
      <c r="BW662" s="1594"/>
      <c r="BX662" s="1594"/>
      <c r="BY662" s="1594"/>
      <c r="BZ662" s="1594"/>
      <c r="CA662" s="1594"/>
      <c r="CB662" s="1594"/>
      <c r="CC662" s="1594"/>
      <c r="CD662" s="1594"/>
      <c r="CE662" s="1594"/>
      <c r="CF662" s="1594"/>
      <c r="CG662" s="1594"/>
      <c r="CH662" s="1594"/>
      <c r="CI662" s="1594"/>
      <c r="CJ662" s="1594"/>
      <c r="CK662" s="1594"/>
      <c r="CL662" s="1594"/>
      <c r="CM662" s="1594"/>
      <c r="CN662" s="1594"/>
      <c r="CO662" s="1594"/>
      <c r="CP662" s="1594"/>
      <c r="CQ662" s="1594"/>
      <c r="CR662" s="1594"/>
      <c r="CS662" s="1594"/>
      <c r="CT662" s="1594"/>
      <c r="CU662" s="1594"/>
      <c r="CV662" s="1594"/>
      <c r="CW662" s="1594"/>
      <c r="CX662" s="1594"/>
      <c r="CY662" s="1594"/>
      <c r="CZ662" s="1594"/>
      <c r="DA662" s="1594"/>
      <c r="DB662" s="1594"/>
      <c r="DC662" s="1594"/>
      <c r="DD662" s="1594"/>
      <c r="DE662" s="1594"/>
      <c r="DF662" s="1594"/>
      <c r="DG662" s="1594"/>
      <c r="DH662" s="1594"/>
      <c r="DI662" s="1594"/>
      <c r="DJ662" s="1594"/>
      <c r="DK662" s="1594"/>
      <c r="DL662" s="1594"/>
      <c r="DM662" s="1594"/>
      <c r="DN662" s="1594"/>
      <c r="DO662" s="1594"/>
      <c r="DP662" s="1594"/>
      <c r="DQ662" s="1594"/>
      <c r="DR662" s="1594"/>
      <c r="DS662" s="1594"/>
      <c r="DT662" s="1594"/>
      <c r="DU662" s="1594"/>
      <c r="DV662" s="1594"/>
      <c r="DW662" s="1594"/>
      <c r="DX662" s="1594"/>
      <c r="DY662" s="1594"/>
      <c r="DZ662" s="1594"/>
      <c r="EA662" s="1594"/>
      <c r="EB662" s="1594"/>
      <c r="EC662" s="1594"/>
      <c r="ED662" s="1594"/>
      <c r="EE662" s="1594"/>
      <c r="EF662" s="1594"/>
      <c r="EG662" s="1594"/>
      <c r="EH662" s="1594"/>
      <c r="EI662" s="1594"/>
      <c r="EJ662" s="1594"/>
      <c r="EK662" s="1594"/>
      <c r="EL662" s="1594"/>
      <c r="EM662" s="1594"/>
      <c r="EN662" s="1594"/>
      <c r="EO662" s="1594"/>
      <c r="EP662" s="1594"/>
      <c r="EQ662" s="1594"/>
      <c r="ER662" s="1594"/>
      <c r="ES662" s="1594"/>
    </row>
    <row r="663" spans="1:149" s="1595" customFormat="1" ht="12.5">
      <c r="A663" s="1644" t="str">
        <f t="shared" si="357"/>
        <v>Organisation</v>
      </c>
      <c r="B663" s="1758"/>
      <c r="C663" s="1758"/>
      <c r="D663" s="1758"/>
      <c r="E663" s="1761"/>
      <c r="F663" s="1592"/>
      <c r="G663" s="1714">
        <f t="shared" si="358"/>
        <v>0</v>
      </c>
      <c r="H663" s="1645"/>
      <c r="I663" s="1714">
        <f t="shared" si="359"/>
        <v>0</v>
      </c>
      <c r="J663" s="1646"/>
      <c r="K663" s="1646"/>
      <c r="L663" s="1592"/>
      <c r="M663" s="1597"/>
      <c r="N663" s="1597"/>
      <c r="O663" s="1646"/>
      <c r="P663" s="1647"/>
      <c r="Q663" s="1647"/>
      <c r="R663" s="1648"/>
      <c r="S663" s="1603"/>
      <c r="T663" s="1649"/>
      <c r="U663" s="1649"/>
      <c r="V663" s="1649"/>
      <c r="W663" s="1649"/>
      <c r="X663" s="1649"/>
      <c r="Y663" s="1649"/>
      <c r="Z663" s="1649"/>
      <c r="AA663" s="1649"/>
      <c r="AB663" s="1649"/>
      <c r="AC663" s="1649"/>
      <c r="AD663" s="1649"/>
      <c r="AE663" s="1649"/>
      <c r="AF663" s="1610">
        <f t="shared" si="338"/>
        <v>0</v>
      </c>
      <c r="AG663" s="1649"/>
      <c r="AH663" s="1649"/>
      <c r="AI663" s="1649"/>
      <c r="AJ663" s="1649"/>
      <c r="AK663" s="1649"/>
      <c r="AL663" s="1649"/>
      <c r="AM663" s="1649"/>
      <c r="AN663" s="1649"/>
      <c r="AO663" s="1649"/>
      <c r="AP663" s="1649"/>
      <c r="AQ663" s="1649"/>
      <c r="AR663" s="1709"/>
      <c r="AS663" s="1779">
        <f t="shared" si="339"/>
        <v>0</v>
      </c>
      <c r="AT663" s="1711">
        <f t="shared" si="360"/>
        <v>0</v>
      </c>
      <c r="AU663" s="1611">
        <f t="shared" si="340"/>
        <v>0</v>
      </c>
      <c r="AV663" s="1611">
        <f t="shared" si="341"/>
        <v>0</v>
      </c>
      <c r="AW663" s="1611">
        <f t="shared" si="342"/>
        <v>0</v>
      </c>
      <c r="AX663" s="1611">
        <f t="shared" si="343"/>
        <v>0</v>
      </c>
      <c r="AY663" s="1611">
        <f t="shared" si="344"/>
        <v>0</v>
      </c>
      <c r="AZ663" s="1611">
        <f t="shared" si="345"/>
        <v>0</v>
      </c>
      <c r="BA663" s="1611">
        <f t="shared" si="346"/>
        <v>0</v>
      </c>
      <c r="BB663" s="1611">
        <f t="shared" si="347"/>
        <v>0</v>
      </c>
      <c r="BC663" s="1611">
        <f t="shared" si="348"/>
        <v>0</v>
      </c>
      <c r="BD663" s="1611">
        <f t="shared" si="349"/>
        <v>0</v>
      </c>
      <c r="BE663" s="1611">
        <f t="shared" si="350"/>
        <v>0</v>
      </c>
      <c r="BF663" s="1611">
        <f t="shared" si="351"/>
        <v>0</v>
      </c>
      <c r="BG663" s="1611">
        <f t="shared" si="361"/>
        <v>0</v>
      </c>
      <c r="BH663" s="1611" t="str">
        <f t="shared" si="362"/>
        <v/>
      </c>
      <c r="BI663" s="1611" t="str">
        <f t="shared" si="363"/>
        <v/>
      </c>
      <c r="BJ663" s="1611" t="str">
        <f t="shared" si="352"/>
        <v/>
      </c>
      <c r="BK663" s="1611" t="str">
        <f t="shared" si="353"/>
        <v/>
      </c>
      <c r="BL663" s="1611" t="str">
        <f t="shared" ca="1" si="354"/>
        <v/>
      </c>
      <c r="BM663" s="1611" t="str">
        <f t="shared" si="364"/>
        <v/>
      </c>
      <c r="BN663" s="1611" t="str">
        <f t="shared" si="355"/>
        <v/>
      </c>
      <c r="BO663" s="1611" t="str">
        <f t="shared" si="356"/>
        <v/>
      </c>
      <c r="BP663" s="1611" t="str">
        <f t="shared" si="365"/>
        <v/>
      </c>
      <c r="BQ663" s="1611" t="str">
        <f t="shared" si="366"/>
        <v/>
      </c>
      <c r="BR663" s="1611" t="str">
        <f t="shared" si="367"/>
        <v/>
      </c>
      <c r="BS663" s="1611" t="str">
        <f t="shared" si="368"/>
        <v/>
      </c>
      <c r="BT663" s="1611" t="str">
        <f t="shared" si="369"/>
        <v/>
      </c>
      <c r="BU663" s="1731">
        <f t="shared" ca="1" si="370"/>
        <v>0</v>
      </c>
      <c r="BV663" s="1594"/>
      <c r="BW663" s="1594"/>
      <c r="BX663" s="1594"/>
      <c r="BY663" s="1594"/>
      <c r="BZ663" s="1594"/>
      <c r="CA663" s="1594"/>
      <c r="CB663" s="1594"/>
      <c r="CC663" s="1594"/>
      <c r="CD663" s="1594"/>
      <c r="CE663" s="1594"/>
      <c r="CF663" s="1594"/>
      <c r="CG663" s="1594"/>
      <c r="CH663" s="1594"/>
      <c r="CI663" s="1594"/>
      <c r="CJ663" s="1594"/>
      <c r="CK663" s="1594"/>
      <c r="CL663" s="1594"/>
      <c r="CM663" s="1594"/>
      <c r="CN663" s="1594"/>
      <c r="CO663" s="1594"/>
      <c r="CP663" s="1594"/>
      <c r="CQ663" s="1594"/>
      <c r="CR663" s="1594"/>
      <c r="CS663" s="1594"/>
      <c r="CT663" s="1594"/>
      <c r="CU663" s="1594"/>
      <c r="CV663" s="1594"/>
      <c r="CW663" s="1594"/>
      <c r="CX663" s="1594"/>
      <c r="CY663" s="1594"/>
      <c r="CZ663" s="1594"/>
      <c r="DA663" s="1594"/>
      <c r="DB663" s="1594"/>
      <c r="DC663" s="1594"/>
      <c r="DD663" s="1594"/>
      <c r="DE663" s="1594"/>
      <c r="DF663" s="1594"/>
      <c r="DG663" s="1594"/>
      <c r="DH663" s="1594"/>
      <c r="DI663" s="1594"/>
      <c r="DJ663" s="1594"/>
      <c r="DK663" s="1594"/>
      <c r="DL663" s="1594"/>
      <c r="DM663" s="1594"/>
      <c r="DN663" s="1594"/>
      <c r="DO663" s="1594"/>
      <c r="DP663" s="1594"/>
      <c r="DQ663" s="1594"/>
      <c r="DR663" s="1594"/>
      <c r="DS663" s="1594"/>
      <c r="DT663" s="1594"/>
      <c r="DU663" s="1594"/>
      <c r="DV663" s="1594"/>
      <c r="DW663" s="1594"/>
      <c r="DX663" s="1594"/>
      <c r="DY663" s="1594"/>
      <c r="DZ663" s="1594"/>
      <c r="EA663" s="1594"/>
      <c r="EB663" s="1594"/>
      <c r="EC663" s="1594"/>
      <c r="ED663" s="1594"/>
      <c r="EE663" s="1594"/>
      <c r="EF663" s="1594"/>
      <c r="EG663" s="1594"/>
      <c r="EH663" s="1594"/>
      <c r="EI663" s="1594"/>
      <c r="EJ663" s="1594"/>
      <c r="EK663" s="1594"/>
      <c r="EL663" s="1594"/>
      <c r="EM663" s="1594"/>
      <c r="EN663" s="1594"/>
      <c r="EO663" s="1594"/>
      <c r="EP663" s="1594"/>
      <c r="EQ663" s="1594"/>
      <c r="ER663" s="1594"/>
      <c r="ES663" s="1594"/>
    </row>
    <row r="664" spans="1:149" s="1595" customFormat="1" ht="12.5">
      <c r="A664" s="1644" t="str">
        <f t="shared" si="357"/>
        <v>Organisation</v>
      </c>
      <c r="B664" s="1758"/>
      <c r="C664" s="1758"/>
      <c r="D664" s="1758"/>
      <c r="E664" s="1761"/>
      <c r="F664" s="1592"/>
      <c r="G664" s="1714">
        <f t="shared" si="358"/>
        <v>0</v>
      </c>
      <c r="H664" s="1645"/>
      <c r="I664" s="1714">
        <f t="shared" si="359"/>
        <v>0</v>
      </c>
      <c r="J664" s="1646"/>
      <c r="K664" s="1646"/>
      <c r="L664" s="1592"/>
      <c r="M664" s="1597"/>
      <c r="N664" s="1597"/>
      <c r="O664" s="1646"/>
      <c r="P664" s="1647"/>
      <c r="Q664" s="1647"/>
      <c r="R664" s="1648"/>
      <c r="S664" s="1603"/>
      <c r="T664" s="1649"/>
      <c r="U664" s="1649"/>
      <c r="V664" s="1649"/>
      <c r="W664" s="1649"/>
      <c r="X664" s="1649"/>
      <c r="Y664" s="1649"/>
      <c r="Z664" s="1649"/>
      <c r="AA664" s="1649"/>
      <c r="AB664" s="1649"/>
      <c r="AC664" s="1649"/>
      <c r="AD664" s="1649"/>
      <c r="AE664" s="1649"/>
      <c r="AF664" s="1610">
        <f t="shared" si="338"/>
        <v>0</v>
      </c>
      <c r="AG664" s="1649"/>
      <c r="AH664" s="1649"/>
      <c r="AI664" s="1649"/>
      <c r="AJ664" s="1649"/>
      <c r="AK664" s="1649"/>
      <c r="AL664" s="1649"/>
      <c r="AM664" s="1649"/>
      <c r="AN664" s="1649"/>
      <c r="AO664" s="1649"/>
      <c r="AP664" s="1649"/>
      <c r="AQ664" s="1649"/>
      <c r="AR664" s="1709"/>
      <c r="AS664" s="1779">
        <f t="shared" si="339"/>
        <v>0</v>
      </c>
      <c r="AT664" s="1711">
        <f t="shared" si="360"/>
        <v>0</v>
      </c>
      <c r="AU664" s="1611">
        <f t="shared" si="340"/>
        <v>0</v>
      </c>
      <c r="AV664" s="1611">
        <f t="shared" si="341"/>
        <v>0</v>
      </c>
      <c r="AW664" s="1611">
        <f t="shared" si="342"/>
        <v>0</v>
      </c>
      <c r="AX664" s="1611">
        <f t="shared" si="343"/>
        <v>0</v>
      </c>
      <c r="AY664" s="1611">
        <f t="shared" si="344"/>
        <v>0</v>
      </c>
      <c r="AZ664" s="1611">
        <f t="shared" si="345"/>
        <v>0</v>
      </c>
      <c r="BA664" s="1611">
        <f t="shared" si="346"/>
        <v>0</v>
      </c>
      <c r="BB664" s="1611">
        <f t="shared" si="347"/>
        <v>0</v>
      </c>
      <c r="BC664" s="1611">
        <f t="shared" si="348"/>
        <v>0</v>
      </c>
      <c r="BD664" s="1611">
        <f t="shared" si="349"/>
        <v>0</v>
      </c>
      <c r="BE664" s="1611">
        <f t="shared" si="350"/>
        <v>0</v>
      </c>
      <c r="BF664" s="1611">
        <f t="shared" si="351"/>
        <v>0</v>
      </c>
      <c r="BG664" s="1611">
        <f t="shared" si="361"/>
        <v>0</v>
      </c>
      <c r="BH664" s="1611" t="str">
        <f t="shared" si="362"/>
        <v/>
      </c>
      <c r="BI664" s="1611" t="str">
        <f t="shared" si="363"/>
        <v/>
      </c>
      <c r="BJ664" s="1611" t="str">
        <f t="shared" si="352"/>
        <v/>
      </c>
      <c r="BK664" s="1611" t="str">
        <f t="shared" si="353"/>
        <v/>
      </c>
      <c r="BL664" s="1611" t="str">
        <f t="shared" ca="1" si="354"/>
        <v/>
      </c>
      <c r="BM664" s="1611" t="str">
        <f t="shared" si="364"/>
        <v/>
      </c>
      <c r="BN664" s="1611" t="str">
        <f t="shared" si="355"/>
        <v/>
      </c>
      <c r="BO664" s="1611" t="str">
        <f t="shared" si="356"/>
        <v/>
      </c>
      <c r="BP664" s="1611" t="str">
        <f t="shared" si="365"/>
        <v/>
      </c>
      <c r="BQ664" s="1611" t="str">
        <f t="shared" si="366"/>
        <v/>
      </c>
      <c r="BR664" s="1611" t="str">
        <f t="shared" si="367"/>
        <v/>
      </c>
      <c r="BS664" s="1611" t="str">
        <f t="shared" si="368"/>
        <v/>
      </c>
      <c r="BT664" s="1611" t="str">
        <f t="shared" si="369"/>
        <v/>
      </c>
      <c r="BU664" s="1731">
        <f t="shared" ca="1" si="370"/>
        <v>0</v>
      </c>
      <c r="BV664" s="1594"/>
      <c r="BW664" s="1594"/>
      <c r="BX664" s="1594"/>
      <c r="BY664" s="1594"/>
      <c r="BZ664" s="1594"/>
      <c r="CA664" s="1594"/>
      <c r="CB664" s="1594"/>
      <c r="CC664" s="1594"/>
      <c r="CD664" s="1594"/>
      <c r="CE664" s="1594"/>
      <c r="CF664" s="1594"/>
      <c r="CG664" s="1594"/>
      <c r="CH664" s="1594"/>
      <c r="CI664" s="1594"/>
      <c r="CJ664" s="1594"/>
      <c r="CK664" s="1594"/>
      <c r="CL664" s="1594"/>
      <c r="CM664" s="1594"/>
      <c r="CN664" s="1594"/>
      <c r="CO664" s="1594"/>
      <c r="CP664" s="1594"/>
      <c r="CQ664" s="1594"/>
      <c r="CR664" s="1594"/>
      <c r="CS664" s="1594"/>
      <c r="CT664" s="1594"/>
      <c r="CU664" s="1594"/>
      <c r="CV664" s="1594"/>
      <c r="CW664" s="1594"/>
      <c r="CX664" s="1594"/>
      <c r="CY664" s="1594"/>
      <c r="CZ664" s="1594"/>
      <c r="DA664" s="1594"/>
      <c r="DB664" s="1594"/>
      <c r="DC664" s="1594"/>
      <c r="DD664" s="1594"/>
      <c r="DE664" s="1594"/>
      <c r="DF664" s="1594"/>
      <c r="DG664" s="1594"/>
      <c r="DH664" s="1594"/>
      <c r="DI664" s="1594"/>
      <c r="DJ664" s="1594"/>
      <c r="DK664" s="1594"/>
      <c r="DL664" s="1594"/>
      <c r="DM664" s="1594"/>
      <c r="DN664" s="1594"/>
      <c r="DO664" s="1594"/>
      <c r="DP664" s="1594"/>
      <c r="DQ664" s="1594"/>
      <c r="DR664" s="1594"/>
      <c r="DS664" s="1594"/>
      <c r="DT664" s="1594"/>
      <c r="DU664" s="1594"/>
      <c r="DV664" s="1594"/>
      <c r="DW664" s="1594"/>
      <c r="DX664" s="1594"/>
      <c r="DY664" s="1594"/>
      <c r="DZ664" s="1594"/>
      <c r="EA664" s="1594"/>
      <c r="EB664" s="1594"/>
      <c r="EC664" s="1594"/>
      <c r="ED664" s="1594"/>
      <c r="EE664" s="1594"/>
      <c r="EF664" s="1594"/>
      <c r="EG664" s="1594"/>
      <c r="EH664" s="1594"/>
      <c r="EI664" s="1594"/>
      <c r="EJ664" s="1594"/>
      <c r="EK664" s="1594"/>
      <c r="EL664" s="1594"/>
      <c r="EM664" s="1594"/>
      <c r="EN664" s="1594"/>
      <c r="EO664" s="1594"/>
      <c r="EP664" s="1594"/>
      <c r="EQ664" s="1594"/>
      <c r="ER664" s="1594"/>
      <c r="ES664" s="1594"/>
    </row>
    <row r="665" spans="1:149" s="1595" customFormat="1" ht="12.5">
      <c r="A665" s="1644" t="str">
        <f t="shared" si="357"/>
        <v>Organisation</v>
      </c>
      <c r="B665" s="1758"/>
      <c r="C665" s="1758"/>
      <c r="D665" s="1758"/>
      <c r="E665" s="1761"/>
      <c r="F665" s="1592"/>
      <c r="G665" s="1714">
        <f t="shared" si="358"/>
        <v>0</v>
      </c>
      <c r="H665" s="1645"/>
      <c r="I665" s="1714">
        <f t="shared" si="359"/>
        <v>0</v>
      </c>
      <c r="J665" s="1646"/>
      <c r="K665" s="1646"/>
      <c r="L665" s="1592"/>
      <c r="M665" s="1597"/>
      <c r="N665" s="1597"/>
      <c r="O665" s="1646"/>
      <c r="P665" s="1647"/>
      <c r="Q665" s="1647"/>
      <c r="R665" s="1648"/>
      <c r="S665" s="1603"/>
      <c r="T665" s="1649"/>
      <c r="U665" s="1649"/>
      <c r="V665" s="1649"/>
      <c r="W665" s="1649"/>
      <c r="X665" s="1649"/>
      <c r="Y665" s="1649"/>
      <c r="Z665" s="1649"/>
      <c r="AA665" s="1649"/>
      <c r="AB665" s="1649"/>
      <c r="AC665" s="1649"/>
      <c r="AD665" s="1649"/>
      <c r="AE665" s="1649"/>
      <c r="AF665" s="1610">
        <f t="shared" si="338"/>
        <v>0</v>
      </c>
      <c r="AG665" s="1649"/>
      <c r="AH665" s="1649"/>
      <c r="AI665" s="1649"/>
      <c r="AJ665" s="1649"/>
      <c r="AK665" s="1649"/>
      <c r="AL665" s="1649"/>
      <c r="AM665" s="1649"/>
      <c r="AN665" s="1649"/>
      <c r="AO665" s="1649"/>
      <c r="AP665" s="1649"/>
      <c r="AQ665" s="1649"/>
      <c r="AR665" s="1709"/>
      <c r="AS665" s="1779">
        <f t="shared" si="339"/>
        <v>0</v>
      </c>
      <c r="AT665" s="1711">
        <f t="shared" si="360"/>
        <v>0</v>
      </c>
      <c r="AU665" s="1611">
        <f t="shared" si="340"/>
        <v>0</v>
      </c>
      <c r="AV665" s="1611">
        <f t="shared" si="341"/>
        <v>0</v>
      </c>
      <c r="AW665" s="1611">
        <f t="shared" si="342"/>
        <v>0</v>
      </c>
      <c r="AX665" s="1611">
        <f t="shared" si="343"/>
        <v>0</v>
      </c>
      <c r="AY665" s="1611">
        <f t="shared" si="344"/>
        <v>0</v>
      </c>
      <c r="AZ665" s="1611">
        <f t="shared" si="345"/>
        <v>0</v>
      </c>
      <c r="BA665" s="1611">
        <f t="shared" si="346"/>
        <v>0</v>
      </c>
      <c r="BB665" s="1611">
        <f t="shared" si="347"/>
        <v>0</v>
      </c>
      <c r="BC665" s="1611">
        <f t="shared" si="348"/>
        <v>0</v>
      </c>
      <c r="BD665" s="1611">
        <f t="shared" si="349"/>
        <v>0</v>
      </c>
      <c r="BE665" s="1611">
        <f t="shared" si="350"/>
        <v>0</v>
      </c>
      <c r="BF665" s="1611">
        <f t="shared" si="351"/>
        <v>0</v>
      </c>
      <c r="BG665" s="1611">
        <f t="shared" si="361"/>
        <v>0</v>
      </c>
      <c r="BH665" s="1611" t="str">
        <f t="shared" si="362"/>
        <v/>
      </c>
      <c r="BI665" s="1611" t="str">
        <f t="shared" si="363"/>
        <v/>
      </c>
      <c r="BJ665" s="1611" t="str">
        <f t="shared" si="352"/>
        <v/>
      </c>
      <c r="BK665" s="1611" t="str">
        <f t="shared" si="353"/>
        <v/>
      </c>
      <c r="BL665" s="1611" t="str">
        <f t="shared" ca="1" si="354"/>
        <v/>
      </c>
      <c r="BM665" s="1611" t="str">
        <f t="shared" si="364"/>
        <v/>
      </c>
      <c r="BN665" s="1611" t="str">
        <f t="shared" si="355"/>
        <v/>
      </c>
      <c r="BO665" s="1611" t="str">
        <f t="shared" si="356"/>
        <v/>
      </c>
      <c r="BP665" s="1611" t="str">
        <f t="shared" si="365"/>
        <v/>
      </c>
      <c r="BQ665" s="1611" t="str">
        <f t="shared" si="366"/>
        <v/>
      </c>
      <c r="BR665" s="1611" t="str">
        <f t="shared" si="367"/>
        <v/>
      </c>
      <c r="BS665" s="1611" t="str">
        <f t="shared" si="368"/>
        <v/>
      </c>
      <c r="BT665" s="1611" t="str">
        <f t="shared" si="369"/>
        <v/>
      </c>
      <c r="BU665" s="1731">
        <f t="shared" ca="1" si="370"/>
        <v>0</v>
      </c>
      <c r="BV665" s="1594"/>
      <c r="BW665" s="1594"/>
      <c r="BX665" s="1594"/>
      <c r="BY665" s="1594"/>
      <c r="BZ665" s="1594"/>
      <c r="CA665" s="1594"/>
      <c r="CB665" s="1594"/>
      <c r="CC665" s="1594"/>
      <c r="CD665" s="1594"/>
      <c r="CE665" s="1594"/>
      <c r="CF665" s="1594"/>
      <c r="CG665" s="1594"/>
      <c r="CH665" s="1594"/>
      <c r="CI665" s="1594"/>
      <c r="CJ665" s="1594"/>
      <c r="CK665" s="1594"/>
      <c r="CL665" s="1594"/>
      <c r="CM665" s="1594"/>
      <c r="CN665" s="1594"/>
      <c r="CO665" s="1594"/>
      <c r="CP665" s="1594"/>
      <c r="CQ665" s="1594"/>
      <c r="CR665" s="1594"/>
      <c r="CS665" s="1594"/>
      <c r="CT665" s="1594"/>
      <c r="CU665" s="1594"/>
      <c r="CV665" s="1594"/>
      <c r="CW665" s="1594"/>
      <c r="CX665" s="1594"/>
      <c r="CY665" s="1594"/>
      <c r="CZ665" s="1594"/>
      <c r="DA665" s="1594"/>
      <c r="DB665" s="1594"/>
      <c r="DC665" s="1594"/>
      <c r="DD665" s="1594"/>
      <c r="DE665" s="1594"/>
      <c r="DF665" s="1594"/>
      <c r="DG665" s="1594"/>
      <c r="DH665" s="1594"/>
      <c r="DI665" s="1594"/>
      <c r="DJ665" s="1594"/>
      <c r="DK665" s="1594"/>
      <c r="DL665" s="1594"/>
      <c r="DM665" s="1594"/>
      <c r="DN665" s="1594"/>
      <c r="DO665" s="1594"/>
      <c r="DP665" s="1594"/>
      <c r="DQ665" s="1594"/>
      <c r="DR665" s="1594"/>
      <c r="DS665" s="1594"/>
      <c r="DT665" s="1594"/>
      <c r="DU665" s="1594"/>
      <c r="DV665" s="1594"/>
      <c r="DW665" s="1594"/>
      <c r="DX665" s="1594"/>
      <c r="DY665" s="1594"/>
      <c r="DZ665" s="1594"/>
      <c r="EA665" s="1594"/>
      <c r="EB665" s="1594"/>
      <c r="EC665" s="1594"/>
      <c r="ED665" s="1594"/>
      <c r="EE665" s="1594"/>
      <c r="EF665" s="1594"/>
      <c r="EG665" s="1594"/>
      <c r="EH665" s="1594"/>
      <c r="EI665" s="1594"/>
      <c r="EJ665" s="1594"/>
      <c r="EK665" s="1594"/>
      <c r="EL665" s="1594"/>
      <c r="EM665" s="1594"/>
      <c r="EN665" s="1594"/>
      <c r="EO665" s="1594"/>
      <c r="EP665" s="1594"/>
      <c r="EQ665" s="1594"/>
      <c r="ER665" s="1594"/>
      <c r="ES665" s="1594"/>
    </row>
    <row r="666" spans="1:149" s="1595" customFormat="1" ht="12.5">
      <c r="A666" s="1644" t="str">
        <f t="shared" si="357"/>
        <v>Organisation</v>
      </c>
      <c r="B666" s="1758"/>
      <c r="C666" s="1758"/>
      <c r="D666" s="1758"/>
      <c r="E666" s="1761"/>
      <c r="F666" s="1592"/>
      <c r="G666" s="1714">
        <f t="shared" si="358"/>
        <v>0</v>
      </c>
      <c r="H666" s="1645"/>
      <c r="I666" s="1714">
        <f t="shared" si="359"/>
        <v>0</v>
      </c>
      <c r="J666" s="1646"/>
      <c r="K666" s="1646"/>
      <c r="L666" s="1592"/>
      <c r="M666" s="1597"/>
      <c r="N666" s="1597"/>
      <c r="O666" s="1646"/>
      <c r="P666" s="1647"/>
      <c r="Q666" s="1647"/>
      <c r="R666" s="1648"/>
      <c r="S666" s="1603"/>
      <c r="T666" s="1649"/>
      <c r="U666" s="1649"/>
      <c r="V666" s="1649"/>
      <c r="W666" s="1649"/>
      <c r="X666" s="1649"/>
      <c r="Y666" s="1649"/>
      <c r="Z666" s="1649"/>
      <c r="AA666" s="1649"/>
      <c r="AB666" s="1649"/>
      <c r="AC666" s="1649"/>
      <c r="AD666" s="1649"/>
      <c r="AE666" s="1649"/>
      <c r="AF666" s="1610">
        <f t="shared" si="338"/>
        <v>0</v>
      </c>
      <c r="AG666" s="1649"/>
      <c r="AH666" s="1649"/>
      <c r="AI666" s="1649"/>
      <c r="AJ666" s="1649"/>
      <c r="AK666" s="1649"/>
      <c r="AL666" s="1649"/>
      <c r="AM666" s="1649"/>
      <c r="AN666" s="1649"/>
      <c r="AO666" s="1649"/>
      <c r="AP666" s="1649"/>
      <c r="AQ666" s="1649"/>
      <c r="AR666" s="1709"/>
      <c r="AS666" s="1779">
        <f t="shared" si="339"/>
        <v>0</v>
      </c>
      <c r="AT666" s="1711">
        <f t="shared" si="360"/>
        <v>0</v>
      </c>
      <c r="AU666" s="1611">
        <f t="shared" si="340"/>
        <v>0</v>
      </c>
      <c r="AV666" s="1611">
        <f t="shared" si="341"/>
        <v>0</v>
      </c>
      <c r="AW666" s="1611">
        <f t="shared" si="342"/>
        <v>0</v>
      </c>
      <c r="AX666" s="1611">
        <f t="shared" si="343"/>
        <v>0</v>
      </c>
      <c r="AY666" s="1611">
        <f t="shared" si="344"/>
        <v>0</v>
      </c>
      <c r="AZ666" s="1611">
        <f t="shared" si="345"/>
        <v>0</v>
      </c>
      <c r="BA666" s="1611">
        <f t="shared" si="346"/>
        <v>0</v>
      </c>
      <c r="BB666" s="1611">
        <f t="shared" si="347"/>
        <v>0</v>
      </c>
      <c r="BC666" s="1611">
        <f t="shared" si="348"/>
        <v>0</v>
      </c>
      <c r="BD666" s="1611">
        <f t="shared" si="349"/>
        <v>0</v>
      </c>
      <c r="BE666" s="1611">
        <f t="shared" si="350"/>
        <v>0</v>
      </c>
      <c r="BF666" s="1611">
        <f t="shared" si="351"/>
        <v>0</v>
      </c>
      <c r="BG666" s="1611">
        <f t="shared" si="361"/>
        <v>0</v>
      </c>
      <c r="BH666" s="1611" t="str">
        <f t="shared" si="362"/>
        <v/>
      </c>
      <c r="BI666" s="1611" t="str">
        <f t="shared" si="363"/>
        <v/>
      </c>
      <c r="BJ666" s="1611" t="str">
        <f t="shared" si="352"/>
        <v/>
      </c>
      <c r="BK666" s="1611" t="str">
        <f t="shared" si="353"/>
        <v/>
      </c>
      <c r="BL666" s="1611" t="str">
        <f t="shared" ca="1" si="354"/>
        <v/>
      </c>
      <c r="BM666" s="1611" t="str">
        <f t="shared" si="364"/>
        <v/>
      </c>
      <c r="BN666" s="1611" t="str">
        <f t="shared" si="355"/>
        <v/>
      </c>
      <c r="BO666" s="1611" t="str">
        <f t="shared" si="356"/>
        <v/>
      </c>
      <c r="BP666" s="1611" t="str">
        <f t="shared" si="365"/>
        <v/>
      </c>
      <c r="BQ666" s="1611" t="str">
        <f t="shared" si="366"/>
        <v/>
      </c>
      <c r="BR666" s="1611" t="str">
        <f t="shared" si="367"/>
        <v/>
      </c>
      <c r="BS666" s="1611" t="str">
        <f t="shared" si="368"/>
        <v/>
      </c>
      <c r="BT666" s="1611" t="str">
        <f t="shared" si="369"/>
        <v/>
      </c>
      <c r="BU666" s="1731">
        <f t="shared" ca="1" si="370"/>
        <v>0</v>
      </c>
      <c r="BV666" s="1594"/>
      <c r="BW666" s="1594"/>
      <c r="BX666" s="1594"/>
      <c r="BY666" s="1594"/>
      <c r="BZ666" s="1594"/>
      <c r="CA666" s="1594"/>
      <c r="CB666" s="1594"/>
      <c r="CC666" s="1594"/>
      <c r="CD666" s="1594"/>
      <c r="CE666" s="1594"/>
      <c r="CF666" s="1594"/>
      <c r="CG666" s="1594"/>
      <c r="CH666" s="1594"/>
      <c r="CI666" s="1594"/>
      <c r="CJ666" s="1594"/>
      <c r="CK666" s="1594"/>
      <c r="CL666" s="1594"/>
      <c r="CM666" s="1594"/>
      <c r="CN666" s="1594"/>
      <c r="CO666" s="1594"/>
      <c r="CP666" s="1594"/>
      <c r="CQ666" s="1594"/>
      <c r="CR666" s="1594"/>
      <c r="CS666" s="1594"/>
      <c r="CT666" s="1594"/>
      <c r="CU666" s="1594"/>
      <c r="CV666" s="1594"/>
      <c r="CW666" s="1594"/>
      <c r="CX666" s="1594"/>
      <c r="CY666" s="1594"/>
      <c r="CZ666" s="1594"/>
      <c r="DA666" s="1594"/>
      <c r="DB666" s="1594"/>
      <c r="DC666" s="1594"/>
      <c r="DD666" s="1594"/>
      <c r="DE666" s="1594"/>
      <c r="DF666" s="1594"/>
      <c r="DG666" s="1594"/>
      <c r="DH666" s="1594"/>
      <c r="DI666" s="1594"/>
      <c r="DJ666" s="1594"/>
      <c r="DK666" s="1594"/>
      <c r="DL666" s="1594"/>
      <c r="DM666" s="1594"/>
      <c r="DN666" s="1594"/>
      <c r="DO666" s="1594"/>
      <c r="DP666" s="1594"/>
      <c r="DQ666" s="1594"/>
      <c r="DR666" s="1594"/>
      <c r="DS666" s="1594"/>
      <c r="DT666" s="1594"/>
      <c r="DU666" s="1594"/>
      <c r="DV666" s="1594"/>
      <c r="DW666" s="1594"/>
      <c r="DX666" s="1594"/>
      <c r="DY666" s="1594"/>
      <c r="DZ666" s="1594"/>
      <c r="EA666" s="1594"/>
      <c r="EB666" s="1594"/>
      <c r="EC666" s="1594"/>
      <c r="ED666" s="1594"/>
      <c r="EE666" s="1594"/>
      <c r="EF666" s="1594"/>
      <c r="EG666" s="1594"/>
      <c r="EH666" s="1594"/>
      <c r="EI666" s="1594"/>
      <c r="EJ666" s="1594"/>
      <c r="EK666" s="1594"/>
      <c r="EL666" s="1594"/>
      <c r="EM666" s="1594"/>
      <c r="EN666" s="1594"/>
      <c r="EO666" s="1594"/>
      <c r="EP666" s="1594"/>
      <c r="EQ666" s="1594"/>
      <c r="ER666" s="1594"/>
      <c r="ES666" s="1594"/>
    </row>
    <row r="667" spans="1:149" s="1595" customFormat="1" ht="12.5">
      <c r="A667" s="1644" t="str">
        <f t="shared" si="357"/>
        <v>Organisation</v>
      </c>
      <c r="B667" s="1758"/>
      <c r="C667" s="1758"/>
      <c r="D667" s="1758"/>
      <c r="E667" s="1761"/>
      <c r="F667" s="1592"/>
      <c r="G667" s="1714">
        <f t="shared" si="358"/>
        <v>0</v>
      </c>
      <c r="H667" s="1645"/>
      <c r="I667" s="1714">
        <f t="shared" si="359"/>
        <v>0</v>
      </c>
      <c r="J667" s="1646"/>
      <c r="K667" s="1646"/>
      <c r="L667" s="1592"/>
      <c r="M667" s="1597"/>
      <c r="N667" s="1597"/>
      <c r="O667" s="1646"/>
      <c r="P667" s="1647"/>
      <c r="Q667" s="1647"/>
      <c r="R667" s="1648"/>
      <c r="S667" s="1603"/>
      <c r="T667" s="1649"/>
      <c r="U667" s="1649"/>
      <c r="V667" s="1649"/>
      <c r="W667" s="1649"/>
      <c r="X667" s="1649"/>
      <c r="Y667" s="1649"/>
      <c r="Z667" s="1649"/>
      <c r="AA667" s="1649"/>
      <c r="AB667" s="1649"/>
      <c r="AC667" s="1649"/>
      <c r="AD667" s="1649"/>
      <c r="AE667" s="1649"/>
      <c r="AF667" s="1610">
        <f t="shared" si="338"/>
        <v>0</v>
      </c>
      <c r="AG667" s="1649"/>
      <c r="AH667" s="1649"/>
      <c r="AI667" s="1649"/>
      <c r="AJ667" s="1649"/>
      <c r="AK667" s="1649"/>
      <c r="AL667" s="1649"/>
      <c r="AM667" s="1649"/>
      <c r="AN667" s="1649"/>
      <c r="AO667" s="1649"/>
      <c r="AP667" s="1649"/>
      <c r="AQ667" s="1649"/>
      <c r="AR667" s="1709"/>
      <c r="AS667" s="1779">
        <f t="shared" si="339"/>
        <v>0</v>
      </c>
      <c r="AT667" s="1711">
        <f t="shared" si="360"/>
        <v>0</v>
      </c>
      <c r="AU667" s="1611">
        <f t="shared" si="340"/>
        <v>0</v>
      </c>
      <c r="AV667" s="1611">
        <f t="shared" si="341"/>
        <v>0</v>
      </c>
      <c r="AW667" s="1611">
        <f t="shared" si="342"/>
        <v>0</v>
      </c>
      <c r="AX667" s="1611">
        <f t="shared" si="343"/>
        <v>0</v>
      </c>
      <c r="AY667" s="1611">
        <f t="shared" si="344"/>
        <v>0</v>
      </c>
      <c r="AZ667" s="1611">
        <f t="shared" si="345"/>
        <v>0</v>
      </c>
      <c r="BA667" s="1611">
        <f t="shared" si="346"/>
        <v>0</v>
      </c>
      <c r="BB667" s="1611">
        <f t="shared" si="347"/>
        <v>0</v>
      </c>
      <c r="BC667" s="1611">
        <f t="shared" si="348"/>
        <v>0</v>
      </c>
      <c r="BD667" s="1611">
        <f t="shared" si="349"/>
        <v>0</v>
      </c>
      <c r="BE667" s="1611">
        <f t="shared" si="350"/>
        <v>0</v>
      </c>
      <c r="BF667" s="1611">
        <f t="shared" si="351"/>
        <v>0</v>
      </c>
      <c r="BG667" s="1611">
        <f t="shared" si="361"/>
        <v>0</v>
      </c>
      <c r="BH667" s="1611" t="str">
        <f t="shared" si="362"/>
        <v/>
      </c>
      <c r="BI667" s="1611" t="str">
        <f t="shared" si="363"/>
        <v/>
      </c>
      <c r="BJ667" s="1611" t="str">
        <f t="shared" si="352"/>
        <v/>
      </c>
      <c r="BK667" s="1611" t="str">
        <f t="shared" si="353"/>
        <v/>
      </c>
      <c r="BL667" s="1611" t="str">
        <f t="shared" ca="1" si="354"/>
        <v/>
      </c>
      <c r="BM667" s="1611" t="str">
        <f t="shared" si="364"/>
        <v/>
      </c>
      <c r="BN667" s="1611" t="str">
        <f t="shared" si="355"/>
        <v/>
      </c>
      <c r="BO667" s="1611" t="str">
        <f t="shared" si="356"/>
        <v/>
      </c>
      <c r="BP667" s="1611" t="str">
        <f t="shared" si="365"/>
        <v/>
      </c>
      <c r="BQ667" s="1611" t="str">
        <f t="shared" si="366"/>
        <v/>
      </c>
      <c r="BR667" s="1611" t="str">
        <f t="shared" si="367"/>
        <v/>
      </c>
      <c r="BS667" s="1611" t="str">
        <f t="shared" si="368"/>
        <v/>
      </c>
      <c r="BT667" s="1611" t="str">
        <f t="shared" si="369"/>
        <v/>
      </c>
      <c r="BU667" s="1731">
        <f t="shared" ca="1" si="370"/>
        <v>0</v>
      </c>
      <c r="BV667" s="1594"/>
      <c r="BW667" s="1594"/>
      <c r="BX667" s="1594"/>
      <c r="BY667" s="1594"/>
      <c r="BZ667" s="1594"/>
      <c r="CA667" s="1594"/>
      <c r="CB667" s="1594"/>
      <c r="CC667" s="1594"/>
      <c r="CD667" s="1594"/>
      <c r="CE667" s="1594"/>
      <c r="CF667" s="1594"/>
      <c r="CG667" s="1594"/>
      <c r="CH667" s="1594"/>
      <c r="CI667" s="1594"/>
      <c r="CJ667" s="1594"/>
      <c r="CK667" s="1594"/>
      <c r="CL667" s="1594"/>
      <c r="CM667" s="1594"/>
      <c r="CN667" s="1594"/>
      <c r="CO667" s="1594"/>
      <c r="CP667" s="1594"/>
      <c r="CQ667" s="1594"/>
      <c r="CR667" s="1594"/>
      <c r="CS667" s="1594"/>
      <c r="CT667" s="1594"/>
      <c r="CU667" s="1594"/>
      <c r="CV667" s="1594"/>
      <c r="CW667" s="1594"/>
      <c r="CX667" s="1594"/>
      <c r="CY667" s="1594"/>
      <c r="CZ667" s="1594"/>
      <c r="DA667" s="1594"/>
      <c r="DB667" s="1594"/>
      <c r="DC667" s="1594"/>
      <c r="DD667" s="1594"/>
      <c r="DE667" s="1594"/>
      <c r="DF667" s="1594"/>
      <c r="DG667" s="1594"/>
      <c r="DH667" s="1594"/>
      <c r="DI667" s="1594"/>
      <c r="DJ667" s="1594"/>
      <c r="DK667" s="1594"/>
      <c r="DL667" s="1594"/>
      <c r="DM667" s="1594"/>
      <c r="DN667" s="1594"/>
      <c r="DO667" s="1594"/>
      <c r="DP667" s="1594"/>
      <c r="DQ667" s="1594"/>
      <c r="DR667" s="1594"/>
      <c r="DS667" s="1594"/>
      <c r="DT667" s="1594"/>
      <c r="DU667" s="1594"/>
      <c r="DV667" s="1594"/>
      <c r="DW667" s="1594"/>
      <c r="DX667" s="1594"/>
      <c r="DY667" s="1594"/>
      <c r="DZ667" s="1594"/>
      <c r="EA667" s="1594"/>
      <c r="EB667" s="1594"/>
      <c r="EC667" s="1594"/>
      <c r="ED667" s="1594"/>
      <c r="EE667" s="1594"/>
      <c r="EF667" s="1594"/>
      <c r="EG667" s="1594"/>
      <c r="EH667" s="1594"/>
      <c r="EI667" s="1594"/>
      <c r="EJ667" s="1594"/>
      <c r="EK667" s="1594"/>
      <c r="EL667" s="1594"/>
      <c r="EM667" s="1594"/>
      <c r="EN667" s="1594"/>
      <c r="EO667" s="1594"/>
      <c r="EP667" s="1594"/>
      <c r="EQ667" s="1594"/>
      <c r="ER667" s="1594"/>
      <c r="ES667" s="1594"/>
    </row>
    <row r="668" spans="1:149" s="1595" customFormat="1" ht="12.5">
      <c r="A668" s="1644" t="str">
        <f t="shared" si="357"/>
        <v>Organisation</v>
      </c>
      <c r="B668" s="1758"/>
      <c r="C668" s="1758"/>
      <c r="D668" s="1758"/>
      <c r="E668" s="1761"/>
      <c r="F668" s="1592"/>
      <c r="G668" s="1714">
        <f t="shared" si="358"/>
        <v>0</v>
      </c>
      <c r="H668" s="1645"/>
      <c r="I668" s="1714">
        <f t="shared" si="359"/>
        <v>0</v>
      </c>
      <c r="J668" s="1646"/>
      <c r="K668" s="1646"/>
      <c r="L668" s="1592"/>
      <c r="M668" s="1597"/>
      <c r="N668" s="1597"/>
      <c r="O668" s="1646"/>
      <c r="P668" s="1647"/>
      <c r="Q668" s="1647"/>
      <c r="R668" s="1648"/>
      <c r="S668" s="1603"/>
      <c r="T668" s="1649"/>
      <c r="U668" s="1649"/>
      <c r="V668" s="1649"/>
      <c r="W668" s="1649"/>
      <c r="X668" s="1649"/>
      <c r="Y668" s="1649"/>
      <c r="Z668" s="1649"/>
      <c r="AA668" s="1649"/>
      <c r="AB668" s="1649"/>
      <c r="AC668" s="1649"/>
      <c r="AD668" s="1649"/>
      <c r="AE668" s="1649"/>
      <c r="AF668" s="1610">
        <f t="shared" si="338"/>
        <v>0</v>
      </c>
      <c r="AG668" s="1649"/>
      <c r="AH668" s="1649"/>
      <c r="AI668" s="1649"/>
      <c r="AJ668" s="1649"/>
      <c r="AK668" s="1649"/>
      <c r="AL668" s="1649"/>
      <c r="AM668" s="1649"/>
      <c r="AN668" s="1649"/>
      <c r="AO668" s="1649"/>
      <c r="AP668" s="1649"/>
      <c r="AQ668" s="1649"/>
      <c r="AR668" s="1709"/>
      <c r="AS668" s="1779">
        <f t="shared" si="339"/>
        <v>0</v>
      </c>
      <c r="AT668" s="1711">
        <f t="shared" si="360"/>
        <v>0</v>
      </c>
      <c r="AU668" s="1611">
        <f t="shared" si="340"/>
        <v>0</v>
      </c>
      <c r="AV668" s="1611">
        <f t="shared" si="341"/>
        <v>0</v>
      </c>
      <c r="AW668" s="1611">
        <f t="shared" si="342"/>
        <v>0</v>
      </c>
      <c r="AX668" s="1611">
        <f t="shared" si="343"/>
        <v>0</v>
      </c>
      <c r="AY668" s="1611">
        <f t="shared" si="344"/>
        <v>0</v>
      </c>
      <c r="AZ668" s="1611">
        <f t="shared" si="345"/>
        <v>0</v>
      </c>
      <c r="BA668" s="1611">
        <f t="shared" si="346"/>
        <v>0</v>
      </c>
      <c r="BB668" s="1611">
        <f t="shared" si="347"/>
        <v>0</v>
      </c>
      <c r="BC668" s="1611">
        <f t="shared" si="348"/>
        <v>0</v>
      </c>
      <c r="BD668" s="1611">
        <f t="shared" si="349"/>
        <v>0</v>
      </c>
      <c r="BE668" s="1611">
        <f t="shared" si="350"/>
        <v>0</v>
      </c>
      <c r="BF668" s="1611">
        <f t="shared" si="351"/>
        <v>0</v>
      </c>
      <c r="BG668" s="1611">
        <f t="shared" si="361"/>
        <v>0</v>
      </c>
      <c r="BH668" s="1611" t="str">
        <f t="shared" si="362"/>
        <v/>
      </c>
      <c r="BI668" s="1611" t="str">
        <f t="shared" si="363"/>
        <v/>
      </c>
      <c r="BJ668" s="1611" t="str">
        <f t="shared" si="352"/>
        <v/>
      </c>
      <c r="BK668" s="1611" t="str">
        <f t="shared" si="353"/>
        <v/>
      </c>
      <c r="BL668" s="1611" t="str">
        <f t="shared" ca="1" si="354"/>
        <v/>
      </c>
      <c r="BM668" s="1611" t="str">
        <f t="shared" si="364"/>
        <v/>
      </c>
      <c r="BN668" s="1611" t="str">
        <f t="shared" si="355"/>
        <v/>
      </c>
      <c r="BO668" s="1611" t="str">
        <f t="shared" si="356"/>
        <v/>
      </c>
      <c r="BP668" s="1611" t="str">
        <f t="shared" si="365"/>
        <v/>
      </c>
      <c r="BQ668" s="1611" t="str">
        <f t="shared" si="366"/>
        <v/>
      </c>
      <c r="BR668" s="1611" t="str">
        <f t="shared" si="367"/>
        <v/>
      </c>
      <c r="BS668" s="1611" t="str">
        <f t="shared" si="368"/>
        <v/>
      </c>
      <c r="BT668" s="1611" t="str">
        <f t="shared" si="369"/>
        <v/>
      </c>
      <c r="BU668" s="1731">
        <f t="shared" ca="1" si="370"/>
        <v>0</v>
      </c>
      <c r="BV668" s="1594"/>
      <c r="BW668" s="1594"/>
      <c r="BX668" s="1594"/>
      <c r="BY668" s="1594"/>
      <c r="BZ668" s="1594"/>
      <c r="CA668" s="1594"/>
      <c r="CB668" s="1594"/>
      <c r="CC668" s="1594"/>
      <c r="CD668" s="1594"/>
      <c r="CE668" s="1594"/>
      <c r="CF668" s="1594"/>
      <c r="CG668" s="1594"/>
      <c r="CH668" s="1594"/>
      <c r="CI668" s="1594"/>
      <c r="CJ668" s="1594"/>
      <c r="CK668" s="1594"/>
      <c r="CL668" s="1594"/>
      <c r="CM668" s="1594"/>
      <c r="CN668" s="1594"/>
      <c r="CO668" s="1594"/>
      <c r="CP668" s="1594"/>
      <c r="CQ668" s="1594"/>
      <c r="CR668" s="1594"/>
      <c r="CS668" s="1594"/>
      <c r="CT668" s="1594"/>
      <c r="CU668" s="1594"/>
      <c r="CV668" s="1594"/>
      <c r="CW668" s="1594"/>
      <c r="CX668" s="1594"/>
      <c r="CY668" s="1594"/>
      <c r="CZ668" s="1594"/>
      <c r="DA668" s="1594"/>
      <c r="DB668" s="1594"/>
      <c r="DC668" s="1594"/>
      <c r="DD668" s="1594"/>
      <c r="DE668" s="1594"/>
      <c r="DF668" s="1594"/>
      <c r="DG668" s="1594"/>
      <c r="DH668" s="1594"/>
      <c r="DI668" s="1594"/>
      <c r="DJ668" s="1594"/>
      <c r="DK668" s="1594"/>
      <c r="DL668" s="1594"/>
      <c r="DM668" s="1594"/>
      <c r="DN668" s="1594"/>
      <c r="DO668" s="1594"/>
      <c r="DP668" s="1594"/>
      <c r="DQ668" s="1594"/>
      <c r="DR668" s="1594"/>
      <c r="DS668" s="1594"/>
      <c r="DT668" s="1594"/>
      <c r="DU668" s="1594"/>
      <c r="DV668" s="1594"/>
      <c r="DW668" s="1594"/>
      <c r="DX668" s="1594"/>
      <c r="DY668" s="1594"/>
      <c r="DZ668" s="1594"/>
      <c r="EA668" s="1594"/>
      <c r="EB668" s="1594"/>
      <c r="EC668" s="1594"/>
      <c r="ED668" s="1594"/>
      <c r="EE668" s="1594"/>
      <c r="EF668" s="1594"/>
      <c r="EG668" s="1594"/>
      <c r="EH668" s="1594"/>
      <c r="EI668" s="1594"/>
      <c r="EJ668" s="1594"/>
      <c r="EK668" s="1594"/>
      <c r="EL668" s="1594"/>
      <c r="EM668" s="1594"/>
      <c r="EN668" s="1594"/>
      <c r="EO668" s="1594"/>
      <c r="EP668" s="1594"/>
      <c r="EQ668" s="1594"/>
      <c r="ER668" s="1594"/>
      <c r="ES668" s="1594"/>
    </row>
    <row r="669" spans="1:149" s="1595" customFormat="1" ht="12.5">
      <c r="A669" s="1644" t="str">
        <f t="shared" si="357"/>
        <v>Organisation</v>
      </c>
      <c r="B669" s="1758"/>
      <c r="C669" s="1758"/>
      <c r="D669" s="1758"/>
      <c r="E669" s="1761"/>
      <c r="F669" s="1592"/>
      <c r="G669" s="1714">
        <f t="shared" si="358"/>
        <v>0</v>
      </c>
      <c r="H669" s="1645"/>
      <c r="I669" s="1714">
        <f t="shared" si="359"/>
        <v>0</v>
      </c>
      <c r="J669" s="1646"/>
      <c r="K669" s="1646"/>
      <c r="L669" s="1592"/>
      <c r="M669" s="1597"/>
      <c r="N669" s="1597"/>
      <c r="O669" s="1646"/>
      <c r="P669" s="1647"/>
      <c r="Q669" s="1647"/>
      <c r="R669" s="1648"/>
      <c r="S669" s="1603"/>
      <c r="T669" s="1649"/>
      <c r="U669" s="1649"/>
      <c r="V669" s="1649"/>
      <c r="W669" s="1649"/>
      <c r="X669" s="1649"/>
      <c r="Y669" s="1649"/>
      <c r="Z669" s="1649"/>
      <c r="AA669" s="1649"/>
      <c r="AB669" s="1649"/>
      <c r="AC669" s="1649"/>
      <c r="AD669" s="1649"/>
      <c r="AE669" s="1649"/>
      <c r="AF669" s="1610">
        <f t="shared" si="338"/>
        <v>0</v>
      </c>
      <c r="AG669" s="1649"/>
      <c r="AH669" s="1649"/>
      <c r="AI669" s="1649"/>
      <c r="AJ669" s="1649"/>
      <c r="AK669" s="1649"/>
      <c r="AL669" s="1649"/>
      <c r="AM669" s="1649"/>
      <c r="AN669" s="1649"/>
      <c r="AO669" s="1649"/>
      <c r="AP669" s="1649"/>
      <c r="AQ669" s="1649"/>
      <c r="AR669" s="1709"/>
      <c r="AS669" s="1779">
        <f t="shared" si="339"/>
        <v>0</v>
      </c>
      <c r="AT669" s="1711">
        <f t="shared" si="360"/>
        <v>0</v>
      </c>
      <c r="AU669" s="1611">
        <f t="shared" si="340"/>
        <v>0</v>
      </c>
      <c r="AV669" s="1611">
        <f t="shared" si="341"/>
        <v>0</v>
      </c>
      <c r="AW669" s="1611">
        <f t="shared" si="342"/>
        <v>0</v>
      </c>
      <c r="AX669" s="1611">
        <f t="shared" si="343"/>
        <v>0</v>
      </c>
      <c r="AY669" s="1611">
        <f t="shared" si="344"/>
        <v>0</v>
      </c>
      <c r="AZ669" s="1611">
        <f t="shared" si="345"/>
        <v>0</v>
      </c>
      <c r="BA669" s="1611">
        <f t="shared" si="346"/>
        <v>0</v>
      </c>
      <c r="BB669" s="1611">
        <f t="shared" si="347"/>
        <v>0</v>
      </c>
      <c r="BC669" s="1611">
        <f t="shared" si="348"/>
        <v>0</v>
      </c>
      <c r="BD669" s="1611">
        <f t="shared" si="349"/>
        <v>0</v>
      </c>
      <c r="BE669" s="1611">
        <f t="shared" si="350"/>
        <v>0</v>
      </c>
      <c r="BF669" s="1611">
        <f t="shared" si="351"/>
        <v>0</v>
      </c>
      <c r="BG669" s="1611">
        <f t="shared" si="361"/>
        <v>0</v>
      </c>
      <c r="BH669" s="1611" t="str">
        <f t="shared" si="362"/>
        <v/>
      </c>
      <c r="BI669" s="1611" t="str">
        <f t="shared" si="363"/>
        <v/>
      </c>
      <c r="BJ669" s="1611" t="str">
        <f t="shared" si="352"/>
        <v/>
      </c>
      <c r="BK669" s="1611" t="str">
        <f t="shared" si="353"/>
        <v/>
      </c>
      <c r="BL669" s="1611" t="str">
        <f t="shared" ca="1" si="354"/>
        <v/>
      </c>
      <c r="BM669" s="1611" t="str">
        <f t="shared" si="364"/>
        <v/>
      </c>
      <c r="BN669" s="1611" t="str">
        <f t="shared" si="355"/>
        <v/>
      </c>
      <c r="BO669" s="1611" t="str">
        <f t="shared" si="356"/>
        <v/>
      </c>
      <c r="BP669" s="1611" t="str">
        <f t="shared" si="365"/>
        <v/>
      </c>
      <c r="BQ669" s="1611" t="str">
        <f t="shared" si="366"/>
        <v/>
      </c>
      <c r="BR669" s="1611" t="str">
        <f t="shared" si="367"/>
        <v/>
      </c>
      <c r="BS669" s="1611" t="str">
        <f t="shared" si="368"/>
        <v/>
      </c>
      <c r="BT669" s="1611" t="str">
        <f t="shared" si="369"/>
        <v/>
      </c>
      <c r="BU669" s="1731">
        <f t="shared" ca="1" si="370"/>
        <v>0</v>
      </c>
      <c r="BV669" s="1594"/>
      <c r="BW669" s="1594"/>
      <c r="BX669" s="1594"/>
      <c r="BY669" s="1594"/>
      <c r="BZ669" s="1594"/>
      <c r="CA669" s="1594"/>
      <c r="CB669" s="1594"/>
      <c r="CC669" s="1594"/>
      <c r="CD669" s="1594"/>
      <c r="CE669" s="1594"/>
      <c r="CF669" s="1594"/>
      <c r="CG669" s="1594"/>
      <c r="CH669" s="1594"/>
      <c r="CI669" s="1594"/>
      <c r="CJ669" s="1594"/>
      <c r="CK669" s="1594"/>
      <c r="CL669" s="1594"/>
      <c r="CM669" s="1594"/>
      <c r="CN669" s="1594"/>
      <c r="CO669" s="1594"/>
      <c r="CP669" s="1594"/>
      <c r="CQ669" s="1594"/>
      <c r="CR669" s="1594"/>
      <c r="CS669" s="1594"/>
      <c r="CT669" s="1594"/>
      <c r="CU669" s="1594"/>
      <c r="CV669" s="1594"/>
      <c r="CW669" s="1594"/>
      <c r="CX669" s="1594"/>
      <c r="CY669" s="1594"/>
      <c r="CZ669" s="1594"/>
      <c r="DA669" s="1594"/>
      <c r="DB669" s="1594"/>
      <c r="DC669" s="1594"/>
      <c r="DD669" s="1594"/>
      <c r="DE669" s="1594"/>
      <c r="DF669" s="1594"/>
      <c r="DG669" s="1594"/>
      <c r="DH669" s="1594"/>
      <c r="DI669" s="1594"/>
      <c r="DJ669" s="1594"/>
      <c r="DK669" s="1594"/>
      <c r="DL669" s="1594"/>
      <c r="DM669" s="1594"/>
      <c r="DN669" s="1594"/>
      <c r="DO669" s="1594"/>
      <c r="DP669" s="1594"/>
      <c r="DQ669" s="1594"/>
      <c r="DR669" s="1594"/>
      <c r="DS669" s="1594"/>
      <c r="DT669" s="1594"/>
      <c r="DU669" s="1594"/>
      <c r="DV669" s="1594"/>
      <c r="DW669" s="1594"/>
      <c r="DX669" s="1594"/>
      <c r="DY669" s="1594"/>
      <c r="DZ669" s="1594"/>
      <c r="EA669" s="1594"/>
      <c r="EB669" s="1594"/>
      <c r="EC669" s="1594"/>
      <c r="ED669" s="1594"/>
      <c r="EE669" s="1594"/>
      <c r="EF669" s="1594"/>
      <c r="EG669" s="1594"/>
      <c r="EH669" s="1594"/>
      <c r="EI669" s="1594"/>
      <c r="EJ669" s="1594"/>
      <c r="EK669" s="1594"/>
      <c r="EL669" s="1594"/>
      <c r="EM669" s="1594"/>
      <c r="EN669" s="1594"/>
      <c r="EO669" s="1594"/>
      <c r="EP669" s="1594"/>
      <c r="EQ669" s="1594"/>
      <c r="ER669" s="1594"/>
      <c r="ES669" s="1594"/>
    </row>
    <row r="670" spans="1:149" s="1595" customFormat="1" ht="12.5">
      <c r="A670" s="1644" t="str">
        <f t="shared" si="357"/>
        <v>Organisation</v>
      </c>
      <c r="B670" s="1758"/>
      <c r="C670" s="1758"/>
      <c r="D670" s="1758"/>
      <c r="E670" s="1761"/>
      <c r="F670" s="1592"/>
      <c r="G670" s="1714">
        <f t="shared" si="358"/>
        <v>0</v>
      </c>
      <c r="H670" s="1645"/>
      <c r="I670" s="1714">
        <f t="shared" si="359"/>
        <v>0</v>
      </c>
      <c r="J670" s="1646"/>
      <c r="K670" s="1646"/>
      <c r="L670" s="1592"/>
      <c r="M670" s="1597"/>
      <c r="N670" s="1597"/>
      <c r="O670" s="1646"/>
      <c r="P670" s="1647"/>
      <c r="Q670" s="1647"/>
      <c r="R670" s="1648"/>
      <c r="S670" s="1603"/>
      <c r="T670" s="1649"/>
      <c r="U670" s="1649"/>
      <c r="V670" s="1649"/>
      <c r="W670" s="1649"/>
      <c r="X670" s="1649"/>
      <c r="Y670" s="1649"/>
      <c r="Z670" s="1649"/>
      <c r="AA670" s="1649"/>
      <c r="AB670" s="1649"/>
      <c r="AC670" s="1649"/>
      <c r="AD670" s="1649"/>
      <c r="AE670" s="1649"/>
      <c r="AF670" s="1610">
        <f t="shared" si="338"/>
        <v>0</v>
      </c>
      <c r="AG670" s="1649"/>
      <c r="AH670" s="1649"/>
      <c r="AI670" s="1649"/>
      <c r="AJ670" s="1649"/>
      <c r="AK670" s="1649"/>
      <c r="AL670" s="1649"/>
      <c r="AM670" s="1649"/>
      <c r="AN670" s="1649"/>
      <c r="AO670" s="1649"/>
      <c r="AP670" s="1649"/>
      <c r="AQ670" s="1649"/>
      <c r="AR670" s="1709"/>
      <c r="AS670" s="1779">
        <f t="shared" si="339"/>
        <v>0</v>
      </c>
      <c r="AT670" s="1711">
        <f t="shared" si="360"/>
        <v>0</v>
      </c>
      <c r="AU670" s="1611">
        <f t="shared" si="340"/>
        <v>0</v>
      </c>
      <c r="AV670" s="1611">
        <f t="shared" si="341"/>
        <v>0</v>
      </c>
      <c r="AW670" s="1611">
        <f t="shared" si="342"/>
        <v>0</v>
      </c>
      <c r="AX670" s="1611">
        <f t="shared" si="343"/>
        <v>0</v>
      </c>
      <c r="AY670" s="1611">
        <f t="shared" si="344"/>
        <v>0</v>
      </c>
      <c r="AZ670" s="1611">
        <f t="shared" si="345"/>
        <v>0</v>
      </c>
      <c r="BA670" s="1611">
        <f t="shared" si="346"/>
        <v>0</v>
      </c>
      <c r="BB670" s="1611">
        <f t="shared" si="347"/>
        <v>0</v>
      </c>
      <c r="BC670" s="1611">
        <f t="shared" si="348"/>
        <v>0</v>
      </c>
      <c r="BD670" s="1611">
        <f t="shared" si="349"/>
        <v>0</v>
      </c>
      <c r="BE670" s="1611">
        <f t="shared" si="350"/>
        <v>0</v>
      </c>
      <c r="BF670" s="1611">
        <f t="shared" si="351"/>
        <v>0</v>
      </c>
      <c r="BG670" s="1611">
        <f t="shared" si="361"/>
        <v>0</v>
      </c>
      <c r="BH670" s="1611" t="str">
        <f t="shared" si="362"/>
        <v/>
      </c>
      <c r="BI670" s="1611" t="str">
        <f t="shared" si="363"/>
        <v/>
      </c>
      <c r="BJ670" s="1611" t="str">
        <f t="shared" si="352"/>
        <v/>
      </c>
      <c r="BK670" s="1611" t="str">
        <f t="shared" si="353"/>
        <v/>
      </c>
      <c r="BL670" s="1611" t="str">
        <f t="shared" ca="1" si="354"/>
        <v/>
      </c>
      <c r="BM670" s="1611" t="str">
        <f t="shared" si="364"/>
        <v/>
      </c>
      <c r="BN670" s="1611" t="str">
        <f t="shared" si="355"/>
        <v/>
      </c>
      <c r="BO670" s="1611" t="str">
        <f t="shared" si="356"/>
        <v/>
      </c>
      <c r="BP670" s="1611" t="str">
        <f t="shared" si="365"/>
        <v/>
      </c>
      <c r="BQ670" s="1611" t="str">
        <f t="shared" si="366"/>
        <v/>
      </c>
      <c r="BR670" s="1611" t="str">
        <f t="shared" si="367"/>
        <v/>
      </c>
      <c r="BS670" s="1611" t="str">
        <f t="shared" si="368"/>
        <v/>
      </c>
      <c r="BT670" s="1611" t="str">
        <f t="shared" si="369"/>
        <v/>
      </c>
      <c r="BU670" s="1731">
        <f t="shared" ca="1" si="370"/>
        <v>0</v>
      </c>
      <c r="BV670" s="1594"/>
      <c r="BW670" s="1594"/>
      <c r="BX670" s="1594"/>
      <c r="BY670" s="1594"/>
      <c r="BZ670" s="1594"/>
      <c r="CA670" s="1594"/>
      <c r="CB670" s="1594"/>
      <c r="CC670" s="1594"/>
      <c r="CD670" s="1594"/>
      <c r="CE670" s="1594"/>
      <c r="CF670" s="1594"/>
      <c r="CG670" s="1594"/>
      <c r="CH670" s="1594"/>
      <c r="CI670" s="1594"/>
      <c r="CJ670" s="1594"/>
      <c r="CK670" s="1594"/>
      <c r="CL670" s="1594"/>
      <c r="CM670" s="1594"/>
      <c r="CN670" s="1594"/>
      <c r="CO670" s="1594"/>
      <c r="CP670" s="1594"/>
      <c r="CQ670" s="1594"/>
      <c r="CR670" s="1594"/>
      <c r="CS670" s="1594"/>
      <c r="CT670" s="1594"/>
      <c r="CU670" s="1594"/>
      <c r="CV670" s="1594"/>
      <c r="CW670" s="1594"/>
      <c r="CX670" s="1594"/>
      <c r="CY670" s="1594"/>
      <c r="CZ670" s="1594"/>
      <c r="DA670" s="1594"/>
      <c r="DB670" s="1594"/>
      <c r="DC670" s="1594"/>
      <c r="DD670" s="1594"/>
      <c r="DE670" s="1594"/>
      <c r="DF670" s="1594"/>
      <c r="DG670" s="1594"/>
      <c r="DH670" s="1594"/>
      <c r="DI670" s="1594"/>
      <c r="DJ670" s="1594"/>
      <c r="DK670" s="1594"/>
      <c r="DL670" s="1594"/>
      <c r="DM670" s="1594"/>
      <c r="DN670" s="1594"/>
      <c r="DO670" s="1594"/>
      <c r="DP670" s="1594"/>
      <c r="DQ670" s="1594"/>
      <c r="DR670" s="1594"/>
      <c r="DS670" s="1594"/>
      <c r="DT670" s="1594"/>
      <c r="DU670" s="1594"/>
      <c r="DV670" s="1594"/>
      <c r="DW670" s="1594"/>
      <c r="DX670" s="1594"/>
      <c r="DY670" s="1594"/>
      <c r="DZ670" s="1594"/>
      <c r="EA670" s="1594"/>
      <c r="EB670" s="1594"/>
      <c r="EC670" s="1594"/>
      <c r="ED670" s="1594"/>
      <c r="EE670" s="1594"/>
      <c r="EF670" s="1594"/>
      <c r="EG670" s="1594"/>
      <c r="EH670" s="1594"/>
      <c r="EI670" s="1594"/>
      <c r="EJ670" s="1594"/>
      <c r="EK670" s="1594"/>
      <c r="EL670" s="1594"/>
      <c r="EM670" s="1594"/>
      <c r="EN670" s="1594"/>
      <c r="EO670" s="1594"/>
      <c r="EP670" s="1594"/>
      <c r="EQ670" s="1594"/>
      <c r="ER670" s="1594"/>
      <c r="ES670" s="1594"/>
    </row>
    <row r="671" spans="1:149" s="1595" customFormat="1" ht="12.5">
      <c r="A671" s="1644" t="str">
        <f t="shared" si="357"/>
        <v>Organisation</v>
      </c>
      <c r="B671" s="1758"/>
      <c r="C671" s="1758"/>
      <c r="D671" s="1758"/>
      <c r="E671" s="1761"/>
      <c r="F671" s="1592"/>
      <c r="G671" s="1714">
        <f t="shared" si="358"/>
        <v>0</v>
      </c>
      <c r="H671" s="1645"/>
      <c r="I671" s="1714">
        <f t="shared" si="359"/>
        <v>0</v>
      </c>
      <c r="J671" s="1646"/>
      <c r="K671" s="1646"/>
      <c r="L671" s="1592"/>
      <c r="M671" s="1597"/>
      <c r="N671" s="1597"/>
      <c r="O671" s="1646"/>
      <c r="P671" s="1647"/>
      <c r="Q671" s="1647"/>
      <c r="R671" s="1648"/>
      <c r="S671" s="1603"/>
      <c r="T671" s="1649"/>
      <c r="U671" s="1649"/>
      <c r="V671" s="1649"/>
      <c r="W671" s="1649"/>
      <c r="X671" s="1649"/>
      <c r="Y671" s="1649"/>
      <c r="Z671" s="1649"/>
      <c r="AA671" s="1649"/>
      <c r="AB671" s="1649"/>
      <c r="AC671" s="1649"/>
      <c r="AD671" s="1649"/>
      <c r="AE671" s="1649"/>
      <c r="AF671" s="1610">
        <f t="shared" si="338"/>
        <v>0</v>
      </c>
      <c r="AG671" s="1649"/>
      <c r="AH671" s="1649"/>
      <c r="AI671" s="1649"/>
      <c r="AJ671" s="1649"/>
      <c r="AK671" s="1649"/>
      <c r="AL671" s="1649"/>
      <c r="AM671" s="1649"/>
      <c r="AN671" s="1649"/>
      <c r="AO671" s="1649"/>
      <c r="AP671" s="1649"/>
      <c r="AQ671" s="1649"/>
      <c r="AR671" s="1709"/>
      <c r="AS671" s="1779">
        <f t="shared" si="339"/>
        <v>0</v>
      </c>
      <c r="AT671" s="1711">
        <f t="shared" si="360"/>
        <v>0</v>
      </c>
      <c r="AU671" s="1611">
        <f t="shared" si="340"/>
        <v>0</v>
      </c>
      <c r="AV671" s="1611">
        <f t="shared" si="341"/>
        <v>0</v>
      </c>
      <c r="AW671" s="1611">
        <f t="shared" si="342"/>
        <v>0</v>
      </c>
      <c r="AX671" s="1611">
        <f t="shared" si="343"/>
        <v>0</v>
      </c>
      <c r="AY671" s="1611">
        <f t="shared" si="344"/>
        <v>0</v>
      </c>
      <c r="AZ671" s="1611">
        <f t="shared" si="345"/>
        <v>0</v>
      </c>
      <c r="BA671" s="1611">
        <f t="shared" si="346"/>
        <v>0</v>
      </c>
      <c r="BB671" s="1611">
        <f t="shared" si="347"/>
        <v>0</v>
      </c>
      <c r="BC671" s="1611">
        <f t="shared" si="348"/>
        <v>0</v>
      </c>
      <c r="BD671" s="1611">
        <f t="shared" si="349"/>
        <v>0</v>
      </c>
      <c r="BE671" s="1611">
        <f t="shared" si="350"/>
        <v>0</v>
      </c>
      <c r="BF671" s="1611">
        <f t="shared" si="351"/>
        <v>0</v>
      </c>
      <c r="BG671" s="1611">
        <f t="shared" si="361"/>
        <v>0</v>
      </c>
      <c r="BH671" s="1611" t="str">
        <f t="shared" si="362"/>
        <v/>
      </c>
      <c r="BI671" s="1611" t="str">
        <f t="shared" si="363"/>
        <v/>
      </c>
      <c r="BJ671" s="1611" t="str">
        <f t="shared" si="352"/>
        <v/>
      </c>
      <c r="BK671" s="1611" t="str">
        <f t="shared" si="353"/>
        <v/>
      </c>
      <c r="BL671" s="1611" t="str">
        <f t="shared" ca="1" si="354"/>
        <v/>
      </c>
      <c r="BM671" s="1611" t="str">
        <f t="shared" si="364"/>
        <v/>
      </c>
      <c r="BN671" s="1611" t="str">
        <f t="shared" si="355"/>
        <v/>
      </c>
      <c r="BO671" s="1611" t="str">
        <f t="shared" si="356"/>
        <v/>
      </c>
      <c r="BP671" s="1611" t="str">
        <f t="shared" si="365"/>
        <v/>
      </c>
      <c r="BQ671" s="1611" t="str">
        <f t="shared" si="366"/>
        <v/>
      </c>
      <c r="BR671" s="1611" t="str">
        <f t="shared" si="367"/>
        <v/>
      </c>
      <c r="BS671" s="1611" t="str">
        <f t="shared" si="368"/>
        <v/>
      </c>
      <c r="BT671" s="1611" t="str">
        <f t="shared" si="369"/>
        <v/>
      </c>
      <c r="BU671" s="1731">
        <f t="shared" ca="1" si="370"/>
        <v>0</v>
      </c>
      <c r="BV671" s="1594"/>
      <c r="BW671" s="1594"/>
      <c r="BX671" s="1594"/>
      <c r="BY671" s="1594"/>
      <c r="BZ671" s="1594"/>
      <c r="CA671" s="1594"/>
      <c r="CB671" s="1594"/>
      <c r="CC671" s="1594"/>
      <c r="CD671" s="1594"/>
      <c r="CE671" s="1594"/>
      <c r="CF671" s="1594"/>
      <c r="CG671" s="1594"/>
      <c r="CH671" s="1594"/>
      <c r="CI671" s="1594"/>
      <c r="CJ671" s="1594"/>
      <c r="CK671" s="1594"/>
      <c r="CL671" s="1594"/>
      <c r="CM671" s="1594"/>
      <c r="CN671" s="1594"/>
      <c r="CO671" s="1594"/>
      <c r="CP671" s="1594"/>
      <c r="CQ671" s="1594"/>
      <c r="CR671" s="1594"/>
      <c r="CS671" s="1594"/>
      <c r="CT671" s="1594"/>
      <c r="CU671" s="1594"/>
      <c r="CV671" s="1594"/>
      <c r="CW671" s="1594"/>
      <c r="CX671" s="1594"/>
      <c r="CY671" s="1594"/>
      <c r="CZ671" s="1594"/>
      <c r="DA671" s="1594"/>
      <c r="DB671" s="1594"/>
      <c r="DC671" s="1594"/>
      <c r="DD671" s="1594"/>
      <c r="DE671" s="1594"/>
      <c r="DF671" s="1594"/>
      <c r="DG671" s="1594"/>
      <c r="DH671" s="1594"/>
      <c r="DI671" s="1594"/>
      <c r="DJ671" s="1594"/>
      <c r="DK671" s="1594"/>
      <c r="DL671" s="1594"/>
      <c r="DM671" s="1594"/>
      <c r="DN671" s="1594"/>
      <c r="DO671" s="1594"/>
      <c r="DP671" s="1594"/>
      <c r="DQ671" s="1594"/>
      <c r="DR671" s="1594"/>
      <c r="DS671" s="1594"/>
      <c r="DT671" s="1594"/>
      <c r="DU671" s="1594"/>
      <c r="DV671" s="1594"/>
      <c r="DW671" s="1594"/>
      <c r="DX671" s="1594"/>
      <c r="DY671" s="1594"/>
      <c r="DZ671" s="1594"/>
      <c r="EA671" s="1594"/>
      <c r="EB671" s="1594"/>
      <c r="EC671" s="1594"/>
      <c r="ED671" s="1594"/>
      <c r="EE671" s="1594"/>
      <c r="EF671" s="1594"/>
      <c r="EG671" s="1594"/>
      <c r="EH671" s="1594"/>
      <c r="EI671" s="1594"/>
      <c r="EJ671" s="1594"/>
      <c r="EK671" s="1594"/>
      <c r="EL671" s="1594"/>
      <c r="EM671" s="1594"/>
      <c r="EN671" s="1594"/>
      <c r="EO671" s="1594"/>
      <c r="EP671" s="1594"/>
      <c r="EQ671" s="1594"/>
      <c r="ER671" s="1594"/>
      <c r="ES671" s="1594"/>
    </row>
    <row r="672" spans="1:149" s="1595" customFormat="1" ht="12.5">
      <c r="A672" s="1644" t="str">
        <f t="shared" si="357"/>
        <v>Organisation</v>
      </c>
      <c r="B672" s="1758"/>
      <c r="C672" s="1758"/>
      <c r="D672" s="1758"/>
      <c r="E672" s="1761"/>
      <c r="F672" s="1592"/>
      <c r="G672" s="1714">
        <f t="shared" si="358"/>
        <v>0</v>
      </c>
      <c r="H672" s="1645"/>
      <c r="I672" s="1714">
        <f t="shared" si="359"/>
        <v>0</v>
      </c>
      <c r="J672" s="1646"/>
      <c r="K672" s="1646"/>
      <c r="L672" s="1592"/>
      <c r="M672" s="1597"/>
      <c r="N672" s="1597"/>
      <c r="O672" s="1646"/>
      <c r="P672" s="1647"/>
      <c r="Q672" s="1647"/>
      <c r="R672" s="1648"/>
      <c r="S672" s="1603"/>
      <c r="T672" s="1649"/>
      <c r="U672" s="1649"/>
      <c r="V672" s="1649"/>
      <c r="W672" s="1649"/>
      <c r="X672" s="1649"/>
      <c r="Y672" s="1649"/>
      <c r="Z672" s="1649"/>
      <c r="AA672" s="1649"/>
      <c r="AB672" s="1649"/>
      <c r="AC672" s="1649"/>
      <c r="AD672" s="1649"/>
      <c r="AE672" s="1649"/>
      <c r="AF672" s="1610">
        <f t="shared" si="338"/>
        <v>0</v>
      </c>
      <c r="AG672" s="1649"/>
      <c r="AH672" s="1649"/>
      <c r="AI672" s="1649"/>
      <c r="AJ672" s="1649"/>
      <c r="AK672" s="1649"/>
      <c r="AL672" s="1649"/>
      <c r="AM672" s="1649"/>
      <c r="AN672" s="1649"/>
      <c r="AO672" s="1649"/>
      <c r="AP672" s="1649"/>
      <c r="AQ672" s="1649"/>
      <c r="AR672" s="1709"/>
      <c r="AS672" s="1779">
        <f t="shared" si="339"/>
        <v>0</v>
      </c>
      <c r="AT672" s="1711">
        <f t="shared" si="360"/>
        <v>0</v>
      </c>
      <c r="AU672" s="1611">
        <f t="shared" si="340"/>
        <v>0</v>
      </c>
      <c r="AV672" s="1611">
        <f t="shared" si="341"/>
        <v>0</v>
      </c>
      <c r="AW672" s="1611">
        <f t="shared" si="342"/>
        <v>0</v>
      </c>
      <c r="AX672" s="1611">
        <f t="shared" si="343"/>
        <v>0</v>
      </c>
      <c r="AY672" s="1611">
        <f t="shared" si="344"/>
        <v>0</v>
      </c>
      <c r="AZ672" s="1611">
        <f t="shared" si="345"/>
        <v>0</v>
      </c>
      <c r="BA672" s="1611">
        <f t="shared" si="346"/>
        <v>0</v>
      </c>
      <c r="BB672" s="1611">
        <f t="shared" si="347"/>
        <v>0</v>
      </c>
      <c r="BC672" s="1611">
        <f t="shared" si="348"/>
        <v>0</v>
      </c>
      <c r="BD672" s="1611">
        <f t="shared" si="349"/>
        <v>0</v>
      </c>
      <c r="BE672" s="1611">
        <f t="shared" si="350"/>
        <v>0</v>
      </c>
      <c r="BF672" s="1611">
        <f t="shared" si="351"/>
        <v>0</v>
      </c>
      <c r="BG672" s="1611">
        <f t="shared" si="361"/>
        <v>0</v>
      </c>
      <c r="BH672" s="1611" t="str">
        <f t="shared" si="362"/>
        <v/>
      </c>
      <c r="BI672" s="1611" t="str">
        <f t="shared" si="363"/>
        <v/>
      </c>
      <c r="BJ672" s="1611" t="str">
        <f t="shared" si="352"/>
        <v/>
      </c>
      <c r="BK672" s="1611" t="str">
        <f t="shared" si="353"/>
        <v/>
      </c>
      <c r="BL672" s="1611" t="str">
        <f t="shared" ca="1" si="354"/>
        <v/>
      </c>
      <c r="BM672" s="1611" t="str">
        <f t="shared" si="364"/>
        <v/>
      </c>
      <c r="BN672" s="1611" t="str">
        <f t="shared" si="355"/>
        <v/>
      </c>
      <c r="BO672" s="1611" t="str">
        <f t="shared" si="356"/>
        <v/>
      </c>
      <c r="BP672" s="1611" t="str">
        <f t="shared" si="365"/>
        <v/>
      </c>
      <c r="BQ672" s="1611" t="str">
        <f t="shared" si="366"/>
        <v/>
      </c>
      <c r="BR672" s="1611" t="str">
        <f t="shared" si="367"/>
        <v/>
      </c>
      <c r="BS672" s="1611" t="str">
        <f t="shared" si="368"/>
        <v/>
      </c>
      <c r="BT672" s="1611" t="str">
        <f t="shared" si="369"/>
        <v/>
      </c>
      <c r="BU672" s="1731">
        <f t="shared" ca="1" si="370"/>
        <v>0</v>
      </c>
      <c r="BV672" s="1594"/>
      <c r="BW672" s="1594"/>
      <c r="BX672" s="1594"/>
      <c r="BY672" s="1594"/>
      <c r="BZ672" s="1594"/>
      <c r="CA672" s="1594"/>
      <c r="CB672" s="1594"/>
      <c r="CC672" s="1594"/>
      <c r="CD672" s="1594"/>
      <c r="CE672" s="1594"/>
      <c r="CF672" s="1594"/>
      <c r="CG672" s="1594"/>
      <c r="CH672" s="1594"/>
      <c r="CI672" s="1594"/>
      <c r="CJ672" s="1594"/>
      <c r="CK672" s="1594"/>
      <c r="CL672" s="1594"/>
      <c r="CM672" s="1594"/>
      <c r="CN672" s="1594"/>
      <c r="CO672" s="1594"/>
      <c r="CP672" s="1594"/>
      <c r="CQ672" s="1594"/>
      <c r="CR672" s="1594"/>
      <c r="CS672" s="1594"/>
      <c r="CT672" s="1594"/>
      <c r="CU672" s="1594"/>
      <c r="CV672" s="1594"/>
      <c r="CW672" s="1594"/>
      <c r="CX672" s="1594"/>
      <c r="CY672" s="1594"/>
      <c r="CZ672" s="1594"/>
      <c r="DA672" s="1594"/>
      <c r="DB672" s="1594"/>
      <c r="DC672" s="1594"/>
      <c r="DD672" s="1594"/>
      <c r="DE672" s="1594"/>
      <c r="DF672" s="1594"/>
      <c r="DG672" s="1594"/>
      <c r="DH672" s="1594"/>
      <c r="DI672" s="1594"/>
      <c r="DJ672" s="1594"/>
      <c r="DK672" s="1594"/>
      <c r="DL672" s="1594"/>
      <c r="DM672" s="1594"/>
      <c r="DN672" s="1594"/>
      <c r="DO672" s="1594"/>
      <c r="DP672" s="1594"/>
      <c r="DQ672" s="1594"/>
      <c r="DR672" s="1594"/>
      <c r="DS672" s="1594"/>
      <c r="DT672" s="1594"/>
      <c r="DU672" s="1594"/>
      <c r="DV672" s="1594"/>
      <c r="DW672" s="1594"/>
      <c r="DX672" s="1594"/>
      <c r="DY672" s="1594"/>
      <c r="DZ672" s="1594"/>
      <c r="EA672" s="1594"/>
      <c r="EB672" s="1594"/>
      <c r="EC672" s="1594"/>
      <c r="ED672" s="1594"/>
      <c r="EE672" s="1594"/>
      <c r="EF672" s="1594"/>
      <c r="EG672" s="1594"/>
      <c r="EH672" s="1594"/>
      <c r="EI672" s="1594"/>
      <c r="EJ672" s="1594"/>
      <c r="EK672" s="1594"/>
      <c r="EL672" s="1594"/>
      <c r="EM672" s="1594"/>
      <c r="EN672" s="1594"/>
      <c r="EO672" s="1594"/>
      <c r="EP672" s="1594"/>
      <c r="EQ672" s="1594"/>
      <c r="ER672" s="1594"/>
      <c r="ES672" s="1594"/>
    </row>
    <row r="673" spans="1:149" s="1595" customFormat="1" ht="12.5">
      <c r="A673" s="1644" t="str">
        <f t="shared" si="357"/>
        <v>Organisation</v>
      </c>
      <c r="B673" s="1758"/>
      <c r="C673" s="1758"/>
      <c r="D673" s="1758"/>
      <c r="E673" s="1761"/>
      <c r="F673" s="1592"/>
      <c r="G673" s="1714">
        <f t="shared" si="358"/>
        <v>0</v>
      </c>
      <c r="H673" s="1645"/>
      <c r="I673" s="1714">
        <f t="shared" si="359"/>
        <v>0</v>
      </c>
      <c r="J673" s="1646"/>
      <c r="K673" s="1646"/>
      <c r="L673" s="1592"/>
      <c r="M673" s="1597"/>
      <c r="N673" s="1597"/>
      <c r="O673" s="1646"/>
      <c r="P673" s="1647"/>
      <c r="Q673" s="1647"/>
      <c r="R673" s="1648"/>
      <c r="S673" s="1603"/>
      <c r="T673" s="1649"/>
      <c r="U673" s="1649"/>
      <c r="V673" s="1649"/>
      <c r="W673" s="1649"/>
      <c r="X673" s="1649"/>
      <c r="Y673" s="1649"/>
      <c r="Z673" s="1649"/>
      <c r="AA673" s="1649"/>
      <c r="AB673" s="1649"/>
      <c r="AC673" s="1649"/>
      <c r="AD673" s="1649"/>
      <c r="AE673" s="1649"/>
      <c r="AF673" s="1610">
        <f t="shared" si="338"/>
        <v>0</v>
      </c>
      <c r="AG673" s="1649"/>
      <c r="AH673" s="1649"/>
      <c r="AI673" s="1649"/>
      <c r="AJ673" s="1649"/>
      <c r="AK673" s="1649"/>
      <c r="AL673" s="1649"/>
      <c r="AM673" s="1649"/>
      <c r="AN673" s="1649"/>
      <c r="AO673" s="1649"/>
      <c r="AP673" s="1649"/>
      <c r="AQ673" s="1649"/>
      <c r="AR673" s="1709"/>
      <c r="AS673" s="1779">
        <f t="shared" si="339"/>
        <v>0</v>
      </c>
      <c r="AT673" s="1711">
        <f t="shared" si="360"/>
        <v>0</v>
      </c>
      <c r="AU673" s="1611">
        <f t="shared" si="340"/>
        <v>0</v>
      </c>
      <c r="AV673" s="1611">
        <f t="shared" si="341"/>
        <v>0</v>
      </c>
      <c r="AW673" s="1611">
        <f t="shared" si="342"/>
        <v>0</v>
      </c>
      <c r="AX673" s="1611">
        <f t="shared" si="343"/>
        <v>0</v>
      </c>
      <c r="AY673" s="1611">
        <f t="shared" si="344"/>
        <v>0</v>
      </c>
      <c r="AZ673" s="1611">
        <f t="shared" si="345"/>
        <v>0</v>
      </c>
      <c r="BA673" s="1611">
        <f t="shared" si="346"/>
        <v>0</v>
      </c>
      <c r="BB673" s="1611">
        <f t="shared" si="347"/>
        <v>0</v>
      </c>
      <c r="BC673" s="1611">
        <f t="shared" si="348"/>
        <v>0</v>
      </c>
      <c r="BD673" s="1611">
        <f t="shared" si="349"/>
        <v>0</v>
      </c>
      <c r="BE673" s="1611">
        <f t="shared" si="350"/>
        <v>0</v>
      </c>
      <c r="BF673" s="1611">
        <f t="shared" si="351"/>
        <v>0</v>
      </c>
      <c r="BG673" s="1611">
        <f t="shared" si="361"/>
        <v>0</v>
      </c>
      <c r="BH673" s="1611" t="str">
        <f t="shared" si="362"/>
        <v/>
      </c>
      <c r="BI673" s="1611" t="str">
        <f t="shared" si="363"/>
        <v/>
      </c>
      <c r="BJ673" s="1611" t="str">
        <f t="shared" si="352"/>
        <v/>
      </c>
      <c r="BK673" s="1611" t="str">
        <f t="shared" si="353"/>
        <v/>
      </c>
      <c r="BL673" s="1611" t="str">
        <f t="shared" ca="1" si="354"/>
        <v/>
      </c>
      <c r="BM673" s="1611" t="str">
        <f t="shared" si="364"/>
        <v/>
      </c>
      <c r="BN673" s="1611" t="str">
        <f t="shared" si="355"/>
        <v/>
      </c>
      <c r="BO673" s="1611" t="str">
        <f t="shared" si="356"/>
        <v/>
      </c>
      <c r="BP673" s="1611" t="str">
        <f t="shared" si="365"/>
        <v/>
      </c>
      <c r="BQ673" s="1611" t="str">
        <f t="shared" si="366"/>
        <v/>
      </c>
      <c r="BR673" s="1611" t="str">
        <f t="shared" si="367"/>
        <v/>
      </c>
      <c r="BS673" s="1611" t="str">
        <f t="shared" si="368"/>
        <v/>
      </c>
      <c r="BT673" s="1611" t="str">
        <f t="shared" si="369"/>
        <v/>
      </c>
      <c r="BU673" s="1731">
        <f t="shared" ca="1" si="370"/>
        <v>0</v>
      </c>
      <c r="BV673" s="1594"/>
      <c r="BW673" s="1594"/>
      <c r="BX673" s="1594"/>
      <c r="BY673" s="1594"/>
      <c r="BZ673" s="1594"/>
      <c r="CA673" s="1594"/>
      <c r="CB673" s="1594"/>
      <c r="CC673" s="1594"/>
      <c r="CD673" s="1594"/>
      <c r="CE673" s="1594"/>
      <c r="CF673" s="1594"/>
      <c r="CG673" s="1594"/>
      <c r="CH673" s="1594"/>
      <c r="CI673" s="1594"/>
      <c r="CJ673" s="1594"/>
      <c r="CK673" s="1594"/>
      <c r="CL673" s="1594"/>
      <c r="CM673" s="1594"/>
      <c r="CN673" s="1594"/>
      <c r="CO673" s="1594"/>
      <c r="CP673" s="1594"/>
      <c r="CQ673" s="1594"/>
      <c r="CR673" s="1594"/>
      <c r="CS673" s="1594"/>
      <c r="CT673" s="1594"/>
      <c r="CU673" s="1594"/>
      <c r="CV673" s="1594"/>
      <c r="CW673" s="1594"/>
      <c r="CX673" s="1594"/>
      <c r="CY673" s="1594"/>
      <c r="CZ673" s="1594"/>
      <c r="DA673" s="1594"/>
      <c r="DB673" s="1594"/>
      <c r="DC673" s="1594"/>
      <c r="DD673" s="1594"/>
      <c r="DE673" s="1594"/>
      <c r="DF673" s="1594"/>
      <c r="DG673" s="1594"/>
      <c r="DH673" s="1594"/>
      <c r="DI673" s="1594"/>
      <c r="DJ673" s="1594"/>
      <c r="DK673" s="1594"/>
      <c r="DL673" s="1594"/>
      <c r="DM673" s="1594"/>
      <c r="DN673" s="1594"/>
      <c r="DO673" s="1594"/>
      <c r="DP673" s="1594"/>
      <c r="DQ673" s="1594"/>
      <c r="DR673" s="1594"/>
      <c r="DS673" s="1594"/>
      <c r="DT673" s="1594"/>
      <c r="DU673" s="1594"/>
      <c r="DV673" s="1594"/>
      <c r="DW673" s="1594"/>
      <c r="DX673" s="1594"/>
      <c r="DY673" s="1594"/>
      <c r="DZ673" s="1594"/>
      <c r="EA673" s="1594"/>
      <c r="EB673" s="1594"/>
      <c r="EC673" s="1594"/>
      <c r="ED673" s="1594"/>
      <c r="EE673" s="1594"/>
      <c r="EF673" s="1594"/>
      <c r="EG673" s="1594"/>
      <c r="EH673" s="1594"/>
      <c r="EI673" s="1594"/>
      <c r="EJ673" s="1594"/>
      <c r="EK673" s="1594"/>
      <c r="EL673" s="1594"/>
      <c r="EM673" s="1594"/>
      <c r="EN673" s="1594"/>
      <c r="EO673" s="1594"/>
      <c r="EP673" s="1594"/>
      <c r="EQ673" s="1594"/>
      <c r="ER673" s="1594"/>
      <c r="ES673" s="1594"/>
    </row>
    <row r="674" spans="1:149" s="1595" customFormat="1" ht="12.5">
      <c r="A674" s="1644" t="str">
        <f t="shared" si="357"/>
        <v>Organisation</v>
      </c>
      <c r="B674" s="1758"/>
      <c r="C674" s="1758"/>
      <c r="D674" s="1758"/>
      <c r="E674" s="1761"/>
      <c r="F674" s="1592"/>
      <c r="G674" s="1714">
        <f t="shared" si="358"/>
        <v>0</v>
      </c>
      <c r="H674" s="1645"/>
      <c r="I674" s="1714">
        <f t="shared" si="359"/>
        <v>0</v>
      </c>
      <c r="J674" s="1646"/>
      <c r="K674" s="1646"/>
      <c r="L674" s="1592"/>
      <c r="M674" s="1597"/>
      <c r="N674" s="1597"/>
      <c r="O674" s="1646"/>
      <c r="P674" s="1647"/>
      <c r="Q674" s="1647"/>
      <c r="R674" s="1648"/>
      <c r="S674" s="1603"/>
      <c r="T674" s="1649"/>
      <c r="U674" s="1649"/>
      <c r="V674" s="1649"/>
      <c r="W674" s="1649"/>
      <c r="X674" s="1649"/>
      <c r="Y674" s="1649"/>
      <c r="Z674" s="1649"/>
      <c r="AA674" s="1649"/>
      <c r="AB674" s="1649"/>
      <c r="AC674" s="1649"/>
      <c r="AD674" s="1649"/>
      <c r="AE674" s="1649"/>
      <c r="AF674" s="1610">
        <f t="shared" si="338"/>
        <v>0</v>
      </c>
      <c r="AG674" s="1649"/>
      <c r="AH674" s="1649"/>
      <c r="AI674" s="1649"/>
      <c r="AJ674" s="1649"/>
      <c r="AK674" s="1649"/>
      <c r="AL674" s="1649"/>
      <c r="AM674" s="1649"/>
      <c r="AN674" s="1649"/>
      <c r="AO674" s="1649"/>
      <c r="AP674" s="1649"/>
      <c r="AQ674" s="1649"/>
      <c r="AR674" s="1709"/>
      <c r="AS674" s="1779">
        <f t="shared" si="339"/>
        <v>0</v>
      </c>
      <c r="AT674" s="1711">
        <f t="shared" si="360"/>
        <v>0</v>
      </c>
      <c r="AU674" s="1611">
        <f t="shared" si="340"/>
        <v>0</v>
      </c>
      <c r="AV674" s="1611">
        <f t="shared" si="341"/>
        <v>0</v>
      </c>
      <c r="AW674" s="1611">
        <f t="shared" si="342"/>
        <v>0</v>
      </c>
      <c r="AX674" s="1611">
        <f t="shared" si="343"/>
        <v>0</v>
      </c>
      <c r="AY674" s="1611">
        <f t="shared" si="344"/>
        <v>0</v>
      </c>
      <c r="AZ674" s="1611">
        <f t="shared" si="345"/>
        <v>0</v>
      </c>
      <c r="BA674" s="1611">
        <f t="shared" si="346"/>
        <v>0</v>
      </c>
      <c r="BB674" s="1611">
        <f t="shared" si="347"/>
        <v>0</v>
      </c>
      <c r="BC674" s="1611">
        <f t="shared" si="348"/>
        <v>0</v>
      </c>
      <c r="BD674" s="1611">
        <f t="shared" si="349"/>
        <v>0</v>
      </c>
      <c r="BE674" s="1611">
        <f t="shared" si="350"/>
        <v>0</v>
      </c>
      <c r="BF674" s="1611">
        <f t="shared" si="351"/>
        <v>0</v>
      </c>
      <c r="BG674" s="1611">
        <f t="shared" si="361"/>
        <v>0</v>
      </c>
      <c r="BH674" s="1611" t="str">
        <f t="shared" si="362"/>
        <v/>
      </c>
      <c r="BI674" s="1611" t="str">
        <f t="shared" si="363"/>
        <v/>
      </c>
      <c r="BJ674" s="1611" t="str">
        <f t="shared" si="352"/>
        <v/>
      </c>
      <c r="BK674" s="1611" t="str">
        <f t="shared" si="353"/>
        <v/>
      </c>
      <c r="BL674" s="1611" t="str">
        <f t="shared" ca="1" si="354"/>
        <v/>
      </c>
      <c r="BM674" s="1611" t="str">
        <f t="shared" si="364"/>
        <v/>
      </c>
      <c r="BN674" s="1611" t="str">
        <f t="shared" si="355"/>
        <v/>
      </c>
      <c r="BO674" s="1611" t="str">
        <f t="shared" si="356"/>
        <v/>
      </c>
      <c r="BP674" s="1611" t="str">
        <f t="shared" si="365"/>
        <v/>
      </c>
      <c r="BQ674" s="1611" t="str">
        <f t="shared" si="366"/>
        <v/>
      </c>
      <c r="BR674" s="1611" t="str">
        <f t="shared" si="367"/>
        <v/>
      </c>
      <c r="BS674" s="1611" t="str">
        <f t="shared" si="368"/>
        <v/>
      </c>
      <c r="BT674" s="1611" t="str">
        <f t="shared" si="369"/>
        <v/>
      </c>
      <c r="BU674" s="1731">
        <f t="shared" ca="1" si="370"/>
        <v>0</v>
      </c>
      <c r="BV674" s="1594"/>
      <c r="BW674" s="1594"/>
      <c r="BX674" s="1594"/>
      <c r="BY674" s="1594"/>
      <c r="BZ674" s="1594"/>
      <c r="CA674" s="1594"/>
      <c r="CB674" s="1594"/>
      <c r="CC674" s="1594"/>
      <c r="CD674" s="1594"/>
      <c r="CE674" s="1594"/>
      <c r="CF674" s="1594"/>
      <c r="CG674" s="1594"/>
      <c r="CH674" s="1594"/>
      <c r="CI674" s="1594"/>
      <c r="CJ674" s="1594"/>
      <c r="CK674" s="1594"/>
      <c r="CL674" s="1594"/>
      <c r="CM674" s="1594"/>
      <c r="CN674" s="1594"/>
      <c r="CO674" s="1594"/>
      <c r="CP674" s="1594"/>
      <c r="CQ674" s="1594"/>
      <c r="CR674" s="1594"/>
      <c r="CS674" s="1594"/>
      <c r="CT674" s="1594"/>
      <c r="CU674" s="1594"/>
      <c r="CV674" s="1594"/>
      <c r="CW674" s="1594"/>
      <c r="CX674" s="1594"/>
      <c r="CY674" s="1594"/>
      <c r="CZ674" s="1594"/>
      <c r="DA674" s="1594"/>
      <c r="DB674" s="1594"/>
      <c r="DC674" s="1594"/>
      <c r="DD674" s="1594"/>
      <c r="DE674" s="1594"/>
      <c r="DF674" s="1594"/>
      <c r="DG674" s="1594"/>
      <c r="DH674" s="1594"/>
      <c r="DI674" s="1594"/>
      <c r="DJ674" s="1594"/>
      <c r="DK674" s="1594"/>
      <c r="DL674" s="1594"/>
      <c r="DM674" s="1594"/>
      <c r="DN674" s="1594"/>
      <c r="DO674" s="1594"/>
      <c r="DP674" s="1594"/>
      <c r="DQ674" s="1594"/>
      <c r="DR674" s="1594"/>
      <c r="DS674" s="1594"/>
      <c r="DT674" s="1594"/>
      <c r="DU674" s="1594"/>
      <c r="DV674" s="1594"/>
      <c r="DW674" s="1594"/>
      <c r="DX674" s="1594"/>
      <c r="DY674" s="1594"/>
      <c r="DZ674" s="1594"/>
      <c r="EA674" s="1594"/>
      <c r="EB674" s="1594"/>
      <c r="EC674" s="1594"/>
      <c r="ED674" s="1594"/>
      <c r="EE674" s="1594"/>
      <c r="EF674" s="1594"/>
      <c r="EG674" s="1594"/>
      <c r="EH674" s="1594"/>
      <c r="EI674" s="1594"/>
      <c r="EJ674" s="1594"/>
      <c r="EK674" s="1594"/>
      <c r="EL674" s="1594"/>
      <c r="EM674" s="1594"/>
      <c r="EN674" s="1594"/>
      <c r="EO674" s="1594"/>
      <c r="EP674" s="1594"/>
      <c r="EQ674" s="1594"/>
      <c r="ER674" s="1594"/>
      <c r="ES674" s="1594"/>
    </row>
    <row r="675" spans="1:149" s="1595" customFormat="1" ht="12.5">
      <c r="A675" s="1644" t="str">
        <f t="shared" si="357"/>
        <v>Organisation</v>
      </c>
      <c r="B675" s="1758"/>
      <c r="C675" s="1758"/>
      <c r="D675" s="1758"/>
      <c r="E675" s="1761"/>
      <c r="F675" s="1592"/>
      <c r="G675" s="1714">
        <f t="shared" si="358"/>
        <v>0</v>
      </c>
      <c r="H675" s="1645"/>
      <c r="I675" s="1714">
        <f t="shared" si="359"/>
        <v>0</v>
      </c>
      <c r="J675" s="1646"/>
      <c r="K675" s="1646"/>
      <c r="L675" s="1592"/>
      <c r="M675" s="1597"/>
      <c r="N675" s="1597"/>
      <c r="O675" s="1646"/>
      <c r="P675" s="1647"/>
      <c r="Q675" s="1647"/>
      <c r="R675" s="1648"/>
      <c r="S675" s="1603"/>
      <c r="T675" s="1649"/>
      <c r="U675" s="1649"/>
      <c r="V675" s="1649"/>
      <c r="W675" s="1649"/>
      <c r="X675" s="1649"/>
      <c r="Y675" s="1649"/>
      <c r="Z675" s="1649"/>
      <c r="AA675" s="1649"/>
      <c r="AB675" s="1649"/>
      <c r="AC675" s="1649"/>
      <c r="AD675" s="1649"/>
      <c r="AE675" s="1649"/>
      <c r="AF675" s="1610">
        <f t="shared" si="338"/>
        <v>0</v>
      </c>
      <c r="AG675" s="1649"/>
      <c r="AH675" s="1649"/>
      <c r="AI675" s="1649"/>
      <c r="AJ675" s="1649"/>
      <c r="AK675" s="1649"/>
      <c r="AL675" s="1649"/>
      <c r="AM675" s="1649"/>
      <c r="AN675" s="1649"/>
      <c r="AO675" s="1649"/>
      <c r="AP675" s="1649"/>
      <c r="AQ675" s="1649"/>
      <c r="AR675" s="1709"/>
      <c r="AS675" s="1779">
        <f t="shared" si="339"/>
        <v>0</v>
      </c>
      <c r="AT675" s="1711">
        <f t="shared" si="360"/>
        <v>0</v>
      </c>
      <c r="AU675" s="1611">
        <f t="shared" si="340"/>
        <v>0</v>
      </c>
      <c r="AV675" s="1611">
        <f t="shared" si="341"/>
        <v>0</v>
      </c>
      <c r="AW675" s="1611">
        <f t="shared" si="342"/>
        <v>0</v>
      </c>
      <c r="AX675" s="1611">
        <f t="shared" si="343"/>
        <v>0</v>
      </c>
      <c r="AY675" s="1611">
        <f t="shared" si="344"/>
        <v>0</v>
      </c>
      <c r="AZ675" s="1611">
        <f t="shared" si="345"/>
        <v>0</v>
      </c>
      <c r="BA675" s="1611">
        <f t="shared" si="346"/>
        <v>0</v>
      </c>
      <c r="BB675" s="1611">
        <f t="shared" si="347"/>
        <v>0</v>
      </c>
      <c r="BC675" s="1611">
        <f t="shared" si="348"/>
        <v>0</v>
      </c>
      <c r="BD675" s="1611">
        <f t="shared" si="349"/>
        <v>0</v>
      </c>
      <c r="BE675" s="1611">
        <f t="shared" si="350"/>
        <v>0</v>
      </c>
      <c r="BF675" s="1611">
        <f t="shared" si="351"/>
        <v>0</v>
      </c>
      <c r="BG675" s="1611">
        <f t="shared" si="361"/>
        <v>0</v>
      </c>
      <c r="BH675" s="1611" t="str">
        <f t="shared" si="362"/>
        <v/>
      </c>
      <c r="BI675" s="1611" t="str">
        <f t="shared" si="363"/>
        <v/>
      </c>
      <c r="BJ675" s="1611" t="str">
        <f t="shared" si="352"/>
        <v/>
      </c>
      <c r="BK675" s="1611" t="str">
        <f t="shared" si="353"/>
        <v/>
      </c>
      <c r="BL675" s="1611" t="str">
        <f t="shared" ca="1" si="354"/>
        <v/>
      </c>
      <c r="BM675" s="1611" t="str">
        <f t="shared" si="364"/>
        <v/>
      </c>
      <c r="BN675" s="1611" t="str">
        <f t="shared" si="355"/>
        <v/>
      </c>
      <c r="BO675" s="1611" t="str">
        <f t="shared" si="356"/>
        <v/>
      </c>
      <c r="BP675" s="1611" t="str">
        <f t="shared" si="365"/>
        <v/>
      </c>
      <c r="BQ675" s="1611" t="str">
        <f t="shared" si="366"/>
        <v/>
      </c>
      <c r="BR675" s="1611" t="str">
        <f t="shared" si="367"/>
        <v/>
      </c>
      <c r="BS675" s="1611" t="str">
        <f t="shared" si="368"/>
        <v/>
      </c>
      <c r="BT675" s="1611" t="str">
        <f t="shared" si="369"/>
        <v/>
      </c>
      <c r="BU675" s="1731">
        <f t="shared" ca="1" si="370"/>
        <v>0</v>
      </c>
      <c r="BV675" s="1594"/>
      <c r="BW675" s="1594"/>
      <c r="BX675" s="1594"/>
      <c r="BY675" s="1594"/>
      <c r="BZ675" s="1594"/>
      <c r="CA675" s="1594"/>
      <c r="CB675" s="1594"/>
      <c r="CC675" s="1594"/>
      <c r="CD675" s="1594"/>
      <c r="CE675" s="1594"/>
      <c r="CF675" s="1594"/>
      <c r="CG675" s="1594"/>
      <c r="CH675" s="1594"/>
      <c r="CI675" s="1594"/>
      <c r="CJ675" s="1594"/>
      <c r="CK675" s="1594"/>
      <c r="CL675" s="1594"/>
      <c r="CM675" s="1594"/>
      <c r="CN675" s="1594"/>
      <c r="CO675" s="1594"/>
      <c r="CP675" s="1594"/>
      <c r="CQ675" s="1594"/>
      <c r="CR675" s="1594"/>
      <c r="CS675" s="1594"/>
      <c r="CT675" s="1594"/>
      <c r="CU675" s="1594"/>
      <c r="CV675" s="1594"/>
      <c r="CW675" s="1594"/>
      <c r="CX675" s="1594"/>
      <c r="CY675" s="1594"/>
      <c r="CZ675" s="1594"/>
      <c r="DA675" s="1594"/>
      <c r="DB675" s="1594"/>
      <c r="DC675" s="1594"/>
      <c r="DD675" s="1594"/>
      <c r="DE675" s="1594"/>
      <c r="DF675" s="1594"/>
      <c r="DG675" s="1594"/>
      <c r="DH675" s="1594"/>
      <c r="DI675" s="1594"/>
      <c r="DJ675" s="1594"/>
      <c r="DK675" s="1594"/>
      <c r="DL675" s="1594"/>
      <c r="DM675" s="1594"/>
      <c r="DN675" s="1594"/>
      <c r="DO675" s="1594"/>
      <c r="DP675" s="1594"/>
      <c r="DQ675" s="1594"/>
      <c r="DR675" s="1594"/>
      <c r="DS675" s="1594"/>
      <c r="DT675" s="1594"/>
      <c r="DU675" s="1594"/>
      <c r="DV675" s="1594"/>
      <c r="DW675" s="1594"/>
      <c r="DX675" s="1594"/>
      <c r="DY675" s="1594"/>
      <c r="DZ675" s="1594"/>
      <c r="EA675" s="1594"/>
      <c r="EB675" s="1594"/>
      <c r="EC675" s="1594"/>
      <c r="ED675" s="1594"/>
      <c r="EE675" s="1594"/>
      <c r="EF675" s="1594"/>
      <c r="EG675" s="1594"/>
      <c r="EH675" s="1594"/>
      <c r="EI675" s="1594"/>
      <c r="EJ675" s="1594"/>
      <c r="EK675" s="1594"/>
      <c r="EL675" s="1594"/>
      <c r="EM675" s="1594"/>
      <c r="EN675" s="1594"/>
      <c r="EO675" s="1594"/>
      <c r="EP675" s="1594"/>
      <c r="EQ675" s="1594"/>
      <c r="ER675" s="1594"/>
      <c r="ES675" s="1594"/>
    </row>
    <row r="676" spans="1:149" s="1595" customFormat="1" ht="12.5">
      <c r="A676" s="1644" t="str">
        <f t="shared" si="357"/>
        <v>Organisation</v>
      </c>
      <c r="B676" s="1758"/>
      <c r="C676" s="1758"/>
      <c r="D676" s="1758"/>
      <c r="E676" s="1761"/>
      <c r="F676" s="1592"/>
      <c r="G676" s="1714">
        <f t="shared" si="358"/>
        <v>0</v>
      </c>
      <c r="H676" s="1645"/>
      <c r="I676" s="1714">
        <f t="shared" si="359"/>
        <v>0</v>
      </c>
      <c r="J676" s="1646"/>
      <c r="K676" s="1646"/>
      <c r="L676" s="1592"/>
      <c r="M676" s="1597"/>
      <c r="N676" s="1597"/>
      <c r="O676" s="1646"/>
      <c r="P676" s="1647"/>
      <c r="Q676" s="1647"/>
      <c r="R676" s="1648"/>
      <c r="S676" s="1603"/>
      <c r="T676" s="1649"/>
      <c r="U676" s="1649"/>
      <c r="V676" s="1649"/>
      <c r="W676" s="1649"/>
      <c r="X676" s="1649"/>
      <c r="Y676" s="1649"/>
      <c r="Z676" s="1649"/>
      <c r="AA676" s="1649"/>
      <c r="AB676" s="1649"/>
      <c r="AC676" s="1649"/>
      <c r="AD676" s="1649"/>
      <c r="AE676" s="1649"/>
      <c r="AF676" s="1610">
        <f t="shared" si="338"/>
        <v>0</v>
      </c>
      <c r="AG676" s="1649"/>
      <c r="AH676" s="1649"/>
      <c r="AI676" s="1649"/>
      <c r="AJ676" s="1649"/>
      <c r="AK676" s="1649"/>
      <c r="AL676" s="1649"/>
      <c r="AM676" s="1649"/>
      <c r="AN676" s="1649"/>
      <c r="AO676" s="1649"/>
      <c r="AP676" s="1649"/>
      <c r="AQ676" s="1649"/>
      <c r="AR676" s="1709"/>
      <c r="AS676" s="1779">
        <f t="shared" si="339"/>
        <v>0</v>
      </c>
      <c r="AT676" s="1711">
        <f t="shared" si="360"/>
        <v>0</v>
      </c>
      <c r="AU676" s="1611">
        <f t="shared" si="340"/>
        <v>0</v>
      </c>
      <c r="AV676" s="1611">
        <f t="shared" si="341"/>
        <v>0</v>
      </c>
      <c r="AW676" s="1611">
        <f t="shared" si="342"/>
        <v>0</v>
      </c>
      <c r="AX676" s="1611">
        <f t="shared" si="343"/>
        <v>0</v>
      </c>
      <c r="AY676" s="1611">
        <f t="shared" si="344"/>
        <v>0</v>
      </c>
      <c r="AZ676" s="1611">
        <f t="shared" si="345"/>
        <v>0</v>
      </c>
      <c r="BA676" s="1611">
        <f t="shared" si="346"/>
        <v>0</v>
      </c>
      <c r="BB676" s="1611">
        <f t="shared" si="347"/>
        <v>0</v>
      </c>
      <c r="BC676" s="1611">
        <f t="shared" si="348"/>
        <v>0</v>
      </c>
      <c r="BD676" s="1611">
        <f t="shared" si="349"/>
        <v>0</v>
      </c>
      <c r="BE676" s="1611">
        <f t="shared" si="350"/>
        <v>0</v>
      </c>
      <c r="BF676" s="1611">
        <f t="shared" si="351"/>
        <v>0</v>
      </c>
      <c r="BG676" s="1611">
        <f t="shared" si="361"/>
        <v>0</v>
      </c>
      <c r="BH676" s="1611" t="str">
        <f t="shared" si="362"/>
        <v/>
      </c>
      <c r="BI676" s="1611" t="str">
        <f t="shared" si="363"/>
        <v/>
      </c>
      <c r="BJ676" s="1611" t="str">
        <f t="shared" si="352"/>
        <v/>
      </c>
      <c r="BK676" s="1611" t="str">
        <f t="shared" si="353"/>
        <v/>
      </c>
      <c r="BL676" s="1611" t="str">
        <f t="shared" ca="1" si="354"/>
        <v/>
      </c>
      <c r="BM676" s="1611" t="str">
        <f t="shared" si="364"/>
        <v/>
      </c>
      <c r="BN676" s="1611" t="str">
        <f t="shared" si="355"/>
        <v/>
      </c>
      <c r="BO676" s="1611" t="str">
        <f t="shared" si="356"/>
        <v/>
      </c>
      <c r="BP676" s="1611" t="str">
        <f t="shared" si="365"/>
        <v/>
      </c>
      <c r="BQ676" s="1611" t="str">
        <f t="shared" si="366"/>
        <v/>
      </c>
      <c r="BR676" s="1611" t="str">
        <f t="shared" si="367"/>
        <v/>
      </c>
      <c r="BS676" s="1611" t="str">
        <f t="shared" si="368"/>
        <v/>
      </c>
      <c r="BT676" s="1611" t="str">
        <f t="shared" si="369"/>
        <v/>
      </c>
      <c r="BU676" s="1731">
        <f t="shared" ca="1" si="370"/>
        <v>0</v>
      </c>
      <c r="BV676" s="1594"/>
      <c r="BW676" s="1594"/>
      <c r="BX676" s="1594"/>
      <c r="BY676" s="1594"/>
      <c r="BZ676" s="1594"/>
      <c r="CA676" s="1594"/>
      <c r="CB676" s="1594"/>
      <c r="CC676" s="1594"/>
      <c r="CD676" s="1594"/>
      <c r="CE676" s="1594"/>
      <c r="CF676" s="1594"/>
      <c r="CG676" s="1594"/>
      <c r="CH676" s="1594"/>
      <c r="CI676" s="1594"/>
      <c r="CJ676" s="1594"/>
      <c r="CK676" s="1594"/>
      <c r="CL676" s="1594"/>
      <c r="CM676" s="1594"/>
      <c r="CN676" s="1594"/>
      <c r="CO676" s="1594"/>
      <c r="CP676" s="1594"/>
      <c r="CQ676" s="1594"/>
      <c r="CR676" s="1594"/>
      <c r="CS676" s="1594"/>
      <c r="CT676" s="1594"/>
      <c r="CU676" s="1594"/>
      <c r="CV676" s="1594"/>
      <c r="CW676" s="1594"/>
      <c r="CX676" s="1594"/>
      <c r="CY676" s="1594"/>
      <c r="CZ676" s="1594"/>
      <c r="DA676" s="1594"/>
      <c r="DB676" s="1594"/>
      <c r="DC676" s="1594"/>
      <c r="DD676" s="1594"/>
      <c r="DE676" s="1594"/>
      <c r="DF676" s="1594"/>
      <c r="DG676" s="1594"/>
      <c r="DH676" s="1594"/>
      <c r="DI676" s="1594"/>
      <c r="DJ676" s="1594"/>
      <c r="DK676" s="1594"/>
      <c r="DL676" s="1594"/>
      <c r="DM676" s="1594"/>
      <c r="DN676" s="1594"/>
      <c r="DO676" s="1594"/>
      <c r="DP676" s="1594"/>
      <c r="DQ676" s="1594"/>
      <c r="DR676" s="1594"/>
      <c r="DS676" s="1594"/>
      <c r="DT676" s="1594"/>
      <c r="DU676" s="1594"/>
      <c r="DV676" s="1594"/>
      <c r="DW676" s="1594"/>
      <c r="DX676" s="1594"/>
      <c r="DY676" s="1594"/>
      <c r="DZ676" s="1594"/>
      <c r="EA676" s="1594"/>
      <c r="EB676" s="1594"/>
      <c r="EC676" s="1594"/>
      <c r="ED676" s="1594"/>
      <c r="EE676" s="1594"/>
      <c r="EF676" s="1594"/>
      <c r="EG676" s="1594"/>
      <c r="EH676" s="1594"/>
      <c r="EI676" s="1594"/>
      <c r="EJ676" s="1594"/>
      <c r="EK676" s="1594"/>
      <c r="EL676" s="1594"/>
      <c r="EM676" s="1594"/>
      <c r="EN676" s="1594"/>
      <c r="EO676" s="1594"/>
      <c r="EP676" s="1594"/>
      <c r="EQ676" s="1594"/>
      <c r="ER676" s="1594"/>
      <c r="ES676" s="1594"/>
    </row>
    <row r="677" spans="1:149" s="1595" customFormat="1" ht="12.5">
      <c r="A677" s="1644" t="str">
        <f t="shared" si="357"/>
        <v>Organisation</v>
      </c>
      <c r="B677" s="1758"/>
      <c r="C677" s="1758"/>
      <c r="D677" s="1758"/>
      <c r="E677" s="1761"/>
      <c r="F677" s="1592"/>
      <c r="G677" s="1714">
        <f t="shared" si="358"/>
        <v>0</v>
      </c>
      <c r="H677" s="1645"/>
      <c r="I677" s="1714">
        <f t="shared" si="359"/>
        <v>0</v>
      </c>
      <c r="J677" s="1646"/>
      <c r="K677" s="1646"/>
      <c r="L677" s="1592"/>
      <c r="M677" s="1597"/>
      <c r="N677" s="1597"/>
      <c r="O677" s="1646"/>
      <c r="P677" s="1647"/>
      <c r="Q677" s="1647"/>
      <c r="R677" s="1648"/>
      <c r="S677" s="1603"/>
      <c r="T677" s="1649"/>
      <c r="U677" s="1649"/>
      <c r="V677" s="1649"/>
      <c r="W677" s="1649"/>
      <c r="X677" s="1649"/>
      <c r="Y677" s="1649"/>
      <c r="Z677" s="1649"/>
      <c r="AA677" s="1649"/>
      <c r="AB677" s="1649"/>
      <c r="AC677" s="1649"/>
      <c r="AD677" s="1649"/>
      <c r="AE677" s="1649"/>
      <c r="AF677" s="1610">
        <f t="shared" si="338"/>
        <v>0</v>
      </c>
      <c r="AG677" s="1649"/>
      <c r="AH677" s="1649"/>
      <c r="AI677" s="1649"/>
      <c r="AJ677" s="1649"/>
      <c r="AK677" s="1649"/>
      <c r="AL677" s="1649"/>
      <c r="AM677" s="1649"/>
      <c r="AN677" s="1649"/>
      <c r="AO677" s="1649"/>
      <c r="AP677" s="1649"/>
      <c r="AQ677" s="1649"/>
      <c r="AR677" s="1709"/>
      <c r="AS677" s="1779">
        <f t="shared" si="339"/>
        <v>0</v>
      </c>
      <c r="AT677" s="1711">
        <f t="shared" si="360"/>
        <v>0</v>
      </c>
      <c r="AU677" s="1611">
        <f t="shared" si="340"/>
        <v>0</v>
      </c>
      <c r="AV677" s="1611">
        <f t="shared" si="341"/>
        <v>0</v>
      </c>
      <c r="AW677" s="1611">
        <f t="shared" si="342"/>
        <v>0</v>
      </c>
      <c r="AX677" s="1611">
        <f t="shared" si="343"/>
        <v>0</v>
      </c>
      <c r="AY677" s="1611">
        <f t="shared" si="344"/>
        <v>0</v>
      </c>
      <c r="AZ677" s="1611">
        <f t="shared" si="345"/>
        <v>0</v>
      </c>
      <c r="BA677" s="1611">
        <f t="shared" si="346"/>
        <v>0</v>
      </c>
      <c r="BB677" s="1611">
        <f t="shared" si="347"/>
        <v>0</v>
      </c>
      <c r="BC677" s="1611">
        <f t="shared" si="348"/>
        <v>0</v>
      </c>
      <c r="BD677" s="1611">
        <f t="shared" si="349"/>
        <v>0</v>
      </c>
      <c r="BE677" s="1611">
        <f t="shared" si="350"/>
        <v>0</v>
      </c>
      <c r="BF677" s="1611">
        <f t="shared" si="351"/>
        <v>0</v>
      </c>
      <c r="BG677" s="1611">
        <f t="shared" si="361"/>
        <v>0</v>
      </c>
      <c r="BH677" s="1611" t="str">
        <f t="shared" si="362"/>
        <v/>
      </c>
      <c r="BI677" s="1611" t="str">
        <f t="shared" si="363"/>
        <v/>
      </c>
      <c r="BJ677" s="1611" t="str">
        <f t="shared" si="352"/>
        <v/>
      </c>
      <c r="BK677" s="1611" t="str">
        <f t="shared" si="353"/>
        <v/>
      </c>
      <c r="BL677" s="1611" t="str">
        <f t="shared" ca="1" si="354"/>
        <v/>
      </c>
      <c r="BM677" s="1611" t="str">
        <f t="shared" si="364"/>
        <v/>
      </c>
      <c r="BN677" s="1611" t="str">
        <f t="shared" si="355"/>
        <v/>
      </c>
      <c r="BO677" s="1611" t="str">
        <f t="shared" si="356"/>
        <v/>
      </c>
      <c r="BP677" s="1611" t="str">
        <f t="shared" si="365"/>
        <v/>
      </c>
      <c r="BQ677" s="1611" t="str">
        <f t="shared" si="366"/>
        <v/>
      </c>
      <c r="BR677" s="1611" t="str">
        <f t="shared" si="367"/>
        <v/>
      </c>
      <c r="BS677" s="1611" t="str">
        <f t="shared" si="368"/>
        <v/>
      </c>
      <c r="BT677" s="1611" t="str">
        <f t="shared" si="369"/>
        <v/>
      </c>
      <c r="BU677" s="1731">
        <f t="shared" ca="1" si="370"/>
        <v>0</v>
      </c>
      <c r="BV677" s="1594"/>
      <c r="BW677" s="1594"/>
      <c r="BX677" s="1594"/>
      <c r="BY677" s="1594"/>
      <c r="BZ677" s="1594"/>
      <c r="CA677" s="1594"/>
      <c r="CB677" s="1594"/>
      <c r="CC677" s="1594"/>
      <c r="CD677" s="1594"/>
      <c r="CE677" s="1594"/>
      <c r="CF677" s="1594"/>
      <c r="CG677" s="1594"/>
      <c r="CH677" s="1594"/>
      <c r="CI677" s="1594"/>
      <c r="CJ677" s="1594"/>
      <c r="CK677" s="1594"/>
      <c r="CL677" s="1594"/>
      <c r="CM677" s="1594"/>
      <c r="CN677" s="1594"/>
      <c r="CO677" s="1594"/>
      <c r="CP677" s="1594"/>
      <c r="CQ677" s="1594"/>
      <c r="CR677" s="1594"/>
      <c r="CS677" s="1594"/>
      <c r="CT677" s="1594"/>
      <c r="CU677" s="1594"/>
      <c r="CV677" s="1594"/>
      <c r="CW677" s="1594"/>
      <c r="CX677" s="1594"/>
      <c r="CY677" s="1594"/>
      <c r="CZ677" s="1594"/>
      <c r="DA677" s="1594"/>
      <c r="DB677" s="1594"/>
      <c r="DC677" s="1594"/>
      <c r="DD677" s="1594"/>
      <c r="DE677" s="1594"/>
      <c r="DF677" s="1594"/>
      <c r="DG677" s="1594"/>
      <c r="DH677" s="1594"/>
      <c r="DI677" s="1594"/>
      <c r="DJ677" s="1594"/>
      <c r="DK677" s="1594"/>
      <c r="DL677" s="1594"/>
      <c r="DM677" s="1594"/>
      <c r="DN677" s="1594"/>
      <c r="DO677" s="1594"/>
      <c r="DP677" s="1594"/>
      <c r="DQ677" s="1594"/>
      <c r="DR677" s="1594"/>
      <c r="DS677" s="1594"/>
      <c r="DT677" s="1594"/>
      <c r="DU677" s="1594"/>
      <c r="DV677" s="1594"/>
      <c r="DW677" s="1594"/>
      <c r="DX677" s="1594"/>
      <c r="DY677" s="1594"/>
      <c r="DZ677" s="1594"/>
      <c r="EA677" s="1594"/>
      <c r="EB677" s="1594"/>
      <c r="EC677" s="1594"/>
      <c r="ED677" s="1594"/>
      <c r="EE677" s="1594"/>
      <c r="EF677" s="1594"/>
      <c r="EG677" s="1594"/>
      <c r="EH677" s="1594"/>
      <c r="EI677" s="1594"/>
      <c r="EJ677" s="1594"/>
      <c r="EK677" s="1594"/>
      <c r="EL677" s="1594"/>
      <c r="EM677" s="1594"/>
      <c r="EN677" s="1594"/>
      <c r="EO677" s="1594"/>
      <c r="EP677" s="1594"/>
      <c r="EQ677" s="1594"/>
      <c r="ER677" s="1594"/>
      <c r="ES677" s="1594"/>
    </row>
    <row r="678" spans="1:149" s="1595" customFormat="1" ht="12.5">
      <c r="A678" s="1644" t="str">
        <f t="shared" si="357"/>
        <v>Organisation</v>
      </c>
      <c r="B678" s="1758"/>
      <c r="C678" s="1758"/>
      <c r="D678" s="1758"/>
      <c r="E678" s="1761"/>
      <c r="F678" s="1592"/>
      <c r="G678" s="1714">
        <f t="shared" si="358"/>
        <v>0</v>
      </c>
      <c r="H678" s="1645"/>
      <c r="I678" s="1714">
        <f t="shared" si="359"/>
        <v>0</v>
      </c>
      <c r="J678" s="1646"/>
      <c r="K678" s="1646"/>
      <c r="L678" s="1592"/>
      <c r="M678" s="1597"/>
      <c r="N678" s="1597"/>
      <c r="O678" s="1646"/>
      <c r="P678" s="1647"/>
      <c r="Q678" s="1647"/>
      <c r="R678" s="1648"/>
      <c r="S678" s="1603"/>
      <c r="T678" s="1649"/>
      <c r="U678" s="1649"/>
      <c r="V678" s="1649"/>
      <c r="W678" s="1649"/>
      <c r="X678" s="1649"/>
      <c r="Y678" s="1649"/>
      <c r="Z678" s="1649"/>
      <c r="AA678" s="1649"/>
      <c r="AB678" s="1649"/>
      <c r="AC678" s="1649"/>
      <c r="AD678" s="1649"/>
      <c r="AE678" s="1649"/>
      <c r="AF678" s="1610">
        <f t="shared" si="338"/>
        <v>0</v>
      </c>
      <c r="AG678" s="1649"/>
      <c r="AH678" s="1649"/>
      <c r="AI678" s="1649"/>
      <c r="AJ678" s="1649"/>
      <c r="AK678" s="1649"/>
      <c r="AL678" s="1649"/>
      <c r="AM678" s="1649"/>
      <c r="AN678" s="1649"/>
      <c r="AO678" s="1649"/>
      <c r="AP678" s="1649"/>
      <c r="AQ678" s="1649"/>
      <c r="AR678" s="1709"/>
      <c r="AS678" s="1779">
        <f t="shared" si="339"/>
        <v>0</v>
      </c>
      <c r="AT678" s="1711">
        <f t="shared" si="360"/>
        <v>0</v>
      </c>
      <c r="AU678" s="1611">
        <f t="shared" si="340"/>
        <v>0</v>
      </c>
      <c r="AV678" s="1611">
        <f t="shared" si="341"/>
        <v>0</v>
      </c>
      <c r="AW678" s="1611">
        <f t="shared" si="342"/>
        <v>0</v>
      </c>
      <c r="AX678" s="1611">
        <f t="shared" si="343"/>
        <v>0</v>
      </c>
      <c r="AY678" s="1611">
        <f t="shared" si="344"/>
        <v>0</v>
      </c>
      <c r="AZ678" s="1611">
        <f t="shared" si="345"/>
        <v>0</v>
      </c>
      <c r="BA678" s="1611">
        <f t="shared" si="346"/>
        <v>0</v>
      </c>
      <c r="BB678" s="1611">
        <f t="shared" si="347"/>
        <v>0</v>
      </c>
      <c r="BC678" s="1611">
        <f t="shared" si="348"/>
        <v>0</v>
      </c>
      <c r="BD678" s="1611">
        <f t="shared" si="349"/>
        <v>0</v>
      </c>
      <c r="BE678" s="1611">
        <f t="shared" si="350"/>
        <v>0</v>
      </c>
      <c r="BF678" s="1611">
        <f t="shared" si="351"/>
        <v>0</v>
      </c>
      <c r="BG678" s="1611">
        <f t="shared" si="361"/>
        <v>0</v>
      </c>
      <c r="BH678" s="1611" t="str">
        <f t="shared" si="362"/>
        <v/>
      </c>
      <c r="BI678" s="1611" t="str">
        <f t="shared" si="363"/>
        <v/>
      </c>
      <c r="BJ678" s="1611" t="str">
        <f t="shared" si="352"/>
        <v/>
      </c>
      <c r="BK678" s="1611" t="str">
        <f t="shared" si="353"/>
        <v/>
      </c>
      <c r="BL678" s="1611" t="str">
        <f t="shared" ca="1" si="354"/>
        <v/>
      </c>
      <c r="BM678" s="1611" t="str">
        <f t="shared" si="364"/>
        <v/>
      </c>
      <c r="BN678" s="1611" t="str">
        <f t="shared" si="355"/>
        <v/>
      </c>
      <c r="BO678" s="1611" t="str">
        <f t="shared" si="356"/>
        <v/>
      </c>
      <c r="BP678" s="1611" t="str">
        <f t="shared" si="365"/>
        <v/>
      </c>
      <c r="BQ678" s="1611" t="str">
        <f t="shared" si="366"/>
        <v/>
      </c>
      <c r="BR678" s="1611" t="str">
        <f t="shared" si="367"/>
        <v/>
      </c>
      <c r="BS678" s="1611" t="str">
        <f t="shared" si="368"/>
        <v/>
      </c>
      <c r="BT678" s="1611" t="str">
        <f t="shared" si="369"/>
        <v/>
      </c>
      <c r="BU678" s="1731">
        <f t="shared" ca="1" si="370"/>
        <v>0</v>
      </c>
      <c r="BV678" s="1594"/>
      <c r="BW678" s="1594"/>
      <c r="BX678" s="1594"/>
      <c r="BY678" s="1594"/>
      <c r="BZ678" s="1594"/>
      <c r="CA678" s="1594"/>
      <c r="CB678" s="1594"/>
      <c r="CC678" s="1594"/>
      <c r="CD678" s="1594"/>
      <c r="CE678" s="1594"/>
      <c r="CF678" s="1594"/>
      <c r="CG678" s="1594"/>
      <c r="CH678" s="1594"/>
      <c r="CI678" s="1594"/>
      <c r="CJ678" s="1594"/>
      <c r="CK678" s="1594"/>
      <c r="CL678" s="1594"/>
      <c r="CM678" s="1594"/>
      <c r="CN678" s="1594"/>
      <c r="CO678" s="1594"/>
      <c r="CP678" s="1594"/>
      <c r="CQ678" s="1594"/>
      <c r="CR678" s="1594"/>
      <c r="CS678" s="1594"/>
      <c r="CT678" s="1594"/>
      <c r="CU678" s="1594"/>
      <c r="CV678" s="1594"/>
      <c r="CW678" s="1594"/>
      <c r="CX678" s="1594"/>
      <c r="CY678" s="1594"/>
      <c r="CZ678" s="1594"/>
      <c r="DA678" s="1594"/>
      <c r="DB678" s="1594"/>
      <c r="DC678" s="1594"/>
      <c r="DD678" s="1594"/>
      <c r="DE678" s="1594"/>
      <c r="DF678" s="1594"/>
      <c r="DG678" s="1594"/>
      <c r="DH678" s="1594"/>
      <c r="DI678" s="1594"/>
      <c r="DJ678" s="1594"/>
      <c r="DK678" s="1594"/>
      <c r="DL678" s="1594"/>
      <c r="DM678" s="1594"/>
      <c r="DN678" s="1594"/>
      <c r="DO678" s="1594"/>
      <c r="DP678" s="1594"/>
      <c r="DQ678" s="1594"/>
      <c r="DR678" s="1594"/>
      <c r="DS678" s="1594"/>
      <c r="DT678" s="1594"/>
      <c r="DU678" s="1594"/>
      <c r="DV678" s="1594"/>
      <c r="DW678" s="1594"/>
      <c r="DX678" s="1594"/>
      <c r="DY678" s="1594"/>
      <c r="DZ678" s="1594"/>
      <c r="EA678" s="1594"/>
      <c r="EB678" s="1594"/>
      <c r="EC678" s="1594"/>
      <c r="ED678" s="1594"/>
      <c r="EE678" s="1594"/>
      <c r="EF678" s="1594"/>
      <c r="EG678" s="1594"/>
      <c r="EH678" s="1594"/>
      <c r="EI678" s="1594"/>
      <c r="EJ678" s="1594"/>
      <c r="EK678" s="1594"/>
      <c r="EL678" s="1594"/>
      <c r="EM678" s="1594"/>
      <c r="EN678" s="1594"/>
      <c r="EO678" s="1594"/>
      <c r="EP678" s="1594"/>
      <c r="EQ678" s="1594"/>
      <c r="ER678" s="1594"/>
      <c r="ES678" s="1594"/>
    </row>
    <row r="679" spans="1:149" s="1595" customFormat="1" ht="12.5">
      <c r="A679" s="1644" t="str">
        <f t="shared" si="357"/>
        <v>Organisation</v>
      </c>
      <c r="B679" s="1758"/>
      <c r="C679" s="1758"/>
      <c r="D679" s="1758"/>
      <c r="E679" s="1761"/>
      <c r="F679" s="1592"/>
      <c r="G679" s="1714">
        <f t="shared" si="358"/>
        <v>0</v>
      </c>
      <c r="H679" s="1645"/>
      <c r="I679" s="1714">
        <f t="shared" si="359"/>
        <v>0</v>
      </c>
      <c r="J679" s="1646"/>
      <c r="K679" s="1646"/>
      <c r="L679" s="1592"/>
      <c r="M679" s="1597"/>
      <c r="N679" s="1597"/>
      <c r="O679" s="1646"/>
      <c r="P679" s="1647"/>
      <c r="Q679" s="1647"/>
      <c r="R679" s="1648"/>
      <c r="S679" s="1603"/>
      <c r="T679" s="1649"/>
      <c r="U679" s="1649"/>
      <c r="V679" s="1649"/>
      <c r="W679" s="1649"/>
      <c r="X679" s="1649"/>
      <c r="Y679" s="1649"/>
      <c r="Z679" s="1649"/>
      <c r="AA679" s="1649"/>
      <c r="AB679" s="1649"/>
      <c r="AC679" s="1649"/>
      <c r="AD679" s="1649"/>
      <c r="AE679" s="1649"/>
      <c r="AF679" s="1610">
        <f t="shared" si="338"/>
        <v>0</v>
      </c>
      <c r="AG679" s="1649"/>
      <c r="AH679" s="1649"/>
      <c r="AI679" s="1649"/>
      <c r="AJ679" s="1649"/>
      <c r="AK679" s="1649"/>
      <c r="AL679" s="1649"/>
      <c r="AM679" s="1649"/>
      <c r="AN679" s="1649"/>
      <c r="AO679" s="1649"/>
      <c r="AP679" s="1649"/>
      <c r="AQ679" s="1649"/>
      <c r="AR679" s="1709"/>
      <c r="AS679" s="1779">
        <f t="shared" si="339"/>
        <v>0</v>
      </c>
      <c r="AT679" s="1711">
        <f t="shared" si="360"/>
        <v>0</v>
      </c>
      <c r="AU679" s="1611">
        <f t="shared" si="340"/>
        <v>0</v>
      </c>
      <c r="AV679" s="1611">
        <f t="shared" si="341"/>
        <v>0</v>
      </c>
      <c r="AW679" s="1611">
        <f t="shared" si="342"/>
        <v>0</v>
      </c>
      <c r="AX679" s="1611">
        <f t="shared" si="343"/>
        <v>0</v>
      </c>
      <c r="AY679" s="1611">
        <f t="shared" si="344"/>
        <v>0</v>
      </c>
      <c r="AZ679" s="1611">
        <f t="shared" si="345"/>
        <v>0</v>
      </c>
      <c r="BA679" s="1611">
        <f t="shared" si="346"/>
        <v>0</v>
      </c>
      <c r="BB679" s="1611">
        <f t="shared" si="347"/>
        <v>0</v>
      </c>
      <c r="BC679" s="1611">
        <f t="shared" si="348"/>
        <v>0</v>
      </c>
      <c r="BD679" s="1611">
        <f t="shared" si="349"/>
        <v>0</v>
      </c>
      <c r="BE679" s="1611">
        <f t="shared" si="350"/>
        <v>0</v>
      </c>
      <c r="BF679" s="1611">
        <f t="shared" si="351"/>
        <v>0</v>
      </c>
      <c r="BG679" s="1611">
        <f t="shared" si="361"/>
        <v>0</v>
      </c>
      <c r="BH679" s="1611" t="str">
        <f t="shared" si="362"/>
        <v/>
      </c>
      <c r="BI679" s="1611" t="str">
        <f t="shared" si="363"/>
        <v/>
      </c>
      <c r="BJ679" s="1611" t="str">
        <f t="shared" si="352"/>
        <v/>
      </c>
      <c r="BK679" s="1611" t="str">
        <f t="shared" si="353"/>
        <v/>
      </c>
      <c r="BL679" s="1611" t="str">
        <f t="shared" ca="1" si="354"/>
        <v/>
      </c>
      <c r="BM679" s="1611" t="str">
        <f t="shared" si="364"/>
        <v/>
      </c>
      <c r="BN679" s="1611" t="str">
        <f t="shared" si="355"/>
        <v/>
      </c>
      <c r="BO679" s="1611" t="str">
        <f t="shared" si="356"/>
        <v/>
      </c>
      <c r="BP679" s="1611" t="str">
        <f t="shared" si="365"/>
        <v/>
      </c>
      <c r="BQ679" s="1611" t="str">
        <f t="shared" si="366"/>
        <v/>
      </c>
      <c r="BR679" s="1611" t="str">
        <f t="shared" si="367"/>
        <v/>
      </c>
      <c r="BS679" s="1611" t="str">
        <f t="shared" si="368"/>
        <v/>
      </c>
      <c r="BT679" s="1611" t="str">
        <f t="shared" si="369"/>
        <v/>
      </c>
      <c r="BU679" s="1731">
        <f t="shared" ca="1" si="370"/>
        <v>0</v>
      </c>
      <c r="BV679" s="1594"/>
      <c r="BW679" s="1594"/>
      <c r="BX679" s="1594"/>
      <c r="BY679" s="1594"/>
      <c r="BZ679" s="1594"/>
      <c r="CA679" s="1594"/>
      <c r="CB679" s="1594"/>
      <c r="CC679" s="1594"/>
      <c r="CD679" s="1594"/>
      <c r="CE679" s="1594"/>
      <c r="CF679" s="1594"/>
      <c r="CG679" s="1594"/>
      <c r="CH679" s="1594"/>
      <c r="CI679" s="1594"/>
      <c r="CJ679" s="1594"/>
      <c r="CK679" s="1594"/>
      <c r="CL679" s="1594"/>
      <c r="CM679" s="1594"/>
      <c r="CN679" s="1594"/>
      <c r="CO679" s="1594"/>
      <c r="CP679" s="1594"/>
      <c r="CQ679" s="1594"/>
      <c r="CR679" s="1594"/>
      <c r="CS679" s="1594"/>
      <c r="CT679" s="1594"/>
      <c r="CU679" s="1594"/>
      <c r="CV679" s="1594"/>
      <c r="CW679" s="1594"/>
      <c r="CX679" s="1594"/>
      <c r="CY679" s="1594"/>
      <c r="CZ679" s="1594"/>
      <c r="DA679" s="1594"/>
      <c r="DB679" s="1594"/>
      <c r="DC679" s="1594"/>
      <c r="DD679" s="1594"/>
      <c r="DE679" s="1594"/>
      <c r="DF679" s="1594"/>
      <c r="DG679" s="1594"/>
      <c r="DH679" s="1594"/>
      <c r="DI679" s="1594"/>
      <c r="DJ679" s="1594"/>
      <c r="DK679" s="1594"/>
      <c r="DL679" s="1594"/>
      <c r="DM679" s="1594"/>
      <c r="DN679" s="1594"/>
      <c r="DO679" s="1594"/>
      <c r="DP679" s="1594"/>
      <c r="DQ679" s="1594"/>
      <c r="DR679" s="1594"/>
      <c r="DS679" s="1594"/>
      <c r="DT679" s="1594"/>
      <c r="DU679" s="1594"/>
      <c r="DV679" s="1594"/>
      <c r="DW679" s="1594"/>
      <c r="DX679" s="1594"/>
      <c r="DY679" s="1594"/>
      <c r="DZ679" s="1594"/>
      <c r="EA679" s="1594"/>
      <c r="EB679" s="1594"/>
      <c r="EC679" s="1594"/>
      <c r="ED679" s="1594"/>
      <c r="EE679" s="1594"/>
      <c r="EF679" s="1594"/>
      <c r="EG679" s="1594"/>
      <c r="EH679" s="1594"/>
      <c r="EI679" s="1594"/>
      <c r="EJ679" s="1594"/>
      <c r="EK679" s="1594"/>
      <c r="EL679" s="1594"/>
      <c r="EM679" s="1594"/>
      <c r="EN679" s="1594"/>
      <c r="EO679" s="1594"/>
      <c r="EP679" s="1594"/>
      <c r="EQ679" s="1594"/>
      <c r="ER679" s="1594"/>
      <c r="ES679" s="1594"/>
    </row>
    <row r="680" spans="1:149" s="1595" customFormat="1" ht="12.5">
      <c r="A680" s="1644" t="str">
        <f t="shared" si="357"/>
        <v>Organisation</v>
      </c>
      <c r="B680" s="1758"/>
      <c r="C680" s="1758"/>
      <c r="D680" s="1758"/>
      <c r="E680" s="1761"/>
      <c r="F680" s="1592"/>
      <c r="G680" s="1714">
        <f t="shared" si="358"/>
        <v>0</v>
      </c>
      <c r="H680" s="1645"/>
      <c r="I680" s="1714">
        <f t="shared" si="359"/>
        <v>0</v>
      </c>
      <c r="J680" s="1646"/>
      <c r="K680" s="1646"/>
      <c r="L680" s="1592"/>
      <c r="M680" s="1597"/>
      <c r="N680" s="1597"/>
      <c r="O680" s="1646"/>
      <c r="P680" s="1647"/>
      <c r="Q680" s="1647"/>
      <c r="R680" s="1648"/>
      <c r="S680" s="1603"/>
      <c r="T680" s="1649"/>
      <c r="U680" s="1649"/>
      <c r="V680" s="1649"/>
      <c r="W680" s="1649"/>
      <c r="X680" s="1649"/>
      <c r="Y680" s="1649"/>
      <c r="Z680" s="1649"/>
      <c r="AA680" s="1649"/>
      <c r="AB680" s="1649"/>
      <c r="AC680" s="1649"/>
      <c r="AD680" s="1649"/>
      <c r="AE680" s="1649"/>
      <c r="AF680" s="1610">
        <f t="shared" si="338"/>
        <v>0</v>
      </c>
      <c r="AG680" s="1649"/>
      <c r="AH680" s="1649"/>
      <c r="AI680" s="1649"/>
      <c r="AJ680" s="1649"/>
      <c r="AK680" s="1649"/>
      <c r="AL680" s="1649"/>
      <c r="AM680" s="1649"/>
      <c r="AN680" s="1649"/>
      <c r="AO680" s="1649"/>
      <c r="AP680" s="1649"/>
      <c r="AQ680" s="1649"/>
      <c r="AR680" s="1709"/>
      <c r="AS680" s="1779">
        <f t="shared" si="339"/>
        <v>0</v>
      </c>
      <c r="AT680" s="1711">
        <f t="shared" si="360"/>
        <v>0</v>
      </c>
      <c r="AU680" s="1611">
        <f t="shared" si="340"/>
        <v>0</v>
      </c>
      <c r="AV680" s="1611">
        <f t="shared" si="341"/>
        <v>0</v>
      </c>
      <c r="AW680" s="1611">
        <f t="shared" si="342"/>
        <v>0</v>
      </c>
      <c r="AX680" s="1611">
        <f t="shared" si="343"/>
        <v>0</v>
      </c>
      <c r="AY680" s="1611">
        <f t="shared" si="344"/>
        <v>0</v>
      </c>
      <c r="AZ680" s="1611">
        <f t="shared" si="345"/>
        <v>0</v>
      </c>
      <c r="BA680" s="1611">
        <f t="shared" si="346"/>
        <v>0</v>
      </c>
      <c r="BB680" s="1611">
        <f t="shared" si="347"/>
        <v>0</v>
      </c>
      <c r="BC680" s="1611">
        <f t="shared" si="348"/>
        <v>0</v>
      </c>
      <c r="BD680" s="1611">
        <f t="shared" si="349"/>
        <v>0</v>
      </c>
      <c r="BE680" s="1611">
        <f t="shared" si="350"/>
        <v>0</v>
      </c>
      <c r="BF680" s="1611">
        <f t="shared" si="351"/>
        <v>0</v>
      </c>
      <c r="BG680" s="1611">
        <f t="shared" si="361"/>
        <v>0</v>
      </c>
      <c r="BH680" s="1611" t="str">
        <f t="shared" si="362"/>
        <v/>
      </c>
      <c r="BI680" s="1611" t="str">
        <f t="shared" si="363"/>
        <v/>
      </c>
      <c r="BJ680" s="1611" t="str">
        <f t="shared" si="352"/>
        <v/>
      </c>
      <c r="BK680" s="1611" t="str">
        <f t="shared" si="353"/>
        <v/>
      </c>
      <c r="BL680" s="1611" t="str">
        <f t="shared" ca="1" si="354"/>
        <v/>
      </c>
      <c r="BM680" s="1611" t="str">
        <f t="shared" si="364"/>
        <v/>
      </c>
      <c r="BN680" s="1611" t="str">
        <f t="shared" si="355"/>
        <v/>
      </c>
      <c r="BO680" s="1611" t="str">
        <f t="shared" si="356"/>
        <v/>
      </c>
      <c r="BP680" s="1611" t="str">
        <f t="shared" si="365"/>
        <v/>
      </c>
      <c r="BQ680" s="1611" t="str">
        <f t="shared" si="366"/>
        <v/>
      </c>
      <c r="BR680" s="1611" t="str">
        <f t="shared" si="367"/>
        <v/>
      </c>
      <c r="BS680" s="1611" t="str">
        <f t="shared" si="368"/>
        <v/>
      </c>
      <c r="BT680" s="1611" t="str">
        <f t="shared" si="369"/>
        <v/>
      </c>
      <c r="BU680" s="1731">
        <f t="shared" ca="1" si="370"/>
        <v>0</v>
      </c>
      <c r="BV680" s="1594"/>
      <c r="BW680" s="1594"/>
      <c r="BX680" s="1594"/>
      <c r="BY680" s="1594"/>
      <c r="BZ680" s="1594"/>
      <c r="CA680" s="1594"/>
      <c r="CB680" s="1594"/>
      <c r="CC680" s="1594"/>
      <c r="CD680" s="1594"/>
      <c r="CE680" s="1594"/>
      <c r="CF680" s="1594"/>
      <c r="CG680" s="1594"/>
      <c r="CH680" s="1594"/>
      <c r="CI680" s="1594"/>
      <c r="CJ680" s="1594"/>
      <c r="CK680" s="1594"/>
      <c r="CL680" s="1594"/>
      <c r="CM680" s="1594"/>
      <c r="CN680" s="1594"/>
      <c r="CO680" s="1594"/>
      <c r="CP680" s="1594"/>
      <c r="CQ680" s="1594"/>
      <c r="CR680" s="1594"/>
      <c r="CS680" s="1594"/>
      <c r="CT680" s="1594"/>
      <c r="CU680" s="1594"/>
      <c r="CV680" s="1594"/>
      <c r="CW680" s="1594"/>
      <c r="CX680" s="1594"/>
      <c r="CY680" s="1594"/>
      <c r="CZ680" s="1594"/>
      <c r="DA680" s="1594"/>
      <c r="DB680" s="1594"/>
      <c r="DC680" s="1594"/>
      <c r="DD680" s="1594"/>
      <c r="DE680" s="1594"/>
      <c r="DF680" s="1594"/>
      <c r="DG680" s="1594"/>
      <c r="DH680" s="1594"/>
      <c r="DI680" s="1594"/>
      <c r="DJ680" s="1594"/>
      <c r="DK680" s="1594"/>
      <c r="DL680" s="1594"/>
      <c r="DM680" s="1594"/>
      <c r="DN680" s="1594"/>
      <c r="DO680" s="1594"/>
      <c r="DP680" s="1594"/>
      <c r="DQ680" s="1594"/>
      <c r="DR680" s="1594"/>
      <c r="DS680" s="1594"/>
      <c r="DT680" s="1594"/>
      <c r="DU680" s="1594"/>
      <c r="DV680" s="1594"/>
      <c r="DW680" s="1594"/>
      <c r="DX680" s="1594"/>
      <c r="DY680" s="1594"/>
      <c r="DZ680" s="1594"/>
      <c r="EA680" s="1594"/>
      <c r="EB680" s="1594"/>
      <c r="EC680" s="1594"/>
      <c r="ED680" s="1594"/>
      <c r="EE680" s="1594"/>
      <c r="EF680" s="1594"/>
      <c r="EG680" s="1594"/>
      <c r="EH680" s="1594"/>
      <c r="EI680" s="1594"/>
      <c r="EJ680" s="1594"/>
      <c r="EK680" s="1594"/>
      <c r="EL680" s="1594"/>
      <c r="EM680" s="1594"/>
      <c r="EN680" s="1594"/>
      <c r="EO680" s="1594"/>
      <c r="EP680" s="1594"/>
      <c r="EQ680" s="1594"/>
      <c r="ER680" s="1594"/>
      <c r="ES680" s="1594"/>
    </row>
    <row r="681" spans="1:149" s="1595" customFormat="1" ht="12.5">
      <c r="A681" s="1644" t="str">
        <f t="shared" si="357"/>
        <v>Organisation</v>
      </c>
      <c r="B681" s="1758"/>
      <c r="C681" s="1758"/>
      <c r="D681" s="1758"/>
      <c r="E681" s="1761"/>
      <c r="F681" s="1592"/>
      <c r="G681" s="1714">
        <f t="shared" si="358"/>
        <v>0</v>
      </c>
      <c r="H681" s="1645"/>
      <c r="I681" s="1714">
        <f t="shared" si="359"/>
        <v>0</v>
      </c>
      <c r="J681" s="1646"/>
      <c r="K681" s="1646"/>
      <c r="L681" s="1592"/>
      <c r="M681" s="1597"/>
      <c r="N681" s="1597"/>
      <c r="O681" s="1646"/>
      <c r="P681" s="1647"/>
      <c r="Q681" s="1647"/>
      <c r="R681" s="1648"/>
      <c r="S681" s="1603"/>
      <c r="T681" s="1649"/>
      <c r="U681" s="1649"/>
      <c r="V681" s="1649"/>
      <c r="W681" s="1649"/>
      <c r="X681" s="1649"/>
      <c r="Y681" s="1649"/>
      <c r="Z681" s="1649"/>
      <c r="AA681" s="1649"/>
      <c r="AB681" s="1649"/>
      <c r="AC681" s="1649"/>
      <c r="AD681" s="1649"/>
      <c r="AE681" s="1649"/>
      <c r="AF681" s="1610">
        <f t="shared" si="338"/>
        <v>0</v>
      </c>
      <c r="AG681" s="1649"/>
      <c r="AH681" s="1649"/>
      <c r="AI681" s="1649"/>
      <c r="AJ681" s="1649"/>
      <c r="AK681" s="1649"/>
      <c r="AL681" s="1649"/>
      <c r="AM681" s="1649"/>
      <c r="AN681" s="1649"/>
      <c r="AO681" s="1649"/>
      <c r="AP681" s="1649"/>
      <c r="AQ681" s="1649"/>
      <c r="AR681" s="1709"/>
      <c r="AS681" s="1779">
        <f t="shared" si="339"/>
        <v>0</v>
      </c>
      <c r="AT681" s="1711">
        <f t="shared" si="360"/>
        <v>0</v>
      </c>
      <c r="AU681" s="1611">
        <f t="shared" si="340"/>
        <v>0</v>
      </c>
      <c r="AV681" s="1611">
        <f t="shared" si="341"/>
        <v>0</v>
      </c>
      <c r="AW681" s="1611">
        <f t="shared" si="342"/>
        <v>0</v>
      </c>
      <c r="AX681" s="1611">
        <f t="shared" si="343"/>
        <v>0</v>
      </c>
      <c r="AY681" s="1611">
        <f t="shared" si="344"/>
        <v>0</v>
      </c>
      <c r="AZ681" s="1611">
        <f t="shared" si="345"/>
        <v>0</v>
      </c>
      <c r="BA681" s="1611">
        <f t="shared" si="346"/>
        <v>0</v>
      </c>
      <c r="BB681" s="1611">
        <f t="shared" si="347"/>
        <v>0</v>
      </c>
      <c r="BC681" s="1611">
        <f t="shared" si="348"/>
        <v>0</v>
      </c>
      <c r="BD681" s="1611">
        <f t="shared" si="349"/>
        <v>0</v>
      </c>
      <c r="BE681" s="1611">
        <f t="shared" si="350"/>
        <v>0</v>
      </c>
      <c r="BF681" s="1611">
        <f t="shared" si="351"/>
        <v>0</v>
      </c>
      <c r="BG681" s="1611">
        <f t="shared" si="361"/>
        <v>0</v>
      </c>
      <c r="BH681" s="1611" t="str">
        <f t="shared" si="362"/>
        <v/>
      </c>
      <c r="BI681" s="1611" t="str">
        <f t="shared" si="363"/>
        <v/>
      </c>
      <c r="BJ681" s="1611" t="str">
        <f t="shared" si="352"/>
        <v/>
      </c>
      <c r="BK681" s="1611" t="str">
        <f t="shared" si="353"/>
        <v/>
      </c>
      <c r="BL681" s="1611" t="str">
        <f t="shared" ca="1" si="354"/>
        <v/>
      </c>
      <c r="BM681" s="1611" t="str">
        <f t="shared" si="364"/>
        <v/>
      </c>
      <c r="BN681" s="1611" t="str">
        <f t="shared" si="355"/>
        <v/>
      </c>
      <c r="BO681" s="1611" t="str">
        <f t="shared" si="356"/>
        <v/>
      </c>
      <c r="BP681" s="1611" t="str">
        <f t="shared" si="365"/>
        <v/>
      </c>
      <c r="BQ681" s="1611" t="str">
        <f t="shared" si="366"/>
        <v/>
      </c>
      <c r="BR681" s="1611" t="str">
        <f t="shared" si="367"/>
        <v/>
      </c>
      <c r="BS681" s="1611" t="str">
        <f t="shared" si="368"/>
        <v/>
      </c>
      <c r="BT681" s="1611" t="str">
        <f t="shared" si="369"/>
        <v/>
      </c>
      <c r="BU681" s="1731">
        <f t="shared" ca="1" si="370"/>
        <v>0</v>
      </c>
      <c r="BV681" s="1594"/>
      <c r="BW681" s="1594"/>
      <c r="BX681" s="1594"/>
      <c r="BY681" s="1594"/>
      <c r="BZ681" s="1594"/>
      <c r="CA681" s="1594"/>
      <c r="CB681" s="1594"/>
      <c r="CC681" s="1594"/>
      <c r="CD681" s="1594"/>
      <c r="CE681" s="1594"/>
      <c r="CF681" s="1594"/>
      <c r="CG681" s="1594"/>
      <c r="CH681" s="1594"/>
      <c r="CI681" s="1594"/>
      <c r="CJ681" s="1594"/>
      <c r="CK681" s="1594"/>
      <c r="CL681" s="1594"/>
      <c r="CM681" s="1594"/>
      <c r="CN681" s="1594"/>
      <c r="CO681" s="1594"/>
      <c r="CP681" s="1594"/>
      <c r="CQ681" s="1594"/>
      <c r="CR681" s="1594"/>
      <c r="CS681" s="1594"/>
      <c r="CT681" s="1594"/>
      <c r="CU681" s="1594"/>
      <c r="CV681" s="1594"/>
      <c r="CW681" s="1594"/>
      <c r="CX681" s="1594"/>
      <c r="CY681" s="1594"/>
      <c r="CZ681" s="1594"/>
      <c r="DA681" s="1594"/>
      <c r="DB681" s="1594"/>
      <c r="DC681" s="1594"/>
      <c r="DD681" s="1594"/>
      <c r="DE681" s="1594"/>
      <c r="DF681" s="1594"/>
      <c r="DG681" s="1594"/>
      <c r="DH681" s="1594"/>
      <c r="DI681" s="1594"/>
      <c r="DJ681" s="1594"/>
      <c r="DK681" s="1594"/>
      <c r="DL681" s="1594"/>
      <c r="DM681" s="1594"/>
      <c r="DN681" s="1594"/>
      <c r="DO681" s="1594"/>
      <c r="DP681" s="1594"/>
      <c r="DQ681" s="1594"/>
      <c r="DR681" s="1594"/>
      <c r="DS681" s="1594"/>
      <c r="DT681" s="1594"/>
      <c r="DU681" s="1594"/>
      <c r="DV681" s="1594"/>
      <c r="DW681" s="1594"/>
      <c r="DX681" s="1594"/>
      <c r="DY681" s="1594"/>
      <c r="DZ681" s="1594"/>
      <c r="EA681" s="1594"/>
      <c r="EB681" s="1594"/>
      <c r="EC681" s="1594"/>
      <c r="ED681" s="1594"/>
      <c r="EE681" s="1594"/>
      <c r="EF681" s="1594"/>
      <c r="EG681" s="1594"/>
      <c r="EH681" s="1594"/>
      <c r="EI681" s="1594"/>
      <c r="EJ681" s="1594"/>
      <c r="EK681" s="1594"/>
      <c r="EL681" s="1594"/>
      <c r="EM681" s="1594"/>
      <c r="EN681" s="1594"/>
      <c r="EO681" s="1594"/>
      <c r="EP681" s="1594"/>
      <c r="EQ681" s="1594"/>
      <c r="ER681" s="1594"/>
      <c r="ES681" s="1594"/>
    </row>
    <row r="682" spans="1:149" s="1595" customFormat="1" ht="12.5">
      <c r="A682" s="1644" t="str">
        <f t="shared" si="357"/>
        <v>Organisation</v>
      </c>
      <c r="B682" s="1758"/>
      <c r="C682" s="1758"/>
      <c r="D682" s="1758"/>
      <c r="E682" s="1761"/>
      <c r="F682" s="1592"/>
      <c r="G682" s="1714">
        <f t="shared" si="358"/>
        <v>0</v>
      </c>
      <c r="H682" s="1645"/>
      <c r="I682" s="1714">
        <f t="shared" si="359"/>
        <v>0</v>
      </c>
      <c r="J682" s="1646"/>
      <c r="K682" s="1646"/>
      <c r="L682" s="1592"/>
      <c r="M682" s="1597"/>
      <c r="N682" s="1597"/>
      <c r="O682" s="1646"/>
      <c r="P682" s="1647"/>
      <c r="Q682" s="1647"/>
      <c r="R682" s="1648"/>
      <c r="S682" s="1603"/>
      <c r="T682" s="1649"/>
      <c r="U682" s="1649"/>
      <c r="V682" s="1649"/>
      <c r="W682" s="1649"/>
      <c r="X682" s="1649"/>
      <c r="Y682" s="1649"/>
      <c r="Z682" s="1649"/>
      <c r="AA682" s="1649"/>
      <c r="AB682" s="1649"/>
      <c r="AC682" s="1649"/>
      <c r="AD682" s="1649"/>
      <c r="AE682" s="1649"/>
      <c r="AF682" s="1610">
        <f t="shared" si="338"/>
        <v>0</v>
      </c>
      <c r="AG682" s="1649"/>
      <c r="AH682" s="1649"/>
      <c r="AI682" s="1649"/>
      <c r="AJ682" s="1649"/>
      <c r="AK682" s="1649"/>
      <c r="AL682" s="1649"/>
      <c r="AM682" s="1649"/>
      <c r="AN682" s="1649"/>
      <c r="AO682" s="1649"/>
      <c r="AP682" s="1649"/>
      <c r="AQ682" s="1649"/>
      <c r="AR682" s="1709"/>
      <c r="AS682" s="1779">
        <f t="shared" si="339"/>
        <v>0</v>
      </c>
      <c r="AT682" s="1711">
        <f t="shared" si="360"/>
        <v>0</v>
      </c>
      <c r="AU682" s="1611">
        <f t="shared" si="340"/>
        <v>0</v>
      </c>
      <c r="AV682" s="1611">
        <f t="shared" si="341"/>
        <v>0</v>
      </c>
      <c r="AW682" s="1611">
        <f t="shared" si="342"/>
        <v>0</v>
      </c>
      <c r="AX682" s="1611">
        <f t="shared" si="343"/>
        <v>0</v>
      </c>
      <c r="AY682" s="1611">
        <f t="shared" si="344"/>
        <v>0</v>
      </c>
      <c r="AZ682" s="1611">
        <f t="shared" si="345"/>
        <v>0</v>
      </c>
      <c r="BA682" s="1611">
        <f t="shared" si="346"/>
        <v>0</v>
      </c>
      <c r="BB682" s="1611">
        <f t="shared" si="347"/>
        <v>0</v>
      </c>
      <c r="BC682" s="1611">
        <f t="shared" si="348"/>
        <v>0</v>
      </c>
      <c r="BD682" s="1611">
        <f t="shared" si="349"/>
        <v>0</v>
      </c>
      <c r="BE682" s="1611">
        <f t="shared" si="350"/>
        <v>0</v>
      </c>
      <c r="BF682" s="1611">
        <f t="shared" si="351"/>
        <v>0</v>
      </c>
      <c r="BG682" s="1611">
        <f t="shared" si="361"/>
        <v>0</v>
      </c>
      <c r="BH682" s="1611" t="str">
        <f t="shared" si="362"/>
        <v/>
      </c>
      <c r="BI682" s="1611" t="str">
        <f t="shared" si="363"/>
        <v/>
      </c>
      <c r="BJ682" s="1611" t="str">
        <f t="shared" si="352"/>
        <v/>
      </c>
      <c r="BK682" s="1611" t="str">
        <f t="shared" si="353"/>
        <v/>
      </c>
      <c r="BL682" s="1611" t="str">
        <f t="shared" ca="1" si="354"/>
        <v/>
      </c>
      <c r="BM682" s="1611" t="str">
        <f t="shared" si="364"/>
        <v/>
      </c>
      <c r="BN682" s="1611" t="str">
        <f t="shared" si="355"/>
        <v/>
      </c>
      <c r="BO682" s="1611" t="str">
        <f t="shared" si="356"/>
        <v/>
      </c>
      <c r="BP682" s="1611" t="str">
        <f t="shared" si="365"/>
        <v/>
      </c>
      <c r="BQ682" s="1611" t="str">
        <f t="shared" si="366"/>
        <v/>
      </c>
      <c r="BR682" s="1611" t="str">
        <f t="shared" si="367"/>
        <v/>
      </c>
      <c r="BS682" s="1611" t="str">
        <f t="shared" si="368"/>
        <v/>
      </c>
      <c r="BT682" s="1611" t="str">
        <f t="shared" si="369"/>
        <v/>
      </c>
      <c r="BU682" s="1731">
        <f t="shared" ca="1" si="370"/>
        <v>0</v>
      </c>
      <c r="BV682" s="1594"/>
      <c r="BW682" s="1594"/>
      <c r="BX682" s="1594"/>
      <c r="BY682" s="1594"/>
      <c r="BZ682" s="1594"/>
      <c r="CA682" s="1594"/>
      <c r="CB682" s="1594"/>
      <c r="CC682" s="1594"/>
      <c r="CD682" s="1594"/>
      <c r="CE682" s="1594"/>
      <c r="CF682" s="1594"/>
      <c r="CG682" s="1594"/>
      <c r="CH682" s="1594"/>
      <c r="CI682" s="1594"/>
      <c r="CJ682" s="1594"/>
      <c r="CK682" s="1594"/>
      <c r="CL682" s="1594"/>
      <c r="CM682" s="1594"/>
      <c r="CN682" s="1594"/>
      <c r="CO682" s="1594"/>
      <c r="CP682" s="1594"/>
      <c r="CQ682" s="1594"/>
      <c r="CR682" s="1594"/>
      <c r="CS682" s="1594"/>
      <c r="CT682" s="1594"/>
      <c r="CU682" s="1594"/>
      <c r="CV682" s="1594"/>
      <c r="CW682" s="1594"/>
      <c r="CX682" s="1594"/>
      <c r="CY682" s="1594"/>
      <c r="CZ682" s="1594"/>
      <c r="DA682" s="1594"/>
      <c r="DB682" s="1594"/>
      <c r="DC682" s="1594"/>
      <c r="DD682" s="1594"/>
      <c r="DE682" s="1594"/>
      <c r="DF682" s="1594"/>
      <c r="DG682" s="1594"/>
      <c r="DH682" s="1594"/>
      <c r="DI682" s="1594"/>
      <c r="DJ682" s="1594"/>
      <c r="DK682" s="1594"/>
      <c r="DL682" s="1594"/>
      <c r="DM682" s="1594"/>
      <c r="DN682" s="1594"/>
      <c r="DO682" s="1594"/>
      <c r="DP682" s="1594"/>
      <c r="DQ682" s="1594"/>
      <c r="DR682" s="1594"/>
      <c r="DS682" s="1594"/>
      <c r="DT682" s="1594"/>
      <c r="DU682" s="1594"/>
      <c r="DV682" s="1594"/>
      <c r="DW682" s="1594"/>
      <c r="DX682" s="1594"/>
      <c r="DY682" s="1594"/>
      <c r="DZ682" s="1594"/>
      <c r="EA682" s="1594"/>
      <c r="EB682" s="1594"/>
      <c r="EC682" s="1594"/>
      <c r="ED682" s="1594"/>
      <c r="EE682" s="1594"/>
      <c r="EF682" s="1594"/>
      <c r="EG682" s="1594"/>
      <c r="EH682" s="1594"/>
      <c r="EI682" s="1594"/>
      <c r="EJ682" s="1594"/>
      <c r="EK682" s="1594"/>
      <c r="EL682" s="1594"/>
      <c r="EM682" s="1594"/>
      <c r="EN682" s="1594"/>
      <c r="EO682" s="1594"/>
      <c r="EP682" s="1594"/>
      <c r="EQ682" s="1594"/>
      <c r="ER682" s="1594"/>
      <c r="ES682" s="1594"/>
    </row>
    <row r="683" spans="1:149" s="1595" customFormat="1" ht="12.5">
      <c r="A683" s="1644" t="str">
        <f t="shared" si="357"/>
        <v>Organisation</v>
      </c>
      <c r="B683" s="1758"/>
      <c r="C683" s="1758"/>
      <c r="D683" s="1758"/>
      <c r="E683" s="1761"/>
      <c r="F683" s="1592"/>
      <c r="G683" s="1714">
        <f t="shared" si="358"/>
        <v>0</v>
      </c>
      <c r="H683" s="1645"/>
      <c r="I683" s="1714">
        <f t="shared" si="359"/>
        <v>0</v>
      </c>
      <c r="J683" s="1646"/>
      <c r="K683" s="1646"/>
      <c r="L683" s="1592"/>
      <c r="M683" s="1597"/>
      <c r="N683" s="1597"/>
      <c r="O683" s="1646"/>
      <c r="P683" s="1647"/>
      <c r="Q683" s="1647"/>
      <c r="R683" s="1648"/>
      <c r="S683" s="1603"/>
      <c r="T683" s="1649"/>
      <c r="U683" s="1649"/>
      <c r="V683" s="1649"/>
      <c r="W683" s="1649"/>
      <c r="X683" s="1649"/>
      <c r="Y683" s="1649"/>
      <c r="Z683" s="1649"/>
      <c r="AA683" s="1649"/>
      <c r="AB683" s="1649"/>
      <c r="AC683" s="1649"/>
      <c r="AD683" s="1649"/>
      <c r="AE683" s="1649"/>
      <c r="AF683" s="1610">
        <f t="shared" ref="AF683:AF746" si="371">SUM(T683:AE683)</f>
        <v>0</v>
      </c>
      <c r="AG683" s="1649"/>
      <c r="AH683" s="1649"/>
      <c r="AI683" s="1649"/>
      <c r="AJ683" s="1649"/>
      <c r="AK683" s="1649"/>
      <c r="AL683" s="1649"/>
      <c r="AM683" s="1649"/>
      <c r="AN683" s="1649"/>
      <c r="AO683" s="1649"/>
      <c r="AP683" s="1649"/>
      <c r="AQ683" s="1649"/>
      <c r="AR683" s="1709"/>
      <c r="AS683" s="1779">
        <f t="shared" ref="AS683:AS746" si="372">SUMPRODUCT($AC$40:$AN$40,AG683:AR683)</f>
        <v>0</v>
      </c>
      <c r="AT683" s="1711">
        <f t="shared" si="360"/>
        <v>0</v>
      </c>
      <c r="AU683" s="1611">
        <f t="shared" ref="AU683:AU746" si="373">AG683-T683</f>
        <v>0</v>
      </c>
      <c r="AV683" s="1611">
        <f t="shared" ref="AV683:AV746" si="374">AH683-U683</f>
        <v>0</v>
      </c>
      <c r="AW683" s="1611">
        <f t="shared" ref="AW683:AW746" si="375">AI683-V683</f>
        <v>0</v>
      </c>
      <c r="AX683" s="1611">
        <f t="shared" ref="AX683:AX746" si="376">AJ683-W683</f>
        <v>0</v>
      </c>
      <c r="AY683" s="1611">
        <f t="shared" ref="AY683:AY746" si="377">AK683-X683</f>
        <v>0</v>
      </c>
      <c r="AZ683" s="1611">
        <f t="shared" ref="AZ683:AZ746" si="378">AL683-Y683</f>
        <v>0</v>
      </c>
      <c r="BA683" s="1611">
        <f t="shared" ref="BA683:BA746" si="379">AM683-Z683</f>
        <v>0</v>
      </c>
      <c r="BB683" s="1611">
        <f t="shared" ref="BB683:BB746" si="380">AN683-AA683</f>
        <v>0</v>
      </c>
      <c r="BC683" s="1611">
        <f t="shared" ref="BC683:BC746" si="381">AO683-AB683</f>
        <v>0</v>
      </c>
      <c r="BD683" s="1611">
        <f t="shared" ref="BD683:BD746" si="382">AP683-AC683</f>
        <v>0</v>
      </c>
      <c r="BE683" s="1611">
        <f t="shared" ref="BE683:BE746" si="383">AQ683-AD683</f>
        <v>0</v>
      </c>
      <c r="BF683" s="1611">
        <f t="shared" ref="BF683:BF746" si="384">AR683-AE683</f>
        <v>0</v>
      </c>
      <c r="BG683" s="1611">
        <f t="shared" si="361"/>
        <v>0</v>
      </c>
      <c r="BH683" s="1611" t="str">
        <f t="shared" si="362"/>
        <v/>
      </c>
      <c r="BI683" s="1611" t="str">
        <f t="shared" si="363"/>
        <v/>
      </c>
      <c r="BJ683" s="1611" t="str">
        <f t="shared" ref="BJ683:BJ746" si="385">IF(AND(OR(R683=$CQ$1,R683=$CQ$3),S683=""),"ERROR","")</f>
        <v/>
      </c>
      <c r="BK683" s="1611" t="str">
        <f t="shared" ref="BK683:BK746" si="386">IF(AND(OR(R683=$CQ$2),S683&lt;&gt;""),"ERROR","")</f>
        <v/>
      </c>
      <c r="BL683" s="1611" t="str">
        <f t="shared" ref="BL683:BL746" ca="1" si="387">IF(AND(O683=$CA$2,N683&lt;TODAY()),"ERROR","")</f>
        <v/>
      </c>
      <c r="BM683" s="1611" t="str">
        <f t="shared" si="364"/>
        <v/>
      </c>
      <c r="BN683" s="1611" t="str">
        <f t="shared" ref="BN683:BN746" si="388">IF(AND(F683=$BZ$1,G683&gt;H683),"ERROR","")</f>
        <v/>
      </c>
      <c r="BO683" s="1611" t="str">
        <f t="shared" ref="BO683:BO746" si="389">IF(AND(F683=$BZ$1,I683&gt;J683),"ERROR","")</f>
        <v/>
      </c>
      <c r="BP683" s="1611" t="str">
        <f t="shared" si="365"/>
        <v/>
      </c>
      <c r="BQ683" s="1611" t="str">
        <f t="shared" si="366"/>
        <v/>
      </c>
      <c r="BR683" s="1611" t="str">
        <f t="shared" si="367"/>
        <v/>
      </c>
      <c r="BS683" s="1611" t="str">
        <f t="shared" si="368"/>
        <v/>
      </c>
      <c r="BT683" s="1611" t="str">
        <f t="shared" si="369"/>
        <v/>
      </c>
      <c r="BU683" s="1731">
        <f t="shared" ca="1" si="370"/>
        <v>0</v>
      </c>
      <c r="BV683" s="1594"/>
      <c r="BW683" s="1594"/>
      <c r="BX683" s="1594"/>
      <c r="BY683" s="1594"/>
      <c r="BZ683" s="1594"/>
      <c r="CA683" s="1594"/>
      <c r="CB683" s="1594"/>
      <c r="CC683" s="1594"/>
      <c r="CD683" s="1594"/>
      <c r="CE683" s="1594"/>
      <c r="CF683" s="1594"/>
      <c r="CG683" s="1594"/>
      <c r="CH683" s="1594"/>
      <c r="CI683" s="1594"/>
      <c r="CJ683" s="1594"/>
      <c r="CK683" s="1594"/>
      <c r="CL683" s="1594"/>
      <c r="CM683" s="1594"/>
      <c r="CN683" s="1594"/>
      <c r="CO683" s="1594"/>
      <c r="CP683" s="1594"/>
      <c r="CQ683" s="1594"/>
      <c r="CR683" s="1594"/>
      <c r="CS683" s="1594"/>
      <c r="CT683" s="1594"/>
      <c r="CU683" s="1594"/>
      <c r="CV683" s="1594"/>
      <c r="CW683" s="1594"/>
      <c r="CX683" s="1594"/>
      <c r="CY683" s="1594"/>
      <c r="CZ683" s="1594"/>
      <c r="DA683" s="1594"/>
      <c r="DB683" s="1594"/>
      <c r="DC683" s="1594"/>
      <c r="DD683" s="1594"/>
      <c r="DE683" s="1594"/>
      <c r="DF683" s="1594"/>
      <c r="DG683" s="1594"/>
      <c r="DH683" s="1594"/>
      <c r="DI683" s="1594"/>
      <c r="DJ683" s="1594"/>
      <c r="DK683" s="1594"/>
      <c r="DL683" s="1594"/>
      <c r="DM683" s="1594"/>
      <c r="DN683" s="1594"/>
      <c r="DO683" s="1594"/>
      <c r="DP683" s="1594"/>
      <c r="DQ683" s="1594"/>
      <c r="DR683" s="1594"/>
      <c r="DS683" s="1594"/>
      <c r="DT683" s="1594"/>
      <c r="DU683" s="1594"/>
      <c r="DV683" s="1594"/>
      <c r="DW683" s="1594"/>
      <c r="DX683" s="1594"/>
      <c r="DY683" s="1594"/>
      <c r="DZ683" s="1594"/>
      <c r="EA683" s="1594"/>
      <c r="EB683" s="1594"/>
      <c r="EC683" s="1594"/>
      <c r="ED683" s="1594"/>
      <c r="EE683" s="1594"/>
      <c r="EF683" s="1594"/>
      <c r="EG683" s="1594"/>
      <c r="EH683" s="1594"/>
      <c r="EI683" s="1594"/>
      <c r="EJ683" s="1594"/>
      <c r="EK683" s="1594"/>
      <c r="EL683" s="1594"/>
      <c r="EM683" s="1594"/>
      <c r="EN683" s="1594"/>
      <c r="EO683" s="1594"/>
      <c r="EP683" s="1594"/>
      <c r="EQ683" s="1594"/>
      <c r="ER683" s="1594"/>
      <c r="ES683" s="1594"/>
    </row>
    <row r="684" spans="1:149" s="1595" customFormat="1" ht="12.5">
      <c r="A684" s="1644" t="str">
        <f t="shared" ref="A684:A747" si="390">$A$1</f>
        <v>Organisation</v>
      </c>
      <c r="B684" s="1758"/>
      <c r="C684" s="1758"/>
      <c r="D684" s="1758"/>
      <c r="E684" s="1761"/>
      <c r="F684" s="1592"/>
      <c r="G684" s="1714">
        <f t="shared" ref="G684:G747" si="391">AF684</f>
        <v>0</v>
      </c>
      <c r="H684" s="1645"/>
      <c r="I684" s="1714">
        <f t="shared" ref="I684:I747" si="392">AT684</f>
        <v>0</v>
      </c>
      <c r="J684" s="1646"/>
      <c r="K684" s="1646"/>
      <c r="L684" s="1592"/>
      <c r="M684" s="1597"/>
      <c r="N684" s="1597"/>
      <c r="O684" s="1646"/>
      <c r="P684" s="1647"/>
      <c r="Q684" s="1647"/>
      <c r="R684" s="1648"/>
      <c r="S684" s="1603"/>
      <c r="T684" s="1649"/>
      <c r="U684" s="1649"/>
      <c r="V684" s="1649"/>
      <c r="W684" s="1649"/>
      <c r="X684" s="1649"/>
      <c r="Y684" s="1649"/>
      <c r="Z684" s="1649"/>
      <c r="AA684" s="1649"/>
      <c r="AB684" s="1649"/>
      <c r="AC684" s="1649"/>
      <c r="AD684" s="1649"/>
      <c r="AE684" s="1649"/>
      <c r="AF684" s="1610">
        <f t="shared" si="371"/>
        <v>0</v>
      </c>
      <c r="AG684" s="1649"/>
      <c r="AH684" s="1649"/>
      <c r="AI684" s="1649"/>
      <c r="AJ684" s="1649"/>
      <c r="AK684" s="1649"/>
      <c r="AL684" s="1649"/>
      <c r="AM684" s="1649"/>
      <c r="AN684" s="1649"/>
      <c r="AO684" s="1649"/>
      <c r="AP684" s="1649"/>
      <c r="AQ684" s="1649"/>
      <c r="AR684" s="1709"/>
      <c r="AS684" s="1779">
        <f t="shared" si="372"/>
        <v>0</v>
      </c>
      <c r="AT684" s="1711">
        <f t="shared" ref="AT684:AT747" si="393">SUM(AG684:AR684)</f>
        <v>0</v>
      </c>
      <c r="AU684" s="1611">
        <f t="shared" si="373"/>
        <v>0</v>
      </c>
      <c r="AV684" s="1611">
        <f t="shared" si="374"/>
        <v>0</v>
      </c>
      <c r="AW684" s="1611">
        <f t="shared" si="375"/>
        <v>0</v>
      </c>
      <c r="AX684" s="1611">
        <f t="shared" si="376"/>
        <v>0</v>
      </c>
      <c r="AY684" s="1611">
        <f t="shared" si="377"/>
        <v>0</v>
      </c>
      <c r="AZ684" s="1611">
        <f t="shared" si="378"/>
        <v>0</v>
      </c>
      <c r="BA684" s="1611">
        <f t="shared" si="379"/>
        <v>0</v>
      </c>
      <c r="BB684" s="1611">
        <f t="shared" si="380"/>
        <v>0</v>
      </c>
      <c r="BC684" s="1611">
        <f t="shared" si="381"/>
        <v>0</v>
      </c>
      <c r="BD684" s="1611">
        <f t="shared" si="382"/>
        <v>0</v>
      </c>
      <c r="BE684" s="1611">
        <f t="shared" si="383"/>
        <v>0</v>
      </c>
      <c r="BF684" s="1611">
        <f t="shared" si="384"/>
        <v>0</v>
      </c>
      <c r="BG684" s="1611">
        <f t="shared" ref="BG684:BG747" si="394">SUM(AU684:BF684)</f>
        <v>0</v>
      </c>
      <c r="BH684" s="1611" t="str">
        <f t="shared" ref="BH684:BH747" si="395">IF(OR(G684&gt;0,I684&gt;0),IF(AND(B684&lt;&gt;"",C684&lt;&gt;"",D684&lt;&gt;"",E684&lt;&gt;"",F684&lt;&gt;"",L684&lt;&gt;"",M684&lt;&gt;"",N684&lt;&gt;"",O684&lt;&gt;"",P684&lt;&gt;"",Q684&lt;&gt;"",R684&lt;&gt;""),"","ERROR"),"")</f>
        <v/>
      </c>
      <c r="BI684" s="1611" t="str">
        <f t="shared" ref="BI684:BI747" si="396">IF(COUNTIF($D$43:$D$1496,D684)&gt;1,"ERROR","")</f>
        <v/>
      </c>
      <c r="BJ684" s="1611" t="str">
        <f t="shared" si="385"/>
        <v/>
      </c>
      <c r="BK684" s="1611" t="str">
        <f t="shared" si="386"/>
        <v/>
      </c>
      <c r="BL684" s="1611" t="str">
        <f t="shared" ca="1" si="387"/>
        <v/>
      </c>
      <c r="BM684" s="1611" t="str">
        <f t="shared" ref="BM684:BM747" si="397">IF(AND(AT684&gt;0,AF684=0),"ERROR","")</f>
        <v/>
      </c>
      <c r="BN684" s="1611" t="str">
        <f t="shared" si="388"/>
        <v/>
      </c>
      <c r="BO684" s="1611" t="str">
        <f t="shared" si="389"/>
        <v/>
      </c>
      <c r="BP684" s="1611" t="str">
        <f t="shared" ref="BP684:BP747" si="398">IF(AND(F684=$BZ$2,SUM(H684,J684)&gt;0),"ERROR","")</f>
        <v/>
      </c>
      <c r="BQ684" s="1611" t="str">
        <f t="shared" ref="BQ684:BQ747" si="399">IF(AND(I684=0,J684&gt;0),"ERROR","")</f>
        <v/>
      </c>
      <c r="BR684" s="1611" t="str">
        <f t="shared" ref="BR684:BR747" si="400">IF(AND(O684=$CA$1,K684&lt;&gt;0),"ERROR","")</f>
        <v/>
      </c>
      <c r="BS684" s="1611" t="str">
        <f t="shared" ref="BS684:BS747" si="401">IF(AND(O684=$CA$2,I684-AS684-K684&lt;0),"ERROR","")</f>
        <v/>
      </c>
      <c r="BT684" s="1611" t="str">
        <f t="shared" ref="BT684:BT747" si="402">IF(S684="","",VLOOKUP(S684,$CS$1:$CT$14,2,0))</f>
        <v/>
      </c>
      <c r="BU684" s="1731">
        <f t="shared" ref="BU684:BU747" ca="1" si="403">COUNTIF(BH684:BS684,"ERROR")</f>
        <v>0</v>
      </c>
      <c r="BV684" s="1594"/>
      <c r="BW684" s="1594"/>
      <c r="BX684" s="1594"/>
      <c r="BY684" s="1594"/>
      <c r="BZ684" s="1594"/>
      <c r="CA684" s="1594"/>
      <c r="CB684" s="1594"/>
      <c r="CC684" s="1594"/>
      <c r="CD684" s="1594"/>
      <c r="CE684" s="1594"/>
      <c r="CF684" s="1594"/>
      <c r="CG684" s="1594"/>
      <c r="CH684" s="1594"/>
      <c r="CI684" s="1594"/>
      <c r="CJ684" s="1594"/>
      <c r="CK684" s="1594"/>
      <c r="CL684" s="1594"/>
      <c r="CM684" s="1594"/>
      <c r="CN684" s="1594"/>
      <c r="CO684" s="1594"/>
      <c r="CP684" s="1594"/>
      <c r="CQ684" s="1594"/>
      <c r="CR684" s="1594"/>
      <c r="CS684" s="1594"/>
      <c r="CT684" s="1594"/>
      <c r="CU684" s="1594"/>
      <c r="CV684" s="1594"/>
      <c r="CW684" s="1594"/>
      <c r="CX684" s="1594"/>
      <c r="CY684" s="1594"/>
      <c r="CZ684" s="1594"/>
      <c r="DA684" s="1594"/>
      <c r="DB684" s="1594"/>
      <c r="DC684" s="1594"/>
      <c r="DD684" s="1594"/>
      <c r="DE684" s="1594"/>
      <c r="DF684" s="1594"/>
      <c r="DG684" s="1594"/>
      <c r="DH684" s="1594"/>
      <c r="DI684" s="1594"/>
      <c r="DJ684" s="1594"/>
      <c r="DK684" s="1594"/>
      <c r="DL684" s="1594"/>
      <c r="DM684" s="1594"/>
      <c r="DN684" s="1594"/>
      <c r="DO684" s="1594"/>
      <c r="DP684" s="1594"/>
      <c r="DQ684" s="1594"/>
      <c r="DR684" s="1594"/>
      <c r="DS684" s="1594"/>
      <c r="DT684" s="1594"/>
      <c r="DU684" s="1594"/>
      <c r="DV684" s="1594"/>
      <c r="DW684" s="1594"/>
      <c r="DX684" s="1594"/>
      <c r="DY684" s="1594"/>
      <c r="DZ684" s="1594"/>
      <c r="EA684" s="1594"/>
      <c r="EB684" s="1594"/>
      <c r="EC684" s="1594"/>
      <c r="ED684" s="1594"/>
      <c r="EE684" s="1594"/>
      <c r="EF684" s="1594"/>
      <c r="EG684" s="1594"/>
      <c r="EH684" s="1594"/>
      <c r="EI684" s="1594"/>
      <c r="EJ684" s="1594"/>
      <c r="EK684" s="1594"/>
      <c r="EL684" s="1594"/>
      <c r="EM684" s="1594"/>
      <c r="EN684" s="1594"/>
      <c r="EO684" s="1594"/>
      <c r="EP684" s="1594"/>
      <c r="EQ684" s="1594"/>
      <c r="ER684" s="1594"/>
      <c r="ES684" s="1594"/>
    </row>
    <row r="685" spans="1:149" s="1595" customFormat="1" ht="12.5">
      <c r="A685" s="1644" t="str">
        <f t="shared" si="390"/>
        <v>Organisation</v>
      </c>
      <c r="B685" s="1758"/>
      <c r="C685" s="1758"/>
      <c r="D685" s="1758"/>
      <c r="E685" s="1761"/>
      <c r="F685" s="1592"/>
      <c r="G685" s="1714">
        <f t="shared" si="391"/>
        <v>0</v>
      </c>
      <c r="H685" s="1645"/>
      <c r="I685" s="1714">
        <f t="shared" si="392"/>
        <v>0</v>
      </c>
      <c r="J685" s="1646"/>
      <c r="K685" s="1646"/>
      <c r="L685" s="1592"/>
      <c r="M685" s="1597"/>
      <c r="N685" s="1597"/>
      <c r="O685" s="1646"/>
      <c r="P685" s="1647"/>
      <c r="Q685" s="1647"/>
      <c r="R685" s="1648"/>
      <c r="S685" s="1603"/>
      <c r="T685" s="1649"/>
      <c r="U685" s="1649"/>
      <c r="V685" s="1649"/>
      <c r="W685" s="1649"/>
      <c r="X685" s="1649"/>
      <c r="Y685" s="1649"/>
      <c r="Z685" s="1649"/>
      <c r="AA685" s="1649"/>
      <c r="AB685" s="1649"/>
      <c r="AC685" s="1649"/>
      <c r="AD685" s="1649"/>
      <c r="AE685" s="1649"/>
      <c r="AF685" s="1610">
        <f t="shared" si="371"/>
        <v>0</v>
      </c>
      <c r="AG685" s="1649"/>
      <c r="AH685" s="1649"/>
      <c r="AI685" s="1649"/>
      <c r="AJ685" s="1649"/>
      <c r="AK685" s="1649"/>
      <c r="AL685" s="1649"/>
      <c r="AM685" s="1649"/>
      <c r="AN685" s="1649"/>
      <c r="AO685" s="1649"/>
      <c r="AP685" s="1649"/>
      <c r="AQ685" s="1649"/>
      <c r="AR685" s="1709"/>
      <c r="AS685" s="1779">
        <f t="shared" si="372"/>
        <v>0</v>
      </c>
      <c r="AT685" s="1711">
        <f t="shared" si="393"/>
        <v>0</v>
      </c>
      <c r="AU685" s="1611">
        <f t="shared" si="373"/>
        <v>0</v>
      </c>
      <c r="AV685" s="1611">
        <f t="shared" si="374"/>
        <v>0</v>
      </c>
      <c r="AW685" s="1611">
        <f t="shared" si="375"/>
        <v>0</v>
      </c>
      <c r="AX685" s="1611">
        <f t="shared" si="376"/>
        <v>0</v>
      </c>
      <c r="AY685" s="1611">
        <f t="shared" si="377"/>
        <v>0</v>
      </c>
      <c r="AZ685" s="1611">
        <f t="shared" si="378"/>
        <v>0</v>
      </c>
      <c r="BA685" s="1611">
        <f t="shared" si="379"/>
        <v>0</v>
      </c>
      <c r="BB685" s="1611">
        <f t="shared" si="380"/>
        <v>0</v>
      </c>
      <c r="BC685" s="1611">
        <f t="shared" si="381"/>
        <v>0</v>
      </c>
      <c r="BD685" s="1611">
        <f t="shared" si="382"/>
        <v>0</v>
      </c>
      <c r="BE685" s="1611">
        <f t="shared" si="383"/>
        <v>0</v>
      </c>
      <c r="BF685" s="1611">
        <f t="shared" si="384"/>
        <v>0</v>
      </c>
      <c r="BG685" s="1611">
        <f t="shared" si="394"/>
        <v>0</v>
      </c>
      <c r="BH685" s="1611" t="str">
        <f t="shared" si="395"/>
        <v/>
      </c>
      <c r="BI685" s="1611" t="str">
        <f t="shared" si="396"/>
        <v/>
      </c>
      <c r="BJ685" s="1611" t="str">
        <f t="shared" si="385"/>
        <v/>
      </c>
      <c r="BK685" s="1611" t="str">
        <f t="shared" si="386"/>
        <v/>
      </c>
      <c r="BL685" s="1611" t="str">
        <f t="shared" ca="1" si="387"/>
        <v/>
      </c>
      <c r="BM685" s="1611" t="str">
        <f t="shared" si="397"/>
        <v/>
      </c>
      <c r="BN685" s="1611" t="str">
        <f t="shared" si="388"/>
        <v/>
      </c>
      <c r="BO685" s="1611" t="str">
        <f t="shared" si="389"/>
        <v/>
      </c>
      <c r="BP685" s="1611" t="str">
        <f t="shared" si="398"/>
        <v/>
      </c>
      <c r="BQ685" s="1611" t="str">
        <f t="shared" si="399"/>
        <v/>
      </c>
      <c r="BR685" s="1611" t="str">
        <f t="shared" si="400"/>
        <v/>
      </c>
      <c r="BS685" s="1611" t="str">
        <f t="shared" si="401"/>
        <v/>
      </c>
      <c r="BT685" s="1611" t="str">
        <f t="shared" si="402"/>
        <v/>
      </c>
      <c r="BU685" s="1731">
        <f t="shared" ca="1" si="403"/>
        <v>0</v>
      </c>
      <c r="BV685" s="1594"/>
      <c r="BW685" s="1594"/>
      <c r="BX685" s="1594"/>
      <c r="BY685" s="1594"/>
      <c r="BZ685" s="1594"/>
      <c r="CA685" s="1594"/>
      <c r="CB685" s="1594"/>
      <c r="CC685" s="1594"/>
      <c r="CD685" s="1594"/>
      <c r="CE685" s="1594"/>
      <c r="CF685" s="1594"/>
      <c r="CG685" s="1594"/>
      <c r="CH685" s="1594"/>
      <c r="CI685" s="1594"/>
      <c r="CJ685" s="1594"/>
      <c r="CK685" s="1594"/>
      <c r="CL685" s="1594"/>
      <c r="CM685" s="1594"/>
      <c r="CN685" s="1594"/>
      <c r="CO685" s="1594"/>
      <c r="CP685" s="1594"/>
      <c r="CQ685" s="1594"/>
      <c r="CR685" s="1594"/>
      <c r="CS685" s="1594"/>
      <c r="CT685" s="1594"/>
      <c r="CU685" s="1594"/>
      <c r="CV685" s="1594"/>
      <c r="CW685" s="1594"/>
      <c r="CX685" s="1594"/>
      <c r="CY685" s="1594"/>
      <c r="CZ685" s="1594"/>
      <c r="DA685" s="1594"/>
      <c r="DB685" s="1594"/>
      <c r="DC685" s="1594"/>
      <c r="DD685" s="1594"/>
      <c r="DE685" s="1594"/>
      <c r="DF685" s="1594"/>
      <c r="DG685" s="1594"/>
      <c r="DH685" s="1594"/>
      <c r="DI685" s="1594"/>
      <c r="DJ685" s="1594"/>
      <c r="DK685" s="1594"/>
      <c r="DL685" s="1594"/>
      <c r="DM685" s="1594"/>
      <c r="DN685" s="1594"/>
      <c r="DO685" s="1594"/>
      <c r="DP685" s="1594"/>
      <c r="DQ685" s="1594"/>
      <c r="DR685" s="1594"/>
      <c r="DS685" s="1594"/>
      <c r="DT685" s="1594"/>
      <c r="DU685" s="1594"/>
      <c r="DV685" s="1594"/>
      <c r="DW685" s="1594"/>
      <c r="DX685" s="1594"/>
      <c r="DY685" s="1594"/>
      <c r="DZ685" s="1594"/>
      <c r="EA685" s="1594"/>
      <c r="EB685" s="1594"/>
      <c r="EC685" s="1594"/>
      <c r="ED685" s="1594"/>
      <c r="EE685" s="1594"/>
      <c r="EF685" s="1594"/>
      <c r="EG685" s="1594"/>
      <c r="EH685" s="1594"/>
      <c r="EI685" s="1594"/>
      <c r="EJ685" s="1594"/>
      <c r="EK685" s="1594"/>
      <c r="EL685" s="1594"/>
      <c r="EM685" s="1594"/>
      <c r="EN685" s="1594"/>
      <c r="EO685" s="1594"/>
      <c r="EP685" s="1594"/>
      <c r="EQ685" s="1594"/>
      <c r="ER685" s="1594"/>
      <c r="ES685" s="1594"/>
    </row>
    <row r="686" spans="1:149" s="1595" customFormat="1" ht="12.5">
      <c r="A686" s="1644" t="str">
        <f t="shared" si="390"/>
        <v>Organisation</v>
      </c>
      <c r="B686" s="1758"/>
      <c r="C686" s="1758"/>
      <c r="D686" s="1758"/>
      <c r="E686" s="1761"/>
      <c r="F686" s="1592"/>
      <c r="G686" s="1714">
        <f t="shared" si="391"/>
        <v>0</v>
      </c>
      <c r="H686" s="1645"/>
      <c r="I686" s="1714">
        <f t="shared" si="392"/>
        <v>0</v>
      </c>
      <c r="J686" s="1646"/>
      <c r="K686" s="1646"/>
      <c r="L686" s="1592"/>
      <c r="M686" s="1597"/>
      <c r="N686" s="1597"/>
      <c r="O686" s="1646"/>
      <c r="P686" s="1647"/>
      <c r="Q686" s="1647"/>
      <c r="R686" s="1648"/>
      <c r="S686" s="1603"/>
      <c r="T686" s="1649"/>
      <c r="U686" s="1649"/>
      <c r="V686" s="1649"/>
      <c r="W686" s="1649"/>
      <c r="X686" s="1649"/>
      <c r="Y686" s="1649"/>
      <c r="Z686" s="1649"/>
      <c r="AA686" s="1649"/>
      <c r="AB686" s="1649"/>
      <c r="AC686" s="1649"/>
      <c r="AD686" s="1649"/>
      <c r="AE686" s="1649"/>
      <c r="AF686" s="1610">
        <f t="shared" si="371"/>
        <v>0</v>
      </c>
      <c r="AG686" s="1649"/>
      <c r="AH686" s="1649"/>
      <c r="AI686" s="1649"/>
      <c r="AJ686" s="1649"/>
      <c r="AK686" s="1649"/>
      <c r="AL686" s="1649"/>
      <c r="AM686" s="1649"/>
      <c r="AN686" s="1649"/>
      <c r="AO686" s="1649"/>
      <c r="AP686" s="1649"/>
      <c r="AQ686" s="1649"/>
      <c r="AR686" s="1709"/>
      <c r="AS686" s="1779">
        <f t="shared" si="372"/>
        <v>0</v>
      </c>
      <c r="AT686" s="1711">
        <f t="shared" si="393"/>
        <v>0</v>
      </c>
      <c r="AU686" s="1611">
        <f t="shared" si="373"/>
        <v>0</v>
      </c>
      <c r="AV686" s="1611">
        <f t="shared" si="374"/>
        <v>0</v>
      </c>
      <c r="AW686" s="1611">
        <f t="shared" si="375"/>
        <v>0</v>
      </c>
      <c r="AX686" s="1611">
        <f t="shared" si="376"/>
        <v>0</v>
      </c>
      <c r="AY686" s="1611">
        <f t="shared" si="377"/>
        <v>0</v>
      </c>
      <c r="AZ686" s="1611">
        <f t="shared" si="378"/>
        <v>0</v>
      </c>
      <c r="BA686" s="1611">
        <f t="shared" si="379"/>
        <v>0</v>
      </c>
      <c r="BB686" s="1611">
        <f t="shared" si="380"/>
        <v>0</v>
      </c>
      <c r="BC686" s="1611">
        <f t="shared" si="381"/>
        <v>0</v>
      </c>
      <c r="BD686" s="1611">
        <f t="shared" si="382"/>
        <v>0</v>
      </c>
      <c r="BE686" s="1611">
        <f t="shared" si="383"/>
        <v>0</v>
      </c>
      <c r="BF686" s="1611">
        <f t="shared" si="384"/>
        <v>0</v>
      </c>
      <c r="BG686" s="1611">
        <f t="shared" si="394"/>
        <v>0</v>
      </c>
      <c r="BH686" s="1611" t="str">
        <f t="shared" si="395"/>
        <v/>
      </c>
      <c r="BI686" s="1611" t="str">
        <f t="shared" si="396"/>
        <v/>
      </c>
      <c r="BJ686" s="1611" t="str">
        <f t="shared" si="385"/>
        <v/>
      </c>
      <c r="BK686" s="1611" t="str">
        <f t="shared" si="386"/>
        <v/>
      </c>
      <c r="BL686" s="1611" t="str">
        <f t="shared" ca="1" si="387"/>
        <v/>
      </c>
      <c r="BM686" s="1611" t="str">
        <f t="shared" si="397"/>
        <v/>
      </c>
      <c r="BN686" s="1611" t="str">
        <f t="shared" si="388"/>
        <v/>
      </c>
      <c r="BO686" s="1611" t="str">
        <f t="shared" si="389"/>
        <v/>
      </c>
      <c r="BP686" s="1611" t="str">
        <f t="shared" si="398"/>
        <v/>
      </c>
      <c r="BQ686" s="1611" t="str">
        <f t="shared" si="399"/>
        <v/>
      </c>
      <c r="BR686" s="1611" t="str">
        <f t="shared" si="400"/>
        <v/>
      </c>
      <c r="BS686" s="1611" t="str">
        <f t="shared" si="401"/>
        <v/>
      </c>
      <c r="BT686" s="1611" t="str">
        <f t="shared" si="402"/>
        <v/>
      </c>
      <c r="BU686" s="1731">
        <f t="shared" ca="1" si="403"/>
        <v>0</v>
      </c>
      <c r="BV686" s="1594"/>
      <c r="BW686" s="1594"/>
      <c r="BX686" s="1594"/>
      <c r="BY686" s="1594"/>
      <c r="BZ686" s="1594"/>
      <c r="CA686" s="1594"/>
      <c r="CB686" s="1594"/>
      <c r="CC686" s="1594"/>
      <c r="CD686" s="1594"/>
      <c r="CE686" s="1594"/>
      <c r="CF686" s="1594"/>
      <c r="CG686" s="1594"/>
      <c r="CH686" s="1594"/>
      <c r="CI686" s="1594"/>
      <c r="CJ686" s="1594"/>
      <c r="CK686" s="1594"/>
      <c r="CL686" s="1594"/>
      <c r="CM686" s="1594"/>
      <c r="CN686" s="1594"/>
      <c r="CO686" s="1594"/>
      <c r="CP686" s="1594"/>
      <c r="CQ686" s="1594"/>
      <c r="CR686" s="1594"/>
      <c r="CS686" s="1594"/>
      <c r="CT686" s="1594"/>
      <c r="CU686" s="1594"/>
      <c r="CV686" s="1594"/>
      <c r="CW686" s="1594"/>
      <c r="CX686" s="1594"/>
      <c r="CY686" s="1594"/>
      <c r="CZ686" s="1594"/>
      <c r="DA686" s="1594"/>
      <c r="DB686" s="1594"/>
      <c r="DC686" s="1594"/>
      <c r="DD686" s="1594"/>
      <c r="DE686" s="1594"/>
      <c r="DF686" s="1594"/>
      <c r="DG686" s="1594"/>
      <c r="DH686" s="1594"/>
      <c r="DI686" s="1594"/>
      <c r="DJ686" s="1594"/>
      <c r="DK686" s="1594"/>
      <c r="DL686" s="1594"/>
      <c r="DM686" s="1594"/>
      <c r="DN686" s="1594"/>
      <c r="DO686" s="1594"/>
      <c r="DP686" s="1594"/>
      <c r="DQ686" s="1594"/>
      <c r="DR686" s="1594"/>
      <c r="DS686" s="1594"/>
      <c r="DT686" s="1594"/>
      <c r="DU686" s="1594"/>
      <c r="DV686" s="1594"/>
      <c r="DW686" s="1594"/>
      <c r="DX686" s="1594"/>
      <c r="DY686" s="1594"/>
      <c r="DZ686" s="1594"/>
      <c r="EA686" s="1594"/>
      <c r="EB686" s="1594"/>
      <c r="EC686" s="1594"/>
      <c r="ED686" s="1594"/>
      <c r="EE686" s="1594"/>
      <c r="EF686" s="1594"/>
      <c r="EG686" s="1594"/>
      <c r="EH686" s="1594"/>
      <c r="EI686" s="1594"/>
      <c r="EJ686" s="1594"/>
      <c r="EK686" s="1594"/>
      <c r="EL686" s="1594"/>
      <c r="EM686" s="1594"/>
      <c r="EN686" s="1594"/>
      <c r="EO686" s="1594"/>
      <c r="EP686" s="1594"/>
      <c r="EQ686" s="1594"/>
      <c r="ER686" s="1594"/>
      <c r="ES686" s="1594"/>
    </row>
    <row r="687" spans="1:149" s="1595" customFormat="1" ht="12.5">
      <c r="A687" s="1644" t="str">
        <f t="shared" si="390"/>
        <v>Organisation</v>
      </c>
      <c r="B687" s="1758"/>
      <c r="C687" s="1758"/>
      <c r="D687" s="1758"/>
      <c r="E687" s="1761"/>
      <c r="F687" s="1592"/>
      <c r="G687" s="1714">
        <f t="shared" si="391"/>
        <v>0</v>
      </c>
      <c r="H687" s="1645"/>
      <c r="I687" s="1714">
        <f t="shared" si="392"/>
        <v>0</v>
      </c>
      <c r="J687" s="1646"/>
      <c r="K687" s="1646"/>
      <c r="L687" s="1592"/>
      <c r="M687" s="1597"/>
      <c r="N687" s="1597"/>
      <c r="O687" s="1646"/>
      <c r="P687" s="1647"/>
      <c r="Q687" s="1647"/>
      <c r="R687" s="1648"/>
      <c r="S687" s="1603"/>
      <c r="T687" s="1649"/>
      <c r="U687" s="1649"/>
      <c r="V687" s="1649"/>
      <c r="W687" s="1649"/>
      <c r="X687" s="1649"/>
      <c r="Y687" s="1649"/>
      <c r="Z687" s="1649"/>
      <c r="AA687" s="1649"/>
      <c r="AB687" s="1649"/>
      <c r="AC687" s="1649"/>
      <c r="AD687" s="1649"/>
      <c r="AE687" s="1649"/>
      <c r="AF687" s="1610">
        <f t="shared" si="371"/>
        <v>0</v>
      </c>
      <c r="AG687" s="1649"/>
      <c r="AH687" s="1649"/>
      <c r="AI687" s="1649"/>
      <c r="AJ687" s="1649"/>
      <c r="AK687" s="1649"/>
      <c r="AL687" s="1649"/>
      <c r="AM687" s="1649"/>
      <c r="AN687" s="1649"/>
      <c r="AO687" s="1649"/>
      <c r="AP687" s="1649"/>
      <c r="AQ687" s="1649"/>
      <c r="AR687" s="1709"/>
      <c r="AS687" s="1779">
        <f t="shared" si="372"/>
        <v>0</v>
      </c>
      <c r="AT687" s="1711">
        <f t="shared" si="393"/>
        <v>0</v>
      </c>
      <c r="AU687" s="1611">
        <f t="shared" si="373"/>
        <v>0</v>
      </c>
      <c r="AV687" s="1611">
        <f t="shared" si="374"/>
        <v>0</v>
      </c>
      <c r="AW687" s="1611">
        <f t="shared" si="375"/>
        <v>0</v>
      </c>
      <c r="AX687" s="1611">
        <f t="shared" si="376"/>
        <v>0</v>
      </c>
      <c r="AY687" s="1611">
        <f t="shared" si="377"/>
        <v>0</v>
      </c>
      <c r="AZ687" s="1611">
        <f t="shared" si="378"/>
        <v>0</v>
      </c>
      <c r="BA687" s="1611">
        <f t="shared" si="379"/>
        <v>0</v>
      </c>
      <c r="BB687" s="1611">
        <f t="shared" si="380"/>
        <v>0</v>
      </c>
      <c r="BC687" s="1611">
        <f t="shared" si="381"/>
        <v>0</v>
      </c>
      <c r="BD687" s="1611">
        <f t="shared" si="382"/>
        <v>0</v>
      </c>
      <c r="BE687" s="1611">
        <f t="shared" si="383"/>
        <v>0</v>
      </c>
      <c r="BF687" s="1611">
        <f t="shared" si="384"/>
        <v>0</v>
      </c>
      <c r="BG687" s="1611">
        <f t="shared" si="394"/>
        <v>0</v>
      </c>
      <c r="BH687" s="1611" t="str">
        <f t="shared" si="395"/>
        <v/>
      </c>
      <c r="BI687" s="1611" t="str">
        <f t="shared" si="396"/>
        <v/>
      </c>
      <c r="BJ687" s="1611" t="str">
        <f t="shared" si="385"/>
        <v/>
      </c>
      <c r="BK687" s="1611" t="str">
        <f t="shared" si="386"/>
        <v/>
      </c>
      <c r="BL687" s="1611" t="str">
        <f t="shared" ca="1" si="387"/>
        <v/>
      </c>
      <c r="BM687" s="1611" t="str">
        <f t="shared" si="397"/>
        <v/>
      </c>
      <c r="BN687" s="1611" t="str">
        <f t="shared" si="388"/>
        <v/>
      </c>
      <c r="BO687" s="1611" t="str">
        <f t="shared" si="389"/>
        <v/>
      </c>
      <c r="BP687" s="1611" t="str">
        <f t="shared" si="398"/>
        <v/>
      </c>
      <c r="BQ687" s="1611" t="str">
        <f t="shared" si="399"/>
        <v/>
      </c>
      <c r="BR687" s="1611" t="str">
        <f t="shared" si="400"/>
        <v/>
      </c>
      <c r="BS687" s="1611" t="str">
        <f t="shared" si="401"/>
        <v/>
      </c>
      <c r="BT687" s="1611" t="str">
        <f t="shared" si="402"/>
        <v/>
      </c>
      <c r="BU687" s="1731">
        <f t="shared" ca="1" si="403"/>
        <v>0</v>
      </c>
      <c r="BV687" s="1594"/>
      <c r="BW687" s="1594"/>
      <c r="BX687" s="1594"/>
      <c r="BY687" s="1594"/>
      <c r="BZ687" s="1594"/>
      <c r="CA687" s="1594"/>
      <c r="CB687" s="1594"/>
      <c r="CC687" s="1594"/>
      <c r="CD687" s="1594"/>
      <c r="CE687" s="1594"/>
      <c r="CF687" s="1594"/>
      <c r="CG687" s="1594"/>
      <c r="CH687" s="1594"/>
      <c r="CI687" s="1594"/>
      <c r="CJ687" s="1594"/>
      <c r="CK687" s="1594"/>
      <c r="CL687" s="1594"/>
      <c r="CM687" s="1594"/>
      <c r="CN687" s="1594"/>
      <c r="CO687" s="1594"/>
      <c r="CP687" s="1594"/>
      <c r="CQ687" s="1594"/>
      <c r="CR687" s="1594"/>
      <c r="CS687" s="1594"/>
      <c r="CT687" s="1594"/>
      <c r="CU687" s="1594"/>
      <c r="CV687" s="1594"/>
      <c r="CW687" s="1594"/>
      <c r="CX687" s="1594"/>
      <c r="CY687" s="1594"/>
      <c r="CZ687" s="1594"/>
      <c r="DA687" s="1594"/>
      <c r="DB687" s="1594"/>
      <c r="DC687" s="1594"/>
      <c r="DD687" s="1594"/>
      <c r="DE687" s="1594"/>
      <c r="DF687" s="1594"/>
      <c r="DG687" s="1594"/>
      <c r="DH687" s="1594"/>
      <c r="DI687" s="1594"/>
      <c r="DJ687" s="1594"/>
      <c r="DK687" s="1594"/>
      <c r="DL687" s="1594"/>
      <c r="DM687" s="1594"/>
      <c r="DN687" s="1594"/>
      <c r="DO687" s="1594"/>
      <c r="DP687" s="1594"/>
      <c r="DQ687" s="1594"/>
      <c r="DR687" s="1594"/>
      <c r="DS687" s="1594"/>
      <c r="DT687" s="1594"/>
      <c r="DU687" s="1594"/>
      <c r="DV687" s="1594"/>
      <c r="DW687" s="1594"/>
      <c r="DX687" s="1594"/>
      <c r="DY687" s="1594"/>
      <c r="DZ687" s="1594"/>
      <c r="EA687" s="1594"/>
      <c r="EB687" s="1594"/>
      <c r="EC687" s="1594"/>
      <c r="ED687" s="1594"/>
      <c r="EE687" s="1594"/>
      <c r="EF687" s="1594"/>
      <c r="EG687" s="1594"/>
      <c r="EH687" s="1594"/>
      <c r="EI687" s="1594"/>
      <c r="EJ687" s="1594"/>
      <c r="EK687" s="1594"/>
      <c r="EL687" s="1594"/>
      <c r="EM687" s="1594"/>
      <c r="EN687" s="1594"/>
      <c r="EO687" s="1594"/>
      <c r="EP687" s="1594"/>
      <c r="EQ687" s="1594"/>
      <c r="ER687" s="1594"/>
      <c r="ES687" s="1594"/>
    </row>
    <row r="688" spans="1:149" s="1595" customFormat="1" ht="12.5">
      <c r="A688" s="1644" t="str">
        <f t="shared" si="390"/>
        <v>Organisation</v>
      </c>
      <c r="B688" s="1758"/>
      <c r="C688" s="1758"/>
      <c r="D688" s="1758"/>
      <c r="E688" s="1761"/>
      <c r="F688" s="1592"/>
      <c r="G688" s="1714">
        <f t="shared" si="391"/>
        <v>0</v>
      </c>
      <c r="H688" s="1645"/>
      <c r="I688" s="1714">
        <f t="shared" si="392"/>
        <v>0</v>
      </c>
      <c r="J688" s="1646"/>
      <c r="K688" s="1646"/>
      <c r="L688" s="1592"/>
      <c r="M688" s="1597"/>
      <c r="N688" s="1597"/>
      <c r="O688" s="1646"/>
      <c r="P688" s="1647"/>
      <c r="Q688" s="1647"/>
      <c r="R688" s="1648"/>
      <c r="S688" s="1603"/>
      <c r="T688" s="1649"/>
      <c r="U688" s="1649"/>
      <c r="V688" s="1649"/>
      <c r="W688" s="1649"/>
      <c r="X688" s="1649"/>
      <c r="Y688" s="1649"/>
      <c r="Z688" s="1649"/>
      <c r="AA688" s="1649"/>
      <c r="AB688" s="1649"/>
      <c r="AC688" s="1649"/>
      <c r="AD688" s="1649"/>
      <c r="AE688" s="1649"/>
      <c r="AF688" s="1610">
        <f t="shared" si="371"/>
        <v>0</v>
      </c>
      <c r="AG688" s="1649"/>
      <c r="AH688" s="1649"/>
      <c r="AI688" s="1649"/>
      <c r="AJ688" s="1649"/>
      <c r="AK688" s="1649"/>
      <c r="AL688" s="1649"/>
      <c r="AM688" s="1649"/>
      <c r="AN688" s="1649"/>
      <c r="AO688" s="1649"/>
      <c r="AP688" s="1649"/>
      <c r="AQ688" s="1649"/>
      <c r="AR688" s="1709"/>
      <c r="AS688" s="1779">
        <f t="shared" si="372"/>
        <v>0</v>
      </c>
      <c r="AT688" s="1711">
        <f t="shared" si="393"/>
        <v>0</v>
      </c>
      <c r="AU688" s="1611">
        <f t="shared" si="373"/>
        <v>0</v>
      </c>
      <c r="AV688" s="1611">
        <f t="shared" si="374"/>
        <v>0</v>
      </c>
      <c r="AW688" s="1611">
        <f t="shared" si="375"/>
        <v>0</v>
      </c>
      <c r="AX688" s="1611">
        <f t="shared" si="376"/>
        <v>0</v>
      </c>
      <c r="AY688" s="1611">
        <f t="shared" si="377"/>
        <v>0</v>
      </c>
      <c r="AZ688" s="1611">
        <f t="shared" si="378"/>
        <v>0</v>
      </c>
      <c r="BA688" s="1611">
        <f t="shared" si="379"/>
        <v>0</v>
      </c>
      <c r="BB688" s="1611">
        <f t="shared" si="380"/>
        <v>0</v>
      </c>
      <c r="BC688" s="1611">
        <f t="shared" si="381"/>
        <v>0</v>
      </c>
      <c r="BD688" s="1611">
        <f t="shared" si="382"/>
        <v>0</v>
      </c>
      <c r="BE688" s="1611">
        <f t="shared" si="383"/>
        <v>0</v>
      </c>
      <c r="BF688" s="1611">
        <f t="shared" si="384"/>
        <v>0</v>
      </c>
      <c r="BG688" s="1611">
        <f t="shared" si="394"/>
        <v>0</v>
      </c>
      <c r="BH688" s="1611" t="str">
        <f t="shared" si="395"/>
        <v/>
      </c>
      <c r="BI688" s="1611" t="str">
        <f t="shared" si="396"/>
        <v/>
      </c>
      <c r="BJ688" s="1611" t="str">
        <f t="shared" si="385"/>
        <v/>
      </c>
      <c r="BK688" s="1611" t="str">
        <f t="shared" si="386"/>
        <v/>
      </c>
      <c r="BL688" s="1611" t="str">
        <f t="shared" ca="1" si="387"/>
        <v/>
      </c>
      <c r="BM688" s="1611" t="str">
        <f t="shared" si="397"/>
        <v/>
      </c>
      <c r="BN688" s="1611" t="str">
        <f t="shared" si="388"/>
        <v/>
      </c>
      <c r="BO688" s="1611" t="str">
        <f t="shared" si="389"/>
        <v/>
      </c>
      <c r="BP688" s="1611" t="str">
        <f t="shared" si="398"/>
        <v/>
      </c>
      <c r="BQ688" s="1611" t="str">
        <f t="shared" si="399"/>
        <v/>
      </c>
      <c r="BR688" s="1611" t="str">
        <f t="shared" si="400"/>
        <v/>
      </c>
      <c r="BS688" s="1611" t="str">
        <f t="shared" si="401"/>
        <v/>
      </c>
      <c r="BT688" s="1611" t="str">
        <f t="shared" si="402"/>
        <v/>
      </c>
      <c r="BU688" s="1731">
        <f t="shared" ca="1" si="403"/>
        <v>0</v>
      </c>
      <c r="BV688" s="1594"/>
      <c r="BW688" s="1594"/>
      <c r="BX688" s="1594"/>
      <c r="BY688" s="1594"/>
      <c r="BZ688" s="1594"/>
      <c r="CA688" s="1594"/>
      <c r="CB688" s="1594"/>
      <c r="CC688" s="1594"/>
      <c r="CD688" s="1594"/>
      <c r="CE688" s="1594"/>
      <c r="CF688" s="1594"/>
      <c r="CG688" s="1594"/>
      <c r="CH688" s="1594"/>
      <c r="CI688" s="1594"/>
      <c r="CJ688" s="1594"/>
      <c r="CK688" s="1594"/>
      <c r="CL688" s="1594"/>
      <c r="CM688" s="1594"/>
      <c r="CN688" s="1594"/>
      <c r="CO688" s="1594"/>
      <c r="CP688" s="1594"/>
      <c r="CQ688" s="1594"/>
      <c r="CR688" s="1594"/>
      <c r="CS688" s="1594"/>
      <c r="CT688" s="1594"/>
      <c r="CU688" s="1594"/>
      <c r="CV688" s="1594"/>
      <c r="CW688" s="1594"/>
      <c r="CX688" s="1594"/>
      <c r="CY688" s="1594"/>
      <c r="CZ688" s="1594"/>
      <c r="DA688" s="1594"/>
      <c r="DB688" s="1594"/>
      <c r="DC688" s="1594"/>
      <c r="DD688" s="1594"/>
      <c r="DE688" s="1594"/>
      <c r="DF688" s="1594"/>
      <c r="DG688" s="1594"/>
      <c r="DH688" s="1594"/>
      <c r="DI688" s="1594"/>
      <c r="DJ688" s="1594"/>
      <c r="DK688" s="1594"/>
      <c r="DL688" s="1594"/>
      <c r="DM688" s="1594"/>
      <c r="DN688" s="1594"/>
      <c r="DO688" s="1594"/>
      <c r="DP688" s="1594"/>
      <c r="DQ688" s="1594"/>
      <c r="DR688" s="1594"/>
      <c r="DS688" s="1594"/>
      <c r="DT688" s="1594"/>
      <c r="DU688" s="1594"/>
      <c r="DV688" s="1594"/>
      <c r="DW688" s="1594"/>
      <c r="DX688" s="1594"/>
      <c r="DY688" s="1594"/>
      <c r="DZ688" s="1594"/>
      <c r="EA688" s="1594"/>
      <c r="EB688" s="1594"/>
      <c r="EC688" s="1594"/>
      <c r="ED688" s="1594"/>
      <c r="EE688" s="1594"/>
      <c r="EF688" s="1594"/>
      <c r="EG688" s="1594"/>
      <c r="EH688" s="1594"/>
      <c r="EI688" s="1594"/>
      <c r="EJ688" s="1594"/>
      <c r="EK688" s="1594"/>
      <c r="EL688" s="1594"/>
      <c r="EM688" s="1594"/>
      <c r="EN688" s="1594"/>
      <c r="EO688" s="1594"/>
      <c r="EP688" s="1594"/>
      <c r="EQ688" s="1594"/>
      <c r="ER688" s="1594"/>
      <c r="ES688" s="1594"/>
    </row>
    <row r="689" spans="1:149" s="1595" customFormat="1" ht="12.5">
      <c r="A689" s="1644" t="str">
        <f t="shared" si="390"/>
        <v>Organisation</v>
      </c>
      <c r="B689" s="1758"/>
      <c r="C689" s="1758"/>
      <c r="D689" s="1758"/>
      <c r="E689" s="1761"/>
      <c r="F689" s="1592"/>
      <c r="G689" s="1714">
        <f t="shared" si="391"/>
        <v>0</v>
      </c>
      <c r="H689" s="1645"/>
      <c r="I689" s="1714">
        <f t="shared" si="392"/>
        <v>0</v>
      </c>
      <c r="J689" s="1646"/>
      <c r="K689" s="1646"/>
      <c r="L689" s="1592"/>
      <c r="M689" s="1597"/>
      <c r="N689" s="1597"/>
      <c r="O689" s="1646"/>
      <c r="P689" s="1647"/>
      <c r="Q689" s="1647"/>
      <c r="R689" s="1648"/>
      <c r="S689" s="1603"/>
      <c r="T689" s="1649"/>
      <c r="U689" s="1649"/>
      <c r="V689" s="1649"/>
      <c r="W689" s="1649"/>
      <c r="X689" s="1649"/>
      <c r="Y689" s="1649"/>
      <c r="Z689" s="1649"/>
      <c r="AA689" s="1649"/>
      <c r="AB689" s="1649"/>
      <c r="AC689" s="1649"/>
      <c r="AD689" s="1649"/>
      <c r="AE689" s="1649"/>
      <c r="AF689" s="1610">
        <f t="shared" si="371"/>
        <v>0</v>
      </c>
      <c r="AG689" s="1649"/>
      <c r="AH689" s="1649"/>
      <c r="AI689" s="1649"/>
      <c r="AJ689" s="1649"/>
      <c r="AK689" s="1649"/>
      <c r="AL689" s="1649"/>
      <c r="AM689" s="1649"/>
      <c r="AN689" s="1649"/>
      <c r="AO689" s="1649"/>
      <c r="AP689" s="1649"/>
      <c r="AQ689" s="1649"/>
      <c r="AR689" s="1709"/>
      <c r="AS689" s="1779">
        <f t="shared" si="372"/>
        <v>0</v>
      </c>
      <c r="AT689" s="1711">
        <f t="shared" si="393"/>
        <v>0</v>
      </c>
      <c r="AU689" s="1611">
        <f t="shared" si="373"/>
        <v>0</v>
      </c>
      <c r="AV689" s="1611">
        <f t="shared" si="374"/>
        <v>0</v>
      </c>
      <c r="AW689" s="1611">
        <f t="shared" si="375"/>
        <v>0</v>
      </c>
      <c r="AX689" s="1611">
        <f t="shared" si="376"/>
        <v>0</v>
      </c>
      <c r="AY689" s="1611">
        <f t="shared" si="377"/>
        <v>0</v>
      </c>
      <c r="AZ689" s="1611">
        <f t="shared" si="378"/>
        <v>0</v>
      </c>
      <c r="BA689" s="1611">
        <f t="shared" si="379"/>
        <v>0</v>
      </c>
      <c r="BB689" s="1611">
        <f t="shared" si="380"/>
        <v>0</v>
      </c>
      <c r="BC689" s="1611">
        <f t="shared" si="381"/>
        <v>0</v>
      </c>
      <c r="BD689" s="1611">
        <f t="shared" si="382"/>
        <v>0</v>
      </c>
      <c r="BE689" s="1611">
        <f t="shared" si="383"/>
        <v>0</v>
      </c>
      <c r="BF689" s="1611">
        <f t="shared" si="384"/>
        <v>0</v>
      </c>
      <c r="BG689" s="1611">
        <f t="shared" si="394"/>
        <v>0</v>
      </c>
      <c r="BH689" s="1611" t="str">
        <f t="shared" si="395"/>
        <v/>
      </c>
      <c r="BI689" s="1611" t="str">
        <f t="shared" si="396"/>
        <v/>
      </c>
      <c r="BJ689" s="1611" t="str">
        <f t="shared" si="385"/>
        <v/>
      </c>
      <c r="BK689" s="1611" t="str">
        <f t="shared" si="386"/>
        <v/>
      </c>
      <c r="BL689" s="1611" t="str">
        <f t="shared" ca="1" si="387"/>
        <v/>
      </c>
      <c r="BM689" s="1611" t="str">
        <f t="shared" si="397"/>
        <v/>
      </c>
      <c r="BN689" s="1611" t="str">
        <f t="shared" si="388"/>
        <v/>
      </c>
      <c r="BO689" s="1611" t="str">
        <f t="shared" si="389"/>
        <v/>
      </c>
      <c r="BP689" s="1611" t="str">
        <f t="shared" si="398"/>
        <v/>
      </c>
      <c r="BQ689" s="1611" t="str">
        <f t="shared" si="399"/>
        <v/>
      </c>
      <c r="BR689" s="1611" t="str">
        <f t="shared" si="400"/>
        <v/>
      </c>
      <c r="BS689" s="1611" t="str">
        <f t="shared" si="401"/>
        <v/>
      </c>
      <c r="BT689" s="1611" t="str">
        <f t="shared" si="402"/>
        <v/>
      </c>
      <c r="BU689" s="1731">
        <f t="shared" ca="1" si="403"/>
        <v>0</v>
      </c>
      <c r="BV689" s="1594"/>
      <c r="BW689" s="1594"/>
      <c r="BX689" s="1594"/>
      <c r="BY689" s="1594"/>
      <c r="BZ689" s="1594"/>
      <c r="CA689" s="1594"/>
      <c r="CB689" s="1594"/>
      <c r="CC689" s="1594"/>
      <c r="CD689" s="1594"/>
      <c r="CE689" s="1594"/>
      <c r="CF689" s="1594"/>
      <c r="CG689" s="1594"/>
      <c r="CH689" s="1594"/>
      <c r="CI689" s="1594"/>
      <c r="CJ689" s="1594"/>
      <c r="CK689" s="1594"/>
      <c r="CL689" s="1594"/>
      <c r="CM689" s="1594"/>
      <c r="CN689" s="1594"/>
      <c r="CO689" s="1594"/>
      <c r="CP689" s="1594"/>
      <c r="CQ689" s="1594"/>
      <c r="CR689" s="1594"/>
      <c r="CS689" s="1594"/>
      <c r="CT689" s="1594"/>
      <c r="CU689" s="1594"/>
      <c r="CV689" s="1594"/>
      <c r="CW689" s="1594"/>
      <c r="CX689" s="1594"/>
      <c r="CY689" s="1594"/>
      <c r="CZ689" s="1594"/>
      <c r="DA689" s="1594"/>
      <c r="DB689" s="1594"/>
      <c r="DC689" s="1594"/>
      <c r="DD689" s="1594"/>
      <c r="DE689" s="1594"/>
      <c r="DF689" s="1594"/>
      <c r="DG689" s="1594"/>
      <c r="DH689" s="1594"/>
      <c r="DI689" s="1594"/>
      <c r="DJ689" s="1594"/>
      <c r="DK689" s="1594"/>
      <c r="DL689" s="1594"/>
      <c r="DM689" s="1594"/>
      <c r="DN689" s="1594"/>
      <c r="DO689" s="1594"/>
      <c r="DP689" s="1594"/>
      <c r="DQ689" s="1594"/>
      <c r="DR689" s="1594"/>
      <c r="DS689" s="1594"/>
      <c r="DT689" s="1594"/>
      <c r="DU689" s="1594"/>
      <c r="DV689" s="1594"/>
      <c r="DW689" s="1594"/>
      <c r="DX689" s="1594"/>
      <c r="DY689" s="1594"/>
      <c r="DZ689" s="1594"/>
      <c r="EA689" s="1594"/>
      <c r="EB689" s="1594"/>
      <c r="EC689" s="1594"/>
      <c r="ED689" s="1594"/>
      <c r="EE689" s="1594"/>
      <c r="EF689" s="1594"/>
      <c r="EG689" s="1594"/>
      <c r="EH689" s="1594"/>
      <c r="EI689" s="1594"/>
      <c r="EJ689" s="1594"/>
      <c r="EK689" s="1594"/>
      <c r="EL689" s="1594"/>
      <c r="EM689" s="1594"/>
      <c r="EN689" s="1594"/>
      <c r="EO689" s="1594"/>
      <c r="EP689" s="1594"/>
      <c r="EQ689" s="1594"/>
      <c r="ER689" s="1594"/>
      <c r="ES689" s="1594"/>
    </row>
    <row r="690" spans="1:149" s="1595" customFormat="1" ht="12.5">
      <c r="A690" s="1644" t="str">
        <f t="shared" si="390"/>
        <v>Organisation</v>
      </c>
      <c r="B690" s="1758"/>
      <c r="C690" s="1758"/>
      <c r="D690" s="1758"/>
      <c r="E690" s="1761"/>
      <c r="F690" s="1592"/>
      <c r="G690" s="1714">
        <f t="shared" si="391"/>
        <v>0</v>
      </c>
      <c r="H690" s="1645"/>
      <c r="I690" s="1714">
        <f t="shared" si="392"/>
        <v>0</v>
      </c>
      <c r="J690" s="1646"/>
      <c r="K690" s="1646"/>
      <c r="L690" s="1592"/>
      <c r="M690" s="1597"/>
      <c r="N690" s="1597"/>
      <c r="O690" s="1646"/>
      <c r="P690" s="1647"/>
      <c r="Q690" s="1647"/>
      <c r="R690" s="1648"/>
      <c r="S690" s="1603"/>
      <c r="T690" s="1649"/>
      <c r="U690" s="1649"/>
      <c r="V690" s="1649"/>
      <c r="W690" s="1649"/>
      <c r="X690" s="1649"/>
      <c r="Y690" s="1649"/>
      <c r="Z690" s="1649"/>
      <c r="AA690" s="1649"/>
      <c r="AB690" s="1649"/>
      <c r="AC690" s="1649"/>
      <c r="AD690" s="1649"/>
      <c r="AE690" s="1649"/>
      <c r="AF690" s="1610">
        <f t="shared" si="371"/>
        <v>0</v>
      </c>
      <c r="AG690" s="1649"/>
      <c r="AH690" s="1649"/>
      <c r="AI690" s="1649"/>
      <c r="AJ690" s="1649"/>
      <c r="AK690" s="1649"/>
      <c r="AL690" s="1649"/>
      <c r="AM690" s="1649"/>
      <c r="AN690" s="1649"/>
      <c r="AO690" s="1649"/>
      <c r="AP690" s="1649"/>
      <c r="AQ690" s="1649"/>
      <c r="AR690" s="1709"/>
      <c r="AS690" s="1779">
        <f t="shared" si="372"/>
        <v>0</v>
      </c>
      <c r="AT690" s="1711">
        <f t="shared" si="393"/>
        <v>0</v>
      </c>
      <c r="AU690" s="1611">
        <f t="shared" si="373"/>
        <v>0</v>
      </c>
      <c r="AV690" s="1611">
        <f t="shared" si="374"/>
        <v>0</v>
      </c>
      <c r="AW690" s="1611">
        <f t="shared" si="375"/>
        <v>0</v>
      </c>
      <c r="AX690" s="1611">
        <f t="shared" si="376"/>
        <v>0</v>
      </c>
      <c r="AY690" s="1611">
        <f t="shared" si="377"/>
        <v>0</v>
      </c>
      <c r="AZ690" s="1611">
        <f t="shared" si="378"/>
        <v>0</v>
      </c>
      <c r="BA690" s="1611">
        <f t="shared" si="379"/>
        <v>0</v>
      </c>
      <c r="BB690" s="1611">
        <f t="shared" si="380"/>
        <v>0</v>
      </c>
      <c r="BC690" s="1611">
        <f t="shared" si="381"/>
        <v>0</v>
      </c>
      <c r="BD690" s="1611">
        <f t="shared" si="382"/>
        <v>0</v>
      </c>
      <c r="BE690" s="1611">
        <f t="shared" si="383"/>
        <v>0</v>
      </c>
      <c r="BF690" s="1611">
        <f t="shared" si="384"/>
        <v>0</v>
      </c>
      <c r="BG690" s="1611">
        <f t="shared" si="394"/>
        <v>0</v>
      </c>
      <c r="BH690" s="1611" t="str">
        <f t="shared" si="395"/>
        <v/>
      </c>
      <c r="BI690" s="1611" t="str">
        <f t="shared" si="396"/>
        <v/>
      </c>
      <c r="BJ690" s="1611" t="str">
        <f t="shared" si="385"/>
        <v/>
      </c>
      <c r="BK690" s="1611" t="str">
        <f t="shared" si="386"/>
        <v/>
      </c>
      <c r="BL690" s="1611" t="str">
        <f t="shared" ca="1" si="387"/>
        <v/>
      </c>
      <c r="BM690" s="1611" t="str">
        <f t="shared" si="397"/>
        <v/>
      </c>
      <c r="BN690" s="1611" t="str">
        <f t="shared" si="388"/>
        <v/>
      </c>
      <c r="BO690" s="1611" t="str">
        <f t="shared" si="389"/>
        <v/>
      </c>
      <c r="BP690" s="1611" t="str">
        <f t="shared" si="398"/>
        <v/>
      </c>
      <c r="BQ690" s="1611" t="str">
        <f t="shared" si="399"/>
        <v/>
      </c>
      <c r="BR690" s="1611" t="str">
        <f t="shared" si="400"/>
        <v/>
      </c>
      <c r="BS690" s="1611" t="str">
        <f t="shared" si="401"/>
        <v/>
      </c>
      <c r="BT690" s="1611" t="str">
        <f t="shared" si="402"/>
        <v/>
      </c>
      <c r="BU690" s="1731">
        <f t="shared" ca="1" si="403"/>
        <v>0</v>
      </c>
      <c r="BV690" s="1594"/>
      <c r="BW690" s="1594"/>
      <c r="BX690" s="1594"/>
      <c r="BY690" s="1594"/>
      <c r="BZ690" s="1594"/>
      <c r="CA690" s="1594"/>
      <c r="CB690" s="1594"/>
      <c r="CC690" s="1594"/>
      <c r="CD690" s="1594"/>
      <c r="CE690" s="1594"/>
      <c r="CF690" s="1594"/>
      <c r="CG690" s="1594"/>
      <c r="CH690" s="1594"/>
      <c r="CI690" s="1594"/>
      <c r="CJ690" s="1594"/>
      <c r="CK690" s="1594"/>
      <c r="CL690" s="1594"/>
      <c r="CM690" s="1594"/>
      <c r="CN690" s="1594"/>
      <c r="CO690" s="1594"/>
      <c r="CP690" s="1594"/>
      <c r="CQ690" s="1594"/>
      <c r="CR690" s="1594"/>
      <c r="CS690" s="1594"/>
      <c r="CT690" s="1594"/>
      <c r="CU690" s="1594"/>
      <c r="CV690" s="1594"/>
      <c r="CW690" s="1594"/>
      <c r="CX690" s="1594"/>
      <c r="CY690" s="1594"/>
      <c r="CZ690" s="1594"/>
      <c r="DA690" s="1594"/>
      <c r="DB690" s="1594"/>
      <c r="DC690" s="1594"/>
      <c r="DD690" s="1594"/>
      <c r="DE690" s="1594"/>
      <c r="DF690" s="1594"/>
      <c r="DG690" s="1594"/>
      <c r="DH690" s="1594"/>
      <c r="DI690" s="1594"/>
      <c r="DJ690" s="1594"/>
      <c r="DK690" s="1594"/>
      <c r="DL690" s="1594"/>
      <c r="DM690" s="1594"/>
      <c r="DN690" s="1594"/>
      <c r="DO690" s="1594"/>
      <c r="DP690" s="1594"/>
      <c r="DQ690" s="1594"/>
      <c r="DR690" s="1594"/>
      <c r="DS690" s="1594"/>
      <c r="DT690" s="1594"/>
      <c r="DU690" s="1594"/>
      <c r="DV690" s="1594"/>
      <c r="DW690" s="1594"/>
      <c r="DX690" s="1594"/>
      <c r="DY690" s="1594"/>
      <c r="DZ690" s="1594"/>
      <c r="EA690" s="1594"/>
      <c r="EB690" s="1594"/>
      <c r="EC690" s="1594"/>
      <c r="ED690" s="1594"/>
      <c r="EE690" s="1594"/>
      <c r="EF690" s="1594"/>
      <c r="EG690" s="1594"/>
      <c r="EH690" s="1594"/>
      <c r="EI690" s="1594"/>
      <c r="EJ690" s="1594"/>
      <c r="EK690" s="1594"/>
      <c r="EL690" s="1594"/>
      <c r="EM690" s="1594"/>
      <c r="EN690" s="1594"/>
      <c r="EO690" s="1594"/>
      <c r="EP690" s="1594"/>
      <c r="EQ690" s="1594"/>
      <c r="ER690" s="1594"/>
      <c r="ES690" s="1594"/>
    </row>
    <row r="691" spans="1:149" s="1595" customFormat="1" ht="12.5">
      <c r="A691" s="1644" t="str">
        <f t="shared" si="390"/>
        <v>Organisation</v>
      </c>
      <c r="B691" s="1758"/>
      <c r="C691" s="1758"/>
      <c r="D691" s="1758"/>
      <c r="E691" s="1761"/>
      <c r="F691" s="1592"/>
      <c r="G691" s="1714">
        <f t="shared" si="391"/>
        <v>0</v>
      </c>
      <c r="H691" s="1645"/>
      <c r="I691" s="1714">
        <f t="shared" si="392"/>
        <v>0</v>
      </c>
      <c r="J691" s="1646"/>
      <c r="K691" s="1646"/>
      <c r="L691" s="1592"/>
      <c r="M691" s="1597"/>
      <c r="N691" s="1597"/>
      <c r="O691" s="1646"/>
      <c r="P691" s="1647"/>
      <c r="Q691" s="1647"/>
      <c r="R691" s="1648"/>
      <c r="S691" s="1603"/>
      <c r="T691" s="1649"/>
      <c r="U691" s="1649"/>
      <c r="V691" s="1649"/>
      <c r="W691" s="1649"/>
      <c r="X691" s="1649"/>
      <c r="Y691" s="1649"/>
      <c r="Z691" s="1649"/>
      <c r="AA691" s="1649"/>
      <c r="AB691" s="1649"/>
      <c r="AC691" s="1649"/>
      <c r="AD691" s="1649"/>
      <c r="AE691" s="1649"/>
      <c r="AF691" s="1610">
        <f t="shared" si="371"/>
        <v>0</v>
      </c>
      <c r="AG691" s="1649"/>
      <c r="AH691" s="1649"/>
      <c r="AI691" s="1649"/>
      <c r="AJ691" s="1649"/>
      <c r="AK691" s="1649"/>
      <c r="AL691" s="1649"/>
      <c r="AM691" s="1649"/>
      <c r="AN691" s="1649"/>
      <c r="AO691" s="1649"/>
      <c r="AP691" s="1649"/>
      <c r="AQ691" s="1649"/>
      <c r="AR691" s="1709"/>
      <c r="AS691" s="1779">
        <f t="shared" si="372"/>
        <v>0</v>
      </c>
      <c r="AT691" s="1711">
        <f t="shared" si="393"/>
        <v>0</v>
      </c>
      <c r="AU691" s="1611">
        <f t="shared" si="373"/>
        <v>0</v>
      </c>
      <c r="AV691" s="1611">
        <f t="shared" si="374"/>
        <v>0</v>
      </c>
      <c r="AW691" s="1611">
        <f t="shared" si="375"/>
        <v>0</v>
      </c>
      <c r="AX691" s="1611">
        <f t="shared" si="376"/>
        <v>0</v>
      </c>
      <c r="AY691" s="1611">
        <f t="shared" si="377"/>
        <v>0</v>
      </c>
      <c r="AZ691" s="1611">
        <f t="shared" si="378"/>
        <v>0</v>
      </c>
      <c r="BA691" s="1611">
        <f t="shared" si="379"/>
        <v>0</v>
      </c>
      <c r="BB691" s="1611">
        <f t="shared" si="380"/>
        <v>0</v>
      </c>
      <c r="BC691" s="1611">
        <f t="shared" si="381"/>
        <v>0</v>
      </c>
      <c r="BD691" s="1611">
        <f t="shared" si="382"/>
        <v>0</v>
      </c>
      <c r="BE691" s="1611">
        <f t="shared" si="383"/>
        <v>0</v>
      </c>
      <c r="BF691" s="1611">
        <f t="shared" si="384"/>
        <v>0</v>
      </c>
      <c r="BG691" s="1611">
        <f t="shared" si="394"/>
        <v>0</v>
      </c>
      <c r="BH691" s="1611" t="str">
        <f t="shared" si="395"/>
        <v/>
      </c>
      <c r="BI691" s="1611" t="str">
        <f t="shared" si="396"/>
        <v/>
      </c>
      <c r="BJ691" s="1611" t="str">
        <f t="shared" si="385"/>
        <v/>
      </c>
      <c r="BK691" s="1611" t="str">
        <f t="shared" si="386"/>
        <v/>
      </c>
      <c r="BL691" s="1611" t="str">
        <f t="shared" ca="1" si="387"/>
        <v/>
      </c>
      <c r="BM691" s="1611" t="str">
        <f t="shared" si="397"/>
        <v/>
      </c>
      <c r="BN691" s="1611" t="str">
        <f t="shared" si="388"/>
        <v/>
      </c>
      <c r="BO691" s="1611" t="str">
        <f t="shared" si="389"/>
        <v/>
      </c>
      <c r="BP691" s="1611" t="str">
        <f t="shared" si="398"/>
        <v/>
      </c>
      <c r="BQ691" s="1611" t="str">
        <f t="shared" si="399"/>
        <v/>
      </c>
      <c r="BR691" s="1611" t="str">
        <f t="shared" si="400"/>
        <v/>
      </c>
      <c r="BS691" s="1611" t="str">
        <f t="shared" si="401"/>
        <v/>
      </c>
      <c r="BT691" s="1611" t="str">
        <f t="shared" si="402"/>
        <v/>
      </c>
      <c r="BU691" s="1731">
        <f t="shared" ca="1" si="403"/>
        <v>0</v>
      </c>
      <c r="BV691" s="1594"/>
      <c r="BW691" s="1594"/>
      <c r="BX691" s="1594"/>
      <c r="BY691" s="1594"/>
      <c r="BZ691" s="1594"/>
      <c r="CA691" s="1594"/>
      <c r="CB691" s="1594"/>
      <c r="CC691" s="1594"/>
      <c r="CD691" s="1594"/>
      <c r="CE691" s="1594"/>
      <c r="CF691" s="1594"/>
      <c r="CG691" s="1594"/>
      <c r="CH691" s="1594"/>
      <c r="CI691" s="1594"/>
      <c r="CJ691" s="1594"/>
      <c r="CK691" s="1594"/>
      <c r="CL691" s="1594"/>
      <c r="CM691" s="1594"/>
      <c r="CN691" s="1594"/>
      <c r="CO691" s="1594"/>
      <c r="CP691" s="1594"/>
      <c r="CQ691" s="1594"/>
      <c r="CR691" s="1594"/>
      <c r="CS691" s="1594"/>
      <c r="CT691" s="1594"/>
      <c r="CU691" s="1594"/>
      <c r="CV691" s="1594"/>
      <c r="CW691" s="1594"/>
      <c r="CX691" s="1594"/>
      <c r="CY691" s="1594"/>
      <c r="CZ691" s="1594"/>
      <c r="DA691" s="1594"/>
      <c r="DB691" s="1594"/>
      <c r="DC691" s="1594"/>
      <c r="DD691" s="1594"/>
      <c r="DE691" s="1594"/>
      <c r="DF691" s="1594"/>
      <c r="DG691" s="1594"/>
      <c r="DH691" s="1594"/>
      <c r="DI691" s="1594"/>
      <c r="DJ691" s="1594"/>
      <c r="DK691" s="1594"/>
      <c r="DL691" s="1594"/>
      <c r="DM691" s="1594"/>
      <c r="DN691" s="1594"/>
      <c r="DO691" s="1594"/>
      <c r="DP691" s="1594"/>
      <c r="DQ691" s="1594"/>
      <c r="DR691" s="1594"/>
      <c r="DS691" s="1594"/>
      <c r="DT691" s="1594"/>
      <c r="DU691" s="1594"/>
      <c r="DV691" s="1594"/>
      <c r="DW691" s="1594"/>
      <c r="DX691" s="1594"/>
      <c r="DY691" s="1594"/>
      <c r="DZ691" s="1594"/>
      <c r="EA691" s="1594"/>
      <c r="EB691" s="1594"/>
      <c r="EC691" s="1594"/>
      <c r="ED691" s="1594"/>
      <c r="EE691" s="1594"/>
      <c r="EF691" s="1594"/>
      <c r="EG691" s="1594"/>
      <c r="EH691" s="1594"/>
      <c r="EI691" s="1594"/>
      <c r="EJ691" s="1594"/>
      <c r="EK691" s="1594"/>
      <c r="EL691" s="1594"/>
      <c r="EM691" s="1594"/>
      <c r="EN691" s="1594"/>
      <c r="EO691" s="1594"/>
      <c r="EP691" s="1594"/>
      <c r="EQ691" s="1594"/>
      <c r="ER691" s="1594"/>
      <c r="ES691" s="1594"/>
    </row>
    <row r="692" spans="1:149" s="1595" customFormat="1" ht="12.5">
      <c r="A692" s="1644" t="str">
        <f t="shared" si="390"/>
        <v>Organisation</v>
      </c>
      <c r="B692" s="1758"/>
      <c r="C692" s="1758"/>
      <c r="D692" s="1758"/>
      <c r="E692" s="1761"/>
      <c r="F692" s="1592"/>
      <c r="G692" s="1714">
        <f t="shared" si="391"/>
        <v>0</v>
      </c>
      <c r="H692" s="1645"/>
      <c r="I692" s="1714">
        <f t="shared" si="392"/>
        <v>0</v>
      </c>
      <c r="J692" s="1646"/>
      <c r="K692" s="1646"/>
      <c r="L692" s="1592"/>
      <c r="M692" s="1597"/>
      <c r="N692" s="1597"/>
      <c r="O692" s="1646"/>
      <c r="P692" s="1647"/>
      <c r="Q692" s="1647"/>
      <c r="R692" s="1648"/>
      <c r="S692" s="1603"/>
      <c r="T692" s="1649"/>
      <c r="U692" s="1649"/>
      <c r="V692" s="1649"/>
      <c r="W692" s="1649"/>
      <c r="X692" s="1649"/>
      <c r="Y692" s="1649"/>
      <c r="Z692" s="1649"/>
      <c r="AA692" s="1649"/>
      <c r="AB692" s="1649"/>
      <c r="AC692" s="1649"/>
      <c r="AD692" s="1649"/>
      <c r="AE692" s="1649"/>
      <c r="AF692" s="1610">
        <f t="shared" si="371"/>
        <v>0</v>
      </c>
      <c r="AG692" s="1649"/>
      <c r="AH692" s="1649"/>
      <c r="AI692" s="1649"/>
      <c r="AJ692" s="1649"/>
      <c r="AK692" s="1649"/>
      <c r="AL692" s="1649"/>
      <c r="AM692" s="1649"/>
      <c r="AN692" s="1649"/>
      <c r="AO692" s="1649"/>
      <c r="AP692" s="1649"/>
      <c r="AQ692" s="1649"/>
      <c r="AR692" s="1709"/>
      <c r="AS692" s="1779">
        <f t="shared" si="372"/>
        <v>0</v>
      </c>
      <c r="AT692" s="1711">
        <f t="shared" si="393"/>
        <v>0</v>
      </c>
      <c r="AU692" s="1611">
        <f t="shared" si="373"/>
        <v>0</v>
      </c>
      <c r="AV692" s="1611">
        <f t="shared" si="374"/>
        <v>0</v>
      </c>
      <c r="AW692" s="1611">
        <f t="shared" si="375"/>
        <v>0</v>
      </c>
      <c r="AX692" s="1611">
        <f t="shared" si="376"/>
        <v>0</v>
      </c>
      <c r="AY692" s="1611">
        <f t="shared" si="377"/>
        <v>0</v>
      </c>
      <c r="AZ692" s="1611">
        <f t="shared" si="378"/>
        <v>0</v>
      </c>
      <c r="BA692" s="1611">
        <f t="shared" si="379"/>
        <v>0</v>
      </c>
      <c r="BB692" s="1611">
        <f t="shared" si="380"/>
        <v>0</v>
      </c>
      <c r="BC692" s="1611">
        <f t="shared" si="381"/>
        <v>0</v>
      </c>
      <c r="BD692" s="1611">
        <f t="shared" si="382"/>
        <v>0</v>
      </c>
      <c r="BE692" s="1611">
        <f t="shared" si="383"/>
        <v>0</v>
      </c>
      <c r="BF692" s="1611">
        <f t="shared" si="384"/>
        <v>0</v>
      </c>
      <c r="BG692" s="1611">
        <f t="shared" si="394"/>
        <v>0</v>
      </c>
      <c r="BH692" s="1611" t="str">
        <f t="shared" si="395"/>
        <v/>
      </c>
      <c r="BI692" s="1611" t="str">
        <f t="shared" si="396"/>
        <v/>
      </c>
      <c r="BJ692" s="1611" t="str">
        <f t="shared" si="385"/>
        <v/>
      </c>
      <c r="BK692" s="1611" t="str">
        <f t="shared" si="386"/>
        <v/>
      </c>
      <c r="BL692" s="1611" t="str">
        <f t="shared" ca="1" si="387"/>
        <v/>
      </c>
      <c r="BM692" s="1611" t="str">
        <f t="shared" si="397"/>
        <v/>
      </c>
      <c r="BN692" s="1611" t="str">
        <f t="shared" si="388"/>
        <v/>
      </c>
      <c r="BO692" s="1611" t="str">
        <f t="shared" si="389"/>
        <v/>
      </c>
      <c r="BP692" s="1611" t="str">
        <f t="shared" si="398"/>
        <v/>
      </c>
      <c r="BQ692" s="1611" t="str">
        <f t="shared" si="399"/>
        <v/>
      </c>
      <c r="BR692" s="1611" t="str">
        <f t="shared" si="400"/>
        <v/>
      </c>
      <c r="BS692" s="1611" t="str">
        <f t="shared" si="401"/>
        <v/>
      </c>
      <c r="BT692" s="1611" t="str">
        <f t="shared" si="402"/>
        <v/>
      </c>
      <c r="BU692" s="1731">
        <f t="shared" ca="1" si="403"/>
        <v>0</v>
      </c>
      <c r="BV692" s="1594"/>
      <c r="BW692" s="1594"/>
      <c r="BX692" s="1594"/>
      <c r="BY692" s="1594"/>
      <c r="BZ692" s="1594"/>
      <c r="CA692" s="1594"/>
      <c r="CB692" s="1594"/>
      <c r="CC692" s="1594"/>
      <c r="CD692" s="1594"/>
      <c r="CE692" s="1594"/>
      <c r="CF692" s="1594"/>
      <c r="CG692" s="1594"/>
      <c r="CH692" s="1594"/>
      <c r="CI692" s="1594"/>
      <c r="CJ692" s="1594"/>
      <c r="CK692" s="1594"/>
      <c r="CL692" s="1594"/>
      <c r="CM692" s="1594"/>
      <c r="CN692" s="1594"/>
      <c r="CO692" s="1594"/>
      <c r="CP692" s="1594"/>
      <c r="CQ692" s="1594"/>
      <c r="CR692" s="1594"/>
      <c r="CS692" s="1594"/>
      <c r="CT692" s="1594"/>
      <c r="CU692" s="1594"/>
      <c r="CV692" s="1594"/>
      <c r="CW692" s="1594"/>
      <c r="CX692" s="1594"/>
      <c r="CY692" s="1594"/>
      <c r="CZ692" s="1594"/>
      <c r="DA692" s="1594"/>
      <c r="DB692" s="1594"/>
      <c r="DC692" s="1594"/>
      <c r="DD692" s="1594"/>
      <c r="DE692" s="1594"/>
      <c r="DF692" s="1594"/>
      <c r="DG692" s="1594"/>
      <c r="DH692" s="1594"/>
      <c r="DI692" s="1594"/>
      <c r="DJ692" s="1594"/>
      <c r="DK692" s="1594"/>
      <c r="DL692" s="1594"/>
      <c r="DM692" s="1594"/>
      <c r="DN692" s="1594"/>
      <c r="DO692" s="1594"/>
      <c r="DP692" s="1594"/>
      <c r="DQ692" s="1594"/>
      <c r="DR692" s="1594"/>
      <c r="DS692" s="1594"/>
      <c r="DT692" s="1594"/>
      <c r="DU692" s="1594"/>
      <c r="DV692" s="1594"/>
      <c r="DW692" s="1594"/>
      <c r="DX692" s="1594"/>
      <c r="DY692" s="1594"/>
      <c r="DZ692" s="1594"/>
      <c r="EA692" s="1594"/>
      <c r="EB692" s="1594"/>
      <c r="EC692" s="1594"/>
      <c r="ED692" s="1594"/>
      <c r="EE692" s="1594"/>
      <c r="EF692" s="1594"/>
      <c r="EG692" s="1594"/>
      <c r="EH692" s="1594"/>
      <c r="EI692" s="1594"/>
      <c r="EJ692" s="1594"/>
      <c r="EK692" s="1594"/>
      <c r="EL692" s="1594"/>
      <c r="EM692" s="1594"/>
      <c r="EN692" s="1594"/>
      <c r="EO692" s="1594"/>
      <c r="EP692" s="1594"/>
      <c r="EQ692" s="1594"/>
      <c r="ER692" s="1594"/>
      <c r="ES692" s="1594"/>
    </row>
    <row r="693" spans="1:149" s="1595" customFormat="1" ht="12.5">
      <c r="A693" s="1644" t="str">
        <f t="shared" si="390"/>
        <v>Organisation</v>
      </c>
      <c r="B693" s="1758"/>
      <c r="C693" s="1758"/>
      <c r="D693" s="1758"/>
      <c r="E693" s="1761"/>
      <c r="F693" s="1592"/>
      <c r="G693" s="1714">
        <f t="shared" si="391"/>
        <v>0</v>
      </c>
      <c r="H693" s="1645"/>
      <c r="I693" s="1714">
        <f t="shared" si="392"/>
        <v>0</v>
      </c>
      <c r="J693" s="1646"/>
      <c r="K693" s="1646"/>
      <c r="L693" s="1592"/>
      <c r="M693" s="1597"/>
      <c r="N693" s="1597"/>
      <c r="O693" s="1646"/>
      <c r="P693" s="1647"/>
      <c r="Q693" s="1647"/>
      <c r="R693" s="1648"/>
      <c r="S693" s="1603"/>
      <c r="T693" s="1649"/>
      <c r="U693" s="1649"/>
      <c r="V693" s="1649"/>
      <c r="W693" s="1649"/>
      <c r="X693" s="1649"/>
      <c r="Y693" s="1649"/>
      <c r="Z693" s="1649"/>
      <c r="AA693" s="1649"/>
      <c r="AB693" s="1649"/>
      <c r="AC693" s="1649"/>
      <c r="AD693" s="1649"/>
      <c r="AE693" s="1649"/>
      <c r="AF693" s="1610">
        <f t="shared" si="371"/>
        <v>0</v>
      </c>
      <c r="AG693" s="1649"/>
      <c r="AH693" s="1649"/>
      <c r="AI693" s="1649"/>
      <c r="AJ693" s="1649"/>
      <c r="AK693" s="1649"/>
      <c r="AL693" s="1649"/>
      <c r="AM693" s="1649"/>
      <c r="AN693" s="1649"/>
      <c r="AO693" s="1649"/>
      <c r="AP693" s="1649"/>
      <c r="AQ693" s="1649"/>
      <c r="AR693" s="1709"/>
      <c r="AS693" s="1779">
        <f t="shared" si="372"/>
        <v>0</v>
      </c>
      <c r="AT693" s="1711">
        <f t="shared" si="393"/>
        <v>0</v>
      </c>
      <c r="AU693" s="1611">
        <f t="shared" si="373"/>
        <v>0</v>
      </c>
      <c r="AV693" s="1611">
        <f t="shared" si="374"/>
        <v>0</v>
      </c>
      <c r="AW693" s="1611">
        <f t="shared" si="375"/>
        <v>0</v>
      </c>
      <c r="AX693" s="1611">
        <f t="shared" si="376"/>
        <v>0</v>
      </c>
      <c r="AY693" s="1611">
        <f t="shared" si="377"/>
        <v>0</v>
      </c>
      <c r="AZ693" s="1611">
        <f t="shared" si="378"/>
        <v>0</v>
      </c>
      <c r="BA693" s="1611">
        <f t="shared" si="379"/>
        <v>0</v>
      </c>
      <c r="BB693" s="1611">
        <f t="shared" si="380"/>
        <v>0</v>
      </c>
      <c r="BC693" s="1611">
        <f t="shared" si="381"/>
        <v>0</v>
      </c>
      <c r="BD693" s="1611">
        <f t="shared" si="382"/>
        <v>0</v>
      </c>
      <c r="BE693" s="1611">
        <f t="shared" si="383"/>
        <v>0</v>
      </c>
      <c r="BF693" s="1611">
        <f t="shared" si="384"/>
        <v>0</v>
      </c>
      <c r="BG693" s="1611">
        <f t="shared" si="394"/>
        <v>0</v>
      </c>
      <c r="BH693" s="1611" t="str">
        <f t="shared" si="395"/>
        <v/>
      </c>
      <c r="BI693" s="1611" t="str">
        <f t="shared" si="396"/>
        <v/>
      </c>
      <c r="BJ693" s="1611" t="str">
        <f t="shared" si="385"/>
        <v/>
      </c>
      <c r="BK693" s="1611" t="str">
        <f t="shared" si="386"/>
        <v/>
      </c>
      <c r="BL693" s="1611" t="str">
        <f t="shared" ca="1" si="387"/>
        <v/>
      </c>
      <c r="BM693" s="1611" t="str">
        <f t="shared" si="397"/>
        <v/>
      </c>
      <c r="BN693" s="1611" t="str">
        <f t="shared" si="388"/>
        <v/>
      </c>
      <c r="BO693" s="1611" t="str">
        <f t="shared" si="389"/>
        <v/>
      </c>
      <c r="BP693" s="1611" t="str">
        <f t="shared" si="398"/>
        <v/>
      </c>
      <c r="BQ693" s="1611" t="str">
        <f t="shared" si="399"/>
        <v/>
      </c>
      <c r="BR693" s="1611" t="str">
        <f t="shared" si="400"/>
        <v/>
      </c>
      <c r="BS693" s="1611" t="str">
        <f t="shared" si="401"/>
        <v/>
      </c>
      <c r="BT693" s="1611" t="str">
        <f t="shared" si="402"/>
        <v/>
      </c>
      <c r="BU693" s="1731">
        <f t="shared" ca="1" si="403"/>
        <v>0</v>
      </c>
      <c r="BV693" s="1594"/>
      <c r="BW693" s="1594"/>
      <c r="BX693" s="1594"/>
      <c r="BY693" s="1594"/>
      <c r="BZ693" s="1594"/>
      <c r="CA693" s="1594"/>
      <c r="CB693" s="1594"/>
      <c r="CC693" s="1594"/>
      <c r="CD693" s="1594"/>
      <c r="CE693" s="1594"/>
      <c r="CF693" s="1594"/>
      <c r="CG693" s="1594"/>
      <c r="CH693" s="1594"/>
      <c r="CI693" s="1594"/>
      <c r="CJ693" s="1594"/>
      <c r="CK693" s="1594"/>
      <c r="CL693" s="1594"/>
      <c r="CM693" s="1594"/>
      <c r="CN693" s="1594"/>
      <c r="CO693" s="1594"/>
      <c r="CP693" s="1594"/>
      <c r="CQ693" s="1594"/>
      <c r="CR693" s="1594"/>
      <c r="CS693" s="1594"/>
      <c r="CT693" s="1594"/>
      <c r="CU693" s="1594"/>
      <c r="CV693" s="1594"/>
      <c r="CW693" s="1594"/>
      <c r="CX693" s="1594"/>
      <c r="CY693" s="1594"/>
      <c r="CZ693" s="1594"/>
      <c r="DA693" s="1594"/>
      <c r="DB693" s="1594"/>
      <c r="DC693" s="1594"/>
      <c r="DD693" s="1594"/>
      <c r="DE693" s="1594"/>
      <c r="DF693" s="1594"/>
      <c r="DG693" s="1594"/>
      <c r="DH693" s="1594"/>
      <c r="DI693" s="1594"/>
      <c r="DJ693" s="1594"/>
      <c r="DK693" s="1594"/>
      <c r="DL693" s="1594"/>
      <c r="DM693" s="1594"/>
      <c r="DN693" s="1594"/>
      <c r="DO693" s="1594"/>
      <c r="DP693" s="1594"/>
      <c r="DQ693" s="1594"/>
      <c r="DR693" s="1594"/>
      <c r="DS693" s="1594"/>
      <c r="DT693" s="1594"/>
      <c r="DU693" s="1594"/>
      <c r="DV693" s="1594"/>
      <c r="DW693" s="1594"/>
      <c r="DX693" s="1594"/>
      <c r="DY693" s="1594"/>
      <c r="DZ693" s="1594"/>
      <c r="EA693" s="1594"/>
      <c r="EB693" s="1594"/>
      <c r="EC693" s="1594"/>
      <c r="ED693" s="1594"/>
      <c r="EE693" s="1594"/>
      <c r="EF693" s="1594"/>
      <c r="EG693" s="1594"/>
      <c r="EH693" s="1594"/>
      <c r="EI693" s="1594"/>
      <c r="EJ693" s="1594"/>
      <c r="EK693" s="1594"/>
      <c r="EL693" s="1594"/>
      <c r="EM693" s="1594"/>
      <c r="EN693" s="1594"/>
      <c r="EO693" s="1594"/>
      <c r="EP693" s="1594"/>
      <c r="EQ693" s="1594"/>
      <c r="ER693" s="1594"/>
      <c r="ES693" s="1594"/>
    </row>
    <row r="694" spans="1:149" s="1595" customFormat="1" ht="12.5">
      <c r="A694" s="1644" t="str">
        <f t="shared" si="390"/>
        <v>Organisation</v>
      </c>
      <c r="B694" s="1758"/>
      <c r="C694" s="1758"/>
      <c r="D694" s="1758"/>
      <c r="E694" s="1761"/>
      <c r="F694" s="1592"/>
      <c r="G694" s="1714">
        <f t="shared" si="391"/>
        <v>0</v>
      </c>
      <c r="H694" s="1645"/>
      <c r="I694" s="1714">
        <f t="shared" si="392"/>
        <v>0</v>
      </c>
      <c r="J694" s="1646"/>
      <c r="K694" s="1646"/>
      <c r="L694" s="1592"/>
      <c r="M694" s="1597"/>
      <c r="N694" s="1597"/>
      <c r="O694" s="1646"/>
      <c r="P694" s="1647"/>
      <c r="Q694" s="1647"/>
      <c r="R694" s="1648"/>
      <c r="S694" s="1603"/>
      <c r="T694" s="1649"/>
      <c r="U694" s="1649"/>
      <c r="V694" s="1649"/>
      <c r="W694" s="1649"/>
      <c r="X694" s="1649"/>
      <c r="Y694" s="1649"/>
      <c r="Z694" s="1649"/>
      <c r="AA694" s="1649"/>
      <c r="AB694" s="1649"/>
      <c r="AC694" s="1649"/>
      <c r="AD694" s="1649"/>
      <c r="AE694" s="1649"/>
      <c r="AF694" s="1610">
        <f t="shared" si="371"/>
        <v>0</v>
      </c>
      <c r="AG694" s="1649"/>
      <c r="AH694" s="1649"/>
      <c r="AI694" s="1649"/>
      <c r="AJ694" s="1649"/>
      <c r="AK694" s="1649"/>
      <c r="AL694" s="1649"/>
      <c r="AM694" s="1649"/>
      <c r="AN694" s="1649"/>
      <c r="AO694" s="1649"/>
      <c r="AP694" s="1649"/>
      <c r="AQ694" s="1649"/>
      <c r="AR694" s="1709"/>
      <c r="AS694" s="1779">
        <f t="shared" si="372"/>
        <v>0</v>
      </c>
      <c r="AT694" s="1711">
        <f t="shared" si="393"/>
        <v>0</v>
      </c>
      <c r="AU694" s="1611">
        <f t="shared" si="373"/>
        <v>0</v>
      </c>
      <c r="AV694" s="1611">
        <f t="shared" si="374"/>
        <v>0</v>
      </c>
      <c r="AW694" s="1611">
        <f t="shared" si="375"/>
        <v>0</v>
      </c>
      <c r="AX694" s="1611">
        <f t="shared" si="376"/>
        <v>0</v>
      </c>
      <c r="AY694" s="1611">
        <f t="shared" si="377"/>
        <v>0</v>
      </c>
      <c r="AZ694" s="1611">
        <f t="shared" si="378"/>
        <v>0</v>
      </c>
      <c r="BA694" s="1611">
        <f t="shared" si="379"/>
        <v>0</v>
      </c>
      <c r="BB694" s="1611">
        <f t="shared" si="380"/>
        <v>0</v>
      </c>
      <c r="BC694" s="1611">
        <f t="shared" si="381"/>
        <v>0</v>
      </c>
      <c r="BD694" s="1611">
        <f t="shared" si="382"/>
        <v>0</v>
      </c>
      <c r="BE694" s="1611">
        <f t="shared" si="383"/>
        <v>0</v>
      </c>
      <c r="BF694" s="1611">
        <f t="shared" si="384"/>
        <v>0</v>
      </c>
      <c r="BG694" s="1611">
        <f t="shared" si="394"/>
        <v>0</v>
      </c>
      <c r="BH694" s="1611" t="str">
        <f t="shared" si="395"/>
        <v/>
      </c>
      <c r="BI694" s="1611" t="str">
        <f t="shared" si="396"/>
        <v/>
      </c>
      <c r="BJ694" s="1611" t="str">
        <f t="shared" si="385"/>
        <v/>
      </c>
      <c r="BK694" s="1611" t="str">
        <f t="shared" si="386"/>
        <v/>
      </c>
      <c r="BL694" s="1611" t="str">
        <f t="shared" ca="1" si="387"/>
        <v/>
      </c>
      <c r="BM694" s="1611" t="str">
        <f t="shared" si="397"/>
        <v/>
      </c>
      <c r="BN694" s="1611" t="str">
        <f t="shared" si="388"/>
        <v/>
      </c>
      <c r="BO694" s="1611" t="str">
        <f t="shared" si="389"/>
        <v/>
      </c>
      <c r="BP694" s="1611" t="str">
        <f t="shared" si="398"/>
        <v/>
      </c>
      <c r="BQ694" s="1611" t="str">
        <f t="shared" si="399"/>
        <v/>
      </c>
      <c r="BR694" s="1611" t="str">
        <f t="shared" si="400"/>
        <v/>
      </c>
      <c r="BS694" s="1611" t="str">
        <f t="shared" si="401"/>
        <v/>
      </c>
      <c r="BT694" s="1611" t="str">
        <f t="shared" si="402"/>
        <v/>
      </c>
      <c r="BU694" s="1731">
        <f t="shared" ca="1" si="403"/>
        <v>0</v>
      </c>
      <c r="BV694" s="1594"/>
      <c r="BW694" s="1594"/>
      <c r="BX694" s="1594"/>
      <c r="BY694" s="1594"/>
      <c r="BZ694" s="1594"/>
      <c r="CA694" s="1594"/>
      <c r="CB694" s="1594"/>
      <c r="CC694" s="1594"/>
      <c r="CD694" s="1594"/>
      <c r="CE694" s="1594"/>
      <c r="CF694" s="1594"/>
      <c r="CG694" s="1594"/>
      <c r="CH694" s="1594"/>
      <c r="CI694" s="1594"/>
      <c r="CJ694" s="1594"/>
      <c r="CK694" s="1594"/>
      <c r="CL694" s="1594"/>
      <c r="CM694" s="1594"/>
      <c r="CN694" s="1594"/>
      <c r="CO694" s="1594"/>
      <c r="CP694" s="1594"/>
      <c r="CQ694" s="1594"/>
      <c r="CR694" s="1594"/>
      <c r="CS694" s="1594"/>
      <c r="CT694" s="1594"/>
      <c r="CU694" s="1594"/>
      <c r="CV694" s="1594"/>
      <c r="CW694" s="1594"/>
      <c r="CX694" s="1594"/>
      <c r="CY694" s="1594"/>
      <c r="CZ694" s="1594"/>
      <c r="DA694" s="1594"/>
      <c r="DB694" s="1594"/>
      <c r="DC694" s="1594"/>
      <c r="DD694" s="1594"/>
      <c r="DE694" s="1594"/>
      <c r="DF694" s="1594"/>
      <c r="DG694" s="1594"/>
      <c r="DH694" s="1594"/>
      <c r="DI694" s="1594"/>
      <c r="DJ694" s="1594"/>
      <c r="DK694" s="1594"/>
      <c r="DL694" s="1594"/>
      <c r="DM694" s="1594"/>
      <c r="DN694" s="1594"/>
      <c r="DO694" s="1594"/>
      <c r="DP694" s="1594"/>
      <c r="DQ694" s="1594"/>
      <c r="DR694" s="1594"/>
      <c r="DS694" s="1594"/>
      <c r="DT694" s="1594"/>
      <c r="DU694" s="1594"/>
      <c r="DV694" s="1594"/>
      <c r="DW694" s="1594"/>
      <c r="DX694" s="1594"/>
      <c r="DY694" s="1594"/>
      <c r="DZ694" s="1594"/>
      <c r="EA694" s="1594"/>
      <c r="EB694" s="1594"/>
      <c r="EC694" s="1594"/>
      <c r="ED694" s="1594"/>
      <c r="EE694" s="1594"/>
      <c r="EF694" s="1594"/>
      <c r="EG694" s="1594"/>
      <c r="EH694" s="1594"/>
      <c r="EI694" s="1594"/>
      <c r="EJ694" s="1594"/>
      <c r="EK694" s="1594"/>
      <c r="EL694" s="1594"/>
      <c r="EM694" s="1594"/>
      <c r="EN694" s="1594"/>
      <c r="EO694" s="1594"/>
      <c r="EP694" s="1594"/>
      <c r="EQ694" s="1594"/>
      <c r="ER694" s="1594"/>
      <c r="ES694" s="1594"/>
    </row>
    <row r="695" spans="1:149" s="1595" customFormat="1" ht="12.5">
      <c r="A695" s="1644" t="str">
        <f t="shared" si="390"/>
        <v>Organisation</v>
      </c>
      <c r="B695" s="1758"/>
      <c r="C695" s="1758"/>
      <c r="D695" s="1758"/>
      <c r="E695" s="1761"/>
      <c r="F695" s="1592"/>
      <c r="G695" s="1714">
        <f t="shared" si="391"/>
        <v>0</v>
      </c>
      <c r="H695" s="1645"/>
      <c r="I695" s="1714">
        <f t="shared" si="392"/>
        <v>0</v>
      </c>
      <c r="J695" s="1646"/>
      <c r="K695" s="1646"/>
      <c r="L695" s="1592"/>
      <c r="M695" s="1597"/>
      <c r="N695" s="1597"/>
      <c r="O695" s="1646"/>
      <c r="P695" s="1647"/>
      <c r="Q695" s="1647"/>
      <c r="R695" s="1648"/>
      <c r="S695" s="1603"/>
      <c r="T695" s="1649"/>
      <c r="U695" s="1649"/>
      <c r="V695" s="1649"/>
      <c r="W695" s="1649"/>
      <c r="X695" s="1649"/>
      <c r="Y695" s="1649"/>
      <c r="Z695" s="1649"/>
      <c r="AA695" s="1649"/>
      <c r="AB695" s="1649"/>
      <c r="AC695" s="1649"/>
      <c r="AD695" s="1649"/>
      <c r="AE695" s="1649"/>
      <c r="AF695" s="1610">
        <f t="shared" si="371"/>
        <v>0</v>
      </c>
      <c r="AG695" s="1649"/>
      <c r="AH695" s="1649"/>
      <c r="AI695" s="1649"/>
      <c r="AJ695" s="1649"/>
      <c r="AK695" s="1649"/>
      <c r="AL695" s="1649"/>
      <c r="AM695" s="1649"/>
      <c r="AN695" s="1649"/>
      <c r="AO695" s="1649"/>
      <c r="AP695" s="1649"/>
      <c r="AQ695" s="1649"/>
      <c r="AR695" s="1709"/>
      <c r="AS695" s="1779">
        <f t="shared" si="372"/>
        <v>0</v>
      </c>
      <c r="AT695" s="1711">
        <f t="shared" si="393"/>
        <v>0</v>
      </c>
      <c r="AU695" s="1611">
        <f t="shared" si="373"/>
        <v>0</v>
      </c>
      <c r="AV695" s="1611">
        <f t="shared" si="374"/>
        <v>0</v>
      </c>
      <c r="AW695" s="1611">
        <f t="shared" si="375"/>
        <v>0</v>
      </c>
      <c r="AX695" s="1611">
        <f t="shared" si="376"/>
        <v>0</v>
      </c>
      <c r="AY695" s="1611">
        <f t="shared" si="377"/>
        <v>0</v>
      </c>
      <c r="AZ695" s="1611">
        <f t="shared" si="378"/>
        <v>0</v>
      </c>
      <c r="BA695" s="1611">
        <f t="shared" si="379"/>
        <v>0</v>
      </c>
      <c r="BB695" s="1611">
        <f t="shared" si="380"/>
        <v>0</v>
      </c>
      <c r="BC695" s="1611">
        <f t="shared" si="381"/>
        <v>0</v>
      </c>
      <c r="BD695" s="1611">
        <f t="shared" si="382"/>
        <v>0</v>
      </c>
      <c r="BE695" s="1611">
        <f t="shared" si="383"/>
        <v>0</v>
      </c>
      <c r="BF695" s="1611">
        <f t="shared" si="384"/>
        <v>0</v>
      </c>
      <c r="BG695" s="1611">
        <f t="shared" si="394"/>
        <v>0</v>
      </c>
      <c r="BH695" s="1611" t="str">
        <f t="shared" si="395"/>
        <v/>
      </c>
      <c r="BI695" s="1611" t="str">
        <f t="shared" si="396"/>
        <v/>
      </c>
      <c r="BJ695" s="1611" t="str">
        <f t="shared" si="385"/>
        <v/>
      </c>
      <c r="BK695" s="1611" t="str">
        <f t="shared" si="386"/>
        <v/>
      </c>
      <c r="BL695" s="1611" t="str">
        <f t="shared" ca="1" si="387"/>
        <v/>
      </c>
      <c r="BM695" s="1611" t="str">
        <f t="shared" si="397"/>
        <v/>
      </c>
      <c r="BN695" s="1611" t="str">
        <f t="shared" si="388"/>
        <v/>
      </c>
      <c r="BO695" s="1611" t="str">
        <f t="shared" si="389"/>
        <v/>
      </c>
      <c r="BP695" s="1611" t="str">
        <f t="shared" si="398"/>
        <v/>
      </c>
      <c r="BQ695" s="1611" t="str">
        <f t="shared" si="399"/>
        <v/>
      </c>
      <c r="BR695" s="1611" t="str">
        <f t="shared" si="400"/>
        <v/>
      </c>
      <c r="BS695" s="1611" t="str">
        <f t="shared" si="401"/>
        <v/>
      </c>
      <c r="BT695" s="1611" t="str">
        <f t="shared" si="402"/>
        <v/>
      </c>
      <c r="BU695" s="1731">
        <f t="shared" ca="1" si="403"/>
        <v>0</v>
      </c>
      <c r="BV695" s="1594"/>
      <c r="BW695" s="1594"/>
      <c r="BX695" s="1594"/>
      <c r="BY695" s="1594"/>
      <c r="BZ695" s="1594"/>
      <c r="CA695" s="1594"/>
      <c r="CB695" s="1594"/>
      <c r="CC695" s="1594"/>
      <c r="CD695" s="1594"/>
      <c r="CE695" s="1594"/>
      <c r="CF695" s="1594"/>
      <c r="CG695" s="1594"/>
      <c r="CH695" s="1594"/>
      <c r="CI695" s="1594"/>
      <c r="CJ695" s="1594"/>
      <c r="CK695" s="1594"/>
      <c r="CL695" s="1594"/>
      <c r="CM695" s="1594"/>
      <c r="CN695" s="1594"/>
      <c r="CO695" s="1594"/>
      <c r="CP695" s="1594"/>
      <c r="CQ695" s="1594"/>
      <c r="CR695" s="1594"/>
      <c r="CS695" s="1594"/>
      <c r="CT695" s="1594"/>
      <c r="CU695" s="1594"/>
      <c r="CV695" s="1594"/>
      <c r="CW695" s="1594"/>
      <c r="CX695" s="1594"/>
      <c r="CY695" s="1594"/>
      <c r="CZ695" s="1594"/>
      <c r="DA695" s="1594"/>
      <c r="DB695" s="1594"/>
      <c r="DC695" s="1594"/>
      <c r="DD695" s="1594"/>
      <c r="DE695" s="1594"/>
      <c r="DF695" s="1594"/>
      <c r="DG695" s="1594"/>
      <c r="DH695" s="1594"/>
      <c r="DI695" s="1594"/>
      <c r="DJ695" s="1594"/>
      <c r="DK695" s="1594"/>
      <c r="DL695" s="1594"/>
      <c r="DM695" s="1594"/>
      <c r="DN695" s="1594"/>
      <c r="DO695" s="1594"/>
      <c r="DP695" s="1594"/>
      <c r="DQ695" s="1594"/>
      <c r="DR695" s="1594"/>
      <c r="DS695" s="1594"/>
      <c r="DT695" s="1594"/>
      <c r="DU695" s="1594"/>
      <c r="DV695" s="1594"/>
      <c r="DW695" s="1594"/>
      <c r="DX695" s="1594"/>
      <c r="DY695" s="1594"/>
      <c r="DZ695" s="1594"/>
      <c r="EA695" s="1594"/>
      <c r="EB695" s="1594"/>
      <c r="EC695" s="1594"/>
      <c r="ED695" s="1594"/>
      <c r="EE695" s="1594"/>
      <c r="EF695" s="1594"/>
      <c r="EG695" s="1594"/>
      <c r="EH695" s="1594"/>
      <c r="EI695" s="1594"/>
      <c r="EJ695" s="1594"/>
      <c r="EK695" s="1594"/>
      <c r="EL695" s="1594"/>
      <c r="EM695" s="1594"/>
      <c r="EN695" s="1594"/>
      <c r="EO695" s="1594"/>
      <c r="EP695" s="1594"/>
      <c r="EQ695" s="1594"/>
      <c r="ER695" s="1594"/>
      <c r="ES695" s="1594"/>
    </row>
    <row r="696" spans="1:149" s="1595" customFormat="1" ht="12.5">
      <c r="A696" s="1644" t="str">
        <f t="shared" si="390"/>
        <v>Organisation</v>
      </c>
      <c r="B696" s="1758"/>
      <c r="C696" s="1758"/>
      <c r="D696" s="1758"/>
      <c r="E696" s="1761"/>
      <c r="F696" s="1592"/>
      <c r="G696" s="1714">
        <f t="shared" si="391"/>
        <v>0</v>
      </c>
      <c r="H696" s="1645"/>
      <c r="I696" s="1714">
        <f t="shared" si="392"/>
        <v>0</v>
      </c>
      <c r="J696" s="1646"/>
      <c r="K696" s="1646"/>
      <c r="L696" s="1592"/>
      <c r="M696" s="1597"/>
      <c r="N696" s="1597"/>
      <c r="O696" s="1646"/>
      <c r="P696" s="1647"/>
      <c r="Q696" s="1647"/>
      <c r="R696" s="1648"/>
      <c r="S696" s="1603"/>
      <c r="T696" s="1649"/>
      <c r="U696" s="1649"/>
      <c r="V696" s="1649"/>
      <c r="W696" s="1649"/>
      <c r="X696" s="1649"/>
      <c r="Y696" s="1649"/>
      <c r="Z696" s="1649"/>
      <c r="AA696" s="1649"/>
      <c r="AB696" s="1649"/>
      <c r="AC696" s="1649"/>
      <c r="AD696" s="1649"/>
      <c r="AE696" s="1649"/>
      <c r="AF696" s="1610">
        <f t="shared" si="371"/>
        <v>0</v>
      </c>
      <c r="AG696" s="1649"/>
      <c r="AH696" s="1649"/>
      <c r="AI696" s="1649"/>
      <c r="AJ696" s="1649"/>
      <c r="AK696" s="1649"/>
      <c r="AL696" s="1649"/>
      <c r="AM696" s="1649"/>
      <c r="AN696" s="1649"/>
      <c r="AO696" s="1649"/>
      <c r="AP696" s="1649"/>
      <c r="AQ696" s="1649"/>
      <c r="AR696" s="1709"/>
      <c r="AS696" s="1779">
        <f t="shared" si="372"/>
        <v>0</v>
      </c>
      <c r="AT696" s="1711">
        <f t="shared" si="393"/>
        <v>0</v>
      </c>
      <c r="AU696" s="1611">
        <f t="shared" si="373"/>
        <v>0</v>
      </c>
      <c r="AV696" s="1611">
        <f t="shared" si="374"/>
        <v>0</v>
      </c>
      <c r="AW696" s="1611">
        <f t="shared" si="375"/>
        <v>0</v>
      </c>
      <c r="AX696" s="1611">
        <f t="shared" si="376"/>
        <v>0</v>
      </c>
      <c r="AY696" s="1611">
        <f t="shared" si="377"/>
        <v>0</v>
      </c>
      <c r="AZ696" s="1611">
        <f t="shared" si="378"/>
        <v>0</v>
      </c>
      <c r="BA696" s="1611">
        <f t="shared" si="379"/>
        <v>0</v>
      </c>
      <c r="BB696" s="1611">
        <f t="shared" si="380"/>
        <v>0</v>
      </c>
      <c r="BC696" s="1611">
        <f t="shared" si="381"/>
        <v>0</v>
      </c>
      <c r="BD696" s="1611">
        <f t="shared" si="382"/>
        <v>0</v>
      </c>
      <c r="BE696" s="1611">
        <f t="shared" si="383"/>
        <v>0</v>
      </c>
      <c r="BF696" s="1611">
        <f t="shared" si="384"/>
        <v>0</v>
      </c>
      <c r="BG696" s="1611">
        <f t="shared" si="394"/>
        <v>0</v>
      </c>
      <c r="BH696" s="1611" t="str">
        <f t="shared" si="395"/>
        <v/>
      </c>
      <c r="BI696" s="1611" t="str">
        <f t="shared" si="396"/>
        <v/>
      </c>
      <c r="BJ696" s="1611" t="str">
        <f t="shared" si="385"/>
        <v/>
      </c>
      <c r="BK696" s="1611" t="str">
        <f t="shared" si="386"/>
        <v/>
      </c>
      <c r="BL696" s="1611" t="str">
        <f t="shared" ca="1" si="387"/>
        <v/>
      </c>
      <c r="BM696" s="1611" t="str">
        <f t="shared" si="397"/>
        <v/>
      </c>
      <c r="BN696" s="1611" t="str">
        <f t="shared" si="388"/>
        <v/>
      </c>
      <c r="BO696" s="1611" t="str">
        <f t="shared" si="389"/>
        <v/>
      </c>
      <c r="BP696" s="1611" t="str">
        <f t="shared" si="398"/>
        <v/>
      </c>
      <c r="BQ696" s="1611" t="str">
        <f t="shared" si="399"/>
        <v/>
      </c>
      <c r="BR696" s="1611" t="str">
        <f t="shared" si="400"/>
        <v/>
      </c>
      <c r="BS696" s="1611" t="str">
        <f t="shared" si="401"/>
        <v/>
      </c>
      <c r="BT696" s="1611" t="str">
        <f t="shared" si="402"/>
        <v/>
      </c>
      <c r="BU696" s="1731">
        <f t="shared" ca="1" si="403"/>
        <v>0</v>
      </c>
      <c r="BV696" s="1594"/>
      <c r="BW696" s="1594"/>
      <c r="BX696" s="1594"/>
      <c r="BY696" s="1594"/>
      <c r="BZ696" s="1594"/>
      <c r="CA696" s="1594"/>
      <c r="CB696" s="1594"/>
      <c r="CC696" s="1594"/>
      <c r="CD696" s="1594"/>
      <c r="CE696" s="1594"/>
      <c r="CF696" s="1594"/>
      <c r="CG696" s="1594"/>
      <c r="CH696" s="1594"/>
      <c r="CI696" s="1594"/>
      <c r="CJ696" s="1594"/>
      <c r="CK696" s="1594"/>
      <c r="CL696" s="1594"/>
      <c r="CM696" s="1594"/>
      <c r="CN696" s="1594"/>
      <c r="CO696" s="1594"/>
      <c r="CP696" s="1594"/>
      <c r="CQ696" s="1594"/>
      <c r="CR696" s="1594"/>
      <c r="CS696" s="1594"/>
      <c r="CT696" s="1594"/>
      <c r="CU696" s="1594"/>
      <c r="CV696" s="1594"/>
      <c r="CW696" s="1594"/>
      <c r="CX696" s="1594"/>
      <c r="CY696" s="1594"/>
      <c r="CZ696" s="1594"/>
      <c r="DA696" s="1594"/>
      <c r="DB696" s="1594"/>
      <c r="DC696" s="1594"/>
      <c r="DD696" s="1594"/>
      <c r="DE696" s="1594"/>
      <c r="DF696" s="1594"/>
      <c r="DG696" s="1594"/>
      <c r="DH696" s="1594"/>
      <c r="DI696" s="1594"/>
      <c r="DJ696" s="1594"/>
      <c r="DK696" s="1594"/>
      <c r="DL696" s="1594"/>
      <c r="DM696" s="1594"/>
      <c r="DN696" s="1594"/>
      <c r="DO696" s="1594"/>
      <c r="DP696" s="1594"/>
      <c r="DQ696" s="1594"/>
      <c r="DR696" s="1594"/>
      <c r="DS696" s="1594"/>
      <c r="DT696" s="1594"/>
      <c r="DU696" s="1594"/>
      <c r="DV696" s="1594"/>
      <c r="DW696" s="1594"/>
      <c r="DX696" s="1594"/>
      <c r="DY696" s="1594"/>
      <c r="DZ696" s="1594"/>
      <c r="EA696" s="1594"/>
      <c r="EB696" s="1594"/>
      <c r="EC696" s="1594"/>
      <c r="ED696" s="1594"/>
      <c r="EE696" s="1594"/>
      <c r="EF696" s="1594"/>
      <c r="EG696" s="1594"/>
      <c r="EH696" s="1594"/>
      <c r="EI696" s="1594"/>
      <c r="EJ696" s="1594"/>
      <c r="EK696" s="1594"/>
      <c r="EL696" s="1594"/>
      <c r="EM696" s="1594"/>
      <c r="EN696" s="1594"/>
      <c r="EO696" s="1594"/>
      <c r="EP696" s="1594"/>
      <c r="EQ696" s="1594"/>
      <c r="ER696" s="1594"/>
      <c r="ES696" s="1594"/>
    </row>
    <row r="697" spans="1:149" s="1595" customFormat="1" ht="12.5">
      <c r="A697" s="1644" t="str">
        <f t="shared" si="390"/>
        <v>Organisation</v>
      </c>
      <c r="B697" s="1758"/>
      <c r="C697" s="1758"/>
      <c r="D697" s="1758"/>
      <c r="E697" s="1761"/>
      <c r="F697" s="1592"/>
      <c r="G697" s="1714">
        <f t="shared" si="391"/>
        <v>0</v>
      </c>
      <c r="H697" s="1645"/>
      <c r="I697" s="1714">
        <f t="shared" si="392"/>
        <v>0</v>
      </c>
      <c r="J697" s="1646"/>
      <c r="K697" s="1646"/>
      <c r="L697" s="1592"/>
      <c r="M697" s="1597"/>
      <c r="N697" s="1597"/>
      <c r="O697" s="1646"/>
      <c r="P697" s="1647"/>
      <c r="Q697" s="1647"/>
      <c r="R697" s="1648"/>
      <c r="S697" s="1603"/>
      <c r="T697" s="1649"/>
      <c r="U697" s="1649"/>
      <c r="V697" s="1649"/>
      <c r="W697" s="1649"/>
      <c r="X697" s="1649"/>
      <c r="Y697" s="1649"/>
      <c r="Z697" s="1649"/>
      <c r="AA697" s="1649"/>
      <c r="AB697" s="1649"/>
      <c r="AC697" s="1649"/>
      <c r="AD697" s="1649"/>
      <c r="AE697" s="1649"/>
      <c r="AF697" s="1610">
        <f t="shared" si="371"/>
        <v>0</v>
      </c>
      <c r="AG697" s="1649"/>
      <c r="AH697" s="1649"/>
      <c r="AI697" s="1649"/>
      <c r="AJ697" s="1649"/>
      <c r="AK697" s="1649"/>
      <c r="AL697" s="1649"/>
      <c r="AM697" s="1649"/>
      <c r="AN697" s="1649"/>
      <c r="AO697" s="1649"/>
      <c r="AP697" s="1649"/>
      <c r="AQ697" s="1649"/>
      <c r="AR697" s="1709"/>
      <c r="AS697" s="1779">
        <f t="shared" si="372"/>
        <v>0</v>
      </c>
      <c r="AT697" s="1711">
        <f t="shared" si="393"/>
        <v>0</v>
      </c>
      <c r="AU697" s="1611">
        <f t="shared" si="373"/>
        <v>0</v>
      </c>
      <c r="AV697" s="1611">
        <f t="shared" si="374"/>
        <v>0</v>
      </c>
      <c r="AW697" s="1611">
        <f t="shared" si="375"/>
        <v>0</v>
      </c>
      <c r="AX697" s="1611">
        <f t="shared" si="376"/>
        <v>0</v>
      </c>
      <c r="AY697" s="1611">
        <f t="shared" si="377"/>
        <v>0</v>
      </c>
      <c r="AZ697" s="1611">
        <f t="shared" si="378"/>
        <v>0</v>
      </c>
      <c r="BA697" s="1611">
        <f t="shared" si="379"/>
        <v>0</v>
      </c>
      <c r="BB697" s="1611">
        <f t="shared" si="380"/>
        <v>0</v>
      </c>
      <c r="BC697" s="1611">
        <f t="shared" si="381"/>
        <v>0</v>
      </c>
      <c r="BD697" s="1611">
        <f t="shared" si="382"/>
        <v>0</v>
      </c>
      <c r="BE697" s="1611">
        <f t="shared" si="383"/>
        <v>0</v>
      </c>
      <c r="BF697" s="1611">
        <f t="shared" si="384"/>
        <v>0</v>
      </c>
      <c r="BG697" s="1611">
        <f t="shared" si="394"/>
        <v>0</v>
      </c>
      <c r="BH697" s="1611" t="str">
        <f t="shared" si="395"/>
        <v/>
      </c>
      <c r="BI697" s="1611" t="str">
        <f t="shared" si="396"/>
        <v/>
      </c>
      <c r="BJ697" s="1611" t="str">
        <f t="shared" si="385"/>
        <v/>
      </c>
      <c r="BK697" s="1611" t="str">
        <f t="shared" si="386"/>
        <v/>
      </c>
      <c r="BL697" s="1611" t="str">
        <f t="shared" ca="1" si="387"/>
        <v/>
      </c>
      <c r="BM697" s="1611" t="str">
        <f t="shared" si="397"/>
        <v/>
      </c>
      <c r="BN697" s="1611" t="str">
        <f t="shared" si="388"/>
        <v/>
      </c>
      <c r="BO697" s="1611" t="str">
        <f t="shared" si="389"/>
        <v/>
      </c>
      <c r="BP697" s="1611" t="str">
        <f t="shared" si="398"/>
        <v/>
      </c>
      <c r="BQ697" s="1611" t="str">
        <f t="shared" si="399"/>
        <v/>
      </c>
      <c r="BR697" s="1611" t="str">
        <f t="shared" si="400"/>
        <v/>
      </c>
      <c r="BS697" s="1611" t="str">
        <f t="shared" si="401"/>
        <v/>
      </c>
      <c r="BT697" s="1611" t="str">
        <f t="shared" si="402"/>
        <v/>
      </c>
      <c r="BU697" s="1731">
        <f t="shared" ca="1" si="403"/>
        <v>0</v>
      </c>
      <c r="BV697" s="1594"/>
      <c r="BW697" s="1594"/>
      <c r="BX697" s="1594"/>
      <c r="BY697" s="1594"/>
      <c r="BZ697" s="1594"/>
      <c r="CA697" s="1594"/>
      <c r="CB697" s="1594"/>
      <c r="CC697" s="1594"/>
      <c r="CD697" s="1594"/>
      <c r="CE697" s="1594"/>
      <c r="CF697" s="1594"/>
      <c r="CG697" s="1594"/>
      <c r="CH697" s="1594"/>
      <c r="CI697" s="1594"/>
      <c r="CJ697" s="1594"/>
      <c r="CK697" s="1594"/>
      <c r="CL697" s="1594"/>
      <c r="CM697" s="1594"/>
      <c r="CN697" s="1594"/>
      <c r="CO697" s="1594"/>
      <c r="CP697" s="1594"/>
      <c r="CQ697" s="1594"/>
      <c r="CR697" s="1594"/>
      <c r="CS697" s="1594"/>
      <c r="CT697" s="1594"/>
      <c r="CU697" s="1594"/>
      <c r="CV697" s="1594"/>
      <c r="CW697" s="1594"/>
      <c r="CX697" s="1594"/>
      <c r="CY697" s="1594"/>
      <c r="CZ697" s="1594"/>
      <c r="DA697" s="1594"/>
      <c r="DB697" s="1594"/>
      <c r="DC697" s="1594"/>
      <c r="DD697" s="1594"/>
      <c r="DE697" s="1594"/>
      <c r="DF697" s="1594"/>
      <c r="DG697" s="1594"/>
      <c r="DH697" s="1594"/>
      <c r="DI697" s="1594"/>
      <c r="DJ697" s="1594"/>
      <c r="DK697" s="1594"/>
      <c r="DL697" s="1594"/>
      <c r="DM697" s="1594"/>
      <c r="DN697" s="1594"/>
      <c r="DO697" s="1594"/>
      <c r="DP697" s="1594"/>
      <c r="DQ697" s="1594"/>
      <c r="DR697" s="1594"/>
      <c r="DS697" s="1594"/>
      <c r="DT697" s="1594"/>
      <c r="DU697" s="1594"/>
      <c r="DV697" s="1594"/>
      <c r="DW697" s="1594"/>
      <c r="DX697" s="1594"/>
      <c r="DY697" s="1594"/>
      <c r="DZ697" s="1594"/>
      <c r="EA697" s="1594"/>
      <c r="EB697" s="1594"/>
      <c r="EC697" s="1594"/>
      <c r="ED697" s="1594"/>
      <c r="EE697" s="1594"/>
      <c r="EF697" s="1594"/>
      <c r="EG697" s="1594"/>
      <c r="EH697" s="1594"/>
      <c r="EI697" s="1594"/>
      <c r="EJ697" s="1594"/>
      <c r="EK697" s="1594"/>
      <c r="EL697" s="1594"/>
      <c r="EM697" s="1594"/>
      <c r="EN697" s="1594"/>
      <c r="EO697" s="1594"/>
      <c r="EP697" s="1594"/>
      <c r="EQ697" s="1594"/>
      <c r="ER697" s="1594"/>
      <c r="ES697" s="1594"/>
    </row>
    <row r="698" spans="1:149" s="1595" customFormat="1" ht="12.5">
      <c r="A698" s="1644" t="str">
        <f t="shared" si="390"/>
        <v>Organisation</v>
      </c>
      <c r="B698" s="1758"/>
      <c r="C698" s="1758"/>
      <c r="D698" s="1758"/>
      <c r="E698" s="1761"/>
      <c r="F698" s="1592"/>
      <c r="G698" s="1714">
        <f t="shared" si="391"/>
        <v>0</v>
      </c>
      <c r="H698" s="1645"/>
      <c r="I698" s="1714">
        <f t="shared" si="392"/>
        <v>0</v>
      </c>
      <c r="J698" s="1646"/>
      <c r="K698" s="1646"/>
      <c r="L698" s="1592"/>
      <c r="M698" s="1597"/>
      <c r="N698" s="1597"/>
      <c r="O698" s="1646"/>
      <c r="P698" s="1647"/>
      <c r="Q698" s="1647"/>
      <c r="R698" s="1648"/>
      <c r="S698" s="1603"/>
      <c r="T698" s="1649"/>
      <c r="U698" s="1649"/>
      <c r="V698" s="1649"/>
      <c r="W698" s="1649"/>
      <c r="X698" s="1649"/>
      <c r="Y698" s="1649"/>
      <c r="Z698" s="1649"/>
      <c r="AA698" s="1649"/>
      <c r="AB698" s="1649"/>
      <c r="AC698" s="1649"/>
      <c r="AD698" s="1649"/>
      <c r="AE698" s="1649"/>
      <c r="AF698" s="1610">
        <f t="shared" si="371"/>
        <v>0</v>
      </c>
      <c r="AG698" s="1649"/>
      <c r="AH698" s="1649"/>
      <c r="AI698" s="1649"/>
      <c r="AJ698" s="1649"/>
      <c r="AK698" s="1649"/>
      <c r="AL698" s="1649"/>
      <c r="AM698" s="1649"/>
      <c r="AN698" s="1649"/>
      <c r="AO698" s="1649"/>
      <c r="AP698" s="1649"/>
      <c r="AQ698" s="1649"/>
      <c r="AR698" s="1709"/>
      <c r="AS698" s="1779">
        <f t="shared" si="372"/>
        <v>0</v>
      </c>
      <c r="AT698" s="1711">
        <f t="shared" si="393"/>
        <v>0</v>
      </c>
      <c r="AU698" s="1611">
        <f t="shared" si="373"/>
        <v>0</v>
      </c>
      <c r="AV698" s="1611">
        <f t="shared" si="374"/>
        <v>0</v>
      </c>
      <c r="AW698" s="1611">
        <f t="shared" si="375"/>
        <v>0</v>
      </c>
      <c r="AX698" s="1611">
        <f t="shared" si="376"/>
        <v>0</v>
      </c>
      <c r="AY698" s="1611">
        <f t="shared" si="377"/>
        <v>0</v>
      </c>
      <c r="AZ698" s="1611">
        <f t="shared" si="378"/>
        <v>0</v>
      </c>
      <c r="BA698" s="1611">
        <f t="shared" si="379"/>
        <v>0</v>
      </c>
      <c r="BB698" s="1611">
        <f t="shared" si="380"/>
        <v>0</v>
      </c>
      <c r="BC698" s="1611">
        <f t="shared" si="381"/>
        <v>0</v>
      </c>
      <c r="BD698" s="1611">
        <f t="shared" si="382"/>
        <v>0</v>
      </c>
      <c r="BE698" s="1611">
        <f t="shared" si="383"/>
        <v>0</v>
      </c>
      <c r="BF698" s="1611">
        <f t="shared" si="384"/>
        <v>0</v>
      </c>
      <c r="BG698" s="1611">
        <f t="shared" si="394"/>
        <v>0</v>
      </c>
      <c r="BH698" s="1611" t="str">
        <f t="shared" si="395"/>
        <v/>
      </c>
      <c r="BI698" s="1611" t="str">
        <f t="shared" si="396"/>
        <v/>
      </c>
      <c r="BJ698" s="1611" t="str">
        <f t="shared" si="385"/>
        <v/>
      </c>
      <c r="BK698" s="1611" t="str">
        <f t="shared" si="386"/>
        <v/>
      </c>
      <c r="BL698" s="1611" t="str">
        <f t="shared" ca="1" si="387"/>
        <v/>
      </c>
      <c r="BM698" s="1611" t="str">
        <f t="shared" si="397"/>
        <v/>
      </c>
      <c r="BN698" s="1611" t="str">
        <f t="shared" si="388"/>
        <v/>
      </c>
      <c r="BO698" s="1611" t="str">
        <f t="shared" si="389"/>
        <v/>
      </c>
      <c r="BP698" s="1611" t="str">
        <f t="shared" si="398"/>
        <v/>
      </c>
      <c r="BQ698" s="1611" t="str">
        <f t="shared" si="399"/>
        <v/>
      </c>
      <c r="BR698" s="1611" t="str">
        <f t="shared" si="400"/>
        <v/>
      </c>
      <c r="BS698" s="1611" t="str">
        <f t="shared" si="401"/>
        <v/>
      </c>
      <c r="BT698" s="1611" t="str">
        <f t="shared" si="402"/>
        <v/>
      </c>
      <c r="BU698" s="1731">
        <f t="shared" ca="1" si="403"/>
        <v>0</v>
      </c>
      <c r="BV698" s="1594"/>
      <c r="BW698" s="1594"/>
      <c r="BX698" s="1594"/>
      <c r="BY698" s="1594"/>
      <c r="BZ698" s="1594"/>
      <c r="CA698" s="1594"/>
      <c r="CB698" s="1594"/>
      <c r="CC698" s="1594"/>
      <c r="CD698" s="1594"/>
      <c r="CE698" s="1594"/>
      <c r="CF698" s="1594"/>
      <c r="CG698" s="1594"/>
      <c r="CH698" s="1594"/>
      <c r="CI698" s="1594"/>
      <c r="CJ698" s="1594"/>
      <c r="CK698" s="1594"/>
      <c r="CL698" s="1594"/>
      <c r="CM698" s="1594"/>
      <c r="CN698" s="1594"/>
      <c r="CO698" s="1594"/>
      <c r="CP698" s="1594"/>
      <c r="CQ698" s="1594"/>
      <c r="CR698" s="1594"/>
      <c r="CS698" s="1594"/>
      <c r="CT698" s="1594"/>
      <c r="CU698" s="1594"/>
      <c r="CV698" s="1594"/>
      <c r="CW698" s="1594"/>
      <c r="CX698" s="1594"/>
      <c r="CY698" s="1594"/>
      <c r="CZ698" s="1594"/>
      <c r="DA698" s="1594"/>
      <c r="DB698" s="1594"/>
      <c r="DC698" s="1594"/>
      <c r="DD698" s="1594"/>
      <c r="DE698" s="1594"/>
      <c r="DF698" s="1594"/>
      <c r="DG698" s="1594"/>
      <c r="DH698" s="1594"/>
      <c r="DI698" s="1594"/>
      <c r="DJ698" s="1594"/>
      <c r="DK698" s="1594"/>
      <c r="DL698" s="1594"/>
      <c r="DM698" s="1594"/>
      <c r="DN698" s="1594"/>
      <c r="DO698" s="1594"/>
      <c r="DP698" s="1594"/>
      <c r="DQ698" s="1594"/>
      <c r="DR698" s="1594"/>
      <c r="DS698" s="1594"/>
      <c r="DT698" s="1594"/>
      <c r="DU698" s="1594"/>
      <c r="DV698" s="1594"/>
      <c r="DW698" s="1594"/>
      <c r="DX698" s="1594"/>
      <c r="DY698" s="1594"/>
      <c r="DZ698" s="1594"/>
      <c r="EA698" s="1594"/>
      <c r="EB698" s="1594"/>
      <c r="EC698" s="1594"/>
      <c r="ED698" s="1594"/>
      <c r="EE698" s="1594"/>
      <c r="EF698" s="1594"/>
      <c r="EG698" s="1594"/>
      <c r="EH698" s="1594"/>
      <c r="EI698" s="1594"/>
      <c r="EJ698" s="1594"/>
      <c r="EK698" s="1594"/>
      <c r="EL698" s="1594"/>
      <c r="EM698" s="1594"/>
      <c r="EN698" s="1594"/>
      <c r="EO698" s="1594"/>
      <c r="EP698" s="1594"/>
      <c r="EQ698" s="1594"/>
      <c r="ER698" s="1594"/>
      <c r="ES698" s="1594"/>
    </row>
    <row r="699" spans="1:149" s="1595" customFormat="1" ht="12.5">
      <c r="A699" s="1644" t="str">
        <f t="shared" si="390"/>
        <v>Organisation</v>
      </c>
      <c r="B699" s="1758"/>
      <c r="C699" s="1758"/>
      <c r="D699" s="1758"/>
      <c r="E699" s="1761"/>
      <c r="F699" s="1592"/>
      <c r="G699" s="1714">
        <f t="shared" si="391"/>
        <v>0</v>
      </c>
      <c r="H699" s="1645"/>
      <c r="I699" s="1714">
        <f t="shared" si="392"/>
        <v>0</v>
      </c>
      <c r="J699" s="1646"/>
      <c r="K699" s="1646"/>
      <c r="L699" s="1592"/>
      <c r="M699" s="1597"/>
      <c r="N699" s="1597"/>
      <c r="O699" s="1646"/>
      <c r="P699" s="1647"/>
      <c r="Q699" s="1647"/>
      <c r="R699" s="1648"/>
      <c r="S699" s="1603"/>
      <c r="T699" s="1649"/>
      <c r="U699" s="1649"/>
      <c r="V699" s="1649"/>
      <c r="W699" s="1649"/>
      <c r="X699" s="1649"/>
      <c r="Y699" s="1649"/>
      <c r="Z699" s="1649"/>
      <c r="AA699" s="1649"/>
      <c r="AB699" s="1649"/>
      <c r="AC699" s="1649"/>
      <c r="AD699" s="1649"/>
      <c r="AE699" s="1649"/>
      <c r="AF699" s="1610">
        <f t="shared" si="371"/>
        <v>0</v>
      </c>
      <c r="AG699" s="1649"/>
      <c r="AH699" s="1649"/>
      <c r="AI699" s="1649"/>
      <c r="AJ699" s="1649"/>
      <c r="AK699" s="1649"/>
      <c r="AL699" s="1649"/>
      <c r="AM699" s="1649"/>
      <c r="AN699" s="1649"/>
      <c r="AO699" s="1649"/>
      <c r="AP699" s="1649"/>
      <c r="AQ699" s="1649"/>
      <c r="AR699" s="1709"/>
      <c r="AS699" s="1779">
        <f t="shared" si="372"/>
        <v>0</v>
      </c>
      <c r="AT699" s="1711">
        <f t="shared" si="393"/>
        <v>0</v>
      </c>
      <c r="AU699" s="1611">
        <f t="shared" si="373"/>
        <v>0</v>
      </c>
      <c r="AV699" s="1611">
        <f t="shared" si="374"/>
        <v>0</v>
      </c>
      <c r="AW699" s="1611">
        <f t="shared" si="375"/>
        <v>0</v>
      </c>
      <c r="AX699" s="1611">
        <f t="shared" si="376"/>
        <v>0</v>
      </c>
      <c r="AY699" s="1611">
        <f t="shared" si="377"/>
        <v>0</v>
      </c>
      <c r="AZ699" s="1611">
        <f t="shared" si="378"/>
        <v>0</v>
      </c>
      <c r="BA699" s="1611">
        <f t="shared" si="379"/>
        <v>0</v>
      </c>
      <c r="BB699" s="1611">
        <f t="shared" si="380"/>
        <v>0</v>
      </c>
      <c r="BC699" s="1611">
        <f t="shared" si="381"/>
        <v>0</v>
      </c>
      <c r="BD699" s="1611">
        <f t="shared" si="382"/>
        <v>0</v>
      </c>
      <c r="BE699" s="1611">
        <f t="shared" si="383"/>
        <v>0</v>
      </c>
      <c r="BF699" s="1611">
        <f t="shared" si="384"/>
        <v>0</v>
      </c>
      <c r="BG699" s="1611">
        <f t="shared" si="394"/>
        <v>0</v>
      </c>
      <c r="BH699" s="1611" t="str">
        <f t="shared" si="395"/>
        <v/>
      </c>
      <c r="BI699" s="1611" t="str">
        <f t="shared" si="396"/>
        <v/>
      </c>
      <c r="BJ699" s="1611" t="str">
        <f t="shared" si="385"/>
        <v/>
      </c>
      <c r="BK699" s="1611" t="str">
        <f t="shared" si="386"/>
        <v/>
      </c>
      <c r="BL699" s="1611" t="str">
        <f t="shared" ca="1" si="387"/>
        <v/>
      </c>
      <c r="BM699" s="1611" t="str">
        <f t="shared" si="397"/>
        <v/>
      </c>
      <c r="BN699" s="1611" t="str">
        <f t="shared" si="388"/>
        <v/>
      </c>
      <c r="BO699" s="1611" t="str">
        <f t="shared" si="389"/>
        <v/>
      </c>
      <c r="BP699" s="1611" t="str">
        <f t="shared" si="398"/>
        <v/>
      </c>
      <c r="BQ699" s="1611" t="str">
        <f t="shared" si="399"/>
        <v/>
      </c>
      <c r="BR699" s="1611" t="str">
        <f t="shared" si="400"/>
        <v/>
      </c>
      <c r="BS699" s="1611" t="str">
        <f t="shared" si="401"/>
        <v/>
      </c>
      <c r="BT699" s="1611" t="str">
        <f t="shared" si="402"/>
        <v/>
      </c>
      <c r="BU699" s="1731">
        <f t="shared" ca="1" si="403"/>
        <v>0</v>
      </c>
      <c r="BV699" s="1594"/>
      <c r="BW699" s="1594"/>
      <c r="BX699" s="1594"/>
      <c r="BY699" s="1594"/>
      <c r="BZ699" s="1594"/>
      <c r="CA699" s="1594"/>
      <c r="CB699" s="1594"/>
      <c r="CC699" s="1594"/>
      <c r="CD699" s="1594"/>
      <c r="CE699" s="1594"/>
      <c r="CF699" s="1594"/>
      <c r="CG699" s="1594"/>
      <c r="CH699" s="1594"/>
      <c r="CI699" s="1594"/>
      <c r="CJ699" s="1594"/>
      <c r="CK699" s="1594"/>
      <c r="CL699" s="1594"/>
      <c r="CM699" s="1594"/>
      <c r="CN699" s="1594"/>
      <c r="CO699" s="1594"/>
      <c r="CP699" s="1594"/>
      <c r="CQ699" s="1594"/>
      <c r="CR699" s="1594"/>
      <c r="CS699" s="1594"/>
      <c r="CT699" s="1594"/>
      <c r="CU699" s="1594"/>
      <c r="CV699" s="1594"/>
      <c r="CW699" s="1594"/>
      <c r="CX699" s="1594"/>
      <c r="CY699" s="1594"/>
      <c r="CZ699" s="1594"/>
      <c r="DA699" s="1594"/>
      <c r="DB699" s="1594"/>
      <c r="DC699" s="1594"/>
      <c r="DD699" s="1594"/>
      <c r="DE699" s="1594"/>
      <c r="DF699" s="1594"/>
      <c r="DG699" s="1594"/>
      <c r="DH699" s="1594"/>
      <c r="DI699" s="1594"/>
      <c r="DJ699" s="1594"/>
      <c r="DK699" s="1594"/>
      <c r="DL699" s="1594"/>
      <c r="DM699" s="1594"/>
      <c r="DN699" s="1594"/>
      <c r="DO699" s="1594"/>
      <c r="DP699" s="1594"/>
      <c r="DQ699" s="1594"/>
      <c r="DR699" s="1594"/>
      <c r="DS699" s="1594"/>
      <c r="DT699" s="1594"/>
      <c r="DU699" s="1594"/>
      <c r="DV699" s="1594"/>
      <c r="DW699" s="1594"/>
      <c r="DX699" s="1594"/>
      <c r="DY699" s="1594"/>
      <c r="DZ699" s="1594"/>
      <c r="EA699" s="1594"/>
      <c r="EB699" s="1594"/>
      <c r="EC699" s="1594"/>
      <c r="ED699" s="1594"/>
      <c r="EE699" s="1594"/>
      <c r="EF699" s="1594"/>
      <c r="EG699" s="1594"/>
      <c r="EH699" s="1594"/>
      <c r="EI699" s="1594"/>
      <c r="EJ699" s="1594"/>
      <c r="EK699" s="1594"/>
      <c r="EL699" s="1594"/>
      <c r="EM699" s="1594"/>
      <c r="EN699" s="1594"/>
      <c r="EO699" s="1594"/>
      <c r="EP699" s="1594"/>
      <c r="EQ699" s="1594"/>
      <c r="ER699" s="1594"/>
      <c r="ES699" s="1594"/>
    </row>
    <row r="700" spans="1:149" s="1595" customFormat="1" ht="12.5">
      <c r="A700" s="1644" t="str">
        <f t="shared" si="390"/>
        <v>Organisation</v>
      </c>
      <c r="B700" s="1758"/>
      <c r="C700" s="1758"/>
      <c r="D700" s="1758"/>
      <c r="E700" s="1761"/>
      <c r="F700" s="1592"/>
      <c r="G700" s="1714">
        <f t="shared" si="391"/>
        <v>0</v>
      </c>
      <c r="H700" s="1645"/>
      <c r="I700" s="1714">
        <f t="shared" si="392"/>
        <v>0</v>
      </c>
      <c r="J700" s="1646"/>
      <c r="K700" s="1646"/>
      <c r="L700" s="1592"/>
      <c r="M700" s="1597"/>
      <c r="N700" s="1597"/>
      <c r="O700" s="1646"/>
      <c r="P700" s="1647"/>
      <c r="Q700" s="1647"/>
      <c r="R700" s="1648"/>
      <c r="S700" s="1603"/>
      <c r="T700" s="1649"/>
      <c r="U700" s="1649"/>
      <c r="V700" s="1649"/>
      <c r="W700" s="1649"/>
      <c r="X700" s="1649"/>
      <c r="Y700" s="1649"/>
      <c r="Z700" s="1649"/>
      <c r="AA700" s="1649"/>
      <c r="AB700" s="1649"/>
      <c r="AC700" s="1649"/>
      <c r="AD700" s="1649"/>
      <c r="AE700" s="1649"/>
      <c r="AF700" s="1610">
        <f t="shared" si="371"/>
        <v>0</v>
      </c>
      <c r="AG700" s="1649"/>
      <c r="AH700" s="1649"/>
      <c r="AI700" s="1649"/>
      <c r="AJ700" s="1649"/>
      <c r="AK700" s="1649"/>
      <c r="AL700" s="1649"/>
      <c r="AM700" s="1649"/>
      <c r="AN700" s="1649"/>
      <c r="AO700" s="1649"/>
      <c r="AP700" s="1649"/>
      <c r="AQ700" s="1649"/>
      <c r="AR700" s="1709"/>
      <c r="AS700" s="1779">
        <f t="shared" si="372"/>
        <v>0</v>
      </c>
      <c r="AT700" s="1711">
        <f t="shared" si="393"/>
        <v>0</v>
      </c>
      <c r="AU700" s="1611">
        <f t="shared" si="373"/>
        <v>0</v>
      </c>
      <c r="AV700" s="1611">
        <f t="shared" si="374"/>
        <v>0</v>
      </c>
      <c r="AW700" s="1611">
        <f t="shared" si="375"/>
        <v>0</v>
      </c>
      <c r="AX700" s="1611">
        <f t="shared" si="376"/>
        <v>0</v>
      </c>
      <c r="AY700" s="1611">
        <f t="shared" si="377"/>
        <v>0</v>
      </c>
      <c r="AZ700" s="1611">
        <f t="shared" si="378"/>
        <v>0</v>
      </c>
      <c r="BA700" s="1611">
        <f t="shared" si="379"/>
        <v>0</v>
      </c>
      <c r="BB700" s="1611">
        <f t="shared" si="380"/>
        <v>0</v>
      </c>
      <c r="BC700" s="1611">
        <f t="shared" si="381"/>
        <v>0</v>
      </c>
      <c r="BD700" s="1611">
        <f t="shared" si="382"/>
        <v>0</v>
      </c>
      <c r="BE700" s="1611">
        <f t="shared" si="383"/>
        <v>0</v>
      </c>
      <c r="BF700" s="1611">
        <f t="shared" si="384"/>
        <v>0</v>
      </c>
      <c r="BG700" s="1611">
        <f t="shared" si="394"/>
        <v>0</v>
      </c>
      <c r="BH700" s="1611" t="str">
        <f t="shared" si="395"/>
        <v/>
      </c>
      <c r="BI700" s="1611" t="str">
        <f t="shared" si="396"/>
        <v/>
      </c>
      <c r="BJ700" s="1611" t="str">
        <f t="shared" si="385"/>
        <v/>
      </c>
      <c r="BK700" s="1611" t="str">
        <f t="shared" si="386"/>
        <v/>
      </c>
      <c r="BL700" s="1611" t="str">
        <f t="shared" ca="1" si="387"/>
        <v/>
      </c>
      <c r="BM700" s="1611" t="str">
        <f t="shared" si="397"/>
        <v/>
      </c>
      <c r="BN700" s="1611" t="str">
        <f t="shared" si="388"/>
        <v/>
      </c>
      <c r="BO700" s="1611" t="str">
        <f t="shared" si="389"/>
        <v/>
      </c>
      <c r="BP700" s="1611" t="str">
        <f t="shared" si="398"/>
        <v/>
      </c>
      <c r="BQ700" s="1611" t="str">
        <f t="shared" si="399"/>
        <v/>
      </c>
      <c r="BR700" s="1611" t="str">
        <f t="shared" si="400"/>
        <v/>
      </c>
      <c r="BS700" s="1611" t="str">
        <f t="shared" si="401"/>
        <v/>
      </c>
      <c r="BT700" s="1611" t="str">
        <f t="shared" si="402"/>
        <v/>
      </c>
      <c r="BU700" s="1731">
        <f t="shared" ca="1" si="403"/>
        <v>0</v>
      </c>
      <c r="BV700" s="1594"/>
      <c r="BW700" s="1594"/>
      <c r="BX700" s="1594"/>
      <c r="BY700" s="1594"/>
      <c r="BZ700" s="1594"/>
      <c r="CA700" s="1594"/>
      <c r="CB700" s="1594"/>
      <c r="CC700" s="1594"/>
      <c r="CD700" s="1594"/>
      <c r="CE700" s="1594"/>
      <c r="CF700" s="1594"/>
      <c r="CG700" s="1594"/>
      <c r="CH700" s="1594"/>
      <c r="CI700" s="1594"/>
      <c r="CJ700" s="1594"/>
      <c r="CK700" s="1594"/>
      <c r="CL700" s="1594"/>
      <c r="CM700" s="1594"/>
      <c r="CN700" s="1594"/>
      <c r="CO700" s="1594"/>
      <c r="CP700" s="1594"/>
      <c r="CQ700" s="1594"/>
      <c r="CR700" s="1594"/>
      <c r="CS700" s="1594"/>
      <c r="CT700" s="1594"/>
      <c r="CU700" s="1594"/>
      <c r="CV700" s="1594"/>
      <c r="CW700" s="1594"/>
      <c r="CX700" s="1594"/>
      <c r="CY700" s="1594"/>
      <c r="CZ700" s="1594"/>
      <c r="DA700" s="1594"/>
      <c r="DB700" s="1594"/>
      <c r="DC700" s="1594"/>
      <c r="DD700" s="1594"/>
      <c r="DE700" s="1594"/>
      <c r="DF700" s="1594"/>
      <c r="DG700" s="1594"/>
      <c r="DH700" s="1594"/>
      <c r="DI700" s="1594"/>
      <c r="DJ700" s="1594"/>
      <c r="DK700" s="1594"/>
      <c r="DL700" s="1594"/>
      <c r="DM700" s="1594"/>
      <c r="DN700" s="1594"/>
      <c r="DO700" s="1594"/>
      <c r="DP700" s="1594"/>
      <c r="DQ700" s="1594"/>
      <c r="DR700" s="1594"/>
      <c r="DS700" s="1594"/>
      <c r="DT700" s="1594"/>
      <c r="DU700" s="1594"/>
      <c r="DV700" s="1594"/>
      <c r="DW700" s="1594"/>
      <c r="DX700" s="1594"/>
      <c r="DY700" s="1594"/>
      <c r="DZ700" s="1594"/>
      <c r="EA700" s="1594"/>
      <c r="EB700" s="1594"/>
      <c r="EC700" s="1594"/>
      <c r="ED700" s="1594"/>
      <c r="EE700" s="1594"/>
      <c r="EF700" s="1594"/>
      <c r="EG700" s="1594"/>
      <c r="EH700" s="1594"/>
      <c r="EI700" s="1594"/>
      <c r="EJ700" s="1594"/>
      <c r="EK700" s="1594"/>
      <c r="EL700" s="1594"/>
      <c r="EM700" s="1594"/>
      <c r="EN700" s="1594"/>
      <c r="EO700" s="1594"/>
      <c r="EP700" s="1594"/>
      <c r="EQ700" s="1594"/>
      <c r="ER700" s="1594"/>
      <c r="ES700" s="1594"/>
    </row>
    <row r="701" spans="1:149" s="1595" customFormat="1" ht="12.5">
      <c r="A701" s="1644" t="str">
        <f t="shared" si="390"/>
        <v>Organisation</v>
      </c>
      <c r="B701" s="1758"/>
      <c r="C701" s="1758"/>
      <c r="D701" s="1758"/>
      <c r="E701" s="1761"/>
      <c r="F701" s="1592"/>
      <c r="G701" s="1714">
        <f t="shared" si="391"/>
        <v>0</v>
      </c>
      <c r="H701" s="1645"/>
      <c r="I701" s="1714">
        <f t="shared" si="392"/>
        <v>0</v>
      </c>
      <c r="J701" s="1646"/>
      <c r="K701" s="1646"/>
      <c r="L701" s="1592"/>
      <c r="M701" s="1597"/>
      <c r="N701" s="1597"/>
      <c r="O701" s="1646"/>
      <c r="P701" s="1647"/>
      <c r="Q701" s="1647"/>
      <c r="R701" s="1648"/>
      <c r="S701" s="1603"/>
      <c r="T701" s="1649"/>
      <c r="U701" s="1649"/>
      <c r="V701" s="1649"/>
      <c r="W701" s="1649"/>
      <c r="X701" s="1649"/>
      <c r="Y701" s="1649"/>
      <c r="Z701" s="1649"/>
      <c r="AA701" s="1649"/>
      <c r="AB701" s="1649"/>
      <c r="AC701" s="1649"/>
      <c r="AD701" s="1649"/>
      <c r="AE701" s="1649"/>
      <c r="AF701" s="1610">
        <f t="shared" si="371"/>
        <v>0</v>
      </c>
      <c r="AG701" s="1649"/>
      <c r="AH701" s="1649"/>
      <c r="AI701" s="1649"/>
      <c r="AJ701" s="1649"/>
      <c r="AK701" s="1649"/>
      <c r="AL701" s="1649"/>
      <c r="AM701" s="1649"/>
      <c r="AN701" s="1649"/>
      <c r="AO701" s="1649"/>
      <c r="AP701" s="1649"/>
      <c r="AQ701" s="1649"/>
      <c r="AR701" s="1709"/>
      <c r="AS701" s="1779">
        <f t="shared" si="372"/>
        <v>0</v>
      </c>
      <c r="AT701" s="1711">
        <f t="shared" si="393"/>
        <v>0</v>
      </c>
      <c r="AU701" s="1611">
        <f t="shared" si="373"/>
        <v>0</v>
      </c>
      <c r="AV701" s="1611">
        <f t="shared" si="374"/>
        <v>0</v>
      </c>
      <c r="AW701" s="1611">
        <f t="shared" si="375"/>
        <v>0</v>
      </c>
      <c r="AX701" s="1611">
        <f t="shared" si="376"/>
        <v>0</v>
      </c>
      <c r="AY701" s="1611">
        <f t="shared" si="377"/>
        <v>0</v>
      </c>
      <c r="AZ701" s="1611">
        <f t="shared" si="378"/>
        <v>0</v>
      </c>
      <c r="BA701" s="1611">
        <f t="shared" si="379"/>
        <v>0</v>
      </c>
      <c r="BB701" s="1611">
        <f t="shared" si="380"/>
        <v>0</v>
      </c>
      <c r="BC701" s="1611">
        <f t="shared" si="381"/>
        <v>0</v>
      </c>
      <c r="BD701" s="1611">
        <f t="shared" si="382"/>
        <v>0</v>
      </c>
      <c r="BE701" s="1611">
        <f t="shared" si="383"/>
        <v>0</v>
      </c>
      <c r="BF701" s="1611">
        <f t="shared" si="384"/>
        <v>0</v>
      </c>
      <c r="BG701" s="1611">
        <f t="shared" si="394"/>
        <v>0</v>
      </c>
      <c r="BH701" s="1611" t="str">
        <f t="shared" si="395"/>
        <v/>
      </c>
      <c r="BI701" s="1611" t="str">
        <f t="shared" si="396"/>
        <v/>
      </c>
      <c r="BJ701" s="1611" t="str">
        <f t="shared" si="385"/>
        <v/>
      </c>
      <c r="BK701" s="1611" t="str">
        <f t="shared" si="386"/>
        <v/>
      </c>
      <c r="BL701" s="1611" t="str">
        <f t="shared" ca="1" si="387"/>
        <v/>
      </c>
      <c r="BM701" s="1611" t="str">
        <f t="shared" si="397"/>
        <v/>
      </c>
      <c r="BN701" s="1611" t="str">
        <f t="shared" si="388"/>
        <v/>
      </c>
      <c r="BO701" s="1611" t="str">
        <f t="shared" si="389"/>
        <v/>
      </c>
      <c r="BP701" s="1611" t="str">
        <f t="shared" si="398"/>
        <v/>
      </c>
      <c r="BQ701" s="1611" t="str">
        <f t="shared" si="399"/>
        <v/>
      </c>
      <c r="BR701" s="1611" t="str">
        <f t="shared" si="400"/>
        <v/>
      </c>
      <c r="BS701" s="1611" t="str">
        <f t="shared" si="401"/>
        <v/>
      </c>
      <c r="BT701" s="1611" t="str">
        <f t="shared" si="402"/>
        <v/>
      </c>
      <c r="BU701" s="1731">
        <f t="shared" ca="1" si="403"/>
        <v>0</v>
      </c>
      <c r="BV701" s="1594"/>
      <c r="BW701" s="1594"/>
      <c r="BX701" s="1594"/>
      <c r="BY701" s="1594"/>
      <c r="BZ701" s="1594"/>
      <c r="CA701" s="1594"/>
      <c r="CB701" s="1594"/>
      <c r="CC701" s="1594"/>
      <c r="CD701" s="1594"/>
      <c r="CE701" s="1594"/>
      <c r="CF701" s="1594"/>
      <c r="CG701" s="1594"/>
      <c r="CH701" s="1594"/>
      <c r="CI701" s="1594"/>
      <c r="CJ701" s="1594"/>
      <c r="CK701" s="1594"/>
      <c r="CL701" s="1594"/>
      <c r="CM701" s="1594"/>
      <c r="CN701" s="1594"/>
      <c r="CO701" s="1594"/>
      <c r="CP701" s="1594"/>
      <c r="CQ701" s="1594"/>
      <c r="CR701" s="1594"/>
      <c r="CS701" s="1594"/>
      <c r="CT701" s="1594"/>
      <c r="CU701" s="1594"/>
      <c r="CV701" s="1594"/>
      <c r="CW701" s="1594"/>
      <c r="CX701" s="1594"/>
      <c r="CY701" s="1594"/>
      <c r="CZ701" s="1594"/>
      <c r="DA701" s="1594"/>
      <c r="DB701" s="1594"/>
      <c r="DC701" s="1594"/>
      <c r="DD701" s="1594"/>
      <c r="DE701" s="1594"/>
      <c r="DF701" s="1594"/>
      <c r="DG701" s="1594"/>
      <c r="DH701" s="1594"/>
      <c r="DI701" s="1594"/>
      <c r="DJ701" s="1594"/>
      <c r="DK701" s="1594"/>
      <c r="DL701" s="1594"/>
      <c r="DM701" s="1594"/>
      <c r="DN701" s="1594"/>
      <c r="DO701" s="1594"/>
      <c r="DP701" s="1594"/>
      <c r="DQ701" s="1594"/>
      <c r="DR701" s="1594"/>
      <c r="DS701" s="1594"/>
      <c r="DT701" s="1594"/>
      <c r="DU701" s="1594"/>
      <c r="DV701" s="1594"/>
      <c r="DW701" s="1594"/>
      <c r="DX701" s="1594"/>
      <c r="DY701" s="1594"/>
      <c r="DZ701" s="1594"/>
      <c r="EA701" s="1594"/>
      <c r="EB701" s="1594"/>
      <c r="EC701" s="1594"/>
      <c r="ED701" s="1594"/>
      <c r="EE701" s="1594"/>
      <c r="EF701" s="1594"/>
      <c r="EG701" s="1594"/>
      <c r="EH701" s="1594"/>
      <c r="EI701" s="1594"/>
      <c r="EJ701" s="1594"/>
      <c r="EK701" s="1594"/>
      <c r="EL701" s="1594"/>
      <c r="EM701" s="1594"/>
      <c r="EN701" s="1594"/>
      <c r="EO701" s="1594"/>
      <c r="EP701" s="1594"/>
      <c r="EQ701" s="1594"/>
      <c r="ER701" s="1594"/>
      <c r="ES701" s="1594"/>
    </row>
    <row r="702" spans="1:149" s="1595" customFormat="1" ht="12.5">
      <c r="A702" s="1644" t="str">
        <f t="shared" si="390"/>
        <v>Organisation</v>
      </c>
      <c r="B702" s="1758"/>
      <c r="C702" s="1758"/>
      <c r="D702" s="1758"/>
      <c r="E702" s="1761"/>
      <c r="F702" s="1592"/>
      <c r="G702" s="1714">
        <f t="shared" si="391"/>
        <v>0</v>
      </c>
      <c r="H702" s="1645"/>
      <c r="I702" s="1714">
        <f t="shared" si="392"/>
        <v>0</v>
      </c>
      <c r="J702" s="1646"/>
      <c r="K702" s="1646"/>
      <c r="L702" s="1592"/>
      <c r="M702" s="1597"/>
      <c r="N702" s="1597"/>
      <c r="O702" s="1646"/>
      <c r="P702" s="1647"/>
      <c r="Q702" s="1647"/>
      <c r="R702" s="1648"/>
      <c r="S702" s="1603"/>
      <c r="T702" s="1649"/>
      <c r="U702" s="1649"/>
      <c r="V702" s="1649"/>
      <c r="W702" s="1649"/>
      <c r="X702" s="1649"/>
      <c r="Y702" s="1649"/>
      <c r="Z702" s="1649"/>
      <c r="AA702" s="1649"/>
      <c r="AB702" s="1649"/>
      <c r="AC702" s="1649"/>
      <c r="AD702" s="1649"/>
      <c r="AE702" s="1649"/>
      <c r="AF702" s="1610">
        <f t="shared" si="371"/>
        <v>0</v>
      </c>
      <c r="AG702" s="1649"/>
      <c r="AH702" s="1649"/>
      <c r="AI702" s="1649"/>
      <c r="AJ702" s="1649"/>
      <c r="AK702" s="1649"/>
      <c r="AL702" s="1649"/>
      <c r="AM702" s="1649"/>
      <c r="AN702" s="1649"/>
      <c r="AO702" s="1649"/>
      <c r="AP702" s="1649"/>
      <c r="AQ702" s="1649"/>
      <c r="AR702" s="1709"/>
      <c r="AS702" s="1779">
        <f t="shared" si="372"/>
        <v>0</v>
      </c>
      <c r="AT702" s="1711">
        <f t="shared" si="393"/>
        <v>0</v>
      </c>
      <c r="AU702" s="1611">
        <f t="shared" si="373"/>
        <v>0</v>
      </c>
      <c r="AV702" s="1611">
        <f t="shared" si="374"/>
        <v>0</v>
      </c>
      <c r="AW702" s="1611">
        <f t="shared" si="375"/>
        <v>0</v>
      </c>
      <c r="AX702" s="1611">
        <f t="shared" si="376"/>
        <v>0</v>
      </c>
      <c r="AY702" s="1611">
        <f t="shared" si="377"/>
        <v>0</v>
      </c>
      <c r="AZ702" s="1611">
        <f t="shared" si="378"/>
        <v>0</v>
      </c>
      <c r="BA702" s="1611">
        <f t="shared" si="379"/>
        <v>0</v>
      </c>
      <c r="BB702" s="1611">
        <f t="shared" si="380"/>
        <v>0</v>
      </c>
      <c r="BC702" s="1611">
        <f t="shared" si="381"/>
        <v>0</v>
      </c>
      <c r="BD702" s="1611">
        <f t="shared" si="382"/>
        <v>0</v>
      </c>
      <c r="BE702" s="1611">
        <f t="shared" si="383"/>
        <v>0</v>
      </c>
      <c r="BF702" s="1611">
        <f t="shared" si="384"/>
        <v>0</v>
      </c>
      <c r="BG702" s="1611">
        <f t="shared" si="394"/>
        <v>0</v>
      </c>
      <c r="BH702" s="1611" t="str">
        <f t="shared" si="395"/>
        <v/>
      </c>
      <c r="BI702" s="1611" t="str">
        <f t="shared" si="396"/>
        <v/>
      </c>
      <c r="BJ702" s="1611" t="str">
        <f t="shared" si="385"/>
        <v/>
      </c>
      <c r="BK702" s="1611" t="str">
        <f t="shared" si="386"/>
        <v/>
      </c>
      <c r="BL702" s="1611" t="str">
        <f t="shared" ca="1" si="387"/>
        <v/>
      </c>
      <c r="BM702" s="1611" t="str">
        <f t="shared" si="397"/>
        <v/>
      </c>
      <c r="BN702" s="1611" t="str">
        <f t="shared" si="388"/>
        <v/>
      </c>
      <c r="BO702" s="1611" t="str">
        <f t="shared" si="389"/>
        <v/>
      </c>
      <c r="BP702" s="1611" t="str">
        <f t="shared" si="398"/>
        <v/>
      </c>
      <c r="BQ702" s="1611" t="str">
        <f t="shared" si="399"/>
        <v/>
      </c>
      <c r="BR702" s="1611" t="str">
        <f t="shared" si="400"/>
        <v/>
      </c>
      <c r="BS702" s="1611" t="str">
        <f t="shared" si="401"/>
        <v/>
      </c>
      <c r="BT702" s="1611" t="str">
        <f t="shared" si="402"/>
        <v/>
      </c>
      <c r="BU702" s="1731">
        <f t="shared" ca="1" si="403"/>
        <v>0</v>
      </c>
      <c r="BV702" s="1594"/>
      <c r="BW702" s="1594"/>
      <c r="BX702" s="1594"/>
      <c r="BY702" s="1594"/>
      <c r="BZ702" s="1594"/>
      <c r="CA702" s="1594"/>
      <c r="CB702" s="1594"/>
      <c r="CC702" s="1594"/>
      <c r="CD702" s="1594"/>
      <c r="CE702" s="1594"/>
      <c r="CF702" s="1594"/>
      <c r="CG702" s="1594"/>
      <c r="CH702" s="1594"/>
      <c r="CI702" s="1594"/>
      <c r="CJ702" s="1594"/>
      <c r="CK702" s="1594"/>
      <c r="CL702" s="1594"/>
      <c r="CM702" s="1594"/>
      <c r="CN702" s="1594"/>
      <c r="CO702" s="1594"/>
      <c r="CP702" s="1594"/>
      <c r="CQ702" s="1594"/>
      <c r="CR702" s="1594"/>
      <c r="CS702" s="1594"/>
      <c r="CT702" s="1594"/>
      <c r="CU702" s="1594"/>
      <c r="CV702" s="1594"/>
      <c r="CW702" s="1594"/>
      <c r="CX702" s="1594"/>
      <c r="CY702" s="1594"/>
      <c r="CZ702" s="1594"/>
      <c r="DA702" s="1594"/>
      <c r="DB702" s="1594"/>
      <c r="DC702" s="1594"/>
      <c r="DD702" s="1594"/>
      <c r="DE702" s="1594"/>
      <c r="DF702" s="1594"/>
      <c r="DG702" s="1594"/>
      <c r="DH702" s="1594"/>
      <c r="DI702" s="1594"/>
      <c r="DJ702" s="1594"/>
      <c r="DK702" s="1594"/>
      <c r="DL702" s="1594"/>
      <c r="DM702" s="1594"/>
      <c r="DN702" s="1594"/>
      <c r="DO702" s="1594"/>
      <c r="DP702" s="1594"/>
      <c r="DQ702" s="1594"/>
      <c r="DR702" s="1594"/>
      <c r="DS702" s="1594"/>
      <c r="DT702" s="1594"/>
      <c r="DU702" s="1594"/>
      <c r="DV702" s="1594"/>
      <c r="DW702" s="1594"/>
      <c r="DX702" s="1594"/>
      <c r="DY702" s="1594"/>
      <c r="DZ702" s="1594"/>
      <c r="EA702" s="1594"/>
      <c r="EB702" s="1594"/>
      <c r="EC702" s="1594"/>
      <c r="ED702" s="1594"/>
      <c r="EE702" s="1594"/>
      <c r="EF702" s="1594"/>
      <c r="EG702" s="1594"/>
      <c r="EH702" s="1594"/>
      <c r="EI702" s="1594"/>
      <c r="EJ702" s="1594"/>
      <c r="EK702" s="1594"/>
      <c r="EL702" s="1594"/>
      <c r="EM702" s="1594"/>
      <c r="EN702" s="1594"/>
      <c r="EO702" s="1594"/>
      <c r="EP702" s="1594"/>
      <c r="EQ702" s="1594"/>
      <c r="ER702" s="1594"/>
      <c r="ES702" s="1594"/>
    </row>
    <row r="703" spans="1:149" s="1595" customFormat="1" ht="12.5">
      <c r="A703" s="1644" t="str">
        <f t="shared" si="390"/>
        <v>Organisation</v>
      </c>
      <c r="B703" s="1758"/>
      <c r="C703" s="1758"/>
      <c r="D703" s="1758"/>
      <c r="E703" s="1761"/>
      <c r="F703" s="1592"/>
      <c r="G703" s="1714">
        <f t="shared" si="391"/>
        <v>0</v>
      </c>
      <c r="H703" s="1645"/>
      <c r="I703" s="1714">
        <f t="shared" si="392"/>
        <v>0</v>
      </c>
      <c r="J703" s="1646"/>
      <c r="K703" s="1646"/>
      <c r="L703" s="1592"/>
      <c r="M703" s="1597"/>
      <c r="N703" s="1597"/>
      <c r="O703" s="1646"/>
      <c r="P703" s="1647"/>
      <c r="Q703" s="1647"/>
      <c r="R703" s="1648"/>
      <c r="S703" s="1603"/>
      <c r="T703" s="1649"/>
      <c r="U703" s="1649"/>
      <c r="V703" s="1649"/>
      <c r="W703" s="1649"/>
      <c r="X703" s="1649"/>
      <c r="Y703" s="1649"/>
      <c r="Z703" s="1649"/>
      <c r="AA703" s="1649"/>
      <c r="AB703" s="1649"/>
      <c r="AC703" s="1649"/>
      <c r="AD703" s="1649"/>
      <c r="AE703" s="1649"/>
      <c r="AF703" s="1610">
        <f t="shared" si="371"/>
        <v>0</v>
      </c>
      <c r="AG703" s="1649"/>
      <c r="AH703" s="1649"/>
      <c r="AI703" s="1649"/>
      <c r="AJ703" s="1649"/>
      <c r="AK703" s="1649"/>
      <c r="AL703" s="1649"/>
      <c r="AM703" s="1649"/>
      <c r="AN703" s="1649"/>
      <c r="AO703" s="1649"/>
      <c r="AP703" s="1649"/>
      <c r="AQ703" s="1649"/>
      <c r="AR703" s="1709"/>
      <c r="AS703" s="1779">
        <f t="shared" si="372"/>
        <v>0</v>
      </c>
      <c r="AT703" s="1711">
        <f t="shared" si="393"/>
        <v>0</v>
      </c>
      <c r="AU703" s="1611">
        <f t="shared" si="373"/>
        <v>0</v>
      </c>
      <c r="AV703" s="1611">
        <f t="shared" si="374"/>
        <v>0</v>
      </c>
      <c r="AW703" s="1611">
        <f t="shared" si="375"/>
        <v>0</v>
      </c>
      <c r="AX703" s="1611">
        <f t="shared" si="376"/>
        <v>0</v>
      </c>
      <c r="AY703" s="1611">
        <f t="shared" si="377"/>
        <v>0</v>
      </c>
      <c r="AZ703" s="1611">
        <f t="shared" si="378"/>
        <v>0</v>
      </c>
      <c r="BA703" s="1611">
        <f t="shared" si="379"/>
        <v>0</v>
      </c>
      <c r="BB703" s="1611">
        <f t="shared" si="380"/>
        <v>0</v>
      </c>
      <c r="BC703" s="1611">
        <f t="shared" si="381"/>
        <v>0</v>
      </c>
      <c r="BD703" s="1611">
        <f t="shared" si="382"/>
        <v>0</v>
      </c>
      <c r="BE703" s="1611">
        <f t="shared" si="383"/>
        <v>0</v>
      </c>
      <c r="BF703" s="1611">
        <f t="shared" si="384"/>
        <v>0</v>
      </c>
      <c r="BG703" s="1611">
        <f t="shared" si="394"/>
        <v>0</v>
      </c>
      <c r="BH703" s="1611" t="str">
        <f t="shared" si="395"/>
        <v/>
      </c>
      <c r="BI703" s="1611" t="str">
        <f t="shared" si="396"/>
        <v/>
      </c>
      <c r="BJ703" s="1611" t="str">
        <f t="shared" si="385"/>
        <v/>
      </c>
      <c r="BK703" s="1611" t="str">
        <f t="shared" si="386"/>
        <v/>
      </c>
      <c r="BL703" s="1611" t="str">
        <f t="shared" ca="1" si="387"/>
        <v/>
      </c>
      <c r="BM703" s="1611" t="str">
        <f t="shared" si="397"/>
        <v/>
      </c>
      <c r="BN703" s="1611" t="str">
        <f t="shared" si="388"/>
        <v/>
      </c>
      <c r="BO703" s="1611" t="str">
        <f t="shared" si="389"/>
        <v/>
      </c>
      <c r="BP703" s="1611" t="str">
        <f t="shared" si="398"/>
        <v/>
      </c>
      <c r="BQ703" s="1611" t="str">
        <f t="shared" si="399"/>
        <v/>
      </c>
      <c r="BR703" s="1611" t="str">
        <f t="shared" si="400"/>
        <v/>
      </c>
      <c r="BS703" s="1611" t="str">
        <f t="shared" si="401"/>
        <v/>
      </c>
      <c r="BT703" s="1611" t="str">
        <f t="shared" si="402"/>
        <v/>
      </c>
      <c r="BU703" s="1731">
        <f t="shared" ca="1" si="403"/>
        <v>0</v>
      </c>
      <c r="BV703" s="1594"/>
      <c r="BW703" s="1594"/>
      <c r="BX703" s="1594"/>
      <c r="BY703" s="1594"/>
      <c r="BZ703" s="1594"/>
      <c r="CA703" s="1594"/>
      <c r="CB703" s="1594"/>
      <c r="CC703" s="1594"/>
      <c r="CD703" s="1594"/>
      <c r="CE703" s="1594"/>
      <c r="CF703" s="1594"/>
      <c r="CG703" s="1594"/>
      <c r="CH703" s="1594"/>
      <c r="CI703" s="1594"/>
      <c r="CJ703" s="1594"/>
      <c r="CK703" s="1594"/>
      <c r="CL703" s="1594"/>
      <c r="CM703" s="1594"/>
      <c r="CN703" s="1594"/>
      <c r="CO703" s="1594"/>
      <c r="CP703" s="1594"/>
      <c r="CQ703" s="1594"/>
      <c r="CR703" s="1594"/>
      <c r="CS703" s="1594"/>
      <c r="CT703" s="1594"/>
      <c r="CU703" s="1594"/>
      <c r="CV703" s="1594"/>
      <c r="CW703" s="1594"/>
      <c r="CX703" s="1594"/>
      <c r="CY703" s="1594"/>
      <c r="CZ703" s="1594"/>
      <c r="DA703" s="1594"/>
      <c r="DB703" s="1594"/>
      <c r="DC703" s="1594"/>
      <c r="DD703" s="1594"/>
      <c r="DE703" s="1594"/>
      <c r="DF703" s="1594"/>
      <c r="DG703" s="1594"/>
      <c r="DH703" s="1594"/>
      <c r="DI703" s="1594"/>
      <c r="DJ703" s="1594"/>
      <c r="DK703" s="1594"/>
      <c r="DL703" s="1594"/>
      <c r="DM703" s="1594"/>
      <c r="DN703" s="1594"/>
      <c r="DO703" s="1594"/>
      <c r="DP703" s="1594"/>
      <c r="DQ703" s="1594"/>
      <c r="DR703" s="1594"/>
      <c r="DS703" s="1594"/>
      <c r="DT703" s="1594"/>
      <c r="DU703" s="1594"/>
      <c r="DV703" s="1594"/>
      <c r="DW703" s="1594"/>
      <c r="DX703" s="1594"/>
      <c r="DY703" s="1594"/>
      <c r="DZ703" s="1594"/>
      <c r="EA703" s="1594"/>
      <c r="EB703" s="1594"/>
      <c r="EC703" s="1594"/>
      <c r="ED703" s="1594"/>
      <c r="EE703" s="1594"/>
      <c r="EF703" s="1594"/>
      <c r="EG703" s="1594"/>
      <c r="EH703" s="1594"/>
      <c r="EI703" s="1594"/>
      <c r="EJ703" s="1594"/>
      <c r="EK703" s="1594"/>
      <c r="EL703" s="1594"/>
      <c r="EM703" s="1594"/>
      <c r="EN703" s="1594"/>
      <c r="EO703" s="1594"/>
      <c r="EP703" s="1594"/>
      <c r="EQ703" s="1594"/>
      <c r="ER703" s="1594"/>
      <c r="ES703" s="1594"/>
    </row>
    <row r="704" spans="1:149" s="1595" customFormat="1" ht="12.5">
      <c r="A704" s="1644" t="str">
        <f t="shared" si="390"/>
        <v>Organisation</v>
      </c>
      <c r="B704" s="1758"/>
      <c r="C704" s="1758"/>
      <c r="D704" s="1758"/>
      <c r="E704" s="1761"/>
      <c r="F704" s="1592"/>
      <c r="G704" s="1714">
        <f t="shared" si="391"/>
        <v>0</v>
      </c>
      <c r="H704" s="1645"/>
      <c r="I704" s="1714">
        <f t="shared" si="392"/>
        <v>0</v>
      </c>
      <c r="J704" s="1646"/>
      <c r="K704" s="1646"/>
      <c r="L704" s="1592"/>
      <c r="M704" s="1597"/>
      <c r="N704" s="1597"/>
      <c r="O704" s="1646"/>
      <c r="P704" s="1647"/>
      <c r="Q704" s="1647"/>
      <c r="R704" s="1648"/>
      <c r="S704" s="1603"/>
      <c r="T704" s="1649"/>
      <c r="U704" s="1649"/>
      <c r="V704" s="1649"/>
      <c r="W704" s="1649"/>
      <c r="X704" s="1649"/>
      <c r="Y704" s="1649"/>
      <c r="Z704" s="1649"/>
      <c r="AA704" s="1649"/>
      <c r="AB704" s="1649"/>
      <c r="AC704" s="1649"/>
      <c r="AD704" s="1649"/>
      <c r="AE704" s="1649"/>
      <c r="AF704" s="1610">
        <f t="shared" si="371"/>
        <v>0</v>
      </c>
      <c r="AG704" s="1649"/>
      <c r="AH704" s="1649"/>
      <c r="AI704" s="1649"/>
      <c r="AJ704" s="1649"/>
      <c r="AK704" s="1649"/>
      <c r="AL704" s="1649"/>
      <c r="AM704" s="1649"/>
      <c r="AN704" s="1649"/>
      <c r="AO704" s="1649"/>
      <c r="AP704" s="1649"/>
      <c r="AQ704" s="1649"/>
      <c r="AR704" s="1709"/>
      <c r="AS704" s="1779">
        <f t="shared" si="372"/>
        <v>0</v>
      </c>
      <c r="AT704" s="1711">
        <f t="shared" si="393"/>
        <v>0</v>
      </c>
      <c r="AU704" s="1611">
        <f t="shared" si="373"/>
        <v>0</v>
      </c>
      <c r="AV704" s="1611">
        <f t="shared" si="374"/>
        <v>0</v>
      </c>
      <c r="AW704" s="1611">
        <f t="shared" si="375"/>
        <v>0</v>
      </c>
      <c r="AX704" s="1611">
        <f t="shared" si="376"/>
        <v>0</v>
      </c>
      <c r="AY704" s="1611">
        <f t="shared" si="377"/>
        <v>0</v>
      </c>
      <c r="AZ704" s="1611">
        <f t="shared" si="378"/>
        <v>0</v>
      </c>
      <c r="BA704" s="1611">
        <f t="shared" si="379"/>
        <v>0</v>
      </c>
      <c r="BB704" s="1611">
        <f t="shared" si="380"/>
        <v>0</v>
      </c>
      <c r="BC704" s="1611">
        <f t="shared" si="381"/>
        <v>0</v>
      </c>
      <c r="BD704" s="1611">
        <f t="shared" si="382"/>
        <v>0</v>
      </c>
      <c r="BE704" s="1611">
        <f t="shared" si="383"/>
        <v>0</v>
      </c>
      <c r="BF704" s="1611">
        <f t="shared" si="384"/>
        <v>0</v>
      </c>
      <c r="BG704" s="1611">
        <f t="shared" si="394"/>
        <v>0</v>
      </c>
      <c r="BH704" s="1611" t="str">
        <f t="shared" si="395"/>
        <v/>
      </c>
      <c r="BI704" s="1611" t="str">
        <f t="shared" si="396"/>
        <v/>
      </c>
      <c r="BJ704" s="1611" t="str">
        <f t="shared" si="385"/>
        <v/>
      </c>
      <c r="BK704" s="1611" t="str">
        <f t="shared" si="386"/>
        <v/>
      </c>
      <c r="BL704" s="1611" t="str">
        <f t="shared" ca="1" si="387"/>
        <v/>
      </c>
      <c r="BM704" s="1611" t="str">
        <f t="shared" si="397"/>
        <v/>
      </c>
      <c r="BN704" s="1611" t="str">
        <f t="shared" si="388"/>
        <v/>
      </c>
      <c r="BO704" s="1611" t="str">
        <f t="shared" si="389"/>
        <v/>
      </c>
      <c r="BP704" s="1611" t="str">
        <f t="shared" si="398"/>
        <v/>
      </c>
      <c r="BQ704" s="1611" t="str">
        <f t="shared" si="399"/>
        <v/>
      </c>
      <c r="BR704" s="1611" t="str">
        <f t="shared" si="400"/>
        <v/>
      </c>
      <c r="BS704" s="1611" t="str">
        <f t="shared" si="401"/>
        <v/>
      </c>
      <c r="BT704" s="1611" t="str">
        <f t="shared" si="402"/>
        <v/>
      </c>
      <c r="BU704" s="1731">
        <f t="shared" ca="1" si="403"/>
        <v>0</v>
      </c>
      <c r="BV704" s="1594"/>
      <c r="BW704" s="1594"/>
      <c r="BX704" s="1594"/>
      <c r="BY704" s="1594"/>
      <c r="BZ704" s="1594"/>
      <c r="CA704" s="1594"/>
      <c r="CB704" s="1594"/>
      <c r="CC704" s="1594"/>
      <c r="CD704" s="1594"/>
      <c r="CE704" s="1594"/>
      <c r="CF704" s="1594"/>
      <c r="CG704" s="1594"/>
      <c r="CH704" s="1594"/>
      <c r="CI704" s="1594"/>
      <c r="CJ704" s="1594"/>
      <c r="CK704" s="1594"/>
      <c r="CL704" s="1594"/>
      <c r="CM704" s="1594"/>
      <c r="CN704" s="1594"/>
      <c r="CO704" s="1594"/>
      <c r="CP704" s="1594"/>
      <c r="CQ704" s="1594"/>
      <c r="CR704" s="1594"/>
      <c r="CS704" s="1594"/>
      <c r="CT704" s="1594"/>
      <c r="CU704" s="1594"/>
      <c r="CV704" s="1594"/>
      <c r="CW704" s="1594"/>
      <c r="CX704" s="1594"/>
      <c r="CY704" s="1594"/>
      <c r="CZ704" s="1594"/>
      <c r="DA704" s="1594"/>
      <c r="DB704" s="1594"/>
      <c r="DC704" s="1594"/>
      <c r="DD704" s="1594"/>
      <c r="DE704" s="1594"/>
      <c r="DF704" s="1594"/>
      <c r="DG704" s="1594"/>
      <c r="DH704" s="1594"/>
      <c r="DI704" s="1594"/>
      <c r="DJ704" s="1594"/>
      <c r="DK704" s="1594"/>
      <c r="DL704" s="1594"/>
      <c r="DM704" s="1594"/>
      <c r="DN704" s="1594"/>
      <c r="DO704" s="1594"/>
      <c r="DP704" s="1594"/>
      <c r="DQ704" s="1594"/>
      <c r="DR704" s="1594"/>
      <c r="DS704" s="1594"/>
      <c r="DT704" s="1594"/>
      <c r="DU704" s="1594"/>
      <c r="DV704" s="1594"/>
      <c r="DW704" s="1594"/>
      <c r="DX704" s="1594"/>
      <c r="DY704" s="1594"/>
      <c r="DZ704" s="1594"/>
      <c r="EA704" s="1594"/>
      <c r="EB704" s="1594"/>
      <c r="EC704" s="1594"/>
      <c r="ED704" s="1594"/>
      <c r="EE704" s="1594"/>
      <c r="EF704" s="1594"/>
      <c r="EG704" s="1594"/>
      <c r="EH704" s="1594"/>
      <c r="EI704" s="1594"/>
      <c r="EJ704" s="1594"/>
      <c r="EK704" s="1594"/>
      <c r="EL704" s="1594"/>
      <c r="EM704" s="1594"/>
      <c r="EN704" s="1594"/>
      <c r="EO704" s="1594"/>
      <c r="EP704" s="1594"/>
      <c r="EQ704" s="1594"/>
      <c r="ER704" s="1594"/>
      <c r="ES704" s="1594"/>
    </row>
    <row r="705" spans="1:149" s="1595" customFormat="1" ht="12.5">
      <c r="A705" s="1644" t="str">
        <f t="shared" si="390"/>
        <v>Organisation</v>
      </c>
      <c r="B705" s="1758"/>
      <c r="C705" s="1758"/>
      <c r="D705" s="1758"/>
      <c r="E705" s="1761"/>
      <c r="F705" s="1592"/>
      <c r="G705" s="1714">
        <f t="shared" si="391"/>
        <v>0</v>
      </c>
      <c r="H705" s="1645"/>
      <c r="I705" s="1714">
        <f t="shared" si="392"/>
        <v>0</v>
      </c>
      <c r="J705" s="1646"/>
      <c r="K705" s="1646"/>
      <c r="L705" s="1592"/>
      <c r="M705" s="1597"/>
      <c r="N705" s="1597"/>
      <c r="O705" s="1646"/>
      <c r="P705" s="1647"/>
      <c r="Q705" s="1647"/>
      <c r="R705" s="1648"/>
      <c r="S705" s="1603"/>
      <c r="T705" s="1649"/>
      <c r="U705" s="1649"/>
      <c r="V705" s="1649"/>
      <c r="W705" s="1649"/>
      <c r="X705" s="1649"/>
      <c r="Y705" s="1649"/>
      <c r="Z705" s="1649"/>
      <c r="AA705" s="1649"/>
      <c r="AB705" s="1649"/>
      <c r="AC705" s="1649"/>
      <c r="AD705" s="1649"/>
      <c r="AE705" s="1649"/>
      <c r="AF705" s="1610">
        <f t="shared" si="371"/>
        <v>0</v>
      </c>
      <c r="AG705" s="1649"/>
      <c r="AH705" s="1649"/>
      <c r="AI705" s="1649"/>
      <c r="AJ705" s="1649"/>
      <c r="AK705" s="1649"/>
      <c r="AL705" s="1649"/>
      <c r="AM705" s="1649"/>
      <c r="AN705" s="1649"/>
      <c r="AO705" s="1649"/>
      <c r="AP705" s="1649"/>
      <c r="AQ705" s="1649"/>
      <c r="AR705" s="1709"/>
      <c r="AS705" s="1779">
        <f t="shared" si="372"/>
        <v>0</v>
      </c>
      <c r="AT705" s="1711">
        <f t="shared" si="393"/>
        <v>0</v>
      </c>
      <c r="AU705" s="1611">
        <f t="shared" si="373"/>
        <v>0</v>
      </c>
      <c r="AV705" s="1611">
        <f t="shared" si="374"/>
        <v>0</v>
      </c>
      <c r="AW705" s="1611">
        <f t="shared" si="375"/>
        <v>0</v>
      </c>
      <c r="AX705" s="1611">
        <f t="shared" si="376"/>
        <v>0</v>
      </c>
      <c r="AY705" s="1611">
        <f t="shared" si="377"/>
        <v>0</v>
      </c>
      <c r="AZ705" s="1611">
        <f t="shared" si="378"/>
        <v>0</v>
      </c>
      <c r="BA705" s="1611">
        <f t="shared" si="379"/>
        <v>0</v>
      </c>
      <c r="BB705" s="1611">
        <f t="shared" si="380"/>
        <v>0</v>
      </c>
      <c r="BC705" s="1611">
        <f t="shared" si="381"/>
        <v>0</v>
      </c>
      <c r="BD705" s="1611">
        <f t="shared" si="382"/>
        <v>0</v>
      </c>
      <c r="BE705" s="1611">
        <f t="shared" si="383"/>
        <v>0</v>
      </c>
      <c r="BF705" s="1611">
        <f t="shared" si="384"/>
        <v>0</v>
      </c>
      <c r="BG705" s="1611">
        <f t="shared" si="394"/>
        <v>0</v>
      </c>
      <c r="BH705" s="1611" t="str">
        <f t="shared" si="395"/>
        <v/>
      </c>
      <c r="BI705" s="1611" t="str">
        <f t="shared" si="396"/>
        <v/>
      </c>
      <c r="BJ705" s="1611" t="str">
        <f t="shared" si="385"/>
        <v/>
      </c>
      <c r="BK705" s="1611" t="str">
        <f t="shared" si="386"/>
        <v/>
      </c>
      <c r="BL705" s="1611" t="str">
        <f t="shared" ca="1" si="387"/>
        <v/>
      </c>
      <c r="BM705" s="1611" t="str">
        <f t="shared" si="397"/>
        <v/>
      </c>
      <c r="BN705" s="1611" t="str">
        <f t="shared" si="388"/>
        <v/>
      </c>
      <c r="BO705" s="1611" t="str">
        <f t="shared" si="389"/>
        <v/>
      </c>
      <c r="BP705" s="1611" t="str">
        <f t="shared" si="398"/>
        <v/>
      </c>
      <c r="BQ705" s="1611" t="str">
        <f t="shared" si="399"/>
        <v/>
      </c>
      <c r="BR705" s="1611" t="str">
        <f t="shared" si="400"/>
        <v/>
      </c>
      <c r="BS705" s="1611" t="str">
        <f t="shared" si="401"/>
        <v/>
      </c>
      <c r="BT705" s="1611" t="str">
        <f t="shared" si="402"/>
        <v/>
      </c>
      <c r="BU705" s="1731">
        <f t="shared" ca="1" si="403"/>
        <v>0</v>
      </c>
      <c r="BV705" s="1594"/>
      <c r="BW705" s="1594"/>
      <c r="BX705" s="1594"/>
      <c r="BY705" s="1594"/>
      <c r="BZ705" s="1594"/>
      <c r="CA705" s="1594"/>
      <c r="CB705" s="1594"/>
      <c r="CC705" s="1594"/>
      <c r="CD705" s="1594"/>
      <c r="CE705" s="1594"/>
      <c r="CF705" s="1594"/>
      <c r="CG705" s="1594"/>
      <c r="CH705" s="1594"/>
      <c r="CI705" s="1594"/>
      <c r="CJ705" s="1594"/>
      <c r="CK705" s="1594"/>
      <c r="CL705" s="1594"/>
      <c r="CM705" s="1594"/>
      <c r="CN705" s="1594"/>
      <c r="CO705" s="1594"/>
      <c r="CP705" s="1594"/>
      <c r="CQ705" s="1594"/>
      <c r="CR705" s="1594"/>
      <c r="CS705" s="1594"/>
      <c r="CT705" s="1594"/>
      <c r="CU705" s="1594"/>
      <c r="CV705" s="1594"/>
      <c r="CW705" s="1594"/>
      <c r="CX705" s="1594"/>
      <c r="CY705" s="1594"/>
      <c r="CZ705" s="1594"/>
      <c r="DA705" s="1594"/>
      <c r="DB705" s="1594"/>
      <c r="DC705" s="1594"/>
      <c r="DD705" s="1594"/>
      <c r="DE705" s="1594"/>
      <c r="DF705" s="1594"/>
      <c r="DG705" s="1594"/>
      <c r="DH705" s="1594"/>
      <c r="DI705" s="1594"/>
      <c r="DJ705" s="1594"/>
      <c r="DK705" s="1594"/>
      <c r="DL705" s="1594"/>
      <c r="DM705" s="1594"/>
      <c r="DN705" s="1594"/>
      <c r="DO705" s="1594"/>
      <c r="DP705" s="1594"/>
      <c r="DQ705" s="1594"/>
      <c r="DR705" s="1594"/>
      <c r="DS705" s="1594"/>
      <c r="DT705" s="1594"/>
      <c r="DU705" s="1594"/>
      <c r="DV705" s="1594"/>
      <c r="DW705" s="1594"/>
      <c r="DX705" s="1594"/>
      <c r="DY705" s="1594"/>
      <c r="DZ705" s="1594"/>
      <c r="EA705" s="1594"/>
      <c r="EB705" s="1594"/>
      <c r="EC705" s="1594"/>
      <c r="ED705" s="1594"/>
      <c r="EE705" s="1594"/>
      <c r="EF705" s="1594"/>
      <c r="EG705" s="1594"/>
      <c r="EH705" s="1594"/>
      <c r="EI705" s="1594"/>
      <c r="EJ705" s="1594"/>
      <c r="EK705" s="1594"/>
      <c r="EL705" s="1594"/>
      <c r="EM705" s="1594"/>
      <c r="EN705" s="1594"/>
      <c r="EO705" s="1594"/>
      <c r="EP705" s="1594"/>
      <c r="EQ705" s="1594"/>
      <c r="ER705" s="1594"/>
      <c r="ES705" s="1594"/>
    </row>
    <row r="706" spans="1:149" s="1595" customFormat="1" ht="12.5">
      <c r="A706" s="1644" t="str">
        <f t="shared" si="390"/>
        <v>Organisation</v>
      </c>
      <c r="B706" s="1758"/>
      <c r="C706" s="1758"/>
      <c r="D706" s="1758"/>
      <c r="E706" s="1761"/>
      <c r="F706" s="1592"/>
      <c r="G706" s="1714">
        <f t="shared" si="391"/>
        <v>0</v>
      </c>
      <c r="H706" s="1645"/>
      <c r="I706" s="1714">
        <f t="shared" si="392"/>
        <v>0</v>
      </c>
      <c r="J706" s="1646"/>
      <c r="K706" s="1646"/>
      <c r="L706" s="1592"/>
      <c r="M706" s="1597"/>
      <c r="N706" s="1597"/>
      <c r="O706" s="1646"/>
      <c r="P706" s="1647"/>
      <c r="Q706" s="1647"/>
      <c r="R706" s="1648"/>
      <c r="S706" s="1603"/>
      <c r="T706" s="1649"/>
      <c r="U706" s="1649"/>
      <c r="V706" s="1649"/>
      <c r="W706" s="1649"/>
      <c r="X706" s="1649"/>
      <c r="Y706" s="1649"/>
      <c r="Z706" s="1649"/>
      <c r="AA706" s="1649"/>
      <c r="AB706" s="1649"/>
      <c r="AC706" s="1649"/>
      <c r="AD706" s="1649"/>
      <c r="AE706" s="1649"/>
      <c r="AF706" s="1610">
        <f t="shared" si="371"/>
        <v>0</v>
      </c>
      <c r="AG706" s="1649"/>
      <c r="AH706" s="1649"/>
      <c r="AI706" s="1649"/>
      <c r="AJ706" s="1649"/>
      <c r="AK706" s="1649"/>
      <c r="AL706" s="1649"/>
      <c r="AM706" s="1649"/>
      <c r="AN706" s="1649"/>
      <c r="AO706" s="1649"/>
      <c r="AP706" s="1649"/>
      <c r="AQ706" s="1649"/>
      <c r="AR706" s="1709"/>
      <c r="AS706" s="1779">
        <f t="shared" si="372"/>
        <v>0</v>
      </c>
      <c r="AT706" s="1711">
        <f t="shared" si="393"/>
        <v>0</v>
      </c>
      <c r="AU706" s="1611">
        <f t="shared" si="373"/>
        <v>0</v>
      </c>
      <c r="AV706" s="1611">
        <f t="shared" si="374"/>
        <v>0</v>
      </c>
      <c r="AW706" s="1611">
        <f t="shared" si="375"/>
        <v>0</v>
      </c>
      <c r="AX706" s="1611">
        <f t="shared" si="376"/>
        <v>0</v>
      </c>
      <c r="AY706" s="1611">
        <f t="shared" si="377"/>
        <v>0</v>
      </c>
      <c r="AZ706" s="1611">
        <f t="shared" si="378"/>
        <v>0</v>
      </c>
      <c r="BA706" s="1611">
        <f t="shared" si="379"/>
        <v>0</v>
      </c>
      <c r="BB706" s="1611">
        <f t="shared" si="380"/>
        <v>0</v>
      </c>
      <c r="BC706" s="1611">
        <f t="shared" si="381"/>
        <v>0</v>
      </c>
      <c r="BD706" s="1611">
        <f t="shared" si="382"/>
        <v>0</v>
      </c>
      <c r="BE706" s="1611">
        <f t="shared" si="383"/>
        <v>0</v>
      </c>
      <c r="BF706" s="1611">
        <f t="shared" si="384"/>
        <v>0</v>
      </c>
      <c r="BG706" s="1611">
        <f t="shared" si="394"/>
        <v>0</v>
      </c>
      <c r="BH706" s="1611" t="str">
        <f t="shared" si="395"/>
        <v/>
      </c>
      <c r="BI706" s="1611" t="str">
        <f t="shared" si="396"/>
        <v/>
      </c>
      <c r="BJ706" s="1611" t="str">
        <f t="shared" si="385"/>
        <v/>
      </c>
      <c r="BK706" s="1611" t="str">
        <f t="shared" si="386"/>
        <v/>
      </c>
      <c r="BL706" s="1611" t="str">
        <f t="shared" ca="1" si="387"/>
        <v/>
      </c>
      <c r="BM706" s="1611" t="str">
        <f t="shared" si="397"/>
        <v/>
      </c>
      <c r="BN706" s="1611" t="str">
        <f t="shared" si="388"/>
        <v/>
      </c>
      <c r="BO706" s="1611" t="str">
        <f t="shared" si="389"/>
        <v/>
      </c>
      <c r="BP706" s="1611" t="str">
        <f t="shared" si="398"/>
        <v/>
      </c>
      <c r="BQ706" s="1611" t="str">
        <f t="shared" si="399"/>
        <v/>
      </c>
      <c r="BR706" s="1611" t="str">
        <f t="shared" si="400"/>
        <v/>
      </c>
      <c r="BS706" s="1611" t="str">
        <f t="shared" si="401"/>
        <v/>
      </c>
      <c r="BT706" s="1611" t="str">
        <f t="shared" si="402"/>
        <v/>
      </c>
      <c r="BU706" s="1731">
        <f t="shared" ca="1" si="403"/>
        <v>0</v>
      </c>
      <c r="BV706" s="1594"/>
      <c r="BW706" s="1594"/>
      <c r="BX706" s="1594"/>
      <c r="BY706" s="1594"/>
      <c r="BZ706" s="1594"/>
      <c r="CA706" s="1594"/>
      <c r="CB706" s="1594"/>
      <c r="CC706" s="1594"/>
      <c r="CD706" s="1594"/>
      <c r="CE706" s="1594"/>
      <c r="CF706" s="1594"/>
      <c r="CG706" s="1594"/>
      <c r="CH706" s="1594"/>
      <c r="CI706" s="1594"/>
      <c r="CJ706" s="1594"/>
      <c r="CK706" s="1594"/>
      <c r="CL706" s="1594"/>
      <c r="CM706" s="1594"/>
      <c r="CN706" s="1594"/>
      <c r="CO706" s="1594"/>
      <c r="CP706" s="1594"/>
      <c r="CQ706" s="1594"/>
      <c r="CR706" s="1594"/>
      <c r="CS706" s="1594"/>
      <c r="CT706" s="1594"/>
      <c r="CU706" s="1594"/>
      <c r="CV706" s="1594"/>
      <c r="CW706" s="1594"/>
      <c r="CX706" s="1594"/>
      <c r="CY706" s="1594"/>
      <c r="CZ706" s="1594"/>
      <c r="DA706" s="1594"/>
      <c r="DB706" s="1594"/>
      <c r="DC706" s="1594"/>
      <c r="DD706" s="1594"/>
      <c r="DE706" s="1594"/>
      <c r="DF706" s="1594"/>
      <c r="DG706" s="1594"/>
      <c r="DH706" s="1594"/>
      <c r="DI706" s="1594"/>
      <c r="DJ706" s="1594"/>
      <c r="DK706" s="1594"/>
      <c r="DL706" s="1594"/>
      <c r="DM706" s="1594"/>
      <c r="DN706" s="1594"/>
      <c r="DO706" s="1594"/>
      <c r="DP706" s="1594"/>
      <c r="DQ706" s="1594"/>
      <c r="DR706" s="1594"/>
      <c r="DS706" s="1594"/>
      <c r="DT706" s="1594"/>
      <c r="DU706" s="1594"/>
      <c r="DV706" s="1594"/>
      <c r="DW706" s="1594"/>
      <c r="DX706" s="1594"/>
      <c r="DY706" s="1594"/>
      <c r="DZ706" s="1594"/>
      <c r="EA706" s="1594"/>
      <c r="EB706" s="1594"/>
      <c r="EC706" s="1594"/>
      <c r="ED706" s="1594"/>
      <c r="EE706" s="1594"/>
      <c r="EF706" s="1594"/>
      <c r="EG706" s="1594"/>
      <c r="EH706" s="1594"/>
      <c r="EI706" s="1594"/>
      <c r="EJ706" s="1594"/>
      <c r="EK706" s="1594"/>
      <c r="EL706" s="1594"/>
      <c r="EM706" s="1594"/>
      <c r="EN706" s="1594"/>
      <c r="EO706" s="1594"/>
      <c r="EP706" s="1594"/>
      <c r="EQ706" s="1594"/>
      <c r="ER706" s="1594"/>
      <c r="ES706" s="1594"/>
    </row>
    <row r="707" spans="1:149" s="1595" customFormat="1" ht="12.5">
      <c r="A707" s="1644" t="str">
        <f t="shared" si="390"/>
        <v>Organisation</v>
      </c>
      <c r="B707" s="1758"/>
      <c r="C707" s="1758"/>
      <c r="D707" s="1758"/>
      <c r="E707" s="1761"/>
      <c r="F707" s="1592"/>
      <c r="G707" s="1714">
        <f t="shared" si="391"/>
        <v>0</v>
      </c>
      <c r="H707" s="1645"/>
      <c r="I707" s="1714">
        <f t="shared" si="392"/>
        <v>0</v>
      </c>
      <c r="J707" s="1646"/>
      <c r="K707" s="1646"/>
      <c r="L707" s="1592"/>
      <c r="M707" s="1597"/>
      <c r="N707" s="1597"/>
      <c r="O707" s="1646"/>
      <c r="P707" s="1647"/>
      <c r="Q707" s="1647"/>
      <c r="R707" s="1648"/>
      <c r="S707" s="1603"/>
      <c r="T707" s="1649"/>
      <c r="U707" s="1649"/>
      <c r="V707" s="1649"/>
      <c r="W707" s="1649"/>
      <c r="X707" s="1649"/>
      <c r="Y707" s="1649"/>
      <c r="Z707" s="1649"/>
      <c r="AA707" s="1649"/>
      <c r="AB707" s="1649"/>
      <c r="AC707" s="1649"/>
      <c r="AD707" s="1649"/>
      <c r="AE707" s="1649"/>
      <c r="AF707" s="1610">
        <f t="shared" si="371"/>
        <v>0</v>
      </c>
      <c r="AG707" s="1649"/>
      <c r="AH707" s="1649"/>
      <c r="AI707" s="1649"/>
      <c r="AJ707" s="1649"/>
      <c r="AK707" s="1649"/>
      <c r="AL707" s="1649"/>
      <c r="AM707" s="1649"/>
      <c r="AN707" s="1649"/>
      <c r="AO707" s="1649"/>
      <c r="AP707" s="1649"/>
      <c r="AQ707" s="1649"/>
      <c r="AR707" s="1709"/>
      <c r="AS707" s="1779">
        <f t="shared" si="372"/>
        <v>0</v>
      </c>
      <c r="AT707" s="1711">
        <f t="shared" si="393"/>
        <v>0</v>
      </c>
      <c r="AU707" s="1611">
        <f t="shared" si="373"/>
        <v>0</v>
      </c>
      <c r="AV707" s="1611">
        <f t="shared" si="374"/>
        <v>0</v>
      </c>
      <c r="AW707" s="1611">
        <f t="shared" si="375"/>
        <v>0</v>
      </c>
      <c r="AX707" s="1611">
        <f t="shared" si="376"/>
        <v>0</v>
      </c>
      <c r="AY707" s="1611">
        <f t="shared" si="377"/>
        <v>0</v>
      </c>
      <c r="AZ707" s="1611">
        <f t="shared" si="378"/>
        <v>0</v>
      </c>
      <c r="BA707" s="1611">
        <f t="shared" si="379"/>
        <v>0</v>
      </c>
      <c r="BB707" s="1611">
        <f t="shared" si="380"/>
        <v>0</v>
      </c>
      <c r="BC707" s="1611">
        <f t="shared" si="381"/>
        <v>0</v>
      </c>
      <c r="BD707" s="1611">
        <f t="shared" si="382"/>
        <v>0</v>
      </c>
      <c r="BE707" s="1611">
        <f t="shared" si="383"/>
        <v>0</v>
      </c>
      <c r="BF707" s="1611">
        <f t="shared" si="384"/>
        <v>0</v>
      </c>
      <c r="BG707" s="1611">
        <f t="shared" si="394"/>
        <v>0</v>
      </c>
      <c r="BH707" s="1611" t="str">
        <f t="shared" si="395"/>
        <v/>
      </c>
      <c r="BI707" s="1611" t="str">
        <f t="shared" si="396"/>
        <v/>
      </c>
      <c r="BJ707" s="1611" t="str">
        <f t="shared" si="385"/>
        <v/>
      </c>
      <c r="BK707" s="1611" t="str">
        <f t="shared" si="386"/>
        <v/>
      </c>
      <c r="BL707" s="1611" t="str">
        <f t="shared" ca="1" si="387"/>
        <v/>
      </c>
      <c r="BM707" s="1611" t="str">
        <f t="shared" si="397"/>
        <v/>
      </c>
      <c r="BN707" s="1611" t="str">
        <f t="shared" si="388"/>
        <v/>
      </c>
      <c r="BO707" s="1611" t="str">
        <f t="shared" si="389"/>
        <v/>
      </c>
      <c r="BP707" s="1611" t="str">
        <f t="shared" si="398"/>
        <v/>
      </c>
      <c r="BQ707" s="1611" t="str">
        <f t="shared" si="399"/>
        <v/>
      </c>
      <c r="BR707" s="1611" t="str">
        <f t="shared" si="400"/>
        <v/>
      </c>
      <c r="BS707" s="1611" t="str">
        <f t="shared" si="401"/>
        <v/>
      </c>
      <c r="BT707" s="1611" t="str">
        <f t="shared" si="402"/>
        <v/>
      </c>
      <c r="BU707" s="1731">
        <f t="shared" ca="1" si="403"/>
        <v>0</v>
      </c>
      <c r="BV707" s="1594"/>
      <c r="BW707" s="1594"/>
      <c r="BX707" s="1594"/>
      <c r="BY707" s="1594"/>
      <c r="BZ707" s="1594"/>
      <c r="CA707" s="1594"/>
      <c r="CB707" s="1594"/>
      <c r="CC707" s="1594"/>
      <c r="CD707" s="1594"/>
      <c r="CE707" s="1594"/>
      <c r="CF707" s="1594"/>
      <c r="CG707" s="1594"/>
      <c r="CH707" s="1594"/>
      <c r="CI707" s="1594"/>
      <c r="CJ707" s="1594"/>
      <c r="CK707" s="1594"/>
      <c r="CL707" s="1594"/>
      <c r="CM707" s="1594"/>
      <c r="CN707" s="1594"/>
      <c r="CO707" s="1594"/>
      <c r="CP707" s="1594"/>
      <c r="CQ707" s="1594"/>
      <c r="CR707" s="1594"/>
      <c r="CS707" s="1594"/>
      <c r="CT707" s="1594"/>
      <c r="CU707" s="1594"/>
      <c r="CV707" s="1594"/>
      <c r="CW707" s="1594"/>
      <c r="CX707" s="1594"/>
      <c r="CY707" s="1594"/>
      <c r="CZ707" s="1594"/>
      <c r="DA707" s="1594"/>
      <c r="DB707" s="1594"/>
      <c r="DC707" s="1594"/>
      <c r="DD707" s="1594"/>
      <c r="DE707" s="1594"/>
      <c r="DF707" s="1594"/>
      <c r="DG707" s="1594"/>
      <c r="DH707" s="1594"/>
      <c r="DI707" s="1594"/>
      <c r="DJ707" s="1594"/>
      <c r="DK707" s="1594"/>
      <c r="DL707" s="1594"/>
      <c r="DM707" s="1594"/>
      <c r="DN707" s="1594"/>
      <c r="DO707" s="1594"/>
      <c r="DP707" s="1594"/>
      <c r="DQ707" s="1594"/>
      <c r="DR707" s="1594"/>
      <c r="DS707" s="1594"/>
      <c r="DT707" s="1594"/>
      <c r="DU707" s="1594"/>
      <c r="DV707" s="1594"/>
      <c r="DW707" s="1594"/>
      <c r="DX707" s="1594"/>
      <c r="DY707" s="1594"/>
      <c r="DZ707" s="1594"/>
      <c r="EA707" s="1594"/>
      <c r="EB707" s="1594"/>
      <c r="EC707" s="1594"/>
      <c r="ED707" s="1594"/>
      <c r="EE707" s="1594"/>
      <c r="EF707" s="1594"/>
      <c r="EG707" s="1594"/>
      <c r="EH707" s="1594"/>
      <c r="EI707" s="1594"/>
      <c r="EJ707" s="1594"/>
      <c r="EK707" s="1594"/>
      <c r="EL707" s="1594"/>
      <c r="EM707" s="1594"/>
      <c r="EN707" s="1594"/>
      <c r="EO707" s="1594"/>
      <c r="EP707" s="1594"/>
      <c r="EQ707" s="1594"/>
      <c r="ER707" s="1594"/>
      <c r="ES707" s="1594"/>
    </row>
    <row r="708" spans="1:149" s="1595" customFormat="1" ht="12.5">
      <c r="A708" s="1644" t="str">
        <f t="shared" si="390"/>
        <v>Organisation</v>
      </c>
      <c r="B708" s="1758"/>
      <c r="C708" s="1758"/>
      <c r="D708" s="1758"/>
      <c r="E708" s="1761"/>
      <c r="F708" s="1592"/>
      <c r="G708" s="1714">
        <f t="shared" si="391"/>
        <v>0</v>
      </c>
      <c r="H708" s="1645"/>
      <c r="I708" s="1714">
        <f t="shared" si="392"/>
        <v>0</v>
      </c>
      <c r="J708" s="1646"/>
      <c r="K708" s="1646"/>
      <c r="L708" s="1592"/>
      <c r="M708" s="1597"/>
      <c r="N708" s="1597"/>
      <c r="O708" s="1646"/>
      <c r="P708" s="1647"/>
      <c r="Q708" s="1647"/>
      <c r="R708" s="1648"/>
      <c r="S708" s="1603"/>
      <c r="T708" s="1649"/>
      <c r="U708" s="1649"/>
      <c r="V708" s="1649"/>
      <c r="W708" s="1649"/>
      <c r="X708" s="1649"/>
      <c r="Y708" s="1649"/>
      <c r="Z708" s="1649"/>
      <c r="AA708" s="1649"/>
      <c r="AB708" s="1649"/>
      <c r="AC708" s="1649"/>
      <c r="AD708" s="1649"/>
      <c r="AE708" s="1649"/>
      <c r="AF708" s="1610">
        <f t="shared" si="371"/>
        <v>0</v>
      </c>
      <c r="AG708" s="1649"/>
      <c r="AH708" s="1649"/>
      <c r="AI708" s="1649"/>
      <c r="AJ708" s="1649"/>
      <c r="AK708" s="1649"/>
      <c r="AL708" s="1649"/>
      <c r="AM708" s="1649"/>
      <c r="AN708" s="1649"/>
      <c r="AO708" s="1649"/>
      <c r="AP708" s="1649"/>
      <c r="AQ708" s="1649"/>
      <c r="AR708" s="1709"/>
      <c r="AS708" s="1779">
        <f t="shared" si="372"/>
        <v>0</v>
      </c>
      <c r="AT708" s="1711">
        <f t="shared" si="393"/>
        <v>0</v>
      </c>
      <c r="AU708" s="1611">
        <f t="shared" si="373"/>
        <v>0</v>
      </c>
      <c r="AV708" s="1611">
        <f t="shared" si="374"/>
        <v>0</v>
      </c>
      <c r="AW708" s="1611">
        <f t="shared" si="375"/>
        <v>0</v>
      </c>
      <c r="AX708" s="1611">
        <f t="shared" si="376"/>
        <v>0</v>
      </c>
      <c r="AY708" s="1611">
        <f t="shared" si="377"/>
        <v>0</v>
      </c>
      <c r="AZ708" s="1611">
        <f t="shared" si="378"/>
        <v>0</v>
      </c>
      <c r="BA708" s="1611">
        <f t="shared" si="379"/>
        <v>0</v>
      </c>
      <c r="BB708" s="1611">
        <f t="shared" si="380"/>
        <v>0</v>
      </c>
      <c r="BC708" s="1611">
        <f t="shared" si="381"/>
        <v>0</v>
      </c>
      <c r="BD708" s="1611">
        <f t="shared" si="382"/>
        <v>0</v>
      </c>
      <c r="BE708" s="1611">
        <f t="shared" si="383"/>
        <v>0</v>
      </c>
      <c r="BF708" s="1611">
        <f t="shared" si="384"/>
        <v>0</v>
      </c>
      <c r="BG708" s="1611">
        <f t="shared" si="394"/>
        <v>0</v>
      </c>
      <c r="BH708" s="1611" t="str">
        <f t="shared" si="395"/>
        <v/>
      </c>
      <c r="BI708" s="1611" t="str">
        <f t="shared" si="396"/>
        <v/>
      </c>
      <c r="BJ708" s="1611" t="str">
        <f t="shared" si="385"/>
        <v/>
      </c>
      <c r="BK708" s="1611" t="str">
        <f t="shared" si="386"/>
        <v/>
      </c>
      <c r="BL708" s="1611" t="str">
        <f t="shared" ca="1" si="387"/>
        <v/>
      </c>
      <c r="BM708" s="1611" t="str">
        <f t="shared" si="397"/>
        <v/>
      </c>
      <c r="BN708" s="1611" t="str">
        <f t="shared" si="388"/>
        <v/>
      </c>
      <c r="BO708" s="1611" t="str">
        <f t="shared" si="389"/>
        <v/>
      </c>
      <c r="BP708" s="1611" t="str">
        <f t="shared" si="398"/>
        <v/>
      </c>
      <c r="BQ708" s="1611" t="str">
        <f t="shared" si="399"/>
        <v/>
      </c>
      <c r="BR708" s="1611" t="str">
        <f t="shared" si="400"/>
        <v/>
      </c>
      <c r="BS708" s="1611" t="str">
        <f t="shared" si="401"/>
        <v/>
      </c>
      <c r="BT708" s="1611" t="str">
        <f t="shared" si="402"/>
        <v/>
      </c>
      <c r="BU708" s="1731">
        <f t="shared" ca="1" si="403"/>
        <v>0</v>
      </c>
      <c r="BV708" s="1594"/>
      <c r="BW708" s="1594"/>
      <c r="BX708" s="1594"/>
      <c r="BY708" s="1594"/>
      <c r="BZ708" s="1594"/>
      <c r="CA708" s="1594"/>
      <c r="CB708" s="1594"/>
      <c r="CC708" s="1594"/>
      <c r="CD708" s="1594"/>
      <c r="CE708" s="1594"/>
      <c r="CF708" s="1594"/>
      <c r="CG708" s="1594"/>
      <c r="CH708" s="1594"/>
      <c r="CI708" s="1594"/>
      <c r="CJ708" s="1594"/>
      <c r="CK708" s="1594"/>
      <c r="CL708" s="1594"/>
      <c r="CM708" s="1594"/>
      <c r="CN708" s="1594"/>
      <c r="CO708" s="1594"/>
      <c r="CP708" s="1594"/>
      <c r="CQ708" s="1594"/>
      <c r="CR708" s="1594"/>
      <c r="CS708" s="1594"/>
      <c r="CT708" s="1594"/>
      <c r="CU708" s="1594"/>
      <c r="CV708" s="1594"/>
      <c r="CW708" s="1594"/>
      <c r="CX708" s="1594"/>
      <c r="CY708" s="1594"/>
      <c r="CZ708" s="1594"/>
      <c r="DA708" s="1594"/>
      <c r="DB708" s="1594"/>
      <c r="DC708" s="1594"/>
      <c r="DD708" s="1594"/>
      <c r="DE708" s="1594"/>
      <c r="DF708" s="1594"/>
      <c r="DG708" s="1594"/>
      <c r="DH708" s="1594"/>
      <c r="DI708" s="1594"/>
      <c r="DJ708" s="1594"/>
      <c r="DK708" s="1594"/>
      <c r="DL708" s="1594"/>
      <c r="DM708" s="1594"/>
      <c r="DN708" s="1594"/>
      <c r="DO708" s="1594"/>
      <c r="DP708" s="1594"/>
      <c r="DQ708" s="1594"/>
      <c r="DR708" s="1594"/>
      <c r="DS708" s="1594"/>
      <c r="DT708" s="1594"/>
      <c r="DU708" s="1594"/>
      <c r="DV708" s="1594"/>
      <c r="DW708" s="1594"/>
      <c r="DX708" s="1594"/>
      <c r="DY708" s="1594"/>
      <c r="DZ708" s="1594"/>
      <c r="EA708" s="1594"/>
      <c r="EB708" s="1594"/>
      <c r="EC708" s="1594"/>
      <c r="ED708" s="1594"/>
      <c r="EE708" s="1594"/>
      <c r="EF708" s="1594"/>
      <c r="EG708" s="1594"/>
      <c r="EH708" s="1594"/>
      <c r="EI708" s="1594"/>
      <c r="EJ708" s="1594"/>
      <c r="EK708" s="1594"/>
      <c r="EL708" s="1594"/>
      <c r="EM708" s="1594"/>
      <c r="EN708" s="1594"/>
      <c r="EO708" s="1594"/>
      <c r="EP708" s="1594"/>
      <c r="EQ708" s="1594"/>
      <c r="ER708" s="1594"/>
      <c r="ES708" s="1594"/>
    </row>
    <row r="709" spans="1:149" s="1595" customFormat="1" ht="12.5">
      <c r="A709" s="1644" t="str">
        <f t="shared" si="390"/>
        <v>Organisation</v>
      </c>
      <c r="B709" s="1758"/>
      <c r="C709" s="1758"/>
      <c r="D709" s="1758"/>
      <c r="E709" s="1761"/>
      <c r="F709" s="1592"/>
      <c r="G709" s="1714">
        <f t="shared" si="391"/>
        <v>0</v>
      </c>
      <c r="H709" s="1645"/>
      <c r="I709" s="1714">
        <f t="shared" si="392"/>
        <v>0</v>
      </c>
      <c r="J709" s="1646"/>
      <c r="K709" s="1646"/>
      <c r="L709" s="1592"/>
      <c r="M709" s="1597"/>
      <c r="N709" s="1597"/>
      <c r="O709" s="1646"/>
      <c r="P709" s="1647"/>
      <c r="Q709" s="1647"/>
      <c r="R709" s="1648"/>
      <c r="S709" s="1603"/>
      <c r="T709" s="1649"/>
      <c r="U709" s="1649"/>
      <c r="V709" s="1649"/>
      <c r="W709" s="1649"/>
      <c r="X709" s="1649"/>
      <c r="Y709" s="1649"/>
      <c r="Z709" s="1649"/>
      <c r="AA709" s="1649"/>
      <c r="AB709" s="1649"/>
      <c r="AC709" s="1649"/>
      <c r="AD709" s="1649"/>
      <c r="AE709" s="1649"/>
      <c r="AF709" s="1610">
        <f t="shared" si="371"/>
        <v>0</v>
      </c>
      <c r="AG709" s="1649"/>
      <c r="AH709" s="1649"/>
      <c r="AI709" s="1649"/>
      <c r="AJ709" s="1649"/>
      <c r="AK709" s="1649"/>
      <c r="AL709" s="1649"/>
      <c r="AM709" s="1649"/>
      <c r="AN709" s="1649"/>
      <c r="AO709" s="1649"/>
      <c r="AP709" s="1649"/>
      <c r="AQ709" s="1649"/>
      <c r="AR709" s="1709"/>
      <c r="AS709" s="1779">
        <f t="shared" si="372"/>
        <v>0</v>
      </c>
      <c r="AT709" s="1711">
        <f t="shared" si="393"/>
        <v>0</v>
      </c>
      <c r="AU709" s="1611">
        <f t="shared" si="373"/>
        <v>0</v>
      </c>
      <c r="AV709" s="1611">
        <f t="shared" si="374"/>
        <v>0</v>
      </c>
      <c r="AW709" s="1611">
        <f t="shared" si="375"/>
        <v>0</v>
      </c>
      <c r="AX709" s="1611">
        <f t="shared" si="376"/>
        <v>0</v>
      </c>
      <c r="AY709" s="1611">
        <f t="shared" si="377"/>
        <v>0</v>
      </c>
      <c r="AZ709" s="1611">
        <f t="shared" si="378"/>
        <v>0</v>
      </c>
      <c r="BA709" s="1611">
        <f t="shared" si="379"/>
        <v>0</v>
      </c>
      <c r="BB709" s="1611">
        <f t="shared" si="380"/>
        <v>0</v>
      </c>
      <c r="BC709" s="1611">
        <f t="shared" si="381"/>
        <v>0</v>
      </c>
      <c r="BD709" s="1611">
        <f t="shared" si="382"/>
        <v>0</v>
      </c>
      <c r="BE709" s="1611">
        <f t="shared" si="383"/>
        <v>0</v>
      </c>
      <c r="BF709" s="1611">
        <f t="shared" si="384"/>
        <v>0</v>
      </c>
      <c r="BG709" s="1611">
        <f t="shared" si="394"/>
        <v>0</v>
      </c>
      <c r="BH709" s="1611" t="str">
        <f t="shared" si="395"/>
        <v/>
      </c>
      <c r="BI709" s="1611" t="str">
        <f t="shared" si="396"/>
        <v/>
      </c>
      <c r="BJ709" s="1611" t="str">
        <f t="shared" si="385"/>
        <v/>
      </c>
      <c r="BK709" s="1611" t="str">
        <f t="shared" si="386"/>
        <v/>
      </c>
      <c r="BL709" s="1611" t="str">
        <f t="shared" ca="1" si="387"/>
        <v/>
      </c>
      <c r="BM709" s="1611" t="str">
        <f t="shared" si="397"/>
        <v/>
      </c>
      <c r="BN709" s="1611" t="str">
        <f t="shared" si="388"/>
        <v/>
      </c>
      <c r="BO709" s="1611" t="str">
        <f t="shared" si="389"/>
        <v/>
      </c>
      <c r="BP709" s="1611" t="str">
        <f t="shared" si="398"/>
        <v/>
      </c>
      <c r="BQ709" s="1611" t="str">
        <f t="shared" si="399"/>
        <v/>
      </c>
      <c r="BR709" s="1611" t="str">
        <f t="shared" si="400"/>
        <v/>
      </c>
      <c r="BS709" s="1611" t="str">
        <f t="shared" si="401"/>
        <v/>
      </c>
      <c r="BT709" s="1611" t="str">
        <f t="shared" si="402"/>
        <v/>
      </c>
      <c r="BU709" s="1731">
        <f t="shared" ca="1" si="403"/>
        <v>0</v>
      </c>
      <c r="BV709" s="1594"/>
      <c r="BW709" s="1594"/>
      <c r="BX709" s="1594"/>
      <c r="BY709" s="1594"/>
      <c r="BZ709" s="1594"/>
      <c r="CA709" s="1594"/>
      <c r="CB709" s="1594"/>
      <c r="CC709" s="1594"/>
      <c r="CD709" s="1594"/>
      <c r="CE709" s="1594"/>
      <c r="CF709" s="1594"/>
      <c r="CG709" s="1594"/>
      <c r="CH709" s="1594"/>
      <c r="CI709" s="1594"/>
      <c r="CJ709" s="1594"/>
      <c r="CK709" s="1594"/>
      <c r="CL709" s="1594"/>
      <c r="CM709" s="1594"/>
      <c r="CN709" s="1594"/>
      <c r="CO709" s="1594"/>
      <c r="CP709" s="1594"/>
      <c r="CQ709" s="1594"/>
      <c r="CR709" s="1594"/>
      <c r="CS709" s="1594"/>
      <c r="CT709" s="1594"/>
      <c r="CU709" s="1594"/>
      <c r="CV709" s="1594"/>
      <c r="CW709" s="1594"/>
      <c r="CX709" s="1594"/>
      <c r="CY709" s="1594"/>
      <c r="CZ709" s="1594"/>
      <c r="DA709" s="1594"/>
      <c r="DB709" s="1594"/>
      <c r="DC709" s="1594"/>
      <c r="DD709" s="1594"/>
      <c r="DE709" s="1594"/>
      <c r="DF709" s="1594"/>
      <c r="DG709" s="1594"/>
      <c r="DH709" s="1594"/>
      <c r="DI709" s="1594"/>
      <c r="DJ709" s="1594"/>
      <c r="DK709" s="1594"/>
      <c r="DL709" s="1594"/>
      <c r="DM709" s="1594"/>
      <c r="DN709" s="1594"/>
      <c r="DO709" s="1594"/>
      <c r="DP709" s="1594"/>
      <c r="DQ709" s="1594"/>
      <c r="DR709" s="1594"/>
      <c r="DS709" s="1594"/>
      <c r="DT709" s="1594"/>
      <c r="DU709" s="1594"/>
      <c r="DV709" s="1594"/>
      <c r="DW709" s="1594"/>
      <c r="DX709" s="1594"/>
      <c r="DY709" s="1594"/>
      <c r="DZ709" s="1594"/>
      <c r="EA709" s="1594"/>
      <c r="EB709" s="1594"/>
      <c r="EC709" s="1594"/>
      <c r="ED709" s="1594"/>
      <c r="EE709" s="1594"/>
      <c r="EF709" s="1594"/>
      <c r="EG709" s="1594"/>
      <c r="EH709" s="1594"/>
      <c r="EI709" s="1594"/>
      <c r="EJ709" s="1594"/>
      <c r="EK709" s="1594"/>
      <c r="EL709" s="1594"/>
      <c r="EM709" s="1594"/>
      <c r="EN709" s="1594"/>
      <c r="EO709" s="1594"/>
      <c r="EP709" s="1594"/>
      <c r="EQ709" s="1594"/>
      <c r="ER709" s="1594"/>
      <c r="ES709" s="1594"/>
    </row>
    <row r="710" spans="1:149" s="1595" customFormat="1" ht="12.5">
      <c r="A710" s="1644" t="str">
        <f t="shared" si="390"/>
        <v>Organisation</v>
      </c>
      <c r="B710" s="1758"/>
      <c r="C710" s="1758"/>
      <c r="D710" s="1758"/>
      <c r="E710" s="1761"/>
      <c r="F710" s="1592"/>
      <c r="G710" s="1714">
        <f t="shared" si="391"/>
        <v>0</v>
      </c>
      <c r="H710" s="1645"/>
      <c r="I710" s="1714">
        <f t="shared" si="392"/>
        <v>0</v>
      </c>
      <c r="J710" s="1646"/>
      <c r="K710" s="1646"/>
      <c r="L710" s="1592"/>
      <c r="M710" s="1597"/>
      <c r="N710" s="1597"/>
      <c r="O710" s="1646"/>
      <c r="P710" s="1647"/>
      <c r="Q710" s="1647"/>
      <c r="R710" s="1648"/>
      <c r="S710" s="1603"/>
      <c r="T710" s="1649"/>
      <c r="U710" s="1649"/>
      <c r="V710" s="1649"/>
      <c r="W710" s="1649"/>
      <c r="X710" s="1649"/>
      <c r="Y710" s="1649"/>
      <c r="Z710" s="1649"/>
      <c r="AA710" s="1649"/>
      <c r="AB710" s="1649"/>
      <c r="AC710" s="1649"/>
      <c r="AD710" s="1649"/>
      <c r="AE710" s="1649"/>
      <c r="AF710" s="1610">
        <f t="shared" si="371"/>
        <v>0</v>
      </c>
      <c r="AG710" s="1649"/>
      <c r="AH710" s="1649"/>
      <c r="AI710" s="1649"/>
      <c r="AJ710" s="1649"/>
      <c r="AK710" s="1649"/>
      <c r="AL710" s="1649"/>
      <c r="AM710" s="1649"/>
      <c r="AN710" s="1649"/>
      <c r="AO710" s="1649"/>
      <c r="AP710" s="1649"/>
      <c r="AQ710" s="1649"/>
      <c r="AR710" s="1709"/>
      <c r="AS710" s="1779">
        <f t="shared" si="372"/>
        <v>0</v>
      </c>
      <c r="AT710" s="1711">
        <f t="shared" si="393"/>
        <v>0</v>
      </c>
      <c r="AU710" s="1611">
        <f t="shared" si="373"/>
        <v>0</v>
      </c>
      <c r="AV710" s="1611">
        <f t="shared" si="374"/>
        <v>0</v>
      </c>
      <c r="AW710" s="1611">
        <f t="shared" si="375"/>
        <v>0</v>
      </c>
      <c r="AX710" s="1611">
        <f t="shared" si="376"/>
        <v>0</v>
      </c>
      <c r="AY710" s="1611">
        <f t="shared" si="377"/>
        <v>0</v>
      </c>
      <c r="AZ710" s="1611">
        <f t="shared" si="378"/>
        <v>0</v>
      </c>
      <c r="BA710" s="1611">
        <f t="shared" si="379"/>
        <v>0</v>
      </c>
      <c r="BB710" s="1611">
        <f t="shared" si="380"/>
        <v>0</v>
      </c>
      <c r="BC710" s="1611">
        <f t="shared" si="381"/>
        <v>0</v>
      </c>
      <c r="BD710" s="1611">
        <f t="shared" si="382"/>
        <v>0</v>
      </c>
      <c r="BE710" s="1611">
        <f t="shared" si="383"/>
        <v>0</v>
      </c>
      <c r="BF710" s="1611">
        <f t="shared" si="384"/>
        <v>0</v>
      </c>
      <c r="BG710" s="1611">
        <f t="shared" si="394"/>
        <v>0</v>
      </c>
      <c r="BH710" s="1611" t="str">
        <f t="shared" si="395"/>
        <v/>
      </c>
      <c r="BI710" s="1611" t="str">
        <f t="shared" si="396"/>
        <v/>
      </c>
      <c r="BJ710" s="1611" t="str">
        <f t="shared" si="385"/>
        <v/>
      </c>
      <c r="BK710" s="1611" t="str">
        <f t="shared" si="386"/>
        <v/>
      </c>
      <c r="BL710" s="1611" t="str">
        <f t="shared" ca="1" si="387"/>
        <v/>
      </c>
      <c r="BM710" s="1611" t="str">
        <f t="shared" si="397"/>
        <v/>
      </c>
      <c r="BN710" s="1611" t="str">
        <f t="shared" si="388"/>
        <v/>
      </c>
      <c r="BO710" s="1611" t="str">
        <f t="shared" si="389"/>
        <v/>
      </c>
      <c r="BP710" s="1611" t="str">
        <f t="shared" si="398"/>
        <v/>
      </c>
      <c r="BQ710" s="1611" t="str">
        <f t="shared" si="399"/>
        <v/>
      </c>
      <c r="BR710" s="1611" t="str">
        <f t="shared" si="400"/>
        <v/>
      </c>
      <c r="BS710" s="1611" t="str">
        <f t="shared" si="401"/>
        <v/>
      </c>
      <c r="BT710" s="1611" t="str">
        <f t="shared" si="402"/>
        <v/>
      </c>
      <c r="BU710" s="1731">
        <f t="shared" ca="1" si="403"/>
        <v>0</v>
      </c>
      <c r="BV710" s="1594"/>
      <c r="BW710" s="1594"/>
      <c r="BX710" s="1594"/>
      <c r="BY710" s="1594"/>
      <c r="BZ710" s="1594"/>
      <c r="CA710" s="1594"/>
      <c r="CB710" s="1594"/>
      <c r="CC710" s="1594"/>
      <c r="CD710" s="1594"/>
      <c r="CE710" s="1594"/>
      <c r="CF710" s="1594"/>
      <c r="CG710" s="1594"/>
      <c r="CH710" s="1594"/>
      <c r="CI710" s="1594"/>
      <c r="CJ710" s="1594"/>
      <c r="CK710" s="1594"/>
      <c r="CL710" s="1594"/>
      <c r="CM710" s="1594"/>
      <c r="CN710" s="1594"/>
      <c r="CO710" s="1594"/>
      <c r="CP710" s="1594"/>
      <c r="CQ710" s="1594"/>
      <c r="CR710" s="1594"/>
      <c r="CS710" s="1594"/>
      <c r="CT710" s="1594"/>
      <c r="CU710" s="1594"/>
      <c r="CV710" s="1594"/>
      <c r="CW710" s="1594"/>
      <c r="CX710" s="1594"/>
      <c r="CY710" s="1594"/>
      <c r="CZ710" s="1594"/>
      <c r="DA710" s="1594"/>
      <c r="DB710" s="1594"/>
      <c r="DC710" s="1594"/>
      <c r="DD710" s="1594"/>
      <c r="DE710" s="1594"/>
      <c r="DF710" s="1594"/>
      <c r="DG710" s="1594"/>
      <c r="DH710" s="1594"/>
      <c r="DI710" s="1594"/>
      <c r="DJ710" s="1594"/>
      <c r="DK710" s="1594"/>
      <c r="DL710" s="1594"/>
      <c r="DM710" s="1594"/>
      <c r="DN710" s="1594"/>
      <c r="DO710" s="1594"/>
      <c r="DP710" s="1594"/>
      <c r="DQ710" s="1594"/>
      <c r="DR710" s="1594"/>
      <c r="DS710" s="1594"/>
      <c r="DT710" s="1594"/>
      <c r="DU710" s="1594"/>
      <c r="DV710" s="1594"/>
      <c r="DW710" s="1594"/>
      <c r="DX710" s="1594"/>
      <c r="DY710" s="1594"/>
      <c r="DZ710" s="1594"/>
      <c r="EA710" s="1594"/>
      <c r="EB710" s="1594"/>
      <c r="EC710" s="1594"/>
      <c r="ED710" s="1594"/>
      <c r="EE710" s="1594"/>
      <c r="EF710" s="1594"/>
      <c r="EG710" s="1594"/>
      <c r="EH710" s="1594"/>
      <c r="EI710" s="1594"/>
      <c r="EJ710" s="1594"/>
      <c r="EK710" s="1594"/>
      <c r="EL710" s="1594"/>
      <c r="EM710" s="1594"/>
      <c r="EN710" s="1594"/>
      <c r="EO710" s="1594"/>
      <c r="EP710" s="1594"/>
      <c r="EQ710" s="1594"/>
      <c r="ER710" s="1594"/>
      <c r="ES710" s="1594"/>
    </row>
    <row r="711" spans="1:149" s="1595" customFormat="1" ht="12.5">
      <c r="A711" s="1644" t="str">
        <f t="shared" si="390"/>
        <v>Organisation</v>
      </c>
      <c r="B711" s="1758"/>
      <c r="C711" s="1758"/>
      <c r="D711" s="1758"/>
      <c r="E711" s="1761"/>
      <c r="F711" s="1592"/>
      <c r="G711" s="1714">
        <f t="shared" si="391"/>
        <v>0</v>
      </c>
      <c r="H711" s="1645"/>
      <c r="I711" s="1714">
        <f t="shared" si="392"/>
        <v>0</v>
      </c>
      <c r="J711" s="1646"/>
      <c r="K711" s="1646"/>
      <c r="L711" s="1592"/>
      <c r="M711" s="1597"/>
      <c r="N711" s="1597"/>
      <c r="O711" s="1646"/>
      <c r="P711" s="1647"/>
      <c r="Q711" s="1647"/>
      <c r="R711" s="1648"/>
      <c r="S711" s="1603"/>
      <c r="T711" s="1649"/>
      <c r="U711" s="1649"/>
      <c r="V711" s="1649"/>
      <c r="W711" s="1649"/>
      <c r="X711" s="1649"/>
      <c r="Y711" s="1649"/>
      <c r="Z711" s="1649"/>
      <c r="AA711" s="1649"/>
      <c r="AB711" s="1649"/>
      <c r="AC711" s="1649"/>
      <c r="AD711" s="1649"/>
      <c r="AE711" s="1649"/>
      <c r="AF711" s="1610">
        <f t="shared" si="371"/>
        <v>0</v>
      </c>
      <c r="AG711" s="1649"/>
      <c r="AH711" s="1649"/>
      <c r="AI711" s="1649"/>
      <c r="AJ711" s="1649"/>
      <c r="AK711" s="1649"/>
      <c r="AL711" s="1649"/>
      <c r="AM711" s="1649"/>
      <c r="AN711" s="1649"/>
      <c r="AO711" s="1649"/>
      <c r="AP711" s="1649"/>
      <c r="AQ711" s="1649"/>
      <c r="AR711" s="1709"/>
      <c r="AS711" s="1779">
        <f t="shared" si="372"/>
        <v>0</v>
      </c>
      <c r="AT711" s="1711">
        <f t="shared" si="393"/>
        <v>0</v>
      </c>
      <c r="AU711" s="1611">
        <f t="shared" si="373"/>
        <v>0</v>
      </c>
      <c r="AV711" s="1611">
        <f t="shared" si="374"/>
        <v>0</v>
      </c>
      <c r="AW711" s="1611">
        <f t="shared" si="375"/>
        <v>0</v>
      </c>
      <c r="AX711" s="1611">
        <f t="shared" si="376"/>
        <v>0</v>
      </c>
      <c r="AY711" s="1611">
        <f t="shared" si="377"/>
        <v>0</v>
      </c>
      <c r="AZ711" s="1611">
        <f t="shared" si="378"/>
        <v>0</v>
      </c>
      <c r="BA711" s="1611">
        <f t="shared" si="379"/>
        <v>0</v>
      </c>
      <c r="BB711" s="1611">
        <f t="shared" si="380"/>
        <v>0</v>
      </c>
      <c r="BC711" s="1611">
        <f t="shared" si="381"/>
        <v>0</v>
      </c>
      <c r="BD711" s="1611">
        <f t="shared" si="382"/>
        <v>0</v>
      </c>
      <c r="BE711" s="1611">
        <f t="shared" si="383"/>
        <v>0</v>
      </c>
      <c r="BF711" s="1611">
        <f t="shared" si="384"/>
        <v>0</v>
      </c>
      <c r="BG711" s="1611">
        <f t="shared" si="394"/>
        <v>0</v>
      </c>
      <c r="BH711" s="1611" t="str">
        <f t="shared" si="395"/>
        <v/>
      </c>
      <c r="BI711" s="1611" t="str">
        <f t="shared" si="396"/>
        <v/>
      </c>
      <c r="BJ711" s="1611" t="str">
        <f t="shared" si="385"/>
        <v/>
      </c>
      <c r="BK711" s="1611" t="str">
        <f t="shared" si="386"/>
        <v/>
      </c>
      <c r="BL711" s="1611" t="str">
        <f t="shared" ca="1" si="387"/>
        <v/>
      </c>
      <c r="BM711" s="1611" t="str">
        <f t="shared" si="397"/>
        <v/>
      </c>
      <c r="BN711" s="1611" t="str">
        <f t="shared" si="388"/>
        <v/>
      </c>
      <c r="BO711" s="1611" t="str">
        <f t="shared" si="389"/>
        <v/>
      </c>
      <c r="BP711" s="1611" t="str">
        <f t="shared" si="398"/>
        <v/>
      </c>
      <c r="BQ711" s="1611" t="str">
        <f t="shared" si="399"/>
        <v/>
      </c>
      <c r="BR711" s="1611" t="str">
        <f t="shared" si="400"/>
        <v/>
      </c>
      <c r="BS711" s="1611" t="str">
        <f t="shared" si="401"/>
        <v/>
      </c>
      <c r="BT711" s="1611" t="str">
        <f t="shared" si="402"/>
        <v/>
      </c>
      <c r="BU711" s="1731">
        <f t="shared" ca="1" si="403"/>
        <v>0</v>
      </c>
      <c r="BV711" s="1594"/>
      <c r="BW711" s="1594"/>
      <c r="BX711" s="1594"/>
      <c r="BY711" s="1594"/>
      <c r="BZ711" s="1594"/>
      <c r="CA711" s="1594"/>
      <c r="CB711" s="1594"/>
      <c r="CC711" s="1594"/>
      <c r="CD711" s="1594"/>
      <c r="CE711" s="1594"/>
      <c r="CF711" s="1594"/>
      <c r="CG711" s="1594"/>
      <c r="CH711" s="1594"/>
      <c r="CI711" s="1594"/>
      <c r="CJ711" s="1594"/>
      <c r="CK711" s="1594"/>
      <c r="CL711" s="1594"/>
      <c r="CM711" s="1594"/>
      <c r="CN711" s="1594"/>
      <c r="CO711" s="1594"/>
      <c r="CP711" s="1594"/>
      <c r="CQ711" s="1594"/>
      <c r="CR711" s="1594"/>
      <c r="CS711" s="1594"/>
      <c r="CT711" s="1594"/>
      <c r="CU711" s="1594"/>
      <c r="CV711" s="1594"/>
      <c r="CW711" s="1594"/>
      <c r="CX711" s="1594"/>
      <c r="CY711" s="1594"/>
      <c r="CZ711" s="1594"/>
      <c r="DA711" s="1594"/>
      <c r="DB711" s="1594"/>
      <c r="DC711" s="1594"/>
      <c r="DD711" s="1594"/>
      <c r="DE711" s="1594"/>
      <c r="DF711" s="1594"/>
      <c r="DG711" s="1594"/>
      <c r="DH711" s="1594"/>
      <c r="DI711" s="1594"/>
      <c r="DJ711" s="1594"/>
      <c r="DK711" s="1594"/>
      <c r="DL711" s="1594"/>
      <c r="DM711" s="1594"/>
      <c r="DN711" s="1594"/>
      <c r="DO711" s="1594"/>
      <c r="DP711" s="1594"/>
      <c r="DQ711" s="1594"/>
      <c r="DR711" s="1594"/>
      <c r="DS711" s="1594"/>
      <c r="DT711" s="1594"/>
      <c r="DU711" s="1594"/>
      <c r="DV711" s="1594"/>
      <c r="DW711" s="1594"/>
      <c r="DX711" s="1594"/>
      <c r="DY711" s="1594"/>
      <c r="DZ711" s="1594"/>
      <c r="EA711" s="1594"/>
      <c r="EB711" s="1594"/>
      <c r="EC711" s="1594"/>
      <c r="ED711" s="1594"/>
      <c r="EE711" s="1594"/>
      <c r="EF711" s="1594"/>
      <c r="EG711" s="1594"/>
      <c r="EH711" s="1594"/>
      <c r="EI711" s="1594"/>
      <c r="EJ711" s="1594"/>
      <c r="EK711" s="1594"/>
      <c r="EL711" s="1594"/>
      <c r="EM711" s="1594"/>
      <c r="EN711" s="1594"/>
      <c r="EO711" s="1594"/>
      <c r="EP711" s="1594"/>
      <c r="EQ711" s="1594"/>
      <c r="ER711" s="1594"/>
      <c r="ES711" s="1594"/>
    </row>
    <row r="712" spans="1:149" s="1595" customFormat="1" ht="12.5">
      <c r="A712" s="1644" t="str">
        <f t="shared" si="390"/>
        <v>Organisation</v>
      </c>
      <c r="B712" s="1758"/>
      <c r="C712" s="1758"/>
      <c r="D712" s="1758"/>
      <c r="E712" s="1761"/>
      <c r="F712" s="1592"/>
      <c r="G712" s="1714">
        <f t="shared" si="391"/>
        <v>0</v>
      </c>
      <c r="H712" s="1645"/>
      <c r="I712" s="1714">
        <f t="shared" si="392"/>
        <v>0</v>
      </c>
      <c r="J712" s="1646"/>
      <c r="K712" s="1646"/>
      <c r="L712" s="1592"/>
      <c r="M712" s="1597"/>
      <c r="N712" s="1597"/>
      <c r="O712" s="1646"/>
      <c r="P712" s="1647"/>
      <c r="Q712" s="1647"/>
      <c r="R712" s="1648"/>
      <c r="S712" s="1603"/>
      <c r="T712" s="1649"/>
      <c r="U712" s="1649"/>
      <c r="V712" s="1649"/>
      <c r="W712" s="1649"/>
      <c r="X712" s="1649"/>
      <c r="Y712" s="1649"/>
      <c r="Z712" s="1649"/>
      <c r="AA712" s="1649"/>
      <c r="AB712" s="1649"/>
      <c r="AC712" s="1649"/>
      <c r="AD712" s="1649"/>
      <c r="AE712" s="1649"/>
      <c r="AF712" s="1610">
        <f t="shared" si="371"/>
        <v>0</v>
      </c>
      <c r="AG712" s="1649"/>
      <c r="AH712" s="1649"/>
      <c r="AI712" s="1649"/>
      <c r="AJ712" s="1649"/>
      <c r="AK712" s="1649"/>
      <c r="AL712" s="1649"/>
      <c r="AM712" s="1649"/>
      <c r="AN712" s="1649"/>
      <c r="AO712" s="1649"/>
      <c r="AP712" s="1649"/>
      <c r="AQ712" s="1649"/>
      <c r="AR712" s="1709"/>
      <c r="AS712" s="1779">
        <f t="shared" si="372"/>
        <v>0</v>
      </c>
      <c r="AT712" s="1711">
        <f t="shared" si="393"/>
        <v>0</v>
      </c>
      <c r="AU712" s="1611">
        <f t="shared" si="373"/>
        <v>0</v>
      </c>
      <c r="AV712" s="1611">
        <f t="shared" si="374"/>
        <v>0</v>
      </c>
      <c r="AW712" s="1611">
        <f t="shared" si="375"/>
        <v>0</v>
      </c>
      <c r="AX712" s="1611">
        <f t="shared" si="376"/>
        <v>0</v>
      </c>
      <c r="AY712" s="1611">
        <f t="shared" si="377"/>
        <v>0</v>
      </c>
      <c r="AZ712" s="1611">
        <f t="shared" si="378"/>
        <v>0</v>
      </c>
      <c r="BA712" s="1611">
        <f t="shared" si="379"/>
        <v>0</v>
      </c>
      <c r="BB712" s="1611">
        <f t="shared" si="380"/>
        <v>0</v>
      </c>
      <c r="BC712" s="1611">
        <f t="shared" si="381"/>
        <v>0</v>
      </c>
      <c r="BD712" s="1611">
        <f t="shared" si="382"/>
        <v>0</v>
      </c>
      <c r="BE712" s="1611">
        <f t="shared" si="383"/>
        <v>0</v>
      </c>
      <c r="BF712" s="1611">
        <f t="shared" si="384"/>
        <v>0</v>
      </c>
      <c r="BG712" s="1611">
        <f t="shared" si="394"/>
        <v>0</v>
      </c>
      <c r="BH712" s="1611" t="str">
        <f t="shared" si="395"/>
        <v/>
      </c>
      <c r="BI712" s="1611" t="str">
        <f t="shared" si="396"/>
        <v/>
      </c>
      <c r="BJ712" s="1611" t="str">
        <f t="shared" si="385"/>
        <v/>
      </c>
      <c r="BK712" s="1611" t="str">
        <f t="shared" si="386"/>
        <v/>
      </c>
      <c r="BL712" s="1611" t="str">
        <f t="shared" ca="1" si="387"/>
        <v/>
      </c>
      <c r="BM712" s="1611" t="str">
        <f t="shared" si="397"/>
        <v/>
      </c>
      <c r="BN712" s="1611" t="str">
        <f t="shared" si="388"/>
        <v/>
      </c>
      <c r="BO712" s="1611" t="str">
        <f t="shared" si="389"/>
        <v/>
      </c>
      <c r="BP712" s="1611" t="str">
        <f t="shared" si="398"/>
        <v/>
      </c>
      <c r="BQ712" s="1611" t="str">
        <f t="shared" si="399"/>
        <v/>
      </c>
      <c r="BR712" s="1611" t="str">
        <f t="shared" si="400"/>
        <v/>
      </c>
      <c r="BS712" s="1611" t="str">
        <f t="shared" si="401"/>
        <v/>
      </c>
      <c r="BT712" s="1611" t="str">
        <f t="shared" si="402"/>
        <v/>
      </c>
      <c r="BU712" s="1731">
        <f t="shared" ca="1" si="403"/>
        <v>0</v>
      </c>
      <c r="BV712" s="1594"/>
      <c r="BW712" s="1594"/>
      <c r="BX712" s="1594"/>
      <c r="BY712" s="1594"/>
      <c r="BZ712" s="1594"/>
      <c r="CA712" s="1594"/>
      <c r="CB712" s="1594"/>
      <c r="CC712" s="1594"/>
      <c r="CD712" s="1594"/>
      <c r="CE712" s="1594"/>
      <c r="CF712" s="1594"/>
      <c r="CG712" s="1594"/>
      <c r="CH712" s="1594"/>
      <c r="CI712" s="1594"/>
      <c r="CJ712" s="1594"/>
      <c r="CK712" s="1594"/>
      <c r="CL712" s="1594"/>
      <c r="CM712" s="1594"/>
      <c r="CN712" s="1594"/>
      <c r="CO712" s="1594"/>
      <c r="CP712" s="1594"/>
      <c r="CQ712" s="1594"/>
      <c r="CR712" s="1594"/>
      <c r="CS712" s="1594"/>
      <c r="CT712" s="1594"/>
      <c r="CU712" s="1594"/>
      <c r="CV712" s="1594"/>
      <c r="CW712" s="1594"/>
      <c r="CX712" s="1594"/>
      <c r="CY712" s="1594"/>
      <c r="CZ712" s="1594"/>
      <c r="DA712" s="1594"/>
      <c r="DB712" s="1594"/>
      <c r="DC712" s="1594"/>
      <c r="DD712" s="1594"/>
      <c r="DE712" s="1594"/>
      <c r="DF712" s="1594"/>
      <c r="DG712" s="1594"/>
      <c r="DH712" s="1594"/>
      <c r="DI712" s="1594"/>
      <c r="DJ712" s="1594"/>
      <c r="DK712" s="1594"/>
      <c r="DL712" s="1594"/>
      <c r="DM712" s="1594"/>
      <c r="DN712" s="1594"/>
      <c r="DO712" s="1594"/>
      <c r="DP712" s="1594"/>
      <c r="DQ712" s="1594"/>
      <c r="DR712" s="1594"/>
      <c r="DS712" s="1594"/>
      <c r="DT712" s="1594"/>
      <c r="DU712" s="1594"/>
      <c r="DV712" s="1594"/>
      <c r="DW712" s="1594"/>
      <c r="DX712" s="1594"/>
      <c r="DY712" s="1594"/>
      <c r="DZ712" s="1594"/>
      <c r="EA712" s="1594"/>
      <c r="EB712" s="1594"/>
      <c r="EC712" s="1594"/>
      <c r="ED712" s="1594"/>
      <c r="EE712" s="1594"/>
      <c r="EF712" s="1594"/>
      <c r="EG712" s="1594"/>
      <c r="EH712" s="1594"/>
      <c r="EI712" s="1594"/>
      <c r="EJ712" s="1594"/>
      <c r="EK712" s="1594"/>
      <c r="EL712" s="1594"/>
      <c r="EM712" s="1594"/>
      <c r="EN712" s="1594"/>
      <c r="EO712" s="1594"/>
      <c r="EP712" s="1594"/>
      <c r="EQ712" s="1594"/>
      <c r="ER712" s="1594"/>
      <c r="ES712" s="1594"/>
    </row>
    <row r="713" spans="1:149" s="1595" customFormat="1" ht="12.5">
      <c r="A713" s="1644" t="str">
        <f t="shared" si="390"/>
        <v>Organisation</v>
      </c>
      <c r="B713" s="1758"/>
      <c r="C713" s="1758"/>
      <c r="D713" s="1758"/>
      <c r="E713" s="1761"/>
      <c r="F713" s="1592"/>
      <c r="G713" s="1714">
        <f t="shared" si="391"/>
        <v>0</v>
      </c>
      <c r="H713" s="1645"/>
      <c r="I713" s="1714">
        <f t="shared" si="392"/>
        <v>0</v>
      </c>
      <c r="J713" s="1646"/>
      <c r="K713" s="1646"/>
      <c r="L713" s="1592"/>
      <c r="M713" s="1597"/>
      <c r="N713" s="1597"/>
      <c r="O713" s="1646"/>
      <c r="P713" s="1647"/>
      <c r="Q713" s="1647"/>
      <c r="R713" s="1648"/>
      <c r="S713" s="1603"/>
      <c r="T713" s="1649"/>
      <c r="U713" s="1649"/>
      <c r="V713" s="1649"/>
      <c r="W713" s="1649"/>
      <c r="X713" s="1649"/>
      <c r="Y713" s="1649"/>
      <c r="Z713" s="1649"/>
      <c r="AA713" s="1649"/>
      <c r="AB713" s="1649"/>
      <c r="AC713" s="1649"/>
      <c r="AD713" s="1649"/>
      <c r="AE713" s="1649"/>
      <c r="AF713" s="1610">
        <f t="shared" si="371"/>
        <v>0</v>
      </c>
      <c r="AG713" s="1649"/>
      <c r="AH713" s="1649"/>
      <c r="AI713" s="1649"/>
      <c r="AJ713" s="1649"/>
      <c r="AK713" s="1649"/>
      <c r="AL713" s="1649"/>
      <c r="AM713" s="1649"/>
      <c r="AN713" s="1649"/>
      <c r="AO713" s="1649"/>
      <c r="AP713" s="1649"/>
      <c r="AQ713" s="1649"/>
      <c r="AR713" s="1709"/>
      <c r="AS713" s="1779">
        <f t="shared" si="372"/>
        <v>0</v>
      </c>
      <c r="AT713" s="1711">
        <f t="shared" si="393"/>
        <v>0</v>
      </c>
      <c r="AU713" s="1611">
        <f t="shared" si="373"/>
        <v>0</v>
      </c>
      <c r="AV713" s="1611">
        <f t="shared" si="374"/>
        <v>0</v>
      </c>
      <c r="AW713" s="1611">
        <f t="shared" si="375"/>
        <v>0</v>
      </c>
      <c r="AX713" s="1611">
        <f t="shared" si="376"/>
        <v>0</v>
      </c>
      <c r="AY713" s="1611">
        <f t="shared" si="377"/>
        <v>0</v>
      </c>
      <c r="AZ713" s="1611">
        <f t="shared" si="378"/>
        <v>0</v>
      </c>
      <c r="BA713" s="1611">
        <f t="shared" si="379"/>
        <v>0</v>
      </c>
      <c r="BB713" s="1611">
        <f t="shared" si="380"/>
        <v>0</v>
      </c>
      <c r="BC713" s="1611">
        <f t="shared" si="381"/>
        <v>0</v>
      </c>
      <c r="BD713" s="1611">
        <f t="shared" si="382"/>
        <v>0</v>
      </c>
      <c r="BE713" s="1611">
        <f t="shared" si="383"/>
        <v>0</v>
      </c>
      <c r="BF713" s="1611">
        <f t="shared" si="384"/>
        <v>0</v>
      </c>
      <c r="BG713" s="1611">
        <f t="shared" si="394"/>
        <v>0</v>
      </c>
      <c r="BH713" s="1611" t="str">
        <f t="shared" si="395"/>
        <v/>
      </c>
      <c r="BI713" s="1611" t="str">
        <f t="shared" si="396"/>
        <v/>
      </c>
      <c r="BJ713" s="1611" t="str">
        <f t="shared" si="385"/>
        <v/>
      </c>
      <c r="BK713" s="1611" t="str">
        <f t="shared" si="386"/>
        <v/>
      </c>
      <c r="BL713" s="1611" t="str">
        <f t="shared" ca="1" si="387"/>
        <v/>
      </c>
      <c r="BM713" s="1611" t="str">
        <f t="shared" si="397"/>
        <v/>
      </c>
      <c r="BN713" s="1611" t="str">
        <f t="shared" si="388"/>
        <v/>
      </c>
      <c r="BO713" s="1611" t="str">
        <f t="shared" si="389"/>
        <v/>
      </c>
      <c r="BP713" s="1611" t="str">
        <f t="shared" si="398"/>
        <v/>
      </c>
      <c r="BQ713" s="1611" t="str">
        <f t="shared" si="399"/>
        <v/>
      </c>
      <c r="BR713" s="1611" t="str">
        <f t="shared" si="400"/>
        <v/>
      </c>
      <c r="BS713" s="1611" t="str">
        <f t="shared" si="401"/>
        <v/>
      </c>
      <c r="BT713" s="1611" t="str">
        <f t="shared" si="402"/>
        <v/>
      </c>
      <c r="BU713" s="1731">
        <f t="shared" ca="1" si="403"/>
        <v>0</v>
      </c>
      <c r="BV713" s="1594"/>
      <c r="BW713" s="1594"/>
      <c r="BX713" s="1594"/>
      <c r="BY713" s="1594"/>
      <c r="BZ713" s="1594"/>
      <c r="CA713" s="1594"/>
      <c r="CB713" s="1594"/>
      <c r="CC713" s="1594"/>
      <c r="CD713" s="1594"/>
      <c r="CE713" s="1594"/>
      <c r="CF713" s="1594"/>
      <c r="CG713" s="1594"/>
      <c r="CH713" s="1594"/>
      <c r="CI713" s="1594"/>
      <c r="CJ713" s="1594"/>
      <c r="CK713" s="1594"/>
      <c r="CL713" s="1594"/>
      <c r="CM713" s="1594"/>
      <c r="CN713" s="1594"/>
      <c r="CO713" s="1594"/>
      <c r="CP713" s="1594"/>
      <c r="CQ713" s="1594"/>
      <c r="CR713" s="1594"/>
      <c r="CS713" s="1594"/>
      <c r="CT713" s="1594"/>
      <c r="CU713" s="1594"/>
      <c r="CV713" s="1594"/>
      <c r="CW713" s="1594"/>
      <c r="CX713" s="1594"/>
      <c r="CY713" s="1594"/>
      <c r="CZ713" s="1594"/>
      <c r="DA713" s="1594"/>
      <c r="DB713" s="1594"/>
      <c r="DC713" s="1594"/>
      <c r="DD713" s="1594"/>
      <c r="DE713" s="1594"/>
      <c r="DF713" s="1594"/>
      <c r="DG713" s="1594"/>
      <c r="DH713" s="1594"/>
      <c r="DI713" s="1594"/>
      <c r="DJ713" s="1594"/>
      <c r="DK713" s="1594"/>
      <c r="DL713" s="1594"/>
      <c r="DM713" s="1594"/>
      <c r="DN713" s="1594"/>
      <c r="DO713" s="1594"/>
      <c r="DP713" s="1594"/>
      <c r="DQ713" s="1594"/>
      <c r="DR713" s="1594"/>
      <c r="DS713" s="1594"/>
      <c r="DT713" s="1594"/>
      <c r="DU713" s="1594"/>
      <c r="DV713" s="1594"/>
      <c r="DW713" s="1594"/>
      <c r="DX713" s="1594"/>
      <c r="DY713" s="1594"/>
      <c r="DZ713" s="1594"/>
      <c r="EA713" s="1594"/>
      <c r="EB713" s="1594"/>
      <c r="EC713" s="1594"/>
      <c r="ED713" s="1594"/>
      <c r="EE713" s="1594"/>
      <c r="EF713" s="1594"/>
      <c r="EG713" s="1594"/>
      <c r="EH713" s="1594"/>
      <c r="EI713" s="1594"/>
      <c r="EJ713" s="1594"/>
      <c r="EK713" s="1594"/>
      <c r="EL713" s="1594"/>
      <c r="EM713" s="1594"/>
      <c r="EN713" s="1594"/>
      <c r="EO713" s="1594"/>
      <c r="EP713" s="1594"/>
      <c r="EQ713" s="1594"/>
      <c r="ER713" s="1594"/>
      <c r="ES713" s="1594"/>
    </row>
    <row r="714" spans="1:149" s="1595" customFormat="1" ht="12.5">
      <c r="A714" s="1644" t="str">
        <f t="shared" si="390"/>
        <v>Organisation</v>
      </c>
      <c r="B714" s="1758"/>
      <c r="C714" s="1758"/>
      <c r="D714" s="1758"/>
      <c r="E714" s="1761"/>
      <c r="F714" s="1592"/>
      <c r="G714" s="1714">
        <f t="shared" si="391"/>
        <v>0</v>
      </c>
      <c r="H714" s="1645"/>
      <c r="I714" s="1714">
        <f t="shared" si="392"/>
        <v>0</v>
      </c>
      <c r="J714" s="1646"/>
      <c r="K714" s="1646"/>
      <c r="L714" s="1592"/>
      <c r="M714" s="1597"/>
      <c r="N714" s="1597"/>
      <c r="O714" s="1646"/>
      <c r="P714" s="1647"/>
      <c r="Q714" s="1647"/>
      <c r="R714" s="1648"/>
      <c r="S714" s="1603"/>
      <c r="T714" s="1649"/>
      <c r="U714" s="1649"/>
      <c r="V714" s="1649"/>
      <c r="W714" s="1649"/>
      <c r="X714" s="1649"/>
      <c r="Y714" s="1649"/>
      <c r="Z714" s="1649"/>
      <c r="AA714" s="1649"/>
      <c r="AB714" s="1649"/>
      <c r="AC714" s="1649"/>
      <c r="AD714" s="1649"/>
      <c r="AE714" s="1649"/>
      <c r="AF714" s="1610">
        <f t="shared" si="371"/>
        <v>0</v>
      </c>
      <c r="AG714" s="1649"/>
      <c r="AH714" s="1649"/>
      <c r="AI714" s="1649"/>
      <c r="AJ714" s="1649"/>
      <c r="AK714" s="1649"/>
      <c r="AL714" s="1649"/>
      <c r="AM714" s="1649"/>
      <c r="AN714" s="1649"/>
      <c r="AO714" s="1649"/>
      <c r="AP714" s="1649"/>
      <c r="AQ714" s="1649"/>
      <c r="AR714" s="1709"/>
      <c r="AS714" s="1779">
        <f t="shared" si="372"/>
        <v>0</v>
      </c>
      <c r="AT714" s="1711">
        <f t="shared" si="393"/>
        <v>0</v>
      </c>
      <c r="AU714" s="1611">
        <f t="shared" si="373"/>
        <v>0</v>
      </c>
      <c r="AV714" s="1611">
        <f t="shared" si="374"/>
        <v>0</v>
      </c>
      <c r="AW714" s="1611">
        <f t="shared" si="375"/>
        <v>0</v>
      </c>
      <c r="AX714" s="1611">
        <f t="shared" si="376"/>
        <v>0</v>
      </c>
      <c r="AY714" s="1611">
        <f t="shared" si="377"/>
        <v>0</v>
      </c>
      <c r="AZ714" s="1611">
        <f t="shared" si="378"/>
        <v>0</v>
      </c>
      <c r="BA714" s="1611">
        <f t="shared" si="379"/>
        <v>0</v>
      </c>
      <c r="BB714" s="1611">
        <f t="shared" si="380"/>
        <v>0</v>
      </c>
      <c r="BC714" s="1611">
        <f t="shared" si="381"/>
        <v>0</v>
      </c>
      <c r="BD714" s="1611">
        <f t="shared" si="382"/>
        <v>0</v>
      </c>
      <c r="BE714" s="1611">
        <f t="shared" si="383"/>
        <v>0</v>
      </c>
      <c r="BF714" s="1611">
        <f t="shared" si="384"/>
        <v>0</v>
      </c>
      <c r="BG714" s="1611">
        <f t="shared" si="394"/>
        <v>0</v>
      </c>
      <c r="BH714" s="1611" t="str">
        <f t="shared" si="395"/>
        <v/>
      </c>
      <c r="BI714" s="1611" t="str">
        <f t="shared" si="396"/>
        <v/>
      </c>
      <c r="BJ714" s="1611" t="str">
        <f t="shared" si="385"/>
        <v/>
      </c>
      <c r="BK714" s="1611" t="str">
        <f t="shared" si="386"/>
        <v/>
      </c>
      <c r="BL714" s="1611" t="str">
        <f t="shared" ca="1" si="387"/>
        <v/>
      </c>
      <c r="BM714" s="1611" t="str">
        <f t="shared" si="397"/>
        <v/>
      </c>
      <c r="BN714" s="1611" t="str">
        <f t="shared" si="388"/>
        <v/>
      </c>
      <c r="BO714" s="1611" t="str">
        <f t="shared" si="389"/>
        <v/>
      </c>
      <c r="BP714" s="1611" t="str">
        <f t="shared" si="398"/>
        <v/>
      </c>
      <c r="BQ714" s="1611" t="str">
        <f t="shared" si="399"/>
        <v/>
      </c>
      <c r="BR714" s="1611" t="str">
        <f t="shared" si="400"/>
        <v/>
      </c>
      <c r="BS714" s="1611" t="str">
        <f t="shared" si="401"/>
        <v/>
      </c>
      <c r="BT714" s="1611" t="str">
        <f t="shared" si="402"/>
        <v/>
      </c>
      <c r="BU714" s="1731">
        <f t="shared" ca="1" si="403"/>
        <v>0</v>
      </c>
      <c r="BV714" s="1594"/>
      <c r="BW714" s="1594"/>
      <c r="BX714" s="1594"/>
      <c r="BY714" s="1594"/>
      <c r="BZ714" s="1594"/>
      <c r="CA714" s="1594"/>
      <c r="CB714" s="1594"/>
      <c r="CC714" s="1594"/>
      <c r="CD714" s="1594"/>
      <c r="CE714" s="1594"/>
      <c r="CF714" s="1594"/>
      <c r="CG714" s="1594"/>
      <c r="CH714" s="1594"/>
      <c r="CI714" s="1594"/>
      <c r="CJ714" s="1594"/>
      <c r="CK714" s="1594"/>
      <c r="CL714" s="1594"/>
      <c r="CM714" s="1594"/>
      <c r="CN714" s="1594"/>
      <c r="CO714" s="1594"/>
      <c r="CP714" s="1594"/>
      <c r="CQ714" s="1594"/>
      <c r="CR714" s="1594"/>
      <c r="CS714" s="1594"/>
      <c r="CT714" s="1594"/>
      <c r="CU714" s="1594"/>
      <c r="CV714" s="1594"/>
      <c r="CW714" s="1594"/>
      <c r="CX714" s="1594"/>
      <c r="CY714" s="1594"/>
      <c r="CZ714" s="1594"/>
      <c r="DA714" s="1594"/>
      <c r="DB714" s="1594"/>
      <c r="DC714" s="1594"/>
      <c r="DD714" s="1594"/>
      <c r="DE714" s="1594"/>
      <c r="DF714" s="1594"/>
      <c r="DG714" s="1594"/>
      <c r="DH714" s="1594"/>
      <c r="DI714" s="1594"/>
      <c r="DJ714" s="1594"/>
      <c r="DK714" s="1594"/>
      <c r="DL714" s="1594"/>
      <c r="DM714" s="1594"/>
      <c r="DN714" s="1594"/>
      <c r="DO714" s="1594"/>
      <c r="DP714" s="1594"/>
      <c r="DQ714" s="1594"/>
      <c r="DR714" s="1594"/>
      <c r="DS714" s="1594"/>
      <c r="DT714" s="1594"/>
      <c r="DU714" s="1594"/>
      <c r="DV714" s="1594"/>
      <c r="DW714" s="1594"/>
      <c r="DX714" s="1594"/>
      <c r="DY714" s="1594"/>
      <c r="DZ714" s="1594"/>
      <c r="EA714" s="1594"/>
      <c r="EB714" s="1594"/>
      <c r="EC714" s="1594"/>
      <c r="ED714" s="1594"/>
      <c r="EE714" s="1594"/>
      <c r="EF714" s="1594"/>
      <c r="EG714" s="1594"/>
      <c r="EH714" s="1594"/>
      <c r="EI714" s="1594"/>
      <c r="EJ714" s="1594"/>
      <c r="EK714" s="1594"/>
      <c r="EL714" s="1594"/>
      <c r="EM714" s="1594"/>
      <c r="EN714" s="1594"/>
      <c r="EO714" s="1594"/>
      <c r="EP714" s="1594"/>
      <c r="EQ714" s="1594"/>
      <c r="ER714" s="1594"/>
      <c r="ES714" s="1594"/>
    </row>
    <row r="715" spans="1:149" s="1595" customFormat="1" ht="12.5">
      <c r="A715" s="1644" t="str">
        <f t="shared" si="390"/>
        <v>Organisation</v>
      </c>
      <c r="B715" s="1758"/>
      <c r="C715" s="1758"/>
      <c r="D715" s="1758"/>
      <c r="E715" s="1761"/>
      <c r="F715" s="1592"/>
      <c r="G715" s="1714">
        <f t="shared" si="391"/>
        <v>0</v>
      </c>
      <c r="H715" s="1645"/>
      <c r="I715" s="1714">
        <f t="shared" si="392"/>
        <v>0</v>
      </c>
      <c r="J715" s="1646"/>
      <c r="K715" s="1646"/>
      <c r="L715" s="1592"/>
      <c r="M715" s="1597"/>
      <c r="N715" s="1597"/>
      <c r="O715" s="1646"/>
      <c r="P715" s="1647"/>
      <c r="Q715" s="1647"/>
      <c r="R715" s="1648"/>
      <c r="S715" s="1603"/>
      <c r="T715" s="1649"/>
      <c r="U715" s="1649"/>
      <c r="V715" s="1649"/>
      <c r="W715" s="1649"/>
      <c r="X715" s="1649"/>
      <c r="Y715" s="1649"/>
      <c r="Z715" s="1649"/>
      <c r="AA715" s="1649"/>
      <c r="AB715" s="1649"/>
      <c r="AC715" s="1649"/>
      <c r="AD715" s="1649"/>
      <c r="AE715" s="1649"/>
      <c r="AF715" s="1610">
        <f t="shared" si="371"/>
        <v>0</v>
      </c>
      <c r="AG715" s="1649"/>
      <c r="AH715" s="1649"/>
      <c r="AI715" s="1649"/>
      <c r="AJ715" s="1649"/>
      <c r="AK715" s="1649"/>
      <c r="AL715" s="1649"/>
      <c r="AM715" s="1649"/>
      <c r="AN715" s="1649"/>
      <c r="AO715" s="1649"/>
      <c r="AP715" s="1649"/>
      <c r="AQ715" s="1649"/>
      <c r="AR715" s="1709"/>
      <c r="AS715" s="1779">
        <f t="shared" si="372"/>
        <v>0</v>
      </c>
      <c r="AT715" s="1711">
        <f t="shared" si="393"/>
        <v>0</v>
      </c>
      <c r="AU715" s="1611">
        <f t="shared" si="373"/>
        <v>0</v>
      </c>
      <c r="AV715" s="1611">
        <f t="shared" si="374"/>
        <v>0</v>
      </c>
      <c r="AW715" s="1611">
        <f t="shared" si="375"/>
        <v>0</v>
      </c>
      <c r="AX715" s="1611">
        <f t="shared" si="376"/>
        <v>0</v>
      </c>
      <c r="AY715" s="1611">
        <f t="shared" si="377"/>
        <v>0</v>
      </c>
      <c r="AZ715" s="1611">
        <f t="shared" si="378"/>
        <v>0</v>
      </c>
      <c r="BA715" s="1611">
        <f t="shared" si="379"/>
        <v>0</v>
      </c>
      <c r="BB715" s="1611">
        <f t="shared" si="380"/>
        <v>0</v>
      </c>
      <c r="BC715" s="1611">
        <f t="shared" si="381"/>
        <v>0</v>
      </c>
      <c r="BD715" s="1611">
        <f t="shared" si="382"/>
        <v>0</v>
      </c>
      <c r="BE715" s="1611">
        <f t="shared" si="383"/>
        <v>0</v>
      </c>
      <c r="BF715" s="1611">
        <f t="shared" si="384"/>
        <v>0</v>
      </c>
      <c r="BG715" s="1611">
        <f t="shared" si="394"/>
        <v>0</v>
      </c>
      <c r="BH715" s="1611" t="str">
        <f t="shared" si="395"/>
        <v/>
      </c>
      <c r="BI715" s="1611" t="str">
        <f t="shared" si="396"/>
        <v/>
      </c>
      <c r="BJ715" s="1611" t="str">
        <f t="shared" si="385"/>
        <v/>
      </c>
      <c r="BK715" s="1611" t="str">
        <f t="shared" si="386"/>
        <v/>
      </c>
      <c r="BL715" s="1611" t="str">
        <f t="shared" ca="1" si="387"/>
        <v/>
      </c>
      <c r="BM715" s="1611" t="str">
        <f t="shared" si="397"/>
        <v/>
      </c>
      <c r="BN715" s="1611" t="str">
        <f t="shared" si="388"/>
        <v/>
      </c>
      <c r="BO715" s="1611" t="str">
        <f t="shared" si="389"/>
        <v/>
      </c>
      <c r="BP715" s="1611" t="str">
        <f t="shared" si="398"/>
        <v/>
      </c>
      <c r="BQ715" s="1611" t="str">
        <f t="shared" si="399"/>
        <v/>
      </c>
      <c r="BR715" s="1611" t="str">
        <f t="shared" si="400"/>
        <v/>
      </c>
      <c r="BS715" s="1611" t="str">
        <f t="shared" si="401"/>
        <v/>
      </c>
      <c r="BT715" s="1611" t="str">
        <f t="shared" si="402"/>
        <v/>
      </c>
      <c r="BU715" s="1731">
        <f t="shared" ca="1" si="403"/>
        <v>0</v>
      </c>
      <c r="BV715" s="1594"/>
      <c r="BW715" s="1594"/>
      <c r="BX715" s="1594"/>
      <c r="BY715" s="1594"/>
      <c r="BZ715" s="1594"/>
      <c r="CA715" s="1594"/>
      <c r="CB715" s="1594"/>
      <c r="CC715" s="1594"/>
      <c r="CD715" s="1594"/>
      <c r="CE715" s="1594"/>
      <c r="CF715" s="1594"/>
      <c r="CG715" s="1594"/>
      <c r="CH715" s="1594"/>
      <c r="CI715" s="1594"/>
      <c r="CJ715" s="1594"/>
      <c r="CK715" s="1594"/>
      <c r="CL715" s="1594"/>
      <c r="CM715" s="1594"/>
      <c r="CN715" s="1594"/>
      <c r="CO715" s="1594"/>
      <c r="CP715" s="1594"/>
      <c r="CQ715" s="1594"/>
      <c r="CR715" s="1594"/>
      <c r="CS715" s="1594"/>
      <c r="CT715" s="1594"/>
      <c r="CU715" s="1594"/>
      <c r="CV715" s="1594"/>
      <c r="CW715" s="1594"/>
      <c r="CX715" s="1594"/>
      <c r="CY715" s="1594"/>
      <c r="CZ715" s="1594"/>
      <c r="DA715" s="1594"/>
      <c r="DB715" s="1594"/>
      <c r="DC715" s="1594"/>
      <c r="DD715" s="1594"/>
      <c r="DE715" s="1594"/>
      <c r="DF715" s="1594"/>
      <c r="DG715" s="1594"/>
      <c r="DH715" s="1594"/>
      <c r="DI715" s="1594"/>
      <c r="DJ715" s="1594"/>
      <c r="DK715" s="1594"/>
      <c r="DL715" s="1594"/>
      <c r="DM715" s="1594"/>
      <c r="DN715" s="1594"/>
      <c r="DO715" s="1594"/>
      <c r="DP715" s="1594"/>
      <c r="DQ715" s="1594"/>
      <c r="DR715" s="1594"/>
      <c r="DS715" s="1594"/>
      <c r="DT715" s="1594"/>
      <c r="DU715" s="1594"/>
      <c r="DV715" s="1594"/>
      <c r="DW715" s="1594"/>
      <c r="DX715" s="1594"/>
      <c r="DY715" s="1594"/>
      <c r="DZ715" s="1594"/>
      <c r="EA715" s="1594"/>
      <c r="EB715" s="1594"/>
      <c r="EC715" s="1594"/>
      <c r="ED715" s="1594"/>
      <c r="EE715" s="1594"/>
      <c r="EF715" s="1594"/>
      <c r="EG715" s="1594"/>
      <c r="EH715" s="1594"/>
      <c r="EI715" s="1594"/>
      <c r="EJ715" s="1594"/>
      <c r="EK715" s="1594"/>
      <c r="EL715" s="1594"/>
      <c r="EM715" s="1594"/>
      <c r="EN715" s="1594"/>
      <c r="EO715" s="1594"/>
      <c r="EP715" s="1594"/>
      <c r="EQ715" s="1594"/>
      <c r="ER715" s="1594"/>
      <c r="ES715" s="1594"/>
    </row>
    <row r="716" spans="1:149" s="1595" customFormat="1" ht="12.5">
      <c r="A716" s="1644" t="str">
        <f t="shared" si="390"/>
        <v>Organisation</v>
      </c>
      <c r="B716" s="1758"/>
      <c r="C716" s="1758"/>
      <c r="D716" s="1758"/>
      <c r="E716" s="1761"/>
      <c r="F716" s="1592"/>
      <c r="G716" s="1714">
        <f t="shared" si="391"/>
        <v>0</v>
      </c>
      <c r="H716" s="1645"/>
      <c r="I716" s="1714">
        <f t="shared" si="392"/>
        <v>0</v>
      </c>
      <c r="J716" s="1646"/>
      <c r="K716" s="1646"/>
      <c r="L716" s="1592"/>
      <c r="M716" s="1597"/>
      <c r="N716" s="1597"/>
      <c r="O716" s="1646"/>
      <c r="P716" s="1647"/>
      <c r="Q716" s="1647"/>
      <c r="R716" s="1648"/>
      <c r="S716" s="1603"/>
      <c r="T716" s="1649"/>
      <c r="U716" s="1649"/>
      <c r="V716" s="1649"/>
      <c r="W716" s="1649"/>
      <c r="X716" s="1649"/>
      <c r="Y716" s="1649"/>
      <c r="Z716" s="1649"/>
      <c r="AA716" s="1649"/>
      <c r="AB716" s="1649"/>
      <c r="AC716" s="1649"/>
      <c r="AD716" s="1649"/>
      <c r="AE716" s="1649"/>
      <c r="AF716" s="1610">
        <f t="shared" si="371"/>
        <v>0</v>
      </c>
      <c r="AG716" s="1649"/>
      <c r="AH716" s="1649"/>
      <c r="AI716" s="1649"/>
      <c r="AJ716" s="1649"/>
      <c r="AK716" s="1649"/>
      <c r="AL716" s="1649"/>
      <c r="AM716" s="1649"/>
      <c r="AN716" s="1649"/>
      <c r="AO716" s="1649"/>
      <c r="AP716" s="1649"/>
      <c r="AQ716" s="1649"/>
      <c r="AR716" s="1709"/>
      <c r="AS716" s="1779">
        <f t="shared" si="372"/>
        <v>0</v>
      </c>
      <c r="AT716" s="1711">
        <f t="shared" si="393"/>
        <v>0</v>
      </c>
      <c r="AU716" s="1611">
        <f t="shared" si="373"/>
        <v>0</v>
      </c>
      <c r="AV716" s="1611">
        <f t="shared" si="374"/>
        <v>0</v>
      </c>
      <c r="AW716" s="1611">
        <f t="shared" si="375"/>
        <v>0</v>
      </c>
      <c r="AX716" s="1611">
        <f t="shared" si="376"/>
        <v>0</v>
      </c>
      <c r="AY716" s="1611">
        <f t="shared" si="377"/>
        <v>0</v>
      </c>
      <c r="AZ716" s="1611">
        <f t="shared" si="378"/>
        <v>0</v>
      </c>
      <c r="BA716" s="1611">
        <f t="shared" si="379"/>
        <v>0</v>
      </c>
      <c r="BB716" s="1611">
        <f t="shared" si="380"/>
        <v>0</v>
      </c>
      <c r="BC716" s="1611">
        <f t="shared" si="381"/>
        <v>0</v>
      </c>
      <c r="BD716" s="1611">
        <f t="shared" si="382"/>
        <v>0</v>
      </c>
      <c r="BE716" s="1611">
        <f t="shared" si="383"/>
        <v>0</v>
      </c>
      <c r="BF716" s="1611">
        <f t="shared" si="384"/>
        <v>0</v>
      </c>
      <c r="BG716" s="1611">
        <f t="shared" si="394"/>
        <v>0</v>
      </c>
      <c r="BH716" s="1611" t="str">
        <f t="shared" si="395"/>
        <v/>
      </c>
      <c r="BI716" s="1611" t="str">
        <f t="shared" si="396"/>
        <v/>
      </c>
      <c r="BJ716" s="1611" t="str">
        <f t="shared" si="385"/>
        <v/>
      </c>
      <c r="BK716" s="1611" t="str">
        <f t="shared" si="386"/>
        <v/>
      </c>
      <c r="BL716" s="1611" t="str">
        <f t="shared" ca="1" si="387"/>
        <v/>
      </c>
      <c r="BM716" s="1611" t="str">
        <f t="shared" si="397"/>
        <v/>
      </c>
      <c r="BN716" s="1611" t="str">
        <f t="shared" si="388"/>
        <v/>
      </c>
      <c r="BO716" s="1611" t="str">
        <f t="shared" si="389"/>
        <v/>
      </c>
      <c r="BP716" s="1611" t="str">
        <f t="shared" si="398"/>
        <v/>
      </c>
      <c r="BQ716" s="1611" t="str">
        <f t="shared" si="399"/>
        <v/>
      </c>
      <c r="BR716" s="1611" t="str">
        <f t="shared" si="400"/>
        <v/>
      </c>
      <c r="BS716" s="1611" t="str">
        <f t="shared" si="401"/>
        <v/>
      </c>
      <c r="BT716" s="1611" t="str">
        <f t="shared" si="402"/>
        <v/>
      </c>
      <c r="BU716" s="1731">
        <f t="shared" ca="1" si="403"/>
        <v>0</v>
      </c>
      <c r="BV716" s="1594"/>
      <c r="BW716" s="1594"/>
      <c r="BX716" s="1594"/>
      <c r="BY716" s="1594"/>
      <c r="BZ716" s="1594"/>
      <c r="CA716" s="1594"/>
      <c r="CB716" s="1594"/>
      <c r="CC716" s="1594"/>
      <c r="CD716" s="1594"/>
      <c r="CE716" s="1594"/>
      <c r="CF716" s="1594"/>
      <c r="CG716" s="1594"/>
      <c r="CH716" s="1594"/>
      <c r="CI716" s="1594"/>
      <c r="CJ716" s="1594"/>
      <c r="CK716" s="1594"/>
      <c r="CL716" s="1594"/>
      <c r="CM716" s="1594"/>
      <c r="CN716" s="1594"/>
      <c r="CO716" s="1594"/>
      <c r="CP716" s="1594"/>
      <c r="CQ716" s="1594"/>
      <c r="CR716" s="1594"/>
      <c r="CS716" s="1594"/>
      <c r="CT716" s="1594"/>
      <c r="CU716" s="1594"/>
      <c r="CV716" s="1594"/>
      <c r="CW716" s="1594"/>
      <c r="CX716" s="1594"/>
      <c r="CY716" s="1594"/>
      <c r="CZ716" s="1594"/>
      <c r="DA716" s="1594"/>
      <c r="DB716" s="1594"/>
      <c r="DC716" s="1594"/>
      <c r="DD716" s="1594"/>
      <c r="DE716" s="1594"/>
      <c r="DF716" s="1594"/>
      <c r="DG716" s="1594"/>
      <c r="DH716" s="1594"/>
      <c r="DI716" s="1594"/>
      <c r="DJ716" s="1594"/>
      <c r="DK716" s="1594"/>
      <c r="DL716" s="1594"/>
      <c r="DM716" s="1594"/>
      <c r="DN716" s="1594"/>
      <c r="DO716" s="1594"/>
      <c r="DP716" s="1594"/>
      <c r="DQ716" s="1594"/>
      <c r="DR716" s="1594"/>
      <c r="DS716" s="1594"/>
      <c r="DT716" s="1594"/>
      <c r="DU716" s="1594"/>
      <c r="DV716" s="1594"/>
      <c r="DW716" s="1594"/>
      <c r="DX716" s="1594"/>
      <c r="DY716" s="1594"/>
      <c r="DZ716" s="1594"/>
      <c r="EA716" s="1594"/>
      <c r="EB716" s="1594"/>
      <c r="EC716" s="1594"/>
      <c r="ED716" s="1594"/>
      <c r="EE716" s="1594"/>
      <c r="EF716" s="1594"/>
      <c r="EG716" s="1594"/>
      <c r="EH716" s="1594"/>
      <c r="EI716" s="1594"/>
      <c r="EJ716" s="1594"/>
      <c r="EK716" s="1594"/>
      <c r="EL716" s="1594"/>
      <c r="EM716" s="1594"/>
      <c r="EN716" s="1594"/>
      <c r="EO716" s="1594"/>
      <c r="EP716" s="1594"/>
      <c r="EQ716" s="1594"/>
      <c r="ER716" s="1594"/>
      <c r="ES716" s="1594"/>
    </row>
    <row r="717" spans="1:149" s="1595" customFormat="1" ht="12.5">
      <c r="A717" s="1644" t="str">
        <f t="shared" si="390"/>
        <v>Organisation</v>
      </c>
      <c r="B717" s="1758"/>
      <c r="C717" s="1758"/>
      <c r="D717" s="1758"/>
      <c r="E717" s="1761"/>
      <c r="F717" s="1592"/>
      <c r="G717" s="1714">
        <f t="shared" si="391"/>
        <v>0</v>
      </c>
      <c r="H717" s="1645"/>
      <c r="I717" s="1714">
        <f t="shared" si="392"/>
        <v>0</v>
      </c>
      <c r="J717" s="1646"/>
      <c r="K717" s="1646"/>
      <c r="L717" s="1592"/>
      <c r="M717" s="1597"/>
      <c r="N717" s="1597"/>
      <c r="O717" s="1646"/>
      <c r="P717" s="1647"/>
      <c r="Q717" s="1647"/>
      <c r="R717" s="1648"/>
      <c r="S717" s="1603"/>
      <c r="T717" s="1649"/>
      <c r="U717" s="1649"/>
      <c r="V717" s="1649"/>
      <c r="W717" s="1649"/>
      <c r="X717" s="1649"/>
      <c r="Y717" s="1649"/>
      <c r="Z717" s="1649"/>
      <c r="AA717" s="1649"/>
      <c r="AB717" s="1649"/>
      <c r="AC717" s="1649"/>
      <c r="AD717" s="1649"/>
      <c r="AE717" s="1649"/>
      <c r="AF717" s="1610">
        <f t="shared" si="371"/>
        <v>0</v>
      </c>
      <c r="AG717" s="1649"/>
      <c r="AH717" s="1649"/>
      <c r="AI717" s="1649"/>
      <c r="AJ717" s="1649"/>
      <c r="AK717" s="1649"/>
      <c r="AL717" s="1649"/>
      <c r="AM717" s="1649"/>
      <c r="AN717" s="1649"/>
      <c r="AO717" s="1649"/>
      <c r="AP717" s="1649"/>
      <c r="AQ717" s="1649"/>
      <c r="AR717" s="1709"/>
      <c r="AS717" s="1779">
        <f t="shared" si="372"/>
        <v>0</v>
      </c>
      <c r="AT717" s="1711">
        <f t="shared" si="393"/>
        <v>0</v>
      </c>
      <c r="AU717" s="1611">
        <f t="shared" si="373"/>
        <v>0</v>
      </c>
      <c r="AV717" s="1611">
        <f t="shared" si="374"/>
        <v>0</v>
      </c>
      <c r="AW717" s="1611">
        <f t="shared" si="375"/>
        <v>0</v>
      </c>
      <c r="AX717" s="1611">
        <f t="shared" si="376"/>
        <v>0</v>
      </c>
      <c r="AY717" s="1611">
        <f t="shared" si="377"/>
        <v>0</v>
      </c>
      <c r="AZ717" s="1611">
        <f t="shared" si="378"/>
        <v>0</v>
      </c>
      <c r="BA717" s="1611">
        <f t="shared" si="379"/>
        <v>0</v>
      </c>
      <c r="BB717" s="1611">
        <f t="shared" si="380"/>
        <v>0</v>
      </c>
      <c r="BC717" s="1611">
        <f t="shared" si="381"/>
        <v>0</v>
      </c>
      <c r="BD717" s="1611">
        <f t="shared" si="382"/>
        <v>0</v>
      </c>
      <c r="BE717" s="1611">
        <f t="shared" si="383"/>
        <v>0</v>
      </c>
      <c r="BF717" s="1611">
        <f t="shared" si="384"/>
        <v>0</v>
      </c>
      <c r="BG717" s="1611">
        <f t="shared" si="394"/>
        <v>0</v>
      </c>
      <c r="BH717" s="1611" t="str">
        <f t="shared" si="395"/>
        <v/>
      </c>
      <c r="BI717" s="1611" t="str">
        <f t="shared" si="396"/>
        <v/>
      </c>
      <c r="BJ717" s="1611" t="str">
        <f t="shared" si="385"/>
        <v/>
      </c>
      <c r="BK717" s="1611" t="str">
        <f t="shared" si="386"/>
        <v/>
      </c>
      <c r="BL717" s="1611" t="str">
        <f t="shared" ca="1" si="387"/>
        <v/>
      </c>
      <c r="BM717" s="1611" t="str">
        <f t="shared" si="397"/>
        <v/>
      </c>
      <c r="BN717" s="1611" t="str">
        <f t="shared" si="388"/>
        <v/>
      </c>
      <c r="BO717" s="1611" t="str">
        <f t="shared" si="389"/>
        <v/>
      </c>
      <c r="BP717" s="1611" t="str">
        <f t="shared" si="398"/>
        <v/>
      </c>
      <c r="BQ717" s="1611" t="str">
        <f t="shared" si="399"/>
        <v/>
      </c>
      <c r="BR717" s="1611" t="str">
        <f t="shared" si="400"/>
        <v/>
      </c>
      <c r="BS717" s="1611" t="str">
        <f t="shared" si="401"/>
        <v/>
      </c>
      <c r="BT717" s="1611" t="str">
        <f t="shared" si="402"/>
        <v/>
      </c>
      <c r="BU717" s="1731">
        <f t="shared" ca="1" si="403"/>
        <v>0</v>
      </c>
      <c r="BV717" s="1594"/>
      <c r="BW717" s="1594"/>
      <c r="BX717" s="1594"/>
      <c r="BY717" s="1594"/>
      <c r="BZ717" s="1594"/>
      <c r="CA717" s="1594"/>
      <c r="CB717" s="1594"/>
      <c r="CC717" s="1594"/>
      <c r="CD717" s="1594"/>
      <c r="CE717" s="1594"/>
      <c r="CF717" s="1594"/>
      <c r="CG717" s="1594"/>
      <c r="CH717" s="1594"/>
      <c r="CI717" s="1594"/>
      <c r="CJ717" s="1594"/>
      <c r="CK717" s="1594"/>
      <c r="CL717" s="1594"/>
      <c r="CM717" s="1594"/>
      <c r="CN717" s="1594"/>
      <c r="CO717" s="1594"/>
      <c r="CP717" s="1594"/>
      <c r="CQ717" s="1594"/>
      <c r="CR717" s="1594"/>
      <c r="CS717" s="1594"/>
      <c r="CT717" s="1594"/>
      <c r="CU717" s="1594"/>
      <c r="CV717" s="1594"/>
      <c r="CW717" s="1594"/>
      <c r="CX717" s="1594"/>
      <c r="CY717" s="1594"/>
      <c r="CZ717" s="1594"/>
      <c r="DA717" s="1594"/>
      <c r="DB717" s="1594"/>
      <c r="DC717" s="1594"/>
      <c r="DD717" s="1594"/>
      <c r="DE717" s="1594"/>
      <c r="DF717" s="1594"/>
      <c r="DG717" s="1594"/>
      <c r="DH717" s="1594"/>
      <c r="DI717" s="1594"/>
      <c r="DJ717" s="1594"/>
      <c r="DK717" s="1594"/>
      <c r="DL717" s="1594"/>
      <c r="DM717" s="1594"/>
      <c r="DN717" s="1594"/>
      <c r="DO717" s="1594"/>
      <c r="DP717" s="1594"/>
      <c r="DQ717" s="1594"/>
      <c r="DR717" s="1594"/>
      <c r="DS717" s="1594"/>
      <c r="DT717" s="1594"/>
      <c r="DU717" s="1594"/>
      <c r="DV717" s="1594"/>
      <c r="DW717" s="1594"/>
      <c r="DX717" s="1594"/>
      <c r="DY717" s="1594"/>
      <c r="DZ717" s="1594"/>
      <c r="EA717" s="1594"/>
      <c r="EB717" s="1594"/>
      <c r="EC717" s="1594"/>
      <c r="ED717" s="1594"/>
      <c r="EE717" s="1594"/>
      <c r="EF717" s="1594"/>
      <c r="EG717" s="1594"/>
      <c r="EH717" s="1594"/>
      <c r="EI717" s="1594"/>
      <c r="EJ717" s="1594"/>
      <c r="EK717" s="1594"/>
      <c r="EL717" s="1594"/>
      <c r="EM717" s="1594"/>
      <c r="EN717" s="1594"/>
      <c r="EO717" s="1594"/>
      <c r="EP717" s="1594"/>
      <c r="EQ717" s="1594"/>
      <c r="ER717" s="1594"/>
      <c r="ES717" s="1594"/>
    </row>
    <row r="718" spans="1:149" s="1595" customFormat="1" ht="12.5">
      <c r="A718" s="1644" t="str">
        <f t="shared" si="390"/>
        <v>Organisation</v>
      </c>
      <c r="B718" s="1758"/>
      <c r="C718" s="1758"/>
      <c r="D718" s="1758"/>
      <c r="E718" s="1761"/>
      <c r="F718" s="1592"/>
      <c r="G718" s="1714">
        <f t="shared" si="391"/>
        <v>0</v>
      </c>
      <c r="H718" s="1645"/>
      <c r="I718" s="1714">
        <f t="shared" si="392"/>
        <v>0</v>
      </c>
      <c r="J718" s="1646"/>
      <c r="K718" s="1646"/>
      <c r="L718" s="1592"/>
      <c r="M718" s="1597"/>
      <c r="N718" s="1597"/>
      <c r="O718" s="1646"/>
      <c r="P718" s="1647"/>
      <c r="Q718" s="1647"/>
      <c r="R718" s="1648"/>
      <c r="S718" s="1603"/>
      <c r="T718" s="1649"/>
      <c r="U718" s="1649"/>
      <c r="V718" s="1649"/>
      <c r="W718" s="1649"/>
      <c r="X718" s="1649"/>
      <c r="Y718" s="1649"/>
      <c r="Z718" s="1649"/>
      <c r="AA718" s="1649"/>
      <c r="AB718" s="1649"/>
      <c r="AC718" s="1649"/>
      <c r="AD718" s="1649"/>
      <c r="AE718" s="1649"/>
      <c r="AF718" s="1610">
        <f t="shared" si="371"/>
        <v>0</v>
      </c>
      <c r="AG718" s="1649"/>
      <c r="AH718" s="1649"/>
      <c r="AI718" s="1649"/>
      <c r="AJ718" s="1649"/>
      <c r="AK718" s="1649"/>
      <c r="AL718" s="1649"/>
      <c r="AM718" s="1649"/>
      <c r="AN718" s="1649"/>
      <c r="AO718" s="1649"/>
      <c r="AP718" s="1649"/>
      <c r="AQ718" s="1649"/>
      <c r="AR718" s="1709"/>
      <c r="AS718" s="1779">
        <f t="shared" si="372"/>
        <v>0</v>
      </c>
      <c r="AT718" s="1711">
        <f t="shared" si="393"/>
        <v>0</v>
      </c>
      <c r="AU718" s="1611">
        <f t="shared" si="373"/>
        <v>0</v>
      </c>
      <c r="AV718" s="1611">
        <f t="shared" si="374"/>
        <v>0</v>
      </c>
      <c r="AW718" s="1611">
        <f t="shared" si="375"/>
        <v>0</v>
      </c>
      <c r="AX718" s="1611">
        <f t="shared" si="376"/>
        <v>0</v>
      </c>
      <c r="AY718" s="1611">
        <f t="shared" si="377"/>
        <v>0</v>
      </c>
      <c r="AZ718" s="1611">
        <f t="shared" si="378"/>
        <v>0</v>
      </c>
      <c r="BA718" s="1611">
        <f t="shared" si="379"/>
        <v>0</v>
      </c>
      <c r="BB718" s="1611">
        <f t="shared" si="380"/>
        <v>0</v>
      </c>
      <c r="BC718" s="1611">
        <f t="shared" si="381"/>
        <v>0</v>
      </c>
      <c r="BD718" s="1611">
        <f t="shared" si="382"/>
        <v>0</v>
      </c>
      <c r="BE718" s="1611">
        <f t="shared" si="383"/>
        <v>0</v>
      </c>
      <c r="BF718" s="1611">
        <f t="shared" si="384"/>
        <v>0</v>
      </c>
      <c r="BG718" s="1611">
        <f t="shared" si="394"/>
        <v>0</v>
      </c>
      <c r="BH718" s="1611" t="str">
        <f t="shared" si="395"/>
        <v/>
      </c>
      <c r="BI718" s="1611" t="str">
        <f t="shared" si="396"/>
        <v/>
      </c>
      <c r="BJ718" s="1611" t="str">
        <f t="shared" si="385"/>
        <v/>
      </c>
      <c r="BK718" s="1611" t="str">
        <f t="shared" si="386"/>
        <v/>
      </c>
      <c r="BL718" s="1611" t="str">
        <f t="shared" ca="1" si="387"/>
        <v/>
      </c>
      <c r="BM718" s="1611" t="str">
        <f t="shared" si="397"/>
        <v/>
      </c>
      <c r="BN718" s="1611" t="str">
        <f t="shared" si="388"/>
        <v/>
      </c>
      <c r="BO718" s="1611" t="str">
        <f t="shared" si="389"/>
        <v/>
      </c>
      <c r="BP718" s="1611" t="str">
        <f t="shared" si="398"/>
        <v/>
      </c>
      <c r="BQ718" s="1611" t="str">
        <f t="shared" si="399"/>
        <v/>
      </c>
      <c r="BR718" s="1611" t="str">
        <f t="shared" si="400"/>
        <v/>
      </c>
      <c r="BS718" s="1611" t="str">
        <f t="shared" si="401"/>
        <v/>
      </c>
      <c r="BT718" s="1611" t="str">
        <f t="shared" si="402"/>
        <v/>
      </c>
      <c r="BU718" s="1731">
        <f t="shared" ca="1" si="403"/>
        <v>0</v>
      </c>
      <c r="BV718" s="1594"/>
      <c r="BW718" s="1594"/>
      <c r="BX718" s="1594"/>
      <c r="BY718" s="1594"/>
      <c r="BZ718" s="1594"/>
      <c r="CA718" s="1594"/>
      <c r="CB718" s="1594"/>
      <c r="CC718" s="1594"/>
      <c r="CD718" s="1594"/>
      <c r="CE718" s="1594"/>
      <c r="CF718" s="1594"/>
      <c r="CG718" s="1594"/>
      <c r="CH718" s="1594"/>
      <c r="CI718" s="1594"/>
      <c r="CJ718" s="1594"/>
      <c r="CK718" s="1594"/>
      <c r="CL718" s="1594"/>
      <c r="CM718" s="1594"/>
      <c r="CN718" s="1594"/>
      <c r="CO718" s="1594"/>
      <c r="CP718" s="1594"/>
      <c r="CQ718" s="1594"/>
      <c r="CR718" s="1594"/>
      <c r="CS718" s="1594"/>
      <c r="CT718" s="1594"/>
      <c r="CU718" s="1594"/>
      <c r="CV718" s="1594"/>
      <c r="CW718" s="1594"/>
      <c r="CX718" s="1594"/>
      <c r="CY718" s="1594"/>
      <c r="CZ718" s="1594"/>
      <c r="DA718" s="1594"/>
      <c r="DB718" s="1594"/>
      <c r="DC718" s="1594"/>
      <c r="DD718" s="1594"/>
      <c r="DE718" s="1594"/>
      <c r="DF718" s="1594"/>
      <c r="DG718" s="1594"/>
      <c r="DH718" s="1594"/>
      <c r="DI718" s="1594"/>
      <c r="DJ718" s="1594"/>
      <c r="DK718" s="1594"/>
      <c r="DL718" s="1594"/>
      <c r="DM718" s="1594"/>
      <c r="DN718" s="1594"/>
      <c r="DO718" s="1594"/>
      <c r="DP718" s="1594"/>
      <c r="DQ718" s="1594"/>
      <c r="DR718" s="1594"/>
      <c r="DS718" s="1594"/>
      <c r="DT718" s="1594"/>
      <c r="DU718" s="1594"/>
      <c r="DV718" s="1594"/>
      <c r="DW718" s="1594"/>
      <c r="DX718" s="1594"/>
      <c r="DY718" s="1594"/>
      <c r="DZ718" s="1594"/>
      <c r="EA718" s="1594"/>
      <c r="EB718" s="1594"/>
      <c r="EC718" s="1594"/>
      <c r="ED718" s="1594"/>
      <c r="EE718" s="1594"/>
      <c r="EF718" s="1594"/>
      <c r="EG718" s="1594"/>
      <c r="EH718" s="1594"/>
      <c r="EI718" s="1594"/>
      <c r="EJ718" s="1594"/>
      <c r="EK718" s="1594"/>
      <c r="EL718" s="1594"/>
      <c r="EM718" s="1594"/>
      <c r="EN718" s="1594"/>
      <c r="EO718" s="1594"/>
      <c r="EP718" s="1594"/>
      <c r="EQ718" s="1594"/>
      <c r="ER718" s="1594"/>
      <c r="ES718" s="1594"/>
    </row>
    <row r="719" spans="1:149" s="1594" customFormat="1" ht="12.5">
      <c r="A719" s="1644" t="str">
        <f t="shared" si="390"/>
        <v>Organisation</v>
      </c>
      <c r="B719" s="1758"/>
      <c r="C719" s="1758"/>
      <c r="D719" s="1758"/>
      <c r="E719" s="1759"/>
      <c r="F719" s="1592"/>
      <c r="G719" s="1714">
        <f t="shared" si="391"/>
        <v>0</v>
      </c>
      <c r="H719" s="1645"/>
      <c r="I719" s="1714">
        <f t="shared" si="392"/>
        <v>0</v>
      </c>
      <c r="J719" s="1652"/>
      <c r="K719" s="1652"/>
      <c r="L719" s="1592"/>
      <c r="M719" s="1597"/>
      <c r="N719" s="1597"/>
      <c r="O719" s="1646"/>
      <c r="P719" s="1647"/>
      <c r="Q719" s="1647"/>
      <c r="R719" s="1648"/>
      <c r="S719" s="1603"/>
      <c r="T719" s="1649"/>
      <c r="U719" s="1649"/>
      <c r="V719" s="1649"/>
      <c r="W719" s="1649"/>
      <c r="X719" s="1649"/>
      <c r="Y719" s="1649"/>
      <c r="Z719" s="1649"/>
      <c r="AA719" s="1649"/>
      <c r="AB719" s="1649"/>
      <c r="AC719" s="1649"/>
      <c r="AD719" s="1649"/>
      <c r="AE719" s="1649"/>
      <c r="AF719" s="1610">
        <f t="shared" si="371"/>
        <v>0</v>
      </c>
      <c r="AG719" s="1649"/>
      <c r="AH719" s="1649"/>
      <c r="AI719" s="1649"/>
      <c r="AJ719" s="1649"/>
      <c r="AK719" s="1649"/>
      <c r="AL719" s="1649"/>
      <c r="AM719" s="1649"/>
      <c r="AN719" s="1649"/>
      <c r="AO719" s="1649"/>
      <c r="AP719" s="1649"/>
      <c r="AQ719" s="1649"/>
      <c r="AR719" s="1709"/>
      <c r="AS719" s="1779">
        <f t="shared" si="372"/>
        <v>0</v>
      </c>
      <c r="AT719" s="1711">
        <f t="shared" si="393"/>
        <v>0</v>
      </c>
      <c r="AU719" s="1611">
        <f t="shared" si="373"/>
        <v>0</v>
      </c>
      <c r="AV719" s="1611">
        <f t="shared" si="374"/>
        <v>0</v>
      </c>
      <c r="AW719" s="1611">
        <f t="shared" si="375"/>
        <v>0</v>
      </c>
      <c r="AX719" s="1611">
        <f t="shared" si="376"/>
        <v>0</v>
      </c>
      <c r="AY719" s="1611">
        <f t="shared" si="377"/>
        <v>0</v>
      </c>
      <c r="AZ719" s="1611">
        <f t="shared" si="378"/>
        <v>0</v>
      </c>
      <c r="BA719" s="1611">
        <f t="shared" si="379"/>
        <v>0</v>
      </c>
      <c r="BB719" s="1611">
        <f t="shared" si="380"/>
        <v>0</v>
      </c>
      <c r="BC719" s="1611">
        <f t="shared" si="381"/>
        <v>0</v>
      </c>
      <c r="BD719" s="1611">
        <f t="shared" si="382"/>
        <v>0</v>
      </c>
      <c r="BE719" s="1611">
        <f t="shared" si="383"/>
        <v>0</v>
      </c>
      <c r="BF719" s="1611">
        <f t="shared" si="384"/>
        <v>0</v>
      </c>
      <c r="BG719" s="1611">
        <f t="shared" si="394"/>
        <v>0</v>
      </c>
      <c r="BH719" s="1611" t="str">
        <f t="shared" si="395"/>
        <v/>
      </c>
      <c r="BI719" s="1611" t="str">
        <f t="shared" si="396"/>
        <v/>
      </c>
      <c r="BJ719" s="1611" t="str">
        <f t="shared" si="385"/>
        <v/>
      </c>
      <c r="BK719" s="1611" t="str">
        <f t="shared" si="386"/>
        <v/>
      </c>
      <c r="BL719" s="1611" t="str">
        <f t="shared" ca="1" si="387"/>
        <v/>
      </c>
      <c r="BM719" s="1611" t="str">
        <f t="shared" si="397"/>
        <v/>
      </c>
      <c r="BN719" s="1611" t="str">
        <f t="shared" si="388"/>
        <v/>
      </c>
      <c r="BO719" s="1611" t="str">
        <f t="shared" si="389"/>
        <v/>
      </c>
      <c r="BP719" s="1611" t="str">
        <f t="shared" si="398"/>
        <v/>
      </c>
      <c r="BQ719" s="1611" t="str">
        <f t="shared" si="399"/>
        <v/>
      </c>
      <c r="BR719" s="1611" t="str">
        <f t="shared" si="400"/>
        <v/>
      </c>
      <c r="BS719" s="1611" t="str">
        <f t="shared" si="401"/>
        <v/>
      </c>
      <c r="BT719" s="1611" t="str">
        <f t="shared" si="402"/>
        <v/>
      </c>
      <c r="BU719" s="1731">
        <f t="shared" ca="1" si="403"/>
        <v>0</v>
      </c>
    </row>
    <row r="720" spans="1:149" s="1595" customFormat="1" ht="12.5">
      <c r="A720" s="1644" t="str">
        <f t="shared" si="390"/>
        <v>Organisation</v>
      </c>
      <c r="B720" s="1758"/>
      <c r="C720" s="1758"/>
      <c r="D720" s="1758"/>
      <c r="E720" s="1759"/>
      <c r="F720" s="1592"/>
      <c r="G720" s="1714">
        <f t="shared" si="391"/>
        <v>0</v>
      </c>
      <c r="H720" s="1645"/>
      <c r="I720" s="1714">
        <f t="shared" si="392"/>
        <v>0</v>
      </c>
      <c r="J720" s="1653"/>
      <c r="K720" s="1653"/>
      <c r="L720" s="1592"/>
      <c r="M720" s="1597"/>
      <c r="N720" s="1597"/>
      <c r="O720" s="1646"/>
      <c r="P720" s="1647"/>
      <c r="Q720" s="1647"/>
      <c r="R720" s="1648"/>
      <c r="S720" s="1603"/>
      <c r="T720" s="1649"/>
      <c r="U720" s="1649"/>
      <c r="V720" s="1649"/>
      <c r="W720" s="1649"/>
      <c r="X720" s="1649"/>
      <c r="Y720" s="1649"/>
      <c r="Z720" s="1649"/>
      <c r="AA720" s="1649"/>
      <c r="AB720" s="1649"/>
      <c r="AC720" s="1649"/>
      <c r="AD720" s="1649"/>
      <c r="AE720" s="1649"/>
      <c r="AF720" s="1610">
        <f t="shared" si="371"/>
        <v>0</v>
      </c>
      <c r="AG720" s="1649"/>
      <c r="AH720" s="1649"/>
      <c r="AI720" s="1649"/>
      <c r="AJ720" s="1649"/>
      <c r="AK720" s="1649"/>
      <c r="AL720" s="1649"/>
      <c r="AM720" s="1649"/>
      <c r="AN720" s="1649"/>
      <c r="AO720" s="1649"/>
      <c r="AP720" s="1649"/>
      <c r="AQ720" s="1649"/>
      <c r="AR720" s="1709"/>
      <c r="AS720" s="1779">
        <f t="shared" si="372"/>
        <v>0</v>
      </c>
      <c r="AT720" s="1711">
        <f t="shared" si="393"/>
        <v>0</v>
      </c>
      <c r="AU720" s="1611">
        <f t="shared" si="373"/>
        <v>0</v>
      </c>
      <c r="AV720" s="1611">
        <f t="shared" si="374"/>
        <v>0</v>
      </c>
      <c r="AW720" s="1611">
        <f t="shared" si="375"/>
        <v>0</v>
      </c>
      <c r="AX720" s="1611">
        <f t="shared" si="376"/>
        <v>0</v>
      </c>
      <c r="AY720" s="1611">
        <f t="shared" si="377"/>
        <v>0</v>
      </c>
      <c r="AZ720" s="1611">
        <f t="shared" si="378"/>
        <v>0</v>
      </c>
      <c r="BA720" s="1611">
        <f t="shared" si="379"/>
        <v>0</v>
      </c>
      <c r="BB720" s="1611">
        <f t="shared" si="380"/>
        <v>0</v>
      </c>
      <c r="BC720" s="1611">
        <f t="shared" si="381"/>
        <v>0</v>
      </c>
      <c r="BD720" s="1611">
        <f t="shared" si="382"/>
        <v>0</v>
      </c>
      <c r="BE720" s="1611">
        <f t="shared" si="383"/>
        <v>0</v>
      </c>
      <c r="BF720" s="1611">
        <f t="shared" si="384"/>
        <v>0</v>
      </c>
      <c r="BG720" s="1611">
        <f t="shared" si="394"/>
        <v>0</v>
      </c>
      <c r="BH720" s="1611" t="str">
        <f t="shared" si="395"/>
        <v/>
      </c>
      <c r="BI720" s="1611" t="str">
        <f t="shared" si="396"/>
        <v/>
      </c>
      <c r="BJ720" s="1611" t="str">
        <f t="shared" si="385"/>
        <v/>
      </c>
      <c r="BK720" s="1611" t="str">
        <f t="shared" si="386"/>
        <v/>
      </c>
      <c r="BL720" s="1611" t="str">
        <f t="shared" ca="1" si="387"/>
        <v/>
      </c>
      <c r="BM720" s="1611" t="str">
        <f t="shared" si="397"/>
        <v/>
      </c>
      <c r="BN720" s="1611" t="str">
        <f t="shared" si="388"/>
        <v/>
      </c>
      <c r="BO720" s="1611" t="str">
        <f t="shared" si="389"/>
        <v/>
      </c>
      <c r="BP720" s="1611" t="str">
        <f t="shared" si="398"/>
        <v/>
      </c>
      <c r="BQ720" s="1611" t="str">
        <f t="shared" si="399"/>
        <v/>
      </c>
      <c r="BR720" s="1611" t="str">
        <f t="shared" si="400"/>
        <v/>
      </c>
      <c r="BS720" s="1611" t="str">
        <f t="shared" si="401"/>
        <v/>
      </c>
      <c r="BT720" s="1611" t="str">
        <f t="shared" si="402"/>
        <v/>
      </c>
      <c r="BU720" s="1731">
        <f t="shared" ca="1" si="403"/>
        <v>0</v>
      </c>
      <c r="BV720" s="1594"/>
      <c r="BW720" s="1594"/>
      <c r="BX720" s="1594"/>
      <c r="BY720" s="1594"/>
      <c r="BZ720" s="1594"/>
      <c r="CA720" s="1594"/>
      <c r="CB720" s="1594"/>
      <c r="CC720" s="1594"/>
      <c r="CD720" s="1594"/>
      <c r="CE720" s="1594"/>
      <c r="CF720" s="1594"/>
      <c r="CG720" s="1594"/>
      <c r="CH720" s="1594"/>
      <c r="CI720" s="1594"/>
      <c r="CJ720" s="1594"/>
      <c r="CK720" s="1594"/>
      <c r="CL720" s="1594"/>
      <c r="CM720" s="1594"/>
      <c r="CN720" s="1594"/>
      <c r="CO720" s="1594"/>
      <c r="CP720" s="1594"/>
      <c r="CQ720" s="1594"/>
      <c r="CR720" s="1594"/>
      <c r="CS720" s="1594"/>
      <c r="CT720" s="1594"/>
      <c r="CU720" s="1594"/>
      <c r="CV720" s="1594"/>
      <c r="CW720" s="1594"/>
      <c r="CX720" s="1594"/>
      <c r="CY720" s="1594"/>
      <c r="CZ720" s="1594"/>
      <c r="DA720" s="1594"/>
      <c r="DB720" s="1594"/>
      <c r="DC720" s="1594"/>
      <c r="DD720" s="1594"/>
      <c r="DE720" s="1594"/>
      <c r="DF720" s="1594"/>
      <c r="DG720" s="1594"/>
      <c r="DH720" s="1594"/>
      <c r="DI720" s="1594"/>
      <c r="DJ720" s="1594"/>
      <c r="DK720" s="1594"/>
      <c r="DL720" s="1594"/>
      <c r="DM720" s="1594"/>
      <c r="DN720" s="1594"/>
      <c r="DO720" s="1594"/>
      <c r="DP720" s="1594"/>
      <c r="DQ720" s="1594"/>
      <c r="DR720" s="1594"/>
      <c r="DS720" s="1594"/>
      <c r="DT720" s="1594"/>
      <c r="DU720" s="1594"/>
      <c r="DV720" s="1594"/>
      <c r="DW720" s="1594"/>
      <c r="DX720" s="1594"/>
      <c r="DY720" s="1594"/>
      <c r="DZ720" s="1594"/>
      <c r="EA720" s="1594"/>
      <c r="EB720" s="1594"/>
      <c r="EC720" s="1594"/>
      <c r="ED720" s="1594"/>
      <c r="EE720" s="1594"/>
      <c r="EF720" s="1594"/>
      <c r="EG720" s="1594"/>
      <c r="EH720" s="1594"/>
      <c r="EI720" s="1594"/>
      <c r="EJ720" s="1594"/>
      <c r="EK720" s="1594"/>
      <c r="EL720" s="1594"/>
      <c r="EM720" s="1594"/>
      <c r="EN720" s="1594"/>
      <c r="EO720" s="1594"/>
      <c r="EP720" s="1594"/>
      <c r="EQ720" s="1594"/>
      <c r="ER720" s="1594"/>
      <c r="ES720" s="1594"/>
    </row>
    <row r="721" spans="1:149" s="1595" customFormat="1" ht="12.5">
      <c r="A721" s="1644" t="str">
        <f t="shared" si="390"/>
        <v>Organisation</v>
      </c>
      <c r="B721" s="1758"/>
      <c r="C721" s="1758"/>
      <c r="D721" s="1758"/>
      <c r="E721" s="1759"/>
      <c r="F721" s="1592"/>
      <c r="G721" s="1714">
        <f t="shared" si="391"/>
        <v>0</v>
      </c>
      <c r="H721" s="1645"/>
      <c r="I721" s="1714">
        <f t="shared" si="392"/>
        <v>0</v>
      </c>
      <c r="J721" s="1646"/>
      <c r="K721" s="1646"/>
      <c r="L721" s="1592"/>
      <c r="M721" s="1597"/>
      <c r="N721" s="1597"/>
      <c r="O721" s="1646"/>
      <c r="P721" s="1647"/>
      <c r="Q721" s="1647"/>
      <c r="R721" s="1648"/>
      <c r="S721" s="1603"/>
      <c r="T721" s="1649"/>
      <c r="U721" s="1649"/>
      <c r="V721" s="1649"/>
      <c r="W721" s="1649"/>
      <c r="X721" s="1649"/>
      <c r="Y721" s="1649"/>
      <c r="Z721" s="1649"/>
      <c r="AA721" s="1649"/>
      <c r="AB721" s="1649"/>
      <c r="AC721" s="1649"/>
      <c r="AD721" s="1649"/>
      <c r="AE721" s="1649"/>
      <c r="AF721" s="1610">
        <f t="shared" si="371"/>
        <v>0</v>
      </c>
      <c r="AG721" s="1649"/>
      <c r="AH721" s="1649"/>
      <c r="AI721" s="1649"/>
      <c r="AJ721" s="1649"/>
      <c r="AK721" s="1649"/>
      <c r="AL721" s="1649"/>
      <c r="AM721" s="1649"/>
      <c r="AN721" s="1649"/>
      <c r="AO721" s="1649"/>
      <c r="AP721" s="1649"/>
      <c r="AQ721" s="1649"/>
      <c r="AR721" s="1709"/>
      <c r="AS721" s="1779">
        <f t="shared" si="372"/>
        <v>0</v>
      </c>
      <c r="AT721" s="1711">
        <f t="shared" si="393"/>
        <v>0</v>
      </c>
      <c r="AU721" s="1611">
        <f t="shared" si="373"/>
        <v>0</v>
      </c>
      <c r="AV721" s="1611">
        <f t="shared" si="374"/>
        <v>0</v>
      </c>
      <c r="AW721" s="1611">
        <f t="shared" si="375"/>
        <v>0</v>
      </c>
      <c r="AX721" s="1611">
        <f t="shared" si="376"/>
        <v>0</v>
      </c>
      <c r="AY721" s="1611">
        <f t="shared" si="377"/>
        <v>0</v>
      </c>
      <c r="AZ721" s="1611">
        <f t="shared" si="378"/>
        <v>0</v>
      </c>
      <c r="BA721" s="1611">
        <f t="shared" si="379"/>
        <v>0</v>
      </c>
      <c r="BB721" s="1611">
        <f t="shared" si="380"/>
        <v>0</v>
      </c>
      <c r="BC721" s="1611">
        <f t="shared" si="381"/>
        <v>0</v>
      </c>
      <c r="BD721" s="1611">
        <f t="shared" si="382"/>
        <v>0</v>
      </c>
      <c r="BE721" s="1611">
        <f t="shared" si="383"/>
        <v>0</v>
      </c>
      <c r="BF721" s="1611">
        <f t="shared" si="384"/>
        <v>0</v>
      </c>
      <c r="BG721" s="1611">
        <f t="shared" si="394"/>
        <v>0</v>
      </c>
      <c r="BH721" s="1611" t="str">
        <f t="shared" si="395"/>
        <v/>
      </c>
      <c r="BI721" s="1611" t="str">
        <f t="shared" si="396"/>
        <v/>
      </c>
      <c r="BJ721" s="1611" t="str">
        <f t="shared" si="385"/>
        <v/>
      </c>
      <c r="BK721" s="1611" t="str">
        <f t="shared" si="386"/>
        <v/>
      </c>
      <c r="BL721" s="1611" t="str">
        <f t="shared" ca="1" si="387"/>
        <v/>
      </c>
      <c r="BM721" s="1611" t="str">
        <f t="shared" si="397"/>
        <v/>
      </c>
      <c r="BN721" s="1611" t="str">
        <f t="shared" si="388"/>
        <v/>
      </c>
      <c r="BO721" s="1611" t="str">
        <f t="shared" si="389"/>
        <v/>
      </c>
      <c r="BP721" s="1611" t="str">
        <f t="shared" si="398"/>
        <v/>
      </c>
      <c r="BQ721" s="1611" t="str">
        <f t="shared" si="399"/>
        <v/>
      </c>
      <c r="BR721" s="1611" t="str">
        <f t="shared" si="400"/>
        <v/>
      </c>
      <c r="BS721" s="1611" t="str">
        <f t="shared" si="401"/>
        <v/>
      </c>
      <c r="BT721" s="1611" t="str">
        <f t="shared" si="402"/>
        <v/>
      </c>
      <c r="BU721" s="1731">
        <f t="shared" ca="1" si="403"/>
        <v>0</v>
      </c>
      <c r="BV721" s="1594"/>
      <c r="BW721" s="1594"/>
      <c r="BX721" s="1594"/>
      <c r="BY721" s="1594"/>
      <c r="BZ721" s="1594"/>
      <c r="CA721" s="1594"/>
      <c r="CB721" s="1594"/>
      <c r="CC721" s="1594"/>
      <c r="CD721" s="1594"/>
      <c r="CE721" s="1594"/>
      <c r="CF721" s="1594"/>
      <c r="CG721" s="1594"/>
      <c r="CH721" s="1594"/>
      <c r="CI721" s="1594"/>
      <c r="CJ721" s="1594"/>
      <c r="CK721" s="1594"/>
      <c r="CL721" s="1594"/>
      <c r="CM721" s="1594"/>
      <c r="CN721" s="1594"/>
      <c r="CO721" s="1594"/>
      <c r="CP721" s="1594"/>
      <c r="CQ721" s="1594"/>
      <c r="CR721" s="1594"/>
      <c r="CS721" s="1594"/>
      <c r="CT721" s="1594"/>
      <c r="CU721" s="1594"/>
      <c r="CV721" s="1594"/>
      <c r="CW721" s="1594"/>
      <c r="CX721" s="1594"/>
      <c r="CY721" s="1594"/>
      <c r="CZ721" s="1594"/>
      <c r="DA721" s="1594"/>
      <c r="DB721" s="1594"/>
      <c r="DC721" s="1594"/>
      <c r="DD721" s="1594"/>
      <c r="DE721" s="1594"/>
      <c r="DF721" s="1594"/>
      <c r="DG721" s="1594"/>
      <c r="DH721" s="1594"/>
      <c r="DI721" s="1594"/>
      <c r="DJ721" s="1594"/>
      <c r="DK721" s="1594"/>
      <c r="DL721" s="1594"/>
      <c r="DM721" s="1594"/>
      <c r="DN721" s="1594"/>
      <c r="DO721" s="1594"/>
      <c r="DP721" s="1594"/>
      <c r="DQ721" s="1594"/>
      <c r="DR721" s="1594"/>
      <c r="DS721" s="1594"/>
      <c r="DT721" s="1594"/>
      <c r="DU721" s="1594"/>
      <c r="DV721" s="1594"/>
      <c r="DW721" s="1594"/>
      <c r="DX721" s="1594"/>
      <c r="DY721" s="1594"/>
      <c r="DZ721" s="1594"/>
      <c r="EA721" s="1594"/>
      <c r="EB721" s="1594"/>
      <c r="EC721" s="1594"/>
      <c r="ED721" s="1594"/>
      <c r="EE721" s="1594"/>
      <c r="EF721" s="1594"/>
      <c r="EG721" s="1594"/>
      <c r="EH721" s="1594"/>
      <c r="EI721" s="1594"/>
      <c r="EJ721" s="1594"/>
      <c r="EK721" s="1594"/>
      <c r="EL721" s="1594"/>
      <c r="EM721" s="1594"/>
      <c r="EN721" s="1594"/>
      <c r="EO721" s="1594"/>
      <c r="EP721" s="1594"/>
      <c r="EQ721" s="1594"/>
      <c r="ER721" s="1594"/>
      <c r="ES721" s="1594"/>
    </row>
    <row r="722" spans="1:149" s="1595" customFormat="1" ht="12.5">
      <c r="A722" s="1644" t="str">
        <f t="shared" si="390"/>
        <v>Organisation</v>
      </c>
      <c r="B722" s="1758"/>
      <c r="C722" s="1758"/>
      <c r="D722" s="1758"/>
      <c r="E722" s="1759"/>
      <c r="F722" s="1592"/>
      <c r="G722" s="1714">
        <f t="shared" si="391"/>
        <v>0</v>
      </c>
      <c r="H722" s="1645"/>
      <c r="I722" s="1714">
        <f t="shared" si="392"/>
        <v>0</v>
      </c>
      <c r="J722" s="1652"/>
      <c r="K722" s="1652"/>
      <c r="L722" s="1592"/>
      <c r="M722" s="1597"/>
      <c r="N722" s="1597"/>
      <c r="O722" s="1646"/>
      <c r="P722" s="1647"/>
      <c r="Q722" s="1647"/>
      <c r="R722" s="1648"/>
      <c r="S722" s="1603"/>
      <c r="T722" s="1649"/>
      <c r="U722" s="1649"/>
      <c r="V722" s="1649"/>
      <c r="W722" s="1649"/>
      <c r="X722" s="1649"/>
      <c r="Y722" s="1649"/>
      <c r="Z722" s="1649"/>
      <c r="AA722" s="1649"/>
      <c r="AB722" s="1649"/>
      <c r="AC722" s="1649"/>
      <c r="AD722" s="1649"/>
      <c r="AE722" s="1649"/>
      <c r="AF722" s="1610">
        <f t="shared" si="371"/>
        <v>0</v>
      </c>
      <c r="AG722" s="1649"/>
      <c r="AH722" s="1649"/>
      <c r="AI722" s="1649"/>
      <c r="AJ722" s="1649"/>
      <c r="AK722" s="1649"/>
      <c r="AL722" s="1649"/>
      <c r="AM722" s="1649"/>
      <c r="AN722" s="1649"/>
      <c r="AO722" s="1649"/>
      <c r="AP722" s="1649"/>
      <c r="AQ722" s="1649"/>
      <c r="AR722" s="1709"/>
      <c r="AS722" s="1779">
        <f t="shared" si="372"/>
        <v>0</v>
      </c>
      <c r="AT722" s="1711">
        <f t="shared" si="393"/>
        <v>0</v>
      </c>
      <c r="AU722" s="1611">
        <f t="shared" si="373"/>
        <v>0</v>
      </c>
      <c r="AV722" s="1611">
        <f t="shared" si="374"/>
        <v>0</v>
      </c>
      <c r="AW722" s="1611">
        <f t="shared" si="375"/>
        <v>0</v>
      </c>
      <c r="AX722" s="1611">
        <f t="shared" si="376"/>
        <v>0</v>
      </c>
      <c r="AY722" s="1611">
        <f t="shared" si="377"/>
        <v>0</v>
      </c>
      <c r="AZ722" s="1611">
        <f t="shared" si="378"/>
        <v>0</v>
      </c>
      <c r="BA722" s="1611">
        <f t="shared" si="379"/>
        <v>0</v>
      </c>
      <c r="BB722" s="1611">
        <f t="shared" si="380"/>
        <v>0</v>
      </c>
      <c r="BC722" s="1611">
        <f t="shared" si="381"/>
        <v>0</v>
      </c>
      <c r="BD722" s="1611">
        <f t="shared" si="382"/>
        <v>0</v>
      </c>
      <c r="BE722" s="1611">
        <f t="shared" si="383"/>
        <v>0</v>
      </c>
      <c r="BF722" s="1611">
        <f t="shared" si="384"/>
        <v>0</v>
      </c>
      <c r="BG722" s="1611">
        <f t="shared" si="394"/>
        <v>0</v>
      </c>
      <c r="BH722" s="1611" t="str">
        <f t="shared" si="395"/>
        <v/>
      </c>
      <c r="BI722" s="1611" t="str">
        <f t="shared" si="396"/>
        <v/>
      </c>
      <c r="BJ722" s="1611" t="str">
        <f t="shared" si="385"/>
        <v/>
      </c>
      <c r="BK722" s="1611" t="str">
        <f t="shared" si="386"/>
        <v/>
      </c>
      <c r="BL722" s="1611" t="str">
        <f t="shared" ca="1" si="387"/>
        <v/>
      </c>
      <c r="BM722" s="1611" t="str">
        <f t="shared" si="397"/>
        <v/>
      </c>
      <c r="BN722" s="1611" t="str">
        <f t="shared" si="388"/>
        <v/>
      </c>
      <c r="BO722" s="1611" t="str">
        <f t="shared" si="389"/>
        <v/>
      </c>
      <c r="BP722" s="1611" t="str">
        <f t="shared" si="398"/>
        <v/>
      </c>
      <c r="BQ722" s="1611" t="str">
        <f t="shared" si="399"/>
        <v/>
      </c>
      <c r="BR722" s="1611" t="str">
        <f t="shared" si="400"/>
        <v/>
      </c>
      <c r="BS722" s="1611" t="str">
        <f t="shared" si="401"/>
        <v/>
      </c>
      <c r="BT722" s="1611" t="str">
        <f t="shared" si="402"/>
        <v/>
      </c>
      <c r="BU722" s="1731">
        <f t="shared" ca="1" si="403"/>
        <v>0</v>
      </c>
      <c r="BV722" s="1594"/>
      <c r="BW722" s="1594"/>
      <c r="BX722" s="1594"/>
      <c r="BY722" s="1594"/>
      <c r="BZ722" s="1594"/>
      <c r="CA722" s="1594"/>
      <c r="CB722" s="1594"/>
      <c r="CC722" s="1594"/>
      <c r="CD722" s="1594"/>
      <c r="CE722" s="1594"/>
      <c r="CF722" s="1594"/>
      <c r="CG722" s="1594"/>
      <c r="CH722" s="1594"/>
      <c r="CI722" s="1594"/>
      <c r="CJ722" s="1594"/>
      <c r="CK722" s="1594"/>
      <c r="CL722" s="1594"/>
      <c r="CM722" s="1594"/>
      <c r="CN722" s="1594"/>
      <c r="CO722" s="1594"/>
      <c r="CP722" s="1594"/>
      <c r="CQ722" s="1594"/>
      <c r="CR722" s="1594"/>
      <c r="CS722" s="1594"/>
      <c r="CT722" s="1594"/>
      <c r="CU722" s="1594"/>
      <c r="CV722" s="1594"/>
      <c r="CW722" s="1594"/>
      <c r="CX722" s="1594"/>
      <c r="CY722" s="1594"/>
      <c r="CZ722" s="1594"/>
      <c r="DA722" s="1594"/>
      <c r="DB722" s="1594"/>
      <c r="DC722" s="1594"/>
      <c r="DD722" s="1594"/>
      <c r="DE722" s="1594"/>
      <c r="DF722" s="1594"/>
      <c r="DG722" s="1594"/>
      <c r="DH722" s="1594"/>
      <c r="DI722" s="1594"/>
      <c r="DJ722" s="1594"/>
      <c r="DK722" s="1594"/>
      <c r="DL722" s="1594"/>
      <c r="DM722" s="1594"/>
      <c r="DN722" s="1594"/>
      <c r="DO722" s="1594"/>
      <c r="DP722" s="1594"/>
      <c r="DQ722" s="1594"/>
      <c r="DR722" s="1594"/>
      <c r="DS722" s="1594"/>
      <c r="DT722" s="1594"/>
      <c r="DU722" s="1594"/>
      <c r="DV722" s="1594"/>
      <c r="DW722" s="1594"/>
      <c r="DX722" s="1594"/>
      <c r="DY722" s="1594"/>
      <c r="DZ722" s="1594"/>
      <c r="EA722" s="1594"/>
      <c r="EB722" s="1594"/>
      <c r="EC722" s="1594"/>
      <c r="ED722" s="1594"/>
      <c r="EE722" s="1594"/>
      <c r="EF722" s="1594"/>
      <c r="EG722" s="1594"/>
      <c r="EH722" s="1594"/>
      <c r="EI722" s="1594"/>
      <c r="EJ722" s="1594"/>
      <c r="EK722" s="1594"/>
      <c r="EL722" s="1594"/>
      <c r="EM722" s="1594"/>
      <c r="EN722" s="1594"/>
      <c r="EO722" s="1594"/>
      <c r="EP722" s="1594"/>
      <c r="EQ722" s="1594"/>
      <c r="ER722" s="1594"/>
      <c r="ES722" s="1594"/>
    </row>
    <row r="723" spans="1:149" s="1595" customFormat="1" ht="12.5">
      <c r="A723" s="1644" t="str">
        <f t="shared" si="390"/>
        <v>Organisation</v>
      </c>
      <c r="B723" s="1758"/>
      <c r="C723" s="1758"/>
      <c r="D723" s="1758"/>
      <c r="E723" s="1762"/>
      <c r="F723" s="1592"/>
      <c r="G723" s="1714">
        <f t="shared" si="391"/>
        <v>0</v>
      </c>
      <c r="H723" s="1645"/>
      <c r="I723" s="1714">
        <f t="shared" si="392"/>
        <v>0</v>
      </c>
      <c r="J723" s="1646"/>
      <c r="K723" s="1646"/>
      <c r="L723" s="1592"/>
      <c r="M723" s="1597"/>
      <c r="N723" s="1597"/>
      <c r="O723" s="1646"/>
      <c r="P723" s="1647"/>
      <c r="Q723" s="1647"/>
      <c r="R723" s="1648"/>
      <c r="S723" s="1603"/>
      <c r="T723" s="1649"/>
      <c r="U723" s="1649"/>
      <c r="V723" s="1649"/>
      <c r="W723" s="1649"/>
      <c r="X723" s="1649"/>
      <c r="Y723" s="1649"/>
      <c r="Z723" s="1649"/>
      <c r="AA723" s="1649"/>
      <c r="AB723" s="1649"/>
      <c r="AC723" s="1649"/>
      <c r="AD723" s="1649"/>
      <c r="AE723" s="1649"/>
      <c r="AF723" s="1610">
        <f t="shared" si="371"/>
        <v>0</v>
      </c>
      <c r="AG723" s="1649"/>
      <c r="AH723" s="1649"/>
      <c r="AI723" s="1649"/>
      <c r="AJ723" s="1649"/>
      <c r="AK723" s="1649"/>
      <c r="AL723" s="1649"/>
      <c r="AM723" s="1649"/>
      <c r="AN723" s="1649"/>
      <c r="AO723" s="1649"/>
      <c r="AP723" s="1649"/>
      <c r="AQ723" s="1649"/>
      <c r="AR723" s="1709"/>
      <c r="AS723" s="1779">
        <f t="shared" si="372"/>
        <v>0</v>
      </c>
      <c r="AT723" s="1711">
        <f t="shared" si="393"/>
        <v>0</v>
      </c>
      <c r="AU723" s="1611">
        <f t="shared" si="373"/>
        <v>0</v>
      </c>
      <c r="AV723" s="1611">
        <f t="shared" si="374"/>
        <v>0</v>
      </c>
      <c r="AW723" s="1611">
        <f t="shared" si="375"/>
        <v>0</v>
      </c>
      <c r="AX723" s="1611">
        <f t="shared" si="376"/>
        <v>0</v>
      </c>
      <c r="AY723" s="1611">
        <f t="shared" si="377"/>
        <v>0</v>
      </c>
      <c r="AZ723" s="1611">
        <f t="shared" si="378"/>
        <v>0</v>
      </c>
      <c r="BA723" s="1611">
        <f t="shared" si="379"/>
        <v>0</v>
      </c>
      <c r="BB723" s="1611">
        <f t="shared" si="380"/>
        <v>0</v>
      </c>
      <c r="BC723" s="1611">
        <f t="shared" si="381"/>
        <v>0</v>
      </c>
      <c r="BD723" s="1611">
        <f t="shared" si="382"/>
        <v>0</v>
      </c>
      <c r="BE723" s="1611">
        <f t="shared" si="383"/>
        <v>0</v>
      </c>
      <c r="BF723" s="1611">
        <f t="shared" si="384"/>
        <v>0</v>
      </c>
      <c r="BG723" s="1611">
        <f t="shared" si="394"/>
        <v>0</v>
      </c>
      <c r="BH723" s="1611" t="str">
        <f t="shared" si="395"/>
        <v/>
      </c>
      <c r="BI723" s="1611" t="str">
        <f t="shared" si="396"/>
        <v/>
      </c>
      <c r="BJ723" s="1611" t="str">
        <f t="shared" si="385"/>
        <v/>
      </c>
      <c r="BK723" s="1611" t="str">
        <f t="shared" si="386"/>
        <v/>
      </c>
      <c r="BL723" s="1611" t="str">
        <f t="shared" ca="1" si="387"/>
        <v/>
      </c>
      <c r="BM723" s="1611" t="str">
        <f t="shared" si="397"/>
        <v/>
      </c>
      <c r="BN723" s="1611" t="str">
        <f t="shared" si="388"/>
        <v/>
      </c>
      <c r="BO723" s="1611" t="str">
        <f t="shared" si="389"/>
        <v/>
      </c>
      <c r="BP723" s="1611" t="str">
        <f t="shared" si="398"/>
        <v/>
      </c>
      <c r="BQ723" s="1611" t="str">
        <f t="shared" si="399"/>
        <v/>
      </c>
      <c r="BR723" s="1611" t="str">
        <f t="shared" si="400"/>
        <v/>
      </c>
      <c r="BS723" s="1611" t="str">
        <f t="shared" si="401"/>
        <v/>
      </c>
      <c r="BT723" s="1611" t="str">
        <f t="shared" si="402"/>
        <v/>
      </c>
      <c r="BU723" s="1731">
        <f t="shared" ca="1" si="403"/>
        <v>0</v>
      </c>
      <c r="BV723" s="1594"/>
      <c r="BW723" s="1594"/>
      <c r="BX723" s="1594"/>
      <c r="BY723" s="1594"/>
      <c r="BZ723" s="1594"/>
      <c r="CA723" s="1594"/>
      <c r="CB723" s="1594"/>
      <c r="CC723" s="1594"/>
      <c r="CD723" s="1594"/>
      <c r="CE723" s="1594"/>
      <c r="CF723" s="1594"/>
      <c r="CG723" s="1594"/>
      <c r="CH723" s="1594"/>
      <c r="CI723" s="1594"/>
      <c r="CJ723" s="1594"/>
      <c r="CK723" s="1594"/>
      <c r="CL723" s="1594"/>
      <c r="CM723" s="1594"/>
      <c r="CN723" s="1594"/>
      <c r="CO723" s="1594"/>
      <c r="CP723" s="1594"/>
      <c r="CQ723" s="1594"/>
      <c r="CR723" s="1594"/>
      <c r="CS723" s="1594"/>
      <c r="CT723" s="1594"/>
      <c r="CU723" s="1594"/>
      <c r="CV723" s="1594"/>
      <c r="CW723" s="1594"/>
      <c r="CX723" s="1594"/>
      <c r="CY723" s="1594"/>
      <c r="CZ723" s="1594"/>
      <c r="DA723" s="1594"/>
      <c r="DB723" s="1594"/>
      <c r="DC723" s="1594"/>
      <c r="DD723" s="1594"/>
      <c r="DE723" s="1594"/>
      <c r="DF723" s="1594"/>
      <c r="DG723" s="1594"/>
      <c r="DH723" s="1594"/>
      <c r="DI723" s="1594"/>
      <c r="DJ723" s="1594"/>
      <c r="DK723" s="1594"/>
      <c r="DL723" s="1594"/>
      <c r="DM723" s="1594"/>
      <c r="DN723" s="1594"/>
      <c r="DO723" s="1594"/>
      <c r="DP723" s="1594"/>
      <c r="DQ723" s="1594"/>
      <c r="DR723" s="1594"/>
      <c r="DS723" s="1594"/>
      <c r="DT723" s="1594"/>
      <c r="DU723" s="1594"/>
      <c r="DV723" s="1594"/>
      <c r="DW723" s="1594"/>
      <c r="DX723" s="1594"/>
      <c r="DY723" s="1594"/>
      <c r="DZ723" s="1594"/>
      <c r="EA723" s="1594"/>
      <c r="EB723" s="1594"/>
      <c r="EC723" s="1594"/>
      <c r="ED723" s="1594"/>
      <c r="EE723" s="1594"/>
      <c r="EF723" s="1594"/>
      <c r="EG723" s="1594"/>
      <c r="EH723" s="1594"/>
      <c r="EI723" s="1594"/>
      <c r="EJ723" s="1594"/>
      <c r="EK723" s="1594"/>
      <c r="EL723" s="1594"/>
      <c r="EM723" s="1594"/>
      <c r="EN723" s="1594"/>
      <c r="EO723" s="1594"/>
      <c r="EP723" s="1594"/>
      <c r="EQ723" s="1594"/>
      <c r="ER723" s="1594"/>
      <c r="ES723" s="1594"/>
    </row>
    <row r="724" spans="1:149" s="1594" customFormat="1" ht="12.5">
      <c r="A724" s="1644" t="str">
        <f t="shared" si="390"/>
        <v>Organisation</v>
      </c>
      <c r="B724" s="1758"/>
      <c r="C724" s="1758"/>
      <c r="D724" s="1758"/>
      <c r="E724" s="1762"/>
      <c r="F724" s="1592"/>
      <c r="G724" s="1714">
        <f t="shared" si="391"/>
        <v>0</v>
      </c>
      <c r="H724" s="1645"/>
      <c r="I724" s="1714">
        <f t="shared" si="392"/>
        <v>0</v>
      </c>
      <c r="J724" s="1646"/>
      <c r="K724" s="1646"/>
      <c r="L724" s="1592"/>
      <c r="M724" s="1597"/>
      <c r="N724" s="1597"/>
      <c r="O724" s="1646"/>
      <c r="P724" s="1647"/>
      <c r="Q724" s="1647"/>
      <c r="R724" s="1648"/>
      <c r="S724" s="1603"/>
      <c r="T724" s="1649"/>
      <c r="U724" s="1649"/>
      <c r="V724" s="1649"/>
      <c r="W724" s="1649"/>
      <c r="X724" s="1649"/>
      <c r="Y724" s="1649"/>
      <c r="Z724" s="1649"/>
      <c r="AA724" s="1649"/>
      <c r="AB724" s="1649"/>
      <c r="AC724" s="1649"/>
      <c r="AD724" s="1649"/>
      <c r="AE724" s="1649"/>
      <c r="AF724" s="1610">
        <f t="shared" si="371"/>
        <v>0</v>
      </c>
      <c r="AG724" s="1649"/>
      <c r="AH724" s="1649"/>
      <c r="AI724" s="1649"/>
      <c r="AJ724" s="1649"/>
      <c r="AK724" s="1649"/>
      <c r="AL724" s="1649"/>
      <c r="AM724" s="1649"/>
      <c r="AN724" s="1649"/>
      <c r="AO724" s="1649"/>
      <c r="AP724" s="1649"/>
      <c r="AQ724" s="1649"/>
      <c r="AR724" s="1709"/>
      <c r="AS724" s="1779">
        <f t="shared" si="372"/>
        <v>0</v>
      </c>
      <c r="AT724" s="1711">
        <f t="shared" si="393"/>
        <v>0</v>
      </c>
      <c r="AU724" s="1611">
        <f t="shared" si="373"/>
        <v>0</v>
      </c>
      <c r="AV724" s="1611">
        <f t="shared" si="374"/>
        <v>0</v>
      </c>
      <c r="AW724" s="1611">
        <f t="shared" si="375"/>
        <v>0</v>
      </c>
      <c r="AX724" s="1611">
        <f t="shared" si="376"/>
        <v>0</v>
      </c>
      <c r="AY724" s="1611">
        <f t="shared" si="377"/>
        <v>0</v>
      </c>
      <c r="AZ724" s="1611">
        <f t="shared" si="378"/>
        <v>0</v>
      </c>
      <c r="BA724" s="1611">
        <f t="shared" si="379"/>
        <v>0</v>
      </c>
      <c r="BB724" s="1611">
        <f t="shared" si="380"/>
        <v>0</v>
      </c>
      <c r="BC724" s="1611">
        <f t="shared" si="381"/>
        <v>0</v>
      </c>
      <c r="BD724" s="1611">
        <f t="shared" si="382"/>
        <v>0</v>
      </c>
      <c r="BE724" s="1611">
        <f t="shared" si="383"/>
        <v>0</v>
      </c>
      <c r="BF724" s="1611">
        <f t="shared" si="384"/>
        <v>0</v>
      </c>
      <c r="BG724" s="1611">
        <f t="shared" si="394"/>
        <v>0</v>
      </c>
      <c r="BH724" s="1611" t="str">
        <f t="shared" si="395"/>
        <v/>
      </c>
      <c r="BI724" s="1611" t="str">
        <f t="shared" si="396"/>
        <v/>
      </c>
      <c r="BJ724" s="1611" t="str">
        <f t="shared" si="385"/>
        <v/>
      </c>
      <c r="BK724" s="1611" t="str">
        <f t="shared" si="386"/>
        <v/>
      </c>
      <c r="BL724" s="1611" t="str">
        <f t="shared" ca="1" si="387"/>
        <v/>
      </c>
      <c r="BM724" s="1611" t="str">
        <f t="shared" si="397"/>
        <v/>
      </c>
      <c r="BN724" s="1611" t="str">
        <f t="shared" si="388"/>
        <v/>
      </c>
      <c r="BO724" s="1611" t="str">
        <f t="shared" si="389"/>
        <v/>
      </c>
      <c r="BP724" s="1611" t="str">
        <f t="shared" si="398"/>
        <v/>
      </c>
      <c r="BQ724" s="1611" t="str">
        <f t="shared" si="399"/>
        <v/>
      </c>
      <c r="BR724" s="1611" t="str">
        <f t="shared" si="400"/>
        <v/>
      </c>
      <c r="BS724" s="1611" t="str">
        <f t="shared" si="401"/>
        <v/>
      </c>
      <c r="BT724" s="1611" t="str">
        <f t="shared" si="402"/>
        <v/>
      </c>
      <c r="BU724" s="1731">
        <f t="shared" ca="1" si="403"/>
        <v>0</v>
      </c>
    </row>
    <row r="725" spans="1:149" s="1595" customFormat="1" ht="12.5">
      <c r="A725" s="1644" t="str">
        <f t="shared" si="390"/>
        <v>Organisation</v>
      </c>
      <c r="B725" s="1758"/>
      <c r="C725" s="1758"/>
      <c r="D725" s="1758"/>
      <c r="E725" s="1756"/>
      <c r="F725" s="1592"/>
      <c r="G725" s="1714">
        <f t="shared" si="391"/>
        <v>0</v>
      </c>
      <c r="H725" s="1645"/>
      <c r="I725" s="1714">
        <f t="shared" si="392"/>
        <v>0</v>
      </c>
      <c r="J725" s="1646"/>
      <c r="K725" s="1646"/>
      <c r="L725" s="1592"/>
      <c r="M725" s="1597"/>
      <c r="N725" s="1597"/>
      <c r="O725" s="1646"/>
      <c r="P725" s="1647"/>
      <c r="Q725" s="1647"/>
      <c r="R725" s="1648"/>
      <c r="S725" s="1603"/>
      <c r="T725" s="1649"/>
      <c r="U725" s="1649"/>
      <c r="V725" s="1649"/>
      <c r="W725" s="1649"/>
      <c r="X725" s="1649"/>
      <c r="Y725" s="1649"/>
      <c r="Z725" s="1649"/>
      <c r="AA725" s="1649"/>
      <c r="AB725" s="1649"/>
      <c r="AC725" s="1649"/>
      <c r="AD725" s="1649"/>
      <c r="AE725" s="1649"/>
      <c r="AF725" s="1610">
        <f t="shared" si="371"/>
        <v>0</v>
      </c>
      <c r="AG725" s="1649"/>
      <c r="AH725" s="1649"/>
      <c r="AI725" s="1649"/>
      <c r="AJ725" s="1649"/>
      <c r="AK725" s="1649"/>
      <c r="AL725" s="1649"/>
      <c r="AM725" s="1649"/>
      <c r="AN725" s="1649"/>
      <c r="AO725" s="1649"/>
      <c r="AP725" s="1649"/>
      <c r="AQ725" s="1649"/>
      <c r="AR725" s="1709"/>
      <c r="AS725" s="1779">
        <f t="shared" si="372"/>
        <v>0</v>
      </c>
      <c r="AT725" s="1711">
        <f t="shared" si="393"/>
        <v>0</v>
      </c>
      <c r="AU725" s="1611">
        <f t="shared" si="373"/>
        <v>0</v>
      </c>
      <c r="AV725" s="1611">
        <f t="shared" si="374"/>
        <v>0</v>
      </c>
      <c r="AW725" s="1611">
        <f t="shared" si="375"/>
        <v>0</v>
      </c>
      <c r="AX725" s="1611">
        <f t="shared" si="376"/>
        <v>0</v>
      </c>
      <c r="AY725" s="1611">
        <f t="shared" si="377"/>
        <v>0</v>
      </c>
      <c r="AZ725" s="1611">
        <f t="shared" si="378"/>
        <v>0</v>
      </c>
      <c r="BA725" s="1611">
        <f t="shared" si="379"/>
        <v>0</v>
      </c>
      <c r="BB725" s="1611">
        <f t="shared" si="380"/>
        <v>0</v>
      </c>
      <c r="BC725" s="1611">
        <f t="shared" si="381"/>
        <v>0</v>
      </c>
      <c r="BD725" s="1611">
        <f t="shared" si="382"/>
        <v>0</v>
      </c>
      <c r="BE725" s="1611">
        <f t="shared" si="383"/>
        <v>0</v>
      </c>
      <c r="BF725" s="1611">
        <f t="shared" si="384"/>
        <v>0</v>
      </c>
      <c r="BG725" s="1611">
        <f t="shared" si="394"/>
        <v>0</v>
      </c>
      <c r="BH725" s="1611" t="str">
        <f t="shared" si="395"/>
        <v/>
      </c>
      <c r="BI725" s="1611" t="str">
        <f t="shared" si="396"/>
        <v/>
      </c>
      <c r="BJ725" s="1611" t="str">
        <f t="shared" si="385"/>
        <v/>
      </c>
      <c r="BK725" s="1611" t="str">
        <f t="shared" si="386"/>
        <v/>
      </c>
      <c r="BL725" s="1611" t="str">
        <f t="shared" ca="1" si="387"/>
        <v/>
      </c>
      <c r="BM725" s="1611" t="str">
        <f t="shared" si="397"/>
        <v/>
      </c>
      <c r="BN725" s="1611" t="str">
        <f t="shared" si="388"/>
        <v/>
      </c>
      <c r="BO725" s="1611" t="str">
        <f t="shared" si="389"/>
        <v/>
      </c>
      <c r="BP725" s="1611" t="str">
        <f t="shared" si="398"/>
        <v/>
      </c>
      <c r="BQ725" s="1611" t="str">
        <f t="shared" si="399"/>
        <v/>
      </c>
      <c r="BR725" s="1611" t="str">
        <f t="shared" si="400"/>
        <v/>
      </c>
      <c r="BS725" s="1611" t="str">
        <f t="shared" si="401"/>
        <v/>
      </c>
      <c r="BT725" s="1611" t="str">
        <f t="shared" si="402"/>
        <v/>
      </c>
      <c r="BU725" s="1731">
        <f t="shared" ca="1" si="403"/>
        <v>0</v>
      </c>
      <c r="BV725" s="1594"/>
      <c r="BW725" s="1594"/>
      <c r="BX725" s="1594"/>
      <c r="BY725" s="1594"/>
      <c r="BZ725" s="1594"/>
      <c r="CA725" s="1594"/>
      <c r="CB725" s="1594"/>
      <c r="CC725" s="1594"/>
      <c r="CD725" s="1594"/>
      <c r="CE725" s="1594"/>
      <c r="CF725" s="1594"/>
      <c r="CG725" s="1594"/>
      <c r="CH725" s="1594"/>
      <c r="CI725" s="1594"/>
      <c r="CJ725" s="1594"/>
      <c r="CK725" s="1594"/>
      <c r="CL725" s="1594"/>
      <c r="CM725" s="1594"/>
      <c r="CN725" s="1594"/>
      <c r="CO725" s="1594"/>
      <c r="CP725" s="1594"/>
      <c r="CQ725" s="1594"/>
      <c r="CR725" s="1594"/>
      <c r="CS725" s="1594"/>
      <c r="CT725" s="1594"/>
      <c r="CU725" s="1594"/>
      <c r="CV725" s="1594"/>
      <c r="CW725" s="1594"/>
      <c r="CX725" s="1594"/>
      <c r="CY725" s="1594"/>
      <c r="CZ725" s="1594"/>
      <c r="DA725" s="1594"/>
      <c r="DB725" s="1594"/>
      <c r="DC725" s="1594"/>
      <c r="DD725" s="1594"/>
      <c r="DE725" s="1594"/>
      <c r="DF725" s="1594"/>
      <c r="DG725" s="1594"/>
      <c r="DH725" s="1594"/>
      <c r="DI725" s="1594"/>
      <c r="DJ725" s="1594"/>
      <c r="DK725" s="1594"/>
      <c r="DL725" s="1594"/>
      <c r="DM725" s="1594"/>
      <c r="DN725" s="1594"/>
      <c r="DO725" s="1594"/>
      <c r="DP725" s="1594"/>
      <c r="DQ725" s="1594"/>
      <c r="DR725" s="1594"/>
      <c r="DS725" s="1594"/>
      <c r="DT725" s="1594"/>
      <c r="DU725" s="1594"/>
      <c r="DV725" s="1594"/>
      <c r="DW725" s="1594"/>
      <c r="DX725" s="1594"/>
      <c r="DY725" s="1594"/>
      <c r="DZ725" s="1594"/>
      <c r="EA725" s="1594"/>
      <c r="EB725" s="1594"/>
      <c r="EC725" s="1594"/>
      <c r="ED725" s="1594"/>
      <c r="EE725" s="1594"/>
      <c r="EF725" s="1594"/>
      <c r="EG725" s="1594"/>
      <c r="EH725" s="1594"/>
      <c r="EI725" s="1594"/>
      <c r="EJ725" s="1594"/>
      <c r="EK725" s="1594"/>
      <c r="EL725" s="1594"/>
      <c r="EM725" s="1594"/>
      <c r="EN725" s="1594"/>
      <c r="EO725" s="1594"/>
      <c r="EP725" s="1594"/>
      <c r="EQ725" s="1594"/>
      <c r="ER725" s="1594"/>
      <c r="ES725" s="1594"/>
    </row>
    <row r="726" spans="1:149" s="1595" customFormat="1" ht="12.5">
      <c r="A726" s="1644" t="str">
        <f t="shared" si="390"/>
        <v>Organisation</v>
      </c>
      <c r="B726" s="1758"/>
      <c r="C726" s="1758"/>
      <c r="D726" s="1758"/>
      <c r="E726" s="1762"/>
      <c r="F726" s="1592"/>
      <c r="G726" s="1714">
        <f t="shared" si="391"/>
        <v>0</v>
      </c>
      <c r="H726" s="1645"/>
      <c r="I726" s="1714">
        <f t="shared" si="392"/>
        <v>0</v>
      </c>
      <c r="J726" s="1646"/>
      <c r="K726" s="1646"/>
      <c r="L726" s="1592"/>
      <c r="M726" s="1597"/>
      <c r="N726" s="1597"/>
      <c r="O726" s="1646"/>
      <c r="P726" s="1647"/>
      <c r="Q726" s="1647"/>
      <c r="R726" s="1648"/>
      <c r="S726" s="1603"/>
      <c r="T726" s="1649"/>
      <c r="U726" s="1649"/>
      <c r="V726" s="1649"/>
      <c r="W726" s="1649"/>
      <c r="X726" s="1649"/>
      <c r="Y726" s="1649"/>
      <c r="Z726" s="1649"/>
      <c r="AA726" s="1649"/>
      <c r="AB726" s="1649"/>
      <c r="AC726" s="1649"/>
      <c r="AD726" s="1649"/>
      <c r="AE726" s="1649"/>
      <c r="AF726" s="1610">
        <f t="shared" si="371"/>
        <v>0</v>
      </c>
      <c r="AG726" s="1649"/>
      <c r="AH726" s="1649"/>
      <c r="AI726" s="1649"/>
      <c r="AJ726" s="1649"/>
      <c r="AK726" s="1649"/>
      <c r="AL726" s="1649"/>
      <c r="AM726" s="1649"/>
      <c r="AN726" s="1649"/>
      <c r="AO726" s="1649"/>
      <c r="AP726" s="1649"/>
      <c r="AQ726" s="1649"/>
      <c r="AR726" s="1709"/>
      <c r="AS726" s="1779">
        <f t="shared" si="372"/>
        <v>0</v>
      </c>
      <c r="AT726" s="1711">
        <f t="shared" si="393"/>
        <v>0</v>
      </c>
      <c r="AU726" s="1611">
        <f t="shared" si="373"/>
        <v>0</v>
      </c>
      <c r="AV726" s="1611">
        <f t="shared" si="374"/>
        <v>0</v>
      </c>
      <c r="AW726" s="1611">
        <f t="shared" si="375"/>
        <v>0</v>
      </c>
      <c r="AX726" s="1611">
        <f t="shared" si="376"/>
        <v>0</v>
      </c>
      <c r="AY726" s="1611">
        <f t="shared" si="377"/>
        <v>0</v>
      </c>
      <c r="AZ726" s="1611">
        <f t="shared" si="378"/>
        <v>0</v>
      </c>
      <c r="BA726" s="1611">
        <f t="shared" si="379"/>
        <v>0</v>
      </c>
      <c r="BB726" s="1611">
        <f t="shared" si="380"/>
        <v>0</v>
      </c>
      <c r="BC726" s="1611">
        <f t="shared" si="381"/>
        <v>0</v>
      </c>
      <c r="BD726" s="1611">
        <f t="shared" si="382"/>
        <v>0</v>
      </c>
      <c r="BE726" s="1611">
        <f t="shared" si="383"/>
        <v>0</v>
      </c>
      <c r="BF726" s="1611">
        <f t="shared" si="384"/>
        <v>0</v>
      </c>
      <c r="BG726" s="1611">
        <f t="shared" si="394"/>
        <v>0</v>
      </c>
      <c r="BH726" s="1611" t="str">
        <f t="shared" si="395"/>
        <v/>
      </c>
      <c r="BI726" s="1611" t="str">
        <f t="shared" si="396"/>
        <v/>
      </c>
      <c r="BJ726" s="1611" t="str">
        <f t="shared" si="385"/>
        <v/>
      </c>
      <c r="BK726" s="1611" t="str">
        <f t="shared" si="386"/>
        <v/>
      </c>
      <c r="BL726" s="1611" t="str">
        <f t="shared" ca="1" si="387"/>
        <v/>
      </c>
      <c r="BM726" s="1611" t="str">
        <f t="shared" si="397"/>
        <v/>
      </c>
      <c r="BN726" s="1611" t="str">
        <f t="shared" si="388"/>
        <v/>
      </c>
      <c r="BO726" s="1611" t="str">
        <f t="shared" si="389"/>
        <v/>
      </c>
      <c r="BP726" s="1611" t="str">
        <f t="shared" si="398"/>
        <v/>
      </c>
      <c r="BQ726" s="1611" t="str">
        <f t="shared" si="399"/>
        <v/>
      </c>
      <c r="BR726" s="1611" t="str">
        <f t="shared" si="400"/>
        <v/>
      </c>
      <c r="BS726" s="1611" t="str">
        <f t="shared" si="401"/>
        <v/>
      </c>
      <c r="BT726" s="1611" t="str">
        <f t="shared" si="402"/>
        <v/>
      </c>
      <c r="BU726" s="1731">
        <f t="shared" ca="1" si="403"/>
        <v>0</v>
      </c>
      <c r="BV726" s="1594"/>
      <c r="BW726" s="1594"/>
      <c r="BX726" s="1594"/>
      <c r="BY726" s="1594"/>
      <c r="BZ726" s="1594"/>
      <c r="CA726" s="1594"/>
      <c r="CB726" s="1594"/>
      <c r="CC726" s="1594"/>
      <c r="CD726" s="1594"/>
      <c r="CE726" s="1594"/>
      <c r="CF726" s="1594"/>
      <c r="CG726" s="1594"/>
      <c r="CH726" s="1594"/>
      <c r="CI726" s="1594"/>
      <c r="CJ726" s="1594"/>
      <c r="CK726" s="1594"/>
      <c r="CL726" s="1594"/>
      <c r="CM726" s="1594"/>
      <c r="CN726" s="1594"/>
      <c r="CO726" s="1594"/>
      <c r="CP726" s="1594"/>
      <c r="CQ726" s="1594"/>
      <c r="CR726" s="1594"/>
      <c r="CS726" s="1594"/>
      <c r="CT726" s="1594"/>
      <c r="CU726" s="1594"/>
      <c r="CV726" s="1594"/>
      <c r="CW726" s="1594"/>
      <c r="CX726" s="1594"/>
      <c r="CY726" s="1594"/>
      <c r="CZ726" s="1594"/>
      <c r="DA726" s="1594"/>
      <c r="DB726" s="1594"/>
      <c r="DC726" s="1594"/>
      <c r="DD726" s="1594"/>
      <c r="DE726" s="1594"/>
      <c r="DF726" s="1594"/>
      <c r="DG726" s="1594"/>
      <c r="DH726" s="1594"/>
      <c r="DI726" s="1594"/>
      <c r="DJ726" s="1594"/>
      <c r="DK726" s="1594"/>
      <c r="DL726" s="1594"/>
      <c r="DM726" s="1594"/>
      <c r="DN726" s="1594"/>
      <c r="DO726" s="1594"/>
      <c r="DP726" s="1594"/>
      <c r="DQ726" s="1594"/>
      <c r="DR726" s="1594"/>
      <c r="DS726" s="1594"/>
      <c r="DT726" s="1594"/>
      <c r="DU726" s="1594"/>
      <c r="DV726" s="1594"/>
      <c r="DW726" s="1594"/>
      <c r="DX726" s="1594"/>
      <c r="DY726" s="1594"/>
      <c r="DZ726" s="1594"/>
      <c r="EA726" s="1594"/>
      <c r="EB726" s="1594"/>
      <c r="EC726" s="1594"/>
      <c r="ED726" s="1594"/>
      <c r="EE726" s="1594"/>
      <c r="EF726" s="1594"/>
      <c r="EG726" s="1594"/>
      <c r="EH726" s="1594"/>
      <c r="EI726" s="1594"/>
      <c r="EJ726" s="1594"/>
      <c r="EK726" s="1594"/>
      <c r="EL726" s="1594"/>
      <c r="EM726" s="1594"/>
      <c r="EN726" s="1594"/>
      <c r="EO726" s="1594"/>
      <c r="EP726" s="1594"/>
      <c r="EQ726" s="1594"/>
      <c r="ER726" s="1594"/>
      <c r="ES726" s="1594"/>
    </row>
    <row r="727" spans="1:149" s="1595" customFormat="1" ht="12.5">
      <c r="A727" s="1644" t="str">
        <f t="shared" si="390"/>
        <v>Organisation</v>
      </c>
      <c r="B727" s="1758"/>
      <c r="C727" s="1758"/>
      <c r="D727" s="1758"/>
      <c r="E727" s="1762"/>
      <c r="F727" s="1592"/>
      <c r="G727" s="1714">
        <f t="shared" si="391"/>
        <v>0</v>
      </c>
      <c r="H727" s="1645"/>
      <c r="I727" s="1714">
        <f t="shared" si="392"/>
        <v>0</v>
      </c>
      <c r="J727" s="1646"/>
      <c r="K727" s="1646"/>
      <c r="L727" s="1592"/>
      <c r="M727" s="1597"/>
      <c r="N727" s="1597"/>
      <c r="O727" s="1646"/>
      <c r="P727" s="1647"/>
      <c r="Q727" s="1647"/>
      <c r="R727" s="1648"/>
      <c r="S727" s="1603"/>
      <c r="T727" s="1649"/>
      <c r="U727" s="1649"/>
      <c r="V727" s="1649"/>
      <c r="W727" s="1649"/>
      <c r="X727" s="1649"/>
      <c r="Y727" s="1649"/>
      <c r="Z727" s="1649"/>
      <c r="AA727" s="1649"/>
      <c r="AB727" s="1649"/>
      <c r="AC727" s="1649"/>
      <c r="AD727" s="1649"/>
      <c r="AE727" s="1649"/>
      <c r="AF727" s="1610">
        <f t="shared" si="371"/>
        <v>0</v>
      </c>
      <c r="AG727" s="1649"/>
      <c r="AH727" s="1649"/>
      <c r="AI727" s="1649"/>
      <c r="AJ727" s="1649"/>
      <c r="AK727" s="1649"/>
      <c r="AL727" s="1649"/>
      <c r="AM727" s="1649"/>
      <c r="AN727" s="1649"/>
      <c r="AO727" s="1649"/>
      <c r="AP727" s="1649"/>
      <c r="AQ727" s="1649"/>
      <c r="AR727" s="1709"/>
      <c r="AS727" s="1779">
        <f t="shared" si="372"/>
        <v>0</v>
      </c>
      <c r="AT727" s="1711">
        <f t="shared" si="393"/>
        <v>0</v>
      </c>
      <c r="AU727" s="1611">
        <f t="shared" si="373"/>
        <v>0</v>
      </c>
      <c r="AV727" s="1611">
        <f t="shared" si="374"/>
        <v>0</v>
      </c>
      <c r="AW727" s="1611">
        <f t="shared" si="375"/>
        <v>0</v>
      </c>
      <c r="AX727" s="1611">
        <f t="shared" si="376"/>
        <v>0</v>
      </c>
      <c r="AY727" s="1611">
        <f t="shared" si="377"/>
        <v>0</v>
      </c>
      <c r="AZ727" s="1611">
        <f t="shared" si="378"/>
        <v>0</v>
      </c>
      <c r="BA727" s="1611">
        <f t="shared" si="379"/>
        <v>0</v>
      </c>
      <c r="BB727" s="1611">
        <f t="shared" si="380"/>
        <v>0</v>
      </c>
      <c r="BC727" s="1611">
        <f t="shared" si="381"/>
        <v>0</v>
      </c>
      <c r="BD727" s="1611">
        <f t="shared" si="382"/>
        <v>0</v>
      </c>
      <c r="BE727" s="1611">
        <f t="shared" si="383"/>
        <v>0</v>
      </c>
      <c r="BF727" s="1611">
        <f t="shared" si="384"/>
        <v>0</v>
      </c>
      <c r="BG727" s="1611">
        <f t="shared" si="394"/>
        <v>0</v>
      </c>
      <c r="BH727" s="1611" t="str">
        <f t="shared" si="395"/>
        <v/>
      </c>
      <c r="BI727" s="1611" t="str">
        <f t="shared" si="396"/>
        <v/>
      </c>
      <c r="BJ727" s="1611" t="str">
        <f t="shared" si="385"/>
        <v/>
      </c>
      <c r="BK727" s="1611" t="str">
        <f t="shared" si="386"/>
        <v/>
      </c>
      <c r="BL727" s="1611" t="str">
        <f t="shared" ca="1" si="387"/>
        <v/>
      </c>
      <c r="BM727" s="1611" t="str">
        <f t="shared" si="397"/>
        <v/>
      </c>
      <c r="BN727" s="1611" t="str">
        <f t="shared" si="388"/>
        <v/>
      </c>
      <c r="BO727" s="1611" t="str">
        <f t="shared" si="389"/>
        <v/>
      </c>
      <c r="BP727" s="1611" t="str">
        <f t="shared" si="398"/>
        <v/>
      </c>
      <c r="BQ727" s="1611" t="str">
        <f t="shared" si="399"/>
        <v/>
      </c>
      <c r="BR727" s="1611" t="str">
        <f t="shared" si="400"/>
        <v/>
      </c>
      <c r="BS727" s="1611" t="str">
        <f t="shared" si="401"/>
        <v/>
      </c>
      <c r="BT727" s="1611" t="str">
        <f t="shared" si="402"/>
        <v/>
      </c>
      <c r="BU727" s="1731">
        <f t="shared" ca="1" si="403"/>
        <v>0</v>
      </c>
      <c r="BV727" s="1594"/>
      <c r="BW727" s="1594"/>
      <c r="BX727" s="1594"/>
      <c r="BY727" s="1594"/>
      <c r="BZ727" s="1594"/>
      <c r="CA727" s="1594"/>
      <c r="CB727" s="1594"/>
      <c r="CC727" s="1594"/>
      <c r="CD727" s="1594"/>
      <c r="CE727" s="1594"/>
      <c r="CF727" s="1594"/>
      <c r="CG727" s="1594"/>
      <c r="CH727" s="1594"/>
      <c r="CI727" s="1594"/>
      <c r="CJ727" s="1594"/>
      <c r="CK727" s="1594"/>
      <c r="CL727" s="1594"/>
      <c r="CM727" s="1594"/>
      <c r="CN727" s="1594"/>
      <c r="CO727" s="1594"/>
      <c r="CP727" s="1594"/>
      <c r="CQ727" s="1594"/>
      <c r="CR727" s="1594"/>
      <c r="CS727" s="1594"/>
      <c r="CT727" s="1594"/>
      <c r="CU727" s="1594"/>
      <c r="CV727" s="1594"/>
      <c r="CW727" s="1594"/>
      <c r="CX727" s="1594"/>
      <c r="CY727" s="1594"/>
      <c r="CZ727" s="1594"/>
      <c r="DA727" s="1594"/>
      <c r="DB727" s="1594"/>
      <c r="DC727" s="1594"/>
      <c r="DD727" s="1594"/>
      <c r="DE727" s="1594"/>
      <c r="DF727" s="1594"/>
      <c r="DG727" s="1594"/>
      <c r="DH727" s="1594"/>
      <c r="DI727" s="1594"/>
      <c r="DJ727" s="1594"/>
      <c r="DK727" s="1594"/>
      <c r="DL727" s="1594"/>
      <c r="DM727" s="1594"/>
      <c r="DN727" s="1594"/>
      <c r="DO727" s="1594"/>
      <c r="DP727" s="1594"/>
      <c r="DQ727" s="1594"/>
      <c r="DR727" s="1594"/>
      <c r="DS727" s="1594"/>
      <c r="DT727" s="1594"/>
      <c r="DU727" s="1594"/>
      <c r="DV727" s="1594"/>
      <c r="DW727" s="1594"/>
      <c r="DX727" s="1594"/>
      <c r="DY727" s="1594"/>
      <c r="DZ727" s="1594"/>
      <c r="EA727" s="1594"/>
      <c r="EB727" s="1594"/>
      <c r="EC727" s="1594"/>
      <c r="ED727" s="1594"/>
      <c r="EE727" s="1594"/>
      <c r="EF727" s="1594"/>
      <c r="EG727" s="1594"/>
      <c r="EH727" s="1594"/>
      <c r="EI727" s="1594"/>
      <c r="EJ727" s="1594"/>
      <c r="EK727" s="1594"/>
      <c r="EL727" s="1594"/>
      <c r="EM727" s="1594"/>
      <c r="EN727" s="1594"/>
      <c r="EO727" s="1594"/>
      <c r="EP727" s="1594"/>
      <c r="EQ727" s="1594"/>
      <c r="ER727" s="1594"/>
      <c r="ES727" s="1594"/>
    </row>
    <row r="728" spans="1:149" s="1595" customFormat="1" ht="12.5">
      <c r="A728" s="1644" t="str">
        <f t="shared" si="390"/>
        <v>Organisation</v>
      </c>
      <c r="B728" s="1758"/>
      <c r="C728" s="1758"/>
      <c r="D728" s="1758"/>
      <c r="E728" s="1762"/>
      <c r="F728" s="1592"/>
      <c r="G728" s="1714">
        <f t="shared" si="391"/>
        <v>0</v>
      </c>
      <c r="H728" s="1645"/>
      <c r="I728" s="1714">
        <f t="shared" si="392"/>
        <v>0</v>
      </c>
      <c r="J728" s="1646"/>
      <c r="K728" s="1646"/>
      <c r="L728" s="1592"/>
      <c r="M728" s="1597"/>
      <c r="N728" s="1597"/>
      <c r="O728" s="1646"/>
      <c r="P728" s="1647"/>
      <c r="Q728" s="1647"/>
      <c r="R728" s="1648"/>
      <c r="S728" s="1603"/>
      <c r="T728" s="1649"/>
      <c r="U728" s="1649"/>
      <c r="V728" s="1649"/>
      <c r="W728" s="1649"/>
      <c r="X728" s="1649"/>
      <c r="Y728" s="1649"/>
      <c r="Z728" s="1649"/>
      <c r="AA728" s="1649"/>
      <c r="AB728" s="1649"/>
      <c r="AC728" s="1649"/>
      <c r="AD728" s="1649"/>
      <c r="AE728" s="1649"/>
      <c r="AF728" s="1610">
        <f t="shared" si="371"/>
        <v>0</v>
      </c>
      <c r="AG728" s="1649"/>
      <c r="AH728" s="1649"/>
      <c r="AI728" s="1649"/>
      <c r="AJ728" s="1649"/>
      <c r="AK728" s="1649"/>
      <c r="AL728" s="1649"/>
      <c r="AM728" s="1649"/>
      <c r="AN728" s="1649"/>
      <c r="AO728" s="1649"/>
      <c r="AP728" s="1649"/>
      <c r="AQ728" s="1649"/>
      <c r="AR728" s="1709"/>
      <c r="AS728" s="1779">
        <f t="shared" si="372"/>
        <v>0</v>
      </c>
      <c r="AT728" s="1711">
        <f t="shared" si="393"/>
        <v>0</v>
      </c>
      <c r="AU728" s="1611">
        <f t="shared" si="373"/>
        <v>0</v>
      </c>
      <c r="AV728" s="1611">
        <f t="shared" si="374"/>
        <v>0</v>
      </c>
      <c r="AW728" s="1611">
        <f t="shared" si="375"/>
        <v>0</v>
      </c>
      <c r="AX728" s="1611">
        <f t="shared" si="376"/>
        <v>0</v>
      </c>
      <c r="AY728" s="1611">
        <f t="shared" si="377"/>
        <v>0</v>
      </c>
      <c r="AZ728" s="1611">
        <f t="shared" si="378"/>
        <v>0</v>
      </c>
      <c r="BA728" s="1611">
        <f t="shared" si="379"/>
        <v>0</v>
      </c>
      <c r="BB728" s="1611">
        <f t="shared" si="380"/>
        <v>0</v>
      </c>
      <c r="BC728" s="1611">
        <f t="shared" si="381"/>
        <v>0</v>
      </c>
      <c r="BD728" s="1611">
        <f t="shared" si="382"/>
        <v>0</v>
      </c>
      <c r="BE728" s="1611">
        <f t="shared" si="383"/>
        <v>0</v>
      </c>
      <c r="BF728" s="1611">
        <f t="shared" si="384"/>
        <v>0</v>
      </c>
      <c r="BG728" s="1611">
        <f t="shared" si="394"/>
        <v>0</v>
      </c>
      <c r="BH728" s="1611" t="str">
        <f t="shared" si="395"/>
        <v/>
      </c>
      <c r="BI728" s="1611" t="str">
        <f t="shared" si="396"/>
        <v/>
      </c>
      <c r="BJ728" s="1611" t="str">
        <f t="shared" si="385"/>
        <v/>
      </c>
      <c r="BK728" s="1611" t="str">
        <f t="shared" si="386"/>
        <v/>
      </c>
      <c r="BL728" s="1611" t="str">
        <f t="shared" ca="1" si="387"/>
        <v/>
      </c>
      <c r="BM728" s="1611" t="str">
        <f t="shared" si="397"/>
        <v/>
      </c>
      <c r="BN728" s="1611" t="str">
        <f t="shared" si="388"/>
        <v/>
      </c>
      <c r="BO728" s="1611" t="str">
        <f t="shared" si="389"/>
        <v/>
      </c>
      <c r="BP728" s="1611" t="str">
        <f t="shared" si="398"/>
        <v/>
      </c>
      <c r="BQ728" s="1611" t="str">
        <f t="shared" si="399"/>
        <v/>
      </c>
      <c r="BR728" s="1611" t="str">
        <f t="shared" si="400"/>
        <v/>
      </c>
      <c r="BS728" s="1611" t="str">
        <f t="shared" si="401"/>
        <v/>
      </c>
      <c r="BT728" s="1611" t="str">
        <f t="shared" si="402"/>
        <v/>
      </c>
      <c r="BU728" s="1731">
        <f t="shared" ca="1" si="403"/>
        <v>0</v>
      </c>
      <c r="BV728" s="1594"/>
      <c r="BW728" s="1594"/>
      <c r="BX728" s="1594"/>
      <c r="BY728" s="1594"/>
      <c r="BZ728" s="1594"/>
      <c r="CA728" s="1594"/>
      <c r="CB728" s="1594"/>
      <c r="CC728" s="1594"/>
      <c r="CD728" s="1594"/>
      <c r="CE728" s="1594"/>
      <c r="CF728" s="1594"/>
      <c r="CG728" s="1594"/>
      <c r="CH728" s="1594"/>
      <c r="CI728" s="1594"/>
      <c r="CJ728" s="1594"/>
      <c r="CK728" s="1594"/>
      <c r="CL728" s="1594"/>
      <c r="CM728" s="1594"/>
      <c r="CN728" s="1594"/>
      <c r="CO728" s="1594"/>
      <c r="CP728" s="1594"/>
      <c r="CQ728" s="1594"/>
      <c r="CR728" s="1594"/>
      <c r="CS728" s="1594"/>
      <c r="CT728" s="1594"/>
      <c r="CU728" s="1594"/>
      <c r="CV728" s="1594"/>
      <c r="CW728" s="1594"/>
      <c r="CX728" s="1594"/>
      <c r="CY728" s="1594"/>
      <c r="CZ728" s="1594"/>
      <c r="DA728" s="1594"/>
      <c r="DB728" s="1594"/>
      <c r="DC728" s="1594"/>
      <c r="DD728" s="1594"/>
      <c r="DE728" s="1594"/>
      <c r="DF728" s="1594"/>
      <c r="DG728" s="1594"/>
      <c r="DH728" s="1594"/>
      <c r="DI728" s="1594"/>
      <c r="DJ728" s="1594"/>
      <c r="DK728" s="1594"/>
      <c r="DL728" s="1594"/>
      <c r="DM728" s="1594"/>
      <c r="DN728" s="1594"/>
      <c r="DO728" s="1594"/>
      <c r="DP728" s="1594"/>
      <c r="DQ728" s="1594"/>
      <c r="DR728" s="1594"/>
      <c r="DS728" s="1594"/>
      <c r="DT728" s="1594"/>
      <c r="DU728" s="1594"/>
      <c r="DV728" s="1594"/>
      <c r="DW728" s="1594"/>
      <c r="DX728" s="1594"/>
      <c r="DY728" s="1594"/>
      <c r="DZ728" s="1594"/>
      <c r="EA728" s="1594"/>
      <c r="EB728" s="1594"/>
      <c r="EC728" s="1594"/>
      <c r="ED728" s="1594"/>
      <c r="EE728" s="1594"/>
      <c r="EF728" s="1594"/>
      <c r="EG728" s="1594"/>
      <c r="EH728" s="1594"/>
      <c r="EI728" s="1594"/>
      <c r="EJ728" s="1594"/>
      <c r="EK728" s="1594"/>
      <c r="EL728" s="1594"/>
      <c r="EM728" s="1594"/>
      <c r="EN728" s="1594"/>
      <c r="EO728" s="1594"/>
      <c r="EP728" s="1594"/>
      <c r="EQ728" s="1594"/>
      <c r="ER728" s="1594"/>
      <c r="ES728" s="1594"/>
    </row>
    <row r="729" spans="1:149" s="1595" customFormat="1" ht="12.5">
      <c r="A729" s="1644" t="str">
        <f t="shared" si="390"/>
        <v>Organisation</v>
      </c>
      <c r="B729" s="1758"/>
      <c r="C729" s="1758"/>
      <c r="D729" s="1758"/>
      <c r="E729" s="1762"/>
      <c r="F729" s="1592"/>
      <c r="G729" s="1714">
        <f t="shared" si="391"/>
        <v>0</v>
      </c>
      <c r="H729" s="1645"/>
      <c r="I729" s="1714">
        <f t="shared" si="392"/>
        <v>0</v>
      </c>
      <c r="J729" s="1646"/>
      <c r="K729" s="1646"/>
      <c r="L729" s="1592"/>
      <c r="M729" s="1597"/>
      <c r="N729" s="1597"/>
      <c r="O729" s="1646"/>
      <c r="P729" s="1647"/>
      <c r="Q729" s="1647"/>
      <c r="R729" s="1648"/>
      <c r="S729" s="1603"/>
      <c r="T729" s="1649"/>
      <c r="U729" s="1649"/>
      <c r="V729" s="1649"/>
      <c r="W729" s="1649"/>
      <c r="X729" s="1649"/>
      <c r="Y729" s="1649"/>
      <c r="Z729" s="1649"/>
      <c r="AA729" s="1649"/>
      <c r="AB729" s="1649"/>
      <c r="AC729" s="1649"/>
      <c r="AD729" s="1649"/>
      <c r="AE729" s="1649"/>
      <c r="AF729" s="1610">
        <f t="shared" si="371"/>
        <v>0</v>
      </c>
      <c r="AG729" s="1649"/>
      <c r="AH729" s="1649"/>
      <c r="AI729" s="1649"/>
      <c r="AJ729" s="1649"/>
      <c r="AK729" s="1649"/>
      <c r="AL729" s="1649"/>
      <c r="AM729" s="1649"/>
      <c r="AN729" s="1649"/>
      <c r="AO729" s="1649"/>
      <c r="AP729" s="1649"/>
      <c r="AQ729" s="1649"/>
      <c r="AR729" s="1709"/>
      <c r="AS729" s="1779">
        <f t="shared" si="372"/>
        <v>0</v>
      </c>
      <c r="AT729" s="1711">
        <f t="shared" si="393"/>
        <v>0</v>
      </c>
      <c r="AU729" s="1611">
        <f t="shared" si="373"/>
        <v>0</v>
      </c>
      <c r="AV729" s="1611">
        <f t="shared" si="374"/>
        <v>0</v>
      </c>
      <c r="AW729" s="1611">
        <f t="shared" si="375"/>
        <v>0</v>
      </c>
      <c r="AX729" s="1611">
        <f t="shared" si="376"/>
        <v>0</v>
      </c>
      <c r="AY729" s="1611">
        <f t="shared" si="377"/>
        <v>0</v>
      </c>
      <c r="AZ729" s="1611">
        <f t="shared" si="378"/>
        <v>0</v>
      </c>
      <c r="BA729" s="1611">
        <f t="shared" si="379"/>
        <v>0</v>
      </c>
      <c r="BB729" s="1611">
        <f t="shared" si="380"/>
        <v>0</v>
      </c>
      <c r="BC729" s="1611">
        <f t="shared" si="381"/>
        <v>0</v>
      </c>
      <c r="BD729" s="1611">
        <f t="shared" si="382"/>
        <v>0</v>
      </c>
      <c r="BE729" s="1611">
        <f t="shared" si="383"/>
        <v>0</v>
      </c>
      <c r="BF729" s="1611">
        <f t="shared" si="384"/>
        <v>0</v>
      </c>
      <c r="BG729" s="1611">
        <f t="shared" si="394"/>
        <v>0</v>
      </c>
      <c r="BH729" s="1611" t="str">
        <f t="shared" si="395"/>
        <v/>
      </c>
      <c r="BI729" s="1611" t="str">
        <f t="shared" si="396"/>
        <v/>
      </c>
      <c r="BJ729" s="1611" t="str">
        <f t="shared" si="385"/>
        <v/>
      </c>
      <c r="BK729" s="1611" t="str">
        <f t="shared" si="386"/>
        <v/>
      </c>
      <c r="BL729" s="1611" t="str">
        <f t="shared" ca="1" si="387"/>
        <v/>
      </c>
      <c r="BM729" s="1611" t="str">
        <f t="shared" si="397"/>
        <v/>
      </c>
      <c r="BN729" s="1611" t="str">
        <f t="shared" si="388"/>
        <v/>
      </c>
      <c r="BO729" s="1611" t="str">
        <f t="shared" si="389"/>
        <v/>
      </c>
      <c r="BP729" s="1611" t="str">
        <f t="shared" si="398"/>
        <v/>
      </c>
      <c r="BQ729" s="1611" t="str">
        <f t="shared" si="399"/>
        <v/>
      </c>
      <c r="BR729" s="1611" t="str">
        <f t="shared" si="400"/>
        <v/>
      </c>
      <c r="BS729" s="1611" t="str">
        <f t="shared" si="401"/>
        <v/>
      </c>
      <c r="BT729" s="1611" t="str">
        <f t="shared" si="402"/>
        <v/>
      </c>
      <c r="BU729" s="1731">
        <f t="shared" ca="1" si="403"/>
        <v>0</v>
      </c>
      <c r="BV729" s="1594"/>
      <c r="BW729" s="1594"/>
      <c r="BX729" s="1594"/>
      <c r="BY729" s="1594"/>
      <c r="BZ729" s="1594"/>
      <c r="CA729" s="1594"/>
      <c r="CB729" s="1594"/>
      <c r="CC729" s="1594"/>
      <c r="CD729" s="1594"/>
      <c r="CE729" s="1594"/>
      <c r="CF729" s="1594"/>
      <c r="CG729" s="1594"/>
      <c r="CH729" s="1594"/>
      <c r="CI729" s="1594"/>
      <c r="CJ729" s="1594"/>
      <c r="CK729" s="1594"/>
      <c r="CL729" s="1594"/>
      <c r="CM729" s="1594"/>
      <c r="CN729" s="1594"/>
      <c r="CO729" s="1594"/>
      <c r="CP729" s="1594"/>
      <c r="CQ729" s="1594"/>
      <c r="CR729" s="1594"/>
      <c r="CS729" s="1594"/>
      <c r="CT729" s="1594"/>
      <c r="CU729" s="1594"/>
      <c r="CV729" s="1594"/>
      <c r="CW729" s="1594"/>
      <c r="CX729" s="1594"/>
      <c r="CY729" s="1594"/>
      <c r="CZ729" s="1594"/>
      <c r="DA729" s="1594"/>
      <c r="DB729" s="1594"/>
      <c r="DC729" s="1594"/>
      <c r="DD729" s="1594"/>
      <c r="DE729" s="1594"/>
      <c r="DF729" s="1594"/>
      <c r="DG729" s="1594"/>
      <c r="DH729" s="1594"/>
      <c r="DI729" s="1594"/>
      <c r="DJ729" s="1594"/>
      <c r="DK729" s="1594"/>
      <c r="DL729" s="1594"/>
      <c r="DM729" s="1594"/>
      <c r="DN729" s="1594"/>
      <c r="DO729" s="1594"/>
      <c r="DP729" s="1594"/>
      <c r="DQ729" s="1594"/>
      <c r="DR729" s="1594"/>
      <c r="DS729" s="1594"/>
      <c r="DT729" s="1594"/>
      <c r="DU729" s="1594"/>
      <c r="DV729" s="1594"/>
      <c r="DW729" s="1594"/>
      <c r="DX729" s="1594"/>
      <c r="DY729" s="1594"/>
      <c r="DZ729" s="1594"/>
      <c r="EA729" s="1594"/>
      <c r="EB729" s="1594"/>
      <c r="EC729" s="1594"/>
      <c r="ED729" s="1594"/>
      <c r="EE729" s="1594"/>
      <c r="EF729" s="1594"/>
      <c r="EG729" s="1594"/>
      <c r="EH729" s="1594"/>
      <c r="EI729" s="1594"/>
      <c r="EJ729" s="1594"/>
      <c r="EK729" s="1594"/>
      <c r="EL729" s="1594"/>
      <c r="EM729" s="1594"/>
      <c r="EN729" s="1594"/>
      <c r="EO729" s="1594"/>
      <c r="EP729" s="1594"/>
      <c r="EQ729" s="1594"/>
      <c r="ER729" s="1594"/>
      <c r="ES729" s="1594"/>
    </row>
    <row r="730" spans="1:149" s="1595" customFormat="1" ht="12.5">
      <c r="A730" s="1644" t="str">
        <f t="shared" si="390"/>
        <v>Organisation</v>
      </c>
      <c r="B730" s="1758"/>
      <c r="C730" s="1758"/>
      <c r="D730" s="1758"/>
      <c r="E730" s="1762"/>
      <c r="F730" s="1592"/>
      <c r="G730" s="1714">
        <f t="shared" si="391"/>
        <v>0</v>
      </c>
      <c r="H730" s="1645"/>
      <c r="I730" s="1714">
        <f t="shared" si="392"/>
        <v>0</v>
      </c>
      <c r="J730" s="1646"/>
      <c r="K730" s="1646"/>
      <c r="L730" s="1592"/>
      <c r="M730" s="1597"/>
      <c r="N730" s="1597"/>
      <c r="O730" s="1646"/>
      <c r="P730" s="1647"/>
      <c r="Q730" s="1647"/>
      <c r="R730" s="1648"/>
      <c r="S730" s="1603"/>
      <c r="T730" s="1649"/>
      <c r="U730" s="1649"/>
      <c r="V730" s="1649"/>
      <c r="W730" s="1649"/>
      <c r="X730" s="1649"/>
      <c r="Y730" s="1649"/>
      <c r="Z730" s="1649"/>
      <c r="AA730" s="1649"/>
      <c r="AB730" s="1649"/>
      <c r="AC730" s="1649"/>
      <c r="AD730" s="1649"/>
      <c r="AE730" s="1649"/>
      <c r="AF730" s="1610">
        <f t="shared" si="371"/>
        <v>0</v>
      </c>
      <c r="AG730" s="1649"/>
      <c r="AH730" s="1649"/>
      <c r="AI730" s="1649"/>
      <c r="AJ730" s="1649"/>
      <c r="AK730" s="1649"/>
      <c r="AL730" s="1649"/>
      <c r="AM730" s="1649"/>
      <c r="AN730" s="1649"/>
      <c r="AO730" s="1649"/>
      <c r="AP730" s="1649"/>
      <c r="AQ730" s="1649"/>
      <c r="AR730" s="1709"/>
      <c r="AS730" s="1779">
        <f t="shared" si="372"/>
        <v>0</v>
      </c>
      <c r="AT730" s="1711">
        <f t="shared" si="393"/>
        <v>0</v>
      </c>
      <c r="AU730" s="1611">
        <f t="shared" si="373"/>
        <v>0</v>
      </c>
      <c r="AV730" s="1611">
        <f t="shared" si="374"/>
        <v>0</v>
      </c>
      <c r="AW730" s="1611">
        <f t="shared" si="375"/>
        <v>0</v>
      </c>
      <c r="AX730" s="1611">
        <f t="shared" si="376"/>
        <v>0</v>
      </c>
      <c r="AY730" s="1611">
        <f t="shared" si="377"/>
        <v>0</v>
      </c>
      <c r="AZ730" s="1611">
        <f t="shared" si="378"/>
        <v>0</v>
      </c>
      <c r="BA730" s="1611">
        <f t="shared" si="379"/>
        <v>0</v>
      </c>
      <c r="BB730" s="1611">
        <f t="shared" si="380"/>
        <v>0</v>
      </c>
      <c r="BC730" s="1611">
        <f t="shared" si="381"/>
        <v>0</v>
      </c>
      <c r="BD730" s="1611">
        <f t="shared" si="382"/>
        <v>0</v>
      </c>
      <c r="BE730" s="1611">
        <f t="shared" si="383"/>
        <v>0</v>
      </c>
      <c r="BF730" s="1611">
        <f t="shared" si="384"/>
        <v>0</v>
      </c>
      <c r="BG730" s="1611">
        <f t="shared" si="394"/>
        <v>0</v>
      </c>
      <c r="BH730" s="1611" t="str">
        <f t="shared" si="395"/>
        <v/>
      </c>
      <c r="BI730" s="1611" t="str">
        <f t="shared" si="396"/>
        <v/>
      </c>
      <c r="BJ730" s="1611" t="str">
        <f t="shared" si="385"/>
        <v/>
      </c>
      <c r="BK730" s="1611" t="str">
        <f t="shared" si="386"/>
        <v/>
      </c>
      <c r="BL730" s="1611" t="str">
        <f t="shared" ca="1" si="387"/>
        <v/>
      </c>
      <c r="BM730" s="1611" t="str">
        <f t="shared" si="397"/>
        <v/>
      </c>
      <c r="BN730" s="1611" t="str">
        <f t="shared" si="388"/>
        <v/>
      </c>
      <c r="BO730" s="1611" t="str">
        <f t="shared" si="389"/>
        <v/>
      </c>
      <c r="BP730" s="1611" t="str">
        <f t="shared" si="398"/>
        <v/>
      </c>
      <c r="BQ730" s="1611" t="str">
        <f t="shared" si="399"/>
        <v/>
      </c>
      <c r="BR730" s="1611" t="str">
        <f t="shared" si="400"/>
        <v/>
      </c>
      <c r="BS730" s="1611" t="str">
        <f t="shared" si="401"/>
        <v/>
      </c>
      <c r="BT730" s="1611" t="str">
        <f t="shared" si="402"/>
        <v/>
      </c>
      <c r="BU730" s="1731">
        <f t="shared" ca="1" si="403"/>
        <v>0</v>
      </c>
      <c r="BV730" s="1594"/>
      <c r="BW730" s="1594"/>
      <c r="BX730" s="1594"/>
      <c r="BY730" s="1594"/>
      <c r="BZ730" s="1594"/>
      <c r="CA730" s="1594"/>
      <c r="CB730" s="1594"/>
      <c r="CC730" s="1594"/>
      <c r="CD730" s="1594"/>
      <c r="CE730" s="1594"/>
      <c r="CF730" s="1594"/>
      <c r="CG730" s="1594"/>
      <c r="CH730" s="1594"/>
      <c r="CI730" s="1594"/>
      <c r="CJ730" s="1594"/>
      <c r="CK730" s="1594"/>
      <c r="CL730" s="1594"/>
      <c r="CM730" s="1594"/>
      <c r="CN730" s="1594"/>
      <c r="CO730" s="1594"/>
      <c r="CP730" s="1594"/>
      <c r="CQ730" s="1594"/>
      <c r="CR730" s="1594"/>
      <c r="CS730" s="1594"/>
      <c r="CT730" s="1594"/>
      <c r="CU730" s="1594"/>
      <c r="CV730" s="1594"/>
      <c r="CW730" s="1594"/>
      <c r="CX730" s="1594"/>
      <c r="CY730" s="1594"/>
      <c r="CZ730" s="1594"/>
      <c r="DA730" s="1594"/>
      <c r="DB730" s="1594"/>
      <c r="DC730" s="1594"/>
      <c r="DD730" s="1594"/>
      <c r="DE730" s="1594"/>
      <c r="DF730" s="1594"/>
      <c r="DG730" s="1594"/>
      <c r="DH730" s="1594"/>
      <c r="DI730" s="1594"/>
      <c r="DJ730" s="1594"/>
      <c r="DK730" s="1594"/>
      <c r="DL730" s="1594"/>
      <c r="DM730" s="1594"/>
      <c r="DN730" s="1594"/>
      <c r="DO730" s="1594"/>
      <c r="DP730" s="1594"/>
      <c r="DQ730" s="1594"/>
      <c r="DR730" s="1594"/>
      <c r="DS730" s="1594"/>
      <c r="DT730" s="1594"/>
      <c r="DU730" s="1594"/>
      <c r="DV730" s="1594"/>
      <c r="DW730" s="1594"/>
      <c r="DX730" s="1594"/>
      <c r="DY730" s="1594"/>
      <c r="DZ730" s="1594"/>
      <c r="EA730" s="1594"/>
      <c r="EB730" s="1594"/>
      <c r="EC730" s="1594"/>
      <c r="ED730" s="1594"/>
      <c r="EE730" s="1594"/>
      <c r="EF730" s="1594"/>
      <c r="EG730" s="1594"/>
      <c r="EH730" s="1594"/>
      <c r="EI730" s="1594"/>
      <c r="EJ730" s="1594"/>
      <c r="EK730" s="1594"/>
      <c r="EL730" s="1594"/>
      <c r="EM730" s="1594"/>
      <c r="EN730" s="1594"/>
      <c r="EO730" s="1594"/>
      <c r="EP730" s="1594"/>
      <c r="EQ730" s="1594"/>
      <c r="ER730" s="1594"/>
      <c r="ES730" s="1594"/>
    </row>
    <row r="731" spans="1:149" s="1595" customFormat="1" ht="12.5">
      <c r="A731" s="1644" t="str">
        <f t="shared" si="390"/>
        <v>Organisation</v>
      </c>
      <c r="B731" s="1758"/>
      <c r="C731" s="1758"/>
      <c r="D731" s="1758"/>
      <c r="E731" s="1762"/>
      <c r="F731" s="1592"/>
      <c r="G731" s="1714">
        <f t="shared" si="391"/>
        <v>0</v>
      </c>
      <c r="H731" s="1645"/>
      <c r="I731" s="1714">
        <f t="shared" si="392"/>
        <v>0</v>
      </c>
      <c r="J731" s="1646"/>
      <c r="K731" s="1646"/>
      <c r="L731" s="1592"/>
      <c r="M731" s="1597"/>
      <c r="N731" s="1597"/>
      <c r="O731" s="1646"/>
      <c r="P731" s="1647"/>
      <c r="Q731" s="1647"/>
      <c r="R731" s="1648"/>
      <c r="S731" s="1603"/>
      <c r="T731" s="1649"/>
      <c r="U731" s="1649"/>
      <c r="V731" s="1649"/>
      <c r="W731" s="1649"/>
      <c r="X731" s="1649"/>
      <c r="Y731" s="1649"/>
      <c r="Z731" s="1649"/>
      <c r="AA731" s="1649"/>
      <c r="AB731" s="1649"/>
      <c r="AC731" s="1649"/>
      <c r="AD731" s="1649"/>
      <c r="AE731" s="1649"/>
      <c r="AF731" s="1610">
        <f t="shared" si="371"/>
        <v>0</v>
      </c>
      <c r="AG731" s="1649"/>
      <c r="AH731" s="1649"/>
      <c r="AI731" s="1649"/>
      <c r="AJ731" s="1649"/>
      <c r="AK731" s="1649"/>
      <c r="AL731" s="1649"/>
      <c r="AM731" s="1649"/>
      <c r="AN731" s="1649"/>
      <c r="AO731" s="1649"/>
      <c r="AP731" s="1649"/>
      <c r="AQ731" s="1649"/>
      <c r="AR731" s="1709"/>
      <c r="AS731" s="1779">
        <f t="shared" si="372"/>
        <v>0</v>
      </c>
      <c r="AT731" s="1711">
        <f t="shared" si="393"/>
        <v>0</v>
      </c>
      <c r="AU731" s="1611">
        <f t="shared" si="373"/>
        <v>0</v>
      </c>
      <c r="AV731" s="1611">
        <f t="shared" si="374"/>
        <v>0</v>
      </c>
      <c r="AW731" s="1611">
        <f t="shared" si="375"/>
        <v>0</v>
      </c>
      <c r="AX731" s="1611">
        <f t="shared" si="376"/>
        <v>0</v>
      </c>
      <c r="AY731" s="1611">
        <f t="shared" si="377"/>
        <v>0</v>
      </c>
      <c r="AZ731" s="1611">
        <f t="shared" si="378"/>
        <v>0</v>
      </c>
      <c r="BA731" s="1611">
        <f t="shared" si="379"/>
        <v>0</v>
      </c>
      <c r="BB731" s="1611">
        <f t="shared" si="380"/>
        <v>0</v>
      </c>
      <c r="BC731" s="1611">
        <f t="shared" si="381"/>
        <v>0</v>
      </c>
      <c r="BD731" s="1611">
        <f t="shared" si="382"/>
        <v>0</v>
      </c>
      <c r="BE731" s="1611">
        <f t="shared" si="383"/>
        <v>0</v>
      </c>
      <c r="BF731" s="1611">
        <f t="shared" si="384"/>
        <v>0</v>
      </c>
      <c r="BG731" s="1611">
        <f t="shared" si="394"/>
        <v>0</v>
      </c>
      <c r="BH731" s="1611" t="str">
        <f t="shared" si="395"/>
        <v/>
      </c>
      <c r="BI731" s="1611" t="str">
        <f t="shared" si="396"/>
        <v/>
      </c>
      <c r="BJ731" s="1611" t="str">
        <f t="shared" si="385"/>
        <v/>
      </c>
      <c r="BK731" s="1611" t="str">
        <f t="shared" si="386"/>
        <v/>
      </c>
      <c r="BL731" s="1611" t="str">
        <f t="shared" ca="1" si="387"/>
        <v/>
      </c>
      <c r="BM731" s="1611" t="str">
        <f t="shared" si="397"/>
        <v/>
      </c>
      <c r="BN731" s="1611" t="str">
        <f t="shared" si="388"/>
        <v/>
      </c>
      <c r="BO731" s="1611" t="str">
        <f t="shared" si="389"/>
        <v/>
      </c>
      <c r="BP731" s="1611" t="str">
        <f t="shared" si="398"/>
        <v/>
      </c>
      <c r="BQ731" s="1611" t="str">
        <f t="shared" si="399"/>
        <v/>
      </c>
      <c r="BR731" s="1611" t="str">
        <f t="shared" si="400"/>
        <v/>
      </c>
      <c r="BS731" s="1611" t="str">
        <f t="shared" si="401"/>
        <v/>
      </c>
      <c r="BT731" s="1611" t="str">
        <f t="shared" si="402"/>
        <v/>
      </c>
      <c r="BU731" s="1731">
        <f t="shared" ca="1" si="403"/>
        <v>0</v>
      </c>
      <c r="BV731" s="1594"/>
      <c r="BW731" s="1594"/>
      <c r="BX731" s="1594"/>
      <c r="BY731" s="1594"/>
      <c r="BZ731" s="1594"/>
      <c r="CA731" s="1594"/>
      <c r="CB731" s="1594"/>
      <c r="CC731" s="1594"/>
      <c r="CD731" s="1594"/>
      <c r="CE731" s="1594"/>
      <c r="CF731" s="1594"/>
      <c r="CG731" s="1594"/>
      <c r="CH731" s="1594"/>
      <c r="CI731" s="1594"/>
      <c r="CJ731" s="1594"/>
      <c r="CK731" s="1594"/>
      <c r="CL731" s="1594"/>
      <c r="CM731" s="1594"/>
      <c r="CN731" s="1594"/>
      <c r="CO731" s="1594"/>
      <c r="CP731" s="1594"/>
      <c r="CQ731" s="1594"/>
      <c r="CR731" s="1594"/>
      <c r="CS731" s="1594"/>
      <c r="CT731" s="1594"/>
      <c r="CU731" s="1594"/>
      <c r="CV731" s="1594"/>
      <c r="CW731" s="1594"/>
      <c r="CX731" s="1594"/>
      <c r="CY731" s="1594"/>
      <c r="CZ731" s="1594"/>
      <c r="DA731" s="1594"/>
      <c r="DB731" s="1594"/>
      <c r="DC731" s="1594"/>
      <c r="DD731" s="1594"/>
      <c r="DE731" s="1594"/>
      <c r="DF731" s="1594"/>
      <c r="DG731" s="1594"/>
      <c r="DH731" s="1594"/>
      <c r="DI731" s="1594"/>
      <c r="DJ731" s="1594"/>
      <c r="DK731" s="1594"/>
      <c r="DL731" s="1594"/>
      <c r="DM731" s="1594"/>
      <c r="DN731" s="1594"/>
      <c r="DO731" s="1594"/>
      <c r="DP731" s="1594"/>
      <c r="DQ731" s="1594"/>
      <c r="DR731" s="1594"/>
      <c r="DS731" s="1594"/>
      <c r="DT731" s="1594"/>
      <c r="DU731" s="1594"/>
      <c r="DV731" s="1594"/>
      <c r="DW731" s="1594"/>
      <c r="DX731" s="1594"/>
      <c r="DY731" s="1594"/>
      <c r="DZ731" s="1594"/>
      <c r="EA731" s="1594"/>
      <c r="EB731" s="1594"/>
      <c r="EC731" s="1594"/>
      <c r="ED731" s="1594"/>
      <c r="EE731" s="1594"/>
      <c r="EF731" s="1594"/>
      <c r="EG731" s="1594"/>
      <c r="EH731" s="1594"/>
      <c r="EI731" s="1594"/>
      <c r="EJ731" s="1594"/>
      <c r="EK731" s="1594"/>
      <c r="EL731" s="1594"/>
      <c r="EM731" s="1594"/>
      <c r="EN731" s="1594"/>
      <c r="EO731" s="1594"/>
      <c r="EP731" s="1594"/>
      <c r="EQ731" s="1594"/>
      <c r="ER731" s="1594"/>
      <c r="ES731" s="1594"/>
    </row>
    <row r="732" spans="1:149" s="1595" customFormat="1" ht="12.5">
      <c r="A732" s="1644" t="str">
        <f t="shared" si="390"/>
        <v>Organisation</v>
      </c>
      <c r="B732" s="1758"/>
      <c r="C732" s="1758"/>
      <c r="D732" s="1758"/>
      <c r="E732" s="1762"/>
      <c r="F732" s="1592"/>
      <c r="G732" s="1714">
        <f t="shared" si="391"/>
        <v>0</v>
      </c>
      <c r="H732" s="1645"/>
      <c r="I732" s="1714">
        <f t="shared" si="392"/>
        <v>0</v>
      </c>
      <c r="J732" s="1646"/>
      <c r="K732" s="1646"/>
      <c r="L732" s="1592"/>
      <c r="M732" s="1597"/>
      <c r="N732" s="1597"/>
      <c r="O732" s="1646"/>
      <c r="P732" s="1647"/>
      <c r="Q732" s="1647"/>
      <c r="R732" s="1648"/>
      <c r="S732" s="1603"/>
      <c r="T732" s="1649"/>
      <c r="U732" s="1649"/>
      <c r="V732" s="1649"/>
      <c r="W732" s="1649"/>
      <c r="X732" s="1649"/>
      <c r="Y732" s="1649"/>
      <c r="Z732" s="1649"/>
      <c r="AA732" s="1649"/>
      <c r="AB732" s="1649"/>
      <c r="AC732" s="1649"/>
      <c r="AD732" s="1649"/>
      <c r="AE732" s="1649"/>
      <c r="AF732" s="1610">
        <f t="shared" si="371"/>
        <v>0</v>
      </c>
      <c r="AG732" s="1649"/>
      <c r="AH732" s="1649"/>
      <c r="AI732" s="1649"/>
      <c r="AJ732" s="1649"/>
      <c r="AK732" s="1649"/>
      <c r="AL732" s="1649"/>
      <c r="AM732" s="1649"/>
      <c r="AN732" s="1649"/>
      <c r="AO732" s="1649"/>
      <c r="AP732" s="1649"/>
      <c r="AQ732" s="1649"/>
      <c r="AR732" s="1709"/>
      <c r="AS732" s="1779">
        <f t="shared" si="372"/>
        <v>0</v>
      </c>
      <c r="AT732" s="1711">
        <f t="shared" si="393"/>
        <v>0</v>
      </c>
      <c r="AU732" s="1611">
        <f t="shared" si="373"/>
        <v>0</v>
      </c>
      <c r="AV732" s="1611">
        <f t="shared" si="374"/>
        <v>0</v>
      </c>
      <c r="AW732" s="1611">
        <f t="shared" si="375"/>
        <v>0</v>
      </c>
      <c r="AX732" s="1611">
        <f t="shared" si="376"/>
        <v>0</v>
      </c>
      <c r="AY732" s="1611">
        <f t="shared" si="377"/>
        <v>0</v>
      </c>
      <c r="AZ732" s="1611">
        <f t="shared" si="378"/>
        <v>0</v>
      </c>
      <c r="BA732" s="1611">
        <f t="shared" si="379"/>
        <v>0</v>
      </c>
      <c r="BB732" s="1611">
        <f t="shared" si="380"/>
        <v>0</v>
      </c>
      <c r="BC732" s="1611">
        <f t="shared" si="381"/>
        <v>0</v>
      </c>
      <c r="BD732" s="1611">
        <f t="shared" si="382"/>
        <v>0</v>
      </c>
      <c r="BE732" s="1611">
        <f t="shared" si="383"/>
        <v>0</v>
      </c>
      <c r="BF732" s="1611">
        <f t="shared" si="384"/>
        <v>0</v>
      </c>
      <c r="BG732" s="1611">
        <f t="shared" si="394"/>
        <v>0</v>
      </c>
      <c r="BH732" s="1611" t="str">
        <f t="shared" si="395"/>
        <v/>
      </c>
      <c r="BI732" s="1611" t="str">
        <f t="shared" si="396"/>
        <v/>
      </c>
      <c r="BJ732" s="1611" t="str">
        <f t="shared" si="385"/>
        <v/>
      </c>
      <c r="BK732" s="1611" t="str">
        <f t="shared" si="386"/>
        <v/>
      </c>
      <c r="BL732" s="1611" t="str">
        <f t="shared" ca="1" si="387"/>
        <v/>
      </c>
      <c r="BM732" s="1611" t="str">
        <f t="shared" si="397"/>
        <v/>
      </c>
      <c r="BN732" s="1611" t="str">
        <f t="shared" si="388"/>
        <v/>
      </c>
      <c r="BO732" s="1611" t="str">
        <f t="shared" si="389"/>
        <v/>
      </c>
      <c r="BP732" s="1611" t="str">
        <f t="shared" si="398"/>
        <v/>
      </c>
      <c r="BQ732" s="1611" t="str">
        <f t="shared" si="399"/>
        <v/>
      </c>
      <c r="BR732" s="1611" t="str">
        <f t="shared" si="400"/>
        <v/>
      </c>
      <c r="BS732" s="1611" t="str">
        <f t="shared" si="401"/>
        <v/>
      </c>
      <c r="BT732" s="1611" t="str">
        <f t="shared" si="402"/>
        <v/>
      </c>
      <c r="BU732" s="1731">
        <f t="shared" ca="1" si="403"/>
        <v>0</v>
      </c>
      <c r="BV732" s="1594"/>
      <c r="BW732" s="1594"/>
      <c r="BX732" s="1594"/>
      <c r="BY732" s="1594"/>
      <c r="BZ732" s="1594"/>
      <c r="CA732" s="1594"/>
      <c r="CB732" s="1594"/>
      <c r="CC732" s="1594"/>
      <c r="CD732" s="1594"/>
      <c r="CE732" s="1594"/>
      <c r="CF732" s="1594"/>
      <c r="CG732" s="1594"/>
      <c r="CH732" s="1594"/>
      <c r="CI732" s="1594"/>
      <c r="CJ732" s="1594"/>
      <c r="CK732" s="1594"/>
      <c r="CL732" s="1594"/>
      <c r="CM732" s="1594"/>
      <c r="CN732" s="1594"/>
      <c r="CO732" s="1594"/>
      <c r="CP732" s="1594"/>
      <c r="CQ732" s="1594"/>
      <c r="CR732" s="1594"/>
      <c r="CS732" s="1594"/>
      <c r="CT732" s="1594"/>
      <c r="CU732" s="1594"/>
      <c r="CV732" s="1594"/>
      <c r="CW732" s="1594"/>
      <c r="CX732" s="1594"/>
      <c r="CY732" s="1594"/>
      <c r="CZ732" s="1594"/>
      <c r="DA732" s="1594"/>
      <c r="DB732" s="1594"/>
      <c r="DC732" s="1594"/>
      <c r="DD732" s="1594"/>
      <c r="DE732" s="1594"/>
      <c r="DF732" s="1594"/>
      <c r="DG732" s="1594"/>
      <c r="DH732" s="1594"/>
      <c r="DI732" s="1594"/>
      <c r="DJ732" s="1594"/>
      <c r="DK732" s="1594"/>
      <c r="DL732" s="1594"/>
      <c r="DM732" s="1594"/>
      <c r="DN732" s="1594"/>
      <c r="DO732" s="1594"/>
      <c r="DP732" s="1594"/>
      <c r="DQ732" s="1594"/>
      <c r="DR732" s="1594"/>
      <c r="DS732" s="1594"/>
      <c r="DT732" s="1594"/>
      <c r="DU732" s="1594"/>
      <c r="DV732" s="1594"/>
      <c r="DW732" s="1594"/>
      <c r="DX732" s="1594"/>
      <c r="DY732" s="1594"/>
      <c r="DZ732" s="1594"/>
      <c r="EA732" s="1594"/>
      <c r="EB732" s="1594"/>
      <c r="EC732" s="1594"/>
      <c r="ED732" s="1594"/>
      <c r="EE732" s="1594"/>
      <c r="EF732" s="1594"/>
      <c r="EG732" s="1594"/>
      <c r="EH732" s="1594"/>
      <c r="EI732" s="1594"/>
      <c r="EJ732" s="1594"/>
      <c r="EK732" s="1594"/>
      <c r="EL732" s="1594"/>
      <c r="EM732" s="1594"/>
      <c r="EN732" s="1594"/>
      <c r="EO732" s="1594"/>
      <c r="EP732" s="1594"/>
      <c r="EQ732" s="1594"/>
      <c r="ER732" s="1594"/>
      <c r="ES732" s="1594"/>
    </row>
    <row r="733" spans="1:149" s="1595" customFormat="1" ht="12.5">
      <c r="A733" s="1644" t="str">
        <f t="shared" si="390"/>
        <v>Organisation</v>
      </c>
      <c r="B733" s="1763"/>
      <c r="C733" s="1763"/>
      <c r="D733" s="1763"/>
      <c r="E733" s="1764"/>
      <c r="F733" s="1592"/>
      <c r="G733" s="1714">
        <f t="shared" si="391"/>
        <v>0</v>
      </c>
      <c r="H733" s="1645"/>
      <c r="I733" s="1714">
        <f t="shared" si="392"/>
        <v>0</v>
      </c>
      <c r="J733" s="1654"/>
      <c r="K733" s="1654"/>
      <c r="L733" s="1592"/>
      <c r="M733" s="1599"/>
      <c r="N733" s="1599"/>
      <c r="O733" s="1646"/>
      <c r="P733" s="1647"/>
      <c r="Q733" s="1647"/>
      <c r="R733" s="1648"/>
      <c r="S733" s="1603"/>
      <c r="T733" s="1649"/>
      <c r="U733" s="1649"/>
      <c r="V733" s="1649"/>
      <c r="W733" s="1649"/>
      <c r="X733" s="1649"/>
      <c r="Y733" s="1649"/>
      <c r="Z733" s="1649"/>
      <c r="AA733" s="1649"/>
      <c r="AB733" s="1649"/>
      <c r="AC733" s="1649"/>
      <c r="AD733" s="1649"/>
      <c r="AE733" s="1649"/>
      <c r="AF733" s="1610">
        <f t="shared" si="371"/>
        <v>0</v>
      </c>
      <c r="AG733" s="1649"/>
      <c r="AH733" s="1649"/>
      <c r="AI733" s="1649"/>
      <c r="AJ733" s="1649"/>
      <c r="AK733" s="1649"/>
      <c r="AL733" s="1649"/>
      <c r="AM733" s="1649"/>
      <c r="AN733" s="1649"/>
      <c r="AO733" s="1649"/>
      <c r="AP733" s="1649"/>
      <c r="AQ733" s="1649"/>
      <c r="AR733" s="1709"/>
      <c r="AS733" s="1779">
        <f t="shared" si="372"/>
        <v>0</v>
      </c>
      <c r="AT733" s="1711">
        <f t="shared" si="393"/>
        <v>0</v>
      </c>
      <c r="AU733" s="1611">
        <f t="shared" si="373"/>
        <v>0</v>
      </c>
      <c r="AV733" s="1611">
        <f t="shared" si="374"/>
        <v>0</v>
      </c>
      <c r="AW733" s="1611">
        <f t="shared" si="375"/>
        <v>0</v>
      </c>
      <c r="AX733" s="1611">
        <f t="shared" si="376"/>
        <v>0</v>
      </c>
      <c r="AY733" s="1611">
        <f t="shared" si="377"/>
        <v>0</v>
      </c>
      <c r="AZ733" s="1611">
        <f t="shared" si="378"/>
        <v>0</v>
      </c>
      <c r="BA733" s="1611">
        <f t="shared" si="379"/>
        <v>0</v>
      </c>
      <c r="BB733" s="1611">
        <f t="shared" si="380"/>
        <v>0</v>
      </c>
      <c r="BC733" s="1611">
        <f t="shared" si="381"/>
        <v>0</v>
      </c>
      <c r="BD733" s="1611">
        <f t="shared" si="382"/>
        <v>0</v>
      </c>
      <c r="BE733" s="1611">
        <f t="shared" si="383"/>
        <v>0</v>
      </c>
      <c r="BF733" s="1611">
        <f t="shared" si="384"/>
        <v>0</v>
      </c>
      <c r="BG733" s="1611">
        <f t="shared" si="394"/>
        <v>0</v>
      </c>
      <c r="BH733" s="1611" t="str">
        <f t="shared" si="395"/>
        <v/>
      </c>
      <c r="BI733" s="1611" t="str">
        <f t="shared" si="396"/>
        <v/>
      </c>
      <c r="BJ733" s="1611" t="str">
        <f t="shared" si="385"/>
        <v/>
      </c>
      <c r="BK733" s="1611" t="str">
        <f t="shared" si="386"/>
        <v/>
      </c>
      <c r="BL733" s="1611" t="str">
        <f t="shared" ca="1" si="387"/>
        <v/>
      </c>
      <c r="BM733" s="1611" t="str">
        <f t="shared" si="397"/>
        <v/>
      </c>
      <c r="BN733" s="1611" t="str">
        <f t="shared" si="388"/>
        <v/>
      </c>
      <c r="BO733" s="1611" t="str">
        <f t="shared" si="389"/>
        <v/>
      </c>
      <c r="BP733" s="1611" t="str">
        <f t="shared" si="398"/>
        <v/>
      </c>
      <c r="BQ733" s="1611" t="str">
        <f t="shared" si="399"/>
        <v/>
      </c>
      <c r="BR733" s="1611" t="str">
        <f t="shared" si="400"/>
        <v/>
      </c>
      <c r="BS733" s="1611" t="str">
        <f t="shared" si="401"/>
        <v/>
      </c>
      <c r="BT733" s="1611" t="str">
        <f t="shared" si="402"/>
        <v/>
      </c>
      <c r="BU733" s="1731">
        <f t="shared" ca="1" si="403"/>
        <v>0</v>
      </c>
      <c r="BV733" s="1594"/>
      <c r="BW733" s="1594"/>
      <c r="BX733" s="1594"/>
      <c r="BY733" s="1594"/>
      <c r="BZ733" s="1594"/>
      <c r="CA733" s="1594"/>
      <c r="CB733" s="1594"/>
      <c r="CC733" s="1594"/>
      <c r="CD733" s="1594"/>
      <c r="CE733" s="1594"/>
      <c r="CF733" s="1594"/>
      <c r="CG733" s="1594"/>
      <c r="CH733" s="1594"/>
      <c r="CI733" s="1594"/>
      <c r="CJ733" s="1594"/>
      <c r="CK733" s="1594"/>
      <c r="CL733" s="1594"/>
      <c r="CM733" s="1594"/>
      <c r="CN733" s="1594"/>
      <c r="CO733" s="1594"/>
      <c r="CP733" s="1594"/>
      <c r="CQ733" s="1594"/>
      <c r="CR733" s="1594"/>
      <c r="CS733" s="1594"/>
      <c r="CT733" s="1594"/>
      <c r="CU733" s="1594"/>
      <c r="CV733" s="1594"/>
      <c r="CW733" s="1594"/>
      <c r="CX733" s="1594"/>
      <c r="CY733" s="1594"/>
      <c r="CZ733" s="1594"/>
      <c r="DA733" s="1594"/>
      <c r="DB733" s="1594"/>
      <c r="DC733" s="1594"/>
      <c r="DD733" s="1594"/>
      <c r="DE733" s="1594"/>
      <c r="DF733" s="1594"/>
      <c r="DG733" s="1594"/>
      <c r="DH733" s="1594"/>
      <c r="DI733" s="1594"/>
      <c r="DJ733" s="1594"/>
      <c r="DK733" s="1594"/>
      <c r="DL733" s="1594"/>
      <c r="DM733" s="1594"/>
      <c r="DN733" s="1594"/>
      <c r="DO733" s="1594"/>
      <c r="DP733" s="1594"/>
      <c r="DQ733" s="1594"/>
      <c r="DR733" s="1594"/>
      <c r="DS733" s="1594"/>
      <c r="DT733" s="1594"/>
      <c r="DU733" s="1594"/>
      <c r="DV733" s="1594"/>
      <c r="DW733" s="1594"/>
      <c r="DX733" s="1594"/>
      <c r="DY733" s="1594"/>
      <c r="DZ733" s="1594"/>
      <c r="EA733" s="1594"/>
      <c r="EB733" s="1594"/>
      <c r="EC733" s="1594"/>
      <c r="ED733" s="1594"/>
      <c r="EE733" s="1594"/>
      <c r="EF733" s="1594"/>
      <c r="EG733" s="1594"/>
      <c r="EH733" s="1594"/>
      <c r="EI733" s="1594"/>
      <c r="EJ733" s="1594"/>
      <c r="EK733" s="1594"/>
      <c r="EL733" s="1594"/>
      <c r="EM733" s="1594"/>
      <c r="EN733" s="1594"/>
      <c r="EO733" s="1594"/>
      <c r="EP733" s="1594"/>
      <c r="EQ733" s="1594"/>
      <c r="ER733" s="1594"/>
      <c r="ES733" s="1594"/>
    </row>
    <row r="734" spans="1:149" s="1595" customFormat="1" ht="12.5">
      <c r="A734" s="1644" t="str">
        <f t="shared" si="390"/>
        <v>Organisation</v>
      </c>
      <c r="B734" s="1758"/>
      <c r="C734" s="1758"/>
      <c r="D734" s="1758"/>
      <c r="E734" s="1762"/>
      <c r="F734" s="1592"/>
      <c r="G734" s="1714">
        <f t="shared" si="391"/>
        <v>0</v>
      </c>
      <c r="H734" s="1645"/>
      <c r="I734" s="1714">
        <f t="shared" si="392"/>
        <v>0</v>
      </c>
      <c r="J734" s="1646"/>
      <c r="K734" s="1646"/>
      <c r="L734" s="1592"/>
      <c r="M734" s="1597"/>
      <c r="N734" s="1597"/>
      <c r="O734" s="1646"/>
      <c r="P734" s="1647"/>
      <c r="Q734" s="1647"/>
      <c r="R734" s="1648"/>
      <c r="S734" s="1603"/>
      <c r="T734" s="1649"/>
      <c r="U734" s="1649"/>
      <c r="V734" s="1649"/>
      <c r="W734" s="1649"/>
      <c r="X734" s="1649"/>
      <c r="Y734" s="1649"/>
      <c r="Z734" s="1649"/>
      <c r="AA734" s="1649"/>
      <c r="AB734" s="1649"/>
      <c r="AC734" s="1649"/>
      <c r="AD734" s="1649"/>
      <c r="AE734" s="1649"/>
      <c r="AF734" s="1610">
        <f t="shared" si="371"/>
        <v>0</v>
      </c>
      <c r="AG734" s="1649"/>
      <c r="AH734" s="1649"/>
      <c r="AI734" s="1649"/>
      <c r="AJ734" s="1649"/>
      <c r="AK734" s="1649"/>
      <c r="AL734" s="1649"/>
      <c r="AM734" s="1649"/>
      <c r="AN734" s="1649"/>
      <c r="AO734" s="1649"/>
      <c r="AP734" s="1649"/>
      <c r="AQ734" s="1649"/>
      <c r="AR734" s="1709"/>
      <c r="AS734" s="1779">
        <f t="shared" si="372"/>
        <v>0</v>
      </c>
      <c r="AT734" s="1711">
        <f t="shared" si="393"/>
        <v>0</v>
      </c>
      <c r="AU734" s="1611">
        <f t="shared" si="373"/>
        <v>0</v>
      </c>
      <c r="AV734" s="1611">
        <f t="shared" si="374"/>
        <v>0</v>
      </c>
      <c r="AW734" s="1611">
        <f t="shared" si="375"/>
        <v>0</v>
      </c>
      <c r="AX734" s="1611">
        <f t="shared" si="376"/>
        <v>0</v>
      </c>
      <c r="AY734" s="1611">
        <f t="shared" si="377"/>
        <v>0</v>
      </c>
      <c r="AZ734" s="1611">
        <f t="shared" si="378"/>
        <v>0</v>
      </c>
      <c r="BA734" s="1611">
        <f t="shared" si="379"/>
        <v>0</v>
      </c>
      <c r="BB734" s="1611">
        <f t="shared" si="380"/>
        <v>0</v>
      </c>
      <c r="BC734" s="1611">
        <f t="shared" si="381"/>
        <v>0</v>
      </c>
      <c r="BD734" s="1611">
        <f t="shared" si="382"/>
        <v>0</v>
      </c>
      <c r="BE734" s="1611">
        <f t="shared" si="383"/>
        <v>0</v>
      </c>
      <c r="BF734" s="1611">
        <f t="shared" si="384"/>
        <v>0</v>
      </c>
      <c r="BG734" s="1611">
        <f t="shared" si="394"/>
        <v>0</v>
      </c>
      <c r="BH734" s="1611" t="str">
        <f t="shared" si="395"/>
        <v/>
      </c>
      <c r="BI734" s="1611" t="str">
        <f t="shared" si="396"/>
        <v/>
      </c>
      <c r="BJ734" s="1611" t="str">
        <f t="shared" si="385"/>
        <v/>
      </c>
      <c r="BK734" s="1611" t="str">
        <f t="shared" si="386"/>
        <v/>
      </c>
      <c r="BL734" s="1611" t="str">
        <f t="shared" ca="1" si="387"/>
        <v/>
      </c>
      <c r="BM734" s="1611" t="str">
        <f t="shared" si="397"/>
        <v/>
      </c>
      <c r="BN734" s="1611" t="str">
        <f t="shared" si="388"/>
        <v/>
      </c>
      <c r="BO734" s="1611" t="str">
        <f t="shared" si="389"/>
        <v/>
      </c>
      <c r="BP734" s="1611" t="str">
        <f t="shared" si="398"/>
        <v/>
      </c>
      <c r="BQ734" s="1611" t="str">
        <f t="shared" si="399"/>
        <v/>
      </c>
      <c r="BR734" s="1611" t="str">
        <f t="shared" si="400"/>
        <v/>
      </c>
      <c r="BS734" s="1611" t="str">
        <f t="shared" si="401"/>
        <v/>
      </c>
      <c r="BT734" s="1611" t="str">
        <f t="shared" si="402"/>
        <v/>
      </c>
      <c r="BU734" s="1731">
        <f t="shared" ca="1" si="403"/>
        <v>0</v>
      </c>
      <c r="BV734" s="1594"/>
      <c r="BW734" s="1594"/>
      <c r="BX734" s="1594"/>
      <c r="BY734" s="1594"/>
      <c r="BZ734" s="1594"/>
      <c r="CA734" s="1594"/>
      <c r="CB734" s="1594"/>
      <c r="CC734" s="1594"/>
      <c r="CD734" s="1594"/>
      <c r="CE734" s="1594"/>
      <c r="CF734" s="1594"/>
      <c r="CG734" s="1594"/>
      <c r="CH734" s="1594"/>
      <c r="CI734" s="1594"/>
      <c r="CJ734" s="1594"/>
      <c r="CK734" s="1594"/>
      <c r="CL734" s="1594"/>
      <c r="CM734" s="1594"/>
      <c r="CN734" s="1594"/>
      <c r="CO734" s="1594"/>
      <c r="CP734" s="1594"/>
      <c r="CQ734" s="1594"/>
      <c r="CR734" s="1594"/>
      <c r="CS734" s="1594"/>
      <c r="CT734" s="1594"/>
      <c r="CU734" s="1594"/>
      <c r="CV734" s="1594"/>
      <c r="CW734" s="1594"/>
      <c r="CX734" s="1594"/>
      <c r="CY734" s="1594"/>
      <c r="CZ734" s="1594"/>
      <c r="DA734" s="1594"/>
      <c r="DB734" s="1594"/>
      <c r="DC734" s="1594"/>
      <c r="DD734" s="1594"/>
      <c r="DE734" s="1594"/>
      <c r="DF734" s="1594"/>
      <c r="DG734" s="1594"/>
      <c r="DH734" s="1594"/>
      <c r="DI734" s="1594"/>
      <c r="DJ734" s="1594"/>
      <c r="DK734" s="1594"/>
      <c r="DL734" s="1594"/>
      <c r="DM734" s="1594"/>
      <c r="DN734" s="1594"/>
      <c r="DO734" s="1594"/>
      <c r="DP734" s="1594"/>
      <c r="DQ734" s="1594"/>
      <c r="DR734" s="1594"/>
      <c r="DS734" s="1594"/>
      <c r="DT734" s="1594"/>
      <c r="DU734" s="1594"/>
      <c r="DV734" s="1594"/>
      <c r="DW734" s="1594"/>
      <c r="DX734" s="1594"/>
      <c r="DY734" s="1594"/>
      <c r="DZ734" s="1594"/>
      <c r="EA734" s="1594"/>
      <c r="EB734" s="1594"/>
      <c r="EC734" s="1594"/>
      <c r="ED734" s="1594"/>
      <c r="EE734" s="1594"/>
      <c r="EF734" s="1594"/>
      <c r="EG734" s="1594"/>
      <c r="EH734" s="1594"/>
      <c r="EI734" s="1594"/>
      <c r="EJ734" s="1594"/>
      <c r="EK734" s="1594"/>
      <c r="EL734" s="1594"/>
      <c r="EM734" s="1594"/>
      <c r="EN734" s="1594"/>
      <c r="EO734" s="1594"/>
      <c r="EP734" s="1594"/>
      <c r="EQ734" s="1594"/>
      <c r="ER734" s="1594"/>
      <c r="ES734" s="1594"/>
    </row>
    <row r="735" spans="1:149" s="1595" customFormat="1" ht="12.5">
      <c r="A735" s="1644" t="str">
        <f t="shared" si="390"/>
        <v>Organisation</v>
      </c>
      <c r="B735" s="1758"/>
      <c r="C735" s="1758"/>
      <c r="D735" s="1758"/>
      <c r="E735" s="1762"/>
      <c r="F735" s="1592"/>
      <c r="G735" s="1714">
        <f t="shared" si="391"/>
        <v>0</v>
      </c>
      <c r="H735" s="1645"/>
      <c r="I735" s="1714">
        <f t="shared" si="392"/>
        <v>0</v>
      </c>
      <c r="J735" s="1646"/>
      <c r="K735" s="1646"/>
      <c r="L735" s="1592"/>
      <c r="M735" s="1597"/>
      <c r="N735" s="1597"/>
      <c r="O735" s="1646"/>
      <c r="P735" s="1647"/>
      <c r="Q735" s="1647"/>
      <c r="R735" s="1648"/>
      <c r="S735" s="1603"/>
      <c r="T735" s="1649"/>
      <c r="U735" s="1649"/>
      <c r="V735" s="1649"/>
      <c r="W735" s="1649"/>
      <c r="X735" s="1649"/>
      <c r="Y735" s="1649"/>
      <c r="Z735" s="1649"/>
      <c r="AA735" s="1649"/>
      <c r="AB735" s="1649"/>
      <c r="AC735" s="1649"/>
      <c r="AD735" s="1649"/>
      <c r="AE735" s="1649"/>
      <c r="AF735" s="1610">
        <f t="shared" si="371"/>
        <v>0</v>
      </c>
      <c r="AG735" s="1649"/>
      <c r="AH735" s="1649"/>
      <c r="AI735" s="1649"/>
      <c r="AJ735" s="1649"/>
      <c r="AK735" s="1649"/>
      <c r="AL735" s="1649"/>
      <c r="AM735" s="1649"/>
      <c r="AN735" s="1649"/>
      <c r="AO735" s="1649"/>
      <c r="AP735" s="1649"/>
      <c r="AQ735" s="1649"/>
      <c r="AR735" s="1709"/>
      <c r="AS735" s="1779">
        <f t="shared" si="372"/>
        <v>0</v>
      </c>
      <c r="AT735" s="1711">
        <f t="shared" si="393"/>
        <v>0</v>
      </c>
      <c r="AU735" s="1611">
        <f t="shared" si="373"/>
        <v>0</v>
      </c>
      <c r="AV735" s="1611">
        <f t="shared" si="374"/>
        <v>0</v>
      </c>
      <c r="AW735" s="1611">
        <f t="shared" si="375"/>
        <v>0</v>
      </c>
      <c r="AX735" s="1611">
        <f t="shared" si="376"/>
        <v>0</v>
      </c>
      <c r="AY735" s="1611">
        <f t="shared" si="377"/>
        <v>0</v>
      </c>
      <c r="AZ735" s="1611">
        <f t="shared" si="378"/>
        <v>0</v>
      </c>
      <c r="BA735" s="1611">
        <f t="shared" si="379"/>
        <v>0</v>
      </c>
      <c r="BB735" s="1611">
        <f t="shared" si="380"/>
        <v>0</v>
      </c>
      <c r="BC735" s="1611">
        <f t="shared" si="381"/>
        <v>0</v>
      </c>
      <c r="BD735" s="1611">
        <f t="shared" si="382"/>
        <v>0</v>
      </c>
      <c r="BE735" s="1611">
        <f t="shared" si="383"/>
        <v>0</v>
      </c>
      <c r="BF735" s="1611">
        <f t="shared" si="384"/>
        <v>0</v>
      </c>
      <c r="BG735" s="1611">
        <f t="shared" si="394"/>
        <v>0</v>
      </c>
      <c r="BH735" s="1611" t="str">
        <f t="shared" si="395"/>
        <v/>
      </c>
      <c r="BI735" s="1611" t="str">
        <f t="shared" si="396"/>
        <v/>
      </c>
      <c r="BJ735" s="1611" t="str">
        <f t="shared" si="385"/>
        <v/>
      </c>
      <c r="BK735" s="1611" t="str">
        <f t="shared" si="386"/>
        <v/>
      </c>
      <c r="BL735" s="1611" t="str">
        <f t="shared" ca="1" si="387"/>
        <v/>
      </c>
      <c r="BM735" s="1611" t="str">
        <f t="shared" si="397"/>
        <v/>
      </c>
      <c r="BN735" s="1611" t="str">
        <f t="shared" si="388"/>
        <v/>
      </c>
      <c r="BO735" s="1611" t="str">
        <f t="shared" si="389"/>
        <v/>
      </c>
      <c r="BP735" s="1611" t="str">
        <f t="shared" si="398"/>
        <v/>
      </c>
      <c r="BQ735" s="1611" t="str">
        <f t="shared" si="399"/>
        <v/>
      </c>
      <c r="BR735" s="1611" t="str">
        <f t="shared" si="400"/>
        <v/>
      </c>
      <c r="BS735" s="1611" t="str">
        <f t="shared" si="401"/>
        <v/>
      </c>
      <c r="BT735" s="1611" t="str">
        <f t="shared" si="402"/>
        <v/>
      </c>
      <c r="BU735" s="1731">
        <f t="shared" ca="1" si="403"/>
        <v>0</v>
      </c>
      <c r="BV735" s="1594"/>
      <c r="BW735" s="1594"/>
      <c r="BX735" s="1594"/>
      <c r="BY735" s="1594"/>
      <c r="BZ735" s="1594"/>
      <c r="CA735" s="1594"/>
      <c r="CB735" s="1594"/>
      <c r="CC735" s="1594"/>
      <c r="CD735" s="1594"/>
      <c r="CE735" s="1594"/>
      <c r="CF735" s="1594"/>
      <c r="CG735" s="1594"/>
      <c r="CH735" s="1594"/>
      <c r="CI735" s="1594"/>
      <c r="CJ735" s="1594"/>
      <c r="CK735" s="1594"/>
      <c r="CL735" s="1594"/>
      <c r="CM735" s="1594"/>
      <c r="CN735" s="1594"/>
      <c r="CO735" s="1594"/>
      <c r="CP735" s="1594"/>
      <c r="CQ735" s="1594"/>
      <c r="CR735" s="1594"/>
      <c r="CS735" s="1594"/>
      <c r="CT735" s="1594"/>
      <c r="CU735" s="1594"/>
      <c r="CV735" s="1594"/>
      <c r="CW735" s="1594"/>
      <c r="CX735" s="1594"/>
      <c r="CY735" s="1594"/>
      <c r="CZ735" s="1594"/>
      <c r="DA735" s="1594"/>
      <c r="DB735" s="1594"/>
      <c r="DC735" s="1594"/>
      <c r="DD735" s="1594"/>
      <c r="DE735" s="1594"/>
      <c r="DF735" s="1594"/>
      <c r="DG735" s="1594"/>
      <c r="DH735" s="1594"/>
      <c r="DI735" s="1594"/>
      <c r="DJ735" s="1594"/>
      <c r="DK735" s="1594"/>
      <c r="DL735" s="1594"/>
      <c r="DM735" s="1594"/>
      <c r="DN735" s="1594"/>
      <c r="DO735" s="1594"/>
      <c r="DP735" s="1594"/>
      <c r="DQ735" s="1594"/>
      <c r="DR735" s="1594"/>
      <c r="DS735" s="1594"/>
      <c r="DT735" s="1594"/>
      <c r="DU735" s="1594"/>
      <c r="DV735" s="1594"/>
      <c r="DW735" s="1594"/>
      <c r="DX735" s="1594"/>
      <c r="DY735" s="1594"/>
      <c r="DZ735" s="1594"/>
      <c r="EA735" s="1594"/>
      <c r="EB735" s="1594"/>
      <c r="EC735" s="1594"/>
      <c r="ED735" s="1594"/>
      <c r="EE735" s="1594"/>
      <c r="EF735" s="1594"/>
      <c r="EG735" s="1594"/>
      <c r="EH735" s="1594"/>
      <c r="EI735" s="1594"/>
      <c r="EJ735" s="1594"/>
      <c r="EK735" s="1594"/>
      <c r="EL735" s="1594"/>
      <c r="EM735" s="1594"/>
      <c r="EN735" s="1594"/>
      <c r="EO735" s="1594"/>
      <c r="EP735" s="1594"/>
      <c r="EQ735" s="1594"/>
      <c r="ER735" s="1594"/>
      <c r="ES735" s="1594"/>
    </row>
    <row r="736" spans="1:149" s="1595" customFormat="1" ht="12.5">
      <c r="A736" s="1644" t="str">
        <f t="shared" si="390"/>
        <v>Organisation</v>
      </c>
      <c r="B736" s="1758"/>
      <c r="C736" s="1758"/>
      <c r="D736" s="1758"/>
      <c r="E736" s="1762"/>
      <c r="F736" s="1592"/>
      <c r="G736" s="1714">
        <f t="shared" si="391"/>
        <v>0</v>
      </c>
      <c r="H736" s="1645"/>
      <c r="I736" s="1714">
        <f t="shared" si="392"/>
        <v>0</v>
      </c>
      <c r="J736" s="1646"/>
      <c r="K736" s="1646"/>
      <c r="L736" s="1592"/>
      <c r="M736" s="1597"/>
      <c r="N736" s="1597"/>
      <c r="O736" s="1646"/>
      <c r="P736" s="1647"/>
      <c r="Q736" s="1647"/>
      <c r="R736" s="1648"/>
      <c r="S736" s="1603"/>
      <c r="T736" s="1649"/>
      <c r="U736" s="1649"/>
      <c r="V736" s="1649"/>
      <c r="W736" s="1649"/>
      <c r="X736" s="1649"/>
      <c r="Y736" s="1649"/>
      <c r="Z736" s="1649"/>
      <c r="AA736" s="1649"/>
      <c r="AB736" s="1649"/>
      <c r="AC736" s="1649"/>
      <c r="AD736" s="1649"/>
      <c r="AE736" s="1649"/>
      <c r="AF736" s="1610">
        <f t="shared" si="371"/>
        <v>0</v>
      </c>
      <c r="AG736" s="1649"/>
      <c r="AH736" s="1649"/>
      <c r="AI736" s="1649"/>
      <c r="AJ736" s="1649"/>
      <c r="AK736" s="1649"/>
      <c r="AL736" s="1649"/>
      <c r="AM736" s="1649"/>
      <c r="AN736" s="1649"/>
      <c r="AO736" s="1649"/>
      <c r="AP736" s="1649"/>
      <c r="AQ736" s="1649"/>
      <c r="AR736" s="1709"/>
      <c r="AS736" s="1779">
        <f t="shared" si="372"/>
        <v>0</v>
      </c>
      <c r="AT736" s="1711">
        <f t="shared" si="393"/>
        <v>0</v>
      </c>
      <c r="AU736" s="1611">
        <f t="shared" si="373"/>
        <v>0</v>
      </c>
      <c r="AV736" s="1611">
        <f t="shared" si="374"/>
        <v>0</v>
      </c>
      <c r="AW736" s="1611">
        <f t="shared" si="375"/>
        <v>0</v>
      </c>
      <c r="AX736" s="1611">
        <f t="shared" si="376"/>
        <v>0</v>
      </c>
      <c r="AY736" s="1611">
        <f t="shared" si="377"/>
        <v>0</v>
      </c>
      <c r="AZ736" s="1611">
        <f t="shared" si="378"/>
        <v>0</v>
      </c>
      <c r="BA736" s="1611">
        <f t="shared" si="379"/>
        <v>0</v>
      </c>
      <c r="BB736" s="1611">
        <f t="shared" si="380"/>
        <v>0</v>
      </c>
      <c r="BC736" s="1611">
        <f t="shared" si="381"/>
        <v>0</v>
      </c>
      <c r="BD736" s="1611">
        <f t="shared" si="382"/>
        <v>0</v>
      </c>
      <c r="BE736" s="1611">
        <f t="shared" si="383"/>
        <v>0</v>
      </c>
      <c r="BF736" s="1611">
        <f t="shared" si="384"/>
        <v>0</v>
      </c>
      <c r="BG736" s="1611">
        <f t="shared" si="394"/>
        <v>0</v>
      </c>
      <c r="BH736" s="1611" t="str">
        <f t="shared" si="395"/>
        <v/>
      </c>
      <c r="BI736" s="1611" t="str">
        <f t="shared" si="396"/>
        <v/>
      </c>
      <c r="BJ736" s="1611" t="str">
        <f t="shared" si="385"/>
        <v/>
      </c>
      <c r="BK736" s="1611" t="str">
        <f t="shared" si="386"/>
        <v/>
      </c>
      <c r="BL736" s="1611" t="str">
        <f t="shared" ca="1" si="387"/>
        <v/>
      </c>
      <c r="BM736" s="1611" t="str">
        <f t="shared" si="397"/>
        <v/>
      </c>
      <c r="BN736" s="1611" t="str">
        <f t="shared" si="388"/>
        <v/>
      </c>
      <c r="BO736" s="1611" t="str">
        <f t="shared" si="389"/>
        <v/>
      </c>
      <c r="BP736" s="1611" t="str">
        <f t="shared" si="398"/>
        <v/>
      </c>
      <c r="BQ736" s="1611" t="str">
        <f t="shared" si="399"/>
        <v/>
      </c>
      <c r="BR736" s="1611" t="str">
        <f t="shared" si="400"/>
        <v/>
      </c>
      <c r="BS736" s="1611" t="str">
        <f t="shared" si="401"/>
        <v/>
      </c>
      <c r="BT736" s="1611" t="str">
        <f t="shared" si="402"/>
        <v/>
      </c>
      <c r="BU736" s="1731">
        <f t="shared" ca="1" si="403"/>
        <v>0</v>
      </c>
      <c r="BV736" s="1594"/>
      <c r="BW736" s="1594"/>
      <c r="BX736" s="1594"/>
      <c r="BY736" s="1594"/>
      <c r="BZ736" s="1594"/>
      <c r="CA736" s="1594"/>
      <c r="CB736" s="1594"/>
      <c r="CC736" s="1594"/>
      <c r="CD736" s="1594"/>
      <c r="CE736" s="1594"/>
      <c r="CF736" s="1594"/>
      <c r="CG736" s="1594"/>
      <c r="CH736" s="1594"/>
      <c r="CI736" s="1594"/>
      <c r="CJ736" s="1594"/>
      <c r="CK736" s="1594"/>
      <c r="CL736" s="1594"/>
      <c r="CM736" s="1594"/>
      <c r="CN736" s="1594"/>
      <c r="CO736" s="1594"/>
      <c r="CP736" s="1594"/>
      <c r="CQ736" s="1594"/>
      <c r="CR736" s="1594"/>
      <c r="CS736" s="1594"/>
      <c r="CT736" s="1594"/>
      <c r="CU736" s="1594"/>
      <c r="CV736" s="1594"/>
      <c r="CW736" s="1594"/>
      <c r="CX736" s="1594"/>
      <c r="CY736" s="1594"/>
      <c r="CZ736" s="1594"/>
      <c r="DA736" s="1594"/>
      <c r="DB736" s="1594"/>
      <c r="DC736" s="1594"/>
      <c r="DD736" s="1594"/>
      <c r="DE736" s="1594"/>
      <c r="DF736" s="1594"/>
      <c r="DG736" s="1594"/>
      <c r="DH736" s="1594"/>
      <c r="DI736" s="1594"/>
      <c r="DJ736" s="1594"/>
      <c r="DK736" s="1594"/>
      <c r="DL736" s="1594"/>
      <c r="DM736" s="1594"/>
      <c r="DN736" s="1594"/>
      <c r="DO736" s="1594"/>
      <c r="DP736" s="1594"/>
      <c r="DQ736" s="1594"/>
      <c r="DR736" s="1594"/>
      <c r="DS736" s="1594"/>
      <c r="DT736" s="1594"/>
      <c r="DU736" s="1594"/>
      <c r="DV736" s="1594"/>
      <c r="DW736" s="1594"/>
      <c r="DX736" s="1594"/>
      <c r="DY736" s="1594"/>
      <c r="DZ736" s="1594"/>
      <c r="EA736" s="1594"/>
      <c r="EB736" s="1594"/>
      <c r="EC736" s="1594"/>
      <c r="ED736" s="1594"/>
      <c r="EE736" s="1594"/>
      <c r="EF736" s="1594"/>
      <c r="EG736" s="1594"/>
      <c r="EH736" s="1594"/>
      <c r="EI736" s="1594"/>
      <c r="EJ736" s="1594"/>
      <c r="EK736" s="1594"/>
      <c r="EL736" s="1594"/>
      <c r="EM736" s="1594"/>
      <c r="EN736" s="1594"/>
      <c r="EO736" s="1594"/>
      <c r="EP736" s="1594"/>
      <c r="EQ736" s="1594"/>
      <c r="ER736" s="1594"/>
      <c r="ES736" s="1594"/>
    </row>
    <row r="737" spans="1:149" s="1595" customFormat="1" ht="12.5">
      <c r="A737" s="1644" t="str">
        <f t="shared" si="390"/>
        <v>Organisation</v>
      </c>
      <c r="B737" s="1758"/>
      <c r="C737" s="1758"/>
      <c r="D737" s="1758"/>
      <c r="E737" s="1759"/>
      <c r="F737" s="1592"/>
      <c r="G737" s="1714">
        <f t="shared" si="391"/>
        <v>0</v>
      </c>
      <c r="H737" s="1645"/>
      <c r="I737" s="1714">
        <f t="shared" si="392"/>
        <v>0</v>
      </c>
      <c r="J737" s="1646"/>
      <c r="K737" s="1646"/>
      <c r="L737" s="1592"/>
      <c r="M737" s="1597"/>
      <c r="N737" s="1597"/>
      <c r="O737" s="1646"/>
      <c r="P737" s="1647"/>
      <c r="Q737" s="1647"/>
      <c r="R737" s="1648"/>
      <c r="S737" s="1603"/>
      <c r="T737" s="1649"/>
      <c r="U737" s="1649"/>
      <c r="V737" s="1649"/>
      <c r="W737" s="1649"/>
      <c r="X737" s="1649"/>
      <c r="Y737" s="1649"/>
      <c r="Z737" s="1649"/>
      <c r="AA737" s="1649"/>
      <c r="AB737" s="1649"/>
      <c r="AC737" s="1649"/>
      <c r="AD737" s="1649"/>
      <c r="AE737" s="1649"/>
      <c r="AF737" s="1610">
        <f t="shared" si="371"/>
        <v>0</v>
      </c>
      <c r="AG737" s="1649"/>
      <c r="AH737" s="1649"/>
      <c r="AI737" s="1649"/>
      <c r="AJ737" s="1649"/>
      <c r="AK737" s="1649"/>
      <c r="AL737" s="1649"/>
      <c r="AM737" s="1649"/>
      <c r="AN737" s="1649"/>
      <c r="AO737" s="1649"/>
      <c r="AP737" s="1649"/>
      <c r="AQ737" s="1649"/>
      <c r="AR737" s="1709"/>
      <c r="AS737" s="1779">
        <f t="shared" si="372"/>
        <v>0</v>
      </c>
      <c r="AT737" s="1711">
        <f t="shared" si="393"/>
        <v>0</v>
      </c>
      <c r="AU737" s="1611">
        <f t="shared" si="373"/>
        <v>0</v>
      </c>
      <c r="AV737" s="1611">
        <f t="shared" si="374"/>
        <v>0</v>
      </c>
      <c r="AW737" s="1611">
        <f t="shared" si="375"/>
        <v>0</v>
      </c>
      <c r="AX737" s="1611">
        <f t="shared" si="376"/>
        <v>0</v>
      </c>
      <c r="AY737" s="1611">
        <f t="shared" si="377"/>
        <v>0</v>
      </c>
      <c r="AZ737" s="1611">
        <f t="shared" si="378"/>
        <v>0</v>
      </c>
      <c r="BA737" s="1611">
        <f t="shared" si="379"/>
        <v>0</v>
      </c>
      <c r="BB737" s="1611">
        <f t="shared" si="380"/>
        <v>0</v>
      </c>
      <c r="BC737" s="1611">
        <f t="shared" si="381"/>
        <v>0</v>
      </c>
      <c r="BD737" s="1611">
        <f t="shared" si="382"/>
        <v>0</v>
      </c>
      <c r="BE737" s="1611">
        <f t="shared" si="383"/>
        <v>0</v>
      </c>
      <c r="BF737" s="1611">
        <f t="shared" si="384"/>
        <v>0</v>
      </c>
      <c r="BG737" s="1611">
        <f t="shared" si="394"/>
        <v>0</v>
      </c>
      <c r="BH737" s="1611" t="str">
        <f t="shared" si="395"/>
        <v/>
      </c>
      <c r="BI737" s="1611" t="str">
        <f t="shared" si="396"/>
        <v/>
      </c>
      <c r="BJ737" s="1611" t="str">
        <f t="shared" si="385"/>
        <v/>
      </c>
      <c r="BK737" s="1611" t="str">
        <f t="shared" si="386"/>
        <v/>
      </c>
      <c r="BL737" s="1611" t="str">
        <f t="shared" ca="1" si="387"/>
        <v/>
      </c>
      <c r="BM737" s="1611" t="str">
        <f t="shared" si="397"/>
        <v/>
      </c>
      <c r="BN737" s="1611" t="str">
        <f t="shared" si="388"/>
        <v/>
      </c>
      <c r="BO737" s="1611" t="str">
        <f t="shared" si="389"/>
        <v/>
      </c>
      <c r="BP737" s="1611" t="str">
        <f t="shared" si="398"/>
        <v/>
      </c>
      <c r="BQ737" s="1611" t="str">
        <f t="shared" si="399"/>
        <v/>
      </c>
      <c r="BR737" s="1611" t="str">
        <f t="shared" si="400"/>
        <v/>
      </c>
      <c r="BS737" s="1611" t="str">
        <f t="shared" si="401"/>
        <v/>
      </c>
      <c r="BT737" s="1611" t="str">
        <f t="shared" si="402"/>
        <v/>
      </c>
      <c r="BU737" s="1731">
        <f t="shared" ca="1" si="403"/>
        <v>0</v>
      </c>
      <c r="BV737" s="1594"/>
      <c r="BW737" s="1594"/>
      <c r="BX737" s="1594"/>
      <c r="BY737" s="1594"/>
      <c r="BZ737" s="1594"/>
      <c r="CA737" s="1594"/>
      <c r="CB737" s="1594"/>
      <c r="CC737" s="1594"/>
      <c r="CD737" s="1594"/>
      <c r="CE737" s="1594"/>
      <c r="CF737" s="1594"/>
      <c r="CG737" s="1594"/>
      <c r="CH737" s="1594"/>
      <c r="CI737" s="1594"/>
      <c r="CJ737" s="1594"/>
      <c r="CK737" s="1594"/>
      <c r="CL737" s="1594"/>
      <c r="CM737" s="1594"/>
      <c r="CN737" s="1594"/>
      <c r="CO737" s="1594"/>
      <c r="CP737" s="1594"/>
      <c r="CQ737" s="1594"/>
      <c r="CR737" s="1594"/>
      <c r="CS737" s="1594"/>
      <c r="CT737" s="1594"/>
      <c r="CU737" s="1594"/>
      <c r="CV737" s="1594"/>
      <c r="CW737" s="1594"/>
      <c r="CX737" s="1594"/>
      <c r="CY737" s="1594"/>
      <c r="CZ737" s="1594"/>
      <c r="DA737" s="1594"/>
      <c r="DB737" s="1594"/>
      <c r="DC737" s="1594"/>
      <c r="DD737" s="1594"/>
      <c r="DE737" s="1594"/>
      <c r="DF737" s="1594"/>
      <c r="DG737" s="1594"/>
      <c r="DH737" s="1594"/>
      <c r="DI737" s="1594"/>
      <c r="DJ737" s="1594"/>
      <c r="DK737" s="1594"/>
      <c r="DL737" s="1594"/>
      <c r="DM737" s="1594"/>
      <c r="DN737" s="1594"/>
      <c r="DO737" s="1594"/>
      <c r="DP737" s="1594"/>
      <c r="DQ737" s="1594"/>
      <c r="DR737" s="1594"/>
      <c r="DS737" s="1594"/>
      <c r="DT737" s="1594"/>
      <c r="DU737" s="1594"/>
      <c r="DV737" s="1594"/>
      <c r="DW737" s="1594"/>
      <c r="DX737" s="1594"/>
      <c r="DY737" s="1594"/>
      <c r="DZ737" s="1594"/>
      <c r="EA737" s="1594"/>
      <c r="EB737" s="1594"/>
      <c r="EC737" s="1594"/>
      <c r="ED737" s="1594"/>
      <c r="EE737" s="1594"/>
      <c r="EF737" s="1594"/>
      <c r="EG737" s="1594"/>
      <c r="EH737" s="1594"/>
      <c r="EI737" s="1594"/>
      <c r="EJ737" s="1594"/>
      <c r="EK737" s="1594"/>
      <c r="EL737" s="1594"/>
      <c r="EM737" s="1594"/>
      <c r="EN737" s="1594"/>
      <c r="EO737" s="1594"/>
      <c r="EP737" s="1594"/>
      <c r="EQ737" s="1594"/>
      <c r="ER737" s="1594"/>
      <c r="ES737" s="1594"/>
    </row>
    <row r="738" spans="1:149" s="1595" customFormat="1" ht="12.5">
      <c r="A738" s="1644" t="str">
        <f t="shared" si="390"/>
        <v>Organisation</v>
      </c>
      <c r="B738" s="1758"/>
      <c r="C738" s="1758"/>
      <c r="D738" s="1758"/>
      <c r="E738" s="1759"/>
      <c r="F738" s="1592"/>
      <c r="G738" s="1714">
        <f t="shared" si="391"/>
        <v>0</v>
      </c>
      <c r="H738" s="1645"/>
      <c r="I738" s="1714">
        <f t="shared" si="392"/>
        <v>0</v>
      </c>
      <c r="J738" s="1646"/>
      <c r="K738" s="1646"/>
      <c r="L738" s="1592"/>
      <c r="M738" s="1597"/>
      <c r="N738" s="1597"/>
      <c r="O738" s="1646"/>
      <c r="P738" s="1647"/>
      <c r="Q738" s="1647"/>
      <c r="R738" s="1648"/>
      <c r="S738" s="1603"/>
      <c r="T738" s="1649"/>
      <c r="U738" s="1649"/>
      <c r="V738" s="1649"/>
      <c r="W738" s="1649"/>
      <c r="X738" s="1649"/>
      <c r="Y738" s="1649"/>
      <c r="Z738" s="1649"/>
      <c r="AA738" s="1649"/>
      <c r="AB738" s="1649"/>
      <c r="AC738" s="1649"/>
      <c r="AD738" s="1649"/>
      <c r="AE738" s="1649"/>
      <c r="AF738" s="1610">
        <f t="shared" si="371"/>
        <v>0</v>
      </c>
      <c r="AG738" s="1649"/>
      <c r="AH738" s="1649"/>
      <c r="AI738" s="1649"/>
      <c r="AJ738" s="1649"/>
      <c r="AK738" s="1649"/>
      <c r="AL738" s="1649"/>
      <c r="AM738" s="1649"/>
      <c r="AN738" s="1649"/>
      <c r="AO738" s="1649"/>
      <c r="AP738" s="1649"/>
      <c r="AQ738" s="1649"/>
      <c r="AR738" s="1709"/>
      <c r="AS738" s="1779">
        <f t="shared" si="372"/>
        <v>0</v>
      </c>
      <c r="AT738" s="1711">
        <f t="shared" si="393"/>
        <v>0</v>
      </c>
      <c r="AU738" s="1611">
        <f t="shared" si="373"/>
        <v>0</v>
      </c>
      <c r="AV738" s="1611">
        <f t="shared" si="374"/>
        <v>0</v>
      </c>
      <c r="AW738" s="1611">
        <f t="shared" si="375"/>
        <v>0</v>
      </c>
      <c r="AX738" s="1611">
        <f t="shared" si="376"/>
        <v>0</v>
      </c>
      <c r="AY738" s="1611">
        <f t="shared" si="377"/>
        <v>0</v>
      </c>
      <c r="AZ738" s="1611">
        <f t="shared" si="378"/>
        <v>0</v>
      </c>
      <c r="BA738" s="1611">
        <f t="shared" si="379"/>
        <v>0</v>
      </c>
      <c r="BB738" s="1611">
        <f t="shared" si="380"/>
        <v>0</v>
      </c>
      <c r="BC738" s="1611">
        <f t="shared" si="381"/>
        <v>0</v>
      </c>
      <c r="BD738" s="1611">
        <f t="shared" si="382"/>
        <v>0</v>
      </c>
      <c r="BE738" s="1611">
        <f t="shared" si="383"/>
        <v>0</v>
      </c>
      <c r="BF738" s="1611">
        <f t="shared" si="384"/>
        <v>0</v>
      </c>
      <c r="BG738" s="1611">
        <f t="shared" si="394"/>
        <v>0</v>
      </c>
      <c r="BH738" s="1611" t="str">
        <f t="shared" si="395"/>
        <v/>
      </c>
      <c r="BI738" s="1611" t="str">
        <f t="shared" si="396"/>
        <v/>
      </c>
      <c r="BJ738" s="1611" t="str">
        <f t="shared" si="385"/>
        <v/>
      </c>
      <c r="BK738" s="1611" t="str">
        <f t="shared" si="386"/>
        <v/>
      </c>
      <c r="BL738" s="1611" t="str">
        <f t="shared" ca="1" si="387"/>
        <v/>
      </c>
      <c r="BM738" s="1611" t="str">
        <f t="shared" si="397"/>
        <v/>
      </c>
      <c r="BN738" s="1611" t="str">
        <f t="shared" si="388"/>
        <v/>
      </c>
      <c r="BO738" s="1611" t="str">
        <f t="shared" si="389"/>
        <v/>
      </c>
      <c r="BP738" s="1611" t="str">
        <f t="shared" si="398"/>
        <v/>
      </c>
      <c r="BQ738" s="1611" t="str">
        <f t="shared" si="399"/>
        <v/>
      </c>
      <c r="BR738" s="1611" t="str">
        <f t="shared" si="400"/>
        <v/>
      </c>
      <c r="BS738" s="1611" t="str">
        <f t="shared" si="401"/>
        <v/>
      </c>
      <c r="BT738" s="1611" t="str">
        <f t="shared" si="402"/>
        <v/>
      </c>
      <c r="BU738" s="1731">
        <f t="shared" ca="1" si="403"/>
        <v>0</v>
      </c>
      <c r="BV738" s="1594"/>
      <c r="BW738" s="1594"/>
      <c r="BX738" s="1594"/>
      <c r="BY738" s="1594"/>
      <c r="BZ738" s="1594"/>
      <c r="CA738" s="1594"/>
      <c r="CB738" s="1594"/>
      <c r="CC738" s="1594"/>
      <c r="CD738" s="1594"/>
      <c r="CE738" s="1594"/>
      <c r="CF738" s="1594"/>
      <c r="CG738" s="1594"/>
      <c r="CH738" s="1594"/>
      <c r="CI738" s="1594"/>
      <c r="CJ738" s="1594"/>
      <c r="CK738" s="1594"/>
      <c r="CL738" s="1594"/>
      <c r="CM738" s="1594"/>
      <c r="CN738" s="1594"/>
      <c r="CO738" s="1594"/>
      <c r="CP738" s="1594"/>
      <c r="CQ738" s="1594"/>
      <c r="CR738" s="1594"/>
      <c r="CS738" s="1594"/>
      <c r="CT738" s="1594"/>
      <c r="CU738" s="1594"/>
      <c r="CV738" s="1594"/>
      <c r="CW738" s="1594"/>
      <c r="CX738" s="1594"/>
      <c r="CY738" s="1594"/>
      <c r="CZ738" s="1594"/>
      <c r="DA738" s="1594"/>
      <c r="DB738" s="1594"/>
      <c r="DC738" s="1594"/>
      <c r="DD738" s="1594"/>
      <c r="DE738" s="1594"/>
      <c r="DF738" s="1594"/>
      <c r="DG738" s="1594"/>
      <c r="DH738" s="1594"/>
      <c r="DI738" s="1594"/>
      <c r="DJ738" s="1594"/>
      <c r="DK738" s="1594"/>
      <c r="DL738" s="1594"/>
      <c r="DM738" s="1594"/>
      <c r="DN738" s="1594"/>
      <c r="DO738" s="1594"/>
      <c r="DP738" s="1594"/>
      <c r="DQ738" s="1594"/>
      <c r="DR738" s="1594"/>
      <c r="DS738" s="1594"/>
      <c r="DT738" s="1594"/>
      <c r="DU738" s="1594"/>
      <c r="DV738" s="1594"/>
      <c r="DW738" s="1594"/>
      <c r="DX738" s="1594"/>
      <c r="DY738" s="1594"/>
      <c r="DZ738" s="1594"/>
      <c r="EA738" s="1594"/>
      <c r="EB738" s="1594"/>
      <c r="EC738" s="1594"/>
      <c r="ED738" s="1594"/>
      <c r="EE738" s="1594"/>
      <c r="EF738" s="1594"/>
      <c r="EG738" s="1594"/>
      <c r="EH738" s="1594"/>
      <c r="EI738" s="1594"/>
      <c r="EJ738" s="1594"/>
      <c r="EK738" s="1594"/>
      <c r="EL738" s="1594"/>
      <c r="EM738" s="1594"/>
      <c r="EN738" s="1594"/>
      <c r="EO738" s="1594"/>
      <c r="EP738" s="1594"/>
      <c r="EQ738" s="1594"/>
      <c r="ER738" s="1594"/>
      <c r="ES738" s="1594"/>
    </row>
    <row r="739" spans="1:149" s="1595" customFormat="1" ht="12.5">
      <c r="A739" s="1644" t="str">
        <f t="shared" si="390"/>
        <v>Organisation</v>
      </c>
      <c r="B739" s="1763"/>
      <c r="C739" s="1763"/>
      <c r="D739" s="1763"/>
      <c r="E739" s="1765"/>
      <c r="F739" s="1592"/>
      <c r="G739" s="1714">
        <f t="shared" si="391"/>
        <v>0</v>
      </c>
      <c r="H739" s="1645"/>
      <c r="I739" s="1714">
        <f t="shared" si="392"/>
        <v>0</v>
      </c>
      <c r="J739" s="1654"/>
      <c r="K739" s="1654"/>
      <c r="L739" s="1592"/>
      <c r="M739" s="1599"/>
      <c r="N739" s="1599"/>
      <c r="O739" s="1646"/>
      <c r="P739" s="1647"/>
      <c r="Q739" s="1647"/>
      <c r="R739" s="1648"/>
      <c r="S739" s="1603"/>
      <c r="T739" s="1649"/>
      <c r="U739" s="1649"/>
      <c r="V739" s="1649"/>
      <c r="W739" s="1649"/>
      <c r="X739" s="1649"/>
      <c r="Y739" s="1649"/>
      <c r="Z739" s="1649"/>
      <c r="AA739" s="1649"/>
      <c r="AB739" s="1649"/>
      <c r="AC739" s="1649"/>
      <c r="AD739" s="1649"/>
      <c r="AE739" s="1649"/>
      <c r="AF739" s="1610">
        <f t="shared" si="371"/>
        <v>0</v>
      </c>
      <c r="AG739" s="1649"/>
      <c r="AH739" s="1649"/>
      <c r="AI739" s="1649"/>
      <c r="AJ739" s="1649"/>
      <c r="AK739" s="1649"/>
      <c r="AL739" s="1649"/>
      <c r="AM739" s="1649"/>
      <c r="AN739" s="1649"/>
      <c r="AO739" s="1649"/>
      <c r="AP739" s="1649"/>
      <c r="AQ739" s="1649"/>
      <c r="AR739" s="1709"/>
      <c r="AS739" s="1779">
        <f t="shared" si="372"/>
        <v>0</v>
      </c>
      <c r="AT739" s="1711">
        <f t="shared" si="393"/>
        <v>0</v>
      </c>
      <c r="AU739" s="1611">
        <f t="shared" si="373"/>
        <v>0</v>
      </c>
      <c r="AV739" s="1611">
        <f t="shared" si="374"/>
        <v>0</v>
      </c>
      <c r="AW739" s="1611">
        <f t="shared" si="375"/>
        <v>0</v>
      </c>
      <c r="AX739" s="1611">
        <f t="shared" si="376"/>
        <v>0</v>
      </c>
      <c r="AY739" s="1611">
        <f t="shared" si="377"/>
        <v>0</v>
      </c>
      <c r="AZ739" s="1611">
        <f t="shared" si="378"/>
        <v>0</v>
      </c>
      <c r="BA739" s="1611">
        <f t="shared" si="379"/>
        <v>0</v>
      </c>
      <c r="BB739" s="1611">
        <f t="shared" si="380"/>
        <v>0</v>
      </c>
      <c r="BC739" s="1611">
        <f t="shared" si="381"/>
        <v>0</v>
      </c>
      <c r="BD739" s="1611">
        <f t="shared" si="382"/>
        <v>0</v>
      </c>
      <c r="BE739" s="1611">
        <f t="shared" si="383"/>
        <v>0</v>
      </c>
      <c r="BF739" s="1611">
        <f t="shared" si="384"/>
        <v>0</v>
      </c>
      <c r="BG739" s="1611">
        <f t="shared" si="394"/>
        <v>0</v>
      </c>
      <c r="BH739" s="1611" t="str">
        <f t="shared" si="395"/>
        <v/>
      </c>
      <c r="BI739" s="1611" t="str">
        <f t="shared" si="396"/>
        <v/>
      </c>
      <c r="BJ739" s="1611" t="str">
        <f t="shared" si="385"/>
        <v/>
      </c>
      <c r="BK739" s="1611" t="str">
        <f t="shared" si="386"/>
        <v/>
      </c>
      <c r="BL739" s="1611" t="str">
        <f t="shared" ca="1" si="387"/>
        <v/>
      </c>
      <c r="BM739" s="1611" t="str">
        <f t="shared" si="397"/>
        <v/>
      </c>
      <c r="BN739" s="1611" t="str">
        <f t="shared" si="388"/>
        <v/>
      </c>
      <c r="BO739" s="1611" t="str">
        <f t="shared" si="389"/>
        <v/>
      </c>
      <c r="BP739" s="1611" t="str">
        <f t="shared" si="398"/>
        <v/>
      </c>
      <c r="BQ739" s="1611" t="str">
        <f t="shared" si="399"/>
        <v/>
      </c>
      <c r="BR739" s="1611" t="str">
        <f t="shared" si="400"/>
        <v/>
      </c>
      <c r="BS739" s="1611" t="str">
        <f t="shared" si="401"/>
        <v/>
      </c>
      <c r="BT739" s="1611" t="str">
        <f t="shared" si="402"/>
        <v/>
      </c>
      <c r="BU739" s="1731">
        <f t="shared" ca="1" si="403"/>
        <v>0</v>
      </c>
      <c r="BV739" s="1594"/>
      <c r="BW739" s="1594"/>
      <c r="BX739" s="1594"/>
      <c r="BY739" s="1594"/>
      <c r="BZ739" s="1594"/>
      <c r="CA739" s="1594"/>
      <c r="CB739" s="1594"/>
      <c r="CC739" s="1594"/>
      <c r="CD739" s="1594"/>
      <c r="CE739" s="1594"/>
      <c r="CF739" s="1594"/>
      <c r="CG739" s="1594"/>
      <c r="CH739" s="1594"/>
      <c r="CI739" s="1594"/>
      <c r="CJ739" s="1594"/>
      <c r="CK739" s="1594"/>
      <c r="CL739" s="1594"/>
      <c r="CM739" s="1594"/>
      <c r="CN739" s="1594"/>
      <c r="CO739" s="1594"/>
      <c r="CP739" s="1594"/>
      <c r="CQ739" s="1594"/>
      <c r="CR739" s="1594"/>
      <c r="CS739" s="1594"/>
      <c r="CT739" s="1594"/>
      <c r="CU739" s="1594"/>
      <c r="CV739" s="1594"/>
      <c r="CW739" s="1594"/>
      <c r="CX739" s="1594"/>
      <c r="CY739" s="1594"/>
      <c r="CZ739" s="1594"/>
      <c r="DA739" s="1594"/>
      <c r="DB739" s="1594"/>
      <c r="DC739" s="1594"/>
      <c r="DD739" s="1594"/>
      <c r="DE739" s="1594"/>
      <c r="DF739" s="1594"/>
      <c r="DG739" s="1594"/>
      <c r="DH739" s="1594"/>
      <c r="DI739" s="1594"/>
      <c r="DJ739" s="1594"/>
      <c r="DK739" s="1594"/>
      <c r="DL739" s="1594"/>
      <c r="DM739" s="1594"/>
      <c r="DN739" s="1594"/>
      <c r="DO739" s="1594"/>
      <c r="DP739" s="1594"/>
      <c r="DQ739" s="1594"/>
      <c r="DR739" s="1594"/>
      <c r="DS739" s="1594"/>
      <c r="DT739" s="1594"/>
      <c r="DU739" s="1594"/>
      <c r="DV739" s="1594"/>
      <c r="DW739" s="1594"/>
      <c r="DX739" s="1594"/>
      <c r="DY739" s="1594"/>
      <c r="DZ739" s="1594"/>
      <c r="EA739" s="1594"/>
      <c r="EB739" s="1594"/>
      <c r="EC739" s="1594"/>
      <c r="ED739" s="1594"/>
      <c r="EE739" s="1594"/>
      <c r="EF739" s="1594"/>
      <c r="EG739" s="1594"/>
      <c r="EH739" s="1594"/>
      <c r="EI739" s="1594"/>
      <c r="EJ739" s="1594"/>
      <c r="EK739" s="1594"/>
      <c r="EL739" s="1594"/>
      <c r="EM739" s="1594"/>
      <c r="EN739" s="1594"/>
      <c r="EO739" s="1594"/>
      <c r="EP739" s="1594"/>
      <c r="EQ739" s="1594"/>
      <c r="ER739" s="1594"/>
      <c r="ES739" s="1594"/>
    </row>
    <row r="740" spans="1:149" s="1595" customFormat="1" ht="12.5">
      <c r="A740" s="1644" t="str">
        <f t="shared" si="390"/>
        <v>Organisation</v>
      </c>
      <c r="B740" s="1758"/>
      <c r="C740" s="1758"/>
      <c r="D740" s="1758"/>
      <c r="E740" s="1756"/>
      <c r="F740" s="1592"/>
      <c r="G740" s="1714">
        <f t="shared" si="391"/>
        <v>0</v>
      </c>
      <c r="H740" s="1645"/>
      <c r="I740" s="1714">
        <f t="shared" si="392"/>
        <v>0</v>
      </c>
      <c r="J740" s="1646"/>
      <c r="K740" s="1646"/>
      <c r="L740" s="1592"/>
      <c r="M740" s="1597"/>
      <c r="N740" s="1597"/>
      <c r="O740" s="1646"/>
      <c r="P740" s="1647"/>
      <c r="Q740" s="1647"/>
      <c r="R740" s="1648"/>
      <c r="S740" s="1603"/>
      <c r="T740" s="1649"/>
      <c r="U740" s="1649"/>
      <c r="V740" s="1649"/>
      <c r="W740" s="1649"/>
      <c r="X740" s="1649"/>
      <c r="Y740" s="1649"/>
      <c r="Z740" s="1649"/>
      <c r="AA740" s="1649"/>
      <c r="AB740" s="1649"/>
      <c r="AC740" s="1649"/>
      <c r="AD740" s="1649"/>
      <c r="AE740" s="1649"/>
      <c r="AF740" s="1610">
        <f t="shared" si="371"/>
        <v>0</v>
      </c>
      <c r="AG740" s="1649"/>
      <c r="AH740" s="1649"/>
      <c r="AI740" s="1649"/>
      <c r="AJ740" s="1649"/>
      <c r="AK740" s="1649"/>
      <c r="AL740" s="1649"/>
      <c r="AM740" s="1649"/>
      <c r="AN740" s="1649"/>
      <c r="AO740" s="1649"/>
      <c r="AP740" s="1649"/>
      <c r="AQ740" s="1649"/>
      <c r="AR740" s="1709"/>
      <c r="AS740" s="1779">
        <f t="shared" si="372"/>
        <v>0</v>
      </c>
      <c r="AT740" s="1711">
        <f t="shared" si="393"/>
        <v>0</v>
      </c>
      <c r="AU740" s="1611">
        <f t="shared" si="373"/>
        <v>0</v>
      </c>
      <c r="AV740" s="1611">
        <f t="shared" si="374"/>
        <v>0</v>
      </c>
      <c r="AW740" s="1611">
        <f t="shared" si="375"/>
        <v>0</v>
      </c>
      <c r="AX740" s="1611">
        <f t="shared" si="376"/>
        <v>0</v>
      </c>
      <c r="AY740" s="1611">
        <f t="shared" si="377"/>
        <v>0</v>
      </c>
      <c r="AZ740" s="1611">
        <f t="shared" si="378"/>
        <v>0</v>
      </c>
      <c r="BA740" s="1611">
        <f t="shared" si="379"/>
        <v>0</v>
      </c>
      <c r="BB740" s="1611">
        <f t="shared" si="380"/>
        <v>0</v>
      </c>
      <c r="BC740" s="1611">
        <f t="shared" si="381"/>
        <v>0</v>
      </c>
      <c r="BD740" s="1611">
        <f t="shared" si="382"/>
        <v>0</v>
      </c>
      <c r="BE740" s="1611">
        <f t="shared" si="383"/>
        <v>0</v>
      </c>
      <c r="BF740" s="1611">
        <f t="shared" si="384"/>
        <v>0</v>
      </c>
      <c r="BG740" s="1611">
        <f t="shared" si="394"/>
        <v>0</v>
      </c>
      <c r="BH740" s="1611" t="str">
        <f t="shared" si="395"/>
        <v/>
      </c>
      <c r="BI740" s="1611" t="str">
        <f t="shared" si="396"/>
        <v/>
      </c>
      <c r="BJ740" s="1611" t="str">
        <f t="shared" si="385"/>
        <v/>
      </c>
      <c r="BK740" s="1611" t="str">
        <f t="shared" si="386"/>
        <v/>
      </c>
      <c r="BL740" s="1611" t="str">
        <f t="shared" ca="1" si="387"/>
        <v/>
      </c>
      <c r="BM740" s="1611" t="str">
        <f t="shared" si="397"/>
        <v/>
      </c>
      <c r="BN740" s="1611" t="str">
        <f t="shared" si="388"/>
        <v/>
      </c>
      <c r="BO740" s="1611" t="str">
        <f t="shared" si="389"/>
        <v/>
      </c>
      <c r="BP740" s="1611" t="str">
        <f t="shared" si="398"/>
        <v/>
      </c>
      <c r="BQ740" s="1611" t="str">
        <f t="shared" si="399"/>
        <v/>
      </c>
      <c r="BR740" s="1611" t="str">
        <f t="shared" si="400"/>
        <v/>
      </c>
      <c r="BS740" s="1611" t="str">
        <f t="shared" si="401"/>
        <v/>
      </c>
      <c r="BT740" s="1611" t="str">
        <f t="shared" si="402"/>
        <v/>
      </c>
      <c r="BU740" s="1731">
        <f t="shared" ca="1" si="403"/>
        <v>0</v>
      </c>
      <c r="BV740" s="1594"/>
      <c r="BW740" s="1594"/>
      <c r="BX740" s="1594"/>
      <c r="BY740" s="1594"/>
      <c r="BZ740" s="1594"/>
      <c r="CA740" s="1594"/>
      <c r="CB740" s="1594"/>
      <c r="CC740" s="1594"/>
      <c r="CD740" s="1594"/>
      <c r="CE740" s="1594"/>
      <c r="CF740" s="1594"/>
      <c r="CG740" s="1594"/>
      <c r="CH740" s="1594"/>
      <c r="CI740" s="1594"/>
      <c r="CJ740" s="1594"/>
      <c r="CK740" s="1594"/>
      <c r="CL740" s="1594"/>
      <c r="CM740" s="1594"/>
      <c r="CN740" s="1594"/>
      <c r="CO740" s="1594"/>
      <c r="CP740" s="1594"/>
      <c r="CQ740" s="1594"/>
      <c r="CR740" s="1594"/>
      <c r="CS740" s="1594"/>
      <c r="CT740" s="1594"/>
      <c r="CU740" s="1594"/>
      <c r="CV740" s="1594"/>
      <c r="CW740" s="1594"/>
      <c r="CX740" s="1594"/>
      <c r="CY740" s="1594"/>
      <c r="CZ740" s="1594"/>
      <c r="DA740" s="1594"/>
      <c r="DB740" s="1594"/>
      <c r="DC740" s="1594"/>
      <c r="DD740" s="1594"/>
      <c r="DE740" s="1594"/>
      <c r="DF740" s="1594"/>
      <c r="DG740" s="1594"/>
      <c r="DH740" s="1594"/>
      <c r="DI740" s="1594"/>
      <c r="DJ740" s="1594"/>
      <c r="DK740" s="1594"/>
      <c r="DL740" s="1594"/>
      <c r="DM740" s="1594"/>
      <c r="DN740" s="1594"/>
      <c r="DO740" s="1594"/>
      <c r="DP740" s="1594"/>
      <c r="DQ740" s="1594"/>
      <c r="DR740" s="1594"/>
      <c r="DS740" s="1594"/>
      <c r="DT740" s="1594"/>
      <c r="DU740" s="1594"/>
      <c r="DV740" s="1594"/>
      <c r="DW740" s="1594"/>
      <c r="DX740" s="1594"/>
      <c r="DY740" s="1594"/>
      <c r="DZ740" s="1594"/>
      <c r="EA740" s="1594"/>
      <c r="EB740" s="1594"/>
      <c r="EC740" s="1594"/>
      <c r="ED740" s="1594"/>
      <c r="EE740" s="1594"/>
      <c r="EF740" s="1594"/>
      <c r="EG740" s="1594"/>
      <c r="EH740" s="1594"/>
      <c r="EI740" s="1594"/>
      <c r="EJ740" s="1594"/>
      <c r="EK740" s="1594"/>
      <c r="EL740" s="1594"/>
      <c r="EM740" s="1594"/>
      <c r="EN740" s="1594"/>
      <c r="EO740" s="1594"/>
      <c r="EP740" s="1594"/>
      <c r="EQ740" s="1594"/>
      <c r="ER740" s="1594"/>
      <c r="ES740" s="1594"/>
    </row>
    <row r="741" spans="1:149" s="1595" customFormat="1" ht="12.5">
      <c r="A741" s="1644" t="str">
        <f t="shared" si="390"/>
        <v>Organisation</v>
      </c>
      <c r="B741" s="1758"/>
      <c r="C741" s="1758"/>
      <c r="D741" s="1758"/>
      <c r="E741" s="1592"/>
      <c r="F741" s="1592"/>
      <c r="G741" s="1714">
        <f t="shared" si="391"/>
        <v>0</v>
      </c>
      <c r="H741" s="1645"/>
      <c r="I741" s="1714">
        <f t="shared" si="392"/>
        <v>0</v>
      </c>
      <c r="J741" s="1646"/>
      <c r="K741" s="1646"/>
      <c r="L741" s="1592"/>
      <c r="M741" s="1597"/>
      <c r="N741" s="1597"/>
      <c r="O741" s="1646"/>
      <c r="P741" s="1647"/>
      <c r="Q741" s="1647"/>
      <c r="R741" s="1648"/>
      <c r="S741" s="1603"/>
      <c r="T741" s="1649"/>
      <c r="U741" s="1649"/>
      <c r="V741" s="1649"/>
      <c r="W741" s="1649"/>
      <c r="X741" s="1649"/>
      <c r="Y741" s="1649"/>
      <c r="Z741" s="1649"/>
      <c r="AA741" s="1649"/>
      <c r="AB741" s="1649"/>
      <c r="AC741" s="1649"/>
      <c r="AD741" s="1649"/>
      <c r="AE741" s="1649"/>
      <c r="AF741" s="1610">
        <f t="shared" si="371"/>
        <v>0</v>
      </c>
      <c r="AG741" s="1649"/>
      <c r="AH741" s="1649"/>
      <c r="AI741" s="1649"/>
      <c r="AJ741" s="1649"/>
      <c r="AK741" s="1649"/>
      <c r="AL741" s="1649"/>
      <c r="AM741" s="1649"/>
      <c r="AN741" s="1649"/>
      <c r="AO741" s="1649"/>
      <c r="AP741" s="1649"/>
      <c r="AQ741" s="1649"/>
      <c r="AR741" s="1709"/>
      <c r="AS741" s="1779">
        <f t="shared" si="372"/>
        <v>0</v>
      </c>
      <c r="AT741" s="1711">
        <f t="shared" si="393"/>
        <v>0</v>
      </c>
      <c r="AU741" s="1611">
        <f t="shared" si="373"/>
        <v>0</v>
      </c>
      <c r="AV741" s="1611">
        <f t="shared" si="374"/>
        <v>0</v>
      </c>
      <c r="AW741" s="1611">
        <f t="shared" si="375"/>
        <v>0</v>
      </c>
      <c r="AX741" s="1611">
        <f t="shared" si="376"/>
        <v>0</v>
      </c>
      <c r="AY741" s="1611">
        <f t="shared" si="377"/>
        <v>0</v>
      </c>
      <c r="AZ741" s="1611">
        <f t="shared" si="378"/>
        <v>0</v>
      </c>
      <c r="BA741" s="1611">
        <f t="shared" si="379"/>
        <v>0</v>
      </c>
      <c r="BB741" s="1611">
        <f t="shared" si="380"/>
        <v>0</v>
      </c>
      <c r="BC741" s="1611">
        <f t="shared" si="381"/>
        <v>0</v>
      </c>
      <c r="BD741" s="1611">
        <f t="shared" si="382"/>
        <v>0</v>
      </c>
      <c r="BE741" s="1611">
        <f t="shared" si="383"/>
        <v>0</v>
      </c>
      <c r="BF741" s="1611">
        <f t="shared" si="384"/>
        <v>0</v>
      </c>
      <c r="BG741" s="1611">
        <f t="shared" si="394"/>
        <v>0</v>
      </c>
      <c r="BH741" s="1611" t="str">
        <f t="shared" si="395"/>
        <v/>
      </c>
      <c r="BI741" s="1611" t="str">
        <f t="shared" si="396"/>
        <v/>
      </c>
      <c r="BJ741" s="1611" t="str">
        <f t="shared" si="385"/>
        <v/>
      </c>
      <c r="BK741" s="1611" t="str">
        <f t="shared" si="386"/>
        <v/>
      </c>
      <c r="BL741" s="1611" t="str">
        <f t="shared" ca="1" si="387"/>
        <v/>
      </c>
      <c r="BM741" s="1611" t="str">
        <f t="shared" si="397"/>
        <v/>
      </c>
      <c r="BN741" s="1611" t="str">
        <f t="shared" si="388"/>
        <v/>
      </c>
      <c r="BO741" s="1611" t="str">
        <f t="shared" si="389"/>
        <v/>
      </c>
      <c r="BP741" s="1611" t="str">
        <f t="shared" si="398"/>
        <v/>
      </c>
      <c r="BQ741" s="1611" t="str">
        <f t="shared" si="399"/>
        <v/>
      </c>
      <c r="BR741" s="1611" t="str">
        <f t="shared" si="400"/>
        <v/>
      </c>
      <c r="BS741" s="1611" t="str">
        <f t="shared" si="401"/>
        <v/>
      </c>
      <c r="BT741" s="1611" t="str">
        <f t="shared" si="402"/>
        <v/>
      </c>
      <c r="BU741" s="1731">
        <f t="shared" ca="1" si="403"/>
        <v>0</v>
      </c>
      <c r="BV741" s="1594"/>
      <c r="BW741" s="1594"/>
      <c r="BX741" s="1594"/>
      <c r="BY741" s="1594"/>
      <c r="BZ741" s="1594"/>
      <c r="CA741" s="1594"/>
      <c r="CB741" s="1594"/>
      <c r="CC741" s="1594"/>
      <c r="CD741" s="1594"/>
      <c r="CE741" s="1594"/>
      <c r="CF741" s="1594"/>
      <c r="CG741" s="1594"/>
      <c r="CH741" s="1594"/>
      <c r="CI741" s="1594"/>
      <c r="CJ741" s="1594"/>
      <c r="CK741" s="1594"/>
      <c r="CL741" s="1594"/>
      <c r="CM741" s="1594"/>
      <c r="CN741" s="1594"/>
      <c r="CO741" s="1594"/>
      <c r="CP741" s="1594"/>
      <c r="CQ741" s="1594"/>
      <c r="CR741" s="1594"/>
      <c r="CS741" s="1594"/>
      <c r="CT741" s="1594"/>
      <c r="CU741" s="1594"/>
      <c r="CV741" s="1594"/>
      <c r="CW741" s="1594"/>
      <c r="CX741" s="1594"/>
      <c r="CY741" s="1594"/>
      <c r="CZ741" s="1594"/>
      <c r="DA741" s="1594"/>
      <c r="DB741" s="1594"/>
      <c r="DC741" s="1594"/>
      <c r="DD741" s="1594"/>
      <c r="DE741" s="1594"/>
      <c r="DF741" s="1594"/>
      <c r="DG741" s="1594"/>
      <c r="DH741" s="1594"/>
      <c r="DI741" s="1594"/>
      <c r="DJ741" s="1594"/>
      <c r="DK741" s="1594"/>
      <c r="DL741" s="1594"/>
      <c r="DM741" s="1594"/>
      <c r="DN741" s="1594"/>
      <c r="DO741" s="1594"/>
      <c r="DP741" s="1594"/>
      <c r="DQ741" s="1594"/>
      <c r="DR741" s="1594"/>
      <c r="DS741" s="1594"/>
      <c r="DT741" s="1594"/>
      <c r="DU741" s="1594"/>
      <c r="DV741" s="1594"/>
      <c r="DW741" s="1594"/>
      <c r="DX741" s="1594"/>
      <c r="DY741" s="1594"/>
      <c r="DZ741" s="1594"/>
      <c r="EA741" s="1594"/>
      <c r="EB741" s="1594"/>
      <c r="EC741" s="1594"/>
      <c r="ED741" s="1594"/>
      <c r="EE741" s="1594"/>
      <c r="EF741" s="1594"/>
      <c r="EG741" s="1594"/>
      <c r="EH741" s="1594"/>
      <c r="EI741" s="1594"/>
      <c r="EJ741" s="1594"/>
      <c r="EK741" s="1594"/>
      <c r="EL741" s="1594"/>
      <c r="EM741" s="1594"/>
      <c r="EN741" s="1594"/>
      <c r="EO741" s="1594"/>
      <c r="EP741" s="1594"/>
      <c r="EQ741" s="1594"/>
      <c r="ER741" s="1594"/>
      <c r="ES741" s="1594"/>
    </row>
    <row r="742" spans="1:149" s="1595" customFormat="1" ht="12.5">
      <c r="A742" s="1644" t="str">
        <f t="shared" si="390"/>
        <v>Organisation</v>
      </c>
      <c r="B742" s="1758"/>
      <c r="C742" s="1758"/>
      <c r="D742" s="1758"/>
      <c r="E742" s="1592"/>
      <c r="F742" s="1592"/>
      <c r="G742" s="1714">
        <f t="shared" si="391"/>
        <v>0</v>
      </c>
      <c r="H742" s="1645"/>
      <c r="I742" s="1714">
        <f t="shared" si="392"/>
        <v>0</v>
      </c>
      <c r="J742" s="1646"/>
      <c r="K742" s="1646"/>
      <c r="L742" s="1592"/>
      <c r="M742" s="1597"/>
      <c r="N742" s="1597"/>
      <c r="O742" s="1646"/>
      <c r="P742" s="1647"/>
      <c r="Q742" s="1647"/>
      <c r="R742" s="1648"/>
      <c r="S742" s="1603"/>
      <c r="T742" s="1649"/>
      <c r="U742" s="1649"/>
      <c r="V742" s="1649"/>
      <c r="W742" s="1649"/>
      <c r="X742" s="1649"/>
      <c r="Y742" s="1649"/>
      <c r="Z742" s="1649"/>
      <c r="AA742" s="1649"/>
      <c r="AB742" s="1649"/>
      <c r="AC742" s="1649"/>
      <c r="AD742" s="1649"/>
      <c r="AE742" s="1649"/>
      <c r="AF742" s="1610">
        <f t="shared" si="371"/>
        <v>0</v>
      </c>
      <c r="AG742" s="1649"/>
      <c r="AH742" s="1649"/>
      <c r="AI742" s="1649"/>
      <c r="AJ742" s="1649"/>
      <c r="AK742" s="1649"/>
      <c r="AL742" s="1649"/>
      <c r="AM742" s="1649"/>
      <c r="AN742" s="1649"/>
      <c r="AO742" s="1649"/>
      <c r="AP742" s="1649"/>
      <c r="AQ742" s="1649"/>
      <c r="AR742" s="1709"/>
      <c r="AS742" s="1779">
        <f t="shared" si="372"/>
        <v>0</v>
      </c>
      <c r="AT742" s="1711">
        <f t="shared" si="393"/>
        <v>0</v>
      </c>
      <c r="AU742" s="1611">
        <f t="shared" si="373"/>
        <v>0</v>
      </c>
      <c r="AV742" s="1611">
        <f t="shared" si="374"/>
        <v>0</v>
      </c>
      <c r="AW742" s="1611">
        <f t="shared" si="375"/>
        <v>0</v>
      </c>
      <c r="AX742" s="1611">
        <f t="shared" si="376"/>
        <v>0</v>
      </c>
      <c r="AY742" s="1611">
        <f t="shared" si="377"/>
        <v>0</v>
      </c>
      <c r="AZ742" s="1611">
        <f t="shared" si="378"/>
        <v>0</v>
      </c>
      <c r="BA742" s="1611">
        <f t="shared" si="379"/>
        <v>0</v>
      </c>
      <c r="BB742" s="1611">
        <f t="shared" si="380"/>
        <v>0</v>
      </c>
      <c r="BC742" s="1611">
        <f t="shared" si="381"/>
        <v>0</v>
      </c>
      <c r="BD742" s="1611">
        <f t="shared" si="382"/>
        <v>0</v>
      </c>
      <c r="BE742" s="1611">
        <f t="shared" si="383"/>
        <v>0</v>
      </c>
      <c r="BF742" s="1611">
        <f t="shared" si="384"/>
        <v>0</v>
      </c>
      <c r="BG742" s="1611">
        <f t="shared" si="394"/>
        <v>0</v>
      </c>
      <c r="BH742" s="1611" t="str">
        <f t="shared" si="395"/>
        <v/>
      </c>
      <c r="BI742" s="1611" t="str">
        <f t="shared" si="396"/>
        <v/>
      </c>
      <c r="BJ742" s="1611" t="str">
        <f t="shared" si="385"/>
        <v/>
      </c>
      <c r="BK742" s="1611" t="str">
        <f t="shared" si="386"/>
        <v/>
      </c>
      <c r="BL742" s="1611" t="str">
        <f t="shared" ca="1" si="387"/>
        <v/>
      </c>
      <c r="BM742" s="1611" t="str">
        <f t="shared" si="397"/>
        <v/>
      </c>
      <c r="BN742" s="1611" t="str">
        <f t="shared" si="388"/>
        <v/>
      </c>
      <c r="BO742" s="1611" t="str">
        <f t="shared" si="389"/>
        <v/>
      </c>
      <c r="BP742" s="1611" t="str">
        <f t="shared" si="398"/>
        <v/>
      </c>
      <c r="BQ742" s="1611" t="str">
        <f t="shared" si="399"/>
        <v/>
      </c>
      <c r="BR742" s="1611" t="str">
        <f t="shared" si="400"/>
        <v/>
      </c>
      <c r="BS742" s="1611" t="str">
        <f t="shared" si="401"/>
        <v/>
      </c>
      <c r="BT742" s="1611" t="str">
        <f t="shared" si="402"/>
        <v/>
      </c>
      <c r="BU742" s="1731">
        <f t="shared" ca="1" si="403"/>
        <v>0</v>
      </c>
      <c r="BV742" s="1594"/>
      <c r="BW742" s="1594"/>
      <c r="BX742" s="1594"/>
      <c r="BY742" s="1594"/>
      <c r="BZ742" s="1594"/>
      <c r="CA742" s="1594"/>
      <c r="CB742" s="1594"/>
      <c r="CC742" s="1594"/>
      <c r="CD742" s="1594"/>
      <c r="CE742" s="1594"/>
      <c r="CF742" s="1594"/>
      <c r="CG742" s="1594"/>
      <c r="CH742" s="1594"/>
      <c r="CI742" s="1594"/>
      <c r="CJ742" s="1594"/>
      <c r="CK742" s="1594"/>
      <c r="CL742" s="1594"/>
      <c r="CM742" s="1594"/>
      <c r="CN742" s="1594"/>
      <c r="CO742" s="1594"/>
      <c r="CP742" s="1594"/>
      <c r="CQ742" s="1594"/>
      <c r="CR742" s="1594"/>
      <c r="CS742" s="1594"/>
      <c r="CT742" s="1594"/>
      <c r="CU742" s="1594"/>
      <c r="CV742" s="1594"/>
      <c r="CW742" s="1594"/>
      <c r="CX742" s="1594"/>
      <c r="CY742" s="1594"/>
      <c r="CZ742" s="1594"/>
      <c r="DA742" s="1594"/>
      <c r="DB742" s="1594"/>
      <c r="DC742" s="1594"/>
      <c r="DD742" s="1594"/>
      <c r="DE742" s="1594"/>
      <c r="DF742" s="1594"/>
      <c r="DG742" s="1594"/>
      <c r="DH742" s="1594"/>
      <c r="DI742" s="1594"/>
      <c r="DJ742" s="1594"/>
      <c r="DK742" s="1594"/>
      <c r="DL742" s="1594"/>
      <c r="DM742" s="1594"/>
      <c r="DN742" s="1594"/>
      <c r="DO742" s="1594"/>
      <c r="DP742" s="1594"/>
      <c r="DQ742" s="1594"/>
      <c r="DR742" s="1594"/>
      <c r="DS742" s="1594"/>
      <c r="DT742" s="1594"/>
      <c r="DU742" s="1594"/>
      <c r="DV742" s="1594"/>
      <c r="DW742" s="1594"/>
      <c r="DX742" s="1594"/>
      <c r="DY742" s="1594"/>
      <c r="DZ742" s="1594"/>
      <c r="EA742" s="1594"/>
      <c r="EB742" s="1594"/>
      <c r="EC742" s="1594"/>
      <c r="ED742" s="1594"/>
      <c r="EE742" s="1594"/>
      <c r="EF742" s="1594"/>
      <c r="EG742" s="1594"/>
      <c r="EH742" s="1594"/>
      <c r="EI742" s="1594"/>
      <c r="EJ742" s="1594"/>
      <c r="EK742" s="1594"/>
      <c r="EL742" s="1594"/>
      <c r="EM742" s="1594"/>
      <c r="EN742" s="1594"/>
      <c r="EO742" s="1594"/>
      <c r="EP742" s="1594"/>
      <c r="EQ742" s="1594"/>
      <c r="ER742" s="1594"/>
      <c r="ES742" s="1594"/>
    </row>
    <row r="743" spans="1:149" s="1595" customFormat="1" ht="12.5">
      <c r="A743" s="1644" t="str">
        <f t="shared" si="390"/>
        <v>Organisation</v>
      </c>
      <c r="B743" s="1758"/>
      <c r="C743" s="1758"/>
      <c r="D743" s="1758"/>
      <c r="E743" s="1592"/>
      <c r="F743" s="1592"/>
      <c r="G743" s="1714">
        <f t="shared" si="391"/>
        <v>0</v>
      </c>
      <c r="H743" s="1645"/>
      <c r="I743" s="1714">
        <f t="shared" si="392"/>
        <v>0</v>
      </c>
      <c r="J743" s="1646"/>
      <c r="K743" s="1646"/>
      <c r="L743" s="1592"/>
      <c r="M743" s="1597"/>
      <c r="N743" s="1597"/>
      <c r="O743" s="1646"/>
      <c r="P743" s="1647"/>
      <c r="Q743" s="1647"/>
      <c r="R743" s="1648"/>
      <c r="S743" s="1603"/>
      <c r="T743" s="1649"/>
      <c r="U743" s="1649"/>
      <c r="V743" s="1649"/>
      <c r="W743" s="1649"/>
      <c r="X743" s="1649"/>
      <c r="Y743" s="1649"/>
      <c r="Z743" s="1649"/>
      <c r="AA743" s="1649"/>
      <c r="AB743" s="1649"/>
      <c r="AC743" s="1649"/>
      <c r="AD743" s="1649"/>
      <c r="AE743" s="1649"/>
      <c r="AF743" s="1610">
        <f t="shared" si="371"/>
        <v>0</v>
      </c>
      <c r="AG743" s="1649"/>
      <c r="AH743" s="1649"/>
      <c r="AI743" s="1649"/>
      <c r="AJ743" s="1649"/>
      <c r="AK743" s="1649"/>
      <c r="AL743" s="1649"/>
      <c r="AM743" s="1649"/>
      <c r="AN743" s="1649"/>
      <c r="AO743" s="1649"/>
      <c r="AP743" s="1649"/>
      <c r="AQ743" s="1649"/>
      <c r="AR743" s="1709"/>
      <c r="AS743" s="1779">
        <f t="shared" si="372"/>
        <v>0</v>
      </c>
      <c r="AT743" s="1711">
        <f t="shared" si="393"/>
        <v>0</v>
      </c>
      <c r="AU743" s="1611">
        <f t="shared" si="373"/>
        <v>0</v>
      </c>
      <c r="AV743" s="1611">
        <f t="shared" si="374"/>
        <v>0</v>
      </c>
      <c r="AW743" s="1611">
        <f t="shared" si="375"/>
        <v>0</v>
      </c>
      <c r="AX743" s="1611">
        <f t="shared" si="376"/>
        <v>0</v>
      </c>
      <c r="AY743" s="1611">
        <f t="shared" si="377"/>
        <v>0</v>
      </c>
      <c r="AZ743" s="1611">
        <f t="shared" si="378"/>
        <v>0</v>
      </c>
      <c r="BA743" s="1611">
        <f t="shared" si="379"/>
        <v>0</v>
      </c>
      <c r="BB743" s="1611">
        <f t="shared" si="380"/>
        <v>0</v>
      </c>
      <c r="BC743" s="1611">
        <f t="shared" si="381"/>
        <v>0</v>
      </c>
      <c r="BD743" s="1611">
        <f t="shared" si="382"/>
        <v>0</v>
      </c>
      <c r="BE743" s="1611">
        <f t="shared" si="383"/>
        <v>0</v>
      </c>
      <c r="BF743" s="1611">
        <f t="shared" si="384"/>
        <v>0</v>
      </c>
      <c r="BG743" s="1611">
        <f t="shared" si="394"/>
        <v>0</v>
      </c>
      <c r="BH743" s="1611" t="str">
        <f t="shared" si="395"/>
        <v/>
      </c>
      <c r="BI743" s="1611" t="str">
        <f t="shared" si="396"/>
        <v/>
      </c>
      <c r="BJ743" s="1611" t="str">
        <f t="shared" si="385"/>
        <v/>
      </c>
      <c r="BK743" s="1611" t="str">
        <f t="shared" si="386"/>
        <v/>
      </c>
      <c r="BL743" s="1611" t="str">
        <f t="shared" ca="1" si="387"/>
        <v/>
      </c>
      <c r="BM743" s="1611" t="str">
        <f t="shared" si="397"/>
        <v/>
      </c>
      <c r="BN743" s="1611" t="str">
        <f t="shared" si="388"/>
        <v/>
      </c>
      <c r="BO743" s="1611" t="str">
        <f t="shared" si="389"/>
        <v/>
      </c>
      <c r="BP743" s="1611" t="str">
        <f t="shared" si="398"/>
        <v/>
      </c>
      <c r="BQ743" s="1611" t="str">
        <f t="shared" si="399"/>
        <v/>
      </c>
      <c r="BR743" s="1611" t="str">
        <f t="shared" si="400"/>
        <v/>
      </c>
      <c r="BS743" s="1611" t="str">
        <f t="shared" si="401"/>
        <v/>
      </c>
      <c r="BT743" s="1611" t="str">
        <f t="shared" si="402"/>
        <v/>
      </c>
      <c r="BU743" s="1731">
        <f t="shared" ca="1" si="403"/>
        <v>0</v>
      </c>
      <c r="BV743" s="1594"/>
      <c r="BW743" s="1594"/>
      <c r="BX743" s="1594"/>
      <c r="BY743" s="1594"/>
      <c r="BZ743" s="1594"/>
      <c r="CA743" s="1594"/>
      <c r="CB743" s="1594"/>
      <c r="CC743" s="1594"/>
      <c r="CD743" s="1594"/>
      <c r="CE743" s="1594"/>
      <c r="CF743" s="1594"/>
      <c r="CG743" s="1594"/>
      <c r="CH743" s="1594"/>
      <c r="CI743" s="1594"/>
      <c r="CJ743" s="1594"/>
      <c r="CK743" s="1594"/>
      <c r="CL743" s="1594"/>
      <c r="CM743" s="1594"/>
      <c r="CN743" s="1594"/>
      <c r="CO743" s="1594"/>
      <c r="CP743" s="1594"/>
      <c r="CQ743" s="1594"/>
      <c r="CR743" s="1594"/>
      <c r="CS743" s="1594"/>
      <c r="CT743" s="1594"/>
      <c r="CU743" s="1594"/>
      <c r="CV743" s="1594"/>
      <c r="CW743" s="1594"/>
      <c r="CX743" s="1594"/>
      <c r="CY743" s="1594"/>
      <c r="CZ743" s="1594"/>
      <c r="DA743" s="1594"/>
      <c r="DB743" s="1594"/>
      <c r="DC743" s="1594"/>
      <c r="DD743" s="1594"/>
      <c r="DE743" s="1594"/>
      <c r="DF743" s="1594"/>
      <c r="DG743" s="1594"/>
      <c r="DH743" s="1594"/>
      <c r="DI743" s="1594"/>
      <c r="DJ743" s="1594"/>
      <c r="DK743" s="1594"/>
      <c r="DL743" s="1594"/>
      <c r="DM743" s="1594"/>
      <c r="DN743" s="1594"/>
      <c r="DO743" s="1594"/>
      <c r="DP743" s="1594"/>
      <c r="DQ743" s="1594"/>
      <c r="DR743" s="1594"/>
      <c r="DS743" s="1594"/>
      <c r="DT743" s="1594"/>
      <c r="DU743" s="1594"/>
      <c r="DV743" s="1594"/>
      <c r="DW743" s="1594"/>
      <c r="DX743" s="1594"/>
      <c r="DY743" s="1594"/>
      <c r="DZ743" s="1594"/>
      <c r="EA743" s="1594"/>
      <c r="EB743" s="1594"/>
      <c r="EC743" s="1594"/>
      <c r="ED743" s="1594"/>
      <c r="EE743" s="1594"/>
      <c r="EF743" s="1594"/>
      <c r="EG743" s="1594"/>
      <c r="EH743" s="1594"/>
      <c r="EI743" s="1594"/>
      <c r="EJ743" s="1594"/>
      <c r="EK743" s="1594"/>
      <c r="EL743" s="1594"/>
      <c r="EM743" s="1594"/>
      <c r="EN743" s="1594"/>
      <c r="EO743" s="1594"/>
      <c r="EP743" s="1594"/>
      <c r="EQ743" s="1594"/>
      <c r="ER743" s="1594"/>
      <c r="ES743" s="1594"/>
    </row>
    <row r="744" spans="1:149" s="1595" customFormat="1" ht="12.5">
      <c r="A744" s="1644" t="str">
        <f t="shared" si="390"/>
        <v>Organisation</v>
      </c>
      <c r="B744" s="1758"/>
      <c r="C744" s="1758"/>
      <c r="D744" s="1758"/>
      <c r="E744" s="1592"/>
      <c r="F744" s="1592"/>
      <c r="G744" s="1714">
        <f t="shared" si="391"/>
        <v>0</v>
      </c>
      <c r="H744" s="1645"/>
      <c r="I744" s="1714">
        <f t="shared" si="392"/>
        <v>0</v>
      </c>
      <c r="J744" s="1646"/>
      <c r="K744" s="1646"/>
      <c r="L744" s="1592"/>
      <c r="M744" s="1597"/>
      <c r="N744" s="1597"/>
      <c r="O744" s="1646"/>
      <c r="P744" s="1647"/>
      <c r="Q744" s="1647"/>
      <c r="R744" s="1648"/>
      <c r="S744" s="1603"/>
      <c r="T744" s="1649"/>
      <c r="U744" s="1649"/>
      <c r="V744" s="1649"/>
      <c r="W744" s="1649"/>
      <c r="X744" s="1649"/>
      <c r="Y744" s="1649"/>
      <c r="Z744" s="1649"/>
      <c r="AA744" s="1649"/>
      <c r="AB744" s="1649"/>
      <c r="AC744" s="1649"/>
      <c r="AD744" s="1649"/>
      <c r="AE744" s="1649"/>
      <c r="AF744" s="1610">
        <f t="shared" si="371"/>
        <v>0</v>
      </c>
      <c r="AG744" s="1649"/>
      <c r="AH744" s="1649"/>
      <c r="AI744" s="1649"/>
      <c r="AJ744" s="1649"/>
      <c r="AK744" s="1649"/>
      <c r="AL744" s="1649"/>
      <c r="AM744" s="1649"/>
      <c r="AN744" s="1649"/>
      <c r="AO744" s="1649"/>
      <c r="AP744" s="1649"/>
      <c r="AQ744" s="1649"/>
      <c r="AR744" s="1709"/>
      <c r="AS744" s="1779">
        <f t="shared" si="372"/>
        <v>0</v>
      </c>
      <c r="AT744" s="1711">
        <f t="shared" si="393"/>
        <v>0</v>
      </c>
      <c r="AU744" s="1611">
        <f t="shared" si="373"/>
        <v>0</v>
      </c>
      <c r="AV744" s="1611">
        <f t="shared" si="374"/>
        <v>0</v>
      </c>
      <c r="AW744" s="1611">
        <f t="shared" si="375"/>
        <v>0</v>
      </c>
      <c r="AX744" s="1611">
        <f t="shared" si="376"/>
        <v>0</v>
      </c>
      <c r="AY744" s="1611">
        <f t="shared" si="377"/>
        <v>0</v>
      </c>
      <c r="AZ744" s="1611">
        <f t="shared" si="378"/>
        <v>0</v>
      </c>
      <c r="BA744" s="1611">
        <f t="shared" si="379"/>
        <v>0</v>
      </c>
      <c r="BB744" s="1611">
        <f t="shared" si="380"/>
        <v>0</v>
      </c>
      <c r="BC744" s="1611">
        <f t="shared" si="381"/>
        <v>0</v>
      </c>
      <c r="BD744" s="1611">
        <f t="shared" si="382"/>
        <v>0</v>
      </c>
      <c r="BE744" s="1611">
        <f t="shared" si="383"/>
        <v>0</v>
      </c>
      <c r="BF744" s="1611">
        <f t="shared" si="384"/>
        <v>0</v>
      </c>
      <c r="BG744" s="1611">
        <f t="shared" si="394"/>
        <v>0</v>
      </c>
      <c r="BH744" s="1611" t="str">
        <f t="shared" si="395"/>
        <v/>
      </c>
      <c r="BI744" s="1611" t="str">
        <f t="shared" si="396"/>
        <v/>
      </c>
      <c r="BJ744" s="1611" t="str">
        <f t="shared" si="385"/>
        <v/>
      </c>
      <c r="BK744" s="1611" t="str">
        <f t="shared" si="386"/>
        <v/>
      </c>
      <c r="BL744" s="1611" t="str">
        <f t="shared" ca="1" si="387"/>
        <v/>
      </c>
      <c r="BM744" s="1611" t="str">
        <f t="shared" si="397"/>
        <v/>
      </c>
      <c r="BN744" s="1611" t="str">
        <f t="shared" si="388"/>
        <v/>
      </c>
      <c r="BO744" s="1611" t="str">
        <f t="shared" si="389"/>
        <v/>
      </c>
      <c r="BP744" s="1611" t="str">
        <f t="shared" si="398"/>
        <v/>
      </c>
      <c r="BQ744" s="1611" t="str">
        <f t="shared" si="399"/>
        <v/>
      </c>
      <c r="BR744" s="1611" t="str">
        <f t="shared" si="400"/>
        <v/>
      </c>
      <c r="BS744" s="1611" t="str">
        <f t="shared" si="401"/>
        <v/>
      </c>
      <c r="BT744" s="1611" t="str">
        <f t="shared" si="402"/>
        <v/>
      </c>
      <c r="BU744" s="1731">
        <f t="shared" ca="1" si="403"/>
        <v>0</v>
      </c>
      <c r="BV744" s="1594"/>
      <c r="BW744" s="1594"/>
      <c r="BX744" s="1594"/>
      <c r="BY744" s="1594"/>
      <c r="BZ744" s="1594"/>
      <c r="CA744" s="1594"/>
      <c r="CB744" s="1594"/>
      <c r="CC744" s="1594"/>
      <c r="CD744" s="1594"/>
      <c r="CE744" s="1594"/>
      <c r="CF744" s="1594"/>
      <c r="CG744" s="1594"/>
      <c r="CH744" s="1594"/>
      <c r="CI744" s="1594"/>
      <c r="CJ744" s="1594"/>
      <c r="CK744" s="1594"/>
      <c r="CL744" s="1594"/>
      <c r="CM744" s="1594"/>
      <c r="CN744" s="1594"/>
      <c r="CO744" s="1594"/>
      <c r="CP744" s="1594"/>
      <c r="CQ744" s="1594"/>
      <c r="CR744" s="1594"/>
      <c r="CS744" s="1594"/>
      <c r="CT744" s="1594"/>
      <c r="CU744" s="1594"/>
      <c r="CV744" s="1594"/>
      <c r="CW744" s="1594"/>
      <c r="CX744" s="1594"/>
      <c r="CY744" s="1594"/>
      <c r="CZ744" s="1594"/>
      <c r="DA744" s="1594"/>
      <c r="DB744" s="1594"/>
      <c r="DC744" s="1594"/>
      <c r="DD744" s="1594"/>
      <c r="DE744" s="1594"/>
      <c r="DF744" s="1594"/>
      <c r="DG744" s="1594"/>
      <c r="DH744" s="1594"/>
      <c r="DI744" s="1594"/>
      <c r="DJ744" s="1594"/>
      <c r="DK744" s="1594"/>
      <c r="DL744" s="1594"/>
      <c r="DM744" s="1594"/>
      <c r="DN744" s="1594"/>
      <c r="DO744" s="1594"/>
      <c r="DP744" s="1594"/>
      <c r="DQ744" s="1594"/>
      <c r="DR744" s="1594"/>
      <c r="DS744" s="1594"/>
      <c r="DT744" s="1594"/>
      <c r="DU744" s="1594"/>
      <c r="DV744" s="1594"/>
      <c r="DW744" s="1594"/>
      <c r="DX744" s="1594"/>
      <c r="DY744" s="1594"/>
      <c r="DZ744" s="1594"/>
      <c r="EA744" s="1594"/>
      <c r="EB744" s="1594"/>
      <c r="EC744" s="1594"/>
      <c r="ED744" s="1594"/>
      <c r="EE744" s="1594"/>
      <c r="EF744" s="1594"/>
      <c r="EG744" s="1594"/>
      <c r="EH744" s="1594"/>
      <c r="EI744" s="1594"/>
      <c r="EJ744" s="1594"/>
      <c r="EK744" s="1594"/>
      <c r="EL744" s="1594"/>
      <c r="EM744" s="1594"/>
      <c r="EN744" s="1594"/>
      <c r="EO744" s="1594"/>
      <c r="EP744" s="1594"/>
      <c r="EQ744" s="1594"/>
      <c r="ER744" s="1594"/>
      <c r="ES744" s="1594"/>
    </row>
    <row r="745" spans="1:149" s="1595" customFormat="1" ht="12.5">
      <c r="A745" s="1644" t="str">
        <f t="shared" si="390"/>
        <v>Organisation</v>
      </c>
      <c r="B745" s="1758"/>
      <c r="C745" s="1758"/>
      <c r="D745" s="1758"/>
      <c r="E745" s="1592"/>
      <c r="F745" s="1592"/>
      <c r="G745" s="1714">
        <f t="shared" si="391"/>
        <v>0</v>
      </c>
      <c r="H745" s="1645"/>
      <c r="I745" s="1714">
        <f t="shared" si="392"/>
        <v>0</v>
      </c>
      <c r="J745" s="1646"/>
      <c r="K745" s="1646"/>
      <c r="L745" s="1592"/>
      <c r="M745" s="1597"/>
      <c r="N745" s="1597"/>
      <c r="O745" s="1646"/>
      <c r="P745" s="1647"/>
      <c r="Q745" s="1647"/>
      <c r="R745" s="1648"/>
      <c r="S745" s="1603"/>
      <c r="T745" s="1649"/>
      <c r="U745" s="1649"/>
      <c r="V745" s="1649"/>
      <c r="W745" s="1649"/>
      <c r="X745" s="1649"/>
      <c r="Y745" s="1649"/>
      <c r="Z745" s="1649"/>
      <c r="AA745" s="1649"/>
      <c r="AB745" s="1649"/>
      <c r="AC745" s="1649"/>
      <c r="AD745" s="1649"/>
      <c r="AE745" s="1649"/>
      <c r="AF745" s="1610">
        <f t="shared" si="371"/>
        <v>0</v>
      </c>
      <c r="AG745" s="1649"/>
      <c r="AH745" s="1649"/>
      <c r="AI745" s="1649"/>
      <c r="AJ745" s="1649"/>
      <c r="AK745" s="1649"/>
      <c r="AL745" s="1649"/>
      <c r="AM745" s="1649"/>
      <c r="AN745" s="1649"/>
      <c r="AO745" s="1649"/>
      <c r="AP745" s="1649"/>
      <c r="AQ745" s="1649"/>
      <c r="AR745" s="1709"/>
      <c r="AS745" s="1779">
        <f t="shared" si="372"/>
        <v>0</v>
      </c>
      <c r="AT745" s="1711">
        <f t="shared" si="393"/>
        <v>0</v>
      </c>
      <c r="AU745" s="1611">
        <f t="shared" si="373"/>
        <v>0</v>
      </c>
      <c r="AV745" s="1611">
        <f t="shared" si="374"/>
        <v>0</v>
      </c>
      <c r="AW745" s="1611">
        <f t="shared" si="375"/>
        <v>0</v>
      </c>
      <c r="AX745" s="1611">
        <f t="shared" si="376"/>
        <v>0</v>
      </c>
      <c r="AY745" s="1611">
        <f t="shared" si="377"/>
        <v>0</v>
      </c>
      <c r="AZ745" s="1611">
        <f t="shared" si="378"/>
        <v>0</v>
      </c>
      <c r="BA745" s="1611">
        <f t="shared" si="379"/>
        <v>0</v>
      </c>
      <c r="BB745" s="1611">
        <f t="shared" si="380"/>
        <v>0</v>
      </c>
      <c r="BC745" s="1611">
        <f t="shared" si="381"/>
        <v>0</v>
      </c>
      <c r="BD745" s="1611">
        <f t="shared" si="382"/>
        <v>0</v>
      </c>
      <c r="BE745" s="1611">
        <f t="shared" si="383"/>
        <v>0</v>
      </c>
      <c r="BF745" s="1611">
        <f t="shared" si="384"/>
        <v>0</v>
      </c>
      <c r="BG745" s="1611">
        <f t="shared" si="394"/>
        <v>0</v>
      </c>
      <c r="BH745" s="1611" t="str">
        <f t="shared" si="395"/>
        <v/>
      </c>
      <c r="BI745" s="1611" t="str">
        <f t="shared" si="396"/>
        <v/>
      </c>
      <c r="BJ745" s="1611" t="str">
        <f t="shared" si="385"/>
        <v/>
      </c>
      <c r="BK745" s="1611" t="str">
        <f t="shared" si="386"/>
        <v/>
      </c>
      <c r="BL745" s="1611" t="str">
        <f t="shared" ca="1" si="387"/>
        <v/>
      </c>
      <c r="BM745" s="1611" t="str">
        <f t="shared" si="397"/>
        <v/>
      </c>
      <c r="BN745" s="1611" t="str">
        <f t="shared" si="388"/>
        <v/>
      </c>
      <c r="BO745" s="1611" t="str">
        <f t="shared" si="389"/>
        <v/>
      </c>
      <c r="BP745" s="1611" t="str">
        <f t="shared" si="398"/>
        <v/>
      </c>
      <c r="BQ745" s="1611" t="str">
        <f t="shared" si="399"/>
        <v/>
      </c>
      <c r="BR745" s="1611" t="str">
        <f t="shared" si="400"/>
        <v/>
      </c>
      <c r="BS745" s="1611" t="str">
        <f t="shared" si="401"/>
        <v/>
      </c>
      <c r="BT745" s="1611" t="str">
        <f t="shared" si="402"/>
        <v/>
      </c>
      <c r="BU745" s="1731">
        <f t="shared" ca="1" si="403"/>
        <v>0</v>
      </c>
      <c r="BV745" s="1594"/>
      <c r="BW745" s="1594"/>
      <c r="BX745" s="1594"/>
      <c r="BY745" s="1594"/>
      <c r="BZ745" s="1594"/>
      <c r="CA745" s="1594"/>
      <c r="CB745" s="1594"/>
      <c r="CC745" s="1594"/>
      <c r="CD745" s="1594"/>
      <c r="CE745" s="1594"/>
      <c r="CF745" s="1594"/>
      <c r="CG745" s="1594"/>
      <c r="CH745" s="1594"/>
      <c r="CI745" s="1594"/>
      <c r="CJ745" s="1594"/>
      <c r="CK745" s="1594"/>
      <c r="CL745" s="1594"/>
      <c r="CM745" s="1594"/>
      <c r="CN745" s="1594"/>
      <c r="CO745" s="1594"/>
      <c r="CP745" s="1594"/>
      <c r="CQ745" s="1594"/>
      <c r="CR745" s="1594"/>
      <c r="CS745" s="1594"/>
      <c r="CT745" s="1594"/>
      <c r="CU745" s="1594"/>
      <c r="CV745" s="1594"/>
      <c r="CW745" s="1594"/>
      <c r="CX745" s="1594"/>
      <c r="CY745" s="1594"/>
      <c r="CZ745" s="1594"/>
      <c r="DA745" s="1594"/>
      <c r="DB745" s="1594"/>
      <c r="DC745" s="1594"/>
      <c r="DD745" s="1594"/>
      <c r="DE745" s="1594"/>
      <c r="DF745" s="1594"/>
      <c r="DG745" s="1594"/>
      <c r="DH745" s="1594"/>
      <c r="DI745" s="1594"/>
      <c r="DJ745" s="1594"/>
      <c r="DK745" s="1594"/>
      <c r="DL745" s="1594"/>
      <c r="DM745" s="1594"/>
      <c r="DN745" s="1594"/>
      <c r="DO745" s="1594"/>
      <c r="DP745" s="1594"/>
      <c r="DQ745" s="1594"/>
      <c r="DR745" s="1594"/>
      <c r="DS745" s="1594"/>
      <c r="DT745" s="1594"/>
      <c r="DU745" s="1594"/>
      <c r="DV745" s="1594"/>
      <c r="DW745" s="1594"/>
      <c r="DX745" s="1594"/>
      <c r="DY745" s="1594"/>
      <c r="DZ745" s="1594"/>
      <c r="EA745" s="1594"/>
      <c r="EB745" s="1594"/>
      <c r="EC745" s="1594"/>
      <c r="ED745" s="1594"/>
      <c r="EE745" s="1594"/>
      <c r="EF745" s="1594"/>
      <c r="EG745" s="1594"/>
      <c r="EH745" s="1594"/>
      <c r="EI745" s="1594"/>
      <c r="EJ745" s="1594"/>
      <c r="EK745" s="1594"/>
      <c r="EL745" s="1594"/>
      <c r="EM745" s="1594"/>
      <c r="EN745" s="1594"/>
      <c r="EO745" s="1594"/>
      <c r="EP745" s="1594"/>
      <c r="EQ745" s="1594"/>
      <c r="ER745" s="1594"/>
      <c r="ES745" s="1594"/>
    </row>
    <row r="746" spans="1:149" s="1595" customFormat="1" ht="12.5">
      <c r="A746" s="1644" t="str">
        <f t="shared" si="390"/>
        <v>Organisation</v>
      </c>
      <c r="B746" s="1758"/>
      <c r="C746" s="1758"/>
      <c r="D746" s="1758"/>
      <c r="E746" s="1592"/>
      <c r="F746" s="1592"/>
      <c r="G746" s="1714">
        <f t="shared" si="391"/>
        <v>0</v>
      </c>
      <c r="H746" s="1645"/>
      <c r="I746" s="1714">
        <f t="shared" si="392"/>
        <v>0</v>
      </c>
      <c r="J746" s="1646"/>
      <c r="K746" s="1646"/>
      <c r="L746" s="1592"/>
      <c r="M746" s="1597"/>
      <c r="N746" s="1597"/>
      <c r="O746" s="1646"/>
      <c r="P746" s="1647"/>
      <c r="Q746" s="1647"/>
      <c r="R746" s="1648"/>
      <c r="S746" s="1603"/>
      <c r="T746" s="1649"/>
      <c r="U746" s="1649"/>
      <c r="V746" s="1649"/>
      <c r="W746" s="1649"/>
      <c r="X746" s="1649"/>
      <c r="Y746" s="1649"/>
      <c r="Z746" s="1649"/>
      <c r="AA746" s="1649"/>
      <c r="AB746" s="1649"/>
      <c r="AC746" s="1649"/>
      <c r="AD746" s="1649"/>
      <c r="AE746" s="1649"/>
      <c r="AF746" s="1610">
        <f t="shared" si="371"/>
        <v>0</v>
      </c>
      <c r="AG746" s="1649"/>
      <c r="AH746" s="1649"/>
      <c r="AI746" s="1649"/>
      <c r="AJ746" s="1649"/>
      <c r="AK746" s="1649"/>
      <c r="AL746" s="1649"/>
      <c r="AM746" s="1649"/>
      <c r="AN746" s="1649"/>
      <c r="AO746" s="1649"/>
      <c r="AP746" s="1649"/>
      <c r="AQ746" s="1649"/>
      <c r="AR746" s="1709"/>
      <c r="AS746" s="1779">
        <f t="shared" si="372"/>
        <v>0</v>
      </c>
      <c r="AT746" s="1711">
        <f t="shared" si="393"/>
        <v>0</v>
      </c>
      <c r="AU746" s="1611">
        <f t="shared" si="373"/>
        <v>0</v>
      </c>
      <c r="AV746" s="1611">
        <f t="shared" si="374"/>
        <v>0</v>
      </c>
      <c r="AW746" s="1611">
        <f t="shared" si="375"/>
        <v>0</v>
      </c>
      <c r="AX746" s="1611">
        <f t="shared" si="376"/>
        <v>0</v>
      </c>
      <c r="AY746" s="1611">
        <f t="shared" si="377"/>
        <v>0</v>
      </c>
      <c r="AZ746" s="1611">
        <f t="shared" si="378"/>
        <v>0</v>
      </c>
      <c r="BA746" s="1611">
        <f t="shared" si="379"/>
        <v>0</v>
      </c>
      <c r="BB746" s="1611">
        <f t="shared" si="380"/>
        <v>0</v>
      </c>
      <c r="BC746" s="1611">
        <f t="shared" si="381"/>
        <v>0</v>
      </c>
      <c r="BD746" s="1611">
        <f t="shared" si="382"/>
        <v>0</v>
      </c>
      <c r="BE746" s="1611">
        <f t="shared" si="383"/>
        <v>0</v>
      </c>
      <c r="BF746" s="1611">
        <f t="shared" si="384"/>
        <v>0</v>
      </c>
      <c r="BG746" s="1611">
        <f t="shared" si="394"/>
        <v>0</v>
      </c>
      <c r="BH746" s="1611" t="str">
        <f t="shared" si="395"/>
        <v/>
      </c>
      <c r="BI746" s="1611" t="str">
        <f t="shared" si="396"/>
        <v/>
      </c>
      <c r="BJ746" s="1611" t="str">
        <f t="shared" si="385"/>
        <v/>
      </c>
      <c r="BK746" s="1611" t="str">
        <f t="shared" si="386"/>
        <v/>
      </c>
      <c r="BL746" s="1611" t="str">
        <f t="shared" ca="1" si="387"/>
        <v/>
      </c>
      <c r="BM746" s="1611" t="str">
        <f t="shared" si="397"/>
        <v/>
      </c>
      <c r="BN746" s="1611" t="str">
        <f t="shared" si="388"/>
        <v/>
      </c>
      <c r="BO746" s="1611" t="str">
        <f t="shared" si="389"/>
        <v/>
      </c>
      <c r="BP746" s="1611" t="str">
        <f t="shared" si="398"/>
        <v/>
      </c>
      <c r="BQ746" s="1611" t="str">
        <f t="shared" si="399"/>
        <v/>
      </c>
      <c r="BR746" s="1611" t="str">
        <f t="shared" si="400"/>
        <v/>
      </c>
      <c r="BS746" s="1611" t="str">
        <f t="shared" si="401"/>
        <v/>
      </c>
      <c r="BT746" s="1611" t="str">
        <f t="shared" si="402"/>
        <v/>
      </c>
      <c r="BU746" s="1731">
        <f t="shared" ca="1" si="403"/>
        <v>0</v>
      </c>
      <c r="BV746" s="1594"/>
      <c r="BW746" s="1594"/>
      <c r="BX746" s="1594"/>
      <c r="BY746" s="1594"/>
      <c r="BZ746" s="1594"/>
      <c r="CA746" s="1594"/>
      <c r="CB746" s="1594"/>
      <c r="CC746" s="1594"/>
      <c r="CD746" s="1594"/>
      <c r="CE746" s="1594"/>
      <c r="CF746" s="1594"/>
      <c r="CG746" s="1594"/>
      <c r="CH746" s="1594"/>
      <c r="CI746" s="1594"/>
      <c r="CJ746" s="1594"/>
      <c r="CK746" s="1594"/>
      <c r="CL746" s="1594"/>
      <c r="CM746" s="1594"/>
      <c r="CN746" s="1594"/>
      <c r="CO746" s="1594"/>
      <c r="CP746" s="1594"/>
      <c r="CQ746" s="1594"/>
      <c r="CR746" s="1594"/>
      <c r="CS746" s="1594"/>
      <c r="CT746" s="1594"/>
      <c r="CU746" s="1594"/>
      <c r="CV746" s="1594"/>
      <c r="CW746" s="1594"/>
      <c r="CX746" s="1594"/>
      <c r="CY746" s="1594"/>
      <c r="CZ746" s="1594"/>
      <c r="DA746" s="1594"/>
      <c r="DB746" s="1594"/>
      <c r="DC746" s="1594"/>
      <c r="DD746" s="1594"/>
      <c r="DE746" s="1594"/>
      <c r="DF746" s="1594"/>
      <c r="DG746" s="1594"/>
      <c r="DH746" s="1594"/>
      <c r="DI746" s="1594"/>
      <c r="DJ746" s="1594"/>
      <c r="DK746" s="1594"/>
      <c r="DL746" s="1594"/>
      <c r="DM746" s="1594"/>
      <c r="DN746" s="1594"/>
      <c r="DO746" s="1594"/>
      <c r="DP746" s="1594"/>
      <c r="DQ746" s="1594"/>
      <c r="DR746" s="1594"/>
      <c r="DS746" s="1594"/>
      <c r="DT746" s="1594"/>
      <c r="DU746" s="1594"/>
      <c r="DV746" s="1594"/>
      <c r="DW746" s="1594"/>
      <c r="DX746" s="1594"/>
      <c r="DY746" s="1594"/>
      <c r="DZ746" s="1594"/>
      <c r="EA746" s="1594"/>
      <c r="EB746" s="1594"/>
      <c r="EC746" s="1594"/>
      <c r="ED746" s="1594"/>
      <c r="EE746" s="1594"/>
      <c r="EF746" s="1594"/>
      <c r="EG746" s="1594"/>
      <c r="EH746" s="1594"/>
      <c r="EI746" s="1594"/>
      <c r="EJ746" s="1594"/>
      <c r="EK746" s="1594"/>
      <c r="EL746" s="1594"/>
      <c r="EM746" s="1594"/>
      <c r="EN746" s="1594"/>
      <c r="EO746" s="1594"/>
      <c r="EP746" s="1594"/>
      <c r="EQ746" s="1594"/>
      <c r="ER746" s="1594"/>
      <c r="ES746" s="1594"/>
    </row>
    <row r="747" spans="1:149" s="1595" customFormat="1" ht="12.5">
      <c r="A747" s="1644" t="str">
        <f t="shared" si="390"/>
        <v>Organisation</v>
      </c>
      <c r="B747" s="1758"/>
      <c r="C747" s="1758"/>
      <c r="D747" s="1758"/>
      <c r="E747" s="1592"/>
      <c r="F747" s="1592"/>
      <c r="G747" s="1714">
        <f t="shared" si="391"/>
        <v>0</v>
      </c>
      <c r="H747" s="1645"/>
      <c r="I747" s="1714">
        <f t="shared" si="392"/>
        <v>0</v>
      </c>
      <c r="J747" s="1646"/>
      <c r="K747" s="1646"/>
      <c r="L747" s="1592"/>
      <c r="M747" s="1597"/>
      <c r="N747" s="1597"/>
      <c r="O747" s="1646"/>
      <c r="P747" s="1647"/>
      <c r="Q747" s="1647"/>
      <c r="R747" s="1648"/>
      <c r="S747" s="1603"/>
      <c r="T747" s="1649"/>
      <c r="U747" s="1649"/>
      <c r="V747" s="1649"/>
      <c r="W747" s="1649"/>
      <c r="X747" s="1649"/>
      <c r="Y747" s="1649"/>
      <c r="Z747" s="1649"/>
      <c r="AA747" s="1649"/>
      <c r="AB747" s="1649"/>
      <c r="AC747" s="1649"/>
      <c r="AD747" s="1649"/>
      <c r="AE747" s="1649"/>
      <c r="AF747" s="1610">
        <f t="shared" ref="AF747:AF810" si="404">SUM(T747:AE747)</f>
        <v>0</v>
      </c>
      <c r="AG747" s="1649"/>
      <c r="AH747" s="1649"/>
      <c r="AI747" s="1649"/>
      <c r="AJ747" s="1649"/>
      <c r="AK747" s="1649"/>
      <c r="AL747" s="1649"/>
      <c r="AM747" s="1649"/>
      <c r="AN747" s="1649"/>
      <c r="AO747" s="1649"/>
      <c r="AP747" s="1649"/>
      <c r="AQ747" s="1649"/>
      <c r="AR747" s="1709"/>
      <c r="AS747" s="1779">
        <f t="shared" ref="AS747:AS810" si="405">SUMPRODUCT($AC$40:$AN$40,AG747:AR747)</f>
        <v>0</v>
      </c>
      <c r="AT747" s="1711">
        <f t="shared" si="393"/>
        <v>0</v>
      </c>
      <c r="AU747" s="1611">
        <f t="shared" ref="AU747:AU810" si="406">AG747-T747</f>
        <v>0</v>
      </c>
      <c r="AV747" s="1611">
        <f t="shared" ref="AV747:AV810" si="407">AH747-U747</f>
        <v>0</v>
      </c>
      <c r="AW747" s="1611">
        <f t="shared" ref="AW747:AW810" si="408">AI747-V747</f>
        <v>0</v>
      </c>
      <c r="AX747" s="1611">
        <f t="shared" ref="AX747:AX810" si="409">AJ747-W747</f>
        <v>0</v>
      </c>
      <c r="AY747" s="1611">
        <f t="shared" ref="AY747:AY810" si="410">AK747-X747</f>
        <v>0</v>
      </c>
      <c r="AZ747" s="1611">
        <f t="shared" ref="AZ747:AZ810" si="411">AL747-Y747</f>
        <v>0</v>
      </c>
      <c r="BA747" s="1611">
        <f t="shared" ref="BA747:BA810" si="412">AM747-Z747</f>
        <v>0</v>
      </c>
      <c r="BB747" s="1611">
        <f t="shared" ref="BB747:BB810" si="413">AN747-AA747</f>
        <v>0</v>
      </c>
      <c r="BC747" s="1611">
        <f t="shared" ref="BC747:BC810" si="414">AO747-AB747</f>
        <v>0</v>
      </c>
      <c r="BD747" s="1611">
        <f t="shared" ref="BD747:BD810" si="415">AP747-AC747</f>
        <v>0</v>
      </c>
      <c r="BE747" s="1611">
        <f t="shared" ref="BE747:BE810" si="416">AQ747-AD747</f>
        <v>0</v>
      </c>
      <c r="BF747" s="1611">
        <f t="shared" ref="BF747:BF810" si="417">AR747-AE747</f>
        <v>0</v>
      </c>
      <c r="BG747" s="1611">
        <f t="shared" si="394"/>
        <v>0</v>
      </c>
      <c r="BH747" s="1611" t="str">
        <f t="shared" si="395"/>
        <v/>
      </c>
      <c r="BI747" s="1611" t="str">
        <f t="shared" si="396"/>
        <v/>
      </c>
      <c r="BJ747" s="1611" t="str">
        <f t="shared" ref="BJ747:BJ810" si="418">IF(AND(OR(R747=$CQ$1,R747=$CQ$3),S747=""),"ERROR","")</f>
        <v/>
      </c>
      <c r="BK747" s="1611" t="str">
        <f t="shared" ref="BK747:BK810" si="419">IF(AND(OR(R747=$CQ$2),S747&lt;&gt;""),"ERROR","")</f>
        <v/>
      </c>
      <c r="BL747" s="1611" t="str">
        <f t="shared" ref="BL747:BL810" ca="1" si="420">IF(AND(O747=$CA$2,N747&lt;TODAY()),"ERROR","")</f>
        <v/>
      </c>
      <c r="BM747" s="1611" t="str">
        <f t="shared" si="397"/>
        <v/>
      </c>
      <c r="BN747" s="1611" t="str">
        <f t="shared" ref="BN747:BN810" si="421">IF(AND(F747=$BZ$1,G747&gt;H747),"ERROR","")</f>
        <v/>
      </c>
      <c r="BO747" s="1611" t="str">
        <f t="shared" ref="BO747:BO810" si="422">IF(AND(F747=$BZ$1,I747&gt;J747),"ERROR","")</f>
        <v/>
      </c>
      <c r="BP747" s="1611" t="str">
        <f t="shared" si="398"/>
        <v/>
      </c>
      <c r="BQ747" s="1611" t="str">
        <f t="shared" si="399"/>
        <v/>
      </c>
      <c r="BR747" s="1611" t="str">
        <f t="shared" si="400"/>
        <v/>
      </c>
      <c r="BS747" s="1611" t="str">
        <f t="shared" si="401"/>
        <v/>
      </c>
      <c r="BT747" s="1611" t="str">
        <f t="shared" si="402"/>
        <v/>
      </c>
      <c r="BU747" s="1731">
        <f t="shared" ca="1" si="403"/>
        <v>0</v>
      </c>
      <c r="BV747" s="1594"/>
      <c r="BW747" s="1594"/>
      <c r="BX747" s="1594"/>
      <c r="BY747" s="1594"/>
      <c r="BZ747" s="1594"/>
      <c r="CA747" s="1594"/>
      <c r="CB747" s="1594"/>
      <c r="CC747" s="1594"/>
      <c r="CD747" s="1594"/>
      <c r="CE747" s="1594"/>
      <c r="CF747" s="1594"/>
      <c r="CG747" s="1594"/>
      <c r="CH747" s="1594"/>
      <c r="CI747" s="1594"/>
      <c r="CJ747" s="1594"/>
      <c r="CK747" s="1594"/>
      <c r="CL747" s="1594"/>
      <c r="CM747" s="1594"/>
      <c r="CN747" s="1594"/>
      <c r="CO747" s="1594"/>
      <c r="CP747" s="1594"/>
      <c r="CQ747" s="1594"/>
      <c r="CR747" s="1594"/>
      <c r="CS747" s="1594"/>
      <c r="CT747" s="1594"/>
      <c r="CU747" s="1594"/>
      <c r="CV747" s="1594"/>
      <c r="CW747" s="1594"/>
      <c r="CX747" s="1594"/>
      <c r="CY747" s="1594"/>
      <c r="CZ747" s="1594"/>
      <c r="DA747" s="1594"/>
      <c r="DB747" s="1594"/>
      <c r="DC747" s="1594"/>
      <c r="DD747" s="1594"/>
      <c r="DE747" s="1594"/>
      <c r="DF747" s="1594"/>
      <c r="DG747" s="1594"/>
      <c r="DH747" s="1594"/>
      <c r="DI747" s="1594"/>
      <c r="DJ747" s="1594"/>
      <c r="DK747" s="1594"/>
      <c r="DL747" s="1594"/>
      <c r="DM747" s="1594"/>
      <c r="DN747" s="1594"/>
      <c r="DO747" s="1594"/>
      <c r="DP747" s="1594"/>
      <c r="DQ747" s="1594"/>
      <c r="DR747" s="1594"/>
      <c r="DS747" s="1594"/>
      <c r="DT747" s="1594"/>
      <c r="DU747" s="1594"/>
      <c r="DV747" s="1594"/>
      <c r="DW747" s="1594"/>
      <c r="DX747" s="1594"/>
      <c r="DY747" s="1594"/>
      <c r="DZ747" s="1594"/>
      <c r="EA747" s="1594"/>
      <c r="EB747" s="1594"/>
      <c r="EC747" s="1594"/>
      <c r="ED747" s="1594"/>
      <c r="EE747" s="1594"/>
      <c r="EF747" s="1594"/>
      <c r="EG747" s="1594"/>
      <c r="EH747" s="1594"/>
      <c r="EI747" s="1594"/>
      <c r="EJ747" s="1594"/>
      <c r="EK747" s="1594"/>
      <c r="EL747" s="1594"/>
      <c r="EM747" s="1594"/>
      <c r="EN747" s="1594"/>
      <c r="EO747" s="1594"/>
      <c r="EP747" s="1594"/>
      <c r="EQ747" s="1594"/>
      <c r="ER747" s="1594"/>
      <c r="ES747" s="1594"/>
    </row>
    <row r="748" spans="1:149" s="1595" customFormat="1" ht="12.5">
      <c r="A748" s="1644" t="str">
        <f t="shared" ref="A748:A811" si="423">$A$1</f>
        <v>Organisation</v>
      </c>
      <c r="B748" s="1758"/>
      <c r="C748" s="1758"/>
      <c r="D748" s="1758"/>
      <c r="E748" s="1756"/>
      <c r="F748" s="1592"/>
      <c r="G748" s="1714">
        <f t="shared" ref="G748:G811" si="424">AF748</f>
        <v>0</v>
      </c>
      <c r="H748" s="1645"/>
      <c r="I748" s="1714">
        <f t="shared" ref="I748:I811" si="425">AT748</f>
        <v>0</v>
      </c>
      <c r="J748" s="1646"/>
      <c r="K748" s="1646"/>
      <c r="L748" s="1592"/>
      <c r="M748" s="1597"/>
      <c r="N748" s="1597"/>
      <c r="O748" s="1646"/>
      <c r="P748" s="1647"/>
      <c r="Q748" s="1647"/>
      <c r="R748" s="1648"/>
      <c r="S748" s="1603"/>
      <c r="T748" s="1649"/>
      <c r="U748" s="1649"/>
      <c r="V748" s="1649"/>
      <c r="W748" s="1649"/>
      <c r="X748" s="1649"/>
      <c r="Y748" s="1649"/>
      <c r="Z748" s="1649"/>
      <c r="AA748" s="1649"/>
      <c r="AB748" s="1649"/>
      <c r="AC748" s="1649"/>
      <c r="AD748" s="1649"/>
      <c r="AE748" s="1649"/>
      <c r="AF748" s="1610">
        <f t="shared" si="404"/>
        <v>0</v>
      </c>
      <c r="AG748" s="1649"/>
      <c r="AH748" s="1649"/>
      <c r="AI748" s="1649"/>
      <c r="AJ748" s="1649"/>
      <c r="AK748" s="1649"/>
      <c r="AL748" s="1649"/>
      <c r="AM748" s="1649"/>
      <c r="AN748" s="1649"/>
      <c r="AO748" s="1649"/>
      <c r="AP748" s="1649"/>
      <c r="AQ748" s="1649"/>
      <c r="AR748" s="1709"/>
      <c r="AS748" s="1779">
        <f t="shared" si="405"/>
        <v>0</v>
      </c>
      <c r="AT748" s="1711">
        <f t="shared" ref="AT748:AT811" si="426">SUM(AG748:AR748)</f>
        <v>0</v>
      </c>
      <c r="AU748" s="1611">
        <f t="shared" si="406"/>
        <v>0</v>
      </c>
      <c r="AV748" s="1611">
        <f t="shared" si="407"/>
        <v>0</v>
      </c>
      <c r="AW748" s="1611">
        <f t="shared" si="408"/>
        <v>0</v>
      </c>
      <c r="AX748" s="1611">
        <f t="shared" si="409"/>
        <v>0</v>
      </c>
      <c r="AY748" s="1611">
        <f t="shared" si="410"/>
        <v>0</v>
      </c>
      <c r="AZ748" s="1611">
        <f t="shared" si="411"/>
        <v>0</v>
      </c>
      <c r="BA748" s="1611">
        <f t="shared" si="412"/>
        <v>0</v>
      </c>
      <c r="BB748" s="1611">
        <f t="shared" si="413"/>
        <v>0</v>
      </c>
      <c r="BC748" s="1611">
        <f t="shared" si="414"/>
        <v>0</v>
      </c>
      <c r="BD748" s="1611">
        <f t="shared" si="415"/>
        <v>0</v>
      </c>
      <c r="BE748" s="1611">
        <f t="shared" si="416"/>
        <v>0</v>
      </c>
      <c r="BF748" s="1611">
        <f t="shared" si="417"/>
        <v>0</v>
      </c>
      <c r="BG748" s="1611">
        <f t="shared" ref="BG748:BG811" si="427">SUM(AU748:BF748)</f>
        <v>0</v>
      </c>
      <c r="BH748" s="1611" t="str">
        <f t="shared" ref="BH748:BH811" si="428">IF(OR(G748&gt;0,I748&gt;0),IF(AND(B748&lt;&gt;"",C748&lt;&gt;"",D748&lt;&gt;"",E748&lt;&gt;"",F748&lt;&gt;"",L748&lt;&gt;"",M748&lt;&gt;"",N748&lt;&gt;"",O748&lt;&gt;"",P748&lt;&gt;"",Q748&lt;&gt;"",R748&lt;&gt;""),"","ERROR"),"")</f>
        <v/>
      </c>
      <c r="BI748" s="1611" t="str">
        <f t="shared" ref="BI748:BI811" si="429">IF(COUNTIF($D$43:$D$1496,D748)&gt;1,"ERROR","")</f>
        <v/>
      </c>
      <c r="BJ748" s="1611" t="str">
        <f t="shared" si="418"/>
        <v/>
      </c>
      <c r="BK748" s="1611" t="str">
        <f t="shared" si="419"/>
        <v/>
      </c>
      <c r="BL748" s="1611" t="str">
        <f t="shared" ca="1" si="420"/>
        <v/>
      </c>
      <c r="BM748" s="1611" t="str">
        <f t="shared" ref="BM748:BM811" si="430">IF(AND(AT748&gt;0,AF748=0),"ERROR","")</f>
        <v/>
      </c>
      <c r="BN748" s="1611" t="str">
        <f t="shared" si="421"/>
        <v/>
      </c>
      <c r="BO748" s="1611" t="str">
        <f t="shared" si="422"/>
        <v/>
      </c>
      <c r="BP748" s="1611" t="str">
        <f t="shared" ref="BP748:BP811" si="431">IF(AND(F748=$BZ$2,SUM(H748,J748)&gt;0),"ERROR","")</f>
        <v/>
      </c>
      <c r="BQ748" s="1611" t="str">
        <f t="shared" ref="BQ748:BQ811" si="432">IF(AND(I748=0,J748&gt;0),"ERROR","")</f>
        <v/>
      </c>
      <c r="BR748" s="1611" t="str">
        <f t="shared" ref="BR748:BR811" si="433">IF(AND(O748=$CA$1,K748&lt;&gt;0),"ERROR","")</f>
        <v/>
      </c>
      <c r="BS748" s="1611" t="str">
        <f t="shared" ref="BS748:BS811" si="434">IF(AND(O748=$CA$2,I748-AS748-K748&lt;0),"ERROR","")</f>
        <v/>
      </c>
      <c r="BT748" s="1611" t="str">
        <f t="shared" ref="BT748:BT811" si="435">IF(S748="","",VLOOKUP(S748,$CS$1:$CT$14,2,0))</f>
        <v/>
      </c>
      <c r="BU748" s="1731">
        <f t="shared" ref="BU748:BU811" ca="1" si="436">COUNTIF(BH748:BS748,"ERROR")</f>
        <v>0</v>
      </c>
      <c r="BV748" s="1594"/>
      <c r="BW748" s="1594"/>
      <c r="BX748" s="1594"/>
      <c r="BY748" s="1594"/>
      <c r="BZ748" s="1594"/>
      <c r="CA748" s="1594"/>
      <c r="CB748" s="1594"/>
      <c r="CC748" s="1594"/>
      <c r="CD748" s="1594"/>
      <c r="CE748" s="1594"/>
      <c r="CF748" s="1594"/>
      <c r="CG748" s="1594"/>
      <c r="CH748" s="1594"/>
      <c r="CI748" s="1594"/>
      <c r="CJ748" s="1594"/>
      <c r="CK748" s="1594"/>
      <c r="CL748" s="1594"/>
      <c r="CM748" s="1594"/>
      <c r="CN748" s="1594"/>
      <c r="CO748" s="1594"/>
      <c r="CP748" s="1594"/>
      <c r="CQ748" s="1594"/>
      <c r="CR748" s="1594"/>
      <c r="CS748" s="1594"/>
      <c r="CT748" s="1594"/>
      <c r="CU748" s="1594"/>
      <c r="CV748" s="1594"/>
      <c r="CW748" s="1594"/>
      <c r="CX748" s="1594"/>
      <c r="CY748" s="1594"/>
      <c r="CZ748" s="1594"/>
      <c r="DA748" s="1594"/>
      <c r="DB748" s="1594"/>
      <c r="DC748" s="1594"/>
      <c r="DD748" s="1594"/>
      <c r="DE748" s="1594"/>
      <c r="DF748" s="1594"/>
      <c r="DG748" s="1594"/>
      <c r="DH748" s="1594"/>
      <c r="DI748" s="1594"/>
      <c r="DJ748" s="1594"/>
      <c r="DK748" s="1594"/>
      <c r="DL748" s="1594"/>
      <c r="DM748" s="1594"/>
      <c r="DN748" s="1594"/>
      <c r="DO748" s="1594"/>
      <c r="DP748" s="1594"/>
      <c r="DQ748" s="1594"/>
      <c r="DR748" s="1594"/>
      <c r="DS748" s="1594"/>
      <c r="DT748" s="1594"/>
      <c r="DU748" s="1594"/>
      <c r="DV748" s="1594"/>
      <c r="DW748" s="1594"/>
      <c r="DX748" s="1594"/>
      <c r="DY748" s="1594"/>
      <c r="DZ748" s="1594"/>
      <c r="EA748" s="1594"/>
      <c r="EB748" s="1594"/>
      <c r="EC748" s="1594"/>
      <c r="ED748" s="1594"/>
      <c r="EE748" s="1594"/>
      <c r="EF748" s="1594"/>
      <c r="EG748" s="1594"/>
      <c r="EH748" s="1594"/>
      <c r="EI748" s="1594"/>
      <c r="EJ748" s="1594"/>
      <c r="EK748" s="1594"/>
      <c r="EL748" s="1594"/>
      <c r="EM748" s="1594"/>
      <c r="EN748" s="1594"/>
      <c r="EO748" s="1594"/>
      <c r="EP748" s="1594"/>
      <c r="EQ748" s="1594"/>
      <c r="ER748" s="1594"/>
      <c r="ES748" s="1594"/>
    </row>
    <row r="749" spans="1:149" s="1595" customFormat="1" ht="12.5">
      <c r="A749" s="1644" t="str">
        <f t="shared" si="423"/>
        <v>Organisation</v>
      </c>
      <c r="B749" s="1763"/>
      <c r="C749" s="1763"/>
      <c r="D749" s="1763"/>
      <c r="E749" s="1765"/>
      <c r="F749" s="1592"/>
      <c r="G749" s="1714">
        <f t="shared" si="424"/>
        <v>0</v>
      </c>
      <c r="H749" s="1645"/>
      <c r="I749" s="1714">
        <f t="shared" si="425"/>
        <v>0</v>
      </c>
      <c r="J749" s="1654"/>
      <c r="K749" s="1654"/>
      <c r="L749" s="1592"/>
      <c r="M749" s="1599"/>
      <c r="N749" s="1599"/>
      <c r="O749" s="1646"/>
      <c r="P749" s="1647"/>
      <c r="Q749" s="1647"/>
      <c r="R749" s="1648"/>
      <c r="S749" s="1603"/>
      <c r="T749" s="1649"/>
      <c r="U749" s="1649"/>
      <c r="V749" s="1649"/>
      <c r="W749" s="1649"/>
      <c r="X749" s="1649"/>
      <c r="Y749" s="1649"/>
      <c r="Z749" s="1649"/>
      <c r="AA749" s="1649"/>
      <c r="AB749" s="1649"/>
      <c r="AC749" s="1649"/>
      <c r="AD749" s="1649"/>
      <c r="AE749" s="1649"/>
      <c r="AF749" s="1610">
        <f t="shared" si="404"/>
        <v>0</v>
      </c>
      <c r="AG749" s="1649"/>
      <c r="AH749" s="1649"/>
      <c r="AI749" s="1649"/>
      <c r="AJ749" s="1649"/>
      <c r="AK749" s="1649"/>
      <c r="AL749" s="1649"/>
      <c r="AM749" s="1649"/>
      <c r="AN749" s="1649"/>
      <c r="AO749" s="1649"/>
      <c r="AP749" s="1649"/>
      <c r="AQ749" s="1649"/>
      <c r="AR749" s="1709"/>
      <c r="AS749" s="1779">
        <f t="shared" si="405"/>
        <v>0</v>
      </c>
      <c r="AT749" s="1711">
        <f t="shared" si="426"/>
        <v>0</v>
      </c>
      <c r="AU749" s="1611">
        <f t="shared" si="406"/>
        <v>0</v>
      </c>
      <c r="AV749" s="1611">
        <f t="shared" si="407"/>
        <v>0</v>
      </c>
      <c r="AW749" s="1611">
        <f t="shared" si="408"/>
        <v>0</v>
      </c>
      <c r="AX749" s="1611">
        <f t="shared" si="409"/>
        <v>0</v>
      </c>
      <c r="AY749" s="1611">
        <f t="shared" si="410"/>
        <v>0</v>
      </c>
      <c r="AZ749" s="1611">
        <f t="shared" si="411"/>
        <v>0</v>
      </c>
      <c r="BA749" s="1611">
        <f t="shared" si="412"/>
        <v>0</v>
      </c>
      <c r="BB749" s="1611">
        <f t="shared" si="413"/>
        <v>0</v>
      </c>
      <c r="BC749" s="1611">
        <f t="shared" si="414"/>
        <v>0</v>
      </c>
      <c r="BD749" s="1611">
        <f t="shared" si="415"/>
        <v>0</v>
      </c>
      <c r="BE749" s="1611">
        <f t="shared" si="416"/>
        <v>0</v>
      </c>
      <c r="BF749" s="1611">
        <f t="shared" si="417"/>
        <v>0</v>
      </c>
      <c r="BG749" s="1611">
        <f t="shared" si="427"/>
        <v>0</v>
      </c>
      <c r="BH749" s="1611" t="str">
        <f t="shared" si="428"/>
        <v/>
      </c>
      <c r="BI749" s="1611" t="str">
        <f t="shared" si="429"/>
        <v/>
      </c>
      <c r="BJ749" s="1611" t="str">
        <f t="shared" si="418"/>
        <v/>
      </c>
      <c r="BK749" s="1611" t="str">
        <f t="shared" si="419"/>
        <v/>
      </c>
      <c r="BL749" s="1611" t="str">
        <f t="shared" ca="1" si="420"/>
        <v/>
      </c>
      <c r="BM749" s="1611" t="str">
        <f t="shared" si="430"/>
        <v/>
      </c>
      <c r="BN749" s="1611" t="str">
        <f t="shared" si="421"/>
        <v/>
      </c>
      <c r="BO749" s="1611" t="str">
        <f t="shared" si="422"/>
        <v/>
      </c>
      <c r="BP749" s="1611" t="str">
        <f t="shared" si="431"/>
        <v/>
      </c>
      <c r="BQ749" s="1611" t="str">
        <f t="shared" si="432"/>
        <v/>
      </c>
      <c r="BR749" s="1611" t="str">
        <f t="shared" si="433"/>
        <v/>
      </c>
      <c r="BS749" s="1611" t="str">
        <f t="shared" si="434"/>
        <v/>
      </c>
      <c r="BT749" s="1611" t="str">
        <f t="shared" si="435"/>
        <v/>
      </c>
      <c r="BU749" s="1731">
        <f t="shared" ca="1" si="436"/>
        <v>0</v>
      </c>
      <c r="BV749" s="1594"/>
      <c r="BW749" s="1594"/>
      <c r="BX749" s="1594"/>
      <c r="BY749" s="1594"/>
      <c r="BZ749" s="1594"/>
      <c r="CA749" s="1594"/>
      <c r="CB749" s="1594"/>
      <c r="CC749" s="1594"/>
      <c r="CD749" s="1594"/>
      <c r="CE749" s="1594"/>
      <c r="CF749" s="1594"/>
      <c r="CG749" s="1594"/>
      <c r="CH749" s="1594"/>
      <c r="CI749" s="1594"/>
      <c r="CJ749" s="1594"/>
      <c r="CK749" s="1594"/>
      <c r="CL749" s="1594"/>
      <c r="CM749" s="1594"/>
      <c r="CN749" s="1594"/>
      <c r="CO749" s="1594"/>
      <c r="CP749" s="1594"/>
      <c r="CQ749" s="1594"/>
      <c r="CR749" s="1594"/>
      <c r="CS749" s="1594"/>
      <c r="CT749" s="1594"/>
      <c r="CU749" s="1594"/>
      <c r="CV749" s="1594"/>
      <c r="CW749" s="1594"/>
      <c r="CX749" s="1594"/>
      <c r="CY749" s="1594"/>
      <c r="CZ749" s="1594"/>
      <c r="DA749" s="1594"/>
      <c r="DB749" s="1594"/>
      <c r="DC749" s="1594"/>
      <c r="DD749" s="1594"/>
      <c r="DE749" s="1594"/>
      <c r="DF749" s="1594"/>
      <c r="DG749" s="1594"/>
      <c r="DH749" s="1594"/>
      <c r="DI749" s="1594"/>
      <c r="DJ749" s="1594"/>
      <c r="DK749" s="1594"/>
      <c r="DL749" s="1594"/>
      <c r="DM749" s="1594"/>
      <c r="DN749" s="1594"/>
      <c r="DO749" s="1594"/>
      <c r="DP749" s="1594"/>
      <c r="DQ749" s="1594"/>
      <c r="DR749" s="1594"/>
      <c r="DS749" s="1594"/>
      <c r="DT749" s="1594"/>
      <c r="DU749" s="1594"/>
      <c r="DV749" s="1594"/>
      <c r="DW749" s="1594"/>
      <c r="DX749" s="1594"/>
      <c r="DY749" s="1594"/>
      <c r="DZ749" s="1594"/>
      <c r="EA749" s="1594"/>
      <c r="EB749" s="1594"/>
      <c r="EC749" s="1594"/>
      <c r="ED749" s="1594"/>
      <c r="EE749" s="1594"/>
      <c r="EF749" s="1594"/>
      <c r="EG749" s="1594"/>
      <c r="EH749" s="1594"/>
      <c r="EI749" s="1594"/>
      <c r="EJ749" s="1594"/>
      <c r="EK749" s="1594"/>
      <c r="EL749" s="1594"/>
      <c r="EM749" s="1594"/>
      <c r="EN749" s="1594"/>
      <c r="EO749" s="1594"/>
      <c r="EP749" s="1594"/>
      <c r="EQ749" s="1594"/>
      <c r="ER749" s="1594"/>
      <c r="ES749" s="1594"/>
    </row>
    <row r="750" spans="1:149" s="1595" customFormat="1" ht="12.5">
      <c r="A750" s="1644" t="str">
        <f t="shared" si="423"/>
        <v>Organisation</v>
      </c>
      <c r="B750" s="1758"/>
      <c r="C750" s="1758"/>
      <c r="D750" s="1758"/>
      <c r="E750" s="1756"/>
      <c r="F750" s="1592"/>
      <c r="G750" s="1714">
        <f t="shared" si="424"/>
        <v>0</v>
      </c>
      <c r="H750" s="1645"/>
      <c r="I750" s="1714">
        <f t="shared" si="425"/>
        <v>0</v>
      </c>
      <c r="J750" s="1646"/>
      <c r="K750" s="1646"/>
      <c r="L750" s="1592"/>
      <c r="M750" s="1597"/>
      <c r="N750" s="1597"/>
      <c r="O750" s="1646"/>
      <c r="P750" s="1647"/>
      <c r="Q750" s="1647"/>
      <c r="R750" s="1648"/>
      <c r="S750" s="1603"/>
      <c r="T750" s="1649"/>
      <c r="U750" s="1649"/>
      <c r="V750" s="1649"/>
      <c r="W750" s="1649"/>
      <c r="X750" s="1649"/>
      <c r="Y750" s="1649"/>
      <c r="Z750" s="1649"/>
      <c r="AA750" s="1649"/>
      <c r="AB750" s="1649"/>
      <c r="AC750" s="1649"/>
      <c r="AD750" s="1649"/>
      <c r="AE750" s="1649"/>
      <c r="AF750" s="1610">
        <f t="shared" si="404"/>
        <v>0</v>
      </c>
      <c r="AG750" s="1649"/>
      <c r="AH750" s="1649"/>
      <c r="AI750" s="1649"/>
      <c r="AJ750" s="1649"/>
      <c r="AK750" s="1649"/>
      <c r="AL750" s="1649"/>
      <c r="AM750" s="1649"/>
      <c r="AN750" s="1649"/>
      <c r="AO750" s="1649"/>
      <c r="AP750" s="1649"/>
      <c r="AQ750" s="1649"/>
      <c r="AR750" s="1709"/>
      <c r="AS750" s="1779">
        <f t="shared" si="405"/>
        <v>0</v>
      </c>
      <c r="AT750" s="1711">
        <f t="shared" si="426"/>
        <v>0</v>
      </c>
      <c r="AU750" s="1611">
        <f t="shared" si="406"/>
        <v>0</v>
      </c>
      <c r="AV750" s="1611">
        <f t="shared" si="407"/>
        <v>0</v>
      </c>
      <c r="AW750" s="1611">
        <f t="shared" si="408"/>
        <v>0</v>
      </c>
      <c r="AX750" s="1611">
        <f t="shared" si="409"/>
        <v>0</v>
      </c>
      <c r="AY750" s="1611">
        <f t="shared" si="410"/>
        <v>0</v>
      </c>
      <c r="AZ750" s="1611">
        <f t="shared" si="411"/>
        <v>0</v>
      </c>
      <c r="BA750" s="1611">
        <f t="shared" si="412"/>
        <v>0</v>
      </c>
      <c r="BB750" s="1611">
        <f t="shared" si="413"/>
        <v>0</v>
      </c>
      <c r="BC750" s="1611">
        <f t="shared" si="414"/>
        <v>0</v>
      </c>
      <c r="BD750" s="1611">
        <f t="shared" si="415"/>
        <v>0</v>
      </c>
      <c r="BE750" s="1611">
        <f t="shared" si="416"/>
        <v>0</v>
      </c>
      <c r="BF750" s="1611">
        <f t="shared" si="417"/>
        <v>0</v>
      </c>
      <c r="BG750" s="1611">
        <f t="shared" si="427"/>
        <v>0</v>
      </c>
      <c r="BH750" s="1611" t="str">
        <f t="shared" si="428"/>
        <v/>
      </c>
      <c r="BI750" s="1611" t="str">
        <f t="shared" si="429"/>
        <v/>
      </c>
      <c r="BJ750" s="1611" t="str">
        <f t="shared" si="418"/>
        <v/>
      </c>
      <c r="BK750" s="1611" t="str">
        <f t="shared" si="419"/>
        <v/>
      </c>
      <c r="BL750" s="1611" t="str">
        <f t="shared" ca="1" si="420"/>
        <v/>
      </c>
      <c r="BM750" s="1611" t="str">
        <f t="shared" si="430"/>
        <v/>
      </c>
      <c r="BN750" s="1611" t="str">
        <f t="shared" si="421"/>
        <v/>
      </c>
      <c r="BO750" s="1611" t="str">
        <f t="shared" si="422"/>
        <v/>
      </c>
      <c r="BP750" s="1611" t="str">
        <f t="shared" si="431"/>
        <v/>
      </c>
      <c r="BQ750" s="1611" t="str">
        <f t="shared" si="432"/>
        <v/>
      </c>
      <c r="BR750" s="1611" t="str">
        <f t="shared" si="433"/>
        <v/>
      </c>
      <c r="BS750" s="1611" t="str">
        <f t="shared" si="434"/>
        <v/>
      </c>
      <c r="BT750" s="1611" t="str">
        <f t="shared" si="435"/>
        <v/>
      </c>
      <c r="BU750" s="1731">
        <f t="shared" ca="1" si="436"/>
        <v>0</v>
      </c>
      <c r="BV750" s="1594"/>
      <c r="BW750" s="1594"/>
      <c r="BX750" s="1594"/>
      <c r="BY750" s="1594"/>
      <c r="BZ750" s="1594"/>
      <c r="CA750" s="1594"/>
      <c r="CB750" s="1594"/>
      <c r="CC750" s="1594"/>
      <c r="CD750" s="1594"/>
      <c r="CE750" s="1594"/>
      <c r="CF750" s="1594"/>
      <c r="CG750" s="1594"/>
      <c r="CH750" s="1594"/>
      <c r="CI750" s="1594"/>
      <c r="CJ750" s="1594"/>
      <c r="CK750" s="1594"/>
      <c r="CL750" s="1594"/>
      <c r="CM750" s="1594"/>
      <c r="CN750" s="1594"/>
      <c r="CO750" s="1594"/>
      <c r="CP750" s="1594"/>
      <c r="CQ750" s="1594"/>
      <c r="CR750" s="1594"/>
      <c r="CS750" s="1594"/>
      <c r="CT750" s="1594"/>
      <c r="CU750" s="1594"/>
      <c r="CV750" s="1594"/>
      <c r="CW750" s="1594"/>
      <c r="CX750" s="1594"/>
      <c r="CY750" s="1594"/>
      <c r="CZ750" s="1594"/>
      <c r="DA750" s="1594"/>
      <c r="DB750" s="1594"/>
      <c r="DC750" s="1594"/>
      <c r="DD750" s="1594"/>
      <c r="DE750" s="1594"/>
      <c r="DF750" s="1594"/>
      <c r="DG750" s="1594"/>
      <c r="DH750" s="1594"/>
      <c r="DI750" s="1594"/>
      <c r="DJ750" s="1594"/>
      <c r="DK750" s="1594"/>
      <c r="DL750" s="1594"/>
      <c r="DM750" s="1594"/>
      <c r="DN750" s="1594"/>
      <c r="DO750" s="1594"/>
      <c r="DP750" s="1594"/>
      <c r="DQ750" s="1594"/>
      <c r="DR750" s="1594"/>
      <c r="DS750" s="1594"/>
      <c r="DT750" s="1594"/>
      <c r="DU750" s="1594"/>
      <c r="DV750" s="1594"/>
      <c r="DW750" s="1594"/>
      <c r="DX750" s="1594"/>
      <c r="DY750" s="1594"/>
      <c r="DZ750" s="1594"/>
      <c r="EA750" s="1594"/>
      <c r="EB750" s="1594"/>
      <c r="EC750" s="1594"/>
      <c r="ED750" s="1594"/>
      <c r="EE750" s="1594"/>
      <c r="EF750" s="1594"/>
      <c r="EG750" s="1594"/>
      <c r="EH750" s="1594"/>
      <c r="EI750" s="1594"/>
      <c r="EJ750" s="1594"/>
      <c r="EK750" s="1594"/>
      <c r="EL750" s="1594"/>
      <c r="EM750" s="1594"/>
      <c r="EN750" s="1594"/>
      <c r="EO750" s="1594"/>
      <c r="EP750" s="1594"/>
      <c r="EQ750" s="1594"/>
      <c r="ER750" s="1594"/>
      <c r="ES750" s="1594"/>
    </row>
    <row r="751" spans="1:149" s="1595" customFormat="1" ht="12.5">
      <c r="A751" s="1644" t="str">
        <f t="shared" si="423"/>
        <v>Organisation</v>
      </c>
      <c r="B751" s="1758"/>
      <c r="C751" s="1758"/>
      <c r="D751" s="1758"/>
      <c r="E751" s="1756"/>
      <c r="F751" s="1592"/>
      <c r="G751" s="1714">
        <f t="shared" si="424"/>
        <v>0</v>
      </c>
      <c r="H751" s="1645"/>
      <c r="I751" s="1714">
        <f t="shared" si="425"/>
        <v>0</v>
      </c>
      <c r="J751" s="1646"/>
      <c r="K751" s="1646"/>
      <c r="L751" s="1592"/>
      <c r="M751" s="1597"/>
      <c r="N751" s="1597"/>
      <c r="O751" s="1646"/>
      <c r="P751" s="1647"/>
      <c r="Q751" s="1647"/>
      <c r="R751" s="1648"/>
      <c r="S751" s="1603"/>
      <c r="T751" s="1649"/>
      <c r="U751" s="1649"/>
      <c r="V751" s="1649"/>
      <c r="W751" s="1649"/>
      <c r="X751" s="1649"/>
      <c r="Y751" s="1649"/>
      <c r="Z751" s="1649"/>
      <c r="AA751" s="1649"/>
      <c r="AB751" s="1649"/>
      <c r="AC751" s="1649"/>
      <c r="AD751" s="1649"/>
      <c r="AE751" s="1649"/>
      <c r="AF751" s="1610">
        <f t="shared" si="404"/>
        <v>0</v>
      </c>
      <c r="AG751" s="1649"/>
      <c r="AH751" s="1649"/>
      <c r="AI751" s="1649"/>
      <c r="AJ751" s="1649"/>
      <c r="AK751" s="1649"/>
      <c r="AL751" s="1649"/>
      <c r="AM751" s="1649"/>
      <c r="AN751" s="1649"/>
      <c r="AO751" s="1649"/>
      <c r="AP751" s="1649"/>
      <c r="AQ751" s="1649"/>
      <c r="AR751" s="1709"/>
      <c r="AS751" s="1779">
        <f t="shared" si="405"/>
        <v>0</v>
      </c>
      <c r="AT751" s="1711">
        <f t="shared" si="426"/>
        <v>0</v>
      </c>
      <c r="AU751" s="1611">
        <f t="shared" si="406"/>
        <v>0</v>
      </c>
      <c r="AV751" s="1611">
        <f t="shared" si="407"/>
        <v>0</v>
      </c>
      <c r="AW751" s="1611">
        <f t="shared" si="408"/>
        <v>0</v>
      </c>
      <c r="AX751" s="1611">
        <f t="shared" si="409"/>
        <v>0</v>
      </c>
      <c r="AY751" s="1611">
        <f t="shared" si="410"/>
        <v>0</v>
      </c>
      <c r="AZ751" s="1611">
        <f t="shared" si="411"/>
        <v>0</v>
      </c>
      <c r="BA751" s="1611">
        <f t="shared" si="412"/>
        <v>0</v>
      </c>
      <c r="BB751" s="1611">
        <f t="shared" si="413"/>
        <v>0</v>
      </c>
      <c r="BC751" s="1611">
        <f t="shared" si="414"/>
        <v>0</v>
      </c>
      <c r="BD751" s="1611">
        <f t="shared" si="415"/>
        <v>0</v>
      </c>
      <c r="BE751" s="1611">
        <f t="shared" si="416"/>
        <v>0</v>
      </c>
      <c r="BF751" s="1611">
        <f t="shared" si="417"/>
        <v>0</v>
      </c>
      <c r="BG751" s="1611">
        <f t="shared" si="427"/>
        <v>0</v>
      </c>
      <c r="BH751" s="1611" t="str">
        <f t="shared" si="428"/>
        <v/>
      </c>
      <c r="BI751" s="1611" t="str">
        <f t="shared" si="429"/>
        <v/>
      </c>
      <c r="BJ751" s="1611" t="str">
        <f t="shared" si="418"/>
        <v/>
      </c>
      <c r="BK751" s="1611" t="str">
        <f t="shared" si="419"/>
        <v/>
      </c>
      <c r="BL751" s="1611" t="str">
        <f t="shared" ca="1" si="420"/>
        <v/>
      </c>
      <c r="BM751" s="1611" t="str">
        <f t="shared" si="430"/>
        <v/>
      </c>
      <c r="BN751" s="1611" t="str">
        <f t="shared" si="421"/>
        <v/>
      </c>
      <c r="BO751" s="1611" t="str">
        <f t="shared" si="422"/>
        <v/>
      </c>
      <c r="BP751" s="1611" t="str">
        <f t="shared" si="431"/>
        <v/>
      </c>
      <c r="BQ751" s="1611" t="str">
        <f t="shared" si="432"/>
        <v/>
      </c>
      <c r="BR751" s="1611" t="str">
        <f t="shared" si="433"/>
        <v/>
      </c>
      <c r="BS751" s="1611" t="str">
        <f t="shared" si="434"/>
        <v/>
      </c>
      <c r="BT751" s="1611" t="str">
        <f t="shared" si="435"/>
        <v/>
      </c>
      <c r="BU751" s="1731">
        <f t="shared" ca="1" si="436"/>
        <v>0</v>
      </c>
      <c r="BV751" s="1594"/>
      <c r="BW751" s="1594"/>
      <c r="BX751" s="1594"/>
      <c r="BY751" s="1594"/>
      <c r="BZ751" s="1594"/>
      <c r="CA751" s="1594"/>
      <c r="CB751" s="1594"/>
      <c r="CC751" s="1594"/>
      <c r="CD751" s="1594"/>
      <c r="CE751" s="1594"/>
      <c r="CF751" s="1594"/>
      <c r="CG751" s="1594"/>
      <c r="CH751" s="1594"/>
      <c r="CI751" s="1594"/>
      <c r="CJ751" s="1594"/>
      <c r="CK751" s="1594"/>
      <c r="CL751" s="1594"/>
      <c r="CM751" s="1594"/>
      <c r="CN751" s="1594"/>
      <c r="CO751" s="1594"/>
      <c r="CP751" s="1594"/>
      <c r="CQ751" s="1594"/>
      <c r="CR751" s="1594"/>
      <c r="CS751" s="1594"/>
      <c r="CT751" s="1594"/>
      <c r="CU751" s="1594"/>
      <c r="CV751" s="1594"/>
      <c r="CW751" s="1594"/>
      <c r="CX751" s="1594"/>
      <c r="CY751" s="1594"/>
      <c r="CZ751" s="1594"/>
      <c r="DA751" s="1594"/>
      <c r="DB751" s="1594"/>
      <c r="DC751" s="1594"/>
      <c r="DD751" s="1594"/>
      <c r="DE751" s="1594"/>
      <c r="DF751" s="1594"/>
      <c r="DG751" s="1594"/>
      <c r="DH751" s="1594"/>
      <c r="DI751" s="1594"/>
      <c r="DJ751" s="1594"/>
      <c r="DK751" s="1594"/>
      <c r="DL751" s="1594"/>
      <c r="DM751" s="1594"/>
      <c r="DN751" s="1594"/>
      <c r="DO751" s="1594"/>
      <c r="DP751" s="1594"/>
      <c r="DQ751" s="1594"/>
      <c r="DR751" s="1594"/>
      <c r="DS751" s="1594"/>
      <c r="DT751" s="1594"/>
      <c r="DU751" s="1594"/>
      <c r="DV751" s="1594"/>
      <c r="DW751" s="1594"/>
      <c r="DX751" s="1594"/>
      <c r="DY751" s="1594"/>
      <c r="DZ751" s="1594"/>
      <c r="EA751" s="1594"/>
      <c r="EB751" s="1594"/>
      <c r="EC751" s="1594"/>
      <c r="ED751" s="1594"/>
      <c r="EE751" s="1594"/>
      <c r="EF751" s="1594"/>
      <c r="EG751" s="1594"/>
      <c r="EH751" s="1594"/>
      <c r="EI751" s="1594"/>
      <c r="EJ751" s="1594"/>
      <c r="EK751" s="1594"/>
      <c r="EL751" s="1594"/>
      <c r="EM751" s="1594"/>
      <c r="EN751" s="1594"/>
      <c r="EO751" s="1594"/>
      <c r="EP751" s="1594"/>
      <c r="EQ751" s="1594"/>
      <c r="ER751" s="1594"/>
      <c r="ES751" s="1594"/>
    </row>
    <row r="752" spans="1:149" s="1595" customFormat="1" ht="12.5">
      <c r="A752" s="1644" t="str">
        <f t="shared" si="423"/>
        <v>Organisation</v>
      </c>
      <c r="B752" s="1758"/>
      <c r="C752" s="1758"/>
      <c r="D752" s="1758"/>
      <c r="E752" s="1756"/>
      <c r="F752" s="1592"/>
      <c r="G752" s="1714">
        <f t="shared" si="424"/>
        <v>0</v>
      </c>
      <c r="H752" s="1645"/>
      <c r="I752" s="1714">
        <f t="shared" si="425"/>
        <v>0</v>
      </c>
      <c r="J752" s="1646"/>
      <c r="K752" s="1646"/>
      <c r="L752" s="1592"/>
      <c r="M752" s="1597"/>
      <c r="N752" s="1597"/>
      <c r="O752" s="1646"/>
      <c r="P752" s="1647"/>
      <c r="Q752" s="1647"/>
      <c r="R752" s="1648"/>
      <c r="S752" s="1603"/>
      <c r="T752" s="1649"/>
      <c r="U752" s="1649"/>
      <c r="V752" s="1649"/>
      <c r="W752" s="1649"/>
      <c r="X752" s="1649"/>
      <c r="Y752" s="1649"/>
      <c r="Z752" s="1649"/>
      <c r="AA752" s="1649"/>
      <c r="AB752" s="1649"/>
      <c r="AC752" s="1649"/>
      <c r="AD752" s="1649"/>
      <c r="AE752" s="1649"/>
      <c r="AF752" s="1610">
        <f t="shared" si="404"/>
        <v>0</v>
      </c>
      <c r="AG752" s="1649"/>
      <c r="AH752" s="1649"/>
      <c r="AI752" s="1649"/>
      <c r="AJ752" s="1649"/>
      <c r="AK752" s="1649"/>
      <c r="AL752" s="1649"/>
      <c r="AM752" s="1649"/>
      <c r="AN752" s="1649"/>
      <c r="AO752" s="1649"/>
      <c r="AP752" s="1649"/>
      <c r="AQ752" s="1649"/>
      <c r="AR752" s="1709"/>
      <c r="AS752" s="1779">
        <f t="shared" si="405"/>
        <v>0</v>
      </c>
      <c r="AT752" s="1711">
        <f t="shared" si="426"/>
        <v>0</v>
      </c>
      <c r="AU752" s="1611">
        <f t="shared" si="406"/>
        <v>0</v>
      </c>
      <c r="AV752" s="1611">
        <f t="shared" si="407"/>
        <v>0</v>
      </c>
      <c r="AW752" s="1611">
        <f t="shared" si="408"/>
        <v>0</v>
      </c>
      <c r="AX752" s="1611">
        <f t="shared" si="409"/>
        <v>0</v>
      </c>
      <c r="AY752" s="1611">
        <f t="shared" si="410"/>
        <v>0</v>
      </c>
      <c r="AZ752" s="1611">
        <f t="shared" si="411"/>
        <v>0</v>
      </c>
      <c r="BA752" s="1611">
        <f t="shared" si="412"/>
        <v>0</v>
      </c>
      <c r="BB752" s="1611">
        <f t="shared" si="413"/>
        <v>0</v>
      </c>
      <c r="BC752" s="1611">
        <f t="shared" si="414"/>
        <v>0</v>
      </c>
      <c r="BD752" s="1611">
        <f t="shared" si="415"/>
        <v>0</v>
      </c>
      <c r="BE752" s="1611">
        <f t="shared" si="416"/>
        <v>0</v>
      </c>
      <c r="BF752" s="1611">
        <f t="shared" si="417"/>
        <v>0</v>
      </c>
      <c r="BG752" s="1611">
        <f t="shared" si="427"/>
        <v>0</v>
      </c>
      <c r="BH752" s="1611" t="str">
        <f t="shared" si="428"/>
        <v/>
      </c>
      <c r="BI752" s="1611" t="str">
        <f t="shared" si="429"/>
        <v/>
      </c>
      <c r="BJ752" s="1611" t="str">
        <f t="shared" si="418"/>
        <v/>
      </c>
      <c r="BK752" s="1611" t="str">
        <f t="shared" si="419"/>
        <v/>
      </c>
      <c r="BL752" s="1611" t="str">
        <f t="shared" ca="1" si="420"/>
        <v/>
      </c>
      <c r="BM752" s="1611" t="str">
        <f t="shared" si="430"/>
        <v/>
      </c>
      <c r="BN752" s="1611" t="str">
        <f t="shared" si="421"/>
        <v/>
      </c>
      <c r="BO752" s="1611" t="str">
        <f t="shared" si="422"/>
        <v/>
      </c>
      <c r="BP752" s="1611" t="str">
        <f t="shared" si="431"/>
        <v/>
      </c>
      <c r="BQ752" s="1611" t="str">
        <f t="shared" si="432"/>
        <v/>
      </c>
      <c r="BR752" s="1611" t="str">
        <f t="shared" si="433"/>
        <v/>
      </c>
      <c r="BS752" s="1611" t="str">
        <f t="shared" si="434"/>
        <v/>
      </c>
      <c r="BT752" s="1611" t="str">
        <f t="shared" si="435"/>
        <v/>
      </c>
      <c r="BU752" s="1731">
        <f t="shared" ca="1" si="436"/>
        <v>0</v>
      </c>
      <c r="BV752" s="1594"/>
      <c r="BW752" s="1594"/>
      <c r="BX752" s="1594"/>
      <c r="BY752" s="1594"/>
      <c r="BZ752" s="1594"/>
      <c r="CA752" s="1594"/>
      <c r="CB752" s="1594"/>
      <c r="CC752" s="1594"/>
      <c r="CD752" s="1594"/>
      <c r="CE752" s="1594"/>
      <c r="CF752" s="1594"/>
      <c r="CG752" s="1594"/>
      <c r="CH752" s="1594"/>
      <c r="CI752" s="1594"/>
      <c r="CJ752" s="1594"/>
      <c r="CK752" s="1594"/>
      <c r="CL752" s="1594"/>
      <c r="CM752" s="1594"/>
      <c r="CN752" s="1594"/>
      <c r="CO752" s="1594"/>
      <c r="CP752" s="1594"/>
      <c r="CQ752" s="1594"/>
      <c r="CR752" s="1594"/>
      <c r="CS752" s="1594"/>
      <c r="CT752" s="1594"/>
      <c r="CU752" s="1594"/>
      <c r="CV752" s="1594"/>
      <c r="CW752" s="1594"/>
      <c r="CX752" s="1594"/>
      <c r="CY752" s="1594"/>
      <c r="CZ752" s="1594"/>
      <c r="DA752" s="1594"/>
      <c r="DB752" s="1594"/>
      <c r="DC752" s="1594"/>
      <c r="DD752" s="1594"/>
      <c r="DE752" s="1594"/>
      <c r="DF752" s="1594"/>
      <c r="DG752" s="1594"/>
      <c r="DH752" s="1594"/>
      <c r="DI752" s="1594"/>
      <c r="DJ752" s="1594"/>
      <c r="DK752" s="1594"/>
      <c r="DL752" s="1594"/>
      <c r="DM752" s="1594"/>
      <c r="DN752" s="1594"/>
      <c r="DO752" s="1594"/>
      <c r="DP752" s="1594"/>
      <c r="DQ752" s="1594"/>
      <c r="DR752" s="1594"/>
      <c r="DS752" s="1594"/>
      <c r="DT752" s="1594"/>
      <c r="DU752" s="1594"/>
      <c r="DV752" s="1594"/>
      <c r="DW752" s="1594"/>
      <c r="DX752" s="1594"/>
      <c r="DY752" s="1594"/>
      <c r="DZ752" s="1594"/>
      <c r="EA752" s="1594"/>
      <c r="EB752" s="1594"/>
      <c r="EC752" s="1594"/>
      <c r="ED752" s="1594"/>
      <c r="EE752" s="1594"/>
      <c r="EF752" s="1594"/>
      <c r="EG752" s="1594"/>
      <c r="EH752" s="1594"/>
      <c r="EI752" s="1594"/>
      <c r="EJ752" s="1594"/>
      <c r="EK752" s="1594"/>
      <c r="EL752" s="1594"/>
      <c r="EM752" s="1594"/>
      <c r="EN752" s="1594"/>
      <c r="EO752" s="1594"/>
      <c r="EP752" s="1594"/>
      <c r="EQ752" s="1594"/>
      <c r="ER752" s="1594"/>
      <c r="ES752" s="1594"/>
    </row>
    <row r="753" spans="1:149" s="1595" customFormat="1" ht="12.5">
      <c r="A753" s="1644" t="str">
        <f t="shared" si="423"/>
        <v>Organisation</v>
      </c>
      <c r="B753" s="1758"/>
      <c r="C753" s="1758"/>
      <c r="D753" s="1758"/>
      <c r="E753" s="1756"/>
      <c r="F753" s="1592"/>
      <c r="G753" s="1714">
        <f t="shared" si="424"/>
        <v>0</v>
      </c>
      <c r="H753" s="1645"/>
      <c r="I753" s="1714">
        <f t="shared" si="425"/>
        <v>0</v>
      </c>
      <c r="J753" s="1646"/>
      <c r="K753" s="1646"/>
      <c r="L753" s="1592"/>
      <c r="M753" s="1597"/>
      <c r="N753" s="1597"/>
      <c r="O753" s="1646"/>
      <c r="P753" s="1647"/>
      <c r="Q753" s="1647"/>
      <c r="R753" s="1648"/>
      <c r="S753" s="1603"/>
      <c r="T753" s="1649"/>
      <c r="U753" s="1649"/>
      <c r="V753" s="1649"/>
      <c r="W753" s="1649"/>
      <c r="X753" s="1649"/>
      <c r="Y753" s="1649"/>
      <c r="Z753" s="1649"/>
      <c r="AA753" s="1649"/>
      <c r="AB753" s="1649"/>
      <c r="AC753" s="1649"/>
      <c r="AD753" s="1649"/>
      <c r="AE753" s="1649"/>
      <c r="AF753" s="1610">
        <f t="shared" si="404"/>
        <v>0</v>
      </c>
      <c r="AG753" s="1649"/>
      <c r="AH753" s="1649"/>
      <c r="AI753" s="1649"/>
      <c r="AJ753" s="1649"/>
      <c r="AK753" s="1649"/>
      <c r="AL753" s="1649"/>
      <c r="AM753" s="1649"/>
      <c r="AN753" s="1649"/>
      <c r="AO753" s="1649"/>
      <c r="AP753" s="1649"/>
      <c r="AQ753" s="1649"/>
      <c r="AR753" s="1709"/>
      <c r="AS753" s="1779">
        <f t="shared" si="405"/>
        <v>0</v>
      </c>
      <c r="AT753" s="1711">
        <f t="shared" si="426"/>
        <v>0</v>
      </c>
      <c r="AU753" s="1611">
        <f t="shared" si="406"/>
        <v>0</v>
      </c>
      <c r="AV753" s="1611">
        <f t="shared" si="407"/>
        <v>0</v>
      </c>
      <c r="AW753" s="1611">
        <f t="shared" si="408"/>
        <v>0</v>
      </c>
      <c r="AX753" s="1611">
        <f t="shared" si="409"/>
        <v>0</v>
      </c>
      <c r="AY753" s="1611">
        <f t="shared" si="410"/>
        <v>0</v>
      </c>
      <c r="AZ753" s="1611">
        <f t="shared" si="411"/>
        <v>0</v>
      </c>
      <c r="BA753" s="1611">
        <f t="shared" si="412"/>
        <v>0</v>
      </c>
      <c r="BB753" s="1611">
        <f t="shared" si="413"/>
        <v>0</v>
      </c>
      <c r="BC753" s="1611">
        <f t="shared" si="414"/>
        <v>0</v>
      </c>
      <c r="BD753" s="1611">
        <f t="shared" si="415"/>
        <v>0</v>
      </c>
      <c r="BE753" s="1611">
        <f t="shared" si="416"/>
        <v>0</v>
      </c>
      <c r="BF753" s="1611">
        <f t="shared" si="417"/>
        <v>0</v>
      </c>
      <c r="BG753" s="1611">
        <f t="shared" si="427"/>
        <v>0</v>
      </c>
      <c r="BH753" s="1611" t="str">
        <f t="shared" si="428"/>
        <v/>
      </c>
      <c r="BI753" s="1611" t="str">
        <f t="shared" si="429"/>
        <v/>
      </c>
      <c r="BJ753" s="1611" t="str">
        <f t="shared" si="418"/>
        <v/>
      </c>
      <c r="BK753" s="1611" t="str">
        <f t="shared" si="419"/>
        <v/>
      </c>
      <c r="BL753" s="1611" t="str">
        <f t="shared" ca="1" si="420"/>
        <v/>
      </c>
      <c r="BM753" s="1611" t="str">
        <f t="shared" si="430"/>
        <v/>
      </c>
      <c r="BN753" s="1611" t="str">
        <f t="shared" si="421"/>
        <v/>
      </c>
      <c r="BO753" s="1611" t="str">
        <f t="shared" si="422"/>
        <v/>
      </c>
      <c r="BP753" s="1611" t="str">
        <f t="shared" si="431"/>
        <v/>
      </c>
      <c r="BQ753" s="1611" t="str">
        <f t="shared" si="432"/>
        <v/>
      </c>
      <c r="BR753" s="1611" t="str">
        <f t="shared" si="433"/>
        <v/>
      </c>
      <c r="BS753" s="1611" t="str">
        <f t="shared" si="434"/>
        <v/>
      </c>
      <c r="BT753" s="1611" t="str">
        <f t="shared" si="435"/>
        <v/>
      </c>
      <c r="BU753" s="1731">
        <f t="shared" ca="1" si="436"/>
        <v>0</v>
      </c>
      <c r="BV753" s="1594"/>
      <c r="BW753" s="1594"/>
      <c r="BX753" s="1594"/>
      <c r="BY753" s="1594"/>
      <c r="BZ753" s="1594"/>
      <c r="CA753" s="1594"/>
      <c r="CB753" s="1594"/>
      <c r="CC753" s="1594"/>
      <c r="CD753" s="1594"/>
      <c r="CE753" s="1594"/>
      <c r="CF753" s="1594"/>
      <c r="CG753" s="1594"/>
      <c r="CH753" s="1594"/>
      <c r="CI753" s="1594"/>
      <c r="CJ753" s="1594"/>
      <c r="CK753" s="1594"/>
      <c r="CL753" s="1594"/>
      <c r="CM753" s="1594"/>
      <c r="CN753" s="1594"/>
      <c r="CO753" s="1594"/>
      <c r="CP753" s="1594"/>
      <c r="CQ753" s="1594"/>
      <c r="CR753" s="1594"/>
      <c r="CS753" s="1594"/>
      <c r="CT753" s="1594"/>
      <c r="CU753" s="1594"/>
      <c r="CV753" s="1594"/>
      <c r="CW753" s="1594"/>
      <c r="CX753" s="1594"/>
      <c r="CY753" s="1594"/>
      <c r="CZ753" s="1594"/>
      <c r="DA753" s="1594"/>
      <c r="DB753" s="1594"/>
      <c r="DC753" s="1594"/>
      <c r="DD753" s="1594"/>
      <c r="DE753" s="1594"/>
      <c r="DF753" s="1594"/>
      <c r="DG753" s="1594"/>
      <c r="DH753" s="1594"/>
      <c r="DI753" s="1594"/>
      <c r="DJ753" s="1594"/>
      <c r="DK753" s="1594"/>
      <c r="DL753" s="1594"/>
      <c r="DM753" s="1594"/>
      <c r="DN753" s="1594"/>
      <c r="DO753" s="1594"/>
      <c r="DP753" s="1594"/>
      <c r="DQ753" s="1594"/>
      <c r="DR753" s="1594"/>
      <c r="DS753" s="1594"/>
      <c r="DT753" s="1594"/>
      <c r="DU753" s="1594"/>
      <c r="DV753" s="1594"/>
      <c r="DW753" s="1594"/>
      <c r="DX753" s="1594"/>
      <c r="DY753" s="1594"/>
      <c r="DZ753" s="1594"/>
      <c r="EA753" s="1594"/>
      <c r="EB753" s="1594"/>
      <c r="EC753" s="1594"/>
      <c r="ED753" s="1594"/>
      <c r="EE753" s="1594"/>
      <c r="EF753" s="1594"/>
      <c r="EG753" s="1594"/>
      <c r="EH753" s="1594"/>
      <c r="EI753" s="1594"/>
      <c r="EJ753" s="1594"/>
      <c r="EK753" s="1594"/>
      <c r="EL753" s="1594"/>
      <c r="EM753" s="1594"/>
      <c r="EN753" s="1594"/>
      <c r="EO753" s="1594"/>
      <c r="EP753" s="1594"/>
      <c r="EQ753" s="1594"/>
      <c r="ER753" s="1594"/>
      <c r="ES753" s="1594"/>
    </row>
    <row r="754" spans="1:149" s="1595" customFormat="1" ht="12.5">
      <c r="A754" s="1644" t="str">
        <f t="shared" si="423"/>
        <v>Organisation</v>
      </c>
      <c r="B754" s="1758"/>
      <c r="C754" s="1758"/>
      <c r="D754" s="1758"/>
      <c r="E754" s="1756"/>
      <c r="F754" s="1592"/>
      <c r="G754" s="1714">
        <f t="shared" si="424"/>
        <v>0</v>
      </c>
      <c r="H754" s="1645"/>
      <c r="I754" s="1714">
        <f t="shared" si="425"/>
        <v>0</v>
      </c>
      <c r="J754" s="1646"/>
      <c r="K754" s="1646"/>
      <c r="L754" s="1592"/>
      <c r="M754" s="1597"/>
      <c r="N754" s="1597"/>
      <c r="O754" s="1646"/>
      <c r="P754" s="1647"/>
      <c r="Q754" s="1647"/>
      <c r="R754" s="1648"/>
      <c r="S754" s="1603"/>
      <c r="T754" s="1649"/>
      <c r="U754" s="1649"/>
      <c r="V754" s="1649"/>
      <c r="W754" s="1649"/>
      <c r="X754" s="1649"/>
      <c r="Y754" s="1649"/>
      <c r="Z754" s="1649"/>
      <c r="AA754" s="1649"/>
      <c r="AB754" s="1649"/>
      <c r="AC754" s="1649"/>
      <c r="AD754" s="1649"/>
      <c r="AE754" s="1649"/>
      <c r="AF754" s="1610">
        <f t="shared" si="404"/>
        <v>0</v>
      </c>
      <c r="AG754" s="1649"/>
      <c r="AH754" s="1649"/>
      <c r="AI754" s="1649"/>
      <c r="AJ754" s="1649"/>
      <c r="AK754" s="1649"/>
      <c r="AL754" s="1649"/>
      <c r="AM754" s="1649"/>
      <c r="AN754" s="1649"/>
      <c r="AO754" s="1649"/>
      <c r="AP754" s="1649"/>
      <c r="AQ754" s="1649"/>
      <c r="AR754" s="1709"/>
      <c r="AS754" s="1779">
        <f t="shared" si="405"/>
        <v>0</v>
      </c>
      <c r="AT754" s="1711">
        <f t="shared" si="426"/>
        <v>0</v>
      </c>
      <c r="AU754" s="1611">
        <f t="shared" si="406"/>
        <v>0</v>
      </c>
      <c r="AV754" s="1611">
        <f t="shared" si="407"/>
        <v>0</v>
      </c>
      <c r="AW754" s="1611">
        <f t="shared" si="408"/>
        <v>0</v>
      </c>
      <c r="AX754" s="1611">
        <f t="shared" si="409"/>
        <v>0</v>
      </c>
      <c r="AY754" s="1611">
        <f t="shared" si="410"/>
        <v>0</v>
      </c>
      <c r="AZ754" s="1611">
        <f t="shared" si="411"/>
        <v>0</v>
      </c>
      <c r="BA754" s="1611">
        <f t="shared" si="412"/>
        <v>0</v>
      </c>
      <c r="BB754" s="1611">
        <f t="shared" si="413"/>
        <v>0</v>
      </c>
      <c r="BC754" s="1611">
        <f t="shared" si="414"/>
        <v>0</v>
      </c>
      <c r="BD754" s="1611">
        <f t="shared" si="415"/>
        <v>0</v>
      </c>
      <c r="BE754" s="1611">
        <f t="shared" si="416"/>
        <v>0</v>
      </c>
      <c r="BF754" s="1611">
        <f t="shared" si="417"/>
        <v>0</v>
      </c>
      <c r="BG754" s="1611">
        <f t="shared" si="427"/>
        <v>0</v>
      </c>
      <c r="BH754" s="1611" t="str">
        <f t="shared" si="428"/>
        <v/>
      </c>
      <c r="BI754" s="1611" t="str">
        <f t="shared" si="429"/>
        <v/>
      </c>
      <c r="BJ754" s="1611" t="str">
        <f t="shared" si="418"/>
        <v/>
      </c>
      <c r="BK754" s="1611" t="str">
        <f t="shared" si="419"/>
        <v/>
      </c>
      <c r="BL754" s="1611" t="str">
        <f t="shared" ca="1" si="420"/>
        <v/>
      </c>
      <c r="BM754" s="1611" t="str">
        <f t="shared" si="430"/>
        <v/>
      </c>
      <c r="BN754" s="1611" t="str">
        <f t="shared" si="421"/>
        <v/>
      </c>
      <c r="BO754" s="1611" t="str">
        <f t="shared" si="422"/>
        <v/>
      </c>
      <c r="BP754" s="1611" t="str">
        <f t="shared" si="431"/>
        <v/>
      </c>
      <c r="BQ754" s="1611" t="str">
        <f t="shared" si="432"/>
        <v/>
      </c>
      <c r="BR754" s="1611" t="str">
        <f t="shared" si="433"/>
        <v/>
      </c>
      <c r="BS754" s="1611" t="str">
        <f t="shared" si="434"/>
        <v/>
      </c>
      <c r="BT754" s="1611" t="str">
        <f t="shared" si="435"/>
        <v/>
      </c>
      <c r="BU754" s="1731">
        <f t="shared" ca="1" si="436"/>
        <v>0</v>
      </c>
      <c r="BV754" s="1594"/>
      <c r="BW754" s="1594"/>
      <c r="BX754" s="1594"/>
      <c r="BY754" s="1594"/>
      <c r="BZ754" s="1594"/>
      <c r="CA754" s="1594"/>
      <c r="CB754" s="1594"/>
      <c r="CC754" s="1594"/>
      <c r="CD754" s="1594"/>
      <c r="CE754" s="1594"/>
      <c r="CF754" s="1594"/>
      <c r="CG754" s="1594"/>
      <c r="CH754" s="1594"/>
      <c r="CI754" s="1594"/>
      <c r="CJ754" s="1594"/>
      <c r="CK754" s="1594"/>
      <c r="CL754" s="1594"/>
      <c r="CM754" s="1594"/>
      <c r="CN754" s="1594"/>
      <c r="CO754" s="1594"/>
      <c r="CP754" s="1594"/>
      <c r="CQ754" s="1594"/>
      <c r="CR754" s="1594"/>
      <c r="CS754" s="1594"/>
      <c r="CT754" s="1594"/>
      <c r="CU754" s="1594"/>
      <c r="CV754" s="1594"/>
      <c r="CW754" s="1594"/>
      <c r="CX754" s="1594"/>
      <c r="CY754" s="1594"/>
      <c r="CZ754" s="1594"/>
      <c r="DA754" s="1594"/>
      <c r="DB754" s="1594"/>
      <c r="DC754" s="1594"/>
      <c r="DD754" s="1594"/>
      <c r="DE754" s="1594"/>
      <c r="DF754" s="1594"/>
      <c r="DG754" s="1594"/>
      <c r="DH754" s="1594"/>
      <c r="DI754" s="1594"/>
      <c r="DJ754" s="1594"/>
      <c r="DK754" s="1594"/>
      <c r="DL754" s="1594"/>
      <c r="DM754" s="1594"/>
      <c r="DN754" s="1594"/>
      <c r="DO754" s="1594"/>
      <c r="DP754" s="1594"/>
      <c r="DQ754" s="1594"/>
      <c r="DR754" s="1594"/>
      <c r="DS754" s="1594"/>
      <c r="DT754" s="1594"/>
      <c r="DU754" s="1594"/>
      <c r="DV754" s="1594"/>
      <c r="DW754" s="1594"/>
      <c r="DX754" s="1594"/>
      <c r="DY754" s="1594"/>
      <c r="DZ754" s="1594"/>
      <c r="EA754" s="1594"/>
      <c r="EB754" s="1594"/>
      <c r="EC754" s="1594"/>
      <c r="ED754" s="1594"/>
      <c r="EE754" s="1594"/>
      <c r="EF754" s="1594"/>
      <c r="EG754" s="1594"/>
      <c r="EH754" s="1594"/>
      <c r="EI754" s="1594"/>
      <c r="EJ754" s="1594"/>
      <c r="EK754" s="1594"/>
      <c r="EL754" s="1594"/>
      <c r="EM754" s="1594"/>
      <c r="EN754" s="1594"/>
      <c r="EO754" s="1594"/>
      <c r="EP754" s="1594"/>
      <c r="EQ754" s="1594"/>
      <c r="ER754" s="1594"/>
      <c r="ES754" s="1594"/>
    </row>
    <row r="755" spans="1:149" s="1595" customFormat="1" ht="12.5">
      <c r="A755" s="1644" t="str">
        <f t="shared" si="423"/>
        <v>Organisation</v>
      </c>
      <c r="B755" s="1758"/>
      <c r="C755" s="1758"/>
      <c r="D755" s="1758"/>
      <c r="E755" s="1756"/>
      <c r="F755" s="1592"/>
      <c r="G755" s="1714">
        <f t="shared" si="424"/>
        <v>0</v>
      </c>
      <c r="H755" s="1645"/>
      <c r="I755" s="1714">
        <f t="shared" si="425"/>
        <v>0</v>
      </c>
      <c r="J755" s="1646"/>
      <c r="K755" s="1646"/>
      <c r="L755" s="1592"/>
      <c r="M755" s="1597"/>
      <c r="N755" s="1597"/>
      <c r="O755" s="1646"/>
      <c r="P755" s="1647"/>
      <c r="Q755" s="1647"/>
      <c r="R755" s="1648"/>
      <c r="S755" s="1603"/>
      <c r="T755" s="1649"/>
      <c r="U755" s="1649"/>
      <c r="V755" s="1649"/>
      <c r="W755" s="1649"/>
      <c r="X755" s="1649"/>
      <c r="Y755" s="1649"/>
      <c r="Z755" s="1649"/>
      <c r="AA755" s="1649"/>
      <c r="AB755" s="1649"/>
      <c r="AC755" s="1649"/>
      <c r="AD755" s="1649"/>
      <c r="AE755" s="1649"/>
      <c r="AF755" s="1610">
        <f t="shared" si="404"/>
        <v>0</v>
      </c>
      <c r="AG755" s="1649"/>
      <c r="AH755" s="1649"/>
      <c r="AI755" s="1649"/>
      <c r="AJ755" s="1649"/>
      <c r="AK755" s="1649"/>
      <c r="AL755" s="1649"/>
      <c r="AM755" s="1649"/>
      <c r="AN755" s="1649"/>
      <c r="AO755" s="1649"/>
      <c r="AP755" s="1649"/>
      <c r="AQ755" s="1649"/>
      <c r="AR755" s="1709"/>
      <c r="AS755" s="1779">
        <f t="shared" si="405"/>
        <v>0</v>
      </c>
      <c r="AT755" s="1711">
        <f t="shared" si="426"/>
        <v>0</v>
      </c>
      <c r="AU755" s="1611">
        <f t="shared" si="406"/>
        <v>0</v>
      </c>
      <c r="AV755" s="1611">
        <f t="shared" si="407"/>
        <v>0</v>
      </c>
      <c r="AW755" s="1611">
        <f t="shared" si="408"/>
        <v>0</v>
      </c>
      <c r="AX755" s="1611">
        <f t="shared" si="409"/>
        <v>0</v>
      </c>
      <c r="AY755" s="1611">
        <f t="shared" si="410"/>
        <v>0</v>
      </c>
      <c r="AZ755" s="1611">
        <f t="shared" si="411"/>
        <v>0</v>
      </c>
      <c r="BA755" s="1611">
        <f t="shared" si="412"/>
        <v>0</v>
      </c>
      <c r="BB755" s="1611">
        <f t="shared" si="413"/>
        <v>0</v>
      </c>
      <c r="BC755" s="1611">
        <f t="shared" si="414"/>
        <v>0</v>
      </c>
      <c r="BD755" s="1611">
        <f t="shared" si="415"/>
        <v>0</v>
      </c>
      <c r="BE755" s="1611">
        <f t="shared" si="416"/>
        <v>0</v>
      </c>
      <c r="BF755" s="1611">
        <f t="shared" si="417"/>
        <v>0</v>
      </c>
      <c r="BG755" s="1611">
        <f t="shared" si="427"/>
        <v>0</v>
      </c>
      <c r="BH755" s="1611" t="str">
        <f t="shared" si="428"/>
        <v/>
      </c>
      <c r="BI755" s="1611" t="str">
        <f t="shared" si="429"/>
        <v/>
      </c>
      <c r="BJ755" s="1611" t="str">
        <f t="shared" si="418"/>
        <v/>
      </c>
      <c r="BK755" s="1611" t="str">
        <f t="shared" si="419"/>
        <v/>
      </c>
      <c r="BL755" s="1611" t="str">
        <f t="shared" ca="1" si="420"/>
        <v/>
      </c>
      <c r="BM755" s="1611" t="str">
        <f t="shared" si="430"/>
        <v/>
      </c>
      <c r="BN755" s="1611" t="str">
        <f t="shared" si="421"/>
        <v/>
      </c>
      <c r="BO755" s="1611" t="str">
        <f t="shared" si="422"/>
        <v/>
      </c>
      <c r="BP755" s="1611" t="str">
        <f t="shared" si="431"/>
        <v/>
      </c>
      <c r="BQ755" s="1611" t="str">
        <f t="shared" si="432"/>
        <v/>
      </c>
      <c r="BR755" s="1611" t="str">
        <f t="shared" si="433"/>
        <v/>
      </c>
      <c r="BS755" s="1611" t="str">
        <f t="shared" si="434"/>
        <v/>
      </c>
      <c r="BT755" s="1611" t="str">
        <f t="shared" si="435"/>
        <v/>
      </c>
      <c r="BU755" s="1731">
        <f t="shared" ca="1" si="436"/>
        <v>0</v>
      </c>
      <c r="BV755" s="1594"/>
      <c r="BW755" s="1594"/>
      <c r="BX755" s="1594"/>
      <c r="BY755" s="1594"/>
      <c r="BZ755" s="1594"/>
      <c r="CA755" s="1594"/>
      <c r="CB755" s="1594"/>
      <c r="CC755" s="1594"/>
      <c r="CD755" s="1594"/>
      <c r="CE755" s="1594"/>
      <c r="CF755" s="1594"/>
      <c r="CG755" s="1594"/>
      <c r="CH755" s="1594"/>
      <c r="CI755" s="1594"/>
      <c r="CJ755" s="1594"/>
      <c r="CK755" s="1594"/>
      <c r="CL755" s="1594"/>
      <c r="CM755" s="1594"/>
      <c r="CN755" s="1594"/>
      <c r="CO755" s="1594"/>
      <c r="CP755" s="1594"/>
      <c r="CQ755" s="1594"/>
      <c r="CR755" s="1594"/>
      <c r="CS755" s="1594"/>
      <c r="CT755" s="1594"/>
      <c r="CU755" s="1594"/>
      <c r="CV755" s="1594"/>
      <c r="CW755" s="1594"/>
      <c r="CX755" s="1594"/>
      <c r="CY755" s="1594"/>
      <c r="CZ755" s="1594"/>
      <c r="DA755" s="1594"/>
      <c r="DB755" s="1594"/>
      <c r="DC755" s="1594"/>
      <c r="DD755" s="1594"/>
      <c r="DE755" s="1594"/>
      <c r="DF755" s="1594"/>
      <c r="DG755" s="1594"/>
      <c r="DH755" s="1594"/>
      <c r="DI755" s="1594"/>
      <c r="DJ755" s="1594"/>
      <c r="DK755" s="1594"/>
      <c r="DL755" s="1594"/>
      <c r="DM755" s="1594"/>
      <c r="DN755" s="1594"/>
      <c r="DO755" s="1594"/>
      <c r="DP755" s="1594"/>
      <c r="DQ755" s="1594"/>
      <c r="DR755" s="1594"/>
      <c r="DS755" s="1594"/>
      <c r="DT755" s="1594"/>
      <c r="DU755" s="1594"/>
      <c r="DV755" s="1594"/>
      <c r="DW755" s="1594"/>
      <c r="DX755" s="1594"/>
      <c r="DY755" s="1594"/>
      <c r="DZ755" s="1594"/>
      <c r="EA755" s="1594"/>
      <c r="EB755" s="1594"/>
      <c r="EC755" s="1594"/>
      <c r="ED755" s="1594"/>
      <c r="EE755" s="1594"/>
      <c r="EF755" s="1594"/>
      <c r="EG755" s="1594"/>
      <c r="EH755" s="1594"/>
      <c r="EI755" s="1594"/>
      <c r="EJ755" s="1594"/>
      <c r="EK755" s="1594"/>
      <c r="EL755" s="1594"/>
      <c r="EM755" s="1594"/>
      <c r="EN755" s="1594"/>
      <c r="EO755" s="1594"/>
      <c r="EP755" s="1594"/>
      <c r="EQ755" s="1594"/>
      <c r="ER755" s="1594"/>
      <c r="ES755" s="1594"/>
    </row>
    <row r="756" spans="1:149" s="1595" customFormat="1" ht="12.5">
      <c r="A756" s="1644" t="str">
        <f t="shared" si="423"/>
        <v>Organisation</v>
      </c>
      <c r="B756" s="1758"/>
      <c r="C756" s="1758"/>
      <c r="D756" s="1758"/>
      <c r="E756" s="1756"/>
      <c r="F756" s="1592"/>
      <c r="G756" s="1714">
        <f t="shared" si="424"/>
        <v>0</v>
      </c>
      <c r="H756" s="1645"/>
      <c r="I756" s="1714">
        <f t="shared" si="425"/>
        <v>0</v>
      </c>
      <c r="J756" s="1646"/>
      <c r="K756" s="1646"/>
      <c r="L756" s="1592"/>
      <c r="M756" s="1597"/>
      <c r="N756" s="1597"/>
      <c r="O756" s="1646"/>
      <c r="P756" s="1647"/>
      <c r="Q756" s="1647"/>
      <c r="R756" s="1648"/>
      <c r="S756" s="1603"/>
      <c r="T756" s="1649"/>
      <c r="U756" s="1649"/>
      <c r="V756" s="1649"/>
      <c r="W756" s="1649"/>
      <c r="X756" s="1649"/>
      <c r="Y756" s="1649"/>
      <c r="Z756" s="1649"/>
      <c r="AA756" s="1649"/>
      <c r="AB756" s="1649"/>
      <c r="AC756" s="1649"/>
      <c r="AD756" s="1649"/>
      <c r="AE756" s="1649"/>
      <c r="AF756" s="1610">
        <f t="shared" si="404"/>
        <v>0</v>
      </c>
      <c r="AG756" s="1649"/>
      <c r="AH756" s="1649"/>
      <c r="AI756" s="1649"/>
      <c r="AJ756" s="1649"/>
      <c r="AK756" s="1649"/>
      <c r="AL756" s="1649"/>
      <c r="AM756" s="1649"/>
      <c r="AN756" s="1649"/>
      <c r="AO756" s="1649"/>
      <c r="AP756" s="1649"/>
      <c r="AQ756" s="1649"/>
      <c r="AR756" s="1709"/>
      <c r="AS756" s="1779">
        <f t="shared" si="405"/>
        <v>0</v>
      </c>
      <c r="AT756" s="1711">
        <f t="shared" si="426"/>
        <v>0</v>
      </c>
      <c r="AU756" s="1611">
        <f t="shared" si="406"/>
        <v>0</v>
      </c>
      <c r="AV756" s="1611">
        <f t="shared" si="407"/>
        <v>0</v>
      </c>
      <c r="AW756" s="1611">
        <f t="shared" si="408"/>
        <v>0</v>
      </c>
      <c r="AX756" s="1611">
        <f t="shared" si="409"/>
        <v>0</v>
      </c>
      <c r="AY756" s="1611">
        <f t="shared" si="410"/>
        <v>0</v>
      </c>
      <c r="AZ756" s="1611">
        <f t="shared" si="411"/>
        <v>0</v>
      </c>
      <c r="BA756" s="1611">
        <f t="shared" si="412"/>
        <v>0</v>
      </c>
      <c r="BB756" s="1611">
        <f t="shared" si="413"/>
        <v>0</v>
      </c>
      <c r="BC756" s="1611">
        <f t="shared" si="414"/>
        <v>0</v>
      </c>
      <c r="BD756" s="1611">
        <f t="shared" si="415"/>
        <v>0</v>
      </c>
      <c r="BE756" s="1611">
        <f t="shared" si="416"/>
        <v>0</v>
      </c>
      <c r="BF756" s="1611">
        <f t="shared" si="417"/>
        <v>0</v>
      </c>
      <c r="BG756" s="1611">
        <f t="shared" si="427"/>
        <v>0</v>
      </c>
      <c r="BH756" s="1611" t="str">
        <f t="shared" si="428"/>
        <v/>
      </c>
      <c r="BI756" s="1611" t="str">
        <f t="shared" si="429"/>
        <v/>
      </c>
      <c r="BJ756" s="1611" t="str">
        <f t="shared" si="418"/>
        <v/>
      </c>
      <c r="BK756" s="1611" t="str">
        <f t="shared" si="419"/>
        <v/>
      </c>
      <c r="BL756" s="1611" t="str">
        <f t="shared" ca="1" si="420"/>
        <v/>
      </c>
      <c r="BM756" s="1611" t="str">
        <f t="shared" si="430"/>
        <v/>
      </c>
      <c r="BN756" s="1611" t="str">
        <f t="shared" si="421"/>
        <v/>
      </c>
      <c r="BO756" s="1611" t="str">
        <f t="shared" si="422"/>
        <v/>
      </c>
      <c r="BP756" s="1611" t="str">
        <f t="shared" si="431"/>
        <v/>
      </c>
      <c r="BQ756" s="1611" t="str">
        <f t="shared" si="432"/>
        <v/>
      </c>
      <c r="BR756" s="1611" t="str">
        <f t="shared" si="433"/>
        <v/>
      </c>
      <c r="BS756" s="1611" t="str">
        <f t="shared" si="434"/>
        <v/>
      </c>
      <c r="BT756" s="1611" t="str">
        <f t="shared" si="435"/>
        <v/>
      </c>
      <c r="BU756" s="1731">
        <f t="shared" ca="1" si="436"/>
        <v>0</v>
      </c>
      <c r="BV756" s="1594"/>
      <c r="BW756" s="1594"/>
      <c r="BX756" s="1594"/>
      <c r="BY756" s="1594"/>
      <c r="BZ756" s="1594"/>
      <c r="CA756" s="1594"/>
      <c r="CB756" s="1594"/>
      <c r="CC756" s="1594"/>
      <c r="CD756" s="1594"/>
      <c r="CE756" s="1594"/>
      <c r="CF756" s="1594"/>
      <c r="CG756" s="1594"/>
      <c r="CH756" s="1594"/>
      <c r="CI756" s="1594"/>
      <c r="CJ756" s="1594"/>
      <c r="CK756" s="1594"/>
      <c r="CL756" s="1594"/>
      <c r="CM756" s="1594"/>
      <c r="CN756" s="1594"/>
      <c r="CO756" s="1594"/>
      <c r="CP756" s="1594"/>
      <c r="CQ756" s="1594"/>
      <c r="CR756" s="1594"/>
      <c r="CS756" s="1594"/>
      <c r="CT756" s="1594"/>
      <c r="CU756" s="1594"/>
      <c r="CV756" s="1594"/>
      <c r="CW756" s="1594"/>
      <c r="CX756" s="1594"/>
      <c r="CY756" s="1594"/>
      <c r="CZ756" s="1594"/>
      <c r="DA756" s="1594"/>
      <c r="DB756" s="1594"/>
      <c r="DC756" s="1594"/>
      <c r="DD756" s="1594"/>
      <c r="DE756" s="1594"/>
      <c r="DF756" s="1594"/>
      <c r="DG756" s="1594"/>
      <c r="DH756" s="1594"/>
      <c r="DI756" s="1594"/>
      <c r="DJ756" s="1594"/>
      <c r="DK756" s="1594"/>
      <c r="DL756" s="1594"/>
      <c r="DM756" s="1594"/>
      <c r="DN756" s="1594"/>
      <c r="DO756" s="1594"/>
      <c r="DP756" s="1594"/>
      <c r="DQ756" s="1594"/>
      <c r="DR756" s="1594"/>
      <c r="DS756" s="1594"/>
      <c r="DT756" s="1594"/>
      <c r="DU756" s="1594"/>
      <c r="DV756" s="1594"/>
      <c r="DW756" s="1594"/>
      <c r="DX756" s="1594"/>
      <c r="DY756" s="1594"/>
      <c r="DZ756" s="1594"/>
      <c r="EA756" s="1594"/>
      <c r="EB756" s="1594"/>
      <c r="EC756" s="1594"/>
      <c r="ED756" s="1594"/>
      <c r="EE756" s="1594"/>
      <c r="EF756" s="1594"/>
      <c r="EG756" s="1594"/>
      <c r="EH756" s="1594"/>
      <c r="EI756" s="1594"/>
      <c r="EJ756" s="1594"/>
      <c r="EK756" s="1594"/>
      <c r="EL756" s="1594"/>
      <c r="EM756" s="1594"/>
      <c r="EN756" s="1594"/>
      <c r="EO756" s="1594"/>
      <c r="EP756" s="1594"/>
      <c r="EQ756" s="1594"/>
      <c r="ER756" s="1594"/>
      <c r="ES756" s="1594"/>
    </row>
    <row r="757" spans="1:149" s="1595" customFormat="1" ht="12.5">
      <c r="A757" s="1644" t="str">
        <f t="shared" si="423"/>
        <v>Organisation</v>
      </c>
      <c r="B757" s="1758"/>
      <c r="C757" s="1758"/>
      <c r="D757" s="1758"/>
      <c r="E757" s="1756"/>
      <c r="F757" s="1592"/>
      <c r="G757" s="1714">
        <f t="shared" si="424"/>
        <v>0</v>
      </c>
      <c r="H757" s="1645"/>
      <c r="I757" s="1714">
        <f t="shared" si="425"/>
        <v>0</v>
      </c>
      <c r="J757" s="1646"/>
      <c r="K757" s="1646"/>
      <c r="L757" s="1592"/>
      <c r="M757" s="1597"/>
      <c r="N757" s="1597"/>
      <c r="O757" s="1646"/>
      <c r="P757" s="1647"/>
      <c r="Q757" s="1647"/>
      <c r="R757" s="1648"/>
      <c r="S757" s="1603"/>
      <c r="T757" s="1649"/>
      <c r="U757" s="1649"/>
      <c r="V757" s="1649"/>
      <c r="W757" s="1649"/>
      <c r="X757" s="1649"/>
      <c r="Y757" s="1649"/>
      <c r="Z757" s="1649"/>
      <c r="AA757" s="1649"/>
      <c r="AB757" s="1649"/>
      <c r="AC757" s="1649"/>
      <c r="AD757" s="1649"/>
      <c r="AE757" s="1649"/>
      <c r="AF757" s="1610">
        <f t="shared" si="404"/>
        <v>0</v>
      </c>
      <c r="AG757" s="1649"/>
      <c r="AH757" s="1649"/>
      <c r="AI757" s="1649"/>
      <c r="AJ757" s="1649"/>
      <c r="AK757" s="1649"/>
      <c r="AL757" s="1649"/>
      <c r="AM757" s="1649"/>
      <c r="AN757" s="1649"/>
      <c r="AO757" s="1649"/>
      <c r="AP757" s="1649"/>
      <c r="AQ757" s="1649"/>
      <c r="AR757" s="1709"/>
      <c r="AS757" s="1779">
        <f t="shared" si="405"/>
        <v>0</v>
      </c>
      <c r="AT757" s="1711">
        <f t="shared" si="426"/>
        <v>0</v>
      </c>
      <c r="AU757" s="1611">
        <f t="shared" si="406"/>
        <v>0</v>
      </c>
      <c r="AV757" s="1611">
        <f t="shared" si="407"/>
        <v>0</v>
      </c>
      <c r="AW757" s="1611">
        <f t="shared" si="408"/>
        <v>0</v>
      </c>
      <c r="AX757" s="1611">
        <f t="shared" si="409"/>
        <v>0</v>
      </c>
      <c r="AY757" s="1611">
        <f t="shared" si="410"/>
        <v>0</v>
      </c>
      <c r="AZ757" s="1611">
        <f t="shared" si="411"/>
        <v>0</v>
      </c>
      <c r="BA757" s="1611">
        <f t="shared" si="412"/>
        <v>0</v>
      </c>
      <c r="BB757" s="1611">
        <f t="shared" si="413"/>
        <v>0</v>
      </c>
      <c r="BC757" s="1611">
        <f t="shared" si="414"/>
        <v>0</v>
      </c>
      <c r="BD757" s="1611">
        <f t="shared" si="415"/>
        <v>0</v>
      </c>
      <c r="BE757" s="1611">
        <f t="shared" si="416"/>
        <v>0</v>
      </c>
      <c r="BF757" s="1611">
        <f t="shared" si="417"/>
        <v>0</v>
      </c>
      <c r="BG757" s="1611">
        <f t="shared" si="427"/>
        <v>0</v>
      </c>
      <c r="BH757" s="1611" t="str">
        <f t="shared" si="428"/>
        <v/>
      </c>
      <c r="BI757" s="1611" t="str">
        <f t="shared" si="429"/>
        <v/>
      </c>
      <c r="BJ757" s="1611" t="str">
        <f t="shared" si="418"/>
        <v/>
      </c>
      <c r="BK757" s="1611" t="str">
        <f t="shared" si="419"/>
        <v/>
      </c>
      <c r="BL757" s="1611" t="str">
        <f t="shared" ca="1" si="420"/>
        <v/>
      </c>
      <c r="BM757" s="1611" t="str">
        <f t="shared" si="430"/>
        <v/>
      </c>
      <c r="BN757" s="1611" t="str">
        <f t="shared" si="421"/>
        <v/>
      </c>
      <c r="BO757" s="1611" t="str">
        <f t="shared" si="422"/>
        <v/>
      </c>
      <c r="BP757" s="1611" t="str">
        <f t="shared" si="431"/>
        <v/>
      </c>
      <c r="BQ757" s="1611" t="str">
        <f t="shared" si="432"/>
        <v/>
      </c>
      <c r="BR757" s="1611" t="str">
        <f t="shared" si="433"/>
        <v/>
      </c>
      <c r="BS757" s="1611" t="str">
        <f t="shared" si="434"/>
        <v/>
      </c>
      <c r="BT757" s="1611" t="str">
        <f t="shared" si="435"/>
        <v/>
      </c>
      <c r="BU757" s="1731">
        <f t="shared" ca="1" si="436"/>
        <v>0</v>
      </c>
      <c r="BV757" s="1594"/>
      <c r="BW757" s="1594"/>
      <c r="BX757" s="1594"/>
      <c r="BY757" s="1594"/>
      <c r="BZ757" s="1594"/>
      <c r="CA757" s="1594"/>
      <c r="CB757" s="1594"/>
      <c r="CC757" s="1594"/>
      <c r="CD757" s="1594"/>
      <c r="CE757" s="1594"/>
      <c r="CF757" s="1594"/>
      <c r="CG757" s="1594"/>
      <c r="CH757" s="1594"/>
      <c r="CI757" s="1594"/>
      <c r="CJ757" s="1594"/>
      <c r="CK757" s="1594"/>
      <c r="CL757" s="1594"/>
      <c r="CM757" s="1594"/>
      <c r="CN757" s="1594"/>
      <c r="CO757" s="1594"/>
      <c r="CP757" s="1594"/>
      <c r="CQ757" s="1594"/>
      <c r="CR757" s="1594"/>
      <c r="CS757" s="1594"/>
      <c r="CT757" s="1594"/>
      <c r="CU757" s="1594"/>
      <c r="CV757" s="1594"/>
      <c r="CW757" s="1594"/>
      <c r="CX757" s="1594"/>
      <c r="CY757" s="1594"/>
      <c r="CZ757" s="1594"/>
      <c r="DA757" s="1594"/>
      <c r="DB757" s="1594"/>
      <c r="DC757" s="1594"/>
      <c r="DD757" s="1594"/>
      <c r="DE757" s="1594"/>
      <c r="DF757" s="1594"/>
      <c r="DG757" s="1594"/>
      <c r="DH757" s="1594"/>
      <c r="DI757" s="1594"/>
      <c r="DJ757" s="1594"/>
      <c r="DK757" s="1594"/>
      <c r="DL757" s="1594"/>
      <c r="DM757" s="1594"/>
      <c r="DN757" s="1594"/>
      <c r="DO757" s="1594"/>
      <c r="DP757" s="1594"/>
      <c r="DQ757" s="1594"/>
      <c r="DR757" s="1594"/>
      <c r="DS757" s="1594"/>
      <c r="DT757" s="1594"/>
      <c r="DU757" s="1594"/>
      <c r="DV757" s="1594"/>
      <c r="DW757" s="1594"/>
      <c r="DX757" s="1594"/>
      <c r="DY757" s="1594"/>
      <c r="DZ757" s="1594"/>
      <c r="EA757" s="1594"/>
      <c r="EB757" s="1594"/>
      <c r="EC757" s="1594"/>
      <c r="ED757" s="1594"/>
      <c r="EE757" s="1594"/>
      <c r="EF757" s="1594"/>
      <c r="EG757" s="1594"/>
      <c r="EH757" s="1594"/>
      <c r="EI757" s="1594"/>
      <c r="EJ757" s="1594"/>
      <c r="EK757" s="1594"/>
      <c r="EL757" s="1594"/>
      <c r="EM757" s="1594"/>
      <c r="EN757" s="1594"/>
      <c r="EO757" s="1594"/>
      <c r="EP757" s="1594"/>
      <c r="EQ757" s="1594"/>
      <c r="ER757" s="1594"/>
      <c r="ES757" s="1594"/>
    </row>
    <row r="758" spans="1:149" s="1595" customFormat="1" ht="12.5">
      <c r="A758" s="1644" t="str">
        <f t="shared" si="423"/>
        <v>Organisation</v>
      </c>
      <c r="B758" s="1758"/>
      <c r="C758" s="1758"/>
      <c r="D758" s="1758"/>
      <c r="E758" s="1756"/>
      <c r="F758" s="1592"/>
      <c r="G758" s="1714">
        <f t="shared" si="424"/>
        <v>0</v>
      </c>
      <c r="H758" s="1645"/>
      <c r="I758" s="1714">
        <f t="shared" si="425"/>
        <v>0</v>
      </c>
      <c r="J758" s="1646"/>
      <c r="K758" s="1646"/>
      <c r="L758" s="1592"/>
      <c r="M758" s="1597"/>
      <c r="N758" s="1597"/>
      <c r="O758" s="1646"/>
      <c r="P758" s="1647"/>
      <c r="Q758" s="1647"/>
      <c r="R758" s="1648"/>
      <c r="S758" s="1603"/>
      <c r="T758" s="1649"/>
      <c r="U758" s="1649"/>
      <c r="V758" s="1649"/>
      <c r="W758" s="1649"/>
      <c r="X758" s="1649"/>
      <c r="Y758" s="1649"/>
      <c r="Z758" s="1649"/>
      <c r="AA758" s="1649"/>
      <c r="AB758" s="1649"/>
      <c r="AC758" s="1649"/>
      <c r="AD758" s="1649"/>
      <c r="AE758" s="1649"/>
      <c r="AF758" s="1610">
        <f t="shared" si="404"/>
        <v>0</v>
      </c>
      <c r="AG758" s="1649"/>
      <c r="AH758" s="1649"/>
      <c r="AI758" s="1649"/>
      <c r="AJ758" s="1649"/>
      <c r="AK758" s="1649"/>
      <c r="AL758" s="1649"/>
      <c r="AM758" s="1649"/>
      <c r="AN758" s="1649"/>
      <c r="AO758" s="1649"/>
      <c r="AP758" s="1649"/>
      <c r="AQ758" s="1649"/>
      <c r="AR758" s="1709"/>
      <c r="AS758" s="1779">
        <f t="shared" si="405"/>
        <v>0</v>
      </c>
      <c r="AT758" s="1711">
        <f t="shared" si="426"/>
        <v>0</v>
      </c>
      <c r="AU758" s="1611">
        <f t="shared" si="406"/>
        <v>0</v>
      </c>
      <c r="AV758" s="1611">
        <f t="shared" si="407"/>
        <v>0</v>
      </c>
      <c r="AW758" s="1611">
        <f t="shared" si="408"/>
        <v>0</v>
      </c>
      <c r="AX758" s="1611">
        <f t="shared" si="409"/>
        <v>0</v>
      </c>
      <c r="AY758" s="1611">
        <f t="shared" si="410"/>
        <v>0</v>
      </c>
      <c r="AZ758" s="1611">
        <f t="shared" si="411"/>
        <v>0</v>
      </c>
      <c r="BA758" s="1611">
        <f t="shared" si="412"/>
        <v>0</v>
      </c>
      <c r="BB758" s="1611">
        <f t="shared" si="413"/>
        <v>0</v>
      </c>
      <c r="BC758" s="1611">
        <f t="shared" si="414"/>
        <v>0</v>
      </c>
      <c r="BD758" s="1611">
        <f t="shared" si="415"/>
        <v>0</v>
      </c>
      <c r="BE758" s="1611">
        <f t="shared" si="416"/>
        <v>0</v>
      </c>
      <c r="BF758" s="1611">
        <f t="shared" si="417"/>
        <v>0</v>
      </c>
      <c r="BG758" s="1611">
        <f t="shared" si="427"/>
        <v>0</v>
      </c>
      <c r="BH758" s="1611" t="str">
        <f t="shared" si="428"/>
        <v/>
      </c>
      <c r="BI758" s="1611" t="str">
        <f t="shared" si="429"/>
        <v/>
      </c>
      <c r="BJ758" s="1611" t="str">
        <f t="shared" si="418"/>
        <v/>
      </c>
      <c r="BK758" s="1611" t="str">
        <f t="shared" si="419"/>
        <v/>
      </c>
      <c r="BL758" s="1611" t="str">
        <f t="shared" ca="1" si="420"/>
        <v/>
      </c>
      <c r="BM758" s="1611" t="str">
        <f t="shared" si="430"/>
        <v/>
      </c>
      <c r="BN758" s="1611" t="str">
        <f t="shared" si="421"/>
        <v/>
      </c>
      <c r="BO758" s="1611" t="str">
        <f t="shared" si="422"/>
        <v/>
      </c>
      <c r="BP758" s="1611" t="str">
        <f t="shared" si="431"/>
        <v/>
      </c>
      <c r="BQ758" s="1611" t="str">
        <f t="shared" si="432"/>
        <v/>
      </c>
      <c r="BR758" s="1611" t="str">
        <f t="shared" si="433"/>
        <v/>
      </c>
      <c r="BS758" s="1611" t="str">
        <f t="shared" si="434"/>
        <v/>
      </c>
      <c r="BT758" s="1611" t="str">
        <f t="shared" si="435"/>
        <v/>
      </c>
      <c r="BU758" s="1731">
        <f t="shared" ca="1" si="436"/>
        <v>0</v>
      </c>
      <c r="BV758" s="1594"/>
      <c r="BW758" s="1594"/>
      <c r="BX758" s="1594"/>
      <c r="BY758" s="1594"/>
      <c r="BZ758" s="1594"/>
      <c r="CA758" s="1594"/>
      <c r="CB758" s="1594"/>
      <c r="CC758" s="1594"/>
      <c r="CD758" s="1594"/>
      <c r="CE758" s="1594"/>
      <c r="CF758" s="1594"/>
      <c r="CG758" s="1594"/>
      <c r="CH758" s="1594"/>
      <c r="CI758" s="1594"/>
      <c r="CJ758" s="1594"/>
      <c r="CK758" s="1594"/>
      <c r="CL758" s="1594"/>
      <c r="CM758" s="1594"/>
      <c r="CN758" s="1594"/>
      <c r="CO758" s="1594"/>
      <c r="CP758" s="1594"/>
      <c r="CQ758" s="1594"/>
      <c r="CR758" s="1594"/>
      <c r="CS758" s="1594"/>
      <c r="CT758" s="1594"/>
      <c r="CU758" s="1594"/>
      <c r="CV758" s="1594"/>
      <c r="CW758" s="1594"/>
      <c r="CX758" s="1594"/>
      <c r="CY758" s="1594"/>
      <c r="CZ758" s="1594"/>
      <c r="DA758" s="1594"/>
      <c r="DB758" s="1594"/>
      <c r="DC758" s="1594"/>
      <c r="DD758" s="1594"/>
      <c r="DE758" s="1594"/>
      <c r="DF758" s="1594"/>
      <c r="DG758" s="1594"/>
      <c r="DH758" s="1594"/>
      <c r="DI758" s="1594"/>
      <c r="DJ758" s="1594"/>
      <c r="DK758" s="1594"/>
      <c r="DL758" s="1594"/>
      <c r="DM758" s="1594"/>
      <c r="DN758" s="1594"/>
      <c r="DO758" s="1594"/>
      <c r="DP758" s="1594"/>
      <c r="DQ758" s="1594"/>
      <c r="DR758" s="1594"/>
      <c r="DS758" s="1594"/>
      <c r="DT758" s="1594"/>
      <c r="DU758" s="1594"/>
      <c r="DV758" s="1594"/>
      <c r="DW758" s="1594"/>
      <c r="DX758" s="1594"/>
      <c r="DY758" s="1594"/>
      <c r="DZ758" s="1594"/>
      <c r="EA758" s="1594"/>
      <c r="EB758" s="1594"/>
      <c r="EC758" s="1594"/>
      <c r="ED758" s="1594"/>
      <c r="EE758" s="1594"/>
      <c r="EF758" s="1594"/>
      <c r="EG758" s="1594"/>
      <c r="EH758" s="1594"/>
      <c r="EI758" s="1594"/>
      <c r="EJ758" s="1594"/>
      <c r="EK758" s="1594"/>
      <c r="EL758" s="1594"/>
      <c r="EM758" s="1594"/>
      <c r="EN758" s="1594"/>
      <c r="EO758" s="1594"/>
      <c r="EP758" s="1594"/>
      <c r="EQ758" s="1594"/>
      <c r="ER758" s="1594"/>
      <c r="ES758" s="1594"/>
    </row>
    <row r="759" spans="1:149" s="1595" customFormat="1" ht="12.5">
      <c r="A759" s="1644" t="str">
        <f t="shared" si="423"/>
        <v>Organisation</v>
      </c>
      <c r="B759" s="1758"/>
      <c r="C759" s="1758"/>
      <c r="D759" s="1758"/>
      <c r="E759" s="1756"/>
      <c r="F759" s="1592"/>
      <c r="G759" s="1714">
        <f t="shared" si="424"/>
        <v>0</v>
      </c>
      <c r="H759" s="1645"/>
      <c r="I759" s="1714">
        <f t="shared" si="425"/>
        <v>0</v>
      </c>
      <c r="J759" s="1646"/>
      <c r="K759" s="1646"/>
      <c r="L759" s="1592"/>
      <c r="M759" s="1597"/>
      <c r="N759" s="1597"/>
      <c r="O759" s="1646"/>
      <c r="P759" s="1647"/>
      <c r="Q759" s="1647"/>
      <c r="R759" s="1648"/>
      <c r="S759" s="1603"/>
      <c r="T759" s="1649"/>
      <c r="U759" s="1649"/>
      <c r="V759" s="1649"/>
      <c r="W759" s="1649"/>
      <c r="X759" s="1649"/>
      <c r="Y759" s="1649"/>
      <c r="Z759" s="1649"/>
      <c r="AA759" s="1649"/>
      <c r="AB759" s="1649"/>
      <c r="AC759" s="1649"/>
      <c r="AD759" s="1649"/>
      <c r="AE759" s="1649"/>
      <c r="AF759" s="1610">
        <f t="shared" si="404"/>
        <v>0</v>
      </c>
      <c r="AG759" s="1649"/>
      <c r="AH759" s="1649"/>
      <c r="AI759" s="1649"/>
      <c r="AJ759" s="1649"/>
      <c r="AK759" s="1649"/>
      <c r="AL759" s="1649"/>
      <c r="AM759" s="1649"/>
      <c r="AN759" s="1649"/>
      <c r="AO759" s="1649"/>
      <c r="AP759" s="1649"/>
      <c r="AQ759" s="1649"/>
      <c r="AR759" s="1709"/>
      <c r="AS759" s="1779">
        <f t="shared" si="405"/>
        <v>0</v>
      </c>
      <c r="AT759" s="1711">
        <f t="shared" si="426"/>
        <v>0</v>
      </c>
      <c r="AU759" s="1611">
        <f t="shared" si="406"/>
        <v>0</v>
      </c>
      <c r="AV759" s="1611">
        <f t="shared" si="407"/>
        <v>0</v>
      </c>
      <c r="AW759" s="1611">
        <f t="shared" si="408"/>
        <v>0</v>
      </c>
      <c r="AX759" s="1611">
        <f t="shared" si="409"/>
        <v>0</v>
      </c>
      <c r="AY759" s="1611">
        <f t="shared" si="410"/>
        <v>0</v>
      </c>
      <c r="AZ759" s="1611">
        <f t="shared" si="411"/>
        <v>0</v>
      </c>
      <c r="BA759" s="1611">
        <f t="shared" si="412"/>
        <v>0</v>
      </c>
      <c r="BB759" s="1611">
        <f t="shared" si="413"/>
        <v>0</v>
      </c>
      <c r="BC759" s="1611">
        <f t="shared" si="414"/>
        <v>0</v>
      </c>
      <c r="BD759" s="1611">
        <f t="shared" si="415"/>
        <v>0</v>
      </c>
      <c r="BE759" s="1611">
        <f t="shared" si="416"/>
        <v>0</v>
      </c>
      <c r="BF759" s="1611">
        <f t="shared" si="417"/>
        <v>0</v>
      </c>
      <c r="BG759" s="1611">
        <f t="shared" si="427"/>
        <v>0</v>
      </c>
      <c r="BH759" s="1611" t="str">
        <f t="shared" si="428"/>
        <v/>
      </c>
      <c r="BI759" s="1611" t="str">
        <f t="shared" si="429"/>
        <v/>
      </c>
      <c r="BJ759" s="1611" t="str">
        <f t="shared" si="418"/>
        <v/>
      </c>
      <c r="BK759" s="1611" t="str">
        <f t="shared" si="419"/>
        <v/>
      </c>
      <c r="BL759" s="1611" t="str">
        <f t="shared" ca="1" si="420"/>
        <v/>
      </c>
      <c r="BM759" s="1611" t="str">
        <f t="shared" si="430"/>
        <v/>
      </c>
      <c r="BN759" s="1611" t="str">
        <f t="shared" si="421"/>
        <v/>
      </c>
      <c r="BO759" s="1611" t="str">
        <f t="shared" si="422"/>
        <v/>
      </c>
      <c r="BP759" s="1611" t="str">
        <f t="shared" si="431"/>
        <v/>
      </c>
      <c r="BQ759" s="1611" t="str">
        <f t="shared" si="432"/>
        <v/>
      </c>
      <c r="BR759" s="1611" t="str">
        <f t="shared" si="433"/>
        <v/>
      </c>
      <c r="BS759" s="1611" t="str">
        <f t="shared" si="434"/>
        <v/>
      </c>
      <c r="BT759" s="1611" t="str">
        <f t="shared" si="435"/>
        <v/>
      </c>
      <c r="BU759" s="1731">
        <f t="shared" ca="1" si="436"/>
        <v>0</v>
      </c>
      <c r="BV759" s="1594"/>
      <c r="BW759" s="1594"/>
      <c r="BX759" s="1594"/>
      <c r="BY759" s="1594"/>
      <c r="BZ759" s="1594"/>
      <c r="CA759" s="1594"/>
      <c r="CB759" s="1594"/>
      <c r="CC759" s="1594"/>
      <c r="CD759" s="1594"/>
      <c r="CE759" s="1594"/>
      <c r="CF759" s="1594"/>
      <c r="CG759" s="1594"/>
      <c r="CH759" s="1594"/>
      <c r="CI759" s="1594"/>
      <c r="CJ759" s="1594"/>
      <c r="CK759" s="1594"/>
      <c r="CL759" s="1594"/>
      <c r="CM759" s="1594"/>
      <c r="CN759" s="1594"/>
      <c r="CO759" s="1594"/>
      <c r="CP759" s="1594"/>
      <c r="CQ759" s="1594"/>
      <c r="CR759" s="1594"/>
      <c r="CS759" s="1594"/>
      <c r="CT759" s="1594"/>
      <c r="CU759" s="1594"/>
      <c r="CV759" s="1594"/>
      <c r="CW759" s="1594"/>
      <c r="CX759" s="1594"/>
      <c r="CY759" s="1594"/>
      <c r="CZ759" s="1594"/>
      <c r="DA759" s="1594"/>
      <c r="DB759" s="1594"/>
      <c r="DC759" s="1594"/>
      <c r="DD759" s="1594"/>
      <c r="DE759" s="1594"/>
      <c r="DF759" s="1594"/>
      <c r="DG759" s="1594"/>
      <c r="DH759" s="1594"/>
      <c r="DI759" s="1594"/>
      <c r="DJ759" s="1594"/>
      <c r="DK759" s="1594"/>
      <c r="DL759" s="1594"/>
      <c r="DM759" s="1594"/>
      <c r="DN759" s="1594"/>
      <c r="DO759" s="1594"/>
      <c r="DP759" s="1594"/>
      <c r="DQ759" s="1594"/>
      <c r="DR759" s="1594"/>
      <c r="DS759" s="1594"/>
      <c r="DT759" s="1594"/>
      <c r="DU759" s="1594"/>
      <c r="DV759" s="1594"/>
      <c r="DW759" s="1594"/>
      <c r="DX759" s="1594"/>
      <c r="DY759" s="1594"/>
      <c r="DZ759" s="1594"/>
      <c r="EA759" s="1594"/>
      <c r="EB759" s="1594"/>
      <c r="EC759" s="1594"/>
      <c r="ED759" s="1594"/>
      <c r="EE759" s="1594"/>
      <c r="EF759" s="1594"/>
      <c r="EG759" s="1594"/>
      <c r="EH759" s="1594"/>
      <c r="EI759" s="1594"/>
      <c r="EJ759" s="1594"/>
      <c r="EK759" s="1594"/>
      <c r="EL759" s="1594"/>
      <c r="EM759" s="1594"/>
      <c r="EN759" s="1594"/>
      <c r="EO759" s="1594"/>
      <c r="EP759" s="1594"/>
      <c r="EQ759" s="1594"/>
      <c r="ER759" s="1594"/>
      <c r="ES759" s="1594"/>
    </row>
    <row r="760" spans="1:149" s="1595" customFormat="1" ht="12.5">
      <c r="A760" s="1644" t="str">
        <f t="shared" si="423"/>
        <v>Organisation</v>
      </c>
      <c r="B760" s="1763"/>
      <c r="C760" s="1763"/>
      <c r="D760" s="1763"/>
      <c r="E760" s="1765"/>
      <c r="F760" s="1592"/>
      <c r="G760" s="1714">
        <f t="shared" si="424"/>
        <v>0</v>
      </c>
      <c r="H760" s="1645"/>
      <c r="I760" s="1714">
        <f t="shared" si="425"/>
        <v>0</v>
      </c>
      <c r="J760" s="1654"/>
      <c r="K760" s="1654"/>
      <c r="L760" s="1592"/>
      <c r="M760" s="1599"/>
      <c r="N760" s="1599"/>
      <c r="O760" s="1646"/>
      <c r="P760" s="1647"/>
      <c r="Q760" s="1647"/>
      <c r="R760" s="1648"/>
      <c r="S760" s="1603"/>
      <c r="T760" s="1649"/>
      <c r="U760" s="1649"/>
      <c r="V760" s="1649"/>
      <c r="W760" s="1649"/>
      <c r="X760" s="1649"/>
      <c r="Y760" s="1649"/>
      <c r="Z760" s="1649"/>
      <c r="AA760" s="1649"/>
      <c r="AB760" s="1649"/>
      <c r="AC760" s="1649"/>
      <c r="AD760" s="1649"/>
      <c r="AE760" s="1649"/>
      <c r="AF760" s="1610">
        <f t="shared" si="404"/>
        <v>0</v>
      </c>
      <c r="AG760" s="1649"/>
      <c r="AH760" s="1649"/>
      <c r="AI760" s="1649"/>
      <c r="AJ760" s="1649"/>
      <c r="AK760" s="1649"/>
      <c r="AL760" s="1649"/>
      <c r="AM760" s="1649"/>
      <c r="AN760" s="1649"/>
      <c r="AO760" s="1649"/>
      <c r="AP760" s="1649"/>
      <c r="AQ760" s="1649"/>
      <c r="AR760" s="1709"/>
      <c r="AS760" s="1779">
        <f t="shared" si="405"/>
        <v>0</v>
      </c>
      <c r="AT760" s="1711">
        <f t="shared" si="426"/>
        <v>0</v>
      </c>
      <c r="AU760" s="1611">
        <f t="shared" si="406"/>
        <v>0</v>
      </c>
      <c r="AV760" s="1611">
        <f t="shared" si="407"/>
        <v>0</v>
      </c>
      <c r="AW760" s="1611">
        <f t="shared" si="408"/>
        <v>0</v>
      </c>
      <c r="AX760" s="1611">
        <f t="shared" si="409"/>
        <v>0</v>
      </c>
      <c r="AY760" s="1611">
        <f t="shared" si="410"/>
        <v>0</v>
      </c>
      <c r="AZ760" s="1611">
        <f t="shared" si="411"/>
        <v>0</v>
      </c>
      <c r="BA760" s="1611">
        <f t="shared" si="412"/>
        <v>0</v>
      </c>
      <c r="BB760" s="1611">
        <f t="shared" si="413"/>
        <v>0</v>
      </c>
      <c r="BC760" s="1611">
        <f t="shared" si="414"/>
        <v>0</v>
      </c>
      <c r="BD760" s="1611">
        <f t="shared" si="415"/>
        <v>0</v>
      </c>
      <c r="BE760" s="1611">
        <f t="shared" si="416"/>
        <v>0</v>
      </c>
      <c r="BF760" s="1611">
        <f t="shared" si="417"/>
        <v>0</v>
      </c>
      <c r="BG760" s="1611">
        <f t="shared" si="427"/>
        <v>0</v>
      </c>
      <c r="BH760" s="1611" t="str">
        <f t="shared" si="428"/>
        <v/>
      </c>
      <c r="BI760" s="1611" t="str">
        <f t="shared" si="429"/>
        <v/>
      </c>
      <c r="BJ760" s="1611" t="str">
        <f t="shared" si="418"/>
        <v/>
      </c>
      <c r="BK760" s="1611" t="str">
        <f t="shared" si="419"/>
        <v/>
      </c>
      <c r="BL760" s="1611" t="str">
        <f t="shared" ca="1" si="420"/>
        <v/>
      </c>
      <c r="BM760" s="1611" t="str">
        <f t="shared" si="430"/>
        <v/>
      </c>
      <c r="BN760" s="1611" t="str">
        <f t="shared" si="421"/>
        <v/>
      </c>
      <c r="BO760" s="1611" t="str">
        <f t="shared" si="422"/>
        <v/>
      </c>
      <c r="BP760" s="1611" t="str">
        <f t="shared" si="431"/>
        <v/>
      </c>
      <c r="BQ760" s="1611" t="str">
        <f t="shared" si="432"/>
        <v/>
      </c>
      <c r="BR760" s="1611" t="str">
        <f t="shared" si="433"/>
        <v/>
      </c>
      <c r="BS760" s="1611" t="str">
        <f t="shared" si="434"/>
        <v/>
      </c>
      <c r="BT760" s="1611" t="str">
        <f t="shared" si="435"/>
        <v/>
      </c>
      <c r="BU760" s="1731">
        <f t="shared" ca="1" si="436"/>
        <v>0</v>
      </c>
      <c r="BV760" s="1594"/>
      <c r="BW760" s="1594"/>
      <c r="BX760" s="1594"/>
      <c r="BY760" s="1594"/>
      <c r="BZ760" s="1594"/>
      <c r="CA760" s="1594"/>
      <c r="CB760" s="1594"/>
      <c r="CC760" s="1594"/>
      <c r="CD760" s="1594"/>
      <c r="CE760" s="1594"/>
      <c r="CF760" s="1594"/>
      <c r="CG760" s="1594"/>
      <c r="CH760" s="1594"/>
      <c r="CI760" s="1594"/>
      <c r="CJ760" s="1594"/>
      <c r="CK760" s="1594"/>
      <c r="CL760" s="1594"/>
      <c r="CM760" s="1594"/>
      <c r="CN760" s="1594"/>
      <c r="CO760" s="1594"/>
      <c r="CP760" s="1594"/>
      <c r="CQ760" s="1594"/>
      <c r="CR760" s="1594"/>
      <c r="CS760" s="1594"/>
      <c r="CT760" s="1594"/>
      <c r="CU760" s="1594"/>
      <c r="CV760" s="1594"/>
      <c r="CW760" s="1594"/>
      <c r="CX760" s="1594"/>
      <c r="CY760" s="1594"/>
      <c r="CZ760" s="1594"/>
      <c r="DA760" s="1594"/>
      <c r="DB760" s="1594"/>
      <c r="DC760" s="1594"/>
      <c r="DD760" s="1594"/>
      <c r="DE760" s="1594"/>
      <c r="DF760" s="1594"/>
      <c r="DG760" s="1594"/>
      <c r="DH760" s="1594"/>
      <c r="DI760" s="1594"/>
      <c r="DJ760" s="1594"/>
      <c r="DK760" s="1594"/>
      <c r="DL760" s="1594"/>
      <c r="DM760" s="1594"/>
      <c r="DN760" s="1594"/>
      <c r="DO760" s="1594"/>
      <c r="DP760" s="1594"/>
      <c r="DQ760" s="1594"/>
      <c r="DR760" s="1594"/>
      <c r="DS760" s="1594"/>
      <c r="DT760" s="1594"/>
      <c r="DU760" s="1594"/>
      <c r="DV760" s="1594"/>
      <c r="DW760" s="1594"/>
      <c r="DX760" s="1594"/>
      <c r="DY760" s="1594"/>
      <c r="DZ760" s="1594"/>
      <c r="EA760" s="1594"/>
      <c r="EB760" s="1594"/>
      <c r="EC760" s="1594"/>
      <c r="ED760" s="1594"/>
      <c r="EE760" s="1594"/>
      <c r="EF760" s="1594"/>
      <c r="EG760" s="1594"/>
      <c r="EH760" s="1594"/>
      <c r="EI760" s="1594"/>
      <c r="EJ760" s="1594"/>
      <c r="EK760" s="1594"/>
      <c r="EL760" s="1594"/>
      <c r="EM760" s="1594"/>
      <c r="EN760" s="1594"/>
      <c r="EO760" s="1594"/>
      <c r="EP760" s="1594"/>
      <c r="EQ760" s="1594"/>
      <c r="ER760" s="1594"/>
      <c r="ES760" s="1594"/>
    </row>
    <row r="761" spans="1:149" s="1595" customFormat="1" ht="12.5">
      <c r="A761" s="1644" t="str">
        <f t="shared" si="423"/>
        <v>Organisation</v>
      </c>
      <c r="B761" s="1758"/>
      <c r="C761" s="1758"/>
      <c r="D761" s="1758"/>
      <c r="E761" s="1756"/>
      <c r="F761" s="1592"/>
      <c r="G761" s="1714">
        <f t="shared" si="424"/>
        <v>0</v>
      </c>
      <c r="H761" s="1645"/>
      <c r="I761" s="1714">
        <f t="shared" si="425"/>
        <v>0</v>
      </c>
      <c r="J761" s="1646"/>
      <c r="K761" s="1646"/>
      <c r="L761" s="1592"/>
      <c r="M761" s="1597"/>
      <c r="N761" s="1597"/>
      <c r="O761" s="1646"/>
      <c r="P761" s="1647"/>
      <c r="Q761" s="1647"/>
      <c r="R761" s="1648"/>
      <c r="S761" s="1603"/>
      <c r="T761" s="1649"/>
      <c r="U761" s="1649"/>
      <c r="V761" s="1649"/>
      <c r="W761" s="1649"/>
      <c r="X761" s="1649"/>
      <c r="Y761" s="1649"/>
      <c r="Z761" s="1649"/>
      <c r="AA761" s="1649"/>
      <c r="AB761" s="1649"/>
      <c r="AC761" s="1649"/>
      <c r="AD761" s="1649"/>
      <c r="AE761" s="1649"/>
      <c r="AF761" s="1610">
        <f t="shared" si="404"/>
        <v>0</v>
      </c>
      <c r="AG761" s="1649"/>
      <c r="AH761" s="1649"/>
      <c r="AI761" s="1649"/>
      <c r="AJ761" s="1649"/>
      <c r="AK761" s="1649"/>
      <c r="AL761" s="1649"/>
      <c r="AM761" s="1649"/>
      <c r="AN761" s="1649"/>
      <c r="AO761" s="1649"/>
      <c r="AP761" s="1649"/>
      <c r="AQ761" s="1649"/>
      <c r="AR761" s="1709"/>
      <c r="AS761" s="1779">
        <f t="shared" si="405"/>
        <v>0</v>
      </c>
      <c r="AT761" s="1711">
        <f t="shared" si="426"/>
        <v>0</v>
      </c>
      <c r="AU761" s="1611">
        <f t="shared" si="406"/>
        <v>0</v>
      </c>
      <c r="AV761" s="1611">
        <f t="shared" si="407"/>
        <v>0</v>
      </c>
      <c r="AW761" s="1611">
        <f t="shared" si="408"/>
        <v>0</v>
      </c>
      <c r="AX761" s="1611">
        <f t="shared" si="409"/>
        <v>0</v>
      </c>
      <c r="AY761" s="1611">
        <f t="shared" si="410"/>
        <v>0</v>
      </c>
      <c r="AZ761" s="1611">
        <f t="shared" si="411"/>
        <v>0</v>
      </c>
      <c r="BA761" s="1611">
        <f t="shared" si="412"/>
        <v>0</v>
      </c>
      <c r="BB761" s="1611">
        <f t="shared" si="413"/>
        <v>0</v>
      </c>
      <c r="BC761" s="1611">
        <f t="shared" si="414"/>
        <v>0</v>
      </c>
      <c r="BD761" s="1611">
        <f t="shared" si="415"/>
        <v>0</v>
      </c>
      <c r="BE761" s="1611">
        <f t="shared" si="416"/>
        <v>0</v>
      </c>
      <c r="BF761" s="1611">
        <f t="shared" si="417"/>
        <v>0</v>
      </c>
      <c r="BG761" s="1611">
        <f t="shared" si="427"/>
        <v>0</v>
      </c>
      <c r="BH761" s="1611" t="str">
        <f t="shared" si="428"/>
        <v/>
      </c>
      <c r="BI761" s="1611" t="str">
        <f t="shared" si="429"/>
        <v/>
      </c>
      <c r="BJ761" s="1611" t="str">
        <f t="shared" si="418"/>
        <v/>
      </c>
      <c r="BK761" s="1611" t="str">
        <f t="shared" si="419"/>
        <v/>
      </c>
      <c r="BL761" s="1611" t="str">
        <f t="shared" ca="1" si="420"/>
        <v/>
      </c>
      <c r="BM761" s="1611" t="str">
        <f t="shared" si="430"/>
        <v/>
      </c>
      <c r="BN761" s="1611" t="str">
        <f t="shared" si="421"/>
        <v/>
      </c>
      <c r="BO761" s="1611" t="str">
        <f t="shared" si="422"/>
        <v/>
      </c>
      <c r="BP761" s="1611" t="str">
        <f t="shared" si="431"/>
        <v/>
      </c>
      <c r="BQ761" s="1611" t="str">
        <f t="shared" si="432"/>
        <v/>
      </c>
      <c r="BR761" s="1611" t="str">
        <f t="shared" si="433"/>
        <v/>
      </c>
      <c r="BS761" s="1611" t="str">
        <f t="shared" si="434"/>
        <v/>
      </c>
      <c r="BT761" s="1611" t="str">
        <f t="shared" si="435"/>
        <v/>
      </c>
      <c r="BU761" s="1731">
        <f t="shared" ca="1" si="436"/>
        <v>0</v>
      </c>
      <c r="BV761" s="1594"/>
      <c r="BW761" s="1594"/>
      <c r="BX761" s="1594"/>
      <c r="BY761" s="1594"/>
      <c r="BZ761" s="1594"/>
      <c r="CA761" s="1594"/>
      <c r="CB761" s="1594"/>
      <c r="CC761" s="1594"/>
      <c r="CD761" s="1594"/>
      <c r="CE761" s="1594"/>
      <c r="CF761" s="1594"/>
      <c r="CG761" s="1594"/>
      <c r="CH761" s="1594"/>
      <c r="CI761" s="1594"/>
      <c r="CJ761" s="1594"/>
      <c r="CK761" s="1594"/>
      <c r="CL761" s="1594"/>
      <c r="CM761" s="1594"/>
      <c r="CN761" s="1594"/>
      <c r="CO761" s="1594"/>
      <c r="CP761" s="1594"/>
      <c r="CQ761" s="1594"/>
      <c r="CR761" s="1594"/>
      <c r="CS761" s="1594"/>
      <c r="CT761" s="1594"/>
      <c r="CU761" s="1594"/>
      <c r="CV761" s="1594"/>
      <c r="CW761" s="1594"/>
      <c r="CX761" s="1594"/>
      <c r="CY761" s="1594"/>
      <c r="CZ761" s="1594"/>
      <c r="DA761" s="1594"/>
      <c r="DB761" s="1594"/>
      <c r="DC761" s="1594"/>
      <c r="DD761" s="1594"/>
      <c r="DE761" s="1594"/>
      <c r="DF761" s="1594"/>
      <c r="DG761" s="1594"/>
      <c r="DH761" s="1594"/>
      <c r="DI761" s="1594"/>
      <c r="DJ761" s="1594"/>
      <c r="DK761" s="1594"/>
      <c r="DL761" s="1594"/>
      <c r="DM761" s="1594"/>
      <c r="DN761" s="1594"/>
      <c r="DO761" s="1594"/>
      <c r="DP761" s="1594"/>
      <c r="DQ761" s="1594"/>
      <c r="DR761" s="1594"/>
      <c r="DS761" s="1594"/>
      <c r="DT761" s="1594"/>
      <c r="DU761" s="1594"/>
      <c r="DV761" s="1594"/>
      <c r="DW761" s="1594"/>
      <c r="DX761" s="1594"/>
      <c r="DY761" s="1594"/>
      <c r="DZ761" s="1594"/>
      <c r="EA761" s="1594"/>
      <c r="EB761" s="1594"/>
      <c r="EC761" s="1594"/>
      <c r="ED761" s="1594"/>
      <c r="EE761" s="1594"/>
      <c r="EF761" s="1594"/>
      <c r="EG761" s="1594"/>
      <c r="EH761" s="1594"/>
      <c r="EI761" s="1594"/>
      <c r="EJ761" s="1594"/>
      <c r="EK761" s="1594"/>
      <c r="EL761" s="1594"/>
      <c r="EM761" s="1594"/>
      <c r="EN761" s="1594"/>
      <c r="EO761" s="1594"/>
      <c r="EP761" s="1594"/>
      <c r="EQ761" s="1594"/>
      <c r="ER761" s="1594"/>
      <c r="ES761" s="1594"/>
    </row>
    <row r="762" spans="1:149" s="1595" customFormat="1" ht="12.5">
      <c r="A762" s="1644" t="str">
        <f t="shared" si="423"/>
        <v>Organisation</v>
      </c>
      <c r="B762" s="1758"/>
      <c r="C762" s="1758"/>
      <c r="D762" s="1758"/>
      <c r="E762" s="1756"/>
      <c r="F762" s="1592"/>
      <c r="G762" s="1714">
        <f t="shared" si="424"/>
        <v>0</v>
      </c>
      <c r="H762" s="1645"/>
      <c r="I762" s="1714">
        <f t="shared" si="425"/>
        <v>0</v>
      </c>
      <c r="J762" s="1646"/>
      <c r="K762" s="1646"/>
      <c r="L762" s="1592"/>
      <c r="M762" s="1597"/>
      <c r="N762" s="1597"/>
      <c r="O762" s="1646"/>
      <c r="P762" s="1647"/>
      <c r="Q762" s="1647"/>
      <c r="R762" s="1648"/>
      <c r="S762" s="1603"/>
      <c r="T762" s="1649"/>
      <c r="U762" s="1649"/>
      <c r="V762" s="1649"/>
      <c r="W762" s="1649"/>
      <c r="X762" s="1649"/>
      <c r="Y762" s="1649"/>
      <c r="Z762" s="1649"/>
      <c r="AA762" s="1649"/>
      <c r="AB762" s="1649"/>
      <c r="AC762" s="1649"/>
      <c r="AD762" s="1649"/>
      <c r="AE762" s="1649"/>
      <c r="AF762" s="1610">
        <f t="shared" si="404"/>
        <v>0</v>
      </c>
      <c r="AG762" s="1649"/>
      <c r="AH762" s="1649"/>
      <c r="AI762" s="1649"/>
      <c r="AJ762" s="1649"/>
      <c r="AK762" s="1649"/>
      <c r="AL762" s="1649"/>
      <c r="AM762" s="1649"/>
      <c r="AN762" s="1649"/>
      <c r="AO762" s="1649"/>
      <c r="AP762" s="1649"/>
      <c r="AQ762" s="1649"/>
      <c r="AR762" s="1709"/>
      <c r="AS762" s="1779">
        <f t="shared" si="405"/>
        <v>0</v>
      </c>
      <c r="AT762" s="1711">
        <f t="shared" si="426"/>
        <v>0</v>
      </c>
      <c r="AU762" s="1611">
        <f t="shared" si="406"/>
        <v>0</v>
      </c>
      <c r="AV762" s="1611">
        <f t="shared" si="407"/>
        <v>0</v>
      </c>
      <c r="AW762" s="1611">
        <f t="shared" si="408"/>
        <v>0</v>
      </c>
      <c r="AX762" s="1611">
        <f t="shared" si="409"/>
        <v>0</v>
      </c>
      <c r="AY762" s="1611">
        <f t="shared" si="410"/>
        <v>0</v>
      </c>
      <c r="AZ762" s="1611">
        <f t="shared" si="411"/>
        <v>0</v>
      </c>
      <c r="BA762" s="1611">
        <f t="shared" si="412"/>
        <v>0</v>
      </c>
      <c r="BB762" s="1611">
        <f t="shared" si="413"/>
        <v>0</v>
      </c>
      <c r="BC762" s="1611">
        <f t="shared" si="414"/>
        <v>0</v>
      </c>
      <c r="BD762" s="1611">
        <f t="shared" si="415"/>
        <v>0</v>
      </c>
      <c r="BE762" s="1611">
        <f t="shared" si="416"/>
        <v>0</v>
      </c>
      <c r="BF762" s="1611">
        <f t="shared" si="417"/>
        <v>0</v>
      </c>
      <c r="BG762" s="1611">
        <f t="shared" si="427"/>
        <v>0</v>
      </c>
      <c r="BH762" s="1611" t="str">
        <f t="shared" si="428"/>
        <v/>
      </c>
      <c r="BI762" s="1611" t="str">
        <f t="shared" si="429"/>
        <v/>
      </c>
      <c r="BJ762" s="1611" t="str">
        <f t="shared" si="418"/>
        <v/>
      </c>
      <c r="BK762" s="1611" t="str">
        <f t="shared" si="419"/>
        <v/>
      </c>
      <c r="BL762" s="1611" t="str">
        <f t="shared" ca="1" si="420"/>
        <v/>
      </c>
      <c r="BM762" s="1611" t="str">
        <f t="shared" si="430"/>
        <v/>
      </c>
      <c r="BN762" s="1611" t="str">
        <f t="shared" si="421"/>
        <v/>
      </c>
      <c r="BO762" s="1611" t="str">
        <f t="shared" si="422"/>
        <v/>
      </c>
      <c r="BP762" s="1611" t="str">
        <f t="shared" si="431"/>
        <v/>
      </c>
      <c r="BQ762" s="1611" t="str">
        <f t="shared" si="432"/>
        <v/>
      </c>
      <c r="BR762" s="1611" t="str">
        <f t="shared" si="433"/>
        <v/>
      </c>
      <c r="BS762" s="1611" t="str">
        <f t="shared" si="434"/>
        <v/>
      </c>
      <c r="BT762" s="1611" t="str">
        <f t="shared" si="435"/>
        <v/>
      </c>
      <c r="BU762" s="1731">
        <f t="shared" ca="1" si="436"/>
        <v>0</v>
      </c>
      <c r="BV762" s="1594"/>
      <c r="BW762" s="1594"/>
      <c r="BX762" s="1594"/>
      <c r="BY762" s="1594"/>
      <c r="BZ762" s="1594"/>
      <c r="CA762" s="1594"/>
      <c r="CB762" s="1594"/>
      <c r="CC762" s="1594"/>
      <c r="CD762" s="1594"/>
      <c r="CE762" s="1594"/>
      <c r="CF762" s="1594"/>
      <c r="CG762" s="1594"/>
      <c r="CH762" s="1594"/>
      <c r="CI762" s="1594"/>
      <c r="CJ762" s="1594"/>
      <c r="CK762" s="1594"/>
      <c r="CL762" s="1594"/>
      <c r="CM762" s="1594"/>
      <c r="CN762" s="1594"/>
      <c r="CO762" s="1594"/>
      <c r="CP762" s="1594"/>
      <c r="CQ762" s="1594"/>
      <c r="CR762" s="1594"/>
      <c r="CS762" s="1594"/>
      <c r="CT762" s="1594"/>
      <c r="CU762" s="1594"/>
      <c r="CV762" s="1594"/>
      <c r="CW762" s="1594"/>
      <c r="CX762" s="1594"/>
      <c r="CY762" s="1594"/>
      <c r="CZ762" s="1594"/>
      <c r="DA762" s="1594"/>
      <c r="DB762" s="1594"/>
      <c r="DC762" s="1594"/>
      <c r="DD762" s="1594"/>
      <c r="DE762" s="1594"/>
      <c r="DF762" s="1594"/>
      <c r="DG762" s="1594"/>
      <c r="DH762" s="1594"/>
      <c r="DI762" s="1594"/>
      <c r="DJ762" s="1594"/>
      <c r="DK762" s="1594"/>
      <c r="DL762" s="1594"/>
      <c r="DM762" s="1594"/>
      <c r="DN762" s="1594"/>
      <c r="DO762" s="1594"/>
      <c r="DP762" s="1594"/>
      <c r="DQ762" s="1594"/>
      <c r="DR762" s="1594"/>
      <c r="DS762" s="1594"/>
      <c r="DT762" s="1594"/>
      <c r="DU762" s="1594"/>
      <c r="DV762" s="1594"/>
      <c r="DW762" s="1594"/>
      <c r="DX762" s="1594"/>
      <c r="DY762" s="1594"/>
      <c r="DZ762" s="1594"/>
      <c r="EA762" s="1594"/>
      <c r="EB762" s="1594"/>
      <c r="EC762" s="1594"/>
      <c r="ED762" s="1594"/>
      <c r="EE762" s="1594"/>
      <c r="EF762" s="1594"/>
      <c r="EG762" s="1594"/>
      <c r="EH762" s="1594"/>
      <c r="EI762" s="1594"/>
      <c r="EJ762" s="1594"/>
      <c r="EK762" s="1594"/>
      <c r="EL762" s="1594"/>
      <c r="EM762" s="1594"/>
      <c r="EN762" s="1594"/>
      <c r="EO762" s="1594"/>
      <c r="EP762" s="1594"/>
      <c r="EQ762" s="1594"/>
      <c r="ER762" s="1594"/>
      <c r="ES762" s="1594"/>
    </row>
    <row r="763" spans="1:149" s="1595" customFormat="1" ht="12.5">
      <c r="A763" s="1644" t="str">
        <f t="shared" si="423"/>
        <v>Organisation</v>
      </c>
      <c r="B763" s="1758"/>
      <c r="C763" s="1758"/>
      <c r="D763" s="1758"/>
      <c r="E763" s="1756"/>
      <c r="F763" s="1592"/>
      <c r="G763" s="1714">
        <f t="shared" si="424"/>
        <v>0</v>
      </c>
      <c r="H763" s="1645"/>
      <c r="I763" s="1714">
        <f t="shared" si="425"/>
        <v>0</v>
      </c>
      <c r="J763" s="1646"/>
      <c r="K763" s="1646"/>
      <c r="L763" s="1592"/>
      <c r="M763" s="1597"/>
      <c r="N763" s="1597"/>
      <c r="O763" s="1646"/>
      <c r="P763" s="1647"/>
      <c r="Q763" s="1647"/>
      <c r="R763" s="1648"/>
      <c r="S763" s="1603"/>
      <c r="T763" s="1649"/>
      <c r="U763" s="1649"/>
      <c r="V763" s="1649"/>
      <c r="W763" s="1649"/>
      <c r="X763" s="1649"/>
      <c r="Y763" s="1649"/>
      <c r="Z763" s="1649"/>
      <c r="AA763" s="1649"/>
      <c r="AB763" s="1649"/>
      <c r="AC763" s="1649"/>
      <c r="AD763" s="1649"/>
      <c r="AE763" s="1649"/>
      <c r="AF763" s="1610">
        <f t="shared" si="404"/>
        <v>0</v>
      </c>
      <c r="AG763" s="1649"/>
      <c r="AH763" s="1649"/>
      <c r="AI763" s="1649"/>
      <c r="AJ763" s="1649"/>
      <c r="AK763" s="1649"/>
      <c r="AL763" s="1649"/>
      <c r="AM763" s="1649"/>
      <c r="AN763" s="1649"/>
      <c r="AO763" s="1649"/>
      <c r="AP763" s="1649"/>
      <c r="AQ763" s="1649"/>
      <c r="AR763" s="1709"/>
      <c r="AS763" s="1779">
        <f t="shared" si="405"/>
        <v>0</v>
      </c>
      <c r="AT763" s="1711">
        <f t="shared" si="426"/>
        <v>0</v>
      </c>
      <c r="AU763" s="1611">
        <f t="shared" si="406"/>
        <v>0</v>
      </c>
      <c r="AV763" s="1611">
        <f t="shared" si="407"/>
        <v>0</v>
      </c>
      <c r="AW763" s="1611">
        <f t="shared" si="408"/>
        <v>0</v>
      </c>
      <c r="AX763" s="1611">
        <f t="shared" si="409"/>
        <v>0</v>
      </c>
      <c r="AY763" s="1611">
        <f t="shared" si="410"/>
        <v>0</v>
      </c>
      <c r="AZ763" s="1611">
        <f t="shared" si="411"/>
        <v>0</v>
      </c>
      <c r="BA763" s="1611">
        <f t="shared" si="412"/>
        <v>0</v>
      </c>
      <c r="BB763" s="1611">
        <f t="shared" si="413"/>
        <v>0</v>
      </c>
      <c r="BC763" s="1611">
        <f t="shared" si="414"/>
        <v>0</v>
      </c>
      <c r="BD763" s="1611">
        <f t="shared" si="415"/>
        <v>0</v>
      </c>
      <c r="BE763" s="1611">
        <f t="shared" si="416"/>
        <v>0</v>
      </c>
      <c r="BF763" s="1611">
        <f t="shared" si="417"/>
        <v>0</v>
      </c>
      <c r="BG763" s="1611">
        <f t="shared" si="427"/>
        <v>0</v>
      </c>
      <c r="BH763" s="1611" t="str">
        <f t="shared" si="428"/>
        <v/>
      </c>
      <c r="BI763" s="1611" t="str">
        <f t="shared" si="429"/>
        <v/>
      </c>
      <c r="BJ763" s="1611" t="str">
        <f t="shared" si="418"/>
        <v/>
      </c>
      <c r="BK763" s="1611" t="str">
        <f t="shared" si="419"/>
        <v/>
      </c>
      <c r="BL763" s="1611" t="str">
        <f t="shared" ca="1" si="420"/>
        <v/>
      </c>
      <c r="BM763" s="1611" t="str">
        <f t="shared" si="430"/>
        <v/>
      </c>
      <c r="BN763" s="1611" t="str">
        <f t="shared" si="421"/>
        <v/>
      </c>
      <c r="BO763" s="1611" t="str">
        <f t="shared" si="422"/>
        <v/>
      </c>
      <c r="BP763" s="1611" t="str">
        <f t="shared" si="431"/>
        <v/>
      </c>
      <c r="BQ763" s="1611" t="str">
        <f t="shared" si="432"/>
        <v/>
      </c>
      <c r="BR763" s="1611" t="str">
        <f t="shared" si="433"/>
        <v/>
      </c>
      <c r="BS763" s="1611" t="str">
        <f t="shared" si="434"/>
        <v/>
      </c>
      <c r="BT763" s="1611" t="str">
        <f t="shared" si="435"/>
        <v/>
      </c>
      <c r="BU763" s="1731">
        <f t="shared" ca="1" si="436"/>
        <v>0</v>
      </c>
      <c r="BV763" s="1594"/>
      <c r="BW763" s="1594"/>
      <c r="BX763" s="1594"/>
      <c r="BY763" s="1594"/>
      <c r="BZ763" s="1594"/>
      <c r="CA763" s="1594"/>
      <c r="CB763" s="1594"/>
      <c r="CC763" s="1594"/>
      <c r="CD763" s="1594"/>
      <c r="CE763" s="1594"/>
      <c r="CF763" s="1594"/>
      <c r="CG763" s="1594"/>
      <c r="CH763" s="1594"/>
      <c r="CI763" s="1594"/>
      <c r="CJ763" s="1594"/>
      <c r="CK763" s="1594"/>
      <c r="CL763" s="1594"/>
      <c r="CM763" s="1594"/>
      <c r="CN763" s="1594"/>
      <c r="CO763" s="1594"/>
      <c r="CP763" s="1594"/>
      <c r="CQ763" s="1594"/>
      <c r="CR763" s="1594"/>
      <c r="CS763" s="1594"/>
      <c r="CT763" s="1594"/>
      <c r="CU763" s="1594"/>
      <c r="CV763" s="1594"/>
      <c r="CW763" s="1594"/>
      <c r="CX763" s="1594"/>
      <c r="CY763" s="1594"/>
      <c r="CZ763" s="1594"/>
      <c r="DA763" s="1594"/>
      <c r="DB763" s="1594"/>
      <c r="DC763" s="1594"/>
      <c r="DD763" s="1594"/>
      <c r="DE763" s="1594"/>
      <c r="DF763" s="1594"/>
      <c r="DG763" s="1594"/>
      <c r="DH763" s="1594"/>
      <c r="DI763" s="1594"/>
      <c r="DJ763" s="1594"/>
      <c r="DK763" s="1594"/>
      <c r="DL763" s="1594"/>
      <c r="DM763" s="1594"/>
      <c r="DN763" s="1594"/>
      <c r="DO763" s="1594"/>
      <c r="DP763" s="1594"/>
      <c r="DQ763" s="1594"/>
      <c r="DR763" s="1594"/>
      <c r="DS763" s="1594"/>
      <c r="DT763" s="1594"/>
      <c r="DU763" s="1594"/>
      <c r="DV763" s="1594"/>
      <c r="DW763" s="1594"/>
      <c r="DX763" s="1594"/>
      <c r="DY763" s="1594"/>
      <c r="DZ763" s="1594"/>
      <c r="EA763" s="1594"/>
      <c r="EB763" s="1594"/>
      <c r="EC763" s="1594"/>
      <c r="ED763" s="1594"/>
      <c r="EE763" s="1594"/>
      <c r="EF763" s="1594"/>
      <c r="EG763" s="1594"/>
      <c r="EH763" s="1594"/>
      <c r="EI763" s="1594"/>
      <c r="EJ763" s="1594"/>
      <c r="EK763" s="1594"/>
      <c r="EL763" s="1594"/>
      <c r="EM763" s="1594"/>
      <c r="EN763" s="1594"/>
      <c r="EO763" s="1594"/>
      <c r="EP763" s="1594"/>
      <c r="EQ763" s="1594"/>
      <c r="ER763" s="1594"/>
      <c r="ES763" s="1594"/>
    </row>
    <row r="764" spans="1:149" s="1595" customFormat="1" ht="12.5">
      <c r="A764" s="1644" t="str">
        <f t="shared" si="423"/>
        <v>Organisation</v>
      </c>
      <c r="B764" s="1758"/>
      <c r="C764" s="1758"/>
      <c r="D764" s="1758"/>
      <c r="E764" s="1756"/>
      <c r="F764" s="1592"/>
      <c r="G764" s="1714">
        <f t="shared" si="424"/>
        <v>0</v>
      </c>
      <c r="H764" s="1645"/>
      <c r="I764" s="1714">
        <f t="shared" si="425"/>
        <v>0</v>
      </c>
      <c r="J764" s="1646"/>
      <c r="K764" s="1646"/>
      <c r="L764" s="1592"/>
      <c r="M764" s="1597"/>
      <c r="N764" s="1597"/>
      <c r="O764" s="1646"/>
      <c r="P764" s="1647"/>
      <c r="Q764" s="1647"/>
      <c r="R764" s="1648"/>
      <c r="S764" s="1603"/>
      <c r="T764" s="1649"/>
      <c r="U764" s="1649"/>
      <c r="V764" s="1649"/>
      <c r="W764" s="1649"/>
      <c r="X764" s="1649"/>
      <c r="Y764" s="1649"/>
      <c r="Z764" s="1649"/>
      <c r="AA764" s="1649"/>
      <c r="AB764" s="1649"/>
      <c r="AC764" s="1649"/>
      <c r="AD764" s="1649"/>
      <c r="AE764" s="1649"/>
      <c r="AF764" s="1610">
        <f t="shared" si="404"/>
        <v>0</v>
      </c>
      <c r="AG764" s="1649"/>
      <c r="AH764" s="1649"/>
      <c r="AI764" s="1649"/>
      <c r="AJ764" s="1649"/>
      <c r="AK764" s="1649"/>
      <c r="AL764" s="1649"/>
      <c r="AM764" s="1649"/>
      <c r="AN764" s="1649"/>
      <c r="AO764" s="1649"/>
      <c r="AP764" s="1649"/>
      <c r="AQ764" s="1649"/>
      <c r="AR764" s="1709"/>
      <c r="AS764" s="1779">
        <f t="shared" si="405"/>
        <v>0</v>
      </c>
      <c r="AT764" s="1711">
        <f t="shared" si="426"/>
        <v>0</v>
      </c>
      <c r="AU764" s="1611">
        <f t="shared" si="406"/>
        <v>0</v>
      </c>
      <c r="AV764" s="1611">
        <f t="shared" si="407"/>
        <v>0</v>
      </c>
      <c r="AW764" s="1611">
        <f t="shared" si="408"/>
        <v>0</v>
      </c>
      <c r="AX764" s="1611">
        <f t="shared" si="409"/>
        <v>0</v>
      </c>
      <c r="AY764" s="1611">
        <f t="shared" si="410"/>
        <v>0</v>
      </c>
      <c r="AZ764" s="1611">
        <f t="shared" si="411"/>
        <v>0</v>
      </c>
      <c r="BA764" s="1611">
        <f t="shared" si="412"/>
        <v>0</v>
      </c>
      <c r="BB764" s="1611">
        <f t="shared" si="413"/>
        <v>0</v>
      </c>
      <c r="BC764" s="1611">
        <f t="shared" si="414"/>
        <v>0</v>
      </c>
      <c r="BD764" s="1611">
        <f t="shared" si="415"/>
        <v>0</v>
      </c>
      <c r="BE764" s="1611">
        <f t="shared" si="416"/>
        <v>0</v>
      </c>
      <c r="BF764" s="1611">
        <f t="shared" si="417"/>
        <v>0</v>
      </c>
      <c r="BG764" s="1611">
        <f t="shared" si="427"/>
        <v>0</v>
      </c>
      <c r="BH764" s="1611" t="str">
        <f t="shared" si="428"/>
        <v/>
      </c>
      <c r="BI764" s="1611" t="str">
        <f t="shared" si="429"/>
        <v/>
      </c>
      <c r="BJ764" s="1611" t="str">
        <f t="shared" si="418"/>
        <v/>
      </c>
      <c r="BK764" s="1611" t="str">
        <f t="shared" si="419"/>
        <v/>
      </c>
      <c r="BL764" s="1611" t="str">
        <f t="shared" ca="1" si="420"/>
        <v/>
      </c>
      <c r="BM764" s="1611" t="str">
        <f t="shared" si="430"/>
        <v/>
      </c>
      <c r="BN764" s="1611" t="str">
        <f t="shared" si="421"/>
        <v/>
      </c>
      <c r="BO764" s="1611" t="str">
        <f t="shared" si="422"/>
        <v/>
      </c>
      <c r="BP764" s="1611" t="str">
        <f t="shared" si="431"/>
        <v/>
      </c>
      <c r="BQ764" s="1611" t="str">
        <f t="shared" si="432"/>
        <v/>
      </c>
      <c r="BR764" s="1611" t="str">
        <f t="shared" si="433"/>
        <v/>
      </c>
      <c r="BS764" s="1611" t="str">
        <f t="shared" si="434"/>
        <v/>
      </c>
      <c r="BT764" s="1611" t="str">
        <f t="shared" si="435"/>
        <v/>
      </c>
      <c r="BU764" s="1731">
        <f t="shared" ca="1" si="436"/>
        <v>0</v>
      </c>
      <c r="BV764" s="1594"/>
      <c r="BW764" s="1594"/>
      <c r="BX764" s="1594"/>
      <c r="BY764" s="1594"/>
      <c r="BZ764" s="1594"/>
      <c r="CA764" s="1594"/>
      <c r="CB764" s="1594"/>
      <c r="CC764" s="1594"/>
      <c r="CD764" s="1594"/>
      <c r="CE764" s="1594"/>
      <c r="CF764" s="1594"/>
      <c r="CG764" s="1594"/>
      <c r="CH764" s="1594"/>
      <c r="CI764" s="1594"/>
      <c r="CJ764" s="1594"/>
      <c r="CK764" s="1594"/>
      <c r="CL764" s="1594"/>
      <c r="CM764" s="1594"/>
      <c r="CN764" s="1594"/>
      <c r="CO764" s="1594"/>
      <c r="CP764" s="1594"/>
      <c r="CQ764" s="1594"/>
      <c r="CR764" s="1594"/>
      <c r="CS764" s="1594"/>
      <c r="CT764" s="1594"/>
      <c r="CU764" s="1594"/>
      <c r="CV764" s="1594"/>
      <c r="CW764" s="1594"/>
      <c r="CX764" s="1594"/>
      <c r="CY764" s="1594"/>
      <c r="CZ764" s="1594"/>
      <c r="DA764" s="1594"/>
      <c r="DB764" s="1594"/>
      <c r="DC764" s="1594"/>
      <c r="DD764" s="1594"/>
      <c r="DE764" s="1594"/>
      <c r="DF764" s="1594"/>
      <c r="DG764" s="1594"/>
      <c r="DH764" s="1594"/>
      <c r="DI764" s="1594"/>
      <c r="DJ764" s="1594"/>
      <c r="DK764" s="1594"/>
      <c r="DL764" s="1594"/>
      <c r="DM764" s="1594"/>
      <c r="DN764" s="1594"/>
      <c r="DO764" s="1594"/>
      <c r="DP764" s="1594"/>
      <c r="DQ764" s="1594"/>
      <c r="DR764" s="1594"/>
      <c r="DS764" s="1594"/>
      <c r="DT764" s="1594"/>
      <c r="DU764" s="1594"/>
      <c r="DV764" s="1594"/>
      <c r="DW764" s="1594"/>
      <c r="DX764" s="1594"/>
      <c r="DY764" s="1594"/>
      <c r="DZ764" s="1594"/>
      <c r="EA764" s="1594"/>
      <c r="EB764" s="1594"/>
      <c r="EC764" s="1594"/>
      <c r="ED764" s="1594"/>
      <c r="EE764" s="1594"/>
      <c r="EF764" s="1594"/>
      <c r="EG764" s="1594"/>
      <c r="EH764" s="1594"/>
      <c r="EI764" s="1594"/>
      <c r="EJ764" s="1594"/>
      <c r="EK764" s="1594"/>
      <c r="EL764" s="1594"/>
      <c r="EM764" s="1594"/>
      <c r="EN764" s="1594"/>
      <c r="EO764" s="1594"/>
      <c r="EP764" s="1594"/>
      <c r="EQ764" s="1594"/>
      <c r="ER764" s="1594"/>
      <c r="ES764" s="1594"/>
    </row>
    <row r="765" spans="1:149" s="1595" customFormat="1" ht="12.5">
      <c r="A765" s="1644" t="str">
        <f t="shared" si="423"/>
        <v>Organisation</v>
      </c>
      <c r="B765" s="1758"/>
      <c r="C765" s="1758"/>
      <c r="D765" s="1758"/>
      <c r="E765" s="1756"/>
      <c r="F765" s="1592"/>
      <c r="G765" s="1714">
        <f t="shared" si="424"/>
        <v>0</v>
      </c>
      <c r="H765" s="1645"/>
      <c r="I765" s="1714">
        <f t="shared" si="425"/>
        <v>0</v>
      </c>
      <c r="J765" s="1646"/>
      <c r="K765" s="1646"/>
      <c r="L765" s="1592"/>
      <c r="M765" s="1597"/>
      <c r="N765" s="1597"/>
      <c r="O765" s="1646"/>
      <c r="P765" s="1647"/>
      <c r="Q765" s="1647"/>
      <c r="R765" s="1648"/>
      <c r="S765" s="1603"/>
      <c r="T765" s="1649"/>
      <c r="U765" s="1649"/>
      <c r="V765" s="1649"/>
      <c r="W765" s="1649"/>
      <c r="X765" s="1649"/>
      <c r="Y765" s="1649"/>
      <c r="Z765" s="1649"/>
      <c r="AA765" s="1649"/>
      <c r="AB765" s="1649"/>
      <c r="AC765" s="1649"/>
      <c r="AD765" s="1649"/>
      <c r="AE765" s="1649"/>
      <c r="AF765" s="1610">
        <f t="shared" si="404"/>
        <v>0</v>
      </c>
      <c r="AG765" s="1649"/>
      <c r="AH765" s="1649"/>
      <c r="AI765" s="1649"/>
      <c r="AJ765" s="1649"/>
      <c r="AK765" s="1649"/>
      <c r="AL765" s="1649"/>
      <c r="AM765" s="1649"/>
      <c r="AN765" s="1649"/>
      <c r="AO765" s="1649"/>
      <c r="AP765" s="1649"/>
      <c r="AQ765" s="1649"/>
      <c r="AR765" s="1709"/>
      <c r="AS765" s="1779">
        <f t="shared" si="405"/>
        <v>0</v>
      </c>
      <c r="AT765" s="1711">
        <f t="shared" si="426"/>
        <v>0</v>
      </c>
      <c r="AU765" s="1611">
        <f t="shared" si="406"/>
        <v>0</v>
      </c>
      <c r="AV765" s="1611">
        <f t="shared" si="407"/>
        <v>0</v>
      </c>
      <c r="AW765" s="1611">
        <f t="shared" si="408"/>
        <v>0</v>
      </c>
      <c r="AX765" s="1611">
        <f t="shared" si="409"/>
        <v>0</v>
      </c>
      <c r="AY765" s="1611">
        <f t="shared" si="410"/>
        <v>0</v>
      </c>
      <c r="AZ765" s="1611">
        <f t="shared" si="411"/>
        <v>0</v>
      </c>
      <c r="BA765" s="1611">
        <f t="shared" si="412"/>
        <v>0</v>
      </c>
      <c r="BB765" s="1611">
        <f t="shared" si="413"/>
        <v>0</v>
      </c>
      <c r="BC765" s="1611">
        <f t="shared" si="414"/>
        <v>0</v>
      </c>
      <c r="BD765" s="1611">
        <f t="shared" si="415"/>
        <v>0</v>
      </c>
      <c r="BE765" s="1611">
        <f t="shared" si="416"/>
        <v>0</v>
      </c>
      <c r="BF765" s="1611">
        <f t="shared" si="417"/>
        <v>0</v>
      </c>
      <c r="BG765" s="1611">
        <f t="shared" si="427"/>
        <v>0</v>
      </c>
      <c r="BH765" s="1611" t="str">
        <f t="shared" si="428"/>
        <v/>
      </c>
      <c r="BI765" s="1611" t="str">
        <f t="shared" si="429"/>
        <v/>
      </c>
      <c r="BJ765" s="1611" t="str">
        <f t="shared" si="418"/>
        <v/>
      </c>
      <c r="BK765" s="1611" t="str">
        <f t="shared" si="419"/>
        <v/>
      </c>
      <c r="BL765" s="1611" t="str">
        <f t="shared" ca="1" si="420"/>
        <v/>
      </c>
      <c r="BM765" s="1611" t="str">
        <f t="shared" si="430"/>
        <v/>
      </c>
      <c r="BN765" s="1611" t="str">
        <f t="shared" si="421"/>
        <v/>
      </c>
      <c r="BO765" s="1611" t="str">
        <f t="shared" si="422"/>
        <v/>
      </c>
      <c r="BP765" s="1611" t="str">
        <f t="shared" si="431"/>
        <v/>
      </c>
      <c r="BQ765" s="1611" t="str">
        <f t="shared" si="432"/>
        <v/>
      </c>
      <c r="BR765" s="1611" t="str">
        <f t="shared" si="433"/>
        <v/>
      </c>
      <c r="BS765" s="1611" t="str">
        <f t="shared" si="434"/>
        <v/>
      </c>
      <c r="BT765" s="1611" t="str">
        <f t="shared" si="435"/>
        <v/>
      </c>
      <c r="BU765" s="1731">
        <f t="shared" ca="1" si="436"/>
        <v>0</v>
      </c>
      <c r="BV765" s="1594"/>
      <c r="BW765" s="1594"/>
      <c r="BX765" s="1594"/>
      <c r="BY765" s="1594"/>
      <c r="BZ765" s="1594"/>
      <c r="CA765" s="1594"/>
      <c r="CB765" s="1594"/>
      <c r="CC765" s="1594"/>
      <c r="CD765" s="1594"/>
      <c r="CE765" s="1594"/>
      <c r="CF765" s="1594"/>
      <c r="CG765" s="1594"/>
      <c r="CH765" s="1594"/>
      <c r="CI765" s="1594"/>
      <c r="CJ765" s="1594"/>
      <c r="CK765" s="1594"/>
      <c r="CL765" s="1594"/>
      <c r="CM765" s="1594"/>
      <c r="CN765" s="1594"/>
      <c r="CO765" s="1594"/>
      <c r="CP765" s="1594"/>
      <c r="CQ765" s="1594"/>
      <c r="CR765" s="1594"/>
      <c r="CS765" s="1594"/>
      <c r="CT765" s="1594"/>
      <c r="CU765" s="1594"/>
      <c r="CV765" s="1594"/>
      <c r="CW765" s="1594"/>
      <c r="CX765" s="1594"/>
      <c r="CY765" s="1594"/>
      <c r="CZ765" s="1594"/>
      <c r="DA765" s="1594"/>
      <c r="DB765" s="1594"/>
      <c r="DC765" s="1594"/>
      <c r="DD765" s="1594"/>
      <c r="DE765" s="1594"/>
      <c r="DF765" s="1594"/>
      <c r="DG765" s="1594"/>
      <c r="DH765" s="1594"/>
      <c r="DI765" s="1594"/>
      <c r="DJ765" s="1594"/>
      <c r="DK765" s="1594"/>
      <c r="DL765" s="1594"/>
      <c r="DM765" s="1594"/>
      <c r="DN765" s="1594"/>
      <c r="DO765" s="1594"/>
      <c r="DP765" s="1594"/>
      <c r="DQ765" s="1594"/>
      <c r="DR765" s="1594"/>
      <c r="DS765" s="1594"/>
      <c r="DT765" s="1594"/>
      <c r="DU765" s="1594"/>
      <c r="DV765" s="1594"/>
      <c r="DW765" s="1594"/>
      <c r="DX765" s="1594"/>
      <c r="DY765" s="1594"/>
      <c r="DZ765" s="1594"/>
      <c r="EA765" s="1594"/>
      <c r="EB765" s="1594"/>
      <c r="EC765" s="1594"/>
      <c r="ED765" s="1594"/>
      <c r="EE765" s="1594"/>
      <c r="EF765" s="1594"/>
      <c r="EG765" s="1594"/>
      <c r="EH765" s="1594"/>
      <c r="EI765" s="1594"/>
      <c r="EJ765" s="1594"/>
      <c r="EK765" s="1594"/>
      <c r="EL765" s="1594"/>
      <c r="EM765" s="1594"/>
      <c r="EN765" s="1594"/>
      <c r="EO765" s="1594"/>
      <c r="EP765" s="1594"/>
      <c r="EQ765" s="1594"/>
      <c r="ER765" s="1594"/>
      <c r="ES765" s="1594"/>
    </row>
    <row r="766" spans="1:149" s="1595" customFormat="1" ht="12.5">
      <c r="A766" s="1644" t="str">
        <f t="shared" si="423"/>
        <v>Organisation</v>
      </c>
      <c r="B766" s="1758"/>
      <c r="C766" s="1758"/>
      <c r="D766" s="1758"/>
      <c r="E766" s="1756"/>
      <c r="F766" s="1592"/>
      <c r="G766" s="1714">
        <f t="shared" si="424"/>
        <v>0</v>
      </c>
      <c r="H766" s="1645"/>
      <c r="I766" s="1714">
        <f t="shared" si="425"/>
        <v>0</v>
      </c>
      <c r="J766" s="1646"/>
      <c r="K766" s="1646"/>
      <c r="L766" s="1592"/>
      <c r="M766" s="1597"/>
      <c r="N766" s="1597"/>
      <c r="O766" s="1646"/>
      <c r="P766" s="1647"/>
      <c r="Q766" s="1647"/>
      <c r="R766" s="1648"/>
      <c r="S766" s="1603"/>
      <c r="T766" s="1649"/>
      <c r="U766" s="1649"/>
      <c r="V766" s="1649"/>
      <c r="W766" s="1649"/>
      <c r="X766" s="1649"/>
      <c r="Y766" s="1649"/>
      <c r="Z766" s="1649"/>
      <c r="AA766" s="1649"/>
      <c r="AB766" s="1649"/>
      <c r="AC766" s="1649"/>
      <c r="AD766" s="1649"/>
      <c r="AE766" s="1649"/>
      <c r="AF766" s="1610">
        <f t="shared" si="404"/>
        <v>0</v>
      </c>
      <c r="AG766" s="1649"/>
      <c r="AH766" s="1649"/>
      <c r="AI766" s="1649"/>
      <c r="AJ766" s="1649"/>
      <c r="AK766" s="1649"/>
      <c r="AL766" s="1649"/>
      <c r="AM766" s="1649"/>
      <c r="AN766" s="1649"/>
      <c r="AO766" s="1649"/>
      <c r="AP766" s="1649"/>
      <c r="AQ766" s="1649"/>
      <c r="AR766" s="1709"/>
      <c r="AS766" s="1779">
        <f t="shared" si="405"/>
        <v>0</v>
      </c>
      <c r="AT766" s="1711">
        <f t="shared" si="426"/>
        <v>0</v>
      </c>
      <c r="AU766" s="1611">
        <f t="shared" si="406"/>
        <v>0</v>
      </c>
      <c r="AV766" s="1611">
        <f t="shared" si="407"/>
        <v>0</v>
      </c>
      <c r="AW766" s="1611">
        <f t="shared" si="408"/>
        <v>0</v>
      </c>
      <c r="AX766" s="1611">
        <f t="shared" si="409"/>
        <v>0</v>
      </c>
      <c r="AY766" s="1611">
        <f t="shared" si="410"/>
        <v>0</v>
      </c>
      <c r="AZ766" s="1611">
        <f t="shared" si="411"/>
        <v>0</v>
      </c>
      <c r="BA766" s="1611">
        <f t="shared" si="412"/>
        <v>0</v>
      </c>
      <c r="BB766" s="1611">
        <f t="shared" si="413"/>
        <v>0</v>
      </c>
      <c r="BC766" s="1611">
        <f t="shared" si="414"/>
        <v>0</v>
      </c>
      <c r="BD766" s="1611">
        <f t="shared" si="415"/>
        <v>0</v>
      </c>
      <c r="BE766" s="1611">
        <f t="shared" si="416"/>
        <v>0</v>
      </c>
      <c r="BF766" s="1611">
        <f t="shared" si="417"/>
        <v>0</v>
      </c>
      <c r="BG766" s="1611">
        <f t="shared" si="427"/>
        <v>0</v>
      </c>
      <c r="BH766" s="1611" t="str">
        <f t="shared" si="428"/>
        <v/>
      </c>
      <c r="BI766" s="1611" t="str">
        <f t="shared" si="429"/>
        <v/>
      </c>
      <c r="BJ766" s="1611" t="str">
        <f t="shared" si="418"/>
        <v/>
      </c>
      <c r="BK766" s="1611" t="str">
        <f t="shared" si="419"/>
        <v/>
      </c>
      <c r="BL766" s="1611" t="str">
        <f t="shared" ca="1" si="420"/>
        <v/>
      </c>
      <c r="BM766" s="1611" t="str">
        <f t="shared" si="430"/>
        <v/>
      </c>
      <c r="BN766" s="1611" t="str">
        <f t="shared" si="421"/>
        <v/>
      </c>
      <c r="BO766" s="1611" t="str">
        <f t="shared" si="422"/>
        <v/>
      </c>
      <c r="BP766" s="1611" t="str">
        <f t="shared" si="431"/>
        <v/>
      </c>
      <c r="BQ766" s="1611" t="str">
        <f t="shared" si="432"/>
        <v/>
      </c>
      <c r="BR766" s="1611" t="str">
        <f t="shared" si="433"/>
        <v/>
      </c>
      <c r="BS766" s="1611" t="str">
        <f t="shared" si="434"/>
        <v/>
      </c>
      <c r="BT766" s="1611" t="str">
        <f t="shared" si="435"/>
        <v/>
      </c>
      <c r="BU766" s="1731">
        <f t="shared" ca="1" si="436"/>
        <v>0</v>
      </c>
      <c r="BV766" s="1594"/>
      <c r="BW766" s="1594"/>
      <c r="BX766" s="1594"/>
      <c r="BY766" s="1594"/>
      <c r="BZ766" s="1594"/>
      <c r="CA766" s="1594"/>
      <c r="CB766" s="1594"/>
      <c r="CC766" s="1594"/>
      <c r="CD766" s="1594"/>
      <c r="CE766" s="1594"/>
      <c r="CF766" s="1594"/>
      <c r="CG766" s="1594"/>
      <c r="CH766" s="1594"/>
      <c r="CI766" s="1594"/>
      <c r="CJ766" s="1594"/>
      <c r="CK766" s="1594"/>
      <c r="CL766" s="1594"/>
      <c r="CM766" s="1594"/>
      <c r="CN766" s="1594"/>
      <c r="CO766" s="1594"/>
      <c r="CP766" s="1594"/>
      <c r="CQ766" s="1594"/>
      <c r="CR766" s="1594"/>
      <c r="CS766" s="1594"/>
      <c r="CT766" s="1594"/>
      <c r="CU766" s="1594"/>
      <c r="CV766" s="1594"/>
      <c r="CW766" s="1594"/>
      <c r="CX766" s="1594"/>
      <c r="CY766" s="1594"/>
      <c r="CZ766" s="1594"/>
      <c r="DA766" s="1594"/>
      <c r="DB766" s="1594"/>
      <c r="DC766" s="1594"/>
      <c r="DD766" s="1594"/>
      <c r="DE766" s="1594"/>
      <c r="DF766" s="1594"/>
      <c r="DG766" s="1594"/>
      <c r="DH766" s="1594"/>
      <c r="DI766" s="1594"/>
      <c r="DJ766" s="1594"/>
      <c r="DK766" s="1594"/>
      <c r="DL766" s="1594"/>
      <c r="DM766" s="1594"/>
      <c r="DN766" s="1594"/>
      <c r="DO766" s="1594"/>
      <c r="DP766" s="1594"/>
      <c r="DQ766" s="1594"/>
      <c r="DR766" s="1594"/>
      <c r="DS766" s="1594"/>
      <c r="DT766" s="1594"/>
      <c r="DU766" s="1594"/>
      <c r="DV766" s="1594"/>
      <c r="DW766" s="1594"/>
      <c r="DX766" s="1594"/>
      <c r="DY766" s="1594"/>
      <c r="DZ766" s="1594"/>
      <c r="EA766" s="1594"/>
      <c r="EB766" s="1594"/>
      <c r="EC766" s="1594"/>
      <c r="ED766" s="1594"/>
      <c r="EE766" s="1594"/>
      <c r="EF766" s="1594"/>
      <c r="EG766" s="1594"/>
      <c r="EH766" s="1594"/>
      <c r="EI766" s="1594"/>
      <c r="EJ766" s="1594"/>
      <c r="EK766" s="1594"/>
      <c r="EL766" s="1594"/>
      <c r="EM766" s="1594"/>
      <c r="EN766" s="1594"/>
      <c r="EO766" s="1594"/>
      <c r="EP766" s="1594"/>
      <c r="EQ766" s="1594"/>
      <c r="ER766" s="1594"/>
      <c r="ES766" s="1594"/>
    </row>
    <row r="767" spans="1:149" s="1595" customFormat="1" ht="12.5">
      <c r="A767" s="1644" t="str">
        <f t="shared" si="423"/>
        <v>Organisation</v>
      </c>
      <c r="B767" s="1758"/>
      <c r="C767" s="1758"/>
      <c r="D767" s="1758"/>
      <c r="E767" s="1756"/>
      <c r="F767" s="1592"/>
      <c r="G767" s="1714">
        <f t="shared" si="424"/>
        <v>0</v>
      </c>
      <c r="H767" s="1645"/>
      <c r="I767" s="1714">
        <f t="shared" si="425"/>
        <v>0</v>
      </c>
      <c r="J767" s="1646"/>
      <c r="K767" s="1646"/>
      <c r="L767" s="1592"/>
      <c r="M767" s="1597"/>
      <c r="N767" s="1597"/>
      <c r="O767" s="1646"/>
      <c r="P767" s="1647"/>
      <c r="Q767" s="1647"/>
      <c r="R767" s="1648"/>
      <c r="S767" s="1603"/>
      <c r="T767" s="1649"/>
      <c r="U767" s="1649"/>
      <c r="V767" s="1649"/>
      <c r="W767" s="1649"/>
      <c r="X767" s="1649"/>
      <c r="Y767" s="1649"/>
      <c r="Z767" s="1649"/>
      <c r="AA767" s="1649"/>
      <c r="AB767" s="1649"/>
      <c r="AC767" s="1649"/>
      <c r="AD767" s="1649"/>
      <c r="AE767" s="1649"/>
      <c r="AF767" s="1610">
        <f t="shared" si="404"/>
        <v>0</v>
      </c>
      <c r="AG767" s="1649"/>
      <c r="AH767" s="1649"/>
      <c r="AI767" s="1649"/>
      <c r="AJ767" s="1649"/>
      <c r="AK767" s="1649"/>
      <c r="AL767" s="1649"/>
      <c r="AM767" s="1649"/>
      <c r="AN767" s="1649"/>
      <c r="AO767" s="1649"/>
      <c r="AP767" s="1649"/>
      <c r="AQ767" s="1649"/>
      <c r="AR767" s="1709"/>
      <c r="AS767" s="1779">
        <f t="shared" si="405"/>
        <v>0</v>
      </c>
      <c r="AT767" s="1711">
        <f t="shared" si="426"/>
        <v>0</v>
      </c>
      <c r="AU767" s="1611">
        <f t="shared" si="406"/>
        <v>0</v>
      </c>
      <c r="AV767" s="1611">
        <f t="shared" si="407"/>
        <v>0</v>
      </c>
      <c r="AW767" s="1611">
        <f t="shared" si="408"/>
        <v>0</v>
      </c>
      <c r="AX767" s="1611">
        <f t="shared" si="409"/>
        <v>0</v>
      </c>
      <c r="AY767" s="1611">
        <f t="shared" si="410"/>
        <v>0</v>
      </c>
      <c r="AZ767" s="1611">
        <f t="shared" si="411"/>
        <v>0</v>
      </c>
      <c r="BA767" s="1611">
        <f t="shared" si="412"/>
        <v>0</v>
      </c>
      <c r="BB767" s="1611">
        <f t="shared" si="413"/>
        <v>0</v>
      </c>
      <c r="BC767" s="1611">
        <f t="shared" si="414"/>
        <v>0</v>
      </c>
      <c r="BD767" s="1611">
        <f t="shared" si="415"/>
        <v>0</v>
      </c>
      <c r="BE767" s="1611">
        <f t="shared" si="416"/>
        <v>0</v>
      </c>
      <c r="BF767" s="1611">
        <f t="shared" si="417"/>
        <v>0</v>
      </c>
      <c r="BG767" s="1611">
        <f t="shared" si="427"/>
        <v>0</v>
      </c>
      <c r="BH767" s="1611" t="str">
        <f t="shared" si="428"/>
        <v/>
      </c>
      <c r="BI767" s="1611" t="str">
        <f t="shared" si="429"/>
        <v/>
      </c>
      <c r="BJ767" s="1611" t="str">
        <f t="shared" si="418"/>
        <v/>
      </c>
      <c r="BK767" s="1611" t="str">
        <f t="shared" si="419"/>
        <v/>
      </c>
      <c r="BL767" s="1611" t="str">
        <f t="shared" ca="1" si="420"/>
        <v/>
      </c>
      <c r="BM767" s="1611" t="str">
        <f t="shared" si="430"/>
        <v/>
      </c>
      <c r="BN767" s="1611" t="str">
        <f t="shared" si="421"/>
        <v/>
      </c>
      <c r="BO767" s="1611" t="str">
        <f t="shared" si="422"/>
        <v/>
      </c>
      <c r="BP767" s="1611" t="str">
        <f t="shared" si="431"/>
        <v/>
      </c>
      <c r="BQ767" s="1611" t="str">
        <f t="shared" si="432"/>
        <v/>
      </c>
      <c r="BR767" s="1611" t="str">
        <f t="shared" si="433"/>
        <v/>
      </c>
      <c r="BS767" s="1611" t="str">
        <f t="shared" si="434"/>
        <v/>
      </c>
      <c r="BT767" s="1611" t="str">
        <f t="shared" si="435"/>
        <v/>
      </c>
      <c r="BU767" s="1731">
        <f t="shared" ca="1" si="436"/>
        <v>0</v>
      </c>
      <c r="BV767" s="1594"/>
      <c r="BW767" s="1594"/>
      <c r="BX767" s="1594"/>
      <c r="BY767" s="1594"/>
      <c r="BZ767" s="1594"/>
      <c r="CA767" s="1594"/>
      <c r="CB767" s="1594"/>
      <c r="CC767" s="1594"/>
      <c r="CD767" s="1594"/>
      <c r="CE767" s="1594"/>
      <c r="CF767" s="1594"/>
      <c r="CG767" s="1594"/>
      <c r="CH767" s="1594"/>
      <c r="CI767" s="1594"/>
      <c r="CJ767" s="1594"/>
      <c r="CK767" s="1594"/>
      <c r="CL767" s="1594"/>
      <c r="CM767" s="1594"/>
      <c r="CN767" s="1594"/>
      <c r="CO767" s="1594"/>
      <c r="CP767" s="1594"/>
      <c r="CQ767" s="1594"/>
      <c r="CR767" s="1594"/>
      <c r="CS767" s="1594"/>
      <c r="CT767" s="1594"/>
      <c r="CU767" s="1594"/>
      <c r="CV767" s="1594"/>
      <c r="CW767" s="1594"/>
      <c r="CX767" s="1594"/>
      <c r="CY767" s="1594"/>
      <c r="CZ767" s="1594"/>
      <c r="DA767" s="1594"/>
      <c r="DB767" s="1594"/>
      <c r="DC767" s="1594"/>
      <c r="DD767" s="1594"/>
      <c r="DE767" s="1594"/>
      <c r="DF767" s="1594"/>
      <c r="DG767" s="1594"/>
      <c r="DH767" s="1594"/>
      <c r="DI767" s="1594"/>
      <c r="DJ767" s="1594"/>
      <c r="DK767" s="1594"/>
      <c r="DL767" s="1594"/>
      <c r="DM767" s="1594"/>
      <c r="DN767" s="1594"/>
      <c r="DO767" s="1594"/>
      <c r="DP767" s="1594"/>
      <c r="DQ767" s="1594"/>
      <c r="DR767" s="1594"/>
      <c r="DS767" s="1594"/>
      <c r="DT767" s="1594"/>
      <c r="DU767" s="1594"/>
      <c r="DV767" s="1594"/>
      <c r="DW767" s="1594"/>
      <c r="DX767" s="1594"/>
      <c r="DY767" s="1594"/>
      <c r="DZ767" s="1594"/>
      <c r="EA767" s="1594"/>
      <c r="EB767" s="1594"/>
      <c r="EC767" s="1594"/>
      <c r="ED767" s="1594"/>
      <c r="EE767" s="1594"/>
      <c r="EF767" s="1594"/>
      <c r="EG767" s="1594"/>
      <c r="EH767" s="1594"/>
      <c r="EI767" s="1594"/>
      <c r="EJ767" s="1594"/>
      <c r="EK767" s="1594"/>
      <c r="EL767" s="1594"/>
      <c r="EM767" s="1594"/>
      <c r="EN767" s="1594"/>
      <c r="EO767" s="1594"/>
      <c r="EP767" s="1594"/>
      <c r="EQ767" s="1594"/>
      <c r="ER767" s="1594"/>
      <c r="ES767" s="1594"/>
    </row>
    <row r="768" spans="1:149" s="1595" customFormat="1" ht="12.5">
      <c r="A768" s="1644" t="str">
        <f t="shared" si="423"/>
        <v>Organisation</v>
      </c>
      <c r="B768" s="1758"/>
      <c r="C768" s="1758"/>
      <c r="D768" s="1758"/>
      <c r="E768" s="1756"/>
      <c r="F768" s="1592"/>
      <c r="G768" s="1714">
        <f t="shared" si="424"/>
        <v>0</v>
      </c>
      <c r="H768" s="1645"/>
      <c r="I768" s="1714">
        <f t="shared" si="425"/>
        <v>0</v>
      </c>
      <c r="J768" s="1646"/>
      <c r="K768" s="1646"/>
      <c r="L768" s="1592"/>
      <c r="M768" s="1597"/>
      <c r="N768" s="1597"/>
      <c r="O768" s="1646"/>
      <c r="P768" s="1647"/>
      <c r="Q768" s="1647"/>
      <c r="R768" s="1648"/>
      <c r="S768" s="1603"/>
      <c r="T768" s="1649"/>
      <c r="U768" s="1649"/>
      <c r="V768" s="1649"/>
      <c r="W768" s="1649"/>
      <c r="X768" s="1649"/>
      <c r="Y768" s="1649"/>
      <c r="Z768" s="1649"/>
      <c r="AA768" s="1649"/>
      <c r="AB768" s="1649"/>
      <c r="AC768" s="1649"/>
      <c r="AD768" s="1649"/>
      <c r="AE768" s="1649"/>
      <c r="AF768" s="1610">
        <f t="shared" si="404"/>
        <v>0</v>
      </c>
      <c r="AG768" s="1649"/>
      <c r="AH768" s="1649"/>
      <c r="AI768" s="1649"/>
      <c r="AJ768" s="1649"/>
      <c r="AK768" s="1649"/>
      <c r="AL768" s="1649"/>
      <c r="AM768" s="1649"/>
      <c r="AN768" s="1649"/>
      <c r="AO768" s="1649"/>
      <c r="AP768" s="1649"/>
      <c r="AQ768" s="1649"/>
      <c r="AR768" s="1709"/>
      <c r="AS768" s="1779">
        <f t="shared" si="405"/>
        <v>0</v>
      </c>
      <c r="AT768" s="1711">
        <f t="shared" si="426"/>
        <v>0</v>
      </c>
      <c r="AU768" s="1611">
        <f t="shared" si="406"/>
        <v>0</v>
      </c>
      <c r="AV768" s="1611">
        <f t="shared" si="407"/>
        <v>0</v>
      </c>
      <c r="AW768" s="1611">
        <f t="shared" si="408"/>
        <v>0</v>
      </c>
      <c r="AX768" s="1611">
        <f t="shared" si="409"/>
        <v>0</v>
      </c>
      <c r="AY768" s="1611">
        <f t="shared" si="410"/>
        <v>0</v>
      </c>
      <c r="AZ768" s="1611">
        <f t="shared" si="411"/>
        <v>0</v>
      </c>
      <c r="BA768" s="1611">
        <f t="shared" si="412"/>
        <v>0</v>
      </c>
      <c r="BB768" s="1611">
        <f t="shared" si="413"/>
        <v>0</v>
      </c>
      <c r="BC768" s="1611">
        <f t="shared" si="414"/>
        <v>0</v>
      </c>
      <c r="BD768" s="1611">
        <f t="shared" si="415"/>
        <v>0</v>
      </c>
      <c r="BE768" s="1611">
        <f t="shared" si="416"/>
        <v>0</v>
      </c>
      <c r="BF768" s="1611">
        <f t="shared" si="417"/>
        <v>0</v>
      </c>
      <c r="BG768" s="1611">
        <f t="shared" si="427"/>
        <v>0</v>
      </c>
      <c r="BH768" s="1611" t="str">
        <f t="shared" si="428"/>
        <v/>
      </c>
      <c r="BI768" s="1611" t="str">
        <f t="shared" si="429"/>
        <v/>
      </c>
      <c r="BJ768" s="1611" t="str">
        <f t="shared" si="418"/>
        <v/>
      </c>
      <c r="BK768" s="1611" t="str">
        <f t="shared" si="419"/>
        <v/>
      </c>
      <c r="BL768" s="1611" t="str">
        <f t="shared" ca="1" si="420"/>
        <v/>
      </c>
      <c r="BM768" s="1611" t="str">
        <f t="shared" si="430"/>
        <v/>
      </c>
      <c r="BN768" s="1611" t="str">
        <f t="shared" si="421"/>
        <v/>
      </c>
      <c r="BO768" s="1611" t="str">
        <f t="shared" si="422"/>
        <v/>
      </c>
      <c r="BP768" s="1611" t="str">
        <f t="shared" si="431"/>
        <v/>
      </c>
      <c r="BQ768" s="1611" t="str">
        <f t="shared" si="432"/>
        <v/>
      </c>
      <c r="BR768" s="1611" t="str">
        <f t="shared" si="433"/>
        <v/>
      </c>
      <c r="BS768" s="1611" t="str">
        <f t="shared" si="434"/>
        <v/>
      </c>
      <c r="BT768" s="1611" t="str">
        <f t="shared" si="435"/>
        <v/>
      </c>
      <c r="BU768" s="1731">
        <f t="shared" ca="1" si="436"/>
        <v>0</v>
      </c>
      <c r="BV768" s="1594"/>
      <c r="BW768" s="1594"/>
      <c r="BX768" s="1594"/>
      <c r="BY768" s="1594"/>
      <c r="BZ768" s="1594"/>
      <c r="CA768" s="1594"/>
      <c r="CB768" s="1594"/>
      <c r="CC768" s="1594"/>
      <c r="CD768" s="1594"/>
      <c r="CE768" s="1594"/>
      <c r="CF768" s="1594"/>
      <c r="CG768" s="1594"/>
      <c r="CH768" s="1594"/>
      <c r="CI768" s="1594"/>
      <c r="CJ768" s="1594"/>
      <c r="CK768" s="1594"/>
      <c r="CL768" s="1594"/>
      <c r="CM768" s="1594"/>
      <c r="CN768" s="1594"/>
      <c r="CO768" s="1594"/>
      <c r="CP768" s="1594"/>
      <c r="CQ768" s="1594"/>
      <c r="CR768" s="1594"/>
      <c r="CS768" s="1594"/>
      <c r="CT768" s="1594"/>
      <c r="CU768" s="1594"/>
      <c r="CV768" s="1594"/>
      <c r="CW768" s="1594"/>
      <c r="CX768" s="1594"/>
      <c r="CY768" s="1594"/>
      <c r="CZ768" s="1594"/>
      <c r="DA768" s="1594"/>
      <c r="DB768" s="1594"/>
      <c r="DC768" s="1594"/>
      <c r="DD768" s="1594"/>
      <c r="DE768" s="1594"/>
      <c r="DF768" s="1594"/>
      <c r="DG768" s="1594"/>
      <c r="DH768" s="1594"/>
      <c r="DI768" s="1594"/>
      <c r="DJ768" s="1594"/>
      <c r="DK768" s="1594"/>
      <c r="DL768" s="1594"/>
      <c r="DM768" s="1594"/>
      <c r="DN768" s="1594"/>
      <c r="DO768" s="1594"/>
      <c r="DP768" s="1594"/>
      <c r="DQ768" s="1594"/>
      <c r="DR768" s="1594"/>
      <c r="DS768" s="1594"/>
      <c r="DT768" s="1594"/>
      <c r="DU768" s="1594"/>
      <c r="DV768" s="1594"/>
      <c r="DW768" s="1594"/>
      <c r="DX768" s="1594"/>
      <c r="DY768" s="1594"/>
      <c r="DZ768" s="1594"/>
      <c r="EA768" s="1594"/>
      <c r="EB768" s="1594"/>
      <c r="EC768" s="1594"/>
      <c r="ED768" s="1594"/>
      <c r="EE768" s="1594"/>
      <c r="EF768" s="1594"/>
      <c r="EG768" s="1594"/>
      <c r="EH768" s="1594"/>
      <c r="EI768" s="1594"/>
      <c r="EJ768" s="1594"/>
      <c r="EK768" s="1594"/>
      <c r="EL768" s="1594"/>
      <c r="EM768" s="1594"/>
      <c r="EN768" s="1594"/>
      <c r="EO768" s="1594"/>
      <c r="EP768" s="1594"/>
      <c r="EQ768" s="1594"/>
      <c r="ER768" s="1594"/>
      <c r="ES768" s="1594"/>
    </row>
    <row r="769" spans="1:149" s="1595" customFormat="1" ht="12.5">
      <c r="A769" s="1644" t="str">
        <f t="shared" si="423"/>
        <v>Organisation</v>
      </c>
      <c r="B769" s="1758"/>
      <c r="C769" s="1758"/>
      <c r="D769" s="1758"/>
      <c r="E769" s="1756"/>
      <c r="F769" s="1592"/>
      <c r="G769" s="1714">
        <f t="shared" si="424"/>
        <v>0</v>
      </c>
      <c r="H769" s="1645"/>
      <c r="I769" s="1714">
        <f t="shared" si="425"/>
        <v>0</v>
      </c>
      <c r="J769" s="1646"/>
      <c r="K769" s="1646"/>
      <c r="L769" s="1592"/>
      <c r="M769" s="1597"/>
      <c r="N769" s="1597"/>
      <c r="O769" s="1646"/>
      <c r="P769" s="1647"/>
      <c r="Q769" s="1647"/>
      <c r="R769" s="1648"/>
      <c r="S769" s="1603"/>
      <c r="T769" s="1649"/>
      <c r="U769" s="1649"/>
      <c r="V769" s="1649"/>
      <c r="W769" s="1649"/>
      <c r="X769" s="1649"/>
      <c r="Y769" s="1649"/>
      <c r="Z769" s="1649"/>
      <c r="AA769" s="1649"/>
      <c r="AB769" s="1649"/>
      <c r="AC769" s="1649"/>
      <c r="AD769" s="1649"/>
      <c r="AE769" s="1649"/>
      <c r="AF769" s="1610">
        <f t="shared" si="404"/>
        <v>0</v>
      </c>
      <c r="AG769" s="1649"/>
      <c r="AH769" s="1649"/>
      <c r="AI769" s="1649"/>
      <c r="AJ769" s="1649"/>
      <c r="AK769" s="1649"/>
      <c r="AL769" s="1649"/>
      <c r="AM769" s="1649"/>
      <c r="AN769" s="1649"/>
      <c r="AO769" s="1649"/>
      <c r="AP769" s="1649"/>
      <c r="AQ769" s="1649"/>
      <c r="AR769" s="1709"/>
      <c r="AS769" s="1779">
        <f t="shared" si="405"/>
        <v>0</v>
      </c>
      <c r="AT769" s="1711">
        <f t="shared" si="426"/>
        <v>0</v>
      </c>
      <c r="AU769" s="1611">
        <f t="shared" si="406"/>
        <v>0</v>
      </c>
      <c r="AV769" s="1611">
        <f t="shared" si="407"/>
        <v>0</v>
      </c>
      <c r="AW769" s="1611">
        <f t="shared" si="408"/>
        <v>0</v>
      </c>
      <c r="AX769" s="1611">
        <f t="shared" si="409"/>
        <v>0</v>
      </c>
      <c r="AY769" s="1611">
        <f t="shared" si="410"/>
        <v>0</v>
      </c>
      <c r="AZ769" s="1611">
        <f t="shared" si="411"/>
        <v>0</v>
      </c>
      <c r="BA769" s="1611">
        <f t="shared" si="412"/>
        <v>0</v>
      </c>
      <c r="BB769" s="1611">
        <f t="shared" si="413"/>
        <v>0</v>
      </c>
      <c r="BC769" s="1611">
        <f t="shared" si="414"/>
        <v>0</v>
      </c>
      <c r="BD769" s="1611">
        <f t="shared" si="415"/>
        <v>0</v>
      </c>
      <c r="BE769" s="1611">
        <f t="shared" si="416"/>
        <v>0</v>
      </c>
      <c r="BF769" s="1611">
        <f t="shared" si="417"/>
        <v>0</v>
      </c>
      <c r="BG769" s="1611">
        <f t="shared" si="427"/>
        <v>0</v>
      </c>
      <c r="BH769" s="1611" t="str">
        <f t="shared" si="428"/>
        <v/>
      </c>
      <c r="BI769" s="1611" t="str">
        <f t="shared" si="429"/>
        <v/>
      </c>
      <c r="BJ769" s="1611" t="str">
        <f t="shared" si="418"/>
        <v/>
      </c>
      <c r="BK769" s="1611" t="str">
        <f t="shared" si="419"/>
        <v/>
      </c>
      <c r="BL769" s="1611" t="str">
        <f t="shared" ca="1" si="420"/>
        <v/>
      </c>
      <c r="BM769" s="1611" t="str">
        <f t="shared" si="430"/>
        <v/>
      </c>
      <c r="BN769" s="1611" t="str">
        <f t="shared" si="421"/>
        <v/>
      </c>
      <c r="BO769" s="1611" t="str">
        <f t="shared" si="422"/>
        <v/>
      </c>
      <c r="BP769" s="1611" t="str">
        <f t="shared" si="431"/>
        <v/>
      </c>
      <c r="BQ769" s="1611" t="str">
        <f t="shared" si="432"/>
        <v/>
      </c>
      <c r="BR769" s="1611" t="str">
        <f t="shared" si="433"/>
        <v/>
      </c>
      <c r="BS769" s="1611" t="str">
        <f t="shared" si="434"/>
        <v/>
      </c>
      <c r="BT769" s="1611" t="str">
        <f t="shared" si="435"/>
        <v/>
      </c>
      <c r="BU769" s="1731">
        <f t="shared" ca="1" si="436"/>
        <v>0</v>
      </c>
      <c r="BV769" s="1594"/>
      <c r="BW769" s="1594"/>
      <c r="BX769" s="1594"/>
      <c r="BY769" s="1594"/>
      <c r="BZ769" s="1594"/>
      <c r="CA769" s="1594"/>
      <c r="CB769" s="1594"/>
      <c r="CC769" s="1594"/>
      <c r="CD769" s="1594"/>
      <c r="CE769" s="1594"/>
      <c r="CF769" s="1594"/>
      <c r="CG769" s="1594"/>
      <c r="CH769" s="1594"/>
      <c r="CI769" s="1594"/>
      <c r="CJ769" s="1594"/>
      <c r="CK769" s="1594"/>
      <c r="CL769" s="1594"/>
      <c r="CM769" s="1594"/>
      <c r="CN769" s="1594"/>
      <c r="CO769" s="1594"/>
      <c r="CP769" s="1594"/>
      <c r="CQ769" s="1594"/>
      <c r="CR769" s="1594"/>
      <c r="CS769" s="1594"/>
      <c r="CT769" s="1594"/>
      <c r="CU769" s="1594"/>
      <c r="CV769" s="1594"/>
      <c r="CW769" s="1594"/>
      <c r="CX769" s="1594"/>
      <c r="CY769" s="1594"/>
      <c r="CZ769" s="1594"/>
      <c r="DA769" s="1594"/>
      <c r="DB769" s="1594"/>
      <c r="DC769" s="1594"/>
      <c r="DD769" s="1594"/>
      <c r="DE769" s="1594"/>
      <c r="DF769" s="1594"/>
      <c r="DG769" s="1594"/>
      <c r="DH769" s="1594"/>
      <c r="DI769" s="1594"/>
      <c r="DJ769" s="1594"/>
      <c r="DK769" s="1594"/>
      <c r="DL769" s="1594"/>
      <c r="DM769" s="1594"/>
      <c r="DN769" s="1594"/>
      <c r="DO769" s="1594"/>
      <c r="DP769" s="1594"/>
      <c r="DQ769" s="1594"/>
      <c r="DR769" s="1594"/>
      <c r="DS769" s="1594"/>
      <c r="DT769" s="1594"/>
      <c r="DU769" s="1594"/>
      <c r="DV769" s="1594"/>
      <c r="DW769" s="1594"/>
      <c r="DX769" s="1594"/>
      <c r="DY769" s="1594"/>
      <c r="DZ769" s="1594"/>
      <c r="EA769" s="1594"/>
      <c r="EB769" s="1594"/>
      <c r="EC769" s="1594"/>
      <c r="ED769" s="1594"/>
      <c r="EE769" s="1594"/>
      <c r="EF769" s="1594"/>
      <c r="EG769" s="1594"/>
      <c r="EH769" s="1594"/>
      <c r="EI769" s="1594"/>
      <c r="EJ769" s="1594"/>
      <c r="EK769" s="1594"/>
      <c r="EL769" s="1594"/>
      <c r="EM769" s="1594"/>
      <c r="EN769" s="1594"/>
      <c r="EO769" s="1594"/>
      <c r="EP769" s="1594"/>
      <c r="EQ769" s="1594"/>
      <c r="ER769" s="1594"/>
      <c r="ES769" s="1594"/>
    </row>
    <row r="770" spans="1:149" s="1595" customFormat="1" ht="12.5">
      <c r="A770" s="1644" t="str">
        <f t="shared" si="423"/>
        <v>Organisation</v>
      </c>
      <c r="B770" s="1758"/>
      <c r="C770" s="1758"/>
      <c r="D770" s="1758"/>
      <c r="E770" s="1756"/>
      <c r="F770" s="1592"/>
      <c r="G770" s="1714">
        <f t="shared" si="424"/>
        <v>0</v>
      </c>
      <c r="H770" s="1645"/>
      <c r="I770" s="1714">
        <f t="shared" si="425"/>
        <v>0</v>
      </c>
      <c r="J770" s="1646"/>
      <c r="K770" s="1646"/>
      <c r="L770" s="1592"/>
      <c r="M770" s="1597"/>
      <c r="N770" s="1597"/>
      <c r="O770" s="1646"/>
      <c r="P770" s="1647"/>
      <c r="Q770" s="1647"/>
      <c r="R770" s="1648"/>
      <c r="S770" s="1603"/>
      <c r="T770" s="1649"/>
      <c r="U770" s="1649"/>
      <c r="V770" s="1649"/>
      <c r="W770" s="1649"/>
      <c r="X770" s="1649"/>
      <c r="Y770" s="1649"/>
      <c r="Z770" s="1649"/>
      <c r="AA770" s="1649"/>
      <c r="AB770" s="1649"/>
      <c r="AC770" s="1649"/>
      <c r="AD770" s="1649"/>
      <c r="AE770" s="1649"/>
      <c r="AF770" s="1610">
        <f t="shared" si="404"/>
        <v>0</v>
      </c>
      <c r="AG770" s="1649"/>
      <c r="AH770" s="1649"/>
      <c r="AI770" s="1649"/>
      <c r="AJ770" s="1649"/>
      <c r="AK770" s="1649"/>
      <c r="AL770" s="1649"/>
      <c r="AM770" s="1649"/>
      <c r="AN770" s="1649"/>
      <c r="AO770" s="1649"/>
      <c r="AP770" s="1649"/>
      <c r="AQ770" s="1649"/>
      <c r="AR770" s="1709"/>
      <c r="AS770" s="1779">
        <f t="shared" si="405"/>
        <v>0</v>
      </c>
      <c r="AT770" s="1711">
        <f t="shared" si="426"/>
        <v>0</v>
      </c>
      <c r="AU770" s="1611">
        <f t="shared" si="406"/>
        <v>0</v>
      </c>
      <c r="AV770" s="1611">
        <f t="shared" si="407"/>
        <v>0</v>
      </c>
      <c r="AW770" s="1611">
        <f t="shared" si="408"/>
        <v>0</v>
      </c>
      <c r="AX770" s="1611">
        <f t="shared" si="409"/>
        <v>0</v>
      </c>
      <c r="AY770" s="1611">
        <f t="shared" si="410"/>
        <v>0</v>
      </c>
      <c r="AZ770" s="1611">
        <f t="shared" si="411"/>
        <v>0</v>
      </c>
      <c r="BA770" s="1611">
        <f t="shared" si="412"/>
        <v>0</v>
      </c>
      <c r="BB770" s="1611">
        <f t="shared" si="413"/>
        <v>0</v>
      </c>
      <c r="BC770" s="1611">
        <f t="shared" si="414"/>
        <v>0</v>
      </c>
      <c r="BD770" s="1611">
        <f t="shared" si="415"/>
        <v>0</v>
      </c>
      <c r="BE770" s="1611">
        <f t="shared" si="416"/>
        <v>0</v>
      </c>
      <c r="BF770" s="1611">
        <f t="shared" si="417"/>
        <v>0</v>
      </c>
      <c r="BG770" s="1611">
        <f t="shared" si="427"/>
        <v>0</v>
      </c>
      <c r="BH770" s="1611" t="str">
        <f t="shared" si="428"/>
        <v/>
      </c>
      <c r="BI770" s="1611" t="str">
        <f t="shared" si="429"/>
        <v/>
      </c>
      <c r="BJ770" s="1611" t="str">
        <f t="shared" si="418"/>
        <v/>
      </c>
      <c r="BK770" s="1611" t="str">
        <f t="shared" si="419"/>
        <v/>
      </c>
      <c r="BL770" s="1611" t="str">
        <f t="shared" ca="1" si="420"/>
        <v/>
      </c>
      <c r="BM770" s="1611" t="str">
        <f t="shared" si="430"/>
        <v/>
      </c>
      <c r="BN770" s="1611" t="str">
        <f t="shared" si="421"/>
        <v/>
      </c>
      <c r="BO770" s="1611" t="str">
        <f t="shared" si="422"/>
        <v/>
      </c>
      <c r="BP770" s="1611" t="str">
        <f t="shared" si="431"/>
        <v/>
      </c>
      <c r="BQ770" s="1611" t="str">
        <f t="shared" si="432"/>
        <v/>
      </c>
      <c r="BR770" s="1611" t="str">
        <f t="shared" si="433"/>
        <v/>
      </c>
      <c r="BS770" s="1611" t="str">
        <f t="shared" si="434"/>
        <v/>
      </c>
      <c r="BT770" s="1611" t="str">
        <f t="shared" si="435"/>
        <v/>
      </c>
      <c r="BU770" s="1731">
        <f t="shared" ca="1" si="436"/>
        <v>0</v>
      </c>
      <c r="BV770" s="1594"/>
      <c r="BW770" s="1594"/>
      <c r="BX770" s="1594"/>
      <c r="BY770" s="1594"/>
      <c r="BZ770" s="1594"/>
      <c r="CA770" s="1594"/>
      <c r="CB770" s="1594"/>
      <c r="CC770" s="1594"/>
      <c r="CD770" s="1594"/>
      <c r="CE770" s="1594"/>
      <c r="CF770" s="1594"/>
      <c r="CG770" s="1594"/>
      <c r="CH770" s="1594"/>
      <c r="CI770" s="1594"/>
      <c r="CJ770" s="1594"/>
      <c r="CK770" s="1594"/>
      <c r="CL770" s="1594"/>
      <c r="CM770" s="1594"/>
      <c r="CN770" s="1594"/>
      <c r="CO770" s="1594"/>
      <c r="CP770" s="1594"/>
      <c r="CQ770" s="1594"/>
      <c r="CR770" s="1594"/>
      <c r="CS770" s="1594"/>
      <c r="CT770" s="1594"/>
      <c r="CU770" s="1594"/>
      <c r="CV770" s="1594"/>
      <c r="CW770" s="1594"/>
      <c r="CX770" s="1594"/>
      <c r="CY770" s="1594"/>
      <c r="CZ770" s="1594"/>
      <c r="DA770" s="1594"/>
      <c r="DB770" s="1594"/>
      <c r="DC770" s="1594"/>
      <c r="DD770" s="1594"/>
      <c r="DE770" s="1594"/>
      <c r="DF770" s="1594"/>
      <c r="DG770" s="1594"/>
      <c r="DH770" s="1594"/>
      <c r="DI770" s="1594"/>
      <c r="DJ770" s="1594"/>
      <c r="DK770" s="1594"/>
      <c r="DL770" s="1594"/>
      <c r="DM770" s="1594"/>
      <c r="DN770" s="1594"/>
      <c r="DO770" s="1594"/>
      <c r="DP770" s="1594"/>
      <c r="DQ770" s="1594"/>
      <c r="DR770" s="1594"/>
      <c r="DS770" s="1594"/>
      <c r="DT770" s="1594"/>
      <c r="DU770" s="1594"/>
      <c r="DV770" s="1594"/>
      <c r="DW770" s="1594"/>
      <c r="DX770" s="1594"/>
      <c r="DY770" s="1594"/>
      <c r="DZ770" s="1594"/>
      <c r="EA770" s="1594"/>
      <c r="EB770" s="1594"/>
      <c r="EC770" s="1594"/>
      <c r="ED770" s="1594"/>
      <c r="EE770" s="1594"/>
      <c r="EF770" s="1594"/>
      <c r="EG770" s="1594"/>
      <c r="EH770" s="1594"/>
      <c r="EI770" s="1594"/>
      <c r="EJ770" s="1594"/>
      <c r="EK770" s="1594"/>
      <c r="EL770" s="1594"/>
      <c r="EM770" s="1594"/>
      <c r="EN770" s="1594"/>
      <c r="EO770" s="1594"/>
      <c r="EP770" s="1594"/>
      <c r="EQ770" s="1594"/>
      <c r="ER770" s="1594"/>
      <c r="ES770" s="1594"/>
    </row>
    <row r="771" spans="1:149" s="1595" customFormat="1" ht="12.5">
      <c r="A771" s="1644" t="str">
        <f t="shared" si="423"/>
        <v>Organisation</v>
      </c>
      <c r="B771" s="1758"/>
      <c r="C771" s="1758"/>
      <c r="D771" s="1758"/>
      <c r="E771" s="1756"/>
      <c r="F771" s="1592"/>
      <c r="G771" s="1714">
        <f t="shared" si="424"/>
        <v>0</v>
      </c>
      <c r="H771" s="1645"/>
      <c r="I771" s="1714">
        <f t="shared" si="425"/>
        <v>0</v>
      </c>
      <c r="J771" s="1646"/>
      <c r="K771" s="1646"/>
      <c r="L771" s="1592"/>
      <c r="M771" s="1597"/>
      <c r="N771" s="1597"/>
      <c r="O771" s="1646"/>
      <c r="P771" s="1647"/>
      <c r="Q771" s="1647"/>
      <c r="R771" s="1648"/>
      <c r="S771" s="1603"/>
      <c r="T771" s="1649"/>
      <c r="U771" s="1649"/>
      <c r="V771" s="1649"/>
      <c r="W771" s="1649"/>
      <c r="X771" s="1649"/>
      <c r="Y771" s="1649"/>
      <c r="Z771" s="1649"/>
      <c r="AA771" s="1649"/>
      <c r="AB771" s="1649"/>
      <c r="AC771" s="1649"/>
      <c r="AD771" s="1649"/>
      <c r="AE771" s="1649"/>
      <c r="AF771" s="1610">
        <f t="shared" si="404"/>
        <v>0</v>
      </c>
      <c r="AG771" s="1649"/>
      <c r="AH771" s="1649"/>
      <c r="AI771" s="1649"/>
      <c r="AJ771" s="1649"/>
      <c r="AK771" s="1649"/>
      <c r="AL771" s="1649"/>
      <c r="AM771" s="1649"/>
      <c r="AN771" s="1649"/>
      <c r="AO771" s="1649"/>
      <c r="AP771" s="1649"/>
      <c r="AQ771" s="1649"/>
      <c r="AR771" s="1709"/>
      <c r="AS771" s="1779">
        <f t="shared" si="405"/>
        <v>0</v>
      </c>
      <c r="AT771" s="1711">
        <f t="shared" si="426"/>
        <v>0</v>
      </c>
      <c r="AU771" s="1611">
        <f t="shared" si="406"/>
        <v>0</v>
      </c>
      <c r="AV771" s="1611">
        <f t="shared" si="407"/>
        <v>0</v>
      </c>
      <c r="AW771" s="1611">
        <f t="shared" si="408"/>
        <v>0</v>
      </c>
      <c r="AX771" s="1611">
        <f t="shared" si="409"/>
        <v>0</v>
      </c>
      <c r="AY771" s="1611">
        <f t="shared" si="410"/>
        <v>0</v>
      </c>
      <c r="AZ771" s="1611">
        <f t="shared" si="411"/>
        <v>0</v>
      </c>
      <c r="BA771" s="1611">
        <f t="shared" si="412"/>
        <v>0</v>
      </c>
      <c r="BB771" s="1611">
        <f t="shared" si="413"/>
        <v>0</v>
      </c>
      <c r="BC771" s="1611">
        <f t="shared" si="414"/>
        <v>0</v>
      </c>
      <c r="BD771" s="1611">
        <f t="shared" si="415"/>
        <v>0</v>
      </c>
      <c r="BE771" s="1611">
        <f t="shared" si="416"/>
        <v>0</v>
      </c>
      <c r="BF771" s="1611">
        <f t="shared" si="417"/>
        <v>0</v>
      </c>
      <c r="BG771" s="1611">
        <f t="shared" si="427"/>
        <v>0</v>
      </c>
      <c r="BH771" s="1611" t="str">
        <f t="shared" si="428"/>
        <v/>
      </c>
      <c r="BI771" s="1611" t="str">
        <f t="shared" si="429"/>
        <v/>
      </c>
      <c r="BJ771" s="1611" t="str">
        <f t="shared" si="418"/>
        <v/>
      </c>
      <c r="BK771" s="1611" t="str">
        <f t="shared" si="419"/>
        <v/>
      </c>
      <c r="BL771" s="1611" t="str">
        <f t="shared" ca="1" si="420"/>
        <v/>
      </c>
      <c r="BM771" s="1611" t="str">
        <f t="shared" si="430"/>
        <v/>
      </c>
      <c r="BN771" s="1611" t="str">
        <f t="shared" si="421"/>
        <v/>
      </c>
      <c r="BO771" s="1611" t="str">
        <f t="shared" si="422"/>
        <v/>
      </c>
      <c r="BP771" s="1611" t="str">
        <f t="shared" si="431"/>
        <v/>
      </c>
      <c r="BQ771" s="1611" t="str">
        <f t="shared" si="432"/>
        <v/>
      </c>
      <c r="BR771" s="1611" t="str">
        <f t="shared" si="433"/>
        <v/>
      </c>
      <c r="BS771" s="1611" t="str">
        <f t="shared" si="434"/>
        <v/>
      </c>
      <c r="BT771" s="1611" t="str">
        <f t="shared" si="435"/>
        <v/>
      </c>
      <c r="BU771" s="1731">
        <f t="shared" ca="1" si="436"/>
        <v>0</v>
      </c>
      <c r="BV771" s="1594"/>
      <c r="BW771" s="1594"/>
      <c r="BX771" s="1594"/>
      <c r="BY771" s="1594"/>
      <c r="BZ771" s="1594"/>
      <c r="CA771" s="1594"/>
      <c r="CB771" s="1594"/>
      <c r="CC771" s="1594"/>
      <c r="CD771" s="1594"/>
      <c r="CE771" s="1594"/>
      <c r="CF771" s="1594"/>
      <c r="CG771" s="1594"/>
      <c r="CH771" s="1594"/>
      <c r="CI771" s="1594"/>
      <c r="CJ771" s="1594"/>
      <c r="CK771" s="1594"/>
      <c r="CL771" s="1594"/>
      <c r="CM771" s="1594"/>
      <c r="CN771" s="1594"/>
      <c r="CO771" s="1594"/>
      <c r="CP771" s="1594"/>
      <c r="CQ771" s="1594"/>
      <c r="CR771" s="1594"/>
      <c r="CS771" s="1594"/>
      <c r="CT771" s="1594"/>
      <c r="CU771" s="1594"/>
      <c r="CV771" s="1594"/>
      <c r="CW771" s="1594"/>
      <c r="CX771" s="1594"/>
      <c r="CY771" s="1594"/>
      <c r="CZ771" s="1594"/>
      <c r="DA771" s="1594"/>
      <c r="DB771" s="1594"/>
      <c r="DC771" s="1594"/>
      <c r="DD771" s="1594"/>
      <c r="DE771" s="1594"/>
      <c r="DF771" s="1594"/>
      <c r="DG771" s="1594"/>
      <c r="DH771" s="1594"/>
      <c r="DI771" s="1594"/>
      <c r="DJ771" s="1594"/>
      <c r="DK771" s="1594"/>
      <c r="DL771" s="1594"/>
      <c r="DM771" s="1594"/>
      <c r="DN771" s="1594"/>
      <c r="DO771" s="1594"/>
      <c r="DP771" s="1594"/>
      <c r="DQ771" s="1594"/>
      <c r="DR771" s="1594"/>
      <c r="DS771" s="1594"/>
      <c r="DT771" s="1594"/>
      <c r="DU771" s="1594"/>
      <c r="DV771" s="1594"/>
      <c r="DW771" s="1594"/>
      <c r="DX771" s="1594"/>
      <c r="DY771" s="1594"/>
      <c r="DZ771" s="1594"/>
      <c r="EA771" s="1594"/>
      <c r="EB771" s="1594"/>
      <c r="EC771" s="1594"/>
      <c r="ED771" s="1594"/>
      <c r="EE771" s="1594"/>
      <c r="EF771" s="1594"/>
      <c r="EG771" s="1594"/>
      <c r="EH771" s="1594"/>
      <c r="EI771" s="1594"/>
      <c r="EJ771" s="1594"/>
      <c r="EK771" s="1594"/>
      <c r="EL771" s="1594"/>
      <c r="EM771" s="1594"/>
      <c r="EN771" s="1594"/>
      <c r="EO771" s="1594"/>
      <c r="EP771" s="1594"/>
      <c r="EQ771" s="1594"/>
      <c r="ER771" s="1594"/>
      <c r="ES771" s="1594"/>
    </row>
    <row r="772" spans="1:149" s="1595" customFormat="1" ht="12.5">
      <c r="A772" s="1644" t="str">
        <f t="shared" si="423"/>
        <v>Organisation</v>
      </c>
      <c r="B772" s="1763"/>
      <c r="C772" s="1763"/>
      <c r="D772" s="1763"/>
      <c r="E772" s="1765"/>
      <c r="F772" s="1592"/>
      <c r="G772" s="1714">
        <f t="shared" si="424"/>
        <v>0</v>
      </c>
      <c r="H772" s="1645"/>
      <c r="I772" s="1714">
        <f t="shared" si="425"/>
        <v>0</v>
      </c>
      <c r="J772" s="1654"/>
      <c r="K772" s="1654"/>
      <c r="L772" s="1592"/>
      <c r="M772" s="1599"/>
      <c r="N772" s="1599"/>
      <c r="O772" s="1646"/>
      <c r="P772" s="1647"/>
      <c r="Q772" s="1647"/>
      <c r="R772" s="1648"/>
      <c r="S772" s="1603"/>
      <c r="T772" s="1649"/>
      <c r="U772" s="1649"/>
      <c r="V772" s="1649"/>
      <c r="W772" s="1649"/>
      <c r="X772" s="1649"/>
      <c r="Y772" s="1649"/>
      <c r="Z772" s="1649"/>
      <c r="AA772" s="1649"/>
      <c r="AB772" s="1649"/>
      <c r="AC772" s="1649"/>
      <c r="AD772" s="1649"/>
      <c r="AE772" s="1649"/>
      <c r="AF772" s="1610">
        <f t="shared" si="404"/>
        <v>0</v>
      </c>
      <c r="AG772" s="1649"/>
      <c r="AH772" s="1649"/>
      <c r="AI772" s="1649"/>
      <c r="AJ772" s="1649"/>
      <c r="AK772" s="1649"/>
      <c r="AL772" s="1649"/>
      <c r="AM772" s="1649"/>
      <c r="AN772" s="1649"/>
      <c r="AO772" s="1649"/>
      <c r="AP772" s="1649"/>
      <c r="AQ772" s="1649"/>
      <c r="AR772" s="1709"/>
      <c r="AS772" s="1779">
        <f t="shared" si="405"/>
        <v>0</v>
      </c>
      <c r="AT772" s="1711">
        <f t="shared" si="426"/>
        <v>0</v>
      </c>
      <c r="AU772" s="1611">
        <f t="shared" si="406"/>
        <v>0</v>
      </c>
      <c r="AV772" s="1611">
        <f t="shared" si="407"/>
        <v>0</v>
      </c>
      <c r="AW772" s="1611">
        <f t="shared" si="408"/>
        <v>0</v>
      </c>
      <c r="AX772" s="1611">
        <f t="shared" si="409"/>
        <v>0</v>
      </c>
      <c r="AY772" s="1611">
        <f t="shared" si="410"/>
        <v>0</v>
      </c>
      <c r="AZ772" s="1611">
        <f t="shared" si="411"/>
        <v>0</v>
      </c>
      <c r="BA772" s="1611">
        <f t="shared" si="412"/>
        <v>0</v>
      </c>
      <c r="BB772" s="1611">
        <f t="shared" si="413"/>
        <v>0</v>
      </c>
      <c r="BC772" s="1611">
        <f t="shared" si="414"/>
        <v>0</v>
      </c>
      <c r="BD772" s="1611">
        <f t="shared" si="415"/>
        <v>0</v>
      </c>
      <c r="BE772" s="1611">
        <f t="shared" si="416"/>
        <v>0</v>
      </c>
      <c r="BF772" s="1611">
        <f t="shared" si="417"/>
        <v>0</v>
      </c>
      <c r="BG772" s="1611">
        <f t="shared" si="427"/>
        <v>0</v>
      </c>
      <c r="BH772" s="1611" t="str">
        <f t="shared" si="428"/>
        <v/>
      </c>
      <c r="BI772" s="1611" t="str">
        <f t="shared" si="429"/>
        <v/>
      </c>
      <c r="BJ772" s="1611" t="str">
        <f t="shared" si="418"/>
        <v/>
      </c>
      <c r="BK772" s="1611" t="str">
        <f t="shared" si="419"/>
        <v/>
      </c>
      <c r="BL772" s="1611" t="str">
        <f t="shared" ca="1" si="420"/>
        <v/>
      </c>
      <c r="BM772" s="1611" t="str">
        <f t="shared" si="430"/>
        <v/>
      </c>
      <c r="BN772" s="1611" t="str">
        <f t="shared" si="421"/>
        <v/>
      </c>
      <c r="BO772" s="1611" t="str">
        <f t="shared" si="422"/>
        <v/>
      </c>
      <c r="BP772" s="1611" t="str">
        <f t="shared" si="431"/>
        <v/>
      </c>
      <c r="BQ772" s="1611" t="str">
        <f t="shared" si="432"/>
        <v/>
      </c>
      <c r="BR772" s="1611" t="str">
        <f t="shared" si="433"/>
        <v/>
      </c>
      <c r="BS772" s="1611" t="str">
        <f t="shared" si="434"/>
        <v/>
      </c>
      <c r="BT772" s="1611" t="str">
        <f t="shared" si="435"/>
        <v/>
      </c>
      <c r="BU772" s="1731">
        <f t="shared" ca="1" si="436"/>
        <v>0</v>
      </c>
      <c r="BV772" s="1594"/>
      <c r="BW772" s="1594"/>
      <c r="BX772" s="1594"/>
      <c r="BY772" s="1594"/>
      <c r="BZ772" s="1594"/>
      <c r="CA772" s="1594"/>
      <c r="CB772" s="1594"/>
      <c r="CC772" s="1594"/>
      <c r="CD772" s="1594"/>
      <c r="CE772" s="1594"/>
      <c r="CF772" s="1594"/>
      <c r="CG772" s="1594"/>
      <c r="CH772" s="1594"/>
      <c r="CI772" s="1594"/>
      <c r="CJ772" s="1594"/>
      <c r="CK772" s="1594"/>
      <c r="CL772" s="1594"/>
      <c r="CM772" s="1594"/>
      <c r="CN772" s="1594"/>
      <c r="CO772" s="1594"/>
      <c r="CP772" s="1594"/>
      <c r="CQ772" s="1594"/>
      <c r="CR772" s="1594"/>
      <c r="CS772" s="1594"/>
      <c r="CT772" s="1594"/>
      <c r="CU772" s="1594"/>
      <c r="CV772" s="1594"/>
      <c r="CW772" s="1594"/>
      <c r="CX772" s="1594"/>
      <c r="CY772" s="1594"/>
      <c r="CZ772" s="1594"/>
      <c r="DA772" s="1594"/>
      <c r="DB772" s="1594"/>
      <c r="DC772" s="1594"/>
      <c r="DD772" s="1594"/>
      <c r="DE772" s="1594"/>
      <c r="DF772" s="1594"/>
      <c r="DG772" s="1594"/>
      <c r="DH772" s="1594"/>
      <c r="DI772" s="1594"/>
      <c r="DJ772" s="1594"/>
      <c r="DK772" s="1594"/>
      <c r="DL772" s="1594"/>
      <c r="DM772" s="1594"/>
      <c r="DN772" s="1594"/>
      <c r="DO772" s="1594"/>
      <c r="DP772" s="1594"/>
      <c r="DQ772" s="1594"/>
      <c r="DR772" s="1594"/>
      <c r="DS772" s="1594"/>
      <c r="DT772" s="1594"/>
      <c r="DU772" s="1594"/>
      <c r="DV772" s="1594"/>
      <c r="DW772" s="1594"/>
      <c r="DX772" s="1594"/>
      <c r="DY772" s="1594"/>
      <c r="DZ772" s="1594"/>
      <c r="EA772" s="1594"/>
      <c r="EB772" s="1594"/>
      <c r="EC772" s="1594"/>
      <c r="ED772" s="1594"/>
      <c r="EE772" s="1594"/>
      <c r="EF772" s="1594"/>
      <c r="EG772" s="1594"/>
      <c r="EH772" s="1594"/>
      <c r="EI772" s="1594"/>
      <c r="EJ772" s="1594"/>
      <c r="EK772" s="1594"/>
      <c r="EL772" s="1594"/>
      <c r="EM772" s="1594"/>
      <c r="EN772" s="1594"/>
      <c r="EO772" s="1594"/>
      <c r="EP772" s="1594"/>
      <c r="EQ772" s="1594"/>
      <c r="ER772" s="1594"/>
      <c r="ES772" s="1594"/>
    </row>
    <row r="773" spans="1:149" s="1595" customFormat="1" ht="12.5">
      <c r="A773" s="1644" t="str">
        <f t="shared" si="423"/>
        <v>Organisation</v>
      </c>
      <c r="B773" s="1763"/>
      <c r="C773" s="1763"/>
      <c r="D773" s="1763"/>
      <c r="E773" s="1765"/>
      <c r="F773" s="1592"/>
      <c r="G773" s="1714">
        <f t="shared" si="424"/>
        <v>0</v>
      </c>
      <c r="H773" s="1645"/>
      <c r="I773" s="1714">
        <f t="shared" si="425"/>
        <v>0</v>
      </c>
      <c r="J773" s="1654"/>
      <c r="K773" s="1654"/>
      <c r="L773" s="1592"/>
      <c r="M773" s="1599"/>
      <c r="N773" s="1599"/>
      <c r="O773" s="1646"/>
      <c r="P773" s="1647"/>
      <c r="Q773" s="1647"/>
      <c r="R773" s="1648"/>
      <c r="S773" s="1603"/>
      <c r="T773" s="1649"/>
      <c r="U773" s="1649"/>
      <c r="V773" s="1649"/>
      <c r="W773" s="1649"/>
      <c r="X773" s="1649"/>
      <c r="Y773" s="1649"/>
      <c r="Z773" s="1649"/>
      <c r="AA773" s="1649"/>
      <c r="AB773" s="1649"/>
      <c r="AC773" s="1649"/>
      <c r="AD773" s="1649"/>
      <c r="AE773" s="1649"/>
      <c r="AF773" s="1610">
        <f t="shared" si="404"/>
        <v>0</v>
      </c>
      <c r="AG773" s="1649"/>
      <c r="AH773" s="1649"/>
      <c r="AI773" s="1649"/>
      <c r="AJ773" s="1649"/>
      <c r="AK773" s="1649"/>
      <c r="AL773" s="1649"/>
      <c r="AM773" s="1649"/>
      <c r="AN773" s="1649"/>
      <c r="AO773" s="1649"/>
      <c r="AP773" s="1649"/>
      <c r="AQ773" s="1649"/>
      <c r="AR773" s="1709"/>
      <c r="AS773" s="1779">
        <f t="shared" si="405"/>
        <v>0</v>
      </c>
      <c r="AT773" s="1711">
        <f t="shared" si="426"/>
        <v>0</v>
      </c>
      <c r="AU773" s="1611">
        <f t="shared" si="406"/>
        <v>0</v>
      </c>
      <c r="AV773" s="1611">
        <f t="shared" si="407"/>
        <v>0</v>
      </c>
      <c r="AW773" s="1611">
        <f t="shared" si="408"/>
        <v>0</v>
      </c>
      <c r="AX773" s="1611">
        <f t="shared" si="409"/>
        <v>0</v>
      </c>
      <c r="AY773" s="1611">
        <f t="shared" si="410"/>
        <v>0</v>
      </c>
      <c r="AZ773" s="1611">
        <f t="shared" si="411"/>
        <v>0</v>
      </c>
      <c r="BA773" s="1611">
        <f t="shared" si="412"/>
        <v>0</v>
      </c>
      <c r="BB773" s="1611">
        <f t="shared" si="413"/>
        <v>0</v>
      </c>
      <c r="BC773" s="1611">
        <f t="shared" si="414"/>
        <v>0</v>
      </c>
      <c r="BD773" s="1611">
        <f t="shared" si="415"/>
        <v>0</v>
      </c>
      <c r="BE773" s="1611">
        <f t="shared" si="416"/>
        <v>0</v>
      </c>
      <c r="BF773" s="1611">
        <f t="shared" si="417"/>
        <v>0</v>
      </c>
      <c r="BG773" s="1611">
        <f t="shared" si="427"/>
        <v>0</v>
      </c>
      <c r="BH773" s="1611" t="str">
        <f t="shared" si="428"/>
        <v/>
      </c>
      <c r="BI773" s="1611" t="str">
        <f t="shared" si="429"/>
        <v/>
      </c>
      <c r="BJ773" s="1611" t="str">
        <f t="shared" si="418"/>
        <v/>
      </c>
      <c r="BK773" s="1611" t="str">
        <f t="shared" si="419"/>
        <v/>
      </c>
      <c r="BL773" s="1611" t="str">
        <f t="shared" ca="1" si="420"/>
        <v/>
      </c>
      <c r="BM773" s="1611" t="str">
        <f t="shared" si="430"/>
        <v/>
      </c>
      <c r="BN773" s="1611" t="str">
        <f t="shared" si="421"/>
        <v/>
      </c>
      <c r="BO773" s="1611" t="str">
        <f t="shared" si="422"/>
        <v/>
      </c>
      <c r="BP773" s="1611" t="str">
        <f t="shared" si="431"/>
        <v/>
      </c>
      <c r="BQ773" s="1611" t="str">
        <f t="shared" si="432"/>
        <v/>
      </c>
      <c r="BR773" s="1611" t="str">
        <f t="shared" si="433"/>
        <v/>
      </c>
      <c r="BS773" s="1611" t="str">
        <f t="shared" si="434"/>
        <v/>
      </c>
      <c r="BT773" s="1611" t="str">
        <f t="shared" si="435"/>
        <v/>
      </c>
      <c r="BU773" s="1731">
        <f t="shared" ca="1" si="436"/>
        <v>0</v>
      </c>
      <c r="BV773" s="1594"/>
      <c r="BW773" s="1594"/>
      <c r="BX773" s="1594"/>
      <c r="BY773" s="1594"/>
      <c r="BZ773" s="1594"/>
      <c r="CA773" s="1594"/>
      <c r="CB773" s="1594"/>
      <c r="CC773" s="1594"/>
      <c r="CD773" s="1594"/>
      <c r="CE773" s="1594"/>
      <c r="CF773" s="1594"/>
      <c r="CG773" s="1594"/>
      <c r="CH773" s="1594"/>
      <c r="CI773" s="1594"/>
      <c r="CJ773" s="1594"/>
      <c r="CK773" s="1594"/>
      <c r="CL773" s="1594"/>
      <c r="CM773" s="1594"/>
      <c r="CN773" s="1594"/>
      <c r="CO773" s="1594"/>
      <c r="CP773" s="1594"/>
      <c r="CQ773" s="1594"/>
      <c r="CR773" s="1594"/>
      <c r="CS773" s="1594"/>
      <c r="CT773" s="1594"/>
      <c r="CU773" s="1594"/>
      <c r="CV773" s="1594"/>
      <c r="CW773" s="1594"/>
      <c r="CX773" s="1594"/>
      <c r="CY773" s="1594"/>
      <c r="CZ773" s="1594"/>
      <c r="DA773" s="1594"/>
      <c r="DB773" s="1594"/>
      <c r="DC773" s="1594"/>
      <c r="DD773" s="1594"/>
      <c r="DE773" s="1594"/>
      <c r="DF773" s="1594"/>
      <c r="DG773" s="1594"/>
      <c r="DH773" s="1594"/>
      <c r="DI773" s="1594"/>
      <c r="DJ773" s="1594"/>
      <c r="DK773" s="1594"/>
      <c r="DL773" s="1594"/>
      <c r="DM773" s="1594"/>
      <c r="DN773" s="1594"/>
      <c r="DO773" s="1594"/>
      <c r="DP773" s="1594"/>
      <c r="DQ773" s="1594"/>
      <c r="DR773" s="1594"/>
      <c r="DS773" s="1594"/>
      <c r="DT773" s="1594"/>
      <c r="DU773" s="1594"/>
      <c r="DV773" s="1594"/>
      <c r="DW773" s="1594"/>
      <c r="DX773" s="1594"/>
      <c r="DY773" s="1594"/>
      <c r="DZ773" s="1594"/>
      <c r="EA773" s="1594"/>
      <c r="EB773" s="1594"/>
      <c r="EC773" s="1594"/>
      <c r="ED773" s="1594"/>
      <c r="EE773" s="1594"/>
      <c r="EF773" s="1594"/>
      <c r="EG773" s="1594"/>
      <c r="EH773" s="1594"/>
      <c r="EI773" s="1594"/>
      <c r="EJ773" s="1594"/>
      <c r="EK773" s="1594"/>
      <c r="EL773" s="1594"/>
      <c r="EM773" s="1594"/>
      <c r="EN773" s="1594"/>
      <c r="EO773" s="1594"/>
      <c r="EP773" s="1594"/>
      <c r="EQ773" s="1594"/>
      <c r="ER773" s="1594"/>
      <c r="ES773" s="1594"/>
    </row>
    <row r="774" spans="1:149" s="1595" customFormat="1" ht="12.5">
      <c r="A774" s="1644" t="str">
        <f t="shared" si="423"/>
        <v>Organisation</v>
      </c>
      <c r="B774" s="1758"/>
      <c r="C774" s="1758"/>
      <c r="D774" s="1758"/>
      <c r="E774" s="1756"/>
      <c r="F774" s="1592"/>
      <c r="G774" s="1714">
        <f t="shared" si="424"/>
        <v>0</v>
      </c>
      <c r="H774" s="1645"/>
      <c r="I774" s="1714">
        <f t="shared" si="425"/>
        <v>0</v>
      </c>
      <c r="J774" s="1646"/>
      <c r="K774" s="1646"/>
      <c r="L774" s="1592"/>
      <c r="M774" s="1597"/>
      <c r="N774" s="1597"/>
      <c r="O774" s="1646"/>
      <c r="P774" s="1647"/>
      <c r="Q774" s="1647"/>
      <c r="R774" s="1648"/>
      <c r="S774" s="1603"/>
      <c r="T774" s="1649"/>
      <c r="U774" s="1649"/>
      <c r="V774" s="1649"/>
      <c r="W774" s="1649"/>
      <c r="X774" s="1649"/>
      <c r="Y774" s="1649"/>
      <c r="Z774" s="1649"/>
      <c r="AA774" s="1649"/>
      <c r="AB774" s="1649"/>
      <c r="AC774" s="1649"/>
      <c r="AD774" s="1649"/>
      <c r="AE774" s="1649"/>
      <c r="AF774" s="1610">
        <f t="shared" si="404"/>
        <v>0</v>
      </c>
      <c r="AG774" s="1649"/>
      <c r="AH774" s="1649"/>
      <c r="AI774" s="1649"/>
      <c r="AJ774" s="1649"/>
      <c r="AK774" s="1649"/>
      <c r="AL774" s="1649"/>
      <c r="AM774" s="1649"/>
      <c r="AN774" s="1649"/>
      <c r="AO774" s="1649"/>
      <c r="AP774" s="1649"/>
      <c r="AQ774" s="1649"/>
      <c r="AR774" s="1709"/>
      <c r="AS774" s="1779">
        <f t="shared" si="405"/>
        <v>0</v>
      </c>
      <c r="AT774" s="1711">
        <f t="shared" si="426"/>
        <v>0</v>
      </c>
      <c r="AU774" s="1611">
        <f t="shared" si="406"/>
        <v>0</v>
      </c>
      <c r="AV774" s="1611">
        <f t="shared" si="407"/>
        <v>0</v>
      </c>
      <c r="AW774" s="1611">
        <f t="shared" si="408"/>
        <v>0</v>
      </c>
      <c r="AX774" s="1611">
        <f t="shared" si="409"/>
        <v>0</v>
      </c>
      <c r="AY774" s="1611">
        <f t="shared" si="410"/>
        <v>0</v>
      </c>
      <c r="AZ774" s="1611">
        <f t="shared" si="411"/>
        <v>0</v>
      </c>
      <c r="BA774" s="1611">
        <f t="shared" si="412"/>
        <v>0</v>
      </c>
      <c r="BB774" s="1611">
        <f t="shared" si="413"/>
        <v>0</v>
      </c>
      <c r="BC774" s="1611">
        <f t="shared" si="414"/>
        <v>0</v>
      </c>
      <c r="BD774" s="1611">
        <f t="shared" si="415"/>
        <v>0</v>
      </c>
      <c r="BE774" s="1611">
        <f t="shared" si="416"/>
        <v>0</v>
      </c>
      <c r="BF774" s="1611">
        <f t="shared" si="417"/>
        <v>0</v>
      </c>
      <c r="BG774" s="1611">
        <f t="shared" si="427"/>
        <v>0</v>
      </c>
      <c r="BH774" s="1611" t="str">
        <f t="shared" si="428"/>
        <v/>
      </c>
      <c r="BI774" s="1611" t="str">
        <f t="shared" si="429"/>
        <v/>
      </c>
      <c r="BJ774" s="1611" t="str">
        <f t="shared" si="418"/>
        <v/>
      </c>
      <c r="BK774" s="1611" t="str">
        <f t="shared" si="419"/>
        <v/>
      </c>
      <c r="BL774" s="1611" t="str">
        <f t="shared" ca="1" si="420"/>
        <v/>
      </c>
      <c r="BM774" s="1611" t="str">
        <f t="shared" si="430"/>
        <v/>
      </c>
      <c r="BN774" s="1611" t="str">
        <f t="shared" si="421"/>
        <v/>
      </c>
      <c r="BO774" s="1611" t="str">
        <f t="shared" si="422"/>
        <v/>
      </c>
      <c r="BP774" s="1611" t="str">
        <f t="shared" si="431"/>
        <v/>
      </c>
      <c r="BQ774" s="1611" t="str">
        <f t="shared" si="432"/>
        <v/>
      </c>
      <c r="BR774" s="1611" t="str">
        <f t="shared" si="433"/>
        <v/>
      </c>
      <c r="BS774" s="1611" t="str">
        <f t="shared" si="434"/>
        <v/>
      </c>
      <c r="BT774" s="1611" t="str">
        <f t="shared" si="435"/>
        <v/>
      </c>
      <c r="BU774" s="1731">
        <f t="shared" ca="1" si="436"/>
        <v>0</v>
      </c>
      <c r="BV774" s="1594"/>
      <c r="BW774" s="1594"/>
      <c r="BX774" s="1594"/>
      <c r="BY774" s="1594"/>
      <c r="BZ774" s="1594"/>
      <c r="CA774" s="1594"/>
      <c r="CB774" s="1594"/>
      <c r="CC774" s="1594"/>
      <c r="CD774" s="1594"/>
      <c r="CE774" s="1594"/>
      <c r="CF774" s="1594"/>
      <c r="CG774" s="1594"/>
      <c r="CH774" s="1594"/>
      <c r="CI774" s="1594"/>
      <c r="CJ774" s="1594"/>
      <c r="CK774" s="1594"/>
      <c r="CL774" s="1594"/>
      <c r="CM774" s="1594"/>
      <c r="CN774" s="1594"/>
      <c r="CO774" s="1594"/>
      <c r="CP774" s="1594"/>
      <c r="CQ774" s="1594"/>
      <c r="CR774" s="1594"/>
      <c r="CS774" s="1594"/>
      <c r="CT774" s="1594"/>
      <c r="CU774" s="1594"/>
      <c r="CV774" s="1594"/>
      <c r="CW774" s="1594"/>
      <c r="CX774" s="1594"/>
      <c r="CY774" s="1594"/>
      <c r="CZ774" s="1594"/>
      <c r="DA774" s="1594"/>
      <c r="DB774" s="1594"/>
      <c r="DC774" s="1594"/>
      <c r="DD774" s="1594"/>
      <c r="DE774" s="1594"/>
      <c r="DF774" s="1594"/>
      <c r="DG774" s="1594"/>
      <c r="DH774" s="1594"/>
      <c r="DI774" s="1594"/>
      <c r="DJ774" s="1594"/>
      <c r="DK774" s="1594"/>
      <c r="DL774" s="1594"/>
      <c r="DM774" s="1594"/>
      <c r="DN774" s="1594"/>
      <c r="DO774" s="1594"/>
      <c r="DP774" s="1594"/>
      <c r="DQ774" s="1594"/>
      <c r="DR774" s="1594"/>
      <c r="DS774" s="1594"/>
      <c r="DT774" s="1594"/>
      <c r="DU774" s="1594"/>
      <c r="DV774" s="1594"/>
      <c r="DW774" s="1594"/>
      <c r="DX774" s="1594"/>
      <c r="DY774" s="1594"/>
      <c r="DZ774" s="1594"/>
      <c r="EA774" s="1594"/>
      <c r="EB774" s="1594"/>
      <c r="EC774" s="1594"/>
      <c r="ED774" s="1594"/>
      <c r="EE774" s="1594"/>
      <c r="EF774" s="1594"/>
      <c r="EG774" s="1594"/>
      <c r="EH774" s="1594"/>
      <c r="EI774" s="1594"/>
      <c r="EJ774" s="1594"/>
      <c r="EK774" s="1594"/>
      <c r="EL774" s="1594"/>
      <c r="EM774" s="1594"/>
      <c r="EN774" s="1594"/>
      <c r="EO774" s="1594"/>
      <c r="EP774" s="1594"/>
      <c r="EQ774" s="1594"/>
      <c r="ER774" s="1594"/>
      <c r="ES774" s="1594"/>
    </row>
    <row r="775" spans="1:149" s="1595" customFormat="1" ht="12.5">
      <c r="A775" s="1644" t="str">
        <f t="shared" si="423"/>
        <v>Organisation</v>
      </c>
      <c r="B775" s="1758"/>
      <c r="C775" s="1758"/>
      <c r="D775" s="1758"/>
      <c r="E775" s="1756"/>
      <c r="F775" s="1592"/>
      <c r="G775" s="1714">
        <f t="shared" si="424"/>
        <v>0</v>
      </c>
      <c r="H775" s="1645"/>
      <c r="I775" s="1714">
        <f t="shared" si="425"/>
        <v>0</v>
      </c>
      <c r="J775" s="1646"/>
      <c r="K775" s="1646"/>
      <c r="L775" s="1592"/>
      <c r="M775" s="1597"/>
      <c r="N775" s="1597"/>
      <c r="O775" s="1646"/>
      <c r="P775" s="1647"/>
      <c r="Q775" s="1647"/>
      <c r="R775" s="1648"/>
      <c r="S775" s="1603"/>
      <c r="T775" s="1649"/>
      <c r="U775" s="1649"/>
      <c r="V775" s="1649"/>
      <c r="W775" s="1649"/>
      <c r="X775" s="1649"/>
      <c r="Y775" s="1649"/>
      <c r="Z775" s="1649"/>
      <c r="AA775" s="1649"/>
      <c r="AB775" s="1649"/>
      <c r="AC775" s="1649"/>
      <c r="AD775" s="1649"/>
      <c r="AE775" s="1649"/>
      <c r="AF775" s="1610">
        <f t="shared" si="404"/>
        <v>0</v>
      </c>
      <c r="AG775" s="1649"/>
      <c r="AH775" s="1649"/>
      <c r="AI775" s="1649"/>
      <c r="AJ775" s="1649"/>
      <c r="AK775" s="1649"/>
      <c r="AL775" s="1649"/>
      <c r="AM775" s="1649"/>
      <c r="AN775" s="1649"/>
      <c r="AO775" s="1649"/>
      <c r="AP775" s="1649"/>
      <c r="AQ775" s="1649"/>
      <c r="AR775" s="1709"/>
      <c r="AS775" s="1779">
        <f t="shared" si="405"/>
        <v>0</v>
      </c>
      <c r="AT775" s="1711">
        <f t="shared" si="426"/>
        <v>0</v>
      </c>
      <c r="AU775" s="1611">
        <f t="shared" si="406"/>
        <v>0</v>
      </c>
      <c r="AV775" s="1611">
        <f t="shared" si="407"/>
        <v>0</v>
      </c>
      <c r="AW775" s="1611">
        <f t="shared" si="408"/>
        <v>0</v>
      </c>
      <c r="AX775" s="1611">
        <f t="shared" si="409"/>
        <v>0</v>
      </c>
      <c r="AY775" s="1611">
        <f t="shared" si="410"/>
        <v>0</v>
      </c>
      <c r="AZ775" s="1611">
        <f t="shared" si="411"/>
        <v>0</v>
      </c>
      <c r="BA775" s="1611">
        <f t="shared" si="412"/>
        <v>0</v>
      </c>
      <c r="BB775" s="1611">
        <f t="shared" si="413"/>
        <v>0</v>
      </c>
      <c r="BC775" s="1611">
        <f t="shared" si="414"/>
        <v>0</v>
      </c>
      <c r="BD775" s="1611">
        <f t="shared" si="415"/>
        <v>0</v>
      </c>
      <c r="BE775" s="1611">
        <f t="shared" si="416"/>
        <v>0</v>
      </c>
      <c r="BF775" s="1611">
        <f t="shared" si="417"/>
        <v>0</v>
      </c>
      <c r="BG775" s="1611">
        <f t="shared" si="427"/>
        <v>0</v>
      </c>
      <c r="BH775" s="1611" t="str">
        <f t="shared" si="428"/>
        <v/>
      </c>
      <c r="BI775" s="1611" t="str">
        <f t="shared" si="429"/>
        <v/>
      </c>
      <c r="BJ775" s="1611" t="str">
        <f t="shared" si="418"/>
        <v/>
      </c>
      <c r="BK775" s="1611" t="str">
        <f t="shared" si="419"/>
        <v/>
      </c>
      <c r="BL775" s="1611" t="str">
        <f t="shared" ca="1" si="420"/>
        <v/>
      </c>
      <c r="BM775" s="1611" t="str">
        <f t="shared" si="430"/>
        <v/>
      </c>
      <c r="BN775" s="1611" t="str">
        <f t="shared" si="421"/>
        <v/>
      </c>
      <c r="BO775" s="1611" t="str">
        <f t="shared" si="422"/>
        <v/>
      </c>
      <c r="BP775" s="1611" t="str">
        <f t="shared" si="431"/>
        <v/>
      </c>
      <c r="BQ775" s="1611" t="str">
        <f t="shared" si="432"/>
        <v/>
      </c>
      <c r="BR775" s="1611" t="str">
        <f t="shared" si="433"/>
        <v/>
      </c>
      <c r="BS775" s="1611" t="str">
        <f t="shared" si="434"/>
        <v/>
      </c>
      <c r="BT775" s="1611" t="str">
        <f t="shared" si="435"/>
        <v/>
      </c>
      <c r="BU775" s="1731">
        <f t="shared" ca="1" si="436"/>
        <v>0</v>
      </c>
      <c r="BV775" s="1594"/>
      <c r="BW775" s="1594"/>
      <c r="BX775" s="1594"/>
      <c r="BY775" s="1594"/>
      <c r="BZ775" s="1594"/>
      <c r="CA775" s="1594"/>
      <c r="CB775" s="1594"/>
      <c r="CC775" s="1594"/>
      <c r="CD775" s="1594"/>
      <c r="CE775" s="1594"/>
      <c r="CF775" s="1594"/>
      <c r="CG775" s="1594"/>
      <c r="CH775" s="1594"/>
      <c r="CI775" s="1594"/>
      <c r="CJ775" s="1594"/>
      <c r="CK775" s="1594"/>
      <c r="CL775" s="1594"/>
      <c r="CM775" s="1594"/>
      <c r="CN775" s="1594"/>
      <c r="CO775" s="1594"/>
      <c r="CP775" s="1594"/>
      <c r="CQ775" s="1594"/>
      <c r="CR775" s="1594"/>
      <c r="CS775" s="1594"/>
      <c r="CT775" s="1594"/>
      <c r="CU775" s="1594"/>
      <c r="CV775" s="1594"/>
      <c r="CW775" s="1594"/>
      <c r="CX775" s="1594"/>
      <c r="CY775" s="1594"/>
      <c r="CZ775" s="1594"/>
      <c r="DA775" s="1594"/>
      <c r="DB775" s="1594"/>
      <c r="DC775" s="1594"/>
      <c r="DD775" s="1594"/>
      <c r="DE775" s="1594"/>
      <c r="DF775" s="1594"/>
      <c r="DG775" s="1594"/>
      <c r="DH775" s="1594"/>
      <c r="DI775" s="1594"/>
      <c r="DJ775" s="1594"/>
      <c r="DK775" s="1594"/>
      <c r="DL775" s="1594"/>
      <c r="DM775" s="1594"/>
      <c r="DN775" s="1594"/>
      <c r="DO775" s="1594"/>
      <c r="DP775" s="1594"/>
      <c r="DQ775" s="1594"/>
      <c r="DR775" s="1594"/>
      <c r="DS775" s="1594"/>
      <c r="DT775" s="1594"/>
      <c r="DU775" s="1594"/>
      <c r="DV775" s="1594"/>
      <c r="DW775" s="1594"/>
      <c r="DX775" s="1594"/>
      <c r="DY775" s="1594"/>
      <c r="DZ775" s="1594"/>
      <c r="EA775" s="1594"/>
      <c r="EB775" s="1594"/>
      <c r="EC775" s="1594"/>
      <c r="ED775" s="1594"/>
      <c r="EE775" s="1594"/>
      <c r="EF775" s="1594"/>
      <c r="EG775" s="1594"/>
      <c r="EH775" s="1594"/>
      <c r="EI775" s="1594"/>
      <c r="EJ775" s="1594"/>
      <c r="EK775" s="1594"/>
      <c r="EL775" s="1594"/>
      <c r="EM775" s="1594"/>
      <c r="EN775" s="1594"/>
      <c r="EO775" s="1594"/>
      <c r="EP775" s="1594"/>
      <c r="EQ775" s="1594"/>
      <c r="ER775" s="1594"/>
      <c r="ES775" s="1594"/>
    </row>
    <row r="776" spans="1:149" s="1595" customFormat="1" ht="12.5">
      <c r="A776" s="1644" t="str">
        <f t="shared" si="423"/>
        <v>Organisation</v>
      </c>
      <c r="B776" s="1758"/>
      <c r="C776" s="1758"/>
      <c r="D776" s="1758"/>
      <c r="E776" s="1756"/>
      <c r="F776" s="1592"/>
      <c r="G776" s="1714">
        <f t="shared" si="424"/>
        <v>0</v>
      </c>
      <c r="H776" s="1645"/>
      <c r="I776" s="1714">
        <f t="shared" si="425"/>
        <v>0</v>
      </c>
      <c r="J776" s="1646"/>
      <c r="K776" s="1646"/>
      <c r="L776" s="1592"/>
      <c r="M776" s="1597"/>
      <c r="N776" s="1597"/>
      <c r="O776" s="1646"/>
      <c r="P776" s="1647"/>
      <c r="Q776" s="1647"/>
      <c r="R776" s="1648"/>
      <c r="S776" s="1603"/>
      <c r="T776" s="1649"/>
      <c r="U776" s="1649"/>
      <c r="V776" s="1649"/>
      <c r="W776" s="1649"/>
      <c r="X776" s="1649"/>
      <c r="Y776" s="1649"/>
      <c r="Z776" s="1649"/>
      <c r="AA776" s="1649"/>
      <c r="AB776" s="1649"/>
      <c r="AC776" s="1649"/>
      <c r="AD776" s="1649"/>
      <c r="AE776" s="1649"/>
      <c r="AF776" s="1610">
        <f t="shared" si="404"/>
        <v>0</v>
      </c>
      <c r="AG776" s="1649"/>
      <c r="AH776" s="1649"/>
      <c r="AI776" s="1649"/>
      <c r="AJ776" s="1649"/>
      <c r="AK776" s="1649"/>
      <c r="AL776" s="1649"/>
      <c r="AM776" s="1649"/>
      <c r="AN776" s="1649"/>
      <c r="AO776" s="1649"/>
      <c r="AP776" s="1649"/>
      <c r="AQ776" s="1649"/>
      <c r="AR776" s="1709"/>
      <c r="AS776" s="1779">
        <f t="shared" si="405"/>
        <v>0</v>
      </c>
      <c r="AT776" s="1711">
        <f t="shared" si="426"/>
        <v>0</v>
      </c>
      <c r="AU776" s="1611">
        <f t="shared" si="406"/>
        <v>0</v>
      </c>
      <c r="AV776" s="1611">
        <f t="shared" si="407"/>
        <v>0</v>
      </c>
      <c r="AW776" s="1611">
        <f t="shared" si="408"/>
        <v>0</v>
      </c>
      <c r="AX776" s="1611">
        <f t="shared" si="409"/>
        <v>0</v>
      </c>
      <c r="AY776" s="1611">
        <f t="shared" si="410"/>
        <v>0</v>
      </c>
      <c r="AZ776" s="1611">
        <f t="shared" si="411"/>
        <v>0</v>
      </c>
      <c r="BA776" s="1611">
        <f t="shared" si="412"/>
        <v>0</v>
      </c>
      <c r="BB776" s="1611">
        <f t="shared" si="413"/>
        <v>0</v>
      </c>
      <c r="BC776" s="1611">
        <f t="shared" si="414"/>
        <v>0</v>
      </c>
      <c r="BD776" s="1611">
        <f t="shared" si="415"/>
        <v>0</v>
      </c>
      <c r="BE776" s="1611">
        <f t="shared" si="416"/>
        <v>0</v>
      </c>
      <c r="BF776" s="1611">
        <f t="shared" si="417"/>
        <v>0</v>
      </c>
      <c r="BG776" s="1611">
        <f t="shared" si="427"/>
        <v>0</v>
      </c>
      <c r="BH776" s="1611" t="str">
        <f t="shared" si="428"/>
        <v/>
      </c>
      <c r="BI776" s="1611" t="str">
        <f t="shared" si="429"/>
        <v/>
      </c>
      <c r="BJ776" s="1611" t="str">
        <f t="shared" si="418"/>
        <v/>
      </c>
      <c r="BK776" s="1611" t="str">
        <f t="shared" si="419"/>
        <v/>
      </c>
      <c r="BL776" s="1611" t="str">
        <f t="shared" ca="1" si="420"/>
        <v/>
      </c>
      <c r="BM776" s="1611" t="str">
        <f t="shared" si="430"/>
        <v/>
      </c>
      <c r="BN776" s="1611" t="str">
        <f t="shared" si="421"/>
        <v/>
      </c>
      <c r="BO776" s="1611" t="str">
        <f t="shared" si="422"/>
        <v/>
      </c>
      <c r="BP776" s="1611" t="str">
        <f t="shared" si="431"/>
        <v/>
      </c>
      <c r="BQ776" s="1611" t="str">
        <f t="shared" si="432"/>
        <v/>
      </c>
      <c r="BR776" s="1611" t="str">
        <f t="shared" si="433"/>
        <v/>
      </c>
      <c r="BS776" s="1611" t="str">
        <f t="shared" si="434"/>
        <v/>
      </c>
      <c r="BT776" s="1611" t="str">
        <f t="shared" si="435"/>
        <v/>
      </c>
      <c r="BU776" s="1731">
        <f t="shared" ca="1" si="436"/>
        <v>0</v>
      </c>
      <c r="BV776" s="1594"/>
      <c r="BW776" s="1594"/>
      <c r="BX776" s="1594"/>
      <c r="BY776" s="1594"/>
      <c r="BZ776" s="1594"/>
      <c r="CA776" s="1594"/>
      <c r="CB776" s="1594"/>
      <c r="CC776" s="1594"/>
      <c r="CD776" s="1594"/>
      <c r="CE776" s="1594"/>
      <c r="CF776" s="1594"/>
      <c r="CG776" s="1594"/>
      <c r="CH776" s="1594"/>
      <c r="CI776" s="1594"/>
      <c r="CJ776" s="1594"/>
      <c r="CK776" s="1594"/>
      <c r="CL776" s="1594"/>
      <c r="CM776" s="1594"/>
      <c r="CN776" s="1594"/>
      <c r="CO776" s="1594"/>
      <c r="CP776" s="1594"/>
      <c r="CQ776" s="1594"/>
      <c r="CR776" s="1594"/>
      <c r="CS776" s="1594"/>
      <c r="CT776" s="1594"/>
      <c r="CU776" s="1594"/>
      <c r="CV776" s="1594"/>
      <c r="CW776" s="1594"/>
      <c r="CX776" s="1594"/>
      <c r="CY776" s="1594"/>
      <c r="CZ776" s="1594"/>
      <c r="DA776" s="1594"/>
      <c r="DB776" s="1594"/>
      <c r="DC776" s="1594"/>
      <c r="DD776" s="1594"/>
      <c r="DE776" s="1594"/>
      <c r="DF776" s="1594"/>
      <c r="DG776" s="1594"/>
      <c r="DH776" s="1594"/>
      <c r="DI776" s="1594"/>
      <c r="DJ776" s="1594"/>
      <c r="DK776" s="1594"/>
      <c r="DL776" s="1594"/>
      <c r="DM776" s="1594"/>
      <c r="DN776" s="1594"/>
      <c r="DO776" s="1594"/>
      <c r="DP776" s="1594"/>
      <c r="DQ776" s="1594"/>
      <c r="DR776" s="1594"/>
      <c r="DS776" s="1594"/>
      <c r="DT776" s="1594"/>
      <c r="DU776" s="1594"/>
      <c r="DV776" s="1594"/>
      <c r="DW776" s="1594"/>
      <c r="DX776" s="1594"/>
      <c r="DY776" s="1594"/>
      <c r="DZ776" s="1594"/>
      <c r="EA776" s="1594"/>
      <c r="EB776" s="1594"/>
      <c r="EC776" s="1594"/>
      <c r="ED776" s="1594"/>
      <c r="EE776" s="1594"/>
      <c r="EF776" s="1594"/>
      <c r="EG776" s="1594"/>
      <c r="EH776" s="1594"/>
      <c r="EI776" s="1594"/>
      <c r="EJ776" s="1594"/>
      <c r="EK776" s="1594"/>
      <c r="EL776" s="1594"/>
      <c r="EM776" s="1594"/>
      <c r="EN776" s="1594"/>
      <c r="EO776" s="1594"/>
      <c r="EP776" s="1594"/>
      <c r="EQ776" s="1594"/>
      <c r="ER776" s="1594"/>
      <c r="ES776" s="1594"/>
    </row>
    <row r="777" spans="1:149" s="1595" customFormat="1" ht="12.5">
      <c r="A777" s="1644" t="str">
        <f t="shared" si="423"/>
        <v>Organisation</v>
      </c>
      <c r="B777" s="1758"/>
      <c r="C777" s="1758"/>
      <c r="D777" s="1758"/>
      <c r="E777" s="1756"/>
      <c r="F777" s="1592"/>
      <c r="G777" s="1714">
        <f t="shared" si="424"/>
        <v>0</v>
      </c>
      <c r="H777" s="1645"/>
      <c r="I777" s="1714">
        <f t="shared" si="425"/>
        <v>0</v>
      </c>
      <c r="J777" s="1646"/>
      <c r="K777" s="1646"/>
      <c r="L777" s="1592"/>
      <c r="M777" s="1597"/>
      <c r="N777" s="1597"/>
      <c r="O777" s="1646"/>
      <c r="P777" s="1647"/>
      <c r="Q777" s="1647"/>
      <c r="R777" s="1648"/>
      <c r="S777" s="1603"/>
      <c r="T777" s="1649"/>
      <c r="U777" s="1649"/>
      <c r="V777" s="1649"/>
      <c r="W777" s="1649"/>
      <c r="X777" s="1649"/>
      <c r="Y777" s="1649"/>
      <c r="Z777" s="1649"/>
      <c r="AA777" s="1649"/>
      <c r="AB777" s="1649"/>
      <c r="AC777" s="1649"/>
      <c r="AD777" s="1649"/>
      <c r="AE777" s="1649"/>
      <c r="AF777" s="1610">
        <f t="shared" si="404"/>
        <v>0</v>
      </c>
      <c r="AG777" s="1649"/>
      <c r="AH777" s="1649"/>
      <c r="AI777" s="1649"/>
      <c r="AJ777" s="1649"/>
      <c r="AK777" s="1649"/>
      <c r="AL777" s="1649"/>
      <c r="AM777" s="1649"/>
      <c r="AN777" s="1649"/>
      <c r="AO777" s="1649"/>
      <c r="AP777" s="1649"/>
      <c r="AQ777" s="1649"/>
      <c r="AR777" s="1709"/>
      <c r="AS777" s="1779">
        <f t="shared" si="405"/>
        <v>0</v>
      </c>
      <c r="AT777" s="1711">
        <f t="shared" si="426"/>
        <v>0</v>
      </c>
      <c r="AU777" s="1611">
        <f t="shared" si="406"/>
        <v>0</v>
      </c>
      <c r="AV777" s="1611">
        <f t="shared" si="407"/>
        <v>0</v>
      </c>
      <c r="AW777" s="1611">
        <f t="shared" si="408"/>
        <v>0</v>
      </c>
      <c r="AX777" s="1611">
        <f t="shared" si="409"/>
        <v>0</v>
      </c>
      <c r="AY777" s="1611">
        <f t="shared" si="410"/>
        <v>0</v>
      </c>
      <c r="AZ777" s="1611">
        <f t="shared" si="411"/>
        <v>0</v>
      </c>
      <c r="BA777" s="1611">
        <f t="shared" si="412"/>
        <v>0</v>
      </c>
      <c r="BB777" s="1611">
        <f t="shared" si="413"/>
        <v>0</v>
      </c>
      <c r="BC777" s="1611">
        <f t="shared" si="414"/>
        <v>0</v>
      </c>
      <c r="BD777" s="1611">
        <f t="shared" si="415"/>
        <v>0</v>
      </c>
      <c r="BE777" s="1611">
        <f t="shared" si="416"/>
        <v>0</v>
      </c>
      <c r="BF777" s="1611">
        <f t="shared" si="417"/>
        <v>0</v>
      </c>
      <c r="BG777" s="1611">
        <f t="shared" si="427"/>
        <v>0</v>
      </c>
      <c r="BH777" s="1611" t="str">
        <f t="shared" si="428"/>
        <v/>
      </c>
      <c r="BI777" s="1611" t="str">
        <f t="shared" si="429"/>
        <v/>
      </c>
      <c r="BJ777" s="1611" t="str">
        <f t="shared" si="418"/>
        <v/>
      </c>
      <c r="BK777" s="1611" t="str">
        <f t="shared" si="419"/>
        <v/>
      </c>
      <c r="BL777" s="1611" t="str">
        <f t="shared" ca="1" si="420"/>
        <v/>
      </c>
      <c r="BM777" s="1611" t="str">
        <f t="shared" si="430"/>
        <v/>
      </c>
      <c r="BN777" s="1611" t="str">
        <f t="shared" si="421"/>
        <v/>
      </c>
      <c r="BO777" s="1611" t="str">
        <f t="shared" si="422"/>
        <v/>
      </c>
      <c r="BP777" s="1611" t="str">
        <f t="shared" si="431"/>
        <v/>
      </c>
      <c r="BQ777" s="1611" t="str">
        <f t="shared" si="432"/>
        <v/>
      </c>
      <c r="BR777" s="1611" t="str">
        <f t="shared" si="433"/>
        <v/>
      </c>
      <c r="BS777" s="1611" t="str">
        <f t="shared" si="434"/>
        <v/>
      </c>
      <c r="BT777" s="1611" t="str">
        <f t="shared" si="435"/>
        <v/>
      </c>
      <c r="BU777" s="1731">
        <f t="shared" ca="1" si="436"/>
        <v>0</v>
      </c>
      <c r="BV777" s="1594"/>
      <c r="BW777" s="1594"/>
      <c r="BX777" s="1594"/>
      <c r="BY777" s="1594"/>
      <c r="BZ777" s="1594"/>
      <c r="CA777" s="1594"/>
      <c r="CB777" s="1594"/>
      <c r="CC777" s="1594"/>
      <c r="CD777" s="1594"/>
      <c r="CE777" s="1594"/>
      <c r="CF777" s="1594"/>
      <c r="CG777" s="1594"/>
      <c r="CH777" s="1594"/>
      <c r="CI777" s="1594"/>
      <c r="CJ777" s="1594"/>
      <c r="CK777" s="1594"/>
      <c r="CL777" s="1594"/>
      <c r="CM777" s="1594"/>
      <c r="CN777" s="1594"/>
      <c r="CO777" s="1594"/>
      <c r="CP777" s="1594"/>
      <c r="CQ777" s="1594"/>
      <c r="CR777" s="1594"/>
      <c r="CS777" s="1594"/>
      <c r="CT777" s="1594"/>
      <c r="CU777" s="1594"/>
      <c r="CV777" s="1594"/>
      <c r="CW777" s="1594"/>
      <c r="CX777" s="1594"/>
      <c r="CY777" s="1594"/>
      <c r="CZ777" s="1594"/>
      <c r="DA777" s="1594"/>
      <c r="DB777" s="1594"/>
      <c r="DC777" s="1594"/>
      <c r="DD777" s="1594"/>
      <c r="DE777" s="1594"/>
      <c r="DF777" s="1594"/>
      <c r="DG777" s="1594"/>
      <c r="DH777" s="1594"/>
      <c r="DI777" s="1594"/>
      <c r="DJ777" s="1594"/>
      <c r="DK777" s="1594"/>
      <c r="DL777" s="1594"/>
      <c r="DM777" s="1594"/>
      <c r="DN777" s="1594"/>
      <c r="DO777" s="1594"/>
      <c r="DP777" s="1594"/>
      <c r="DQ777" s="1594"/>
      <c r="DR777" s="1594"/>
      <c r="DS777" s="1594"/>
      <c r="DT777" s="1594"/>
      <c r="DU777" s="1594"/>
      <c r="DV777" s="1594"/>
      <c r="DW777" s="1594"/>
      <c r="DX777" s="1594"/>
      <c r="DY777" s="1594"/>
      <c r="DZ777" s="1594"/>
      <c r="EA777" s="1594"/>
      <c r="EB777" s="1594"/>
      <c r="EC777" s="1594"/>
      <c r="ED777" s="1594"/>
      <c r="EE777" s="1594"/>
      <c r="EF777" s="1594"/>
      <c r="EG777" s="1594"/>
      <c r="EH777" s="1594"/>
      <c r="EI777" s="1594"/>
      <c r="EJ777" s="1594"/>
      <c r="EK777" s="1594"/>
      <c r="EL777" s="1594"/>
      <c r="EM777" s="1594"/>
      <c r="EN777" s="1594"/>
      <c r="EO777" s="1594"/>
      <c r="EP777" s="1594"/>
      <c r="EQ777" s="1594"/>
      <c r="ER777" s="1594"/>
      <c r="ES777" s="1594"/>
    </row>
    <row r="778" spans="1:149" s="1595" customFormat="1" ht="12.5">
      <c r="A778" s="1644" t="str">
        <f t="shared" si="423"/>
        <v>Organisation</v>
      </c>
      <c r="B778" s="1758"/>
      <c r="C778" s="1758"/>
      <c r="D778" s="1758"/>
      <c r="E778" s="1756"/>
      <c r="F778" s="1592"/>
      <c r="G778" s="1714">
        <f t="shared" si="424"/>
        <v>0</v>
      </c>
      <c r="H778" s="1645"/>
      <c r="I778" s="1714">
        <f t="shared" si="425"/>
        <v>0</v>
      </c>
      <c r="J778" s="1646"/>
      <c r="K778" s="1646"/>
      <c r="L778" s="1592"/>
      <c r="M778" s="1597"/>
      <c r="N778" s="1597"/>
      <c r="O778" s="1646"/>
      <c r="P778" s="1647"/>
      <c r="Q778" s="1647"/>
      <c r="R778" s="1648"/>
      <c r="S778" s="1603"/>
      <c r="T778" s="1649"/>
      <c r="U778" s="1649"/>
      <c r="V778" s="1649"/>
      <c r="W778" s="1649"/>
      <c r="X778" s="1649"/>
      <c r="Y778" s="1649"/>
      <c r="Z778" s="1649"/>
      <c r="AA778" s="1649"/>
      <c r="AB778" s="1649"/>
      <c r="AC778" s="1649"/>
      <c r="AD778" s="1649"/>
      <c r="AE778" s="1649"/>
      <c r="AF778" s="1610">
        <f t="shared" si="404"/>
        <v>0</v>
      </c>
      <c r="AG778" s="1649"/>
      <c r="AH778" s="1649"/>
      <c r="AI778" s="1649"/>
      <c r="AJ778" s="1649"/>
      <c r="AK778" s="1649"/>
      <c r="AL778" s="1649"/>
      <c r="AM778" s="1649"/>
      <c r="AN778" s="1649"/>
      <c r="AO778" s="1649"/>
      <c r="AP778" s="1649"/>
      <c r="AQ778" s="1649"/>
      <c r="AR778" s="1709"/>
      <c r="AS778" s="1779">
        <f t="shared" si="405"/>
        <v>0</v>
      </c>
      <c r="AT778" s="1711">
        <f t="shared" si="426"/>
        <v>0</v>
      </c>
      <c r="AU778" s="1611">
        <f t="shared" si="406"/>
        <v>0</v>
      </c>
      <c r="AV778" s="1611">
        <f t="shared" si="407"/>
        <v>0</v>
      </c>
      <c r="AW778" s="1611">
        <f t="shared" si="408"/>
        <v>0</v>
      </c>
      <c r="AX778" s="1611">
        <f t="shared" si="409"/>
        <v>0</v>
      </c>
      <c r="AY778" s="1611">
        <f t="shared" si="410"/>
        <v>0</v>
      </c>
      <c r="AZ778" s="1611">
        <f t="shared" si="411"/>
        <v>0</v>
      </c>
      <c r="BA778" s="1611">
        <f t="shared" si="412"/>
        <v>0</v>
      </c>
      <c r="BB778" s="1611">
        <f t="shared" si="413"/>
        <v>0</v>
      </c>
      <c r="BC778" s="1611">
        <f t="shared" si="414"/>
        <v>0</v>
      </c>
      <c r="BD778" s="1611">
        <f t="shared" si="415"/>
        <v>0</v>
      </c>
      <c r="BE778" s="1611">
        <f t="shared" si="416"/>
        <v>0</v>
      </c>
      <c r="BF778" s="1611">
        <f t="shared" si="417"/>
        <v>0</v>
      </c>
      <c r="BG778" s="1611">
        <f t="shared" si="427"/>
        <v>0</v>
      </c>
      <c r="BH778" s="1611" t="str">
        <f t="shared" si="428"/>
        <v/>
      </c>
      <c r="BI778" s="1611" t="str">
        <f t="shared" si="429"/>
        <v/>
      </c>
      <c r="BJ778" s="1611" t="str">
        <f t="shared" si="418"/>
        <v/>
      </c>
      <c r="BK778" s="1611" t="str">
        <f t="shared" si="419"/>
        <v/>
      </c>
      <c r="BL778" s="1611" t="str">
        <f t="shared" ca="1" si="420"/>
        <v/>
      </c>
      <c r="BM778" s="1611" t="str">
        <f t="shared" si="430"/>
        <v/>
      </c>
      <c r="BN778" s="1611" t="str">
        <f t="shared" si="421"/>
        <v/>
      </c>
      <c r="BO778" s="1611" t="str">
        <f t="shared" si="422"/>
        <v/>
      </c>
      <c r="BP778" s="1611" t="str">
        <f t="shared" si="431"/>
        <v/>
      </c>
      <c r="BQ778" s="1611" t="str">
        <f t="shared" si="432"/>
        <v/>
      </c>
      <c r="BR778" s="1611" t="str">
        <f t="shared" si="433"/>
        <v/>
      </c>
      <c r="BS778" s="1611" t="str">
        <f t="shared" si="434"/>
        <v/>
      </c>
      <c r="BT778" s="1611" t="str">
        <f t="shared" si="435"/>
        <v/>
      </c>
      <c r="BU778" s="1731">
        <f t="shared" ca="1" si="436"/>
        <v>0</v>
      </c>
      <c r="BV778" s="1594"/>
      <c r="BW778" s="1594"/>
      <c r="BX778" s="1594"/>
      <c r="BY778" s="1594"/>
      <c r="BZ778" s="1594"/>
      <c r="CA778" s="1594"/>
      <c r="CB778" s="1594"/>
      <c r="CC778" s="1594"/>
      <c r="CD778" s="1594"/>
      <c r="CE778" s="1594"/>
      <c r="CF778" s="1594"/>
      <c r="CG778" s="1594"/>
      <c r="CH778" s="1594"/>
      <c r="CI778" s="1594"/>
      <c r="CJ778" s="1594"/>
      <c r="CK778" s="1594"/>
      <c r="CL778" s="1594"/>
      <c r="CM778" s="1594"/>
      <c r="CN778" s="1594"/>
      <c r="CO778" s="1594"/>
      <c r="CP778" s="1594"/>
      <c r="CQ778" s="1594"/>
      <c r="CR778" s="1594"/>
      <c r="CS778" s="1594"/>
      <c r="CT778" s="1594"/>
      <c r="CU778" s="1594"/>
      <c r="CV778" s="1594"/>
      <c r="CW778" s="1594"/>
      <c r="CX778" s="1594"/>
      <c r="CY778" s="1594"/>
      <c r="CZ778" s="1594"/>
      <c r="DA778" s="1594"/>
      <c r="DB778" s="1594"/>
      <c r="DC778" s="1594"/>
      <c r="DD778" s="1594"/>
      <c r="DE778" s="1594"/>
      <c r="DF778" s="1594"/>
      <c r="DG778" s="1594"/>
      <c r="DH778" s="1594"/>
      <c r="DI778" s="1594"/>
      <c r="DJ778" s="1594"/>
      <c r="DK778" s="1594"/>
      <c r="DL778" s="1594"/>
      <c r="DM778" s="1594"/>
      <c r="DN778" s="1594"/>
      <c r="DO778" s="1594"/>
      <c r="DP778" s="1594"/>
      <c r="DQ778" s="1594"/>
      <c r="DR778" s="1594"/>
      <c r="DS778" s="1594"/>
      <c r="DT778" s="1594"/>
      <c r="DU778" s="1594"/>
      <c r="DV778" s="1594"/>
      <c r="DW778" s="1594"/>
      <c r="DX778" s="1594"/>
      <c r="DY778" s="1594"/>
      <c r="DZ778" s="1594"/>
      <c r="EA778" s="1594"/>
      <c r="EB778" s="1594"/>
      <c r="EC778" s="1594"/>
      <c r="ED778" s="1594"/>
      <c r="EE778" s="1594"/>
      <c r="EF778" s="1594"/>
      <c r="EG778" s="1594"/>
      <c r="EH778" s="1594"/>
      <c r="EI778" s="1594"/>
      <c r="EJ778" s="1594"/>
      <c r="EK778" s="1594"/>
      <c r="EL778" s="1594"/>
      <c r="EM778" s="1594"/>
      <c r="EN778" s="1594"/>
      <c r="EO778" s="1594"/>
      <c r="EP778" s="1594"/>
      <c r="EQ778" s="1594"/>
      <c r="ER778" s="1594"/>
      <c r="ES778" s="1594"/>
    </row>
    <row r="779" spans="1:149" s="1595" customFormat="1" ht="12.5">
      <c r="A779" s="1644" t="str">
        <f t="shared" si="423"/>
        <v>Organisation</v>
      </c>
      <c r="B779" s="1758"/>
      <c r="C779" s="1758"/>
      <c r="D779" s="1758"/>
      <c r="E779" s="1756"/>
      <c r="F779" s="1592"/>
      <c r="G779" s="1714">
        <f t="shared" si="424"/>
        <v>0</v>
      </c>
      <c r="H779" s="1645"/>
      <c r="I779" s="1714">
        <f t="shared" si="425"/>
        <v>0</v>
      </c>
      <c r="J779" s="1646"/>
      <c r="K779" s="1646"/>
      <c r="L779" s="1592"/>
      <c r="M779" s="1597"/>
      <c r="N779" s="1597"/>
      <c r="O779" s="1646"/>
      <c r="P779" s="1647"/>
      <c r="Q779" s="1647"/>
      <c r="R779" s="1648"/>
      <c r="S779" s="1603"/>
      <c r="T779" s="1649"/>
      <c r="U779" s="1649"/>
      <c r="V779" s="1649"/>
      <c r="W779" s="1649"/>
      <c r="X779" s="1649"/>
      <c r="Y779" s="1649"/>
      <c r="Z779" s="1649"/>
      <c r="AA779" s="1649"/>
      <c r="AB779" s="1649"/>
      <c r="AC779" s="1649"/>
      <c r="AD779" s="1649"/>
      <c r="AE779" s="1649"/>
      <c r="AF779" s="1610">
        <f t="shared" si="404"/>
        <v>0</v>
      </c>
      <c r="AG779" s="1649"/>
      <c r="AH779" s="1649"/>
      <c r="AI779" s="1649"/>
      <c r="AJ779" s="1649"/>
      <c r="AK779" s="1649"/>
      <c r="AL779" s="1649"/>
      <c r="AM779" s="1649"/>
      <c r="AN779" s="1649"/>
      <c r="AO779" s="1649"/>
      <c r="AP779" s="1649"/>
      <c r="AQ779" s="1649"/>
      <c r="AR779" s="1709"/>
      <c r="AS779" s="1779">
        <f t="shared" si="405"/>
        <v>0</v>
      </c>
      <c r="AT779" s="1711">
        <f t="shared" si="426"/>
        <v>0</v>
      </c>
      <c r="AU779" s="1611">
        <f t="shared" si="406"/>
        <v>0</v>
      </c>
      <c r="AV779" s="1611">
        <f t="shared" si="407"/>
        <v>0</v>
      </c>
      <c r="AW779" s="1611">
        <f t="shared" si="408"/>
        <v>0</v>
      </c>
      <c r="AX779" s="1611">
        <f t="shared" si="409"/>
        <v>0</v>
      </c>
      <c r="AY779" s="1611">
        <f t="shared" si="410"/>
        <v>0</v>
      </c>
      <c r="AZ779" s="1611">
        <f t="shared" si="411"/>
        <v>0</v>
      </c>
      <c r="BA779" s="1611">
        <f t="shared" si="412"/>
        <v>0</v>
      </c>
      <c r="BB779" s="1611">
        <f t="shared" si="413"/>
        <v>0</v>
      </c>
      <c r="BC779" s="1611">
        <f t="shared" si="414"/>
        <v>0</v>
      </c>
      <c r="BD779" s="1611">
        <f t="shared" si="415"/>
        <v>0</v>
      </c>
      <c r="BE779" s="1611">
        <f t="shared" si="416"/>
        <v>0</v>
      </c>
      <c r="BF779" s="1611">
        <f t="shared" si="417"/>
        <v>0</v>
      </c>
      <c r="BG779" s="1611">
        <f t="shared" si="427"/>
        <v>0</v>
      </c>
      <c r="BH779" s="1611" t="str">
        <f t="shared" si="428"/>
        <v/>
      </c>
      <c r="BI779" s="1611" t="str">
        <f t="shared" si="429"/>
        <v/>
      </c>
      <c r="BJ779" s="1611" t="str">
        <f t="shared" si="418"/>
        <v/>
      </c>
      <c r="BK779" s="1611" t="str">
        <f t="shared" si="419"/>
        <v/>
      </c>
      <c r="BL779" s="1611" t="str">
        <f t="shared" ca="1" si="420"/>
        <v/>
      </c>
      <c r="BM779" s="1611" t="str">
        <f t="shared" si="430"/>
        <v/>
      </c>
      <c r="BN779" s="1611" t="str">
        <f t="shared" si="421"/>
        <v/>
      </c>
      <c r="BO779" s="1611" t="str">
        <f t="shared" si="422"/>
        <v/>
      </c>
      <c r="BP779" s="1611" t="str">
        <f t="shared" si="431"/>
        <v/>
      </c>
      <c r="BQ779" s="1611" t="str">
        <f t="shared" si="432"/>
        <v/>
      </c>
      <c r="BR779" s="1611" t="str">
        <f t="shared" si="433"/>
        <v/>
      </c>
      <c r="BS779" s="1611" t="str">
        <f t="shared" si="434"/>
        <v/>
      </c>
      <c r="BT779" s="1611" t="str">
        <f t="shared" si="435"/>
        <v/>
      </c>
      <c r="BU779" s="1731">
        <f t="shared" ca="1" si="436"/>
        <v>0</v>
      </c>
      <c r="BV779" s="1594"/>
      <c r="BW779" s="1594"/>
      <c r="BX779" s="1594"/>
      <c r="BY779" s="1594"/>
      <c r="BZ779" s="1594"/>
      <c r="CA779" s="1594"/>
      <c r="CB779" s="1594"/>
      <c r="CC779" s="1594"/>
      <c r="CD779" s="1594"/>
      <c r="CE779" s="1594"/>
      <c r="CF779" s="1594"/>
      <c r="CG779" s="1594"/>
      <c r="CH779" s="1594"/>
      <c r="CI779" s="1594"/>
      <c r="CJ779" s="1594"/>
      <c r="CK779" s="1594"/>
      <c r="CL779" s="1594"/>
      <c r="CM779" s="1594"/>
      <c r="CN779" s="1594"/>
      <c r="CO779" s="1594"/>
      <c r="CP779" s="1594"/>
      <c r="CQ779" s="1594"/>
      <c r="CR779" s="1594"/>
      <c r="CS779" s="1594"/>
      <c r="CT779" s="1594"/>
      <c r="CU779" s="1594"/>
      <c r="CV779" s="1594"/>
      <c r="CW779" s="1594"/>
      <c r="CX779" s="1594"/>
      <c r="CY779" s="1594"/>
      <c r="CZ779" s="1594"/>
      <c r="DA779" s="1594"/>
      <c r="DB779" s="1594"/>
      <c r="DC779" s="1594"/>
      <c r="DD779" s="1594"/>
      <c r="DE779" s="1594"/>
      <c r="DF779" s="1594"/>
      <c r="DG779" s="1594"/>
      <c r="DH779" s="1594"/>
      <c r="DI779" s="1594"/>
      <c r="DJ779" s="1594"/>
      <c r="DK779" s="1594"/>
      <c r="DL779" s="1594"/>
      <c r="DM779" s="1594"/>
      <c r="DN779" s="1594"/>
      <c r="DO779" s="1594"/>
      <c r="DP779" s="1594"/>
      <c r="DQ779" s="1594"/>
      <c r="DR779" s="1594"/>
      <c r="DS779" s="1594"/>
      <c r="DT779" s="1594"/>
      <c r="DU779" s="1594"/>
      <c r="DV779" s="1594"/>
      <c r="DW779" s="1594"/>
      <c r="DX779" s="1594"/>
      <c r="DY779" s="1594"/>
      <c r="DZ779" s="1594"/>
      <c r="EA779" s="1594"/>
      <c r="EB779" s="1594"/>
      <c r="EC779" s="1594"/>
      <c r="ED779" s="1594"/>
      <c r="EE779" s="1594"/>
      <c r="EF779" s="1594"/>
      <c r="EG779" s="1594"/>
      <c r="EH779" s="1594"/>
      <c r="EI779" s="1594"/>
      <c r="EJ779" s="1594"/>
      <c r="EK779" s="1594"/>
      <c r="EL779" s="1594"/>
      <c r="EM779" s="1594"/>
      <c r="EN779" s="1594"/>
      <c r="EO779" s="1594"/>
      <c r="EP779" s="1594"/>
      <c r="EQ779" s="1594"/>
      <c r="ER779" s="1594"/>
      <c r="ES779" s="1594"/>
    </row>
    <row r="780" spans="1:149" s="1595" customFormat="1" ht="12.5">
      <c r="A780" s="1644" t="str">
        <f t="shared" si="423"/>
        <v>Organisation</v>
      </c>
      <c r="B780" s="1758"/>
      <c r="C780" s="1758"/>
      <c r="D780" s="1758"/>
      <c r="E780" s="1756"/>
      <c r="F780" s="1592"/>
      <c r="G780" s="1714">
        <f t="shared" si="424"/>
        <v>0</v>
      </c>
      <c r="H780" s="1645"/>
      <c r="I780" s="1714">
        <f t="shared" si="425"/>
        <v>0</v>
      </c>
      <c r="J780" s="1646"/>
      <c r="K780" s="1646"/>
      <c r="L780" s="1592"/>
      <c r="M780" s="1597"/>
      <c r="N780" s="1597"/>
      <c r="O780" s="1646"/>
      <c r="P780" s="1647"/>
      <c r="Q780" s="1647"/>
      <c r="R780" s="1648"/>
      <c r="S780" s="1603"/>
      <c r="T780" s="1649"/>
      <c r="U780" s="1649"/>
      <c r="V780" s="1649"/>
      <c r="W780" s="1649"/>
      <c r="X780" s="1649"/>
      <c r="Y780" s="1649"/>
      <c r="Z780" s="1649"/>
      <c r="AA780" s="1649"/>
      <c r="AB780" s="1649"/>
      <c r="AC780" s="1649"/>
      <c r="AD780" s="1649"/>
      <c r="AE780" s="1649"/>
      <c r="AF780" s="1610">
        <f t="shared" si="404"/>
        <v>0</v>
      </c>
      <c r="AG780" s="1649"/>
      <c r="AH780" s="1649"/>
      <c r="AI780" s="1649"/>
      <c r="AJ780" s="1649"/>
      <c r="AK780" s="1649"/>
      <c r="AL780" s="1649"/>
      <c r="AM780" s="1649"/>
      <c r="AN780" s="1649"/>
      <c r="AO780" s="1649"/>
      <c r="AP780" s="1649"/>
      <c r="AQ780" s="1649"/>
      <c r="AR780" s="1709"/>
      <c r="AS780" s="1779">
        <f t="shared" si="405"/>
        <v>0</v>
      </c>
      <c r="AT780" s="1711">
        <f t="shared" si="426"/>
        <v>0</v>
      </c>
      <c r="AU780" s="1611">
        <f t="shared" si="406"/>
        <v>0</v>
      </c>
      <c r="AV780" s="1611">
        <f t="shared" si="407"/>
        <v>0</v>
      </c>
      <c r="AW780" s="1611">
        <f t="shared" si="408"/>
        <v>0</v>
      </c>
      <c r="AX780" s="1611">
        <f t="shared" si="409"/>
        <v>0</v>
      </c>
      <c r="AY780" s="1611">
        <f t="shared" si="410"/>
        <v>0</v>
      </c>
      <c r="AZ780" s="1611">
        <f t="shared" si="411"/>
        <v>0</v>
      </c>
      <c r="BA780" s="1611">
        <f t="shared" si="412"/>
        <v>0</v>
      </c>
      <c r="BB780" s="1611">
        <f t="shared" si="413"/>
        <v>0</v>
      </c>
      <c r="BC780" s="1611">
        <f t="shared" si="414"/>
        <v>0</v>
      </c>
      <c r="BD780" s="1611">
        <f t="shared" si="415"/>
        <v>0</v>
      </c>
      <c r="BE780" s="1611">
        <f t="shared" si="416"/>
        <v>0</v>
      </c>
      <c r="BF780" s="1611">
        <f t="shared" si="417"/>
        <v>0</v>
      </c>
      <c r="BG780" s="1611">
        <f t="shared" si="427"/>
        <v>0</v>
      </c>
      <c r="BH780" s="1611" t="str">
        <f t="shared" si="428"/>
        <v/>
      </c>
      <c r="BI780" s="1611" t="str">
        <f t="shared" si="429"/>
        <v/>
      </c>
      <c r="BJ780" s="1611" t="str">
        <f t="shared" si="418"/>
        <v/>
      </c>
      <c r="BK780" s="1611" t="str">
        <f t="shared" si="419"/>
        <v/>
      </c>
      <c r="BL780" s="1611" t="str">
        <f t="shared" ca="1" si="420"/>
        <v/>
      </c>
      <c r="BM780" s="1611" t="str">
        <f t="shared" si="430"/>
        <v/>
      </c>
      <c r="BN780" s="1611" t="str">
        <f t="shared" si="421"/>
        <v/>
      </c>
      <c r="BO780" s="1611" t="str">
        <f t="shared" si="422"/>
        <v/>
      </c>
      <c r="BP780" s="1611" t="str">
        <f t="shared" si="431"/>
        <v/>
      </c>
      <c r="BQ780" s="1611" t="str">
        <f t="shared" si="432"/>
        <v/>
      </c>
      <c r="BR780" s="1611" t="str">
        <f t="shared" si="433"/>
        <v/>
      </c>
      <c r="BS780" s="1611" t="str">
        <f t="shared" si="434"/>
        <v/>
      </c>
      <c r="BT780" s="1611" t="str">
        <f t="shared" si="435"/>
        <v/>
      </c>
      <c r="BU780" s="1731">
        <f t="shared" ca="1" si="436"/>
        <v>0</v>
      </c>
      <c r="BV780" s="1594"/>
      <c r="BW780" s="1594"/>
      <c r="BX780" s="1594"/>
      <c r="BY780" s="1594"/>
      <c r="BZ780" s="1594"/>
      <c r="CA780" s="1594"/>
      <c r="CB780" s="1594"/>
      <c r="CC780" s="1594"/>
      <c r="CD780" s="1594"/>
      <c r="CE780" s="1594"/>
      <c r="CF780" s="1594"/>
      <c r="CG780" s="1594"/>
      <c r="CH780" s="1594"/>
      <c r="CI780" s="1594"/>
      <c r="CJ780" s="1594"/>
      <c r="CK780" s="1594"/>
      <c r="CL780" s="1594"/>
      <c r="CM780" s="1594"/>
      <c r="CN780" s="1594"/>
      <c r="CO780" s="1594"/>
      <c r="CP780" s="1594"/>
      <c r="CQ780" s="1594"/>
      <c r="CR780" s="1594"/>
      <c r="CS780" s="1594"/>
      <c r="CT780" s="1594"/>
      <c r="CU780" s="1594"/>
      <c r="CV780" s="1594"/>
      <c r="CW780" s="1594"/>
      <c r="CX780" s="1594"/>
      <c r="CY780" s="1594"/>
      <c r="CZ780" s="1594"/>
      <c r="DA780" s="1594"/>
      <c r="DB780" s="1594"/>
      <c r="DC780" s="1594"/>
      <c r="DD780" s="1594"/>
      <c r="DE780" s="1594"/>
      <c r="DF780" s="1594"/>
      <c r="DG780" s="1594"/>
      <c r="DH780" s="1594"/>
      <c r="DI780" s="1594"/>
      <c r="DJ780" s="1594"/>
      <c r="DK780" s="1594"/>
      <c r="DL780" s="1594"/>
      <c r="DM780" s="1594"/>
      <c r="DN780" s="1594"/>
      <c r="DO780" s="1594"/>
      <c r="DP780" s="1594"/>
      <c r="DQ780" s="1594"/>
      <c r="DR780" s="1594"/>
      <c r="DS780" s="1594"/>
      <c r="DT780" s="1594"/>
      <c r="DU780" s="1594"/>
      <c r="DV780" s="1594"/>
      <c r="DW780" s="1594"/>
      <c r="DX780" s="1594"/>
      <c r="DY780" s="1594"/>
      <c r="DZ780" s="1594"/>
      <c r="EA780" s="1594"/>
      <c r="EB780" s="1594"/>
      <c r="EC780" s="1594"/>
      <c r="ED780" s="1594"/>
      <c r="EE780" s="1594"/>
      <c r="EF780" s="1594"/>
      <c r="EG780" s="1594"/>
      <c r="EH780" s="1594"/>
      <c r="EI780" s="1594"/>
      <c r="EJ780" s="1594"/>
      <c r="EK780" s="1594"/>
      <c r="EL780" s="1594"/>
      <c r="EM780" s="1594"/>
      <c r="EN780" s="1594"/>
      <c r="EO780" s="1594"/>
      <c r="EP780" s="1594"/>
      <c r="EQ780" s="1594"/>
      <c r="ER780" s="1594"/>
      <c r="ES780" s="1594"/>
    </row>
    <row r="781" spans="1:149" s="1595" customFormat="1" ht="12.5">
      <c r="A781" s="1644" t="str">
        <f t="shared" si="423"/>
        <v>Organisation</v>
      </c>
      <c r="B781" s="1763"/>
      <c r="C781" s="1763"/>
      <c r="D781" s="1763"/>
      <c r="E781" s="1765"/>
      <c r="F781" s="1592"/>
      <c r="G781" s="1714">
        <f t="shared" si="424"/>
        <v>0</v>
      </c>
      <c r="H781" s="1645"/>
      <c r="I781" s="1714">
        <f t="shared" si="425"/>
        <v>0</v>
      </c>
      <c r="J781" s="1654"/>
      <c r="K781" s="1654"/>
      <c r="L781" s="1592"/>
      <c r="M781" s="1599"/>
      <c r="N781" s="1599"/>
      <c r="O781" s="1646"/>
      <c r="P781" s="1647"/>
      <c r="Q781" s="1647"/>
      <c r="R781" s="1648"/>
      <c r="S781" s="1603"/>
      <c r="T781" s="1649"/>
      <c r="U781" s="1649"/>
      <c r="V781" s="1649"/>
      <c r="W781" s="1649"/>
      <c r="X781" s="1649"/>
      <c r="Y781" s="1649"/>
      <c r="Z781" s="1649"/>
      <c r="AA781" s="1649"/>
      <c r="AB781" s="1649"/>
      <c r="AC781" s="1649"/>
      <c r="AD781" s="1649"/>
      <c r="AE781" s="1649"/>
      <c r="AF781" s="1610">
        <f t="shared" si="404"/>
        <v>0</v>
      </c>
      <c r="AG781" s="1649"/>
      <c r="AH781" s="1649"/>
      <c r="AI781" s="1649"/>
      <c r="AJ781" s="1649"/>
      <c r="AK781" s="1649"/>
      <c r="AL781" s="1649"/>
      <c r="AM781" s="1649"/>
      <c r="AN781" s="1649"/>
      <c r="AO781" s="1649"/>
      <c r="AP781" s="1649"/>
      <c r="AQ781" s="1649"/>
      <c r="AR781" s="1709"/>
      <c r="AS781" s="1779">
        <f t="shared" si="405"/>
        <v>0</v>
      </c>
      <c r="AT781" s="1711">
        <f t="shared" si="426"/>
        <v>0</v>
      </c>
      <c r="AU781" s="1611">
        <f t="shared" si="406"/>
        <v>0</v>
      </c>
      <c r="AV781" s="1611">
        <f t="shared" si="407"/>
        <v>0</v>
      </c>
      <c r="AW781" s="1611">
        <f t="shared" si="408"/>
        <v>0</v>
      </c>
      <c r="AX781" s="1611">
        <f t="shared" si="409"/>
        <v>0</v>
      </c>
      <c r="AY781" s="1611">
        <f t="shared" si="410"/>
        <v>0</v>
      </c>
      <c r="AZ781" s="1611">
        <f t="shared" si="411"/>
        <v>0</v>
      </c>
      <c r="BA781" s="1611">
        <f t="shared" si="412"/>
        <v>0</v>
      </c>
      <c r="BB781" s="1611">
        <f t="shared" si="413"/>
        <v>0</v>
      </c>
      <c r="BC781" s="1611">
        <f t="shared" si="414"/>
        <v>0</v>
      </c>
      <c r="BD781" s="1611">
        <f t="shared" si="415"/>
        <v>0</v>
      </c>
      <c r="BE781" s="1611">
        <f t="shared" si="416"/>
        <v>0</v>
      </c>
      <c r="BF781" s="1611">
        <f t="shared" si="417"/>
        <v>0</v>
      </c>
      <c r="BG781" s="1611">
        <f t="shared" si="427"/>
        <v>0</v>
      </c>
      <c r="BH781" s="1611" t="str">
        <f t="shared" si="428"/>
        <v/>
      </c>
      <c r="BI781" s="1611" t="str">
        <f t="shared" si="429"/>
        <v/>
      </c>
      <c r="BJ781" s="1611" t="str">
        <f t="shared" si="418"/>
        <v/>
      </c>
      <c r="BK781" s="1611" t="str">
        <f t="shared" si="419"/>
        <v/>
      </c>
      <c r="BL781" s="1611" t="str">
        <f t="shared" ca="1" si="420"/>
        <v/>
      </c>
      <c r="BM781" s="1611" t="str">
        <f t="shared" si="430"/>
        <v/>
      </c>
      <c r="BN781" s="1611" t="str">
        <f t="shared" si="421"/>
        <v/>
      </c>
      <c r="BO781" s="1611" t="str">
        <f t="shared" si="422"/>
        <v/>
      </c>
      <c r="BP781" s="1611" t="str">
        <f t="shared" si="431"/>
        <v/>
      </c>
      <c r="BQ781" s="1611" t="str">
        <f t="shared" si="432"/>
        <v/>
      </c>
      <c r="BR781" s="1611" t="str">
        <f t="shared" si="433"/>
        <v/>
      </c>
      <c r="BS781" s="1611" t="str">
        <f t="shared" si="434"/>
        <v/>
      </c>
      <c r="BT781" s="1611" t="str">
        <f t="shared" si="435"/>
        <v/>
      </c>
      <c r="BU781" s="1731">
        <f t="shared" ca="1" si="436"/>
        <v>0</v>
      </c>
      <c r="BV781" s="1594"/>
      <c r="BW781" s="1594"/>
      <c r="BX781" s="1594"/>
      <c r="BY781" s="1594"/>
      <c r="BZ781" s="1594"/>
      <c r="CA781" s="1594"/>
      <c r="CB781" s="1594"/>
      <c r="CC781" s="1594"/>
      <c r="CD781" s="1594"/>
      <c r="CE781" s="1594"/>
      <c r="CF781" s="1594"/>
      <c r="CG781" s="1594"/>
      <c r="CH781" s="1594"/>
      <c r="CI781" s="1594"/>
      <c r="CJ781" s="1594"/>
      <c r="CK781" s="1594"/>
      <c r="CL781" s="1594"/>
      <c r="CM781" s="1594"/>
      <c r="CN781" s="1594"/>
      <c r="CO781" s="1594"/>
      <c r="CP781" s="1594"/>
      <c r="CQ781" s="1594"/>
      <c r="CR781" s="1594"/>
      <c r="CS781" s="1594"/>
      <c r="CT781" s="1594"/>
      <c r="CU781" s="1594"/>
      <c r="CV781" s="1594"/>
      <c r="CW781" s="1594"/>
      <c r="CX781" s="1594"/>
      <c r="CY781" s="1594"/>
      <c r="CZ781" s="1594"/>
      <c r="DA781" s="1594"/>
      <c r="DB781" s="1594"/>
      <c r="DC781" s="1594"/>
      <c r="DD781" s="1594"/>
      <c r="DE781" s="1594"/>
      <c r="DF781" s="1594"/>
      <c r="DG781" s="1594"/>
      <c r="DH781" s="1594"/>
      <c r="DI781" s="1594"/>
      <c r="DJ781" s="1594"/>
      <c r="DK781" s="1594"/>
      <c r="DL781" s="1594"/>
      <c r="DM781" s="1594"/>
      <c r="DN781" s="1594"/>
      <c r="DO781" s="1594"/>
      <c r="DP781" s="1594"/>
      <c r="DQ781" s="1594"/>
      <c r="DR781" s="1594"/>
      <c r="DS781" s="1594"/>
      <c r="DT781" s="1594"/>
      <c r="DU781" s="1594"/>
      <c r="DV781" s="1594"/>
      <c r="DW781" s="1594"/>
      <c r="DX781" s="1594"/>
      <c r="DY781" s="1594"/>
      <c r="DZ781" s="1594"/>
      <c r="EA781" s="1594"/>
      <c r="EB781" s="1594"/>
      <c r="EC781" s="1594"/>
      <c r="ED781" s="1594"/>
      <c r="EE781" s="1594"/>
      <c r="EF781" s="1594"/>
      <c r="EG781" s="1594"/>
      <c r="EH781" s="1594"/>
      <c r="EI781" s="1594"/>
      <c r="EJ781" s="1594"/>
      <c r="EK781" s="1594"/>
      <c r="EL781" s="1594"/>
      <c r="EM781" s="1594"/>
      <c r="EN781" s="1594"/>
      <c r="EO781" s="1594"/>
      <c r="EP781" s="1594"/>
      <c r="EQ781" s="1594"/>
      <c r="ER781" s="1594"/>
      <c r="ES781" s="1594"/>
    </row>
    <row r="782" spans="1:149" s="1595" customFormat="1" ht="12.5">
      <c r="A782" s="1644" t="str">
        <f t="shared" si="423"/>
        <v>Organisation</v>
      </c>
      <c r="B782" s="1758"/>
      <c r="C782" s="1758"/>
      <c r="D782" s="1758"/>
      <c r="E782" s="1756"/>
      <c r="F782" s="1592"/>
      <c r="G782" s="1714">
        <f t="shared" si="424"/>
        <v>0</v>
      </c>
      <c r="H782" s="1645"/>
      <c r="I782" s="1714">
        <f t="shared" si="425"/>
        <v>0</v>
      </c>
      <c r="J782" s="1646"/>
      <c r="K782" s="1646"/>
      <c r="L782" s="1592"/>
      <c r="M782" s="1597"/>
      <c r="N782" s="1597"/>
      <c r="O782" s="1646"/>
      <c r="P782" s="1647"/>
      <c r="Q782" s="1647"/>
      <c r="R782" s="1648"/>
      <c r="S782" s="1603"/>
      <c r="T782" s="1649"/>
      <c r="U782" s="1649"/>
      <c r="V782" s="1649"/>
      <c r="W782" s="1649"/>
      <c r="X782" s="1649"/>
      <c r="Y782" s="1649"/>
      <c r="Z782" s="1649"/>
      <c r="AA782" s="1649"/>
      <c r="AB782" s="1649"/>
      <c r="AC782" s="1649"/>
      <c r="AD782" s="1649"/>
      <c r="AE782" s="1649"/>
      <c r="AF782" s="1610">
        <f t="shared" si="404"/>
        <v>0</v>
      </c>
      <c r="AG782" s="1649"/>
      <c r="AH782" s="1649"/>
      <c r="AI782" s="1649"/>
      <c r="AJ782" s="1649"/>
      <c r="AK782" s="1649"/>
      <c r="AL782" s="1649"/>
      <c r="AM782" s="1649"/>
      <c r="AN782" s="1649"/>
      <c r="AO782" s="1649"/>
      <c r="AP782" s="1649"/>
      <c r="AQ782" s="1649"/>
      <c r="AR782" s="1709"/>
      <c r="AS782" s="1779">
        <f t="shared" si="405"/>
        <v>0</v>
      </c>
      <c r="AT782" s="1711">
        <f t="shared" si="426"/>
        <v>0</v>
      </c>
      <c r="AU782" s="1611">
        <f t="shared" si="406"/>
        <v>0</v>
      </c>
      <c r="AV782" s="1611">
        <f t="shared" si="407"/>
        <v>0</v>
      </c>
      <c r="AW782" s="1611">
        <f t="shared" si="408"/>
        <v>0</v>
      </c>
      <c r="AX782" s="1611">
        <f t="shared" si="409"/>
        <v>0</v>
      </c>
      <c r="AY782" s="1611">
        <f t="shared" si="410"/>
        <v>0</v>
      </c>
      <c r="AZ782" s="1611">
        <f t="shared" si="411"/>
        <v>0</v>
      </c>
      <c r="BA782" s="1611">
        <f t="shared" si="412"/>
        <v>0</v>
      </c>
      <c r="BB782" s="1611">
        <f t="shared" si="413"/>
        <v>0</v>
      </c>
      <c r="BC782" s="1611">
        <f t="shared" si="414"/>
        <v>0</v>
      </c>
      <c r="BD782" s="1611">
        <f t="shared" si="415"/>
        <v>0</v>
      </c>
      <c r="BE782" s="1611">
        <f t="shared" si="416"/>
        <v>0</v>
      </c>
      <c r="BF782" s="1611">
        <f t="shared" si="417"/>
        <v>0</v>
      </c>
      <c r="BG782" s="1611">
        <f t="shared" si="427"/>
        <v>0</v>
      </c>
      <c r="BH782" s="1611" t="str">
        <f t="shared" si="428"/>
        <v/>
      </c>
      <c r="BI782" s="1611" t="str">
        <f t="shared" si="429"/>
        <v/>
      </c>
      <c r="BJ782" s="1611" t="str">
        <f t="shared" si="418"/>
        <v/>
      </c>
      <c r="BK782" s="1611" t="str">
        <f t="shared" si="419"/>
        <v/>
      </c>
      <c r="BL782" s="1611" t="str">
        <f t="shared" ca="1" si="420"/>
        <v/>
      </c>
      <c r="BM782" s="1611" t="str">
        <f t="shared" si="430"/>
        <v/>
      </c>
      <c r="BN782" s="1611" t="str">
        <f t="shared" si="421"/>
        <v/>
      </c>
      <c r="BO782" s="1611" t="str">
        <f t="shared" si="422"/>
        <v/>
      </c>
      <c r="BP782" s="1611" t="str">
        <f t="shared" si="431"/>
        <v/>
      </c>
      <c r="BQ782" s="1611" t="str">
        <f t="shared" si="432"/>
        <v/>
      </c>
      <c r="BR782" s="1611" t="str">
        <f t="shared" si="433"/>
        <v/>
      </c>
      <c r="BS782" s="1611" t="str">
        <f t="shared" si="434"/>
        <v/>
      </c>
      <c r="BT782" s="1611" t="str">
        <f t="shared" si="435"/>
        <v/>
      </c>
      <c r="BU782" s="1731">
        <f t="shared" ca="1" si="436"/>
        <v>0</v>
      </c>
      <c r="BV782" s="1594"/>
      <c r="BW782" s="1594"/>
      <c r="BX782" s="1594"/>
      <c r="BY782" s="1594"/>
      <c r="BZ782" s="1594"/>
      <c r="CA782" s="1594"/>
      <c r="CB782" s="1594"/>
      <c r="CC782" s="1594"/>
      <c r="CD782" s="1594"/>
      <c r="CE782" s="1594"/>
      <c r="CF782" s="1594"/>
      <c r="CG782" s="1594"/>
      <c r="CH782" s="1594"/>
      <c r="CI782" s="1594"/>
      <c r="CJ782" s="1594"/>
      <c r="CK782" s="1594"/>
      <c r="CL782" s="1594"/>
      <c r="CM782" s="1594"/>
      <c r="CN782" s="1594"/>
      <c r="CO782" s="1594"/>
      <c r="CP782" s="1594"/>
      <c r="CQ782" s="1594"/>
      <c r="CR782" s="1594"/>
      <c r="CS782" s="1594"/>
      <c r="CT782" s="1594"/>
      <c r="CU782" s="1594"/>
      <c r="CV782" s="1594"/>
      <c r="CW782" s="1594"/>
      <c r="CX782" s="1594"/>
      <c r="CY782" s="1594"/>
      <c r="CZ782" s="1594"/>
      <c r="DA782" s="1594"/>
      <c r="DB782" s="1594"/>
      <c r="DC782" s="1594"/>
      <c r="DD782" s="1594"/>
      <c r="DE782" s="1594"/>
      <c r="DF782" s="1594"/>
      <c r="DG782" s="1594"/>
      <c r="DH782" s="1594"/>
      <c r="DI782" s="1594"/>
      <c r="DJ782" s="1594"/>
      <c r="DK782" s="1594"/>
      <c r="DL782" s="1594"/>
      <c r="DM782" s="1594"/>
      <c r="DN782" s="1594"/>
      <c r="DO782" s="1594"/>
      <c r="DP782" s="1594"/>
      <c r="DQ782" s="1594"/>
      <c r="DR782" s="1594"/>
      <c r="DS782" s="1594"/>
      <c r="DT782" s="1594"/>
      <c r="DU782" s="1594"/>
      <c r="DV782" s="1594"/>
      <c r="DW782" s="1594"/>
      <c r="DX782" s="1594"/>
      <c r="DY782" s="1594"/>
      <c r="DZ782" s="1594"/>
      <c r="EA782" s="1594"/>
      <c r="EB782" s="1594"/>
      <c r="EC782" s="1594"/>
      <c r="ED782" s="1594"/>
      <c r="EE782" s="1594"/>
      <c r="EF782" s="1594"/>
      <c r="EG782" s="1594"/>
      <c r="EH782" s="1594"/>
      <c r="EI782" s="1594"/>
      <c r="EJ782" s="1594"/>
      <c r="EK782" s="1594"/>
      <c r="EL782" s="1594"/>
      <c r="EM782" s="1594"/>
      <c r="EN782" s="1594"/>
      <c r="EO782" s="1594"/>
      <c r="EP782" s="1594"/>
      <c r="EQ782" s="1594"/>
      <c r="ER782" s="1594"/>
      <c r="ES782" s="1594"/>
    </row>
    <row r="783" spans="1:149" s="1595" customFormat="1" ht="12.5">
      <c r="A783" s="1644" t="str">
        <f t="shared" si="423"/>
        <v>Organisation</v>
      </c>
      <c r="B783" s="1758"/>
      <c r="C783" s="1758"/>
      <c r="D783" s="1758"/>
      <c r="E783" s="1756"/>
      <c r="F783" s="1592"/>
      <c r="G783" s="1714">
        <f t="shared" si="424"/>
        <v>0</v>
      </c>
      <c r="H783" s="1645"/>
      <c r="I783" s="1714">
        <f t="shared" si="425"/>
        <v>0</v>
      </c>
      <c r="J783" s="1646"/>
      <c r="K783" s="1646"/>
      <c r="L783" s="1592"/>
      <c r="M783" s="1597"/>
      <c r="N783" s="1597"/>
      <c r="O783" s="1646"/>
      <c r="P783" s="1647"/>
      <c r="Q783" s="1647"/>
      <c r="R783" s="1648"/>
      <c r="S783" s="1603"/>
      <c r="T783" s="1649"/>
      <c r="U783" s="1649"/>
      <c r="V783" s="1649"/>
      <c r="W783" s="1649"/>
      <c r="X783" s="1649"/>
      <c r="Y783" s="1649"/>
      <c r="Z783" s="1649"/>
      <c r="AA783" s="1649"/>
      <c r="AB783" s="1649"/>
      <c r="AC783" s="1649"/>
      <c r="AD783" s="1649"/>
      <c r="AE783" s="1649"/>
      <c r="AF783" s="1610">
        <f t="shared" si="404"/>
        <v>0</v>
      </c>
      <c r="AG783" s="1649"/>
      <c r="AH783" s="1649"/>
      <c r="AI783" s="1649"/>
      <c r="AJ783" s="1649"/>
      <c r="AK783" s="1649"/>
      <c r="AL783" s="1649"/>
      <c r="AM783" s="1649"/>
      <c r="AN783" s="1649"/>
      <c r="AO783" s="1649"/>
      <c r="AP783" s="1649"/>
      <c r="AQ783" s="1649"/>
      <c r="AR783" s="1709"/>
      <c r="AS783" s="1779">
        <f t="shared" si="405"/>
        <v>0</v>
      </c>
      <c r="AT783" s="1711">
        <f t="shared" si="426"/>
        <v>0</v>
      </c>
      <c r="AU783" s="1611">
        <f t="shared" si="406"/>
        <v>0</v>
      </c>
      <c r="AV783" s="1611">
        <f t="shared" si="407"/>
        <v>0</v>
      </c>
      <c r="AW783" s="1611">
        <f t="shared" si="408"/>
        <v>0</v>
      </c>
      <c r="AX783" s="1611">
        <f t="shared" si="409"/>
        <v>0</v>
      </c>
      <c r="AY783" s="1611">
        <f t="shared" si="410"/>
        <v>0</v>
      </c>
      <c r="AZ783" s="1611">
        <f t="shared" si="411"/>
        <v>0</v>
      </c>
      <c r="BA783" s="1611">
        <f t="shared" si="412"/>
        <v>0</v>
      </c>
      <c r="BB783" s="1611">
        <f t="shared" si="413"/>
        <v>0</v>
      </c>
      <c r="BC783" s="1611">
        <f t="shared" si="414"/>
        <v>0</v>
      </c>
      <c r="BD783" s="1611">
        <f t="shared" si="415"/>
        <v>0</v>
      </c>
      <c r="BE783" s="1611">
        <f t="shared" si="416"/>
        <v>0</v>
      </c>
      <c r="BF783" s="1611">
        <f t="shared" si="417"/>
        <v>0</v>
      </c>
      <c r="BG783" s="1611">
        <f t="shared" si="427"/>
        <v>0</v>
      </c>
      <c r="BH783" s="1611" t="str">
        <f t="shared" si="428"/>
        <v/>
      </c>
      <c r="BI783" s="1611" t="str">
        <f t="shared" si="429"/>
        <v/>
      </c>
      <c r="BJ783" s="1611" t="str">
        <f t="shared" si="418"/>
        <v/>
      </c>
      <c r="BK783" s="1611" t="str">
        <f t="shared" si="419"/>
        <v/>
      </c>
      <c r="BL783" s="1611" t="str">
        <f t="shared" ca="1" si="420"/>
        <v/>
      </c>
      <c r="BM783" s="1611" t="str">
        <f t="shared" si="430"/>
        <v/>
      </c>
      <c r="BN783" s="1611" t="str">
        <f t="shared" si="421"/>
        <v/>
      </c>
      <c r="BO783" s="1611" t="str">
        <f t="shared" si="422"/>
        <v/>
      </c>
      <c r="BP783" s="1611" t="str">
        <f t="shared" si="431"/>
        <v/>
      </c>
      <c r="BQ783" s="1611" t="str">
        <f t="shared" si="432"/>
        <v/>
      </c>
      <c r="BR783" s="1611" t="str">
        <f t="shared" si="433"/>
        <v/>
      </c>
      <c r="BS783" s="1611" t="str">
        <f t="shared" si="434"/>
        <v/>
      </c>
      <c r="BT783" s="1611" t="str">
        <f t="shared" si="435"/>
        <v/>
      </c>
      <c r="BU783" s="1731">
        <f t="shared" ca="1" si="436"/>
        <v>0</v>
      </c>
      <c r="BV783" s="1594"/>
      <c r="BW783" s="1594"/>
      <c r="BX783" s="1594"/>
      <c r="BY783" s="1594"/>
      <c r="BZ783" s="1594"/>
      <c r="CA783" s="1594"/>
      <c r="CB783" s="1594"/>
      <c r="CC783" s="1594"/>
      <c r="CD783" s="1594"/>
      <c r="CE783" s="1594"/>
      <c r="CF783" s="1594"/>
      <c r="CG783" s="1594"/>
      <c r="CH783" s="1594"/>
      <c r="CI783" s="1594"/>
      <c r="CJ783" s="1594"/>
      <c r="CK783" s="1594"/>
      <c r="CL783" s="1594"/>
      <c r="CM783" s="1594"/>
      <c r="CN783" s="1594"/>
      <c r="CO783" s="1594"/>
      <c r="CP783" s="1594"/>
      <c r="CQ783" s="1594"/>
      <c r="CR783" s="1594"/>
      <c r="CS783" s="1594"/>
      <c r="CT783" s="1594"/>
      <c r="CU783" s="1594"/>
      <c r="CV783" s="1594"/>
      <c r="CW783" s="1594"/>
      <c r="CX783" s="1594"/>
      <c r="CY783" s="1594"/>
      <c r="CZ783" s="1594"/>
      <c r="DA783" s="1594"/>
      <c r="DB783" s="1594"/>
      <c r="DC783" s="1594"/>
      <c r="DD783" s="1594"/>
      <c r="DE783" s="1594"/>
      <c r="DF783" s="1594"/>
      <c r="DG783" s="1594"/>
      <c r="DH783" s="1594"/>
      <c r="DI783" s="1594"/>
      <c r="DJ783" s="1594"/>
      <c r="DK783" s="1594"/>
      <c r="DL783" s="1594"/>
      <c r="DM783" s="1594"/>
      <c r="DN783" s="1594"/>
      <c r="DO783" s="1594"/>
      <c r="DP783" s="1594"/>
      <c r="DQ783" s="1594"/>
      <c r="DR783" s="1594"/>
      <c r="DS783" s="1594"/>
      <c r="DT783" s="1594"/>
      <c r="DU783" s="1594"/>
      <c r="DV783" s="1594"/>
      <c r="DW783" s="1594"/>
      <c r="DX783" s="1594"/>
      <c r="DY783" s="1594"/>
      <c r="DZ783" s="1594"/>
      <c r="EA783" s="1594"/>
      <c r="EB783" s="1594"/>
      <c r="EC783" s="1594"/>
      <c r="ED783" s="1594"/>
      <c r="EE783" s="1594"/>
      <c r="EF783" s="1594"/>
      <c r="EG783" s="1594"/>
      <c r="EH783" s="1594"/>
      <c r="EI783" s="1594"/>
      <c r="EJ783" s="1594"/>
      <c r="EK783" s="1594"/>
      <c r="EL783" s="1594"/>
      <c r="EM783" s="1594"/>
      <c r="EN783" s="1594"/>
      <c r="EO783" s="1594"/>
      <c r="EP783" s="1594"/>
      <c r="EQ783" s="1594"/>
      <c r="ER783" s="1594"/>
      <c r="ES783" s="1594"/>
    </row>
    <row r="784" spans="1:149" s="1595" customFormat="1" ht="12.5">
      <c r="A784" s="1644" t="str">
        <f t="shared" si="423"/>
        <v>Organisation</v>
      </c>
      <c r="B784" s="1758"/>
      <c r="C784" s="1758"/>
      <c r="D784" s="1758"/>
      <c r="E784" s="1756"/>
      <c r="F784" s="1592"/>
      <c r="G784" s="1714">
        <f t="shared" si="424"/>
        <v>0</v>
      </c>
      <c r="H784" s="1645"/>
      <c r="I784" s="1714">
        <f t="shared" si="425"/>
        <v>0</v>
      </c>
      <c r="J784" s="1646"/>
      <c r="K784" s="1646"/>
      <c r="L784" s="1592"/>
      <c r="M784" s="1597"/>
      <c r="N784" s="1597"/>
      <c r="O784" s="1646"/>
      <c r="P784" s="1647"/>
      <c r="Q784" s="1647"/>
      <c r="R784" s="1648"/>
      <c r="S784" s="1603"/>
      <c r="T784" s="1649"/>
      <c r="U784" s="1649"/>
      <c r="V784" s="1649"/>
      <c r="W784" s="1649"/>
      <c r="X784" s="1649"/>
      <c r="Y784" s="1649"/>
      <c r="Z784" s="1649"/>
      <c r="AA784" s="1649"/>
      <c r="AB784" s="1649"/>
      <c r="AC784" s="1649"/>
      <c r="AD784" s="1649"/>
      <c r="AE784" s="1649"/>
      <c r="AF784" s="1610">
        <f t="shared" si="404"/>
        <v>0</v>
      </c>
      <c r="AG784" s="1649"/>
      <c r="AH784" s="1649"/>
      <c r="AI784" s="1649"/>
      <c r="AJ784" s="1649"/>
      <c r="AK784" s="1649"/>
      <c r="AL784" s="1649"/>
      <c r="AM784" s="1649"/>
      <c r="AN784" s="1649"/>
      <c r="AO784" s="1649"/>
      <c r="AP784" s="1649"/>
      <c r="AQ784" s="1649"/>
      <c r="AR784" s="1709"/>
      <c r="AS784" s="1779">
        <f t="shared" si="405"/>
        <v>0</v>
      </c>
      <c r="AT784" s="1711">
        <f t="shared" si="426"/>
        <v>0</v>
      </c>
      <c r="AU784" s="1611">
        <f t="shared" si="406"/>
        <v>0</v>
      </c>
      <c r="AV784" s="1611">
        <f t="shared" si="407"/>
        <v>0</v>
      </c>
      <c r="AW784" s="1611">
        <f t="shared" si="408"/>
        <v>0</v>
      </c>
      <c r="AX784" s="1611">
        <f t="shared" si="409"/>
        <v>0</v>
      </c>
      <c r="AY784" s="1611">
        <f t="shared" si="410"/>
        <v>0</v>
      </c>
      <c r="AZ784" s="1611">
        <f t="shared" si="411"/>
        <v>0</v>
      </c>
      <c r="BA784" s="1611">
        <f t="shared" si="412"/>
        <v>0</v>
      </c>
      <c r="BB784" s="1611">
        <f t="shared" si="413"/>
        <v>0</v>
      </c>
      <c r="BC784" s="1611">
        <f t="shared" si="414"/>
        <v>0</v>
      </c>
      <c r="BD784" s="1611">
        <f t="shared" si="415"/>
        <v>0</v>
      </c>
      <c r="BE784" s="1611">
        <f t="shared" si="416"/>
        <v>0</v>
      </c>
      <c r="BF784" s="1611">
        <f t="shared" si="417"/>
        <v>0</v>
      </c>
      <c r="BG784" s="1611">
        <f t="shared" si="427"/>
        <v>0</v>
      </c>
      <c r="BH784" s="1611" t="str">
        <f t="shared" si="428"/>
        <v/>
      </c>
      <c r="BI784" s="1611" t="str">
        <f t="shared" si="429"/>
        <v/>
      </c>
      <c r="BJ784" s="1611" t="str">
        <f t="shared" si="418"/>
        <v/>
      </c>
      <c r="BK784" s="1611" t="str">
        <f t="shared" si="419"/>
        <v/>
      </c>
      <c r="BL784" s="1611" t="str">
        <f t="shared" ca="1" si="420"/>
        <v/>
      </c>
      <c r="BM784" s="1611" t="str">
        <f t="shared" si="430"/>
        <v/>
      </c>
      <c r="BN784" s="1611" t="str">
        <f t="shared" si="421"/>
        <v/>
      </c>
      <c r="BO784" s="1611" t="str">
        <f t="shared" si="422"/>
        <v/>
      </c>
      <c r="BP784" s="1611" t="str">
        <f t="shared" si="431"/>
        <v/>
      </c>
      <c r="BQ784" s="1611" t="str">
        <f t="shared" si="432"/>
        <v/>
      </c>
      <c r="BR784" s="1611" t="str">
        <f t="shared" si="433"/>
        <v/>
      </c>
      <c r="BS784" s="1611" t="str">
        <f t="shared" si="434"/>
        <v/>
      </c>
      <c r="BT784" s="1611" t="str">
        <f t="shared" si="435"/>
        <v/>
      </c>
      <c r="BU784" s="1731">
        <f t="shared" ca="1" si="436"/>
        <v>0</v>
      </c>
      <c r="BV784" s="1594"/>
      <c r="BW784" s="1594"/>
      <c r="BX784" s="1594"/>
      <c r="BY784" s="1594"/>
      <c r="BZ784" s="1594"/>
      <c r="CA784" s="1594"/>
      <c r="CB784" s="1594"/>
      <c r="CC784" s="1594"/>
      <c r="CD784" s="1594"/>
      <c r="CE784" s="1594"/>
      <c r="CF784" s="1594"/>
      <c r="CG784" s="1594"/>
      <c r="CH784" s="1594"/>
      <c r="CI784" s="1594"/>
      <c r="CJ784" s="1594"/>
      <c r="CK784" s="1594"/>
      <c r="CL784" s="1594"/>
      <c r="CM784" s="1594"/>
      <c r="CN784" s="1594"/>
      <c r="CO784" s="1594"/>
      <c r="CP784" s="1594"/>
      <c r="CQ784" s="1594"/>
      <c r="CR784" s="1594"/>
      <c r="CS784" s="1594"/>
      <c r="CT784" s="1594"/>
      <c r="CU784" s="1594"/>
      <c r="CV784" s="1594"/>
      <c r="CW784" s="1594"/>
      <c r="CX784" s="1594"/>
      <c r="CY784" s="1594"/>
      <c r="CZ784" s="1594"/>
      <c r="DA784" s="1594"/>
      <c r="DB784" s="1594"/>
      <c r="DC784" s="1594"/>
      <c r="DD784" s="1594"/>
      <c r="DE784" s="1594"/>
      <c r="DF784" s="1594"/>
      <c r="DG784" s="1594"/>
      <c r="DH784" s="1594"/>
      <c r="DI784" s="1594"/>
      <c r="DJ784" s="1594"/>
      <c r="DK784" s="1594"/>
      <c r="DL784" s="1594"/>
      <c r="DM784" s="1594"/>
      <c r="DN784" s="1594"/>
      <c r="DO784" s="1594"/>
      <c r="DP784" s="1594"/>
      <c r="DQ784" s="1594"/>
      <c r="DR784" s="1594"/>
      <c r="DS784" s="1594"/>
      <c r="DT784" s="1594"/>
      <c r="DU784" s="1594"/>
      <c r="DV784" s="1594"/>
      <c r="DW784" s="1594"/>
      <c r="DX784" s="1594"/>
      <c r="DY784" s="1594"/>
      <c r="DZ784" s="1594"/>
      <c r="EA784" s="1594"/>
      <c r="EB784" s="1594"/>
      <c r="EC784" s="1594"/>
      <c r="ED784" s="1594"/>
      <c r="EE784" s="1594"/>
      <c r="EF784" s="1594"/>
      <c r="EG784" s="1594"/>
      <c r="EH784" s="1594"/>
      <c r="EI784" s="1594"/>
      <c r="EJ784" s="1594"/>
      <c r="EK784" s="1594"/>
      <c r="EL784" s="1594"/>
      <c r="EM784" s="1594"/>
      <c r="EN784" s="1594"/>
      <c r="EO784" s="1594"/>
      <c r="EP784" s="1594"/>
      <c r="EQ784" s="1594"/>
      <c r="ER784" s="1594"/>
      <c r="ES784" s="1594"/>
    </row>
    <row r="785" spans="1:149" s="1595" customFormat="1" ht="12.5">
      <c r="A785" s="1644" t="str">
        <f t="shared" si="423"/>
        <v>Organisation</v>
      </c>
      <c r="B785" s="1758"/>
      <c r="C785" s="1758"/>
      <c r="D785" s="1758"/>
      <c r="E785" s="1756"/>
      <c r="F785" s="1592"/>
      <c r="G785" s="1714">
        <f t="shared" si="424"/>
        <v>0</v>
      </c>
      <c r="H785" s="1645"/>
      <c r="I785" s="1714">
        <f t="shared" si="425"/>
        <v>0</v>
      </c>
      <c r="J785" s="1646"/>
      <c r="K785" s="1646"/>
      <c r="L785" s="1592"/>
      <c r="M785" s="1597"/>
      <c r="N785" s="1597"/>
      <c r="O785" s="1646"/>
      <c r="P785" s="1647"/>
      <c r="Q785" s="1647"/>
      <c r="R785" s="1648"/>
      <c r="S785" s="1603"/>
      <c r="T785" s="1649"/>
      <c r="U785" s="1649"/>
      <c r="V785" s="1649"/>
      <c r="W785" s="1649"/>
      <c r="X785" s="1649"/>
      <c r="Y785" s="1649"/>
      <c r="Z785" s="1649"/>
      <c r="AA785" s="1649"/>
      <c r="AB785" s="1649"/>
      <c r="AC785" s="1649"/>
      <c r="AD785" s="1649"/>
      <c r="AE785" s="1649"/>
      <c r="AF785" s="1610">
        <f t="shared" si="404"/>
        <v>0</v>
      </c>
      <c r="AG785" s="1649"/>
      <c r="AH785" s="1649"/>
      <c r="AI785" s="1649"/>
      <c r="AJ785" s="1649"/>
      <c r="AK785" s="1649"/>
      <c r="AL785" s="1649"/>
      <c r="AM785" s="1649"/>
      <c r="AN785" s="1649"/>
      <c r="AO785" s="1649"/>
      <c r="AP785" s="1649"/>
      <c r="AQ785" s="1649"/>
      <c r="AR785" s="1709"/>
      <c r="AS785" s="1779">
        <f t="shared" si="405"/>
        <v>0</v>
      </c>
      <c r="AT785" s="1711">
        <f t="shared" si="426"/>
        <v>0</v>
      </c>
      <c r="AU785" s="1611">
        <f t="shared" si="406"/>
        <v>0</v>
      </c>
      <c r="AV785" s="1611">
        <f t="shared" si="407"/>
        <v>0</v>
      </c>
      <c r="AW785" s="1611">
        <f t="shared" si="408"/>
        <v>0</v>
      </c>
      <c r="AX785" s="1611">
        <f t="shared" si="409"/>
        <v>0</v>
      </c>
      <c r="AY785" s="1611">
        <f t="shared" si="410"/>
        <v>0</v>
      </c>
      <c r="AZ785" s="1611">
        <f t="shared" si="411"/>
        <v>0</v>
      </c>
      <c r="BA785" s="1611">
        <f t="shared" si="412"/>
        <v>0</v>
      </c>
      <c r="BB785" s="1611">
        <f t="shared" si="413"/>
        <v>0</v>
      </c>
      <c r="BC785" s="1611">
        <f t="shared" si="414"/>
        <v>0</v>
      </c>
      <c r="BD785" s="1611">
        <f t="shared" si="415"/>
        <v>0</v>
      </c>
      <c r="BE785" s="1611">
        <f t="shared" si="416"/>
        <v>0</v>
      </c>
      <c r="BF785" s="1611">
        <f t="shared" si="417"/>
        <v>0</v>
      </c>
      <c r="BG785" s="1611">
        <f t="shared" si="427"/>
        <v>0</v>
      </c>
      <c r="BH785" s="1611" t="str">
        <f t="shared" si="428"/>
        <v/>
      </c>
      <c r="BI785" s="1611" t="str">
        <f t="shared" si="429"/>
        <v/>
      </c>
      <c r="BJ785" s="1611" t="str">
        <f t="shared" si="418"/>
        <v/>
      </c>
      <c r="BK785" s="1611" t="str">
        <f t="shared" si="419"/>
        <v/>
      </c>
      <c r="BL785" s="1611" t="str">
        <f t="shared" ca="1" si="420"/>
        <v/>
      </c>
      <c r="BM785" s="1611" t="str">
        <f t="shared" si="430"/>
        <v/>
      </c>
      <c r="BN785" s="1611" t="str">
        <f t="shared" si="421"/>
        <v/>
      </c>
      <c r="BO785" s="1611" t="str">
        <f t="shared" si="422"/>
        <v/>
      </c>
      <c r="BP785" s="1611" t="str">
        <f t="shared" si="431"/>
        <v/>
      </c>
      <c r="BQ785" s="1611" t="str">
        <f t="shared" si="432"/>
        <v/>
      </c>
      <c r="BR785" s="1611" t="str">
        <f t="shared" si="433"/>
        <v/>
      </c>
      <c r="BS785" s="1611" t="str">
        <f t="shared" si="434"/>
        <v/>
      </c>
      <c r="BT785" s="1611" t="str">
        <f t="shared" si="435"/>
        <v/>
      </c>
      <c r="BU785" s="1731">
        <f t="shared" ca="1" si="436"/>
        <v>0</v>
      </c>
      <c r="BV785" s="1594"/>
      <c r="BW785" s="1594"/>
      <c r="BX785" s="1594"/>
      <c r="BY785" s="1594"/>
      <c r="BZ785" s="1594"/>
      <c r="CA785" s="1594"/>
      <c r="CB785" s="1594"/>
      <c r="CC785" s="1594"/>
      <c r="CD785" s="1594"/>
      <c r="CE785" s="1594"/>
      <c r="CF785" s="1594"/>
      <c r="CG785" s="1594"/>
      <c r="CH785" s="1594"/>
      <c r="CI785" s="1594"/>
      <c r="CJ785" s="1594"/>
      <c r="CK785" s="1594"/>
      <c r="CL785" s="1594"/>
      <c r="CM785" s="1594"/>
      <c r="CN785" s="1594"/>
      <c r="CO785" s="1594"/>
      <c r="CP785" s="1594"/>
      <c r="CQ785" s="1594"/>
      <c r="CR785" s="1594"/>
      <c r="CS785" s="1594"/>
      <c r="CT785" s="1594"/>
      <c r="CU785" s="1594"/>
      <c r="CV785" s="1594"/>
      <c r="CW785" s="1594"/>
      <c r="CX785" s="1594"/>
      <c r="CY785" s="1594"/>
      <c r="CZ785" s="1594"/>
      <c r="DA785" s="1594"/>
      <c r="DB785" s="1594"/>
      <c r="DC785" s="1594"/>
      <c r="DD785" s="1594"/>
      <c r="DE785" s="1594"/>
      <c r="DF785" s="1594"/>
      <c r="DG785" s="1594"/>
      <c r="DH785" s="1594"/>
      <c r="DI785" s="1594"/>
      <c r="DJ785" s="1594"/>
      <c r="DK785" s="1594"/>
      <c r="DL785" s="1594"/>
      <c r="DM785" s="1594"/>
      <c r="DN785" s="1594"/>
      <c r="DO785" s="1594"/>
      <c r="DP785" s="1594"/>
      <c r="DQ785" s="1594"/>
      <c r="DR785" s="1594"/>
      <c r="DS785" s="1594"/>
      <c r="DT785" s="1594"/>
      <c r="DU785" s="1594"/>
      <c r="DV785" s="1594"/>
      <c r="DW785" s="1594"/>
      <c r="DX785" s="1594"/>
      <c r="DY785" s="1594"/>
      <c r="DZ785" s="1594"/>
      <c r="EA785" s="1594"/>
      <c r="EB785" s="1594"/>
      <c r="EC785" s="1594"/>
      <c r="ED785" s="1594"/>
      <c r="EE785" s="1594"/>
      <c r="EF785" s="1594"/>
      <c r="EG785" s="1594"/>
      <c r="EH785" s="1594"/>
      <c r="EI785" s="1594"/>
      <c r="EJ785" s="1594"/>
      <c r="EK785" s="1594"/>
      <c r="EL785" s="1594"/>
      <c r="EM785" s="1594"/>
      <c r="EN785" s="1594"/>
      <c r="EO785" s="1594"/>
      <c r="EP785" s="1594"/>
      <c r="EQ785" s="1594"/>
      <c r="ER785" s="1594"/>
      <c r="ES785" s="1594"/>
    </row>
    <row r="786" spans="1:149" s="1595" customFormat="1" ht="12.5">
      <c r="A786" s="1644" t="str">
        <f t="shared" si="423"/>
        <v>Organisation</v>
      </c>
      <c r="B786" s="1763"/>
      <c r="C786" s="1763"/>
      <c r="D786" s="1763"/>
      <c r="E786" s="1766"/>
      <c r="F786" s="1592"/>
      <c r="G786" s="1714">
        <f t="shared" si="424"/>
        <v>0</v>
      </c>
      <c r="H786" s="1645"/>
      <c r="I786" s="1714">
        <f t="shared" si="425"/>
        <v>0</v>
      </c>
      <c r="J786" s="1654"/>
      <c r="K786" s="1654"/>
      <c r="L786" s="1592"/>
      <c r="M786" s="1599"/>
      <c r="N786" s="1599"/>
      <c r="O786" s="1646"/>
      <c r="P786" s="1647"/>
      <c r="Q786" s="1647"/>
      <c r="R786" s="1648"/>
      <c r="S786" s="1603"/>
      <c r="T786" s="1649"/>
      <c r="U786" s="1649"/>
      <c r="V786" s="1649"/>
      <c r="W786" s="1649"/>
      <c r="X786" s="1649"/>
      <c r="Y786" s="1649"/>
      <c r="Z786" s="1649"/>
      <c r="AA786" s="1649"/>
      <c r="AB786" s="1649"/>
      <c r="AC786" s="1649"/>
      <c r="AD786" s="1649"/>
      <c r="AE786" s="1649"/>
      <c r="AF786" s="1610">
        <f t="shared" si="404"/>
        <v>0</v>
      </c>
      <c r="AG786" s="1649"/>
      <c r="AH786" s="1649"/>
      <c r="AI786" s="1649"/>
      <c r="AJ786" s="1649"/>
      <c r="AK786" s="1649"/>
      <c r="AL786" s="1649"/>
      <c r="AM786" s="1649"/>
      <c r="AN786" s="1649"/>
      <c r="AO786" s="1649"/>
      <c r="AP786" s="1649"/>
      <c r="AQ786" s="1649"/>
      <c r="AR786" s="1709"/>
      <c r="AS786" s="1779">
        <f t="shared" si="405"/>
        <v>0</v>
      </c>
      <c r="AT786" s="1711">
        <f t="shared" si="426"/>
        <v>0</v>
      </c>
      <c r="AU786" s="1611">
        <f t="shared" si="406"/>
        <v>0</v>
      </c>
      <c r="AV786" s="1611">
        <f t="shared" si="407"/>
        <v>0</v>
      </c>
      <c r="AW786" s="1611">
        <f t="shared" si="408"/>
        <v>0</v>
      </c>
      <c r="AX786" s="1611">
        <f t="shared" si="409"/>
        <v>0</v>
      </c>
      <c r="AY786" s="1611">
        <f t="shared" si="410"/>
        <v>0</v>
      </c>
      <c r="AZ786" s="1611">
        <f t="shared" si="411"/>
        <v>0</v>
      </c>
      <c r="BA786" s="1611">
        <f t="shared" si="412"/>
        <v>0</v>
      </c>
      <c r="BB786" s="1611">
        <f t="shared" si="413"/>
        <v>0</v>
      </c>
      <c r="BC786" s="1611">
        <f t="shared" si="414"/>
        <v>0</v>
      </c>
      <c r="BD786" s="1611">
        <f t="shared" si="415"/>
        <v>0</v>
      </c>
      <c r="BE786" s="1611">
        <f t="shared" si="416"/>
        <v>0</v>
      </c>
      <c r="BF786" s="1611">
        <f t="shared" si="417"/>
        <v>0</v>
      </c>
      <c r="BG786" s="1611">
        <f t="shared" si="427"/>
        <v>0</v>
      </c>
      <c r="BH786" s="1611" t="str">
        <f t="shared" si="428"/>
        <v/>
      </c>
      <c r="BI786" s="1611" t="str">
        <f t="shared" si="429"/>
        <v/>
      </c>
      <c r="BJ786" s="1611" t="str">
        <f t="shared" si="418"/>
        <v/>
      </c>
      <c r="BK786" s="1611" t="str">
        <f t="shared" si="419"/>
        <v/>
      </c>
      <c r="BL786" s="1611" t="str">
        <f t="shared" ca="1" si="420"/>
        <v/>
      </c>
      <c r="BM786" s="1611" t="str">
        <f t="shared" si="430"/>
        <v/>
      </c>
      <c r="BN786" s="1611" t="str">
        <f t="shared" si="421"/>
        <v/>
      </c>
      <c r="BO786" s="1611" t="str">
        <f t="shared" si="422"/>
        <v/>
      </c>
      <c r="BP786" s="1611" t="str">
        <f t="shared" si="431"/>
        <v/>
      </c>
      <c r="BQ786" s="1611" t="str">
        <f t="shared" si="432"/>
        <v/>
      </c>
      <c r="BR786" s="1611" t="str">
        <f t="shared" si="433"/>
        <v/>
      </c>
      <c r="BS786" s="1611" t="str">
        <f t="shared" si="434"/>
        <v/>
      </c>
      <c r="BT786" s="1611" t="str">
        <f t="shared" si="435"/>
        <v/>
      </c>
      <c r="BU786" s="1731">
        <f t="shared" ca="1" si="436"/>
        <v>0</v>
      </c>
      <c r="BV786" s="1594"/>
      <c r="BW786" s="1594"/>
      <c r="BX786" s="1594"/>
      <c r="BY786" s="1594"/>
      <c r="BZ786" s="1594"/>
      <c r="CA786" s="1594"/>
      <c r="CB786" s="1594"/>
      <c r="CC786" s="1594"/>
      <c r="CD786" s="1594"/>
      <c r="CE786" s="1594"/>
      <c r="CF786" s="1594"/>
      <c r="CG786" s="1594"/>
      <c r="CH786" s="1594"/>
      <c r="CI786" s="1594"/>
      <c r="CJ786" s="1594"/>
      <c r="CK786" s="1594"/>
      <c r="CL786" s="1594"/>
      <c r="CM786" s="1594"/>
      <c r="CN786" s="1594"/>
      <c r="CO786" s="1594"/>
      <c r="CP786" s="1594"/>
      <c r="CQ786" s="1594"/>
      <c r="CR786" s="1594"/>
      <c r="CS786" s="1594"/>
      <c r="CT786" s="1594"/>
      <c r="CU786" s="1594"/>
      <c r="CV786" s="1594"/>
      <c r="CW786" s="1594"/>
      <c r="CX786" s="1594"/>
      <c r="CY786" s="1594"/>
      <c r="CZ786" s="1594"/>
      <c r="DA786" s="1594"/>
      <c r="DB786" s="1594"/>
      <c r="DC786" s="1594"/>
      <c r="DD786" s="1594"/>
      <c r="DE786" s="1594"/>
      <c r="DF786" s="1594"/>
      <c r="DG786" s="1594"/>
      <c r="DH786" s="1594"/>
      <c r="DI786" s="1594"/>
      <c r="DJ786" s="1594"/>
      <c r="DK786" s="1594"/>
      <c r="DL786" s="1594"/>
      <c r="DM786" s="1594"/>
      <c r="DN786" s="1594"/>
      <c r="DO786" s="1594"/>
      <c r="DP786" s="1594"/>
      <c r="DQ786" s="1594"/>
      <c r="DR786" s="1594"/>
      <c r="DS786" s="1594"/>
      <c r="DT786" s="1594"/>
      <c r="DU786" s="1594"/>
      <c r="DV786" s="1594"/>
      <c r="DW786" s="1594"/>
      <c r="DX786" s="1594"/>
      <c r="DY786" s="1594"/>
      <c r="DZ786" s="1594"/>
      <c r="EA786" s="1594"/>
      <c r="EB786" s="1594"/>
      <c r="EC786" s="1594"/>
      <c r="ED786" s="1594"/>
      <c r="EE786" s="1594"/>
      <c r="EF786" s="1594"/>
      <c r="EG786" s="1594"/>
      <c r="EH786" s="1594"/>
      <c r="EI786" s="1594"/>
      <c r="EJ786" s="1594"/>
      <c r="EK786" s="1594"/>
      <c r="EL786" s="1594"/>
      <c r="EM786" s="1594"/>
      <c r="EN786" s="1594"/>
      <c r="EO786" s="1594"/>
      <c r="EP786" s="1594"/>
      <c r="EQ786" s="1594"/>
      <c r="ER786" s="1594"/>
      <c r="ES786" s="1594"/>
    </row>
    <row r="787" spans="1:149" s="1595" customFormat="1" ht="12.5">
      <c r="A787" s="1644" t="str">
        <f t="shared" si="423"/>
        <v>Organisation</v>
      </c>
      <c r="B787" s="1758"/>
      <c r="C787" s="1758"/>
      <c r="D787" s="1758"/>
      <c r="E787" s="1671"/>
      <c r="F787" s="1592"/>
      <c r="G787" s="1714">
        <f t="shared" si="424"/>
        <v>0</v>
      </c>
      <c r="H787" s="1645"/>
      <c r="I787" s="1714">
        <f t="shared" si="425"/>
        <v>0</v>
      </c>
      <c r="J787" s="1646"/>
      <c r="K787" s="1646"/>
      <c r="L787" s="1592"/>
      <c r="M787" s="1597"/>
      <c r="N787" s="1597"/>
      <c r="O787" s="1646"/>
      <c r="P787" s="1647"/>
      <c r="Q787" s="1647"/>
      <c r="R787" s="1648"/>
      <c r="S787" s="1603"/>
      <c r="T787" s="1649"/>
      <c r="U787" s="1649"/>
      <c r="V787" s="1649"/>
      <c r="W787" s="1649"/>
      <c r="X787" s="1649"/>
      <c r="Y787" s="1649"/>
      <c r="Z787" s="1649"/>
      <c r="AA787" s="1649"/>
      <c r="AB787" s="1649"/>
      <c r="AC787" s="1649"/>
      <c r="AD787" s="1649"/>
      <c r="AE787" s="1649"/>
      <c r="AF787" s="1610">
        <f t="shared" si="404"/>
        <v>0</v>
      </c>
      <c r="AG787" s="1649"/>
      <c r="AH787" s="1649"/>
      <c r="AI787" s="1649"/>
      <c r="AJ787" s="1649"/>
      <c r="AK787" s="1649"/>
      <c r="AL787" s="1649"/>
      <c r="AM787" s="1649"/>
      <c r="AN787" s="1649"/>
      <c r="AO787" s="1649"/>
      <c r="AP787" s="1649"/>
      <c r="AQ787" s="1649"/>
      <c r="AR787" s="1709"/>
      <c r="AS787" s="1779">
        <f t="shared" si="405"/>
        <v>0</v>
      </c>
      <c r="AT787" s="1711">
        <f t="shared" si="426"/>
        <v>0</v>
      </c>
      <c r="AU787" s="1611">
        <f t="shared" si="406"/>
        <v>0</v>
      </c>
      <c r="AV787" s="1611">
        <f t="shared" si="407"/>
        <v>0</v>
      </c>
      <c r="AW787" s="1611">
        <f t="shared" si="408"/>
        <v>0</v>
      </c>
      <c r="AX787" s="1611">
        <f t="shared" si="409"/>
        <v>0</v>
      </c>
      <c r="AY787" s="1611">
        <f t="shared" si="410"/>
        <v>0</v>
      </c>
      <c r="AZ787" s="1611">
        <f t="shared" si="411"/>
        <v>0</v>
      </c>
      <c r="BA787" s="1611">
        <f t="shared" si="412"/>
        <v>0</v>
      </c>
      <c r="BB787" s="1611">
        <f t="shared" si="413"/>
        <v>0</v>
      </c>
      <c r="BC787" s="1611">
        <f t="shared" si="414"/>
        <v>0</v>
      </c>
      <c r="BD787" s="1611">
        <f t="shared" si="415"/>
        <v>0</v>
      </c>
      <c r="BE787" s="1611">
        <f t="shared" si="416"/>
        <v>0</v>
      </c>
      <c r="BF787" s="1611">
        <f t="shared" si="417"/>
        <v>0</v>
      </c>
      <c r="BG787" s="1611">
        <f t="shared" si="427"/>
        <v>0</v>
      </c>
      <c r="BH787" s="1611" t="str">
        <f t="shared" si="428"/>
        <v/>
      </c>
      <c r="BI787" s="1611" t="str">
        <f t="shared" si="429"/>
        <v/>
      </c>
      <c r="BJ787" s="1611" t="str">
        <f t="shared" si="418"/>
        <v/>
      </c>
      <c r="BK787" s="1611" t="str">
        <f t="shared" si="419"/>
        <v/>
      </c>
      <c r="BL787" s="1611" t="str">
        <f t="shared" ca="1" si="420"/>
        <v/>
      </c>
      <c r="BM787" s="1611" t="str">
        <f t="shared" si="430"/>
        <v/>
      </c>
      <c r="BN787" s="1611" t="str">
        <f t="shared" si="421"/>
        <v/>
      </c>
      <c r="BO787" s="1611" t="str">
        <f t="shared" si="422"/>
        <v/>
      </c>
      <c r="BP787" s="1611" t="str">
        <f t="shared" si="431"/>
        <v/>
      </c>
      <c r="BQ787" s="1611" t="str">
        <f t="shared" si="432"/>
        <v/>
      </c>
      <c r="BR787" s="1611" t="str">
        <f t="shared" si="433"/>
        <v/>
      </c>
      <c r="BS787" s="1611" t="str">
        <f t="shared" si="434"/>
        <v/>
      </c>
      <c r="BT787" s="1611" t="str">
        <f t="shared" si="435"/>
        <v/>
      </c>
      <c r="BU787" s="1731">
        <f t="shared" ca="1" si="436"/>
        <v>0</v>
      </c>
      <c r="BV787" s="1594"/>
      <c r="BW787" s="1594"/>
      <c r="BX787" s="1594"/>
      <c r="BY787" s="1594"/>
      <c r="BZ787" s="1594"/>
      <c r="CA787" s="1594"/>
      <c r="CB787" s="1594"/>
      <c r="CC787" s="1594"/>
      <c r="CD787" s="1594"/>
      <c r="CE787" s="1594"/>
      <c r="CF787" s="1594"/>
      <c r="CG787" s="1594"/>
      <c r="CH787" s="1594"/>
      <c r="CI787" s="1594"/>
      <c r="CJ787" s="1594"/>
      <c r="CK787" s="1594"/>
      <c r="CL787" s="1594"/>
      <c r="CM787" s="1594"/>
      <c r="CN787" s="1594"/>
      <c r="CO787" s="1594"/>
      <c r="CP787" s="1594"/>
      <c r="CQ787" s="1594"/>
      <c r="CR787" s="1594"/>
      <c r="CS787" s="1594"/>
      <c r="CT787" s="1594"/>
      <c r="CU787" s="1594"/>
      <c r="CV787" s="1594"/>
      <c r="CW787" s="1594"/>
      <c r="CX787" s="1594"/>
      <c r="CY787" s="1594"/>
      <c r="CZ787" s="1594"/>
      <c r="DA787" s="1594"/>
      <c r="DB787" s="1594"/>
      <c r="DC787" s="1594"/>
      <c r="DD787" s="1594"/>
      <c r="DE787" s="1594"/>
      <c r="DF787" s="1594"/>
      <c r="DG787" s="1594"/>
      <c r="DH787" s="1594"/>
      <c r="DI787" s="1594"/>
      <c r="DJ787" s="1594"/>
      <c r="DK787" s="1594"/>
      <c r="DL787" s="1594"/>
      <c r="DM787" s="1594"/>
      <c r="DN787" s="1594"/>
      <c r="DO787" s="1594"/>
      <c r="DP787" s="1594"/>
      <c r="DQ787" s="1594"/>
      <c r="DR787" s="1594"/>
      <c r="DS787" s="1594"/>
      <c r="DT787" s="1594"/>
      <c r="DU787" s="1594"/>
      <c r="DV787" s="1594"/>
      <c r="DW787" s="1594"/>
      <c r="DX787" s="1594"/>
      <c r="DY787" s="1594"/>
      <c r="DZ787" s="1594"/>
      <c r="EA787" s="1594"/>
      <c r="EB787" s="1594"/>
      <c r="EC787" s="1594"/>
      <c r="ED787" s="1594"/>
      <c r="EE787" s="1594"/>
      <c r="EF787" s="1594"/>
      <c r="EG787" s="1594"/>
      <c r="EH787" s="1594"/>
      <c r="EI787" s="1594"/>
      <c r="EJ787" s="1594"/>
      <c r="EK787" s="1594"/>
      <c r="EL787" s="1594"/>
      <c r="EM787" s="1594"/>
      <c r="EN787" s="1594"/>
      <c r="EO787" s="1594"/>
      <c r="EP787" s="1594"/>
      <c r="EQ787" s="1594"/>
      <c r="ER787" s="1594"/>
      <c r="ES787" s="1594"/>
    </row>
    <row r="788" spans="1:149" s="1595" customFormat="1" ht="12.5">
      <c r="A788" s="1644" t="str">
        <f t="shared" si="423"/>
        <v>Organisation</v>
      </c>
      <c r="B788" s="1758"/>
      <c r="C788" s="1758"/>
      <c r="D788" s="1758"/>
      <c r="E788" s="1671"/>
      <c r="F788" s="1592"/>
      <c r="G788" s="1714">
        <f t="shared" si="424"/>
        <v>0</v>
      </c>
      <c r="H788" s="1645"/>
      <c r="I788" s="1714">
        <f t="shared" si="425"/>
        <v>0</v>
      </c>
      <c r="J788" s="1646"/>
      <c r="K788" s="1646"/>
      <c r="L788" s="1592"/>
      <c r="M788" s="1597"/>
      <c r="N788" s="1597"/>
      <c r="O788" s="1646"/>
      <c r="P788" s="1647"/>
      <c r="Q788" s="1647"/>
      <c r="R788" s="1648"/>
      <c r="S788" s="1603"/>
      <c r="T788" s="1649"/>
      <c r="U788" s="1649"/>
      <c r="V788" s="1649"/>
      <c r="W788" s="1649"/>
      <c r="X788" s="1649"/>
      <c r="Y788" s="1649"/>
      <c r="Z788" s="1649"/>
      <c r="AA788" s="1649"/>
      <c r="AB788" s="1649"/>
      <c r="AC788" s="1649"/>
      <c r="AD788" s="1649"/>
      <c r="AE788" s="1649"/>
      <c r="AF788" s="1610">
        <f t="shared" si="404"/>
        <v>0</v>
      </c>
      <c r="AG788" s="1649"/>
      <c r="AH788" s="1649"/>
      <c r="AI788" s="1649"/>
      <c r="AJ788" s="1649"/>
      <c r="AK788" s="1649"/>
      <c r="AL788" s="1649"/>
      <c r="AM788" s="1649"/>
      <c r="AN788" s="1649"/>
      <c r="AO788" s="1649"/>
      <c r="AP788" s="1649"/>
      <c r="AQ788" s="1649"/>
      <c r="AR788" s="1709"/>
      <c r="AS788" s="1779">
        <f t="shared" si="405"/>
        <v>0</v>
      </c>
      <c r="AT788" s="1711">
        <f t="shared" si="426"/>
        <v>0</v>
      </c>
      <c r="AU788" s="1611">
        <f t="shared" si="406"/>
        <v>0</v>
      </c>
      <c r="AV788" s="1611">
        <f t="shared" si="407"/>
        <v>0</v>
      </c>
      <c r="AW788" s="1611">
        <f t="shared" si="408"/>
        <v>0</v>
      </c>
      <c r="AX788" s="1611">
        <f t="shared" si="409"/>
        <v>0</v>
      </c>
      <c r="AY788" s="1611">
        <f t="shared" si="410"/>
        <v>0</v>
      </c>
      <c r="AZ788" s="1611">
        <f t="shared" si="411"/>
        <v>0</v>
      </c>
      <c r="BA788" s="1611">
        <f t="shared" si="412"/>
        <v>0</v>
      </c>
      <c r="BB788" s="1611">
        <f t="shared" si="413"/>
        <v>0</v>
      </c>
      <c r="BC788" s="1611">
        <f t="shared" si="414"/>
        <v>0</v>
      </c>
      <c r="BD788" s="1611">
        <f t="shared" si="415"/>
        <v>0</v>
      </c>
      <c r="BE788" s="1611">
        <f t="shared" si="416"/>
        <v>0</v>
      </c>
      <c r="BF788" s="1611">
        <f t="shared" si="417"/>
        <v>0</v>
      </c>
      <c r="BG788" s="1611">
        <f t="shared" si="427"/>
        <v>0</v>
      </c>
      <c r="BH788" s="1611" t="str">
        <f t="shared" si="428"/>
        <v/>
      </c>
      <c r="BI788" s="1611" t="str">
        <f t="shared" si="429"/>
        <v/>
      </c>
      <c r="BJ788" s="1611" t="str">
        <f t="shared" si="418"/>
        <v/>
      </c>
      <c r="BK788" s="1611" t="str">
        <f t="shared" si="419"/>
        <v/>
      </c>
      <c r="BL788" s="1611" t="str">
        <f t="shared" ca="1" si="420"/>
        <v/>
      </c>
      <c r="BM788" s="1611" t="str">
        <f t="shared" si="430"/>
        <v/>
      </c>
      <c r="BN788" s="1611" t="str">
        <f t="shared" si="421"/>
        <v/>
      </c>
      <c r="BO788" s="1611" t="str">
        <f t="shared" si="422"/>
        <v/>
      </c>
      <c r="BP788" s="1611" t="str">
        <f t="shared" si="431"/>
        <v/>
      </c>
      <c r="BQ788" s="1611" t="str">
        <f t="shared" si="432"/>
        <v/>
      </c>
      <c r="BR788" s="1611" t="str">
        <f t="shared" si="433"/>
        <v/>
      </c>
      <c r="BS788" s="1611" t="str">
        <f t="shared" si="434"/>
        <v/>
      </c>
      <c r="BT788" s="1611" t="str">
        <f t="shared" si="435"/>
        <v/>
      </c>
      <c r="BU788" s="1731">
        <f t="shared" ca="1" si="436"/>
        <v>0</v>
      </c>
      <c r="BV788" s="1594"/>
      <c r="BW788" s="1594"/>
      <c r="BX788" s="1594"/>
      <c r="BY788" s="1594"/>
      <c r="BZ788" s="1594"/>
      <c r="CA788" s="1594"/>
      <c r="CB788" s="1594"/>
      <c r="CC788" s="1594"/>
      <c r="CD788" s="1594"/>
      <c r="CE788" s="1594"/>
      <c r="CF788" s="1594"/>
      <c r="CG788" s="1594"/>
      <c r="CH788" s="1594"/>
      <c r="CI788" s="1594"/>
      <c r="CJ788" s="1594"/>
      <c r="CK788" s="1594"/>
      <c r="CL788" s="1594"/>
      <c r="CM788" s="1594"/>
      <c r="CN788" s="1594"/>
      <c r="CO788" s="1594"/>
      <c r="CP788" s="1594"/>
      <c r="CQ788" s="1594"/>
      <c r="CR788" s="1594"/>
      <c r="CS788" s="1594"/>
      <c r="CT788" s="1594"/>
      <c r="CU788" s="1594"/>
      <c r="CV788" s="1594"/>
      <c r="CW788" s="1594"/>
      <c r="CX788" s="1594"/>
      <c r="CY788" s="1594"/>
      <c r="CZ788" s="1594"/>
      <c r="DA788" s="1594"/>
      <c r="DB788" s="1594"/>
      <c r="DC788" s="1594"/>
      <c r="DD788" s="1594"/>
      <c r="DE788" s="1594"/>
      <c r="DF788" s="1594"/>
      <c r="DG788" s="1594"/>
      <c r="DH788" s="1594"/>
      <c r="DI788" s="1594"/>
      <c r="DJ788" s="1594"/>
      <c r="DK788" s="1594"/>
      <c r="DL788" s="1594"/>
      <c r="DM788" s="1594"/>
      <c r="DN788" s="1594"/>
      <c r="DO788" s="1594"/>
      <c r="DP788" s="1594"/>
      <c r="DQ788" s="1594"/>
      <c r="DR788" s="1594"/>
      <c r="DS788" s="1594"/>
      <c r="DT788" s="1594"/>
      <c r="DU788" s="1594"/>
      <c r="DV788" s="1594"/>
      <c r="DW788" s="1594"/>
      <c r="DX788" s="1594"/>
      <c r="DY788" s="1594"/>
      <c r="DZ788" s="1594"/>
      <c r="EA788" s="1594"/>
      <c r="EB788" s="1594"/>
      <c r="EC788" s="1594"/>
      <c r="ED788" s="1594"/>
      <c r="EE788" s="1594"/>
      <c r="EF788" s="1594"/>
      <c r="EG788" s="1594"/>
      <c r="EH788" s="1594"/>
      <c r="EI788" s="1594"/>
      <c r="EJ788" s="1594"/>
      <c r="EK788" s="1594"/>
      <c r="EL788" s="1594"/>
      <c r="EM788" s="1594"/>
      <c r="EN788" s="1594"/>
      <c r="EO788" s="1594"/>
      <c r="EP788" s="1594"/>
      <c r="EQ788" s="1594"/>
      <c r="ER788" s="1594"/>
      <c r="ES788" s="1594"/>
    </row>
    <row r="789" spans="1:149" s="1595" customFormat="1" ht="12.5">
      <c r="A789" s="1644" t="str">
        <f t="shared" si="423"/>
        <v>Organisation</v>
      </c>
      <c r="B789" s="1758"/>
      <c r="C789" s="1758"/>
      <c r="D789" s="1758"/>
      <c r="E789" s="1671"/>
      <c r="F789" s="1592"/>
      <c r="G789" s="1714">
        <f t="shared" si="424"/>
        <v>0</v>
      </c>
      <c r="H789" s="1645"/>
      <c r="I789" s="1714">
        <f t="shared" si="425"/>
        <v>0</v>
      </c>
      <c r="J789" s="1646"/>
      <c r="K789" s="1646"/>
      <c r="L789" s="1592"/>
      <c r="M789" s="1597"/>
      <c r="N789" s="1597"/>
      <c r="O789" s="1646"/>
      <c r="P789" s="1647"/>
      <c r="Q789" s="1647"/>
      <c r="R789" s="1648"/>
      <c r="S789" s="1603"/>
      <c r="T789" s="1649"/>
      <c r="U789" s="1649"/>
      <c r="V789" s="1649"/>
      <c r="W789" s="1649"/>
      <c r="X789" s="1649"/>
      <c r="Y789" s="1649"/>
      <c r="Z789" s="1649"/>
      <c r="AA789" s="1649"/>
      <c r="AB789" s="1649"/>
      <c r="AC789" s="1649"/>
      <c r="AD789" s="1649"/>
      <c r="AE789" s="1649"/>
      <c r="AF789" s="1610">
        <f t="shared" si="404"/>
        <v>0</v>
      </c>
      <c r="AG789" s="1649"/>
      <c r="AH789" s="1649"/>
      <c r="AI789" s="1649"/>
      <c r="AJ789" s="1649"/>
      <c r="AK789" s="1649"/>
      <c r="AL789" s="1649"/>
      <c r="AM789" s="1649"/>
      <c r="AN789" s="1649"/>
      <c r="AO789" s="1649"/>
      <c r="AP789" s="1649"/>
      <c r="AQ789" s="1649"/>
      <c r="AR789" s="1709"/>
      <c r="AS789" s="1779">
        <f t="shared" si="405"/>
        <v>0</v>
      </c>
      <c r="AT789" s="1711">
        <f t="shared" si="426"/>
        <v>0</v>
      </c>
      <c r="AU789" s="1611">
        <f t="shared" si="406"/>
        <v>0</v>
      </c>
      <c r="AV789" s="1611">
        <f t="shared" si="407"/>
        <v>0</v>
      </c>
      <c r="AW789" s="1611">
        <f t="shared" si="408"/>
        <v>0</v>
      </c>
      <c r="AX789" s="1611">
        <f t="shared" si="409"/>
        <v>0</v>
      </c>
      <c r="AY789" s="1611">
        <f t="shared" si="410"/>
        <v>0</v>
      </c>
      <c r="AZ789" s="1611">
        <f t="shared" si="411"/>
        <v>0</v>
      </c>
      <c r="BA789" s="1611">
        <f t="shared" si="412"/>
        <v>0</v>
      </c>
      <c r="BB789" s="1611">
        <f t="shared" si="413"/>
        <v>0</v>
      </c>
      <c r="BC789" s="1611">
        <f t="shared" si="414"/>
        <v>0</v>
      </c>
      <c r="BD789" s="1611">
        <f t="shared" si="415"/>
        <v>0</v>
      </c>
      <c r="BE789" s="1611">
        <f t="shared" si="416"/>
        <v>0</v>
      </c>
      <c r="BF789" s="1611">
        <f t="shared" si="417"/>
        <v>0</v>
      </c>
      <c r="BG789" s="1611">
        <f t="shared" si="427"/>
        <v>0</v>
      </c>
      <c r="BH789" s="1611" t="str">
        <f t="shared" si="428"/>
        <v/>
      </c>
      <c r="BI789" s="1611" t="str">
        <f t="shared" si="429"/>
        <v/>
      </c>
      <c r="BJ789" s="1611" t="str">
        <f t="shared" si="418"/>
        <v/>
      </c>
      <c r="BK789" s="1611" t="str">
        <f t="shared" si="419"/>
        <v/>
      </c>
      <c r="BL789" s="1611" t="str">
        <f t="shared" ca="1" si="420"/>
        <v/>
      </c>
      <c r="BM789" s="1611" t="str">
        <f t="shared" si="430"/>
        <v/>
      </c>
      <c r="BN789" s="1611" t="str">
        <f t="shared" si="421"/>
        <v/>
      </c>
      <c r="BO789" s="1611" t="str">
        <f t="shared" si="422"/>
        <v/>
      </c>
      <c r="BP789" s="1611" t="str">
        <f t="shared" si="431"/>
        <v/>
      </c>
      <c r="BQ789" s="1611" t="str">
        <f t="shared" si="432"/>
        <v/>
      </c>
      <c r="BR789" s="1611" t="str">
        <f t="shared" si="433"/>
        <v/>
      </c>
      <c r="BS789" s="1611" t="str">
        <f t="shared" si="434"/>
        <v/>
      </c>
      <c r="BT789" s="1611" t="str">
        <f t="shared" si="435"/>
        <v/>
      </c>
      <c r="BU789" s="1731">
        <f t="shared" ca="1" si="436"/>
        <v>0</v>
      </c>
      <c r="BV789" s="1594"/>
      <c r="BW789" s="1594"/>
      <c r="BX789" s="1594"/>
      <c r="BY789" s="1594"/>
      <c r="BZ789" s="1594"/>
      <c r="CA789" s="1594"/>
      <c r="CB789" s="1594"/>
      <c r="CC789" s="1594"/>
      <c r="CD789" s="1594"/>
      <c r="CE789" s="1594"/>
      <c r="CF789" s="1594"/>
      <c r="CG789" s="1594"/>
      <c r="CH789" s="1594"/>
      <c r="CI789" s="1594"/>
      <c r="CJ789" s="1594"/>
      <c r="CK789" s="1594"/>
      <c r="CL789" s="1594"/>
      <c r="CM789" s="1594"/>
      <c r="CN789" s="1594"/>
      <c r="CO789" s="1594"/>
      <c r="CP789" s="1594"/>
      <c r="CQ789" s="1594"/>
      <c r="CR789" s="1594"/>
      <c r="CS789" s="1594"/>
      <c r="CT789" s="1594"/>
      <c r="CU789" s="1594"/>
      <c r="CV789" s="1594"/>
      <c r="CW789" s="1594"/>
      <c r="CX789" s="1594"/>
      <c r="CY789" s="1594"/>
      <c r="CZ789" s="1594"/>
      <c r="DA789" s="1594"/>
      <c r="DB789" s="1594"/>
      <c r="DC789" s="1594"/>
      <c r="DD789" s="1594"/>
      <c r="DE789" s="1594"/>
      <c r="DF789" s="1594"/>
      <c r="DG789" s="1594"/>
      <c r="DH789" s="1594"/>
      <c r="DI789" s="1594"/>
      <c r="DJ789" s="1594"/>
      <c r="DK789" s="1594"/>
      <c r="DL789" s="1594"/>
      <c r="DM789" s="1594"/>
      <c r="DN789" s="1594"/>
      <c r="DO789" s="1594"/>
      <c r="DP789" s="1594"/>
      <c r="DQ789" s="1594"/>
      <c r="DR789" s="1594"/>
      <c r="DS789" s="1594"/>
      <c r="DT789" s="1594"/>
      <c r="DU789" s="1594"/>
      <c r="DV789" s="1594"/>
      <c r="DW789" s="1594"/>
      <c r="DX789" s="1594"/>
      <c r="DY789" s="1594"/>
      <c r="DZ789" s="1594"/>
      <c r="EA789" s="1594"/>
      <c r="EB789" s="1594"/>
      <c r="EC789" s="1594"/>
      <c r="ED789" s="1594"/>
      <c r="EE789" s="1594"/>
      <c r="EF789" s="1594"/>
      <c r="EG789" s="1594"/>
      <c r="EH789" s="1594"/>
      <c r="EI789" s="1594"/>
      <c r="EJ789" s="1594"/>
      <c r="EK789" s="1594"/>
      <c r="EL789" s="1594"/>
      <c r="EM789" s="1594"/>
      <c r="EN789" s="1594"/>
      <c r="EO789" s="1594"/>
      <c r="EP789" s="1594"/>
      <c r="EQ789" s="1594"/>
      <c r="ER789" s="1594"/>
      <c r="ES789" s="1594"/>
    </row>
    <row r="790" spans="1:149" s="1595" customFormat="1" ht="12.5">
      <c r="A790" s="1644" t="str">
        <f t="shared" si="423"/>
        <v>Organisation</v>
      </c>
      <c r="B790" s="1763"/>
      <c r="C790" s="1763"/>
      <c r="D790" s="1763"/>
      <c r="E790" s="1765"/>
      <c r="F790" s="1592"/>
      <c r="G790" s="1714">
        <f t="shared" si="424"/>
        <v>0</v>
      </c>
      <c r="H790" s="1645"/>
      <c r="I790" s="1714">
        <f t="shared" si="425"/>
        <v>0</v>
      </c>
      <c r="J790" s="1654"/>
      <c r="K790" s="1654"/>
      <c r="L790" s="1592"/>
      <c r="M790" s="1599"/>
      <c r="N790" s="1599"/>
      <c r="O790" s="1646"/>
      <c r="P790" s="1647"/>
      <c r="Q790" s="1647"/>
      <c r="R790" s="1648"/>
      <c r="S790" s="1603"/>
      <c r="T790" s="1649"/>
      <c r="U790" s="1649"/>
      <c r="V790" s="1649"/>
      <c r="W790" s="1649"/>
      <c r="X790" s="1649"/>
      <c r="Y790" s="1649"/>
      <c r="Z790" s="1649"/>
      <c r="AA790" s="1649"/>
      <c r="AB790" s="1649"/>
      <c r="AC790" s="1649"/>
      <c r="AD790" s="1649"/>
      <c r="AE790" s="1649"/>
      <c r="AF790" s="1610">
        <f t="shared" si="404"/>
        <v>0</v>
      </c>
      <c r="AG790" s="1649"/>
      <c r="AH790" s="1649"/>
      <c r="AI790" s="1649"/>
      <c r="AJ790" s="1649"/>
      <c r="AK790" s="1649"/>
      <c r="AL790" s="1649"/>
      <c r="AM790" s="1649"/>
      <c r="AN790" s="1649"/>
      <c r="AO790" s="1649"/>
      <c r="AP790" s="1649"/>
      <c r="AQ790" s="1649"/>
      <c r="AR790" s="1709"/>
      <c r="AS790" s="1779">
        <f t="shared" si="405"/>
        <v>0</v>
      </c>
      <c r="AT790" s="1711">
        <f t="shared" si="426"/>
        <v>0</v>
      </c>
      <c r="AU790" s="1611">
        <f t="shared" si="406"/>
        <v>0</v>
      </c>
      <c r="AV790" s="1611">
        <f t="shared" si="407"/>
        <v>0</v>
      </c>
      <c r="AW790" s="1611">
        <f t="shared" si="408"/>
        <v>0</v>
      </c>
      <c r="AX790" s="1611">
        <f t="shared" si="409"/>
        <v>0</v>
      </c>
      <c r="AY790" s="1611">
        <f t="shared" si="410"/>
        <v>0</v>
      </c>
      <c r="AZ790" s="1611">
        <f t="shared" si="411"/>
        <v>0</v>
      </c>
      <c r="BA790" s="1611">
        <f t="shared" si="412"/>
        <v>0</v>
      </c>
      <c r="BB790" s="1611">
        <f t="shared" si="413"/>
        <v>0</v>
      </c>
      <c r="BC790" s="1611">
        <f t="shared" si="414"/>
        <v>0</v>
      </c>
      <c r="BD790" s="1611">
        <f t="shared" si="415"/>
        <v>0</v>
      </c>
      <c r="BE790" s="1611">
        <f t="shared" si="416"/>
        <v>0</v>
      </c>
      <c r="BF790" s="1611">
        <f t="shared" si="417"/>
        <v>0</v>
      </c>
      <c r="BG790" s="1611">
        <f t="shared" si="427"/>
        <v>0</v>
      </c>
      <c r="BH790" s="1611" t="str">
        <f t="shared" si="428"/>
        <v/>
      </c>
      <c r="BI790" s="1611" t="str">
        <f t="shared" si="429"/>
        <v/>
      </c>
      <c r="BJ790" s="1611" t="str">
        <f t="shared" si="418"/>
        <v/>
      </c>
      <c r="BK790" s="1611" t="str">
        <f t="shared" si="419"/>
        <v/>
      </c>
      <c r="BL790" s="1611" t="str">
        <f t="shared" ca="1" si="420"/>
        <v/>
      </c>
      <c r="BM790" s="1611" t="str">
        <f t="shared" si="430"/>
        <v/>
      </c>
      <c r="BN790" s="1611" t="str">
        <f t="shared" si="421"/>
        <v/>
      </c>
      <c r="BO790" s="1611" t="str">
        <f t="shared" si="422"/>
        <v/>
      </c>
      <c r="BP790" s="1611" t="str">
        <f t="shared" si="431"/>
        <v/>
      </c>
      <c r="BQ790" s="1611" t="str">
        <f t="shared" si="432"/>
        <v/>
      </c>
      <c r="BR790" s="1611" t="str">
        <f t="shared" si="433"/>
        <v/>
      </c>
      <c r="BS790" s="1611" t="str">
        <f t="shared" si="434"/>
        <v/>
      </c>
      <c r="BT790" s="1611" t="str">
        <f t="shared" si="435"/>
        <v/>
      </c>
      <c r="BU790" s="1731">
        <f t="shared" ca="1" si="436"/>
        <v>0</v>
      </c>
      <c r="BV790" s="1594"/>
      <c r="BW790" s="1594"/>
      <c r="BX790" s="1594"/>
      <c r="BY790" s="1594"/>
      <c r="BZ790" s="1594"/>
      <c r="CA790" s="1594"/>
      <c r="CB790" s="1594"/>
      <c r="CC790" s="1594"/>
      <c r="CD790" s="1594"/>
      <c r="CE790" s="1594"/>
      <c r="CF790" s="1594"/>
      <c r="CG790" s="1594"/>
      <c r="CH790" s="1594"/>
      <c r="CI790" s="1594"/>
      <c r="CJ790" s="1594"/>
      <c r="CK790" s="1594"/>
      <c r="CL790" s="1594"/>
      <c r="CM790" s="1594"/>
      <c r="CN790" s="1594"/>
      <c r="CO790" s="1594"/>
      <c r="CP790" s="1594"/>
      <c r="CQ790" s="1594"/>
      <c r="CR790" s="1594"/>
      <c r="CS790" s="1594"/>
      <c r="CT790" s="1594"/>
      <c r="CU790" s="1594"/>
      <c r="CV790" s="1594"/>
      <c r="CW790" s="1594"/>
      <c r="CX790" s="1594"/>
      <c r="CY790" s="1594"/>
      <c r="CZ790" s="1594"/>
      <c r="DA790" s="1594"/>
      <c r="DB790" s="1594"/>
      <c r="DC790" s="1594"/>
      <c r="DD790" s="1594"/>
      <c r="DE790" s="1594"/>
      <c r="DF790" s="1594"/>
      <c r="DG790" s="1594"/>
      <c r="DH790" s="1594"/>
      <c r="DI790" s="1594"/>
      <c r="DJ790" s="1594"/>
      <c r="DK790" s="1594"/>
      <c r="DL790" s="1594"/>
      <c r="DM790" s="1594"/>
      <c r="DN790" s="1594"/>
      <c r="DO790" s="1594"/>
      <c r="DP790" s="1594"/>
      <c r="DQ790" s="1594"/>
      <c r="DR790" s="1594"/>
      <c r="DS790" s="1594"/>
      <c r="DT790" s="1594"/>
      <c r="DU790" s="1594"/>
      <c r="DV790" s="1594"/>
      <c r="DW790" s="1594"/>
      <c r="DX790" s="1594"/>
      <c r="DY790" s="1594"/>
      <c r="DZ790" s="1594"/>
      <c r="EA790" s="1594"/>
      <c r="EB790" s="1594"/>
      <c r="EC790" s="1594"/>
      <c r="ED790" s="1594"/>
      <c r="EE790" s="1594"/>
      <c r="EF790" s="1594"/>
      <c r="EG790" s="1594"/>
      <c r="EH790" s="1594"/>
      <c r="EI790" s="1594"/>
      <c r="EJ790" s="1594"/>
      <c r="EK790" s="1594"/>
      <c r="EL790" s="1594"/>
      <c r="EM790" s="1594"/>
      <c r="EN790" s="1594"/>
      <c r="EO790" s="1594"/>
      <c r="EP790" s="1594"/>
      <c r="EQ790" s="1594"/>
      <c r="ER790" s="1594"/>
      <c r="ES790" s="1594"/>
    </row>
    <row r="791" spans="1:149" s="1595" customFormat="1" ht="12.5">
      <c r="A791" s="1644" t="str">
        <f t="shared" si="423"/>
        <v>Organisation</v>
      </c>
      <c r="B791" s="1758"/>
      <c r="C791" s="1758"/>
      <c r="D791" s="1758"/>
      <c r="E791" s="1756"/>
      <c r="F791" s="1592"/>
      <c r="G791" s="1714">
        <f t="shared" si="424"/>
        <v>0</v>
      </c>
      <c r="H791" s="1645"/>
      <c r="I791" s="1714">
        <f t="shared" si="425"/>
        <v>0</v>
      </c>
      <c r="J791" s="1652"/>
      <c r="K791" s="1652"/>
      <c r="L791" s="1592"/>
      <c r="M791" s="1597"/>
      <c r="N791" s="1597"/>
      <c r="O791" s="1646"/>
      <c r="P791" s="1647"/>
      <c r="Q791" s="1647"/>
      <c r="R791" s="1648"/>
      <c r="S791" s="1603"/>
      <c r="T791" s="1649"/>
      <c r="U791" s="1649"/>
      <c r="V791" s="1649"/>
      <c r="W791" s="1649"/>
      <c r="X791" s="1649"/>
      <c r="Y791" s="1649"/>
      <c r="Z791" s="1649"/>
      <c r="AA791" s="1649"/>
      <c r="AB791" s="1649"/>
      <c r="AC791" s="1649"/>
      <c r="AD791" s="1649"/>
      <c r="AE791" s="1649"/>
      <c r="AF791" s="1610">
        <f t="shared" si="404"/>
        <v>0</v>
      </c>
      <c r="AG791" s="1649"/>
      <c r="AH791" s="1649"/>
      <c r="AI791" s="1649"/>
      <c r="AJ791" s="1649"/>
      <c r="AK791" s="1649"/>
      <c r="AL791" s="1649"/>
      <c r="AM791" s="1649"/>
      <c r="AN791" s="1649"/>
      <c r="AO791" s="1649"/>
      <c r="AP791" s="1649"/>
      <c r="AQ791" s="1649"/>
      <c r="AR791" s="1709"/>
      <c r="AS791" s="1779">
        <f t="shared" si="405"/>
        <v>0</v>
      </c>
      <c r="AT791" s="1711">
        <f t="shared" si="426"/>
        <v>0</v>
      </c>
      <c r="AU791" s="1611">
        <f t="shared" si="406"/>
        <v>0</v>
      </c>
      <c r="AV791" s="1611">
        <f t="shared" si="407"/>
        <v>0</v>
      </c>
      <c r="AW791" s="1611">
        <f t="shared" si="408"/>
        <v>0</v>
      </c>
      <c r="AX791" s="1611">
        <f t="shared" si="409"/>
        <v>0</v>
      </c>
      <c r="AY791" s="1611">
        <f t="shared" si="410"/>
        <v>0</v>
      </c>
      <c r="AZ791" s="1611">
        <f t="shared" si="411"/>
        <v>0</v>
      </c>
      <c r="BA791" s="1611">
        <f t="shared" si="412"/>
        <v>0</v>
      </c>
      <c r="BB791" s="1611">
        <f t="shared" si="413"/>
        <v>0</v>
      </c>
      <c r="BC791" s="1611">
        <f t="shared" si="414"/>
        <v>0</v>
      </c>
      <c r="BD791" s="1611">
        <f t="shared" si="415"/>
        <v>0</v>
      </c>
      <c r="BE791" s="1611">
        <f t="shared" si="416"/>
        <v>0</v>
      </c>
      <c r="BF791" s="1611">
        <f t="shared" si="417"/>
        <v>0</v>
      </c>
      <c r="BG791" s="1611">
        <f t="shared" si="427"/>
        <v>0</v>
      </c>
      <c r="BH791" s="1611" t="str">
        <f t="shared" si="428"/>
        <v/>
      </c>
      <c r="BI791" s="1611" t="str">
        <f t="shared" si="429"/>
        <v/>
      </c>
      <c r="BJ791" s="1611" t="str">
        <f t="shared" si="418"/>
        <v/>
      </c>
      <c r="BK791" s="1611" t="str">
        <f t="shared" si="419"/>
        <v/>
      </c>
      <c r="BL791" s="1611" t="str">
        <f t="shared" ca="1" si="420"/>
        <v/>
      </c>
      <c r="BM791" s="1611" t="str">
        <f t="shared" si="430"/>
        <v/>
      </c>
      <c r="BN791" s="1611" t="str">
        <f t="shared" si="421"/>
        <v/>
      </c>
      <c r="BO791" s="1611" t="str">
        <f t="shared" si="422"/>
        <v/>
      </c>
      <c r="BP791" s="1611" t="str">
        <f t="shared" si="431"/>
        <v/>
      </c>
      <c r="BQ791" s="1611" t="str">
        <f t="shared" si="432"/>
        <v/>
      </c>
      <c r="BR791" s="1611" t="str">
        <f t="shared" si="433"/>
        <v/>
      </c>
      <c r="BS791" s="1611" t="str">
        <f t="shared" si="434"/>
        <v/>
      </c>
      <c r="BT791" s="1611" t="str">
        <f t="shared" si="435"/>
        <v/>
      </c>
      <c r="BU791" s="1731">
        <f t="shared" ca="1" si="436"/>
        <v>0</v>
      </c>
      <c r="BV791" s="1594"/>
      <c r="BW791" s="1594"/>
      <c r="BX791" s="1594"/>
      <c r="BY791" s="1594"/>
      <c r="BZ791" s="1594"/>
      <c r="CA791" s="1594"/>
      <c r="CB791" s="1594"/>
      <c r="CC791" s="1594"/>
      <c r="CD791" s="1594"/>
      <c r="CE791" s="1594"/>
      <c r="CF791" s="1594"/>
      <c r="CG791" s="1594"/>
      <c r="CH791" s="1594"/>
      <c r="CI791" s="1594"/>
      <c r="CJ791" s="1594"/>
      <c r="CK791" s="1594"/>
      <c r="CL791" s="1594"/>
      <c r="CM791" s="1594"/>
      <c r="CN791" s="1594"/>
      <c r="CO791" s="1594"/>
      <c r="CP791" s="1594"/>
      <c r="CQ791" s="1594"/>
      <c r="CR791" s="1594"/>
      <c r="CS791" s="1594"/>
      <c r="CT791" s="1594"/>
      <c r="CU791" s="1594"/>
      <c r="CV791" s="1594"/>
      <c r="CW791" s="1594"/>
      <c r="CX791" s="1594"/>
      <c r="CY791" s="1594"/>
      <c r="CZ791" s="1594"/>
      <c r="DA791" s="1594"/>
      <c r="DB791" s="1594"/>
      <c r="DC791" s="1594"/>
      <c r="DD791" s="1594"/>
      <c r="DE791" s="1594"/>
      <c r="DF791" s="1594"/>
      <c r="DG791" s="1594"/>
      <c r="DH791" s="1594"/>
      <c r="DI791" s="1594"/>
      <c r="DJ791" s="1594"/>
      <c r="DK791" s="1594"/>
      <c r="DL791" s="1594"/>
      <c r="DM791" s="1594"/>
      <c r="DN791" s="1594"/>
      <c r="DO791" s="1594"/>
      <c r="DP791" s="1594"/>
      <c r="DQ791" s="1594"/>
      <c r="DR791" s="1594"/>
      <c r="DS791" s="1594"/>
      <c r="DT791" s="1594"/>
      <c r="DU791" s="1594"/>
      <c r="DV791" s="1594"/>
      <c r="DW791" s="1594"/>
      <c r="DX791" s="1594"/>
      <c r="DY791" s="1594"/>
      <c r="DZ791" s="1594"/>
      <c r="EA791" s="1594"/>
      <c r="EB791" s="1594"/>
      <c r="EC791" s="1594"/>
      <c r="ED791" s="1594"/>
      <c r="EE791" s="1594"/>
      <c r="EF791" s="1594"/>
      <c r="EG791" s="1594"/>
      <c r="EH791" s="1594"/>
      <c r="EI791" s="1594"/>
      <c r="EJ791" s="1594"/>
      <c r="EK791" s="1594"/>
      <c r="EL791" s="1594"/>
      <c r="EM791" s="1594"/>
      <c r="EN791" s="1594"/>
      <c r="EO791" s="1594"/>
      <c r="EP791" s="1594"/>
      <c r="EQ791" s="1594"/>
      <c r="ER791" s="1594"/>
      <c r="ES791" s="1594"/>
    </row>
    <row r="792" spans="1:149" s="1595" customFormat="1" ht="12.5">
      <c r="A792" s="1644" t="str">
        <f t="shared" si="423"/>
        <v>Organisation</v>
      </c>
      <c r="B792" s="1758"/>
      <c r="C792" s="1758"/>
      <c r="D792" s="1758"/>
      <c r="E792" s="1756"/>
      <c r="F792" s="1592"/>
      <c r="G792" s="1714">
        <f t="shared" si="424"/>
        <v>0</v>
      </c>
      <c r="H792" s="1645"/>
      <c r="I792" s="1714">
        <f t="shared" si="425"/>
        <v>0</v>
      </c>
      <c r="J792" s="1646"/>
      <c r="K792" s="1646"/>
      <c r="L792" s="1592"/>
      <c r="M792" s="1597"/>
      <c r="N792" s="1597"/>
      <c r="O792" s="1646"/>
      <c r="P792" s="1647"/>
      <c r="Q792" s="1647"/>
      <c r="R792" s="1648"/>
      <c r="S792" s="1603"/>
      <c r="T792" s="1649"/>
      <c r="U792" s="1649"/>
      <c r="V792" s="1649"/>
      <c r="W792" s="1649"/>
      <c r="X792" s="1649"/>
      <c r="Y792" s="1649"/>
      <c r="Z792" s="1649"/>
      <c r="AA792" s="1649"/>
      <c r="AB792" s="1649"/>
      <c r="AC792" s="1649"/>
      <c r="AD792" s="1649"/>
      <c r="AE792" s="1649"/>
      <c r="AF792" s="1610">
        <f t="shared" si="404"/>
        <v>0</v>
      </c>
      <c r="AG792" s="1649"/>
      <c r="AH792" s="1649"/>
      <c r="AI792" s="1649"/>
      <c r="AJ792" s="1649"/>
      <c r="AK792" s="1649"/>
      <c r="AL792" s="1649"/>
      <c r="AM792" s="1649"/>
      <c r="AN792" s="1649"/>
      <c r="AO792" s="1649"/>
      <c r="AP792" s="1649"/>
      <c r="AQ792" s="1649"/>
      <c r="AR792" s="1709"/>
      <c r="AS792" s="1779">
        <f t="shared" si="405"/>
        <v>0</v>
      </c>
      <c r="AT792" s="1711">
        <f t="shared" si="426"/>
        <v>0</v>
      </c>
      <c r="AU792" s="1611">
        <f t="shared" si="406"/>
        <v>0</v>
      </c>
      <c r="AV792" s="1611">
        <f t="shared" si="407"/>
        <v>0</v>
      </c>
      <c r="AW792" s="1611">
        <f t="shared" si="408"/>
        <v>0</v>
      </c>
      <c r="AX792" s="1611">
        <f t="shared" si="409"/>
        <v>0</v>
      </c>
      <c r="AY792" s="1611">
        <f t="shared" si="410"/>
        <v>0</v>
      </c>
      <c r="AZ792" s="1611">
        <f t="shared" si="411"/>
        <v>0</v>
      </c>
      <c r="BA792" s="1611">
        <f t="shared" si="412"/>
        <v>0</v>
      </c>
      <c r="BB792" s="1611">
        <f t="shared" si="413"/>
        <v>0</v>
      </c>
      <c r="BC792" s="1611">
        <f t="shared" si="414"/>
        <v>0</v>
      </c>
      <c r="BD792" s="1611">
        <f t="shared" si="415"/>
        <v>0</v>
      </c>
      <c r="BE792" s="1611">
        <f t="shared" si="416"/>
        <v>0</v>
      </c>
      <c r="BF792" s="1611">
        <f t="shared" si="417"/>
        <v>0</v>
      </c>
      <c r="BG792" s="1611">
        <f t="shared" si="427"/>
        <v>0</v>
      </c>
      <c r="BH792" s="1611" t="str">
        <f t="shared" si="428"/>
        <v/>
      </c>
      <c r="BI792" s="1611" t="str">
        <f t="shared" si="429"/>
        <v/>
      </c>
      <c r="BJ792" s="1611" t="str">
        <f t="shared" si="418"/>
        <v/>
      </c>
      <c r="BK792" s="1611" t="str">
        <f t="shared" si="419"/>
        <v/>
      </c>
      <c r="BL792" s="1611" t="str">
        <f t="shared" ca="1" si="420"/>
        <v/>
      </c>
      <c r="BM792" s="1611" t="str">
        <f t="shared" si="430"/>
        <v/>
      </c>
      <c r="BN792" s="1611" t="str">
        <f t="shared" si="421"/>
        <v/>
      </c>
      <c r="BO792" s="1611" t="str">
        <f t="shared" si="422"/>
        <v/>
      </c>
      <c r="BP792" s="1611" t="str">
        <f t="shared" si="431"/>
        <v/>
      </c>
      <c r="BQ792" s="1611" t="str">
        <f t="shared" si="432"/>
        <v/>
      </c>
      <c r="BR792" s="1611" t="str">
        <f t="shared" si="433"/>
        <v/>
      </c>
      <c r="BS792" s="1611" t="str">
        <f t="shared" si="434"/>
        <v/>
      </c>
      <c r="BT792" s="1611" t="str">
        <f t="shared" si="435"/>
        <v/>
      </c>
      <c r="BU792" s="1731">
        <f t="shared" ca="1" si="436"/>
        <v>0</v>
      </c>
      <c r="BV792" s="1594"/>
      <c r="BW792" s="1594"/>
      <c r="BX792" s="1594"/>
      <c r="BY792" s="1594"/>
      <c r="BZ792" s="1594"/>
      <c r="CA792" s="1594"/>
      <c r="CB792" s="1594"/>
      <c r="CC792" s="1594"/>
      <c r="CD792" s="1594"/>
      <c r="CE792" s="1594"/>
      <c r="CF792" s="1594"/>
      <c r="CG792" s="1594"/>
      <c r="CH792" s="1594"/>
      <c r="CI792" s="1594"/>
      <c r="CJ792" s="1594"/>
      <c r="CK792" s="1594"/>
      <c r="CL792" s="1594"/>
      <c r="CM792" s="1594"/>
      <c r="CN792" s="1594"/>
      <c r="CO792" s="1594"/>
      <c r="CP792" s="1594"/>
      <c r="CQ792" s="1594"/>
      <c r="CR792" s="1594"/>
      <c r="CS792" s="1594"/>
      <c r="CT792" s="1594"/>
      <c r="CU792" s="1594"/>
      <c r="CV792" s="1594"/>
      <c r="CW792" s="1594"/>
      <c r="CX792" s="1594"/>
      <c r="CY792" s="1594"/>
      <c r="CZ792" s="1594"/>
      <c r="DA792" s="1594"/>
      <c r="DB792" s="1594"/>
      <c r="DC792" s="1594"/>
      <c r="DD792" s="1594"/>
      <c r="DE792" s="1594"/>
      <c r="DF792" s="1594"/>
      <c r="DG792" s="1594"/>
      <c r="DH792" s="1594"/>
      <c r="DI792" s="1594"/>
      <c r="DJ792" s="1594"/>
      <c r="DK792" s="1594"/>
      <c r="DL792" s="1594"/>
      <c r="DM792" s="1594"/>
      <c r="DN792" s="1594"/>
      <c r="DO792" s="1594"/>
      <c r="DP792" s="1594"/>
      <c r="DQ792" s="1594"/>
      <c r="DR792" s="1594"/>
      <c r="DS792" s="1594"/>
      <c r="DT792" s="1594"/>
      <c r="DU792" s="1594"/>
      <c r="DV792" s="1594"/>
      <c r="DW792" s="1594"/>
      <c r="DX792" s="1594"/>
      <c r="DY792" s="1594"/>
      <c r="DZ792" s="1594"/>
      <c r="EA792" s="1594"/>
      <c r="EB792" s="1594"/>
      <c r="EC792" s="1594"/>
      <c r="ED792" s="1594"/>
      <c r="EE792" s="1594"/>
      <c r="EF792" s="1594"/>
      <c r="EG792" s="1594"/>
      <c r="EH792" s="1594"/>
      <c r="EI792" s="1594"/>
      <c r="EJ792" s="1594"/>
      <c r="EK792" s="1594"/>
      <c r="EL792" s="1594"/>
      <c r="EM792" s="1594"/>
      <c r="EN792" s="1594"/>
      <c r="EO792" s="1594"/>
      <c r="EP792" s="1594"/>
      <c r="EQ792" s="1594"/>
      <c r="ER792" s="1594"/>
      <c r="ES792" s="1594"/>
    </row>
    <row r="793" spans="1:149" s="1595" customFormat="1" ht="12.5">
      <c r="A793" s="1644" t="str">
        <f t="shared" si="423"/>
        <v>Organisation</v>
      </c>
      <c r="B793" s="1763"/>
      <c r="C793" s="1763"/>
      <c r="D793" s="1763"/>
      <c r="E793" s="1765"/>
      <c r="F793" s="1592"/>
      <c r="G793" s="1714">
        <f t="shared" si="424"/>
        <v>0</v>
      </c>
      <c r="H793" s="1645"/>
      <c r="I793" s="1714">
        <f t="shared" si="425"/>
        <v>0</v>
      </c>
      <c r="J793" s="1654"/>
      <c r="K793" s="1654"/>
      <c r="L793" s="1592"/>
      <c r="M793" s="1599"/>
      <c r="N793" s="1599"/>
      <c r="O793" s="1646"/>
      <c r="P793" s="1647"/>
      <c r="Q793" s="1647"/>
      <c r="R793" s="1648"/>
      <c r="S793" s="1603"/>
      <c r="T793" s="1649"/>
      <c r="U793" s="1649"/>
      <c r="V793" s="1649"/>
      <c r="W793" s="1649"/>
      <c r="X793" s="1649"/>
      <c r="Y793" s="1649"/>
      <c r="Z793" s="1649"/>
      <c r="AA793" s="1649"/>
      <c r="AB793" s="1649"/>
      <c r="AC793" s="1649"/>
      <c r="AD793" s="1649"/>
      <c r="AE793" s="1649"/>
      <c r="AF793" s="1610">
        <f t="shared" si="404"/>
        <v>0</v>
      </c>
      <c r="AG793" s="1649"/>
      <c r="AH793" s="1649"/>
      <c r="AI793" s="1649"/>
      <c r="AJ793" s="1649"/>
      <c r="AK793" s="1649"/>
      <c r="AL793" s="1649"/>
      <c r="AM793" s="1649"/>
      <c r="AN793" s="1649"/>
      <c r="AO793" s="1649"/>
      <c r="AP793" s="1649"/>
      <c r="AQ793" s="1649"/>
      <c r="AR793" s="1709"/>
      <c r="AS793" s="1779">
        <f t="shared" si="405"/>
        <v>0</v>
      </c>
      <c r="AT793" s="1711">
        <f t="shared" si="426"/>
        <v>0</v>
      </c>
      <c r="AU793" s="1611">
        <f t="shared" si="406"/>
        <v>0</v>
      </c>
      <c r="AV793" s="1611">
        <f t="shared" si="407"/>
        <v>0</v>
      </c>
      <c r="AW793" s="1611">
        <f t="shared" si="408"/>
        <v>0</v>
      </c>
      <c r="AX793" s="1611">
        <f t="shared" si="409"/>
        <v>0</v>
      </c>
      <c r="AY793" s="1611">
        <f t="shared" si="410"/>
        <v>0</v>
      </c>
      <c r="AZ793" s="1611">
        <f t="shared" si="411"/>
        <v>0</v>
      </c>
      <c r="BA793" s="1611">
        <f t="shared" si="412"/>
        <v>0</v>
      </c>
      <c r="BB793" s="1611">
        <f t="shared" si="413"/>
        <v>0</v>
      </c>
      <c r="BC793" s="1611">
        <f t="shared" si="414"/>
        <v>0</v>
      </c>
      <c r="BD793" s="1611">
        <f t="shared" si="415"/>
        <v>0</v>
      </c>
      <c r="BE793" s="1611">
        <f t="shared" si="416"/>
        <v>0</v>
      </c>
      <c r="BF793" s="1611">
        <f t="shared" si="417"/>
        <v>0</v>
      </c>
      <c r="BG793" s="1611">
        <f t="shared" si="427"/>
        <v>0</v>
      </c>
      <c r="BH793" s="1611" t="str">
        <f t="shared" si="428"/>
        <v/>
      </c>
      <c r="BI793" s="1611" t="str">
        <f t="shared" si="429"/>
        <v/>
      </c>
      <c r="BJ793" s="1611" t="str">
        <f t="shared" si="418"/>
        <v/>
      </c>
      <c r="BK793" s="1611" t="str">
        <f t="shared" si="419"/>
        <v/>
      </c>
      <c r="BL793" s="1611" t="str">
        <f t="shared" ca="1" si="420"/>
        <v/>
      </c>
      <c r="BM793" s="1611" t="str">
        <f t="shared" si="430"/>
        <v/>
      </c>
      <c r="BN793" s="1611" t="str">
        <f t="shared" si="421"/>
        <v/>
      </c>
      <c r="BO793" s="1611" t="str">
        <f t="shared" si="422"/>
        <v/>
      </c>
      <c r="BP793" s="1611" t="str">
        <f t="shared" si="431"/>
        <v/>
      </c>
      <c r="BQ793" s="1611" t="str">
        <f t="shared" si="432"/>
        <v/>
      </c>
      <c r="BR793" s="1611" t="str">
        <f t="shared" si="433"/>
        <v/>
      </c>
      <c r="BS793" s="1611" t="str">
        <f t="shared" si="434"/>
        <v/>
      </c>
      <c r="BT793" s="1611" t="str">
        <f t="shared" si="435"/>
        <v/>
      </c>
      <c r="BU793" s="1731">
        <f t="shared" ca="1" si="436"/>
        <v>0</v>
      </c>
      <c r="BV793" s="1594"/>
      <c r="BW793" s="1594"/>
      <c r="BX793" s="1594"/>
      <c r="BY793" s="1594"/>
      <c r="BZ793" s="1594"/>
      <c r="CA793" s="1594"/>
      <c r="CB793" s="1594"/>
      <c r="CC793" s="1594"/>
      <c r="CD793" s="1594"/>
      <c r="CE793" s="1594"/>
      <c r="CF793" s="1594"/>
      <c r="CG793" s="1594"/>
      <c r="CH793" s="1594"/>
      <c r="CI793" s="1594"/>
      <c r="CJ793" s="1594"/>
      <c r="CK793" s="1594"/>
      <c r="CL793" s="1594"/>
      <c r="CM793" s="1594"/>
      <c r="CN793" s="1594"/>
      <c r="CO793" s="1594"/>
      <c r="CP793" s="1594"/>
      <c r="CQ793" s="1594"/>
      <c r="CR793" s="1594"/>
      <c r="CS793" s="1594"/>
      <c r="CT793" s="1594"/>
      <c r="CU793" s="1594"/>
      <c r="CV793" s="1594"/>
      <c r="CW793" s="1594"/>
      <c r="CX793" s="1594"/>
      <c r="CY793" s="1594"/>
      <c r="CZ793" s="1594"/>
      <c r="DA793" s="1594"/>
      <c r="DB793" s="1594"/>
      <c r="DC793" s="1594"/>
      <c r="DD793" s="1594"/>
      <c r="DE793" s="1594"/>
      <c r="DF793" s="1594"/>
      <c r="DG793" s="1594"/>
      <c r="DH793" s="1594"/>
      <c r="DI793" s="1594"/>
      <c r="DJ793" s="1594"/>
      <c r="DK793" s="1594"/>
      <c r="DL793" s="1594"/>
      <c r="DM793" s="1594"/>
      <c r="DN793" s="1594"/>
      <c r="DO793" s="1594"/>
      <c r="DP793" s="1594"/>
      <c r="DQ793" s="1594"/>
      <c r="DR793" s="1594"/>
      <c r="DS793" s="1594"/>
      <c r="DT793" s="1594"/>
      <c r="DU793" s="1594"/>
      <c r="DV793" s="1594"/>
      <c r="DW793" s="1594"/>
      <c r="DX793" s="1594"/>
      <c r="DY793" s="1594"/>
      <c r="DZ793" s="1594"/>
      <c r="EA793" s="1594"/>
      <c r="EB793" s="1594"/>
      <c r="EC793" s="1594"/>
      <c r="ED793" s="1594"/>
      <c r="EE793" s="1594"/>
      <c r="EF793" s="1594"/>
      <c r="EG793" s="1594"/>
      <c r="EH793" s="1594"/>
      <c r="EI793" s="1594"/>
      <c r="EJ793" s="1594"/>
      <c r="EK793" s="1594"/>
      <c r="EL793" s="1594"/>
      <c r="EM793" s="1594"/>
      <c r="EN793" s="1594"/>
      <c r="EO793" s="1594"/>
      <c r="EP793" s="1594"/>
      <c r="EQ793" s="1594"/>
      <c r="ER793" s="1594"/>
      <c r="ES793" s="1594"/>
    </row>
    <row r="794" spans="1:149" s="1595" customFormat="1" ht="12.5">
      <c r="A794" s="1644" t="str">
        <f t="shared" si="423"/>
        <v>Organisation</v>
      </c>
      <c r="B794" s="1758"/>
      <c r="C794" s="1758"/>
      <c r="D794" s="1758"/>
      <c r="E794" s="1756"/>
      <c r="F794" s="1592"/>
      <c r="G794" s="1714">
        <f t="shared" si="424"/>
        <v>0</v>
      </c>
      <c r="H794" s="1645"/>
      <c r="I794" s="1714">
        <f t="shared" si="425"/>
        <v>0</v>
      </c>
      <c r="J794" s="1646"/>
      <c r="K794" s="1646"/>
      <c r="L794" s="1592"/>
      <c r="M794" s="1597"/>
      <c r="N794" s="1597"/>
      <c r="O794" s="1646"/>
      <c r="P794" s="1647"/>
      <c r="Q794" s="1647"/>
      <c r="R794" s="1648"/>
      <c r="S794" s="1603"/>
      <c r="T794" s="1649"/>
      <c r="U794" s="1649"/>
      <c r="V794" s="1649"/>
      <c r="W794" s="1649"/>
      <c r="X794" s="1649"/>
      <c r="Y794" s="1649"/>
      <c r="Z794" s="1649"/>
      <c r="AA794" s="1649"/>
      <c r="AB794" s="1649"/>
      <c r="AC794" s="1649"/>
      <c r="AD794" s="1649"/>
      <c r="AE794" s="1649"/>
      <c r="AF794" s="1610">
        <f t="shared" si="404"/>
        <v>0</v>
      </c>
      <c r="AG794" s="1649"/>
      <c r="AH794" s="1649"/>
      <c r="AI794" s="1649"/>
      <c r="AJ794" s="1649"/>
      <c r="AK794" s="1649"/>
      <c r="AL794" s="1649"/>
      <c r="AM794" s="1649"/>
      <c r="AN794" s="1649"/>
      <c r="AO794" s="1649"/>
      <c r="AP794" s="1649"/>
      <c r="AQ794" s="1649"/>
      <c r="AR794" s="1709"/>
      <c r="AS794" s="1779">
        <f t="shared" si="405"/>
        <v>0</v>
      </c>
      <c r="AT794" s="1711">
        <f t="shared" si="426"/>
        <v>0</v>
      </c>
      <c r="AU794" s="1611">
        <f t="shared" si="406"/>
        <v>0</v>
      </c>
      <c r="AV794" s="1611">
        <f t="shared" si="407"/>
        <v>0</v>
      </c>
      <c r="AW794" s="1611">
        <f t="shared" si="408"/>
        <v>0</v>
      </c>
      <c r="AX794" s="1611">
        <f t="shared" si="409"/>
        <v>0</v>
      </c>
      <c r="AY794" s="1611">
        <f t="shared" si="410"/>
        <v>0</v>
      </c>
      <c r="AZ794" s="1611">
        <f t="shared" si="411"/>
        <v>0</v>
      </c>
      <c r="BA794" s="1611">
        <f t="shared" si="412"/>
        <v>0</v>
      </c>
      <c r="BB794" s="1611">
        <f t="shared" si="413"/>
        <v>0</v>
      </c>
      <c r="BC794" s="1611">
        <f t="shared" si="414"/>
        <v>0</v>
      </c>
      <c r="BD794" s="1611">
        <f t="shared" si="415"/>
        <v>0</v>
      </c>
      <c r="BE794" s="1611">
        <f t="shared" si="416"/>
        <v>0</v>
      </c>
      <c r="BF794" s="1611">
        <f t="shared" si="417"/>
        <v>0</v>
      </c>
      <c r="BG794" s="1611">
        <f t="shared" si="427"/>
        <v>0</v>
      </c>
      <c r="BH794" s="1611" t="str">
        <f t="shared" si="428"/>
        <v/>
      </c>
      <c r="BI794" s="1611" t="str">
        <f t="shared" si="429"/>
        <v/>
      </c>
      <c r="BJ794" s="1611" t="str">
        <f t="shared" si="418"/>
        <v/>
      </c>
      <c r="BK794" s="1611" t="str">
        <f t="shared" si="419"/>
        <v/>
      </c>
      <c r="BL794" s="1611" t="str">
        <f t="shared" ca="1" si="420"/>
        <v/>
      </c>
      <c r="BM794" s="1611" t="str">
        <f t="shared" si="430"/>
        <v/>
      </c>
      <c r="BN794" s="1611" t="str">
        <f t="shared" si="421"/>
        <v/>
      </c>
      <c r="BO794" s="1611" t="str">
        <f t="shared" si="422"/>
        <v/>
      </c>
      <c r="BP794" s="1611" t="str">
        <f t="shared" si="431"/>
        <v/>
      </c>
      <c r="BQ794" s="1611" t="str">
        <f t="shared" si="432"/>
        <v/>
      </c>
      <c r="BR794" s="1611" t="str">
        <f t="shared" si="433"/>
        <v/>
      </c>
      <c r="BS794" s="1611" t="str">
        <f t="shared" si="434"/>
        <v/>
      </c>
      <c r="BT794" s="1611" t="str">
        <f t="shared" si="435"/>
        <v/>
      </c>
      <c r="BU794" s="1731">
        <f t="shared" ca="1" si="436"/>
        <v>0</v>
      </c>
      <c r="BV794" s="1594"/>
      <c r="BW794" s="1594"/>
      <c r="BX794" s="1594"/>
      <c r="BY794" s="1594"/>
      <c r="BZ794" s="1594"/>
      <c r="CA794" s="1594"/>
      <c r="CB794" s="1594"/>
      <c r="CC794" s="1594"/>
      <c r="CD794" s="1594"/>
      <c r="CE794" s="1594"/>
      <c r="CF794" s="1594"/>
      <c r="CG794" s="1594"/>
      <c r="CH794" s="1594"/>
      <c r="CI794" s="1594"/>
      <c r="CJ794" s="1594"/>
      <c r="CK794" s="1594"/>
      <c r="CL794" s="1594"/>
      <c r="CM794" s="1594"/>
      <c r="CN794" s="1594"/>
      <c r="CO794" s="1594"/>
      <c r="CP794" s="1594"/>
      <c r="CQ794" s="1594"/>
      <c r="CR794" s="1594"/>
      <c r="CS794" s="1594"/>
      <c r="CT794" s="1594"/>
      <c r="CU794" s="1594"/>
      <c r="CV794" s="1594"/>
      <c r="CW794" s="1594"/>
      <c r="CX794" s="1594"/>
      <c r="CY794" s="1594"/>
      <c r="CZ794" s="1594"/>
      <c r="DA794" s="1594"/>
      <c r="DB794" s="1594"/>
      <c r="DC794" s="1594"/>
      <c r="DD794" s="1594"/>
      <c r="DE794" s="1594"/>
      <c r="DF794" s="1594"/>
      <c r="DG794" s="1594"/>
      <c r="DH794" s="1594"/>
      <c r="DI794" s="1594"/>
      <c r="DJ794" s="1594"/>
      <c r="DK794" s="1594"/>
      <c r="DL794" s="1594"/>
      <c r="DM794" s="1594"/>
      <c r="DN794" s="1594"/>
      <c r="DO794" s="1594"/>
      <c r="DP794" s="1594"/>
      <c r="DQ794" s="1594"/>
      <c r="DR794" s="1594"/>
      <c r="DS794" s="1594"/>
      <c r="DT794" s="1594"/>
      <c r="DU794" s="1594"/>
      <c r="DV794" s="1594"/>
      <c r="DW794" s="1594"/>
      <c r="DX794" s="1594"/>
      <c r="DY794" s="1594"/>
      <c r="DZ794" s="1594"/>
      <c r="EA794" s="1594"/>
      <c r="EB794" s="1594"/>
      <c r="EC794" s="1594"/>
      <c r="ED794" s="1594"/>
      <c r="EE794" s="1594"/>
      <c r="EF794" s="1594"/>
      <c r="EG794" s="1594"/>
      <c r="EH794" s="1594"/>
      <c r="EI794" s="1594"/>
      <c r="EJ794" s="1594"/>
      <c r="EK794" s="1594"/>
      <c r="EL794" s="1594"/>
      <c r="EM794" s="1594"/>
      <c r="EN794" s="1594"/>
      <c r="EO794" s="1594"/>
      <c r="EP794" s="1594"/>
      <c r="EQ794" s="1594"/>
      <c r="ER794" s="1594"/>
      <c r="ES794" s="1594"/>
    </row>
    <row r="795" spans="1:149" s="1595" customFormat="1" ht="12.5">
      <c r="A795" s="1644" t="str">
        <f t="shared" si="423"/>
        <v>Organisation</v>
      </c>
      <c r="B795" s="1758"/>
      <c r="C795" s="1758"/>
      <c r="D795" s="1758"/>
      <c r="E795" s="1756"/>
      <c r="F795" s="1592"/>
      <c r="G795" s="1714">
        <f t="shared" si="424"/>
        <v>0</v>
      </c>
      <c r="H795" s="1645"/>
      <c r="I795" s="1714">
        <f t="shared" si="425"/>
        <v>0</v>
      </c>
      <c r="J795" s="1646"/>
      <c r="K795" s="1646"/>
      <c r="L795" s="1592"/>
      <c r="M795" s="1597"/>
      <c r="N795" s="1597"/>
      <c r="O795" s="1646"/>
      <c r="P795" s="1647"/>
      <c r="Q795" s="1647"/>
      <c r="R795" s="1648"/>
      <c r="S795" s="1603"/>
      <c r="T795" s="1649"/>
      <c r="U795" s="1649"/>
      <c r="V795" s="1649"/>
      <c r="W795" s="1649"/>
      <c r="X795" s="1649"/>
      <c r="Y795" s="1649"/>
      <c r="Z795" s="1649"/>
      <c r="AA795" s="1649"/>
      <c r="AB795" s="1649"/>
      <c r="AC795" s="1649"/>
      <c r="AD795" s="1649"/>
      <c r="AE795" s="1649"/>
      <c r="AF795" s="1610">
        <f t="shared" si="404"/>
        <v>0</v>
      </c>
      <c r="AG795" s="1649"/>
      <c r="AH795" s="1649"/>
      <c r="AI795" s="1649"/>
      <c r="AJ795" s="1649"/>
      <c r="AK795" s="1649"/>
      <c r="AL795" s="1649"/>
      <c r="AM795" s="1649"/>
      <c r="AN795" s="1649"/>
      <c r="AO795" s="1649"/>
      <c r="AP795" s="1649"/>
      <c r="AQ795" s="1649"/>
      <c r="AR795" s="1709"/>
      <c r="AS795" s="1779">
        <f t="shared" si="405"/>
        <v>0</v>
      </c>
      <c r="AT795" s="1711">
        <f t="shared" si="426"/>
        <v>0</v>
      </c>
      <c r="AU795" s="1611">
        <f t="shared" si="406"/>
        <v>0</v>
      </c>
      <c r="AV795" s="1611">
        <f t="shared" si="407"/>
        <v>0</v>
      </c>
      <c r="AW795" s="1611">
        <f t="shared" si="408"/>
        <v>0</v>
      </c>
      <c r="AX795" s="1611">
        <f t="shared" si="409"/>
        <v>0</v>
      </c>
      <c r="AY795" s="1611">
        <f t="shared" si="410"/>
        <v>0</v>
      </c>
      <c r="AZ795" s="1611">
        <f t="shared" si="411"/>
        <v>0</v>
      </c>
      <c r="BA795" s="1611">
        <f t="shared" si="412"/>
        <v>0</v>
      </c>
      <c r="BB795" s="1611">
        <f t="shared" si="413"/>
        <v>0</v>
      </c>
      <c r="BC795" s="1611">
        <f t="shared" si="414"/>
        <v>0</v>
      </c>
      <c r="BD795" s="1611">
        <f t="shared" si="415"/>
        <v>0</v>
      </c>
      <c r="BE795" s="1611">
        <f t="shared" si="416"/>
        <v>0</v>
      </c>
      <c r="BF795" s="1611">
        <f t="shared" si="417"/>
        <v>0</v>
      </c>
      <c r="BG795" s="1611">
        <f t="shared" si="427"/>
        <v>0</v>
      </c>
      <c r="BH795" s="1611" t="str">
        <f t="shared" si="428"/>
        <v/>
      </c>
      <c r="BI795" s="1611" t="str">
        <f t="shared" si="429"/>
        <v/>
      </c>
      <c r="BJ795" s="1611" t="str">
        <f t="shared" si="418"/>
        <v/>
      </c>
      <c r="BK795" s="1611" t="str">
        <f t="shared" si="419"/>
        <v/>
      </c>
      <c r="BL795" s="1611" t="str">
        <f t="shared" ca="1" si="420"/>
        <v/>
      </c>
      <c r="BM795" s="1611" t="str">
        <f t="shared" si="430"/>
        <v/>
      </c>
      <c r="BN795" s="1611" t="str">
        <f t="shared" si="421"/>
        <v/>
      </c>
      <c r="BO795" s="1611" t="str">
        <f t="shared" si="422"/>
        <v/>
      </c>
      <c r="BP795" s="1611" t="str">
        <f t="shared" si="431"/>
        <v/>
      </c>
      <c r="BQ795" s="1611" t="str">
        <f t="shared" si="432"/>
        <v/>
      </c>
      <c r="BR795" s="1611" t="str">
        <f t="shared" si="433"/>
        <v/>
      </c>
      <c r="BS795" s="1611" t="str">
        <f t="shared" si="434"/>
        <v/>
      </c>
      <c r="BT795" s="1611" t="str">
        <f t="shared" si="435"/>
        <v/>
      </c>
      <c r="BU795" s="1731">
        <f t="shared" ca="1" si="436"/>
        <v>0</v>
      </c>
      <c r="BV795" s="1594"/>
      <c r="BW795" s="1594"/>
      <c r="BX795" s="1594"/>
      <c r="BY795" s="1594"/>
      <c r="BZ795" s="1594"/>
      <c r="CA795" s="1594"/>
      <c r="CB795" s="1594"/>
      <c r="CC795" s="1594"/>
      <c r="CD795" s="1594"/>
      <c r="CE795" s="1594"/>
      <c r="CF795" s="1594"/>
      <c r="CG795" s="1594"/>
      <c r="CH795" s="1594"/>
      <c r="CI795" s="1594"/>
      <c r="CJ795" s="1594"/>
      <c r="CK795" s="1594"/>
      <c r="CL795" s="1594"/>
      <c r="CM795" s="1594"/>
      <c r="CN795" s="1594"/>
      <c r="CO795" s="1594"/>
      <c r="CP795" s="1594"/>
      <c r="CQ795" s="1594"/>
      <c r="CR795" s="1594"/>
      <c r="CS795" s="1594"/>
      <c r="CT795" s="1594"/>
      <c r="CU795" s="1594"/>
      <c r="CV795" s="1594"/>
      <c r="CW795" s="1594"/>
      <c r="CX795" s="1594"/>
      <c r="CY795" s="1594"/>
      <c r="CZ795" s="1594"/>
      <c r="DA795" s="1594"/>
      <c r="DB795" s="1594"/>
      <c r="DC795" s="1594"/>
      <c r="DD795" s="1594"/>
      <c r="DE795" s="1594"/>
      <c r="DF795" s="1594"/>
      <c r="DG795" s="1594"/>
      <c r="DH795" s="1594"/>
      <c r="DI795" s="1594"/>
      <c r="DJ795" s="1594"/>
      <c r="DK795" s="1594"/>
      <c r="DL795" s="1594"/>
      <c r="DM795" s="1594"/>
      <c r="DN795" s="1594"/>
      <c r="DO795" s="1594"/>
      <c r="DP795" s="1594"/>
      <c r="DQ795" s="1594"/>
      <c r="DR795" s="1594"/>
      <c r="DS795" s="1594"/>
      <c r="DT795" s="1594"/>
      <c r="DU795" s="1594"/>
      <c r="DV795" s="1594"/>
      <c r="DW795" s="1594"/>
      <c r="DX795" s="1594"/>
      <c r="DY795" s="1594"/>
      <c r="DZ795" s="1594"/>
      <c r="EA795" s="1594"/>
      <c r="EB795" s="1594"/>
      <c r="EC795" s="1594"/>
      <c r="ED795" s="1594"/>
      <c r="EE795" s="1594"/>
      <c r="EF795" s="1594"/>
      <c r="EG795" s="1594"/>
      <c r="EH795" s="1594"/>
      <c r="EI795" s="1594"/>
      <c r="EJ795" s="1594"/>
      <c r="EK795" s="1594"/>
      <c r="EL795" s="1594"/>
      <c r="EM795" s="1594"/>
      <c r="EN795" s="1594"/>
      <c r="EO795" s="1594"/>
      <c r="EP795" s="1594"/>
      <c r="EQ795" s="1594"/>
      <c r="ER795" s="1594"/>
      <c r="ES795" s="1594"/>
    </row>
    <row r="796" spans="1:149" s="1595" customFormat="1" ht="12.5">
      <c r="A796" s="1644" t="str">
        <f t="shared" si="423"/>
        <v>Organisation</v>
      </c>
      <c r="B796" s="1758"/>
      <c r="C796" s="1758"/>
      <c r="D796" s="1758"/>
      <c r="E796" s="1756"/>
      <c r="F796" s="1592"/>
      <c r="G796" s="1714">
        <f t="shared" si="424"/>
        <v>0</v>
      </c>
      <c r="H796" s="1645"/>
      <c r="I796" s="1714">
        <f t="shared" si="425"/>
        <v>0</v>
      </c>
      <c r="J796" s="1646"/>
      <c r="K796" s="1646"/>
      <c r="L796" s="1592"/>
      <c r="M796" s="1597"/>
      <c r="N796" s="1597"/>
      <c r="O796" s="1646"/>
      <c r="P796" s="1647"/>
      <c r="Q796" s="1647"/>
      <c r="R796" s="1648"/>
      <c r="S796" s="1603"/>
      <c r="T796" s="1649"/>
      <c r="U796" s="1649"/>
      <c r="V796" s="1649"/>
      <c r="W796" s="1649"/>
      <c r="X796" s="1649"/>
      <c r="Y796" s="1649"/>
      <c r="Z796" s="1649"/>
      <c r="AA796" s="1649"/>
      <c r="AB796" s="1649"/>
      <c r="AC796" s="1649"/>
      <c r="AD796" s="1649"/>
      <c r="AE796" s="1649"/>
      <c r="AF796" s="1610">
        <f t="shared" si="404"/>
        <v>0</v>
      </c>
      <c r="AG796" s="1649"/>
      <c r="AH796" s="1649"/>
      <c r="AI796" s="1649"/>
      <c r="AJ796" s="1649"/>
      <c r="AK796" s="1649"/>
      <c r="AL796" s="1649"/>
      <c r="AM796" s="1649"/>
      <c r="AN796" s="1649"/>
      <c r="AO796" s="1649"/>
      <c r="AP796" s="1649"/>
      <c r="AQ796" s="1649"/>
      <c r="AR796" s="1709"/>
      <c r="AS796" s="1779">
        <f t="shared" si="405"/>
        <v>0</v>
      </c>
      <c r="AT796" s="1711">
        <f t="shared" si="426"/>
        <v>0</v>
      </c>
      <c r="AU796" s="1611">
        <f t="shared" si="406"/>
        <v>0</v>
      </c>
      <c r="AV796" s="1611">
        <f t="shared" si="407"/>
        <v>0</v>
      </c>
      <c r="AW796" s="1611">
        <f t="shared" si="408"/>
        <v>0</v>
      </c>
      <c r="AX796" s="1611">
        <f t="shared" si="409"/>
        <v>0</v>
      </c>
      <c r="AY796" s="1611">
        <f t="shared" si="410"/>
        <v>0</v>
      </c>
      <c r="AZ796" s="1611">
        <f t="shared" si="411"/>
        <v>0</v>
      </c>
      <c r="BA796" s="1611">
        <f t="shared" si="412"/>
        <v>0</v>
      </c>
      <c r="BB796" s="1611">
        <f t="shared" si="413"/>
        <v>0</v>
      </c>
      <c r="BC796" s="1611">
        <f t="shared" si="414"/>
        <v>0</v>
      </c>
      <c r="BD796" s="1611">
        <f t="shared" si="415"/>
        <v>0</v>
      </c>
      <c r="BE796" s="1611">
        <f t="shared" si="416"/>
        <v>0</v>
      </c>
      <c r="BF796" s="1611">
        <f t="shared" si="417"/>
        <v>0</v>
      </c>
      <c r="BG796" s="1611">
        <f t="shared" si="427"/>
        <v>0</v>
      </c>
      <c r="BH796" s="1611" t="str">
        <f t="shared" si="428"/>
        <v/>
      </c>
      <c r="BI796" s="1611" t="str">
        <f t="shared" si="429"/>
        <v/>
      </c>
      <c r="BJ796" s="1611" t="str">
        <f t="shared" si="418"/>
        <v/>
      </c>
      <c r="BK796" s="1611" t="str">
        <f t="shared" si="419"/>
        <v/>
      </c>
      <c r="BL796" s="1611" t="str">
        <f t="shared" ca="1" si="420"/>
        <v/>
      </c>
      <c r="BM796" s="1611" t="str">
        <f t="shared" si="430"/>
        <v/>
      </c>
      <c r="BN796" s="1611" t="str">
        <f t="shared" si="421"/>
        <v/>
      </c>
      <c r="BO796" s="1611" t="str">
        <f t="shared" si="422"/>
        <v/>
      </c>
      <c r="BP796" s="1611" t="str">
        <f t="shared" si="431"/>
        <v/>
      </c>
      <c r="BQ796" s="1611" t="str">
        <f t="shared" si="432"/>
        <v/>
      </c>
      <c r="BR796" s="1611" t="str">
        <f t="shared" si="433"/>
        <v/>
      </c>
      <c r="BS796" s="1611" t="str">
        <f t="shared" si="434"/>
        <v/>
      </c>
      <c r="BT796" s="1611" t="str">
        <f t="shared" si="435"/>
        <v/>
      </c>
      <c r="BU796" s="1731">
        <f t="shared" ca="1" si="436"/>
        <v>0</v>
      </c>
      <c r="BV796" s="1594"/>
      <c r="BW796" s="1594"/>
      <c r="BX796" s="1594"/>
      <c r="BY796" s="1594"/>
      <c r="BZ796" s="1594"/>
      <c r="CA796" s="1594"/>
      <c r="CB796" s="1594"/>
      <c r="CC796" s="1594"/>
      <c r="CD796" s="1594"/>
      <c r="CE796" s="1594"/>
      <c r="CF796" s="1594"/>
      <c r="CG796" s="1594"/>
      <c r="CH796" s="1594"/>
      <c r="CI796" s="1594"/>
      <c r="CJ796" s="1594"/>
      <c r="CK796" s="1594"/>
      <c r="CL796" s="1594"/>
      <c r="CM796" s="1594"/>
      <c r="CN796" s="1594"/>
      <c r="CO796" s="1594"/>
      <c r="CP796" s="1594"/>
      <c r="CQ796" s="1594"/>
      <c r="CR796" s="1594"/>
      <c r="CS796" s="1594"/>
      <c r="CT796" s="1594"/>
      <c r="CU796" s="1594"/>
      <c r="CV796" s="1594"/>
      <c r="CW796" s="1594"/>
      <c r="CX796" s="1594"/>
      <c r="CY796" s="1594"/>
      <c r="CZ796" s="1594"/>
      <c r="DA796" s="1594"/>
      <c r="DB796" s="1594"/>
      <c r="DC796" s="1594"/>
      <c r="DD796" s="1594"/>
      <c r="DE796" s="1594"/>
      <c r="DF796" s="1594"/>
      <c r="DG796" s="1594"/>
      <c r="DH796" s="1594"/>
      <c r="DI796" s="1594"/>
      <c r="DJ796" s="1594"/>
      <c r="DK796" s="1594"/>
      <c r="DL796" s="1594"/>
      <c r="DM796" s="1594"/>
      <c r="DN796" s="1594"/>
      <c r="DO796" s="1594"/>
      <c r="DP796" s="1594"/>
      <c r="DQ796" s="1594"/>
      <c r="DR796" s="1594"/>
      <c r="DS796" s="1594"/>
      <c r="DT796" s="1594"/>
      <c r="DU796" s="1594"/>
      <c r="DV796" s="1594"/>
      <c r="DW796" s="1594"/>
      <c r="DX796" s="1594"/>
      <c r="DY796" s="1594"/>
      <c r="DZ796" s="1594"/>
      <c r="EA796" s="1594"/>
      <c r="EB796" s="1594"/>
      <c r="EC796" s="1594"/>
      <c r="ED796" s="1594"/>
      <c r="EE796" s="1594"/>
      <c r="EF796" s="1594"/>
      <c r="EG796" s="1594"/>
      <c r="EH796" s="1594"/>
      <c r="EI796" s="1594"/>
      <c r="EJ796" s="1594"/>
      <c r="EK796" s="1594"/>
      <c r="EL796" s="1594"/>
      <c r="EM796" s="1594"/>
      <c r="EN796" s="1594"/>
      <c r="EO796" s="1594"/>
      <c r="EP796" s="1594"/>
      <c r="EQ796" s="1594"/>
      <c r="ER796" s="1594"/>
      <c r="ES796" s="1594"/>
    </row>
    <row r="797" spans="1:149" s="1595" customFormat="1" ht="12.5">
      <c r="A797" s="1644" t="str">
        <f t="shared" si="423"/>
        <v>Organisation</v>
      </c>
      <c r="B797" s="1758"/>
      <c r="C797" s="1758"/>
      <c r="D797" s="1758"/>
      <c r="E797" s="1762"/>
      <c r="F797" s="1592"/>
      <c r="G797" s="1714">
        <f t="shared" si="424"/>
        <v>0</v>
      </c>
      <c r="H797" s="1645"/>
      <c r="I797" s="1714">
        <f t="shared" si="425"/>
        <v>0</v>
      </c>
      <c r="J797" s="1646"/>
      <c r="K797" s="1646"/>
      <c r="L797" s="1592"/>
      <c r="M797" s="1597"/>
      <c r="N797" s="1597"/>
      <c r="O797" s="1646"/>
      <c r="P797" s="1647"/>
      <c r="Q797" s="1647"/>
      <c r="R797" s="1648"/>
      <c r="S797" s="1603"/>
      <c r="T797" s="1649"/>
      <c r="U797" s="1649"/>
      <c r="V797" s="1649"/>
      <c r="W797" s="1649"/>
      <c r="X797" s="1649"/>
      <c r="Y797" s="1649"/>
      <c r="Z797" s="1649"/>
      <c r="AA797" s="1649"/>
      <c r="AB797" s="1649"/>
      <c r="AC797" s="1649"/>
      <c r="AD797" s="1649"/>
      <c r="AE797" s="1649"/>
      <c r="AF797" s="1610">
        <f t="shared" si="404"/>
        <v>0</v>
      </c>
      <c r="AG797" s="1649"/>
      <c r="AH797" s="1649"/>
      <c r="AI797" s="1649"/>
      <c r="AJ797" s="1649"/>
      <c r="AK797" s="1649"/>
      <c r="AL797" s="1649"/>
      <c r="AM797" s="1649"/>
      <c r="AN797" s="1649"/>
      <c r="AO797" s="1649"/>
      <c r="AP797" s="1649"/>
      <c r="AQ797" s="1649"/>
      <c r="AR797" s="1709"/>
      <c r="AS797" s="1779">
        <f t="shared" si="405"/>
        <v>0</v>
      </c>
      <c r="AT797" s="1711">
        <f t="shared" si="426"/>
        <v>0</v>
      </c>
      <c r="AU797" s="1611">
        <f t="shared" si="406"/>
        <v>0</v>
      </c>
      <c r="AV797" s="1611">
        <f t="shared" si="407"/>
        <v>0</v>
      </c>
      <c r="AW797" s="1611">
        <f t="shared" si="408"/>
        <v>0</v>
      </c>
      <c r="AX797" s="1611">
        <f t="shared" si="409"/>
        <v>0</v>
      </c>
      <c r="AY797" s="1611">
        <f t="shared" si="410"/>
        <v>0</v>
      </c>
      <c r="AZ797" s="1611">
        <f t="shared" si="411"/>
        <v>0</v>
      </c>
      <c r="BA797" s="1611">
        <f t="shared" si="412"/>
        <v>0</v>
      </c>
      <c r="BB797" s="1611">
        <f t="shared" si="413"/>
        <v>0</v>
      </c>
      <c r="BC797" s="1611">
        <f t="shared" si="414"/>
        <v>0</v>
      </c>
      <c r="BD797" s="1611">
        <f t="shared" si="415"/>
        <v>0</v>
      </c>
      <c r="BE797" s="1611">
        <f t="shared" si="416"/>
        <v>0</v>
      </c>
      <c r="BF797" s="1611">
        <f t="shared" si="417"/>
        <v>0</v>
      </c>
      <c r="BG797" s="1611">
        <f t="shared" si="427"/>
        <v>0</v>
      </c>
      <c r="BH797" s="1611" t="str">
        <f t="shared" si="428"/>
        <v/>
      </c>
      <c r="BI797" s="1611" t="str">
        <f t="shared" si="429"/>
        <v/>
      </c>
      <c r="BJ797" s="1611" t="str">
        <f t="shared" si="418"/>
        <v/>
      </c>
      <c r="BK797" s="1611" t="str">
        <f t="shared" si="419"/>
        <v/>
      </c>
      <c r="BL797" s="1611" t="str">
        <f t="shared" ca="1" si="420"/>
        <v/>
      </c>
      <c r="BM797" s="1611" t="str">
        <f t="shared" si="430"/>
        <v/>
      </c>
      <c r="BN797" s="1611" t="str">
        <f t="shared" si="421"/>
        <v/>
      </c>
      <c r="BO797" s="1611" t="str">
        <f t="shared" si="422"/>
        <v/>
      </c>
      <c r="BP797" s="1611" t="str">
        <f t="shared" si="431"/>
        <v/>
      </c>
      <c r="BQ797" s="1611" t="str">
        <f t="shared" si="432"/>
        <v/>
      </c>
      <c r="BR797" s="1611" t="str">
        <f t="shared" si="433"/>
        <v/>
      </c>
      <c r="BS797" s="1611" t="str">
        <f t="shared" si="434"/>
        <v/>
      </c>
      <c r="BT797" s="1611" t="str">
        <f t="shared" si="435"/>
        <v/>
      </c>
      <c r="BU797" s="1731">
        <f t="shared" ca="1" si="436"/>
        <v>0</v>
      </c>
      <c r="BV797" s="1594"/>
      <c r="BW797" s="1594"/>
      <c r="BX797" s="1594"/>
      <c r="BY797" s="1594"/>
      <c r="BZ797" s="1594"/>
      <c r="CA797" s="1594"/>
      <c r="CB797" s="1594"/>
      <c r="CC797" s="1594"/>
      <c r="CD797" s="1594"/>
      <c r="CE797" s="1594"/>
      <c r="CF797" s="1594"/>
      <c r="CG797" s="1594"/>
      <c r="CH797" s="1594"/>
      <c r="CI797" s="1594"/>
      <c r="CJ797" s="1594"/>
      <c r="CK797" s="1594"/>
      <c r="CL797" s="1594"/>
      <c r="CM797" s="1594"/>
      <c r="CN797" s="1594"/>
      <c r="CO797" s="1594"/>
      <c r="CP797" s="1594"/>
      <c r="CQ797" s="1594"/>
      <c r="CR797" s="1594"/>
      <c r="CS797" s="1594"/>
      <c r="CT797" s="1594"/>
      <c r="CU797" s="1594"/>
      <c r="CV797" s="1594"/>
      <c r="CW797" s="1594"/>
      <c r="CX797" s="1594"/>
      <c r="CY797" s="1594"/>
      <c r="CZ797" s="1594"/>
      <c r="DA797" s="1594"/>
      <c r="DB797" s="1594"/>
      <c r="DC797" s="1594"/>
      <c r="DD797" s="1594"/>
      <c r="DE797" s="1594"/>
      <c r="DF797" s="1594"/>
      <c r="DG797" s="1594"/>
      <c r="DH797" s="1594"/>
      <c r="DI797" s="1594"/>
      <c r="DJ797" s="1594"/>
      <c r="DK797" s="1594"/>
      <c r="DL797" s="1594"/>
      <c r="DM797" s="1594"/>
      <c r="DN797" s="1594"/>
      <c r="DO797" s="1594"/>
      <c r="DP797" s="1594"/>
      <c r="DQ797" s="1594"/>
      <c r="DR797" s="1594"/>
      <c r="DS797" s="1594"/>
      <c r="DT797" s="1594"/>
      <c r="DU797" s="1594"/>
      <c r="DV797" s="1594"/>
      <c r="DW797" s="1594"/>
      <c r="DX797" s="1594"/>
      <c r="DY797" s="1594"/>
      <c r="DZ797" s="1594"/>
      <c r="EA797" s="1594"/>
      <c r="EB797" s="1594"/>
      <c r="EC797" s="1594"/>
      <c r="ED797" s="1594"/>
      <c r="EE797" s="1594"/>
      <c r="EF797" s="1594"/>
      <c r="EG797" s="1594"/>
      <c r="EH797" s="1594"/>
      <c r="EI797" s="1594"/>
      <c r="EJ797" s="1594"/>
      <c r="EK797" s="1594"/>
      <c r="EL797" s="1594"/>
      <c r="EM797" s="1594"/>
      <c r="EN797" s="1594"/>
      <c r="EO797" s="1594"/>
      <c r="EP797" s="1594"/>
      <c r="EQ797" s="1594"/>
      <c r="ER797" s="1594"/>
      <c r="ES797" s="1594"/>
    </row>
    <row r="798" spans="1:149" s="1595" customFormat="1" ht="12.5">
      <c r="A798" s="1644" t="str">
        <f t="shared" si="423"/>
        <v>Organisation</v>
      </c>
      <c r="B798" s="1758"/>
      <c r="C798" s="1758"/>
      <c r="D798" s="1758"/>
      <c r="E798" s="1756"/>
      <c r="F798" s="1592"/>
      <c r="G798" s="1714">
        <f t="shared" si="424"/>
        <v>0</v>
      </c>
      <c r="H798" s="1645"/>
      <c r="I798" s="1714">
        <f t="shared" si="425"/>
        <v>0</v>
      </c>
      <c r="J798" s="1646"/>
      <c r="K798" s="1646"/>
      <c r="L798" s="1592"/>
      <c r="M798" s="1597"/>
      <c r="N798" s="1597"/>
      <c r="O798" s="1646"/>
      <c r="P798" s="1647"/>
      <c r="Q798" s="1647"/>
      <c r="R798" s="1648"/>
      <c r="S798" s="1603"/>
      <c r="T798" s="1649"/>
      <c r="U798" s="1649"/>
      <c r="V798" s="1649"/>
      <c r="W798" s="1649"/>
      <c r="X798" s="1649"/>
      <c r="Y798" s="1649"/>
      <c r="Z798" s="1649"/>
      <c r="AA798" s="1649"/>
      <c r="AB798" s="1649"/>
      <c r="AC798" s="1649"/>
      <c r="AD798" s="1649"/>
      <c r="AE798" s="1649"/>
      <c r="AF798" s="1610">
        <f t="shared" si="404"/>
        <v>0</v>
      </c>
      <c r="AG798" s="1649"/>
      <c r="AH798" s="1649"/>
      <c r="AI798" s="1649"/>
      <c r="AJ798" s="1649"/>
      <c r="AK798" s="1649"/>
      <c r="AL798" s="1649"/>
      <c r="AM798" s="1649"/>
      <c r="AN798" s="1649"/>
      <c r="AO798" s="1649"/>
      <c r="AP798" s="1649"/>
      <c r="AQ798" s="1649"/>
      <c r="AR798" s="1709"/>
      <c r="AS798" s="1779">
        <f t="shared" si="405"/>
        <v>0</v>
      </c>
      <c r="AT798" s="1711">
        <f t="shared" si="426"/>
        <v>0</v>
      </c>
      <c r="AU798" s="1611">
        <f t="shared" si="406"/>
        <v>0</v>
      </c>
      <c r="AV798" s="1611">
        <f t="shared" si="407"/>
        <v>0</v>
      </c>
      <c r="AW798" s="1611">
        <f t="shared" si="408"/>
        <v>0</v>
      </c>
      <c r="AX798" s="1611">
        <f t="shared" si="409"/>
        <v>0</v>
      </c>
      <c r="AY798" s="1611">
        <f t="shared" si="410"/>
        <v>0</v>
      </c>
      <c r="AZ798" s="1611">
        <f t="shared" si="411"/>
        <v>0</v>
      </c>
      <c r="BA798" s="1611">
        <f t="shared" si="412"/>
        <v>0</v>
      </c>
      <c r="BB798" s="1611">
        <f t="shared" si="413"/>
        <v>0</v>
      </c>
      <c r="BC798" s="1611">
        <f t="shared" si="414"/>
        <v>0</v>
      </c>
      <c r="BD798" s="1611">
        <f t="shared" si="415"/>
        <v>0</v>
      </c>
      <c r="BE798" s="1611">
        <f t="shared" si="416"/>
        <v>0</v>
      </c>
      <c r="BF798" s="1611">
        <f t="shared" si="417"/>
        <v>0</v>
      </c>
      <c r="BG798" s="1611">
        <f t="shared" si="427"/>
        <v>0</v>
      </c>
      <c r="BH798" s="1611" t="str">
        <f t="shared" si="428"/>
        <v/>
      </c>
      <c r="BI798" s="1611" t="str">
        <f t="shared" si="429"/>
        <v/>
      </c>
      <c r="BJ798" s="1611" t="str">
        <f t="shared" si="418"/>
        <v/>
      </c>
      <c r="BK798" s="1611" t="str">
        <f t="shared" si="419"/>
        <v/>
      </c>
      <c r="BL798" s="1611" t="str">
        <f t="shared" ca="1" si="420"/>
        <v/>
      </c>
      <c r="BM798" s="1611" t="str">
        <f t="shared" si="430"/>
        <v/>
      </c>
      <c r="BN798" s="1611" t="str">
        <f t="shared" si="421"/>
        <v/>
      </c>
      <c r="BO798" s="1611" t="str">
        <f t="shared" si="422"/>
        <v/>
      </c>
      <c r="BP798" s="1611" t="str">
        <f t="shared" si="431"/>
        <v/>
      </c>
      <c r="BQ798" s="1611" t="str">
        <f t="shared" si="432"/>
        <v/>
      </c>
      <c r="BR798" s="1611" t="str">
        <f t="shared" si="433"/>
        <v/>
      </c>
      <c r="BS798" s="1611" t="str">
        <f t="shared" si="434"/>
        <v/>
      </c>
      <c r="BT798" s="1611" t="str">
        <f t="shared" si="435"/>
        <v/>
      </c>
      <c r="BU798" s="1731">
        <f t="shared" ca="1" si="436"/>
        <v>0</v>
      </c>
      <c r="BV798" s="1594"/>
      <c r="BW798" s="1594"/>
      <c r="BX798" s="1594"/>
      <c r="BY798" s="1594"/>
      <c r="BZ798" s="1594"/>
      <c r="CA798" s="1594"/>
      <c r="CB798" s="1594"/>
      <c r="CC798" s="1594"/>
      <c r="CD798" s="1594"/>
      <c r="CE798" s="1594"/>
      <c r="CF798" s="1594"/>
      <c r="CG798" s="1594"/>
      <c r="CH798" s="1594"/>
      <c r="CI798" s="1594"/>
      <c r="CJ798" s="1594"/>
      <c r="CK798" s="1594"/>
      <c r="CL798" s="1594"/>
      <c r="CM798" s="1594"/>
      <c r="CN798" s="1594"/>
      <c r="CO798" s="1594"/>
      <c r="CP798" s="1594"/>
      <c r="CQ798" s="1594"/>
      <c r="CR798" s="1594"/>
      <c r="CS798" s="1594"/>
      <c r="CT798" s="1594"/>
      <c r="CU798" s="1594"/>
      <c r="CV798" s="1594"/>
      <c r="CW798" s="1594"/>
      <c r="CX798" s="1594"/>
      <c r="CY798" s="1594"/>
      <c r="CZ798" s="1594"/>
      <c r="DA798" s="1594"/>
      <c r="DB798" s="1594"/>
      <c r="DC798" s="1594"/>
      <c r="DD798" s="1594"/>
      <c r="DE798" s="1594"/>
      <c r="DF798" s="1594"/>
      <c r="DG798" s="1594"/>
      <c r="DH798" s="1594"/>
      <c r="DI798" s="1594"/>
      <c r="DJ798" s="1594"/>
      <c r="DK798" s="1594"/>
      <c r="DL798" s="1594"/>
      <c r="DM798" s="1594"/>
      <c r="DN798" s="1594"/>
      <c r="DO798" s="1594"/>
      <c r="DP798" s="1594"/>
      <c r="DQ798" s="1594"/>
      <c r="DR798" s="1594"/>
      <c r="DS798" s="1594"/>
      <c r="DT798" s="1594"/>
      <c r="DU798" s="1594"/>
      <c r="DV798" s="1594"/>
      <c r="DW798" s="1594"/>
      <c r="DX798" s="1594"/>
      <c r="DY798" s="1594"/>
      <c r="DZ798" s="1594"/>
      <c r="EA798" s="1594"/>
      <c r="EB798" s="1594"/>
      <c r="EC798" s="1594"/>
      <c r="ED798" s="1594"/>
      <c r="EE798" s="1594"/>
      <c r="EF798" s="1594"/>
      <c r="EG798" s="1594"/>
      <c r="EH798" s="1594"/>
      <c r="EI798" s="1594"/>
      <c r="EJ798" s="1594"/>
      <c r="EK798" s="1594"/>
      <c r="EL798" s="1594"/>
      <c r="EM798" s="1594"/>
      <c r="EN798" s="1594"/>
      <c r="EO798" s="1594"/>
      <c r="EP798" s="1594"/>
      <c r="EQ798" s="1594"/>
      <c r="ER798" s="1594"/>
      <c r="ES798" s="1594"/>
    </row>
    <row r="799" spans="1:149" s="1595" customFormat="1" ht="12.5">
      <c r="A799" s="1644" t="str">
        <f t="shared" si="423"/>
        <v>Organisation</v>
      </c>
      <c r="B799" s="1758"/>
      <c r="C799" s="1758"/>
      <c r="D799" s="1758"/>
      <c r="E799" s="1756"/>
      <c r="F799" s="1592"/>
      <c r="G799" s="1714">
        <f t="shared" si="424"/>
        <v>0</v>
      </c>
      <c r="H799" s="1645"/>
      <c r="I799" s="1714">
        <f t="shared" si="425"/>
        <v>0</v>
      </c>
      <c r="J799" s="1646"/>
      <c r="K799" s="1646"/>
      <c r="L799" s="1592"/>
      <c r="M799" s="1597"/>
      <c r="N799" s="1597"/>
      <c r="O799" s="1646"/>
      <c r="P799" s="1647"/>
      <c r="Q799" s="1647"/>
      <c r="R799" s="1648"/>
      <c r="S799" s="1603"/>
      <c r="T799" s="1649"/>
      <c r="U799" s="1649"/>
      <c r="V799" s="1649"/>
      <c r="W799" s="1649"/>
      <c r="X799" s="1649"/>
      <c r="Y799" s="1649"/>
      <c r="Z799" s="1649"/>
      <c r="AA799" s="1649"/>
      <c r="AB799" s="1649"/>
      <c r="AC799" s="1649"/>
      <c r="AD799" s="1649"/>
      <c r="AE799" s="1649"/>
      <c r="AF799" s="1610">
        <f t="shared" si="404"/>
        <v>0</v>
      </c>
      <c r="AG799" s="1649"/>
      <c r="AH799" s="1649"/>
      <c r="AI799" s="1649"/>
      <c r="AJ799" s="1649"/>
      <c r="AK799" s="1649"/>
      <c r="AL799" s="1649"/>
      <c r="AM799" s="1649"/>
      <c r="AN799" s="1649"/>
      <c r="AO799" s="1649"/>
      <c r="AP799" s="1649"/>
      <c r="AQ799" s="1649"/>
      <c r="AR799" s="1709"/>
      <c r="AS799" s="1779">
        <f t="shared" si="405"/>
        <v>0</v>
      </c>
      <c r="AT799" s="1711">
        <f t="shared" si="426"/>
        <v>0</v>
      </c>
      <c r="AU799" s="1611">
        <f t="shared" si="406"/>
        <v>0</v>
      </c>
      <c r="AV799" s="1611">
        <f t="shared" si="407"/>
        <v>0</v>
      </c>
      <c r="AW799" s="1611">
        <f t="shared" si="408"/>
        <v>0</v>
      </c>
      <c r="AX799" s="1611">
        <f t="shared" si="409"/>
        <v>0</v>
      </c>
      <c r="AY799" s="1611">
        <f t="shared" si="410"/>
        <v>0</v>
      </c>
      <c r="AZ799" s="1611">
        <f t="shared" si="411"/>
        <v>0</v>
      </c>
      <c r="BA799" s="1611">
        <f t="shared" si="412"/>
        <v>0</v>
      </c>
      <c r="BB799" s="1611">
        <f t="shared" si="413"/>
        <v>0</v>
      </c>
      <c r="BC799" s="1611">
        <f t="shared" si="414"/>
        <v>0</v>
      </c>
      <c r="BD799" s="1611">
        <f t="shared" si="415"/>
        <v>0</v>
      </c>
      <c r="BE799" s="1611">
        <f t="shared" si="416"/>
        <v>0</v>
      </c>
      <c r="BF799" s="1611">
        <f t="shared" si="417"/>
        <v>0</v>
      </c>
      <c r="BG799" s="1611">
        <f t="shared" si="427"/>
        <v>0</v>
      </c>
      <c r="BH799" s="1611" t="str">
        <f t="shared" si="428"/>
        <v/>
      </c>
      <c r="BI799" s="1611" t="str">
        <f t="shared" si="429"/>
        <v/>
      </c>
      <c r="BJ799" s="1611" t="str">
        <f t="shared" si="418"/>
        <v/>
      </c>
      <c r="BK799" s="1611" t="str">
        <f t="shared" si="419"/>
        <v/>
      </c>
      <c r="BL799" s="1611" t="str">
        <f t="shared" ca="1" si="420"/>
        <v/>
      </c>
      <c r="BM799" s="1611" t="str">
        <f t="shared" si="430"/>
        <v/>
      </c>
      <c r="BN799" s="1611" t="str">
        <f t="shared" si="421"/>
        <v/>
      </c>
      <c r="BO799" s="1611" t="str">
        <f t="shared" si="422"/>
        <v/>
      </c>
      <c r="BP799" s="1611" t="str">
        <f t="shared" si="431"/>
        <v/>
      </c>
      <c r="BQ799" s="1611" t="str">
        <f t="shared" si="432"/>
        <v/>
      </c>
      <c r="BR799" s="1611" t="str">
        <f t="shared" si="433"/>
        <v/>
      </c>
      <c r="BS799" s="1611" t="str">
        <f t="shared" si="434"/>
        <v/>
      </c>
      <c r="BT799" s="1611" t="str">
        <f t="shared" si="435"/>
        <v/>
      </c>
      <c r="BU799" s="1731">
        <f t="shared" ca="1" si="436"/>
        <v>0</v>
      </c>
      <c r="BV799" s="1594"/>
      <c r="BW799" s="1594"/>
      <c r="BX799" s="1594"/>
      <c r="BY799" s="1594"/>
      <c r="BZ799" s="1594"/>
      <c r="CA799" s="1594"/>
      <c r="CB799" s="1594"/>
      <c r="CC799" s="1594"/>
      <c r="CD799" s="1594"/>
      <c r="CE799" s="1594"/>
      <c r="CF799" s="1594"/>
      <c r="CG799" s="1594"/>
      <c r="CH799" s="1594"/>
      <c r="CI799" s="1594"/>
      <c r="CJ799" s="1594"/>
      <c r="CK799" s="1594"/>
      <c r="CL799" s="1594"/>
      <c r="CM799" s="1594"/>
      <c r="CN799" s="1594"/>
      <c r="CO799" s="1594"/>
      <c r="CP799" s="1594"/>
      <c r="CQ799" s="1594"/>
      <c r="CR799" s="1594"/>
      <c r="CS799" s="1594"/>
      <c r="CT799" s="1594"/>
      <c r="CU799" s="1594"/>
      <c r="CV799" s="1594"/>
      <c r="CW799" s="1594"/>
      <c r="CX799" s="1594"/>
      <c r="CY799" s="1594"/>
      <c r="CZ799" s="1594"/>
      <c r="DA799" s="1594"/>
      <c r="DB799" s="1594"/>
      <c r="DC799" s="1594"/>
      <c r="DD799" s="1594"/>
      <c r="DE799" s="1594"/>
      <c r="DF799" s="1594"/>
      <c r="DG799" s="1594"/>
      <c r="DH799" s="1594"/>
      <c r="DI799" s="1594"/>
      <c r="DJ799" s="1594"/>
      <c r="DK799" s="1594"/>
      <c r="DL799" s="1594"/>
      <c r="DM799" s="1594"/>
      <c r="DN799" s="1594"/>
      <c r="DO799" s="1594"/>
      <c r="DP799" s="1594"/>
      <c r="DQ799" s="1594"/>
      <c r="DR799" s="1594"/>
      <c r="DS799" s="1594"/>
      <c r="DT799" s="1594"/>
      <c r="DU799" s="1594"/>
      <c r="DV799" s="1594"/>
      <c r="DW799" s="1594"/>
      <c r="DX799" s="1594"/>
      <c r="DY799" s="1594"/>
      <c r="DZ799" s="1594"/>
      <c r="EA799" s="1594"/>
      <c r="EB799" s="1594"/>
      <c r="EC799" s="1594"/>
      <c r="ED799" s="1594"/>
      <c r="EE799" s="1594"/>
      <c r="EF799" s="1594"/>
      <c r="EG799" s="1594"/>
      <c r="EH799" s="1594"/>
      <c r="EI799" s="1594"/>
      <c r="EJ799" s="1594"/>
      <c r="EK799" s="1594"/>
      <c r="EL799" s="1594"/>
      <c r="EM799" s="1594"/>
      <c r="EN799" s="1594"/>
      <c r="EO799" s="1594"/>
      <c r="EP799" s="1594"/>
      <c r="EQ799" s="1594"/>
      <c r="ER799" s="1594"/>
      <c r="ES799" s="1594"/>
    </row>
    <row r="800" spans="1:149" s="1595" customFormat="1" ht="12.5">
      <c r="A800" s="1644" t="str">
        <f t="shared" si="423"/>
        <v>Organisation</v>
      </c>
      <c r="B800" s="1758"/>
      <c r="C800" s="1758"/>
      <c r="D800" s="1758"/>
      <c r="E800" s="1767"/>
      <c r="F800" s="1592"/>
      <c r="G800" s="1714">
        <f t="shared" si="424"/>
        <v>0</v>
      </c>
      <c r="H800" s="1645"/>
      <c r="I800" s="1714">
        <f t="shared" si="425"/>
        <v>0</v>
      </c>
      <c r="J800" s="1646"/>
      <c r="K800" s="1646"/>
      <c r="L800" s="1592"/>
      <c r="M800" s="1597"/>
      <c r="N800" s="1597"/>
      <c r="O800" s="1646"/>
      <c r="P800" s="1647"/>
      <c r="Q800" s="1647"/>
      <c r="R800" s="1648"/>
      <c r="S800" s="1603"/>
      <c r="T800" s="1649"/>
      <c r="U800" s="1649"/>
      <c r="V800" s="1649"/>
      <c r="W800" s="1649"/>
      <c r="X800" s="1649"/>
      <c r="Y800" s="1649"/>
      <c r="Z800" s="1649"/>
      <c r="AA800" s="1649"/>
      <c r="AB800" s="1649"/>
      <c r="AC800" s="1649"/>
      <c r="AD800" s="1649"/>
      <c r="AE800" s="1649"/>
      <c r="AF800" s="1610">
        <f t="shared" si="404"/>
        <v>0</v>
      </c>
      <c r="AG800" s="1649"/>
      <c r="AH800" s="1649"/>
      <c r="AI800" s="1649"/>
      <c r="AJ800" s="1649"/>
      <c r="AK800" s="1649"/>
      <c r="AL800" s="1649"/>
      <c r="AM800" s="1649"/>
      <c r="AN800" s="1649"/>
      <c r="AO800" s="1649"/>
      <c r="AP800" s="1649"/>
      <c r="AQ800" s="1649"/>
      <c r="AR800" s="1709"/>
      <c r="AS800" s="1779">
        <f t="shared" si="405"/>
        <v>0</v>
      </c>
      <c r="AT800" s="1711">
        <f t="shared" si="426"/>
        <v>0</v>
      </c>
      <c r="AU800" s="1611">
        <f t="shared" si="406"/>
        <v>0</v>
      </c>
      <c r="AV800" s="1611">
        <f t="shared" si="407"/>
        <v>0</v>
      </c>
      <c r="AW800" s="1611">
        <f t="shared" si="408"/>
        <v>0</v>
      </c>
      <c r="AX800" s="1611">
        <f t="shared" si="409"/>
        <v>0</v>
      </c>
      <c r="AY800" s="1611">
        <f t="shared" si="410"/>
        <v>0</v>
      </c>
      <c r="AZ800" s="1611">
        <f t="shared" si="411"/>
        <v>0</v>
      </c>
      <c r="BA800" s="1611">
        <f t="shared" si="412"/>
        <v>0</v>
      </c>
      <c r="BB800" s="1611">
        <f t="shared" si="413"/>
        <v>0</v>
      </c>
      <c r="BC800" s="1611">
        <f t="shared" si="414"/>
        <v>0</v>
      </c>
      <c r="BD800" s="1611">
        <f t="shared" si="415"/>
        <v>0</v>
      </c>
      <c r="BE800" s="1611">
        <f t="shared" si="416"/>
        <v>0</v>
      </c>
      <c r="BF800" s="1611">
        <f t="shared" si="417"/>
        <v>0</v>
      </c>
      <c r="BG800" s="1611">
        <f t="shared" si="427"/>
        <v>0</v>
      </c>
      <c r="BH800" s="1611" t="str">
        <f t="shared" si="428"/>
        <v/>
      </c>
      <c r="BI800" s="1611" t="str">
        <f t="shared" si="429"/>
        <v/>
      </c>
      <c r="BJ800" s="1611" t="str">
        <f t="shared" si="418"/>
        <v/>
      </c>
      <c r="BK800" s="1611" t="str">
        <f t="shared" si="419"/>
        <v/>
      </c>
      <c r="BL800" s="1611" t="str">
        <f t="shared" ca="1" si="420"/>
        <v/>
      </c>
      <c r="BM800" s="1611" t="str">
        <f t="shared" si="430"/>
        <v/>
      </c>
      <c r="BN800" s="1611" t="str">
        <f t="shared" si="421"/>
        <v/>
      </c>
      <c r="BO800" s="1611" t="str">
        <f t="shared" si="422"/>
        <v/>
      </c>
      <c r="BP800" s="1611" t="str">
        <f t="shared" si="431"/>
        <v/>
      </c>
      <c r="BQ800" s="1611" t="str">
        <f t="shared" si="432"/>
        <v/>
      </c>
      <c r="BR800" s="1611" t="str">
        <f t="shared" si="433"/>
        <v/>
      </c>
      <c r="BS800" s="1611" t="str">
        <f t="shared" si="434"/>
        <v/>
      </c>
      <c r="BT800" s="1611" t="str">
        <f t="shared" si="435"/>
        <v/>
      </c>
      <c r="BU800" s="1731">
        <f t="shared" ca="1" si="436"/>
        <v>0</v>
      </c>
      <c r="BV800" s="1594"/>
      <c r="BW800" s="1594"/>
      <c r="BX800" s="1594"/>
      <c r="BY800" s="1594"/>
      <c r="BZ800" s="1594"/>
      <c r="CA800" s="1594"/>
      <c r="CB800" s="1594"/>
      <c r="CC800" s="1594"/>
      <c r="CD800" s="1594"/>
      <c r="CE800" s="1594"/>
      <c r="CF800" s="1594"/>
      <c r="CG800" s="1594"/>
      <c r="CH800" s="1594"/>
      <c r="CI800" s="1594"/>
      <c r="CJ800" s="1594"/>
      <c r="CK800" s="1594"/>
      <c r="CL800" s="1594"/>
      <c r="CM800" s="1594"/>
      <c r="CN800" s="1594"/>
      <c r="CO800" s="1594"/>
      <c r="CP800" s="1594"/>
      <c r="CQ800" s="1594"/>
      <c r="CR800" s="1594"/>
      <c r="CS800" s="1594"/>
      <c r="CT800" s="1594"/>
      <c r="CU800" s="1594"/>
      <c r="CV800" s="1594"/>
      <c r="CW800" s="1594"/>
      <c r="CX800" s="1594"/>
      <c r="CY800" s="1594"/>
      <c r="CZ800" s="1594"/>
      <c r="DA800" s="1594"/>
      <c r="DB800" s="1594"/>
      <c r="DC800" s="1594"/>
      <c r="DD800" s="1594"/>
      <c r="DE800" s="1594"/>
      <c r="DF800" s="1594"/>
      <c r="DG800" s="1594"/>
      <c r="DH800" s="1594"/>
      <c r="DI800" s="1594"/>
      <c r="DJ800" s="1594"/>
      <c r="DK800" s="1594"/>
      <c r="DL800" s="1594"/>
      <c r="DM800" s="1594"/>
      <c r="DN800" s="1594"/>
      <c r="DO800" s="1594"/>
      <c r="DP800" s="1594"/>
      <c r="DQ800" s="1594"/>
      <c r="DR800" s="1594"/>
      <c r="DS800" s="1594"/>
      <c r="DT800" s="1594"/>
      <c r="DU800" s="1594"/>
      <c r="DV800" s="1594"/>
      <c r="DW800" s="1594"/>
      <c r="DX800" s="1594"/>
      <c r="DY800" s="1594"/>
      <c r="DZ800" s="1594"/>
      <c r="EA800" s="1594"/>
      <c r="EB800" s="1594"/>
      <c r="EC800" s="1594"/>
      <c r="ED800" s="1594"/>
      <c r="EE800" s="1594"/>
      <c r="EF800" s="1594"/>
      <c r="EG800" s="1594"/>
      <c r="EH800" s="1594"/>
      <c r="EI800" s="1594"/>
      <c r="EJ800" s="1594"/>
      <c r="EK800" s="1594"/>
      <c r="EL800" s="1594"/>
      <c r="EM800" s="1594"/>
      <c r="EN800" s="1594"/>
      <c r="EO800" s="1594"/>
      <c r="EP800" s="1594"/>
      <c r="EQ800" s="1594"/>
      <c r="ER800" s="1594"/>
      <c r="ES800" s="1594"/>
    </row>
    <row r="801" spans="1:149" s="1595" customFormat="1" ht="12.5">
      <c r="A801" s="1644" t="str">
        <f t="shared" si="423"/>
        <v>Organisation</v>
      </c>
      <c r="B801" s="1758"/>
      <c r="C801" s="1758"/>
      <c r="D801" s="1758"/>
      <c r="E801" s="1671"/>
      <c r="F801" s="1592"/>
      <c r="G801" s="1714">
        <f t="shared" si="424"/>
        <v>0</v>
      </c>
      <c r="H801" s="1645"/>
      <c r="I801" s="1714">
        <f t="shared" si="425"/>
        <v>0</v>
      </c>
      <c r="J801" s="1646"/>
      <c r="K801" s="1646"/>
      <c r="L801" s="1592"/>
      <c r="M801" s="1597"/>
      <c r="N801" s="1597"/>
      <c r="O801" s="1646"/>
      <c r="P801" s="1647"/>
      <c r="Q801" s="1647"/>
      <c r="R801" s="1648"/>
      <c r="S801" s="1603"/>
      <c r="T801" s="1649"/>
      <c r="U801" s="1649"/>
      <c r="V801" s="1649"/>
      <c r="W801" s="1649"/>
      <c r="X801" s="1649"/>
      <c r="Y801" s="1649"/>
      <c r="Z801" s="1649"/>
      <c r="AA801" s="1649"/>
      <c r="AB801" s="1649"/>
      <c r="AC801" s="1649"/>
      <c r="AD801" s="1649"/>
      <c r="AE801" s="1649"/>
      <c r="AF801" s="1610">
        <f t="shared" si="404"/>
        <v>0</v>
      </c>
      <c r="AG801" s="1649"/>
      <c r="AH801" s="1649"/>
      <c r="AI801" s="1649"/>
      <c r="AJ801" s="1649"/>
      <c r="AK801" s="1649"/>
      <c r="AL801" s="1649"/>
      <c r="AM801" s="1649"/>
      <c r="AN801" s="1649"/>
      <c r="AO801" s="1649"/>
      <c r="AP801" s="1649"/>
      <c r="AQ801" s="1649"/>
      <c r="AR801" s="1709"/>
      <c r="AS801" s="1779">
        <f t="shared" si="405"/>
        <v>0</v>
      </c>
      <c r="AT801" s="1711">
        <f t="shared" si="426"/>
        <v>0</v>
      </c>
      <c r="AU801" s="1611">
        <f t="shared" si="406"/>
        <v>0</v>
      </c>
      <c r="AV801" s="1611">
        <f t="shared" si="407"/>
        <v>0</v>
      </c>
      <c r="AW801" s="1611">
        <f t="shared" si="408"/>
        <v>0</v>
      </c>
      <c r="AX801" s="1611">
        <f t="shared" si="409"/>
        <v>0</v>
      </c>
      <c r="AY801" s="1611">
        <f t="shared" si="410"/>
        <v>0</v>
      </c>
      <c r="AZ801" s="1611">
        <f t="shared" si="411"/>
        <v>0</v>
      </c>
      <c r="BA801" s="1611">
        <f t="shared" si="412"/>
        <v>0</v>
      </c>
      <c r="BB801" s="1611">
        <f t="shared" si="413"/>
        <v>0</v>
      </c>
      <c r="BC801" s="1611">
        <f t="shared" si="414"/>
        <v>0</v>
      </c>
      <c r="BD801" s="1611">
        <f t="shared" si="415"/>
        <v>0</v>
      </c>
      <c r="BE801" s="1611">
        <f t="shared" si="416"/>
        <v>0</v>
      </c>
      <c r="BF801" s="1611">
        <f t="shared" si="417"/>
        <v>0</v>
      </c>
      <c r="BG801" s="1611">
        <f t="shared" si="427"/>
        <v>0</v>
      </c>
      <c r="BH801" s="1611" t="str">
        <f t="shared" si="428"/>
        <v/>
      </c>
      <c r="BI801" s="1611" t="str">
        <f t="shared" si="429"/>
        <v/>
      </c>
      <c r="BJ801" s="1611" t="str">
        <f t="shared" si="418"/>
        <v/>
      </c>
      <c r="BK801" s="1611" t="str">
        <f t="shared" si="419"/>
        <v/>
      </c>
      <c r="BL801" s="1611" t="str">
        <f t="shared" ca="1" si="420"/>
        <v/>
      </c>
      <c r="BM801" s="1611" t="str">
        <f t="shared" si="430"/>
        <v/>
      </c>
      <c r="BN801" s="1611" t="str">
        <f t="shared" si="421"/>
        <v/>
      </c>
      <c r="BO801" s="1611" t="str">
        <f t="shared" si="422"/>
        <v/>
      </c>
      <c r="BP801" s="1611" t="str">
        <f t="shared" si="431"/>
        <v/>
      </c>
      <c r="BQ801" s="1611" t="str">
        <f t="shared" si="432"/>
        <v/>
      </c>
      <c r="BR801" s="1611" t="str">
        <f t="shared" si="433"/>
        <v/>
      </c>
      <c r="BS801" s="1611" t="str">
        <f t="shared" si="434"/>
        <v/>
      </c>
      <c r="BT801" s="1611" t="str">
        <f t="shared" si="435"/>
        <v/>
      </c>
      <c r="BU801" s="1731">
        <f t="shared" ca="1" si="436"/>
        <v>0</v>
      </c>
      <c r="BV801" s="1594"/>
      <c r="BW801" s="1594"/>
      <c r="BX801" s="1594"/>
      <c r="BY801" s="1594"/>
      <c r="BZ801" s="1594"/>
      <c r="CA801" s="1594"/>
      <c r="CB801" s="1594"/>
      <c r="CC801" s="1594"/>
      <c r="CD801" s="1594"/>
      <c r="CE801" s="1594"/>
      <c r="CF801" s="1594"/>
      <c r="CG801" s="1594"/>
      <c r="CH801" s="1594"/>
      <c r="CI801" s="1594"/>
      <c r="CJ801" s="1594"/>
      <c r="CK801" s="1594"/>
      <c r="CL801" s="1594"/>
      <c r="CM801" s="1594"/>
      <c r="CN801" s="1594"/>
      <c r="CO801" s="1594"/>
      <c r="CP801" s="1594"/>
      <c r="CQ801" s="1594"/>
      <c r="CR801" s="1594"/>
      <c r="CS801" s="1594"/>
      <c r="CT801" s="1594"/>
      <c r="CU801" s="1594"/>
      <c r="CV801" s="1594"/>
      <c r="CW801" s="1594"/>
      <c r="CX801" s="1594"/>
      <c r="CY801" s="1594"/>
      <c r="CZ801" s="1594"/>
      <c r="DA801" s="1594"/>
      <c r="DB801" s="1594"/>
      <c r="DC801" s="1594"/>
      <c r="DD801" s="1594"/>
      <c r="DE801" s="1594"/>
      <c r="DF801" s="1594"/>
      <c r="DG801" s="1594"/>
      <c r="DH801" s="1594"/>
      <c r="DI801" s="1594"/>
      <c r="DJ801" s="1594"/>
      <c r="DK801" s="1594"/>
      <c r="DL801" s="1594"/>
      <c r="DM801" s="1594"/>
      <c r="DN801" s="1594"/>
      <c r="DO801" s="1594"/>
      <c r="DP801" s="1594"/>
      <c r="DQ801" s="1594"/>
      <c r="DR801" s="1594"/>
      <c r="DS801" s="1594"/>
      <c r="DT801" s="1594"/>
      <c r="DU801" s="1594"/>
      <c r="DV801" s="1594"/>
      <c r="DW801" s="1594"/>
      <c r="DX801" s="1594"/>
      <c r="DY801" s="1594"/>
      <c r="DZ801" s="1594"/>
      <c r="EA801" s="1594"/>
      <c r="EB801" s="1594"/>
      <c r="EC801" s="1594"/>
      <c r="ED801" s="1594"/>
      <c r="EE801" s="1594"/>
      <c r="EF801" s="1594"/>
      <c r="EG801" s="1594"/>
      <c r="EH801" s="1594"/>
      <c r="EI801" s="1594"/>
      <c r="EJ801" s="1594"/>
      <c r="EK801" s="1594"/>
      <c r="EL801" s="1594"/>
      <c r="EM801" s="1594"/>
      <c r="EN801" s="1594"/>
      <c r="EO801" s="1594"/>
      <c r="EP801" s="1594"/>
      <c r="EQ801" s="1594"/>
      <c r="ER801" s="1594"/>
      <c r="ES801" s="1594"/>
    </row>
    <row r="802" spans="1:149" s="1595" customFormat="1" ht="12.5">
      <c r="A802" s="1644" t="str">
        <f t="shared" si="423"/>
        <v>Organisation</v>
      </c>
      <c r="B802" s="1758"/>
      <c r="C802" s="1758"/>
      <c r="D802" s="1758"/>
      <c r="E802" s="1756"/>
      <c r="F802" s="1592"/>
      <c r="G802" s="1714">
        <f t="shared" si="424"/>
        <v>0</v>
      </c>
      <c r="H802" s="1645"/>
      <c r="I802" s="1714">
        <f t="shared" si="425"/>
        <v>0</v>
      </c>
      <c r="J802" s="1646"/>
      <c r="K802" s="1646"/>
      <c r="L802" s="1592"/>
      <c r="M802" s="1597"/>
      <c r="N802" s="1597"/>
      <c r="O802" s="1646"/>
      <c r="P802" s="1647"/>
      <c r="Q802" s="1647"/>
      <c r="R802" s="1648"/>
      <c r="S802" s="1603"/>
      <c r="T802" s="1649"/>
      <c r="U802" s="1649"/>
      <c r="V802" s="1649"/>
      <c r="W802" s="1649"/>
      <c r="X802" s="1649"/>
      <c r="Y802" s="1649"/>
      <c r="Z802" s="1649"/>
      <c r="AA802" s="1649"/>
      <c r="AB802" s="1649"/>
      <c r="AC802" s="1649"/>
      <c r="AD802" s="1649"/>
      <c r="AE802" s="1649"/>
      <c r="AF802" s="1610">
        <f t="shared" si="404"/>
        <v>0</v>
      </c>
      <c r="AG802" s="1649"/>
      <c r="AH802" s="1649"/>
      <c r="AI802" s="1649"/>
      <c r="AJ802" s="1649"/>
      <c r="AK802" s="1649"/>
      <c r="AL802" s="1649"/>
      <c r="AM802" s="1649"/>
      <c r="AN802" s="1649"/>
      <c r="AO802" s="1649"/>
      <c r="AP802" s="1649"/>
      <c r="AQ802" s="1649"/>
      <c r="AR802" s="1709"/>
      <c r="AS802" s="1779">
        <f t="shared" si="405"/>
        <v>0</v>
      </c>
      <c r="AT802" s="1711">
        <f t="shared" si="426"/>
        <v>0</v>
      </c>
      <c r="AU802" s="1611">
        <f t="shared" si="406"/>
        <v>0</v>
      </c>
      <c r="AV802" s="1611">
        <f t="shared" si="407"/>
        <v>0</v>
      </c>
      <c r="AW802" s="1611">
        <f t="shared" si="408"/>
        <v>0</v>
      </c>
      <c r="AX802" s="1611">
        <f t="shared" si="409"/>
        <v>0</v>
      </c>
      <c r="AY802" s="1611">
        <f t="shared" si="410"/>
        <v>0</v>
      </c>
      <c r="AZ802" s="1611">
        <f t="shared" si="411"/>
        <v>0</v>
      </c>
      <c r="BA802" s="1611">
        <f t="shared" si="412"/>
        <v>0</v>
      </c>
      <c r="BB802" s="1611">
        <f t="shared" si="413"/>
        <v>0</v>
      </c>
      <c r="BC802" s="1611">
        <f t="shared" si="414"/>
        <v>0</v>
      </c>
      <c r="BD802" s="1611">
        <f t="shared" si="415"/>
        <v>0</v>
      </c>
      <c r="BE802" s="1611">
        <f t="shared" si="416"/>
        <v>0</v>
      </c>
      <c r="BF802" s="1611">
        <f t="shared" si="417"/>
        <v>0</v>
      </c>
      <c r="BG802" s="1611">
        <f t="shared" si="427"/>
        <v>0</v>
      </c>
      <c r="BH802" s="1611" t="str">
        <f t="shared" si="428"/>
        <v/>
      </c>
      <c r="BI802" s="1611" t="str">
        <f t="shared" si="429"/>
        <v/>
      </c>
      <c r="BJ802" s="1611" t="str">
        <f t="shared" si="418"/>
        <v/>
      </c>
      <c r="BK802" s="1611" t="str">
        <f t="shared" si="419"/>
        <v/>
      </c>
      <c r="BL802" s="1611" t="str">
        <f t="shared" ca="1" si="420"/>
        <v/>
      </c>
      <c r="BM802" s="1611" t="str">
        <f t="shared" si="430"/>
        <v/>
      </c>
      <c r="BN802" s="1611" t="str">
        <f t="shared" si="421"/>
        <v/>
      </c>
      <c r="BO802" s="1611" t="str">
        <f t="shared" si="422"/>
        <v/>
      </c>
      <c r="BP802" s="1611" t="str">
        <f t="shared" si="431"/>
        <v/>
      </c>
      <c r="BQ802" s="1611" t="str">
        <f t="shared" si="432"/>
        <v/>
      </c>
      <c r="BR802" s="1611" t="str">
        <f t="shared" si="433"/>
        <v/>
      </c>
      <c r="BS802" s="1611" t="str">
        <f t="shared" si="434"/>
        <v/>
      </c>
      <c r="BT802" s="1611" t="str">
        <f t="shared" si="435"/>
        <v/>
      </c>
      <c r="BU802" s="1731">
        <f t="shared" ca="1" si="436"/>
        <v>0</v>
      </c>
      <c r="BV802" s="1594"/>
      <c r="BW802" s="1594"/>
      <c r="BX802" s="1594"/>
      <c r="BY802" s="1594"/>
      <c r="BZ802" s="1594"/>
      <c r="CA802" s="1594"/>
      <c r="CB802" s="1594"/>
      <c r="CC802" s="1594"/>
      <c r="CD802" s="1594"/>
      <c r="CE802" s="1594"/>
      <c r="CF802" s="1594"/>
      <c r="CG802" s="1594"/>
      <c r="CH802" s="1594"/>
      <c r="CI802" s="1594"/>
      <c r="CJ802" s="1594"/>
      <c r="CK802" s="1594"/>
      <c r="CL802" s="1594"/>
      <c r="CM802" s="1594"/>
      <c r="CN802" s="1594"/>
      <c r="CO802" s="1594"/>
      <c r="CP802" s="1594"/>
      <c r="CQ802" s="1594"/>
      <c r="CR802" s="1594"/>
      <c r="CS802" s="1594"/>
      <c r="CT802" s="1594"/>
      <c r="CU802" s="1594"/>
      <c r="CV802" s="1594"/>
      <c r="CW802" s="1594"/>
      <c r="CX802" s="1594"/>
      <c r="CY802" s="1594"/>
      <c r="CZ802" s="1594"/>
      <c r="DA802" s="1594"/>
      <c r="DB802" s="1594"/>
      <c r="DC802" s="1594"/>
      <c r="DD802" s="1594"/>
      <c r="DE802" s="1594"/>
      <c r="DF802" s="1594"/>
      <c r="DG802" s="1594"/>
      <c r="DH802" s="1594"/>
      <c r="DI802" s="1594"/>
      <c r="DJ802" s="1594"/>
      <c r="DK802" s="1594"/>
      <c r="DL802" s="1594"/>
      <c r="DM802" s="1594"/>
      <c r="DN802" s="1594"/>
      <c r="DO802" s="1594"/>
      <c r="DP802" s="1594"/>
      <c r="DQ802" s="1594"/>
      <c r="DR802" s="1594"/>
      <c r="DS802" s="1594"/>
      <c r="DT802" s="1594"/>
      <c r="DU802" s="1594"/>
      <c r="DV802" s="1594"/>
      <c r="DW802" s="1594"/>
      <c r="DX802" s="1594"/>
      <c r="DY802" s="1594"/>
      <c r="DZ802" s="1594"/>
      <c r="EA802" s="1594"/>
      <c r="EB802" s="1594"/>
      <c r="EC802" s="1594"/>
      <c r="ED802" s="1594"/>
      <c r="EE802" s="1594"/>
      <c r="EF802" s="1594"/>
      <c r="EG802" s="1594"/>
      <c r="EH802" s="1594"/>
      <c r="EI802" s="1594"/>
      <c r="EJ802" s="1594"/>
      <c r="EK802" s="1594"/>
      <c r="EL802" s="1594"/>
      <c r="EM802" s="1594"/>
      <c r="EN802" s="1594"/>
      <c r="EO802" s="1594"/>
      <c r="EP802" s="1594"/>
      <c r="EQ802" s="1594"/>
      <c r="ER802" s="1594"/>
      <c r="ES802" s="1594"/>
    </row>
    <row r="803" spans="1:149" s="1595" customFormat="1" ht="12.5">
      <c r="A803" s="1644" t="str">
        <f t="shared" si="423"/>
        <v>Organisation</v>
      </c>
      <c r="B803" s="1758"/>
      <c r="C803" s="1758"/>
      <c r="D803" s="1758"/>
      <c r="E803" s="1756"/>
      <c r="F803" s="1592"/>
      <c r="G803" s="1714">
        <f t="shared" si="424"/>
        <v>0</v>
      </c>
      <c r="H803" s="1645"/>
      <c r="I803" s="1714">
        <f t="shared" si="425"/>
        <v>0</v>
      </c>
      <c r="J803" s="1646"/>
      <c r="K803" s="1646"/>
      <c r="L803" s="1592"/>
      <c r="M803" s="1597"/>
      <c r="N803" s="1597"/>
      <c r="O803" s="1646"/>
      <c r="P803" s="1647"/>
      <c r="Q803" s="1647"/>
      <c r="R803" s="1648"/>
      <c r="S803" s="1603"/>
      <c r="T803" s="1649"/>
      <c r="U803" s="1649"/>
      <c r="V803" s="1649"/>
      <c r="W803" s="1649"/>
      <c r="X803" s="1649"/>
      <c r="Y803" s="1649"/>
      <c r="Z803" s="1649"/>
      <c r="AA803" s="1649"/>
      <c r="AB803" s="1649"/>
      <c r="AC803" s="1649"/>
      <c r="AD803" s="1649"/>
      <c r="AE803" s="1649"/>
      <c r="AF803" s="1610">
        <f t="shared" si="404"/>
        <v>0</v>
      </c>
      <c r="AG803" s="1649"/>
      <c r="AH803" s="1649"/>
      <c r="AI803" s="1649"/>
      <c r="AJ803" s="1649"/>
      <c r="AK803" s="1649"/>
      <c r="AL803" s="1649"/>
      <c r="AM803" s="1649"/>
      <c r="AN803" s="1649"/>
      <c r="AO803" s="1649"/>
      <c r="AP803" s="1649"/>
      <c r="AQ803" s="1649"/>
      <c r="AR803" s="1709"/>
      <c r="AS803" s="1779">
        <f t="shared" si="405"/>
        <v>0</v>
      </c>
      <c r="AT803" s="1711">
        <f t="shared" si="426"/>
        <v>0</v>
      </c>
      <c r="AU803" s="1611">
        <f t="shared" si="406"/>
        <v>0</v>
      </c>
      <c r="AV803" s="1611">
        <f t="shared" si="407"/>
        <v>0</v>
      </c>
      <c r="AW803" s="1611">
        <f t="shared" si="408"/>
        <v>0</v>
      </c>
      <c r="AX803" s="1611">
        <f t="shared" si="409"/>
        <v>0</v>
      </c>
      <c r="AY803" s="1611">
        <f t="shared" si="410"/>
        <v>0</v>
      </c>
      <c r="AZ803" s="1611">
        <f t="shared" si="411"/>
        <v>0</v>
      </c>
      <c r="BA803" s="1611">
        <f t="shared" si="412"/>
        <v>0</v>
      </c>
      <c r="BB803" s="1611">
        <f t="shared" si="413"/>
        <v>0</v>
      </c>
      <c r="BC803" s="1611">
        <f t="shared" si="414"/>
        <v>0</v>
      </c>
      <c r="BD803" s="1611">
        <f t="shared" si="415"/>
        <v>0</v>
      </c>
      <c r="BE803" s="1611">
        <f t="shared" si="416"/>
        <v>0</v>
      </c>
      <c r="BF803" s="1611">
        <f t="shared" si="417"/>
        <v>0</v>
      </c>
      <c r="BG803" s="1611">
        <f t="shared" si="427"/>
        <v>0</v>
      </c>
      <c r="BH803" s="1611" t="str">
        <f t="shared" si="428"/>
        <v/>
      </c>
      <c r="BI803" s="1611" t="str">
        <f t="shared" si="429"/>
        <v/>
      </c>
      <c r="BJ803" s="1611" t="str">
        <f t="shared" si="418"/>
        <v/>
      </c>
      <c r="BK803" s="1611" t="str">
        <f t="shared" si="419"/>
        <v/>
      </c>
      <c r="BL803" s="1611" t="str">
        <f t="shared" ca="1" si="420"/>
        <v/>
      </c>
      <c r="BM803" s="1611" t="str">
        <f t="shared" si="430"/>
        <v/>
      </c>
      <c r="BN803" s="1611" t="str">
        <f t="shared" si="421"/>
        <v/>
      </c>
      <c r="BO803" s="1611" t="str">
        <f t="shared" si="422"/>
        <v/>
      </c>
      <c r="BP803" s="1611" t="str">
        <f t="shared" si="431"/>
        <v/>
      </c>
      <c r="BQ803" s="1611" t="str">
        <f t="shared" si="432"/>
        <v/>
      </c>
      <c r="BR803" s="1611" t="str">
        <f t="shared" si="433"/>
        <v/>
      </c>
      <c r="BS803" s="1611" t="str">
        <f t="shared" si="434"/>
        <v/>
      </c>
      <c r="BT803" s="1611" t="str">
        <f t="shared" si="435"/>
        <v/>
      </c>
      <c r="BU803" s="1731">
        <f t="shared" ca="1" si="436"/>
        <v>0</v>
      </c>
      <c r="BV803" s="1594"/>
      <c r="BW803" s="1594"/>
      <c r="BX803" s="1594"/>
      <c r="BY803" s="1594"/>
      <c r="BZ803" s="1594"/>
      <c r="CA803" s="1594"/>
      <c r="CB803" s="1594"/>
      <c r="CC803" s="1594"/>
      <c r="CD803" s="1594"/>
      <c r="CE803" s="1594"/>
      <c r="CF803" s="1594"/>
      <c r="CG803" s="1594"/>
      <c r="CH803" s="1594"/>
      <c r="CI803" s="1594"/>
      <c r="CJ803" s="1594"/>
      <c r="CK803" s="1594"/>
      <c r="CL803" s="1594"/>
      <c r="CM803" s="1594"/>
      <c r="CN803" s="1594"/>
      <c r="CO803" s="1594"/>
      <c r="CP803" s="1594"/>
      <c r="CQ803" s="1594"/>
      <c r="CR803" s="1594"/>
      <c r="CS803" s="1594"/>
      <c r="CT803" s="1594"/>
      <c r="CU803" s="1594"/>
      <c r="CV803" s="1594"/>
      <c r="CW803" s="1594"/>
      <c r="CX803" s="1594"/>
      <c r="CY803" s="1594"/>
      <c r="CZ803" s="1594"/>
      <c r="DA803" s="1594"/>
      <c r="DB803" s="1594"/>
      <c r="DC803" s="1594"/>
      <c r="DD803" s="1594"/>
      <c r="DE803" s="1594"/>
      <c r="DF803" s="1594"/>
      <c r="DG803" s="1594"/>
      <c r="DH803" s="1594"/>
      <c r="DI803" s="1594"/>
      <c r="DJ803" s="1594"/>
      <c r="DK803" s="1594"/>
      <c r="DL803" s="1594"/>
      <c r="DM803" s="1594"/>
      <c r="DN803" s="1594"/>
      <c r="DO803" s="1594"/>
      <c r="DP803" s="1594"/>
      <c r="DQ803" s="1594"/>
      <c r="DR803" s="1594"/>
      <c r="DS803" s="1594"/>
      <c r="DT803" s="1594"/>
      <c r="DU803" s="1594"/>
      <c r="DV803" s="1594"/>
      <c r="DW803" s="1594"/>
      <c r="DX803" s="1594"/>
      <c r="DY803" s="1594"/>
      <c r="DZ803" s="1594"/>
      <c r="EA803" s="1594"/>
      <c r="EB803" s="1594"/>
      <c r="EC803" s="1594"/>
      <c r="ED803" s="1594"/>
      <c r="EE803" s="1594"/>
      <c r="EF803" s="1594"/>
      <c r="EG803" s="1594"/>
      <c r="EH803" s="1594"/>
      <c r="EI803" s="1594"/>
      <c r="EJ803" s="1594"/>
      <c r="EK803" s="1594"/>
      <c r="EL803" s="1594"/>
      <c r="EM803" s="1594"/>
      <c r="EN803" s="1594"/>
      <c r="EO803" s="1594"/>
      <c r="EP803" s="1594"/>
      <c r="EQ803" s="1594"/>
      <c r="ER803" s="1594"/>
      <c r="ES803" s="1594"/>
    </row>
    <row r="804" spans="1:149" s="1595" customFormat="1" ht="12.5">
      <c r="A804" s="1644" t="str">
        <f t="shared" si="423"/>
        <v>Organisation</v>
      </c>
      <c r="B804" s="1758"/>
      <c r="C804" s="1758"/>
      <c r="D804" s="1758"/>
      <c r="E804" s="1756"/>
      <c r="F804" s="1592"/>
      <c r="G804" s="1714">
        <f t="shared" si="424"/>
        <v>0</v>
      </c>
      <c r="H804" s="1645"/>
      <c r="I804" s="1714">
        <f t="shared" si="425"/>
        <v>0</v>
      </c>
      <c r="J804" s="1646"/>
      <c r="K804" s="1646"/>
      <c r="L804" s="1592"/>
      <c r="M804" s="1597"/>
      <c r="N804" s="1597"/>
      <c r="O804" s="1646"/>
      <c r="P804" s="1647"/>
      <c r="Q804" s="1647"/>
      <c r="R804" s="1648"/>
      <c r="S804" s="1603"/>
      <c r="T804" s="1649"/>
      <c r="U804" s="1649"/>
      <c r="V804" s="1649"/>
      <c r="W804" s="1649"/>
      <c r="X804" s="1649"/>
      <c r="Y804" s="1649"/>
      <c r="Z804" s="1649"/>
      <c r="AA804" s="1649"/>
      <c r="AB804" s="1649"/>
      <c r="AC804" s="1649"/>
      <c r="AD804" s="1649"/>
      <c r="AE804" s="1649"/>
      <c r="AF804" s="1610">
        <f t="shared" si="404"/>
        <v>0</v>
      </c>
      <c r="AG804" s="1649"/>
      <c r="AH804" s="1649"/>
      <c r="AI804" s="1649"/>
      <c r="AJ804" s="1649"/>
      <c r="AK804" s="1649"/>
      <c r="AL804" s="1649"/>
      <c r="AM804" s="1649"/>
      <c r="AN804" s="1649"/>
      <c r="AO804" s="1649"/>
      <c r="AP804" s="1649"/>
      <c r="AQ804" s="1649"/>
      <c r="AR804" s="1709"/>
      <c r="AS804" s="1779">
        <f t="shared" si="405"/>
        <v>0</v>
      </c>
      <c r="AT804" s="1711">
        <f t="shared" si="426"/>
        <v>0</v>
      </c>
      <c r="AU804" s="1611">
        <f t="shared" si="406"/>
        <v>0</v>
      </c>
      <c r="AV804" s="1611">
        <f t="shared" si="407"/>
        <v>0</v>
      </c>
      <c r="AW804" s="1611">
        <f t="shared" si="408"/>
        <v>0</v>
      </c>
      <c r="AX804" s="1611">
        <f t="shared" si="409"/>
        <v>0</v>
      </c>
      <c r="AY804" s="1611">
        <f t="shared" si="410"/>
        <v>0</v>
      </c>
      <c r="AZ804" s="1611">
        <f t="shared" si="411"/>
        <v>0</v>
      </c>
      <c r="BA804" s="1611">
        <f t="shared" si="412"/>
        <v>0</v>
      </c>
      <c r="BB804" s="1611">
        <f t="shared" si="413"/>
        <v>0</v>
      </c>
      <c r="BC804" s="1611">
        <f t="shared" si="414"/>
        <v>0</v>
      </c>
      <c r="BD804" s="1611">
        <f t="shared" si="415"/>
        <v>0</v>
      </c>
      <c r="BE804" s="1611">
        <f t="shared" si="416"/>
        <v>0</v>
      </c>
      <c r="BF804" s="1611">
        <f t="shared" si="417"/>
        <v>0</v>
      </c>
      <c r="BG804" s="1611">
        <f t="shared" si="427"/>
        <v>0</v>
      </c>
      <c r="BH804" s="1611" t="str">
        <f t="shared" si="428"/>
        <v/>
      </c>
      <c r="BI804" s="1611" t="str">
        <f t="shared" si="429"/>
        <v/>
      </c>
      <c r="BJ804" s="1611" t="str">
        <f t="shared" si="418"/>
        <v/>
      </c>
      <c r="BK804" s="1611" t="str">
        <f t="shared" si="419"/>
        <v/>
      </c>
      <c r="BL804" s="1611" t="str">
        <f t="shared" ca="1" si="420"/>
        <v/>
      </c>
      <c r="BM804" s="1611" t="str">
        <f t="shared" si="430"/>
        <v/>
      </c>
      <c r="BN804" s="1611" t="str">
        <f t="shared" si="421"/>
        <v/>
      </c>
      <c r="BO804" s="1611" t="str">
        <f t="shared" si="422"/>
        <v/>
      </c>
      <c r="BP804" s="1611" t="str">
        <f t="shared" si="431"/>
        <v/>
      </c>
      <c r="BQ804" s="1611" t="str">
        <f t="shared" si="432"/>
        <v/>
      </c>
      <c r="BR804" s="1611" t="str">
        <f t="shared" si="433"/>
        <v/>
      </c>
      <c r="BS804" s="1611" t="str">
        <f t="shared" si="434"/>
        <v/>
      </c>
      <c r="BT804" s="1611" t="str">
        <f t="shared" si="435"/>
        <v/>
      </c>
      <c r="BU804" s="1731">
        <f t="shared" ca="1" si="436"/>
        <v>0</v>
      </c>
      <c r="BV804" s="1594"/>
      <c r="BW804" s="1594"/>
      <c r="BX804" s="1594"/>
      <c r="BY804" s="1594"/>
      <c r="BZ804" s="1594"/>
      <c r="CA804" s="1594"/>
      <c r="CB804" s="1594"/>
      <c r="CC804" s="1594"/>
      <c r="CD804" s="1594"/>
      <c r="CE804" s="1594"/>
      <c r="CF804" s="1594"/>
      <c r="CG804" s="1594"/>
      <c r="CH804" s="1594"/>
      <c r="CI804" s="1594"/>
      <c r="CJ804" s="1594"/>
      <c r="CK804" s="1594"/>
      <c r="CL804" s="1594"/>
      <c r="CM804" s="1594"/>
      <c r="CN804" s="1594"/>
      <c r="CO804" s="1594"/>
      <c r="CP804" s="1594"/>
      <c r="CQ804" s="1594"/>
      <c r="CR804" s="1594"/>
      <c r="CS804" s="1594"/>
      <c r="CT804" s="1594"/>
      <c r="CU804" s="1594"/>
      <c r="CV804" s="1594"/>
      <c r="CW804" s="1594"/>
      <c r="CX804" s="1594"/>
      <c r="CY804" s="1594"/>
      <c r="CZ804" s="1594"/>
      <c r="DA804" s="1594"/>
      <c r="DB804" s="1594"/>
      <c r="DC804" s="1594"/>
      <c r="DD804" s="1594"/>
      <c r="DE804" s="1594"/>
      <c r="DF804" s="1594"/>
      <c r="DG804" s="1594"/>
      <c r="DH804" s="1594"/>
      <c r="DI804" s="1594"/>
      <c r="DJ804" s="1594"/>
      <c r="DK804" s="1594"/>
      <c r="DL804" s="1594"/>
      <c r="DM804" s="1594"/>
      <c r="DN804" s="1594"/>
      <c r="DO804" s="1594"/>
      <c r="DP804" s="1594"/>
      <c r="DQ804" s="1594"/>
      <c r="DR804" s="1594"/>
      <c r="DS804" s="1594"/>
      <c r="DT804" s="1594"/>
      <c r="DU804" s="1594"/>
      <c r="DV804" s="1594"/>
      <c r="DW804" s="1594"/>
      <c r="DX804" s="1594"/>
      <c r="DY804" s="1594"/>
      <c r="DZ804" s="1594"/>
      <c r="EA804" s="1594"/>
      <c r="EB804" s="1594"/>
      <c r="EC804" s="1594"/>
      <c r="ED804" s="1594"/>
      <c r="EE804" s="1594"/>
      <c r="EF804" s="1594"/>
      <c r="EG804" s="1594"/>
      <c r="EH804" s="1594"/>
      <c r="EI804" s="1594"/>
      <c r="EJ804" s="1594"/>
      <c r="EK804" s="1594"/>
      <c r="EL804" s="1594"/>
      <c r="EM804" s="1594"/>
      <c r="EN804" s="1594"/>
      <c r="EO804" s="1594"/>
      <c r="EP804" s="1594"/>
      <c r="EQ804" s="1594"/>
      <c r="ER804" s="1594"/>
      <c r="ES804" s="1594"/>
    </row>
    <row r="805" spans="1:149" s="1595" customFormat="1" ht="12.5">
      <c r="A805" s="1644" t="str">
        <f t="shared" si="423"/>
        <v>Organisation</v>
      </c>
      <c r="B805" s="1758"/>
      <c r="C805" s="1758"/>
      <c r="D805" s="1758"/>
      <c r="E805" s="1756"/>
      <c r="F805" s="1592"/>
      <c r="G805" s="1714">
        <f t="shared" si="424"/>
        <v>0</v>
      </c>
      <c r="H805" s="1645"/>
      <c r="I805" s="1714">
        <f t="shared" si="425"/>
        <v>0</v>
      </c>
      <c r="J805" s="1646"/>
      <c r="K805" s="1646"/>
      <c r="L805" s="1592"/>
      <c r="M805" s="1597"/>
      <c r="N805" s="1597"/>
      <c r="O805" s="1646"/>
      <c r="P805" s="1647"/>
      <c r="Q805" s="1647"/>
      <c r="R805" s="1648"/>
      <c r="S805" s="1603"/>
      <c r="T805" s="1649"/>
      <c r="U805" s="1649"/>
      <c r="V805" s="1649"/>
      <c r="W805" s="1649"/>
      <c r="X805" s="1649"/>
      <c r="Y805" s="1649"/>
      <c r="Z805" s="1649"/>
      <c r="AA805" s="1649"/>
      <c r="AB805" s="1649"/>
      <c r="AC805" s="1649"/>
      <c r="AD805" s="1649"/>
      <c r="AE805" s="1649"/>
      <c r="AF805" s="1610">
        <f t="shared" si="404"/>
        <v>0</v>
      </c>
      <c r="AG805" s="1649"/>
      <c r="AH805" s="1649"/>
      <c r="AI805" s="1649"/>
      <c r="AJ805" s="1649"/>
      <c r="AK805" s="1649"/>
      <c r="AL805" s="1649"/>
      <c r="AM805" s="1649"/>
      <c r="AN805" s="1649"/>
      <c r="AO805" s="1649"/>
      <c r="AP805" s="1649"/>
      <c r="AQ805" s="1649"/>
      <c r="AR805" s="1709"/>
      <c r="AS805" s="1779">
        <f t="shared" si="405"/>
        <v>0</v>
      </c>
      <c r="AT805" s="1711">
        <f t="shared" si="426"/>
        <v>0</v>
      </c>
      <c r="AU805" s="1611">
        <f t="shared" si="406"/>
        <v>0</v>
      </c>
      <c r="AV805" s="1611">
        <f t="shared" si="407"/>
        <v>0</v>
      </c>
      <c r="AW805" s="1611">
        <f t="shared" si="408"/>
        <v>0</v>
      </c>
      <c r="AX805" s="1611">
        <f t="shared" si="409"/>
        <v>0</v>
      </c>
      <c r="AY805" s="1611">
        <f t="shared" si="410"/>
        <v>0</v>
      </c>
      <c r="AZ805" s="1611">
        <f t="shared" si="411"/>
        <v>0</v>
      </c>
      <c r="BA805" s="1611">
        <f t="shared" si="412"/>
        <v>0</v>
      </c>
      <c r="BB805" s="1611">
        <f t="shared" si="413"/>
        <v>0</v>
      </c>
      <c r="BC805" s="1611">
        <f t="shared" si="414"/>
        <v>0</v>
      </c>
      <c r="BD805" s="1611">
        <f t="shared" si="415"/>
        <v>0</v>
      </c>
      <c r="BE805" s="1611">
        <f t="shared" si="416"/>
        <v>0</v>
      </c>
      <c r="BF805" s="1611">
        <f t="shared" si="417"/>
        <v>0</v>
      </c>
      <c r="BG805" s="1611">
        <f t="shared" si="427"/>
        <v>0</v>
      </c>
      <c r="BH805" s="1611" t="str">
        <f t="shared" si="428"/>
        <v/>
      </c>
      <c r="BI805" s="1611" t="str">
        <f t="shared" si="429"/>
        <v/>
      </c>
      <c r="BJ805" s="1611" t="str">
        <f t="shared" si="418"/>
        <v/>
      </c>
      <c r="BK805" s="1611" t="str">
        <f t="shared" si="419"/>
        <v/>
      </c>
      <c r="BL805" s="1611" t="str">
        <f t="shared" ca="1" si="420"/>
        <v/>
      </c>
      <c r="BM805" s="1611" t="str">
        <f t="shared" si="430"/>
        <v/>
      </c>
      <c r="BN805" s="1611" t="str">
        <f t="shared" si="421"/>
        <v/>
      </c>
      <c r="BO805" s="1611" t="str">
        <f t="shared" si="422"/>
        <v/>
      </c>
      <c r="BP805" s="1611" t="str">
        <f t="shared" si="431"/>
        <v/>
      </c>
      <c r="BQ805" s="1611" t="str">
        <f t="shared" si="432"/>
        <v/>
      </c>
      <c r="BR805" s="1611" t="str">
        <f t="shared" si="433"/>
        <v/>
      </c>
      <c r="BS805" s="1611" t="str">
        <f t="shared" si="434"/>
        <v/>
      </c>
      <c r="BT805" s="1611" t="str">
        <f t="shared" si="435"/>
        <v/>
      </c>
      <c r="BU805" s="1731">
        <f t="shared" ca="1" si="436"/>
        <v>0</v>
      </c>
      <c r="BV805" s="1594"/>
      <c r="BW805" s="1594"/>
      <c r="BX805" s="1594"/>
      <c r="BY805" s="1594"/>
      <c r="BZ805" s="1594"/>
      <c r="CA805" s="1594"/>
      <c r="CB805" s="1594"/>
      <c r="CC805" s="1594"/>
      <c r="CD805" s="1594"/>
      <c r="CE805" s="1594"/>
      <c r="CF805" s="1594"/>
      <c r="CG805" s="1594"/>
      <c r="CH805" s="1594"/>
      <c r="CI805" s="1594"/>
      <c r="CJ805" s="1594"/>
      <c r="CK805" s="1594"/>
      <c r="CL805" s="1594"/>
      <c r="CM805" s="1594"/>
      <c r="CN805" s="1594"/>
      <c r="CO805" s="1594"/>
      <c r="CP805" s="1594"/>
      <c r="CQ805" s="1594"/>
      <c r="CR805" s="1594"/>
      <c r="CS805" s="1594"/>
      <c r="CT805" s="1594"/>
      <c r="CU805" s="1594"/>
      <c r="CV805" s="1594"/>
      <c r="CW805" s="1594"/>
      <c r="CX805" s="1594"/>
      <c r="CY805" s="1594"/>
      <c r="CZ805" s="1594"/>
      <c r="DA805" s="1594"/>
      <c r="DB805" s="1594"/>
      <c r="DC805" s="1594"/>
      <c r="DD805" s="1594"/>
      <c r="DE805" s="1594"/>
      <c r="DF805" s="1594"/>
      <c r="DG805" s="1594"/>
      <c r="DH805" s="1594"/>
      <c r="DI805" s="1594"/>
      <c r="DJ805" s="1594"/>
      <c r="DK805" s="1594"/>
      <c r="DL805" s="1594"/>
      <c r="DM805" s="1594"/>
      <c r="DN805" s="1594"/>
      <c r="DO805" s="1594"/>
      <c r="DP805" s="1594"/>
      <c r="DQ805" s="1594"/>
      <c r="DR805" s="1594"/>
      <c r="DS805" s="1594"/>
      <c r="DT805" s="1594"/>
      <c r="DU805" s="1594"/>
      <c r="DV805" s="1594"/>
      <c r="DW805" s="1594"/>
      <c r="DX805" s="1594"/>
      <c r="DY805" s="1594"/>
      <c r="DZ805" s="1594"/>
      <c r="EA805" s="1594"/>
      <c r="EB805" s="1594"/>
      <c r="EC805" s="1594"/>
      <c r="ED805" s="1594"/>
      <c r="EE805" s="1594"/>
      <c r="EF805" s="1594"/>
      <c r="EG805" s="1594"/>
      <c r="EH805" s="1594"/>
      <c r="EI805" s="1594"/>
      <c r="EJ805" s="1594"/>
      <c r="EK805" s="1594"/>
      <c r="EL805" s="1594"/>
      <c r="EM805" s="1594"/>
      <c r="EN805" s="1594"/>
      <c r="EO805" s="1594"/>
      <c r="EP805" s="1594"/>
      <c r="EQ805" s="1594"/>
      <c r="ER805" s="1594"/>
      <c r="ES805" s="1594"/>
    </row>
    <row r="806" spans="1:149" s="1595" customFormat="1" ht="12.5">
      <c r="A806" s="1644" t="str">
        <f t="shared" si="423"/>
        <v>Organisation</v>
      </c>
      <c r="B806" s="1758"/>
      <c r="C806" s="1758"/>
      <c r="D806" s="1758"/>
      <c r="E806" s="1756"/>
      <c r="F806" s="1592"/>
      <c r="G806" s="1714">
        <f t="shared" si="424"/>
        <v>0</v>
      </c>
      <c r="H806" s="1645"/>
      <c r="I806" s="1714">
        <f t="shared" si="425"/>
        <v>0</v>
      </c>
      <c r="J806" s="1646"/>
      <c r="K806" s="1646"/>
      <c r="L806" s="1592"/>
      <c r="M806" s="1597"/>
      <c r="N806" s="1597"/>
      <c r="O806" s="1646"/>
      <c r="P806" s="1647"/>
      <c r="Q806" s="1647"/>
      <c r="R806" s="1648"/>
      <c r="S806" s="1603"/>
      <c r="T806" s="1649"/>
      <c r="U806" s="1649"/>
      <c r="V806" s="1649"/>
      <c r="W806" s="1649"/>
      <c r="X806" s="1649"/>
      <c r="Y806" s="1649"/>
      <c r="Z806" s="1649"/>
      <c r="AA806" s="1649"/>
      <c r="AB806" s="1649"/>
      <c r="AC806" s="1649"/>
      <c r="AD806" s="1649"/>
      <c r="AE806" s="1649"/>
      <c r="AF806" s="1610">
        <f t="shared" si="404"/>
        <v>0</v>
      </c>
      <c r="AG806" s="1649"/>
      <c r="AH806" s="1649"/>
      <c r="AI806" s="1649"/>
      <c r="AJ806" s="1649"/>
      <c r="AK806" s="1649"/>
      <c r="AL806" s="1649"/>
      <c r="AM806" s="1649"/>
      <c r="AN806" s="1649"/>
      <c r="AO806" s="1649"/>
      <c r="AP806" s="1649"/>
      <c r="AQ806" s="1649"/>
      <c r="AR806" s="1709"/>
      <c r="AS806" s="1779">
        <f t="shared" si="405"/>
        <v>0</v>
      </c>
      <c r="AT806" s="1711">
        <f t="shared" si="426"/>
        <v>0</v>
      </c>
      <c r="AU806" s="1611">
        <f t="shared" si="406"/>
        <v>0</v>
      </c>
      <c r="AV806" s="1611">
        <f t="shared" si="407"/>
        <v>0</v>
      </c>
      <c r="AW806" s="1611">
        <f t="shared" si="408"/>
        <v>0</v>
      </c>
      <c r="AX806" s="1611">
        <f t="shared" si="409"/>
        <v>0</v>
      </c>
      <c r="AY806" s="1611">
        <f t="shared" si="410"/>
        <v>0</v>
      </c>
      <c r="AZ806" s="1611">
        <f t="shared" si="411"/>
        <v>0</v>
      </c>
      <c r="BA806" s="1611">
        <f t="shared" si="412"/>
        <v>0</v>
      </c>
      <c r="BB806" s="1611">
        <f t="shared" si="413"/>
        <v>0</v>
      </c>
      <c r="BC806" s="1611">
        <f t="shared" si="414"/>
        <v>0</v>
      </c>
      <c r="BD806" s="1611">
        <f t="shared" si="415"/>
        <v>0</v>
      </c>
      <c r="BE806" s="1611">
        <f t="shared" si="416"/>
        <v>0</v>
      </c>
      <c r="BF806" s="1611">
        <f t="shared" si="417"/>
        <v>0</v>
      </c>
      <c r="BG806" s="1611">
        <f t="shared" si="427"/>
        <v>0</v>
      </c>
      <c r="BH806" s="1611" t="str">
        <f t="shared" si="428"/>
        <v/>
      </c>
      <c r="BI806" s="1611" t="str">
        <f t="shared" si="429"/>
        <v/>
      </c>
      <c r="BJ806" s="1611" t="str">
        <f t="shared" si="418"/>
        <v/>
      </c>
      <c r="BK806" s="1611" t="str">
        <f t="shared" si="419"/>
        <v/>
      </c>
      <c r="BL806" s="1611" t="str">
        <f t="shared" ca="1" si="420"/>
        <v/>
      </c>
      <c r="BM806" s="1611" t="str">
        <f t="shared" si="430"/>
        <v/>
      </c>
      <c r="BN806" s="1611" t="str">
        <f t="shared" si="421"/>
        <v/>
      </c>
      <c r="BO806" s="1611" t="str">
        <f t="shared" si="422"/>
        <v/>
      </c>
      <c r="BP806" s="1611" t="str">
        <f t="shared" si="431"/>
        <v/>
      </c>
      <c r="BQ806" s="1611" t="str">
        <f t="shared" si="432"/>
        <v/>
      </c>
      <c r="BR806" s="1611" t="str">
        <f t="shared" si="433"/>
        <v/>
      </c>
      <c r="BS806" s="1611" t="str">
        <f t="shared" si="434"/>
        <v/>
      </c>
      <c r="BT806" s="1611" t="str">
        <f t="shared" si="435"/>
        <v/>
      </c>
      <c r="BU806" s="1731">
        <f t="shared" ca="1" si="436"/>
        <v>0</v>
      </c>
      <c r="BV806" s="1594"/>
      <c r="BW806" s="1594"/>
      <c r="BX806" s="1594"/>
      <c r="BY806" s="1594"/>
      <c r="BZ806" s="1594"/>
      <c r="CA806" s="1594"/>
      <c r="CB806" s="1594"/>
      <c r="CC806" s="1594"/>
      <c r="CD806" s="1594"/>
      <c r="CE806" s="1594"/>
      <c r="CF806" s="1594"/>
      <c r="CG806" s="1594"/>
      <c r="CH806" s="1594"/>
      <c r="CI806" s="1594"/>
      <c r="CJ806" s="1594"/>
      <c r="CK806" s="1594"/>
      <c r="CL806" s="1594"/>
      <c r="CM806" s="1594"/>
      <c r="CN806" s="1594"/>
      <c r="CO806" s="1594"/>
      <c r="CP806" s="1594"/>
      <c r="CQ806" s="1594"/>
      <c r="CR806" s="1594"/>
      <c r="CS806" s="1594"/>
      <c r="CT806" s="1594"/>
      <c r="CU806" s="1594"/>
      <c r="CV806" s="1594"/>
      <c r="CW806" s="1594"/>
      <c r="CX806" s="1594"/>
      <c r="CY806" s="1594"/>
      <c r="CZ806" s="1594"/>
      <c r="DA806" s="1594"/>
      <c r="DB806" s="1594"/>
      <c r="DC806" s="1594"/>
      <c r="DD806" s="1594"/>
      <c r="DE806" s="1594"/>
      <c r="DF806" s="1594"/>
      <c r="DG806" s="1594"/>
      <c r="DH806" s="1594"/>
      <c r="DI806" s="1594"/>
      <c r="DJ806" s="1594"/>
      <c r="DK806" s="1594"/>
      <c r="DL806" s="1594"/>
      <c r="DM806" s="1594"/>
      <c r="DN806" s="1594"/>
      <c r="DO806" s="1594"/>
      <c r="DP806" s="1594"/>
      <c r="DQ806" s="1594"/>
      <c r="DR806" s="1594"/>
      <c r="DS806" s="1594"/>
      <c r="DT806" s="1594"/>
      <c r="DU806" s="1594"/>
      <c r="DV806" s="1594"/>
      <c r="DW806" s="1594"/>
      <c r="DX806" s="1594"/>
      <c r="DY806" s="1594"/>
      <c r="DZ806" s="1594"/>
      <c r="EA806" s="1594"/>
      <c r="EB806" s="1594"/>
      <c r="EC806" s="1594"/>
      <c r="ED806" s="1594"/>
      <c r="EE806" s="1594"/>
      <c r="EF806" s="1594"/>
      <c r="EG806" s="1594"/>
      <c r="EH806" s="1594"/>
      <c r="EI806" s="1594"/>
      <c r="EJ806" s="1594"/>
      <c r="EK806" s="1594"/>
      <c r="EL806" s="1594"/>
      <c r="EM806" s="1594"/>
      <c r="EN806" s="1594"/>
      <c r="EO806" s="1594"/>
      <c r="EP806" s="1594"/>
      <c r="EQ806" s="1594"/>
      <c r="ER806" s="1594"/>
      <c r="ES806" s="1594"/>
    </row>
    <row r="807" spans="1:149" s="1595" customFormat="1" ht="12.5">
      <c r="A807" s="1644" t="str">
        <f t="shared" si="423"/>
        <v>Organisation</v>
      </c>
      <c r="B807" s="1758"/>
      <c r="C807" s="1758"/>
      <c r="D807" s="1758"/>
      <c r="E807" s="1592"/>
      <c r="F807" s="1592"/>
      <c r="G807" s="1714">
        <f t="shared" si="424"/>
        <v>0</v>
      </c>
      <c r="H807" s="1645"/>
      <c r="I807" s="1714">
        <f t="shared" si="425"/>
        <v>0</v>
      </c>
      <c r="J807" s="1646"/>
      <c r="K807" s="1646"/>
      <c r="L807" s="1592"/>
      <c r="M807" s="1597"/>
      <c r="N807" s="1597"/>
      <c r="O807" s="1646"/>
      <c r="P807" s="1647"/>
      <c r="Q807" s="1647"/>
      <c r="R807" s="1648"/>
      <c r="S807" s="1603"/>
      <c r="T807" s="1649"/>
      <c r="U807" s="1649"/>
      <c r="V807" s="1649"/>
      <c r="W807" s="1649"/>
      <c r="X807" s="1649"/>
      <c r="Y807" s="1649"/>
      <c r="Z807" s="1649"/>
      <c r="AA807" s="1649"/>
      <c r="AB807" s="1649"/>
      <c r="AC807" s="1649"/>
      <c r="AD807" s="1649"/>
      <c r="AE807" s="1649"/>
      <c r="AF807" s="1610">
        <f t="shared" si="404"/>
        <v>0</v>
      </c>
      <c r="AG807" s="1649"/>
      <c r="AH807" s="1649"/>
      <c r="AI807" s="1649"/>
      <c r="AJ807" s="1649"/>
      <c r="AK807" s="1649"/>
      <c r="AL807" s="1649"/>
      <c r="AM807" s="1649"/>
      <c r="AN807" s="1649"/>
      <c r="AO807" s="1649"/>
      <c r="AP807" s="1649"/>
      <c r="AQ807" s="1649"/>
      <c r="AR807" s="1709"/>
      <c r="AS807" s="1779">
        <f t="shared" si="405"/>
        <v>0</v>
      </c>
      <c r="AT807" s="1711">
        <f t="shared" si="426"/>
        <v>0</v>
      </c>
      <c r="AU807" s="1611">
        <f t="shared" si="406"/>
        <v>0</v>
      </c>
      <c r="AV807" s="1611">
        <f t="shared" si="407"/>
        <v>0</v>
      </c>
      <c r="AW807" s="1611">
        <f t="shared" si="408"/>
        <v>0</v>
      </c>
      <c r="AX807" s="1611">
        <f t="shared" si="409"/>
        <v>0</v>
      </c>
      <c r="AY807" s="1611">
        <f t="shared" si="410"/>
        <v>0</v>
      </c>
      <c r="AZ807" s="1611">
        <f t="shared" si="411"/>
        <v>0</v>
      </c>
      <c r="BA807" s="1611">
        <f t="shared" si="412"/>
        <v>0</v>
      </c>
      <c r="BB807" s="1611">
        <f t="shared" si="413"/>
        <v>0</v>
      </c>
      <c r="BC807" s="1611">
        <f t="shared" si="414"/>
        <v>0</v>
      </c>
      <c r="BD807" s="1611">
        <f t="shared" si="415"/>
        <v>0</v>
      </c>
      <c r="BE807" s="1611">
        <f t="shared" si="416"/>
        <v>0</v>
      </c>
      <c r="BF807" s="1611">
        <f t="shared" si="417"/>
        <v>0</v>
      </c>
      <c r="BG807" s="1611">
        <f t="shared" si="427"/>
        <v>0</v>
      </c>
      <c r="BH807" s="1611" t="str">
        <f t="shared" si="428"/>
        <v/>
      </c>
      <c r="BI807" s="1611" t="str">
        <f t="shared" si="429"/>
        <v/>
      </c>
      <c r="BJ807" s="1611" t="str">
        <f t="shared" si="418"/>
        <v/>
      </c>
      <c r="BK807" s="1611" t="str">
        <f t="shared" si="419"/>
        <v/>
      </c>
      <c r="BL807" s="1611" t="str">
        <f t="shared" ca="1" si="420"/>
        <v/>
      </c>
      <c r="BM807" s="1611" t="str">
        <f t="shared" si="430"/>
        <v/>
      </c>
      <c r="BN807" s="1611" t="str">
        <f t="shared" si="421"/>
        <v/>
      </c>
      <c r="BO807" s="1611" t="str">
        <f t="shared" si="422"/>
        <v/>
      </c>
      <c r="BP807" s="1611" t="str">
        <f t="shared" si="431"/>
        <v/>
      </c>
      <c r="BQ807" s="1611" t="str">
        <f t="shared" si="432"/>
        <v/>
      </c>
      <c r="BR807" s="1611" t="str">
        <f t="shared" si="433"/>
        <v/>
      </c>
      <c r="BS807" s="1611" t="str">
        <f t="shared" si="434"/>
        <v/>
      </c>
      <c r="BT807" s="1611" t="str">
        <f t="shared" si="435"/>
        <v/>
      </c>
      <c r="BU807" s="1731">
        <f t="shared" ca="1" si="436"/>
        <v>0</v>
      </c>
      <c r="BV807" s="1594"/>
      <c r="BW807" s="1594"/>
      <c r="BX807" s="1594"/>
      <c r="BY807" s="1594"/>
      <c r="BZ807" s="1594"/>
      <c r="CA807" s="1594"/>
      <c r="CB807" s="1594"/>
      <c r="CC807" s="1594"/>
      <c r="CD807" s="1594"/>
      <c r="CE807" s="1594"/>
      <c r="CF807" s="1594"/>
      <c r="CG807" s="1594"/>
      <c r="CH807" s="1594"/>
      <c r="CI807" s="1594"/>
      <c r="CJ807" s="1594"/>
      <c r="CK807" s="1594"/>
      <c r="CL807" s="1594"/>
      <c r="CM807" s="1594"/>
      <c r="CN807" s="1594"/>
      <c r="CO807" s="1594"/>
      <c r="CP807" s="1594"/>
      <c r="CQ807" s="1594"/>
      <c r="CR807" s="1594"/>
      <c r="CS807" s="1594"/>
      <c r="CT807" s="1594"/>
      <c r="CU807" s="1594"/>
      <c r="CV807" s="1594"/>
      <c r="CW807" s="1594"/>
      <c r="CX807" s="1594"/>
      <c r="CY807" s="1594"/>
      <c r="CZ807" s="1594"/>
      <c r="DA807" s="1594"/>
      <c r="DB807" s="1594"/>
      <c r="DC807" s="1594"/>
      <c r="DD807" s="1594"/>
      <c r="DE807" s="1594"/>
      <c r="DF807" s="1594"/>
      <c r="DG807" s="1594"/>
      <c r="DH807" s="1594"/>
      <c r="DI807" s="1594"/>
      <c r="DJ807" s="1594"/>
      <c r="DK807" s="1594"/>
      <c r="DL807" s="1594"/>
      <c r="DM807" s="1594"/>
      <c r="DN807" s="1594"/>
      <c r="DO807" s="1594"/>
      <c r="DP807" s="1594"/>
      <c r="DQ807" s="1594"/>
      <c r="DR807" s="1594"/>
      <c r="DS807" s="1594"/>
      <c r="DT807" s="1594"/>
      <c r="DU807" s="1594"/>
      <c r="DV807" s="1594"/>
      <c r="DW807" s="1594"/>
      <c r="DX807" s="1594"/>
      <c r="DY807" s="1594"/>
      <c r="DZ807" s="1594"/>
      <c r="EA807" s="1594"/>
      <c r="EB807" s="1594"/>
      <c r="EC807" s="1594"/>
      <c r="ED807" s="1594"/>
      <c r="EE807" s="1594"/>
      <c r="EF807" s="1594"/>
      <c r="EG807" s="1594"/>
      <c r="EH807" s="1594"/>
      <c r="EI807" s="1594"/>
      <c r="EJ807" s="1594"/>
      <c r="EK807" s="1594"/>
      <c r="EL807" s="1594"/>
      <c r="EM807" s="1594"/>
      <c r="EN807" s="1594"/>
      <c r="EO807" s="1594"/>
      <c r="EP807" s="1594"/>
      <c r="EQ807" s="1594"/>
      <c r="ER807" s="1594"/>
      <c r="ES807" s="1594"/>
    </row>
    <row r="808" spans="1:149" s="1595" customFormat="1" ht="12.5">
      <c r="A808" s="1644" t="str">
        <f t="shared" si="423"/>
        <v>Organisation</v>
      </c>
      <c r="B808" s="1758"/>
      <c r="C808" s="1758"/>
      <c r="D808" s="1758"/>
      <c r="E808" s="1756"/>
      <c r="F808" s="1592"/>
      <c r="G808" s="1714">
        <f t="shared" si="424"/>
        <v>0</v>
      </c>
      <c r="H808" s="1645"/>
      <c r="I808" s="1714">
        <f t="shared" si="425"/>
        <v>0</v>
      </c>
      <c r="J808" s="1646"/>
      <c r="K808" s="1646"/>
      <c r="L808" s="1592"/>
      <c r="M808" s="1597"/>
      <c r="N808" s="1597"/>
      <c r="O808" s="1646"/>
      <c r="P808" s="1647"/>
      <c r="Q808" s="1647"/>
      <c r="R808" s="1648"/>
      <c r="S808" s="1603"/>
      <c r="T808" s="1649"/>
      <c r="U808" s="1649"/>
      <c r="V808" s="1649"/>
      <c r="W808" s="1649"/>
      <c r="X808" s="1649"/>
      <c r="Y808" s="1649"/>
      <c r="Z808" s="1649"/>
      <c r="AA808" s="1649"/>
      <c r="AB808" s="1649"/>
      <c r="AC808" s="1649"/>
      <c r="AD808" s="1649"/>
      <c r="AE808" s="1649"/>
      <c r="AF808" s="1610">
        <f t="shared" si="404"/>
        <v>0</v>
      </c>
      <c r="AG808" s="1649"/>
      <c r="AH808" s="1649"/>
      <c r="AI808" s="1649"/>
      <c r="AJ808" s="1649"/>
      <c r="AK808" s="1649"/>
      <c r="AL808" s="1649"/>
      <c r="AM808" s="1649"/>
      <c r="AN808" s="1649"/>
      <c r="AO808" s="1649"/>
      <c r="AP808" s="1649"/>
      <c r="AQ808" s="1649"/>
      <c r="AR808" s="1709"/>
      <c r="AS808" s="1779">
        <f t="shared" si="405"/>
        <v>0</v>
      </c>
      <c r="AT808" s="1711">
        <f t="shared" si="426"/>
        <v>0</v>
      </c>
      <c r="AU808" s="1611">
        <f t="shared" si="406"/>
        <v>0</v>
      </c>
      <c r="AV808" s="1611">
        <f t="shared" si="407"/>
        <v>0</v>
      </c>
      <c r="AW808" s="1611">
        <f t="shared" si="408"/>
        <v>0</v>
      </c>
      <c r="AX808" s="1611">
        <f t="shared" si="409"/>
        <v>0</v>
      </c>
      <c r="AY808" s="1611">
        <f t="shared" si="410"/>
        <v>0</v>
      </c>
      <c r="AZ808" s="1611">
        <f t="shared" si="411"/>
        <v>0</v>
      </c>
      <c r="BA808" s="1611">
        <f t="shared" si="412"/>
        <v>0</v>
      </c>
      <c r="BB808" s="1611">
        <f t="shared" si="413"/>
        <v>0</v>
      </c>
      <c r="BC808" s="1611">
        <f t="shared" si="414"/>
        <v>0</v>
      </c>
      <c r="BD808" s="1611">
        <f t="shared" si="415"/>
        <v>0</v>
      </c>
      <c r="BE808" s="1611">
        <f t="shared" si="416"/>
        <v>0</v>
      </c>
      <c r="BF808" s="1611">
        <f t="shared" si="417"/>
        <v>0</v>
      </c>
      <c r="BG808" s="1611">
        <f t="shared" si="427"/>
        <v>0</v>
      </c>
      <c r="BH808" s="1611" t="str">
        <f t="shared" si="428"/>
        <v/>
      </c>
      <c r="BI808" s="1611" t="str">
        <f t="shared" si="429"/>
        <v/>
      </c>
      <c r="BJ808" s="1611" t="str">
        <f t="shared" si="418"/>
        <v/>
      </c>
      <c r="BK808" s="1611" t="str">
        <f t="shared" si="419"/>
        <v/>
      </c>
      <c r="BL808" s="1611" t="str">
        <f t="shared" ca="1" si="420"/>
        <v/>
      </c>
      <c r="BM808" s="1611" t="str">
        <f t="shared" si="430"/>
        <v/>
      </c>
      <c r="BN808" s="1611" t="str">
        <f t="shared" si="421"/>
        <v/>
      </c>
      <c r="BO808" s="1611" t="str">
        <f t="shared" si="422"/>
        <v/>
      </c>
      <c r="BP808" s="1611" t="str">
        <f t="shared" si="431"/>
        <v/>
      </c>
      <c r="BQ808" s="1611" t="str">
        <f t="shared" si="432"/>
        <v/>
      </c>
      <c r="BR808" s="1611" t="str">
        <f t="shared" si="433"/>
        <v/>
      </c>
      <c r="BS808" s="1611" t="str">
        <f t="shared" si="434"/>
        <v/>
      </c>
      <c r="BT808" s="1611" t="str">
        <f t="shared" si="435"/>
        <v/>
      </c>
      <c r="BU808" s="1731">
        <f t="shared" ca="1" si="436"/>
        <v>0</v>
      </c>
      <c r="BV808" s="1594"/>
      <c r="BW808" s="1594"/>
      <c r="BX808" s="1594"/>
      <c r="BY808" s="1594"/>
      <c r="BZ808" s="1594"/>
      <c r="CA808" s="1594"/>
      <c r="CB808" s="1594"/>
      <c r="CC808" s="1594"/>
      <c r="CD808" s="1594"/>
      <c r="CE808" s="1594"/>
      <c r="CF808" s="1594"/>
      <c r="CG808" s="1594"/>
      <c r="CH808" s="1594"/>
      <c r="CI808" s="1594"/>
      <c r="CJ808" s="1594"/>
      <c r="CK808" s="1594"/>
      <c r="CL808" s="1594"/>
      <c r="CM808" s="1594"/>
      <c r="CN808" s="1594"/>
      <c r="CO808" s="1594"/>
      <c r="CP808" s="1594"/>
      <c r="CQ808" s="1594"/>
      <c r="CR808" s="1594"/>
      <c r="CS808" s="1594"/>
      <c r="CT808" s="1594"/>
      <c r="CU808" s="1594"/>
      <c r="CV808" s="1594"/>
      <c r="CW808" s="1594"/>
      <c r="CX808" s="1594"/>
      <c r="CY808" s="1594"/>
      <c r="CZ808" s="1594"/>
      <c r="DA808" s="1594"/>
      <c r="DB808" s="1594"/>
      <c r="DC808" s="1594"/>
      <c r="DD808" s="1594"/>
      <c r="DE808" s="1594"/>
      <c r="DF808" s="1594"/>
      <c r="DG808" s="1594"/>
      <c r="DH808" s="1594"/>
      <c r="DI808" s="1594"/>
      <c r="DJ808" s="1594"/>
      <c r="DK808" s="1594"/>
      <c r="DL808" s="1594"/>
      <c r="DM808" s="1594"/>
      <c r="DN808" s="1594"/>
      <c r="DO808" s="1594"/>
      <c r="DP808" s="1594"/>
      <c r="DQ808" s="1594"/>
      <c r="DR808" s="1594"/>
      <c r="DS808" s="1594"/>
      <c r="DT808" s="1594"/>
      <c r="DU808" s="1594"/>
      <c r="DV808" s="1594"/>
      <c r="DW808" s="1594"/>
      <c r="DX808" s="1594"/>
      <c r="DY808" s="1594"/>
      <c r="DZ808" s="1594"/>
      <c r="EA808" s="1594"/>
      <c r="EB808" s="1594"/>
      <c r="EC808" s="1594"/>
      <c r="ED808" s="1594"/>
      <c r="EE808" s="1594"/>
      <c r="EF808" s="1594"/>
      <c r="EG808" s="1594"/>
      <c r="EH808" s="1594"/>
      <c r="EI808" s="1594"/>
      <c r="EJ808" s="1594"/>
      <c r="EK808" s="1594"/>
      <c r="EL808" s="1594"/>
      <c r="EM808" s="1594"/>
      <c r="EN808" s="1594"/>
      <c r="EO808" s="1594"/>
      <c r="EP808" s="1594"/>
      <c r="EQ808" s="1594"/>
      <c r="ER808" s="1594"/>
      <c r="ES808" s="1594"/>
    </row>
    <row r="809" spans="1:149" s="1595" customFormat="1" ht="12.5">
      <c r="A809" s="1644" t="str">
        <f t="shared" si="423"/>
        <v>Organisation</v>
      </c>
      <c r="B809" s="1758"/>
      <c r="C809" s="1758"/>
      <c r="D809" s="1758"/>
      <c r="E809" s="1756"/>
      <c r="F809" s="1592"/>
      <c r="G809" s="1714">
        <f t="shared" si="424"/>
        <v>0</v>
      </c>
      <c r="H809" s="1645"/>
      <c r="I809" s="1714">
        <f t="shared" si="425"/>
        <v>0</v>
      </c>
      <c r="J809" s="1646"/>
      <c r="K809" s="1646"/>
      <c r="L809" s="1592"/>
      <c r="M809" s="1597"/>
      <c r="N809" s="1597"/>
      <c r="O809" s="1646"/>
      <c r="P809" s="1647"/>
      <c r="Q809" s="1647"/>
      <c r="R809" s="1648"/>
      <c r="S809" s="1603"/>
      <c r="T809" s="1649"/>
      <c r="U809" s="1649"/>
      <c r="V809" s="1649"/>
      <c r="W809" s="1649"/>
      <c r="X809" s="1649"/>
      <c r="Y809" s="1649"/>
      <c r="Z809" s="1649"/>
      <c r="AA809" s="1649"/>
      <c r="AB809" s="1649"/>
      <c r="AC809" s="1649"/>
      <c r="AD809" s="1649"/>
      <c r="AE809" s="1649"/>
      <c r="AF809" s="1610">
        <f t="shared" si="404"/>
        <v>0</v>
      </c>
      <c r="AG809" s="1649"/>
      <c r="AH809" s="1649"/>
      <c r="AI809" s="1649"/>
      <c r="AJ809" s="1649"/>
      <c r="AK809" s="1649"/>
      <c r="AL809" s="1649"/>
      <c r="AM809" s="1649"/>
      <c r="AN809" s="1649"/>
      <c r="AO809" s="1649"/>
      <c r="AP809" s="1649"/>
      <c r="AQ809" s="1649"/>
      <c r="AR809" s="1709"/>
      <c r="AS809" s="1779">
        <f t="shared" si="405"/>
        <v>0</v>
      </c>
      <c r="AT809" s="1711">
        <f t="shared" si="426"/>
        <v>0</v>
      </c>
      <c r="AU809" s="1611">
        <f t="shared" si="406"/>
        <v>0</v>
      </c>
      <c r="AV809" s="1611">
        <f t="shared" si="407"/>
        <v>0</v>
      </c>
      <c r="AW809" s="1611">
        <f t="shared" si="408"/>
        <v>0</v>
      </c>
      <c r="AX809" s="1611">
        <f t="shared" si="409"/>
        <v>0</v>
      </c>
      <c r="AY809" s="1611">
        <f t="shared" si="410"/>
        <v>0</v>
      </c>
      <c r="AZ809" s="1611">
        <f t="shared" si="411"/>
        <v>0</v>
      </c>
      <c r="BA809" s="1611">
        <f t="shared" si="412"/>
        <v>0</v>
      </c>
      <c r="BB809" s="1611">
        <f t="shared" si="413"/>
        <v>0</v>
      </c>
      <c r="BC809" s="1611">
        <f t="shared" si="414"/>
        <v>0</v>
      </c>
      <c r="BD809" s="1611">
        <f t="shared" si="415"/>
        <v>0</v>
      </c>
      <c r="BE809" s="1611">
        <f t="shared" si="416"/>
        <v>0</v>
      </c>
      <c r="BF809" s="1611">
        <f t="shared" si="417"/>
        <v>0</v>
      </c>
      <c r="BG809" s="1611">
        <f t="shared" si="427"/>
        <v>0</v>
      </c>
      <c r="BH809" s="1611" t="str">
        <f t="shared" si="428"/>
        <v/>
      </c>
      <c r="BI809" s="1611" t="str">
        <f t="shared" si="429"/>
        <v/>
      </c>
      <c r="BJ809" s="1611" t="str">
        <f t="shared" si="418"/>
        <v/>
      </c>
      <c r="BK809" s="1611" t="str">
        <f t="shared" si="419"/>
        <v/>
      </c>
      <c r="BL809" s="1611" t="str">
        <f t="shared" ca="1" si="420"/>
        <v/>
      </c>
      <c r="BM809" s="1611" t="str">
        <f t="shared" si="430"/>
        <v/>
      </c>
      <c r="BN809" s="1611" t="str">
        <f t="shared" si="421"/>
        <v/>
      </c>
      <c r="BO809" s="1611" t="str">
        <f t="shared" si="422"/>
        <v/>
      </c>
      <c r="BP809" s="1611" t="str">
        <f t="shared" si="431"/>
        <v/>
      </c>
      <c r="BQ809" s="1611" t="str">
        <f t="shared" si="432"/>
        <v/>
      </c>
      <c r="BR809" s="1611" t="str">
        <f t="shared" si="433"/>
        <v/>
      </c>
      <c r="BS809" s="1611" t="str">
        <f t="shared" si="434"/>
        <v/>
      </c>
      <c r="BT809" s="1611" t="str">
        <f t="shared" si="435"/>
        <v/>
      </c>
      <c r="BU809" s="1731">
        <f t="shared" ca="1" si="436"/>
        <v>0</v>
      </c>
      <c r="BV809" s="1594"/>
      <c r="BW809" s="1594"/>
      <c r="BX809" s="1594"/>
      <c r="BY809" s="1594"/>
      <c r="BZ809" s="1594"/>
      <c r="CA809" s="1594"/>
      <c r="CB809" s="1594"/>
      <c r="CC809" s="1594"/>
      <c r="CD809" s="1594"/>
      <c r="CE809" s="1594"/>
      <c r="CF809" s="1594"/>
      <c r="CG809" s="1594"/>
      <c r="CH809" s="1594"/>
      <c r="CI809" s="1594"/>
      <c r="CJ809" s="1594"/>
      <c r="CK809" s="1594"/>
      <c r="CL809" s="1594"/>
      <c r="CM809" s="1594"/>
      <c r="CN809" s="1594"/>
      <c r="CO809" s="1594"/>
      <c r="CP809" s="1594"/>
      <c r="CQ809" s="1594"/>
      <c r="CR809" s="1594"/>
      <c r="CS809" s="1594"/>
      <c r="CT809" s="1594"/>
      <c r="CU809" s="1594"/>
      <c r="CV809" s="1594"/>
      <c r="CW809" s="1594"/>
      <c r="CX809" s="1594"/>
      <c r="CY809" s="1594"/>
      <c r="CZ809" s="1594"/>
      <c r="DA809" s="1594"/>
      <c r="DB809" s="1594"/>
      <c r="DC809" s="1594"/>
      <c r="DD809" s="1594"/>
      <c r="DE809" s="1594"/>
      <c r="DF809" s="1594"/>
      <c r="DG809" s="1594"/>
      <c r="DH809" s="1594"/>
      <c r="DI809" s="1594"/>
      <c r="DJ809" s="1594"/>
      <c r="DK809" s="1594"/>
      <c r="DL809" s="1594"/>
      <c r="DM809" s="1594"/>
      <c r="DN809" s="1594"/>
      <c r="DO809" s="1594"/>
      <c r="DP809" s="1594"/>
      <c r="DQ809" s="1594"/>
      <c r="DR809" s="1594"/>
      <c r="DS809" s="1594"/>
      <c r="DT809" s="1594"/>
      <c r="DU809" s="1594"/>
      <c r="DV809" s="1594"/>
      <c r="DW809" s="1594"/>
      <c r="DX809" s="1594"/>
      <c r="DY809" s="1594"/>
      <c r="DZ809" s="1594"/>
      <c r="EA809" s="1594"/>
      <c r="EB809" s="1594"/>
      <c r="EC809" s="1594"/>
      <c r="ED809" s="1594"/>
      <c r="EE809" s="1594"/>
      <c r="EF809" s="1594"/>
      <c r="EG809" s="1594"/>
      <c r="EH809" s="1594"/>
      <c r="EI809" s="1594"/>
      <c r="EJ809" s="1594"/>
      <c r="EK809" s="1594"/>
      <c r="EL809" s="1594"/>
      <c r="EM809" s="1594"/>
      <c r="EN809" s="1594"/>
      <c r="EO809" s="1594"/>
      <c r="EP809" s="1594"/>
      <c r="EQ809" s="1594"/>
      <c r="ER809" s="1594"/>
      <c r="ES809" s="1594"/>
    </row>
    <row r="810" spans="1:149" s="1595" customFormat="1" ht="12.5">
      <c r="A810" s="1644" t="str">
        <f t="shared" si="423"/>
        <v>Organisation</v>
      </c>
      <c r="B810" s="1758"/>
      <c r="C810" s="1758"/>
      <c r="D810" s="1758"/>
      <c r="E810" s="1756"/>
      <c r="F810" s="1592"/>
      <c r="G810" s="1714">
        <f t="shared" si="424"/>
        <v>0</v>
      </c>
      <c r="H810" s="1645"/>
      <c r="I810" s="1714">
        <f t="shared" si="425"/>
        <v>0</v>
      </c>
      <c r="J810" s="1646"/>
      <c r="K810" s="1646"/>
      <c r="L810" s="1592"/>
      <c r="M810" s="1597"/>
      <c r="N810" s="1597"/>
      <c r="O810" s="1646"/>
      <c r="P810" s="1647"/>
      <c r="Q810" s="1647"/>
      <c r="R810" s="1648"/>
      <c r="S810" s="1603"/>
      <c r="T810" s="1649"/>
      <c r="U810" s="1649"/>
      <c r="V810" s="1649"/>
      <c r="W810" s="1649"/>
      <c r="X810" s="1649"/>
      <c r="Y810" s="1649"/>
      <c r="Z810" s="1649"/>
      <c r="AA810" s="1649"/>
      <c r="AB810" s="1649"/>
      <c r="AC810" s="1649"/>
      <c r="AD810" s="1649"/>
      <c r="AE810" s="1649"/>
      <c r="AF810" s="1610">
        <f t="shared" si="404"/>
        <v>0</v>
      </c>
      <c r="AG810" s="1649"/>
      <c r="AH810" s="1649"/>
      <c r="AI810" s="1649"/>
      <c r="AJ810" s="1649"/>
      <c r="AK810" s="1649"/>
      <c r="AL810" s="1649"/>
      <c r="AM810" s="1649"/>
      <c r="AN810" s="1649"/>
      <c r="AO810" s="1649"/>
      <c r="AP810" s="1649"/>
      <c r="AQ810" s="1649"/>
      <c r="AR810" s="1709"/>
      <c r="AS810" s="1779">
        <f t="shared" si="405"/>
        <v>0</v>
      </c>
      <c r="AT810" s="1711">
        <f t="shared" si="426"/>
        <v>0</v>
      </c>
      <c r="AU810" s="1611">
        <f t="shared" si="406"/>
        <v>0</v>
      </c>
      <c r="AV810" s="1611">
        <f t="shared" si="407"/>
        <v>0</v>
      </c>
      <c r="AW810" s="1611">
        <f t="shared" si="408"/>
        <v>0</v>
      </c>
      <c r="AX810" s="1611">
        <f t="shared" si="409"/>
        <v>0</v>
      </c>
      <c r="AY810" s="1611">
        <f t="shared" si="410"/>
        <v>0</v>
      </c>
      <c r="AZ810" s="1611">
        <f t="shared" si="411"/>
        <v>0</v>
      </c>
      <c r="BA810" s="1611">
        <f t="shared" si="412"/>
        <v>0</v>
      </c>
      <c r="BB810" s="1611">
        <f t="shared" si="413"/>
        <v>0</v>
      </c>
      <c r="BC810" s="1611">
        <f t="shared" si="414"/>
        <v>0</v>
      </c>
      <c r="BD810" s="1611">
        <f t="shared" si="415"/>
        <v>0</v>
      </c>
      <c r="BE810" s="1611">
        <f t="shared" si="416"/>
        <v>0</v>
      </c>
      <c r="BF810" s="1611">
        <f t="shared" si="417"/>
        <v>0</v>
      </c>
      <c r="BG810" s="1611">
        <f t="shared" si="427"/>
        <v>0</v>
      </c>
      <c r="BH810" s="1611" t="str">
        <f t="shared" si="428"/>
        <v/>
      </c>
      <c r="BI810" s="1611" t="str">
        <f t="shared" si="429"/>
        <v/>
      </c>
      <c r="BJ810" s="1611" t="str">
        <f t="shared" si="418"/>
        <v/>
      </c>
      <c r="BK810" s="1611" t="str">
        <f t="shared" si="419"/>
        <v/>
      </c>
      <c r="BL810" s="1611" t="str">
        <f t="shared" ca="1" si="420"/>
        <v/>
      </c>
      <c r="BM810" s="1611" t="str">
        <f t="shared" si="430"/>
        <v/>
      </c>
      <c r="BN810" s="1611" t="str">
        <f t="shared" si="421"/>
        <v/>
      </c>
      <c r="BO810" s="1611" t="str">
        <f t="shared" si="422"/>
        <v/>
      </c>
      <c r="BP810" s="1611" t="str">
        <f t="shared" si="431"/>
        <v/>
      </c>
      <c r="BQ810" s="1611" t="str">
        <f t="shared" si="432"/>
        <v/>
      </c>
      <c r="BR810" s="1611" t="str">
        <f t="shared" si="433"/>
        <v/>
      </c>
      <c r="BS810" s="1611" t="str">
        <f t="shared" si="434"/>
        <v/>
      </c>
      <c r="BT810" s="1611" t="str">
        <f t="shared" si="435"/>
        <v/>
      </c>
      <c r="BU810" s="1731">
        <f t="shared" ca="1" si="436"/>
        <v>0</v>
      </c>
      <c r="BV810" s="1594"/>
      <c r="BW810" s="1594"/>
      <c r="BX810" s="1594"/>
      <c r="BY810" s="1594"/>
      <c r="BZ810" s="1594"/>
      <c r="CA810" s="1594"/>
      <c r="CB810" s="1594"/>
      <c r="CC810" s="1594"/>
      <c r="CD810" s="1594"/>
      <c r="CE810" s="1594"/>
      <c r="CF810" s="1594"/>
      <c r="CG810" s="1594"/>
      <c r="CH810" s="1594"/>
      <c r="CI810" s="1594"/>
      <c r="CJ810" s="1594"/>
      <c r="CK810" s="1594"/>
      <c r="CL810" s="1594"/>
      <c r="CM810" s="1594"/>
      <c r="CN810" s="1594"/>
      <c r="CO810" s="1594"/>
      <c r="CP810" s="1594"/>
      <c r="CQ810" s="1594"/>
      <c r="CR810" s="1594"/>
      <c r="CS810" s="1594"/>
      <c r="CT810" s="1594"/>
      <c r="CU810" s="1594"/>
      <c r="CV810" s="1594"/>
      <c r="CW810" s="1594"/>
      <c r="CX810" s="1594"/>
      <c r="CY810" s="1594"/>
      <c r="CZ810" s="1594"/>
      <c r="DA810" s="1594"/>
      <c r="DB810" s="1594"/>
      <c r="DC810" s="1594"/>
      <c r="DD810" s="1594"/>
      <c r="DE810" s="1594"/>
      <c r="DF810" s="1594"/>
      <c r="DG810" s="1594"/>
      <c r="DH810" s="1594"/>
      <c r="DI810" s="1594"/>
      <c r="DJ810" s="1594"/>
      <c r="DK810" s="1594"/>
      <c r="DL810" s="1594"/>
      <c r="DM810" s="1594"/>
      <c r="DN810" s="1594"/>
      <c r="DO810" s="1594"/>
      <c r="DP810" s="1594"/>
      <c r="DQ810" s="1594"/>
      <c r="DR810" s="1594"/>
      <c r="DS810" s="1594"/>
      <c r="DT810" s="1594"/>
      <c r="DU810" s="1594"/>
      <c r="DV810" s="1594"/>
      <c r="DW810" s="1594"/>
      <c r="DX810" s="1594"/>
      <c r="DY810" s="1594"/>
      <c r="DZ810" s="1594"/>
      <c r="EA810" s="1594"/>
      <c r="EB810" s="1594"/>
      <c r="EC810" s="1594"/>
      <c r="ED810" s="1594"/>
      <c r="EE810" s="1594"/>
      <c r="EF810" s="1594"/>
      <c r="EG810" s="1594"/>
      <c r="EH810" s="1594"/>
      <c r="EI810" s="1594"/>
      <c r="EJ810" s="1594"/>
      <c r="EK810" s="1594"/>
      <c r="EL810" s="1594"/>
      <c r="EM810" s="1594"/>
      <c r="EN810" s="1594"/>
      <c r="EO810" s="1594"/>
      <c r="EP810" s="1594"/>
      <c r="EQ810" s="1594"/>
      <c r="ER810" s="1594"/>
      <c r="ES810" s="1594"/>
    </row>
    <row r="811" spans="1:149" s="1595" customFormat="1" ht="12.5">
      <c r="A811" s="1644" t="str">
        <f t="shared" si="423"/>
        <v>Organisation</v>
      </c>
      <c r="B811" s="1758"/>
      <c r="C811" s="1758"/>
      <c r="D811" s="1758"/>
      <c r="E811" s="1756"/>
      <c r="F811" s="1592"/>
      <c r="G811" s="1714">
        <f t="shared" si="424"/>
        <v>0</v>
      </c>
      <c r="H811" s="1645"/>
      <c r="I811" s="1714">
        <f t="shared" si="425"/>
        <v>0</v>
      </c>
      <c r="J811" s="1646"/>
      <c r="K811" s="1646"/>
      <c r="L811" s="1592"/>
      <c r="M811" s="1597"/>
      <c r="N811" s="1597"/>
      <c r="O811" s="1646"/>
      <c r="P811" s="1647"/>
      <c r="Q811" s="1647"/>
      <c r="R811" s="1648"/>
      <c r="S811" s="1603"/>
      <c r="T811" s="1649"/>
      <c r="U811" s="1649"/>
      <c r="V811" s="1649"/>
      <c r="W811" s="1649"/>
      <c r="X811" s="1649"/>
      <c r="Y811" s="1649"/>
      <c r="Z811" s="1649"/>
      <c r="AA811" s="1649"/>
      <c r="AB811" s="1649"/>
      <c r="AC811" s="1649"/>
      <c r="AD811" s="1649"/>
      <c r="AE811" s="1649"/>
      <c r="AF811" s="1610">
        <f t="shared" ref="AF811:AF874" si="437">SUM(T811:AE811)</f>
        <v>0</v>
      </c>
      <c r="AG811" s="1649"/>
      <c r="AH811" s="1649"/>
      <c r="AI811" s="1649"/>
      <c r="AJ811" s="1649"/>
      <c r="AK811" s="1649"/>
      <c r="AL811" s="1649"/>
      <c r="AM811" s="1649"/>
      <c r="AN811" s="1649"/>
      <c r="AO811" s="1649"/>
      <c r="AP811" s="1649"/>
      <c r="AQ811" s="1649"/>
      <c r="AR811" s="1709"/>
      <c r="AS811" s="1779">
        <f t="shared" ref="AS811:AS874" si="438">SUMPRODUCT($AC$40:$AN$40,AG811:AR811)</f>
        <v>0</v>
      </c>
      <c r="AT811" s="1711">
        <f t="shared" si="426"/>
        <v>0</v>
      </c>
      <c r="AU811" s="1611">
        <f t="shared" ref="AU811:AU874" si="439">AG811-T811</f>
        <v>0</v>
      </c>
      <c r="AV811" s="1611">
        <f t="shared" ref="AV811:AV874" si="440">AH811-U811</f>
        <v>0</v>
      </c>
      <c r="AW811" s="1611">
        <f t="shared" ref="AW811:AW874" si="441">AI811-V811</f>
        <v>0</v>
      </c>
      <c r="AX811" s="1611">
        <f t="shared" ref="AX811:AX874" si="442">AJ811-W811</f>
        <v>0</v>
      </c>
      <c r="AY811" s="1611">
        <f t="shared" ref="AY811:AY874" si="443">AK811-X811</f>
        <v>0</v>
      </c>
      <c r="AZ811" s="1611">
        <f t="shared" ref="AZ811:AZ874" si="444">AL811-Y811</f>
        <v>0</v>
      </c>
      <c r="BA811" s="1611">
        <f t="shared" ref="BA811:BA874" si="445">AM811-Z811</f>
        <v>0</v>
      </c>
      <c r="BB811" s="1611">
        <f t="shared" ref="BB811:BB874" si="446">AN811-AA811</f>
        <v>0</v>
      </c>
      <c r="BC811" s="1611">
        <f t="shared" ref="BC811:BC874" si="447">AO811-AB811</f>
        <v>0</v>
      </c>
      <c r="BD811" s="1611">
        <f t="shared" ref="BD811:BD874" si="448">AP811-AC811</f>
        <v>0</v>
      </c>
      <c r="BE811" s="1611">
        <f t="shared" ref="BE811:BE874" si="449">AQ811-AD811</f>
        <v>0</v>
      </c>
      <c r="BF811" s="1611">
        <f t="shared" ref="BF811:BF874" si="450">AR811-AE811</f>
        <v>0</v>
      </c>
      <c r="BG811" s="1611">
        <f t="shared" si="427"/>
        <v>0</v>
      </c>
      <c r="BH811" s="1611" t="str">
        <f t="shared" si="428"/>
        <v/>
      </c>
      <c r="BI811" s="1611" t="str">
        <f t="shared" si="429"/>
        <v/>
      </c>
      <c r="BJ811" s="1611" t="str">
        <f t="shared" ref="BJ811:BJ874" si="451">IF(AND(OR(R811=$CQ$1,R811=$CQ$3),S811=""),"ERROR","")</f>
        <v/>
      </c>
      <c r="BK811" s="1611" t="str">
        <f t="shared" ref="BK811:BK874" si="452">IF(AND(OR(R811=$CQ$2),S811&lt;&gt;""),"ERROR","")</f>
        <v/>
      </c>
      <c r="BL811" s="1611" t="str">
        <f t="shared" ref="BL811:BL874" ca="1" si="453">IF(AND(O811=$CA$2,N811&lt;TODAY()),"ERROR","")</f>
        <v/>
      </c>
      <c r="BM811" s="1611" t="str">
        <f t="shared" si="430"/>
        <v/>
      </c>
      <c r="BN811" s="1611" t="str">
        <f t="shared" ref="BN811:BN874" si="454">IF(AND(F811=$BZ$1,G811&gt;H811),"ERROR","")</f>
        <v/>
      </c>
      <c r="BO811" s="1611" t="str">
        <f t="shared" ref="BO811:BO874" si="455">IF(AND(F811=$BZ$1,I811&gt;J811),"ERROR","")</f>
        <v/>
      </c>
      <c r="BP811" s="1611" t="str">
        <f t="shared" si="431"/>
        <v/>
      </c>
      <c r="BQ811" s="1611" t="str">
        <f t="shared" si="432"/>
        <v/>
      </c>
      <c r="BR811" s="1611" t="str">
        <f t="shared" si="433"/>
        <v/>
      </c>
      <c r="BS811" s="1611" t="str">
        <f t="shared" si="434"/>
        <v/>
      </c>
      <c r="BT811" s="1611" t="str">
        <f t="shared" si="435"/>
        <v/>
      </c>
      <c r="BU811" s="1731">
        <f t="shared" ca="1" si="436"/>
        <v>0</v>
      </c>
      <c r="BV811" s="1594"/>
      <c r="BW811" s="1594"/>
      <c r="BX811" s="1594"/>
      <c r="BY811" s="1594"/>
      <c r="BZ811" s="1594"/>
      <c r="CA811" s="1594"/>
      <c r="CB811" s="1594"/>
      <c r="CC811" s="1594"/>
      <c r="CD811" s="1594"/>
      <c r="CE811" s="1594"/>
      <c r="CF811" s="1594"/>
      <c r="CG811" s="1594"/>
      <c r="CH811" s="1594"/>
      <c r="CI811" s="1594"/>
      <c r="CJ811" s="1594"/>
      <c r="CK811" s="1594"/>
      <c r="CL811" s="1594"/>
      <c r="CM811" s="1594"/>
      <c r="CN811" s="1594"/>
      <c r="CO811" s="1594"/>
      <c r="CP811" s="1594"/>
      <c r="CQ811" s="1594"/>
      <c r="CR811" s="1594"/>
      <c r="CS811" s="1594"/>
      <c r="CT811" s="1594"/>
      <c r="CU811" s="1594"/>
      <c r="CV811" s="1594"/>
      <c r="CW811" s="1594"/>
      <c r="CX811" s="1594"/>
      <c r="CY811" s="1594"/>
      <c r="CZ811" s="1594"/>
      <c r="DA811" s="1594"/>
      <c r="DB811" s="1594"/>
      <c r="DC811" s="1594"/>
      <c r="DD811" s="1594"/>
      <c r="DE811" s="1594"/>
      <c r="DF811" s="1594"/>
      <c r="DG811" s="1594"/>
      <c r="DH811" s="1594"/>
      <c r="DI811" s="1594"/>
      <c r="DJ811" s="1594"/>
      <c r="DK811" s="1594"/>
      <c r="DL811" s="1594"/>
      <c r="DM811" s="1594"/>
      <c r="DN811" s="1594"/>
      <c r="DO811" s="1594"/>
      <c r="DP811" s="1594"/>
      <c r="DQ811" s="1594"/>
      <c r="DR811" s="1594"/>
      <c r="DS811" s="1594"/>
      <c r="DT811" s="1594"/>
      <c r="DU811" s="1594"/>
      <c r="DV811" s="1594"/>
      <c r="DW811" s="1594"/>
      <c r="DX811" s="1594"/>
      <c r="DY811" s="1594"/>
      <c r="DZ811" s="1594"/>
      <c r="EA811" s="1594"/>
      <c r="EB811" s="1594"/>
      <c r="EC811" s="1594"/>
      <c r="ED811" s="1594"/>
      <c r="EE811" s="1594"/>
      <c r="EF811" s="1594"/>
      <c r="EG811" s="1594"/>
      <c r="EH811" s="1594"/>
      <c r="EI811" s="1594"/>
      <c r="EJ811" s="1594"/>
      <c r="EK811" s="1594"/>
      <c r="EL811" s="1594"/>
      <c r="EM811" s="1594"/>
      <c r="EN811" s="1594"/>
      <c r="EO811" s="1594"/>
      <c r="EP811" s="1594"/>
      <c r="EQ811" s="1594"/>
      <c r="ER811" s="1594"/>
      <c r="ES811" s="1594"/>
    </row>
    <row r="812" spans="1:149" s="1595" customFormat="1" ht="12.5">
      <c r="A812" s="1644" t="str">
        <f t="shared" ref="A812:A875" si="456">$A$1</f>
        <v>Organisation</v>
      </c>
      <c r="B812" s="1758"/>
      <c r="C812" s="1758"/>
      <c r="D812" s="1758"/>
      <c r="E812" s="1756"/>
      <c r="F812" s="1592"/>
      <c r="G812" s="1714">
        <f t="shared" ref="G812:G875" si="457">AF812</f>
        <v>0</v>
      </c>
      <c r="H812" s="1645"/>
      <c r="I812" s="1714">
        <f t="shared" ref="I812:I875" si="458">AT812</f>
        <v>0</v>
      </c>
      <c r="J812" s="1646"/>
      <c r="K812" s="1646"/>
      <c r="L812" s="1592"/>
      <c r="M812" s="1597"/>
      <c r="N812" s="1597"/>
      <c r="O812" s="1646"/>
      <c r="P812" s="1647"/>
      <c r="Q812" s="1647"/>
      <c r="R812" s="1648"/>
      <c r="S812" s="1603"/>
      <c r="T812" s="1649"/>
      <c r="U812" s="1649"/>
      <c r="V812" s="1649"/>
      <c r="W812" s="1649"/>
      <c r="X812" s="1649"/>
      <c r="Y812" s="1649"/>
      <c r="Z812" s="1649"/>
      <c r="AA812" s="1649"/>
      <c r="AB812" s="1649"/>
      <c r="AC812" s="1649"/>
      <c r="AD812" s="1649"/>
      <c r="AE812" s="1649"/>
      <c r="AF812" s="1610">
        <f t="shared" si="437"/>
        <v>0</v>
      </c>
      <c r="AG812" s="1649"/>
      <c r="AH812" s="1649"/>
      <c r="AI812" s="1649"/>
      <c r="AJ812" s="1649"/>
      <c r="AK812" s="1649"/>
      <c r="AL812" s="1649"/>
      <c r="AM812" s="1649"/>
      <c r="AN812" s="1649"/>
      <c r="AO812" s="1649"/>
      <c r="AP812" s="1649"/>
      <c r="AQ812" s="1649"/>
      <c r="AR812" s="1709"/>
      <c r="AS812" s="1779">
        <f t="shared" si="438"/>
        <v>0</v>
      </c>
      <c r="AT812" s="1711">
        <f t="shared" ref="AT812:AT875" si="459">SUM(AG812:AR812)</f>
        <v>0</v>
      </c>
      <c r="AU812" s="1611">
        <f t="shared" si="439"/>
        <v>0</v>
      </c>
      <c r="AV812" s="1611">
        <f t="shared" si="440"/>
        <v>0</v>
      </c>
      <c r="AW812" s="1611">
        <f t="shared" si="441"/>
        <v>0</v>
      </c>
      <c r="AX812" s="1611">
        <f t="shared" si="442"/>
        <v>0</v>
      </c>
      <c r="AY812" s="1611">
        <f t="shared" si="443"/>
        <v>0</v>
      </c>
      <c r="AZ812" s="1611">
        <f t="shared" si="444"/>
        <v>0</v>
      </c>
      <c r="BA812" s="1611">
        <f t="shared" si="445"/>
        <v>0</v>
      </c>
      <c r="BB812" s="1611">
        <f t="shared" si="446"/>
        <v>0</v>
      </c>
      <c r="BC812" s="1611">
        <f t="shared" si="447"/>
        <v>0</v>
      </c>
      <c r="BD812" s="1611">
        <f t="shared" si="448"/>
        <v>0</v>
      </c>
      <c r="BE812" s="1611">
        <f t="shared" si="449"/>
        <v>0</v>
      </c>
      <c r="BF812" s="1611">
        <f t="shared" si="450"/>
        <v>0</v>
      </c>
      <c r="BG812" s="1611">
        <f t="shared" ref="BG812:BG875" si="460">SUM(AU812:BF812)</f>
        <v>0</v>
      </c>
      <c r="BH812" s="1611" t="str">
        <f t="shared" ref="BH812:BH875" si="461">IF(OR(G812&gt;0,I812&gt;0),IF(AND(B812&lt;&gt;"",C812&lt;&gt;"",D812&lt;&gt;"",E812&lt;&gt;"",F812&lt;&gt;"",L812&lt;&gt;"",M812&lt;&gt;"",N812&lt;&gt;"",O812&lt;&gt;"",P812&lt;&gt;"",Q812&lt;&gt;"",R812&lt;&gt;""),"","ERROR"),"")</f>
        <v/>
      </c>
      <c r="BI812" s="1611" t="str">
        <f t="shared" ref="BI812:BI875" si="462">IF(COUNTIF($D$43:$D$1496,D812)&gt;1,"ERROR","")</f>
        <v/>
      </c>
      <c r="BJ812" s="1611" t="str">
        <f t="shared" si="451"/>
        <v/>
      </c>
      <c r="BK812" s="1611" t="str">
        <f t="shared" si="452"/>
        <v/>
      </c>
      <c r="BL812" s="1611" t="str">
        <f t="shared" ca="1" si="453"/>
        <v/>
      </c>
      <c r="BM812" s="1611" t="str">
        <f t="shared" ref="BM812:BM875" si="463">IF(AND(AT812&gt;0,AF812=0),"ERROR","")</f>
        <v/>
      </c>
      <c r="BN812" s="1611" t="str">
        <f t="shared" si="454"/>
        <v/>
      </c>
      <c r="BO812" s="1611" t="str">
        <f t="shared" si="455"/>
        <v/>
      </c>
      <c r="BP812" s="1611" t="str">
        <f t="shared" ref="BP812:BP875" si="464">IF(AND(F812=$BZ$2,SUM(H812,J812)&gt;0),"ERROR","")</f>
        <v/>
      </c>
      <c r="BQ812" s="1611" t="str">
        <f t="shared" ref="BQ812:BQ875" si="465">IF(AND(I812=0,J812&gt;0),"ERROR","")</f>
        <v/>
      </c>
      <c r="BR812" s="1611" t="str">
        <f t="shared" ref="BR812:BR875" si="466">IF(AND(O812=$CA$1,K812&lt;&gt;0),"ERROR","")</f>
        <v/>
      </c>
      <c r="BS812" s="1611" t="str">
        <f t="shared" ref="BS812:BS875" si="467">IF(AND(O812=$CA$2,I812-AS812-K812&lt;0),"ERROR","")</f>
        <v/>
      </c>
      <c r="BT812" s="1611" t="str">
        <f t="shared" ref="BT812:BT875" si="468">IF(S812="","",VLOOKUP(S812,$CS$1:$CT$14,2,0))</f>
        <v/>
      </c>
      <c r="BU812" s="1731">
        <f t="shared" ref="BU812:BU875" ca="1" si="469">COUNTIF(BH812:BS812,"ERROR")</f>
        <v>0</v>
      </c>
      <c r="BV812" s="1594"/>
      <c r="BW812" s="1594"/>
      <c r="BX812" s="1594"/>
      <c r="BY812" s="1594"/>
      <c r="BZ812" s="1594"/>
      <c r="CA812" s="1594"/>
      <c r="CB812" s="1594"/>
      <c r="CC812" s="1594"/>
      <c r="CD812" s="1594"/>
      <c r="CE812" s="1594"/>
      <c r="CF812" s="1594"/>
      <c r="CG812" s="1594"/>
      <c r="CH812" s="1594"/>
      <c r="CI812" s="1594"/>
      <c r="CJ812" s="1594"/>
      <c r="CK812" s="1594"/>
      <c r="CL812" s="1594"/>
      <c r="CM812" s="1594"/>
      <c r="CN812" s="1594"/>
      <c r="CO812" s="1594"/>
      <c r="CP812" s="1594"/>
      <c r="CQ812" s="1594"/>
      <c r="CR812" s="1594"/>
      <c r="CS812" s="1594"/>
      <c r="CT812" s="1594"/>
      <c r="CU812" s="1594"/>
      <c r="CV812" s="1594"/>
      <c r="CW812" s="1594"/>
      <c r="CX812" s="1594"/>
      <c r="CY812" s="1594"/>
      <c r="CZ812" s="1594"/>
      <c r="DA812" s="1594"/>
      <c r="DB812" s="1594"/>
      <c r="DC812" s="1594"/>
      <c r="DD812" s="1594"/>
      <c r="DE812" s="1594"/>
      <c r="DF812" s="1594"/>
      <c r="DG812" s="1594"/>
      <c r="DH812" s="1594"/>
      <c r="DI812" s="1594"/>
      <c r="DJ812" s="1594"/>
      <c r="DK812" s="1594"/>
      <c r="DL812" s="1594"/>
      <c r="DM812" s="1594"/>
      <c r="DN812" s="1594"/>
      <c r="DO812" s="1594"/>
      <c r="DP812" s="1594"/>
      <c r="DQ812" s="1594"/>
      <c r="DR812" s="1594"/>
      <c r="DS812" s="1594"/>
      <c r="DT812" s="1594"/>
      <c r="DU812" s="1594"/>
      <c r="DV812" s="1594"/>
      <c r="DW812" s="1594"/>
      <c r="DX812" s="1594"/>
      <c r="DY812" s="1594"/>
      <c r="DZ812" s="1594"/>
      <c r="EA812" s="1594"/>
      <c r="EB812" s="1594"/>
      <c r="EC812" s="1594"/>
      <c r="ED812" s="1594"/>
      <c r="EE812" s="1594"/>
      <c r="EF812" s="1594"/>
      <c r="EG812" s="1594"/>
      <c r="EH812" s="1594"/>
      <c r="EI812" s="1594"/>
      <c r="EJ812" s="1594"/>
      <c r="EK812" s="1594"/>
      <c r="EL812" s="1594"/>
      <c r="EM812" s="1594"/>
      <c r="EN812" s="1594"/>
      <c r="EO812" s="1594"/>
      <c r="EP812" s="1594"/>
      <c r="EQ812" s="1594"/>
      <c r="ER812" s="1594"/>
      <c r="ES812" s="1594"/>
    </row>
    <row r="813" spans="1:149" s="1595" customFormat="1" ht="12.5">
      <c r="A813" s="1644" t="str">
        <f t="shared" si="456"/>
        <v>Organisation</v>
      </c>
      <c r="B813" s="1758"/>
      <c r="C813" s="1758"/>
      <c r="D813" s="1758"/>
      <c r="E813" s="1756"/>
      <c r="F813" s="1592"/>
      <c r="G813" s="1714">
        <f t="shared" si="457"/>
        <v>0</v>
      </c>
      <c r="H813" s="1645"/>
      <c r="I813" s="1714">
        <f t="shared" si="458"/>
        <v>0</v>
      </c>
      <c r="J813" s="1646"/>
      <c r="K813" s="1646"/>
      <c r="L813" s="1592"/>
      <c r="M813" s="1597"/>
      <c r="N813" s="1597"/>
      <c r="O813" s="1646"/>
      <c r="P813" s="1647"/>
      <c r="Q813" s="1647"/>
      <c r="R813" s="1648"/>
      <c r="S813" s="1603"/>
      <c r="T813" s="1649"/>
      <c r="U813" s="1649"/>
      <c r="V813" s="1649"/>
      <c r="W813" s="1649"/>
      <c r="X813" s="1649"/>
      <c r="Y813" s="1649"/>
      <c r="Z813" s="1649"/>
      <c r="AA813" s="1649"/>
      <c r="AB813" s="1649"/>
      <c r="AC813" s="1649"/>
      <c r="AD813" s="1649"/>
      <c r="AE813" s="1649"/>
      <c r="AF813" s="1610">
        <f t="shared" si="437"/>
        <v>0</v>
      </c>
      <c r="AG813" s="1649"/>
      <c r="AH813" s="1649"/>
      <c r="AI813" s="1649"/>
      <c r="AJ813" s="1649"/>
      <c r="AK813" s="1649"/>
      <c r="AL813" s="1649"/>
      <c r="AM813" s="1649"/>
      <c r="AN813" s="1649"/>
      <c r="AO813" s="1649"/>
      <c r="AP813" s="1649"/>
      <c r="AQ813" s="1649"/>
      <c r="AR813" s="1709"/>
      <c r="AS813" s="1779">
        <f t="shared" si="438"/>
        <v>0</v>
      </c>
      <c r="AT813" s="1711">
        <f t="shared" si="459"/>
        <v>0</v>
      </c>
      <c r="AU813" s="1611">
        <f t="shared" si="439"/>
        <v>0</v>
      </c>
      <c r="AV813" s="1611">
        <f t="shared" si="440"/>
        <v>0</v>
      </c>
      <c r="AW813" s="1611">
        <f t="shared" si="441"/>
        <v>0</v>
      </c>
      <c r="AX813" s="1611">
        <f t="shared" si="442"/>
        <v>0</v>
      </c>
      <c r="AY813" s="1611">
        <f t="shared" si="443"/>
        <v>0</v>
      </c>
      <c r="AZ813" s="1611">
        <f t="shared" si="444"/>
        <v>0</v>
      </c>
      <c r="BA813" s="1611">
        <f t="shared" si="445"/>
        <v>0</v>
      </c>
      <c r="BB813" s="1611">
        <f t="shared" si="446"/>
        <v>0</v>
      </c>
      <c r="BC813" s="1611">
        <f t="shared" si="447"/>
        <v>0</v>
      </c>
      <c r="BD813" s="1611">
        <f t="shared" si="448"/>
        <v>0</v>
      </c>
      <c r="BE813" s="1611">
        <f t="shared" si="449"/>
        <v>0</v>
      </c>
      <c r="BF813" s="1611">
        <f t="shared" si="450"/>
        <v>0</v>
      </c>
      <c r="BG813" s="1611">
        <f t="shared" si="460"/>
        <v>0</v>
      </c>
      <c r="BH813" s="1611" t="str">
        <f t="shared" si="461"/>
        <v/>
      </c>
      <c r="BI813" s="1611" t="str">
        <f t="shared" si="462"/>
        <v/>
      </c>
      <c r="BJ813" s="1611" t="str">
        <f t="shared" si="451"/>
        <v/>
      </c>
      <c r="BK813" s="1611" t="str">
        <f t="shared" si="452"/>
        <v/>
      </c>
      <c r="BL813" s="1611" t="str">
        <f t="shared" ca="1" si="453"/>
        <v/>
      </c>
      <c r="BM813" s="1611" t="str">
        <f t="shared" si="463"/>
        <v/>
      </c>
      <c r="BN813" s="1611" t="str">
        <f t="shared" si="454"/>
        <v/>
      </c>
      <c r="BO813" s="1611" t="str">
        <f t="shared" si="455"/>
        <v/>
      </c>
      <c r="BP813" s="1611" t="str">
        <f t="shared" si="464"/>
        <v/>
      </c>
      <c r="BQ813" s="1611" t="str">
        <f t="shared" si="465"/>
        <v/>
      </c>
      <c r="BR813" s="1611" t="str">
        <f t="shared" si="466"/>
        <v/>
      </c>
      <c r="BS813" s="1611" t="str">
        <f t="shared" si="467"/>
        <v/>
      </c>
      <c r="BT813" s="1611" t="str">
        <f t="shared" si="468"/>
        <v/>
      </c>
      <c r="BU813" s="1731">
        <f t="shared" ca="1" si="469"/>
        <v>0</v>
      </c>
      <c r="BV813" s="1594"/>
      <c r="BW813" s="1594"/>
      <c r="BX813" s="1594"/>
      <c r="BY813" s="1594"/>
      <c r="BZ813" s="1594"/>
      <c r="CA813" s="1594"/>
      <c r="CB813" s="1594"/>
      <c r="CC813" s="1594"/>
      <c r="CD813" s="1594"/>
      <c r="CE813" s="1594"/>
      <c r="CF813" s="1594"/>
      <c r="CG813" s="1594"/>
      <c r="CH813" s="1594"/>
      <c r="CI813" s="1594"/>
      <c r="CJ813" s="1594"/>
      <c r="CK813" s="1594"/>
      <c r="CL813" s="1594"/>
      <c r="CM813" s="1594"/>
      <c r="CN813" s="1594"/>
      <c r="CO813" s="1594"/>
      <c r="CP813" s="1594"/>
      <c r="CQ813" s="1594"/>
      <c r="CR813" s="1594"/>
      <c r="CS813" s="1594"/>
      <c r="CT813" s="1594"/>
      <c r="CU813" s="1594"/>
      <c r="CV813" s="1594"/>
      <c r="CW813" s="1594"/>
      <c r="CX813" s="1594"/>
      <c r="CY813" s="1594"/>
      <c r="CZ813" s="1594"/>
      <c r="DA813" s="1594"/>
      <c r="DB813" s="1594"/>
      <c r="DC813" s="1594"/>
      <c r="DD813" s="1594"/>
      <c r="DE813" s="1594"/>
      <c r="DF813" s="1594"/>
      <c r="DG813" s="1594"/>
      <c r="DH813" s="1594"/>
      <c r="DI813" s="1594"/>
      <c r="DJ813" s="1594"/>
      <c r="DK813" s="1594"/>
      <c r="DL813" s="1594"/>
      <c r="DM813" s="1594"/>
      <c r="DN813" s="1594"/>
      <c r="DO813" s="1594"/>
      <c r="DP813" s="1594"/>
      <c r="DQ813" s="1594"/>
      <c r="DR813" s="1594"/>
      <c r="DS813" s="1594"/>
      <c r="DT813" s="1594"/>
      <c r="DU813" s="1594"/>
      <c r="DV813" s="1594"/>
      <c r="DW813" s="1594"/>
      <c r="DX813" s="1594"/>
      <c r="DY813" s="1594"/>
      <c r="DZ813" s="1594"/>
      <c r="EA813" s="1594"/>
      <c r="EB813" s="1594"/>
      <c r="EC813" s="1594"/>
      <c r="ED813" s="1594"/>
      <c r="EE813" s="1594"/>
      <c r="EF813" s="1594"/>
      <c r="EG813" s="1594"/>
      <c r="EH813" s="1594"/>
      <c r="EI813" s="1594"/>
      <c r="EJ813" s="1594"/>
      <c r="EK813" s="1594"/>
      <c r="EL813" s="1594"/>
      <c r="EM813" s="1594"/>
      <c r="EN813" s="1594"/>
      <c r="EO813" s="1594"/>
      <c r="EP813" s="1594"/>
      <c r="EQ813" s="1594"/>
      <c r="ER813" s="1594"/>
      <c r="ES813" s="1594"/>
    </row>
    <row r="814" spans="1:149" s="1595" customFormat="1" ht="12.5">
      <c r="A814" s="1644" t="str">
        <f t="shared" si="456"/>
        <v>Organisation</v>
      </c>
      <c r="B814" s="1758"/>
      <c r="C814" s="1758"/>
      <c r="D814" s="1758"/>
      <c r="E814" s="1756"/>
      <c r="F814" s="1592"/>
      <c r="G814" s="1714">
        <f t="shared" si="457"/>
        <v>0</v>
      </c>
      <c r="H814" s="1645"/>
      <c r="I814" s="1714">
        <f t="shared" si="458"/>
        <v>0</v>
      </c>
      <c r="J814" s="1646"/>
      <c r="K814" s="1646"/>
      <c r="L814" s="1592"/>
      <c r="M814" s="1597"/>
      <c r="N814" s="1597"/>
      <c r="O814" s="1646"/>
      <c r="P814" s="1647"/>
      <c r="Q814" s="1647"/>
      <c r="R814" s="1648"/>
      <c r="S814" s="1603"/>
      <c r="T814" s="1649"/>
      <c r="U814" s="1649"/>
      <c r="V814" s="1649"/>
      <c r="W814" s="1649"/>
      <c r="X814" s="1649"/>
      <c r="Y814" s="1649"/>
      <c r="Z814" s="1649"/>
      <c r="AA814" s="1649"/>
      <c r="AB814" s="1649"/>
      <c r="AC814" s="1649"/>
      <c r="AD814" s="1649"/>
      <c r="AE814" s="1649"/>
      <c r="AF814" s="1610">
        <f t="shared" si="437"/>
        <v>0</v>
      </c>
      <c r="AG814" s="1649"/>
      <c r="AH814" s="1649"/>
      <c r="AI814" s="1649"/>
      <c r="AJ814" s="1649"/>
      <c r="AK814" s="1649"/>
      <c r="AL814" s="1649"/>
      <c r="AM814" s="1649"/>
      <c r="AN814" s="1649"/>
      <c r="AO814" s="1649"/>
      <c r="AP814" s="1649"/>
      <c r="AQ814" s="1649"/>
      <c r="AR814" s="1709"/>
      <c r="AS814" s="1779">
        <f t="shared" si="438"/>
        <v>0</v>
      </c>
      <c r="AT814" s="1711">
        <f t="shared" si="459"/>
        <v>0</v>
      </c>
      <c r="AU814" s="1611">
        <f t="shared" si="439"/>
        <v>0</v>
      </c>
      <c r="AV814" s="1611">
        <f t="shared" si="440"/>
        <v>0</v>
      </c>
      <c r="AW814" s="1611">
        <f t="shared" si="441"/>
        <v>0</v>
      </c>
      <c r="AX814" s="1611">
        <f t="shared" si="442"/>
        <v>0</v>
      </c>
      <c r="AY814" s="1611">
        <f t="shared" si="443"/>
        <v>0</v>
      </c>
      <c r="AZ814" s="1611">
        <f t="shared" si="444"/>
        <v>0</v>
      </c>
      <c r="BA814" s="1611">
        <f t="shared" si="445"/>
        <v>0</v>
      </c>
      <c r="BB814" s="1611">
        <f t="shared" si="446"/>
        <v>0</v>
      </c>
      <c r="BC814" s="1611">
        <f t="shared" si="447"/>
        <v>0</v>
      </c>
      <c r="BD814" s="1611">
        <f t="shared" si="448"/>
        <v>0</v>
      </c>
      <c r="BE814" s="1611">
        <f t="shared" si="449"/>
        <v>0</v>
      </c>
      <c r="BF814" s="1611">
        <f t="shared" si="450"/>
        <v>0</v>
      </c>
      <c r="BG814" s="1611">
        <f t="shared" si="460"/>
        <v>0</v>
      </c>
      <c r="BH814" s="1611" t="str">
        <f t="shared" si="461"/>
        <v/>
      </c>
      <c r="BI814" s="1611" t="str">
        <f t="shared" si="462"/>
        <v/>
      </c>
      <c r="BJ814" s="1611" t="str">
        <f t="shared" si="451"/>
        <v/>
      </c>
      <c r="BK814" s="1611" t="str">
        <f t="shared" si="452"/>
        <v/>
      </c>
      <c r="BL814" s="1611" t="str">
        <f t="shared" ca="1" si="453"/>
        <v/>
      </c>
      <c r="BM814" s="1611" t="str">
        <f t="shared" si="463"/>
        <v/>
      </c>
      <c r="BN814" s="1611" t="str">
        <f t="shared" si="454"/>
        <v/>
      </c>
      <c r="BO814" s="1611" t="str">
        <f t="shared" si="455"/>
        <v/>
      </c>
      <c r="BP814" s="1611" t="str">
        <f t="shared" si="464"/>
        <v/>
      </c>
      <c r="BQ814" s="1611" t="str">
        <f t="shared" si="465"/>
        <v/>
      </c>
      <c r="BR814" s="1611" t="str">
        <f t="shared" si="466"/>
        <v/>
      </c>
      <c r="BS814" s="1611" t="str">
        <f t="shared" si="467"/>
        <v/>
      </c>
      <c r="BT814" s="1611" t="str">
        <f t="shared" si="468"/>
        <v/>
      </c>
      <c r="BU814" s="1731">
        <f t="shared" ca="1" si="469"/>
        <v>0</v>
      </c>
      <c r="BV814" s="1594"/>
      <c r="BW814" s="1594"/>
      <c r="BX814" s="1594"/>
      <c r="BY814" s="1594"/>
      <c r="BZ814" s="1594"/>
      <c r="CA814" s="1594"/>
      <c r="CB814" s="1594"/>
      <c r="CC814" s="1594"/>
      <c r="CD814" s="1594"/>
      <c r="CE814" s="1594"/>
      <c r="CF814" s="1594"/>
      <c r="CG814" s="1594"/>
      <c r="CH814" s="1594"/>
      <c r="CI814" s="1594"/>
      <c r="CJ814" s="1594"/>
      <c r="CK814" s="1594"/>
      <c r="CL814" s="1594"/>
      <c r="CM814" s="1594"/>
      <c r="CN814" s="1594"/>
      <c r="CO814" s="1594"/>
      <c r="CP814" s="1594"/>
      <c r="CQ814" s="1594"/>
      <c r="CR814" s="1594"/>
      <c r="CS814" s="1594"/>
      <c r="CT814" s="1594"/>
      <c r="CU814" s="1594"/>
      <c r="CV814" s="1594"/>
      <c r="CW814" s="1594"/>
      <c r="CX814" s="1594"/>
      <c r="CY814" s="1594"/>
      <c r="CZ814" s="1594"/>
      <c r="DA814" s="1594"/>
      <c r="DB814" s="1594"/>
      <c r="DC814" s="1594"/>
      <c r="DD814" s="1594"/>
      <c r="DE814" s="1594"/>
      <c r="DF814" s="1594"/>
      <c r="DG814" s="1594"/>
      <c r="DH814" s="1594"/>
      <c r="DI814" s="1594"/>
      <c r="DJ814" s="1594"/>
      <c r="DK814" s="1594"/>
      <c r="DL814" s="1594"/>
      <c r="DM814" s="1594"/>
      <c r="DN814" s="1594"/>
      <c r="DO814" s="1594"/>
      <c r="DP814" s="1594"/>
      <c r="DQ814" s="1594"/>
      <c r="DR814" s="1594"/>
      <c r="DS814" s="1594"/>
      <c r="DT814" s="1594"/>
      <c r="DU814" s="1594"/>
      <c r="DV814" s="1594"/>
      <c r="DW814" s="1594"/>
      <c r="DX814" s="1594"/>
      <c r="DY814" s="1594"/>
      <c r="DZ814" s="1594"/>
      <c r="EA814" s="1594"/>
      <c r="EB814" s="1594"/>
      <c r="EC814" s="1594"/>
      <c r="ED814" s="1594"/>
      <c r="EE814" s="1594"/>
      <c r="EF814" s="1594"/>
      <c r="EG814" s="1594"/>
      <c r="EH814" s="1594"/>
      <c r="EI814" s="1594"/>
      <c r="EJ814" s="1594"/>
      <c r="EK814" s="1594"/>
      <c r="EL814" s="1594"/>
      <c r="EM814" s="1594"/>
      <c r="EN814" s="1594"/>
      <c r="EO814" s="1594"/>
      <c r="EP814" s="1594"/>
      <c r="EQ814" s="1594"/>
      <c r="ER814" s="1594"/>
      <c r="ES814" s="1594"/>
    </row>
    <row r="815" spans="1:149" s="1595" customFormat="1" ht="12.5">
      <c r="A815" s="1644" t="str">
        <f t="shared" si="456"/>
        <v>Organisation</v>
      </c>
      <c r="B815" s="1758"/>
      <c r="C815" s="1758"/>
      <c r="D815" s="1758"/>
      <c r="E815" s="1756"/>
      <c r="F815" s="1592"/>
      <c r="G815" s="1714">
        <f t="shared" si="457"/>
        <v>0</v>
      </c>
      <c r="H815" s="1645"/>
      <c r="I815" s="1714">
        <f t="shared" si="458"/>
        <v>0</v>
      </c>
      <c r="J815" s="1646"/>
      <c r="K815" s="1646"/>
      <c r="L815" s="1592"/>
      <c r="M815" s="1597"/>
      <c r="N815" s="1597"/>
      <c r="O815" s="1646"/>
      <c r="P815" s="1647"/>
      <c r="Q815" s="1647"/>
      <c r="R815" s="1648"/>
      <c r="S815" s="1603"/>
      <c r="T815" s="1649"/>
      <c r="U815" s="1649"/>
      <c r="V815" s="1649"/>
      <c r="W815" s="1649"/>
      <c r="X815" s="1649"/>
      <c r="Y815" s="1649"/>
      <c r="Z815" s="1649"/>
      <c r="AA815" s="1649"/>
      <c r="AB815" s="1649"/>
      <c r="AC815" s="1649"/>
      <c r="AD815" s="1649"/>
      <c r="AE815" s="1649"/>
      <c r="AF815" s="1610">
        <f t="shared" si="437"/>
        <v>0</v>
      </c>
      <c r="AG815" s="1649"/>
      <c r="AH815" s="1649"/>
      <c r="AI815" s="1649"/>
      <c r="AJ815" s="1649"/>
      <c r="AK815" s="1649"/>
      <c r="AL815" s="1649"/>
      <c r="AM815" s="1649"/>
      <c r="AN815" s="1649"/>
      <c r="AO815" s="1649"/>
      <c r="AP815" s="1649"/>
      <c r="AQ815" s="1649"/>
      <c r="AR815" s="1709"/>
      <c r="AS815" s="1779">
        <f t="shared" si="438"/>
        <v>0</v>
      </c>
      <c r="AT815" s="1711">
        <f t="shared" si="459"/>
        <v>0</v>
      </c>
      <c r="AU815" s="1611">
        <f t="shared" si="439"/>
        <v>0</v>
      </c>
      <c r="AV815" s="1611">
        <f t="shared" si="440"/>
        <v>0</v>
      </c>
      <c r="AW815" s="1611">
        <f t="shared" si="441"/>
        <v>0</v>
      </c>
      <c r="AX815" s="1611">
        <f t="shared" si="442"/>
        <v>0</v>
      </c>
      <c r="AY815" s="1611">
        <f t="shared" si="443"/>
        <v>0</v>
      </c>
      <c r="AZ815" s="1611">
        <f t="shared" si="444"/>
        <v>0</v>
      </c>
      <c r="BA815" s="1611">
        <f t="shared" si="445"/>
        <v>0</v>
      </c>
      <c r="BB815" s="1611">
        <f t="shared" si="446"/>
        <v>0</v>
      </c>
      <c r="BC815" s="1611">
        <f t="shared" si="447"/>
        <v>0</v>
      </c>
      <c r="BD815" s="1611">
        <f t="shared" si="448"/>
        <v>0</v>
      </c>
      <c r="BE815" s="1611">
        <f t="shared" si="449"/>
        <v>0</v>
      </c>
      <c r="BF815" s="1611">
        <f t="shared" si="450"/>
        <v>0</v>
      </c>
      <c r="BG815" s="1611">
        <f t="shared" si="460"/>
        <v>0</v>
      </c>
      <c r="BH815" s="1611" t="str">
        <f t="shared" si="461"/>
        <v/>
      </c>
      <c r="BI815" s="1611" t="str">
        <f t="shared" si="462"/>
        <v/>
      </c>
      <c r="BJ815" s="1611" t="str">
        <f t="shared" si="451"/>
        <v/>
      </c>
      <c r="BK815" s="1611" t="str">
        <f t="shared" si="452"/>
        <v/>
      </c>
      <c r="BL815" s="1611" t="str">
        <f t="shared" ca="1" si="453"/>
        <v/>
      </c>
      <c r="BM815" s="1611" t="str">
        <f t="shared" si="463"/>
        <v/>
      </c>
      <c r="BN815" s="1611" t="str">
        <f t="shared" si="454"/>
        <v/>
      </c>
      <c r="BO815" s="1611" t="str">
        <f t="shared" si="455"/>
        <v/>
      </c>
      <c r="BP815" s="1611" t="str">
        <f t="shared" si="464"/>
        <v/>
      </c>
      <c r="BQ815" s="1611" t="str">
        <f t="shared" si="465"/>
        <v/>
      </c>
      <c r="BR815" s="1611" t="str">
        <f t="shared" si="466"/>
        <v/>
      </c>
      <c r="BS815" s="1611" t="str">
        <f t="shared" si="467"/>
        <v/>
      </c>
      <c r="BT815" s="1611" t="str">
        <f t="shared" si="468"/>
        <v/>
      </c>
      <c r="BU815" s="1731">
        <f t="shared" ca="1" si="469"/>
        <v>0</v>
      </c>
      <c r="BV815" s="1594"/>
      <c r="BW815" s="1594"/>
      <c r="BX815" s="1594"/>
      <c r="BY815" s="1594"/>
      <c r="BZ815" s="1594"/>
      <c r="CA815" s="1594"/>
      <c r="CB815" s="1594"/>
      <c r="CC815" s="1594"/>
      <c r="CD815" s="1594"/>
      <c r="CE815" s="1594"/>
      <c r="CF815" s="1594"/>
      <c r="CG815" s="1594"/>
      <c r="CH815" s="1594"/>
      <c r="CI815" s="1594"/>
      <c r="CJ815" s="1594"/>
      <c r="CK815" s="1594"/>
      <c r="CL815" s="1594"/>
      <c r="CM815" s="1594"/>
      <c r="CN815" s="1594"/>
      <c r="CO815" s="1594"/>
      <c r="CP815" s="1594"/>
      <c r="CQ815" s="1594"/>
      <c r="CR815" s="1594"/>
      <c r="CS815" s="1594"/>
      <c r="CT815" s="1594"/>
      <c r="CU815" s="1594"/>
      <c r="CV815" s="1594"/>
      <c r="CW815" s="1594"/>
      <c r="CX815" s="1594"/>
      <c r="CY815" s="1594"/>
      <c r="CZ815" s="1594"/>
      <c r="DA815" s="1594"/>
      <c r="DB815" s="1594"/>
      <c r="DC815" s="1594"/>
      <c r="DD815" s="1594"/>
      <c r="DE815" s="1594"/>
      <c r="DF815" s="1594"/>
      <c r="DG815" s="1594"/>
      <c r="DH815" s="1594"/>
      <c r="DI815" s="1594"/>
      <c r="DJ815" s="1594"/>
      <c r="DK815" s="1594"/>
      <c r="DL815" s="1594"/>
      <c r="DM815" s="1594"/>
      <c r="DN815" s="1594"/>
      <c r="DO815" s="1594"/>
      <c r="DP815" s="1594"/>
      <c r="DQ815" s="1594"/>
      <c r="DR815" s="1594"/>
      <c r="DS815" s="1594"/>
      <c r="DT815" s="1594"/>
      <c r="DU815" s="1594"/>
      <c r="DV815" s="1594"/>
      <c r="DW815" s="1594"/>
      <c r="DX815" s="1594"/>
      <c r="DY815" s="1594"/>
      <c r="DZ815" s="1594"/>
      <c r="EA815" s="1594"/>
      <c r="EB815" s="1594"/>
      <c r="EC815" s="1594"/>
      <c r="ED815" s="1594"/>
      <c r="EE815" s="1594"/>
      <c r="EF815" s="1594"/>
      <c r="EG815" s="1594"/>
      <c r="EH815" s="1594"/>
      <c r="EI815" s="1594"/>
      <c r="EJ815" s="1594"/>
      <c r="EK815" s="1594"/>
      <c r="EL815" s="1594"/>
      <c r="EM815" s="1594"/>
      <c r="EN815" s="1594"/>
      <c r="EO815" s="1594"/>
      <c r="EP815" s="1594"/>
      <c r="EQ815" s="1594"/>
      <c r="ER815" s="1594"/>
      <c r="ES815" s="1594"/>
    </row>
    <row r="816" spans="1:149" s="1595" customFormat="1" ht="12.5">
      <c r="A816" s="1644" t="str">
        <f t="shared" si="456"/>
        <v>Organisation</v>
      </c>
      <c r="B816" s="1758"/>
      <c r="C816" s="1758"/>
      <c r="D816" s="1758"/>
      <c r="E816" s="1756"/>
      <c r="F816" s="1592"/>
      <c r="G816" s="1714">
        <f t="shared" si="457"/>
        <v>0</v>
      </c>
      <c r="H816" s="1645"/>
      <c r="I816" s="1714">
        <f t="shared" si="458"/>
        <v>0</v>
      </c>
      <c r="J816" s="1646"/>
      <c r="K816" s="1646"/>
      <c r="L816" s="1592"/>
      <c r="M816" s="1597"/>
      <c r="N816" s="1597"/>
      <c r="O816" s="1646"/>
      <c r="P816" s="1647"/>
      <c r="Q816" s="1647"/>
      <c r="R816" s="1648"/>
      <c r="S816" s="1603"/>
      <c r="T816" s="1649"/>
      <c r="U816" s="1649"/>
      <c r="V816" s="1649"/>
      <c r="W816" s="1649"/>
      <c r="X816" s="1649"/>
      <c r="Y816" s="1649"/>
      <c r="Z816" s="1649"/>
      <c r="AA816" s="1649"/>
      <c r="AB816" s="1649"/>
      <c r="AC816" s="1649"/>
      <c r="AD816" s="1649"/>
      <c r="AE816" s="1649"/>
      <c r="AF816" s="1610">
        <f t="shared" si="437"/>
        <v>0</v>
      </c>
      <c r="AG816" s="1649"/>
      <c r="AH816" s="1649"/>
      <c r="AI816" s="1649"/>
      <c r="AJ816" s="1649"/>
      <c r="AK816" s="1649"/>
      <c r="AL816" s="1649"/>
      <c r="AM816" s="1649"/>
      <c r="AN816" s="1649"/>
      <c r="AO816" s="1649"/>
      <c r="AP816" s="1649"/>
      <c r="AQ816" s="1649"/>
      <c r="AR816" s="1709"/>
      <c r="AS816" s="1779">
        <f t="shared" si="438"/>
        <v>0</v>
      </c>
      <c r="AT816" s="1711">
        <f t="shared" si="459"/>
        <v>0</v>
      </c>
      <c r="AU816" s="1611">
        <f t="shared" si="439"/>
        <v>0</v>
      </c>
      <c r="AV816" s="1611">
        <f t="shared" si="440"/>
        <v>0</v>
      </c>
      <c r="AW816" s="1611">
        <f t="shared" si="441"/>
        <v>0</v>
      </c>
      <c r="AX816" s="1611">
        <f t="shared" si="442"/>
        <v>0</v>
      </c>
      <c r="AY816" s="1611">
        <f t="shared" si="443"/>
        <v>0</v>
      </c>
      <c r="AZ816" s="1611">
        <f t="shared" si="444"/>
        <v>0</v>
      </c>
      <c r="BA816" s="1611">
        <f t="shared" si="445"/>
        <v>0</v>
      </c>
      <c r="BB816" s="1611">
        <f t="shared" si="446"/>
        <v>0</v>
      </c>
      <c r="BC816" s="1611">
        <f t="shared" si="447"/>
        <v>0</v>
      </c>
      <c r="BD816" s="1611">
        <f t="shared" si="448"/>
        <v>0</v>
      </c>
      <c r="BE816" s="1611">
        <f t="shared" si="449"/>
        <v>0</v>
      </c>
      <c r="BF816" s="1611">
        <f t="shared" si="450"/>
        <v>0</v>
      </c>
      <c r="BG816" s="1611">
        <f t="shared" si="460"/>
        <v>0</v>
      </c>
      <c r="BH816" s="1611" t="str">
        <f t="shared" si="461"/>
        <v/>
      </c>
      <c r="BI816" s="1611" t="str">
        <f t="shared" si="462"/>
        <v/>
      </c>
      <c r="BJ816" s="1611" t="str">
        <f t="shared" si="451"/>
        <v/>
      </c>
      <c r="BK816" s="1611" t="str">
        <f t="shared" si="452"/>
        <v/>
      </c>
      <c r="BL816" s="1611" t="str">
        <f t="shared" ca="1" si="453"/>
        <v/>
      </c>
      <c r="BM816" s="1611" t="str">
        <f t="shared" si="463"/>
        <v/>
      </c>
      <c r="BN816" s="1611" t="str">
        <f t="shared" si="454"/>
        <v/>
      </c>
      <c r="BO816" s="1611" t="str">
        <f t="shared" si="455"/>
        <v/>
      </c>
      <c r="BP816" s="1611" t="str">
        <f t="shared" si="464"/>
        <v/>
      </c>
      <c r="BQ816" s="1611" t="str">
        <f t="shared" si="465"/>
        <v/>
      </c>
      <c r="BR816" s="1611" t="str">
        <f t="shared" si="466"/>
        <v/>
      </c>
      <c r="BS816" s="1611" t="str">
        <f t="shared" si="467"/>
        <v/>
      </c>
      <c r="BT816" s="1611" t="str">
        <f t="shared" si="468"/>
        <v/>
      </c>
      <c r="BU816" s="1731">
        <f t="shared" ca="1" si="469"/>
        <v>0</v>
      </c>
      <c r="BV816" s="1594"/>
      <c r="BW816" s="1594"/>
      <c r="BX816" s="1594"/>
      <c r="BY816" s="1594"/>
      <c r="BZ816" s="1594"/>
      <c r="CA816" s="1594"/>
      <c r="CB816" s="1594"/>
      <c r="CC816" s="1594"/>
      <c r="CD816" s="1594"/>
      <c r="CE816" s="1594"/>
      <c r="CF816" s="1594"/>
      <c r="CG816" s="1594"/>
      <c r="CH816" s="1594"/>
      <c r="CI816" s="1594"/>
      <c r="CJ816" s="1594"/>
      <c r="CK816" s="1594"/>
      <c r="CL816" s="1594"/>
      <c r="CM816" s="1594"/>
      <c r="CN816" s="1594"/>
      <c r="CO816" s="1594"/>
      <c r="CP816" s="1594"/>
      <c r="CQ816" s="1594"/>
      <c r="CR816" s="1594"/>
      <c r="CS816" s="1594"/>
      <c r="CT816" s="1594"/>
      <c r="CU816" s="1594"/>
      <c r="CV816" s="1594"/>
      <c r="CW816" s="1594"/>
      <c r="CX816" s="1594"/>
      <c r="CY816" s="1594"/>
      <c r="CZ816" s="1594"/>
      <c r="DA816" s="1594"/>
      <c r="DB816" s="1594"/>
      <c r="DC816" s="1594"/>
      <c r="DD816" s="1594"/>
      <c r="DE816" s="1594"/>
      <c r="DF816" s="1594"/>
      <c r="DG816" s="1594"/>
      <c r="DH816" s="1594"/>
      <c r="DI816" s="1594"/>
      <c r="DJ816" s="1594"/>
      <c r="DK816" s="1594"/>
      <c r="DL816" s="1594"/>
      <c r="DM816" s="1594"/>
      <c r="DN816" s="1594"/>
      <c r="DO816" s="1594"/>
      <c r="DP816" s="1594"/>
      <c r="DQ816" s="1594"/>
      <c r="DR816" s="1594"/>
      <c r="DS816" s="1594"/>
      <c r="DT816" s="1594"/>
      <c r="DU816" s="1594"/>
      <c r="DV816" s="1594"/>
      <c r="DW816" s="1594"/>
      <c r="DX816" s="1594"/>
      <c r="DY816" s="1594"/>
      <c r="DZ816" s="1594"/>
      <c r="EA816" s="1594"/>
      <c r="EB816" s="1594"/>
      <c r="EC816" s="1594"/>
      <c r="ED816" s="1594"/>
      <c r="EE816" s="1594"/>
      <c r="EF816" s="1594"/>
      <c r="EG816" s="1594"/>
      <c r="EH816" s="1594"/>
      <c r="EI816" s="1594"/>
      <c r="EJ816" s="1594"/>
      <c r="EK816" s="1594"/>
      <c r="EL816" s="1594"/>
      <c r="EM816" s="1594"/>
      <c r="EN816" s="1594"/>
      <c r="EO816" s="1594"/>
      <c r="EP816" s="1594"/>
      <c r="EQ816" s="1594"/>
      <c r="ER816" s="1594"/>
      <c r="ES816" s="1594"/>
    </row>
    <row r="817" spans="1:149" s="1595" customFormat="1" ht="12.5">
      <c r="A817" s="1644" t="str">
        <f t="shared" si="456"/>
        <v>Organisation</v>
      </c>
      <c r="B817" s="1758"/>
      <c r="C817" s="1758"/>
      <c r="D817" s="1758"/>
      <c r="E817" s="1756"/>
      <c r="F817" s="1592"/>
      <c r="G817" s="1714">
        <f t="shared" si="457"/>
        <v>0</v>
      </c>
      <c r="H817" s="1645"/>
      <c r="I817" s="1714">
        <f t="shared" si="458"/>
        <v>0</v>
      </c>
      <c r="J817" s="1646"/>
      <c r="K817" s="1646"/>
      <c r="L817" s="1592"/>
      <c r="M817" s="1597"/>
      <c r="N817" s="1597"/>
      <c r="O817" s="1646"/>
      <c r="P817" s="1647"/>
      <c r="Q817" s="1647"/>
      <c r="R817" s="1648"/>
      <c r="S817" s="1603"/>
      <c r="T817" s="1649"/>
      <c r="U817" s="1649"/>
      <c r="V817" s="1649"/>
      <c r="W817" s="1649"/>
      <c r="X817" s="1649"/>
      <c r="Y817" s="1649"/>
      <c r="Z817" s="1649"/>
      <c r="AA817" s="1649"/>
      <c r="AB817" s="1649"/>
      <c r="AC817" s="1649"/>
      <c r="AD817" s="1649"/>
      <c r="AE817" s="1649"/>
      <c r="AF817" s="1610">
        <f t="shared" si="437"/>
        <v>0</v>
      </c>
      <c r="AG817" s="1649"/>
      <c r="AH817" s="1649"/>
      <c r="AI817" s="1649"/>
      <c r="AJ817" s="1649"/>
      <c r="AK817" s="1649"/>
      <c r="AL817" s="1649"/>
      <c r="AM817" s="1649"/>
      <c r="AN817" s="1649"/>
      <c r="AO817" s="1649"/>
      <c r="AP817" s="1649"/>
      <c r="AQ817" s="1649"/>
      <c r="AR817" s="1709"/>
      <c r="AS817" s="1779">
        <f t="shared" si="438"/>
        <v>0</v>
      </c>
      <c r="AT817" s="1711">
        <f t="shared" si="459"/>
        <v>0</v>
      </c>
      <c r="AU817" s="1611">
        <f t="shared" si="439"/>
        <v>0</v>
      </c>
      <c r="AV817" s="1611">
        <f t="shared" si="440"/>
        <v>0</v>
      </c>
      <c r="AW817" s="1611">
        <f t="shared" si="441"/>
        <v>0</v>
      </c>
      <c r="AX817" s="1611">
        <f t="shared" si="442"/>
        <v>0</v>
      </c>
      <c r="AY817" s="1611">
        <f t="shared" si="443"/>
        <v>0</v>
      </c>
      <c r="AZ817" s="1611">
        <f t="shared" si="444"/>
        <v>0</v>
      </c>
      <c r="BA817" s="1611">
        <f t="shared" si="445"/>
        <v>0</v>
      </c>
      <c r="BB817" s="1611">
        <f t="shared" si="446"/>
        <v>0</v>
      </c>
      <c r="BC817" s="1611">
        <f t="shared" si="447"/>
        <v>0</v>
      </c>
      <c r="BD817" s="1611">
        <f t="shared" si="448"/>
        <v>0</v>
      </c>
      <c r="BE817" s="1611">
        <f t="shared" si="449"/>
        <v>0</v>
      </c>
      <c r="BF817" s="1611">
        <f t="shared" si="450"/>
        <v>0</v>
      </c>
      <c r="BG817" s="1611">
        <f t="shared" si="460"/>
        <v>0</v>
      </c>
      <c r="BH817" s="1611" t="str">
        <f t="shared" si="461"/>
        <v/>
      </c>
      <c r="BI817" s="1611" t="str">
        <f t="shared" si="462"/>
        <v/>
      </c>
      <c r="BJ817" s="1611" t="str">
        <f t="shared" si="451"/>
        <v/>
      </c>
      <c r="BK817" s="1611" t="str">
        <f t="shared" si="452"/>
        <v/>
      </c>
      <c r="BL817" s="1611" t="str">
        <f t="shared" ca="1" si="453"/>
        <v/>
      </c>
      <c r="BM817" s="1611" t="str">
        <f t="shared" si="463"/>
        <v/>
      </c>
      <c r="BN817" s="1611" t="str">
        <f t="shared" si="454"/>
        <v/>
      </c>
      <c r="BO817" s="1611" t="str">
        <f t="shared" si="455"/>
        <v/>
      </c>
      <c r="BP817" s="1611" t="str">
        <f t="shared" si="464"/>
        <v/>
      </c>
      <c r="BQ817" s="1611" t="str">
        <f t="shared" si="465"/>
        <v/>
      </c>
      <c r="BR817" s="1611" t="str">
        <f t="shared" si="466"/>
        <v/>
      </c>
      <c r="BS817" s="1611" t="str">
        <f t="shared" si="467"/>
        <v/>
      </c>
      <c r="BT817" s="1611" t="str">
        <f t="shared" si="468"/>
        <v/>
      </c>
      <c r="BU817" s="1731">
        <f t="shared" ca="1" si="469"/>
        <v>0</v>
      </c>
      <c r="BV817" s="1594"/>
      <c r="BW817" s="1594"/>
      <c r="BX817" s="1594"/>
      <c r="BY817" s="1594"/>
      <c r="BZ817" s="1594"/>
      <c r="CA817" s="1594"/>
      <c r="CB817" s="1594"/>
      <c r="CC817" s="1594"/>
      <c r="CD817" s="1594"/>
      <c r="CE817" s="1594"/>
      <c r="CF817" s="1594"/>
      <c r="CG817" s="1594"/>
      <c r="CH817" s="1594"/>
      <c r="CI817" s="1594"/>
      <c r="CJ817" s="1594"/>
      <c r="CK817" s="1594"/>
      <c r="CL817" s="1594"/>
      <c r="CM817" s="1594"/>
      <c r="CN817" s="1594"/>
      <c r="CO817" s="1594"/>
      <c r="CP817" s="1594"/>
      <c r="CQ817" s="1594"/>
      <c r="CR817" s="1594"/>
      <c r="CS817" s="1594"/>
      <c r="CT817" s="1594"/>
      <c r="CU817" s="1594"/>
      <c r="CV817" s="1594"/>
      <c r="CW817" s="1594"/>
      <c r="CX817" s="1594"/>
      <c r="CY817" s="1594"/>
      <c r="CZ817" s="1594"/>
      <c r="DA817" s="1594"/>
      <c r="DB817" s="1594"/>
      <c r="DC817" s="1594"/>
      <c r="DD817" s="1594"/>
      <c r="DE817" s="1594"/>
      <c r="DF817" s="1594"/>
      <c r="DG817" s="1594"/>
      <c r="DH817" s="1594"/>
      <c r="DI817" s="1594"/>
      <c r="DJ817" s="1594"/>
      <c r="DK817" s="1594"/>
      <c r="DL817" s="1594"/>
      <c r="DM817" s="1594"/>
      <c r="DN817" s="1594"/>
      <c r="DO817" s="1594"/>
      <c r="DP817" s="1594"/>
      <c r="DQ817" s="1594"/>
      <c r="DR817" s="1594"/>
      <c r="DS817" s="1594"/>
      <c r="DT817" s="1594"/>
      <c r="DU817" s="1594"/>
      <c r="DV817" s="1594"/>
      <c r="DW817" s="1594"/>
      <c r="DX817" s="1594"/>
      <c r="DY817" s="1594"/>
      <c r="DZ817" s="1594"/>
      <c r="EA817" s="1594"/>
      <c r="EB817" s="1594"/>
      <c r="EC817" s="1594"/>
      <c r="ED817" s="1594"/>
      <c r="EE817" s="1594"/>
      <c r="EF817" s="1594"/>
      <c r="EG817" s="1594"/>
      <c r="EH817" s="1594"/>
      <c r="EI817" s="1594"/>
      <c r="EJ817" s="1594"/>
      <c r="EK817" s="1594"/>
      <c r="EL817" s="1594"/>
      <c r="EM817" s="1594"/>
      <c r="EN817" s="1594"/>
      <c r="EO817" s="1594"/>
      <c r="EP817" s="1594"/>
      <c r="EQ817" s="1594"/>
      <c r="ER817" s="1594"/>
      <c r="ES817" s="1594"/>
    </row>
    <row r="818" spans="1:149" s="1595" customFormat="1" ht="12.5">
      <c r="A818" s="1644" t="str">
        <f t="shared" si="456"/>
        <v>Organisation</v>
      </c>
      <c r="B818" s="1758"/>
      <c r="C818" s="1758"/>
      <c r="D818" s="1758"/>
      <c r="E818" s="1756"/>
      <c r="F818" s="1592"/>
      <c r="G818" s="1714">
        <f t="shared" si="457"/>
        <v>0</v>
      </c>
      <c r="H818" s="1645"/>
      <c r="I818" s="1714">
        <f t="shared" si="458"/>
        <v>0</v>
      </c>
      <c r="J818" s="1646"/>
      <c r="K818" s="1646"/>
      <c r="L818" s="1592"/>
      <c r="M818" s="1597"/>
      <c r="N818" s="1597"/>
      <c r="O818" s="1646"/>
      <c r="P818" s="1647"/>
      <c r="Q818" s="1647"/>
      <c r="R818" s="1648"/>
      <c r="S818" s="1603"/>
      <c r="T818" s="1649"/>
      <c r="U818" s="1649"/>
      <c r="V818" s="1649"/>
      <c r="W818" s="1649"/>
      <c r="X818" s="1649"/>
      <c r="Y818" s="1649"/>
      <c r="Z818" s="1649"/>
      <c r="AA818" s="1649"/>
      <c r="AB818" s="1649"/>
      <c r="AC818" s="1649"/>
      <c r="AD818" s="1649"/>
      <c r="AE818" s="1649"/>
      <c r="AF818" s="1610">
        <f t="shared" si="437"/>
        <v>0</v>
      </c>
      <c r="AG818" s="1649"/>
      <c r="AH818" s="1649"/>
      <c r="AI818" s="1649"/>
      <c r="AJ818" s="1649"/>
      <c r="AK818" s="1649"/>
      <c r="AL818" s="1649"/>
      <c r="AM818" s="1649"/>
      <c r="AN818" s="1649"/>
      <c r="AO818" s="1649"/>
      <c r="AP818" s="1649"/>
      <c r="AQ818" s="1649"/>
      <c r="AR818" s="1709"/>
      <c r="AS818" s="1779">
        <f t="shared" si="438"/>
        <v>0</v>
      </c>
      <c r="AT818" s="1711">
        <f t="shared" si="459"/>
        <v>0</v>
      </c>
      <c r="AU818" s="1611">
        <f t="shared" si="439"/>
        <v>0</v>
      </c>
      <c r="AV818" s="1611">
        <f t="shared" si="440"/>
        <v>0</v>
      </c>
      <c r="AW818" s="1611">
        <f t="shared" si="441"/>
        <v>0</v>
      </c>
      <c r="AX818" s="1611">
        <f t="shared" si="442"/>
        <v>0</v>
      </c>
      <c r="AY818" s="1611">
        <f t="shared" si="443"/>
        <v>0</v>
      </c>
      <c r="AZ818" s="1611">
        <f t="shared" si="444"/>
        <v>0</v>
      </c>
      <c r="BA818" s="1611">
        <f t="shared" si="445"/>
        <v>0</v>
      </c>
      <c r="BB818" s="1611">
        <f t="shared" si="446"/>
        <v>0</v>
      </c>
      <c r="BC818" s="1611">
        <f t="shared" si="447"/>
        <v>0</v>
      </c>
      <c r="BD818" s="1611">
        <f t="shared" si="448"/>
        <v>0</v>
      </c>
      <c r="BE818" s="1611">
        <f t="shared" si="449"/>
        <v>0</v>
      </c>
      <c r="BF818" s="1611">
        <f t="shared" si="450"/>
        <v>0</v>
      </c>
      <c r="BG818" s="1611">
        <f t="shared" si="460"/>
        <v>0</v>
      </c>
      <c r="BH818" s="1611" t="str">
        <f t="shared" si="461"/>
        <v/>
      </c>
      <c r="BI818" s="1611" t="str">
        <f t="shared" si="462"/>
        <v/>
      </c>
      <c r="BJ818" s="1611" t="str">
        <f t="shared" si="451"/>
        <v/>
      </c>
      <c r="BK818" s="1611" t="str">
        <f t="shared" si="452"/>
        <v/>
      </c>
      <c r="BL818" s="1611" t="str">
        <f t="shared" ca="1" si="453"/>
        <v/>
      </c>
      <c r="BM818" s="1611" t="str">
        <f t="shared" si="463"/>
        <v/>
      </c>
      <c r="BN818" s="1611" t="str">
        <f t="shared" si="454"/>
        <v/>
      </c>
      <c r="BO818" s="1611" t="str">
        <f t="shared" si="455"/>
        <v/>
      </c>
      <c r="BP818" s="1611" t="str">
        <f t="shared" si="464"/>
        <v/>
      </c>
      <c r="BQ818" s="1611" t="str">
        <f t="shared" si="465"/>
        <v/>
      </c>
      <c r="BR818" s="1611" t="str">
        <f t="shared" si="466"/>
        <v/>
      </c>
      <c r="BS818" s="1611" t="str">
        <f t="shared" si="467"/>
        <v/>
      </c>
      <c r="BT818" s="1611" t="str">
        <f t="shared" si="468"/>
        <v/>
      </c>
      <c r="BU818" s="1731">
        <f t="shared" ca="1" si="469"/>
        <v>0</v>
      </c>
      <c r="BV818" s="1594"/>
      <c r="BW818" s="1594"/>
      <c r="BX818" s="1594"/>
      <c r="BY818" s="1594"/>
      <c r="BZ818" s="1594"/>
      <c r="CA818" s="1594"/>
      <c r="CB818" s="1594"/>
      <c r="CC818" s="1594"/>
      <c r="CD818" s="1594"/>
      <c r="CE818" s="1594"/>
      <c r="CF818" s="1594"/>
      <c r="CG818" s="1594"/>
      <c r="CH818" s="1594"/>
      <c r="CI818" s="1594"/>
      <c r="CJ818" s="1594"/>
      <c r="CK818" s="1594"/>
      <c r="CL818" s="1594"/>
      <c r="CM818" s="1594"/>
      <c r="CN818" s="1594"/>
      <c r="CO818" s="1594"/>
      <c r="CP818" s="1594"/>
      <c r="CQ818" s="1594"/>
      <c r="CR818" s="1594"/>
      <c r="CS818" s="1594"/>
      <c r="CT818" s="1594"/>
      <c r="CU818" s="1594"/>
      <c r="CV818" s="1594"/>
      <c r="CW818" s="1594"/>
      <c r="CX818" s="1594"/>
      <c r="CY818" s="1594"/>
      <c r="CZ818" s="1594"/>
      <c r="DA818" s="1594"/>
      <c r="DB818" s="1594"/>
      <c r="DC818" s="1594"/>
      <c r="DD818" s="1594"/>
      <c r="DE818" s="1594"/>
      <c r="DF818" s="1594"/>
      <c r="DG818" s="1594"/>
      <c r="DH818" s="1594"/>
      <c r="DI818" s="1594"/>
      <c r="DJ818" s="1594"/>
      <c r="DK818" s="1594"/>
      <c r="DL818" s="1594"/>
      <c r="DM818" s="1594"/>
      <c r="DN818" s="1594"/>
      <c r="DO818" s="1594"/>
      <c r="DP818" s="1594"/>
      <c r="DQ818" s="1594"/>
      <c r="DR818" s="1594"/>
      <c r="DS818" s="1594"/>
      <c r="DT818" s="1594"/>
      <c r="DU818" s="1594"/>
      <c r="DV818" s="1594"/>
      <c r="DW818" s="1594"/>
      <c r="DX818" s="1594"/>
      <c r="DY818" s="1594"/>
      <c r="DZ818" s="1594"/>
      <c r="EA818" s="1594"/>
      <c r="EB818" s="1594"/>
      <c r="EC818" s="1594"/>
      <c r="ED818" s="1594"/>
      <c r="EE818" s="1594"/>
      <c r="EF818" s="1594"/>
      <c r="EG818" s="1594"/>
      <c r="EH818" s="1594"/>
      <c r="EI818" s="1594"/>
      <c r="EJ818" s="1594"/>
      <c r="EK818" s="1594"/>
      <c r="EL818" s="1594"/>
      <c r="EM818" s="1594"/>
      <c r="EN818" s="1594"/>
      <c r="EO818" s="1594"/>
      <c r="EP818" s="1594"/>
      <c r="EQ818" s="1594"/>
      <c r="ER818" s="1594"/>
      <c r="ES818" s="1594"/>
    </row>
    <row r="819" spans="1:149" s="1595" customFormat="1" ht="12.5">
      <c r="A819" s="1644" t="str">
        <f t="shared" si="456"/>
        <v>Organisation</v>
      </c>
      <c r="B819" s="1758"/>
      <c r="C819" s="1758"/>
      <c r="D819" s="1758"/>
      <c r="E819" s="1756"/>
      <c r="F819" s="1592"/>
      <c r="G819" s="1714">
        <f t="shared" si="457"/>
        <v>0</v>
      </c>
      <c r="H819" s="1645"/>
      <c r="I819" s="1714">
        <f t="shared" si="458"/>
        <v>0</v>
      </c>
      <c r="J819" s="1646"/>
      <c r="K819" s="1646"/>
      <c r="L819" s="1592"/>
      <c r="M819" s="1597"/>
      <c r="N819" s="1597"/>
      <c r="O819" s="1646"/>
      <c r="P819" s="1647"/>
      <c r="Q819" s="1647"/>
      <c r="R819" s="1648"/>
      <c r="S819" s="1603"/>
      <c r="T819" s="1649"/>
      <c r="U819" s="1649"/>
      <c r="V819" s="1649"/>
      <c r="W819" s="1649"/>
      <c r="X819" s="1649"/>
      <c r="Y819" s="1649"/>
      <c r="Z819" s="1649"/>
      <c r="AA819" s="1649"/>
      <c r="AB819" s="1649"/>
      <c r="AC819" s="1649"/>
      <c r="AD819" s="1649"/>
      <c r="AE819" s="1649"/>
      <c r="AF819" s="1610">
        <f t="shared" si="437"/>
        <v>0</v>
      </c>
      <c r="AG819" s="1649"/>
      <c r="AH819" s="1649"/>
      <c r="AI819" s="1649"/>
      <c r="AJ819" s="1649"/>
      <c r="AK819" s="1649"/>
      <c r="AL819" s="1649"/>
      <c r="AM819" s="1649"/>
      <c r="AN819" s="1649"/>
      <c r="AO819" s="1649"/>
      <c r="AP819" s="1649"/>
      <c r="AQ819" s="1649"/>
      <c r="AR819" s="1709"/>
      <c r="AS819" s="1779">
        <f t="shared" si="438"/>
        <v>0</v>
      </c>
      <c r="AT819" s="1711">
        <f t="shared" si="459"/>
        <v>0</v>
      </c>
      <c r="AU819" s="1611">
        <f t="shared" si="439"/>
        <v>0</v>
      </c>
      <c r="AV819" s="1611">
        <f t="shared" si="440"/>
        <v>0</v>
      </c>
      <c r="AW819" s="1611">
        <f t="shared" si="441"/>
        <v>0</v>
      </c>
      <c r="AX819" s="1611">
        <f t="shared" si="442"/>
        <v>0</v>
      </c>
      <c r="AY819" s="1611">
        <f t="shared" si="443"/>
        <v>0</v>
      </c>
      <c r="AZ819" s="1611">
        <f t="shared" si="444"/>
        <v>0</v>
      </c>
      <c r="BA819" s="1611">
        <f t="shared" si="445"/>
        <v>0</v>
      </c>
      <c r="BB819" s="1611">
        <f t="shared" si="446"/>
        <v>0</v>
      </c>
      <c r="BC819" s="1611">
        <f t="shared" si="447"/>
        <v>0</v>
      </c>
      <c r="BD819" s="1611">
        <f t="shared" si="448"/>
        <v>0</v>
      </c>
      <c r="BE819" s="1611">
        <f t="shared" si="449"/>
        <v>0</v>
      </c>
      <c r="BF819" s="1611">
        <f t="shared" si="450"/>
        <v>0</v>
      </c>
      <c r="BG819" s="1611">
        <f t="shared" si="460"/>
        <v>0</v>
      </c>
      <c r="BH819" s="1611" t="str">
        <f t="shared" si="461"/>
        <v/>
      </c>
      <c r="BI819" s="1611" t="str">
        <f t="shared" si="462"/>
        <v/>
      </c>
      <c r="BJ819" s="1611" t="str">
        <f t="shared" si="451"/>
        <v/>
      </c>
      <c r="BK819" s="1611" t="str">
        <f t="shared" si="452"/>
        <v/>
      </c>
      <c r="BL819" s="1611" t="str">
        <f t="shared" ca="1" si="453"/>
        <v/>
      </c>
      <c r="BM819" s="1611" t="str">
        <f t="shared" si="463"/>
        <v/>
      </c>
      <c r="BN819" s="1611" t="str">
        <f t="shared" si="454"/>
        <v/>
      </c>
      <c r="BO819" s="1611" t="str">
        <f t="shared" si="455"/>
        <v/>
      </c>
      <c r="BP819" s="1611" t="str">
        <f t="shared" si="464"/>
        <v/>
      </c>
      <c r="BQ819" s="1611" t="str">
        <f t="shared" si="465"/>
        <v/>
      </c>
      <c r="BR819" s="1611" t="str">
        <f t="shared" si="466"/>
        <v/>
      </c>
      <c r="BS819" s="1611" t="str">
        <f t="shared" si="467"/>
        <v/>
      </c>
      <c r="BT819" s="1611" t="str">
        <f t="shared" si="468"/>
        <v/>
      </c>
      <c r="BU819" s="1731">
        <f t="shared" ca="1" si="469"/>
        <v>0</v>
      </c>
      <c r="BV819" s="1594"/>
      <c r="BW819" s="1594"/>
      <c r="BX819" s="1594"/>
      <c r="BY819" s="1594"/>
      <c r="BZ819" s="1594"/>
      <c r="CA819" s="1594"/>
      <c r="CB819" s="1594"/>
      <c r="CC819" s="1594"/>
      <c r="CD819" s="1594"/>
      <c r="CE819" s="1594"/>
      <c r="CF819" s="1594"/>
      <c r="CG819" s="1594"/>
      <c r="CH819" s="1594"/>
      <c r="CI819" s="1594"/>
      <c r="CJ819" s="1594"/>
      <c r="CK819" s="1594"/>
      <c r="CL819" s="1594"/>
      <c r="CM819" s="1594"/>
      <c r="CN819" s="1594"/>
      <c r="CO819" s="1594"/>
      <c r="CP819" s="1594"/>
      <c r="CQ819" s="1594"/>
      <c r="CR819" s="1594"/>
      <c r="CS819" s="1594"/>
      <c r="CT819" s="1594"/>
      <c r="CU819" s="1594"/>
      <c r="CV819" s="1594"/>
      <c r="CW819" s="1594"/>
      <c r="CX819" s="1594"/>
      <c r="CY819" s="1594"/>
      <c r="CZ819" s="1594"/>
      <c r="DA819" s="1594"/>
      <c r="DB819" s="1594"/>
      <c r="DC819" s="1594"/>
      <c r="DD819" s="1594"/>
      <c r="DE819" s="1594"/>
      <c r="DF819" s="1594"/>
      <c r="DG819" s="1594"/>
      <c r="DH819" s="1594"/>
      <c r="DI819" s="1594"/>
      <c r="DJ819" s="1594"/>
      <c r="DK819" s="1594"/>
      <c r="DL819" s="1594"/>
      <c r="DM819" s="1594"/>
      <c r="DN819" s="1594"/>
      <c r="DO819" s="1594"/>
      <c r="DP819" s="1594"/>
      <c r="DQ819" s="1594"/>
      <c r="DR819" s="1594"/>
      <c r="DS819" s="1594"/>
      <c r="DT819" s="1594"/>
      <c r="DU819" s="1594"/>
      <c r="DV819" s="1594"/>
      <c r="DW819" s="1594"/>
      <c r="DX819" s="1594"/>
      <c r="DY819" s="1594"/>
      <c r="DZ819" s="1594"/>
      <c r="EA819" s="1594"/>
      <c r="EB819" s="1594"/>
      <c r="EC819" s="1594"/>
      <c r="ED819" s="1594"/>
      <c r="EE819" s="1594"/>
      <c r="EF819" s="1594"/>
      <c r="EG819" s="1594"/>
      <c r="EH819" s="1594"/>
      <c r="EI819" s="1594"/>
      <c r="EJ819" s="1594"/>
      <c r="EK819" s="1594"/>
      <c r="EL819" s="1594"/>
      <c r="EM819" s="1594"/>
      <c r="EN819" s="1594"/>
      <c r="EO819" s="1594"/>
      <c r="EP819" s="1594"/>
      <c r="EQ819" s="1594"/>
      <c r="ER819" s="1594"/>
      <c r="ES819" s="1594"/>
    </row>
    <row r="820" spans="1:149" s="1595" customFormat="1" ht="12.5">
      <c r="A820" s="1644" t="str">
        <f t="shared" si="456"/>
        <v>Organisation</v>
      </c>
      <c r="B820" s="1758"/>
      <c r="C820" s="1758"/>
      <c r="D820" s="1758"/>
      <c r="E820" s="1756"/>
      <c r="F820" s="1592"/>
      <c r="G820" s="1714">
        <f t="shared" si="457"/>
        <v>0</v>
      </c>
      <c r="H820" s="1645"/>
      <c r="I820" s="1714">
        <f t="shared" si="458"/>
        <v>0</v>
      </c>
      <c r="J820" s="1646"/>
      <c r="K820" s="1646"/>
      <c r="L820" s="1592"/>
      <c r="M820" s="1597"/>
      <c r="N820" s="1597"/>
      <c r="O820" s="1646"/>
      <c r="P820" s="1647"/>
      <c r="Q820" s="1647"/>
      <c r="R820" s="1648"/>
      <c r="S820" s="1603"/>
      <c r="T820" s="1649"/>
      <c r="U820" s="1649"/>
      <c r="V820" s="1649"/>
      <c r="W820" s="1649"/>
      <c r="X820" s="1649"/>
      <c r="Y820" s="1649"/>
      <c r="Z820" s="1649"/>
      <c r="AA820" s="1649"/>
      <c r="AB820" s="1649"/>
      <c r="AC820" s="1649"/>
      <c r="AD820" s="1649"/>
      <c r="AE820" s="1649"/>
      <c r="AF820" s="1610">
        <f t="shared" si="437"/>
        <v>0</v>
      </c>
      <c r="AG820" s="1649"/>
      <c r="AH820" s="1649"/>
      <c r="AI820" s="1649"/>
      <c r="AJ820" s="1649"/>
      <c r="AK820" s="1649"/>
      <c r="AL820" s="1649"/>
      <c r="AM820" s="1649"/>
      <c r="AN820" s="1649"/>
      <c r="AO820" s="1649"/>
      <c r="AP820" s="1649"/>
      <c r="AQ820" s="1649"/>
      <c r="AR820" s="1709"/>
      <c r="AS820" s="1779">
        <f t="shared" si="438"/>
        <v>0</v>
      </c>
      <c r="AT820" s="1711">
        <f t="shared" si="459"/>
        <v>0</v>
      </c>
      <c r="AU820" s="1611">
        <f t="shared" si="439"/>
        <v>0</v>
      </c>
      <c r="AV820" s="1611">
        <f t="shared" si="440"/>
        <v>0</v>
      </c>
      <c r="AW820" s="1611">
        <f t="shared" si="441"/>
        <v>0</v>
      </c>
      <c r="AX820" s="1611">
        <f t="shared" si="442"/>
        <v>0</v>
      </c>
      <c r="AY820" s="1611">
        <f t="shared" si="443"/>
        <v>0</v>
      </c>
      <c r="AZ820" s="1611">
        <f t="shared" si="444"/>
        <v>0</v>
      </c>
      <c r="BA820" s="1611">
        <f t="shared" si="445"/>
        <v>0</v>
      </c>
      <c r="BB820" s="1611">
        <f t="shared" si="446"/>
        <v>0</v>
      </c>
      <c r="BC820" s="1611">
        <f t="shared" si="447"/>
        <v>0</v>
      </c>
      <c r="BD820" s="1611">
        <f t="shared" si="448"/>
        <v>0</v>
      </c>
      <c r="BE820" s="1611">
        <f t="shared" si="449"/>
        <v>0</v>
      </c>
      <c r="BF820" s="1611">
        <f t="shared" si="450"/>
        <v>0</v>
      </c>
      <c r="BG820" s="1611">
        <f t="shared" si="460"/>
        <v>0</v>
      </c>
      <c r="BH820" s="1611" t="str">
        <f t="shared" si="461"/>
        <v/>
      </c>
      <c r="BI820" s="1611" t="str">
        <f t="shared" si="462"/>
        <v/>
      </c>
      <c r="BJ820" s="1611" t="str">
        <f t="shared" si="451"/>
        <v/>
      </c>
      <c r="BK820" s="1611" t="str">
        <f t="shared" si="452"/>
        <v/>
      </c>
      <c r="BL820" s="1611" t="str">
        <f t="shared" ca="1" si="453"/>
        <v/>
      </c>
      <c r="BM820" s="1611" t="str">
        <f t="shared" si="463"/>
        <v/>
      </c>
      <c r="BN820" s="1611" t="str">
        <f t="shared" si="454"/>
        <v/>
      </c>
      <c r="BO820" s="1611" t="str">
        <f t="shared" si="455"/>
        <v/>
      </c>
      <c r="BP820" s="1611" t="str">
        <f t="shared" si="464"/>
        <v/>
      </c>
      <c r="BQ820" s="1611" t="str">
        <f t="shared" si="465"/>
        <v/>
      </c>
      <c r="BR820" s="1611" t="str">
        <f t="shared" si="466"/>
        <v/>
      </c>
      <c r="BS820" s="1611" t="str">
        <f t="shared" si="467"/>
        <v/>
      </c>
      <c r="BT820" s="1611" t="str">
        <f t="shared" si="468"/>
        <v/>
      </c>
      <c r="BU820" s="1731">
        <f t="shared" ca="1" si="469"/>
        <v>0</v>
      </c>
      <c r="BV820" s="1594"/>
      <c r="BW820" s="1594"/>
      <c r="BX820" s="1594"/>
      <c r="BY820" s="1594"/>
      <c r="BZ820" s="1594"/>
      <c r="CA820" s="1594"/>
      <c r="CB820" s="1594"/>
      <c r="CC820" s="1594"/>
      <c r="CD820" s="1594"/>
      <c r="CE820" s="1594"/>
      <c r="CF820" s="1594"/>
      <c r="CG820" s="1594"/>
      <c r="CH820" s="1594"/>
      <c r="CI820" s="1594"/>
      <c r="CJ820" s="1594"/>
      <c r="CK820" s="1594"/>
      <c r="CL820" s="1594"/>
      <c r="CM820" s="1594"/>
      <c r="CN820" s="1594"/>
      <c r="CO820" s="1594"/>
      <c r="CP820" s="1594"/>
      <c r="CQ820" s="1594"/>
      <c r="CR820" s="1594"/>
      <c r="CS820" s="1594"/>
      <c r="CT820" s="1594"/>
      <c r="CU820" s="1594"/>
      <c r="CV820" s="1594"/>
      <c r="CW820" s="1594"/>
      <c r="CX820" s="1594"/>
      <c r="CY820" s="1594"/>
      <c r="CZ820" s="1594"/>
      <c r="DA820" s="1594"/>
      <c r="DB820" s="1594"/>
      <c r="DC820" s="1594"/>
      <c r="DD820" s="1594"/>
      <c r="DE820" s="1594"/>
      <c r="DF820" s="1594"/>
      <c r="DG820" s="1594"/>
      <c r="DH820" s="1594"/>
      <c r="DI820" s="1594"/>
      <c r="DJ820" s="1594"/>
      <c r="DK820" s="1594"/>
      <c r="DL820" s="1594"/>
      <c r="DM820" s="1594"/>
      <c r="DN820" s="1594"/>
      <c r="DO820" s="1594"/>
      <c r="DP820" s="1594"/>
      <c r="DQ820" s="1594"/>
      <c r="DR820" s="1594"/>
      <c r="DS820" s="1594"/>
      <c r="DT820" s="1594"/>
      <c r="DU820" s="1594"/>
      <c r="DV820" s="1594"/>
      <c r="DW820" s="1594"/>
      <c r="DX820" s="1594"/>
      <c r="DY820" s="1594"/>
      <c r="DZ820" s="1594"/>
      <c r="EA820" s="1594"/>
      <c r="EB820" s="1594"/>
      <c r="EC820" s="1594"/>
      <c r="ED820" s="1594"/>
      <c r="EE820" s="1594"/>
      <c r="EF820" s="1594"/>
      <c r="EG820" s="1594"/>
      <c r="EH820" s="1594"/>
      <c r="EI820" s="1594"/>
      <c r="EJ820" s="1594"/>
      <c r="EK820" s="1594"/>
      <c r="EL820" s="1594"/>
      <c r="EM820" s="1594"/>
      <c r="EN820" s="1594"/>
      <c r="EO820" s="1594"/>
      <c r="EP820" s="1594"/>
      <c r="EQ820" s="1594"/>
      <c r="ER820" s="1594"/>
      <c r="ES820" s="1594"/>
    </row>
    <row r="821" spans="1:149" s="1595" customFormat="1" ht="12.5">
      <c r="A821" s="1644" t="str">
        <f t="shared" si="456"/>
        <v>Organisation</v>
      </c>
      <c r="B821" s="1758"/>
      <c r="C821" s="1758"/>
      <c r="D821" s="1758"/>
      <c r="E821" s="1756"/>
      <c r="F821" s="1592"/>
      <c r="G821" s="1714">
        <f t="shared" si="457"/>
        <v>0</v>
      </c>
      <c r="H821" s="1645"/>
      <c r="I821" s="1714">
        <f t="shared" si="458"/>
        <v>0</v>
      </c>
      <c r="J821" s="1646"/>
      <c r="K821" s="1646"/>
      <c r="L821" s="1592"/>
      <c r="M821" s="1597"/>
      <c r="N821" s="1597"/>
      <c r="O821" s="1646"/>
      <c r="P821" s="1647"/>
      <c r="Q821" s="1647"/>
      <c r="R821" s="1648"/>
      <c r="S821" s="1603"/>
      <c r="T821" s="1649"/>
      <c r="U821" s="1649"/>
      <c r="V821" s="1649"/>
      <c r="W821" s="1649"/>
      <c r="X821" s="1649"/>
      <c r="Y821" s="1649"/>
      <c r="Z821" s="1649"/>
      <c r="AA821" s="1649"/>
      <c r="AB821" s="1649"/>
      <c r="AC821" s="1649"/>
      <c r="AD821" s="1649"/>
      <c r="AE821" s="1649"/>
      <c r="AF821" s="1610">
        <f t="shared" si="437"/>
        <v>0</v>
      </c>
      <c r="AG821" s="1649"/>
      <c r="AH821" s="1649"/>
      <c r="AI821" s="1649"/>
      <c r="AJ821" s="1649"/>
      <c r="AK821" s="1649"/>
      <c r="AL821" s="1649"/>
      <c r="AM821" s="1649"/>
      <c r="AN821" s="1649"/>
      <c r="AO821" s="1649"/>
      <c r="AP821" s="1649"/>
      <c r="AQ821" s="1649"/>
      <c r="AR821" s="1709"/>
      <c r="AS821" s="1779">
        <f t="shared" si="438"/>
        <v>0</v>
      </c>
      <c r="AT821" s="1711">
        <f t="shared" si="459"/>
        <v>0</v>
      </c>
      <c r="AU821" s="1611">
        <f t="shared" si="439"/>
        <v>0</v>
      </c>
      <c r="AV821" s="1611">
        <f t="shared" si="440"/>
        <v>0</v>
      </c>
      <c r="AW821" s="1611">
        <f t="shared" si="441"/>
        <v>0</v>
      </c>
      <c r="AX821" s="1611">
        <f t="shared" si="442"/>
        <v>0</v>
      </c>
      <c r="AY821" s="1611">
        <f t="shared" si="443"/>
        <v>0</v>
      </c>
      <c r="AZ821" s="1611">
        <f t="shared" si="444"/>
        <v>0</v>
      </c>
      <c r="BA821" s="1611">
        <f t="shared" si="445"/>
        <v>0</v>
      </c>
      <c r="BB821" s="1611">
        <f t="shared" si="446"/>
        <v>0</v>
      </c>
      <c r="BC821" s="1611">
        <f t="shared" si="447"/>
        <v>0</v>
      </c>
      <c r="BD821" s="1611">
        <f t="shared" si="448"/>
        <v>0</v>
      </c>
      <c r="BE821" s="1611">
        <f t="shared" si="449"/>
        <v>0</v>
      </c>
      <c r="BF821" s="1611">
        <f t="shared" si="450"/>
        <v>0</v>
      </c>
      <c r="BG821" s="1611">
        <f t="shared" si="460"/>
        <v>0</v>
      </c>
      <c r="BH821" s="1611" t="str">
        <f t="shared" si="461"/>
        <v/>
      </c>
      <c r="BI821" s="1611" t="str">
        <f t="shared" si="462"/>
        <v/>
      </c>
      <c r="BJ821" s="1611" t="str">
        <f t="shared" si="451"/>
        <v/>
      </c>
      <c r="BK821" s="1611" t="str">
        <f t="shared" si="452"/>
        <v/>
      </c>
      <c r="BL821" s="1611" t="str">
        <f t="shared" ca="1" si="453"/>
        <v/>
      </c>
      <c r="BM821" s="1611" t="str">
        <f t="shared" si="463"/>
        <v/>
      </c>
      <c r="BN821" s="1611" t="str">
        <f t="shared" si="454"/>
        <v/>
      </c>
      <c r="BO821" s="1611" t="str">
        <f t="shared" si="455"/>
        <v/>
      </c>
      <c r="BP821" s="1611" t="str">
        <f t="shared" si="464"/>
        <v/>
      </c>
      <c r="BQ821" s="1611" t="str">
        <f t="shared" si="465"/>
        <v/>
      </c>
      <c r="BR821" s="1611" t="str">
        <f t="shared" si="466"/>
        <v/>
      </c>
      <c r="BS821" s="1611" t="str">
        <f t="shared" si="467"/>
        <v/>
      </c>
      <c r="BT821" s="1611" t="str">
        <f t="shared" si="468"/>
        <v/>
      </c>
      <c r="BU821" s="1731">
        <f t="shared" ca="1" si="469"/>
        <v>0</v>
      </c>
      <c r="BV821" s="1594"/>
      <c r="BW821" s="1594"/>
      <c r="BX821" s="1594"/>
      <c r="BY821" s="1594"/>
      <c r="BZ821" s="1594"/>
      <c r="CA821" s="1594"/>
      <c r="CB821" s="1594"/>
      <c r="CC821" s="1594"/>
      <c r="CD821" s="1594"/>
      <c r="CE821" s="1594"/>
      <c r="CF821" s="1594"/>
      <c r="CG821" s="1594"/>
      <c r="CH821" s="1594"/>
      <c r="CI821" s="1594"/>
      <c r="CJ821" s="1594"/>
      <c r="CK821" s="1594"/>
      <c r="CL821" s="1594"/>
      <c r="CM821" s="1594"/>
      <c r="CN821" s="1594"/>
      <c r="CO821" s="1594"/>
      <c r="CP821" s="1594"/>
      <c r="CQ821" s="1594"/>
      <c r="CR821" s="1594"/>
      <c r="CS821" s="1594"/>
      <c r="CT821" s="1594"/>
      <c r="CU821" s="1594"/>
      <c r="CV821" s="1594"/>
      <c r="CW821" s="1594"/>
      <c r="CX821" s="1594"/>
      <c r="CY821" s="1594"/>
      <c r="CZ821" s="1594"/>
      <c r="DA821" s="1594"/>
      <c r="DB821" s="1594"/>
      <c r="DC821" s="1594"/>
      <c r="DD821" s="1594"/>
      <c r="DE821" s="1594"/>
      <c r="DF821" s="1594"/>
      <c r="DG821" s="1594"/>
      <c r="DH821" s="1594"/>
      <c r="DI821" s="1594"/>
      <c r="DJ821" s="1594"/>
      <c r="DK821" s="1594"/>
      <c r="DL821" s="1594"/>
      <c r="DM821" s="1594"/>
      <c r="DN821" s="1594"/>
      <c r="DO821" s="1594"/>
      <c r="DP821" s="1594"/>
      <c r="DQ821" s="1594"/>
      <c r="DR821" s="1594"/>
      <c r="DS821" s="1594"/>
      <c r="DT821" s="1594"/>
      <c r="DU821" s="1594"/>
      <c r="DV821" s="1594"/>
      <c r="DW821" s="1594"/>
      <c r="DX821" s="1594"/>
      <c r="DY821" s="1594"/>
      <c r="DZ821" s="1594"/>
      <c r="EA821" s="1594"/>
      <c r="EB821" s="1594"/>
      <c r="EC821" s="1594"/>
      <c r="ED821" s="1594"/>
      <c r="EE821" s="1594"/>
      <c r="EF821" s="1594"/>
      <c r="EG821" s="1594"/>
      <c r="EH821" s="1594"/>
      <c r="EI821" s="1594"/>
      <c r="EJ821" s="1594"/>
      <c r="EK821" s="1594"/>
      <c r="EL821" s="1594"/>
      <c r="EM821" s="1594"/>
      <c r="EN821" s="1594"/>
      <c r="EO821" s="1594"/>
      <c r="EP821" s="1594"/>
      <c r="EQ821" s="1594"/>
      <c r="ER821" s="1594"/>
      <c r="ES821" s="1594"/>
    </row>
    <row r="822" spans="1:149" s="1595" customFormat="1" ht="12.5">
      <c r="A822" s="1644" t="str">
        <f t="shared" si="456"/>
        <v>Organisation</v>
      </c>
      <c r="B822" s="1758"/>
      <c r="C822" s="1758"/>
      <c r="D822" s="1758"/>
      <c r="E822" s="1756"/>
      <c r="F822" s="1592"/>
      <c r="G822" s="1714">
        <f t="shared" si="457"/>
        <v>0</v>
      </c>
      <c r="H822" s="1645"/>
      <c r="I822" s="1714">
        <f t="shared" si="458"/>
        <v>0</v>
      </c>
      <c r="J822" s="1646"/>
      <c r="K822" s="1646"/>
      <c r="L822" s="1592"/>
      <c r="M822" s="1597"/>
      <c r="N822" s="1597"/>
      <c r="O822" s="1646"/>
      <c r="P822" s="1647"/>
      <c r="Q822" s="1647"/>
      <c r="R822" s="1648"/>
      <c r="S822" s="1603"/>
      <c r="T822" s="1649"/>
      <c r="U822" s="1649"/>
      <c r="V822" s="1649"/>
      <c r="W822" s="1649"/>
      <c r="X822" s="1649"/>
      <c r="Y822" s="1649"/>
      <c r="Z822" s="1649"/>
      <c r="AA822" s="1649"/>
      <c r="AB822" s="1649"/>
      <c r="AC822" s="1649"/>
      <c r="AD822" s="1649"/>
      <c r="AE822" s="1649"/>
      <c r="AF822" s="1610">
        <f t="shared" si="437"/>
        <v>0</v>
      </c>
      <c r="AG822" s="1649"/>
      <c r="AH822" s="1649"/>
      <c r="AI822" s="1649"/>
      <c r="AJ822" s="1649"/>
      <c r="AK822" s="1649"/>
      <c r="AL822" s="1649"/>
      <c r="AM822" s="1649"/>
      <c r="AN822" s="1649"/>
      <c r="AO822" s="1649"/>
      <c r="AP822" s="1649"/>
      <c r="AQ822" s="1649"/>
      <c r="AR822" s="1709"/>
      <c r="AS822" s="1779">
        <f t="shared" si="438"/>
        <v>0</v>
      </c>
      <c r="AT822" s="1711">
        <f t="shared" si="459"/>
        <v>0</v>
      </c>
      <c r="AU822" s="1611">
        <f t="shared" si="439"/>
        <v>0</v>
      </c>
      <c r="AV822" s="1611">
        <f t="shared" si="440"/>
        <v>0</v>
      </c>
      <c r="AW822" s="1611">
        <f t="shared" si="441"/>
        <v>0</v>
      </c>
      <c r="AX822" s="1611">
        <f t="shared" si="442"/>
        <v>0</v>
      </c>
      <c r="AY822" s="1611">
        <f t="shared" si="443"/>
        <v>0</v>
      </c>
      <c r="AZ822" s="1611">
        <f t="shared" si="444"/>
        <v>0</v>
      </c>
      <c r="BA822" s="1611">
        <f t="shared" si="445"/>
        <v>0</v>
      </c>
      <c r="BB822" s="1611">
        <f t="shared" si="446"/>
        <v>0</v>
      </c>
      <c r="BC822" s="1611">
        <f t="shared" si="447"/>
        <v>0</v>
      </c>
      <c r="BD822" s="1611">
        <f t="shared" si="448"/>
        <v>0</v>
      </c>
      <c r="BE822" s="1611">
        <f t="shared" si="449"/>
        <v>0</v>
      </c>
      <c r="BF822" s="1611">
        <f t="shared" si="450"/>
        <v>0</v>
      </c>
      <c r="BG822" s="1611">
        <f t="shared" si="460"/>
        <v>0</v>
      </c>
      <c r="BH822" s="1611" t="str">
        <f t="shared" si="461"/>
        <v/>
      </c>
      <c r="BI822" s="1611" t="str">
        <f t="shared" si="462"/>
        <v/>
      </c>
      <c r="BJ822" s="1611" t="str">
        <f t="shared" si="451"/>
        <v/>
      </c>
      <c r="BK822" s="1611" t="str">
        <f t="shared" si="452"/>
        <v/>
      </c>
      <c r="BL822" s="1611" t="str">
        <f t="shared" ca="1" si="453"/>
        <v/>
      </c>
      <c r="BM822" s="1611" t="str">
        <f t="shared" si="463"/>
        <v/>
      </c>
      <c r="BN822" s="1611" t="str">
        <f t="shared" si="454"/>
        <v/>
      </c>
      <c r="BO822" s="1611" t="str">
        <f t="shared" si="455"/>
        <v/>
      </c>
      <c r="BP822" s="1611" t="str">
        <f t="shared" si="464"/>
        <v/>
      </c>
      <c r="BQ822" s="1611" t="str">
        <f t="shared" si="465"/>
        <v/>
      </c>
      <c r="BR822" s="1611" t="str">
        <f t="shared" si="466"/>
        <v/>
      </c>
      <c r="BS822" s="1611" t="str">
        <f t="shared" si="467"/>
        <v/>
      </c>
      <c r="BT822" s="1611" t="str">
        <f t="shared" si="468"/>
        <v/>
      </c>
      <c r="BU822" s="1731">
        <f t="shared" ca="1" si="469"/>
        <v>0</v>
      </c>
      <c r="BV822" s="1594"/>
      <c r="BW822" s="1594"/>
      <c r="BX822" s="1594"/>
      <c r="BY822" s="1594"/>
      <c r="BZ822" s="1594"/>
      <c r="CA822" s="1594"/>
      <c r="CB822" s="1594"/>
      <c r="CC822" s="1594"/>
      <c r="CD822" s="1594"/>
      <c r="CE822" s="1594"/>
      <c r="CF822" s="1594"/>
      <c r="CG822" s="1594"/>
      <c r="CH822" s="1594"/>
      <c r="CI822" s="1594"/>
      <c r="CJ822" s="1594"/>
      <c r="CK822" s="1594"/>
      <c r="CL822" s="1594"/>
      <c r="CM822" s="1594"/>
      <c r="CN822" s="1594"/>
      <c r="CO822" s="1594"/>
      <c r="CP822" s="1594"/>
      <c r="CQ822" s="1594"/>
      <c r="CR822" s="1594"/>
      <c r="CS822" s="1594"/>
      <c r="CT822" s="1594"/>
      <c r="CU822" s="1594"/>
      <c r="CV822" s="1594"/>
      <c r="CW822" s="1594"/>
      <c r="CX822" s="1594"/>
      <c r="CY822" s="1594"/>
      <c r="CZ822" s="1594"/>
      <c r="DA822" s="1594"/>
      <c r="DB822" s="1594"/>
      <c r="DC822" s="1594"/>
      <c r="DD822" s="1594"/>
      <c r="DE822" s="1594"/>
      <c r="DF822" s="1594"/>
      <c r="DG822" s="1594"/>
      <c r="DH822" s="1594"/>
      <c r="DI822" s="1594"/>
      <c r="DJ822" s="1594"/>
      <c r="DK822" s="1594"/>
      <c r="DL822" s="1594"/>
      <c r="DM822" s="1594"/>
      <c r="DN822" s="1594"/>
      <c r="DO822" s="1594"/>
      <c r="DP822" s="1594"/>
      <c r="DQ822" s="1594"/>
      <c r="DR822" s="1594"/>
      <c r="DS822" s="1594"/>
      <c r="DT822" s="1594"/>
      <c r="DU822" s="1594"/>
      <c r="DV822" s="1594"/>
      <c r="DW822" s="1594"/>
      <c r="DX822" s="1594"/>
      <c r="DY822" s="1594"/>
      <c r="DZ822" s="1594"/>
      <c r="EA822" s="1594"/>
      <c r="EB822" s="1594"/>
      <c r="EC822" s="1594"/>
      <c r="ED822" s="1594"/>
      <c r="EE822" s="1594"/>
      <c r="EF822" s="1594"/>
      <c r="EG822" s="1594"/>
      <c r="EH822" s="1594"/>
      <c r="EI822" s="1594"/>
      <c r="EJ822" s="1594"/>
      <c r="EK822" s="1594"/>
      <c r="EL822" s="1594"/>
      <c r="EM822" s="1594"/>
      <c r="EN822" s="1594"/>
      <c r="EO822" s="1594"/>
      <c r="EP822" s="1594"/>
      <c r="EQ822" s="1594"/>
      <c r="ER822" s="1594"/>
      <c r="ES822" s="1594"/>
    </row>
    <row r="823" spans="1:149" s="1595" customFormat="1" ht="12.5">
      <c r="A823" s="1644" t="str">
        <f t="shared" si="456"/>
        <v>Organisation</v>
      </c>
      <c r="B823" s="1758"/>
      <c r="C823" s="1758"/>
      <c r="D823" s="1758"/>
      <c r="E823" s="1756"/>
      <c r="F823" s="1592"/>
      <c r="G823" s="1714">
        <f t="shared" si="457"/>
        <v>0</v>
      </c>
      <c r="H823" s="1645"/>
      <c r="I823" s="1714">
        <f t="shared" si="458"/>
        <v>0</v>
      </c>
      <c r="J823" s="1646"/>
      <c r="K823" s="1646"/>
      <c r="L823" s="1592"/>
      <c r="M823" s="1597"/>
      <c r="N823" s="1597"/>
      <c r="O823" s="1646"/>
      <c r="P823" s="1647"/>
      <c r="Q823" s="1647"/>
      <c r="R823" s="1648"/>
      <c r="S823" s="1603"/>
      <c r="T823" s="1649"/>
      <c r="U823" s="1649"/>
      <c r="V823" s="1649"/>
      <c r="W823" s="1649"/>
      <c r="X823" s="1649"/>
      <c r="Y823" s="1649"/>
      <c r="Z823" s="1649"/>
      <c r="AA823" s="1649"/>
      <c r="AB823" s="1649"/>
      <c r="AC823" s="1649"/>
      <c r="AD823" s="1649"/>
      <c r="AE823" s="1649"/>
      <c r="AF823" s="1610">
        <f t="shared" si="437"/>
        <v>0</v>
      </c>
      <c r="AG823" s="1649"/>
      <c r="AH823" s="1649"/>
      <c r="AI823" s="1649"/>
      <c r="AJ823" s="1649"/>
      <c r="AK823" s="1649"/>
      <c r="AL823" s="1649"/>
      <c r="AM823" s="1649"/>
      <c r="AN823" s="1649"/>
      <c r="AO823" s="1649"/>
      <c r="AP823" s="1649"/>
      <c r="AQ823" s="1649"/>
      <c r="AR823" s="1709"/>
      <c r="AS823" s="1779">
        <f t="shared" si="438"/>
        <v>0</v>
      </c>
      <c r="AT823" s="1711">
        <f t="shared" si="459"/>
        <v>0</v>
      </c>
      <c r="AU823" s="1611">
        <f t="shared" si="439"/>
        <v>0</v>
      </c>
      <c r="AV823" s="1611">
        <f t="shared" si="440"/>
        <v>0</v>
      </c>
      <c r="AW823" s="1611">
        <f t="shared" si="441"/>
        <v>0</v>
      </c>
      <c r="AX823" s="1611">
        <f t="shared" si="442"/>
        <v>0</v>
      </c>
      <c r="AY823" s="1611">
        <f t="shared" si="443"/>
        <v>0</v>
      </c>
      <c r="AZ823" s="1611">
        <f t="shared" si="444"/>
        <v>0</v>
      </c>
      <c r="BA823" s="1611">
        <f t="shared" si="445"/>
        <v>0</v>
      </c>
      <c r="BB823" s="1611">
        <f t="shared" si="446"/>
        <v>0</v>
      </c>
      <c r="BC823" s="1611">
        <f t="shared" si="447"/>
        <v>0</v>
      </c>
      <c r="BD823" s="1611">
        <f t="shared" si="448"/>
        <v>0</v>
      </c>
      <c r="BE823" s="1611">
        <f t="shared" si="449"/>
        <v>0</v>
      </c>
      <c r="BF823" s="1611">
        <f t="shared" si="450"/>
        <v>0</v>
      </c>
      <c r="BG823" s="1611">
        <f t="shared" si="460"/>
        <v>0</v>
      </c>
      <c r="BH823" s="1611" t="str">
        <f t="shared" si="461"/>
        <v/>
      </c>
      <c r="BI823" s="1611" t="str">
        <f t="shared" si="462"/>
        <v/>
      </c>
      <c r="BJ823" s="1611" t="str">
        <f t="shared" si="451"/>
        <v/>
      </c>
      <c r="BK823" s="1611" t="str">
        <f t="shared" si="452"/>
        <v/>
      </c>
      <c r="BL823" s="1611" t="str">
        <f t="shared" ca="1" si="453"/>
        <v/>
      </c>
      <c r="BM823" s="1611" t="str">
        <f t="shared" si="463"/>
        <v/>
      </c>
      <c r="BN823" s="1611" t="str">
        <f t="shared" si="454"/>
        <v/>
      </c>
      <c r="BO823" s="1611" t="str">
        <f t="shared" si="455"/>
        <v/>
      </c>
      <c r="BP823" s="1611" t="str">
        <f t="shared" si="464"/>
        <v/>
      </c>
      <c r="BQ823" s="1611" t="str">
        <f t="shared" si="465"/>
        <v/>
      </c>
      <c r="BR823" s="1611" t="str">
        <f t="shared" si="466"/>
        <v/>
      </c>
      <c r="BS823" s="1611" t="str">
        <f t="shared" si="467"/>
        <v/>
      </c>
      <c r="BT823" s="1611" t="str">
        <f t="shared" si="468"/>
        <v/>
      </c>
      <c r="BU823" s="1731">
        <f t="shared" ca="1" si="469"/>
        <v>0</v>
      </c>
      <c r="BV823" s="1594"/>
      <c r="BW823" s="1594"/>
      <c r="BX823" s="1594"/>
      <c r="BY823" s="1594"/>
      <c r="BZ823" s="1594"/>
      <c r="CA823" s="1594"/>
      <c r="CB823" s="1594"/>
      <c r="CC823" s="1594"/>
      <c r="CD823" s="1594"/>
      <c r="CE823" s="1594"/>
      <c r="CF823" s="1594"/>
      <c r="CG823" s="1594"/>
      <c r="CH823" s="1594"/>
      <c r="CI823" s="1594"/>
      <c r="CJ823" s="1594"/>
      <c r="CK823" s="1594"/>
      <c r="CL823" s="1594"/>
      <c r="CM823" s="1594"/>
      <c r="CN823" s="1594"/>
      <c r="CO823" s="1594"/>
      <c r="CP823" s="1594"/>
      <c r="CQ823" s="1594"/>
      <c r="CR823" s="1594"/>
      <c r="CS823" s="1594"/>
      <c r="CT823" s="1594"/>
      <c r="CU823" s="1594"/>
      <c r="CV823" s="1594"/>
      <c r="CW823" s="1594"/>
      <c r="CX823" s="1594"/>
      <c r="CY823" s="1594"/>
      <c r="CZ823" s="1594"/>
      <c r="DA823" s="1594"/>
      <c r="DB823" s="1594"/>
      <c r="DC823" s="1594"/>
      <c r="DD823" s="1594"/>
      <c r="DE823" s="1594"/>
      <c r="DF823" s="1594"/>
      <c r="DG823" s="1594"/>
      <c r="DH823" s="1594"/>
      <c r="DI823" s="1594"/>
      <c r="DJ823" s="1594"/>
      <c r="DK823" s="1594"/>
      <c r="DL823" s="1594"/>
      <c r="DM823" s="1594"/>
      <c r="DN823" s="1594"/>
      <c r="DO823" s="1594"/>
      <c r="DP823" s="1594"/>
      <c r="DQ823" s="1594"/>
      <c r="DR823" s="1594"/>
      <c r="DS823" s="1594"/>
      <c r="DT823" s="1594"/>
      <c r="DU823" s="1594"/>
      <c r="DV823" s="1594"/>
      <c r="DW823" s="1594"/>
      <c r="DX823" s="1594"/>
      <c r="DY823" s="1594"/>
      <c r="DZ823" s="1594"/>
      <c r="EA823" s="1594"/>
      <c r="EB823" s="1594"/>
      <c r="EC823" s="1594"/>
      <c r="ED823" s="1594"/>
      <c r="EE823" s="1594"/>
      <c r="EF823" s="1594"/>
      <c r="EG823" s="1594"/>
      <c r="EH823" s="1594"/>
      <c r="EI823" s="1594"/>
      <c r="EJ823" s="1594"/>
      <c r="EK823" s="1594"/>
      <c r="EL823" s="1594"/>
      <c r="EM823" s="1594"/>
      <c r="EN823" s="1594"/>
      <c r="EO823" s="1594"/>
      <c r="EP823" s="1594"/>
      <c r="EQ823" s="1594"/>
      <c r="ER823" s="1594"/>
      <c r="ES823" s="1594"/>
    </row>
    <row r="824" spans="1:149" s="1595" customFormat="1" ht="12.5">
      <c r="A824" s="1644" t="str">
        <f t="shared" si="456"/>
        <v>Organisation</v>
      </c>
      <c r="B824" s="1758"/>
      <c r="C824" s="1758"/>
      <c r="D824" s="1758"/>
      <c r="E824" s="1756"/>
      <c r="F824" s="1592"/>
      <c r="G824" s="1714">
        <f t="shared" si="457"/>
        <v>0</v>
      </c>
      <c r="H824" s="1645"/>
      <c r="I824" s="1714">
        <f t="shared" si="458"/>
        <v>0</v>
      </c>
      <c r="J824" s="1646"/>
      <c r="K824" s="1646"/>
      <c r="L824" s="1592"/>
      <c r="M824" s="1597"/>
      <c r="N824" s="1597"/>
      <c r="O824" s="1646"/>
      <c r="P824" s="1647"/>
      <c r="Q824" s="1647"/>
      <c r="R824" s="1648"/>
      <c r="S824" s="1603"/>
      <c r="T824" s="1649"/>
      <c r="U824" s="1649"/>
      <c r="V824" s="1649"/>
      <c r="W824" s="1649"/>
      <c r="X824" s="1649"/>
      <c r="Y824" s="1649"/>
      <c r="Z824" s="1649"/>
      <c r="AA824" s="1649"/>
      <c r="AB824" s="1649"/>
      <c r="AC824" s="1649"/>
      <c r="AD824" s="1649"/>
      <c r="AE824" s="1649"/>
      <c r="AF824" s="1610">
        <f t="shared" si="437"/>
        <v>0</v>
      </c>
      <c r="AG824" s="1649"/>
      <c r="AH824" s="1649"/>
      <c r="AI824" s="1649"/>
      <c r="AJ824" s="1649"/>
      <c r="AK824" s="1649"/>
      <c r="AL824" s="1649"/>
      <c r="AM824" s="1649"/>
      <c r="AN824" s="1649"/>
      <c r="AO824" s="1649"/>
      <c r="AP824" s="1649"/>
      <c r="AQ824" s="1649"/>
      <c r="AR824" s="1709"/>
      <c r="AS824" s="1779">
        <f t="shared" si="438"/>
        <v>0</v>
      </c>
      <c r="AT824" s="1711">
        <f t="shared" si="459"/>
        <v>0</v>
      </c>
      <c r="AU824" s="1611">
        <f t="shared" si="439"/>
        <v>0</v>
      </c>
      <c r="AV824" s="1611">
        <f t="shared" si="440"/>
        <v>0</v>
      </c>
      <c r="AW824" s="1611">
        <f t="shared" si="441"/>
        <v>0</v>
      </c>
      <c r="AX824" s="1611">
        <f t="shared" si="442"/>
        <v>0</v>
      </c>
      <c r="AY824" s="1611">
        <f t="shared" si="443"/>
        <v>0</v>
      </c>
      <c r="AZ824" s="1611">
        <f t="shared" si="444"/>
        <v>0</v>
      </c>
      <c r="BA824" s="1611">
        <f t="shared" si="445"/>
        <v>0</v>
      </c>
      <c r="BB824" s="1611">
        <f t="shared" si="446"/>
        <v>0</v>
      </c>
      <c r="BC824" s="1611">
        <f t="shared" si="447"/>
        <v>0</v>
      </c>
      <c r="BD824" s="1611">
        <f t="shared" si="448"/>
        <v>0</v>
      </c>
      <c r="BE824" s="1611">
        <f t="shared" si="449"/>
        <v>0</v>
      </c>
      <c r="BF824" s="1611">
        <f t="shared" si="450"/>
        <v>0</v>
      </c>
      <c r="BG824" s="1611">
        <f t="shared" si="460"/>
        <v>0</v>
      </c>
      <c r="BH824" s="1611" t="str">
        <f t="shared" si="461"/>
        <v/>
      </c>
      <c r="BI824" s="1611" t="str">
        <f t="shared" si="462"/>
        <v/>
      </c>
      <c r="BJ824" s="1611" t="str">
        <f t="shared" si="451"/>
        <v/>
      </c>
      <c r="BK824" s="1611" t="str">
        <f t="shared" si="452"/>
        <v/>
      </c>
      <c r="BL824" s="1611" t="str">
        <f t="shared" ca="1" si="453"/>
        <v/>
      </c>
      <c r="BM824" s="1611" t="str">
        <f t="shared" si="463"/>
        <v/>
      </c>
      <c r="BN824" s="1611" t="str">
        <f t="shared" si="454"/>
        <v/>
      </c>
      <c r="BO824" s="1611" t="str">
        <f t="shared" si="455"/>
        <v/>
      </c>
      <c r="BP824" s="1611" t="str">
        <f t="shared" si="464"/>
        <v/>
      </c>
      <c r="BQ824" s="1611" t="str">
        <f t="shared" si="465"/>
        <v/>
      </c>
      <c r="BR824" s="1611" t="str">
        <f t="shared" si="466"/>
        <v/>
      </c>
      <c r="BS824" s="1611" t="str">
        <f t="shared" si="467"/>
        <v/>
      </c>
      <c r="BT824" s="1611" t="str">
        <f t="shared" si="468"/>
        <v/>
      </c>
      <c r="BU824" s="1731">
        <f t="shared" ca="1" si="469"/>
        <v>0</v>
      </c>
      <c r="BV824" s="1594"/>
      <c r="BW824" s="1594"/>
      <c r="BX824" s="1594"/>
      <c r="BY824" s="1594"/>
      <c r="BZ824" s="1594"/>
      <c r="CA824" s="1594"/>
      <c r="CB824" s="1594"/>
      <c r="CC824" s="1594"/>
      <c r="CD824" s="1594"/>
      <c r="CE824" s="1594"/>
      <c r="CF824" s="1594"/>
      <c r="CG824" s="1594"/>
      <c r="CH824" s="1594"/>
      <c r="CI824" s="1594"/>
      <c r="CJ824" s="1594"/>
      <c r="CK824" s="1594"/>
      <c r="CL824" s="1594"/>
      <c r="CM824" s="1594"/>
      <c r="CN824" s="1594"/>
      <c r="CO824" s="1594"/>
      <c r="CP824" s="1594"/>
      <c r="CQ824" s="1594"/>
      <c r="CR824" s="1594"/>
      <c r="CS824" s="1594"/>
      <c r="CT824" s="1594"/>
      <c r="CU824" s="1594"/>
      <c r="CV824" s="1594"/>
      <c r="CW824" s="1594"/>
      <c r="CX824" s="1594"/>
      <c r="CY824" s="1594"/>
      <c r="CZ824" s="1594"/>
      <c r="DA824" s="1594"/>
      <c r="DB824" s="1594"/>
      <c r="DC824" s="1594"/>
      <c r="DD824" s="1594"/>
      <c r="DE824" s="1594"/>
      <c r="DF824" s="1594"/>
      <c r="DG824" s="1594"/>
      <c r="DH824" s="1594"/>
      <c r="DI824" s="1594"/>
      <c r="DJ824" s="1594"/>
      <c r="DK824" s="1594"/>
      <c r="DL824" s="1594"/>
      <c r="DM824" s="1594"/>
      <c r="DN824" s="1594"/>
      <c r="DO824" s="1594"/>
      <c r="DP824" s="1594"/>
      <c r="DQ824" s="1594"/>
      <c r="DR824" s="1594"/>
      <c r="DS824" s="1594"/>
      <c r="DT824" s="1594"/>
      <c r="DU824" s="1594"/>
      <c r="DV824" s="1594"/>
      <c r="DW824" s="1594"/>
      <c r="DX824" s="1594"/>
      <c r="DY824" s="1594"/>
      <c r="DZ824" s="1594"/>
      <c r="EA824" s="1594"/>
      <c r="EB824" s="1594"/>
      <c r="EC824" s="1594"/>
      <c r="ED824" s="1594"/>
      <c r="EE824" s="1594"/>
      <c r="EF824" s="1594"/>
      <c r="EG824" s="1594"/>
      <c r="EH824" s="1594"/>
      <c r="EI824" s="1594"/>
      <c r="EJ824" s="1594"/>
      <c r="EK824" s="1594"/>
      <c r="EL824" s="1594"/>
      <c r="EM824" s="1594"/>
      <c r="EN824" s="1594"/>
      <c r="EO824" s="1594"/>
      <c r="EP824" s="1594"/>
      <c r="EQ824" s="1594"/>
      <c r="ER824" s="1594"/>
      <c r="ES824" s="1594"/>
    </row>
    <row r="825" spans="1:149" s="1595" customFormat="1" ht="12.5">
      <c r="A825" s="1644" t="str">
        <f t="shared" si="456"/>
        <v>Organisation</v>
      </c>
      <c r="B825" s="1758"/>
      <c r="C825" s="1758"/>
      <c r="D825" s="1758"/>
      <c r="E825" s="1756"/>
      <c r="F825" s="1592"/>
      <c r="G825" s="1714">
        <f t="shared" si="457"/>
        <v>0</v>
      </c>
      <c r="H825" s="1645"/>
      <c r="I825" s="1714">
        <f t="shared" si="458"/>
        <v>0</v>
      </c>
      <c r="J825" s="1646"/>
      <c r="K825" s="1646"/>
      <c r="L825" s="1592"/>
      <c r="M825" s="1597"/>
      <c r="N825" s="1597"/>
      <c r="O825" s="1646"/>
      <c r="P825" s="1647"/>
      <c r="Q825" s="1647"/>
      <c r="R825" s="1648"/>
      <c r="S825" s="1603"/>
      <c r="T825" s="1649"/>
      <c r="U825" s="1649"/>
      <c r="V825" s="1649"/>
      <c r="W825" s="1649"/>
      <c r="X825" s="1649"/>
      <c r="Y825" s="1649"/>
      <c r="Z825" s="1649"/>
      <c r="AA825" s="1649"/>
      <c r="AB825" s="1649"/>
      <c r="AC825" s="1649"/>
      <c r="AD825" s="1649"/>
      <c r="AE825" s="1649"/>
      <c r="AF825" s="1610">
        <f t="shared" si="437"/>
        <v>0</v>
      </c>
      <c r="AG825" s="1649"/>
      <c r="AH825" s="1649"/>
      <c r="AI825" s="1649"/>
      <c r="AJ825" s="1649"/>
      <c r="AK825" s="1649"/>
      <c r="AL825" s="1649"/>
      <c r="AM825" s="1649"/>
      <c r="AN825" s="1649"/>
      <c r="AO825" s="1649"/>
      <c r="AP825" s="1649"/>
      <c r="AQ825" s="1649"/>
      <c r="AR825" s="1709"/>
      <c r="AS825" s="1779">
        <f t="shared" si="438"/>
        <v>0</v>
      </c>
      <c r="AT825" s="1711">
        <f t="shared" si="459"/>
        <v>0</v>
      </c>
      <c r="AU825" s="1611">
        <f t="shared" si="439"/>
        <v>0</v>
      </c>
      <c r="AV825" s="1611">
        <f t="shared" si="440"/>
        <v>0</v>
      </c>
      <c r="AW825" s="1611">
        <f t="shared" si="441"/>
        <v>0</v>
      </c>
      <c r="AX825" s="1611">
        <f t="shared" si="442"/>
        <v>0</v>
      </c>
      <c r="AY825" s="1611">
        <f t="shared" si="443"/>
        <v>0</v>
      </c>
      <c r="AZ825" s="1611">
        <f t="shared" si="444"/>
        <v>0</v>
      </c>
      <c r="BA825" s="1611">
        <f t="shared" si="445"/>
        <v>0</v>
      </c>
      <c r="BB825" s="1611">
        <f t="shared" si="446"/>
        <v>0</v>
      </c>
      <c r="BC825" s="1611">
        <f t="shared" si="447"/>
        <v>0</v>
      </c>
      <c r="BD825" s="1611">
        <f t="shared" si="448"/>
        <v>0</v>
      </c>
      <c r="BE825" s="1611">
        <f t="shared" si="449"/>
        <v>0</v>
      </c>
      <c r="BF825" s="1611">
        <f t="shared" si="450"/>
        <v>0</v>
      </c>
      <c r="BG825" s="1611">
        <f t="shared" si="460"/>
        <v>0</v>
      </c>
      <c r="BH825" s="1611" t="str">
        <f t="shared" si="461"/>
        <v/>
      </c>
      <c r="BI825" s="1611" t="str">
        <f t="shared" si="462"/>
        <v/>
      </c>
      <c r="BJ825" s="1611" t="str">
        <f t="shared" si="451"/>
        <v/>
      </c>
      <c r="BK825" s="1611" t="str">
        <f t="shared" si="452"/>
        <v/>
      </c>
      <c r="BL825" s="1611" t="str">
        <f t="shared" ca="1" si="453"/>
        <v/>
      </c>
      <c r="BM825" s="1611" t="str">
        <f t="shared" si="463"/>
        <v/>
      </c>
      <c r="BN825" s="1611" t="str">
        <f t="shared" si="454"/>
        <v/>
      </c>
      <c r="BO825" s="1611" t="str">
        <f t="shared" si="455"/>
        <v/>
      </c>
      <c r="BP825" s="1611" t="str">
        <f t="shared" si="464"/>
        <v/>
      </c>
      <c r="BQ825" s="1611" t="str">
        <f t="shared" si="465"/>
        <v/>
      </c>
      <c r="BR825" s="1611" t="str">
        <f t="shared" si="466"/>
        <v/>
      </c>
      <c r="BS825" s="1611" t="str">
        <f t="shared" si="467"/>
        <v/>
      </c>
      <c r="BT825" s="1611" t="str">
        <f t="shared" si="468"/>
        <v/>
      </c>
      <c r="BU825" s="1731">
        <f t="shared" ca="1" si="469"/>
        <v>0</v>
      </c>
      <c r="BV825" s="1594"/>
      <c r="BW825" s="1594"/>
      <c r="BX825" s="1594"/>
      <c r="BY825" s="1594"/>
      <c r="BZ825" s="1594"/>
      <c r="CA825" s="1594"/>
      <c r="CB825" s="1594"/>
      <c r="CC825" s="1594"/>
      <c r="CD825" s="1594"/>
      <c r="CE825" s="1594"/>
      <c r="CF825" s="1594"/>
      <c r="CG825" s="1594"/>
      <c r="CH825" s="1594"/>
      <c r="CI825" s="1594"/>
      <c r="CJ825" s="1594"/>
      <c r="CK825" s="1594"/>
      <c r="CL825" s="1594"/>
      <c r="CM825" s="1594"/>
      <c r="CN825" s="1594"/>
      <c r="CO825" s="1594"/>
      <c r="CP825" s="1594"/>
      <c r="CQ825" s="1594"/>
      <c r="CR825" s="1594"/>
      <c r="CS825" s="1594"/>
      <c r="CT825" s="1594"/>
      <c r="CU825" s="1594"/>
      <c r="CV825" s="1594"/>
      <c r="CW825" s="1594"/>
      <c r="CX825" s="1594"/>
      <c r="CY825" s="1594"/>
      <c r="CZ825" s="1594"/>
      <c r="DA825" s="1594"/>
      <c r="DB825" s="1594"/>
      <c r="DC825" s="1594"/>
      <c r="DD825" s="1594"/>
      <c r="DE825" s="1594"/>
      <c r="DF825" s="1594"/>
      <c r="DG825" s="1594"/>
      <c r="DH825" s="1594"/>
      <c r="DI825" s="1594"/>
      <c r="DJ825" s="1594"/>
      <c r="DK825" s="1594"/>
      <c r="DL825" s="1594"/>
      <c r="DM825" s="1594"/>
      <c r="DN825" s="1594"/>
      <c r="DO825" s="1594"/>
      <c r="DP825" s="1594"/>
      <c r="DQ825" s="1594"/>
      <c r="DR825" s="1594"/>
      <c r="DS825" s="1594"/>
      <c r="DT825" s="1594"/>
      <c r="DU825" s="1594"/>
      <c r="DV825" s="1594"/>
      <c r="DW825" s="1594"/>
      <c r="DX825" s="1594"/>
      <c r="DY825" s="1594"/>
      <c r="DZ825" s="1594"/>
      <c r="EA825" s="1594"/>
      <c r="EB825" s="1594"/>
      <c r="EC825" s="1594"/>
      <c r="ED825" s="1594"/>
      <c r="EE825" s="1594"/>
      <c r="EF825" s="1594"/>
      <c r="EG825" s="1594"/>
      <c r="EH825" s="1594"/>
      <c r="EI825" s="1594"/>
      <c r="EJ825" s="1594"/>
      <c r="EK825" s="1594"/>
      <c r="EL825" s="1594"/>
      <c r="EM825" s="1594"/>
      <c r="EN825" s="1594"/>
      <c r="EO825" s="1594"/>
      <c r="EP825" s="1594"/>
      <c r="EQ825" s="1594"/>
      <c r="ER825" s="1594"/>
      <c r="ES825" s="1594"/>
    </row>
    <row r="826" spans="1:149" s="1595" customFormat="1" ht="12.5">
      <c r="A826" s="1644" t="str">
        <f t="shared" si="456"/>
        <v>Organisation</v>
      </c>
      <c r="B826" s="1758"/>
      <c r="C826" s="1758"/>
      <c r="D826" s="1758"/>
      <c r="E826" s="1756"/>
      <c r="F826" s="1592"/>
      <c r="G826" s="1714">
        <f t="shared" si="457"/>
        <v>0</v>
      </c>
      <c r="H826" s="1645"/>
      <c r="I826" s="1714">
        <f t="shared" si="458"/>
        <v>0</v>
      </c>
      <c r="J826" s="1646"/>
      <c r="K826" s="1646"/>
      <c r="L826" s="1592"/>
      <c r="M826" s="1597"/>
      <c r="N826" s="1597"/>
      <c r="O826" s="1646"/>
      <c r="P826" s="1647"/>
      <c r="Q826" s="1647"/>
      <c r="R826" s="1648"/>
      <c r="S826" s="1603"/>
      <c r="T826" s="1649"/>
      <c r="U826" s="1649"/>
      <c r="V826" s="1649"/>
      <c r="W826" s="1649"/>
      <c r="X826" s="1649"/>
      <c r="Y826" s="1649"/>
      <c r="Z826" s="1649"/>
      <c r="AA826" s="1649"/>
      <c r="AB826" s="1649"/>
      <c r="AC826" s="1649"/>
      <c r="AD826" s="1649"/>
      <c r="AE826" s="1649"/>
      <c r="AF826" s="1610">
        <f t="shared" si="437"/>
        <v>0</v>
      </c>
      <c r="AG826" s="1649"/>
      <c r="AH826" s="1649"/>
      <c r="AI826" s="1649"/>
      <c r="AJ826" s="1649"/>
      <c r="AK826" s="1649"/>
      <c r="AL826" s="1649"/>
      <c r="AM826" s="1649"/>
      <c r="AN826" s="1649"/>
      <c r="AO826" s="1649"/>
      <c r="AP826" s="1649"/>
      <c r="AQ826" s="1649"/>
      <c r="AR826" s="1709"/>
      <c r="AS826" s="1779">
        <f t="shared" si="438"/>
        <v>0</v>
      </c>
      <c r="AT826" s="1711">
        <f t="shared" si="459"/>
        <v>0</v>
      </c>
      <c r="AU826" s="1611">
        <f t="shared" si="439"/>
        <v>0</v>
      </c>
      <c r="AV826" s="1611">
        <f t="shared" si="440"/>
        <v>0</v>
      </c>
      <c r="AW826" s="1611">
        <f t="shared" si="441"/>
        <v>0</v>
      </c>
      <c r="AX826" s="1611">
        <f t="shared" si="442"/>
        <v>0</v>
      </c>
      <c r="AY826" s="1611">
        <f t="shared" si="443"/>
        <v>0</v>
      </c>
      <c r="AZ826" s="1611">
        <f t="shared" si="444"/>
        <v>0</v>
      </c>
      <c r="BA826" s="1611">
        <f t="shared" si="445"/>
        <v>0</v>
      </c>
      <c r="BB826" s="1611">
        <f t="shared" si="446"/>
        <v>0</v>
      </c>
      <c r="BC826" s="1611">
        <f t="shared" si="447"/>
        <v>0</v>
      </c>
      <c r="BD826" s="1611">
        <f t="shared" si="448"/>
        <v>0</v>
      </c>
      <c r="BE826" s="1611">
        <f t="shared" si="449"/>
        <v>0</v>
      </c>
      <c r="BF826" s="1611">
        <f t="shared" si="450"/>
        <v>0</v>
      </c>
      <c r="BG826" s="1611">
        <f t="shared" si="460"/>
        <v>0</v>
      </c>
      <c r="BH826" s="1611" t="str">
        <f t="shared" si="461"/>
        <v/>
      </c>
      <c r="BI826" s="1611" t="str">
        <f t="shared" si="462"/>
        <v/>
      </c>
      <c r="BJ826" s="1611" t="str">
        <f t="shared" si="451"/>
        <v/>
      </c>
      <c r="BK826" s="1611" t="str">
        <f t="shared" si="452"/>
        <v/>
      </c>
      <c r="BL826" s="1611" t="str">
        <f t="shared" ca="1" si="453"/>
        <v/>
      </c>
      <c r="BM826" s="1611" t="str">
        <f t="shared" si="463"/>
        <v/>
      </c>
      <c r="BN826" s="1611" t="str">
        <f t="shared" si="454"/>
        <v/>
      </c>
      <c r="BO826" s="1611" t="str">
        <f t="shared" si="455"/>
        <v/>
      </c>
      <c r="BP826" s="1611" t="str">
        <f t="shared" si="464"/>
        <v/>
      </c>
      <c r="BQ826" s="1611" t="str">
        <f t="shared" si="465"/>
        <v/>
      </c>
      <c r="BR826" s="1611" t="str">
        <f t="shared" si="466"/>
        <v/>
      </c>
      <c r="BS826" s="1611" t="str">
        <f t="shared" si="467"/>
        <v/>
      </c>
      <c r="BT826" s="1611" t="str">
        <f t="shared" si="468"/>
        <v/>
      </c>
      <c r="BU826" s="1731">
        <f t="shared" ca="1" si="469"/>
        <v>0</v>
      </c>
      <c r="BV826" s="1594"/>
      <c r="BW826" s="1594"/>
      <c r="BX826" s="1594"/>
      <c r="BY826" s="1594"/>
      <c r="BZ826" s="1594"/>
      <c r="CA826" s="1594"/>
      <c r="CB826" s="1594"/>
      <c r="CC826" s="1594"/>
      <c r="CD826" s="1594"/>
      <c r="CE826" s="1594"/>
      <c r="CF826" s="1594"/>
      <c r="CG826" s="1594"/>
      <c r="CH826" s="1594"/>
      <c r="CI826" s="1594"/>
      <c r="CJ826" s="1594"/>
      <c r="CK826" s="1594"/>
      <c r="CL826" s="1594"/>
      <c r="CM826" s="1594"/>
      <c r="CN826" s="1594"/>
      <c r="CO826" s="1594"/>
      <c r="CP826" s="1594"/>
      <c r="CQ826" s="1594"/>
      <c r="CR826" s="1594"/>
      <c r="CS826" s="1594"/>
      <c r="CT826" s="1594"/>
      <c r="CU826" s="1594"/>
      <c r="CV826" s="1594"/>
      <c r="CW826" s="1594"/>
      <c r="CX826" s="1594"/>
      <c r="CY826" s="1594"/>
      <c r="CZ826" s="1594"/>
      <c r="DA826" s="1594"/>
      <c r="DB826" s="1594"/>
      <c r="DC826" s="1594"/>
      <c r="DD826" s="1594"/>
      <c r="DE826" s="1594"/>
      <c r="DF826" s="1594"/>
      <c r="DG826" s="1594"/>
      <c r="DH826" s="1594"/>
      <c r="DI826" s="1594"/>
      <c r="DJ826" s="1594"/>
      <c r="DK826" s="1594"/>
      <c r="DL826" s="1594"/>
      <c r="DM826" s="1594"/>
      <c r="DN826" s="1594"/>
      <c r="DO826" s="1594"/>
      <c r="DP826" s="1594"/>
      <c r="DQ826" s="1594"/>
      <c r="DR826" s="1594"/>
      <c r="DS826" s="1594"/>
      <c r="DT826" s="1594"/>
      <c r="DU826" s="1594"/>
      <c r="DV826" s="1594"/>
      <c r="DW826" s="1594"/>
      <c r="DX826" s="1594"/>
      <c r="DY826" s="1594"/>
      <c r="DZ826" s="1594"/>
      <c r="EA826" s="1594"/>
      <c r="EB826" s="1594"/>
      <c r="EC826" s="1594"/>
      <c r="ED826" s="1594"/>
      <c r="EE826" s="1594"/>
      <c r="EF826" s="1594"/>
      <c r="EG826" s="1594"/>
      <c r="EH826" s="1594"/>
      <c r="EI826" s="1594"/>
      <c r="EJ826" s="1594"/>
      <c r="EK826" s="1594"/>
      <c r="EL826" s="1594"/>
      <c r="EM826" s="1594"/>
      <c r="EN826" s="1594"/>
      <c r="EO826" s="1594"/>
      <c r="EP826" s="1594"/>
      <c r="EQ826" s="1594"/>
      <c r="ER826" s="1594"/>
      <c r="ES826" s="1594"/>
    </row>
    <row r="827" spans="1:149" s="1595" customFormat="1" ht="12.5">
      <c r="A827" s="1644" t="str">
        <f t="shared" si="456"/>
        <v>Organisation</v>
      </c>
      <c r="B827" s="1758"/>
      <c r="C827" s="1758"/>
      <c r="D827" s="1758"/>
      <c r="E827" s="1756"/>
      <c r="F827" s="1592"/>
      <c r="G827" s="1714">
        <f t="shared" si="457"/>
        <v>0</v>
      </c>
      <c r="H827" s="1645"/>
      <c r="I827" s="1714">
        <f t="shared" si="458"/>
        <v>0</v>
      </c>
      <c r="J827" s="1646"/>
      <c r="K827" s="1646"/>
      <c r="L827" s="1592"/>
      <c r="M827" s="1597"/>
      <c r="N827" s="1597"/>
      <c r="O827" s="1646"/>
      <c r="P827" s="1647"/>
      <c r="Q827" s="1647"/>
      <c r="R827" s="1648"/>
      <c r="S827" s="1603"/>
      <c r="T827" s="1649"/>
      <c r="U827" s="1649"/>
      <c r="V827" s="1649"/>
      <c r="W827" s="1649"/>
      <c r="X827" s="1649"/>
      <c r="Y827" s="1649"/>
      <c r="Z827" s="1649"/>
      <c r="AA827" s="1649"/>
      <c r="AB827" s="1649"/>
      <c r="AC827" s="1649"/>
      <c r="AD827" s="1649"/>
      <c r="AE827" s="1649"/>
      <c r="AF827" s="1610">
        <f t="shared" si="437"/>
        <v>0</v>
      </c>
      <c r="AG827" s="1649"/>
      <c r="AH827" s="1649"/>
      <c r="AI827" s="1649"/>
      <c r="AJ827" s="1649"/>
      <c r="AK827" s="1649"/>
      <c r="AL827" s="1649"/>
      <c r="AM827" s="1649"/>
      <c r="AN827" s="1649"/>
      <c r="AO827" s="1649"/>
      <c r="AP827" s="1649"/>
      <c r="AQ827" s="1649"/>
      <c r="AR827" s="1709"/>
      <c r="AS827" s="1779">
        <f t="shared" si="438"/>
        <v>0</v>
      </c>
      <c r="AT827" s="1711">
        <f t="shared" si="459"/>
        <v>0</v>
      </c>
      <c r="AU827" s="1611">
        <f t="shared" si="439"/>
        <v>0</v>
      </c>
      <c r="AV827" s="1611">
        <f t="shared" si="440"/>
        <v>0</v>
      </c>
      <c r="AW827" s="1611">
        <f t="shared" si="441"/>
        <v>0</v>
      </c>
      <c r="AX827" s="1611">
        <f t="shared" si="442"/>
        <v>0</v>
      </c>
      <c r="AY827" s="1611">
        <f t="shared" si="443"/>
        <v>0</v>
      </c>
      <c r="AZ827" s="1611">
        <f t="shared" si="444"/>
        <v>0</v>
      </c>
      <c r="BA827" s="1611">
        <f t="shared" si="445"/>
        <v>0</v>
      </c>
      <c r="BB827" s="1611">
        <f t="shared" si="446"/>
        <v>0</v>
      </c>
      <c r="BC827" s="1611">
        <f t="shared" si="447"/>
        <v>0</v>
      </c>
      <c r="BD827" s="1611">
        <f t="shared" si="448"/>
        <v>0</v>
      </c>
      <c r="BE827" s="1611">
        <f t="shared" si="449"/>
        <v>0</v>
      </c>
      <c r="BF827" s="1611">
        <f t="shared" si="450"/>
        <v>0</v>
      </c>
      <c r="BG827" s="1611">
        <f t="shared" si="460"/>
        <v>0</v>
      </c>
      <c r="BH827" s="1611" t="str">
        <f t="shared" si="461"/>
        <v/>
      </c>
      <c r="BI827" s="1611" t="str">
        <f t="shared" si="462"/>
        <v/>
      </c>
      <c r="BJ827" s="1611" t="str">
        <f t="shared" si="451"/>
        <v/>
      </c>
      <c r="BK827" s="1611" t="str">
        <f t="shared" si="452"/>
        <v/>
      </c>
      <c r="BL827" s="1611" t="str">
        <f t="shared" ca="1" si="453"/>
        <v/>
      </c>
      <c r="BM827" s="1611" t="str">
        <f t="shared" si="463"/>
        <v/>
      </c>
      <c r="BN827" s="1611" t="str">
        <f t="shared" si="454"/>
        <v/>
      </c>
      <c r="BO827" s="1611" t="str">
        <f t="shared" si="455"/>
        <v/>
      </c>
      <c r="BP827" s="1611" t="str">
        <f t="shared" si="464"/>
        <v/>
      </c>
      <c r="BQ827" s="1611" t="str">
        <f t="shared" si="465"/>
        <v/>
      </c>
      <c r="BR827" s="1611" t="str">
        <f t="shared" si="466"/>
        <v/>
      </c>
      <c r="BS827" s="1611" t="str">
        <f t="shared" si="467"/>
        <v/>
      </c>
      <c r="BT827" s="1611" t="str">
        <f t="shared" si="468"/>
        <v/>
      </c>
      <c r="BU827" s="1731">
        <f t="shared" ca="1" si="469"/>
        <v>0</v>
      </c>
      <c r="BV827" s="1594"/>
      <c r="BW827" s="1594"/>
      <c r="BX827" s="1594"/>
      <c r="BY827" s="1594"/>
      <c r="BZ827" s="1594"/>
      <c r="CA827" s="1594"/>
      <c r="CB827" s="1594"/>
      <c r="CC827" s="1594"/>
      <c r="CD827" s="1594"/>
      <c r="CE827" s="1594"/>
      <c r="CF827" s="1594"/>
      <c r="CG827" s="1594"/>
      <c r="CH827" s="1594"/>
      <c r="CI827" s="1594"/>
      <c r="CJ827" s="1594"/>
      <c r="CK827" s="1594"/>
      <c r="CL827" s="1594"/>
      <c r="CM827" s="1594"/>
      <c r="CN827" s="1594"/>
      <c r="CO827" s="1594"/>
      <c r="CP827" s="1594"/>
      <c r="CQ827" s="1594"/>
      <c r="CR827" s="1594"/>
      <c r="CS827" s="1594"/>
      <c r="CT827" s="1594"/>
      <c r="CU827" s="1594"/>
      <c r="CV827" s="1594"/>
      <c r="CW827" s="1594"/>
      <c r="CX827" s="1594"/>
      <c r="CY827" s="1594"/>
      <c r="CZ827" s="1594"/>
      <c r="DA827" s="1594"/>
      <c r="DB827" s="1594"/>
      <c r="DC827" s="1594"/>
      <c r="DD827" s="1594"/>
      <c r="DE827" s="1594"/>
      <c r="DF827" s="1594"/>
      <c r="DG827" s="1594"/>
      <c r="DH827" s="1594"/>
      <c r="DI827" s="1594"/>
      <c r="DJ827" s="1594"/>
      <c r="DK827" s="1594"/>
      <c r="DL827" s="1594"/>
      <c r="DM827" s="1594"/>
      <c r="DN827" s="1594"/>
      <c r="DO827" s="1594"/>
      <c r="DP827" s="1594"/>
      <c r="DQ827" s="1594"/>
      <c r="DR827" s="1594"/>
      <c r="DS827" s="1594"/>
      <c r="DT827" s="1594"/>
      <c r="DU827" s="1594"/>
      <c r="DV827" s="1594"/>
      <c r="DW827" s="1594"/>
      <c r="DX827" s="1594"/>
      <c r="DY827" s="1594"/>
      <c r="DZ827" s="1594"/>
      <c r="EA827" s="1594"/>
      <c r="EB827" s="1594"/>
      <c r="EC827" s="1594"/>
      <c r="ED827" s="1594"/>
      <c r="EE827" s="1594"/>
      <c r="EF827" s="1594"/>
      <c r="EG827" s="1594"/>
      <c r="EH827" s="1594"/>
      <c r="EI827" s="1594"/>
      <c r="EJ827" s="1594"/>
      <c r="EK827" s="1594"/>
      <c r="EL827" s="1594"/>
      <c r="EM827" s="1594"/>
      <c r="EN827" s="1594"/>
      <c r="EO827" s="1594"/>
      <c r="EP827" s="1594"/>
      <c r="EQ827" s="1594"/>
      <c r="ER827" s="1594"/>
      <c r="ES827" s="1594"/>
    </row>
    <row r="828" spans="1:149" s="1595" customFormat="1" ht="12.5">
      <c r="A828" s="1644" t="str">
        <f t="shared" si="456"/>
        <v>Organisation</v>
      </c>
      <c r="B828" s="1758"/>
      <c r="C828" s="1758"/>
      <c r="D828" s="1758"/>
      <c r="E828" s="1756"/>
      <c r="F828" s="1592"/>
      <c r="G828" s="1714">
        <f t="shared" si="457"/>
        <v>0</v>
      </c>
      <c r="H828" s="1645"/>
      <c r="I828" s="1714">
        <f t="shared" si="458"/>
        <v>0</v>
      </c>
      <c r="J828" s="1646"/>
      <c r="K828" s="1646"/>
      <c r="L828" s="1592"/>
      <c r="M828" s="1597"/>
      <c r="N828" s="1597"/>
      <c r="O828" s="1646"/>
      <c r="P828" s="1647"/>
      <c r="Q828" s="1647"/>
      <c r="R828" s="1648"/>
      <c r="S828" s="1603"/>
      <c r="T828" s="1649"/>
      <c r="U828" s="1649"/>
      <c r="V828" s="1649"/>
      <c r="W828" s="1649"/>
      <c r="X828" s="1649"/>
      <c r="Y828" s="1649"/>
      <c r="Z828" s="1649"/>
      <c r="AA828" s="1649"/>
      <c r="AB828" s="1649"/>
      <c r="AC828" s="1649"/>
      <c r="AD828" s="1649"/>
      <c r="AE828" s="1649"/>
      <c r="AF828" s="1610">
        <f t="shared" si="437"/>
        <v>0</v>
      </c>
      <c r="AG828" s="1649"/>
      <c r="AH828" s="1649"/>
      <c r="AI828" s="1649"/>
      <c r="AJ828" s="1649"/>
      <c r="AK828" s="1649"/>
      <c r="AL828" s="1649"/>
      <c r="AM828" s="1649"/>
      <c r="AN828" s="1649"/>
      <c r="AO828" s="1649"/>
      <c r="AP828" s="1649"/>
      <c r="AQ828" s="1649"/>
      <c r="AR828" s="1709"/>
      <c r="AS828" s="1779">
        <f t="shared" si="438"/>
        <v>0</v>
      </c>
      <c r="AT828" s="1711">
        <f t="shared" si="459"/>
        <v>0</v>
      </c>
      <c r="AU828" s="1611">
        <f t="shared" si="439"/>
        <v>0</v>
      </c>
      <c r="AV828" s="1611">
        <f t="shared" si="440"/>
        <v>0</v>
      </c>
      <c r="AW828" s="1611">
        <f t="shared" si="441"/>
        <v>0</v>
      </c>
      <c r="AX828" s="1611">
        <f t="shared" si="442"/>
        <v>0</v>
      </c>
      <c r="AY828" s="1611">
        <f t="shared" si="443"/>
        <v>0</v>
      </c>
      <c r="AZ828" s="1611">
        <f t="shared" si="444"/>
        <v>0</v>
      </c>
      <c r="BA828" s="1611">
        <f t="shared" si="445"/>
        <v>0</v>
      </c>
      <c r="BB828" s="1611">
        <f t="shared" si="446"/>
        <v>0</v>
      </c>
      <c r="BC828" s="1611">
        <f t="shared" si="447"/>
        <v>0</v>
      </c>
      <c r="BD828" s="1611">
        <f t="shared" si="448"/>
        <v>0</v>
      </c>
      <c r="BE828" s="1611">
        <f t="shared" si="449"/>
        <v>0</v>
      </c>
      <c r="BF828" s="1611">
        <f t="shared" si="450"/>
        <v>0</v>
      </c>
      <c r="BG828" s="1611">
        <f t="shared" si="460"/>
        <v>0</v>
      </c>
      <c r="BH828" s="1611" t="str">
        <f t="shared" si="461"/>
        <v/>
      </c>
      <c r="BI828" s="1611" t="str">
        <f t="shared" si="462"/>
        <v/>
      </c>
      <c r="BJ828" s="1611" t="str">
        <f t="shared" si="451"/>
        <v/>
      </c>
      <c r="BK828" s="1611" t="str">
        <f t="shared" si="452"/>
        <v/>
      </c>
      <c r="BL828" s="1611" t="str">
        <f t="shared" ca="1" si="453"/>
        <v/>
      </c>
      <c r="BM828" s="1611" t="str">
        <f t="shared" si="463"/>
        <v/>
      </c>
      <c r="BN828" s="1611" t="str">
        <f t="shared" si="454"/>
        <v/>
      </c>
      <c r="BO828" s="1611" t="str">
        <f t="shared" si="455"/>
        <v/>
      </c>
      <c r="BP828" s="1611" t="str">
        <f t="shared" si="464"/>
        <v/>
      </c>
      <c r="BQ828" s="1611" t="str">
        <f t="shared" si="465"/>
        <v/>
      </c>
      <c r="BR828" s="1611" t="str">
        <f t="shared" si="466"/>
        <v/>
      </c>
      <c r="BS828" s="1611" t="str">
        <f t="shared" si="467"/>
        <v/>
      </c>
      <c r="BT828" s="1611" t="str">
        <f t="shared" si="468"/>
        <v/>
      </c>
      <c r="BU828" s="1731">
        <f t="shared" ca="1" si="469"/>
        <v>0</v>
      </c>
      <c r="BV828" s="1594"/>
      <c r="BW828" s="1594"/>
      <c r="BX828" s="1594"/>
      <c r="BY828" s="1594"/>
      <c r="BZ828" s="1594"/>
      <c r="CA828" s="1594"/>
      <c r="CB828" s="1594"/>
      <c r="CC828" s="1594"/>
      <c r="CD828" s="1594"/>
      <c r="CE828" s="1594"/>
      <c r="CF828" s="1594"/>
      <c r="CG828" s="1594"/>
      <c r="CH828" s="1594"/>
      <c r="CI828" s="1594"/>
      <c r="CJ828" s="1594"/>
      <c r="CK828" s="1594"/>
      <c r="CL828" s="1594"/>
      <c r="CM828" s="1594"/>
      <c r="CN828" s="1594"/>
      <c r="CO828" s="1594"/>
      <c r="CP828" s="1594"/>
      <c r="CQ828" s="1594"/>
      <c r="CR828" s="1594"/>
      <c r="CS828" s="1594"/>
      <c r="CT828" s="1594"/>
      <c r="CU828" s="1594"/>
      <c r="CV828" s="1594"/>
      <c r="CW828" s="1594"/>
      <c r="CX828" s="1594"/>
      <c r="CY828" s="1594"/>
      <c r="CZ828" s="1594"/>
      <c r="DA828" s="1594"/>
      <c r="DB828" s="1594"/>
      <c r="DC828" s="1594"/>
      <c r="DD828" s="1594"/>
      <c r="DE828" s="1594"/>
      <c r="DF828" s="1594"/>
      <c r="DG828" s="1594"/>
      <c r="DH828" s="1594"/>
      <c r="DI828" s="1594"/>
      <c r="DJ828" s="1594"/>
      <c r="DK828" s="1594"/>
      <c r="DL828" s="1594"/>
      <c r="DM828" s="1594"/>
      <c r="DN828" s="1594"/>
      <c r="DO828" s="1594"/>
      <c r="DP828" s="1594"/>
      <c r="DQ828" s="1594"/>
      <c r="DR828" s="1594"/>
      <c r="DS828" s="1594"/>
      <c r="DT828" s="1594"/>
      <c r="DU828" s="1594"/>
      <c r="DV828" s="1594"/>
      <c r="DW828" s="1594"/>
      <c r="DX828" s="1594"/>
      <c r="DY828" s="1594"/>
      <c r="DZ828" s="1594"/>
      <c r="EA828" s="1594"/>
      <c r="EB828" s="1594"/>
      <c r="EC828" s="1594"/>
      <c r="ED828" s="1594"/>
      <c r="EE828" s="1594"/>
      <c r="EF828" s="1594"/>
      <c r="EG828" s="1594"/>
      <c r="EH828" s="1594"/>
      <c r="EI828" s="1594"/>
      <c r="EJ828" s="1594"/>
      <c r="EK828" s="1594"/>
      <c r="EL828" s="1594"/>
      <c r="EM828" s="1594"/>
      <c r="EN828" s="1594"/>
      <c r="EO828" s="1594"/>
      <c r="EP828" s="1594"/>
      <c r="EQ828" s="1594"/>
      <c r="ER828" s="1594"/>
      <c r="ES828" s="1594"/>
    </row>
    <row r="829" spans="1:149" s="1595" customFormat="1" ht="12.5">
      <c r="A829" s="1644" t="str">
        <f t="shared" si="456"/>
        <v>Organisation</v>
      </c>
      <c r="B829" s="1758"/>
      <c r="C829" s="1758"/>
      <c r="D829" s="1758"/>
      <c r="E829" s="1756"/>
      <c r="F829" s="1592"/>
      <c r="G829" s="1714">
        <f t="shared" si="457"/>
        <v>0</v>
      </c>
      <c r="H829" s="1645"/>
      <c r="I829" s="1714">
        <f t="shared" si="458"/>
        <v>0</v>
      </c>
      <c r="J829" s="1646"/>
      <c r="K829" s="1646"/>
      <c r="L829" s="1592"/>
      <c r="M829" s="1597"/>
      <c r="N829" s="1597"/>
      <c r="O829" s="1646"/>
      <c r="P829" s="1647"/>
      <c r="Q829" s="1647"/>
      <c r="R829" s="1648"/>
      <c r="S829" s="1603"/>
      <c r="T829" s="1649"/>
      <c r="U829" s="1649"/>
      <c r="V829" s="1649"/>
      <c r="W829" s="1649"/>
      <c r="X829" s="1649"/>
      <c r="Y829" s="1649"/>
      <c r="Z829" s="1649"/>
      <c r="AA829" s="1649"/>
      <c r="AB829" s="1649"/>
      <c r="AC829" s="1649"/>
      <c r="AD829" s="1649"/>
      <c r="AE829" s="1649"/>
      <c r="AF829" s="1610">
        <f t="shared" si="437"/>
        <v>0</v>
      </c>
      <c r="AG829" s="1649"/>
      <c r="AH829" s="1649"/>
      <c r="AI829" s="1649"/>
      <c r="AJ829" s="1649"/>
      <c r="AK829" s="1649"/>
      <c r="AL829" s="1649"/>
      <c r="AM829" s="1649"/>
      <c r="AN829" s="1649"/>
      <c r="AO829" s="1649"/>
      <c r="AP829" s="1649"/>
      <c r="AQ829" s="1649"/>
      <c r="AR829" s="1709"/>
      <c r="AS829" s="1779">
        <f t="shared" si="438"/>
        <v>0</v>
      </c>
      <c r="AT829" s="1711">
        <f t="shared" si="459"/>
        <v>0</v>
      </c>
      <c r="AU829" s="1611">
        <f t="shared" si="439"/>
        <v>0</v>
      </c>
      <c r="AV829" s="1611">
        <f t="shared" si="440"/>
        <v>0</v>
      </c>
      <c r="AW829" s="1611">
        <f t="shared" si="441"/>
        <v>0</v>
      </c>
      <c r="AX829" s="1611">
        <f t="shared" si="442"/>
        <v>0</v>
      </c>
      <c r="AY829" s="1611">
        <f t="shared" si="443"/>
        <v>0</v>
      </c>
      <c r="AZ829" s="1611">
        <f t="shared" si="444"/>
        <v>0</v>
      </c>
      <c r="BA829" s="1611">
        <f t="shared" si="445"/>
        <v>0</v>
      </c>
      <c r="BB829" s="1611">
        <f t="shared" si="446"/>
        <v>0</v>
      </c>
      <c r="BC829" s="1611">
        <f t="shared" si="447"/>
        <v>0</v>
      </c>
      <c r="BD829" s="1611">
        <f t="shared" si="448"/>
        <v>0</v>
      </c>
      <c r="BE829" s="1611">
        <f t="shared" si="449"/>
        <v>0</v>
      </c>
      <c r="BF829" s="1611">
        <f t="shared" si="450"/>
        <v>0</v>
      </c>
      <c r="BG829" s="1611">
        <f t="shared" si="460"/>
        <v>0</v>
      </c>
      <c r="BH829" s="1611" t="str">
        <f t="shared" si="461"/>
        <v/>
      </c>
      <c r="BI829" s="1611" t="str">
        <f t="shared" si="462"/>
        <v/>
      </c>
      <c r="BJ829" s="1611" t="str">
        <f t="shared" si="451"/>
        <v/>
      </c>
      <c r="BK829" s="1611" t="str">
        <f t="shared" si="452"/>
        <v/>
      </c>
      <c r="BL829" s="1611" t="str">
        <f t="shared" ca="1" si="453"/>
        <v/>
      </c>
      <c r="BM829" s="1611" t="str">
        <f t="shared" si="463"/>
        <v/>
      </c>
      <c r="BN829" s="1611" t="str">
        <f t="shared" si="454"/>
        <v/>
      </c>
      <c r="BO829" s="1611" t="str">
        <f t="shared" si="455"/>
        <v/>
      </c>
      <c r="BP829" s="1611" t="str">
        <f t="shared" si="464"/>
        <v/>
      </c>
      <c r="BQ829" s="1611" t="str">
        <f t="shared" si="465"/>
        <v/>
      </c>
      <c r="BR829" s="1611" t="str">
        <f t="shared" si="466"/>
        <v/>
      </c>
      <c r="BS829" s="1611" t="str">
        <f t="shared" si="467"/>
        <v/>
      </c>
      <c r="BT829" s="1611" t="str">
        <f t="shared" si="468"/>
        <v/>
      </c>
      <c r="BU829" s="1731">
        <f t="shared" ca="1" si="469"/>
        <v>0</v>
      </c>
      <c r="BV829" s="1594"/>
      <c r="BW829" s="1594"/>
      <c r="BX829" s="1594"/>
      <c r="BY829" s="1594"/>
      <c r="BZ829" s="1594"/>
      <c r="CA829" s="1594"/>
      <c r="CB829" s="1594"/>
      <c r="CC829" s="1594"/>
      <c r="CD829" s="1594"/>
      <c r="CE829" s="1594"/>
      <c r="CF829" s="1594"/>
      <c r="CG829" s="1594"/>
      <c r="CH829" s="1594"/>
      <c r="CI829" s="1594"/>
      <c r="CJ829" s="1594"/>
      <c r="CK829" s="1594"/>
      <c r="CL829" s="1594"/>
      <c r="CM829" s="1594"/>
      <c r="CN829" s="1594"/>
      <c r="CO829" s="1594"/>
      <c r="CP829" s="1594"/>
      <c r="CQ829" s="1594"/>
      <c r="CR829" s="1594"/>
      <c r="CS829" s="1594"/>
      <c r="CT829" s="1594"/>
      <c r="CU829" s="1594"/>
      <c r="CV829" s="1594"/>
      <c r="CW829" s="1594"/>
      <c r="CX829" s="1594"/>
      <c r="CY829" s="1594"/>
      <c r="CZ829" s="1594"/>
      <c r="DA829" s="1594"/>
      <c r="DB829" s="1594"/>
      <c r="DC829" s="1594"/>
      <c r="DD829" s="1594"/>
      <c r="DE829" s="1594"/>
      <c r="DF829" s="1594"/>
      <c r="DG829" s="1594"/>
      <c r="DH829" s="1594"/>
      <c r="DI829" s="1594"/>
      <c r="DJ829" s="1594"/>
      <c r="DK829" s="1594"/>
      <c r="DL829" s="1594"/>
      <c r="DM829" s="1594"/>
      <c r="DN829" s="1594"/>
      <c r="DO829" s="1594"/>
      <c r="DP829" s="1594"/>
      <c r="DQ829" s="1594"/>
      <c r="DR829" s="1594"/>
      <c r="DS829" s="1594"/>
      <c r="DT829" s="1594"/>
      <c r="DU829" s="1594"/>
      <c r="DV829" s="1594"/>
      <c r="DW829" s="1594"/>
      <c r="DX829" s="1594"/>
      <c r="DY829" s="1594"/>
      <c r="DZ829" s="1594"/>
      <c r="EA829" s="1594"/>
      <c r="EB829" s="1594"/>
      <c r="EC829" s="1594"/>
      <c r="ED829" s="1594"/>
      <c r="EE829" s="1594"/>
      <c r="EF829" s="1594"/>
      <c r="EG829" s="1594"/>
      <c r="EH829" s="1594"/>
      <c r="EI829" s="1594"/>
      <c r="EJ829" s="1594"/>
      <c r="EK829" s="1594"/>
      <c r="EL829" s="1594"/>
      <c r="EM829" s="1594"/>
      <c r="EN829" s="1594"/>
      <c r="EO829" s="1594"/>
      <c r="EP829" s="1594"/>
      <c r="EQ829" s="1594"/>
      <c r="ER829" s="1594"/>
      <c r="ES829" s="1594"/>
    </row>
    <row r="830" spans="1:149" s="1595" customFormat="1" ht="12.5">
      <c r="A830" s="1644" t="str">
        <f t="shared" si="456"/>
        <v>Organisation</v>
      </c>
      <c r="B830" s="1758"/>
      <c r="C830" s="1758"/>
      <c r="D830" s="1758"/>
      <c r="E830" s="1756"/>
      <c r="F830" s="1592"/>
      <c r="G830" s="1714">
        <f t="shared" si="457"/>
        <v>0</v>
      </c>
      <c r="H830" s="1645"/>
      <c r="I830" s="1714">
        <f t="shared" si="458"/>
        <v>0</v>
      </c>
      <c r="J830" s="1646"/>
      <c r="K830" s="1646"/>
      <c r="L830" s="1592"/>
      <c r="M830" s="1597"/>
      <c r="N830" s="1597"/>
      <c r="O830" s="1646"/>
      <c r="P830" s="1647"/>
      <c r="Q830" s="1647"/>
      <c r="R830" s="1648"/>
      <c r="S830" s="1603"/>
      <c r="T830" s="1649"/>
      <c r="U830" s="1649"/>
      <c r="V830" s="1649"/>
      <c r="W830" s="1649"/>
      <c r="X830" s="1649"/>
      <c r="Y830" s="1649"/>
      <c r="Z830" s="1649"/>
      <c r="AA830" s="1649"/>
      <c r="AB830" s="1649"/>
      <c r="AC830" s="1649"/>
      <c r="AD830" s="1649"/>
      <c r="AE830" s="1649"/>
      <c r="AF830" s="1610">
        <f t="shared" si="437"/>
        <v>0</v>
      </c>
      <c r="AG830" s="1649"/>
      <c r="AH830" s="1649"/>
      <c r="AI830" s="1649"/>
      <c r="AJ830" s="1649"/>
      <c r="AK830" s="1649"/>
      <c r="AL830" s="1649"/>
      <c r="AM830" s="1649"/>
      <c r="AN830" s="1649"/>
      <c r="AO830" s="1649"/>
      <c r="AP830" s="1649"/>
      <c r="AQ830" s="1649"/>
      <c r="AR830" s="1709"/>
      <c r="AS830" s="1779">
        <f t="shared" si="438"/>
        <v>0</v>
      </c>
      <c r="AT830" s="1711">
        <f t="shared" si="459"/>
        <v>0</v>
      </c>
      <c r="AU830" s="1611">
        <f t="shared" si="439"/>
        <v>0</v>
      </c>
      <c r="AV830" s="1611">
        <f t="shared" si="440"/>
        <v>0</v>
      </c>
      <c r="AW830" s="1611">
        <f t="shared" si="441"/>
        <v>0</v>
      </c>
      <c r="AX830" s="1611">
        <f t="shared" si="442"/>
        <v>0</v>
      </c>
      <c r="AY830" s="1611">
        <f t="shared" si="443"/>
        <v>0</v>
      </c>
      <c r="AZ830" s="1611">
        <f t="shared" si="444"/>
        <v>0</v>
      </c>
      <c r="BA830" s="1611">
        <f t="shared" si="445"/>
        <v>0</v>
      </c>
      <c r="BB830" s="1611">
        <f t="shared" si="446"/>
        <v>0</v>
      </c>
      <c r="BC830" s="1611">
        <f t="shared" si="447"/>
        <v>0</v>
      </c>
      <c r="BD830" s="1611">
        <f t="shared" si="448"/>
        <v>0</v>
      </c>
      <c r="BE830" s="1611">
        <f t="shared" si="449"/>
        <v>0</v>
      </c>
      <c r="BF830" s="1611">
        <f t="shared" si="450"/>
        <v>0</v>
      </c>
      <c r="BG830" s="1611">
        <f t="shared" si="460"/>
        <v>0</v>
      </c>
      <c r="BH830" s="1611" t="str">
        <f t="shared" si="461"/>
        <v/>
      </c>
      <c r="BI830" s="1611" t="str">
        <f t="shared" si="462"/>
        <v/>
      </c>
      <c r="BJ830" s="1611" t="str">
        <f t="shared" si="451"/>
        <v/>
      </c>
      <c r="BK830" s="1611" t="str">
        <f t="shared" si="452"/>
        <v/>
      </c>
      <c r="BL830" s="1611" t="str">
        <f t="shared" ca="1" si="453"/>
        <v/>
      </c>
      <c r="BM830" s="1611" t="str">
        <f t="shared" si="463"/>
        <v/>
      </c>
      <c r="BN830" s="1611" t="str">
        <f t="shared" si="454"/>
        <v/>
      </c>
      <c r="BO830" s="1611" t="str">
        <f t="shared" si="455"/>
        <v/>
      </c>
      <c r="BP830" s="1611" t="str">
        <f t="shared" si="464"/>
        <v/>
      </c>
      <c r="BQ830" s="1611" t="str">
        <f t="shared" si="465"/>
        <v/>
      </c>
      <c r="BR830" s="1611" t="str">
        <f t="shared" si="466"/>
        <v/>
      </c>
      <c r="BS830" s="1611" t="str">
        <f t="shared" si="467"/>
        <v/>
      </c>
      <c r="BT830" s="1611" t="str">
        <f t="shared" si="468"/>
        <v/>
      </c>
      <c r="BU830" s="1731">
        <f t="shared" ca="1" si="469"/>
        <v>0</v>
      </c>
      <c r="BV830" s="1594"/>
      <c r="BW830" s="1594"/>
      <c r="BX830" s="1594"/>
      <c r="BY830" s="1594"/>
      <c r="BZ830" s="1594"/>
      <c r="CA830" s="1594"/>
      <c r="CB830" s="1594"/>
      <c r="CC830" s="1594"/>
      <c r="CD830" s="1594"/>
      <c r="CE830" s="1594"/>
      <c r="CF830" s="1594"/>
      <c r="CG830" s="1594"/>
      <c r="CH830" s="1594"/>
      <c r="CI830" s="1594"/>
      <c r="CJ830" s="1594"/>
      <c r="CK830" s="1594"/>
      <c r="CL830" s="1594"/>
      <c r="CM830" s="1594"/>
      <c r="CN830" s="1594"/>
      <c r="CO830" s="1594"/>
      <c r="CP830" s="1594"/>
      <c r="CQ830" s="1594"/>
      <c r="CR830" s="1594"/>
      <c r="CS830" s="1594"/>
      <c r="CT830" s="1594"/>
      <c r="CU830" s="1594"/>
      <c r="CV830" s="1594"/>
      <c r="CW830" s="1594"/>
      <c r="CX830" s="1594"/>
      <c r="CY830" s="1594"/>
      <c r="CZ830" s="1594"/>
      <c r="DA830" s="1594"/>
      <c r="DB830" s="1594"/>
      <c r="DC830" s="1594"/>
      <c r="DD830" s="1594"/>
      <c r="DE830" s="1594"/>
      <c r="DF830" s="1594"/>
      <c r="DG830" s="1594"/>
      <c r="DH830" s="1594"/>
      <c r="DI830" s="1594"/>
      <c r="DJ830" s="1594"/>
      <c r="DK830" s="1594"/>
      <c r="DL830" s="1594"/>
      <c r="DM830" s="1594"/>
      <c r="DN830" s="1594"/>
      <c r="DO830" s="1594"/>
      <c r="DP830" s="1594"/>
      <c r="DQ830" s="1594"/>
      <c r="DR830" s="1594"/>
      <c r="DS830" s="1594"/>
      <c r="DT830" s="1594"/>
      <c r="DU830" s="1594"/>
      <c r="DV830" s="1594"/>
      <c r="DW830" s="1594"/>
      <c r="DX830" s="1594"/>
      <c r="DY830" s="1594"/>
      <c r="DZ830" s="1594"/>
      <c r="EA830" s="1594"/>
      <c r="EB830" s="1594"/>
      <c r="EC830" s="1594"/>
      <c r="ED830" s="1594"/>
      <c r="EE830" s="1594"/>
      <c r="EF830" s="1594"/>
      <c r="EG830" s="1594"/>
      <c r="EH830" s="1594"/>
      <c r="EI830" s="1594"/>
      <c r="EJ830" s="1594"/>
      <c r="EK830" s="1594"/>
      <c r="EL830" s="1594"/>
      <c r="EM830" s="1594"/>
      <c r="EN830" s="1594"/>
      <c r="EO830" s="1594"/>
      <c r="EP830" s="1594"/>
      <c r="EQ830" s="1594"/>
      <c r="ER830" s="1594"/>
      <c r="ES830" s="1594"/>
    </row>
    <row r="831" spans="1:149" s="1595" customFormat="1" ht="12.5">
      <c r="A831" s="1644" t="str">
        <f t="shared" si="456"/>
        <v>Organisation</v>
      </c>
      <c r="B831" s="1758"/>
      <c r="C831" s="1758"/>
      <c r="D831" s="1758"/>
      <c r="E831" s="1756"/>
      <c r="F831" s="1592"/>
      <c r="G831" s="1714">
        <f t="shared" si="457"/>
        <v>0</v>
      </c>
      <c r="H831" s="1645"/>
      <c r="I831" s="1714">
        <f t="shared" si="458"/>
        <v>0</v>
      </c>
      <c r="J831" s="1646"/>
      <c r="K831" s="1646"/>
      <c r="L831" s="1592"/>
      <c r="M831" s="1597"/>
      <c r="N831" s="1597"/>
      <c r="O831" s="1646"/>
      <c r="P831" s="1647"/>
      <c r="Q831" s="1647"/>
      <c r="R831" s="1648"/>
      <c r="S831" s="1603"/>
      <c r="T831" s="1649"/>
      <c r="U831" s="1649"/>
      <c r="V831" s="1649"/>
      <c r="W831" s="1649"/>
      <c r="X831" s="1649"/>
      <c r="Y831" s="1649"/>
      <c r="Z831" s="1649"/>
      <c r="AA831" s="1649"/>
      <c r="AB831" s="1649"/>
      <c r="AC831" s="1649"/>
      <c r="AD831" s="1649"/>
      <c r="AE831" s="1649"/>
      <c r="AF831" s="1610">
        <f t="shared" si="437"/>
        <v>0</v>
      </c>
      <c r="AG831" s="1649"/>
      <c r="AH831" s="1649"/>
      <c r="AI831" s="1649"/>
      <c r="AJ831" s="1649"/>
      <c r="AK831" s="1649"/>
      <c r="AL831" s="1649"/>
      <c r="AM831" s="1649"/>
      <c r="AN831" s="1649"/>
      <c r="AO831" s="1649"/>
      <c r="AP831" s="1649"/>
      <c r="AQ831" s="1649"/>
      <c r="AR831" s="1709"/>
      <c r="AS831" s="1779">
        <f t="shared" si="438"/>
        <v>0</v>
      </c>
      <c r="AT831" s="1711">
        <f t="shared" si="459"/>
        <v>0</v>
      </c>
      <c r="AU831" s="1611">
        <f t="shared" si="439"/>
        <v>0</v>
      </c>
      <c r="AV831" s="1611">
        <f t="shared" si="440"/>
        <v>0</v>
      </c>
      <c r="AW831" s="1611">
        <f t="shared" si="441"/>
        <v>0</v>
      </c>
      <c r="AX831" s="1611">
        <f t="shared" si="442"/>
        <v>0</v>
      </c>
      <c r="AY831" s="1611">
        <f t="shared" si="443"/>
        <v>0</v>
      </c>
      <c r="AZ831" s="1611">
        <f t="shared" si="444"/>
        <v>0</v>
      </c>
      <c r="BA831" s="1611">
        <f t="shared" si="445"/>
        <v>0</v>
      </c>
      <c r="BB831" s="1611">
        <f t="shared" si="446"/>
        <v>0</v>
      </c>
      <c r="BC831" s="1611">
        <f t="shared" si="447"/>
        <v>0</v>
      </c>
      <c r="BD831" s="1611">
        <f t="shared" si="448"/>
        <v>0</v>
      </c>
      <c r="BE831" s="1611">
        <f t="shared" si="449"/>
        <v>0</v>
      </c>
      <c r="BF831" s="1611">
        <f t="shared" si="450"/>
        <v>0</v>
      </c>
      <c r="BG831" s="1611">
        <f t="shared" si="460"/>
        <v>0</v>
      </c>
      <c r="BH831" s="1611" t="str">
        <f t="shared" si="461"/>
        <v/>
      </c>
      <c r="BI831" s="1611" t="str">
        <f t="shared" si="462"/>
        <v/>
      </c>
      <c r="BJ831" s="1611" t="str">
        <f t="shared" si="451"/>
        <v/>
      </c>
      <c r="BK831" s="1611" t="str">
        <f t="shared" si="452"/>
        <v/>
      </c>
      <c r="BL831" s="1611" t="str">
        <f t="shared" ca="1" si="453"/>
        <v/>
      </c>
      <c r="BM831" s="1611" t="str">
        <f t="shared" si="463"/>
        <v/>
      </c>
      <c r="BN831" s="1611" t="str">
        <f t="shared" si="454"/>
        <v/>
      </c>
      <c r="BO831" s="1611" t="str">
        <f t="shared" si="455"/>
        <v/>
      </c>
      <c r="BP831" s="1611" t="str">
        <f t="shared" si="464"/>
        <v/>
      </c>
      <c r="BQ831" s="1611" t="str">
        <f t="shared" si="465"/>
        <v/>
      </c>
      <c r="BR831" s="1611" t="str">
        <f t="shared" si="466"/>
        <v/>
      </c>
      <c r="BS831" s="1611" t="str">
        <f t="shared" si="467"/>
        <v/>
      </c>
      <c r="BT831" s="1611" t="str">
        <f t="shared" si="468"/>
        <v/>
      </c>
      <c r="BU831" s="1731">
        <f t="shared" ca="1" si="469"/>
        <v>0</v>
      </c>
      <c r="BV831" s="1594"/>
      <c r="BW831" s="1594"/>
      <c r="BX831" s="1594"/>
      <c r="BY831" s="1594"/>
      <c r="BZ831" s="1594"/>
      <c r="CA831" s="1594"/>
      <c r="CB831" s="1594"/>
      <c r="CC831" s="1594"/>
      <c r="CD831" s="1594"/>
      <c r="CE831" s="1594"/>
      <c r="CF831" s="1594"/>
      <c r="CG831" s="1594"/>
      <c r="CH831" s="1594"/>
      <c r="CI831" s="1594"/>
      <c r="CJ831" s="1594"/>
      <c r="CK831" s="1594"/>
      <c r="CL831" s="1594"/>
      <c r="CM831" s="1594"/>
      <c r="CN831" s="1594"/>
      <c r="CO831" s="1594"/>
      <c r="CP831" s="1594"/>
      <c r="CQ831" s="1594"/>
      <c r="CR831" s="1594"/>
      <c r="CS831" s="1594"/>
      <c r="CT831" s="1594"/>
      <c r="CU831" s="1594"/>
      <c r="CV831" s="1594"/>
      <c r="CW831" s="1594"/>
      <c r="CX831" s="1594"/>
      <c r="CY831" s="1594"/>
      <c r="CZ831" s="1594"/>
      <c r="DA831" s="1594"/>
      <c r="DB831" s="1594"/>
      <c r="DC831" s="1594"/>
      <c r="DD831" s="1594"/>
      <c r="DE831" s="1594"/>
      <c r="DF831" s="1594"/>
      <c r="DG831" s="1594"/>
      <c r="DH831" s="1594"/>
      <c r="DI831" s="1594"/>
      <c r="DJ831" s="1594"/>
      <c r="DK831" s="1594"/>
      <c r="DL831" s="1594"/>
      <c r="DM831" s="1594"/>
      <c r="DN831" s="1594"/>
      <c r="DO831" s="1594"/>
      <c r="DP831" s="1594"/>
      <c r="DQ831" s="1594"/>
      <c r="DR831" s="1594"/>
      <c r="DS831" s="1594"/>
      <c r="DT831" s="1594"/>
      <c r="DU831" s="1594"/>
      <c r="DV831" s="1594"/>
      <c r="DW831" s="1594"/>
      <c r="DX831" s="1594"/>
      <c r="DY831" s="1594"/>
      <c r="DZ831" s="1594"/>
      <c r="EA831" s="1594"/>
      <c r="EB831" s="1594"/>
      <c r="EC831" s="1594"/>
      <c r="ED831" s="1594"/>
      <c r="EE831" s="1594"/>
      <c r="EF831" s="1594"/>
      <c r="EG831" s="1594"/>
      <c r="EH831" s="1594"/>
      <c r="EI831" s="1594"/>
      <c r="EJ831" s="1594"/>
      <c r="EK831" s="1594"/>
      <c r="EL831" s="1594"/>
      <c r="EM831" s="1594"/>
      <c r="EN831" s="1594"/>
      <c r="EO831" s="1594"/>
      <c r="EP831" s="1594"/>
      <c r="EQ831" s="1594"/>
      <c r="ER831" s="1594"/>
      <c r="ES831" s="1594"/>
    </row>
    <row r="832" spans="1:149" s="1595" customFormat="1" ht="12.5">
      <c r="A832" s="1644" t="str">
        <f t="shared" si="456"/>
        <v>Organisation</v>
      </c>
      <c r="B832" s="1758"/>
      <c r="C832" s="1758"/>
      <c r="D832" s="1758"/>
      <c r="E832" s="1756"/>
      <c r="F832" s="1592"/>
      <c r="G832" s="1714">
        <f t="shared" si="457"/>
        <v>0</v>
      </c>
      <c r="H832" s="1645"/>
      <c r="I832" s="1714">
        <f t="shared" si="458"/>
        <v>0</v>
      </c>
      <c r="J832" s="1646"/>
      <c r="K832" s="1646"/>
      <c r="L832" s="1592"/>
      <c r="M832" s="1597"/>
      <c r="N832" s="1597"/>
      <c r="O832" s="1646"/>
      <c r="P832" s="1647"/>
      <c r="Q832" s="1647"/>
      <c r="R832" s="1648"/>
      <c r="S832" s="1603"/>
      <c r="T832" s="1649"/>
      <c r="U832" s="1649"/>
      <c r="V832" s="1649"/>
      <c r="W832" s="1649"/>
      <c r="X832" s="1649"/>
      <c r="Y832" s="1649"/>
      <c r="Z832" s="1649"/>
      <c r="AA832" s="1649"/>
      <c r="AB832" s="1649"/>
      <c r="AC832" s="1649"/>
      <c r="AD832" s="1649"/>
      <c r="AE832" s="1649"/>
      <c r="AF832" s="1610">
        <f t="shared" si="437"/>
        <v>0</v>
      </c>
      <c r="AG832" s="1649"/>
      <c r="AH832" s="1649"/>
      <c r="AI832" s="1649"/>
      <c r="AJ832" s="1649"/>
      <c r="AK832" s="1649"/>
      <c r="AL832" s="1649"/>
      <c r="AM832" s="1649"/>
      <c r="AN832" s="1649"/>
      <c r="AO832" s="1649"/>
      <c r="AP832" s="1649"/>
      <c r="AQ832" s="1649"/>
      <c r="AR832" s="1709"/>
      <c r="AS832" s="1779">
        <f t="shared" si="438"/>
        <v>0</v>
      </c>
      <c r="AT832" s="1711">
        <f t="shared" si="459"/>
        <v>0</v>
      </c>
      <c r="AU832" s="1611">
        <f t="shared" si="439"/>
        <v>0</v>
      </c>
      <c r="AV832" s="1611">
        <f t="shared" si="440"/>
        <v>0</v>
      </c>
      <c r="AW832" s="1611">
        <f t="shared" si="441"/>
        <v>0</v>
      </c>
      <c r="AX832" s="1611">
        <f t="shared" si="442"/>
        <v>0</v>
      </c>
      <c r="AY832" s="1611">
        <f t="shared" si="443"/>
        <v>0</v>
      </c>
      <c r="AZ832" s="1611">
        <f t="shared" si="444"/>
        <v>0</v>
      </c>
      <c r="BA832" s="1611">
        <f t="shared" si="445"/>
        <v>0</v>
      </c>
      <c r="BB832" s="1611">
        <f t="shared" si="446"/>
        <v>0</v>
      </c>
      <c r="BC832" s="1611">
        <f t="shared" si="447"/>
        <v>0</v>
      </c>
      <c r="BD832" s="1611">
        <f t="shared" si="448"/>
        <v>0</v>
      </c>
      <c r="BE832" s="1611">
        <f t="shared" si="449"/>
        <v>0</v>
      </c>
      <c r="BF832" s="1611">
        <f t="shared" si="450"/>
        <v>0</v>
      </c>
      <c r="BG832" s="1611">
        <f t="shared" si="460"/>
        <v>0</v>
      </c>
      <c r="BH832" s="1611" t="str">
        <f t="shared" si="461"/>
        <v/>
      </c>
      <c r="BI832" s="1611" t="str">
        <f t="shared" si="462"/>
        <v/>
      </c>
      <c r="BJ832" s="1611" t="str">
        <f t="shared" si="451"/>
        <v/>
      </c>
      <c r="BK832" s="1611" t="str">
        <f t="shared" si="452"/>
        <v/>
      </c>
      <c r="BL832" s="1611" t="str">
        <f t="shared" ca="1" si="453"/>
        <v/>
      </c>
      <c r="BM832" s="1611" t="str">
        <f t="shared" si="463"/>
        <v/>
      </c>
      <c r="BN832" s="1611" t="str">
        <f t="shared" si="454"/>
        <v/>
      </c>
      <c r="BO832" s="1611" t="str">
        <f t="shared" si="455"/>
        <v/>
      </c>
      <c r="BP832" s="1611" t="str">
        <f t="shared" si="464"/>
        <v/>
      </c>
      <c r="BQ832" s="1611" t="str">
        <f t="shared" si="465"/>
        <v/>
      </c>
      <c r="BR832" s="1611" t="str">
        <f t="shared" si="466"/>
        <v/>
      </c>
      <c r="BS832" s="1611" t="str">
        <f t="shared" si="467"/>
        <v/>
      </c>
      <c r="BT832" s="1611" t="str">
        <f t="shared" si="468"/>
        <v/>
      </c>
      <c r="BU832" s="1731">
        <f t="shared" ca="1" si="469"/>
        <v>0</v>
      </c>
      <c r="BV832" s="1594"/>
      <c r="BW832" s="1594"/>
      <c r="BX832" s="1594"/>
      <c r="BY832" s="1594"/>
      <c r="BZ832" s="1594"/>
      <c r="CA832" s="1594"/>
      <c r="CB832" s="1594"/>
      <c r="CC832" s="1594"/>
      <c r="CD832" s="1594"/>
      <c r="CE832" s="1594"/>
      <c r="CF832" s="1594"/>
      <c r="CG832" s="1594"/>
      <c r="CH832" s="1594"/>
      <c r="CI832" s="1594"/>
      <c r="CJ832" s="1594"/>
      <c r="CK832" s="1594"/>
      <c r="CL832" s="1594"/>
      <c r="CM832" s="1594"/>
      <c r="CN832" s="1594"/>
      <c r="CO832" s="1594"/>
      <c r="CP832" s="1594"/>
      <c r="CQ832" s="1594"/>
      <c r="CR832" s="1594"/>
      <c r="CS832" s="1594"/>
      <c r="CT832" s="1594"/>
      <c r="CU832" s="1594"/>
      <c r="CV832" s="1594"/>
      <c r="CW832" s="1594"/>
      <c r="CX832" s="1594"/>
      <c r="CY832" s="1594"/>
      <c r="CZ832" s="1594"/>
      <c r="DA832" s="1594"/>
      <c r="DB832" s="1594"/>
      <c r="DC832" s="1594"/>
      <c r="DD832" s="1594"/>
      <c r="DE832" s="1594"/>
      <c r="DF832" s="1594"/>
      <c r="DG832" s="1594"/>
      <c r="DH832" s="1594"/>
      <c r="DI832" s="1594"/>
      <c r="DJ832" s="1594"/>
      <c r="DK832" s="1594"/>
      <c r="DL832" s="1594"/>
      <c r="DM832" s="1594"/>
      <c r="DN832" s="1594"/>
      <c r="DO832" s="1594"/>
      <c r="DP832" s="1594"/>
      <c r="DQ832" s="1594"/>
      <c r="DR832" s="1594"/>
      <c r="DS832" s="1594"/>
      <c r="DT832" s="1594"/>
      <c r="DU832" s="1594"/>
      <c r="DV832" s="1594"/>
      <c r="DW832" s="1594"/>
      <c r="DX832" s="1594"/>
      <c r="DY832" s="1594"/>
      <c r="DZ832" s="1594"/>
      <c r="EA832" s="1594"/>
      <c r="EB832" s="1594"/>
      <c r="EC832" s="1594"/>
      <c r="ED832" s="1594"/>
      <c r="EE832" s="1594"/>
      <c r="EF832" s="1594"/>
      <c r="EG832" s="1594"/>
      <c r="EH832" s="1594"/>
      <c r="EI832" s="1594"/>
      <c r="EJ832" s="1594"/>
      <c r="EK832" s="1594"/>
      <c r="EL832" s="1594"/>
      <c r="EM832" s="1594"/>
      <c r="EN832" s="1594"/>
      <c r="EO832" s="1594"/>
      <c r="EP832" s="1594"/>
      <c r="EQ832" s="1594"/>
      <c r="ER832" s="1594"/>
      <c r="ES832" s="1594"/>
    </row>
    <row r="833" spans="1:149" s="1595" customFormat="1" ht="12.5">
      <c r="A833" s="1644" t="str">
        <f t="shared" si="456"/>
        <v>Organisation</v>
      </c>
      <c r="B833" s="1758"/>
      <c r="C833" s="1758"/>
      <c r="D833" s="1758"/>
      <c r="E833" s="1756"/>
      <c r="F833" s="1592"/>
      <c r="G833" s="1714">
        <f t="shared" si="457"/>
        <v>0</v>
      </c>
      <c r="H833" s="1645"/>
      <c r="I833" s="1714">
        <f t="shared" si="458"/>
        <v>0</v>
      </c>
      <c r="J833" s="1646"/>
      <c r="K833" s="1646"/>
      <c r="L833" s="1592"/>
      <c r="M833" s="1597"/>
      <c r="N833" s="1597"/>
      <c r="O833" s="1646"/>
      <c r="P833" s="1647"/>
      <c r="Q833" s="1647"/>
      <c r="R833" s="1648"/>
      <c r="S833" s="1603"/>
      <c r="T833" s="1649"/>
      <c r="U833" s="1649"/>
      <c r="V833" s="1649"/>
      <c r="W833" s="1649"/>
      <c r="X833" s="1649"/>
      <c r="Y833" s="1649"/>
      <c r="Z833" s="1649"/>
      <c r="AA833" s="1649"/>
      <c r="AB833" s="1649"/>
      <c r="AC833" s="1649"/>
      <c r="AD833" s="1649"/>
      <c r="AE833" s="1649"/>
      <c r="AF833" s="1610">
        <f t="shared" si="437"/>
        <v>0</v>
      </c>
      <c r="AG833" s="1649"/>
      <c r="AH833" s="1649"/>
      <c r="AI833" s="1649"/>
      <c r="AJ833" s="1649"/>
      <c r="AK833" s="1649"/>
      <c r="AL833" s="1649"/>
      <c r="AM833" s="1649"/>
      <c r="AN833" s="1649"/>
      <c r="AO833" s="1649"/>
      <c r="AP833" s="1649"/>
      <c r="AQ833" s="1649"/>
      <c r="AR833" s="1709"/>
      <c r="AS833" s="1779">
        <f t="shared" si="438"/>
        <v>0</v>
      </c>
      <c r="AT833" s="1711">
        <f t="shared" si="459"/>
        <v>0</v>
      </c>
      <c r="AU833" s="1611">
        <f t="shared" si="439"/>
        <v>0</v>
      </c>
      <c r="AV833" s="1611">
        <f t="shared" si="440"/>
        <v>0</v>
      </c>
      <c r="AW833" s="1611">
        <f t="shared" si="441"/>
        <v>0</v>
      </c>
      <c r="AX833" s="1611">
        <f t="shared" si="442"/>
        <v>0</v>
      </c>
      <c r="AY833" s="1611">
        <f t="shared" si="443"/>
        <v>0</v>
      </c>
      <c r="AZ833" s="1611">
        <f t="shared" si="444"/>
        <v>0</v>
      </c>
      <c r="BA833" s="1611">
        <f t="shared" si="445"/>
        <v>0</v>
      </c>
      <c r="BB833" s="1611">
        <f t="shared" si="446"/>
        <v>0</v>
      </c>
      <c r="BC833" s="1611">
        <f t="shared" si="447"/>
        <v>0</v>
      </c>
      <c r="BD833" s="1611">
        <f t="shared" si="448"/>
        <v>0</v>
      </c>
      <c r="BE833" s="1611">
        <f t="shared" si="449"/>
        <v>0</v>
      </c>
      <c r="BF833" s="1611">
        <f t="shared" si="450"/>
        <v>0</v>
      </c>
      <c r="BG833" s="1611">
        <f t="shared" si="460"/>
        <v>0</v>
      </c>
      <c r="BH833" s="1611" t="str">
        <f t="shared" si="461"/>
        <v/>
      </c>
      <c r="BI833" s="1611" t="str">
        <f t="shared" si="462"/>
        <v/>
      </c>
      <c r="BJ833" s="1611" t="str">
        <f t="shared" si="451"/>
        <v/>
      </c>
      <c r="BK833" s="1611" t="str">
        <f t="shared" si="452"/>
        <v/>
      </c>
      <c r="BL833" s="1611" t="str">
        <f t="shared" ca="1" si="453"/>
        <v/>
      </c>
      <c r="BM833" s="1611" t="str">
        <f t="shared" si="463"/>
        <v/>
      </c>
      <c r="BN833" s="1611" t="str">
        <f t="shared" si="454"/>
        <v/>
      </c>
      <c r="BO833" s="1611" t="str">
        <f t="shared" si="455"/>
        <v/>
      </c>
      <c r="BP833" s="1611" t="str">
        <f t="shared" si="464"/>
        <v/>
      </c>
      <c r="BQ833" s="1611" t="str">
        <f t="shared" si="465"/>
        <v/>
      </c>
      <c r="BR833" s="1611" t="str">
        <f t="shared" si="466"/>
        <v/>
      </c>
      <c r="BS833" s="1611" t="str">
        <f t="shared" si="467"/>
        <v/>
      </c>
      <c r="BT833" s="1611" t="str">
        <f t="shared" si="468"/>
        <v/>
      </c>
      <c r="BU833" s="1731">
        <f t="shared" ca="1" si="469"/>
        <v>0</v>
      </c>
      <c r="BV833" s="1594"/>
      <c r="BW833" s="1594"/>
      <c r="BX833" s="1594"/>
      <c r="BY833" s="1594"/>
      <c r="BZ833" s="1594"/>
      <c r="CA833" s="1594"/>
      <c r="CB833" s="1594"/>
      <c r="CC833" s="1594"/>
      <c r="CD833" s="1594"/>
      <c r="CE833" s="1594"/>
      <c r="CF833" s="1594"/>
      <c r="CG833" s="1594"/>
      <c r="CH833" s="1594"/>
      <c r="CI833" s="1594"/>
      <c r="CJ833" s="1594"/>
      <c r="CK833" s="1594"/>
      <c r="CL833" s="1594"/>
      <c r="CM833" s="1594"/>
      <c r="CN833" s="1594"/>
      <c r="CO833" s="1594"/>
      <c r="CP833" s="1594"/>
      <c r="CQ833" s="1594"/>
      <c r="CR833" s="1594"/>
      <c r="CS833" s="1594"/>
      <c r="CT833" s="1594"/>
      <c r="CU833" s="1594"/>
      <c r="CV833" s="1594"/>
      <c r="CW833" s="1594"/>
      <c r="CX833" s="1594"/>
      <c r="CY833" s="1594"/>
      <c r="CZ833" s="1594"/>
      <c r="DA833" s="1594"/>
      <c r="DB833" s="1594"/>
      <c r="DC833" s="1594"/>
      <c r="DD833" s="1594"/>
      <c r="DE833" s="1594"/>
      <c r="DF833" s="1594"/>
      <c r="DG833" s="1594"/>
      <c r="DH833" s="1594"/>
      <c r="DI833" s="1594"/>
      <c r="DJ833" s="1594"/>
      <c r="DK833" s="1594"/>
      <c r="DL833" s="1594"/>
      <c r="DM833" s="1594"/>
      <c r="DN833" s="1594"/>
      <c r="DO833" s="1594"/>
      <c r="DP833" s="1594"/>
      <c r="DQ833" s="1594"/>
      <c r="DR833" s="1594"/>
      <c r="DS833" s="1594"/>
      <c r="DT833" s="1594"/>
      <c r="DU833" s="1594"/>
      <c r="DV833" s="1594"/>
      <c r="DW833" s="1594"/>
      <c r="DX833" s="1594"/>
      <c r="DY833" s="1594"/>
      <c r="DZ833" s="1594"/>
      <c r="EA833" s="1594"/>
      <c r="EB833" s="1594"/>
      <c r="EC833" s="1594"/>
      <c r="ED833" s="1594"/>
      <c r="EE833" s="1594"/>
      <c r="EF833" s="1594"/>
      <c r="EG833" s="1594"/>
      <c r="EH833" s="1594"/>
      <c r="EI833" s="1594"/>
      <c r="EJ833" s="1594"/>
      <c r="EK833" s="1594"/>
      <c r="EL833" s="1594"/>
      <c r="EM833" s="1594"/>
      <c r="EN833" s="1594"/>
      <c r="EO833" s="1594"/>
      <c r="EP833" s="1594"/>
      <c r="EQ833" s="1594"/>
      <c r="ER833" s="1594"/>
      <c r="ES833" s="1594"/>
    </row>
    <row r="834" spans="1:149" s="1595" customFormat="1" ht="12.5">
      <c r="A834" s="1644" t="str">
        <f t="shared" si="456"/>
        <v>Organisation</v>
      </c>
      <c r="B834" s="1758"/>
      <c r="C834" s="1758"/>
      <c r="D834" s="1758"/>
      <c r="E834" s="1756"/>
      <c r="F834" s="1592"/>
      <c r="G834" s="1714">
        <f t="shared" si="457"/>
        <v>0</v>
      </c>
      <c r="H834" s="1645"/>
      <c r="I834" s="1714">
        <f t="shared" si="458"/>
        <v>0</v>
      </c>
      <c r="J834" s="1646"/>
      <c r="K834" s="1646"/>
      <c r="L834" s="1592"/>
      <c r="M834" s="1597"/>
      <c r="N834" s="1597"/>
      <c r="O834" s="1646"/>
      <c r="P834" s="1647"/>
      <c r="Q834" s="1647"/>
      <c r="R834" s="1648"/>
      <c r="S834" s="1603"/>
      <c r="T834" s="1649"/>
      <c r="U834" s="1649"/>
      <c r="V834" s="1649"/>
      <c r="W834" s="1649"/>
      <c r="X834" s="1649"/>
      <c r="Y834" s="1649"/>
      <c r="Z834" s="1649"/>
      <c r="AA834" s="1649"/>
      <c r="AB834" s="1649"/>
      <c r="AC834" s="1649"/>
      <c r="AD834" s="1649"/>
      <c r="AE834" s="1649"/>
      <c r="AF834" s="1610">
        <f t="shared" si="437"/>
        <v>0</v>
      </c>
      <c r="AG834" s="1649"/>
      <c r="AH834" s="1649"/>
      <c r="AI834" s="1649"/>
      <c r="AJ834" s="1649"/>
      <c r="AK834" s="1649"/>
      <c r="AL834" s="1649"/>
      <c r="AM834" s="1649"/>
      <c r="AN834" s="1649"/>
      <c r="AO834" s="1649"/>
      <c r="AP834" s="1649"/>
      <c r="AQ834" s="1649"/>
      <c r="AR834" s="1709"/>
      <c r="AS834" s="1779">
        <f t="shared" si="438"/>
        <v>0</v>
      </c>
      <c r="AT834" s="1711">
        <f t="shared" si="459"/>
        <v>0</v>
      </c>
      <c r="AU834" s="1611">
        <f t="shared" si="439"/>
        <v>0</v>
      </c>
      <c r="AV834" s="1611">
        <f t="shared" si="440"/>
        <v>0</v>
      </c>
      <c r="AW834" s="1611">
        <f t="shared" si="441"/>
        <v>0</v>
      </c>
      <c r="AX834" s="1611">
        <f t="shared" si="442"/>
        <v>0</v>
      </c>
      <c r="AY834" s="1611">
        <f t="shared" si="443"/>
        <v>0</v>
      </c>
      <c r="AZ834" s="1611">
        <f t="shared" si="444"/>
        <v>0</v>
      </c>
      <c r="BA834" s="1611">
        <f t="shared" si="445"/>
        <v>0</v>
      </c>
      <c r="BB834" s="1611">
        <f t="shared" si="446"/>
        <v>0</v>
      </c>
      <c r="BC834" s="1611">
        <f t="shared" si="447"/>
        <v>0</v>
      </c>
      <c r="BD834" s="1611">
        <f t="shared" si="448"/>
        <v>0</v>
      </c>
      <c r="BE834" s="1611">
        <f t="shared" si="449"/>
        <v>0</v>
      </c>
      <c r="BF834" s="1611">
        <f t="shared" si="450"/>
        <v>0</v>
      </c>
      <c r="BG834" s="1611">
        <f t="shared" si="460"/>
        <v>0</v>
      </c>
      <c r="BH834" s="1611" t="str">
        <f t="shared" si="461"/>
        <v/>
      </c>
      <c r="BI834" s="1611" t="str">
        <f t="shared" si="462"/>
        <v/>
      </c>
      <c r="BJ834" s="1611" t="str">
        <f t="shared" si="451"/>
        <v/>
      </c>
      <c r="BK834" s="1611" t="str">
        <f t="shared" si="452"/>
        <v/>
      </c>
      <c r="BL834" s="1611" t="str">
        <f t="shared" ca="1" si="453"/>
        <v/>
      </c>
      <c r="BM834" s="1611" t="str">
        <f t="shared" si="463"/>
        <v/>
      </c>
      <c r="BN834" s="1611" t="str">
        <f t="shared" si="454"/>
        <v/>
      </c>
      <c r="BO834" s="1611" t="str">
        <f t="shared" si="455"/>
        <v/>
      </c>
      <c r="BP834" s="1611" t="str">
        <f t="shared" si="464"/>
        <v/>
      </c>
      <c r="BQ834" s="1611" t="str">
        <f t="shared" si="465"/>
        <v/>
      </c>
      <c r="BR834" s="1611" t="str">
        <f t="shared" si="466"/>
        <v/>
      </c>
      <c r="BS834" s="1611" t="str">
        <f t="shared" si="467"/>
        <v/>
      </c>
      <c r="BT834" s="1611" t="str">
        <f t="shared" si="468"/>
        <v/>
      </c>
      <c r="BU834" s="1731">
        <f t="shared" ca="1" si="469"/>
        <v>0</v>
      </c>
      <c r="BV834" s="1594"/>
      <c r="BW834" s="1594"/>
      <c r="BX834" s="1594"/>
      <c r="BY834" s="1594"/>
      <c r="BZ834" s="1594"/>
      <c r="CA834" s="1594"/>
      <c r="CB834" s="1594"/>
      <c r="CC834" s="1594"/>
      <c r="CD834" s="1594"/>
      <c r="CE834" s="1594"/>
      <c r="CF834" s="1594"/>
      <c r="CG834" s="1594"/>
      <c r="CH834" s="1594"/>
      <c r="CI834" s="1594"/>
      <c r="CJ834" s="1594"/>
      <c r="CK834" s="1594"/>
      <c r="CL834" s="1594"/>
      <c r="CM834" s="1594"/>
      <c r="CN834" s="1594"/>
      <c r="CO834" s="1594"/>
      <c r="CP834" s="1594"/>
      <c r="CQ834" s="1594"/>
      <c r="CR834" s="1594"/>
      <c r="CS834" s="1594"/>
      <c r="CT834" s="1594"/>
      <c r="CU834" s="1594"/>
      <c r="CV834" s="1594"/>
      <c r="CW834" s="1594"/>
      <c r="CX834" s="1594"/>
      <c r="CY834" s="1594"/>
      <c r="CZ834" s="1594"/>
      <c r="DA834" s="1594"/>
      <c r="DB834" s="1594"/>
      <c r="DC834" s="1594"/>
      <c r="DD834" s="1594"/>
      <c r="DE834" s="1594"/>
      <c r="DF834" s="1594"/>
      <c r="DG834" s="1594"/>
      <c r="DH834" s="1594"/>
      <c r="DI834" s="1594"/>
      <c r="DJ834" s="1594"/>
      <c r="DK834" s="1594"/>
      <c r="DL834" s="1594"/>
      <c r="DM834" s="1594"/>
      <c r="DN834" s="1594"/>
      <c r="DO834" s="1594"/>
      <c r="DP834" s="1594"/>
      <c r="DQ834" s="1594"/>
      <c r="DR834" s="1594"/>
      <c r="DS834" s="1594"/>
      <c r="DT834" s="1594"/>
      <c r="DU834" s="1594"/>
      <c r="DV834" s="1594"/>
      <c r="DW834" s="1594"/>
      <c r="DX834" s="1594"/>
      <c r="DY834" s="1594"/>
      <c r="DZ834" s="1594"/>
      <c r="EA834" s="1594"/>
      <c r="EB834" s="1594"/>
      <c r="EC834" s="1594"/>
      <c r="ED834" s="1594"/>
      <c r="EE834" s="1594"/>
      <c r="EF834" s="1594"/>
      <c r="EG834" s="1594"/>
      <c r="EH834" s="1594"/>
      <c r="EI834" s="1594"/>
      <c r="EJ834" s="1594"/>
      <c r="EK834" s="1594"/>
      <c r="EL834" s="1594"/>
      <c r="EM834" s="1594"/>
      <c r="EN834" s="1594"/>
      <c r="EO834" s="1594"/>
      <c r="EP834" s="1594"/>
      <c r="EQ834" s="1594"/>
      <c r="ER834" s="1594"/>
      <c r="ES834" s="1594"/>
    </row>
    <row r="835" spans="1:149" s="1595" customFormat="1" ht="12.5">
      <c r="A835" s="1644" t="str">
        <f t="shared" si="456"/>
        <v>Organisation</v>
      </c>
      <c r="B835" s="1758"/>
      <c r="C835" s="1758"/>
      <c r="D835" s="1758"/>
      <c r="E835" s="1756"/>
      <c r="F835" s="1592"/>
      <c r="G835" s="1714">
        <f t="shared" si="457"/>
        <v>0</v>
      </c>
      <c r="H835" s="1645"/>
      <c r="I835" s="1714">
        <f t="shared" si="458"/>
        <v>0</v>
      </c>
      <c r="J835" s="1646"/>
      <c r="K835" s="1646"/>
      <c r="L835" s="1592"/>
      <c r="M835" s="1597"/>
      <c r="N835" s="1597"/>
      <c r="O835" s="1646"/>
      <c r="P835" s="1647"/>
      <c r="Q835" s="1647"/>
      <c r="R835" s="1648"/>
      <c r="S835" s="1603"/>
      <c r="T835" s="1649"/>
      <c r="U835" s="1649"/>
      <c r="V835" s="1649"/>
      <c r="W835" s="1649"/>
      <c r="X835" s="1649"/>
      <c r="Y835" s="1649"/>
      <c r="Z835" s="1649"/>
      <c r="AA835" s="1649"/>
      <c r="AB835" s="1649"/>
      <c r="AC835" s="1649"/>
      <c r="AD835" s="1649"/>
      <c r="AE835" s="1649"/>
      <c r="AF835" s="1610">
        <f t="shared" si="437"/>
        <v>0</v>
      </c>
      <c r="AG835" s="1649"/>
      <c r="AH835" s="1649"/>
      <c r="AI835" s="1649"/>
      <c r="AJ835" s="1649"/>
      <c r="AK835" s="1649"/>
      <c r="AL835" s="1649"/>
      <c r="AM835" s="1649"/>
      <c r="AN835" s="1649"/>
      <c r="AO835" s="1649"/>
      <c r="AP835" s="1649"/>
      <c r="AQ835" s="1649"/>
      <c r="AR835" s="1709"/>
      <c r="AS835" s="1779">
        <f t="shared" si="438"/>
        <v>0</v>
      </c>
      <c r="AT835" s="1711">
        <f t="shared" si="459"/>
        <v>0</v>
      </c>
      <c r="AU835" s="1611">
        <f t="shared" si="439"/>
        <v>0</v>
      </c>
      <c r="AV835" s="1611">
        <f t="shared" si="440"/>
        <v>0</v>
      </c>
      <c r="AW835" s="1611">
        <f t="shared" si="441"/>
        <v>0</v>
      </c>
      <c r="AX835" s="1611">
        <f t="shared" si="442"/>
        <v>0</v>
      </c>
      <c r="AY835" s="1611">
        <f t="shared" si="443"/>
        <v>0</v>
      </c>
      <c r="AZ835" s="1611">
        <f t="shared" si="444"/>
        <v>0</v>
      </c>
      <c r="BA835" s="1611">
        <f t="shared" si="445"/>
        <v>0</v>
      </c>
      <c r="BB835" s="1611">
        <f t="shared" si="446"/>
        <v>0</v>
      </c>
      <c r="BC835" s="1611">
        <f t="shared" si="447"/>
        <v>0</v>
      </c>
      <c r="BD835" s="1611">
        <f t="shared" si="448"/>
        <v>0</v>
      </c>
      <c r="BE835" s="1611">
        <f t="shared" si="449"/>
        <v>0</v>
      </c>
      <c r="BF835" s="1611">
        <f t="shared" si="450"/>
        <v>0</v>
      </c>
      <c r="BG835" s="1611">
        <f t="shared" si="460"/>
        <v>0</v>
      </c>
      <c r="BH835" s="1611" t="str">
        <f t="shared" si="461"/>
        <v/>
      </c>
      <c r="BI835" s="1611" t="str">
        <f t="shared" si="462"/>
        <v/>
      </c>
      <c r="BJ835" s="1611" t="str">
        <f t="shared" si="451"/>
        <v/>
      </c>
      <c r="BK835" s="1611" t="str">
        <f t="shared" si="452"/>
        <v/>
      </c>
      <c r="BL835" s="1611" t="str">
        <f t="shared" ca="1" si="453"/>
        <v/>
      </c>
      <c r="BM835" s="1611" t="str">
        <f t="shared" si="463"/>
        <v/>
      </c>
      <c r="BN835" s="1611" t="str">
        <f t="shared" si="454"/>
        <v/>
      </c>
      <c r="BO835" s="1611" t="str">
        <f t="shared" si="455"/>
        <v/>
      </c>
      <c r="BP835" s="1611" t="str">
        <f t="shared" si="464"/>
        <v/>
      </c>
      <c r="BQ835" s="1611" t="str">
        <f t="shared" si="465"/>
        <v/>
      </c>
      <c r="BR835" s="1611" t="str">
        <f t="shared" si="466"/>
        <v/>
      </c>
      <c r="BS835" s="1611" t="str">
        <f t="shared" si="467"/>
        <v/>
      </c>
      <c r="BT835" s="1611" t="str">
        <f t="shared" si="468"/>
        <v/>
      </c>
      <c r="BU835" s="1731">
        <f t="shared" ca="1" si="469"/>
        <v>0</v>
      </c>
      <c r="BV835" s="1594"/>
      <c r="BW835" s="1594"/>
      <c r="BX835" s="1594"/>
      <c r="BY835" s="1594"/>
      <c r="BZ835" s="1594"/>
      <c r="CA835" s="1594"/>
      <c r="CB835" s="1594"/>
      <c r="CC835" s="1594"/>
      <c r="CD835" s="1594"/>
      <c r="CE835" s="1594"/>
      <c r="CF835" s="1594"/>
      <c r="CG835" s="1594"/>
      <c r="CH835" s="1594"/>
      <c r="CI835" s="1594"/>
      <c r="CJ835" s="1594"/>
      <c r="CK835" s="1594"/>
      <c r="CL835" s="1594"/>
      <c r="CM835" s="1594"/>
      <c r="CN835" s="1594"/>
      <c r="CO835" s="1594"/>
      <c r="CP835" s="1594"/>
      <c r="CQ835" s="1594"/>
      <c r="CR835" s="1594"/>
      <c r="CS835" s="1594"/>
      <c r="CT835" s="1594"/>
      <c r="CU835" s="1594"/>
      <c r="CV835" s="1594"/>
      <c r="CW835" s="1594"/>
      <c r="CX835" s="1594"/>
      <c r="CY835" s="1594"/>
      <c r="CZ835" s="1594"/>
      <c r="DA835" s="1594"/>
      <c r="DB835" s="1594"/>
      <c r="DC835" s="1594"/>
      <c r="DD835" s="1594"/>
      <c r="DE835" s="1594"/>
      <c r="DF835" s="1594"/>
      <c r="DG835" s="1594"/>
      <c r="DH835" s="1594"/>
      <c r="DI835" s="1594"/>
      <c r="DJ835" s="1594"/>
      <c r="DK835" s="1594"/>
      <c r="DL835" s="1594"/>
      <c r="DM835" s="1594"/>
      <c r="DN835" s="1594"/>
      <c r="DO835" s="1594"/>
      <c r="DP835" s="1594"/>
      <c r="DQ835" s="1594"/>
      <c r="DR835" s="1594"/>
      <c r="DS835" s="1594"/>
      <c r="DT835" s="1594"/>
      <c r="DU835" s="1594"/>
      <c r="DV835" s="1594"/>
      <c r="DW835" s="1594"/>
      <c r="DX835" s="1594"/>
      <c r="DY835" s="1594"/>
      <c r="DZ835" s="1594"/>
      <c r="EA835" s="1594"/>
      <c r="EB835" s="1594"/>
      <c r="EC835" s="1594"/>
      <c r="ED835" s="1594"/>
      <c r="EE835" s="1594"/>
      <c r="EF835" s="1594"/>
      <c r="EG835" s="1594"/>
      <c r="EH835" s="1594"/>
      <c r="EI835" s="1594"/>
      <c r="EJ835" s="1594"/>
      <c r="EK835" s="1594"/>
      <c r="EL835" s="1594"/>
      <c r="EM835" s="1594"/>
      <c r="EN835" s="1594"/>
      <c r="EO835" s="1594"/>
      <c r="EP835" s="1594"/>
      <c r="EQ835" s="1594"/>
      <c r="ER835" s="1594"/>
      <c r="ES835" s="1594"/>
    </row>
    <row r="836" spans="1:149" s="1595" customFormat="1" ht="12.5">
      <c r="A836" s="1644" t="str">
        <f t="shared" si="456"/>
        <v>Organisation</v>
      </c>
      <c r="B836" s="1758"/>
      <c r="C836" s="1671"/>
      <c r="D836" s="1655"/>
      <c r="E836" s="1768"/>
      <c r="F836" s="1592"/>
      <c r="G836" s="1714">
        <f t="shared" si="457"/>
        <v>0</v>
      </c>
      <c r="H836" s="1645"/>
      <c r="I836" s="1714">
        <f t="shared" si="458"/>
        <v>0</v>
      </c>
      <c r="J836" s="1656"/>
      <c r="K836" s="1656"/>
      <c r="L836" s="1592"/>
      <c r="M836" s="1597"/>
      <c r="N836" s="1597"/>
      <c r="O836" s="1646"/>
      <c r="P836" s="1647"/>
      <c r="Q836" s="1647"/>
      <c r="R836" s="1648"/>
      <c r="S836" s="1603"/>
      <c r="T836" s="1649"/>
      <c r="U836" s="1649"/>
      <c r="V836" s="1649"/>
      <c r="W836" s="1649"/>
      <c r="X836" s="1649"/>
      <c r="Y836" s="1649"/>
      <c r="Z836" s="1649"/>
      <c r="AA836" s="1649"/>
      <c r="AB836" s="1649"/>
      <c r="AC836" s="1649"/>
      <c r="AD836" s="1649"/>
      <c r="AE836" s="1649"/>
      <c r="AF836" s="1610">
        <f t="shared" si="437"/>
        <v>0</v>
      </c>
      <c r="AG836" s="1649"/>
      <c r="AH836" s="1649"/>
      <c r="AI836" s="1649"/>
      <c r="AJ836" s="1649"/>
      <c r="AK836" s="1649"/>
      <c r="AL836" s="1649"/>
      <c r="AM836" s="1649"/>
      <c r="AN836" s="1649"/>
      <c r="AO836" s="1649"/>
      <c r="AP836" s="1649"/>
      <c r="AQ836" s="1649"/>
      <c r="AR836" s="1709"/>
      <c r="AS836" s="1779">
        <f t="shared" si="438"/>
        <v>0</v>
      </c>
      <c r="AT836" s="1711">
        <f t="shared" si="459"/>
        <v>0</v>
      </c>
      <c r="AU836" s="1611">
        <f t="shared" si="439"/>
        <v>0</v>
      </c>
      <c r="AV836" s="1611">
        <f t="shared" si="440"/>
        <v>0</v>
      </c>
      <c r="AW836" s="1611">
        <f t="shared" si="441"/>
        <v>0</v>
      </c>
      <c r="AX836" s="1611">
        <f t="shared" si="442"/>
        <v>0</v>
      </c>
      <c r="AY836" s="1611">
        <f t="shared" si="443"/>
        <v>0</v>
      </c>
      <c r="AZ836" s="1611">
        <f t="shared" si="444"/>
        <v>0</v>
      </c>
      <c r="BA836" s="1611">
        <f t="shared" si="445"/>
        <v>0</v>
      </c>
      <c r="BB836" s="1611">
        <f t="shared" si="446"/>
        <v>0</v>
      </c>
      <c r="BC836" s="1611">
        <f t="shared" si="447"/>
        <v>0</v>
      </c>
      <c r="BD836" s="1611">
        <f t="shared" si="448"/>
        <v>0</v>
      </c>
      <c r="BE836" s="1611">
        <f t="shared" si="449"/>
        <v>0</v>
      </c>
      <c r="BF836" s="1611">
        <f t="shared" si="450"/>
        <v>0</v>
      </c>
      <c r="BG836" s="1611">
        <f t="shared" si="460"/>
        <v>0</v>
      </c>
      <c r="BH836" s="1611" t="str">
        <f t="shared" si="461"/>
        <v/>
      </c>
      <c r="BI836" s="1611" t="str">
        <f t="shared" si="462"/>
        <v/>
      </c>
      <c r="BJ836" s="1611" t="str">
        <f t="shared" si="451"/>
        <v/>
      </c>
      <c r="BK836" s="1611" t="str">
        <f t="shared" si="452"/>
        <v/>
      </c>
      <c r="BL836" s="1611" t="str">
        <f t="shared" ca="1" si="453"/>
        <v/>
      </c>
      <c r="BM836" s="1611" t="str">
        <f t="shared" si="463"/>
        <v/>
      </c>
      <c r="BN836" s="1611" t="str">
        <f t="shared" si="454"/>
        <v/>
      </c>
      <c r="BO836" s="1611" t="str">
        <f t="shared" si="455"/>
        <v/>
      </c>
      <c r="BP836" s="1611" t="str">
        <f t="shared" si="464"/>
        <v/>
      </c>
      <c r="BQ836" s="1611" t="str">
        <f t="shared" si="465"/>
        <v/>
      </c>
      <c r="BR836" s="1611" t="str">
        <f t="shared" si="466"/>
        <v/>
      </c>
      <c r="BS836" s="1611" t="str">
        <f t="shared" si="467"/>
        <v/>
      </c>
      <c r="BT836" s="1611" t="str">
        <f t="shared" si="468"/>
        <v/>
      </c>
      <c r="BU836" s="1731">
        <f t="shared" ca="1" si="469"/>
        <v>0</v>
      </c>
      <c r="BV836" s="1594"/>
      <c r="BW836" s="1594"/>
      <c r="BX836" s="1594"/>
      <c r="BY836" s="1594"/>
      <c r="BZ836" s="1594"/>
      <c r="CA836" s="1594"/>
      <c r="CB836" s="1594"/>
      <c r="CC836" s="1594"/>
      <c r="CD836" s="1594"/>
      <c r="CE836" s="1594"/>
      <c r="CF836" s="1594"/>
      <c r="CG836" s="1594"/>
      <c r="CH836" s="1594"/>
      <c r="CI836" s="1594"/>
      <c r="CJ836" s="1594"/>
      <c r="CK836" s="1594"/>
      <c r="CL836" s="1594"/>
      <c r="CM836" s="1594"/>
      <c r="CN836" s="1594"/>
      <c r="CO836" s="1594"/>
      <c r="CP836" s="1594"/>
      <c r="CQ836" s="1594"/>
      <c r="CR836" s="1594"/>
      <c r="CS836" s="1594"/>
      <c r="CT836" s="1594"/>
      <c r="CU836" s="1594"/>
      <c r="CV836" s="1594"/>
      <c r="CW836" s="1594"/>
      <c r="CX836" s="1594"/>
      <c r="CY836" s="1594"/>
      <c r="CZ836" s="1594"/>
      <c r="DA836" s="1594"/>
      <c r="DB836" s="1594"/>
      <c r="DC836" s="1594"/>
      <c r="DD836" s="1594"/>
      <c r="DE836" s="1594"/>
      <c r="DF836" s="1594"/>
      <c r="DG836" s="1594"/>
      <c r="DH836" s="1594"/>
      <c r="DI836" s="1594"/>
      <c r="DJ836" s="1594"/>
      <c r="DK836" s="1594"/>
      <c r="DL836" s="1594"/>
      <c r="DM836" s="1594"/>
      <c r="DN836" s="1594"/>
      <c r="DO836" s="1594"/>
      <c r="DP836" s="1594"/>
      <c r="DQ836" s="1594"/>
      <c r="DR836" s="1594"/>
      <c r="DS836" s="1594"/>
      <c r="DT836" s="1594"/>
      <c r="DU836" s="1594"/>
      <c r="DV836" s="1594"/>
      <c r="DW836" s="1594"/>
      <c r="DX836" s="1594"/>
      <c r="DY836" s="1594"/>
      <c r="DZ836" s="1594"/>
      <c r="EA836" s="1594"/>
      <c r="EB836" s="1594"/>
      <c r="EC836" s="1594"/>
      <c r="ED836" s="1594"/>
      <c r="EE836" s="1594"/>
      <c r="EF836" s="1594"/>
      <c r="EG836" s="1594"/>
      <c r="EH836" s="1594"/>
      <c r="EI836" s="1594"/>
      <c r="EJ836" s="1594"/>
      <c r="EK836" s="1594"/>
      <c r="EL836" s="1594"/>
      <c r="EM836" s="1594"/>
      <c r="EN836" s="1594"/>
      <c r="EO836" s="1594"/>
      <c r="EP836" s="1594"/>
      <c r="EQ836" s="1594"/>
      <c r="ER836" s="1594"/>
      <c r="ES836" s="1594"/>
    </row>
    <row r="837" spans="1:149" s="1595" customFormat="1" ht="12.5">
      <c r="A837" s="1644" t="str">
        <f t="shared" si="456"/>
        <v>Organisation</v>
      </c>
      <c r="B837" s="1758"/>
      <c r="C837" s="1671"/>
      <c r="D837" s="1655"/>
      <c r="E837" s="1769"/>
      <c r="F837" s="1592"/>
      <c r="G837" s="1714">
        <f t="shared" si="457"/>
        <v>0</v>
      </c>
      <c r="H837" s="1645"/>
      <c r="I837" s="1714">
        <f t="shared" si="458"/>
        <v>0</v>
      </c>
      <c r="J837" s="1657"/>
      <c r="K837" s="1657"/>
      <c r="L837" s="1592"/>
      <c r="M837" s="1597"/>
      <c r="N837" s="1597"/>
      <c r="O837" s="1646"/>
      <c r="P837" s="1647"/>
      <c r="Q837" s="1647"/>
      <c r="R837" s="1648"/>
      <c r="S837" s="1603"/>
      <c r="T837" s="1649"/>
      <c r="U837" s="1649"/>
      <c r="V837" s="1649"/>
      <c r="W837" s="1649"/>
      <c r="X837" s="1649"/>
      <c r="Y837" s="1649"/>
      <c r="Z837" s="1649"/>
      <c r="AA837" s="1649"/>
      <c r="AB837" s="1649"/>
      <c r="AC837" s="1649"/>
      <c r="AD837" s="1649"/>
      <c r="AE837" s="1649"/>
      <c r="AF837" s="1610">
        <f t="shared" si="437"/>
        <v>0</v>
      </c>
      <c r="AG837" s="1649"/>
      <c r="AH837" s="1649"/>
      <c r="AI837" s="1649"/>
      <c r="AJ837" s="1649"/>
      <c r="AK837" s="1649"/>
      <c r="AL837" s="1649"/>
      <c r="AM837" s="1649"/>
      <c r="AN837" s="1649"/>
      <c r="AO837" s="1649"/>
      <c r="AP837" s="1649"/>
      <c r="AQ837" s="1649"/>
      <c r="AR837" s="1709"/>
      <c r="AS837" s="1779">
        <f t="shared" si="438"/>
        <v>0</v>
      </c>
      <c r="AT837" s="1711">
        <f t="shared" si="459"/>
        <v>0</v>
      </c>
      <c r="AU837" s="1611">
        <f t="shared" si="439"/>
        <v>0</v>
      </c>
      <c r="AV837" s="1611">
        <f t="shared" si="440"/>
        <v>0</v>
      </c>
      <c r="AW837" s="1611">
        <f t="shared" si="441"/>
        <v>0</v>
      </c>
      <c r="AX837" s="1611">
        <f t="shared" si="442"/>
        <v>0</v>
      </c>
      <c r="AY837" s="1611">
        <f t="shared" si="443"/>
        <v>0</v>
      </c>
      <c r="AZ837" s="1611">
        <f t="shared" si="444"/>
        <v>0</v>
      </c>
      <c r="BA837" s="1611">
        <f t="shared" si="445"/>
        <v>0</v>
      </c>
      <c r="BB837" s="1611">
        <f t="shared" si="446"/>
        <v>0</v>
      </c>
      <c r="BC837" s="1611">
        <f t="shared" si="447"/>
        <v>0</v>
      </c>
      <c r="BD837" s="1611">
        <f t="shared" si="448"/>
        <v>0</v>
      </c>
      <c r="BE837" s="1611">
        <f t="shared" si="449"/>
        <v>0</v>
      </c>
      <c r="BF837" s="1611">
        <f t="shared" si="450"/>
        <v>0</v>
      </c>
      <c r="BG837" s="1611">
        <f t="shared" si="460"/>
        <v>0</v>
      </c>
      <c r="BH837" s="1611" t="str">
        <f t="shared" si="461"/>
        <v/>
      </c>
      <c r="BI837" s="1611" t="str">
        <f t="shared" si="462"/>
        <v/>
      </c>
      <c r="BJ837" s="1611" t="str">
        <f t="shared" si="451"/>
        <v/>
      </c>
      <c r="BK837" s="1611" t="str">
        <f t="shared" si="452"/>
        <v/>
      </c>
      <c r="BL837" s="1611" t="str">
        <f t="shared" ca="1" si="453"/>
        <v/>
      </c>
      <c r="BM837" s="1611" t="str">
        <f t="shared" si="463"/>
        <v/>
      </c>
      <c r="BN837" s="1611" t="str">
        <f t="shared" si="454"/>
        <v/>
      </c>
      <c r="BO837" s="1611" t="str">
        <f t="shared" si="455"/>
        <v/>
      </c>
      <c r="BP837" s="1611" t="str">
        <f t="shared" si="464"/>
        <v/>
      </c>
      <c r="BQ837" s="1611" t="str">
        <f t="shared" si="465"/>
        <v/>
      </c>
      <c r="BR837" s="1611" t="str">
        <f t="shared" si="466"/>
        <v/>
      </c>
      <c r="BS837" s="1611" t="str">
        <f t="shared" si="467"/>
        <v/>
      </c>
      <c r="BT837" s="1611" t="str">
        <f t="shared" si="468"/>
        <v/>
      </c>
      <c r="BU837" s="1731">
        <f t="shared" ca="1" si="469"/>
        <v>0</v>
      </c>
      <c r="BV837" s="1594"/>
      <c r="BW837" s="1594"/>
      <c r="BX837" s="1594"/>
      <c r="BY837" s="1594"/>
      <c r="BZ837" s="1594"/>
      <c r="CA837" s="1594"/>
      <c r="CB837" s="1594"/>
      <c r="CC837" s="1594"/>
      <c r="CD837" s="1594"/>
      <c r="CE837" s="1594"/>
      <c r="CF837" s="1594"/>
      <c r="CG837" s="1594"/>
      <c r="CH837" s="1594"/>
      <c r="CI837" s="1594"/>
      <c r="CJ837" s="1594"/>
      <c r="CK837" s="1594"/>
      <c r="CL837" s="1594"/>
      <c r="CM837" s="1594"/>
      <c r="CN837" s="1594"/>
      <c r="CO837" s="1594"/>
      <c r="CP837" s="1594"/>
      <c r="CQ837" s="1594"/>
      <c r="CR837" s="1594"/>
      <c r="CS837" s="1594"/>
      <c r="CT837" s="1594"/>
      <c r="CU837" s="1594"/>
      <c r="CV837" s="1594"/>
      <c r="CW837" s="1594"/>
      <c r="CX837" s="1594"/>
      <c r="CY837" s="1594"/>
      <c r="CZ837" s="1594"/>
      <c r="DA837" s="1594"/>
      <c r="DB837" s="1594"/>
      <c r="DC837" s="1594"/>
      <c r="DD837" s="1594"/>
      <c r="DE837" s="1594"/>
      <c r="DF837" s="1594"/>
      <c r="DG837" s="1594"/>
      <c r="DH837" s="1594"/>
      <c r="DI837" s="1594"/>
      <c r="DJ837" s="1594"/>
      <c r="DK837" s="1594"/>
      <c r="DL837" s="1594"/>
      <c r="DM837" s="1594"/>
      <c r="DN837" s="1594"/>
      <c r="DO837" s="1594"/>
      <c r="DP837" s="1594"/>
      <c r="DQ837" s="1594"/>
      <c r="DR837" s="1594"/>
      <c r="DS837" s="1594"/>
      <c r="DT837" s="1594"/>
      <c r="DU837" s="1594"/>
      <c r="DV837" s="1594"/>
      <c r="DW837" s="1594"/>
      <c r="DX837" s="1594"/>
      <c r="DY837" s="1594"/>
      <c r="DZ837" s="1594"/>
      <c r="EA837" s="1594"/>
      <c r="EB837" s="1594"/>
      <c r="EC837" s="1594"/>
      <c r="ED837" s="1594"/>
      <c r="EE837" s="1594"/>
      <c r="EF837" s="1594"/>
      <c r="EG837" s="1594"/>
      <c r="EH837" s="1594"/>
      <c r="EI837" s="1594"/>
      <c r="EJ837" s="1594"/>
      <c r="EK837" s="1594"/>
      <c r="EL837" s="1594"/>
      <c r="EM837" s="1594"/>
      <c r="EN837" s="1594"/>
      <c r="EO837" s="1594"/>
      <c r="EP837" s="1594"/>
      <c r="EQ837" s="1594"/>
      <c r="ER837" s="1594"/>
      <c r="ES837" s="1594"/>
    </row>
    <row r="838" spans="1:149" s="1595" customFormat="1" ht="12.5">
      <c r="A838" s="1644" t="str">
        <f t="shared" si="456"/>
        <v>Organisation</v>
      </c>
      <c r="B838" s="1758"/>
      <c r="C838" s="1671"/>
      <c r="D838" s="1655"/>
      <c r="E838" s="1769"/>
      <c r="F838" s="1592"/>
      <c r="G838" s="1714">
        <f t="shared" si="457"/>
        <v>0</v>
      </c>
      <c r="H838" s="1645"/>
      <c r="I838" s="1714">
        <f t="shared" si="458"/>
        <v>0</v>
      </c>
      <c r="J838" s="1657"/>
      <c r="K838" s="1657"/>
      <c r="L838" s="1592"/>
      <c r="M838" s="1597"/>
      <c r="N838" s="1597"/>
      <c r="O838" s="1646"/>
      <c r="P838" s="1647"/>
      <c r="Q838" s="1647"/>
      <c r="R838" s="1648"/>
      <c r="S838" s="1603"/>
      <c r="T838" s="1649"/>
      <c r="U838" s="1649"/>
      <c r="V838" s="1649"/>
      <c r="W838" s="1649"/>
      <c r="X838" s="1649"/>
      <c r="Y838" s="1649"/>
      <c r="Z838" s="1649"/>
      <c r="AA838" s="1649"/>
      <c r="AB838" s="1649"/>
      <c r="AC838" s="1649"/>
      <c r="AD838" s="1649"/>
      <c r="AE838" s="1649"/>
      <c r="AF838" s="1610">
        <f t="shared" si="437"/>
        <v>0</v>
      </c>
      <c r="AG838" s="1649"/>
      <c r="AH838" s="1649"/>
      <c r="AI838" s="1649"/>
      <c r="AJ838" s="1649"/>
      <c r="AK838" s="1649"/>
      <c r="AL838" s="1649"/>
      <c r="AM838" s="1649"/>
      <c r="AN838" s="1649"/>
      <c r="AO838" s="1649"/>
      <c r="AP838" s="1649"/>
      <c r="AQ838" s="1649"/>
      <c r="AR838" s="1709"/>
      <c r="AS838" s="1779">
        <f t="shared" si="438"/>
        <v>0</v>
      </c>
      <c r="AT838" s="1711">
        <f t="shared" si="459"/>
        <v>0</v>
      </c>
      <c r="AU838" s="1611">
        <f t="shared" si="439"/>
        <v>0</v>
      </c>
      <c r="AV838" s="1611">
        <f t="shared" si="440"/>
        <v>0</v>
      </c>
      <c r="AW838" s="1611">
        <f t="shared" si="441"/>
        <v>0</v>
      </c>
      <c r="AX838" s="1611">
        <f t="shared" si="442"/>
        <v>0</v>
      </c>
      <c r="AY838" s="1611">
        <f t="shared" si="443"/>
        <v>0</v>
      </c>
      <c r="AZ838" s="1611">
        <f t="shared" si="444"/>
        <v>0</v>
      </c>
      <c r="BA838" s="1611">
        <f t="shared" si="445"/>
        <v>0</v>
      </c>
      <c r="BB838" s="1611">
        <f t="shared" si="446"/>
        <v>0</v>
      </c>
      <c r="BC838" s="1611">
        <f t="shared" si="447"/>
        <v>0</v>
      </c>
      <c r="BD838" s="1611">
        <f t="shared" si="448"/>
        <v>0</v>
      </c>
      <c r="BE838" s="1611">
        <f t="shared" si="449"/>
        <v>0</v>
      </c>
      <c r="BF838" s="1611">
        <f t="shared" si="450"/>
        <v>0</v>
      </c>
      <c r="BG838" s="1611">
        <f t="shared" si="460"/>
        <v>0</v>
      </c>
      <c r="BH838" s="1611" t="str">
        <f t="shared" si="461"/>
        <v/>
      </c>
      <c r="BI838" s="1611" t="str">
        <f t="shared" si="462"/>
        <v/>
      </c>
      <c r="BJ838" s="1611" t="str">
        <f t="shared" si="451"/>
        <v/>
      </c>
      <c r="BK838" s="1611" t="str">
        <f t="shared" si="452"/>
        <v/>
      </c>
      <c r="BL838" s="1611" t="str">
        <f t="shared" ca="1" si="453"/>
        <v/>
      </c>
      <c r="BM838" s="1611" t="str">
        <f t="shared" si="463"/>
        <v/>
      </c>
      <c r="BN838" s="1611" t="str">
        <f t="shared" si="454"/>
        <v/>
      </c>
      <c r="BO838" s="1611" t="str">
        <f t="shared" si="455"/>
        <v/>
      </c>
      <c r="BP838" s="1611" t="str">
        <f t="shared" si="464"/>
        <v/>
      </c>
      <c r="BQ838" s="1611" t="str">
        <f t="shared" si="465"/>
        <v/>
      </c>
      <c r="BR838" s="1611" t="str">
        <f t="shared" si="466"/>
        <v/>
      </c>
      <c r="BS838" s="1611" t="str">
        <f t="shared" si="467"/>
        <v/>
      </c>
      <c r="BT838" s="1611" t="str">
        <f t="shared" si="468"/>
        <v/>
      </c>
      <c r="BU838" s="1731">
        <f t="shared" ca="1" si="469"/>
        <v>0</v>
      </c>
      <c r="BV838" s="1594"/>
      <c r="BW838" s="1594"/>
      <c r="BX838" s="1594"/>
      <c r="BY838" s="1594"/>
      <c r="BZ838" s="1594"/>
      <c r="CA838" s="1594"/>
      <c r="CB838" s="1594"/>
      <c r="CC838" s="1594"/>
      <c r="CD838" s="1594"/>
      <c r="CE838" s="1594"/>
      <c r="CF838" s="1594"/>
      <c r="CG838" s="1594"/>
      <c r="CH838" s="1594"/>
      <c r="CI838" s="1594"/>
      <c r="CJ838" s="1594"/>
      <c r="CK838" s="1594"/>
      <c r="CL838" s="1594"/>
      <c r="CM838" s="1594"/>
      <c r="CN838" s="1594"/>
      <c r="CO838" s="1594"/>
      <c r="CP838" s="1594"/>
      <c r="CQ838" s="1594"/>
      <c r="CR838" s="1594"/>
      <c r="CS838" s="1594"/>
      <c r="CT838" s="1594"/>
      <c r="CU838" s="1594"/>
      <c r="CV838" s="1594"/>
      <c r="CW838" s="1594"/>
      <c r="CX838" s="1594"/>
      <c r="CY838" s="1594"/>
      <c r="CZ838" s="1594"/>
      <c r="DA838" s="1594"/>
      <c r="DB838" s="1594"/>
      <c r="DC838" s="1594"/>
      <c r="DD838" s="1594"/>
      <c r="DE838" s="1594"/>
      <c r="DF838" s="1594"/>
      <c r="DG838" s="1594"/>
      <c r="DH838" s="1594"/>
      <c r="DI838" s="1594"/>
      <c r="DJ838" s="1594"/>
      <c r="DK838" s="1594"/>
      <c r="DL838" s="1594"/>
      <c r="DM838" s="1594"/>
      <c r="DN838" s="1594"/>
      <c r="DO838" s="1594"/>
      <c r="DP838" s="1594"/>
      <c r="DQ838" s="1594"/>
      <c r="DR838" s="1594"/>
      <c r="DS838" s="1594"/>
      <c r="DT838" s="1594"/>
      <c r="DU838" s="1594"/>
      <c r="DV838" s="1594"/>
      <c r="DW838" s="1594"/>
      <c r="DX838" s="1594"/>
      <c r="DY838" s="1594"/>
      <c r="DZ838" s="1594"/>
      <c r="EA838" s="1594"/>
      <c r="EB838" s="1594"/>
      <c r="EC838" s="1594"/>
      <c r="ED838" s="1594"/>
      <c r="EE838" s="1594"/>
      <c r="EF838" s="1594"/>
      <c r="EG838" s="1594"/>
      <c r="EH838" s="1594"/>
      <c r="EI838" s="1594"/>
      <c r="EJ838" s="1594"/>
      <c r="EK838" s="1594"/>
      <c r="EL838" s="1594"/>
      <c r="EM838" s="1594"/>
      <c r="EN838" s="1594"/>
      <c r="EO838" s="1594"/>
      <c r="EP838" s="1594"/>
      <c r="EQ838" s="1594"/>
      <c r="ER838" s="1594"/>
      <c r="ES838" s="1594"/>
    </row>
    <row r="839" spans="1:149" s="1595" customFormat="1" ht="12.5">
      <c r="A839" s="1644" t="str">
        <f t="shared" si="456"/>
        <v>Organisation</v>
      </c>
      <c r="B839" s="1758"/>
      <c r="C839" s="1671"/>
      <c r="D839" s="1655"/>
      <c r="E839" s="1769"/>
      <c r="F839" s="1592"/>
      <c r="G839" s="1714">
        <f t="shared" si="457"/>
        <v>0</v>
      </c>
      <c r="H839" s="1645"/>
      <c r="I839" s="1714">
        <f t="shared" si="458"/>
        <v>0</v>
      </c>
      <c r="J839" s="1656"/>
      <c r="K839" s="1656"/>
      <c r="L839" s="1592"/>
      <c r="M839" s="1597"/>
      <c r="N839" s="1597"/>
      <c r="O839" s="1646"/>
      <c r="P839" s="1647"/>
      <c r="Q839" s="1647"/>
      <c r="R839" s="1648"/>
      <c r="S839" s="1603"/>
      <c r="T839" s="1649"/>
      <c r="U839" s="1649"/>
      <c r="V839" s="1649"/>
      <c r="W839" s="1649"/>
      <c r="X839" s="1649"/>
      <c r="Y839" s="1649"/>
      <c r="Z839" s="1649"/>
      <c r="AA839" s="1649"/>
      <c r="AB839" s="1649"/>
      <c r="AC839" s="1649"/>
      <c r="AD839" s="1649"/>
      <c r="AE839" s="1649"/>
      <c r="AF839" s="1610">
        <f t="shared" si="437"/>
        <v>0</v>
      </c>
      <c r="AG839" s="1649"/>
      <c r="AH839" s="1649"/>
      <c r="AI839" s="1649"/>
      <c r="AJ839" s="1649"/>
      <c r="AK839" s="1649"/>
      <c r="AL839" s="1649"/>
      <c r="AM839" s="1649"/>
      <c r="AN839" s="1649"/>
      <c r="AO839" s="1649"/>
      <c r="AP839" s="1649"/>
      <c r="AQ839" s="1649"/>
      <c r="AR839" s="1709"/>
      <c r="AS839" s="1779">
        <f t="shared" si="438"/>
        <v>0</v>
      </c>
      <c r="AT839" s="1711">
        <f t="shared" si="459"/>
        <v>0</v>
      </c>
      <c r="AU839" s="1611">
        <f t="shared" si="439"/>
        <v>0</v>
      </c>
      <c r="AV839" s="1611">
        <f t="shared" si="440"/>
        <v>0</v>
      </c>
      <c r="AW839" s="1611">
        <f t="shared" si="441"/>
        <v>0</v>
      </c>
      <c r="AX839" s="1611">
        <f t="shared" si="442"/>
        <v>0</v>
      </c>
      <c r="AY839" s="1611">
        <f t="shared" si="443"/>
        <v>0</v>
      </c>
      <c r="AZ839" s="1611">
        <f t="shared" si="444"/>
        <v>0</v>
      </c>
      <c r="BA839" s="1611">
        <f t="shared" si="445"/>
        <v>0</v>
      </c>
      <c r="BB839" s="1611">
        <f t="shared" si="446"/>
        <v>0</v>
      </c>
      <c r="BC839" s="1611">
        <f t="shared" si="447"/>
        <v>0</v>
      </c>
      <c r="BD839" s="1611">
        <f t="shared" si="448"/>
        <v>0</v>
      </c>
      <c r="BE839" s="1611">
        <f t="shared" si="449"/>
        <v>0</v>
      </c>
      <c r="BF839" s="1611">
        <f t="shared" si="450"/>
        <v>0</v>
      </c>
      <c r="BG839" s="1611">
        <f t="shared" si="460"/>
        <v>0</v>
      </c>
      <c r="BH839" s="1611" t="str">
        <f t="shared" si="461"/>
        <v/>
      </c>
      <c r="BI839" s="1611" t="str">
        <f t="shared" si="462"/>
        <v/>
      </c>
      <c r="BJ839" s="1611" t="str">
        <f t="shared" si="451"/>
        <v/>
      </c>
      <c r="BK839" s="1611" t="str">
        <f t="shared" si="452"/>
        <v/>
      </c>
      <c r="BL839" s="1611" t="str">
        <f t="shared" ca="1" si="453"/>
        <v/>
      </c>
      <c r="BM839" s="1611" t="str">
        <f t="shared" si="463"/>
        <v/>
      </c>
      <c r="BN839" s="1611" t="str">
        <f t="shared" si="454"/>
        <v/>
      </c>
      <c r="BO839" s="1611" t="str">
        <f t="shared" si="455"/>
        <v/>
      </c>
      <c r="BP839" s="1611" t="str">
        <f t="shared" si="464"/>
        <v/>
      </c>
      <c r="BQ839" s="1611" t="str">
        <f t="shared" si="465"/>
        <v/>
      </c>
      <c r="BR839" s="1611" t="str">
        <f t="shared" si="466"/>
        <v/>
      </c>
      <c r="BS839" s="1611" t="str">
        <f t="shared" si="467"/>
        <v/>
      </c>
      <c r="BT839" s="1611" t="str">
        <f t="shared" si="468"/>
        <v/>
      </c>
      <c r="BU839" s="1731">
        <f t="shared" ca="1" si="469"/>
        <v>0</v>
      </c>
      <c r="BV839" s="1594"/>
      <c r="BW839" s="1594"/>
      <c r="BX839" s="1594"/>
      <c r="BY839" s="1594"/>
      <c r="BZ839" s="1594"/>
      <c r="CA839" s="1594"/>
      <c r="CB839" s="1594"/>
      <c r="CC839" s="1594"/>
      <c r="CD839" s="1594"/>
      <c r="CE839" s="1594"/>
      <c r="CF839" s="1594"/>
      <c r="CG839" s="1594"/>
      <c r="CH839" s="1594"/>
      <c r="CI839" s="1594"/>
      <c r="CJ839" s="1594"/>
      <c r="CK839" s="1594"/>
      <c r="CL839" s="1594"/>
      <c r="CM839" s="1594"/>
      <c r="CN839" s="1594"/>
      <c r="CO839" s="1594"/>
      <c r="CP839" s="1594"/>
      <c r="CQ839" s="1594"/>
      <c r="CR839" s="1594"/>
      <c r="CS839" s="1594"/>
      <c r="CT839" s="1594"/>
      <c r="CU839" s="1594"/>
      <c r="CV839" s="1594"/>
      <c r="CW839" s="1594"/>
      <c r="CX839" s="1594"/>
      <c r="CY839" s="1594"/>
      <c r="CZ839" s="1594"/>
      <c r="DA839" s="1594"/>
      <c r="DB839" s="1594"/>
      <c r="DC839" s="1594"/>
      <c r="DD839" s="1594"/>
      <c r="DE839" s="1594"/>
      <c r="DF839" s="1594"/>
      <c r="DG839" s="1594"/>
      <c r="DH839" s="1594"/>
      <c r="DI839" s="1594"/>
      <c r="DJ839" s="1594"/>
      <c r="DK839" s="1594"/>
      <c r="DL839" s="1594"/>
      <c r="DM839" s="1594"/>
      <c r="DN839" s="1594"/>
      <c r="DO839" s="1594"/>
      <c r="DP839" s="1594"/>
      <c r="DQ839" s="1594"/>
      <c r="DR839" s="1594"/>
      <c r="DS839" s="1594"/>
      <c r="DT839" s="1594"/>
      <c r="DU839" s="1594"/>
      <c r="DV839" s="1594"/>
      <c r="DW839" s="1594"/>
      <c r="DX839" s="1594"/>
      <c r="DY839" s="1594"/>
      <c r="DZ839" s="1594"/>
      <c r="EA839" s="1594"/>
      <c r="EB839" s="1594"/>
      <c r="EC839" s="1594"/>
      <c r="ED839" s="1594"/>
      <c r="EE839" s="1594"/>
      <c r="EF839" s="1594"/>
      <c r="EG839" s="1594"/>
      <c r="EH839" s="1594"/>
      <c r="EI839" s="1594"/>
      <c r="EJ839" s="1594"/>
      <c r="EK839" s="1594"/>
      <c r="EL839" s="1594"/>
      <c r="EM839" s="1594"/>
      <c r="EN839" s="1594"/>
      <c r="EO839" s="1594"/>
      <c r="EP839" s="1594"/>
      <c r="EQ839" s="1594"/>
      <c r="ER839" s="1594"/>
      <c r="ES839" s="1594"/>
    </row>
    <row r="840" spans="1:149" s="1595" customFormat="1" ht="12.5">
      <c r="A840" s="1644" t="str">
        <f t="shared" si="456"/>
        <v>Organisation</v>
      </c>
      <c r="B840" s="1758"/>
      <c r="C840" s="1671"/>
      <c r="D840" s="1655"/>
      <c r="E840" s="1769"/>
      <c r="F840" s="1592"/>
      <c r="G840" s="1714">
        <f t="shared" si="457"/>
        <v>0</v>
      </c>
      <c r="H840" s="1645"/>
      <c r="I840" s="1714">
        <f t="shared" si="458"/>
        <v>0</v>
      </c>
      <c r="J840" s="1657"/>
      <c r="K840" s="1657"/>
      <c r="L840" s="1592"/>
      <c r="M840" s="1597"/>
      <c r="N840" s="1597"/>
      <c r="O840" s="1646"/>
      <c r="P840" s="1647"/>
      <c r="Q840" s="1647"/>
      <c r="R840" s="1648"/>
      <c r="S840" s="1603"/>
      <c r="T840" s="1649"/>
      <c r="U840" s="1649"/>
      <c r="V840" s="1649"/>
      <c r="W840" s="1649"/>
      <c r="X840" s="1649"/>
      <c r="Y840" s="1649"/>
      <c r="Z840" s="1649"/>
      <c r="AA840" s="1649"/>
      <c r="AB840" s="1649"/>
      <c r="AC840" s="1649"/>
      <c r="AD840" s="1649"/>
      <c r="AE840" s="1649"/>
      <c r="AF840" s="1610">
        <f t="shared" si="437"/>
        <v>0</v>
      </c>
      <c r="AG840" s="1649"/>
      <c r="AH840" s="1649"/>
      <c r="AI840" s="1649"/>
      <c r="AJ840" s="1649"/>
      <c r="AK840" s="1649"/>
      <c r="AL840" s="1649"/>
      <c r="AM840" s="1649"/>
      <c r="AN840" s="1649"/>
      <c r="AO840" s="1649"/>
      <c r="AP840" s="1649"/>
      <c r="AQ840" s="1649"/>
      <c r="AR840" s="1709"/>
      <c r="AS840" s="1779">
        <f t="shared" si="438"/>
        <v>0</v>
      </c>
      <c r="AT840" s="1711">
        <f t="shared" si="459"/>
        <v>0</v>
      </c>
      <c r="AU840" s="1611">
        <f t="shared" si="439"/>
        <v>0</v>
      </c>
      <c r="AV840" s="1611">
        <f t="shared" si="440"/>
        <v>0</v>
      </c>
      <c r="AW840" s="1611">
        <f t="shared" si="441"/>
        <v>0</v>
      </c>
      <c r="AX840" s="1611">
        <f t="shared" si="442"/>
        <v>0</v>
      </c>
      <c r="AY840" s="1611">
        <f t="shared" si="443"/>
        <v>0</v>
      </c>
      <c r="AZ840" s="1611">
        <f t="shared" si="444"/>
        <v>0</v>
      </c>
      <c r="BA840" s="1611">
        <f t="shared" si="445"/>
        <v>0</v>
      </c>
      <c r="BB840" s="1611">
        <f t="shared" si="446"/>
        <v>0</v>
      </c>
      <c r="BC840" s="1611">
        <f t="shared" si="447"/>
        <v>0</v>
      </c>
      <c r="BD840" s="1611">
        <f t="shared" si="448"/>
        <v>0</v>
      </c>
      <c r="BE840" s="1611">
        <f t="shared" si="449"/>
        <v>0</v>
      </c>
      <c r="BF840" s="1611">
        <f t="shared" si="450"/>
        <v>0</v>
      </c>
      <c r="BG840" s="1611">
        <f t="shared" si="460"/>
        <v>0</v>
      </c>
      <c r="BH840" s="1611" t="str">
        <f t="shared" si="461"/>
        <v/>
      </c>
      <c r="BI840" s="1611" t="str">
        <f t="shared" si="462"/>
        <v/>
      </c>
      <c r="BJ840" s="1611" t="str">
        <f t="shared" si="451"/>
        <v/>
      </c>
      <c r="BK840" s="1611" t="str">
        <f t="shared" si="452"/>
        <v/>
      </c>
      <c r="BL840" s="1611" t="str">
        <f t="shared" ca="1" si="453"/>
        <v/>
      </c>
      <c r="BM840" s="1611" t="str">
        <f t="shared" si="463"/>
        <v/>
      </c>
      <c r="BN840" s="1611" t="str">
        <f t="shared" si="454"/>
        <v/>
      </c>
      <c r="BO840" s="1611" t="str">
        <f t="shared" si="455"/>
        <v/>
      </c>
      <c r="BP840" s="1611" t="str">
        <f t="shared" si="464"/>
        <v/>
      </c>
      <c r="BQ840" s="1611" t="str">
        <f t="shared" si="465"/>
        <v/>
      </c>
      <c r="BR840" s="1611" t="str">
        <f t="shared" si="466"/>
        <v/>
      </c>
      <c r="BS840" s="1611" t="str">
        <f t="shared" si="467"/>
        <v/>
      </c>
      <c r="BT840" s="1611" t="str">
        <f t="shared" si="468"/>
        <v/>
      </c>
      <c r="BU840" s="1731">
        <f t="shared" ca="1" si="469"/>
        <v>0</v>
      </c>
      <c r="BV840" s="1594"/>
      <c r="BW840" s="1594"/>
      <c r="BX840" s="1594"/>
      <c r="BY840" s="1594"/>
      <c r="BZ840" s="1594"/>
      <c r="CA840" s="1594"/>
      <c r="CB840" s="1594"/>
      <c r="CC840" s="1594"/>
      <c r="CD840" s="1594"/>
      <c r="CE840" s="1594"/>
      <c r="CF840" s="1594"/>
      <c r="CG840" s="1594"/>
      <c r="CH840" s="1594"/>
      <c r="CI840" s="1594"/>
      <c r="CJ840" s="1594"/>
      <c r="CK840" s="1594"/>
      <c r="CL840" s="1594"/>
      <c r="CM840" s="1594"/>
      <c r="CN840" s="1594"/>
      <c r="CO840" s="1594"/>
      <c r="CP840" s="1594"/>
      <c r="CQ840" s="1594"/>
      <c r="CR840" s="1594"/>
      <c r="CS840" s="1594"/>
      <c r="CT840" s="1594"/>
      <c r="CU840" s="1594"/>
      <c r="CV840" s="1594"/>
      <c r="CW840" s="1594"/>
      <c r="CX840" s="1594"/>
      <c r="CY840" s="1594"/>
      <c r="CZ840" s="1594"/>
      <c r="DA840" s="1594"/>
      <c r="DB840" s="1594"/>
      <c r="DC840" s="1594"/>
      <c r="DD840" s="1594"/>
      <c r="DE840" s="1594"/>
      <c r="DF840" s="1594"/>
      <c r="DG840" s="1594"/>
      <c r="DH840" s="1594"/>
      <c r="DI840" s="1594"/>
      <c r="DJ840" s="1594"/>
      <c r="DK840" s="1594"/>
      <c r="DL840" s="1594"/>
      <c r="DM840" s="1594"/>
      <c r="DN840" s="1594"/>
      <c r="DO840" s="1594"/>
      <c r="DP840" s="1594"/>
      <c r="DQ840" s="1594"/>
      <c r="DR840" s="1594"/>
      <c r="DS840" s="1594"/>
      <c r="DT840" s="1594"/>
      <c r="DU840" s="1594"/>
      <c r="DV840" s="1594"/>
      <c r="DW840" s="1594"/>
      <c r="DX840" s="1594"/>
      <c r="DY840" s="1594"/>
      <c r="DZ840" s="1594"/>
      <c r="EA840" s="1594"/>
      <c r="EB840" s="1594"/>
      <c r="EC840" s="1594"/>
      <c r="ED840" s="1594"/>
      <c r="EE840" s="1594"/>
      <c r="EF840" s="1594"/>
      <c r="EG840" s="1594"/>
      <c r="EH840" s="1594"/>
      <c r="EI840" s="1594"/>
      <c r="EJ840" s="1594"/>
      <c r="EK840" s="1594"/>
      <c r="EL840" s="1594"/>
      <c r="EM840" s="1594"/>
      <c r="EN840" s="1594"/>
      <c r="EO840" s="1594"/>
      <c r="EP840" s="1594"/>
      <c r="EQ840" s="1594"/>
      <c r="ER840" s="1594"/>
      <c r="ES840" s="1594"/>
    </row>
    <row r="841" spans="1:149" s="1595" customFormat="1" ht="12.5">
      <c r="A841" s="1644" t="str">
        <f t="shared" si="456"/>
        <v>Organisation</v>
      </c>
      <c r="B841" s="1758"/>
      <c r="C841" s="1671"/>
      <c r="D841" s="1655"/>
      <c r="E841" s="1768"/>
      <c r="F841" s="1592"/>
      <c r="G841" s="1714">
        <f t="shared" si="457"/>
        <v>0</v>
      </c>
      <c r="H841" s="1645"/>
      <c r="I841" s="1714">
        <f t="shared" si="458"/>
        <v>0</v>
      </c>
      <c r="J841" s="1656"/>
      <c r="K841" s="1656"/>
      <c r="L841" s="1592"/>
      <c r="M841" s="1597"/>
      <c r="N841" s="1597"/>
      <c r="O841" s="1646"/>
      <c r="P841" s="1647"/>
      <c r="Q841" s="1647"/>
      <c r="R841" s="1648"/>
      <c r="S841" s="1603"/>
      <c r="T841" s="1649"/>
      <c r="U841" s="1649"/>
      <c r="V841" s="1649"/>
      <c r="W841" s="1649"/>
      <c r="X841" s="1649"/>
      <c r="Y841" s="1649"/>
      <c r="Z841" s="1649"/>
      <c r="AA841" s="1649"/>
      <c r="AB841" s="1649"/>
      <c r="AC841" s="1649"/>
      <c r="AD841" s="1649"/>
      <c r="AE841" s="1649"/>
      <c r="AF841" s="1610">
        <f t="shared" si="437"/>
        <v>0</v>
      </c>
      <c r="AG841" s="1649"/>
      <c r="AH841" s="1649"/>
      <c r="AI841" s="1649"/>
      <c r="AJ841" s="1649"/>
      <c r="AK841" s="1649"/>
      <c r="AL841" s="1649"/>
      <c r="AM841" s="1649"/>
      <c r="AN841" s="1649"/>
      <c r="AO841" s="1649"/>
      <c r="AP841" s="1649"/>
      <c r="AQ841" s="1649"/>
      <c r="AR841" s="1709"/>
      <c r="AS841" s="1779">
        <f t="shared" si="438"/>
        <v>0</v>
      </c>
      <c r="AT841" s="1711">
        <f t="shared" si="459"/>
        <v>0</v>
      </c>
      <c r="AU841" s="1611">
        <f t="shared" si="439"/>
        <v>0</v>
      </c>
      <c r="AV841" s="1611">
        <f t="shared" si="440"/>
        <v>0</v>
      </c>
      <c r="AW841" s="1611">
        <f t="shared" si="441"/>
        <v>0</v>
      </c>
      <c r="AX841" s="1611">
        <f t="shared" si="442"/>
        <v>0</v>
      </c>
      <c r="AY841" s="1611">
        <f t="shared" si="443"/>
        <v>0</v>
      </c>
      <c r="AZ841" s="1611">
        <f t="shared" si="444"/>
        <v>0</v>
      </c>
      <c r="BA841" s="1611">
        <f t="shared" si="445"/>
        <v>0</v>
      </c>
      <c r="BB841" s="1611">
        <f t="shared" si="446"/>
        <v>0</v>
      </c>
      <c r="BC841" s="1611">
        <f t="shared" si="447"/>
        <v>0</v>
      </c>
      <c r="BD841" s="1611">
        <f t="shared" si="448"/>
        <v>0</v>
      </c>
      <c r="BE841" s="1611">
        <f t="shared" si="449"/>
        <v>0</v>
      </c>
      <c r="BF841" s="1611">
        <f t="shared" si="450"/>
        <v>0</v>
      </c>
      <c r="BG841" s="1611">
        <f t="shared" si="460"/>
        <v>0</v>
      </c>
      <c r="BH841" s="1611" t="str">
        <f t="shared" si="461"/>
        <v/>
      </c>
      <c r="BI841" s="1611" t="str">
        <f t="shared" si="462"/>
        <v/>
      </c>
      <c r="BJ841" s="1611" t="str">
        <f t="shared" si="451"/>
        <v/>
      </c>
      <c r="BK841" s="1611" t="str">
        <f t="shared" si="452"/>
        <v/>
      </c>
      <c r="BL841" s="1611" t="str">
        <f t="shared" ca="1" si="453"/>
        <v/>
      </c>
      <c r="BM841" s="1611" t="str">
        <f t="shared" si="463"/>
        <v/>
      </c>
      <c r="BN841" s="1611" t="str">
        <f t="shared" si="454"/>
        <v/>
      </c>
      <c r="BO841" s="1611" t="str">
        <f t="shared" si="455"/>
        <v/>
      </c>
      <c r="BP841" s="1611" t="str">
        <f t="shared" si="464"/>
        <v/>
      </c>
      <c r="BQ841" s="1611" t="str">
        <f t="shared" si="465"/>
        <v/>
      </c>
      <c r="BR841" s="1611" t="str">
        <f t="shared" si="466"/>
        <v/>
      </c>
      <c r="BS841" s="1611" t="str">
        <f t="shared" si="467"/>
        <v/>
      </c>
      <c r="BT841" s="1611" t="str">
        <f t="shared" si="468"/>
        <v/>
      </c>
      <c r="BU841" s="1731">
        <f t="shared" ca="1" si="469"/>
        <v>0</v>
      </c>
      <c r="BV841" s="1594"/>
      <c r="BW841" s="1594"/>
      <c r="BX841" s="1594"/>
      <c r="BY841" s="1594"/>
      <c r="BZ841" s="1594"/>
      <c r="CA841" s="1594"/>
      <c r="CB841" s="1594"/>
      <c r="CC841" s="1594"/>
      <c r="CD841" s="1594"/>
      <c r="CE841" s="1594"/>
      <c r="CF841" s="1594"/>
      <c r="CG841" s="1594"/>
      <c r="CH841" s="1594"/>
      <c r="CI841" s="1594"/>
      <c r="CJ841" s="1594"/>
      <c r="CK841" s="1594"/>
      <c r="CL841" s="1594"/>
      <c r="CM841" s="1594"/>
      <c r="CN841" s="1594"/>
      <c r="CO841" s="1594"/>
      <c r="CP841" s="1594"/>
      <c r="CQ841" s="1594"/>
      <c r="CR841" s="1594"/>
      <c r="CS841" s="1594"/>
      <c r="CT841" s="1594"/>
      <c r="CU841" s="1594"/>
      <c r="CV841" s="1594"/>
      <c r="CW841" s="1594"/>
      <c r="CX841" s="1594"/>
      <c r="CY841" s="1594"/>
      <c r="CZ841" s="1594"/>
      <c r="DA841" s="1594"/>
      <c r="DB841" s="1594"/>
      <c r="DC841" s="1594"/>
      <c r="DD841" s="1594"/>
      <c r="DE841" s="1594"/>
      <c r="DF841" s="1594"/>
      <c r="DG841" s="1594"/>
      <c r="DH841" s="1594"/>
      <c r="DI841" s="1594"/>
      <c r="DJ841" s="1594"/>
      <c r="DK841" s="1594"/>
      <c r="DL841" s="1594"/>
      <c r="DM841" s="1594"/>
      <c r="DN841" s="1594"/>
      <c r="DO841" s="1594"/>
      <c r="DP841" s="1594"/>
      <c r="DQ841" s="1594"/>
      <c r="DR841" s="1594"/>
      <c r="DS841" s="1594"/>
      <c r="DT841" s="1594"/>
      <c r="DU841" s="1594"/>
      <c r="DV841" s="1594"/>
      <c r="DW841" s="1594"/>
      <c r="DX841" s="1594"/>
      <c r="DY841" s="1594"/>
      <c r="DZ841" s="1594"/>
      <c r="EA841" s="1594"/>
      <c r="EB841" s="1594"/>
      <c r="EC841" s="1594"/>
      <c r="ED841" s="1594"/>
      <c r="EE841" s="1594"/>
      <c r="EF841" s="1594"/>
      <c r="EG841" s="1594"/>
      <c r="EH841" s="1594"/>
      <c r="EI841" s="1594"/>
      <c r="EJ841" s="1594"/>
      <c r="EK841" s="1594"/>
      <c r="EL841" s="1594"/>
      <c r="EM841" s="1594"/>
      <c r="EN841" s="1594"/>
      <c r="EO841" s="1594"/>
      <c r="EP841" s="1594"/>
      <c r="EQ841" s="1594"/>
      <c r="ER841" s="1594"/>
      <c r="ES841" s="1594"/>
    </row>
    <row r="842" spans="1:149" s="1595" customFormat="1" ht="12.5">
      <c r="A842" s="1644" t="str">
        <f t="shared" si="456"/>
        <v>Organisation</v>
      </c>
      <c r="B842" s="1758"/>
      <c r="C842" s="1671"/>
      <c r="D842" s="1655"/>
      <c r="E842" s="1769"/>
      <c r="F842" s="1592"/>
      <c r="G842" s="1714">
        <f t="shared" si="457"/>
        <v>0</v>
      </c>
      <c r="H842" s="1645"/>
      <c r="I842" s="1714">
        <f t="shared" si="458"/>
        <v>0</v>
      </c>
      <c r="J842" s="1656"/>
      <c r="K842" s="1656"/>
      <c r="L842" s="1592"/>
      <c r="M842" s="1597"/>
      <c r="N842" s="1597"/>
      <c r="O842" s="1646"/>
      <c r="P842" s="1647"/>
      <c r="Q842" s="1647"/>
      <c r="R842" s="1648"/>
      <c r="S842" s="1603"/>
      <c r="T842" s="1649"/>
      <c r="U842" s="1649"/>
      <c r="V842" s="1649"/>
      <c r="W842" s="1649"/>
      <c r="X842" s="1649"/>
      <c r="Y842" s="1649"/>
      <c r="Z842" s="1649"/>
      <c r="AA842" s="1649"/>
      <c r="AB842" s="1649"/>
      <c r="AC842" s="1649"/>
      <c r="AD842" s="1649"/>
      <c r="AE842" s="1649"/>
      <c r="AF842" s="1610">
        <f t="shared" si="437"/>
        <v>0</v>
      </c>
      <c r="AG842" s="1649"/>
      <c r="AH842" s="1649"/>
      <c r="AI842" s="1649"/>
      <c r="AJ842" s="1649"/>
      <c r="AK842" s="1649"/>
      <c r="AL842" s="1649"/>
      <c r="AM842" s="1649"/>
      <c r="AN842" s="1649"/>
      <c r="AO842" s="1649"/>
      <c r="AP842" s="1649"/>
      <c r="AQ842" s="1649"/>
      <c r="AR842" s="1709"/>
      <c r="AS842" s="1779">
        <f t="shared" si="438"/>
        <v>0</v>
      </c>
      <c r="AT842" s="1711">
        <f t="shared" si="459"/>
        <v>0</v>
      </c>
      <c r="AU842" s="1611">
        <f t="shared" si="439"/>
        <v>0</v>
      </c>
      <c r="AV842" s="1611">
        <f t="shared" si="440"/>
        <v>0</v>
      </c>
      <c r="AW842" s="1611">
        <f t="shared" si="441"/>
        <v>0</v>
      </c>
      <c r="AX842" s="1611">
        <f t="shared" si="442"/>
        <v>0</v>
      </c>
      <c r="AY842" s="1611">
        <f t="shared" si="443"/>
        <v>0</v>
      </c>
      <c r="AZ842" s="1611">
        <f t="shared" si="444"/>
        <v>0</v>
      </c>
      <c r="BA842" s="1611">
        <f t="shared" si="445"/>
        <v>0</v>
      </c>
      <c r="BB842" s="1611">
        <f t="shared" si="446"/>
        <v>0</v>
      </c>
      <c r="BC842" s="1611">
        <f t="shared" si="447"/>
        <v>0</v>
      </c>
      <c r="BD842" s="1611">
        <f t="shared" si="448"/>
        <v>0</v>
      </c>
      <c r="BE842" s="1611">
        <f t="shared" si="449"/>
        <v>0</v>
      </c>
      <c r="BF842" s="1611">
        <f t="shared" si="450"/>
        <v>0</v>
      </c>
      <c r="BG842" s="1611">
        <f t="shared" si="460"/>
        <v>0</v>
      </c>
      <c r="BH842" s="1611" t="str">
        <f t="shared" si="461"/>
        <v/>
      </c>
      <c r="BI842" s="1611" t="str">
        <f t="shared" si="462"/>
        <v/>
      </c>
      <c r="BJ842" s="1611" t="str">
        <f t="shared" si="451"/>
        <v/>
      </c>
      <c r="BK842" s="1611" t="str">
        <f t="shared" si="452"/>
        <v/>
      </c>
      <c r="BL842" s="1611" t="str">
        <f t="shared" ca="1" si="453"/>
        <v/>
      </c>
      <c r="BM842" s="1611" t="str">
        <f t="shared" si="463"/>
        <v/>
      </c>
      <c r="BN842" s="1611" t="str">
        <f t="shared" si="454"/>
        <v/>
      </c>
      <c r="BO842" s="1611" t="str">
        <f t="shared" si="455"/>
        <v/>
      </c>
      <c r="BP842" s="1611" t="str">
        <f t="shared" si="464"/>
        <v/>
      </c>
      <c r="BQ842" s="1611" t="str">
        <f t="shared" si="465"/>
        <v/>
      </c>
      <c r="BR842" s="1611" t="str">
        <f t="shared" si="466"/>
        <v/>
      </c>
      <c r="BS842" s="1611" t="str">
        <f t="shared" si="467"/>
        <v/>
      </c>
      <c r="BT842" s="1611" t="str">
        <f t="shared" si="468"/>
        <v/>
      </c>
      <c r="BU842" s="1731">
        <f t="shared" ca="1" si="469"/>
        <v>0</v>
      </c>
      <c r="BV842" s="1594"/>
      <c r="BW842" s="1594"/>
      <c r="BX842" s="1594"/>
      <c r="BY842" s="1594"/>
      <c r="BZ842" s="1594"/>
      <c r="CA842" s="1594"/>
      <c r="CB842" s="1594"/>
      <c r="CC842" s="1594"/>
      <c r="CD842" s="1594"/>
      <c r="CE842" s="1594"/>
      <c r="CF842" s="1594"/>
      <c r="CG842" s="1594"/>
      <c r="CH842" s="1594"/>
      <c r="CI842" s="1594"/>
      <c r="CJ842" s="1594"/>
      <c r="CK842" s="1594"/>
      <c r="CL842" s="1594"/>
      <c r="CM842" s="1594"/>
      <c r="CN842" s="1594"/>
      <c r="CO842" s="1594"/>
      <c r="CP842" s="1594"/>
      <c r="CQ842" s="1594"/>
      <c r="CR842" s="1594"/>
      <c r="CS842" s="1594"/>
      <c r="CT842" s="1594"/>
      <c r="CU842" s="1594"/>
      <c r="CV842" s="1594"/>
      <c r="CW842" s="1594"/>
      <c r="CX842" s="1594"/>
      <c r="CY842" s="1594"/>
      <c r="CZ842" s="1594"/>
      <c r="DA842" s="1594"/>
      <c r="DB842" s="1594"/>
      <c r="DC842" s="1594"/>
      <c r="DD842" s="1594"/>
      <c r="DE842" s="1594"/>
      <c r="DF842" s="1594"/>
      <c r="DG842" s="1594"/>
      <c r="DH842" s="1594"/>
      <c r="DI842" s="1594"/>
      <c r="DJ842" s="1594"/>
      <c r="DK842" s="1594"/>
      <c r="DL842" s="1594"/>
      <c r="DM842" s="1594"/>
      <c r="DN842" s="1594"/>
      <c r="DO842" s="1594"/>
      <c r="DP842" s="1594"/>
      <c r="DQ842" s="1594"/>
      <c r="DR842" s="1594"/>
      <c r="DS842" s="1594"/>
      <c r="DT842" s="1594"/>
      <c r="DU842" s="1594"/>
      <c r="DV842" s="1594"/>
      <c r="DW842" s="1594"/>
      <c r="DX842" s="1594"/>
      <c r="DY842" s="1594"/>
      <c r="DZ842" s="1594"/>
      <c r="EA842" s="1594"/>
      <c r="EB842" s="1594"/>
      <c r="EC842" s="1594"/>
      <c r="ED842" s="1594"/>
      <c r="EE842" s="1594"/>
      <c r="EF842" s="1594"/>
      <c r="EG842" s="1594"/>
      <c r="EH842" s="1594"/>
      <c r="EI842" s="1594"/>
      <c r="EJ842" s="1594"/>
      <c r="EK842" s="1594"/>
      <c r="EL842" s="1594"/>
      <c r="EM842" s="1594"/>
      <c r="EN842" s="1594"/>
      <c r="EO842" s="1594"/>
      <c r="EP842" s="1594"/>
      <c r="EQ842" s="1594"/>
      <c r="ER842" s="1594"/>
      <c r="ES842" s="1594"/>
    </row>
    <row r="843" spans="1:149" s="1595" customFormat="1" ht="12.5">
      <c r="A843" s="1644" t="str">
        <f t="shared" si="456"/>
        <v>Organisation</v>
      </c>
      <c r="B843" s="1758"/>
      <c r="C843" s="1671"/>
      <c r="D843" s="1655"/>
      <c r="E843" s="1768"/>
      <c r="F843" s="1592"/>
      <c r="G843" s="1714">
        <f t="shared" si="457"/>
        <v>0</v>
      </c>
      <c r="H843" s="1645"/>
      <c r="I843" s="1714">
        <f t="shared" si="458"/>
        <v>0</v>
      </c>
      <c r="J843" s="1656"/>
      <c r="K843" s="1656"/>
      <c r="L843" s="1592"/>
      <c r="M843" s="1597"/>
      <c r="N843" s="1597"/>
      <c r="O843" s="1646"/>
      <c r="P843" s="1647"/>
      <c r="Q843" s="1647"/>
      <c r="R843" s="1648"/>
      <c r="S843" s="1603"/>
      <c r="T843" s="1649"/>
      <c r="U843" s="1649"/>
      <c r="V843" s="1649"/>
      <c r="W843" s="1649"/>
      <c r="X843" s="1649"/>
      <c r="Y843" s="1649"/>
      <c r="Z843" s="1649"/>
      <c r="AA843" s="1649"/>
      <c r="AB843" s="1649"/>
      <c r="AC843" s="1649"/>
      <c r="AD843" s="1649"/>
      <c r="AE843" s="1649"/>
      <c r="AF843" s="1610">
        <f t="shared" si="437"/>
        <v>0</v>
      </c>
      <c r="AG843" s="1649"/>
      <c r="AH843" s="1649"/>
      <c r="AI843" s="1649"/>
      <c r="AJ843" s="1649"/>
      <c r="AK843" s="1649"/>
      <c r="AL843" s="1649"/>
      <c r="AM843" s="1649"/>
      <c r="AN843" s="1649"/>
      <c r="AO843" s="1649"/>
      <c r="AP843" s="1649"/>
      <c r="AQ843" s="1649"/>
      <c r="AR843" s="1709"/>
      <c r="AS843" s="1779">
        <f t="shared" si="438"/>
        <v>0</v>
      </c>
      <c r="AT843" s="1711">
        <f t="shared" si="459"/>
        <v>0</v>
      </c>
      <c r="AU843" s="1611">
        <f t="shared" si="439"/>
        <v>0</v>
      </c>
      <c r="AV843" s="1611">
        <f t="shared" si="440"/>
        <v>0</v>
      </c>
      <c r="AW843" s="1611">
        <f t="shared" si="441"/>
        <v>0</v>
      </c>
      <c r="AX843" s="1611">
        <f t="shared" si="442"/>
        <v>0</v>
      </c>
      <c r="AY843" s="1611">
        <f t="shared" si="443"/>
        <v>0</v>
      </c>
      <c r="AZ843" s="1611">
        <f t="shared" si="444"/>
        <v>0</v>
      </c>
      <c r="BA843" s="1611">
        <f t="shared" si="445"/>
        <v>0</v>
      </c>
      <c r="BB843" s="1611">
        <f t="shared" si="446"/>
        <v>0</v>
      </c>
      <c r="BC843" s="1611">
        <f t="shared" si="447"/>
        <v>0</v>
      </c>
      <c r="BD843" s="1611">
        <f t="shared" si="448"/>
        <v>0</v>
      </c>
      <c r="BE843" s="1611">
        <f t="shared" si="449"/>
        <v>0</v>
      </c>
      <c r="BF843" s="1611">
        <f t="shared" si="450"/>
        <v>0</v>
      </c>
      <c r="BG843" s="1611">
        <f t="shared" si="460"/>
        <v>0</v>
      </c>
      <c r="BH843" s="1611" t="str">
        <f t="shared" si="461"/>
        <v/>
      </c>
      <c r="BI843" s="1611" t="str">
        <f t="shared" si="462"/>
        <v/>
      </c>
      <c r="BJ843" s="1611" t="str">
        <f t="shared" si="451"/>
        <v/>
      </c>
      <c r="BK843" s="1611" t="str">
        <f t="shared" si="452"/>
        <v/>
      </c>
      <c r="BL843" s="1611" t="str">
        <f t="shared" ca="1" si="453"/>
        <v/>
      </c>
      <c r="BM843" s="1611" t="str">
        <f t="shared" si="463"/>
        <v/>
      </c>
      <c r="BN843" s="1611" t="str">
        <f t="shared" si="454"/>
        <v/>
      </c>
      <c r="BO843" s="1611" t="str">
        <f t="shared" si="455"/>
        <v/>
      </c>
      <c r="BP843" s="1611" t="str">
        <f t="shared" si="464"/>
        <v/>
      </c>
      <c r="BQ843" s="1611" t="str">
        <f t="shared" si="465"/>
        <v/>
      </c>
      <c r="BR843" s="1611" t="str">
        <f t="shared" si="466"/>
        <v/>
      </c>
      <c r="BS843" s="1611" t="str">
        <f t="shared" si="467"/>
        <v/>
      </c>
      <c r="BT843" s="1611" t="str">
        <f t="shared" si="468"/>
        <v/>
      </c>
      <c r="BU843" s="1731">
        <f t="shared" ca="1" si="469"/>
        <v>0</v>
      </c>
      <c r="BV843" s="1594"/>
      <c r="BW843" s="1594"/>
      <c r="BX843" s="1594"/>
      <c r="BY843" s="1594"/>
      <c r="BZ843" s="1594"/>
      <c r="CA843" s="1594"/>
      <c r="CB843" s="1594"/>
      <c r="CC843" s="1594"/>
      <c r="CD843" s="1594"/>
      <c r="CE843" s="1594"/>
      <c r="CF843" s="1594"/>
      <c r="CG843" s="1594"/>
      <c r="CH843" s="1594"/>
      <c r="CI843" s="1594"/>
      <c r="CJ843" s="1594"/>
      <c r="CK843" s="1594"/>
      <c r="CL843" s="1594"/>
      <c r="CM843" s="1594"/>
      <c r="CN843" s="1594"/>
      <c r="CO843" s="1594"/>
      <c r="CP843" s="1594"/>
      <c r="CQ843" s="1594"/>
      <c r="CR843" s="1594"/>
      <c r="CS843" s="1594"/>
      <c r="CT843" s="1594"/>
      <c r="CU843" s="1594"/>
      <c r="CV843" s="1594"/>
      <c r="CW843" s="1591"/>
      <c r="CX843" s="1594"/>
      <c r="CY843" s="1594"/>
      <c r="CZ843" s="1594"/>
      <c r="DA843" s="1594"/>
      <c r="DB843" s="1594"/>
      <c r="DC843" s="1594"/>
      <c r="DD843" s="1594"/>
      <c r="DE843" s="1594"/>
      <c r="DF843" s="1594"/>
      <c r="DG843" s="1594"/>
      <c r="DH843" s="1594"/>
      <c r="DI843" s="1594"/>
      <c r="DJ843" s="1594"/>
      <c r="DK843" s="1594"/>
      <c r="DL843" s="1594"/>
      <c r="DM843" s="1594"/>
      <c r="DN843" s="1594"/>
      <c r="DO843" s="1594"/>
      <c r="DP843" s="1594"/>
      <c r="DQ843" s="1594"/>
      <c r="DR843" s="1594"/>
      <c r="DS843" s="1594"/>
      <c r="DT843" s="1594"/>
      <c r="DU843" s="1594"/>
      <c r="DV843" s="1594"/>
      <c r="DW843" s="1594"/>
      <c r="DX843" s="1594"/>
      <c r="DY843" s="1594"/>
      <c r="DZ843" s="1594"/>
      <c r="EA843" s="1594"/>
      <c r="EB843" s="1594"/>
      <c r="EC843" s="1594"/>
      <c r="ED843" s="1594"/>
      <c r="EE843" s="1594"/>
      <c r="EF843" s="1594"/>
      <c r="EG843" s="1594"/>
      <c r="EH843" s="1594"/>
      <c r="EI843" s="1594"/>
      <c r="EJ843" s="1594"/>
      <c r="EK843" s="1594"/>
      <c r="EL843" s="1594"/>
      <c r="EM843" s="1594"/>
      <c r="EN843" s="1594"/>
      <c r="EO843" s="1594"/>
      <c r="EP843" s="1594"/>
      <c r="EQ843" s="1594"/>
      <c r="ER843" s="1594"/>
      <c r="ES843" s="1594"/>
    </row>
    <row r="844" spans="1:149" s="1595" customFormat="1" ht="12.5">
      <c r="A844" s="1644" t="str">
        <f t="shared" si="456"/>
        <v>Organisation</v>
      </c>
      <c r="B844" s="1758"/>
      <c r="C844" s="1671"/>
      <c r="D844" s="1655"/>
      <c r="E844" s="1769"/>
      <c r="F844" s="1592"/>
      <c r="G844" s="1714">
        <f t="shared" si="457"/>
        <v>0</v>
      </c>
      <c r="H844" s="1645"/>
      <c r="I844" s="1714">
        <f t="shared" si="458"/>
        <v>0</v>
      </c>
      <c r="J844" s="1657"/>
      <c r="K844" s="1657"/>
      <c r="L844" s="1592"/>
      <c r="M844" s="1597"/>
      <c r="N844" s="1597"/>
      <c r="O844" s="1646"/>
      <c r="P844" s="1647"/>
      <c r="Q844" s="1647"/>
      <c r="R844" s="1648"/>
      <c r="S844" s="1603"/>
      <c r="T844" s="1649"/>
      <c r="U844" s="1649"/>
      <c r="V844" s="1649"/>
      <c r="W844" s="1649"/>
      <c r="X844" s="1649"/>
      <c r="Y844" s="1649"/>
      <c r="Z844" s="1649"/>
      <c r="AA844" s="1649"/>
      <c r="AB844" s="1649"/>
      <c r="AC844" s="1649"/>
      <c r="AD844" s="1649"/>
      <c r="AE844" s="1649"/>
      <c r="AF844" s="1610">
        <f t="shared" si="437"/>
        <v>0</v>
      </c>
      <c r="AG844" s="1649"/>
      <c r="AH844" s="1649"/>
      <c r="AI844" s="1649"/>
      <c r="AJ844" s="1649"/>
      <c r="AK844" s="1649"/>
      <c r="AL844" s="1649"/>
      <c r="AM844" s="1649"/>
      <c r="AN844" s="1649"/>
      <c r="AO844" s="1649"/>
      <c r="AP844" s="1649"/>
      <c r="AQ844" s="1649"/>
      <c r="AR844" s="1709"/>
      <c r="AS844" s="1779">
        <f t="shared" si="438"/>
        <v>0</v>
      </c>
      <c r="AT844" s="1711">
        <f t="shared" si="459"/>
        <v>0</v>
      </c>
      <c r="AU844" s="1611">
        <f t="shared" si="439"/>
        <v>0</v>
      </c>
      <c r="AV844" s="1611">
        <f t="shared" si="440"/>
        <v>0</v>
      </c>
      <c r="AW844" s="1611">
        <f t="shared" si="441"/>
        <v>0</v>
      </c>
      <c r="AX844" s="1611">
        <f t="shared" si="442"/>
        <v>0</v>
      </c>
      <c r="AY844" s="1611">
        <f t="shared" si="443"/>
        <v>0</v>
      </c>
      <c r="AZ844" s="1611">
        <f t="shared" si="444"/>
        <v>0</v>
      </c>
      <c r="BA844" s="1611">
        <f t="shared" si="445"/>
        <v>0</v>
      </c>
      <c r="BB844" s="1611">
        <f t="shared" si="446"/>
        <v>0</v>
      </c>
      <c r="BC844" s="1611">
        <f t="shared" si="447"/>
        <v>0</v>
      </c>
      <c r="BD844" s="1611">
        <f t="shared" si="448"/>
        <v>0</v>
      </c>
      <c r="BE844" s="1611">
        <f t="shared" si="449"/>
        <v>0</v>
      </c>
      <c r="BF844" s="1611">
        <f t="shared" si="450"/>
        <v>0</v>
      </c>
      <c r="BG844" s="1611">
        <f t="shared" si="460"/>
        <v>0</v>
      </c>
      <c r="BH844" s="1611" t="str">
        <f t="shared" si="461"/>
        <v/>
      </c>
      <c r="BI844" s="1611" t="str">
        <f t="shared" si="462"/>
        <v/>
      </c>
      <c r="BJ844" s="1611" t="str">
        <f t="shared" si="451"/>
        <v/>
      </c>
      <c r="BK844" s="1611" t="str">
        <f t="shared" si="452"/>
        <v/>
      </c>
      <c r="BL844" s="1611" t="str">
        <f t="shared" ca="1" si="453"/>
        <v/>
      </c>
      <c r="BM844" s="1611" t="str">
        <f t="shared" si="463"/>
        <v/>
      </c>
      <c r="BN844" s="1611" t="str">
        <f t="shared" si="454"/>
        <v/>
      </c>
      <c r="BO844" s="1611" t="str">
        <f t="shared" si="455"/>
        <v/>
      </c>
      <c r="BP844" s="1611" t="str">
        <f t="shared" si="464"/>
        <v/>
      </c>
      <c r="BQ844" s="1611" t="str">
        <f t="shared" si="465"/>
        <v/>
      </c>
      <c r="BR844" s="1611" t="str">
        <f t="shared" si="466"/>
        <v/>
      </c>
      <c r="BS844" s="1611" t="str">
        <f t="shared" si="467"/>
        <v/>
      </c>
      <c r="BT844" s="1611" t="str">
        <f t="shared" si="468"/>
        <v/>
      </c>
      <c r="BU844" s="1731">
        <f t="shared" ca="1" si="469"/>
        <v>0</v>
      </c>
      <c r="BV844" s="1594"/>
      <c r="BW844" s="1594"/>
      <c r="BX844" s="1594"/>
      <c r="BY844" s="1594"/>
      <c r="BZ844" s="1594"/>
      <c r="CA844" s="1594"/>
      <c r="CB844" s="1594"/>
      <c r="CC844" s="1594"/>
      <c r="CD844" s="1594"/>
      <c r="CE844" s="1594"/>
      <c r="CF844" s="1594"/>
      <c r="CG844" s="1594"/>
      <c r="CH844" s="1594"/>
      <c r="CI844" s="1594"/>
      <c r="CJ844" s="1594"/>
      <c r="CK844" s="1594"/>
      <c r="CL844" s="1594"/>
      <c r="CM844" s="1594"/>
      <c r="CN844" s="1594"/>
      <c r="CO844" s="1594"/>
      <c r="CP844" s="1594"/>
      <c r="CQ844" s="1594"/>
      <c r="CR844" s="1594"/>
      <c r="CS844" s="1594"/>
      <c r="CT844" s="1594"/>
      <c r="CU844" s="1594"/>
      <c r="CV844" s="1594"/>
      <c r="CW844" s="1591"/>
      <c r="CX844" s="1594"/>
      <c r="CY844" s="1594"/>
      <c r="CZ844" s="1594"/>
      <c r="DA844" s="1594"/>
      <c r="DB844" s="1594"/>
      <c r="DC844" s="1594"/>
      <c r="DD844" s="1594"/>
      <c r="DE844" s="1594"/>
      <c r="DF844" s="1594"/>
      <c r="DG844" s="1594"/>
      <c r="DH844" s="1594"/>
      <c r="DI844" s="1594"/>
      <c r="DJ844" s="1594"/>
      <c r="DK844" s="1594"/>
      <c r="DL844" s="1594"/>
      <c r="DM844" s="1594"/>
      <c r="DN844" s="1594"/>
      <c r="DO844" s="1594"/>
      <c r="DP844" s="1594"/>
      <c r="DQ844" s="1594"/>
      <c r="DR844" s="1594"/>
      <c r="DS844" s="1594"/>
      <c r="DT844" s="1594"/>
      <c r="DU844" s="1594"/>
      <c r="DV844" s="1594"/>
      <c r="DW844" s="1594"/>
      <c r="DX844" s="1594"/>
      <c r="DY844" s="1594"/>
      <c r="DZ844" s="1594"/>
      <c r="EA844" s="1594"/>
      <c r="EB844" s="1594"/>
      <c r="EC844" s="1594"/>
      <c r="ED844" s="1594"/>
      <c r="EE844" s="1594"/>
      <c r="EF844" s="1594"/>
      <c r="EG844" s="1594"/>
      <c r="EH844" s="1594"/>
      <c r="EI844" s="1594"/>
      <c r="EJ844" s="1594"/>
      <c r="EK844" s="1594"/>
      <c r="EL844" s="1594"/>
      <c r="EM844" s="1594"/>
      <c r="EN844" s="1594"/>
      <c r="EO844" s="1594"/>
      <c r="EP844" s="1594"/>
      <c r="EQ844" s="1594"/>
      <c r="ER844" s="1594"/>
      <c r="ES844" s="1594"/>
    </row>
    <row r="845" spans="1:149" s="1600" customFormat="1" ht="12.5">
      <c r="A845" s="1644" t="str">
        <f t="shared" si="456"/>
        <v>Organisation</v>
      </c>
      <c r="B845" s="1758"/>
      <c r="C845" s="1671"/>
      <c r="D845" s="1655"/>
      <c r="E845" s="1769"/>
      <c r="F845" s="1592"/>
      <c r="G845" s="1714">
        <f t="shared" si="457"/>
        <v>0</v>
      </c>
      <c r="H845" s="1645"/>
      <c r="I845" s="1714">
        <f t="shared" si="458"/>
        <v>0</v>
      </c>
      <c r="J845" s="1657"/>
      <c r="K845" s="1657"/>
      <c r="L845" s="1592"/>
      <c r="M845" s="1597"/>
      <c r="N845" s="1597"/>
      <c r="O845" s="1646"/>
      <c r="P845" s="1647"/>
      <c r="Q845" s="1647"/>
      <c r="R845" s="1648"/>
      <c r="S845" s="1603"/>
      <c r="T845" s="1649"/>
      <c r="U845" s="1649"/>
      <c r="V845" s="1649"/>
      <c r="W845" s="1649"/>
      <c r="X845" s="1649"/>
      <c r="Y845" s="1649"/>
      <c r="Z845" s="1649"/>
      <c r="AA845" s="1649"/>
      <c r="AB845" s="1649"/>
      <c r="AC845" s="1649"/>
      <c r="AD845" s="1649"/>
      <c r="AE845" s="1649"/>
      <c r="AF845" s="1610">
        <f t="shared" si="437"/>
        <v>0</v>
      </c>
      <c r="AG845" s="1649"/>
      <c r="AH845" s="1649"/>
      <c r="AI845" s="1649"/>
      <c r="AJ845" s="1649"/>
      <c r="AK845" s="1649"/>
      <c r="AL845" s="1649"/>
      <c r="AM845" s="1649"/>
      <c r="AN845" s="1649"/>
      <c r="AO845" s="1649"/>
      <c r="AP845" s="1649"/>
      <c r="AQ845" s="1649"/>
      <c r="AR845" s="1709"/>
      <c r="AS845" s="1779">
        <f t="shared" si="438"/>
        <v>0</v>
      </c>
      <c r="AT845" s="1711">
        <f t="shared" si="459"/>
        <v>0</v>
      </c>
      <c r="AU845" s="1611">
        <f t="shared" si="439"/>
        <v>0</v>
      </c>
      <c r="AV845" s="1611">
        <f t="shared" si="440"/>
        <v>0</v>
      </c>
      <c r="AW845" s="1611">
        <f t="shared" si="441"/>
        <v>0</v>
      </c>
      <c r="AX845" s="1611">
        <f t="shared" si="442"/>
        <v>0</v>
      </c>
      <c r="AY845" s="1611">
        <f t="shared" si="443"/>
        <v>0</v>
      </c>
      <c r="AZ845" s="1611">
        <f t="shared" si="444"/>
        <v>0</v>
      </c>
      <c r="BA845" s="1611">
        <f t="shared" si="445"/>
        <v>0</v>
      </c>
      <c r="BB845" s="1611">
        <f t="shared" si="446"/>
        <v>0</v>
      </c>
      <c r="BC845" s="1611">
        <f t="shared" si="447"/>
        <v>0</v>
      </c>
      <c r="BD845" s="1611">
        <f t="shared" si="448"/>
        <v>0</v>
      </c>
      <c r="BE845" s="1611">
        <f t="shared" si="449"/>
        <v>0</v>
      </c>
      <c r="BF845" s="1611">
        <f t="shared" si="450"/>
        <v>0</v>
      </c>
      <c r="BG845" s="1611">
        <f t="shared" si="460"/>
        <v>0</v>
      </c>
      <c r="BH845" s="1611" t="str">
        <f t="shared" si="461"/>
        <v/>
      </c>
      <c r="BI845" s="1611" t="str">
        <f t="shared" si="462"/>
        <v/>
      </c>
      <c r="BJ845" s="1611" t="str">
        <f t="shared" si="451"/>
        <v/>
      </c>
      <c r="BK845" s="1611" t="str">
        <f t="shared" si="452"/>
        <v/>
      </c>
      <c r="BL845" s="1611" t="str">
        <f t="shared" ca="1" si="453"/>
        <v/>
      </c>
      <c r="BM845" s="1611" t="str">
        <f t="shared" si="463"/>
        <v/>
      </c>
      <c r="BN845" s="1611" t="str">
        <f t="shared" si="454"/>
        <v/>
      </c>
      <c r="BO845" s="1611" t="str">
        <f t="shared" si="455"/>
        <v/>
      </c>
      <c r="BP845" s="1611" t="str">
        <f t="shared" si="464"/>
        <v/>
      </c>
      <c r="BQ845" s="1611" t="str">
        <f t="shared" si="465"/>
        <v/>
      </c>
      <c r="BR845" s="1611" t="str">
        <f t="shared" si="466"/>
        <v/>
      </c>
      <c r="BS845" s="1611" t="str">
        <f t="shared" si="467"/>
        <v/>
      </c>
      <c r="BT845" s="1611" t="str">
        <f t="shared" si="468"/>
        <v/>
      </c>
      <c r="BU845" s="1731">
        <f t="shared" ca="1" si="469"/>
        <v>0</v>
      </c>
      <c r="BV845" s="1591"/>
      <c r="BW845" s="1591"/>
      <c r="BX845" s="1591"/>
      <c r="BY845" s="1591"/>
      <c r="BZ845" s="1591"/>
      <c r="CA845" s="1591"/>
      <c r="CB845" s="1591"/>
      <c r="CC845" s="1591"/>
      <c r="CD845" s="1591"/>
      <c r="CE845" s="1591"/>
      <c r="CF845" s="1591"/>
      <c r="CG845" s="1594"/>
      <c r="CH845" s="1591"/>
      <c r="CI845" s="1591"/>
      <c r="CJ845" s="1591"/>
      <c r="CK845" s="1591"/>
      <c r="CL845" s="1591"/>
      <c r="CM845" s="1591"/>
      <c r="CN845" s="1591"/>
      <c r="CO845" s="1591"/>
      <c r="CP845" s="1591"/>
      <c r="CQ845" s="1591"/>
      <c r="CR845" s="1591"/>
      <c r="CS845" s="1591"/>
      <c r="CT845" s="1591"/>
      <c r="CU845" s="1591"/>
      <c r="CV845" s="1591"/>
      <c r="CW845" s="1594"/>
      <c r="CX845" s="1591"/>
      <c r="CY845" s="1591"/>
      <c r="CZ845" s="1591"/>
      <c r="DA845" s="1591"/>
      <c r="DB845" s="1591"/>
      <c r="DC845" s="1591"/>
      <c r="DD845" s="1591"/>
      <c r="DE845" s="1591"/>
      <c r="DF845" s="1591"/>
      <c r="DG845" s="1591"/>
      <c r="DH845" s="1591"/>
      <c r="DI845" s="1591"/>
      <c r="DJ845" s="1591"/>
      <c r="DK845" s="1591"/>
      <c r="DL845" s="1591"/>
      <c r="DM845" s="1591"/>
      <c r="DN845" s="1591"/>
      <c r="DO845" s="1591"/>
      <c r="DP845" s="1591"/>
      <c r="DQ845" s="1591"/>
      <c r="DR845" s="1591"/>
      <c r="DS845" s="1591"/>
      <c r="DT845" s="1591"/>
      <c r="DU845" s="1591"/>
      <c r="DV845" s="1591"/>
      <c r="DW845" s="1591"/>
      <c r="DX845" s="1591"/>
      <c r="DY845" s="1591"/>
      <c r="DZ845" s="1591"/>
      <c r="EA845" s="1591"/>
      <c r="EB845" s="1591"/>
      <c r="EC845" s="1591"/>
      <c r="ED845" s="1591"/>
      <c r="EE845" s="1591"/>
      <c r="EF845" s="1591"/>
      <c r="EG845" s="1591"/>
      <c r="EH845" s="1591"/>
      <c r="EI845" s="1591"/>
      <c r="EJ845" s="1591"/>
      <c r="EK845" s="1591"/>
      <c r="EL845" s="1591"/>
      <c r="EM845" s="1591"/>
      <c r="EN845" s="1591"/>
      <c r="EO845" s="1591"/>
      <c r="EP845" s="1591"/>
      <c r="EQ845" s="1591"/>
      <c r="ER845" s="1591"/>
      <c r="ES845" s="1591"/>
    </row>
    <row r="846" spans="1:149" s="1600" customFormat="1" ht="12.5">
      <c r="A846" s="1644" t="str">
        <f t="shared" si="456"/>
        <v>Organisation</v>
      </c>
      <c r="B846" s="1758"/>
      <c r="C846" s="1671"/>
      <c r="D846" s="1655"/>
      <c r="E846" s="1769"/>
      <c r="F846" s="1592"/>
      <c r="G846" s="1714">
        <f t="shared" si="457"/>
        <v>0</v>
      </c>
      <c r="H846" s="1645"/>
      <c r="I846" s="1714">
        <f t="shared" si="458"/>
        <v>0</v>
      </c>
      <c r="J846" s="1657"/>
      <c r="K846" s="1657"/>
      <c r="L846" s="1592"/>
      <c r="M846" s="1597"/>
      <c r="N846" s="1597"/>
      <c r="O846" s="1646"/>
      <c r="P846" s="1647"/>
      <c r="Q846" s="1647"/>
      <c r="R846" s="1648"/>
      <c r="S846" s="1603"/>
      <c r="T846" s="1649"/>
      <c r="U846" s="1649"/>
      <c r="V846" s="1649"/>
      <c r="W846" s="1649"/>
      <c r="X846" s="1649"/>
      <c r="Y846" s="1649"/>
      <c r="Z846" s="1649"/>
      <c r="AA846" s="1649"/>
      <c r="AB846" s="1649"/>
      <c r="AC846" s="1649"/>
      <c r="AD846" s="1649"/>
      <c r="AE846" s="1649"/>
      <c r="AF846" s="1610">
        <f t="shared" si="437"/>
        <v>0</v>
      </c>
      <c r="AG846" s="1649"/>
      <c r="AH846" s="1649"/>
      <c r="AI846" s="1649"/>
      <c r="AJ846" s="1649"/>
      <c r="AK846" s="1649"/>
      <c r="AL846" s="1649"/>
      <c r="AM846" s="1649"/>
      <c r="AN846" s="1649"/>
      <c r="AO846" s="1649"/>
      <c r="AP846" s="1649"/>
      <c r="AQ846" s="1649"/>
      <c r="AR846" s="1709"/>
      <c r="AS846" s="1779">
        <f t="shared" si="438"/>
        <v>0</v>
      </c>
      <c r="AT846" s="1711">
        <f t="shared" si="459"/>
        <v>0</v>
      </c>
      <c r="AU846" s="1611">
        <f t="shared" si="439"/>
        <v>0</v>
      </c>
      <c r="AV846" s="1611">
        <f t="shared" si="440"/>
        <v>0</v>
      </c>
      <c r="AW846" s="1611">
        <f t="shared" si="441"/>
        <v>0</v>
      </c>
      <c r="AX846" s="1611">
        <f t="shared" si="442"/>
        <v>0</v>
      </c>
      <c r="AY846" s="1611">
        <f t="shared" si="443"/>
        <v>0</v>
      </c>
      <c r="AZ846" s="1611">
        <f t="shared" si="444"/>
        <v>0</v>
      </c>
      <c r="BA846" s="1611">
        <f t="shared" si="445"/>
        <v>0</v>
      </c>
      <c r="BB846" s="1611">
        <f t="shared" si="446"/>
        <v>0</v>
      </c>
      <c r="BC846" s="1611">
        <f t="shared" si="447"/>
        <v>0</v>
      </c>
      <c r="BD846" s="1611">
        <f t="shared" si="448"/>
        <v>0</v>
      </c>
      <c r="BE846" s="1611">
        <f t="shared" si="449"/>
        <v>0</v>
      </c>
      <c r="BF846" s="1611">
        <f t="shared" si="450"/>
        <v>0</v>
      </c>
      <c r="BG846" s="1611">
        <f t="shared" si="460"/>
        <v>0</v>
      </c>
      <c r="BH846" s="1611" t="str">
        <f t="shared" si="461"/>
        <v/>
      </c>
      <c r="BI846" s="1611" t="str">
        <f t="shared" si="462"/>
        <v/>
      </c>
      <c r="BJ846" s="1611" t="str">
        <f t="shared" si="451"/>
        <v/>
      </c>
      <c r="BK846" s="1611" t="str">
        <f t="shared" si="452"/>
        <v/>
      </c>
      <c r="BL846" s="1611" t="str">
        <f t="shared" ca="1" si="453"/>
        <v/>
      </c>
      <c r="BM846" s="1611" t="str">
        <f t="shared" si="463"/>
        <v/>
      </c>
      <c r="BN846" s="1611" t="str">
        <f t="shared" si="454"/>
        <v/>
      </c>
      <c r="BO846" s="1611" t="str">
        <f t="shared" si="455"/>
        <v/>
      </c>
      <c r="BP846" s="1611" t="str">
        <f t="shared" si="464"/>
        <v/>
      </c>
      <c r="BQ846" s="1611" t="str">
        <f t="shared" si="465"/>
        <v/>
      </c>
      <c r="BR846" s="1611" t="str">
        <f t="shared" si="466"/>
        <v/>
      </c>
      <c r="BS846" s="1611" t="str">
        <f t="shared" si="467"/>
        <v/>
      </c>
      <c r="BT846" s="1611" t="str">
        <f t="shared" si="468"/>
        <v/>
      </c>
      <c r="BU846" s="1731">
        <f t="shared" ca="1" si="469"/>
        <v>0</v>
      </c>
      <c r="BV846" s="1591"/>
      <c r="BW846" s="1591"/>
      <c r="BX846" s="1591"/>
      <c r="BY846" s="1591"/>
      <c r="BZ846" s="1591"/>
      <c r="CA846" s="1591"/>
      <c r="CB846" s="1591"/>
      <c r="CC846" s="1591"/>
      <c r="CD846" s="1591"/>
      <c r="CE846" s="1591"/>
      <c r="CF846" s="1591"/>
      <c r="CG846" s="1591"/>
      <c r="CH846" s="1591"/>
      <c r="CI846" s="1591"/>
      <c r="CJ846" s="1591"/>
      <c r="CK846" s="1591"/>
      <c r="CL846" s="1591"/>
      <c r="CM846" s="1591"/>
      <c r="CN846" s="1591"/>
      <c r="CO846" s="1591"/>
      <c r="CP846" s="1591"/>
      <c r="CQ846" s="1591"/>
      <c r="CR846" s="1591"/>
      <c r="CS846" s="1591"/>
      <c r="CT846" s="1591"/>
      <c r="CU846" s="1591"/>
      <c r="CV846" s="1591"/>
      <c r="CW846" s="1594"/>
      <c r="CX846" s="1591"/>
      <c r="CY846" s="1591"/>
      <c r="CZ846" s="1591"/>
      <c r="DA846" s="1591"/>
      <c r="DB846" s="1591"/>
      <c r="DC846" s="1591"/>
      <c r="DD846" s="1591"/>
      <c r="DE846" s="1591"/>
      <c r="DF846" s="1591"/>
      <c r="DG846" s="1591"/>
      <c r="DH846" s="1591"/>
      <c r="DI846" s="1591"/>
      <c r="DJ846" s="1591"/>
      <c r="DK846" s="1591"/>
      <c r="DL846" s="1591"/>
      <c r="DM846" s="1591"/>
      <c r="DN846" s="1591"/>
      <c r="DO846" s="1591"/>
      <c r="DP846" s="1591"/>
      <c r="DQ846" s="1591"/>
      <c r="DR846" s="1591"/>
      <c r="DS846" s="1591"/>
      <c r="DT846" s="1591"/>
      <c r="DU846" s="1591"/>
      <c r="DV846" s="1591"/>
      <c r="DW846" s="1591"/>
      <c r="DX846" s="1591"/>
      <c r="DY846" s="1591"/>
      <c r="DZ846" s="1591"/>
      <c r="EA846" s="1591"/>
      <c r="EB846" s="1591"/>
      <c r="EC846" s="1591"/>
      <c r="ED846" s="1591"/>
      <c r="EE846" s="1591"/>
      <c r="EF846" s="1591"/>
      <c r="EG846" s="1591"/>
      <c r="EH846" s="1591"/>
      <c r="EI846" s="1591"/>
      <c r="EJ846" s="1591"/>
      <c r="EK846" s="1591"/>
      <c r="EL846" s="1591"/>
      <c r="EM846" s="1591"/>
      <c r="EN846" s="1591"/>
      <c r="EO846" s="1591"/>
      <c r="EP846" s="1591"/>
      <c r="EQ846" s="1591"/>
      <c r="ER846" s="1591"/>
      <c r="ES846" s="1591"/>
    </row>
    <row r="847" spans="1:149" s="1595" customFormat="1" ht="12.5">
      <c r="A847" s="1644" t="str">
        <f t="shared" si="456"/>
        <v>Organisation</v>
      </c>
      <c r="B847" s="1758"/>
      <c r="C847" s="1671"/>
      <c r="D847" s="1655"/>
      <c r="E847" s="1769"/>
      <c r="F847" s="1592"/>
      <c r="G847" s="1714">
        <f t="shared" si="457"/>
        <v>0</v>
      </c>
      <c r="H847" s="1645"/>
      <c r="I847" s="1714">
        <f t="shared" si="458"/>
        <v>0</v>
      </c>
      <c r="J847" s="1656"/>
      <c r="K847" s="1656"/>
      <c r="L847" s="1592"/>
      <c r="M847" s="1597"/>
      <c r="N847" s="1597"/>
      <c r="O847" s="1646"/>
      <c r="P847" s="1647"/>
      <c r="Q847" s="1647"/>
      <c r="R847" s="1648"/>
      <c r="S847" s="1603"/>
      <c r="T847" s="1649"/>
      <c r="U847" s="1649"/>
      <c r="V847" s="1649"/>
      <c r="W847" s="1649"/>
      <c r="X847" s="1649"/>
      <c r="Y847" s="1649"/>
      <c r="Z847" s="1649"/>
      <c r="AA847" s="1649"/>
      <c r="AB847" s="1649"/>
      <c r="AC847" s="1649"/>
      <c r="AD847" s="1649"/>
      <c r="AE847" s="1649"/>
      <c r="AF847" s="1610">
        <f t="shared" si="437"/>
        <v>0</v>
      </c>
      <c r="AG847" s="1649"/>
      <c r="AH847" s="1649"/>
      <c r="AI847" s="1649"/>
      <c r="AJ847" s="1649"/>
      <c r="AK847" s="1649"/>
      <c r="AL847" s="1649"/>
      <c r="AM847" s="1649"/>
      <c r="AN847" s="1649"/>
      <c r="AO847" s="1649"/>
      <c r="AP847" s="1649"/>
      <c r="AQ847" s="1649"/>
      <c r="AR847" s="1709"/>
      <c r="AS847" s="1779">
        <f t="shared" si="438"/>
        <v>0</v>
      </c>
      <c r="AT847" s="1711">
        <f t="shared" si="459"/>
        <v>0</v>
      </c>
      <c r="AU847" s="1611">
        <f t="shared" si="439"/>
        <v>0</v>
      </c>
      <c r="AV847" s="1611">
        <f t="shared" si="440"/>
        <v>0</v>
      </c>
      <c r="AW847" s="1611">
        <f t="shared" si="441"/>
        <v>0</v>
      </c>
      <c r="AX847" s="1611">
        <f t="shared" si="442"/>
        <v>0</v>
      </c>
      <c r="AY847" s="1611">
        <f t="shared" si="443"/>
        <v>0</v>
      </c>
      <c r="AZ847" s="1611">
        <f t="shared" si="444"/>
        <v>0</v>
      </c>
      <c r="BA847" s="1611">
        <f t="shared" si="445"/>
        <v>0</v>
      </c>
      <c r="BB847" s="1611">
        <f t="shared" si="446"/>
        <v>0</v>
      </c>
      <c r="BC847" s="1611">
        <f t="shared" si="447"/>
        <v>0</v>
      </c>
      <c r="BD847" s="1611">
        <f t="shared" si="448"/>
        <v>0</v>
      </c>
      <c r="BE847" s="1611">
        <f t="shared" si="449"/>
        <v>0</v>
      </c>
      <c r="BF847" s="1611">
        <f t="shared" si="450"/>
        <v>0</v>
      </c>
      <c r="BG847" s="1611">
        <f t="shared" si="460"/>
        <v>0</v>
      </c>
      <c r="BH847" s="1611" t="str">
        <f t="shared" si="461"/>
        <v/>
      </c>
      <c r="BI847" s="1611" t="str">
        <f t="shared" si="462"/>
        <v/>
      </c>
      <c r="BJ847" s="1611" t="str">
        <f t="shared" si="451"/>
        <v/>
      </c>
      <c r="BK847" s="1611" t="str">
        <f t="shared" si="452"/>
        <v/>
      </c>
      <c r="BL847" s="1611" t="str">
        <f t="shared" ca="1" si="453"/>
        <v/>
      </c>
      <c r="BM847" s="1611" t="str">
        <f t="shared" si="463"/>
        <v/>
      </c>
      <c r="BN847" s="1611" t="str">
        <f t="shared" si="454"/>
        <v/>
      </c>
      <c r="BO847" s="1611" t="str">
        <f t="shared" si="455"/>
        <v/>
      </c>
      <c r="BP847" s="1611" t="str">
        <f t="shared" si="464"/>
        <v/>
      </c>
      <c r="BQ847" s="1611" t="str">
        <f t="shared" si="465"/>
        <v/>
      </c>
      <c r="BR847" s="1611" t="str">
        <f t="shared" si="466"/>
        <v/>
      </c>
      <c r="BS847" s="1611" t="str">
        <f t="shared" si="467"/>
        <v/>
      </c>
      <c r="BT847" s="1611" t="str">
        <f t="shared" si="468"/>
        <v/>
      </c>
      <c r="BU847" s="1731">
        <f t="shared" ca="1" si="469"/>
        <v>0</v>
      </c>
      <c r="BV847" s="1594"/>
      <c r="BW847" s="1594"/>
      <c r="BX847" s="1594"/>
      <c r="BY847" s="1594"/>
      <c r="BZ847" s="1594"/>
      <c r="CA847" s="1594"/>
      <c r="CB847" s="1594"/>
      <c r="CC847" s="1594"/>
      <c r="CD847" s="1594"/>
      <c r="CE847" s="1594"/>
      <c r="CF847" s="1594"/>
      <c r="CG847" s="1591"/>
      <c r="CH847" s="1594"/>
      <c r="CI847" s="1594"/>
      <c r="CJ847" s="1594"/>
      <c r="CK847" s="1594"/>
      <c r="CL847" s="1594"/>
      <c r="CM847" s="1594"/>
      <c r="CN847" s="1594"/>
      <c r="CO847" s="1594"/>
      <c r="CP847" s="1594"/>
      <c r="CQ847" s="1594"/>
      <c r="CR847" s="1594"/>
      <c r="CS847" s="1594"/>
      <c r="CT847" s="1594"/>
      <c r="CU847" s="1594"/>
      <c r="CV847" s="1594"/>
      <c r="CW847" s="1594"/>
      <c r="CX847" s="1594"/>
      <c r="CY847" s="1594"/>
      <c r="CZ847" s="1594"/>
      <c r="DA847" s="1594"/>
      <c r="DB847" s="1594"/>
      <c r="DC847" s="1594"/>
      <c r="DD847" s="1594"/>
      <c r="DE847" s="1594"/>
      <c r="DF847" s="1594"/>
      <c r="DG847" s="1594"/>
      <c r="DH847" s="1594"/>
      <c r="DI847" s="1594"/>
      <c r="DJ847" s="1594"/>
      <c r="DK847" s="1594"/>
      <c r="DL847" s="1594"/>
      <c r="DM847" s="1594"/>
      <c r="DN847" s="1594"/>
      <c r="DO847" s="1594"/>
      <c r="DP847" s="1594"/>
      <c r="DQ847" s="1594"/>
      <c r="DR847" s="1594"/>
      <c r="DS847" s="1594"/>
      <c r="DT847" s="1594"/>
      <c r="DU847" s="1594"/>
      <c r="DV847" s="1594"/>
      <c r="DW847" s="1594"/>
      <c r="DX847" s="1594"/>
      <c r="DY847" s="1594"/>
      <c r="DZ847" s="1594"/>
      <c r="EA847" s="1594"/>
      <c r="EB847" s="1594"/>
      <c r="EC847" s="1594"/>
      <c r="ED847" s="1594"/>
      <c r="EE847" s="1594"/>
      <c r="EF847" s="1594"/>
      <c r="EG847" s="1594"/>
      <c r="EH847" s="1594"/>
      <c r="EI847" s="1594"/>
      <c r="EJ847" s="1594"/>
      <c r="EK847" s="1594"/>
      <c r="EL847" s="1594"/>
      <c r="EM847" s="1594"/>
      <c r="EN847" s="1594"/>
      <c r="EO847" s="1594"/>
      <c r="EP847" s="1594"/>
      <c r="EQ847" s="1594"/>
      <c r="ER847" s="1594"/>
      <c r="ES847" s="1594"/>
    </row>
    <row r="848" spans="1:149" s="1595" customFormat="1" ht="12.5">
      <c r="A848" s="1644" t="str">
        <f t="shared" si="456"/>
        <v>Organisation</v>
      </c>
      <c r="B848" s="1758"/>
      <c r="C848" s="1671"/>
      <c r="D848" s="1655"/>
      <c r="E848" s="1769"/>
      <c r="F848" s="1592"/>
      <c r="G848" s="1714">
        <f t="shared" si="457"/>
        <v>0</v>
      </c>
      <c r="H848" s="1645"/>
      <c r="I848" s="1714">
        <f t="shared" si="458"/>
        <v>0</v>
      </c>
      <c r="J848" s="1658"/>
      <c r="K848" s="1658"/>
      <c r="L848" s="1592"/>
      <c r="M848" s="1597"/>
      <c r="N848" s="1597"/>
      <c r="O848" s="1646"/>
      <c r="P848" s="1647"/>
      <c r="Q848" s="1647"/>
      <c r="R848" s="1648"/>
      <c r="S848" s="1603"/>
      <c r="T848" s="1649"/>
      <c r="U848" s="1649"/>
      <c r="V848" s="1649"/>
      <c r="W848" s="1649"/>
      <c r="X848" s="1649"/>
      <c r="Y848" s="1649"/>
      <c r="Z848" s="1649"/>
      <c r="AA848" s="1649"/>
      <c r="AB848" s="1649"/>
      <c r="AC848" s="1649"/>
      <c r="AD848" s="1649"/>
      <c r="AE848" s="1649"/>
      <c r="AF848" s="1610">
        <f t="shared" si="437"/>
        <v>0</v>
      </c>
      <c r="AG848" s="1649"/>
      <c r="AH848" s="1649"/>
      <c r="AI848" s="1649"/>
      <c r="AJ848" s="1649"/>
      <c r="AK848" s="1649"/>
      <c r="AL848" s="1649"/>
      <c r="AM848" s="1649"/>
      <c r="AN848" s="1649"/>
      <c r="AO848" s="1649"/>
      <c r="AP848" s="1649"/>
      <c r="AQ848" s="1649"/>
      <c r="AR848" s="1709"/>
      <c r="AS848" s="1779">
        <f t="shared" si="438"/>
        <v>0</v>
      </c>
      <c r="AT848" s="1711">
        <f t="shared" si="459"/>
        <v>0</v>
      </c>
      <c r="AU848" s="1611">
        <f t="shared" si="439"/>
        <v>0</v>
      </c>
      <c r="AV848" s="1611">
        <f t="shared" si="440"/>
        <v>0</v>
      </c>
      <c r="AW848" s="1611">
        <f t="shared" si="441"/>
        <v>0</v>
      </c>
      <c r="AX848" s="1611">
        <f t="shared" si="442"/>
        <v>0</v>
      </c>
      <c r="AY848" s="1611">
        <f t="shared" si="443"/>
        <v>0</v>
      </c>
      <c r="AZ848" s="1611">
        <f t="shared" si="444"/>
        <v>0</v>
      </c>
      <c r="BA848" s="1611">
        <f t="shared" si="445"/>
        <v>0</v>
      </c>
      <c r="BB848" s="1611">
        <f t="shared" si="446"/>
        <v>0</v>
      </c>
      <c r="BC848" s="1611">
        <f t="shared" si="447"/>
        <v>0</v>
      </c>
      <c r="BD848" s="1611">
        <f t="shared" si="448"/>
        <v>0</v>
      </c>
      <c r="BE848" s="1611">
        <f t="shared" si="449"/>
        <v>0</v>
      </c>
      <c r="BF848" s="1611">
        <f t="shared" si="450"/>
        <v>0</v>
      </c>
      <c r="BG848" s="1611">
        <f t="shared" si="460"/>
        <v>0</v>
      </c>
      <c r="BH848" s="1611" t="str">
        <f t="shared" si="461"/>
        <v/>
      </c>
      <c r="BI848" s="1611" t="str">
        <f t="shared" si="462"/>
        <v/>
      </c>
      <c r="BJ848" s="1611" t="str">
        <f t="shared" si="451"/>
        <v/>
      </c>
      <c r="BK848" s="1611" t="str">
        <f t="shared" si="452"/>
        <v/>
      </c>
      <c r="BL848" s="1611" t="str">
        <f t="shared" ca="1" si="453"/>
        <v/>
      </c>
      <c r="BM848" s="1611" t="str">
        <f t="shared" si="463"/>
        <v/>
      </c>
      <c r="BN848" s="1611" t="str">
        <f t="shared" si="454"/>
        <v/>
      </c>
      <c r="BO848" s="1611" t="str">
        <f t="shared" si="455"/>
        <v/>
      </c>
      <c r="BP848" s="1611" t="str">
        <f t="shared" si="464"/>
        <v/>
      </c>
      <c r="BQ848" s="1611" t="str">
        <f t="shared" si="465"/>
        <v/>
      </c>
      <c r="BR848" s="1611" t="str">
        <f t="shared" si="466"/>
        <v/>
      </c>
      <c r="BS848" s="1611" t="str">
        <f t="shared" si="467"/>
        <v/>
      </c>
      <c r="BT848" s="1611" t="str">
        <f t="shared" si="468"/>
        <v/>
      </c>
      <c r="BU848" s="1731">
        <f t="shared" ca="1" si="469"/>
        <v>0</v>
      </c>
      <c r="BV848" s="1594"/>
      <c r="BW848" s="1594"/>
      <c r="BX848" s="1594"/>
      <c r="BY848" s="1594"/>
      <c r="BZ848" s="1594"/>
      <c r="CA848" s="1594"/>
      <c r="CB848" s="1594"/>
      <c r="CC848" s="1594"/>
      <c r="CD848" s="1594"/>
      <c r="CE848" s="1594"/>
      <c r="CF848" s="1594"/>
      <c r="CG848" s="1594"/>
      <c r="CH848" s="1594"/>
      <c r="CI848" s="1594"/>
      <c r="CJ848" s="1594"/>
      <c r="CK848" s="1594"/>
      <c r="CL848" s="1594"/>
      <c r="CM848" s="1594"/>
      <c r="CN848" s="1594"/>
      <c r="CO848" s="1594"/>
      <c r="CP848" s="1594"/>
      <c r="CQ848" s="1594"/>
      <c r="CR848" s="1594"/>
      <c r="CS848" s="1594"/>
      <c r="CT848" s="1594"/>
      <c r="CU848" s="1594"/>
      <c r="CV848" s="1594"/>
      <c r="CW848" s="1594"/>
      <c r="CX848" s="1594"/>
      <c r="CY848" s="1594"/>
      <c r="CZ848" s="1594"/>
      <c r="DA848" s="1594"/>
      <c r="DB848" s="1594"/>
      <c r="DC848" s="1594"/>
      <c r="DD848" s="1594"/>
      <c r="DE848" s="1594"/>
      <c r="DF848" s="1594"/>
      <c r="DG848" s="1594"/>
      <c r="DH848" s="1594"/>
      <c r="DI848" s="1594"/>
      <c r="DJ848" s="1594"/>
      <c r="DK848" s="1594"/>
      <c r="DL848" s="1594"/>
      <c r="DM848" s="1594"/>
      <c r="DN848" s="1594"/>
      <c r="DO848" s="1594"/>
      <c r="DP848" s="1594"/>
      <c r="DQ848" s="1594"/>
      <c r="DR848" s="1594"/>
      <c r="DS848" s="1594"/>
      <c r="DT848" s="1594"/>
      <c r="DU848" s="1594"/>
      <c r="DV848" s="1594"/>
      <c r="DW848" s="1594"/>
      <c r="DX848" s="1594"/>
      <c r="DY848" s="1594"/>
      <c r="DZ848" s="1594"/>
      <c r="EA848" s="1594"/>
      <c r="EB848" s="1594"/>
      <c r="EC848" s="1594"/>
      <c r="ED848" s="1594"/>
      <c r="EE848" s="1594"/>
      <c r="EF848" s="1594"/>
      <c r="EG848" s="1594"/>
      <c r="EH848" s="1594"/>
      <c r="EI848" s="1594"/>
      <c r="EJ848" s="1594"/>
      <c r="EK848" s="1594"/>
      <c r="EL848" s="1594"/>
      <c r="EM848" s="1594"/>
      <c r="EN848" s="1594"/>
      <c r="EO848" s="1594"/>
      <c r="EP848" s="1594"/>
      <c r="EQ848" s="1594"/>
      <c r="ER848" s="1594"/>
      <c r="ES848" s="1594"/>
    </row>
    <row r="849" spans="1:149" s="1595" customFormat="1" ht="12.5">
      <c r="A849" s="1644" t="str">
        <f t="shared" si="456"/>
        <v>Organisation</v>
      </c>
      <c r="B849" s="1758"/>
      <c r="C849" s="1671"/>
      <c r="D849" s="1655"/>
      <c r="E849" s="1769"/>
      <c r="F849" s="1592"/>
      <c r="G849" s="1714">
        <f t="shared" si="457"/>
        <v>0</v>
      </c>
      <c r="H849" s="1645"/>
      <c r="I849" s="1714">
        <f t="shared" si="458"/>
        <v>0</v>
      </c>
      <c r="J849" s="1658"/>
      <c r="K849" s="1658"/>
      <c r="L849" s="1592"/>
      <c r="M849" s="1597"/>
      <c r="N849" s="1597"/>
      <c r="O849" s="1646"/>
      <c r="P849" s="1647"/>
      <c r="Q849" s="1647"/>
      <c r="R849" s="1648"/>
      <c r="S849" s="1603"/>
      <c r="T849" s="1649"/>
      <c r="U849" s="1649"/>
      <c r="V849" s="1649"/>
      <c r="W849" s="1649"/>
      <c r="X849" s="1649"/>
      <c r="Y849" s="1649"/>
      <c r="Z849" s="1649"/>
      <c r="AA849" s="1649"/>
      <c r="AB849" s="1649"/>
      <c r="AC849" s="1649"/>
      <c r="AD849" s="1649"/>
      <c r="AE849" s="1649"/>
      <c r="AF849" s="1610">
        <f t="shared" si="437"/>
        <v>0</v>
      </c>
      <c r="AG849" s="1649"/>
      <c r="AH849" s="1649"/>
      <c r="AI849" s="1649"/>
      <c r="AJ849" s="1649"/>
      <c r="AK849" s="1649"/>
      <c r="AL849" s="1649"/>
      <c r="AM849" s="1649"/>
      <c r="AN849" s="1649"/>
      <c r="AO849" s="1649"/>
      <c r="AP849" s="1649"/>
      <c r="AQ849" s="1649"/>
      <c r="AR849" s="1709"/>
      <c r="AS849" s="1779">
        <f t="shared" si="438"/>
        <v>0</v>
      </c>
      <c r="AT849" s="1711">
        <f t="shared" si="459"/>
        <v>0</v>
      </c>
      <c r="AU849" s="1611">
        <f t="shared" si="439"/>
        <v>0</v>
      </c>
      <c r="AV849" s="1611">
        <f t="shared" si="440"/>
        <v>0</v>
      </c>
      <c r="AW849" s="1611">
        <f t="shared" si="441"/>
        <v>0</v>
      </c>
      <c r="AX849" s="1611">
        <f t="shared" si="442"/>
        <v>0</v>
      </c>
      <c r="AY849" s="1611">
        <f t="shared" si="443"/>
        <v>0</v>
      </c>
      <c r="AZ849" s="1611">
        <f t="shared" si="444"/>
        <v>0</v>
      </c>
      <c r="BA849" s="1611">
        <f t="shared" si="445"/>
        <v>0</v>
      </c>
      <c r="BB849" s="1611">
        <f t="shared" si="446"/>
        <v>0</v>
      </c>
      <c r="BC849" s="1611">
        <f t="shared" si="447"/>
        <v>0</v>
      </c>
      <c r="BD849" s="1611">
        <f t="shared" si="448"/>
        <v>0</v>
      </c>
      <c r="BE849" s="1611">
        <f t="shared" si="449"/>
        <v>0</v>
      </c>
      <c r="BF849" s="1611">
        <f t="shared" si="450"/>
        <v>0</v>
      </c>
      <c r="BG849" s="1611">
        <f t="shared" si="460"/>
        <v>0</v>
      </c>
      <c r="BH849" s="1611" t="str">
        <f t="shared" si="461"/>
        <v/>
      </c>
      <c r="BI849" s="1611" t="str">
        <f t="shared" si="462"/>
        <v/>
      </c>
      <c r="BJ849" s="1611" t="str">
        <f t="shared" si="451"/>
        <v/>
      </c>
      <c r="BK849" s="1611" t="str">
        <f t="shared" si="452"/>
        <v/>
      </c>
      <c r="BL849" s="1611" t="str">
        <f t="shared" ca="1" si="453"/>
        <v/>
      </c>
      <c r="BM849" s="1611" t="str">
        <f t="shared" si="463"/>
        <v/>
      </c>
      <c r="BN849" s="1611" t="str">
        <f t="shared" si="454"/>
        <v/>
      </c>
      <c r="BO849" s="1611" t="str">
        <f t="shared" si="455"/>
        <v/>
      </c>
      <c r="BP849" s="1611" t="str">
        <f t="shared" si="464"/>
        <v/>
      </c>
      <c r="BQ849" s="1611" t="str">
        <f t="shared" si="465"/>
        <v/>
      </c>
      <c r="BR849" s="1611" t="str">
        <f t="shared" si="466"/>
        <v/>
      </c>
      <c r="BS849" s="1611" t="str">
        <f t="shared" si="467"/>
        <v/>
      </c>
      <c r="BT849" s="1611" t="str">
        <f t="shared" si="468"/>
        <v/>
      </c>
      <c r="BU849" s="1731">
        <f t="shared" ca="1" si="469"/>
        <v>0</v>
      </c>
      <c r="BV849" s="1594"/>
      <c r="BW849" s="1594"/>
      <c r="BX849" s="1594"/>
      <c r="BY849" s="1594"/>
      <c r="BZ849" s="1594"/>
      <c r="CA849" s="1594"/>
      <c r="CB849" s="1594"/>
      <c r="CC849" s="1594"/>
      <c r="CD849" s="1594"/>
      <c r="CE849" s="1594"/>
      <c r="CF849" s="1594"/>
      <c r="CG849" s="1594"/>
      <c r="CH849" s="1594"/>
      <c r="CI849" s="1594"/>
      <c r="CJ849" s="1594"/>
      <c r="CK849" s="1594"/>
      <c r="CL849" s="1594"/>
      <c r="CM849" s="1594"/>
      <c r="CN849" s="1594"/>
      <c r="CO849" s="1594"/>
      <c r="CP849" s="1594"/>
      <c r="CQ849" s="1594"/>
      <c r="CR849" s="1594"/>
      <c r="CS849" s="1594"/>
      <c r="CT849" s="1594"/>
      <c r="CU849" s="1594"/>
      <c r="CV849" s="1594"/>
      <c r="CW849" s="1594"/>
      <c r="CX849" s="1594"/>
      <c r="CY849" s="1594"/>
      <c r="CZ849" s="1594"/>
      <c r="DA849" s="1594"/>
      <c r="DB849" s="1594"/>
      <c r="DC849" s="1594"/>
      <c r="DD849" s="1594"/>
      <c r="DE849" s="1594"/>
      <c r="DF849" s="1594"/>
      <c r="DG849" s="1594"/>
      <c r="DH849" s="1594"/>
      <c r="DI849" s="1594"/>
      <c r="DJ849" s="1594"/>
      <c r="DK849" s="1594"/>
      <c r="DL849" s="1594"/>
      <c r="DM849" s="1594"/>
      <c r="DN849" s="1594"/>
      <c r="DO849" s="1594"/>
      <c r="DP849" s="1594"/>
      <c r="DQ849" s="1594"/>
      <c r="DR849" s="1594"/>
      <c r="DS849" s="1594"/>
      <c r="DT849" s="1594"/>
      <c r="DU849" s="1594"/>
      <c r="DV849" s="1594"/>
      <c r="DW849" s="1594"/>
      <c r="DX849" s="1594"/>
      <c r="DY849" s="1594"/>
      <c r="DZ849" s="1594"/>
      <c r="EA849" s="1594"/>
      <c r="EB849" s="1594"/>
      <c r="EC849" s="1594"/>
      <c r="ED849" s="1594"/>
      <c r="EE849" s="1594"/>
      <c r="EF849" s="1594"/>
      <c r="EG849" s="1594"/>
      <c r="EH849" s="1594"/>
      <c r="EI849" s="1594"/>
      <c r="EJ849" s="1594"/>
      <c r="EK849" s="1594"/>
      <c r="EL849" s="1594"/>
      <c r="EM849" s="1594"/>
      <c r="EN849" s="1594"/>
      <c r="EO849" s="1594"/>
      <c r="EP849" s="1594"/>
      <c r="EQ849" s="1594"/>
      <c r="ER849" s="1594"/>
      <c r="ES849" s="1594"/>
    </row>
    <row r="850" spans="1:149" s="1595" customFormat="1" ht="12.5">
      <c r="A850" s="1644" t="str">
        <f t="shared" si="456"/>
        <v>Organisation</v>
      </c>
      <c r="B850" s="1758"/>
      <c r="C850" s="1671"/>
      <c r="D850" s="1655"/>
      <c r="E850" s="1769"/>
      <c r="F850" s="1592"/>
      <c r="G850" s="1714">
        <f t="shared" si="457"/>
        <v>0</v>
      </c>
      <c r="H850" s="1645"/>
      <c r="I850" s="1714">
        <f t="shared" si="458"/>
        <v>0</v>
      </c>
      <c r="J850" s="1658"/>
      <c r="K850" s="1658"/>
      <c r="L850" s="1592"/>
      <c r="M850" s="1597"/>
      <c r="N850" s="1597"/>
      <c r="O850" s="1646"/>
      <c r="P850" s="1647"/>
      <c r="Q850" s="1647"/>
      <c r="R850" s="1648"/>
      <c r="S850" s="1603"/>
      <c r="T850" s="1649"/>
      <c r="U850" s="1649"/>
      <c r="V850" s="1649"/>
      <c r="W850" s="1649"/>
      <c r="X850" s="1649"/>
      <c r="Y850" s="1649"/>
      <c r="Z850" s="1649"/>
      <c r="AA850" s="1649"/>
      <c r="AB850" s="1649"/>
      <c r="AC850" s="1649"/>
      <c r="AD850" s="1649"/>
      <c r="AE850" s="1649"/>
      <c r="AF850" s="1610">
        <f t="shared" si="437"/>
        <v>0</v>
      </c>
      <c r="AG850" s="1649"/>
      <c r="AH850" s="1649"/>
      <c r="AI850" s="1649"/>
      <c r="AJ850" s="1649"/>
      <c r="AK850" s="1649"/>
      <c r="AL850" s="1649"/>
      <c r="AM850" s="1649"/>
      <c r="AN850" s="1649"/>
      <c r="AO850" s="1649"/>
      <c r="AP850" s="1649"/>
      <c r="AQ850" s="1649"/>
      <c r="AR850" s="1709"/>
      <c r="AS850" s="1779">
        <f t="shared" si="438"/>
        <v>0</v>
      </c>
      <c r="AT850" s="1711">
        <f t="shared" si="459"/>
        <v>0</v>
      </c>
      <c r="AU850" s="1611">
        <f t="shared" si="439"/>
        <v>0</v>
      </c>
      <c r="AV850" s="1611">
        <f t="shared" si="440"/>
        <v>0</v>
      </c>
      <c r="AW850" s="1611">
        <f t="shared" si="441"/>
        <v>0</v>
      </c>
      <c r="AX850" s="1611">
        <f t="shared" si="442"/>
        <v>0</v>
      </c>
      <c r="AY850" s="1611">
        <f t="shared" si="443"/>
        <v>0</v>
      </c>
      <c r="AZ850" s="1611">
        <f t="shared" si="444"/>
        <v>0</v>
      </c>
      <c r="BA850" s="1611">
        <f t="shared" si="445"/>
        <v>0</v>
      </c>
      <c r="BB850" s="1611">
        <f t="shared" si="446"/>
        <v>0</v>
      </c>
      <c r="BC850" s="1611">
        <f t="shared" si="447"/>
        <v>0</v>
      </c>
      <c r="BD850" s="1611">
        <f t="shared" si="448"/>
        <v>0</v>
      </c>
      <c r="BE850" s="1611">
        <f t="shared" si="449"/>
        <v>0</v>
      </c>
      <c r="BF850" s="1611">
        <f t="shared" si="450"/>
        <v>0</v>
      </c>
      <c r="BG850" s="1611">
        <f t="shared" si="460"/>
        <v>0</v>
      </c>
      <c r="BH850" s="1611" t="str">
        <f t="shared" si="461"/>
        <v/>
      </c>
      <c r="BI850" s="1611" t="str">
        <f t="shared" si="462"/>
        <v/>
      </c>
      <c r="BJ850" s="1611" t="str">
        <f t="shared" si="451"/>
        <v/>
      </c>
      <c r="BK850" s="1611" t="str">
        <f t="shared" si="452"/>
        <v/>
      </c>
      <c r="BL850" s="1611" t="str">
        <f t="shared" ca="1" si="453"/>
        <v/>
      </c>
      <c r="BM850" s="1611" t="str">
        <f t="shared" si="463"/>
        <v/>
      </c>
      <c r="BN850" s="1611" t="str">
        <f t="shared" si="454"/>
        <v/>
      </c>
      <c r="BO850" s="1611" t="str">
        <f t="shared" si="455"/>
        <v/>
      </c>
      <c r="BP850" s="1611" t="str">
        <f t="shared" si="464"/>
        <v/>
      </c>
      <c r="BQ850" s="1611" t="str">
        <f t="shared" si="465"/>
        <v/>
      </c>
      <c r="BR850" s="1611" t="str">
        <f t="shared" si="466"/>
        <v/>
      </c>
      <c r="BS850" s="1611" t="str">
        <f t="shared" si="467"/>
        <v/>
      </c>
      <c r="BT850" s="1611" t="str">
        <f t="shared" si="468"/>
        <v/>
      </c>
      <c r="BU850" s="1731">
        <f t="shared" ca="1" si="469"/>
        <v>0</v>
      </c>
      <c r="BV850" s="1594"/>
      <c r="BW850" s="1594"/>
      <c r="BX850" s="1594"/>
      <c r="BY850" s="1594"/>
      <c r="BZ850" s="1594"/>
      <c r="CA850" s="1594"/>
      <c r="CB850" s="1594"/>
      <c r="CC850" s="1594"/>
      <c r="CD850" s="1594"/>
      <c r="CE850" s="1594"/>
      <c r="CF850" s="1594"/>
      <c r="CG850" s="1594"/>
      <c r="CH850" s="1594"/>
      <c r="CI850" s="1594"/>
      <c r="CJ850" s="1594"/>
      <c r="CK850" s="1594"/>
      <c r="CL850" s="1594"/>
      <c r="CM850" s="1594"/>
      <c r="CN850" s="1594"/>
      <c r="CO850" s="1594"/>
      <c r="CP850" s="1594"/>
      <c r="CQ850" s="1594"/>
      <c r="CR850" s="1594"/>
      <c r="CS850" s="1594"/>
      <c r="CT850" s="1594"/>
      <c r="CU850" s="1594"/>
      <c r="CV850" s="1594"/>
      <c r="CW850" s="1594"/>
      <c r="CX850" s="1594"/>
      <c r="CY850" s="1594"/>
      <c r="CZ850" s="1594"/>
      <c r="DA850" s="1594"/>
      <c r="DB850" s="1594"/>
      <c r="DC850" s="1594"/>
      <c r="DD850" s="1594"/>
      <c r="DE850" s="1594"/>
      <c r="DF850" s="1594"/>
      <c r="DG850" s="1594"/>
      <c r="DH850" s="1594"/>
      <c r="DI850" s="1594"/>
      <c r="DJ850" s="1594"/>
      <c r="DK850" s="1594"/>
      <c r="DL850" s="1594"/>
      <c r="DM850" s="1594"/>
      <c r="DN850" s="1594"/>
      <c r="DO850" s="1594"/>
      <c r="DP850" s="1594"/>
      <c r="DQ850" s="1594"/>
      <c r="DR850" s="1594"/>
      <c r="DS850" s="1594"/>
      <c r="DT850" s="1594"/>
      <c r="DU850" s="1594"/>
      <c r="DV850" s="1594"/>
      <c r="DW850" s="1594"/>
      <c r="DX850" s="1594"/>
      <c r="DY850" s="1594"/>
      <c r="DZ850" s="1594"/>
      <c r="EA850" s="1594"/>
      <c r="EB850" s="1594"/>
      <c r="EC850" s="1594"/>
      <c r="ED850" s="1594"/>
      <c r="EE850" s="1594"/>
      <c r="EF850" s="1594"/>
      <c r="EG850" s="1594"/>
      <c r="EH850" s="1594"/>
      <c r="EI850" s="1594"/>
      <c r="EJ850" s="1594"/>
      <c r="EK850" s="1594"/>
      <c r="EL850" s="1594"/>
      <c r="EM850" s="1594"/>
      <c r="EN850" s="1594"/>
      <c r="EO850" s="1594"/>
      <c r="EP850" s="1594"/>
      <c r="EQ850" s="1594"/>
      <c r="ER850" s="1594"/>
      <c r="ES850" s="1594"/>
    </row>
    <row r="851" spans="1:149" s="1595" customFormat="1" ht="12.5">
      <c r="A851" s="1644" t="str">
        <f t="shared" si="456"/>
        <v>Organisation</v>
      </c>
      <c r="B851" s="1758"/>
      <c r="C851" s="1671"/>
      <c r="D851" s="1655"/>
      <c r="E851" s="1769"/>
      <c r="F851" s="1592"/>
      <c r="G851" s="1714">
        <f t="shared" si="457"/>
        <v>0</v>
      </c>
      <c r="H851" s="1645"/>
      <c r="I851" s="1714">
        <f t="shared" si="458"/>
        <v>0</v>
      </c>
      <c r="J851" s="1657"/>
      <c r="K851" s="1657"/>
      <c r="L851" s="1592"/>
      <c r="M851" s="1597"/>
      <c r="N851" s="1597"/>
      <c r="O851" s="1646"/>
      <c r="P851" s="1647"/>
      <c r="Q851" s="1647"/>
      <c r="R851" s="1648"/>
      <c r="S851" s="1603"/>
      <c r="T851" s="1649"/>
      <c r="U851" s="1649"/>
      <c r="V851" s="1649"/>
      <c r="W851" s="1649"/>
      <c r="X851" s="1649"/>
      <c r="Y851" s="1649"/>
      <c r="Z851" s="1649"/>
      <c r="AA851" s="1649"/>
      <c r="AB851" s="1649"/>
      <c r="AC851" s="1649"/>
      <c r="AD851" s="1649"/>
      <c r="AE851" s="1649"/>
      <c r="AF851" s="1610">
        <f t="shared" si="437"/>
        <v>0</v>
      </c>
      <c r="AG851" s="1649"/>
      <c r="AH851" s="1649"/>
      <c r="AI851" s="1649"/>
      <c r="AJ851" s="1649"/>
      <c r="AK851" s="1649"/>
      <c r="AL851" s="1649"/>
      <c r="AM851" s="1649"/>
      <c r="AN851" s="1649"/>
      <c r="AO851" s="1649"/>
      <c r="AP851" s="1649"/>
      <c r="AQ851" s="1649"/>
      <c r="AR851" s="1709"/>
      <c r="AS851" s="1779">
        <f t="shared" si="438"/>
        <v>0</v>
      </c>
      <c r="AT851" s="1711">
        <f t="shared" si="459"/>
        <v>0</v>
      </c>
      <c r="AU851" s="1611">
        <f t="shared" si="439"/>
        <v>0</v>
      </c>
      <c r="AV851" s="1611">
        <f t="shared" si="440"/>
        <v>0</v>
      </c>
      <c r="AW851" s="1611">
        <f t="shared" si="441"/>
        <v>0</v>
      </c>
      <c r="AX851" s="1611">
        <f t="shared" si="442"/>
        <v>0</v>
      </c>
      <c r="AY851" s="1611">
        <f t="shared" si="443"/>
        <v>0</v>
      </c>
      <c r="AZ851" s="1611">
        <f t="shared" si="444"/>
        <v>0</v>
      </c>
      <c r="BA851" s="1611">
        <f t="shared" si="445"/>
        <v>0</v>
      </c>
      <c r="BB851" s="1611">
        <f t="shared" si="446"/>
        <v>0</v>
      </c>
      <c r="BC851" s="1611">
        <f t="shared" si="447"/>
        <v>0</v>
      </c>
      <c r="BD851" s="1611">
        <f t="shared" si="448"/>
        <v>0</v>
      </c>
      <c r="BE851" s="1611">
        <f t="shared" si="449"/>
        <v>0</v>
      </c>
      <c r="BF851" s="1611">
        <f t="shared" si="450"/>
        <v>0</v>
      </c>
      <c r="BG851" s="1611">
        <f t="shared" si="460"/>
        <v>0</v>
      </c>
      <c r="BH851" s="1611" t="str">
        <f t="shared" si="461"/>
        <v/>
      </c>
      <c r="BI851" s="1611" t="str">
        <f t="shared" si="462"/>
        <v/>
      </c>
      <c r="BJ851" s="1611" t="str">
        <f t="shared" si="451"/>
        <v/>
      </c>
      <c r="BK851" s="1611" t="str">
        <f t="shared" si="452"/>
        <v/>
      </c>
      <c r="BL851" s="1611" t="str">
        <f t="shared" ca="1" si="453"/>
        <v/>
      </c>
      <c r="BM851" s="1611" t="str">
        <f t="shared" si="463"/>
        <v/>
      </c>
      <c r="BN851" s="1611" t="str">
        <f t="shared" si="454"/>
        <v/>
      </c>
      <c r="BO851" s="1611" t="str">
        <f t="shared" si="455"/>
        <v/>
      </c>
      <c r="BP851" s="1611" t="str">
        <f t="shared" si="464"/>
        <v/>
      </c>
      <c r="BQ851" s="1611" t="str">
        <f t="shared" si="465"/>
        <v/>
      </c>
      <c r="BR851" s="1611" t="str">
        <f t="shared" si="466"/>
        <v/>
      </c>
      <c r="BS851" s="1611" t="str">
        <f t="shared" si="467"/>
        <v/>
      </c>
      <c r="BT851" s="1611" t="str">
        <f t="shared" si="468"/>
        <v/>
      </c>
      <c r="BU851" s="1731">
        <f t="shared" ca="1" si="469"/>
        <v>0</v>
      </c>
      <c r="BV851" s="1594"/>
      <c r="BW851" s="1594"/>
      <c r="BX851" s="1594"/>
      <c r="BY851" s="1594"/>
      <c r="BZ851" s="1594"/>
      <c r="CA851" s="1594"/>
      <c r="CB851" s="1594"/>
      <c r="CC851" s="1594"/>
      <c r="CD851" s="1594"/>
      <c r="CE851" s="1594"/>
      <c r="CF851" s="1594"/>
      <c r="CG851" s="1594"/>
      <c r="CH851" s="1594"/>
      <c r="CI851" s="1594"/>
      <c r="CJ851" s="1594"/>
      <c r="CK851" s="1594"/>
      <c r="CL851" s="1594"/>
      <c r="CM851" s="1594"/>
      <c r="CN851" s="1594"/>
      <c r="CO851" s="1594"/>
      <c r="CP851" s="1594"/>
      <c r="CQ851" s="1594"/>
      <c r="CR851" s="1594"/>
      <c r="CS851" s="1594"/>
      <c r="CT851" s="1594"/>
      <c r="CU851" s="1594"/>
      <c r="CV851" s="1594"/>
      <c r="CW851" s="1594"/>
      <c r="CX851" s="1594"/>
      <c r="CY851" s="1594"/>
      <c r="CZ851" s="1594"/>
      <c r="DA851" s="1594"/>
      <c r="DB851" s="1594"/>
      <c r="DC851" s="1594"/>
      <c r="DD851" s="1594"/>
      <c r="DE851" s="1594"/>
      <c r="DF851" s="1594"/>
      <c r="DG851" s="1594"/>
      <c r="DH851" s="1594"/>
      <c r="DI851" s="1594"/>
      <c r="DJ851" s="1594"/>
      <c r="DK851" s="1594"/>
      <c r="DL851" s="1594"/>
      <c r="DM851" s="1594"/>
      <c r="DN851" s="1594"/>
      <c r="DO851" s="1594"/>
      <c r="DP851" s="1594"/>
      <c r="DQ851" s="1594"/>
      <c r="DR851" s="1594"/>
      <c r="DS851" s="1594"/>
      <c r="DT851" s="1594"/>
      <c r="DU851" s="1594"/>
      <c r="DV851" s="1594"/>
      <c r="DW851" s="1594"/>
      <c r="DX851" s="1594"/>
      <c r="DY851" s="1594"/>
      <c r="DZ851" s="1594"/>
      <c r="EA851" s="1594"/>
      <c r="EB851" s="1594"/>
      <c r="EC851" s="1594"/>
      <c r="ED851" s="1594"/>
      <c r="EE851" s="1594"/>
      <c r="EF851" s="1594"/>
      <c r="EG851" s="1594"/>
      <c r="EH851" s="1594"/>
      <c r="EI851" s="1594"/>
      <c r="EJ851" s="1594"/>
      <c r="EK851" s="1594"/>
      <c r="EL851" s="1594"/>
      <c r="EM851" s="1594"/>
      <c r="EN851" s="1594"/>
      <c r="EO851" s="1594"/>
      <c r="EP851" s="1594"/>
      <c r="EQ851" s="1594"/>
      <c r="ER851" s="1594"/>
      <c r="ES851" s="1594"/>
    </row>
    <row r="852" spans="1:149" s="1594" customFormat="1" ht="12.5">
      <c r="A852" s="1644" t="str">
        <f t="shared" si="456"/>
        <v>Organisation</v>
      </c>
      <c r="B852" s="1758"/>
      <c r="C852" s="1671"/>
      <c r="D852" s="1655"/>
      <c r="E852" s="1769"/>
      <c r="F852" s="1592"/>
      <c r="G852" s="1714">
        <f t="shared" si="457"/>
        <v>0</v>
      </c>
      <c r="H852" s="1645"/>
      <c r="I852" s="1714">
        <f t="shared" si="458"/>
        <v>0</v>
      </c>
      <c r="J852" s="1656"/>
      <c r="K852" s="1656"/>
      <c r="L852" s="1592"/>
      <c r="M852" s="1597"/>
      <c r="N852" s="1597"/>
      <c r="O852" s="1646"/>
      <c r="P852" s="1647"/>
      <c r="Q852" s="1647"/>
      <c r="R852" s="1648"/>
      <c r="S852" s="1603"/>
      <c r="T852" s="1649"/>
      <c r="U852" s="1649"/>
      <c r="V852" s="1649"/>
      <c r="W852" s="1649"/>
      <c r="X852" s="1649"/>
      <c r="Y852" s="1649"/>
      <c r="Z852" s="1649"/>
      <c r="AA852" s="1649"/>
      <c r="AB852" s="1649"/>
      <c r="AC852" s="1649"/>
      <c r="AD852" s="1649"/>
      <c r="AE852" s="1649"/>
      <c r="AF852" s="1610">
        <f t="shared" si="437"/>
        <v>0</v>
      </c>
      <c r="AG852" s="1649"/>
      <c r="AH852" s="1649"/>
      <c r="AI852" s="1649"/>
      <c r="AJ852" s="1649"/>
      <c r="AK852" s="1649"/>
      <c r="AL852" s="1649"/>
      <c r="AM852" s="1649"/>
      <c r="AN852" s="1649"/>
      <c r="AO852" s="1649"/>
      <c r="AP852" s="1649"/>
      <c r="AQ852" s="1649"/>
      <c r="AR852" s="1709"/>
      <c r="AS852" s="1779">
        <f t="shared" si="438"/>
        <v>0</v>
      </c>
      <c r="AT852" s="1711">
        <f t="shared" si="459"/>
        <v>0</v>
      </c>
      <c r="AU852" s="1611">
        <f t="shared" si="439"/>
        <v>0</v>
      </c>
      <c r="AV852" s="1611">
        <f t="shared" si="440"/>
        <v>0</v>
      </c>
      <c r="AW852" s="1611">
        <f t="shared" si="441"/>
        <v>0</v>
      </c>
      <c r="AX852" s="1611">
        <f t="shared" si="442"/>
        <v>0</v>
      </c>
      <c r="AY852" s="1611">
        <f t="shared" si="443"/>
        <v>0</v>
      </c>
      <c r="AZ852" s="1611">
        <f t="shared" si="444"/>
        <v>0</v>
      </c>
      <c r="BA852" s="1611">
        <f t="shared" si="445"/>
        <v>0</v>
      </c>
      <c r="BB852" s="1611">
        <f t="shared" si="446"/>
        <v>0</v>
      </c>
      <c r="BC852" s="1611">
        <f t="shared" si="447"/>
        <v>0</v>
      </c>
      <c r="BD852" s="1611">
        <f t="shared" si="448"/>
        <v>0</v>
      </c>
      <c r="BE852" s="1611">
        <f t="shared" si="449"/>
        <v>0</v>
      </c>
      <c r="BF852" s="1611">
        <f t="shared" si="450"/>
        <v>0</v>
      </c>
      <c r="BG852" s="1611">
        <f t="shared" si="460"/>
        <v>0</v>
      </c>
      <c r="BH852" s="1611" t="str">
        <f t="shared" si="461"/>
        <v/>
      </c>
      <c r="BI852" s="1611" t="str">
        <f t="shared" si="462"/>
        <v/>
      </c>
      <c r="BJ852" s="1611" t="str">
        <f t="shared" si="451"/>
        <v/>
      </c>
      <c r="BK852" s="1611" t="str">
        <f t="shared" si="452"/>
        <v/>
      </c>
      <c r="BL852" s="1611" t="str">
        <f t="shared" ca="1" si="453"/>
        <v/>
      </c>
      <c r="BM852" s="1611" t="str">
        <f t="shared" si="463"/>
        <v/>
      </c>
      <c r="BN852" s="1611" t="str">
        <f t="shared" si="454"/>
        <v/>
      </c>
      <c r="BO852" s="1611" t="str">
        <f t="shared" si="455"/>
        <v/>
      </c>
      <c r="BP852" s="1611" t="str">
        <f t="shared" si="464"/>
        <v/>
      </c>
      <c r="BQ852" s="1611" t="str">
        <f t="shared" si="465"/>
        <v/>
      </c>
      <c r="BR852" s="1611" t="str">
        <f t="shared" si="466"/>
        <v/>
      </c>
      <c r="BS852" s="1611" t="str">
        <f t="shared" si="467"/>
        <v/>
      </c>
      <c r="BT852" s="1611" t="str">
        <f t="shared" si="468"/>
        <v/>
      </c>
      <c r="BU852" s="1731">
        <f t="shared" ca="1" si="469"/>
        <v>0</v>
      </c>
    </row>
    <row r="853" spans="1:149" s="1595" customFormat="1" ht="12.5">
      <c r="A853" s="1644" t="str">
        <f t="shared" si="456"/>
        <v>Organisation</v>
      </c>
      <c r="B853" s="1758"/>
      <c r="C853" s="1671"/>
      <c r="D853" s="1655"/>
      <c r="E853" s="1592"/>
      <c r="F853" s="1592"/>
      <c r="G853" s="1714">
        <f t="shared" si="457"/>
        <v>0</v>
      </c>
      <c r="H853" s="1645"/>
      <c r="I853" s="1714">
        <f t="shared" si="458"/>
        <v>0</v>
      </c>
      <c r="J853" s="1656"/>
      <c r="K853" s="1656"/>
      <c r="L853" s="1592"/>
      <c r="M853" s="1597"/>
      <c r="N853" s="1597"/>
      <c r="O853" s="1646"/>
      <c r="P853" s="1647"/>
      <c r="Q853" s="1647"/>
      <c r="R853" s="1648"/>
      <c r="S853" s="1603"/>
      <c r="T853" s="1649"/>
      <c r="U853" s="1649"/>
      <c r="V853" s="1649"/>
      <c r="W853" s="1649"/>
      <c r="X853" s="1649"/>
      <c r="Y853" s="1649"/>
      <c r="Z853" s="1649"/>
      <c r="AA853" s="1649"/>
      <c r="AB853" s="1649"/>
      <c r="AC853" s="1649"/>
      <c r="AD853" s="1649"/>
      <c r="AE853" s="1649"/>
      <c r="AF853" s="1610">
        <f t="shared" si="437"/>
        <v>0</v>
      </c>
      <c r="AG853" s="1649"/>
      <c r="AH853" s="1649"/>
      <c r="AI853" s="1649"/>
      <c r="AJ853" s="1649"/>
      <c r="AK853" s="1649"/>
      <c r="AL853" s="1649"/>
      <c r="AM853" s="1649"/>
      <c r="AN853" s="1649"/>
      <c r="AO853" s="1649"/>
      <c r="AP853" s="1649"/>
      <c r="AQ853" s="1649"/>
      <c r="AR853" s="1709"/>
      <c r="AS853" s="1779">
        <f t="shared" si="438"/>
        <v>0</v>
      </c>
      <c r="AT853" s="1711">
        <f t="shared" si="459"/>
        <v>0</v>
      </c>
      <c r="AU853" s="1611">
        <f t="shared" si="439"/>
        <v>0</v>
      </c>
      <c r="AV853" s="1611">
        <f t="shared" si="440"/>
        <v>0</v>
      </c>
      <c r="AW853" s="1611">
        <f t="shared" si="441"/>
        <v>0</v>
      </c>
      <c r="AX853" s="1611">
        <f t="shared" si="442"/>
        <v>0</v>
      </c>
      <c r="AY853" s="1611">
        <f t="shared" si="443"/>
        <v>0</v>
      </c>
      <c r="AZ853" s="1611">
        <f t="shared" si="444"/>
        <v>0</v>
      </c>
      <c r="BA853" s="1611">
        <f t="shared" si="445"/>
        <v>0</v>
      </c>
      <c r="BB853" s="1611">
        <f t="shared" si="446"/>
        <v>0</v>
      </c>
      <c r="BC853" s="1611">
        <f t="shared" si="447"/>
        <v>0</v>
      </c>
      <c r="BD853" s="1611">
        <f t="shared" si="448"/>
        <v>0</v>
      </c>
      <c r="BE853" s="1611">
        <f t="shared" si="449"/>
        <v>0</v>
      </c>
      <c r="BF853" s="1611">
        <f t="shared" si="450"/>
        <v>0</v>
      </c>
      <c r="BG853" s="1611">
        <f t="shared" si="460"/>
        <v>0</v>
      </c>
      <c r="BH853" s="1611" t="str">
        <f t="shared" si="461"/>
        <v/>
      </c>
      <c r="BI853" s="1611" t="str">
        <f t="shared" si="462"/>
        <v/>
      </c>
      <c r="BJ853" s="1611" t="str">
        <f t="shared" si="451"/>
        <v/>
      </c>
      <c r="BK853" s="1611" t="str">
        <f t="shared" si="452"/>
        <v/>
      </c>
      <c r="BL853" s="1611" t="str">
        <f t="shared" ca="1" si="453"/>
        <v/>
      </c>
      <c r="BM853" s="1611" t="str">
        <f t="shared" si="463"/>
        <v/>
      </c>
      <c r="BN853" s="1611" t="str">
        <f t="shared" si="454"/>
        <v/>
      </c>
      <c r="BO853" s="1611" t="str">
        <f t="shared" si="455"/>
        <v/>
      </c>
      <c r="BP853" s="1611" t="str">
        <f t="shared" si="464"/>
        <v/>
      </c>
      <c r="BQ853" s="1611" t="str">
        <f t="shared" si="465"/>
        <v/>
      </c>
      <c r="BR853" s="1611" t="str">
        <f t="shared" si="466"/>
        <v/>
      </c>
      <c r="BS853" s="1611" t="str">
        <f t="shared" si="467"/>
        <v/>
      </c>
      <c r="BT853" s="1611" t="str">
        <f t="shared" si="468"/>
        <v/>
      </c>
      <c r="BU853" s="1731">
        <f t="shared" ca="1" si="469"/>
        <v>0</v>
      </c>
      <c r="BV853" s="1594"/>
      <c r="BW853" s="1594"/>
      <c r="BX853" s="1594"/>
      <c r="BY853" s="1594"/>
      <c r="BZ853" s="1594"/>
      <c r="CA853" s="1594"/>
      <c r="CB853" s="1594"/>
      <c r="CC853" s="1594"/>
      <c r="CD853" s="1594"/>
      <c r="CE853" s="1594"/>
      <c r="CF853" s="1594"/>
      <c r="CG853" s="1594"/>
      <c r="CH853" s="1594"/>
      <c r="CI853" s="1594"/>
      <c r="CJ853" s="1594"/>
      <c r="CK853" s="1594"/>
      <c r="CL853" s="1594"/>
      <c r="CM853" s="1594"/>
      <c r="CN853" s="1594"/>
      <c r="CO853" s="1594"/>
      <c r="CP853" s="1594"/>
      <c r="CQ853" s="1594"/>
      <c r="CR853" s="1594"/>
      <c r="CS853" s="1594"/>
      <c r="CT853" s="1594"/>
      <c r="CU853" s="1594"/>
      <c r="CV853" s="1594"/>
      <c r="CW853" s="1594"/>
      <c r="CX853" s="1594"/>
      <c r="CY853" s="1594"/>
      <c r="CZ853" s="1594"/>
      <c r="DA853" s="1594"/>
      <c r="DB853" s="1594"/>
      <c r="DC853" s="1594"/>
      <c r="DD853" s="1594"/>
      <c r="DE853" s="1594"/>
      <c r="DF853" s="1594"/>
      <c r="DG853" s="1594"/>
      <c r="DH853" s="1594"/>
      <c r="DI853" s="1594"/>
      <c r="DJ853" s="1594"/>
      <c r="DK853" s="1594"/>
      <c r="DL853" s="1594"/>
      <c r="DM853" s="1594"/>
      <c r="DN853" s="1594"/>
      <c r="DO853" s="1594"/>
      <c r="DP853" s="1594"/>
      <c r="DQ853" s="1594"/>
      <c r="DR853" s="1594"/>
      <c r="DS853" s="1594"/>
      <c r="DT853" s="1594"/>
      <c r="DU853" s="1594"/>
      <c r="DV853" s="1594"/>
      <c r="DW853" s="1594"/>
      <c r="DX853" s="1594"/>
      <c r="DY853" s="1594"/>
      <c r="DZ853" s="1594"/>
      <c r="EA853" s="1594"/>
      <c r="EB853" s="1594"/>
      <c r="EC853" s="1594"/>
      <c r="ED853" s="1594"/>
      <c r="EE853" s="1594"/>
      <c r="EF853" s="1594"/>
      <c r="EG853" s="1594"/>
      <c r="EH853" s="1594"/>
      <c r="EI853" s="1594"/>
      <c r="EJ853" s="1594"/>
      <c r="EK853" s="1594"/>
      <c r="EL853" s="1594"/>
      <c r="EM853" s="1594"/>
      <c r="EN853" s="1594"/>
      <c r="EO853" s="1594"/>
      <c r="EP853" s="1594"/>
      <c r="EQ853" s="1594"/>
      <c r="ER853" s="1594"/>
      <c r="ES853" s="1594"/>
    </row>
    <row r="854" spans="1:149" s="1595" customFormat="1" ht="12.5">
      <c r="A854" s="1644" t="str">
        <f t="shared" si="456"/>
        <v>Organisation</v>
      </c>
      <c r="B854" s="1758"/>
      <c r="C854" s="1671"/>
      <c r="D854" s="1655"/>
      <c r="E854" s="1592"/>
      <c r="F854" s="1592"/>
      <c r="G854" s="1714">
        <f t="shared" si="457"/>
        <v>0</v>
      </c>
      <c r="H854" s="1645"/>
      <c r="I854" s="1714">
        <f t="shared" si="458"/>
        <v>0</v>
      </c>
      <c r="J854" s="1656"/>
      <c r="K854" s="1656"/>
      <c r="L854" s="1592"/>
      <c r="M854" s="1597"/>
      <c r="N854" s="1597"/>
      <c r="O854" s="1646"/>
      <c r="P854" s="1647"/>
      <c r="Q854" s="1647"/>
      <c r="R854" s="1648"/>
      <c r="S854" s="1603"/>
      <c r="T854" s="1649"/>
      <c r="U854" s="1649"/>
      <c r="V854" s="1649"/>
      <c r="W854" s="1649"/>
      <c r="X854" s="1649"/>
      <c r="Y854" s="1649"/>
      <c r="Z854" s="1649"/>
      <c r="AA854" s="1649"/>
      <c r="AB854" s="1649"/>
      <c r="AC854" s="1649"/>
      <c r="AD854" s="1649"/>
      <c r="AE854" s="1649"/>
      <c r="AF854" s="1610">
        <f t="shared" si="437"/>
        <v>0</v>
      </c>
      <c r="AG854" s="1649"/>
      <c r="AH854" s="1649"/>
      <c r="AI854" s="1649"/>
      <c r="AJ854" s="1649"/>
      <c r="AK854" s="1649"/>
      <c r="AL854" s="1649"/>
      <c r="AM854" s="1649"/>
      <c r="AN854" s="1649"/>
      <c r="AO854" s="1649"/>
      <c r="AP854" s="1649"/>
      <c r="AQ854" s="1649"/>
      <c r="AR854" s="1709"/>
      <c r="AS854" s="1779">
        <f t="shared" si="438"/>
        <v>0</v>
      </c>
      <c r="AT854" s="1711">
        <f t="shared" si="459"/>
        <v>0</v>
      </c>
      <c r="AU854" s="1611">
        <f t="shared" si="439"/>
        <v>0</v>
      </c>
      <c r="AV854" s="1611">
        <f t="shared" si="440"/>
        <v>0</v>
      </c>
      <c r="AW854" s="1611">
        <f t="shared" si="441"/>
        <v>0</v>
      </c>
      <c r="AX854" s="1611">
        <f t="shared" si="442"/>
        <v>0</v>
      </c>
      <c r="AY854" s="1611">
        <f t="shared" si="443"/>
        <v>0</v>
      </c>
      <c r="AZ854" s="1611">
        <f t="shared" si="444"/>
        <v>0</v>
      </c>
      <c r="BA854" s="1611">
        <f t="shared" si="445"/>
        <v>0</v>
      </c>
      <c r="BB854" s="1611">
        <f t="shared" si="446"/>
        <v>0</v>
      </c>
      <c r="BC854" s="1611">
        <f t="shared" si="447"/>
        <v>0</v>
      </c>
      <c r="BD854" s="1611">
        <f t="shared" si="448"/>
        <v>0</v>
      </c>
      <c r="BE854" s="1611">
        <f t="shared" si="449"/>
        <v>0</v>
      </c>
      <c r="BF854" s="1611">
        <f t="shared" si="450"/>
        <v>0</v>
      </c>
      <c r="BG854" s="1611">
        <f t="shared" si="460"/>
        <v>0</v>
      </c>
      <c r="BH854" s="1611" t="str">
        <f t="shared" si="461"/>
        <v/>
      </c>
      <c r="BI854" s="1611" t="str">
        <f t="shared" si="462"/>
        <v/>
      </c>
      <c r="BJ854" s="1611" t="str">
        <f t="shared" si="451"/>
        <v/>
      </c>
      <c r="BK854" s="1611" t="str">
        <f t="shared" si="452"/>
        <v/>
      </c>
      <c r="BL854" s="1611" t="str">
        <f t="shared" ca="1" si="453"/>
        <v/>
      </c>
      <c r="BM854" s="1611" t="str">
        <f t="shared" si="463"/>
        <v/>
      </c>
      <c r="BN854" s="1611" t="str">
        <f t="shared" si="454"/>
        <v/>
      </c>
      <c r="BO854" s="1611" t="str">
        <f t="shared" si="455"/>
        <v/>
      </c>
      <c r="BP854" s="1611" t="str">
        <f t="shared" si="464"/>
        <v/>
      </c>
      <c r="BQ854" s="1611" t="str">
        <f t="shared" si="465"/>
        <v/>
      </c>
      <c r="BR854" s="1611" t="str">
        <f t="shared" si="466"/>
        <v/>
      </c>
      <c r="BS854" s="1611" t="str">
        <f t="shared" si="467"/>
        <v/>
      </c>
      <c r="BT854" s="1611" t="str">
        <f t="shared" si="468"/>
        <v/>
      </c>
      <c r="BU854" s="1731">
        <f t="shared" ca="1" si="469"/>
        <v>0</v>
      </c>
      <c r="BV854" s="1594"/>
      <c r="BW854" s="1594"/>
      <c r="BX854" s="1594"/>
      <c r="BY854" s="1594"/>
      <c r="BZ854" s="1594"/>
      <c r="CA854" s="1594"/>
      <c r="CB854" s="1594"/>
      <c r="CC854" s="1594"/>
      <c r="CD854" s="1594"/>
      <c r="CE854" s="1594"/>
      <c r="CF854" s="1594"/>
      <c r="CG854" s="1594"/>
      <c r="CH854" s="1594"/>
      <c r="CI854" s="1594"/>
      <c r="CJ854" s="1594"/>
      <c r="CK854" s="1594"/>
      <c r="CL854" s="1594"/>
      <c r="CM854" s="1594"/>
      <c r="CN854" s="1594"/>
      <c r="CO854" s="1594"/>
      <c r="CP854" s="1594"/>
      <c r="CQ854" s="1594"/>
      <c r="CR854" s="1594"/>
      <c r="CS854" s="1594"/>
      <c r="CT854" s="1594"/>
      <c r="CU854" s="1594"/>
      <c r="CV854" s="1594"/>
      <c r="CW854" s="1594"/>
      <c r="CX854" s="1594"/>
      <c r="CY854" s="1594"/>
      <c r="CZ854" s="1594"/>
      <c r="DA854" s="1594"/>
      <c r="DB854" s="1594"/>
      <c r="DC854" s="1594"/>
      <c r="DD854" s="1594"/>
      <c r="DE854" s="1594"/>
      <c r="DF854" s="1594"/>
      <c r="DG854" s="1594"/>
      <c r="DH854" s="1594"/>
      <c r="DI854" s="1594"/>
      <c r="DJ854" s="1594"/>
      <c r="DK854" s="1594"/>
      <c r="DL854" s="1594"/>
      <c r="DM854" s="1594"/>
      <c r="DN854" s="1594"/>
      <c r="DO854" s="1594"/>
      <c r="DP854" s="1594"/>
      <c r="DQ854" s="1594"/>
      <c r="DR854" s="1594"/>
      <c r="DS854" s="1594"/>
      <c r="DT854" s="1594"/>
      <c r="DU854" s="1594"/>
      <c r="DV854" s="1594"/>
      <c r="DW854" s="1594"/>
      <c r="DX854" s="1594"/>
      <c r="DY854" s="1594"/>
      <c r="DZ854" s="1594"/>
      <c r="EA854" s="1594"/>
      <c r="EB854" s="1594"/>
      <c r="EC854" s="1594"/>
      <c r="ED854" s="1594"/>
      <c r="EE854" s="1594"/>
      <c r="EF854" s="1594"/>
      <c r="EG854" s="1594"/>
      <c r="EH854" s="1594"/>
      <c r="EI854" s="1594"/>
      <c r="EJ854" s="1594"/>
      <c r="EK854" s="1594"/>
      <c r="EL854" s="1594"/>
      <c r="EM854" s="1594"/>
      <c r="EN854" s="1594"/>
      <c r="EO854" s="1594"/>
      <c r="EP854" s="1594"/>
      <c r="EQ854" s="1594"/>
      <c r="ER854" s="1594"/>
      <c r="ES854" s="1594"/>
    </row>
    <row r="855" spans="1:149" s="1595" customFormat="1" ht="12.5">
      <c r="A855" s="1644" t="str">
        <f t="shared" si="456"/>
        <v>Organisation</v>
      </c>
      <c r="B855" s="1758"/>
      <c r="C855" s="1671"/>
      <c r="D855" s="1655"/>
      <c r="E855" s="1768"/>
      <c r="F855" s="1592"/>
      <c r="G855" s="1714">
        <f t="shared" si="457"/>
        <v>0</v>
      </c>
      <c r="H855" s="1645"/>
      <c r="I855" s="1714">
        <f t="shared" si="458"/>
        <v>0</v>
      </c>
      <c r="J855" s="1657"/>
      <c r="K855" s="1657"/>
      <c r="L855" s="1592"/>
      <c r="M855" s="1597"/>
      <c r="N855" s="1597"/>
      <c r="O855" s="1646"/>
      <c r="P855" s="1647"/>
      <c r="Q855" s="1647"/>
      <c r="R855" s="1648"/>
      <c r="S855" s="1603"/>
      <c r="T855" s="1649"/>
      <c r="U855" s="1649"/>
      <c r="V855" s="1649"/>
      <c r="W855" s="1649"/>
      <c r="X855" s="1649"/>
      <c r="Y855" s="1649"/>
      <c r="Z855" s="1649"/>
      <c r="AA855" s="1649"/>
      <c r="AB855" s="1649"/>
      <c r="AC855" s="1649"/>
      <c r="AD855" s="1649"/>
      <c r="AE855" s="1649"/>
      <c r="AF855" s="1610">
        <f t="shared" si="437"/>
        <v>0</v>
      </c>
      <c r="AG855" s="1649"/>
      <c r="AH855" s="1649"/>
      <c r="AI855" s="1649"/>
      <c r="AJ855" s="1649"/>
      <c r="AK855" s="1649"/>
      <c r="AL855" s="1649"/>
      <c r="AM855" s="1649"/>
      <c r="AN855" s="1649"/>
      <c r="AO855" s="1649"/>
      <c r="AP855" s="1649"/>
      <c r="AQ855" s="1649"/>
      <c r="AR855" s="1709"/>
      <c r="AS855" s="1779">
        <f t="shared" si="438"/>
        <v>0</v>
      </c>
      <c r="AT855" s="1711">
        <f t="shared" si="459"/>
        <v>0</v>
      </c>
      <c r="AU855" s="1611">
        <f t="shared" si="439"/>
        <v>0</v>
      </c>
      <c r="AV855" s="1611">
        <f t="shared" si="440"/>
        <v>0</v>
      </c>
      <c r="AW855" s="1611">
        <f t="shared" si="441"/>
        <v>0</v>
      </c>
      <c r="AX855" s="1611">
        <f t="shared" si="442"/>
        <v>0</v>
      </c>
      <c r="AY855" s="1611">
        <f t="shared" si="443"/>
        <v>0</v>
      </c>
      <c r="AZ855" s="1611">
        <f t="shared" si="444"/>
        <v>0</v>
      </c>
      <c r="BA855" s="1611">
        <f t="shared" si="445"/>
        <v>0</v>
      </c>
      <c r="BB855" s="1611">
        <f t="shared" si="446"/>
        <v>0</v>
      </c>
      <c r="BC855" s="1611">
        <f t="shared" si="447"/>
        <v>0</v>
      </c>
      <c r="BD855" s="1611">
        <f t="shared" si="448"/>
        <v>0</v>
      </c>
      <c r="BE855" s="1611">
        <f t="shared" si="449"/>
        <v>0</v>
      </c>
      <c r="BF855" s="1611">
        <f t="shared" si="450"/>
        <v>0</v>
      </c>
      <c r="BG855" s="1611">
        <f t="shared" si="460"/>
        <v>0</v>
      </c>
      <c r="BH855" s="1611" t="str">
        <f t="shared" si="461"/>
        <v/>
      </c>
      <c r="BI855" s="1611" t="str">
        <f t="shared" si="462"/>
        <v/>
      </c>
      <c r="BJ855" s="1611" t="str">
        <f t="shared" si="451"/>
        <v/>
      </c>
      <c r="BK855" s="1611" t="str">
        <f t="shared" si="452"/>
        <v/>
      </c>
      <c r="BL855" s="1611" t="str">
        <f t="shared" ca="1" si="453"/>
        <v/>
      </c>
      <c r="BM855" s="1611" t="str">
        <f t="shared" si="463"/>
        <v/>
      </c>
      <c r="BN855" s="1611" t="str">
        <f t="shared" si="454"/>
        <v/>
      </c>
      <c r="BO855" s="1611" t="str">
        <f t="shared" si="455"/>
        <v/>
      </c>
      <c r="BP855" s="1611" t="str">
        <f t="shared" si="464"/>
        <v/>
      </c>
      <c r="BQ855" s="1611" t="str">
        <f t="shared" si="465"/>
        <v/>
      </c>
      <c r="BR855" s="1611" t="str">
        <f t="shared" si="466"/>
        <v/>
      </c>
      <c r="BS855" s="1611" t="str">
        <f t="shared" si="467"/>
        <v/>
      </c>
      <c r="BT855" s="1611" t="str">
        <f t="shared" si="468"/>
        <v/>
      </c>
      <c r="BU855" s="1731">
        <f t="shared" ca="1" si="469"/>
        <v>0</v>
      </c>
      <c r="BV855" s="1594"/>
      <c r="BW855" s="1594"/>
      <c r="BX855" s="1594"/>
      <c r="BY855" s="1594"/>
      <c r="BZ855" s="1594"/>
      <c r="CA855" s="1594"/>
      <c r="CB855" s="1594"/>
      <c r="CC855" s="1594"/>
      <c r="CD855" s="1594"/>
      <c r="CE855" s="1594"/>
      <c r="CF855" s="1594"/>
      <c r="CG855" s="1594"/>
      <c r="CH855" s="1594"/>
      <c r="CI855" s="1594"/>
      <c r="CJ855" s="1594"/>
      <c r="CK855" s="1594"/>
      <c r="CL855" s="1594"/>
      <c r="CM855" s="1594"/>
      <c r="CN855" s="1594"/>
      <c r="CO855" s="1594"/>
      <c r="CP855" s="1594"/>
      <c r="CQ855" s="1594"/>
      <c r="CR855" s="1594"/>
      <c r="CS855" s="1594"/>
      <c r="CT855" s="1594"/>
      <c r="CU855" s="1594"/>
      <c r="CV855" s="1594"/>
      <c r="CW855" s="1594"/>
      <c r="CX855" s="1594"/>
      <c r="CY855" s="1594"/>
      <c r="CZ855" s="1594"/>
      <c r="DA855" s="1594"/>
      <c r="DB855" s="1594"/>
      <c r="DC855" s="1594"/>
      <c r="DD855" s="1594"/>
      <c r="DE855" s="1594"/>
      <c r="DF855" s="1594"/>
      <c r="DG855" s="1594"/>
      <c r="DH855" s="1594"/>
      <c r="DI855" s="1594"/>
      <c r="DJ855" s="1594"/>
      <c r="DK855" s="1594"/>
      <c r="DL855" s="1594"/>
      <c r="DM855" s="1594"/>
      <c r="DN855" s="1594"/>
      <c r="DO855" s="1594"/>
      <c r="DP855" s="1594"/>
      <c r="DQ855" s="1594"/>
      <c r="DR855" s="1594"/>
      <c r="DS855" s="1594"/>
      <c r="DT855" s="1594"/>
      <c r="DU855" s="1594"/>
      <c r="DV855" s="1594"/>
      <c r="DW855" s="1594"/>
      <c r="DX855" s="1594"/>
      <c r="DY855" s="1594"/>
      <c r="DZ855" s="1594"/>
      <c r="EA855" s="1594"/>
      <c r="EB855" s="1594"/>
      <c r="EC855" s="1594"/>
      <c r="ED855" s="1594"/>
      <c r="EE855" s="1594"/>
      <c r="EF855" s="1594"/>
      <c r="EG855" s="1594"/>
      <c r="EH855" s="1594"/>
      <c r="EI855" s="1594"/>
      <c r="EJ855" s="1594"/>
      <c r="EK855" s="1594"/>
      <c r="EL855" s="1594"/>
      <c r="EM855" s="1594"/>
      <c r="EN855" s="1594"/>
      <c r="EO855" s="1594"/>
      <c r="EP855" s="1594"/>
      <c r="EQ855" s="1594"/>
      <c r="ER855" s="1594"/>
      <c r="ES855" s="1594"/>
    </row>
    <row r="856" spans="1:149" s="1595" customFormat="1" ht="12.5">
      <c r="A856" s="1644" t="str">
        <f t="shared" si="456"/>
        <v>Organisation</v>
      </c>
      <c r="B856" s="1758"/>
      <c r="C856" s="1671"/>
      <c r="D856" s="1655"/>
      <c r="E856" s="1768"/>
      <c r="F856" s="1592"/>
      <c r="G856" s="1714">
        <f t="shared" si="457"/>
        <v>0</v>
      </c>
      <c r="H856" s="1645"/>
      <c r="I856" s="1714">
        <f t="shared" si="458"/>
        <v>0</v>
      </c>
      <c r="J856" s="1658"/>
      <c r="K856" s="1658"/>
      <c r="L856" s="1592"/>
      <c r="M856" s="1597"/>
      <c r="N856" s="1597"/>
      <c r="O856" s="1646"/>
      <c r="P856" s="1647"/>
      <c r="Q856" s="1647"/>
      <c r="R856" s="1648"/>
      <c r="S856" s="1603"/>
      <c r="T856" s="1649"/>
      <c r="U856" s="1649"/>
      <c r="V856" s="1649"/>
      <c r="W856" s="1649"/>
      <c r="X856" s="1649"/>
      <c r="Y856" s="1649"/>
      <c r="Z856" s="1649"/>
      <c r="AA856" s="1649"/>
      <c r="AB856" s="1649"/>
      <c r="AC856" s="1649"/>
      <c r="AD856" s="1649"/>
      <c r="AE856" s="1649"/>
      <c r="AF856" s="1610">
        <f t="shared" si="437"/>
        <v>0</v>
      </c>
      <c r="AG856" s="1649"/>
      <c r="AH856" s="1649"/>
      <c r="AI856" s="1649"/>
      <c r="AJ856" s="1649"/>
      <c r="AK856" s="1649"/>
      <c r="AL856" s="1649"/>
      <c r="AM856" s="1649"/>
      <c r="AN856" s="1649"/>
      <c r="AO856" s="1649"/>
      <c r="AP856" s="1649"/>
      <c r="AQ856" s="1649"/>
      <c r="AR856" s="1709"/>
      <c r="AS856" s="1779">
        <f t="shared" si="438"/>
        <v>0</v>
      </c>
      <c r="AT856" s="1711">
        <f t="shared" si="459"/>
        <v>0</v>
      </c>
      <c r="AU856" s="1611">
        <f t="shared" si="439"/>
        <v>0</v>
      </c>
      <c r="AV856" s="1611">
        <f t="shared" si="440"/>
        <v>0</v>
      </c>
      <c r="AW856" s="1611">
        <f t="shared" si="441"/>
        <v>0</v>
      </c>
      <c r="AX856" s="1611">
        <f t="shared" si="442"/>
        <v>0</v>
      </c>
      <c r="AY856" s="1611">
        <f t="shared" si="443"/>
        <v>0</v>
      </c>
      <c r="AZ856" s="1611">
        <f t="shared" si="444"/>
        <v>0</v>
      </c>
      <c r="BA856" s="1611">
        <f t="shared" si="445"/>
        <v>0</v>
      </c>
      <c r="BB856" s="1611">
        <f t="shared" si="446"/>
        <v>0</v>
      </c>
      <c r="BC856" s="1611">
        <f t="shared" si="447"/>
        <v>0</v>
      </c>
      <c r="BD856" s="1611">
        <f t="shared" si="448"/>
        <v>0</v>
      </c>
      <c r="BE856" s="1611">
        <f t="shared" si="449"/>
        <v>0</v>
      </c>
      <c r="BF856" s="1611">
        <f t="shared" si="450"/>
        <v>0</v>
      </c>
      <c r="BG856" s="1611">
        <f t="shared" si="460"/>
        <v>0</v>
      </c>
      <c r="BH856" s="1611" t="str">
        <f t="shared" si="461"/>
        <v/>
      </c>
      <c r="BI856" s="1611" t="str">
        <f t="shared" si="462"/>
        <v/>
      </c>
      <c r="BJ856" s="1611" t="str">
        <f t="shared" si="451"/>
        <v/>
      </c>
      <c r="BK856" s="1611" t="str">
        <f t="shared" si="452"/>
        <v/>
      </c>
      <c r="BL856" s="1611" t="str">
        <f t="shared" ca="1" si="453"/>
        <v/>
      </c>
      <c r="BM856" s="1611" t="str">
        <f t="shared" si="463"/>
        <v/>
      </c>
      <c r="BN856" s="1611" t="str">
        <f t="shared" si="454"/>
        <v/>
      </c>
      <c r="BO856" s="1611" t="str">
        <f t="shared" si="455"/>
        <v/>
      </c>
      <c r="BP856" s="1611" t="str">
        <f t="shared" si="464"/>
        <v/>
      </c>
      <c r="BQ856" s="1611" t="str">
        <f t="shared" si="465"/>
        <v/>
      </c>
      <c r="BR856" s="1611" t="str">
        <f t="shared" si="466"/>
        <v/>
      </c>
      <c r="BS856" s="1611" t="str">
        <f t="shared" si="467"/>
        <v/>
      </c>
      <c r="BT856" s="1611" t="str">
        <f t="shared" si="468"/>
        <v/>
      </c>
      <c r="BU856" s="1731">
        <f t="shared" ca="1" si="469"/>
        <v>0</v>
      </c>
      <c r="BV856" s="1594"/>
      <c r="BW856" s="1594"/>
      <c r="BX856" s="1594"/>
      <c r="BY856" s="1594"/>
      <c r="BZ856" s="1594"/>
      <c r="CA856" s="1594"/>
      <c r="CB856" s="1594"/>
      <c r="CC856" s="1594"/>
      <c r="CD856" s="1594"/>
      <c r="CE856" s="1594"/>
      <c r="CF856" s="1594"/>
      <c r="CG856" s="1594"/>
      <c r="CH856" s="1594"/>
      <c r="CI856" s="1594"/>
      <c r="CJ856" s="1594"/>
      <c r="CK856" s="1594"/>
      <c r="CL856" s="1594"/>
      <c r="CM856" s="1594"/>
      <c r="CN856" s="1594"/>
      <c r="CO856" s="1594"/>
      <c r="CP856" s="1594"/>
      <c r="CQ856" s="1594"/>
      <c r="CR856" s="1594"/>
      <c r="CS856" s="1594"/>
      <c r="CT856" s="1594"/>
      <c r="CU856" s="1594"/>
      <c r="CV856" s="1594"/>
      <c r="CW856" s="1594"/>
      <c r="CX856" s="1594"/>
      <c r="CY856" s="1594"/>
      <c r="CZ856" s="1594"/>
      <c r="DA856" s="1594"/>
      <c r="DB856" s="1594"/>
      <c r="DC856" s="1594"/>
      <c r="DD856" s="1594"/>
      <c r="DE856" s="1594"/>
      <c r="DF856" s="1594"/>
      <c r="DG856" s="1594"/>
      <c r="DH856" s="1594"/>
      <c r="DI856" s="1594"/>
      <c r="DJ856" s="1594"/>
      <c r="DK856" s="1594"/>
      <c r="DL856" s="1594"/>
      <c r="DM856" s="1594"/>
      <c r="DN856" s="1594"/>
      <c r="DO856" s="1594"/>
      <c r="DP856" s="1594"/>
      <c r="DQ856" s="1594"/>
      <c r="DR856" s="1594"/>
      <c r="DS856" s="1594"/>
      <c r="DT856" s="1594"/>
      <c r="DU856" s="1594"/>
      <c r="DV856" s="1594"/>
      <c r="DW856" s="1594"/>
      <c r="DX856" s="1594"/>
      <c r="DY856" s="1594"/>
      <c r="DZ856" s="1594"/>
      <c r="EA856" s="1594"/>
      <c r="EB856" s="1594"/>
      <c r="EC856" s="1594"/>
      <c r="ED856" s="1594"/>
      <c r="EE856" s="1594"/>
      <c r="EF856" s="1594"/>
      <c r="EG856" s="1594"/>
      <c r="EH856" s="1594"/>
      <c r="EI856" s="1594"/>
      <c r="EJ856" s="1594"/>
      <c r="EK856" s="1594"/>
      <c r="EL856" s="1594"/>
      <c r="EM856" s="1594"/>
      <c r="EN856" s="1594"/>
      <c r="EO856" s="1594"/>
      <c r="EP856" s="1594"/>
      <c r="EQ856" s="1594"/>
      <c r="ER856" s="1594"/>
      <c r="ES856" s="1594"/>
    </row>
    <row r="857" spans="1:149" s="1595" customFormat="1" ht="12.5">
      <c r="A857" s="1644" t="str">
        <f t="shared" si="456"/>
        <v>Organisation</v>
      </c>
      <c r="B857" s="1758"/>
      <c r="C857" s="1671"/>
      <c r="D857" s="1655"/>
      <c r="E857" s="1768"/>
      <c r="F857" s="1592"/>
      <c r="G857" s="1714">
        <f t="shared" si="457"/>
        <v>0</v>
      </c>
      <c r="H857" s="1645"/>
      <c r="I857" s="1714">
        <f t="shared" si="458"/>
        <v>0</v>
      </c>
      <c r="J857" s="1658"/>
      <c r="K857" s="1658"/>
      <c r="L857" s="1592"/>
      <c r="M857" s="1597"/>
      <c r="N857" s="1597"/>
      <c r="O857" s="1646"/>
      <c r="P857" s="1647"/>
      <c r="Q857" s="1647"/>
      <c r="R857" s="1648"/>
      <c r="S857" s="1603"/>
      <c r="T857" s="1649"/>
      <c r="U857" s="1649"/>
      <c r="V857" s="1649"/>
      <c r="W857" s="1649"/>
      <c r="X857" s="1649"/>
      <c r="Y857" s="1649"/>
      <c r="Z857" s="1649"/>
      <c r="AA857" s="1649"/>
      <c r="AB857" s="1649"/>
      <c r="AC857" s="1649"/>
      <c r="AD857" s="1649"/>
      <c r="AE857" s="1649"/>
      <c r="AF857" s="1610">
        <f t="shared" si="437"/>
        <v>0</v>
      </c>
      <c r="AG857" s="1649"/>
      <c r="AH857" s="1649"/>
      <c r="AI857" s="1649"/>
      <c r="AJ857" s="1649"/>
      <c r="AK857" s="1649"/>
      <c r="AL857" s="1649"/>
      <c r="AM857" s="1649"/>
      <c r="AN857" s="1649"/>
      <c r="AO857" s="1649"/>
      <c r="AP857" s="1649"/>
      <c r="AQ857" s="1649"/>
      <c r="AR857" s="1709"/>
      <c r="AS857" s="1779">
        <f t="shared" si="438"/>
        <v>0</v>
      </c>
      <c r="AT857" s="1711">
        <f t="shared" si="459"/>
        <v>0</v>
      </c>
      <c r="AU857" s="1611">
        <f t="shared" si="439"/>
        <v>0</v>
      </c>
      <c r="AV857" s="1611">
        <f t="shared" si="440"/>
        <v>0</v>
      </c>
      <c r="AW857" s="1611">
        <f t="shared" si="441"/>
        <v>0</v>
      </c>
      <c r="AX857" s="1611">
        <f t="shared" si="442"/>
        <v>0</v>
      </c>
      <c r="AY857" s="1611">
        <f t="shared" si="443"/>
        <v>0</v>
      </c>
      <c r="AZ857" s="1611">
        <f t="shared" si="444"/>
        <v>0</v>
      </c>
      <c r="BA857" s="1611">
        <f t="shared" si="445"/>
        <v>0</v>
      </c>
      <c r="BB857" s="1611">
        <f t="shared" si="446"/>
        <v>0</v>
      </c>
      <c r="BC857" s="1611">
        <f t="shared" si="447"/>
        <v>0</v>
      </c>
      <c r="BD857" s="1611">
        <f t="shared" si="448"/>
        <v>0</v>
      </c>
      <c r="BE857" s="1611">
        <f t="shared" si="449"/>
        <v>0</v>
      </c>
      <c r="BF857" s="1611">
        <f t="shared" si="450"/>
        <v>0</v>
      </c>
      <c r="BG857" s="1611">
        <f t="shared" si="460"/>
        <v>0</v>
      </c>
      <c r="BH857" s="1611" t="str">
        <f t="shared" si="461"/>
        <v/>
      </c>
      <c r="BI857" s="1611" t="str">
        <f t="shared" si="462"/>
        <v/>
      </c>
      <c r="BJ857" s="1611" t="str">
        <f t="shared" si="451"/>
        <v/>
      </c>
      <c r="BK857" s="1611" t="str">
        <f t="shared" si="452"/>
        <v/>
      </c>
      <c r="BL857" s="1611" t="str">
        <f t="shared" ca="1" si="453"/>
        <v/>
      </c>
      <c r="BM857" s="1611" t="str">
        <f t="shared" si="463"/>
        <v/>
      </c>
      <c r="BN857" s="1611" t="str">
        <f t="shared" si="454"/>
        <v/>
      </c>
      <c r="BO857" s="1611" t="str">
        <f t="shared" si="455"/>
        <v/>
      </c>
      <c r="BP857" s="1611" t="str">
        <f t="shared" si="464"/>
        <v/>
      </c>
      <c r="BQ857" s="1611" t="str">
        <f t="shared" si="465"/>
        <v/>
      </c>
      <c r="BR857" s="1611" t="str">
        <f t="shared" si="466"/>
        <v/>
      </c>
      <c r="BS857" s="1611" t="str">
        <f t="shared" si="467"/>
        <v/>
      </c>
      <c r="BT857" s="1611" t="str">
        <f t="shared" si="468"/>
        <v/>
      </c>
      <c r="BU857" s="1731">
        <f t="shared" ca="1" si="469"/>
        <v>0</v>
      </c>
      <c r="BV857" s="1594"/>
      <c r="BW857" s="1594"/>
      <c r="BX857" s="1594"/>
      <c r="BY857" s="1594"/>
      <c r="BZ857" s="1594"/>
      <c r="CA857" s="1594"/>
      <c r="CB857" s="1594"/>
      <c r="CC857" s="1594"/>
      <c r="CD857" s="1594"/>
      <c r="CE857" s="1594"/>
      <c r="CF857" s="1594"/>
      <c r="CG857" s="1594"/>
      <c r="CH857" s="1594"/>
      <c r="CI857" s="1594"/>
      <c r="CJ857" s="1594"/>
      <c r="CK857" s="1594"/>
      <c r="CL857" s="1594"/>
      <c r="CM857" s="1594"/>
      <c r="CN857" s="1594"/>
      <c r="CO857" s="1594"/>
      <c r="CP857" s="1594"/>
      <c r="CQ857" s="1594"/>
      <c r="CR857" s="1594"/>
      <c r="CS857" s="1594"/>
      <c r="CT857" s="1594"/>
      <c r="CU857" s="1594"/>
      <c r="CV857" s="1594"/>
      <c r="CW857" s="1594"/>
      <c r="CX857" s="1594"/>
      <c r="CY857" s="1594"/>
      <c r="CZ857" s="1594"/>
      <c r="DA857" s="1594"/>
      <c r="DB857" s="1594"/>
      <c r="DC857" s="1594"/>
      <c r="DD857" s="1594"/>
      <c r="DE857" s="1594"/>
      <c r="DF857" s="1594"/>
      <c r="DG857" s="1594"/>
      <c r="DH857" s="1594"/>
      <c r="DI857" s="1594"/>
      <c r="DJ857" s="1594"/>
      <c r="DK857" s="1594"/>
      <c r="DL857" s="1594"/>
      <c r="DM857" s="1594"/>
      <c r="DN857" s="1594"/>
      <c r="DO857" s="1594"/>
      <c r="DP857" s="1594"/>
      <c r="DQ857" s="1594"/>
      <c r="DR857" s="1594"/>
      <c r="DS857" s="1594"/>
      <c r="DT857" s="1594"/>
      <c r="DU857" s="1594"/>
      <c r="DV857" s="1594"/>
      <c r="DW857" s="1594"/>
      <c r="DX857" s="1594"/>
      <c r="DY857" s="1594"/>
      <c r="DZ857" s="1594"/>
      <c r="EA857" s="1594"/>
      <c r="EB857" s="1594"/>
      <c r="EC857" s="1594"/>
      <c r="ED857" s="1594"/>
      <c r="EE857" s="1594"/>
      <c r="EF857" s="1594"/>
      <c r="EG857" s="1594"/>
      <c r="EH857" s="1594"/>
      <c r="EI857" s="1594"/>
      <c r="EJ857" s="1594"/>
      <c r="EK857" s="1594"/>
      <c r="EL857" s="1594"/>
      <c r="EM857" s="1594"/>
      <c r="EN857" s="1594"/>
      <c r="EO857" s="1594"/>
      <c r="EP857" s="1594"/>
      <c r="EQ857" s="1594"/>
      <c r="ER857" s="1594"/>
      <c r="ES857" s="1594"/>
    </row>
    <row r="858" spans="1:149" s="1595" customFormat="1" ht="12.5">
      <c r="A858" s="1644" t="str">
        <f t="shared" si="456"/>
        <v>Organisation</v>
      </c>
      <c r="B858" s="1758"/>
      <c r="C858" s="1671"/>
      <c r="D858" s="1659"/>
      <c r="E858" s="1768"/>
      <c r="F858" s="1592"/>
      <c r="G858" s="1714">
        <f t="shared" si="457"/>
        <v>0</v>
      </c>
      <c r="H858" s="1645"/>
      <c r="I858" s="1714">
        <f t="shared" si="458"/>
        <v>0</v>
      </c>
      <c r="J858" s="1660"/>
      <c r="K858" s="1660"/>
      <c r="L858" s="1592"/>
      <c r="M858" s="1597"/>
      <c r="N858" s="1597"/>
      <c r="O858" s="1646"/>
      <c r="P858" s="1647"/>
      <c r="Q858" s="1647"/>
      <c r="R858" s="1648"/>
      <c r="S858" s="1603"/>
      <c r="T858" s="1649"/>
      <c r="U858" s="1649"/>
      <c r="V858" s="1649"/>
      <c r="W858" s="1649"/>
      <c r="X858" s="1649"/>
      <c r="Y858" s="1649"/>
      <c r="Z858" s="1649"/>
      <c r="AA858" s="1649"/>
      <c r="AB858" s="1649"/>
      <c r="AC858" s="1649"/>
      <c r="AD858" s="1649"/>
      <c r="AE858" s="1649"/>
      <c r="AF858" s="1610">
        <f t="shared" si="437"/>
        <v>0</v>
      </c>
      <c r="AG858" s="1649"/>
      <c r="AH858" s="1649"/>
      <c r="AI858" s="1649"/>
      <c r="AJ858" s="1649"/>
      <c r="AK858" s="1649"/>
      <c r="AL858" s="1649"/>
      <c r="AM858" s="1649"/>
      <c r="AN858" s="1649"/>
      <c r="AO858" s="1649"/>
      <c r="AP858" s="1649"/>
      <c r="AQ858" s="1649"/>
      <c r="AR858" s="1709"/>
      <c r="AS858" s="1779">
        <f t="shared" si="438"/>
        <v>0</v>
      </c>
      <c r="AT858" s="1711">
        <f t="shared" si="459"/>
        <v>0</v>
      </c>
      <c r="AU858" s="1611">
        <f t="shared" si="439"/>
        <v>0</v>
      </c>
      <c r="AV858" s="1611">
        <f t="shared" si="440"/>
        <v>0</v>
      </c>
      <c r="AW858" s="1611">
        <f t="shared" si="441"/>
        <v>0</v>
      </c>
      <c r="AX858" s="1611">
        <f t="shared" si="442"/>
        <v>0</v>
      </c>
      <c r="AY858" s="1611">
        <f t="shared" si="443"/>
        <v>0</v>
      </c>
      <c r="AZ858" s="1611">
        <f t="shared" si="444"/>
        <v>0</v>
      </c>
      <c r="BA858" s="1611">
        <f t="shared" si="445"/>
        <v>0</v>
      </c>
      <c r="BB858" s="1611">
        <f t="shared" si="446"/>
        <v>0</v>
      </c>
      <c r="BC858" s="1611">
        <f t="shared" si="447"/>
        <v>0</v>
      </c>
      <c r="BD858" s="1611">
        <f t="shared" si="448"/>
        <v>0</v>
      </c>
      <c r="BE858" s="1611">
        <f t="shared" si="449"/>
        <v>0</v>
      </c>
      <c r="BF858" s="1611">
        <f t="shared" si="450"/>
        <v>0</v>
      </c>
      <c r="BG858" s="1611">
        <f t="shared" si="460"/>
        <v>0</v>
      </c>
      <c r="BH858" s="1611" t="str">
        <f t="shared" si="461"/>
        <v/>
      </c>
      <c r="BI858" s="1611" t="str">
        <f t="shared" si="462"/>
        <v/>
      </c>
      <c r="BJ858" s="1611" t="str">
        <f t="shared" si="451"/>
        <v/>
      </c>
      <c r="BK858" s="1611" t="str">
        <f t="shared" si="452"/>
        <v/>
      </c>
      <c r="BL858" s="1611" t="str">
        <f t="shared" ca="1" si="453"/>
        <v/>
      </c>
      <c r="BM858" s="1611" t="str">
        <f t="shared" si="463"/>
        <v/>
      </c>
      <c r="BN858" s="1611" t="str">
        <f t="shared" si="454"/>
        <v/>
      </c>
      <c r="BO858" s="1611" t="str">
        <f t="shared" si="455"/>
        <v/>
      </c>
      <c r="BP858" s="1611" t="str">
        <f t="shared" si="464"/>
        <v/>
      </c>
      <c r="BQ858" s="1611" t="str">
        <f t="shared" si="465"/>
        <v/>
      </c>
      <c r="BR858" s="1611" t="str">
        <f t="shared" si="466"/>
        <v/>
      </c>
      <c r="BS858" s="1611" t="str">
        <f t="shared" si="467"/>
        <v/>
      </c>
      <c r="BT858" s="1611" t="str">
        <f t="shared" si="468"/>
        <v/>
      </c>
      <c r="BU858" s="1731">
        <f t="shared" ca="1" si="469"/>
        <v>0</v>
      </c>
      <c r="BV858" s="1594"/>
      <c r="BW858" s="1594"/>
      <c r="BX858" s="1594"/>
      <c r="BY858" s="1594"/>
      <c r="BZ858" s="1594"/>
      <c r="CA858" s="1594"/>
      <c r="CB858" s="1594"/>
      <c r="CC858" s="1594"/>
      <c r="CD858" s="1594"/>
      <c r="CE858" s="1594"/>
      <c r="CF858" s="1594"/>
      <c r="CG858" s="1594"/>
      <c r="CH858" s="1594"/>
      <c r="CI858" s="1594"/>
      <c r="CJ858" s="1594"/>
      <c r="CK858" s="1594"/>
      <c r="CL858" s="1594"/>
      <c r="CM858" s="1594"/>
      <c r="CN858" s="1594"/>
      <c r="CO858" s="1594"/>
      <c r="CP858" s="1594"/>
      <c r="CQ858" s="1594"/>
      <c r="CR858" s="1594"/>
      <c r="CS858" s="1594"/>
      <c r="CT858" s="1594"/>
      <c r="CU858" s="1594"/>
      <c r="CV858" s="1594"/>
      <c r="CW858" s="1594"/>
      <c r="CX858" s="1594"/>
      <c r="CY858" s="1594"/>
      <c r="CZ858" s="1594"/>
      <c r="DA858" s="1594"/>
      <c r="DB858" s="1594"/>
      <c r="DC858" s="1594"/>
      <c r="DD858" s="1594"/>
      <c r="DE858" s="1594"/>
      <c r="DF858" s="1594"/>
      <c r="DG858" s="1594"/>
      <c r="DH858" s="1594"/>
      <c r="DI858" s="1594"/>
      <c r="DJ858" s="1594"/>
      <c r="DK858" s="1594"/>
      <c r="DL858" s="1594"/>
      <c r="DM858" s="1594"/>
      <c r="DN858" s="1594"/>
      <c r="DO858" s="1594"/>
      <c r="DP858" s="1594"/>
      <c r="DQ858" s="1594"/>
      <c r="DR858" s="1594"/>
      <c r="DS858" s="1594"/>
      <c r="DT858" s="1594"/>
      <c r="DU858" s="1594"/>
      <c r="DV858" s="1594"/>
      <c r="DW858" s="1594"/>
      <c r="DX858" s="1594"/>
      <c r="DY858" s="1594"/>
      <c r="DZ858" s="1594"/>
      <c r="EA858" s="1594"/>
      <c r="EB858" s="1594"/>
      <c r="EC858" s="1594"/>
      <c r="ED858" s="1594"/>
      <c r="EE858" s="1594"/>
      <c r="EF858" s="1594"/>
      <c r="EG858" s="1594"/>
      <c r="EH858" s="1594"/>
      <c r="EI858" s="1594"/>
      <c r="EJ858" s="1594"/>
      <c r="EK858" s="1594"/>
      <c r="EL858" s="1594"/>
      <c r="EM858" s="1594"/>
      <c r="EN858" s="1594"/>
      <c r="EO858" s="1594"/>
      <c r="EP858" s="1594"/>
      <c r="EQ858" s="1594"/>
      <c r="ER858" s="1594"/>
      <c r="ES858" s="1594"/>
    </row>
    <row r="859" spans="1:149" s="1595" customFormat="1" ht="12.5">
      <c r="A859" s="1644" t="str">
        <f t="shared" si="456"/>
        <v>Organisation</v>
      </c>
      <c r="B859" s="1758"/>
      <c r="C859" s="1671"/>
      <c r="D859" s="1659"/>
      <c r="E859" s="1768"/>
      <c r="F859" s="1592"/>
      <c r="G859" s="1714">
        <f t="shared" si="457"/>
        <v>0</v>
      </c>
      <c r="H859" s="1645"/>
      <c r="I859" s="1714">
        <f t="shared" si="458"/>
        <v>0</v>
      </c>
      <c r="J859" s="1657"/>
      <c r="K859" s="1657"/>
      <c r="L859" s="1592"/>
      <c r="M859" s="1597"/>
      <c r="N859" s="1597"/>
      <c r="O859" s="1646"/>
      <c r="P859" s="1647"/>
      <c r="Q859" s="1647"/>
      <c r="R859" s="1648"/>
      <c r="S859" s="1603"/>
      <c r="T859" s="1649"/>
      <c r="U859" s="1649"/>
      <c r="V859" s="1649"/>
      <c r="W859" s="1649"/>
      <c r="X859" s="1649"/>
      <c r="Y859" s="1649"/>
      <c r="Z859" s="1649"/>
      <c r="AA859" s="1649"/>
      <c r="AB859" s="1649"/>
      <c r="AC859" s="1649"/>
      <c r="AD859" s="1649"/>
      <c r="AE859" s="1649"/>
      <c r="AF859" s="1610">
        <f t="shared" si="437"/>
        <v>0</v>
      </c>
      <c r="AG859" s="1649"/>
      <c r="AH859" s="1649"/>
      <c r="AI859" s="1649"/>
      <c r="AJ859" s="1649"/>
      <c r="AK859" s="1649"/>
      <c r="AL859" s="1649"/>
      <c r="AM859" s="1649"/>
      <c r="AN859" s="1649"/>
      <c r="AO859" s="1649"/>
      <c r="AP859" s="1649"/>
      <c r="AQ859" s="1649"/>
      <c r="AR859" s="1709"/>
      <c r="AS859" s="1779">
        <f t="shared" si="438"/>
        <v>0</v>
      </c>
      <c r="AT859" s="1711">
        <f t="shared" si="459"/>
        <v>0</v>
      </c>
      <c r="AU859" s="1611">
        <f t="shared" si="439"/>
        <v>0</v>
      </c>
      <c r="AV859" s="1611">
        <f t="shared" si="440"/>
        <v>0</v>
      </c>
      <c r="AW859" s="1611">
        <f t="shared" si="441"/>
        <v>0</v>
      </c>
      <c r="AX859" s="1611">
        <f t="shared" si="442"/>
        <v>0</v>
      </c>
      <c r="AY859" s="1611">
        <f t="shared" si="443"/>
        <v>0</v>
      </c>
      <c r="AZ859" s="1611">
        <f t="shared" si="444"/>
        <v>0</v>
      </c>
      <c r="BA859" s="1611">
        <f t="shared" si="445"/>
        <v>0</v>
      </c>
      <c r="BB859" s="1611">
        <f t="shared" si="446"/>
        <v>0</v>
      </c>
      <c r="BC859" s="1611">
        <f t="shared" si="447"/>
        <v>0</v>
      </c>
      <c r="BD859" s="1611">
        <f t="shared" si="448"/>
        <v>0</v>
      </c>
      <c r="BE859" s="1611">
        <f t="shared" si="449"/>
        <v>0</v>
      </c>
      <c r="BF859" s="1611">
        <f t="shared" si="450"/>
        <v>0</v>
      </c>
      <c r="BG859" s="1611">
        <f t="shared" si="460"/>
        <v>0</v>
      </c>
      <c r="BH859" s="1611" t="str">
        <f t="shared" si="461"/>
        <v/>
      </c>
      <c r="BI859" s="1611" t="str">
        <f t="shared" si="462"/>
        <v/>
      </c>
      <c r="BJ859" s="1611" t="str">
        <f t="shared" si="451"/>
        <v/>
      </c>
      <c r="BK859" s="1611" t="str">
        <f t="shared" si="452"/>
        <v/>
      </c>
      <c r="BL859" s="1611" t="str">
        <f t="shared" ca="1" si="453"/>
        <v/>
      </c>
      <c r="BM859" s="1611" t="str">
        <f t="shared" si="463"/>
        <v/>
      </c>
      <c r="BN859" s="1611" t="str">
        <f t="shared" si="454"/>
        <v/>
      </c>
      <c r="BO859" s="1611" t="str">
        <f t="shared" si="455"/>
        <v/>
      </c>
      <c r="BP859" s="1611" t="str">
        <f t="shared" si="464"/>
        <v/>
      </c>
      <c r="BQ859" s="1611" t="str">
        <f t="shared" si="465"/>
        <v/>
      </c>
      <c r="BR859" s="1611" t="str">
        <f t="shared" si="466"/>
        <v/>
      </c>
      <c r="BS859" s="1611" t="str">
        <f t="shared" si="467"/>
        <v/>
      </c>
      <c r="BT859" s="1611" t="str">
        <f t="shared" si="468"/>
        <v/>
      </c>
      <c r="BU859" s="1731">
        <f t="shared" ca="1" si="469"/>
        <v>0</v>
      </c>
      <c r="BV859" s="1594"/>
      <c r="BW859" s="1594"/>
      <c r="BX859" s="1594"/>
      <c r="BY859" s="1594"/>
      <c r="BZ859" s="1594"/>
      <c r="CA859" s="1594"/>
      <c r="CB859" s="1594"/>
      <c r="CC859" s="1594"/>
      <c r="CD859" s="1594"/>
      <c r="CE859" s="1594"/>
      <c r="CF859" s="1594"/>
      <c r="CG859" s="1594"/>
      <c r="CH859" s="1594"/>
      <c r="CI859" s="1594"/>
      <c r="CJ859" s="1594"/>
      <c r="CK859" s="1594"/>
      <c r="CL859" s="1594"/>
      <c r="CM859" s="1594"/>
      <c r="CN859" s="1594"/>
      <c r="CO859" s="1594"/>
      <c r="CP859" s="1594"/>
      <c r="CQ859" s="1594"/>
      <c r="CR859" s="1594"/>
      <c r="CS859" s="1594"/>
      <c r="CT859" s="1594"/>
      <c r="CU859" s="1594"/>
      <c r="CV859" s="1594"/>
      <c r="CW859" s="1594"/>
      <c r="CX859" s="1594"/>
      <c r="CY859" s="1594"/>
      <c r="CZ859" s="1594"/>
      <c r="DA859" s="1594"/>
      <c r="DB859" s="1594"/>
      <c r="DC859" s="1594"/>
      <c r="DD859" s="1594"/>
      <c r="DE859" s="1594"/>
      <c r="DF859" s="1594"/>
      <c r="DG859" s="1594"/>
      <c r="DH859" s="1594"/>
      <c r="DI859" s="1594"/>
      <c r="DJ859" s="1594"/>
      <c r="DK859" s="1594"/>
      <c r="DL859" s="1594"/>
      <c r="DM859" s="1594"/>
      <c r="DN859" s="1594"/>
      <c r="DO859" s="1594"/>
      <c r="DP859" s="1594"/>
      <c r="DQ859" s="1594"/>
      <c r="DR859" s="1594"/>
      <c r="DS859" s="1594"/>
      <c r="DT859" s="1594"/>
      <c r="DU859" s="1594"/>
      <c r="DV859" s="1594"/>
      <c r="DW859" s="1594"/>
      <c r="DX859" s="1594"/>
      <c r="DY859" s="1594"/>
      <c r="DZ859" s="1594"/>
      <c r="EA859" s="1594"/>
      <c r="EB859" s="1594"/>
      <c r="EC859" s="1594"/>
      <c r="ED859" s="1594"/>
      <c r="EE859" s="1594"/>
      <c r="EF859" s="1594"/>
      <c r="EG859" s="1594"/>
      <c r="EH859" s="1594"/>
      <c r="EI859" s="1594"/>
      <c r="EJ859" s="1594"/>
      <c r="EK859" s="1594"/>
      <c r="EL859" s="1594"/>
      <c r="EM859" s="1594"/>
      <c r="EN859" s="1594"/>
      <c r="EO859" s="1594"/>
      <c r="EP859" s="1594"/>
      <c r="EQ859" s="1594"/>
      <c r="ER859" s="1594"/>
      <c r="ES859" s="1594"/>
    </row>
    <row r="860" spans="1:149" s="1595" customFormat="1" ht="12.5">
      <c r="A860" s="1644" t="str">
        <f t="shared" si="456"/>
        <v>Organisation</v>
      </c>
      <c r="B860" s="1758"/>
      <c r="C860" s="1671"/>
      <c r="D860" s="1659"/>
      <c r="E860" s="1592"/>
      <c r="F860" s="1592"/>
      <c r="G860" s="1714">
        <f t="shared" si="457"/>
        <v>0</v>
      </c>
      <c r="H860" s="1645"/>
      <c r="I860" s="1714">
        <f t="shared" si="458"/>
        <v>0</v>
      </c>
      <c r="J860" s="1656"/>
      <c r="K860" s="1656"/>
      <c r="L860" s="1592"/>
      <c r="M860" s="1597"/>
      <c r="N860" s="1597"/>
      <c r="O860" s="1646"/>
      <c r="P860" s="1647"/>
      <c r="Q860" s="1647"/>
      <c r="R860" s="1648"/>
      <c r="S860" s="1603"/>
      <c r="T860" s="1649"/>
      <c r="U860" s="1649"/>
      <c r="V860" s="1649"/>
      <c r="W860" s="1649"/>
      <c r="X860" s="1649"/>
      <c r="Y860" s="1649"/>
      <c r="Z860" s="1649"/>
      <c r="AA860" s="1649"/>
      <c r="AB860" s="1649"/>
      <c r="AC860" s="1649"/>
      <c r="AD860" s="1649"/>
      <c r="AE860" s="1649"/>
      <c r="AF860" s="1610">
        <f t="shared" si="437"/>
        <v>0</v>
      </c>
      <c r="AG860" s="1649"/>
      <c r="AH860" s="1649"/>
      <c r="AI860" s="1649"/>
      <c r="AJ860" s="1649"/>
      <c r="AK860" s="1649"/>
      <c r="AL860" s="1649"/>
      <c r="AM860" s="1649"/>
      <c r="AN860" s="1649"/>
      <c r="AO860" s="1649"/>
      <c r="AP860" s="1649"/>
      <c r="AQ860" s="1649"/>
      <c r="AR860" s="1709"/>
      <c r="AS860" s="1779">
        <f t="shared" si="438"/>
        <v>0</v>
      </c>
      <c r="AT860" s="1711">
        <f t="shared" si="459"/>
        <v>0</v>
      </c>
      <c r="AU860" s="1611">
        <f t="shared" si="439"/>
        <v>0</v>
      </c>
      <c r="AV860" s="1611">
        <f t="shared" si="440"/>
        <v>0</v>
      </c>
      <c r="AW860" s="1611">
        <f t="shared" si="441"/>
        <v>0</v>
      </c>
      <c r="AX860" s="1611">
        <f t="shared" si="442"/>
        <v>0</v>
      </c>
      <c r="AY860" s="1611">
        <f t="shared" si="443"/>
        <v>0</v>
      </c>
      <c r="AZ860" s="1611">
        <f t="shared" si="444"/>
        <v>0</v>
      </c>
      <c r="BA860" s="1611">
        <f t="shared" si="445"/>
        <v>0</v>
      </c>
      <c r="BB860" s="1611">
        <f t="shared" si="446"/>
        <v>0</v>
      </c>
      <c r="BC860" s="1611">
        <f t="shared" si="447"/>
        <v>0</v>
      </c>
      <c r="BD860" s="1611">
        <f t="shared" si="448"/>
        <v>0</v>
      </c>
      <c r="BE860" s="1611">
        <f t="shared" si="449"/>
        <v>0</v>
      </c>
      <c r="BF860" s="1611">
        <f t="shared" si="450"/>
        <v>0</v>
      </c>
      <c r="BG860" s="1611">
        <f t="shared" si="460"/>
        <v>0</v>
      </c>
      <c r="BH860" s="1611" t="str">
        <f t="shared" si="461"/>
        <v/>
      </c>
      <c r="BI860" s="1611" t="str">
        <f t="shared" si="462"/>
        <v/>
      </c>
      <c r="BJ860" s="1611" t="str">
        <f t="shared" si="451"/>
        <v/>
      </c>
      <c r="BK860" s="1611" t="str">
        <f t="shared" si="452"/>
        <v/>
      </c>
      <c r="BL860" s="1611" t="str">
        <f t="shared" ca="1" si="453"/>
        <v/>
      </c>
      <c r="BM860" s="1611" t="str">
        <f t="shared" si="463"/>
        <v/>
      </c>
      <c r="BN860" s="1611" t="str">
        <f t="shared" si="454"/>
        <v/>
      </c>
      <c r="BO860" s="1611" t="str">
        <f t="shared" si="455"/>
        <v/>
      </c>
      <c r="BP860" s="1611" t="str">
        <f t="shared" si="464"/>
        <v/>
      </c>
      <c r="BQ860" s="1611" t="str">
        <f t="shared" si="465"/>
        <v/>
      </c>
      <c r="BR860" s="1611" t="str">
        <f t="shared" si="466"/>
        <v/>
      </c>
      <c r="BS860" s="1611" t="str">
        <f t="shared" si="467"/>
        <v/>
      </c>
      <c r="BT860" s="1611" t="str">
        <f t="shared" si="468"/>
        <v/>
      </c>
      <c r="BU860" s="1731">
        <f t="shared" ca="1" si="469"/>
        <v>0</v>
      </c>
      <c r="BV860" s="1594"/>
      <c r="BW860" s="1594"/>
      <c r="BX860" s="1594"/>
      <c r="BY860" s="1594"/>
      <c r="BZ860" s="1594"/>
      <c r="CA860" s="1594"/>
      <c r="CB860" s="1594"/>
      <c r="CC860" s="1594"/>
      <c r="CD860" s="1594"/>
      <c r="CE860" s="1594"/>
      <c r="CF860" s="1594"/>
      <c r="CG860" s="1594"/>
      <c r="CH860" s="1594"/>
      <c r="CI860" s="1594"/>
      <c r="CJ860" s="1594"/>
      <c r="CK860" s="1594"/>
      <c r="CL860" s="1594"/>
      <c r="CM860" s="1594"/>
      <c r="CN860" s="1594"/>
      <c r="CO860" s="1594"/>
      <c r="CP860" s="1594"/>
      <c r="CQ860" s="1594"/>
      <c r="CR860" s="1594"/>
      <c r="CS860" s="1594"/>
      <c r="CT860" s="1594"/>
      <c r="CU860" s="1594"/>
      <c r="CV860" s="1594"/>
      <c r="CW860" s="1594"/>
      <c r="CX860" s="1594"/>
      <c r="CY860" s="1594"/>
      <c r="CZ860" s="1594"/>
      <c r="DA860" s="1594"/>
      <c r="DB860" s="1594"/>
      <c r="DC860" s="1594"/>
      <c r="DD860" s="1594"/>
      <c r="DE860" s="1594"/>
      <c r="DF860" s="1594"/>
      <c r="DG860" s="1594"/>
      <c r="DH860" s="1594"/>
      <c r="DI860" s="1594"/>
      <c r="DJ860" s="1594"/>
      <c r="DK860" s="1594"/>
      <c r="DL860" s="1594"/>
      <c r="DM860" s="1594"/>
      <c r="DN860" s="1594"/>
      <c r="DO860" s="1594"/>
      <c r="DP860" s="1594"/>
      <c r="DQ860" s="1594"/>
      <c r="DR860" s="1594"/>
      <c r="DS860" s="1594"/>
      <c r="DT860" s="1594"/>
      <c r="DU860" s="1594"/>
      <c r="DV860" s="1594"/>
      <c r="DW860" s="1594"/>
      <c r="DX860" s="1594"/>
      <c r="DY860" s="1594"/>
      <c r="DZ860" s="1594"/>
      <c r="EA860" s="1594"/>
      <c r="EB860" s="1594"/>
      <c r="EC860" s="1594"/>
      <c r="ED860" s="1594"/>
      <c r="EE860" s="1594"/>
      <c r="EF860" s="1594"/>
      <c r="EG860" s="1594"/>
      <c r="EH860" s="1594"/>
      <c r="EI860" s="1594"/>
      <c r="EJ860" s="1594"/>
      <c r="EK860" s="1594"/>
      <c r="EL860" s="1594"/>
      <c r="EM860" s="1594"/>
      <c r="EN860" s="1594"/>
      <c r="EO860" s="1594"/>
      <c r="EP860" s="1594"/>
      <c r="EQ860" s="1594"/>
      <c r="ER860" s="1594"/>
      <c r="ES860" s="1594"/>
    </row>
    <row r="861" spans="1:149" s="1595" customFormat="1" ht="12.5">
      <c r="A861" s="1644" t="str">
        <f t="shared" si="456"/>
        <v>Organisation</v>
      </c>
      <c r="B861" s="1758"/>
      <c r="C861" s="1671"/>
      <c r="D861" s="1659"/>
      <c r="E861" s="1592"/>
      <c r="F861" s="1592"/>
      <c r="G861" s="1714">
        <f t="shared" si="457"/>
        <v>0</v>
      </c>
      <c r="H861" s="1645"/>
      <c r="I861" s="1714">
        <f t="shared" si="458"/>
        <v>0</v>
      </c>
      <c r="J861" s="1657"/>
      <c r="K861" s="1657"/>
      <c r="L861" s="1592"/>
      <c r="M861" s="1597"/>
      <c r="N861" s="1597"/>
      <c r="O861" s="1646"/>
      <c r="P861" s="1647"/>
      <c r="Q861" s="1647"/>
      <c r="R861" s="1648"/>
      <c r="S861" s="1603"/>
      <c r="T861" s="1649"/>
      <c r="U861" s="1649"/>
      <c r="V861" s="1649"/>
      <c r="W861" s="1649"/>
      <c r="X861" s="1649"/>
      <c r="Y861" s="1649"/>
      <c r="Z861" s="1649"/>
      <c r="AA861" s="1649"/>
      <c r="AB861" s="1649"/>
      <c r="AC861" s="1649"/>
      <c r="AD861" s="1649"/>
      <c r="AE861" s="1649"/>
      <c r="AF861" s="1610">
        <f t="shared" si="437"/>
        <v>0</v>
      </c>
      <c r="AG861" s="1649"/>
      <c r="AH861" s="1649"/>
      <c r="AI861" s="1649"/>
      <c r="AJ861" s="1649"/>
      <c r="AK861" s="1649"/>
      <c r="AL861" s="1649"/>
      <c r="AM861" s="1649"/>
      <c r="AN861" s="1649"/>
      <c r="AO861" s="1649"/>
      <c r="AP861" s="1649"/>
      <c r="AQ861" s="1649"/>
      <c r="AR861" s="1709"/>
      <c r="AS861" s="1779">
        <f t="shared" si="438"/>
        <v>0</v>
      </c>
      <c r="AT861" s="1711">
        <f t="shared" si="459"/>
        <v>0</v>
      </c>
      <c r="AU861" s="1611">
        <f t="shared" si="439"/>
        <v>0</v>
      </c>
      <c r="AV861" s="1611">
        <f t="shared" si="440"/>
        <v>0</v>
      </c>
      <c r="AW861" s="1611">
        <f t="shared" si="441"/>
        <v>0</v>
      </c>
      <c r="AX861" s="1611">
        <f t="shared" si="442"/>
        <v>0</v>
      </c>
      <c r="AY861" s="1611">
        <f t="shared" si="443"/>
        <v>0</v>
      </c>
      <c r="AZ861" s="1611">
        <f t="shared" si="444"/>
        <v>0</v>
      </c>
      <c r="BA861" s="1611">
        <f t="shared" si="445"/>
        <v>0</v>
      </c>
      <c r="BB861" s="1611">
        <f t="shared" si="446"/>
        <v>0</v>
      </c>
      <c r="BC861" s="1611">
        <f t="shared" si="447"/>
        <v>0</v>
      </c>
      <c r="BD861" s="1611">
        <f t="shared" si="448"/>
        <v>0</v>
      </c>
      <c r="BE861" s="1611">
        <f t="shared" si="449"/>
        <v>0</v>
      </c>
      <c r="BF861" s="1611">
        <f t="shared" si="450"/>
        <v>0</v>
      </c>
      <c r="BG861" s="1611">
        <f t="shared" si="460"/>
        <v>0</v>
      </c>
      <c r="BH861" s="1611" t="str">
        <f t="shared" si="461"/>
        <v/>
      </c>
      <c r="BI861" s="1611" t="str">
        <f t="shared" si="462"/>
        <v/>
      </c>
      <c r="BJ861" s="1611" t="str">
        <f t="shared" si="451"/>
        <v/>
      </c>
      <c r="BK861" s="1611" t="str">
        <f t="shared" si="452"/>
        <v/>
      </c>
      <c r="BL861" s="1611" t="str">
        <f t="shared" ca="1" si="453"/>
        <v/>
      </c>
      <c r="BM861" s="1611" t="str">
        <f t="shared" si="463"/>
        <v/>
      </c>
      <c r="BN861" s="1611" t="str">
        <f t="shared" si="454"/>
        <v/>
      </c>
      <c r="BO861" s="1611" t="str">
        <f t="shared" si="455"/>
        <v/>
      </c>
      <c r="BP861" s="1611" t="str">
        <f t="shared" si="464"/>
        <v/>
      </c>
      <c r="BQ861" s="1611" t="str">
        <f t="shared" si="465"/>
        <v/>
      </c>
      <c r="BR861" s="1611" t="str">
        <f t="shared" si="466"/>
        <v/>
      </c>
      <c r="BS861" s="1611" t="str">
        <f t="shared" si="467"/>
        <v/>
      </c>
      <c r="BT861" s="1611" t="str">
        <f t="shared" si="468"/>
        <v/>
      </c>
      <c r="BU861" s="1731">
        <f t="shared" ca="1" si="469"/>
        <v>0</v>
      </c>
      <c r="BV861" s="1594"/>
      <c r="BW861" s="1594"/>
      <c r="BX861" s="1594"/>
      <c r="BY861" s="1594"/>
      <c r="BZ861" s="1594"/>
      <c r="CA861" s="1594"/>
      <c r="CB861" s="1594"/>
      <c r="CC861" s="1594"/>
      <c r="CD861" s="1594"/>
      <c r="CE861" s="1594"/>
      <c r="CF861" s="1594"/>
      <c r="CG861" s="1594"/>
      <c r="CH861" s="1594"/>
      <c r="CI861" s="1594"/>
      <c r="CJ861" s="1594"/>
      <c r="CK861" s="1594"/>
      <c r="CL861" s="1594"/>
      <c r="CM861" s="1594"/>
      <c r="CN861" s="1594"/>
      <c r="CO861" s="1594"/>
      <c r="CP861" s="1594"/>
      <c r="CQ861" s="1594"/>
      <c r="CR861" s="1594"/>
      <c r="CS861" s="1594"/>
      <c r="CT861" s="1594"/>
      <c r="CU861" s="1594"/>
      <c r="CV861" s="1594"/>
      <c r="CW861" s="1594"/>
      <c r="CX861" s="1594"/>
      <c r="CY861" s="1594"/>
      <c r="CZ861" s="1594"/>
      <c r="DA861" s="1594"/>
      <c r="DB861" s="1594"/>
      <c r="DC861" s="1594"/>
      <c r="DD861" s="1594"/>
      <c r="DE861" s="1594"/>
      <c r="DF861" s="1594"/>
      <c r="DG861" s="1594"/>
      <c r="DH861" s="1594"/>
      <c r="DI861" s="1594"/>
      <c r="DJ861" s="1594"/>
      <c r="DK861" s="1594"/>
      <c r="DL861" s="1594"/>
      <c r="DM861" s="1594"/>
      <c r="DN861" s="1594"/>
      <c r="DO861" s="1594"/>
      <c r="DP861" s="1594"/>
      <c r="DQ861" s="1594"/>
      <c r="DR861" s="1594"/>
      <c r="DS861" s="1594"/>
      <c r="DT861" s="1594"/>
      <c r="DU861" s="1594"/>
      <c r="DV861" s="1594"/>
      <c r="DW861" s="1594"/>
      <c r="DX861" s="1594"/>
      <c r="DY861" s="1594"/>
      <c r="DZ861" s="1594"/>
      <c r="EA861" s="1594"/>
      <c r="EB861" s="1594"/>
      <c r="EC861" s="1594"/>
      <c r="ED861" s="1594"/>
      <c r="EE861" s="1594"/>
      <c r="EF861" s="1594"/>
      <c r="EG861" s="1594"/>
      <c r="EH861" s="1594"/>
      <c r="EI861" s="1594"/>
      <c r="EJ861" s="1594"/>
      <c r="EK861" s="1594"/>
      <c r="EL861" s="1594"/>
      <c r="EM861" s="1594"/>
      <c r="EN861" s="1594"/>
      <c r="EO861" s="1594"/>
      <c r="EP861" s="1594"/>
      <c r="EQ861" s="1594"/>
      <c r="ER861" s="1594"/>
      <c r="ES861" s="1594"/>
    </row>
    <row r="862" spans="1:149" s="1595" customFormat="1" ht="12.5">
      <c r="A862" s="1644" t="str">
        <f t="shared" si="456"/>
        <v>Organisation</v>
      </c>
      <c r="B862" s="1758"/>
      <c r="C862" s="1671"/>
      <c r="D862" s="1655"/>
      <c r="E862" s="1770"/>
      <c r="F862" s="1592"/>
      <c r="G862" s="1714">
        <f t="shared" si="457"/>
        <v>0</v>
      </c>
      <c r="H862" s="1645"/>
      <c r="I862" s="1714">
        <f t="shared" si="458"/>
        <v>0</v>
      </c>
      <c r="J862" s="1656"/>
      <c r="K862" s="1656"/>
      <c r="L862" s="1592"/>
      <c r="M862" s="1597"/>
      <c r="N862" s="1597"/>
      <c r="O862" s="1646"/>
      <c r="P862" s="1647"/>
      <c r="Q862" s="1647"/>
      <c r="R862" s="1648"/>
      <c r="S862" s="1603"/>
      <c r="T862" s="1649"/>
      <c r="U862" s="1649"/>
      <c r="V862" s="1649"/>
      <c r="W862" s="1649"/>
      <c r="X862" s="1649"/>
      <c r="Y862" s="1649"/>
      <c r="Z862" s="1649"/>
      <c r="AA862" s="1649"/>
      <c r="AB862" s="1649"/>
      <c r="AC862" s="1649"/>
      <c r="AD862" s="1649"/>
      <c r="AE862" s="1649"/>
      <c r="AF862" s="1610">
        <f t="shared" si="437"/>
        <v>0</v>
      </c>
      <c r="AG862" s="1649"/>
      <c r="AH862" s="1649"/>
      <c r="AI862" s="1649"/>
      <c r="AJ862" s="1649"/>
      <c r="AK862" s="1649"/>
      <c r="AL862" s="1649"/>
      <c r="AM862" s="1649"/>
      <c r="AN862" s="1649"/>
      <c r="AO862" s="1649"/>
      <c r="AP862" s="1649"/>
      <c r="AQ862" s="1649"/>
      <c r="AR862" s="1709"/>
      <c r="AS862" s="1779">
        <f t="shared" si="438"/>
        <v>0</v>
      </c>
      <c r="AT862" s="1711">
        <f t="shared" si="459"/>
        <v>0</v>
      </c>
      <c r="AU862" s="1611">
        <f t="shared" si="439"/>
        <v>0</v>
      </c>
      <c r="AV862" s="1611">
        <f t="shared" si="440"/>
        <v>0</v>
      </c>
      <c r="AW862" s="1611">
        <f t="shared" si="441"/>
        <v>0</v>
      </c>
      <c r="AX862" s="1611">
        <f t="shared" si="442"/>
        <v>0</v>
      </c>
      <c r="AY862" s="1611">
        <f t="shared" si="443"/>
        <v>0</v>
      </c>
      <c r="AZ862" s="1611">
        <f t="shared" si="444"/>
        <v>0</v>
      </c>
      <c r="BA862" s="1611">
        <f t="shared" si="445"/>
        <v>0</v>
      </c>
      <c r="BB862" s="1611">
        <f t="shared" si="446"/>
        <v>0</v>
      </c>
      <c r="BC862" s="1611">
        <f t="shared" si="447"/>
        <v>0</v>
      </c>
      <c r="BD862" s="1611">
        <f t="shared" si="448"/>
        <v>0</v>
      </c>
      <c r="BE862" s="1611">
        <f t="shared" si="449"/>
        <v>0</v>
      </c>
      <c r="BF862" s="1611">
        <f t="shared" si="450"/>
        <v>0</v>
      </c>
      <c r="BG862" s="1611">
        <f t="shared" si="460"/>
        <v>0</v>
      </c>
      <c r="BH862" s="1611" t="str">
        <f t="shared" si="461"/>
        <v/>
      </c>
      <c r="BI862" s="1611" t="str">
        <f t="shared" si="462"/>
        <v/>
      </c>
      <c r="BJ862" s="1611" t="str">
        <f t="shared" si="451"/>
        <v/>
      </c>
      <c r="BK862" s="1611" t="str">
        <f t="shared" si="452"/>
        <v/>
      </c>
      <c r="BL862" s="1611" t="str">
        <f t="shared" ca="1" si="453"/>
        <v/>
      </c>
      <c r="BM862" s="1611" t="str">
        <f t="shared" si="463"/>
        <v/>
      </c>
      <c r="BN862" s="1611" t="str">
        <f t="shared" si="454"/>
        <v/>
      </c>
      <c r="BO862" s="1611" t="str">
        <f t="shared" si="455"/>
        <v/>
      </c>
      <c r="BP862" s="1611" t="str">
        <f t="shared" si="464"/>
        <v/>
      </c>
      <c r="BQ862" s="1611" t="str">
        <f t="shared" si="465"/>
        <v/>
      </c>
      <c r="BR862" s="1611" t="str">
        <f t="shared" si="466"/>
        <v/>
      </c>
      <c r="BS862" s="1611" t="str">
        <f t="shared" si="467"/>
        <v/>
      </c>
      <c r="BT862" s="1611" t="str">
        <f t="shared" si="468"/>
        <v/>
      </c>
      <c r="BU862" s="1731">
        <f t="shared" ca="1" si="469"/>
        <v>0</v>
      </c>
      <c r="BV862" s="1594"/>
      <c r="BW862" s="1594"/>
      <c r="BX862" s="1594"/>
      <c r="BY862" s="1594"/>
      <c r="BZ862" s="1594"/>
      <c r="CA862" s="1594"/>
      <c r="CB862" s="1594"/>
      <c r="CC862" s="1594"/>
      <c r="CD862" s="1594"/>
      <c r="CE862" s="1594"/>
      <c r="CF862" s="1594"/>
      <c r="CG862" s="1594"/>
      <c r="CH862" s="1594"/>
      <c r="CI862" s="1594"/>
      <c r="CJ862" s="1594"/>
      <c r="CK862" s="1594"/>
      <c r="CL862" s="1594"/>
      <c r="CM862" s="1594"/>
      <c r="CN862" s="1594"/>
      <c r="CO862" s="1594"/>
      <c r="CP862" s="1594"/>
      <c r="CQ862" s="1594"/>
      <c r="CR862" s="1594"/>
      <c r="CS862" s="1594"/>
      <c r="CT862" s="1594"/>
      <c r="CU862" s="1594"/>
      <c r="CV862" s="1594"/>
      <c r="CW862" s="1594"/>
      <c r="CX862" s="1594"/>
      <c r="CY862" s="1594"/>
      <c r="CZ862" s="1594"/>
      <c r="DA862" s="1594"/>
      <c r="DB862" s="1594"/>
      <c r="DC862" s="1594"/>
      <c r="DD862" s="1594"/>
      <c r="DE862" s="1594"/>
      <c r="DF862" s="1594"/>
      <c r="DG862" s="1594"/>
      <c r="DH862" s="1594"/>
      <c r="DI862" s="1594"/>
      <c r="DJ862" s="1594"/>
      <c r="DK862" s="1594"/>
      <c r="DL862" s="1594"/>
      <c r="DM862" s="1594"/>
      <c r="DN862" s="1594"/>
      <c r="DO862" s="1594"/>
      <c r="DP862" s="1594"/>
      <c r="DQ862" s="1594"/>
      <c r="DR862" s="1594"/>
      <c r="DS862" s="1594"/>
      <c r="DT862" s="1594"/>
      <c r="DU862" s="1594"/>
      <c r="DV862" s="1594"/>
      <c r="DW862" s="1594"/>
      <c r="DX862" s="1594"/>
      <c r="DY862" s="1594"/>
      <c r="DZ862" s="1594"/>
      <c r="EA862" s="1594"/>
      <c r="EB862" s="1594"/>
      <c r="EC862" s="1594"/>
      <c r="ED862" s="1594"/>
      <c r="EE862" s="1594"/>
      <c r="EF862" s="1594"/>
      <c r="EG862" s="1594"/>
      <c r="EH862" s="1594"/>
      <c r="EI862" s="1594"/>
      <c r="EJ862" s="1594"/>
      <c r="EK862" s="1594"/>
      <c r="EL862" s="1594"/>
      <c r="EM862" s="1594"/>
      <c r="EN862" s="1594"/>
      <c r="EO862" s="1594"/>
      <c r="EP862" s="1594"/>
      <c r="EQ862" s="1594"/>
      <c r="ER862" s="1594"/>
      <c r="ES862" s="1594"/>
    </row>
    <row r="863" spans="1:149" s="1595" customFormat="1" ht="12.5">
      <c r="A863" s="1644" t="str">
        <f t="shared" si="456"/>
        <v>Organisation</v>
      </c>
      <c r="B863" s="1758"/>
      <c r="C863" s="1671"/>
      <c r="D863" s="1655"/>
      <c r="E863" s="1770"/>
      <c r="F863" s="1592"/>
      <c r="G863" s="1714">
        <f t="shared" si="457"/>
        <v>0</v>
      </c>
      <c r="H863" s="1645"/>
      <c r="I863" s="1714">
        <f t="shared" si="458"/>
        <v>0</v>
      </c>
      <c r="J863" s="1656"/>
      <c r="K863" s="1656"/>
      <c r="L863" s="1592"/>
      <c r="M863" s="1597"/>
      <c r="N863" s="1597"/>
      <c r="O863" s="1646"/>
      <c r="P863" s="1647"/>
      <c r="Q863" s="1647"/>
      <c r="R863" s="1648"/>
      <c r="S863" s="1603"/>
      <c r="T863" s="1649"/>
      <c r="U863" s="1649"/>
      <c r="V863" s="1649"/>
      <c r="W863" s="1649"/>
      <c r="X863" s="1649"/>
      <c r="Y863" s="1649"/>
      <c r="Z863" s="1649"/>
      <c r="AA863" s="1649"/>
      <c r="AB863" s="1649"/>
      <c r="AC863" s="1649"/>
      <c r="AD863" s="1649"/>
      <c r="AE863" s="1649"/>
      <c r="AF863" s="1610">
        <f t="shared" si="437"/>
        <v>0</v>
      </c>
      <c r="AG863" s="1649"/>
      <c r="AH863" s="1649"/>
      <c r="AI863" s="1649"/>
      <c r="AJ863" s="1649"/>
      <c r="AK863" s="1649"/>
      <c r="AL863" s="1649"/>
      <c r="AM863" s="1649"/>
      <c r="AN863" s="1649"/>
      <c r="AO863" s="1649"/>
      <c r="AP863" s="1649"/>
      <c r="AQ863" s="1649"/>
      <c r="AR863" s="1709"/>
      <c r="AS863" s="1779">
        <f t="shared" si="438"/>
        <v>0</v>
      </c>
      <c r="AT863" s="1711">
        <f t="shared" si="459"/>
        <v>0</v>
      </c>
      <c r="AU863" s="1611">
        <f t="shared" si="439"/>
        <v>0</v>
      </c>
      <c r="AV863" s="1611">
        <f t="shared" si="440"/>
        <v>0</v>
      </c>
      <c r="AW863" s="1611">
        <f t="shared" si="441"/>
        <v>0</v>
      </c>
      <c r="AX863" s="1611">
        <f t="shared" si="442"/>
        <v>0</v>
      </c>
      <c r="AY863" s="1611">
        <f t="shared" si="443"/>
        <v>0</v>
      </c>
      <c r="AZ863" s="1611">
        <f t="shared" si="444"/>
        <v>0</v>
      </c>
      <c r="BA863" s="1611">
        <f t="shared" si="445"/>
        <v>0</v>
      </c>
      <c r="BB863" s="1611">
        <f t="shared" si="446"/>
        <v>0</v>
      </c>
      <c r="BC863" s="1611">
        <f t="shared" si="447"/>
        <v>0</v>
      </c>
      <c r="BD863" s="1611">
        <f t="shared" si="448"/>
        <v>0</v>
      </c>
      <c r="BE863" s="1611">
        <f t="shared" si="449"/>
        <v>0</v>
      </c>
      <c r="BF863" s="1611">
        <f t="shared" si="450"/>
        <v>0</v>
      </c>
      <c r="BG863" s="1611">
        <f t="shared" si="460"/>
        <v>0</v>
      </c>
      <c r="BH863" s="1611" t="str">
        <f t="shared" si="461"/>
        <v/>
      </c>
      <c r="BI863" s="1611" t="str">
        <f t="shared" si="462"/>
        <v/>
      </c>
      <c r="BJ863" s="1611" t="str">
        <f t="shared" si="451"/>
        <v/>
      </c>
      <c r="BK863" s="1611" t="str">
        <f t="shared" si="452"/>
        <v/>
      </c>
      <c r="BL863" s="1611" t="str">
        <f t="shared" ca="1" si="453"/>
        <v/>
      </c>
      <c r="BM863" s="1611" t="str">
        <f t="shared" si="463"/>
        <v/>
      </c>
      <c r="BN863" s="1611" t="str">
        <f t="shared" si="454"/>
        <v/>
      </c>
      <c r="BO863" s="1611" t="str">
        <f t="shared" si="455"/>
        <v/>
      </c>
      <c r="BP863" s="1611" t="str">
        <f t="shared" si="464"/>
        <v/>
      </c>
      <c r="BQ863" s="1611" t="str">
        <f t="shared" si="465"/>
        <v/>
      </c>
      <c r="BR863" s="1611" t="str">
        <f t="shared" si="466"/>
        <v/>
      </c>
      <c r="BS863" s="1611" t="str">
        <f t="shared" si="467"/>
        <v/>
      </c>
      <c r="BT863" s="1611" t="str">
        <f t="shared" si="468"/>
        <v/>
      </c>
      <c r="BU863" s="1731">
        <f t="shared" ca="1" si="469"/>
        <v>0</v>
      </c>
      <c r="BV863" s="1594"/>
      <c r="BW863" s="1594"/>
      <c r="BX863" s="1594"/>
      <c r="BY863" s="1594"/>
      <c r="BZ863" s="1594"/>
      <c r="CA863" s="1594"/>
      <c r="CB863" s="1594"/>
      <c r="CC863" s="1594"/>
      <c r="CD863" s="1594"/>
      <c r="CE863" s="1594"/>
      <c r="CF863" s="1594"/>
      <c r="CG863" s="1594"/>
      <c r="CH863" s="1594"/>
      <c r="CI863" s="1594"/>
      <c r="CJ863" s="1594"/>
      <c r="CK863" s="1594"/>
      <c r="CL863" s="1594"/>
      <c r="CM863" s="1594"/>
      <c r="CN863" s="1594"/>
      <c r="CO863" s="1594"/>
      <c r="CP863" s="1594"/>
      <c r="CQ863" s="1594"/>
      <c r="CR863" s="1594"/>
      <c r="CS863" s="1594"/>
      <c r="CT863" s="1594"/>
      <c r="CU863" s="1594"/>
      <c r="CV863" s="1594"/>
      <c r="CW863" s="1594"/>
      <c r="CX863" s="1594"/>
      <c r="CY863" s="1594"/>
      <c r="CZ863" s="1594"/>
      <c r="DA863" s="1594"/>
      <c r="DB863" s="1594"/>
      <c r="DC863" s="1594"/>
      <c r="DD863" s="1594"/>
      <c r="DE863" s="1594"/>
      <c r="DF863" s="1594"/>
      <c r="DG863" s="1594"/>
      <c r="DH863" s="1594"/>
      <c r="DI863" s="1594"/>
      <c r="DJ863" s="1594"/>
      <c r="DK863" s="1594"/>
      <c r="DL863" s="1594"/>
      <c r="DM863" s="1594"/>
      <c r="DN863" s="1594"/>
      <c r="DO863" s="1594"/>
      <c r="DP863" s="1594"/>
      <c r="DQ863" s="1594"/>
      <c r="DR863" s="1594"/>
      <c r="DS863" s="1594"/>
      <c r="DT863" s="1594"/>
      <c r="DU863" s="1594"/>
      <c r="DV863" s="1594"/>
      <c r="DW863" s="1594"/>
      <c r="DX863" s="1594"/>
      <c r="DY863" s="1594"/>
      <c r="DZ863" s="1594"/>
      <c r="EA863" s="1594"/>
      <c r="EB863" s="1594"/>
      <c r="EC863" s="1594"/>
      <c r="ED863" s="1594"/>
      <c r="EE863" s="1594"/>
      <c r="EF863" s="1594"/>
      <c r="EG863" s="1594"/>
      <c r="EH863" s="1594"/>
      <c r="EI863" s="1594"/>
      <c r="EJ863" s="1594"/>
      <c r="EK863" s="1594"/>
      <c r="EL863" s="1594"/>
      <c r="EM863" s="1594"/>
      <c r="EN863" s="1594"/>
      <c r="EO863" s="1594"/>
      <c r="EP863" s="1594"/>
      <c r="EQ863" s="1594"/>
      <c r="ER863" s="1594"/>
      <c r="ES863" s="1594"/>
    </row>
    <row r="864" spans="1:149" s="1595" customFormat="1" ht="12.5">
      <c r="A864" s="1644" t="str">
        <f t="shared" si="456"/>
        <v>Organisation</v>
      </c>
      <c r="B864" s="1758"/>
      <c r="C864" s="1671"/>
      <c r="D864" s="1655"/>
      <c r="E864" s="1770"/>
      <c r="F864" s="1592"/>
      <c r="G864" s="1714">
        <f t="shared" si="457"/>
        <v>0</v>
      </c>
      <c r="H864" s="1645"/>
      <c r="I864" s="1714">
        <f t="shared" si="458"/>
        <v>0</v>
      </c>
      <c r="J864" s="1656"/>
      <c r="K864" s="1656"/>
      <c r="L864" s="1592"/>
      <c r="M864" s="1597"/>
      <c r="N864" s="1597"/>
      <c r="O864" s="1646"/>
      <c r="P864" s="1647"/>
      <c r="Q864" s="1647"/>
      <c r="R864" s="1648"/>
      <c r="S864" s="1603"/>
      <c r="T864" s="1649"/>
      <c r="U864" s="1649"/>
      <c r="V864" s="1649"/>
      <c r="W864" s="1649"/>
      <c r="X864" s="1649"/>
      <c r="Y864" s="1649"/>
      <c r="Z864" s="1649"/>
      <c r="AA864" s="1649"/>
      <c r="AB864" s="1649"/>
      <c r="AC864" s="1649"/>
      <c r="AD864" s="1649"/>
      <c r="AE864" s="1649"/>
      <c r="AF864" s="1610">
        <f t="shared" si="437"/>
        <v>0</v>
      </c>
      <c r="AG864" s="1649"/>
      <c r="AH864" s="1649"/>
      <c r="AI864" s="1649"/>
      <c r="AJ864" s="1649"/>
      <c r="AK864" s="1649"/>
      <c r="AL864" s="1649"/>
      <c r="AM864" s="1649"/>
      <c r="AN864" s="1649"/>
      <c r="AO864" s="1649"/>
      <c r="AP864" s="1649"/>
      <c r="AQ864" s="1649"/>
      <c r="AR864" s="1709"/>
      <c r="AS864" s="1779">
        <f t="shared" si="438"/>
        <v>0</v>
      </c>
      <c r="AT864" s="1711">
        <f t="shared" si="459"/>
        <v>0</v>
      </c>
      <c r="AU864" s="1611">
        <f t="shared" si="439"/>
        <v>0</v>
      </c>
      <c r="AV864" s="1611">
        <f t="shared" si="440"/>
        <v>0</v>
      </c>
      <c r="AW864" s="1611">
        <f t="shared" si="441"/>
        <v>0</v>
      </c>
      <c r="AX864" s="1611">
        <f t="shared" si="442"/>
        <v>0</v>
      </c>
      <c r="AY864" s="1611">
        <f t="shared" si="443"/>
        <v>0</v>
      </c>
      <c r="AZ864" s="1611">
        <f t="shared" si="444"/>
        <v>0</v>
      </c>
      <c r="BA864" s="1611">
        <f t="shared" si="445"/>
        <v>0</v>
      </c>
      <c r="BB864" s="1611">
        <f t="shared" si="446"/>
        <v>0</v>
      </c>
      <c r="BC864" s="1611">
        <f t="shared" si="447"/>
        <v>0</v>
      </c>
      <c r="BD864" s="1611">
        <f t="shared" si="448"/>
        <v>0</v>
      </c>
      <c r="BE864" s="1611">
        <f t="shared" si="449"/>
        <v>0</v>
      </c>
      <c r="BF864" s="1611">
        <f t="shared" si="450"/>
        <v>0</v>
      </c>
      <c r="BG864" s="1611">
        <f t="shared" si="460"/>
        <v>0</v>
      </c>
      <c r="BH864" s="1611" t="str">
        <f t="shared" si="461"/>
        <v/>
      </c>
      <c r="BI864" s="1611" t="str">
        <f t="shared" si="462"/>
        <v/>
      </c>
      <c r="BJ864" s="1611" t="str">
        <f t="shared" si="451"/>
        <v/>
      </c>
      <c r="BK864" s="1611" t="str">
        <f t="shared" si="452"/>
        <v/>
      </c>
      <c r="BL864" s="1611" t="str">
        <f t="shared" ca="1" si="453"/>
        <v/>
      </c>
      <c r="BM864" s="1611" t="str">
        <f t="shared" si="463"/>
        <v/>
      </c>
      <c r="BN864" s="1611" t="str">
        <f t="shared" si="454"/>
        <v/>
      </c>
      <c r="BO864" s="1611" t="str">
        <f t="shared" si="455"/>
        <v/>
      </c>
      <c r="BP864" s="1611" t="str">
        <f t="shared" si="464"/>
        <v/>
      </c>
      <c r="BQ864" s="1611" t="str">
        <f t="shared" si="465"/>
        <v/>
      </c>
      <c r="BR864" s="1611" t="str">
        <f t="shared" si="466"/>
        <v/>
      </c>
      <c r="BS864" s="1611" t="str">
        <f t="shared" si="467"/>
        <v/>
      </c>
      <c r="BT864" s="1611" t="str">
        <f t="shared" si="468"/>
        <v/>
      </c>
      <c r="BU864" s="1731">
        <f t="shared" ca="1" si="469"/>
        <v>0</v>
      </c>
      <c r="BV864" s="1594"/>
      <c r="BW864" s="1594"/>
      <c r="BX864" s="1594"/>
      <c r="BY864" s="1594"/>
      <c r="BZ864" s="1594"/>
      <c r="CA864" s="1594"/>
      <c r="CB864" s="1594"/>
      <c r="CC864" s="1594"/>
      <c r="CD864" s="1594"/>
      <c r="CE864" s="1594"/>
      <c r="CF864" s="1594"/>
      <c r="CG864" s="1594"/>
      <c r="CH864" s="1594"/>
      <c r="CI864" s="1594"/>
      <c r="CJ864" s="1594"/>
      <c r="CK864" s="1594"/>
      <c r="CL864" s="1594"/>
      <c r="CM864" s="1594"/>
      <c r="CN864" s="1594"/>
      <c r="CO864" s="1594"/>
      <c r="CP864" s="1594"/>
      <c r="CQ864" s="1594"/>
      <c r="CR864" s="1594"/>
      <c r="CS864" s="1594"/>
      <c r="CT864" s="1594"/>
      <c r="CU864" s="1594"/>
      <c r="CV864" s="1594"/>
      <c r="CW864" s="1594"/>
      <c r="CX864" s="1594"/>
      <c r="CY864" s="1594"/>
      <c r="CZ864" s="1594"/>
      <c r="DA864" s="1594"/>
      <c r="DB864" s="1594"/>
      <c r="DC864" s="1594"/>
      <c r="DD864" s="1594"/>
      <c r="DE864" s="1594"/>
      <c r="DF864" s="1594"/>
      <c r="DG864" s="1594"/>
      <c r="DH864" s="1594"/>
      <c r="DI864" s="1594"/>
      <c r="DJ864" s="1594"/>
      <c r="DK864" s="1594"/>
      <c r="DL864" s="1594"/>
      <c r="DM864" s="1594"/>
      <c r="DN864" s="1594"/>
      <c r="DO864" s="1594"/>
      <c r="DP864" s="1594"/>
      <c r="DQ864" s="1594"/>
      <c r="DR864" s="1594"/>
      <c r="DS864" s="1594"/>
      <c r="DT864" s="1594"/>
      <c r="DU864" s="1594"/>
      <c r="DV864" s="1594"/>
      <c r="DW864" s="1594"/>
      <c r="DX864" s="1594"/>
      <c r="DY864" s="1594"/>
      <c r="DZ864" s="1594"/>
      <c r="EA864" s="1594"/>
      <c r="EB864" s="1594"/>
      <c r="EC864" s="1594"/>
      <c r="ED864" s="1594"/>
      <c r="EE864" s="1594"/>
      <c r="EF864" s="1594"/>
      <c r="EG864" s="1594"/>
      <c r="EH864" s="1594"/>
      <c r="EI864" s="1594"/>
      <c r="EJ864" s="1594"/>
      <c r="EK864" s="1594"/>
      <c r="EL864" s="1594"/>
      <c r="EM864" s="1594"/>
      <c r="EN864" s="1594"/>
      <c r="EO864" s="1594"/>
      <c r="EP864" s="1594"/>
      <c r="EQ864" s="1594"/>
      <c r="ER864" s="1594"/>
      <c r="ES864" s="1594"/>
    </row>
    <row r="865" spans="1:149" s="1595" customFormat="1" ht="12.5">
      <c r="A865" s="1644" t="str">
        <f t="shared" si="456"/>
        <v>Organisation</v>
      </c>
      <c r="B865" s="1758"/>
      <c r="C865" s="1671"/>
      <c r="D865" s="1655"/>
      <c r="E865" s="1770"/>
      <c r="F865" s="1592"/>
      <c r="G865" s="1714">
        <f t="shared" si="457"/>
        <v>0</v>
      </c>
      <c r="H865" s="1645"/>
      <c r="I865" s="1714">
        <f t="shared" si="458"/>
        <v>0</v>
      </c>
      <c r="J865" s="1656"/>
      <c r="K865" s="1656"/>
      <c r="L865" s="1592"/>
      <c r="M865" s="1597"/>
      <c r="N865" s="1597"/>
      <c r="O865" s="1646"/>
      <c r="P865" s="1647"/>
      <c r="Q865" s="1647"/>
      <c r="R865" s="1648"/>
      <c r="S865" s="1603"/>
      <c r="T865" s="1649"/>
      <c r="U865" s="1649"/>
      <c r="V865" s="1649"/>
      <c r="W865" s="1649"/>
      <c r="X865" s="1649"/>
      <c r="Y865" s="1649"/>
      <c r="Z865" s="1649"/>
      <c r="AA865" s="1649"/>
      <c r="AB865" s="1649"/>
      <c r="AC865" s="1649"/>
      <c r="AD865" s="1649"/>
      <c r="AE865" s="1649"/>
      <c r="AF865" s="1610">
        <f t="shared" si="437"/>
        <v>0</v>
      </c>
      <c r="AG865" s="1649"/>
      <c r="AH865" s="1649"/>
      <c r="AI865" s="1649"/>
      <c r="AJ865" s="1649"/>
      <c r="AK865" s="1649"/>
      <c r="AL865" s="1649"/>
      <c r="AM865" s="1649"/>
      <c r="AN865" s="1649"/>
      <c r="AO865" s="1649"/>
      <c r="AP865" s="1649"/>
      <c r="AQ865" s="1649"/>
      <c r="AR865" s="1709"/>
      <c r="AS865" s="1779">
        <f t="shared" si="438"/>
        <v>0</v>
      </c>
      <c r="AT865" s="1711">
        <f t="shared" si="459"/>
        <v>0</v>
      </c>
      <c r="AU865" s="1611">
        <f t="shared" si="439"/>
        <v>0</v>
      </c>
      <c r="AV865" s="1611">
        <f t="shared" si="440"/>
        <v>0</v>
      </c>
      <c r="AW865" s="1611">
        <f t="shared" si="441"/>
        <v>0</v>
      </c>
      <c r="AX865" s="1611">
        <f t="shared" si="442"/>
        <v>0</v>
      </c>
      <c r="AY865" s="1611">
        <f t="shared" si="443"/>
        <v>0</v>
      </c>
      <c r="AZ865" s="1611">
        <f t="shared" si="444"/>
        <v>0</v>
      </c>
      <c r="BA865" s="1611">
        <f t="shared" si="445"/>
        <v>0</v>
      </c>
      <c r="BB865" s="1611">
        <f t="shared" si="446"/>
        <v>0</v>
      </c>
      <c r="BC865" s="1611">
        <f t="shared" si="447"/>
        <v>0</v>
      </c>
      <c r="BD865" s="1611">
        <f t="shared" si="448"/>
        <v>0</v>
      </c>
      <c r="BE865" s="1611">
        <f t="shared" si="449"/>
        <v>0</v>
      </c>
      <c r="BF865" s="1611">
        <f t="shared" si="450"/>
        <v>0</v>
      </c>
      <c r="BG865" s="1611">
        <f t="shared" si="460"/>
        <v>0</v>
      </c>
      <c r="BH865" s="1611" t="str">
        <f t="shared" si="461"/>
        <v/>
      </c>
      <c r="BI865" s="1611" t="str">
        <f t="shared" si="462"/>
        <v/>
      </c>
      <c r="BJ865" s="1611" t="str">
        <f t="shared" si="451"/>
        <v/>
      </c>
      <c r="BK865" s="1611" t="str">
        <f t="shared" si="452"/>
        <v/>
      </c>
      <c r="BL865" s="1611" t="str">
        <f t="shared" ca="1" si="453"/>
        <v/>
      </c>
      <c r="BM865" s="1611" t="str">
        <f t="shared" si="463"/>
        <v/>
      </c>
      <c r="BN865" s="1611" t="str">
        <f t="shared" si="454"/>
        <v/>
      </c>
      <c r="BO865" s="1611" t="str">
        <f t="shared" si="455"/>
        <v/>
      </c>
      <c r="BP865" s="1611" t="str">
        <f t="shared" si="464"/>
        <v/>
      </c>
      <c r="BQ865" s="1611" t="str">
        <f t="shared" si="465"/>
        <v/>
      </c>
      <c r="BR865" s="1611" t="str">
        <f t="shared" si="466"/>
        <v/>
      </c>
      <c r="BS865" s="1611" t="str">
        <f t="shared" si="467"/>
        <v/>
      </c>
      <c r="BT865" s="1611" t="str">
        <f t="shared" si="468"/>
        <v/>
      </c>
      <c r="BU865" s="1731">
        <f t="shared" ca="1" si="469"/>
        <v>0</v>
      </c>
      <c r="BV865" s="1594"/>
      <c r="BW865" s="1594"/>
      <c r="BX865" s="1594"/>
      <c r="BY865" s="1594"/>
      <c r="BZ865" s="1594"/>
      <c r="CA865" s="1594"/>
      <c r="CB865" s="1594"/>
      <c r="CC865" s="1594"/>
      <c r="CD865" s="1594"/>
      <c r="CE865" s="1594"/>
      <c r="CF865" s="1594"/>
      <c r="CG865" s="1594"/>
      <c r="CH865" s="1594"/>
      <c r="CI865" s="1594"/>
      <c r="CJ865" s="1594"/>
      <c r="CK865" s="1594"/>
      <c r="CL865" s="1594"/>
      <c r="CM865" s="1594"/>
      <c r="CN865" s="1594"/>
      <c r="CO865" s="1594"/>
      <c r="CP865" s="1594"/>
      <c r="CQ865" s="1594"/>
      <c r="CR865" s="1594"/>
      <c r="CS865" s="1594"/>
      <c r="CT865" s="1594"/>
      <c r="CU865" s="1594"/>
      <c r="CV865" s="1594"/>
      <c r="CW865" s="1594"/>
      <c r="CX865" s="1594"/>
      <c r="CY865" s="1594"/>
      <c r="CZ865" s="1594"/>
      <c r="DA865" s="1594"/>
      <c r="DB865" s="1594"/>
      <c r="DC865" s="1594"/>
      <c r="DD865" s="1594"/>
      <c r="DE865" s="1594"/>
      <c r="DF865" s="1594"/>
      <c r="DG865" s="1594"/>
      <c r="DH865" s="1594"/>
      <c r="DI865" s="1594"/>
      <c r="DJ865" s="1594"/>
      <c r="DK865" s="1594"/>
      <c r="DL865" s="1594"/>
      <c r="DM865" s="1594"/>
      <c r="DN865" s="1594"/>
      <c r="DO865" s="1594"/>
      <c r="DP865" s="1594"/>
      <c r="DQ865" s="1594"/>
      <c r="DR865" s="1594"/>
      <c r="DS865" s="1594"/>
      <c r="DT865" s="1594"/>
      <c r="DU865" s="1594"/>
      <c r="DV865" s="1594"/>
      <c r="DW865" s="1594"/>
      <c r="DX865" s="1594"/>
      <c r="DY865" s="1594"/>
      <c r="DZ865" s="1594"/>
      <c r="EA865" s="1594"/>
      <c r="EB865" s="1594"/>
      <c r="EC865" s="1594"/>
      <c r="ED865" s="1594"/>
      <c r="EE865" s="1594"/>
      <c r="EF865" s="1594"/>
      <c r="EG865" s="1594"/>
      <c r="EH865" s="1594"/>
      <c r="EI865" s="1594"/>
      <c r="EJ865" s="1594"/>
      <c r="EK865" s="1594"/>
      <c r="EL865" s="1594"/>
      <c r="EM865" s="1594"/>
      <c r="EN865" s="1594"/>
      <c r="EO865" s="1594"/>
      <c r="EP865" s="1594"/>
      <c r="EQ865" s="1594"/>
      <c r="ER865" s="1594"/>
      <c r="ES865" s="1594"/>
    </row>
    <row r="866" spans="1:149" s="1595" customFormat="1" ht="12.5">
      <c r="A866" s="1644" t="str">
        <f t="shared" si="456"/>
        <v>Organisation</v>
      </c>
      <c r="B866" s="1758"/>
      <c r="C866" s="1671"/>
      <c r="D866" s="1655"/>
      <c r="E866" s="1770"/>
      <c r="F866" s="1592"/>
      <c r="G866" s="1714">
        <f t="shared" si="457"/>
        <v>0</v>
      </c>
      <c r="H866" s="1645"/>
      <c r="I866" s="1714">
        <f t="shared" si="458"/>
        <v>0</v>
      </c>
      <c r="J866" s="1656"/>
      <c r="K866" s="1656"/>
      <c r="L866" s="1592"/>
      <c r="M866" s="1597"/>
      <c r="N866" s="1597"/>
      <c r="O866" s="1646"/>
      <c r="P866" s="1647"/>
      <c r="Q866" s="1647"/>
      <c r="R866" s="1648"/>
      <c r="S866" s="1603"/>
      <c r="T866" s="1649"/>
      <c r="U866" s="1649"/>
      <c r="V866" s="1649"/>
      <c r="W866" s="1649"/>
      <c r="X866" s="1649"/>
      <c r="Y866" s="1649"/>
      <c r="Z866" s="1649"/>
      <c r="AA866" s="1649"/>
      <c r="AB866" s="1649"/>
      <c r="AC866" s="1649"/>
      <c r="AD866" s="1649"/>
      <c r="AE866" s="1649"/>
      <c r="AF866" s="1610">
        <f t="shared" si="437"/>
        <v>0</v>
      </c>
      <c r="AG866" s="1649"/>
      <c r="AH866" s="1649"/>
      <c r="AI866" s="1649"/>
      <c r="AJ866" s="1649"/>
      <c r="AK866" s="1649"/>
      <c r="AL866" s="1649"/>
      <c r="AM866" s="1649"/>
      <c r="AN866" s="1649"/>
      <c r="AO866" s="1649"/>
      <c r="AP866" s="1649"/>
      <c r="AQ866" s="1649"/>
      <c r="AR866" s="1709"/>
      <c r="AS866" s="1779">
        <f t="shared" si="438"/>
        <v>0</v>
      </c>
      <c r="AT866" s="1711">
        <f t="shared" si="459"/>
        <v>0</v>
      </c>
      <c r="AU866" s="1611">
        <f t="shared" si="439"/>
        <v>0</v>
      </c>
      <c r="AV866" s="1611">
        <f t="shared" si="440"/>
        <v>0</v>
      </c>
      <c r="AW866" s="1611">
        <f t="shared" si="441"/>
        <v>0</v>
      </c>
      <c r="AX866" s="1611">
        <f t="shared" si="442"/>
        <v>0</v>
      </c>
      <c r="AY866" s="1611">
        <f t="shared" si="443"/>
        <v>0</v>
      </c>
      <c r="AZ866" s="1611">
        <f t="shared" si="444"/>
        <v>0</v>
      </c>
      <c r="BA866" s="1611">
        <f t="shared" si="445"/>
        <v>0</v>
      </c>
      <c r="BB866" s="1611">
        <f t="shared" si="446"/>
        <v>0</v>
      </c>
      <c r="BC866" s="1611">
        <f t="shared" si="447"/>
        <v>0</v>
      </c>
      <c r="BD866" s="1611">
        <f t="shared" si="448"/>
        <v>0</v>
      </c>
      <c r="BE866" s="1611">
        <f t="shared" si="449"/>
        <v>0</v>
      </c>
      <c r="BF866" s="1611">
        <f t="shared" si="450"/>
        <v>0</v>
      </c>
      <c r="BG866" s="1611">
        <f t="shared" si="460"/>
        <v>0</v>
      </c>
      <c r="BH866" s="1611" t="str">
        <f t="shared" si="461"/>
        <v/>
      </c>
      <c r="BI866" s="1611" t="str">
        <f t="shared" si="462"/>
        <v/>
      </c>
      <c r="BJ866" s="1611" t="str">
        <f t="shared" si="451"/>
        <v/>
      </c>
      <c r="BK866" s="1611" t="str">
        <f t="shared" si="452"/>
        <v/>
      </c>
      <c r="BL866" s="1611" t="str">
        <f t="shared" ca="1" si="453"/>
        <v/>
      </c>
      <c r="BM866" s="1611" t="str">
        <f t="shared" si="463"/>
        <v/>
      </c>
      <c r="BN866" s="1611" t="str">
        <f t="shared" si="454"/>
        <v/>
      </c>
      <c r="BO866" s="1611" t="str">
        <f t="shared" si="455"/>
        <v/>
      </c>
      <c r="BP866" s="1611" t="str">
        <f t="shared" si="464"/>
        <v/>
      </c>
      <c r="BQ866" s="1611" t="str">
        <f t="shared" si="465"/>
        <v/>
      </c>
      <c r="BR866" s="1611" t="str">
        <f t="shared" si="466"/>
        <v/>
      </c>
      <c r="BS866" s="1611" t="str">
        <f t="shared" si="467"/>
        <v/>
      </c>
      <c r="BT866" s="1611" t="str">
        <f t="shared" si="468"/>
        <v/>
      </c>
      <c r="BU866" s="1731">
        <f t="shared" ca="1" si="469"/>
        <v>0</v>
      </c>
      <c r="BV866" s="1594"/>
      <c r="BW866" s="1594"/>
      <c r="BX866" s="1594"/>
      <c r="BY866" s="1594"/>
      <c r="BZ866" s="1594"/>
      <c r="CA866" s="1594"/>
      <c r="CB866" s="1594"/>
      <c r="CC866" s="1594"/>
      <c r="CD866" s="1594"/>
      <c r="CE866" s="1594"/>
      <c r="CF866" s="1594"/>
      <c r="CG866" s="1594"/>
      <c r="CH866" s="1594"/>
      <c r="CI866" s="1594"/>
      <c r="CJ866" s="1594"/>
      <c r="CK866" s="1594"/>
      <c r="CL866" s="1594"/>
      <c r="CM866" s="1594"/>
      <c r="CN866" s="1594"/>
      <c r="CO866" s="1594"/>
      <c r="CP866" s="1594"/>
      <c r="CQ866" s="1594"/>
      <c r="CR866" s="1594"/>
      <c r="CS866" s="1594"/>
      <c r="CT866" s="1594"/>
      <c r="CU866" s="1594"/>
      <c r="CV866" s="1594"/>
      <c r="CW866" s="1594"/>
      <c r="CX866" s="1594"/>
      <c r="CY866" s="1594"/>
      <c r="CZ866" s="1594"/>
      <c r="DA866" s="1594"/>
      <c r="DB866" s="1594"/>
      <c r="DC866" s="1594"/>
      <c r="DD866" s="1594"/>
      <c r="DE866" s="1594"/>
      <c r="DF866" s="1594"/>
      <c r="DG866" s="1594"/>
      <c r="DH866" s="1594"/>
      <c r="DI866" s="1594"/>
      <c r="DJ866" s="1594"/>
      <c r="DK866" s="1594"/>
      <c r="DL866" s="1594"/>
      <c r="DM866" s="1594"/>
      <c r="DN866" s="1594"/>
      <c r="DO866" s="1594"/>
      <c r="DP866" s="1594"/>
      <c r="DQ866" s="1594"/>
      <c r="DR866" s="1594"/>
      <c r="DS866" s="1594"/>
      <c r="DT866" s="1594"/>
      <c r="DU866" s="1594"/>
      <c r="DV866" s="1594"/>
      <c r="DW866" s="1594"/>
      <c r="DX866" s="1594"/>
      <c r="DY866" s="1594"/>
      <c r="DZ866" s="1594"/>
      <c r="EA866" s="1594"/>
      <c r="EB866" s="1594"/>
      <c r="EC866" s="1594"/>
      <c r="ED866" s="1594"/>
      <c r="EE866" s="1594"/>
      <c r="EF866" s="1594"/>
      <c r="EG866" s="1594"/>
      <c r="EH866" s="1594"/>
      <c r="EI866" s="1594"/>
      <c r="EJ866" s="1594"/>
      <c r="EK866" s="1594"/>
      <c r="EL866" s="1594"/>
      <c r="EM866" s="1594"/>
      <c r="EN866" s="1594"/>
      <c r="EO866" s="1594"/>
      <c r="EP866" s="1594"/>
      <c r="EQ866" s="1594"/>
      <c r="ER866" s="1594"/>
      <c r="ES866" s="1594"/>
    </row>
    <row r="867" spans="1:149" s="1595" customFormat="1" ht="12.5">
      <c r="A867" s="1644" t="str">
        <f t="shared" si="456"/>
        <v>Organisation</v>
      </c>
      <c r="B867" s="1758"/>
      <c r="C867" s="1671"/>
      <c r="D867" s="1655"/>
      <c r="E867" s="1770"/>
      <c r="F867" s="1592"/>
      <c r="G867" s="1714">
        <f t="shared" si="457"/>
        <v>0</v>
      </c>
      <c r="H867" s="1645"/>
      <c r="I867" s="1714">
        <f t="shared" si="458"/>
        <v>0</v>
      </c>
      <c r="J867" s="1658"/>
      <c r="K867" s="1658"/>
      <c r="L867" s="1592"/>
      <c r="M867" s="1597"/>
      <c r="N867" s="1597"/>
      <c r="O867" s="1646"/>
      <c r="P867" s="1647"/>
      <c r="Q867" s="1647"/>
      <c r="R867" s="1648"/>
      <c r="S867" s="1603"/>
      <c r="T867" s="1649"/>
      <c r="U867" s="1649"/>
      <c r="V867" s="1649"/>
      <c r="W867" s="1649"/>
      <c r="X867" s="1649"/>
      <c r="Y867" s="1649"/>
      <c r="Z867" s="1649"/>
      <c r="AA867" s="1649"/>
      <c r="AB867" s="1649"/>
      <c r="AC867" s="1649"/>
      <c r="AD867" s="1649"/>
      <c r="AE867" s="1649"/>
      <c r="AF867" s="1610">
        <f t="shared" si="437"/>
        <v>0</v>
      </c>
      <c r="AG867" s="1649"/>
      <c r="AH867" s="1649"/>
      <c r="AI867" s="1649"/>
      <c r="AJ867" s="1649"/>
      <c r="AK867" s="1649"/>
      <c r="AL867" s="1649"/>
      <c r="AM867" s="1649"/>
      <c r="AN867" s="1649"/>
      <c r="AO867" s="1649"/>
      <c r="AP867" s="1649"/>
      <c r="AQ867" s="1649"/>
      <c r="AR867" s="1709"/>
      <c r="AS867" s="1779">
        <f t="shared" si="438"/>
        <v>0</v>
      </c>
      <c r="AT867" s="1711">
        <f t="shared" si="459"/>
        <v>0</v>
      </c>
      <c r="AU867" s="1611">
        <f t="shared" si="439"/>
        <v>0</v>
      </c>
      <c r="AV867" s="1611">
        <f t="shared" si="440"/>
        <v>0</v>
      </c>
      <c r="AW867" s="1611">
        <f t="shared" si="441"/>
        <v>0</v>
      </c>
      <c r="AX867" s="1611">
        <f t="shared" si="442"/>
        <v>0</v>
      </c>
      <c r="AY867" s="1611">
        <f t="shared" si="443"/>
        <v>0</v>
      </c>
      <c r="AZ867" s="1611">
        <f t="shared" si="444"/>
        <v>0</v>
      </c>
      <c r="BA867" s="1611">
        <f t="shared" si="445"/>
        <v>0</v>
      </c>
      <c r="BB867" s="1611">
        <f t="shared" si="446"/>
        <v>0</v>
      </c>
      <c r="BC867" s="1611">
        <f t="shared" si="447"/>
        <v>0</v>
      </c>
      <c r="BD867" s="1611">
        <f t="shared" si="448"/>
        <v>0</v>
      </c>
      <c r="BE867" s="1611">
        <f t="shared" si="449"/>
        <v>0</v>
      </c>
      <c r="BF867" s="1611">
        <f t="shared" si="450"/>
        <v>0</v>
      </c>
      <c r="BG867" s="1611">
        <f t="shared" si="460"/>
        <v>0</v>
      </c>
      <c r="BH867" s="1611" t="str">
        <f t="shared" si="461"/>
        <v/>
      </c>
      <c r="BI867" s="1611" t="str">
        <f t="shared" si="462"/>
        <v/>
      </c>
      <c r="BJ867" s="1611" t="str">
        <f t="shared" si="451"/>
        <v/>
      </c>
      <c r="BK867" s="1611" t="str">
        <f t="shared" si="452"/>
        <v/>
      </c>
      <c r="BL867" s="1611" t="str">
        <f t="shared" ca="1" si="453"/>
        <v/>
      </c>
      <c r="BM867" s="1611" t="str">
        <f t="shared" si="463"/>
        <v/>
      </c>
      <c r="BN867" s="1611" t="str">
        <f t="shared" si="454"/>
        <v/>
      </c>
      <c r="BO867" s="1611" t="str">
        <f t="shared" si="455"/>
        <v/>
      </c>
      <c r="BP867" s="1611" t="str">
        <f t="shared" si="464"/>
        <v/>
      </c>
      <c r="BQ867" s="1611" t="str">
        <f t="shared" si="465"/>
        <v/>
      </c>
      <c r="BR867" s="1611" t="str">
        <f t="shared" si="466"/>
        <v/>
      </c>
      <c r="BS867" s="1611" t="str">
        <f t="shared" si="467"/>
        <v/>
      </c>
      <c r="BT867" s="1611" t="str">
        <f t="shared" si="468"/>
        <v/>
      </c>
      <c r="BU867" s="1731">
        <f t="shared" ca="1" si="469"/>
        <v>0</v>
      </c>
      <c r="BV867" s="1594"/>
      <c r="BW867" s="1594"/>
      <c r="BX867" s="1594"/>
      <c r="BY867" s="1594"/>
      <c r="BZ867" s="1594"/>
      <c r="CA867" s="1594"/>
      <c r="CB867" s="1594"/>
      <c r="CC867" s="1594"/>
      <c r="CD867" s="1594"/>
      <c r="CE867" s="1594"/>
      <c r="CF867" s="1594"/>
      <c r="CG867" s="1594"/>
      <c r="CH867" s="1594"/>
      <c r="CI867" s="1594"/>
      <c r="CJ867" s="1594"/>
      <c r="CK867" s="1594"/>
      <c r="CL867" s="1594"/>
      <c r="CM867" s="1594"/>
      <c r="CN867" s="1594"/>
      <c r="CO867" s="1594"/>
      <c r="CP867" s="1594"/>
      <c r="CQ867" s="1594"/>
      <c r="CR867" s="1594"/>
      <c r="CS867" s="1594"/>
      <c r="CT867" s="1594"/>
      <c r="CU867" s="1594"/>
      <c r="CV867" s="1594"/>
      <c r="CW867" s="1594"/>
      <c r="CX867" s="1594"/>
      <c r="CY867" s="1594"/>
      <c r="CZ867" s="1594"/>
      <c r="DA867" s="1594"/>
      <c r="DB867" s="1594"/>
      <c r="DC867" s="1594"/>
      <c r="DD867" s="1594"/>
      <c r="DE867" s="1594"/>
      <c r="DF867" s="1594"/>
      <c r="DG867" s="1594"/>
      <c r="DH867" s="1594"/>
      <c r="DI867" s="1594"/>
      <c r="DJ867" s="1594"/>
      <c r="DK867" s="1594"/>
      <c r="DL867" s="1594"/>
      <c r="DM867" s="1594"/>
      <c r="DN867" s="1594"/>
      <c r="DO867" s="1594"/>
      <c r="DP867" s="1594"/>
      <c r="DQ867" s="1594"/>
      <c r="DR867" s="1594"/>
      <c r="DS867" s="1594"/>
      <c r="DT867" s="1594"/>
      <c r="DU867" s="1594"/>
      <c r="DV867" s="1594"/>
      <c r="DW867" s="1594"/>
      <c r="DX867" s="1594"/>
      <c r="DY867" s="1594"/>
      <c r="DZ867" s="1594"/>
      <c r="EA867" s="1594"/>
      <c r="EB867" s="1594"/>
      <c r="EC867" s="1594"/>
      <c r="ED867" s="1594"/>
      <c r="EE867" s="1594"/>
      <c r="EF867" s="1594"/>
      <c r="EG867" s="1594"/>
      <c r="EH867" s="1594"/>
      <c r="EI867" s="1594"/>
      <c r="EJ867" s="1594"/>
      <c r="EK867" s="1594"/>
      <c r="EL867" s="1594"/>
      <c r="EM867" s="1594"/>
      <c r="EN867" s="1594"/>
      <c r="EO867" s="1594"/>
      <c r="EP867" s="1594"/>
      <c r="EQ867" s="1594"/>
      <c r="ER867" s="1594"/>
      <c r="ES867" s="1594"/>
    </row>
    <row r="868" spans="1:149" s="1595" customFormat="1" ht="12.5">
      <c r="A868" s="1644" t="str">
        <f t="shared" si="456"/>
        <v>Organisation</v>
      </c>
      <c r="B868" s="1758"/>
      <c r="C868" s="1671"/>
      <c r="D868" s="1655"/>
      <c r="E868" s="1770"/>
      <c r="F868" s="1592"/>
      <c r="G868" s="1714">
        <f t="shared" si="457"/>
        <v>0</v>
      </c>
      <c r="H868" s="1645"/>
      <c r="I868" s="1714">
        <f t="shared" si="458"/>
        <v>0</v>
      </c>
      <c r="J868" s="1656"/>
      <c r="K868" s="1656"/>
      <c r="L868" s="1592"/>
      <c r="M868" s="1597"/>
      <c r="N868" s="1597"/>
      <c r="O868" s="1646"/>
      <c r="P868" s="1647"/>
      <c r="Q868" s="1647"/>
      <c r="R868" s="1648"/>
      <c r="S868" s="1603"/>
      <c r="T868" s="1649"/>
      <c r="U868" s="1649"/>
      <c r="V868" s="1649"/>
      <c r="W868" s="1649"/>
      <c r="X868" s="1649"/>
      <c r="Y868" s="1649"/>
      <c r="Z868" s="1649"/>
      <c r="AA868" s="1649"/>
      <c r="AB868" s="1649"/>
      <c r="AC868" s="1649"/>
      <c r="AD868" s="1649"/>
      <c r="AE868" s="1649"/>
      <c r="AF868" s="1610">
        <f t="shared" si="437"/>
        <v>0</v>
      </c>
      <c r="AG868" s="1649"/>
      <c r="AH868" s="1649"/>
      <c r="AI868" s="1649"/>
      <c r="AJ868" s="1649"/>
      <c r="AK868" s="1649"/>
      <c r="AL868" s="1649"/>
      <c r="AM868" s="1649"/>
      <c r="AN868" s="1649"/>
      <c r="AO868" s="1649"/>
      <c r="AP868" s="1649"/>
      <c r="AQ868" s="1649"/>
      <c r="AR868" s="1709"/>
      <c r="AS868" s="1779">
        <f t="shared" si="438"/>
        <v>0</v>
      </c>
      <c r="AT868" s="1711">
        <f t="shared" si="459"/>
        <v>0</v>
      </c>
      <c r="AU868" s="1611">
        <f t="shared" si="439"/>
        <v>0</v>
      </c>
      <c r="AV868" s="1611">
        <f t="shared" si="440"/>
        <v>0</v>
      </c>
      <c r="AW868" s="1611">
        <f t="shared" si="441"/>
        <v>0</v>
      </c>
      <c r="AX868" s="1611">
        <f t="shared" si="442"/>
        <v>0</v>
      </c>
      <c r="AY868" s="1611">
        <f t="shared" si="443"/>
        <v>0</v>
      </c>
      <c r="AZ868" s="1611">
        <f t="shared" si="444"/>
        <v>0</v>
      </c>
      <c r="BA868" s="1611">
        <f t="shared" si="445"/>
        <v>0</v>
      </c>
      <c r="BB868" s="1611">
        <f t="shared" si="446"/>
        <v>0</v>
      </c>
      <c r="BC868" s="1611">
        <f t="shared" si="447"/>
        <v>0</v>
      </c>
      <c r="BD868" s="1611">
        <f t="shared" si="448"/>
        <v>0</v>
      </c>
      <c r="BE868" s="1611">
        <f t="shared" si="449"/>
        <v>0</v>
      </c>
      <c r="BF868" s="1611">
        <f t="shared" si="450"/>
        <v>0</v>
      </c>
      <c r="BG868" s="1611">
        <f t="shared" si="460"/>
        <v>0</v>
      </c>
      <c r="BH868" s="1611" t="str">
        <f t="shared" si="461"/>
        <v/>
      </c>
      <c r="BI868" s="1611" t="str">
        <f t="shared" si="462"/>
        <v/>
      </c>
      <c r="BJ868" s="1611" t="str">
        <f t="shared" si="451"/>
        <v/>
      </c>
      <c r="BK868" s="1611" t="str">
        <f t="shared" si="452"/>
        <v/>
      </c>
      <c r="BL868" s="1611" t="str">
        <f t="shared" ca="1" si="453"/>
        <v/>
      </c>
      <c r="BM868" s="1611" t="str">
        <f t="shared" si="463"/>
        <v/>
      </c>
      <c r="BN868" s="1611" t="str">
        <f t="shared" si="454"/>
        <v/>
      </c>
      <c r="BO868" s="1611" t="str">
        <f t="shared" si="455"/>
        <v/>
      </c>
      <c r="BP868" s="1611" t="str">
        <f t="shared" si="464"/>
        <v/>
      </c>
      <c r="BQ868" s="1611" t="str">
        <f t="shared" si="465"/>
        <v/>
      </c>
      <c r="BR868" s="1611" t="str">
        <f t="shared" si="466"/>
        <v/>
      </c>
      <c r="BS868" s="1611" t="str">
        <f t="shared" si="467"/>
        <v/>
      </c>
      <c r="BT868" s="1611" t="str">
        <f t="shared" si="468"/>
        <v/>
      </c>
      <c r="BU868" s="1731">
        <f t="shared" ca="1" si="469"/>
        <v>0</v>
      </c>
      <c r="BV868" s="1594"/>
      <c r="BW868" s="1594"/>
      <c r="BX868" s="1594"/>
      <c r="BY868" s="1594"/>
      <c r="BZ868" s="1594"/>
      <c r="CA868" s="1594"/>
      <c r="CB868" s="1594"/>
      <c r="CC868" s="1594"/>
      <c r="CD868" s="1594"/>
      <c r="CE868" s="1594"/>
      <c r="CF868" s="1594"/>
      <c r="CG868" s="1594"/>
      <c r="CH868" s="1594"/>
      <c r="CI868" s="1594"/>
      <c r="CJ868" s="1594"/>
      <c r="CK868" s="1594"/>
      <c r="CL868" s="1594"/>
      <c r="CM868" s="1594"/>
      <c r="CN868" s="1594"/>
      <c r="CO868" s="1594"/>
      <c r="CP868" s="1594"/>
      <c r="CQ868" s="1594"/>
      <c r="CR868" s="1594"/>
      <c r="CS868" s="1594"/>
      <c r="CT868" s="1594"/>
      <c r="CU868" s="1594"/>
      <c r="CV868" s="1594"/>
      <c r="CW868" s="1594"/>
      <c r="CX868" s="1594"/>
      <c r="CY868" s="1594"/>
      <c r="CZ868" s="1594"/>
      <c r="DA868" s="1594"/>
      <c r="DB868" s="1594"/>
      <c r="DC868" s="1594"/>
      <c r="DD868" s="1594"/>
      <c r="DE868" s="1594"/>
      <c r="DF868" s="1594"/>
      <c r="DG868" s="1594"/>
      <c r="DH868" s="1594"/>
      <c r="DI868" s="1594"/>
      <c r="DJ868" s="1594"/>
      <c r="DK868" s="1594"/>
      <c r="DL868" s="1594"/>
      <c r="DM868" s="1594"/>
      <c r="DN868" s="1594"/>
      <c r="DO868" s="1594"/>
      <c r="DP868" s="1594"/>
      <c r="DQ868" s="1594"/>
      <c r="DR868" s="1594"/>
      <c r="DS868" s="1594"/>
      <c r="DT868" s="1594"/>
      <c r="DU868" s="1594"/>
      <c r="DV868" s="1594"/>
      <c r="DW868" s="1594"/>
      <c r="DX868" s="1594"/>
      <c r="DY868" s="1594"/>
      <c r="DZ868" s="1594"/>
      <c r="EA868" s="1594"/>
      <c r="EB868" s="1594"/>
      <c r="EC868" s="1594"/>
      <c r="ED868" s="1594"/>
      <c r="EE868" s="1594"/>
      <c r="EF868" s="1594"/>
      <c r="EG868" s="1594"/>
      <c r="EH868" s="1594"/>
      <c r="EI868" s="1594"/>
      <c r="EJ868" s="1594"/>
      <c r="EK868" s="1594"/>
      <c r="EL868" s="1594"/>
      <c r="EM868" s="1594"/>
      <c r="EN868" s="1594"/>
      <c r="EO868" s="1594"/>
      <c r="EP868" s="1594"/>
      <c r="EQ868" s="1594"/>
      <c r="ER868" s="1594"/>
      <c r="ES868" s="1594"/>
    </row>
    <row r="869" spans="1:149" s="1595" customFormat="1" ht="12.5">
      <c r="A869" s="1644" t="str">
        <f t="shared" si="456"/>
        <v>Organisation</v>
      </c>
      <c r="B869" s="1758"/>
      <c r="C869" s="1671"/>
      <c r="D869" s="1655"/>
      <c r="E869" s="1770"/>
      <c r="F869" s="1592"/>
      <c r="G869" s="1714">
        <f t="shared" si="457"/>
        <v>0</v>
      </c>
      <c r="H869" s="1645"/>
      <c r="I869" s="1714">
        <f t="shared" si="458"/>
        <v>0</v>
      </c>
      <c r="J869" s="1656"/>
      <c r="K869" s="1656"/>
      <c r="L869" s="1592"/>
      <c r="M869" s="1597"/>
      <c r="N869" s="1597"/>
      <c r="O869" s="1646"/>
      <c r="P869" s="1647"/>
      <c r="Q869" s="1647"/>
      <c r="R869" s="1648"/>
      <c r="S869" s="1603"/>
      <c r="T869" s="1649"/>
      <c r="U869" s="1649"/>
      <c r="V869" s="1649"/>
      <c r="W869" s="1649"/>
      <c r="X869" s="1649"/>
      <c r="Y869" s="1649"/>
      <c r="Z869" s="1649"/>
      <c r="AA869" s="1649"/>
      <c r="AB869" s="1649"/>
      <c r="AC869" s="1649"/>
      <c r="AD869" s="1649"/>
      <c r="AE869" s="1649"/>
      <c r="AF869" s="1610">
        <f t="shared" si="437"/>
        <v>0</v>
      </c>
      <c r="AG869" s="1649"/>
      <c r="AH869" s="1649"/>
      <c r="AI869" s="1649"/>
      <c r="AJ869" s="1649"/>
      <c r="AK869" s="1649"/>
      <c r="AL869" s="1649"/>
      <c r="AM869" s="1649"/>
      <c r="AN869" s="1649"/>
      <c r="AO869" s="1649"/>
      <c r="AP869" s="1649"/>
      <c r="AQ869" s="1649"/>
      <c r="AR869" s="1709"/>
      <c r="AS869" s="1779">
        <f t="shared" si="438"/>
        <v>0</v>
      </c>
      <c r="AT869" s="1711">
        <f t="shared" si="459"/>
        <v>0</v>
      </c>
      <c r="AU869" s="1611">
        <f t="shared" si="439"/>
        <v>0</v>
      </c>
      <c r="AV869" s="1611">
        <f t="shared" si="440"/>
        <v>0</v>
      </c>
      <c r="AW869" s="1611">
        <f t="shared" si="441"/>
        <v>0</v>
      </c>
      <c r="AX869" s="1611">
        <f t="shared" si="442"/>
        <v>0</v>
      </c>
      <c r="AY869" s="1611">
        <f t="shared" si="443"/>
        <v>0</v>
      </c>
      <c r="AZ869" s="1611">
        <f t="shared" si="444"/>
        <v>0</v>
      </c>
      <c r="BA869" s="1611">
        <f t="shared" si="445"/>
        <v>0</v>
      </c>
      <c r="BB869" s="1611">
        <f t="shared" si="446"/>
        <v>0</v>
      </c>
      <c r="BC869" s="1611">
        <f t="shared" si="447"/>
        <v>0</v>
      </c>
      <c r="BD869" s="1611">
        <f t="shared" si="448"/>
        <v>0</v>
      </c>
      <c r="BE869" s="1611">
        <f t="shared" si="449"/>
        <v>0</v>
      </c>
      <c r="BF869" s="1611">
        <f t="shared" si="450"/>
        <v>0</v>
      </c>
      <c r="BG869" s="1611">
        <f t="shared" si="460"/>
        <v>0</v>
      </c>
      <c r="BH869" s="1611" t="str">
        <f t="shared" si="461"/>
        <v/>
      </c>
      <c r="BI869" s="1611" t="str">
        <f t="shared" si="462"/>
        <v/>
      </c>
      <c r="BJ869" s="1611" t="str">
        <f t="shared" si="451"/>
        <v/>
      </c>
      <c r="BK869" s="1611" t="str">
        <f t="shared" si="452"/>
        <v/>
      </c>
      <c r="BL869" s="1611" t="str">
        <f t="shared" ca="1" si="453"/>
        <v/>
      </c>
      <c r="BM869" s="1611" t="str">
        <f t="shared" si="463"/>
        <v/>
      </c>
      <c r="BN869" s="1611" t="str">
        <f t="shared" si="454"/>
        <v/>
      </c>
      <c r="BO869" s="1611" t="str">
        <f t="shared" si="455"/>
        <v/>
      </c>
      <c r="BP869" s="1611" t="str">
        <f t="shared" si="464"/>
        <v/>
      </c>
      <c r="BQ869" s="1611" t="str">
        <f t="shared" si="465"/>
        <v/>
      </c>
      <c r="BR869" s="1611" t="str">
        <f t="shared" si="466"/>
        <v/>
      </c>
      <c r="BS869" s="1611" t="str">
        <f t="shared" si="467"/>
        <v/>
      </c>
      <c r="BT869" s="1611" t="str">
        <f t="shared" si="468"/>
        <v/>
      </c>
      <c r="BU869" s="1731">
        <f t="shared" ca="1" si="469"/>
        <v>0</v>
      </c>
      <c r="BV869" s="1594"/>
      <c r="BW869" s="1594"/>
      <c r="BX869" s="1594"/>
      <c r="BY869" s="1594"/>
      <c r="BZ869" s="1594"/>
      <c r="CA869" s="1594"/>
      <c r="CB869" s="1594"/>
      <c r="CC869" s="1594"/>
      <c r="CD869" s="1594"/>
      <c r="CE869" s="1594"/>
      <c r="CF869" s="1594"/>
      <c r="CG869" s="1594"/>
      <c r="CH869" s="1594"/>
      <c r="CI869" s="1594"/>
      <c r="CJ869" s="1594"/>
      <c r="CK869" s="1594"/>
      <c r="CL869" s="1594"/>
      <c r="CM869" s="1594"/>
      <c r="CN869" s="1594"/>
      <c r="CO869" s="1594"/>
      <c r="CP869" s="1594"/>
      <c r="CQ869" s="1594"/>
      <c r="CR869" s="1594"/>
      <c r="CS869" s="1594"/>
      <c r="CT869" s="1594"/>
      <c r="CU869" s="1594"/>
      <c r="CV869" s="1594"/>
      <c r="CW869" s="1594"/>
      <c r="CX869" s="1594"/>
      <c r="CY869" s="1594"/>
      <c r="CZ869" s="1594"/>
      <c r="DA869" s="1594"/>
      <c r="DB869" s="1594"/>
      <c r="DC869" s="1594"/>
      <c r="DD869" s="1594"/>
      <c r="DE869" s="1594"/>
      <c r="DF869" s="1594"/>
      <c r="DG869" s="1594"/>
      <c r="DH869" s="1594"/>
      <c r="DI869" s="1594"/>
      <c r="DJ869" s="1594"/>
      <c r="DK869" s="1594"/>
      <c r="DL869" s="1594"/>
      <c r="DM869" s="1594"/>
      <c r="DN869" s="1594"/>
      <c r="DO869" s="1594"/>
      <c r="DP869" s="1594"/>
      <c r="DQ869" s="1594"/>
      <c r="DR869" s="1594"/>
      <c r="DS869" s="1594"/>
      <c r="DT869" s="1594"/>
      <c r="DU869" s="1594"/>
      <c r="DV869" s="1594"/>
      <c r="DW869" s="1594"/>
      <c r="DX869" s="1594"/>
      <c r="DY869" s="1594"/>
      <c r="DZ869" s="1594"/>
      <c r="EA869" s="1594"/>
      <c r="EB869" s="1594"/>
      <c r="EC869" s="1594"/>
      <c r="ED869" s="1594"/>
      <c r="EE869" s="1594"/>
      <c r="EF869" s="1594"/>
      <c r="EG869" s="1594"/>
      <c r="EH869" s="1594"/>
      <c r="EI869" s="1594"/>
      <c r="EJ869" s="1594"/>
      <c r="EK869" s="1594"/>
      <c r="EL869" s="1594"/>
      <c r="EM869" s="1594"/>
      <c r="EN869" s="1594"/>
      <c r="EO869" s="1594"/>
      <c r="EP869" s="1594"/>
      <c r="EQ869" s="1594"/>
      <c r="ER869" s="1594"/>
      <c r="ES869" s="1594"/>
    </row>
    <row r="870" spans="1:149" s="1595" customFormat="1" ht="12.5">
      <c r="A870" s="1644" t="str">
        <f t="shared" si="456"/>
        <v>Organisation</v>
      </c>
      <c r="B870" s="1758"/>
      <c r="C870" s="1671"/>
      <c r="D870" s="1655"/>
      <c r="E870" s="1770"/>
      <c r="F870" s="1592"/>
      <c r="G870" s="1714">
        <f t="shared" si="457"/>
        <v>0</v>
      </c>
      <c r="H870" s="1645"/>
      <c r="I870" s="1714">
        <f t="shared" si="458"/>
        <v>0</v>
      </c>
      <c r="J870" s="1656"/>
      <c r="K870" s="1656"/>
      <c r="L870" s="1592"/>
      <c r="M870" s="1597"/>
      <c r="N870" s="1597"/>
      <c r="O870" s="1646"/>
      <c r="P870" s="1647"/>
      <c r="Q870" s="1647"/>
      <c r="R870" s="1648"/>
      <c r="S870" s="1603"/>
      <c r="T870" s="1649"/>
      <c r="U870" s="1649"/>
      <c r="V870" s="1649"/>
      <c r="W870" s="1649"/>
      <c r="X870" s="1649"/>
      <c r="Y870" s="1649"/>
      <c r="Z870" s="1649"/>
      <c r="AA870" s="1649"/>
      <c r="AB870" s="1649"/>
      <c r="AC870" s="1649"/>
      <c r="AD870" s="1649"/>
      <c r="AE870" s="1649"/>
      <c r="AF870" s="1610">
        <f t="shared" si="437"/>
        <v>0</v>
      </c>
      <c r="AG870" s="1649"/>
      <c r="AH870" s="1649"/>
      <c r="AI870" s="1649"/>
      <c r="AJ870" s="1649"/>
      <c r="AK870" s="1649"/>
      <c r="AL870" s="1649"/>
      <c r="AM870" s="1649"/>
      <c r="AN870" s="1649"/>
      <c r="AO870" s="1649"/>
      <c r="AP870" s="1649"/>
      <c r="AQ870" s="1649"/>
      <c r="AR870" s="1709"/>
      <c r="AS870" s="1779">
        <f t="shared" si="438"/>
        <v>0</v>
      </c>
      <c r="AT870" s="1711">
        <f t="shared" si="459"/>
        <v>0</v>
      </c>
      <c r="AU870" s="1611">
        <f t="shared" si="439"/>
        <v>0</v>
      </c>
      <c r="AV870" s="1611">
        <f t="shared" si="440"/>
        <v>0</v>
      </c>
      <c r="AW870" s="1611">
        <f t="shared" si="441"/>
        <v>0</v>
      </c>
      <c r="AX870" s="1611">
        <f t="shared" si="442"/>
        <v>0</v>
      </c>
      <c r="AY870" s="1611">
        <f t="shared" si="443"/>
        <v>0</v>
      </c>
      <c r="AZ870" s="1611">
        <f t="shared" si="444"/>
        <v>0</v>
      </c>
      <c r="BA870" s="1611">
        <f t="shared" si="445"/>
        <v>0</v>
      </c>
      <c r="BB870" s="1611">
        <f t="shared" si="446"/>
        <v>0</v>
      </c>
      <c r="BC870" s="1611">
        <f t="shared" si="447"/>
        <v>0</v>
      </c>
      <c r="BD870" s="1611">
        <f t="shared" si="448"/>
        <v>0</v>
      </c>
      <c r="BE870" s="1611">
        <f t="shared" si="449"/>
        <v>0</v>
      </c>
      <c r="BF870" s="1611">
        <f t="shared" si="450"/>
        <v>0</v>
      </c>
      <c r="BG870" s="1611">
        <f t="shared" si="460"/>
        <v>0</v>
      </c>
      <c r="BH870" s="1611" t="str">
        <f t="shared" si="461"/>
        <v/>
      </c>
      <c r="BI870" s="1611" t="str">
        <f t="shared" si="462"/>
        <v/>
      </c>
      <c r="BJ870" s="1611" t="str">
        <f t="shared" si="451"/>
        <v/>
      </c>
      <c r="BK870" s="1611" t="str">
        <f t="shared" si="452"/>
        <v/>
      </c>
      <c r="BL870" s="1611" t="str">
        <f t="shared" ca="1" si="453"/>
        <v/>
      </c>
      <c r="BM870" s="1611" t="str">
        <f t="shared" si="463"/>
        <v/>
      </c>
      <c r="BN870" s="1611" t="str">
        <f t="shared" si="454"/>
        <v/>
      </c>
      <c r="BO870" s="1611" t="str">
        <f t="shared" si="455"/>
        <v/>
      </c>
      <c r="BP870" s="1611" t="str">
        <f t="shared" si="464"/>
        <v/>
      </c>
      <c r="BQ870" s="1611" t="str">
        <f t="shared" si="465"/>
        <v/>
      </c>
      <c r="BR870" s="1611" t="str">
        <f t="shared" si="466"/>
        <v/>
      </c>
      <c r="BS870" s="1611" t="str">
        <f t="shared" si="467"/>
        <v/>
      </c>
      <c r="BT870" s="1611" t="str">
        <f t="shared" si="468"/>
        <v/>
      </c>
      <c r="BU870" s="1731">
        <f t="shared" ca="1" si="469"/>
        <v>0</v>
      </c>
      <c r="BV870" s="1594"/>
      <c r="BW870" s="1594"/>
      <c r="BX870" s="1594"/>
      <c r="BY870" s="1594"/>
      <c r="BZ870" s="1594"/>
      <c r="CA870" s="1594"/>
      <c r="CB870" s="1594"/>
      <c r="CC870" s="1594"/>
      <c r="CD870" s="1594"/>
      <c r="CE870" s="1594"/>
      <c r="CF870" s="1594"/>
      <c r="CG870" s="1594"/>
      <c r="CH870" s="1594"/>
      <c r="CI870" s="1594"/>
      <c r="CJ870" s="1594"/>
      <c r="CK870" s="1594"/>
      <c r="CL870" s="1594"/>
      <c r="CM870" s="1594"/>
      <c r="CN870" s="1594"/>
      <c r="CO870" s="1594"/>
      <c r="CP870" s="1594"/>
      <c r="CQ870" s="1594"/>
      <c r="CR870" s="1594"/>
      <c r="CS870" s="1594"/>
      <c r="CT870" s="1594"/>
      <c r="CU870" s="1594"/>
      <c r="CV870" s="1594"/>
      <c r="CW870" s="1594"/>
      <c r="CX870" s="1594"/>
      <c r="CY870" s="1594"/>
      <c r="CZ870" s="1594"/>
      <c r="DA870" s="1594"/>
      <c r="DB870" s="1594"/>
      <c r="DC870" s="1594"/>
      <c r="DD870" s="1594"/>
      <c r="DE870" s="1594"/>
      <c r="DF870" s="1594"/>
      <c r="DG870" s="1594"/>
      <c r="DH870" s="1594"/>
      <c r="DI870" s="1594"/>
      <c r="DJ870" s="1594"/>
      <c r="DK870" s="1594"/>
      <c r="DL870" s="1594"/>
      <c r="DM870" s="1594"/>
      <c r="DN870" s="1594"/>
      <c r="DO870" s="1594"/>
      <c r="DP870" s="1594"/>
      <c r="DQ870" s="1594"/>
      <c r="DR870" s="1594"/>
      <c r="DS870" s="1594"/>
      <c r="DT870" s="1594"/>
      <c r="DU870" s="1594"/>
      <c r="DV870" s="1594"/>
      <c r="DW870" s="1594"/>
      <c r="DX870" s="1594"/>
      <c r="DY870" s="1594"/>
      <c r="DZ870" s="1594"/>
      <c r="EA870" s="1594"/>
      <c r="EB870" s="1594"/>
      <c r="EC870" s="1594"/>
      <c r="ED870" s="1594"/>
      <c r="EE870" s="1594"/>
      <c r="EF870" s="1594"/>
      <c r="EG870" s="1594"/>
      <c r="EH870" s="1594"/>
      <c r="EI870" s="1594"/>
      <c r="EJ870" s="1594"/>
      <c r="EK870" s="1594"/>
      <c r="EL870" s="1594"/>
      <c r="EM870" s="1594"/>
      <c r="EN870" s="1594"/>
      <c r="EO870" s="1594"/>
      <c r="EP870" s="1594"/>
      <c r="EQ870" s="1594"/>
      <c r="ER870" s="1594"/>
      <c r="ES870" s="1594"/>
    </row>
    <row r="871" spans="1:149" s="1595" customFormat="1" ht="12.5">
      <c r="A871" s="1644" t="str">
        <f t="shared" si="456"/>
        <v>Organisation</v>
      </c>
      <c r="B871" s="1758"/>
      <c r="C871" s="1671"/>
      <c r="D871" s="1655"/>
      <c r="E871" s="1770"/>
      <c r="F871" s="1592"/>
      <c r="G871" s="1714">
        <f t="shared" si="457"/>
        <v>0</v>
      </c>
      <c r="H871" s="1645"/>
      <c r="I871" s="1714">
        <f t="shared" si="458"/>
        <v>0</v>
      </c>
      <c r="J871" s="1656"/>
      <c r="K871" s="1656"/>
      <c r="L871" s="1592"/>
      <c r="M871" s="1597"/>
      <c r="N871" s="1597"/>
      <c r="O871" s="1646"/>
      <c r="P871" s="1647"/>
      <c r="Q871" s="1647"/>
      <c r="R871" s="1648"/>
      <c r="S871" s="1603"/>
      <c r="T871" s="1649"/>
      <c r="U871" s="1649"/>
      <c r="V871" s="1649"/>
      <c r="W871" s="1649"/>
      <c r="X871" s="1649"/>
      <c r="Y871" s="1649"/>
      <c r="Z871" s="1649"/>
      <c r="AA871" s="1649"/>
      <c r="AB871" s="1649"/>
      <c r="AC871" s="1649"/>
      <c r="AD871" s="1649"/>
      <c r="AE871" s="1649"/>
      <c r="AF871" s="1610">
        <f t="shared" si="437"/>
        <v>0</v>
      </c>
      <c r="AG871" s="1649"/>
      <c r="AH871" s="1649"/>
      <c r="AI871" s="1649"/>
      <c r="AJ871" s="1649"/>
      <c r="AK871" s="1649"/>
      <c r="AL871" s="1649"/>
      <c r="AM871" s="1649"/>
      <c r="AN871" s="1649"/>
      <c r="AO871" s="1649"/>
      <c r="AP871" s="1649"/>
      <c r="AQ871" s="1649"/>
      <c r="AR871" s="1709"/>
      <c r="AS871" s="1779">
        <f t="shared" si="438"/>
        <v>0</v>
      </c>
      <c r="AT871" s="1711">
        <f t="shared" si="459"/>
        <v>0</v>
      </c>
      <c r="AU871" s="1611">
        <f t="shared" si="439"/>
        <v>0</v>
      </c>
      <c r="AV871" s="1611">
        <f t="shared" si="440"/>
        <v>0</v>
      </c>
      <c r="AW871" s="1611">
        <f t="shared" si="441"/>
        <v>0</v>
      </c>
      <c r="AX871" s="1611">
        <f t="shared" si="442"/>
        <v>0</v>
      </c>
      <c r="AY871" s="1611">
        <f t="shared" si="443"/>
        <v>0</v>
      </c>
      <c r="AZ871" s="1611">
        <f t="shared" si="444"/>
        <v>0</v>
      </c>
      <c r="BA871" s="1611">
        <f t="shared" si="445"/>
        <v>0</v>
      </c>
      <c r="BB871" s="1611">
        <f t="shared" si="446"/>
        <v>0</v>
      </c>
      <c r="BC871" s="1611">
        <f t="shared" si="447"/>
        <v>0</v>
      </c>
      <c r="BD871" s="1611">
        <f t="shared" si="448"/>
        <v>0</v>
      </c>
      <c r="BE871" s="1611">
        <f t="shared" si="449"/>
        <v>0</v>
      </c>
      <c r="BF871" s="1611">
        <f t="shared" si="450"/>
        <v>0</v>
      </c>
      <c r="BG871" s="1611">
        <f t="shared" si="460"/>
        <v>0</v>
      </c>
      <c r="BH871" s="1611" t="str">
        <f t="shared" si="461"/>
        <v/>
      </c>
      <c r="BI871" s="1611" t="str">
        <f t="shared" si="462"/>
        <v/>
      </c>
      <c r="BJ871" s="1611" t="str">
        <f t="shared" si="451"/>
        <v/>
      </c>
      <c r="BK871" s="1611" t="str">
        <f t="shared" si="452"/>
        <v/>
      </c>
      <c r="BL871" s="1611" t="str">
        <f t="shared" ca="1" si="453"/>
        <v/>
      </c>
      <c r="BM871" s="1611" t="str">
        <f t="shared" si="463"/>
        <v/>
      </c>
      <c r="BN871" s="1611" t="str">
        <f t="shared" si="454"/>
        <v/>
      </c>
      <c r="BO871" s="1611" t="str">
        <f t="shared" si="455"/>
        <v/>
      </c>
      <c r="BP871" s="1611" t="str">
        <f t="shared" si="464"/>
        <v/>
      </c>
      <c r="BQ871" s="1611" t="str">
        <f t="shared" si="465"/>
        <v/>
      </c>
      <c r="BR871" s="1611" t="str">
        <f t="shared" si="466"/>
        <v/>
      </c>
      <c r="BS871" s="1611" t="str">
        <f t="shared" si="467"/>
        <v/>
      </c>
      <c r="BT871" s="1611" t="str">
        <f t="shared" si="468"/>
        <v/>
      </c>
      <c r="BU871" s="1731">
        <f t="shared" ca="1" si="469"/>
        <v>0</v>
      </c>
      <c r="BV871" s="1594"/>
      <c r="BW871" s="1594"/>
      <c r="BX871" s="1594"/>
      <c r="BY871" s="1594"/>
      <c r="BZ871" s="1594"/>
      <c r="CA871" s="1594"/>
      <c r="CB871" s="1594"/>
      <c r="CC871" s="1594"/>
      <c r="CD871" s="1594"/>
      <c r="CE871" s="1594"/>
      <c r="CF871" s="1594"/>
      <c r="CG871" s="1594"/>
      <c r="CH871" s="1594"/>
      <c r="CI871" s="1594"/>
      <c r="CJ871" s="1594"/>
      <c r="CK871" s="1594"/>
      <c r="CL871" s="1594"/>
      <c r="CM871" s="1594"/>
      <c r="CN871" s="1594"/>
      <c r="CO871" s="1594"/>
      <c r="CP871" s="1594"/>
      <c r="CQ871" s="1594"/>
      <c r="CR871" s="1594"/>
      <c r="CS871" s="1594"/>
      <c r="CT871" s="1594"/>
      <c r="CU871" s="1594"/>
      <c r="CV871" s="1594"/>
      <c r="CW871" s="1594"/>
      <c r="CX871" s="1594"/>
      <c r="CY871" s="1594"/>
      <c r="CZ871" s="1594"/>
      <c r="DA871" s="1594"/>
      <c r="DB871" s="1594"/>
      <c r="DC871" s="1594"/>
      <c r="DD871" s="1594"/>
      <c r="DE871" s="1594"/>
      <c r="DF871" s="1594"/>
      <c r="DG871" s="1594"/>
      <c r="DH871" s="1594"/>
      <c r="DI871" s="1594"/>
      <c r="DJ871" s="1594"/>
      <c r="DK871" s="1594"/>
      <c r="DL871" s="1594"/>
      <c r="DM871" s="1594"/>
      <c r="DN871" s="1594"/>
      <c r="DO871" s="1594"/>
      <c r="DP871" s="1594"/>
      <c r="DQ871" s="1594"/>
      <c r="DR871" s="1594"/>
      <c r="DS871" s="1594"/>
      <c r="DT871" s="1594"/>
      <c r="DU871" s="1594"/>
      <c r="DV871" s="1594"/>
      <c r="DW871" s="1594"/>
      <c r="DX871" s="1594"/>
      <c r="DY871" s="1594"/>
      <c r="DZ871" s="1594"/>
      <c r="EA871" s="1594"/>
      <c r="EB871" s="1594"/>
      <c r="EC871" s="1594"/>
      <c r="ED871" s="1594"/>
      <c r="EE871" s="1594"/>
      <c r="EF871" s="1594"/>
      <c r="EG871" s="1594"/>
      <c r="EH871" s="1594"/>
      <c r="EI871" s="1594"/>
      <c r="EJ871" s="1594"/>
      <c r="EK871" s="1594"/>
      <c r="EL871" s="1594"/>
      <c r="EM871" s="1594"/>
      <c r="EN871" s="1594"/>
      <c r="EO871" s="1594"/>
      <c r="EP871" s="1594"/>
      <c r="EQ871" s="1594"/>
      <c r="ER871" s="1594"/>
      <c r="ES871" s="1594"/>
    </row>
    <row r="872" spans="1:149" s="1595" customFormat="1" ht="12.5">
      <c r="A872" s="1644" t="str">
        <f t="shared" si="456"/>
        <v>Organisation</v>
      </c>
      <c r="B872" s="1758"/>
      <c r="C872" s="1671"/>
      <c r="D872" s="1655"/>
      <c r="E872" s="1770"/>
      <c r="F872" s="1592"/>
      <c r="G872" s="1714">
        <f t="shared" si="457"/>
        <v>0</v>
      </c>
      <c r="H872" s="1645"/>
      <c r="I872" s="1714">
        <f t="shared" si="458"/>
        <v>0</v>
      </c>
      <c r="J872" s="1656"/>
      <c r="K872" s="1656"/>
      <c r="L872" s="1592"/>
      <c r="M872" s="1597"/>
      <c r="N872" s="1597"/>
      <c r="O872" s="1646"/>
      <c r="P872" s="1647"/>
      <c r="Q872" s="1647"/>
      <c r="R872" s="1648"/>
      <c r="S872" s="1603"/>
      <c r="T872" s="1649"/>
      <c r="U872" s="1649"/>
      <c r="V872" s="1649"/>
      <c r="W872" s="1649"/>
      <c r="X872" s="1649"/>
      <c r="Y872" s="1649"/>
      <c r="Z872" s="1649"/>
      <c r="AA872" s="1649"/>
      <c r="AB872" s="1649"/>
      <c r="AC872" s="1649"/>
      <c r="AD872" s="1649"/>
      <c r="AE872" s="1649"/>
      <c r="AF872" s="1610">
        <f t="shared" si="437"/>
        <v>0</v>
      </c>
      <c r="AG872" s="1649"/>
      <c r="AH872" s="1649"/>
      <c r="AI872" s="1649"/>
      <c r="AJ872" s="1649"/>
      <c r="AK872" s="1649"/>
      <c r="AL872" s="1649"/>
      <c r="AM872" s="1649"/>
      <c r="AN872" s="1649"/>
      <c r="AO872" s="1649"/>
      <c r="AP872" s="1649"/>
      <c r="AQ872" s="1649"/>
      <c r="AR872" s="1709"/>
      <c r="AS872" s="1779">
        <f t="shared" si="438"/>
        <v>0</v>
      </c>
      <c r="AT872" s="1711">
        <f t="shared" si="459"/>
        <v>0</v>
      </c>
      <c r="AU872" s="1611">
        <f t="shared" si="439"/>
        <v>0</v>
      </c>
      <c r="AV872" s="1611">
        <f t="shared" si="440"/>
        <v>0</v>
      </c>
      <c r="AW872" s="1611">
        <f t="shared" si="441"/>
        <v>0</v>
      </c>
      <c r="AX872" s="1611">
        <f t="shared" si="442"/>
        <v>0</v>
      </c>
      <c r="AY872" s="1611">
        <f t="shared" si="443"/>
        <v>0</v>
      </c>
      <c r="AZ872" s="1611">
        <f t="shared" si="444"/>
        <v>0</v>
      </c>
      <c r="BA872" s="1611">
        <f t="shared" si="445"/>
        <v>0</v>
      </c>
      <c r="BB872" s="1611">
        <f t="shared" si="446"/>
        <v>0</v>
      </c>
      <c r="BC872" s="1611">
        <f t="shared" si="447"/>
        <v>0</v>
      </c>
      <c r="BD872" s="1611">
        <f t="shared" si="448"/>
        <v>0</v>
      </c>
      <c r="BE872" s="1611">
        <f t="shared" si="449"/>
        <v>0</v>
      </c>
      <c r="BF872" s="1611">
        <f t="shared" si="450"/>
        <v>0</v>
      </c>
      <c r="BG872" s="1611">
        <f t="shared" si="460"/>
        <v>0</v>
      </c>
      <c r="BH872" s="1611" t="str">
        <f t="shared" si="461"/>
        <v/>
      </c>
      <c r="BI872" s="1611" t="str">
        <f t="shared" si="462"/>
        <v/>
      </c>
      <c r="BJ872" s="1611" t="str">
        <f t="shared" si="451"/>
        <v/>
      </c>
      <c r="BK872" s="1611" t="str">
        <f t="shared" si="452"/>
        <v/>
      </c>
      <c r="BL872" s="1611" t="str">
        <f t="shared" ca="1" si="453"/>
        <v/>
      </c>
      <c r="BM872" s="1611" t="str">
        <f t="shared" si="463"/>
        <v/>
      </c>
      <c r="BN872" s="1611" t="str">
        <f t="shared" si="454"/>
        <v/>
      </c>
      <c r="BO872" s="1611" t="str">
        <f t="shared" si="455"/>
        <v/>
      </c>
      <c r="BP872" s="1611" t="str">
        <f t="shared" si="464"/>
        <v/>
      </c>
      <c r="BQ872" s="1611" t="str">
        <f t="shared" si="465"/>
        <v/>
      </c>
      <c r="BR872" s="1611" t="str">
        <f t="shared" si="466"/>
        <v/>
      </c>
      <c r="BS872" s="1611" t="str">
        <f t="shared" si="467"/>
        <v/>
      </c>
      <c r="BT872" s="1611" t="str">
        <f t="shared" si="468"/>
        <v/>
      </c>
      <c r="BU872" s="1731">
        <f t="shared" ca="1" si="469"/>
        <v>0</v>
      </c>
      <c r="BV872" s="1594"/>
      <c r="BW872" s="1594"/>
      <c r="BX872" s="1594"/>
      <c r="BY872" s="1594"/>
      <c r="BZ872" s="1594"/>
      <c r="CA872" s="1594"/>
      <c r="CB872" s="1594"/>
      <c r="CC872" s="1594"/>
      <c r="CD872" s="1594"/>
      <c r="CE872" s="1594"/>
      <c r="CF872" s="1594"/>
      <c r="CG872" s="1594"/>
      <c r="CH872" s="1594"/>
      <c r="CI872" s="1594"/>
      <c r="CJ872" s="1594"/>
      <c r="CK872" s="1594"/>
      <c r="CL872" s="1594"/>
      <c r="CM872" s="1594"/>
      <c r="CN872" s="1594"/>
      <c r="CO872" s="1594"/>
      <c r="CP872" s="1594"/>
      <c r="CQ872" s="1594"/>
      <c r="CR872" s="1594"/>
      <c r="CS872" s="1594"/>
      <c r="CT872" s="1594"/>
      <c r="CU872" s="1594"/>
      <c r="CV872" s="1594"/>
      <c r="CW872" s="1594"/>
      <c r="CX872" s="1594"/>
      <c r="CY872" s="1594"/>
      <c r="CZ872" s="1594"/>
      <c r="DA872" s="1594"/>
      <c r="DB872" s="1594"/>
      <c r="DC872" s="1594"/>
      <c r="DD872" s="1594"/>
      <c r="DE872" s="1594"/>
      <c r="DF872" s="1594"/>
      <c r="DG872" s="1594"/>
      <c r="DH872" s="1594"/>
      <c r="DI872" s="1594"/>
      <c r="DJ872" s="1594"/>
      <c r="DK872" s="1594"/>
      <c r="DL872" s="1594"/>
      <c r="DM872" s="1594"/>
      <c r="DN872" s="1594"/>
      <c r="DO872" s="1594"/>
      <c r="DP872" s="1594"/>
      <c r="DQ872" s="1594"/>
      <c r="DR872" s="1594"/>
      <c r="DS872" s="1594"/>
      <c r="DT872" s="1594"/>
      <c r="DU872" s="1594"/>
      <c r="DV872" s="1594"/>
      <c r="DW872" s="1594"/>
      <c r="DX872" s="1594"/>
      <c r="DY872" s="1594"/>
      <c r="DZ872" s="1594"/>
      <c r="EA872" s="1594"/>
      <c r="EB872" s="1594"/>
      <c r="EC872" s="1594"/>
      <c r="ED872" s="1594"/>
      <c r="EE872" s="1594"/>
      <c r="EF872" s="1594"/>
      <c r="EG872" s="1594"/>
      <c r="EH872" s="1594"/>
      <c r="EI872" s="1594"/>
      <c r="EJ872" s="1594"/>
      <c r="EK872" s="1594"/>
      <c r="EL872" s="1594"/>
      <c r="EM872" s="1594"/>
      <c r="EN872" s="1594"/>
      <c r="EO872" s="1594"/>
      <c r="EP872" s="1594"/>
      <c r="EQ872" s="1594"/>
      <c r="ER872" s="1594"/>
      <c r="ES872" s="1594"/>
    </row>
    <row r="873" spans="1:149" s="1595" customFormat="1" ht="12.5">
      <c r="A873" s="1644" t="str">
        <f t="shared" si="456"/>
        <v>Organisation</v>
      </c>
      <c r="B873" s="1758"/>
      <c r="C873" s="1671"/>
      <c r="D873" s="1655"/>
      <c r="E873" s="1770"/>
      <c r="F873" s="1592"/>
      <c r="G873" s="1714">
        <f t="shared" si="457"/>
        <v>0</v>
      </c>
      <c r="H873" s="1645"/>
      <c r="I873" s="1714">
        <f t="shared" si="458"/>
        <v>0</v>
      </c>
      <c r="J873" s="1656"/>
      <c r="K873" s="1656"/>
      <c r="L873" s="1592"/>
      <c r="M873" s="1597"/>
      <c r="N873" s="1597"/>
      <c r="O873" s="1646"/>
      <c r="P873" s="1647"/>
      <c r="Q873" s="1647"/>
      <c r="R873" s="1648"/>
      <c r="S873" s="1603"/>
      <c r="T873" s="1649"/>
      <c r="U873" s="1649"/>
      <c r="V873" s="1649"/>
      <c r="W873" s="1649"/>
      <c r="X873" s="1649"/>
      <c r="Y873" s="1649"/>
      <c r="Z873" s="1649"/>
      <c r="AA873" s="1649"/>
      <c r="AB873" s="1649"/>
      <c r="AC873" s="1649"/>
      <c r="AD873" s="1649"/>
      <c r="AE873" s="1649"/>
      <c r="AF873" s="1610">
        <f t="shared" si="437"/>
        <v>0</v>
      </c>
      <c r="AG873" s="1649"/>
      <c r="AH873" s="1649"/>
      <c r="AI873" s="1649"/>
      <c r="AJ873" s="1649"/>
      <c r="AK873" s="1649"/>
      <c r="AL873" s="1649"/>
      <c r="AM873" s="1649"/>
      <c r="AN873" s="1649"/>
      <c r="AO873" s="1649"/>
      <c r="AP873" s="1649"/>
      <c r="AQ873" s="1649"/>
      <c r="AR873" s="1709"/>
      <c r="AS873" s="1779">
        <f t="shared" si="438"/>
        <v>0</v>
      </c>
      <c r="AT873" s="1711">
        <f t="shared" si="459"/>
        <v>0</v>
      </c>
      <c r="AU873" s="1611">
        <f t="shared" si="439"/>
        <v>0</v>
      </c>
      <c r="AV873" s="1611">
        <f t="shared" si="440"/>
        <v>0</v>
      </c>
      <c r="AW873" s="1611">
        <f t="shared" si="441"/>
        <v>0</v>
      </c>
      <c r="AX873" s="1611">
        <f t="shared" si="442"/>
        <v>0</v>
      </c>
      <c r="AY873" s="1611">
        <f t="shared" si="443"/>
        <v>0</v>
      </c>
      <c r="AZ873" s="1611">
        <f t="shared" si="444"/>
        <v>0</v>
      </c>
      <c r="BA873" s="1611">
        <f t="shared" si="445"/>
        <v>0</v>
      </c>
      <c r="BB873" s="1611">
        <f t="shared" si="446"/>
        <v>0</v>
      </c>
      <c r="BC873" s="1611">
        <f t="shared" si="447"/>
        <v>0</v>
      </c>
      <c r="BD873" s="1611">
        <f t="shared" si="448"/>
        <v>0</v>
      </c>
      <c r="BE873" s="1611">
        <f t="shared" si="449"/>
        <v>0</v>
      </c>
      <c r="BF873" s="1611">
        <f t="shared" si="450"/>
        <v>0</v>
      </c>
      <c r="BG873" s="1611">
        <f t="shared" si="460"/>
        <v>0</v>
      </c>
      <c r="BH873" s="1611" t="str">
        <f t="shared" si="461"/>
        <v/>
      </c>
      <c r="BI873" s="1611" t="str">
        <f t="shared" si="462"/>
        <v/>
      </c>
      <c r="BJ873" s="1611" t="str">
        <f t="shared" si="451"/>
        <v/>
      </c>
      <c r="BK873" s="1611" t="str">
        <f t="shared" si="452"/>
        <v/>
      </c>
      <c r="BL873" s="1611" t="str">
        <f t="shared" ca="1" si="453"/>
        <v/>
      </c>
      <c r="BM873" s="1611" t="str">
        <f t="shared" si="463"/>
        <v/>
      </c>
      <c r="BN873" s="1611" t="str">
        <f t="shared" si="454"/>
        <v/>
      </c>
      <c r="BO873" s="1611" t="str">
        <f t="shared" si="455"/>
        <v/>
      </c>
      <c r="BP873" s="1611" t="str">
        <f t="shared" si="464"/>
        <v/>
      </c>
      <c r="BQ873" s="1611" t="str">
        <f t="shared" si="465"/>
        <v/>
      </c>
      <c r="BR873" s="1611" t="str">
        <f t="shared" si="466"/>
        <v/>
      </c>
      <c r="BS873" s="1611" t="str">
        <f t="shared" si="467"/>
        <v/>
      </c>
      <c r="BT873" s="1611" t="str">
        <f t="shared" si="468"/>
        <v/>
      </c>
      <c r="BU873" s="1731">
        <f t="shared" ca="1" si="469"/>
        <v>0</v>
      </c>
      <c r="BV873" s="1594"/>
      <c r="BW873" s="1594"/>
      <c r="BX873" s="1594"/>
      <c r="BY873" s="1594"/>
      <c r="BZ873" s="1594"/>
      <c r="CA873" s="1594"/>
      <c r="CB873" s="1594"/>
      <c r="CC873" s="1594"/>
      <c r="CD873" s="1594"/>
      <c r="CE873" s="1594"/>
      <c r="CF873" s="1594"/>
      <c r="CG873" s="1594"/>
      <c r="CH873" s="1594"/>
      <c r="CI873" s="1594"/>
      <c r="CJ873" s="1594"/>
      <c r="CK873" s="1594"/>
      <c r="CL873" s="1594"/>
      <c r="CM873" s="1594"/>
      <c r="CN873" s="1594"/>
      <c r="CO873" s="1594"/>
      <c r="CP873" s="1594"/>
      <c r="CQ873" s="1594"/>
      <c r="CR873" s="1594"/>
      <c r="CS873" s="1594"/>
      <c r="CT873" s="1594"/>
      <c r="CU873" s="1594"/>
      <c r="CV873" s="1594"/>
      <c r="CW873" s="1591"/>
      <c r="CX873" s="1594"/>
      <c r="CY873" s="1594"/>
      <c r="CZ873" s="1594"/>
      <c r="DA873" s="1594"/>
      <c r="DB873" s="1594"/>
      <c r="DC873" s="1594"/>
      <c r="DD873" s="1594"/>
      <c r="DE873" s="1594"/>
      <c r="DF873" s="1594"/>
      <c r="DG873" s="1594"/>
      <c r="DH873" s="1594"/>
      <c r="DI873" s="1594"/>
      <c r="DJ873" s="1594"/>
      <c r="DK873" s="1594"/>
      <c r="DL873" s="1594"/>
      <c r="DM873" s="1594"/>
      <c r="DN873" s="1594"/>
      <c r="DO873" s="1594"/>
      <c r="DP873" s="1594"/>
      <c r="DQ873" s="1594"/>
      <c r="DR873" s="1594"/>
      <c r="DS873" s="1594"/>
      <c r="DT873" s="1594"/>
      <c r="DU873" s="1594"/>
      <c r="DV873" s="1594"/>
      <c r="DW873" s="1594"/>
      <c r="DX873" s="1594"/>
      <c r="DY873" s="1594"/>
      <c r="DZ873" s="1594"/>
      <c r="EA873" s="1594"/>
      <c r="EB873" s="1594"/>
      <c r="EC873" s="1594"/>
      <c r="ED873" s="1594"/>
      <c r="EE873" s="1594"/>
      <c r="EF873" s="1594"/>
      <c r="EG873" s="1594"/>
      <c r="EH873" s="1594"/>
      <c r="EI873" s="1594"/>
      <c r="EJ873" s="1594"/>
      <c r="EK873" s="1594"/>
      <c r="EL873" s="1594"/>
      <c r="EM873" s="1594"/>
      <c r="EN873" s="1594"/>
      <c r="EO873" s="1594"/>
      <c r="EP873" s="1594"/>
      <c r="EQ873" s="1594"/>
      <c r="ER873" s="1594"/>
      <c r="ES873" s="1594"/>
    </row>
    <row r="874" spans="1:149" s="1595" customFormat="1" ht="12.5">
      <c r="A874" s="1644" t="str">
        <f t="shared" si="456"/>
        <v>Organisation</v>
      </c>
      <c r="B874" s="1758"/>
      <c r="C874" s="1671"/>
      <c r="D874" s="1655"/>
      <c r="E874" s="1770"/>
      <c r="F874" s="1592"/>
      <c r="G874" s="1714">
        <f t="shared" si="457"/>
        <v>0</v>
      </c>
      <c r="H874" s="1645"/>
      <c r="I874" s="1714">
        <f t="shared" si="458"/>
        <v>0</v>
      </c>
      <c r="J874" s="1656"/>
      <c r="K874" s="1656"/>
      <c r="L874" s="1592"/>
      <c r="M874" s="1597"/>
      <c r="N874" s="1597"/>
      <c r="O874" s="1646"/>
      <c r="P874" s="1647"/>
      <c r="Q874" s="1647"/>
      <c r="R874" s="1648"/>
      <c r="S874" s="1603"/>
      <c r="T874" s="1649"/>
      <c r="U874" s="1649"/>
      <c r="V874" s="1649"/>
      <c r="W874" s="1649"/>
      <c r="X874" s="1649"/>
      <c r="Y874" s="1649"/>
      <c r="Z874" s="1649"/>
      <c r="AA874" s="1649"/>
      <c r="AB874" s="1649"/>
      <c r="AC874" s="1649"/>
      <c r="AD874" s="1649"/>
      <c r="AE874" s="1649"/>
      <c r="AF874" s="1610">
        <f t="shared" si="437"/>
        <v>0</v>
      </c>
      <c r="AG874" s="1649"/>
      <c r="AH874" s="1649"/>
      <c r="AI874" s="1649"/>
      <c r="AJ874" s="1649"/>
      <c r="AK874" s="1649"/>
      <c r="AL874" s="1649"/>
      <c r="AM874" s="1649"/>
      <c r="AN874" s="1649"/>
      <c r="AO874" s="1649"/>
      <c r="AP874" s="1649"/>
      <c r="AQ874" s="1649"/>
      <c r="AR874" s="1709"/>
      <c r="AS874" s="1779">
        <f t="shared" si="438"/>
        <v>0</v>
      </c>
      <c r="AT874" s="1711">
        <f t="shared" si="459"/>
        <v>0</v>
      </c>
      <c r="AU874" s="1611">
        <f t="shared" si="439"/>
        <v>0</v>
      </c>
      <c r="AV874" s="1611">
        <f t="shared" si="440"/>
        <v>0</v>
      </c>
      <c r="AW874" s="1611">
        <f t="shared" si="441"/>
        <v>0</v>
      </c>
      <c r="AX874" s="1611">
        <f t="shared" si="442"/>
        <v>0</v>
      </c>
      <c r="AY874" s="1611">
        <f t="shared" si="443"/>
        <v>0</v>
      </c>
      <c r="AZ874" s="1611">
        <f t="shared" si="444"/>
        <v>0</v>
      </c>
      <c r="BA874" s="1611">
        <f t="shared" si="445"/>
        <v>0</v>
      </c>
      <c r="BB874" s="1611">
        <f t="shared" si="446"/>
        <v>0</v>
      </c>
      <c r="BC874" s="1611">
        <f t="shared" si="447"/>
        <v>0</v>
      </c>
      <c r="BD874" s="1611">
        <f t="shared" si="448"/>
        <v>0</v>
      </c>
      <c r="BE874" s="1611">
        <f t="shared" si="449"/>
        <v>0</v>
      </c>
      <c r="BF874" s="1611">
        <f t="shared" si="450"/>
        <v>0</v>
      </c>
      <c r="BG874" s="1611">
        <f t="shared" si="460"/>
        <v>0</v>
      </c>
      <c r="BH874" s="1611" t="str">
        <f t="shared" si="461"/>
        <v/>
      </c>
      <c r="BI874" s="1611" t="str">
        <f t="shared" si="462"/>
        <v/>
      </c>
      <c r="BJ874" s="1611" t="str">
        <f t="shared" si="451"/>
        <v/>
      </c>
      <c r="BK874" s="1611" t="str">
        <f t="shared" si="452"/>
        <v/>
      </c>
      <c r="BL874" s="1611" t="str">
        <f t="shared" ca="1" si="453"/>
        <v/>
      </c>
      <c r="BM874" s="1611" t="str">
        <f t="shared" si="463"/>
        <v/>
      </c>
      <c r="BN874" s="1611" t="str">
        <f t="shared" si="454"/>
        <v/>
      </c>
      <c r="BO874" s="1611" t="str">
        <f t="shared" si="455"/>
        <v/>
      </c>
      <c r="BP874" s="1611" t="str">
        <f t="shared" si="464"/>
        <v/>
      </c>
      <c r="BQ874" s="1611" t="str">
        <f t="shared" si="465"/>
        <v/>
      </c>
      <c r="BR874" s="1611" t="str">
        <f t="shared" si="466"/>
        <v/>
      </c>
      <c r="BS874" s="1611" t="str">
        <f t="shared" si="467"/>
        <v/>
      </c>
      <c r="BT874" s="1611" t="str">
        <f t="shared" si="468"/>
        <v/>
      </c>
      <c r="BU874" s="1731">
        <f t="shared" ca="1" si="469"/>
        <v>0</v>
      </c>
      <c r="BV874" s="1594"/>
      <c r="BW874" s="1594"/>
      <c r="BX874" s="1594"/>
      <c r="BY874" s="1594"/>
      <c r="BZ874" s="1594"/>
      <c r="CA874" s="1594"/>
      <c r="CB874" s="1594"/>
      <c r="CC874" s="1594"/>
      <c r="CD874" s="1594"/>
      <c r="CE874" s="1594"/>
      <c r="CF874" s="1594"/>
      <c r="CG874" s="1594"/>
      <c r="CH874" s="1594"/>
      <c r="CI874" s="1594"/>
      <c r="CJ874" s="1594"/>
      <c r="CK874" s="1594"/>
      <c r="CL874" s="1594"/>
      <c r="CM874" s="1594"/>
      <c r="CN874" s="1594"/>
      <c r="CO874" s="1594"/>
      <c r="CP874" s="1594"/>
      <c r="CQ874" s="1594"/>
      <c r="CR874" s="1594"/>
      <c r="CS874" s="1594"/>
      <c r="CT874" s="1594"/>
      <c r="CU874" s="1594"/>
      <c r="CV874" s="1594"/>
      <c r="CW874" s="1591"/>
      <c r="CX874" s="1594"/>
      <c r="CY874" s="1594"/>
      <c r="CZ874" s="1594"/>
      <c r="DA874" s="1594"/>
      <c r="DB874" s="1594"/>
      <c r="DC874" s="1594"/>
      <c r="DD874" s="1594"/>
      <c r="DE874" s="1594"/>
      <c r="DF874" s="1594"/>
      <c r="DG874" s="1594"/>
      <c r="DH874" s="1594"/>
      <c r="DI874" s="1594"/>
      <c r="DJ874" s="1594"/>
      <c r="DK874" s="1594"/>
      <c r="DL874" s="1594"/>
      <c r="DM874" s="1594"/>
      <c r="DN874" s="1594"/>
      <c r="DO874" s="1594"/>
      <c r="DP874" s="1594"/>
      <c r="DQ874" s="1594"/>
      <c r="DR874" s="1594"/>
      <c r="DS874" s="1594"/>
      <c r="DT874" s="1594"/>
      <c r="DU874" s="1594"/>
      <c r="DV874" s="1594"/>
      <c r="DW874" s="1594"/>
      <c r="DX874" s="1594"/>
      <c r="DY874" s="1594"/>
      <c r="DZ874" s="1594"/>
      <c r="EA874" s="1594"/>
      <c r="EB874" s="1594"/>
      <c r="EC874" s="1594"/>
      <c r="ED874" s="1594"/>
      <c r="EE874" s="1594"/>
      <c r="EF874" s="1594"/>
      <c r="EG874" s="1594"/>
      <c r="EH874" s="1594"/>
      <c r="EI874" s="1594"/>
      <c r="EJ874" s="1594"/>
      <c r="EK874" s="1594"/>
      <c r="EL874" s="1594"/>
      <c r="EM874" s="1594"/>
      <c r="EN874" s="1594"/>
      <c r="EO874" s="1594"/>
      <c r="EP874" s="1594"/>
      <c r="EQ874" s="1594"/>
      <c r="ER874" s="1594"/>
      <c r="ES874" s="1594"/>
    </row>
    <row r="875" spans="1:149" s="1600" customFormat="1" ht="12.5">
      <c r="A875" s="1644" t="str">
        <f t="shared" si="456"/>
        <v>Organisation</v>
      </c>
      <c r="B875" s="1758"/>
      <c r="C875" s="1671"/>
      <c r="D875" s="1655"/>
      <c r="E875" s="1770"/>
      <c r="F875" s="1592"/>
      <c r="G875" s="1714">
        <f t="shared" si="457"/>
        <v>0</v>
      </c>
      <c r="H875" s="1645"/>
      <c r="I875" s="1714">
        <f t="shared" si="458"/>
        <v>0</v>
      </c>
      <c r="J875" s="1656"/>
      <c r="K875" s="1656"/>
      <c r="L875" s="1592"/>
      <c r="M875" s="1597"/>
      <c r="N875" s="1597"/>
      <c r="O875" s="1646"/>
      <c r="P875" s="1647"/>
      <c r="Q875" s="1647"/>
      <c r="R875" s="1648"/>
      <c r="S875" s="1603"/>
      <c r="T875" s="1649"/>
      <c r="U875" s="1649"/>
      <c r="V875" s="1649"/>
      <c r="W875" s="1649"/>
      <c r="X875" s="1649"/>
      <c r="Y875" s="1649"/>
      <c r="Z875" s="1649"/>
      <c r="AA875" s="1649"/>
      <c r="AB875" s="1649"/>
      <c r="AC875" s="1649"/>
      <c r="AD875" s="1649"/>
      <c r="AE875" s="1649"/>
      <c r="AF875" s="1610">
        <f t="shared" ref="AF875:AF938" si="470">SUM(T875:AE875)</f>
        <v>0</v>
      </c>
      <c r="AG875" s="1649"/>
      <c r="AH875" s="1649"/>
      <c r="AI875" s="1649"/>
      <c r="AJ875" s="1649"/>
      <c r="AK875" s="1649"/>
      <c r="AL875" s="1649"/>
      <c r="AM875" s="1649"/>
      <c r="AN875" s="1649"/>
      <c r="AO875" s="1649"/>
      <c r="AP875" s="1649"/>
      <c r="AQ875" s="1649"/>
      <c r="AR875" s="1709"/>
      <c r="AS875" s="1779">
        <f t="shared" ref="AS875:AS938" si="471">SUMPRODUCT($AC$40:$AN$40,AG875:AR875)</f>
        <v>0</v>
      </c>
      <c r="AT875" s="1711">
        <f t="shared" si="459"/>
        <v>0</v>
      </c>
      <c r="AU875" s="1611">
        <f t="shared" ref="AU875:AU938" si="472">AG875-T875</f>
        <v>0</v>
      </c>
      <c r="AV875" s="1611">
        <f t="shared" ref="AV875:AV938" si="473">AH875-U875</f>
        <v>0</v>
      </c>
      <c r="AW875" s="1611">
        <f t="shared" ref="AW875:AW938" si="474">AI875-V875</f>
        <v>0</v>
      </c>
      <c r="AX875" s="1611">
        <f t="shared" ref="AX875:AX938" si="475">AJ875-W875</f>
        <v>0</v>
      </c>
      <c r="AY875" s="1611">
        <f t="shared" ref="AY875:AY938" si="476">AK875-X875</f>
        <v>0</v>
      </c>
      <c r="AZ875" s="1611">
        <f t="shared" ref="AZ875:AZ938" si="477">AL875-Y875</f>
        <v>0</v>
      </c>
      <c r="BA875" s="1611">
        <f t="shared" ref="BA875:BA938" si="478">AM875-Z875</f>
        <v>0</v>
      </c>
      <c r="BB875" s="1611">
        <f t="shared" ref="BB875:BB938" si="479">AN875-AA875</f>
        <v>0</v>
      </c>
      <c r="BC875" s="1611">
        <f t="shared" ref="BC875:BC938" si="480">AO875-AB875</f>
        <v>0</v>
      </c>
      <c r="BD875" s="1611">
        <f t="shared" ref="BD875:BD938" si="481">AP875-AC875</f>
        <v>0</v>
      </c>
      <c r="BE875" s="1611">
        <f t="shared" ref="BE875:BE938" si="482">AQ875-AD875</f>
        <v>0</v>
      </c>
      <c r="BF875" s="1611">
        <f t="shared" ref="BF875:BF938" si="483">AR875-AE875</f>
        <v>0</v>
      </c>
      <c r="BG875" s="1611">
        <f t="shared" si="460"/>
        <v>0</v>
      </c>
      <c r="BH875" s="1611" t="str">
        <f t="shared" si="461"/>
        <v/>
      </c>
      <c r="BI875" s="1611" t="str">
        <f t="shared" si="462"/>
        <v/>
      </c>
      <c r="BJ875" s="1611" t="str">
        <f t="shared" ref="BJ875:BJ938" si="484">IF(AND(OR(R875=$CQ$1,R875=$CQ$3),S875=""),"ERROR","")</f>
        <v/>
      </c>
      <c r="BK875" s="1611" t="str">
        <f t="shared" ref="BK875:BK938" si="485">IF(AND(OR(R875=$CQ$2),S875&lt;&gt;""),"ERROR","")</f>
        <v/>
      </c>
      <c r="BL875" s="1611" t="str">
        <f t="shared" ref="BL875:BL938" ca="1" si="486">IF(AND(O875=$CA$2,N875&lt;TODAY()),"ERROR","")</f>
        <v/>
      </c>
      <c r="BM875" s="1611" t="str">
        <f t="shared" si="463"/>
        <v/>
      </c>
      <c r="BN875" s="1611" t="str">
        <f t="shared" ref="BN875:BN938" si="487">IF(AND(F875=$BZ$1,G875&gt;H875),"ERROR","")</f>
        <v/>
      </c>
      <c r="BO875" s="1611" t="str">
        <f t="shared" ref="BO875:BO938" si="488">IF(AND(F875=$BZ$1,I875&gt;J875),"ERROR","")</f>
        <v/>
      </c>
      <c r="BP875" s="1611" t="str">
        <f t="shared" si="464"/>
        <v/>
      </c>
      <c r="BQ875" s="1611" t="str">
        <f t="shared" si="465"/>
        <v/>
      </c>
      <c r="BR875" s="1611" t="str">
        <f t="shared" si="466"/>
        <v/>
      </c>
      <c r="BS875" s="1611" t="str">
        <f t="shared" si="467"/>
        <v/>
      </c>
      <c r="BT875" s="1611" t="str">
        <f t="shared" si="468"/>
        <v/>
      </c>
      <c r="BU875" s="1731">
        <f t="shared" ca="1" si="469"/>
        <v>0</v>
      </c>
      <c r="BV875" s="1591"/>
      <c r="BW875" s="1591"/>
      <c r="BX875" s="1591"/>
      <c r="BY875" s="1591"/>
      <c r="BZ875" s="1591"/>
      <c r="CA875" s="1591"/>
      <c r="CB875" s="1591"/>
      <c r="CC875" s="1591"/>
      <c r="CD875" s="1591"/>
      <c r="CE875" s="1591"/>
      <c r="CF875" s="1591"/>
      <c r="CG875" s="1594"/>
      <c r="CH875" s="1591"/>
      <c r="CI875" s="1591"/>
      <c r="CJ875" s="1591"/>
      <c r="CK875" s="1591"/>
      <c r="CL875" s="1591"/>
      <c r="CM875" s="1591"/>
      <c r="CN875" s="1591"/>
      <c r="CO875" s="1591"/>
      <c r="CP875" s="1591"/>
      <c r="CQ875" s="1591"/>
      <c r="CR875" s="1591"/>
      <c r="CS875" s="1591"/>
      <c r="CT875" s="1591"/>
      <c r="CU875" s="1591"/>
      <c r="CV875" s="1591"/>
      <c r="CW875" s="1591"/>
      <c r="CX875" s="1591"/>
      <c r="CY875" s="1591"/>
      <c r="CZ875" s="1591"/>
      <c r="DA875" s="1591"/>
      <c r="DB875" s="1591"/>
      <c r="DC875" s="1591"/>
      <c r="DD875" s="1591"/>
      <c r="DE875" s="1591"/>
      <c r="DF875" s="1591"/>
      <c r="DG875" s="1591"/>
      <c r="DH875" s="1591"/>
      <c r="DI875" s="1591"/>
      <c r="DJ875" s="1591"/>
      <c r="DK875" s="1591"/>
      <c r="DL875" s="1591"/>
      <c r="DM875" s="1591"/>
      <c r="DN875" s="1591"/>
      <c r="DO875" s="1591"/>
      <c r="DP875" s="1591"/>
      <c r="DQ875" s="1591"/>
      <c r="DR875" s="1591"/>
      <c r="DS875" s="1591"/>
      <c r="DT875" s="1591"/>
      <c r="DU875" s="1591"/>
      <c r="DV875" s="1591"/>
      <c r="DW875" s="1591"/>
      <c r="DX875" s="1591"/>
      <c r="DY875" s="1591"/>
      <c r="DZ875" s="1591"/>
      <c r="EA875" s="1591"/>
      <c r="EB875" s="1591"/>
      <c r="EC875" s="1591"/>
      <c r="ED875" s="1591"/>
      <c r="EE875" s="1591"/>
      <c r="EF875" s="1591"/>
      <c r="EG875" s="1591"/>
      <c r="EH875" s="1591"/>
      <c r="EI875" s="1591"/>
      <c r="EJ875" s="1591"/>
      <c r="EK875" s="1591"/>
      <c r="EL875" s="1591"/>
      <c r="EM875" s="1591"/>
      <c r="EN875" s="1591"/>
      <c r="EO875" s="1591"/>
      <c r="EP875" s="1591"/>
      <c r="EQ875" s="1591"/>
      <c r="ER875" s="1591"/>
      <c r="ES875" s="1591"/>
    </row>
    <row r="876" spans="1:149" s="1600" customFormat="1" ht="12.5">
      <c r="A876" s="1644" t="str">
        <f t="shared" ref="A876:A939" si="489">$A$1</f>
        <v>Organisation</v>
      </c>
      <c r="B876" s="1758"/>
      <c r="C876" s="1671"/>
      <c r="D876" s="1655"/>
      <c r="E876" s="1770"/>
      <c r="F876" s="1592"/>
      <c r="G876" s="1714">
        <f t="shared" ref="G876:G939" si="490">AF876</f>
        <v>0</v>
      </c>
      <c r="H876" s="1645"/>
      <c r="I876" s="1714">
        <f t="shared" ref="I876:I939" si="491">AT876</f>
        <v>0</v>
      </c>
      <c r="J876" s="1657"/>
      <c r="K876" s="1657"/>
      <c r="L876" s="1592"/>
      <c r="M876" s="1597"/>
      <c r="N876" s="1597"/>
      <c r="O876" s="1646"/>
      <c r="P876" s="1647"/>
      <c r="Q876" s="1647"/>
      <c r="R876" s="1648"/>
      <c r="S876" s="1603"/>
      <c r="T876" s="1649"/>
      <c r="U876" s="1649"/>
      <c r="V876" s="1649"/>
      <c r="W876" s="1649"/>
      <c r="X876" s="1649"/>
      <c r="Y876" s="1649"/>
      <c r="Z876" s="1649"/>
      <c r="AA876" s="1649"/>
      <c r="AB876" s="1649"/>
      <c r="AC876" s="1649"/>
      <c r="AD876" s="1649"/>
      <c r="AE876" s="1649"/>
      <c r="AF876" s="1610">
        <f t="shared" si="470"/>
        <v>0</v>
      </c>
      <c r="AG876" s="1649"/>
      <c r="AH876" s="1649"/>
      <c r="AI876" s="1649"/>
      <c r="AJ876" s="1649"/>
      <c r="AK876" s="1649"/>
      <c r="AL876" s="1649"/>
      <c r="AM876" s="1649"/>
      <c r="AN876" s="1649"/>
      <c r="AO876" s="1649"/>
      <c r="AP876" s="1649"/>
      <c r="AQ876" s="1649"/>
      <c r="AR876" s="1709"/>
      <c r="AS876" s="1779">
        <f t="shared" si="471"/>
        <v>0</v>
      </c>
      <c r="AT876" s="1711">
        <f t="shared" ref="AT876:AT939" si="492">SUM(AG876:AR876)</f>
        <v>0</v>
      </c>
      <c r="AU876" s="1611">
        <f t="shared" si="472"/>
        <v>0</v>
      </c>
      <c r="AV876" s="1611">
        <f t="shared" si="473"/>
        <v>0</v>
      </c>
      <c r="AW876" s="1611">
        <f t="shared" si="474"/>
        <v>0</v>
      </c>
      <c r="AX876" s="1611">
        <f t="shared" si="475"/>
        <v>0</v>
      </c>
      <c r="AY876" s="1611">
        <f t="shared" si="476"/>
        <v>0</v>
      </c>
      <c r="AZ876" s="1611">
        <f t="shared" si="477"/>
        <v>0</v>
      </c>
      <c r="BA876" s="1611">
        <f t="shared" si="478"/>
        <v>0</v>
      </c>
      <c r="BB876" s="1611">
        <f t="shared" si="479"/>
        <v>0</v>
      </c>
      <c r="BC876" s="1611">
        <f t="shared" si="480"/>
        <v>0</v>
      </c>
      <c r="BD876" s="1611">
        <f t="shared" si="481"/>
        <v>0</v>
      </c>
      <c r="BE876" s="1611">
        <f t="shared" si="482"/>
        <v>0</v>
      </c>
      <c r="BF876" s="1611">
        <f t="shared" si="483"/>
        <v>0</v>
      </c>
      <c r="BG876" s="1611">
        <f t="shared" ref="BG876:BG939" si="493">SUM(AU876:BF876)</f>
        <v>0</v>
      </c>
      <c r="BH876" s="1611" t="str">
        <f t="shared" ref="BH876:BH939" si="494">IF(OR(G876&gt;0,I876&gt;0),IF(AND(B876&lt;&gt;"",C876&lt;&gt;"",D876&lt;&gt;"",E876&lt;&gt;"",F876&lt;&gt;"",L876&lt;&gt;"",M876&lt;&gt;"",N876&lt;&gt;"",O876&lt;&gt;"",P876&lt;&gt;"",Q876&lt;&gt;"",R876&lt;&gt;""),"","ERROR"),"")</f>
        <v/>
      </c>
      <c r="BI876" s="1611" t="str">
        <f t="shared" ref="BI876:BI939" si="495">IF(COUNTIF($D$43:$D$1496,D876)&gt;1,"ERROR","")</f>
        <v/>
      </c>
      <c r="BJ876" s="1611" t="str">
        <f t="shared" si="484"/>
        <v/>
      </c>
      <c r="BK876" s="1611" t="str">
        <f t="shared" si="485"/>
        <v/>
      </c>
      <c r="BL876" s="1611" t="str">
        <f t="shared" ca="1" si="486"/>
        <v/>
      </c>
      <c r="BM876" s="1611" t="str">
        <f t="shared" ref="BM876:BM939" si="496">IF(AND(AT876&gt;0,AF876=0),"ERROR","")</f>
        <v/>
      </c>
      <c r="BN876" s="1611" t="str">
        <f t="shared" si="487"/>
        <v/>
      </c>
      <c r="BO876" s="1611" t="str">
        <f t="shared" si="488"/>
        <v/>
      </c>
      <c r="BP876" s="1611" t="str">
        <f t="shared" ref="BP876:BP939" si="497">IF(AND(F876=$BZ$2,SUM(H876,J876)&gt;0),"ERROR","")</f>
        <v/>
      </c>
      <c r="BQ876" s="1611" t="str">
        <f t="shared" ref="BQ876:BQ939" si="498">IF(AND(I876=0,J876&gt;0),"ERROR","")</f>
        <v/>
      </c>
      <c r="BR876" s="1611" t="str">
        <f t="shared" ref="BR876:BR939" si="499">IF(AND(O876=$CA$1,K876&lt;&gt;0),"ERROR","")</f>
        <v/>
      </c>
      <c r="BS876" s="1611" t="str">
        <f t="shared" ref="BS876:BS939" si="500">IF(AND(O876=$CA$2,I876-AS876-K876&lt;0),"ERROR","")</f>
        <v/>
      </c>
      <c r="BT876" s="1611" t="str">
        <f t="shared" ref="BT876:BT939" si="501">IF(S876="","",VLOOKUP(S876,$CS$1:$CT$14,2,0))</f>
        <v/>
      </c>
      <c r="BU876" s="1731">
        <f t="shared" ref="BU876:BU939" ca="1" si="502">COUNTIF(BH876:BS876,"ERROR")</f>
        <v>0</v>
      </c>
      <c r="BV876" s="1591"/>
      <c r="BW876" s="1591"/>
      <c r="BX876" s="1591"/>
      <c r="BY876" s="1591"/>
      <c r="BZ876" s="1591"/>
      <c r="CA876" s="1591"/>
      <c r="CB876" s="1591"/>
      <c r="CC876" s="1591"/>
      <c r="CD876" s="1591"/>
      <c r="CE876" s="1591"/>
      <c r="CF876" s="1591"/>
      <c r="CG876" s="1591"/>
      <c r="CH876" s="1591"/>
      <c r="CI876" s="1591"/>
      <c r="CJ876" s="1591"/>
      <c r="CK876" s="1591"/>
      <c r="CL876" s="1591"/>
      <c r="CM876" s="1591"/>
      <c r="CN876" s="1591"/>
      <c r="CO876" s="1591"/>
      <c r="CP876" s="1591"/>
      <c r="CQ876" s="1591"/>
      <c r="CR876" s="1591"/>
      <c r="CS876" s="1591"/>
      <c r="CT876" s="1591"/>
      <c r="CU876" s="1591"/>
      <c r="CV876" s="1591"/>
      <c r="CW876" s="1591"/>
      <c r="CX876" s="1591"/>
      <c r="CY876" s="1591"/>
      <c r="CZ876" s="1591"/>
      <c r="DA876" s="1591"/>
      <c r="DB876" s="1591"/>
      <c r="DC876" s="1591"/>
      <c r="DD876" s="1591"/>
      <c r="DE876" s="1591"/>
      <c r="DF876" s="1591"/>
      <c r="DG876" s="1591"/>
      <c r="DH876" s="1591"/>
      <c r="DI876" s="1591"/>
      <c r="DJ876" s="1591"/>
      <c r="DK876" s="1591"/>
      <c r="DL876" s="1591"/>
      <c r="DM876" s="1591"/>
      <c r="DN876" s="1591"/>
      <c r="DO876" s="1591"/>
      <c r="DP876" s="1591"/>
      <c r="DQ876" s="1591"/>
      <c r="DR876" s="1591"/>
      <c r="DS876" s="1591"/>
      <c r="DT876" s="1591"/>
      <c r="DU876" s="1591"/>
      <c r="DV876" s="1591"/>
      <c r="DW876" s="1591"/>
      <c r="DX876" s="1591"/>
      <c r="DY876" s="1591"/>
      <c r="DZ876" s="1591"/>
      <c r="EA876" s="1591"/>
      <c r="EB876" s="1591"/>
      <c r="EC876" s="1591"/>
      <c r="ED876" s="1591"/>
      <c r="EE876" s="1591"/>
      <c r="EF876" s="1591"/>
      <c r="EG876" s="1591"/>
      <c r="EH876" s="1591"/>
      <c r="EI876" s="1591"/>
      <c r="EJ876" s="1591"/>
      <c r="EK876" s="1591"/>
      <c r="EL876" s="1591"/>
      <c r="EM876" s="1591"/>
      <c r="EN876" s="1591"/>
      <c r="EO876" s="1591"/>
      <c r="EP876" s="1591"/>
      <c r="EQ876" s="1591"/>
      <c r="ER876" s="1591"/>
      <c r="ES876" s="1591"/>
    </row>
    <row r="877" spans="1:149" s="1600" customFormat="1" ht="12.5">
      <c r="A877" s="1644" t="str">
        <f t="shared" si="489"/>
        <v>Organisation</v>
      </c>
      <c r="B877" s="1758"/>
      <c r="C877" s="1671"/>
      <c r="D877" s="1655"/>
      <c r="E877" s="1770"/>
      <c r="F877" s="1592"/>
      <c r="G877" s="1714">
        <f t="shared" si="490"/>
        <v>0</v>
      </c>
      <c r="H877" s="1645"/>
      <c r="I877" s="1714">
        <f t="shared" si="491"/>
        <v>0</v>
      </c>
      <c r="J877" s="1657"/>
      <c r="K877" s="1657"/>
      <c r="L877" s="1592"/>
      <c r="M877" s="1597"/>
      <c r="N877" s="1597"/>
      <c r="O877" s="1646"/>
      <c r="P877" s="1647"/>
      <c r="Q877" s="1647"/>
      <c r="R877" s="1648"/>
      <c r="S877" s="1603"/>
      <c r="T877" s="1649"/>
      <c r="U877" s="1649"/>
      <c r="V877" s="1649"/>
      <c r="W877" s="1649"/>
      <c r="X877" s="1649"/>
      <c r="Y877" s="1649"/>
      <c r="Z877" s="1649"/>
      <c r="AA877" s="1649"/>
      <c r="AB877" s="1649"/>
      <c r="AC877" s="1649"/>
      <c r="AD877" s="1649"/>
      <c r="AE877" s="1649"/>
      <c r="AF877" s="1610">
        <f t="shared" si="470"/>
        <v>0</v>
      </c>
      <c r="AG877" s="1649"/>
      <c r="AH877" s="1649"/>
      <c r="AI877" s="1649"/>
      <c r="AJ877" s="1649"/>
      <c r="AK877" s="1649"/>
      <c r="AL877" s="1649"/>
      <c r="AM877" s="1649"/>
      <c r="AN877" s="1649"/>
      <c r="AO877" s="1649"/>
      <c r="AP877" s="1649"/>
      <c r="AQ877" s="1649"/>
      <c r="AR877" s="1709"/>
      <c r="AS877" s="1779">
        <f t="shared" si="471"/>
        <v>0</v>
      </c>
      <c r="AT877" s="1711">
        <f t="shared" si="492"/>
        <v>0</v>
      </c>
      <c r="AU877" s="1611">
        <f t="shared" si="472"/>
        <v>0</v>
      </c>
      <c r="AV877" s="1611">
        <f t="shared" si="473"/>
        <v>0</v>
      </c>
      <c r="AW877" s="1611">
        <f t="shared" si="474"/>
        <v>0</v>
      </c>
      <c r="AX877" s="1611">
        <f t="shared" si="475"/>
        <v>0</v>
      </c>
      <c r="AY877" s="1611">
        <f t="shared" si="476"/>
        <v>0</v>
      </c>
      <c r="AZ877" s="1611">
        <f t="shared" si="477"/>
        <v>0</v>
      </c>
      <c r="BA877" s="1611">
        <f t="shared" si="478"/>
        <v>0</v>
      </c>
      <c r="BB877" s="1611">
        <f t="shared" si="479"/>
        <v>0</v>
      </c>
      <c r="BC877" s="1611">
        <f t="shared" si="480"/>
        <v>0</v>
      </c>
      <c r="BD877" s="1611">
        <f t="shared" si="481"/>
        <v>0</v>
      </c>
      <c r="BE877" s="1611">
        <f t="shared" si="482"/>
        <v>0</v>
      </c>
      <c r="BF877" s="1611">
        <f t="shared" si="483"/>
        <v>0</v>
      </c>
      <c r="BG877" s="1611">
        <f t="shared" si="493"/>
        <v>0</v>
      </c>
      <c r="BH877" s="1611" t="str">
        <f t="shared" si="494"/>
        <v/>
      </c>
      <c r="BI877" s="1611" t="str">
        <f t="shared" si="495"/>
        <v/>
      </c>
      <c r="BJ877" s="1611" t="str">
        <f t="shared" si="484"/>
        <v/>
      </c>
      <c r="BK877" s="1611" t="str">
        <f t="shared" si="485"/>
        <v/>
      </c>
      <c r="BL877" s="1611" t="str">
        <f t="shared" ca="1" si="486"/>
        <v/>
      </c>
      <c r="BM877" s="1611" t="str">
        <f t="shared" si="496"/>
        <v/>
      </c>
      <c r="BN877" s="1611" t="str">
        <f t="shared" si="487"/>
        <v/>
      </c>
      <c r="BO877" s="1611" t="str">
        <f t="shared" si="488"/>
        <v/>
      </c>
      <c r="BP877" s="1611" t="str">
        <f t="shared" si="497"/>
        <v/>
      </c>
      <c r="BQ877" s="1611" t="str">
        <f t="shared" si="498"/>
        <v/>
      </c>
      <c r="BR877" s="1611" t="str">
        <f t="shared" si="499"/>
        <v/>
      </c>
      <c r="BS877" s="1611" t="str">
        <f t="shared" si="500"/>
        <v/>
      </c>
      <c r="BT877" s="1611" t="str">
        <f t="shared" si="501"/>
        <v/>
      </c>
      <c r="BU877" s="1731">
        <f t="shared" ca="1" si="502"/>
        <v>0</v>
      </c>
      <c r="BV877" s="1591"/>
      <c r="BW877" s="1591"/>
      <c r="BX877" s="1591"/>
      <c r="BY877" s="1591"/>
      <c r="BZ877" s="1591"/>
      <c r="CA877" s="1591"/>
      <c r="CB877" s="1591"/>
      <c r="CC877" s="1591"/>
      <c r="CD877" s="1591"/>
      <c r="CE877" s="1591"/>
      <c r="CF877" s="1591"/>
      <c r="CG877" s="1591"/>
      <c r="CH877" s="1591"/>
      <c r="CI877" s="1591"/>
      <c r="CJ877" s="1591"/>
      <c r="CK877" s="1591"/>
      <c r="CL877" s="1591"/>
      <c r="CM877" s="1591"/>
      <c r="CN877" s="1591"/>
      <c r="CO877" s="1591"/>
      <c r="CP877" s="1591"/>
      <c r="CQ877" s="1591"/>
      <c r="CR877" s="1591"/>
      <c r="CS877" s="1591"/>
      <c r="CT877" s="1591"/>
      <c r="CU877" s="1591"/>
      <c r="CV877" s="1591"/>
      <c r="CW877" s="1594"/>
      <c r="CX877" s="1591"/>
      <c r="CY877" s="1591"/>
      <c r="CZ877" s="1591"/>
      <c r="DA877" s="1591"/>
      <c r="DB877" s="1591"/>
      <c r="DC877" s="1591"/>
      <c r="DD877" s="1591"/>
      <c r="DE877" s="1591"/>
      <c r="DF877" s="1591"/>
      <c r="DG877" s="1591"/>
      <c r="DH877" s="1591"/>
      <c r="DI877" s="1591"/>
      <c r="DJ877" s="1591"/>
      <c r="DK877" s="1591"/>
      <c r="DL877" s="1591"/>
      <c r="DM877" s="1591"/>
      <c r="DN877" s="1591"/>
      <c r="DO877" s="1591"/>
      <c r="DP877" s="1591"/>
      <c r="DQ877" s="1591"/>
      <c r="DR877" s="1591"/>
      <c r="DS877" s="1591"/>
      <c r="DT877" s="1591"/>
      <c r="DU877" s="1591"/>
      <c r="DV877" s="1591"/>
      <c r="DW877" s="1591"/>
      <c r="DX877" s="1591"/>
      <c r="DY877" s="1591"/>
      <c r="DZ877" s="1591"/>
      <c r="EA877" s="1591"/>
      <c r="EB877" s="1591"/>
      <c r="EC877" s="1591"/>
      <c r="ED877" s="1591"/>
      <c r="EE877" s="1591"/>
      <c r="EF877" s="1591"/>
      <c r="EG877" s="1591"/>
      <c r="EH877" s="1591"/>
      <c r="EI877" s="1591"/>
      <c r="EJ877" s="1591"/>
      <c r="EK877" s="1591"/>
      <c r="EL877" s="1591"/>
      <c r="EM877" s="1591"/>
      <c r="EN877" s="1591"/>
      <c r="EO877" s="1591"/>
      <c r="EP877" s="1591"/>
      <c r="EQ877" s="1591"/>
      <c r="ER877" s="1591"/>
      <c r="ES877" s="1591"/>
    </row>
    <row r="878" spans="1:149" s="1600" customFormat="1" ht="12.5">
      <c r="A878" s="1644" t="str">
        <f t="shared" si="489"/>
        <v>Organisation</v>
      </c>
      <c r="B878" s="1758"/>
      <c r="C878" s="1671"/>
      <c r="D878" s="1655"/>
      <c r="E878" s="1770"/>
      <c r="F878" s="1592"/>
      <c r="G878" s="1714">
        <f t="shared" si="490"/>
        <v>0</v>
      </c>
      <c r="H878" s="1645"/>
      <c r="I878" s="1714">
        <f t="shared" si="491"/>
        <v>0</v>
      </c>
      <c r="J878" s="1656"/>
      <c r="K878" s="1656"/>
      <c r="L878" s="1592"/>
      <c r="M878" s="1597"/>
      <c r="N878" s="1597"/>
      <c r="O878" s="1646"/>
      <c r="P878" s="1647"/>
      <c r="Q878" s="1647"/>
      <c r="R878" s="1648"/>
      <c r="S878" s="1603"/>
      <c r="T878" s="1649"/>
      <c r="U878" s="1649"/>
      <c r="V878" s="1649"/>
      <c r="W878" s="1649"/>
      <c r="X878" s="1649"/>
      <c r="Y878" s="1649"/>
      <c r="Z878" s="1649"/>
      <c r="AA878" s="1649"/>
      <c r="AB878" s="1649"/>
      <c r="AC878" s="1649"/>
      <c r="AD878" s="1649"/>
      <c r="AE878" s="1649"/>
      <c r="AF878" s="1610">
        <f t="shared" si="470"/>
        <v>0</v>
      </c>
      <c r="AG878" s="1649"/>
      <c r="AH878" s="1649"/>
      <c r="AI878" s="1649"/>
      <c r="AJ878" s="1649"/>
      <c r="AK878" s="1649"/>
      <c r="AL878" s="1649"/>
      <c r="AM878" s="1649"/>
      <c r="AN878" s="1649"/>
      <c r="AO878" s="1649"/>
      <c r="AP878" s="1649"/>
      <c r="AQ878" s="1649"/>
      <c r="AR878" s="1709"/>
      <c r="AS878" s="1779">
        <f t="shared" si="471"/>
        <v>0</v>
      </c>
      <c r="AT878" s="1711">
        <f t="shared" si="492"/>
        <v>0</v>
      </c>
      <c r="AU878" s="1611">
        <f t="shared" si="472"/>
        <v>0</v>
      </c>
      <c r="AV878" s="1611">
        <f t="shared" si="473"/>
        <v>0</v>
      </c>
      <c r="AW878" s="1611">
        <f t="shared" si="474"/>
        <v>0</v>
      </c>
      <c r="AX878" s="1611">
        <f t="shared" si="475"/>
        <v>0</v>
      </c>
      <c r="AY878" s="1611">
        <f t="shared" si="476"/>
        <v>0</v>
      </c>
      <c r="AZ878" s="1611">
        <f t="shared" si="477"/>
        <v>0</v>
      </c>
      <c r="BA878" s="1611">
        <f t="shared" si="478"/>
        <v>0</v>
      </c>
      <c r="BB878" s="1611">
        <f t="shared" si="479"/>
        <v>0</v>
      </c>
      <c r="BC878" s="1611">
        <f t="shared" si="480"/>
        <v>0</v>
      </c>
      <c r="BD878" s="1611">
        <f t="shared" si="481"/>
        <v>0</v>
      </c>
      <c r="BE878" s="1611">
        <f t="shared" si="482"/>
        <v>0</v>
      </c>
      <c r="BF878" s="1611">
        <f t="shared" si="483"/>
        <v>0</v>
      </c>
      <c r="BG878" s="1611">
        <f t="shared" si="493"/>
        <v>0</v>
      </c>
      <c r="BH878" s="1611" t="str">
        <f t="shared" si="494"/>
        <v/>
      </c>
      <c r="BI878" s="1611" t="str">
        <f t="shared" si="495"/>
        <v/>
      </c>
      <c r="BJ878" s="1611" t="str">
        <f t="shared" si="484"/>
        <v/>
      </c>
      <c r="BK878" s="1611" t="str">
        <f t="shared" si="485"/>
        <v/>
      </c>
      <c r="BL878" s="1611" t="str">
        <f t="shared" ca="1" si="486"/>
        <v/>
      </c>
      <c r="BM878" s="1611" t="str">
        <f t="shared" si="496"/>
        <v/>
      </c>
      <c r="BN878" s="1611" t="str">
        <f t="shared" si="487"/>
        <v/>
      </c>
      <c r="BO878" s="1611" t="str">
        <f t="shared" si="488"/>
        <v/>
      </c>
      <c r="BP878" s="1611" t="str">
        <f t="shared" si="497"/>
        <v/>
      </c>
      <c r="BQ878" s="1611" t="str">
        <f t="shared" si="498"/>
        <v/>
      </c>
      <c r="BR878" s="1611" t="str">
        <f t="shared" si="499"/>
        <v/>
      </c>
      <c r="BS878" s="1611" t="str">
        <f t="shared" si="500"/>
        <v/>
      </c>
      <c r="BT878" s="1611" t="str">
        <f t="shared" si="501"/>
        <v/>
      </c>
      <c r="BU878" s="1731">
        <f t="shared" ca="1" si="502"/>
        <v>0</v>
      </c>
      <c r="BV878" s="1591"/>
      <c r="BW878" s="1591"/>
      <c r="BX878" s="1591"/>
      <c r="BY878" s="1591"/>
      <c r="BZ878" s="1591"/>
      <c r="CA878" s="1591"/>
      <c r="CB878" s="1591"/>
      <c r="CC878" s="1591"/>
      <c r="CD878" s="1591"/>
      <c r="CE878" s="1591"/>
      <c r="CF878" s="1591"/>
      <c r="CG878" s="1591"/>
      <c r="CH878" s="1591"/>
      <c r="CI878" s="1591"/>
      <c r="CJ878" s="1591"/>
      <c r="CK878" s="1591"/>
      <c r="CL878" s="1591"/>
      <c r="CM878" s="1591"/>
      <c r="CN878" s="1591"/>
      <c r="CO878" s="1591"/>
      <c r="CP878" s="1591"/>
      <c r="CQ878" s="1591"/>
      <c r="CR878" s="1591"/>
      <c r="CS878" s="1591"/>
      <c r="CT878" s="1591"/>
      <c r="CU878" s="1591"/>
      <c r="CV878" s="1591"/>
      <c r="CW878" s="1594"/>
      <c r="CX878" s="1591"/>
      <c r="CY878" s="1591"/>
      <c r="CZ878" s="1591"/>
      <c r="DA878" s="1591"/>
      <c r="DB878" s="1591"/>
      <c r="DC878" s="1591"/>
      <c r="DD878" s="1591"/>
      <c r="DE878" s="1591"/>
      <c r="DF878" s="1591"/>
      <c r="DG878" s="1591"/>
      <c r="DH878" s="1591"/>
      <c r="DI878" s="1591"/>
      <c r="DJ878" s="1591"/>
      <c r="DK878" s="1591"/>
      <c r="DL878" s="1591"/>
      <c r="DM878" s="1591"/>
      <c r="DN878" s="1591"/>
      <c r="DO878" s="1591"/>
      <c r="DP878" s="1591"/>
      <c r="DQ878" s="1591"/>
      <c r="DR878" s="1591"/>
      <c r="DS878" s="1591"/>
      <c r="DT878" s="1591"/>
      <c r="DU878" s="1591"/>
      <c r="DV878" s="1591"/>
      <c r="DW878" s="1591"/>
      <c r="DX878" s="1591"/>
      <c r="DY878" s="1591"/>
      <c r="DZ878" s="1591"/>
      <c r="EA878" s="1591"/>
      <c r="EB878" s="1591"/>
      <c r="EC878" s="1591"/>
      <c r="ED878" s="1591"/>
      <c r="EE878" s="1591"/>
      <c r="EF878" s="1591"/>
      <c r="EG878" s="1591"/>
      <c r="EH878" s="1591"/>
      <c r="EI878" s="1591"/>
      <c r="EJ878" s="1591"/>
      <c r="EK878" s="1591"/>
      <c r="EL878" s="1591"/>
      <c r="EM878" s="1591"/>
      <c r="EN878" s="1591"/>
      <c r="EO878" s="1591"/>
      <c r="EP878" s="1591"/>
      <c r="EQ878" s="1591"/>
      <c r="ER878" s="1591"/>
      <c r="ES878" s="1591"/>
    </row>
    <row r="879" spans="1:149" s="1595" customFormat="1" ht="12.5">
      <c r="A879" s="1644" t="str">
        <f t="shared" si="489"/>
        <v>Organisation</v>
      </c>
      <c r="B879" s="1758"/>
      <c r="C879" s="1671"/>
      <c r="D879" s="1655"/>
      <c r="E879" s="1770"/>
      <c r="F879" s="1592"/>
      <c r="G879" s="1714">
        <f t="shared" si="490"/>
        <v>0</v>
      </c>
      <c r="H879" s="1645"/>
      <c r="I879" s="1714">
        <f t="shared" si="491"/>
        <v>0</v>
      </c>
      <c r="J879" s="1656"/>
      <c r="K879" s="1656"/>
      <c r="L879" s="1592"/>
      <c r="M879" s="1597"/>
      <c r="N879" s="1597"/>
      <c r="O879" s="1646"/>
      <c r="P879" s="1647"/>
      <c r="Q879" s="1647"/>
      <c r="R879" s="1648"/>
      <c r="S879" s="1603"/>
      <c r="T879" s="1649"/>
      <c r="U879" s="1649"/>
      <c r="V879" s="1649"/>
      <c r="W879" s="1649"/>
      <c r="X879" s="1649"/>
      <c r="Y879" s="1649"/>
      <c r="Z879" s="1649"/>
      <c r="AA879" s="1649"/>
      <c r="AB879" s="1649"/>
      <c r="AC879" s="1649"/>
      <c r="AD879" s="1649"/>
      <c r="AE879" s="1649"/>
      <c r="AF879" s="1610">
        <f t="shared" si="470"/>
        <v>0</v>
      </c>
      <c r="AG879" s="1649"/>
      <c r="AH879" s="1649"/>
      <c r="AI879" s="1649"/>
      <c r="AJ879" s="1649"/>
      <c r="AK879" s="1649"/>
      <c r="AL879" s="1649"/>
      <c r="AM879" s="1649"/>
      <c r="AN879" s="1649"/>
      <c r="AO879" s="1649"/>
      <c r="AP879" s="1649"/>
      <c r="AQ879" s="1649"/>
      <c r="AR879" s="1709"/>
      <c r="AS879" s="1779">
        <f t="shared" si="471"/>
        <v>0</v>
      </c>
      <c r="AT879" s="1711">
        <f t="shared" si="492"/>
        <v>0</v>
      </c>
      <c r="AU879" s="1611">
        <f t="shared" si="472"/>
        <v>0</v>
      </c>
      <c r="AV879" s="1611">
        <f t="shared" si="473"/>
        <v>0</v>
      </c>
      <c r="AW879" s="1611">
        <f t="shared" si="474"/>
        <v>0</v>
      </c>
      <c r="AX879" s="1611">
        <f t="shared" si="475"/>
        <v>0</v>
      </c>
      <c r="AY879" s="1611">
        <f t="shared" si="476"/>
        <v>0</v>
      </c>
      <c r="AZ879" s="1611">
        <f t="shared" si="477"/>
        <v>0</v>
      </c>
      <c r="BA879" s="1611">
        <f t="shared" si="478"/>
        <v>0</v>
      </c>
      <c r="BB879" s="1611">
        <f t="shared" si="479"/>
        <v>0</v>
      </c>
      <c r="BC879" s="1611">
        <f t="shared" si="480"/>
        <v>0</v>
      </c>
      <c r="BD879" s="1611">
        <f t="shared" si="481"/>
        <v>0</v>
      </c>
      <c r="BE879" s="1611">
        <f t="shared" si="482"/>
        <v>0</v>
      </c>
      <c r="BF879" s="1611">
        <f t="shared" si="483"/>
        <v>0</v>
      </c>
      <c r="BG879" s="1611">
        <f t="shared" si="493"/>
        <v>0</v>
      </c>
      <c r="BH879" s="1611" t="str">
        <f t="shared" si="494"/>
        <v/>
      </c>
      <c r="BI879" s="1611" t="str">
        <f t="shared" si="495"/>
        <v/>
      </c>
      <c r="BJ879" s="1611" t="str">
        <f t="shared" si="484"/>
        <v/>
      </c>
      <c r="BK879" s="1611" t="str">
        <f t="shared" si="485"/>
        <v/>
      </c>
      <c r="BL879" s="1611" t="str">
        <f t="shared" ca="1" si="486"/>
        <v/>
      </c>
      <c r="BM879" s="1611" t="str">
        <f t="shared" si="496"/>
        <v/>
      </c>
      <c r="BN879" s="1611" t="str">
        <f t="shared" si="487"/>
        <v/>
      </c>
      <c r="BO879" s="1611" t="str">
        <f t="shared" si="488"/>
        <v/>
      </c>
      <c r="BP879" s="1611" t="str">
        <f t="shared" si="497"/>
        <v/>
      </c>
      <c r="BQ879" s="1611" t="str">
        <f t="shared" si="498"/>
        <v/>
      </c>
      <c r="BR879" s="1611" t="str">
        <f t="shared" si="499"/>
        <v/>
      </c>
      <c r="BS879" s="1611" t="str">
        <f t="shared" si="500"/>
        <v/>
      </c>
      <c r="BT879" s="1611" t="str">
        <f t="shared" si="501"/>
        <v/>
      </c>
      <c r="BU879" s="1731">
        <f t="shared" ca="1" si="502"/>
        <v>0</v>
      </c>
      <c r="BV879" s="1594"/>
      <c r="BW879" s="1594"/>
      <c r="BX879" s="1594"/>
      <c r="BY879" s="1594"/>
      <c r="BZ879" s="1594"/>
      <c r="CA879" s="1594"/>
      <c r="CB879" s="1594"/>
      <c r="CC879" s="1594"/>
      <c r="CD879" s="1594"/>
      <c r="CE879" s="1594"/>
      <c r="CF879" s="1594"/>
      <c r="CG879" s="1591"/>
      <c r="CH879" s="1594"/>
      <c r="CI879" s="1594"/>
      <c r="CJ879" s="1594"/>
      <c r="CK879" s="1594"/>
      <c r="CL879" s="1594"/>
      <c r="CM879" s="1594"/>
      <c r="CN879" s="1594"/>
      <c r="CO879" s="1594"/>
      <c r="CP879" s="1594"/>
      <c r="CQ879" s="1594"/>
      <c r="CR879" s="1594"/>
      <c r="CS879" s="1594"/>
      <c r="CT879" s="1594"/>
      <c r="CU879" s="1594"/>
      <c r="CV879" s="1594"/>
      <c r="CW879" s="1594"/>
      <c r="CX879" s="1594"/>
      <c r="CY879" s="1594"/>
      <c r="CZ879" s="1594"/>
      <c r="DA879" s="1594"/>
      <c r="DB879" s="1594"/>
      <c r="DC879" s="1594"/>
      <c r="DD879" s="1594"/>
      <c r="DE879" s="1594"/>
      <c r="DF879" s="1594"/>
      <c r="DG879" s="1594"/>
      <c r="DH879" s="1594"/>
      <c r="DI879" s="1594"/>
      <c r="DJ879" s="1594"/>
      <c r="DK879" s="1594"/>
      <c r="DL879" s="1594"/>
      <c r="DM879" s="1594"/>
      <c r="DN879" s="1594"/>
      <c r="DO879" s="1594"/>
      <c r="DP879" s="1594"/>
      <c r="DQ879" s="1594"/>
      <c r="DR879" s="1594"/>
      <c r="DS879" s="1594"/>
      <c r="DT879" s="1594"/>
      <c r="DU879" s="1594"/>
      <c r="DV879" s="1594"/>
      <c r="DW879" s="1594"/>
      <c r="DX879" s="1594"/>
      <c r="DY879" s="1594"/>
      <c r="DZ879" s="1594"/>
      <c r="EA879" s="1594"/>
      <c r="EB879" s="1594"/>
      <c r="EC879" s="1594"/>
      <c r="ED879" s="1594"/>
      <c r="EE879" s="1594"/>
      <c r="EF879" s="1594"/>
      <c r="EG879" s="1594"/>
      <c r="EH879" s="1594"/>
      <c r="EI879" s="1594"/>
      <c r="EJ879" s="1594"/>
      <c r="EK879" s="1594"/>
      <c r="EL879" s="1594"/>
      <c r="EM879" s="1594"/>
      <c r="EN879" s="1594"/>
      <c r="EO879" s="1594"/>
      <c r="EP879" s="1594"/>
      <c r="EQ879" s="1594"/>
      <c r="ER879" s="1594"/>
      <c r="ES879" s="1594"/>
    </row>
    <row r="880" spans="1:149" s="1595" customFormat="1" ht="12.5">
      <c r="A880" s="1644" t="str">
        <f t="shared" si="489"/>
        <v>Organisation</v>
      </c>
      <c r="B880" s="1758"/>
      <c r="C880" s="1671"/>
      <c r="D880" s="1655"/>
      <c r="E880" s="1770"/>
      <c r="F880" s="1592"/>
      <c r="G880" s="1714">
        <f t="shared" si="490"/>
        <v>0</v>
      </c>
      <c r="H880" s="1645"/>
      <c r="I880" s="1714">
        <f t="shared" si="491"/>
        <v>0</v>
      </c>
      <c r="J880" s="1656"/>
      <c r="K880" s="1656"/>
      <c r="L880" s="1592"/>
      <c r="M880" s="1597"/>
      <c r="N880" s="1597"/>
      <c r="O880" s="1646"/>
      <c r="P880" s="1647"/>
      <c r="Q880" s="1647"/>
      <c r="R880" s="1648"/>
      <c r="S880" s="1603"/>
      <c r="T880" s="1649"/>
      <c r="U880" s="1649"/>
      <c r="V880" s="1649"/>
      <c r="W880" s="1649"/>
      <c r="X880" s="1649"/>
      <c r="Y880" s="1649"/>
      <c r="Z880" s="1649"/>
      <c r="AA880" s="1649"/>
      <c r="AB880" s="1649"/>
      <c r="AC880" s="1649"/>
      <c r="AD880" s="1649"/>
      <c r="AE880" s="1649"/>
      <c r="AF880" s="1610">
        <f t="shared" si="470"/>
        <v>0</v>
      </c>
      <c r="AG880" s="1649"/>
      <c r="AH880" s="1649"/>
      <c r="AI880" s="1649"/>
      <c r="AJ880" s="1649"/>
      <c r="AK880" s="1649"/>
      <c r="AL880" s="1649"/>
      <c r="AM880" s="1649"/>
      <c r="AN880" s="1649"/>
      <c r="AO880" s="1649"/>
      <c r="AP880" s="1649"/>
      <c r="AQ880" s="1649"/>
      <c r="AR880" s="1709"/>
      <c r="AS880" s="1779">
        <f t="shared" si="471"/>
        <v>0</v>
      </c>
      <c r="AT880" s="1711">
        <f t="shared" si="492"/>
        <v>0</v>
      </c>
      <c r="AU880" s="1611">
        <f t="shared" si="472"/>
        <v>0</v>
      </c>
      <c r="AV880" s="1611">
        <f t="shared" si="473"/>
        <v>0</v>
      </c>
      <c r="AW880" s="1611">
        <f t="shared" si="474"/>
        <v>0</v>
      </c>
      <c r="AX880" s="1611">
        <f t="shared" si="475"/>
        <v>0</v>
      </c>
      <c r="AY880" s="1611">
        <f t="shared" si="476"/>
        <v>0</v>
      </c>
      <c r="AZ880" s="1611">
        <f t="shared" si="477"/>
        <v>0</v>
      </c>
      <c r="BA880" s="1611">
        <f t="shared" si="478"/>
        <v>0</v>
      </c>
      <c r="BB880" s="1611">
        <f t="shared" si="479"/>
        <v>0</v>
      </c>
      <c r="BC880" s="1611">
        <f t="shared" si="480"/>
        <v>0</v>
      </c>
      <c r="BD880" s="1611">
        <f t="shared" si="481"/>
        <v>0</v>
      </c>
      <c r="BE880" s="1611">
        <f t="shared" si="482"/>
        <v>0</v>
      </c>
      <c r="BF880" s="1611">
        <f t="shared" si="483"/>
        <v>0</v>
      </c>
      <c r="BG880" s="1611">
        <f t="shared" si="493"/>
        <v>0</v>
      </c>
      <c r="BH880" s="1611" t="str">
        <f t="shared" si="494"/>
        <v/>
      </c>
      <c r="BI880" s="1611" t="str">
        <f t="shared" si="495"/>
        <v/>
      </c>
      <c r="BJ880" s="1611" t="str">
        <f t="shared" si="484"/>
        <v/>
      </c>
      <c r="BK880" s="1611" t="str">
        <f t="shared" si="485"/>
        <v/>
      </c>
      <c r="BL880" s="1611" t="str">
        <f t="shared" ca="1" si="486"/>
        <v/>
      </c>
      <c r="BM880" s="1611" t="str">
        <f t="shared" si="496"/>
        <v/>
      </c>
      <c r="BN880" s="1611" t="str">
        <f t="shared" si="487"/>
        <v/>
      </c>
      <c r="BO880" s="1611" t="str">
        <f t="shared" si="488"/>
        <v/>
      </c>
      <c r="BP880" s="1611" t="str">
        <f t="shared" si="497"/>
        <v/>
      </c>
      <c r="BQ880" s="1611" t="str">
        <f t="shared" si="498"/>
        <v/>
      </c>
      <c r="BR880" s="1611" t="str">
        <f t="shared" si="499"/>
        <v/>
      </c>
      <c r="BS880" s="1611" t="str">
        <f t="shared" si="500"/>
        <v/>
      </c>
      <c r="BT880" s="1611" t="str">
        <f t="shared" si="501"/>
        <v/>
      </c>
      <c r="BU880" s="1731">
        <f t="shared" ca="1" si="502"/>
        <v>0</v>
      </c>
      <c r="BV880" s="1594"/>
      <c r="BW880" s="1594"/>
      <c r="BX880" s="1594"/>
      <c r="BY880" s="1594"/>
      <c r="BZ880" s="1594"/>
      <c r="CA880" s="1594"/>
      <c r="CB880" s="1594"/>
      <c r="CC880" s="1594"/>
      <c r="CD880" s="1594"/>
      <c r="CE880" s="1594"/>
      <c r="CF880" s="1594"/>
      <c r="CG880" s="1594"/>
      <c r="CH880" s="1594"/>
      <c r="CI880" s="1594"/>
      <c r="CJ880" s="1594"/>
      <c r="CK880" s="1594"/>
      <c r="CL880" s="1594"/>
      <c r="CM880" s="1594"/>
      <c r="CN880" s="1594"/>
      <c r="CO880" s="1594"/>
      <c r="CP880" s="1594"/>
      <c r="CQ880" s="1594"/>
      <c r="CR880" s="1594"/>
      <c r="CS880" s="1594"/>
      <c r="CT880" s="1594"/>
      <c r="CU880" s="1594"/>
      <c r="CV880" s="1594"/>
      <c r="CW880" s="1594"/>
      <c r="CX880" s="1594"/>
      <c r="CY880" s="1594"/>
      <c r="CZ880" s="1594"/>
      <c r="DA880" s="1594"/>
      <c r="DB880" s="1594"/>
      <c r="DC880" s="1594"/>
      <c r="DD880" s="1594"/>
      <c r="DE880" s="1594"/>
      <c r="DF880" s="1594"/>
      <c r="DG880" s="1594"/>
      <c r="DH880" s="1594"/>
      <c r="DI880" s="1594"/>
      <c r="DJ880" s="1594"/>
      <c r="DK880" s="1594"/>
      <c r="DL880" s="1594"/>
      <c r="DM880" s="1594"/>
      <c r="DN880" s="1594"/>
      <c r="DO880" s="1594"/>
      <c r="DP880" s="1594"/>
      <c r="DQ880" s="1594"/>
      <c r="DR880" s="1594"/>
      <c r="DS880" s="1594"/>
      <c r="DT880" s="1594"/>
      <c r="DU880" s="1594"/>
      <c r="DV880" s="1594"/>
      <c r="DW880" s="1594"/>
      <c r="DX880" s="1594"/>
      <c r="DY880" s="1594"/>
      <c r="DZ880" s="1594"/>
      <c r="EA880" s="1594"/>
      <c r="EB880" s="1594"/>
      <c r="EC880" s="1594"/>
      <c r="ED880" s="1594"/>
      <c r="EE880" s="1594"/>
      <c r="EF880" s="1594"/>
      <c r="EG880" s="1594"/>
      <c r="EH880" s="1594"/>
      <c r="EI880" s="1594"/>
      <c r="EJ880" s="1594"/>
      <c r="EK880" s="1594"/>
      <c r="EL880" s="1594"/>
      <c r="EM880" s="1594"/>
      <c r="EN880" s="1594"/>
      <c r="EO880" s="1594"/>
      <c r="EP880" s="1594"/>
      <c r="EQ880" s="1594"/>
      <c r="ER880" s="1594"/>
      <c r="ES880" s="1594"/>
    </row>
    <row r="881" spans="1:149" s="1595" customFormat="1" ht="12.5">
      <c r="A881" s="1644" t="str">
        <f t="shared" si="489"/>
        <v>Organisation</v>
      </c>
      <c r="B881" s="1758"/>
      <c r="C881" s="1671"/>
      <c r="D881" s="1655"/>
      <c r="E881" s="1770"/>
      <c r="F881" s="1592"/>
      <c r="G881" s="1714">
        <f t="shared" si="490"/>
        <v>0</v>
      </c>
      <c r="H881" s="1645"/>
      <c r="I881" s="1714">
        <f t="shared" si="491"/>
        <v>0</v>
      </c>
      <c r="J881" s="1656"/>
      <c r="K881" s="1656"/>
      <c r="L881" s="1592"/>
      <c r="M881" s="1597"/>
      <c r="N881" s="1597"/>
      <c r="O881" s="1646"/>
      <c r="P881" s="1647"/>
      <c r="Q881" s="1647"/>
      <c r="R881" s="1648"/>
      <c r="S881" s="1603"/>
      <c r="T881" s="1649"/>
      <c r="U881" s="1649"/>
      <c r="V881" s="1649"/>
      <c r="W881" s="1649"/>
      <c r="X881" s="1649"/>
      <c r="Y881" s="1649"/>
      <c r="Z881" s="1649"/>
      <c r="AA881" s="1649"/>
      <c r="AB881" s="1649"/>
      <c r="AC881" s="1649"/>
      <c r="AD881" s="1649"/>
      <c r="AE881" s="1649"/>
      <c r="AF881" s="1610">
        <f t="shared" si="470"/>
        <v>0</v>
      </c>
      <c r="AG881" s="1649"/>
      <c r="AH881" s="1649"/>
      <c r="AI881" s="1649"/>
      <c r="AJ881" s="1649"/>
      <c r="AK881" s="1649"/>
      <c r="AL881" s="1649"/>
      <c r="AM881" s="1649"/>
      <c r="AN881" s="1649"/>
      <c r="AO881" s="1649"/>
      <c r="AP881" s="1649"/>
      <c r="AQ881" s="1649"/>
      <c r="AR881" s="1709"/>
      <c r="AS881" s="1779">
        <f t="shared" si="471"/>
        <v>0</v>
      </c>
      <c r="AT881" s="1711">
        <f t="shared" si="492"/>
        <v>0</v>
      </c>
      <c r="AU881" s="1611">
        <f t="shared" si="472"/>
        <v>0</v>
      </c>
      <c r="AV881" s="1611">
        <f t="shared" si="473"/>
        <v>0</v>
      </c>
      <c r="AW881" s="1611">
        <f t="shared" si="474"/>
        <v>0</v>
      </c>
      <c r="AX881" s="1611">
        <f t="shared" si="475"/>
        <v>0</v>
      </c>
      <c r="AY881" s="1611">
        <f t="shared" si="476"/>
        <v>0</v>
      </c>
      <c r="AZ881" s="1611">
        <f t="shared" si="477"/>
        <v>0</v>
      </c>
      <c r="BA881" s="1611">
        <f t="shared" si="478"/>
        <v>0</v>
      </c>
      <c r="BB881" s="1611">
        <f t="shared" si="479"/>
        <v>0</v>
      </c>
      <c r="BC881" s="1611">
        <f t="shared" si="480"/>
        <v>0</v>
      </c>
      <c r="BD881" s="1611">
        <f t="shared" si="481"/>
        <v>0</v>
      </c>
      <c r="BE881" s="1611">
        <f t="shared" si="482"/>
        <v>0</v>
      </c>
      <c r="BF881" s="1611">
        <f t="shared" si="483"/>
        <v>0</v>
      </c>
      <c r="BG881" s="1611">
        <f t="shared" si="493"/>
        <v>0</v>
      </c>
      <c r="BH881" s="1611" t="str">
        <f t="shared" si="494"/>
        <v/>
      </c>
      <c r="BI881" s="1611" t="str">
        <f t="shared" si="495"/>
        <v/>
      </c>
      <c r="BJ881" s="1611" t="str">
        <f t="shared" si="484"/>
        <v/>
      </c>
      <c r="BK881" s="1611" t="str">
        <f t="shared" si="485"/>
        <v/>
      </c>
      <c r="BL881" s="1611" t="str">
        <f t="shared" ca="1" si="486"/>
        <v/>
      </c>
      <c r="BM881" s="1611" t="str">
        <f t="shared" si="496"/>
        <v/>
      </c>
      <c r="BN881" s="1611" t="str">
        <f t="shared" si="487"/>
        <v/>
      </c>
      <c r="BO881" s="1611" t="str">
        <f t="shared" si="488"/>
        <v/>
      </c>
      <c r="BP881" s="1611" t="str">
        <f t="shared" si="497"/>
        <v/>
      </c>
      <c r="BQ881" s="1611" t="str">
        <f t="shared" si="498"/>
        <v/>
      </c>
      <c r="BR881" s="1611" t="str">
        <f t="shared" si="499"/>
        <v/>
      </c>
      <c r="BS881" s="1611" t="str">
        <f t="shared" si="500"/>
        <v/>
      </c>
      <c r="BT881" s="1611" t="str">
        <f t="shared" si="501"/>
        <v/>
      </c>
      <c r="BU881" s="1731">
        <f t="shared" ca="1" si="502"/>
        <v>0</v>
      </c>
      <c r="BV881" s="1594"/>
      <c r="BW881" s="1594"/>
      <c r="BX881" s="1594"/>
      <c r="BY881" s="1594"/>
      <c r="BZ881" s="1594"/>
      <c r="CA881" s="1594"/>
      <c r="CB881" s="1594"/>
      <c r="CC881" s="1594"/>
      <c r="CD881" s="1594"/>
      <c r="CE881" s="1594"/>
      <c r="CF881" s="1594"/>
      <c r="CG881" s="1594"/>
      <c r="CH881" s="1594"/>
      <c r="CI881" s="1594"/>
      <c r="CJ881" s="1594"/>
      <c r="CK881" s="1594"/>
      <c r="CL881" s="1594"/>
      <c r="CM881" s="1594"/>
      <c r="CN881" s="1594"/>
      <c r="CO881" s="1594"/>
      <c r="CP881" s="1594"/>
      <c r="CQ881" s="1594"/>
      <c r="CR881" s="1594"/>
      <c r="CS881" s="1594"/>
      <c r="CT881" s="1594"/>
      <c r="CU881" s="1594"/>
      <c r="CV881" s="1594"/>
      <c r="CW881" s="1594"/>
      <c r="CX881" s="1594"/>
      <c r="CY881" s="1594"/>
      <c r="CZ881" s="1594"/>
      <c r="DA881" s="1594"/>
      <c r="DB881" s="1594"/>
      <c r="DC881" s="1594"/>
      <c r="DD881" s="1594"/>
      <c r="DE881" s="1594"/>
      <c r="DF881" s="1594"/>
      <c r="DG881" s="1594"/>
      <c r="DH881" s="1594"/>
      <c r="DI881" s="1594"/>
      <c r="DJ881" s="1594"/>
      <c r="DK881" s="1594"/>
      <c r="DL881" s="1594"/>
      <c r="DM881" s="1594"/>
      <c r="DN881" s="1594"/>
      <c r="DO881" s="1594"/>
      <c r="DP881" s="1594"/>
      <c r="DQ881" s="1594"/>
      <c r="DR881" s="1594"/>
      <c r="DS881" s="1594"/>
      <c r="DT881" s="1594"/>
      <c r="DU881" s="1594"/>
      <c r="DV881" s="1594"/>
      <c r="DW881" s="1594"/>
      <c r="DX881" s="1594"/>
      <c r="DY881" s="1594"/>
      <c r="DZ881" s="1594"/>
      <c r="EA881" s="1594"/>
      <c r="EB881" s="1594"/>
      <c r="EC881" s="1594"/>
      <c r="ED881" s="1594"/>
      <c r="EE881" s="1594"/>
      <c r="EF881" s="1594"/>
      <c r="EG881" s="1594"/>
      <c r="EH881" s="1594"/>
      <c r="EI881" s="1594"/>
      <c r="EJ881" s="1594"/>
      <c r="EK881" s="1594"/>
      <c r="EL881" s="1594"/>
      <c r="EM881" s="1594"/>
      <c r="EN881" s="1594"/>
      <c r="EO881" s="1594"/>
      <c r="EP881" s="1594"/>
      <c r="EQ881" s="1594"/>
      <c r="ER881" s="1594"/>
      <c r="ES881" s="1594"/>
    </row>
    <row r="882" spans="1:149" s="1595" customFormat="1" ht="12.5">
      <c r="A882" s="1644" t="str">
        <f t="shared" si="489"/>
        <v>Organisation</v>
      </c>
      <c r="B882" s="1758"/>
      <c r="C882" s="1671"/>
      <c r="D882" s="1655"/>
      <c r="E882" s="1770"/>
      <c r="F882" s="1592"/>
      <c r="G882" s="1714">
        <f t="shared" si="490"/>
        <v>0</v>
      </c>
      <c r="H882" s="1645"/>
      <c r="I882" s="1714">
        <f t="shared" si="491"/>
        <v>0</v>
      </c>
      <c r="J882" s="1658"/>
      <c r="K882" s="1658"/>
      <c r="L882" s="1592"/>
      <c r="M882" s="1597"/>
      <c r="N882" s="1593"/>
      <c r="O882" s="1646"/>
      <c r="P882" s="1647"/>
      <c r="Q882" s="1647"/>
      <c r="R882" s="1648"/>
      <c r="S882" s="1603"/>
      <c r="T882" s="1649"/>
      <c r="U882" s="1649"/>
      <c r="V882" s="1649"/>
      <c r="W882" s="1649"/>
      <c r="X882" s="1649"/>
      <c r="Y882" s="1649"/>
      <c r="Z882" s="1649"/>
      <c r="AA882" s="1649"/>
      <c r="AB882" s="1649"/>
      <c r="AC882" s="1649"/>
      <c r="AD882" s="1649"/>
      <c r="AE882" s="1649"/>
      <c r="AF882" s="1610">
        <f t="shared" si="470"/>
        <v>0</v>
      </c>
      <c r="AG882" s="1649"/>
      <c r="AH882" s="1649"/>
      <c r="AI882" s="1649"/>
      <c r="AJ882" s="1649"/>
      <c r="AK882" s="1649"/>
      <c r="AL882" s="1649"/>
      <c r="AM882" s="1649"/>
      <c r="AN882" s="1649"/>
      <c r="AO882" s="1649"/>
      <c r="AP882" s="1649"/>
      <c r="AQ882" s="1649"/>
      <c r="AR882" s="1709"/>
      <c r="AS882" s="1779">
        <f t="shared" si="471"/>
        <v>0</v>
      </c>
      <c r="AT882" s="1711">
        <f t="shared" si="492"/>
        <v>0</v>
      </c>
      <c r="AU882" s="1611">
        <f t="shared" si="472"/>
        <v>0</v>
      </c>
      <c r="AV882" s="1611">
        <f t="shared" si="473"/>
        <v>0</v>
      </c>
      <c r="AW882" s="1611">
        <f t="shared" si="474"/>
        <v>0</v>
      </c>
      <c r="AX882" s="1611">
        <f t="shared" si="475"/>
        <v>0</v>
      </c>
      <c r="AY882" s="1611">
        <f t="shared" si="476"/>
        <v>0</v>
      </c>
      <c r="AZ882" s="1611">
        <f t="shared" si="477"/>
        <v>0</v>
      </c>
      <c r="BA882" s="1611">
        <f t="shared" si="478"/>
        <v>0</v>
      </c>
      <c r="BB882" s="1611">
        <f t="shared" si="479"/>
        <v>0</v>
      </c>
      <c r="BC882" s="1611">
        <f t="shared" si="480"/>
        <v>0</v>
      </c>
      <c r="BD882" s="1611">
        <f t="shared" si="481"/>
        <v>0</v>
      </c>
      <c r="BE882" s="1611">
        <f t="shared" si="482"/>
        <v>0</v>
      </c>
      <c r="BF882" s="1611">
        <f t="shared" si="483"/>
        <v>0</v>
      </c>
      <c r="BG882" s="1611">
        <f t="shared" si="493"/>
        <v>0</v>
      </c>
      <c r="BH882" s="1611" t="str">
        <f t="shared" si="494"/>
        <v/>
      </c>
      <c r="BI882" s="1611" t="str">
        <f t="shared" si="495"/>
        <v/>
      </c>
      <c r="BJ882" s="1611" t="str">
        <f t="shared" si="484"/>
        <v/>
      </c>
      <c r="BK882" s="1611" t="str">
        <f t="shared" si="485"/>
        <v/>
      </c>
      <c r="BL882" s="1611" t="str">
        <f t="shared" ca="1" si="486"/>
        <v/>
      </c>
      <c r="BM882" s="1611" t="str">
        <f t="shared" si="496"/>
        <v/>
      </c>
      <c r="BN882" s="1611" t="str">
        <f t="shared" si="487"/>
        <v/>
      </c>
      <c r="BO882" s="1611" t="str">
        <f t="shared" si="488"/>
        <v/>
      </c>
      <c r="BP882" s="1611" t="str">
        <f t="shared" si="497"/>
        <v/>
      </c>
      <c r="BQ882" s="1611" t="str">
        <f t="shared" si="498"/>
        <v/>
      </c>
      <c r="BR882" s="1611" t="str">
        <f t="shared" si="499"/>
        <v/>
      </c>
      <c r="BS882" s="1611" t="str">
        <f t="shared" si="500"/>
        <v/>
      </c>
      <c r="BT882" s="1611" t="str">
        <f t="shared" si="501"/>
        <v/>
      </c>
      <c r="BU882" s="1731">
        <f t="shared" ca="1" si="502"/>
        <v>0</v>
      </c>
      <c r="BV882" s="1594"/>
      <c r="BW882" s="1594"/>
      <c r="BX882" s="1594"/>
      <c r="BY882" s="1594"/>
      <c r="BZ882" s="1594"/>
      <c r="CA882" s="1594"/>
      <c r="CB882" s="1594"/>
      <c r="CC882" s="1594"/>
      <c r="CD882" s="1594"/>
      <c r="CE882" s="1594"/>
      <c r="CF882" s="1594"/>
      <c r="CG882" s="1594"/>
      <c r="CH882" s="1594"/>
      <c r="CI882" s="1594"/>
      <c r="CJ882" s="1594"/>
      <c r="CK882" s="1594"/>
      <c r="CL882" s="1594"/>
      <c r="CM882" s="1594"/>
      <c r="CN882" s="1594"/>
      <c r="CO882" s="1594"/>
      <c r="CP882" s="1594"/>
      <c r="CQ882" s="1594"/>
      <c r="CR882" s="1594"/>
      <c r="CS882" s="1594"/>
      <c r="CT882" s="1594"/>
      <c r="CU882" s="1594"/>
      <c r="CV882" s="1594"/>
      <c r="CW882" s="1594"/>
      <c r="CX882" s="1594"/>
      <c r="CY882" s="1594"/>
      <c r="CZ882" s="1594"/>
      <c r="DA882" s="1594"/>
      <c r="DB882" s="1594"/>
      <c r="DC882" s="1594"/>
      <c r="DD882" s="1594"/>
      <c r="DE882" s="1594"/>
      <c r="DF882" s="1594"/>
      <c r="DG882" s="1594"/>
      <c r="DH882" s="1594"/>
      <c r="DI882" s="1594"/>
      <c r="DJ882" s="1594"/>
      <c r="DK882" s="1594"/>
      <c r="DL882" s="1594"/>
      <c r="DM882" s="1594"/>
      <c r="DN882" s="1594"/>
      <c r="DO882" s="1594"/>
      <c r="DP882" s="1594"/>
      <c r="DQ882" s="1594"/>
      <c r="DR882" s="1594"/>
      <c r="DS882" s="1594"/>
      <c r="DT882" s="1594"/>
      <c r="DU882" s="1594"/>
      <c r="DV882" s="1594"/>
      <c r="DW882" s="1594"/>
      <c r="DX882" s="1594"/>
      <c r="DY882" s="1594"/>
      <c r="DZ882" s="1594"/>
      <c r="EA882" s="1594"/>
      <c r="EB882" s="1594"/>
      <c r="EC882" s="1594"/>
      <c r="ED882" s="1594"/>
      <c r="EE882" s="1594"/>
      <c r="EF882" s="1594"/>
      <c r="EG882" s="1594"/>
      <c r="EH882" s="1594"/>
      <c r="EI882" s="1594"/>
      <c r="EJ882" s="1594"/>
      <c r="EK882" s="1594"/>
      <c r="EL882" s="1594"/>
      <c r="EM882" s="1594"/>
      <c r="EN882" s="1594"/>
      <c r="EO882" s="1594"/>
      <c r="EP882" s="1594"/>
      <c r="EQ882" s="1594"/>
      <c r="ER882" s="1594"/>
      <c r="ES882" s="1594"/>
    </row>
    <row r="883" spans="1:149" s="1595" customFormat="1" ht="12.5">
      <c r="A883" s="1644" t="str">
        <f t="shared" si="489"/>
        <v>Organisation</v>
      </c>
      <c r="B883" s="1758"/>
      <c r="C883" s="1671"/>
      <c r="D883" s="1655"/>
      <c r="E883" s="1770"/>
      <c r="F883" s="1592"/>
      <c r="G883" s="1714">
        <f t="shared" si="490"/>
        <v>0</v>
      </c>
      <c r="H883" s="1645"/>
      <c r="I883" s="1714">
        <f t="shared" si="491"/>
        <v>0</v>
      </c>
      <c r="J883" s="1657"/>
      <c r="K883" s="1657"/>
      <c r="L883" s="1592"/>
      <c r="M883" s="1597"/>
      <c r="N883" s="1597"/>
      <c r="O883" s="1646"/>
      <c r="P883" s="1647"/>
      <c r="Q883" s="1647"/>
      <c r="R883" s="1648"/>
      <c r="S883" s="1603"/>
      <c r="T883" s="1649"/>
      <c r="U883" s="1649"/>
      <c r="V883" s="1649"/>
      <c r="W883" s="1649"/>
      <c r="X883" s="1649"/>
      <c r="Y883" s="1649"/>
      <c r="Z883" s="1649"/>
      <c r="AA883" s="1649"/>
      <c r="AB883" s="1649"/>
      <c r="AC883" s="1649"/>
      <c r="AD883" s="1649"/>
      <c r="AE883" s="1649"/>
      <c r="AF883" s="1610">
        <f t="shared" si="470"/>
        <v>0</v>
      </c>
      <c r="AG883" s="1649"/>
      <c r="AH883" s="1649"/>
      <c r="AI883" s="1649"/>
      <c r="AJ883" s="1649"/>
      <c r="AK883" s="1649"/>
      <c r="AL883" s="1649"/>
      <c r="AM883" s="1649"/>
      <c r="AN883" s="1649"/>
      <c r="AO883" s="1649"/>
      <c r="AP883" s="1649"/>
      <c r="AQ883" s="1649"/>
      <c r="AR883" s="1709"/>
      <c r="AS883" s="1779">
        <f t="shared" si="471"/>
        <v>0</v>
      </c>
      <c r="AT883" s="1711">
        <f t="shared" si="492"/>
        <v>0</v>
      </c>
      <c r="AU883" s="1611">
        <f t="shared" si="472"/>
        <v>0</v>
      </c>
      <c r="AV883" s="1611">
        <f t="shared" si="473"/>
        <v>0</v>
      </c>
      <c r="AW883" s="1611">
        <f t="shared" si="474"/>
        <v>0</v>
      </c>
      <c r="AX883" s="1611">
        <f t="shared" si="475"/>
        <v>0</v>
      </c>
      <c r="AY883" s="1611">
        <f t="shared" si="476"/>
        <v>0</v>
      </c>
      <c r="AZ883" s="1611">
        <f t="shared" si="477"/>
        <v>0</v>
      </c>
      <c r="BA883" s="1611">
        <f t="shared" si="478"/>
        <v>0</v>
      </c>
      <c r="BB883" s="1611">
        <f t="shared" si="479"/>
        <v>0</v>
      </c>
      <c r="BC883" s="1611">
        <f t="shared" si="480"/>
        <v>0</v>
      </c>
      <c r="BD883" s="1611">
        <f t="shared" si="481"/>
        <v>0</v>
      </c>
      <c r="BE883" s="1611">
        <f t="shared" si="482"/>
        <v>0</v>
      </c>
      <c r="BF883" s="1611">
        <f t="shared" si="483"/>
        <v>0</v>
      </c>
      <c r="BG883" s="1611">
        <f t="shared" si="493"/>
        <v>0</v>
      </c>
      <c r="BH883" s="1611" t="str">
        <f t="shared" si="494"/>
        <v/>
      </c>
      <c r="BI883" s="1611" t="str">
        <f t="shared" si="495"/>
        <v/>
      </c>
      <c r="BJ883" s="1611" t="str">
        <f t="shared" si="484"/>
        <v/>
      </c>
      <c r="BK883" s="1611" t="str">
        <f t="shared" si="485"/>
        <v/>
      </c>
      <c r="BL883" s="1611" t="str">
        <f t="shared" ca="1" si="486"/>
        <v/>
      </c>
      <c r="BM883" s="1611" t="str">
        <f t="shared" si="496"/>
        <v/>
      </c>
      <c r="BN883" s="1611" t="str">
        <f t="shared" si="487"/>
        <v/>
      </c>
      <c r="BO883" s="1611" t="str">
        <f t="shared" si="488"/>
        <v/>
      </c>
      <c r="BP883" s="1611" t="str">
        <f t="shared" si="497"/>
        <v/>
      </c>
      <c r="BQ883" s="1611" t="str">
        <f t="shared" si="498"/>
        <v/>
      </c>
      <c r="BR883" s="1611" t="str">
        <f t="shared" si="499"/>
        <v/>
      </c>
      <c r="BS883" s="1611" t="str">
        <f t="shared" si="500"/>
        <v/>
      </c>
      <c r="BT883" s="1611" t="str">
        <f t="shared" si="501"/>
        <v/>
      </c>
      <c r="BU883" s="1731">
        <f t="shared" ca="1" si="502"/>
        <v>0</v>
      </c>
      <c r="BV883" s="1594"/>
      <c r="BW883" s="1594"/>
      <c r="BX883" s="1594"/>
      <c r="BY883" s="1594"/>
      <c r="BZ883" s="1594"/>
      <c r="CA883" s="1594"/>
      <c r="CB883" s="1594"/>
      <c r="CC883" s="1594"/>
      <c r="CD883" s="1594"/>
      <c r="CE883" s="1594"/>
      <c r="CF883" s="1594"/>
      <c r="CG883" s="1594"/>
      <c r="CH883" s="1594"/>
      <c r="CI883" s="1594"/>
      <c r="CJ883" s="1594"/>
      <c r="CK883" s="1594"/>
      <c r="CL883" s="1594"/>
      <c r="CM883" s="1594"/>
      <c r="CN883" s="1594"/>
      <c r="CO883" s="1594"/>
      <c r="CP883" s="1594"/>
      <c r="CQ883" s="1594"/>
      <c r="CR883" s="1594"/>
      <c r="CS883" s="1594"/>
      <c r="CT883" s="1594"/>
      <c r="CU883" s="1594"/>
      <c r="CV883" s="1594"/>
      <c r="CW883" s="1594"/>
      <c r="CX883" s="1594"/>
      <c r="CY883" s="1594"/>
      <c r="CZ883" s="1594"/>
      <c r="DA883" s="1594"/>
      <c r="DB883" s="1594"/>
      <c r="DC883" s="1594"/>
      <c r="DD883" s="1594"/>
      <c r="DE883" s="1594"/>
      <c r="DF883" s="1594"/>
      <c r="DG883" s="1594"/>
      <c r="DH883" s="1594"/>
      <c r="DI883" s="1594"/>
      <c r="DJ883" s="1594"/>
      <c r="DK883" s="1594"/>
      <c r="DL883" s="1594"/>
      <c r="DM883" s="1594"/>
      <c r="DN883" s="1594"/>
      <c r="DO883" s="1594"/>
      <c r="DP883" s="1594"/>
      <c r="DQ883" s="1594"/>
      <c r="DR883" s="1594"/>
      <c r="DS883" s="1594"/>
      <c r="DT883" s="1594"/>
      <c r="DU883" s="1594"/>
      <c r="DV883" s="1594"/>
      <c r="DW883" s="1594"/>
      <c r="DX883" s="1594"/>
      <c r="DY883" s="1594"/>
      <c r="DZ883" s="1594"/>
      <c r="EA883" s="1594"/>
      <c r="EB883" s="1594"/>
      <c r="EC883" s="1594"/>
      <c r="ED883" s="1594"/>
      <c r="EE883" s="1594"/>
      <c r="EF883" s="1594"/>
      <c r="EG883" s="1594"/>
      <c r="EH883" s="1594"/>
      <c r="EI883" s="1594"/>
      <c r="EJ883" s="1594"/>
      <c r="EK883" s="1594"/>
      <c r="EL883" s="1594"/>
      <c r="EM883" s="1594"/>
      <c r="EN883" s="1594"/>
      <c r="EO883" s="1594"/>
      <c r="EP883" s="1594"/>
      <c r="EQ883" s="1594"/>
      <c r="ER883" s="1594"/>
      <c r="ES883" s="1594"/>
    </row>
    <row r="884" spans="1:149" s="1595" customFormat="1" ht="12.5">
      <c r="A884" s="1644" t="str">
        <f t="shared" si="489"/>
        <v>Organisation</v>
      </c>
      <c r="B884" s="1758"/>
      <c r="C884" s="1671"/>
      <c r="D884" s="1655"/>
      <c r="E884" s="1770"/>
      <c r="F884" s="1592"/>
      <c r="G884" s="1714">
        <f t="shared" si="490"/>
        <v>0</v>
      </c>
      <c r="H884" s="1645"/>
      <c r="I884" s="1714">
        <f t="shared" si="491"/>
        <v>0</v>
      </c>
      <c r="J884" s="1657"/>
      <c r="K884" s="1657"/>
      <c r="L884" s="1592"/>
      <c r="M884" s="1597"/>
      <c r="N884" s="1597"/>
      <c r="O884" s="1646"/>
      <c r="P884" s="1647"/>
      <c r="Q884" s="1647"/>
      <c r="R884" s="1648"/>
      <c r="S884" s="1603"/>
      <c r="T884" s="1649"/>
      <c r="U884" s="1649"/>
      <c r="V884" s="1649"/>
      <c r="W884" s="1649"/>
      <c r="X884" s="1649"/>
      <c r="Y884" s="1649"/>
      <c r="Z884" s="1649"/>
      <c r="AA884" s="1649"/>
      <c r="AB884" s="1649"/>
      <c r="AC884" s="1649"/>
      <c r="AD884" s="1649"/>
      <c r="AE884" s="1649"/>
      <c r="AF884" s="1610">
        <f t="shared" si="470"/>
        <v>0</v>
      </c>
      <c r="AG884" s="1649"/>
      <c r="AH884" s="1649"/>
      <c r="AI884" s="1649"/>
      <c r="AJ884" s="1649"/>
      <c r="AK884" s="1649"/>
      <c r="AL884" s="1649"/>
      <c r="AM884" s="1649"/>
      <c r="AN884" s="1649"/>
      <c r="AO884" s="1649"/>
      <c r="AP884" s="1649"/>
      <c r="AQ884" s="1649"/>
      <c r="AR884" s="1709"/>
      <c r="AS884" s="1779">
        <f t="shared" si="471"/>
        <v>0</v>
      </c>
      <c r="AT884" s="1711">
        <f t="shared" si="492"/>
        <v>0</v>
      </c>
      <c r="AU884" s="1611">
        <f t="shared" si="472"/>
        <v>0</v>
      </c>
      <c r="AV884" s="1611">
        <f t="shared" si="473"/>
        <v>0</v>
      </c>
      <c r="AW884" s="1611">
        <f t="shared" si="474"/>
        <v>0</v>
      </c>
      <c r="AX884" s="1611">
        <f t="shared" si="475"/>
        <v>0</v>
      </c>
      <c r="AY884" s="1611">
        <f t="shared" si="476"/>
        <v>0</v>
      </c>
      <c r="AZ884" s="1611">
        <f t="shared" si="477"/>
        <v>0</v>
      </c>
      <c r="BA884" s="1611">
        <f t="shared" si="478"/>
        <v>0</v>
      </c>
      <c r="BB884" s="1611">
        <f t="shared" si="479"/>
        <v>0</v>
      </c>
      <c r="BC884" s="1611">
        <f t="shared" si="480"/>
        <v>0</v>
      </c>
      <c r="BD884" s="1611">
        <f t="shared" si="481"/>
        <v>0</v>
      </c>
      <c r="BE884" s="1611">
        <f t="shared" si="482"/>
        <v>0</v>
      </c>
      <c r="BF884" s="1611">
        <f t="shared" si="483"/>
        <v>0</v>
      </c>
      <c r="BG884" s="1611">
        <f t="shared" si="493"/>
        <v>0</v>
      </c>
      <c r="BH884" s="1611" t="str">
        <f t="shared" si="494"/>
        <v/>
      </c>
      <c r="BI884" s="1611" t="str">
        <f t="shared" si="495"/>
        <v/>
      </c>
      <c r="BJ884" s="1611" t="str">
        <f t="shared" si="484"/>
        <v/>
      </c>
      <c r="BK884" s="1611" t="str">
        <f t="shared" si="485"/>
        <v/>
      </c>
      <c r="BL884" s="1611" t="str">
        <f t="shared" ca="1" si="486"/>
        <v/>
      </c>
      <c r="BM884" s="1611" t="str">
        <f t="shared" si="496"/>
        <v/>
      </c>
      <c r="BN884" s="1611" t="str">
        <f t="shared" si="487"/>
        <v/>
      </c>
      <c r="BO884" s="1611" t="str">
        <f t="shared" si="488"/>
        <v/>
      </c>
      <c r="BP884" s="1611" t="str">
        <f t="shared" si="497"/>
        <v/>
      </c>
      <c r="BQ884" s="1611" t="str">
        <f t="shared" si="498"/>
        <v/>
      </c>
      <c r="BR884" s="1611" t="str">
        <f t="shared" si="499"/>
        <v/>
      </c>
      <c r="BS884" s="1611" t="str">
        <f t="shared" si="500"/>
        <v/>
      </c>
      <c r="BT884" s="1611" t="str">
        <f t="shared" si="501"/>
        <v/>
      </c>
      <c r="BU884" s="1731">
        <f t="shared" ca="1" si="502"/>
        <v>0</v>
      </c>
      <c r="BV884" s="1594"/>
      <c r="BW884" s="1594"/>
      <c r="BX884" s="1594"/>
      <c r="BY884" s="1594"/>
      <c r="BZ884" s="1594"/>
      <c r="CA884" s="1594"/>
      <c r="CB884" s="1594"/>
      <c r="CC884" s="1594"/>
      <c r="CD884" s="1594"/>
      <c r="CE884" s="1594"/>
      <c r="CF884" s="1594"/>
      <c r="CG884" s="1594"/>
      <c r="CH884" s="1594"/>
      <c r="CI884" s="1594"/>
      <c r="CJ884" s="1594"/>
      <c r="CK884" s="1594"/>
      <c r="CL884" s="1594"/>
      <c r="CM884" s="1594"/>
      <c r="CN884" s="1594"/>
      <c r="CO884" s="1594"/>
      <c r="CP884" s="1594"/>
      <c r="CQ884" s="1594"/>
      <c r="CR884" s="1594"/>
      <c r="CS884" s="1594"/>
      <c r="CT884" s="1594"/>
      <c r="CU884" s="1594"/>
      <c r="CV884" s="1594"/>
      <c r="CW884" s="1594"/>
      <c r="CX884" s="1594"/>
      <c r="CY884" s="1594"/>
      <c r="CZ884" s="1594"/>
      <c r="DA884" s="1594"/>
      <c r="DB884" s="1594"/>
      <c r="DC884" s="1594"/>
      <c r="DD884" s="1594"/>
      <c r="DE884" s="1594"/>
      <c r="DF884" s="1594"/>
      <c r="DG884" s="1594"/>
      <c r="DH884" s="1594"/>
      <c r="DI884" s="1594"/>
      <c r="DJ884" s="1594"/>
      <c r="DK884" s="1594"/>
      <c r="DL884" s="1594"/>
      <c r="DM884" s="1594"/>
      <c r="DN884" s="1594"/>
      <c r="DO884" s="1594"/>
      <c r="DP884" s="1594"/>
      <c r="DQ884" s="1594"/>
      <c r="DR884" s="1594"/>
      <c r="DS884" s="1594"/>
      <c r="DT884" s="1594"/>
      <c r="DU884" s="1594"/>
      <c r="DV884" s="1594"/>
      <c r="DW884" s="1594"/>
      <c r="DX884" s="1594"/>
      <c r="DY884" s="1594"/>
      <c r="DZ884" s="1594"/>
      <c r="EA884" s="1594"/>
      <c r="EB884" s="1594"/>
      <c r="EC884" s="1594"/>
      <c r="ED884" s="1594"/>
      <c r="EE884" s="1594"/>
      <c r="EF884" s="1594"/>
      <c r="EG884" s="1594"/>
      <c r="EH884" s="1594"/>
      <c r="EI884" s="1594"/>
      <c r="EJ884" s="1594"/>
      <c r="EK884" s="1594"/>
      <c r="EL884" s="1594"/>
      <c r="EM884" s="1594"/>
      <c r="EN884" s="1594"/>
      <c r="EO884" s="1594"/>
      <c r="EP884" s="1594"/>
      <c r="EQ884" s="1594"/>
      <c r="ER884" s="1594"/>
      <c r="ES884" s="1594"/>
    </row>
    <row r="885" spans="1:149" s="1595" customFormat="1" ht="12.5">
      <c r="A885" s="1644" t="str">
        <f t="shared" si="489"/>
        <v>Organisation</v>
      </c>
      <c r="B885" s="1758"/>
      <c r="C885" s="1671"/>
      <c r="D885" s="1655"/>
      <c r="E885" s="1770"/>
      <c r="F885" s="1592"/>
      <c r="G885" s="1714">
        <f t="shared" si="490"/>
        <v>0</v>
      </c>
      <c r="H885" s="1645"/>
      <c r="I885" s="1714">
        <f t="shared" si="491"/>
        <v>0</v>
      </c>
      <c r="J885" s="1657"/>
      <c r="K885" s="1657"/>
      <c r="L885" s="1592"/>
      <c r="M885" s="1597"/>
      <c r="N885" s="1597"/>
      <c r="O885" s="1646"/>
      <c r="P885" s="1647"/>
      <c r="Q885" s="1647"/>
      <c r="R885" s="1648"/>
      <c r="S885" s="1603"/>
      <c r="T885" s="1649"/>
      <c r="U885" s="1649"/>
      <c r="V885" s="1649"/>
      <c r="W885" s="1649"/>
      <c r="X885" s="1649"/>
      <c r="Y885" s="1649"/>
      <c r="Z885" s="1649"/>
      <c r="AA885" s="1649"/>
      <c r="AB885" s="1649"/>
      <c r="AC885" s="1649"/>
      <c r="AD885" s="1649"/>
      <c r="AE885" s="1649"/>
      <c r="AF885" s="1610">
        <f t="shared" si="470"/>
        <v>0</v>
      </c>
      <c r="AG885" s="1649"/>
      <c r="AH885" s="1649"/>
      <c r="AI885" s="1649"/>
      <c r="AJ885" s="1649"/>
      <c r="AK885" s="1649"/>
      <c r="AL885" s="1649"/>
      <c r="AM885" s="1649"/>
      <c r="AN885" s="1649"/>
      <c r="AO885" s="1649"/>
      <c r="AP885" s="1649"/>
      <c r="AQ885" s="1649"/>
      <c r="AR885" s="1709"/>
      <c r="AS885" s="1779">
        <f t="shared" si="471"/>
        <v>0</v>
      </c>
      <c r="AT885" s="1711">
        <f t="shared" si="492"/>
        <v>0</v>
      </c>
      <c r="AU885" s="1611">
        <f t="shared" si="472"/>
        <v>0</v>
      </c>
      <c r="AV885" s="1611">
        <f t="shared" si="473"/>
        <v>0</v>
      </c>
      <c r="AW885" s="1611">
        <f t="shared" si="474"/>
        <v>0</v>
      </c>
      <c r="AX885" s="1611">
        <f t="shared" si="475"/>
        <v>0</v>
      </c>
      <c r="AY885" s="1611">
        <f t="shared" si="476"/>
        <v>0</v>
      </c>
      <c r="AZ885" s="1611">
        <f t="shared" si="477"/>
        <v>0</v>
      </c>
      <c r="BA885" s="1611">
        <f t="shared" si="478"/>
        <v>0</v>
      </c>
      <c r="BB885" s="1611">
        <f t="shared" si="479"/>
        <v>0</v>
      </c>
      <c r="BC885" s="1611">
        <f t="shared" si="480"/>
        <v>0</v>
      </c>
      <c r="BD885" s="1611">
        <f t="shared" si="481"/>
        <v>0</v>
      </c>
      <c r="BE885" s="1611">
        <f t="shared" si="482"/>
        <v>0</v>
      </c>
      <c r="BF885" s="1611">
        <f t="shared" si="483"/>
        <v>0</v>
      </c>
      <c r="BG885" s="1611">
        <f t="shared" si="493"/>
        <v>0</v>
      </c>
      <c r="BH885" s="1611" t="str">
        <f t="shared" si="494"/>
        <v/>
      </c>
      <c r="BI885" s="1611" t="str">
        <f t="shared" si="495"/>
        <v/>
      </c>
      <c r="BJ885" s="1611" t="str">
        <f t="shared" si="484"/>
        <v/>
      </c>
      <c r="BK885" s="1611" t="str">
        <f t="shared" si="485"/>
        <v/>
      </c>
      <c r="BL885" s="1611" t="str">
        <f t="shared" ca="1" si="486"/>
        <v/>
      </c>
      <c r="BM885" s="1611" t="str">
        <f t="shared" si="496"/>
        <v/>
      </c>
      <c r="BN885" s="1611" t="str">
        <f t="shared" si="487"/>
        <v/>
      </c>
      <c r="BO885" s="1611" t="str">
        <f t="shared" si="488"/>
        <v/>
      </c>
      <c r="BP885" s="1611" t="str">
        <f t="shared" si="497"/>
        <v/>
      </c>
      <c r="BQ885" s="1611" t="str">
        <f t="shared" si="498"/>
        <v/>
      </c>
      <c r="BR885" s="1611" t="str">
        <f t="shared" si="499"/>
        <v/>
      </c>
      <c r="BS885" s="1611" t="str">
        <f t="shared" si="500"/>
        <v/>
      </c>
      <c r="BT885" s="1611" t="str">
        <f t="shared" si="501"/>
        <v/>
      </c>
      <c r="BU885" s="1731">
        <f t="shared" ca="1" si="502"/>
        <v>0</v>
      </c>
      <c r="BV885" s="1594"/>
      <c r="BW885" s="1594"/>
      <c r="BX885" s="1594"/>
      <c r="BY885" s="1594"/>
      <c r="BZ885" s="1594"/>
      <c r="CA885" s="1594"/>
      <c r="CB885" s="1594"/>
      <c r="CC885" s="1594"/>
      <c r="CD885" s="1594"/>
      <c r="CE885" s="1594"/>
      <c r="CF885" s="1594"/>
      <c r="CG885" s="1594"/>
      <c r="CH885" s="1594"/>
      <c r="CI885" s="1594"/>
      <c r="CJ885" s="1594"/>
      <c r="CK885" s="1594"/>
      <c r="CL885" s="1594"/>
      <c r="CM885" s="1594"/>
      <c r="CN885" s="1594"/>
      <c r="CO885" s="1594"/>
      <c r="CP885" s="1594"/>
      <c r="CQ885" s="1594"/>
      <c r="CR885" s="1594"/>
      <c r="CS885" s="1594"/>
      <c r="CT885" s="1594"/>
      <c r="CU885" s="1594"/>
      <c r="CV885" s="1594"/>
      <c r="CW885" s="1594"/>
      <c r="CX885" s="1594"/>
      <c r="CY885" s="1594"/>
      <c r="CZ885" s="1594"/>
      <c r="DA885" s="1594"/>
      <c r="DB885" s="1594"/>
      <c r="DC885" s="1594"/>
      <c r="DD885" s="1594"/>
      <c r="DE885" s="1594"/>
      <c r="DF885" s="1594"/>
      <c r="DG885" s="1594"/>
      <c r="DH885" s="1594"/>
      <c r="DI885" s="1594"/>
      <c r="DJ885" s="1594"/>
      <c r="DK885" s="1594"/>
      <c r="DL885" s="1594"/>
      <c r="DM885" s="1594"/>
      <c r="DN885" s="1594"/>
      <c r="DO885" s="1594"/>
      <c r="DP885" s="1594"/>
      <c r="DQ885" s="1594"/>
      <c r="DR885" s="1594"/>
      <c r="DS885" s="1594"/>
      <c r="DT885" s="1594"/>
      <c r="DU885" s="1594"/>
      <c r="DV885" s="1594"/>
      <c r="DW885" s="1594"/>
      <c r="DX885" s="1594"/>
      <c r="DY885" s="1594"/>
      <c r="DZ885" s="1594"/>
      <c r="EA885" s="1594"/>
      <c r="EB885" s="1594"/>
      <c r="EC885" s="1594"/>
      <c r="ED885" s="1594"/>
      <c r="EE885" s="1594"/>
      <c r="EF885" s="1594"/>
      <c r="EG885" s="1594"/>
      <c r="EH885" s="1594"/>
      <c r="EI885" s="1594"/>
      <c r="EJ885" s="1594"/>
      <c r="EK885" s="1594"/>
      <c r="EL885" s="1594"/>
      <c r="EM885" s="1594"/>
      <c r="EN885" s="1594"/>
      <c r="EO885" s="1594"/>
      <c r="EP885" s="1594"/>
      <c r="EQ885" s="1594"/>
      <c r="ER885" s="1594"/>
      <c r="ES885" s="1594"/>
    </row>
    <row r="886" spans="1:149" s="1595" customFormat="1" ht="12.5">
      <c r="A886" s="1644" t="str">
        <f t="shared" si="489"/>
        <v>Organisation</v>
      </c>
      <c r="B886" s="1758"/>
      <c r="C886" s="1671"/>
      <c r="D886" s="1655"/>
      <c r="E886" s="1770"/>
      <c r="F886" s="1592"/>
      <c r="G886" s="1714">
        <f t="shared" si="490"/>
        <v>0</v>
      </c>
      <c r="H886" s="1645"/>
      <c r="I886" s="1714">
        <f t="shared" si="491"/>
        <v>0</v>
      </c>
      <c r="J886" s="1656"/>
      <c r="K886" s="1656"/>
      <c r="L886" s="1592"/>
      <c r="M886" s="1597"/>
      <c r="N886" s="1597"/>
      <c r="O886" s="1646"/>
      <c r="P886" s="1647"/>
      <c r="Q886" s="1647"/>
      <c r="R886" s="1648"/>
      <c r="S886" s="1603"/>
      <c r="T886" s="1649"/>
      <c r="U886" s="1649"/>
      <c r="V886" s="1649"/>
      <c r="W886" s="1649"/>
      <c r="X886" s="1649"/>
      <c r="Y886" s="1649"/>
      <c r="Z886" s="1649"/>
      <c r="AA886" s="1649"/>
      <c r="AB886" s="1649"/>
      <c r="AC886" s="1649"/>
      <c r="AD886" s="1649"/>
      <c r="AE886" s="1649"/>
      <c r="AF886" s="1610">
        <f t="shared" si="470"/>
        <v>0</v>
      </c>
      <c r="AG886" s="1649"/>
      <c r="AH886" s="1649"/>
      <c r="AI886" s="1649"/>
      <c r="AJ886" s="1649"/>
      <c r="AK886" s="1649"/>
      <c r="AL886" s="1649"/>
      <c r="AM886" s="1649"/>
      <c r="AN886" s="1649"/>
      <c r="AO886" s="1649"/>
      <c r="AP886" s="1649"/>
      <c r="AQ886" s="1649"/>
      <c r="AR886" s="1709"/>
      <c r="AS886" s="1779">
        <f t="shared" si="471"/>
        <v>0</v>
      </c>
      <c r="AT886" s="1711">
        <f t="shared" si="492"/>
        <v>0</v>
      </c>
      <c r="AU886" s="1611">
        <f t="shared" si="472"/>
        <v>0</v>
      </c>
      <c r="AV886" s="1611">
        <f t="shared" si="473"/>
        <v>0</v>
      </c>
      <c r="AW886" s="1611">
        <f t="shared" si="474"/>
        <v>0</v>
      </c>
      <c r="AX886" s="1611">
        <f t="shared" si="475"/>
        <v>0</v>
      </c>
      <c r="AY886" s="1611">
        <f t="shared" si="476"/>
        <v>0</v>
      </c>
      <c r="AZ886" s="1611">
        <f t="shared" si="477"/>
        <v>0</v>
      </c>
      <c r="BA886" s="1611">
        <f t="shared" si="478"/>
        <v>0</v>
      </c>
      <c r="BB886" s="1611">
        <f t="shared" si="479"/>
        <v>0</v>
      </c>
      <c r="BC886" s="1611">
        <f t="shared" si="480"/>
        <v>0</v>
      </c>
      <c r="BD886" s="1611">
        <f t="shared" si="481"/>
        <v>0</v>
      </c>
      <c r="BE886" s="1611">
        <f t="shared" si="482"/>
        <v>0</v>
      </c>
      <c r="BF886" s="1611">
        <f t="shared" si="483"/>
        <v>0</v>
      </c>
      <c r="BG886" s="1611">
        <f t="shared" si="493"/>
        <v>0</v>
      </c>
      <c r="BH886" s="1611" t="str">
        <f t="shared" si="494"/>
        <v/>
      </c>
      <c r="BI886" s="1611" t="str">
        <f t="shared" si="495"/>
        <v/>
      </c>
      <c r="BJ886" s="1611" t="str">
        <f t="shared" si="484"/>
        <v/>
      </c>
      <c r="BK886" s="1611" t="str">
        <f t="shared" si="485"/>
        <v/>
      </c>
      <c r="BL886" s="1611" t="str">
        <f t="shared" ca="1" si="486"/>
        <v/>
      </c>
      <c r="BM886" s="1611" t="str">
        <f t="shared" si="496"/>
        <v/>
      </c>
      <c r="BN886" s="1611" t="str">
        <f t="shared" si="487"/>
        <v/>
      </c>
      <c r="BO886" s="1611" t="str">
        <f t="shared" si="488"/>
        <v/>
      </c>
      <c r="BP886" s="1611" t="str">
        <f t="shared" si="497"/>
        <v/>
      </c>
      <c r="BQ886" s="1611" t="str">
        <f t="shared" si="498"/>
        <v/>
      </c>
      <c r="BR886" s="1611" t="str">
        <f t="shared" si="499"/>
        <v/>
      </c>
      <c r="BS886" s="1611" t="str">
        <f t="shared" si="500"/>
        <v/>
      </c>
      <c r="BT886" s="1611" t="str">
        <f t="shared" si="501"/>
        <v/>
      </c>
      <c r="BU886" s="1731">
        <f t="shared" ca="1" si="502"/>
        <v>0</v>
      </c>
      <c r="BV886" s="1594"/>
      <c r="BW886" s="1594"/>
      <c r="BX886" s="1594"/>
      <c r="BY886" s="1594"/>
      <c r="BZ886" s="1594"/>
      <c r="CA886" s="1594"/>
      <c r="CB886" s="1594"/>
      <c r="CC886" s="1594"/>
      <c r="CD886" s="1594"/>
      <c r="CE886" s="1594"/>
      <c r="CF886" s="1594"/>
      <c r="CG886" s="1594"/>
      <c r="CH886" s="1594"/>
      <c r="CI886" s="1594"/>
      <c r="CJ886" s="1594"/>
      <c r="CK886" s="1594"/>
      <c r="CL886" s="1594"/>
      <c r="CM886" s="1594"/>
      <c r="CN886" s="1594"/>
      <c r="CO886" s="1594"/>
      <c r="CP886" s="1594"/>
      <c r="CQ886" s="1594"/>
      <c r="CR886" s="1594"/>
      <c r="CS886" s="1594"/>
      <c r="CT886" s="1594"/>
      <c r="CU886" s="1594"/>
      <c r="CV886" s="1594"/>
      <c r="CW886" s="1594"/>
      <c r="CX886" s="1594"/>
      <c r="CY886" s="1594"/>
      <c r="CZ886" s="1594"/>
      <c r="DA886" s="1594"/>
      <c r="DB886" s="1594"/>
      <c r="DC886" s="1594"/>
      <c r="DD886" s="1594"/>
      <c r="DE886" s="1594"/>
      <c r="DF886" s="1594"/>
      <c r="DG886" s="1594"/>
      <c r="DH886" s="1594"/>
      <c r="DI886" s="1594"/>
      <c r="DJ886" s="1594"/>
      <c r="DK886" s="1594"/>
      <c r="DL886" s="1594"/>
      <c r="DM886" s="1594"/>
      <c r="DN886" s="1594"/>
      <c r="DO886" s="1594"/>
      <c r="DP886" s="1594"/>
      <c r="DQ886" s="1594"/>
      <c r="DR886" s="1594"/>
      <c r="DS886" s="1594"/>
      <c r="DT886" s="1594"/>
      <c r="DU886" s="1594"/>
      <c r="DV886" s="1594"/>
      <c r="DW886" s="1594"/>
      <c r="DX886" s="1594"/>
      <c r="DY886" s="1594"/>
      <c r="DZ886" s="1594"/>
      <c r="EA886" s="1594"/>
      <c r="EB886" s="1594"/>
      <c r="EC886" s="1594"/>
      <c r="ED886" s="1594"/>
      <c r="EE886" s="1594"/>
      <c r="EF886" s="1594"/>
      <c r="EG886" s="1594"/>
      <c r="EH886" s="1594"/>
      <c r="EI886" s="1594"/>
      <c r="EJ886" s="1594"/>
      <c r="EK886" s="1594"/>
      <c r="EL886" s="1594"/>
      <c r="EM886" s="1594"/>
      <c r="EN886" s="1594"/>
      <c r="EO886" s="1594"/>
      <c r="EP886" s="1594"/>
      <c r="EQ886" s="1594"/>
      <c r="ER886" s="1594"/>
      <c r="ES886" s="1594"/>
    </row>
    <row r="887" spans="1:149" s="1595" customFormat="1" ht="12.5">
      <c r="A887" s="1644" t="str">
        <f t="shared" si="489"/>
        <v>Organisation</v>
      </c>
      <c r="B887" s="1758"/>
      <c r="C887" s="1671"/>
      <c r="D887" s="1655"/>
      <c r="E887" s="1770"/>
      <c r="F887" s="1592"/>
      <c r="G887" s="1714">
        <f t="shared" si="490"/>
        <v>0</v>
      </c>
      <c r="H887" s="1645"/>
      <c r="I887" s="1714">
        <f t="shared" si="491"/>
        <v>0</v>
      </c>
      <c r="J887" s="1656"/>
      <c r="K887" s="1656"/>
      <c r="L887" s="1592"/>
      <c r="M887" s="1597"/>
      <c r="N887" s="1597"/>
      <c r="O887" s="1646"/>
      <c r="P887" s="1647"/>
      <c r="Q887" s="1647"/>
      <c r="R887" s="1648"/>
      <c r="S887" s="1603"/>
      <c r="T887" s="1649"/>
      <c r="U887" s="1649"/>
      <c r="V887" s="1649"/>
      <c r="W887" s="1649"/>
      <c r="X887" s="1649"/>
      <c r="Y887" s="1649"/>
      <c r="Z887" s="1649"/>
      <c r="AA887" s="1649"/>
      <c r="AB887" s="1649"/>
      <c r="AC887" s="1649"/>
      <c r="AD887" s="1649"/>
      <c r="AE887" s="1649"/>
      <c r="AF887" s="1610">
        <f t="shared" si="470"/>
        <v>0</v>
      </c>
      <c r="AG887" s="1649"/>
      <c r="AH887" s="1649"/>
      <c r="AI887" s="1649"/>
      <c r="AJ887" s="1649"/>
      <c r="AK887" s="1649"/>
      <c r="AL887" s="1649"/>
      <c r="AM887" s="1649"/>
      <c r="AN887" s="1649"/>
      <c r="AO887" s="1649"/>
      <c r="AP887" s="1649"/>
      <c r="AQ887" s="1649"/>
      <c r="AR887" s="1709"/>
      <c r="AS887" s="1779">
        <f t="shared" si="471"/>
        <v>0</v>
      </c>
      <c r="AT887" s="1711">
        <f t="shared" si="492"/>
        <v>0</v>
      </c>
      <c r="AU887" s="1611">
        <f t="shared" si="472"/>
        <v>0</v>
      </c>
      <c r="AV887" s="1611">
        <f t="shared" si="473"/>
        <v>0</v>
      </c>
      <c r="AW887" s="1611">
        <f t="shared" si="474"/>
        <v>0</v>
      </c>
      <c r="AX887" s="1611">
        <f t="shared" si="475"/>
        <v>0</v>
      </c>
      <c r="AY887" s="1611">
        <f t="shared" si="476"/>
        <v>0</v>
      </c>
      <c r="AZ887" s="1611">
        <f t="shared" si="477"/>
        <v>0</v>
      </c>
      <c r="BA887" s="1611">
        <f t="shared" si="478"/>
        <v>0</v>
      </c>
      <c r="BB887" s="1611">
        <f t="shared" si="479"/>
        <v>0</v>
      </c>
      <c r="BC887" s="1611">
        <f t="shared" si="480"/>
        <v>0</v>
      </c>
      <c r="BD887" s="1611">
        <f t="shared" si="481"/>
        <v>0</v>
      </c>
      <c r="BE887" s="1611">
        <f t="shared" si="482"/>
        <v>0</v>
      </c>
      <c r="BF887" s="1611">
        <f t="shared" si="483"/>
        <v>0</v>
      </c>
      <c r="BG887" s="1611">
        <f t="shared" si="493"/>
        <v>0</v>
      </c>
      <c r="BH887" s="1611" t="str">
        <f t="shared" si="494"/>
        <v/>
      </c>
      <c r="BI887" s="1611" t="str">
        <f t="shared" si="495"/>
        <v/>
      </c>
      <c r="BJ887" s="1611" t="str">
        <f t="shared" si="484"/>
        <v/>
      </c>
      <c r="BK887" s="1611" t="str">
        <f t="shared" si="485"/>
        <v/>
      </c>
      <c r="BL887" s="1611" t="str">
        <f t="shared" ca="1" si="486"/>
        <v/>
      </c>
      <c r="BM887" s="1611" t="str">
        <f t="shared" si="496"/>
        <v/>
      </c>
      <c r="BN887" s="1611" t="str">
        <f t="shared" si="487"/>
        <v/>
      </c>
      <c r="BO887" s="1611" t="str">
        <f t="shared" si="488"/>
        <v/>
      </c>
      <c r="BP887" s="1611" t="str">
        <f t="shared" si="497"/>
        <v/>
      </c>
      <c r="BQ887" s="1611" t="str">
        <f t="shared" si="498"/>
        <v/>
      </c>
      <c r="BR887" s="1611" t="str">
        <f t="shared" si="499"/>
        <v/>
      </c>
      <c r="BS887" s="1611" t="str">
        <f t="shared" si="500"/>
        <v/>
      </c>
      <c r="BT887" s="1611" t="str">
        <f t="shared" si="501"/>
        <v/>
      </c>
      <c r="BU887" s="1731">
        <f t="shared" ca="1" si="502"/>
        <v>0</v>
      </c>
      <c r="BV887" s="1594"/>
      <c r="BW887" s="1594"/>
      <c r="BX887" s="1594"/>
      <c r="BY887" s="1594"/>
      <c r="BZ887" s="1594"/>
      <c r="CA887" s="1594"/>
      <c r="CB887" s="1594"/>
      <c r="CC887" s="1594"/>
      <c r="CD887" s="1594"/>
      <c r="CE887" s="1594"/>
      <c r="CF887" s="1594"/>
      <c r="CG887" s="1594"/>
      <c r="CH887" s="1594"/>
      <c r="CI887" s="1594"/>
      <c r="CJ887" s="1594"/>
      <c r="CK887" s="1594"/>
      <c r="CL887" s="1594"/>
      <c r="CM887" s="1594"/>
      <c r="CN887" s="1594"/>
      <c r="CO887" s="1594"/>
      <c r="CP887" s="1594"/>
      <c r="CQ887" s="1594"/>
      <c r="CR887" s="1594"/>
      <c r="CS887" s="1594"/>
      <c r="CT887" s="1594"/>
      <c r="CU887" s="1594"/>
      <c r="CV887" s="1594"/>
      <c r="CW887" s="1594"/>
      <c r="CX887" s="1594"/>
      <c r="CY887" s="1594"/>
      <c r="CZ887" s="1594"/>
      <c r="DA887" s="1594"/>
      <c r="DB887" s="1594"/>
      <c r="DC887" s="1594"/>
      <c r="DD887" s="1594"/>
      <c r="DE887" s="1594"/>
      <c r="DF887" s="1594"/>
      <c r="DG887" s="1594"/>
      <c r="DH887" s="1594"/>
      <c r="DI887" s="1594"/>
      <c r="DJ887" s="1594"/>
      <c r="DK887" s="1594"/>
      <c r="DL887" s="1594"/>
      <c r="DM887" s="1594"/>
      <c r="DN887" s="1594"/>
      <c r="DO887" s="1594"/>
      <c r="DP887" s="1594"/>
      <c r="DQ887" s="1594"/>
      <c r="DR887" s="1594"/>
      <c r="DS887" s="1594"/>
      <c r="DT887" s="1594"/>
      <c r="DU887" s="1594"/>
      <c r="DV887" s="1594"/>
      <c r="DW887" s="1594"/>
      <c r="DX887" s="1594"/>
      <c r="DY887" s="1594"/>
      <c r="DZ887" s="1594"/>
      <c r="EA887" s="1594"/>
      <c r="EB887" s="1594"/>
      <c r="EC887" s="1594"/>
      <c r="ED887" s="1594"/>
      <c r="EE887" s="1594"/>
      <c r="EF887" s="1594"/>
      <c r="EG887" s="1594"/>
      <c r="EH887" s="1594"/>
      <c r="EI887" s="1594"/>
      <c r="EJ887" s="1594"/>
      <c r="EK887" s="1594"/>
      <c r="EL887" s="1594"/>
      <c r="EM887" s="1594"/>
      <c r="EN887" s="1594"/>
      <c r="EO887" s="1594"/>
      <c r="EP887" s="1594"/>
      <c r="EQ887" s="1594"/>
      <c r="ER887" s="1594"/>
      <c r="ES887" s="1594"/>
    </row>
    <row r="888" spans="1:149" s="1595" customFormat="1" ht="12.5">
      <c r="A888" s="1644" t="str">
        <f t="shared" si="489"/>
        <v>Organisation</v>
      </c>
      <c r="B888" s="1758"/>
      <c r="C888" s="1671"/>
      <c r="D888" s="1655"/>
      <c r="E888" s="1770"/>
      <c r="F888" s="1592"/>
      <c r="G888" s="1714">
        <f t="shared" si="490"/>
        <v>0</v>
      </c>
      <c r="H888" s="1645"/>
      <c r="I888" s="1714">
        <f t="shared" si="491"/>
        <v>0</v>
      </c>
      <c r="J888" s="1656"/>
      <c r="K888" s="1656"/>
      <c r="L888" s="1592"/>
      <c r="M888" s="1597"/>
      <c r="N888" s="1661"/>
      <c r="O888" s="1646"/>
      <c r="P888" s="1647"/>
      <c r="Q888" s="1647"/>
      <c r="R888" s="1648"/>
      <c r="S888" s="1603"/>
      <c r="T888" s="1649"/>
      <c r="U888" s="1649"/>
      <c r="V888" s="1649"/>
      <c r="W888" s="1649"/>
      <c r="X888" s="1649"/>
      <c r="Y888" s="1649"/>
      <c r="Z888" s="1649"/>
      <c r="AA888" s="1649"/>
      <c r="AB888" s="1649"/>
      <c r="AC888" s="1649"/>
      <c r="AD888" s="1649"/>
      <c r="AE888" s="1649"/>
      <c r="AF888" s="1610">
        <f t="shared" si="470"/>
        <v>0</v>
      </c>
      <c r="AG888" s="1649"/>
      <c r="AH888" s="1649"/>
      <c r="AI888" s="1649"/>
      <c r="AJ888" s="1649"/>
      <c r="AK888" s="1649"/>
      <c r="AL888" s="1649"/>
      <c r="AM888" s="1649"/>
      <c r="AN888" s="1649"/>
      <c r="AO888" s="1649"/>
      <c r="AP888" s="1649"/>
      <c r="AQ888" s="1649"/>
      <c r="AR888" s="1709"/>
      <c r="AS888" s="1779">
        <f t="shared" si="471"/>
        <v>0</v>
      </c>
      <c r="AT888" s="1711">
        <f t="shared" si="492"/>
        <v>0</v>
      </c>
      <c r="AU888" s="1611">
        <f t="shared" si="472"/>
        <v>0</v>
      </c>
      <c r="AV888" s="1611">
        <f t="shared" si="473"/>
        <v>0</v>
      </c>
      <c r="AW888" s="1611">
        <f t="shared" si="474"/>
        <v>0</v>
      </c>
      <c r="AX888" s="1611">
        <f t="shared" si="475"/>
        <v>0</v>
      </c>
      <c r="AY888" s="1611">
        <f t="shared" si="476"/>
        <v>0</v>
      </c>
      <c r="AZ888" s="1611">
        <f t="shared" si="477"/>
        <v>0</v>
      </c>
      <c r="BA888" s="1611">
        <f t="shared" si="478"/>
        <v>0</v>
      </c>
      <c r="BB888" s="1611">
        <f t="shared" si="479"/>
        <v>0</v>
      </c>
      <c r="BC888" s="1611">
        <f t="shared" si="480"/>
        <v>0</v>
      </c>
      <c r="BD888" s="1611">
        <f t="shared" si="481"/>
        <v>0</v>
      </c>
      <c r="BE888" s="1611">
        <f t="shared" si="482"/>
        <v>0</v>
      </c>
      <c r="BF888" s="1611">
        <f t="shared" si="483"/>
        <v>0</v>
      </c>
      <c r="BG888" s="1611">
        <f t="shared" si="493"/>
        <v>0</v>
      </c>
      <c r="BH888" s="1611" t="str">
        <f t="shared" si="494"/>
        <v/>
      </c>
      <c r="BI888" s="1611" t="str">
        <f t="shared" si="495"/>
        <v/>
      </c>
      <c r="BJ888" s="1611" t="str">
        <f t="shared" si="484"/>
        <v/>
      </c>
      <c r="BK888" s="1611" t="str">
        <f t="shared" si="485"/>
        <v/>
      </c>
      <c r="BL888" s="1611" t="str">
        <f t="shared" ca="1" si="486"/>
        <v/>
      </c>
      <c r="BM888" s="1611" t="str">
        <f t="shared" si="496"/>
        <v/>
      </c>
      <c r="BN888" s="1611" t="str">
        <f t="shared" si="487"/>
        <v/>
      </c>
      <c r="BO888" s="1611" t="str">
        <f t="shared" si="488"/>
        <v/>
      </c>
      <c r="BP888" s="1611" t="str">
        <f t="shared" si="497"/>
        <v/>
      </c>
      <c r="BQ888" s="1611" t="str">
        <f t="shared" si="498"/>
        <v/>
      </c>
      <c r="BR888" s="1611" t="str">
        <f t="shared" si="499"/>
        <v/>
      </c>
      <c r="BS888" s="1611" t="str">
        <f t="shared" si="500"/>
        <v/>
      </c>
      <c r="BT888" s="1611" t="str">
        <f t="shared" si="501"/>
        <v/>
      </c>
      <c r="BU888" s="1731">
        <f t="shared" ca="1" si="502"/>
        <v>0</v>
      </c>
      <c r="BV888" s="1594"/>
      <c r="BW888" s="1594"/>
      <c r="BX888" s="1594"/>
      <c r="BY888" s="1594"/>
      <c r="BZ888" s="1594"/>
      <c r="CA888" s="1594"/>
      <c r="CB888" s="1594"/>
      <c r="CC888" s="1594"/>
      <c r="CD888" s="1594"/>
      <c r="CE888" s="1594"/>
      <c r="CF888" s="1594"/>
      <c r="CG888" s="1594"/>
      <c r="CH888" s="1594"/>
      <c r="CI888" s="1594"/>
      <c r="CJ888" s="1594"/>
      <c r="CK888" s="1594"/>
      <c r="CL888" s="1594"/>
      <c r="CM888" s="1594"/>
      <c r="CN888" s="1594"/>
      <c r="CO888" s="1594"/>
      <c r="CP888" s="1594"/>
      <c r="CQ888" s="1594"/>
      <c r="CR888" s="1594"/>
      <c r="CS888" s="1594"/>
      <c r="CT888" s="1594"/>
      <c r="CU888" s="1594"/>
      <c r="CV888" s="1594"/>
      <c r="CW888" s="1594"/>
      <c r="CX888" s="1594"/>
      <c r="CY888" s="1594"/>
      <c r="CZ888" s="1594"/>
      <c r="DA888" s="1594"/>
      <c r="DB888" s="1594"/>
      <c r="DC888" s="1594"/>
      <c r="DD888" s="1594"/>
      <c r="DE888" s="1594"/>
      <c r="DF888" s="1594"/>
      <c r="DG888" s="1594"/>
      <c r="DH888" s="1594"/>
      <c r="DI888" s="1594"/>
      <c r="DJ888" s="1594"/>
      <c r="DK888" s="1594"/>
      <c r="DL888" s="1594"/>
      <c r="DM888" s="1594"/>
      <c r="DN888" s="1594"/>
      <c r="DO888" s="1594"/>
      <c r="DP888" s="1594"/>
      <c r="DQ888" s="1594"/>
      <c r="DR888" s="1594"/>
      <c r="DS888" s="1594"/>
      <c r="DT888" s="1594"/>
      <c r="DU888" s="1594"/>
      <c r="DV888" s="1594"/>
      <c r="DW888" s="1594"/>
      <c r="DX888" s="1594"/>
      <c r="DY888" s="1594"/>
      <c r="DZ888" s="1594"/>
      <c r="EA888" s="1594"/>
      <c r="EB888" s="1594"/>
      <c r="EC888" s="1594"/>
      <c r="ED888" s="1594"/>
      <c r="EE888" s="1594"/>
      <c r="EF888" s="1594"/>
      <c r="EG888" s="1594"/>
      <c r="EH888" s="1594"/>
      <c r="EI888" s="1594"/>
      <c r="EJ888" s="1594"/>
      <c r="EK888" s="1594"/>
      <c r="EL888" s="1594"/>
      <c r="EM888" s="1594"/>
      <c r="EN888" s="1594"/>
      <c r="EO888" s="1594"/>
      <c r="EP888" s="1594"/>
      <c r="EQ888" s="1594"/>
      <c r="ER888" s="1594"/>
      <c r="ES888" s="1594"/>
    </row>
    <row r="889" spans="1:149" s="1595" customFormat="1" ht="12.5">
      <c r="A889" s="1644" t="str">
        <f t="shared" si="489"/>
        <v>Organisation</v>
      </c>
      <c r="B889" s="1758"/>
      <c r="C889" s="1671"/>
      <c r="D889" s="1655"/>
      <c r="E889" s="1770"/>
      <c r="F889" s="1592"/>
      <c r="G889" s="1714">
        <f t="shared" si="490"/>
        <v>0</v>
      </c>
      <c r="H889" s="1645"/>
      <c r="I889" s="1714">
        <f t="shared" si="491"/>
        <v>0</v>
      </c>
      <c r="J889" s="1656"/>
      <c r="K889" s="1656"/>
      <c r="L889" s="1592"/>
      <c r="M889" s="1597"/>
      <c r="N889" s="1661"/>
      <c r="O889" s="1646"/>
      <c r="P889" s="1647"/>
      <c r="Q889" s="1647"/>
      <c r="R889" s="1648"/>
      <c r="S889" s="1603"/>
      <c r="T889" s="1649"/>
      <c r="U889" s="1649"/>
      <c r="V889" s="1649"/>
      <c r="W889" s="1649"/>
      <c r="X889" s="1649"/>
      <c r="Y889" s="1649"/>
      <c r="Z889" s="1649"/>
      <c r="AA889" s="1649"/>
      <c r="AB889" s="1649"/>
      <c r="AC889" s="1649"/>
      <c r="AD889" s="1649"/>
      <c r="AE889" s="1649"/>
      <c r="AF889" s="1610">
        <f t="shared" si="470"/>
        <v>0</v>
      </c>
      <c r="AG889" s="1649"/>
      <c r="AH889" s="1649"/>
      <c r="AI889" s="1649"/>
      <c r="AJ889" s="1649"/>
      <c r="AK889" s="1649"/>
      <c r="AL889" s="1649"/>
      <c r="AM889" s="1649"/>
      <c r="AN889" s="1649"/>
      <c r="AO889" s="1649"/>
      <c r="AP889" s="1649"/>
      <c r="AQ889" s="1649"/>
      <c r="AR889" s="1709"/>
      <c r="AS889" s="1779">
        <f t="shared" si="471"/>
        <v>0</v>
      </c>
      <c r="AT889" s="1711">
        <f t="shared" si="492"/>
        <v>0</v>
      </c>
      <c r="AU889" s="1611">
        <f t="shared" si="472"/>
        <v>0</v>
      </c>
      <c r="AV889" s="1611">
        <f t="shared" si="473"/>
        <v>0</v>
      </c>
      <c r="AW889" s="1611">
        <f t="shared" si="474"/>
        <v>0</v>
      </c>
      <c r="AX889" s="1611">
        <f t="shared" si="475"/>
        <v>0</v>
      </c>
      <c r="AY889" s="1611">
        <f t="shared" si="476"/>
        <v>0</v>
      </c>
      <c r="AZ889" s="1611">
        <f t="shared" si="477"/>
        <v>0</v>
      </c>
      <c r="BA889" s="1611">
        <f t="shared" si="478"/>
        <v>0</v>
      </c>
      <c r="BB889" s="1611">
        <f t="shared" si="479"/>
        <v>0</v>
      </c>
      <c r="BC889" s="1611">
        <f t="shared" si="480"/>
        <v>0</v>
      </c>
      <c r="BD889" s="1611">
        <f t="shared" si="481"/>
        <v>0</v>
      </c>
      <c r="BE889" s="1611">
        <f t="shared" si="482"/>
        <v>0</v>
      </c>
      <c r="BF889" s="1611">
        <f t="shared" si="483"/>
        <v>0</v>
      </c>
      <c r="BG889" s="1611">
        <f t="shared" si="493"/>
        <v>0</v>
      </c>
      <c r="BH889" s="1611" t="str">
        <f t="shared" si="494"/>
        <v/>
      </c>
      <c r="BI889" s="1611" t="str">
        <f t="shared" si="495"/>
        <v/>
      </c>
      <c r="BJ889" s="1611" t="str">
        <f t="shared" si="484"/>
        <v/>
      </c>
      <c r="BK889" s="1611" t="str">
        <f t="shared" si="485"/>
        <v/>
      </c>
      <c r="BL889" s="1611" t="str">
        <f t="shared" ca="1" si="486"/>
        <v/>
      </c>
      <c r="BM889" s="1611" t="str">
        <f t="shared" si="496"/>
        <v/>
      </c>
      <c r="BN889" s="1611" t="str">
        <f t="shared" si="487"/>
        <v/>
      </c>
      <c r="BO889" s="1611" t="str">
        <f t="shared" si="488"/>
        <v/>
      </c>
      <c r="BP889" s="1611" t="str">
        <f t="shared" si="497"/>
        <v/>
      </c>
      <c r="BQ889" s="1611" t="str">
        <f t="shared" si="498"/>
        <v/>
      </c>
      <c r="BR889" s="1611" t="str">
        <f t="shared" si="499"/>
        <v/>
      </c>
      <c r="BS889" s="1611" t="str">
        <f t="shared" si="500"/>
        <v/>
      </c>
      <c r="BT889" s="1611" t="str">
        <f t="shared" si="501"/>
        <v/>
      </c>
      <c r="BU889" s="1731">
        <f t="shared" ca="1" si="502"/>
        <v>0</v>
      </c>
      <c r="BV889" s="1594"/>
      <c r="BW889" s="1594"/>
      <c r="BX889" s="1594"/>
      <c r="BY889" s="1594"/>
      <c r="BZ889" s="1594"/>
      <c r="CA889" s="1594"/>
      <c r="CB889" s="1594"/>
      <c r="CC889" s="1594"/>
      <c r="CD889" s="1594"/>
      <c r="CE889" s="1594"/>
      <c r="CF889" s="1594"/>
      <c r="CG889" s="1594"/>
      <c r="CH889" s="1594"/>
      <c r="CI889" s="1594"/>
      <c r="CJ889" s="1594"/>
      <c r="CK889" s="1594"/>
      <c r="CL889" s="1594"/>
      <c r="CM889" s="1594"/>
      <c r="CN889" s="1594"/>
      <c r="CO889" s="1594"/>
      <c r="CP889" s="1594"/>
      <c r="CQ889" s="1594"/>
      <c r="CR889" s="1594"/>
      <c r="CS889" s="1594"/>
      <c r="CT889" s="1594"/>
      <c r="CU889" s="1594"/>
      <c r="CV889" s="1594"/>
      <c r="CW889" s="1594"/>
      <c r="CX889" s="1594"/>
      <c r="CY889" s="1594"/>
      <c r="CZ889" s="1594"/>
      <c r="DA889" s="1594"/>
      <c r="DB889" s="1594"/>
      <c r="DC889" s="1594"/>
      <c r="DD889" s="1594"/>
      <c r="DE889" s="1594"/>
      <c r="DF889" s="1594"/>
      <c r="DG889" s="1594"/>
      <c r="DH889" s="1594"/>
      <c r="DI889" s="1594"/>
      <c r="DJ889" s="1594"/>
      <c r="DK889" s="1594"/>
      <c r="DL889" s="1594"/>
      <c r="DM889" s="1594"/>
      <c r="DN889" s="1594"/>
      <c r="DO889" s="1594"/>
      <c r="DP889" s="1594"/>
      <c r="DQ889" s="1594"/>
      <c r="DR889" s="1594"/>
      <c r="DS889" s="1594"/>
      <c r="DT889" s="1594"/>
      <c r="DU889" s="1594"/>
      <c r="DV889" s="1594"/>
      <c r="DW889" s="1594"/>
      <c r="DX889" s="1594"/>
      <c r="DY889" s="1594"/>
      <c r="DZ889" s="1594"/>
      <c r="EA889" s="1594"/>
      <c r="EB889" s="1594"/>
      <c r="EC889" s="1594"/>
      <c r="ED889" s="1594"/>
      <c r="EE889" s="1594"/>
      <c r="EF889" s="1594"/>
      <c r="EG889" s="1594"/>
      <c r="EH889" s="1594"/>
      <c r="EI889" s="1594"/>
      <c r="EJ889" s="1594"/>
      <c r="EK889" s="1594"/>
      <c r="EL889" s="1594"/>
      <c r="EM889" s="1594"/>
      <c r="EN889" s="1594"/>
      <c r="EO889" s="1594"/>
      <c r="EP889" s="1594"/>
      <c r="EQ889" s="1594"/>
      <c r="ER889" s="1594"/>
      <c r="ES889" s="1594"/>
    </row>
    <row r="890" spans="1:149" s="1595" customFormat="1" ht="12.5">
      <c r="A890" s="1644" t="str">
        <f t="shared" si="489"/>
        <v>Organisation</v>
      </c>
      <c r="B890" s="1758"/>
      <c r="C890" s="1671"/>
      <c r="D890" s="1655"/>
      <c r="E890" s="1770"/>
      <c r="F890" s="1592"/>
      <c r="G890" s="1714">
        <f t="shared" si="490"/>
        <v>0</v>
      </c>
      <c r="H890" s="1645"/>
      <c r="I890" s="1714">
        <f t="shared" si="491"/>
        <v>0</v>
      </c>
      <c r="J890" s="1656"/>
      <c r="K890" s="1656"/>
      <c r="L890" s="1592"/>
      <c r="M890" s="1597"/>
      <c r="N890" s="1662"/>
      <c r="O890" s="1646"/>
      <c r="P890" s="1647"/>
      <c r="Q890" s="1647"/>
      <c r="R890" s="1648"/>
      <c r="S890" s="1603"/>
      <c r="T890" s="1649"/>
      <c r="U890" s="1649"/>
      <c r="V890" s="1649"/>
      <c r="W890" s="1649"/>
      <c r="X890" s="1649"/>
      <c r="Y890" s="1649"/>
      <c r="Z890" s="1649"/>
      <c r="AA890" s="1649"/>
      <c r="AB890" s="1649"/>
      <c r="AC890" s="1649"/>
      <c r="AD890" s="1649"/>
      <c r="AE890" s="1649"/>
      <c r="AF890" s="1610">
        <f t="shared" si="470"/>
        <v>0</v>
      </c>
      <c r="AG890" s="1649"/>
      <c r="AH890" s="1649"/>
      <c r="AI890" s="1649"/>
      <c r="AJ890" s="1649"/>
      <c r="AK890" s="1649"/>
      <c r="AL890" s="1649"/>
      <c r="AM890" s="1649"/>
      <c r="AN890" s="1649"/>
      <c r="AO890" s="1649"/>
      <c r="AP890" s="1649"/>
      <c r="AQ890" s="1649"/>
      <c r="AR890" s="1709"/>
      <c r="AS890" s="1779">
        <f t="shared" si="471"/>
        <v>0</v>
      </c>
      <c r="AT890" s="1711">
        <f t="shared" si="492"/>
        <v>0</v>
      </c>
      <c r="AU890" s="1611">
        <f t="shared" si="472"/>
        <v>0</v>
      </c>
      <c r="AV890" s="1611">
        <f t="shared" si="473"/>
        <v>0</v>
      </c>
      <c r="AW890" s="1611">
        <f t="shared" si="474"/>
        <v>0</v>
      </c>
      <c r="AX890" s="1611">
        <f t="shared" si="475"/>
        <v>0</v>
      </c>
      <c r="AY890" s="1611">
        <f t="shared" si="476"/>
        <v>0</v>
      </c>
      <c r="AZ890" s="1611">
        <f t="shared" si="477"/>
        <v>0</v>
      </c>
      <c r="BA890" s="1611">
        <f t="shared" si="478"/>
        <v>0</v>
      </c>
      <c r="BB890" s="1611">
        <f t="shared" si="479"/>
        <v>0</v>
      </c>
      <c r="BC890" s="1611">
        <f t="shared" si="480"/>
        <v>0</v>
      </c>
      <c r="BD890" s="1611">
        <f t="shared" si="481"/>
        <v>0</v>
      </c>
      <c r="BE890" s="1611">
        <f t="shared" si="482"/>
        <v>0</v>
      </c>
      <c r="BF890" s="1611">
        <f t="shared" si="483"/>
        <v>0</v>
      </c>
      <c r="BG890" s="1611">
        <f t="shared" si="493"/>
        <v>0</v>
      </c>
      <c r="BH890" s="1611" t="str">
        <f t="shared" si="494"/>
        <v/>
      </c>
      <c r="BI890" s="1611" t="str">
        <f t="shared" si="495"/>
        <v/>
      </c>
      <c r="BJ890" s="1611" t="str">
        <f t="shared" si="484"/>
        <v/>
      </c>
      <c r="BK890" s="1611" t="str">
        <f t="shared" si="485"/>
        <v/>
      </c>
      <c r="BL890" s="1611" t="str">
        <f t="shared" ca="1" si="486"/>
        <v/>
      </c>
      <c r="BM890" s="1611" t="str">
        <f t="shared" si="496"/>
        <v/>
      </c>
      <c r="BN890" s="1611" t="str">
        <f t="shared" si="487"/>
        <v/>
      </c>
      <c r="BO890" s="1611" t="str">
        <f t="shared" si="488"/>
        <v/>
      </c>
      <c r="BP890" s="1611" t="str">
        <f t="shared" si="497"/>
        <v/>
      </c>
      <c r="BQ890" s="1611" t="str">
        <f t="shared" si="498"/>
        <v/>
      </c>
      <c r="BR890" s="1611" t="str">
        <f t="shared" si="499"/>
        <v/>
      </c>
      <c r="BS890" s="1611" t="str">
        <f t="shared" si="500"/>
        <v/>
      </c>
      <c r="BT890" s="1611" t="str">
        <f t="shared" si="501"/>
        <v/>
      </c>
      <c r="BU890" s="1731">
        <f t="shared" ca="1" si="502"/>
        <v>0</v>
      </c>
      <c r="BV890" s="1594"/>
      <c r="BW890" s="1594"/>
      <c r="BX890" s="1594"/>
      <c r="BY890" s="1594"/>
      <c r="BZ890" s="1594"/>
      <c r="CA890" s="1594"/>
      <c r="CB890" s="1594"/>
      <c r="CC890" s="1594"/>
      <c r="CD890" s="1594"/>
      <c r="CE890" s="1594"/>
      <c r="CF890" s="1594"/>
      <c r="CG890" s="1594"/>
      <c r="CH890" s="1594"/>
      <c r="CI890" s="1594"/>
      <c r="CJ890" s="1594"/>
      <c r="CK890" s="1594"/>
      <c r="CL890" s="1594"/>
      <c r="CM890" s="1594"/>
      <c r="CN890" s="1594"/>
      <c r="CO890" s="1594"/>
      <c r="CP890" s="1594"/>
      <c r="CQ890" s="1594"/>
      <c r="CR890" s="1594"/>
      <c r="CS890" s="1594"/>
      <c r="CT890" s="1594"/>
      <c r="CU890" s="1594"/>
      <c r="CV890" s="1594"/>
      <c r="CW890" s="1594"/>
      <c r="CX890" s="1594"/>
      <c r="CY890" s="1594"/>
      <c r="CZ890" s="1594"/>
      <c r="DA890" s="1594"/>
      <c r="DB890" s="1594"/>
      <c r="DC890" s="1594"/>
      <c r="DD890" s="1594"/>
      <c r="DE890" s="1594"/>
      <c r="DF890" s="1594"/>
      <c r="DG890" s="1594"/>
      <c r="DH890" s="1594"/>
      <c r="DI890" s="1594"/>
      <c r="DJ890" s="1594"/>
      <c r="DK890" s="1594"/>
      <c r="DL890" s="1594"/>
      <c r="DM890" s="1594"/>
      <c r="DN890" s="1594"/>
      <c r="DO890" s="1594"/>
      <c r="DP890" s="1594"/>
      <c r="DQ890" s="1594"/>
      <c r="DR890" s="1594"/>
      <c r="DS890" s="1594"/>
      <c r="DT890" s="1594"/>
      <c r="DU890" s="1594"/>
      <c r="DV890" s="1594"/>
      <c r="DW890" s="1594"/>
      <c r="DX890" s="1594"/>
      <c r="DY890" s="1594"/>
      <c r="DZ890" s="1594"/>
      <c r="EA890" s="1594"/>
      <c r="EB890" s="1594"/>
      <c r="EC890" s="1594"/>
      <c r="ED890" s="1594"/>
      <c r="EE890" s="1594"/>
      <c r="EF890" s="1594"/>
      <c r="EG890" s="1594"/>
      <c r="EH890" s="1594"/>
      <c r="EI890" s="1594"/>
      <c r="EJ890" s="1594"/>
      <c r="EK890" s="1594"/>
      <c r="EL890" s="1594"/>
      <c r="EM890" s="1594"/>
      <c r="EN890" s="1594"/>
      <c r="EO890" s="1594"/>
      <c r="EP890" s="1594"/>
      <c r="EQ890" s="1594"/>
      <c r="ER890" s="1594"/>
      <c r="ES890" s="1594"/>
    </row>
    <row r="891" spans="1:149" s="1595" customFormat="1" ht="12.5">
      <c r="A891" s="1644" t="str">
        <f t="shared" si="489"/>
        <v>Organisation</v>
      </c>
      <c r="B891" s="1758"/>
      <c r="C891" s="1671"/>
      <c r="D891" s="1655"/>
      <c r="E891" s="1770"/>
      <c r="F891" s="1592"/>
      <c r="G891" s="1714">
        <f t="shared" si="490"/>
        <v>0</v>
      </c>
      <c r="H891" s="1645"/>
      <c r="I891" s="1714">
        <f t="shared" si="491"/>
        <v>0</v>
      </c>
      <c r="J891" s="1656"/>
      <c r="K891" s="1656"/>
      <c r="L891" s="1592"/>
      <c r="M891" s="1597"/>
      <c r="N891" s="1662"/>
      <c r="O891" s="1646"/>
      <c r="P891" s="1647"/>
      <c r="Q891" s="1647"/>
      <c r="R891" s="1648"/>
      <c r="S891" s="1603"/>
      <c r="T891" s="1649"/>
      <c r="U891" s="1649"/>
      <c r="V891" s="1649"/>
      <c r="W891" s="1649"/>
      <c r="X891" s="1649"/>
      <c r="Y891" s="1649"/>
      <c r="Z891" s="1649"/>
      <c r="AA891" s="1649"/>
      <c r="AB891" s="1649"/>
      <c r="AC891" s="1649"/>
      <c r="AD891" s="1649"/>
      <c r="AE891" s="1649"/>
      <c r="AF891" s="1610">
        <f t="shared" si="470"/>
        <v>0</v>
      </c>
      <c r="AG891" s="1649"/>
      <c r="AH891" s="1649"/>
      <c r="AI891" s="1649"/>
      <c r="AJ891" s="1649"/>
      <c r="AK891" s="1649"/>
      <c r="AL891" s="1649"/>
      <c r="AM891" s="1649"/>
      <c r="AN891" s="1649"/>
      <c r="AO891" s="1649"/>
      <c r="AP891" s="1649"/>
      <c r="AQ891" s="1649"/>
      <c r="AR891" s="1709"/>
      <c r="AS891" s="1779">
        <f t="shared" si="471"/>
        <v>0</v>
      </c>
      <c r="AT891" s="1711">
        <f t="shared" si="492"/>
        <v>0</v>
      </c>
      <c r="AU891" s="1611">
        <f t="shared" si="472"/>
        <v>0</v>
      </c>
      <c r="AV891" s="1611">
        <f t="shared" si="473"/>
        <v>0</v>
      </c>
      <c r="AW891" s="1611">
        <f t="shared" si="474"/>
        <v>0</v>
      </c>
      <c r="AX891" s="1611">
        <f t="shared" si="475"/>
        <v>0</v>
      </c>
      <c r="AY891" s="1611">
        <f t="shared" si="476"/>
        <v>0</v>
      </c>
      <c r="AZ891" s="1611">
        <f t="shared" si="477"/>
        <v>0</v>
      </c>
      <c r="BA891" s="1611">
        <f t="shared" si="478"/>
        <v>0</v>
      </c>
      <c r="BB891" s="1611">
        <f t="shared" si="479"/>
        <v>0</v>
      </c>
      <c r="BC891" s="1611">
        <f t="shared" si="480"/>
        <v>0</v>
      </c>
      <c r="BD891" s="1611">
        <f t="shared" si="481"/>
        <v>0</v>
      </c>
      <c r="BE891" s="1611">
        <f t="shared" si="482"/>
        <v>0</v>
      </c>
      <c r="BF891" s="1611">
        <f t="shared" si="483"/>
        <v>0</v>
      </c>
      <c r="BG891" s="1611">
        <f t="shared" si="493"/>
        <v>0</v>
      </c>
      <c r="BH891" s="1611" t="str">
        <f t="shared" si="494"/>
        <v/>
      </c>
      <c r="BI891" s="1611" t="str">
        <f t="shared" si="495"/>
        <v/>
      </c>
      <c r="BJ891" s="1611" t="str">
        <f t="shared" si="484"/>
        <v/>
      </c>
      <c r="BK891" s="1611" t="str">
        <f t="shared" si="485"/>
        <v/>
      </c>
      <c r="BL891" s="1611" t="str">
        <f t="shared" ca="1" si="486"/>
        <v/>
      </c>
      <c r="BM891" s="1611" t="str">
        <f t="shared" si="496"/>
        <v/>
      </c>
      <c r="BN891" s="1611" t="str">
        <f t="shared" si="487"/>
        <v/>
      </c>
      <c r="BO891" s="1611" t="str">
        <f t="shared" si="488"/>
        <v/>
      </c>
      <c r="BP891" s="1611" t="str">
        <f t="shared" si="497"/>
        <v/>
      </c>
      <c r="BQ891" s="1611" t="str">
        <f t="shared" si="498"/>
        <v/>
      </c>
      <c r="BR891" s="1611" t="str">
        <f t="shared" si="499"/>
        <v/>
      </c>
      <c r="BS891" s="1611" t="str">
        <f t="shared" si="500"/>
        <v/>
      </c>
      <c r="BT891" s="1611" t="str">
        <f t="shared" si="501"/>
        <v/>
      </c>
      <c r="BU891" s="1731">
        <f t="shared" ca="1" si="502"/>
        <v>0</v>
      </c>
      <c r="BV891" s="1594"/>
      <c r="BW891" s="1594"/>
      <c r="BX891" s="1594"/>
      <c r="BY891" s="1594"/>
      <c r="BZ891" s="1594"/>
      <c r="CA891" s="1594"/>
      <c r="CB891" s="1594"/>
      <c r="CC891" s="1594"/>
      <c r="CD891" s="1594"/>
      <c r="CE891" s="1594"/>
      <c r="CF891" s="1594"/>
      <c r="CG891" s="1594"/>
      <c r="CH891" s="1594"/>
      <c r="CI891" s="1594"/>
      <c r="CJ891" s="1594"/>
      <c r="CK891" s="1594"/>
      <c r="CL891" s="1594"/>
      <c r="CM891" s="1594"/>
      <c r="CN891" s="1594"/>
      <c r="CO891" s="1594"/>
      <c r="CP891" s="1594"/>
      <c r="CQ891" s="1594"/>
      <c r="CR891" s="1594"/>
      <c r="CS891" s="1594"/>
      <c r="CT891" s="1594"/>
      <c r="CU891" s="1594"/>
      <c r="CV891" s="1594"/>
      <c r="CW891" s="1594"/>
      <c r="CX891" s="1594"/>
      <c r="CY891" s="1594"/>
      <c r="CZ891" s="1594"/>
      <c r="DA891" s="1594"/>
      <c r="DB891" s="1594"/>
      <c r="DC891" s="1594"/>
      <c r="DD891" s="1594"/>
      <c r="DE891" s="1594"/>
      <c r="DF891" s="1594"/>
      <c r="DG891" s="1594"/>
      <c r="DH891" s="1594"/>
      <c r="DI891" s="1594"/>
      <c r="DJ891" s="1594"/>
      <c r="DK891" s="1594"/>
      <c r="DL891" s="1594"/>
      <c r="DM891" s="1594"/>
      <c r="DN891" s="1594"/>
      <c r="DO891" s="1594"/>
      <c r="DP891" s="1594"/>
      <c r="DQ891" s="1594"/>
      <c r="DR891" s="1594"/>
      <c r="DS891" s="1594"/>
      <c r="DT891" s="1594"/>
      <c r="DU891" s="1594"/>
      <c r="DV891" s="1594"/>
      <c r="DW891" s="1594"/>
      <c r="DX891" s="1594"/>
      <c r="DY891" s="1594"/>
      <c r="DZ891" s="1594"/>
      <c r="EA891" s="1594"/>
      <c r="EB891" s="1594"/>
      <c r="EC891" s="1594"/>
      <c r="ED891" s="1594"/>
      <c r="EE891" s="1594"/>
      <c r="EF891" s="1594"/>
      <c r="EG891" s="1594"/>
      <c r="EH891" s="1594"/>
      <c r="EI891" s="1594"/>
      <c r="EJ891" s="1594"/>
      <c r="EK891" s="1594"/>
      <c r="EL891" s="1594"/>
      <c r="EM891" s="1594"/>
      <c r="EN891" s="1594"/>
      <c r="EO891" s="1594"/>
      <c r="EP891" s="1594"/>
      <c r="EQ891" s="1594"/>
      <c r="ER891" s="1594"/>
      <c r="ES891" s="1594"/>
    </row>
    <row r="892" spans="1:149" s="1595" customFormat="1" ht="12.5">
      <c r="A892" s="1644" t="str">
        <f t="shared" si="489"/>
        <v>Organisation</v>
      </c>
      <c r="B892" s="1758"/>
      <c r="C892" s="1671"/>
      <c r="D892" s="1655"/>
      <c r="E892" s="1770"/>
      <c r="F892" s="1592"/>
      <c r="G892" s="1714">
        <f t="shared" si="490"/>
        <v>0</v>
      </c>
      <c r="H892" s="1645"/>
      <c r="I892" s="1714">
        <f t="shared" si="491"/>
        <v>0</v>
      </c>
      <c r="J892" s="1656"/>
      <c r="K892" s="1656"/>
      <c r="L892" s="1592"/>
      <c r="M892" s="1597"/>
      <c r="N892" s="1662"/>
      <c r="O892" s="1646"/>
      <c r="P892" s="1647"/>
      <c r="Q892" s="1647"/>
      <c r="R892" s="1648"/>
      <c r="S892" s="1603"/>
      <c r="T892" s="1649"/>
      <c r="U892" s="1649"/>
      <c r="V892" s="1649"/>
      <c r="W892" s="1649"/>
      <c r="X892" s="1649"/>
      <c r="Y892" s="1649"/>
      <c r="Z892" s="1649"/>
      <c r="AA892" s="1649"/>
      <c r="AB892" s="1649"/>
      <c r="AC892" s="1649"/>
      <c r="AD892" s="1649"/>
      <c r="AE892" s="1649"/>
      <c r="AF892" s="1610">
        <f t="shared" si="470"/>
        <v>0</v>
      </c>
      <c r="AG892" s="1649"/>
      <c r="AH892" s="1649"/>
      <c r="AI892" s="1649"/>
      <c r="AJ892" s="1649"/>
      <c r="AK892" s="1649"/>
      <c r="AL892" s="1649"/>
      <c r="AM892" s="1649"/>
      <c r="AN892" s="1649"/>
      <c r="AO892" s="1649"/>
      <c r="AP892" s="1649"/>
      <c r="AQ892" s="1649"/>
      <c r="AR892" s="1709"/>
      <c r="AS892" s="1779">
        <f t="shared" si="471"/>
        <v>0</v>
      </c>
      <c r="AT892" s="1711">
        <f t="shared" si="492"/>
        <v>0</v>
      </c>
      <c r="AU892" s="1611">
        <f t="shared" si="472"/>
        <v>0</v>
      </c>
      <c r="AV892" s="1611">
        <f t="shared" si="473"/>
        <v>0</v>
      </c>
      <c r="AW892" s="1611">
        <f t="shared" si="474"/>
        <v>0</v>
      </c>
      <c r="AX892" s="1611">
        <f t="shared" si="475"/>
        <v>0</v>
      </c>
      <c r="AY892" s="1611">
        <f t="shared" si="476"/>
        <v>0</v>
      </c>
      <c r="AZ892" s="1611">
        <f t="shared" si="477"/>
        <v>0</v>
      </c>
      <c r="BA892" s="1611">
        <f t="shared" si="478"/>
        <v>0</v>
      </c>
      <c r="BB892" s="1611">
        <f t="shared" si="479"/>
        <v>0</v>
      </c>
      <c r="BC892" s="1611">
        <f t="shared" si="480"/>
        <v>0</v>
      </c>
      <c r="BD892" s="1611">
        <f t="shared" si="481"/>
        <v>0</v>
      </c>
      <c r="BE892" s="1611">
        <f t="shared" si="482"/>
        <v>0</v>
      </c>
      <c r="BF892" s="1611">
        <f t="shared" si="483"/>
        <v>0</v>
      </c>
      <c r="BG892" s="1611">
        <f t="shared" si="493"/>
        <v>0</v>
      </c>
      <c r="BH892" s="1611" t="str">
        <f t="shared" si="494"/>
        <v/>
      </c>
      <c r="BI892" s="1611" t="str">
        <f t="shared" si="495"/>
        <v/>
      </c>
      <c r="BJ892" s="1611" t="str">
        <f t="shared" si="484"/>
        <v/>
      </c>
      <c r="BK892" s="1611" t="str">
        <f t="shared" si="485"/>
        <v/>
      </c>
      <c r="BL892" s="1611" t="str">
        <f t="shared" ca="1" si="486"/>
        <v/>
      </c>
      <c r="BM892" s="1611" t="str">
        <f t="shared" si="496"/>
        <v/>
      </c>
      <c r="BN892" s="1611" t="str">
        <f t="shared" si="487"/>
        <v/>
      </c>
      <c r="BO892" s="1611" t="str">
        <f t="shared" si="488"/>
        <v/>
      </c>
      <c r="BP892" s="1611" t="str">
        <f t="shared" si="497"/>
        <v/>
      </c>
      <c r="BQ892" s="1611" t="str">
        <f t="shared" si="498"/>
        <v/>
      </c>
      <c r="BR892" s="1611" t="str">
        <f t="shared" si="499"/>
        <v/>
      </c>
      <c r="BS892" s="1611" t="str">
        <f t="shared" si="500"/>
        <v/>
      </c>
      <c r="BT892" s="1611" t="str">
        <f t="shared" si="501"/>
        <v/>
      </c>
      <c r="BU892" s="1731">
        <f t="shared" ca="1" si="502"/>
        <v>0</v>
      </c>
      <c r="BV892" s="1594"/>
      <c r="BW892" s="1594"/>
      <c r="BX892" s="1594"/>
      <c r="BY892" s="1594"/>
      <c r="BZ892" s="1594"/>
      <c r="CA892" s="1594"/>
      <c r="CB892" s="1594"/>
      <c r="CC892" s="1594"/>
      <c r="CD892" s="1594"/>
      <c r="CE892" s="1594"/>
      <c r="CF892" s="1594"/>
      <c r="CG892" s="1594"/>
      <c r="CH892" s="1594"/>
      <c r="CI892" s="1594"/>
      <c r="CJ892" s="1594"/>
      <c r="CK892" s="1594"/>
      <c r="CL892" s="1594"/>
      <c r="CM892" s="1594"/>
      <c r="CN892" s="1594"/>
      <c r="CO892" s="1594"/>
      <c r="CP892" s="1594"/>
      <c r="CQ892" s="1594"/>
      <c r="CR892" s="1594"/>
      <c r="CS892" s="1594"/>
      <c r="CT892" s="1594"/>
      <c r="CU892" s="1594"/>
      <c r="CV892" s="1594"/>
      <c r="CW892" s="1594"/>
      <c r="CX892" s="1594"/>
      <c r="CY892" s="1594"/>
      <c r="CZ892" s="1594"/>
      <c r="DA892" s="1594"/>
      <c r="DB892" s="1594"/>
      <c r="DC892" s="1594"/>
      <c r="DD892" s="1594"/>
      <c r="DE892" s="1594"/>
      <c r="DF892" s="1594"/>
      <c r="DG892" s="1594"/>
      <c r="DH892" s="1594"/>
      <c r="DI892" s="1594"/>
      <c r="DJ892" s="1594"/>
      <c r="DK892" s="1594"/>
      <c r="DL892" s="1594"/>
      <c r="DM892" s="1594"/>
      <c r="DN892" s="1594"/>
      <c r="DO892" s="1594"/>
      <c r="DP892" s="1594"/>
      <c r="DQ892" s="1594"/>
      <c r="DR892" s="1594"/>
      <c r="DS892" s="1594"/>
      <c r="DT892" s="1594"/>
      <c r="DU892" s="1594"/>
      <c r="DV892" s="1594"/>
      <c r="DW892" s="1594"/>
      <c r="DX892" s="1594"/>
      <c r="DY892" s="1594"/>
      <c r="DZ892" s="1594"/>
      <c r="EA892" s="1594"/>
      <c r="EB892" s="1594"/>
      <c r="EC892" s="1594"/>
      <c r="ED892" s="1594"/>
      <c r="EE892" s="1594"/>
      <c r="EF892" s="1594"/>
      <c r="EG892" s="1594"/>
      <c r="EH892" s="1594"/>
      <c r="EI892" s="1594"/>
      <c r="EJ892" s="1594"/>
      <c r="EK892" s="1594"/>
      <c r="EL892" s="1594"/>
      <c r="EM892" s="1594"/>
      <c r="EN892" s="1594"/>
      <c r="EO892" s="1594"/>
      <c r="EP892" s="1594"/>
      <c r="EQ892" s="1594"/>
      <c r="ER892" s="1594"/>
      <c r="ES892" s="1594"/>
    </row>
    <row r="893" spans="1:149" s="1595" customFormat="1" ht="12.5">
      <c r="A893" s="1644" t="str">
        <f t="shared" si="489"/>
        <v>Organisation</v>
      </c>
      <c r="B893" s="1758"/>
      <c r="C893" s="1671"/>
      <c r="D893" s="1655"/>
      <c r="E893" s="1770"/>
      <c r="F893" s="1592"/>
      <c r="G893" s="1714">
        <f t="shared" si="490"/>
        <v>0</v>
      </c>
      <c r="H893" s="1645"/>
      <c r="I893" s="1714">
        <f t="shared" si="491"/>
        <v>0</v>
      </c>
      <c r="J893" s="1656"/>
      <c r="K893" s="1656"/>
      <c r="L893" s="1592"/>
      <c r="M893" s="1597"/>
      <c r="N893" s="1662"/>
      <c r="O893" s="1646"/>
      <c r="P893" s="1647"/>
      <c r="Q893" s="1647"/>
      <c r="R893" s="1648"/>
      <c r="S893" s="1603"/>
      <c r="T893" s="1649"/>
      <c r="U893" s="1649"/>
      <c r="V893" s="1649"/>
      <c r="W893" s="1649"/>
      <c r="X893" s="1649"/>
      <c r="Y893" s="1649"/>
      <c r="Z893" s="1649"/>
      <c r="AA893" s="1649"/>
      <c r="AB893" s="1649"/>
      <c r="AC893" s="1649"/>
      <c r="AD893" s="1649"/>
      <c r="AE893" s="1649"/>
      <c r="AF893" s="1610">
        <f t="shared" si="470"/>
        <v>0</v>
      </c>
      <c r="AG893" s="1649"/>
      <c r="AH893" s="1649"/>
      <c r="AI893" s="1649"/>
      <c r="AJ893" s="1649"/>
      <c r="AK893" s="1649"/>
      <c r="AL893" s="1649"/>
      <c r="AM893" s="1649"/>
      <c r="AN893" s="1649"/>
      <c r="AO893" s="1649"/>
      <c r="AP893" s="1649"/>
      <c r="AQ893" s="1649"/>
      <c r="AR893" s="1709"/>
      <c r="AS893" s="1779">
        <f t="shared" si="471"/>
        <v>0</v>
      </c>
      <c r="AT893" s="1711">
        <f t="shared" si="492"/>
        <v>0</v>
      </c>
      <c r="AU893" s="1611">
        <f t="shared" si="472"/>
        <v>0</v>
      </c>
      <c r="AV893" s="1611">
        <f t="shared" si="473"/>
        <v>0</v>
      </c>
      <c r="AW893" s="1611">
        <f t="shared" si="474"/>
        <v>0</v>
      </c>
      <c r="AX893" s="1611">
        <f t="shared" si="475"/>
        <v>0</v>
      </c>
      <c r="AY893" s="1611">
        <f t="shared" si="476"/>
        <v>0</v>
      </c>
      <c r="AZ893" s="1611">
        <f t="shared" si="477"/>
        <v>0</v>
      </c>
      <c r="BA893" s="1611">
        <f t="shared" si="478"/>
        <v>0</v>
      </c>
      <c r="BB893" s="1611">
        <f t="shared" si="479"/>
        <v>0</v>
      </c>
      <c r="BC893" s="1611">
        <f t="shared" si="480"/>
        <v>0</v>
      </c>
      <c r="BD893" s="1611">
        <f t="shared" si="481"/>
        <v>0</v>
      </c>
      <c r="BE893" s="1611">
        <f t="shared" si="482"/>
        <v>0</v>
      </c>
      <c r="BF893" s="1611">
        <f t="shared" si="483"/>
        <v>0</v>
      </c>
      <c r="BG893" s="1611">
        <f t="shared" si="493"/>
        <v>0</v>
      </c>
      <c r="BH893" s="1611" t="str">
        <f t="shared" si="494"/>
        <v/>
      </c>
      <c r="BI893" s="1611" t="str">
        <f t="shared" si="495"/>
        <v/>
      </c>
      <c r="BJ893" s="1611" t="str">
        <f t="shared" si="484"/>
        <v/>
      </c>
      <c r="BK893" s="1611" t="str">
        <f t="shared" si="485"/>
        <v/>
      </c>
      <c r="BL893" s="1611" t="str">
        <f t="shared" ca="1" si="486"/>
        <v/>
      </c>
      <c r="BM893" s="1611" t="str">
        <f t="shared" si="496"/>
        <v/>
      </c>
      <c r="BN893" s="1611" t="str">
        <f t="shared" si="487"/>
        <v/>
      </c>
      <c r="BO893" s="1611" t="str">
        <f t="shared" si="488"/>
        <v/>
      </c>
      <c r="BP893" s="1611" t="str">
        <f t="shared" si="497"/>
        <v/>
      </c>
      <c r="BQ893" s="1611" t="str">
        <f t="shared" si="498"/>
        <v/>
      </c>
      <c r="BR893" s="1611" t="str">
        <f t="shared" si="499"/>
        <v/>
      </c>
      <c r="BS893" s="1611" t="str">
        <f t="shared" si="500"/>
        <v/>
      </c>
      <c r="BT893" s="1611" t="str">
        <f t="shared" si="501"/>
        <v/>
      </c>
      <c r="BU893" s="1731">
        <f t="shared" ca="1" si="502"/>
        <v>0</v>
      </c>
      <c r="BV893" s="1594"/>
      <c r="BW893" s="1594"/>
      <c r="BX893" s="1594"/>
      <c r="BY893" s="1594"/>
      <c r="BZ893" s="1594"/>
      <c r="CA893" s="1594"/>
      <c r="CB893" s="1594"/>
      <c r="CC893" s="1594"/>
      <c r="CD893" s="1594"/>
      <c r="CE893" s="1594"/>
      <c r="CF893" s="1594"/>
      <c r="CG893" s="1594"/>
      <c r="CH893" s="1594"/>
      <c r="CI893" s="1594"/>
      <c r="CJ893" s="1594"/>
      <c r="CK893" s="1594"/>
      <c r="CL893" s="1594"/>
      <c r="CM893" s="1594"/>
      <c r="CN893" s="1594"/>
      <c r="CO893" s="1594"/>
      <c r="CP893" s="1594"/>
      <c r="CQ893" s="1594"/>
      <c r="CR893" s="1594"/>
      <c r="CS893" s="1594"/>
      <c r="CT893" s="1594"/>
      <c r="CU893" s="1594"/>
      <c r="CV893" s="1594"/>
      <c r="CW893" s="1594"/>
      <c r="CX893" s="1594"/>
      <c r="CY893" s="1594"/>
      <c r="CZ893" s="1594"/>
      <c r="DA893" s="1594"/>
      <c r="DB893" s="1594"/>
      <c r="DC893" s="1594"/>
      <c r="DD893" s="1594"/>
      <c r="DE893" s="1594"/>
      <c r="DF893" s="1594"/>
      <c r="DG893" s="1594"/>
      <c r="DH893" s="1594"/>
      <c r="DI893" s="1594"/>
      <c r="DJ893" s="1594"/>
      <c r="DK893" s="1594"/>
      <c r="DL893" s="1594"/>
      <c r="DM893" s="1594"/>
      <c r="DN893" s="1594"/>
      <c r="DO893" s="1594"/>
      <c r="DP893" s="1594"/>
      <c r="DQ893" s="1594"/>
      <c r="DR893" s="1594"/>
      <c r="DS893" s="1594"/>
      <c r="DT893" s="1594"/>
      <c r="DU893" s="1594"/>
      <c r="DV893" s="1594"/>
      <c r="DW893" s="1594"/>
      <c r="DX893" s="1594"/>
      <c r="DY893" s="1594"/>
      <c r="DZ893" s="1594"/>
      <c r="EA893" s="1594"/>
      <c r="EB893" s="1594"/>
      <c r="EC893" s="1594"/>
      <c r="ED893" s="1594"/>
      <c r="EE893" s="1594"/>
      <c r="EF893" s="1594"/>
      <c r="EG893" s="1594"/>
      <c r="EH893" s="1594"/>
      <c r="EI893" s="1594"/>
      <c r="EJ893" s="1594"/>
      <c r="EK893" s="1594"/>
      <c r="EL893" s="1594"/>
      <c r="EM893" s="1594"/>
      <c r="EN893" s="1594"/>
      <c r="EO893" s="1594"/>
      <c r="EP893" s="1594"/>
      <c r="EQ893" s="1594"/>
      <c r="ER893" s="1594"/>
      <c r="ES893" s="1594"/>
    </row>
    <row r="894" spans="1:149" s="1595" customFormat="1" ht="12.5">
      <c r="A894" s="1644" t="str">
        <f t="shared" si="489"/>
        <v>Organisation</v>
      </c>
      <c r="B894" s="1758"/>
      <c r="C894" s="1671"/>
      <c r="D894" s="1655"/>
      <c r="E894" s="1770"/>
      <c r="F894" s="1592"/>
      <c r="G894" s="1714">
        <f t="shared" si="490"/>
        <v>0</v>
      </c>
      <c r="H894" s="1645"/>
      <c r="I894" s="1714">
        <f t="shared" si="491"/>
        <v>0</v>
      </c>
      <c r="J894" s="1656"/>
      <c r="K894" s="1656"/>
      <c r="L894" s="1592"/>
      <c r="M894" s="1597"/>
      <c r="N894" s="1593"/>
      <c r="O894" s="1646"/>
      <c r="P894" s="1647"/>
      <c r="Q894" s="1647"/>
      <c r="R894" s="1648"/>
      <c r="S894" s="1603"/>
      <c r="T894" s="1649"/>
      <c r="U894" s="1649"/>
      <c r="V894" s="1649"/>
      <c r="W894" s="1649"/>
      <c r="X894" s="1649"/>
      <c r="Y894" s="1649"/>
      <c r="Z894" s="1649"/>
      <c r="AA894" s="1649"/>
      <c r="AB894" s="1649"/>
      <c r="AC894" s="1649"/>
      <c r="AD894" s="1649"/>
      <c r="AE894" s="1649"/>
      <c r="AF894" s="1610">
        <f t="shared" si="470"/>
        <v>0</v>
      </c>
      <c r="AG894" s="1649"/>
      <c r="AH894" s="1649"/>
      <c r="AI894" s="1649"/>
      <c r="AJ894" s="1649"/>
      <c r="AK894" s="1649"/>
      <c r="AL894" s="1649"/>
      <c r="AM894" s="1649"/>
      <c r="AN894" s="1649"/>
      <c r="AO894" s="1649"/>
      <c r="AP894" s="1649"/>
      <c r="AQ894" s="1649"/>
      <c r="AR894" s="1709"/>
      <c r="AS894" s="1779">
        <f t="shared" si="471"/>
        <v>0</v>
      </c>
      <c r="AT894" s="1711">
        <f t="shared" si="492"/>
        <v>0</v>
      </c>
      <c r="AU894" s="1611">
        <f t="shared" si="472"/>
        <v>0</v>
      </c>
      <c r="AV894" s="1611">
        <f t="shared" si="473"/>
        <v>0</v>
      </c>
      <c r="AW894" s="1611">
        <f t="shared" si="474"/>
        <v>0</v>
      </c>
      <c r="AX894" s="1611">
        <f t="shared" si="475"/>
        <v>0</v>
      </c>
      <c r="AY894" s="1611">
        <f t="shared" si="476"/>
        <v>0</v>
      </c>
      <c r="AZ894" s="1611">
        <f t="shared" si="477"/>
        <v>0</v>
      </c>
      <c r="BA894" s="1611">
        <f t="shared" si="478"/>
        <v>0</v>
      </c>
      <c r="BB894" s="1611">
        <f t="shared" si="479"/>
        <v>0</v>
      </c>
      <c r="BC894" s="1611">
        <f t="shared" si="480"/>
        <v>0</v>
      </c>
      <c r="BD894" s="1611">
        <f t="shared" si="481"/>
        <v>0</v>
      </c>
      <c r="BE894" s="1611">
        <f t="shared" si="482"/>
        <v>0</v>
      </c>
      <c r="BF894" s="1611">
        <f t="shared" si="483"/>
        <v>0</v>
      </c>
      <c r="BG894" s="1611">
        <f t="shared" si="493"/>
        <v>0</v>
      </c>
      <c r="BH894" s="1611" t="str">
        <f t="shared" si="494"/>
        <v/>
      </c>
      <c r="BI894" s="1611" t="str">
        <f t="shared" si="495"/>
        <v/>
      </c>
      <c r="BJ894" s="1611" t="str">
        <f t="shared" si="484"/>
        <v/>
      </c>
      <c r="BK894" s="1611" t="str">
        <f t="shared" si="485"/>
        <v/>
      </c>
      <c r="BL894" s="1611" t="str">
        <f t="shared" ca="1" si="486"/>
        <v/>
      </c>
      <c r="BM894" s="1611" t="str">
        <f t="shared" si="496"/>
        <v/>
      </c>
      <c r="BN894" s="1611" t="str">
        <f t="shared" si="487"/>
        <v/>
      </c>
      <c r="BO894" s="1611" t="str">
        <f t="shared" si="488"/>
        <v/>
      </c>
      <c r="BP894" s="1611" t="str">
        <f t="shared" si="497"/>
        <v/>
      </c>
      <c r="BQ894" s="1611" t="str">
        <f t="shared" si="498"/>
        <v/>
      </c>
      <c r="BR894" s="1611" t="str">
        <f t="shared" si="499"/>
        <v/>
      </c>
      <c r="BS894" s="1611" t="str">
        <f t="shared" si="500"/>
        <v/>
      </c>
      <c r="BT894" s="1611" t="str">
        <f t="shared" si="501"/>
        <v/>
      </c>
      <c r="BU894" s="1731">
        <f t="shared" ca="1" si="502"/>
        <v>0</v>
      </c>
      <c r="BV894" s="1594"/>
      <c r="BW894" s="1594"/>
      <c r="BX894" s="1594"/>
      <c r="BY894" s="1594"/>
      <c r="BZ894" s="1594"/>
      <c r="CA894" s="1594"/>
      <c r="CB894" s="1594"/>
      <c r="CC894" s="1594"/>
      <c r="CD894" s="1594"/>
      <c r="CE894" s="1594"/>
      <c r="CF894" s="1594"/>
      <c r="CG894" s="1594"/>
      <c r="CH894" s="1594"/>
      <c r="CI894" s="1594"/>
      <c r="CJ894" s="1594"/>
      <c r="CK894" s="1594"/>
      <c r="CL894" s="1594"/>
      <c r="CM894" s="1594"/>
      <c r="CN894" s="1594"/>
      <c r="CO894" s="1594"/>
      <c r="CP894" s="1594"/>
      <c r="CQ894" s="1594"/>
      <c r="CR894" s="1594"/>
      <c r="CS894" s="1594"/>
      <c r="CT894" s="1594"/>
      <c r="CU894" s="1594"/>
      <c r="CV894" s="1594"/>
      <c r="CW894" s="1594"/>
      <c r="CX894" s="1594"/>
      <c r="CY894" s="1594"/>
      <c r="CZ894" s="1594"/>
      <c r="DA894" s="1594"/>
      <c r="DB894" s="1594"/>
      <c r="DC894" s="1594"/>
      <c r="DD894" s="1594"/>
      <c r="DE894" s="1594"/>
      <c r="DF894" s="1594"/>
      <c r="DG894" s="1594"/>
      <c r="DH894" s="1594"/>
      <c r="DI894" s="1594"/>
      <c r="DJ894" s="1594"/>
      <c r="DK894" s="1594"/>
      <c r="DL894" s="1594"/>
      <c r="DM894" s="1594"/>
      <c r="DN894" s="1594"/>
      <c r="DO894" s="1594"/>
      <c r="DP894" s="1594"/>
      <c r="DQ894" s="1594"/>
      <c r="DR894" s="1594"/>
      <c r="DS894" s="1594"/>
      <c r="DT894" s="1594"/>
      <c r="DU894" s="1594"/>
      <c r="DV894" s="1594"/>
      <c r="DW894" s="1594"/>
      <c r="DX894" s="1594"/>
      <c r="DY894" s="1594"/>
      <c r="DZ894" s="1594"/>
      <c r="EA894" s="1594"/>
      <c r="EB894" s="1594"/>
      <c r="EC894" s="1594"/>
      <c r="ED894" s="1594"/>
      <c r="EE894" s="1594"/>
      <c r="EF894" s="1594"/>
      <c r="EG894" s="1594"/>
      <c r="EH894" s="1594"/>
      <c r="EI894" s="1594"/>
      <c r="EJ894" s="1594"/>
      <c r="EK894" s="1594"/>
      <c r="EL894" s="1594"/>
      <c r="EM894" s="1594"/>
      <c r="EN894" s="1594"/>
      <c r="EO894" s="1594"/>
      <c r="EP894" s="1594"/>
      <c r="EQ894" s="1594"/>
      <c r="ER894" s="1594"/>
      <c r="ES894" s="1594"/>
    </row>
    <row r="895" spans="1:149" s="1595" customFormat="1" ht="12.5">
      <c r="A895" s="1644" t="str">
        <f t="shared" si="489"/>
        <v>Organisation</v>
      </c>
      <c r="B895" s="1758"/>
      <c r="C895" s="1671"/>
      <c r="D895" s="1655"/>
      <c r="E895" s="1770"/>
      <c r="F895" s="1592"/>
      <c r="G895" s="1714">
        <f t="shared" si="490"/>
        <v>0</v>
      </c>
      <c r="H895" s="1645"/>
      <c r="I895" s="1714">
        <f t="shared" si="491"/>
        <v>0</v>
      </c>
      <c r="J895" s="1656"/>
      <c r="K895" s="1656"/>
      <c r="L895" s="1592"/>
      <c r="M895" s="1597"/>
      <c r="N895" s="1593"/>
      <c r="O895" s="1646"/>
      <c r="P895" s="1647"/>
      <c r="Q895" s="1647"/>
      <c r="R895" s="1648"/>
      <c r="S895" s="1603"/>
      <c r="T895" s="1649"/>
      <c r="U895" s="1649"/>
      <c r="V895" s="1649"/>
      <c r="W895" s="1649"/>
      <c r="X895" s="1649"/>
      <c r="Y895" s="1649"/>
      <c r="Z895" s="1649"/>
      <c r="AA895" s="1649"/>
      <c r="AB895" s="1649"/>
      <c r="AC895" s="1649"/>
      <c r="AD895" s="1649"/>
      <c r="AE895" s="1649"/>
      <c r="AF895" s="1610">
        <f t="shared" si="470"/>
        <v>0</v>
      </c>
      <c r="AG895" s="1649"/>
      <c r="AH895" s="1649"/>
      <c r="AI895" s="1649"/>
      <c r="AJ895" s="1649"/>
      <c r="AK895" s="1649"/>
      <c r="AL895" s="1649"/>
      <c r="AM895" s="1649"/>
      <c r="AN895" s="1649"/>
      <c r="AO895" s="1649"/>
      <c r="AP895" s="1649"/>
      <c r="AQ895" s="1649"/>
      <c r="AR895" s="1709"/>
      <c r="AS895" s="1779">
        <f t="shared" si="471"/>
        <v>0</v>
      </c>
      <c r="AT895" s="1711">
        <f t="shared" si="492"/>
        <v>0</v>
      </c>
      <c r="AU895" s="1611">
        <f t="shared" si="472"/>
        <v>0</v>
      </c>
      <c r="AV895" s="1611">
        <f t="shared" si="473"/>
        <v>0</v>
      </c>
      <c r="AW895" s="1611">
        <f t="shared" si="474"/>
        <v>0</v>
      </c>
      <c r="AX895" s="1611">
        <f t="shared" si="475"/>
        <v>0</v>
      </c>
      <c r="AY895" s="1611">
        <f t="shared" si="476"/>
        <v>0</v>
      </c>
      <c r="AZ895" s="1611">
        <f t="shared" si="477"/>
        <v>0</v>
      </c>
      <c r="BA895" s="1611">
        <f t="shared" si="478"/>
        <v>0</v>
      </c>
      <c r="BB895" s="1611">
        <f t="shared" si="479"/>
        <v>0</v>
      </c>
      <c r="BC895" s="1611">
        <f t="shared" si="480"/>
        <v>0</v>
      </c>
      <c r="BD895" s="1611">
        <f t="shared" si="481"/>
        <v>0</v>
      </c>
      <c r="BE895" s="1611">
        <f t="shared" si="482"/>
        <v>0</v>
      </c>
      <c r="BF895" s="1611">
        <f t="shared" si="483"/>
        <v>0</v>
      </c>
      <c r="BG895" s="1611">
        <f t="shared" si="493"/>
        <v>0</v>
      </c>
      <c r="BH895" s="1611" t="str">
        <f t="shared" si="494"/>
        <v/>
      </c>
      <c r="BI895" s="1611" t="str">
        <f t="shared" si="495"/>
        <v/>
      </c>
      <c r="BJ895" s="1611" t="str">
        <f t="shared" si="484"/>
        <v/>
      </c>
      <c r="BK895" s="1611" t="str">
        <f t="shared" si="485"/>
        <v/>
      </c>
      <c r="BL895" s="1611" t="str">
        <f t="shared" ca="1" si="486"/>
        <v/>
      </c>
      <c r="BM895" s="1611" t="str">
        <f t="shared" si="496"/>
        <v/>
      </c>
      <c r="BN895" s="1611" t="str">
        <f t="shared" si="487"/>
        <v/>
      </c>
      <c r="BO895" s="1611" t="str">
        <f t="shared" si="488"/>
        <v/>
      </c>
      <c r="BP895" s="1611" t="str">
        <f t="shared" si="497"/>
        <v/>
      </c>
      <c r="BQ895" s="1611" t="str">
        <f t="shared" si="498"/>
        <v/>
      </c>
      <c r="BR895" s="1611" t="str">
        <f t="shared" si="499"/>
        <v/>
      </c>
      <c r="BS895" s="1611" t="str">
        <f t="shared" si="500"/>
        <v/>
      </c>
      <c r="BT895" s="1611" t="str">
        <f t="shared" si="501"/>
        <v/>
      </c>
      <c r="BU895" s="1731">
        <f t="shared" ca="1" si="502"/>
        <v>0</v>
      </c>
      <c r="BV895" s="1594"/>
      <c r="BW895" s="1594"/>
      <c r="BX895" s="1594"/>
      <c r="BY895" s="1594"/>
      <c r="BZ895" s="1594"/>
      <c r="CA895" s="1594"/>
      <c r="CB895" s="1594"/>
      <c r="CC895" s="1594"/>
      <c r="CD895" s="1594"/>
      <c r="CE895" s="1594"/>
      <c r="CF895" s="1594"/>
      <c r="CG895" s="1594"/>
      <c r="CH895" s="1594"/>
      <c r="CI895" s="1594"/>
      <c r="CJ895" s="1594"/>
      <c r="CK895" s="1594"/>
      <c r="CL895" s="1594"/>
      <c r="CM895" s="1594"/>
      <c r="CN895" s="1594"/>
      <c r="CO895" s="1594"/>
      <c r="CP895" s="1594"/>
      <c r="CQ895" s="1594"/>
      <c r="CR895" s="1594"/>
      <c r="CS895" s="1594"/>
      <c r="CT895" s="1594"/>
      <c r="CU895" s="1594"/>
      <c r="CV895" s="1594"/>
      <c r="CW895" s="1594"/>
      <c r="CX895" s="1594"/>
      <c r="CY895" s="1594"/>
      <c r="CZ895" s="1594"/>
      <c r="DA895" s="1594"/>
      <c r="DB895" s="1594"/>
      <c r="DC895" s="1594"/>
      <c r="DD895" s="1594"/>
      <c r="DE895" s="1594"/>
      <c r="DF895" s="1594"/>
      <c r="DG895" s="1594"/>
      <c r="DH895" s="1594"/>
      <c r="DI895" s="1594"/>
      <c r="DJ895" s="1594"/>
      <c r="DK895" s="1594"/>
      <c r="DL895" s="1594"/>
      <c r="DM895" s="1594"/>
      <c r="DN895" s="1594"/>
      <c r="DO895" s="1594"/>
      <c r="DP895" s="1594"/>
      <c r="DQ895" s="1594"/>
      <c r="DR895" s="1594"/>
      <c r="DS895" s="1594"/>
      <c r="DT895" s="1594"/>
      <c r="DU895" s="1594"/>
      <c r="DV895" s="1594"/>
      <c r="DW895" s="1594"/>
      <c r="DX895" s="1594"/>
      <c r="DY895" s="1594"/>
      <c r="DZ895" s="1594"/>
      <c r="EA895" s="1594"/>
      <c r="EB895" s="1594"/>
      <c r="EC895" s="1594"/>
      <c r="ED895" s="1594"/>
      <c r="EE895" s="1594"/>
      <c r="EF895" s="1594"/>
      <c r="EG895" s="1594"/>
      <c r="EH895" s="1594"/>
      <c r="EI895" s="1594"/>
      <c r="EJ895" s="1594"/>
      <c r="EK895" s="1594"/>
      <c r="EL895" s="1594"/>
      <c r="EM895" s="1594"/>
      <c r="EN895" s="1594"/>
      <c r="EO895" s="1594"/>
      <c r="EP895" s="1594"/>
      <c r="EQ895" s="1594"/>
      <c r="ER895" s="1594"/>
      <c r="ES895" s="1594"/>
    </row>
    <row r="896" spans="1:149" s="1595" customFormat="1" ht="12.5">
      <c r="A896" s="1644" t="str">
        <f t="shared" si="489"/>
        <v>Organisation</v>
      </c>
      <c r="B896" s="1758"/>
      <c r="C896" s="1671"/>
      <c r="D896" s="1655"/>
      <c r="E896" s="1770"/>
      <c r="F896" s="1592"/>
      <c r="G896" s="1714">
        <f t="shared" si="490"/>
        <v>0</v>
      </c>
      <c r="H896" s="1645"/>
      <c r="I896" s="1714">
        <f t="shared" si="491"/>
        <v>0</v>
      </c>
      <c r="J896" s="1664"/>
      <c r="K896" s="1909"/>
      <c r="L896" s="1592"/>
      <c r="M896" s="1597"/>
      <c r="N896" s="1665"/>
      <c r="O896" s="1646"/>
      <c r="P896" s="1647"/>
      <c r="Q896" s="1647"/>
      <c r="R896" s="1648"/>
      <c r="S896" s="1603"/>
      <c r="T896" s="1649"/>
      <c r="U896" s="1649"/>
      <c r="V896" s="1649"/>
      <c r="W896" s="1649"/>
      <c r="X896" s="1649"/>
      <c r="Y896" s="1649"/>
      <c r="Z896" s="1649"/>
      <c r="AA896" s="1649"/>
      <c r="AB896" s="1649"/>
      <c r="AC896" s="1649"/>
      <c r="AD896" s="1649"/>
      <c r="AE896" s="1649"/>
      <c r="AF896" s="1610">
        <f t="shared" si="470"/>
        <v>0</v>
      </c>
      <c r="AG896" s="1649"/>
      <c r="AH896" s="1649"/>
      <c r="AI896" s="1649"/>
      <c r="AJ896" s="1649"/>
      <c r="AK896" s="1649"/>
      <c r="AL896" s="1649"/>
      <c r="AM896" s="1649"/>
      <c r="AN896" s="1649"/>
      <c r="AO896" s="1649"/>
      <c r="AP896" s="1649"/>
      <c r="AQ896" s="1649"/>
      <c r="AR896" s="1709"/>
      <c r="AS896" s="1779">
        <f t="shared" si="471"/>
        <v>0</v>
      </c>
      <c r="AT896" s="1711">
        <f t="shared" si="492"/>
        <v>0</v>
      </c>
      <c r="AU896" s="1611">
        <f t="shared" si="472"/>
        <v>0</v>
      </c>
      <c r="AV896" s="1611">
        <f t="shared" si="473"/>
        <v>0</v>
      </c>
      <c r="AW896" s="1611">
        <f t="shared" si="474"/>
        <v>0</v>
      </c>
      <c r="AX896" s="1611">
        <f t="shared" si="475"/>
        <v>0</v>
      </c>
      <c r="AY896" s="1611">
        <f t="shared" si="476"/>
        <v>0</v>
      </c>
      <c r="AZ896" s="1611">
        <f t="shared" si="477"/>
        <v>0</v>
      </c>
      <c r="BA896" s="1611">
        <f t="shared" si="478"/>
        <v>0</v>
      </c>
      <c r="BB896" s="1611">
        <f t="shared" si="479"/>
        <v>0</v>
      </c>
      <c r="BC896" s="1611">
        <f t="shared" si="480"/>
        <v>0</v>
      </c>
      <c r="BD896" s="1611">
        <f t="shared" si="481"/>
        <v>0</v>
      </c>
      <c r="BE896" s="1611">
        <f t="shared" si="482"/>
        <v>0</v>
      </c>
      <c r="BF896" s="1611">
        <f t="shared" si="483"/>
        <v>0</v>
      </c>
      <c r="BG896" s="1611">
        <f t="shared" si="493"/>
        <v>0</v>
      </c>
      <c r="BH896" s="1611" t="str">
        <f t="shared" si="494"/>
        <v/>
      </c>
      <c r="BI896" s="1611" t="str">
        <f t="shared" si="495"/>
        <v/>
      </c>
      <c r="BJ896" s="1611" t="str">
        <f t="shared" si="484"/>
        <v/>
      </c>
      <c r="BK896" s="1611" t="str">
        <f t="shared" si="485"/>
        <v/>
      </c>
      <c r="BL896" s="1611" t="str">
        <f t="shared" ca="1" si="486"/>
        <v/>
      </c>
      <c r="BM896" s="1611" t="str">
        <f t="shared" si="496"/>
        <v/>
      </c>
      <c r="BN896" s="1611" t="str">
        <f t="shared" si="487"/>
        <v/>
      </c>
      <c r="BO896" s="1611" t="str">
        <f t="shared" si="488"/>
        <v/>
      </c>
      <c r="BP896" s="1611" t="str">
        <f t="shared" si="497"/>
        <v/>
      </c>
      <c r="BQ896" s="1611" t="str">
        <f t="shared" si="498"/>
        <v/>
      </c>
      <c r="BR896" s="1611" t="str">
        <f t="shared" si="499"/>
        <v/>
      </c>
      <c r="BS896" s="1611" t="str">
        <f t="shared" si="500"/>
        <v/>
      </c>
      <c r="BT896" s="1611" t="str">
        <f t="shared" si="501"/>
        <v/>
      </c>
      <c r="BU896" s="1731">
        <f t="shared" ca="1" si="502"/>
        <v>0</v>
      </c>
      <c r="BV896" s="1594"/>
      <c r="BW896" s="1594"/>
      <c r="BX896" s="1594"/>
      <c r="BY896" s="1594"/>
      <c r="BZ896" s="1594"/>
      <c r="CA896" s="1594"/>
      <c r="CB896" s="1594"/>
      <c r="CC896" s="1594"/>
      <c r="CD896" s="1594"/>
      <c r="CE896" s="1594"/>
      <c r="CF896" s="1594"/>
      <c r="CG896" s="1594"/>
      <c r="CH896" s="1594"/>
      <c r="CI896" s="1594"/>
      <c r="CJ896" s="1594"/>
      <c r="CK896" s="1594"/>
      <c r="CL896" s="1594"/>
      <c r="CM896" s="1594"/>
      <c r="CN896" s="1594"/>
      <c r="CO896" s="1594"/>
      <c r="CP896" s="1594"/>
      <c r="CQ896" s="1594"/>
      <c r="CR896" s="1594"/>
      <c r="CS896" s="1594"/>
      <c r="CT896" s="1594"/>
      <c r="CU896" s="1594"/>
      <c r="CV896" s="1594"/>
      <c r="CW896" s="1594"/>
      <c r="CX896" s="1594"/>
      <c r="CY896" s="1594"/>
      <c r="CZ896" s="1594"/>
      <c r="DA896" s="1594"/>
      <c r="DB896" s="1594"/>
      <c r="DC896" s="1594"/>
      <c r="DD896" s="1594"/>
      <c r="DE896" s="1594"/>
      <c r="DF896" s="1594"/>
      <c r="DG896" s="1594"/>
      <c r="DH896" s="1594"/>
      <c r="DI896" s="1594"/>
      <c r="DJ896" s="1594"/>
      <c r="DK896" s="1594"/>
      <c r="DL896" s="1594"/>
      <c r="DM896" s="1594"/>
      <c r="DN896" s="1594"/>
      <c r="DO896" s="1594"/>
      <c r="DP896" s="1594"/>
      <c r="DQ896" s="1594"/>
      <c r="DR896" s="1594"/>
      <c r="DS896" s="1594"/>
      <c r="DT896" s="1594"/>
      <c r="DU896" s="1594"/>
      <c r="DV896" s="1594"/>
      <c r="DW896" s="1594"/>
      <c r="DX896" s="1594"/>
      <c r="DY896" s="1594"/>
      <c r="DZ896" s="1594"/>
      <c r="EA896" s="1594"/>
      <c r="EB896" s="1594"/>
      <c r="EC896" s="1594"/>
      <c r="ED896" s="1594"/>
      <c r="EE896" s="1594"/>
      <c r="EF896" s="1594"/>
      <c r="EG896" s="1594"/>
      <c r="EH896" s="1594"/>
      <c r="EI896" s="1594"/>
      <c r="EJ896" s="1594"/>
      <c r="EK896" s="1594"/>
      <c r="EL896" s="1594"/>
      <c r="EM896" s="1594"/>
      <c r="EN896" s="1594"/>
      <c r="EO896" s="1594"/>
      <c r="EP896" s="1594"/>
      <c r="EQ896" s="1594"/>
      <c r="ER896" s="1594"/>
      <c r="ES896" s="1594"/>
    </row>
    <row r="897" spans="1:149" s="1595" customFormat="1" ht="12.5">
      <c r="A897" s="1644" t="str">
        <f t="shared" si="489"/>
        <v>Organisation</v>
      </c>
      <c r="B897" s="1758"/>
      <c r="C897" s="1671"/>
      <c r="D897" s="1655"/>
      <c r="E897" s="1770"/>
      <c r="F897" s="1592"/>
      <c r="G897" s="1714">
        <f t="shared" si="490"/>
        <v>0</v>
      </c>
      <c r="H897" s="1645"/>
      <c r="I897" s="1714">
        <f t="shared" si="491"/>
        <v>0</v>
      </c>
      <c r="J897" s="1664"/>
      <c r="K897" s="1909"/>
      <c r="L897" s="1592"/>
      <c r="M897" s="1597"/>
      <c r="N897" s="1665"/>
      <c r="O897" s="1646"/>
      <c r="P897" s="1647"/>
      <c r="Q897" s="1647"/>
      <c r="R897" s="1648"/>
      <c r="S897" s="1603"/>
      <c r="T897" s="1649"/>
      <c r="U897" s="1649"/>
      <c r="V897" s="1649"/>
      <c r="W897" s="1649"/>
      <c r="X897" s="1649"/>
      <c r="Y897" s="1649"/>
      <c r="Z897" s="1649"/>
      <c r="AA897" s="1649"/>
      <c r="AB897" s="1649"/>
      <c r="AC897" s="1649"/>
      <c r="AD897" s="1649"/>
      <c r="AE897" s="1649"/>
      <c r="AF897" s="1610">
        <f t="shared" si="470"/>
        <v>0</v>
      </c>
      <c r="AG897" s="1649"/>
      <c r="AH897" s="1649"/>
      <c r="AI897" s="1649"/>
      <c r="AJ897" s="1649"/>
      <c r="AK897" s="1649"/>
      <c r="AL897" s="1649"/>
      <c r="AM897" s="1649"/>
      <c r="AN897" s="1649"/>
      <c r="AO897" s="1649"/>
      <c r="AP897" s="1649"/>
      <c r="AQ897" s="1649"/>
      <c r="AR897" s="1709"/>
      <c r="AS897" s="1779">
        <f t="shared" si="471"/>
        <v>0</v>
      </c>
      <c r="AT897" s="1711">
        <f t="shared" si="492"/>
        <v>0</v>
      </c>
      <c r="AU897" s="1611">
        <f t="shared" si="472"/>
        <v>0</v>
      </c>
      <c r="AV897" s="1611">
        <f t="shared" si="473"/>
        <v>0</v>
      </c>
      <c r="AW897" s="1611">
        <f t="shared" si="474"/>
        <v>0</v>
      </c>
      <c r="AX897" s="1611">
        <f t="shared" si="475"/>
        <v>0</v>
      </c>
      <c r="AY897" s="1611">
        <f t="shared" si="476"/>
        <v>0</v>
      </c>
      <c r="AZ897" s="1611">
        <f t="shared" si="477"/>
        <v>0</v>
      </c>
      <c r="BA897" s="1611">
        <f t="shared" si="478"/>
        <v>0</v>
      </c>
      <c r="BB897" s="1611">
        <f t="shared" si="479"/>
        <v>0</v>
      </c>
      <c r="BC897" s="1611">
        <f t="shared" si="480"/>
        <v>0</v>
      </c>
      <c r="BD897" s="1611">
        <f t="shared" si="481"/>
        <v>0</v>
      </c>
      <c r="BE897" s="1611">
        <f t="shared" si="482"/>
        <v>0</v>
      </c>
      <c r="BF897" s="1611">
        <f t="shared" si="483"/>
        <v>0</v>
      </c>
      <c r="BG897" s="1611">
        <f t="shared" si="493"/>
        <v>0</v>
      </c>
      <c r="BH897" s="1611" t="str">
        <f t="shared" si="494"/>
        <v/>
      </c>
      <c r="BI897" s="1611" t="str">
        <f t="shared" si="495"/>
        <v/>
      </c>
      <c r="BJ897" s="1611" t="str">
        <f t="shared" si="484"/>
        <v/>
      </c>
      <c r="BK897" s="1611" t="str">
        <f t="shared" si="485"/>
        <v/>
      </c>
      <c r="BL897" s="1611" t="str">
        <f t="shared" ca="1" si="486"/>
        <v/>
      </c>
      <c r="BM897" s="1611" t="str">
        <f t="shared" si="496"/>
        <v/>
      </c>
      <c r="BN897" s="1611" t="str">
        <f t="shared" si="487"/>
        <v/>
      </c>
      <c r="BO897" s="1611" t="str">
        <f t="shared" si="488"/>
        <v/>
      </c>
      <c r="BP897" s="1611" t="str">
        <f t="shared" si="497"/>
        <v/>
      </c>
      <c r="BQ897" s="1611" t="str">
        <f t="shared" si="498"/>
        <v/>
      </c>
      <c r="BR897" s="1611" t="str">
        <f t="shared" si="499"/>
        <v/>
      </c>
      <c r="BS897" s="1611" t="str">
        <f t="shared" si="500"/>
        <v/>
      </c>
      <c r="BT897" s="1611" t="str">
        <f t="shared" si="501"/>
        <v/>
      </c>
      <c r="BU897" s="1731">
        <f t="shared" ca="1" si="502"/>
        <v>0</v>
      </c>
      <c r="BV897" s="1594"/>
      <c r="BW897" s="1594"/>
      <c r="BX897" s="1594"/>
      <c r="BY897" s="1594"/>
      <c r="BZ897" s="1594"/>
      <c r="CA897" s="1594"/>
      <c r="CB897" s="1594"/>
      <c r="CC897" s="1594"/>
      <c r="CD897" s="1594"/>
      <c r="CE897" s="1594"/>
      <c r="CF897" s="1594"/>
      <c r="CG897" s="1594"/>
      <c r="CH897" s="1594"/>
      <c r="CI897" s="1594"/>
      <c r="CJ897" s="1594"/>
      <c r="CK897" s="1594"/>
      <c r="CL897" s="1594"/>
      <c r="CM897" s="1594"/>
      <c r="CN897" s="1594"/>
      <c r="CO897" s="1594"/>
      <c r="CP897" s="1594"/>
      <c r="CQ897" s="1594"/>
      <c r="CR897" s="1594"/>
      <c r="CS897" s="1594"/>
      <c r="CT897" s="1594"/>
      <c r="CU897" s="1594"/>
      <c r="CV897" s="1594"/>
      <c r="CW897" s="1594"/>
      <c r="CX897" s="1594"/>
      <c r="CY897" s="1594"/>
      <c r="CZ897" s="1594"/>
      <c r="DA897" s="1594"/>
      <c r="DB897" s="1594"/>
      <c r="DC897" s="1594"/>
      <c r="DD897" s="1594"/>
      <c r="DE897" s="1594"/>
      <c r="DF897" s="1594"/>
      <c r="DG897" s="1594"/>
      <c r="DH897" s="1594"/>
      <c r="DI897" s="1594"/>
      <c r="DJ897" s="1594"/>
      <c r="DK897" s="1594"/>
      <c r="DL897" s="1594"/>
      <c r="DM897" s="1594"/>
      <c r="DN897" s="1594"/>
      <c r="DO897" s="1594"/>
      <c r="DP897" s="1594"/>
      <c r="DQ897" s="1594"/>
      <c r="DR897" s="1594"/>
      <c r="DS897" s="1594"/>
      <c r="DT897" s="1594"/>
      <c r="DU897" s="1594"/>
      <c r="DV897" s="1594"/>
      <c r="DW897" s="1594"/>
      <c r="DX897" s="1594"/>
      <c r="DY897" s="1594"/>
      <c r="DZ897" s="1594"/>
      <c r="EA897" s="1594"/>
      <c r="EB897" s="1594"/>
      <c r="EC897" s="1594"/>
      <c r="ED897" s="1594"/>
      <c r="EE897" s="1594"/>
      <c r="EF897" s="1594"/>
      <c r="EG897" s="1594"/>
      <c r="EH897" s="1594"/>
      <c r="EI897" s="1594"/>
      <c r="EJ897" s="1594"/>
      <c r="EK897" s="1594"/>
      <c r="EL897" s="1594"/>
      <c r="EM897" s="1594"/>
      <c r="EN897" s="1594"/>
      <c r="EO897" s="1594"/>
      <c r="EP897" s="1594"/>
      <c r="EQ897" s="1594"/>
      <c r="ER897" s="1594"/>
      <c r="ES897" s="1594"/>
    </row>
    <row r="898" spans="1:149" s="1595" customFormat="1" ht="12.5">
      <c r="A898" s="1644" t="str">
        <f t="shared" si="489"/>
        <v>Organisation</v>
      </c>
      <c r="B898" s="1758"/>
      <c r="C898" s="1671"/>
      <c r="D898" s="1655"/>
      <c r="E898" s="1770"/>
      <c r="F898" s="1592"/>
      <c r="G898" s="1714">
        <f t="shared" si="490"/>
        <v>0</v>
      </c>
      <c r="H898" s="1645"/>
      <c r="I898" s="1714">
        <f t="shared" si="491"/>
        <v>0</v>
      </c>
      <c r="J898" s="1664"/>
      <c r="K898" s="1909"/>
      <c r="L898" s="1592"/>
      <c r="M898" s="1597"/>
      <c r="N898" s="1665"/>
      <c r="O898" s="1646"/>
      <c r="P898" s="1647"/>
      <c r="Q898" s="1647"/>
      <c r="R898" s="1648"/>
      <c r="S898" s="1603"/>
      <c r="T898" s="1649"/>
      <c r="U898" s="1649"/>
      <c r="V898" s="1649"/>
      <c r="W898" s="1649"/>
      <c r="X898" s="1649"/>
      <c r="Y898" s="1649"/>
      <c r="Z898" s="1649"/>
      <c r="AA898" s="1649"/>
      <c r="AB898" s="1649"/>
      <c r="AC898" s="1649"/>
      <c r="AD898" s="1649"/>
      <c r="AE898" s="1649"/>
      <c r="AF898" s="1610">
        <f t="shared" si="470"/>
        <v>0</v>
      </c>
      <c r="AG898" s="1649"/>
      <c r="AH898" s="1649"/>
      <c r="AI898" s="1649"/>
      <c r="AJ898" s="1649"/>
      <c r="AK898" s="1649"/>
      <c r="AL898" s="1649"/>
      <c r="AM898" s="1649"/>
      <c r="AN898" s="1649"/>
      <c r="AO898" s="1649"/>
      <c r="AP898" s="1649"/>
      <c r="AQ898" s="1649"/>
      <c r="AR898" s="1709"/>
      <c r="AS898" s="1779">
        <f t="shared" si="471"/>
        <v>0</v>
      </c>
      <c r="AT898" s="1711">
        <f t="shared" si="492"/>
        <v>0</v>
      </c>
      <c r="AU898" s="1611">
        <f t="shared" si="472"/>
        <v>0</v>
      </c>
      <c r="AV898" s="1611">
        <f t="shared" si="473"/>
        <v>0</v>
      </c>
      <c r="AW898" s="1611">
        <f t="shared" si="474"/>
        <v>0</v>
      </c>
      <c r="AX898" s="1611">
        <f t="shared" si="475"/>
        <v>0</v>
      </c>
      <c r="AY898" s="1611">
        <f t="shared" si="476"/>
        <v>0</v>
      </c>
      <c r="AZ898" s="1611">
        <f t="shared" si="477"/>
        <v>0</v>
      </c>
      <c r="BA898" s="1611">
        <f t="shared" si="478"/>
        <v>0</v>
      </c>
      <c r="BB898" s="1611">
        <f t="shared" si="479"/>
        <v>0</v>
      </c>
      <c r="BC898" s="1611">
        <f t="shared" si="480"/>
        <v>0</v>
      </c>
      <c r="BD898" s="1611">
        <f t="shared" si="481"/>
        <v>0</v>
      </c>
      <c r="BE898" s="1611">
        <f t="shared" si="482"/>
        <v>0</v>
      </c>
      <c r="BF898" s="1611">
        <f t="shared" si="483"/>
        <v>0</v>
      </c>
      <c r="BG898" s="1611">
        <f t="shared" si="493"/>
        <v>0</v>
      </c>
      <c r="BH898" s="1611" t="str">
        <f t="shared" si="494"/>
        <v/>
      </c>
      <c r="BI898" s="1611" t="str">
        <f t="shared" si="495"/>
        <v/>
      </c>
      <c r="BJ898" s="1611" t="str">
        <f t="shared" si="484"/>
        <v/>
      </c>
      <c r="BK898" s="1611" t="str">
        <f t="shared" si="485"/>
        <v/>
      </c>
      <c r="BL898" s="1611" t="str">
        <f t="shared" ca="1" si="486"/>
        <v/>
      </c>
      <c r="BM898" s="1611" t="str">
        <f t="shared" si="496"/>
        <v/>
      </c>
      <c r="BN898" s="1611" t="str">
        <f t="shared" si="487"/>
        <v/>
      </c>
      <c r="BO898" s="1611" t="str">
        <f t="shared" si="488"/>
        <v/>
      </c>
      <c r="BP898" s="1611" t="str">
        <f t="shared" si="497"/>
        <v/>
      </c>
      <c r="BQ898" s="1611" t="str">
        <f t="shared" si="498"/>
        <v/>
      </c>
      <c r="BR898" s="1611" t="str">
        <f t="shared" si="499"/>
        <v/>
      </c>
      <c r="BS898" s="1611" t="str">
        <f t="shared" si="500"/>
        <v/>
      </c>
      <c r="BT898" s="1611" t="str">
        <f t="shared" si="501"/>
        <v/>
      </c>
      <c r="BU898" s="1731">
        <f t="shared" ca="1" si="502"/>
        <v>0</v>
      </c>
      <c r="BV898" s="1594"/>
      <c r="BW898" s="1594"/>
      <c r="BX898" s="1594"/>
      <c r="BY898" s="1594"/>
      <c r="BZ898" s="1594"/>
      <c r="CA898" s="1594"/>
      <c r="CB898" s="1594"/>
      <c r="CC898" s="1594"/>
      <c r="CD898" s="1594"/>
      <c r="CE898" s="1594"/>
      <c r="CF898" s="1594"/>
      <c r="CG898" s="1594"/>
      <c r="CH898" s="1594"/>
      <c r="CI898" s="1594"/>
      <c r="CJ898" s="1594"/>
      <c r="CK898" s="1594"/>
      <c r="CL898" s="1594"/>
      <c r="CM898" s="1594"/>
      <c r="CN898" s="1594"/>
      <c r="CO898" s="1594"/>
      <c r="CP898" s="1594"/>
      <c r="CQ898" s="1594"/>
      <c r="CR898" s="1594"/>
      <c r="CS898" s="1594"/>
      <c r="CT898" s="1594"/>
      <c r="CU898" s="1594"/>
      <c r="CV898" s="1594"/>
      <c r="CW898" s="1594"/>
      <c r="CX898" s="1594"/>
      <c r="CY898" s="1594"/>
      <c r="CZ898" s="1594"/>
      <c r="DA898" s="1594"/>
      <c r="DB898" s="1594"/>
      <c r="DC898" s="1594"/>
      <c r="DD898" s="1594"/>
      <c r="DE898" s="1594"/>
      <c r="DF898" s="1594"/>
      <c r="DG898" s="1594"/>
      <c r="DH898" s="1594"/>
      <c r="DI898" s="1594"/>
      <c r="DJ898" s="1594"/>
      <c r="DK898" s="1594"/>
      <c r="DL898" s="1594"/>
      <c r="DM898" s="1594"/>
      <c r="DN898" s="1594"/>
      <c r="DO898" s="1594"/>
      <c r="DP898" s="1594"/>
      <c r="DQ898" s="1594"/>
      <c r="DR898" s="1594"/>
      <c r="DS898" s="1594"/>
      <c r="DT898" s="1594"/>
      <c r="DU898" s="1594"/>
      <c r="DV898" s="1594"/>
      <c r="DW898" s="1594"/>
      <c r="DX898" s="1594"/>
      <c r="DY898" s="1594"/>
      <c r="DZ898" s="1594"/>
      <c r="EA898" s="1594"/>
      <c r="EB898" s="1594"/>
      <c r="EC898" s="1594"/>
      <c r="ED898" s="1594"/>
      <c r="EE898" s="1594"/>
      <c r="EF898" s="1594"/>
      <c r="EG898" s="1594"/>
      <c r="EH898" s="1594"/>
      <c r="EI898" s="1594"/>
      <c r="EJ898" s="1594"/>
      <c r="EK898" s="1594"/>
      <c r="EL898" s="1594"/>
      <c r="EM898" s="1594"/>
      <c r="EN898" s="1594"/>
      <c r="EO898" s="1594"/>
      <c r="EP898" s="1594"/>
      <c r="EQ898" s="1594"/>
      <c r="ER898" s="1594"/>
      <c r="ES898" s="1594"/>
    </row>
    <row r="899" spans="1:149" s="1595" customFormat="1" ht="12.5">
      <c r="A899" s="1644" t="str">
        <f t="shared" si="489"/>
        <v>Organisation</v>
      </c>
      <c r="B899" s="1758"/>
      <c r="C899" s="1671"/>
      <c r="D899" s="1655"/>
      <c r="E899" s="1770"/>
      <c r="F899" s="1592"/>
      <c r="G899" s="1714">
        <f t="shared" si="490"/>
        <v>0</v>
      </c>
      <c r="H899" s="1645"/>
      <c r="I899" s="1714">
        <f t="shared" si="491"/>
        <v>0</v>
      </c>
      <c r="J899" s="1646"/>
      <c r="K899" s="1646"/>
      <c r="L899" s="1592"/>
      <c r="M899" s="1597"/>
      <c r="N899" s="1597"/>
      <c r="O899" s="1646"/>
      <c r="P899" s="1647"/>
      <c r="Q899" s="1647"/>
      <c r="R899" s="1648"/>
      <c r="S899" s="1603"/>
      <c r="T899" s="1649"/>
      <c r="U899" s="1649"/>
      <c r="V899" s="1649"/>
      <c r="W899" s="1649"/>
      <c r="X899" s="1649"/>
      <c r="Y899" s="1649"/>
      <c r="Z899" s="1649"/>
      <c r="AA899" s="1649"/>
      <c r="AB899" s="1649"/>
      <c r="AC899" s="1649"/>
      <c r="AD899" s="1649"/>
      <c r="AE899" s="1649"/>
      <c r="AF899" s="1610">
        <f t="shared" si="470"/>
        <v>0</v>
      </c>
      <c r="AG899" s="1649"/>
      <c r="AH899" s="1649"/>
      <c r="AI899" s="1649"/>
      <c r="AJ899" s="1649"/>
      <c r="AK899" s="1649"/>
      <c r="AL899" s="1649"/>
      <c r="AM899" s="1649"/>
      <c r="AN899" s="1649"/>
      <c r="AO899" s="1649"/>
      <c r="AP899" s="1649"/>
      <c r="AQ899" s="1649"/>
      <c r="AR899" s="1709"/>
      <c r="AS899" s="1779">
        <f t="shared" si="471"/>
        <v>0</v>
      </c>
      <c r="AT899" s="1711">
        <f t="shared" si="492"/>
        <v>0</v>
      </c>
      <c r="AU899" s="1611">
        <f t="shared" si="472"/>
        <v>0</v>
      </c>
      <c r="AV899" s="1611">
        <f t="shared" si="473"/>
        <v>0</v>
      </c>
      <c r="AW899" s="1611">
        <f t="shared" si="474"/>
        <v>0</v>
      </c>
      <c r="AX899" s="1611">
        <f t="shared" si="475"/>
        <v>0</v>
      </c>
      <c r="AY899" s="1611">
        <f t="shared" si="476"/>
        <v>0</v>
      </c>
      <c r="AZ899" s="1611">
        <f t="shared" si="477"/>
        <v>0</v>
      </c>
      <c r="BA899" s="1611">
        <f t="shared" si="478"/>
        <v>0</v>
      </c>
      <c r="BB899" s="1611">
        <f t="shared" si="479"/>
        <v>0</v>
      </c>
      <c r="BC899" s="1611">
        <f t="shared" si="480"/>
        <v>0</v>
      </c>
      <c r="BD899" s="1611">
        <f t="shared" si="481"/>
        <v>0</v>
      </c>
      <c r="BE899" s="1611">
        <f t="shared" si="482"/>
        <v>0</v>
      </c>
      <c r="BF899" s="1611">
        <f t="shared" si="483"/>
        <v>0</v>
      </c>
      <c r="BG899" s="1611">
        <f t="shared" si="493"/>
        <v>0</v>
      </c>
      <c r="BH899" s="1611" t="str">
        <f t="shared" si="494"/>
        <v/>
      </c>
      <c r="BI899" s="1611" t="str">
        <f t="shared" si="495"/>
        <v/>
      </c>
      <c r="BJ899" s="1611" t="str">
        <f t="shared" si="484"/>
        <v/>
      </c>
      <c r="BK899" s="1611" t="str">
        <f t="shared" si="485"/>
        <v/>
      </c>
      <c r="BL899" s="1611" t="str">
        <f t="shared" ca="1" si="486"/>
        <v/>
      </c>
      <c r="BM899" s="1611" t="str">
        <f t="shared" si="496"/>
        <v/>
      </c>
      <c r="BN899" s="1611" t="str">
        <f t="shared" si="487"/>
        <v/>
      </c>
      <c r="BO899" s="1611" t="str">
        <f t="shared" si="488"/>
        <v/>
      </c>
      <c r="BP899" s="1611" t="str">
        <f t="shared" si="497"/>
        <v/>
      </c>
      <c r="BQ899" s="1611" t="str">
        <f t="shared" si="498"/>
        <v/>
      </c>
      <c r="BR899" s="1611" t="str">
        <f t="shared" si="499"/>
        <v/>
      </c>
      <c r="BS899" s="1611" t="str">
        <f t="shared" si="500"/>
        <v/>
      </c>
      <c r="BT899" s="1611" t="str">
        <f t="shared" si="501"/>
        <v/>
      </c>
      <c r="BU899" s="1731">
        <f t="shared" ca="1" si="502"/>
        <v>0</v>
      </c>
      <c r="BV899" s="1594"/>
      <c r="BW899" s="1594"/>
      <c r="BX899" s="1594"/>
      <c r="BY899" s="1594"/>
      <c r="BZ899" s="1594"/>
      <c r="CA899" s="1594"/>
      <c r="CB899" s="1594"/>
      <c r="CC899" s="1594"/>
      <c r="CD899" s="1594"/>
      <c r="CE899" s="1594"/>
      <c r="CF899" s="1594"/>
      <c r="CG899" s="1594"/>
      <c r="CH899" s="1594"/>
      <c r="CI899" s="1594"/>
      <c r="CJ899" s="1594"/>
      <c r="CK899" s="1594"/>
      <c r="CL899" s="1594"/>
      <c r="CM899" s="1594"/>
      <c r="CN899" s="1594"/>
      <c r="CO899" s="1594"/>
      <c r="CP899" s="1594"/>
      <c r="CQ899" s="1594"/>
      <c r="CR899" s="1594"/>
      <c r="CS899" s="1594"/>
      <c r="CT899" s="1594"/>
      <c r="CU899" s="1594"/>
      <c r="CV899" s="1594"/>
      <c r="CW899" s="1594"/>
      <c r="CX899" s="1594"/>
      <c r="CY899" s="1594"/>
      <c r="CZ899" s="1594"/>
      <c r="DA899" s="1594"/>
      <c r="DB899" s="1594"/>
      <c r="DC899" s="1594"/>
      <c r="DD899" s="1594"/>
      <c r="DE899" s="1594"/>
      <c r="DF899" s="1594"/>
      <c r="DG899" s="1594"/>
      <c r="DH899" s="1594"/>
      <c r="DI899" s="1594"/>
      <c r="DJ899" s="1594"/>
      <c r="DK899" s="1594"/>
      <c r="DL899" s="1594"/>
      <c r="DM899" s="1594"/>
      <c r="DN899" s="1594"/>
      <c r="DO899" s="1594"/>
      <c r="DP899" s="1594"/>
      <c r="DQ899" s="1594"/>
      <c r="DR899" s="1594"/>
      <c r="DS899" s="1594"/>
      <c r="DT899" s="1594"/>
      <c r="DU899" s="1594"/>
      <c r="DV899" s="1594"/>
      <c r="DW899" s="1594"/>
      <c r="DX899" s="1594"/>
      <c r="DY899" s="1594"/>
      <c r="DZ899" s="1594"/>
      <c r="EA899" s="1594"/>
      <c r="EB899" s="1594"/>
      <c r="EC899" s="1594"/>
      <c r="ED899" s="1594"/>
      <c r="EE899" s="1594"/>
      <c r="EF899" s="1594"/>
      <c r="EG899" s="1594"/>
      <c r="EH899" s="1594"/>
      <c r="EI899" s="1594"/>
      <c r="EJ899" s="1594"/>
      <c r="EK899" s="1594"/>
      <c r="EL899" s="1594"/>
      <c r="EM899" s="1594"/>
      <c r="EN899" s="1594"/>
      <c r="EO899" s="1594"/>
      <c r="EP899" s="1594"/>
      <c r="EQ899" s="1594"/>
      <c r="ER899" s="1594"/>
      <c r="ES899" s="1594"/>
    </row>
    <row r="900" spans="1:149" s="1595" customFormat="1" ht="12.5">
      <c r="A900" s="1644" t="str">
        <f t="shared" si="489"/>
        <v>Organisation</v>
      </c>
      <c r="B900" s="1758"/>
      <c r="C900" s="1671"/>
      <c r="D900" s="1655"/>
      <c r="E900" s="1770"/>
      <c r="F900" s="1592"/>
      <c r="G900" s="1714">
        <f t="shared" si="490"/>
        <v>0</v>
      </c>
      <c r="H900" s="1645"/>
      <c r="I900" s="1714">
        <f t="shared" si="491"/>
        <v>0</v>
      </c>
      <c r="J900" s="1656"/>
      <c r="K900" s="1656"/>
      <c r="L900" s="1592"/>
      <c r="M900" s="1597"/>
      <c r="N900" s="1597"/>
      <c r="O900" s="1646"/>
      <c r="P900" s="1647"/>
      <c r="Q900" s="1647"/>
      <c r="R900" s="1648"/>
      <c r="S900" s="1603"/>
      <c r="T900" s="1649"/>
      <c r="U900" s="1649"/>
      <c r="V900" s="1649"/>
      <c r="W900" s="1649"/>
      <c r="X900" s="1649"/>
      <c r="Y900" s="1649"/>
      <c r="Z900" s="1649"/>
      <c r="AA900" s="1649"/>
      <c r="AB900" s="1649"/>
      <c r="AC900" s="1649"/>
      <c r="AD900" s="1649"/>
      <c r="AE900" s="1649"/>
      <c r="AF900" s="1610">
        <f t="shared" si="470"/>
        <v>0</v>
      </c>
      <c r="AG900" s="1649"/>
      <c r="AH900" s="1649"/>
      <c r="AI900" s="1649"/>
      <c r="AJ900" s="1649"/>
      <c r="AK900" s="1649"/>
      <c r="AL900" s="1649"/>
      <c r="AM900" s="1649"/>
      <c r="AN900" s="1649"/>
      <c r="AO900" s="1649"/>
      <c r="AP900" s="1649"/>
      <c r="AQ900" s="1649"/>
      <c r="AR900" s="1709"/>
      <c r="AS900" s="1779">
        <f t="shared" si="471"/>
        <v>0</v>
      </c>
      <c r="AT900" s="1711">
        <f t="shared" si="492"/>
        <v>0</v>
      </c>
      <c r="AU900" s="1611">
        <f t="shared" si="472"/>
        <v>0</v>
      </c>
      <c r="AV900" s="1611">
        <f t="shared" si="473"/>
        <v>0</v>
      </c>
      <c r="AW900" s="1611">
        <f t="shared" si="474"/>
        <v>0</v>
      </c>
      <c r="AX900" s="1611">
        <f t="shared" si="475"/>
        <v>0</v>
      </c>
      <c r="AY900" s="1611">
        <f t="shared" si="476"/>
        <v>0</v>
      </c>
      <c r="AZ900" s="1611">
        <f t="shared" si="477"/>
        <v>0</v>
      </c>
      <c r="BA900" s="1611">
        <f t="shared" si="478"/>
        <v>0</v>
      </c>
      <c r="BB900" s="1611">
        <f t="shared" si="479"/>
        <v>0</v>
      </c>
      <c r="BC900" s="1611">
        <f t="shared" si="480"/>
        <v>0</v>
      </c>
      <c r="BD900" s="1611">
        <f t="shared" si="481"/>
        <v>0</v>
      </c>
      <c r="BE900" s="1611">
        <f t="shared" si="482"/>
        <v>0</v>
      </c>
      <c r="BF900" s="1611">
        <f t="shared" si="483"/>
        <v>0</v>
      </c>
      <c r="BG900" s="1611">
        <f t="shared" si="493"/>
        <v>0</v>
      </c>
      <c r="BH900" s="1611" t="str">
        <f t="shared" si="494"/>
        <v/>
      </c>
      <c r="BI900" s="1611" t="str">
        <f t="shared" si="495"/>
        <v/>
      </c>
      <c r="BJ900" s="1611" t="str">
        <f t="shared" si="484"/>
        <v/>
      </c>
      <c r="BK900" s="1611" t="str">
        <f t="shared" si="485"/>
        <v/>
      </c>
      <c r="BL900" s="1611" t="str">
        <f t="shared" ca="1" si="486"/>
        <v/>
      </c>
      <c r="BM900" s="1611" t="str">
        <f t="shared" si="496"/>
        <v/>
      </c>
      <c r="BN900" s="1611" t="str">
        <f t="shared" si="487"/>
        <v/>
      </c>
      <c r="BO900" s="1611" t="str">
        <f t="shared" si="488"/>
        <v/>
      </c>
      <c r="BP900" s="1611" t="str">
        <f t="shared" si="497"/>
        <v/>
      </c>
      <c r="BQ900" s="1611" t="str">
        <f t="shared" si="498"/>
        <v/>
      </c>
      <c r="BR900" s="1611" t="str">
        <f t="shared" si="499"/>
        <v/>
      </c>
      <c r="BS900" s="1611" t="str">
        <f t="shared" si="500"/>
        <v/>
      </c>
      <c r="BT900" s="1611" t="str">
        <f t="shared" si="501"/>
        <v/>
      </c>
      <c r="BU900" s="1731">
        <f t="shared" ca="1" si="502"/>
        <v>0</v>
      </c>
      <c r="BV900" s="1594"/>
      <c r="BW900" s="1594"/>
      <c r="BX900" s="1594"/>
      <c r="BY900" s="1594"/>
      <c r="BZ900" s="1594"/>
      <c r="CA900" s="1594"/>
      <c r="CB900" s="1594"/>
      <c r="CC900" s="1594"/>
      <c r="CD900" s="1594"/>
      <c r="CE900" s="1594"/>
      <c r="CF900" s="1594"/>
      <c r="CG900" s="1594"/>
      <c r="CH900" s="1594"/>
      <c r="CI900" s="1594"/>
      <c r="CJ900" s="1594"/>
      <c r="CK900" s="1594"/>
      <c r="CL900" s="1594"/>
      <c r="CM900" s="1594"/>
      <c r="CN900" s="1594"/>
      <c r="CO900" s="1594"/>
      <c r="CP900" s="1594"/>
      <c r="CQ900" s="1594"/>
      <c r="CR900" s="1594"/>
      <c r="CS900" s="1594"/>
      <c r="CT900" s="1594"/>
      <c r="CU900" s="1594"/>
      <c r="CV900" s="1594"/>
      <c r="CW900" s="1594"/>
      <c r="CX900" s="1594"/>
      <c r="CY900" s="1594"/>
      <c r="CZ900" s="1594"/>
      <c r="DA900" s="1594"/>
      <c r="DB900" s="1594"/>
      <c r="DC900" s="1594"/>
      <c r="DD900" s="1594"/>
      <c r="DE900" s="1594"/>
      <c r="DF900" s="1594"/>
      <c r="DG900" s="1594"/>
      <c r="DH900" s="1594"/>
      <c r="DI900" s="1594"/>
      <c r="DJ900" s="1594"/>
      <c r="DK900" s="1594"/>
      <c r="DL900" s="1594"/>
      <c r="DM900" s="1594"/>
      <c r="DN900" s="1594"/>
      <c r="DO900" s="1594"/>
      <c r="DP900" s="1594"/>
      <c r="DQ900" s="1594"/>
      <c r="DR900" s="1594"/>
      <c r="DS900" s="1594"/>
      <c r="DT900" s="1594"/>
      <c r="DU900" s="1594"/>
      <c r="DV900" s="1594"/>
      <c r="DW900" s="1594"/>
      <c r="DX900" s="1594"/>
      <c r="DY900" s="1594"/>
      <c r="DZ900" s="1594"/>
      <c r="EA900" s="1594"/>
      <c r="EB900" s="1594"/>
      <c r="EC900" s="1594"/>
      <c r="ED900" s="1594"/>
      <c r="EE900" s="1594"/>
      <c r="EF900" s="1594"/>
      <c r="EG900" s="1594"/>
      <c r="EH900" s="1594"/>
      <c r="EI900" s="1594"/>
      <c r="EJ900" s="1594"/>
      <c r="EK900" s="1594"/>
      <c r="EL900" s="1594"/>
      <c r="EM900" s="1594"/>
      <c r="EN900" s="1594"/>
      <c r="EO900" s="1594"/>
      <c r="EP900" s="1594"/>
      <c r="EQ900" s="1594"/>
      <c r="ER900" s="1594"/>
      <c r="ES900" s="1594"/>
    </row>
    <row r="901" spans="1:149" s="1595" customFormat="1" ht="12.5">
      <c r="A901" s="1644" t="str">
        <f t="shared" si="489"/>
        <v>Organisation</v>
      </c>
      <c r="B901" s="1758"/>
      <c r="C901" s="1671"/>
      <c r="D901" s="1655"/>
      <c r="E901" s="1770"/>
      <c r="F901" s="1592"/>
      <c r="G901" s="1714">
        <f t="shared" si="490"/>
        <v>0</v>
      </c>
      <c r="H901" s="1645"/>
      <c r="I901" s="1714">
        <f t="shared" si="491"/>
        <v>0</v>
      </c>
      <c r="J901" s="1656"/>
      <c r="K901" s="1656"/>
      <c r="L901" s="1592"/>
      <c r="M901" s="1597"/>
      <c r="N901" s="1597"/>
      <c r="O901" s="1646"/>
      <c r="P901" s="1647"/>
      <c r="Q901" s="1647"/>
      <c r="R901" s="1648"/>
      <c r="S901" s="1603"/>
      <c r="T901" s="1649"/>
      <c r="U901" s="1649"/>
      <c r="V901" s="1649"/>
      <c r="W901" s="1649"/>
      <c r="X901" s="1649"/>
      <c r="Y901" s="1649"/>
      <c r="Z901" s="1649"/>
      <c r="AA901" s="1649"/>
      <c r="AB901" s="1649"/>
      <c r="AC901" s="1649"/>
      <c r="AD901" s="1649"/>
      <c r="AE901" s="1649"/>
      <c r="AF901" s="1610">
        <f t="shared" si="470"/>
        <v>0</v>
      </c>
      <c r="AG901" s="1649"/>
      <c r="AH901" s="1649"/>
      <c r="AI901" s="1649"/>
      <c r="AJ901" s="1649"/>
      <c r="AK901" s="1649"/>
      <c r="AL901" s="1649"/>
      <c r="AM901" s="1649"/>
      <c r="AN901" s="1649"/>
      <c r="AO901" s="1649"/>
      <c r="AP901" s="1649"/>
      <c r="AQ901" s="1649"/>
      <c r="AR901" s="1709"/>
      <c r="AS901" s="1779">
        <f t="shared" si="471"/>
        <v>0</v>
      </c>
      <c r="AT901" s="1711">
        <f t="shared" si="492"/>
        <v>0</v>
      </c>
      <c r="AU901" s="1611">
        <f t="shared" si="472"/>
        <v>0</v>
      </c>
      <c r="AV901" s="1611">
        <f t="shared" si="473"/>
        <v>0</v>
      </c>
      <c r="AW901" s="1611">
        <f t="shared" si="474"/>
        <v>0</v>
      </c>
      <c r="AX901" s="1611">
        <f t="shared" si="475"/>
        <v>0</v>
      </c>
      <c r="AY901" s="1611">
        <f t="shared" si="476"/>
        <v>0</v>
      </c>
      <c r="AZ901" s="1611">
        <f t="shared" si="477"/>
        <v>0</v>
      </c>
      <c r="BA901" s="1611">
        <f t="shared" si="478"/>
        <v>0</v>
      </c>
      <c r="BB901" s="1611">
        <f t="shared" si="479"/>
        <v>0</v>
      </c>
      <c r="BC901" s="1611">
        <f t="shared" si="480"/>
        <v>0</v>
      </c>
      <c r="BD901" s="1611">
        <f t="shared" si="481"/>
        <v>0</v>
      </c>
      <c r="BE901" s="1611">
        <f t="shared" si="482"/>
        <v>0</v>
      </c>
      <c r="BF901" s="1611">
        <f t="shared" si="483"/>
        <v>0</v>
      </c>
      <c r="BG901" s="1611">
        <f t="shared" si="493"/>
        <v>0</v>
      </c>
      <c r="BH901" s="1611" t="str">
        <f t="shared" si="494"/>
        <v/>
      </c>
      <c r="BI901" s="1611" t="str">
        <f t="shared" si="495"/>
        <v/>
      </c>
      <c r="BJ901" s="1611" t="str">
        <f t="shared" si="484"/>
        <v/>
      </c>
      <c r="BK901" s="1611" t="str">
        <f t="shared" si="485"/>
        <v/>
      </c>
      <c r="BL901" s="1611" t="str">
        <f t="shared" ca="1" si="486"/>
        <v/>
      </c>
      <c r="BM901" s="1611" t="str">
        <f t="shared" si="496"/>
        <v/>
      </c>
      <c r="BN901" s="1611" t="str">
        <f t="shared" si="487"/>
        <v/>
      </c>
      <c r="BO901" s="1611" t="str">
        <f t="shared" si="488"/>
        <v/>
      </c>
      <c r="BP901" s="1611" t="str">
        <f t="shared" si="497"/>
        <v/>
      </c>
      <c r="BQ901" s="1611" t="str">
        <f t="shared" si="498"/>
        <v/>
      </c>
      <c r="BR901" s="1611" t="str">
        <f t="shared" si="499"/>
        <v/>
      </c>
      <c r="BS901" s="1611" t="str">
        <f t="shared" si="500"/>
        <v/>
      </c>
      <c r="BT901" s="1611" t="str">
        <f t="shared" si="501"/>
        <v/>
      </c>
      <c r="BU901" s="1731">
        <f t="shared" ca="1" si="502"/>
        <v>0</v>
      </c>
      <c r="BV901" s="1594"/>
      <c r="BW901" s="1594"/>
      <c r="BX901" s="1594"/>
      <c r="BY901" s="1594"/>
      <c r="BZ901" s="1594"/>
      <c r="CA901" s="1594"/>
      <c r="CB901" s="1594"/>
      <c r="CC901" s="1594"/>
      <c r="CD901" s="1594"/>
      <c r="CE901" s="1594"/>
      <c r="CF901" s="1594"/>
      <c r="CG901" s="1594"/>
      <c r="CH901" s="1594"/>
      <c r="CI901" s="1594"/>
      <c r="CJ901" s="1594"/>
      <c r="CK901" s="1594"/>
      <c r="CL901" s="1594"/>
      <c r="CM901" s="1594"/>
      <c r="CN901" s="1594"/>
      <c r="CO901" s="1594"/>
      <c r="CP901" s="1594"/>
      <c r="CQ901" s="1594"/>
      <c r="CR901" s="1594"/>
      <c r="CS901" s="1594"/>
      <c r="CT901" s="1594"/>
      <c r="CU901" s="1594"/>
      <c r="CV901" s="1594"/>
      <c r="CW901" s="1594"/>
      <c r="CX901" s="1594"/>
      <c r="CY901" s="1594"/>
      <c r="CZ901" s="1594"/>
      <c r="DA901" s="1594"/>
      <c r="DB901" s="1594"/>
      <c r="DC901" s="1594"/>
      <c r="DD901" s="1594"/>
      <c r="DE901" s="1594"/>
      <c r="DF901" s="1594"/>
      <c r="DG901" s="1594"/>
      <c r="DH901" s="1594"/>
      <c r="DI901" s="1594"/>
      <c r="DJ901" s="1594"/>
      <c r="DK901" s="1594"/>
      <c r="DL901" s="1594"/>
      <c r="DM901" s="1594"/>
      <c r="DN901" s="1594"/>
      <c r="DO901" s="1594"/>
      <c r="DP901" s="1594"/>
      <c r="DQ901" s="1594"/>
      <c r="DR901" s="1594"/>
      <c r="DS901" s="1594"/>
      <c r="DT901" s="1594"/>
      <c r="DU901" s="1594"/>
      <c r="DV901" s="1594"/>
      <c r="DW901" s="1594"/>
      <c r="DX901" s="1594"/>
      <c r="DY901" s="1594"/>
      <c r="DZ901" s="1594"/>
      <c r="EA901" s="1594"/>
      <c r="EB901" s="1594"/>
      <c r="EC901" s="1594"/>
      <c r="ED901" s="1594"/>
      <c r="EE901" s="1594"/>
      <c r="EF901" s="1594"/>
      <c r="EG901" s="1594"/>
      <c r="EH901" s="1594"/>
      <c r="EI901" s="1594"/>
      <c r="EJ901" s="1594"/>
      <c r="EK901" s="1594"/>
      <c r="EL901" s="1594"/>
      <c r="EM901" s="1594"/>
      <c r="EN901" s="1594"/>
      <c r="EO901" s="1594"/>
      <c r="EP901" s="1594"/>
      <c r="EQ901" s="1594"/>
      <c r="ER901" s="1594"/>
      <c r="ES901" s="1594"/>
    </row>
    <row r="902" spans="1:149" s="1595" customFormat="1" ht="12.5">
      <c r="A902" s="1644" t="str">
        <f t="shared" si="489"/>
        <v>Organisation</v>
      </c>
      <c r="B902" s="1758"/>
      <c r="C902" s="1671"/>
      <c r="D902" s="1655"/>
      <c r="E902" s="1770"/>
      <c r="F902" s="1592"/>
      <c r="G902" s="1714">
        <f t="shared" si="490"/>
        <v>0</v>
      </c>
      <c r="H902" s="1645"/>
      <c r="I902" s="1714">
        <f t="shared" si="491"/>
        <v>0</v>
      </c>
      <c r="J902" s="1656"/>
      <c r="K902" s="1656"/>
      <c r="L902" s="1592"/>
      <c r="M902" s="1597"/>
      <c r="N902" s="1597"/>
      <c r="O902" s="1646"/>
      <c r="P902" s="1647"/>
      <c r="Q902" s="1647"/>
      <c r="R902" s="1648"/>
      <c r="S902" s="1603"/>
      <c r="T902" s="1649"/>
      <c r="U902" s="1649"/>
      <c r="V902" s="1649"/>
      <c r="W902" s="1649"/>
      <c r="X902" s="1649"/>
      <c r="Y902" s="1649"/>
      <c r="Z902" s="1649"/>
      <c r="AA902" s="1649"/>
      <c r="AB902" s="1649"/>
      <c r="AC902" s="1649"/>
      <c r="AD902" s="1649"/>
      <c r="AE902" s="1649"/>
      <c r="AF902" s="1610">
        <f t="shared" si="470"/>
        <v>0</v>
      </c>
      <c r="AG902" s="1649"/>
      <c r="AH902" s="1649"/>
      <c r="AI902" s="1649"/>
      <c r="AJ902" s="1649"/>
      <c r="AK902" s="1649"/>
      <c r="AL902" s="1649"/>
      <c r="AM902" s="1649"/>
      <c r="AN902" s="1649"/>
      <c r="AO902" s="1649"/>
      <c r="AP902" s="1649"/>
      <c r="AQ902" s="1649"/>
      <c r="AR902" s="1709"/>
      <c r="AS902" s="1779">
        <f t="shared" si="471"/>
        <v>0</v>
      </c>
      <c r="AT902" s="1711">
        <f t="shared" si="492"/>
        <v>0</v>
      </c>
      <c r="AU902" s="1611">
        <f t="shared" si="472"/>
        <v>0</v>
      </c>
      <c r="AV902" s="1611">
        <f t="shared" si="473"/>
        <v>0</v>
      </c>
      <c r="AW902" s="1611">
        <f t="shared" si="474"/>
        <v>0</v>
      </c>
      <c r="AX902" s="1611">
        <f t="shared" si="475"/>
        <v>0</v>
      </c>
      <c r="AY902" s="1611">
        <f t="shared" si="476"/>
        <v>0</v>
      </c>
      <c r="AZ902" s="1611">
        <f t="shared" si="477"/>
        <v>0</v>
      </c>
      <c r="BA902" s="1611">
        <f t="shared" si="478"/>
        <v>0</v>
      </c>
      <c r="BB902" s="1611">
        <f t="shared" si="479"/>
        <v>0</v>
      </c>
      <c r="BC902" s="1611">
        <f t="shared" si="480"/>
        <v>0</v>
      </c>
      <c r="BD902" s="1611">
        <f t="shared" si="481"/>
        <v>0</v>
      </c>
      <c r="BE902" s="1611">
        <f t="shared" si="482"/>
        <v>0</v>
      </c>
      <c r="BF902" s="1611">
        <f t="shared" si="483"/>
        <v>0</v>
      </c>
      <c r="BG902" s="1611">
        <f t="shared" si="493"/>
        <v>0</v>
      </c>
      <c r="BH902" s="1611" t="str">
        <f t="shared" si="494"/>
        <v/>
      </c>
      <c r="BI902" s="1611" t="str">
        <f t="shared" si="495"/>
        <v/>
      </c>
      <c r="BJ902" s="1611" t="str">
        <f t="shared" si="484"/>
        <v/>
      </c>
      <c r="BK902" s="1611" t="str">
        <f t="shared" si="485"/>
        <v/>
      </c>
      <c r="BL902" s="1611" t="str">
        <f t="shared" ca="1" si="486"/>
        <v/>
      </c>
      <c r="BM902" s="1611" t="str">
        <f t="shared" si="496"/>
        <v/>
      </c>
      <c r="BN902" s="1611" t="str">
        <f t="shared" si="487"/>
        <v/>
      </c>
      <c r="BO902" s="1611" t="str">
        <f t="shared" si="488"/>
        <v/>
      </c>
      <c r="BP902" s="1611" t="str">
        <f t="shared" si="497"/>
        <v/>
      </c>
      <c r="BQ902" s="1611" t="str">
        <f t="shared" si="498"/>
        <v/>
      </c>
      <c r="BR902" s="1611" t="str">
        <f t="shared" si="499"/>
        <v/>
      </c>
      <c r="BS902" s="1611" t="str">
        <f t="shared" si="500"/>
        <v/>
      </c>
      <c r="BT902" s="1611" t="str">
        <f t="shared" si="501"/>
        <v/>
      </c>
      <c r="BU902" s="1731">
        <f t="shared" ca="1" si="502"/>
        <v>0</v>
      </c>
      <c r="BV902" s="1594"/>
      <c r="BW902" s="1594"/>
      <c r="BX902" s="1594"/>
      <c r="BY902" s="1594"/>
      <c r="BZ902" s="1594"/>
      <c r="CA902" s="1594"/>
      <c r="CB902" s="1594"/>
      <c r="CC902" s="1594"/>
      <c r="CD902" s="1594"/>
      <c r="CE902" s="1594"/>
      <c r="CF902" s="1594"/>
      <c r="CG902" s="1594"/>
      <c r="CH902" s="1594"/>
      <c r="CI902" s="1594"/>
      <c r="CJ902" s="1594"/>
      <c r="CK902" s="1594"/>
      <c r="CL902" s="1594"/>
      <c r="CM902" s="1594"/>
      <c r="CN902" s="1594"/>
      <c r="CO902" s="1594"/>
      <c r="CP902" s="1594"/>
      <c r="CQ902" s="1594"/>
      <c r="CR902" s="1594"/>
      <c r="CS902" s="1594"/>
      <c r="CT902" s="1594"/>
      <c r="CU902" s="1594"/>
      <c r="CV902" s="1594"/>
      <c r="CW902" s="1594"/>
      <c r="CX902" s="1594"/>
      <c r="CY902" s="1594"/>
      <c r="CZ902" s="1594"/>
      <c r="DA902" s="1594"/>
      <c r="DB902" s="1594"/>
      <c r="DC902" s="1594"/>
      <c r="DD902" s="1594"/>
      <c r="DE902" s="1594"/>
      <c r="DF902" s="1594"/>
      <c r="DG902" s="1594"/>
      <c r="DH902" s="1594"/>
      <c r="DI902" s="1594"/>
      <c r="DJ902" s="1594"/>
      <c r="DK902" s="1594"/>
      <c r="DL902" s="1594"/>
      <c r="DM902" s="1594"/>
      <c r="DN902" s="1594"/>
      <c r="DO902" s="1594"/>
      <c r="DP902" s="1594"/>
      <c r="DQ902" s="1594"/>
      <c r="DR902" s="1594"/>
      <c r="DS902" s="1594"/>
      <c r="DT902" s="1594"/>
      <c r="DU902" s="1594"/>
      <c r="DV902" s="1594"/>
      <c r="DW902" s="1594"/>
      <c r="DX902" s="1594"/>
      <c r="DY902" s="1594"/>
      <c r="DZ902" s="1594"/>
      <c r="EA902" s="1594"/>
      <c r="EB902" s="1594"/>
      <c r="EC902" s="1594"/>
      <c r="ED902" s="1594"/>
      <c r="EE902" s="1594"/>
      <c r="EF902" s="1594"/>
      <c r="EG902" s="1594"/>
      <c r="EH902" s="1594"/>
      <c r="EI902" s="1594"/>
      <c r="EJ902" s="1594"/>
      <c r="EK902" s="1594"/>
      <c r="EL902" s="1594"/>
      <c r="EM902" s="1594"/>
      <c r="EN902" s="1594"/>
      <c r="EO902" s="1594"/>
      <c r="EP902" s="1594"/>
      <c r="EQ902" s="1594"/>
      <c r="ER902" s="1594"/>
      <c r="ES902" s="1594"/>
    </row>
    <row r="903" spans="1:149" s="1595" customFormat="1" ht="12.5">
      <c r="A903" s="1644" t="str">
        <f t="shared" si="489"/>
        <v>Organisation</v>
      </c>
      <c r="B903" s="1758"/>
      <c r="C903" s="1671"/>
      <c r="D903" s="1655"/>
      <c r="E903" s="1770"/>
      <c r="F903" s="1592"/>
      <c r="G903" s="1714">
        <f t="shared" si="490"/>
        <v>0</v>
      </c>
      <c r="H903" s="1645"/>
      <c r="I903" s="1714">
        <f t="shared" si="491"/>
        <v>0</v>
      </c>
      <c r="J903" s="1656"/>
      <c r="K903" s="1656"/>
      <c r="L903" s="1592"/>
      <c r="M903" s="1597"/>
      <c r="N903" s="1597"/>
      <c r="O903" s="1646"/>
      <c r="P903" s="1647"/>
      <c r="Q903" s="1647"/>
      <c r="R903" s="1648"/>
      <c r="S903" s="1603"/>
      <c r="T903" s="1649"/>
      <c r="U903" s="1649"/>
      <c r="V903" s="1649"/>
      <c r="W903" s="1649"/>
      <c r="X903" s="1649"/>
      <c r="Y903" s="1649"/>
      <c r="Z903" s="1649"/>
      <c r="AA903" s="1649"/>
      <c r="AB903" s="1649"/>
      <c r="AC903" s="1649"/>
      <c r="AD903" s="1649"/>
      <c r="AE903" s="1649"/>
      <c r="AF903" s="1610">
        <f t="shared" si="470"/>
        <v>0</v>
      </c>
      <c r="AG903" s="1649"/>
      <c r="AH903" s="1649"/>
      <c r="AI903" s="1649"/>
      <c r="AJ903" s="1649"/>
      <c r="AK903" s="1649"/>
      <c r="AL903" s="1649"/>
      <c r="AM903" s="1649"/>
      <c r="AN903" s="1649"/>
      <c r="AO903" s="1649"/>
      <c r="AP903" s="1649"/>
      <c r="AQ903" s="1649"/>
      <c r="AR903" s="1709"/>
      <c r="AS903" s="1779">
        <f t="shared" si="471"/>
        <v>0</v>
      </c>
      <c r="AT903" s="1711">
        <f t="shared" si="492"/>
        <v>0</v>
      </c>
      <c r="AU903" s="1611">
        <f t="shared" si="472"/>
        <v>0</v>
      </c>
      <c r="AV903" s="1611">
        <f t="shared" si="473"/>
        <v>0</v>
      </c>
      <c r="AW903" s="1611">
        <f t="shared" si="474"/>
        <v>0</v>
      </c>
      <c r="AX903" s="1611">
        <f t="shared" si="475"/>
        <v>0</v>
      </c>
      <c r="AY903" s="1611">
        <f t="shared" si="476"/>
        <v>0</v>
      </c>
      <c r="AZ903" s="1611">
        <f t="shared" si="477"/>
        <v>0</v>
      </c>
      <c r="BA903" s="1611">
        <f t="shared" si="478"/>
        <v>0</v>
      </c>
      <c r="BB903" s="1611">
        <f t="shared" si="479"/>
        <v>0</v>
      </c>
      <c r="BC903" s="1611">
        <f t="shared" si="480"/>
        <v>0</v>
      </c>
      <c r="BD903" s="1611">
        <f t="shared" si="481"/>
        <v>0</v>
      </c>
      <c r="BE903" s="1611">
        <f t="shared" si="482"/>
        <v>0</v>
      </c>
      <c r="BF903" s="1611">
        <f t="shared" si="483"/>
        <v>0</v>
      </c>
      <c r="BG903" s="1611">
        <f t="shared" si="493"/>
        <v>0</v>
      </c>
      <c r="BH903" s="1611" t="str">
        <f t="shared" si="494"/>
        <v/>
      </c>
      <c r="BI903" s="1611" t="str">
        <f t="shared" si="495"/>
        <v/>
      </c>
      <c r="BJ903" s="1611" t="str">
        <f t="shared" si="484"/>
        <v/>
      </c>
      <c r="BK903" s="1611" t="str">
        <f t="shared" si="485"/>
        <v/>
      </c>
      <c r="BL903" s="1611" t="str">
        <f t="shared" ca="1" si="486"/>
        <v/>
      </c>
      <c r="BM903" s="1611" t="str">
        <f t="shared" si="496"/>
        <v/>
      </c>
      <c r="BN903" s="1611" t="str">
        <f t="shared" si="487"/>
        <v/>
      </c>
      <c r="BO903" s="1611" t="str">
        <f t="shared" si="488"/>
        <v/>
      </c>
      <c r="BP903" s="1611" t="str">
        <f t="shared" si="497"/>
        <v/>
      </c>
      <c r="BQ903" s="1611" t="str">
        <f t="shared" si="498"/>
        <v/>
      </c>
      <c r="BR903" s="1611" t="str">
        <f t="shared" si="499"/>
        <v/>
      </c>
      <c r="BS903" s="1611" t="str">
        <f t="shared" si="500"/>
        <v/>
      </c>
      <c r="BT903" s="1611" t="str">
        <f t="shared" si="501"/>
        <v/>
      </c>
      <c r="BU903" s="1731">
        <f t="shared" ca="1" si="502"/>
        <v>0</v>
      </c>
      <c r="BV903" s="1594"/>
      <c r="BW903" s="1594"/>
      <c r="BX903" s="1594"/>
      <c r="BY903" s="1594"/>
      <c r="BZ903" s="1594"/>
      <c r="CA903" s="1594"/>
      <c r="CB903" s="1594"/>
      <c r="CC903" s="1594"/>
      <c r="CD903" s="1594"/>
      <c r="CE903" s="1594"/>
      <c r="CF903" s="1594"/>
      <c r="CG903" s="1594"/>
      <c r="CH903" s="1594"/>
      <c r="CI903" s="1594"/>
      <c r="CJ903" s="1594"/>
      <c r="CK903" s="1594"/>
      <c r="CL903" s="1594"/>
      <c r="CM903" s="1594"/>
      <c r="CN903" s="1594"/>
      <c r="CO903" s="1594"/>
      <c r="CP903" s="1594"/>
      <c r="CQ903" s="1594"/>
      <c r="CR903" s="1594"/>
      <c r="CS903" s="1594"/>
      <c r="CT903" s="1594"/>
      <c r="CU903" s="1594"/>
      <c r="CV903" s="1594"/>
      <c r="CW903" s="1594"/>
      <c r="CX903" s="1594"/>
      <c r="CY903" s="1594"/>
      <c r="CZ903" s="1594"/>
      <c r="DA903" s="1594"/>
      <c r="DB903" s="1594"/>
      <c r="DC903" s="1594"/>
      <c r="DD903" s="1594"/>
      <c r="DE903" s="1594"/>
      <c r="DF903" s="1594"/>
      <c r="DG903" s="1594"/>
      <c r="DH903" s="1594"/>
      <c r="DI903" s="1594"/>
      <c r="DJ903" s="1594"/>
      <c r="DK903" s="1594"/>
      <c r="DL903" s="1594"/>
      <c r="DM903" s="1594"/>
      <c r="DN903" s="1594"/>
      <c r="DO903" s="1594"/>
      <c r="DP903" s="1594"/>
      <c r="DQ903" s="1594"/>
      <c r="DR903" s="1594"/>
      <c r="DS903" s="1594"/>
      <c r="DT903" s="1594"/>
      <c r="DU903" s="1594"/>
      <c r="DV903" s="1594"/>
      <c r="DW903" s="1594"/>
      <c r="DX903" s="1594"/>
      <c r="DY903" s="1594"/>
      <c r="DZ903" s="1594"/>
      <c r="EA903" s="1594"/>
      <c r="EB903" s="1594"/>
      <c r="EC903" s="1594"/>
      <c r="ED903" s="1594"/>
      <c r="EE903" s="1594"/>
      <c r="EF903" s="1594"/>
      <c r="EG903" s="1594"/>
      <c r="EH903" s="1594"/>
      <c r="EI903" s="1594"/>
      <c r="EJ903" s="1594"/>
      <c r="EK903" s="1594"/>
      <c r="EL903" s="1594"/>
      <c r="EM903" s="1594"/>
      <c r="EN903" s="1594"/>
      <c r="EO903" s="1594"/>
      <c r="EP903" s="1594"/>
      <c r="EQ903" s="1594"/>
      <c r="ER903" s="1594"/>
      <c r="ES903" s="1594"/>
    </row>
    <row r="904" spans="1:149" s="1595" customFormat="1" ht="12.5">
      <c r="A904" s="1644" t="str">
        <f t="shared" si="489"/>
        <v>Organisation</v>
      </c>
      <c r="B904" s="1758"/>
      <c r="C904" s="1671"/>
      <c r="D904" s="1655"/>
      <c r="E904" s="1770"/>
      <c r="F904" s="1592"/>
      <c r="G904" s="1714">
        <f t="shared" si="490"/>
        <v>0</v>
      </c>
      <c r="H904" s="1645"/>
      <c r="I904" s="1714">
        <f t="shared" si="491"/>
        <v>0</v>
      </c>
      <c r="J904" s="1657"/>
      <c r="K904" s="1657"/>
      <c r="L904" s="1592"/>
      <c r="M904" s="1597"/>
      <c r="N904" s="1593"/>
      <c r="O904" s="1646"/>
      <c r="P904" s="1647"/>
      <c r="Q904" s="1647"/>
      <c r="R904" s="1648"/>
      <c r="S904" s="1603"/>
      <c r="T904" s="1649"/>
      <c r="U904" s="1649"/>
      <c r="V904" s="1649"/>
      <c r="W904" s="1649"/>
      <c r="X904" s="1649"/>
      <c r="Y904" s="1649"/>
      <c r="Z904" s="1649"/>
      <c r="AA904" s="1649"/>
      <c r="AB904" s="1649"/>
      <c r="AC904" s="1649"/>
      <c r="AD904" s="1649"/>
      <c r="AE904" s="1649"/>
      <c r="AF904" s="1610">
        <f t="shared" si="470"/>
        <v>0</v>
      </c>
      <c r="AG904" s="1649"/>
      <c r="AH904" s="1649"/>
      <c r="AI904" s="1649"/>
      <c r="AJ904" s="1649"/>
      <c r="AK904" s="1649"/>
      <c r="AL904" s="1649"/>
      <c r="AM904" s="1649"/>
      <c r="AN904" s="1649"/>
      <c r="AO904" s="1649"/>
      <c r="AP904" s="1649"/>
      <c r="AQ904" s="1649"/>
      <c r="AR904" s="1709"/>
      <c r="AS904" s="1779">
        <f t="shared" si="471"/>
        <v>0</v>
      </c>
      <c r="AT904" s="1711">
        <f t="shared" si="492"/>
        <v>0</v>
      </c>
      <c r="AU904" s="1611">
        <f t="shared" si="472"/>
        <v>0</v>
      </c>
      <c r="AV904" s="1611">
        <f t="shared" si="473"/>
        <v>0</v>
      </c>
      <c r="AW904" s="1611">
        <f t="shared" si="474"/>
        <v>0</v>
      </c>
      <c r="AX904" s="1611">
        <f t="shared" si="475"/>
        <v>0</v>
      </c>
      <c r="AY904" s="1611">
        <f t="shared" si="476"/>
        <v>0</v>
      </c>
      <c r="AZ904" s="1611">
        <f t="shared" si="477"/>
        <v>0</v>
      </c>
      <c r="BA904" s="1611">
        <f t="shared" si="478"/>
        <v>0</v>
      </c>
      <c r="BB904" s="1611">
        <f t="shared" si="479"/>
        <v>0</v>
      </c>
      <c r="BC904" s="1611">
        <f t="shared" si="480"/>
        <v>0</v>
      </c>
      <c r="BD904" s="1611">
        <f t="shared" si="481"/>
        <v>0</v>
      </c>
      <c r="BE904" s="1611">
        <f t="shared" si="482"/>
        <v>0</v>
      </c>
      <c r="BF904" s="1611">
        <f t="shared" si="483"/>
        <v>0</v>
      </c>
      <c r="BG904" s="1611">
        <f t="shared" si="493"/>
        <v>0</v>
      </c>
      <c r="BH904" s="1611" t="str">
        <f t="shared" si="494"/>
        <v/>
      </c>
      <c r="BI904" s="1611" t="str">
        <f t="shared" si="495"/>
        <v/>
      </c>
      <c r="BJ904" s="1611" t="str">
        <f t="shared" si="484"/>
        <v/>
      </c>
      <c r="BK904" s="1611" t="str">
        <f t="shared" si="485"/>
        <v/>
      </c>
      <c r="BL904" s="1611" t="str">
        <f t="shared" ca="1" si="486"/>
        <v/>
      </c>
      <c r="BM904" s="1611" t="str">
        <f t="shared" si="496"/>
        <v/>
      </c>
      <c r="BN904" s="1611" t="str">
        <f t="shared" si="487"/>
        <v/>
      </c>
      <c r="BO904" s="1611" t="str">
        <f t="shared" si="488"/>
        <v/>
      </c>
      <c r="BP904" s="1611" t="str">
        <f t="shared" si="497"/>
        <v/>
      </c>
      <c r="BQ904" s="1611" t="str">
        <f t="shared" si="498"/>
        <v/>
      </c>
      <c r="BR904" s="1611" t="str">
        <f t="shared" si="499"/>
        <v/>
      </c>
      <c r="BS904" s="1611" t="str">
        <f t="shared" si="500"/>
        <v/>
      </c>
      <c r="BT904" s="1611" t="str">
        <f t="shared" si="501"/>
        <v/>
      </c>
      <c r="BU904" s="1731">
        <f t="shared" ca="1" si="502"/>
        <v>0</v>
      </c>
      <c r="BV904" s="1594"/>
      <c r="BW904" s="1594"/>
      <c r="BX904" s="1594"/>
      <c r="BY904" s="1594"/>
      <c r="BZ904" s="1594"/>
      <c r="CA904" s="1594"/>
      <c r="CB904" s="1594"/>
      <c r="CC904" s="1594"/>
      <c r="CD904" s="1594"/>
      <c r="CE904" s="1594"/>
      <c r="CF904" s="1594"/>
      <c r="CG904" s="1594"/>
      <c r="CH904" s="1594"/>
      <c r="CI904" s="1594"/>
      <c r="CJ904" s="1594"/>
      <c r="CK904" s="1594"/>
      <c r="CL904" s="1594"/>
      <c r="CM904" s="1594"/>
      <c r="CN904" s="1594"/>
      <c r="CO904" s="1594"/>
      <c r="CP904" s="1594"/>
      <c r="CQ904" s="1594"/>
      <c r="CR904" s="1594"/>
      <c r="CS904" s="1594"/>
      <c r="CT904" s="1594"/>
      <c r="CU904" s="1594"/>
      <c r="CV904" s="1594"/>
      <c r="CW904" s="1594"/>
      <c r="CX904" s="1594"/>
      <c r="CY904" s="1594"/>
      <c r="CZ904" s="1594"/>
      <c r="DA904" s="1594"/>
      <c r="DB904" s="1594"/>
      <c r="DC904" s="1594"/>
      <c r="DD904" s="1594"/>
      <c r="DE904" s="1594"/>
      <c r="DF904" s="1594"/>
      <c r="DG904" s="1594"/>
      <c r="DH904" s="1594"/>
      <c r="DI904" s="1594"/>
      <c r="DJ904" s="1594"/>
      <c r="DK904" s="1594"/>
      <c r="DL904" s="1594"/>
      <c r="DM904" s="1594"/>
      <c r="DN904" s="1594"/>
      <c r="DO904" s="1594"/>
      <c r="DP904" s="1594"/>
      <c r="DQ904" s="1594"/>
      <c r="DR904" s="1594"/>
      <c r="DS904" s="1594"/>
      <c r="DT904" s="1594"/>
      <c r="DU904" s="1594"/>
      <c r="DV904" s="1594"/>
      <c r="DW904" s="1594"/>
      <c r="DX904" s="1594"/>
      <c r="DY904" s="1594"/>
      <c r="DZ904" s="1594"/>
      <c r="EA904" s="1594"/>
      <c r="EB904" s="1594"/>
      <c r="EC904" s="1594"/>
      <c r="ED904" s="1594"/>
      <c r="EE904" s="1594"/>
      <c r="EF904" s="1594"/>
      <c r="EG904" s="1594"/>
      <c r="EH904" s="1594"/>
      <c r="EI904" s="1594"/>
      <c r="EJ904" s="1594"/>
      <c r="EK904" s="1594"/>
      <c r="EL904" s="1594"/>
      <c r="EM904" s="1594"/>
      <c r="EN904" s="1594"/>
      <c r="EO904" s="1594"/>
      <c r="EP904" s="1594"/>
      <c r="EQ904" s="1594"/>
      <c r="ER904" s="1594"/>
      <c r="ES904" s="1594"/>
    </row>
    <row r="905" spans="1:149" s="1595" customFormat="1" ht="12.5">
      <c r="A905" s="1644" t="str">
        <f t="shared" si="489"/>
        <v>Organisation</v>
      </c>
      <c r="B905" s="1758"/>
      <c r="C905" s="1671"/>
      <c r="D905" s="1655"/>
      <c r="E905" s="1770"/>
      <c r="F905" s="1592"/>
      <c r="G905" s="1714">
        <f t="shared" si="490"/>
        <v>0</v>
      </c>
      <c r="H905" s="1645"/>
      <c r="I905" s="1714">
        <f t="shared" si="491"/>
        <v>0</v>
      </c>
      <c r="J905" s="1663"/>
      <c r="K905" s="1910"/>
      <c r="L905" s="1592"/>
      <c r="M905" s="1597"/>
      <c r="N905" s="1665"/>
      <c r="O905" s="1646"/>
      <c r="P905" s="1647"/>
      <c r="Q905" s="1647"/>
      <c r="R905" s="1648"/>
      <c r="S905" s="1603"/>
      <c r="T905" s="1649"/>
      <c r="U905" s="1649"/>
      <c r="V905" s="1649"/>
      <c r="W905" s="1649"/>
      <c r="X905" s="1649"/>
      <c r="Y905" s="1649"/>
      <c r="Z905" s="1649"/>
      <c r="AA905" s="1649"/>
      <c r="AB905" s="1649"/>
      <c r="AC905" s="1649"/>
      <c r="AD905" s="1649"/>
      <c r="AE905" s="1649"/>
      <c r="AF905" s="1610">
        <f t="shared" si="470"/>
        <v>0</v>
      </c>
      <c r="AG905" s="1649"/>
      <c r="AH905" s="1649"/>
      <c r="AI905" s="1649"/>
      <c r="AJ905" s="1649"/>
      <c r="AK905" s="1649"/>
      <c r="AL905" s="1649"/>
      <c r="AM905" s="1649"/>
      <c r="AN905" s="1649"/>
      <c r="AO905" s="1649"/>
      <c r="AP905" s="1649"/>
      <c r="AQ905" s="1649"/>
      <c r="AR905" s="1709"/>
      <c r="AS905" s="1779">
        <f t="shared" si="471"/>
        <v>0</v>
      </c>
      <c r="AT905" s="1711">
        <f t="shared" si="492"/>
        <v>0</v>
      </c>
      <c r="AU905" s="1611">
        <f t="shared" si="472"/>
        <v>0</v>
      </c>
      <c r="AV905" s="1611">
        <f t="shared" si="473"/>
        <v>0</v>
      </c>
      <c r="AW905" s="1611">
        <f t="shared" si="474"/>
        <v>0</v>
      </c>
      <c r="AX905" s="1611">
        <f t="shared" si="475"/>
        <v>0</v>
      </c>
      <c r="AY905" s="1611">
        <f t="shared" si="476"/>
        <v>0</v>
      </c>
      <c r="AZ905" s="1611">
        <f t="shared" si="477"/>
        <v>0</v>
      </c>
      <c r="BA905" s="1611">
        <f t="shared" si="478"/>
        <v>0</v>
      </c>
      <c r="BB905" s="1611">
        <f t="shared" si="479"/>
        <v>0</v>
      </c>
      <c r="BC905" s="1611">
        <f t="shared" si="480"/>
        <v>0</v>
      </c>
      <c r="BD905" s="1611">
        <f t="shared" si="481"/>
        <v>0</v>
      </c>
      <c r="BE905" s="1611">
        <f t="shared" si="482"/>
        <v>0</v>
      </c>
      <c r="BF905" s="1611">
        <f t="shared" si="483"/>
        <v>0</v>
      </c>
      <c r="BG905" s="1611">
        <f t="shared" si="493"/>
        <v>0</v>
      </c>
      <c r="BH905" s="1611" t="str">
        <f t="shared" si="494"/>
        <v/>
      </c>
      <c r="BI905" s="1611" t="str">
        <f t="shared" si="495"/>
        <v/>
      </c>
      <c r="BJ905" s="1611" t="str">
        <f t="shared" si="484"/>
        <v/>
      </c>
      <c r="BK905" s="1611" t="str">
        <f t="shared" si="485"/>
        <v/>
      </c>
      <c r="BL905" s="1611" t="str">
        <f t="shared" ca="1" si="486"/>
        <v/>
      </c>
      <c r="BM905" s="1611" t="str">
        <f t="shared" si="496"/>
        <v/>
      </c>
      <c r="BN905" s="1611" t="str">
        <f t="shared" si="487"/>
        <v/>
      </c>
      <c r="BO905" s="1611" t="str">
        <f t="shared" si="488"/>
        <v/>
      </c>
      <c r="BP905" s="1611" t="str">
        <f t="shared" si="497"/>
        <v/>
      </c>
      <c r="BQ905" s="1611" t="str">
        <f t="shared" si="498"/>
        <v/>
      </c>
      <c r="BR905" s="1611" t="str">
        <f t="shared" si="499"/>
        <v/>
      </c>
      <c r="BS905" s="1611" t="str">
        <f t="shared" si="500"/>
        <v/>
      </c>
      <c r="BT905" s="1611" t="str">
        <f t="shared" si="501"/>
        <v/>
      </c>
      <c r="BU905" s="1731">
        <f t="shared" ca="1" si="502"/>
        <v>0</v>
      </c>
      <c r="BV905" s="1594"/>
      <c r="BW905" s="1594"/>
      <c r="BX905" s="1594"/>
      <c r="BY905" s="1594"/>
      <c r="BZ905" s="1594"/>
      <c r="CA905" s="1594"/>
      <c r="CB905" s="1594"/>
      <c r="CC905" s="1594"/>
      <c r="CD905" s="1594"/>
      <c r="CE905" s="1594"/>
      <c r="CF905" s="1594"/>
      <c r="CG905" s="1594"/>
      <c r="CH905" s="1594"/>
      <c r="CI905" s="1594"/>
      <c r="CJ905" s="1594"/>
      <c r="CK905" s="1594"/>
      <c r="CL905" s="1594"/>
      <c r="CM905" s="1594"/>
      <c r="CN905" s="1594"/>
      <c r="CO905" s="1594"/>
      <c r="CP905" s="1594"/>
      <c r="CQ905" s="1594"/>
      <c r="CR905" s="1594"/>
      <c r="CS905" s="1594"/>
      <c r="CT905" s="1594"/>
      <c r="CU905" s="1594"/>
      <c r="CV905" s="1594"/>
      <c r="CW905" s="1594"/>
      <c r="CX905" s="1594"/>
      <c r="CY905" s="1594"/>
      <c r="CZ905" s="1594"/>
      <c r="DA905" s="1594"/>
      <c r="DB905" s="1594"/>
      <c r="DC905" s="1594"/>
      <c r="DD905" s="1594"/>
      <c r="DE905" s="1594"/>
      <c r="DF905" s="1594"/>
      <c r="DG905" s="1594"/>
      <c r="DH905" s="1594"/>
      <c r="DI905" s="1594"/>
      <c r="DJ905" s="1594"/>
      <c r="DK905" s="1594"/>
      <c r="DL905" s="1594"/>
      <c r="DM905" s="1594"/>
      <c r="DN905" s="1594"/>
      <c r="DO905" s="1594"/>
      <c r="DP905" s="1594"/>
      <c r="DQ905" s="1594"/>
      <c r="DR905" s="1594"/>
      <c r="DS905" s="1594"/>
      <c r="DT905" s="1594"/>
      <c r="DU905" s="1594"/>
      <c r="DV905" s="1594"/>
      <c r="DW905" s="1594"/>
      <c r="DX905" s="1594"/>
      <c r="DY905" s="1594"/>
      <c r="DZ905" s="1594"/>
      <c r="EA905" s="1594"/>
      <c r="EB905" s="1594"/>
      <c r="EC905" s="1594"/>
      <c r="ED905" s="1594"/>
      <c r="EE905" s="1594"/>
      <c r="EF905" s="1594"/>
      <c r="EG905" s="1594"/>
      <c r="EH905" s="1594"/>
      <c r="EI905" s="1594"/>
      <c r="EJ905" s="1594"/>
      <c r="EK905" s="1594"/>
      <c r="EL905" s="1594"/>
      <c r="EM905" s="1594"/>
      <c r="EN905" s="1594"/>
      <c r="EO905" s="1594"/>
      <c r="EP905" s="1594"/>
      <c r="EQ905" s="1594"/>
      <c r="ER905" s="1594"/>
      <c r="ES905" s="1594"/>
    </row>
    <row r="906" spans="1:149" s="1595" customFormat="1" ht="12.5">
      <c r="A906" s="1644" t="str">
        <f t="shared" si="489"/>
        <v>Organisation</v>
      </c>
      <c r="B906" s="1758"/>
      <c r="C906" s="1671"/>
      <c r="D906" s="1655"/>
      <c r="E906" s="1770"/>
      <c r="F906" s="1592"/>
      <c r="G906" s="1714">
        <f t="shared" si="490"/>
        <v>0</v>
      </c>
      <c r="H906" s="1645"/>
      <c r="I906" s="1714">
        <f t="shared" si="491"/>
        <v>0</v>
      </c>
      <c r="J906" s="1656"/>
      <c r="K906" s="1656"/>
      <c r="L906" s="1592"/>
      <c r="M906" s="1597"/>
      <c r="N906" s="1597"/>
      <c r="O906" s="1646"/>
      <c r="P906" s="1647"/>
      <c r="Q906" s="1647"/>
      <c r="R906" s="1648"/>
      <c r="S906" s="1603"/>
      <c r="T906" s="1649"/>
      <c r="U906" s="1649"/>
      <c r="V906" s="1649"/>
      <c r="W906" s="1649"/>
      <c r="X906" s="1649"/>
      <c r="Y906" s="1649"/>
      <c r="Z906" s="1649"/>
      <c r="AA906" s="1649"/>
      <c r="AB906" s="1649"/>
      <c r="AC906" s="1649"/>
      <c r="AD906" s="1649"/>
      <c r="AE906" s="1649"/>
      <c r="AF906" s="1610">
        <f t="shared" si="470"/>
        <v>0</v>
      </c>
      <c r="AG906" s="1649"/>
      <c r="AH906" s="1649"/>
      <c r="AI906" s="1649"/>
      <c r="AJ906" s="1649"/>
      <c r="AK906" s="1649"/>
      <c r="AL906" s="1649"/>
      <c r="AM906" s="1649"/>
      <c r="AN906" s="1649"/>
      <c r="AO906" s="1649"/>
      <c r="AP906" s="1649"/>
      <c r="AQ906" s="1649"/>
      <c r="AR906" s="1709"/>
      <c r="AS906" s="1779">
        <f t="shared" si="471"/>
        <v>0</v>
      </c>
      <c r="AT906" s="1711">
        <f t="shared" si="492"/>
        <v>0</v>
      </c>
      <c r="AU906" s="1611">
        <f t="shared" si="472"/>
        <v>0</v>
      </c>
      <c r="AV906" s="1611">
        <f t="shared" si="473"/>
        <v>0</v>
      </c>
      <c r="AW906" s="1611">
        <f t="shared" si="474"/>
        <v>0</v>
      </c>
      <c r="AX906" s="1611">
        <f t="shared" si="475"/>
        <v>0</v>
      </c>
      <c r="AY906" s="1611">
        <f t="shared" si="476"/>
        <v>0</v>
      </c>
      <c r="AZ906" s="1611">
        <f t="shared" si="477"/>
        <v>0</v>
      </c>
      <c r="BA906" s="1611">
        <f t="shared" si="478"/>
        <v>0</v>
      </c>
      <c r="BB906" s="1611">
        <f t="shared" si="479"/>
        <v>0</v>
      </c>
      <c r="BC906" s="1611">
        <f t="shared" si="480"/>
        <v>0</v>
      </c>
      <c r="BD906" s="1611">
        <f t="shared" si="481"/>
        <v>0</v>
      </c>
      <c r="BE906" s="1611">
        <f t="shared" si="482"/>
        <v>0</v>
      </c>
      <c r="BF906" s="1611">
        <f t="shared" si="483"/>
        <v>0</v>
      </c>
      <c r="BG906" s="1611">
        <f t="shared" si="493"/>
        <v>0</v>
      </c>
      <c r="BH906" s="1611" t="str">
        <f t="shared" si="494"/>
        <v/>
      </c>
      <c r="BI906" s="1611" t="str">
        <f t="shared" si="495"/>
        <v/>
      </c>
      <c r="BJ906" s="1611" t="str">
        <f t="shared" si="484"/>
        <v/>
      </c>
      <c r="BK906" s="1611" t="str">
        <f t="shared" si="485"/>
        <v/>
      </c>
      <c r="BL906" s="1611" t="str">
        <f t="shared" ca="1" si="486"/>
        <v/>
      </c>
      <c r="BM906" s="1611" t="str">
        <f t="shared" si="496"/>
        <v/>
      </c>
      <c r="BN906" s="1611" t="str">
        <f t="shared" si="487"/>
        <v/>
      </c>
      <c r="BO906" s="1611" t="str">
        <f t="shared" si="488"/>
        <v/>
      </c>
      <c r="BP906" s="1611" t="str">
        <f t="shared" si="497"/>
        <v/>
      </c>
      <c r="BQ906" s="1611" t="str">
        <f t="shared" si="498"/>
        <v/>
      </c>
      <c r="BR906" s="1611" t="str">
        <f t="shared" si="499"/>
        <v/>
      </c>
      <c r="BS906" s="1611" t="str">
        <f t="shared" si="500"/>
        <v/>
      </c>
      <c r="BT906" s="1611" t="str">
        <f t="shared" si="501"/>
        <v/>
      </c>
      <c r="BU906" s="1731">
        <f t="shared" ca="1" si="502"/>
        <v>0</v>
      </c>
      <c r="BV906" s="1594"/>
      <c r="BW906" s="1594"/>
      <c r="BX906" s="1594"/>
      <c r="BY906" s="1594"/>
      <c r="BZ906" s="1594"/>
      <c r="CA906" s="1594"/>
      <c r="CB906" s="1594"/>
      <c r="CC906" s="1594"/>
      <c r="CD906" s="1594"/>
      <c r="CE906" s="1594"/>
      <c r="CF906" s="1594"/>
      <c r="CG906" s="1594"/>
      <c r="CH906" s="1594"/>
      <c r="CI906" s="1594"/>
      <c r="CJ906" s="1594"/>
      <c r="CK906" s="1594"/>
      <c r="CL906" s="1594"/>
      <c r="CM906" s="1594"/>
      <c r="CN906" s="1594"/>
      <c r="CO906" s="1594"/>
      <c r="CP906" s="1594"/>
      <c r="CQ906" s="1594"/>
      <c r="CR906" s="1594"/>
      <c r="CS906" s="1594"/>
      <c r="CT906" s="1594"/>
      <c r="CU906" s="1594"/>
      <c r="CV906" s="1594"/>
      <c r="CW906" s="1594"/>
      <c r="CX906" s="1594"/>
      <c r="CY906" s="1594"/>
      <c r="CZ906" s="1594"/>
      <c r="DA906" s="1594"/>
      <c r="DB906" s="1594"/>
      <c r="DC906" s="1594"/>
      <c r="DD906" s="1594"/>
      <c r="DE906" s="1594"/>
      <c r="DF906" s="1594"/>
      <c r="DG906" s="1594"/>
      <c r="DH906" s="1594"/>
      <c r="DI906" s="1594"/>
      <c r="DJ906" s="1594"/>
      <c r="DK906" s="1594"/>
      <c r="DL906" s="1594"/>
      <c r="DM906" s="1594"/>
      <c r="DN906" s="1594"/>
      <c r="DO906" s="1594"/>
      <c r="DP906" s="1594"/>
      <c r="DQ906" s="1594"/>
      <c r="DR906" s="1594"/>
      <c r="DS906" s="1594"/>
      <c r="DT906" s="1594"/>
      <c r="DU906" s="1594"/>
      <c r="DV906" s="1594"/>
      <c r="DW906" s="1594"/>
      <c r="DX906" s="1594"/>
      <c r="DY906" s="1594"/>
      <c r="DZ906" s="1594"/>
      <c r="EA906" s="1594"/>
      <c r="EB906" s="1594"/>
      <c r="EC906" s="1594"/>
      <c r="ED906" s="1594"/>
      <c r="EE906" s="1594"/>
      <c r="EF906" s="1594"/>
      <c r="EG906" s="1594"/>
      <c r="EH906" s="1594"/>
      <c r="EI906" s="1594"/>
      <c r="EJ906" s="1594"/>
      <c r="EK906" s="1594"/>
      <c r="EL906" s="1594"/>
      <c r="EM906" s="1594"/>
      <c r="EN906" s="1594"/>
      <c r="EO906" s="1594"/>
      <c r="EP906" s="1594"/>
      <c r="EQ906" s="1594"/>
      <c r="ER906" s="1594"/>
      <c r="ES906" s="1594"/>
    </row>
    <row r="907" spans="1:149" s="1595" customFormat="1" ht="12.5">
      <c r="A907" s="1644" t="str">
        <f t="shared" si="489"/>
        <v>Organisation</v>
      </c>
      <c r="B907" s="1758"/>
      <c r="C907" s="1671"/>
      <c r="D907" s="1655"/>
      <c r="E907" s="1770"/>
      <c r="F907" s="1592"/>
      <c r="G907" s="1714">
        <f t="shared" si="490"/>
        <v>0</v>
      </c>
      <c r="H907" s="1645"/>
      <c r="I907" s="1714">
        <f t="shared" si="491"/>
        <v>0</v>
      </c>
      <c r="J907" s="1656"/>
      <c r="K907" s="1656"/>
      <c r="L907" s="1592"/>
      <c r="M907" s="1597"/>
      <c r="N907" s="1597"/>
      <c r="O907" s="1646"/>
      <c r="P907" s="1647"/>
      <c r="Q907" s="1647"/>
      <c r="R907" s="1648"/>
      <c r="S907" s="1603"/>
      <c r="T907" s="1649"/>
      <c r="U907" s="1649"/>
      <c r="V907" s="1649"/>
      <c r="W907" s="1649"/>
      <c r="X907" s="1649"/>
      <c r="Y907" s="1649"/>
      <c r="Z907" s="1649"/>
      <c r="AA907" s="1649"/>
      <c r="AB907" s="1649"/>
      <c r="AC907" s="1649"/>
      <c r="AD907" s="1649"/>
      <c r="AE907" s="1649"/>
      <c r="AF907" s="1610">
        <f t="shared" si="470"/>
        <v>0</v>
      </c>
      <c r="AG907" s="1649"/>
      <c r="AH907" s="1649"/>
      <c r="AI907" s="1649"/>
      <c r="AJ907" s="1649"/>
      <c r="AK907" s="1649"/>
      <c r="AL907" s="1649"/>
      <c r="AM907" s="1649"/>
      <c r="AN907" s="1649"/>
      <c r="AO907" s="1649"/>
      <c r="AP907" s="1649"/>
      <c r="AQ907" s="1649"/>
      <c r="AR907" s="1709"/>
      <c r="AS907" s="1779">
        <f t="shared" si="471"/>
        <v>0</v>
      </c>
      <c r="AT907" s="1711">
        <f t="shared" si="492"/>
        <v>0</v>
      </c>
      <c r="AU907" s="1611">
        <f t="shared" si="472"/>
        <v>0</v>
      </c>
      <c r="AV907" s="1611">
        <f t="shared" si="473"/>
        <v>0</v>
      </c>
      <c r="AW907" s="1611">
        <f t="shared" si="474"/>
        <v>0</v>
      </c>
      <c r="AX907" s="1611">
        <f t="shared" si="475"/>
        <v>0</v>
      </c>
      <c r="AY907" s="1611">
        <f t="shared" si="476"/>
        <v>0</v>
      </c>
      <c r="AZ907" s="1611">
        <f t="shared" si="477"/>
        <v>0</v>
      </c>
      <c r="BA907" s="1611">
        <f t="shared" si="478"/>
        <v>0</v>
      </c>
      <c r="BB907" s="1611">
        <f t="shared" si="479"/>
        <v>0</v>
      </c>
      <c r="BC907" s="1611">
        <f t="shared" si="480"/>
        <v>0</v>
      </c>
      <c r="BD907" s="1611">
        <f t="shared" si="481"/>
        <v>0</v>
      </c>
      <c r="BE907" s="1611">
        <f t="shared" si="482"/>
        <v>0</v>
      </c>
      <c r="BF907" s="1611">
        <f t="shared" si="483"/>
        <v>0</v>
      </c>
      <c r="BG907" s="1611">
        <f t="shared" si="493"/>
        <v>0</v>
      </c>
      <c r="BH907" s="1611" t="str">
        <f t="shared" si="494"/>
        <v/>
      </c>
      <c r="BI907" s="1611" t="str">
        <f t="shared" si="495"/>
        <v/>
      </c>
      <c r="BJ907" s="1611" t="str">
        <f t="shared" si="484"/>
        <v/>
      </c>
      <c r="BK907" s="1611" t="str">
        <f t="shared" si="485"/>
        <v/>
      </c>
      <c r="BL907" s="1611" t="str">
        <f t="shared" ca="1" si="486"/>
        <v/>
      </c>
      <c r="BM907" s="1611" t="str">
        <f t="shared" si="496"/>
        <v/>
      </c>
      <c r="BN907" s="1611" t="str">
        <f t="shared" si="487"/>
        <v/>
      </c>
      <c r="BO907" s="1611" t="str">
        <f t="shared" si="488"/>
        <v/>
      </c>
      <c r="BP907" s="1611" t="str">
        <f t="shared" si="497"/>
        <v/>
      </c>
      <c r="BQ907" s="1611" t="str">
        <f t="shared" si="498"/>
        <v/>
      </c>
      <c r="BR907" s="1611" t="str">
        <f t="shared" si="499"/>
        <v/>
      </c>
      <c r="BS907" s="1611" t="str">
        <f t="shared" si="500"/>
        <v/>
      </c>
      <c r="BT907" s="1611" t="str">
        <f t="shared" si="501"/>
        <v/>
      </c>
      <c r="BU907" s="1731">
        <f t="shared" ca="1" si="502"/>
        <v>0</v>
      </c>
      <c r="BV907" s="1594"/>
      <c r="BW907" s="1594"/>
      <c r="BX907" s="1594"/>
      <c r="BY907" s="1594"/>
      <c r="BZ907" s="1594"/>
      <c r="CA907" s="1594"/>
      <c r="CB907" s="1594"/>
      <c r="CC907" s="1594"/>
      <c r="CD907" s="1594"/>
      <c r="CE907" s="1594"/>
      <c r="CF907" s="1594"/>
      <c r="CG907" s="1594"/>
      <c r="CH907" s="1594"/>
      <c r="CI907" s="1594"/>
      <c r="CJ907" s="1594"/>
      <c r="CK907" s="1594"/>
      <c r="CL907" s="1594"/>
      <c r="CM907" s="1594"/>
      <c r="CN907" s="1594"/>
      <c r="CO907" s="1594"/>
      <c r="CP907" s="1594"/>
      <c r="CQ907" s="1594"/>
      <c r="CR907" s="1594"/>
      <c r="CS907" s="1594"/>
      <c r="CT907" s="1594"/>
      <c r="CU907" s="1594"/>
      <c r="CV907" s="1594"/>
      <c r="CW907" s="1594"/>
      <c r="CX907" s="1594"/>
      <c r="CY907" s="1594"/>
      <c r="CZ907" s="1594"/>
      <c r="DA907" s="1594"/>
      <c r="DB907" s="1594"/>
      <c r="DC907" s="1594"/>
      <c r="DD907" s="1594"/>
      <c r="DE907" s="1594"/>
      <c r="DF907" s="1594"/>
      <c r="DG907" s="1594"/>
      <c r="DH907" s="1594"/>
      <c r="DI907" s="1594"/>
      <c r="DJ907" s="1594"/>
      <c r="DK907" s="1594"/>
      <c r="DL907" s="1594"/>
      <c r="DM907" s="1594"/>
      <c r="DN907" s="1594"/>
      <c r="DO907" s="1594"/>
      <c r="DP907" s="1594"/>
      <c r="DQ907" s="1594"/>
      <c r="DR907" s="1594"/>
      <c r="DS907" s="1594"/>
      <c r="DT907" s="1594"/>
      <c r="DU907" s="1594"/>
      <c r="DV907" s="1594"/>
      <c r="DW907" s="1594"/>
      <c r="DX907" s="1594"/>
      <c r="DY907" s="1594"/>
      <c r="DZ907" s="1594"/>
      <c r="EA907" s="1594"/>
      <c r="EB907" s="1594"/>
      <c r="EC907" s="1594"/>
      <c r="ED907" s="1594"/>
      <c r="EE907" s="1594"/>
      <c r="EF907" s="1594"/>
      <c r="EG907" s="1594"/>
      <c r="EH907" s="1594"/>
      <c r="EI907" s="1594"/>
      <c r="EJ907" s="1594"/>
      <c r="EK907" s="1594"/>
      <c r="EL907" s="1594"/>
      <c r="EM907" s="1594"/>
      <c r="EN907" s="1594"/>
      <c r="EO907" s="1594"/>
      <c r="EP907" s="1594"/>
      <c r="EQ907" s="1594"/>
      <c r="ER907" s="1594"/>
      <c r="ES907" s="1594"/>
    </row>
    <row r="908" spans="1:149" s="1595" customFormat="1" ht="12.5">
      <c r="A908" s="1644" t="str">
        <f t="shared" si="489"/>
        <v>Organisation</v>
      </c>
      <c r="B908" s="1758"/>
      <c r="C908" s="1671"/>
      <c r="D908" s="1655"/>
      <c r="E908" s="1770"/>
      <c r="F908" s="1592"/>
      <c r="G908" s="1714">
        <f t="shared" si="490"/>
        <v>0</v>
      </c>
      <c r="H908" s="1645"/>
      <c r="I908" s="1714">
        <f t="shared" si="491"/>
        <v>0</v>
      </c>
      <c r="J908" s="1656"/>
      <c r="K908" s="1656"/>
      <c r="L908" s="1592"/>
      <c r="M908" s="1597"/>
      <c r="N908" s="1597"/>
      <c r="O908" s="1646"/>
      <c r="P908" s="1647"/>
      <c r="Q908" s="1647"/>
      <c r="R908" s="1648"/>
      <c r="S908" s="1603"/>
      <c r="T908" s="1649"/>
      <c r="U908" s="1649"/>
      <c r="V908" s="1649"/>
      <c r="W908" s="1649"/>
      <c r="X908" s="1649"/>
      <c r="Y908" s="1649"/>
      <c r="Z908" s="1649"/>
      <c r="AA908" s="1649"/>
      <c r="AB908" s="1649"/>
      <c r="AC908" s="1649"/>
      <c r="AD908" s="1649"/>
      <c r="AE908" s="1649"/>
      <c r="AF908" s="1610">
        <f t="shared" si="470"/>
        <v>0</v>
      </c>
      <c r="AG908" s="1649"/>
      <c r="AH908" s="1649"/>
      <c r="AI908" s="1649"/>
      <c r="AJ908" s="1649"/>
      <c r="AK908" s="1649"/>
      <c r="AL908" s="1649"/>
      <c r="AM908" s="1649"/>
      <c r="AN908" s="1649"/>
      <c r="AO908" s="1649"/>
      <c r="AP908" s="1649"/>
      <c r="AQ908" s="1649"/>
      <c r="AR908" s="1709"/>
      <c r="AS908" s="1779">
        <f t="shared" si="471"/>
        <v>0</v>
      </c>
      <c r="AT908" s="1711">
        <f t="shared" si="492"/>
        <v>0</v>
      </c>
      <c r="AU908" s="1611">
        <f t="shared" si="472"/>
        <v>0</v>
      </c>
      <c r="AV908" s="1611">
        <f t="shared" si="473"/>
        <v>0</v>
      </c>
      <c r="AW908" s="1611">
        <f t="shared" si="474"/>
        <v>0</v>
      </c>
      <c r="AX908" s="1611">
        <f t="shared" si="475"/>
        <v>0</v>
      </c>
      <c r="AY908" s="1611">
        <f t="shared" si="476"/>
        <v>0</v>
      </c>
      <c r="AZ908" s="1611">
        <f t="shared" si="477"/>
        <v>0</v>
      </c>
      <c r="BA908" s="1611">
        <f t="shared" si="478"/>
        <v>0</v>
      </c>
      <c r="BB908" s="1611">
        <f t="shared" si="479"/>
        <v>0</v>
      </c>
      <c r="BC908" s="1611">
        <f t="shared" si="480"/>
        <v>0</v>
      </c>
      <c r="BD908" s="1611">
        <f t="shared" si="481"/>
        <v>0</v>
      </c>
      <c r="BE908" s="1611">
        <f t="shared" si="482"/>
        <v>0</v>
      </c>
      <c r="BF908" s="1611">
        <f t="shared" si="483"/>
        <v>0</v>
      </c>
      <c r="BG908" s="1611">
        <f t="shared" si="493"/>
        <v>0</v>
      </c>
      <c r="BH908" s="1611" t="str">
        <f t="shared" si="494"/>
        <v/>
      </c>
      <c r="BI908" s="1611" t="str">
        <f t="shared" si="495"/>
        <v/>
      </c>
      <c r="BJ908" s="1611" t="str">
        <f t="shared" si="484"/>
        <v/>
      </c>
      <c r="BK908" s="1611" t="str">
        <f t="shared" si="485"/>
        <v/>
      </c>
      <c r="BL908" s="1611" t="str">
        <f t="shared" ca="1" si="486"/>
        <v/>
      </c>
      <c r="BM908" s="1611" t="str">
        <f t="shared" si="496"/>
        <v/>
      </c>
      <c r="BN908" s="1611" t="str">
        <f t="shared" si="487"/>
        <v/>
      </c>
      <c r="BO908" s="1611" t="str">
        <f t="shared" si="488"/>
        <v/>
      </c>
      <c r="BP908" s="1611" t="str">
        <f t="shared" si="497"/>
        <v/>
      </c>
      <c r="BQ908" s="1611" t="str">
        <f t="shared" si="498"/>
        <v/>
      </c>
      <c r="BR908" s="1611" t="str">
        <f t="shared" si="499"/>
        <v/>
      </c>
      <c r="BS908" s="1611" t="str">
        <f t="shared" si="500"/>
        <v/>
      </c>
      <c r="BT908" s="1611" t="str">
        <f t="shared" si="501"/>
        <v/>
      </c>
      <c r="BU908" s="1731">
        <f t="shared" ca="1" si="502"/>
        <v>0</v>
      </c>
      <c r="BV908" s="1594"/>
      <c r="BW908" s="1594"/>
      <c r="BX908" s="1594"/>
      <c r="BY908" s="1594"/>
      <c r="BZ908" s="1594"/>
      <c r="CA908" s="1594"/>
      <c r="CB908" s="1594"/>
      <c r="CC908" s="1594"/>
      <c r="CD908" s="1594"/>
      <c r="CE908" s="1594"/>
      <c r="CF908" s="1594"/>
      <c r="CG908" s="1594"/>
      <c r="CH908" s="1594"/>
      <c r="CI908" s="1594"/>
      <c r="CJ908" s="1594"/>
      <c r="CK908" s="1594"/>
      <c r="CL908" s="1594"/>
      <c r="CM908" s="1594"/>
      <c r="CN908" s="1594"/>
      <c r="CO908" s="1594"/>
      <c r="CP908" s="1594"/>
      <c r="CQ908" s="1594"/>
      <c r="CR908" s="1594"/>
      <c r="CS908" s="1594"/>
      <c r="CT908" s="1594"/>
      <c r="CU908" s="1594"/>
      <c r="CV908" s="1594"/>
      <c r="CW908" s="1594"/>
      <c r="CX908" s="1594"/>
      <c r="CY908" s="1594"/>
      <c r="CZ908" s="1594"/>
      <c r="DA908" s="1594"/>
      <c r="DB908" s="1594"/>
      <c r="DC908" s="1594"/>
      <c r="DD908" s="1594"/>
      <c r="DE908" s="1594"/>
      <c r="DF908" s="1594"/>
      <c r="DG908" s="1594"/>
      <c r="DH908" s="1594"/>
      <c r="DI908" s="1594"/>
      <c r="DJ908" s="1594"/>
      <c r="DK908" s="1594"/>
      <c r="DL908" s="1594"/>
      <c r="DM908" s="1594"/>
      <c r="DN908" s="1594"/>
      <c r="DO908" s="1594"/>
      <c r="DP908" s="1594"/>
      <c r="DQ908" s="1594"/>
      <c r="DR908" s="1594"/>
      <c r="DS908" s="1594"/>
      <c r="DT908" s="1594"/>
      <c r="DU908" s="1594"/>
      <c r="DV908" s="1594"/>
      <c r="DW908" s="1594"/>
      <c r="DX908" s="1594"/>
      <c r="DY908" s="1594"/>
      <c r="DZ908" s="1594"/>
      <c r="EA908" s="1594"/>
      <c r="EB908" s="1594"/>
      <c r="EC908" s="1594"/>
      <c r="ED908" s="1594"/>
      <c r="EE908" s="1594"/>
      <c r="EF908" s="1594"/>
      <c r="EG908" s="1594"/>
      <c r="EH908" s="1594"/>
      <c r="EI908" s="1594"/>
      <c r="EJ908" s="1594"/>
      <c r="EK908" s="1594"/>
      <c r="EL908" s="1594"/>
      <c r="EM908" s="1594"/>
      <c r="EN908" s="1594"/>
      <c r="EO908" s="1594"/>
      <c r="EP908" s="1594"/>
      <c r="EQ908" s="1594"/>
      <c r="ER908" s="1594"/>
      <c r="ES908" s="1594"/>
    </row>
    <row r="909" spans="1:149" s="1595" customFormat="1" ht="12.5">
      <c r="A909" s="1644" t="str">
        <f t="shared" si="489"/>
        <v>Organisation</v>
      </c>
      <c r="B909" s="1758"/>
      <c r="C909" s="1671"/>
      <c r="D909" s="1655"/>
      <c r="E909" s="1770"/>
      <c r="F909" s="1592"/>
      <c r="G909" s="1714">
        <f t="shared" si="490"/>
        <v>0</v>
      </c>
      <c r="H909" s="1645"/>
      <c r="I909" s="1714">
        <f t="shared" si="491"/>
        <v>0</v>
      </c>
      <c r="J909" s="1656"/>
      <c r="K909" s="1656"/>
      <c r="L909" s="1592"/>
      <c r="M909" s="1597"/>
      <c r="N909" s="1597"/>
      <c r="O909" s="1646"/>
      <c r="P909" s="1647"/>
      <c r="Q909" s="1647"/>
      <c r="R909" s="1648"/>
      <c r="S909" s="1603"/>
      <c r="T909" s="1649"/>
      <c r="U909" s="1649"/>
      <c r="V909" s="1649"/>
      <c r="W909" s="1649"/>
      <c r="X909" s="1649"/>
      <c r="Y909" s="1649"/>
      <c r="Z909" s="1649"/>
      <c r="AA909" s="1649"/>
      <c r="AB909" s="1649"/>
      <c r="AC909" s="1649"/>
      <c r="AD909" s="1649"/>
      <c r="AE909" s="1649"/>
      <c r="AF909" s="1610">
        <f t="shared" si="470"/>
        <v>0</v>
      </c>
      <c r="AG909" s="1649"/>
      <c r="AH909" s="1649"/>
      <c r="AI909" s="1649"/>
      <c r="AJ909" s="1649"/>
      <c r="AK909" s="1649"/>
      <c r="AL909" s="1649"/>
      <c r="AM909" s="1649"/>
      <c r="AN909" s="1649"/>
      <c r="AO909" s="1649"/>
      <c r="AP909" s="1649"/>
      <c r="AQ909" s="1649"/>
      <c r="AR909" s="1709"/>
      <c r="AS909" s="1779">
        <f t="shared" si="471"/>
        <v>0</v>
      </c>
      <c r="AT909" s="1711">
        <f t="shared" si="492"/>
        <v>0</v>
      </c>
      <c r="AU909" s="1611">
        <f t="shared" si="472"/>
        <v>0</v>
      </c>
      <c r="AV909" s="1611">
        <f t="shared" si="473"/>
        <v>0</v>
      </c>
      <c r="AW909" s="1611">
        <f t="shared" si="474"/>
        <v>0</v>
      </c>
      <c r="AX909" s="1611">
        <f t="shared" si="475"/>
        <v>0</v>
      </c>
      <c r="AY909" s="1611">
        <f t="shared" si="476"/>
        <v>0</v>
      </c>
      <c r="AZ909" s="1611">
        <f t="shared" si="477"/>
        <v>0</v>
      </c>
      <c r="BA909" s="1611">
        <f t="shared" si="478"/>
        <v>0</v>
      </c>
      <c r="BB909" s="1611">
        <f t="shared" si="479"/>
        <v>0</v>
      </c>
      <c r="BC909" s="1611">
        <f t="shared" si="480"/>
        <v>0</v>
      </c>
      <c r="BD909" s="1611">
        <f t="shared" si="481"/>
        <v>0</v>
      </c>
      <c r="BE909" s="1611">
        <f t="shared" si="482"/>
        <v>0</v>
      </c>
      <c r="BF909" s="1611">
        <f t="shared" si="483"/>
        <v>0</v>
      </c>
      <c r="BG909" s="1611">
        <f t="shared" si="493"/>
        <v>0</v>
      </c>
      <c r="BH909" s="1611" t="str">
        <f t="shared" si="494"/>
        <v/>
      </c>
      <c r="BI909" s="1611" t="str">
        <f t="shared" si="495"/>
        <v/>
      </c>
      <c r="BJ909" s="1611" t="str">
        <f t="shared" si="484"/>
        <v/>
      </c>
      <c r="BK909" s="1611" t="str">
        <f t="shared" si="485"/>
        <v/>
      </c>
      <c r="BL909" s="1611" t="str">
        <f t="shared" ca="1" si="486"/>
        <v/>
      </c>
      <c r="BM909" s="1611" t="str">
        <f t="shared" si="496"/>
        <v/>
      </c>
      <c r="BN909" s="1611" t="str">
        <f t="shared" si="487"/>
        <v/>
      </c>
      <c r="BO909" s="1611" t="str">
        <f t="shared" si="488"/>
        <v/>
      </c>
      <c r="BP909" s="1611" t="str">
        <f t="shared" si="497"/>
        <v/>
      </c>
      <c r="BQ909" s="1611" t="str">
        <f t="shared" si="498"/>
        <v/>
      </c>
      <c r="BR909" s="1611" t="str">
        <f t="shared" si="499"/>
        <v/>
      </c>
      <c r="BS909" s="1611" t="str">
        <f t="shared" si="500"/>
        <v/>
      </c>
      <c r="BT909" s="1611" t="str">
        <f t="shared" si="501"/>
        <v/>
      </c>
      <c r="BU909" s="1731">
        <f t="shared" ca="1" si="502"/>
        <v>0</v>
      </c>
      <c r="BV909" s="1594"/>
      <c r="BW909" s="1594"/>
      <c r="BX909" s="1594"/>
      <c r="BY909" s="1594"/>
      <c r="BZ909" s="1594"/>
      <c r="CA909" s="1594"/>
      <c r="CB909" s="1594"/>
      <c r="CC909" s="1594"/>
      <c r="CD909" s="1594"/>
      <c r="CE909" s="1594"/>
      <c r="CF909" s="1594"/>
      <c r="CG909" s="1594"/>
      <c r="CH909" s="1594"/>
      <c r="CI909" s="1594"/>
      <c r="CJ909" s="1594"/>
      <c r="CK909" s="1594"/>
      <c r="CL909" s="1594"/>
      <c r="CM909" s="1594"/>
      <c r="CN909" s="1594"/>
      <c r="CO909" s="1594"/>
      <c r="CP909" s="1594"/>
      <c r="CQ909" s="1594"/>
      <c r="CR909" s="1594"/>
      <c r="CS909" s="1594"/>
      <c r="CT909" s="1594"/>
      <c r="CU909" s="1594"/>
      <c r="CV909" s="1594"/>
      <c r="CW909" s="1594"/>
      <c r="CX909" s="1594"/>
      <c r="CY909" s="1594"/>
      <c r="CZ909" s="1594"/>
      <c r="DA909" s="1594"/>
      <c r="DB909" s="1594"/>
      <c r="DC909" s="1594"/>
      <c r="DD909" s="1594"/>
      <c r="DE909" s="1594"/>
      <c r="DF909" s="1594"/>
      <c r="DG909" s="1594"/>
      <c r="DH909" s="1594"/>
      <c r="DI909" s="1594"/>
      <c r="DJ909" s="1594"/>
      <c r="DK909" s="1594"/>
      <c r="DL909" s="1594"/>
      <c r="DM909" s="1594"/>
      <c r="DN909" s="1594"/>
      <c r="DO909" s="1594"/>
      <c r="DP909" s="1594"/>
      <c r="DQ909" s="1594"/>
      <c r="DR909" s="1594"/>
      <c r="DS909" s="1594"/>
      <c r="DT909" s="1594"/>
      <c r="DU909" s="1594"/>
      <c r="DV909" s="1594"/>
      <c r="DW909" s="1594"/>
      <c r="DX909" s="1594"/>
      <c r="DY909" s="1594"/>
      <c r="DZ909" s="1594"/>
      <c r="EA909" s="1594"/>
      <c r="EB909" s="1594"/>
      <c r="EC909" s="1594"/>
      <c r="ED909" s="1594"/>
      <c r="EE909" s="1594"/>
      <c r="EF909" s="1594"/>
      <c r="EG909" s="1594"/>
      <c r="EH909" s="1594"/>
      <c r="EI909" s="1594"/>
      <c r="EJ909" s="1594"/>
      <c r="EK909" s="1594"/>
      <c r="EL909" s="1594"/>
      <c r="EM909" s="1594"/>
      <c r="EN909" s="1594"/>
      <c r="EO909" s="1594"/>
      <c r="EP909" s="1594"/>
      <c r="EQ909" s="1594"/>
      <c r="ER909" s="1594"/>
      <c r="ES909" s="1594"/>
    </row>
    <row r="910" spans="1:149" s="1595" customFormat="1" ht="12.5">
      <c r="A910" s="1644" t="str">
        <f t="shared" si="489"/>
        <v>Organisation</v>
      </c>
      <c r="B910" s="1758"/>
      <c r="C910" s="1671"/>
      <c r="D910" s="1655"/>
      <c r="E910" s="1770"/>
      <c r="F910" s="1592"/>
      <c r="G910" s="1714">
        <f t="shared" si="490"/>
        <v>0</v>
      </c>
      <c r="H910" s="1645"/>
      <c r="I910" s="1714">
        <f t="shared" si="491"/>
        <v>0</v>
      </c>
      <c r="J910" s="1666"/>
      <c r="K910" s="1666"/>
      <c r="L910" s="1592"/>
      <c r="M910" s="1597"/>
      <c r="N910" s="1597"/>
      <c r="O910" s="1646"/>
      <c r="P910" s="1647"/>
      <c r="Q910" s="1647"/>
      <c r="R910" s="1648"/>
      <c r="S910" s="1603"/>
      <c r="T910" s="1649"/>
      <c r="U910" s="1649"/>
      <c r="V910" s="1649"/>
      <c r="W910" s="1649"/>
      <c r="X910" s="1649"/>
      <c r="Y910" s="1649"/>
      <c r="Z910" s="1649"/>
      <c r="AA910" s="1649"/>
      <c r="AB910" s="1649"/>
      <c r="AC910" s="1649"/>
      <c r="AD910" s="1649"/>
      <c r="AE910" s="1649"/>
      <c r="AF910" s="1610">
        <f t="shared" si="470"/>
        <v>0</v>
      </c>
      <c r="AG910" s="1649"/>
      <c r="AH910" s="1649"/>
      <c r="AI910" s="1649"/>
      <c r="AJ910" s="1649"/>
      <c r="AK910" s="1649"/>
      <c r="AL910" s="1649"/>
      <c r="AM910" s="1649"/>
      <c r="AN910" s="1649"/>
      <c r="AO910" s="1649"/>
      <c r="AP910" s="1649"/>
      <c r="AQ910" s="1649"/>
      <c r="AR910" s="1709"/>
      <c r="AS910" s="1779">
        <f t="shared" si="471"/>
        <v>0</v>
      </c>
      <c r="AT910" s="1711">
        <f t="shared" si="492"/>
        <v>0</v>
      </c>
      <c r="AU910" s="1611">
        <f t="shared" si="472"/>
        <v>0</v>
      </c>
      <c r="AV910" s="1611">
        <f t="shared" si="473"/>
        <v>0</v>
      </c>
      <c r="AW910" s="1611">
        <f t="shared" si="474"/>
        <v>0</v>
      </c>
      <c r="AX910" s="1611">
        <f t="shared" si="475"/>
        <v>0</v>
      </c>
      <c r="AY910" s="1611">
        <f t="shared" si="476"/>
        <v>0</v>
      </c>
      <c r="AZ910" s="1611">
        <f t="shared" si="477"/>
        <v>0</v>
      </c>
      <c r="BA910" s="1611">
        <f t="shared" si="478"/>
        <v>0</v>
      </c>
      <c r="BB910" s="1611">
        <f t="shared" si="479"/>
        <v>0</v>
      </c>
      <c r="BC910" s="1611">
        <f t="shared" si="480"/>
        <v>0</v>
      </c>
      <c r="BD910" s="1611">
        <f t="shared" si="481"/>
        <v>0</v>
      </c>
      <c r="BE910" s="1611">
        <f t="shared" si="482"/>
        <v>0</v>
      </c>
      <c r="BF910" s="1611">
        <f t="shared" si="483"/>
        <v>0</v>
      </c>
      <c r="BG910" s="1611">
        <f t="shared" si="493"/>
        <v>0</v>
      </c>
      <c r="BH910" s="1611" t="str">
        <f t="shared" si="494"/>
        <v/>
      </c>
      <c r="BI910" s="1611" t="str">
        <f t="shared" si="495"/>
        <v/>
      </c>
      <c r="BJ910" s="1611" t="str">
        <f t="shared" si="484"/>
        <v/>
      </c>
      <c r="BK910" s="1611" t="str">
        <f t="shared" si="485"/>
        <v/>
      </c>
      <c r="BL910" s="1611" t="str">
        <f t="shared" ca="1" si="486"/>
        <v/>
      </c>
      <c r="BM910" s="1611" t="str">
        <f t="shared" si="496"/>
        <v/>
      </c>
      <c r="BN910" s="1611" t="str">
        <f t="shared" si="487"/>
        <v/>
      </c>
      <c r="BO910" s="1611" t="str">
        <f t="shared" si="488"/>
        <v/>
      </c>
      <c r="BP910" s="1611" t="str">
        <f t="shared" si="497"/>
        <v/>
      </c>
      <c r="BQ910" s="1611" t="str">
        <f t="shared" si="498"/>
        <v/>
      </c>
      <c r="BR910" s="1611" t="str">
        <f t="shared" si="499"/>
        <v/>
      </c>
      <c r="BS910" s="1611" t="str">
        <f t="shared" si="500"/>
        <v/>
      </c>
      <c r="BT910" s="1611" t="str">
        <f t="shared" si="501"/>
        <v/>
      </c>
      <c r="BU910" s="1731">
        <f t="shared" ca="1" si="502"/>
        <v>0</v>
      </c>
      <c r="BV910" s="1594"/>
      <c r="BW910" s="1594"/>
      <c r="BX910" s="1594"/>
      <c r="BY910" s="1594"/>
      <c r="BZ910" s="1594"/>
      <c r="CA910" s="1594"/>
      <c r="CB910" s="1594"/>
      <c r="CC910" s="1594"/>
      <c r="CD910" s="1594"/>
      <c r="CE910" s="1594"/>
      <c r="CF910" s="1594"/>
      <c r="CG910" s="1594"/>
      <c r="CH910" s="1594"/>
      <c r="CI910" s="1594"/>
      <c r="CJ910" s="1594"/>
      <c r="CK910" s="1594"/>
      <c r="CL910" s="1594"/>
      <c r="CM910" s="1594"/>
      <c r="CN910" s="1594"/>
      <c r="CO910" s="1594"/>
      <c r="CP910" s="1594"/>
      <c r="CQ910" s="1594"/>
      <c r="CR910" s="1594"/>
      <c r="CS910" s="1594"/>
      <c r="CT910" s="1594"/>
      <c r="CU910" s="1594"/>
      <c r="CV910" s="1594"/>
      <c r="CW910" s="1594"/>
      <c r="CX910" s="1594"/>
      <c r="CY910" s="1594"/>
      <c r="CZ910" s="1594"/>
      <c r="DA910" s="1594"/>
      <c r="DB910" s="1594"/>
      <c r="DC910" s="1594"/>
      <c r="DD910" s="1594"/>
      <c r="DE910" s="1594"/>
      <c r="DF910" s="1594"/>
      <c r="DG910" s="1594"/>
      <c r="DH910" s="1594"/>
      <c r="DI910" s="1594"/>
      <c r="DJ910" s="1594"/>
      <c r="DK910" s="1594"/>
      <c r="DL910" s="1594"/>
      <c r="DM910" s="1594"/>
      <c r="DN910" s="1594"/>
      <c r="DO910" s="1594"/>
      <c r="DP910" s="1594"/>
      <c r="DQ910" s="1594"/>
      <c r="DR910" s="1594"/>
      <c r="DS910" s="1594"/>
      <c r="DT910" s="1594"/>
      <c r="DU910" s="1594"/>
      <c r="DV910" s="1594"/>
      <c r="DW910" s="1594"/>
      <c r="DX910" s="1594"/>
      <c r="DY910" s="1594"/>
      <c r="DZ910" s="1594"/>
      <c r="EA910" s="1594"/>
      <c r="EB910" s="1594"/>
      <c r="EC910" s="1594"/>
      <c r="ED910" s="1594"/>
      <c r="EE910" s="1594"/>
      <c r="EF910" s="1594"/>
      <c r="EG910" s="1594"/>
      <c r="EH910" s="1594"/>
      <c r="EI910" s="1594"/>
      <c r="EJ910" s="1594"/>
      <c r="EK910" s="1594"/>
      <c r="EL910" s="1594"/>
      <c r="EM910" s="1594"/>
      <c r="EN910" s="1594"/>
      <c r="EO910" s="1594"/>
      <c r="EP910" s="1594"/>
      <c r="EQ910" s="1594"/>
      <c r="ER910" s="1594"/>
      <c r="ES910" s="1594"/>
    </row>
    <row r="911" spans="1:149" s="1595" customFormat="1" ht="12.5">
      <c r="A911" s="1644" t="str">
        <f t="shared" si="489"/>
        <v>Organisation</v>
      </c>
      <c r="B911" s="1758"/>
      <c r="C911" s="1671"/>
      <c r="D911" s="1655"/>
      <c r="E911" s="1770"/>
      <c r="F911" s="1592"/>
      <c r="G911" s="1714">
        <f t="shared" si="490"/>
        <v>0</v>
      </c>
      <c r="H911" s="1645"/>
      <c r="I911" s="1714">
        <f t="shared" si="491"/>
        <v>0</v>
      </c>
      <c r="J911" s="1666"/>
      <c r="K911" s="1666"/>
      <c r="L911" s="1592"/>
      <c r="M911" s="1597"/>
      <c r="N911" s="1597"/>
      <c r="O911" s="1646"/>
      <c r="P911" s="1647"/>
      <c r="Q911" s="1647"/>
      <c r="R911" s="1648"/>
      <c r="S911" s="1603"/>
      <c r="T911" s="1649"/>
      <c r="U911" s="1649"/>
      <c r="V911" s="1649"/>
      <c r="W911" s="1649"/>
      <c r="X911" s="1649"/>
      <c r="Y911" s="1649"/>
      <c r="Z911" s="1649"/>
      <c r="AA911" s="1649"/>
      <c r="AB911" s="1649"/>
      <c r="AC911" s="1649"/>
      <c r="AD911" s="1649"/>
      <c r="AE911" s="1649"/>
      <c r="AF911" s="1610">
        <f t="shared" si="470"/>
        <v>0</v>
      </c>
      <c r="AG911" s="1649"/>
      <c r="AH911" s="1649"/>
      <c r="AI911" s="1649"/>
      <c r="AJ911" s="1649"/>
      <c r="AK911" s="1649"/>
      <c r="AL911" s="1649"/>
      <c r="AM911" s="1649"/>
      <c r="AN911" s="1649"/>
      <c r="AO911" s="1649"/>
      <c r="AP911" s="1649"/>
      <c r="AQ911" s="1649"/>
      <c r="AR911" s="1709"/>
      <c r="AS911" s="1779">
        <f t="shared" si="471"/>
        <v>0</v>
      </c>
      <c r="AT911" s="1711">
        <f t="shared" si="492"/>
        <v>0</v>
      </c>
      <c r="AU911" s="1611">
        <f t="shared" si="472"/>
        <v>0</v>
      </c>
      <c r="AV911" s="1611">
        <f t="shared" si="473"/>
        <v>0</v>
      </c>
      <c r="AW911" s="1611">
        <f t="shared" si="474"/>
        <v>0</v>
      </c>
      <c r="AX911" s="1611">
        <f t="shared" si="475"/>
        <v>0</v>
      </c>
      <c r="AY911" s="1611">
        <f t="shared" si="476"/>
        <v>0</v>
      </c>
      <c r="AZ911" s="1611">
        <f t="shared" si="477"/>
        <v>0</v>
      </c>
      <c r="BA911" s="1611">
        <f t="shared" si="478"/>
        <v>0</v>
      </c>
      <c r="BB911" s="1611">
        <f t="shared" si="479"/>
        <v>0</v>
      </c>
      <c r="BC911" s="1611">
        <f t="shared" si="480"/>
        <v>0</v>
      </c>
      <c r="BD911" s="1611">
        <f t="shared" si="481"/>
        <v>0</v>
      </c>
      <c r="BE911" s="1611">
        <f t="shared" si="482"/>
        <v>0</v>
      </c>
      <c r="BF911" s="1611">
        <f t="shared" si="483"/>
        <v>0</v>
      </c>
      <c r="BG911" s="1611">
        <f t="shared" si="493"/>
        <v>0</v>
      </c>
      <c r="BH911" s="1611" t="str">
        <f t="shared" si="494"/>
        <v/>
      </c>
      <c r="BI911" s="1611" t="str">
        <f t="shared" si="495"/>
        <v/>
      </c>
      <c r="BJ911" s="1611" t="str">
        <f t="shared" si="484"/>
        <v/>
      </c>
      <c r="BK911" s="1611" t="str">
        <f t="shared" si="485"/>
        <v/>
      </c>
      <c r="BL911" s="1611" t="str">
        <f t="shared" ca="1" si="486"/>
        <v/>
      </c>
      <c r="BM911" s="1611" t="str">
        <f t="shared" si="496"/>
        <v/>
      </c>
      <c r="BN911" s="1611" t="str">
        <f t="shared" si="487"/>
        <v/>
      </c>
      <c r="BO911" s="1611" t="str">
        <f t="shared" si="488"/>
        <v/>
      </c>
      <c r="BP911" s="1611" t="str">
        <f t="shared" si="497"/>
        <v/>
      </c>
      <c r="BQ911" s="1611" t="str">
        <f t="shared" si="498"/>
        <v/>
      </c>
      <c r="BR911" s="1611" t="str">
        <f t="shared" si="499"/>
        <v/>
      </c>
      <c r="BS911" s="1611" t="str">
        <f t="shared" si="500"/>
        <v/>
      </c>
      <c r="BT911" s="1611" t="str">
        <f t="shared" si="501"/>
        <v/>
      </c>
      <c r="BU911" s="1731">
        <f t="shared" ca="1" si="502"/>
        <v>0</v>
      </c>
      <c r="BV911" s="1594"/>
      <c r="BW911" s="1594"/>
      <c r="BX911" s="1594"/>
      <c r="BY911" s="1594"/>
      <c r="BZ911" s="1594"/>
      <c r="CA911" s="1594"/>
      <c r="CB911" s="1594"/>
      <c r="CC911" s="1594"/>
      <c r="CD911" s="1594"/>
      <c r="CE911" s="1594"/>
      <c r="CF911" s="1594"/>
      <c r="CG911" s="1594"/>
      <c r="CH911" s="1594"/>
      <c r="CI911" s="1594"/>
      <c r="CJ911" s="1594"/>
      <c r="CK911" s="1594"/>
      <c r="CL911" s="1594"/>
      <c r="CM911" s="1594"/>
      <c r="CN911" s="1594"/>
      <c r="CO911" s="1594"/>
      <c r="CP911" s="1594"/>
      <c r="CQ911" s="1594"/>
      <c r="CR911" s="1594"/>
      <c r="CS911" s="1594"/>
      <c r="CT911" s="1594"/>
      <c r="CU911" s="1594"/>
      <c r="CV911" s="1594"/>
      <c r="CW911" s="1594"/>
      <c r="CX911" s="1594"/>
      <c r="CY911" s="1594"/>
      <c r="CZ911" s="1594"/>
      <c r="DA911" s="1594"/>
      <c r="DB911" s="1594"/>
      <c r="DC911" s="1594"/>
      <c r="DD911" s="1594"/>
      <c r="DE911" s="1594"/>
      <c r="DF911" s="1594"/>
      <c r="DG911" s="1594"/>
      <c r="DH911" s="1594"/>
      <c r="DI911" s="1594"/>
      <c r="DJ911" s="1594"/>
      <c r="DK911" s="1594"/>
      <c r="DL911" s="1594"/>
      <c r="DM911" s="1594"/>
      <c r="DN911" s="1594"/>
      <c r="DO911" s="1594"/>
      <c r="DP911" s="1594"/>
      <c r="DQ911" s="1594"/>
      <c r="DR911" s="1594"/>
      <c r="DS911" s="1594"/>
      <c r="DT911" s="1594"/>
      <c r="DU911" s="1594"/>
      <c r="DV911" s="1594"/>
      <c r="DW911" s="1594"/>
      <c r="DX911" s="1594"/>
      <c r="DY911" s="1594"/>
      <c r="DZ911" s="1594"/>
      <c r="EA911" s="1594"/>
      <c r="EB911" s="1594"/>
      <c r="EC911" s="1594"/>
      <c r="ED911" s="1594"/>
      <c r="EE911" s="1594"/>
      <c r="EF911" s="1594"/>
      <c r="EG911" s="1594"/>
      <c r="EH911" s="1594"/>
      <c r="EI911" s="1594"/>
      <c r="EJ911" s="1594"/>
      <c r="EK911" s="1594"/>
      <c r="EL911" s="1594"/>
      <c r="EM911" s="1594"/>
      <c r="EN911" s="1594"/>
      <c r="EO911" s="1594"/>
      <c r="EP911" s="1594"/>
      <c r="EQ911" s="1594"/>
      <c r="ER911" s="1594"/>
      <c r="ES911" s="1594"/>
    </row>
    <row r="912" spans="1:149" s="1595" customFormat="1" ht="12.5">
      <c r="A912" s="1644" t="str">
        <f t="shared" si="489"/>
        <v>Organisation</v>
      </c>
      <c r="B912" s="1758"/>
      <c r="C912" s="1671"/>
      <c r="D912" s="1655"/>
      <c r="E912" s="1770"/>
      <c r="F912" s="1592"/>
      <c r="G912" s="1714">
        <f t="shared" si="490"/>
        <v>0</v>
      </c>
      <c r="H912" s="1645"/>
      <c r="I912" s="1714">
        <f t="shared" si="491"/>
        <v>0</v>
      </c>
      <c r="J912" s="1656"/>
      <c r="K912" s="1656"/>
      <c r="L912" s="1592"/>
      <c r="M912" s="1597"/>
      <c r="N912" s="1597"/>
      <c r="O912" s="1646"/>
      <c r="P912" s="1647"/>
      <c r="Q912" s="1647"/>
      <c r="R912" s="1648"/>
      <c r="S912" s="1603"/>
      <c r="T912" s="1649"/>
      <c r="U912" s="1649"/>
      <c r="V912" s="1649"/>
      <c r="W912" s="1649"/>
      <c r="X912" s="1649"/>
      <c r="Y912" s="1649"/>
      <c r="Z912" s="1649"/>
      <c r="AA912" s="1649"/>
      <c r="AB912" s="1649"/>
      <c r="AC912" s="1649"/>
      <c r="AD912" s="1649"/>
      <c r="AE912" s="1649"/>
      <c r="AF912" s="1610">
        <f t="shared" si="470"/>
        <v>0</v>
      </c>
      <c r="AG912" s="1649"/>
      <c r="AH912" s="1649"/>
      <c r="AI912" s="1649"/>
      <c r="AJ912" s="1649"/>
      <c r="AK912" s="1649"/>
      <c r="AL912" s="1649"/>
      <c r="AM912" s="1649"/>
      <c r="AN912" s="1649"/>
      <c r="AO912" s="1649"/>
      <c r="AP912" s="1649"/>
      <c r="AQ912" s="1649"/>
      <c r="AR912" s="1709"/>
      <c r="AS912" s="1779">
        <f t="shared" si="471"/>
        <v>0</v>
      </c>
      <c r="AT912" s="1711">
        <f t="shared" si="492"/>
        <v>0</v>
      </c>
      <c r="AU912" s="1611">
        <f t="shared" si="472"/>
        <v>0</v>
      </c>
      <c r="AV912" s="1611">
        <f t="shared" si="473"/>
        <v>0</v>
      </c>
      <c r="AW912" s="1611">
        <f t="shared" si="474"/>
        <v>0</v>
      </c>
      <c r="AX912" s="1611">
        <f t="shared" si="475"/>
        <v>0</v>
      </c>
      <c r="AY912" s="1611">
        <f t="shared" si="476"/>
        <v>0</v>
      </c>
      <c r="AZ912" s="1611">
        <f t="shared" si="477"/>
        <v>0</v>
      </c>
      <c r="BA912" s="1611">
        <f t="shared" si="478"/>
        <v>0</v>
      </c>
      <c r="BB912" s="1611">
        <f t="shared" si="479"/>
        <v>0</v>
      </c>
      <c r="BC912" s="1611">
        <f t="shared" si="480"/>
        <v>0</v>
      </c>
      <c r="BD912" s="1611">
        <f t="shared" si="481"/>
        <v>0</v>
      </c>
      <c r="BE912" s="1611">
        <f t="shared" si="482"/>
        <v>0</v>
      </c>
      <c r="BF912" s="1611">
        <f t="shared" si="483"/>
        <v>0</v>
      </c>
      <c r="BG912" s="1611">
        <f t="shared" si="493"/>
        <v>0</v>
      </c>
      <c r="BH912" s="1611" t="str">
        <f t="shared" si="494"/>
        <v/>
      </c>
      <c r="BI912" s="1611" t="str">
        <f t="shared" si="495"/>
        <v/>
      </c>
      <c r="BJ912" s="1611" t="str">
        <f t="shared" si="484"/>
        <v/>
      </c>
      <c r="BK912" s="1611" t="str">
        <f t="shared" si="485"/>
        <v/>
      </c>
      <c r="BL912" s="1611" t="str">
        <f t="shared" ca="1" si="486"/>
        <v/>
      </c>
      <c r="BM912" s="1611" t="str">
        <f t="shared" si="496"/>
        <v/>
      </c>
      <c r="BN912" s="1611" t="str">
        <f t="shared" si="487"/>
        <v/>
      </c>
      <c r="BO912" s="1611" t="str">
        <f t="shared" si="488"/>
        <v/>
      </c>
      <c r="BP912" s="1611" t="str">
        <f t="shared" si="497"/>
        <v/>
      </c>
      <c r="BQ912" s="1611" t="str">
        <f t="shared" si="498"/>
        <v/>
      </c>
      <c r="BR912" s="1611" t="str">
        <f t="shared" si="499"/>
        <v/>
      </c>
      <c r="BS912" s="1611" t="str">
        <f t="shared" si="500"/>
        <v/>
      </c>
      <c r="BT912" s="1611" t="str">
        <f t="shared" si="501"/>
        <v/>
      </c>
      <c r="BU912" s="1731">
        <f t="shared" ca="1" si="502"/>
        <v>0</v>
      </c>
      <c r="BV912" s="1594"/>
      <c r="BW912" s="1594"/>
      <c r="BX912" s="1594"/>
      <c r="BY912" s="1594"/>
      <c r="BZ912" s="1594"/>
      <c r="CA912" s="1594"/>
      <c r="CB912" s="1594"/>
      <c r="CC912" s="1594"/>
      <c r="CD912" s="1594"/>
      <c r="CE912" s="1594"/>
      <c r="CF912" s="1594"/>
      <c r="CG912" s="1594"/>
      <c r="CH912" s="1594"/>
      <c r="CI912" s="1594"/>
      <c r="CJ912" s="1594"/>
      <c r="CK912" s="1594"/>
      <c r="CL912" s="1594"/>
      <c r="CM912" s="1594"/>
      <c r="CN912" s="1594"/>
      <c r="CO912" s="1594"/>
      <c r="CP912" s="1594"/>
      <c r="CQ912" s="1594"/>
      <c r="CR912" s="1594"/>
      <c r="CS912" s="1594"/>
      <c r="CT912" s="1594"/>
      <c r="CU912" s="1594"/>
      <c r="CV912" s="1594"/>
      <c r="CW912" s="1594"/>
      <c r="CX912" s="1594"/>
      <c r="CY912" s="1594"/>
      <c r="CZ912" s="1594"/>
      <c r="DA912" s="1594"/>
      <c r="DB912" s="1594"/>
      <c r="DC912" s="1594"/>
      <c r="DD912" s="1594"/>
      <c r="DE912" s="1594"/>
      <c r="DF912" s="1594"/>
      <c r="DG912" s="1594"/>
      <c r="DH912" s="1594"/>
      <c r="DI912" s="1594"/>
      <c r="DJ912" s="1594"/>
      <c r="DK912" s="1594"/>
      <c r="DL912" s="1594"/>
      <c r="DM912" s="1594"/>
      <c r="DN912" s="1594"/>
      <c r="DO912" s="1594"/>
      <c r="DP912" s="1594"/>
      <c r="DQ912" s="1594"/>
      <c r="DR912" s="1594"/>
      <c r="DS912" s="1594"/>
      <c r="DT912" s="1594"/>
      <c r="DU912" s="1594"/>
      <c r="DV912" s="1594"/>
      <c r="DW912" s="1594"/>
      <c r="DX912" s="1594"/>
      <c r="DY912" s="1594"/>
      <c r="DZ912" s="1594"/>
      <c r="EA912" s="1594"/>
      <c r="EB912" s="1594"/>
      <c r="EC912" s="1594"/>
      <c r="ED912" s="1594"/>
      <c r="EE912" s="1594"/>
      <c r="EF912" s="1594"/>
      <c r="EG912" s="1594"/>
      <c r="EH912" s="1594"/>
      <c r="EI912" s="1594"/>
      <c r="EJ912" s="1594"/>
      <c r="EK912" s="1594"/>
      <c r="EL912" s="1594"/>
      <c r="EM912" s="1594"/>
      <c r="EN912" s="1594"/>
      <c r="EO912" s="1594"/>
      <c r="EP912" s="1594"/>
      <c r="EQ912" s="1594"/>
      <c r="ER912" s="1594"/>
      <c r="ES912" s="1594"/>
    </row>
    <row r="913" spans="1:149" s="1595" customFormat="1" ht="12.5">
      <c r="A913" s="1644" t="str">
        <f t="shared" si="489"/>
        <v>Organisation</v>
      </c>
      <c r="B913" s="1758"/>
      <c r="C913" s="1671"/>
      <c r="D913" s="1655"/>
      <c r="E913" s="1770"/>
      <c r="F913" s="1592"/>
      <c r="G913" s="1714">
        <f t="shared" si="490"/>
        <v>0</v>
      </c>
      <c r="H913" s="1645"/>
      <c r="I913" s="1714">
        <f t="shared" si="491"/>
        <v>0</v>
      </c>
      <c r="J913" s="1656"/>
      <c r="K913" s="1656"/>
      <c r="L913" s="1592"/>
      <c r="M913" s="1597"/>
      <c r="N913" s="1597"/>
      <c r="O913" s="1646"/>
      <c r="P913" s="1647"/>
      <c r="Q913" s="1647"/>
      <c r="R913" s="1648"/>
      <c r="S913" s="1603"/>
      <c r="T913" s="1649"/>
      <c r="U913" s="1649"/>
      <c r="V913" s="1649"/>
      <c r="W913" s="1649"/>
      <c r="X913" s="1649"/>
      <c r="Y913" s="1649"/>
      <c r="Z913" s="1649"/>
      <c r="AA913" s="1649"/>
      <c r="AB913" s="1649"/>
      <c r="AC913" s="1649"/>
      <c r="AD913" s="1649"/>
      <c r="AE913" s="1649"/>
      <c r="AF913" s="1610">
        <f t="shared" si="470"/>
        <v>0</v>
      </c>
      <c r="AG913" s="1649"/>
      <c r="AH913" s="1649"/>
      <c r="AI913" s="1649"/>
      <c r="AJ913" s="1649"/>
      <c r="AK913" s="1649"/>
      <c r="AL913" s="1649"/>
      <c r="AM913" s="1649"/>
      <c r="AN913" s="1649"/>
      <c r="AO913" s="1649"/>
      <c r="AP913" s="1649"/>
      <c r="AQ913" s="1649"/>
      <c r="AR913" s="1709"/>
      <c r="AS913" s="1779">
        <f t="shared" si="471"/>
        <v>0</v>
      </c>
      <c r="AT913" s="1711">
        <f t="shared" si="492"/>
        <v>0</v>
      </c>
      <c r="AU913" s="1611">
        <f t="shared" si="472"/>
        <v>0</v>
      </c>
      <c r="AV913" s="1611">
        <f t="shared" si="473"/>
        <v>0</v>
      </c>
      <c r="AW913" s="1611">
        <f t="shared" si="474"/>
        <v>0</v>
      </c>
      <c r="AX913" s="1611">
        <f t="shared" si="475"/>
        <v>0</v>
      </c>
      <c r="AY913" s="1611">
        <f t="shared" si="476"/>
        <v>0</v>
      </c>
      <c r="AZ913" s="1611">
        <f t="shared" si="477"/>
        <v>0</v>
      </c>
      <c r="BA913" s="1611">
        <f t="shared" si="478"/>
        <v>0</v>
      </c>
      <c r="BB913" s="1611">
        <f t="shared" si="479"/>
        <v>0</v>
      </c>
      <c r="BC913" s="1611">
        <f t="shared" si="480"/>
        <v>0</v>
      </c>
      <c r="BD913" s="1611">
        <f t="shared" si="481"/>
        <v>0</v>
      </c>
      <c r="BE913" s="1611">
        <f t="shared" si="482"/>
        <v>0</v>
      </c>
      <c r="BF913" s="1611">
        <f t="shared" si="483"/>
        <v>0</v>
      </c>
      <c r="BG913" s="1611">
        <f t="shared" si="493"/>
        <v>0</v>
      </c>
      <c r="BH913" s="1611" t="str">
        <f t="shared" si="494"/>
        <v/>
      </c>
      <c r="BI913" s="1611" t="str">
        <f t="shared" si="495"/>
        <v/>
      </c>
      <c r="BJ913" s="1611" t="str">
        <f t="shared" si="484"/>
        <v/>
      </c>
      <c r="BK913" s="1611" t="str">
        <f t="shared" si="485"/>
        <v/>
      </c>
      <c r="BL913" s="1611" t="str">
        <f t="shared" ca="1" si="486"/>
        <v/>
      </c>
      <c r="BM913" s="1611" t="str">
        <f t="shared" si="496"/>
        <v/>
      </c>
      <c r="BN913" s="1611" t="str">
        <f t="shared" si="487"/>
        <v/>
      </c>
      <c r="BO913" s="1611" t="str">
        <f t="shared" si="488"/>
        <v/>
      </c>
      <c r="BP913" s="1611" t="str">
        <f t="shared" si="497"/>
        <v/>
      </c>
      <c r="BQ913" s="1611" t="str">
        <f t="shared" si="498"/>
        <v/>
      </c>
      <c r="BR913" s="1611" t="str">
        <f t="shared" si="499"/>
        <v/>
      </c>
      <c r="BS913" s="1611" t="str">
        <f t="shared" si="500"/>
        <v/>
      </c>
      <c r="BT913" s="1611" t="str">
        <f t="shared" si="501"/>
        <v/>
      </c>
      <c r="BU913" s="1731">
        <f t="shared" ca="1" si="502"/>
        <v>0</v>
      </c>
      <c r="BV913" s="1594"/>
      <c r="BW913" s="1594"/>
      <c r="BX913" s="1594"/>
      <c r="BY913" s="1594"/>
      <c r="BZ913" s="1594"/>
      <c r="CA913" s="1594"/>
      <c r="CB913" s="1594"/>
      <c r="CC913" s="1594"/>
      <c r="CD913" s="1594"/>
      <c r="CE913" s="1594"/>
      <c r="CF913" s="1594"/>
      <c r="CG913" s="1594"/>
      <c r="CH913" s="1594"/>
      <c r="CI913" s="1594"/>
      <c r="CJ913" s="1594"/>
      <c r="CK913" s="1594"/>
      <c r="CL913" s="1594"/>
      <c r="CM913" s="1594"/>
      <c r="CN913" s="1594"/>
      <c r="CO913" s="1594"/>
      <c r="CP913" s="1594"/>
      <c r="CQ913" s="1594"/>
      <c r="CR913" s="1594"/>
      <c r="CS913" s="1594"/>
      <c r="CT913" s="1594"/>
      <c r="CU913" s="1594"/>
      <c r="CV913" s="1594"/>
      <c r="CW913" s="1594"/>
      <c r="CX913" s="1594"/>
      <c r="CY913" s="1594"/>
      <c r="CZ913" s="1594"/>
      <c r="DA913" s="1594"/>
      <c r="DB913" s="1594"/>
      <c r="DC913" s="1594"/>
      <c r="DD913" s="1594"/>
      <c r="DE913" s="1594"/>
      <c r="DF913" s="1594"/>
      <c r="DG913" s="1594"/>
      <c r="DH913" s="1594"/>
      <c r="DI913" s="1594"/>
      <c r="DJ913" s="1594"/>
      <c r="DK913" s="1594"/>
      <c r="DL913" s="1594"/>
      <c r="DM913" s="1594"/>
      <c r="DN913" s="1594"/>
      <c r="DO913" s="1594"/>
      <c r="DP913" s="1594"/>
      <c r="DQ913" s="1594"/>
      <c r="DR913" s="1594"/>
      <c r="DS913" s="1594"/>
      <c r="DT913" s="1594"/>
      <c r="DU913" s="1594"/>
      <c r="DV913" s="1594"/>
      <c r="DW913" s="1594"/>
      <c r="DX913" s="1594"/>
      <c r="DY913" s="1594"/>
      <c r="DZ913" s="1594"/>
      <c r="EA913" s="1594"/>
      <c r="EB913" s="1594"/>
      <c r="EC913" s="1594"/>
      <c r="ED913" s="1594"/>
      <c r="EE913" s="1594"/>
      <c r="EF913" s="1594"/>
      <c r="EG913" s="1594"/>
      <c r="EH913" s="1594"/>
      <c r="EI913" s="1594"/>
      <c r="EJ913" s="1594"/>
      <c r="EK913" s="1594"/>
      <c r="EL913" s="1594"/>
      <c r="EM913" s="1594"/>
      <c r="EN913" s="1594"/>
      <c r="EO913" s="1594"/>
      <c r="EP913" s="1594"/>
      <c r="EQ913" s="1594"/>
      <c r="ER913" s="1594"/>
      <c r="ES913" s="1594"/>
    </row>
    <row r="914" spans="1:149" s="1595" customFormat="1" ht="12.5">
      <c r="A914" s="1644" t="str">
        <f t="shared" si="489"/>
        <v>Organisation</v>
      </c>
      <c r="B914" s="1758"/>
      <c r="C914" s="1671"/>
      <c r="D914" s="1655"/>
      <c r="E914" s="1770"/>
      <c r="F914" s="1592"/>
      <c r="G914" s="1714">
        <f t="shared" si="490"/>
        <v>0</v>
      </c>
      <c r="H914" s="1645"/>
      <c r="I914" s="1714">
        <f t="shared" si="491"/>
        <v>0</v>
      </c>
      <c r="J914" s="1656"/>
      <c r="K914" s="1656"/>
      <c r="L914" s="1592"/>
      <c r="M914" s="1597"/>
      <c r="N914" s="1597"/>
      <c r="O914" s="1646"/>
      <c r="P914" s="1647"/>
      <c r="Q914" s="1647"/>
      <c r="R914" s="1648"/>
      <c r="S914" s="1603"/>
      <c r="T914" s="1649"/>
      <c r="U914" s="1649"/>
      <c r="V914" s="1649"/>
      <c r="W914" s="1649"/>
      <c r="X914" s="1649"/>
      <c r="Y914" s="1649"/>
      <c r="Z914" s="1649"/>
      <c r="AA914" s="1649"/>
      <c r="AB914" s="1649"/>
      <c r="AC914" s="1649"/>
      <c r="AD914" s="1649"/>
      <c r="AE914" s="1649"/>
      <c r="AF914" s="1610">
        <f t="shared" si="470"/>
        <v>0</v>
      </c>
      <c r="AG914" s="1649"/>
      <c r="AH914" s="1649"/>
      <c r="AI914" s="1649"/>
      <c r="AJ914" s="1649"/>
      <c r="AK914" s="1649"/>
      <c r="AL914" s="1649"/>
      <c r="AM914" s="1649"/>
      <c r="AN914" s="1649"/>
      <c r="AO914" s="1649"/>
      <c r="AP914" s="1649"/>
      <c r="AQ914" s="1649"/>
      <c r="AR914" s="1709"/>
      <c r="AS914" s="1779">
        <f t="shared" si="471"/>
        <v>0</v>
      </c>
      <c r="AT914" s="1711">
        <f t="shared" si="492"/>
        <v>0</v>
      </c>
      <c r="AU914" s="1611">
        <f t="shared" si="472"/>
        <v>0</v>
      </c>
      <c r="AV914" s="1611">
        <f t="shared" si="473"/>
        <v>0</v>
      </c>
      <c r="AW914" s="1611">
        <f t="shared" si="474"/>
        <v>0</v>
      </c>
      <c r="AX914" s="1611">
        <f t="shared" si="475"/>
        <v>0</v>
      </c>
      <c r="AY914" s="1611">
        <f t="shared" si="476"/>
        <v>0</v>
      </c>
      <c r="AZ914" s="1611">
        <f t="shared" si="477"/>
        <v>0</v>
      </c>
      <c r="BA914" s="1611">
        <f t="shared" si="478"/>
        <v>0</v>
      </c>
      <c r="BB914" s="1611">
        <f t="shared" si="479"/>
        <v>0</v>
      </c>
      <c r="BC914" s="1611">
        <f t="shared" si="480"/>
        <v>0</v>
      </c>
      <c r="BD914" s="1611">
        <f t="shared" si="481"/>
        <v>0</v>
      </c>
      <c r="BE914" s="1611">
        <f t="shared" si="482"/>
        <v>0</v>
      </c>
      <c r="BF914" s="1611">
        <f t="shared" si="483"/>
        <v>0</v>
      </c>
      <c r="BG914" s="1611">
        <f t="shared" si="493"/>
        <v>0</v>
      </c>
      <c r="BH914" s="1611" t="str">
        <f t="shared" si="494"/>
        <v/>
      </c>
      <c r="BI914" s="1611" t="str">
        <f t="shared" si="495"/>
        <v/>
      </c>
      <c r="BJ914" s="1611" t="str">
        <f t="shared" si="484"/>
        <v/>
      </c>
      <c r="BK914" s="1611" t="str">
        <f t="shared" si="485"/>
        <v/>
      </c>
      <c r="BL914" s="1611" t="str">
        <f t="shared" ca="1" si="486"/>
        <v/>
      </c>
      <c r="BM914" s="1611" t="str">
        <f t="shared" si="496"/>
        <v/>
      </c>
      <c r="BN914" s="1611" t="str">
        <f t="shared" si="487"/>
        <v/>
      </c>
      <c r="BO914" s="1611" t="str">
        <f t="shared" si="488"/>
        <v/>
      </c>
      <c r="BP914" s="1611" t="str">
        <f t="shared" si="497"/>
        <v/>
      </c>
      <c r="BQ914" s="1611" t="str">
        <f t="shared" si="498"/>
        <v/>
      </c>
      <c r="BR914" s="1611" t="str">
        <f t="shared" si="499"/>
        <v/>
      </c>
      <c r="BS914" s="1611" t="str">
        <f t="shared" si="500"/>
        <v/>
      </c>
      <c r="BT914" s="1611" t="str">
        <f t="shared" si="501"/>
        <v/>
      </c>
      <c r="BU914" s="1731">
        <f t="shared" ca="1" si="502"/>
        <v>0</v>
      </c>
      <c r="BV914" s="1594"/>
      <c r="BW914" s="1594"/>
      <c r="BX914" s="1594"/>
      <c r="BY914" s="1594"/>
      <c r="BZ914" s="1594"/>
      <c r="CA914" s="1594"/>
      <c r="CB914" s="1594"/>
      <c r="CC914" s="1594"/>
      <c r="CD914" s="1594"/>
      <c r="CE914" s="1594"/>
      <c r="CF914" s="1594"/>
      <c r="CG914" s="1594"/>
      <c r="CH914" s="1594"/>
      <c r="CI914" s="1594"/>
      <c r="CJ914" s="1594"/>
      <c r="CK914" s="1594"/>
      <c r="CL914" s="1594"/>
      <c r="CM914" s="1594"/>
      <c r="CN914" s="1594"/>
      <c r="CO914" s="1594"/>
      <c r="CP914" s="1594"/>
      <c r="CQ914" s="1594"/>
      <c r="CR914" s="1594"/>
      <c r="CS914" s="1594"/>
      <c r="CT914" s="1594"/>
      <c r="CU914" s="1594"/>
      <c r="CV914" s="1594"/>
      <c r="CW914" s="1594"/>
      <c r="CX914" s="1594"/>
      <c r="CY914" s="1594"/>
      <c r="CZ914" s="1594"/>
      <c r="DA914" s="1594"/>
      <c r="DB914" s="1594"/>
      <c r="DC914" s="1594"/>
      <c r="DD914" s="1594"/>
      <c r="DE914" s="1594"/>
      <c r="DF914" s="1594"/>
      <c r="DG914" s="1594"/>
      <c r="DH914" s="1594"/>
      <c r="DI914" s="1594"/>
      <c r="DJ914" s="1594"/>
      <c r="DK914" s="1594"/>
      <c r="DL914" s="1594"/>
      <c r="DM914" s="1594"/>
      <c r="DN914" s="1594"/>
      <c r="DO914" s="1594"/>
      <c r="DP914" s="1594"/>
      <c r="DQ914" s="1594"/>
      <c r="DR914" s="1594"/>
      <c r="DS914" s="1594"/>
      <c r="DT914" s="1594"/>
      <c r="DU914" s="1594"/>
      <c r="DV914" s="1594"/>
      <c r="DW914" s="1594"/>
      <c r="DX914" s="1594"/>
      <c r="DY914" s="1594"/>
      <c r="DZ914" s="1594"/>
      <c r="EA914" s="1594"/>
      <c r="EB914" s="1594"/>
      <c r="EC914" s="1594"/>
      <c r="ED914" s="1594"/>
      <c r="EE914" s="1594"/>
      <c r="EF914" s="1594"/>
      <c r="EG914" s="1594"/>
      <c r="EH914" s="1594"/>
      <c r="EI914" s="1594"/>
      <c r="EJ914" s="1594"/>
      <c r="EK914" s="1594"/>
      <c r="EL914" s="1594"/>
      <c r="EM914" s="1594"/>
      <c r="EN914" s="1594"/>
      <c r="EO914" s="1594"/>
      <c r="EP914" s="1594"/>
      <c r="EQ914" s="1594"/>
      <c r="ER914" s="1594"/>
      <c r="ES914" s="1594"/>
    </row>
    <row r="915" spans="1:149" s="1595" customFormat="1" ht="12.5">
      <c r="A915" s="1644" t="str">
        <f t="shared" si="489"/>
        <v>Organisation</v>
      </c>
      <c r="B915" s="1758"/>
      <c r="C915" s="1671"/>
      <c r="D915" s="1655"/>
      <c r="E915" s="1770"/>
      <c r="F915" s="1592"/>
      <c r="G915" s="1714">
        <f t="shared" si="490"/>
        <v>0</v>
      </c>
      <c r="H915" s="1645"/>
      <c r="I915" s="1714">
        <f t="shared" si="491"/>
        <v>0</v>
      </c>
      <c r="J915" s="1656"/>
      <c r="K915" s="1656"/>
      <c r="L915" s="1592"/>
      <c r="M915" s="1597"/>
      <c r="N915" s="1597"/>
      <c r="O915" s="1646"/>
      <c r="P915" s="1647"/>
      <c r="Q915" s="1647"/>
      <c r="R915" s="1648"/>
      <c r="S915" s="1603"/>
      <c r="T915" s="1649"/>
      <c r="U915" s="1649"/>
      <c r="V915" s="1649"/>
      <c r="W915" s="1649"/>
      <c r="X915" s="1649"/>
      <c r="Y915" s="1649"/>
      <c r="Z915" s="1649"/>
      <c r="AA915" s="1649"/>
      <c r="AB915" s="1649"/>
      <c r="AC915" s="1649"/>
      <c r="AD915" s="1649"/>
      <c r="AE915" s="1649"/>
      <c r="AF915" s="1610">
        <f t="shared" si="470"/>
        <v>0</v>
      </c>
      <c r="AG915" s="1649"/>
      <c r="AH915" s="1649"/>
      <c r="AI915" s="1649"/>
      <c r="AJ915" s="1649"/>
      <c r="AK915" s="1649"/>
      <c r="AL915" s="1649"/>
      <c r="AM915" s="1649"/>
      <c r="AN915" s="1649"/>
      <c r="AO915" s="1649"/>
      <c r="AP915" s="1649"/>
      <c r="AQ915" s="1649"/>
      <c r="AR915" s="1709"/>
      <c r="AS915" s="1779">
        <f t="shared" si="471"/>
        <v>0</v>
      </c>
      <c r="AT915" s="1711">
        <f t="shared" si="492"/>
        <v>0</v>
      </c>
      <c r="AU915" s="1611">
        <f t="shared" si="472"/>
        <v>0</v>
      </c>
      <c r="AV915" s="1611">
        <f t="shared" si="473"/>
        <v>0</v>
      </c>
      <c r="AW915" s="1611">
        <f t="shared" si="474"/>
        <v>0</v>
      </c>
      <c r="AX915" s="1611">
        <f t="shared" si="475"/>
        <v>0</v>
      </c>
      <c r="AY915" s="1611">
        <f t="shared" si="476"/>
        <v>0</v>
      </c>
      <c r="AZ915" s="1611">
        <f t="shared" si="477"/>
        <v>0</v>
      </c>
      <c r="BA915" s="1611">
        <f t="shared" si="478"/>
        <v>0</v>
      </c>
      <c r="BB915" s="1611">
        <f t="shared" si="479"/>
        <v>0</v>
      </c>
      <c r="BC915" s="1611">
        <f t="shared" si="480"/>
        <v>0</v>
      </c>
      <c r="BD915" s="1611">
        <f t="shared" si="481"/>
        <v>0</v>
      </c>
      <c r="BE915" s="1611">
        <f t="shared" si="482"/>
        <v>0</v>
      </c>
      <c r="BF915" s="1611">
        <f t="shared" si="483"/>
        <v>0</v>
      </c>
      <c r="BG915" s="1611">
        <f t="shared" si="493"/>
        <v>0</v>
      </c>
      <c r="BH915" s="1611" t="str">
        <f t="shared" si="494"/>
        <v/>
      </c>
      <c r="BI915" s="1611" t="str">
        <f t="shared" si="495"/>
        <v/>
      </c>
      <c r="BJ915" s="1611" t="str">
        <f t="shared" si="484"/>
        <v/>
      </c>
      <c r="BK915" s="1611" t="str">
        <f t="shared" si="485"/>
        <v/>
      </c>
      <c r="BL915" s="1611" t="str">
        <f t="shared" ca="1" si="486"/>
        <v/>
      </c>
      <c r="BM915" s="1611" t="str">
        <f t="shared" si="496"/>
        <v/>
      </c>
      <c r="BN915" s="1611" t="str">
        <f t="shared" si="487"/>
        <v/>
      </c>
      <c r="BO915" s="1611" t="str">
        <f t="shared" si="488"/>
        <v/>
      </c>
      <c r="BP915" s="1611" t="str">
        <f t="shared" si="497"/>
        <v/>
      </c>
      <c r="BQ915" s="1611" t="str">
        <f t="shared" si="498"/>
        <v/>
      </c>
      <c r="BR915" s="1611" t="str">
        <f t="shared" si="499"/>
        <v/>
      </c>
      <c r="BS915" s="1611" t="str">
        <f t="shared" si="500"/>
        <v/>
      </c>
      <c r="BT915" s="1611" t="str">
        <f t="shared" si="501"/>
        <v/>
      </c>
      <c r="BU915" s="1731">
        <f t="shared" ca="1" si="502"/>
        <v>0</v>
      </c>
      <c r="BV915" s="1594"/>
      <c r="BW915" s="1594"/>
      <c r="BX915" s="1594"/>
      <c r="BY915" s="1594"/>
      <c r="BZ915" s="1594"/>
      <c r="CA915" s="1594"/>
      <c r="CB915" s="1594"/>
      <c r="CC915" s="1594"/>
      <c r="CD915" s="1594"/>
      <c r="CE915" s="1594"/>
      <c r="CF915" s="1594"/>
      <c r="CG915" s="1594"/>
      <c r="CH915" s="1594"/>
      <c r="CI915" s="1594"/>
      <c r="CJ915" s="1594"/>
      <c r="CK915" s="1594"/>
      <c r="CL915" s="1594"/>
      <c r="CM915" s="1594"/>
      <c r="CN915" s="1594"/>
      <c r="CO915" s="1594"/>
      <c r="CP915" s="1594"/>
      <c r="CQ915" s="1594"/>
      <c r="CR915" s="1594"/>
      <c r="CS915" s="1594"/>
      <c r="CT915" s="1594"/>
      <c r="CU915" s="1594"/>
      <c r="CV915" s="1594"/>
      <c r="CW915" s="1594"/>
      <c r="CX915" s="1594"/>
      <c r="CY915" s="1594"/>
      <c r="CZ915" s="1594"/>
      <c r="DA915" s="1594"/>
      <c r="DB915" s="1594"/>
      <c r="DC915" s="1594"/>
      <c r="DD915" s="1594"/>
      <c r="DE915" s="1594"/>
      <c r="DF915" s="1594"/>
      <c r="DG915" s="1594"/>
      <c r="DH915" s="1594"/>
      <c r="DI915" s="1594"/>
      <c r="DJ915" s="1594"/>
      <c r="DK915" s="1594"/>
      <c r="DL915" s="1594"/>
      <c r="DM915" s="1594"/>
      <c r="DN915" s="1594"/>
      <c r="DO915" s="1594"/>
      <c r="DP915" s="1594"/>
      <c r="DQ915" s="1594"/>
      <c r="DR915" s="1594"/>
      <c r="DS915" s="1594"/>
      <c r="DT915" s="1594"/>
      <c r="DU915" s="1594"/>
      <c r="DV915" s="1594"/>
      <c r="DW915" s="1594"/>
      <c r="DX915" s="1594"/>
      <c r="DY915" s="1594"/>
      <c r="DZ915" s="1594"/>
      <c r="EA915" s="1594"/>
      <c r="EB915" s="1594"/>
      <c r="EC915" s="1594"/>
      <c r="ED915" s="1594"/>
      <c r="EE915" s="1594"/>
      <c r="EF915" s="1594"/>
      <c r="EG915" s="1594"/>
      <c r="EH915" s="1594"/>
      <c r="EI915" s="1594"/>
      <c r="EJ915" s="1594"/>
      <c r="EK915" s="1594"/>
      <c r="EL915" s="1594"/>
      <c r="EM915" s="1594"/>
      <c r="EN915" s="1594"/>
      <c r="EO915" s="1594"/>
      <c r="EP915" s="1594"/>
      <c r="EQ915" s="1594"/>
      <c r="ER915" s="1594"/>
      <c r="ES915" s="1594"/>
    </row>
    <row r="916" spans="1:149" s="1595" customFormat="1" ht="12.5">
      <c r="A916" s="1644" t="str">
        <f t="shared" si="489"/>
        <v>Organisation</v>
      </c>
      <c r="B916" s="1758"/>
      <c r="C916" s="1671"/>
      <c r="D916" s="1655"/>
      <c r="E916" s="1770"/>
      <c r="F916" s="1592"/>
      <c r="G916" s="1714">
        <f t="shared" si="490"/>
        <v>0</v>
      </c>
      <c r="H916" s="1645"/>
      <c r="I916" s="1714">
        <f t="shared" si="491"/>
        <v>0</v>
      </c>
      <c r="J916" s="1656"/>
      <c r="K916" s="1656"/>
      <c r="L916" s="1592"/>
      <c r="M916" s="1597"/>
      <c r="N916" s="1597"/>
      <c r="O916" s="1646"/>
      <c r="P916" s="1647"/>
      <c r="Q916" s="1647"/>
      <c r="R916" s="1648"/>
      <c r="S916" s="1603"/>
      <c r="T916" s="1649"/>
      <c r="U916" s="1649"/>
      <c r="V916" s="1649"/>
      <c r="W916" s="1649"/>
      <c r="X916" s="1649"/>
      <c r="Y916" s="1649"/>
      <c r="Z916" s="1649"/>
      <c r="AA916" s="1649"/>
      <c r="AB916" s="1649"/>
      <c r="AC916" s="1649"/>
      <c r="AD916" s="1649"/>
      <c r="AE916" s="1649"/>
      <c r="AF916" s="1610">
        <f t="shared" si="470"/>
        <v>0</v>
      </c>
      <c r="AG916" s="1649"/>
      <c r="AH916" s="1649"/>
      <c r="AI916" s="1649"/>
      <c r="AJ916" s="1649"/>
      <c r="AK916" s="1649"/>
      <c r="AL916" s="1649"/>
      <c r="AM916" s="1649"/>
      <c r="AN916" s="1649"/>
      <c r="AO916" s="1649"/>
      <c r="AP916" s="1649"/>
      <c r="AQ916" s="1649"/>
      <c r="AR916" s="1709"/>
      <c r="AS916" s="1779">
        <f t="shared" si="471"/>
        <v>0</v>
      </c>
      <c r="AT916" s="1711">
        <f t="shared" si="492"/>
        <v>0</v>
      </c>
      <c r="AU916" s="1611">
        <f t="shared" si="472"/>
        <v>0</v>
      </c>
      <c r="AV916" s="1611">
        <f t="shared" si="473"/>
        <v>0</v>
      </c>
      <c r="AW916" s="1611">
        <f t="shared" si="474"/>
        <v>0</v>
      </c>
      <c r="AX916" s="1611">
        <f t="shared" si="475"/>
        <v>0</v>
      </c>
      <c r="AY916" s="1611">
        <f t="shared" si="476"/>
        <v>0</v>
      </c>
      <c r="AZ916" s="1611">
        <f t="shared" si="477"/>
        <v>0</v>
      </c>
      <c r="BA916" s="1611">
        <f t="shared" si="478"/>
        <v>0</v>
      </c>
      <c r="BB916" s="1611">
        <f t="shared" si="479"/>
        <v>0</v>
      </c>
      <c r="BC916" s="1611">
        <f t="shared" si="480"/>
        <v>0</v>
      </c>
      <c r="BD916" s="1611">
        <f t="shared" si="481"/>
        <v>0</v>
      </c>
      <c r="BE916" s="1611">
        <f t="shared" si="482"/>
        <v>0</v>
      </c>
      <c r="BF916" s="1611">
        <f t="shared" si="483"/>
        <v>0</v>
      </c>
      <c r="BG916" s="1611">
        <f t="shared" si="493"/>
        <v>0</v>
      </c>
      <c r="BH916" s="1611" t="str">
        <f t="shared" si="494"/>
        <v/>
      </c>
      <c r="BI916" s="1611" t="str">
        <f t="shared" si="495"/>
        <v/>
      </c>
      <c r="BJ916" s="1611" t="str">
        <f t="shared" si="484"/>
        <v/>
      </c>
      <c r="BK916" s="1611" t="str">
        <f t="shared" si="485"/>
        <v/>
      </c>
      <c r="BL916" s="1611" t="str">
        <f t="shared" ca="1" si="486"/>
        <v/>
      </c>
      <c r="BM916" s="1611" t="str">
        <f t="shared" si="496"/>
        <v/>
      </c>
      <c r="BN916" s="1611" t="str">
        <f t="shared" si="487"/>
        <v/>
      </c>
      <c r="BO916" s="1611" t="str">
        <f t="shared" si="488"/>
        <v/>
      </c>
      <c r="BP916" s="1611" t="str">
        <f t="shared" si="497"/>
        <v/>
      </c>
      <c r="BQ916" s="1611" t="str">
        <f t="shared" si="498"/>
        <v/>
      </c>
      <c r="BR916" s="1611" t="str">
        <f t="shared" si="499"/>
        <v/>
      </c>
      <c r="BS916" s="1611" t="str">
        <f t="shared" si="500"/>
        <v/>
      </c>
      <c r="BT916" s="1611" t="str">
        <f t="shared" si="501"/>
        <v/>
      </c>
      <c r="BU916" s="1731">
        <f t="shared" ca="1" si="502"/>
        <v>0</v>
      </c>
      <c r="BV916" s="1594"/>
      <c r="BW916" s="1594"/>
      <c r="BX916" s="1594"/>
      <c r="BY916" s="1594"/>
      <c r="BZ916" s="1594"/>
      <c r="CA916" s="1594"/>
      <c r="CB916" s="1594"/>
      <c r="CC916" s="1594"/>
      <c r="CD916" s="1594"/>
      <c r="CE916" s="1594"/>
      <c r="CF916" s="1594"/>
      <c r="CG916" s="1594"/>
      <c r="CH916" s="1594"/>
      <c r="CI916" s="1594"/>
      <c r="CJ916" s="1594"/>
      <c r="CK916" s="1594"/>
      <c r="CL916" s="1594"/>
      <c r="CM916" s="1594"/>
      <c r="CN916" s="1594"/>
      <c r="CO916" s="1594"/>
      <c r="CP916" s="1594"/>
      <c r="CQ916" s="1594"/>
      <c r="CR916" s="1594"/>
      <c r="CS916" s="1594"/>
      <c r="CT916" s="1594"/>
      <c r="CU916" s="1594"/>
      <c r="CV916" s="1594"/>
      <c r="CW916" s="1594"/>
      <c r="CX916" s="1594"/>
      <c r="CY916" s="1594"/>
      <c r="CZ916" s="1594"/>
      <c r="DA916" s="1594"/>
      <c r="DB916" s="1594"/>
      <c r="DC916" s="1594"/>
      <c r="DD916" s="1594"/>
      <c r="DE916" s="1594"/>
      <c r="DF916" s="1594"/>
      <c r="DG916" s="1594"/>
      <c r="DH916" s="1594"/>
      <c r="DI916" s="1594"/>
      <c r="DJ916" s="1594"/>
      <c r="DK916" s="1594"/>
      <c r="DL916" s="1594"/>
      <c r="DM916" s="1594"/>
      <c r="DN916" s="1594"/>
      <c r="DO916" s="1594"/>
      <c r="DP916" s="1594"/>
      <c r="DQ916" s="1594"/>
      <c r="DR916" s="1594"/>
      <c r="DS916" s="1594"/>
      <c r="DT916" s="1594"/>
      <c r="DU916" s="1594"/>
      <c r="DV916" s="1594"/>
      <c r="DW916" s="1594"/>
      <c r="DX916" s="1594"/>
      <c r="DY916" s="1594"/>
      <c r="DZ916" s="1594"/>
      <c r="EA916" s="1594"/>
      <c r="EB916" s="1594"/>
      <c r="EC916" s="1594"/>
      <c r="ED916" s="1594"/>
      <c r="EE916" s="1594"/>
      <c r="EF916" s="1594"/>
      <c r="EG916" s="1594"/>
      <c r="EH916" s="1594"/>
      <c r="EI916" s="1594"/>
      <c r="EJ916" s="1594"/>
      <c r="EK916" s="1594"/>
      <c r="EL916" s="1594"/>
      <c r="EM916" s="1594"/>
      <c r="EN916" s="1594"/>
      <c r="EO916" s="1594"/>
      <c r="EP916" s="1594"/>
      <c r="EQ916" s="1594"/>
      <c r="ER916" s="1594"/>
      <c r="ES916" s="1594"/>
    </row>
    <row r="917" spans="1:149" s="1595" customFormat="1" ht="12.5">
      <c r="A917" s="1644" t="str">
        <f t="shared" si="489"/>
        <v>Organisation</v>
      </c>
      <c r="B917" s="1758"/>
      <c r="C917" s="1671"/>
      <c r="D917" s="1655"/>
      <c r="E917" s="1770"/>
      <c r="F917" s="1592"/>
      <c r="G917" s="1714">
        <f t="shared" si="490"/>
        <v>0</v>
      </c>
      <c r="H917" s="1645"/>
      <c r="I917" s="1714">
        <f t="shared" si="491"/>
        <v>0</v>
      </c>
      <c r="J917" s="1656"/>
      <c r="K917" s="1656"/>
      <c r="L917" s="1592"/>
      <c r="M917" s="1597"/>
      <c r="N917" s="1597"/>
      <c r="O917" s="1646"/>
      <c r="P917" s="1647"/>
      <c r="Q917" s="1647"/>
      <c r="R917" s="1648"/>
      <c r="S917" s="1603"/>
      <c r="T917" s="1649"/>
      <c r="U917" s="1649"/>
      <c r="V917" s="1649"/>
      <c r="W917" s="1649"/>
      <c r="X917" s="1649"/>
      <c r="Y917" s="1649"/>
      <c r="Z917" s="1649"/>
      <c r="AA917" s="1649"/>
      <c r="AB917" s="1649"/>
      <c r="AC917" s="1649"/>
      <c r="AD917" s="1649"/>
      <c r="AE917" s="1649"/>
      <c r="AF917" s="1610">
        <f t="shared" si="470"/>
        <v>0</v>
      </c>
      <c r="AG917" s="1649"/>
      <c r="AH917" s="1649"/>
      <c r="AI917" s="1649"/>
      <c r="AJ917" s="1649"/>
      <c r="AK917" s="1649"/>
      <c r="AL917" s="1649"/>
      <c r="AM917" s="1649"/>
      <c r="AN917" s="1649"/>
      <c r="AO917" s="1649"/>
      <c r="AP917" s="1649"/>
      <c r="AQ917" s="1649"/>
      <c r="AR917" s="1709"/>
      <c r="AS917" s="1779">
        <f t="shared" si="471"/>
        <v>0</v>
      </c>
      <c r="AT917" s="1711">
        <f t="shared" si="492"/>
        <v>0</v>
      </c>
      <c r="AU917" s="1611">
        <f t="shared" si="472"/>
        <v>0</v>
      </c>
      <c r="AV917" s="1611">
        <f t="shared" si="473"/>
        <v>0</v>
      </c>
      <c r="AW917" s="1611">
        <f t="shared" si="474"/>
        <v>0</v>
      </c>
      <c r="AX917" s="1611">
        <f t="shared" si="475"/>
        <v>0</v>
      </c>
      <c r="AY917" s="1611">
        <f t="shared" si="476"/>
        <v>0</v>
      </c>
      <c r="AZ917" s="1611">
        <f t="shared" si="477"/>
        <v>0</v>
      </c>
      <c r="BA917" s="1611">
        <f t="shared" si="478"/>
        <v>0</v>
      </c>
      <c r="BB917" s="1611">
        <f t="shared" si="479"/>
        <v>0</v>
      </c>
      <c r="BC917" s="1611">
        <f t="shared" si="480"/>
        <v>0</v>
      </c>
      <c r="BD917" s="1611">
        <f t="shared" si="481"/>
        <v>0</v>
      </c>
      <c r="BE917" s="1611">
        <f t="shared" si="482"/>
        <v>0</v>
      </c>
      <c r="BF917" s="1611">
        <f t="shared" si="483"/>
        <v>0</v>
      </c>
      <c r="BG917" s="1611">
        <f t="shared" si="493"/>
        <v>0</v>
      </c>
      <c r="BH917" s="1611" t="str">
        <f t="shared" si="494"/>
        <v/>
      </c>
      <c r="BI917" s="1611" t="str">
        <f t="shared" si="495"/>
        <v/>
      </c>
      <c r="BJ917" s="1611" t="str">
        <f t="shared" si="484"/>
        <v/>
      </c>
      <c r="BK917" s="1611" t="str">
        <f t="shared" si="485"/>
        <v/>
      </c>
      <c r="BL917" s="1611" t="str">
        <f t="shared" ca="1" si="486"/>
        <v/>
      </c>
      <c r="BM917" s="1611" t="str">
        <f t="shared" si="496"/>
        <v/>
      </c>
      <c r="BN917" s="1611" t="str">
        <f t="shared" si="487"/>
        <v/>
      </c>
      <c r="BO917" s="1611" t="str">
        <f t="shared" si="488"/>
        <v/>
      </c>
      <c r="BP917" s="1611" t="str">
        <f t="shared" si="497"/>
        <v/>
      </c>
      <c r="BQ917" s="1611" t="str">
        <f t="shared" si="498"/>
        <v/>
      </c>
      <c r="BR917" s="1611" t="str">
        <f t="shared" si="499"/>
        <v/>
      </c>
      <c r="BS917" s="1611" t="str">
        <f t="shared" si="500"/>
        <v/>
      </c>
      <c r="BT917" s="1611" t="str">
        <f t="shared" si="501"/>
        <v/>
      </c>
      <c r="BU917" s="1731">
        <f t="shared" ca="1" si="502"/>
        <v>0</v>
      </c>
      <c r="BV917" s="1594"/>
      <c r="BW917" s="1594"/>
      <c r="BX917" s="1594"/>
      <c r="BY917" s="1594"/>
      <c r="BZ917" s="1594"/>
      <c r="CA917" s="1594"/>
      <c r="CB917" s="1594"/>
      <c r="CC917" s="1594"/>
      <c r="CD917" s="1594"/>
      <c r="CE917" s="1594"/>
      <c r="CF917" s="1594"/>
      <c r="CG917" s="1594"/>
      <c r="CH917" s="1594"/>
      <c r="CI917" s="1594"/>
      <c r="CJ917" s="1594"/>
      <c r="CK917" s="1594"/>
      <c r="CL917" s="1594"/>
      <c r="CM917" s="1594"/>
      <c r="CN917" s="1594"/>
      <c r="CO917" s="1594"/>
      <c r="CP917" s="1594"/>
      <c r="CQ917" s="1594"/>
      <c r="CR917" s="1594"/>
      <c r="CS917" s="1594"/>
      <c r="CT917" s="1594"/>
      <c r="CU917" s="1594"/>
      <c r="CV917" s="1594"/>
      <c r="CW917" s="1594"/>
      <c r="CX917" s="1594"/>
      <c r="CY917" s="1594"/>
      <c r="CZ917" s="1594"/>
      <c r="DA917" s="1594"/>
      <c r="DB917" s="1594"/>
      <c r="DC917" s="1594"/>
      <c r="DD917" s="1594"/>
      <c r="DE917" s="1594"/>
      <c r="DF917" s="1594"/>
      <c r="DG917" s="1594"/>
      <c r="DH917" s="1594"/>
      <c r="DI917" s="1594"/>
      <c r="DJ917" s="1594"/>
      <c r="DK917" s="1594"/>
      <c r="DL917" s="1594"/>
      <c r="DM917" s="1594"/>
      <c r="DN917" s="1594"/>
      <c r="DO917" s="1594"/>
      <c r="DP917" s="1594"/>
      <c r="DQ917" s="1594"/>
      <c r="DR917" s="1594"/>
      <c r="DS917" s="1594"/>
      <c r="DT917" s="1594"/>
      <c r="DU917" s="1594"/>
      <c r="DV917" s="1594"/>
      <c r="DW917" s="1594"/>
      <c r="DX917" s="1594"/>
      <c r="DY917" s="1594"/>
      <c r="DZ917" s="1594"/>
      <c r="EA917" s="1594"/>
      <c r="EB917" s="1594"/>
      <c r="EC917" s="1594"/>
      <c r="ED917" s="1594"/>
      <c r="EE917" s="1594"/>
      <c r="EF917" s="1594"/>
      <c r="EG917" s="1594"/>
      <c r="EH917" s="1594"/>
      <c r="EI917" s="1594"/>
      <c r="EJ917" s="1594"/>
      <c r="EK917" s="1594"/>
      <c r="EL917" s="1594"/>
      <c r="EM917" s="1594"/>
      <c r="EN917" s="1594"/>
      <c r="EO917" s="1594"/>
      <c r="EP917" s="1594"/>
      <c r="EQ917" s="1594"/>
      <c r="ER917" s="1594"/>
      <c r="ES917" s="1594"/>
    </row>
    <row r="918" spans="1:149" s="1595" customFormat="1" ht="12.5">
      <c r="A918" s="1644" t="str">
        <f t="shared" si="489"/>
        <v>Organisation</v>
      </c>
      <c r="B918" s="1758"/>
      <c r="C918" s="1671"/>
      <c r="D918" s="1655"/>
      <c r="E918" s="1770"/>
      <c r="F918" s="1592"/>
      <c r="G918" s="1714">
        <f t="shared" si="490"/>
        <v>0</v>
      </c>
      <c r="H918" s="1645"/>
      <c r="I918" s="1714">
        <f t="shared" si="491"/>
        <v>0</v>
      </c>
      <c r="J918" s="1656"/>
      <c r="K918" s="1656"/>
      <c r="L918" s="1592"/>
      <c r="M918" s="1597"/>
      <c r="N918" s="1597"/>
      <c r="O918" s="1646"/>
      <c r="P918" s="1647"/>
      <c r="Q918" s="1647"/>
      <c r="R918" s="1648"/>
      <c r="S918" s="1603"/>
      <c r="T918" s="1649"/>
      <c r="U918" s="1649"/>
      <c r="V918" s="1649"/>
      <c r="W918" s="1649"/>
      <c r="X918" s="1649"/>
      <c r="Y918" s="1649"/>
      <c r="Z918" s="1649"/>
      <c r="AA918" s="1649"/>
      <c r="AB918" s="1649"/>
      <c r="AC918" s="1649"/>
      <c r="AD918" s="1649"/>
      <c r="AE918" s="1649"/>
      <c r="AF918" s="1610">
        <f t="shared" si="470"/>
        <v>0</v>
      </c>
      <c r="AG918" s="1649"/>
      <c r="AH918" s="1649"/>
      <c r="AI918" s="1649"/>
      <c r="AJ918" s="1649"/>
      <c r="AK918" s="1649"/>
      <c r="AL918" s="1649"/>
      <c r="AM918" s="1649"/>
      <c r="AN918" s="1649"/>
      <c r="AO918" s="1649"/>
      <c r="AP918" s="1649"/>
      <c r="AQ918" s="1649"/>
      <c r="AR918" s="1709"/>
      <c r="AS918" s="1779">
        <f t="shared" si="471"/>
        <v>0</v>
      </c>
      <c r="AT918" s="1711">
        <f t="shared" si="492"/>
        <v>0</v>
      </c>
      <c r="AU918" s="1611">
        <f t="shared" si="472"/>
        <v>0</v>
      </c>
      <c r="AV918" s="1611">
        <f t="shared" si="473"/>
        <v>0</v>
      </c>
      <c r="AW918" s="1611">
        <f t="shared" si="474"/>
        <v>0</v>
      </c>
      <c r="AX918" s="1611">
        <f t="shared" si="475"/>
        <v>0</v>
      </c>
      <c r="AY918" s="1611">
        <f t="shared" si="476"/>
        <v>0</v>
      </c>
      <c r="AZ918" s="1611">
        <f t="shared" si="477"/>
        <v>0</v>
      </c>
      <c r="BA918" s="1611">
        <f t="shared" si="478"/>
        <v>0</v>
      </c>
      <c r="BB918" s="1611">
        <f t="shared" si="479"/>
        <v>0</v>
      </c>
      <c r="BC918" s="1611">
        <f t="shared" si="480"/>
        <v>0</v>
      </c>
      <c r="BD918" s="1611">
        <f t="shared" si="481"/>
        <v>0</v>
      </c>
      <c r="BE918" s="1611">
        <f t="shared" si="482"/>
        <v>0</v>
      </c>
      <c r="BF918" s="1611">
        <f t="shared" si="483"/>
        <v>0</v>
      </c>
      <c r="BG918" s="1611">
        <f t="shared" si="493"/>
        <v>0</v>
      </c>
      <c r="BH918" s="1611" t="str">
        <f t="shared" si="494"/>
        <v/>
      </c>
      <c r="BI918" s="1611" t="str">
        <f t="shared" si="495"/>
        <v/>
      </c>
      <c r="BJ918" s="1611" t="str">
        <f t="shared" si="484"/>
        <v/>
      </c>
      <c r="BK918" s="1611" t="str">
        <f t="shared" si="485"/>
        <v/>
      </c>
      <c r="BL918" s="1611" t="str">
        <f t="shared" ca="1" si="486"/>
        <v/>
      </c>
      <c r="BM918" s="1611" t="str">
        <f t="shared" si="496"/>
        <v/>
      </c>
      <c r="BN918" s="1611" t="str">
        <f t="shared" si="487"/>
        <v/>
      </c>
      <c r="BO918" s="1611" t="str">
        <f t="shared" si="488"/>
        <v/>
      </c>
      <c r="BP918" s="1611" t="str">
        <f t="shared" si="497"/>
        <v/>
      </c>
      <c r="BQ918" s="1611" t="str">
        <f t="shared" si="498"/>
        <v/>
      </c>
      <c r="BR918" s="1611" t="str">
        <f t="shared" si="499"/>
        <v/>
      </c>
      <c r="BS918" s="1611" t="str">
        <f t="shared" si="500"/>
        <v/>
      </c>
      <c r="BT918" s="1611" t="str">
        <f t="shared" si="501"/>
        <v/>
      </c>
      <c r="BU918" s="1731">
        <f t="shared" ca="1" si="502"/>
        <v>0</v>
      </c>
      <c r="BV918" s="1594"/>
      <c r="BW918" s="1594"/>
      <c r="BX918" s="1594"/>
      <c r="BY918" s="1594"/>
      <c r="BZ918" s="1594"/>
      <c r="CA918" s="1594"/>
      <c r="CB918" s="1594"/>
      <c r="CC918" s="1594"/>
      <c r="CD918" s="1594"/>
      <c r="CE918" s="1594"/>
      <c r="CF918" s="1594"/>
      <c r="CG918" s="1594"/>
      <c r="CH918" s="1594"/>
      <c r="CI918" s="1594"/>
      <c r="CJ918" s="1594"/>
      <c r="CK918" s="1594"/>
      <c r="CL918" s="1594"/>
      <c r="CM918" s="1594"/>
      <c r="CN918" s="1594"/>
      <c r="CO918" s="1594"/>
      <c r="CP918" s="1594"/>
      <c r="CQ918" s="1594"/>
      <c r="CR918" s="1594"/>
      <c r="CS918" s="1594"/>
      <c r="CT918" s="1594"/>
      <c r="CU918" s="1594"/>
      <c r="CV918" s="1594"/>
      <c r="CW918" s="1594"/>
      <c r="CX918" s="1594"/>
      <c r="CY918" s="1594"/>
      <c r="CZ918" s="1594"/>
      <c r="DA918" s="1594"/>
      <c r="DB918" s="1594"/>
      <c r="DC918" s="1594"/>
      <c r="DD918" s="1594"/>
      <c r="DE918" s="1594"/>
      <c r="DF918" s="1594"/>
      <c r="DG918" s="1594"/>
      <c r="DH918" s="1594"/>
      <c r="DI918" s="1594"/>
      <c r="DJ918" s="1594"/>
      <c r="DK918" s="1594"/>
      <c r="DL918" s="1594"/>
      <c r="DM918" s="1594"/>
      <c r="DN918" s="1594"/>
      <c r="DO918" s="1594"/>
      <c r="DP918" s="1594"/>
      <c r="DQ918" s="1594"/>
      <c r="DR918" s="1594"/>
      <c r="DS918" s="1594"/>
      <c r="DT918" s="1594"/>
      <c r="DU918" s="1594"/>
      <c r="DV918" s="1594"/>
      <c r="DW918" s="1594"/>
      <c r="DX918" s="1594"/>
      <c r="DY918" s="1594"/>
      <c r="DZ918" s="1594"/>
      <c r="EA918" s="1594"/>
      <c r="EB918" s="1594"/>
      <c r="EC918" s="1594"/>
      <c r="ED918" s="1594"/>
      <c r="EE918" s="1594"/>
      <c r="EF918" s="1594"/>
      <c r="EG918" s="1594"/>
      <c r="EH918" s="1594"/>
      <c r="EI918" s="1594"/>
      <c r="EJ918" s="1594"/>
      <c r="EK918" s="1594"/>
      <c r="EL918" s="1594"/>
      <c r="EM918" s="1594"/>
      <c r="EN918" s="1594"/>
      <c r="EO918" s="1594"/>
      <c r="EP918" s="1594"/>
      <c r="EQ918" s="1594"/>
      <c r="ER918" s="1594"/>
      <c r="ES918" s="1594"/>
    </row>
    <row r="919" spans="1:149" s="1595" customFormat="1" ht="12.5">
      <c r="A919" s="1644" t="str">
        <f t="shared" si="489"/>
        <v>Organisation</v>
      </c>
      <c r="B919" s="1758"/>
      <c r="C919" s="1671"/>
      <c r="D919" s="1655"/>
      <c r="E919" s="1770"/>
      <c r="F919" s="1592"/>
      <c r="G919" s="1714">
        <f t="shared" si="490"/>
        <v>0</v>
      </c>
      <c r="H919" s="1645"/>
      <c r="I919" s="1714">
        <f t="shared" si="491"/>
        <v>0</v>
      </c>
      <c r="J919" s="1656"/>
      <c r="K919" s="1656"/>
      <c r="L919" s="1592"/>
      <c r="M919" s="1597"/>
      <c r="N919" s="1597"/>
      <c r="O919" s="1646"/>
      <c r="P919" s="1647"/>
      <c r="Q919" s="1647"/>
      <c r="R919" s="1648"/>
      <c r="S919" s="1603"/>
      <c r="T919" s="1649"/>
      <c r="U919" s="1649"/>
      <c r="V919" s="1649"/>
      <c r="W919" s="1649"/>
      <c r="X919" s="1649"/>
      <c r="Y919" s="1649"/>
      <c r="Z919" s="1649"/>
      <c r="AA919" s="1649"/>
      <c r="AB919" s="1649"/>
      <c r="AC919" s="1649"/>
      <c r="AD919" s="1649"/>
      <c r="AE919" s="1649"/>
      <c r="AF919" s="1610">
        <f t="shared" si="470"/>
        <v>0</v>
      </c>
      <c r="AG919" s="1649"/>
      <c r="AH919" s="1649"/>
      <c r="AI919" s="1649"/>
      <c r="AJ919" s="1649"/>
      <c r="AK919" s="1649"/>
      <c r="AL919" s="1649"/>
      <c r="AM919" s="1649"/>
      <c r="AN919" s="1649"/>
      <c r="AO919" s="1649"/>
      <c r="AP919" s="1649"/>
      <c r="AQ919" s="1649"/>
      <c r="AR919" s="1709"/>
      <c r="AS919" s="1779">
        <f t="shared" si="471"/>
        <v>0</v>
      </c>
      <c r="AT919" s="1711">
        <f t="shared" si="492"/>
        <v>0</v>
      </c>
      <c r="AU919" s="1611">
        <f t="shared" si="472"/>
        <v>0</v>
      </c>
      <c r="AV919" s="1611">
        <f t="shared" si="473"/>
        <v>0</v>
      </c>
      <c r="AW919" s="1611">
        <f t="shared" si="474"/>
        <v>0</v>
      </c>
      <c r="AX919" s="1611">
        <f t="shared" si="475"/>
        <v>0</v>
      </c>
      <c r="AY919" s="1611">
        <f t="shared" si="476"/>
        <v>0</v>
      </c>
      <c r="AZ919" s="1611">
        <f t="shared" si="477"/>
        <v>0</v>
      </c>
      <c r="BA919" s="1611">
        <f t="shared" si="478"/>
        <v>0</v>
      </c>
      <c r="BB919" s="1611">
        <f t="shared" si="479"/>
        <v>0</v>
      </c>
      <c r="BC919" s="1611">
        <f t="shared" si="480"/>
        <v>0</v>
      </c>
      <c r="BD919" s="1611">
        <f t="shared" si="481"/>
        <v>0</v>
      </c>
      <c r="BE919" s="1611">
        <f t="shared" si="482"/>
        <v>0</v>
      </c>
      <c r="BF919" s="1611">
        <f t="shared" si="483"/>
        <v>0</v>
      </c>
      <c r="BG919" s="1611">
        <f t="shared" si="493"/>
        <v>0</v>
      </c>
      <c r="BH919" s="1611" t="str">
        <f t="shared" si="494"/>
        <v/>
      </c>
      <c r="BI919" s="1611" t="str">
        <f t="shared" si="495"/>
        <v/>
      </c>
      <c r="BJ919" s="1611" t="str">
        <f t="shared" si="484"/>
        <v/>
      </c>
      <c r="BK919" s="1611" t="str">
        <f t="shared" si="485"/>
        <v/>
      </c>
      <c r="BL919" s="1611" t="str">
        <f t="shared" ca="1" si="486"/>
        <v/>
      </c>
      <c r="BM919" s="1611" t="str">
        <f t="shared" si="496"/>
        <v/>
      </c>
      <c r="BN919" s="1611" t="str">
        <f t="shared" si="487"/>
        <v/>
      </c>
      <c r="BO919" s="1611" t="str">
        <f t="shared" si="488"/>
        <v/>
      </c>
      <c r="BP919" s="1611" t="str">
        <f t="shared" si="497"/>
        <v/>
      </c>
      <c r="BQ919" s="1611" t="str">
        <f t="shared" si="498"/>
        <v/>
      </c>
      <c r="BR919" s="1611" t="str">
        <f t="shared" si="499"/>
        <v/>
      </c>
      <c r="BS919" s="1611" t="str">
        <f t="shared" si="500"/>
        <v/>
      </c>
      <c r="BT919" s="1611" t="str">
        <f t="shared" si="501"/>
        <v/>
      </c>
      <c r="BU919" s="1731">
        <f t="shared" ca="1" si="502"/>
        <v>0</v>
      </c>
      <c r="BV919" s="1594"/>
      <c r="BW919" s="1594"/>
      <c r="BX919" s="1594"/>
      <c r="BY919" s="1594"/>
      <c r="BZ919" s="1594"/>
      <c r="CA919" s="1594"/>
      <c r="CB919" s="1594"/>
      <c r="CC919" s="1594"/>
      <c r="CD919" s="1594"/>
      <c r="CE919" s="1594"/>
      <c r="CF919" s="1594"/>
      <c r="CG919" s="1594"/>
      <c r="CH919" s="1594"/>
      <c r="CI919" s="1594"/>
      <c r="CJ919" s="1594"/>
      <c r="CK919" s="1594"/>
      <c r="CL919" s="1594"/>
      <c r="CM919" s="1594"/>
      <c r="CN919" s="1594"/>
      <c r="CO919" s="1594"/>
      <c r="CP919" s="1594"/>
      <c r="CQ919" s="1594"/>
      <c r="CR919" s="1594"/>
      <c r="CS919" s="1594"/>
      <c r="CT919" s="1594"/>
      <c r="CU919" s="1594"/>
      <c r="CV919" s="1594"/>
      <c r="CW919" s="1594"/>
      <c r="CX919" s="1594"/>
      <c r="CY919" s="1594"/>
      <c r="CZ919" s="1594"/>
      <c r="DA919" s="1594"/>
      <c r="DB919" s="1594"/>
      <c r="DC919" s="1594"/>
      <c r="DD919" s="1594"/>
      <c r="DE919" s="1594"/>
      <c r="DF919" s="1594"/>
      <c r="DG919" s="1594"/>
      <c r="DH919" s="1594"/>
      <c r="DI919" s="1594"/>
      <c r="DJ919" s="1594"/>
      <c r="DK919" s="1594"/>
      <c r="DL919" s="1594"/>
      <c r="DM919" s="1594"/>
      <c r="DN919" s="1594"/>
      <c r="DO919" s="1594"/>
      <c r="DP919" s="1594"/>
      <c r="DQ919" s="1594"/>
      <c r="DR919" s="1594"/>
      <c r="DS919" s="1594"/>
      <c r="DT919" s="1594"/>
      <c r="DU919" s="1594"/>
      <c r="DV919" s="1594"/>
      <c r="DW919" s="1594"/>
      <c r="DX919" s="1594"/>
      <c r="DY919" s="1594"/>
      <c r="DZ919" s="1594"/>
      <c r="EA919" s="1594"/>
      <c r="EB919" s="1594"/>
      <c r="EC919" s="1594"/>
      <c r="ED919" s="1594"/>
      <c r="EE919" s="1594"/>
      <c r="EF919" s="1594"/>
      <c r="EG919" s="1594"/>
      <c r="EH919" s="1594"/>
      <c r="EI919" s="1594"/>
      <c r="EJ919" s="1594"/>
      <c r="EK919" s="1594"/>
      <c r="EL919" s="1594"/>
      <c r="EM919" s="1594"/>
      <c r="EN919" s="1594"/>
      <c r="EO919" s="1594"/>
      <c r="EP919" s="1594"/>
      <c r="EQ919" s="1594"/>
      <c r="ER919" s="1594"/>
      <c r="ES919" s="1594"/>
    </row>
    <row r="920" spans="1:149" s="1595" customFormat="1" ht="12.5">
      <c r="A920" s="1644" t="str">
        <f t="shared" si="489"/>
        <v>Organisation</v>
      </c>
      <c r="B920" s="1758"/>
      <c r="C920" s="1671"/>
      <c r="D920" s="1655"/>
      <c r="E920" s="1770"/>
      <c r="F920" s="1592"/>
      <c r="G920" s="1714">
        <f t="shared" si="490"/>
        <v>0</v>
      </c>
      <c r="H920" s="1645"/>
      <c r="I920" s="1714">
        <f t="shared" si="491"/>
        <v>0</v>
      </c>
      <c r="J920" s="1656"/>
      <c r="K920" s="1656"/>
      <c r="L920" s="1592"/>
      <c r="M920" s="1597"/>
      <c r="N920" s="1597"/>
      <c r="O920" s="1646"/>
      <c r="P920" s="1647"/>
      <c r="Q920" s="1647"/>
      <c r="R920" s="1648"/>
      <c r="S920" s="1603"/>
      <c r="T920" s="1649"/>
      <c r="U920" s="1649"/>
      <c r="V920" s="1649"/>
      <c r="W920" s="1649"/>
      <c r="X920" s="1649"/>
      <c r="Y920" s="1649"/>
      <c r="Z920" s="1649"/>
      <c r="AA920" s="1649"/>
      <c r="AB920" s="1649"/>
      <c r="AC920" s="1649"/>
      <c r="AD920" s="1649"/>
      <c r="AE920" s="1649"/>
      <c r="AF920" s="1610">
        <f t="shared" si="470"/>
        <v>0</v>
      </c>
      <c r="AG920" s="1649"/>
      <c r="AH920" s="1649"/>
      <c r="AI920" s="1649"/>
      <c r="AJ920" s="1649"/>
      <c r="AK920" s="1649"/>
      <c r="AL920" s="1649"/>
      <c r="AM920" s="1649"/>
      <c r="AN920" s="1649"/>
      <c r="AO920" s="1649"/>
      <c r="AP920" s="1649"/>
      <c r="AQ920" s="1649"/>
      <c r="AR920" s="1709"/>
      <c r="AS920" s="1779">
        <f t="shared" si="471"/>
        <v>0</v>
      </c>
      <c r="AT920" s="1711">
        <f t="shared" si="492"/>
        <v>0</v>
      </c>
      <c r="AU920" s="1611">
        <f t="shared" si="472"/>
        <v>0</v>
      </c>
      <c r="AV920" s="1611">
        <f t="shared" si="473"/>
        <v>0</v>
      </c>
      <c r="AW920" s="1611">
        <f t="shared" si="474"/>
        <v>0</v>
      </c>
      <c r="AX920" s="1611">
        <f t="shared" si="475"/>
        <v>0</v>
      </c>
      <c r="AY920" s="1611">
        <f t="shared" si="476"/>
        <v>0</v>
      </c>
      <c r="AZ920" s="1611">
        <f t="shared" si="477"/>
        <v>0</v>
      </c>
      <c r="BA920" s="1611">
        <f t="shared" si="478"/>
        <v>0</v>
      </c>
      <c r="BB920" s="1611">
        <f t="shared" si="479"/>
        <v>0</v>
      </c>
      <c r="BC920" s="1611">
        <f t="shared" si="480"/>
        <v>0</v>
      </c>
      <c r="BD920" s="1611">
        <f t="shared" si="481"/>
        <v>0</v>
      </c>
      <c r="BE920" s="1611">
        <f t="shared" si="482"/>
        <v>0</v>
      </c>
      <c r="BF920" s="1611">
        <f t="shared" si="483"/>
        <v>0</v>
      </c>
      <c r="BG920" s="1611">
        <f t="shared" si="493"/>
        <v>0</v>
      </c>
      <c r="BH920" s="1611" t="str">
        <f t="shared" si="494"/>
        <v/>
      </c>
      <c r="BI920" s="1611" t="str">
        <f t="shared" si="495"/>
        <v/>
      </c>
      <c r="BJ920" s="1611" t="str">
        <f t="shared" si="484"/>
        <v/>
      </c>
      <c r="BK920" s="1611" t="str">
        <f t="shared" si="485"/>
        <v/>
      </c>
      <c r="BL920" s="1611" t="str">
        <f t="shared" ca="1" si="486"/>
        <v/>
      </c>
      <c r="BM920" s="1611" t="str">
        <f t="shared" si="496"/>
        <v/>
      </c>
      <c r="BN920" s="1611" t="str">
        <f t="shared" si="487"/>
        <v/>
      </c>
      <c r="BO920" s="1611" t="str">
        <f t="shared" si="488"/>
        <v/>
      </c>
      <c r="BP920" s="1611" t="str">
        <f t="shared" si="497"/>
        <v/>
      </c>
      <c r="BQ920" s="1611" t="str">
        <f t="shared" si="498"/>
        <v/>
      </c>
      <c r="BR920" s="1611" t="str">
        <f t="shared" si="499"/>
        <v/>
      </c>
      <c r="BS920" s="1611" t="str">
        <f t="shared" si="500"/>
        <v/>
      </c>
      <c r="BT920" s="1611" t="str">
        <f t="shared" si="501"/>
        <v/>
      </c>
      <c r="BU920" s="1731">
        <f t="shared" ca="1" si="502"/>
        <v>0</v>
      </c>
      <c r="BV920" s="1594"/>
      <c r="BW920" s="1594"/>
      <c r="BX920" s="1594"/>
      <c r="BY920" s="1594"/>
      <c r="BZ920" s="1594"/>
      <c r="CA920" s="1594"/>
      <c r="CB920" s="1594"/>
      <c r="CC920" s="1594"/>
      <c r="CD920" s="1594"/>
      <c r="CE920" s="1594"/>
      <c r="CF920" s="1594"/>
      <c r="CG920" s="1594"/>
      <c r="CH920" s="1594"/>
      <c r="CI920" s="1594"/>
      <c r="CJ920" s="1594"/>
      <c r="CK920" s="1594"/>
      <c r="CL920" s="1594"/>
      <c r="CM920" s="1594"/>
      <c r="CN920" s="1594"/>
      <c r="CO920" s="1594"/>
      <c r="CP920" s="1594"/>
      <c r="CQ920" s="1594"/>
      <c r="CR920" s="1594"/>
      <c r="CS920" s="1594"/>
      <c r="CT920" s="1594"/>
      <c r="CU920" s="1594"/>
      <c r="CV920" s="1594"/>
      <c r="CW920" s="1594"/>
      <c r="CX920" s="1594"/>
      <c r="CY920" s="1594"/>
      <c r="CZ920" s="1594"/>
      <c r="DA920" s="1594"/>
      <c r="DB920" s="1594"/>
      <c r="DC920" s="1594"/>
      <c r="DD920" s="1594"/>
      <c r="DE920" s="1594"/>
      <c r="DF920" s="1594"/>
      <c r="DG920" s="1594"/>
      <c r="DH920" s="1594"/>
      <c r="DI920" s="1594"/>
      <c r="DJ920" s="1594"/>
      <c r="DK920" s="1594"/>
      <c r="DL920" s="1594"/>
      <c r="DM920" s="1594"/>
      <c r="DN920" s="1594"/>
      <c r="DO920" s="1594"/>
      <c r="DP920" s="1594"/>
      <c r="DQ920" s="1594"/>
      <c r="DR920" s="1594"/>
      <c r="DS920" s="1594"/>
      <c r="DT920" s="1594"/>
      <c r="DU920" s="1594"/>
      <c r="DV920" s="1594"/>
      <c r="DW920" s="1594"/>
      <c r="DX920" s="1594"/>
      <c r="DY920" s="1594"/>
      <c r="DZ920" s="1594"/>
      <c r="EA920" s="1594"/>
      <c r="EB920" s="1594"/>
      <c r="EC920" s="1594"/>
      <c r="ED920" s="1594"/>
      <c r="EE920" s="1594"/>
      <c r="EF920" s="1594"/>
      <c r="EG920" s="1594"/>
      <c r="EH920" s="1594"/>
      <c r="EI920" s="1594"/>
      <c r="EJ920" s="1594"/>
      <c r="EK920" s="1594"/>
      <c r="EL920" s="1594"/>
      <c r="EM920" s="1594"/>
      <c r="EN920" s="1594"/>
      <c r="EO920" s="1594"/>
      <c r="EP920" s="1594"/>
      <c r="EQ920" s="1594"/>
      <c r="ER920" s="1594"/>
      <c r="ES920" s="1594"/>
    </row>
    <row r="921" spans="1:149" s="1595" customFormat="1" ht="12.5">
      <c r="A921" s="1644" t="str">
        <f t="shared" si="489"/>
        <v>Organisation</v>
      </c>
      <c r="B921" s="1758"/>
      <c r="C921" s="1671"/>
      <c r="D921" s="1655"/>
      <c r="E921" s="1770"/>
      <c r="F921" s="1592"/>
      <c r="G921" s="1714">
        <f t="shared" si="490"/>
        <v>0</v>
      </c>
      <c r="H921" s="1645"/>
      <c r="I921" s="1714">
        <f t="shared" si="491"/>
        <v>0</v>
      </c>
      <c r="J921" s="1656"/>
      <c r="K921" s="1656"/>
      <c r="L921" s="1592"/>
      <c r="M921" s="1597"/>
      <c r="N921" s="1597"/>
      <c r="O921" s="1646"/>
      <c r="P921" s="1647"/>
      <c r="Q921" s="1647"/>
      <c r="R921" s="1648"/>
      <c r="S921" s="1603"/>
      <c r="T921" s="1649"/>
      <c r="U921" s="1649"/>
      <c r="V921" s="1649"/>
      <c r="W921" s="1649"/>
      <c r="X921" s="1649"/>
      <c r="Y921" s="1649"/>
      <c r="Z921" s="1649"/>
      <c r="AA921" s="1649"/>
      <c r="AB921" s="1649"/>
      <c r="AC921" s="1649"/>
      <c r="AD921" s="1649"/>
      <c r="AE921" s="1649"/>
      <c r="AF921" s="1610">
        <f t="shared" si="470"/>
        <v>0</v>
      </c>
      <c r="AG921" s="1649"/>
      <c r="AH921" s="1649"/>
      <c r="AI921" s="1649"/>
      <c r="AJ921" s="1649"/>
      <c r="AK921" s="1649"/>
      <c r="AL921" s="1649"/>
      <c r="AM921" s="1649"/>
      <c r="AN921" s="1649"/>
      <c r="AO921" s="1649"/>
      <c r="AP921" s="1649"/>
      <c r="AQ921" s="1649"/>
      <c r="AR921" s="1709"/>
      <c r="AS921" s="1779">
        <f t="shared" si="471"/>
        <v>0</v>
      </c>
      <c r="AT921" s="1711">
        <f t="shared" si="492"/>
        <v>0</v>
      </c>
      <c r="AU921" s="1611">
        <f t="shared" si="472"/>
        <v>0</v>
      </c>
      <c r="AV921" s="1611">
        <f t="shared" si="473"/>
        <v>0</v>
      </c>
      <c r="AW921" s="1611">
        <f t="shared" si="474"/>
        <v>0</v>
      </c>
      <c r="AX921" s="1611">
        <f t="shared" si="475"/>
        <v>0</v>
      </c>
      <c r="AY921" s="1611">
        <f t="shared" si="476"/>
        <v>0</v>
      </c>
      <c r="AZ921" s="1611">
        <f t="shared" si="477"/>
        <v>0</v>
      </c>
      <c r="BA921" s="1611">
        <f t="shared" si="478"/>
        <v>0</v>
      </c>
      <c r="BB921" s="1611">
        <f t="shared" si="479"/>
        <v>0</v>
      </c>
      <c r="BC921" s="1611">
        <f t="shared" si="480"/>
        <v>0</v>
      </c>
      <c r="BD921" s="1611">
        <f t="shared" si="481"/>
        <v>0</v>
      </c>
      <c r="BE921" s="1611">
        <f t="shared" si="482"/>
        <v>0</v>
      </c>
      <c r="BF921" s="1611">
        <f t="shared" si="483"/>
        <v>0</v>
      </c>
      <c r="BG921" s="1611">
        <f t="shared" si="493"/>
        <v>0</v>
      </c>
      <c r="BH921" s="1611" t="str">
        <f t="shared" si="494"/>
        <v/>
      </c>
      <c r="BI921" s="1611" t="str">
        <f t="shared" si="495"/>
        <v/>
      </c>
      <c r="BJ921" s="1611" t="str">
        <f t="shared" si="484"/>
        <v/>
      </c>
      <c r="BK921" s="1611" t="str">
        <f t="shared" si="485"/>
        <v/>
      </c>
      <c r="BL921" s="1611" t="str">
        <f t="shared" ca="1" si="486"/>
        <v/>
      </c>
      <c r="BM921" s="1611" t="str">
        <f t="shared" si="496"/>
        <v/>
      </c>
      <c r="BN921" s="1611" t="str">
        <f t="shared" si="487"/>
        <v/>
      </c>
      <c r="BO921" s="1611" t="str">
        <f t="shared" si="488"/>
        <v/>
      </c>
      <c r="BP921" s="1611" t="str">
        <f t="shared" si="497"/>
        <v/>
      </c>
      <c r="BQ921" s="1611" t="str">
        <f t="shared" si="498"/>
        <v/>
      </c>
      <c r="BR921" s="1611" t="str">
        <f t="shared" si="499"/>
        <v/>
      </c>
      <c r="BS921" s="1611" t="str">
        <f t="shared" si="500"/>
        <v/>
      </c>
      <c r="BT921" s="1611" t="str">
        <f t="shared" si="501"/>
        <v/>
      </c>
      <c r="BU921" s="1731">
        <f t="shared" ca="1" si="502"/>
        <v>0</v>
      </c>
      <c r="BV921" s="1594"/>
      <c r="BW921" s="1594"/>
      <c r="BX921" s="1594"/>
      <c r="BY921" s="1594"/>
      <c r="BZ921" s="1594"/>
      <c r="CA921" s="1594"/>
      <c r="CB921" s="1594"/>
      <c r="CC921" s="1594"/>
      <c r="CD921" s="1594"/>
      <c r="CE921" s="1594"/>
      <c r="CF921" s="1594"/>
      <c r="CG921" s="1594"/>
      <c r="CH921" s="1594"/>
      <c r="CI921" s="1594"/>
      <c r="CJ921" s="1594"/>
      <c r="CK921" s="1594"/>
      <c r="CL921" s="1594"/>
      <c r="CM921" s="1594"/>
      <c r="CN921" s="1594"/>
      <c r="CO921" s="1594"/>
      <c r="CP921" s="1594"/>
      <c r="CQ921" s="1594"/>
      <c r="CR921" s="1594"/>
      <c r="CS921" s="1594"/>
      <c r="CT921" s="1594"/>
      <c r="CU921" s="1594"/>
      <c r="CV921" s="1594"/>
      <c r="CW921" s="1594"/>
      <c r="CX921" s="1594"/>
      <c r="CY921" s="1594"/>
      <c r="CZ921" s="1594"/>
      <c r="DA921" s="1594"/>
      <c r="DB921" s="1594"/>
      <c r="DC921" s="1594"/>
      <c r="DD921" s="1594"/>
      <c r="DE921" s="1594"/>
      <c r="DF921" s="1594"/>
      <c r="DG921" s="1594"/>
      <c r="DH921" s="1594"/>
      <c r="DI921" s="1594"/>
      <c r="DJ921" s="1594"/>
      <c r="DK921" s="1594"/>
      <c r="DL921" s="1594"/>
      <c r="DM921" s="1594"/>
      <c r="DN921" s="1594"/>
      <c r="DO921" s="1594"/>
      <c r="DP921" s="1594"/>
      <c r="DQ921" s="1594"/>
      <c r="DR921" s="1594"/>
      <c r="DS921" s="1594"/>
      <c r="DT921" s="1594"/>
      <c r="DU921" s="1594"/>
      <c r="DV921" s="1594"/>
      <c r="DW921" s="1594"/>
      <c r="DX921" s="1594"/>
      <c r="DY921" s="1594"/>
      <c r="DZ921" s="1594"/>
      <c r="EA921" s="1594"/>
      <c r="EB921" s="1594"/>
      <c r="EC921" s="1594"/>
      <c r="ED921" s="1594"/>
      <c r="EE921" s="1594"/>
      <c r="EF921" s="1594"/>
      <c r="EG921" s="1594"/>
      <c r="EH921" s="1594"/>
      <c r="EI921" s="1594"/>
      <c r="EJ921" s="1594"/>
      <c r="EK921" s="1594"/>
      <c r="EL921" s="1594"/>
      <c r="EM921" s="1594"/>
      <c r="EN921" s="1594"/>
      <c r="EO921" s="1594"/>
      <c r="EP921" s="1594"/>
      <c r="EQ921" s="1594"/>
      <c r="ER921" s="1594"/>
      <c r="ES921" s="1594"/>
    </row>
    <row r="922" spans="1:149" s="1595" customFormat="1" ht="12.5">
      <c r="A922" s="1644" t="str">
        <f t="shared" si="489"/>
        <v>Organisation</v>
      </c>
      <c r="B922" s="1758"/>
      <c r="C922" s="1671"/>
      <c r="D922" s="1655"/>
      <c r="E922" s="1770"/>
      <c r="F922" s="1592"/>
      <c r="G922" s="1714">
        <f t="shared" si="490"/>
        <v>0</v>
      </c>
      <c r="H922" s="1645"/>
      <c r="I922" s="1714">
        <f t="shared" si="491"/>
        <v>0</v>
      </c>
      <c r="J922" s="1656"/>
      <c r="K922" s="1656"/>
      <c r="L922" s="1592"/>
      <c r="M922" s="1597"/>
      <c r="N922" s="1597"/>
      <c r="O922" s="1646"/>
      <c r="P922" s="1647"/>
      <c r="Q922" s="1647"/>
      <c r="R922" s="1648"/>
      <c r="S922" s="1603"/>
      <c r="T922" s="1649"/>
      <c r="U922" s="1649"/>
      <c r="V922" s="1649"/>
      <c r="W922" s="1649"/>
      <c r="X922" s="1649"/>
      <c r="Y922" s="1649"/>
      <c r="Z922" s="1649"/>
      <c r="AA922" s="1649"/>
      <c r="AB922" s="1649"/>
      <c r="AC922" s="1649"/>
      <c r="AD922" s="1649"/>
      <c r="AE922" s="1649"/>
      <c r="AF922" s="1610">
        <f t="shared" si="470"/>
        <v>0</v>
      </c>
      <c r="AG922" s="1649"/>
      <c r="AH922" s="1649"/>
      <c r="AI922" s="1649"/>
      <c r="AJ922" s="1649"/>
      <c r="AK922" s="1649"/>
      <c r="AL922" s="1649"/>
      <c r="AM922" s="1649"/>
      <c r="AN922" s="1649"/>
      <c r="AO922" s="1649"/>
      <c r="AP922" s="1649"/>
      <c r="AQ922" s="1649"/>
      <c r="AR922" s="1709"/>
      <c r="AS922" s="1779">
        <f t="shared" si="471"/>
        <v>0</v>
      </c>
      <c r="AT922" s="1711">
        <f t="shared" si="492"/>
        <v>0</v>
      </c>
      <c r="AU922" s="1611">
        <f t="shared" si="472"/>
        <v>0</v>
      </c>
      <c r="AV922" s="1611">
        <f t="shared" si="473"/>
        <v>0</v>
      </c>
      <c r="AW922" s="1611">
        <f t="shared" si="474"/>
        <v>0</v>
      </c>
      <c r="AX922" s="1611">
        <f t="shared" si="475"/>
        <v>0</v>
      </c>
      <c r="AY922" s="1611">
        <f t="shared" si="476"/>
        <v>0</v>
      </c>
      <c r="AZ922" s="1611">
        <f t="shared" si="477"/>
        <v>0</v>
      </c>
      <c r="BA922" s="1611">
        <f t="shared" si="478"/>
        <v>0</v>
      </c>
      <c r="BB922" s="1611">
        <f t="shared" si="479"/>
        <v>0</v>
      </c>
      <c r="BC922" s="1611">
        <f t="shared" si="480"/>
        <v>0</v>
      </c>
      <c r="BD922" s="1611">
        <f t="shared" si="481"/>
        <v>0</v>
      </c>
      <c r="BE922" s="1611">
        <f t="shared" si="482"/>
        <v>0</v>
      </c>
      <c r="BF922" s="1611">
        <f t="shared" si="483"/>
        <v>0</v>
      </c>
      <c r="BG922" s="1611">
        <f t="shared" si="493"/>
        <v>0</v>
      </c>
      <c r="BH922" s="1611" t="str">
        <f t="shared" si="494"/>
        <v/>
      </c>
      <c r="BI922" s="1611" t="str">
        <f t="shared" si="495"/>
        <v/>
      </c>
      <c r="BJ922" s="1611" t="str">
        <f t="shared" si="484"/>
        <v/>
      </c>
      <c r="BK922" s="1611" t="str">
        <f t="shared" si="485"/>
        <v/>
      </c>
      <c r="BL922" s="1611" t="str">
        <f t="shared" ca="1" si="486"/>
        <v/>
      </c>
      <c r="BM922" s="1611" t="str">
        <f t="shared" si="496"/>
        <v/>
      </c>
      <c r="BN922" s="1611" t="str">
        <f t="shared" si="487"/>
        <v/>
      </c>
      <c r="BO922" s="1611" t="str">
        <f t="shared" si="488"/>
        <v/>
      </c>
      <c r="BP922" s="1611" t="str">
        <f t="shared" si="497"/>
        <v/>
      </c>
      <c r="BQ922" s="1611" t="str">
        <f t="shared" si="498"/>
        <v/>
      </c>
      <c r="BR922" s="1611" t="str">
        <f t="shared" si="499"/>
        <v/>
      </c>
      <c r="BS922" s="1611" t="str">
        <f t="shared" si="500"/>
        <v/>
      </c>
      <c r="BT922" s="1611" t="str">
        <f t="shared" si="501"/>
        <v/>
      </c>
      <c r="BU922" s="1731">
        <f t="shared" ca="1" si="502"/>
        <v>0</v>
      </c>
      <c r="BV922" s="1594"/>
      <c r="BW922" s="1594"/>
      <c r="BX922" s="1594"/>
      <c r="BY922" s="1594"/>
      <c r="BZ922" s="1594"/>
      <c r="CA922" s="1594"/>
      <c r="CB922" s="1594"/>
      <c r="CC922" s="1594"/>
      <c r="CD922" s="1594"/>
      <c r="CE922" s="1594"/>
      <c r="CF922" s="1594"/>
      <c r="CG922" s="1594"/>
      <c r="CH922" s="1594"/>
      <c r="CI922" s="1594"/>
      <c r="CJ922" s="1594"/>
      <c r="CK922" s="1594"/>
      <c r="CL922" s="1594"/>
      <c r="CM922" s="1594"/>
      <c r="CN922" s="1594"/>
      <c r="CO922" s="1594"/>
      <c r="CP922" s="1594"/>
      <c r="CQ922" s="1594"/>
      <c r="CR922" s="1594"/>
      <c r="CS922" s="1594"/>
      <c r="CT922" s="1594"/>
      <c r="CU922" s="1594"/>
      <c r="CV922" s="1594"/>
      <c r="CW922" s="1594"/>
      <c r="CX922" s="1594"/>
      <c r="CY922" s="1594"/>
      <c r="CZ922" s="1594"/>
      <c r="DA922" s="1594"/>
      <c r="DB922" s="1594"/>
      <c r="DC922" s="1594"/>
      <c r="DD922" s="1594"/>
      <c r="DE922" s="1594"/>
      <c r="DF922" s="1594"/>
      <c r="DG922" s="1594"/>
      <c r="DH922" s="1594"/>
      <c r="DI922" s="1594"/>
      <c r="DJ922" s="1594"/>
      <c r="DK922" s="1594"/>
      <c r="DL922" s="1594"/>
      <c r="DM922" s="1594"/>
      <c r="DN922" s="1594"/>
      <c r="DO922" s="1594"/>
      <c r="DP922" s="1594"/>
      <c r="DQ922" s="1594"/>
      <c r="DR922" s="1594"/>
      <c r="DS922" s="1594"/>
      <c r="DT922" s="1594"/>
      <c r="DU922" s="1594"/>
      <c r="DV922" s="1594"/>
      <c r="DW922" s="1594"/>
      <c r="DX922" s="1594"/>
      <c r="DY922" s="1594"/>
      <c r="DZ922" s="1594"/>
      <c r="EA922" s="1594"/>
      <c r="EB922" s="1594"/>
      <c r="EC922" s="1594"/>
      <c r="ED922" s="1594"/>
      <c r="EE922" s="1594"/>
      <c r="EF922" s="1594"/>
      <c r="EG922" s="1594"/>
      <c r="EH922" s="1594"/>
      <c r="EI922" s="1594"/>
      <c r="EJ922" s="1594"/>
      <c r="EK922" s="1594"/>
      <c r="EL922" s="1594"/>
      <c r="EM922" s="1594"/>
      <c r="EN922" s="1594"/>
      <c r="EO922" s="1594"/>
      <c r="EP922" s="1594"/>
      <c r="EQ922" s="1594"/>
      <c r="ER922" s="1594"/>
      <c r="ES922" s="1594"/>
    </row>
    <row r="923" spans="1:149" s="1595" customFormat="1" ht="12.5">
      <c r="A923" s="1644" t="str">
        <f t="shared" si="489"/>
        <v>Organisation</v>
      </c>
      <c r="B923" s="1758"/>
      <c r="C923" s="1671"/>
      <c r="D923" s="1655"/>
      <c r="E923" s="1770"/>
      <c r="F923" s="1592"/>
      <c r="G923" s="1714">
        <f t="shared" si="490"/>
        <v>0</v>
      </c>
      <c r="H923" s="1645"/>
      <c r="I923" s="1714">
        <f t="shared" si="491"/>
        <v>0</v>
      </c>
      <c r="J923" s="1656"/>
      <c r="K923" s="1656"/>
      <c r="L923" s="1592"/>
      <c r="M923" s="1597"/>
      <c r="N923" s="1597"/>
      <c r="O923" s="1646"/>
      <c r="P923" s="1647"/>
      <c r="Q923" s="1647"/>
      <c r="R923" s="1648"/>
      <c r="S923" s="1603"/>
      <c r="T923" s="1649"/>
      <c r="U923" s="1649"/>
      <c r="V923" s="1649"/>
      <c r="W923" s="1649"/>
      <c r="X923" s="1649"/>
      <c r="Y923" s="1649"/>
      <c r="Z923" s="1649"/>
      <c r="AA923" s="1649"/>
      <c r="AB923" s="1649"/>
      <c r="AC923" s="1649"/>
      <c r="AD923" s="1649"/>
      <c r="AE923" s="1649"/>
      <c r="AF923" s="1610">
        <f t="shared" si="470"/>
        <v>0</v>
      </c>
      <c r="AG923" s="1649"/>
      <c r="AH923" s="1649"/>
      <c r="AI923" s="1649"/>
      <c r="AJ923" s="1649"/>
      <c r="AK923" s="1649"/>
      <c r="AL923" s="1649"/>
      <c r="AM923" s="1649"/>
      <c r="AN923" s="1649"/>
      <c r="AO923" s="1649"/>
      <c r="AP923" s="1649"/>
      <c r="AQ923" s="1649"/>
      <c r="AR923" s="1709"/>
      <c r="AS923" s="1779">
        <f t="shared" si="471"/>
        <v>0</v>
      </c>
      <c r="AT923" s="1711">
        <f t="shared" si="492"/>
        <v>0</v>
      </c>
      <c r="AU923" s="1611">
        <f t="shared" si="472"/>
        <v>0</v>
      </c>
      <c r="AV923" s="1611">
        <f t="shared" si="473"/>
        <v>0</v>
      </c>
      <c r="AW923" s="1611">
        <f t="shared" si="474"/>
        <v>0</v>
      </c>
      <c r="AX923" s="1611">
        <f t="shared" si="475"/>
        <v>0</v>
      </c>
      <c r="AY923" s="1611">
        <f t="shared" si="476"/>
        <v>0</v>
      </c>
      <c r="AZ923" s="1611">
        <f t="shared" si="477"/>
        <v>0</v>
      </c>
      <c r="BA923" s="1611">
        <f t="shared" si="478"/>
        <v>0</v>
      </c>
      <c r="BB923" s="1611">
        <f t="shared" si="479"/>
        <v>0</v>
      </c>
      <c r="BC923" s="1611">
        <f t="shared" si="480"/>
        <v>0</v>
      </c>
      <c r="BD923" s="1611">
        <f t="shared" si="481"/>
        <v>0</v>
      </c>
      <c r="BE923" s="1611">
        <f t="shared" si="482"/>
        <v>0</v>
      </c>
      <c r="BF923" s="1611">
        <f t="shared" si="483"/>
        <v>0</v>
      </c>
      <c r="BG923" s="1611">
        <f t="shared" si="493"/>
        <v>0</v>
      </c>
      <c r="BH923" s="1611" t="str">
        <f t="shared" si="494"/>
        <v/>
      </c>
      <c r="BI923" s="1611" t="str">
        <f t="shared" si="495"/>
        <v/>
      </c>
      <c r="BJ923" s="1611" t="str">
        <f t="shared" si="484"/>
        <v/>
      </c>
      <c r="BK923" s="1611" t="str">
        <f t="shared" si="485"/>
        <v/>
      </c>
      <c r="BL923" s="1611" t="str">
        <f t="shared" ca="1" si="486"/>
        <v/>
      </c>
      <c r="BM923" s="1611" t="str">
        <f t="shared" si="496"/>
        <v/>
      </c>
      <c r="BN923" s="1611" t="str">
        <f t="shared" si="487"/>
        <v/>
      </c>
      <c r="BO923" s="1611" t="str">
        <f t="shared" si="488"/>
        <v/>
      </c>
      <c r="BP923" s="1611" t="str">
        <f t="shared" si="497"/>
        <v/>
      </c>
      <c r="BQ923" s="1611" t="str">
        <f t="shared" si="498"/>
        <v/>
      </c>
      <c r="BR923" s="1611" t="str">
        <f t="shared" si="499"/>
        <v/>
      </c>
      <c r="BS923" s="1611" t="str">
        <f t="shared" si="500"/>
        <v/>
      </c>
      <c r="BT923" s="1611" t="str">
        <f t="shared" si="501"/>
        <v/>
      </c>
      <c r="BU923" s="1731">
        <f t="shared" ca="1" si="502"/>
        <v>0</v>
      </c>
      <c r="BV923" s="1594"/>
      <c r="BW923" s="1594"/>
      <c r="BX923" s="1594"/>
      <c r="BY923" s="1594"/>
      <c r="BZ923" s="1594"/>
      <c r="CA923" s="1594"/>
      <c r="CB923" s="1594"/>
      <c r="CC923" s="1594"/>
      <c r="CD923" s="1594"/>
      <c r="CE923" s="1594"/>
      <c r="CF923" s="1594"/>
      <c r="CG923" s="1594"/>
      <c r="CH923" s="1594"/>
      <c r="CI923" s="1594"/>
      <c r="CJ923" s="1594"/>
      <c r="CK923" s="1594"/>
      <c r="CL923" s="1594"/>
      <c r="CM923" s="1594"/>
      <c r="CN923" s="1594"/>
      <c r="CO923" s="1594"/>
      <c r="CP923" s="1594"/>
      <c r="CQ923" s="1594"/>
      <c r="CR923" s="1594"/>
      <c r="CS923" s="1594"/>
      <c r="CT923" s="1594"/>
      <c r="CU923" s="1594"/>
      <c r="CV923" s="1594"/>
      <c r="CW923" s="1594"/>
      <c r="CX923" s="1594"/>
      <c r="CY923" s="1594"/>
      <c r="CZ923" s="1594"/>
      <c r="DA923" s="1594"/>
      <c r="DB923" s="1594"/>
      <c r="DC923" s="1594"/>
      <c r="DD923" s="1594"/>
      <c r="DE923" s="1594"/>
      <c r="DF923" s="1594"/>
      <c r="DG923" s="1594"/>
      <c r="DH923" s="1594"/>
      <c r="DI923" s="1594"/>
      <c r="DJ923" s="1594"/>
      <c r="DK923" s="1594"/>
      <c r="DL923" s="1594"/>
      <c r="DM923" s="1594"/>
      <c r="DN923" s="1594"/>
      <c r="DO923" s="1594"/>
      <c r="DP923" s="1594"/>
      <c r="DQ923" s="1594"/>
      <c r="DR923" s="1594"/>
      <c r="DS923" s="1594"/>
      <c r="DT923" s="1594"/>
      <c r="DU923" s="1594"/>
      <c r="DV923" s="1594"/>
      <c r="DW923" s="1594"/>
      <c r="DX923" s="1594"/>
      <c r="DY923" s="1594"/>
      <c r="DZ923" s="1594"/>
      <c r="EA923" s="1594"/>
      <c r="EB923" s="1594"/>
      <c r="EC923" s="1594"/>
      <c r="ED923" s="1594"/>
      <c r="EE923" s="1594"/>
      <c r="EF923" s="1594"/>
      <c r="EG923" s="1594"/>
      <c r="EH923" s="1594"/>
      <c r="EI923" s="1594"/>
      <c r="EJ923" s="1594"/>
      <c r="EK923" s="1594"/>
      <c r="EL923" s="1594"/>
      <c r="EM923" s="1594"/>
      <c r="EN923" s="1594"/>
      <c r="EO923" s="1594"/>
      <c r="EP923" s="1594"/>
      <c r="EQ923" s="1594"/>
      <c r="ER923" s="1594"/>
      <c r="ES923" s="1594"/>
    </row>
    <row r="924" spans="1:149" s="1595" customFormat="1" ht="12.5">
      <c r="A924" s="1644" t="str">
        <f t="shared" si="489"/>
        <v>Organisation</v>
      </c>
      <c r="B924" s="1758"/>
      <c r="C924" s="1671"/>
      <c r="D924" s="1655"/>
      <c r="E924" s="1770"/>
      <c r="F924" s="1592"/>
      <c r="G924" s="1714">
        <f t="shared" si="490"/>
        <v>0</v>
      </c>
      <c r="H924" s="1645"/>
      <c r="I924" s="1714">
        <f t="shared" si="491"/>
        <v>0</v>
      </c>
      <c r="J924" s="1667"/>
      <c r="K924" s="1667"/>
      <c r="L924" s="1592"/>
      <c r="M924" s="1597"/>
      <c r="N924" s="1597"/>
      <c r="O924" s="1646"/>
      <c r="P924" s="1647"/>
      <c r="Q924" s="1647"/>
      <c r="R924" s="1648"/>
      <c r="S924" s="1603"/>
      <c r="T924" s="1649"/>
      <c r="U924" s="1649"/>
      <c r="V924" s="1649"/>
      <c r="W924" s="1649"/>
      <c r="X924" s="1649"/>
      <c r="Y924" s="1649"/>
      <c r="Z924" s="1649"/>
      <c r="AA924" s="1649"/>
      <c r="AB924" s="1649"/>
      <c r="AC924" s="1649"/>
      <c r="AD924" s="1649"/>
      <c r="AE924" s="1649"/>
      <c r="AF924" s="1610">
        <f t="shared" si="470"/>
        <v>0</v>
      </c>
      <c r="AG924" s="1649"/>
      <c r="AH924" s="1649"/>
      <c r="AI924" s="1649"/>
      <c r="AJ924" s="1649"/>
      <c r="AK924" s="1649"/>
      <c r="AL924" s="1649"/>
      <c r="AM924" s="1649"/>
      <c r="AN924" s="1649"/>
      <c r="AO924" s="1649"/>
      <c r="AP924" s="1649"/>
      <c r="AQ924" s="1649"/>
      <c r="AR924" s="1709"/>
      <c r="AS924" s="1779">
        <f t="shared" si="471"/>
        <v>0</v>
      </c>
      <c r="AT924" s="1711">
        <f t="shared" si="492"/>
        <v>0</v>
      </c>
      <c r="AU924" s="1611">
        <f t="shared" si="472"/>
        <v>0</v>
      </c>
      <c r="AV924" s="1611">
        <f t="shared" si="473"/>
        <v>0</v>
      </c>
      <c r="AW924" s="1611">
        <f t="shared" si="474"/>
        <v>0</v>
      </c>
      <c r="AX924" s="1611">
        <f t="shared" si="475"/>
        <v>0</v>
      </c>
      <c r="AY924" s="1611">
        <f t="shared" si="476"/>
        <v>0</v>
      </c>
      <c r="AZ924" s="1611">
        <f t="shared" si="477"/>
        <v>0</v>
      </c>
      <c r="BA924" s="1611">
        <f t="shared" si="478"/>
        <v>0</v>
      </c>
      <c r="BB924" s="1611">
        <f t="shared" si="479"/>
        <v>0</v>
      </c>
      <c r="BC924" s="1611">
        <f t="shared" si="480"/>
        <v>0</v>
      </c>
      <c r="BD924" s="1611">
        <f t="shared" si="481"/>
        <v>0</v>
      </c>
      <c r="BE924" s="1611">
        <f t="shared" si="482"/>
        <v>0</v>
      </c>
      <c r="BF924" s="1611">
        <f t="shared" si="483"/>
        <v>0</v>
      </c>
      <c r="BG924" s="1611">
        <f t="shared" si="493"/>
        <v>0</v>
      </c>
      <c r="BH924" s="1611" t="str">
        <f t="shared" si="494"/>
        <v/>
      </c>
      <c r="BI924" s="1611" t="str">
        <f t="shared" si="495"/>
        <v/>
      </c>
      <c r="BJ924" s="1611" t="str">
        <f t="shared" si="484"/>
        <v/>
      </c>
      <c r="BK924" s="1611" t="str">
        <f t="shared" si="485"/>
        <v/>
      </c>
      <c r="BL924" s="1611" t="str">
        <f t="shared" ca="1" si="486"/>
        <v/>
      </c>
      <c r="BM924" s="1611" t="str">
        <f t="shared" si="496"/>
        <v/>
      </c>
      <c r="BN924" s="1611" t="str">
        <f t="shared" si="487"/>
        <v/>
      </c>
      <c r="BO924" s="1611" t="str">
        <f t="shared" si="488"/>
        <v/>
      </c>
      <c r="BP924" s="1611" t="str">
        <f t="shared" si="497"/>
        <v/>
      </c>
      <c r="BQ924" s="1611" t="str">
        <f t="shared" si="498"/>
        <v/>
      </c>
      <c r="BR924" s="1611" t="str">
        <f t="shared" si="499"/>
        <v/>
      </c>
      <c r="BS924" s="1611" t="str">
        <f t="shared" si="500"/>
        <v/>
      </c>
      <c r="BT924" s="1611" t="str">
        <f t="shared" si="501"/>
        <v/>
      </c>
      <c r="BU924" s="1731">
        <f t="shared" ca="1" si="502"/>
        <v>0</v>
      </c>
      <c r="BV924" s="1594"/>
      <c r="BW924" s="1594"/>
      <c r="BX924" s="1594"/>
      <c r="BY924" s="1594"/>
      <c r="BZ924" s="1594"/>
      <c r="CA924" s="1594"/>
      <c r="CB924" s="1594"/>
      <c r="CC924" s="1594"/>
      <c r="CD924" s="1594"/>
      <c r="CE924" s="1594"/>
      <c r="CF924" s="1594"/>
      <c r="CG924" s="1594"/>
      <c r="CH924" s="1594"/>
      <c r="CI924" s="1594"/>
      <c r="CJ924" s="1594"/>
      <c r="CK924" s="1594"/>
      <c r="CL924" s="1594"/>
      <c r="CM924" s="1594"/>
      <c r="CN924" s="1594"/>
      <c r="CO924" s="1594"/>
      <c r="CP924" s="1594"/>
      <c r="CQ924" s="1594"/>
      <c r="CR924" s="1594"/>
      <c r="CS924" s="1594"/>
      <c r="CT924" s="1594"/>
      <c r="CU924" s="1594"/>
      <c r="CV924" s="1594"/>
      <c r="CW924" s="1594"/>
      <c r="CX924" s="1594"/>
      <c r="CY924" s="1594"/>
      <c r="CZ924" s="1594"/>
      <c r="DA924" s="1594"/>
      <c r="DB924" s="1594"/>
      <c r="DC924" s="1594"/>
      <c r="DD924" s="1594"/>
      <c r="DE924" s="1594"/>
      <c r="DF924" s="1594"/>
      <c r="DG924" s="1594"/>
      <c r="DH924" s="1594"/>
      <c r="DI924" s="1594"/>
      <c r="DJ924" s="1594"/>
      <c r="DK924" s="1594"/>
      <c r="DL924" s="1594"/>
      <c r="DM924" s="1594"/>
      <c r="DN924" s="1594"/>
      <c r="DO924" s="1594"/>
      <c r="DP924" s="1594"/>
      <c r="DQ924" s="1594"/>
      <c r="DR924" s="1594"/>
      <c r="DS924" s="1594"/>
      <c r="DT924" s="1594"/>
      <c r="DU924" s="1594"/>
      <c r="DV924" s="1594"/>
      <c r="DW924" s="1594"/>
      <c r="DX924" s="1594"/>
      <c r="DY924" s="1594"/>
      <c r="DZ924" s="1594"/>
      <c r="EA924" s="1594"/>
      <c r="EB924" s="1594"/>
      <c r="EC924" s="1594"/>
      <c r="ED924" s="1594"/>
      <c r="EE924" s="1594"/>
      <c r="EF924" s="1594"/>
      <c r="EG924" s="1594"/>
      <c r="EH924" s="1594"/>
      <c r="EI924" s="1594"/>
      <c r="EJ924" s="1594"/>
      <c r="EK924" s="1594"/>
      <c r="EL924" s="1594"/>
      <c r="EM924" s="1594"/>
      <c r="EN924" s="1594"/>
      <c r="EO924" s="1594"/>
      <c r="EP924" s="1594"/>
      <c r="EQ924" s="1594"/>
      <c r="ER924" s="1594"/>
      <c r="ES924" s="1594"/>
    </row>
    <row r="925" spans="1:149" s="1595" customFormat="1" ht="12.5">
      <c r="A925" s="1644" t="str">
        <f t="shared" si="489"/>
        <v>Organisation</v>
      </c>
      <c r="B925" s="1758"/>
      <c r="C925" s="1671"/>
      <c r="D925" s="1655"/>
      <c r="E925" s="1770"/>
      <c r="F925" s="1592"/>
      <c r="G925" s="1714">
        <f t="shared" si="490"/>
        <v>0</v>
      </c>
      <c r="H925" s="1645"/>
      <c r="I925" s="1714">
        <f t="shared" si="491"/>
        <v>0</v>
      </c>
      <c r="J925" s="1656"/>
      <c r="K925" s="1656"/>
      <c r="L925" s="1592"/>
      <c r="M925" s="1597"/>
      <c r="N925" s="1597"/>
      <c r="O925" s="1646"/>
      <c r="P925" s="1647"/>
      <c r="Q925" s="1647"/>
      <c r="R925" s="1648"/>
      <c r="S925" s="1603"/>
      <c r="T925" s="1649"/>
      <c r="U925" s="1649"/>
      <c r="V925" s="1649"/>
      <c r="W925" s="1649"/>
      <c r="X925" s="1649"/>
      <c r="Y925" s="1649"/>
      <c r="Z925" s="1649"/>
      <c r="AA925" s="1649"/>
      <c r="AB925" s="1649"/>
      <c r="AC925" s="1649"/>
      <c r="AD925" s="1649"/>
      <c r="AE925" s="1649"/>
      <c r="AF925" s="1610">
        <f t="shared" si="470"/>
        <v>0</v>
      </c>
      <c r="AG925" s="1649"/>
      <c r="AH925" s="1649"/>
      <c r="AI925" s="1649"/>
      <c r="AJ925" s="1649"/>
      <c r="AK925" s="1649"/>
      <c r="AL925" s="1649"/>
      <c r="AM925" s="1649"/>
      <c r="AN925" s="1649"/>
      <c r="AO925" s="1649"/>
      <c r="AP925" s="1649"/>
      <c r="AQ925" s="1649"/>
      <c r="AR925" s="1709"/>
      <c r="AS925" s="1779">
        <f t="shared" si="471"/>
        <v>0</v>
      </c>
      <c r="AT925" s="1711">
        <f t="shared" si="492"/>
        <v>0</v>
      </c>
      <c r="AU925" s="1611">
        <f t="shared" si="472"/>
        <v>0</v>
      </c>
      <c r="AV925" s="1611">
        <f t="shared" si="473"/>
        <v>0</v>
      </c>
      <c r="AW925" s="1611">
        <f t="shared" si="474"/>
        <v>0</v>
      </c>
      <c r="AX925" s="1611">
        <f t="shared" si="475"/>
        <v>0</v>
      </c>
      <c r="AY925" s="1611">
        <f t="shared" si="476"/>
        <v>0</v>
      </c>
      <c r="AZ925" s="1611">
        <f t="shared" si="477"/>
        <v>0</v>
      </c>
      <c r="BA925" s="1611">
        <f t="shared" si="478"/>
        <v>0</v>
      </c>
      <c r="BB925" s="1611">
        <f t="shared" si="479"/>
        <v>0</v>
      </c>
      <c r="BC925" s="1611">
        <f t="shared" si="480"/>
        <v>0</v>
      </c>
      <c r="BD925" s="1611">
        <f t="shared" si="481"/>
        <v>0</v>
      </c>
      <c r="BE925" s="1611">
        <f t="shared" si="482"/>
        <v>0</v>
      </c>
      <c r="BF925" s="1611">
        <f t="shared" si="483"/>
        <v>0</v>
      </c>
      <c r="BG925" s="1611">
        <f t="shared" si="493"/>
        <v>0</v>
      </c>
      <c r="BH925" s="1611" t="str">
        <f t="shared" si="494"/>
        <v/>
      </c>
      <c r="BI925" s="1611" t="str">
        <f t="shared" si="495"/>
        <v/>
      </c>
      <c r="BJ925" s="1611" t="str">
        <f t="shared" si="484"/>
        <v/>
      </c>
      <c r="BK925" s="1611" t="str">
        <f t="shared" si="485"/>
        <v/>
      </c>
      <c r="BL925" s="1611" t="str">
        <f t="shared" ca="1" si="486"/>
        <v/>
      </c>
      <c r="BM925" s="1611" t="str">
        <f t="shared" si="496"/>
        <v/>
      </c>
      <c r="BN925" s="1611" t="str">
        <f t="shared" si="487"/>
        <v/>
      </c>
      <c r="BO925" s="1611" t="str">
        <f t="shared" si="488"/>
        <v/>
      </c>
      <c r="BP925" s="1611" t="str">
        <f t="shared" si="497"/>
        <v/>
      </c>
      <c r="BQ925" s="1611" t="str">
        <f t="shared" si="498"/>
        <v/>
      </c>
      <c r="BR925" s="1611" t="str">
        <f t="shared" si="499"/>
        <v/>
      </c>
      <c r="BS925" s="1611" t="str">
        <f t="shared" si="500"/>
        <v/>
      </c>
      <c r="BT925" s="1611" t="str">
        <f t="shared" si="501"/>
        <v/>
      </c>
      <c r="BU925" s="1731">
        <f t="shared" ca="1" si="502"/>
        <v>0</v>
      </c>
      <c r="BV925" s="1594"/>
      <c r="BW925" s="1594"/>
      <c r="BX925" s="1594"/>
      <c r="BY925" s="1594"/>
      <c r="BZ925" s="1594"/>
      <c r="CA925" s="1594"/>
      <c r="CB925" s="1594"/>
      <c r="CC925" s="1594"/>
      <c r="CD925" s="1594"/>
      <c r="CE925" s="1594"/>
      <c r="CF925" s="1594"/>
      <c r="CG925" s="1594"/>
      <c r="CH925" s="1594"/>
      <c r="CI925" s="1594"/>
      <c r="CJ925" s="1594"/>
      <c r="CK925" s="1594"/>
      <c r="CL925" s="1594"/>
      <c r="CM925" s="1594"/>
      <c r="CN925" s="1594"/>
      <c r="CO925" s="1594"/>
      <c r="CP925" s="1594"/>
      <c r="CQ925" s="1594"/>
      <c r="CR925" s="1594"/>
      <c r="CS925" s="1594"/>
      <c r="CT925" s="1594"/>
      <c r="CU925" s="1594"/>
      <c r="CV925" s="1594"/>
      <c r="CW925" s="1594"/>
      <c r="CX925" s="1594"/>
      <c r="CY925" s="1594"/>
      <c r="CZ925" s="1594"/>
      <c r="DA925" s="1594"/>
      <c r="DB925" s="1594"/>
      <c r="DC925" s="1594"/>
      <c r="DD925" s="1594"/>
      <c r="DE925" s="1594"/>
      <c r="DF925" s="1594"/>
      <c r="DG925" s="1594"/>
      <c r="DH925" s="1594"/>
      <c r="DI925" s="1594"/>
      <c r="DJ925" s="1594"/>
      <c r="DK925" s="1594"/>
      <c r="DL925" s="1594"/>
      <c r="DM925" s="1594"/>
      <c r="DN925" s="1594"/>
      <c r="DO925" s="1594"/>
      <c r="DP925" s="1594"/>
      <c r="DQ925" s="1594"/>
      <c r="DR925" s="1594"/>
      <c r="DS925" s="1594"/>
      <c r="DT925" s="1594"/>
      <c r="DU925" s="1594"/>
      <c r="DV925" s="1594"/>
      <c r="DW925" s="1594"/>
      <c r="DX925" s="1594"/>
      <c r="DY925" s="1594"/>
      <c r="DZ925" s="1594"/>
      <c r="EA925" s="1594"/>
      <c r="EB925" s="1594"/>
      <c r="EC925" s="1594"/>
      <c r="ED925" s="1594"/>
      <c r="EE925" s="1594"/>
      <c r="EF925" s="1594"/>
      <c r="EG925" s="1594"/>
      <c r="EH925" s="1594"/>
      <c r="EI925" s="1594"/>
      <c r="EJ925" s="1594"/>
      <c r="EK925" s="1594"/>
      <c r="EL925" s="1594"/>
      <c r="EM925" s="1594"/>
      <c r="EN925" s="1594"/>
      <c r="EO925" s="1594"/>
      <c r="EP925" s="1594"/>
      <c r="EQ925" s="1594"/>
      <c r="ER925" s="1594"/>
      <c r="ES925" s="1594"/>
    </row>
    <row r="926" spans="1:149" s="1595" customFormat="1" ht="12.5">
      <c r="A926" s="1644" t="str">
        <f t="shared" si="489"/>
        <v>Organisation</v>
      </c>
      <c r="B926" s="1758"/>
      <c r="C926" s="1671"/>
      <c r="D926" s="1655"/>
      <c r="E926" s="1770"/>
      <c r="F926" s="1592"/>
      <c r="G926" s="1714">
        <f t="shared" si="490"/>
        <v>0</v>
      </c>
      <c r="H926" s="1645"/>
      <c r="I926" s="1714">
        <f t="shared" si="491"/>
        <v>0</v>
      </c>
      <c r="J926" s="1656"/>
      <c r="K926" s="1656"/>
      <c r="L926" s="1592"/>
      <c r="M926" s="1597"/>
      <c r="N926" s="1597"/>
      <c r="O926" s="1646"/>
      <c r="P926" s="1647"/>
      <c r="Q926" s="1647"/>
      <c r="R926" s="1648"/>
      <c r="S926" s="1603"/>
      <c r="T926" s="1649"/>
      <c r="U926" s="1649"/>
      <c r="V926" s="1649"/>
      <c r="W926" s="1649"/>
      <c r="X926" s="1649"/>
      <c r="Y926" s="1649"/>
      <c r="Z926" s="1649"/>
      <c r="AA926" s="1649"/>
      <c r="AB926" s="1649"/>
      <c r="AC926" s="1649"/>
      <c r="AD926" s="1649"/>
      <c r="AE926" s="1649"/>
      <c r="AF926" s="1610">
        <f t="shared" si="470"/>
        <v>0</v>
      </c>
      <c r="AG926" s="1649"/>
      <c r="AH926" s="1649"/>
      <c r="AI926" s="1649"/>
      <c r="AJ926" s="1649"/>
      <c r="AK926" s="1649"/>
      <c r="AL926" s="1649"/>
      <c r="AM926" s="1649"/>
      <c r="AN926" s="1649"/>
      <c r="AO926" s="1649"/>
      <c r="AP926" s="1649"/>
      <c r="AQ926" s="1649"/>
      <c r="AR926" s="1709"/>
      <c r="AS926" s="1779">
        <f t="shared" si="471"/>
        <v>0</v>
      </c>
      <c r="AT926" s="1711">
        <f t="shared" si="492"/>
        <v>0</v>
      </c>
      <c r="AU926" s="1611">
        <f t="shared" si="472"/>
        <v>0</v>
      </c>
      <c r="AV926" s="1611">
        <f t="shared" si="473"/>
        <v>0</v>
      </c>
      <c r="AW926" s="1611">
        <f t="shared" si="474"/>
        <v>0</v>
      </c>
      <c r="AX926" s="1611">
        <f t="shared" si="475"/>
        <v>0</v>
      </c>
      <c r="AY926" s="1611">
        <f t="shared" si="476"/>
        <v>0</v>
      </c>
      <c r="AZ926" s="1611">
        <f t="shared" si="477"/>
        <v>0</v>
      </c>
      <c r="BA926" s="1611">
        <f t="shared" si="478"/>
        <v>0</v>
      </c>
      <c r="BB926" s="1611">
        <f t="shared" si="479"/>
        <v>0</v>
      </c>
      <c r="BC926" s="1611">
        <f t="shared" si="480"/>
        <v>0</v>
      </c>
      <c r="BD926" s="1611">
        <f t="shared" si="481"/>
        <v>0</v>
      </c>
      <c r="BE926" s="1611">
        <f t="shared" si="482"/>
        <v>0</v>
      </c>
      <c r="BF926" s="1611">
        <f t="shared" si="483"/>
        <v>0</v>
      </c>
      <c r="BG926" s="1611">
        <f t="shared" si="493"/>
        <v>0</v>
      </c>
      <c r="BH926" s="1611" t="str">
        <f t="shared" si="494"/>
        <v/>
      </c>
      <c r="BI926" s="1611" t="str">
        <f t="shared" si="495"/>
        <v/>
      </c>
      <c r="BJ926" s="1611" t="str">
        <f t="shared" si="484"/>
        <v/>
      </c>
      <c r="BK926" s="1611" t="str">
        <f t="shared" si="485"/>
        <v/>
      </c>
      <c r="BL926" s="1611" t="str">
        <f t="shared" ca="1" si="486"/>
        <v/>
      </c>
      <c r="BM926" s="1611" t="str">
        <f t="shared" si="496"/>
        <v/>
      </c>
      <c r="BN926" s="1611" t="str">
        <f t="shared" si="487"/>
        <v/>
      </c>
      <c r="BO926" s="1611" t="str">
        <f t="shared" si="488"/>
        <v/>
      </c>
      <c r="BP926" s="1611" t="str">
        <f t="shared" si="497"/>
        <v/>
      </c>
      <c r="BQ926" s="1611" t="str">
        <f t="shared" si="498"/>
        <v/>
      </c>
      <c r="BR926" s="1611" t="str">
        <f t="shared" si="499"/>
        <v/>
      </c>
      <c r="BS926" s="1611" t="str">
        <f t="shared" si="500"/>
        <v/>
      </c>
      <c r="BT926" s="1611" t="str">
        <f t="shared" si="501"/>
        <v/>
      </c>
      <c r="BU926" s="1731">
        <f t="shared" ca="1" si="502"/>
        <v>0</v>
      </c>
      <c r="BV926" s="1594"/>
      <c r="BW926" s="1594"/>
      <c r="BX926" s="1594"/>
      <c r="BY926" s="1594"/>
      <c r="BZ926" s="1594"/>
      <c r="CA926" s="1594"/>
      <c r="CB926" s="1594"/>
      <c r="CC926" s="1594"/>
      <c r="CD926" s="1594"/>
      <c r="CE926" s="1594"/>
      <c r="CF926" s="1594"/>
      <c r="CG926" s="1594"/>
      <c r="CH926" s="1594"/>
      <c r="CI926" s="1594"/>
      <c r="CJ926" s="1594"/>
      <c r="CK926" s="1594"/>
      <c r="CL926" s="1594"/>
      <c r="CM926" s="1594"/>
      <c r="CN926" s="1594"/>
      <c r="CO926" s="1594"/>
      <c r="CP926" s="1594"/>
      <c r="CQ926" s="1594"/>
      <c r="CR926" s="1594"/>
      <c r="CS926" s="1594"/>
      <c r="CT926" s="1594"/>
      <c r="CU926" s="1594"/>
      <c r="CV926" s="1594"/>
      <c r="CW926" s="1594"/>
      <c r="CX926" s="1594"/>
      <c r="CY926" s="1594"/>
      <c r="CZ926" s="1594"/>
      <c r="DA926" s="1594"/>
      <c r="DB926" s="1594"/>
      <c r="DC926" s="1594"/>
      <c r="DD926" s="1594"/>
      <c r="DE926" s="1594"/>
      <c r="DF926" s="1594"/>
      <c r="DG926" s="1594"/>
      <c r="DH926" s="1594"/>
      <c r="DI926" s="1594"/>
      <c r="DJ926" s="1594"/>
      <c r="DK926" s="1594"/>
      <c r="DL926" s="1594"/>
      <c r="DM926" s="1594"/>
      <c r="DN926" s="1594"/>
      <c r="DO926" s="1594"/>
      <c r="DP926" s="1594"/>
      <c r="DQ926" s="1594"/>
      <c r="DR926" s="1594"/>
      <c r="DS926" s="1594"/>
      <c r="DT926" s="1594"/>
      <c r="DU926" s="1594"/>
      <c r="DV926" s="1594"/>
      <c r="DW926" s="1594"/>
      <c r="DX926" s="1594"/>
      <c r="DY926" s="1594"/>
      <c r="DZ926" s="1594"/>
      <c r="EA926" s="1594"/>
      <c r="EB926" s="1594"/>
      <c r="EC926" s="1594"/>
      <c r="ED926" s="1594"/>
      <c r="EE926" s="1594"/>
      <c r="EF926" s="1594"/>
      <c r="EG926" s="1594"/>
      <c r="EH926" s="1594"/>
      <c r="EI926" s="1594"/>
      <c r="EJ926" s="1594"/>
      <c r="EK926" s="1594"/>
      <c r="EL926" s="1594"/>
      <c r="EM926" s="1594"/>
      <c r="EN926" s="1594"/>
      <c r="EO926" s="1594"/>
      <c r="EP926" s="1594"/>
      <c r="EQ926" s="1594"/>
      <c r="ER926" s="1594"/>
      <c r="ES926" s="1594"/>
    </row>
    <row r="927" spans="1:149" s="1594" customFormat="1" ht="12.5">
      <c r="A927" s="1644" t="str">
        <f t="shared" si="489"/>
        <v>Organisation</v>
      </c>
      <c r="B927" s="1758"/>
      <c r="C927" s="1671"/>
      <c r="D927" s="1655"/>
      <c r="E927" s="1770"/>
      <c r="F927" s="1592"/>
      <c r="G927" s="1714">
        <f t="shared" si="490"/>
        <v>0</v>
      </c>
      <c r="H927" s="1645"/>
      <c r="I927" s="1714">
        <f t="shared" si="491"/>
        <v>0</v>
      </c>
      <c r="J927" s="1656"/>
      <c r="K927" s="1656"/>
      <c r="L927" s="1592"/>
      <c r="M927" s="1597"/>
      <c r="N927" s="1597"/>
      <c r="O927" s="1646"/>
      <c r="P927" s="1647"/>
      <c r="Q927" s="1647"/>
      <c r="R927" s="1648"/>
      <c r="S927" s="1603"/>
      <c r="T927" s="1649"/>
      <c r="U927" s="1649"/>
      <c r="V927" s="1649"/>
      <c r="W927" s="1649"/>
      <c r="X927" s="1649"/>
      <c r="Y927" s="1649"/>
      <c r="Z927" s="1649"/>
      <c r="AA927" s="1649"/>
      <c r="AB927" s="1649"/>
      <c r="AC927" s="1649"/>
      <c r="AD927" s="1649"/>
      <c r="AE927" s="1649"/>
      <c r="AF927" s="1610">
        <f t="shared" si="470"/>
        <v>0</v>
      </c>
      <c r="AG927" s="1649"/>
      <c r="AH927" s="1649"/>
      <c r="AI927" s="1649"/>
      <c r="AJ927" s="1649"/>
      <c r="AK927" s="1649"/>
      <c r="AL927" s="1649"/>
      <c r="AM927" s="1649"/>
      <c r="AN927" s="1649"/>
      <c r="AO927" s="1649"/>
      <c r="AP927" s="1649"/>
      <c r="AQ927" s="1649"/>
      <c r="AR927" s="1709"/>
      <c r="AS927" s="1779">
        <f t="shared" si="471"/>
        <v>0</v>
      </c>
      <c r="AT927" s="1711">
        <f t="shared" si="492"/>
        <v>0</v>
      </c>
      <c r="AU927" s="1611">
        <f t="shared" si="472"/>
        <v>0</v>
      </c>
      <c r="AV927" s="1611">
        <f t="shared" si="473"/>
        <v>0</v>
      </c>
      <c r="AW927" s="1611">
        <f t="shared" si="474"/>
        <v>0</v>
      </c>
      <c r="AX927" s="1611">
        <f t="shared" si="475"/>
        <v>0</v>
      </c>
      <c r="AY927" s="1611">
        <f t="shared" si="476"/>
        <v>0</v>
      </c>
      <c r="AZ927" s="1611">
        <f t="shared" si="477"/>
        <v>0</v>
      </c>
      <c r="BA927" s="1611">
        <f t="shared" si="478"/>
        <v>0</v>
      </c>
      <c r="BB927" s="1611">
        <f t="shared" si="479"/>
        <v>0</v>
      </c>
      <c r="BC927" s="1611">
        <f t="shared" si="480"/>
        <v>0</v>
      </c>
      <c r="BD927" s="1611">
        <f t="shared" si="481"/>
        <v>0</v>
      </c>
      <c r="BE927" s="1611">
        <f t="shared" si="482"/>
        <v>0</v>
      </c>
      <c r="BF927" s="1611">
        <f t="shared" si="483"/>
        <v>0</v>
      </c>
      <c r="BG927" s="1611">
        <f t="shared" si="493"/>
        <v>0</v>
      </c>
      <c r="BH927" s="1611" t="str">
        <f t="shared" si="494"/>
        <v/>
      </c>
      <c r="BI927" s="1611" t="str">
        <f t="shared" si="495"/>
        <v/>
      </c>
      <c r="BJ927" s="1611" t="str">
        <f t="shared" si="484"/>
        <v/>
      </c>
      <c r="BK927" s="1611" t="str">
        <f t="shared" si="485"/>
        <v/>
      </c>
      <c r="BL927" s="1611" t="str">
        <f t="shared" ca="1" si="486"/>
        <v/>
      </c>
      <c r="BM927" s="1611" t="str">
        <f t="shared" si="496"/>
        <v/>
      </c>
      <c r="BN927" s="1611" t="str">
        <f t="shared" si="487"/>
        <v/>
      </c>
      <c r="BO927" s="1611" t="str">
        <f t="shared" si="488"/>
        <v/>
      </c>
      <c r="BP927" s="1611" t="str">
        <f t="shared" si="497"/>
        <v/>
      </c>
      <c r="BQ927" s="1611" t="str">
        <f t="shared" si="498"/>
        <v/>
      </c>
      <c r="BR927" s="1611" t="str">
        <f t="shared" si="499"/>
        <v/>
      </c>
      <c r="BS927" s="1611" t="str">
        <f t="shared" si="500"/>
        <v/>
      </c>
      <c r="BT927" s="1611" t="str">
        <f t="shared" si="501"/>
        <v/>
      </c>
      <c r="BU927" s="1731">
        <f t="shared" ca="1" si="502"/>
        <v>0</v>
      </c>
    </row>
    <row r="928" spans="1:149" s="1594" customFormat="1" ht="12.5">
      <c r="A928" s="1644" t="str">
        <f t="shared" si="489"/>
        <v>Organisation</v>
      </c>
      <c r="B928" s="1758"/>
      <c r="C928" s="1671"/>
      <c r="D928" s="1655"/>
      <c r="E928" s="1770"/>
      <c r="F928" s="1592"/>
      <c r="G928" s="1714">
        <f t="shared" si="490"/>
        <v>0</v>
      </c>
      <c r="H928" s="1645"/>
      <c r="I928" s="1714">
        <f t="shared" si="491"/>
        <v>0</v>
      </c>
      <c r="J928" s="1668"/>
      <c r="K928" s="1668"/>
      <c r="L928" s="1592"/>
      <c r="M928" s="1597"/>
      <c r="N928" s="1597"/>
      <c r="O928" s="1646"/>
      <c r="P928" s="1647"/>
      <c r="Q928" s="1647"/>
      <c r="R928" s="1648"/>
      <c r="S928" s="1603"/>
      <c r="T928" s="1649"/>
      <c r="U928" s="1649"/>
      <c r="V928" s="1649"/>
      <c r="W928" s="1649"/>
      <c r="X928" s="1649"/>
      <c r="Y928" s="1649"/>
      <c r="Z928" s="1649"/>
      <c r="AA928" s="1649"/>
      <c r="AB928" s="1649"/>
      <c r="AC928" s="1649"/>
      <c r="AD928" s="1649"/>
      <c r="AE928" s="1649"/>
      <c r="AF928" s="1610">
        <f t="shared" si="470"/>
        <v>0</v>
      </c>
      <c r="AG928" s="1649"/>
      <c r="AH928" s="1649"/>
      <c r="AI928" s="1649"/>
      <c r="AJ928" s="1649"/>
      <c r="AK928" s="1649"/>
      <c r="AL928" s="1649"/>
      <c r="AM928" s="1649"/>
      <c r="AN928" s="1649"/>
      <c r="AO928" s="1649"/>
      <c r="AP928" s="1649"/>
      <c r="AQ928" s="1649"/>
      <c r="AR928" s="1709"/>
      <c r="AS928" s="1779">
        <f t="shared" si="471"/>
        <v>0</v>
      </c>
      <c r="AT928" s="1711">
        <f t="shared" si="492"/>
        <v>0</v>
      </c>
      <c r="AU928" s="1611">
        <f t="shared" si="472"/>
        <v>0</v>
      </c>
      <c r="AV928" s="1611">
        <f t="shared" si="473"/>
        <v>0</v>
      </c>
      <c r="AW928" s="1611">
        <f t="shared" si="474"/>
        <v>0</v>
      </c>
      <c r="AX928" s="1611">
        <f t="shared" si="475"/>
        <v>0</v>
      </c>
      <c r="AY928" s="1611">
        <f t="shared" si="476"/>
        <v>0</v>
      </c>
      <c r="AZ928" s="1611">
        <f t="shared" si="477"/>
        <v>0</v>
      </c>
      <c r="BA928" s="1611">
        <f t="shared" si="478"/>
        <v>0</v>
      </c>
      <c r="BB928" s="1611">
        <f t="shared" si="479"/>
        <v>0</v>
      </c>
      <c r="BC928" s="1611">
        <f t="shared" si="480"/>
        <v>0</v>
      </c>
      <c r="BD928" s="1611">
        <f t="shared" si="481"/>
        <v>0</v>
      </c>
      <c r="BE928" s="1611">
        <f t="shared" si="482"/>
        <v>0</v>
      </c>
      <c r="BF928" s="1611">
        <f t="shared" si="483"/>
        <v>0</v>
      </c>
      <c r="BG928" s="1611">
        <f t="shared" si="493"/>
        <v>0</v>
      </c>
      <c r="BH928" s="1611" t="str">
        <f t="shared" si="494"/>
        <v/>
      </c>
      <c r="BI928" s="1611" t="str">
        <f t="shared" si="495"/>
        <v/>
      </c>
      <c r="BJ928" s="1611" t="str">
        <f t="shared" si="484"/>
        <v/>
      </c>
      <c r="BK928" s="1611" t="str">
        <f t="shared" si="485"/>
        <v/>
      </c>
      <c r="BL928" s="1611" t="str">
        <f t="shared" ca="1" si="486"/>
        <v/>
      </c>
      <c r="BM928" s="1611" t="str">
        <f t="shared" si="496"/>
        <v/>
      </c>
      <c r="BN928" s="1611" t="str">
        <f t="shared" si="487"/>
        <v/>
      </c>
      <c r="BO928" s="1611" t="str">
        <f t="shared" si="488"/>
        <v/>
      </c>
      <c r="BP928" s="1611" t="str">
        <f t="shared" si="497"/>
        <v/>
      </c>
      <c r="BQ928" s="1611" t="str">
        <f t="shared" si="498"/>
        <v/>
      </c>
      <c r="BR928" s="1611" t="str">
        <f t="shared" si="499"/>
        <v/>
      </c>
      <c r="BS928" s="1611" t="str">
        <f t="shared" si="500"/>
        <v/>
      </c>
      <c r="BT928" s="1611" t="str">
        <f t="shared" si="501"/>
        <v/>
      </c>
      <c r="BU928" s="1731">
        <f t="shared" ca="1" si="502"/>
        <v>0</v>
      </c>
    </row>
    <row r="929" spans="1:149" s="1594" customFormat="1" ht="12.5">
      <c r="A929" s="1644" t="str">
        <f t="shared" si="489"/>
        <v>Organisation</v>
      </c>
      <c r="B929" s="1758"/>
      <c r="C929" s="1671"/>
      <c r="D929" s="1655"/>
      <c r="E929" s="1770"/>
      <c r="F929" s="1592"/>
      <c r="G929" s="1714">
        <f t="shared" si="490"/>
        <v>0</v>
      </c>
      <c r="H929" s="1645"/>
      <c r="I929" s="1714">
        <f t="shared" si="491"/>
        <v>0</v>
      </c>
      <c r="J929" s="1669"/>
      <c r="K929" s="1669"/>
      <c r="L929" s="1592"/>
      <c r="M929" s="1597"/>
      <c r="N929" s="1597"/>
      <c r="O929" s="1646"/>
      <c r="P929" s="1647"/>
      <c r="Q929" s="1647"/>
      <c r="R929" s="1648"/>
      <c r="S929" s="1603"/>
      <c r="T929" s="1649"/>
      <c r="U929" s="1649"/>
      <c r="V929" s="1649"/>
      <c r="W929" s="1649"/>
      <c r="X929" s="1649"/>
      <c r="Y929" s="1649"/>
      <c r="Z929" s="1649"/>
      <c r="AA929" s="1649"/>
      <c r="AB929" s="1649"/>
      <c r="AC929" s="1649"/>
      <c r="AD929" s="1649"/>
      <c r="AE929" s="1649"/>
      <c r="AF929" s="1610">
        <f t="shared" si="470"/>
        <v>0</v>
      </c>
      <c r="AG929" s="1649"/>
      <c r="AH929" s="1649"/>
      <c r="AI929" s="1649"/>
      <c r="AJ929" s="1649"/>
      <c r="AK929" s="1649"/>
      <c r="AL929" s="1649"/>
      <c r="AM929" s="1649"/>
      <c r="AN929" s="1649"/>
      <c r="AO929" s="1649"/>
      <c r="AP929" s="1649"/>
      <c r="AQ929" s="1649"/>
      <c r="AR929" s="1709"/>
      <c r="AS929" s="1779">
        <f t="shared" si="471"/>
        <v>0</v>
      </c>
      <c r="AT929" s="1711">
        <f t="shared" si="492"/>
        <v>0</v>
      </c>
      <c r="AU929" s="1611">
        <f t="shared" si="472"/>
        <v>0</v>
      </c>
      <c r="AV929" s="1611">
        <f t="shared" si="473"/>
        <v>0</v>
      </c>
      <c r="AW929" s="1611">
        <f t="shared" si="474"/>
        <v>0</v>
      </c>
      <c r="AX929" s="1611">
        <f t="shared" si="475"/>
        <v>0</v>
      </c>
      <c r="AY929" s="1611">
        <f t="shared" si="476"/>
        <v>0</v>
      </c>
      <c r="AZ929" s="1611">
        <f t="shared" si="477"/>
        <v>0</v>
      </c>
      <c r="BA929" s="1611">
        <f t="shared" si="478"/>
        <v>0</v>
      </c>
      <c r="BB929" s="1611">
        <f t="shared" si="479"/>
        <v>0</v>
      </c>
      <c r="BC929" s="1611">
        <f t="shared" si="480"/>
        <v>0</v>
      </c>
      <c r="BD929" s="1611">
        <f t="shared" si="481"/>
        <v>0</v>
      </c>
      <c r="BE929" s="1611">
        <f t="shared" si="482"/>
        <v>0</v>
      </c>
      <c r="BF929" s="1611">
        <f t="shared" si="483"/>
        <v>0</v>
      </c>
      <c r="BG929" s="1611">
        <f t="shared" si="493"/>
        <v>0</v>
      </c>
      <c r="BH929" s="1611" t="str">
        <f t="shared" si="494"/>
        <v/>
      </c>
      <c r="BI929" s="1611" t="str">
        <f t="shared" si="495"/>
        <v/>
      </c>
      <c r="BJ929" s="1611" t="str">
        <f t="shared" si="484"/>
        <v/>
      </c>
      <c r="BK929" s="1611" t="str">
        <f t="shared" si="485"/>
        <v/>
      </c>
      <c r="BL929" s="1611" t="str">
        <f t="shared" ca="1" si="486"/>
        <v/>
      </c>
      <c r="BM929" s="1611" t="str">
        <f t="shared" si="496"/>
        <v/>
      </c>
      <c r="BN929" s="1611" t="str">
        <f t="shared" si="487"/>
        <v/>
      </c>
      <c r="BO929" s="1611" t="str">
        <f t="shared" si="488"/>
        <v/>
      </c>
      <c r="BP929" s="1611" t="str">
        <f t="shared" si="497"/>
        <v/>
      </c>
      <c r="BQ929" s="1611" t="str">
        <f t="shared" si="498"/>
        <v/>
      </c>
      <c r="BR929" s="1611" t="str">
        <f t="shared" si="499"/>
        <v/>
      </c>
      <c r="BS929" s="1611" t="str">
        <f t="shared" si="500"/>
        <v/>
      </c>
      <c r="BT929" s="1611" t="str">
        <f t="shared" si="501"/>
        <v/>
      </c>
      <c r="BU929" s="1731">
        <f t="shared" ca="1" si="502"/>
        <v>0</v>
      </c>
    </row>
    <row r="930" spans="1:149" s="1594" customFormat="1" ht="12.5">
      <c r="A930" s="1644" t="str">
        <f t="shared" si="489"/>
        <v>Organisation</v>
      </c>
      <c r="B930" s="1758"/>
      <c r="C930" s="1671"/>
      <c r="D930" s="1655"/>
      <c r="E930" s="1770"/>
      <c r="F930" s="1592"/>
      <c r="G930" s="1714">
        <f t="shared" si="490"/>
        <v>0</v>
      </c>
      <c r="H930" s="1645"/>
      <c r="I930" s="1714">
        <f t="shared" si="491"/>
        <v>0</v>
      </c>
      <c r="J930" s="1656"/>
      <c r="K930" s="1656"/>
      <c r="L930" s="1592"/>
      <c r="M930" s="1597"/>
      <c r="N930" s="1597"/>
      <c r="O930" s="1646"/>
      <c r="P930" s="1647"/>
      <c r="Q930" s="1647"/>
      <c r="R930" s="1648"/>
      <c r="S930" s="1603"/>
      <c r="T930" s="1649"/>
      <c r="U930" s="1649"/>
      <c r="V930" s="1649"/>
      <c r="W930" s="1649"/>
      <c r="X930" s="1649"/>
      <c r="Y930" s="1649"/>
      <c r="Z930" s="1649"/>
      <c r="AA930" s="1649"/>
      <c r="AB930" s="1649"/>
      <c r="AC930" s="1649"/>
      <c r="AD930" s="1649"/>
      <c r="AE930" s="1649"/>
      <c r="AF930" s="1610">
        <f t="shared" si="470"/>
        <v>0</v>
      </c>
      <c r="AG930" s="1649"/>
      <c r="AH930" s="1649"/>
      <c r="AI930" s="1649"/>
      <c r="AJ930" s="1649"/>
      <c r="AK930" s="1649"/>
      <c r="AL930" s="1649"/>
      <c r="AM930" s="1649"/>
      <c r="AN930" s="1649"/>
      <c r="AO930" s="1649"/>
      <c r="AP930" s="1649"/>
      <c r="AQ930" s="1649"/>
      <c r="AR930" s="1709"/>
      <c r="AS930" s="1779">
        <f t="shared" si="471"/>
        <v>0</v>
      </c>
      <c r="AT930" s="1711">
        <f t="shared" si="492"/>
        <v>0</v>
      </c>
      <c r="AU930" s="1611">
        <f t="shared" si="472"/>
        <v>0</v>
      </c>
      <c r="AV930" s="1611">
        <f t="shared" si="473"/>
        <v>0</v>
      </c>
      <c r="AW930" s="1611">
        <f t="shared" si="474"/>
        <v>0</v>
      </c>
      <c r="AX930" s="1611">
        <f t="shared" si="475"/>
        <v>0</v>
      </c>
      <c r="AY930" s="1611">
        <f t="shared" si="476"/>
        <v>0</v>
      </c>
      <c r="AZ930" s="1611">
        <f t="shared" si="477"/>
        <v>0</v>
      </c>
      <c r="BA930" s="1611">
        <f t="shared" si="478"/>
        <v>0</v>
      </c>
      <c r="BB930" s="1611">
        <f t="shared" si="479"/>
        <v>0</v>
      </c>
      <c r="BC930" s="1611">
        <f t="shared" si="480"/>
        <v>0</v>
      </c>
      <c r="BD930" s="1611">
        <f t="shared" si="481"/>
        <v>0</v>
      </c>
      <c r="BE930" s="1611">
        <f t="shared" si="482"/>
        <v>0</v>
      </c>
      <c r="BF930" s="1611">
        <f t="shared" si="483"/>
        <v>0</v>
      </c>
      <c r="BG930" s="1611">
        <f t="shared" si="493"/>
        <v>0</v>
      </c>
      <c r="BH930" s="1611" t="str">
        <f t="shared" si="494"/>
        <v/>
      </c>
      <c r="BI930" s="1611" t="str">
        <f t="shared" si="495"/>
        <v/>
      </c>
      <c r="BJ930" s="1611" t="str">
        <f t="shared" si="484"/>
        <v/>
      </c>
      <c r="BK930" s="1611" t="str">
        <f t="shared" si="485"/>
        <v/>
      </c>
      <c r="BL930" s="1611" t="str">
        <f t="shared" ca="1" si="486"/>
        <v/>
      </c>
      <c r="BM930" s="1611" t="str">
        <f t="shared" si="496"/>
        <v/>
      </c>
      <c r="BN930" s="1611" t="str">
        <f t="shared" si="487"/>
        <v/>
      </c>
      <c r="BO930" s="1611" t="str">
        <f t="shared" si="488"/>
        <v/>
      </c>
      <c r="BP930" s="1611" t="str">
        <f t="shared" si="497"/>
        <v/>
      </c>
      <c r="BQ930" s="1611" t="str">
        <f t="shared" si="498"/>
        <v/>
      </c>
      <c r="BR930" s="1611" t="str">
        <f t="shared" si="499"/>
        <v/>
      </c>
      <c r="BS930" s="1611" t="str">
        <f t="shared" si="500"/>
        <v/>
      </c>
      <c r="BT930" s="1611" t="str">
        <f t="shared" si="501"/>
        <v/>
      </c>
      <c r="BU930" s="1731">
        <f t="shared" ca="1" si="502"/>
        <v>0</v>
      </c>
    </row>
    <row r="931" spans="1:149" s="1594" customFormat="1" ht="12.5">
      <c r="A931" s="1644" t="str">
        <f t="shared" si="489"/>
        <v>Organisation</v>
      </c>
      <c r="B931" s="1758"/>
      <c r="C931" s="1671"/>
      <c r="D931" s="1655"/>
      <c r="E931" s="1770"/>
      <c r="F931" s="1592"/>
      <c r="G931" s="1714">
        <f t="shared" si="490"/>
        <v>0</v>
      </c>
      <c r="H931" s="1645"/>
      <c r="I931" s="1714">
        <f t="shared" si="491"/>
        <v>0</v>
      </c>
      <c r="J931" s="1656"/>
      <c r="K931" s="1656"/>
      <c r="L931" s="1592"/>
      <c r="M931" s="1597"/>
      <c r="N931" s="1597"/>
      <c r="O931" s="1646"/>
      <c r="P931" s="1647"/>
      <c r="Q931" s="1647"/>
      <c r="R931" s="1648"/>
      <c r="S931" s="1603"/>
      <c r="T931" s="1649"/>
      <c r="U931" s="1649"/>
      <c r="V931" s="1649"/>
      <c r="W931" s="1649"/>
      <c r="X931" s="1649"/>
      <c r="Y931" s="1649"/>
      <c r="Z931" s="1649"/>
      <c r="AA931" s="1649"/>
      <c r="AB931" s="1649"/>
      <c r="AC931" s="1649"/>
      <c r="AD931" s="1649"/>
      <c r="AE931" s="1649"/>
      <c r="AF931" s="1610">
        <f t="shared" si="470"/>
        <v>0</v>
      </c>
      <c r="AG931" s="1649"/>
      <c r="AH931" s="1649"/>
      <c r="AI931" s="1649"/>
      <c r="AJ931" s="1649"/>
      <c r="AK931" s="1649"/>
      <c r="AL931" s="1649"/>
      <c r="AM931" s="1649"/>
      <c r="AN931" s="1649"/>
      <c r="AO931" s="1649"/>
      <c r="AP931" s="1649"/>
      <c r="AQ931" s="1649"/>
      <c r="AR931" s="1709"/>
      <c r="AS931" s="1779">
        <f t="shared" si="471"/>
        <v>0</v>
      </c>
      <c r="AT931" s="1711">
        <f t="shared" si="492"/>
        <v>0</v>
      </c>
      <c r="AU931" s="1611">
        <f t="shared" si="472"/>
        <v>0</v>
      </c>
      <c r="AV931" s="1611">
        <f t="shared" si="473"/>
        <v>0</v>
      </c>
      <c r="AW931" s="1611">
        <f t="shared" si="474"/>
        <v>0</v>
      </c>
      <c r="AX931" s="1611">
        <f t="shared" si="475"/>
        <v>0</v>
      </c>
      <c r="AY931" s="1611">
        <f t="shared" si="476"/>
        <v>0</v>
      </c>
      <c r="AZ931" s="1611">
        <f t="shared" si="477"/>
        <v>0</v>
      </c>
      <c r="BA931" s="1611">
        <f t="shared" si="478"/>
        <v>0</v>
      </c>
      <c r="BB931" s="1611">
        <f t="shared" si="479"/>
        <v>0</v>
      </c>
      <c r="BC931" s="1611">
        <f t="shared" si="480"/>
        <v>0</v>
      </c>
      <c r="BD931" s="1611">
        <f t="shared" si="481"/>
        <v>0</v>
      </c>
      <c r="BE931" s="1611">
        <f t="shared" si="482"/>
        <v>0</v>
      </c>
      <c r="BF931" s="1611">
        <f t="shared" si="483"/>
        <v>0</v>
      </c>
      <c r="BG931" s="1611">
        <f t="shared" si="493"/>
        <v>0</v>
      </c>
      <c r="BH931" s="1611" t="str">
        <f t="shared" si="494"/>
        <v/>
      </c>
      <c r="BI931" s="1611" t="str">
        <f t="shared" si="495"/>
        <v/>
      </c>
      <c r="BJ931" s="1611" t="str">
        <f t="shared" si="484"/>
        <v/>
      </c>
      <c r="BK931" s="1611" t="str">
        <f t="shared" si="485"/>
        <v/>
      </c>
      <c r="BL931" s="1611" t="str">
        <f t="shared" ca="1" si="486"/>
        <v/>
      </c>
      <c r="BM931" s="1611" t="str">
        <f t="shared" si="496"/>
        <v/>
      </c>
      <c r="BN931" s="1611" t="str">
        <f t="shared" si="487"/>
        <v/>
      </c>
      <c r="BO931" s="1611" t="str">
        <f t="shared" si="488"/>
        <v/>
      </c>
      <c r="BP931" s="1611" t="str">
        <f t="shared" si="497"/>
        <v/>
      </c>
      <c r="BQ931" s="1611" t="str">
        <f t="shared" si="498"/>
        <v/>
      </c>
      <c r="BR931" s="1611" t="str">
        <f t="shared" si="499"/>
        <v/>
      </c>
      <c r="BS931" s="1611" t="str">
        <f t="shared" si="500"/>
        <v/>
      </c>
      <c r="BT931" s="1611" t="str">
        <f t="shared" si="501"/>
        <v/>
      </c>
      <c r="BU931" s="1731">
        <f t="shared" ca="1" si="502"/>
        <v>0</v>
      </c>
    </row>
    <row r="932" spans="1:149" s="1594" customFormat="1" ht="12.5">
      <c r="A932" s="1644" t="str">
        <f t="shared" si="489"/>
        <v>Organisation</v>
      </c>
      <c r="B932" s="1758"/>
      <c r="C932" s="1671"/>
      <c r="D932" s="1655"/>
      <c r="E932" s="1770"/>
      <c r="F932" s="1592"/>
      <c r="G932" s="1714">
        <f t="shared" si="490"/>
        <v>0</v>
      </c>
      <c r="H932" s="1645"/>
      <c r="I932" s="1714">
        <f t="shared" si="491"/>
        <v>0</v>
      </c>
      <c r="J932" s="1667"/>
      <c r="K932" s="1667"/>
      <c r="L932" s="1592"/>
      <c r="M932" s="1597"/>
      <c r="N932" s="1597"/>
      <c r="O932" s="1646"/>
      <c r="P932" s="1647"/>
      <c r="Q932" s="1647"/>
      <c r="R932" s="1648"/>
      <c r="S932" s="1603"/>
      <c r="T932" s="1649"/>
      <c r="U932" s="1649"/>
      <c r="V932" s="1649"/>
      <c r="W932" s="1649"/>
      <c r="X932" s="1649"/>
      <c r="Y932" s="1649"/>
      <c r="Z932" s="1649"/>
      <c r="AA932" s="1649"/>
      <c r="AB932" s="1649"/>
      <c r="AC932" s="1649"/>
      <c r="AD932" s="1649"/>
      <c r="AE932" s="1649"/>
      <c r="AF932" s="1610">
        <f t="shared" si="470"/>
        <v>0</v>
      </c>
      <c r="AG932" s="1649"/>
      <c r="AH932" s="1649"/>
      <c r="AI932" s="1649"/>
      <c r="AJ932" s="1649"/>
      <c r="AK932" s="1649"/>
      <c r="AL932" s="1649"/>
      <c r="AM932" s="1649"/>
      <c r="AN932" s="1649"/>
      <c r="AO932" s="1649"/>
      <c r="AP932" s="1649"/>
      <c r="AQ932" s="1649"/>
      <c r="AR932" s="1709"/>
      <c r="AS932" s="1779">
        <f t="shared" si="471"/>
        <v>0</v>
      </c>
      <c r="AT932" s="1711">
        <f t="shared" si="492"/>
        <v>0</v>
      </c>
      <c r="AU932" s="1611">
        <f t="shared" si="472"/>
        <v>0</v>
      </c>
      <c r="AV932" s="1611">
        <f t="shared" si="473"/>
        <v>0</v>
      </c>
      <c r="AW932" s="1611">
        <f t="shared" si="474"/>
        <v>0</v>
      </c>
      <c r="AX932" s="1611">
        <f t="shared" si="475"/>
        <v>0</v>
      </c>
      <c r="AY932" s="1611">
        <f t="shared" si="476"/>
        <v>0</v>
      </c>
      <c r="AZ932" s="1611">
        <f t="shared" si="477"/>
        <v>0</v>
      </c>
      <c r="BA932" s="1611">
        <f t="shared" si="478"/>
        <v>0</v>
      </c>
      <c r="BB932" s="1611">
        <f t="shared" si="479"/>
        <v>0</v>
      </c>
      <c r="BC932" s="1611">
        <f t="shared" si="480"/>
        <v>0</v>
      </c>
      <c r="BD932" s="1611">
        <f t="shared" si="481"/>
        <v>0</v>
      </c>
      <c r="BE932" s="1611">
        <f t="shared" si="482"/>
        <v>0</v>
      </c>
      <c r="BF932" s="1611">
        <f t="shared" si="483"/>
        <v>0</v>
      </c>
      <c r="BG932" s="1611">
        <f t="shared" si="493"/>
        <v>0</v>
      </c>
      <c r="BH932" s="1611" t="str">
        <f t="shared" si="494"/>
        <v/>
      </c>
      <c r="BI932" s="1611" t="str">
        <f t="shared" si="495"/>
        <v/>
      </c>
      <c r="BJ932" s="1611" t="str">
        <f t="shared" si="484"/>
        <v/>
      </c>
      <c r="BK932" s="1611" t="str">
        <f t="shared" si="485"/>
        <v/>
      </c>
      <c r="BL932" s="1611" t="str">
        <f t="shared" ca="1" si="486"/>
        <v/>
      </c>
      <c r="BM932" s="1611" t="str">
        <f t="shared" si="496"/>
        <v/>
      </c>
      <c r="BN932" s="1611" t="str">
        <f t="shared" si="487"/>
        <v/>
      </c>
      <c r="BO932" s="1611" t="str">
        <f t="shared" si="488"/>
        <v/>
      </c>
      <c r="BP932" s="1611" t="str">
        <f t="shared" si="497"/>
        <v/>
      </c>
      <c r="BQ932" s="1611" t="str">
        <f t="shared" si="498"/>
        <v/>
      </c>
      <c r="BR932" s="1611" t="str">
        <f t="shared" si="499"/>
        <v/>
      </c>
      <c r="BS932" s="1611" t="str">
        <f t="shared" si="500"/>
        <v/>
      </c>
      <c r="BT932" s="1611" t="str">
        <f t="shared" si="501"/>
        <v/>
      </c>
      <c r="BU932" s="1731">
        <f t="shared" ca="1" si="502"/>
        <v>0</v>
      </c>
    </row>
    <row r="933" spans="1:149" s="1595" customFormat="1" ht="12.5">
      <c r="A933" s="1644" t="str">
        <f t="shared" si="489"/>
        <v>Organisation</v>
      </c>
      <c r="B933" s="1758"/>
      <c r="C933" s="1671"/>
      <c r="D933" s="1655"/>
      <c r="E933" s="1770"/>
      <c r="F933" s="1592"/>
      <c r="G933" s="1714">
        <f t="shared" si="490"/>
        <v>0</v>
      </c>
      <c r="H933" s="1645"/>
      <c r="I933" s="1714">
        <f t="shared" si="491"/>
        <v>0</v>
      </c>
      <c r="J933" s="1656"/>
      <c r="K933" s="1656"/>
      <c r="L933" s="1592"/>
      <c r="M933" s="1597"/>
      <c r="N933" s="1597"/>
      <c r="O933" s="1646"/>
      <c r="P933" s="1647"/>
      <c r="Q933" s="1647"/>
      <c r="R933" s="1648"/>
      <c r="S933" s="1603"/>
      <c r="T933" s="1649"/>
      <c r="U933" s="1649"/>
      <c r="V933" s="1649"/>
      <c r="W933" s="1649"/>
      <c r="X933" s="1649"/>
      <c r="Y933" s="1649"/>
      <c r="Z933" s="1649"/>
      <c r="AA933" s="1649"/>
      <c r="AB933" s="1649"/>
      <c r="AC933" s="1649"/>
      <c r="AD933" s="1649"/>
      <c r="AE933" s="1649"/>
      <c r="AF933" s="1610">
        <f t="shared" si="470"/>
        <v>0</v>
      </c>
      <c r="AG933" s="1649"/>
      <c r="AH933" s="1649"/>
      <c r="AI933" s="1649"/>
      <c r="AJ933" s="1649"/>
      <c r="AK933" s="1649"/>
      <c r="AL933" s="1649"/>
      <c r="AM933" s="1649"/>
      <c r="AN933" s="1649"/>
      <c r="AO933" s="1649"/>
      <c r="AP933" s="1649"/>
      <c r="AQ933" s="1649"/>
      <c r="AR933" s="1709"/>
      <c r="AS933" s="1779">
        <f t="shared" si="471"/>
        <v>0</v>
      </c>
      <c r="AT933" s="1711">
        <f t="shared" si="492"/>
        <v>0</v>
      </c>
      <c r="AU933" s="1611">
        <f t="shared" si="472"/>
        <v>0</v>
      </c>
      <c r="AV933" s="1611">
        <f t="shared" si="473"/>
        <v>0</v>
      </c>
      <c r="AW933" s="1611">
        <f t="shared" si="474"/>
        <v>0</v>
      </c>
      <c r="AX933" s="1611">
        <f t="shared" si="475"/>
        <v>0</v>
      </c>
      <c r="AY933" s="1611">
        <f t="shared" si="476"/>
        <v>0</v>
      </c>
      <c r="AZ933" s="1611">
        <f t="shared" si="477"/>
        <v>0</v>
      </c>
      <c r="BA933" s="1611">
        <f t="shared" si="478"/>
        <v>0</v>
      </c>
      <c r="BB933" s="1611">
        <f t="shared" si="479"/>
        <v>0</v>
      </c>
      <c r="BC933" s="1611">
        <f t="shared" si="480"/>
        <v>0</v>
      </c>
      <c r="BD933" s="1611">
        <f t="shared" si="481"/>
        <v>0</v>
      </c>
      <c r="BE933" s="1611">
        <f t="shared" si="482"/>
        <v>0</v>
      </c>
      <c r="BF933" s="1611">
        <f t="shared" si="483"/>
        <v>0</v>
      </c>
      <c r="BG933" s="1611">
        <f t="shared" si="493"/>
        <v>0</v>
      </c>
      <c r="BH933" s="1611" t="str">
        <f t="shared" si="494"/>
        <v/>
      </c>
      <c r="BI933" s="1611" t="str">
        <f t="shared" si="495"/>
        <v/>
      </c>
      <c r="BJ933" s="1611" t="str">
        <f t="shared" si="484"/>
        <v/>
      </c>
      <c r="BK933" s="1611" t="str">
        <f t="shared" si="485"/>
        <v/>
      </c>
      <c r="BL933" s="1611" t="str">
        <f t="shared" ca="1" si="486"/>
        <v/>
      </c>
      <c r="BM933" s="1611" t="str">
        <f t="shared" si="496"/>
        <v/>
      </c>
      <c r="BN933" s="1611" t="str">
        <f t="shared" si="487"/>
        <v/>
      </c>
      <c r="BO933" s="1611" t="str">
        <f t="shared" si="488"/>
        <v/>
      </c>
      <c r="BP933" s="1611" t="str">
        <f t="shared" si="497"/>
        <v/>
      </c>
      <c r="BQ933" s="1611" t="str">
        <f t="shared" si="498"/>
        <v/>
      </c>
      <c r="BR933" s="1611" t="str">
        <f t="shared" si="499"/>
        <v/>
      </c>
      <c r="BS933" s="1611" t="str">
        <f t="shared" si="500"/>
        <v/>
      </c>
      <c r="BT933" s="1611" t="str">
        <f t="shared" si="501"/>
        <v/>
      </c>
      <c r="BU933" s="1731">
        <f t="shared" ca="1" si="502"/>
        <v>0</v>
      </c>
      <c r="BV933" s="1594"/>
      <c r="BW933" s="1594"/>
      <c r="BX933" s="1594"/>
      <c r="BY933" s="1594"/>
      <c r="BZ933" s="1594"/>
      <c r="CA933" s="1594"/>
      <c r="CB933" s="1594"/>
      <c r="CC933" s="1594"/>
      <c r="CD933" s="1594"/>
      <c r="CE933" s="1594"/>
      <c r="CF933" s="1594"/>
      <c r="CG933" s="1594"/>
      <c r="CH933" s="1594"/>
      <c r="CI933" s="1594"/>
      <c r="CJ933" s="1594"/>
      <c r="CK933" s="1594"/>
      <c r="CL933" s="1594"/>
      <c r="CM933" s="1594"/>
      <c r="CN933" s="1594"/>
      <c r="CO933" s="1594"/>
      <c r="CP933" s="1594"/>
      <c r="CQ933" s="1594"/>
      <c r="CR933" s="1594"/>
      <c r="CS933" s="1594"/>
      <c r="CT933" s="1594"/>
      <c r="CU933" s="1594"/>
      <c r="CV933" s="1594"/>
      <c r="CW933" s="1594"/>
      <c r="CX933" s="1594"/>
      <c r="CY933" s="1594"/>
      <c r="CZ933" s="1594"/>
      <c r="DA933" s="1594"/>
      <c r="DB933" s="1594"/>
      <c r="DC933" s="1594"/>
      <c r="DD933" s="1594"/>
      <c r="DE933" s="1594"/>
      <c r="DF933" s="1594"/>
      <c r="DG933" s="1594"/>
      <c r="DH933" s="1594"/>
      <c r="DI933" s="1594"/>
      <c r="DJ933" s="1594"/>
      <c r="DK933" s="1594"/>
      <c r="DL933" s="1594"/>
      <c r="DM933" s="1594"/>
      <c r="DN933" s="1594"/>
      <c r="DO933" s="1594"/>
      <c r="DP933" s="1594"/>
      <c r="DQ933" s="1594"/>
      <c r="DR933" s="1594"/>
      <c r="DS933" s="1594"/>
      <c r="DT933" s="1594"/>
      <c r="DU933" s="1594"/>
      <c r="DV933" s="1594"/>
      <c r="DW933" s="1594"/>
      <c r="DX933" s="1594"/>
      <c r="DY933" s="1594"/>
      <c r="DZ933" s="1594"/>
      <c r="EA933" s="1594"/>
      <c r="EB933" s="1594"/>
      <c r="EC933" s="1594"/>
      <c r="ED933" s="1594"/>
      <c r="EE933" s="1594"/>
      <c r="EF933" s="1594"/>
      <c r="EG933" s="1594"/>
      <c r="EH933" s="1594"/>
      <c r="EI933" s="1594"/>
      <c r="EJ933" s="1594"/>
      <c r="EK933" s="1594"/>
      <c r="EL933" s="1594"/>
      <c r="EM933" s="1594"/>
      <c r="EN933" s="1594"/>
      <c r="EO933" s="1594"/>
      <c r="EP933" s="1594"/>
      <c r="EQ933" s="1594"/>
      <c r="ER933" s="1594"/>
      <c r="ES933" s="1594"/>
    </row>
    <row r="934" spans="1:149" s="1595" customFormat="1" ht="12.5">
      <c r="A934" s="1644" t="str">
        <f t="shared" si="489"/>
        <v>Organisation</v>
      </c>
      <c r="B934" s="1758"/>
      <c r="C934" s="1758"/>
      <c r="D934" s="1670"/>
      <c r="E934" s="1592"/>
      <c r="F934" s="1592"/>
      <c r="G934" s="1714">
        <f t="shared" si="490"/>
        <v>0</v>
      </c>
      <c r="H934" s="1645"/>
      <c r="I934" s="1714">
        <f t="shared" si="491"/>
        <v>0</v>
      </c>
      <c r="J934" s="1656"/>
      <c r="K934" s="1656"/>
      <c r="L934" s="1592"/>
      <c r="M934" s="1597"/>
      <c r="N934" s="1597"/>
      <c r="O934" s="1646"/>
      <c r="P934" s="1647"/>
      <c r="Q934" s="1647"/>
      <c r="R934" s="1648"/>
      <c r="S934" s="1603"/>
      <c r="T934" s="1649"/>
      <c r="U934" s="1649"/>
      <c r="V934" s="1649"/>
      <c r="W934" s="1649"/>
      <c r="X934" s="1649"/>
      <c r="Y934" s="1649"/>
      <c r="Z934" s="1649"/>
      <c r="AA934" s="1649"/>
      <c r="AB934" s="1649"/>
      <c r="AC934" s="1649"/>
      <c r="AD934" s="1649"/>
      <c r="AE934" s="1649"/>
      <c r="AF934" s="1610">
        <f t="shared" si="470"/>
        <v>0</v>
      </c>
      <c r="AG934" s="1649"/>
      <c r="AH934" s="1649"/>
      <c r="AI934" s="1649"/>
      <c r="AJ934" s="1649"/>
      <c r="AK934" s="1649"/>
      <c r="AL934" s="1649"/>
      <c r="AM934" s="1649"/>
      <c r="AN934" s="1649"/>
      <c r="AO934" s="1649"/>
      <c r="AP934" s="1649"/>
      <c r="AQ934" s="1649"/>
      <c r="AR934" s="1709"/>
      <c r="AS934" s="1779">
        <f t="shared" si="471"/>
        <v>0</v>
      </c>
      <c r="AT934" s="1711">
        <f t="shared" si="492"/>
        <v>0</v>
      </c>
      <c r="AU934" s="1611">
        <f t="shared" si="472"/>
        <v>0</v>
      </c>
      <c r="AV934" s="1611">
        <f t="shared" si="473"/>
        <v>0</v>
      </c>
      <c r="AW934" s="1611">
        <f t="shared" si="474"/>
        <v>0</v>
      </c>
      <c r="AX934" s="1611">
        <f t="shared" si="475"/>
        <v>0</v>
      </c>
      <c r="AY934" s="1611">
        <f t="shared" si="476"/>
        <v>0</v>
      </c>
      <c r="AZ934" s="1611">
        <f t="shared" si="477"/>
        <v>0</v>
      </c>
      <c r="BA934" s="1611">
        <f t="shared" si="478"/>
        <v>0</v>
      </c>
      <c r="BB934" s="1611">
        <f t="shared" si="479"/>
        <v>0</v>
      </c>
      <c r="BC934" s="1611">
        <f t="shared" si="480"/>
        <v>0</v>
      </c>
      <c r="BD934" s="1611">
        <f t="shared" si="481"/>
        <v>0</v>
      </c>
      <c r="BE934" s="1611">
        <f t="shared" si="482"/>
        <v>0</v>
      </c>
      <c r="BF934" s="1611">
        <f t="shared" si="483"/>
        <v>0</v>
      </c>
      <c r="BG934" s="1611">
        <f t="shared" si="493"/>
        <v>0</v>
      </c>
      <c r="BH934" s="1611" t="str">
        <f t="shared" si="494"/>
        <v/>
      </c>
      <c r="BI934" s="1611" t="str">
        <f t="shared" si="495"/>
        <v/>
      </c>
      <c r="BJ934" s="1611" t="str">
        <f t="shared" si="484"/>
        <v/>
      </c>
      <c r="BK934" s="1611" t="str">
        <f t="shared" si="485"/>
        <v/>
      </c>
      <c r="BL934" s="1611" t="str">
        <f t="shared" ca="1" si="486"/>
        <v/>
      </c>
      <c r="BM934" s="1611" t="str">
        <f t="shared" si="496"/>
        <v/>
      </c>
      <c r="BN934" s="1611" t="str">
        <f t="shared" si="487"/>
        <v/>
      </c>
      <c r="BO934" s="1611" t="str">
        <f t="shared" si="488"/>
        <v/>
      </c>
      <c r="BP934" s="1611" t="str">
        <f t="shared" si="497"/>
        <v/>
      </c>
      <c r="BQ934" s="1611" t="str">
        <f t="shared" si="498"/>
        <v/>
      </c>
      <c r="BR934" s="1611" t="str">
        <f t="shared" si="499"/>
        <v/>
      </c>
      <c r="BS934" s="1611" t="str">
        <f t="shared" si="500"/>
        <v/>
      </c>
      <c r="BT934" s="1611" t="str">
        <f t="shared" si="501"/>
        <v/>
      </c>
      <c r="BU934" s="1731">
        <f t="shared" ca="1" si="502"/>
        <v>0</v>
      </c>
      <c r="BV934" s="1594"/>
      <c r="BW934" s="1594"/>
      <c r="BX934" s="1594"/>
      <c r="BY934" s="1594"/>
      <c r="BZ934" s="1594"/>
      <c r="CA934" s="1594"/>
      <c r="CB934" s="1594"/>
      <c r="CC934" s="1594"/>
      <c r="CD934" s="1594"/>
      <c r="CE934" s="1594"/>
      <c r="CF934" s="1594"/>
      <c r="CG934" s="1594"/>
      <c r="CH934" s="1594"/>
      <c r="CI934" s="1594"/>
      <c r="CJ934" s="1594"/>
      <c r="CK934" s="1594"/>
      <c r="CL934" s="1594"/>
      <c r="CM934" s="1594"/>
      <c r="CN934" s="1594"/>
      <c r="CO934" s="1594"/>
      <c r="CP934" s="1594"/>
      <c r="CQ934" s="1594"/>
      <c r="CR934" s="1594"/>
      <c r="CS934" s="1594"/>
      <c r="CT934" s="1594"/>
      <c r="CU934" s="1594"/>
      <c r="CV934" s="1594"/>
      <c r="CW934" s="1594"/>
      <c r="CX934" s="1594"/>
      <c r="CY934" s="1594"/>
      <c r="CZ934" s="1594"/>
      <c r="DA934" s="1594"/>
      <c r="DB934" s="1594"/>
      <c r="DC934" s="1594"/>
      <c r="DD934" s="1594"/>
      <c r="DE934" s="1594"/>
      <c r="DF934" s="1594"/>
      <c r="DG934" s="1594"/>
      <c r="DH934" s="1594"/>
      <c r="DI934" s="1594"/>
      <c r="DJ934" s="1594"/>
      <c r="DK934" s="1594"/>
      <c r="DL934" s="1594"/>
      <c r="DM934" s="1594"/>
      <c r="DN934" s="1594"/>
      <c r="DO934" s="1594"/>
      <c r="DP934" s="1594"/>
      <c r="DQ934" s="1594"/>
      <c r="DR934" s="1594"/>
      <c r="DS934" s="1594"/>
      <c r="DT934" s="1594"/>
      <c r="DU934" s="1594"/>
      <c r="DV934" s="1594"/>
      <c r="DW934" s="1594"/>
      <c r="DX934" s="1594"/>
      <c r="DY934" s="1594"/>
      <c r="DZ934" s="1594"/>
      <c r="EA934" s="1594"/>
      <c r="EB934" s="1594"/>
      <c r="EC934" s="1594"/>
      <c r="ED934" s="1594"/>
      <c r="EE934" s="1594"/>
      <c r="EF934" s="1594"/>
      <c r="EG934" s="1594"/>
      <c r="EH934" s="1594"/>
      <c r="EI934" s="1594"/>
      <c r="EJ934" s="1594"/>
      <c r="EK934" s="1594"/>
      <c r="EL934" s="1594"/>
      <c r="EM934" s="1594"/>
      <c r="EN934" s="1594"/>
      <c r="EO934" s="1594"/>
      <c r="EP934" s="1594"/>
      <c r="EQ934" s="1594"/>
      <c r="ER934" s="1594"/>
      <c r="ES934" s="1594"/>
    </row>
    <row r="935" spans="1:149" s="1595" customFormat="1" ht="12.5">
      <c r="A935" s="1644" t="str">
        <f t="shared" si="489"/>
        <v>Organisation</v>
      </c>
      <c r="B935" s="1758"/>
      <c r="C935" s="1758"/>
      <c r="D935" s="1670"/>
      <c r="E935" s="1592"/>
      <c r="F935" s="1592"/>
      <c r="G935" s="1714">
        <f t="shared" si="490"/>
        <v>0</v>
      </c>
      <c r="H935" s="1645"/>
      <c r="I935" s="1714">
        <f t="shared" si="491"/>
        <v>0</v>
      </c>
      <c r="J935" s="1656"/>
      <c r="K935" s="1656"/>
      <c r="L935" s="1592"/>
      <c r="M935" s="1597"/>
      <c r="N935" s="1597"/>
      <c r="O935" s="1646"/>
      <c r="P935" s="1647"/>
      <c r="Q935" s="1647"/>
      <c r="R935" s="1648"/>
      <c r="S935" s="1603"/>
      <c r="T935" s="1649"/>
      <c r="U935" s="1649"/>
      <c r="V935" s="1649"/>
      <c r="W935" s="1649"/>
      <c r="X935" s="1649"/>
      <c r="Y935" s="1649"/>
      <c r="Z935" s="1649"/>
      <c r="AA935" s="1649"/>
      <c r="AB935" s="1649"/>
      <c r="AC935" s="1649"/>
      <c r="AD935" s="1649"/>
      <c r="AE935" s="1649"/>
      <c r="AF935" s="1610">
        <f t="shared" si="470"/>
        <v>0</v>
      </c>
      <c r="AG935" s="1649"/>
      <c r="AH935" s="1649"/>
      <c r="AI935" s="1649"/>
      <c r="AJ935" s="1649"/>
      <c r="AK935" s="1649"/>
      <c r="AL935" s="1649"/>
      <c r="AM935" s="1649"/>
      <c r="AN935" s="1649"/>
      <c r="AO935" s="1649"/>
      <c r="AP935" s="1649"/>
      <c r="AQ935" s="1649"/>
      <c r="AR935" s="1709"/>
      <c r="AS935" s="1779">
        <f t="shared" si="471"/>
        <v>0</v>
      </c>
      <c r="AT935" s="1711">
        <f t="shared" si="492"/>
        <v>0</v>
      </c>
      <c r="AU935" s="1611">
        <f t="shared" si="472"/>
        <v>0</v>
      </c>
      <c r="AV935" s="1611">
        <f t="shared" si="473"/>
        <v>0</v>
      </c>
      <c r="AW935" s="1611">
        <f t="shared" si="474"/>
        <v>0</v>
      </c>
      <c r="AX935" s="1611">
        <f t="shared" si="475"/>
        <v>0</v>
      </c>
      <c r="AY935" s="1611">
        <f t="shared" si="476"/>
        <v>0</v>
      </c>
      <c r="AZ935" s="1611">
        <f t="shared" si="477"/>
        <v>0</v>
      </c>
      <c r="BA935" s="1611">
        <f t="shared" si="478"/>
        <v>0</v>
      </c>
      <c r="BB935" s="1611">
        <f t="shared" si="479"/>
        <v>0</v>
      </c>
      <c r="BC935" s="1611">
        <f t="shared" si="480"/>
        <v>0</v>
      </c>
      <c r="BD935" s="1611">
        <f t="shared" si="481"/>
        <v>0</v>
      </c>
      <c r="BE935" s="1611">
        <f t="shared" si="482"/>
        <v>0</v>
      </c>
      <c r="BF935" s="1611">
        <f t="shared" si="483"/>
        <v>0</v>
      </c>
      <c r="BG935" s="1611">
        <f t="shared" si="493"/>
        <v>0</v>
      </c>
      <c r="BH935" s="1611" t="str">
        <f t="shared" si="494"/>
        <v/>
      </c>
      <c r="BI935" s="1611" t="str">
        <f t="shared" si="495"/>
        <v/>
      </c>
      <c r="BJ935" s="1611" t="str">
        <f t="shared" si="484"/>
        <v/>
      </c>
      <c r="BK935" s="1611" t="str">
        <f t="shared" si="485"/>
        <v/>
      </c>
      <c r="BL935" s="1611" t="str">
        <f t="shared" ca="1" si="486"/>
        <v/>
      </c>
      <c r="BM935" s="1611" t="str">
        <f t="shared" si="496"/>
        <v/>
      </c>
      <c r="BN935" s="1611" t="str">
        <f t="shared" si="487"/>
        <v/>
      </c>
      <c r="BO935" s="1611" t="str">
        <f t="shared" si="488"/>
        <v/>
      </c>
      <c r="BP935" s="1611" t="str">
        <f t="shared" si="497"/>
        <v/>
      </c>
      <c r="BQ935" s="1611" t="str">
        <f t="shared" si="498"/>
        <v/>
      </c>
      <c r="BR935" s="1611" t="str">
        <f t="shared" si="499"/>
        <v/>
      </c>
      <c r="BS935" s="1611" t="str">
        <f t="shared" si="500"/>
        <v/>
      </c>
      <c r="BT935" s="1611" t="str">
        <f t="shared" si="501"/>
        <v/>
      </c>
      <c r="BU935" s="1731">
        <f t="shared" ca="1" si="502"/>
        <v>0</v>
      </c>
      <c r="BV935" s="1594"/>
      <c r="BW935" s="1594"/>
      <c r="BX935" s="1594"/>
      <c r="BY935" s="1594"/>
      <c r="BZ935" s="1594"/>
      <c r="CA935" s="1594"/>
      <c r="CB935" s="1594"/>
      <c r="CC935" s="1594"/>
      <c r="CD935" s="1594"/>
      <c r="CE935" s="1594"/>
      <c r="CF935" s="1594"/>
      <c r="CG935" s="1594"/>
      <c r="CH935" s="1594"/>
      <c r="CI935" s="1594"/>
      <c r="CJ935" s="1594"/>
      <c r="CK935" s="1594"/>
      <c r="CL935" s="1594"/>
      <c r="CM935" s="1594"/>
      <c r="CN935" s="1594"/>
      <c r="CO935" s="1594"/>
      <c r="CP935" s="1594"/>
      <c r="CQ935" s="1594"/>
      <c r="CR935" s="1594"/>
      <c r="CS935" s="1594"/>
      <c r="CT935" s="1594"/>
      <c r="CU935" s="1594"/>
      <c r="CV935" s="1594"/>
      <c r="CW935" s="1594"/>
      <c r="CX935" s="1594"/>
      <c r="CY935" s="1594"/>
      <c r="CZ935" s="1594"/>
      <c r="DA935" s="1594"/>
      <c r="DB935" s="1594"/>
      <c r="DC935" s="1594"/>
      <c r="DD935" s="1594"/>
      <c r="DE935" s="1594"/>
      <c r="DF935" s="1594"/>
      <c r="DG935" s="1594"/>
      <c r="DH935" s="1594"/>
      <c r="DI935" s="1594"/>
      <c r="DJ935" s="1594"/>
      <c r="DK935" s="1594"/>
      <c r="DL935" s="1594"/>
      <c r="DM935" s="1594"/>
      <c r="DN935" s="1594"/>
      <c r="DO935" s="1594"/>
      <c r="DP935" s="1594"/>
      <c r="DQ935" s="1594"/>
      <c r="DR935" s="1594"/>
      <c r="DS935" s="1594"/>
      <c r="DT935" s="1594"/>
      <c r="DU935" s="1594"/>
      <c r="DV935" s="1594"/>
      <c r="DW935" s="1594"/>
      <c r="DX935" s="1594"/>
      <c r="DY935" s="1594"/>
      <c r="DZ935" s="1594"/>
      <c r="EA935" s="1594"/>
      <c r="EB935" s="1594"/>
      <c r="EC935" s="1594"/>
      <c r="ED935" s="1594"/>
      <c r="EE935" s="1594"/>
      <c r="EF935" s="1594"/>
      <c r="EG935" s="1594"/>
      <c r="EH935" s="1594"/>
      <c r="EI935" s="1594"/>
      <c r="EJ935" s="1594"/>
      <c r="EK935" s="1594"/>
      <c r="EL935" s="1594"/>
      <c r="EM935" s="1594"/>
      <c r="EN935" s="1594"/>
      <c r="EO935" s="1594"/>
      <c r="EP935" s="1594"/>
      <c r="EQ935" s="1594"/>
      <c r="ER935" s="1594"/>
      <c r="ES935" s="1594"/>
    </row>
    <row r="936" spans="1:149" s="1594" customFormat="1" ht="12.5">
      <c r="A936" s="1644" t="str">
        <f t="shared" si="489"/>
        <v>Organisation</v>
      </c>
      <c r="B936" s="1758"/>
      <c r="C936" s="1671"/>
      <c r="D936" s="1671"/>
      <c r="E936" s="1770"/>
      <c r="F936" s="1592"/>
      <c r="G936" s="1714">
        <f t="shared" si="490"/>
        <v>0</v>
      </c>
      <c r="H936" s="1645"/>
      <c r="I936" s="1714">
        <f t="shared" si="491"/>
        <v>0</v>
      </c>
      <c r="J936" s="1669"/>
      <c r="K936" s="1669"/>
      <c r="L936" s="1592"/>
      <c r="M936" s="1597"/>
      <c r="N936" s="1597"/>
      <c r="O936" s="1646"/>
      <c r="P936" s="1647"/>
      <c r="Q936" s="1647"/>
      <c r="R936" s="1648"/>
      <c r="S936" s="1603"/>
      <c r="T936" s="1649"/>
      <c r="U936" s="1649"/>
      <c r="V936" s="1649"/>
      <c r="W936" s="1649"/>
      <c r="X936" s="1649"/>
      <c r="Y936" s="1649"/>
      <c r="Z936" s="1649"/>
      <c r="AA936" s="1649"/>
      <c r="AB936" s="1649"/>
      <c r="AC936" s="1649"/>
      <c r="AD936" s="1649"/>
      <c r="AE936" s="1649"/>
      <c r="AF936" s="1610">
        <f t="shared" si="470"/>
        <v>0</v>
      </c>
      <c r="AG936" s="1649"/>
      <c r="AH936" s="1649"/>
      <c r="AI936" s="1649"/>
      <c r="AJ936" s="1649"/>
      <c r="AK936" s="1649"/>
      <c r="AL936" s="1649"/>
      <c r="AM936" s="1649"/>
      <c r="AN936" s="1649"/>
      <c r="AO936" s="1649"/>
      <c r="AP936" s="1649"/>
      <c r="AQ936" s="1649"/>
      <c r="AR936" s="1709"/>
      <c r="AS936" s="1779">
        <f t="shared" si="471"/>
        <v>0</v>
      </c>
      <c r="AT936" s="1711">
        <f t="shared" si="492"/>
        <v>0</v>
      </c>
      <c r="AU936" s="1611">
        <f t="shared" si="472"/>
        <v>0</v>
      </c>
      <c r="AV936" s="1611">
        <f t="shared" si="473"/>
        <v>0</v>
      </c>
      <c r="AW936" s="1611">
        <f t="shared" si="474"/>
        <v>0</v>
      </c>
      <c r="AX936" s="1611">
        <f t="shared" si="475"/>
        <v>0</v>
      </c>
      <c r="AY936" s="1611">
        <f t="shared" si="476"/>
        <v>0</v>
      </c>
      <c r="AZ936" s="1611">
        <f t="shared" si="477"/>
        <v>0</v>
      </c>
      <c r="BA936" s="1611">
        <f t="shared" si="478"/>
        <v>0</v>
      </c>
      <c r="BB936" s="1611">
        <f t="shared" si="479"/>
        <v>0</v>
      </c>
      <c r="BC936" s="1611">
        <f t="shared" si="480"/>
        <v>0</v>
      </c>
      <c r="BD936" s="1611">
        <f t="shared" si="481"/>
        <v>0</v>
      </c>
      <c r="BE936" s="1611">
        <f t="shared" si="482"/>
        <v>0</v>
      </c>
      <c r="BF936" s="1611">
        <f t="shared" si="483"/>
        <v>0</v>
      </c>
      <c r="BG936" s="1611">
        <f t="shared" si="493"/>
        <v>0</v>
      </c>
      <c r="BH936" s="1611" t="str">
        <f t="shared" si="494"/>
        <v/>
      </c>
      <c r="BI936" s="1611" t="str">
        <f t="shared" si="495"/>
        <v/>
      </c>
      <c r="BJ936" s="1611" t="str">
        <f t="shared" si="484"/>
        <v/>
      </c>
      <c r="BK936" s="1611" t="str">
        <f t="shared" si="485"/>
        <v/>
      </c>
      <c r="BL936" s="1611" t="str">
        <f t="shared" ca="1" si="486"/>
        <v/>
      </c>
      <c r="BM936" s="1611" t="str">
        <f t="shared" si="496"/>
        <v/>
      </c>
      <c r="BN936" s="1611" t="str">
        <f t="shared" si="487"/>
        <v/>
      </c>
      <c r="BO936" s="1611" t="str">
        <f t="shared" si="488"/>
        <v/>
      </c>
      <c r="BP936" s="1611" t="str">
        <f t="shared" si="497"/>
        <v/>
      </c>
      <c r="BQ936" s="1611" t="str">
        <f t="shared" si="498"/>
        <v/>
      </c>
      <c r="BR936" s="1611" t="str">
        <f t="shared" si="499"/>
        <v/>
      </c>
      <c r="BS936" s="1611" t="str">
        <f t="shared" si="500"/>
        <v/>
      </c>
      <c r="BT936" s="1611" t="str">
        <f t="shared" si="501"/>
        <v/>
      </c>
      <c r="BU936" s="1731">
        <f t="shared" ca="1" si="502"/>
        <v>0</v>
      </c>
    </row>
    <row r="937" spans="1:149" s="1595" customFormat="1" ht="12.5">
      <c r="A937" s="1644" t="str">
        <f t="shared" si="489"/>
        <v>Organisation</v>
      </c>
      <c r="B937" s="1758"/>
      <c r="C937" s="1758"/>
      <c r="D937" s="1670"/>
      <c r="E937" s="1592"/>
      <c r="F937" s="1592"/>
      <c r="G937" s="1714">
        <f t="shared" si="490"/>
        <v>0</v>
      </c>
      <c r="H937" s="1645"/>
      <c r="I937" s="1714">
        <f t="shared" si="491"/>
        <v>0</v>
      </c>
      <c r="J937" s="1656"/>
      <c r="K937" s="1656"/>
      <c r="L937" s="1592"/>
      <c r="M937" s="1597"/>
      <c r="N937" s="1597"/>
      <c r="O937" s="1646"/>
      <c r="P937" s="1647"/>
      <c r="Q937" s="1647"/>
      <c r="R937" s="1648"/>
      <c r="S937" s="1603"/>
      <c r="T937" s="1649"/>
      <c r="U937" s="1649"/>
      <c r="V937" s="1649"/>
      <c r="W937" s="1649"/>
      <c r="X937" s="1649"/>
      <c r="Y937" s="1649"/>
      <c r="Z937" s="1649"/>
      <c r="AA937" s="1649"/>
      <c r="AB937" s="1649"/>
      <c r="AC937" s="1649"/>
      <c r="AD937" s="1649"/>
      <c r="AE937" s="1649"/>
      <c r="AF937" s="1610">
        <f t="shared" si="470"/>
        <v>0</v>
      </c>
      <c r="AG937" s="1649"/>
      <c r="AH937" s="1649"/>
      <c r="AI937" s="1649"/>
      <c r="AJ937" s="1649"/>
      <c r="AK937" s="1649"/>
      <c r="AL937" s="1649"/>
      <c r="AM937" s="1649"/>
      <c r="AN937" s="1649"/>
      <c r="AO937" s="1649"/>
      <c r="AP937" s="1649"/>
      <c r="AQ937" s="1649"/>
      <c r="AR937" s="1709"/>
      <c r="AS937" s="1779">
        <f t="shared" si="471"/>
        <v>0</v>
      </c>
      <c r="AT937" s="1711">
        <f t="shared" si="492"/>
        <v>0</v>
      </c>
      <c r="AU937" s="1611">
        <f t="shared" si="472"/>
        <v>0</v>
      </c>
      <c r="AV937" s="1611">
        <f t="shared" si="473"/>
        <v>0</v>
      </c>
      <c r="AW937" s="1611">
        <f t="shared" si="474"/>
        <v>0</v>
      </c>
      <c r="AX937" s="1611">
        <f t="shared" si="475"/>
        <v>0</v>
      </c>
      <c r="AY937" s="1611">
        <f t="shared" si="476"/>
        <v>0</v>
      </c>
      <c r="AZ937" s="1611">
        <f t="shared" si="477"/>
        <v>0</v>
      </c>
      <c r="BA937" s="1611">
        <f t="shared" si="478"/>
        <v>0</v>
      </c>
      <c r="BB937" s="1611">
        <f t="shared" si="479"/>
        <v>0</v>
      </c>
      <c r="BC937" s="1611">
        <f t="shared" si="480"/>
        <v>0</v>
      </c>
      <c r="BD937" s="1611">
        <f t="shared" si="481"/>
        <v>0</v>
      </c>
      <c r="BE937" s="1611">
        <f t="shared" si="482"/>
        <v>0</v>
      </c>
      <c r="BF937" s="1611">
        <f t="shared" si="483"/>
        <v>0</v>
      </c>
      <c r="BG937" s="1611">
        <f t="shared" si="493"/>
        <v>0</v>
      </c>
      <c r="BH937" s="1611" t="str">
        <f t="shared" si="494"/>
        <v/>
      </c>
      <c r="BI937" s="1611" t="str">
        <f t="shared" si="495"/>
        <v/>
      </c>
      <c r="BJ937" s="1611" t="str">
        <f t="shared" si="484"/>
        <v/>
      </c>
      <c r="BK937" s="1611" t="str">
        <f t="shared" si="485"/>
        <v/>
      </c>
      <c r="BL937" s="1611" t="str">
        <f t="shared" ca="1" si="486"/>
        <v/>
      </c>
      <c r="BM937" s="1611" t="str">
        <f t="shared" si="496"/>
        <v/>
      </c>
      <c r="BN937" s="1611" t="str">
        <f t="shared" si="487"/>
        <v/>
      </c>
      <c r="BO937" s="1611" t="str">
        <f t="shared" si="488"/>
        <v/>
      </c>
      <c r="BP937" s="1611" t="str">
        <f t="shared" si="497"/>
        <v/>
      </c>
      <c r="BQ937" s="1611" t="str">
        <f t="shared" si="498"/>
        <v/>
      </c>
      <c r="BR937" s="1611" t="str">
        <f t="shared" si="499"/>
        <v/>
      </c>
      <c r="BS937" s="1611" t="str">
        <f t="shared" si="500"/>
        <v/>
      </c>
      <c r="BT937" s="1611" t="str">
        <f t="shared" si="501"/>
        <v/>
      </c>
      <c r="BU937" s="1731">
        <f t="shared" ca="1" si="502"/>
        <v>0</v>
      </c>
      <c r="BV937" s="1594"/>
      <c r="BW937" s="1594"/>
      <c r="BX937" s="1594"/>
      <c r="BY937" s="1594"/>
      <c r="BZ937" s="1594"/>
      <c r="CA937" s="1594"/>
      <c r="CB937" s="1594"/>
      <c r="CC937" s="1594"/>
      <c r="CD937" s="1594"/>
      <c r="CE937" s="1594"/>
      <c r="CF937" s="1594"/>
      <c r="CG937" s="1594"/>
      <c r="CH937" s="1594"/>
      <c r="CI937" s="1594"/>
      <c r="CJ937" s="1594"/>
      <c r="CK937" s="1594"/>
      <c r="CL937" s="1594"/>
      <c r="CM937" s="1594"/>
      <c r="CN937" s="1594"/>
      <c r="CO937" s="1594"/>
      <c r="CP937" s="1594"/>
      <c r="CQ937" s="1594"/>
      <c r="CR937" s="1594"/>
      <c r="CS937" s="1594"/>
      <c r="CT937" s="1594"/>
      <c r="CU937" s="1594"/>
      <c r="CV937" s="1594"/>
      <c r="CW937" s="1594"/>
      <c r="CX937" s="1594"/>
      <c r="CY937" s="1594"/>
      <c r="CZ937" s="1594"/>
      <c r="DA937" s="1594"/>
      <c r="DB937" s="1594"/>
      <c r="DC937" s="1594"/>
      <c r="DD937" s="1594"/>
      <c r="DE937" s="1594"/>
      <c r="DF937" s="1594"/>
      <c r="DG937" s="1594"/>
      <c r="DH937" s="1594"/>
      <c r="DI937" s="1594"/>
      <c r="DJ937" s="1594"/>
      <c r="DK937" s="1594"/>
      <c r="DL937" s="1594"/>
      <c r="DM937" s="1594"/>
      <c r="DN937" s="1594"/>
      <c r="DO937" s="1594"/>
      <c r="DP937" s="1594"/>
      <c r="DQ937" s="1594"/>
      <c r="DR937" s="1594"/>
      <c r="DS937" s="1594"/>
      <c r="DT937" s="1594"/>
      <c r="DU937" s="1594"/>
      <c r="DV937" s="1594"/>
      <c r="DW937" s="1594"/>
      <c r="DX937" s="1594"/>
      <c r="DY937" s="1594"/>
      <c r="DZ937" s="1594"/>
      <c r="EA937" s="1594"/>
      <c r="EB937" s="1594"/>
      <c r="EC937" s="1594"/>
      <c r="ED937" s="1594"/>
      <c r="EE937" s="1594"/>
      <c r="EF937" s="1594"/>
      <c r="EG937" s="1594"/>
      <c r="EH937" s="1594"/>
      <c r="EI937" s="1594"/>
      <c r="EJ937" s="1594"/>
      <c r="EK937" s="1594"/>
      <c r="EL937" s="1594"/>
      <c r="EM937" s="1594"/>
      <c r="EN937" s="1594"/>
      <c r="EO937" s="1594"/>
      <c r="EP937" s="1594"/>
      <c r="EQ937" s="1594"/>
      <c r="ER937" s="1594"/>
      <c r="ES937" s="1594"/>
    </row>
    <row r="938" spans="1:149" s="1595" customFormat="1" ht="12.5">
      <c r="A938" s="1644" t="str">
        <f t="shared" si="489"/>
        <v>Organisation</v>
      </c>
      <c r="B938" s="1758"/>
      <c r="C938" s="1758"/>
      <c r="D938" s="1670"/>
      <c r="E938" s="1592"/>
      <c r="F938" s="1592"/>
      <c r="G938" s="1714">
        <f t="shared" si="490"/>
        <v>0</v>
      </c>
      <c r="H938" s="1645"/>
      <c r="I938" s="1714">
        <f t="shared" si="491"/>
        <v>0</v>
      </c>
      <c r="J938" s="1656"/>
      <c r="K938" s="1656"/>
      <c r="L938" s="1592"/>
      <c r="M938" s="1597"/>
      <c r="N938" s="1597"/>
      <c r="O938" s="1646"/>
      <c r="P938" s="1647"/>
      <c r="Q938" s="1647"/>
      <c r="R938" s="1648"/>
      <c r="S938" s="1603"/>
      <c r="T938" s="1649"/>
      <c r="U938" s="1649"/>
      <c r="V938" s="1649"/>
      <c r="W938" s="1649"/>
      <c r="X938" s="1649"/>
      <c r="Y938" s="1649"/>
      <c r="Z938" s="1649"/>
      <c r="AA938" s="1649"/>
      <c r="AB938" s="1649"/>
      <c r="AC938" s="1649"/>
      <c r="AD938" s="1649"/>
      <c r="AE938" s="1649"/>
      <c r="AF938" s="1610">
        <f t="shared" si="470"/>
        <v>0</v>
      </c>
      <c r="AG938" s="1649"/>
      <c r="AH938" s="1649"/>
      <c r="AI938" s="1649"/>
      <c r="AJ938" s="1649"/>
      <c r="AK938" s="1649"/>
      <c r="AL938" s="1649"/>
      <c r="AM938" s="1649"/>
      <c r="AN938" s="1649"/>
      <c r="AO938" s="1649"/>
      <c r="AP938" s="1649"/>
      <c r="AQ938" s="1649"/>
      <c r="AR938" s="1709"/>
      <c r="AS938" s="1779">
        <f t="shared" si="471"/>
        <v>0</v>
      </c>
      <c r="AT938" s="1711">
        <f t="shared" si="492"/>
        <v>0</v>
      </c>
      <c r="AU938" s="1611">
        <f t="shared" si="472"/>
        <v>0</v>
      </c>
      <c r="AV938" s="1611">
        <f t="shared" si="473"/>
        <v>0</v>
      </c>
      <c r="AW938" s="1611">
        <f t="shared" si="474"/>
        <v>0</v>
      </c>
      <c r="AX938" s="1611">
        <f t="shared" si="475"/>
        <v>0</v>
      </c>
      <c r="AY938" s="1611">
        <f t="shared" si="476"/>
        <v>0</v>
      </c>
      <c r="AZ938" s="1611">
        <f t="shared" si="477"/>
        <v>0</v>
      </c>
      <c r="BA938" s="1611">
        <f t="shared" si="478"/>
        <v>0</v>
      </c>
      <c r="BB938" s="1611">
        <f t="shared" si="479"/>
        <v>0</v>
      </c>
      <c r="BC938" s="1611">
        <f t="shared" si="480"/>
        <v>0</v>
      </c>
      <c r="BD938" s="1611">
        <f t="shared" si="481"/>
        <v>0</v>
      </c>
      <c r="BE938" s="1611">
        <f t="shared" si="482"/>
        <v>0</v>
      </c>
      <c r="BF938" s="1611">
        <f t="shared" si="483"/>
        <v>0</v>
      </c>
      <c r="BG938" s="1611">
        <f t="shared" si="493"/>
        <v>0</v>
      </c>
      <c r="BH938" s="1611" t="str">
        <f t="shared" si="494"/>
        <v/>
      </c>
      <c r="BI938" s="1611" t="str">
        <f t="shared" si="495"/>
        <v/>
      </c>
      <c r="BJ938" s="1611" t="str">
        <f t="shared" si="484"/>
        <v/>
      </c>
      <c r="BK938" s="1611" t="str">
        <f t="shared" si="485"/>
        <v/>
      </c>
      <c r="BL938" s="1611" t="str">
        <f t="shared" ca="1" si="486"/>
        <v/>
      </c>
      <c r="BM938" s="1611" t="str">
        <f t="shared" si="496"/>
        <v/>
      </c>
      <c r="BN938" s="1611" t="str">
        <f t="shared" si="487"/>
        <v/>
      </c>
      <c r="BO938" s="1611" t="str">
        <f t="shared" si="488"/>
        <v/>
      </c>
      <c r="BP938" s="1611" t="str">
        <f t="shared" si="497"/>
        <v/>
      </c>
      <c r="BQ938" s="1611" t="str">
        <f t="shared" si="498"/>
        <v/>
      </c>
      <c r="BR938" s="1611" t="str">
        <f t="shared" si="499"/>
        <v/>
      </c>
      <c r="BS938" s="1611" t="str">
        <f t="shared" si="500"/>
        <v/>
      </c>
      <c r="BT938" s="1611" t="str">
        <f t="shared" si="501"/>
        <v/>
      </c>
      <c r="BU938" s="1731">
        <f t="shared" ca="1" si="502"/>
        <v>0</v>
      </c>
      <c r="BV938" s="1594"/>
      <c r="BW938" s="1594"/>
      <c r="BX938" s="1594"/>
      <c r="BY938" s="1594"/>
      <c r="BZ938" s="1594"/>
      <c r="CA938" s="1594"/>
      <c r="CB938" s="1594"/>
      <c r="CC938" s="1594"/>
      <c r="CD938" s="1594"/>
      <c r="CE938" s="1594"/>
      <c r="CF938" s="1594"/>
      <c r="CG938" s="1594"/>
      <c r="CH938" s="1594"/>
      <c r="CI938" s="1594"/>
      <c r="CJ938" s="1594"/>
      <c r="CK938" s="1594"/>
      <c r="CL938" s="1594"/>
      <c r="CM938" s="1594"/>
      <c r="CN938" s="1594"/>
      <c r="CO938" s="1594"/>
      <c r="CP938" s="1594"/>
      <c r="CQ938" s="1594"/>
      <c r="CR938" s="1594"/>
      <c r="CS938" s="1594"/>
      <c r="CT938" s="1594"/>
      <c r="CU938" s="1594"/>
      <c r="CV938" s="1594"/>
      <c r="CW938" s="1594"/>
      <c r="CX938" s="1594"/>
      <c r="CY938" s="1594"/>
      <c r="CZ938" s="1594"/>
      <c r="DA938" s="1594"/>
      <c r="DB938" s="1594"/>
      <c r="DC938" s="1594"/>
      <c r="DD938" s="1594"/>
      <c r="DE938" s="1594"/>
      <c r="DF938" s="1594"/>
      <c r="DG938" s="1594"/>
      <c r="DH938" s="1594"/>
      <c r="DI938" s="1594"/>
      <c r="DJ938" s="1594"/>
      <c r="DK938" s="1594"/>
      <c r="DL938" s="1594"/>
      <c r="DM938" s="1594"/>
      <c r="DN938" s="1594"/>
      <c r="DO938" s="1594"/>
      <c r="DP938" s="1594"/>
      <c r="DQ938" s="1594"/>
      <c r="DR938" s="1594"/>
      <c r="DS938" s="1594"/>
      <c r="DT938" s="1594"/>
      <c r="DU938" s="1594"/>
      <c r="DV938" s="1594"/>
      <c r="DW938" s="1594"/>
      <c r="DX938" s="1594"/>
      <c r="DY938" s="1594"/>
      <c r="DZ938" s="1594"/>
      <c r="EA938" s="1594"/>
      <c r="EB938" s="1594"/>
      <c r="EC938" s="1594"/>
      <c r="ED938" s="1594"/>
      <c r="EE938" s="1594"/>
      <c r="EF938" s="1594"/>
      <c r="EG938" s="1594"/>
      <c r="EH938" s="1594"/>
      <c r="EI938" s="1594"/>
      <c r="EJ938" s="1594"/>
      <c r="EK938" s="1594"/>
      <c r="EL938" s="1594"/>
      <c r="EM938" s="1594"/>
      <c r="EN938" s="1594"/>
      <c r="EO938" s="1594"/>
      <c r="EP938" s="1594"/>
      <c r="EQ938" s="1594"/>
      <c r="ER938" s="1594"/>
      <c r="ES938" s="1594"/>
    </row>
    <row r="939" spans="1:149" s="1595" customFormat="1" ht="12.5">
      <c r="A939" s="1644" t="str">
        <f t="shared" si="489"/>
        <v>Organisation</v>
      </c>
      <c r="B939" s="1758"/>
      <c r="C939" s="1671"/>
      <c r="D939" s="1655"/>
      <c r="E939" s="1770"/>
      <c r="F939" s="1592"/>
      <c r="G939" s="1714">
        <f t="shared" si="490"/>
        <v>0</v>
      </c>
      <c r="H939" s="1645"/>
      <c r="I939" s="1714">
        <f t="shared" si="491"/>
        <v>0</v>
      </c>
      <c r="J939" s="1656"/>
      <c r="K939" s="1656"/>
      <c r="L939" s="1592"/>
      <c r="M939" s="1597"/>
      <c r="N939" s="1597"/>
      <c r="O939" s="1646"/>
      <c r="P939" s="1647"/>
      <c r="Q939" s="1647"/>
      <c r="R939" s="1648"/>
      <c r="S939" s="1603"/>
      <c r="T939" s="1649"/>
      <c r="U939" s="1649"/>
      <c r="V939" s="1649"/>
      <c r="W939" s="1649"/>
      <c r="X939" s="1649"/>
      <c r="Y939" s="1649"/>
      <c r="Z939" s="1649"/>
      <c r="AA939" s="1649"/>
      <c r="AB939" s="1649"/>
      <c r="AC939" s="1649"/>
      <c r="AD939" s="1649"/>
      <c r="AE939" s="1649"/>
      <c r="AF939" s="1610">
        <f t="shared" ref="AF939:AF1002" si="503">SUM(T939:AE939)</f>
        <v>0</v>
      </c>
      <c r="AG939" s="1649"/>
      <c r="AH939" s="1649"/>
      <c r="AI939" s="1649"/>
      <c r="AJ939" s="1649"/>
      <c r="AK939" s="1649"/>
      <c r="AL939" s="1649"/>
      <c r="AM939" s="1649"/>
      <c r="AN939" s="1649"/>
      <c r="AO939" s="1649"/>
      <c r="AP939" s="1649"/>
      <c r="AQ939" s="1649"/>
      <c r="AR939" s="1709"/>
      <c r="AS939" s="1779">
        <f t="shared" ref="AS939:AS1002" si="504">SUMPRODUCT($AC$40:$AN$40,AG939:AR939)</f>
        <v>0</v>
      </c>
      <c r="AT939" s="1711">
        <f t="shared" si="492"/>
        <v>0</v>
      </c>
      <c r="AU939" s="1611">
        <f t="shared" ref="AU939:AU1002" si="505">AG939-T939</f>
        <v>0</v>
      </c>
      <c r="AV939" s="1611">
        <f t="shared" ref="AV939:AV1002" si="506">AH939-U939</f>
        <v>0</v>
      </c>
      <c r="AW939" s="1611">
        <f t="shared" ref="AW939:AW1002" si="507">AI939-V939</f>
        <v>0</v>
      </c>
      <c r="AX939" s="1611">
        <f t="shared" ref="AX939:AX1002" si="508">AJ939-W939</f>
        <v>0</v>
      </c>
      <c r="AY939" s="1611">
        <f t="shared" ref="AY939:AY1002" si="509">AK939-X939</f>
        <v>0</v>
      </c>
      <c r="AZ939" s="1611">
        <f t="shared" ref="AZ939:AZ1002" si="510">AL939-Y939</f>
        <v>0</v>
      </c>
      <c r="BA939" s="1611">
        <f t="shared" ref="BA939:BA1002" si="511">AM939-Z939</f>
        <v>0</v>
      </c>
      <c r="BB939" s="1611">
        <f t="shared" ref="BB939:BB1002" si="512">AN939-AA939</f>
        <v>0</v>
      </c>
      <c r="BC939" s="1611">
        <f t="shared" ref="BC939:BC1002" si="513">AO939-AB939</f>
        <v>0</v>
      </c>
      <c r="BD939" s="1611">
        <f t="shared" ref="BD939:BD1002" si="514">AP939-AC939</f>
        <v>0</v>
      </c>
      <c r="BE939" s="1611">
        <f t="shared" ref="BE939:BE1002" si="515">AQ939-AD939</f>
        <v>0</v>
      </c>
      <c r="BF939" s="1611">
        <f t="shared" ref="BF939:BF1002" si="516">AR939-AE939</f>
        <v>0</v>
      </c>
      <c r="BG939" s="1611">
        <f t="shared" si="493"/>
        <v>0</v>
      </c>
      <c r="BH939" s="1611" t="str">
        <f t="shared" si="494"/>
        <v/>
      </c>
      <c r="BI939" s="1611" t="str">
        <f t="shared" si="495"/>
        <v/>
      </c>
      <c r="BJ939" s="1611" t="str">
        <f t="shared" ref="BJ939:BJ1002" si="517">IF(AND(OR(R939=$CQ$1,R939=$CQ$3),S939=""),"ERROR","")</f>
        <v/>
      </c>
      <c r="BK939" s="1611" t="str">
        <f t="shared" ref="BK939:BK1002" si="518">IF(AND(OR(R939=$CQ$2),S939&lt;&gt;""),"ERROR","")</f>
        <v/>
      </c>
      <c r="BL939" s="1611" t="str">
        <f t="shared" ref="BL939:BL1002" ca="1" si="519">IF(AND(O939=$CA$2,N939&lt;TODAY()),"ERROR","")</f>
        <v/>
      </c>
      <c r="BM939" s="1611" t="str">
        <f t="shared" si="496"/>
        <v/>
      </c>
      <c r="BN939" s="1611" t="str">
        <f t="shared" ref="BN939:BN1002" si="520">IF(AND(F939=$BZ$1,G939&gt;H939),"ERROR","")</f>
        <v/>
      </c>
      <c r="BO939" s="1611" t="str">
        <f t="shared" ref="BO939:BO1002" si="521">IF(AND(F939=$BZ$1,I939&gt;J939),"ERROR","")</f>
        <v/>
      </c>
      <c r="BP939" s="1611" t="str">
        <f t="shared" si="497"/>
        <v/>
      </c>
      <c r="BQ939" s="1611" t="str">
        <f t="shared" si="498"/>
        <v/>
      </c>
      <c r="BR939" s="1611" t="str">
        <f t="shared" si="499"/>
        <v/>
      </c>
      <c r="BS939" s="1611" t="str">
        <f t="shared" si="500"/>
        <v/>
      </c>
      <c r="BT939" s="1611" t="str">
        <f t="shared" si="501"/>
        <v/>
      </c>
      <c r="BU939" s="1731">
        <f t="shared" ca="1" si="502"/>
        <v>0</v>
      </c>
      <c r="BV939" s="1594"/>
      <c r="BW939" s="1594"/>
      <c r="BX939" s="1594"/>
      <c r="BY939" s="1594"/>
      <c r="BZ939" s="1594"/>
      <c r="CA939" s="1594"/>
      <c r="CB939" s="1594"/>
      <c r="CC939" s="1594"/>
      <c r="CD939" s="1594"/>
      <c r="CE939" s="1594"/>
      <c r="CF939" s="1594"/>
      <c r="CG939" s="1594"/>
      <c r="CH939" s="1594"/>
      <c r="CI939" s="1594"/>
      <c r="CJ939" s="1594"/>
      <c r="CK939" s="1594"/>
      <c r="CL939" s="1594"/>
      <c r="CM939" s="1594"/>
      <c r="CN939" s="1594"/>
      <c r="CO939" s="1594"/>
      <c r="CP939" s="1594"/>
      <c r="CQ939" s="1594"/>
      <c r="CR939" s="1594"/>
      <c r="CS939" s="1594"/>
      <c r="CT939" s="1594"/>
      <c r="CU939" s="1594"/>
      <c r="CV939" s="1594"/>
      <c r="CW939" s="1594"/>
      <c r="CX939" s="1594"/>
      <c r="CY939" s="1594"/>
      <c r="CZ939" s="1594"/>
      <c r="DA939" s="1594"/>
      <c r="DB939" s="1594"/>
      <c r="DC939" s="1594"/>
      <c r="DD939" s="1594"/>
      <c r="DE939" s="1594"/>
      <c r="DF939" s="1594"/>
      <c r="DG939" s="1594"/>
      <c r="DH939" s="1594"/>
      <c r="DI939" s="1594"/>
      <c r="DJ939" s="1594"/>
      <c r="DK939" s="1594"/>
      <c r="DL939" s="1594"/>
      <c r="DM939" s="1594"/>
      <c r="DN939" s="1594"/>
      <c r="DO939" s="1594"/>
      <c r="DP939" s="1594"/>
      <c r="DQ939" s="1594"/>
      <c r="DR939" s="1594"/>
      <c r="DS939" s="1594"/>
      <c r="DT939" s="1594"/>
      <c r="DU939" s="1594"/>
      <c r="DV939" s="1594"/>
      <c r="DW939" s="1594"/>
      <c r="DX939" s="1594"/>
      <c r="DY939" s="1594"/>
      <c r="DZ939" s="1594"/>
      <c r="EA939" s="1594"/>
      <c r="EB939" s="1594"/>
      <c r="EC939" s="1594"/>
      <c r="ED939" s="1594"/>
      <c r="EE939" s="1594"/>
      <c r="EF939" s="1594"/>
      <c r="EG939" s="1594"/>
      <c r="EH939" s="1594"/>
      <c r="EI939" s="1594"/>
      <c r="EJ939" s="1594"/>
      <c r="EK939" s="1594"/>
      <c r="EL939" s="1594"/>
      <c r="EM939" s="1594"/>
      <c r="EN939" s="1594"/>
      <c r="EO939" s="1594"/>
      <c r="EP939" s="1594"/>
      <c r="EQ939" s="1594"/>
      <c r="ER939" s="1594"/>
      <c r="ES939" s="1594"/>
    </row>
    <row r="940" spans="1:149" s="1594" customFormat="1" ht="12.5">
      <c r="A940" s="1644" t="str">
        <f t="shared" ref="A940:A1003" si="522">$A$1</f>
        <v>Organisation</v>
      </c>
      <c r="B940" s="1758"/>
      <c r="C940" s="1671"/>
      <c r="D940" s="1655"/>
      <c r="E940" s="1770"/>
      <c r="F940" s="1592"/>
      <c r="G940" s="1714">
        <f t="shared" ref="G940:G1003" si="523">AF940</f>
        <v>0</v>
      </c>
      <c r="H940" s="1645"/>
      <c r="I940" s="1714">
        <f t="shared" ref="I940:I1003" si="524">AT940</f>
        <v>0</v>
      </c>
      <c r="J940" s="1666"/>
      <c r="K940" s="1666"/>
      <c r="L940" s="1592"/>
      <c r="M940" s="1597"/>
      <c r="N940" s="1597"/>
      <c r="O940" s="1646"/>
      <c r="P940" s="1647"/>
      <c r="Q940" s="1647"/>
      <c r="R940" s="1648"/>
      <c r="S940" s="1603"/>
      <c r="T940" s="1649"/>
      <c r="U940" s="1649"/>
      <c r="V940" s="1649"/>
      <c r="W940" s="1649"/>
      <c r="X940" s="1649"/>
      <c r="Y940" s="1649"/>
      <c r="Z940" s="1649"/>
      <c r="AA940" s="1649"/>
      <c r="AB940" s="1649"/>
      <c r="AC940" s="1649"/>
      <c r="AD940" s="1649"/>
      <c r="AE940" s="1649"/>
      <c r="AF940" s="1610">
        <f t="shared" si="503"/>
        <v>0</v>
      </c>
      <c r="AG940" s="1649"/>
      <c r="AH940" s="1649"/>
      <c r="AI940" s="1649"/>
      <c r="AJ940" s="1649"/>
      <c r="AK940" s="1649"/>
      <c r="AL940" s="1649"/>
      <c r="AM940" s="1649"/>
      <c r="AN940" s="1649"/>
      <c r="AO940" s="1649"/>
      <c r="AP940" s="1649"/>
      <c r="AQ940" s="1649"/>
      <c r="AR940" s="1709"/>
      <c r="AS940" s="1779">
        <f t="shared" si="504"/>
        <v>0</v>
      </c>
      <c r="AT940" s="1711">
        <f t="shared" ref="AT940:AT1003" si="525">SUM(AG940:AR940)</f>
        <v>0</v>
      </c>
      <c r="AU940" s="1611">
        <f t="shared" si="505"/>
        <v>0</v>
      </c>
      <c r="AV940" s="1611">
        <f t="shared" si="506"/>
        <v>0</v>
      </c>
      <c r="AW940" s="1611">
        <f t="shared" si="507"/>
        <v>0</v>
      </c>
      <c r="AX940" s="1611">
        <f t="shared" si="508"/>
        <v>0</v>
      </c>
      <c r="AY940" s="1611">
        <f t="shared" si="509"/>
        <v>0</v>
      </c>
      <c r="AZ940" s="1611">
        <f t="shared" si="510"/>
        <v>0</v>
      </c>
      <c r="BA940" s="1611">
        <f t="shared" si="511"/>
        <v>0</v>
      </c>
      <c r="BB940" s="1611">
        <f t="shared" si="512"/>
        <v>0</v>
      </c>
      <c r="BC940" s="1611">
        <f t="shared" si="513"/>
        <v>0</v>
      </c>
      <c r="BD940" s="1611">
        <f t="shared" si="514"/>
        <v>0</v>
      </c>
      <c r="BE940" s="1611">
        <f t="shared" si="515"/>
        <v>0</v>
      </c>
      <c r="BF940" s="1611">
        <f t="shared" si="516"/>
        <v>0</v>
      </c>
      <c r="BG940" s="1611">
        <f t="shared" ref="BG940:BG1003" si="526">SUM(AU940:BF940)</f>
        <v>0</v>
      </c>
      <c r="BH940" s="1611" t="str">
        <f t="shared" ref="BH940:BH1003" si="527">IF(OR(G940&gt;0,I940&gt;0),IF(AND(B940&lt;&gt;"",C940&lt;&gt;"",D940&lt;&gt;"",E940&lt;&gt;"",F940&lt;&gt;"",L940&lt;&gt;"",M940&lt;&gt;"",N940&lt;&gt;"",O940&lt;&gt;"",P940&lt;&gt;"",Q940&lt;&gt;"",R940&lt;&gt;""),"","ERROR"),"")</f>
        <v/>
      </c>
      <c r="BI940" s="1611" t="str">
        <f t="shared" ref="BI940:BI1003" si="528">IF(COUNTIF($D$43:$D$1496,D940)&gt;1,"ERROR","")</f>
        <v/>
      </c>
      <c r="BJ940" s="1611" t="str">
        <f t="shared" si="517"/>
        <v/>
      </c>
      <c r="BK940" s="1611" t="str">
        <f t="shared" si="518"/>
        <v/>
      </c>
      <c r="BL940" s="1611" t="str">
        <f t="shared" ca="1" si="519"/>
        <v/>
      </c>
      <c r="BM940" s="1611" t="str">
        <f t="shared" ref="BM940:BM1003" si="529">IF(AND(AT940&gt;0,AF940=0),"ERROR","")</f>
        <v/>
      </c>
      <c r="BN940" s="1611" t="str">
        <f t="shared" si="520"/>
        <v/>
      </c>
      <c r="BO940" s="1611" t="str">
        <f t="shared" si="521"/>
        <v/>
      </c>
      <c r="BP940" s="1611" t="str">
        <f t="shared" ref="BP940:BP1003" si="530">IF(AND(F940=$BZ$2,SUM(H940,J940)&gt;0),"ERROR","")</f>
        <v/>
      </c>
      <c r="BQ940" s="1611" t="str">
        <f t="shared" ref="BQ940:BQ1003" si="531">IF(AND(I940=0,J940&gt;0),"ERROR","")</f>
        <v/>
      </c>
      <c r="BR940" s="1611" t="str">
        <f t="shared" ref="BR940:BR1003" si="532">IF(AND(O940=$CA$1,K940&lt;&gt;0),"ERROR","")</f>
        <v/>
      </c>
      <c r="BS940" s="1611" t="str">
        <f t="shared" ref="BS940:BS1003" si="533">IF(AND(O940=$CA$2,I940-AS940-K940&lt;0),"ERROR","")</f>
        <v/>
      </c>
      <c r="BT940" s="1611" t="str">
        <f t="shared" ref="BT940:BT1003" si="534">IF(S940="","",VLOOKUP(S940,$CS$1:$CT$14,2,0))</f>
        <v/>
      </c>
      <c r="BU940" s="1731">
        <f t="shared" ref="BU940:BU1003" ca="1" si="535">COUNTIF(BH940:BS940,"ERROR")</f>
        <v>0</v>
      </c>
    </row>
    <row r="941" spans="1:149" s="1595" customFormat="1" ht="12.5">
      <c r="A941" s="1644" t="str">
        <f t="shared" si="522"/>
        <v>Organisation</v>
      </c>
      <c r="B941" s="1758"/>
      <c r="C941" s="1671"/>
      <c r="D941" s="1655"/>
      <c r="E941" s="1770"/>
      <c r="F941" s="1592"/>
      <c r="G941" s="1714">
        <f t="shared" si="523"/>
        <v>0</v>
      </c>
      <c r="H941" s="1645"/>
      <c r="I941" s="1714">
        <f t="shared" si="524"/>
        <v>0</v>
      </c>
      <c r="J941" s="1672"/>
      <c r="K941" s="1672"/>
      <c r="L941" s="1592"/>
      <c r="M941" s="1597"/>
      <c r="N941" s="1597"/>
      <c r="O941" s="1646"/>
      <c r="P941" s="1647"/>
      <c r="Q941" s="1647"/>
      <c r="R941" s="1648"/>
      <c r="S941" s="1603"/>
      <c r="T941" s="1649"/>
      <c r="U941" s="1649"/>
      <c r="V941" s="1649"/>
      <c r="W941" s="1649"/>
      <c r="X941" s="1649"/>
      <c r="Y941" s="1649"/>
      <c r="Z941" s="1649"/>
      <c r="AA941" s="1649"/>
      <c r="AB941" s="1649"/>
      <c r="AC941" s="1649"/>
      <c r="AD941" s="1649"/>
      <c r="AE941" s="1649"/>
      <c r="AF941" s="1610">
        <f t="shared" si="503"/>
        <v>0</v>
      </c>
      <c r="AG941" s="1649"/>
      <c r="AH941" s="1649"/>
      <c r="AI941" s="1649"/>
      <c r="AJ941" s="1649"/>
      <c r="AK941" s="1649"/>
      <c r="AL941" s="1649"/>
      <c r="AM941" s="1649"/>
      <c r="AN941" s="1649"/>
      <c r="AO941" s="1649"/>
      <c r="AP941" s="1649"/>
      <c r="AQ941" s="1649"/>
      <c r="AR941" s="1709"/>
      <c r="AS941" s="1779">
        <f t="shared" si="504"/>
        <v>0</v>
      </c>
      <c r="AT941" s="1711">
        <f t="shared" si="525"/>
        <v>0</v>
      </c>
      <c r="AU941" s="1611">
        <f t="shared" si="505"/>
        <v>0</v>
      </c>
      <c r="AV941" s="1611">
        <f t="shared" si="506"/>
        <v>0</v>
      </c>
      <c r="AW941" s="1611">
        <f t="shared" si="507"/>
        <v>0</v>
      </c>
      <c r="AX941" s="1611">
        <f t="shared" si="508"/>
        <v>0</v>
      </c>
      <c r="AY941" s="1611">
        <f t="shared" si="509"/>
        <v>0</v>
      </c>
      <c r="AZ941" s="1611">
        <f t="shared" si="510"/>
        <v>0</v>
      </c>
      <c r="BA941" s="1611">
        <f t="shared" si="511"/>
        <v>0</v>
      </c>
      <c r="BB941" s="1611">
        <f t="shared" si="512"/>
        <v>0</v>
      </c>
      <c r="BC941" s="1611">
        <f t="shared" si="513"/>
        <v>0</v>
      </c>
      <c r="BD941" s="1611">
        <f t="shared" si="514"/>
        <v>0</v>
      </c>
      <c r="BE941" s="1611">
        <f t="shared" si="515"/>
        <v>0</v>
      </c>
      <c r="BF941" s="1611">
        <f t="shared" si="516"/>
        <v>0</v>
      </c>
      <c r="BG941" s="1611">
        <f t="shared" si="526"/>
        <v>0</v>
      </c>
      <c r="BH941" s="1611" t="str">
        <f t="shared" si="527"/>
        <v/>
      </c>
      <c r="BI941" s="1611" t="str">
        <f t="shared" si="528"/>
        <v/>
      </c>
      <c r="BJ941" s="1611" t="str">
        <f t="shared" si="517"/>
        <v/>
      </c>
      <c r="BK941" s="1611" t="str">
        <f t="shared" si="518"/>
        <v/>
      </c>
      <c r="BL941" s="1611" t="str">
        <f t="shared" ca="1" si="519"/>
        <v/>
      </c>
      <c r="BM941" s="1611" t="str">
        <f t="shared" si="529"/>
        <v/>
      </c>
      <c r="BN941" s="1611" t="str">
        <f t="shared" si="520"/>
        <v/>
      </c>
      <c r="BO941" s="1611" t="str">
        <f t="shared" si="521"/>
        <v/>
      </c>
      <c r="BP941" s="1611" t="str">
        <f t="shared" si="530"/>
        <v/>
      </c>
      <c r="BQ941" s="1611" t="str">
        <f t="shared" si="531"/>
        <v/>
      </c>
      <c r="BR941" s="1611" t="str">
        <f t="shared" si="532"/>
        <v/>
      </c>
      <c r="BS941" s="1611" t="str">
        <f t="shared" si="533"/>
        <v/>
      </c>
      <c r="BT941" s="1611" t="str">
        <f t="shared" si="534"/>
        <v/>
      </c>
      <c r="BU941" s="1731">
        <f t="shared" ca="1" si="535"/>
        <v>0</v>
      </c>
      <c r="BV941" s="1594"/>
      <c r="BW941" s="1594"/>
      <c r="BX941" s="1594"/>
      <c r="BY941" s="1594"/>
      <c r="BZ941" s="1594"/>
      <c r="CA941" s="1594"/>
      <c r="CB941" s="1594"/>
      <c r="CC941" s="1594"/>
      <c r="CD941" s="1594"/>
      <c r="CE941" s="1594"/>
      <c r="CF941" s="1594"/>
      <c r="CG941" s="1594"/>
      <c r="CH941" s="1594"/>
      <c r="CI941" s="1594"/>
      <c r="CJ941" s="1594"/>
      <c r="CK941" s="1594"/>
      <c r="CL941" s="1594"/>
      <c r="CM941" s="1594"/>
      <c r="CN941" s="1594"/>
      <c r="CO941" s="1594"/>
      <c r="CP941" s="1594"/>
      <c r="CQ941" s="1594"/>
      <c r="CR941" s="1594"/>
      <c r="CS941" s="1594"/>
      <c r="CT941" s="1594"/>
      <c r="CU941" s="1594"/>
      <c r="CV941" s="1594"/>
      <c r="CW941" s="1594"/>
      <c r="CX941" s="1594"/>
      <c r="CY941" s="1594"/>
      <c r="CZ941" s="1594"/>
      <c r="DA941" s="1594"/>
      <c r="DB941" s="1594"/>
      <c r="DC941" s="1594"/>
      <c r="DD941" s="1594"/>
      <c r="DE941" s="1594"/>
      <c r="DF941" s="1594"/>
      <c r="DG941" s="1594"/>
      <c r="DH941" s="1594"/>
      <c r="DI941" s="1594"/>
      <c r="DJ941" s="1594"/>
      <c r="DK941" s="1594"/>
      <c r="DL941" s="1594"/>
      <c r="DM941" s="1594"/>
      <c r="DN941" s="1594"/>
      <c r="DO941" s="1594"/>
      <c r="DP941" s="1594"/>
      <c r="DQ941" s="1594"/>
      <c r="DR941" s="1594"/>
      <c r="DS941" s="1594"/>
      <c r="DT941" s="1594"/>
      <c r="DU941" s="1594"/>
      <c r="DV941" s="1594"/>
      <c r="DW941" s="1594"/>
      <c r="DX941" s="1594"/>
      <c r="DY941" s="1594"/>
      <c r="DZ941" s="1594"/>
      <c r="EA941" s="1594"/>
      <c r="EB941" s="1594"/>
      <c r="EC941" s="1594"/>
      <c r="ED941" s="1594"/>
      <c r="EE941" s="1594"/>
      <c r="EF941" s="1594"/>
      <c r="EG941" s="1594"/>
      <c r="EH941" s="1594"/>
      <c r="EI941" s="1594"/>
      <c r="EJ941" s="1594"/>
      <c r="EK941" s="1594"/>
      <c r="EL941" s="1594"/>
      <c r="EM941" s="1594"/>
      <c r="EN941" s="1594"/>
      <c r="EO941" s="1594"/>
      <c r="EP941" s="1594"/>
      <c r="EQ941" s="1594"/>
      <c r="ER941" s="1594"/>
      <c r="ES941" s="1594"/>
    </row>
    <row r="942" spans="1:149" s="1595" customFormat="1" ht="12.5">
      <c r="A942" s="1644" t="str">
        <f t="shared" si="522"/>
        <v>Organisation</v>
      </c>
      <c r="B942" s="1758"/>
      <c r="C942" s="1671"/>
      <c r="D942" s="1655"/>
      <c r="E942" s="1592"/>
      <c r="F942" s="1592"/>
      <c r="G942" s="1714">
        <f t="shared" si="523"/>
        <v>0</v>
      </c>
      <c r="H942" s="1645"/>
      <c r="I942" s="1714">
        <f t="shared" si="524"/>
        <v>0</v>
      </c>
      <c r="J942" s="1656"/>
      <c r="K942" s="1656"/>
      <c r="L942" s="1592"/>
      <c r="M942" s="1597"/>
      <c r="N942" s="1597"/>
      <c r="O942" s="1646"/>
      <c r="P942" s="1647"/>
      <c r="Q942" s="1647"/>
      <c r="R942" s="1648"/>
      <c r="S942" s="1603"/>
      <c r="T942" s="1649"/>
      <c r="U942" s="1649"/>
      <c r="V942" s="1649"/>
      <c r="W942" s="1649"/>
      <c r="X942" s="1649"/>
      <c r="Y942" s="1649"/>
      <c r="Z942" s="1649"/>
      <c r="AA942" s="1649"/>
      <c r="AB942" s="1649"/>
      <c r="AC942" s="1649"/>
      <c r="AD942" s="1649"/>
      <c r="AE942" s="1649"/>
      <c r="AF942" s="1610">
        <f t="shared" si="503"/>
        <v>0</v>
      </c>
      <c r="AG942" s="1649"/>
      <c r="AH942" s="1649"/>
      <c r="AI942" s="1649"/>
      <c r="AJ942" s="1649"/>
      <c r="AK942" s="1649"/>
      <c r="AL942" s="1649"/>
      <c r="AM942" s="1649"/>
      <c r="AN942" s="1649"/>
      <c r="AO942" s="1649"/>
      <c r="AP942" s="1649"/>
      <c r="AQ942" s="1649"/>
      <c r="AR942" s="1709"/>
      <c r="AS942" s="1779">
        <f t="shared" si="504"/>
        <v>0</v>
      </c>
      <c r="AT942" s="1711">
        <f t="shared" si="525"/>
        <v>0</v>
      </c>
      <c r="AU942" s="1611">
        <f t="shared" si="505"/>
        <v>0</v>
      </c>
      <c r="AV942" s="1611">
        <f t="shared" si="506"/>
        <v>0</v>
      </c>
      <c r="AW942" s="1611">
        <f t="shared" si="507"/>
        <v>0</v>
      </c>
      <c r="AX942" s="1611">
        <f t="shared" si="508"/>
        <v>0</v>
      </c>
      <c r="AY942" s="1611">
        <f t="shared" si="509"/>
        <v>0</v>
      </c>
      <c r="AZ942" s="1611">
        <f t="shared" si="510"/>
        <v>0</v>
      </c>
      <c r="BA942" s="1611">
        <f t="shared" si="511"/>
        <v>0</v>
      </c>
      <c r="BB942" s="1611">
        <f t="shared" si="512"/>
        <v>0</v>
      </c>
      <c r="BC942" s="1611">
        <f t="shared" si="513"/>
        <v>0</v>
      </c>
      <c r="BD942" s="1611">
        <f t="shared" si="514"/>
        <v>0</v>
      </c>
      <c r="BE942" s="1611">
        <f t="shared" si="515"/>
        <v>0</v>
      </c>
      <c r="BF942" s="1611">
        <f t="shared" si="516"/>
        <v>0</v>
      </c>
      <c r="BG942" s="1611">
        <f t="shared" si="526"/>
        <v>0</v>
      </c>
      <c r="BH942" s="1611" t="str">
        <f t="shared" si="527"/>
        <v/>
      </c>
      <c r="BI942" s="1611" t="str">
        <f t="shared" si="528"/>
        <v/>
      </c>
      <c r="BJ942" s="1611" t="str">
        <f t="shared" si="517"/>
        <v/>
      </c>
      <c r="BK942" s="1611" t="str">
        <f t="shared" si="518"/>
        <v/>
      </c>
      <c r="BL942" s="1611" t="str">
        <f t="shared" ca="1" si="519"/>
        <v/>
      </c>
      <c r="BM942" s="1611" t="str">
        <f t="shared" si="529"/>
        <v/>
      </c>
      <c r="BN942" s="1611" t="str">
        <f t="shared" si="520"/>
        <v/>
      </c>
      <c r="BO942" s="1611" t="str">
        <f t="shared" si="521"/>
        <v/>
      </c>
      <c r="BP942" s="1611" t="str">
        <f t="shared" si="530"/>
        <v/>
      </c>
      <c r="BQ942" s="1611" t="str">
        <f t="shared" si="531"/>
        <v/>
      </c>
      <c r="BR942" s="1611" t="str">
        <f t="shared" si="532"/>
        <v/>
      </c>
      <c r="BS942" s="1611" t="str">
        <f t="shared" si="533"/>
        <v/>
      </c>
      <c r="BT942" s="1611" t="str">
        <f t="shared" si="534"/>
        <v/>
      </c>
      <c r="BU942" s="1731">
        <f t="shared" ca="1" si="535"/>
        <v>0</v>
      </c>
      <c r="BV942" s="1594"/>
      <c r="BW942" s="1594"/>
      <c r="BX942" s="1594"/>
      <c r="BY942" s="1594"/>
      <c r="BZ942" s="1594"/>
      <c r="CA942" s="1594"/>
      <c r="CB942" s="1594"/>
      <c r="CC942" s="1594"/>
      <c r="CD942" s="1594"/>
      <c r="CE942" s="1594"/>
      <c r="CF942" s="1594"/>
      <c r="CG942" s="1594"/>
      <c r="CH942" s="1594"/>
      <c r="CI942" s="1594"/>
      <c r="CJ942" s="1594"/>
      <c r="CK942" s="1594"/>
      <c r="CL942" s="1594"/>
      <c r="CM942" s="1594"/>
      <c r="CN942" s="1594"/>
      <c r="CO942" s="1594"/>
      <c r="CP942" s="1594"/>
      <c r="CQ942" s="1594"/>
      <c r="CR942" s="1594"/>
      <c r="CS942" s="1594"/>
      <c r="CT942" s="1594"/>
      <c r="CU942" s="1594"/>
      <c r="CV942" s="1594"/>
      <c r="CW942" s="1594"/>
      <c r="CX942" s="1594"/>
      <c r="CY942" s="1594"/>
      <c r="CZ942" s="1594"/>
      <c r="DA942" s="1594"/>
      <c r="DB942" s="1594"/>
      <c r="DC942" s="1594"/>
      <c r="DD942" s="1594"/>
      <c r="DE942" s="1594"/>
      <c r="DF942" s="1594"/>
      <c r="DG942" s="1594"/>
      <c r="DH942" s="1594"/>
      <c r="DI942" s="1594"/>
      <c r="DJ942" s="1594"/>
      <c r="DK942" s="1594"/>
      <c r="DL942" s="1594"/>
      <c r="DM942" s="1594"/>
      <c r="DN942" s="1594"/>
      <c r="DO942" s="1594"/>
      <c r="DP942" s="1594"/>
      <c r="DQ942" s="1594"/>
      <c r="DR942" s="1594"/>
      <c r="DS942" s="1594"/>
      <c r="DT942" s="1594"/>
      <c r="DU942" s="1594"/>
      <c r="DV942" s="1594"/>
      <c r="DW942" s="1594"/>
      <c r="DX942" s="1594"/>
      <c r="DY942" s="1594"/>
      <c r="DZ942" s="1594"/>
      <c r="EA942" s="1594"/>
      <c r="EB942" s="1594"/>
      <c r="EC942" s="1594"/>
      <c r="ED942" s="1594"/>
      <c r="EE942" s="1594"/>
      <c r="EF942" s="1594"/>
      <c r="EG942" s="1594"/>
      <c r="EH942" s="1594"/>
      <c r="EI942" s="1594"/>
      <c r="EJ942" s="1594"/>
      <c r="EK942" s="1594"/>
      <c r="EL942" s="1594"/>
      <c r="EM942" s="1594"/>
      <c r="EN942" s="1594"/>
      <c r="EO942" s="1594"/>
      <c r="EP942" s="1594"/>
      <c r="EQ942" s="1594"/>
      <c r="ER942" s="1594"/>
      <c r="ES942" s="1594"/>
    </row>
    <row r="943" spans="1:149" s="1595" customFormat="1" ht="12.5">
      <c r="A943" s="1644" t="str">
        <f t="shared" si="522"/>
        <v>Organisation</v>
      </c>
      <c r="B943" s="1758"/>
      <c r="C943" s="1671"/>
      <c r="D943" s="1655"/>
      <c r="E943" s="1770"/>
      <c r="F943" s="1592"/>
      <c r="G943" s="1714">
        <f t="shared" si="523"/>
        <v>0</v>
      </c>
      <c r="H943" s="1645"/>
      <c r="I943" s="1714">
        <f t="shared" si="524"/>
        <v>0</v>
      </c>
      <c r="J943" s="1656"/>
      <c r="K943" s="1656"/>
      <c r="L943" s="1592"/>
      <c r="M943" s="1597"/>
      <c r="N943" s="1597"/>
      <c r="O943" s="1646"/>
      <c r="P943" s="1647"/>
      <c r="Q943" s="1647"/>
      <c r="R943" s="1648"/>
      <c r="S943" s="1603"/>
      <c r="T943" s="1649"/>
      <c r="U943" s="1649"/>
      <c r="V943" s="1649"/>
      <c r="W943" s="1649"/>
      <c r="X943" s="1649"/>
      <c r="Y943" s="1649"/>
      <c r="Z943" s="1649"/>
      <c r="AA943" s="1649"/>
      <c r="AB943" s="1649"/>
      <c r="AC943" s="1649"/>
      <c r="AD943" s="1649"/>
      <c r="AE943" s="1649"/>
      <c r="AF943" s="1610">
        <f t="shared" si="503"/>
        <v>0</v>
      </c>
      <c r="AG943" s="1649"/>
      <c r="AH943" s="1649"/>
      <c r="AI943" s="1649"/>
      <c r="AJ943" s="1649"/>
      <c r="AK943" s="1649"/>
      <c r="AL943" s="1649"/>
      <c r="AM943" s="1649"/>
      <c r="AN943" s="1649"/>
      <c r="AO943" s="1649"/>
      <c r="AP943" s="1649"/>
      <c r="AQ943" s="1649"/>
      <c r="AR943" s="1709"/>
      <c r="AS943" s="1779">
        <f t="shared" si="504"/>
        <v>0</v>
      </c>
      <c r="AT943" s="1711">
        <f t="shared" si="525"/>
        <v>0</v>
      </c>
      <c r="AU943" s="1611">
        <f t="shared" si="505"/>
        <v>0</v>
      </c>
      <c r="AV943" s="1611">
        <f t="shared" si="506"/>
        <v>0</v>
      </c>
      <c r="AW943" s="1611">
        <f t="shared" si="507"/>
        <v>0</v>
      </c>
      <c r="AX943" s="1611">
        <f t="shared" si="508"/>
        <v>0</v>
      </c>
      <c r="AY943" s="1611">
        <f t="shared" si="509"/>
        <v>0</v>
      </c>
      <c r="AZ943" s="1611">
        <f t="shared" si="510"/>
        <v>0</v>
      </c>
      <c r="BA943" s="1611">
        <f t="shared" si="511"/>
        <v>0</v>
      </c>
      <c r="BB943" s="1611">
        <f t="shared" si="512"/>
        <v>0</v>
      </c>
      <c r="BC943" s="1611">
        <f t="shared" si="513"/>
        <v>0</v>
      </c>
      <c r="BD943" s="1611">
        <f t="shared" si="514"/>
        <v>0</v>
      </c>
      <c r="BE943" s="1611">
        <f t="shared" si="515"/>
        <v>0</v>
      </c>
      <c r="BF943" s="1611">
        <f t="shared" si="516"/>
        <v>0</v>
      </c>
      <c r="BG943" s="1611">
        <f t="shared" si="526"/>
        <v>0</v>
      </c>
      <c r="BH943" s="1611" t="str">
        <f t="shared" si="527"/>
        <v/>
      </c>
      <c r="BI943" s="1611" t="str">
        <f t="shared" si="528"/>
        <v/>
      </c>
      <c r="BJ943" s="1611" t="str">
        <f t="shared" si="517"/>
        <v/>
      </c>
      <c r="BK943" s="1611" t="str">
        <f t="shared" si="518"/>
        <v/>
      </c>
      <c r="BL943" s="1611" t="str">
        <f t="shared" ca="1" si="519"/>
        <v/>
      </c>
      <c r="BM943" s="1611" t="str">
        <f t="shared" si="529"/>
        <v/>
      </c>
      <c r="BN943" s="1611" t="str">
        <f t="shared" si="520"/>
        <v/>
      </c>
      <c r="BO943" s="1611" t="str">
        <f t="shared" si="521"/>
        <v/>
      </c>
      <c r="BP943" s="1611" t="str">
        <f t="shared" si="530"/>
        <v/>
      </c>
      <c r="BQ943" s="1611" t="str">
        <f t="shared" si="531"/>
        <v/>
      </c>
      <c r="BR943" s="1611" t="str">
        <f t="shared" si="532"/>
        <v/>
      </c>
      <c r="BS943" s="1611" t="str">
        <f t="shared" si="533"/>
        <v/>
      </c>
      <c r="BT943" s="1611" t="str">
        <f t="shared" si="534"/>
        <v/>
      </c>
      <c r="BU943" s="1731">
        <f t="shared" ca="1" si="535"/>
        <v>0</v>
      </c>
      <c r="BV943" s="1594"/>
      <c r="BW943" s="1594"/>
      <c r="BX943" s="1594"/>
      <c r="BY943" s="1594"/>
      <c r="BZ943" s="1594"/>
      <c r="CA943" s="1594"/>
      <c r="CB943" s="1594"/>
      <c r="CC943" s="1594"/>
      <c r="CD943" s="1594"/>
      <c r="CE943" s="1594"/>
      <c r="CF943" s="1594"/>
      <c r="CG943" s="1594"/>
      <c r="CH943" s="1594"/>
      <c r="CI943" s="1594"/>
      <c r="CJ943" s="1594"/>
      <c r="CK943" s="1594"/>
      <c r="CL943" s="1594"/>
      <c r="CM943" s="1594"/>
      <c r="CN943" s="1594"/>
      <c r="CO943" s="1594"/>
      <c r="CP943" s="1594"/>
      <c r="CQ943" s="1594"/>
      <c r="CR943" s="1594"/>
      <c r="CS943" s="1594"/>
      <c r="CT943" s="1594"/>
      <c r="CU943" s="1594"/>
      <c r="CV943" s="1594"/>
      <c r="CW943" s="1594"/>
      <c r="CX943" s="1594"/>
      <c r="CY943" s="1594"/>
      <c r="CZ943" s="1594"/>
      <c r="DA943" s="1594"/>
      <c r="DB943" s="1594"/>
      <c r="DC943" s="1594"/>
      <c r="DD943" s="1594"/>
      <c r="DE943" s="1594"/>
      <c r="DF943" s="1594"/>
      <c r="DG943" s="1594"/>
      <c r="DH943" s="1594"/>
      <c r="DI943" s="1594"/>
      <c r="DJ943" s="1594"/>
      <c r="DK943" s="1594"/>
      <c r="DL943" s="1594"/>
      <c r="DM943" s="1594"/>
      <c r="DN943" s="1594"/>
      <c r="DO943" s="1594"/>
      <c r="DP943" s="1594"/>
      <c r="DQ943" s="1594"/>
      <c r="DR943" s="1594"/>
      <c r="DS943" s="1594"/>
      <c r="DT943" s="1594"/>
      <c r="DU943" s="1594"/>
      <c r="DV943" s="1594"/>
      <c r="DW943" s="1594"/>
      <c r="DX943" s="1594"/>
      <c r="DY943" s="1594"/>
      <c r="DZ943" s="1594"/>
      <c r="EA943" s="1594"/>
      <c r="EB943" s="1594"/>
      <c r="EC943" s="1594"/>
      <c r="ED943" s="1594"/>
      <c r="EE943" s="1594"/>
      <c r="EF943" s="1594"/>
      <c r="EG943" s="1594"/>
      <c r="EH943" s="1594"/>
      <c r="EI943" s="1594"/>
      <c r="EJ943" s="1594"/>
      <c r="EK943" s="1594"/>
      <c r="EL943" s="1594"/>
      <c r="EM943" s="1594"/>
      <c r="EN943" s="1594"/>
      <c r="EO943" s="1594"/>
      <c r="EP943" s="1594"/>
      <c r="EQ943" s="1594"/>
      <c r="ER943" s="1594"/>
      <c r="ES943" s="1594"/>
    </row>
    <row r="944" spans="1:149" s="1594" customFormat="1" ht="12.5">
      <c r="A944" s="1644" t="str">
        <f t="shared" si="522"/>
        <v>Organisation</v>
      </c>
      <c r="B944" s="1758"/>
      <c r="C944" s="1671"/>
      <c r="D944" s="1655"/>
      <c r="E944" s="1770"/>
      <c r="F944" s="1592"/>
      <c r="G944" s="1714">
        <f t="shared" si="523"/>
        <v>0</v>
      </c>
      <c r="H944" s="1645"/>
      <c r="I944" s="1714">
        <f t="shared" si="524"/>
        <v>0</v>
      </c>
      <c r="J944" s="1668"/>
      <c r="K944" s="1668"/>
      <c r="L944" s="1592"/>
      <c r="M944" s="1597"/>
      <c r="N944" s="1597"/>
      <c r="O944" s="1646"/>
      <c r="P944" s="1647"/>
      <c r="Q944" s="1647"/>
      <c r="R944" s="1648"/>
      <c r="S944" s="1603"/>
      <c r="T944" s="1649"/>
      <c r="U944" s="1649"/>
      <c r="V944" s="1649"/>
      <c r="W944" s="1649"/>
      <c r="X944" s="1649"/>
      <c r="Y944" s="1649"/>
      <c r="Z944" s="1649"/>
      <c r="AA944" s="1649"/>
      <c r="AB944" s="1649"/>
      <c r="AC944" s="1649"/>
      <c r="AD944" s="1649"/>
      <c r="AE944" s="1649"/>
      <c r="AF944" s="1610">
        <f t="shared" si="503"/>
        <v>0</v>
      </c>
      <c r="AG944" s="1649"/>
      <c r="AH944" s="1649"/>
      <c r="AI944" s="1649"/>
      <c r="AJ944" s="1649"/>
      <c r="AK944" s="1649"/>
      <c r="AL944" s="1649"/>
      <c r="AM944" s="1649"/>
      <c r="AN944" s="1649"/>
      <c r="AO944" s="1649"/>
      <c r="AP944" s="1649"/>
      <c r="AQ944" s="1649"/>
      <c r="AR944" s="1709"/>
      <c r="AS944" s="1779">
        <f t="shared" si="504"/>
        <v>0</v>
      </c>
      <c r="AT944" s="1711">
        <f t="shared" si="525"/>
        <v>0</v>
      </c>
      <c r="AU944" s="1611">
        <f t="shared" si="505"/>
        <v>0</v>
      </c>
      <c r="AV944" s="1611">
        <f t="shared" si="506"/>
        <v>0</v>
      </c>
      <c r="AW944" s="1611">
        <f t="shared" si="507"/>
        <v>0</v>
      </c>
      <c r="AX944" s="1611">
        <f t="shared" si="508"/>
        <v>0</v>
      </c>
      <c r="AY944" s="1611">
        <f t="shared" si="509"/>
        <v>0</v>
      </c>
      <c r="AZ944" s="1611">
        <f t="shared" si="510"/>
        <v>0</v>
      </c>
      <c r="BA944" s="1611">
        <f t="shared" si="511"/>
        <v>0</v>
      </c>
      <c r="BB944" s="1611">
        <f t="shared" si="512"/>
        <v>0</v>
      </c>
      <c r="BC944" s="1611">
        <f t="shared" si="513"/>
        <v>0</v>
      </c>
      <c r="BD944" s="1611">
        <f t="shared" si="514"/>
        <v>0</v>
      </c>
      <c r="BE944" s="1611">
        <f t="shared" si="515"/>
        <v>0</v>
      </c>
      <c r="BF944" s="1611">
        <f t="shared" si="516"/>
        <v>0</v>
      </c>
      <c r="BG944" s="1611">
        <f t="shared" si="526"/>
        <v>0</v>
      </c>
      <c r="BH944" s="1611" t="str">
        <f t="shared" si="527"/>
        <v/>
      </c>
      <c r="BI944" s="1611" t="str">
        <f t="shared" si="528"/>
        <v/>
      </c>
      <c r="BJ944" s="1611" t="str">
        <f t="shared" si="517"/>
        <v/>
      </c>
      <c r="BK944" s="1611" t="str">
        <f t="shared" si="518"/>
        <v/>
      </c>
      <c r="BL944" s="1611" t="str">
        <f t="shared" ca="1" si="519"/>
        <v/>
      </c>
      <c r="BM944" s="1611" t="str">
        <f t="shared" si="529"/>
        <v/>
      </c>
      <c r="BN944" s="1611" t="str">
        <f t="shared" si="520"/>
        <v/>
      </c>
      <c r="BO944" s="1611" t="str">
        <f t="shared" si="521"/>
        <v/>
      </c>
      <c r="BP944" s="1611" t="str">
        <f t="shared" si="530"/>
        <v/>
      </c>
      <c r="BQ944" s="1611" t="str">
        <f t="shared" si="531"/>
        <v/>
      </c>
      <c r="BR944" s="1611" t="str">
        <f t="shared" si="532"/>
        <v/>
      </c>
      <c r="BS944" s="1611" t="str">
        <f t="shared" si="533"/>
        <v/>
      </c>
      <c r="BT944" s="1611" t="str">
        <f t="shared" si="534"/>
        <v/>
      </c>
      <c r="BU944" s="1731">
        <f t="shared" ca="1" si="535"/>
        <v>0</v>
      </c>
    </row>
    <row r="945" spans="1:149" s="1594" customFormat="1" ht="12.5">
      <c r="A945" s="1644" t="str">
        <f t="shared" si="522"/>
        <v>Organisation</v>
      </c>
      <c r="B945" s="1758"/>
      <c r="C945" s="1671"/>
      <c r="D945" s="1655"/>
      <c r="E945" s="1770"/>
      <c r="F945" s="1592"/>
      <c r="G945" s="1714">
        <f t="shared" si="523"/>
        <v>0</v>
      </c>
      <c r="H945" s="1645"/>
      <c r="I945" s="1714">
        <f t="shared" si="524"/>
        <v>0</v>
      </c>
      <c r="J945" s="1673"/>
      <c r="K945" s="1673"/>
      <c r="L945" s="1592"/>
      <c r="M945" s="1597"/>
      <c r="N945" s="1597"/>
      <c r="O945" s="1646"/>
      <c r="P945" s="1647"/>
      <c r="Q945" s="1647"/>
      <c r="R945" s="1648"/>
      <c r="S945" s="1603"/>
      <c r="T945" s="1649"/>
      <c r="U945" s="1649"/>
      <c r="V945" s="1649"/>
      <c r="W945" s="1649"/>
      <c r="X945" s="1649"/>
      <c r="Y945" s="1649"/>
      <c r="Z945" s="1649"/>
      <c r="AA945" s="1649"/>
      <c r="AB945" s="1649"/>
      <c r="AC945" s="1649"/>
      <c r="AD945" s="1649"/>
      <c r="AE945" s="1649"/>
      <c r="AF945" s="1610">
        <f t="shared" si="503"/>
        <v>0</v>
      </c>
      <c r="AG945" s="1649"/>
      <c r="AH945" s="1649"/>
      <c r="AI945" s="1649"/>
      <c r="AJ945" s="1649"/>
      <c r="AK945" s="1649"/>
      <c r="AL945" s="1649"/>
      <c r="AM945" s="1649"/>
      <c r="AN945" s="1649"/>
      <c r="AO945" s="1649"/>
      <c r="AP945" s="1649"/>
      <c r="AQ945" s="1649"/>
      <c r="AR945" s="1709"/>
      <c r="AS945" s="1779">
        <f t="shared" si="504"/>
        <v>0</v>
      </c>
      <c r="AT945" s="1711">
        <f t="shared" si="525"/>
        <v>0</v>
      </c>
      <c r="AU945" s="1611">
        <f t="shared" si="505"/>
        <v>0</v>
      </c>
      <c r="AV945" s="1611">
        <f t="shared" si="506"/>
        <v>0</v>
      </c>
      <c r="AW945" s="1611">
        <f t="shared" si="507"/>
        <v>0</v>
      </c>
      <c r="AX945" s="1611">
        <f t="shared" si="508"/>
        <v>0</v>
      </c>
      <c r="AY945" s="1611">
        <f t="shared" si="509"/>
        <v>0</v>
      </c>
      <c r="AZ945" s="1611">
        <f t="shared" si="510"/>
        <v>0</v>
      </c>
      <c r="BA945" s="1611">
        <f t="shared" si="511"/>
        <v>0</v>
      </c>
      <c r="BB945" s="1611">
        <f t="shared" si="512"/>
        <v>0</v>
      </c>
      <c r="BC945" s="1611">
        <f t="shared" si="513"/>
        <v>0</v>
      </c>
      <c r="BD945" s="1611">
        <f t="shared" si="514"/>
        <v>0</v>
      </c>
      <c r="BE945" s="1611">
        <f t="shared" si="515"/>
        <v>0</v>
      </c>
      <c r="BF945" s="1611">
        <f t="shared" si="516"/>
        <v>0</v>
      </c>
      <c r="BG945" s="1611">
        <f t="shared" si="526"/>
        <v>0</v>
      </c>
      <c r="BH945" s="1611" t="str">
        <f t="shared" si="527"/>
        <v/>
      </c>
      <c r="BI945" s="1611" t="str">
        <f t="shared" si="528"/>
        <v/>
      </c>
      <c r="BJ945" s="1611" t="str">
        <f t="shared" si="517"/>
        <v/>
      </c>
      <c r="BK945" s="1611" t="str">
        <f t="shared" si="518"/>
        <v/>
      </c>
      <c r="BL945" s="1611" t="str">
        <f t="shared" ca="1" si="519"/>
        <v/>
      </c>
      <c r="BM945" s="1611" t="str">
        <f t="shared" si="529"/>
        <v/>
      </c>
      <c r="BN945" s="1611" t="str">
        <f t="shared" si="520"/>
        <v/>
      </c>
      <c r="BO945" s="1611" t="str">
        <f t="shared" si="521"/>
        <v/>
      </c>
      <c r="BP945" s="1611" t="str">
        <f t="shared" si="530"/>
        <v/>
      </c>
      <c r="BQ945" s="1611" t="str">
        <f t="shared" si="531"/>
        <v/>
      </c>
      <c r="BR945" s="1611" t="str">
        <f t="shared" si="532"/>
        <v/>
      </c>
      <c r="BS945" s="1611" t="str">
        <f t="shared" si="533"/>
        <v/>
      </c>
      <c r="BT945" s="1611" t="str">
        <f t="shared" si="534"/>
        <v/>
      </c>
      <c r="BU945" s="1731">
        <f t="shared" ca="1" si="535"/>
        <v>0</v>
      </c>
    </row>
    <row r="946" spans="1:149" s="1595" customFormat="1" ht="12.5">
      <c r="A946" s="1644" t="str">
        <f t="shared" si="522"/>
        <v>Organisation</v>
      </c>
      <c r="B946" s="1758"/>
      <c r="C946" s="1758"/>
      <c r="D946" s="1670"/>
      <c r="E946" s="1592"/>
      <c r="F946" s="1592"/>
      <c r="G946" s="1714">
        <f t="shared" si="523"/>
        <v>0</v>
      </c>
      <c r="H946" s="1645"/>
      <c r="I946" s="1714">
        <f t="shared" si="524"/>
        <v>0</v>
      </c>
      <c r="J946" s="1656"/>
      <c r="K946" s="1656"/>
      <c r="L946" s="1592"/>
      <c r="M946" s="1597"/>
      <c r="N946" s="1597"/>
      <c r="O946" s="1646"/>
      <c r="P946" s="1647"/>
      <c r="Q946" s="1647"/>
      <c r="R946" s="1648"/>
      <c r="S946" s="1603"/>
      <c r="T946" s="1649"/>
      <c r="U946" s="1649"/>
      <c r="V946" s="1649"/>
      <c r="W946" s="1649"/>
      <c r="X946" s="1649"/>
      <c r="Y946" s="1649"/>
      <c r="Z946" s="1649"/>
      <c r="AA946" s="1649"/>
      <c r="AB946" s="1649"/>
      <c r="AC946" s="1649"/>
      <c r="AD946" s="1649"/>
      <c r="AE946" s="1649"/>
      <c r="AF946" s="1610">
        <f t="shared" si="503"/>
        <v>0</v>
      </c>
      <c r="AG946" s="1649"/>
      <c r="AH946" s="1649"/>
      <c r="AI946" s="1649"/>
      <c r="AJ946" s="1649"/>
      <c r="AK946" s="1649"/>
      <c r="AL946" s="1649"/>
      <c r="AM946" s="1649"/>
      <c r="AN946" s="1649"/>
      <c r="AO946" s="1649"/>
      <c r="AP946" s="1649"/>
      <c r="AQ946" s="1649"/>
      <c r="AR946" s="1709"/>
      <c r="AS946" s="1779">
        <f t="shared" si="504"/>
        <v>0</v>
      </c>
      <c r="AT946" s="1711">
        <f t="shared" si="525"/>
        <v>0</v>
      </c>
      <c r="AU946" s="1611">
        <f t="shared" si="505"/>
        <v>0</v>
      </c>
      <c r="AV946" s="1611">
        <f t="shared" si="506"/>
        <v>0</v>
      </c>
      <c r="AW946" s="1611">
        <f t="shared" si="507"/>
        <v>0</v>
      </c>
      <c r="AX946" s="1611">
        <f t="shared" si="508"/>
        <v>0</v>
      </c>
      <c r="AY946" s="1611">
        <f t="shared" si="509"/>
        <v>0</v>
      </c>
      <c r="AZ946" s="1611">
        <f t="shared" si="510"/>
        <v>0</v>
      </c>
      <c r="BA946" s="1611">
        <f t="shared" si="511"/>
        <v>0</v>
      </c>
      <c r="BB946" s="1611">
        <f t="shared" si="512"/>
        <v>0</v>
      </c>
      <c r="BC946" s="1611">
        <f t="shared" si="513"/>
        <v>0</v>
      </c>
      <c r="BD946" s="1611">
        <f t="shared" si="514"/>
        <v>0</v>
      </c>
      <c r="BE946" s="1611">
        <f t="shared" si="515"/>
        <v>0</v>
      </c>
      <c r="BF946" s="1611">
        <f t="shared" si="516"/>
        <v>0</v>
      </c>
      <c r="BG946" s="1611">
        <f t="shared" si="526"/>
        <v>0</v>
      </c>
      <c r="BH946" s="1611" t="str">
        <f t="shared" si="527"/>
        <v/>
      </c>
      <c r="BI946" s="1611" t="str">
        <f t="shared" si="528"/>
        <v/>
      </c>
      <c r="BJ946" s="1611" t="str">
        <f t="shared" si="517"/>
        <v/>
      </c>
      <c r="BK946" s="1611" t="str">
        <f t="shared" si="518"/>
        <v/>
      </c>
      <c r="BL946" s="1611" t="str">
        <f t="shared" ca="1" si="519"/>
        <v/>
      </c>
      <c r="BM946" s="1611" t="str">
        <f t="shared" si="529"/>
        <v/>
      </c>
      <c r="BN946" s="1611" t="str">
        <f t="shared" si="520"/>
        <v/>
      </c>
      <c r="BO946" s="1611" t="str">
        <f t="shared" si="521"/>
        <v/>
      </c>
      <c r="BP946" s="1611" t="str">
        <f t="shared" si="530"/>
        <v/>
      </c>
      <c r="BQ946" s="1611" t="str">
        <f t="shared" si="531"/>
        <v/>
      </c>
      <c r="BR946" s="1611" t="str">
        <f t="shared" si="532"/>
        <v/>
      </c>
      <c r="BS946" s="1611" t="str">
        <f t="shared" si="533"/>
        <v/>
      </c>
      <c r="BT946" s="1611" t="str">
        <f t="shared" si="534"/>
        <v/>
      </c>
      <c r="BU946" s="1731">
        <f t="shared" ca="1" si="535"/>
        <v>0</v>
      </c>
      <c r="BV946" s="1594"/>
      <c r="BW946" s="1594"/>
      <c r="BX946" s="1594"/>
      <c r="BY946" s="1594"/>
      <c r="BZ946" s="1594"/>
      <c r="CA946" s="1594"/>
      <c r="CB946" s="1594"/>
      <c r="CC946" s="1594"/>
      <c r="CD946" s="1594"/>
      <c r="CE946" s="1594"/>
      <c r="CF946" s="1594"/>
      <c r="CG946" s="1594"/>
      <c r="CH946" s="1594"/>
      <c r="CI946" s="1594"/>
      <c r="CJ946" s="1594"/>
      <c r="CK946" s="1594"/>
      <c r="CL946" s="1594"/>
      <c r="CM946" s="1594"/>
      <c r="CN946" s="1594"/>
      <c r="CO946" s="1594"/>
      <c r="CP946" s="1594"/>
      <c r="CQ946" s="1594"/>
      <c r="CR946" s="1594"/>
      <c r="CS946" s="1594"/>
      <c r="CT946" s="1594"/>
      <c r="CU946" s="1594"/>
      <c r="CV946" s="1594"/>
      <c r="CW946" s="1594"/>
      <c r="CX946" s="1594"/>
      <c r="CY946" s="1594"/>
      <c r="CZ946" s="1594"/>
      <c r="DA946" s="1594"/>
      <c r="DB946" s="1594"/>
      <c r="DC946" s="1594"/>
      <c r="DD946" s="1594"/>
      <c r="DE946" s="1594"/>
      <c r="DF946" s="1594"/>
      <c r="DG946" s="1594"/>
      <c r="DH946" s="1594"/>
      <c r="DI946" s="1594"/>
      <c r="DJ946" s="1594"/>
      <c r="DK946" s="1594"/>
      <c r="DL946" s="1594"/>
      <c r="DM946" s="1594"/>
      <c r="DN946" s="1594"/>
      <c r="DO946" s="1594"/>
      <c r="DP946" s="1594"/>
      <c r="DQ946" s="1594"/>
      <c r="DR946" s="1594"/>
      <c r="DS946" s="1594"/>
      <c r="DT946" s="1594"/>
      <c r="DU946" s="1594"/>
      <c r="DV946" s="1594"/>
      <c r="DW946" s="1594"/>
      <c r="DX946" s="1594"/>
      <c r="DY946" s="1594"/>
      <c r="DZ946" s="1594"/>
      <c r="EA946" s="1594"/>
      <c r="EB946" s="1594"/>
      <c r="EC946" s="1594"/>
      <c r="ED946" s="1594"/>
      <c r="EE946" s="1594"/>
      <c r="EF946" s="1594"/>
      <c r="EG946" s="1594"/>
      <c r="EH946" s="1594"/>
      <c r="EI946" s="1594"/>
      <c r="EJ946" s="1594"/>
      <c r="EK946" s="1594"/>
      <c r="EL946" s="1594"/>
      <c r="EM946" s="1594"/>
      <c r="EN946" s="1594"/>
      <c r="EO946" s="1594"/>
      <c r="EP946" s="1594"/>
      <c r="EQ946" s="1594"/>
      <c r="ER946" s="1594"/>
      <c r="ES946" s="1594"/>
    </row>
    <row r="947" spans="1:149" s="1595" customFormat="1" ht="12.5">
      <c r="A947" s="1644" t="str">
        <f t="shared" si="522"/>
        <v>Organisation</v>
      </c>
      <c r="B947" s="1758"/>
      <c r="C947" s="1671"/>
      <c r="D947" s="1655"/>
      <c r="E947" s="1759"/>
      <c r="F947" s="1592"/>
      <c r="G947" s="1714">
        <f t="shared" si="523"/>
        <v>0</v>
      </c>
      <c r="H947" s="1645"/>
      <c r="I947" s="1714">
        <f t="shared" si="524"/>
        <v>0</v>
      </c>
      <c r="J947" s="1656"/>
      <c r="K947" s="1656"/>
      <c r="L947" s="1592"/>
      <c r="M947" s="1661"/>
      <c r="N947" s="1597"/>
      <c r="O947" s="1646"/>
      <c r="P947" s="1647"/>
      <c r="Q947" s="1647"/>
      <c r="R947" s="1648"/>
      <c r="S947" s="1603"/>
      <c r="T947" s="1649"/>
      <c r="U947" s="1649"/>
      <c r="V947" s="1649"/>
      <c r="W947" s="1649"/>
      <c r="X947" s="1649"/>
      <c r="Y947" s="1649"/>
      <c r="Z947" s="1649"/>
      <c r="AA947" s="1649"/>
      <c r="AB947" s="1649"/>
      <c r="AC947" s="1649"/>
      <c r="AD947" s="1649"/>
      <c r="AE947" s="1649"/>
      <c r="AF947" s="1610">
        <f t="shared" si="503"/>
        <v>0</v>
      </c>
      <c r="AG947" s="1649"/>
      <c r="AH947" s="1649"/>
      <c r="AI947" s="1649"/>
      <c r="AJ947" s="1649"/>
      <c r="AK947" s="1649"/>
      <c r="AL947" s="1649"/>
      <c r="AM947" s="1649"/>
      <c r="AN947" s="1649"/>
      <c r="AO947" s="1649"/>
      <c r="AP947" s="1649"/>
      <c r="AQ947" s="1649"/>
      <c r="AR947" s="1709"/>
      <c r="AS947" s="1779">
        <f t="shared" si="504"/>
        <v>0</v>
      </c>
      <c r="AT947" s="1711">
        <f t="shared" si="525"/>
        <v>0</v>
      </c>
      <c r="AU947" s="1611">
        <f t="shared" si="505"/>
        <v>0</v>
      </c>
      <c r="AV947" s="1611">
        <f t="shared" si="506"/>
        <v>0</v>
      </c>
      <c r="AW947" s="1611">
        <f t="shared" si="507"/>
        <v>0</v>
      </c>
      <c r="AX947" s="1611">
        <f t="shared" si="508"/>
        <v>0</v>
      </c>
      <c r="AY947" s="1611">
        <f t="shared" si="509"/>
        <v>0</v>
      </c>
      <c r="AZ947" s="1611">
        <f t="shared" si="510"/>
        <v>0</v>
      </c>
      <c r="BA947" s="1611">
        <f t="shared" si="511"/>
        <v>0</v>
      </c>
      <c r="BB947" s="1611">
        <f t="shared" si="512"/>
        <v>0</v>
      </c>
      <c r="BC947" s="1611">
        <f t="shared" si="513"/>
        <v>0</v>
      </c>
      <c r="BD947" s="1611">
        <f t="shared" si="514"/>
        <v>0</v>
      </c>
      <c r="BE947" s="1611">
        <f t="shared" si="515"/>
        <v>0</v>
      </c>
      <c r="BF947" s="1611">
        <f t="shared" si="516"/>
        <v>0</v>
      </c>
      <c r="BG947" s="1611">
        <f t="shared" si="526"/>
        <v>0</v>
      </c>
      <c r="BH947" s="1611" t="str">
        <f t="shared" si="527"/>
        <v/>
      </c>
      <c r="BI947" s="1611" t="str">
        <f t="shared" si="528"/>
        <v/>
      </c>
      <c r="BJ947" s="1611" t="str">
        <f t="shared" si="517"/>
        <v/>
      </c>
      <c r="BK947" s="1611" t="str">
        <f t="shared" si="518"/>
        <v/>
      </c>
      <c r="BL947" s="1611" t="str">
        <f t="shared" ca="1" si="519"/>
        <v/>
      </c>
      <c r="BM947" s="1611" t="str">
        <f t="shared" si="529"/>
        <v/>
      </c>
      <c r="BN947" s="1611" t="str">
        <f t="shared" si="520"/>
        <v/>
      </c>
      <c r="BO947" s="1611" t="str">
        <f t="shared" si="521"/>
        <v/>
      </c>
      <c r="BP947" s="1611" t="str">
        <f t="shared" si="530"/>
        <v/>
      </c>
      <c r="BQ947" s="1611" t="str">
        <f t="shared" si="531"/>
        <v/>
      </c>
      <c r="BR947" s="1611" t="str">
        <f t="shared" si="532"/>
        <v/>
      </c>
      <c r="BS947" s="1611" t="str">
        <f t="shared" si="533"/>
        <v/>
      </c>
      <c r="BT947" s="1611" t="str">
        <f t="shared" si="534"/>
        <v/>
      </c>
      <c r="BU947" s="1731">
        <f t="shared" ca="1" si="535"/>
        <v>0</v>
      </c>
      <c r="BV947" s="1594"/>
      <c r="BW947" s="1594"/>
      <c r="BX947" s="1594"/>
      <c r="BY947" s="1594"/>
      <c r="BZ947" s="1594"/>
      <c r="CA947" s="1594"/>
      <c r="CB947" s="1594"/>
      <c r="CC947" s="1594"/>
      <c r="CD947" s="1594"/>
      <c r="CE947" s="1594"/>
      <c r="CF947" s="1594"/>
      <c r="CG947" s="1594"/>
      <c r="CH947" s="1594"/>
      <c r="CI947" s="1594"/>
      <c r="CJ947" s="1594"/>
      <c r="CK947" s="1594"/>
      <c r="CL947" s="1594"/>
      <c r="CM947" s="1594"/>
      <c r="CN947" s="1594"/>
      <c r="CO947" s="1594"/>
      <c r="CP947" s="1594"/>
      <c r="CQ947" s="1594"/>
      <c r="CR947" s="1594"/>
      <c r="CS947" s="1594"/>
      <c r="CT947" s="1594"/>
      <c r="CU947" s="1594"/>
      <c r="CV947" s="1594"/>
      <c r="CW947" s="1594"/>
      <c r="CX947" s="1594"/>
      <c r="CY947" s="1594"/>
      <c r="CZ947" s="1594"/>
      <c r="DA947" s="1594"/>
      <c r="DB947" s="1594"/>
      <c r="DC947" s="1594"/>
      <c r="DD947" s="1594"/>
      <c r="DE947" s="1594"/>
      <c r="DF947" s="1594"/>
      <c r="DG947" s="1594"/>
      <c r="DH947" s="1594"/>
      <c r="DI947" s="1594"/>
      <c r="DJ947" s="1594"/>
      <c r="DK947" s="1594"/>
      <c r="DL947" s="1594"/>
      <c r="DM947" s="1594"/>
      <c r="DN947" s="1594"/>
      <c r="DO947" s="1594"/>
      <c r="DP947" s="1594"/>
      <c r="DQ947" s="1594"/>
      <c r="DR947" s="1594"/>
      <c r="DS947" s="1594"/>
      <c r="DT947" s="1594"/>
      <c r="DU947" s="1594"/>
      <c r="DV947" s="1594"/>
      <c r="DW947" s="1594"/>
      <c r="DX947" s="1594"/>
      <c r="DY947" s="1594"/>
      <c r="DZ947" s="1594"/>
      <c r="EA947" s="1594"/>
      <c r="EB947" s="1594"/>
      <c r="EC947" s="1594"/>
      <c r="ED947" s="1594"/>
      <c r="EE947" s="1594"/>
      <c r="EF947" s="1594"/>
      <c r="EG947" s="1594"/>
      <c r="EH947" s="1594"/>
      <c r="EI947" s="1594"/>
      <c r="EJ947" s="1594"/>
      <c r="EK947" s="1594"/>
      <c r="EL947" s="1594"/>
      <c r="EM947" s="1594"/>
      <c r="EN947" s="1594"/>
      <c r="EO947" s="1594"/>
      <c r="EP947" s="1594"/>
      <c r="EQ947" s="1594"/>
      <c r="ER947" s="1594"/>
      <c r="ES947" s="1594"/>
    </row>
    <row r="948" spans="1:149" s="1595" customFormat="1" ht="12.5">
      <c r="A948" s="1644" t="str">
        <f t="shared" si="522"/>
        <v>Organisation</v>
      </c>
      <c r="B948" s="1758"/>
      <c r="C948" s="1758"/>
      <c r="D948" s="1670"/>
      <c r="E948" s="1759"/>
      <c r="F948" s="1592"/>
      <c r="G948" s="1714">
        <f t="shared" si="523"/>
        <v>0</v>
      </c>
      <c r="H948" s="1645"/>
      <c r="I948" s="1714">
        <f t="shared" si="524"/>
        <v>0</v>
      </c>
      <c r="J948" s="1656"/>
      <c r="K948" s="1656"/>
      <c r="L948" s="1592"/>
      <c r="M948" s="1661"/>
      <c r="N948" s="1597"/>
      <c r="O948" s="1646"/>
      <c r="P948" s="1647"/>
      <c r="Q948" s="1647"/>
      <c r="R948" s="1648"/>
      <c r="S948" s="1603"/>
      <c r="T948" s="1649"/>
      <c r="U948" s="1649"/>
      <c r="V948" s="1649"/>
      <c r="W948" s="1649"/>
      <c r="X948" s="1649"/>
      <c r="Y948" s="1649"/>
      <c r="Z948" s="1649"/>
      <c r="AA948" s="1649"/>
      <c r="AB948" s="1649"/>
      <c r="AC948" s="1649"/>
      <c r="AD948" s="1649"/>
      <c r="AE948" s="1649"/>
      <c r="AF948" s="1610">
        <f t="shared" si="503"/>
        <v>0</v>
      </c>
      <c r="AG948" s="1649"/>
      <c r="AH948" s="1649"/>
      <c r="AI948" s="1649"/>
      <c r="AJ948" s="1649"/>
      <c r="AK948" s="1649"/>
      <c r="AL948" s="1649"/>
      <c r="AM948" s="1649"/>
      <c r="AN948" s="1649"/>
      <c r="AO948" s="1649"/>
      <c r="AP948" s="1649"/>
      <c r="AQ948" s="1649"/>
      <c r="AR948" s="1709"/>
      <c r="AS948" s="1779">
        <f t="shared" si="504"/>
        <v>0</v>
      </c>
      <c r="AT948" s="1711">
        <f t="shared" si="525"/>
        <v>0</v>
      </c>
      <c r="AU948" s="1611">
        <f t="shared" si="505"/>
        <v>0</v>
      </c>
      <c r="AV948" s="1611">
        <f t="shared" si="506"/>
        <v>0</v>
      </c>
      <c r="AW948" s="1611">
        <f t="shared" si="507"/>
        <v>0</v>
      </c>
      <c r="AX948" s="1611">
        <f t="shared" si="508"/>
        <v>0</v>
      </c>
      <c r="AY948" s="1611">
        <f t="shared" si="509"/>
        <v>0</v>
      </c>
      <c r="AZ948" s="1611">
        <f t="shared" si="510"/>
        <v>0</v>
      </c>
      <c r="BA948" s="1611">
        <f t="shared" si="511"/>
        <v>0</v>
      </c>
      <c r="BB948" s="1611">
        <f t="shared" si="512"/>
        <v>0</v>
      </c>
      <c r="BC948" s="1611">
        <f t="shared" si="513"/>
        <v>0</v>
      </c>
      <c r="BD948" s="1611">
        <f t="shared" si="514"/>
        <v>0</v>
      </c>
      <c r="BE948" s="1611">
        <f t="shared" si="515"/>
        <v>0</v>
      </c>
      <c r="BF948" s="1611">
        <f t="shared" si="516"/>
        <v>0</v>
      </c>
      <c r="BG948" s="1611">
        <f t="shared" si="526"/>
        <v>0</v>
      </c>
      <c r="BH948" s="1611" t="str">
        <f t="shared" si="527"/>
        <v/>
      </c>
      <c r="BI948" s="1611" t="str">
        <f t="shared" si="528"/>
        <v/>
      </c>
      <c r="BJ948" s="1611" t="str">
        <f t="shared" si="517"/>
        <v/>
      </c>
      <c r="BK948" s="1611" t="str">
        <f t="shared" si="518"/>
        <v/>
      </c>
      <c r="BL948" s="1611" t="str">
        <f t="shared" ca="1" si="519"/>
        <v/>
      </c>
      <c r="BM948" s="1611" t="str">
        <f t="shared" si="529"/>
        <v/>
      </c>
      <c r="BN948" s="1611" t="str">
        <f t="shared" si="520"/>
        <v/>
      </c>
      <c r="BO948" s="1611" t="str">
        <f t="shared" si="521"/>
        <v/>
      </c>
      <c r="BP948" s="1611" t="str">
        <f t="shared" si="530"/>
        <v/>
      </c>
      <c r="BQ948" s="1611" t="str">
        <f t="shared" si="531"/>
        <v/>
      </c>
      <c r="BR948" s="1611" t="str">
        <f t="shared" si="532"/>
        <v/>
      </c>
      <c r="BS948" s="1611" t="str">
        <f t="shared" si="533"/>
        <v/>
      </c>
      <c r="BT948" s="1611" t="str">
        <f t="shared" si="534"/>
        <v/>
      </c>
      <c r="BU948" s="1731">
        <f t="shared" ca="1" si="535"/>
        <v>0</v>
      </c>
      <c r="BV948" s="1594"/>
      <c r="BW948" s="1594"/>
      <c r="BX948" s="1594"/>
      <c r="BY948" s="1594"/>
      <c r="BZ948" s="1594"/>
      <c r="CA948" s="1594"/>
      <c r="CB948" s="1594"/>
      <c r="CC948" s="1594"/>
      <c r="CD948" s="1594"/>
      <c r="CE948" s="1594"/>
      <c r="CF948" s="1594"/>
      <c r="CG948" s="1594"/>
      <c r="CH948" s="1594"/>
      <c r="CI948" s="1594"/>
      <c r="CJ948" s="1594"/>
      <c r="CK948" s="1594"/>
      <c r="CL948" s="1594"/>
      <c r="CM948" s="1594"/>
      <c r="CN948" s="1594"/>
      <c r="CO948" s="1594"/>
      <c r="CP948" s="1594"/>
      <c r="CQ948" s="1594"/>
      <c r="CR948" s="1594"/>
      <c r="CS948" s="1594"/>
      <c r="CT948" s="1594"/>
      <c r="CU948" s="1594"/>
      <c r="CV948" s="1594"/>
      <c r="CW948" s="1594"/>
      <c r="CX948" s="1594"/>
      <c r="CY948" s="1594"/>
      <c r="CZ948" s="1594"/>
      <c r="DA948" s="1594"/>
      <c r="DB948" s="1594"/>
      <c r="DC948" s="1594"/>
      <c r="DD948" s="1594"/>
      <c r="DE948" s="1594"/>
      <c r="DF948" s="1594"/>
      <c r="DG948" s="1594"/>
      <c r="DH948" s="1594"/>
      <c r="DI948" s="1594"/>
      <c r="DJ948" s="1594"/>
      <c r="DK948" s="1594"/>
      <c r="DL948" s="1594"/>
      <c r="DM948" s="1594"/>
      <c r="DN948" s="1594"/>
      <c r="DO948" s="1594"/>
      <c r="DP948" s="1594"/>
      <c r="DQ948" s="1594"/>
      <c r="DR948" s="1594"/>
      <c r="DS948" s="1594"/>
      <c r="DT948" s="1594"/>
      <c r="DU948" s="1594"/>
      <c r="DV948" s="1594"/>
      <c r="DW948" s="1594"/>
      <c r="DX948" s="1594"/>
      <c r="DY948" s="1594"/>
      <c r="DZ948" s="1594"/>
      <c r="EA948" s="1594"/>
      <c r="EB948" s="1594"/>
      <c r="EC948" s="1594"/>
      <c r="ED948" s="1594"/>
      <c r="EE948" s="1594"/>
      <c r="EF948" s="1594"/>
      <c r="EG948" s="1594"/>
      <c r="EH948" s="1594"/>
      <c r="EI948" s="1594"/>
      <c r="EJ948" s="1594"/>
      <c r="EK948" s="1594"/>
      <c r="EL948" s="1594"/>
      <c r="EM948" s="1594"/>
      <c r="EN948" s="1594"/>
      <c r="EO948" s="1594"/>
      <c r="EP948" s="1594"/>
      <c r="EQ948" s="1594"/>
      <c r="ER948" s="1594"/>
      <c r="ES948" s="1594"/>
    </row>
    <row r="949" spans="1:149" s="1594" customFormat="1" ht="12.5">
      <c r="A949" s="1644" t="str">
        <f t="shared" si="522"/>
        <v>Organisation</v>
      </c>
      <c r="B949" s="1758"/>
      <c r="C949" s="1671"/>
      <c r="D949" s="1655"/>
      <c r="E949" s="1770"/>
      <c r="F949" s="1592"/>
      <c r="G949" s="1714">
        <f t="shared" si="523"/>
        <v>0</v>
      </c>
      <c r="H949" s="1645"/>
      <c r="I949" s="1714">
        <f t="shared" si="524"/>
        <v>0</v>
      </c>
      <c r="J949" s="1646"/>
      <c r="K949" s="1646"/>
      <c r="L949" s="1592"/>
      <c r="M949" s="1597"/>
      <c r="N949" s="1597"/>
      <c r="O949" s="1646"/>
      <c r="P949" s="1647"/>
      <c r="Q949" s="1647"/>
      <c r="R949" s="1648"/>
      <c r="S949" s="1603"/>
      <c r="T949" s="1649"/>
      <c r="U949" s="1649"/>
      <c r="V949" s="1649"/>
      <c r="W949" s="1649"/>
      <c r="X949" s="1649"/>
      <c r="Y949" s="1649"/>
      <c r="Z949" s="1649"/>
      <c r="AA949" s="1649"/>
      <c r="AB949" s="1649"/>
      <c r="AC949" s="1649"/>
      <c r="AD949" s="1649"/>
      <c r="AE949" s="1649"/>
      <c r="AF949" s="1610">
        <f t="shared" si="503"/>
        <v>0</v>
      </c>
      <c r="AG949" s="1649"/>
      <c r="AH949" s="1649"/>
      <c r="AI949" s="1649"/>
      <c r="AJ949" s="1649"/>
      <c r="AK949" s="1649"/>
      <c r="AL949" s="1649"/>
      <c r="AM949" s="1649"/>
      <c r="AN949" s="1649"/>
      <c r="AO949" s="1649"/>
      <c r="AP949" s="1649"/>
      <c r="AQ949" s="1649"/>
      <c r="AR949" s="1709"/>
      <c r="AS949" s="1779">
        <f t="shared" si="504"/>
        <v>0</v>
      </c>
      <c r="AT949" s="1711">
        <f t="shared" si="525"/>
        <v>0</v>
      </c>
      <c r="AU949" s="1611">
        <f t="shared" si="505"/>
        <v>0</v>
      </c>
      <c r="AV949" s="1611">
        <f t="shared" si="506"/>
        <v>0</v>
      </c>
      <c r="AW949" s="1611">
        <f t="shared" si="507"/>
        <v>0</v>
      </c>
      <c r="AX949" s="1611">
        <f t="shared" si="508"/>
        <v>0</v>
      </c>
      <c r="AY949" s="1611">
        <f t="shared" si="509"/>
        <v>0</v>
      </c>
      <c r="AZ949" s="1611">
        <f t="shared" si="510"/>
        <v>0</v>
      </c>
      <c r="BA949" s="1611">
        <f t="shared" si="511"/>
        <v>0</v>
      </c>
      <c r="BB949" s="1611">
        <f t="shared" si="512"/>
        <v>0</v>
      </c>
      <c r="BC949" s="1611">
        <f t="shared" si="513"/>
        <v>0</v>
      </c>
      <c r="BD949" s="1611">
        <f t="shared" si="514"/>
        <v>0</v>
      </c>
      <c r="BE949" s="1611">
        <f t="shared" si="515"/>
        <v>0</v>
      </c>
      <c r="BF949" s="1611">
        <f t="shared" si="516"/>
        <v>0</v>
      </c>
      <c r="BG949" s="1611">
        <f t="shared" si="526"/>
        <v>0</v>
      </c>
      <c r="BH949" s="1611" t="str">
        <f t="shared" si="527"/>
        <v/>
      </c>
      <c r="BI949" s="1611" t="str">
        <f t="shared" si="528"/>
        <v/>
      </c>
      <c r="BJ949" s="1611" t="str">
        <f t="shared" si="517"/>
        <v/>
      </c>
      <c r="BK949" s="1611" t="str">
        <f t="shared" si="518"/>
        <v/>
      </c>
      <c r="BL949" s="1611" t="str">
        <f t="shared" ca="1" si="519"/>
        <v/>
      </c>
      <c r="BM949" s="1611" t="str">
        <f t="shared" si="529"/>
        <v/>
      </c>
      <c r="BN949" s="1611" t="str">
        <f t="shared" si="520"/>
        <v/>
      </c>
      <c r="BO949" s="1611" t="str">
        <f t="shared" si="521"/>
        <v/>
      </c>
      <c r="BP949" s="1611" t="str">
        <f t="shared" si="530"/>
        <v/>
      </c>
      <c r="BQ949" s="1611" t="str">
        <f t="shared" si="531"/>
        <v/>
      </c>
      <c r="BR949" s="1611" t="str">
        <f t="shared" si="532"/>
        <v/>
      </c>
      <c r="BS949" s="1611" t="str">
        <f t="shared" si="533"/>
        <v/>
      </c>
      <c r="BT949" s="1611" t="str">
        <f t="shared" si="534"/>
        <v/>
      </c>
      <c r="BU949" s="1731">
        <f t="shared" ca="1" si="535"/>
        <v>0</v>
      </c>
    </row>
    <row r="950" spans="1:149" s="1595" customFormat="1" ht="12.5">
      <c r="A950" s="1644" t="str">
        <f t="shared" si="522"/>
        <v>Organisation</v>
      </c>
      <c r="B950" s="1758"/>
      <c r="C950" s="1671"/>
      <c r="D950" s="1655"/>
      <c r="E950" s="1770"/>
      <c r="F950" s="1592"/>
      <c r="G950" s="1714">
        <f t="shared" si="523"/>
        <v>0</v>
      </c>
      <c r="H950" s="1645"/>
      <c r="I950" s="1714">
        <f t="shared" si="524"/>
        <v>0</v>
      </c>
      <c r="J950" s="1646"/>
      <c r="K950" s="1646"/>
      <c r="L950" s="1592"/>
      <c r="M950" s="1597"/>
      <c r="N950" s="1597"/>
      <c r="O950" s="1646"/>
      <c r="P950" s="1647"/>
      <c r="Q950" s="1647"/>
      <c r="R950" s="1648"/>
      <c r="S950" s="1603"/>
      <c r="T950" s="1649"/>
      <c r="U950" s="1649"/>
      <c r="V950" s="1649"/>
      <c r="W950" s="1649"/>
      <c r="X950" s="1649"/>
      <c r="Y950" s="1649"/>
      <c r="Z950" s="1649"/>
      <c r="AA950" s="1649"/>
      <c r="AB950" s="1649"/>
      <c r="AC950" s="1649"/>
      <c r="AD950" s="1649"/>
      <c r="AE950" s="1649"/>
      <c r="AF950" s="1610">
        <f t="shared" si="503"/>
        <v>0</v>
      </c>
      <c r="AG950" s="1649"/>
      <c r="AH950" s="1649"/>
      <c r="AI950" s="1649"/>
      <c r="AJ950" s="1649"/>
      <c r="AK950" s="1649"/>
      <c r="AL950" s="1649"/>
      <c r="AM950" s="1649"/>
      <c r="AN950" s="1649"/>
      <c r="AO950" s="1649"/>
      <c r="AP950" s="1649"/>
      <c r="AQ950" s="1649"/>
      <c r="AR950" s="1709"/>
      <c r="AS950" s="1779">
        <f t="shared" si="504"/>
        <v>0</v>
      </c>
      <c r="AT950" s="1711">
        <f t="shared" si="525"/>
        <v>0</v>
      </c>
      <c r="AU950" s="1611">
        <f t="shared" si="505"/>
        <v>0</v>
      </c>
      <c r="AV950" s="1611">
        <f t="shared" si="506"/>
        <v>0</v>
      </c>
      <c r="AW950" s="1611">
        <f t="shared" si="507"/>
        <v>0</v>
      </c>
      <c r="AX950" s="1611">
        <f t="shared" si="508"/>
        <v>0</v>
      </c>
      <c r="AY950" s="1611">
        <f t="shared" si="509"/>
        <v>0</v>
      </c>
      <c r="AZ950" s="1611">
        <f t="shared" si="510"/>
        <v>0</v>
      </c>
      <c r="BA950" s="1611">
        <f t="shared" si="511"/>
        <v>0</v>
      </c>
      <c r="BB950" s="1611">
        <f t="shared" si="512"/>
        <v>0</v>
      </c>
      <c r="BC950" s="1611">
        <f t="shared" si="513"/>
        <v>0</v>
      </c>
      <c r="BD950" s="1611">
        <f t="shared" si="514"/>
        <v>0</v>
      </c>
      <c r="BE950" s="1611">
        <f t="shared" si="515"/>
        <v>0</v>
      </c>
      <c r="BF950" s="1611">
        <f t="shared" si="516"/>
        <v>0</v>
      </c>
      <c r="BG950" s="1611">
        <f t="shared" si="526"/>
        <v>0</v>
      </c>
      <c r="BH950" s="1611" t="str">
        <f t="shared" si="527"/>
        <v/>
      </c>
      <c r="BI950" s="1611" t="str">
        <f t="shared" si="528"/>
        <v/>
      </c>
      <c r="BJ950" s="1611" t="str">
        <f t="shared" si="517"/>
        <v/>
      </c>
      <c r="BK950" s="1611" t="str">
        <f t="shared" si="518"/>
        <v/>
      </c>
      <c r="BL950" s="1611" t="str">
        <f t="shared" ca="1" si="519"/>
        <v/>
      </c>
      <c r="BM950" s="1611" t="str">
        <f t="shared" si="529"/>
        <v/>
      </c>
      <c r="BN950" s="1611" t="str">
        <f t="shared" si="520"/>
        <v/>
      </c>
      <c r="BO950" s="1611" t="str">
        <f t="shared" si="521"/>
        <v/>
      </c>
      <c r="BP950" s="1611" t="str">
        <f t="shared" si="530"/>
        <v/>
      </c>
      <c r="BQ950" s="1611" t="str">
        <f t="shared" si="531"/>
        <v/>
      </c>
      <c r="BR950" s="1611" t="str">
        <f t="shared" si="532"/>
        <v/>
      </c>
      <c r="BS950" s="1611" t="str">
        <f t="shared" si="533"/>
        <v/>
      </c>
      <c r="BT950" s="1611" t="str">
        <f t="shared" si="534"/>
        <v/>
      </c>
      <c r="BU950" s="1731">
        <f t="shared" ca="1" si="535"/>
        <v>0</v>
      </c>
      <c r="BV950" s="1594"/>
      <c r="BW950" s="1594"/>
      <c r="BX950" s="1594"/>
      <c r="BY950" s="1594"/>
      <c r="BZ950" s="1594"/>
      <c r="CA950" s="1594"/>
      <c r="CB950" s="1594"/>
      <c r="CC950" s="1594"/>
      <c r="CD950" s="1594"/>
      <c r="CE950" s="1594"/>
      <c r="CF950" s="1594"/>
      <c r="CG950" s="1594"/>
      <c r="CH950" s="1594"/>
      <c r="CI950" s="1594"/>
      <c r="CJ950" s="1594"/>
      <c r="CK950" s="1594"/>
      <c r="CL950" s="1594"/>
      <c r="CM950" s="1594"/>
      <c r="CN950" s="1594"/>
      <c r="CO950" s="1594"/>
      <c r="CP950" s="1594"/>
      <c r="CQ950" s="1594"/>
      <c r="CR950" s="1594"/>
      <c r="CS950" s="1594"/>
      <c r="CT950" s="1594"/>
      <c r="CU950" s="1594"/>
      <c r="CV950" s="1594"/>
      <c r="CW950" s="1594"/>
      <c r="CX950" s="1594"/>
      <c r="CY950" s="1594"/>
      <c r="CZ950" s="1594"/>
      <c r="DA950" s="1594"/>
      <c r="DB950" s="1594"/>
      <c r="DC950" s="1594"/>
      <c r="DD950" s="1594"/>
      <c r="DE950" s="1594"/>
      <c r="DF950" s="1594"/>
      <c r="DG950" s="1594"/>
      <c r="DH950" s="1594"/>
      <c r="DI950" s="1594"/>
      <c r="DJ950" s="1594"/>
      <c r="DK950" s="1594"/>
      <c r="DL950" s="1594"/>
      <c r="DM950" s="1594"/>
      <c r="DN950" s="1594"/>
      <c r="DO950" s="1594"/>
      <c r="DP950" s="1594"/>
      <c r="DQ950" s="1594"/>
      <c r="DR950" s="1594"/>
      <c r="DS950" s="1594"/>
      <c r="DT950" s="1594"/>
      <c r="DU950" s="1594"/>
      <c r="DV950" s="1594"/>
      <c r="DW950" s="1594"/>
      <c r="DX950" s="1594"/>
      <c r="DY950" s="1594"/>
      <c r="DZ950" s="1594"/>
      <c r="EA950" s="1594"/>
      <c r="EB950" s="1594"/>
      <c r="EC950" s="1594"/>
      <c r="ED950" s="1594"/>
      <c r="EE950" s="1594"/>
      <c r="EF950" s="1594"/>
      <c r="EG950" s="1594"/>
      <c r="EH950" s="1594"/>
      <c r="EI950" s="1594"/>
      <c r="EJ950" s="1594"/>
      <c r="EK950" s="1594"/>
      <c r="EL950" s="1594"/>
      <c r="EM950" s="1594"/>
      <c r="EN950" s="1594"/>
      <c r="EO950" s="1594"/>
      <c r="EP950" s="1594"/>
      <c r="EQ950" s="1594"/>
      <c r="ER950" s="1594"/>
      <c r="ES950" s="1594"/>
    </row>
    <row r="951" spans="1:149" s="1595" customFormat="1" ht="12.5">
      <c r="A951" s="1644" t="str">
        <f t="shared" si="522"/>
        <v>Organisation</v>
      </c>
      <c r="B951" s="1758"/>
      <c r="C951" s="1671"/>
      <c r="D951" s="1655"/>
      <c r="E951" s="1770"/>
      <c r="F951" s="1592"/>
      <c r="G951" s="1714">
        <f t="shared" si="523"/>
        <v>0</v>
      </c>
      <c r="H951" s="1645"/>
      <c r="I951" s="1714">
        <f t="shared" si="524"/>
        <v>0</v>
      </c>
      <c r="J951" s="1658"/>
      <c r="K951" s="1658"/>
      <c r="L951" s="1592"/>
      <c r="M951" s="1597"/>
      <c r="N951" s="1597"/>
      <c r="O951" s="1646"/>
      <c r="P951" s="1647"/>
      <c r="Q951" s="1647"/>
      <c r="R951" s="1648"/>
      <c r="S951" s="1603"/>
      <c r="T951" s="1649"/>
      <c r="U951" s="1649"/>
      <c r="V951" s="1649"/>
      <c r="W951" s="1649"/>
      <c r="X951" s="1649"/>
      <c r="Y951" s="1649"/>
      <c r="Z951" s="1649"/>
      <c r="AA951" s="1649"/>
      <c r="AB951" s="1649"/>
      <c r="AC951" s="1649"/>
      <c r="AD951" s="1649"/>
      <c r="AE951" s="1649"/>
      <c r="AF951" s="1610">
        <f t="shared" si="503"/>
        <v>0</v>
      </c>
      <c r="AG951" s="1649"/>
      <c r="AH951" s="1649"/>
      <c r="AI951" s="1649"/>
      <c r="AJ951" s="1649"/>
      <c r="AK951" s="1649"/>
      <c r="AL951" s="1649"/>
      <c r="AM951" s="1649"/>
      <c r="AN951" s="1649"/>
      <c r="AO951" s="1649"/>
      <c r="AP951" s="1649"/>
      <c r="AQ951" s="1649"/>
      <c r="AR951" s="1709"/>
      <c r="AS951" s="1779">
        <f t="shared" si="504"/>
        <v>0</v>
      </c>
      <c r="AT951" s="1711">
        <f t="shared" si="525"/>
        <v>0</v>
      </c>
      <c r="AU951" s="1611">
        <f t="shared" si="505"/>
        <v>0</v>
      </c>
      <c r="AV951" s="1611">
        <f t="shared" si="506"/>
        <v>0</v>
      </c>
      <c r="AW951" s="1611">
        <f t="shared" si="507"/>
        <v>0</v>
      </c>
      <c r="AX951" s="1611">
        <f t="shared" si="508"/>
        <v>0</v>
      </c>
      <c r="AY951" s="1611">
        <f t="shared" si="509"/>
        <v>0</v>
      </c>
      <c r="AZ951" s="1611">
        <f t="shared" si="510"/>
        <v>0</v>
      </c>
      <c r="BA951" s="1611">
        <f t="shared" si="511"/>
        <v>0</v>
      </c>
      <c r="BB951" s="1611">
        <f t="shared" si="512"/>
        <v>0</v>
      </c>
      <c r="BC951" s="1611">
        <f t="shared" si="513"/>
        <v>0</v>
      </c>
      <c r="BD951" s="1611">
        <f t="shared" si="514"/>
        <v>0</v>
      </c>
      <c r="BE951" s="1611">
        <f t="shared" si="515"/>
        <v>0</v>
      </c>
      <c r="BF951" s="1611">
        <f t="shared" si="516"/>
        <v>0</v>
      </c>
      <c r="BG951" s="1611">
        <f t="shared" si="526"/>
        <v>0</v>
      </c>
      <c r="BH951" s="1611" t="str">
        <f t="shared" si="527"/>
        <v/>
      </c>
      <c r="BI951" s="1611" t="str">
        <f t="shared" si="528"/>
        <v/>
      </c>
      <c r="BJ951" s="1611" t="str">
        <f t="shared" si="517"/>
        <v/>
      </c>
      <c r="BK951" s="1611" t="str">
        <f t="shared" si="518"/>
        <v/>
      </c>
      <c r="BL951" s="1611" t="str">
        <f t="shared" ca="1" si="519"/>
        <v/>
      </c>
      <c r="BM951" s="1611" t="str">
        <f t="shared" si="529"/>
        <v/>
      </c>
      <c r="BN951" s="1611" t="str">
        <f t="shared" si="520"/>
        <v/>
      </c>
      <c r="BO951" s="1611" t="str">
        <f t="shared" si="521"/>
        <v/>
      </c>
      <c r="BP951" s="1611" t="str">
        <f t="shared" si="530"/>
        <v/>
      </c>
      <c r="BQ951" s="1611" t="str">
        <f t="shared" si="531"/>
        <v/>
      </c>
      <c r="BR951" s="1611" t="str">
        <f t="shared" si="532"/>
        <v/>
      </c>
      <c r="BS951" s="1611" t="str">
        <f t="shared" si="533"/>
        <v/>
      </c>
      <c r="BT951" s="1611" t="str">
        <f t="shared" si="534"/>
        <v/>
      </c>
      <c r="BU951" s="1731">
        <f t="shared" ca="1" si="535"/>
        <v>0</v>
      </c>
      <c r="BV951" s="1594"/>
      <c r="BW951" s="1594"/>
      <c r="BX951" s="1594"/>
      <c r="BY951" s="1594"/>
      <c r="BZ951" s="1594"/>
      <c r="CA951" s="1594"/>
      <c r="CB951" s="1594"/>
      <c r="CC951" s="1594"/>
      <c r="CD951" s="1594"/>
      <c r="CE951" s="1594"/>
      <c r="CF951" s="1594"/>
      <c r="CG951" s="1594"/>
      <c r="CH951" s="1594"/>
      <c r="CI951" s="1594"/>
      <c r="CJ951" s="1594"/>
      <c r="CK951" s="1594"/>
      <c r="CL951" s="1594"/>
      <c r="CM951" s="1594"/>
      <c r="CN951" s="1594"/>
      <c r="CO951" s="1594"/>
      <c r="CP951" s="1594"/>
      <c r="CQ951" s="1594"/>
      <c r="CR951" s="1594"/>
      <c r="CS951" s="1594"/>
      <c r="CT951" s="1594"/>
      <c r="CU951" s="1594"/>
      <c r="CV951" s="1594"/>
      <c r="CW951" s="1594"/>
      <c r="CX951" s="1594"/>
      <c r="CY951" s="1594"/>
      <c r="CZ951" s="1594"/>
      <c r="DA951" s="1594"/>
      <c r="DB951" s="1594"/>
      <c r="DC951" s="1594"/>
      <c r="DD951" s="1594"/>
      <c r="DE951" s="1594"/>
      <c r="DF951" s="1594"/>
      <c r="DG951" s="1594"/>
      <c r="DH951" s="1594"/>
      <c r="DI951" s="1594"/>
      <c r="DJ951" s="1594"/>
      <c r="DK951" s="1594"/>
      <c r="DL951" s="1594"/>
      <c r="DM951" s="1594"/>
      <c r="DN951" s="1594"/>
      <c r="DO951" s="1594"/>
      <c r="DP951" s="1594"/>
      <c r="DQ951" s="1594"/>
      <c r="DR951" s="1594"/>
      <c r="DS951" s="1594"/>
      <c r="DT951" s="1594"/>
      <c r="DU951" s="1594"/>
      <c r="DV951" s="1594"/>
      <c r="DW951" s="1594"/>
      <c r="DX951" s="1594"/>
      <c r="DY951" s="1594"/>
      <c r="DZ951" s="1594"/>
      <c r="EA951" s="1594"/>
      <c r="EB951" s="1594"/>
      <c r="EC951" s="1594"/>
      <c r="ED951" s="1594"/>
      <c r="EE951" s="1594"/>
      <c r="EF951" s="1594"/>
      <c r="EG951" s="1594"/>
      <c r="EH951" s="1594"/>
      <c r="EI951" s="1594"/>
      <c r="EJ951" s="1594"/>
      <c r="EK951" s="1594"/>
      <c r="EL951" s="1594"/>
      <c r="EM951" s="1594"/>
      <c r="EN951" s="1594"/>
      <c r="EO951" s="1594"/>
      <c r="EP951" s="1594"/>
      <c r="EQ951" s="1594"/>
      <c r="ER951" s="1594"/>
      <c r="ES951" s="1594"/>
    </row>
    <row r="952" spans="1:149" s="1595" customFormat="1" ht="12.5">
      <c r="A952" s="1644" t="str">
        <f t="shared" si="522"/>
        <v>Organisation</v>
      </c>
      <c r="B952" s="1758"/>
      <c r="C952" s="1671"/>
      <c r="D952" s="1655"/>
      <c r="E952" s="1770"/>
      <c r="F952" s="1592"/>
      <c r="G952" s="1714">
        <f t="shared" si="523"/>
        <v>0</v>
      </c>
      <c r="H952" s="1645"/>
      <c r="I952" s="1714">
        <f t="shared" si="524"/>
        <v>0</v>
      </c>
      <c r="J952" s="1658"/>
      <c r="K952" s="1658"/>
      <c r="L952" s="1592"/>
      <c r="M952" s="1597"/>
      <c r="N952" s="1593"/>
      <c r="O952" s="1646"/>
      <c r="P952" s="1647"/>
      <c r="Q952" s="1647"/>
      <c r="R952" s="1648"/>
      <c r="S952" s="1603"/>
      <c r="T952" s="1649"/>
      <c r="U952" s="1649"/>
      <c r="V952" s="1649"/>
      <c r="W952" s="1649"/>
      <c r="X952" s="1649"/>
      <c r="Y952" s="1649"/>
      <c r="Z952" s="1649"/>
      <c r="AA952" s="1649"/>
      <c r="AB952" s="1649"/>
      <c r="AC952" s="1649"/>
      <c r="AD952" s="1649"/>
      <c r="AE952" s="1649"/>
      <c r="AF952" s="1610">
        <f t="shared" si="503"/>
        <v>0</v>
      </c>
      <c r="AG952" s="1649"/>
      <c r="AH952" s="1649"/>
      <c r="AI952" s="1649"/>
      <c r="AJ952" s="1649"/>
      <c r="AK952" s="1649"/>
      <c r="AL952" s="1649"/>
      <c r="AM952" s="1649"/>
      <c r="AN952" s="1649"/>
      <c r="AO952" s="1649"/>
      <c r="AP952" s="1649"/>
      <c r="AQ952" s="1649"/>
      <c r="AR952" s="1709"/>
      <c r="AS952" s="1779">
        <f t="shared" si="504"/>
        <v>0</v>
      </c>
      <c r="AT952" s="1711">
        <f t="shared" si="525"/>
        <v>0</v>
      </c>
      <c r="AU952" s="1611">
        <f t="shared" si="505"/>
        <v>0</v>
      </c>
      <c r="AV952" s="1611">
        <f t="shared" si="506"/>
        <v>0</v>
      </c>
      <c r="AW952" s="1611">
        <f t="shared" si="507"/>
        <v>0</v>
      </c>
      <c r="AX952" s="1611">
        <f t="shared" si="508"/>
        <v>0</v>
      </c>
      <c r="AY952" s="1611">
        <f t="shared" si="509"/>
        <v>0</v>
      </c>
      <c r="AZ952" s="1611">
        <f t="shared" si="510"/>
        <v>0</v>
      </c>
      <c r="BA952" s="1611">
        <f t="shared" si="511"/>
        <v>0</v>
      </c>
      <c r="BB952" s="1611">
        <f t="shared" si="512"/>
        <v>0</v>
      </c>
      <c r="BC952" s="1611">
        <f t="shared" si="513"/>
        <v>0</v>
      </c>
      <c r="BD952" s="1611">
        <f t="shared" si="514"/>
        <v>0</v>
      </c>
      <c r="BE952" s="1611">
        <f t="shared" si="515"/>
        <v>0</v>
      </c>
      <c r="BF952" s="1611">
        <f t="shared" si="516"/>
        <v>0</v>
      </c>
      <c r="BG952" s="1611">
        <f t="shared" si="526"/>
        <v>0</v>
      </c>
      <c r="BH952" s="1611" t="str">
        <f t="shared" si="527"/>
        <v/>
      </c>
      <c r="BI952" s="1611" t="str">
        <f t="shared" si="528"/>
        <v/>
      </c>
      <c r="BJ952" s="1611" t="str">
        <f t="shared" si="517"/>
        <v/>
      </c>
      <c r="BK952" s="1611" t="str">
        <f t="shared" si="518"/>
        <v/>
      </c>
      <c r="BL952" s="1611" t="str">
        <f t="shared" ca="1" si="519"/>
        <v/>
      </c>
      <c r="BM952" s="1611" t="str">
        <f t="shared" si="529"/>
        <v/>
      </c>
      <c r="BN952" s="1611" t="str">
        <f t="shared" si="520"/>
        <v/>
      </c>
      <c r="BO952" s="1611" t="str">
        <f t="shared" si="521"/>
        <v/>
      </c>
      <c r="BP952" s="1611" t="str">
        <f t="shared" si="530"/>
        <v/>
      </c>
      <c r="BQ952" s="1611" t="str">
        <f t="shared" si="531"/>
        <v/>
      </c>
      <c r="BR952" s="1611" t="str">
        <f t="shared" si="532"/>
        <v/>
      </c>
      <c r="BS952" s="1611" t="str">
        <f t="shared" si="533"/>
        <v/>
      </c>
      <c r="BT952" s="1611" t="str">
        <f t="shared" si="534"/>
        <v/>
      </c>
      <c r="BU952" s="1731">
        <f t="shared" ca="1" si="535"/>
        <v>0</v>
      </c>
      <c r="BV952" s="1594"/>
      <c r="BW952" s="1594"/>
      <c r="BX952" s="1594"/>
      <c r="BY952" s="1594"/>
      <c r="BZ952" s="1594"/>
      <c r="CA952" s="1594"/>
      <c r="CB952" s="1594"/>
      <c r="CC952" s="1594"/>
      <c r="CD952" s="1594"/>
      <c r="CE952" s="1594"/>
      <c r="CF952" s="1594"/>
      <c r="CG952" s="1594"/>
      <c r="CH952" s="1594"/>
      <c r="CI952" s="1594"/>
      <c r="CJ952" s="1594"/>
      <c r="CK952" s="1594"/>
      <c r="CL952" s="1594"/>
      <c r="CM952" s="1594"/>
      <c r="CN952" s="1594"/>
      <c r="CO952" s="1594"/>
      <c r="CP952" s="1594"/>
      <c r="CQ952" s="1594"/>
      <c r="CR952" s="1594"/>
      <c r="CS952" s="1594"/>
      <c r="CT952" s="1594"/>
      <c r="CU952" s="1594"/>
      <c r="CV952" s="1594"/>
      <c r="CW952" s="1594"/>
      <c r="CX952" s="1594"/>
      <c r="CY952" s="1594"/>
      <c r="CZ952" s="1594"/>
      <c r="DA952" s="1594"/>
      <c r="DB952" s="1594"/>
      <c r="DC952" s="1594"/>
      <c r="DD952" s="1594"/>
      <c r="DE952" s="1594"/>
      <c r="DF952" s="1594"/>
      <c r="DG952" s="1594"/>
      <c r="DH952" s="1594"/>
      <c r="DI952" s="1594"/>
      <c r="DJ952" s="1594"/>
      <c r="DK952" s="1594"/>
      <c r="DL952" s="1594"/>
      <c r="DM952" s="1594"/>
      <c r="DN952" s="1594"/>
      <c r="DO952" s="1594"/>
      <c r="DP952" s="1594"/>
      <c r="DQ952" s="1594"/>
      <c r="DR952" s="1594"/>
      <c r="DS952" s="1594"/>
      <c r="DT952" s="1594"/>
      <c r="DU952" s="1594"/>
      <c r="DV952" s="1594"/>
      <c r="DW952" s="1594"/>
      <c r="DX952" s="1594"/>
      <c r="DY952" s="1594"/>
      <c r="DZ952" s="1594"/>
      <c r="EA952" s="1594"/>
      <c r="EB952" s="1594"/>
      <c r="EC952" s="1594"/>
      <c r="ED952" s="1594"/>
      <c r="EE952" s="1594"/>
      <c r="EF952" s="1594"/>
      <c r="EG952" s="1594"/>
      <c r="EH952" s="1594"/>
      <c r="EI952" s="1594"/>
      <c r="EJ952" s="1594"/>
      <c r="EK952" s="1594"/>
      <c r="EL952" s="1594"/>
      <c r="EM952" s="1594"/>
      <c r="EN952" s="1594"/>
      <c r="EO952" s="1594"/>
      <c r="EP952" s="1594"/>
      <c r="EQ952" s="1594"/>
      <c r="ER952" s="1594"/>
      <c r="ES952" s="1594"/>
    </row>
    <row r="953" spans="1:149" s="1595" customFormat="1" ht="12.5">
      <c r="A953" s="1644" t="str">
        <f t="shared" si="522"/>
        <v>Organisation</v>
      </c>
      <c r="B953" s="1758"/>
      <c r="C953" s="1671"/>
      <c r="D953" s="1655"/>
      <c r="E953" s="1770"/>
      <c r="F953" s="1592"/>
      <c r="G953" s="1714">
        <f t="shared" si="523"/>
        <v>0</v>
      </c>
      <c r="H953" s="1645"/>
      <c r="I953" s="1714">
        <f t="shared" si="524"/>
        <v>0</v>
      </c>
      <c r="J953" s="1656"/>
      <c r="K953" s="1656"/>
      <c r="L953" s="1592"/>
      <c r="M953" s="1597"/>
      <c r="N953" s="1597"/>
      <c r="O953" s="1646"/>
      <c r="P953" s="1647"/>
      <c r="Q953" s="1647"/>
      <c r="R953" s="1648"/>
      <c r="S953" s="1603"/>
      <c r="T953" s="1649"/>
      <c r="U953" s="1649"/>
      <c r="V953" s="1649"/>
      <c r="W953" s="1649"/>
      <c r="X953" s="1649"/>
      <c r="Y953" s="1649"/>
      <c r="Z953" s="1649"/>
      <c r="AA953" s="1649"/>
      <c r="AB953" s="1649"/>
      <c r="AC953" s="1649"/>
      <c r="AD953" s="1649"/>
      <c r="AE953" s="1649"/>
      <c r="AF953" s="1610">
        <f t="shared" si="503"/>
        <v>0</v>
      </c>
      <c r="AG953" s="1649"/>
      <c r="AH953" s="1649"/>
      <c r="AI953" s="1649"/>
      <c r="AJ953" s="1649"/>
      <c r="AK953" s="1649"/>
      <c r="AL953" s="1649"/>
      <c r="AM953" s="1649"/>
      <c r="AN953" s="1649"/>
      <c r="AO953" s="1649"/>
      <c r="AP953" s="1649"/>
      <c r="AQ953" s="1649"/>
      <c r="AR953" s="1709"/>
      <c r="AS953" s="1779">
        <f t="shared" si="504"/>
        <v>0</v>
      </c>
      <c r="AT953" s="1711">
        <f t="shared" si="525"/>
        <v>0</v>
      </c>
      <c r="AU953" s="1611">
        <f t="shared" si="505"/>
        <v>0</v>
      </c>
      <c r="AV953" s="1611">
        <f t="shared" si="506"/>
        <v>0</v>
      </c>
      <c r="AW953" s="1611">
        <f t="shared" si="507"/>
        <v>0</v>
      </c>
      <c r="AX953" s="1611">
        <f t="shared" si="508"/>
        <v>0</v>
      </c>
      <c r="AY953" s="1611">
        <f t="shared" si="509"/>
        <v>0</v>
      </c>
      <c r="AZ953" s="1611">
        <f t="shared" si="510"/>
        <v>0</v>
      </c>
      <c r="BA953" s="1611">
        <f t="shared" si="511"/>
        <v>0</v>
      </c>
      <c r="BB953" s="1611">
        <f t="shared" si="512"/>
        <v>0</v>
      </c>
      <c r="BC953" s="1611">
        <f t="shared" si="513"/>
        <v>0</v>
      </c>
      <c r="BD953" s="1611">
        <f t="shared" si="514"/>
        <v>0</v>
      </c>
      <c r="BE953" s="1611">
        <f t="shared" si="515"/>
        <v>0</v>
      </c>
      <c r="BF953" s="1611">
        <f t="shared" si="516"/>
        <v>0</v>
      </c>
      <c r="BG953" s="1611">
        <f t="shared" si="526"/>
        <v>0</v>
      </c>
      <c r="BH953" s="1611" t="str">
        <f t="shared" si="527"/>
        <v/>
      </c>
      <c r="BI953" s="1611" t="str">
        <f t="shared" si="528"/>
        <v/>
      </c>
      <c r="BJ953" s="1611" t="str">
        <f t="shared" si="517"/>
        <v/>
      </c>
      <c r="BK953" s="1611" t="str">
        <f t="shared" si="518"/>
        <v/>
      </c>
      <c r="BL953" s="1611" t="str">
        <f t="shared" ca="1" si="519"/>
        <v/>
      </c>
      <c r="BM953" s="1611" t="str">
        <f t="shared" si="529"/>
        <v/>
      </c>
      <c r="BN953" s="1611" t="str">
        <f t="shared" si="520"/>
        <v/>
      </c>
      <c r="BO953" s="1611" t="str">
        <f t="shared" si="521"/>
        <v/>
      </c>
      <c r="BP953" s="1611" t="str">
        <f t="shared" si="530"/>
        <v/>
      </c>
      <c r="BQ953" s="1611" t="str">
        <f t="shared" si="531"/>
        <v/>
      </c>
      <c r="BR953" s="1611" t="str">
        <f t="shared" si="532"/>
        <v/>
      </c>
      <c r="BS953" s="1611" t="str">
        <f t="shared" si="533"/>
        <v/>
      </c>
      <c r="BT953" s="1611" t="str">
        <f t="shared" si="534"/>
        <v/>
      </c>
      <c r="BU953" s="1731">
        <f t="shared" ca="1" si="535"/>
        <v>0</v>
      </c>
      <c r="BV953" s="1594"/>
      <c r="BW953" s="1594"/>
      <c r="BX953" s="1594"/>
      <c r="BY953" s="1594"/>
      <c r="BZ953" s="1594"/>
      <c r="CA953" s="1594"/>
      <c r="CB953" s="1594"/>
      <c r="CC953" s="1594"/>
      <c r="CD953" s="1594"/>
      <c r="CE953" s="1594"/>
      <c r="CF953" s="1594"/>
      <c r="CG953" s="1594"/>
      <c r="CH953" s="1594"/>
      <c r="CI953" s="1594"/>
      <c r="CJ953" s="1594"/>
      <c r="CK953" s="1594"/>
      <c r="CL953" s="1594"/>
      <c r="CM953" s="1594"/>
      <c r="CN953" s="1594"/>
      <c r="CO953" s="1594"/>
      <c r="CP953" s="1594"/>
      <c r="CQ953" s="1594"/>
      <c r="CR953" s="1594"/>
      <c r="CS953" s="1594"/>
      <c r="CT953" s="1594"/>
      <c r="CU953" s="1594"/>
      <c r="CV953" s="1594"/>
      <c r="CW953" s="1594"/>
      <c r="CX953" s="1594"/>
      <c r="CY953" s="1594"/>
      <c r="CZ953" s="1594"/>
      <c r="DA953" s="1594"/>
      <c r="DB953" s="1594"/>
      <c r="DC953" s="1594"/>
      <c r="DD953" s="1594"/>
      <c r="DE953" s="1594"/>
      <c r="DF953" s="1594"/>
      <c r="DG953" s="1594"/>
      <c r="DH953" s="1594"/>
      <c r="DI953" s="1594"/>
      <c r="DJ953" s="1594"/>
      <c r="DK953" s="1594"/>
      <c r="DL953" s="1594"/>
      <c r="DM953" s="1594"/>
      <c r="DN953" s="1594"/>
      <c r="DO953" s="1594"/>
      <c r="DP953" s="1594"/>
      <c r="DQ953" s="1594"/>
      <c r="DR953" s="1594"/>
      <c r="DS953" s="1594"/>
      <c r="DT953" s="1594"/>
      <c r="DU953" s="1594"/>
      <c r="DV953" s="1594"/>
      <c r="DW953" s="1594"/>
      <c r="DX953" s="1594"/>
      <c r="DY953" s="1594"/>
      <c r="DZ953" s="1594"/>
      <c r="EA953" s="1594"/>
      <c r="EB953" s="1594"/>
      <c r="EC953" s="1594"/>
      <c r="ED953" s="1594"/>
      <c r="EE953" s="1594"/>
      <c r="EF953" s="1594"/>
      <c r="EG953" s="1594"/>
      <c r="EH953" s="1594"/>
      <c r="EI953" s="1594"/>
      <c r="EJ953" s="1594"/>
      <c r="EK953" s="1594"/>
      <c r="EL953" s="1594"/>
      <c r="EM953" s="1594"/>
      <c r="EN953" s="1594"/>
      <c r="EO953" s="1594"/>
      <c r="EP953" s="1594"/>
      <c r="EQ953" s="1594"/>
      <c r="ER953" s="1594"/>
      <c r="ES953" s="1594"/>
    </row>
    <row r="954" spans="1:149" s="1595" customFormat="1" ht="12.5">
      <c r="A954" s="1644" t="str">
        <f t="shared" si="522"/>
        <v>Organisation</v>
      </c>
      <c r="B954" s="1758"/>
      <c r="C954" s="1671"/>
      <c r="D954" s="1655"/>
      <c r="E954" s="1770"/>
      <c r="F954" s="1592"/>
      <c r="G954" s="1714">
        <f t="shared" si="523"/>
        <v>0</v>
      </c>
      <c r="H954" s="1645"/>
      <c r="I954" s="1714">
        <f t="shared" si="524"/>
        <v>0</v>
      </c>
      <c r="J954" s="1646"/>
      <c r="K954" s="1646"/>
      <c r="L954" s="1592"/>
      <c r="M954" s="1597"/>
      <c r="N954" s="1597"/>
      <c r="O954" s="1646"/>
      <c r="P954" s="1647"/>
      <c r="Q954" s="1647"/>
      <c r="R954" s="1648"/>
      <c r="S954" s="1603"/>
      <c r="T954" s="1649"/>
      <c r="U954" s="1649"/>
      <c r="V954" s="1649"/>
      <c r="W954" s="1649"/>
      <c r="X954" s="1649"/>
      <c r="Y954" s="1649"/>
      <c r="Z954" s="1649"/>
      <c r="AA954" s="1649"/>
      <c r="AB954" s="1649"/>
      <c r="AC954" s="1649"/>
      <c r="AD954" s="1649"/>
      <c r="AE954" s="1649"/>
      <c r="AF954" s="1610">
        <f t="shared" si="503"/>
        <v>0</v>
      </c>
      <c r="AG954" s="1649"/>
      <c r="AH954" s="1649"/>
      <c r="AI954" s="1649"/>
      <c r="AJ954" s="1649"/>
      <c r="AK954" s="1649"/>
      <c r="AL954" s="1649"/>
      <c r="AM954" s="1649"/>
      <c r="AN954" s="1649"/>
      <c r="AO954" s="1649"/>
      <c r="AP954" s="1649"/>
      <c r="AQ954" s="1649"/>
      <c r="AR954" s="1709"/>
      <c r="AS954" s="1779">
        <f t="shared" si="504"/>
        <v>0</v>
      </c>
      <c r="AT954" s="1711">
        <f t="shared" si="525"/>
        <v>0</v>
      </c>
      <c r="AU954" s="1611">
        <f t="shared" si="505"/>
        <v>0</v>
      </c>
      <c r="AV954" s="1611">
        <f t="shared" si="506"/>
        <v>0</v>
      </c>
      <c r="AW954" s="1611">
        <f t="shared" si="507"/>
        <v>0</v>
      </c>
      <c r="AX954" s="1611">
        <f t="shared" si="508"/>
        <v>0</v>
      </c>
      <c r="AY954" s="1611">
        <f t="shared" si="509"/>
        <v>0</v>
      </c>
      <c r="AZ954" s="1611">
        <f t="shared" si="510"/>
        <v>0</v>
      </c>
      <c r="BA954" s="1611">
        <f t="shared" si="511"/>
        <v>0</v>
      </c>
      <c r="BB954" s="1611">
        <f t="shared" si="512"/>
        <v>0</v>
      </c>
      <c r="BC954" s="1611">
        <f t="shared" si="513"/>
        <v>0</v>
      </c>
      <c r="BD954" s="1611">
        <f t="shared" si="514"/>
        <v>0</v>
      </c>
      <c r="BE954" s="1611">
        <f t="shared" si="515"/>
        <v>0</v>
      </c>
      <c r="BF954" s="1611">
        <f t="shared" si="516"/>
        <v>0</v>
      </c>
      <c r="BG954" s="1611">
        <f t="shared" si="526"/>
        <v>0</v>
      </c>
      <c r="BH954" s="1611" t="str">
        <f t="shared" si="527"/>
        <v/>
      </c>
      <c r="BI954" s="1611" t="str">
        <f t="shared" si="528"/>
        <v/>
      </c>
      <c r="BJ954" s="1611" t="str">
        <f t="shared" si="517"/>
        <v/>
      </c>
      <c r="BK954" s="1611" t="str">
        <f t="shared" si="518"/>
        <v/>
      </c>
      <c r="BL954" s="1611" t="str">
        <f t="shared" ca="1" si="519"/>
        <v/>
      </c>
      <c r="BM954" s="1611" t="str">
        <f t="shared" si="529"/>
        <v/>
      </c>
      <c r="BN954" s="1611" t="str">
        <f t="shared" si="520"/>
        <v/>
      </c>
      <c r="BO954" s="1611" t="str">
        <f t="shared" si="521"/>
        <v/>
      </c>
      <c r="BP954" s="1611" t="str">
        <f t="shared" si="530"/>
        <v/>
      </c>
      <c r="BQ954" s="1611" t="str">
        <f t="shared" si="531"/>
        <v/>
      </c>
      <c r="BR954" s="1611" t="str">
        <f t="shared" si="532"/>
        <v/>
      </c>
      <c r="BS954" s="1611" t="str">
        <f t="shared" si="533"/>
        <v/>
      </c>
      <c r="BT954" s="1611" t="str">
        <f t="shared" si="534"/>
        <v/>
      </c>
      <c r="BU954" s="1731">
        <f t="shared" ca="1" si="535"/>
        <v>0</v>
      </c>
      <c r="BV954" s="1594"/>
      <c r="BW954" s="1594"/>
      <c r="BX954" s="1594"/>
      <c r="BY954" s="1594"/>
      <c r="BZ954" s="1594"/>
      <c r="CA954" s="1594"/>
      <c r="CB954" s="1594"/>
      <c r="CC954" s="1594"/>
      <c r="CD954" s="1594"/>
      <c r="CE954" s="1594"/>
      <c r="CF954" s="1594"/>
      <c r="CG954" s="1594"/>
      <c r="CH954" s="1594"/>
      <c r="CI954" s="1594"/>
      <c r="CJ954" s="1594"/>
      <c r="CK954" s="1594"/>
      <c r="CL954" s="1594"/>
      <c r="CM954" s="1594"/>
      <c r="CN954" s="1594"/>
      <c r="CO954" s="1594"/>
      <c r="CP954" s="1594"/>
      <c r="CQ954" s="1594"/>
      <c r="CR954" s="1594"/>
      <c r="CS954" s="1594"/>
      <c r="CT954" s="1594"/>
      <c r="CU954" s="1594"/>
      <c r="CV954" s="1594"/>
      <c r="CW954" s="1594"/>
      <c r="CX954" s="1594"/>
      <c r="CY954" s="1594"/>
      <c r="CZ954" s="1594"/>
      <c r="DA954" s="1594"/>
      <c r="DB954" s="1594"/>
      <c r="DC954" s="1594"/>
      <c r="DD954" s="1594"/>
      <c r="DE954" s="1594"/>
      <c r="DF954" s="1594"/>
      <c r="DG954" s="1594"/>
      <c r="DH954" s="1594"/>
      <c r="DI954" s="1594"/>
      <c r="DJ954" s="1594"/>
      <c r="DK954" s="1594"/>
      <c r="DL954" s="1594"/>
      <c r="DM954" s="1594"/>
      <c r="DN954" s="1594"/>
      <c r="DO954" s="1594"/>
      <c r="DP954" s="1594"/>
      <c r="DQ954" s="1594"/>
      <c r="DR954" s="1594"/>
      <c r="DS954" s="1594"/>
      <c r="DT954" s="1594"/>
      <c r="DU954" s="1594"/>
      <c r="DV954" s="1594"/>
      <c r="DW954" s="1594"/>
      <c r="DX954" s="1594"/>
      <c r="DY954" s="1594"/>
      <c r="DZ954" s="1594"/>
      <c r="EA954" s="1594"/>
      <c r="EB954" s="1594"/>
      <c r="EC954" s="1594"/>
      <c r="ED954" s="1594"/>
      <c r="EE954" s="1594"/>
      <c r="EF954" s="1594"/>
      <c r="EG954" s="1594"/>
      <c r="EH954" s="1594"/>
      <c r="EI954" s="1594"/>
      <c r="EJ954" s="1594"/>
      <c r="EK954" s="1594"/>
      <c r="EL954" s="1594"/>
      <c r="EM954" s="1594"/>
      <c r="EN954" s="1594"/>
      <c r="EO954" s="1594"/>
      <c r="EP954" s="1594"/>
      <c r="EQ954" s="1594"/>
      <c r="ER954" s="1594"/>
      <c r="ES954" s="1594"/>
    </row>
    <row r="955" spans="1:149" s="1595" customFormat="1" ht="12.5">
      <c r="A955" s="1644" t="str">
        <f t="shared" si="522"/>
        <v>Organisation</v>
      </c>
      <c r="B955" s="1758"/>
      <c r="C955" s="1671"/>
      <c r="D955" s="1655"/>
      <c r="E955" s="1770"/>
      <c r="F955" s="1592"/>
      <c r="G955" s="1714">
        <f t="shared" si="523"/>
        <v>0</v>
      </c>
      <c r="H955" s="1645"/>
      <c r="I955" s="1714">
        <f t="shared" si="524"/>
        <v>0</v>
      </c>
      <c r="J955" s="1646"/>
      <c r="K955" s="1646"/>
      <c r="L955" s="1592"/>
      <c r="M955" s="1597"/>
      <c r="N955" s="1597"/>
      <c r="O955" s="1646"/>
      <c r="P955" s="1647"/>
      <c r="Q955" s="1647"/>
      <c r="R955" s="1648"/>
      <c r="S955" s="1603"/>
      <c r="T955" s="1649"/>
      <c r="U955" s="1649"/>
      <c r="V955" s="1649"/>
      <c r="W955" s="1649"/>
      <c r="X955" s="1649"/>
      <c r="Y955" s="1649"/>
      <c r="Z955" s="1649"/>
      <c r="AA955" s="1649"/>
      <c r="AB955" s="1649"/>
      <c r="AC955" s="1649"/>
      <c r="AD955" s="1649"/>
      <c r="AE955" s="1649"/>
      <c r="AF955" s="1610">
        <f t="shared" si="503"/>
        <v>0</v>
      </c>
      <c r="AG955" s="1649"/>
      <c r="AH955" s="1649"/>
      <c r="AI955" s="1649"/>
      <c r="AJ955" s="1649"/>
      <c r="AK955" s="1649"/>
      <c r="AL955" s="1649"/>
      <c r="AM955" s="1649"/>
      <c r="AN955" s="1649"/>
      <c r="AO955" s="1649"/>
      <c r="AP955" s="1649"/>
      <c r="AQ955" s="1649"/>
      <c r="AR955" s="1709"/>
      <c r="AS955" s="1779">
        <f t="shared" si="504"/>
        <v>0</v>
      </c>
      <c r="AT955" s="1711">
        <f t="shared" si="525"/>
        <v>0</v>
      </c>
      <c r="AU955" s="1611">
        <f t="shared" si="505"/>
        <v>0</v>
      </c>
      <c r="AV955" s="1611">
        <f t="shared" si="506"/>
        <v>0</v>
      </c>
      <c r="AW955" s="1611">
        <f t="shared" si="507"/>
        <v>0</v>
      </c>
      <c r="AX955" s="1611">
        <f t="shared" si="508"/>
        <v>0</v>
      </c>
      <c r="AY955" s="1611">
        <f t="shared" si="509"/>
        <v>0</v>
      </c>
      <c r="AZ955" s="1611">
        <f t="shared" si="510"/>
        <v>0</v>
      </c>
      <c r="BA955" s="1611">
        <f t="shared" si="511"/>
        <v>0</v>
      </c>
      <c r="BB955" s="1611">
        <f t="shared" si="512"/>
        <v>0</v>
      </c>
      <c r="BC955" s="1611">
        <f t="shared" si="513"/>
        <v>0</v>
      </c>
      <c r="BD955" s="1611">
        <f t="shared" si="514"/>
        <v>0</v>
      </c>
      <c r="BE955" s="1611">
        <f t="shared" si="515"/>
        <v>0</v>
      </c>
      <c r="BF955" s="1611">
        <f t="shared" si="516"/>
        <v>0</v>
      </c>
      <c r="BG955" s="1611">
        <f t="shared" si="526"/>
        <v>0</v>
      </c>
      <c r="BH955" s="1611" t="str">
        <f t="shared" si="527"/>
        <v/>
      </c>
      <c r="BI955" s="1611" t="str">
        <f t="shared" si="528"/>
        <v/>
      </c>
      <c r="BJ955" s="1611" t="str">
        <f t="shared" si="517"/>
        <v/>
      </c>
      <c r="BK955" s="1611" t="str">
        <f t="shared" si="518"/>
        <v/>
      </c>
      <c r="BL955" s="1611" t="str">
        <f t="shared" ca="1" si="519"/>
        <v/>
      </c>
      <c r="BM955" s="1611" t="str">
        <f t="shared" si="529"/>
        <v/>
      </c>
      <c r="BN955" s="1611" t="str">
        <f t="shared" si="520"/>
        <v/>
      </c>
      <c r="BO955" s="1611" t="str">
        <f t="shared" si="521"/>
        <v/>
      </c>
      <c r="BP955" s="1611" t="str">
        <f t="shared" si="530"/>
        <v/>
      </c>
      <c r="BQ955" s="1611" t="str">
        <f t="shared" si="531"/>
        <v/>
      </c>
      <c r="BR955" s="1611" t="str">
        <f t="shared" si="532"/>
        <v/>
      </c>
      <c r="BS955" s="1611" t="str">
        <f t="shared" si="533"/>
        <v/>
      </c>
      <c r="BT955" s="1611" t="str">
        <f t="shared" si="534"/>
        <v/>
      </c>
      <c r="BU955" s="1731">
        <f t="shared" ca="1" si="535"/>
        <v>0</v>
      </c>
      <c r="BV955" s="1594"/>
      <c r="BW955" s="1594"/>
      <c r="BX955" s="1594"/>
      <c r="BY955" s="1594"/>
      <c r="BZ955" s="1594"/>
      <c r="CA955" s="1594"/>
      <c r="CB955" s="1594"/>
      <c r="CC955" s="1594"/>
      <c r="CD955" s="1594"/>
      <c r="CE955" s="1594"/>
      <c r="CF955" s="1594"/>
      <c r="CG955" s="1594"/>
      <c r="CH955" s="1594"/>
      <c r="CI955" s="1594"/>
      <c r="CJ955" s="1594"/>
      <c r="CK955" s="1594"/>
      <c r="CL955" s="1594"/>
      <c r="CM955" s="1594"/>
      <c r="CN955" s="1594"/>
      <c r="CO955" s="1594"/>
      <c r="CP955" s="1594"/>
      <c r="CQ955" s="1594"/>
      <c r="CR955" s="1594"/>
      <c r="CS955" s="1594"/>
      <c r="CT955" s="1594"/>
      <c r="CU955" s="1594"/>
      <c r="CV955" s="1594"/>
      <c r="CW955" s="1594"/>
      <c r="CX955" s="1594"/>
      <c r="CY955" s="1594"/>
      <c r="CZ955" s="1594"/>
      <c r="DA955" s="1594"/>
      <c r="DB955" s="1594"/>
      <c r="DC955" s="1594"/>
      <c r="DD955" s="1594"/>
      <c r="DE955" s="1594"/>
      <c r="DF955" s="1594"/>
      <c r="DG955" s="1594"/>
      <c r="DH955" s="1594"/>
      <c r="DI955" s="1594"/>
      <c r="DJ955" s="1594"/>
      <c r="DK955" s="1594"/>
      <c r="DL955" s="1594"/>
      <c r="DM955" s="1594"/>
      <c r="DN955" s="1594"/>
      <c r="DO955" s="1594"/>
      <c r="DP955" s="1594"/>
      <c r="DQ955" s="1594"/>
      <c r="DR955" s="1594"/>
      <c r="DS955" s="1594"/>
      <c r="DT955" s="1594"/>
      <c r="DU955" s="1594"/>
      <c r="DV955" s="1594"/>
      <c r="DW955" s="1594"/>
      <c r="DX955" s="1594"/>
      <c r="DY955" s="1594"/>
      <c r="DZ955" s="1594"/>
      <c r="EA955" s="1594"/>
      <c r="EB955" s="1594"/>
      <c r="EC955" s="1594"/>
      <c r="ED955" s="1594"/>
      <c r="EE955" s="1594"/>
      <c r="EF955" s="1594"/>
      <c r="EG955" s="1594"/>
      <c r="EH955" s="1594"/>
      <c r="EI955" s="1594"/>
      <c r="EJ955" s="1594"/>
      <c r="EK955" s="1594"/>
      <c r="EL955" s="1594"/>
      <c r="EM955" s="1594"/>
      <c r="EN955" s="1594"/>
      <c r="EO955" s="1594"/>
      <c r="EP955" s="1594"/>
      <c r="EQ955" s="1594"/>
      <c r="ER955" s="1594"/>
      <c r="ES955" s="1594"/>
    </row>
    <row r="956" spans="1:149" s="1594" customFormat="1" ht="12.5">
      <c r="A956" s="1644" t="str">
        <f t="shared" si="522"/>
        <v>Organisation</v>
      </c>
      <c r="B956" s="1758"/>
      <c r="C956" s="1671"/>
      <c r="D956" s="1655"/>
      <c r="E956" s="1770"/>
      <c r="F956" s="1592"/>
      <c r="G956" s="1714">
        <f t="shared" si="523"/>
        <v>0</v>
      </c>
      <c r="H956" s="1645"/>
      <c r="I956" s="1714">
        <f t="shared" si="524"/>
        <v>0</v>
      </c>
      <c r="J956" s="1669"/>
      <c r="K956" s="1669"/>
      <c r="L956" s="1592"/>
      <c r="M956" s="1597"/>
      <c r="N956" s="1597"/>
      <c r="O956" s="1646"/>
      <c r="P956" s="1647"/>
      <c r="Q956" s="1647"/>
      <c r="R956" s="1648"/>
      <c r="S956" s="1603"/>
      <c r="T956" s="1649"/>
      <c r="U956" s="1649"/>
      <c r="V956" s="1649"/>
      <c r="W956" s="1649"/>
      <c r="X956" s="1649"/>
      <c r="Y956" s="1649"/>
      <c r="Z956" s="1649"/>
      <c r="AA956" s="1649"/>
      <c r="AB956" s="1649"/>
      <c r="AC956" s="1649"/>
      <c r="AD956" s="1649"/>
      <c r="AE956" s="1649"/>
      <c r="AF956" s="1610">
        <f t="shared" si="503"/>
        <v>0</v>
      </c>
      <c r="AG956" s="1649"/>
      <c r="AH956" s="1649"/>
      <c r="AI956" s="1649"/>
      <c r="AJ956" s="1649"/>
      <c r="AK956" s="1649"/>
      <c r="AL956" s="1649"/>
      <c r="AM956" s="1649"/>
      <c r="AN956" s="1649"/>
      <c r="AO956" s="1649"/>
      <c r="AP956" s="1649"/>
      <c r="AQ956" s="1649"/>
      <c r="AR956" s="1709"/>
      <c r="AS956" s="1779">
        <f t="shared" si="504"/>
        <v>0</v>
      </c>
      <c r="AT956" s="1711">
        <f t="shared" si="525"/>
        <v>0</v>
      </c>
      <c r="AU956" s="1611">
        <f t="shared" si="505"/>
        <v>0</v>
      </c>
      <c r="AV956" s="1611">
        <f t="shared" si="506"/>
        <v>0</v>
      </c>
      <c r="AW956" s="1611">
        <f t="shared" si="507"/>
        <v>0</v>
      </c>
      <c r="AX956" s="1611">
        <f t="shared" si="508"/>
        <v>0</v>
      </c>
      <c r="AY956" s="1611">
        <f t="shared" si="509"/>
        <v>0</v>
      </c>
      <c r="AZ956" s="1611">
        <f t="shared" si="510"/>
        <v>0</v>
      </c>
      <c r="BA956" s="1611">
        <f t="shared" si="511"/>
        <v>0</v>
      </c>
      <c r="BB956" s="1611">
        <f t="shared" si="512"/>
        <v>0</v>
      </c>
      <c r="BC956" s="1611">
        <f t="shared" si="513"/>
        <v>0</v>
      </c>
      <c r="BD956" s="1611">
        <f t="shared" si="514"/>
        <v>0</v>
      </c>
      <c r="BE956" s="1611">
        <f t="shared" si="515"/>
        <v>0</v>
      </c>
      <c r="BF956" s="1611">
        <f t="shared" si="516"/>
        <v>0</v>
      </c>
      <c r="BG956" s="1611">
        <f t="shared" si="526"/>
        <v>0</v>
      </c>
      <c r="BH956" s="1611" t="str">
        <f t="shared" si="527"/>
        <v/>
      </c>
      <c r="BI956" s="1611" t="str">
        <f t="shared" si="528"/>
        <v/>
      </c>
      <c r="BJ956" s="1611" t="str">
        <f t="shared" si="517"/>
        <v/>
      </c>
      <c r="BK956" s="1611" t="str">
        <f t="shared" si="518"/>
        <v/>
      </c>
      <c r="BL956" s="1611" t="str">
        <f t="shared" ca="1" si="519"/>
        <v/>
      </c>
      <c r="BM956" s="1611" t="str">
        <f t="shared" si="529"/>
        <v/>
      </c>
      <c r="BN956" s="1611" t="str">
        <f t="shared" si="520"/>
        <v/>
      </c>
      <c r="BO956" s="1611" t="str">
        <f t="shared" si="521"/>
        <v/>
      </c>
      <c r="BP956" s="1611" t="str">
        <f t="shared" si="530"/>
        <v/>
      </c>
      <c r="BQ956" s="1611" t="str">
        <f t="shared" si="531"/>
        <v/>
      </c>
      <c r="BR956" s="1611" t="str">
        <f t="shared" si="532"/>
        <v/>
      </c>
      <c r="BS956" s="1611" t="str">
        <f t="shared" si="533"/>
        <v/>
      </c>
      <c r="BT956" s="1611" t="str">
        <f t="shared" si="534"/>
        <v/>
      </c>
      <c r="BU956" s="1731">
        <f t="shared" ca="1" si="535"/>
        <v>0</v>
      </c>
    </row>
    <row r="957" spans="1:149" s="1595" customFormat="1" ht="12.5">
      <c r="A957" s="1644" t="str">
        <f t="shared" si="522"/>
        <v>Organisation</v>
      </c>
      <c r="B957" s="1758"/>
      <c r="C957" s="1671"/>
      <c r="D957" s="1655"/>
      <c r="E957" s="1770"/>
      <c r="F957" s="1592"/>
      <c r="G957" s="1714">
        <f t="shared" si="523"/>
        <v>0</v>
      </c>
      <c r="H957" s="1645"/>
      <c r="I957" s="1714">
        <f t="shared" si="524"/>
        <v>0</v>
      </c>
      <c r="J957" s="1674"/>
      <c r="K957" s="1674"/>
      <c r="L957" s="1592"/>
      <c r="M957" s="1597"/>
      <c r="N957" s="1597"/>
      <c r="O957" s="1646"/>
      <c r="P957" s="1647"/>
      <c r="Q957" s="1647"/>
      <c r="R957" s="1648"/>
      <c r="S957" s="1603"/>
      <c r="T957" s="1649"/>
      <c r="U957" s="1649"/>
      <c r="V957" s="1649"/>
      <c r="W957" s="1649"/>
      <c r="X957" s="1649"/>
      <c r="Y957" s="1649"/>
      <c r="Z957" s="1649"/>
      <c r="AA957" s="1649"/>
      <c r="AB957" s="1649"/>
      <c r="AC957" s="1649"/>
      <c r="AD957" s="1649"/>
      <c r="AE957" s="1649"/>
      <c r="AF957" s="1610">
        <f t="shared" si="503"/>
        <v>0</v>
      </c>
      <c r="AG957" s="1649"/>
      <c r="AH957" s="1649"/>
      <c r="AI957" s="1649"/>
      <c r="AJ957" s="1649"/>
      <c r="AK957" s="1649"/>
      <c r="AL957" s="1649"/>
      <c r="AM957" s="1649"/>
      <c r="AN957" s="1649"/>
      <c r="AO957" s="1649"/>
      <c r="AP957" s="1649"/>
      <c r="AQ957" s="1649"/>
      <c r="AR957" s="1709"/>
      <c r="AS957" s="1779">
        <f t="shared" si="504"/>
        <v>0</v>
      </c>
      <c r="AT957" s="1711">
        <f t="shared" si="525"/>
        <v>0</v>
      </c>
      <c r="AU957" s="1611">
        <f t="shared" si="505"/>
        <v>0</v>
      </c>
      <c r="AV957" s="1611">
        <f t="shared" si="506"/>
        <v>0</v>
      </c>
      <c r="AW957" s="1611">
        <f t="shared" si="507"/>
        <v>0</v>
      </c>
      <c r="AX957" s="1611">
        <f t="shared" si="508"/>
        <v>0</v>
      </c>
      <c r="AY957" s="1611">
        <f t="shared" si="509"/>
        <v>0</v>
      </c>
      <c r="AZ957" s="1611">
        <f t="shared" si="510"/>
        <v>0</v>
      </c>
      <c r="BA957" s="1611">
        <f t="shared" si="511"/>
        <v>0</v>
      </c>
      <c r="BB957" s="1611">
        <f t="shared" si="512"/>
        <v>0</v>
      </c>
      <c r="BC957" s="1611">
        <f t="shared" si="513"/>
        <v>0</v>
      </c>
      <c r="BD957" s="1611">
        <f t="shared" si="514"/>
        <v>0</v>
      </c>
      <c r="BE957" s="1611">
        <f t="shared" si="515"/>
        <v>0</v>
      </c>
      <c r="BF957" s="1611">
        <f t="shared" si="516"/>
        <v>0</v>
      </c>
      <c r="BG957" s="1611">
        <f t="shared" si="526"/>
        <v>0</v>
      </c>
      <c r="BH957" s="1611" t="str">
        <f t="shared" si="527"/>
        <v/>
      </c>
      <c r="BI957" s="1611" t="str">
        <f t="shared" si="528"/>
        <v/>
      </c>
      <c r="BJ957" s="1611" t="str">
        <f t="shared" si="517"/>
        <v/>
      </c>
      <c r="BK957" s="1611" t="str">
        <f t="shared" si="518"/>
        <v/>
      </c>
      <c r="BL957" s="1611" t="str">
        <f t="shared" ca="1" si="519"/>
        <v/>
      </c>
      <c r="BM957" s="1611" t="str">
        <f t="shared" si="529"/>
        <v/>
      </c>
      <c r="BN957" s="1611" t="str">
        <f t="shared" si="520"/>
        <v/>
      </c>
      <c r="BO957" s="1611" t="str">
        <f t="shared" si="521"/>
        <v/>
      </c>
      <c r="BP957" s="1611" t="str">
        <f t="shared" si="530"/>
        <v/>
      </c>
      <c r="BQ957" s="1611" t="str">
        <f t="shared" si="531"/>
        <v/>
      </c>
      <c r="BR957" s="1611" t="str">
        <f t="shared" si="532"/>
        <v/>
      </c>
      <c r="BS957" s="1611" t="str">
        <f t="shared" si="533"/>
        <v/>
      </c>
      <c r="BT957" s="1611" t="str">
        <f t="shared" si="534"/>
        <v/>
      </c>
      <c r="BU957" s="1731">
        <f t="shared" ca="1" si="535"/>
        <v>0</v>
      </c>
      <c r="BV957" s="1594"/>
      <c r="BW957" s="1594"/>
      <c r="BX957" s="1594"/>
      <c r="BY957" s="1594"/>
      <c r="BZ957" s="1594"/>
      <c r="CA957" s="1594"/>
      <c r="CB957" s="1594"/>
      <c r="CC957" s="1594"/>
      <c r="CD957" s="1594"/>
      <c r="CE957" s="1594"/>
      <c r="CF957" s="1594"/>
      <c r="CG957" s="1594"/>
      <c r="CH957" s="1594"/>
      <c r="CI957" s="1594"/>
      <c r="CJ957" s="1594"/>
      <c r="CK957" s="1594"/>
      <c r="CL957" s="1594"/>
      <c r="CM957" s="1594"/>
      <c r="CN957" s="1594"/>
      <c r="CO957" s="1594"/>
      <c r="CP957" s="1594"/>
      <c r="CQ957" s="1594"/>
      <c r="CR957" s="1594"/>
      <c r="CS957" s="1594"/>
      <c r="CT957" s="1594"/>
      <c r="CU957" s="1594"/>
      <c r="CV957" s="1594"/>
      <c r="CW957" s="1594"/>
      <c r="CX957" s="1594"/>
      <c r="CY957" s="1594"/>
      <c r="CZ957" s="1594"/>
      <c r="DA957" s="1594"/>
      <c r="DB957" s="1594"/>
      <c r="DC957" s="1594"/>
      <c r="DD957" s="1594"/>
      <c r="DE957" s="1594"/>
      <c r="DF957" s="1594"/>
      <c r="DG957" s="1594"/>
      <c r="DH957" s="1594"/>
      <c r="DI957" s="1594"/>
      <c r="DJ957" s="1594"/>
      <c r="DK957" s="1594"/>
      <c r="DL957" s="1594"/>
      <c r="DM957" s="1594"/>
      <c r="DN957" s="1594"/>
      <c r="DO957" s="1594"/>
      <c r="DP957" s="1594"/>
      <c r="DQ957" s="1594"/>
      <c r="DR957" s="1594"/>
      <c r="DS957" s="1594"/>
      <c r="DT957" s="1594"/>
      <c r="DU957" s="1594"/>
      <c r="DV957" s="1594"/>
      <c r="DW957" s="1594"/>
      <c r="DX957" s="1594"/>
      <c r="DY957" s="1594"/>
      <c r="DZ957" s="1594"/>
      <c r="EA957" s="1594"/>
      <c r="EB957" s="1594"/>
      <c r="EC957" s="1594"/>
      <c r="ED957" s="1594"/>
      <c r="EE957" s="1594"/>
      <c r="EF957" s="1594"/>
      <c r="EG957" s="1594"/>
      <c r="EH957" s="1594"/>
      <c r="EI957" s="1594"/>
      <c r="EJ957" s="1594"/>
      <c r="EK957" s="1594"/>
      <c r="EL957" s="1594"/>
      <c r="EM957" s="1594"/>
      <c r="EN957" s="1594"/>
      <c r="EO957" s="1594"/>
      <c r="EP957" s="1594"/>
      <c r="EQ957" s="1594"/>
      <c r="ER957" s="1594"/>
      <c r="ES957" s="1594"/>
    </row>
    <row r="958" spans="1:149" s="1595" customFormat="1" ht="12.5">
      <c r="A958" s="1644" t="str">
        <f t="shared" si="522"/>
        <v>Organisation</v>
      </c>
      <c r="B958" s="1758"/>
      <c r="C958" s="1671"/>
      <c r="D958" s="1655"/>
      <c r="E958" s="1770"/>
      <c r="F958" s="1592"/>
      <c r="G958" s="1714">
        <f t="shared" si="523"/>
        <v>0</v>
      </c>
      <c r="H958" s="1645"/>
      <c r="I958" s="1714">
        <f t="shared" si="524"/>
        <v>0</v>
      </c>
      <c r="J958" s="1656"/>
      <c r="K958" s="1656"/>
      <c r="L958" s="1592"/>
      <c r="M958" s="1597"/>
      <c r="N958" s="1597"/>
      <c r="O958" s="1646"/>
      <c r="P958" s="1647"/>
      <c r="Q958" s="1647"/>
      <c r="R958" s="1648"/>
      <c r="S958" s="1603"/>
      <c r="T958" s="1649"/>
      <c r="U958" s="1649"/>
      <c r="V958" s="1649"/>
      <c r="W958" s="1649"/>
      <c r="X958" s="1649"/>
      <c r="Y958" s="1649"/>
      <c r="Z958" s="1649"/>
      <c r="AA958" s="1649"/>
      <c r="AB958" s="1649"/>
      <c r="AC958" s="1649"/>
      <c r="AD958" s="1649"/>
      <c r="AE958" s="1649"/>
      <c r="AF958" s="1610">
        <f t="shared" si="503"/>
        <v>0</v>
      </c>
      <c r="AG958" s="1649"/>
      <c r="AH958" s="1649"/>
      <c r="AI958" s="1649"/>
      <c r="AJ958" s="1649"/>
      <c r="AK958" s="1649"/>
      <c r="AL958" s="1649"/>
      <c r="AM958" s="1649"/>
      <c r="AN958" s="1649"/>
      <c r="AO958" s="1649"/>
      <c r="AP958" s="1649"/>
      <c r="AQ958" s="1649"/>
      <c r="AR958" s="1709"/>
      <c r="AS958" s="1779">
        <f t="shared" si="504"/>
        <v>0</v>
      </c>
      <c r="AT958" s="1711">
        <f t="shared" si="525"/>
        <v>0</v>
      </c>
      <c r="AU958" s="1611">
        <f t="shared" si="505"/>
        <v>0</v>
      </c>
      <c r="AV958" s="1611">
        <f t="shared" si="506"/>
        <v>0</v>
      </c>
      <c r="AW958" s="1611">
        <f t="shared" si="507"/>
        <v>0</v>
      </c>
      <c r="AX958" s="1611">
        <f t="shared" si="508"/>
        <v>0</v>
      </c>
      <c r="AY958" s="1611">
        <f t="shared" si="509"/>
        <v>0</v>
      </c>
      <c r="AZ958" s="1611">
        <f t="shared" si="510"/>
        <v>0</v>
      </c>
      <c r="BA958" s="1611">
        <f t="shared" si="511"/>
        <v>0</v>
      </c>
      <c r="BB958" s="1611">
        <f t="shared" si="512"/>
        <v>0</v>
      </c>
      <c r="BC958" s="1611">
        <f t="shared" si="513"/>
        <v>0</v>
      </c>
      <c r="BD958" s="1611">
        <f t="shared" si="514"/>
        <v>0</v>
      </c>
      <c r="BE958" s="1611">
        <f t="shared" si="515"/>
        <v>0</v>
      </c>
      <c r="BF958" s="1611">
        <f t="shared" si="516"/>
        <v>0</v>
      </c>
      <c r="BG958" s="1611">
        <f t="shared" si="526"/>
        <v>0</v>
      </c>
      <c r="BH958" s="1611" t="str">
        <f t="shared" si="527"/>
        <v/>
      </c>
      <c r="BI958" s="1611" t="str">
        <f t="shared" si="528"/>
        <v/>
      </c>
      <c r="BJ958" s="1611" t="str">
        <f t="shared" si="517"/>
        <v/>
      </c>
      <c r="BK958" s="1611" t="str">
        <f t="shared" si="518"/>
        <v/>
      </c>
      <c r="BL958" s="1611" t="str">
        <f t="shared" ca="1" si="519"/>
        <v/>
      </c>
      <c r="BM958" s="1611" t="str">
        <f t="shared" si="529"/>
        <v/>
      </c>
      <c r="BN958" s="1611" t="str">
        <f t="shared" si="520"/>
        <v/>
      </c>
      <c r="BO958" s="1611" t="str">
        <f t="shared" si="521"/>
        <v/>
      </c>
      <c r="BP958" s="1611" t="str">
        <f t="shared" si="530"/>
        <v/>
      </c>
      <c r="BQ958" s="1611" t="str">
        <f t="shared" si="531"/>
        <v/>
      </c>
      <c r="BR958" s="1611" t="str">
        <f t="shared" si="532"/>
        <v/>
      </c>
      <c r="BS958" s="1611" t="str">
        <f t="shared" si="533"/>
        <v/>
      </c>
      <c r="BT958" s="1611" t="str">
        <f t="shared" si="534"/>
        <v/>
      </c>
      <c r="BU958" s="1731">
        <f t="shared" ca="1" si="535"/>
        <v>0</v>
      </c>
      <c r="BV958" s="1594"/>
      <c r="BW958" s="1594"/>
      <c r="BX958" s="1594"/>
      <c r="BY958" s="1594"/>
      <c r="BZ958" s="1594"/>
      <c r="CA958" s="1594"/>
      <c r="CB958" s="1594"/>
      <c r="CC958" s="1594"/>
      <c r="CD958" s="1594"/>
      <c r="CE958" s="1594"/>
      <c r="CF958" s="1594"/>
      <c r="CG958" s="1594"/>
      <c r="CH958" s="1594"/>
      <c r="CI958" s="1594"/>
      <c r="CJ958" s="1594"/>
      <c r="CK958" s="1594"/>
      <c r="CL958" s="1594"/>
      <c r="CM958" s="1594"/>
      <c r="CN958" s="1594"/>
      <c r="CO958" s="1594"/>
      <c r="CP958" s="1594"/>
      <c r="CQ958" s="1594"/>
      <c r="CR958" s="1594"/>
      <c r="CS958" s="1594"/>
      <c r="CT958" s="1594"/>
      <c r="CU958" s="1594"/>
      <c r="CV958" s="1594"/>
      <c r="CW958" s="1594"/>
      <c r="CX958" s="1594"/>
      <c r="CY958" s="1594"/>
      <c r="CZ958" s="1594"/>
      <c r="DA958" s="1594"/>
      <c r="DB958" s="1594"/>
      <c r="DC958" s="1594"/>
      <c r="DD958" s="1594"/>
      <c r="DE958" s="1594"/>
      <c r="DF958" s="1594"/>
      <c r="DG958" s="1594"/>
      <c r="DH958" s="1594"/>
      <c r="DI958" s="1594"/>
      <c r="DJ958" s="1594"/>
      <c r="DK958" s="1594"/>
      <c r="DL958" s="1594"/>
      <c r="DM958" s="1594"/>
      <c r="DN958" s="1594"/>
      <c r="DO958" s="1594"/>
      <c r="DP958" s="1594"/>
      <c r="DQ958" s="1594"/>
      <c r="DR958" s="1594"/>
      <c r="DS958" s="1594"/>
      <c r="DT958" s="1594"/>
      <c r="DU958" s="1594"/>
      <c r="DV958" s="1594"/>
      <c r="DW958" s="1594"/>
      <c r="DX958" s="1594"/>
      <c r="DY958" s="1594"/>
      <c r="DZ958" s="1594"/>
      <c r="EA958" s="1594"/>
      <c r="EB958" s="1594"/>
      <c r="EC958" s="1594"/>
      <c r="ED958" s="1594"/>
      <c r="EE958" s="1594"/>
      <c r="EF958" s="1594"/>
      <c r="EG958" s="1594"/>
      <c r="EH958" s="1594"/>
      <c r="EI958" s="1594"/>
      <c r="EJ958" s="1594"/>
      <c r="EK958" s="1594"/>
      <c r="EL958" s="1594"/>
      <c r="EM958" s="1594"/>
      <c r="EN958" s="1594"/>
      <c r="EO958" s="1594"/>
      <c r="EP958" s="1594"/>
      <c r="EQ958" s="1594"/>
      <c r="ER958" s="1594"/>
      <c r="ES958" s="1594"/>
    </row>
    <row r="959" spans="1:149" s="1595" customFormat="1" ht="12.5">
      <c r="A959" s="1644" t="str">
        <f t="shared" si="522"/>
        <v>Organisation</v>
      </c>
      <c r="B959" s="1758"/>
      <c r="C959" s="1671"/>
      <c r="D959" s="1655"/>
      <c r="E959" s="1770"/>
      <c r="F959" s="1592"/>
      <c r="G959" s="1714">
        <f t="shared" si="523"/>
        <v>0</v>
      </c>
      <c r="H959" s="1645"/>
      <c r="I959" s="1714">
        <f t="shared" si="524"/>
        <v>0</v>
      </c>
      <c r="J959" s="1658"/>
      <c r="K959" s="1658"/>
      <c r="L959" s="1592"/>
      <c r="M959" s="1597"/>
      <c r="N959" s="1597"/>
      <c r="O959" s="1646"/>
      <c r="P959" s="1647"/>
      <c r="Q959" s="1647"/>
      <c r="R959" s="1648"/>
      <c r="S959" s="1603"/>
      <c r="T959" s="1649"/>
      <c r="U959" s="1649"/>
      <c r="V959" s="1649"/>
      <c r="W959" s="1649"/>
      <c r="X959" s="1649"/>
      <c r="Y959" s="1649"/>
      <c r="Z959" s="1649"/>
      <c r="AA959" s="1649"/>
      <c r="AB959" s="1649"/>
      <c r="AC959" s="1649"/>
      <c r="AD959" s="1649"/>
      <c r="AE959" s="1649"/>
      <c r="AF959" s="1610">
        <f t="shared" si="503"/>
        <v>0</v>
      </c>
      <c r="AG959" s="1649"/>
      <c r="AH959" s="1649"/>
      <c r="AI959" s="1649"/>
      <c r="AJ959" s="1649"/>
      <c r="AK959" s="1649"/>
      <c r="AL959" s="1649"/>
      <c r="AM959" s="1649"/>
      <c r="AN959" s="1649"/>
      <c r="AO959" s="1649"/>
      <c r="AP959" s="1649"/>
      <c r="AQ959" s="1649"/>
      <c r="AR959" s="1709"/>
      <c r="AS959" s="1779">
        <f t="shared" si="504"/>
        <v>0</v>
      </c>
      <c r="AT959" s="1711">
        <f t="shared" si="525"/>
        <v>0</v>
      </c>
      <c r="AU959" s="1611">
        <f t="shared" si="505"/>
        <v>0</v>
      </c>
      <c r="AV959" s="1611">
        <f t="shared" si="506"/>
        <v>0</v>
      </c>
      <c r="AW959" s="1611">
        <f t="shared" si="507"/>
        <v>0</v>
      </c>
      <c r="AX959" s="1611">
        <f t="shared" si="508"/>
        <v>0</v>
      </c>
      <c r="AY959" s="1611">
        <f t="shared" si="509"/>
        <v>0</v>
      </c>
      <c r="AZ959" s="1611">
        <f t="shared" si="510"/>
        <v>0</v>
      </c>
      <c r="BA959" s="1611">
        <f t="shared" si="511"/>
        <v>0</v>
      </c>
      <c r="BB959" s="1611">
        <f t="shared" si="512"/>
        <v>0</v>
      </c>
      <c r="BC959" s="1611">
        <f t="shared" si="513"/>
        <v>0</v>
      </c>
      <c r="BD959" s="1611">
        <f t="shared" si="514"/>
        <v>0</v>
      </c>
      <c r="BE959" s="1611">
        <f t="shared" si="515"/>
        <v>0</v>
      </c>
      <c r="BF959" s="1611">
        <f t="shared" si="516"/>
        <v>0</v>
      </c>
      <c r="BG959" s="1611">
        <f t="shared" si="526"/>
        <v>0</v>
      </c>
      <c r="BH959" s="1611" t="str">
        <f t="shared" si="527"/>
        <v/>
      </c>
      <c r="BI959" s="1611" t="str">
        <f t="shared" si="528"/>
        <v/>
      </c>
      <c r="BJ959" s="1611" t="str">
        <f t="shared" si="517"/>
        <v/>
      </c>
      <c r="BK959" s="1611" t="str">
        <f t="shared" si="518"/>
        <v/>
      </c>
      <c r="BL959" s="1611" t="str">
        <f t="shared" ca="1" si="519"/>
        <v/>
      </c>
      <c r="BM959" s="1611" t="str">
        <f t="shared" si="529"/>
        <v/>
      </c>
      <c r="BN959" s="1611" t="str">
        <f t="shared" si="520"/>
        <v/>
      </c>
      <c r="BO959" s="1611" t="str">
        <f t="shared" si="521"/>
        <v/>
      </c>
      <c r="BP959" s="1611" t="str">
        <f t="shared" si="530"/>
        <v/>
      </c>
      <c r="BQ959" s="1611" t="str">
        <f t="shared" si="531"/>
        <v/>
      </c>
      <c r="BR959" s="1611" t="str">
        <f t="shared" si="532"/>
        <v/>
      </c>
      <c r="BS959" s="1611" t="str">
        <f t="shared" si="533"/>
        <v/>
      </c>
      <c r="BT959" s="1611" t="str">
        <f t="shared" si="534"/>
        <v/>
      </c>
      <c r="BU959" s="1731">
        <f t="shared" ca="1" si="535"/>
        <v>0</v>
      </c>
      <c r="BV959" s="1594"/>
      <c r="BW959" s="1594"/>
      <c r="BX959" s="1594"/>
      <c r="BY959" s="1594"/>
      <c r="BZ959" s="1594"/>
      <c r="CA959" s="1594"/>
      <c r="CB959" s="1594"/>
      <c r="CC959" s="1594"/>
      <c r="CD959" s="1594"/>
      <c r="CE959" s="1594"/>
      <c r="CF959" s="1594"/>
      <c r="CG959" s="1594"/>
      <c r="CH959" s="1594"/>
      <c r="CI959" s="1594"/>
      <c r="CJ959" s="1594"/>
      <c r="CK959" s="1594"/>
      <c r="CL959" s="1594"/>
      <c r="CM959" s="1594"/>
      <c r="CN959" s="1594"/>
      <c r="CO959" s="1594"/>
      <c r="CP959" s="1594"/>
      <c r="CQ959" s="1594"/>
      <c r="CR959" s="1594"/>
      <c r="CS959" s="1594"/>
      <c r="CT959" s="1594"/>
      <c r="CU959" s="1594"/>
      <c r="CV959" s="1594"/>
      <c r="CW959" s="1594"/>
      <c r="CX959" s="1594"/>
      <c r="CY959" s="1594"/>
      <c r="CZ959" s="1594"/>
      <c r="DA959" s="1594"/>
      <c r="DB959" s="1594"/>
      <c r="DC959" s="1594"/>
      <c r="DD959" s="1594"/>
      <c r="DE959" s="1594"/>
      <c r="DF959" s="1594"/>
      <c r="DG959" s="1594"/>
      <c r="DH959" s="1594"/>
      <c r="DI959" s="1594"/>
      <c r="DJ959" s="1594"/>
      <c r="DK959" s="1594"/>
      <c r="DL959" s="1594"/>
      <c r="DM959" s="1594"/>
      <c r="DN959" s="1594"/>
      <c r="DO959" s="1594"/>
      <c r="DP959" s="1594"/>
      <c r="DQ959" s="1594"/>
      <c r="DR959" s="1594"/>
      <c r="DS959" s="1594"/>
      <c r="DT959" s="1594"/>
      <c r="DU959" s="1594"/>
      <c r="DV959" s="1594"/>
      <c r="DW959" s="1594"/>
      <c r="DX959" s="1594"/>
      <c r="DY959" s="1594"/>
      <c r="DZ959" s="1594"/>
      <c r="EA959" s="1594"/>
      <c r="EB959" s="1594"/>
      <c r="EC959" s="1594"/>
      <c r="ED959" s="1594"/>
      <c r="EE959" s="1594"/>
      <c r="EF959" s="1594"/>
      <c r="EG959" s="1594"/>
      <c r="EH959" s="1594"/>
      <c r="EI959" s="1594"/>
      <c r="EJ959" s="1594"/>
      <c r="EK959" s="1594"/>
      <c r="EL959" s="1594"/>
      <c r="EM959" s="1594"/>
      <c r="EN959" s="1594"/>
      <c r="EO959" s="1594"/>
      <c r="EP959" s="1594"/>
      <c r="EQ959" s="1594"/>
      <c r="ER959" s="1594"/>
      <c r="ES959" s="1594"/>
    </row>
    <row r="960" spans="1:149" s="1594" customFormat="1" ht="12.5">
      <c r="A960" s="1644" t="str">
        <f t="shared" si="522"/>
        <v>Organisation</v>
      </c>
      <c r="B960" s="1758"/>
      <c r="C960" s="1671"/>
      <c r="D960" s="1655"/>
      <c r="E960" s="1770"/>
      <c r="F960" s="1592"/>
      <c r="G960" s="1714">
        <f t="shared" si="523"/>
        <v>0</v>
      </c>
      <c r="H960" s="1645"/>
      <c r="I960" s="1714">
        <f t="shared" si="524"/>
        <v>0</v>
      </c>
      <c r="J960" s="1656"/>
      <c r="K960" s="1656"/>
      <c r="L960" s="1592"/>
      <c r="M960" s="1597"/>
      <c r="N960" s="1597"/>
      <c r="O960" s="1646"/>
      <c r="P960" s="1647"/>
      <c r="Q960" s="1647"/>
      <c r="R960" s="1648"/>
      <c r="S960" s="1603"/>
      <c r="T960" s="1649"/>
      <c r="U960" s="1649"/>
      <c r="V960" s="1649"/>
      <c r="W960" s="1649"/>
      <c r="X960" s="1649"/>
      <c r="Y960" s="1649"/>
      <c r="Z960" s="1649"/>
      <c r="AA960" s="1649"/>
      <c r="AB960" s="1649"/>
      <c r="AC960" s="1649"/>
      <c r="AD960" s="1649"/>
      <c r="AE960" s="1649"/>
      <c r="AF960" s="1610">
        <f t="shared" si="503"/>
        <v>0</v>
      </c>
      <c r="AG960" s="1649"/>
      <c r="AH960" s="1649"/>
      <c r="AI960" s="1649"/>
      <c r="AJ960" s="1649"/>
      <c r="AK960" s="1649"/>
      <c r="AL960" s="1649"/>
      <c r="AM960" s="1649"/>
      <c r="AN960" s="1649"/>
      <c r="AO960" s="1649"/>
      <c r="AP960" s="1649"/>
      <c r="AQ960" s="1649"/>
      <c r="AR960" s="1709"/>
      <c r="AS960" s="1779">
        <f t="shared" si="504"/>
        <v>0</v>
      </c>
      <c r="AT960" s="1711">
        <f t="shared" si="525"/>
        <v>0</v>
      </c>
      <c r="AU960" s="1611">
        <f t="shared" si="505"/>
        <v>0</v>
      </c>
      <c r="AV960" s="1611">
        <f t="shared" si="506"/>
        <v>0</v>
      </c>
      <c r="AW960" s="1611">
        <f t="shared" si="507"/>
        <v>0</v>
      </c>
      <c r="AX960" s="1611">
        <f t="shared" si="508"/>
        <v>0</v>
      </c>
      <c r="AY960" s="1611">
        <f t="shared" si="509"/>
        <v>0</v>
      </c>
      <c r="AZ960" s="1611">
        <f t="shared" si="510"/>
        <v>0</v>
      </c>
      <c r="BA960" s="1611">
        <f t="shared" si="511"/>
        <v>0</v>
      </c>
      <c r="BB960" s="1611">
        <f t="shared" si="512"/>
        <v>0</v>
      </c>
      <c r="BC960" s="1611">
        <f t="shared" si="513"/>
        <v>0</v>
      </c>
      <c r="BD960" s="1611">
        <f t="shared" si="514"/>
        <v>0</v>
      </c>
      <c r="BE960" s="1611">
        <f t="shared" si="515"/>
        <v>0</v>
      </c>
      <c r="BF960" s="1611">
        <f t="shared" si="516"/>
        <v>0</v>
      </c>
      <c r="BG960" s="1611">
        <f t="shared" si="526"/>
        <v>0</v>
      </c>
      <c r="BH960" s="1611" t="str">
        <f t="shared" si="527"/>
        <v/>
      </c>
      <c r="BI960" s="1611" t="str">
        <f t="shared" si="528"/>
        <v/>
      </c>
      <c r="BJ960" s="1611" t="str">
        <f t="shared" si="517"/>
        <v/>
      </c>
      <c r="BK960" s="1611" t="str">
        <f t="shared" si="518"/>
        <v/>
      </c>
      <c r="BL960" s="1611" t="str">
        <f t="shared" ca="1" si="519"/>
        <v/>
      </c>
      <c r="BM960" s="1611" t="str">
        <f t="shared" si="529"/>
        <v/>
      </c>
      <c r="BN960" s="1611" t="str">
        <f t="shared" si="520"/>
        <v/>
      </c>
      <c r="BO960" s="1611" t="str">
        <f t="shared" si="521"/>
        <v/>
      </c>
      <c r="BP960" s="1611" t="str">
        <f t="shared" si="530"/>
        <v/>
      </c>
      <c r="BQ960" s="1611" t="str">
        <f t="shared" si="531"/>
        <v/>
      </c>
      <c r="BR960" s="1611" t="str">
        <f t="shared" si="532"/>
        <v/>
      </c>
      <c r="BS960" s="1611" t="str">
        <f t="shared" si="533"/>
        <v/>
      </c>
      <c r="BT960" s="1611" t="str">
        <f t="shared" si="534"/>
        <v/>
      </c>
      <c r="BU960" s="1731">
        <f t="shared" ca="1" si="535"/>
        <v>0</v>
      </c>
    </row>
    <row r="961" spans="1:149" s="1595" customFormat="1" ht="12.5">
      <c r="A961" s="1644" t="str">
        <f t="shared" si="522"/>
        <v>Organisation</v>
      </c>
      <c r="B961" s="1758"/>
      <c r="C961" s="1671"/>
      <c r="D961" s="1655"/>
      <c r="E961" s="1770"/>
      <c r="F961" s="1592"/>
      <c r="G961" s="1714">
        <f t="shared" si="523"/>
        <v>0</v>
      </c>
      <c r="H961" s="1645"/>
      <c r="I961" s="1714">
        <f t="shared" si="524"/>
        <v>0</v>
      </c>
      <c r="J961" s="1656"/>
      <c r="K961" s="1656"/>
      <c r="L961" s="1592"/>
      <c r="M961" s="1597"/>
      <c r="N961" s="1597"/>
      <c r="O961" s="1646"/>
      <c r="P961" s="1647"/>
      <c r="Q961" s="1647"/>
      <c r="R961" s="1648"/>
      <c r="S961" s="1603"/>
      <c r="T961" s="1649"/>
      <c r="U961" s="1649"/>
      <c r="V961" s="1649"/>
      <c r="W961" s="1649"/>
      <c r="X961" s="1649"/>
      <c r="Y961" s="1649"/>
      <c r="Z961" s="1649"/>
      <c r="AA961" s="1649"/>
      <c r="AB961" s="1649"/>
      <c r="AC961" s="1649"/>
      <c r="AD961" s="1649"/>
      <c r="AE961" s="1649"/>
      <c r="AF961" s="1610">
        <f t="shared" si="503"/>
        <v>0</v>
      </c>
      <c r="AG961" s="1649"/>
      <c r="AH961" s="1649"/>
      <c r="AI961" s="1649"/>
      <c r="AJ961" s="1649"/>
      <c r="AK961" s="1649"/>
      <c r="AL961" s="1649"/>
      <c r="AM961" s="1649"/>
      <c r="AN961" s="1649"/>
      <c r="AO961" s="1649"/>
      <c r="AP961" s="1649"/>
      <c r="AQ961" s="1649"/>
      <c r="AR961" s="1709"/>
      <c r="AS961" s="1779">
        <f t="shared" si="504"/>
        <v>0</v>
      </c>
      <c r="AT961" s="1711">
        <f t="shared" si="525"/>
        <v>0</v>
      </c>
      <c r="AU961" s="1611">
        <f t="shared" si="505"/>
        <v>0</v>
      </c>
      <c r="AV961" s="1611">
        <f t="shared" si="506"/>
        <v>0</v>
      </c>
      <c r="AW961" s="1611">
        <f t="shared" si="507"/>
        <v>0</v>
      </c>
      <c r="AX961" s="1611">
        <f t="shared" si="508"/>
        <v>0</v>
      </c>
      <c r="AY961" s="1611">
        <f t="shared" si="509"/>
        <v>0</v>
      </c>
      <c r="AZ961" s="1611">
        <f t="shared" si="510"/>
        <v>0</v>
      </c>
      <c r="BA961" s="1611">
        <f t="shared" si="511"/>
        <v>0</v>
      </c>
      <c r="BB961" s="1611">
        <f t="shared" si="512"/>
        <v>0</v>
      </c>
      <c r="BC961" s="1611">
        <f t="shared" si="513"/>
        <v>0</v>
      </c>
      <c r="BD961" s="1611">
        <f t="shared" si="514"/>
        <v>0</v>
      </c>
      <c r="BE961" s="1611">
        <f t="shared" si="515"/>
        <v>0</v>
      </c>
      <c r="BF961" s="1611">
        <f t="shared" si="516"/>
        <v>0</v>
      </c>
      <c r="BG961" s="1611">
        <f t="shared" si="526"/>
        <v>0</v>
      </c>
      <c r="BH961" s="1611" t="str">
        <f t="shared" si="527"/>
        <v/>
      </c>
      <c r="BI961" s="1611" t="str">
        <f t="shared" si="528"/>
        <v/>
      </c>
      <c r="BJ961" s="1611" t="str">
        <f t="shared" si="517"/>
        <v/>
      </c>
      <c r="BK961" s="1611" t="str">
        <f t="shared" si="518"/>
        <v/>
      </c>
      <c r="BL961" s="1611" t="str">
        <f t="shared" ca="1" si="519"/>
        <v/>
      </c>
      <c r="BM961" s="1611" t="str">
        <f t="shared" si="529"/>
        <v/>
      </c>
      <c r="BN961" s="1611" t="str">
        <f t="shared" si="520"/>
        <v/>
      </c>
      <c r="BO961" s="1611" t="str">
        <f t="shared" si="521"/>
        <v/>
      </c>
      <c r="BP961" s="1611" t="str">
        <f t="shared" si="530"/>
        <v/>
      </c>
      <c r="BQ961" s="1611" t="str">
        <f t="shared" si="531"/>
        <v/>
      </c>
      <c r="BR961" s="1611" t="str">
        <f t="shared" si="532"/>
        <v/>
      </c>
      <c r="BS961" s="1611" t="str">
        <f t="shared" si="533"/>
        <v/>
      </c>
      <c r="BT961" s="1611" t="str">
        <f t="shared" si="534"/>
        <v/>
      </c>
      <c r="BU961" s="1731">
        <f t="shared" ca="1" si="535"/>
        <v>0</v>
      </c>
      <c r="BV961" s="1594"/>
      <c r="BW961" s="1594"/>
      <c r="BX961" s="1594"/>
      <c r="BY961" s="1594"/>
      <c r="BZ961" s="1594"/>
      <c r="CA961" s="1594"/>
      <c r="CB961" s="1594"/>
      <c r="CC961" s="1594"/>
      <c r="CD961" s="1594"/>
      <c r="CE961" s="1594"/>
      <c r="CF961" s="1594"/>
      <c r="CG961" s="1594"/>
      <c r="CH961" s="1594"/>
      <c r="CI961" s="1594"/>
      <c r="CJ961" s="1594"/>
      <c r="CK961" s="1594"/>
      <c r="CL961" s="1594"/>
      <c r="CM961" s="1594"/>
      <c r="CN961" s="1594"/>
      <c r="CO961" s="1594"/>
      <c r="CP961" s="1594"/>
      <c r="CQ961" s="1594"/>
      <c r="CR961" s="1594"/>
      <c r="CS961" s="1594"/>
      <c r="CT961" s="1594"/>
      <c r="CU961" s="1594"/>
      <c r="CV961" s="1594"/>
      <c r="CW961" s="1594"/>
      <c r="CX961" s="1594"/>
      <c r="CY961" s="1594"/>
      <c r="CZ961" s="1594"/>
      <c r="DA961" s="1594"/>
      <c r="DB961" s="1594"/>
      <c r="DC961" s="1594"/>
      <c r="DD961" s="1594"/>
      <c r="DE961" s="1594"/>
      <c r="DF961" s="1594"/>
      <c r="DG961" s="1594"/>
      <c r="DH961" s="1594"/>
      <c r="DI961" s="1594"/>
      <c r="DJ961" s="1594"/>
      <c r="DK961" s="1594"/>
      <c r="DL961" s="1594"/>
      <c r="DM961" s="1594"/>
      <c r="DN961" s="1594"/>
      <c r="DO961" s="1594"/>
      <c r="DP961" s="1594"/>
      <c r="DQ961" s="1594"/>
      <c r="DR961" s="1594"/>
      <c r="DS961" s="1594"/>
      <c r="DT961" s="1594"/>
      <c r="DU961" s="1594"/>
      <c r="DV961" s="1594"/>
      <c r="DW961" s="1594"/>
      <c r="DX961" s="1594"/>
      <c r="DY961" s="1594"/>
      <c r="DZ961" s="1594"/>
      <c r="EA961" s="1594"/>
      <c r="EB961" s="1594"/>
      <c r="EC961" s="1594"/>
      <c r="ED961" s="1594"/>
      <c r="EE961" s="1594"/>
      <c r="EF961" s="1594"/>
      <c r="EG961" s="1594"/>
      <c r="EH961" s="1594"/>
      <c r="EI961" s="1594"/>
      <c r="EJ961" s="1594"/>
      <c r="EK961" s="1594"/>
      <c r="EL961" s="1594"/>
      <c r="EM961" s="1594"/>
      <c r="EN961" s="1594"/>
      <c r="EO961" s="1594"/>
      <c r="EP961" s="1594"/>
      <c r="EQ961" s="1594"/>
      <c r="ER961" s="1594"/>
      <c r="ES961" s="1594"/>
    </row>
    <row r="962" spans="1:149" s="1595" customFormat="1" ht="12.5">
      <c r="A962" s="1644" t="str">
        <f t="shared" si="522"/>
        <v>Organisation</v>
      </c>
      <c r="B962" s="1758"/>
      <c r="C962" s="1671"/>
      <c r="D962" s="1655"/>
      <c r="E962" s="1770"/>
      <c r="F962" s="1592"/>
      <c r="G962" s="1714">
        <f t="shared" si="523"/>
        <v>0</v>
      </c>
      <c r="H962" s="1645"/>
      <c r="I962" s="1714">
        <f t="shared" si="524"/>
        <v>0</v>
      </c>
      <c r="J962" s="1657"/>
      <c r="K962" s="1657"/>
      <c r="L962" s="1592"/>
      <c r="M962" s="1597"/>
      <c r="N962" s="1593"/>
      <c r="O962" s="1646"/>
      <c r="P962" s="1647"/>
      <c r="Q962" s="1647"/>
      <c r="R962" s="1648"/>
      <c r="S962" s="1603"/>
      <c r="T962" s="1649"/>
      <c r="U962" s="1649"/>
      <c r="V962" s="1649"/>
      <c r="W962" s="1649"/>
      <c r="X962" s="1649"/>
      <c r="Y962" s="1649"/>
      <c r="Z962" s="1649"/>
      <c r="AA962" s="1649"/>
      <c r="AB962" s="1649"/>
      <c r="AC962" s="1649"/>
      <c r="AD962" s="1649"/>
      <c r="AE962" s="1649"/>
      <c r="AF962" s="1610">
        <f t="shared" si="503"/>
        <v>0</v>
      </c>
      <c r="AG962" s="1649"/>
      <c r="AH962" s="1649"/>
      <c r="AI962" s="1649"/>
      <c r="AJ962" s="1649"/>
      <c r="AK962" s="1649"/>
      <c r="AL962" s="1649"/>
      <c r="AM962" s="1649"/>
      <c r="AN962" s="1649"/>
      <c r="AO962" s="1649"/>
      <c r="AP962" s="1649"/>
      <c r="AQ962" s="1649"/>
      <c r="AR962" s="1709"/>
      <c r="AS962" s="1779">
        <f t="shared" si="504"/>
        <v>0</v>
      </c>
      <c r="AT962" s="1711">
        <f t="shared" si="525"/>
        <v>0</v>
      </c>
      <c r="AU962" s="1611">
        <f t="shared" si="505"/>
        <v>0</v>
      </c>
      <c r="AV962" s="1611">
        <f t="shared" si="506"/>
        <v>0</v>
      </c>
      <c r="AW962" s="1611">
        <f t="shared" si="507"/>
        <v>0</v>
      </c>
      <c r="AX962" s="1611">
        <f t="shared" si="508"/>
        <v>0</v>
      </c>
      <c r="AY962" s="1611">
        <f t="shared" si="509"/>
        <v>0</v>
      </c>
      <c r="AZ962" s="1611">
        <f t="shared" si="510"/>
        <v>0</v>
      </c>
      <c r="BA962" s="1611">
        <f t="shared" si="511"/>
        <v>0</v>
      </c>
      <c r="BB962" s="1611">
        <f t="shared" si="512"/>
        <v>0</v>
      </c>
      <c r="BC962" s="1611">
        <f t="shared" si="513"/>
        <v>0</v>
      </c>
      <c r="BD962" s="1611">
        <f t="shared" si="514"/>
        <v>0</v>
      </c>
      <c r="BE962" s="1611">
        <f t="shared" si="515"/>
        <v>0</v>
      </c>
      <c r="BF962" s="1611">
        <f t="shared" si="516"/>
        <v>0</v>
      </c>
      <c r="BG962" s="1611">
        <f t="shared" si="526"/>
        <v>0</v>
      </c>
      <c r="BH962" s="1611" t="str">
        <f t="shared" si="527"/>
        <v/>
      </c>
      <c r="BI962" s="1611" t="str">
        <f t="shared" si="528"/>
        <v/>
      </c>
      <c r="BJ962" s="1611" t="str">
        <f t="shared" si="517"/>
        <v/>
      </c>
      <c r="BK962" s="1611" t="str">
        <f t="shared" si="518"/>
        <v/>
      </c>
      <c r="BL962" s="1611" t="str">
        <f t="shared" ca="1" si="519"/>
        <v/>
      </c>
      <c r="BM962" s="1611" t="str">
        <f t="shared" si="529"/>
        <v/>
      </c>
      <c r="BN962" s="1611" t="str">
        <f t="shared" si="520"/>
        <v/>
      </c>
      <c r="BO962" s="1611" t="str">
        <f t="shared" si="521"/>
        <v/>
      </c>
      <c r="BP962" s="1611" t="str">
        <f t="shared" si="530"/>
        <v/>
      </c>
      <c r="BQ962" s="1611" t="str">
        <f t="shared" si="531"/>
        <v/>
      </c>
      <c r="BR962" s="1611" t="str">
        <f t="shared" si="532"/>
        <v/>
      </c>
      <c r="BS962" s="1611" t="str">
        <f t="shared" si="533"/>
        <v/>
      </c>
      <c r="BT962" s="1611" t="str">
        <f t="shared" si="534"/>
        <v/>
      </c>
      <c r="BU962" s="1731">
        <f t="shared" ca="1" si="535"/>
        <v>0</v>
      </c>
      <c r="BV962" s="1594"/>
      <c r="BW962" s="1594"/>
      <c r="BX962" s="1594"/>
      <c r="BY962" s="1594"/>
      <c r="BZ962" s="1594"/>
      <c r="CA962" s="1594"/>
      <c r="CB962" s="1594"/>
      <c r="CC962" s="1594"/>
      <c r="CD962" s="1594"/>
      <c r="CE962" s="1594"/>
      <c r="CF962" s="1594"/>
      <c r="CG962" s="1594"/>
      <c r="CH962" s="1594"/>
      <c r="CI962" s="1594"/>
      <c r="CJ962" s="1594"/>
      <c r="CK962" s="1594"/>
      <c r="CL962" s="1594"/>
      <c r="CM962" s="1594"/>
      <c r="CN962" s="1594"/>
      <c r="CO962" s="1594"/>
      <c r="CP962" s="1594"/>
      <c r="CQ962" s="1594"/>
      <c r="CR962" s="1594"/>
      <c r="CS962" s="1594"/>
      <c r="CT962" s="1594"/>
      <c r="CU962" s="1594"/>
      <c r="CV962" s="1594"/>
      <c r="CW962" s="1594"/>
      <c r="CX962" s="1594"/>
      <c r="CY962" s="1594"/>
      <c r="CZ962" s="1594"/>
      <c r="DA962" s="1594"/>
      <c r="DB962" s="1594"/>
      <c r="DC962" s="1594"/>
      <c r="DD962" s="1594"/>
      <c r="DE962" s="1594"/>
      <c r="DF962" s="1594"/>
      <c r="DG962" s="1594"/>
      <c r="DH962" s="1594"/>
      <c r="DI962" s="1594"/>
      <c r="DJ962" s="1594"/>
      <c r="DK962" s="1594"/>
      <c r="DL962" s="1594"/>
      <c r="DM962" s="1594"/>
      <c r="DN962" s="1594"/>
      <c r="DO962" s="1594"/>
      <c r="DP962" s="1594"/>
      <c r="DQ962" s="1594"/>
      <c r="DR962" s="1594"/>
      <c r="DS962" s="1594"/>
      <c r="DT962" s="1594"/>
      <c r="DU962" s="1594"/>
      <c r="DV962" s="1594"/>
      <c r="DW962" s="1594"/>
      <c r="DX962" s="1594"/>
      <c r="DY962" s="1594"/>
      <c r="DZ962" s="1594"/>
      <c r="EA962" s="1594"/>
      <c r="EB962" s="1594"/>
      <c r="EC962" s="1594"/>
      <c r="ED962" s="1594"/>
      <c r="EE962" s="1594"/>
      <c r="EF962" s="1594"/>
      <c r="EG962" s="1594"/>
      <c r="EH962" s="1594"/>
      <c r="EI962" s="1594"/>
      <c r="EJ962" s="1594"/>
      <c r="EK962" s="1594"/>
      <c r="EL962" s="1594"/>
      <c r="EM962" s="1594"/>
      <c r="EN962" s="1594"/>
      <c r="EO962" s="1594"/>
      <c r="EP962" s="1594"/>
      <c r="EQ962" s="1594"/>
      <c r="ER962" s="1594"/>
      <c r="ES962" s="1594"/>
    </row>
    <row r="963" spans="1:149" s="1595" customFormat="1" ht="12.5">
      <c r="A963" s="1644" t="str">
        <f t="shared" si="522"/>
        <v>Organisation</v>
      </c>
      <c r="B963" s="1758"/>
      <c r="C963" s="1671"/>
      <c r="D963" s="1655"/>
      <c r="E963" s="1770"/>
      <c r="F963" s="1592"/>
      <c r="G963" s="1714">
        <f t="shared" si="523"/>
        <v>0</v>
      </c>
      <c r="H963" s="1645"/>
      <c r="I963" s="1714">
        <f t="shared" si="524"/>
        <v>0</v>
      </c>
      <c r="J963" s="1656"/>
      <c r="K963" s="1656"/>
      <c r="L963" s="1592"/>
      <c r="M963" s="1597"/>
      <c r="N963" s="1597"/>
      <c r="O963" s="1646"/>
      <c r="P963" s="1647"/>
      <c r="Q963" s="1647"/>
      <c r="R963" s="1648"/>
      <c r="S963" s="1603"/>
      <c r="T963" s="1649"/>
      <c r="U963" s="1649"/>
      <c r="V963" s="1649"/>
      <c r="W963" s="1649"/>
      <c r="X963" s="1649"/>
      <c r="Y963" s="1649"/>
      <c r="Z963" s="1649"/>
      <c r="AA963" s="1649"/>
      <c r="AB963" s="1649"/>
      <c r="AC963" s="1649"/>
      <c r="AD963" s="1649"/>
      <c r="AE963" s="1649"/>
      <c r="AF963" s="1610">
        <f t="shared" si="503"/>
        <v>0</v>
      </c>
      <c r="AG963" s="1649"/>
      <c r="AH963" s="1649"/>
      <c r="AI963" s="1649"/>
      <c r="AJ963" s="1649"/>
      <c r="AK963" s="1649"/>
      <c r="AL963" s="1649"/>
      <c r="AM963" s="1649"/>
      <c r="AN963" s="1649"/>
      <c r="AO963" s="1649"/>
      <c r="AP963" s="1649"/>
      <c r="AQ963" s="1649"/>
      <c r="AR963" s="1709"/>
      <c r="AS963" s="1779">
        <f t="shared" si="504"/>
        <v>0</v>
      </c>
      <c r="AT963" s="1711">
        <f t="shared" si="525"/>
        <v>0</v>
      </c>
      <c r="AU963" s="1611">
        <f t="shared" si="505"/>
        <v>0</v>
      </c>
      <c r="AV963" s="1611">
        <f t="shared" si="506"/>
        <v>0</v>
      </c>
      <c r="AW963" s="1611">
        <f t="shared" si="507"/>
        <v>0</v>
      </c>
      <c r="AX963" s="1611">
        <f t="shared" si="508"/>
        <v>0</v>
      </c>
      <c r="AY963" s="1611">
        <f t="shared" si="509"/>
        <v>0</v>
      </c>
      <c r="AZ963" s="1611">
        <f t="shared" si="510"/>
        <v>0</v>
      </c>
      <c r="BA963" s="1611">
        <f t="shared" si="511"/>
        <v>0</v>
      </c>
      <c r="BB963" s="1611">
        <f t="shared" si="512"/>
        <v>0</v>
      </c>
      <c r="BC963" s="1611">
        <f t="shared" si="513"/>
        <v>0</v>
      </c>
      <c r="BD963" s="1611">
        <f t="shared" si="514"/>
        <v>0</v>
      </c>
      <c r="BE963" s="1611">
        <f t="shared" si="515"/>
        <v>0</v>
      </c>
      <c r="BF963" s="1611">
        <f t="shared" si="516"/>
        <v>0</v>
      </c>
      <c r="BG963" s="1611">
        <f t="shared" si="526"/>
        <v>0</v>
      </c>
      <c r="BH963" s="1611" t="str">
        <f t="shared" si="527"/>
        <v/>
      </c>
      <c r="BI963" s="1611" t="str">
        <f t="shared" si="528"/>
        <v/>
      </c>
      <c r="BJ963" s="1611" t="str">
        <f t="shared" si="517"/>
        <v/>
      </c>
      <c r="BK963" s="1611" t="str">
        <f t="shared" si="518"/>
        <v/>
      </c>
      <c r="BL963" s="1611" t="str">
        <f t="shared" ca="1" si="519"/>
        <v/>
      </c>
      <c r="BM963" s="1611" t="str">
        <f t="shared" si="529"/>
        <v/>
      </c>
      <c r="BN963" s="1611" t="str">
        <f t="shared" si="520"/>
        <v/>
      </c>
      <c r="BO963" s="1611" t="str">
        <f t="shared" si="521"/>
        <v/>
      </c>
      <c r="BP963" s="1611" t="str">
        <f t="shared" si="530"/>
        <v/>
      </c>
      <c r="BQ963" s="1611" t="str">
        <f t="shared" si="531"/>
        <v/>
      </c>
      <c r="BR963" s="1611" t="str">
        <f t="shared" si="532"/>
        <v/>
      </c>
      <c r="BS963" s="1611" t="str">
        <f t="shared" si="533"/>
        <v/>
      </c>
      <c r="BT963" s="1611" t="str">
        <f t="shared" si="534"/>
        <v/>
      </c>
      <c r="BU963" s="1731">
        <f t="shared" ca="1" si="535"/>
        <v>0</v>
      </c>
      <c r="BV963" s="1594"/>
      <c r="BW963" s="1594"/>
      <c r="BX963" s="1594"/>
      <c r="BY963" s="1594"/>
      <c r="BZ963" s="1594"/>
      <c r="CA963" s="1594"/>
      <c r="CB963" s="1594"/>
      <c r="CC963" s="1594"/>
      <c r="CD963" s="1594"/>
      <c r="CE963" s="1594"/>
      <c r="CF963" s="1594"/>
      <c r="CG963" s="1594"/>
      <c r="CH963" s="1594"/>
      <c r="CI963" s="1594"/>
      <c r="CJ963" s="1594"/>
      <c r="CK963" s="1594"/>
      <c r="CL963" s="1594"/>
      <c r="CM963" s="1594"/>
      <c r="CN963" s="1594"/>
      <c r="CO963" s="1594"/>
      <c r="CP963" s="1594"/>
      <c r="CQ963" s="1594"/>
      <c r="CR963" s="1594"/>
      <c r="CS963" s="1594"/>
      <c r="CT963" s="1594"/>
      <c r="CU963" s="1594"/>
      <c r="CV963" s="1594"/>
      <c r="CW963" s="1594"/>
      <c r="CX963" s="1594"/>
      <c r="CY963" s="1594"/>
      <c r="CZ963" s="1594"/>
      <c r="DA963" s="1594"/>
      <c r="DB963" s="1594"/>
      <c r="DC963" s="1594"/>
      <c r="DD963" s="1594"/>
      <c r="DE963" s="1594"/>
      <c r="DF963" s="1594"/>
      <c r="DG963" s="1594"/>
      <c r="DH963" s="1594"/>
      <c r="DI963" s="1594"/>
      <c r="DJ963" s="1594"/>
      <c r="DK963" s="1594"/>
      <c r="DL963" s="1594"/>
      <c r="DM963" s="1594"/>
      <c r="DN963" s="1594"/>
      <c r="DO963" s="1594"/>
      <c r="DP963" s="1594"/>
      <c r="DQ963" s="1594"/>
      <c r="DR963" s="1594"/>
      <c r="DS963" s="1594"/>
      <c r="DT963" s="1594"/>
      <c r="DU963" s="1594"/>
      <c r="DV963" s="1594"/>
      <c r="DW963" s="1594"/>
      <c r="DX963" s="1594"/>
      <c r="DY963" s="1594"/>
      <c r="DZ963" s="1594"/>
      <c r="EA963" s="1594"/>
      <c r="EB963" s="1594"/>
      <c r="EC963" s="1594"/>
      <c r="ED963" s="1594"/>
      <c r="EE963" s="1594"/>
      <c r="EF963" s="1594"/>
      <c r="EG963" s="1594"/>
      <c r="EH963" s="1594"/>
      <c r="EI963" s="1594"/>
      <c r="EJ963" s="1594"/>
      <c r="EK963" s="1594"/>
      <c r="EL963" s="1594"/>
      <c r="EM963" s="1594"/>
      <c r="EN963" s="1594"/>
      <c r="EO963" s="1594"/>
      <c r="EP963" s="1594"/>
      <c r="EQ963" s="1594"/>
      <c r="ER963" s="1594"/>
      <c r="ES963" s="1594"/>
    </row>
    <row r="964" spans="1:149" s="1594" customFormat="1" ht="12.5">
      <c r="A964" s="1644" t="str">
        <f t="shared" si="522"/>
        <v>Organisation</v>
      </c>
      <c r="B964" s="1758"/>
      <c r="C964" s="1671"/>
      <c r="D964" s="1655"/>
      <c r="E964" s="1770"/>
      <c r="F964" s="1592"/>
      <c r="G964" s="1714">
        <f t="shared" si="523"/>
        <v>0</v>
      </c>
      <c r="H964" s="1645"/>
      <c r="I964" s="1714">
        <f t="shared" si="524"/>
        <v>0</v>
      </c>
      <c r="J964" s="1656"/>
      <c r="K964" s="1656"/>
      <c r="L964" s="1592"/>
      <c r="M964" s="1597"/>
      <c r="N964" s="1597"/>
      <c r="O964" s="1646"/>
      <c r="P964" s="1647"/>
      <c r="Q964" s="1647"/>
      <c r="R964" s="1648"/>
      <c r="S964" s="1603"/>
      <c r="T964" s="1649"/>
      <c r="U964" s="1649"/>
      <c r="V964" s="1649"/>
      <c r="W964" s="1649"/>
      <c r="X964" s="1649"/>
      <c r="Y964" s="1649"/>
      <c r="Z964" s="1649"/>
      <c r="AA964" s="1649"/>
      <c r="AB964" s="1649"/>
      <c r="AC964" s="1649"/>
      <c r="AD964" s="1649"/>
      <c r="AE964" s="1649"/>
      <c r="AF964" s="1610">
        <f t="shared" si="503"/>
        <v>0</v>
      </c>
      <c r="AG964" s="1649"/>
      <c r="AH964" s="1649"/>
      <c r="AI964" s="1649"/>
      <c r="AJ964" s="1649"/>
      <c r="AK964" s="1649"/>
      <c r="AL964" s="1649"/>
      <c r="AM964" s="1649"/>
      <c r="AN964" s="1649"/>
      <c r="AO964" s="1649"/>
      <c r="AP964" s="1649"/>
      <c r="AQ964" s="1649"/>
      <c r="AR964" s="1709"/>
      <c r="AS964" s="1779">
        <f t="shared" si="504"/>
        <v>0</v>
      </c>
      <c r="AT964" s="1711">
        <f t="shared" si="525"/>
        <v>0</v>
      </c>
      <c r="AU964" s="1611">
        <f t="shared" si="505"/>
        <v>0</v>
      </c>
      <c r="AV964" s="1611">
        <f t="shared" si="506"/>
        <v>0</v>
      </c>
      <c r="AW964" s="1611">
        <f t="shared" si="507"/>
        <v>0</v>
      </c>
      <c r="AX964" s="1611">
        <f t="shared" si="508"/>
        <v>0</v>
      </c>
      <c r="AY964" s="1611">
        <f t="shared" si="509"/>
        <v>0</v>
      </c>
      <c r="AZ964" s="1611">
        <f t="shared" si="510"/>
        <v>0</v>
      </c>
      <c r="BA964" s="1611">
        <f t="shared" si="511"/>
        <v>0</v>
      </c>
      <c r="BB964" s="1611">
        <f t="shared" si="512"/>
        <v>0</v>
      </c>
      <c r="BC964" s="1611">
        <f t="shared" si="513"/>
        <v>0</v>
      </c>
      <c r="BD964" s="1611">
        <f t="shared" si="514"/>
        <v>0</v>
      </c>
      <c r="BE964" s="1611">
        <f t="shared" si="515"/>
        <v>0</v>
      </c>
      <c r="BF964" s="1611">
        <f t="shared" si="516"/>
        <v>0</v>
      </c>
      <c r="BG964" s="1611">
        <f t="shared" si="526"/>
        <v>0</v>
      </c>
      <c r="BH964" s="1611" t="str">
        <f t="shared" si="527"/>
        <v/>
      </c>
      <c r="BI964" s="1611" t="str">
        <f t="shared" si="528"/>
        <v/>
      </c>
      <c r="BJ964" s="1611" t="str">
        <f t="shared" si="517"/>
        <v/>
      </c>
      <c r="BK964" s="1611" t="str">
        <f t="shared" si="518"/>
        <v/>
      </c>
      <c r="BL964" s="1611" t="str">
        <f t="shared" ca="1" si="519"/>
        <v/>
      </c>
      <c r="BM964" s="1611" t="str">
        <f t="shared" si="529"/>
        <v/>
      </c>
      <c r="BN964" s="1611" t="str">
        <f t="shared" si="520"/>
        <v/>
      </c>
      <c r="BO964" s="1611" t="str">
        <f t="shared" si="521"/>
        <v/>
      </c>
      <c r="BP964" s="1611" t="str">
        <f t="shared" si="530"/>
        <v/>
      </c>
      <c r="BQ964" s="1611" t="str">
        <f t="shared" si="531"/>
        <v/>
      </c>
      <c r="BR964" s="1611" t="str">
        <f t="shared" si="532"/>
        <v/>
      </c>
      <c r="BS964" s="1611" t="str">
        <f t="shared" si="533"/>
        <v/>
      </c>
      <c r="BT964" s="1611" t="str">
        <f t="shared" si="534"/>
        <v/>
      </c>
      <c r="BU964" s="1731">
        <f t="shared" ca="1" si="535"/>
        <v>0</v>
      </c>
    </row>
    <row r="965" spans="1:149" s="1595" customFormat="1" ht="12.5">
      <c r="A965" s="1644" t="str">
        <f t="shared" si="522"/>
        <v>Organisation</v>
      </c>
      <c r="B965" s="1758"/>
      <c r="C965" s="1671"/>
      <c r="D965" s="1655"/>
      <c r="E965" s="1770"/>
      <c r="F965" s="1592"/>
      <c r="G965" s="1714">
        <f t="shared" si="523"/>
        <v>0</v>
      </c>
      <c r="H965" s="1645"/>
      <c r="I965" s="1714">
        <f t="shared" si="524"/>
        <v>0</v>
      </c>
      <c r="J965" s="1646"/>
      <c r="K965" s="1646"/>
      <c r="L965" s="1592"/>
      <c r="M965" s="1597"/>
      <c r="N965" s="1597"/>
      <c r="O965" s="1646"/>
      <c r="P965" s="1647"/>
      <c r="Q965" s="1647"/>
      <c r="R965" s="1648"/>
      <c r="S965" s="1603"/>
      <c r="T965" s="1649"/>
      <c r="U965" s="1649"/>
      <c r="V965" s="1649"/>
      <c r="W965" s="1649"/>
      <c r="X965" s="1649"/>
      <c r="Y965" s="1649"/>
      <c r="Z965" s="1649"/>
      <c r="AA965" s="1649"/>
      <c r="AB965" s="1649"/>
      <c r="AC965" s="1649"/>
      <c r="AD965" s="1649"/>
      <c r="AE965" s="1649"/>
      <c r="AF965" s="1610">
        <f t="shared" si="503"/>
        <v>0</v>
      </c>
      <c r="AG965" s="1649"/>
      <c r="AH965" s="1649"/>
      <c r="AI965" s="1649"/>
      <c r="AJ965" s="1649"/>
      <c r="AK965" s="1649"/>
      <c r="AL965" s="1649"/>
      <c r="AM965" s="1649"/>
      <c r="AN965" s="1649"/>
      <c r="AO965" s="1649"/>
      <c r="AP965" s="1649"/>
      <c r="AQ965" s="1649"/>
      <c r="AR965" s="1709"/>
      <c r="AS965" s="1779">
        <f t="shared" si="504"/>
        <v>0</v>
      </c>
      <c r="AT965" s="1711">
        <f t="shared" si="525"/>
        <v>0</v>
      </c>
      <c r="AU965" s="1611">
        <f t="shared" si="505"/>
        <v>0</v>
      </c>
      <c r="AV965" s="1611">
        <f t="shared" si="506"/>
        <v>0</v>
      </c>
      <c r="AW965" s="1611">
        <f t="shared" si="507"/>
        <v>0</v>
      </c>
      <c r="AX965" s="1611">
        <f t="shared" si="508"/>
        <v>0</v>
      </c>
      <c r="AY965" s="1611">
        <f t="shared" si="509"/>
        <v>0</v>
      </c>
      <c r="AZ965" s="1611">
        <f t="shared" si="510"/>
        <v>0</v>
      </c>
      <c r="BA965" s="1611">
        <f t="shared" si="511"/>
        <v>0</v>
      </c>
      <c r="BB965" s="1611">
        <f t="shared" si="512"/>
        <v>0</v>
      </c>
      <c r="BC965" s="1611">
        <f t="shared" si="513"/>
        <v>0</v>
      </c>
      <c r="BD965" s="1611">
        <f t="shared" si="514"/>
        <v>0</v>
      </c>
      <c r="BE965" s="1611">
        <f t="shared" si="515"/>
        <v>0</v>
      </c>
      <c r="BF965" s="1611">
        <f t="shared" si="516"/>
        <v>0</v>
      </c>
      <c r="BG965" s="1611">
        <f t="shared" si="526"/>
        <v>0</v>
      </c>
      <c r="BH965" s="1611" t="str">
        <f t="shared" si="527"/>
        <v/>
      </c>
      <c r="BI965" s="1611" t="str">
        <f t="shared" si="528"/>
        <v/>
      </c>
      <c r="BJ965" s="1611" t="str">
        <f t="shared" si="517"/>
        <v/>
      </c>
      <c r="BK965" s="1611" t="str">
        <f t="shared" si="518"/>
        <v/>
      </c>
      <c r="BL965" s="1611" t="str">
        <f t="shared" ca="1" si="519"/>
        <v/>
      </c>
      <c r="BM965" s="1611" t="str">
        <f t="shared" si="529"/>
        <v/>
      </c>
      <c r="BN965" s="1611" t="str">
        <f t="shared" si="520"/>
        <v/>
      </c>
      <c r="BO965" s="1611" t="str">
        <f t="shared" si="521"/>
        <v/>
      </c>
      <c r="BP965" s="1611" t="str">
        <f t="shared" si="530"/>
        <v/>
      </c>
      <c r="BQ965" s="1611" t="str">
        <f t="shared" si="531"/>
        <v/>
      </c>
      <c r="BR965" s="1611" t="str">
        <f t="shared" si="532"/>
        <v/>
      </c>
      <c r="BS965" s="1611" t="str">
        <f t="shared" si="533"/>
        <v/>
      </c>
      <c r="BT965" s="1611" t="str">
        <f t="shared" si="534"/>
        <v/>
      </c>
      <c r="BU965" s="1731">
        <f t="shared" ca="1" si="535"/>
        <v>0</v>
      </c>
      <c r="BV965" s="1594"/>
      <c r="BW965" s="1594"/>
      <c r="BX965" s="1594"/>
      <c r="BY965" s="1594"/>
      <c r="BZ965" s="1594"/>
      <c r="CA965" s="1594"/>
      <c r="CB965" s="1594"/>
      <c r="CC965" s="1594"/>
      <c r="CD965" s="1594"/>
      <c r="CE965" s="1594"/>
      <c r="CF965" s="1594"/>
      <c r="CG965" s="1594"/>
      <c r="CH965" s="1594"/>
      <c r="CI965" s="1594"/>
      <c r="CJ965" s="1594"/>
      <c r="CK965" s="1594"/>
      <c r="CL965" s="1594"/>
      <c r="CM965" s="1594"/>
      <c r="CN965" s="1594"/>
      <c r="CO965" s="1594"/>
      <c r="CP965" s="1594"/>
      <c r="CQ965" s="1594"/>
      <c r="CR965" s="1594"/>
      <c r="CS965" s="1594"/>
      <c r="CT965" s="1594"/>
      <c r="CU965" s="1594"/>
      <c r="CV965" s="1594"/>
      <c r="CW965" s="1594"/>
      <c r="CX965" s="1594"/>
      <c r="CY965" s="1594"/>
      <c r="CZ965" s="1594"/>
      <c r="DA965" s="1594"/>
      <c r="DB965" s="1594"/>
      <c r="DC965" s="1594"/>
      <c r="DD965" s="1594"/>
      <c r="DE965" s="1594"/>
      <c r="DF965" s="1594"/>
      <c r="DG965" s="1594"/>
      <c r="DH965" s="1594"/>
      <c r="DI965" s="1594"/>
      <c r="DJ965" s="1594"/>
      <c r="DK965" s="1594"/>
      <c r="DL965" s="1594"/>
      <c r="DM965" s="1594"/>
      <c r="DN965" s="1594"/>
      <c r="DO965" s="1594"/>
      <c r="DP965" s="1594"/>
      <c r="DQ965" s="1594"/>
      <c r="DR965" s="1594"/>
      <c r="DS965" s="1594"/>
      <c r="DT965" s="1594"/>
      <c r="DU965" s="1594"/>
      <c r="DV965" s="1594"/>
      <c r="DW965" s="1594"/>
      <c r="DX965" s="1594"/>
      <c r="DY965" s="1594"/>
      <c r="DZ965" s="1594"/>
      <c r="EA965" s="1594"/>
      <c r="EB965" s="1594"/>
      <c r="EC965" s="1594"/>
      <c r="ED965" s="1594"/>
      <c r="EE965" s="1594"/>
      <c r="EF965" s="1594"/>
      <c r="EG965" s="1594"/>
      <c r="EH965" s="1594"/>
      <c r="EI965" s="1594"/>
      <c r="EJ965" s="1594"/>
      <c r="EK965" s="1594"/>
      <c r="EL965" s="1594"/>
      <c r="EM965" s="1594"/>
      <c r="EN965" s="1594"/>
      <c r="EO965" s="1594"/>
      <c r="EP965" s="1594"/>
      <c r="EQ965" s="1594"/>
      <c r="ER965" s="1594"/>
      <c r="ES965" s="1594"/>
    </row>
    <row r="966" spans="1:149" s="1594" customFormat="1" ht="12.5">
      <c r="A966" s="1644" t="str">
        <f t="shared" si="522"/>
        <v>Organisation</v>
      </c>
      <c r="B966" s="1758"/>
      <c r="C966" s="1671"/>
      <c r="D966" s="1655"/>
      <c r="E966" s="1770"/>
      <c r="F966" s="1592"/>
      <c r="G966" s="1714">
        <f t="shared" si="523"/>
        <v>0</v>
      </c>
      <c r="H966" s="1645"/>
      <c r="I966" s="1714">
        <f t="shared" si="524"/>
        <v>0</v>
      </c>
      <c r="J966" s="1675"/>
      <c r="K966" s="1675"/>
      <c r="L966" s="1592"/>
      <c r="M966" s="1597"/>
      <c r="N966" s="1597"/>
      <c r="O966" s="1646"/>
      <c r="P966" s="1647"/>
      <c r="Q966" s="1647"/>
      <c r="R966" s="1648"/>
      <c r="S966" s="1603"/>
      <c r="T966" s="1649"/>
      <c r="U966" s="1649"/>
      <c r="V966" s="1649"/>
      <c r="W966" s="1649"/>
      <c r="X966" s="1649"/>
      <c r="Y966" s="1649"/>
      <c r="Z966" s="1649"/>
      <c r="AA966" s="1649"/>
      <c r="AB966" s="1649"/>
      <c r="AC966" s="1649"/>
      <c r="AD966" s="1649"/>
      <c r="AE966" s="1649"/>
      <c r="AF966" s="1610">
        <f t="shared" si="503"/>
        <v>0</v>
      </c>
      <c r="AG966" s="1649"/>
      <c r="AH966" s="1649"/>
      <c r="AI966" s="1649"/>
      <c r="AJ966" s="1649"/>
      <c r="AK966" s="1649"/>
      <c r="AL966" s="1649"/>
      <c r="AM966" s="1649"/>
      <c r="AN966" s="1649"/>
      <c r="AO966" s="1649"/>
      <c r="AP966" s="1649"/>
      <c r="AQ966" s="1649"/>
      <c r="AR966" s="1709"/>
      <c r="AS966" s="1779">
        <f t="shared" si="504"/>
        <v>0</v>
      </c>
      <c r="AT966" s="1711">
        <f t="shared" si="525"/>
        <v>0</v>
      </c>
      <c r="AU966" s="1611">
        <f t="shared" si="505"/>
        <v>0</v>
      </c>
      <c r="AV966" s="1611">
        <f t="shared" si="506"/>
        <v>0</v>
      </c>
      <c r="AW966" s="1611">
        <f t="shared" si="507"/>
        <v>0</v>
      </c>
      <c r="AX966" s="1611">
        <f t="shared" si="508"/>
        <v>0</v>
      </c>
      <c r="AY966" s="1611">
        <f t="shared" si="509"/>
        <v>0</v>
      </c>
      <c r="AZ966" s="1611">
        <f t="shared" si="510"/>
        <v>0</v>
      </c>
      <c r="BA966" s="1611">
        <f t="shared" si="511"/>
        <v>0</v>
      </c>
      <c r="BB966" s="1611">
        <f t="shared" si="512"/>
        <v>0</v>
      </c>
      <c r="BC966" s="1611">
        <f t="shared" si="513"/>
        <v>0</v>
      </c>
      <c r="BD966" s="1611">
        <f t="shared" si="514"/>
        <v>0</v>
      </c>
      <c r="BE966" s="1611">
        <f t="shared" si="515"/>
        <v>0</v>
      </c>
      <c r="BF966" s="1611">
        <f t="shared" si="516"/>
        <v>0</v>
      </c>
      <c r="BG966" s="1611">
        <f t="shared" si="526"/>
        <v>0</v>
      </c>
      <c r="BH966" s="1611" t="str">
        <f t="shared" si="527"/>
        <v/>
      </c>
      <c r="BI966" s="1611" t="str">
        <f t="shared" si="528"/>
        <v/>
      </c>
      <c r="BJ966" s="1611" t="str">
        <f t="shared" si="517"/>
        <v/>
      </c>
      <c r="BK966" s="1611" t="str">
        <f t="shared" si="518"/>
        <v/>
      </c>
      <c r="BL966" s="1611" t="str">
        <f t="shared" ca="1" si="519"/>
        <v/>
      </c>
      <c r="BM966" s="1611" t="str">
        <f t="shared" si="529"/>
        <v/>
      </c>
      <c r="BN966" s="1611" t="str">
        <f t="shared" si="520"/>
        <v/>
      </c>
      <c r="BO966" s="1611" t="str">
        <f t="shared" si="521"/>
        <v/>
      </c>
      <c r="BP966" s="1611" t="str">
        <f t="shared" si="530"/>
        <v/>
      </c>
      <c r="BQ966" s="1611" t="str">
        <f t="shared" si="531"/>
        <v/>
      </c>
      <c r="BR966" s="1611" t="str">
        <f t="shared" si="532"/>
        <v/>
      </c>
      <c r="BS966" s="1611" t="str">
        <f t="shared" si="533"/>
        <v/>
      </c>
      <c r="BT966" s="1611" t="str">
        <f t="shared" si="534"/>
        <v/>
      </c>
      <c r="BU966" s="1731">
        <f t="shared" ca="1" si="535"/>
        <v>0</v>
      </c>
    </row>
    <row r="967" spans="1:149" s="1595" customFormat="1" ht="12.5">
      <c r="A967" s="1644" t="str">
        <f t="shared" si="522"/>
        <v>Organisation</v>
      </c>
      <c r="B967" s="1758"/>
      <c r="C967" s="1671"/>
      <c r="D967" s="1655"/>
      <c r="E967" s="1770"/>
      <c r="F967" s="1592"/>
      <c r="G967" s="1714">
        <f t="shared" si="523"/>
        <v>0</v>
      </c>
      <c r="H967" s="1645"/>
      <c r="I967" s="1714">
        <f t="shared" si="524"/>
        <v>0</v>
      </c>
      <c r="J967" s="1675"/>
      <c r="K967" s="1675"/>
      <c r="L967" s="1592"/>
      <c r="M967" s="1597"/>
      <c r="N967" s="1597"/>
      <c r="O967" s="1646"/>
      <c r="P967" s="1647"/>
      <c r="Q967" s="1647"/>
      <c r="R967" s="1648"/>
      <c r="S967" s="1603"/>
      <c r="T967" s="1649"/>
      <c r="U967" s="1649"/>
      <c r="V967" s="1649"/>
      <c r="W967" s="1649"/>
      <c r="X967" s="1649"/>
      <c r="Y967" s="1649"/>
      <c r="Z967" s="1649"/>
      <c r="AA967" s="1649"/>
      <c r="AB967" s="1649"/>
      <c r="AC967" s="1649"/>
      <c r="AD967" s="1649"/>
      <c r="AE967" s="1649"/>
      <c r="AF967" s="1610">
        <f t="shared" si="503"/>
        <v>0</v>
      </c>
      <c r="AG967" s="1649"/>
      <c r="AH967" s="1649"/>
      <c r="AI967" s="1649"/>
      <c r="AJ967" s="1649"/>
      <c r="AK967" s="1649"/>
      <c r="AL967" s="1649"/>
      <c r="AM967" s="1649"/>
      <c r="AN967" s="1649"/>
      <c r="AO967" s="1649"/>
      <c r="AP967" s="1649"/>
      <c r="AQ967" s="1649"/>
      <c r="AR967" s="1709"/>
      <c r="AS967" s="1779">
        <f t="shared" si="504"/>
        <v>0</v>
      </c>
      <c r="AT967" s="1711">
        <f t="shared" si="525"/>
        <v>0</v>
      </c>
      <c r="AU967" s="1611">
        <f t="shared" si="505"/>
        <v>0</v>
      </c>
      <c r="AV967" s="1611">
        <f t="shared" si="506"/>
        <v>0</v>
      </c>
      <c r="AW967" s="1611">
        <f t="shared" si="507"/>
        <v>0</v>
      </c>
      <c r="AX967" s="1611">
        <f t="shared" si="508"/>
        <v>0</v>
      </c>
      <c r="AY967" s="1611">
        <f t="shared" si="509"/>
        <v>0</v>
      </c>
      <c r="AZ967" s="1611">
        <f t="shared" si="510"/>
        <v>0</v>
      </c>
      <c r="BA967" s="1611">
        <f t="shared" si="511"/>
        <v>0</v>
      </c>
      <c r="BB967" s="1611">
        <f t="shared" si="512"/>
        <v>0</v>
      </c>
      <c r="BC967" s="1611">
        <f t="shared" si="513"/>
        <v>0</v>
      </c>
      <c r="BD967" s="1611">
        <f t="shared" si="514"/>
        <v>0</v>
      </c>
      <c r="BE967" s="1611">
        <f t="shared" si="515"/>
        <v>0</v>
      </c>
      <c r="BF967" s="1611">
        <f t="shared" si="516"/>
        <v>0</v>
      </c>
      <c r="BG967" s="1611">
        <f t="shared" si="526"/>
        <v>0</v>
      </c>
      <c r="BH967" s="1611" t="str">
        <f t="shared" si="527"/>
        <v/>
      </c>
      <c r="BI967" s="1611" t="str">
        <f t="shared" si="528"/>
        <v/>
      </c>
      <c r="BJ967" s="1611" t="str">
        <f t="shared" si="517"/>
        <v/>
      </c>
      <c r="BK967" s="1611" t="str">
        <f t="shared" si="518"/>
        <v/>
      </c>
      <c r="BL967" s="1611" t="str">
        <f t="shared" ca="1" si="519"/>
        <v/>
      </c>
      <c r="BM967" s="1611" t="str">
        <f t="shared" si="529"/>
        <v/>
      </c>
      <c r="BN967" s="1611" t="str">
        <f t="shared" si="520"/>
        <v/>
      </c>
      <c r="BO967" s="1611" t="str">
        <f t="shared" si="521"/>
        <v/>
      </c>
      <c r="BP967" s="1611" t="str">
        <f t="shared" si="530"/>
        <v/>
      </c>
      <c r="BQ967" s="1611" t="str">
        <f t="shared" si="531"/>
        <v/>
      </c>
      <c r="BR967" s="1611" t="str">
        <f t="shared" si="532"/>
        <v/>
      </c>
      <c r="BS967" s="1611" t="str">
        <f t="shared" si="533"/>
        <v/>
      </c>
      <c r="BT967" s="1611" t="str">
        <f t="shared" si="534"/>
        <v/>
      </c>
      <c r="BU967" s="1731">
        <f t="shared" ca="1" si="535"/>
        <v>0</v>
      </c>
      <c r="BV967" s="1594"/>
      <c r="BW967" s="1594"/>
      <c r="BX967" s="1594"/>
      <c r="BY967" s="1594"/>
      <c r="BZ967" s="1594"/>
      <c r="CA967" s="1594"/>
      <c r="CB967" s="1594"/>
      <c r="CC967" s="1594"/>
      <c r="CD967" s="1594"/>
      <c r="CE967" s="1594"/>
      <c r="CF967" s="1594"/>
      <c r="CG967" s="1594"/>
      <c r="CH967" s="1594"/>
      <c r="CI967" s="1594"/>
      <c r="CJ967" s="1594"/>
      <c r="CK967" s="1594"/>
      <c r="CL967" s="1594"/>
      <c r="CM967" s="1594"/>
      <c r="CN967" s="1594"/>
      <c r="CO967" s="1594"/>
      <c r="CP967" s="1594"/>
      <c r="CQ967" s="1594"/>
      <c r="CR967" s="1594"/>
      <c r="CS967" s="1594"/>
      <c r="CT967" s="1594"/>
      <c r="CU967" s="1594"/>
      <c r="CV967" s="1594"/>
      <c r="CW967" s="1594"/>
      <c r="CX967" s="1594"/>
      <c r="CY967" s="1594"/>
      <c r="CZ967" s="1594"/>
      <c r="DA967" s="1594"/>
      <c r="DB967" s="1594"/>
      <c r="DC967" s="1594"/>
      <c r="DD967" s="1594"/>
      <c r="DE967" s="1594"/>
      <c r="DF967" s="1594"/>
      <c r="DG967" s="1594"/>
      <c r="DH967" s="1594"/>
      <c r="DI967" s="1594"/>
      <c r="DJ967" s="1594"/>
      <c r="DK967" s="1594"/>
      <c r="DL967" s="1594"/>
      <c r="DM967" s="1594"/>
      <c r="DN967" s="1594"/>
      <c r="DO967" s="1594"/>
      <c r="DP967" s="1594"/>
      <c r="DQ967" s="1594"/>
      <c r="DR967" s="1594"/>
      <c r="DS967" s="1594"/>
      <c r="DT967" s="1594"/>
      <c r="DU967" s="1594"/>
      <c r="DV967" s="1594"/>
      <c r="DW967" s="1594"/>
      <c r="DX967" s="1594"/>
      <c r="DY967" s="1594"/>
      <c r="DZ967" s="1594"/>
      <c r="EA967" s="1594"/>
      <c r="EB967" s="1594"/>
      <c r="EC967" s="1594"/>
      <c r="ED967" s="1594"/>
      <c r="EE967" s="1594"/>
      <c r="EF967" s="1594"/>
      <c r="EG967" s="1594"/>
      <c r="EH967" s="1594"/>
      <c r="EI967" s="1594"/>
      <c r="EJ967" s="1594"/>
      <c r="EK967" s="1594"/>
      <c r="EL967" s="1594"/>
      <c r="EM967" s="1594"/>
      <c r="EN967" s="1594"/>
      <c r="EO967" s="1594"/>
      <c r="EP967" s="1594"/>
      <c r="EQ967" s="1594"/>
      <c r="ER967" s="1594"/>
      <c r="ES967" s="1594"/>
    </row>
    <row r="968" spans="1:149" s="1595" customFormat="1" ht="12.5">
      <c r="A968" s="1644" t="str">
        <f t="shared" si="522"/>
        <v>Organisation</v>
      </c>
      <c r="B968" s="1758"/>
      <c r="C968" s="1671"/>
      <c r="D968" s="1655"/>
      <c r="E968" s="1770"/>
      <c r="F968" s="1592"/>
      <c r="G968" s="1714">
        <f t="shared" si="523"/>
        <v>0</v>
      </c>
      <c r="H968" s="1645"/>
      <c r="I968" s="1714">
        <f t="shared" si="524"/>
        <v>0</v>
      </c>
      <c r="J968" s="1660"/>
      <c r="K968" s="1660"/>
      <c r="L968" s="1592"/>
      <c r="M968" s="1597"/>
      <c r="N968" s="1597"/>
      <c r="O968" s="1646"/>
      <c r="P968" s="1647"/>
      <c r="Q968" s="1647"/>
      <c r="R968" s="1648"/>
      <c r="S968" s="1603"/>
      <c r="T968" s="1649"/>
      <c r="U968" s="1649"/>
      <c r="V968" s="1649"/>
      <c r="W968" s="1649"/>
      <c r="X968" s="1649"/>
      <c r="Y968" s="1649"/>
      <c r="Z968" s="1649"/>
      <c r="AA968" s="1649"/>
      <c r="AB968" s="1649"/>
      <c r="AC968" s="1649"/>
      <c r="AD968" s="1649"/>
      <c r="AE968" s="1649"/>
      <c r="AF968" s="1610">
        <f t="shared" si="503"/>
        <v>0</v>
      </c>
      <c r="AG968" s="1649"/>
      <c r="AH968" s="1649"/>
      <c r="AI968" s="1649"/>
      <c r="AJ968" s="1649"/>
      <c r="AK968" s="1649"/>
      <c r="AL968" s="1649"/>
      <c r="AM968" s="1649"/>
      <c r="AN968" s="1649"/>
      <c r="AO968" s="1649"/>
      <c r="AP968" s="1649"/>
      <c r="AQ968" s="1649"/>
      <c r="AR968" s="1709"/>
      <c r="AS968" s="1779">
        <f t="shared" si="504"/>
        <v>0</v>
      </c>
      <c r="AT968" s="1711">
        <f t="shared" si="525"/>
        <v>0</v>
      </c>
      <c r="AU968" s="1611">
        <f t="shared" si="505"/>
        <v>0</v>
      </c>
      <c r="AV968" s="1611">
        <f t="shared" si="506"/>
        <v>0</v>
      </c>
      <c r="AW968" s="1611">
        <f t="shared" si="507"/>
        <v>0</v>
      </c>
      <c r="AX968" s="1611">
        <f t="shared" si="508"/>
        <v>0</v>
      </c>
      <c r="AY968" s="1611">
        <f t="shared" si="509"/>
        <v>0</v>
      </c>
      <c r="AZ968" s="1611">
        <f t="shared" si="510"/>
        <v>0</v>
      </c>
      <c r="BA968" s="1611">
        <f t="shared" si="511"/>
        <v>0</v>
      </c>
      <c r="BB968" s="1611">
        <f t="shared" si="512"/>
        <v>0</v>
      </c>
      <c r="BC968" s="1611">
        <f t="shared" si="513"/>
        <v>0</v>
      </c>
      <c r="BD968" s="1611">
        <f t="shared" si="514"/>
        <v>0</v>
      </c>
      <c r="BE968" s="1611">
        <f t="shared" si="515"/>
        <v>0</v>
      </c>
      <c r="BF968" s="1611">
        <f t="shared" si="516"/>
        <v>0</v>
      </c>
      <c r="BG968" s="1611">
        <f t="shared" si="526"/>
        <v>0</v>
      </c>
      <c r="BH968" s="1611" t="str">
        <f t="shared" si="527"/>
        <v/>
      </c>
      <c r="BI968" s="1611" t="str">
        <f t="shared" si="528"/>
        <v/>
      </c>
      <c r="BJ968" s="1611" t="str">
        <f t="shared" si="517"/>
        <v/>
      </c>
      <c r="BK968" s="1611" t="str">
        <f t="shared" si="518"/>
        <v/>
      </c>
      <c r="BL968" s="1611" t="str">
        <f t="shared" ca="1" si="519"/>
        <v/>
      </c>
      <c r="BM968" s="1611" t="str">
        <f t="shared" si="529"/>
        <v/>
      </c>
      <c r="BN968" s="1611" t="str">
        <f t="shared" si="520"/>
        <v/>
      </c>
      <c r="BO968" s="1611" t="str">
        <f t="shared" si="521"/>
        <v/>
      </c>
      <c r="BP968" s="1611" t="str">
        <f t="shared" si="530"/>
        <v/>
      </c>
      <c r="BQ968" s="1611" t="str">
        <f t="shared" si="531"/>
        <v/>
      </c>
      <c r="BR968" s="1611" t="str">
        <f t="shared" si="532"/>
        <v/>
      </c>
      <c r="BS968" s="1611" t="str">
        <f t="shared" si="533"/>
        <v/>
      </c>
      <c r="BT968" s="1611" t="str">
        <f t="shared" si="534"/>
        <v/>
      </c>
      <c r="BU968" s="1731">
        <f t="shared" ca="1" si="535"/>
        <v>0</v>
      </c>
      <c r="BV968" s="1594"/>
      <c r="BW968" s="1594"/>
      <c r="BX968" s="1594"/>
      <c r="BY968" s="1594"/>
      <c r="BZ968" s="1594"/>
      <c r="CA968" s="1594"/>
      <c r="CB968" s="1594"/>
      <c r="CC968" s="1594"/>
      <c r="CD968" s="1594"/>
      <c r="CE968" s="1594"/>
      <c r="CF968" s="1594"/>
      <c r="CG968" s="1594"/>
      <c r="CH968" s="1594"/>
      <c r="CI968" s="1594"/>
      <c r="CJ968" s="1594"/>
      <c r="CK968" s="1594"/>
      <c r="CL968" s="1594"/>
      <c r="CM968" s="1594"/>
      <c r="CN968" s="1594"/>
      <c r="CO968" s="1594"/>
      <c r="CP968" s="1594"/>
      <c r="CQ968" s="1594"/>
      <c r="CR968" s="1594"/>
      <c r="CS968" s="1594"/>
      <c r="CT968" s="1594"/>
      <c r="CU968" s="1594"/>
      <c r="CV968" s="1594"/>
      <c r="CW968" s="1594"/>
      <c r="CX968" s="1594"/>
      <c r="CY968" s="1594"/>
      <c r="CZ968" s="1594"/>
      <c r="DA968" s="1594"/>
      <c r="DB968" s="1594"/>
      <c r="DC968" s="1594"/>
      <c r="DD968" s="1594"/>
      <c r="DE968" s="1594"/>
      <c r="DF968" s="1594"/>
      <c r="DG968" s="1594"/>
      <c r="DH968" s="1594"/>
      <c r="DI968" s="1594"/>
      <c r="DJ968" s="1594"/>
      <c r="DK968" s="1594"/>
      <c r="DL968" s="1594"/>
      <c r="DM968" s="1594"/>
      <c r="DN968" s="1594"/>
      <c r="DO968" s="1594"/>
      <c r="DP968" s="1594"/>
      <c r="DQ968" s="1594"/>
      <c r="DR968" s="1594"/>
      <c r="DS968" s="1594"/>
      <c r="DT968" s="1594"/>
      <c r="DU968" s="1594"/>
      <c r="DV968" s="1594"/>
      <c r="DW968" s="1594"/>
      <c r="DX968" s="1594"/>
      <c r="DY968" s="1594"/>
      <c r="DZ968" s="1594"/>
      <c r="EA968" s="1594"/>
      <c r="EB968" s="1594"/>
      <c r="EC968" s="1594"/>
      <c r="ED968" s="1594"/>
      <c r="EE968" s="1594"/>
      <c r="EF968" s="1594"/>
      <c r="EG968" s="1594"/>
      <c r="EH968" s="1594"/>
      <c r="EI968" s="1594"/>
      <c r="EJ968" s="1594"/>
      <c r="EK968" s="1594"/>
      <c r="EL968" s="1594"/>
      <c r="EM968" s="1594"/>
      <c r="EN968" s="1594"/>
      <c r="EO968" s="1594"/>
      <c r="EP968" s="1594"/>
      <c r="EQ968" s="1594"/>
      <c r="ER968" s="1594"/>
      <c r="ES968" s="1594"/>
    </row>
    <row r="969" spans="1:149" s="1595" customFormat="1" ht="12.5">
      <c r="A969" s="1644" t="str">
        <f t="shared" si="522"/>
        <v>Organisation</v>
      </c>
      <c r="B969" s="1758"/>
      <c r="C969" s="1671"/>
      <c r="D969" s="1655"/>
      <c r="E969" s="1770"/>
      <c r="F969" s="1592"/>
      <c r="G969" s="1714">
        <f t="shared" si="523"/>
        <v>0</v>
      </c>
      <c r="H969" s="1645"/>
      <c r="I969" s="1714">
        <f t="shared" si="524"/>
        <v>0</v>
      </c>
      <c r="J969" s="1657"/>
      <c r="K969" s="1657"/>
      <c r="L969" s="1592"/>
      <c r="M969" s="1597"/>
      <c r="N969" s="1597"/>
      <c r="O969" s="1646"/>
      <c r="P969" s="1647"/>
      <c r="Q969" s="1647"/>
      <c r="R969" s="1648"/>
      <c r="S969" s="1603"/>
      <c r="T969" s="1649"/>
      <c r="U969" s="1649"/>
      <c r="V969" s="1649"/>
      <c r="W969" s="1649"/>
      <c r="X969" s="1649"/>
      <c r="Y969" s="1649"/>
      <c r="Z969" s="1649"/>
      <c r="AA969" s="1649"/>
      <c r="AB969" s="1649"/>
      <c r="AC969" s="1649"/>
      <c r="AD969" s="1649"/>
      <c r="AE969" s="1649"/>
      <c r="AF969" s="1610">
        <f t="shared" si="503"/>
        <v>0</v>
      </c>
      <c r="AG969" s="1649"/>
      <c r="AH969" s="1649"/>
      <c r="AI969" s="1649"/>
      <c r="AJ969" s="1649"/>
      <c r="AK969" s="1649"/>
      <c r="AL969" s="1649"/>
      <c r="AM969" s="1649"/>
      <c r="AN969" s="1649"/>
      <c r="AO969" s="1649"/>
      <c r="AP969" s="1649"/>
      <c r="AQ969" s="1649"/>
      <c r="AR969" s="1709"/>
      <c r="AS969" s="1779">
        <f t="shared" si="504"/>
        <v>0</v>
      </c>
      <c r="AT969" s="1711">
        <f t="shared" si="525"/>
        <v>0</v>
      </c>
      <c r="AU969" s="1611">
        <f t="shared" si="505"/>
        <v>0</v>
      </c>
      <c r="AV969" s="1611">
        <f t="shared" si="506"/>
        <v>0</v>
      </c>
      <c r="AW969" s="1611">
        <f t="shared" si="507"/>
        <v>0</v>
      </c>
      <c r="AX969" s="1611">
        <f t="shared" si="508"/>
        <v>0</v>
      </c>
      <c r="AY969" s="1611">
        <f t="shared" si="509"/>
        <v>0</v>
      </c>
      <c r="AZ969" s="1611">
        <f t="shared" si="510"/>
        <v>0</v>
      </c>
      <c r="BA969" s="1611">
        <f t="shared" si="511"/>
        <v>0</v>
      </c>
      <c r="BB969" s="1611">
        <f t="shared" si="512"/>
        <v>0</v>
      </c>
      <c r="BC969" s="1611">
        <f t="shared" si="513"/>
        <v>0</v>
      </c>
      <c r="BD969" s="1611">
        <f t="shared" si="514"/>
        <v>0</v>
      </c>
      <c r="BE969" s="1611">
        <f t="shared" si="515"/>
        <v>0</v>
      </c>
      <c r="BF969" s="1611">
        <f t="shared" si="516"/>
        <v>0</v>
      </c>
      <c r="BG969" s="1611">
        <f t="shared" si="526"/>
        <v>0</v>
      </c>
      <c r="BH969" s="1611" t="str">
        <f t="shared" si="527"/>
        <v/>
      </c>
      <c r="BI969" s="1611" t="str">
        <f t="shared" si="528"/>
        <v/>
      </c>
      <c r="BJ969" s="1611" t="str">
        <f t="shared" si="517"/>
        <v/>
      </c>
      <c r="BK969" s="1611" t="str">
        <f t="shared" si="518"/>
        <v/>
      </c>
      <c r="BL969" s="1611" t="str">
        <f t="shared" ca="1" si="519"/>
        <v/>
      </c>
      <c r="BM969" s="1611" t="str">
        <f t="shared" si="529"/>
        <v/>
      </c>
      <c r="BN969" s="1611" t="str">
        <f t="shared" si="520"/>
        <v/>
      </c>
      <c r="BO969" s="1611" t="str">
        <f t="shared" si="521"/>
        <v/>
      </c>
      <c r="BP969" s="1611" t="str">
        <f t="shared" si="530"/>
        <v/>
      </c>
      <c r="BQ969" s="1611" t="str">
        <f t="shared" si="531"/>
        <v/>
      </c>
      <c r="BR969" s="1611" t="str">
        <f t="shared" si="532"/>
        <v/>
      </c>
      <c r="BS969" s="1611" t="str">
        <f t="shared" si="533"/>
        <v/>
      </c>
      <c r="BT969" s="1611" t="str">
        <f t="shared" si="534"/>
        <v/>
      </c>
      <c r="BU969" s="1731">
        <f t="shared" ca="1" si="535"/>
        <v>0</v>
      </c>
      <c r="BV969" s="1594"/>
      <c r="BW969" s="1594"/>
      <c r="BX969" s="1594"/>
      <c r="BY969" s="1594"/>
      <c r="BZ969" s="1594"/>
      <c r="CA969" s="1594"/>
      <c r="CB969" s="1594"/>
      <c r="CC969" s="1594"/>
      <c r="CD969" s="1594"/>
      <c r="CE969" s="1594"/>
      <c r="CF969" s="1594"/>
      <c r="CG969" s="1594"/>
      <c r="CH969" s="1594"/>
      <c r="CI969" s="1594"/>
      <c r="CJ969" s="1594"/>
      <c r="CK969" s="1594"/>
      <c r="CL969" s="1594"/>
      <c r="CM969" s="1594"/>
      <c r="CN969" s="1594"/>
      <c r="CO969" s="1594"/>
      <c r="CP969" s="1594"/>
      <c r="CQ969" s="1594"/>
      <c r="CR969" s="1594"/>
      <c r="CS969" s="1594"/>
      <c r="CT969" s="1594"/>
      <c r="CU969" s="1594"/>
      <c r="CV969" s="1594"/>
      <c r="CW969" s="1594"/>
      <c r="CX969" s="1594"/>
      <c r="CY969" s="1594"/>
      <c r="CZ969" s="1594"/>
      <c r="DA969" s="1594"/>
      <c r="DB969" s="1594"/>
      <c r="DC969" s="1594"/>
      <c r="DD969" s="1594"/>
      <c r="DE969" s="1594"/>
      <c r="DF969" s="1594"/>
      <c r="DG969" s="1594"/>
      <c r="DH969" s="1594"/>
      <c r="DI969" s="1594"/>
      <c r="DJ969" s="1594"/>
      <c r="DK969" s="1594"/>
      <c r="DL969" s="1594"/>
      <c r="DM969" s="1594"/>
      <c r="DN969" s="1594"/>
      <c r="DO969" s="1594"/>
      <c r="DP969" s="1594"/>
      <c r="DQ969" s="1594"/>
      <c r="DR969" s="1594"/>
      <c r="DS969" s="1594"/>
      <c r="DT969" s="1594"/>
      <c r="DU969" s="1594"/>
      <c r="DV969" s="1594"/>
      <c r="DW969" s="1594"/>
      <c r="DX969" s="1594"/>
      <c r="DY969" s="1594"/>
      <c r="DZ969" s="1594"/>
      <c r="EA969" s="1594"/>
      <c r="EB969" s="1594"/>
      <c r="EC969" s="1594"/>
      <c r="ED969" s="1594"/>
      <c r="EE969" s="1594"/>
      <c r="EF969" s="1594"/>
      <c r="EG969" s="1594"/>
      <c r="EH969" s="1594"/>
      <c r="EI969" s="1594"/>
      <c r="EJ969" s="1594"/>
      <c r="EK969" s="1594"/>
      <c r="EL969" s="1594"/>
      <c r="EM969" s="1594"/>
      <c r="EN969" s="1594"/>
      <c r="EO969" s="1594"/>
      <c r="EP969" s="1594"/>
      <c r="EQ969" s="1594"/>
      <c r="ER969" s="1594"/>
      <c r="ES969" s="1594"/>
    </row>
    <row r="970" spans="1:149" s="1595" customFormat="1" ht="12.5">
      <c r="A970" s="1644" t="str">
        <f t="shared" si="522"/>
        <v>Organisation</v>
      </c>
      <c r="B970" s="1758"/>
      <c r="C970" s="1671"/>
      <c r="D970" s="1655"/>
      <c r="E970" s="1770"/>
      <c r="F970" s="1592"/>
      <c r="G970" s="1714">
        <f t="shared" si="523"/>
        <v>0</v>
      </c>
      <c r="H970" s="1645"/>
      <c r="I970" s="1714">
        <f t="shared" si="524"/>
        <v>0</v>
      </c>
      <c r="J970" s="1660"/>
      <c r="K970" s="1660"/>
      <c r="L970" s="1592"/>
      <c r="M970" s="1597"/>
      <c r="N970" s="1597"/>
      <c r="O970" s="1646"/>
      <c r="P970" s="1647"/>
      <c r="Q970" s="1647"/>
      <c r="R970" s="1648"/>
      <c r="S970" s="1603"/>
      <c r="T970" s="1649"/>
      <c r="U970" s="1649"/>
      <c r="V970" s="1649"/>
      <c r="W970" s="1649"/>
      <c r="X970" s="1649"/>
      <c r="Y970" s="1649"/>
      <c r="Z970" s="1649"/>
      <c r="AA970" s="1649"/>
      <c r="AB970" s="1649"/>
      <c r="AC970" s="1649"/>
      <c r="AD970" s="1649"/>
      <c r="AE970" s="1649"/>
      <c r="AF970" s="1610">
        <f t="shared" si="503"/>
        <v>0</v>
      </c>
      <c r="AG970" s="1649"/>
      <c r="AH970" s="1649"/>
      <c r="AI970" s="1649"/>
      <c r="AJ970" s="1649"/>
      <c r="AK970" s="1649"/>
      <c r="AL970" s="1649"/>
      <c r="AM970" s="1649"/>
      <c r="AN970" s="1649"/>
      <c r="AO970" s="1649"/>
      <c r="AP970" s="1649"/>
      <c r="AQ970" s="1649"/>
      <c r="AR970" s="1709"/>
      <c r="AS970" s="1779">
        <f t="shared" si="504"/>
        <v>0</v>
      </c>
      <c r="AT970" s="1711">
        <f t="shared" si="525"/>
        <v>0</v>
      </c>
      <c r="AU970" s="1611">
        <f t="shared" si="505"/>
        <v>0</v>
      </c>
      <c r="AV970" s="1611">
        <f t="shared" si="506"/>
        <v>0</v>
      </c>
      <c r="AW970" s="1611">
        <f t="shared" si="507"/>
        <v>0</v>
      </c>
      <c r="AX970" s="1611">
        <f t="shared" si="508"/>
        <v>0</v>
      </c>
      <c r="AY970" s="1611">
        <f t="shared" si="509"/>
        <v>0</v>
      </c>
      <c r="AZ970" s="1611">
        <f t="shared" si="510"/>
        <v>0</v>
      </c>
      <c r="BA970" s="1611">
        <f t="shared" si="511"/>
        <v>0</v>
      </c>
      <c r="BB970" s="1611">
        <f t="shared" si="512"/>
        <v>0</v>
      </c>
      <c r="BC970" s="1611">
        <f t="shared" si="513"/>
        <v>0</v>
      </c>
      <c r="BD970" s="1611">
        <f t="shared" si="514"/>
        <v>0</v>
      </c>
      <c r="BE970" s="1611">
        <f t="shared" si="515"/>
        <v>0</v>
      </c>
      <c r="BF970" s="1611">
        <f t="shared" si="516"/>
        <v>0</v>
      </c>
      <c r="BG970" s="1611">
        <f t="shared" si="526"/>
        <v>0</v>
      </c>
      <c r="BH970" s="1611" t="str">
        <f t="shared" si="527"/>
        <v/>
      </c>
      <c r="BI970" s="1611" t="str">
        <f t="shared" si="528"/>
        <v/>
      </c>
      <c r="BJ970" s="1611" t="str">
        <f t="shared" si="517"/>
        <v/>
      </c>
      <c r="BK970" s="1611" t="str">
        <f t="shared" si="518"/>
        <v/>
      </c>
      <c r="BL970" s="1611" t="str">
        <f t="shared" ca="1" si="519"/>
        <v/>
      </c>
      <c r="BM970" s="1611" t="str">
        <f t="shared" si="529"/>
        <v/>
      </c>
      <c r="BN970" s="1611" t="str">
        <f t="shared" si="520"/>
        <v/>
      </c>
      <c r="BO970" s="1611" t="str">
        <f t="shared" si="521"/>
        <v/>
      </c>
      <c r="BP970" s="1611" t="str">
        <f t="shared" si="530"/>
        <v/>
      </c>
      <c r="BQ970" s="1611" t="str">
        <f t="shared" si="531"/>
        <v/>
      </c>
      <c r="BR970" s="1611" t="str">
        <f t="shared" si="532"/>
        <v/>
      </c>
      <c r="BS970" s="1611" t="str">
        <f t="shared" si="533"/>
        <v/>
      </c>
      <c r="BT970" s="1611" t="str">
        <f t="shared" si="534"/>
        <v/>
      </c>
      <c r="BU970" s="1731">
        <f t="shared" ca="1" si="535"/>
        <v>0</v>
      </c>
      <c r="BV970" s="1594"/>
      <c r="BW970" s="1594"/>
      <c r="BX970" s="1594"/>
      <c r="BY970" s="1594"/>
      <c r="BZ970" s="1594"/>
      <c r="CA970" s="1594"/>
      <c r="CB970" s="1594"/>
      <c r="CC970" s="1594"/>
      <c r="CD970" s="1594"/>
      <c r="CE970" s="1594"/>
      <c r="CF970" s="1594"/>
      <c r="CG970" s="1594"/>
      <c r="CH970" s="1594"/>
      <c r="CI970" s="1594"/>
      <c r="CJ970" s="1594"/>
      <c r="CK970" s="1594"/>
      <c r="CL970" s="1594"/>
      <c r="CM970" s="1594"/>
      <c r="CN970" s="1594"/>
      <c r="CO970" s="1594"/>
      <c r="CP970" s="1594"/>
      <c r="CQ970" s="1594"/>
      <c r="CR970" s="1594"/>
      <c r="CS970" s="1594"/>
      <c r="CT970" s="1594"/>
      <c r="CU970" s="1594"/>
      <c r="CV970" s="1594"/>
      <c r="CW970" s="1594"/>
      <c r="CX970" s="1594"/>
      <c r="CY970" s="1594"/>
      <c r="CZ970" s="1594"/>
      <c r="DA970" s="1594"/>
      <c r="DB970" s="1594"/>
      <c r="DC970" s="1594"/>
      <c r="DD970" s="1594"/>
      <c r="DE970" s="1594"/>
      <c r="DF970" s="1594"/>
      <c r="DG970" s="1594"/>
      <c r="DH970" s="1594"/>
      <c r="DI970" s="1594"/>
      <c r="DJ970" s="1594"/>
      <c r="DK970" s="1594"/>
      <c r="DL970" s="1594"/>
      <c r="DM970" s="1594"/>
      <c r="DN970" s="1594"/>
      <c r="DO970" s="1594"/>
      <c r="DP970" s="1594"/>
      <c r="DQ970" s="1594"/>
      <c r="DR970" s="1594"/>
      <c r="DS970" s="1594"/>
      <c r="DT970" s="1594"/>
      <c r="DU970" s="1594"/>
      <c r="DV970" s="1594"/>
      <c r="DW970" s="1594"/>
      <c r="DX970" s="1594"/>
      <c r="DY970" s="1594"/>
      <c r="DZ970" s="1594"/>
      <c r="EA970" s="1594"/>
      <c r="EB970" s="1594"/>
      <c r="EC970" s="1594"/>
      <c r="ED970" s="1594"/>
      <c r="EE970" s="1594"/>
      <c r="EF970" s="1594"/>
      <c r="EG970" s="1594"/>
      <c r="EH970" s="1594"/>
      <c r="EI970" s="1594"/>
      <c r="EJ970" s="1594"/>
      <c r="EK970" s="1594"/>
      <c r="EL970" s="1594"/>
      <c r="EM970" s="1594"/>
      <c r="EN970" s="1594"/>
      <c r="EO970" s="1594"/>
      <c r="EP970" s="1594"/>
      <c r="EQ970" s="1594"/>
      <c r="ER970" s="1594"/>
      <c r="ES970" s="1594"/>
    </row>
    <row r="971" spans="1:149" s="1595" customFormat="1" ht="12.5">
      <c r="A971" s="1644" t="str">
        <f t="shared" si="522"/>
        <v>Organisation</v>
      </c>
      <c r="B971" s="1758"/>
      <c r="C971" s="1671"/>
      <c r="D971" s="1655"/>
      <c r="E971" s="1770"/>
      <c r="F971" s="1592"/>
      <c r="G971" s="1714">
        <f t="shared" si="523"/>
        <v>0</v>
      </c>
      <c r="H971" s="1645"/>
      <c r="I971" s="1714">
        <f t="shared" si="524"/>
        <v>0</v>
      </c>
      <c r="J971" s="1656"/>
      <c r="K971" s="1656"/>
      <c r="L971" s="1592"/>
      <c r="M971" s="1597"/>
      <c r="N971" s="1597"/>
      <c r="O971" s="1646"/>
      <c r="P971" s="1647"/>
      <c r="Q971" s="1647"/>
      <c r="R971" s="1648"/>
      <c r="S971" s="1603"/>
      <c r="T971" s="1649"/>
      <c r="U971" s="1649"/>
      <c r="V971" s="1649"/>
      <c r="W971" s="1649"/>
      <c r="X971" s="1649"/>
      <c r="Y971" s="1649"/>
      <c r="Z971" s="1649"/>
      <c r="AA971" s="1649"/>
      <c r="AB971" s="1649"/>
      <c r="AC971" s="1649"/>
      <c r="AD971" s="1649"/>
      <c r="AE971" s="1649"/>
      <c r="AF971" s="1610">
        <f t="shared" si="503"/>
        <v>0</v>
      </c>
      <c r="AG971" s="1649"/>
      <c r="AH971" s="1649"/>
      <c r="AI971" s="1649"/>
      <c r="AJ971" s="1649"/>
      <c r="AK971" s="1649"/>
      <c r="AL971" s="1649"/>
      <c r="AM971" s="1649"/>
      <c r="AN971" s="1649"/>
      <c r="AO971" s="1649"/>
      <c r="AP971" s="1649"/>
      <c r="AQ971" s="1649"/>
      <c r="AR971" s="1709"/>
      <c r="AS971" s="1779">
        <f t="shared" si="504"/>
        <v>0</v>
      </c>
      <c r="AT971" s="1711">
        <f t="shared" si="525"/>
        <v>0</v>
      </c>
      <c r="AU971" s="1611">
        <f t="shared" si="505"/>
        <v>0</v>
      </c>
      <c r="AV971" s="1611">
        <f t="shared" si="506"/>
        <v>0</v>
      </c>
      <c r="AW971" s="1611">
        <f t="shared" si="507"/>
        <v>0</v>
      </c>
      <c r="AX971" s="1611">
        <f t="shared" si="508"/>
        <v>0</v>
      </c>
      <c r="AY971" s="1611">
        <f t="shared" si="509"/>
        <v>0</v>
      </c>
      <c r="AZ971" s="1611">
        <f t="shared" si="510"/>
        <v>0</v>
      </c>
      <c r="BA971" s="1611">
        <f t="shared" si="511"/>
        <v>0</v>
      </c>
      <c r="BB971" s="1611">
        <f t="shared" si="512"/>
        <v>0</v>
      </c>
      <c r="BC971" s="1611">
        <f t="shared" si="513"/>
        <v>0</v>
      </c>
      <c r="BD971" s="1611">
        <f t="shared" si="514"/>
        <v>0</v>
      </c>
      <c r="BE971" s="1611">
        <f t="shared" si="515"/>
        <v>0</v>
      </c>
      <c r="BF971" s="1611">
        <f t="shared" si="516"/>
        <v>0</v>
      </c>
      <c r="BG971" s="1611">
        <f t="shared" si="526"/>
        <v>0</v>
      </c>
      <c r="BH971" s="1611" t="str">
        <f t="shared" si="527"/>
        <v/>
      </c>
      <c r="BI971" s="1611" t="str">
        <f t="shared" si="528"/>
        <v/>
      </c>
      <c r="BJ971" s="1611" t="str">
        <f t="shared" si="517"/>
        <v/>
      </c>
      <c r="BK971" s="1611" t="str">
        <f t="shared" si="518"/>
        <v/>
      </c>
      <c r="BL971" s="1611" t="str">
        <f t="shared" ca="1" si="519"/>
        <v/>
      </c>
      <c r="BM971" s="1611" t="str">
        <f t="shared" si="529"/>
        <v/>
      </c>
      <c r="BN971" s="1611" t="str">
        <f t="shared" si="520"/>
        <v/>
      </c>
      <c r="BO971" s="1611" t="str">
        <f t="shared" si="521"/>
        <v/>
      </c>
      <c r="BP971" s="1611" t="str">
        <f t="shared" si="530"/>
        <v/>
      </c>
      <c r="BQ971" s="1611" t="str">
        <f t="shared" si="531"/>
        <v/>
      </c>
      <c r="BR971" s="1611" t="str">
        <f t="shared" si="532"/>
        <v/>
      </c>
      <c r="BS971" s="1611" t="str">
        <f t="shared" si="533"/>
        <v/>
      </c>
      <c r="BT971" s="1611" t="str">
        <f t="shared" si="534"/>
        <v/>
      </c>
      <c r="BU971" s="1731">
        <f t="shared" ca="1" si="535"/>
        <v>0</v>
      </c>
      <c r="BV971" s="1594"/>
      <c r="BW971" s="1594"/>
      <c r="BX971" s="1594"/>
      <c r="BY971" s="1594"/>
      <c r="BZ971" s="1594"/>
      <c r="CA971" s="1594"/>
      <c r="CB971" s="1594"/>
      <c r="CC971" s="1594"/>
      <c r="CD971" s="1594"/>
      <c r="CE971" s="1594"/>
      <c r="CF971" s="1594"/>
      <c r="CG971" s="1594"/>
      <c r="CH971" s="1594"/>
      <c r="CI971" s="1594"/>
      <c r="CJ971" s="1594"/>
      <c r="CK971" s="1594"/>
      <c r="CL971" s="1594"/>
      <c r="CM971" s="1594"/>
      <c r="CN971" s="1594"/>
      <c r="CO971" s="1594"/>
      <c r="CP971" s="1594"/>
      <c r="CQ971" s="1594"/>
      <c r="CR971" s="1594"/>
      <c r="CS971" s="1594"/>
      <c r="CT971" s="1594"/>
      <c r="CU971" s="1594"/>
      <c r="CV971" s="1594"/>
      <c r="CW971" s="1594"/>
      <c r="CX971" s="1594"/>
      <c r="CY971" s="1594"/>
      <c r="CZ971" s="1594"/>
      <c r="DA971" s="1594"/>
      <c r="DB971" s="1594"/>
      <c r="DC971" s="1594"/>
      <c r="DD971" s="1594"/>
      <c r="DE971" s="1594"/>
      <c r="DF971" s="1594"/>
      <c r="DG971" s="1594"/>
      <c r="DH971" s="1594"/>
      <c r="DI971" s="1594"/>
      <c r="DJ971" s="1594"/>
      <c r="DK971" s="1594"/>
      <c r="DL971" s="1594"/>
      <c r="DM971" s="1594"/>
      <c r="DN971" s="1594"/>
      <c r="DO971" s="1594"/>
      <c r="DP971" s="1594"/>
      <c r="DQ971" s="1594"/>
      <c r="DR971" s="1594"/>
      <c r="DS971" s="1594"/>
      <c r="DT971" s="1594"/>
      <c r="DU971" s="1594"/>
      <c r="DV971" s="1594"/>
      <c r="DW971" s="1594"/>
      <c r="DX971" s="1594"/>
      <c r="DY971" s="1594"/>
      <c r="DZ971" s="1594"/>
      <c r="EA971" s="1594"/>
      <c r="EB971" s="1594"/>
      <c r="EC971" s="1594"/>
      <c r="ED971" s="1594"/>
      <c r="EE971" s="1594"/>
      <c r="EF971" s="1594"/>
      <c r="EG971" s="1594"/>
      <c r="EH971" s="1594"/>
      <c r="EI971" s="1594"/>
      <c r="EJ971" s="1594"/>
      <c r="EK971" s="1594"/>
      <c r="EL971" s="1594"/>
      <c r="EM971" s="1594"/>
      <c r="EN971" s="1594"/>
      <c r="EO971" s="1594"/>
      <c r="EP971" s="1594"/>
      <c r="EQ971" s="1594"/>
      <c r="ER971" s="1594"/>
      <c r="ES971" s="1594"/>
    </row>
    <row r="972" spans="1:149" s="1595" customFormat="1" ht="12.5">
      <c r="A972" s="1644" t="str">
        <f t="shared" si="522"/>
        <v>Organisation</v>
      </c>
      <c r="B972" s="1758"/>
      <c r="C972" s="1671"/>
      <c r="D972" s="1655"/>
      <c r="E972" s="1770"/>
      <c r="F972" s="1592"/>
      <c r="G972" s="1714">
        <f t="shared" si="523"/>
        <v>0</v>
      </c>
      <c r="H972" s="1645"/>
      <c r="I972" s="1714">
        <f t="shared" si="524"/>
        <v>0</v>
      </c>
      <c r="J972" s="1656"/>
      <c r="K972" s="1656"/>
      <c r="L972" s="1592"/>
      <c r="M972" s="1597"/>
      <c r="N972" s="1597"/>
      <c r="O972" s="1646"/>
      <c r="P972" s="1647"/>
      <c r="Q972" s="1647"/>
      <c r="R972" s="1648"/>
      <c r="S972" s="1603"/>
      <c r="T972" s="1649"/>
      <c r="U972" s="1649"/>
      <c r="V972" s="1649"/>
      <c r="W972" s="1649"/>
      <c r="X972" s="1649"/>
      <c r="Y972" s="1649"/>
      <c r="Z972" s="1649"/>
      <c r="AA972" s="1649"/>
      <c r="AB972" s="1649"/>
      <c r="AC972" s="1649"/>
      <c r="AD972" s="1649"/>
      <c r="AE972" s="1649"/>
      <c r="AF972" s="1610">
        <f t="shared" si="503"/>
        <v>0</v>
      </c>
      <c r="AG972" s="1649"/>
      <c r="AH972" s="1649"/>
      <c r="AI972" s="1649"/>
      <c r="AJ972" s="1649"/>
      <c r="AK972" s="1649"/>
      <c r="AL972" s="1649"/>
      <c r="AM972" s="1649"/>
      <c r="AN972" s="1649"/>
      <c r="AO972" s="1649"/>
      <c r="AP972" s="1649"/>
      <c r="AQ972" s="1649"/>
      <c r="AR972" s="1709"/>
      <c r="AS972" s="1779">
        <f t="shared" si="504"/>
        <v>0</v>
      </c>
      <c r="AT972" s="1711">
        <f t="shared" si="525"/>
        <v>0</v>
      </c>
      <c r="AU972" s="1611">
        <f t="shared" si="505"/>
        <v>0</v>
      </c>
      <c r="AV972" s="1611">
        <f t="shared" si="506"/>
        <v>0</v>
      </c>
      <c r="AW972" s="1611">
        <f t="shared" si="507"/>
        <v>0</v>
      </c>
      <c r="AX972" s="1611">
        <f t="shared" si="508"/>
        <v>0</v>
      </c>
      <c r="AY972" s="1611">
        <f t="shared" si="509"/>
        <v>0</v>
      </c>
      <c r="AZ972" s="1611">
        <f t="shared" si="510"/>
        <v>0</v>
      </c>
      <c r="BA972" s="1611">
        <f t="shared" si="511"/>
        <v>0</v>
      </c>
      <c r="BB972" s="1611">
        <f t="shared" si="512"/>
        <v>0</v>
      </c>
      <c r="BC972" s="1611">
        <f t="shared" si="513"/>
        <v>0</v>
      </c>
      <c r="BD972" s="1611">
        <f t="shared" si="514"/>
        <v>0</v>
      </c>
      <c r="BE972" s="1611">
        <f t="shared" si="515"/>
        <v>0</v>
      </c>
      <c r="BF972" s="1611">
        <f t="shared" si="516"/>
        <v>0</v>
      </c>
      <c r="BG972" s="1611">
        <f t="shared" si="526"/>
        <v>0</v>
      </c>
      <c r="BH972" s="1611" t="str">
        <f t="shared" si="527"/>
        <v/>
      </c>
      <c r="BI972" s="1611" t="str">
        <f t="shared" si="528"/>
        <v/>
      </c>
      <c r="BJ972" s="1611" t="str">
        <f t="shared" si="517"/>
        <v/>
      </c>
      <c r="BK972" s="1611" t="str">
        <f t="shared" si="518"/>
        <v/>
      </c>
      <c r="BL972" s="1611" t="str">
        <f t="shared" ca="1" si="519"/>
        <v/>
      </c>
      <c r="BM972" s="1611" t="str">
        <f t="shared" si="529"/>
        <v/>
      </c>
      <c r="BN972" s="1611" t="str">
        <f t="shared" si="520"/>
        <v/>
      </c>
      <c r="BO972" s="1611" t="str">
        <f t="shared" si="521"/>
        <v/>
      </c>
      <c r="BP972" s="1611" t="str">
        <f t="shared" si="530"/>
        <v/>
      </c>
      <c r="BQ972" s="1611" t="str">
        <f t="shared" si="531"/>
        <v/>
      </c>
      <c r="BR972" s="1611" t="str">
        <f t="shared" si="532"/>
        <v/>
      </c>
      <c r="BS972" s="1611" t="str">
        <f t="shared" si="533"/>
        <v/>
      </c>
      <c r="BT972" s="1611" t="str">
        <f t="shared" si="534"/>
        <v/>
      </c>
      <c r="BU972" s="1731">
        <f t="shared" ca="1" si="535"/>
        <v>0</v>
      </c>
      <c r="BV972" s="1594"/>
      <c r="BW972" s="1594"/>
      <c r="BX972" s="1594"/>
      <c r="BY972" s="1594"/>
      <c r="BZ972" s="1594"/>
      <c r="CA972" s="1594"/>
      <c r="CB972" s="1594"/>
      <c r="CC972" s="1594"/>
      <c r="CD972" s="1594"/>
      <c r="CE972" s="1594"/>
      <c r="CF972" s="1594"/>
      <c r="CG972" s="1594"/>
      <c r="CH972" s="1594"/>
      <c r="CI972" s="1594"/>
      <c r="CJ972" s="1594"/>
      <c r="CK972" s="1594"/>
      <c r="CL972" s="1594"/>
      <c r="CM972" s="1594"/>
      <c r="CN972" s="1594"/>
      <c r="CO972" s="1594"/>
      <c r="CP972" s="1594"/>
      <c r="CQ972" s="1594"/>
      <c r="CR972" s="1594"/>
      <c r="CS972" s="1594"/>
      <c r="CT972" s="1594"/>
      <c r="CU972" s="1594"/>
      <c r="CV972" s="1594"/>
      <c r="CW972" s="1594"/>
      <c r="CX972" s="1594"/>
      <c r="CY972" s="1594"/>
      <c r="CZ972" s="1594"/>
      <c r="DA972" s="1594"/>
      <c r="DB972" s="1594"/>
      <c r="DC972" s="1594"/>
      <c r="DD972" s="1594"/>
      <c r="DE972" s="1594"/>
      <c r="DF972" s="1594"/>
      <c r="DG972" s="1594"/>
      <c r="DH972" s="1594"/>
      <c r="DI972" s="1594"/>
      <c r="DJ972" s="1594"/>
      <c r="DK972" s="1594"/>
      <c r="DL972" s="1594"/>
      <c r="DM972" s="1594"/>
      <c r="DN972" s="1594"/>
      <c r="DO972" s="1594"/>
      <c r="DP972" s="1594"/>
      <c r="DQ972" s="1594"/>
      <c r="DR972" s="1594"/>
      <c r="DS972" s="1594"/>
      <c r="DT972" s="1594"/>
      <c r="DU972" s="1594"/>
      <c r="DV972" s="1594"/>
      <c r="DW972" s="1594"/>
      <c r="DX972" s="1594"/>
      <c r="DY972" s="1594"/>
      <c r="DZ972" s="1594"/>
      <c r="EA972" s="1594"/>
      <c r="EB972" s="1594"/>
      <c r="EC972" s="1594"/>
      <c r="ED972" s="1594"/>
      <c r="EE972" s="1594"/>
      <c r="EF972" s="1594"/>
      <c r="EG972" s="1594"/>
      <c r="EH972" s="1594"/>
      <c r="EI972" s="1594"/>
      <c r="EJ972" s="1594"/>
      <c r="EK972" s="1594"/>
      <c r="EL972" s="1594"/>
      <c r="EM972" s="1594"/>
      <c r="EN972" s="1594"/>
      <c r="EO972" s="1594"/>
      <c r="EP972" s="1594"/>
      <c r="EQ972" s="1594"/>
      <c r="ER972" s="1594"/>
      <c r="ES972" s="1594"/>
    </row>
    <row r="973" spans="1:149" s="1595" customFormat="1" ht="12.5">
      <c r="A973" s="1644" t="str">
        <f t="shared" si="522"/>
        <v>Organisation</v>
      </c>
      <c r="B973" s="1758"/>
      <c r="C973" s="1671"/>
      <c r="D973" s="1655"/>
      <c r="E973" s="1770"/>
      <c r="F973" s="1592"/>
      <c r="G973" s="1714">
        <f t="shared" si="523"/>
        <v>0</v>
      </c>
      <c r="H973" s="1645"/>
      <c r="I973" s="1714">
        <f t="shared" si="524"/>
        <v>0</v>
      </c>
      <c r="J973" s="1656"/>
      <c r="K973" s="1656"/>
      <c r="L973" s="1592"/>
      <c r="M973" s="1597"/>
      <c r="N973" s="1597"/>
      <c r="O973" s="1646"/>
      <c r="P973" s="1647"/>
      <c r="Q973" s="1647"/>
      <c r="R973" s="1648"/>
      <c r="S973" s="1603"/>
      <c r="T973" s="1649"/>
      <c r="U973" s="1649"/>
      <c r="V973" s="1649"/>
      <c r="W973" s="1649"/>
      <c r="X973" s="1649"/>
      <c r="Y973" s="1649"/>
      <c r="Z973" s="1649"/>
      <c r="AA973" s="1649"/>
      <c r="AB973" s="1649"/>
      <c r="AC973" s="1649"/>
      <c r="AD973" s="1649"/>
      <c r="AE973" s="1649"/>
      <c r="AF973" s="1610">
        <f t="shared" si="503"/>
        <v>0</v>
      </c>
      <c r="AG973" s="1649"/>
      <c r="AH973" s="1649"/>
      <c r="AI973" s="1649"/>
      <c r="AJ973" s="1649"/>
      <c r="AK973" s="1649"/>
      <c r="AL973" s="1649"/>
      <c r="AM973" s="1649"/>
      <c r="AN973" s="1649"/>
      <c r="AO973" s="1649"/>
      <c r="AP973" s="1649"/>
      <c r="AQ973" s="1649"/>
      <c r="AR973" s="1709"/>
      <c r="AS973" s="1779">
        <f t="shared" si="504"/>
        <v>0</v>
      </c>
      <c r="AT973" s="1711">
        <f t="shared" si="525"/>
        <v>0</v>
      </c>
      <c r="AU973" s="1611">
        <f t="shared" si="505"/>
        <v>0</v>
      </c>
      <c r="AV973" s="1611">
        <f t="shared" si="506"/>
        <v>0</v>
      </c>
      <c r="AW973" s="1611">
        <f t="shared" si="507"/>
        <v>0</v>
      </c>
      <c r="AX973" s="1611">
        <f t="shared" si="508"/>
        <v>0</v>
      </c>
      <c r="AY973" s="1611">
        <f t="shared" si="509"/>
        <v>0</v>
      </c>
      <c r="AZ973" s="1611">
        <f t="shared" si="510"/>
        <v>0</v>
      </c>
      <c r="BA973" s="1611">
        <f t="shared" si="511"/>
        <v>0</v>
      </c>
      <c r="BB973" s="1611">
        <f t="shared" si="512"/>
        <v>0</v>
      </c>
      <c r="BC973" s="1611">
        <f t="shared" si="513"/>
        <v>0</v>
      </c>
      <c r="BD973" s="1611">
        <f t="shared" si="514"/>
        <v>0</v>
      </c>
      <c r="BE973" s="1611">
        <f t="shared" si="515"/>
        <v>0</v>
      </c>
      <c r="BF973" s="1611">
        <f t="shared" si="516"/>
        <v>0</v>
      </c>
      <c r="BG973" s="1611">
        <f t="shared" si="526"/>
        <v>0</v>
      </c>
      <c r="BH973" s="1611" t="str">
        <f t="shared" si="527"/>
        <v/>
      </c>
      <c r="BI973" s="1611" t="str">
        <f t="shared" si="528"/>
        <v/>
      </c>
      <c r="BJ973" s="1611" t="str">
        <f t="shared" si="517"/>
        <v/>
      </c>
      <c r="BK973" s="1611" t="str">
        <f t="shared" si="518"/>
        <v/>
      </c>
      <c r="BL973" s="1611" t="str">
        <f t="shared" ca="1" si="519"/>
        <v/>
      </c>
      <c r="BM973" s="1611" t="str">
        <f t="shared" si="529"/>
        <v/>
      </c>
      <c r="BN973" s="1611" t="str">
        <f t="shared" si="520"/>
        <v/>
      </c>
      <c r="BO973" s="1611" t="str">
        <f t="shared" si="521"/>
        <v/>
      </c>
      <c r="BP973" s="1611" t="str">
        <f t="shared" si="530"/>
        <v/>
      </c>
      <c r="BQ973" s="1611" t="str">
        <f t="shared" si="531"/>
        <v/>
      </c>
      <c r="BR973" s="1611" t="str">
        <f t="shared" si="532"/>
        <v/>
      </c>
      <c r="BS973" s="1611" t="str">
        <f t="shared" si="533"/>
        <v/>
      </c>
      <c r="BT973" s="1611" t="str">
        <f t="shared" si="534"/>
        <v/>
      </c>
      <c r="BU973" s="1731">
        <f t="shared" ca="1" si="535"/>
        <v>0</v>
      </c>
      <c r="BV973" s="1594"/>
      <c r="BW973" s="1594"/>
      <c r="BX973" s="1594"/>
      <c r="BY973" s="1594"/>
      <c r="BZ973" s="1594"/>
      <c r="CA973" s="1594"/>
      <c r="CB973" s="1594"/>
      <c r="CC973" s="1594"/>
      <c r="CD973" s="1594"/>
      <c r="CE973" s="1594"/>
      <c r="CF973" s="1594"/>
      <c r="CG973" s="1594"/>
      <c r="CH973" s="1594"/>
      <c r="CI973" s="1594"/>
      <c r="CJ973" s="1594"/>
      <c r="CK973" s="1594"/>
      <c r="CL973" s="1594"/>
      <c r="CM973" s="1594"/>
      <c r="CN973" s="1594"/>
      <c r="CO973" s="1594"/>
      <c r="CP973" s="1594"/>
      <c r="CQ973" s="1594"/>
      <c r="CR973" s="1594"/>
      <c r="CS973" s="1594"/>
      <c r="CT973" s="1594"/>
      <c r="CU973" s="1594"/>
      <c r="CV973" s="1594"/>
      <c r="CW973" s="1594"/>
      <c r="CX973" s="1594"/>
      <c r="CY973" s="1594"/>
      <c r="CZ973" s="1594"/>
      <c r="DA973" s="1594"/>
      <c r="DB973" s="1594"/>
      <c r="DC973" s="1594"/>
      <c r="DD973" s="1594"/>
      <c r="DE973" s="1594"/>
      <c r="DF973" s="1594"/>
      <c r="DG973" s="1594"/>
      <c r="DH973" s="1594"/>
      <c r="DI973" s="1594"/>
      <c r="DJ973" s="1594"/>
      <c r="DK973" s="1594"/>
      <c r="DL973" s="1594"/>
      <c r="DM973" s="1594"/>
      <c r="DN973" s="1594"/>
      <c r="DO973" s="1594"/>
      <c r="DP973" s="1594"/>
      <c r="DQ973" s="1594"/>
      <c r="DR973" s="1594"/>
      <c r="DS973" s="1594"/>
      <c r="DT973" s="1594"/>
      <c r="DU973" s="1594"/>
      <c r="DV973" s="1594"/>
      <c r="DW973" s="1594"/>
      <c r="DX973" s="1594"/>
      <c r="DY973" s="1594"/>
      <c r="DZ973" s="1594"/>
      <c r="EA973" s="1594"/>
      <c r="EB973" s="1594"/>
      <c r="EC973" s="1594"/>
      <c r="ED973" s="1594"/>
      <c r="EE973" s="1594"/>
      <c r="EF973" s="1594"/>
      <c r="EG973" s="1594"/>
      <c r="EH973" s="1594"/>
      <c r="EI973" s="1594"/>
      <c r="EJ973" s="1594"/>
      <c r="EK973" s="1594"/>
      <c r="EL973" s="1594"/>
      <c r="EM973" s="1594"/>
      <c r="EN973" s="1594"/>
      <c r="EO973" s="1594"/>
      <c r="EP973" s="1594"/>
      <c r="EQ973" s="1594"/>
      <c r="ER973" s="1594"/>
      <c r="ES973" s="1594"/>
    </row>
    <row r="974" spans="1:149" s="1595" customFormat="1" ht="12.5">
      <c r="A974" s="1644" t="str">
        <f t="shared" si="522"/>
        <v>Organisation</v>
      </c>
      <c r="B974" s="1758"/>
      <c r="C974" s="1671"/>
      <c r="D974" s="1655"/>
      <c r="E974" s="1770"/>
      <c r="F974" s="1592"/>
      <c r="G974" s="1714">
        <f t="shared" si="523"/>
        <v>0</v>
      </c>
      <c r="H974" s="1645"/>
      <c r="I974" s="1714">
        <f t="shared" si="524"/>
        <v>0</v>
      </c>
      <c r="J974" s="1656"/>
      <c r="K974" s="1656"/>
      <c r="L974" s="1592"/>
      <c r="M974" s="1597"/>
      <c r="N974" s="1597"/>
      <c r="O974" s="1646"/>
      <c r="P974" s="1647"/>
      <c r="Q974" s="1647"/>
      <c r="R974" s="1648"/>
      <c r="S974" s="1603"/>
      <c r="T974" s="1649"/>
      <c r="U974" s="1649"/>
      <c r="V974" s="1649"/>
      <c r="W974" s="1649"/>
      <c r="X974" s="1649"/>
      <c r="Y974" s="1649"/>
      <c r="Z974" s="1649"/>
      <c r="AA974" s="1649"/>
      <c r="AB974" s="1649"/>
      <c r="AC974" s="1649"/>
      <c r="AD974" s="1649"/>
      <c r="AE974" s="1649"/>
      <c r="AF974" s="1610">
        <f t="shared" si="503"/>
        <v>0</v>
      </c>
      <c r="AG974" s="1649"/>
      <c r="AH974" s="1649"/>
      <c r="AI974" s="1649"/>
      <c r="AJ974" s="1649"/>
      <c r="AK974" s="1649"/>
      <c r="AL974" s="1649"/>
      <c r="AM974" s="1649"/>
      <c r="AN974" s="1649"/>
      <c r="AO974" s="1649"/>
      <c r="AP974" s="1649"/>
      <c r="AQ974" s="1649"/>
      <c r="AR974" s="1709"/>
      <c r="AS974" s="1779">
        <f t="shared" si="504"/>
        <v>0</v>
      </c>
      <c r="AT974" s="1711">
        <f t="shared" si="525"/>
        <v>0</v>
      </c>
      <c r="AU974" s="1611">
        <f t="shared" si="505"/>
        <v>0</v>
      </c>
      <c r="AV974" s="1611">
        <f t="shared" si="506"/>
        <v>0</v>
      </c>
      <c r="AW974" s="1611">
        <f t="shared" si="507"/>
        <v>0</v>
      </c>
      <c r="AX974" s="1611">
        <f t="shared" si="508"/>
        <v>0</v>
      </c>
      <c r="AY974" s="1611">
        <f t="shared" si="509"/>
        <v>0</v>
      </c>
      <c r="AZ974" s="1611">
        <f t="shared" si="510"/>
        <v>0</v>
      </c>
      <c r="BA974" s="1611">
        <f t="shared" si="511"/>
        <v>0</v>
      </c>
      <c r="BB974" s="1611">
        <f t="shared" si="512"/>
        <v>0</v>
      </c>
      <c r="BC974" s="1611">
        <f t="shared" si="513"/>
        <v>0</v>
      </c>
      <c r="BD974" s="1611">
        <f t="shared" si="514"/>
        <v>0</v>
      </c>
      <c r="BE974" s="1611">
        <f t="shared" si="515"/>
        <v>0</v>
      </c>
      <c r="BF974" s="1611">
        <f t="shared" si="516"/>
        <v>0</v>
      </c>
      <c r="BG974" s="1611">
        <f t="shared" si="526"/>
        <v>0</v>
      </c>
      <c r="BH974" s="1611" t="str">
        <f t="shared" si="527"/>
        <v/>
      </c>
      <c r="BI974" s="1611" t="str">
        <f t="shared" si="528"/>
        <v/>
      </c>
      <c r="BJ974" s="1611" t="str">
        <f t="shared" si="517"/>
        <v/>
      </c>
      <c r="BK974" s="1611" t="str">
        <f t="shared" si="518"/>
        <v/>
      </c>
      <c r="BL974" s="1611" t="str">
        <f t="shared" ca="1" si="519"/>
        <v/>
      </c>
      <c r="BM974" s="1611" t="str">
        <f t="shared" si="529"/>
        <v/>
      </c>
      <c r="BN974" s="1611" t="str">
        <f t="shared" si="520"/>
        <v/>
      </c>
      <c r="BO974" s="1611" t="str">
        <f t="shared" si="521"/>
        <v/>
      </c>
      <c r="BP974" s="1611" t="str">
        <f t="shared" si="530"/>
        <v/>
      </c>
      <c r="BQ974" s="1611" t="str">
        <f t="shared" si="531"/>
        <v/>
      </c>
      <c r="BR974" s="1611" t="str">
        <f t="shared" si="532"/>
        <v/>
      </c>
      <c r="BS974" s="1611" t="str">
        <f t="shared" si="533"/>
        <v/>
      </c>
      <c r="BT974" s="1611" t="str">
        <f t="shared" si="534"/>
        <v/>
      </c>
      <c r="BU974" s="1731">
        <f t="shared" ca="1" si="535"/>
        <v>0</v>
      </c>
      <c r="BV974" s="1594"/>
      <c r="BW974" s="1594"/>
      <c r="BX974" s="1594"/>
      <c r="BY974" s="1594"/>
      <c r="BZ974" s="1594"/>
      <c r="CA974" s="1594"/>
      <c r="CB974" s="1594"/>
      <c r="CC974" s="1594"/>
      <c r="CD974" s="1594"/>
      <c r="CE974" s="1594"/>
      <c r="CF974" s="1594"/>
      <c r="CG974" s="1594"/>
      <c r="CH974" s="1594"/>
      <c r="CI974" s="1594"/>
      <c r="CJ974" s="1594"/>
      <c r="CK974" s="1594"/>
      <c r="CL974" s="1594"/>
      <c r="CM974" s="1594"/>
      <c r="CN974" s="1594"/>
      <c r="CO974" s="1594"/>
      <c r="CP974" s="1594"/>
      <c r="CQ974" s="1594"/>
      <c r="CR974" s="1594"/>
      <c r="CS974" s="1594"/>
      <c r="CT974" s="1594"/>
      <c r="CU974" s="1594"/>
      <c r="CV974" s="1594"/>
      <c r="CW974" s="1594"/>
      <c r="CX974" s="1594"/>
      <c r="CY974" s="1594"/>
      <c r="CZ974" s="1594"/>
      <c r="DA974" s="1594"/>
      <c r="DB974" s="1594"/>
      <c r="DC974" s="1594"/>
      <c r="DD974" s="1594"/>
      <c r="DE974" s="1594"/>
      <c r="DF974" s="1594"/>
      <c r="DG974" s="1594"/>
      <c r="DH974" s="1594"/>
      <c r="DI974" s="1594"/>
      <c r="DJ974" s="1594"/>
      <c r="DK974" s="1594"/>
      <c r="DL974" s="1594"/>
      <c r="DM974" s="1594"/>
      <c r="DN974" s="1594"/>
      <c r="DO974" s="1594"/>
      <c r="DP974" s="1594"/>
      <c r="DQ974" s="1594"/>
      <c r="DR974" s="1594"/>
      <c r="DS974" s="1594"/>
      <c r="DT974" s="1594"/>
      <c r="DU974" s="1594"/>
      <c r="DV974" s="1594"/>
      <c r="DW974" s="1594"/>
      <c r="DX974" s="1594"/>
      <c r="DY974" s="1594"/>
      <c r="DZ974" s="1594"/>
      <c r="EA974" s="1594"/>
      <c r="EB974" s="1594"/>
      <c r="EC974" s="1594"/>
      <c r="ED974" s="1594"/>
      <c r="EE974" s="1594"/>
      <c r="EF974" s="1594"/>
      <c r="EG974" s="1594"/>
      <c r="EH974" s="1594"/>
      <c r="EI974" s="1594"/>
      <c r="EJ974" s="1594"/>
      <c r="EK974" s="1594"/>
      <c r="EL974" s="1594"/>
      <c r="EM974" s="1594"/>
      <c r="EN974" s="1594"/>
      <c r="EO974" s="1594"/>
      <c r="EP974" s="1594"/>
      <c r="EQ974" s="1594"/>
      <c r="ER974" s="1594"/>
      <c r="ES974" s="1594"/>
    </row>
    <row r="975" spans="1:149" s="1595" customFormat="1" ht="12.5">
      <c r="A975" s="1644" t="str">
        <f t="shared" si="522"/>
        <v>Organisation</v>
      </c>
      <c r="B975" s="1758"/>
      <c r="C975" s="1671"/>
      <c r="D975" s="1655"/>
      <c r="E975" s="1770"/>
      <c r="F975" s="1592"/>
      <c r="G975" s="1714">
        <f t="shared" si="523"/>
        <v>0</v>
      </c>
      <c r="H975" s="1645"/>
      <c r="I975" s="1714">
        <f t="shared" si="524"/>
        <v>0</v>
      </c>
      <c r="J975" s="1656"/>
      <c r="K975" s="1656"/>
      <c r="L975" s="1592"/>
      <c r="M975" s="1597"/>
      <c r="N975" s="1597"/>
      <c r="O975" s="1646"/>
      <c r="P975" s="1647"/>
      <c r="Q975" s="1647"/>
      <c r="R975" s="1648"/>
      <c r="S975" s="1603"/>
      <c r="T975" s="1649"/>
      <c r="U975" s="1649"/>
      <c r="V975" s="1649"/>
      <c r="W975" s="1649"/>
      <c r="X975" s="1649"/>
      <c r="Y975" s="1649"/>
      <c r="Z975" s="1649"/>
      <c r="AA975" s="1649"/>
      <c r="AB975" s="1649"/>
      <c r="AC975" s="1649"/>
      <c r="AD975" s="1649"/>
      <c r="AE975" s="1649"/>
      <c r="AF975" s="1610">
        <f t="shared" si="503"/>
        <v>0</v>
      </c>
      <c r="AG975" s="1649"/>
      <c r="AH975" s="1649"/>
      <c r="AI975" s="1649"/>
      <c r="AJ975" s="1649"/>
      <c r="AK975" s="1649"/>
      <c r="AL975" s="1649"/>
      <c r="AM975" s="1649"/>
      <c r="AN975" s="1649"/>
      <c r="AO975" s="1649"/>
      <c r="AP975" s="1649"/>
      <c r="AQ975" s="1649"/>
      <c r="AR975" s="1709"/>
      <c r="AS975" s="1779">
        <f t="shared" si="504"/>
        <v>0</v>
      </c>
      <c r="AT975" s="1711">
        <f t="shared" si="525"/>
        <v>0</v>
      </c>
      <c r="AU975" s="1611">
        <f t="shared" si="505"/>
        <v>0</v>
      </c>
      <c r="AV975" s="1611">
        <f t="shared" si="506"/>
        <v>0</v>
      </c>
      <c r="AW975" s="1611">
        <f t="shared" si="507"/>
        <v>0</v>
      </c>
      <c r="AX975" s="1611">
        <f t="shared" si="508"/>
        <v>0</v>
      </c>
      <c r="AY975" s="1611">
        <f t="shared" si="509"/>
        <v>0</v>
      </c>
      <c r="AZ975" s="1611">
        <f t="shared" si="510"/>
        <v>0</v>
      </c>
      <c r="BA975" s="1611">
        <f t="shared" si="511"/>
        <v>0</v>
      </c>
      <c r="BB975" s="1611">
        <f t="shared" si="512"/>
        <v>0</v>
      </c>
      <c r="BC975" s="1611">
        <f t="shared" si="513"/>
        <v>0</v>
      </c>
      <c r="BD975" s="1611">
        <f t="shared" si="514"/>
        <v>0</v>
      </c>
      <c r="BE975" s="1611">
        <f t="shared" si="515"/>
        <v>0</v>
      </c>
      <c r="BF975" s="1611">
        <f t="shared" si="516"/>
        <v>0</v>
      </c>
      <c r="BG975" s="1611">
        <f t="shared" si="526"/>
        <v>0</v>
      </c>
      <c r="BH975" s="1611" t="str">
        <f t="shared" si="527"/>
        <v/>
      </c>
      <c r="BI975" s="1611" t="str">
        <f t="shared" si="528"/>
        <v/>
      </c>
      <c r="BJ975" s="1611" t="str">
        <f t="shared" si="517"/>
        <v/>
      </c>
      <c r="BK975" s="1611" t="str">
        <f t="shared" si="518"/>
        <v/>
      </c>
      <c r="BL975" s="1611" t="str">
        <f t="shared" ca="1" si="519"/>
        <v/>
      </c>
      <c r="BM975" s="1611" t="str">
        <f t="shared" si="529"/>
        <v/>
      </c>
      <c r="BN975" s="1611" t="str">
        <f t="shared" si="520"/>
        <v/>
      </c>
      <c r="BO975" s="1611" t="str">
        <f t="shared" si="521"/>
        <v/>
      </c>
      <c r="BP975" s="1611" t="str">
        <f t="shared" si="530"/>
        <v/>
      </c>
      <c r="BQ975" s="1611" t="str">
        <f t="shared" si="531"/>
        <v/>
      </c>
      <c r="BR975" s="1611" t="str">
        <f t="shared" si="532"/>
        <v/>
      </c>
      <c r="BS975" s="1611" t="str">
        <f t="shared" si="533"/>
        <v/>
      </c>
      <c r="BT975" s="1611" t="str">
        <f t="shared" si="534"/>
        <v/>
      </c>
      <c r="BU975" s="1731">
        <f t="shared" ca="1" si="535"/>
        <v>0</v>
      </c>
      <c r="BV975" s="1594"/>
      <c r="BW975" s="1594"/>
      <c r="BX975" s="1594"/>
      <c r="BY975" s="1594"/>
      <c r="BZ975" s="1594"/>
      <c r="CA975" s="1594"/>
      <c r="CB975" s="1594"/>
      <c r="CC975" s="1594"/>
      <c r="CD975" s="1594"/>
      <c r="CE975" s="1594"/>
      <c r="CF975" s="1594"/>
      <c r="CG975" s="1594"/>
      <c r="CH975" s="1594"/>
      <c r="CI975" s="1594"/>
      <c r="CJ975" s="1594"/>
      <c r="CK975" s="1594"/>
      <c r="CL975" s="1594"/>
      <c r="CM975" s="1594"/>
      <c r="CN975" s="1594"/>
      <c r="CO975" s="1594"/>
      <c r="CP975" s="1594"/>
      <c r="CQ975" s="1594"/>
      <c r="CR975" s="1594"/>
      <c r="CS975" s="1594"/>
      <c r="CT975" s="1594"/>
      <c r="CU975" s="1594"/>
      <c r="CV975" s="1594"/>
      <c r="CW975" s="1594"/>
      <c r="CX975" s="1594"/>
      <c r="CY975" s="1594"/>
      <c r="CZ975" s="1594"/>
      <c r="DA975" s="1594"/>
      <c r="DB975" s="1594"/>
      <c r="DC975" s="1594"/>
      <c r="DD975" s="1594"/>
      <c r="DE975" s="1594"/>
      <c r="DF975" s="1594"/>
      <c r="DG975" s="1594"/>
      <c r="DH975" s="1594"/>
      <c r="DI975" s="1594"/>
      <c r="DJ975" s="1594"/>
      <c r="DK975" s="1594"/>
      <c r="DL975" s="1594"/>
      <c r="DM975" s="1594"/>
      <c r="DN975" s="1594"/>
      <c r="DO975" s="1594"/>
      <c r="DP975" s="1594"/>
      <c r="DQ975" s="1594"/>
      <c r="DR975" s="1594"/>
      <c r="DS975" s="1594"/>
      <c r="DT975" s="1594"/>
      <c r="DU975" s="1594"/>
      <c r="DV975" s="1594"/>
      <c r="DW975" s="1594"/>
      <c r="DX975" s="1594"/>
      <c r="DY975" s="1594"/>
      <c r="DZ975" s="1594"/>
      <c r="EA975" s="1594"/>
      <c r="EB975" s="1594"/>
      <c r="EC975" s="1594"/>
      <c r="ED975" s="1594"/>
      <c r="EE975" s="1594"/>
      <c r="EF975" s="1594"/>
      <c r="EG975" s="1594"/>
      <c r="EH975" s="1594"/>
      <c r="EI975" s="1594"/>
      <c r="EJ975" s="1594"/>
      <c r="EK975" s="1594"/>
      <c r="EL975" s="1594"/>
      <c r="EM975" s="1594"/>
      <c r="EN975" s="1594"/>
      <c r="EO975" s="1594"/>
      <c r="EP975" s="1594"/>
      <c r="EQ975" s="1594"/>
      <c r="ER975" s="1594"/>
      <c r="ES975" s="1594"/>
    </row>
    <row r="976" spans="1:149" s="1595" customFormat="1" ht="12.5">
      <c r="A976" s="1644" t="str">
        <f t="shared" si="522"/>
        <v>Organisation</v>
      </c>
      <c r="B976" s="1758"/>
      <c r="C976" s="1671"/>
      <c r="D976" s="1655"/>
      <c r="E976" s="1770"/>
      <c r="F976" s="1592"/>
      <c r="G976" s="1714">
        <f t="shared" si="523"/>
        <v>0</v>
      </c>
      <c r="H976" s="1645"/>
      <c r="I976" s="1714">
        <f t="shared" si="524"/>
        <v>0</v>
      </c>
      <c r="J976" s="1656"/>
      <c r="K976" s="1656"/>
      <c r="L976" s="1592"/>
      <c r="M976" s="1597"/>
      <c r="N976" s="1597"/>
      <c r="O976" s="1646"/>
      <c r="P976" s="1647"/>
      <c r="Q976" s="1647"/>
      <c r="R976" s="1648"/>
      <c r="S976" s="1603"/>
      <c r="T976" s="1649"/>
      <c r="U976" s="1649"/>
      <c r="V976" s="1649"/>
      <c r="W976" s="1649"/>
      <c r="X976" s="1649"/>
      <c r="Y976" s="1649"/>
      <c r="Z976" s="1649"/>
      <c r="AA976" s="1649"/>
      <c r="AB976" s="1649"/>
      <c r="AC976" s="1649"/>
      <c r="AD976" s="1649"/>
      <c r="AE976" s="1649"/>
      <c r="AF976" s="1610">
        <f t="shared" si="503"/>
        <v>0</v>
      </c>
      <c r="AG976" s="1649"/>
      <c r="AH976" s="1649"/>
      <c r="AI976" s="1649"/>
      <c r="AJ976" s="1649"/>
      <c r="AK976" s="1649"/>
      <c r="AL976" s="1649"/>
      <c r="AM976" s="1649"/>
      <c r="AN976" s="1649"/>
      <c r="AO976" s="1649"/>
      <c r="AP976" s="1649"/>
      <c r="AQ976" s="1649"/>
      <c r="AR976" s="1709"/>
      <c r="AS976" s="1779">
        <f t="shared" si="504"/>
        <v>0</v>
      </c>
      <c r="AT976" s="1711">
        <f t="shared" si="525"/>
        <v>0</v>
      </c>
      <c r="AU976" s="1611">
        <f t="shared" si="505"/>
        <v>0</v>
      </c>
      <c r="AV976" s="1611">
        <f t="shared" si="506"/>
        <v>0</v>
      </c>
      <c r="AW976" s="1611">
        <f t="shared" si="507"/>
        <v>0</v>
      </c>
      <c r="AX976" s="1611">
        <f t="shared" si="508"/>
        <v>0</v>
      </c>
      <c r="AY976" s="1611">
        <f t="shared" si="509"/>
        <v>0</v>
      </c>
      <c r="AZ976" s="1611">
        <f t="shared" si="510"/>
        <v>0</v>
      </c>
      <c r="BA976" s="1611">
        <f t="shared" si="511"/>
        <v>0</v>
      </c>
      <c r="BB976" s="1611">
        <f t="shared" si="512"/>
        <v>0</v>
      </c>
      <c r="BC976" s="1611">
        <f t="shared" si="513"/>
        <v>0</v>
      </c>
      <c r="BD976" s="1611">
        <f t="shared" si="514"/>
        <v>0</v>
      </c>
      <c r="BE976" s="1611">
        <f t="shared" si="515"/>
        <v>0</v>
      </c>
      <c r="BF976" s="1611">
        <f t="shared" si="516"/>
        <v>0</v>
      </c>
      <c r="BG976" s="1611">
        <f t="shared" si="526"/>
        <v>0</v>
      </c>
      <c r="BH976" s="1611" t="str">
        <f t="shared" si="527"/>
        <v/>
      </c>
      <c r="BI976" s="1611" t="str">
        <f t="shared" si="528"/>
        <v/>
      </c>
      <c r="BJ976" s="1611" t="str">
        <f t="shared" si="517"/>
        <v/>
      </c>
      <c r="BK976" s="1611" t="str">
        <f t="shared" si="518"/>
        <v/>
      </c>
      <c r="BL976" s="1611" t="str">
        <f t="shared" ca="1" si="519"/>
        <v/>
      </c>
      <c r="BM976" s="1611" t="str">
        <f t="shared" si="529"/>
        <v/>
      </c>
      <c r="BN976" s="1611" t="str">
        <f t="shared" si="520"/>
        <v/>
      </c>
      <c r="BO976" s="1611" t="str">
        <f t="shared" si="521"/>
        <v/>
      </c>
      <c r="BP976" s="1611" t="str">
        <f t="shared" si="530"/>
        <v/>
      </c>
      <c r="BQ976" s="1611" t="str">
        <f t="shared" si="531"/>
        <v/>
      </c>
      <c r="BR976" s="1611" t="str">
        <f t="shared" si="532"/>
        <v/>
      </c>
      <c r="BS976" s="1611" t="str">
        <f t="shared" si="533"/>
        <v/>
      </c>
      <c r="BT976" s="1611" t="str">
        <f t="shared" si="534"/>
        <v/>
      </c>
      <c r="BU976" s="1731">
        <f t="shared" ca="1" si="535"/>
        <v>0</v>
      </c>
      <c r="BV976" s="1594"/>
      <c r="BW976" s="1594"/>
      <c r="BX976" s="1594"/>
      <c r="BY976" s="1594"/>
      <c r="BZ976" s="1594"/>
      <c r="CA976" s="1594"/>
      <c r="CB976" s="1594"/>
      <c r="CC976" s="1594"/>
      <c r="CD976" s="1594"/>
      <c r="CE976" s="1594"/>
      <c r="CF976" s="1594"/>
      <c r="CG976" s="1594"/>
      <c r="CH976" s="1594"/>
      <c r="CI976" s="1594"/>
      <c r="CJ976" s="1594"/>
      <c r="CK976" s="1594"/>
      <c r="CL976" s="1594"/>
      <c r="CM976" s="1594"/>
      <c r="CN976" s="1594"/>
      <c r="CO976" s="1594"/>
      <c r="CP976" s="1594"/>
      <c r="CQ976" s="1594"/>
      <c r="CR976" s="1594"/>
      <c r="CS976" s="1594"/>
      <c r="CT976" s="1594"/>
      <c r="CU976" s="1594"/>
      <c r="CV976" s="1594"/>
      <c r="CW976" s="1594"/>
      <c r="CX976" s="1594"/>
      <c r="CY976" s="1594"/>
      <c r="CZ976" s="1594"/>
      <c r="DA976" s="1594"/>
      <c r="DB976" s="1594"/>
      <c r="DC976" s="1594"/>
      <c r="DD976" s="1594"/>
      <c r="DE976" s="1594"/>
      <c r="DF976" s="1594"/>
      <c r="DG976" s="1594"/>
      <c r="DH976" s="1594"/>
      <c r="DI976" s="1594"/>
      <c r="DJ976" s="1594"/>
      <c r="DK976" s="1594"/>
      <c r="DL976" s="1594"/>
      <c r="DM976" s="1594"/>
      <c r="DN976" s="1594"/>
      <c r="DO976" s="1594"/>
      <c r="DP976" s="1594"/>
      <c r="DQ976" s="1594"/>
      <c r="DR976" s="1594"/>
      <c r="DS976" s="1594"/>
      <c r="DT976" s="1594"/>
      <c r="DU976" s="1594"/>
      <c r="DV976" s="1594"/>
      <c r="DW976" s="1594"/>
      <c r="DX976" s="1594"/>
      <c r="DY976" s="1594"/>
      <c r="DZ976" s="1594"/>
      <c r="EA976" s="1594"/>
      <c r="EB976" s="1594"/>
      <c r="EC976" s="1594"/>
      <c r="ED976" s="1594"/>
      <c r="EE976" s="1594"/>
      <c r="EF976" s="1594"/>
      <c r="EG976" s="1594"/>
      <c r="EH976" s="1594"/>
      <c r="EI976" s="1594"/>
      <c r="EJ976" s="1594"/>
      <c r="EK976" s="1594"/>
      <c r="EL976" s="1594"/>
      <c r="EM976" s="1594"/>
      <c r="EN976" s="1594"/>
      <c r="EO976" s="1594"/>
      <c r="EP976" s="1594"/>
      <c r="EQ976" s="1594"/>
      <c r="ER976" s="1594"/>
      <c r="ES976" s="1594"/>
    </row>
    <row r="977" spans="1:149" s="1595" customFormat="1" ht="12.5">
      <c r="A977" s="1644" t="str">
        <f t="shared" si="522"/>
        <v>Organisation</v>
      </c>
      <c r="B977" s="1758"/>
      <c r="C977" s="1671"/>
      <c r="D977" s="1655"/>
      <c r="E977" s="1770"/>
      <c r="F977" s="1592"/>
      <c r="G977" s="1714">
        <f t="shared" si="523"/>
        <v>0</v>
      </c>
      <c r="H977" s="1645"/>
      <c r="I977" s="1714">
        <f t="shared" si="524"/>
        <v>0</v>
      </c>
      <c r="J977" s="1656"/>
      <c r="K977" s="1656"/>
      <c r="L977" s="1592"/>
      <c r="M977" s="1597"/>
      <c r="N977" s="1597"/>
      <c r="O977" s="1646"/>
      <c r="P977" s="1647"/>
      <c r="Q977" s="1647"/>
      <c r="R977" s="1648"/>
      <c r="S977" s="1603"/>
      <c r="T977" s="1649"/>
      <c r="U977" s="1649"/>
      <c r="V977" s="1649"/>
      <c r="W977" s="1649"/>
      <c r="X977" s="1649"/>
      <c r="Y977" s="1649"/>
      <c r="Z977" s="1649"/>
      <c r="AA977" s="1649"/>
      <c r="AB977" s="1649"/>
      <c r="AC977" s="1649"/>
      <c r="AD977" s="1649"/>
      <c r="AE977" s="1649"/>
      <c r="AF977" s="1610">
        <f t="shared" si="503"/>
        <v>0</v>
      </c>
      <c r="AG977" s="1649"/>
      <c r="AH977" s="1649"/>
      <c r="AI977" s="1649"/>
      <c r="AJ977" s="1649"/>
      <c r="AK977" s="1649"/>
      <c r="AL977" s="1649"/>
      <c r="AM977" s="1649"/>
      <c r="AN977" s="1649"/>
      <c r="AO977" s="1649"/>
      <c r="AP977" s="1649"/>
      <c r="AQ977" s="1649"/>
      <c r="AR977" s="1709"/>
      <c r="AS977" s="1779">
        <f t="shared" si="504"/>
        <v>0</v>
      </c>
      <c r="AT977" s="1711">
        <f t="shared" si="525"/>
        <v>0</v>
      </c>
      <c r="AU977" s="1611">
        <f t="shared" si="505"/>
        <v>0</v>
      </c>
      <c r="AV977" s="1611">
        <f t="shared" si="506"/>
        <v>0</v>
      </c>
      <c r="AW977" s="1611">
        <f t="shared" si="507"/>
        <v>0</v>
      </c>
      <c r="AX977" s="1611">
        <f t="shared" si="508"/>
        <v>0</v>
      </c>
      <c r="AY977" s="1611">
        <f t="shared" si="509"/>
        <v>0</v>
      </c>
      <c r="AZ977" s="1611">
        <f t="shared" si="510"/>
        <v>0</v>
      </c>
      <c r="BA977" s="1611">
        <f t="shared" si="511"/>
        <v>0</v>
      </c>
      <c r="BB977" s="1611">
        <f t="shared" si="512"/>
        <v>0</v>
      </c>
      <c r="BC977" s="1611">
        <f t="shared" si="513"/>
        <v>0</v>
      </c>
      <c r="BD977" s="1611">
        <f t="shared" si="514"/>
        <v>0</v>
      </c>
      <c r="BE977" s="1611">
        <f t="shared" si="515"/>
        <v>0</v>
      </c>
      <c r="BF977" s="1611">
        <f t="shared" si="516"/>
        <v>0</v>
      </c>
      <c r="BG977" s="1611">
        <f t="shared" si="526"/>
        <v>0</v>
      </c>
      <c r="BH977" s="1611" t="str">
        <f t="shared" si="527"/>
        <v/>
      </c>
      <c r="BI977" s="1611" t="str">
        <f t="shared" si="528"/>
        <v/>
      </c>
      <c r="BJ977" s="1611" t="str">
        <f t="shared" si="517"/>
        <v/>
      </c>
      <c r="BK977" s="1611" t="str">
        <f t="shared" si="518"/>
        <v/>
      </c>
      <c r="BL977" s="1611" t="str">
        <f t="shared" ca="1" si="519"/>
        <v/>
      </c>
      <c r="BM977" s="1611" t="str">
        <f t="shared" si="529"/>
        <v/>
      </c>
      <c r="BN977" s="1611" t="str">
        <f t="shared" si="520"/>
        <v/>
      </c>
      <c r="BO977" s="1611" t="str">
        <f t="shared" si="521"/>
        <v/>
      </c>
      <c r="BP977" s="1611" t="str">
        <f t="shared" si="530"/>
        <v/>
      </c>
      <c r="BQ977" s="1611" t="str">
        <f t="shared" si="531"/>
        <v/>
      </c>
      <c r="BR977" s="1611" t="str">
        <f t="shared" si="532"/>
        <v/>
      </c>
      <c r="BS977" s="1611" t="str">
        <f t="shared" si="533"/>
        <v/>
      </c>
      <c r="BT977" s="1611" t="str">
        <f t="shared" si="534"/>
        <v/>
      </c>
      <c r="BU977" s="1731">
        <f t="shared" ca="1" si="535"/>
        <v>0</v>
      </c>
      <c r="BV977" s="1594"/>
      <c r="BW977" s="1594"/>
      <c r="BX977" s="1594"/>
      <c r="BY977" s="1594"/>
      <c r="BZ977" s="1594"/>
      <c r="CA977" s="1594"/>
      <c r="CB977" s="1594"/>
      <c r="CC977" s="1594"/>
      <c r="CD977" s="1594"/>
      <c r="CE977" s="1594"/>
      <c r="CF977" s="1594"/>
      <c r="CG977" s="1594"/>
      <c r="CH977" s="1594"/>
      <c r="CI977" s="1594"/>
      <c r="CJ977" s="1594"/>
      <c r="CK977" s="1594"/>
      <c r="CL977" s="1594"/>
      <c r="CM977" s="1594"/>
      <c r="CN977" s="1594"/>
      <c r="CO977" s="1594"/>
      <c r="CP977" s="1594"/>
      <c r="CQ977" s="1594"/>
      <c r="CR977" s="1594"/>
      <c r="CS977" s="1594"/>
      <c r="CT977" s="1594"/>
      <c r="CU977" s="1594"/>
      <c r="CV977" s="1594"/>
      <c r="CW977" s="1594"/>
      <c r="CX977" s="1594"/>
      <c r="CY977" s="1594"/>
      <c r="CZ977" s="1594"/>
      <c r="DA977" s="1594"/>
      <c r="DB977" s="1594"/>
      <c r="DC977" s="1594"/>
      <c r="DD977" s="1594"/>
      <c r="DE977" s="1594"/>
      <c r="DF977" s="1594"/>
      <c r="DG977" s="1594"/>
      <c r="DH977" s="1594"/>
      <c r="DI977" s="1594"/>
      <c r="DJ977" s="1594"/>
      <c r="DK977" s="1594"/>
      <c r="DL977" s="1594"/>
      <c r="DM977" s="1594"/>
      <c r="DN977" s="1594"/>
      <c r="DO977" s="1594"/>
      <c r="DP977" s="1594"/>
      <c r="DQ977" s="1594"/>
      <c r="DR977" s="1594"/>
      <c r="DS977" s="1594"/>
      <c r="DT977" s="1594"/>
      <c r="DU977" s="1594"/>
      <c r="DV977" s="1594"/>
      <c r="DW977" s="1594"/>
      <c r="DX977" s="1594"/>
      <c r="DY977" s="1594"/>
      <c r="DZ977" s="1594"/>
      <c r="EA977" s="1594"/>
      <c r="EB977" s="1594"/>
      <c r="EC977" s="1594"/>
      <c r="ED977" s="1594"/>
      <c r="EE977" s="1594"/>
      <c r="EF977" s="1594"/>
      <c r="EG977" s="1594"/>
      <c r="EH977" s="1594"/>
      <c r="EI977" s="1594"/>
      <c r="EJ977" s="1594"/>
      <c r="EK977" s="1594"/>
      <c r="EL977" s="1594"/>
      <c r="EM977" s="1594"/>
      <c r="EN977" s="1594"/>
      <c r="EO977" s="1594"/>
      <c r="EP977" s="1594"/>
      <c r="EQ977" s="1594"/>
      <c r="ER977" s="1594"/>
      <c r="ES977" s="1594"/>
    </row>
    <row r="978" spans="1:149" s="1595" customFormat="1" ht="12.5">
      <c r="A978" s="1644" t="str">
        <f t="shared" si="522"/>
        <v>Organisation</v>
      </c>
      <c r="B978" s="1758"/>
      <c r="C978" s="1671"/>
      <c r="D978" s="1655"/>
      <c r="E978" s="1770"/>
      <c r="F978" s="1592"/>
      <c r="G978" s="1714">
        <f t="shared" si="523"/>
        <v>0</v>
      </c>
      <c r="H978" s="1645"/>
      <c r="I978" s="1714">
        <f t="shared" si="524"/>
        <v>0</v>
      </c>
      <c r="J978" s="1656"/>
      <c r="K978" s="1656"/>
      <c r="L978" s="1592"/>
      <c r="M978" s="1597"/>
      <c r="N978" s="1597"/>
      <c r="O978" s="1646"/>
      <c r="P978" s="1647"/>
      <c r="Q978" s="1647"/>
      <c r="R978" s="1648"/>
      <c r="S978" s="1603"/>
      <c r="T978" s="1649"/>
      <c r="U978" s="1649"/>
      <c r="V978" s="1649"/>
      <c r="W978" s="1649"/>
      <c r="X978" s="1649"/>
      <c r="Y978" s="1649"/>
      <c r="Z978" s="1649"/>
      <c r="AA978" s="1649"/>
      <c r="AB978" s="1649"/>
      <c r="AC978" s="1649"/>
      <c r="AD978" s="1649"/>
      <c r="AE978" s="1649"/>
      <c r="AF978" s="1610">
        <f t="shared" si="503"/>
        <v>0</v>
      </c>
      <c r="AG978" s="1649"/>
      <c r="AH978" s="1649"/>
      <c r="AI978" s="1649"/>
      <c r="AJ978" s="1649"/>
      <c r="AK978" s="1649"/>
      <c r="AL978" s="1649"/>
      <c r="AM978" s="1649"/>
      <c r="AN978" s="1649"/>
      <c r="AO978" s="1649"/>
      <c r="AP978" s="1649"/>
      <c r="AQ978" s="1649"/>
      <c r="AR978" s="1709"/>
      <c r="AS978" s="1779">
        <f t="shared" si="504"/>
        <v>0</v>
      </c>
      <c r="AT978" s="1711">
        <f t="shared" si="525"/>
        <v>0</v>
      </c>
      <c r="AU978" s="1611">
        <f t="shared" si="505"/>
        <v>0</v>
      </c>
      <c r="AV978" s="1611">
        <f t="shared" si="506"/>
        <v>0</v>
      </c>
      <c r="AW978" s="1611">
        <f t="shared" si="507"/>
        <v>0</v>
      </c>
      <c r="AX978" s="1611">
        <f t="shared" si="508"/>
        <v>0</v>
      </c>
      <c r="AY978" s="1611">
        <f t="shared" si="509"/>
        <v>0</v>
      </c>
      <c r="AZ978" s="1611">
        <f t="shared" si="510"/>
        <v>0</v>
      </c>
      <c r="BA978" s="1611">
        <f t="shared" si="511"/>
        <v>0</v>
      </c>
      <c r="BB978" s="1611">
        <f t="shared" si="512"/>
        <v>0</v>
      </c>
      <c r="BC978" s="1611">
        <f t="shared" si="513"/>
        <v>0</v>
      </c>
      <c r="BD978" s="1611">
        <f t="shared" si="514"/>
        <v>0</v>
      </c>
      <c r="BE978" s="1611">
        <f t="shared" si="515"/>
        <v>0</v>
      </c>
      <c r="BF978" s="1611">
        <f t="shared" si="516"/>
        <v>0</v>
      </c>
      <c r="BG978" s="1611">
        <f t="shared" si="526"/>
        <v>0</v>
      </c>
      <c r="BH978" s="1611" t="str">
        <f t="shared" si="527"/>
        <v/>
      </c>
      <c r="BI978" s="1611" t="str">
        <f t="shared" si="528"/>
        <v/>
      </c>
      <c r="BJ978" s="1611" t="str">
        <f t="shared" si="517"/>
        <v/>
      </c>
      <c r="BK978" s="1611" t="str">
        <f t="shared" si="518"/>
        <v/>
      </c>
      <c r="BL978" s="1611" t="str">
        <f t="shared" ca="1" si="519"/>
        <v/>
      </c>
      <c r="BM978" s="1611" t="str">
        <f t="shared" si="529"/>
        <v/>
      </c>
      <c r="BN978" s="1611" t="str">
        <f t="shared" si="520"/>
        <v/>
      </c>
      <c r="BO978" s="1611" t="str">
        <f t="shared" si="521"/>
        <v/>
      </c>
      <c r="BP978" s="1611" t="str">
        <f t="shared" si="530"/>
        <v/>
      </c>
      <c r="BQ978" s="1611" t="str">
        <f t="shared" si="531"/>
        <v/>
      </c>
      <c r="BR978" s="1611" t="str">
        <f t="shared" si="532"/>
        <v/>
      </c>
      <c r="BS978" s="1611" t="str">
        <f t="shared" si="533"/>
        <v/>
      </c>
      <c r="BT978" s="1611" t="str">
        <f t="shared" si="534"/>
        <v/>
      </c>
      <c r="BU978" s="1731">
        <f t="shared" ca="1" si="535"/>
        <v>0</v>
      </c>
      <c r="BV978" s="1594"/>
      <c r="BW978" s="1594"/>
      <c r="BX978" s="1594"/>
      <c r="BY978" s="1594"/>
      <c r="BZ978" s="1594"/>
      <c r="CA978" s="1594"/>
      <c r="CB978" s="1594"/>
      <c r="CC978" s="1594"/>
      <c r="CD978" s="1594"/>
      <c r="CE978" s="1594"/>
      <c r="CF978" s="1594"/>
      <c r="CG978" s="1594"/>
      <c r="CH978" s="1594"/>
      <c r="CI978" s="1594"/>
      <c r="CJ978" s="1594"/>
      <c r="CK978" s="1594"/>
      <c r="CL978" s="1594"/>
      <c r="CM978" s="1594"/>
      <c r="CN978" s="1594"/>
      <c r="CO978" s="1594"/>
      <c r="CP978" s="1594"/>
      <c r="CQ978" s="1594"/>
      <c r="CR978" s="1594"/>
      <c r="CS978" s="1594"/>
      <c r="CT978" s="1594"/>
      <c r="CU978" s="1594"/>
      <c r="CV978" s="1594"/>
      <c r="CW978" s="1594"/>
      <c r="CX978" s="1594"/>
      <c r="CY978" s="1594"/>
      <c r="CZ978" s="1594"/>
      <c r="DA978" s="1594"/>
      <c r="DB978" s="1594"/>
      <c r="DC978" s="1594"/>
      <c r="DD978" s="1594"/>
      <c r="DE978" s="1594"/>
      <c r="DF978" s="1594"/>
      <c r="DG978" s="1594"/>
      <c r="DH978" s="1594"/>
      <c r="DI978" s="1594"/>
      <c r="DJ978" s="1594"/>
      <c r="DK978" s="1594"/>
      <c r="DL978" s="1594"/>
      <c r="DM978" s="1594"/>
      <c r="DN978" s="1594"/>
      <c r="DO978" s="1594"/>
      <c r="DP978" s="1594"/>
      <c r="DQ978" s="1594"/>
      <c r="DR978" s="1594"/>
      <c r="DS978" s="1594"/>
      <c r="DT978" s="1594"/>
      <c r="DU978" s="1594"/>
      <c r="DV978" s="1594"/>
      <c r="DW978" s="1594"/>
      <c r="DX978" s="1594"/>
      <c r="DY978" s="1594"/>
      <c r="DZ978" s="1594"/>
      <c r="EA978" s="1594"/>
      <c r="EB978" s="1594"/>
      <c r="EC978" s="1594"/>
      <c r="ED978" s="1594"/>
      <c r="EE978" s="1594"/>
      <c r="EF978" s="1594"/>
      <c r="EG978" s="1594"/>
      <c r="EH978" s="1594"/>
      <c r="EI978" s="1594"/>
      <c r="EJ978" s="1594"/>
      <c r="EK978" s="1594"/>
      <c r="EL978" s="1594"/>
      <c r="EM978" s="1594"/>
      <c r="EN978" s="1594"/>
      <c r="EO978" s="1594"/>
      <c r="EP978" s="1594"/>
      <c r="EQ978" s="1594"/>
      <c r="ER978" s="1594"/>
      <c r="ES978" s="1594"/>
    </row>
    <row r="979" spans="1:149" s="1595" customFormat="1" ht="12.5">
      <c r="A979" s="1644" t="str">
        <f t="shared" si="522"/>
        <v>Organisation</v>
      </c>
      <c r="B979" s="1758"/>
      <c r="C979" s="1671"/>
      <c r="D979" s="1655"/>
      <c r="E979" s="1770"/>
      <c r="F979" s="1592"/>
      <c r="G979" s="1714">
        <f t="shared" si="523"/>
        <v>0</v>
      </c>
      <c r="H979" s="1645"/>
      <c r="I979" s="1714">
        <f t="shared" si="524"/>
        <v>0</v>
      </c>
      <c r="J979" s="1656"/>
      <c r="K979" s="1656"/>
      <c r="L979" s="1592"/>
      <c r="M979" s="1597"/>
      <c r="N979" s="1597"/>
      <c r="O979" s="1646"/>
      <c r="P979" s="1647"/>
      <c r="Q979" s="1647"/>
      <c r="R979" s="1648"/>
      <c r="S979" s="1603"/>
      <c r="T979" s="1649"/>
      <c r="U979" s="1649"/>
      <c r="V979" s="1649"/>
      <c r="W979" s="1649"/>
      <c r="X979" s="1649"/>
      <c r="Y979" s="1649"/>
      <c r="Z979" s="1649"/>
      <c r="AA979" s="1649"/>
      <c r="AB979" s="1649"/>
      <c r="AC979" s="1649"/>
      <c r="AD979" s="1649"/>
      <c r="AE979" s="1649"/>
      <c r="AF979" s="1610">
        <f t="shared" si="503"/>
        <v>0</v>
      </c>
      <c r="AG979" s="1649"/>
      <c r="AH979" s="1649"/>
      <c r="AI979" s="1649"/>
      <c r="AJ979" s="1649"/>
      <c r="AK979" s="1649"/>
      <c r="AL979" s="1649"/>
      <c r="AM979" s="1649"/>
      <c r="AN979" s="1649"/>
      <c r="AO979" s="1649"/>
      <c r="AP979" s="1649"/>
      <c r="AQ979" s="1649"/>
      <c r="AR979" s="1709"/>
      <c r="AS979" s="1779">
        <f t="shared" si="504"/>
        <v>0</v>
      </c>
      <c r="AT979" s="1711">
        <f t="shared" si="525"/>
        <v>0</v>
      </c>
      <c r="AU979" s="1611">
        <f t="shared" si="505"/>
        <v>0</v>
      </c>
      <c r="AV979" s="1611">
        <f t="shared" si="506"/>
        <v>0</v>
      </c>
      <c r="AW979" s="1611">
        <f t="shared" si="507"/>
        <v>0</v>
      </c>
      <c r="AX979" s="1611">
        <f t="shared" si="508"/>
        <v>0</v>
      </c>
      <c r="AY979" s="1611">
        <f t="shared" si="509"/>
        <v>0</v>
      </c>
      <c r="AZ979" s="1611">
        <f t="shared" si="510"/>
        <v>0</v>
      </c>
      <c r="BA979" s="1611">
        <f t="shared" si="511"/>
        <v>0</v>
      </c>
      <c r="BB979" s="1611">
        <f t="shared" si="512"/>
        <v>0</v>
      </c>
      <c r="BC979" s="1611">
        <f t="shared" si="513"/>
        <v>0</v>
      </c>
      <c r="BD979" s="1611">
        <f t="shared" si="514"/>
        <v>0</v>
      </c>
      <c r="BE979" s="1611">
        <f t="shared" si="515"/>
        <v>0</v>
      </c>
      <c r="BF979" s="1611">
        <f t="shared" si="516"/>
        <v>0</v>
      </c>
      <c r="BG979" s="1611">
        <f t="shared" si="526"/>
        <v>0</v>
      </c>
      <c r="BH979" s="1611" t="str">
        <f t="shared" si="527"/>
        <v/>
      </c>
      <c r="BI979" s="1611" t="str">
        <f t="shared" si="528"/>
        <v/>
      </c>
      <c r="BJ979" s="1611" t="str">
        <f t="shared" si="517"/>
        <v/>
      </c>
      <c r="BK979" s="1611" t="str">
        <f t="shared" si="518"/>
        <v/>
      </c>
      <c r="BL979" s="1611" t="str">
        <f t="shared" ca="1" si="519"/>
        <v/>
      </c>
      <c r="BM979" s="1611" t="str">
        <f t="shared" si="529"/>
        <v/>
      </c>
      <c r="BN979" s="1611" t="str">
        <f t="shared" si="520"/>
        <v/>
      </c>
      <c r="BO979" s="1611" t="str">
        <f t="shared" si="521"/>
        <v/>
      </c>
      <c r="BP979" s="1611" t="str">
        <f t="shared" si="530"/>
        <v/>
      </c>
      <c r="BQ979" s="1611" t="str">
        <f t="shared" si="531"/>
        <v/>
      </c>
      <c r="BR979" s="1611" t="str">
        <f t="shared" si="532"/>
        <v/>
      </c>
      <c r="BS979" s="1611" t="str">
        <f t="shared" si="533"/>
        <v/>
      </c>
      <c r="BT979" s="1611" t="str">
        <f t="shared" si="534"/>
        <v/>
      </c>
      <c r="BU979" s="1731">
        <f t="shared" ca="1" si="535"/>
        <v>0</v>
      </c>
      <c r="BV979" s="1594"/>
      <c r="BW979" s="1594"/>
      <c r="BX979" s="1594"/>
      <c r="BY979" s="1594"/>
      <c r="BZ979" s="1594"/>
      <c r="CA979" s="1594"/>
      <c r="CB979" s="1594"/>
      <c r="CC979" s="1594"/>
      <c r="CD979" s="1594"/>
      <c r="CE979" s="1594"/>
      <c r="CF979" s="1594"/>
      <c r="CG979" s="1594"/>
      <c r="CH979" s="1594"/>
      <c r="CI979" s="1594"/>
      <c r="CJ979" s="1594"/>
      <c r="CK979" s="1594"/>
      <c r="CL979" s="1594"/>
      <c r="CM979" s="1594"/>
      <c r="CN979" s="1594"/>
      <c r="CO979" s="1594"/>
      <c r="CP979" s="1594"/>
      <c r="CQ979" s="1594"/>
      <c r="CR979" s="1594"/>
      <c r="CS979" s="1594"/>
      <c r="CT979" s="1594"/>
      <c r="CU979" s="1594"/>
      <c r="CV979" s="1594"/>
      <c r="CW979" s="1594"/>
      <c r="CX979" s="1594"/>
      <c r="CY979" s="1594"/>
      <c r="CZ979" s="1594"/>
      <c r="DA979" s="1594"/>
      <c r="DB979" s="1594"/>
      <c r="DC979" s="1594"/>
      <c r="DD979" s="1594"/>
      <c r="DE979" s="1594"/>
      <c r="DF979" s="1594"/>
      <c r="DG979" s="1594"/>
      <c r="DH979" s="1594"/>
      <c r="DI979" s="1594"/>
      <c r="DJ979" s="1594"/>
      <c r="DK979" s="1594"/>
      <c r="DL979" s="1594"/>
      <c r="DM979" s="1594"/>
      <c r="DN979" s="1594"/>
      <c r="DO979" s="1594"/>
      <c r="DP979" s="1594"/>
      <c r="DQ979" s="1594"/>
      <c r="DR979" s="1594"/>
      <c r="DS979" s="1594"/>
      <c r="DT979" s="1594"/>
      <c r="DU979" s="1594"/>
      <c r="DV979" s="1594"/>
      <c r="DW979" s="1594"/>
      <c r="DX979" s="1594"/>
      <c r="DY979" s="1594"/>
      <c r="DZ979" s="1594"/>
      <c r="EA979" s="1594"/>
      <c r="EB979" s="1594"/>
      <c r="EC979" s="1594"/>
      <c r="ED979" s="1594"/>
      <c r="EE979" s="1594"/>
      <c r="EF979" s="1594"/>
      <c r="EG979" s="1594"/>
      <c r="EH979" s="1594"/>
      <c r="EI979" s="1594"/>
      <c r="EJ979" s="1594"/>
      <c r="EK979" s="1594"/>
      <c r="EL979" s="1594"/>
      <c r="EM979" s="1594"/>
      <c r="EN979" s="1594"/>
      <c r="EO979" s="1594"/>
      <c r="EP979" s="1594"/>
      <c r="EQ979" s="1594"/>
      <c r="ER979" s="1594"/>
      <c r="ES979" s="1594"/>
    </row>
    <row r="980" spans="1:149" s="1595" customFormat="1" ht="12.5">
      <c r="A980" s="1644" t="str">
        <f t="shared" si="522"/>
        <v>Organisation</v>
      </c>
      <c r="B980" s="1758"/>
      <c r="C980" s="1671"/>
      <c r="D980" s="1655"/>
      <c r="E980" s="1770"/>
      <c r="F980" s="1592"/>
      <c r="G980" s="1714">
        <f t="shared" si="523"/>
        <v>0</v>
      </c>
      <c r="H980" s="1645"/>
      <c r="I980" s="1714">
        <f t="shared" si="524"/>
        <v>0</v>
      </c>
      <c r="J980" s="1656"/>
      <c r="K980" s="1656"/>
      <c r="L980" s="1592"/>
      <c r="M980" s="1597"/>
      <c r="N980" s="1597"/>
      <c r="O980" s="1646"/>
      <c r="P980" s="1647"/>
      <c r="Q980" s="1647"/>
      <c r="R980" s="1648"/>
      <c r="S980" s="1603"/>
      <c r="T980" s="1649"/>
      <c r="U980" s="1649"/>
      <c r="V980" s="1649"/>
      <c r="W980" s="1649"/>
      <c r="X980" s="1649"/>
      <c r="Y980" s="1649"/>
      <c r="Z980" s="1649"/>
      <c r="AA980" s="1649"/>
      <c r="AB980" s="1649"/>
      <c r="AC980" s="1649"/>
      <c r="AD980" s="1649"/>
      <c r="AE980" s="1649"/>
      <c r="AF980" s="1610">
        <f t="shared" si="503"/>
        <v>0</v>
      </c>
      <c r="AG980" s="1649"/>
      <c r="AH980" s="1649"/>
      <c r="AI980" s="1649"/>
      <c r="AJ980" s="1649"/>
      <c r="AK980" s="1649"/>
      <c r="AL980" s="1649"/>
      <c r="AM980" s="1649"/>
      <c r="AN980" s="1649"/>
      <c r="AO980" s="1649"/>
      <c r="AP980" s="1649"/>
      <c r="AQ980" s="1649"/>
      <c r="AR980" s="1709"/>
      <c r="AS980" s="1779">
        <f t="shared" si="504"/>
        <v>0</v>
      </c>
      <c r="AT980" s="1711">
        <f t="shared" si="525"/>
        <v>0</v>
      </c>
      <c r="AU980" s="1611">
        <f t="shared" si="505"/>
        <v>0</v>
      </c>
      <c r="AV980" s="1611">
        <f t="shared" si="506"/>
        <v>0</v>
      </c>
      <c r="AW980" s="1611">
        <f t="shared" si="507"/>
        <v>0</v>
      </c>
      <c r="AX980" s="1611">
        <f t="shared" si="508"/>
        <v>0</v>
      </c>
      <c r="AY980" s="1611">
        <f t="shared" si="509"/>
        <v>0</v>
      </c>
      <c r="AZ980" s="1611">
        <f t="shared" si="510"/>
        <v>0</v>
      </c>
      <c r="BA980" s="1611">
        <f t="shared" si="511"/>
        <v>0</v>
      </c>
      <c r="BB980" s="1611">
        <f t="shared" si="512"/>
        <v>0</v>
      </c>
      <c r="BC980" s="1611">
        <f t="shared" si="513"/>
        <v>0</v>
      </c>
      <c r="BD980" s="1611">
        <f t="shared" si="514"/>
        <v>0</v>
      </c>
      <c r="BE980" s="1611">
        <f t="shared" si="515"/>
        <v>0</v>
      </c>
      <c r="BF980" s="1611">
        <f t="shared" si="516"/>
        <v>0</v>
      </c>
      <c r="BG980" s="1611">
        <f t="shared" si="526"/>
        <v>0</v>
      </c>
      <c r="BH980" s="1611" t="str">
        <f t="shared" si="527"/>
        <v/>
      </c>
      <c r="BI980" s="1611" t="str">
        <f t="shared" si="528"/>
        <v/>
      </c>
      <c r="BJ980" s="1611" t="str">
        <f t="shared" si="517"/>
        <v/>
      </c>
      <c r="BK980" s="1611" t="str">
        <f t="shared" si="518"/>
        <v/>
      </c>
      <c r="BL980" s="1611" t="str">
        <f t="shared" ca="1" si="519"/>
        <v/>
      </c>
      <c r="BM980" s="1611" t="str">
        <f t="shared" si="529"/>
        <v/>
      </c>
      <c r="BN980" s="1611" t="str">
        <f t="shared" si="520"/>
        <v/>
      </c>
      <c r="BO980" s="1611" t="str">
        <f t="shared" si="521"/>
        <v/>
      </c>
      <c r="BP980" s="1611" t="str">
        <f t="shared" si="530"/>
        <v/>
      </c>
      <c r="BQ980" s="1611" t="str">
        <f t="shared" si="531"/>
        <v/>
      </c>
      <c r="BR980" s="1611" t="str">
        <f t="shared" si="532"/>
        <v/>
      </c>
      <c r="BS980" s="1611" t="str">
        <f t="shared" si="533"/>
        <v/>
      </c>
      <c r="BT980" s="1611" t="str">
        <f t="shared" si="534"/>
        <v/>
      </c>
      <c r="BU980" s="1731">
        <f t="shared" ca="1" si="535"/>
        <v>0</v>
      </c>
      <c r="BV980" s="1594"/>
      <c r="BW980" s="1594"/>
      <c r="BX980" s="1594"/>
      <c r="BY980" s="1594"/>
      <c r="BZ980" s="1594"/>
      <c r="CA980" s="1594"/>
      <c r="CB980" s="1594"/>
      <c r="CC980" s="1594"/>
      <c r="CD980" s="1594"/>
      <c r="CE980" s="1594"/>
      <c r="CF980" s="1594"/>
      <c r="CG980" s="1594"/>
      <c r="CH980" s="1594"/>
      <c r="CI980" s="1594"/>
      <c r="CJ980" s="1594"/>
      <c r="CK980" s="1594"/>
      <c r="CL980" s="1594"/>
      <c r="CM980" s="1594"/>
      <c r="CN980" s="1594"/>
      <c r="CO980" s="1594"/>
      <c r="CP980" s="1594"/>
      <c r="CQ980" s="1594"/>
      <c r="CR980" s="1594"/>
      <c r="CS980" s="1594"/>
      <c r="CT980" s="1594"/>
      <c r="CU980" s="1594"/>
      <c r="CV980" s="1594"/>
      <c r="CW980" s="1594"/>
      <c r="CX980" s="1594"/>
      <c r="CY980" s="1594"/>
      <c r="CZ980" s="1594"/>
      <c r="DA980" s="1594"/>
      <c r="DB980" s="1594"/>
      <c r="DC980" s="1594"/>
      <c r="DD980" s="1594"/>
      <c r="DE980" s="1594"/>
      <c r="DF980" s="1594"/>
      <c r="DG980" s="1594"/>
      <c r="DH980" s="1594"/>
      <c r="DI980" s="1594"/>
      <c r="DJ980" s="1594"/>
      <c r="DK980" s="1594"/>
      <c r="DL980" s="1594"/>
      <c r="DM980" s="1594"/>
      <c r="DN980" s="1594"/>
      <c r="DO980" s="1594"/>
      <c r="DP980" s="1594"/>
      <c r="DQ980" s="1594"/>
      <c r="DR980" s="1594"/>
      <c r="DS980" s="1594"/>
      <c r="DT980" s="1594"/>
      <c r="DU980" s="1594"/>
      <c r="DV980" s="1594"/>
      <c r="DW980" s="1594"/>
      <c r="DX980" s="1594"/>
      <c r="DY980" s="1594"/>
      <c r="DZ980" s="1594"/>
      <c r="EA980" s="1594"/>
      <c r="EB980" s="1594"/>
      <c r="EC980" s="1594"/>
      <c r="ED980" s="1594"/>
      <c r="EE980" s="1594"/>
      <c r="EF980" s="1594"/>
      <c r="EG980" s="1594"/>
      <c r="EH980" s="1594"/>
      <c r="EI980" s="1594"/>
      <c r="EJ980" s="1594"/>
      <c r="EK980" s="1594"/>
      <c r="EL980" s="1594"/>
      <c r="EM980" s="1594"/>
      <c r="EN980" s="1594"/>
      <c r="EO980" s="1594"/>
      <c r="EP980" s="1594"/>
      <c r="EQ980" s="1594"/>
      <c r="ER980" s="1594"/>
      <c r="ES980" s="1594"/>
    </row>
    <row r="981" spans="1:149" s="1595" customFormat="1" ht="12.5">
      <c r="A981" s="1644" t="str">
        <f t="shared" si="522"/>
        <v>Organisation</v>
      </c>
      <c r="B981" s="1758"/>
      <c r="C981" s="1671"/>
      <c r="D981" s="1655"/>
      <c r="E981" s="1770"/>
      <c r="F981" s="1592"/>
      <c r="G981" s="1714">
        <f t="shared" si="523"/>
        <v>0</v>
      </c>
      <c r="H981" s="1645"/>
      <c r="I981" s="1714">
        <f t="shared" si="524"/>
        <v>0</v>
      </c>
      <c r="J981" s="1656"/>
      <c r="K981" s="1656"/>
      <c r="L981" s="1592"/>
      <c r="M981" s="1597"/>
      <c r="N981" s="1597"/>
      <c r="O981" s="1646"/>
      <c r="P981" s="1647"/>
      <c r="Q981" s="1647"/>
      <c r="R981" s="1648"/>
      <c r="S981" s="1603"/>
      <c r="T981" s="1649"/>
      <c r="U981" s="1649"/>
      <c r="V981" s="1649"/>
      <c r="W981" s="1649"/>
      <c r="X981" s="1649"/>
      <c r="Y981" s="1649"/>
      <c r="Z981" s="1649"/>
      <c r="AA981" s="1649"/>
      <c r="AB981" s="1649"/>
      <c r="AC981" s="1649"/>
      <c r="AD981" s="1649"/>
      <c r="AE981" s="1649"/>
      <c r="AF981" s="1610">
        <f t="shared" si="503"/>
        <v>0</v>
      </c>
      <c r="AG981" s="1649"/>
      <c r="AH981" s="1649"/>
      <c r="AI981" s="1649"/>
      <c r="AJ981" s="1649"/>
      <c r="AK981" s="1649"/>
      <c r="AL981" s="1649"/>
      <c r="AM981" s="1649"/>
      <c r="AN981" s="1649"/>
      <c r="AO981" s="1649"/>
      <c r="AP981" s="1649"/>
      <c r="AQ981" s="1649"/>
      <c r="AR981" s="1709"/>
      <c r="AS981" s="1779">
        <f t="shared" si="504"/>
        <v>0</v>
      </c>
      <c r="AT981" s="1711">
        <f t="shared" si="525"/>
        <v>0</v>
      </c>
      <c r="AU981" s="1611">
        <f t="shared" si="505"/>
        <v>0</v>
      </c>
      <c r="AV981" s="1611">
        <f t="shared" si="506"/>
        <v>0</v>
      </c>
      <c r="AW981" s="1611">
        <f t="shared" si="507"/>
        <v>0</v>
      </c>
      <c r="AX981" s="1611">
        <f t="shared" si="508"/>
        <v>0</v>
      </c>
      <c r="AY981" s="1611">
        <f t="shared" si="509"/>
        <v>0</v>
      </c>
      <c r="AZ981" s="1611">
        <f t="shared" si="510"/>
        <v>0</v>
      </c>
      <c r="BA981" s="1611">
        <f t="shared" si="511"/>
        <v>0</v>
      </c>
      <c r="BB981" s="1611">
        <f t="shared" si="512"/>
        <v>0</v>
      </c>
      <c r="BC981" s="1611">
        <f t="shared" si="513"/>
        <v>0</v>
      </c>
      <c r="BD981" s="1611">
        <f t="shared" si="514"/>
        <v>0</v>
      </c>
      <c r="BE981" s="1611">
        <f t="shared" si="515"/>
        <v>0</v>
      </c>
      <c r="BF981" s="1611">
        <f t="shared" si="516"/>
        <v>0</v>
      </c>
      <c r="BG981" s="1611">
        <f t="shared" si="526"/>
        <v>0</v>
      </c>
      <c r="BH981" s="1611" t="str">
        <f t="shared" si="527"/>
        <v/>
      </c>
      <c r="BI981" s="1611" t="str">
        <f t="shared" si="528"/>
        <v/>
      </c>
      <c r="BJ981" s="1611" t="str">
        <f t="shared" si="517"/>
        <v/>
      </c>
      <c r="BK981" s="1611" t="str">
        <f t="shared" si="518"/>
        <v/>
      </c>
      <c r="BL981" s="1611" t="str">
        <f t="shared" ca="1" si="519"/>
        <v/>
      </c>
      <c r="BM981" s="1611" t="str">
        <f t="shared" si="529"/>
        <v/>
      </c>
      <c r="BN981" s="1611" t="str">
        <f t="shared" si="520"/>
        <v/>
      </c>
      <c r="BO981" s="1611" t="str">
        <f t="shared" si="521"/>
        <v/>
      </c>
      <c r="BP981" s="1611" t="str">
        <f t="shared" si="530"/>
        <v/>
      </c>
      <c r="BQ981" s="1611" t="str">
        <f t="shared" si="531"/>
        <v/>
      </c>
      <c r="BR981" s="1611" t="str">
        <f t="shared" si="532"/>
        <v/>
      </c>
      <c r="BS981" s="1611" t="str">
        <f t="shared" si="533"/>
        <v/>
      </c>
      <c r="BT981" s="1611" t="str">
        <f t="shared" si="534"/>
        <v/>
      </c>
      <c r="BU981" s="1731">
        <f t="shared" ca="1" si="535"/>
        <v>0</v>
      </c>
      <c r="BV981" s="1594"/>
      <c r="BW981" s="1594"/>
      <c r="BX981" s="1594"/>
      <c r="BY981" s="1594"/>
      <c r="BZ981" s="1594"/>
      <c r="CA981" s="1594"/>
      <c r="CB981" s="1594"/>
      <c r="CC981" s="1594"/>
      <c r="CD981" s="1594"/>
      <c r="CE981" s="1594"/>
      <c r="CF981" s="1594"/>
      <c r="CG981" s="1594"/>
      <c r="CH981" s="1594"/>
      <c r="CI981" s="1594"/>
      <c r="CJ981" s="1594"/>
      <c r="CK981" s="1594"/>
      <c r="CL981" s="1594"/>
      <c r="CM981" s="1594"/>
      <c r="CN981" s="1594"/>
      <c r="CO981" s="1594"/>
      <c r="CP981" s="1594"/>
      <c r="CQ981" s="1594"/>
      <c r="CR981" s="1594"/>
      <c r="CS981" s="1594"/>
      <c r="CT981" s="1594"/>
      <c r="CU981" s="1594"/>
      <c r="CV981" s="1594"/>
      <c r="CW981" s="1594"/>
      <c r="CX981" s="1594"/>
      <c r="CY981" s="1594"/>
      <c r="CZ981" s="1594"/>
      <c r="DA981" s="1594"/>
      <c r="DB981" s="1594"/>
      <c r="DC981" s="1594"/>
      <c r="DD981" s="1594"/>
      <c r="DE981" s="1594"/>
      <c r="DF981" s="1594"/>
      <c r="DG981" s="1594"/>
      <c r="DH981" s="1594"/>
      <c r="DI981" s="1594"/>
      <c r="DJ981" s="1594"/>
      <c r="DK981" s="1594"/>
      <c r="DL981" s="1594"/>
      <c r="DM981" s="1594"/>
      <c r="DN981" s="1594"/>
      <c r="DO981" s="1594"/>
      <c r="DP981" s="1594"/>
      <c r="DQ981" s="1594"/>
      <c r="DR981" s="1594"/>
      <c r="DS981" s="1594"/>
      <c r="DT981" s="1594"/>
      <c r="DU981" s="1594"/>
      <c r="DV981" s="1594"/>
      <c r="DW981" s="1594"/>
      <c r="DX981" s="1594"/>
      <c r="DY981" s="1594"/>
      <c r="DZ981" s="1594"/>
      <c r="EA981" s="1594"/>
      <c r="EB981" s="1594"/>
      <c r="EC981" s="1594"/>
      <c r="ED981" s="1594"/>
      <c r="EE981" s="1594"/>
      <c r="EF981" s="1594"/>
      <c r="EG981" s="1594"/>
      <c r="EH981" s="1594"/>
      <c r="EI981" s="1594"/>
      <c r="EJ981" s="1594"/>
      <c r="EK981" s="1594"/>
      <c r="EL981" s="1594"/>
      <c r="EM981" s="1594"/>
      <c r="EN981" s="1594"/>
      <c r="EO981" s="1594"/>
      <c r="EP981" s="1594"/>
      <c r="EQ981" s="1594"/>
      <c r="ER981" s="1594"/>
      <c r="ES981" s="1594"/>
    </row>
    <row r="982" spans="1:149" s="1595" customFormat="1" ht="12.5">
      <c r="A982" s="1644" t="str">
        <f t="shared" si="522"/>
        <v>Organisation</v>
      </c>
      <c r="B982" s="1758"/>
      <c r="C982" s="1671"/>
      <c r="D982" s="1655"/>
      <c r="E982" s="1770"/>
      <c r="F982" s="1592"/>
      <c r="G982" s="1714">
        <f t="shared" si="523"/>
        <v>0</v>
      </c>
      <c r="H982" s="1645"/>
      <c r="I982" s="1714">
        <f t="shared" si="524"/>
        <v>0</v>
      </c>
      <c r="J982" s="1656"/>
      <c r="K982" s="1656"/>
      <c r="L982" s="1592"/>
      <c r="M982" s="1597"/>
      <c r="N982" s="1597"/>
      <c r="O982" s="1646"/>
      <c r="P982" s="1647"/>
      <c r="Q982" s="1647"/>
      <c r="R982" s="1648"/>
      <c r="S982" s="1603"/>
      <c r="T982" s="1649"/>
      <c r="U982" s="1649"/>
      <c r="V982" s="1649"/>
      <c r="W982" s="1649"/>
      <c r="X982" s="1649"/>
      <c r="Y982" s="1649"/>
      <c r="Z982" s="1649"/>
      <c r="AA982" s="1649"/>
      <c r="AB982" s="1649"/>
      <c r="AC982" s="1649"/>
      <c r="AD982" s="1649"/>
      <c r="AE982" s="1649"/>
      <c r="AF982" s="1610">
        <f t="shared" si="503"/>
        <v>0</v>
      </c>
      <c r="AG982" s="1649"/>
      <c r="AH982" s="1649"/>
      <c r="AI982" s="1649"/>
      <c r="AJ982" s="1649"/>
      <c r="AK982" s="1649"/>
      <c r="AL982" s="1649"/>
      <c r="AM982" s="1649"/>
      <c r="AN982" s="1649"/>
      <c r="AO982" s="1649"/>
      <c r="AP982" s="1649"/>
      <c r="AQ982" s="1649"/>
      <c r="AR982" s="1709"/>
      <c r="AS982" s="1779">
        <f t="shared" si="504"/>
        <v>0</v>
      </c>
      <c r="AT982" s="1711">
        <f t="shared" si="525"/>
        <v>0</v>
      </c>
      <c r="AU982" s="1611">
        <f t="shared" si="505"/>
        <v>0</v>
      </c>
      <c r="AV982" s="1611">
        <f t="shared" si="506"/>
        <v>0</v>
      </c>
      <c r="AW982" s="1611">
        <f t="shared" si="507"/>
        <v>0</v>
      </c>
      <c r="AX982" s="1611">
        <f t="shared" si="508"/>
        <v>0</v>
      </c>
      <c r="AY982" s="1611">
        <f t="shared" si="509"/>
        <v>0</v>
      </c>
      <c r="AZ982" s="1611">
        <f t="shared" si="510"/>
        <v>0</v>
      </c>
      <c r="BA982" s="1611">
        <f t="shared" si="511"/>
        <v>0</v>
      </c>
      <c r="BB982" s="1611">
        <f t="shared" si="512"/>
        <v>0</v>
      </c>
      <c r="BC982" s="1611">
        <f t="shared" si="513"/>
        <v>0</v>
      </c>
      <c r="BD982" s="1611">
        <f t="shared" si="514"/>
        <v>0</v>
      </c>
      <c r="BE982" s="1611">
        <f t="shared" si="515"/>
        <v>0</v>
      </c>
      <c r="BF982" s="1611">
        <f t="shared" si="516"/>
        <v>0</v>
      </c>
      <c r="BG982" s="1611">
        <f t="shared" si="526"/>
        <v>0</v>
      </c>
      <c r="BH982" s="1611" t="str">
        <f t="shared" si="527"/>
        <v/>
      </c>
      <c r="BI982" s="1611" t="str">
        <f t="shared" si="528"/>
        <v/>
      </c>
      <c r="BJ982" s="1611" t="str">
        <f t="shared" si="517"/>
        <v/>
      </c>
      <c r="BK982" s="1611" t="str">
        <f t="shared" si="518"/>
        <v/>
      </c>
      <c r="BL982" s="1611" t="str">
        <f t="shared" ca="1" si="519"/>
        <v/>
      </c>
      <c r="BM982" s="1611" t="str">
        <f t="shared" si="529"/>
        <v/>
      </c>
      <c r="BN982" s="1611" t="str">
        <f t="shared" si="520"/>
        <v/>
      </c>
      <c r="BO982" s="1611" t="str">
        <f t="shared" si="521"/>
        <v/>
      </c>
      <c r="BP982" s="1611" t="str">
        <f t="shared" si="530"/>
        <v/>
      </c>
      <c r="BQ982" s="1611" t="str">
        <f t="shared" si="531"/>
        <v/>
      </c>
      <c r="BR982" s="1611" t="str">
        <f t="shared" si="532"/>
        <v/>
      </c>
      <c r="BS982" s="1611" t="str">
        <f t="shared" si="533"/>
        <v/>
      </c>
      <c r="BT982" s="1611" t="str">
        <f t="shared" si="534"/>
        <v/>
      </c>
      <c r="BU982" s="1731">
        <f t="shared" ca="1" si="535"/>
        <v>0</v>
      </c>
      <c r="BV982" s="1594"/>
      <c r="BW982" s="1594"/>
      <c r="BX982" s="1594"/>
      <c r="BY982" s="1594"/>
      <c r="BZ982" s="1594"/>
      <c r="CA982" s="1594"/>
      <c r="CB982" s="1594"/>
      <c r="CC982" s="1594"/>
      <c r="CD982" s="1594"/>
      <c r="CE982" s="1594"/>
      <c r="CF982" s="1594"/>
      <c r="CG982" s="1594"/>
      <c r="CH982" s="1594"/>
      <c r="CI982" s="1594"/>
      <c r="CJ982" s="1594"/>
      <c r="CK982" s="1594"/>
      <c r="CL982" s="1594"/>
      <c r="CM982" s="1594"/>
      <c r="CN982" s="1594"/>
      <c r="CO982" s="1594"/>
      <c r="CP982" s="1594"/>
      <c r="CQ982" s="1594"/>
      <c r="CR982" s="1594"/>
      <c r="CS982" s="1594"/>
      <c r="CT982" s="1594"/>
      <c r="CU982" s="1594"/>
      <c r="CV982" s="1594"/>
      <c r="CW982" s="1594"/>
      <c r="CX982" s="1594"/>
      <c r="CY982" s="1594"/>
      <c r="CZ982" s="1594"/>
      <c r="DA982" s="1594"/>
      <c r="DB982" s="1594"/>
      <c r="DC982" s="1594"/>
      <c r="DD982" s="1594"/>
      <c r="DE982" s="1594"/>
      <c r="DF982" s="1594"/>
      <c r="DG982" s="1594"/>
      <c r="DH982" s="1594"/>
      <c r="DI982" s="1594"/>
      <c r="DJ982" s="1594"/>
      <c r="DK982" s="1594"/>
      <c r="DL982" s="1594"/>
      <c r="DM982" s="1594"/>
      <c r="DN982" s="1594"/>
      <c r="DO982" s="1594"/>
      <c r="DP982" s="1594"/>
      <c r="DQ982" s="1594"/>
      <c r="DR982" s="1594"/>
      <c r="DS982" s="1594"/>
      <c r="DT982" s="1594"/>
      <c r="DU982" s="1594"/>
      <c r="DV982" s="1594"/>
      <c r="DW982" s="1594"/>
      <c r="DX982" s="1594"/>
      <c r="DY982" s="1594"/>
      <c r="DZ982" s="1594"/>
      <c r="EA982" s="1594"/>
      <c r="EB982" s="1594"/>
      <c r="EC982" s="1594"/>
      <c r="ED982" s="1594"/>
      <c r="EE982" s="1594"/>
      <c r="EF982" s="1594"/>
      <c r="EG982" s="1594"/>
      <c r="EH982" s="1594"/>
      <c r="EI982" s="1594"/>
      <c r="EJ982" s="1594"/>
      <c r="EK982" s="1594"/>
      <c r="EL982" s="1594"/>
      <c r="EM982" s="1594"/>
      <c r="EN982" s="1594"/>
      <c r="EO982" s="1594"/>
      <c r="EP982" s="1594"/>
      <c r="EQ982" s="1594"/>
      <c r="ER982" s="1594"/>
      <c r="ES982" s="1594"/>
    </row>
    <row r="983" spans="1:149" s="1595" customFormat="1" ht="12.5">
      <c r="A983" s="1644" t="str">
        <f t="shared" si="522"/>
        <v>Organisation</v>
      </c>
      <c r="B983" s="1758"/>
      <c r="C983" s="1671"/>
      <c r="D983" s="1655"/>
      <c r="E983" s="1770"/>
      <c r="F983" s="1592"/>
      <c r="G983" s="1714">
        <f t="shared" si="523"/>
        <v>0</v>
      </c>
      <c r="H983" s="1645"/>
      <c r="I983" s="1714">
        <f t="shared" si="524"/>
        <v>0</v>
      </c>
      <c r="J983" s="1656"/>
      <c r="K983" s="1656"/>
      <c r="L983" s="1592"/>
      <c r="M983" s="1597"/>
      <c r="N983" s="1597"/>
      <c r="O983" s="1646"/>
      <c r="P983" s="1647"/>
      <c r="Q983" s="1647"/>
      <c r="R983" s="1648"/>
      <c r="S983" s="1603"/>
      <c r="T983" s="1649"/>
      <c r="U983" s="1649"/>
      <c r="V983" s="1649"/>
      <c r="W983" s="1649"/>
      <c r="X983" s="1649"/>
      <c r="Y983" s="1649"/>
      <c r="Z983" s="1649"/>
      <c r="AA983" s="1649"/>
      <c r="AB983" s="1649"/>
      <c r="AC983" s="1649"/>
      <c r="AD983" s="1649"/>
      <c r="AE983" s="1649"/>
      <c r="AF983" s="1610">
        <f t="shared" si="503"/>
        <v>0</v>
      </c>
      <c r="AG983" s="1649"/>
      <c r="AH983" s="1649"/>
      <c r="AI983" s="1649"/>
      <c r="AJ983" s="1649"/>
      <c r="AK983" s="1649"/>
      <c r="AL983" s="1649"/>
      <c r="AM983" s="1649"/>
      <c r="AN983" s="1649"/>
      <c r="AO983" s="1649"/>
      <c r="AP983" s="1649"/>
      <c r="AQ983" s="1649"/>
      <c r="AR983" s="1709"/>
      <c r="AS983" s="1779">
        <f t="shared" si="504"/>
        <v>0</v>
      </c>
      <c r="AT983" s="1711">
        <f t="shared" si="525"/>
        <v>0</v>
      </c>
      <c r="AU983" s="1611">
        <f t="shared" si="505"/>
        <v>0</v>
      </c>
      <c r="AV983" s="1611">
        <f t="shared" si="506"/>
        <v>0</v>
      </c>
      <c r="AW983" s="1611">
        <f t="shared" si="507"/>
        <v>0</v>
      </c>
      <c r="AX983" s="1611">
        <f t="shared" si="508"/>
        <v>0</v>
      </c>
      <c r="AY983" s="1611">
        <f t="shared" si="509"/>
        <v>0</v>
      </c>
      <c r="AZ983" s="1611">
        <f t="shared" si="510"/>
        <v>0</v>
      </c>
      <c r="BA983" s="1611">
        <f t="shared" si="511"/>
        <v>0</v>
      </c>
      <c r="BB983" s="1611">
        <f t="shared" si="512"/>
        <v>0</v>
      </c>
      <c r="BC983" s="1611">
        <f t="shared" si="513"/>
        <v>0</v>
      </c>
      <c r="BD983" s="1611">
        <f t="shared" si="514"/>
        <v>0</v>
      </c>
      <c r="BE983" s="1611">
        <f t="shared" si="515"/>
        <v>0</v>
      </c>
      <c r="BF983" s="1611">
        <f t="shared" si="516"/>
        <v>0</v>
      </c>
      <c r="BG983" s="1611">
        <f t="shared" si="526"/>
        <v>0</v>
      </c>
      <c r="BH983" s="1611" t="str">
        <f t="shared" si="527"/>
        <v/>
      </c>
      <c r="BI983" s="1611" t="str">
        <f t="shared" si="528"/>
        <v/>
      </c>
      <c r="BJ983" s="1611" t="str">
        <f t="shared" si="517"/>
        <v/>
      </c>
      <c r="BK983" s="1611" t="str">
        <f t="shared" si="518"/>
        <v/>
      </c>
      <c r="BL983" s="1611" t="str">
        <f t="shared" ca="1" si="519"/>
        <v/>
      </c>
      <c r="BM983" s="1611" t="str">
        <f t="shared" si="529"/>
        <v/>
      </c>
      <c r="BN983" s="1611" t="str">
        <f t="shared" si="520"/>
        <v/>
      </c>
      <c r="BO983" s="1611" t="str">
        <f t="shared" si="521"/>
        <v/>
      </c>
      <c r="BP983" s="1611" t="str">
        <f t="shared" si="530"/>
        <v/>
      </c>
      <c r="BQ983" s="1611" t="str">
        <f t="shared" si="531"/>
        <v/>
      </c>
      <c r="BR983" s="1611" t="str">
        <f t="shared" si="532"/>
        <v/>
      </c>
      <c r="BS983" s="1611" t="str">
        <f t="shared" si="533"/>
        <v/>
      </c>
      <c r="BT983" s="1611" t="str">
        <f t="shared" si="534"/>
        <v/>
      </c>
      <c r="BU983" s="1731">
        <f t="shared" ca="1" si="535"/>
        <v>0</v>
      </c>
      <c r="BV983" s="1594"/>
      <c r="BW983" s="1594"/>
      <c r="BX983" s="1594"/>
      <c r="BY983" s="1594"/>
      <c r="BZ983" s="1594"/>
      <c r="CA983" s="1594"/>
      <c r="CB983" s="1594"/>
      <c r="CC983" s="1594"/>
      <c r="CD983" s="1594"/>
      <c r="CE983" s="1594"/>
      <c r="CF983" s="1594"/>
      <c r="CG983" s="1594"/>
      <c r="CH983" s="1594"/>
      <c r="CI983" s="1594"/>
      <c r="CJ983" s="1594"/>
      <c r="CK983" s="1594"/>
      <c r="CL983" s="1594"/>
      <c r="CM983" s="1594"/>
      <c r="CN983" s="1594"/>
      <c r="CO983" s="1594"/>
      <c r="CP983" s="1594"/>
      <c r="CQ983" s="1594"/>
      <c r="CR983" s="1594"/>
      <c r="CS983" s="1594"/>
      <c r="CT983" s="1594"/>
      <c r="CU983" s="1594"/>
      <c r="CV983" s="1594"/>
      <c r="CW983" s="1594"/>
      <c r="CX983" s="1594"/>
      <c r="CY983" s="1594"/>
      <c r="CZ983" s="1594"/>
      <c r="DA983" s="1594"/>
      <c r="DB983" s="1594"/>
      <c r="DC983" s="1594"/>
      <c r="DD983" s="1594"/>
      <c r="DE983" s="1594"/>
      <c r="DF983" s="1594"/>
      <c r="DG983" s="1594"/>
      <c r="DH983" s="1594"/>
      <c r="DI983" s="1594"/>
      <c r="DJ983" s="1594"/>
      <c r="DK983" s="1594"/>
      <c r="DL983" s="1594"/>
      <c r="DM983" s="1594"/>
      <c r="DN983" s="1594"/>
      <c r="DO983" s="1594"/>
      <c r="DP983" s="1594"/>
      <c r="DQ983" s="1594"/>
      <c r="DR983" s="1594"/>
      <c r="DS983" s="1594"/>
      <c r="DT983" s="1594"/>
      <c r="DU983" s="1594"/>
      <c r="DV983" s="1594"/>
      <c r="DW983" s="1594"/>
      <c r="DX983" s="1594"/>
      <c r="DY983" s="1594"/>
      <c r="DZ983" s="1594"/>
      <c r="EA983" s="1594"/>
      <c r="EB983" s="1594"/>
      <c r="EC983" s="1594"/>
      <c r="ED983" s="1594"/>
      <c r="EE983" s="1594"/>
      <c r="EF983" s="1594"/>
      <c r="EG983" s="1594"/>
      <c r="EH983" s="1594"/>
      <c r="EI983" s="1594"/>
      <c r="EJ983" s="1594"/>
      <c r="EK983" s="1594"/>
      <c r="EL983" s="1594"/>
      <c r="EM983" s="1594"/>
      <c r="EN983" s="1594"/>
      <c r="EO983" s="1594"/>
      <c r="EP983" s="1594"/>
      <c r="EQ983" s="1594"/>
      <c r="ER983" s="1594"/>
      <c r="ES983" s="1594"/>
    </row>
    <row r="984" spans="1:149" s="1595" customFormat="1" ht="12.5">
      <c r="A984" s="1644" t="str">
        <f t="shared" si="522"/>
        <v>Organisation</v>
      </c>
      <c r="B984" s="1758"/>
      <c r="C984" s="1671"/>
      <c r="D984" s="1655"/>
      <c r="E984" s="1770"/>
      <c r="F984" s="1592"/>
      <c r="G984" s="1714">
        <f t="shared" si="523"/>
        <v>0</v>
      </c>
      <c r="H984" s="1645"/>
      <c r="I984" s="1714">
        <f t="shared" si="524"/>
        <v>0</v>
      </c>
      <c r="J984" s="1656"/>
      <c r="K984" s="1656"/>
      <c r="L984" s="1592"/>
      <c r="M984" s="1597"/>
      <c r="N984" s="1597"/>
      <c r="O984" s="1646"/>
      <c r="P984" s="1647"/>
      <c r="Q984" s="1647"/>
      <c r="R984" s="1648"/>
      <c r="S984" s="1603"/>
      <c r="T984" s="1649"/>
      <c r="U984" s="1649"/>
      <c r="V984" s="1649"/>
      <c r="W984" s="1649"/>
      <c r="X984" s="1649"/>
      <c r="Y984" s="1649"/>
      <c r="Z984" s="1649"/>
      <c r="AA984" s="1649"/>
      <c r="AB984" s="1649"/>
      <c r="AC984" s="1649"/>
      <c r="AD984" s="1649"/>
      <c r="AE984" s="1649"/>
      <c r="AF984" s="1610">
        <f t="shared" si="503"/>
        <v>0</v>
      </c>
      <c r="AG984" s="1649"/>
      <c r="AH984" s="1649"/>
      <c r="AI984" s="1649"/>
      <c r="AJ984" s="1649"/>
      <c r="AK984" s="1649"/>
      <c r="AL984" s="1649"/>
      <c r="AM984" s="1649"/>
      <c r="AN984" s="1649"/>
      <c r="AO984" s="1649"/>
      <c r="AP984" s="1649"/>
      <c r="AQ984" s="1649"/>
      <c r="AR984" s="1709"/>
      <c r="AS984" s="1779">
        <f t="shared" si="504"/>
        <v>0</v>
      </c>
      <c r="AT984" s="1711">
        <f t="shared" si="525"/>
        <v>0</v>
      </c>
      <c r="AU984" s="1611">
        <f t="shared" si="505"/>
        <v>0</v>
      </c>
      <c r="AV984" s="1611">
        <f t="shared" si="506"/>
        <v>0</v>
      </c>
      <c r="AW984" s="1611">
        <f t="shared" si="507"/>
        <v>0</v>
      </c>
      <c r="AX984" s="1611">
        <f t="shared" si="508"/>
        <v>0</v>
      </c>
      <c r="AY984" s="1611">
        <f t="shared" si="509"/>
        <v>0</v>
      </c>
      <c r="AZ984" s="1611">
        <f t="shared" si="510"/>
        <v>0</v>
      </c>
      <c r="BA984" s="1611">
        <f t="shared" si="511"/>
        <v>0</v>
      </c>
      <c r="BB984" s="1611">
        <f t="shared" si="512"/>
        <v>0</v>
      </c>
      <c r="BC984" s="1611">
        <f t="shared" si="513"/>
        <v>0</v>
      </c>
      <c r="BD984" s="1611">
        <f t="shared" si="514"/>
        <v>0</v>
      </c>
      <c r="BE984" s="1611">
        <f t="shared" si="515"/>
        <v>0</v>
      </c>
      <c r="BF984" s="1611">
        <f t="shared" si="516"/>
        <v>0</v>
      </c>
      <c r="BG984" s="1611">
        <f t="shared" si="526"/>
        <v>0</v>
      </c>
      <c r="BH984" s="1611" t="str">
        <f t="shared" si="527"/>
        <v/>
      </c>
      <c r="BI984" s="1611" t="str">
        <f t="shared" si="528"/>
        <v/>
      </c>
      <c r="BJ984" s="1611" t="str">
        <f t="shared" si="517"/>
        <v/>
      </c>
      <c r="BK984" s="1611" t="str">
        <f t="shared" si="518"/>
        <v/>
      </c>
      <c r="BL984" s="1611" t="str">
        <f t="shared" ca="1" si="519"/>
        <v/>
      </c>
      <c r="BM984" s="1611" t="str">
        <f t="shared" si="529"/>
        <v/>
      </c>
      <c r="BN984" s="1611" t="str">
        <f t="shared" si="520"/>
        <v/>
      </c>
      <c r="BO984" s="1611" t="str">
        <f t="shared" si="521"/>
        <v/>
      </c>
      <c r="BP984" s="1611" t="str">
        <f t="shared" si="530"/>
        <v/>
      </c>
      <c r="BQ984" s="1611" t="str">
        <f t="shared" si="531"/>
        <v/>
      </c>
      <c r="BR984" s="1611" t="str">
        <f t="shared" si="532"/>
        <v/>
      </c>
      <c r="BS984" s="1611" t="str">
        <f t="shared" si="533"/>
        <v/>
      </c>
      <c r="BT984" s="1611" t="str">
        <f t="shared" si="534"/>
        <v/>
      </c>
      <c r="BU984" s="1731">
        <f t="shared" ca="1" si="535"/>
        <v>0</v>
      </c>
      <c r="BV984" s="1594"/>
      <c r="BW984" s="1594"/>
      <c r="BX984" s="1594"/>
      <c r="BY984" s="1594"/>
      <c r="BZ984" s="1594"/>
      <c r="CA984" s="1594"/>
      <c r="CB984" s="1594"/>
      <c r="CC984" s="1594"/>
      <c r="CD984" s="1594"/>
      <c r="CE984" s="1594"/>
      <c r="CF984" s="1594"/>
      <c r="CG984" s="1594"/>
      <c r="CH984" s="1594"/>
      <c r="CI984" s="1594"/>
      <c r="CJ984" s="1594"/>
      <c r="CK984" s="1594"/>
      <c r="CL984" s="1594"/>
      <c r="CM984" s="1594"/>
      <c r="CN984" s="1594"/>
      <c r="CO984" s="1594"/>
      <c r="CP984" s="1594"/>
      <c r="CQ984" s="1594"/>
      <c r="CR984" s="1594"/>
      <c r="CS984" s="1594"/>
      <c r="CT984" s="1594"/>
      <c r="CU984" s="1594"/>
      <c r="CV984" s="1594"/>
      <c r="CW984" s="1594"/>
      <c r="CX984" s="1594"/>
      <c r="CY984" s="1594"/>
      <c r="CZ984" s="1594"/>
      <c r="DA984" s="1594"/>
      <c r="DB984" s="1594"/>
      <c r="DC984" s="1594"/>
      <c r="DD984" s="1594"/>
      <c r="DE984" s="1594"/>
      <c r="DF984" s="1594"/>
      <c r="DG984" s="1594"/>
      <c r="DH984" s="1594"/>
      <c r="DI984" s="1594"/>
      <c r="DJ984" s="1594"/>
      <c r="DK984" s="1594"/>
      <c r="DL984" s="1594"/>
      <c r="DM984" s="1594"/>
      <c r="DN984" s="1594"/>
      <c r="DO984" s="1594"/>
      <c r="DP984" s="1594"/>
      <c r="DQ984" s="1594"/>
      <c r="DR984" s="1594"/>
      <c r="DS984" s="1594"/>
      <c r="DT984" s="1594"/>
      <c r="DU984" s="1594"/>
      <c r="DV984" s="1594"/>
      <c r="DW984" s="1594"/>
      <c r="DX984" s="1594"/>
      <c r="DY984" s="1594"/>
      <c r="DZ984" s="1594"/>
      <c r="EA984" s="1594"/>
      <c r="EB984" s="1594"/>
      <c r="EC984" s="1594"/>
      <c r="ED984" s="1594"/>
      <c r="EE984" s="1594"/>
      <c r="EF984" s="1594"/>
      <c r="EG984" s="1594"/>
      <c r="EH984" s="1594"/>
      <c r="EI984" s="1594"/>
      <c r="EJ984" s="1594"/>
      <c r="EK984" s="1594"/>
      <c r="EL984" s="1594"/>
      <c r="EM984" s="1594"/>
      <c r="EN984" s="1594"/>
      <c r="EO984" s="1594"/>
      <c r="EP984" s="1594"/>
      <c r="EQ984" s="1594"/>
      <c r="ER984" s="1594"/>
      <c r="ES984" s="1594"/>
    </row>
    <row r="985" spans="1:149" s="1595" customFormat="1" ht="12.5">
      <c r="A985" s="1644" t="str">
        <f t="shared" si="522"/>
        <v>Organisation</v>
      </c>
      <c r="B985" s="1758"/>
      <c r="C985" s="1671"/>
      <c r="D985" s="1655"/>
      <c r="E985" s="1770"/>
      <c r="F985" s="1592"/>
      <c r="G985" s="1714">
        <f t="shared" si="523"/>
        <v>0</v>
      </c>
      <c r="H985" s="1645"/>
      <c r="I985" s="1714">
        <f t="shared" si="524"/>
        <v>0</v>
      </c>
      <c r="J985" s="1656"/>
      <c r="K985" s="1656"/>
      <c r="L985" s="1592"/>
      <c r="M985" s="1597"/>
      <c r="N985" s="1597"/>
      <c r="O985" s="1646"/>
      <c r="P985" s="1647"/>
      <c r="Q985" s="1647"/>
      <c r="R985" s="1648"/>
      <c r="S985" s="1603"/>
      <c r="T985" s="1649"/>
      <c r="U985" s="1649"/>
      <c r="V985" s="1649"/>
      <c r="W985" s="1649"/>
      <c r="X985" s="1649"/>
      <c r="Y985" s="1649"/>
      <c r="Z985" s="1649"/>
      <c r="AA985" s="1649"/>
      <c r="AB985" s="1649"/>
      <c r="AC985" s="1649"/>
      <c r="AD985" s="1649"/>
      <c r="AE985" s="1649"/>
      <c r="AF985" s="1610">
        <f t="shared" si="503"/>
        <v>0</v>
      </c>
      <c r="AG985" s="1649"/>
      <c r="AH985" s="1649"/>
      <c r="AI985" s="1649"/>
      <c r="AJ985" s="1649"/>
      <c r="AK985" s="1649"/>
      <c r="AL985" s="1649"/>
      <c r="AM985" s="1649"/>
      <c r="AN985" s="1649"/>
      <c r="AO985" s="1649"/>
      <c r="AP985" s="1649"/>
      <c r="AQ985" s="1649"/>
      <c r="AR985" s="1709"/>
      <c r="AS985" s="1779">
        <f t="shared" si="504"/>
        <v>0</v>
      </c>
      <c r="AT985" s="1711">
        <f t="shared" si="525"/>
        <v>0</v>
      </c>
      <c r="AU985" s="1611">
        <f t="shared" si="505"/>
        <v>0</v>
      </c>
      <c r="AV985" s="1611">
        <f t="shared" si="506"/>
        <v>0</v>
      </c>
      <c r="AW985" s="1611">
        <f t="shared" si="507"/>
        <v>0</v>
      </c>
      <c r="AX985" s="1611">
        <f t="shared" si="508"/>
        <v>0</v>
      </c>
      <c r="AY985" s="1611">
        <f t="shared" si="509"/>
        <v>0</v>
      </c>
      <c r="AZ985" s="1611">
        <f t="shared" si="510"/>
        <v>0</v>
      </c>
      <c r="BA985" s="1611">
        <f t="shared" si="511"/>
        <v>0</v>
      </c>
      <c r="BB985" s="1611">
        <f t="shared" si="512"/>
        <v>0</v>
      </c>
      <c r="BC985" s="1611">
        <f t="shared" si="513"/>
        <v>0</v>
      </c>
      <c r="BD985" s="1611">
        <f t="shared" si="514"/>
        <v>0</v>
      </c>
      <c r="BE985" s="1611">
        <f t="shared" si="515"/>
        <v>0</v>
      </c>
      <c r="BF985" s="1611">
        <f t="shared" si="516"/>
        <v>0</v>
      </c>
      <c r="BG985" s="1611">
        <f t="shared" si="526"/>
        <v>0</v>
      </c>
      <c r="BH985" s="1611" t="str">
        <f t="shared" si="527"/>
        <v/>
      </c>
      <c r="BI985" s="1611" t="str">
        <f t="shared" si="528"/>
        <v/>
      </c>
      <c r="BJ985" s="1611" t="str">
        <f t="shared" si="517"/>
        <v/>
      </c>
      <c r="BK985" s="1611" t="str">
        <f t="shared" si="518"/>
        <v/>
      </c>
      <c r="BL985" s="1611" t="str">
        <f t="shared" ca="1" si="519"/>
        <v/>
      </c>
      <c r="BM985" s="1611" t="str">
        <f t="shared" si="529"/>
        <v/>
      </c>
      <c r="BN985" s="1611" t="str">
        <f t="shared" si="520"/>
        <v/>
      </c>
      <c r="BO985" s="1611" t="str">
        <f t="shared" si="521"/>
        <v/>
      </c>
      <c r="BP985" s="1611" t="str">
        <f t="shared" si="530"/>
        <v/>
      </c>
      <c r="BQ985" s="1611" t="str">
        <f t="shared" si="531"/>
        <v/>
      </c>
      <c r="BR985" s="1611" t="str">
        <f t="shared" si="532"/>
        <v/>
      </c>
      <c r="BS985" s="1611" t="str">
        <f t="shared" si="533"/>
        <v/>
      </c>
      <c r="BT985" s="1611" t="str">
        <f t="shared" si="534"/>
        <v/>
      </c>
      <c r="BU985" s="1731">
        <f t="shared" ca="1" si="535"/>
        <v>0</v>
      </c>
      <c r="BV985" s="1594"/>
      <c r="BW985" s="1594"/>
      <c r="BX985" s="1594"/>
      <c r="BY985" s="1594"/>
      <c r="BZ985" s="1594"/>
      <c r="CA985" s="1594"/>
      <c r="CB985" s="1594"/>
      <c r="CC985" s="1594"/>
      <c r="CD985" s="1594"/>
      <c r="CE985" s="1594"/>
      <c r="CF985" s="1594"/>
      <c r="CG985" s="1594"/>
      <c r="CH985" s="1594"/>
      <c r="CI985" s="1594"/>
      <c r="CJ985" s="1594"/>
      <c r="CK985" s="1594"/>
      <c r="CL985" s="1594"/>
      <c r="CM985" s="1594"/>
      <c r="CN985" s="1594"/>
      <c r="CO985" s="1594"/>
      <c r="CP985" s="1594"/>
      <c r="CQ985" s="1594"/>
      <c r="CR985" s="1594"/>
      <c r="CS985" s="1594"/>
      <c r="CT985" s="1594"/>
      <c r="CU985" s="1594"/>
      <c r="CV985" s="1594"/>
      <c r="CW985" s="1594"/>
      <c r="CX985" s="1594"/>
      <c r="CY985" s="1594"/>
      <c r="CZ985" s="1594"/>
      <c r="DA985" s="1594"/>
      <c r="DB985" s="1594"/>
      <c r="DC985" s="1594"/>
      <c r="DD985" s="1594"/>
      <c r="DE985" s="1594"/>
      <c r="DF985" s="1594"/>
      <c r="DG985" s="1594"/>
      <c r="DH985" s="1594"/>
      <c r="DI985" s="1594"/>
      <c r="DJ985" s="1594"/>
      <c r="DK985" s="1594"/>
      <c r="DL985" s="1594"/>
      <c r="DM985" s="1594"/>
      <c r="DN985" s="1594"/>
      <c r="DO985" s="1594"/>
      <c r="DP985" s="1594"/>
      <c r="DQ985" s="1594"/>
      <c r="DR985" s="1594"/>
      <c r="DS985" s="1594"/>
      <c r="DT985" s="1594"/>
      <c r="DU985" s="1594"/>
      <c r="DV985" s="1594"/>
      <c r="DW985" s="1594"/>
      <c r="DX985" s="1594"/>
      <c r="DY985" s="1594"/>
      <c r="DZ985" s="1594"/>
      <c r="EA985" s="1594"/>
      <c r="EB985" s="1594"/>
      <c r="EC985" s="1594"/>
      <c r="ED985" s="1594"/>
      <c r="EE985" s="1594"/>
      <c r="EF985" s="1594"/>
      <c r="EG985" s="1594"/>
      <c r="EH985" s="1594"/>
      <c r="EI985" s="1594"/>
      <c r="EJ985" s="1594"/>
      <c r="EK985" s="1594"/>
      <c r="EL985" s="1594"/>
      <c r="EM985" s="1594"/>
      <c r="EN985" s="1594"/>
      <c r="EO985" s="1594"/>
      <c r="EP985" s="1594"/>
      <c r="EQ985" s="1594"/>
      <c r="ER985" s="1594"/>
      <c r="ES985" s="1594"/>
    </row>
    <row r="986" spans="1:149" s="1595" customFormat="1" ht="12.5">
      <c r="A986" s="1644" t="str">
        <f t="shared" si="522"/>
        <v>Organisation</v>
      </c>
      <c r="B986" s="1758"/>
      <c r="C986" s="1671"/>
      <c r="D986" s="1655"/>
      <c r="E986" s="1770"/>
      <c r="F986" s="1592"/>
      <c r="G986" s="1714">
        <f t="shared" si="523"/>
        <v>0</v>
      </c>
      <c r="H986" s="1645"/>
      <c r="I986" s="1714">
        <f t="shared" si="524"/>
        <v>0</v>
      </c>
      <c r="J986" s="1656"/>
      <c r="K986" s="1656"/>
      <c r="L986" s="1592"/>
      <c r="M986" s="1597"/>
      <c r="N986" s="1597"/>
      <c r="O986" s="1646"/>
      <c r="P986" s="1647"/>
      <c r="Q986" s="1647"/>
      <c r="R986" s="1648"/>
      <c r="S986" s="1603"/>
      <c r="T986" s="1649"/>
      <c r="U986" s="1649"/>
      <c r="V986" s="1649"/>
      <c r="W986" s="1649"/>
      <c r="X986" s="1649"/>
      <c r="Y986" s="1649"/>
      <c r="Z986" s="1649"/>
      <c r="AA986" s="1649"/>
      <c r="AB986" s="1649"/>
      <c r="AC986" s="1649"/>
      <c r="AD986" s="1649"/>
      <c r="AE986" s="1649"/>
      <c r="AF986" s="1610">
        <f t="shared" si="503"/>
        <v>0</v>
      </c>
      <c r="AG986" s="1649"/>
      <c r="AH986" s="1649"/>
      <c r="AI986" s="1649"/>
      <c r="AJ986" s="1649"/>
      <c r="AK986" s="1649"/>
      <c r="AL986" s="1649"/>
      <c r="AM986" s="1649"/>
      <c r="AN986" s="1649"/>
      <c r="AO986" s="1649"/>
      <c r="AP986" s="1649"/>
      <c r="AQ986" s="1649"/>
      <c r="AR986" s="1709"/>
      <c r="AS986" s="1779">
        <f t="shared" si="504"/>
        <v>0</v>
      </c>
      <c r="AT986" s="1711">
        <f t="shared" si="525"/>
        <v>0</v>
      </c>
      <c r="AU986" s="1611">
        <f t="shared" si="505"/>
        <v>0</v>
      </c>
      <c r="AV986" s="1611">
        <f t="shared" si="506"/>
        <v>0</v>
      </c>
      <c r="AW986" s="1611">
        <f t="shared" si="507"/>
        <v>0</v>
      </c>
      <c r="AX986" s="1611">
        <f t="shared" si="508"/>
        <v>0</v>
      </c>
      <c r="AY986" s="1611">
        <f t="shared" si="509"/>
        <v>0</v>
      </c>
      <c r="AZ986" s="1611">
        <f t="shared" si="510"/>
        <v>0</v>
      </c>
      <c r="BA986" s="1611">
        <f t="shared" si="511"/>
        <v>0</v>
      </c>
      <c r="BB986" s="1611">
        <f t="shared" si="512"/>
        <v>0</v>
      </c>
      <c r="BC986" s="1611">
        <f t="shared" si="513"/>
        <v>0</v>
      </c>
      <c r="BD986" s="1611">
        <f t="shared" si="514"/>
        <v>0</v>
      </c>
      <c r="BE986" s="1611">
        <f t="shared" si="515"/>
        <v>0</v>
      </c>
      <c r="BF986" s="1611">
        <f t="shared" si="516"/>
        <v>0</v>
      </c>
      <c r="BG986" s="1611">
        <f t="shared" si="526"/>
        <v>0</v>
      </c>
      <c r="BH986" s="1611" t="str">
        <f t="shared" si="527"/>
        <v/>
      </c>
      <c r="BI986" s="1611" t="str">
        <f t="shared" si="528"/>
        <v/>
      </c>
      <c r="BJ986" s="1611" t="str">
        <f t="shared" si="517"/>
        <v/>
      </c>
      <c r="BK986" s="1611" t="str">
        <f t="shared" si="518"/>
        <v/>
      </c>
      <c r="BL986" s="1611" t="str">
        <f t="shared" ca="1" si="519"/>
        <v/>
      </c>
      <c r="BM986" s="1611" t="str">
        <f t="shared" si="529"/>
        <v/>
      </c>
      <c r="BN986" s="1611" t="str">
        <f t="shared" si="520"/>
        <v/>
      </c>
      <c r="BO986" s="1611" t="str">
        <f t="shared" si="521"/>
        <v/>
      </c>
      <c r="BP986" s="1611" t="str">
        <f t="shared" si="530"/>
        <v/>
      </c>
      <c r="BQ986" s="1611" t="str">
        <f t="shared" si="531"/>
        <v/>
      </c>
      <c r="BR986" s="1611" t="str">
        <f t="shared" si="532"/>
        <v/>
      </c>
      <c r="BS986" s="1611" t="str">
        <f t="shared" si="533"/>
        <v/>
      </c>
      <c r="BT986" s="1611" t="str">
        <f t="shared" si="534"/>
        <v/>
      </c>
      <c r="BU986" s="1731">
        <f t="shared" ca="1" si="535"/>
        <v>0</v>
      </c>
      <c r="BV986" s="1594"/>
      <c r="BW986" s="1594"/>
      <c r="BX986" s="1594"/>
      <c r="BY986" s="1594"/>
      <c r="BZ986" s="1594"/>
      <c r="CA986" s="1594"/>
      <c r="CB986" s="1594"/>
      <c r="CC986" s="1594"/>
      <c r="CD986" s="1594"/>
      <c r="CE986" s="1594"/>
      <c r="CF986" s="1594"/>
      <c r="CG986" s="1594"/>
      <c r="CH986" s="1594"/>
      <c r="CI986" s="1594"/>
      <c r="CJ986" s="1594"/>
      <c r="CK986" s="1594"/>
      <c r="CL986" s="1594"/>
      <c r="CM986" s="1594"/>
      <c r="CN986" s="1594"/>
      <c r="CO986" s="1594"/>
      <c r="CP986" s="1594"/>
      <c r="CQ986" s="1594"/>
      <c r="CR986" s="1594"/>
      <c r="CS986" s="1594"/>
      <c r="CT986" s="1594"/>
      <c r="CU986" s="1594"/>
      <c r="CV986" s="1594"/>
      <c r="CW986" s="1594"/>
      <c r="CX986" s="1594"/>
      <c r="CY986" s="1594"/>
      <c r="CZ986" s="1594"/>
      <c r="DA986" s="1594"/>
      <c r="DB986" s="1594"/>
      <c r="DC986" s="1594"/>
      <c r="DD986" s="1594"/>
      <c r="DE986" s="1594"/>
      <c r="DF986" s="1594"/>
      <c r="DG986" s="1594"/>
      <c r="DH986" s="1594"/>
      <c r="DI986" s="1594"/>
      <c r="DJ986" s="1594"/>
      <c r="DK986" s="1594"/>
      <c r="DL986" s="1594"/>
      <c r="DM986" s="1594"/>
      <c r="DN986" s="1594"/>
      <c r="DO986" s="1594"/>
      <c r="DP986" s="1594"/>
      <c r="DQ986" s="1594"/>
      <c r="DR986" s="1594"/>
      <c r="DS986" s="1594"/>
      <c r="DT986" s="1594"/>
      <c r="DU986" s="1594"/>
      <c r="DV986" s="1594"/>
      <c r="DW986" s="1594"/>
      <c r="DX986" s="1594"/>
      <c r="DY986" s="1594"/>
      <c r="DZ986" s="1594"/>
      <c r="EA986" s="1594"/>
      <c r="EB986" s="1594"/>
      <c r="EC986" s="1594"/>
      <c r="ED986" s="1594"/>
      <c r="EE986" s="1594"/>
      <c r="EF986" s="1594"/>
      <c r="EG986" s="1594"/>
      <c r="EH986" s="1594"/>
      <c r="EI986" s="1594"/>
      <c r="EJ986" s="1594"/>
      <c r="EK986" s="1594"/>
      <c r="EL986" s="1594"/>
      <c r="EM986" s="1594"/>
      <c r="EN986" s="1594"/>
      <c r="EO986" s="1594"/>
      <c r="EP986" s="1594"/>
      <c r="EQ986" s="1594"/>
      <c r="ER986" s="1594"/>
      <c r="ES986" s="1594"/>
    </row>
    <row r="987" spans="1:149" s="1595" customFormat="1" ht="12.5">
      <c r="A987" s="1644" t="str">
        <f t="shared" si="522"/>
        <v>Organisation</v>
      </c>
      <c r="B987" s="1758"/>
      <c r="C987" s="1671"/>
      <c r="D987" s="1655"/>
      <c r="E987" s="1770"/>
      <c r="F987" s="1592"/>
      <c r="G987" s="1714">
        <f t="shared" si="523"/>
        <v>0</v>
      </c>
      <c r="H987" s="1645"/>
      <c r="I987" s="1714">
        <f t="shared" si="524"/>
        <v>0</v>
      </c>
      <c r="J987" s="1666"/>
      <c r="K987" s="1666"/>
      <c r="L987" s="1592"/>
      <c r="M987" s="1597"/>
      <c r="N987" s="1597"/>
      <c r="O987" s="1646"/>
      <c r="P987" s="1647"/>
      <c r="Q987" s="1647"/>
      <c r="R987" s="1648"/>
      <c r="S987" s="1603"/>
      <c r="T987" s="1649"/>
      <c r="U987" s="1649"/>
      <c r="V987" s="1649"/>
      <c r="W987" s="1649"/>
      <c r="X987" s="1649"/>
      <c r="Y987" s="1649"/>
      <c r="Z987" s="1649"/>
      <c r="AA987" s="1649"/>
      <c r="AB987" s="1649"/>
      <c r="AC987" s="1649"/>
      <c r="AD987" s="1649"/>
      <c r="AE987" s="1649"/>
      <c r="AF987" s="1610">
        <f t="shared" si="503"/>
        <v>0</v>
      </c>
      <c r="AG987" s="1649"/>
      <c r="AH987" s="1649"/>
      <c r="AI987" s="1649"/>
      <c r="AJ987" s="1649"/>
      <c r="AK987" s="1649"/>
      <c r="AL987" s="1649"/>
      <c r="AM987" s="1649"/>
      <c r="AN987" s="1649"/>
      <c r="AO987" s="1649"/>
      <c r="AP987" s="1649"/>
      <c r="AQ987" s="1649"/>
      <c r="AR987" s="1709"/>
      <c r="AS987" s="1779">
        <f t="shared" si="504"/>
        <v>0</v>
      </c>
      <c r="AT987" s="1711">
        <f t="shared" si="525"/>
        <v>0</v>
      </c>
      <c r="AU987" s="1611">
        <f t="shared" si="505"/>
        <v>0</v>
      </c>
      <c r="AV987" s="1611">
        <f t="shared" si="506"/>
        <v>0</v>
      </c>
      <c r="AW987" s="1611">
        <f t="shared" si="507"/>
        <v>0</v>
      </c>
      <c r="AX987" s="1611">
        <f t="shared" si="508"/>
        <v>0</v>
      </c>
      <c r="AY987" s="1611">
        <f t="shared" si="509"/>
        <v>0</v>
      </c>
      <c r="AZ987" s="1611">
        <f t="shared" si="510"/>
        <v>0</v>
      </c>
      <c r="BA987" s="1611">
        <f t="shared" si="511"/>
        <v>0</v>
      </c>
      <c r="BB987" s="1611">
        <f t="shared" si="512"/>
        <v>0</v>
      </c>
      <c r="BC987" s="1611">
        <f t="shared" si="513"/>
        <v>0</v>
      </c>
      <c r="BD987" s="1611">
        <f t="shared" si="514"/>
        <v>0</v>
      </c>
      <c r="BE987" s="1611">
        <f t="shared" si="515"/>
        <v>0</v>
      </c>
      <c r="BF987" s="1611">
        <f t="shared" si="516"/>
        <v>0</v>
      </c>
      <c r="BG987" s="1611">
        <f t="shared" si="526"/>
        <v>0</v>
      </c>
      <c r="BH987" s="1611" t="str">
        <f t="shared" si="527"/>
        <v/>
      </c>
      <c r="BI987" s="1611" t="str">
        <f t="shared" si="528"/>
        <v/>
      </c>
      <c r="BJ987" s="1611" t="str">
        <f t="shared" si="517"/>
        <v/>
      </c>
      <c r="BK987" s="1611" t="str">
        <f t="shared" si="518"/>
        <v/>
      </c>
      <c r="BL987" s="1611" t="str">
        <f t="shared" ca="1" si="519"/>
        <v/>
      </c>
      <c r="BM987" s="1611" t="str">
        <f t="shared" si="529"/>
        <v/>
      </c>
      <c r="BN987" s="1611" t="str">
        <f t="shared" si="520"/>
        <v/>
      </c>
      <c r="BO987" s="1611" t="str">
        <f t="shared" si="521"/>
        <v/>
      </c>
      <c r="BP987" s="1611" t="str">
        <f t="shared" si="530"/>
        <v/>
      </c>
      <c r="BQ987" s="1611" t="str">
        <f t="shared" si="531"/>
        <v/>
      </c>
      <c r="BR987" s="1611" t="str">
        <f t="shared" si="532"/>
        <v/>
      </c>
      <c r="BS987" s="1611" t="str">
        <f t="shared" si="533"/>
        <v/>
      </c>
      <c r="BT987" s="1611" t="str">
        <f t="shared" si="534"/>
        <v/>
      </c>
      <c r="BU987" s="1731">
        <f t="shared" ca="1" si="535"/>
        <v>0</v>
      </c>
      <c r="BV987" s="1594"/>
      <c r="BW987" s="1594"/>
      <c r="BX987" s="1594"/>
      <c r="BY987" s="1594"/>
      <c r="BZ987" s="1594"/>
      <c r="CA987" s="1594"/>
      <c r="CB987" s="1594"/>
      <c r="CC987" s="1594"/>
      <c r="CD987" s="1594"/>
      <c r="CE987" s="1594"/>
      <c r="CF987" s="1594"/>
      <c r="CG987" s="1594"/>
      <c r="CH987" s="1594"/>
      <c r="CI987" s="1594"/>
      <c r="CJ987" s="1594"/>
      <c r="CK987" s="1594"/>
      <c r="CL987" s="1594"/>
      <c r="CM987" s="1594"/>
      <c r="CN987" s="1594"/>
      <c r="CO987" s="1594"/>
      <c r="CP987" s="1594"/>
      <c r="CQ987" s="1594"/>
      <c r="CR987" s="1594"/>
      <c r="CS987" s="1594"/>
      <c r="CT987" s="1594"/>
      <c r="CU987" s="1594"/>
      <c r="CV987" s="1594"/>
      <c r="CW987" s="1594"/>
      <c r="CX987" s="1594"/>
      <c r="CY987" s="1594"/>
      <c r="CZ987" s="1594"/>
      <c r="DA987" s="1594"/>
      <c r="DB987" s="1594"/>
      <c r="DC987" s="1594"/>
      <c r="DD987" s="1594"/>
      <c r="DE987" s="1594"/>
      <c r="DF987" s="1594"/>
      <c r="DG987" s="1594"/>
      <c r="DH987" s="1594"/>
      <c r="DI987" s="1594"/>
      <c r="DJ987" s="1594"/>
      <c r="DK987" s="1594"/>
      <c r="DL987" s="1594"/>
      <c r="DM987" s="1594"/>
      <c r="DN987" s="1594"/>
      <c r="DO987" s="1594"/>
      <c r="DP987" s="1594"/>
      <c r="DQ987" s="1594"/>
      <c r="DR987" s="1594"/>
      <c r="DS987" s="1594"/>
      <c r="DT987" s="1594"/>
      <c r="DU987" s="1594"/>
      <c r="DV987" s="1594"/>
      <c r="DW987" s="1594"/>
      <c r="DX987" s="1594"/>
      <c r="DY987" s="1594"/>
      <c r="DZ987" s="1594"/>
      <c r="EA987" s="1594"/>
      <c r="EB987" s="1594"/>
      <c r="EC987" s="1594"/>
      <c r="ED987" s="1594"/>
      <c r="EE987" s="1594"/>
      <c r="EF987" s="1594"/>
      <c r="EG987" s="1594"/>
      <c r="EH987" s="1594"/>
      <c r="EI987" s="1594"/>
      <c r="EJ987" s="1594"/>
      <c r="EK987" s="1594"/>
      <c r="EL987" s="1594"/>
      <c r="EM987" s="1594"/>
      <c r="EN987" s="1594"/>
      <c r="EO987" s="1594"/>
      <c r="EP987" s="1594"/>
      <c r="EQ987" s="1594"/>
      <c r="ER987" s="1594"/>
      <c r="ES987" s="1594"/>
    </row>
    <row r="988" spans="1:149" s="1595" customFormat="1" ht="12.5">
      <c r="A988" s="1644" t="str">
        <f t="shared" si="522"/>
        <v>Organisation</v>
      </c>
      <c r="B988" s="1758"/>
      <c r="C988" s="1671"/>
      <c r="D988" s="1655"/>
      <c r="E988" s="1770"/>
      <c r="F988" s="1592"/>
      <c r="G988" s="1714">
        <f t="shared" si="523"/>
        <v>0</v>
      </c>
      <c r="H988" s="1645"/>
      <c r="I988" s="1714">
        <f t="shared" si="524"/>
        <v>0</v>
      </c>
      <c r="J988" s="1656"/>
      <c r="K988" s="1656"/>
      <c r="L988" s="1592"/>
      <c r="M988" s="1597"/>
      <c r="N988" s="1597"/>
      <c r="O988" s="1646"/>
      <c r="P988" s="1647"/>
      <c r="Q988" s="1647"/>
      <c r="R988" s="1648"/>
      <c r="S988" s="1603"/>
      <c r="T988" s="1649"/>
      <c r="U988" s="1649"/>
      <c r="V988" s="1649"/>
      <c r="W988" s="1649"/>
      <c r="X988" s="1649"/>
      <c r="Y988" s="1649"/>
      <c r="Z988" s="1649"/>
      <c r="AA988" s="1649"/>
      <c r="AB988" s="1649"/>
      <c r="AC988" s="1649"/>
      <c r="AD988" s="1649"/>
      <c r="AE988" s="1649"/>
      <c r="AF988" s="1610">
        <f t="shared" si="503"/>
        <v>0</v>
      </c>
      <c r="AG988" s="1649"/>
      <c r="AH988" s="1649"/>
      <c r="AI988" s="1649"/>
      <c r="AJ988" s="1649"/>
      <c r="AK988" s="1649"/>
      <c r="AL988" s="1649"/>
      <c r="AM988" s="1649"/>
      <c r="AN988" s="1649"/>
      <c r="AO988" s="1649"/>
      <c r="AP988" s="1649"/>
      <c r="AQ988" s="1649"/>
      <c r="AR988" s="1709"/>
      <c r="AS988" s="1779">
        <f t="shared" si="504"/>
        <v>0</v>
      </c>
      <c r="AT988" s="1711">
        <f t="shared" si="525"/>
        <v>0</v>
      </c>
      <c r="AU988" s="1611">
        <f t="shared" si="505"/>
        <v>0</v>
      </c>
      <c r="AV988" s="1611">
        <f t="shared" si="506"/>
        <v>0</v>
      </c>
      <c r="AW988" s="1611">
        <f t="shared" si="507"/>
        <v>0</v>
      </c>
      <c r="AX988" s="1611">
        <f t="shared" si="508"/>
        <v>0</v>
      </c>
      <c r="AY988" s="1611">
        <f t="shared" si="509"/>
        <v>0</v>
      </c>
      <c r="AZ988" s="1611">
        <f t="shared" si="510"/>
        <v>0</v>
      </c>
      <c r="BA988" s="1611">
        <f t="shared" si="511"/>
        <v>0</v>
      </c>
      <c r="BB988" s="1611">
        <f t="shared" si="512"/>
        <v>0</v>
      </c>
      <c r="BC988" s="1611">
        <f t="shared" si="513"/>
        <v>0</v>
      </c>
      <c r="BD988" s="1611">
        <f t="shared" si="514"/>
        <v>0</v>
      </c>
      <c r="BE988" s="1611">
        <f t="shared" si="515"/>
        <v>0</v>
      </c>
      <c r="BF988" s="1611">
        <f t="shared" si="516"/>
        <v>0</v>
      </c>
      <c r="BG988" s="1611">
        <f t="shared" si="526"/>
        <v>0</v>
      </c>
      <c r="BH988" s="1611" t="str">
        <f t="shared" si="527"/>
        <v/>
      </c>
      <c r="BI988" s="1611" t="str">
        <f t="shared" si="528"/>
        <v/>
      </c>
      <c r="BJ988" s="1611" t="str">
        <f t="shared" si="517"/>
        <v/>
      </c>
      <c r="BK988" s="1611" t="str">
        <f t="shared" si="518"/>
        <v/>
      </c>
      <c r="BL988" s="1611" t="str">
        <f t="shared" ca="1" si="519"/>
        <v/>
      </c>
      <c r="BM988" s="1611" t="str">
        <f t="shared" si="529"/>
        <v/>
      </c>
      <c r="BN988" s="1611" t="str">
        <f t="shared" si="520"/>
        <v/>
      </c>
      <c r="BO988" s="1611" t="str">
        <f t="shared" si="521"/>
        <v/>
      </c>
      <c r="BP988" s="1611" t="str">
        <f t="shared" si="530"/>
        <v/>
      </c>
      <c r="BQ988" s="1611" t="str">
        <f t="shared" si="531"/>
        <v/>
      </c>
      <c r="BR988" s="1611" t="str">
        <f t="shared" si="532"/>
        <v/>
      </c>
      <c r="BS988" s="1611" t="str">
        <f t="shared" si="533"/>
        <v/>
      </c>
      <c r="BT988" s="1611" t="str">
        <f t="shared" si="534"/>
        <v/>
      </c>
      <c r="BU988" s="1731">
        <f t="shared" ca="1" si="535"/>
        <v>0</v>
      </c>
      <c r="BV988" s="1594"/>
      <c r="BW988" s="1594"/>
      <c r="BX988" s="1594"/>
      <c r="BY988" s="1594"/>
      <c r="BZ988" s="1594"/>
      <c r="CA988" s="1594"/>
      <c r="CB988" s="1594"/>
      <c r="CC988" s="1594"/>
      <c r="CD988" s="1594"/>
      <c r="CE988" s="1594"/>
      <c r="CF988" s="1594"/>
      <c r="CG988" s="1594"/>
      <c r="CH988" s="1594"/>
      <c r="CI988" s="1594"/>
      <c r="CJ988" s="1594"/>
      <c r="CK988" s="1594"/>
      <c r="CL988" s="1594"/>
      <c r="CM988" s="1594"/>
      <c r="CN988" s="1594"/>
      <c r="CO988" s="1594"/>
      <c r="CP988" s="1594"/>
      <c r="CQ988" s="1594"/>
      <c r="CR988" s="1594"/>
      <c r="CS988" s="1594"/>
      <c r="CT988" s="1594"/>
      <c r="CU988" s="1594"/>
      <c r="CV988" s="1594"/>
      <c r="CW988" s="1594"/>
      <c r="CX988" s="1594"/>
      <c r="CY988" s="1594"/>
      <c r="CZ988" s="1594"/>
      <c r="DA988" s="1594"/>
      <c r="DB988" s="1594"/>
      <c r="DC988" s="1594"/>
      <c r="DD988" s="1594"/>
      <c r="DE988" s="1594"/>
      <c r="DF988" s="1594"/>
      <c r="DG988" s="1594"/>
      <c r="DH988" s="1594"/>
      <c r="DI988" s="1594"/>
      <c r="DJ988" s="1594"/>
      <c r="DK988" s="1594"/>
      <c r="DL988" s="1594"/>
      <c r="DM988" s="1594"/>
      <c r="DN988" s="1594"/>
      <c r="DO988" s="1594"/>
      <c r="DP988" s="1594"/>
      <c r="DQ988" s="1594"/>
      <c r="DR988" s="1594"/>
      <c r="DS988" s="1594"/>
      <c r="DT988" s="1594"/>
      <c r="DU988" s="1594"/>
      <c r="DV988" s="1594"/>
      <c r="DW988" s="1594"/>
      <c r="DX988" s="1594"/>
      <c r="DY988" s="1594"/>
      <c r="DZ988" s="1594"/>
      <c r="EA988" s="1594"/>
      <c r="EB988" s="1594"/>
      <c r="EC988" s="1594"/>
      <c r="ED988" s="1594"/>
      <c r="EE988" s="1594"/>
      <c r="EF988" s="1594"/>
      <c r="EG988" s="1594"/>
      <c r="EH988" s="1594"/>
      <c r="EI988" s="1594"/>
      <c r="EJ988" s="1594"/>
      <c r="EK988" s="1594"/>
      <c r="EL988" s="1594"/>
      <c r="EM988" s="1594"/>
      <c r="EN988" s="1594"/>
      <c r="EO988" s="1594"/>
      <c r="EP988" s="1594"/>
      <c r="EQ988" s="1594"/>
      <c r="ER988" s="1594"/>
      <c r="ES988" s="1594"/>
    </row>
    <row r="989" spans="1:149" s="1595" customFormat="1" ht="12.5">
      <c r="A989" s="1644" t="str">
        <f t="shared" si="522"/>
        <v>Organisation</v>
      </c>
      <c r="B989" s="1758"/>
      <c r="C989" s="1671"/>
      <c r="D989" s="1655"/>
      <c r="E989" s="1770"/>
      <c r="F989" s="1592"/>
      <c r="G989" s="1714">
        <f t="shared" si="523"/>
        <v>0</v>
      </c>
      <c r="H989" s="1645"/>
      <c r="I989" s="1714">
        <f t="shared" si="524"/>
        <v>0</v>
      </c>
      <c r="J989" s="1646"/>
      <c r="K989" s="1646"/>
      <c r="L989" s="1592"/>
      <c r="M989" s="1597"/>
      <c r="N989" s="1597"/>
      <c r="O989" s="1646"/>
      <c r="P989" s="1647"/>
      <c r="Q989" s="1647"/>
      <c r="R989" s="1648"/>
      <c r="S989" s="1603"/>
      <c r="T989" s="1649"/>
      <c r="U989" s="1649"/>
      <c r="V989" s="1649"/>
      <c r="W989" s="1649"/>
      <c r="X989" s="1649"/>
      <c r="Y989" s="1649"/>
      <c r="Z989" s="1649"/>
      <c r="AA989" s="1649"/>
      <c r="AB989" s="1649"/>
      <c r="AC989" s="1649"/>
      <c r="AD989" s="1649"/>
      <c r="AE989" s="1649"/>
      <c r="AF989" s="1610">
        <f t="shared" si="503"/>
        <v>0</v>
      </c>
      <c r="AG989" s="1649"/>
      <c r="AH989" s="1649"/>
      <c r="AI989" s="1649"/>
      <c r="AJ989" s="1649"/>
      <c r="AK989" s="1649"/>
      <c r="AL989" s="1649"/>
      <c r="AM989" s="1649"/>
      <c r="AN989" s="1649"/>
      <c r="AO989" s="1649"/>
      <c r="AP989" s="1649"/>
      <c r="AQ989" s="1649"/>
      <c r="AR989" s="1709"/>
      <c r="AS989" s="1779">
        <f t="shared" si="504"/>
        <v>0</v>
      </c>
      <c r="AT989" s="1711">
        <f t="shared" si="525"/>
        <v>0</v>
      </c>
      <c r="AU989" s="1611">
        <f t="shared" si="505"/>
        <v>0</v>
      </c>
      <c r="AV989" s="1611">
        <f t="shared" si="506"/>
        <v>0</v>
      </c>
      <c r="AW989" s="1611">
        <f t="shared" si="507"/>
        <v>0</v>
      </c>
      <c r="AX989" s="1611">
        <f t="shared" si="508"/>
        <v>0</v>
      </c>
      <c r="AY989" s="1611">
        <f t="shared" si="509"/>
        <v>0</v>
      </c>
      <c r="AZ989" s="1611">
        <f t="shared" si="510"/>
        <v>0</v>
      </c>
      <c r="BA989" s="1611">
        <f t="shared" si="511"/>
        <v>0</v>
      </c>
      <c r="BB989" s="1611">
        <f t="shared" si="512"/>
        <v>0</v>
      </c>
      <c r="BC989" s="1611">
        <f t="shared" si="513"/>
        <v>0</v>
      </c>
      <c r="BD989" s="1611">
        <f t="shared" si="514"/>
        <v>0</v>
      </c>
      <c r="BE989" s="1611">
        <f t="shared" si="515"/>
        <v>0</v>
      </c>
      <c r="BF989" s="1611">
        <f t="shared" si="516"/>
        <v>0</v>
      </c>
      <c r="BG989" s="1611">
        <f t="shared" si="526"/>
        <v>0</v>
      </c>
      <c r="BH989" s="1611" t="str">
        <f t="shared" si="527"/>
        <v/>
      </c>
      <c r="BI989" s="1611" t="str">
        <f t="shared" si="528"/>
        <v/>
      </c>
      <c r="BJ989" s="1611" t="str">
        <f t="shared" si="517"/>
        <v/>
      </c>
      <c r="BK989" s="1611" t="str">
        <f t="shared" si="518"/>
        <v/>
      </c>
      <c r="BL989" s="1611" t="str">
        <f t="shared" ca="1" si="519"/>
        <v/>
      </c>
      <c r="BM989" s="1611" t="str">
        <f t="shared" si="529"/>
        <v/>
      </c>
      <c r="BN989" s="1611" t="str">
        <f t="shared" si="520"/>
        <v/>
      </c>
      <c r="BO989" s="1611" t="str">
        <f t="shared" si="521"/>
        <v/>
      </c>
      <c r="BP989" s="1611" t="str">
        <f t="shared" si="530"/>
        <v/>
      </c>
      <c r="BQ989" s="1611" t="str">
        <f t="shared" si="531"/>
        <v/>
      </c>
      <c r="BR989" s="1611" t="str">
        <f t="shared" si="532"/>
        <v/>
      </c>
      <c r="BS989" s="1611" t="str">
        <f t="shared" si="533"/>
        <v/>
      </c>
      <c r="BT989" s="1611" t="str">
        <f t="shared" si="534"/>
        <v/>
      </c>
      <c r="BU989" s="1731">
        <f t="shared" ca="1" si="535"/>
        <v>0</v>
      </c>
      <c r="BV989" s="1594"/>
      <c r="BW989" s="1594"/>
      <c r="BX989" s="1594"/>
      <c r="BY989" s="1594"/>
      <c r="BZ989" s="1594"/>
      <c r="CA989" s="1594"/>
      <c r="CB989" s="1594"/>
      <c r="CC989" s="1594"/>
      <c r="CD989" s="1594"/>
      <c r="CE989" s="1594"/>
      <c r="CF989" s="1594"/>
      <c r="CG989" s="1594"/>
      <c r="CH989" s="1594"/>
      <c r="CI989" s="1594"/>
      <c r="CJ989" s="1594"/>
      <c r="CK989" s="1594"/>
      <c r="CL989" s="1594"/>
      <c r="CM989" s="1594"/>
      <c r="CN989" s="1594"/>
      <c r="CO989" s="1594"/>
      <c r="CP989" s="1594"/>
      <c r="CQ989" s="1594"/>
      <c r="CR989" s="1594"/>
      <c r="CS989" s="1594"/>
      <c r="CT989" s="1594"/>
      <c r="CU989" s="1594"/>
      <c r="CV989" s="1594"/>
      <c r="CW989" s="1594"/>
      <c r="CX989" s="1594"/>
      <c r="CY989" s="1594"/>
      <c r="CZ989" s="1594"/>
      <c r="DA989" s="1594"/>
      <c r="DB989" s="1594"/>
      <c r="DC989" s="1594"/>
      <c r="DD989" s="1594"/>
      <c r="DE989" s="1594"/>
      <c r="DF989" s="1594"/>
      <c r="DG989" s="1594"/>
      <c r="DH989" s="1594"/>
      <c r="DI989" s="1594"/>
      <c r="DJ989" s="1594"/>
      <c r="DK989" s="1594"/>
      <c r="DL989" s="1594"/>
      <c r="DM989" s="1594"/>
      <c r="DN989" s="1594"/>
      <c r="DO989" s="1594"/>
      <c r="DP989" s="1594"/>
      <c r="DQ989" s="1594"/>
      <c r="DR989" s="1594"/>
      <c r="DS989" s="1594"/>
      <c r="DT989" s="1594"/>
      <c r="DU989" s="1594"/>
      <c r="DV989" s="1594"/>
      <c r="DW989" s="1594"/>
      <c r="DX989" s="1594"/>
      <c r="DY989" s="1594"/>
      <c r="DZ989" s="1594"/>
      <c r="EA989" s="1594"/>
      <c r="EB989" s="1594"/>
      <c r="EC989" s="1594"/>
      <c r="ED989" s="1594"/>
      <c r="EE989" s="1594"/>
      <c r="EF989" s="1594"/>
      <c r="EG989" s="1594"/>
      <c r="EH989" s="1594"/>
      <c r="EI989" s="1594"/>
      <c r="EJ989" s="1594"/>
      <c r="EK989" s="1594"/>
      <c r="EL989" s="1594"/>
      <c r="EM989" s="1594"/>
      <c r="EN989" s="1594"/>
      <c r="EO989" s="1594"/>
      <c r="EP989" s="1594"/>
      <c r="EQ989" s="1594"/>
      <c r="ER989" s="1594"/>
      <c r="ES989" s="1594"/>
    </row>
    <row r="990" spans="1:149" s="1595" customFormat="1" ht="12.5">
      <c r="A990" s="1644" t="str">
        <f t="shared" si="522"/>
        <v>Organisation</v>
      </c>
      <c r="B990" s="1758"/>
      <c r="C990" s="1671"/>
      <c r="D990" s="1655"/>
      <c r="E990" s="1770"/>
      <c r="F990" s="1592"/>
      <c r="G990" s="1714">
        <f t="shared" si="523"/>
        <v>0</v>
      </c>
      <c r="H990" s="1645"/>
      <c r="I990" s="1714">
        <f t="shared" si="524"/>
        <v>0</v>
      </c>
      <c r="J990" s="1656"/>
      <c r="K990" s="1656"/>
      <c r="L990" s="1592"/>
      <c r="M990" s="1597"/>
      <c r="N990" s="1597"/>
      <c r="O990" s="1646"/>
      <c r="P990" s="1647"/>
      <c r="Q990" s="1647"/>
      <c r="R990" s="1648"/>
      <c r="S990" s="1603"/>
      <c r="T990" s="1649"/>
      <c r="U990" s="1649"/>
      <c r="V990" s="1649"/>
      <c r="W990" s="1649"/>
      <c r="X990" s="1649"/>
      <c r="Y990" s="1649"/>
      <c r="Z990" s="1649"/>
      <c r="AA990" s="1649"/>
      <c r="AB990" s="1649"/>
      <c r="AC990" s="1649"/>
      <c r="AD990" s="1649"/>
      <c r="AE990" s="1649"/>
      <c r="AF990" s="1610">
        <f t="shared" si="503"/>
        <v>0</v>
      </c>
      <c r="AG990" s="1649"/>
      <c r="AH990" s="1649"/>
      <c r="AI990" s="1649"/>
      <c r="AJ990" s="1649"/>
      <c r="AK990" s="1649"/>
      <c r="AL990" s="1649"/>
      <c r="AM990" s="1649"/>
      <c r="AN990" s="1649"/>
      <c r="AO990" s="1649"/>
      <c r="AP990" s="1649"/>
      <c r="AQ990" s="1649"/>
      <c r="AR990" s="1709"/>
      <c r="AS990" s="1779">
        <f t="shared" si="504"/>
        <v>0</v>
      </c>
      <c r="AT990" s="1711">
        <f t="shared" si="525"/>
        <v>0</v>
      </c>
      <c r="AU990" s="1611">
        <f t="shared" si="505"/>
        <v>0</v>
      </c>
      <c r="AV990" s="1611">
        <f t="shared" si="506"/>
        <v>0</v>
      </c>
      <c r="AW990" s="1611">
        <f t="shared" si="507"/>
        <v>0</v>
      </c>
      <c r="AX990" s="1611">
        <f t="shared" si="508"/>
        <v>0</v>
      </c>
      <c r="AY990" s="1611">
        <f t="shared" si="509"/>
        <v>0</v>
      </c>
      <c r="AZ990" s="1611">
        <f t="shared" si="510"/>
        <v>0</v>
      </c>
      <c r="BA990" s="1611">
        <f t="shared" si="511"/>
        <v>0</v>
      </c>
      <c r="BB990" s="1611">
        <f t="shared" si="512"/>
        <v>0</v>
      </c>
      <c r="BC990" s="1611">
        <f t="shared" si="513"/>
        <v>0</v>
      </c>
      <c r="BD990" s="1611">
        <f t="shared" si="514"/>
        <v>0</v>
      </c>
      <c r="BE990" s="1611">
        <f t="shared" si="515"/>
        <v>0</v>
      </c>
      <c r="BF990" s="1611">
        <f t="shared" si="516"/>
        <v>0</v>
      </c>
      <c r="BG990" s="1611">
        <f t="shared" si="526"/>
        <v>0</v>
      </c>
      <c r="BH990" s="1611" t="str">
        <f t="shared" si="527"/>
        <v/>
      </c>
      <c r="BI990" s="1611" t="str">
        <f t="shared" si="528"/>
        <v/>
      </c>
      <c r="BJ990" s="1611" t="str">
        <f t="shared" si="517"/>
        <v/>
      </c>
      <c r="BK990" s="1611" t="str">
        <f t="shared" si="518"/>
        <v/>
      </c>
      <c r="BL990" s="1611" t="str">
        <f t="shared" ca="1" si="519"/>
        <v/>
      </c>
      <c r="BM990" s="1611" t="str">
        <f t="shared" si="529"/>
        <v/>
      </c>
      <c r="BN990" s="1611" t="str">
        <f t="shared" si="520"/>
        <v/>
      </c>
      <c r="BO990" s="1611" t="str">
        <f t="shared" si="521"/>
        <v/>
      </c>
      <c r="BP990" s="1611" t="str">
        <f t="shared" si="530"/>
        <v/>
      </c>
      <c r="BQ990" s="1611" t="str">
        <f t="shared" si="531"/>
        <v/>
      </c>
      <c r="BR990" s="1611" t="str">
        <f t="shared" si="532"/>
        <v/>
      </c>
      <c r="BS990" s="1611" t="str">
        <f t="shared" si="533"/>
        <v/>
      </c>
      <c r="BT990" s="1611" t="str">
        <f t="shared" si="534"/>
        <v/>
      </c>
      <c r="BU990" s="1731">
        <f t="shared" ca="1" si="535"/>
        <v>0</v>
      </c>
      <c r="BV990" s="1594"/>
      <c r="BW990" s="1594"/>
      <c r="BX990" s="1594"/>
      <c r="BY990" s="1594"/>
      <c r="BZ990" s="1594"/>
      <c r="CA990" s="1594"/>
      <c r="CB990" s="1594"/>
      <c r="CC990" s="1594"/>
      <c r="CD990" s="1594"/>
      <c r="CE990" s="1594"/>
      <c r="CF990" s="1594"/>
      <c r="CG990" s="1594"/>
      <c r="CH990" s="1594"/>
      <c r="CI990" s="1594"/>
      <c r="CJ990" s="1594"/>
      <c r="CK990" s="1594"/>
      <c r="CL990" s="1594"/>
      <c r="CM990" s="1594"/>
      <c r="CN990" s="1594"/>
      <c r="CO990" s="1594"/>
      <c r="CP990" s="1594"/>
      <c r="CQ990" s="1594"/>
      <c r="CR990" s="1594"/>
      <c r="CS990" s="1594"/>
      <c r="CT990" s="1594"/>
      <c r="CU990" s="1594"/>
      <c r="CV990" s="1594"/>
      <c r="CW990" s="1594"/>
      <c r="CX990" s="1594"/>
      <c r="CY990" s="1594"/>
      <c r="CZ990" s="1594"/>
      <c r="DA990" s="1594"/>
      <c r="DB990" s="1594"/>
      <c r="DC990" s="1594"/>
      <c r="DD990" s="1594"/>
      <c r="DE990" s="1594"/>
      <c r="DF990" s="1594"/>
      <c r="DG990" s="1594"/>
      <c r="DH990" s="1594"/>
      <c r="DI990" s="1594"/>
      <c r="DJ990" s="1594"/>
      <c r="DK990" s="1594"/>
      <c r="DL990" s="1594"/>
      <c r="DM990" s="1594"/>
      <c r="DN990" s="1594"/>
      <c r="DO990" s="1594"/>
      <c r="DP990" s="1594"/>
      <c r="DQ990" s="1594"/>
      <c r="DR990" s="1594"/>
      <c r="DS990" s="1594"/>
      <c r="DT990" s="1594"/>
      <c r="DU990" s="1594"/>
      <c r="DV990" s="1594"/>
      <c r="DW990" s="1594"/>
      <c r="DX990" s="1594"/>
      <c r="DY990" s="1594"/>
      <c r="DZ990" s="1594"/>
      <c r="EA990" s="1594"/>
      <c r="EB990" s="1594"/>
      <c r="EC990" s="1594"/>
      <c r="ED990" s="1594"/>
      <c r="EE990" s="1594"/>
      <c r="EF990" s="1594"/>
      <c r="EG990" s="1594"/>
      <c r="EH990" s="1594"/>
      <c r="EI990" s="1594"/>
      <c r="EJ990" s="1594"/>
      <c r="EK990" s="1594"/>
      <c r="EL990" s="1594"/>
      <c r="EM990" s="1594"/>
      <c r="EN990" s="1594"/>
      <c r="EO990" s="1594"/>
      <c r="EP990" s="1594"/>
      <c r="EQ990" s="1594"/>
      <c r="ER990" s="1594"/>
      <c r="ES990" s="1594"/>
    </row>
    <row r="991" spans="1:149" s="1595" customFormat="1" ht="12.5">
      <c r="A991" s="1644" t="str">
        <f t="shared" si="522"/>
        <v>Organisation</v>
      </c>
      <c r="B991" s="1758"/>
      <c r="C991" s="1671"/>
      <c r="D991" s="1655"/>
      <c r="E991" s="1770"/>
      <c r="F991" s="1592"/>
      <c r="G991" s="1714">
        <f t="shared" si="523"/>
        <v>0</v>
      </c>
      <c r="H991" s="1645"/>
      <c r="I991" s="1714">
        <f t="shared" si="524"/>
        <v>0</v>
      </c>
      <c r="J991" s="1656"/>
      <c r="K991" s="1656"/>
      <c r="L991" s="1592"/>
      <c r="M991" s="1597"/>
      <c r="N991" s="1597"/>
      <c r="O991" s="1646"/>
      <c r="P991" s="1647"/>
      <c r="Q991" s="1647"/>
      <c r="R991" s="1648"/>
      <c r="S991" s="1603"/>
      <c r="T991" s="1649"/>
      <c r="U991" s="1649"/>
      <c r="V991" s="1649"/>
      <c r="W991" s="1649"/>
      <c r="X991" s="1649"/>
      <c r="Y991" s="1649"/>
      <c r="Z991" s="1649"/>
      <c r="AA991" s="1649"/>
      <c r="AB991" s="1649"/>
      <c r="AC991" s="1649"/>
      <c r="AD991" s="1649"/>
      <c r="AE991" s="1649"/>
      <c r="AF991" s="1610">
        <f t="shared" si="503"/>
        <v>0</v>
      </c>
      <c r="AG991" s="1649"/>
      <c r="AH991" s="1649"/>
      <c r="AI991" s="1649"/>
      <c r="AJ991" s="1649"/>
      <c r="AK991" s="1649"/>
      <c r="AL991" s="1649"/>
      <c r="AM991" s="1649"/>
      <c r="AN991" s="1649"/>
      <c r="AO991" s="1649"/>
      <c r="AP991" s="1649"/>
      <c r="AQ991" s="1649"/>
      <c r="AR991" s="1709"/>
      <c r="AS991" s="1779">
        <f t="shared" si="504"/>
        <v>0</v>
      </c>
      <c r="AT991" s="1711">
        <f t="shared" si="525"/>
        <v>0</v>
      </c>
      <c r="AU991" s="1611">
        <f t="shared" si="505"/>
        <v>0</v>
      </c>
      <c r="AV991" s="1611">
        <f t="shared" si="506"/>
        <v>0</v>
      </c>
      <c r="AW991" s="1611">
        <f t="shared" si="507"/>
        <v>0</v>
      </c>
      <c r="AX991" s="1611">
        <f t="shared" si="508"/>
        <v>0</v>
      </c>
      <c r="AY991" s="1611">
        <f t="shared" si="509"/>
        <v>0</v>
      </c>
      <c r="AZ991" s="1611">
        <f t="shared" si="510"/>
        <v>0</v>
      </c>
      <c r="BA991" s="1611">
        <f t="shared" si="511"/>
        <v>0</v>
      </c>
      <c r="BB991" s="1611">
        <f t="shared" si="512"/>
        <v>0</v>
      </c>
      <c r="BC991" s="1611">
        <f t="shared" si="513"/>
        <v>0</v>
      </c>
      <c r="BD991" s="1611">
        <f t="shared" si="514"/>
        <v>0</v>
      </c>
      <c r="BE991" s="1611">
        <f t="shared" si="515"/>
        <v>0</v>
      </c>
      <c r="BF991" s="1611">
        <f t="shared" si="516"/>
        <v>0</v>
      </c>
      <c r="BG991" s="1611">
        <f t="shared" si="526"/>
        <v>0</v>
      </c>
      <c r="BH991" s="1611" t="str">
        <f t="shared" si="527"/>
        <v/>
      </c>
      <c r="BI991" s="1611" t="str">
        <f t="shared" si="528"/>
        <v/>
      </c>
      <c r="BJ991" s="1611" t="str">
        <f t="shared" si="517"/>
        <v/>
      </c>
      <c r="BK991" s="1611" t="str">
        <f t="shared" si="518"/>
        <v/>
      </c>
      <c r="BL991" s="1611" t="str">
        <f t="shared" ca="1" si="519"/>
        <v/>
      </c>
      <c r="BM991" s="1611" t="str">
        <f t="shared" si="529"/>
        <v/>
      </c>
      <c r="BN991" s="1611" t="str">
        <f t="shared" si="520"/>
        <v/>
      </c>
      <c r="BO991" s="1611" t="str">
        <f t="shared" si="521"/>
        <v/>
      </c>
      <c r="BP991" s="1611" t="str">
        <f t="shared" si="530"/>
        <v/>
      </c>
      <c r="BQ991" s="1611" t="str">
        <f t="shared" si="531"/>
        <v/>
      </c>
      <c r="BR991" s="1611" t="str">
        <f t="shared" si="532"/>
        <v/>
      </c>
      <c r="BS991" s="1611" t="str">
        <f t="shared" si="533"/>
        <v/>
      </c>
      <c r="BT991" s="1611" t="str">
        <f t="shared" si="534"/>
        <v/>
      </c>
      <c r="BU991" s="1731">
        <f t="shared" ca="1" si="535"/>
        <v>0</v>
      </c>
      <c r="BV991" s="1594"/>
      <c r="BW991" s="1594"/>
      <c r="BX991" s="1594"/>
      <c r="BY991" s="1594"/>
      <c r="BZ991" s="1594"/>
      <c r="CA991" s="1594"/>
      <c r="CB991" s="1594"/>
      <c r="CC991" s="1594"/>
      <c r="CD991" s="1594"/>
      <c r="CE991" s="1594"/>
      <c r="CF991" s="1594"/>
      <c r="CG991" s="1594"/>
      <c r="CH991" s="1594"/>
      <c r="CI991" s="1594"/>
      <c r="CJ991" s="1594"/>
      <c r="CK991" s="1594"/>
      <c r="CL991" s="1594"/>
      <c r="CM991" s="1594"/>
      <c r="CN991" s="1594"/>
      <c r="CO991" s="1594"/>
      <c r="CP991" s="1594"/>
      <c r="CQ991" s="1594"/>
      <c r="CR991" s="1594"/>
      <c r="CS991" s="1594"/>
      <c r="CT991" s="1594"/>
      <c r="CU991" s="1594"/>
      <c r="CV991" s="1594"/>
      <c r="CW991" s="1594"/>
      <c r="CX991" s="1594"/>
      <c r="CY991" s="1594"/>
      <c r="CZ991" s="1594"/>
      <c r="DA991" s="1594"/>
      <c r="DB991" s="1594"/>
      <c r="DC991" s="1594"/>
      <c r="DD991" s="1594"/>
      <c r="DE991" s="1594"/>
      <c r="DF991" s="1594"/>
      <c r="DG991" s="1594"/>
      <c r="DH991" s="1594"/>
      <c r="DI991" s="1594"/>
      <c r="DJ991" s="1594"/>
      <c r="DK991" s="1594"/>
      <c r="DL991" s="1594"/>
      <c r="DM991" s="1594"/>
      <c r="DN991" s="1594"/>
      <c r="DO991" s="1594"/>
      <c r="DP991" s="1594"/>
      <c r="DQ991" s="1594"/>
      <c r="DR991" s="1594"/>
      <c r="DS991" s="1594"/>
      <c r="DT991" s="1594"/>
      <c r="DU991" s="1594"/>
      <c r="DV991" s="1594"/>
      <c r="DW991" s="1594"/>
      <c r="DX991" s="1594"/>
      <c r="DY991" s="1594"/>
      <c r="DZ991" s="1594"/>
      <c r="EA991" s="1594"/>
      <c r="EB991" s="1594"/>
      <c r="EC991" s="1594"/>
      <c r="ED991" s="1594"/>
      <c r="EE991" s="1594"/>
      <c r="EF991" s="1594"/>
      <c r="EG991" s="1594"/>
      <c r="EH991" s="1594"/>
      <c r="EI991" s="1594"/>
      <c r="EJ991" s="1594"/>
      <c r="EK991" s="1594"/>
      <c r="EL991" s="1594"/>
      <c r="EM991" s="1594"/>
      <c r="EN991" s="1594"/>
      <c r="EO991" s="1594"/>
      <c r="EP991" s="1594"/>
      <c r="EQ991" s="1594"/>
      <c r="ER991" s="1594"/>
      <c r="ES991" s="1594"/>
    </row>
    <row r="992" spans="1:149" s="1595" customFormat="1" ht="12.5">
      <c r="A992" s="1644" t="str">
        <f t="shared" si="522"/>
        <v>Organisation</v>
      </c>
      <c r="B992" s="1758"/>
      <c r="C992" s="1671"/>
      <c r="D992" s="1655"/>
      <c r="E992" s="1770"/>
      <c r="F992" s="1592"/>
      <c r="G992" s="1714">
        <f t="shared" si="523"/>
        <v>0</v>
      </c>
      <c r="H992" s="1645"/>
      <c r="I992" s="1714">
        <f t="shared" si="524"/>
        <v>0</v>
      </c>
      <c r="J992" s="1656"/>
      <c r="K992" s="1656"/>
      <c r="L992" s="1592"/>
      <c r="M992" s="1597"/>
      <c r="N992" s="1597"/>
      <c r="O992" s="1646"/>
      <c r="P992" s="1647"/>
      <c r="Q992" s="1647"/>
      <c r="R992" s="1648"/>
      <c r="S992" s="1603"/>
      <c r="T992" s="1649"/>
      <c r="U992" s="1649"/>
      <c r="V992" s="1649"/>
      <c r="W992" s="1649"/>
      <c r="X992" s="1649"/>
      <c r="Y992" s="1649"/>
      <c r="Z992" s="1649"/>
      <c r="AA992" s="1649"/>
      <c r="AB992" s="1649"/>
      <c r="AC992" s="1649"/>
      <c r="AD992" s="1649"/>
      <c r="AE992" s="1649"/>
      <c r="AF992" s="1610">
        <f t="shared" si="503"/>
        <v>0</v>
      </c>
      <c r="AG992" s="1649"/>
      <c r="AH992" s="1649"/>
      <c r="AI992" s="1649"/>
      <c r="AJ992" s="1649"/>
      <c r="AK992" s="1649"/>
      <c r="AL992" s="1649"/>
      <c r="AM992" s="1649"/>
      <c r="AN992" s="1649"/>
      <c r="AO992" s="1649"/>
      <c r="AP992" s="1649"/>
      <c r="AQ992" s="1649"/>
      <c r="AR992" s="1709"/>
      <c r="AS992" s="1779">
        <f t="shared" si="504"/>
        <v>0</v>
      </c>
      <c r="AT992" s="1711">
        <f t="shared" si="525"/>
        <v>0</v>
      </c>
      <c r="AU992" s="1611">
        <f t="shared" si="505"/>
        <v>0</v>
      </c>
      <c r="AV992" s="1611">
        <f t="shared" si="506"/>
        <v>0</v>
      </c>
      <c r="AW992" s="1611">
        <f t="shared" si="507"/>
        <v>0</v>
      </c>
      <c r="AX992" s="1611">
        <f t="shared" si="508"/>
        <v>0</v>
      </c>
      <c r="AY992" s="1611">
        <f t="shared" si="509"/>
        <v>0</v>
      </c>
      <c r="AZ992" s="1611">
        <f t="shared" si="510"/>
        <v>0</v>
      </c>
      <c r="BA992" s="1611">
        <f t="shared" si="511"/>
        <v>0</v>
      </c>
      <c r="BB992" s="1611">
        <f t="shared" si="512"/>
        <v>0</v>
      </c>
      <c r="BC992" s="1611">
        <f t="shared" si="513"/>
        <v>0</v>
      </c>
      <c r="BD992" s="1611">
        <f t="shared" si="514"/>
        <v>0</v>
      </c>
      <c r="BE992" s="1611">
        <f t="shared" si="515"/>
        <v>0</v>
      </c>
      <c r="BF992" s="1611">
        <f t="shared" si="516"/>
        <v>0</v>
      </c>
      <c r="BG992" s="1611">
        <f t="shared" si="526"/>
        <v>0</v>
      </c>
      <c r="BH992" s="1611" t="str">
        <f t="shared" si="527"/>
        <v/>
      </c>
      <c r="BI992" s="1611" t="str">
        <f t="shared" si="528"/>
        <v/>
      </c>
      <c r="BJ992" s="1611" t="str">
        <f t="shared" si="517"/>
        <v/>
      </c>
      <c r="BK992" s="1611" t="str">
        <f t="shared" si="518"/>
        <v/>
      </c>
      <c r="BL992" s="1611" t="str">
        <f t="shared" ca="1" si="519"/>
        <v/>
      </c>
      <c r="BM992" s="1611" t="str">
        <f t="shared" si="529"/>
        <v/>
      </c>
      <c r="BN992" s="1611" t="str">
        <f t="shared" si="520"/>
        <v/>
      </c>
      <c r="BO992" s="1611" t="str">
        <f t="shared" si="521"/>
        <v/>
      </c>
      <c r="BP992" s="1611" t="str">
        <f t="shared" si="530"/>
        <v/>
      </c>
      <c r="BQ992" s="1611" t="str">
        <f t="shared" si="531"/>
        <v/>
      </c>
      <c r="BR992" s="1611" t="str">
        <f t="shared" si="532"/>
        <v/>
      </c>
      <c r="BS992" s="1611" t="str">
        <f t="shared" si="533"/>
        <v/>
      </c>
      <c r="BT992" s="1611" t="str">
        <f t="shared" si="534"/>
        <v/>
      </c>
      <c r="BU992" s="1731">
        <f t="shared" ca="1" si="535"/>
        <v>0</v>
      </c>
      <c r="BV992" s="1594"/>
      <c r="BW992" s="1594"/>
      <c r="BX992" s="1594"/>
      <c r="BY992" s="1594"/>
      <c r="BZ992" s="1594"/>
      <c r="CA992" s="1594"/>
      <c r="CB992" s="1594"/>
      <c r="CC992" s="1594"/>
      <c r="CD992" s="1594"/>
      <c r="CE992" s="1594"/>
      <c r="CF992" s="1594"/>
      <c r="CG992" s="1594"/>
      <c r="CH992" s="1594"/>
      <c r="CI992" s="1594"/>
      <c r="CJ992" s="1594"/>
      <c r="CK992" s="1594"/>
      <c r="CL992" s="1594"/>
      <c r="CM992" s="1594"/>
      <c r="CN992" s="1594"/>
      <c r="CO992" s="1594"/>
      <c r="CP992" s="1594"/>
      <c r="CQ992" s="1594"/>
      <c r="CR992" s="1594"/>
      <c r="CS992" s="1594"/>
      <c r="CT992" s="1594"/>
      <c r="CU992" s="1594"/>
      <c r="CV992" s="1594"/>
      <c r="CW992" s="1594"/>
      <c r="CX992" s="1594"/>
      <c r="CY992" s="1594"/>
      <c r="CZ992" s="1594"/>
      <c r="DA992" s="1594"/>
      <c r="DB992" s="1594"/>
      <c r="DC992" s="1594"/>
      <c r="DD992" s="1594"/>
      <c r="DE992" s="1594"/>
      <c r="DF992" s="1594"/>
      <c r="DG992" s="1594"/>
      <c r="DH992" s="1594"/>
      <c r="DI992" s="1594"/>
      <c r="DJ992" s="1594"/>
      <c r="DK992" s="1594"/>
      <c r="DL992" s="1594"/>
      <c r="DM992" s="1594"/>
      <c r="DN992" s="1594"/>
      <c r="DO992" s="1594"/>
      <c r="DP992" s="1594"/>
      <c r="DQ992" s="1594"/>
      <c r="DR992" s="1594"/>
      <c r="DS992" s="1594"/>
      <c r="DT992" s="1594"/>
      <c r="DU992" s="1594"/>
      <c r="DV992" s="1594"/>
      <c r="DW992" s="1594"/>
      <c r="DX992" s="1594"/>
      <c r="DY992" s="1594"/>
      <c r="DZ992" s="1594"/>
      <c r="EA992" s="1594"/>
      <c r="EB992" s="1594"/>
      <c r="EC992" s="1594"/>
      <c r="ED992" s="1594"/>
      <c r="EE992" s="1594"/>
      <c r="EF992" s="1594"/>
      <c r="EG992" s="1594"/>
      <c r="EH992" s="1594"/>
      <c r="EI992" s="1594"/>
      <c r="EJ992" s="1594"/>
      <c r="EK992" s="1594"/>
      <c r="EL992" s="1594"/>
      <c r="EM992" s="1594"/>
      <c r="EN992" s="1594"/>
      <c r="EO992" s="1594"/>
      <c r="EP992" s="1594"/>
      <c r="EQ992" s="1594"/>
      <c r="ER992" s="1594"/>
      <c r="ES992" s="1594"/>
    </row>
    <row r="993" spans="1:149" s="1595" customFormat="1" ht="12.5">
      <c r="A993" s="1644" t="str">
        <f t="shared" si="522"/>
        <v>Organisation</v>
      </c>
      <c r="B993" s="1758"/>
      <c r="C993" s="1671"/>
      <c r="D993" s="1655"/>
      <c r="E993" s="1770"/>
      <c r="F993" s="1592"/>
      <c r="G993" s="1714">
        <f t="shared" si="523"/>
        <v>0</v>
      </c>
      <c r="H993" s="1645"/>
      <c r="I993" s="1714">
        <f t="shared" si="524"/>
        <v>0</v>
      </c>
      <c r="J993" s="1656"/>
      <c r="K993" s="1656"/>
      <c r="L993" s="1592"/>
      <c r="M993" s="1597"/>
      <c r="N993" s="1597"/>
      <c r="O993" s="1646"/>
      <c r="P993" s="1647"/>
      <c r="Q993" s="1647"/>
      <c r="R993" s="1648"/>
      <c r="S993" s="1603"/>
      <c r="T993" s="1649"/>
      <c r="U993" s="1649"/>
      <c r="V993" s="1649"/>
      <c r="W993" s="1649"/>
      <c r="X993" s="1649"/>
      <c r="Y993" s="1649"/>
      <c r="Z993" s="1649"/>
      <c r="AA993" s="1649"/>
      <c r="AB993" s="1649"/>
      <c r="AC993" s="1649"/>
      <c r="AD993" s="1649"/>
      <c r="AE993" s="1649"/>
      <c r="AF993" s="1610">
        <f t="shared" si="503"/>
        <v>0</v>
      </c>
      <c r="AG993" s="1649"/>
      <c r="AH993" s="1649"/>
      <c r="AI993" s="1649"/>
      <c r="AJ993" s="1649"/>
      <c r="AK993" s="1649"/>
      <c r="AL993" s="1649"/>
      <c r="AM993" s="1649"/>
      <c r="AN993" s="1649"/>
      <c r="AO993" s="1649"/>
      <c r="AP993" s="1649"/>
      <c r="AQ993" s="1649"/>
      <c r="AR993" s="1709"/>
      <c r="AS993" s="1779">
        <f t="shared" si="504"/>
        <v>0</v>
      </c>
      <c r="AT993" s="1711">
        <f t="shared" si="525"/>
        <v>0</v>
      </c>
      <c r="AU993" s="1611">
        <f t="shared" si="505"/>
        <v>0</v>
      </c>
      <c r="AV993" s="1611">
        <f t="shared" si="506"/>
        <v>0</v>
      </c>
      <c r="AW993" s="1611">
        <f t="shared" si="507"/>
        <v>0</v>
      </c>
      <c r="AX993" s="1611">
        <f t="shared" si="508"/>
        <v>0</v>
      </c>
      <c r="AY993" s="1611">
        <f t="shared" si="509"/>
        <v>0</v>
      </c>
      <c r="AZ993" s="1611">
        <f t="shared" si="510"/>
        <v>0</v>
      </c>
      <c r="BA993" s="1611">
        <f t="shared" si="511"/>
        <v>0</v>
      </c>
      <c r="BB993" s="1611">
        <f t="shared" si="512"/>
        <v>0</v>
      </c>
      <c r="BC993" s="1611">
        <f t="shared" si="513"/>
        <v>0</v>
      </c>
      <c r="BD993" s="1611">
        <f t="shared" si="514"/>
        <v>0</v>
      </c>
      <c r="BE993" s="1611">
        <f t="shared" si="515"/>
        <v>0</v>
      </c>
      <c r="BF993" s="1611">
        <f t="shared" si="516"/>
        <v>0</v>
      </c>
      <c r="BG993" s="1611">
        <f t="shared" si="526"/>
        <v>0</v>
      </c>
      <c r="BH993" s="1611" t="str">
        <f t="shared" si="527"/>
        <v/>
      </c>
      <c r="BI993" s="1611" t="str">
        <f t="shared" si="528"/>
        <v/>
      </c>
      <c r="BJ993" s="1611" t="str">
        <f t="shared" si="517"/>
        <v/>
      </c>
      <c r="BK993" s="1611" t="str">
        <f t="shared" si="518"/>
        <v/>
      </c>
      <c r="BL993" s="1611" t="str">
        <f t="shared" ca="1" si="519"/>
        <v/>
      </c>
      <c r="BM993" s="1611" t="str">
        <f t="shared" si="529"/>
        <v/>
      </c>
      <c r="BN993" s="1611" t="str">
        <f t="shared" si="520"/>
        <v/>
      </c>
      <c r="BO993" s="1611" t="str">
        <f t="shared" si="521"/>
        <v/>
      </c>
      <c r="BP993" s="1611" t="str">
        <f t="shared" si="530"/>
        <v/>
      </c>
      <c r="BQ993" s="1611" t="str">
        <f t="shared" si="531"/>
        <v/>
      </c>
      <c r="BR993" s="1611" t="str">
        <f t="shared" si="532"/>
        <v/>
      </c>
      <c r="BS993" s="1611" t="str">
        <f t="shared" si="533"/>
        <v/>
      </c>
      <c r="BT993" s="1611" t="str">
        <f t="shared" si="534"/>
        <v/>
      </c>
      <c r="BU993" s="1731">
        <f t="shared" ca="1" si="535"/>
        <v>0</v>
      </c>
      <c r="BV993" s="1594"/>
      <c r="BW993" s="1594"/>
      <c r="BX993" s="1594"/>
      <c r="BY993" s="1594"/>
      <c r="BZ993" s="1594"/>
      <c r="CA993" s="1594"/>
      <c r="CB993" s="1594"/>
      <c r="CC993" s="1594"/>
      <c r="CD993" s="1594"/>
      <c r="CE993" s="1594"/>
      <c r="CF993" s="1594"/>
      <c r="CG993" s="1594"/>
      <c r="CH993" s="1594"/>
      <c r="CI993" s="1594"/>
      <c r="CJ993" s="1594"/>
      <c r="CK993" s="1594"/>
      <c r="CL993" s="1594"/>
      <c r="CM993" s="1594"/>
      <c r="CN993" s="1594"/>
      <c r="CO993" s="1594"/>
      <c r="CP993" s="1594"/>
      <c r="CQ993" s="1594"/>
      <c r="CR993" s="1594"/>
      <c r="CS993" s="1594"/>
      <c r="CT993" s="1594"/>
      <c r="CU993" s="1594"/>
      <c r="CV993" s="1594"/>
      <c r="CW993" s="1594"/>
      <c r="CX993" s="1594"/>
      <c r="CY993" s="1594"/>
      <c r="CZ993" s="1594"/>
      <c r="DA993" s="1594"/>
      <c r="DB993" s="1594"/>
      <c r="DC993" s="1594"/>
      <c r="DD993" s="1594"/>
      <c r="DE993" s="1594"/>
      <c r="DF993" s="1594"/>
      <c r="DG993" s="1594"/>
      <c r="DH993" s="1594"/>
      <c r="DI993" s="1594"/>
      <c r="DJ993" s="1594"/>
      <c r="DK993" s="1594"/>
      <c r="DL993" s="1594"/>
      <c r="DM993" s="1594"/>
      <c r="DN993" s="1594"/>
      <c r="DO993" s="1594"/>
      <c r="DP993" s="1594"/>
      <c r="DQ993" s="1594"/>
      <c r="DR993" s="1594"/>
      <c r="DS993" s="1594"/>
      <c r="DT993" s="1594"/>
      <c r="DU993" s="1594"/>
      <c r="DV993" s="1594"/>
      <c r="DW993" s="1594"/>
      <c r="DX993" s="1594"/>
      <c r="DY993" s="1594"/>
      <c r="DZ993" s="1594"/>
      <c r="EA993" s="1594"/>
      <c r="EB993" s="1594"/>
      <c r="EC993" s="1594"/>
      <c r="ED993" s="1594"/>
      <c r="EE993" s="1594"/>
      <c r="EF993" s="1594"/>
      <c r="EG993" s="1594"/>
      <c r="EH993" s="1594"/>
      <c r="EI993" s="1594"/>
      <c r="EJ993" s="1594"/>
      <c r="EK993" s="1594"/>
      <c r="EL993" s="1594"/>
      <c r="EM993" s="1594"/>
      <c r="EN993" s="1594"/>
      <c r="EO993" s="1594"/>
      <c r="EP993" s="1594"/>
      <c r="EQ993" s="1594"/>
      <c r="ER993" s="1594"/>
      <c r="ES993" s="1594"/>
    </row>
    <row r="994" spans="1:149" s="1595" customFormat="1" ht="12.5">
      <c r="A994" s="1644" t="str">
        <f t="shared" si="522"/>
        <v>Organisation</v>
      </c>
      <c r="B994" s="1758"/>
      <c r="C994" s="1671"/>
      <c r="D994" s="1655"/>
      <c r="E994" s="1770"/>
      <c r="F994" s="1592"/>
      <c r="G994" s="1714">
        <f t="shared" si="523"/>
        <v>0</v>
      </c>
      <c r="H994" s="1645"/>
      <c r="I994" s="1714">
        <f t="shared" si="524"/>
        <v>0</v>
      </c>
      <c r="J994" s="1656"/>
      <c r="K994" s="1656"/>
      <c r="L994" s="1592"/>
      <c r="M994" s="1597"/>
      <c r="N994" s="1597"/>
      <c r="O994" s="1646"/>
      <c r="P994" s="1647"/>
      <c r="Q994" s="1647"/>
      <c r="R994" s="1648"/>
      <c r="S994" s="1603"/>
      <c r="T994" s="1649"/>
      <c r="U994" s="1649"/>
      <c r="V994" s="1649"/>
      <c r="W994" s="1649"/>
      <c r="X994" s="1649"/>
      <c r="Y994" s="1649"/>
      <c r="Z994" s="1649"/>
      <c r="AA994" s="1649"/>
      <c r="AB994" s="1649"/>
      <c r="AC994" s="1649"/>
      <c r="AD994" s="1649"/>
      <c r="AE994" s="1649"/>
      <c r="AF994" s="1610">
        <f t="shared" si="503"/>
        <v>0</v>
      </c>
      <c r="AG994" s="1649"/>
      <c r="AH994" s="1649"/>
      <c r="AI994" s="1649"/>
      <c r="AJ994" s="1649"/>
      <c r="AK994" s="1649"/>
      <c r="AL994" s="1649"/>
      <c r="AM994" s="1649"/>
      <c r="AN994" s="1649"/>
      <c r="AO994" s="1649"/>
      <c r="AP994" s="1649"/>
      <c r="AQ994" s="1649"/>
      <c r="AR994" s="1709"/>
      <c r="AS994" s="1779">
        <f t="shared" si="504"/>
        <v>0</v>
      </c>
      <c r="AT994" s="1711">
        <f t="shared" si="525"/>
        <v>0</v>
      </c>
      <c r="AU994" s="1611">
        <f t="shared" si="505"/>
        <v>0</v>
      </c>
      <c r="AV994" s="1611">
        <f t="shared" si="506"/>
        <v>0</v>
      </c>
      <c r="AW994" s="1611">
        <f t="shared" si="507"/>
        <v>0</v>
      </c>
      <c r="AX994" s="1611">
        <f t="shared" si="508"/>
        <v>0</v>
      </c>
      <c r="AY994" s="1611">
        <f t="shared" si="509"/>
        <v>0</v>
      </c>
      <c r="AZ994" s="1611">
        <f t="shared" si="510"/>
        <v>0</v>
      </c>
      <c r="BA994" s="1611">
        <f t="shared" si="511"/>
        <v>0</v>
      </c>
      <c r="BB994" s="1611">
        <f t="shared" si="512"/>
        <v>0</v>
      </c>
      <c r="BC994" s="1611">
        <f t="shared" si="513"/>
        <v>0</v>
      </c>
      <c r="BD994" s="1611">
        <f t="shared" si="514"/>
        <v>0</v>
      </c>
      <c r="BE994" s="1611">
        <f t="shared" si="515"/>
        <v>0</v>
      </c>
      <c r="BF994" s="1611">
        <f t="shared" si="516"/>
        <v>0</v>
      </c>
      <c r="BG994" s="1611">
        <f t="shared" si="526"/>
        <v>0</v>
      </c>
      <c r="BH994" s="1611" t="str">
        <f t="shared" si="527"/>
        <v/>
      </c>
      <c r="BI994" s="1611" t="str">
        <f t="shared" si="528"/>
        <v/>
      </c>
      <c r="BJ994" s="1611" t="str">
        <f t="shared" si="517"/>
        <v/>
      </c>
      <c r="BK994" s="1611" t="str">
        <f t="shared" si="518"/>
        <v/>
      </c>
      <c r="BL994" s="1611" t="str">
        <f t="shared" ca="1" si="519"/>
        <v/>
      </c>
      <c r="BM994" s="1611" t="str">
        <f t="shared" si="529"/>
        <v/>
      </c>
      <c r="BN994" s="1611" t="str">
        <f t="shared" si="520"/>
        <v/>
      </c>
      <c r="BO994" s="1611" t="str">
        <f t="shared" si="521"/>
        <v/>
      </c>
      <c r="BP994" s="1611" t="str">
        <f t="shared" si="530"/>
        <v/>
      </c>
      <c r="BQ994" s="1611" t="str">
        <f t="shared" si="531"/>
        <v/>
      </c>
      <c r="BR994" s="1611" t="str">
        <f t="shared" si="532"/>
        <v/>
      </c>
      <c r="BS994" s="1611" t="str">
        <f t="shared" si="533"/>
        <v/>
      </c>
      <c r="BT994" s="1611" t="str">
        <f t="shared" si="534"/>
        <v/>
      </c>
      <c r="BU994" s="1731">
        <f t="shared" ca="1" si="535"/>
        <v>0</v>
      </c>
      <c r="BV994" s="1594"/>
      <c r="BW994" s="1594"/>
      <c r="BX994" s="1594"/>
      <c r="BY994" s="1594"/>
      <c r="BZ994" s="1594"/>
      <c r="CA994" s="1594"/>
      <c r="CB994" s="1594"/>
      <c r="CC994" s="1594"/>
      <c r="CD994" s="1594"/>
      <c r="CE994" s="1594"/>
      <c r="CF994" s="1594"/>
      <c r="CG994" s="1594"/>
      <c r="CH994" s="1594"/>
      <c r="CI994" s="1594"/>
      <c r="CJ994" s="1594"/>
      <c r="CK994" s="1594"/>
      <c r="CL994" s="1594"/>
      <c r="CM994" s="1594"/>
      <c r="CN994" s="1594"/>
      <c r="CO994" s="1594"/>
      <c r="CP994" s="1594"/>
      <c r="CQ994" s="1594"/>
      <c r="CR994" s="1594"/>
      <c r="CS994" s="1594"/>
      <c r="CT994" s="1594"/>
      <c r="CU994" s="1594"/>
      <c r="CV994" s="1594"/>
      <c r="CW994" s="1594"/>
      <c r="CX994" s="1594"/>
      <c r="CY994" s="1594"/>
      <c r="CZ994" s="1594"/>
      <c r="DA994" s="1594"/>
      <c r="DB994" s="1594"/>
      <c r="DC994" s="1594"/>
      <c r="DD994" s="1594"/>
      <c r="DE994" s="1594"/>
      <c r="DF994" s="1594"/>
      <c r="DG994" s="1594"/>
      <c r="DH994" s="1594"/>
      <c r="DI994" s="1594"/>
      <c r="DJ994" s="1594"/>
      <c r="DK994" s="1594"/>
      <c r="DL994" s="1594"/>
      <c r="DM994" s="1594"/>
      <c r="DN994" s="1594"/>
      <c r="DO994" s="1594"/>
      <c r="DP994" s="1594"/>
      <c r="DQ994" s="1594"/>
      <c r="DR994" s="1594"/>
      <c r="DS994" s="1594"/>
      <c r="DT994" s="1594"/>
      <c r="DU994" s="1594"/>
      <c r="DV994" s="1594"/>
      <c r="DW994" s="1594"/>
      <c r="DX994" s="1594"/>
      <c r="DY994" s="1594"/>
      <c r="DZ994" s="1594"/>
      <c r="EA994" s="1594"/>
      <c r="EB994" s="1594"/>
      <c r="EC994" s="1594"/>
      <c r="ED994" s="1594"/>
      <c r="EE994" s="1594"/>
      <c r="EF994" s="1594"/>
      <c r="EG994" s="1594"/>
      <c r="EH994" s="1594"/>
      <c r="EI994" s="1594"/>
      <c r="EJ994" s="1594"/>
      <c r="EK994" s="1594"/>
      <c r="EL994" s="1594"/>
      <c r="EM994" s="1594"/>
      <c r="EN994" s="1594"/>
      <c r="EO994" s="1594"/>
      <c r="EP994" s="1594"/>
      <c r="EQ994" s="1594"/>
      <c r="ER994" s="1594"/>
      <c r="ES994" s="1594"/>
    </row>
    <row r="995" spans="1:149" s="1595" customFormat="1" ht="12.5">
      <c r="A995" s="1644" t="str">
        <f t="shared" si="522"/>
        <v>Organisation</v>
      </c>
      <c r="B995" s="1758"/>
      <c r="C995" s="1671"/>
      <c r="D995" s="1655"/>
      <c r="E995" s="1770"/>
      <c r="F995" s="1592"/>
      <c r="G995" s="1714">
        <f t="shared" si="523"/>
        <v>0</v>
      </c>
      <c r="H995" s="1645"/>
      <c r="I995" s="1714">
        <f t="shared" si="524"/>
        <v>0</v>
      </c>
      <c r="J995" s="1656"/>
      <c r="K995" s="1656"/>
      <c r="L995" s="1592"/>
      <c r="M995" s="1597"/>
      <c r="N995" s="1597"/>
      <c r="O995" s="1646"/>
      <c r="P995" s="1647"/>
      <c r="Q995" s="1647"/>
      <c r="R995" s="1648"/>
      <c r="S995" s="1603"/>
      <c r="T995" s="1649"/>
      <c r="U995" s="1649"/>
      <c r="V995" s="1649"/>
      <c r="W995" s="1649"/>
      <c r="X995" s="1649"/>
      <c r="Y995" s="1649"/>
      <c r="Z995" s="1649"/>
      <c r="AA995" s="1649"/>
      <c r="AB995" s="1649"/>
      <c r="AC995" s="1649"/>
      <c r="AD995" s="1649"/>
      <c r="AE995" s="1649"/>
      <c r="AF995" s="1610">
        <f t="shared" si="503"/>
        <v>0</v>
      </c>
      <c r="AG995" s="1649"/>
      <c r="AH995" s="1649"/>
      <c r="AI995" s="1649"/>
      <c r="AJ995" s="1649"/>
      <c r="AK995" s="1649"/>
      <c r="AL995" s="1649"/>
      <c r="AM995" s="1649"/>
      <c r="AN995" s="1649"/>
      <c r="AO995" s="1649"/>
      <c r="AP995" s="1649"/>
      <c r="AQ995" s="1649"/>
      <c r="AR995" s="1709"/>
      <c r="AS995" s="1779">
        <f t="shared" si="504"/>
        <v>0</v>
      </c>
      <c r="AT995" s="1711">
        <f t="shared" si="525"/>
        <v>0</v>
      </c>
      <c r="AU995" s="1611">
        <f t="shared" si="505"/>
        <v>0</v>
      </c>
      <c r="AV995" s="1611">
        <f t="shared" si="506"/>
        <v>0</v>
      </c>
      <c r="AW995" s="1611">
        <f t="shared" si="507"/>
        <v>0</v>
      </c>
      <c r="AX995" s="1611">
        <f t="shared" si="508"/>
        <v>0</v>
      </c>
      <c r="AY995" s="1611">
        <f t="shared" si="509"/>
        <v>0</v>
      </c>
      <c r="AZ995" s="1611">
        <f t="shared" si="510"/>
        <v>0</v>
      </c>
      <c r="BA995" s="1611">
        <f t="shared" si="511"/>
        <v>0</v>
      </c>
      <c r="BB995" s="1611">
        <f t="shared" si="512"/>
        <v>0</v>
      </c>
      <c r="BC995" s="1611">
        <f t="shared" si="513"/>
        <v>0</v>
      </c>
      <c r="BD995" s="1611">
        <f t="shared" si="514"/>
        <v>0</v>
      </c>
      <c r="BE995" s="1611">
        <f t="shared" si="515"/>
        <v>0</v>
      </c>
      <c r="BF995" s="1611">
        <f t="shared" si="516"/>
        <v>0</v>
      </c>
      <c r="BG995" s="1611">
        <f t="shared" si="526"/>
        <v>0</v>
      </c>
      <c r="BH995" s="1611" t="str">
        <f t="shared" si="527"/>
        <v/>
      </c>
      <c r="BI995" s="1611" t="str">
        <f t="shared" si="528"/>
        <v/>
      </c>
      <c r="BJ995" s="1611" t="str">
        <f t="shared" si="517"/>
        <v/>
      </c>
      <c r="BK995" s="1611" t="str">
        <f t="shared" si="518"/>
        <v/>
      </c>
      <c r="BL995" s="1611" t="str">
        <f t="shared" ca="1" si="519"/>
        <v/>
      </c>
      <c r="BM995" s="1611" t="str">
        <f t="shared" si="529"/>
        <v/>
      </c>
      <c r="BN995" s="1611" t="str">
        <f t="shared" si="520"/>
        <v/>
      </c>
      <c r="BO995" s="1611" t="str">
        <f t="shared" si="521"/>
        <v/>
      </c>
      <c r="BP995" s="1611" t="str">
        <f t="shared" si="530"/>
        <v/>
      </c>
      <c r="BQ995" s="1611" t="str">
        <f t="shared" si="531"/>
        <v/>
      </c>
      <c r="BR995" s="1611" t="str">
        <f t="shared" si="532"/>
        <v/>
      </c>
      <c r="BS995" s="1611" t="str">
        <f t="shared" si="533"/>
        <v/>
      </c>
      <c r="BT995" s="1611" t="str">
        <f t="shared" si="534"/>
        <v/>
      </c>
      <c r="BU995" s="1731">
        <f t="shared" ca="1" si="535"/>
        <v>0</v>
      </c>
      <c r="BV995" s="1594"/>
      <c r="BW995" s="1594"/>
      <c r="BX995" s="1594"/>
      <c r="BY995" s="1594"/>
      <c r="BZ995" s="1594"/>
      <c r="CA995" s="1594"/>
      <c r="CB995" s="1594"/>
      <c r="CC995" s="1594"/>
      <c r="CD995" s="1594"/>
      <c r="CE995" s="1594"/>
      <c r="CF995" s="1594"/>
      <c r="CG995" s="1594"/>
      <c r="CH995" s="1594"/>
      <c r="CI995" s="1594"/>
      <c r="CJ995" s="1594"/>
      <c r="CK995" s="1594"/>
      <c r="CL995" s="1594"/>
      <c r="CM995" s="1594"/>
      <c r="CN995" s="1594"/>
      <c r="CO995" s="1594"/>
      <c r="CP995" s="1594"/>
      <c r="CQ995" s="1594"/>
      <c r="CR995" s="1594"/>
      <c r="CS995" s="1594"/>
      <c r="CT995" s="1594"/>
      <c r="CU995" s="1594"/>
      <c r="CV995" s="1594"/>
      <c r="CW995" s="1594"/>
      <c r="CX995" s="1594"/>
      <c r="CY995" s="1594"/>
      <c r="CZ995" s="1594"/>
      <c r="DA995" s="1594"/>
      <c r="DB995" s="1594"/>
      <c r="DC995" s="1594"/>
      <c r="DD995" s="1594"/>
      <c r="DE995" s="1594"/>
      <c r="DF995" s="1594"/>
      <c r="DG995" s="1594"/>
      <c r="DH995" s="1594"/>
      <c r="DI995" s="1594"/>
      <c r="DJ995" s="1594"/>
      <c r="DK995" s="1594"/>
      <c r="DL995" s="1594"/>
      <c r="DM995" s="1594"/>
      <c r="DN995" s="1594"/>
      <c r="DO995" s="1594"/>
      <c r="DP995" s="1594"/>
      <c r="DQ995" s="1594"/>
      <c r="DR995" s="1594"/>
      <c r="DS995" s="1594"/>
      <c r="DT995" s="1594"/>
      <c r="DU995" s="1594"/>
      <c r="DV995" s="1594"/>
      <c r="DW995" s="1594"/>
      <c r="DX995" s="1594"/>
      <c r="DY995" s="1594"/>
      <c r="DZ995" s="1594"/>
      <c r="EA995" s="1594"/>
      <c r="EB995" s="1594"/>
      <c r="EC995" s="1594"/>
      <c r="ED995" s="1594"/>
      <c r="EE995" s="1594"/>
      <c r="EF995" s="1594"/>
      <c r="EG995" s="1594"/>
      <c r="EH995" s="1594"/>
      <c r="EI995" s="1594"/>
      <c r="EJ995" s="1594"/>
      <c r="EK995" s="1594"/>
      <c r="EL995" s="1594"/>
      <c r="EM995" s="1594"/>
      <c r="EN995" s="1594"/>
      <c r="EO995" s="1594"/>
      <c r="EP995" s="1594"/>
      <c r="EQ995" s="1594"/>
      <c r="ER995" s="1594"/>
      <c r="ES995" s="1594"/>
    </row>
    <row r="996" spans="1:149" s="1594" customFormat="1" ht="12.5">
      <c r="A996" s="1644" t="str">
        <f t="shared" si="522"/>
        <v>Organisation</v>
      </c>
      <c r="B996" s="1758"/>
      <c r="C996" s="1671"/>
      <c r="D996" s="1655"/>
      <c r="E996" s="1770"/>
      <c r="F996" s="1592"/>
      <c r="G996" s="1714">
        <f t="shared" si="523"/>
        <v>0</v>
      </c>
      <c r="H996" s="1645"/>
      <c r="I996" s="1714">
        <f t="shared" si="524"/>
        <v>0</v>
      </c>
      <c r="J996" s="1657"/>
      <c r="K996" s="1657"/>
      <c r="L996" s="1592"/>
      <c r="M996" s="1597"/>
      <c r="N996" s="1593"/>
      <c r="O996" s="1646"/>
      <c r="P996" s="1647"/>
      <c r="Q996" s="1647"/>
      <c r="R996" s="1648"/>
      <c r="S996" s="1603"/>
      <c r="T996" s="1649"/>
      <c r="U996" s="1649"/>
      <c r="V996" s="1649"/>
      <c r="W996" s="1649"/>
      <c r="X996" s="1649"/>
      <c r="Y996" s="1649"/>
      <c r="Z996" s="1649"/>
      <c r="AA996" s="1649"/>
      <c r="AB996" s="1649"/>
      <c r="AC996" s="1649"/>
      <c r="AD996" s="1649"/>
      <c r="AE996" s="1649"/>
      <c r="AF996" s="1610">
        <f t="shared" si="503"/>
        <v>0</v>
      </c>
      <c r="AG996" s="1649"/>
      <c r="AH996" s="1649"/>
      <c r="AI996" s="1649"/>
      <c r="AJ996" s="1649"/>
      <c r="AK996" s="1649"/>
      <c r="AL996" s="1649"/>
      <c r="AM996" s="1649"/>
      <c r="AN996" s="1649"/>
      <c r="AO996" s="1649"/>
      <c r="AP996" s="1649"/>
      <c r="AQ996" s="1649"/>
      <c r="AR996" s="1709"/>
      <c r="AS996" s="1779">
        <f t="shared" si="504"/>
        <v>0</v>
      </c>
      <c r="AT996" s="1711">
        <f t="shared" si="525"/>
        <v>0</v>
      </c>
      <c r="AU996" s="1611">
        <f t="shared" si="505"/>
        <v>0</v>
      </c>
      <c r="AV996" s="1611">
        <f t="shared" si="506"/>
        <v>0</v>
      </c>
      <c r="AW996" s="1611">
        <f t="shared" si="507"/>
        <v>0</v>
      </c>
      <c r="AX996" s="1611">
        <f t="shared" si="508"/>
        <v>0</v>
      </c>
      <c r="AY996" s="1611">
        <f t="shared" si="509"/>
        <v>0</v>
      </c>
      <c r="AZ996" s="1611">
        <f t="shared" si="510"/>
        <v>0</v>
      </c>
      <c r="BA996" s="1611">
        <f t="shared" si="511"/>
        <v>0</v>
      </c>
      <c r="BB996" s="1611">
        <f t="shared" si="512"/>
        <v>0</v>
      </c>
      <c r="BC996" s="1611">
        <f t="shared" si="513"/>
        <v>0</v>
      </c>
      <c r="BD996" s="1611">
        <f t="shared" si="514"/>
        <v>0</v>
      </c>
      <c r="BE996" s="1611">
        <f t="shared" si="515"/>
        <v>0</v>
      </c>
      <c r="BF996" s="1611">
        <f t="shared" si="516"/>
        <v>0</v>
      </c>
      <c r="BG996" s="1611">
        <f t="shared" si="526"/>
        <v>0</v>
      </c>
      <c r="BH996" s="1611" t="str">
        <f t="shared" si="527"/>
        <v/>
      </c>
      <c r="BI996" s="1611" t="str">
        <f t="shared" si="528"/>
        <v/>
      </c>
      <c r="BJ996" s="1611" t="str">
        <f t="shared" si="517"/>
        <v/>
      </c>
      <c r="BK996" s="1611" t="str">
        <f t="shared" si="518"/>
        <v/>
      </c>
      <c r="BL996" s="1611" t="str">
        <f t="shared" ca="1" si="519"/>
        <v/>
      </c>
      <c r="BM996" s="1611" t="str">
        <f t="shared" si="529"/>
        <v/>
      </c>
      <c r="BN996" s="1611" t="str">
        <f t="shared" si="520"/>
        <v/>
      </c>
      <c r="BO996" s="1611" t="str">
        <f t="shared" si="521"/>
        <v/>
      </c>
      <c r="BP996" s="1611" t="str">
        <f t="shared" si="530"/>
        <v/>
      </c>
      <c r="BQ996" s="1611" t="str">
        <f t="shared" si="531"/>
        <v/>
      </c>
      <c r="BR996" s="1611" t="str">
        <f t="shared" si="532"/>
        <v/>
      </c>
      <c r="BS996" s="1611" t="str">
        <f t="shared" si="533"/>
        <v/>
      </c>
      <c r="BT996" s="1611" t="str">
        <f t="shared" si="534"/>
        <v/>
      </c>
      <c r="BU996" s="1731">
        <f t="shared" ca="1" si="535"/>
        <v>0</v>
      </c>
    </row>
    <row r="997" spans="1:149" s="1595" customFormat="1" ht="12.5">
      <c r="A997" s="1644" t="str">
        <f t="shared" si="522"/>
        <v>Organisation</v>
      </c>
      <c r="B997" s="1758"/>
      <c r="C997" s="1671"/>
      <c r="D997" s="1655"/>
      <c r="E997" s="1770"/>
      <c r="F997" s="1592"/>
      <c r="G997" s="1714">
        <f t="shared" si="523"/>
        <v>0</v>
      </c>
      <c r="H997" s="1645"/>
      <c r="I997" s="1714">
        <f t="shared" si="524"/>
        <v>0</v>
      </c>
      <c r="J997" s="1676"/>
      <c r="K997" s="1676"/>
      <c r="L997" s="1592"/>
      <c r="M997" s="1597"/>
      <c r="N997" s="1597"/>
      <c r="O997" s="1646"/>
      <c r="P997" s="1647"/>
      <c r="Q997" s="1647"/>
      <c r="R997" s="1648"/>
      <c r="S997" s="1603"/>
      <c r="T997" s="1649"/>
      <c r="U997" s="1649"/>
      <c r="V997" s="1649"/>
      <c r="W997" s="1649"/>
      <c r="X997" s="1649"/>
      <c r="Y997" s="1649"/>
      <c r="Z997" s="1649"/>
      <c r="AA997" s="1649"/>
      <c r="AB997" s="1649"/>
      <c r="AC997" s="1649"/>
      <c r="AD997" s="1649"/>
      <c r="AE997" s="1649"/>
      <c r="AF997" s="1610">
        <f t="shared" si="503"/>
        <v>0</v>
      </c>
      <c r="AG997" s="1649"/>
      <c r="AH997" s="1649"/>
      <c r="AI997" s="1649"/>
      <c r="AJ997" s="1649"/>
      <c r="AK997" s="1649"/>
      <c r="AL997" s="1649"/>
      <c r="AM997" s="1649"/>
      <c r="AN997" s="1649"/>
      <c r="AO997" s="1649"/>
      <c r="AP997" s="1649"/>
      <c r="AQ997" s="1649"/>
      <c r="AR997" s="1709"/>
      <c r="AS997" s="1779">
        <f t="shared" si="504"/>
        <v>0</v>
      </c>
      <c r="AT997" s="1711">
        <f t="shared" si="525"/>
        <v>0</v>
      </c>
      <c r="AU997" s="1611">
        <f t="shared" si="505"/>
        <v>0</v>
      </c>
      <c r="AV997" s="1611">
        <f t="shared" si="506"/>
        <v>0</v>
      </c>
      <c r="AW997" s="1611">
        <f t="shared" si="507"/>
        <v>0</v>
      </c>
      <c r="AX997" s="1611">
        <f t="shared" si="508"/>
        <v>0</v>
      </c>
      <c r="AY997" s="1611">
        <f t="shared" si="509"/>
        <v>0</v>
      </c>
      <c r="AZ997" s="1611">
        <f t="shared" si="510"/>
        <v>0</v>
      </c>
      <c r="BA997" s="1611">
        <f t="shared" si="511"/>
        <v>0</v>
      </c>
      <c r="BB997" s="1611">
        <f t="shared" si="512"/>
        <v>0</v>
      </c>
      <c r="BC997" s="1611">
        <f t="shared" si="513"/>
        <v>0</v>
      </c>
      <c r="BD997" s="1611">
        <f t="shared" si="514"/>
        <v>0</v>
      </c>
      <c r="BE997" s="1611">
        <f t="shared" si="515"/>
        <v>0</v>
      </c>
      <c r="BF997" s="1611">
        <f t="shared" si="516"/>
        <v>0</v>
      </c>
      <c r="BG997" s="1611">
        <f t="shared" si="526"/>
        <v>0</v>
      </c>
      <c r="BH997" s="1611" t="str">
        <f t="shared" si="527"/>
        <v/>
      </c>
      <c r="BI997" s="1611" t="str">
        <f t="shared" si="528"/>
        <v/>
      </c>
      <c r="BJ997" s="1611" t="str">
        <f t="shared" si="517"/>
        <v/>
      </c>
      <c r="BK997" s="1611" t="str">
        <f t="shared" si="518"/>
        <v/>
      </c>
      <c r="BL997" s="1611" t="str">
        <f t="shared" ca="1" si="519"/>
        <v/>
      </c>
      <c r="BM997" s="1611" t="str">
        <f t="shared" si="529"/>
        <v/>
      </c>
      <c r="BN997" s="1611" t="str">
        <f t="shared" si="520"/>
        <v/>
      </c>
      <c r="BO997" s="1611" t="str">
        <f t="shared" si="521"/>
        <v/>
      </c>
      <c r="BP997" s="1611" t="str">
        <f t="shared" si="530"/>
        <v/>
      </c>
      <c r="BQ997" s="1611" t="str">
        <f t="shared" si="531"/>
        <v/>
      </c>
      <c r="BR997" s="1611" t="str">
        <f t="shared" si="532"/>
        <v/>
      </c>
      <c r="BS997" s="1611" t="str">
        <f t="shared" si="533"/>
        <v/>
      </c>
      <c r="BT997" s="1611" t="str">
        <f t="shared" si="534"/>
        <v/>
      </c>
      <c r="BU997" s="1731">
        <f t="shared" ca="1" si="535"/>
        <v>0</v>
      </c>
      <c r="BV997" s="1594"/>
      <c r="BW997" s="1594"/>
      <c r="BX997" s="1594"/>
      <c r="BY997" s="1594"/>
      <c r="BZ997" s="1594"/>
      <c r="CA997" s="1594"/>
      <c r="CB997" s="1594"/>
      <c r="CC997" s="1594"/>
      <c r="CD997" s="1594"/>
      <c r="CE997" s="1594"/>
      <c r="CF997" s="1594"/>
      <c r="CG997" s="1594"/>
      <c r="CH997" s="1594"/>
      <c r="CI997" s="1594"/>
      <c r="CJ997" s="1594"/>
      <c r="CK997" s="1594"/>
      <c r="CL997" s="1594"/>
      <c r="CM997" s="1594"/>
      <c r="CN997" s="1594"/>
      <c r="CO997" s="1594"/>
      <c r="CP997" s="1594"/>
      <c r="CQ997" s="1594"/>
      <c r="CR997" s="1594"/>
      <c r="CS997" s="1594"/>
      <c r="CT997" s="1594"/>
      <c r="CU997" s="1594"/>
      <c r="CV997" s="1594"/>
      <c r="CW997" s="1594"/>
      <c r="CX997" s="1594"/>
      <c r="CY997" s="1594"/>
      <c r="CZ997" s="1594"/>
      <c r="DA997" s="1594"/>
      <c r="DB997" s="1594"/>
      <c r="DC997" s="1594"/>
      <c r="DD997" s="1594"/>
      <c r="DE997" s="1594"/>
      <c r="DF997" s="1594"/>
      <c r="DG997" s="1594"/>
      <c r="DH997" s="1594"/>
      <c r="DI997" s="1594"/>
      <c r="DJ997" s="1594"/>
      <c r="DK997" s="1594"/>
      <c r="DL997" s="1594"/>
      <c r="DM997" s="1594"/>
      <c r="DN997" s="1594"/>
      <c r="DO997" s="1594"/>
      <c r="DP997" s="1594"/>
      <c r="DQ997" s="1594"/>
      <c r="DR997" s="1594"/>
      <c r="DS997" s="1594"/>
      <c r="DT997" s="1594"/>
      <c r="DU997" s="1594"/>
      <c r="DV997" s="1594"/>
      <c r="DW997" s="1594"/>
      <c r="DX997" s="1594"/>
      <c r="DY997" s="1594"/>
      <c r="DZ997" s="1594"/>
      <c r="EA997" s="1594"/>
      <c r="EB997" s="1594"/>
      <c r="EC997" s="1594"/>
      <c r="ED997" s="1594"/>
      <c r="EE997" s="1594"/>
      <c r="EF997" s="1594"/>
      <c r="EG997" s="1594"/>
      <c r="EH997" s="1594"/>
      <c r="EI997" s="1594"/>
      <c r="EJ997" s="1594"/>
      <c r="EK997" s="1594"/>
      <c r="EL997" s="1594"/>
      <c r="EM997" s="1594"/>
      <c r="EN997" s="1594"/>
      <c r="EO997" s="1594"/>
      <c r="EP997" s="1594"/>
      <c r="EQ997" s="1594"/>
      <c r="ER997" s="1594"/>
      <c r="ES997" s="1594"/>
    </row>
    <row r="998" spans="1:149" s="1595" customFormat="1" ht="12.5">
      <c r="A998" s="1644" t="str">
        <f t="shared" si="522"/>
        <v>Organisation</v>
      </c>
      <c r="B998" s="1758"/>
      <c r="C998" s="1671"/>
      <c r="D998" s="1655"/>
      <c r="E998" s="1770"/>
      <c r="F998" s="1592"/>
      <c r="G998" s="1714">
        <f t="shared" si="523"/>
        <v>0</v>
      </c>
      <c r="H998" s="1645"/>
      <c r="I998" s="1714">
        <f t="shared" si="524"/>
        <v>0</v>
      </c>
      <c r="J998" s="1658"/>
      <c r="K998" s="1658"/>
      <c r="L998" s="1592"/>
      <c r="M998" s="1597"/>
      <c r="N998" s="1597"/>
      <c r="O998" s="1646"/>
      <c r="P998" s="1647"/>
      <c r="Q998" s="1647"/>
      <c r="R998" s="1648"/>
      <c r="S998" s="1603"/>
      <c r="T998" s="1649"/>
      <c r="U998" s="1649"/>
      <c r="V998" s="1649"/>
      <c r="W998" s="1649"/>
      <c r="X998" s="1649"/>
      <c r="Y998" s="1649"/>
      <c r="Z998" s="1649"/>
      <c r="AA998" s="1649"/>
      <c r="AB998" s="1649"/>
      <c r="AC998" s="1649"/>
      <c r="AD998" s="1649"/>
      <c r="AE998" s="1649"/>
      <c r="AF998" s="1610">
        <f t="shared" si="503"/>
        <v>0</v>
      </c>
      <c r="AG998" s="1649"/>
      <c r="AH998" s="1649"/>
      <c r="AI998" s="1649"/>
      <c r="AJ998" s="1649"/>
      <c r="AK998" s="1649"/>
      <c r="AL998" s="1649"/>
      <c r="AM998" s="1649"/>
      <c r="AN998" s="1649"/>
      <c r="AO998" s="1649"/>
      <c r="AP998" s="1649"/>
      <c r="AQ998" s="1649"/>
      <c r="AR998" s="1709"/>
      <c r="AS998" s="1779">
        <f t="shared" si="504"/>
        <v>0</v>
      </c>
      <c r="AT998" s="1711">
        <f t="shared" si="525"/>
        <v>0</v>
      </c>
      <c r="AU998" s="1611">
        <f t="shared" si="505"/>
        <v>0</v>
      </c>
      <c r="AV998" s="1611">
        <f t="shared" si="506"/>
        <v>0</v>
      </c>
      <c r="AW998" s="1611">
        <f t="shared" si="507"/>
        <v>0</v>
      </c>
      <c r="AX998" s="1611">
        <f t="shared" si="508"/>
        <v>0</v>
      </c>
      <c r="AY998" s="1611">
        <f t="shared" si="509"/>
        <v>0</v>
      </c>
      <c r="AZ998" s="1611">
        <f t="shared" si="510"/>
        <v>0</v>
      </c>
      <c r="BA998" s="1611">
        <f t="shared" si="511"/>
        <v>0</v>
      </c>
      <c r="BB998" s="1611">
        <f t="shared" si="512"/>
        <v>0</v>
      </c>
      <c r="BC998" s="1611">
        <f t="shared" si="513"/>
        <v>0</v>
      </c>
      <c r="BD998" s="1611">
        <f t="shared" si="514"/>
        <v>0</v>
      </c>
      <c r="BE998" s="1611">
        <f t="shared" si="515"/>
        <v>0</v>
      </c>
      <c r="BF998" s="1611">
        <f t="shared" si="516"/>
        <v>0</v>
      </c>
      <c r="BG998" s="1611">
        <f t="shared" si="526"/>
        <v>0</v>
      </c>
      <c r="BH998" s="1611" t="str">
        <f t="shared" si="527"/>
        <v/>
      </c>
      <c r="BI998" s="1611" t="str">
        <f t="shared" si="528"/>
        <v/>
      </c>
      <c r="BJ998" s="1611" t="str">
        <f t="shared" si="517"/>
        <v/>
      </c>
      <c r="BK998" s="1611" t="str">
        <f t="shared" si="518"/>
        <v/>
      </c>
      <c r="BL998" s="1611" t="str">
        <f t="shared" ca="1" si="519"/>
        <v/>
      </c>
      <c r="BM998" s="1611" t="str">
        <f t="shared" si="529"/>
        <v/>
      </c>
      <c r="BN998" s="1611" t="str">
        <f t="shared" si="520"/>
        <v/>
      </c>
      <c r="BO998" s="1611" t="str">
        <f t="shared" si="521"/>
        <v/>
      </c>
      <c r="BP998" s="1611" t="str">
        <f t="shared" si="530"/>
        <v/>
      </c>
      <c r="BQ998" s="1611" t="str">
        <f t="shared" si="531"/>
        <v/>
      </c>
      <c r="BR998" s="1611" t="str">
        <f t="shared" si="532"/>
        <v/>
      </c>
      <c r="BS998" s="1611" t="str">
        <f t="shared" si="533"/>
        <v/>
      </c>
      <c r="BT998" s="1611" t="str">
        <f t="shared" si="534"/>
        <v/>
      </c>
      <c r="BU998" s="1731">
        <f t="shared" ca="1" si="535"/>
        <v>0</v>
      </c>
      <c r="BV998" s="1594"/>
      <c r="BW998" s="1594"/>
      <c r="BX998" s="1594"/>
      <c r="BY998" s="1594"/>
      <c r="BZ998" s="1594"/>
      <c r="CA998" s="1594"/>
      <c r="CB998" s="1594"/>
      <c r="CC998" s="1594"/>
      <c r="CD998" s="1594"/>
      <c r="CE998" s="1594"/>
      <c r="CF998" s="1594"/>
      <c r="CG998" s="1594"/>
      <c r="CH998" s="1594"/>
      <c r="CI998" s="1594"/>
      <c r="CJ998" s="1594"/>
      <c r="CK998" s="1594"/>
      <c r="CL998" s="1594"/>
      <c r="CM998" s="1594"/>
      <c r="CN998" s="1594"/>
      <c r="CO998" s="1594"/>
      <c r="CP998" s="1594"/>
      <c r="CQ998" s="1594"/>
      <c r="CR998" s="1594"/>
      <c r="CS998" s="1594"/>
      <c r="CT998" s="1594"/>
      <c r="CU998" s="1594"/>
      <c r="CV998" s="1594"/>
      <c r="CW998" s="1594"/>
      <c r="CX998" s="1594"/>
      <c r="CY998" s="1594"/>
      <c r="CZ998" s="1594"/>
      <c r="DA998" s="1594"/>
      <c r="DB998" s="1594"/>
      <c r="DC998" s="1594"/>
      <c r="DD998" s="1594"/>
      <c r="DE998" s="1594"/>
      <c r="DF998" s="1594"/>
      <c r="DG998" s="1594"/>
      <c r="DH998" s="1594"/>
      <c r="DI998" s="1594"/>
      <c r="DJ998" s="1594"/>
      <c r="DK998" s="1594"/>
      <c r="DL998" s="1594"/>
      <c r="DM998" s="1594"/>
      <c r="DN998" s="1594"/>
      <c r="DO998" s="1594"/>
      <c r="DP998" s="1594"/>
      <c r="DQ998" s="1594"/>
      <c r="DR998" s="1594"/>
      <c r="DS998" s="1594"/>
      <c r="DT998" s="1594"/>
      <c r="DU998" s="1594"/>
      <c r="DV998" s="1594"/>
      <c r="DW998" s="1594"/>
      <c r="DX998" s="1594"/>
      <c r="DY998" s="1594"/>
      <c r="DZ998" s="1594"/>
      <c r="EA998" s="1594"/>
      <c r="EB998" s="1594"/>
      <c r="EC998" s="1594"/>
      <c r="ED998" s="1594"/>
      <c r="EE998" s="1594"/>
      <c r="EF998" s="1594"/>
      <c r="EG998" s="1594"/>
      <c r="EH998" s="1594"/>
      <c r="EI998" s="1594"/>
      <c r="EJ998" s="1594"/>
      <c r="EK998" s="1594"/>
      <c r="EL998" s="1594"/>
      <c r="EM998" s="1594"/>
      <c r="EN998" s="1594"/>
      <c r="EO998" s="1594"/>
      <c r="EP998" s="1594"/>
      <c r="EQ998" s="1594"/>
      <c r="ER998" s="1594"/>
      <c r="ES998" s="1594"/>
    </row>
    <row r="999" spans="1:149" s="1595" customFormat="1" ht="12.5">
      <c r="A999" s="1644" t="str">
        <f t="shared" si="522"/>
        <v>Organisation</v>
      </c>
      <c r="B999" s="1758"/>
      <c r="C999" s="1671"/>
      <c r="D999" s="1655"/>
      <c r="E999" s="1770"/>
      <c r="F999" s="1592"/>
      <c r="G999" s="1714">
        <f t="shared" si="523"/>
        <v>0</v>
      </c>
      <c r="H999" s="1645"/>
      <c r="I999" s="1714">
        <f t="shared" si="524"/>
        <v>0</v>
      </c>
      <c r="J999" s="1656"/>
      <c r="K999" s="1656"/>
      <c r="L999" s="1592"/>
      <c r="M999" s="1597"/>
      <c r="N999" s="1597"/>
      <c r="O999" s="1646"/>
      <c r="P999" s="1647"/>
      <c r="Q999" s="1647"/>
      <c r="R999" s="1648"/>
      <c r="S999" s="1603"/>
      <c r="T999" s="1649"/>
      <c r="U999" s="1649"/>
      <c r="V999" s="1649"/>
      <c r="W999" s="1649"/>
      <c r="X999" s="1649"/>
      <c r="Y999" s="1649"/>
      <c r="Z999" s="1649"/>
      <c r="AA999" s="1649"/>
      <c r="AB999" s="1649"/>
      <c r="AC999" s="1649"/>
      <c r="AD999" s="1649"/>
      <c r="AE999" s="1649"/>
      <c r="AF999" s="1610">
        <f t="shared" si="503"/>
        <v>0</v>
      </c>
      <c r="AG999" s="1649"/>
      <c r="AH999" s="1649"/>
      <c r="AI999" s="1649"/>
      <c r="AJ999" s="1649"/>
      <c r="AK999" s="1649"/>
      <c r="AL999" s="1649"/>
      <c r="AM999" s="1649"/>
      <c r="AN999" s="1649"/>
      <c r="AO999" s="1649"/>
      <c r="AP999" s="1649"/>
      <c r="AQ999" s="1649"/>
      <c r="AR999" s="1709"/>
      <c r="AS999" s="1779">
        <f t="shared" si="504"/>
        <v>0</v>
      </c>
      <c r="AT999" s="1711">
        <f t="shared" si="525"/>
        <v>0</v>
      </c>
      <c r="AU999" s="1611">
        <f t="shared" si="505"/>
        <v>0</v>
      </c>
      <c r="AV999" s="1611">
        <f t="shared" si="506"/>
        <v>0</v>
      </c>
      <c r="AW999" s="1611">
        <f t="shared" si="507"/>
        <v>0</v>
      </c>
      <c r="AX999" s="1611">
        <f t="shared" si="508"/>
        <v>0</v>
      </c>
      <c r="AY999" s="1611">
        <f t="shared" si="509"/>
        <v>0</v>
      </c>
      <c r="AZ999" s="1611">
        <f t="shared" si="510"/>
        <v>0</v>
      </c>
      <c r="BA999" s="1611">
        <f t="shared" si="511"/>
        <v>0</v>
      </c>
      <c r="BB999" s="1611">
        <f t="shared" si="512"/>
        <v>0</v>
      </c>
      <c r="BC999" s="1611">
        <f t="shared" si="513"/>
        <v>0</v>
      </c>
      <c r="BD999" s="1611">
        <f t="shared" si="514"/>
        <v>0</v>
      </c>
      <c r="BE999" s="1611">
        <f t="shared" si="515"/>
        <v>0</v>
      </c>
      <c r="BF999" s="1611">
        <f t="shared" si="516"/>
        <v>0</v>
      </c>
      <c r="BG999" s="1611">
        <f t="shared" si="526"/>
        <v>0</v>
      </c>
      <c r="BH999" s="1611" t="str">
        <f t="shared" si="527"/>
        <v/>
      </c>
      <c r="BI999" s="1611" t="str">
        <f t="shared" si="528"/>
        <v/>
      </c>
      <c r="BJ999" s="1611" t="str">
        <f t="shared" si="517"/>
        <v/>
      </c>
      <c r="BK999" s="1611" t="str">
        <f t="shared" si="518"/>
        <v/>
      </c>
      <c r="BL999" s="1611" t="str">
        <f t="shared" ca="1" si="519"/>
        <v/>
      </c>
      <c r="BM999" s="1611" t="str">
        <f t="shared" si="529"/>
        <v/>
      </c>
      <c r="BN999" s="1611" t="str">
        <f t="shared" si="520"/>
        <v/>
      </c>
      <c r="BO999" s="1611" t="str">
        <f t="shared" si="521"/>
        <v/>
      </c>
      <c r="BP999" s="1611" t="str">
        <f t="shared" si="530"/>
        <v/>
      </c>
      <c r="BQ999" s="1611" t="str">
        <f t="shared" si="531"/>
        <v/>
      </c>
      <c r="BR999" s="1611" t="str">
        <f t="shared" si="532"/>
        <v/>
      </c>
      <c r="BS999" s="1611" t="str">
        <f t="shared" si="533"/>
        <v/>
      </c>
      <c r="BT999" s="1611" t="str">
        <f t="shared" si="534"/>
        <v/>
      </c>
      <c r="BU999" s="1731">
        <f t="shared" ca="1" si="535"/>
        <v>0</v>
      </c>
      <c r="BV999" s="1594"/>
      <c r="BW999" s="1594"/>
      <c r="BX999" s="1594"/>
      <c r="BY999" s="1594"/>
      <c r="BZ999" s="1594"/>
      <c r="CA999" s="1594"/>
      <c r="CB999" s="1594"/>
      <c r="CC999" s="1594"/>
      <c r="CD999" s="1594"/>
      <c r="CE999" s="1594"/>
      <c r="CF999" s="1594"/>
      <c r="CG999" s="1594"/>
      <c r="CH999" s="1594"/>
      <c r="CI999" s="1594"/>
      <c r="CJ999" s="1594"/>
      <c r="CK999" s="1594"/>
      <c r="CL999" s="1594"/>
      <c r="CM999" s="1594"/>
      <c r="CN999" s="1594"/>
      <c r="CO999" s="1594"/>
      <c r="CP999" s="1594"/>
      <c r="CQ999" s="1594"/>
      <c r="CR999" s="1594"/>
      <c r="CS999" s="1594"/>
      <c r="CT999" s="1594"/>
      <c r="CU999" s="1594"/>
      <c r="CV999" s="1594"/>
      <c r="CW999" s="1594"/>
      <c r="CX999" s="1594"/>
      <c r="CY999" s="1594"/>
      <c r="CZ999" s="1594"/>
      <c r="DA999" s="1594"/>
      <c r="DB999" s="1594"/>
      <c r="DC999" s="1594"/>
      <c r="DD999" s="1594"/>
      <c r="DE999" s="1594"/>
      <c r="DF999" s="1594"/>
      <c r="DG999" s="1594"/>
      <c r="DH999" s="1594"/>
      <c r="DI999" s="1594"/>
      <c r="DJ999" s="1594"/>
      <c r="DK999" s="1594"/>
      <c r="DL999" s="1594"/>
      <c r="DM999" s="1594"/>
      <c r="DN999" s="1594"/>
      <c r="DO999" s="1594"/>
      <c r="DP999" s="1594"/>
      <c r="DQ999" s="1594"/>
      <c r="DR999" s="1594"/>
      <c r="DS999" s="1594"/>
      <c r="DT999" s="1594"/>
      <c r="DU999" s="1594"/>
      <c r="DV999" s="1594"/>
      <c r="DW999" s="1594"/>
      <c r="DX999" s="1594"/>
      <c r="DY999" s="1594"/>
      <c r="DZ999" s="1594"/>
      <c r="EA999" s="1594"/>
      <c r="EB999" s="1594"/>
      <c r="EC999" s="1594"/>
      <c r="ED999" s="1594"/>
      <c r="EE999" s="1594"/>
      <c r="EF999" s="1594"/>
      <c r="EG999" s="1594"/>
      <c r="EH999" s="1594"/>
      <c r="EI999" s="1594"/>
      <c r="EJ999" s="1594"/>
      <c r="EK999" s="1594"/>
      <c r="EL999" s="1594"/>
      <c r="EM999" s="1594"/>
      <c r="EN999" s="1594"/>
      <c r="EO999" s="1594"/>
      <c r="EP999" s="1594"/>
      <c r="EQ999" s="1594"/>
      <c r="ER999" s="1594"/>
      <c r="ES999" s="1594"/>
    </row>
    <row r="1000" spans="1:149" s="1595" customFormat="1" ht="12.5">
      <c r="A1000" s="1644" t="str">
        <f t="shared" si="522"/>
        <v>Organisation</v>
      </c>
      <c r="B1000" s="1758"/>
      <c r="C1000" s="1671"/>
      <c r="D1000" s="1655"/>
      <c r="E1000" s="1770"/>
      <c r="F1000" s="1592"/>
      <c r="G1000" s="1714">
        <f t="shared" si="523"/>
        <v>0</v>
      </c>
      <c r="H1000" s="1645"/>
      <c r="I1000" s="1714">
        <f t="shared" si="524"/>
        <v>0</v>
      </c>
      <c r="J1000" s="1656"/>
      <c r="K1000" s="1656"/>
      <c r="L1000" s="1592"/>
      <c r="M1000" s="1597"/>
      <c r="N1000" s="1597"/>
      <c r="O1000" s="1646"/>
      <c r="P1000" s="1647"/>
      <c r="Q1000" s="1647"/>
      <c r="R1000" s="1648"/>
      <c r="S1000" s="1603"/>
      <c r="T1000" s="1649"/>
      <c r="U1000" s="1649"/>
      <c r="V1000" s="1649"/>
      <c r="W1000" s="1649"/>
      <c r="X1000" s="1649"/>
      <c r="Y1000" s="1649"/>
      <c r="Z1000" s="1649"/>
      <c r="AA1000" s="1649"/>
      <c r="AB1000" s="1649"/>
      <c r="AC1000" s="1649"/>
      <c r="AD1000" s="1649"/>
      <c r="AE1000" s="1649"/>
      <c r="AF1000" s="1610">
        <f t="shared" si="503"/>
        <v>0</v>
      </c>
      <c r="AG1000" s="1649"/>
      <c r="AH1000" s="1649"/>
      <c r="AI1000" s="1649"/>
      <c r="AJ1000" s="1649"/>
      <c r="AK1000" s="1649"/>
      <c r="AL1000" s="1649"/>
      <c r="AM1000" s="1649"/>
      <c r="AN1000" s="1649"/>
      <c r="AO1000" s="1649"/>
      <c r="AP1000" s="1649"/>
      <c r="AQ1000" s="1649"/>
      <c r="AR1000" s="1709"/>
      <c r="AS1000" s="1779">
        <f t="shared" si="504"/>
        <v>0</v>
      </c>
      <c r="AT1000" s="1711">
        <f t="shared" si="525"/>
        <v>0</v>
      </c>
      <c r="AU1000" s="1611">
        <f t="shared" si="505"/>
        <v>0</v>
      </c>
      <c r="AV1000" s="1611">
        <f t="shared" si="506"/>
        <v>0</v>
      </c>
      <c r="AW1000" s="1611">
        <f t="shared" si="507"/>
        <v>0</v>
      </c>
      <c r="AX1000" s="1611">
        <f t="shared" si="508"/>
        <v>0</v>
      </c>
      <c r="AY1000" s="1611">
        <f t="shared" si="509"/>
        <v>0</v>
      </c>
      <c r="AZ1000" s="1611">
        <f t="shared" si="510"/>
        <v>0</v>
      </c>
      <c r="BA1000" s="1611">
        <f t="shared" si="511"/>
        <v>0</v>
      </c>
      <c r="BB1000" s="1611">
        <f t="shared" si="512"/>
        <v>0</v>
      </c>
      <c r="BC1000" s="1611">
        <f t="shared" si="513"/>
        <v>0</v>
      </c>
      <c r="BD1000" s="1611">
        <f t="shared" si="514"/>
        <v>0</v>
      </c>
      <c r="BE1000" s="1611">
        <f t="shared" si="515"/>
        <v>0</v>
      </c>
      <c r="BF1000" s="1611">
        <f t="shared" si="516"/>
        <v>0</v>
      </c>
      <c r="BG1000" s="1611">
        <f t="shared" si="526"/>
        <v>0</v>
      </c>
      <c r="BH1000" s="1611" t="str">
        <f t="shared" si="527"/>
        <v/>
      </c>
      <c r="BI1000" s="1611" t="str">
        <f t="shared" si="528"/>
        <v/>
      </c>
      <c r="BJ1000" s="1611" t="str">
        <f t="shared" si="517"/>
        <v/>
      </c>
      <c r="BK1000" s="1611" t="str">
        <f t="shared" si="518"/>
        <v/>
      </c>
      <c r="BL1000" s="1611" t="str">
        <f t="shared" ca="1" si="519"/>
        <v/>
      </c>
      <c r="BM1000" s="1611" t="str">
        <f t="shared" si="529"/>
        <v/>
      </c>
      <c r="BN1000" s="1611" t="str">
        <f t="shared" si="520"/>
        <v/>
      </c>
      <c r="BO1000" s="1611" t="str">
        <f t="shared" si="521"/>
        <v/>
      </c>
      <c r="BP1000" s="1611" t="str">
        <f t="shared" si="530"/>
        <v/>
      </c>
      <c r="BQ1000" s="1611" t="str">
        <f t="shared" si="531"/>
        <v/>
      </c>
      <c r="BR1000" s="1611" t="str">
        <f t="shared" si="532"/>
        <v/>
      </c>
      <c r="BS1000" s="1611" t="str">
        <f t="shared" si="533"/>
        <v/>
      </c>
      <c r="BT1000" s="1611" t="str">
        <f t="shared" si="534"/>
        <v/>
      </c>
      <c r="BU1000" s="1731">
        <f t="shared" ca="1" si="535"/>
        <v>0</v>
      </c>
      <c r="BV1000" s="1594"/>
      <c r="BW1000" s="1594"/>
      <c r="BX1000" s="1594"/>
      <c r="BY1000" s="1594"/>
      <c r="BZ1000" s="1594"/>
      <c r="CA1000" s="1594"/>
      <c r="CB1000" s="1594"/>
      <c r="CC1000" s="1594"/>
      <c r="CD1000" s="1594"/>
      <c r="CE1000" s="1594"/>
      <c r="CF1000" s="1594"/>
      <c r="CG1000" s="1594"/>
      <c r="CH1000" s="1594"/>
      <c r="CI1000" s="1594"/>
      <c r="CJ1000" s="1594"/>
      <c r="CK1000" s="1594"/>
      <c r="CL1000" s="1594"/>
      <c r="CM1000" s="1594"/>
      <c r="CN1000" s="1594"/>
      <c r="CO1000" s="1594"/>
      <c r="CP1000" s="1594"/>
      <c r="CQ1000" s="1594"/>
      <c r="CR1000" s="1594"/>
      <c r="CS1000" s="1594"/>
      <c r="CT1000" s="1594"/>
      <c r="CU1000" s="1594"/>
      <c r="CV1000" s="1594"/>
      <c r="CW1000" s="1594"/>
      <c r="CX1000" s="1594"/>
      <c r="CY1000" s="1594"/>
      <c r="CZ1000" s="1594"/>
      <c r="DA1000" s="1594"/>
      <c r="DB1000" s="1594"/>
      <c r="DC1000" s="1594"/>
      <c r="DD1000" s="1594"/>
      <c r="DE1000" s="1594"/>
      <c r="DF1000" s="1594"/>
      <c r="DG1000" s="1594"/>
      <c r="DH1000" s="1594"/>
      <c r="DI1000" s="1594"/>
      <c r="DJ1000" s="1594"/>
      <c r="DK1000" s="1594"/>
      <c r="DL1000" s="1594"/>
      <c r="DM1000" s="1594"/>
      <c r="DN1000" s="1594"/>
      <c r="DO1000" s="1594"/>
      <c r="DP1000" s="1594"/>
      <c r="DQ1000" s="1594"/>
      <c r="DR1000" s="1594"/>
      <c r="DS1000" s="1594"/>
      <c r="DT1000" s="1594"/>
      <c r="DU1000" s="1594"/>
      <c r="DV1000" s="1594"/>
      <c r="DW1000" s="1594"/>
      <c r="DX1000" s="1594"/>
      <c r="DY1000" s="1594"/>
      <c r="DZ1000" s="1594"/>
      <c r="EA1000" s="1594"/>
      <c r="EB1000" s="1594"/>
      <c r="EC1000" s="1594"/>
      <c r="ED1000" s="1594"/>
      <c r="EE1000" s="1594"/>
      <c r="EF1000" s="1594"/>
      <c r="EG1000" s="1594"/>
      <c r="EH1000" s="1594"/>
      <c r="EI1000" s="1594"/>
      <c r="EJ1000" s="1594"/>
      <c r="EK1000" s="1594"/>
      <c r="EL1000" s="1594"/>
      <c r="EM1000" s="1594"/>
      <c r="EN1000" s="1594"/>
      <c r="EO1000" s="1594"/>
      <c r="EP1000" s="1594"/>
      <c r="EQ1000" s="1594"/>
      <c r="ER1000" s="1594"/>
      <c r="ES1000" s="1594"/>
    </row>
    <row r="1001" spans="1:149" s="1595" customFormat="1" ht="12.5">
      <c r="A1001" s="1644" t="str">
        <f t="shared" si="522"/>
        <v>Organisation</v>
      </c>
      <c r="B1001" s="1758"/>
      <c r="C1001" s="1671"/>
      <c r="D1001" s="1655"/>
      <c r="E1001" s="1770"/>
      <c r="F1001" s="1592"/>
      <c r="G1001" s="1714">
        <f t="shared" si="523"/>
        <v>0</v>
      </c>
      <c r="H1001" s="1645"/>
      <c r="I1001" s="1714">
        <f t="shared" si="524"/>
        <v>0</v>
      </c>
      <c r="J1001" s="1656"/>
      <c r="K1001" s="1656"/>
      <c r="L1001" s="1592"/>
      <c r="M1001" s="1597"/>
      <c r="N1001" s="1597"/>
      <c r="O1001" s="1646"/>
      <c r="P1001" s="1647"/>
      <c r="Q1001" s="1647"/>
      <c r="R1001" s="1648"/>
      <c r="S1001" s="1603"/>
      <c r="T1001" s="1649"/>
      <c r="U1001" s="1649"/>
      <c r="V1001" s="1649"/>
      <c r="W1001" s="1649"/>
      <c r="X1001" s="1649"/>
      <c r="Y1001" s="1649"/>
      <c r="Z1001" s="1649"/>
      <c r="AA1001" s="1649"/>
      <c r="AB1001" s="1649"/>
      <c r="AC1001" s="1649"/>
      <c r="AD1001" s="1649"/>
      <c r="AE1001" s="1649"/>
      <c r="AF1001" s="1610">
        <f t="shared" si="503"/>
        <v>0</v>
      </c>
      <c r="AG1001" s="1649"/>
      <c r="AH1001" s="1649"/>
      <c r="AI1001" s="1649"/>
      <c r="AJ1001" s="1649"/>
      <c r="AK1001" s="1649"/>
      <c r="AL1001" s="1649"/>
      <c r="AM1001" s="1649"/>
      <c r="AN1001" s="1649"/>
      <c r="AO1001" s="1649"/>
      <c r="AP1001" s="1649"/>
      <c r="AQ1001" s="1649"/>
      <c r="AR1001" s="1709"/>
      <c r="AS1001" s="1779">
        <f t="shared" si="504"/>
        <v>0</v>
      </c>
      <c r="AT1001" s="1711">
        <f t="shared" si="525"/>
        <v>0</v>
      </c>
      <c r="AU1001" s="1611">
        <f t="shared" si="505"/>
        <v>0</v>
      </c>
      <c r="AV1001" s="1611">
        <f t="shared" si="506"/>
        <v>0</v>
      </c>
      <c r="AW1001" s="1611">
        <f t="shared" si="507"/>
        <v>0</v>
      </c>
      <c r="AX1001" s="1611">
        <f t="shared" si="508"/>
        <v>0</v>
      </c>
      <c r="AY1001" s="1611">
        <f t="shared" si="509"/>
        <v>0</v>
      </c>
      <c r="AZ1001" s="1611">
        <f t="shared" si="510"/>
        <v>0</v>
      </c>
      <c r="BA1001" s="1611">
        <f t="shared" si="511"/>
        <v>0</v>
      </c>
      <c r="BB1001" s="1611">
        <f t="shared" si="512"/>
        <v>0</v>
      </c>
      <c r="BC1001" s="1611">
        <f t="shared" si="513"/>
        <v>0</v>
      </c>
      <c r="BD1001" s="1611">
        <f t="shared" si="514"/>
        <v>0</v>
      </c>
      <c r="BE1001" s="1611">
        <f t="shared" si="515"/>
        <v>0</v>
      </c>
      <c r="BF1001" s="1611">
        <f t="shared" si="516"/>
        <v>0</v>
      </c>
      <c r="BG1001" s="1611">
        <f t="shared" si="526"/>
        <v>0</v>
      </c>
      <c r="BH1001" s="1611" t="str">
        <f t="shared" si="527"/>
        <v/>
      </c>
      <c r="BI1001" s="1611" t="str">
        <f t="shared" si="528"/>
        <v/>
      </c>
      <c r="BJ1001" s="1611" t="str">
        <f t="shared" si="517"/>
        <v/>
      </c>
      <c r="BK1001" s="1611" t="str">
        <f t="shared" si="518"/>
        <v/>
      </c>
      <c r="BL1001" s="1611" t="str">
        <f t="shared" ca="1" si="519"/>
        <v/>
      </c>
      <c r="BM1001" s="1611" t="str">
        <f t="shared" si="529"/>
        <v/>
      </c>
      <c r="BN1001" s="1611" t="str">
        <f t="shared" si="520"/>
        <v/>
      </c>
      <c r="BO1001" s="1611" t="str">
        <f t="shared" si="521"/>
        <v/>
      </c>
      <c r="BP1001" s="1611" t="str">
        <f t="shared" si="530"/>
        <v/>
      </c>
      <c r="BQ1001" s="1611" t="str">
        <f t="shared" si="531"/>
        <v/>
      </c>
      <c r="BR1001" s="1611" t="str">
        <f t="shared" si="532"/>
        <v/>
      </c>
      <c r="BS1001" s="1611" t="str">
        <f t="shared" si="533"/>
        <v/>
      </c>
      <c r="BT1001" s="1611" t="str">
        <f t="shared" si="534"/>
        <v/>
      </c>
      <c r="BU1001" s="1731">
        <f t="shared" ca="1" si="535"/>
        <v>0</v>
      </c>
      <c r="BV1001" s="1594"/>
      <c r="BW1001" s="1594"/>
      <c r="BX1001" s="1594"/>
      <c r="BY1001" s="1594"/>
      <c r="BZ1001" s="1594"/>
      <c r="CA1001" s="1594"/>
      <c r="CB1001" s="1594"/>
      <c r="CC1001" s="1594"/>
      <c r="CD1001" s="1594"/>
      <c r="CE1001" s="1594"/>
      <c r="CF1001" s="1594"/>
      <c r="CG1001" s="1594"/>
      <c r="CH1001" s="1594"/>
      <c r="CI1001" s="1594"/>
      <c r="CJ1001" s="1594"/>
      <c r="CK1001" s="1594"/>
      <c r="CL1001" s="1594"/>
      <c r="CM1001" s="1594"/>
      <c r="CN1001" s="1594"/>
      <c r="CO1001" s="1594"/>
      <c r="CP1001" s="1594"/>
      <c r="CQ1001" s="1594"/>
      <c r="CR1001" s="1594"/>
      <c r="CS1001" s="1594"/>
      <c r="CT1001" s="1594"/>
      <c r="CU1001" s="1594"/>
      <c r="CV1001" s="1594"/>
      <c r="CW1001" s="1594"/>
      <c r="CX1001" s="1594"/>
      <c r="CY1001" s="1594"/>
      <c r="CZ1001" s="1594"/>
      <c r="DA1001" s="1594"/>
      <c r="DB1001" s="1594"/>
      <c r="DC1001" s="1594"/>
      <c r="DD1001" s="1594"/>
      <c r="DE1001" s="1594"/>
      <c r="DF1001" s="1594"/>
      <c r="DG1001" s="1594"/>
      <c r="DH1001" s="1594"/>
      <c r="DI1001" s="1594"/>
      <c r="DJ1001" s="1594"/>
      <c r="DK1001" s="1594"/>
      <c r="DL1001" s="1594"/>
      <c r="DM1001" s="1594"/>
      <c r="DN1001" s="1594"/>
      <c r="DO1001" s="1594"/>
      <c r="DP1001" s="1594"/>
      <c r="DQ1001" s="1594"/>
      <c r="DR1001" s="1594"/>
      <c r="DS1001" s="1594"/>
      <c r="DT1001" s="1594"/>
      <c r="DU1001" s="1594"/>
      <c r="DV1001" s="1594"/>
      <c r="DW1001" s="1594"/>
      <c r="DX1001" s="1594"/>
      <c r="DY1001" s="1594"/>
      <c r="DZ1001" s="1594"/>
      <c r="EA1001" s="1594"/>
      <c r="EB1001" s="1594"/>
      <c r="EC1001" s="1594"/>
      <c r="ED1001" s="1594"/>
      <c r="EE1001" s="1594"/>
      <c r="EF1001" s="1594"/>
      <c r="EG1001" s="1594"/>
      <c r="EH1001" s="1594"/>
      <c r="EI1001" s="1594"/>
      <c r="EJ1001" s="1594"/>
      <c r="EK1001" s="1594"/>
      <c r="EL1001" s="1594"/>
      <c r="EM1001" s="1594"/>
      <c r="EN1001" s="1594"/>
      <c r="EO1001" s="1594"/>
      <c r="EP1001" s="1594"/>
      <c r="EQ1001" s="1594"/>
      <c r="ER1001" s="1594"/>
      <c r="ES1001" s="1594"/>
    </row>
    <row r="1002" spans="1:149" s="1595" customFormat="1" ht="12.5">
      <c r="A1002" s="1644" t="str">
        <f t="shared" si="522"/>
        <v>Organisation</v>
      </c>
      <c r="B1002" s="1758"/>
      <c r="C1002" s="1671"/>
      <c r="D1002" s="1655"/>
      <c r="E1002" s="1770"/>
      <c r="F1002" s="1592"/>
      <c r="G1002" s="1714">
        <f t="shared" si="523"/>
        <v>0</v>
      </c>
      <c r="H1002" s="1645"/>
      <c r="I1002" s="1714">
        <f t="shared" si="524"/>
        <v>0</v>
      </c>
      <c r="J1002" s="1656"/>
      <c r="K1002" s="1656"/>
      <c r="L1002" s="1592"/>
      <c r="M1002" s="1597"/>
      <c r="N1002" s="1597"/>
      <c r="O1002" s="1646"/>
      <c r="P1002" s="1647"/>
      <c r="Q1002" s="1647"/>
      <c r="R1002" s="1648"/>
      <c r="S1002" s="1603"/>
      <c r="T1002" s="1649"/>
      <c r="U1002" s="1649"/>
      <c r="V1002" s="1649"/>
      <c r="W1002" s="1649"/>
      <c r="X1002" s="1649"/>
      <c r="Y1002" s="1649"/>
      <c r="Z1002" s="1649"/>
      <c r="AA1002" s="1649"/>
      <c r="AB1002" s="1649"/>
      <c r="AC1002" s="1649"/>
      <c r="AD1002" s="1649"/>
      <c r="AE1002" s="1649"/>
      <c r="AF1002" s="1610">
        <f t="shared" si="503"/>
        <v>0</v>
      </c>
      <c r="AG1002" s="1649"/>
      <c r="AH1002" s="1649"/>
      <c r="AI1002" s="1649"/>
      <c r="AJ1002" s="1649"/>
      <c r="AK1002" s="1649"/>
      <c r="AL1002" s="1649"/>
      <c r="AM1002" s="1649"/>
      <c r="AN1002" s="1649"/>
      <c r="AO1002" s="1649"/>
      <c r="AP1002" s="1649"/>
      <c r="AQ1002" s="1649"/>
      <c r="AR1002" s="1709"/>
      <c r="AS1002" s="1779">
        <f t="shared" si="504"/>
        <v>0</v>
      </c>
      <c r="AT1002" s="1711">
        <f t="shared" si="525"/>
        <v>0</v>
      </c>
      <c r="AU1002" s="1611">
        <f t="shared" si="505"/>
        <v>0</v>
      </c>
      <c r="AV1002" s="1611">
        <f t="shared" si="506"/>
        <v>0</v>
      </c>
      <c r="AW1002" s="1611">
        <f t="shared" si="507"/>
        <v>0</v>
      </c>
      <c r="AX1002" s="1611">
        <f t="shared" si="508"/>
        <v>0</v>
      </c>
      <c r="AY1002" s="1611">
        <f t="shared" si="509"/>
        <v>0</v>
      </c>
      <c r="AZ1002" s="1611">
        <f t="shared" si="510"/>
        <v>0</v>
      </c>
      <c r="BA1002" s="1611">
        <f t="shared" si="511"/>
        <v>0</v>
      </c>
      <c r="BB1002" s="1611">
        <f t="shared" si="512"/>
        <v>0</v>
      </c>
      <c r="BC1002" s="1611">
        <f t="shared" si="513"/>
        <v>0</v>
      </c>
      <c r="BD1002" s="1611">
        <f t="shared" si="514"/>
        <v>0</v>
      </c>
      <c r="BE1002" s="1611">
        <f t="shared" si="515"/>
        <v>0</v>
      </c>
      <c r="BF1002" s="1611">
        <f t="shared" si="516"/>
        <v>0</v>
      </c>
      <c r="BG1002" s="1611">
        <f t="shared" si="526"/>
        <v>0</v>
      </c>
      <c r="BH1002" s="1611" t="str">
        <f t="shared" si="527"/>
        <v/>
      </c>
      <c r="BI1002" s="1611" t="str">
        <f t="shared" si="528"/>
        <v/>
      </c>
      <c r="BJ1002" s="1611" t="str">
        <f t="shared" si="517"/>
        <v/>
      </c>
      <c r="BK1002" s="1611" t="str">
        <f t="shared" si="518"/>
        <v/>
      </c>
      <c r="BL1002" s="1611" t="str">
        <f t="shared" ca="1" si="519"/>
        <v/>
      </c>
      <c r="BM1002" s="1611" t="str">
        <f t="shared" si="529"/>
        <v/>
      </c>
      <c r="BN1002" s="1611" t="str">
        <f t="shared" si="520"/>
        <v/>
      </c>
      <c r="BO1002" s="1611" t="str">
        <f t="shared" si="521"/>
        <v/>
      </c>
      <c r="BP1002" s="1611" t="str">
        <f t="shared" si="530"/>
        <v/>
      </c>
      <c r="BQ1002" s="1611" t="str">
        <f t="shared" si="531"/>
        <v/>
      </c>
      <c r="BR1002" s="1611" t="str">
        <f t="shared" si="532"/>
        <v/>
      </c>
      <c r="BS1002" s="1611" t="str">
        <f t="shared" si="533"/>
        <v/>
      </c>
      <c r="BT1002" s="1611" t="str">
        <f t="shared" si="534"/>
        <v/>
      </c>
      <c r="BU1002" s="1731">
        <f t="shared" ca="1" si="535"/>
        <v>0</v>
      </c>
      <c r="BV1002" s="1594"/>
      <c r="BW1002" s="1594"/>
      <c r="BX1002" s="1594"/>
      <c r="BY1002" s="1594"/>
      <c r="BZ1002" s="1594"/>
      <c r="CA1002" s="1594"/>
      <c r="CB1002" s="1594"/>
      <c r="CC1002" s="1594"/>
      <c r="CD1002" s="1594"/>
      <c r="CE1002" s="1594"/>
      <c r="CF1002" s="1594"/>
      <c r="CG1002" s="1594"/>
      <c r="CH1002" s="1594"/>
      <c r="CI1002" s="1594"/>
      <c r="CJ1002" s="1594"/>
      <c r="CK1002" s="1594"/>
      <c r="CL1002" s="1594"/>
      <c r="CM1002" s="1594"/>
      <c r="CN1002" s="1594"/>
      <c r="CO1002" s="1594"/>
      <c r="CP1002" s="1594"/>
      <c r="CQ1002" s="1594"/>
      <c r="CR1002" s="1594"/>
      <c r="CS1002" s="1594"/>
      <c r="CT1002" s="1594"/>
      <c r="CU1002" s="1594"/>
      <c r="CV1002" s="1594"/>
      <c r="CW1002" s="1594"/>
      <c r="CX1002" s="1594"/>
      <c r="CY1002" s="1594"/>
      <c r="CZ1002" s="1594"/>
      <c r="DA1002" s="1594"/>
      <c r="DB1002" s="1594"/>
      <c r="DC1002" s="1594"/>
      <c r="DD1002" s="1594"/>
      <c r="DE1002" s="1594"/>
      <c r="DF1002" s="1594"/>
      <c r="DG1002" s="1594"/>
      <c r="DH1002" s="1594"/>
      <c r="DI1002" s="1594"/>
      <c r="DJ1002" s="1594"/>
      <c r="DK1002" s="1594"/>
      <c r="DL1002" s="1594"/>
      <c r="DM1002" s="1594"/>
      <c r="DN1002" s="1594"/>
      <c r="DO1002" s="1594"/>
      <c r="DP1002" s="1594"/>
      <c r="DQ1002" s="1594"/>
      <c r="DR1002" s="1594"/>
      <c r="DS1002" s="1594"/>
      <c r="DT1002" s="1594"/>
      <c r="DU1002" s="1594"/>
      <c r="DV1002" s="1594"/>
      <c r="DW1002" s="1594"/>
      <c r="DX1002" s="1594"/>
      <c r="DY1002" s="1594"/>
      <c r="DZ1002" s="1594"/>
      <c r="EA1002" s="1594"/>
      <c r="EB1002" s="1594"/>
      <c r="EC1002" s="1594"/>
      <c r="ED1002" s="1594"/>
      <c r="EE1002" s="1594"/>
      <c r="EF1002" s="1594"/>
      <c r="EG1002" s="1594"/>
      <c r="EH1002" s="1594"/>
      <c r="EI1002" s="1594"/>
      <c r="EJ1002" s="1594"/>
      <c r="EK1002" s="1594"/>
      <c r="EL1002" s="1594"/>
      <c r="EM1002" s="1594"/>
      <c r="EN1002" s="1594"/>
      <c r="EO1002" s="1594"/>
      <c r="EP1002" s="1594"/>
      <c r="EQ1002" s="1594"/>
      <c r="ER1002" s="1594"/>
      <c r="ES1002" s="1594"/>
    </row>
    <row r="1003" spans="1:149" s="1595" customFormat="1" ht="12.5">
      <c r="A1003" s="1644" t="str">
        <f t="shared" si="522"/>
        <v>Organisation</v>
      </c>
      <c r="B1003" s="1758"/>
      <c r="C1003" s="1671"/>
      <c r="D1003" s="1655"/>
      <c r="E1003" s="1770"/>
      <c r="F1003" s="1592"/>
      <c r="G1003" s="1714">
        <f t="shared" si="523"/>
        <v>0</v>
      </c>
      <c r="H1003" s="1645"/>
      <c r="I1003" s="1714">
        <f t="shared" si="524"/>
        <v>0</v>
      </c>
      <c r="J1003" s="1656"/>
      <c r="K1003" s="1656"/>
      <c r="L1003" s="1592"/>
      <c r="M1003" s="1597"/>
      <c r="N1003" s="1597"/>
      <c r="O1003" s="1646"/>
      <c r="P1003" s="1647"/>
      <c r="Q1003" s="1647"/>
      <c r="R1003" s="1648"/>
      <c r="S1003" s="1603"/>
      <c r="T1003" s="1649"/>
      <c r="U1003" s="1649"/>
      <c r="V1003" s="1649"/>
      <c r="W1003" s="1649"/>
      <c r="X1003" s="1649"/>
      <c r="Y1003" s="1649"/>
      <c r="Z1003" s="1649"/>
      <c r="AA1003" s="1649"/>
      <c r="AB1003" s="1649"/>
      <c r="AC1003" s="1649"/>
      <c r="AD1003" s="1649"/>
      <c r="AE1003" s="1649"/>
      <c r="AF1003" s="1610">
        <f t="shared" ref="AF1003:AF1066" si="536">SUM(T1003:AE1003)</f>
        <v>0</v>
      </c>
      <c r="AG1003" s="1649"/>
      <c r="AH1003" s="1649"/>
      <c r="AI1003" s="1649"/>
      <c r="AJ1003" s="1649"/>
      <c r="AK1003" s="1649"/>
      <c r="AL1003" s="1649"/>
      <c r="AM1003" s="1649"/>
      <c r="AN1003" s="1649"/>
      <c r="AO1003" s="1649"/>
      <c r="AP1003" s="1649"/>
      <c r="AQ1003" s="1649"/>
      <c r="AR1003" s="1709"/>
      <c r="AS1003" s="1779">
        <f t="shared" ref="AS1003:AS1066" si="537">SUMPRODUCT($AC$40:$AN$40,AG1003:AR1003)</f>
        <v>0</v>
      </c>
      <c r="AT1003" s="1711">
        <f t="shared" si="525"/>
        <v>0</v>
      </c>
      <c r="AU1003" s="1611">
        <f t="shared" ref="AU1003:AU1066" si="538">AG1003-T1003</f>
        <v>0</v>
      </c>
      <c r="AV1003" s="1611">
        <f t="shared" ref="AV1003:AV1066" si="539">AH1003-U1003</f>
        <v>0</v>
      </c>
      <c r="AW1003" s="1611">
        <f t="shared" ref="AW1003:AW1066" si="540">AI1003-V1003</f>
        <v>0</v>
      </c>
      <c r="AX1003" s="1611">
        <f t="shared" ref="AX1003:AX1066" si="541">AJ1003-W1003</f>
        <v>0</v>
      </c>
      <c r="AY1003" s="1611">
        <f t="shared" ref="AY1003:AY1066" si="542">AK1003-X1003</f>
        <v>0</v>
      </c>
      <c r="AZ1003" s="1611">
        <f t="shared" ref="AZ1003:AZ1066" si="543">AL1003-Y1003</f>
        <v>0</v>
      </c>
      <c r="BA1003" s="1611">
        <f t="shared" ref="BA1003:BA1066" si="544">AM1003-Z1003</f>
        <v>0</v>
      </c>
      <c r="BB1003" s="1611">
        <f t="shared" ref="BB1003:BB1066" si="545">AN1003-AA1003</f>
        <v>0</v>
      </c>
      <c r="BC1003" s="1611">
        <f t="shared" ref="BC1003:BC1066" si="546">AO1003-AB1003</f>
        <v>0</v>
      </c>
      <c r="BD1003" s="1611">
        <f t="shared" ref="BD1003:BD1066" si="547">AP1003-AC1003</f>
        <v>0</v>
      </c>
      <c r="BE1003" s="1611">
        <f t="shared" ref="BE1003:BE1066" si="548">AQ1003-AD1003</f>
        <v>0</v>
      </c>
      <c r="BF1003" s="1611">
        <f t="shared" ref="BF1003:BF1066" si="549">AR1003-AE1003</f>
        <v>0</v>
      </c>
      <c r="BG1003" s="1611">
        <f t="shared" si="526"/>
        <v>0</v>
      </c>
      <c r="BH1003" s="1611" t="str">
        <f t="shared" si="527"/>
        <v/>
      </c>
      <c r="BI1003" s="1611" t="str">
        <f t="shared" si="528"/>
        <v/>
      </c>
      <c r="BJ1003" s="1611" t="str">
        <f t="shared" ref="BJ1003:BJ1066" si="550">IF(AND(OR(R1003=$CQ$1,R1003=$CQ$3),S1003=""),"ERROR","")</f>
        <v/>
      </c>
      <c r="BK1003" s="1611" t="str">
        <f t="shared" ref="BK1003:BK1066" si="551">IF(AND(OR(R1003=$CQ$2),S1003&lt;&gt;""),"ERROR","")</f>
        <v/>
      </c>
      <c r="BL1003" s="1611" t="str">
        <f t="shared" ref="BL1003:BL1066" ca="1" si="552">IF(AND(O1003=$CA$2,N1003&lt;TODAY()),"ERROR","")</f>
        <v/>
      </c>
      <c r="BM1003" s="1611" t="str">
        <f t="shared" si="529"/>
        <v/>
      </c>
      <c r="BN1003" s="1611" t="str">
        <f t="shared" ref="BN1003:BN1066" si="553">IF(AND(F1003=$BZ$1,G1003&gt;H1003),"ERROR","")</f>
        <v/>
      </c>
      <c r="BO1003" s="1611" t="str">
        <f t="shared" ref="BO1003:BO1066" si="554">IF(AND(F1003=$BZ$1,I1003&gt;J1003),"ERROR","")</f>
        <v/>
      </c>
      <c r="BP1003" s="1611" t="str">
        <f t="shared" si="530"/>
        <v/>
      </c>
      <c r="BQ1003" s="1611" t="str">
        <f t="shared" si="531"/>
        <v/>
      </c>
      <c r="BR1003" s="1611" t="str">
        <f t="shared" si="532"/>
        <v/>
      </c>
      <c r="BS1003" s="1611" t="str">
        <f t="shared" si="533"/>
        <v/>
      </c>
      <c r="BT1003" s="1611" t="str">
        <f t="shared" si="534"/>
        <v/>
      </c>
      <c r="BU1003" s="1731">
        <f t="shared" ca="1" si="535"/>
        <v>0</v>
      </c>
      <c r="BV1003" s="1594"/>
      <c r="BW1003" s="1594"/>
      <c r="BX1003" s="1594"/>
      <c r="BY1003" s="1594"/>
      <c r="BZ1003" s="1594"/>
      <c r="CA1003" s="1594"/>
      <c r="CB1003" s="1594"/>
      <c r="CC1003" s="1594"/>
      <c r="CD1003" s="1594"/>
      <c r="CE1003" s="1594"/>
      <c r="CF1003" s="1594"/>
      <c r="CG1003" s="1594"/>
      <c r="CH1003" s="1594"/>
      <c r="CI1003" s="1594"/>
      <c r="CJ1003" s="1594"/>
      <c r="CK1003" s="1594"/>
      <c r="CL1003" s="1594"/>
      <c r="CM1003" s="1594"/>
      <c r="CN1003" s="1594"/>
      <c r="CO1003" s="1594"/>
      <c r="CP1003" s="1594"/>
      <c r="CQ1003" s="1594"/>
      <c r="CR1003" s="1594"/>
      <c r="CS1003" s="1594"/>
      <c r="CT1003" s="1594"/>
      <c r="CU1003" s="1594"/>
      <c r="CV1003" s="1594"/>
      <c r="CW1003" s="1594"/>
      <c r="CX1003" s="1594"/>
      <c r="CY1003" s="1594"/>
      <c r="CZ1003" s="1594"/>
      <c r="DA1003" s="1594"/>
      <c r="DB1003" s="1594"/>
      <c r="DC1003" s="1594"/>
      <c r="DD1003" s="1594"/>
      <c r="DE1003" s="1594"/>
      <c r="DF1003" s="1594"/>
      <c r="DG1003" s="1594"/>
      <c r="DH1003" s="1594"/>
      <c r="DI1003" s="1594"/>
      <c r="DJ1003" s="1594"/>
      <c r="DK1003" s="1594"/>
      <c r="DL1003" s="1594"/>
      <c r="DM1003" s="1594"/>
      <c r="DN1003" s="1594"/>
      <c r="DO1003" s="1594"/>
      <c r="DP1003" s="1594"/>
      <c r="DQ1003" s="1594"/>
      <c r="DR1003" s="1594"/>
      <c r="DS1003" s="1594"/>
      <c r="DT1003" s="1594"/>
      <c r="DU1003" s="1594"/>
      <c r="DV1003" s="1594"/>
      <c r="DW1003" s="1594"/>
      <c r="DX1003" s="1594"/>
      <c r="DY1003" s="1594"/>
      <c r="DZ1003" s="1594"/>
      <c r="EA1003" s="1594"/>
      <c r="EB1003" s="1594"/>
      <c r="EC1003" s="1594"/>
      <c r="ED1003" s="1594"/>
      <c r="EE1003" s="1594"/>
      <c r="EF1003" s="1594"/>
      <c r="EG1003" s="1594"/>
      <c r="EH1003" s="1594"/>
      <c r="EI1003" s="1594"/>
      <c r="EJ1003" s="1594"/>
      <c r="EK1003" s="1594"/>
      <c r="EL1003" s="1594"/>
      <c r="EM1003" s="1594"/>
      <c r="EN1003" s="1594"/>
      <c r="EO1003" s="1594"/>
      <c r="EP1003" s="1594"/>
      <c r="EQ1003" s="1594"/>
      <c r="ER1003" s="1594"/>
      <c r="ES1003" s="1594"/>
    </row>
    <row r="1004" spans="1:149" s="1595" customFormat="1" ht="12.5">
      <c r="A1004" s="1644" t="str">
        <f t="shared" ref="A1004:A1067" si="555">$A$1</f>
        <v>Organisation</v>
      </c>
      <c r="B1004" s="1758"/>
      <c r="C1004" s="1671"/>
      <c r="D1004" s="1655"/>
      <c r="E1004" s="1770"/>
      <c r="F1004" s="1592"/>
      <c r="G1004" s="1714">
        <f t="shared" ref="G1004:G1067" si="556">AF1004</f>
        <v>0</v>
      </c>
      <c r="H1004" s="1645"/>
      <c r="I1004" s="1714">
        <f t="shared" ref="I1004:I1067" si="557">AT1004</f>
        <v>0</v>
      </c>
      <c r="J1004" s="1656"/>
      <c r="K1004" s="1656"/>
      <c r="L1004" s="1592"/>
      <c r="M1004" s="1597"/>
      <c r="N1004" s="1597"/>
      <c r="O1004" s="1646"/>
      <c r="P1004" s="1647"/>
      <c r="Q1004" s="1647"/>
      <c r="R1004" s="1648"/>
      <c r="S1004" s="1603"/>
      <c r="T1004" s="1649"/>
      <c r="U1004" s="1649"/>
      <c r="V1004" s="1649"/>
      <c r="W1004" s="1649"/>
      <c r="X1004" s="1649"/>
      <c r="Y1004" s="1649"/>
      <c r="Z1004" s="1649"/>
      <c r="AA1004" s="1649"/>
      <c r="AB1004" s="1649"/>
      <c r="AC1004" s="1649"/>
      <c r="AD1004" s="1649"/>
      <c r="AE1004" s="1649"/>
      <c r="AF1004" s="1610">
        <f t="shared" si="536"/>
        <v>0</v>
      </c>
      <c r="AG1004" s="1649"/>
      <c r="AH1004" s="1649"/>
      <c r="AI1004" s="1649"/>
      <c r="AJ1004" s="1649"/>
      <c r="AK1004" s="1649"/>
      <c r="AL1004" s="1649"/>
      <c r="AM1004" s="1649"/>
      <c r="AN1004" s="1649"/>
      <c r="AO1004" s="1649"/>
      <c r="AP1004" s="1649"/>
      <c r="AQ1004" s="1649"/>
      <c r="AR1004" s="1709"/>
      <c r="AS1004" s="1779">
        <f t="shared" si="537"/>
        <v>0</v>
      </c>
      <c r="AT1004" s="1711">
        <f t="shared" ref="AT1004:AT1067" si="558">SUM(AG1004:AR1004)</f>
        <v>0</v>
      </c>
      <c r="AU1004" s="1611">
        <f t="shared" si="538"/>
        <v>0</v>
      </c>
      <c r="AV1004" s="1611">
        <f t="shared" si="539"/>
        <v>0</v>
      </c>
      <c r="AW1004" s="1611">
        <f t="shared" si="540"/>
        <v>0</v>
      </c>
      <c r="AX1004" s="1611">
        <f t="shared" si="541"/>
        <v>0</v>
      </c>
      <c r="AY1004" s="1611">
        <f t="shared" si="542"/>
        <v>0</v>
      </c>
      <c r="AZ1004" s="1611">
        <f t="shared" si="543"/>
        <v>0</v>
      </c>
      <c r="BA1004" s="1611">
        <f t="shared" si="544"/>
        <v>0</v>
      </c>
      <c r="BB1004" s="1611">
        <f t="shared" si="545"/>
        <v>0</v>
      </c>
      <c r="BC1004" s="1611">
        <f t="shared" si="546"/>
        <v>0</v>
      </c>
      <c r="BD1004" s="1611">
        <f t="shared" si="547"/>
        <v>0</v>
      </c>
      <c r="BE1004" s="1611">
        <f t="shared" si="548"/>
        <v>0</v>
      </c>
      <c r="BF1004" s="1611">
        <f t="shared" si="549"/>
        <v>0</v>
      </c>
      <c r="BG1004" s="1611">
        <f t="shared" ref="BG1004:BG1067" si="559">SUM(AU1004:BF1004)</f>
        <v>0</v>
      </c>
      <c r="BH1004" s="1611" t="str">
        <f t="shared" ref="BH1004:BH1067" si="560">IF(OR(G1004&gt;0,I1004&gt;0),IF(AND(B1004&lt;&gt;"",C1004&lt;&gt;"",D1004&lt;&gt;"",E1004&lt;&gt;"",F1004&lt;&gt;"",L1004&lt;&gt;"",M1004&lt;&gt;"",N1004&lt;&gt;"",O1004&lt;&gt;"",P1004&lt;&gt;"",Q1004&lt;&gt;"",R1004&lt;&gt;""),"","ERROR"),"")</f>
        <v/>
      </c>
      <c r="BI1004" s="1611" t="str">
        <f t="shared" ref="BI1004:BI1067" si="561">IF(COUNTIF($D$43:$D$1496,D1004)&gt;1,"ERROR","")</f>
        <v/>
      </c>
      <c r="BJ1004" s="1611" t="str">
        <f t="shared" si="550"/>
        <v/>
      </c>
      <c r="BK1004" s="1611" t="str">
        <f t="shared" si="551"/>
        <v/>
      </c>
      <c r="BL1004" s="1611" t="str">
        <f t="shared" ca="1" si="552"/>
        <v/>
      </c>
      <c r="BM1004" s="1611" t="str">
        <f t="shared" ref="BM1004:BM1067" si="562">IF(AND(AT1004&gt;0,AF1004=0),"ERROR","")</f>
        <v/>
      </c>
      <c r="BN1004" s="1611" t="str">
        <f t="shared" si="553"/>
        <v/>
      </c>
      <c r="BO1004" s="1611" t="str">
        <f t="shared" si="554"/>
        <v/>
      </c>
      <c r="BP1004" s="1611" t="str">
        <f t="shared" ref="BP1004:BP1067" si="563">IF(AND(F1004=$BZ$2,SUM(H1004,J1004)&gt;0),"ERROR","")</f>
        <v/>
      </c>
      <c r="BQ1004" s="1611" t="str">
        <f t="shared" ref="BQ1004:BQ1067" si="564">IF(AND(I1004=0,J1004&gt;0),"ERROR","")</f>
        <v/>
      </c>
      <c r="BR1004" s="1611" t="str">
        <f t="shared" ref="BR1004:BR1067" si="565">IF(AND(O1004=$CA$1,K1004&lt;&gt;0),"ERROR","")</f>
        <v/>
      </c>
      <c r="BS1004" s="1611" t="str">
        <f t="shared" ref="BS1004:BS1067" si="566">IF(AND(O1004=$CA$2,I1004-AS1004-K1004&lt;0),"ERROR","")</f>
        <v/>
      </c>
      <c r="BT1004" s="1611" t="str">
        <f t="shared" ref="BT1004:BT1067" si="567">IF(S1004="","",VLOOKUP(S1004,$CS$1:$CT$14,2,0))</f>
        <v/>
      </c>
      <c r="BU1004" s="1731">
        <f t="shared" ref="BU1004:BU1067" ca="1" si="568">COUNTIF(BH1004:BS1004,"ERROR")</f>
        <v>0</v>
      </c>
      <c r="BV1004" s="1594"/>
      <c r="BW1004" s="1594"/>
      <c r="BX1004" s="1594"/>
      <c r="BY1004" s="1594"/>
      <c r="BZ1004" s="1594"/>
      <c r="CA1004" s="1594"/>
      <c r="CB1004" s="1594"/>
      <c r="CC1004" s="1594"/>
      <c r="CD1004" s="1594"/>
      <c r="CE1004" s="1594"/>
      <c r="CF1004" s="1594"/>
      <c r="CG1004" s="1594"/>
      <c r="CH1004" s="1594"/>
      <c r="CI1004" s="1594"/>
      <c r="CJ1004" s="1594"/>
      <c r="CK1004" s="1594"/>
      <c r="CL1004" s="1594"/>
      <c r="CM1004" s="1594"/>
      <c r="CN1004" s="1594"/>
      <c r="CO1004" s="1594"/>
      <c r="CP1004" s="1594"/>
      <c r="CQ1004" s="1594"/>
      <c r="CR1004" s="1594"/>
      <c r="CS1004" s="1594"/>
      <c r="CT1004" s="1594"/>
      <c r="CU1004" s="1594"/>
      <c r="CV1004" s="1594"/>
      <c r="CW1004" s="1594"/>
      <c r="CX1004" s="1594"/>
      <c r="CY1004" s="1594"/>
      <c r="CZ1004" s="1594"/>
      <c r="DA1004" s="1594"/>
      <c r="DB1004" s="1594"/>
      <c r="DC1004" s="1594"/>
      <c r="DD1004" s="1594"/>
      <c r="DE1004" s="1594"/>
      <c r="DF1004" s="1594"/>
      <c r="DG1004" s="1594"/>
      <c r="DH1004" s="1594"/>
      <c r="DI1004" s="1594"/>
      <c r="DJ1004" s="1594"/>
      <c r="DK1004" s="1594"/>
      <c r="DL1004" s="1594"/>
      <c r="DM1004" s="1594"/>
      <c r="DN1004" s="1594"/>
      <c r="DO1004" s="1594"/>
      <c r="DP1004" s="1594"/>
      <c r="DQ1004" s="1594"/>
      <c r="DR1004" s="1594"/>
      <c r="DS1004" s="1594"/>
      <c r="DT1004" s="1594"/>
      <c r="DU1004" s="1594"/>
      <c r="DV1004" s="1594"/>
      <c r="DW1004" s="1594"/>
      <c r="DX1004" s="1594"/>
      <c r="DY1004" s="1594"/>
      <c r="DZ1004" s="1594"/>
      <c r="EA1004" s="1594"/>
      <c r="EB1004" s="1594"/>
      <c r="EC1004" s="1594"/>
      <c r="ED1004" s="1594"/>
      <c r="EE1004" s="1594"/>
      <c r="EF1004" s="1594"/>
      <c r="EG1004" s="1594"/>
      <c r="EH1004" s="1594"/>
      <c r="EI1004" s="1594"/>
      <c r="EJ1004" s="1594"/>
      <c r="EK1004" s="1594"/>
      <c r="EL1004" s="1594"/>
      <c r="EM1004" s="1594"/>
      <c r="EN1004" s="1594"/>
      <c r="EO1004" s="1594"/>
      <c r="EP1004" s="1594"/>
      <c r="EQ1004" s="1594"/>
      <c r="ER1004" s="1594"/>
      <c r="ES1004" s="1594"/>
    </row>
    <row r="1005" spans="1:149" s="1595" customFormat="1" ht="12.5">
      <c r="A1005" s="1644" t="str">
        <f t="shared" si="555"/>
        <v>Organisation</v>
      </c>
      <c r="B1005" s="1758"/>
      <c r="C1005" s="1671"/>
      <c r="D1005" s="1659"/>
      <c r="E1005" s="1769"/>
      <c r="F1005" s="1592"/>
      <c r="G1005" s="1714">
        <f t="shared" si="556"/>
        <v>0</v>
      </c>
      <c r="H1005" s="1645"/>
      <c r="I1005" s="1714">
        <f t="shared" si="557"/>
        <v>0</v>
      </c>
      <c r="J1005" s="1657"/>
      <c r="K1005" s="1657"/>
      <c r="L1005" s="1592"/>
      <c r="M1005" s="1597"/>
      <c r="N1005" s="1597"/>
      <c r="O1005" s="1646"/>
      <c r="P1005" s="1647"/>
      <c r="Q1005" s="1647"/>
      <c r="R1005" s="1648"/>
      <c r="S1005" s="1603"/>
      <c r="T1005" s="1649"/>
      <c r="U1005" s="1649"/>
      <c r="V1005" s="1649"/>
      <c r="W1005" s="1649"/>
      <c r="X1005" s="1649"/>
      <c r="Y1005" s="1649"/>
      <c r="Z1005" s="1649"/>
      <c r="AA1005" s="1649"/>
      <c r="AB1005" s="1649"/>
      <c r="AC1005" s="1649"/>
      <c r="AD1005" s="1649"/>
      <c r="AE1005" s="1649"/>
      <c r="AF1005" s="1610">
        <f t="shared" si="536"/>
        <v>0</v>
      </c>
      <c r="AG1005" s="1649"/>
      <c r="AH1005" s="1649"/>
      <c r="AI1005" s="1649"/>
      <c r="AJ1005" s="1649"/>
      <c r="AK1005" s="1649"/>
      <c r="AL1005" s="1649"/>
      <c r="AM1005" s="1649"/>
      <c r="AN1005" s="1649"/>
      <c r="AO1005" s="1649"/>
      <c r="AP1005" s="1649"/>
      <c r="AQ1005" s="1649"/>
      <c r="AR1005" s="1709"/>
      <c r="AS1005" s="1779">
        <f t="shared" si="537"/>
        <v>0</v>
      </c>
      <c r="AT1005" s="1711">
        <f t="shared" si="558"/>
        <v>0</v>
      </c>
      <c r="AU1005" s="1611">
        <f t="shared" si="538"/>
        <v>0</v>
      </c>
      <c r="AV1005" s="1611">
        <f t="shared" si="539"/>
        <v>0</v>
      </c>
      <c r="AW1005" s="1611">
        <f t="shared" si="540"/>
        <v>0</v>
      </c>
      <c r="AX1005" s="1611">
        <f t="shared" si="541"/>
        <v>0</v>
      </c>
      <c r="AY1005" s="1611">
        <f t="shared" si="542"/>
        <v>0</v>
      </c>
      <c r="AZ1005" s="1611">
        <f t="shared" si="543"/>
        <v>0</v>
      </c>
      <c r="BA1005" s="1611">
        <f t="shared" si="544"/>
        <v>0</v>
      </c>
      <c r="BB1005" s="1611">
        <f t="shared" si="545"/>
        <v>0</v>
      </c>
      <c r="BC1005" s="1611">
        <f t="shared" si="546"/>
        <v>0</v>
      </c>
      <c r="BD1005" s="1611">
        <f t="shared" si="547"/>
        <v>0</v>
      </c>
      <c r="BE1005" s="1611">
        <f t="shared" si="548"/>
        <v>0</v>
      </c>
      <c r="BF1005" s="1611">
        <f t="shared" si="549"/>
        <v>0</v>
      </c>
      <c r="BG1005" s="1611">
        <f t="shared" si="559"/>
        <v>0</v>
      </c>
      <c r="BH1005" s="1611" t="str">
        <f t="shared" si="560"/>
        <v/>
      </c>
      <c r="BI1005" s="1611" t="str">
        <f t="shared" si="561"/>
        <v/>
      </c>
      <c r="BJ1005" s="1611" t="str">
        <f t="shared" si="550"/>
        <v/>
      </c>
      <c r="BK1005" s="1611" t="str">
        <f t="shared" si="551"/>
        <v/>
      </c>
      <c r="BL1005" s="1611" t="str">
        <f t="shared" ca="1" si="552"/>
        <v/>
      </c>
      <c r="BM1005" s="1611" t="str">
        <f t="shared" si="562"/>
        <v/>
      </c>
      <c r="BN1005" s="1611" t="str">
        <f t="shared" si="553"/>
        <v/>
      </c>
      <c r="BO1005" s="1611" t="str">
        <f t="shared" si="554"/>
        <v/>
      </c>
      <c r="BP1005" s="1611" t="str">
        <f t="shared" si="563"/>
        <v/>
      </c>
      <c r="BQ1005" s="1611" t="str">
        <f t="shared" si="564"/>
        <v/>
      </c>
      <c r="BR1005" s="1611" t="str">
        <f t="shared" si="565"/>
        <v/>
      </c>
      <c r="BS1005" s="1611" t="str">
        <f t="shared" si="566"/>
        <v/>
      </c>
      <c r="BT1005" s="1611" t="str">
        <f t="shared" si="567"/>
        <v/>
      </c>
      <c r="BU1005" s="1731">
        <f t="shared" ca="1" si="568"/>
        <v>0</v>
      </c>
      <c r="BV1005" s="1594"/>
      <c r="BW1005" s="1594"/>
      <c r="BX1005" s="1594"/>
      <c r="BY1005" s="1594"/>
      <c r="BZ1005" s="1594"/>
      <c r="CA1005" s="1594"/>
      <c r="CB1005" s="1594"/>
      <c r="CC1005" s="1594"/>
      <c r="CD1005" s="1594"/>
      <c r="CE1005" s="1594"/>
      <c r="CF1005" s="1594"/>
      <c r="CG1005" s="1594"/>
      <c r="CH1005" s="1594"/>
      <c r="CI1005" s="1594"/>
      <c r="CJ1005" s="1594"/>
      <c r="CK1005" s="1594"/>
      <c r="CL1005" s="1594"/>
      <c r="CM1005" s="1594"/>
      <c r="CN1005" s="1594"/>
      <c r="CO1005" s="1594"/>
      <c r="CP1005" s="1594"/>
      <c r="CQ1005" s="1594"/>
      <c r="CR1005" s="1594"/>
      <c r="CS1005" s="1594"/>
      <c r="CT1005" s="1594"/>
      <c r="CU1005" s="1594"/>
      <c r="CV1005" s="1594"/>
      <c r="CW1005" s="1594"/>
      <c r="CX1005" s="1594"/>
      <c r="CY1005" s="1594"/>
      <c r="CZ1005" s="1594"/>
      <c r="DA1005" s="1594"/>
      <c r="DB1005" s="1594"/>
      <c r="DC1005" s="1594"/>
      <c r="DD1005" s="1594"/>
      <c r="DE1005" s="1594"/>
      <c r="DF1005" s="1594"/>
      <c r="DG1005" s="1594"/>
      <c r="DH1005" s="1594"/>
      <c r="DI1005" s="1594"/>
      <c r="DJ1005" s="1594"/>
      <c r="DK1005" s="1594"/>
      <c r="DL1005" s="1594"/>
      <c r="DM1005" s="1594"/>
      <c r="DN1005" s="1594"/>
      <c r="DO1005" s="1594"/>
      <c r="DP1005" s="1594"/>
      <c r="DQ1005" s="1594"/>
      <c r="DR1005" s="1594"/>
      <c r="DS1005" s="1594"/>
      <c r="DT1005" s="1594"/>
      <c r="DU1005" s="1594"/>
      <c r="DV1005" s="1594"/>
      <c r="DW1005" s="1594"/>
      <c r="DX1005" s="1594"/>
      <c r="DY1005" s="1594"/>
      <c r="DZ1005" s="1594"/>
      <c r="EA1005" s="1594"/>
      <c r="EB1005" s="1594"/>
      <c r="EC1005" s="1594"/>
      <c r="ED1005" s="1594"/>
      <c r="EE1005" s="1594"/>
      <c r="EF1005" s="1594"/>
      <c r="EG1005" s="1594"/>
      <c r="EH1005" s="1594"/>
      <c r="EI1005" s="1594"/>
      <c r="EJ1005" s="1594"/>
      <c r="EK1005" s="1594"/>
      <c r="EL1005" s="1594"/>
      <c r="EM1005" s="1594"/>
      <c r="EN1005" s="1594"/>
      <c r="EO1005" s="1594"/>
      <c r="EP1005" s="1594"/>
      <c r="EQ1005" s="1594"/>
      <c r="ER1005" s="1594"/>
      <c r="ES1005" s="1594"/>
    </row>
    <row r="1006" spans="1:149" s="1595" customFormat="1" ht="12.5">
      <c r="A1006" s="1644" t="str">
        <f t="shared" si="555"/>
        <v>Organisation</v>
      </c>
      <c r="B1006" s="1758"/>
      <c r="C1006" s="1671"/>
      <c r="D1006" s="1659"/>
      <c r="E1006" s="1769"/>
      <c r="F1006" s="1592"/>
      <c r="G1006" s="1714">
        <f t="shared" si="556"/>
        <v>0</v>
      </c>
      <c r="H1006" s="1645"/>
      <c r="I1006" s="1714">
        <f t="shared" si="557"/>
        <v>0</v>
      </c>
      <c r="J1006" s="1656"/>
      <c r="K1006" s="1656"/>
      <c r="L1006" s="1592"/>
      <c r="M1006" s="1597"/>
      <c r="N1006" s="1597"/>
      <c r="O1006" s="1646"/>
      <c r="P1006" s="1647"/>
      <c r="Q1006" s="1647"/>
      <c r="R1006" s="1648"/>
      <c r="S1006" s="1603"/>
      <c r="T1006" s="1649"/>
      <c r="U1006" s="1649"/>
      <c r="V1006" s="1649"/>
      <c r="W1006" s="1649"/>
      <c r="X1006" s="1649"/>
      <c r="Y1006" s="1649"/>
      <c r="Z1006" s="1649"/>
      <c r="AA1006" s="1649"/>
      <c r="AB1006" s="1649"/>
      <c r="AC1006" s="1649"/>
      <c r="AD1006" s="1649"/>
      <c r="AE1006" s="1649"/>
      <c r="AF1006" s="1610">
        <f t="shared" si="536"/>
        <v>0</v>
      </c>
      <c r="AG1006" s="1649"/>
      <c r="AH1006" s="1649"/>
      <c r="AI1006" s="1649"/>
      <c r="AJ1006" s="1649"/>
      <c r="AK1006" s="1649"/>
      <c r="AL1006" s="1649"/>
      <c r="AM1006" s="1649"/>
      <c r="AN1006" s="1649"/>
      <c r="AO1006" s="1649"/>
      <c r="AP1006" s="1649"/>
      <c r="AQ1006" s="1649"/>
      <c r="AR1006" s="1709"/>
      <c r="AS1006" s="1779">
        <f t="shared" si="537"/>
        <v>0</v>
      </c>
      <c r="AT1006" s="1711">
        <f t="shared" si="558"/>
        <v>0</v>
      </c>
      <c r="AU1006" s="1611">
        <f t="shared" si="538"/>
        <v>0</v>
      </c>
      <c r="AV1006" s="1611">
        <f t="shared" si="539"/>
        <v>0</v>
      </c>
      <c r="AW1006" s="1611">
        <f t="shared" si="540"/>
        <v>0</v>
      </c>
      <c r="AX1006" s="1611">
        <f t="shared" si="541"/>
        <v>0</v>
      </c>
      <c r="AY1006" s="1611">
        <f t="shared" si="542"/>
        <v>0</v>
      </c>
      <c r="AZ1006" s="1611">
        <f t="shared" si="543"/>
        <v>0</v>
      </c>
      <c r="BA1006" s="1611">
        <f t="shared" si="544"/>
        <v>0</v>
      </c>
      <c r="BB1006" s="1611">
        <f t="shared" si="545"/>
        <v>0</v>
      </c>
      <c r="BC1006" s="1611">
        <f t="shared" si="546"/>
        <v>0</v>
      </c>
      <c r="BD1006" s="1611">
        <f t="shared" si="547"/>
        <v>0</v>
      </c>
      <c r="BE1006" s="1611">
        <f t="shared" si="548"/>
        <v>0</v>
      </c>
      <c r="BF1006" s="1611">
        <f t="shared" si="549"/>
        <v>0</v>
      </c>
      <c r="BG1006" s="1611">
        <f t="shared" si="559"/>
        <v>0</v>
      </c>
      <c r="BH1006" s="1611" t="str">
        <f t="shared" si="560"/>
        <v/>
      </c>
      <c r="BI1006" s="1611" t="str">
        <f t="shared" si="561"/>
        <v/>
      </c>
      <c r="BJ1006" s="1611" t="str">
        <f t="shared" si="550"/>
        <v/>
      </c>
      <c r="BK1006" s="1611" t="str">
        <f t="shared" si="551"/>
        <v/>
      </c>
      <c r="BL1006" s="1611" t="str">
        <f t="shared" ca="1" si="552"/>
        <v/>
      </c>
      <c r="BM1006" s="1611" t="str">
        <f t="shared" si="562"/>
        <v/>
      </c>
      <c r="BN1006" s="1611" t="str">
        <f t="shared" si="553"/>
        <v/>
      </c>
      <c r="BO1006" s="1611" t="str">
        <f t="shared" si="554"/>
        <v/>
      </c>
      <c r="BP1006" s="1611" t="str">
        <f t="shared" si="563"/>
        <v/>
      </c>
      <c r="BQ1006" s="1611" t="str">
        <f t="shared" si="564"/>
        <v/>
      </c>
      <c r="BR1006" s="1611" t="str">
        <f t="shared" si="565"/>
        <v/>
      </c>
      <c r="BS1006" s="1611" t="str">
        <f t="shared" si="566"/>
        <v/>
      </c>
      <c r="BT1006" s="1611" t="str">
        <f t="shared" si="567"/>
        <v/>
      </c>
      <c r="BU1006" s="1731">
        <f t="shared" ca="1" si="568"/>
        <v>0</v>
      </c>
      <c r="BV1006" s="1594"/>
      <c r="BW1006" s="1594"/>
      <c r="BX1006" s="1594"/>
      <c r="BY1006" s="1594"/>
      <c r="BZ1006" s="1594"/>
      <c r="CA1006" s="1594"/>
      <c r="CB1006" s="1594"/>
      <c r="CC1006" s="1594"/>
      <c r="CD1006" s="1594"/>
      <c r="CE1006" s="1594"/>
      <c r="CF1006" s="1594"/>
      <c r="CG1006" s="1594"/>
      <c r="CH1006" s="1594"/>
      <c r="CI1006" s="1594"/>
      <c r="CJ1006" s="1594"/>
      <c r="CK1006" s="1594"/>
      <c r="CL1006" s="1594"/>
      <c r="CM1006" s="1594"/>
      <c r="CN1006" s="1594"/>
      <c r="CO1006" s="1594"/>
      <c r="CP1006" s="1594"/>
      <c r="CQ1006" s="1594"/>
      <c r="CR1006" s="1594"/>
      <c r="CS1006" s="1594"/>
      <c r="CT1006" s="1594"/>
      <c r="CU1006" s="1594"/>
      <c r="CV1006" s="1594"/>
      <c r="CW1006" s="1594"/>
      <c r="CX1006" s="1594"/>
      <c r="CY1006" s="1594"/>
      <c r="CZ1006" s="1594"/>
      <c r="DA1006" s="1594"/>
      <c r="DB1006" s="1594"/>
      <c r="DC1006" s="1594"/>
      <c r="DD1006" s="1594"/>
      <c r="DE1006" s="1594"/>
      <c r="DF1006" s="1594"/>
      <c r="DG1006" s="1594"/>
      <c r="DH1006" s="1594"/>
      <c r="DI1006" s="1594"/>
      <c r="DJ1006" s="1594"/>
      <c r="DK1006" s="1594"/>
      <c r="DL1006" s="1594"/>
      <c r="DM1006" s="1594"/>
      <c r="DN1006" s="1594"/>
      <c r="DO1006" s="1594"/>
      <c r="DP1006" s="1594"/>
      <c r="DQ1006" s="1594"/>
      <c r="DR1006" s="1594"/>
      <c r="DS1006" s="1594"/>
      <c r="DT1006" s="1594"/>
      <c r="DU1006" s="1594"/>
      <c r="DV1006" s="1594"/>
      <c r="DW1006" s="1594"/>
      <c r="DX1006" s="1594"/>
      <c r="DY1006" s="1594"/>
      <c r="DZ1006" s="1594"/>
      <c r="EA1006" s="1594"/>
      <c r="EB1006" s="1594"/>
      <c r="EC1006" s="1594"/>
      <c r="ED1006" s="1594"/>
      <c r="EE1006" s="1594"/>
      <c r="EF1006" s="1594"/>
      <c r="EG1006" s="1594"/>
      <c r="EH1006" s="1594"/>
      <c r="EI1006" s="1594"/>
      <c r="EJ1006" s="1594"/>
      <c r="EK1006" s="1594"/>
      <c r="EL1006" s="1594"/>
      <c r="EM1006" s="1594"/>
      <c r="EN1006" s="1594"/>
      <c r="EO1006" s="1594"/>
      <c r="EP1006" s="1594"/>
      <c r="EQ1006" s="1594"/>
      <c r="ER1006" s="1594"/>
      <c r="ES1006" s="1594"/>
    </row>
    <row r="1007" spans="1:149" s="1595" customFormat="1" ht="12.5">
      <c r="A1007" s="1644" t="str">
        <f t="shared" si="555"/>
        <v>Organisation</v>
      </c>
      <c r="B1007" s="1758"/>
      <c r="C1007" s="1671"/>
      <c r="D1007" s="1659"/>
      <c r="E1007" s="1769"/>
      <c r="F1007" s="1592"/>
      <c r="G1007" s="1714">
        <f t="shared" si="556"/>
        <v>0</v>
      </c>
      <c r="H1007" s="1645"/>
      <c r="I1007" s="1714">
        <f t="shared" si="557"/>
        <v>0</v>
      </c>
      <c r="J1007" s="1656"/>
      <c r="K1007" s="1656"/>
      <c r="L1007" s="1592"/>
      <c r="M1007" s="1597"/>
      <c r="N1007" s="1597"/>
      <c r="O1007" s="1646"/>
      <c r="P1007" s="1647"/>
      <c r="Q1007" s="1647"/>
      <c r="R1007" s="1648"/>
      <c r="S1007" s="1603"/>
      <c r="T1007" s="1649"/>
      <c r="U1007" s="1649"/>
      <c r="V1007" s="1649"/>
      <c r="W1007" s="1649"/>
      <c r="X1007" s="1649"/>
      <c r="Y1007" s="1649"/>
      <c r="Z1007" s="1649"/>
      <c r="AA1007" s="1649"/>
      <c r="AB1007" s="1649"/>
      <c r="AC1007" s="1649"/>
      <c r="AD1007" s="1649"/>
      <c r="AE1007" s="1649"/>
      <c r="AF1007" s="1610">
        <f t="shared" si="536"/>
        <v>0</v>
      </c>
      <c r="AG1007" s="1649"/>
      <c r="AH1007" s="1649"/>
      <c r="AI1007" s="1649"/>
      <c r="AJ1007" s="1649"/>
      <c r="AK1007" s="1649"/>
      <c r="AL1007" s="1649"/>
      <c r="AM1007" s="1649"/>
      <c r="AN1007" s="1649"/>
      <c r="AO1007" s="1649"/>
      <c r="AP1007" s="1649"/>
      <c r="AQ1007" s="1649"/>
      <c r="AR1007" s="1709"/>
      <c r="AS1007" s="1779">
        <f t="shared" si="537"/>
        <v>0</v>
      </c>
      <c r="AT1007" s="1711">
        <f t="shared" si="558"/>
        <v>0</v>
      </c>
      <c r="AU1007" s="1611">
        <f t="shared" si="538"/>
        <v>0</v>
      </c>
      <c r="AV1007" s="1611">
        <f t="shared" si="539"/>
        <v>0</v>
      </c>
      <c r="AW1007" s="1611">
        <f t="shared" si="540"/>
        <v>0</v>
      </c>
      <c r="AX1007" s="1611">
        <f t="shared" si="541"/>
        <v>0</v>
      </c>
      <c r="AY1007" s="1611">
        <f t="shared" si="542"/>
        <v>0</v>
      </c>
      <c r="AZ1007" s="1611">
        <f t="shared" si="543"/>
        <v>0</v>
      </c>
      <c r="BA1007" s="1611">
        <f t="shared" si="544"/>
        <v>0</v>
      </c>
      <c r="BB1007" s="1611">
        <f t="shared" si="545"/>
        <v>0</v>
      </c>
      <c r="BC1007" s="1611">
        <f t="shared" si="546"/>
        <v>0</v>
      </c>
      <c r="BD1007" s="1611">
        <f t="shared" si="547"/>
        <v>0</v>
      </c>
      <c r="BE1007" s="1611">
        <f t="shared" si="548"/>
        <v>0</v>
      </c>
      <c r="BF1007" s="1611">
        <f t="shared" si="549"/>
        <v>0</v>
      </c>
      <c r="BG1007" s="1611">
        <f t="shared" si="559"/>
        <v>0</v>
      </c>
      <c r="BH1007" s="1611" t="str">
        <f t="shared" si="560"/>
        <v/>
      </c>
      <c r="BI1007" s="1611" t="str">
        <f t="shared" si="561"/>
        <v/>
      </c>
      <c r="BJ1007" s="1611" t="str">
        <f t="shared" si="550"/>
        <v/>
      </c>
      <c r="BK1007" s="1611" t="str">
        <f t="shared" si="551"/>
        <v/>
      </c>
      <c r="BL1007" s="1611" t="str">
        <f t="shared" ca="1" si="552"/>
        <v/>
      </c>
      <c r="BM1007" s="1611" t="str">
        <f t="shared" si="562"/>
        <v/>
      </c>
      <c r="BN1007" s="1611" t="str">
        <f t="shared" si="553"/>
        <v/>
      </c>
      <c r="BO1007" s="1611" t="str">
        <f t="shared" si="554"/>
        <v/>
      </c>
      <c r="BP1007" s="1611" t="str">
        <f t="shared" si="563"/>
        <v/>
      </c>
      <c r="BQ1007" s="1611" t="str">
        <f t="shared" si="564"/>
        <v/>
      </c>
      <c r="BR1007" s="1611" t="str">
        <f t="shared" si="565"/>
        <v/>
      </c>
      <c r="BS1007" s="1611" t="str">
        <f t="shared" si="566"/>
        <v/>
      </c>
      <c r="BT1007" s="1611" t="str">
        <f t="shared" si="567"/>
        <v/>
      </c>
      <c r="BU1007" s="1731">
        <f t="shared" ca="1" si="568"/>
        <v>0</v>
      </c>
      <c r="BV1007" s="1594"/>
      <c r="BW1007" s="1594"/>
      <c r="BX1007" s="1594"/>
      <c r="BY1007" s="1594"/>
      <c r="BZ1007" s="1594"/>
      <c r="CA1007" s="1594"/>
      <c r="CB1007" s="1594"/>
      <c r="CC1007" s="1594"/>
      <c r="CD1007" s="1594"/>
      <c r="CE1007" s="1594"/>
      <c r="CF1007" s="1594"/>
      <c r="CG1007" s="1594"/>
      <c r="CH1007" s="1594"/>
      <c r="CI1007" s="1594"/>
      <c r="CJ1007" s="1594"/>
      <c r="CK1007" s="1594"/>
      <c r="CL1007" s="1594"/>
      <c r="CM1007" s="1594"/>
      <c r="CN1007" s="1594"/>
      <c r="CO1007" s="1594"/>
      <c r="CP1007" s="1594"/>
      <c r="CQ1007" s="1594"/>
      <c r="CR1007" s="1594"/>
      <c r="CS1007" s="1594"/>
      <c r="CT1007" s="1594"/>
      <c r="CU1007" s="1594"/>
      <c r="CV1007" s="1594"/>
      <c r="CW1007" s="1594"/>
      <c r="CX1007" s="1594"/>
      <c r="CY1007" s="1594"/>
      <c r="CZ1007" s="1594"/>
      <c r="DA1007" s="1594"/>
      <c r="DB1007" s="1594"/>
      <c r="DC1007" s="1594"/>
      <c r="DD1007" s="1594"/>
      <c r="DE1007" s="1594"/>
      <c r="DF1007" s="1594"/>
      <c r="DG1007" s="1594"/>
      <c r="DH1007" s="1594"/>
      <c r="DI1007" s="1594"/>
      <c r="DJ1007" s="1594"/>
      <c r="DK1007" s="1594"/>
      <c r="DL1007" s="1594"/>
      <c r="DM1007" s="1594"/>
      <c r="DN1007" s="1594"/>
      <c r="DO1007" s="1594"/>
      <c r="DP1007" s="1594"/>
      <c r="DQ1007" s="1594"/>
      <c r="DR1007" s="1594"/>
      <c r="DS1007" s="1594"/>
      <c r="DT1007" s="1594"/>
      <c r="DU1007" s="1594"/>
      <c r="DV1007" s="1594"/>
      <c r="DW1007" s="1594"/>
      <c r="DX1007" s="1594"/>
      <c r="DY1007" s="1594"/>
      <c r="DZ1007" s="1594"/>
      <c r="EA1007" s="1594"/>
      <c r="EB1007" s="1594"/>
      <c r="EC1007" s="1594"/>
      <c r="ED1007" s="1594"/>
      <c r="EE1007" s="1594"/>
      <c r="EF1007" s="1594"/>
      <c r="EG1007" s="1594"/>
      <c r="EH1007" s="1594"/>
      <c r="EI1007" s="1594"/>
      <c r="EJ1007" s="1594"/>
      <c r="EK1007" s="1594"/>
      <c r="EL1007" s="1594"/>
      <c r="EM1007" s="1594"/>
      <c r="EN1007" s="1594"/>
      <c r="EO1007" s="1594"/>
      <c r="EP1007" s="1594"/>
      <c r="EQ1007" s="1594"/>
      <c r="ER1007" s="1594"/>
      <c r="ES1007" s="1594"/>
    </row>
    <row r="1008" spans="1:149" s="1595" customFormat="1" ht="12.5">
      <c r="A1008" s="1644" t="str">
        <f t="shared" si="555"/>
        <v>Organisation</v>
      </c>
      <c r="B1008" s="1758"/>
      <c r="C1008" s="1671"/>
      <c r="D1008" s="1659"/>
      <c r="E1008" s="1592"/>
      <c r="F1008" s="1592"/>
      <c r="G1008" s="1714">
        <f t="shared" si="556"/>
        <v>0</v>
      </c>
      <c r="H1008" s="1645"/>
      <c r="I1008" s="1714">
        <f t="shared" si="557"/>
        <v>0</v>
      </c>
      <c r="J1008" s="1660"/>
      <c r="K1008" s="1660"/>
      <c r="L1008" s="1592"/>
      <c r="M1008" s="1597"/>
      <c r="N1008" s="1593"/>
      <c r="O1008" s="1646"/>
      <c r="P1008" s="1647"/>
      <c r="Q1008" s="1647"/>
      <c r="R1008" s="1648"/>
      <c r="S1008" s="1603"/>
      <c r="T1008" s="1649"/>
      <c r="U1008" s="1649"/>
      <c r="V1008" s="1649"/>
      <c r="W1008" s="1649"/>
      <c r="X1008" s="1649"/>
      <c r="Y1008" s="1649"/>
      <c r="Z1008" s="1649"/>
      <c r="AA1008" s="1649"/>
      <c r="AB1008" s="1649"/>
      <c r="AC1008" s="1649"/>
      <c r="AD1008" s="1649"/>
      <c r="AE1008" s="1649"/>
      <c r="AF1008" s="1610">
        <f t="shared" si="536"/>
        <v>0</v>
      </c>
      <c r="AG1008" s="1649"/>
      <c r="AH1008" s="1649"/>
      <c r="AI1008" s="1649"/>
      <c r="AJ1008" s="1649"/>
      <c r="AK1008" s="1649"/>
      <c r="AL1008" s="1649"/>
      <c r="AM1008" s="1649"/>
      <c r="AN1008" s="1649"/>
      <c r="AO1008" s="1649"/>
      <c r="AP1008" s="1649"/>
      <c r="AQ1008" s="1649"/>
      <c r="AR1008" s="1709"/>
      <c r="AS1008" s="1779">
        <f t="shared" si="537"/>
        <v>0</v>
      </c>
      <c r="AT1008" s="1711">
        <f t="shared" si="558"/>
        <v>0</v>
      </c>
      <c r="AU1008" s="1611">
        <f t="shared" si="538"/>
        <v>0</v>
      </c>
      <c r="AV1008" s="1611">
        <f t="shared" si="539"/>
        <v>0</v>
      </c>
      <c r="AW1008" s="1611">
        <f t="shared" si="540"/>
        <v>0</v>
      </c>
      <c r="AX1008" s="1611">
        <f t="shared" si="541"/>
        <v>0</v>
      </c>
      <c r="AY1008" s="1611">
        <f t="shared" si="542"/>
        <v>0</v>
      </c>
      <c r="AZ1008" s="1611">
        <f t="shared" si="543"/>
        <v>0</v>
      </c>
      <c r="BA1008" s="1611">
        <f t="shared" si="544"/>
        <v>0</v>
      </c>
      <c r="BB1008" s="1611">
        <f t="shared" si="545"/>
        <v>0</v>
      </c>
      <c r="BC1008" s="1611">
        <f t="shared" si="546"/>
        <v>0</v>
      </c>
      <c r="BD1008" s="1611">
        <f t="shared" si="547"/>
        <v>0</v>
      </c>
      <c r="BE1008" s="1611">
        <f t="shared" si="548"/>
        <v>0</v>
      </c>
      <c r="BF1008" s="1611">
        <f t="shared" si="549"/>
        <v>0</v>
      </c>
      <c r="BG1008" s="1611">
        <f t="shared" si="559"/>
        <v>0</v>
      </c>
      <c r="BH1008" s="1611" t="str">
        <f t="shared" si="560"/>
        <v/>
      </c>
      <c r="BI1008" s="1611" t="str">
        <f t="shared" si="561"/>
        <v/>
      </c>
      <c r="BJ1008" s="1611" t="str">
        <f t="shared" si="550"/>
        <v/>
      </c>
      <c r="BK1008" s="1611" t="str">
        <f t="shared" si="551"/>
        <v/>
      </c>
      <c r="BL1008" s="1611" t="str">
        <f t="shared" ca="1" si="552"/>
        <v/>
      </c>
      <c r="BM1008" s="1611" t="str">
        <f t="shared" si="562"/>
        <v/>
      </c>
      <c r="BN1008" s="1611" t="str">
        <f t="shared" si="553"/>
        <v/>
      </c>
      <c r="BO1008" s="1611" t="str">
        <f t="shared" si="554"/>
        <v/>
      </c>
      <c r="BP1008" s="1611" t="str">
        <f t="shared" si="563"/>
        <v/>
      </c>
      <c r="BQ1008" s="1611" t="str">
        <f t="shared" si="564"/>
        <v/>
      </c>
      <c r="BR1008" s="1611" t="str">
        <f t="shared" si="565"/>
        <v/>
      </c>
      <c r="BS1008" s="1611" t="str">
        <f t="shared" si="566"/>
        <v/>
      </c>
      <c r="BT1008" s="1611" t="str">
        <f t="shared" si="567"/>
        <v/>
      </c>
      <c r="BU1008" s="1731">
        <f t="shared" ca="1" si="568"/>
        <v>0</v>
      </c>
      <c r="BV1008" s="1594"/>
      <c r="BW1008" s="1594"/>
      <c r="BX1008" s="1594"/>
      <c r="BY1008" s="1594"/>
      <c r="BZ1008" s="1594"/>
      <c r="CA1008" s="1594"/>
      <c r="CB1008" s="1594"/>
      <c r="CC1008" s="1594"/>
      <c r="CD1008" s="1594"/>
      <c r="CE1008" s="1594"/>
      <c r="CF1008" s="1594"/>
      <c r="CG1008" s="1594"/>
      <c r="CH1008" s="1594"/>
      <c r="CI1008" s="1594"/>
      <c r="CJ1008" s="1594"/>
      <c r="CK1008" s="1594"/>
      <c r="CL1008" s="1594"/>
      <c r="CM1008" s="1594"/>
      <c r="CN1008" s="1594"/>
      <c r="CO1008" s="1594"/>
      <c r="CP1008" s="1594"/>
      <c r="CQ1008" s="1594"/>
      <c r="CR1008" s="1594"/>
      <c r="CS1008" s="1594"/>
      <c r="CT1008" s="1594"/>
      <c r="CU1008" s="1594"/>
      <c r="CV1008" s="1594"/>
      <c r="CW1008" s="1594"/>
      <c r="CX1008" s="1594"/>
      <c r="CY1008" s="1594"/>
      <c r="CZ1008" s="1594"/>
      <c r="DA1008" s="1594"/>
      <c r="DB1008" s="1594"/>
      <c r="DC1008" s="1594"/>
      <c r="DD1008" s="1594"/>
      <c r="DE1008" s="1594"/>
      <c r="DF1008" s="1594"/>
      <c r="DG1008" s="1594"/>
      <c r="DH1008" s="1594"/>
      <c r="DI1008" s="1594"/>
      <c r="DJ1008" s="1594"/>
      <c r="DK1008" s="1594"/>
      <c r="DL1008" s="1594"/>
      <c r="DM1008" s="1594"/>
      <c r="DN1008" s="1594"/>
      <c r="DO1008" s="1594"/>
      <c r="DP1008" s="1594"/>
      <c r="DQ1008" s="1594"/>
      <c r="DR1008" s="1594"/>
      <c r="DS1008" s="1594"/>
      <c r="DT1008" s="1594"/>
      <c r="DU1008" s="1594"/>
      <c r="DV1008" s="1594"/>
      <c r="DW1008" s="1594"/>
      <c r="DX1008" s="1594"/>
      <c r="DY1008" s="1594"/>
      <c r="DZ1008" s="1594"/>
      <c r="EA1008" s="1594"/>
      <c r="EB1008" s="1594"/>
      <c r="EC1008" s="1594"/>
      <c r="ED1008" s="1594"/>
      <c r="EE1008" s="1594"/>
      <c r="EF1008" s="1594"/>
      <c r="EG1008" s="1594"/>
      <c r="EH1008" s="1594"/>
      <c r="EI1008" s="1594"/>
      <c r="EJ1008" s="1594"/>
      <c r="EK1008" s="1594"/>
      <c r="EL1008" s="1594"/>
      <c r="EM1008" s="1594"/>
      <c r="EN1008" s="1594"/>
      <c r="EO1008" s="1594"/>
      <c r="EP1008" s="1594"/>
      <c r="EQ1008" s="1594"/>
      <c r="ER1008" s="1594"/>
      <c r="ES1008" s="1594"/>
    </row>
    <row r="1009" spans="1:149" s="1595" customFormat="1" ht="12.5">
      <c r="A1009" s="1644" t="str">
        <f t="shared" si="555"/>
        <v>Organisation</v>
      </c>
      <c r="B1009" s="1758"/>
      <c r="C1009" s="1671"/>
      <c r="D1009" s="1659"/>
      <c r="E1009" s="1592"/>
      <c r="F1009" s="1592"/>
      <c r="G1009" s="1714">
        <f t="shared" si="556"/>
        <v>0</v>
      </c>
      <c r="H1009" s="1645"/>
      <c r="I1009" s="1714">
        <f t="shared" si="557"/>
        <v>0</v>
      </c>
      <c r="J1009" s="1660"/>
      <c r="K1009" s="1660"/>
      <c r="L1009" s="1592"/>
      <c r="M1009" s="1597"/>
      <c r="N1009" s="1593"/>
      <c r="O1009" s="1646"/>
      <c r="P1009" s="1647"/>
      <c r="Q1009" s="1647"/>
      <c r="R1009" s="1648"/>
      <c r="S1009" s="1603"/>
      <c r="T1009" s="1649"/>
      <c r="U1009" s="1649"/>
      <c r="V1009" s="1649"/>
      <c r="W1009" s="1649"/>
      <c r="X1009" s="1649"/>
      <c r="Y1009" s="1649"/>
      <c r="Z1009" s="1649"/>
      <c r="AA1009" s="1649"/>
      <c r="AB1009" s="1649"/>
      <c r="AC1009" s="1649"/>
      <c r="AD1009" s="1649"/>
      <c r="AE1009" s="1649"/>
      <c r="AF1009" s="1610">
        <f t="shared" si="536"/>
        <v>0</v>
      </c>
      <c r="AG1009" s="1649"/>
      <c r="AH1009" s="1649"/>
      <c r="AI1009" s="1649"/>
      <c r="AJ1009" s="1649"/>
      <c r="AK1009" s="1649"/>
      <c r="AL1009" s="1649"/>
      <c r="AM1009" s="1649"/>
      <c r="AN1009" s="1649"/>
      <c r="AO1009" s="1649"/>
      <c r="AP1009" s="1649"/>
      <c r="AQ1009" s="1649"/>
      <c r="AR1009" s="1709"/>
      <c r="AS1009" s="1779">
        <f t="shared" si="537"/>
        <v>0</v>
      </c>
      <c r="AT1009" s="1711">
        <f t="shared" si="558"/>
        <v>0</v>
      </c>
      <c r="AU1009" s="1611">
        <f t="shared" si="538"/>
        <v>0</v>
      </c>
      <c r="AV1009" s="1611">
        <f t="shared" si="539"/>
        <v>0</v>
      </c>
      <c r="AW1009" s="1611">
        <f t="shared" si="540"/>
        <v>0</v>
      </c>
      <c r="AX1009" s="1611">
        <f t="shared" si="541"/>
        <v>0</v>
      </c>
      <c r="AY1009" s="1611">
        <f t="shared" si="542"/>
        <v>0</v>
      </c>
      <c r="AZ1009" s="1611">
        <f t="shared" si="543"/>
        <v>0</v>
      </c>
      <c r="BA1009" s="1611">
        <f t="shared" si="544"/>
        <v>0</v>
      </c>
      <c r="BB1009" s="1611">
        <f t="shared" si="545"/>
        <v>0</v>
      </c>
      <c r="BC1009" s="1611">
        <f t="shared" si="546"/>
        <v>0</v>
      </c>
      <c r="BD1009" s="1611">
        <f t="shared" si="547"/>
        <v>0</v>
      </c>
      <c r="BE1009" s="1611">
        <f t="shared" si="548"/>
        <v>0</v>
      </c>
      <c r="BF1009" s="1611">
        <f t="shared" si="549"/>
        <v>0</v>
      </c>
      <c r="BG1009" s="1611">
        <f t="shared" si="559"/>
        <v>0</v>
      </c>
      <c r="BH1009" s="1611" t="str">
        <f t="shared" si="560"/>
        <v/>
      </c>
      <c r="BI1009" s="1611" t="str">
        <f t="shared" si="561"/>
        <v/>
      </c>
      <c r="BJ1009" s="1611" t="str">
        <f t="shared" si="550"/>
        <v/>
      </c>
      <c r="BK1009" s="1611" t="str">
        <f t="shared" si="551"/>
        <v/>
      </c>
      <c r="BL1009" s="1611" t="str">
        <f t="shared" ca="1" si="552"/>
        <v/>
      </c>
      <c r="BM1009" s="1611" t="str">
        <f t="shared" si="562"/>
        <v/>
      </c>
      <c r="BN1009" s="1611" t="str">
        <f t="shared" si="553"/>
        <v/>
      </c>
      <c r="BO1009" s="1611" t="str">
        <f t="shared" si="554"/>
        <v/>
      </c>
      <c r="BP1009" s="1611" t="str">
        <f t="shared" si="563"/>
        <v/>
      </c>
      <c r="BQ1009" s="1611" t="str">
        <f t="shared" si="564"/>
        <v/>
      </c>
      <c r="BR1009" s="1611" t="str">
        <f t="shared" si="565"/>
        <v/>
      </c>
      <c r="BS1009" s="1611" t="str">
        <f t="shared" si="566"/>
        <v/>
      </c>
      <c r="BT1009" s="1611" t="str">
        <f t="shared" si="567"/>
        <v/>
      </c>
      <c r="BU1009" s="1731">
        <f t="shared" ca="1" si="568"/>
        <v>0</v>
      </c>
      <c r="BV1009" s="1594"/>
      <c r="BW1009" s="1594"/>
      <c r="BX1009" s="1594"/>
      <c r="BY1009" s="1594"/>
      <c r="BZ1009" s="1594"/>
      <c r="CA1009" s="1594"/>
      <c r="CB1009" s="1594"/>
      <c r="CC1009" s="1594"/>
      <c r="CD1009" s="1594"/>
      <c r="CE1009" s="1594"/>
      <c r="CF1009" s="1594"/>
      <c r="CG1009" s="1594"/>
      <c r="CH1009" s="1594"/>
      <c r="CI1009" s="1594"/>
      <c r="CJ1009" s="1594"/>
      <c r="CK1009" s="1594"/>
      <c r="CL1009" s="1594"/>
      <c r="CM1009" s="1594"/>
      <c r="CN1009" s="1594"/>
      <c r="CO1009" s="1594"/>
      <c r="CP1009" s="1594"/>
      <c r="CQ1009" s="1594"/>
      <c r="CR1009" s="1594"/>
      <c r="CS1009" s="1594"/>
      <c r="CT1009" s="1594"/>
      <c r="CU1009" s="1594"/>
      <c r="CV1009" s="1594"/>
      <c r="CW1009" s="1594"/>
      <c r="CX1009" s="1594"/>
      <c r="CY1009" s="1594"/>
      <c r="CZ1009" s="1594"/>
      <c r="DA1009" s="1594"/>
      <c r="DB1009" s="1594"/>
      <c r="DC1009" s="1594"/>
      <c r="DD1009" s="1594"/>
      <c r="DE1009" s="1594"/>
      <c r="DF1009" s="1594"/>
      <c r="DG1009" s="1594"/>
      <c r="DH1009" s="1594"/>
      <c r="DI1009" s="1594"/>
      <c r="DJ1009" s="1594"/>
      <c r="DK1009" s="1594"/>
      <c r="DL1009" s="1594"/>
      <c r="DM1009" s="1594"/>
      <c r="DN1009" s="1594"/>
      <c r="DO1009" s="1594"/>
      <c r="DP1009" s="1594"/>
      <c r="DQ1009" s="1594"/>
      <c r="DR1009" s="1594"/>
      <c r="DS1009" s="1594"/>
      <c r="DT1009" s="1594"/>
      <c r="DU1009" s="1594"/>
      <c r="DV1009" s="1594"/>
      <c r="DW1009" s="1594"/>
      <c r="DX1009" s="1594"/>
      <c r="DY1009" s="1594"/>
      <c r="DZ1009" s="1594"/>
      <c r="EA1009" s="1594"/>
      <c r="EB1009" s="1594"/>
      <c r="EC1009" s="1594"/>
      <c r="ED1009" s="1594"/>
      <c r="EE1009" s="1594"/>
      <c r="EF1009" s="1594"/>
      <c r="EG1009" s="1594"/>
      <c r="EH1009" s="1594"/>
      <c r="EI1009" s="1594"/>
      <c r="EJ1009" s="1594"/>
      <c r="EK1009" s="1594"/>
      <c r="EL1009" s="1594"/>
      <c r="EM1009" s="1594"/>
      <c r="EN1009" s="1594"/>
      <c r="EO1009" s="1594"/>
      <c r="EP1009" s="1594"/>
      <c r="EQ1009" s="1594"/>
      <c r="ER1009" s="1594"/>
      <c r="ES1009" s="1594"/>
    </row>
    <row r="1010" spans="1:149" s="1595" customFormat="1" ht="12.5">
      <c r="A1010" s="1644" t="str">
        <f t="shared" si="555"/>
        <v>Organisation</v>
      </c>
      <c r="B1010" s="1758"/>
      <c r="C1010" s="1671"/>
      <c r="D1010" s="1659"/>
      <c r="E1010" s="1592"/>
      <c r="F1010" s="1592"/>
      <c r="G1010" s="1714">
        <f t="shared" si="556"/>
        <v>0</v>
      </c>
      <c r="H1010" s="1645"/>
      <c r="I1010" s="1714">
        <f t="shared" si="557"/>
        <v>0</v>
      </c>
      <c r="J1010" s="1660"/>
      <c r="K1010" s="1660"/>
      <c r="L1010" s="1592"/>
      <c r="M1010" s="1597"/>
      <c r="N1010" s="1593"/>
      <c r="O1010" s="1646"/>
      <c r="P1010" s="1647"/>
      <c r="Q1010" s="1647"/>
      <c r="R1010" s="1648"/>
      <c r="S1010" s="1603"/>
      <c r="T1010" s="1649"/>
      <c r="U1010" s="1649"/>
      <c r="V1010" s="1649"/>
      <c r="W1010" s="1649"/>
      <c r="X1010" s="1649"/>
      <c r="Y1010" s="1649"/>
      <c r="Z1010" s="1649"/>
      <c r="AA1010" s="1649"/>
      <c r="AB1010" s="1649"/>
      <c r="AC1010" s="1649"/>
      <c r="AD1010" s="1649"/>
      <c r="AE1010" s="1649"/>
      <c r="AF1010" s="1610">
        <f t="shared" si="536"/>
        <v>0</v>
      </c>
      <c r="AG1010" s="1649"/>
      <c r="AH1010" s="1649"/>
      <c r="AI1010" s="1649"/>
      <c r="AJ1010" s="1649"/>
      <c r="AK1010" s="1649"/>
      <c r="AL1010" s="1649"/>
      <c r="AM1010" s="1649"/>
      <c r="AN1010" s="1649"/>
      <c r="AO1010" s="1649"/>
      <c r="AP1010" s="1649"/>
      <c r="AQ1010" s="1649"/>
      <c r="AR1010" s="1709"/>
      <c r="AS1010" s="1779">
        <f t="shared" si="537"/>
        <v>0</v>
      </c>
      <c r="AT1010" s="1711">
        <f t="shared" si="558"/>
        <v>0</v>
      </c>
      <c r="AU1010" s="1611">
        <f t="shared" si="538"/>
        <v>0</v>
      </c>
      <c r="AV1010" s="1611">
        <f t="shared" si="539"/>
        <v>0</v>
      </c>
      <c r="AW1010" s="1611">
        <f t="shared" si="540"/>
        <v>0</v>
      </c>
      <c r="AX1010" s="1611">
        <f t="shared" si="541"/>
        <v>0</v>
      </c>
      <c r="AY1010" s="1611">
        <f t="shared" si="542"/>
        <v>0</v>
      </c>
      <c r="AZ1010" s="1611">
        <f t="shared" si="543"/>
        <v>0</v>
      </c>
      <c r="BA1010" s="1611">
        <f t="shared" si="544"/>
        <v>0</v>
      </c>
      <c r="BB1010" s="1611">
        <f t="shared" si="545"/>
        <v>0</v>
      </c>
      <c r="BC1010" s="1611">
        <f t="shared" si="546"/>
        <v>0</v>
      </c>
      <c r="BD1010" s="1611">
        <f t="shared" si="547"/>
        <v>0</v>
      </c>
      <c r="BE1010" s="1611">
        <f t="shared" si="548"/>
        <v>0</v>
      </c>
      <c r="BF1010" s="1611">
        <f t="shared" si="549"/>
        <v>0</v>
      </c>
      <c r="BG1010" s="1611">
        <f t="shared" si="559"/>
        <v>0</v>
      </c>
      <c r="BH1010" s="1611" t="str">
        <f t="shared" si="560"/>
        <v/>
      </c>
      <c r="BI1010" s="1611" t="str">
        <f t="shared" si="561"/>
        <v/>
      </c>
      <c r="BJ1010" s="1611" t="str">
        <f t="shared" si="550"/>
        <v/>
      </c>
      <c r="BK1010" s="1611" t="str">
        <f t="shared" si="551"/>
        <v/>
      </c>
      <c r="BL1010" s="1611" t="str">
        <f t="shared" ca="1" si="552"/>
        <v/>
      </c>
      <c r="BM1010" s="1611" t="str">
        <f t="shared" si="562"/>
        <v/>
      </c>
      <c r="BN1010" s="1611" t="str">
        <f t="shared" si="553"/>
        <v/>
      </c>
      <c r="BO1010" s="1611" t="str">
        <f t="shared" si="554"/>
        <v/>
      </c>
      <c r="BP1010" s="1611" t="str">
        <f t="shared" si="563"/>
        <v/>
      </c>
      <c r="BQ1010" s="1611" t="str">
        <f t="shared" si="564"/>
        <v/>
      </c>
      <c r="BR1010" s="1611" t="str">
        <f t="shared" si="565"/>
        <v/>
      </c>
      <c r="BS1010" s="1611" t="str">
        <f t="shared" si="566"/>
        <v/>
      </c>
      <c r="BT1010" s="1611" t="str">
        <f t="shared" si="567"/>
        <v/>
      </c>
      <c r="BU1010" s="1731">
        <f t="shared" ca="1" si="568"/>
        <v>0</v>
      </c>
      <c r="BV1010" s="1594"/>
      <c r="BW1010" s="1594"/>
      <c r="BX1010" s="1594"/>
      <c r="BY1010" s="1594"/>
      <c r="BZ1010" s="1594"/>
      <c r="CA1010" s="1594"/>
      <c r="CB1010" s="1594"/>
      <c r="CC1010" s="1594"/>
      <c r="CD1010" s="1594"/>
      <c r="CE1010" s="1594"/>
      <c r="CF1010" s="1594"/>
      <c r="CG1010" s="1594"/>
      <c r="CH1010" s="1594"/>
      <c r="CI1010" s="1594"/>
      <c r="CJ1010" s="1594"/>
      <c r="CK1010" s="1594"/>
      <c r="CL1010" s="1594"/>
      <c r="CM1010" s="1594"/>
      <c r="CN1010" s="1594"/>
      <c r="CO1010" s="1594"/>
      <c r="CP1010" s="1594"/>
      <c r="CQ1010" s="1594"/>
      <c r="CR1010" s="1594"/>
      <c r="CS1010" s="1594"/>
      <c r="CT1010" s="1594"/>
      <c r="CU1010" s="1594"/>
      <c r="CV1010" s="1594"/>
      <c r="CW1010" s="1594"/>
      <c r="CX1010" s="1594"/>
      <c r="CY1010" s="1594"/>
      <c r="CZ1010" s="1594"/>
      <c r="DA1010" s="1594"/>
      <c r="DB1010" s="1594"/>
      <c r="DC1010" s="1594"/>
      <c r="DD1010" s="1594"/>
      <c r="DE1010" s="1594"/>
      <c r="DF1010" s="1594"/>
      <c r="DG1010" s="1594"/>
      <c r="DH1010" s="1594"/>
      <c r="DI1010" s="1594"/>
      <c r="DJ1010" s="1594"/>
      <c r="DK1010" s="1594"/>
      <c r="DL1010" s="1594"/>
      <c r="DM1010" s="1594"/>
      <c r="DN1010" s="1594"/>
      <c r="DO1010" s="1594"/>
      <c r="DP1010" s="1594"/>
      <c r="DQ1010" s="1594"/>
      <c r="DR1010" s="1594"/>
      <c r="DS1010" s="1594"/>
      <c r="DT1010" s="1594"/>
      <c r="DU1010" s="1594"/>
      <c r="DV1010" s="1594"/>
      <c r="DW1010" s="1594"/>
      <c r="DX1010" s="1594"/>
      <c r="DY1010" s="1594"/>
      <c r="DZ1010" s="1594"/>
      <c r="EA1010" s="1594"/>
      <c r="EB1010" s="1594"/>
      <c r="EC1010" s="1594"/>
      <c r="ED1010" s="1594"/>
      <c r="EE1010" s="1594"/>
      <c r="EF1010" s="1594"/>
      <c r="EG1010" s="1594"/>
      <c r="EH1010" s="1594"/>
      <c r="EI1010" s="1594"/>
      <c r="EJ1010" s="1594"/>
      <c r="EK1010" s="1594"/>
      <c r="EL1010" s="1594"/>
      <c r="EM1010" s="1594"/>
      <c r="EN1010" s="1594"/>
      <c r="EO1010" s="1594"/>
      <c r="EP1010" s="1594"/>
      <c r="EQ1010" s="1594"/>
      <c r="ER1010" s="1594"/>
      <c r="ES1010" s="1594"/>
    </row>
    <row r="1011" spans="1:149" s="1595" customFormat="1" ht="12.5">
      <c r="A1011" s="1644" t="str">
        <f t="shared" si="555"/>
        <v>Organisation</v>
      </c>
      <c r="B1011" s="1758"/>
      <c r="C1011" s="1671"/>
      <c r="D1011" s="1659"/>
      <c r="E1011" s="1769"/>
      <c r="F1011" s="1592"/>
      <c r="G1011" s="1714">
        <f t="shared" si="556"/>
        <v>0</v>
      </c>
      <c r="H1011" s="1645"/>
      <c r="I1011" s="1714">
        <f t="shared" si="557"/>
        <v>0</v>
      </c>
      <c r="J1011" s="1656"/>
      <c r="K1011" s="1656"/>
      <c r="L1011" s="1592"/>
      <c r="M1011" s="1597"/>
      <c r="N1011" s="1597"/>
      <c r="O1011" s="1646"/>
      <c r="P1011" s="1647"/>
      <c r="Q1011" s="1647"/>
      <c r="R1011" s="1648"/>
      <c r="S1011" s="1603"/>
      <c r="T1011" s="1649"/>
      <c r="U1011" s="1649"/>
      <c r="V1011" s="1649"/>
      <c r="W1011" s="1649"/>
      <c r="X1011" s="1649"/>
      <c r="Y1011" s="1649"/>
      <c r="Z1011" s="1649"/>
      <c r="AA1011" s="1649"/>
      <c r="AB1011" s="1649"/>
      <c r="AC1011" s="1649"/>
      <c r="AD1011" s="1649"/>
      <c r="AE1011" s="1649"/>
      <c r="AF1011" s="1610">
        <f t="shared" si="536"/>
        <v>0</v>
      </c>
      <c r="AG1011" s="1649"/>
      <c r="AH1011" s="1649"/>
      <c r="AI1011" s="1649"/>
      <c r="AJ1011" s="1649"/>
      <c r="AK1011" s="1649"/>
      <c r="AL1011" s="1649"/>
      <c r="AM1011" s="1649"/>
      <c r="AN1011" s="1649"/>
      <c r="AO1011" s="1649"/>
      <c r="AP1011" s="1649"/>
      <c r="AQ1011" s="1649"/>
      <c r="AR1011" s="1709"/>
      <c r="AS1011" s="1779">
        <f t="shared" si="537"/>
        <v>0</v>
      </c>
      <c r="AT1011" s="1711">
        <f t="shared" si="558"/>
        <v>0</v>
      </c>
      <c r="AU1011" s="1611">
        <f t="shared" si="538"/>
        <v>0</v>
      </c>
      <c r="AV1011" s="1611">
        <f t="shared" si="539"/>
        <v>0</v>
      </c>
      <c r="AW1011" s="1611">
        <f t="shared" si="540"/>
        <v>0</v>
      </c>
      <c r="AX1011" s="1611">
        <f t="shared" si="541"/>
        <v>0</v>
      </c>
      <c r="AY1011" s="1611">
        <f t="shared" si="542"/>
        <v>0</v>
      </c>
      <c r="AZ1011" s="1611">
        <f t="shared" si="543"/>
        <v>0</v>
      </c>
      <c r="BA1011" s="1611">
        <f t="shared" si="544"/>
        <v>0</v>
      </c>
      <c r="BB1011" s="1611">
        <f t="shared" si="545"/>
        <v>0</v>
      </c>
      <c r="BC1011" s="1611">
        <f t="shared" si="546"/>
        <v>0</v>
      </c>
      <c r="BD1011" s="1611">
        <f t="shared" si="547"/>
        <v>0</v>
      </c>
      <c r="BE1011" s="1611">
        <f t="shared" si="548"/>
        <v>0</v>
      </c>
      <c r="BF1011" s="1611">
        <f t="shared" si="549"/>
        <v>0</v>
      </c>
      <c r="BG1011" s="1611">
        <f t="shared" si="559"/>
        <v>0</v>
      </c>
      <c r="BH1011" s="1611" t="str">
        <f t="shared" si="560"/>
        <v/>
      </c>
      <c r="BI1011" s="1611" t="str">
        <f t="shared" si="561"/>
        <v/>
      </c>
      <c r="BJ1011" s="1611" t="str">
        <f t="shared" si="550"/>
        <v/>
      </c>
      <c r="BK1011" s="1611" t="str">
        <f t="shared" si="551"/>
        <v/>
      </c>
      <c r="BL1011" s="1611" t="str">
        <f t="shared" ca="1" si="552"/>
        <v/>
      </c>
      <c r="BM1011" s="1611" t="str">
        <f t="shared" si="562"/>
        <v/>
      </c>
      <c r="BN1011" s="1611" t="str">
        <f t="shared" si="553"/>
        <v/>
      </c>
      <c r="BO1011" s="1611" t="str">
        <f t="shared" si="554"/>
        <v/>
      </c>
      <c r="BP1011" s="1611" t="str">
        <f t="shared" si="563"/>
        <v/>
      </c>
      <c r="BQ1011" s="1611" t="str">
        <f t="shared" si="564"/>
        <v/>
      </c>
      <c r="BR1011" s="1611" t="str">
        <f t="shared" si="565"/>
        <v/>
      </c>
      <c r="BS1011" s="1611" t="str">
        <f t="shared" si="566"/>
        <v/>
      </c>
      <c r="BT1011" s="1611" t="str">
        <f t="shared" si="567"/>
        <v/>
      </c>
      <c r="BU1011" s="1731">
        <f t="shared" ca="1" si="568"/>
        <v>0</v>
      </c>
      <c r="BV1011" s="1594"/>
      <c r="BW1011" s="1594"/>
      <c r="BX1011" s="1594"/>
      <c r="BY1011" s="1594"/>
      <c r="BZ1011" s="1594"/>
      <c r="CA1011" s="1594"/>
      <c r="CB1011" s="1594"/>
      <c r="CC1011" s="1594"/>
      <c r="CD1011" s="1594"/>
      <c r="CE1011" s="1594"/>
      <c r="CF1011" s="1594"/>
      <c r="CG1011" s="1594"/>
      <c r="CH1011" s="1594"/>
      <c r="CI1011" s="1594"/>
      <c r="CJ1011" s="1594"/>
      <c r="CK1011" s="1594"/>
      <c r="CL1011" s="1594"/>
      <c r="CM1011" s="1594"/>
      <c r="CN1011" s="1594"/>
      <c r="CO1011" s="1594"/>
      <c r="CP1011" s="1594"/>
      <c r="CQ1011" s="1594"/>
      <c r="CR1011" s="1594"/>
      <c r="CS1011" s="1594"/>
      <c r="CT1011" s="1594"/>
      <c r="CU1011" s="1594"/>
      <c r="CV1011" s="1594"/>
      <c r="CW1011" s="1594"/>
      <c r="CX1011" s="1594"/>
      <c r="CY1011" s="1594"/>
      <c r="CZ1011" s="1594"/>
      <c r="DA1011" s="1594"/>
      <c r="DB1011" s="1594"/>
      <c r="DC1011" s="1594"/>
      <c r="DD1011" s="1594"/>
      <c r="DE1011" s="1594"/>
      <c r="DF1011" s="1594"/>
      <c r="DG1011" s="1594"/>
      <c r="DH1011" s="1594"/>
      <c r="DI1011" s="1594"/>
      <c r="DJ1011" s="1594"/>
      <c r="DK1011" s="1594"/>
      <c r="DL1011" s="1594"/>
      <c r="DM1011" s="1594"/>
      <c r="DN1011" s="1594"/>
      <c r="DO1011" s="1594"/>
      <c r="DP1011" s="1594"/>
      <c r="DQ1011" s="1594"/>
      <c r="DR1011" s="1594"/>
      <c r="DS1011" s="1594"/>
      <c r="DT1011" s="1594"/>
      <c r="DU1011" s="1594"/>
      <c r="DV1011" s="1594"/>
      <c r="DW1011" s="1594"/>
      <c r="DX1011" s="1594"/>
      <c r="DY1011" s="1594"/>
      <c r="DZ1011" s="1594"/>
      <c r="EA1011" s="1594"/>
      <c r="EB1011" s="1594"/>
      <c r="EC1011" s="1594"/>
      <c r="ED1011" s="1594"/>
      <c r="EE1011" s="1594"/>
      <c r="EF1011" s="1594"/>
      <c r="EG1011" s="1594"/>
      <c r="EH1011" s="1594"/>
      <c r="EI1011" s="1594"/>
      <c r="EJ1011" s="1594"/>
      <c r="EK1011" s="1594"/>
      <c r="EL1011" s="1594"/>
      <c r="EM1011" s="1594"/>
      <c r="EN1011" s="1594"/>
      <c r="EO1011" s="1594"/>
      <c r="EP1011" s="1594"/>
      <c r="EQ1011" s="1594"/>
      <c r="ER1011" s="1594"/>
      <c r="ES1011" s="1594"/>
    </row>
    <row r="1012" spans="1:149" s="1595" customFormat="1" ht="12.5">
      <c r="A1012" s="1644" t="str">
        <f t="shared" si="555"/>
        <v>Organisation</v>
      </c>
      <c r="B1012" s="1758"/>
      <c r="C1012" s="1671"/>
      <c r="D1012" s="1659"/>
      <c r="E1012" s="1768"/>
      <c r="F1012" s="1592"/>
      <c r="G1012" s="1714">
        <f t="shared" si="556"/>
        <v>0</v>
      </c>
      <c r="H1012" s="1645"/>
      <c r="I1012" s="1714">
        <f t="shared" si="557"/>
        <v>0</v>
      </c>
      <c r="J1012" s="1660"/>
      <c r="K1012" s="1660"/>
      <c r="L1012" s="1592"/>
      <c r="M1012" s="1597"/>
      <c r="N1012" s="1597"/>
      <c r="O1012" s="1646"/>
      <c r="P1012" s="1647"/>
      <c r="Q1012" s="1647"/>
      <c r="R1012" s="1648"/>
      <c r="S1012" s="1603"/>
      <c r="T1012" s="1649"/>
      <c r="U1012" s="1649"/>
      <c r="V1012" s="1649"/>
      <c r="W1012" s="1649"/>
      <c r="X1012" s="1649"/>
      <c r="Y1012" s="1649"/>
      <c r="Z1012" s="1649"/>
      <c r="AA1012" s="1649"/>
      <c r="AB1012" s="1649"/>
      <c r="AC1012" s="1649"/>
      <c r="AD1012" s="1649"/>
      <c r="AE1012" s="1649"/>
      <c r="AF1012" s="1610">
        <f t="shared" si="536"/>
        <v>0</v>
      </c>
      <c r="AG1012" s="1649"/>
      <c r="AH1012" s="1649"/>
      <c r="AI1012" s="1649"/>
      <c r="AJ1012" s="1649"/>
      <c r="AK1012" s="1649"/>
      <c r="AL1012" s="1649"/>
      <c r="AM1012" s="1649"/>
      <c r="AN1012" s="1649"/>
      <c r="AO1012" s="1649"/>
      <c r="AP1012" s="1649"/>
      <c r="AQ1012" s="1649"/>
      <c r="AR1012" s="1709"/>
      <c r="AS1012" s="1779">
        <f t="shared" si="537"/>
        <v>0</v>
      </c>
      <c r="AT1012" s="1711">
        <f t="shared" si="558"/>
        <v>0</v>
      </c>
      <c r="AU1012" s="1611">
        <f t="shared" si="538"/>
        <v>0</v>
      </c>
      <c r="AV1012" s="1611">
        <f t="shared" si="539"/>
        <v>0</v>
      </c>
      <c r="AW1012" s="1611">
        <f t="shared" si="540"/>
        <v>0</v>
      </c>
      <c r="AX1012" s="1611">
        <f t="shared" si="541"/>
        <v>0</v>
      </c>
      <c r="AY1012" s="1611">
        <f t="shared" si="542"/>
        <v>0</v>
      </c>
      <c r="AZ1012" s="1611">
        <f t="shared" si="543"/>
        <v>0</v>
      </c>
      <c r="BA1012" s="1611">
        <f t="shared" si="544"/>
        <v>0</v>
      </c>
      <c r="BB1012" s="1611">
        <f t="shared" si="545"/>
        <v>0</v>
      </c>
      <c r="BC1012" s="1611">
        <f t="shared" si="546"/>
        <v>0</v>
      </c>
      <c r="BD1012" s="1611">
        <f t="shared" si="547"/>
        <v>0</v>
      </c>
      <c r="BE1012" s="1611">
        <f t="shared" si="548"/>
        <v>0</v>
      </c>
      <c r="BF1012" s="1611">
        <f t="shared" si="549"/>
        <v>0</v>
      </c>
      <c r="BG1012" s="1611">
        <f t="shared" si="559"/>
        <v>0</v>
      </c>
      <c r="BH1012" s="1611" t="str">
        <f t="shared" si="560"/>
        <v/>
      </c>
      <c r="BI1012" s="1611" t="str">
        <f t="shared" si="561"/>
        <v/>
      </c>
      <c r="BJ1012" s="1611" t="str">
        <f t="shared" si="550"/>
        <v/>
      </c>
      <c r="BK1012" s="1611" t="str">
        <f t="shared" si="551"/>
        <v/>
      </c>
      <c r="BL1012" s="1611" t="str">
        <f t="shared" ca="1" si="552"/>
        <v/>
      </c>
      <c r="BM1012" s="1611" t="str">
        <f t="shared" si="562"/>
        <v/>
      </c>
      <c r="BN1012" s="1611" t="str">
        <f t="shared" si="553"/>
        <v/>
      </c>
      <c r="BO1012" s="1611" t="str">
        <f t="shared" si="554"/>
        <v/>
      </c>
      <c r="BP1012" s="1611" t="str">
        <f t="shared" si="563"/>
        <v/>
      </c>
      <c r="BQ1012" s="1611" t="str">
        <f t="shared" si="564"/>
        <v/>
      </c>
      <c r="BR1012" s="1611" t="str">
        <f t="shared" si="565"/>
        <v/>
      </c>
      <c r="BS1012" s="1611" t="str">
        <f t="shared" si="566"/>
        <v/>
      </c>
      <c r="BT1012" s="1611" t="str">
        <f t="shared" si="567"/>
        <v/>
      </c>
      <c r="BU1012" s="1731">
        <f t="shared" ca="1" si="568"/>
        <v>0</v>
      </c>
      <c r="BV1012" s="1594"/>
      <c r="BW1012" s="1594"/>
      <c r="BX1012" s="1594"/>
      <c r="BY1012" s="1594"/>
      <c r="BZ1012" s="1594"/>
      <c r="CA1012" s="1594"/>
      <c r="CB1012" s="1594"/>
      <c r="CC1012" s="1594"/>
      <c r="CD1012" s="1594"/>
      <c r="CE1012" s="1594"/>
      <c r="CF1012" s="1594"/>
      <c r="CG1012" s="1594"/>
      <c r="CH1012" s="1594"/>
      <c r="CI1012" s="1594"/>
      <c r="CJ1012" s="1594"/>
      <c r="CK1012" s="1594"/>
      <c r="CL1012" s="1594"/>
      <c r="CM1012" s="1594"/>
      <c r="CN1012" s="1594"/>
      <c r="CO1012" s="1594"/>
      <c r="CP1012" s="1594"/>
      <c r="CQ1012" s="1594"/>
      <c r="CR1012" s="1594"/>
      <c r="CS1012" s="1594"/>
      <c r="CT1012" s="1594"/>
      <c r="CU1012" s="1594"/>
      <c r="CV1012" s="1594"/>
      <c r="CW1012" s="1594"/>
      <c r="CX1012" s="1594"/>
      <c r="CY1012" s="1594"/>
      <c r="CZ1012" s="1594"/>
      <c r="DA1012" s="1594"/>
      <c r="DB1012" s="1594"/>
      <c r="DC1012" s="1594"/>
      <c r="DD1012" s="1594"/>
      <c r="DE1012" s="1594"/>
      <c r="DF1012" s="1594"/>
      <c r="DG1012" s="1594"/>
      <c r="DH1012" s="1594"/>
      <c r="DI1012" s="1594"/>
      <c r="DJ1012" s="1594"/>
      <c r="DK1012" s="1594"/>
      <c r="DL1012" s="1594"/>
      <c r="DM1012" s="1594"/>
      <c r="DN1012" s="1594"/>
      <c r="DO1012" s="1594"/>
      <c r="DP1012" s="1594"/>
      <c r="DQ1012" s="1594"/>
      <c r="DR1012" s="1594"/>
      <c r="DS1012" s="1594"/>
      <c r="DT1012" s="1594"/>
      <c r="DU1012" s="1594"/>
      <c r="DV1012" s="1594"/>
      <c r="DW1012" s="1594"/>
      <c r="DX1012" s="1594"/>
      <c r="DY1012" s="1594"/>
      <c r="DZ1012" s="1594"/>
      <c r="EA1012" s="1594"/>
      <c r="EB1012" s="1594"/>
      <c r="EC1012" s="1594"/>
      <c r="ED1012" s="1594"/>
      <c r="EE1012" s="1594"/>
      <c r="EF1012" s="1594"/>
      <c r="EG1012" s="1594"/>
      <c r="EH1012" s="1594"/>
      <c r="EI1012" s="1594"/>
      <c r="EJ1012" s="1594"/>
      <c r="EK1012" s="1594"/>
      <c r="EL1012" s="1594"/>
      <c r="EM1012" s="1594"/>
      <c r="EN1012" s="1594"/>
      <c r="EO1012" s="1594"/>
      <c r="EP1012" s="1594"/>
      <c r="EQ1012" s="1594"/>
      <c r="ER1012" s="1594"/>
      <c r="ES1012" s="1594"/>
    </row>
    <row r="1013" spans="1:149" s="1595" customFormat="1" ht="12.5">
      <c r="A1013" s="1644" t="str">
        <f t="shared" si="555"/>
        <v>Organisation</v>
      </c>
      <c r="B1013" s="1758"/>
      <c r="C1013" s="1671"/>
      <c r="D1013" s="1659"/>
      <c r="E1013" s="1592"/>
      <c r="F1013" s="1592"/>
      <c r="G1013" s="1714">
        <f t="shared" si="556"/>
        <v>0</v>
      </c>
      <c r="H1013" s="1645"/>
      <c r="I1013" s="1714">
        <f t="shared" si="557"/>
        <v>0</v>
      </c>
      <c r="J1013" s="1660"/>
      <c r="K1013" s="1660"/>
      <c r="L1013" s="1592"/>
      <c r="M1013" s="1597"/>
      <c r="N1013" s="1593"/>
      <c r="O1013" s="1646"/>
      <c r="P1013" s="1647"/>
      <c r="Q1013" s="1647"/>
      <c r="R1013" s="1648"/>
      <c r="S1013" s="1603"/>
      <c r="T1013" s="1649"/>
      <c r="U1013" s="1649"/>
      <c r="V1013" s="1649"/>
      <c r="W1013" s="1649"/>
      <c r="X1013" s="1649"/>
      <c r="Y1013" s="1649"/>
      <c r="Z1013" s="1649"/>
      <c r="AA1013" s="1649"/>
      <c r="AB1013" s="1649"/>
      <c r="AC1013" s="1649"/>
      <c r="AD1013" s="1649"/>
      <c r="AE1013" s="1649"/>
      <c r="AF1013" s="1610">
        <f t="shared" si="536"/>
        <v>0</v>
      </c>
      <c r="AG1013" s="1649"/>
      <c r="AH1013" s="1649"/>
      <c r="AI1013" s="1649"/>
      <c r="AJ1013" s="1649"/>
      <c r="AK1013" s="1649"/>
      <c r="AL1013" s="1649"/>
      <c r="AM1013" s="1649"/>
      <c r="AN1013" s="1649"/>
      <c r="AO1013" s="1649"/>
      <c r="AP1013" s="1649"/>
      <c r="AQ1013" s="1649"/>
      <c r="AR1013" s="1709"/>
      <c r="AS1013" s="1779">
        <f t="shared" si="537"/>
        <v>0</v>
      </c>
      <c r="AT1013" s="1711">
        <f t="shared" si="558"/>
        <v>0</v>
      </c>
      <c r="AU1013" s="1611">
        <f t="shared" si="538"/>
        <v>0</v>
      </c>
      <c r="AV1013" s="1611">
        <f t="shared" si="539"/>
        <v>0</v>
      </c>
      <c r="AW1013" s="1611">
        <f t="shared" si="540"/>
        <v>0</v>
      </c>
      <c r="AX1013" s="1611">
        <f t="shared" si="541"/>
        <v>0</v>
      </c>
      <c r="AY1013" s="1611">
        <f t="shared" si="542"/>
        <v>0</v>
      </c>
      <c r="AZ1013" s="1611">
        <f t="shared" si="543"/>
        <v>0</v>
      </c>
      <c r="BA1013" s="1611">
        <f t="shared" si="544"/>
        <v>0</v>
      </c>
      <c r="BB1013" s="1611">
        <f t="shared" si="545"/>
        <v>0</v>
      </c>
      <c r="BC1013" s="1611">
        <f t="shared" si="546"/>
        <v>0</v>
      </c>
      <c r="BD1013" s="1611">
        <f t="shared" si="547"/>
        <v>0</v>
      </c>
      <c r="BE1013" s="1611">
        <f t="shared" si="548"/>
        <v>0</v>
      </c>
      <c r="BF1013" s="1611">
        <f t="shared" si="549"/>
        <v>0</v>
      </c>
      <c r="BG1013" s="1611">
        <f t="shared" si="559"/>
        <v>0</v>
      </c>
      <c r="BH1013" s="1611" t="str">
        <f t="shared" si="560"/>
        <v/>
      </c>
      <c r="BI1013" s="1611" t="str">
        <f t="shared" si="561"/>
        <v/>
      </c>
      <c r="BJ1013" s="1611" t="str">
        <f t="shared" si="550"/>
        <v/>
      </c>
      <c r="BK1013" s="1611" t="str">
        <f t="shared" si="551"/>
        <v/>
      </c>
      <c r="BL1013" s="1611" t="str">
        <f t="shared" ca="1" si="552"/>
        <v/>
      </c>
      <c r="BM1013" s="1611" t="str">
        <f t="shared" si="562"/>
        <v/>
      </c>
      <c r="BN1013" s="1611" t="str">
        <f t="shared" si="553"/>
        <v/>
      </c>
      <c r="BO1013" s="1611" t="str">
        <f t="shared" si="554"/>
        <v/>
      </c>
      <c r="BP1013" s="1611" t="str">
        <f t="shared" si="563"/>
        <v/>
      </c>
      <c r="BQ1013" s="1611" t="str">
        <f t="shared" si="564"/>
        <v/>
      </c>
      <c r="BR1013" s="1611" t="str">
        <f t="shared" si="565"/>
        <v/>
      </c>
      <c r="BS1013" s="1611" t="str">
        <f t="shared" si="566"/>
        <v/>
      </c>
      <c r="BT1013" s="1611" t="str">
        <f t="shared" si="567"/>
        <v/>
      </c>
      <c r="BU1013" s="1731">
        <f t="shared" ca="1" si="568"/>
        <v>0</v>
      </c>
      <c r="BV1013" s="1594"/>
      <c r="BW1013" s="1594"/>
      <c r="BX1013" s="1594"/>
      <c r="BY1013" s="1594"/>
      <c r="BZ1013" s="1594"/>
      <c r="CA1013" s="1594"/>
      <c r="CB1013" s="1594"/>
      <c r="CC1013" s="1594"/>
      <c r="CD1013" s="1594"/>
      <c r="CE1013" s="1594"/>
      <c r="CF1013" s="1594"/>
      <c r="CG1013" s="1594"/>
      <c r="CH1013" s="1594"/>
      <c r="CI1013" s="1594"/>
      <c r="CJ1013" s="1594"/>
      <c r="CK1013" s="1594"/>
      <c r="CL1013" s="1594"/>
      <c r="CM1013" s="1594"/>
      <c r="CN1013" s="1594"/>
      <c r="CO1013" s="1594"/>
      <c r="CP1013" s="1594"/>
      <c r="CQ1013" s="1594"/>
      <c r="CR1013" s="1594"/>
      <c r="CS1013" s="1594"/>
      <c r="CT1013" s="1594"/>
      <c r="CU1013" s="1594"/>
      <c r="CV1013" s="1594"/>
      <c r="CW1013" s="1594"/>
      <c r="CX1013" s="1594"/>
      <c r="CY1013" s="1594"/>
      <c r="CZ1013" s="1594"/>
      <c r="DA1013" s="1594"/>
      <c r="DB1013" s="1594"/>
      <c r="DC1013" s="1594"/>
      <c r="DD1013" s="1594"/>
      <c r="DE1013" s="1594"/>
      <c r="DF1013" s="1594"/>
      <c r="DG1013" s="1594"/>
      <c r="DH1013" s="1594"/>
      <c r="DI1013" s="1594"/>
      <c r="DJ1013" s="1594"/>
      <c r="DK1013" s="1594"/>
      <c r="DL1013" s="1594"/>
      <c r="DM1013" s="1594"/>
      <c r="DN1013" s="1594"/>
      <c r="DO1013" s="1594"/>
      <c r="DP1013" s="1594"/>
      <c r="DQ1013" s="1594"/>
      <c r="DR1013" s="1594"/>
      <c r="DS1013" s="1594"/>
      <c r="DT1013" s="1594"/>
      <c r="DU1013" s="1594"/>
      <c r="DV1013" s="1594"/>
      <c r="DW1013" s="1594"/>
      <c r="DX1013" s="1594"/>
      <c r="DY1013" s="1594"/>
      <c r="DZ1013" s="1594"/>
      <c r="EA1013" s="1594"/>
      <c r="EB1013" s="1594"/>
      <c r="EC1013" s="1594"/>
      <c r="ED1013" s="1594"/>
      <c r="EE1013" s="1594"/>
      <c r="EF1013" s="1594"/>
      <c r="EG1013" s="1594"/>
      <c r="EH1013" s="1594"/>
      <c r="EI1013" s="1594"/>
      <c r="EJ1013" s="1594"/>
      <c r="EK1013" s="1594"/>
      <c r="EL1013" s="1594"/>
      <c r="EM1013" s="1594"/>
      <c r="EN1013" s="1594"/>
      <c r="EO1013" s="1594"/>
      <c r="EP1013" s="1594"/>
      <c r="EQ1013" s="1594"/>
      <c r="ER1013" s="1594"/>
      <c r="ES1013" s="1594"/>
    </row>
    <row r="1014" spans="1:149" s="1595" customFormat="1" ht="12.5">
      <c r="A1014" s="1644" t="str">
        <f t="shared" si="555"/>
        <v>Organisation</v>
      </c>
      <c r="B1014" s="1758"/>
      <c r="C1014" s="1671"/>
      <c r="D1014" s="1659"/>
      <c r="E1014" s="1592"/>
      <c r="F1014" s="1592"/>
      <c r="G1014" s="1714">
        <f t="shared" si="556"/>
        <v>0</v>
      </c>
      <c r="H1014" s="1645"/>
      <c r="I1014" s="1714">
        <f t="shared" si="557"/>
        <v>0</v>
      </c>
      <c r="J1014" s="1657"/>
      <c r="K1014" s="1657"/>
      <c r="L1014" s="1592"/>
      <c r="M1014" s="1597"/>
      <c r="N1014" s="1593"/>
      <c r="O1014" s="1646"/>
      <c r="P1014" s="1647"/>
      <c r="Q1014" s="1647"/>
      <c r="R1014" s="1648"/>
      <c r="S1014" s="1603"/>
      <c r="T1014" s="1649"/>
      <c r="U1014" s="1649"/>
      <c r="V1014" s="1649"/>
      <c r="W1014" s="1649"/>
      <c r="X1014" s="1649"/>
      <c r="Y1014" s="1649"/>
      <c r="Z1014" s="1649"/>
      <c r="AA1014" s="1649"/>
      <c r="AB1014" s="1649"/>
      <c r="AC1014" s="1649"/>
      <c r="AD1014" s="1649"/>
      <c r="AE1014" s="1649"/>
      <c r="AF1014" s="1610">
        <f t="shared" si="536"/>
        <v>0</v>
      </c>
      <c r="AG1014" s="1649"/>
      <c r="AH1014" s="1649"/>
      <c r="AI1014" s="1649"/>
      <c r="AJ1014" s="1649"/>
      <c r="AK1014" s="1649"/>
      <c r="AL1014" s="1649"/>
      <c r="AM1014" s="1649"/>
      <c r="AN1014" s="1649"/>
      <c r="AO1014" s="1649"/>
      <c r="AP1014" s="1649"/>
      <c r="AQ1014" s="1649"/>
      <c r="AR1014" s="1709"/>
      <c r="AS1014" s="1779">
        <f t="shared" si="537"/>
        <v>0</v>
      </c>
      <c r="AT1014" s="1711">
        <f t="shared" si="558"/>
        <v>0</v>
      </c>
      <c r="AU1014" s="1611">
        <f t="shared" si="538"/>
        <v>0</v>
      </c>
      <c r="AV1014" s="1611">
        <f t="shared" si="539"/>
        <v>0</v>
      </c>
      <c r="AW1014" s="1611">
        <f t="shared" si="540"/>
        <v>0</v>
      </c>
      <c r="AX1014" s="1611">
        <f t="shared" si="541"/>
        <v>0</v>
      </c>
      <c r="AY1014" s="1611">
        <f t="shared" si="542"/>
        <v>0</v>
      </c>
      <c r="AZ1014" s="1611">
        <f t="shared" si="543"/>
        <v>0</v>
      </c>
      <c r="BA1014" s="1611">
        <f t="shared" si="544"/>
        <v>0</v>
      </c>
      <c r="BB1014" s="1611">
        <f t="shared" si="545"/>
        <v>0</v>
      </c>
      <c r="BC1014" s="1611">
        <f t="shared" si="546"/>
        <v>0</v>
      </c>
      <c r="BD1014" s="1611">
        <f t="shared" si="547"/>
        <v>0</v>
      </c>
      <c r="BE1014" s="1611">
        <f t="shared" si="548"/>
        <v>0</v>
      </c>
      <c r="BF1014" s="1611">
        <f t="shared" si="549"/>
        <v>0</v>
      </c>
      <c r="BG1014" s="1611">
        <f t="shared" si="559"/>
        <v>0</v>
      </c>
      <c r="BH1014" s="1611" t="str">
        <f t="shared" si="560"/>
        <v/>
      </c>
      <c r="BI1014" s="1611" t="str">
        <f t="shared" si="561"/>
        <v/>
      </c>
      <c r="BJ1014" s="1611" t="str">
        <f t="shared" si="550"/>
        <v/>
      </c>
      <c r="BK1014" s="1611" t="str">
        <f t="shared" si="551"/>
        <v/>
      </c>
      <c r="BL1014" s="1611" t="str">
        <f t="shared" ca="1" si="552"/>
        <v/>
      </c>
      <c r="BM1014" s="1611" t="str">
        <f t="shared" si="562"/>
        <v/>
      </c>
      <c r="BN1014" s="1611" t="str">
        <f t="shared" si="553"/>
        <v/>
      </c>
      <c r="BO1014" s="1611" t="str">
        <f t="shared" si="554"/>
        <v/>
      </c>
      <c r="BP1014" s="1611" t="str">
        <f t="shared" si="563"/>
        <v/>
      </c>
      <c r="BQ1014" s="1611" t="str">
        <f t="shared" si="564"/>
        <v/>
      </c>
      <c r="BR1014" s="1611" t="str">
        <f t="shared" si="565"/>
        <v/>
      </c>
      <c r="BS1014" s="1611" t="str">
        <f t="shared" si="566"/>
        <v/>
      </c>
      <c r="BT1014" s="1611" t="str">
        <f t="shared" si="567"/>
        <v/>
      </c>
      <c r="BU1014" s="1731">
        <f t="shared" ca="1" si="568"/>
        <v>0</v>
      </c>
      <c r="BV1014" s="1594"/>
      <c r="BW1014" s="1594"/>
      <c r="BX1014" s="1594"/>
      <c r="BY1014" s="1594"/>
      <c r="BZ1014" s="1594"/>
      <c r="CA1014" s="1594"/>
      <c r="CB1014" s="1594"/>
      <c r="CC1014" s="1594"/>
      <c r="CD1014" s="1594"/>
      <c r="CE1014" s="1594"/>
      <c r="CF1014" s="1594"/>
      <c r="CG1014" s="1594"/>
      <c r="CH1014" s="1594"/>
      <c r="CI1014" s="1594"/>
      <c r="CJ1014" s="1594"/>
      <c r="CK1014" s="1594"/>
      <c r="CL1014" s="1594"/>
      <c r="CM1014" s="1594"/>
      <c r="CN1014" s="1594"/>
      <c r="CO1014" s="1594"/>
      <c r="CP1014" s="1594"/>
      <c r="CQ1014" s="1594"/>
      <c r="CR1014" s="1594"/>
      <c r="CS1014" s="1594"/>
      <c r="CT1014" s="1594"/>
      <c r="CU1014" s="1594"/>
      <c r="CV1014" s="1594"/>
      <c r="CW1014" s="1594"/>
      <c r="CX1014" s="1594"/>
      <c r="CY1014" s="1594"/>
      <c r="CZ1014" s="1594"/>
      <c r="DA1014" s="1594"/>
      <c r="DB1014" s="1594"/>
      <c r="DC1014" s="1594"/>
      <c r="DD1014" s="1594"/>
      <c r="DE1014" s="1594"/>
      <c r="DF1014" s="1594"/>
      <c r="DG1014" s="1594"/>
      <c r="DH1014" s="1594"/>
      <c r="DI1014" s="1594"/>
      <c r="DJ1014" s="1594"/>
      <c r="DK1014" s="1594"/>
      <c r="DL1014" s="1594"/>
      <c r="DM1014" s="1594"/>
      <c r="DN1014" s="1594"/>
      <c r="DO1014" s="1594"/>
      <c r="DP1014" s="1594"/>
      <c r="DQ1014" s="1594"/>
      <c r="DR1014" s="1594"/>
      <c r="DS1014" s="1594"/>
      <c r="DT1014" s="1594"/>
      <c r="DU1014" s="1594"/>
      <c r="DV1014" s="1594"/>
      <c r="DW1014" s="1594"/>
      <c r="DX1014" s="1594"/>
      <c r="DY1014" s="1594"/>
      <c r="DZ1014" s="1594"/>
      <c r="EA1014" s="1594"/>
      <c r="EB1014" s="1594"/>
      <c r="EC1014" s="1594"/>
      <c r="ED1014" s="1594"/>
      <c r="EE1014" s="1594"/>
      <c r="EF1014" s="1594"/>
      <c r="EG1014" s="1594"/>
      <c r="EH1014" s="1594"/>
      <c r="EI1014" s="1594"/>
      <c r="EJ1014" s="1594"/>
      <c r="EK1014" s="1594"/>
      <c r="EL1014" s="1594"/>
      <c r="EM1014" s="1594"/>
      <c r="EN1014" s="1594"/>
      <c r="EO1014" s="1594"/>
      <c r="EP1014" s="1594"/>
      <c r="EQ1014" s="1594"/>
      <c r="ER1014" s="1594"/>
      <c r="ES1014" s="1594"/>
    </row>
    <row r="1015" spans="1:149" s="1595" customFormat="1" ht="12.5">
      <c r="A1015" s="1644" t="str">
        <f t="shared" si="555"/>
        <v>Organisation</v>
      </c>
      <c r="B1015" s="1758"/>
      <c r="C1015" s="1671"/>
      <c r="D1015" s="1655"/>
      <c r="E1015" s="1592"/>
      <c r="F1015" s="1592"/>
      <c r="G1015" s="1714">
        <f t="shared" si="556"/>
        <v>0</v>
      </c>
      <c r="H1015" s="1645"/>
      <c r="I1015" s="1714">
        <f t="shared" si="557"/>
        <v>0</v>
      </c>
      <c r="J1015" s="1657"/>
      <c r="K1015" s="1657"/>
      <c r="L1015" s="1592"/>
      <c r="M1015" s="1597"/>
      <c r="N1015" s="1593"/>
      <c r="O1015" s="1646"/>
      <c r="P1015" s="1647"/>
      <c r="Q1015" s="1647"/>
      <c r="R1015" s="1648"/>
      <c r="S1015" s="1603"/>
      <c r="T1015" s="1649"/>
      <c r="U1015" s="1649"/>
      <c r="V1015" s="1649"/>
      <c r="W1015" s="1649"/>
      <c r="X1015" s="1649"/>
      <c r="Y1015" s="1649"/>
      <c r="Z1015" s="1649"/>
      <c r="AA1015" s="1649"/>
      <c r="AB1015" s="1649"/>
      <c r="AC1015" s="1649"/>
      <c r="AD1015" s="1649"/>
      <c r="AE1015" s="1649"/>
      <c r="AF1015" s="1610">
        <f t="shared" si="536"/>
        <v>0</v>
      </c>
      <c r="AG1015" s="1649"/>
      <c r="AH1015" s="1649"/>
      <c r="AI1015" s="1649"/>
      <c r="AJ1015" s="1649"/>
      <c r="AK1015" s="1649"/>
      <c r="AL1015" s="1649"/>
      <c r="AM1015" s="1649"/>
      <c r="AN1015" s="1649"/>
      <c r="AO1015" s="1649"/>
      <c r="AP1015" s="1649"/>
      <c r="AQ1015" s="1649"/>
      <c r="AR1015" s="1709"/>
      <c r="AS1015" s="1779">
        <f t="shared" si="537"/>
        <v>0</v>
      </c>
      <c r="AT1015" s="1711">
        <f t="shared" si="558"/>
        <v>0</v>
      </c>
      <c r="AU1015" s="1611">
        <f t="shared" si="538"/>
        <v>0</v>
      </c>
      <c r="AV1015" s="1611">
        <f t="shared" si="539"/>
        <v>0</v>
      </c>
      <c r="AW1015" s="1611">
        <f t="shared" si="540"/>
        <v>0</v>
      </c>
      <c r="AX1015" s="1611">
        <f t="shared" si="541"/>
        <v>0</v>
      </c>
      <c r="AY1015" s="1611">
        <f t="shared" si="542"/>
        <v>0</v>
      </c>
      <c r="AZ1015" s="1611">
        <f t="shared" si="543"/>
        <v>0</v>
      </c>
      <c r="BA1015" s="1611">
        <f t="shared" si="544"/>
        <v>0</v>
      </c>
      <c r="BB1015" s="1611">
        <f t="shared" si="545"/>
        <v>0</v>
      </c>
      <c r="BC1015" s="1611">
        <f t="shared" si="546"/>
        <v>0</v>
      </c>
      <c r="BD1015" s="1611">
        <f t="shared" si="547"/>
        <v>0</v>
      </c>
      <c r="BE1015" s="1611">
        <f t="shared" si="548"/>
        <v>0</v>
      </c>
      <c r="BF1015" s="1611">
        <f t="shared" si="549"/>
        <v>0</v>
      </c>
      <c r="BG1015" s="1611">
        <f t="shared" si="559"/>
        <v>0</v>
      </c>
      <c r="BH1015" s="1611" t="str">
        <f t="shared" si="560"/>
        <v/>
      </c>
      <c r="BI1015" s="1611" t="str">
        <f t="shared" si="561"/>
        <v/>
      </c>
      <c r="BJ1015" s="1611" t="str">
        <f t="shared" si="550"/>
        <v/>
      </c>
      <c r="BK1015" s="1611" t="str">
        <f t="shared" si="551"/>
        <v/>
      </c>
      <c r="BL1015" s="1611" t="str">
        <f t="shared" ca="1" si="552"/>
        <v/>
      </c>
      <c r="BM1015" s="1611" t="str">
        <f t="shared" si="562"/>
        <v/>
      </c>
      <c r="BN1015" s="1611" t="str">
        <f t="shared" si="553"/>
        <v/>
      </c>
      <c r="BO1015" s="1611" t="str">
        <f t="shared" si="554"/>
        <v/>
      </c>
      <c r="BP1015" s="1611" t="str">
        <f t="shared" si="563"/>
        <v/>
      </c>
      <c r="BQ1015" s="1611" t="str">
        <f t="shared" si="564"/>
        <v/>
      </c>
      <c r="BR1015" s="1611" t="str">
        <f t="shared" si="565"/>
        <v/>
      </c>
      <c r="BS1015" s="1611" t="str">
        <f t="shared" si="566"/>
        <v/>
      </c>
      <c r="BT1015" s="1611" t="str">
        <f t="shared" si="567"/>
        <v/>
      </c>
      <c r="BU1015" s="1731">
        <f t="shared" ca="1" si="568"/>
        <v>0</v>
      </c>
      <c r="BV1015" s="1594"/>
      <c r="BW1015" s="1594"/>
      <c r="BX1015" s="1594"/>
      <c r="BY1015" s="1594"/>
      <c r="BZ1015" s="1594"/>
      <c r="CA1015" s="1594"/>
      <c r="CB1015" s="1594"/>
      <c r="CC1015" s="1594"/>
      <c r="CD1015" s="1594"/>
      <c r="CE1015" s="1594"/>
      <c r="CF1015" s="1594"/>
      <c r="CG1015" s="1594"/>
      <c r="CH1015" s="1594"/>
      <c r="CI1015" s="1594"/>
      <c r="CJ1015" s="1594"/>
      <c r="CK1015" s="1594"/>
      <c r="CL1015" s="1594"/>
      <c r="CM1015" s="1594"/>
      <c r="CN1015" s="1594"/>
      <c r="CO1015" s="1594"/>
      <c r="CP1015" s="1594"/>
      <c r="CQ1015" s="1594"/>
      <c r="CR1015" s="1594"/>
      <c r="CS1015" s="1594"/>
      <c r="CT1015" s="1594"/>
      <c r="CU1015" s="1594"/>
      <c r="CV1015" s="1594"/>
      <c r="CW1015" s="1594"/>
      <c r="CX1015" s="1594"/>
      <c r="CY1015" s="1594"/>
      <c r="CZ1015" s="1594"/>
      <c r="DA1015" s="1594"/>
      <c r="DB1015" s="1594"/>
      <c r="DC1015" s="1594"/>
      <c r="DD1015" s="1594"/>
      <c r="DE1015" s="1594"/>
      <c r="DF1015" s="1594"/>
      <c r="DG1015" s="1594"/>
      <c r="DH1015" s="1594"/>
      <c r="DI1015" s="1594"/>
      <c r="DJ1015" s="1594"/>
      <c r="DK1015" s="1594"/>
      <c r="DL1015" s="1594"/>
      <c r="DM1015" s="1594"/>
      <c r="DN1015" s="1594"/>
      <c r="DO1015" s="1594"/>
      <c r="DP1015" s="1594"/>
      <c r="DQ1015" s="1594"/>
      <c r="DR1015" s="1594"/>
      <c r="DS1015" s="1594"/>
      <c r="DT1015" s="1594"/>
      <c r="DU1015" s="1594"/>
      <c r="DV1015" s="1594"/>
      <c r="DW1015" s="1594"/>
      <c r="DX1015" s="1594"/>
      <c r="DY1015" s="1594"/>
      <c r="DZ1015" s="1594"/>
      <c r="EA1015" s="1594"/>
      <c r="EB1015" s="1594"/>
      <c r="EC1015" s="1594"/>
      <c r="ED1015" s="1594"/>
      <c r="EE1015" s="1594"/>
      <c r="EF1015" s="1594"/>
      <c r="EG1015" s="1594"/>
      <c r="EH1015" s="1594"/>
      <c r="EI1015" s="1594"/>
      <c r="EJ1015" s="1594"/>
      <c r="EK1015" s="1594"/>
      <c r="EL1015" s="1594"/>
      <c r="EM1015" s="1594"/>
      <c r="EN1015" s="1594"/>
      <c r="EO1015" s="1594"/>
      <c r="EP1015" s="1594"/>
      <c r="EQ1015" s="1594"/>
      <c r="ER1015" s="1594"/>
      <c r="ES1015" s="1594"/>
    </row>
    <row r="1016" spans="1:149" s="1595" customFormat="1" ht="12.5">
      <c r="A1016" s="1644" t="str">
        <f t="shared" si="555"/>
        <v>Organisation</v>
      </c>
      <c r="B1016" s="1758"/>
      <c r="C1016" s="1671"/>
      <c r="D1016" s="1659"/>
      <c r="E1016" s="1592"/>
      <c r="F1016" s="1592"/>
      <c r="G1016" s="1714">
        <f t="shared" si="556"/>
        <v>0</v>
      </c>
      <c r="H1016" s="1645"/>
      <c r="I1016" s="1714">
        <f t="shared" si="557"/>
        <v>0</v>
      </c>
      <c r="J1016" s="1657"/>
      <c r="K1016" s="1657"/>
      <c r="L1016" s="1592"/>
      <c r="M1016" s="1597"/>
      <c r="N1016" s="1593"/>
      <c r="O1016" s="1646"/>
      <c r="P1016" s="1647"/>
      <c r="Q1016" s="1647"/>
      <c r="R1016" s="1648"/>
      <c r="S1016" s="1603"/>
      <c r="T1016" s="1649"/>
      <c r="U1016" s="1649"/>
      <c r="V1016" s="1649"/>
      <c r="W1016" s="1649"/>
      <c r="X1016" s="1649"/>
      <c r="Y1016" s="1649"/>
      <c r="Z1016" s="1649"/>
      <c r="AA1016" s="1649"/>
      <c r="AB1016" s="1649"/>
      <c r="AC1016" s="1649"/>
      <c r="AD1016" s="1649"/>
      <c r="AE1016" s="1649"/>
      <c r="AF1016" s="1610">
        <f t="shared" si="536"/>
        <v>0</v>
      </c>
      <c r="AG1016" s="1649"/>
      <c r="AH1016" s="1649"/>
      <c r="AI1016" s="1649"/>
      <c r="AJ1016" s="1649"/>
      <c r="AK1016" s="1649"/>
      <c r="AL1016" s="1649"/>
      <c r="AM1016" s="1649"/>
      <c r="AN1016" s="1649"/>
      <c r="AO1016" s="1649"/>
      <c r="AP1016" s="1649"/>
      <c r="AQ1016" s="1649"/>
      <c r="AR1016" s="1709"/>
      <c r="AS1016" s="1779">
        <f t="shared" si="537"/>
        <v>0</v>
      </c>
      <c r="AT1016" s="1711">
        <f t="shared" si="558"/>
        <v>0</v>
      </c>
      <c r="AU1016" s="1611">
        <f t="shared" si="538"/>
        <v>0</v>
      </c>
      <c r="AV1016" s="1611">
        <f t="shared" si="539"/>
        <v>0</v>
      </c>
      <c r="AW1016" s="1611">
        <f t="shared" si="540"/>
        <v>0</v>
      </c>
      <c r="AX1016" s="1611">
        <f t="shared" si="541"/>
        <v>0</v>
      </c>
      <c r="AY1016" s="1611">
        <f t="shared" si="542"/>
        <v>0</v>
      </c>
      <c r="AZ1016" s="1611">
        <f t="shared" si="543"/>
        <v>0</v>
      </c>
      <c r="BA1016" s="1611">
        <f t="shared" si="544"/>
        <v>0</v>
      </c>
      <c r="BB1016" s="1611">
        <f t="shared" si="545"/>
        <v>0</v>
      </c>
      <c r="BC1016" s="1611">
        <f t="shared" si="546"/>
        <v>0</v>
      </c>
      <c r="BD1016" s="1611">
        <f t="shared" si="547"/>
        <v>0</v>
      </c>
      <c r="BE1016" s="1611">
        <f t="shared" si="548"/>
        <v>0</v>
      </c>
      <c r="BF1016" s="1611">
        <f t="shared" si="549"/>
        <v>0</v>
      </c>
      <c r="BG1016" s="1611">
        <f t="shared" si="559"/>
        <v>0</v>
      </c>
      <c r="BH1016" s="1611" t="str">
        <f t="shared" si="560"/>
        <v/>
      </c>
      <c r="BI1016" s="1611" t="str">
        <f t="shared" si="561"/>
        <v/>
      </c>
      <c r="BJ1016" s="1611" t="str">
        <f t="shared" si="550"/>
        <v/>
      </c>
      <c r="BK1016" s="1611" t="str">
        <f t="shared" si="551"/>
        <v/>
      </c>
      <c r="BL1016" s="1611" t="str">
        <f t="shared" ca="1" si="552"/>
        <v/>
      </c>
      <c r="BM1016" s="1611" t="str">
        <f t="shared" si="562"/>
        <v/>
      </c>
      <c r="BN1016" s="1611" t="str">
        <f t="shared" si="553"/>
        <v/>
      </c>
      <c r="BO1016" s="1611" t="str">
        <f t="shared" si="554"/>
        <v/>
      </c>
      <c r="BP1016" s="1611" t="str">
        <f t="shared" si="563"/>
        <v/>
      </c>
      <c r="BQ1016" s="1611" t="str">
        <f t="shared" si="564"/>
        <v/>
      </c>
      <c r="BR1016" s="1611" t="str">
        <f t="shared" si="565"/>
        <v/>
      </c>
      <c r="BS1016" s="1611" t="str">
        <f t="shared" si="566"/>
        <v/>
      </c>
      <c r="BT1016" s="1611" t="str">
        <f t="shared" si="567"/>
        <v/>
      </c>
      <c r="BU1016" s="1731">
        <f t="shared" ca="1" si="568"/>
        <v>0</v>
      </c>
      <c r="BV1016" s="1594"/>
      <c r="BW1016" s="1594"/>
      <c r="BX1016" s="1594"/>
      <c r="BY1016" s="1594"/>
      <c r="BZ1016" s="1594"/>
      <c r="CA1016" s="1594"/>
      <c r="CB1016" s="1594"/>
      <c r="CC1016" s="1594"/>
      <c r="CD1016" s="1594"/>
      <c r="CE1016" s="1594"/>
      <c r="CF1016" s="1594"/>
      <c r="CG1016" s="1594"/>
      <c r="CH1016" s="1594"/>
      <c r="CI1016" s="1594"/>
      <c r="CJ1016" s="1594"/>
      <c r="CK1016" s="1594"/>
      <c r="CL1016" s="1594"/>
      <c r="CM1016" s="1594"/>
      <c r="CN1016" s="1594"/>
      <c r="CO1016" s="1594"/>
      <c r="CP1016" s="1594"/>
      <c r="CQ1016" s="1594"/>
      <c r="CR1016" s="1594"/>
      <c r="CS1016" s="1594"/>
      <c r="CT1016" s="1594"/>
      <c r="CU1016" s="1594"/>
      <c r="CV1016" s="1594"/>
      <c r="CW1016" s="1594"/>
      <c r="CX1016" s="1594"/>
      <c r="CY1016" s="1594"/>
      <c r="CZ1016" s="1594"/>
      <c r="DA1016" s="1594"/>
      <c r="DB1016" s="1594"/>
      <c r="DC1016" s="1594"/>
      <c r="DD1016" s="1594"/>
      <c r="DE1016" s="1594"/>
      <c r="DF1016" s="1594"/>
      <c r="DG1016" s="1594"/>
      <c r="DH1016" s="1594"/>
      <c r="DI1016" s="1594"/>
      <c r="DJ1016" s="1594"/>
      <c r="DK1016" s="1594"/>
      <c r="DL1016" s="1594"/>
      <c r="DM1016" s="1594"/>
      <c r="DN1016" s="1594"/>
      <c r="DO1016" s="1594"/>
      <c r="DP1016" s="1594"/>
      <c r="DQ1016" s="1594"/>
      <c r="DR1016" s="1594"/>
      <c r="DS1016" s="1594"/>
      <c r="DT1016" s="1594"/>
      <c r="DU1016" s="1594"/>
      <c r="DV1016" s="1594"/>
      <c r="DW1016" s="1594"/>
      <c r="DX1016" s="1594"/>
      <c r="DY1016" s="1594"/>
      <c r="DZ1016" s="1594"/>
      <c r="EA1016" s="1594"/>
      <c r="EB1016" s="1594"/>
      <c r="EC1016" s="1594"/>
      <c r="ED1016" s="1594"/>
      <c r="EE1016" s="1594"/>
      <c r="EF1016" s="1594"/>
      <c r="EG1016" s="1594"/>
      <c r="EH1016" s="1594"/>
      <c r="EI1016" s="1594"/>
      <c r="EJ1016" s="1594"/>
      <c r="EK1016" s="1594"/>
      <c r="EL1016" s="1594"/>
      <c r="EM1016" s="1594"/>
      <c r="EN1016" s="1594"/>
      <c r="EO1016" s="1594"/>
      <c r="EP1016" s="1594"/>
      <c r="EQ1016" s="1594"/>
      <c r="ER1016" s="1594"/>
      <c r="ES1016" s="1594"/>
    </row>
    <row r="1017" spans="1:149" s="1595" customFormat="1" ht="12.5">
      <c r="A1017" s="1644" t="str">
        <f t="shared" si="555"/>
        <v>Organisation</v>
      </c>
      <c r="B1017" s="1758"/>
      <c r="C1017" s="1671"/>
      <c r="D1017" s="1655"/>
      <c r="E1017" s="1592"/>
      <c r="F1017" s="1592"/>
      <c r="G1017" s="1714">
        <f t="shared" si="556"/>
        <v>0</v>
      </c>
      <c r="H1017" s="1645"/>
      <c r="I1017" s="1714">
        <f t="shared" si="557"/>
        <v>0</v>
      </c>
      <c r="J1017" s="1657"/>
      <c r="K1017" s="1657"/>
      <c r="L1017" s="1592"/>
      <c r="M1017" s="1597"/>
      <c r="N1017" s="1597"/>
      <c r="O1017" s="1646"/>
      <c r="P1017" s="1647"/>
      <c r="Q1017" s="1647"/>
      <c r="R1017" s="1648"/>
      <c r="S1017" s="1603"/>
      <c r="T1017" s="1649"/>
      <c r="U1017" s="1649"/>
      <c r="V1017" s="1649"/>
      <c r="W1017" s="1649"/>
      <c r="X1017" s="1649"/>
      <c r="Y1017" s="1649"/>
      <c r="Z1017" s="1649"/>
      <c r="AA1017" s="1649"/>
      <c r="AB1017" s="1649"/>
      <c r="AC1017" s="1649"/>
      <c r="AD1017" s="1649"/>
      <c r="AE1017" s="1649"/>
      <c r="AF1017" s="1610">
        <f t="shared" si="536"/>
        <v>0</v>
      </c>
      <c r="AG1017" s="1649"/>
      <c r="AH1017" s="1649"/>
      <c r="AI1017" s="1649"/>
      <c r="AJ1017" s="1649"/>
      <c r="AK1017" s="1649"/>
      <c r="AL1017" s="1649"/>
      <c r="AM1017" s="1649"/>
      <c r="AN1017" s="1649"/>
      <c r="AO1017" s="1649"/>
      <c r="AP1017" s="1649"/>
      <c r="AQ1017" s="1649"/>
      <c r="AR1017" s="1709"/>
      <c r="AS1017" s="1779">
        <f t="shared" si="537"/>
        <v>0</v>
      </c>
      <c r="AT1017" s="1711">
        <f t="shared" si="558"/>
        <v>0</v>
      </c>
      <c r="AU1017" s="1611">
        <f t="shared" si="538"/>
        <v>0</v>
      </c>
      <c r="AV1017" s="1611">
        <f t="shared" si="539"/>
        <v>0</v>
      </c>
      <c r="AW1017" s="1611">
        <f t="shared" si="540"/>
        <v>0</v>
      </c>
      <c r="AX1017" s="1611">
        <f t="shared" si="541"/>
        <v>0</v>
      </c>
      <c r="AY1017" s="1611">
        <f t="shared" si="542"/>
        <v>0</v>
      </c>
      <c r="AZ1017" s="1611">
        <f t="shared" si="543"/>
        <v>0</v>
      </c>
      <c r="BA1017" s="1611">
        <f t="shared" si="544"/>
        <v>0</v>
      </c>
      <c r="BB1017" s="1611">
        <f t="shared" si="545"/>
        <v>0</v>
      </c>
      <c r="BC1017" s="1611">
        <f t="shared" si="546"/>
        <v>0</v>
      </c>
      <c r="BD1017" s="1611">
        <f t="shared" si="547"/>
        <v>0</v>
      </c>
      <c r="BE1017" s="1611">
        <f t="shared" si="548"/>
        <v>0</v>
      </c>
      <c r="BF1017" s="1611">
        <f t="shared" si="549"/>
        <v>0</v>
      </c>
      <c r="BG1017" s="1611">
        <f t="shared" si="559"/>
        <v>0</v>
      </c>
      <c r="BH1017" s="1611" t="str">
        <f t="shared" si="560"/>
        <v/>
      </c>
      <c r="BI1017" s="1611" t="str">
        <f t="shared" si="561"/>
        <v/>
      </c>
      <c r="BJ1017" s="1611" t="str">
        <f t="shared" si="550"/>
        <v/>
      </c>
      <c r="BK1017" s="1611" t="str">
        <f t="shared" si="551"/>
        <v/>
      </c>
      <c r="BL1017" s="1611" t="str">
        <f t="shared" ca="1" si="552"/>
        <v/>
      </c>
      <c r="BM1017" s="1611" t="str">
        <f t="shared" si="562"/>
        <v/>
      </c>
      <c r="BN1017" s="1611" t="str">
        <f t="shared" si="553"/>
        <v/>
      </c>
      <c r="BO1017" s="1611" t="str">
        <f t="shared" si="554"/>
        <v/>
      </c>
      <c r="BP1017" s="1611" t="str">
        <f t="shared" si="563"/>
        <v/>
      </c>
      <c r="BQ1017" s="1611" t="str">
        <f t="shared" si="564"/>
        <v/>
      </c>
      <c r="BR1017" s="1611" t="str">
        <f t="shared" si="565"/>
        <v/>
      </c>
      <c r="BS1017" s="1611" t="str">
        <f t="shared" si="566"/>
        <v/>
      </c>
      <c r="BT1017" s="1611" t="str">
        <f t="shared" si="567"/>
        <v/>
      </c>
      <c r="BU1017" s="1731">
        <f t="shared" ca="1" si="568"/>
        <v>0</v>
      </c>
      <c r="BV1017" s="1594"/>
      <c r="BW1017" s="1594"/>
      <c r="BX1017" s="1594"/>
      <c r="BY1017" s="1594"/>
      <c r="BZ1017" s="1594"/>
      <c r="CA1017" s="1594"/>
      <c r="CB1017" s="1594"/>
      <c r="CC1017" s="1594"/>
      <c r="CD1017" s="1594"/>
      <c r="CE1017" s="1594"/>
      <c r="CF1017" s="1594"/>
      <c r="CG1017" s="1594"/>
      <c r="CH1017" s="1594"/>
      <c r="CI1017" s="1594"/>
      <c r="CJ1017" s="1594"/>
      <c r="CK1017" s="1594"/>
      <c r="CL1017" s="1594"/>
      <c r="CM1017" s="1594"/>
      <c r="CN1017" s="1594"/>
      <c r="CO1017" s="1594"/>
      <c r="CP1017" s="1594"/>
      <c r="CQ1017" s="1594"/>
      <c r="CR1017" s="1594"/>
      <c r="CS1017" s="1594"/>
      <c r="CT1017" s="1594"/>
      <c r="CU1017" s="1594"/>
      <c r="CV1017" s="1594"/>
      <c r="CW1017" s="1594"/>
      <c r="CX1017" s="1594"/>
      <c r="CY1017" s="1594"/>
      <c r="CZ1017" s="1594"/>
      <c r="DA1017" s="1594"/>
      <c r="DB1017" s="1594"/>
      <c r="DC1017" s="1594"/>
      <c r="DD1017" s="1594"/>
      <c r="DE1017" s="1594"/>
      <c r="DF1017" s="1594"/>
      <c r="DG1017" s="1594"/>
      <c r="DH1017" s="1594"/>
      <c r="DI1017" s="1594"/>
      <c r="DJ1017" s="1594"/>
      <c r="DK1017" s="1594"/>
      <c r="DL1017" s="1594"/>
      <c r="DM1017" s="1594"/>
      <c r="DN1017" s="1594"/>
      <c r="DO1017" s="1594"/>
      <c r="DP1017" s="1594"/>
      <c r="DQ1017" s="1594"/>
      <c r="DR1017" s="1594"/>
      <c r="DS1017" s="1594"/>
      <c r="DT1017" s="1594"/>
      <c r="DU1017" s="1594"/>
      <c r="DV1017" s="1594"/>
      <c r="DW1017" s="1594"/>
      <c r="DX1017" s="1594"/>
      <c r="DY1017" s="1594"/>
      <c r="DZ1017" s="1594"/>
      <c r="EA1017" s="1594"/>
      <c r="EB1017" s="1594"/>
      <c r="EC1017" s="1594"/>
      <c r="ED1017" s="1594"/>
      <c r="EE1017" s="1594"/>
      <c r="EF1017" s="1594"/>
      <c r="EG1017" s="1594"/>
      <c r="EH1017" s="1594"/>
      <c r="EI1017" s="1594"/>
      <c r="EJ1017" s="1594"/>
      <c r="EK1017" s="1594"/>
      <c r="EL1017" s="1594"/>
      <c r="EM1017" s="1594"/>
      <c r="EN1017" s="1594"/>
      <c r="EO1017" s="1594"/>
      <c r="EP1017" s="1594"/>
      <c r="EQ1017" s="1594"/>
      <c r="ER1017" s="1594"/>
      <c r="ES1017" s="1594"/>
    </row>
    <row r="1018" spans="1:149" s="1595" customFormat="1" ht="12.5">
      <c r="A1018" s="1644" t="str">
        <f t="shared" si="555"/>
        <v>Organisation</v>
      </c>
      <c r="B1018" s="1758"/>
      <c r="C1018" s="1671"/>
      <c r="D1018" s="1659"/>
      <c r="E1018" s="1592"/>
      <c r="F1018" s="1592"/>
      <c r="G1018" s="1714">
        <f t="shared" si="556"/>
        <v>0</v>
      </c>
      <c r="H1018" s="1645"/>
      <c r="I1018" s="1714">
        <f t="shared" si="557"/>
        <v>0</v>
      </c>
      <c r="J1018" s="1660"/>
      <c r="K1018" s="1660"/>
      <c r="L1018" s="1592"/>
      <c r="M1018" s="1597"/>
      <c r="N1018" s="1593"/>
      <c r="O1018" s="1646"/>
      <c r="P1018" s="1647"/>
      <c r="Q1018" s="1647"/>
      <c r="R1018" s="1648"/>
      <c r="S1018" s="1603"/>
      <c r="T1018" s="1649"/>
      <c r="U1018" s="1649"/>
      <c r="V1018" s="1649"/>
      <c r="W1018" s="1649"/>
      <c r="X1018" s="1649"/>
      <c r="Y1018" s="1649"/>
      <c r="Z1018" s="1649"/>
      <c r="AA1018" s="1649"/>
      <c r="AB1018" s="1649"/>
      <c r="AC1018" s="1649"/>
      <c r="AD1018" s="1649"/>
      <c r="AE1018" s="1649"/>
      <c r="AF1018" s="1610">
        <f t="shared" si="536"/>
        <v>0</v>
      </c>
      <c r="AG1018" s="1649"/>
      <c r="AH1018" s="1649"/>
      <c r="AI1018" s="1649"/>
      <c r="AJ1018" s="1649"/>
      <c r="AK1018" s="1649"/>
      <c r="AL1018" s="1649"/>
      <c r="AM1018" s="1649"/>
      <c r="AN1018" s="1649"/>
      <c r="AO1018" s="1649"/>
      <c r="AP1018" s="1649"/>
      <c r="AQ1018" s="1649"/>
      <c r="AR1018" s="1709"/>
      <c r="AS1018" s="1779">
        <f t="shared" si="537"/>
        <v>0</v>
      </c>
      <c r="AT1018" s="1711">
        <f t="shared" si="558"/>
        <v>0</v>
      </c>
      <c r="AU1018" s="1611">
        <f t="shared" si="538"/>
        <v>0</v>
      </c>
      <c r="AV1018" s="1611">
        <f t="shared" si="539"/>
        <v>0</v>
      </c>
      <c r="AW1018" s="1611">
        <f t="shared" si="540"/>
        <v>0</v>
      </c>
      <c r="AX1018" s="1611">
        <f t="shared" si="541"/>
        <v>0</v>
      </c>
      <c r="AY1018" s="1611">
        <f t="shared" si="542"/>
        <v>0</v>
      </c>
      <c r="AZ1018" s="1611">
        <f t="shared" si="543"/>
        <v>0</v>
      </c>
      <c r="BA1018" s="1611">
        <f t="shared" si="544"/>
        <v>0</v>
      </c>
      <c r="BB1018" s="1611">
        <f t="shared" si="545"/>
        <v>0</v>
      </c>
      <c r="BC1018" s="1611">
        <f t="shared" si="546"/>
        <v>0</v>
      </c>
      <c r="BD1018" s="1611">
        <f t="shared" si="547"/>
        <v>0</v>
      </c>
      <c r="BE1018" s="1611">
        <f t="shared" si="548"/>
        <v>0</v>
      </c>
      <c r="BF1018" s="1611">
        <f t="shared" si="549"/>
        <v>0</v>
      </c>
      <c r="BG1018" s="1611">
        <f t="shared" si="559"/>
        <v>0</v>
      </c>
      <c r="BH1018" s="1611" t="str">
        <f t="shared" si="560"/>
        <v/>
      </c>
      <c r="BI1018" s="1611" t="str">
        <f t="shared" si="561"/>
        <v/>
      </c>
      <c r="BJ1018" s="1611" t="str">
        <f t="shared" si="550"/>
        <v/>
      </c>
      <c r="BK1018" s="1611" t="str">
        <f t="shared" si="551"/>
        <v/>
      </c>
      <c r="BL1018" s="1611" t="str">
        <f t="shared" ca="1" si="552"/>
        <v/>
      </c>
      <c r="BM1018" s="1611" t="str">
        <f t="shared" si="562"/>
        <v/>
      </c>
      <c r="BN1018" s="1611" t="str">
        <f t="shared" si="553"/>
        <v/>
      </c>
      <c r="BO1018" s="1611" t="str">
        <f t="shared" si="554"/>
        <v/>
      </c>
      <c r="BP1018" s="1611" t="str">
        <f t="shared" si="563"/>
        <v/>
      </c>
      <c r="BQ1018" s="1611" t="str">
        <f t="shared" si="564"/>
        <v/>
      </c>
      <c r="BR1018" s="1611" t="str">
        <f t="shared" si="565"/>
        <v/>
      </c>
      <c r="BS1018" s="1611" t="str">
        <f t="shared" si="566"/>
        <v/>
      </c>
      <c r="BT1018" s="1611" t="str">
        <f t="shared" si="567"/>
        <v/>
      </c>
      <c r="BU1018" s="1731">
        <f t="shared" ca="1" si="568"/>
        <v>0</v>
      </c>
      <c r="BV1018" s="1594"/>
      <c r="BW1018" s="1594"/>
      <c r="BX1018" s="1594"/>
      <c r="BY1018" s="1594"/>
      <c r="BZ1018" s="1594"/>
      <c r="CA1018" s="1594"/>
      <c r="CB1018" s="1594"/>
      <c r="CC1018" s="1594"/>
      <c r="CD1018" s="1594"/>
      <c r="CE1018" s="1594"/>
      <c r="CF1018" s="1594"/>
      <c r="CG1018" s="1594"/>
      <c r="CH1018" s="1594"/>
      <c r="CI1018" s="1594"/>
      <c r="CJ1018" s="1594"/>
      <c r="CK1018" s="1594"/>
      <c r="CL1018" s="1594"/>
      <c r="CM1018" s="1594"/>
      <c r="CN1018" s="1594"/>
      <c r="CO1018" s="1594"/>
      <c r="CP1018" s="1594"/>
      <c r="CQ1018" s="1594"/>
      <c r="CR1018" s="1594"/>
      <c r="CS1018" s="1594"/>
      <c r="CT1018" s="1594"/>
      <c r="CU1018" s="1594"/>
      <c r="CV1018" s="1594"/>
      <c r="CW1018" s="1594"/>
      <c r="CX1018" s="1594"/>
      <c r="CY1018" s="1594"/>
      <c r="CZ1018" s="1594"/>
      <c r="DA1018" s="1594"/>
      <c r="DB1018" s="1594"/>
      <c r="DC1018" s="1594"/>
      <c r="DD1018" s="1594"/>
      <c r="DE1018" s="1594"/>
      <c r="DF1018" s="1594"/>
      <c r="DG1018" s="1594"/>
      <c r="DH1018" s="1594"/>
      <c r="DI1018" s="1594"/>
      <c r="DJ1018" s="1594"/>
      <c r="DK1018" s="1594"/>
      <c r="DL1018" s="1594"/>
      <c r="DM1018" s="1594"/>
      <c r="DN1018" s="1594"/>
      <c r="DO1018" s="1594"/>
      <c r="DP1018" s="1594"/>
      <c r="DQ1018" s="1594"/>
      <c r="DR1018" s="1594"/>
      <c r="DS1018" s="1594"/>
      <c r="DT1018" s="1594"/>
      <c r="DU1018" s="1594"/>
      <c r="DV1018" s="1594"/>
      <c r="DW1018" s="1594"/>
      <c r="DX1018" s="1594"/>
      <c r="DY1018" s="1594"/>
      <c r="DZ1018" s="1594"/>
      <c r="EA1018" s="1594"/>
      <c r="EB1018" s="1594"/>
      <c r="EC1018" s="1594"/>
      <c r="ED1018" s="1594"/>
      <c r="EE1018" s="1594"/>
      <c r="EF1018" s="1594"/>
      <c r="EG1018" s="1594"/>
      <c r="EH1018" s="1594"/>
      <c r="EI1018" s="1594"/>
      <c r="EJ1018" s="1594"/>
      <c r="EK1018" s="1594"/>
      <c r="EL1018" s="1594"/>
      <c r="EM1018" s="1594"/>
      <c r="EN1018" s="1594"/>
      <c r="EO1018" s="1594"/>
      <c r="EP1018" s="1594"/>
      <c r="EQ1018" s="1594"/>
      <c r="ER1018" s="1594"/>
      <c r="ES1018" s="1594"/>
    </row>
    <row r="1019" spans="1:149" s="1595" customFormat="1" ht="12.5">
      <c r="A1019" s="1644" t="str">
        <f t="shared" si="555"/>
        <v>Organisation</v>
      </c>
      <c r="B1019" s="1758"/>
      <c r="C1019" s="1671"/>
      <c r="D1019" s="1655"/>
      <c r="E1019" s="1771"/>
      <c r="F1019" s="1592"/>
      <c r="G1019" s="1714">
        <f t="shared" si="556"/>
        <v>0</v>
      </c>
      <c r="H1019" s="1645"/>
      <c r="I1019" s="1714">
        <f t="shared" si="557"/>
        <v>0</v>
      </c>
      <c r="J1019" s="1666"/>
      <c r="K1019" s="1666"/>
      <c r="L1019" s="1592"/>
      <c r="M1019" s="1597"/>
      <c r="N1019" s="1597"/>
      <c r="O1019" s="1646"/>
      <c r="P1019" s="1647"/>
      <c r="Q1019" s="1647"/>
      <c r="R1019" s="1648"/>
      <c r="S1019" s="1603"/>
      <c r="T1019" s="1649"/>
      <c r="U1019" s="1649"/>
      <c r="V1019" s="1649"/>
      <c r="W1019" s="1649"/>
      <c r="X1019" s="1649"/>
      <c r="Y1019" s="1649"/>
      <c r="Z1019" s="1649"/>
      <c r="AA1019" s="1649"/>
      <c r="AB1019" s="1649"/>
      <c r="AC1019" s="1649"/>
      <c r="AD1019" s="1649"/>
      <c r="AE1019" s="1649"/>
      <c r="AF1019" s="1610">
        <f t="shared" si="536"/>
        <v>0</v>
      </c>
      <c r="AG1019" s="1649"/>
      <c r="AH1019" s="1649"/>
      <c r="AI1019" s="1649"/>
      <c r="AJ1019" s="1649"/>
      <c r="AK1019" s="1649"/>
      <c r="AL1019" s="1649"/>
      <c r="AM1019" s="1649"/>
      <c r="AN1019" s="1649"/>
      <c r="AO1019" s="1649"/>
      <c r="AP1019" s="1649"/>
      <c r="AQ1019" s="1649"/>
      <c r="AR1019" s="1709"/>
      <c r="AS1019" s="1779">
        <f t="shared" si="537"/>
        <v>0</v>
      </c>
      <c r="AT1019" s="1711">
        <f t="shared" si="558"/>
        <v>0</v>
      </c>
      <c r="AU1019" s="1611">
        <f t="shared" si="538"/>
        <v>0</v>
      </c>
      <c r="AV1019" s="1611">
        <f t="shared" si="539"/>
        <v>0</v>
      </c>
      <c r="AW1019" s="1611">
        <f t="shared" si="540"/>
        <v>0</v>
      </c>
      <c r="AX1019" s="1611">
        <f t="shared" si="541"/>
        <v>0</v>
      </c>
      <c r="AY1019" s="1611">
        <f t="shared" si="542"/>
        <v>0</v>
      </c>
      <c r="AZ1019" s="1611">
        <f t="shared" si="543"/>
        <v>0</v>
      </c>
      <c r="BA1019" s="1611">
        <f t="shared" si="544"/>
        <v>0</v>
      </c>
      <c r="BB1019" s="1611">
        <f t="shared" si="545"/>
        <v>0</v>
      </c>
      <c r="BC1019" s="1611">
        <f t="shared" si="546"/>
        <v>0</v>
      </c>
      <c r="BD1019" s="1611">
        <f t="shared" si="547"/>
        <v>0</v>
      </c>
      <c r="BE1019" s="1611">
        <f t="shared" si="548"/>
        <v>0</v>
      </c>
      <c r="BF1019" s="1611">
        <f t="shared" si="549"/>
        <v>0</v>
      </c>
      <c r="BG1019" s="1611">
        <f t="shared" si="559"/>
        <v>0</v>
      </c>
      <c r="BH1019" s="1611" t="str">
        <f t="shared" si="560"/>
        <v/>
      </c>
      <c r="BI1019" s="1611" t="str">
        <f t="shared" si="561"/>
        <v/>
      </c>
      <c r="BJ1019" s="1611" t="str">
        <f t="shared" si="550"/>
        <v/>
      </c>
      <c r="BK1019" s="1611" t="str">
        <f t="shared" si="551"/>
        <v/>
      </c>
      <c r="BL1019" s="1611" t="str">
        <f t="shared" ca="1" si="552"/>
        <v/>
      </c>
      <c r="BM1019" s="1611" t="str">
        <f t="shared" si="562"/>
        <v/>
      </c>
      <c r="BN1019" s="1611" t="str">
        <f t="shared" si="553"/>
        <v/>
      </c>
      <c r="BO1019" s="1611" t="str">
        <f t="shared" si="554"/>
        <v/>
      </c>
      <c r="BP1019" s="1611" t="str">
        <f t="shared" si="563"/>
        <v/>
      </c>
      <c r="BQ1019" s="1611" t="str">
        <f t="shared" si="564"/>
        <v/>
      </c>
      <c r="BR1019" s="1611" t="str">
        <f t="shared" si="565"/>
        <v/>
      </c>
      <c r="BS1019" s="1611" t="str">
        <f t="shared" si="566"/>
        <v/>
      </c>
      <c r="BT1019" s="1611" t="str">
        <f t="shared" si="567"/>
        <v/>
      </c>
      <c r="BU1019" s="1731">
        <f t="shared" ca="1" si="568"/>
        <v>0</v>
      </c>
      <c r="BV1019" s="1594"/>
      <c r="BW1019" s="1594"/>
      <c r="BX1019" s="1594"/>
      <c r="BY1019" s="1594"/>
      <c r="BZ1019" s="1594"/>
      <c r="CA1019" s="1594"/>
      <c r="CB1019" s="1594"/>
      <c r="CC1019" s="1594"/>
      <c r="CD1019" s="1594"/>
      <c r="CE1019" s="1594"/>
      <c r="CF1019" s="1594"/>
      <c r="CG1019" s="1594"/>
      <c r="CH1019" s="1594"/>
      <c r="CI1019" s="1594"/>
      <c r="CJ1019" s="1594"/>
      <c r="CK1019" s="1594"/>
      <c r="CL1019" s="1594"/>
      <c r="CM1019" s="1594"/>
      <c r="CN1019" s="1594"/>
      <c r="CO1019" s="1594"/>
      <c r="CP1019" s="1594"/>
      <c r="CQ1019" s="1594"/>
      <c r="CR1019" s="1594"/>
      <c r="CS1019" s="1594"/>
      <c r="CT1019" s="1594"/>
      <c r="CU1019" s="1594"/>
      <c r="CV1019" s="1594"/>
      <c r="CW1019" s="1594"/>
      <c r="CX1019" s="1594"/>
      <c r="CY1019" s="1594"/>
      <c r="CZ1019" s="1594"/>
      <c r="DA1019" s="1594"/>
      <c r="DB1019" s="1594"/>
      <c r="DC1019" s="1594"/>
      <c r="DD1019" s="1594"/>
      <c r="DE1019" s="1594"/>
      <c r="DF1019" s="1594"/>
      <c r="DG1019" s="1594"/>
      <c r="DH1019" s="1594"/>
      <c r="DI1019" s="1594"/>
      <c r="DJ1019" s="1594"/>
      <c r="DK1019" s="1594"/>
      <c r="DL1019" s="1594"/>
      <c r="DM1019" s="1594"/>
      <c r="DN1019" s="1594"/>
      <c r="DO1019" s="1594"/>
      <c r="DP1019" s="1594"/>
      <c r="DQ1019" s="1594"/>
      <c r="DR1019" s="1594"/>
      <c r="DS1019" s="1594"/>
      <c r="DT1019" s="1594"/>
      <c r="DU1019" s="1594"/>
      <c r="DV1019" s="1594"/>
      <c r="DW1019" s="1594"/>
      <c r="DX1019" s="1594"/>
      <c r="DY1019" s="1594"/>
      <c r="DZ1019" s="1594"/>
      <c r="EA1019" s="1594"/>
      <c r="EB1019" s="1594"/>
      <c r="EC1019" s="1594"/>
      <c r="ED1019" s="1594"/>
      <c r="EE1019" s="1594"/>
      <c r="EF1019" s="1594"/>
      <c r="EG1019" s="1594"/>
      <c r="EH1019" s="1594"/>
      <c r="EI1019" s="1594"/>
      <c r="EJ1019" s="1594"/>
      <c r="EK1019" s="1594"/>
      <c r="EL1019" s="1594"/>
      <c r="EM1019" s="1594"/>
      <c r="EN1019" s="1594"/>
      <c r="EO1019" s="1594"/>
      <c r="EP1019" s="1594"/>
      <c r="EQ1019" s="1594"/>
      <c r="ER1019" s="1594"/>
      <c r="ES1019" s="1594"/>
    </row>
    <row r="1020" spans="1:149" s="1595" customFormat="1" ht="12.5">
      <c r="A1020" s="1644" t="str">
        <f t="shared" si="555"/>
        <v>Organisation</v>
      </c>
      <c r="B1020" s="1758"/>
      <c r="C1020" s="1671"/>
      <c r="D1020" s="1655"/>
      <c r="E1020" s="1770"/>
      <c r="F1020" s="1592"/>
      <c r="G1020" s="1714">
        <f t="shared" si="556"/>
        <v>0</v>
      </c>
      <c r="H1020" s="1645"/>
      <c r="I1020" s="1714">
        <f t="shared" si="557"/>
        <v>0</v>
      </c>
      <c r="J1020" s="1666"/>
      <c r="K1020" s="1666"/>
      <c r="L1020" s="1592"/>
      <c r="M1020" s="1597"/>
      <c r="N1020" s="1597"/>
      <c r="O1020" s="1646"/>
      <c r="P1020" s="1647"/>
      <c r="Q1020" s="1647"/>
      <c r="R1020" s="1648"/>
      <c r="S1020" s="1603"/>
      <c r="T1020" s="1649"/>
      <c r="U1020" s="1649"/>
      <c r="V1020" s="1649"/>
      <c r="W1020" s="1649"/>
      <c r="X1020" s="1649"/>
      <c r="Y1020" s="1649"/>
      <c r="Z1020" s="1649"/>
      <c r="AA1020" s="1649"/>
      <c r="AB1020" s="1649"/>
      <c r="AC1020" s="1649"/>
      <c r="AD1020" s="1649"/>
      <c r="AE1020" s="1649"/>
      <c r="AF1020" s="1610">
        <f t="shared" si="536"/>
        <v>0</v>
      </c>
      <c r="AG1020" s="1649"/>
      <c r="AH1020" s="1649"/>
      <c r="AI1020" s="1649"/>
      <c r="AJ1020" s="1649"/>
      <c r="AK1020" s="1649"/>
      <c r="AL1020" s="1649"/>
      <c r="AM1020" s="1649"/>
      <c r="AN1020" s="1649"/>
      <c r="AO1020" s="1649"/>
      <c r="AP1020" s="1649"/>
      <c r="AQ1020" s="1649"/>
      <c r="AR1020" s="1709"/>
      <c r="AS1020" s="1779">
        <f t="shared" si="537"/>
        <v>0</v>
      </c>
      <c r="AT1020" s="1711">
        <f t="shared" si="558"/>
        <v>0</v>
      </c>
      <c r="AU1020" s="1611">
        <f t="shared" si="538"/>
        <v>0</v>
      </c>
      <c r="AV1020" s="1611">
        <f t="shared" si="539"/>
        <v>0</v>
      </c>
      <c r="AW1020" s="1611">
        <f t="shared" si="540"/>
        <v>0</v>
      </c>
      <c r="AX1020" s="1611">
        <f t="shared" si="541"/>
        <v>0</v>
      </c>
      <c r="AY1020" s="1611">
        <f t="shared" si="542"/>
        <v>0</v>
      </c>
      <c r="AZ1020" s="1611">
        <f t="shared" si="543"/>
        <v>0</v>
      </c>
      <c r="BA1020" s="1611">
        <f t="shared" si="544"/>
        <v>0</v>
      </c>
      <c r="BB1020" s="1611">
        <f t="shared" si="545"/>
        <v>0</v>
      </c>
      <c r="BC1020" s="1611">
        <f t="shared" si="546"/>
        <v>0</v>
      </c>
      <c r="BD1020" s="1611">
        <f t="shared" si="547"/>
        <v>0</v>
      </c>
      <c r="BE1020" s="1611">
        <f t="shared" si="548"/>
        <v>0</v>
      </c>
      <c r="BF1020" s="1611">
        <f t="shared" si="549"/>
        <v>0</v>
      </c>
      <c r="BG1020" s="1611">
        <f t="shared" si="559"/>
        <v>0</v>
      </c>
      <c r="BH1020" s="1611" t="str">
        <f t="shared" si="560"/>
        <v/>
      </c>
      <c r="BI1020" s="1611" t="str">
        <f t="shared" si="561"/>
        <v/>
      </c>
      <c r="BJ1020" s="1611" t="str">
        <f t="shared" si="550"/>
        <v/>
      </c>
      <c r="BK1020" s="1611" t="str">
        <f t="shared" si="551"/>
        <v/>
      </c>
      <c r="BL1020" s="1611" t="str">
        <f t="shared" ca="1" si="552"/>
        <v/>
      </c>
      <c r="BM1020" s="1611" t="str">
        <f t="shared" si="562"/>
        <v/>
      </c>
      <c r="BN1020" s="1611" t="str">
        <f t="shared" si="553"/>
        <v/>
      </c>
      <c r="BO1020" s="1611" t="str">
        <f t="shared" si="554"/>
        <v/>
      </c>
      <c r="BP1020" s="1611" t="str">
        <f t="shared" si="563"/>
        <v/>
      </c>
      <c r="BQ1020" s="1611" t="str">
        <f t="shared" si="564"/>
        <v/>
      </c>
      <c r="BR1020" s="1611" t="str">
        <f t="shared" si="565"/>
        <v/>
      </c>
      <c r="BS1020" s="1611" t="str">
        <f t="shared" si="566"/>
        <v/>
      </c>
      <c r="BT1020" s="1611" t="str">
        <f t="shared" si="567"/>
        <v/>
      </c>
      <c r="BU1020" s="1731">
        <f t="shared" ca="1" si="568"/>
        <v>0</v>
      </c>
      <c r="BV1020" s="1594"/>
      <c r="BW1020" s="1594"/>
      <c r="BX1020" s="1594"/>
      <c r="BY1020" s="1594"/>
      <c r="BZ1020" s="1594"/>
      <c r="CA1020" s="1594"/>
      <c r="CB1020" s="1594"/>
      <c r="CC1020" s="1594"/>
      <c r="CD1020" s="1594"/>
      <c r="CE1020" s="1594"/>
      <c r="CF1020" s="1594"/>
      <c r="CG1020" s="1594"/>
      <c r="CH1020" s="1594"/>
      <c r="CI1020" s="1594"/>
      <c r="CJ1020" s="1594"/>
      <c r="CK1020" s="1594"/>
      <c r="CL1020" s="1594"/>
      <c r="CM1020" s="1594"/>
      <c r="CN1020" s="1594"/>
      <c r="CO1020" s="1594"/>
      <c r="CP1020" s="1594"/>
      <c r="CQ1020" s="1594"/>
      <c r="CR1020" s="1594"/>
      <c r="CS1020" s="1594"/>
      <c r="CT1020" s="1594"/>
      <c r="CU1020" s="1594"/>
      <c r="CV1020" s="1594"/>
      <c r="CW1020" s="1594"/>
      <c r="CX1020" s="1594"/>
      <c r="CY1020" s="1594"/>
      <c r="CZ1020" s="1594"/>
      <c r="DA1020" s="1594"/>
      <c r="DB1020" s="1594"/>
      <c r="DC1020" s="1594"/>
      <c r="DD1020" s="1594"/>
      <c r="DE1020" s="1594"/>
      <c r="DF1020" s="1594"/>
      <c r="DG1020" s="1594"/>
      <c r="DH1020" s="1594"/>
      <c r="DI1020" s="1594"/>
      <c r="DJ1020" s="1594"/>
      <c r="DK1020" s="1594"/>
      <c r="DL1020" s="1594"/>
      <c r="DM1020" s="1594"/>
      <c r="DN1020" s="1594"/>
      <c r="DO1020" s="1594"/>
      <c r="DP1020" s="1594"/>
      <c r="DQ1020" s="1594"/>
      <c r="DR1020" s="1594"/>
      <c r="DS1020" s="1594"/>
      <c r="DT1020" s="1594"/>
      <c r="DU1020" s="1594"/>
      <c r="DV1020" s="1594"/>
      <c r="DW1020" s="1594"/>
      <c r="DX1020" s="1594"/>
      <c r="DY1020" s="1594"/>
      <c r="DZ1020" s="1594"/>
      <c r="EA1020" s="1594"/>
      <c r="EB1020" s="1594"/>
      <c r="EC1020" s="1594"/>
      <c r="ED1020" s="1594"/>
      <c r="EE1020" s="1594"/>
      <c r="EF1020" s="1594"/>
      <c r="EG1020" s="1594"/>
      <c r="EH1020" s="1594"/>
      <c r="EI1020" s="1594"/>
      <c r="EJ1020" s="1594"/>
      <c r="EK1020" s="1594"/>
      <c r="EL1020" s="1594"/>
      <c r="EM1020" s="1594"/>
      <c r="EN1020" s="1594"/>
      <c r="EO1020" s="1594"/>
      <c r="EP1020" s="1594"/>
      <c r="EQ1020" s="1594"/>
      <c r="ER1020" s="1594"/>
      <c r="ES1020" s="1594"/>
    </row>
    <row r="1021" spans="1:149" s="1595" customFormat="1" ht="12.5">
      <c r="A1021" s="1644" t="str">
        <f t="shared" si="555"/>
        <v>Organisation</v>
      </c>
      <c r="B1021" s="1758"/>
      <c r="C1021" s="1671"/>
      <c r="D1021" s="1655"/>
      <c r="E1021" s="1770"/>
      <c r="F1021" s="1592"/>
      <c r="G1021" s="1714">
        <f t="shared" si="556"/>
        <v>0</v>
      </c>
      <c r="H1021" s="1645"/>
      <c r="I1021" s="1714">
        <f t="shared" si="557"/>
        <v>0</v>
      </c>
      <c r="J1021" s="1660"/>
      <c r="K1021" s="1660"/>
      <c r="L1021" s="1592"/>
      <c r="M1021" s="1597"/>
      <c r="N1021" s="1593"/>
      <c r="O1021" s="1646"/>
      <c r="P1021" s="1647"/>
      <c r="Q1021" s="1647"/>
      <c r="R1021" s="1648"/>
      <c r="S1021" s="1603"/>
      <c r="T1021" s="1649"/>
      <c r="U1021" s="1649"/>
      <c r="V1021" s="1649"/>
      <c r="W1021" s="1649"/>
      <c r="X1021" s="1649"/>
      <c r="Y1021" s="1649"/>
      <c r="Z1021" s="1649"/>
      <c r="AA1021" s="1649"/>
      <c r="AB1021" s="1649"/>
      <c r="AC1021" s="1649"/>
      <c r="AD1021" s="1649"/>
      <c r="AE1021" s="1649"/>
      <c r="AF1021" s="1610">
        <f t="shared" si="536"/>
        <v>0</v>
      </c>
      <c r="AG1021" s="1649"/>
      <c r="AH1021" s="1649"/>
      <c r="AI1021" s="1649"/>
      <c r="AJ1021" s="1649"/>
      <c r="AK1021" s="1649"/>
      <c r="AL1021" s="1649"/>
      <c r="AM1021" s="1649"/>
      <c r="AN1021" s="1649"/>
      <c r="AO1021" s="1649"/>
      <c r="AP1021" s="1649"/>
      <c r="AQ1021" s="1649"/>
      <c r="AR1021" s="1709"/>
      <c r="AS1021" s="1779">
        <f t="shared" si="537"/>
        <v>0</v>
      </c>
      <c r="AT1021" s="1711">
        <f t="shared" si="558"/>
        <v>0</v>
      </c>
      <c r="AU1021" s="1611">
        <f t="shared" si="538"/>
        <v>0</v>
      </c>
      <c r="AV1021" s="1611">
        <f t="shared" si="539"/>
        <v>0</v>
      </c>
      <c r="AW1021" s="1611">
        <f t="shared" si="540"/>
        <v>0</v>
      </c>
      <c r="AX1021" s="1611">
        <f t="shared" si="541"/>
        <v>0</v>
      </c>
      <c r="AY1021" s="1611">
        <f t="shared" si="542"/>
        <v>0</v>
      </c>
      <c r="AZ1021" s="1611">
        <f t="shared" si="543"/>
        <v>0</v>
      </c>
      <c r="BA1021" s="1611">
        <f t="shared" si="544"/>
        <v>0</v>
      </c>
      <c r="BB1021" s="1611">
        <f t="shared" si="545"/>
        <v>0</v>
      </c>
      <c r="BC1021" s="1611">
        <f t="shared" si="546"/>
        <v>0</v>
      </c>
      <c r="BD1021" s="1611">
        <f t="shared" si="547"/>
        <v>0</v>
      </c>
      <c r="BE1021" s="1611">
        <f t="shared" si="548"/>
        <v>0</v>
      </c>
      <c r="BF1021" s="1611">
        <f t="shared" si="549"/>
        <v>0</v>
      </c>
      <c r="BG1021" s="1611">
        <f t="shared" si="559"/>
        <v>0</v>
      </c>
      <c r="BH1021" s="1611" t="str">
        <f t="shared" si="560"/>
        <v/>
      </c>
      <c r="BI1021" s="1611" t="str">
        <f t="shared" si="561"/>
        <v/>
      </c>
      <c r="BJ1021" s="1611" t="str">
        <f t="shared" si="550"/>
        <v/>
      </c>
      <c r="BK1021" s="1611" t="str">
        <f t="shared" si="551"/>
        <v/>
      </c>
      <c r="BL1021" s="1611" t="str">
        <f t="shared" ca="1" si="552"/>
        <v/>
      </c>
      <c r="BM1021" s="1611" t="str">
        <f t="shared" si="562"/>
        <v/>
      </c>
      <c r="BN1021" s="1611" t="str">
        <f t="shared" si="553"/>
        <v/>
      </c>
      <c r="BO1021" s="1611" t="str">
        <f t="shared" si="554"/>
        <v/>
      </c>
      <c r="BP1021" s="1611" t="str">
        <f t="shared" si="563"/>
        <v/>
      </c>
      <c r="BQ1021" s="1611" t="str">
        <f t="shared" si="564"/>
        <v/>
      </c>
      <c r="BR1021" s="1611" t="str">
        <f t="shared" si="565"/>
        <v/>
      </c>
      <c r="BS1021" s="1611" t="str">
        <f t="shared" si="566"/>
        <v/>
      </c>
      <c r="BT1021" s="1611" t="str">
        <f t="shared" si="567"/>
        <v/>
      </c>
      <c r="BU1021" s="1731">
        <f t="shared" ca="1" si="568"/>
        <v>0</v>
      </c>
      <c r="BV1021" s="1594"/>
      <c r="BW1021" s="1594"/>
      <c r="BX1021" s="1594"/>
      <c r="BY1021" s="1594"/>
      <c r="BZ1021" s="1594"/>
      <c r="CA1021" s="1594"/>
      <c r="CB1021" s="1594"/>
      <c r="CC1021" s="1594"/>
      <c r="CD1021" s="1594"/>
      <c r="CE1021" s="1594"/>
      <c r="CF1021" s="1594"/>
      <c r="CG1021" s="1594"/>
      <c r="CH1021" s="1594"/>
      <c r="CI1021" s="1594"/>
      <c r="CJ1021" s="1594"/>
      <c r="CK1021" s="1594"/>
      <c r="CL1021" s="1594"/>
      <c r="CM1021" s="1594"/>
      <c r="CN1021" s="1594"/>
      <c r="CO1021" s="1594"/>
      <c r="CP1021" s="1594"/>
      <c r="CQ1021" s="1594"/>
      <c r="CR1021" s="1594"/>
      <c r="CS1021" s="1594"/>
      <c r="CT1021" s="1594"/>
      <c r="CU1021" s="1594"/>
      <c r="CV1021" s="1594"/>
      <c r="CW1021" s="1594"/>
      <c r="CX1021" s="1594"/>
      <c r="CY1021" s="1594"/>
      <c r="CZ1021" s="1594"/>
      <c r="DA1021" s="1594"/>
      <c r="DB1021" s="1594"/>
      <c r="DC1021" s="1594"/>
      <c r="DD1021" s="1594"/>
      <c r="DE1021" s="1594"/>
      <c r="DF1021" s="1594"/>
      <c r="DG1021" s="1594"/>
      <c r="DH1021" s="1594"/>
      <c r="DI1021" s="1594"/>
      <c r="DJ1021" s="1594"/>
      <c r="DK1021" s="1594"/>
      <c r="DL1021" s="1594"/>
      <c r="DM1021" s="1594"/>
      <c r="DN1021" s="1594"/>
      <c r="DO1021" s="1594"/>
      <c r="DP1021" s="1594"/>
      <c r="DQ1021" s="1594"/>
      <c r="DR1021" s="1594"/>
      <c r="DS1021" s="1594"/>
      <c r="DT1021" s="1594"/>
      <c r="DU1021" s="1594"/>
      <c r="DV1021" s="1594"/>
      <c r="DW1021" s="1594"/>
      <c r="DX1021" s="1594"/>
      <c r="DY1021" s="1594"/>
      <c r="DZ1021" s="1594"/>
      <c r="EA1021" s="1594"/>
      <c r="EB1021" s="1594"/>
      <c r="EC1021" s="1594"/>
      <c r="ED1021" s="1594"/>
      <c r="EE1021" s="1594"/>
      <c r="EF1021" s="1594"/>
      <c r="EG1021" s="1594"/>
      <c r="EH1021" s="1594"/>
      <c r="EI1021" s="1594"/>
      <c r="EJ1021" s="1594"/>
      <c r="EK1021" s="1594"/>
      <c r="EL1021" s="1594"/>
      <c r="EM1021" s="1594"/>
      <c r="EN1021" s="1594"/>
      <c r="EO1021" s="1594"/>
      <c r="EP1021" s="1594"/>
      <c r="EQ1021" s="1594"/>
      <c r="ER1021" s="1594"/>
      <c r="ES1021" s="1594"/>
    </row>
    <row r="1022" spans="1:149" s="1594" customFormat="1" ht="12.5">
      <c r="A1022" s="1644" t="str">
        <f t="shared" si="555"/>
        <v>Organisation</v>
      </c>
      <c r="B1022" s="1758"/>
      <c r="C1022" s="1671"/>
      <c r="D1022" s="1655"/>
      <c r="E1022" s="1770"/>
      <c r="F1022" s="1592"/>
      <c r="G1022" s="1714">
        <f t="shared" si="556"/>
        <v>0</v>
      </c>
      <c r="H1022" s="1645"/>
      <c r="I1022" s="1714">
        <f t="shared" si="557"/>
        <v>0</v>
      </c>
      <c r="J1022" s="1656"/>
      <c r="K1022" s="1656"/>
      <c r="L1022" s="1592"/>
      <c r="M1022" s="1597"/>
      <c r="N1022" s="1597"/>
      <c r="O1022" s="1646"/>
      <c r="P1022" s="1647"/>
      <c r="Q1022" s="1647"/>
      <c r="R1022" s="1648"/>
      <c r="S1022" s="1603"/>
      <c r="T1022" s="1649"/>
      <c r="U1022" s="1649"/>
      <c r="V1022" s="1649"/>
      <c r="W1022" s="1649"/>
      <c r="X1022" s="1649"/>
      <c r="Y1022" s="1649"/>
      <c r="Z1022" s="1649"/>
      <c r="AA1022" s="1649"/>
      <c r="AB1022" s="1649"/>
      <c r="AC1022" s="1649"/>
      <c r="AD1022" s="1649"/>
      <c r="AE1022" s="1649"/>
      <c r="AF1022" s="1610">
        <f t="shared" si="536"/>
        <v>0</v>
      </c>
      <c r="AG1022" s="1649"/>
      <c r="AH1022" s="1649"/>
      <c r="AI1022" s="1649"/>
      <c r="AJ1022" s="1649"/>
      <c r="AK1022" s="1649"/>
      <c r="AL1022" s="1649"/>
      <c r="AM1022" s="1649"/>
      <c r="AN1022" s="1649"/>
      <c r="AO1022" s="1649"/>
      <c r="AP1022" s="1649"/>
      <c r="AQ1022" s="1649"/>
      <c r="AR1022" s="1709"/>
      <c r="AS1022" s="1779">
        <f t="shared" si="537"/>
        <v>0</v>
      </c>
      <c r="AT1022" s="1711">
        <f t="shared" si="558"/>
        <v>0</v>
      </c>
      <c r="AU1022" s="1611">
        <f t="shared" si="538"/>
        <v>0</v>
      </c>
      <c r="AV1022" s="1611">
        <f t="shared" si="539"/>
        <v>0</v>
      </c>
      <c r="AW1022" s="1611">
        <f t="shared" si="540"/>
        <v>0</v>
      </c>
      <c r="AX1022" s="1611">
        <f t="shared" si="541"/>
        <v>0</v>
      </c>
      <c r="AY1022" s="1611">
        <f t="shared" si="542"/>
        <v>0</v>
      </c>
      <c r="AZ1022" s="1611">
        <f t="shared" si="543"/>
        <v>0</v>
      </c>
      <c r="BA1022" s="1611">
        <f t="shared" si="544"/>
        <v>0</v>
      </c>
      <c r="BB1022" s="1611">
        <f t="shared" si="545"/>
        <v>0</v>
      </c>
      <c r="BC1022" s="1611">
        <f t="shared" si="546"/>
        <v>0</v>
      </c>
      <c r="BD1022" s="1611">
        <f t="shared" si="547"/>
        <v>0</v>
      </c>
      <c r="BE1022" s="1611">
        <f t="shared" si="548"/>
        <v>0</v>
      </c>
      <c r="BF1022" s="1611">
        <f t="shared" si="549"/>
        <v>0</v>
      </c>
      <c r="BG1022" s="1611">
        <f t="shared" si="559"/>
        <v>0</v>
      </c>
      <c r="BH1022" s="1611" t="str">
        <f t="shared" si="560"/>
        <v/>
      </c>
      <c r="BI1022" s="1611" t="str">
        <f t="shared" si="561"/>
        <v/>
      </c>
      <c r="BJ1022" s="1611" t="str">
        <f t="shared" si="550"/>
        <v/>
      </c>
      <c r="BK1022" s="1611" t="str">
        <f t="shared" si="551"/>
        <v/>
      </c>
      <c r="BL1022" s="1611" t="str">
        <f t="shared" ca="1" si="552"/>
        <v/>
      </c>
      <c r="BM1022" s="1611" t="str">
        <f t="shared" si="562"/>
        <v/>
      </c>
      <c r="BN1022" s="1611" t="str">
        <f t="shared" si="553"/>
        <v/>
      </c>
      <c r="BO1022" s="1611" t="str">
        <f t="shared" si="554"/>
        <v/>
      </c>
      <c r="BP1022" s="1611" t="str">
        <f t="shared" si="563"/>
        <v/>
      </c>
      <c r="BQ1022" s="1611" t="str">
        <f t="shared" si="564"/>
        <v/>
      </c>
      <c r="BR1022" s="1611" t="str">
        <f t="shared" si="565"/>
        <v/>
      </c>
      <c r="BS1022" s="1611" t="str">
        <f t="shared" si="566"/>
        <v/>
      </c>
      <c r="BT1022" s="1611" t="str">
        <f t="shared" si="567"/>
        <v/>
      </c>
      <c r="BU1022" s="1731">
        <f t="shared" ca="1" si="568"/>
        <v>0</v>
      </c>
    </row>
    <row r="1023" spans="1:149" s="1595" customFormat="1" ht="12.5">
      <c r="A1023" s="1644" t="str">
        <f t="shared" si="555"/>
        <v>Organisation</v>
      </c>
      <c r="B1023" s="1758"/>
      <c r="C1023" s="1671"/>
      <c r="D1023" s="1655"/>
      <c r="E1023" s="1770"/>
      <c r="F1023" s="1592"/>
      <c r="G1023" s="1714">
        <f t="shared" si="556"/>
        <v>0</v>
      </c>
      <c r="H1023" s="1645"/>
      <c r="I1023" s="1714">
        <f t="shared" si="557"/>
        <v>0</v>
      </c>
      <c r="J1023" s="1660"/>
      <c r="K1023" s="1660"/>
      <c r="L1023" s="1592"/>
      <c r="M1023" s="1597"/>
      <c r="N1023" s="1593"/>
      <c r="O1023" s="1646"/>
      <c r="P1023" s="1647"/>
      <c r="Q1023" s="1647"/>
      <c r="R1023" s="1648"/>
      <c r="S1023" s="1603"/>
      <c r="T1023" s="1649"/>
      <c r="U1023" s="1649"/>
      <c r="V1023" s="1649"/>
      <c r="W1023" s="1649"/>
      <c r="X1023" s="1649"/>
      <c r="Y1023" s="1649"/>
      <c r="Z1023" s="1649"/>
      <c r="AA1023" s="1649"/>
      <c r="AB1023" s="1649"/>
      <c r="AC1023" s="1649"/>
      <c r="AD1023" s="1649"/>
      <c r="AE1023" s="1649"/>
      <c r="AF1023" s="1610">
        <f t="shared" si="536"/>
        <v>0</v>
      </c>
      <c r="AG1023" s="1649"/>
      <c r="AH1023" s="1649"/>
      <c r="AI1023" s="1649"/>
      <c r="AJ1023" s="1649"/>
      <c r="AK1023" s="1649"/>
      <c r="AL1023" s="1649"/>
      <c r="AM1023" s="1649"/>
      <c r="AN1023" s="1649"/>
      <c r="AO1023" s="1649"/>
      <c r="AP1023" s="1649"/>
      <c r="AQ1023" s="1649"/>
      <c r="AR1023" s="1709"/>
      <c r="AS1023" s="1779">
        <f t="shared" si="537"/>
        <v>0</v>
      </c>
      <c r="AT1023" s="1711">
        <f t="shared" si="558"/>
        <v>0</v>
      </c>
      <c r="AU1023" s="1611">
        <f t="shared" si="538"/>
        <v>0</v>
      </c>
      <c r="AV1023" s="1611">
        <f t="shared" si="539"/>
        <v>0</v>
      </c>
      <c r="AW1023" s="1611">
        <f t="shared" si="540"/>
        <v>0</v>
      </c>
      <c r="AX1023" s="1611">
        <f t="shared" si="541"/>
        <v>0</v>
      </c>
      <c r="AY1023" s="1611">
        <f t="shared" si="542"/>
        <v>0</v>
      </c>
      <c r="AZ1023" s="1611">
        <f t="shared" si="543"/>
        <v>0</v>
      </c>
      <c r="BA1023" s="1611">
        <f t="shared" si="544"/>
        <v>0</v>
      </c>
      <c r="BB1023" s="1611">
        <f t="shared" si="545"/>
        <v>0</v>
      </c>
      <c r="BC1023" s="1611">
        <f t="shared" si="546"/>
        <v>0</v>
      </c>
      <c r="BD1023" s="1611">
        <f t="shared" si="547"/>
        <v>0</v>
      </c>
      <c r="BE1023" s="1611">
        <f t="shared" si="548"/>
        <v>0</v>
      </c>
      <c r="BF1023" s="1611">
        <f t="shared" si="549"/>
        <v>0</v>
      </c>
      <c r="BG1023" s="1611">
        <f t="shared" si="559"/>
        <v>0</v>
      </c>
      <c r="BH1023" s="1611" t="str">
        <f t="shared" si="560"/>
        <v/>
      </c>
      <c r="BI1023" s="1611" t="str">
        <f t="shared" si="561"/>
        <v/>
      </c>
      <c r="BJ1023" s="1611" t="str">
        <f t="shared" si="550"/>
        <v/>
      </c>
      <c r="BK1023" s="1611" t="str">
        <f t="shared" si="551"/>
        <v/>
      </c>
      <c r="BL1023" s="1611" t="str">
        <f t="shared" ca="1" si="552"/>
        <v/>
      </c>
      <c r="BM1023" s="1611" t="str">
        <f t="shared" si="562"/>
        <v/>
      </c>
      <c r="BN1023" s="1611" t="str">
        <f t="shared" si="553"/>
        <v/>
      </c>
      <c r="BO1023" s="1611" t="str">
        <f t="shared" si="554"/>
        <v/>
      </c>
      <c r="BP1023" s="1611" t="str">
        <f t="shared" si="563"/>
        <v/>
      </c>
      <c r="BQ1023" s="1611" t="str">
        <f t="shared" si="564"/>
        <v/>
      </c>
      <c r="BR1023" s="1611" t="str">
        <f t="shared" si="565"/>
        <v/>
      </c>
      <c r="BS1023" s="1611" t="str">
        <f t="shared" si="566"/>
        <v/>
      </c>
      <c r="BT1023" s="1611" t="str">
        <f t="shared" si="567"/>
        <v/>
      </c>
      <c r="BU1023" s="1731">
        <f t="shared" ca="1" si="568"/>
        <v>0</v>
      </c>
      <c r="BV1023" s="1594"/>
      <c r="BW1023" s="1594"/>
      <c r="BX1023" s="1594"/>
      <c r="BY1023" s="1594"/>
      <c r="BZ1023" s="1594"/>
      <c r="CA1023" s="1594"/>
      <c r="CB1023" s="1594"/>
      <c r="CC1023" s="1594"/>
      <c r="CD1023" s="1594"/>
      <c r="CE1023" s="1594"/>
      <c r="CF1023" s="1594"/>
      <c r="CG1023" s="1594"/>
      <c r="CH1023" s="1594"/>
      <c r="CI1023" s="1594"/>
      <c r="CJ1023" s="1594"/>
      <c r="CK1023" s="1594"/>
      <c r="CL1023" s="1594"/>
      <c r="CM1023" s="1594"/>
      <c r="CN1023" s="1594"/>
      <c r="CO1023" s="1594"/>
      <c r="CP1023" s="1594"/>
      <c r="CQ1023" s="1594"/>
      <c r="CR1023" s="1594"/>
      <c r="CS1023" s="1594"/>
      <c r="CT1023" s="1594"/>
      <c r="CU1023" s="1594"/>
      <c r="CV1023" s="1594"/>
      <c r="CW1023" s="1594"/>
      <c r="CX1023" s="1594"/>
      <c r="CY1023" s="1594"/>
      <c r="CZ1023" s="1594"/>
      <c r="DA1023" s="1594"/>
      <c r="DB1023" s="1594"/>
      <c r="DC1023" s="1594"/>
      <c r="DD1023" s="1594"/>
      <c r="DE1023" s="1594"/>
      <c r="DF1023" s="1594"/>
      <c r="DG1023" s="1594"/>
      <c r="DH1023" s="1594"/>
      <c r="DI1023" s="1594"/>
      <c r="DJ1023" s="1594"/>
      <c r="DK1023" s="1594"/>
      <c r="DL1023" s="1594"/>
      <c r="DM1023" s="1594"/>
      <c r="DN1023" s="1594"/>
      <c r="DO1023" s="1594"/>
      <c r="DP1023" s="1594"/>
      <c r="DQ1023" s="1594"/>
      <c r="DR1023" s="1594"/>
      <c r="DS1023" s="1594"/>
      <c r="DT1023" s="1594"/>
      <c r="DU1023" s="1594"/>
      <c r="DV1023" s="1594"/>
      <c r="DW1023" s="1594"/>
      <c r="DX1023" s="1594"/>
      <c r="DY1023" s="1594"/>
      <c r="DZ1023" s="1594"/>
      <c r="EA1023" s="1594"/>
      <c r="EB1023" s="1594"/>
      <c r="EC1023" s="1594"/>
      <c r="ED1023" s="1594"/>
      <c r="EE1023" s="1594"/>
      <c r="EF1023" s="1594"/>
      <c r="EG1023" s="1594"/>
      <c r="EH1023" s="1594"/>
      <c r="EI1023" s="1594"/>
      <c r="EJ1023" s="1594"/>
      <c r="EK1023" s="1594"/>
      <c r="EL1023" s="1594"/>
      <c r="EM1023" s="1594"/>
      <c r="EN1023" s="1594"/>
      <c r="EO1023" s="1594"/>
      <c r="EP1023" s="1594"/>
      <c r="EQ1023" s="1594"/>
      <c r="ER1023" s="1594"/>
      <c r="ES1023" s="1594"/>
    </row>
    <row r="1024" spans="1:149" s="1595" customFormat="1" ht="12.5">
      <c r="A1024" s="1644" t="str">
        <f t="shared" si="555"/>
        <v>Organisation</v>
      </c>
      <c r="B1024" s="1758"/>
      <c r="C1024" s="1671"/>
      <c r="D1024" s="1655"/>
      <c r="E1024" s="1770"/>
      <c r="F1024" s="1592"/>
      <c r="G1024" s="1714">
        <f t="shared" si="556"/>
        <v>0</v>
      </c>
      <c r="H1024" s="1645"/>
      <c r="I1024" s="1714">
        <f t="shared" si="557"/>
        <v>0</v>
      </c>
      <c r="J1024" s="1660"/>
      <c r="K1024" s="1660"/>
      <c r="L1024" s="1592"/>
      <c r="M1024" s="1597"/>
      <c r="N1024" s="1597"/>
      <c r="O1024" s="1646"/>
      <c r="P1024" s="1647"/>
      <c r="Q1024" s="1647"/>
      <c r="R1024" s="1648"/>
      <c r="S1024" s="1603"/>
      <c r="T1024" s="1649"/>
      <c r="U1024" s="1649"/>
      <c r="V1024" s="1649"/>
      <c r="W1024" s="1649"/>
      <c r="X1024" s="1649"/>
      <c r="Y1024" s="1649"/>
      <c r="Z1024" s="1649"/>
      <c r="AA1024" s="1649"/>
      <c r="AB1024" s="1649"/>
      <c r="AC1024" s="1649"/>
      <c r="AD1024" s="1649"/>
      <c r="AE1024" s="1649"/>
      <c r="AF1024" s="1610">
        <f t="shared" si="536"/>
        <v>0</v>
      </c>
      <c r="AG1024" s="1649"/>
      <c r="AH1024" s="1649"/>
      <c r="AI1024" s="1649"/>
      <c r="AJ1024" s="1649"/>
      <c r="AK1024" s="1649"/>
      <c r="AL1024" s="1649"/>
      <c r="AM1024" s="1649"/>
      <c r="AN1024" s="1649"/>
      <c r="AO1024" s="1649"/>
      <c r="AP1024" s="1649"/>
      <c r="AQ1024" s="1649"/>
      <c r="AR1024" s="1709"/>
      <c r="AS1024" s="1779">
        <f t="shared" si="537"/>
        <v>0</v>
      </c>
      <c r="AT1024" s="1711">
        <f t="shared" si="558"/>
        <v>0</v>
      </c>
      <c r="AU1024" s="1611">
        <f t="shared" si="538"/>
        <v>0</v>
      </c>
      <c r="AV1024" s="1611">
        <f t="shared" si="539"/>
        <v>0</v>
      </c>
      <c r="AW1024" s="1611">
        <f t="shared" si="540"/>
        <v>0</v>
      </c>
      <c r="AX1024" s="1611">
        <f t="shared" si="541"/>
        <v>0</v>
      </c>
      <c r="AY1024" s="1611">
        <f t="shared" si="542"/>
        <v>0</v>
      </c>
      <c r="AZ1024" s="1611">
        <f t="shared" si="543"/>
        <v>0</v>
      </c>
      <c r="BA1024" s="1611">
        <f t="shared" si="544"/>
        <v>0</v>
      </c>
      <c r="BB1024" s="1611">
        <f t="shared" si="545"/>
        <v>0</v>
      </c>
      <c r="BC1024" s="1611">
        <f t="shared" si="546"/>
        <v>0</v>
      </c>
      <c r="BD1024" s="1611">
        <f t="shared" si="547"/>
        <v>0</v>
      </c>
      <c r="BE1024" s="1611">
        <f t="shared" si="548"/>
        <v>0</v>
      </c>
      <c r="BF1024" s="1611">
        <f t="shared" si="549"/>
        <v>0</v>
      </c>
      <c r="BG1024" s="1611">
        <f t="shared" si="559"/>
        <v>0</v>
      </c>
      <c r="BH1024" s="1611" t="str">
        <f t="shared" si="560"/>
        <v/>
      </c>
      <c r="BI1024" s="1611" t="str">
        <f t="shared" si="561"/>
        <v/>
      </c>
      <c r="BJ1024" s="1611" t="str">
        <f t="shared" si="550"/>
        <v/>
      </c>
      <c r="BK1024" s="1611" t="str">
        <f t="shared" si="551"/>
        <v/>
      </c>
      <c r="BL1024" s="1611" t="str">
        <f t="shared" ca="1" si="552"/>
        <v/>
      </c>
      <c r="BM1024" s="1611" t="str">
        <f t="shared" si="562"/>
        <v/>
      </c>
      <c r="BN1024" s="1611" t="str">
        <f t="shared" si="553"/>
        <v/>
      </c>
      <c r="BO1024" s="1611" t="str">
        <f t="shared" si="554"/>
        <v/>
      </c>
      <c r="BP1024" s="1611" t="str">
        <f t="shared" si="563"/>
        <v/>
      </c>
      <c r="BQ1024" s="1611" t="str">
        <f t="shared" si="564"/>
        <v/>
      </c>
      <c r="BR1024" s="1611" t="str">
        <f t="shared" si="565"/>
        <v/>
      </c>
      <c r="BS1024" s="1611" t="str">
        <f t="shared" si="566"/>
        <v/>
      </c>
      <c r="BT1024" s="1611" t="str">
        <f t="shared" si="567"/>
        <v/>
      </c>
      <c r="BU1024" s="1731">
        <f t="shared" ca="1" si="568"/>
        <v>0</v>
      </c>
      <c r="BV1024" s="1594"/>
      <c r="BW1024" s="1594"/>
      <c r="BX1024" s="1594"/>
      <c r="BY1024" s="1594"/>
      <c r="BZ1024" s="1594"/>
      <c r="CA1024" s="1594"/>
      <c r="CB1024" s="1594"/>
      <c r="CC1024" s="1594"/>
      <c r="CD1024" s="1594"/>
      <c r="CE1024" s="1594"/>
      <c r="CF1024" s="1594"/>
      <c r="CG1024" s="1594"/>
      <c r="CH1024" s="1594"/>
      <c r="CI1024" s="1594"/>
      <c r="CJ1024" s="1594"/>
      <c r="CK1024" s="1594"/>
      <c r="CL1024" s="1594"/>
      <c r="CM1024" s="1594"/>
      <c r="CN1024" s="1594"/>
      <c r="CO1024" s="1594"/>
      <c r="CP1024" s="1594"/>
      <c r="CQ1024" s="1594"/>
      <c r="CR1024" s="1594"/>
      <c r="CS1024" s="1594"/>
      <c r="CT1024" s="1594"/>
      <c r="CU1024" s="1594"/>
      <c r="CV1024" s="1594"/>
      <c r="CW1024" s="1594"/>
      <c r="CX1024" s="1594"/>
      <c r="CY1024" s="1594"/>
      <c r="CZ1024" s="1594"/>
      <c r="DA1024" s="1594"/>
      <c r="DB1024" s="1594"/>
      <c r="DC1024" s="1594"/>
      <c r="DD1024" s="1594"/>
      <c r="DE1024" s="1594"/>
      <c r="DF1024" s="1594"/>
      <c r="DG1024" s="1594"/>
      <c r="DH1024" s="1594"/>
      <c r="DI1024" s="1594"/>
      <c r="DJ1024" s="1594"/>
      <c r="DK1024" s="1594"/>
      <c r="DL1024" s="1594"/>
      <c r="DM1024" s="1594"/>
      <c r="DN1024" s="1594"/>
      <c r="DO1024" s="1594"/>
      <c r="DP1024" s="1594"/>
      <c r="DQ1024" s="1594"/>
      <c r="DR1024" s="1594"/>
      <c r="DS1024" s="1594"/>
      <c r="DT1024" s="1594"/>
      <c r="DU1024" s="1594"/>
      <c r="DV1024" s="1594"/>
      <c r="DW1024" s="1594"/>
      <c r="DX1024" s="1594"/>
      <c r="DY1024" s="1594"/>
      <c r="DZ1024" s="1594"/>
      <c r="EA1024" s="1594"/>
      <c r="EB1024" s="1594"/>
      <c r="EC1024" s="1594"/>
      <c r="ED1024" s="1594"/>
      <c r="EE1024" s="1594"/>
      <c r="EF1024" s="1594"/>
      <c r="EG1024" s="1594"/>
      <c r="EH1024" s="1594"/>
      <c r="EI1024" s="1594"/>
      <c r="EJ1024" s="1594"/>
      <c r="EK1024" s="1594"/>
      <c r="EL1024" s="1594"/>
      <c r="EM1024" s="1594"/>
      <c r="EN1024" s="1594"/>
      <c r="EO1024" s="1594"/>
      <c r="EP1024" s="1594"/>
      <c r="EQ1024" s="1594"/>
      <c r="ER1024" s="1594"/>
      <c r="ES1024" s="1594"/>
    </row>
    <row r="1025" spans="1:149" s="1595" customFormat="1" ht="12.5">
      <c r="A1025" s="1644" t="str">
        <f t="shared" si="555"/>
        <v>Organisation</v>
      </c>
      <c r="B1025" s="1758"/>
      <c r="C1025" s="1671"/>
      <c r="D1025" s="1655"/>
      <c r="E1025" s="1770"/>
      <c r="F1025" s="1592"/>
      <c r="G1025" s="1714">
        <f t="shared" si="556"/>
        <v>0</v>
      </c>
      <c r="H1025" s="1645"/>
      <c r="I1025" s="1714">
        <f t="shared" si="557"/>
        <v>0</v>
      </c>
      <c r="J1025" s="1656"/>
      <c r="K1025" s="1656"/>
      <c r="L1025" s="1592"/>
      <c r="M1025" s="1597"/>
      <c r="N1025" s="1597"/>
      <c r="O1025" s="1646"/>
      <c r="P1025" s="1647"/>
      <c r="Q1025" s="1647"/>
      <c r="R1025" s="1648"/>
      <c r="S1025" s="1603"/>
      <c r="T1025" s="1649"/>
      <c r="U1025" s="1649"/>
      <c r="V1025" s="1649"/>
      <c r="W1025" s="1649"/>
      <c r="X1025" s="1649"/>
      <c r="Y1025" s="1649"/>
      <c r="Z1025" s="1649"/>
      <c r="AA1025" s="1649"/>
      <c r="AB1025" s="1649"/>
      <c r="AC1025" s="1649"/>
      <c r="AD1025" s="1649"/>
      <c r="AE1025" s="1649"/>
      <c r="AF1025" s="1610">
        <f t="shared" si="536"/>
        <v>0</v>
      </c>
      <c r="AG1025" s="1649"/>
      <c r="AH1025" s="1649"/>
      <c r="AI1025" s="1649"/>
      <c r="AJ1025" s="1649"/>
      <c r="AK1025" s="1649"/>
      <c r="AL1025" s="1649"/>
      <c r="AM1025" s="1649"/>
      <c r="AN1025" s="1649"/>
      <c r="AO1025" s="1649"/>
      <c r="AP1025" s="1649"/>
      <c r="AQ1025" s="1649"/>
      <c r="AR1025" s="1709"/>
      <c r="AS1025" s="1779">
        <f t="shared" si="537"/>
        <v>0</v>
      </c>
      <c r="AT1025" s="1711">
        <f t="shared" si="558"/>
        <v>0</v>
      </c>
      <c r="AU1025" s="1611">
        <f t="shared" si="538"/>
        <v>0</v>
      </c>
      <c r="AV1025" s="1611">
        <f t="shared" si="539"/>
        <v>0</v>
      </c>
      <c r="AW1025" s="1611">
        <f t="shared" si="540"/>
        <v>0</v>
      </c>
      <c r="AX1025" s="1611">
        <f t="shared" si="541"/>
        <v>0</v>
      </c>
      <c r="AY1025" s="1611">
        <f t="shared" si="542"/>
        <v>0</v>
      </c>
      <c r="AZ1025" s="1611">
        <f t="shared" si="543"/>
        <v>0</v>
      </c>
      <c r="BA1025" s="1611">
        <f t="shared" si="544"/>
        <v>0</v>
      </c>
      <c r="BB1025" s="1611">
        <f t="shared" si="545"/>
        <v>0</v>
      </c>
      <c r="BC1025" s="1611">
        <f t="shared" si="546"/>
        <v>0</v>
      </c>
      <c r="BD1025" s="1611">
        <f t="shared" si="547"/>
        <v>0</v>
      </c>
      <c r="BE1025" s="1611">
        <f t="shared" si="548"/>
        <v>0</v>
      </c>
      <c r="BF1025" s="1611">
        <f t="shared" si="549"/>
        <v>0</v>
      </c>
      <c r="BG1025" s="1611">
        <f t="shared" si="559"/>
        <v>0</v>
      </c>
      <c r="BH1025" s="1611" t="str">
        <f t="shared" si="560"/>
        <v/>
      </c>
      <c r="BI1025" s="1611" t="str">
        <f t="shared" si="561"/>
        <v/>
      </c>
      <c r="BJ1025" s="1611" t="str">
        <f t="shared" si="550"/>
        <v/>
      </c>
      <c r="BK1025" s="1611" t="str">
        <f t="shared" si="551"/>
        <v/>
      </c>
      <c r="BL1025" s="1611" t="str">
        <f t="shared" ca="1" si="552"/>
        <v/>
      </c>
      <c r="BM1025" s="1611" t="str">
        <f t="shared" si="562"/>
        <v/>
      </c>
      <c r="BN1025" s="1611" t="str">
        <f t="shared" si="553"/>
        <v/>
      </c>
      <c r="BO1025" s="1611" t="str">
        <f t="shared" si="554"/>
        <v/>
      </c>
      <c r="BP1025" s="1611" t="str">
        <f t="shared" si="563"/>
        <v/>
      </c>
      <c r="BQ1025" s="1611" t="str">
        <f t="shared" si="564"/>
        <v/>
      </c>
      <c r="BR1025" s="1611" t="str">
        <f t="shared" si="565"/>
        <v/>
      </c>
      <c r="BS1025" s="1611" t="str">
        <f t="shared" si="566"/>
        <v/>
      </c>
      <c r="BT1025" s="1611" t="str">
        <f t="shared" si="567"/>
        <v/>
      </c>
      <c r="BU1025" s="1731">
        <f t="shared" ca="1" si="568"/>
        <v>0</v>
      </c>
      <c r="BV1025" s="1594"/>
      <c r="BW1025" s="1594"/>
      <c r="BX1025" s="1594"/>
      <c r="BY1025" s="1594"/>
      <c r="BZ1025" s="1594"/>
      <c r="CA1025" s="1594"/>
      <c r="CB1025" s="1594"/>
      <c r="CC1025" s="1594"/>
      <c r="CD1025" s="1594"/>
      <c r="CE1025" s="1594"/>
      <c r="CF1025" s="1594"/>
      <c r="CG1025" s="1594"/>
      <c r="CH1025" s="1594"/>
      <c r="CI1025" s="1594"/>
      <c r="CJ1025" s="1594"/>
      <c r="CK1025" s="1594"/>
      <c r="CL1025" s="1594"/>
      <c r="CM1025" s="1594"/>
      <c r="CN1025" s="1594"/>
      <c r="CO1025" s="1594"/>
      <c r="CP1025" s="1594"/>
      <c r="CQ1025" s="1594"/>
      <c r="CR1025" s="1594"/>
      <c r="CS1025" s="1594"/>
      <c r="CT1025" s="1594"/>
      <c r="CU1025" s="1594"/>
      <c r="CV1025" s="1594"/>
      <c r="CW1025" s="1594"/>
      <c r="CX1025" s="1594"/>
      <c r="CY1025" s="1594"/>
      <c r="CZ1025" s="1594"/>
      <c r="DA1025" s="1594"/>
      <c r="DB1025" s="1594"/>
      <c r="DC1025" s="1594"/>
      <c r="DD1025" s="1594"/>
      <c r="DE1025" s="1594"/>
      <c r="DF1025" s="1594"/>
      <c r="DG1025" s="1594"/>
      <c r="DH1025" s="1594"/>
      <c r="DI1025" s="1594"/>
      <c r="DJ1025" s="1594"/>
      <c r="DK1025" s="1594"/>
      <c r="DL1025" s="1594"/>
      <c r="DM1025" s="1594"/>
      <c r="DN1025" s="1594"/>
      <c r="DO1025" s="1594"/>
      <c r="DP1025" s="1594"/>
      <c r="DQ1025" s="1594"/>
      <c r="DR1025" s="1594"/>
      <c r="DS1025" s="1594"/>
      <c r="DT1025" s="1594"/>
      <c r="DU1025" s="1594"/>
      <c r="DV1025" s="1594"/>
      <c r="DW1025" s="1594"/>
      <c r="DX1025" s="1594"/>
      <c r="DY1025" s="1594"/>
      <c r="DZ1025" s="1594"/>
      <c r="EA1025" s="1594"/>
      <c r="EB1025" s="1594"/>
      <c r="EC1025" s="1594"/>
      <c r="ED1025" s="1594"/>
      <c r="EE1025" s="1594"/>
      <c r="EF1025" s="1594"/>
      <c r="EG1025" s="1594"/>
      <c r="EH1025" s="1594"/>
      <c r="EI1025" s="1594"/>
      <c r="EJ1025" s="1594"/>
      <c r="EK1025" s="1594"/>
      <c r="EL1025" s="1594"/>
      <c r="EM1025" s="1594"/>
      <c r="EN1025" s="1594"/>
      <c r="EO1025" s="1594"/>
      <c r="EP1025" s="1594"/>
      <c r="EQ1025" s="1594"/>
      <c r="ER1025" s="1594"/>
      <c r="ES1025" s="1594"/>
    </row>
    <row r="1026" spans="1:149" s="1595" customFormat="1" ht="12.5">
      <c r="A1026" s="1644" t="str">
        <f t="shared" si="555"/>
        <v>Organisation</v>
      </c>
      <c r="B1026" s="1758"/>
      <c r="C1026" s="1758"/>
      <c r="D1026" s="1670"/>
      <c r="E1026" s="1592"/>
      <c r="F1026" s="1592"/>
      <c r="G1026" s="1714">
        <f t="shared" si="556"/>
        <v>0</v>
      </c>
      <c r="H1026" s="1645"/>
      <c r="I1026" s="1714">
        <f t="shared" si="557"/>
        <v>0</v>
      </c>
      <c r="J1026" s="1656"/>
      <c r="K1026" s="1656"/>
      <c r="L1026" s="1592"/>
      <c r="M1026" s="1597"/>
      <c r="N1026" s="1597"/>
      <c r="O1026" s="1646"/>
      <c r="P1026" s="1647"/>
      <c r="Q1026" s="1647"/>
      <c r="R1026" s="1648"/>
      <c r="S1026" s="1603"/>
      <c r="T1026" s="1649"/>
      <c r="U1026" s="1649"/>
      <c r="V1026" s="1649"/>
      <c r="W1026" s="1649"/>
      <c r="X1026" s="1649"/>
      <c r="Y1026" s="1649"/>
      <c r="Z1026" s="1649"/>
      <c r="AA1026" s="1649"/>
      <c r="AB1026" s="1649"/>
      <c r="AC1026" s="1649"/>
      <c r="AD1026" s="1649"/>
      <c r="AE1026" s="1649"/>
      <c r="AF1026" s="1610">
        <f t="shared" si="536"/>
        <v>0</v>
      </c>
      <c r="AG1026" s="1649"/>
      <c r="AH1026" s="1649"/>
      <c r="AI1026" s="1649"/>
      <c r="AJ1026" s="1649"/>
      <c r="AK1026" s="1649"/>
      <c r="AL1026" s="1649"/>
      <c r="AM1026" s="1649"/>
      <c r="AN1026" s="1649"/>
      <c r="AO1026" s="1649"/>
      <c r="AP1026" s="1649"/>
      <c r="AQ1026" s="1649"/>
      <c r="AR1026" s="1709"/>
      <c r="AS1026" s="1779">
        <f t="shared" si="537"/>
        <v>0</v>
      </c>
      <c r="AT1026" s="1711">
        <f t="shared" si="558"/>
        <v>0</v>
      </c>
      <c r="AU1026" s="1611">
        <f t="shared" si="538"/>
        <v>0</v>
      </c>
      <c r="AV1026" s="1611">
        <f t="shared" si="539"/>
        <v>0</v>
      </c>
      <c r="AW1026" s="1611">
        <f t="shared" si="540"/>
        <v>0</v>
      </c>
      <c r="AX1026" s="1611">
        <f t="shared" si="541"/>
        <v>0</v>
      </c>
      <c r="AY1026" s="1611">
        <f t="shared" si="542"/>
        <v>0</v>
      </c>
      <c r="AZ1026" s="1611">
        <f t="shared" si="543"/>
        <v>0</v>
      </c>
      <c r="BA1026" s="1611">
        <f t="shared" si="544"/>
        <v>0</v>
      </c>
      <c r="BB1026" s="1611">
        <f t="shared" si="545"/>
        <v>0</v>
      </c>
      <c r="BC1026" s="1611">
        <f t="shared" si="546"/>
        <v>0</v>
      </c>
      <c r="BD1026" s="1611">
        <f t="shared" si="547"/>
        <v>0</v>
      </c>
      <c r="BE1026" s="1611">
        <f t="shared" si="548"/>
        <v>0</v>
      </c>
      <c r="BF1026" s="1611">
        <f t="shared" si="549"/>
        <v>0</v>
      </c>
      <c r="BG1026" s="1611">
        <f t="shared" si="559"/>
        <v>0</v>
      </c>
      <c r="BH1026" s="1611" t="str">
        <f t="shared" si="560"/>
        <v/>
      </c>
      <c r="BI1026" s="1611" t="str">
        <f t="shared" si="561"/>
        <v/>
      </c>
      <c r="BJ1026" s="1611" t="str">
        <f t="shared" si="550"/>
        <v/>
      </c>
      <c r="BK1026" s="1611" t="str">
        <f t="shared" si="551"/>
        <v/>
      </c>
      <c r="BL1026" s="1611" t="str">
        <f t="shared" ca="1" si="552"/>
        <v/>
      </c>
      <c r="BM1026" s="1611" t="str">
        <f t="shared" si="562"/>
        <v/>
      </c>
      <c r="BN1026" s="1611" t="str">
        <f t="shared" si="553"/>
        <v/>
      </c>
      <c r="BO1026" s="1611" t="str">
        <f t="shared" si="554"/>
        <v/>
      </c>
      <c r="BP1026" s="1611" t="str">
        <f t="shared" si="563"/>
        <v/>
      </c>
      <c r="BQ1026" s="1611" t="str">
        <f t="shared" si="564"/>
        <v/>
      </c>
      <c r="BR1026" s="1611" t="str">
        <f t="shared" si="565"/>
        <v/>
      </c>
      <c r="BS1026" s="1611" t="str">
        <f t="shared" si="566"/>
        <v/>
      </c>
      <c r="BT1026" s="1611" t="str">
        <f t="shared" si="567"/>
        <v/>
      </c>
      <c r="BU1026" s="1731">
        <f t="shared" ca="1" si="568"/>
        <v>0</v>
      </c>
      <c r="BV1026" s="1594"/>
      <c r="BW1026" s="1594"/>
      <c r="BX1026" s="1594"/>
      <c r="BY1026" s="1594"/>
      <c r="BZ1026" s="1594"/>
      <c r="CA1026" s="1594"/>
      <c r="CB1026" s="1594"/>
      <c r="CC1026" s="1594"/>
      <c r="CD1026" s="1594"/>
      <c r="CE1026" s="1594"/>
      <c r="CF1026" s="1594"/>
      <c r="CG1026" s="1594"/>
      <c r="CH1026" s="1594"/>
      <c r="CI1026" s="1594"/>
      <c r="CJ1026" s="1594"/>
      <c r="CK1026" s="1594"/>
      <c r="CL1026" s="1594"/>
      <c r="CM1026" s="1594"/>
      <c r="CN1026" s="1594"/>
      <c r="CO1026" s="1594"/>
      <c r="CP1026" s="1594"/>
      <c r="CQ1026" s="1594"/>
      <c r="CR1026" s="1594"/>
      <c r="CS1026" s="1594"/>
      <c r="CT1026" s="1594"/>
      <c r="CU1026" s="1594"/>
      <c r="CV1026" s="1594"/>
      <c r="CW1026" s="1594"/>
      <c r="CX1026" s="1594"/>
      <c r="CY1026" s="1594"/>
      <c r="CZ1026" s="1594"/>
      <c r="DA1026" s="1594"/>
      <c r="DB1026" s="1594"/>
      <c r="DC1026" s="1594"/>
      <c r="DD1026" s="1594"/>
      <c r="DE1026" s="1594"/>
      <c r="DF1026" s="1594"/>
      <c r="DG1026" s="1594"/>
      <c r="DH1026" s="1594"/>
      <c r="DI1026" s="1594"/>
      <c r="DJ1026" s="1594"/>
      <c r="DK1026" s="1594"/>
      <c r="DL1026" s="1594"/>
      <c r="DM1026" s="1594"/>
      <c r="DN1026" s="1594"/>
      <c r="DO1026" s="1594"/>
      <c r="DP1026" s="1594"/>
      <c r="DQ1026" s="1594"/>
      <c r="DR1026" s="1594"/>
      <c r="DS1026" s="1594"/>
      <c r="DT1026" s="1594"/>
      <c r="DU1026" s="1594"/>
      <c r="DV1026" s="1594"/>
      <c r="DW1026" s="1594"/>
      <c r="DX1026" s="1594"/>
      <c r="DY1026" s="1594"/>
      <c r="DZ1026" s="1594"/>
      <c r="EA1026" s="1594"/>
      <c r="EB1026" s="1594"/>
      <c r="EC1026" s="1594"/>
      <c r="ED1026" s="1594"/>
      <c r="EE1026" s="1594"/>
      <c r="EF1026" s="1594"/>
      <c r="EG1026" s="1594"/>
      <c r="EH1026" s="1594"/>
      <c r="EI1026" s="1594"/>
      <c r="EJ1026" s="1594"/>
      <c r="EK1026" s="1594"/>
      <c r="EL1026" s="1594"/>
      <c r="EM1026" s="1594"/>
      <c r="EN1026" s="1594"/>
      <c r="EO1026" s="1594"/>
      <c r="EP1026" s="1594"/>
      <c r="EQ1026" s="1594"/>
      <c r="ER1026" s="1594"/>
      <c r="ES1026" s="1594"/>
    </row>
    <row r="1027" spans="1:149" s="1595" customFormat="1" ht="12.5">
      <c r="A1027" s="1644" t="str">
        <f t="shared" si="555"/>
        <v>Organisation</v>
      </c>
      <c r="B1027" s="1758"/>
      <c r="C1027" s="1758"/>
      <c r="D1027" s="1670"/>
      <c r="E1027" s="1592"/>
      <c r="F1027" s="1592"/>
      <c r="G1027" s="1714">
        <f t="shared" si="556"/>
        <v>0</v>
      </c>
      <c r="H1027" s="1645"/>
      <c r="I1027" s="1714">
        <f t="shared" si="557"/>
        <v>0</v>
      </c>
      <c r="J1027" s="1656"/>
      <c r="K1027" s="1656"/>
      <c r="L1027" s="1592"/>
      <c r="M1027" s="1597"/>
      <c r="N1027" s="1597"/>
      <c r="O1027" s="1646"/>
      <c r="P1027" s="1647"/>
      <c r="Q1027" s="1647"/>
      <c r="R1027" s="1648"/>
      <c r="S1027" s="1603"/>
      <c r="T1027" s="1649"/>
      <c r="U1027" s="1649"/>
      <c r="V1027" s="1649"/>
      <c r="W1027" s="1649"/>
      <c r="X1027" s="1649"/>
      <c r="Y1027" s="1649"/>
      <c r="Z1027" s="1649"/>
      <c r="AA1027" s="1649"/>
      <c r="AB1027" s="1649"/>
      <c r="AC1027" s="1649"/>
      <c r="AD1027" s="1649"/>
      <c r="AE1027" s="1649"/>
      <c r="AF1027" s="1610">
        <f t="shared" si="536"/>
        <v>0</v>
      </c>
      <c r="AG1027" s="1649"/>
      <c r="AH1027" s="1649"/>
      <c r="AI1027" s="1649"/>
      <c r="AJ1027" s="1649"/>
      <c r="AK1027" s="1649"/>
      <c r="AL1027" s="1649"/>
      <c r="AM1027" s="1649"/>
      <c r="AN1027" s="1649"/>
      <c r="AO1027" s="1649"/>
      <c r="AP1027" s="1649"/>
      <c r="AQ1027" s="1649"/>
      <c r="AR1027" s="1709"/>
      <c r="AS1027" s="1779">
        <f t="shared" si="537"/>
        <v>0</v>
      </c>
      <c r="AT1027" s="1711">
        <f t="shared" si="558"/>
        <v>0</v>
      </c>
      <c r="AU1027" s="1611">
        <f t="shared" si="538"/>
        <v>0</v>
      </c>
      <c r="AV1027" s="1611">
        <f t="shared" si="539"/>
        <v>0</v>
      </c>
      <c r="AW1027" s="1611">
        <f t="shared" si="540"/>
        <v>0</v>
      </c>
      <c r="AX1027" s="1611">
        <f t="shared" si="541"/>
        <v>0</v>
      </c>
      <c r="AY1027" s="1611">
        <f t="shared" si="542"/>
        <v>0</v>
      </c>
      <c r="AZ1027" s="1611">
        <f t="shared" si="543"/>
        <v>0</v>
      </c>
      <c r="BA1027" s="1611">
        <f t="shared" si="544"/>
        <v>0</v>
      </c>
      <c r="BB1027" s="1611">
        <f t="shared" si="545"/>
        <v>0</v>
      </c>
      <c r="BC1027" s="1611">
        <f t="shared" si="546"/>
        <v>0</v>
      </c>
      <c r="BD1027" s="1611">
        <f t="shared" si="547"/>
        <v>0</v>
      </c>
      <c r="BE1027" s="1611">
        <f t="shared" si="548"/>
        <v>0</v>
      </c>
      <c r="BF1027" s="1611">
        <f t="shared" si="549"/>
        <v>0</v>
      </c>
      <c r="BG1027" s="1611">
        <f t="shared" si="559"/>
        <v>0</v>
      </c>
      <c r="BH1027" s="1611" t="str">
        <f t="shared" si="560"/>
        <v/>
      </c>
      <c r="BI1027" s="1611" t="str">
        <f t="shared" si="561"/>
        <v/>
      </c>
      <c r="BJ1027" s="1611" t="str">
        <f t="shared" si="550"/>
        <v/>
      </c>
      <c r="BK1027" s="1611" t="str">
        <f t="shared" si="551"/>
        <v/>
      </c>
      <c r="BL1027" s="1611" t="str">
        <f t="shared" ca="1" si="552"/>
        <v/>
      </c>
      <c r="BM1027" s="1611" t="str">
        <f t="shared" si="562"/>
        <v/>
      </c>
      <c r="BN1027" s="1611" t="str">
        <f t="shared" si="553"/>
        <v/>
      </c>
      <c r="BO1027" s="1611" t="str">
        <f t="shared" si="554"/>
        <v/>
      </c>
      <c r="BP1027" s="1611" t="str">
        <f t="shared" si="563"/>
        <v/>
      </c>
      <c r="BQ1027" s="1611" t="str">
        <f t="shared" si="564"/>
        <v/>
      </c>
      <c r="BR1027" s="1611" t="str">
        <f t="shared" si="565"/>
        <v/>
      </c>
      <c r="BS1027" s="1611" t="str">
        <f t="shared" si="566"/>
        <v/>
      </c>
      <c r="BT1027" s="1611" t="str">
        <f t="shared" si="567"/>
        <v/>
      </c>
      <c r="BU1027" s="1731">
        <f t="shared" ca="1" si="568"/>
        <v>0</v>
      </c>
      <c r="BV1027" s="1594"/>
      <c r="BW1027" s="1594"/>
      <c r="BX1027" s="1594"/>
      <c r="BY1027" s="1594"/>
      <c r="BZ1027" s="1594"/>
      <c r="CA1027" s="1594"/>
      <c r="CB1027" s="1594"/>
      <c r="CC1027" s="1594"/>
      <c r="CD1027" s="1594"/>
      <c r="CE1027" s="1594"/>
      <c r="CF1027" s="1594"/>
      <c r="CG1027" s="1594"/>
      <c r="CH1027" s="1594"/>
      <c r="CI1027" s="1594"/>
      <c r="CJ1027" s="1594"/>
      <c r="CK1027" s="1594"/>
      <c r="CL1027" s="1594"/>
      <c r="CM1027" s="1594"/>
      <c r="CN1027" s="1594"/>
      <c r="CO1027" s="1594"/>
      <c r="CP1027" s="1594"/>
      <c r="CQ1027" s="1594"/>
      <c r="CR1027" s="1594"/>
      <c r="CS1027" s="1594"/>
      <c r="CT1027" s="1594"/>
      <c r="CU1027" s="1594"/>
      <c r="CV1027" s="1594"/>
      <c r="CW1027" s="1594"/>
      <c r="CX1027" s="1594"/>
      <c r="CY1027" s="1594"/>
      <c r="CZ1027" s="1594"/>
      <c r="DA1027" s="1594"/>
      <c r="DB1027" s="1594"/>
      <c r="DC1027" s="1594"/>
      <c r="DD1027" s="1594"/>
      <c r="DE1027" s="1594"/>
      <c r="DF1027" s="1594"/>
      <c r="DG1027" s="1594"/>
      <c r="DH1027" s="1594"/>
      <c r="DI1027" s="1594"/>
      <c r="DJ1027" s="1594"/>
      <c r="DK1027" s="1594"/>
      <c r="DL1027" s="1594"/>
      <c r="DM1027" s="1594"/>
      <c r="DN1027" s="1594"/>
      <c r="DO1027" s="1594"/>
      <c r="DP1027" s="1594"/>
      <c r="DQ1027" s="1594"/>
      <c r="DR1027" s="1594"/>
      <c r="DS1027" s="1594"/>
      <c r="DT1027" s="1594"/>
      <c r="DU1027" s="1594"/>
      <c r="DV1027" s="1594"/>
      <c r="DW1027" s="1594"/>
      <c r="DX1027" s="1594"/>
      <c r="DY1027" s="1594"/>
      <c r="DZ1027" s="1594"/>
      <c r="EA1027" s="1594"/>
      <c r="EB1027" s="1594"/>
      <c r="EC1027" s="1594"/>
      <c r="ED1027" s="1594"/>
      <c r="EE1027" s="1594"/>
      <c r="EF1027" s="1594"/>
      <c r="EG1027" s="1594"/>
      <c r="EH1027" s="1594"/>
      <c r="EI1027" s="1594"/>
      <c r="EJ1027" s="1594"/>
      <c r="EK1027" s="1594"/>
      <c r="EL1027" s="1594"/>
      <c r="EM1027" s="1594"/>
      <c r="EN1027" s="1594"/>
      <c r="EO1027" s="1594"/>
      <c r="EP1027" s="1594"/>
      <c r="EQ1027" s="1594"/>
      <c r="ER1027" s="1594"/>
      <c r="ES1027" s="1594"/>
    </row>
    <row r="1028" spans="1:149" s="1595" customFormat="1" ht="12.5">
      <c r="A1028" s="1644" t="str">
        <f t="shared" si="555"/>
        <v>Organisation</v>
      </c>
      <c r="B1028" s="1758"/>
      <c r="C1028" s="1758"/>
      <c r="D1028" s="1670"/>
      <c r="E1028" s="1592"/>
      <c r="F1028" s="1592"/>
      <c r="G1028" s="1714">
        <f t="shared" si="556"/>
        <v>0</v>
      </c>
      <c r="H1028" s="1645"/>
      <c r="I1028" s="1714">
        <f t="shared" si="557"/>
        <v>0</v>
      </c>
      <c r="J1028" s="1656"/>
      <c r="K1028" s="1656"/>
      <c r="L1028" s="1592"/>
      <c r="M1028" s="1597"/>
      <c r="N1028" s="1597"/>
      <c r="O1028" s="1646"/>
      <c r="P1028" s="1647"/>
      <c r="Q1028" s="1647"/>
      <c r="R1028" s="1648"/>
      <c r="S1028" s="1603"/>
      <c r="T1028" s="1649"/>
      <c r="U1028" s="1649"/>
      <c r="V1028" s="1649"/>
      <c r="W1028" s="1649"/>
      <c r="X1028" s="1649"/>
      <c r="Y1028" s="1649"/>
      <c r="Z1028" s="1649"/>
      <c r="AA1028" s="1649"/>
      <c r="AB1028" s="1649"/>
      <c r="AC1028" s="1649"/>
      <c r="AD1028" s="1649"/>
      <c r="AE1028" s="1649"/>
      <c r="AF1028" s="1610">
        <f t="shared" si="536"/>
        <v>0</v>
      </c>
      <c r="AG1028" s="1649"/>
      <c r="AH1028" s="1649"/>
      <c r="AI1028" s="1649"/>
      <c r="AJ1028" s="1649"/>
      <c r="AK1028" s="1649"/>
      <c r="AL1028" s="1649"/>
      <c r="AM1028" s="1649"/>
      <c r="AN1028" s="1649"/>
      <c r="AO1028" s="1649"/>
      <c r="AP1028" s="1649"/>
      <c r="AQ1028" s="1649"/>
      <c r="AR1028" s="1709"/>
      <c r="AS1028" s="1779">
        <f t="shared" si="537"/>
        <v>0</v>
      </c>
      <c r="AT1028" s="1711">
        <f t="shared" si="558"/>
        <v>0</v>
      </c>
      <c r="AU1028" s="1611">
        <f t="shared" si="538"/>
        <v>0</v>
      </c>
      <c r="AV1028" s="1611">
        <f t="shared" si="539"/>
        <v>0</v>
      </c>
      <c r="AW1028" s="1611">
        <f t="shared" si="540"/>
        <v>0</v>
      </c>
      <c r="AX1028" s="1611">
        <f t="shared" si="541"/>
        <v>0</v>
      </c>
      <c r="AY1028" s="1611">
        <f t="shared" si="542"/>
        <v>0</v>
      </c>
      <c r="AZ1028" s="1611">
        <f t="shared" si="543"/>
        <v>0</v>
      </c>
      <c r="BA1028" s="1611">
        <f t="shared" si="544"/>
        <v>0</v>
      </c>
      <c r="BB1028" s="1611">
        <f t="shared" si="545"/>
        <v>0</v>
      </c>
      <c r="BC1028" s="1611">
        <f t="shared" si="546"/>
        <v>0</v>
      </c>
      <c r="BD1028" s="1611">
        <f t="shared" si="547"/>
        <v>0</v>
      </c>
      <c r="BE1028" s="1611">
        <f t="shared" si="548"/>
        <v>0</v>
      </c>
      <c r="BF1028" s="1611">
        <f t="shared" si="549"/>
        <v>0</v>
      </c>
      <c r="BG1028" s="1611">
        <f t="shared" si="559"/>
        <v>0</v>
      </c>
      <c r="BH1028" s="1611" t="str">
        <f t="shared" si="560"/>
        <v/>
      </c>
      <c r="BI1028" s="1611" t="str">
        <f t="shared" si="561"/>
        <v/>
      </c>
      <c r="BJ1028" s="1611" t="str">
        <f t="shared" si="550"/>
        <v/>
      </c>
      <c r="BK1028" s="1611" t="str">
        <f t="shared" si="551"/>
        <v/>
      </c>
      <c r="BL1028" s="1611" t="str">
        <f t="shared" ca="1" si="552"/>
        <v/>
      </c>
      <c r="BM1028" s="1611" t="str">
        <f t="shared" si="562"/>
        <v/>
      </c>
      <c r="BN1028" s="1611" t="str">
        <f t="shared" si="553"/>
        <v/>
      </c>
      <c r="BO1028" s="1611" t="str">
        <f t="shared" si="554"/>
        <v/>
      </c>
      <c r="BP1028" s="1611" t="str">
        <f t="shared" si="563"/>
        <v/>
      </c>
      <c r="BQ1028" s="1611" t="str">
        <f t="shared" si="564"/>
        <v/>
      </c>
      <c r="BR1028" s="1611" t="str">
        <f t="shared" si="565"/>
        <v/>
      </c>
      <c r="BS1028" s="1611" t="str">
        <f t="shared" si="566"/>
        <v/>
      </c>
      <c r="BT1028" s="1611" t="str">
        <f t="shared" si="567"/>
        <v/>
      </c>
      <c r="BU1028" s="1731">
        <f t="shared" ca="1" si="568"/>
        <v>0</v>
      </c>
      <c r="BV1028" s="1594"/>
      <c r="BW1028" s="1594"/>
      <c r="BX1028" s="1594"/>
      <c r="BY1028" s="1594"/>
      <c r="BZ1028" s="1594"/>
      <c r="CA1028" s="1594"/>
      <c r="CB1028" s="1594"/>
      <c r="CC1028" s="1594"/>
      <c r="CD1028" s="1594"/>
      <c r="CE1028" s="1594"/>
      <c r="CF1028" s="1594"/>
      <c r="CG1028" s="1594"/>
      <c r="CH1028" s="1594"/>
      <c r="CI1028" s="1594"/>
      <c r="CJ1028" s="1594"/>
      <c r="CK1028" s="1594"/>
      <c r="CL1028" s="1594"/>
      <c r="CM1028" s="1594"/>
      <c r="CN1028" s="1594"/>
      <c r="CO1028" s="1594"/>
      <c r="CP1028" s="1594"/>
      <c r="CQ1028" s="1594"/>
      <c r="CR1028" s="1594"/>
      <c r="CS1028" s="1594"/>
      <c r="CT1028" s="1594"/>
      <c r="CU1028" s="1594"/>
      <c r="CV1028" s="1594"/>
      <c r="CW1028" s="1594"/>
      <c r="CX1028" s="1594"/>
      <c r="CY1028" s="1594"/>
      <c r="CZ1028" s="1594"/>
      <c r="DA1028" s="1594"/>
      <c r="DB1028" s="1594"/>
      <c r="DC1028" s="1594"/>
      <c r="DD1028" s="1594"/>
      <c r="DE1028" s="1594"/>
      <c r="DF1028" s="1594"/>
      <c r="DG1028" s="1594"/>
      <c r="DH1028" s="1594"/>
      <c r="DI1028" s="1594"/>
      <c r="DJ1028" s="1594"/>
      <c r="DK1028" s="1594"/>
      <c r="DL1028" s="1594"/>
      <c r="DM1028" s="1594"/>
      <c r="DN1028" s="1594"/>
      <c r="DO1028" s="1594"/>
      <c r="DP1028" s="1594"/>
      <c r="DQ1028" s="1594"/>
      <c r="DR1028" s="1594"/>
      <c r="DS1028" s="1594"/>
      <c r="DT1028" s="1594"/>
      <c r="DU1028" s="1594"/>
      <c r="DV1028" s="1594"/>
      <c r="DW1028" s="1594"/>
      <c r="DX1028" s="1594"/>
      <c r="DY1028" s="1594"/>
      <c r="DZ1028" s="1594"/>
      <c r="EA1028" s="1594"/>
      <c r="EB1028" s="1594"/>
      <c r="EC1028" s="1594"/>
      <c r="ED1028" s="1594"/>
      <c r="EE1028" s="1594"/>
      <c r="EF1028" s="1594"/>
      <c r="EG1028" s="1594"/>
      <c r="EH1028" s="1594"/>
      <c r="EI1028" s="1594"/>
      <c r="EJ1028" s="1594"/>
      <c r="EK1028" s="1594"/>
      <c r="EL1028" s="1594"/>
      <c r="EM1028" s="1594"/>
      <c r="EN1028" s="1594"/>
      <c r="EO1028" s="1594"/>
      <c r="EP1028" s="1594"/>
      <c r="EQ1028" s="1594"/>
      <c r="ER1028" s="1594"/>
      <c r="ES1028" s="1594"/>
    </row>
    <row r="1029" spans="1:149" s="1594" customFormat="1" ht="12.5">
      <c r="A1029" s="1644" t="str">
        <f t="shared" si="555"/>
        <v>Organisation</v>
      </c>
      <c r="B1029" s="1758"/>
      <c r="C1029" s="1758"/>
      <c r="D1029" s="1758"/>
      <c r="E1029" s="1756"/>
      <c r="F1029" s="1592"/>
      <c r="G1029" s="1714">
        <f t="shared" si="556"/>
        <v>0</v>
      </c>
      <c r="H1029" s="1645"/>
      <c r="I1029" s="1714">
        <f t="shared" si="557"/>
        <v>0</v>
      </c>
      <c r="J1029" s="1677"/>
      <c r="K1029" s="1677"/>
      <c r="L1029" s="1592"/>
      <c r="M1029" s="1597"/>
      <c r="N1029" s="1597"/>
      <c r="O1029" s="1646"/>
      <c r="P1029" s="1647"/>
      <c r="Q1029" s="1647"/>
      <c r="R1029" s="1648"/>
      <c r="S1029" s="1603"/>
      <c r="T1029" s="1649"/>
      <c r="U1029" s="1649"/>
      <c r="V1029" s="1649"/>
      <c r="W1029" s="1649"/>
      <c r="X1029" s="1649"/>
      <c r="Y1029" s="1649"/>
      <c r="Z1029" s="1649"/>
      <c r="AA1029" s="1649"/>
      <c r="AB1029" s="1649"/>
      <c r="AC1029" s="1649"/>
      <c r="AD1029" s="1649"/>
      <c r="AE1029" s="1649"/>
      <c r="AF1029" s="1610">
        <f t="shared" si="536"/>
        <v>0</v>
      </c>
      <c r="AG1029" s="1649"/>
      <c r="AH1029" s="1649"/>
      <c r="AI1029" s="1649"/>
      <c r="AJ1029" s="1649"/>
      <c r="AK1029" s="1649"/>
      <c r="AL1029" s="1649"/>
      <c r="AM1029" s="1649"/>
      <c r="AN1029" s="1649"/>
      <c r="AO1029" s="1649"/>
      <c r="AP1029" s="1649"/>
      <c r="AQ1029" s="1649"/>
      <c r="AR1029" s="1709"/>
      <c r="AS1029" s="1779">
        <f t="shared" si="537"/>
        <v>0</v>
      </c>
      <c r="AT1029" s="1711">
        <f t="shared" si="558"/>
        <v>0</v>
      </c>
      <c r="AU1029" s="1611">
        <f t="shared" si="538"/>
        <v>0</v>
      </c>
      <c r="AV1029" s="1611">
        <f t="shared" si="539"/>
        <v>0</v>
      </c>
      <c r="AW1029" s="1611">
        <f t="shared" si="540"/>
        <v>0</v>
      </c>
      <c r="AX1029" s="1611">
        <f t="shared" si="541"/>
        <v>0</v>
      </c>
      <c r="AY1029" s="1611">
        <f t="shared" si="542"/>
        <v>0</v>
      </c>
      <c r="AZ1029" s="1611">
        <f t="shared" si="543"/>
        <v>0</v>
      </c>
      <c r="BA1029" s="1611">
        <f t="shared" si="544"/>
        <v>0</v>
      </c>
      <c r="BB1029" s="1611">
        <f t="shared" si="545"/>
        <v>0</v>
      </c>
      <c r="BC1029" s="1611">
        <f t="shared" si="546"/>
        <v>0</v>
      </c>
      <c r="BD1029" s="1611">
        <f t="shared" si="547"/>
        <v>0</v>
      </c>
      <c r="BE1029" s="1611">
        <f t="shared" si="548"/>
        <v>0</v>
      </c>
      <c r="BF1029" s="1611">
        <f t="shared" si="549"/>
        <v>0</v>
      </c>
      <c r="BG1029" s="1611">
        <f t="shared" si="559"/>
        <v>0</v>
      </c>
      <c r="BH1029" s="1611" t="str">
        <f t="shared" si="560"/>
        <v/>
      </c>
      <c r="BI1029" s="1611" t="str">
        <f t="shared" si="561"/>
        <v/>
      </c>
      <c r="BJ1029" s="1611" t="str">
        <f t="shared" si="550"/>
        <v/>
      </c>
      <c r="BK1029" s="1611" t="str">
        <f t="shared" si="551"/>
        <v/>
      </c>
      <c r="BL1029" s="1611" t="str">
        <f t="shared" ca="1" si="552"/>
        <v/>
      </c>
      <c r="BM1029" s="1611" t="str">
        <f t="shared" si="562"/>
        <v/>
      </c>
      <c r="BN1029" s="1611" t="str">
        <f t="shared" si="553"/>
        <v/>
      </c>
      <c r="BO1029" s="1611" t="str">
        <f t="shared" si="554"/>
        <v/>
      </c>
      <c r="BP1029" s="1611" t="str">
        <f t="shared" si="563"/>
        <v/>
      </c>
      <c r="BQ1029" s="1611" t="str">
        <f t="shared" si="564"/>
        <v/>
      </c>
      <c r="BR1029" s="1611" t="str">
        <f t="shared" si="565"/>
        <v/>
      </c>
      <c r="BS1029" s="1611" t="str">
        <f t="shared" si="566"/>
        <v/>
      </c>
      <c r="BT1029" s="1611" t="str">
        <f t="shared" si="567"/>
        <v/>
      </c>
      <c r="BU1029" s="1731">
        <f t="shared" ca="1" si="568"/>
        <v>0</v>
      </c>
    </row>
    <row r="1030" spans="1:149" s="1595" customFormat="1" ht="12.5">
      <c r="A1030" s="1644" t="str">
        <f t="shared" si="555"/>
        <v>Organisation</v>
      </c>
      <c r="B1030" s="1758"/>
      <c r="C1030" s="1758"/>
      <c r="D1030" s="1758"/>
      <c r="E1030" s="1756"/>
      <c r="F1030" s="1592"/>
      <c r="G1030" s="1714">
        <f t="shared" si="556"/>
        <v>0</v>
      </c>
      <c r="H1030" s="1645"/>
      <c r="I1030" s="1714">
        <f t="shared" si="557"/>
        <v>0</v>
      </c>
      <c r="J1030" s="1677"/>
      <c r="K1030" s="1677"/>
      <c r="L1030" s="1592"/>
      <c r="M1030" s="1597"/>
      <c r="N1030" s="1597"/>
      <c r="O1030" s="1646"/>
      <c r="P1030" s="1647"/>
      <c r="Q1030" s="1647"/>
      <c r="R1030" s="1648"/>
      <c r="S1030" s="1603"/>
      <c r="T1030" s="1649"/>
      <c r="U1030" s="1649"/>
      <c r="V1030" s="1649"/>
      <c r="W1030" s="1649"/>
      <c r="X1030" s="1649"/>
      <c r="Y1030" s="1649"/>
      <c r="Z1030" s="1649"/>
      <c r="AA1030" s="1649"/>
      <c r="AB1030" s="1649"/>
      <c r="AC1030" s="1649"/>
      <c r="AD1030" s="1649"/>
      <c r="AE1030" s="1649"/>
      <c r="AF1030" s="1610">
        <f t="shared" si="536"/>
        <v>0</v>
      </c>
      <c r="AG1030" s="1649"/>
      <c r="AH1030" s="1649"/>
      <c r="AI1030" s="1649"/>
      <c r="AJ1030" s="1649"/>
      <c r="AK1030" s="1649"/>
      <c r="AL1030" s="1649"/>
      <c r="AM1030" s="1649"/>
      <c r="AN1030" s="1649"/>
      <c r="AO1030" s="1649"/>
      <c r="AP1030" s="1649"/>
      <c r="AQ1030" s="1649"/>
      <c r="AR1030" s="1709"/>
      <c r="AS1030" s="1779">
        <f t="shared" si="537"/>
        <v>0</v>
      </c>
      <c r="AT1030" s="1711">
        <f t="shared" si="558"/>
        <v>0</v>
      </c>
      <c r="AU1030" s="1611">
        <f t="shared" si="538"/>
        <v>0</v>
      </c>
      <c r="AV1030" s="1611">
        <f t="shared" si="539"/>
        <v>0</v>
      </c>
      <c r="AW1030" s="1611">
        <f t="shared" si="540"/>
        <v>0</v>
      </c>
      <c r="AX1030" s="1611">
        <f t="shared" si="541"/>
        <v>0</v>
      </c>
      <c r="AY1030" s="1611">
        <f t="shared" si="542"/>
        <v>0</v>
      </c>
      <c r="AZ1030" s="1611">
        <f t="shared" si="543"/>
        <v>0</v>
      </c>
      <c r="BA1030" s="1611">
        <f t="shared" si="544"/>
        <v>0</v>
      </c>
      <c r="BB1030" s="1611">
        <f t="shared" si="545"/>
        <v>0</v>
      </c>
      <c r="BC1030" s="1611">
        <f t="shared" si="546"/>
        <v>0</v>
      </c>
      <c r="BD1030" s="1611">
        <f t="shared" si="547"/>
        <v>0</v>
      </c>
      <c r="BE1030" s="1611">
        <f t="shared" si="548"/>
        <v>0</v>
      </c>
      <c r="BF1030" s="1611">
        <f t="shared" si="549"/>
        <v>0</v>
      </c>
      <c r="BG1030" s="1611">
        <f t="shared" si="559"/>
        <v>0</v>
      </c>
      <c r="BH1030" s="1611" t="str">
        <f t="shared" si="560"/>
        <v/>
      </c>
      <c r="BI1030" s="1611" t="str">
        <f t="shared" si="561"/>
        <v/>
      </c>
      <c r="BJ1030" s="1611" t="str">
        <f t="shared" si="550"/>
        <v/>
      </c>
      <c r="BK1030" s="1611" t="str">
        <f t="shared" si="551"/>
        <v/>
      </c>
      <c r="BL1030" s="1611" t="str">
        <f t="shared" ca="1" si="552"/>
        <v/>
      </c>
      <c r="BM1030" s="1611" t="str">
        <f t="shared" si="562"/>
        <v/>
      </c>
      <c r="BN1030" s="1611" t="str">
        <f t="shared" si="553"/>
        <v/>
      </c>
      <c r="BO1030" s="1611" t="str">
        <f t="shared" si="554"/>
        <v/>
      </c>
      <c r="BP1030" s="1611" t="str">
        <f t="shared" si="563"/>
        <v/>
      </c>
      <c r="BQ1030" s="1611" t="str">
        <f t="shared" si="564"/>
        <v/>
      </c>
      <c r="BR1030" s="1611" t="str">
        <f t="shared" si="565"/>
        <v/>
      </c>
      <c r="BS1030" s="1611" t="str">
        <f t="shared" si="566"/>
        <v/>
      </c>
      <c r="BT1030" s="1611" t="str">
        <f t="shared" si="567"/>
        <v/>
      </c>
      <c r="BU1030" s="1731">
        <f t="shared" ca="1" si="568"/>
        <v>0</v>
      </c>
      <c r="BV1030" s="1594"/>
      <c r="BW1030" s="1594"/>
      <c r="BX1030" s="1594"/>
      <c r="BY1030" s="1594"/>
      <c r="BZ1030" s="1594"/>
      <c r="CA1030" s="1594"/>
      <c r="CB1030" s="1594"/>
      <c r="CC1030" s="1594"/>
      <c r="CD1030" s="1594"/>
      <c r="CE1030" s="1594"/>
      <c r="CF1030" s="1594"/>
      <c r="CG1030" s="1594"/>
      <c r="CH1030" s="1594"/>
      <c r="CI1030" s="1594"/>
      <c r="CJ1030" s="1594"/>
      <c r="CK1030" s="1594"/>
      <c r="CL1030" s="1594"/>
      <c r="CM1030" s="1594"/>
      <c r="CN1030" s="1594"/>
      <c r="CO1030" s="1594"/>
      <c r="CP1030" s="1594"/>
      <c r="CQ1030" s="1594"/>
      <c r="CR1030" s="1594"/>
      <c r="CS1030" s="1594"/>
      <c r="CT1030" s="1594"/>
      <c r="CU1030" s="1594"/>
      <c r="CV1030" s="1594"/>
      <c r="CW1030" s="1594"/>
      <c r="CX1030" s="1594"/>
      <c r="CY1030" s="1594"/>
      <c r="CZ1030" s="1594"/>
      <c r="DA1030" s="1594"/>
      <c r="DB1030" s="1594"/>
      <c r="DC1030" s="1594"/>
      <c r="DD1030" s="1594"/>
      <c r="DE1030" s="1594"/>
      <c r="DF1030" s="1594"/>
      <c r="DG1030" s="1594"/>
      <c r="DH1030" s="1594"/>
      <c r="DI1030" s="1594"/>
      <c r="DJ1030" s="1594"/>
      <c r="DK1030" s="1594"/>
      <c r="DL1030" s="1594"/>
      <c r="DM1030" s="1594"/>
      <c r="DN1030" s="1594"/>
      <c r="DO1030" s="1594"/>
      <c r="DP1030" s="1594"/>
      <c r="DQ1030" s="1594"/>
      <c r="DR1030" s="1594"/>
      <c r="DS1030" s="1594"/>
      <c r="DT1030" s="1594"/>
      <c r="DU1030" s="1594"/>
      <c r="DV1030" s="1594"/>
      <c r="DW1030" s="1594"/>
      <c r="DX1030" s="1594"/>
      <c r="DY1030" s="1594"/>
      <c r="DZ1030" s="1594"/>
      <c r="EA1030" s="1594"/>
      <c r="EB1030" s="1594"/>
      <c r="EC1030" s="1594"/>
      <c r="ED1030" s="1594"/>
      <c r="EE1030" s="1594"/>
      <c r="EF1030" s="1594"/>
      <c r="EG1030" s="1594"/>
      <c r="EH1030" s="1594"/>
      <c r="EI1030" s="1594"/>
      <c r="EJ1030" s="1594"/>
      <c r="EK1030" s="1594"/>
      <c r="EL1030" s="1594"/>
      <c r="EM1030" s="1594"/>
      <c r="EN1030" s="1594"/>
      <c r="EO1030" s="1594"/>
      <c r="EP1030" s="1594"/>
      <c r="EQ1030" s="1594"/>
      <c r="ER1030" s="1594"/>
      <c r="ES1030" s="1594"/>
    </row>
    <row r="1031" spans="1:149" s="1595" customFormat="1" ht="12.5">
      <c r="A1031" s="1644" t="str">
        <f t="shared" si="555"/>
        <v>Organisation</v>
      </c>
      <c r="B1031" s="1758"/>
      <c r="C1031" s="1758"/>
      <c r="D1031" s="1758"/>
      <c r="E1031" s="1756"/>
      <c r="F1031" s="1592"/>
      <c r="G1031" s="1714">
        <f t="shared" si="556"/>
        <v>0</v>
      </c>
      <c r="H1031" s="1645"/>
      <c r="I1031" s="1714">
        <f t="shared" si="557"/>
        <v>0</v>
      </c>
      <c r="J1031" s="1677"/>
      <c r="K1031" s="1677"/>
      <c r="L1031" s="1592"/>
      <c r="M1031" s="1597"/>
      <c r="N1031" s="1597"/>
      <c r="O1031" s="1646"/>
      <c r="P1031" s="1647"/>
      <c r="Q1031" s="1647"/>
      <c r="R1031" s="1648"/>
      <c r="S1031" s="1603"/>
      <c r="T1031" s="1649"/>
      <c r="U1031" s="1649"/>
      <c r="V1031" s="1649"/>
      <c r="W1031" s="1649"/>
      <c r="X1031" s="1649"/>
      <c r="Y1031" s="1649"/>
      <c r="Z1031" s="1649"/>
      <c r="AA1031" s="1649"/>
      <c r="AB1031" s="1649"/>
      <c r="AC1031" s="1649"/>
      <c r="AD1031" s="1649"/>
      <c r="AE1031" s="1649"/>
      <c r="AF1031" s="1610">
        <f t="shared" si="536"/>
        <v>0</v>
      </c>
      <c r="AG1031" s="1649"/>
      <c r="AH1031" s="1649"/>
      <c r="AI1031" s="1649"/>
      <c r="AJ1031" s="1649"/>
      <c r="AK1031" s="1649"/>
      <c r="AL1031" s="1649"/>
      <c r="AM1031" s="1649"/>
      <c r="AN1031" s="1649"/>
      <c r="AO1031" s="1649"/>
      <c r="AP1031" s="1649"/>
      <c r="AQ1031" s="1649"/>
      <c r="AR1031" s="1709"/>
      <c r="AS1031" s="1779">
        <f t="shared" si="537"/>
        <v>0</v>
      </c>
      <c r="AT1031" s="1711">
        <f t="shared" si="558"/>
        <v>0</v>
      </c>
      <c r="AU1031" s="1611">
        <f t="shared" si="538"/>
        <v>0</v>
      </c>
      <c r="AV1031" s="1611">
        <f t="shared" si="539"/>
        <v>0</v>
      </c>
      <c r="AW1031" s="1611">
        <f t="shared" si="540"/>
        <v>0</v>
      </c>
      <c r="AX1031" s="1611">
        <f t="shared" si="541"/>
        <v>0</v>
      </c>
      <c r="AY1031" s="1611">
        <f t="shared" si="542"/>
        <v>0</v>
      </c>
      <c r="AZ1031" s="1611">
        <f t="shared" si="543"/>
        <v>0</v>
      </c>
      <c r="BA1031" s="1611">
        <f t="shared" si="544"/>
        <v>0</v>
      </c>
      <c r="BB1031" s="1611">
        <f t="shared" si="545"/>
        <v>0</v>
      </c>
      <c r="BC1031" s="1611">
        <f t="shared" si="546"/>
        <v>0</v>
      </c>
      <c r="BD1031" s="1611">
        <f t="shared" si="547"/>
        <v>0</v>
      </c>
      <c r="BE1031" s="1611">
        <f t="shared" si="548"/>
        <v>0</v>
      </c>
      <c r="BF1031" s="1611">
        <f t="shared" si="549"/>
        <v>0</v>
      </c>
      <c r="BG1031" s="1611">
        <f t="shared" si="559"/>
        <v>0</v>
      </c>
      <c r="BH1031" s="1611" t="str">
        <f t="shared" si="560"/>
        <v/>
      </c>
      <c r="BI1031" s="1611" t="str">
        <f t="shared" si="561"/>
        <v/>
      </c>
      <c r="BJ1031" s="1611" t="str">
        <f t="shared" si="550"/>
        <v/>
      </c>
      <c r="BK1031" s="1611" t="str">
        <f t="shared" si="551"/>
        <v/>
      </c>
      <c r="BL1031" s="1611" t="str">
        <f t="shared" ca="1" si="552"/>
        <v/>
      </c>
      <c r="BM1031" s="1611" t="str">
        <f t="shared" si="562"/>
        <v/>
      </c>
      <c r="BN1031" s="1611" t="str">
        <f t="shared" si="553"/>
        <v/>
      </c>
      <c r="BO1031" s="1611" t="str">
        <f t="shared" si="554"/>
        <v/>
      </c>
      <c r="BP1031" s="1611" t="str">
        <f t="shared" si="563"/>
        <v/>
      </c>
      <c r="BQ1031" s="1611" t="str">
        <f t="shared" si="564"/>
        <v/>
      </c>
      <c r="BR1031" s="1611" t="str">
        <f t="shared" si="565"/>
        <v/>
      </c>
      <c r="BS1031" s="1611" t="str">
        <f t="shared" si="566"/>
        <v/>
      </c>
      <c r="BT1031" s="1611" t="str">
        <f t="shared" si="567"/>
        <v/>
      </c>
      <c r="BU1031" s="1731">
        <f t="shared" ca="1" si="568"/>
        <v>0</v>
      </c>
      <c r="BV1031" s="1594"/>
      <c r="BW1031" s="1594"/>
      <c r="BX1031" s="1594"/>
      <c r="BY1031" s="1594"/>
      <c r="BZ1031" s="1594"/>
      <c r="CA1031" s="1594"/>
      <c r="CB1031" s="1594"/>
      <c r="CC1031" s="1594"/>
      <c r="CD1031" s="1594"/>
      <c r="CE1031" s="1594"/>
      <c r="CF1031" s="1594"/>
      <c r="CG1031" s="1594"/>
      <c r="CH1031" s="1594"/>
      <c r="CI1031" s="1594"/>
      <c r="CJ1031" s="1594"/>
      <c r="CK1031" s="1594"/>
      <c r="CL1031" s="1594"/>
      <c r="CM1031" s="1594"/>
      <c r="CN1031" s="1594"/>
      <c r="CO1031" s="1594"/>
      <c r="CP1031" s="1594"/>
      <c r="CQ1031" s="1594"/>
      <c r="CR1031" s="1594"/>
      <c r="CS1031" s="1594"/>
      <c r="CT1031" s="1594"/>
      <c r="CU1031" s="1594"/>
      <c r="CV1031" s="1594"/>
      <c r="CW1031" s="1594"/>
      <c r="CX1031" s="1594"/>
      <c r="CY1031" s="1594"/>
      <c r="CZ1031" s="1594"/>
      <c r="DA1031" s="1594"/>
      <c r="DB1031" s="1594"/>
      <c r="DC1031" s="1594"/>
      <c r="DD1031" s="1594"/>
      <c r="DE1031" s="1594"/>
      <c r="DF1031" s="1594"/>
      <c r="DG1031" s="1594"/>
      <c r="DH1031" s="1594"/>
      <c r="DI1031" s="1594"/>
      <c r="DJ1031" s="1594"/>
      <c r="DK1031" s="1594"/>
      <c r="DL1031" s="1594"/>
      <c r="DM1031" s="1594"/>
      <c r="DN1031" s="1594"/>
      <c r="DO1031" s="1594"/>
      <c r="DP1031" s="1594"/>
      <c r="DQ1031" s="1594"/>
      <c r="DR1031" s="1594"/>
      <c r="DS1031" s="1594"/>
      <c r="DT1031" s="1594"/>
      <c r="DU1031" s="1594"/>
      <c r="DV1031" s="1594"/>
      <c r="DW1031" s="1594"/>
      <c r="DX1031" s="1594"/>
      <c r="DY1031" s="1594"/>
      <c r="DZ1031" s="1594"/>
      <c r="EA1031" s="1594"/>
      <c r="EB1031" s="1594"/>
      <c r="EC1031" s="1594"/>
      <c r="ED1031" s="1594"/>
      <c r="EE1031" s="1594"/>
      <c r="EF1031" s="1594"/>
      <c r="EG1031" s="1594"/>
      <c r="EH1031" s="1594"/>
      <c r="EI1031" s="1594"/>
      <c r="EJ1031" s="1594"/>
      <c r="EK1031" s="1594"/>
      <c r="EL1031" s="1594"/>
      <c r="EM1031" s="1594"/>
      <c r="EN1031" s="1594"/>
      <c r="EO1031" s="1594"/>
      <c r="EP1031" s="1594"/>
      <c r="EQ1031" s="1594"/>
      <c r="ER1031" s="1594"/>
      <c r="ES1031" s="1594"/>
    </row>
    <row r="1032" spans="1:149" s="1595" customFormat="1" ht="12.5">
      <c r="A1032" s="1644" t="str">
        <f t="shared" si="555"/>
        <v>Organisation</v>
      </c>
      <c r="B1032" s="1758"/>
      <c r="C1032" s="1758"/>
      <c r="D1032" s="1758"/>
      <c r="E1032" s="1756"/>
      <c r="F1032" s="1592"/>
      <c r="G1032" s="1714">
        <f t="shared" si="556"/>
        <v>0</v>
      </c>
      <c r="H1032" s="1645"/>
      <c r="I1032" s="1714">
        <f t="shared" si="557"/>
        <v>0</v>
      </c>
      <c r="J1032" s="1677"/>
      <c r="K1032" s="1677"/>
      <c r="L1032" s="1592"/>
      <c r="M1032" s="1597"/>
      <c r="N1032" s="1597"/>
      <c r="O1032" s="1646"/>
      <c r="P1032" s="1647"/>
      <c r="Q1032" s="1647"/>
      <c r="R1032" s="1648"/>
      <c r="S1032" s="1603"/>
      <c r="T1032" s="1649"/>
      <c r="U1032" s="1649"/>
      <c r="V1032" s="1649"/>
      <c r="W1032" s="1649"/>
      <c r="X1032" s="1649"/>
      <c r="Y1032" s="1649"/>
      <c r="Z1032" s="1649"/>
      <c r="AA1032" s="1649"/>
      <c r="AB1032" s="1649"/>
      <c r="AC1032" s="1649"/>
      <c r="AD1032" s="1649"/>
      <c r="AE1032" s="1649"/>
      <c r="AF1032" s="1610">
        <f t="shared" si="536"/>
        <v>0</v>
      </c>
      <c r="AG1032" s="1649"/>
      <c r="AH1032" s="1649"/>
      <c r="AI1032" s="1649"/>
      <c r="AJ1032" s="1649"/>
      <c r="AK1032" s="1649"/>
      <c r="AL1032" s="1649"/>
      <c r="AM1032" s="1649"/>
      <c r="AN1032" s="1649"/>
      <c r="AO1032" s="1649"/>
      <c r="AP1032" s="1649"/>
      <c r="AQ1032" s="1649"/>
      <c r="AR1032" s="1709"/>
      <c r="AS1032" s="1779">
        <f t="shared" si="537"/>
        <v>0</v>
      </c>
      <c r="AT1032" s="1711">
        <f t="shared" si="558"/>
        <v>0</v>
      </c>
      <c r="AU1032" s="1611">
        <f t="shared" si="538"/>
        <v>0</v>
      </c>
      <c r="AV1032" s="1611">
        <f t="shared" si="539"/>
        <v>0</v>
      </c>
      <c r="AW1032" s="1611">
        <f t="shared" si="540"/>
        <v>0</v>
      </c>
      <c r="AX1032" s="1611">
        <f t="shared" si="541"/>
        <v>0</v>
      </c>
      <c r="AY1032" s="1611">
        <f t="shared" si="542"/>
        <v>0</v>
      </c>
      <c r="AZ1032" s="1611">
        <f t="shared" si="543"/>
        <v>0</v>
      </c>
      <c r="BA1032" s="1611">
        <f t="shared" si="544"/>
        <v>0</v>
      </c>
      <c r="BB1032" s="1611">
        <f t="shared" si="545"/>
        <v>0</v>
      </c>
      <c r="BC1032" s="1611">
        <f t="shared" si="546"/>
        <v>0</v>
      </c>
      <c r="BD1032" s="1611">
        <f t="shared" si="547"/>
        <v>0</v>
      </c>
      <c r="BE1032" s="1611">
        <f t="shared" si="548"/>
        <v>0</v>
      </c>
      <c r="BF1032" s="1611">
        <f t="shared" si="549"/>
        <v>0</v>
      </c>
      <c r="BG1032" s="1611">
        <f t="shared" si="559"/>
        <v>0</v>
      </c>
      <c r="BH1032" s="1611" t="str">
        <f t="shared" si="560"/>
        <v/>
      </c>
      <c r="BI1032" s="1611" t="str">
        <f t="shared" si="561"/>
        <v/>
      </c>
      <c r="BJ1032" s="1611" t="str">
        <f t="shared" si="550"/>
        <v/>
      </c>
      <c r="BK1032" s="1611" t="str">
        <f t="shared" si="551"/>
        <v/>
      </c>
      <c r="BL1032" s="1611" t="str">
        <f t="shared" ca="1" si="552"/>
        <v/>
      </c>
      <c r="BM1032" s="1611" t="str">
        <f t="shared" si="562"/>
        <v/>
      </c>
      <c r="BN1032" s="1611" t="str">
        <f t="shared" si="553"/>
        <v/>
      </c>
      <c r="BO1032" s="1611" t="str">
        <f t="shared" si="554"/>
        <v/>
      </c>
      <c r="BP1032" s="1611" t="str">
        <f t="shared" si="563"/>
        <v/>
      </c>
      <c r="BQ1032" s="1611" t="str">
        <f t="shared" si="564"/>
        <v/>
      </c>
      <c r="BR1032" s="1611" t="str">
        <f t="shared" si="565"/>
        <v/>
      </c>
      <c r="BS1032" s="1611" t="str">
        <f t="shared" si="566"/>
        <v/>
      </c>
      <c r="BT1032" s="1611" t="str">
        <f t="shared" si="567"/>
        <v/>
      </c>
      <c r="BU1032" s="1731">
        <f t="shared" ca="1" si="568"/>
        <v>0</v>
      </c>
      <c r="BV1032" s="1594"/>
      <c r="BW1032" s="1594"/>
      <c r="BX1032" s="1594"/>
      <c r="BY1032" s="1594"/>
      <c r="BZ1032" s="1594"/>
      <c r="CA1032" s="1594"/>
      <c r="CB1032" s="1594"/>
      <c r="CC1032" s="1594"/>
      <c r="CD1032" s="1594"/>
      <c r="CE1032" s="1594"/>
      <c r="CF1032" s="1594"/>
      <c r="CG1032" s="1594"/>
      <c r="CH1032" s="1594"/>
      <c r="CI1032" s="1594"/>
      <c r="CJ1032" s="1594"/>
      <c r="CK1032" s="1594"/>
      <c r="CL1032" s="1594"/>
      <c r="CM1032" s="1594"/>
      <c r="CN1032" s="1594"/>
      <c r="CO1032" s="1594"/>
      <c r="CP1032" s="1594"/>
      <c r="CQ1032" s="1594"/>
      <c r="CR1032" s="1594"/>
      <c r="CS1032" s="1594"/>
      <c r="CT1032" s="1594"/>
      <c r="CU1032" s="1594"/>
      <c r="CV1032" s="1594"/>
      <c r="CW1032" s="1594"/>
      <c r="CX1032" s="1594"/>
      <c r="CY1032" s="1594"/>
      <c r="CZ1032" s="1594"/>
      <c r="DA1032" s="1594"/>
      <c r="DB1032" s="1594"/>
      <c r="DC1032" s="1594"/>
      <c r="DD1032" s="1594"/>
      <c r="DE1032" s="1594"/>
      <c r="DF1032" s="1594"/>
      <c r="DG1032" s="1594"/>
      <c r="DH1032" s="1594"/>
      <c r="DI1032" s="1594"/>
      <c r="DJ1032" s="1594"/>
      <c r="DK1032" s="1594"/>
      <c r="DL1032" s="1594"/>
      <c r="DM1032" s="1594"/>
      <c r="DN1032" s="1594"/>
      <c r="DO1032" s="1594"/>
      <c r="DP1032" s="1594"/>
      <c r="DQ1032" s="1594"/>
      <c r="DR1032" s="1594"/>
      <c r="DS1032" s="1594"/>
      <c r="DT1032" s="1594"/>
      <c r="DU1032" s="1594"/>
      <c r="DV1032" s="1594"/>
      <c r="DW1032" s="1594"/>
      <c r="DX1032" s="1594"/>
      <c r="DY1032" s="1594"/>
      <c r="DZ1032" s="1594"/>
      <c r="EA1032" s="1594"/>
      <c r="EB1032" s="1594"/>
      <c r="EC1032" s="1594"/>
      <c r="ED1032" s="1594"/>
      <c r="EE1032" s="1594"/>
      <c r="EF1032" s="1594"/>
      <c r="EG1032" s="1594"/>
      <c r="EH1032" s="1594"/>
      <c r="EI1032" s="1594"/>
      <c r="EJ1032" s="1594"/>
      <c r="EK1032" s="1594"/>
      <c r="EL1032" s="1594"/>
      <c r="EM1032" s="1594"/>
      <c r="EN1032" s="1594"/>
      <c r="EO1032" s="1594"/>
      <c r="EP1032" s="1594"/>
      <c r="EQ1032" s="1594"/>
      <c r="ER1032" s="1594"/>
      <c r="ES1032" s="1594"/>
    </row>
    <row r="1033" spans="1:149" s="1595" customFormat="1" ht="12.5">
      <c r="A1033" s="1644" t="str">
        <f t="shared" si="555"/>
        <v>Organisation</v>
      </c>
      <c r="B1033" s="1758"/>
      <c r="C1033" s="1758"/>
      <c r="D1033" s="1758"/>
      <c r="E1033" s="1756"/>
      <c r="F1033" s="1592"/>
      <c r="G1033" s="1714">
        <f t="shared" si="556"/>
        <v>0</v>
      </c>
      <c r="H1033" s="1645"/>
      <c r="I1033" s="1714">
        <f t="shared" si="557"/>
        <v>0</v>
      </c>
      <c r="J1033" s="1677"/>
      <c r="K1033" s="1677"/>
      <c r="L1033" s="1592"/>
      <c r="M1033" s="1597"/>
      <c r="N1033" s="1597"/>
      <c r="O1033" s="1646"/>
      <c r="P1033" s="1647"/>
      <c r="Q1033" s="1647"/>
      <c r="R1033" s="1648"/>
      <c r="S1033" s="1603"/>
      <c r="T1033" s="1649"/>
      <c r="U1033" s="1649"/>
      <c r="V1033" s="1649"/>
      <c r="W1033" s="1649"/>
      <c r="X1033" s="1649"/>
      <c r="Y1033" s="1649"/>
      <c r="Z1033" s="1649"/>
      <c r="AA1033" s="1649"/>
      <c r="AB1033" s="1649"/>
      <c r="AC1033" s="1649"/>
      <c r="AD1033" s="1649"/>
      <c r="AE1033" s="1649"/>
      <c r="AF1033" s="1610">
        <f t="shared" si="536"/>
        <v>0</v>
      </c>
      <c r="AG1033" s="1649"/>
      <c r="AH1033" s="1649"/>
      <c r="AI1033" s="1649"/>
      <c r="AJ1033" s="1649"/>
      <c r="AK1033" s="1649"/>
      <c r="AL1033" s="1649"/>
      <c r="AM1033" s="1649"/>
      <c r="AN1033" s="1649"/>
      <c r="AO1033" s="1649"/>
      <c r="AP1033" s="1649"/>
      <c r="AQ1033" s="1649"/>
      <c r="AR1033" s="1709"/>
      <c r="AS1033" s="1779">
        <f t="shared" si="537"/>
        <v>0</v>
      </c>
      <c r="AT1033" s="1711">
        <f t="shared" si="558"/>
        <v>0</v>
      </c>
      <c r="AU1033" s="1611">
        <f t="shared" si="538"/>
        <v>0</v>
      </c>
      <c r="AV1033" s="1611">
        <f t="shared" si="539"/>
        <v>0</v>
      </c>
      <c r="AW1033" s="1611">
        <f t="shared" si="540"/>
        <v>0</v>
      </c>
      <c r="AX1033" s="1611">
        <f t="shared" si="541"/>
        <v>0</v>
      </c>
      <c r="AY1033" s="1611">
        <f t="shared" si="542"/>
        <v>0</v>
      </c>
      <c r="AZ1033" s="1611">
        <f t="shared" si="543"/>
        <v>0</v>
      </c>
      <c r="BA1033" s="1611">
        <f t="shared" si="544"/>
        <v>0</v>
      </c>
      <c r="BB1033" s="1611">
        <f t="shared" si="545"/>
        <v>0</v>
      </c>
      <c r="BC1033" s="1611">
        <f t="shared" si="546"/>
        <v>0</v>
      </c>
      <c r="BD1033" s="1611">
        <f t="shared" si="547"/>
        <v>0</v>
      </c>
      <c r="BE1033" s="1611">
        <f t="shared" si="548"/>
        <v>0</v>
      </c>
      <c r="BF1033" s="1611">
        <f t="shared" si="549"/>
        <v>0</v>
      </c>
      <c r="BG1033" s="1611">
        <f t="shared" si="559"/>
        <v>0</v>
      </c>
      <c r="BH1033" s="1611" t="str">
        <f t="shared" si="560"/>
        <v/>
      </c>
      <c r="BI1033" s="1611" t="str">
        <f t="shared" si="561"/>
        <v/>
      </c>
      <c r="BJ1033" s="1611" t="str">
        <f t="shared" si="550"/>
        <v/>
      </c>
      <c r="BK1033" s="1611" t="str">
        <f t="shared" si="551"/>
        <v/>
      </c>
      <c r="BL1033" s="1611" t="str">
        <f t="shared" ca="1" si="552"/>
        <v/>
      </c>
      <c r="BM1033" s="1611" t="str">
        <f t="shared" si="562"/>
        <v/>
      </c>
      <c r="BN1033" s="1611" t="str">
        <f t="shared" si="553"/>
        <v/>
      </c>
      <c r="BO1033" s="1611" t="str">
        <f t="shared" si="554"/>
        <v/>
      </c>
      <c r="BP1033" s="1611" t="str">
        <f t="shared" si="563"/>
        <v/>
      </c>
      <c r="BQ1033" s="1611" t="str">
        <f t="shared" si="564"/>
        <v/>
      </c>
      <c r="BR1033" s="1611" t="str">
        <f t="shared" si="565"/>
        <v/>
      </c>
      <c r="BS1033" s="1611" t="str">
        <f t="shared" si="566"/>
        <v/>
      </c>
      <c r="BT1033" s="1611" t="str">
        <f t="shared" si="567"/>
        <v/>
      </c>
      <c r="BU1033" s="1731">
        <f t="shared" ca="1" si="568"/>
        <v>0</v>
      </c>
      <c r="BV1033" s="1594"/>
      <c r="BW1033" s="1594"/>
      <c r="BX1033" s="1594"/>
      <c r="BY1033" s="1594"/>
      <c r="BZ1033" s="1594"/>
      <c r="CA1033" s="1594"/>
      <c r="CB1033" s="1594"/>
      <c r="CC1033" s="1594"/>
      <c r="CD1033" s="1594"/>
      <c r="CE1033" s="1594"/>
      <c r="CF1033" s="1594"/>
      <c r="CG1033" s="1594"/>
      <c r="CH1033" s="1594"/>
      <c r="CI1033" s="1594"/>
      <c r="CJ1033" s="1594"/>
      <c r="CK1033" s="1594"/>
      <c r="CL1033" s="1594"/>
      <c r="CM1033" s="1594"/>
      <c r="CN1033" s="1594"/>
      <c r="CO1033" s="1594"/>
      <c r="CP1033" s="1594"/>
      <c r="CQ1033" s="1594"/>
      <c r="CR1033" s="1594"/>
      <c r="CS1033" s="1594"/>
      <c r="CT1033" s="1594"/>
      <c r="CU1033" s="1594"/>
      <c r="CV1033" s="1594"/>
      <c r="CW1033" s="1594"/>
      <c r="CX1033" s="1594"/>
      <c r="CY1033" s="1594"/>
      <c r="CZ1033" s="1594"/>
      <c r="DA1033" s="1594"/>
      <c r="DB1033" s="1594"/>
      <c r="DC1033" s="1594"/>
      <c r="DD1033" s="1594"/>
      <c r="DE1033" s="1594"/>
      <c r="DF1033" s="1594"/>
      <c r="DG1033" s="1594"/>
      <c r="DH1033" s="1594"/>
      <c r="DI1033" s="1594"/>
      <c r="DJ1033" s="1594"/>
      <c r="DK1033" s="1594"/>
      <c r="DL1033" s="1594"/>
      <c r="DM1033" s="1594"/>
      <c r="DN1033" s="1594"/>
      <c r="DO1033" s="1594"/>
      <c r="DP1033" s="1594"/>
      <c r="DQ1033" s="1594"/>
      <c r="DR1033" s="1594"/>
      <c r="DS1033" s="1594"/>
      <c r="DT1033" s="1594"/>
      <c r="DU1033" s="1594"/>
      <c r="DV1033" s="1594"/>
      <c r="DW1033" s="1594"/>
      <c r="DX1033" s="1594"/>
      <c r="DY1033" s="1594"/>
      <c r="DZ1033" s="1594"/>
      <c r="EA1033" s="1594"/>
      <c r="EB1033" s="1594"/>
      <c r="EC1033" s="1594"/>
      <c r="ED1033" s="1594"/>
      <c r="EE1033" s="1594"/>
      <c r="EF1033" s="1594"/>
      <c r="EG1033" s="1594"/>
      <c r="EH1033" s="1594"/>
      <c r="EI1033" s="1594"/>
      <c r="EJ1033" s="1594"/>
      <c r="EK1033" s="1594"/>
      <c r="EL1033" s="1594"/>
      <c r="EM1033" s="1594"/>
      <c r="EN1033" s="1594"/>
      <c r="EO1033" s="1594"/>
      <c r="EP1033" s="1594"/>
      <c r="EQ1033" s="1594"/>
      <c r="ER1033" s="1594"/>
      <c r="ES1033" s="1594"/>
    </row>
    <row r="1034" spans="1:149" s="1595" customFormat="1" ht="12.5">
      <c r="A1034" s="1644" t="str">
        <f t="shared" si="555"/>
        <v>Organisation</v>
      </c>
      <c r="B1034" s="1758"/>
      <c r="C1034" s="1758"/>
      <c r="D1034" s="1758"/>
      <c r="E1034" s="1756"/>
      <c r="F1034" s="1592"/>
      <c r="G1034" s="1714">
        <f t="shared" si="556"/>
        <v>0</v>
      </c>
      <c r="H1034" s="1645"/>
      <c r="I1034" s="1714">
        <f t="shared" si="557"/>
        <v>0</v>
      </c>
      <c r="J1034" s="1677"/>
      <c r="K1034" s="1677"/>
      <c r="L1034" s="1592"/>
      <c r="M1034" s="1597"/>
      <c r="N1034" s="1597"/>
      <c r="O1034" s="1646"/>
      <c r="P1034" s="1647"/>
      <c r="Q1034" s="1647"/>
      <c r="R1034" s="1648"/>
      <c r="S1034" s="1603"/>
      <c r="T1034" s="1649"/>
      <c r="U1034" s="1649"/>
      <c r="V1034" s="1649"/>
      <c r="W1034" s="1649"/>
      <c r="X1034" s="1649"/>
      <c r="Y1034" s="1649"/>
      <c r="Z1034" s="1649"/>
      <c r="AA1034" s="1649"/>
      <c r="AB1034" s="1649"/>
      <c r="AC1034" s="1649"/>
      <c r="AD1034" s="1649"/>
      <c r="AE1034" s="1649"/>
      <c r="AF1034" s="1610">
        <f t="shared" si="536"/>
        <v>0</v>
      </c>
      <c r="AG1034" s="1649"/>
      <c r="AH1034" s="1649"/>
      <c r="AI1034" s="1649"/>
      <c r="AJ1034" s="1649"/>
      <c r="AK1034" s="1649"/>
      <c r="AL1034" s="1649"/>
      <c r="AM1034" s="1649"/>
      <c r="AN1034" s="1649"/>
      <c r="AO1034" s="1649"/>
      <c r="AP1034" s="1649"/>
      <c r="AQ1034" s="1649"/>
      <c r="AR1034" s="1709"/>
      <c r="AS1034" s="1779">
        <f t="shared" si="537"/>
        <v>0</v>
      </c>
      <c r="AT1034" s="1711">
        <f t="shared" si="558"/>
        <v>0</v>
      </c>
      <c r="AU1034" s="1611">
        <f t="shared" si="538"/>
        <v>0</v>
      </c>
      <c r="AV1034" s="1611">
        <f t="shared" si="539"/>
        <v>0</v>
      </c>
      <c r="AW1034" s="1611">
        <f t="shared" si="540"/>
        <v>0</v>
      </c>
      <c r="AX1034" s="1611">
        <f t="shared" si="541"/>
        <v>0</v>
      </c>
      <c r="AY1034" s="1611">
        <f t="shared" si="542"/>
        <v>0</v>
      </c>
      <c r="AZ1034" s="1611">
        <f t="shared" si="543"/>
        <v>0</v>
      </c>
      <c r="BA1034" s="1611">
        <f t="shared" si="544"/>
        <v>0</v>
      </c>
      <c r="BB1034" s="1611">
        <f t="shared" si="545"/>
        <v>0</v>
      </c>
      <c r="BC1034" s="1611">
        <f t="shared" si="546"/>
        <v>0</v>
      </c>
      <c r="BD1034" s="1611">
        <f t="shared" si="547"/>
        <v>0</v>
      </c>
      <c r="BE1034" s="1611">
        <f t="shared" si="548"/>
        <v>0</v>
      </c>
      <c r="BF1034" s="1611">
        <f t="shared" si="549"/>
        <v>0</v>
      </c>
      <c r="BG1034" s="1611">
        <f t="shared" si="559"/>
        <v>0</v>
      </c>
      <c r="BH1034" s="1611" t="str">
        <f t="shared" si="560"/>
        <v/>
      </c>
      <c r="BI1034" s="1611" t="str">
        <f t="shared" si="561"/>
        <v/>
      </c>
      <c r="BJ1034" s="1611" t="str">
        <f t="shared" si="550"/>
        <v/>
      </c>
      <c r="BK1034" s="1611" t="str">
        <f t="shared" si="551"/>
        <v/>
      </c>
      <c r="BL1034" s="1611" t="str">
        <f t="shared" ca="1" si="552"/>
        <v/>
      </c>
      <c r="BM1034" s="1611" t="str">
        <f t="shared" si="562"/>
        <v/>
      </c>
      <c r="BN1034" s="1611" t="str">
        <f t="shared" si="553"/>
        <v/>
      </c>
      <c r="BO1034" s="1611" t="str">
        <f t="shared" si="554"/>
        <v/>
      </c>
      <c r="BP1034" s="1611" t="str">
        <f t="shared" si="563"/>
        <v/>
      </c>
      <c r="BQ1034" s="1611" t="str">
        <f t="shared" si="564"/>
        <v/>
      </c>
      <c r="BR1034" s="1611" t="str">
        <f t="shared" si="565"/>
        <v/>
      </c>
      <c r="BS1034" s="1611" t="str">
        <f t="shared" si="566"/>
        <v/>
      </c>
      <c r="BT1034" s="1611" t="str">
        <f t="shared" si="567"/>
        <v/>
      </c>
      <c r="BU1034" s="1731">
        <f t="shared" ca="1" si="568"/>
        <v>0</v>
      </c>
      <c r="BV1034" s="1594"/>
      <c r="BW1034" s="1594"/>
      <c r="BX1034" s="1594"/>
      <c r="BY1034" s="1594"/>
      <c r="BZ1034" s="1594"/>
      <c r="CA1034" s="1594"/>
      <c r="CB1034" s="1594"/>
      <c r="CC1034" s="1594"/>
      <c r="CD1034" s="1594"/>
      <c r="CE1034" s="1594"/>
      <c r="CF1034" s="1594"/>
      <c r="CG1034" s="1594"/>
      <c r="CH1034" s="1594"/>
      <c r="CI1034" s="1594"/>
      <c r="CJ1034" s="1594"/>
      <c r="CK1034" s="1594"/>
      <c r="CL1034" s="1594"/>
      <c r="CM1034" s="1594"/>
      <c r="CN1034" s="1594"/>
      <c r="CO1034" s="1594"/>
      <c r="CP1034" s="1594"/>
      <c r="CQ1034" s="1594"/>
      <c r="CR1034" s="1594"/>
      <c r="CS1034" s="1594"/>
      <c r="CT1034" s="1594"/>
      <c r="CU1034" s="1594"/>
      <c r="CV1034" s="1594"/>
      <c r="CW1034" s="1594"/>
      <c r="CX1034" s="1594"/>
      <c r="CY1034" s="1594"/>
      <c r="CZ1034" s="1594"/>
      <c r="DA1034" s="1594"/>
      <c r="DB1034" s="1594"/>
      <c r="DC1034" s="1594"/>
      <c r="DD1034" s="1594"/>
      <c r="DE1034" s="1594"/>
      <c r="DF1034" s="1594"/>
      <c r="DG1034" s="1594"/>
      <c r="DH1034" s="1594"/>
      <c r="DI1034" s="1594"/>
      <c r="DJ1034" s="1594"/>
      <c r="DK1034" s="1594"/>
      <c r="DL1034" s="1594"/>
      <c r="DM1034" s="1594"/>
      <c r="DN1034" s="1594"/>
      <c r="DO1034" s="1594"/>
      <c r="DP1034" s="1594"/>
      <c r="DQ1034" s="1594"/>
      <c r="DR1034" s="1594"/>
      <c r="DS1034" s="1594"/>
      <c r="DT1034" s="1594"/>
      <c r="DU1034" s="1594"/>
      <c r="DV1034" s="1594"/>
      <c r="DW1034" s="1594"/>
      <c r="DX1034" s="1594"/>
      <c r="DY1034" s="1594"/>
      <c r="DZ1034" s="1594"/>
      <c r="EA1034" s="1594"/>
      <c r="EB1034" s="1594"/>
      <c r="EC1034" s="1594"/>
      <c r="ED1034" s="1594"/>
      <c r="EE1034" s="1594"/>
      <c r="EF1034" s="1594"/>
      <c r="EG1034" s="1594"/>
      <c r="EH1034" s="1594"/>
      <c r="EI1034" s="1594"/>
      <c r="EJ1034" s="1594"/>
      <c r="EK1034" s="1594"/>
      <c r="EL1034" s="1594"/>
      <c r="EM1034" s="1594"/>
      <c r="EN1034" s="1594"/>
      <c r="EO1034" s="1594"/>
      <c r="EP1034" s="1594"/>
      <c r="EQ1034" s="1594"/>
      <c r="ER1034" s="1594"/>
      <c r="ES1034" s="1594"/>
    </row>
    <row r="1035" spans="1:149" s="1595" customFormat="1" ht="12.5">
      <c r="A1035" s="1644" t="str">
        <f t="shared" si="555"/>
        <v>Organisation</v>
      </c>
      <c r="B1035" s="1758"/>
      <c r="C1035" s="1758"/>
      <c r="D1035" s="1758"/>
      <c r="E1035" s="1756"/>
      <c r="F1035" s="1592"/>
      <c r="G1035" s="1714">
        <f t="shared" si="556"/>
        <v>0</v>
      </c>
      <c r="H1035" s="1645"/>
      <c r="I1035" s="1714">
        <f t="shared" si="557"/>
        <v>0</v>
      </c>
      <c r="J1035" s="1677"/>
      <c r="K1035" s="1677"/>
      <c r="L1035" s="1592"/>
      <c r="M1035" s="1597"/>
      <c r="N1035" s="1597"/>
      <c r="O1035" s="1646"/>
      <c r="P1035" s="1647"/>
      <c r="Q1035" s="1647"/>
      <c r="R1035" s="1648"/>
      <c r="S1035" s="1603"/>
      <c r="T1035" s="1649"/>
      <c r="U1035" s="1649"/>
      <c r="V1035" s="1649"/>
      <c r="W1035" s="1649"/>
      <c r="X1035" s="1649"/>
      <c r="Y1035" s="1649"/>
      <c r="Z1035" s="1649"/>
      <c r="AA1035" s="1649"/>
      <c r="AB1035" s="1649"/>
      <c r="AC1035" s="1649"/>
      <c r="AD1035" s="1649"/>
      <c r="AE1035" s="1649"/>
      <c r="AF1035" s="1610">
        <f t="shared" si="536"/>
        <v>0</v>
      </c>
      <c r="AG1035" s="1649"/>
      <c r="AH1035" s="1649"/>
      <c r="AI1035" s="1649"/>
      <c r="AJ1035" s="1649"/>
      <c r="AK1035" s="1649"/>
      <c r="AL1035" s="1649"/>
      <c r="AM1035" s="1649"/>
      <c r="AN1035" s="1649"/>
      <c r="AO1035" s="1649"/>
      <c r="AP1035" s="1649"/>
      <c r="AQ1035" s="1649"/>
      <c r="AR1035" s="1709"/>
      <c r="AS1035" s="1779">
        <f t="shared" si="537"/>
        <v>0</v>
      </c>
      <c r="AT1035" s="1711">
        <f t="shared" si="558"/>
        <v>0</v>
      </c>
      <c r="AU1035" s="1611">
        <f t="shared" si="538"/>
        <v>0</v>
      </c>
      <c r="AV1035" s="1611">
        <f t="shared" si="539"/>
        <v>0</v>
      </c>
      <c r="AW1035" s="1611">
        <f t="shared" si="540"/>
        <v>0</v>
      </c>
      <c r="AX1035" s="1611">
        <f t="shared" si="541"/>
        <v>0</v>
      </c>
      <c r="AY1035" s="1611">
        <f t="shared" si="542"/>
        <v>0</v>
      </c>
      <c r="AZ1035" s="1611">
        <f t="shared" si="543"/>
        <v>0</v>
      </c>
      <c r="BA1035" s="1611">
        <f t="shared" si="544"/>
        <v>0</v>
      </c>
      <c r="BB1035" s="1611">
        <f t="shared" si="545"/>
        <v>0</v>
      </c>
      <c r="BC1035" s="1611">
        <f t="shared" si="546"/>
        <v>0</v>
      </c>
      <c r="BD1035" s="1611">
        <f t="shared" si="547"/>
        <v>0</v>
      </c>
      <c r="BE1035" s="1611">
        <f t="shared" si="548"/>
        <v>0</v>
      </c>
      <c r="BF1035" s="1611">
        <f t="shared" si="549"/>
        <v>0</v>
      </c>
      <c r="BG1035" s="1611">
        <f t="shared" si="559"/>
        <v>0</v>
      </c>
      <c r="BH1035" s="1611" t="str">
        <f t="shared" si="560"/>
        <v/>
      </c>
      <c r="BI1035" s="1611" t="str">
        <f t="shared" si="561"/>
        <v/>
      </c>
      <c r="BJ1035" s="1611" t="str">
        <f t="shared" si="550"/>
        <v/>
      </c>
      <c r="BK1035" s="1611" t="str">
        <f t="shared" si="551"/>
        <v/>
      </c>
      <c r="BL1035" s="1611" t="str">
        <f t="shared" ca="1" si="552"/>
        <v/>
      </c>
      <c r="BM1035" s="1611" t="str">
        <f t="shared" si="562"/>
        <v/>
      </c>
      <c r="BN1035" s="1611" t="str">
        <f t="shared" si="553"/>
        <v/>
      </c>
      <c r="BO1035" s="1611" t="str">
        <f t="shared" si="554"/>
        <v/>
      </c>
      <c r="BP1035" s="1611" t="str">
        <f t="shared" si="563"/>
        <v/>
      </c>
      <c r="BQ1035" s="1611" t="str">
        <f t="shared" si="564"/>
        <v/>
      </c>
      <c r="BR1035" s="1611" t="str">
        <f t="shared" si="565"/>
        <v/>
      </c>
      <c r="BS1035" s="1611" t="str">
        <f t="shared" si="566"/>
        <v/>
      </c>
      <c r="BT1035" s="1611" t="str">
        <f t="shared" si="567"/>
        <v/>
      </c>
      <c r="BU1035" s="1731">
        <f t="shared" ca="1" si="568"/>
        <v>0</v>
      </c>
      <c r="BV1035" s="1594"/>
      <c r="BW1035" s="1594"/>
      <c r="BX1035" s="1594"/>
      <c r="BY1035" s="1594"/>
      <c r="BZ1035" s="1594"/>
      <c r="CA1035" s="1594"/>
      <c r="CB1035" s="1594"/>
      <c r="CC1035" s="1594"/>
      <c r="CD1035" s="1594"/>
      <c r="CE1035" s="1594"/>
      <c r="CF1035" s="1594"/>
      <c r="CG1035" s="1594"/>
      <c r="CH1035" s="1594"/>
      <c r="CI1035" s="1594"/>
      <c r="CJ1035" s="1594"/>
      <c r="CK1035" s="1594"/>
      <c r="CL1035" s="1594"/>
      <c r="CM1035" s="1594"/>
      <c r="CN1035" s="1594"/>
      <c r="CO1035" s="1594"/>
      <c r="CP1035" s="1594"/>
      <c r="CQ1035" s="1594"/>
      <c r="CR1035" s="1594"/>
      <c r="CS1035" s="1594"/>
      <c r="CT1035" s="1594"/>
      <c r="CU1035" s="1594"/>
      <c r="CV1035" s="1594"/>
      <c r="CW1035" s="1594"/>
      <c r="CX1035" s="1594"/>
      <c r="CY1035" s="1594"/>
      <c r="CZ1035" s="1594"/>
      <c r="DA1035" s="1594"/>
      <c r="DB1035" s="1594"/>
      <c r="DC1035" s="1594"/>
      <c r="DD1035" s="1594"/>
      <c r="DE1035" s="1594"/>
      <c r="DF1035" s="1594"/>
      <c r="DG1035" s="1594"/>
      <c r="DH1035" s="1594"/>
      <c r="DI1035" s="1594"/>
      <c r="DJ1035" s="1594"/>
      <c r="DK1035" s="1594"/>
      <c r="DL1035" s="1594"/>
      <c r="DM1035" s="1594"/>
      <c r="DN1035" s="1594"/>
      <c r="DO1035" s="1594"/>
      <c r="DP1035" s="1594"/>
      <c r="DQ1035" s="1594"/>
      <c r="DR1035" s="1594"/>
      <c r="DS1035" s="1594"/>
      <c r="DT1035" s="1594"/>
      <c r="DU1035" s="1594"/>
      <c r="DV1035" s="1594"/>
      <c r="DW1035" s="1594"/>
      <c r="DX1035" s="1594"/>
      <c r="DY1035" s="1594"/>
      <c r="DZ1035" s="1594"/>
      <c r="EA1035" s="1594"/>
      <c r="EB1035" s="1594"/>
      <c r="EC1035" s="1594"/>
      <c r="ED1035" s="1594"/>
      <c r="EE1035" s="1594"/>
      <c r="EF1035" s="1594"/>
      <c r="EG1035" s="1594"/>
      <c r="EH1035" s="1594"/>
      <c r="EI1035" s="1594"/>
      <c r="EJ1035" s="1594"/>
      <c r="EK1035" s="1594"/>
      <c r="EL1035" s="1594"/>
      <c r="EM1035" s="1594"/>
      <c r="EN1035" s="1594"/>
      <c r="EO1035" s="1594"/>
      <c r="EP1035" s="1594"/>
      <c r="EQ1035" s="1594"/>
      <c r="ER1035" s="1594"/>
      <c r="ES1035" s="1594"/>
    </row>
    <row r="1036" spans="1:149" s="1595" customFormat="1" ht="12.5">
      <c r="A1036" s="1644" t="str">
        <f t="shared" si="555"/>
        <v>Organisation</v>
      </c>
      <c r="B1036" s="1758"/>
      <c r="C1036" s="1758"/>
      <c r="D1036" s="1758"/>
      <c r="E1036" s="1756"/>
      <c r="F1036" s="1592"/>
      <c r="G1036" s="1714">
        <f t="shared" si="556"/>
        <v>0</v>
      </c>
      <c r="H1036" s="1645"/>
      <c r="I1036" s="1714">
        <f t="shared" si="557"/>
        <v>0</v>
      </c>
      <c r="J1036" s="1677"/>
      <c r="K1036" s="1677"/>
      <c r="L1036" s="1592"/>
      <c r="M1036" s="1597"/>
      <c r="N1036" s="1597"/>
      <c r="O1036" s="1646"/>
      <c r="P1036" s="1647"/>
      <c r="Q1036" s="1647"/>
      <c r="R1036" s="1648"/>
      <c r="S1036" s="1603"/>
      <c r="T1036" s="1649"/>
      <c r="U1036" s="1649"/>
      <c r="V1036" s="1649"/>
      <c r="W1036" s="1649"/>
      <c r="X1036" s="1649"/>
      <c r="Y1036" s="1649"/>
      <c r="Z1036" s="1649"/>
      <c r="AA1036" s="1649"/>
      <c r="AB1036" s="1649"/>
      <c r="AC1036" s="1649"/>
      <c r="AD1036" s="1649"/>
      <c r="AE1036" s="1649"/>
      <c r="AF1036" s="1610">
        <f t="shared" si="536"/>
        <v>0</v>
      </c>
      <c r="AG1036" s="1649"/>
      <c r="AH1036" s="1649"/>
      <c r="AI1036" s="1649"/>
      <c r="AJ1036" s="1649"/>
      <c r="AK1036" s="1649"/>
      <c r="AL1036" s="1649"/>
      <c r="AM1036" s="1649"/>
      <c r="AN1036" s="1649"/>
      <c r="AO1036" s="1649"/>
      <c r="AP1036" s="1649"/>
      <c r="AQ1036" s="1649"/>
      <c r="AR1036" s="1709"/>
      <c r="AS1036" s="1779">
        <f t="shared" si="537"/>
        <v>0</v>
      </c>
      <c r="AT1036" s="1711">
        <f t="shared" si="558"/>
        <v>0</v>
      </c>
      <c r="AU1036" s="1611">
        <f t="shared" si="538"/>
        <v>0</v>
      </c>
      <c r="AV1036" s="1611">
        <f t="shared" si="539"/>
        <v>0</v>
      </c>
      <c r="AW1036" s="1611">
        <f t="shared" si="540"/>
        <v>0</v>
      </c>
      <c r="AX1036" s="1611">
        <f t="shared" si="541"/>
        <v>0</v>
      </c>
      <c r="AY1036" s="1611">
        <f t="shared" si="542"/>
        <v>0</v>
      </c>
      <c r="AZ1036" s="1611">
        <f t="shared" si="543"/>
        <v>0</v>
      </c>
      <c r="BA1036" s="1611">
        <f t="shared" si="544"/>
        <v>0</v>
      </c>
      <c r="BB1036" s="1611">
        <f t="shared" si="545"/>
        <v>0</v>
      </c>
      <c r="BC1036" s="1611">
        <f t="shared" si="546"/>
        <v>0</v>
      </c>
      <c r="BD1036" s="1611">
        <f t="shared" si="547"/>
        <v>0</v>
      </c>
      <c r="BE1036" s="1611">
        <f t="shared" si="548"/>
        <v>0</v>
      </c>
      <c r="BF1036" s="1611">
        <f t="shared" si="549"/>
        <v>0</v>
      </c>
      <c r="BG1036" s="1611">
        <f t="shared" si="559"/>
        <v>0</v>
      </c>
      <c r="BH1036" s="1611" t="str">
        <f t="shared" si="560"/>
        <v/>
      </c>
      <c r="BI1036" s="1611" t="str">
        <f t="shared" si="561"/>
        <v/>
      </c>
      <c r="BJ1036" s="1611" t="str">
        <f t="shared" si="550"/>
        <v/>
      </c>
      <c r="BK1036" s="1611" t="str">
        <f t="shared" si="551"/>
        <v/>
      </c>
      <c r="BL1036" s="1611" t="str">
        <f t="shared" ca="1" si="552"/>
        <v/>
      </c>
      <c r="BM1036" s="1611" t="str">
        <f t="shared" si="562"/>
        <v/>
      </c>
      <c r="BN1036" s="1611" t="str">
        <f t="shared" si="553"/>
        <v/>
      </c>
      <c r="BO1036" s="1611" t="str">
        <f t="shared" si="554"/>
        <v/>
      </c>
      <c r="BP1036" s="1611" t="str">
        <f t="shared" si="563"/>
        <v/>
      </c>
      <c r="BQ1036" s="1611" t="str">
        <f t="shared" si="564"/>
        <v/>
      </c>
      <c r="BR1036" s="1611" t="str">
        <f t="shared" si="565"/>
        <v/>
      </c>
      <c r="BS1036" s="1611" t="str">
        <f t="shared" si="566"/>
        <v/>
      </c>
      <c r="BT1036" s="1611" t="str">
        <f t="shared" si="567"/>
        <v/>
      </c>
      <c r="BU1036" s="1731">
        <f t="shared" ca="1" si="568"/>
        <v>0</v>
      </c>
      <c r="BV1036" s="1594"/>
      <c r="BW1036" s="1594"/>
      <c r="BX1036" s="1594"/>
      <c r="BY1036" s="1594"/>
      <c r="BZ1036" s="1594"/>
      <c r="CA1036" s="1594"/>
      <c r="CB1036" s="1594"/>
      <c r="CC1036" s="1594"/>
      <c r="CD1036" s="1594"/>
      <c r="CE1036" s="1594"/>
      <c r="CF1036" s="1594"/>
      <c r="CG1036" s="1594"/>
      <c r="CH1036" s="1594"/>
      <c r="CI1036" s="1594"/>
      <c r="CJ1036" s="1594"/>
      <c r="CK1036" s="1594"/>
      <c r="CL1036" s="1594"/>
      <c r="CM1036" s="1594"/>
      <c r="CN1036" s="1594"/>
      <c r="CO1036" s="1594"/>
      <c r="CP1036" s="1594"/>
      <c r="CQ1036" s="1594"/>
      <c r="CR1036" s="1594"/>
      <c r="CS1036" s="1594"/>
      <c r="CT1036" s="1594"/>
      <c r="CU1036" s="1594"/>
      <c r="CV1036" s="1594"/>
      <c r="CW1036" s="1594"/>
      <c r="CX1036" s="1594"/>
      <c r="CY1036" s="1594"/>
      <c r="CZ1036" s="1594"/>
      <c r="DA1036" s="1594"/>
      <c r="DB1036" s="1594"/>
      <c r="DC1036" s="1594"/>
      <c r="DD1036" s="1594"/>
      <c r="DE1036" s="1594"/>
      <c r="DF1036" s="1594"/>
      <c r="DG1036" s="1594"/>
      <c r="DH1036" s="1594"/>
      <c r="DI1036" s="1594"/>
      <c r="DJ1036" s="1594"/>
      <c r="DK1036" s="1594"/>
      <c r="DL1036" s="1594"/>
      <c r="DM1036" s="1594"/>
      <c r="DN1036" s="1594"/>
      <c r="DO1036" s="1594"/>
      <c r="DP1036" s="1594"/>
      <c r="DQ1036" s="1594"/>
      <c r="DR1036" s="1594"/>
      <c r="DS1036" s="1594"/>
      <c r="DT1036" s="1594"/>
      <c r="DU1036" s="1594"/>
      <c r="DV1036" s="1594"/>
      <c r="DW1036" s="1594"/>
      <c r="DX1036" s="1594"/>
      <c r="DY1036" s="1594"/>
      <c r="DZ1036" s="1594"/>
      <c r="EA1036" s="1594"/>
      <c r="EB1036" s="1594"/>
      <c r="EC1036" s="1594"/>
      <c r="ED1036" s="1594"/>
      <c r="EE1036" s="1594"/>
      <c r="EF1036" s="1594"/>
      <c r="EG1036" s="1594"/>
      <c r="EH1036" s="1594"/>
      <c r="EI1036" s="1594"/>
      <c r="EJ1036" s="1594"/>
      <c r="EK1036" s="1594"/>
      <c r="EL1036" s="1594"/>
      <c r="EM1036" s="1594"/>
      <c r="EN1036" s="1594"/>
      <c r="EO1036" s="1594"/>
      <c r="EP1036" s="1594"/>
      <c r="EQ1036" s="1594"/>
      <c r="ER1036" s="1594"/>
      <c r="ES1036" s="1594"/>
    </row>
    <row r="1037" spans="1:149" s="1595" customFormat="1" ht="12.5">
      <c r="A1037" s="1644" t="str">
        <f t="shared" si="555"/>
        <v>Organisation</v>
      </c>
      <c r="B1037" s="1758"/>
      <c r="C1037" s="1758"/>
      <c r="D1037" s="1758"/>
      <c r="E1037" s="1756"/>
      <c r="F1037" s="1592"/>
      <c r="G1037" s="1714">
        <f t="shared" si="556"/>
        <v>0</v>
      </c>
      <c r="H1037" s="1645"/>
      <c r="I1037" s="1714">
        <f t="shared" si="557"/>
        <v>0</v>
      </c>
      <c r="J1037" s="1677"/>
      <c r="K1037" s="1677"/>
      <c r="L1037" s="1592"/>
      <c r="M1037" s="1597"/>
      <c r="N1037" s="1597"/>
      <c r="O1037" s="1646"/>
      <c r="P1037" s="1647"/>
      <c r="Q1037" s="1647"/>
      <c r="R1037" s="1648"/>
      <c r="S1037" s="1603"/>
      <c r="T1037" s="1649"/>
      <c r="U1037" s="1649"/>
      <c r="V1037" s="1649"/>
      <c r="W1037" s="1649"/>
      <c r="X1037" s="1649"/>
      <c r="Y1037" s="1649"/>
      <c r="Z1037" s="1649"/>
      <c r="AA1037" s="1649"/>
      <c r="AB1037" s="1649"/>
      <c r="AC1037" s="1649"/>
      <c r="AD1037" s="1649"/>
      <c r="AE1037" s="1649"/>
      <c r="AF1037" s="1610">
        <f t="shared" si="536"/>
        <v>0</v>
      </c>
      <c r="AG1037" s="1649"/>
      <c r="AH1037" s="1649"/>
      <c r="AI1037" s="1649"/>
      <c r="AJ1037" s="1649"/>
      <c r="AK1037" s="1649"/>
      <c r="AL1037" s="1649"/>
      <c r="AM1037" s="1649"/>
      <c r="AN1037" s="1649"/>
      <c r="AO1037" s="1649"/>
      <c r="AP1037" s="1649"/>
      <c r="AQ1037" s="1649"/>
      <c r="AR1037" s="1709"/>
      <c r="AS1037" s="1779">
        <f t="shared" si="537"/>
        <v>0</v>
      </c>
      <c r="AT1037" s="1711">
        <f t="shared" si="558"/>
        <v>0</v>
      </c>
      <c r="AU1037" s="1611">
        <f t="shared" si="538"/>
        <v>0</v>
      </c>
      <c r="AV1037" s="1611">
        <f t="shared" si="539"/>
        <v>0</v>
      </c>
      <c r="AW1037" s="1611">
        <f t="shared" si="540"/>
        <v>0</v>
      </c>
      <c r="AX1037" s="1611">
        <f t="shared" si="541"/>
        <v>0</v>
      </c>
      <c r="AY1037" s="1611">
        <f t="shared" si="542"/>
        <v>0</v>
      </c>
      <c r="AZ1037" s="1611">
        <f t="shared" si="543"/>
        <v>0</v>
      </c>
      <c r="BA1037" s="1611">
        <f t="shared" si="544"/>
        <v>0</v>
      </c>
      <c r="BB1037" s="1611">
        <f t="shared" si="545"/>
        <v>0</v>
      </c>
      <c r="BC1037" s="1611">
        <f t="shared" si="546"/>
        <v>0</v>
      </c>
      <c r="BD1037" s="1611">
        <f t="shared" si="547"/>
        <v>0</v>
      </c>
      <c r="BE1037" s="1611">
        <f t="shared" si="548"/>
        <v>0</v>
      </c>
      <c r="BF1037" s="1611">
        <f t="shared" si="549"/>
        <v>0</v>
      </c>
      <c r="BG1037" s="1611">
        <f t="shared" si="559"/>
        <v>0</v>
      </c>
      <c r="BH1037" s="1611" t="str">
        <f t="shared" si="560"/>
        <v/>
      </c>
      <c r="BI1037" s="1611" t="str">
        <f t="shared" si="561"/>
        <v/>
      </c>
      <c r="BJ1037" s="1611" t="str">
        <f t="shared" si="550"/>
        <v/>
      </c>
      <c r="BK1037" s="1611" t="str">
        <f t="shared" si="551"/>
        <v/>
      </c>
      <c r="BL1037" s="1611" t="str">
        <f t="shared" ca="1" si="552"/>
        <v/>
      </c>
      <c r="BM1037" s="1611" t="str">
        <f t="shared" si="562"/>
        <v/>
      </c>
      <c r="BN1037" s="1611" t="str">
        <f t="shared" si="553"/>
        <v/>
      </c>
      <c r="BO1037" s="1611" t="str">
        <f t="shared" si="554"/>
        <v/>
      </c>
      <c r="BP1037" s="1611" t="str">
        <f t="shared" si="563"/>
        <v/>
      </c>
      <c r="BQ1037" s="1611" t="str">
        <f t="shared" si="564"/>
        <v/>
      </c>
      <c r="BR1037" s="1611" t="str">
        <f t="shared" si="565"/>
        <v/>
      </c>
      <c r="BS1037" s="1611" t="str">
        <f t="shared" si="566"/>
        <v/>
      </c>
      <c r="BT1037" s="1611" t="str">
        <f t="shared" si="567"/>
        <v/>
      </c>
      <c r="BU1037" s="1731">
        <f t="shared" ca="1" si="568"/>
        <v>0</v>
      </c>
      <c r="BV1037" s="1594"/>
      <c r="BW1037" s="1594"/>
      <c r="BX1037" s="1594"/>
      <c r="BY1037" s="1594"/>
      <c r="BZ1037" s="1594"/>
      <c r="CA1037" s="1594"/>
      <c r="CB1037" s="1594"/>
      <c r="CC1037" s="1594"/>
      <c r="CD1037" s="1594"/>
      <c r="CE1037" s="1594"/>
      <c r="CF1037" s="1594"/>
      <c r="CG1037" s="1594"/>
      <c r="CH1037" s="1594"/>
      <c r="CI1037" s="1594"/>
      <c r="CJ1037" s="1594"/>
      <c r="CK1037" s="1594"/>
      <c r="CL1037" s="1594"/>
      <c r="CM1037" s="1594"/>
      <c r="CN1037" s="1594"/>
      <c r="CO1037" s="1594"/>
      <c r="CP1037" s="1594"/>
      <c r="CQ1037" s="1594"/>
      <c r="CR1037" s="1594"/>
      <c r="CS1037" s="1594"/>
      <c r="CT1037" s="1594"/>
      <c r="CU1037" s="1594"/>
      <c r="CV1037" s="1594"/>
      <c r="CW1037" s="1594"/>
      <c r="CX1037" s="1594"/>
      <c r="CY1037" s="1594"/>
      <c r="CZ1037" s="1594"/>
      <c r="DA1037" s="1594"/>
      <c r="DB1037" s="1594"/>
      <c r="DC1037" s="1594"/>
      <c r="DD1037" s="1594"/>
      <c r="DE1037" s="1594"/>
      <c r="DF1037" s="1594"/>
      <c r="DG1037" s="1594"/>
      <c r="DH1037" s="1594"/>
      <c r="DI1037" s="1594"/>
      <c r="DJ1037" s="1594"/>
      <c r="DK1037" s="1594"/>
      <c r="DL1037" s="1594"/>
      <c r="DM1037" s="1594"/>
      <c r="DN1037" s="1594"/>
      <c r="DO1037" s="1594"/>
      <c r="DP1037" s="1594"/>
      <c r="DQ1037" s="1594"/>
      <c r="DR1037" s="1594"/>
      <c r="DS1037" s="1594"/>
      <c r="DT1037" s="1594"/>
      <c r="DU1037" s="1594"/>
      <c r="DV1037" s="1594"/>
      <c r="DW1037" s="1594"/>
      <c r="DX1037" s="1594"/>
      <c r="DY1037" s="1594"/>
      <c r="DZ1037" s="1594"/>
      <c r="EA1037" s="1594"/>
      <c r="EB1037" s="1594"/>
      <c r="EC1037" s="1594"/>
      <c r="ED1037" s="1594"/>
      <c r="EE1037" s="1594"/>
      <c r="EF1037" s="1594"/>
      <c r="EG1037" s="1594"/>
      <c r="EH1037" s="1594"/>
      <c r="EI1037" s="1594"/>
      <c r="EJ1037" s="1594"/>
      <c r="EK1037" s="1594"/>
      <c r="EL1037" s="1594"/>
      <c r="EM1037" s="1594"/>
      <c r="EN1037" s="1594"/>
      <c r="EO1037" s="1594"/>
      <c r="EP1037" s="1594"/>
      <c r="EQ1037" s="1594"/>
      <c r="ER1037" s="1594"/>
      <c r="ES1037" s="1594"/>
    </row>
    <row r="1038" spans="1:149" s="1595" customFormat="1" ht="12.5">
      <c r="A1038" s="1644" t="str">
        <f t="shared" si="555"/>
        <v>Organisation</v>
      </c>
      <c r="B1038" s="1758"/>
      <c r="C1038" s="1671"/>
      <c r="D1038" s="1766"/>
      <c r="E1038" s="1765"/>
      <c r="F1038" s="1592"/>
      <c r="G1038" s="1714">
        <f t="shared" si="556"/>
        <v>0</v>
      </c>
      <c r="H1038" s="1645"/>
      <c r="I1038" s="1714">
        <f t="shared" si="557"/>
        <v>0</v>
      </c>
      <c r="J1038" s="1677"/>
      <c r="K1038" s="1677"/>
      <c r="L1038" s="1592"/>
      <c r="M1038" s="1597"/>
      <c r="N1038" s="1597"/>
      <c r="O1038" s="1646"/>
      <c r="P1038" s="1647"/>
      <c r="Q1038" s="1647"/>
      <c r="R1038" s="1648"/>
      <c r="S1038" s="1603"/>
      <c r="T1038" s="1649"/>
      <c r="U1038" s="1649"/>
      <c r="V1038" s="1649"/>
      <c r="W1038" s="1649"/>
      <c r="X1038" s="1649"/>
      <c r="Y1038" s="1649"/>
      <c r="Z1038" s="1649"/>
      <c r="AA1038" s="1649"/>
      <c r="AB1038" s="1649"/>
      <c r="AC1038" s="1649"/>
      <c r="AD1038" s="1649"/>
      <c r="AE1038" s="1649"/>
      <c r="AF1038" s="1610">
        <f t="shared" si="536"/>
        <v>0</v>
      </c>
      <c r="AG1038" s="1649"/>
      <c r="AH1038" s="1649"/>
      <c r="AI1038" s="1649"/>
      <c r="AJ1038" s="1649"/>
      <c r="AK1038" s="1649"/>
      <c r="AL1038" s="1649"/>
      <c r="AM1038" s="1649"/>
      <c r="AN1038" s="1649"/>
      <c r="AO1038" s="1649"/>
      <c r="AP1038" s="1649"/>
      <c r="AQ1038" s="1649"/>
      <c r="AR1038" s="1709"/>
      <c r="AS1038" s="1779">
        <f t="shared" si="537"/>
        <v>0</v>
      </c>
      <c r="AT1038" s="1711">
        <f t="shared" si="558"/>
        <v>0</v>
      </c>
      <c r="AU1038" s="1611">
        <f t="shared" si="538"/>
        <v>0</v>
      </c>
      <c r="AV1038" s="1611">
        <f t="shared" si="539"/>
        <v>0</v>
      </c>
      <c r="AW1038" s="1611">
        <f t="shared" si="540"/>
        <v>0</v>
      </c>
      <c r="AX1038" s="1611">
        <f t="shared" si="541"/>
        <v>0</v>
      </c>
      <c r="AY1038" s="1611">
        <f t="shared" si="542"/>
        <v>0</v>
      </c>
      <c r="AZ1038" s="1611">
        <f t="shared" si="543"/>
        <v>0</v>
      </c>
      <c r="BA1038" s="1611">
        <f t="shared" si="544"/>
        <v>0</v>
      </c>
      <c r="BB1038" s="1611">
        <f t="shared" si="545"/>
        <v>0</v>
      </c>
      <c r="BC1038" s="1611">
        <f t="shared" si="546"/>
        <v>0</v>
      </c>
      <c r="BD1038" s="1611">
        <f t="shared" si="547"/>
        <v>0</v>
      </c>
      <c r="BE1038" s="1611">
        <f t="shared" si="548"/>
        <v>0</v>
      </c>
      <c r="BF1038" s="1611">
        <f t="shared" si="549"/>
        <v>0</v>
      </c>
      <c r="BG1038" s="1611">
        <f t="shared" si="559"/>
        <v>0</v>
      </c>
      <c r="BH1038" s="1611" t="str">
        <f t="shared" si="560"/>
        <v/>
      </c>
      <c r="BI1038" s="1611" t="str">
        <f t="shared" si="561"/>
        <v/>
      </c>
      <c r="BJ1038" s="1611" t="str">
        <f t="shared" si="550"/>
        <v/>
      </c>
      <c r="BK1038" s="1611" t="str">
        <f t="shared" si="551"/>
        <v/>
      </c>
      <c r="BL1038" s="1611" t="str">
        <f t="shared" ca="1" si="552"/>
        <v/>
      </c>
      <c r="BM1038" s="1611" t="str">
        <f t="shared" si="562"/>
        <v/>
      </c>
      <c r="BN1038" s="1611" t="str">
        <f t="shared" si="553"/>
        <v/>
      </c>
      <c r="BO1038" s="1611" t="str">
        <f t="shared" si="554"/>
        <v/>
      </c>
      <c r="BP1038" s="1611" t="str">
        <f t="shared" si="563"/>
        <v/>
      </c>
      <c r="BQ1038" s="1611" t="str">
        <f t="shared" si="564"/>
        <v/>
      </c>
      <c r="BR1038" s="1611" t="str">
        <f t="shared" si="565"/>
        <v/>
      </c>
      <c r="BS1038" s="1611" t="str">
        <f t="shared" si="566"/>
        <v/>
      </c>
      <c r="BT1038" s="1611" t="str">
        <f t="shared" si="567"/>
        <v/>
      </c>
      <c r="BU1038" s="1731">
        <f t="shared" ca="1" si="568"/>
        <v>0</v>
      </c>
      <c r="BV1038" s="1594"/>
      <c r="BW1038" s="1594"/>
      <c r="BX1038" s="1594"/>
      <c r="BY1038" s="1594"/>
      <c r="BZ1038" s="1594"/>
      <c r="CA1038" s="1594"/>
      <c r="CB1038" s="1594"/>
      <c r="CC1038" s="1594"/>
      <c r="CD1038" s="1594"/>
      <c r="CE1038" s="1594"/>
      <c r="CF1038" s="1594"/>
      <c r="CG1038" s="1594"/>
      <c r="CH1038" s="1594"/>
      <c r="CI1038" s="1594"/>
      <c r="CJ1038" s="1594"/>
      <c r="CK1038" s="1594"/>
      <c r="CL1038" s="1594"/>
      <c r="CM1038" s="1594"/>
      <c r="CN1038" s="1594"/>
      <c r="CO1038" s="1594"/>
      <c r="CP1038" s="1594"/>
      <c r="CQ1038" s="1594"/>
      <c r="CR1038" s="1594"/>
      <c r="CS1038" s="1594"/>
      <c r="CT1038" s="1594"/>
      <c r="CU1038" s="1594"/>
      <c r="CV1038" s="1594"/>
      <c r="CW1038" s="1594"/>
      <c r="CX1038" s="1594"/>
      <c r="CY1038" s="1594"/>
      <c r="CZ1038" s="1594"/>
      <c r="DA1038" s="1594"/>
      <c r="DB1038" s="1594"/>
      <c r="DC1038" s="1594"/>
      <c r="DD1038" s="1594"/>
      <c r="DE1038" s="1594"/>
      <c r="DF1038" s="1594"/>
      <c r="DG1038" s="1594"/>
      <c r="DH1038" s="1594"/>
      <c r="DI1038" s="1594"/>
      <c r="DJ1038" s="1594"/>
      <c r="DK1038" s="1594"/>
      <c r="DL1038" s="1594"/>
      <c r="DM1038" s="1594"/>
      <c r="DN1038" s="1594"/>
      <c r="DO1038" s="1594"/>
      <c r="DP1038" s="1594"/>
      <c r="DQ1038" s="1594"/>
      <c r="DR1038" s="1594"/>
      <c r="DS1038" s="1594"/>
      <c r="DT1038" s="1594"/>
      <c r="DU1038" s="1594"/>
      <c r="DV1038" s="1594"/>
      <c r="DW1038" s="1594"/>
      <c r="DX1038" s="1594"/>
      <c r="DY1038" s="1594"/>
      <c r="DZ1038" s="1594"/>
      <c r="EA1038" s="1594"/>
      <c r="EB1038" s="1594"/>
      <c r="EC1038" s="1594"/>
      <c r="ED1038" s="1594"/>
      <c r="EE1038" s="1594"/>
      <c r="EF1038" s="1594"/>
      <c r="EG1038" s="1594"/>
      <c r="EH1038" s="1594"/>
      <c r="EI1038" s="1594"/>
      <c r="EJ1038" s="1594"/>
      <c r="EK1038" s="1594"/>
      <c r="EL1038" s="1594"/>
      <c r="EM1038" s="1594"/>
      <c r="EN1038" s="1594"/>
      <c r="EO1038" s="1594"/>
      <c r="EP1038" s="1594"/>
      <c r="EQ1038" s="1594"/>
      <c r="ER1038" s="1594"/>
      <c r="ES1038" s="1594"/>
    </row>
    <row r="1039" spans="1:149" s="1601" customFormat="1" ht="12.5">
      <c r="A1039" s="1644" t="str">
        <f t="shared" si="555"/>
        <v>Organisation</v>
      </c>
      <c r="B1039" s="1758"/>
      <c r="C1039" s="1758"/>
      <c r="D1039" s="1758"/>
      <c r="E1039" s="1756"/>
      <c r="F1039" s="1592"/>
      <c r="G1039" s="1714">
        <f t="shared" si="556"/>
        <v>0</v>
      </c>
      <c r="H1039" s="1645"/>
      <c r="I1039" s="1714">
        <f t="shared" si="557"/>
        <v>0</v>
      </c>
      <c r="J1039" s="1677"/>
      <c r="K1039" s="1677"/>
      <c r="L1039" s="1592"/>
      <c r="M1039" s="1597"/>
      <c r="N1039" s="1597"/>
      <c r="O1039" s="1646"/>
      <c r="P1039" s="1647"/>
      <c r="Q1039" s="1647"/>
      <c r="R1039" s="1648"/>
      <c r="S1039" s="1603"/>
      <c r="T1039" s="1649"/>
      <c r="U1039" s="1649"/>
      <c r="V1039" s="1649"/>
      <c r="W1039" s="1649"/>
      <c r="X1039" s="1649"/>
      <c r="Y1039" s="1649"/>
      <c r="Z1039" s="1649"/>
      <c r="AA1039" s="1649"/>
      <c r="AB1039" s="1649"/>
      <c r="AC1039" s="1649"/>
      <c r="AD1039" s="1649"/>
      <c r="AE1039" s="1649"/>
      <c r="AF1039" s="1610">
        <f t="shared" si="536"/>
        <v>0</v>
      </c>
      <c r="AG1039" s="1649"/>
      <c r="AH1039" s="1649"/>
      <c r="AI1039" s="1649"/>
      <c r="AJ1039" s="1649"/>
      <c r="AK1039" s="1649"/>
      <c r="AL1039" s="1649"/>
      <c r="AM1039" s="1649"/>
      <c r="AN1039" s="1649"/>
      <c r="AO1039" s="1649"/>
      <c r="AP1039" s="1649"/>
      <c r="AQ1039" s="1649"/>
      <c r="AR1039" s="1709"/>
      <c r="AS1039" s="1779">
        <f t="shared" si="537"/>
        <v>0</v>
      </c>
      <c r="AT1039" s="1711">
        <f t="shared" si="558"/>
        <v>0</v>
      </c>
      <c r="AU1039" s="1611">
        <f t="shared" si="538"/>
        <v>0</v>
      </c>
      <c r="AV1039" s="1611">
        <f t="shared" si="539"/>
        <v>0</v>
      </c>
      <c r="AW1039" s="1611">
        <f t="shared" si="540"/>
        <v>0</v>
      </c>
      <c r="AX1039" s="1611">
        <f t="shared" si="541"/>
        <v>0</v>
      </c>
      <c r="AY1039" s="1611">
        <f t="shared" si="542"/>
        <v>0</v>
      </c>
      <c r="AZ1039" s="1611">
        <f t="shared" si="543"/>
        <v>0</v>
      </c>
      <c r="BA1039" s="1611">
        <f t="shared" si="544"/>
        <v>0</v>
      </c>
      <c r="BB1039" s="1611">
        <f t="shared" si="545"/>
        <v>0</v>
      </c>
      <c r="BC1039" s="1611">
        <f t="shared" si="546"/>
        <v>0</v>
      </c>
      <c r="BD1039" s="1611">
        <f t="shared" si="547"/>
        <v>0</v>
      </c>
      <c r="BE1039" s="1611">
        <f t="shared" si="548"/>
        <v>0</v>
      </c>
      <c r="BF1039" s="1611">
        <f t="shared" si="549"/>
        <v>0</v>
      </c>
      <c r="BG1039" s="1611">
        <f t="shared" si="559"/>
        <v>0</v>
      </c>
      <c r="BH1039" s="1611" t="str">
        <f t="shared" si="560"/>
        <v/>
      </c>
      <c r="BI1039" s="1611" t="str">
        <f t="shared" si="561"/>
        <v/>
      </c>
      <c r="BJ1039" s="1611" t="str">
        <f t="shared" si="550"/>
        <v/>
      </c>
      <c r="BK1039" s="1611" t="str">
        <f t="shared" si="551"/>
        <v/>
      </c>
      <c r="BL1039" s="1611" t="str">
        <f t="shared" ca="1" si="552"/>
        <v/>
      </c>
      <c r="BM1039" s="1611" t="str">
        <f t="shared" si="562"/>
        <v/>
      </c>
      <c r="BN1039" s="1611" t="str">
        <f t="shared" si="553"/>
        <v/>
      </c>
      <c r="BO1039" s="1611" t="str">
        <f t="shared" si="554"/>
        <v/>
      </c>
      <c r="BP1039" s="1611" t="str">
        <f t="shared" si="563"/>
        <v/>
      </c>
      <c r="BQ1039" s="1611" t="str">
        <f t="shared" si="564"/>
        <v/>
      </c>
      <c r="BR1039" s="1611" t="str">
        <f t="shared" si="565"/>
        <v/>
      </c>
      <c r="BS1039" s="1611" t="str">
        <f t="shared" si="566"/>
        <v/>
      </c>
      <c r="BT1039" s="1611" t="str">
        <f t="shared" si="567"/>
        <v/>
      </c>
      <c r="BU1039" s="1731">
        <f t="shared" ca="1" si="568"/>
        <v>0</v>
      </c>
      <c r="BV1039" s="1594"/>
      <c r="BW1039" s="1594"/>
      <c r="BX1039" s="1594"/>
      <c r="BY1039" s="1594"/>
      <c r="BZ1039" s="1594"/>
      <c r="CA1039" s="1594"/>
      <c r="CB1039" s="1594"/>
      <c r="CC1039" s="1594"/>
      <c r="CD1039" s="1594"/>
      <c r="CE1039" s="1594"/>
      <c r="CF1039" s="1594"/>
      <c r="CG1039" s="1594"/>
      <c r="CH1039" s="1594"/>
      <c r="CI1039" s="1594"/>
      <c r="CJ1039" s="1594"/>
      <c r="CK1039" s="1594"/>
      <c r="CL1039" s="1594"/>
      <c r="CM1039" s="1594"/>
      <c r="CN1039" s="1594"/>
      <c r="CO1039" s="1594"/>
      <c r="CP1039" s="1594"/>
      <c r="CQ1039" s="1594"/>
      <c r="CR1039" s="1594"/>
      <c r="CS1039" s="1594"/>
      <c r="CT1039" s="1594"/>
      <c r="CU1039" s="1594"/>
      <c r="CV1039" s="1594"/>
      <c r="CW1039" s="1594"/>
      <c r="CX1039" s="1594"/>
      <c r="CY1039" s="1594"/>
      <c r="CZ1039" s="1594"/>
      <c r="DA1039" s="1594"/>
      <c r="DB1039" s="1594"/>
      <c r="DC1039" s="1594"/>
      <c r="DD1039" s="1594"/>
      <c r="DE1039" s="1594"/>
      <c r="DF1039" s="1594"/>
      <c r="DG1039" s="1594"/>
      <c r="DH1039" s="1594"/>
      <c r="DI1039" s="1594"/>
      <c r="DJ1039" s="1594"/>
      <c r="DK1039" s="1594"/>
      <c r="DL1039" s="1594"/>
      <c r="DM1039" s="1594"/>
      <c r="DN1039" s="1594"/>
      <c r="DO1039" s="1594"/>
      <c r="DP1039" s="1594"/>
      <c r="DQ1039" s="1594"/>
      <c r="DR1039" s="1594"/>
      <c r="DS1039" s="1594"/>
      <c r="DT1039" s="1594"/>
      <c r="DU1039" s="1594"/>
      <c r="DV1039" s="1594"/>
      <c r="DW1039" s="1594"/>
      <c r="DX1039" s="1594"/>
      <c r="DY1039" s="1594"/>
      <c r="DZ1039" s="1594"/>
      <c r="EA1039" s="1594"/>
      <c r="EB1039" s="1594"/>
      <c r="EC1039" s="1594"/>
      <c r="ED1039" s="1594"/>
      <c r="EE1039" s="1594"/>
      <c r="EF1039" s="1594"/>
      <c r="EG1039" s="1594"/>
      <c r="EH1039" s="1594"/>
      <c r="EI1039" s="1594"/>
      <c r="EJ1039" s="1594"/>
      <c r="EK1039" s="1594"/>
      <c r="EL1039" s="1594"/>
      <c r="EM1039" s="1594"/>
      <c r="EN1039" s="1594"/>
      <c r="EO1039" s="1594"/>
      <c r="EP1039" s="1594"/>
      <c r="EQ1039" s="1594"/>
      <c r="ER1039" s="1594"/>
      <c r="ES1039" s="1594"/>
    </row>
    <row r="1040" spans="1:149" s="1601" customFormat="1" ht="12.5">
      <c r="A1040" s="1644" t="str">
        <f t="shared" si="555"/>
        <v>Organisation</v>
      </c>
      <c r="B1040" s="1758"/>
      <c r="C1040" s="1758"/>
      <c r="D1040" s="1758"/>
      <c r="E1040" s="1756"/>
      <c r="F1040" s="1592"/>
      <c r="G1040" s="1714">
        <f t="shared" si="556"/>
        <v>0</v>
      </c>
      <c r="H1040" s="1645"/>
      <c r="I1040" s="1714">
        <f t="shared" si="557"/>
        <v>0</v>
      </c>
      <c r="J1040" s="1677"/>
      <c r="K1040" s="1677"/>
      <c r="L1040" s="1592"/>
      <c r="M1040" s="1597"/>
      <c r="N1040" s="1597"/>
      <c r="O1040" s="1646"/>
      <c r="P1040" s="1647"/>
      <c r="Q1040" s="1647"/>
      <c r="R1040" s="1648"/>
      <c r="S1040" s="1603"/>
      <c r="T1040" s="1649"/>
      <c r="U1040" s="1649"/>
      <c r="V1040" s="1649"/>
      <c r="W1040" s="1649"/>
      <c r="X1040" s="1649"/>
      <c r="Y1040" s="1649"/>
      <c r="Z1040" s="1649"/>
      <c r="AA1040" s="1649"/>
      <c r="AB1040" s="1649"/>
      <c r="AC1040" s="1649"/>
      <c r="AD1040" s="1649"/>
      <c r="AE1040" s="1649"/>
      <c r="AF1040" s="1610">
        <f t="shared" si="536"/>
        <v>0</v>
      </c>
      <c r="AG1040" s="1649"/>
      <c r="AH1040" s="1649"/>
      <c r="AI1040" s="1649"/>
      <c r="AJ1040" s="1649"/>
      <c r="AK1040" s="1649"/>
      <c r="AL1040" s="1649"/>
      <c r="AM1040" s="1649"/>
      <c r="AN1040" s="1649"/>
      <c r="AO1040" s="1649"/>
      <c r="AP1040" s="1649"/>
      <c r="AQ1040" s="1649"/>
      <c r="AR1040" s="1709"/>
      <c r="AS1040" s="1779">
        <f t="shared" si="537"/>
        <v>0</v>
      </c>
      <c r="AT1040" s="1711">
        <f t="shared" si="558"/>
        <v>0</v>
      </c>
      <c r="AU1040" s="1611">
        <f t="shared" si="538"/>
        <v>0</v>
      </c>
      <c r="AV1040" s="1611">
        <f t="shared" si="539"/>
        <v>0</v>
      </c>
      <c r="AW1040" s="1611">
        <f t="shared" si="540"/>
        <v>0</v>
      </c>
      <c r="AX1040" s="1611">
        <f t="shared" si="541"/>
        <v>0</v>
      </c>
      <c r="AY1040" s="1611">
        <f t="shared" si="542"/>
        <v>0</v>
      </c>
      <c r="AZ1040" s="1611">
        <f t="shared" si="543"/>
        <v>0</v>
      </c>
      <c r="BA1040" s="1611">
        <f t="shared" si="544"/>
        <v>0</v>
      </c>
      <c r="BB1040" s="1611">
        <f t="shared" si="545"/>
        <v>0</v>
      </c>
      <c r="BC1040" s="1611">
        <f t="shared" si="546"/>
        <v>0</v>
      </c>
      <c r="BD1040" s="1611">
        <f t="shared" si="547"/>
        <v>0</v>
      </c>
      <c r="BE1040" s="1611">
        <f t="shared" si="548"/>
        <v>0</v>
      </c>
      <c r="BF1040" s="1611">
        <f t="shared" si="549"/>
        <v>0</v>
      </c>
      <c r="BG1040" s="1611">
        <f t="shared" si="559"/>
        <v>0</v>
      </c>
      <c r="BH1040" s="1611" t="str">
        <f t="shared" si="560"/>
        <v/>
      </c>
      <c r="BI1040" s="1611" t="str">
        <f t="shared" si="561"/>
        <v/>
      </c>
      <c r="BJ1040" s="1611" t="str">
        <f t="shared" si="550"/>
        <v/>
      </c>
      <c r="BK1040" s="1611" t="str">
        <f t="shared" si="551"/>
        <v/>
      </c>
      <c r="BL1040" s="1611" t="str">
        <f t="shared" ca="1" si="552"/>
        <v/>
      </c>
      <c r="BM1040" s="1611" t="str">
        <f t="shared" si="562"/>
        <v/>
      </c>
      <c r="BN1040" s="1611" t="str">
        <f t="shared" si="553"/>
        <v/>
      </c>
      <c r="BO1040" s="1611" t="str">
        <f t="shared" si="554"/>
        <v/>
      </c>
      <c r="BP1040" s="1611" t="str">
        <f t="shared" si="563"/>
        <v/>
      </c>
      <c r="BQ1040" s="1611" t="str">
        <f t="shared" si="564"/>
        <v/>
      </c>
      <c r="BR1040" s="1611" t="str">
        <f t="shared" si="565"/>
        <v/>
      </c>
      <c r="BS1040" s="1611" t="str">
        <f t="shared" si="566"/>
        <v/>
      </c>
      <c r="BT1040" s="1611" t="str">
        <f t="shared" si="567"/>
        <v/>
      </c>
      <c r="BU1040" s="1731">
        <f t="shared" ca="1" si="568"/>
        <v>0</v>
      </c>
      <c r="BV1040" s="1594"/>
      <c r="BW1040" s="1594"/>
      <c r="BX1040" s="1594"/>
      <c r="BY1040" s="1594"/>
      <c r="BZ1040" s="1594"/>
      <c r="CA1040" s="1594"/>
      <c r="CB1040" s="1594"/>
      <c r="CC1040" s="1594"/>
      <c r="CD1040" s="1594"/>
      <c r="CE1040" s="1594"/>
      <c r="CF1040" s="1594"/>
      <c r="CG1040" s="1594"/>
      <c r="CH1040" s="1594"/>
      <c r="CI1040" s="1594"/>
      <c r="CJ1040" s="1594"/>
      <c r="CK1040" s="1594"/>
      <c r="CL1040" s="1594"/>
      <c r="CM1040" s="1594"/>
      <c r="CN1040" s="1594"/>
      <c r="CO1040" s="1594"/>
      <c r="CP1040" s="1594"/>
      <c r="CQ1040" s="1594"/>
      <c r="CR1040" s="1594"/>
      <c r="CS1040" s="1594"/>
      <c r="CT1040" s="1594"/>
      <c r="CU1040" s="1594"/>
      <c r="CV1040" s="1594"/>
      <c r="CW1040" s="1594"/>
      <c r="CX1040" s="1594"/>
      <c r="CY1040" s="1594"/>
      <c r="CZ1040" s="1594"/>
      <c r="DA1040" s="1594"/>
      <c r="DB1040" s="1594"/>
      <c r="DC1040" s="1594"/>
      <c r="DD1040" s="1594"/>
      <c r="DE1040" s="1594"/>
      <c r="DF1040" s="1594"/>
      <c r="DG1040" s="1594"/>
      <c r="DH1040" s="1594"/>
      <c r="DI1040" s="1594"/>
      <c r="DJ1040" s="1594"/>
      <c r="DK1040" s="1594"/>
      <c r="DL1040" s="1594"/>
      <c r="DM1040" s="1594"/>
      <c r="DN1040" s="1594"/>
      <c r="DO1040" s="1594"/>
      <c r="DP1040" s="1594"/>
      <c r="DQ1040" s="1594"/>
      <c r="DR1040" s="1594"/>
      <c r="DS1040" s="1594"/>
      <c r="DT1040" s="1594"/>
      <c r="DU1040" s="1594"/>
      <c r="DV1040" s="1594"/>
      <c r="DW1040" s="1594"/>
      <c r="DX1040" s="1594"/>
      <c r="DY1040" s="1594"/>
      <c r="DZ1040" s="1594"/>
      <c r="EA1040" s="1594"/>
      <c r="EB1040" s="1594"/>
      <c r="EC1040" s="1594"/>
      <c r="ED1040" s="1594"/>
      <c r="EE1040" s="1594"/>
      <c r="EF1040" s="1594"/>
      <c r="EG1040" s="1594"/>
      <c r="EH1040" s="1594"/>
      <c r="EI1040" s="1594"/>
      <c r="EJ1040" s="1594"/>
      <c r="EK1040" s="1594"/>
      <c r="EL1040" s="1594"/>
      <c r="EM1040" s="1594"/>
      <c r="EN1040" s="1594"/>
      <c r="EO1040" s="1594"/>
      <c r="EP1040" s="1594"/>
      <c r="EQ1040" s="1594"/>
      <c r="ER1040" s="1594"/>
      <c r="ES1040" s="1594"/>
    </row>
    <row r="1041" spans="1:149" s="1601" customFormat="1" ht="12.5">
      <c r="A1041" s="1644" t="str">
        <f t="shared" si="555"/>
        <v>Organisation</v>
      </c>
      <c r="B1041" s="1758"/>
      <c r="C1041" s="1758"/>
      <c r="D1041" s="1758"/>
      <c r="E1041" s="1756"/>
      <c r="F1041" s="1592"/>
      <c r="G1041" s="1714">
        <f t="shared" si="556"/>
        <v>0</v>
      </c>
      <c r="H1041" s="1645"/>
      <c r="I1041" s="1714">
        <f t="shared" si="557"/>
        <v>0</v>
      </c>
      <c r="J1041" s="1677"/>
      <c r="K1041" s="1677"/>
      <c r="L1041" s="1592"/>
      <c r="M1041" s="1597"/>
      <c r="N1041" s="1597"/>
      <c r="O1041" s="1646"/>
      <c r="P1041" s="1647"/>
      <c r="Q1041" s="1647"/>
      <c r="R1041" s="1648"/>
      <c r="S1041" s="1603"/>
      <c r="T1041" s="1649"/>
      <c r="U1041" s="1649"/>
      <c r="V1041" s="1649"/>
      <c r="W1041" s="1649"/>
      <c r="X1041" s="1649"/>
      <c r="Y1041" s="1649"/>
      <c r="Z1041" s="1649"/>
      <c r="AA1041" s="1649"/>
      <c r="AB1041" s="1649"/>
      <c r="AC1041" s="1649"/>
      <c r="AD1041" s="1649"/>
      <c r="AE1041" s="1649"/>
      <c r="AF1041" s="1610">
        <f t="shared" si="536"/>
        <v>0</v>
      </c>
      <c r="AG1041" s="1649"/>
      <c r="AH1041" s="1649"/>
      <c r="AI1041" s="1649"/>
      <c r="AJ1041" s="1649"/>
      <c r="AK1041" s="1649"/>
      <c r="AL1041" s="1649"/>
      <c r="AM1041" s="1649"/>
      <c r="AN1041" s="1649"/>
      <c r="AO1041" s="1649"/>
      <c r="AP1041" s="1649"/>
      <c r="AQ1041" s="1649"/>
      <c r="AR1041" s="1709"/>
      <c r="AS1041" s="1779">
        <f t="shared" si="537"/>
        <v>0</v>
      </c>
      <c r="AT1041" s="1711">
        <f t="shared" si="558"/>
        <v>0</v>
      </c>
      <c r="AU1041" s="1611">
        <f t="shared" si="538"/>
        <v>0</v>
      </c>
      <c r="AV1041" s="1611">
        <f t="shared" si="539"/>
        <v>0</v>
      </c>
      <c r="AW1041" s="1611">
        <f t="shared" si="540"/>
        <v>0</v>
      </c>
      <c r="AX1041" s="1611">
        <f t="shared" si="541"/>
        <v>0</v>
      </c>
      <c r="AY1041" s="1611">
        <f t="shared" si="542"/>
        <v>0</v>
      </c>
      <c r="AZ1041" s="1611">
        <f t="shared" si="543"/>
        <v>0</v>
      </c>
      <c r="BA1041" s="1611">
        <f t="shared" si="544"/>
        <v>0</v>
      </c>
      <c r="BB1041" s="1611">
        <f t="shared" si="545"/>
        <v>0</v>
      </c>
      <c r="BC1041" s="1611">
        <f t="shared" si="546"/>
        <v>0</v>
      </c>
      <c r="BD1041" s="1611">
        <f t="shared" si="547"/>
        <v>0</v>
      </c>
      <c r="BE1041" s="1611">
        <f t="shared" si="548"/>
        <v>0</v>
      </c>
      <c r="BF1041" s="1611">
        <f t="shared" si="549"/>
        <v>0</v>
      </c>
      <c r="BG1041" s="1611">
        <f t="shared" si="559"/>
        <v>0</v>
      </c>
      <c r="BH1041" s="1611" t="str">
        <f t="shared" si="560"/>
        <v/>
      </c>
      <c r="BI1041" s="1611" t="str">
        <f t="shared" si="561"/>
        <v/>
      </c>
      <c r="BJ1041" s="1611" t="str">
        <f t="shared" si="550"/>
        <v/>
      </c>
      <c r="BK1041" s="1611" t="str">
        <f t="shared" si="551"/>
        <v/>
      </c>
      <c r="BL1041" s="1611" t="str">
        <f t="shared" ca="1" si="552"/>
        <v/>
      </c>
      <c r="BM1041" s="1611" t="str">
        <f t="shared" si="562"/>
        <v/>
      </c>
      <c r="BN1041" s="1611" t="str">
        <f t="shared" si="553"/>
        <v/>
      </c>
      <c r="BO1041" s="1611" t="str">
        <f t="shared" si="554"/>
        <v/>
      </c>
      <c r="BP1041" s="1611" t="str">
        <f t="shared" si="563"/>
        <v/>
      </c>
      <c r="BQ1041" s="1611" t="str">
        <f t="shared" si="564"/>
        <v/>
      </c>
      <c r="BR1041" s="1611" t="str">
        <f t="shared" si="565"/>
        <v/>
      </c>
      <c r="BS1041" s="1611" t="str">
        <f t="shared" si="566"/>
        <v/>
      </c>
      <c r="BT1041" s="1611" t="str">
        <f t="shared" si="567"/>
        <v/>
      </c>
      <c r="BU1041" s="1731">
        <f t="shared" ca="1" si="568"/>
        <v>0</v>
      </c>
      <c r="BV1041" s="1594"/>
      <c r="BW1041" s="1594"/>
      <c r="BX1041" s="1594"/>
      <c r="BY1041" s="1594"/>
      <c r="BZ1041" s="1594"/>
      <c r="CA1041" s="1594"/>
      <c r="CB1041" s="1594"/>
      <c r="CC1041" s="1594"/>
      <c r="CD1041" s="1594"/>
      <c r="CE1041" s="1594"/>
      <c r="CF1041" s="1594"/>
      <c r="CG1041" s="1594"/>
      <c r="CH1041" s="1594"/>
      <c r="CI1041" s="1594"/>
      <c r="CJ1041" s="1594"/>
      <c r="CK1041" s="1594"/>
      <c r="CL1041" s="1594"/>
      <c r="CM1041" s="1594"/>
      <c r="CN1041" s="1594"/>
      <c r="CO1041" s="1594"/>
      <c r="CP1041" s="1594"/>
      <c r="CQ1041" s="1594"/>
      <c r="CR1041" s="1594"/>
      <c r="CS1041" s="1594"/>
      <c r="CT1041" s="1594"/>
      <c r="CU1041" s="1594"/>
      <c r="CV1041" s="1594"/>
      <c r="CW1041" s="1594"/>
      <c r="CX1041" s="1594"/>
      <c r="CY1041" s="1594"/>
      <c r="CZ1041" s="1594"/>
      <c r="DA1041" s="1594"/>
      <c r="DB1041" s="1594"/>
      <c r="DC1041" s="1594"/>
      <c r="DD1041" s="1594"/>
      <c r="DE1041" s="1594"/>
      <c r="DF1041" s="1594"/>
      <c r="DG1041" s="1594"/>
      <c r="DH1041" s="1594"/>
      <c r="DI1041" s="1594"/>
      <c r="DJ1041" s="1594"/>
      <c r="DK1041" s="1594"/>
      <c r="DL1041" s="1594"/>
      <c r="DM1041" s="1594"/>
      <c r="DN1041" s="1594"/>
      <c r="DO1041" s="1594"/>
      <c r="DP1041" s="1594"/>
      <c r="DQ1041" s="1594"/>
      <c r="DR1041" s="1594"/>
      <c r="DS1041" s="1594"/>
      <c r="DT1041" s="1594"/>
      <c r="DU1041" s="1594"/>
      <c r="DV1041" s="1594"/>
      <c r="DW1041" s="1594"/>
      <c r="DX1041" s="1594"/>
      <c r="DY1041" s="1594"/>
      <c r="DZ1041" s="1594"/>
      <c r="EA1041" s="1594"/>
      <c r="EB1041" s="1594"/>
      <c r="EC1041" s="1594"/>
      <c r="ED1041" s="1594"/>
      <c r="EE1041" s="1594"/>
      <c r="EF1041" s="1594"/>
      <c r="EG1041" s="1594"/>
      <c r="EH1041" s="1594"/>
      <c r="EI1041" s="1594"/>
      <c r="EJ1041" s="1594"/>
      <c r="EK1041" s="1594"/>
      <c r="EL1041" s="1594"/>
      <c r="EM1041" s="1594"/>
      <c r="EN1041" s="1594"/>
      <c r="EO1041" s="1594"/>
      <c r="EP1041" s="1594"/>
      <c r="EQ1041" s="1594"/>
      <c r="ER1041" s="1594"/>
      <c r="ES1041" s="1594"/>
    </row>
    <row r="1042" spans="1:149" s="1595" customFormat="1" ht="12.5">
      <c r="A1042" s="1644" t="str">
        <f t="shared" si="555"/>
        <v>Organisation</v>
      </c>
      <c r="B1042" s="1758"/>
      <c r="C1042" s="1758"/>
      <c r="D1042" s="1758"/>
      <c r="E1042" s="1756"/>
      <c r="F1042" s="1592"/>
      <c r="G1042" s="1714">
        <f t="shared" si="556"/>
        <v>0</v>
      </c>
      <c r="H1042" s="1645"/>
      <c r="I1042" s="1714">
        <f t="shared" si="557"/>
        <v>0</v>
      </c>
      <c r="J1042" s="1677"/>
      <c r="K1042" s="1677"/>
      <c r="L1042" s="1592"/>
      <c r="M1042" s="1597"/>
      <c r="N1042" s="1597"/>
      <c r="O1042" s="1646"/>
      <c r="P1042" s="1647"/>
      <c r="Q1042" s="1647"/>
      <c r="R1042" s="1648"/>
      <c r="S1042" s="1603"/>
      <c r="T1042" s="1649"/>
      <c r="U1042" s="1649"/>
      <c r="V1042" s="1649"/>
      <c r="W1042" s="1649"/>
      <c r="X1042" s="1649"/>
      <c r="Y1042" s="1649"/>
      <c r="Z1042" s="1649"/>
      <c r="AA1042" s="1649"/>
      <c r="AB1042" s="1649"/>
      <c r="AC1042" s="1649"/>
      <c r="AD1042" s="1649"/>
      <c r="AE1042" s="1649"/>
      <c r="AF1042" s="1610">
        <f t="shared" si="536"/>
        <v>0</v>
      </c>
      <c r="AG1042" s="1649"/>
      <c r="AH1042" s="1649"/>
      <c r="AI1042" s="1649"/>
      <c r="AJ1042" s="1649"/>
      <c r="AK1042" s="1649"/>
      <c r="AL1042" s="1649"/>
      <c r="AM1042" s="1649"/>
      <c r="AN1042" s="1649"/>
      <c r="AO1042" s="1649"/>
      <c r="AP1042" s="1649"/>
      <c r="AQ1042" s="1649"/>
      <c r="AR1042" s="1709"/>
      <c r="AS1042" s="1779">
        <f t="shared" si="537"/>
        <v>0</v>
      </c>
      <c r="AT1042" s="1711">
        <f t="shared" si="558"/>
        <v>0</v>
      </c>
      <c r="AU1042" s="1611">
        <f t="shared" si="538"/>
        <v>0</v>
      </c>
      <c r="AV1042" s="1611">
        <f t="shared" si="539"/>
        <v>0</v>
      </c>
      <c r="AW1042" s="1611">
        <f t="shared" si="540"/>
        <v>0</v>
      </c>
      <c r="AX1042" s="1611">
        <f t="shared" si="541"/>
        <v>0</v>
      </c>
      <c r="AY1042" s="1611">
        <f t="shared" si="542"/>
        <v>0</v>
      </c>
      <c r="AZ1042" s="1611">
        <f t="shared" si="543"/>
        <v>0</v>
      </c>
      <c r="BA1042" s="1611">
        <f t="shared" si="544"/>
        <v>0</v>
      </c>
      <c r="BB1042" s="1611">
        <f t="shared" si="545"/>
        <v>0</v>
      </c>
      <c r="BC1042" s="1611">
        <f t="shared" si="546"/>
        <v>0</v>
      </c>
      <c r="BD1042" s="1611">
        <f t="shared" si="547"/>
        <v>0</v>
      </c>
      <c r="BE1042" s="1611">
        <f t="shared" si="548"/>
        <v>0</v>
      </c>
      <c r="BF1042" s="1611">
        <f t="shared" si="549"/>
        <v>0</v>
      </c>
      <c r="BG1042" s="1611">
        <f t="shared" si="559"/>
        <v>0</v>
      </c>
      <c r="BH1042" s="1611" t="str">
        <f t="shared" si="560"/>
        <v/>
      </c>
      <c r="BI1042" s="1611" t="str">
        <f t="shared" si="561"/>
        <v/>
      </c>
      <c r="BJ1042" s="1611" t="str">
        <f t="shared" si="550"/>
        <v/>
      </c>
      <c r="BK1042" s="1611" t="str">
        <f t="shared" si="551"/>
        <v/>
      </c>
      <c r="BL1042" s="1611" t="str">
        <f t="shared" ca="1" si="552"/>
        <v/>
      </c>
      <c r="BM1042" s="1611" t="str">
        <f t="shared" si="562"/>
        <v/>
      </c>
      <c r="BN1042" s="1611" t="str">
        <f t="shared" si="553"/>
        <v/>
      </c>
      <c r="BO1042" s="1611" t="str">
        <f t="shared" si="554"/>
        <v/>
      </c>
      <c r="BP1042" s="1611" t="str">
        <f t="shared" si="563"/>
        <v/>
      </c>
      <c r="BQ1042" s="1611" t="str">
        <f t="shared" si="564"/>
        <v/>
      </c>
      <c r="BR1042" s="1611" t="str">
        <f t="shared" si="565"/>
        <v/>
      </c>
      <c r="BS1042" s="1611" t="str">
        <f t="shared" si="566"/>
        <v/>
      </c>
      <c r="BT1042" s="1611" t="str">
        <f t="shared" si="567"/>
        <v/>
      </c>
      <c r="BU1042" s="1731">
        <f t="shared" ca="1" si="568"/>
        <v>0</v>
      </c>
      <c r="BV1042" s="1594"/>
      <c r="BW1042" s="1594"/>
      <c r="BX1042" s="1594"/>
      <c r="BY1042" s="1594"/>
      <c r="BZ1042" s="1594"/>
      <c r="CA1042" s="1594"/>
      <c r="CB1042" s="1594"/>
      <c r="CC1042" s="1594"/>
      <c r="CD1042" s="1594"/>
      <c r="CE1042" s="1594"/>
      <c r="CF1042" s="1594"/>
      <c r="CG1042" s="1594"/>
      <c r="CH1042" s="1594"/>
      <c r="CI1042" s="1594"/>
      <c r="CJ1042" s="1594"/>
      <c r="CK1042" s="1594"/>
      <c r="CL1042" s="1594"/>
      <c r="CM1042" s="1594"/>
      <c r="CN1042" s="1594"/>
      <c r="CO1042" s="1594"/>
      <c r="CP1042" s="1594"/>
      <c r="CQ1042" s="1594"/>
      <c r="CR1042" s="1594"/>
      <c r="CS1042" s="1594"/>
      <c r="CT1042" s="1594"/>
      <c r="CU1042" s="1594"/>
      <c r="CV1042" s="1594"/>
      <c r="CW1042" s="1594"/>
      <c r="CX1042" s="1594"/>
      <c r="CY1042" s="1594"/>
      <c r="CZ1042" s="1594"/>
      <c r="DA1042" s="1594"/>
      <c r="DB1042" s="1594"/>
      <c r="DC1042" s="1594"/>
      <c r="DD1042" s="1594"/>
      <c r="DE1042" s="1594"/>
      <c r="DF1042" s="1594"/>
      <c r="DG1042" s="1594"/>
      <c r="DH1042" s="1594"/>
      <c r="DI1042" s="1594"/>
      <c r="DJ1042" s="1594"/>
      <c r="DK1042" s="1594"/>
      <c r="DL1042" s="1594"/>
      <c r="DM1042" s="1594"/>
      <c r="DN1042" s="1594"/>
      <c r="DO1042" s="1594"/>
      <c r="DP1042" s="1594"/>
      <c r="DQ1042" s="1594"/>
      <c r="DR1042" s="1594"/>
      <c r="DS1042" s="1594"/>
      <c r="DT1042" s="1594"/>
      <c r="DU1042" s="1594"/>
      <c r="DV1042" s="1594"/>
      <c r="DW1042" s="1594"/>
      <c r="DX1042" s="1594"/>
      <c r="DY1042" s="1594"/>
      <c r="DZ1042" s="1594"/>
      <c r="EA1042" s="1594"/>
      <c r="EB1042" s="1594"/>
      <c r="EC1042" s="1594"/>
      <c r="ED1042" s="1594"/>
      <c r="EE1042" s="1594"/>
      <c r="EF1042" s="1594"/>
      <c r="EG1042" s="1594"/>
      <c r="EH1042" s="1594"/>
      <c r="EI1042" s="1594"/>
      <c r="EJ1042" s="1594"/>
      <c r="EK1042" s="1594"/>
      <c r="EL1042" s="1594"/>
      <c r="EM1042" s="1594"/>
      <c r="EN1042" s="1594"/>
      <c r="EO1042" s="1594"/>
      <c r="EP1042" s="1594"/>
      <c r="EQ1042" s="1594"/>
      <c r="ER1042" s="1594"/>
      <c r="ES1042" s="1594"/>
    </row>
    <row r="1043" spans="1:149" s="1595" customFormat="1" ht="12.5">
      <c r="A1043" s="1644" t="str">
        <f t="shared" si="555"/>
        <v>Organisation</v>
      </c>
      <c r="B1043" s="1758"/>
      <c r="C1043" s="1758"/>
      <c r="D1043" s="1758"/>
      <c r="E1043" s="1756"/>
      <c r="F1043" s="1592"/>
      <c r="G1043" s="1714">
        <f t="shared" si="556"/>
        <v>0</v>
      </c>
      <c r="H1043" s="1645"/>
      <c r="I1043" s="1714">
        <f t="shared" si="557"/>
        <v>0</v>
      </c>
      <c r="J1043" s="1677"/>
      <c r="K1043" s="1677"/>
      <c r="L1043" s="1592"/>
      <c r="M1043" s="1597"/>
      <c r="N1043" s="1597"/>
      <c r="O1043" s="1646"/>
      <c r="P1043" s="1647"/>
      <c r="Q1043" s="1647"/>
      <c r="R1043" s="1648"/>
      <c r="S1043" s="1603"/>
      <c r="T1043" s="1649"/>
      <c r="U1043" s="1649"/>
      <c r="V1043" s="1649"/>
      <c r="W1043" s="1649"/>
      <c r="X1043" s="1649"/>
      <c r="Y1043" s="1649"/>
      <c r="Z1043" s="1649"/>
      <c r="AA1043" s="1649"/>
      <c r="AB1043" s="1649"/>
      <c r="AC1043" s="1649"/>
      <c r="AD1043" s="1649"/>
      <c r="AE1043" s="1649"/>
      <c r="AF1043" s="1610">
        <f t="shared" si="536"/>
        <v>0</v>
      </c>
      <c r="AG1043" s="1649"/>
      <c r="AH1043" s="1649"/>
      <c r="AI1043" s="1649"/>
      <c r="AJ1043" s="1649"/>
      <c r="AK1043" s="1649"/>
      <c r="AL1043" s="1649"/>
      <c r="AM1043" s="1649"/>
      <c r="AN1043" s="1649"/>
      <c r="AO1043" s="1649"/>
      <c r="AP1043" s="1649"/>
      <c r="AQ1043" s="1649"/>
      <c r="AR1043" s="1709"/>
      <c r="AS1043" s="1779">
        <f t="shared" si="537"/>
        <v>0</v>
      </c>
      <c r="AT1043" s="1711">
        <f t="shared" si="558"/>
        <v>0</v>
      </c>
      <c r="AU1043" s="1611">
        <f t="shared" si="538"/>
        <v>0</v>
      </c>
      <c r="AV1043" s="1611">
        <f t="shared" si="539"/>
        <v>0</v>
      </c>
      <c r="AW1043" s="1611">
        <f t="shared" si="540"/>
        <v>0</v>
      </c>
      <c r="AX1043" s="1611">
        <f t="shared" si="541"/>
        <v>0</v>
      </c>
      <c r="AY1043" s="1611">
        <f t="shared" si="542"/>
        <v>0</v>
      </c>
      <c r="AZ1043" s="1611">
        <f t="shared" si="543"/>
        <v>0</v>
      </c>
      <c r="BA1043" s="1611">
        <f t="shared" si="544"/>
        <v>0</v>
      </c>
      <c r="BB1043" s="1611">
        <f t="shared" si="545"/>
        <v>0</v>
      </c>
      <c r="BC1043" s="1611">
        <f t="shared" si="546"/>
        <v>0</v>
      </c>
      <c r="BD1043" s="1611">
        <f t="shared" si="547"/>
        <v>0</v>
      </c>
      <c r="BE1043" s="1611">
        <f t="shared" si="548"/>
        <v>0</v>
      </c>
      <c r="BF1043" s="1611">
        <f t="shared" si="549"/>
        <v>0</v>
      </c>
      <c r="BG1043" s="1611">
        <f t="shared" si="559"/>
        <v>0</v>
      </c>
      <c r="BH1043" s="1611" t="str">
        <f t="shared" si="560"/>
        <v/>
      </c>
      <c r="BI1043" s="1611" t="str">
        <f t="shared" si="561"/>
        <v/>
      </c>
      <c r="BJ1043" s="1611" t="str">
        <f t="shared" si="550"/>
        <v/>
      </c>
      <c r="BK1043" s="1611" t="str">
        <f t="shared" si="551"/>
        <v/>
      </c>
      <c r="BL1043" s="1611" t="str">
        <f t="shared" ca="1" si="552"/>
        <v/>
      </c>
      <c r="BM1043" s="1611" t="str">
        <f t="shared" si="562"/>
        <v/>
      </c>
      <c r="BN1043" s="1611" t="str">
        <f t="shared" si="553"/>
        <v/>
      </c>
      <c r="BO1043" s="1611" t="str">
        <f t="shared" si="554"/>
        <v/>
      </c>
      <c r="BP1043" s="1611" t="str">
        <f t="shared" si="563"/>
        <v/>
      </c>
      <c r="BQ1043" s="1611" t="str">
        <f t="shared" si="564"/>
        <v/>
      </c>
      <c r="BR1043" s="1611" t="str">
        <f t="shared" si="565"/>
        <v/>
      </c>
      <c r="BS1043" s="1611" t="str">
        <f t="shared" si="566"/>
        <v/>
      </c>
      <c r="BT1043" s="1611" t="str">
        <f t="shared" si="567"/>
        <v/>
      </c>
      <c r="BU1043" s="1731">
        <f t="shared" ca="1" si="568"/>
        <v>0</v>
      </c>
      <c r="BV1043" s="1594"/>
      <c r="BW1043" s="1594"/>
      <c r="BX1043" s="1594"/>
      <c r="BY1043" s="1594"/>
      <c r="BZ1043" s="1594"/>
      <c r="CA1043" s="1594"/>
      <c r="CB1043" s="1594"/>
      <c r="CC1043" s="1594"/>
      <c r="CD1043" s="1594"/>
      <c r="CE1043" s="1594"/>
      <c r="CF1043" s="1594"/>
      <c r="CG1043" s="1594"/>
      <c r="CH1043" s="1594"/>
      <c r="CI1043" s="1594"/>
      <c r="CJ1043" s="1594"/>
      <c r="CK1043" s="1594"/>
      <c r="CL1043" s="1594"/>
      <c r="CM1043" s="1594"/>
      <c r="CN1043" s="1594"/>
      <c r="CO1043" s="1594"/>
      <c r="CP1043" s="1594"/>
      <c r="CQ1043" s="1594"/>
      <c r="CR1043" s="1594"/>
      <c r="CS1043" s="1594"/>
      <c r="CT1043" s="1594"/>
      <c r="CU1043" s="1594"/>
      <c r="CV1043" s="1594"/>
      <c r="CW1043" s="1594"/>
      <c r="CX1043" s="1594"/>
      <c r="CY1043" s="1594"/>
      <c r="CZ1043" s="1594"/>
      <c r="DA1043" s="1594"/>
      <c r="DB1043" s="1594"/>
      <c r="DC1043" s="1594"/>
      <c r="DD1043" s="1594"/>
      <c r="DE1043" s="1594"/>
      <c r="DF1043" s="1594"/>
      <c r="DG1043" s="1594"/>
      <c r="DH1043" s="1594"/>
      <c r="DI1043" s="1594"/>
      <c r="DJ1043" s="1594"/>
      <c r="DK1043" s="1594"/>
      <c r="DL1043" s="1594"/>
      <c r="DM1043" s="1594"/>
      <c r="DN1043" s="1594"/>
      <c r="DO1043" s="1594"/>
      <c r="DP1043" s="1594"/>
      <c r="DQ1043" s="1594"/>
      <c r="DR1043" s="1594"/>
      <c r="DS1043" s="1594"/>
      <c r="DT1043" s="1594"/>
      <c r="DU1043" s="1594"/>
      <c r="DV1043" s="1594"/>
      <c r="DW1043" s="1594"/>
      <c r="DX1043" s="1594"/>
      <c r="DY1043" s="1594"/>
      <c r="DZ1043" s="1594"/>
      <c r="EA1043" s="1594"/>
      <c r="EB1043" s="1594"/>
      <c r="EC1043" s="1594"/>
      <c r="ED1043" s="1594"/>
      <c r="EE1043" s="1594"/>
      <c r="EF1043" s="1594"/>
      <c r="EG1043" s="1594"/>
      <c r="EH1043" s="1594"/>
      <c r="EI1043" s="1594"/>
      <c r="EJ1043" s="1594"/>
      <c r="EK1043" s="1594"/>
      <c r="EL1043" s="1594"/>
      <c r="EM1043" s="1594"/>
      <c r="EN1043" s="1594"/>
      <c r="EO1043" s="1594"/>
      <c r="EP1043" s="1594"/>
      <c r="EQ1043" s="1594"/>
      <c r="ER1043" s="1594"/>
      <c r="ES1043" s="1594"/>
    </row>
    <row r="1044" spans="1:149" s="1595" customFormat="1" ht="12.5">
      <c r="A1044" s="1644" t="str">
        <f t="shared" si="555"/>
        <v>Organisation</v>
      </c>
      <c r="B1044" s="1758"/>
      <c r="C1044" s="1758"/>
      <c r="D1044" s="1758"/>
      <c r="E1044" s="1756"/>
      <c r="F1044" s="1592"/>
      <c r="G1044" s="1714">
        <f t="shared" si="556"/>
        <v>0</v>
      </c>
      <c r="H1044" s="1645"/>
      <c r="I1044" s="1714">
        <f t="shared" si="557"/>
        <v>0</v>
      </c>
      <c r="J1044" s="1677"/>
      <c r="K1044" s="1677"/>
      <c r="L1044" s="1592"/>
      <c r="M1044" s="1597"/>
      <c r="N1044" s="1597"/>
      <c r="O1044" s="1646"/>
      <c r="P1044" s="1647"/>
      <c r="Q1044" s="1647"/>
      <c r="R1044" s="1648"/>
      <c r="S1044" s="1603"/>
      <c r="T1044" s="1649"/>
      <c r="U1044" s="1649"/>
      <c r="V1044" s="1649"/>
      <c r="W1044" s="1649"/>
      <c r="X1044" s="1649"/>
      <c r="Y1044" s="1649"/>
      <c r="Z1044" s="1649"/>
      <c r="AA1044" s="1649"/>
      <c r="AB1044" s="1649"/>
      <c r="AC1044" s="1649"/>
      <c r="AD1044" s="1649"/>
      <c r="AE1044" s="1649"/>
      <c r="AF1044" s="1610">
        <f t="shared" si="536"/>
        <v>0</v>
      </c>
      <c r="AG1044" s="1649"/>
      <c r="AH1044" s="1649"/>
      <c r="AI1044" s="1649"/>
      <c r="AJ1044" s="1649"/>
      <c r="AK1044" s="1649"/>
      <c r="AL1044" s="1649"/>
      <c r="AM1044" s="1649"/>
      <c r="AN1044" s="1649"/>
      <c r="AO1044" s="1649"/>
      <c r="AP1044" s="1649"/>
      <c r="AQ1044" s="1649"/>
      <c r="AR1044" s="1709"/>
      <c r="AS1044" s="1779">
        <f t="shared" si="537"/>
        <v>0</v>
      </c>
      <c r="AT1044" s="1711">
        <f t="shared" si="558"/>
        <v>0</v>
      </c>
      <c r="AU1044" s="1611">
        <f t="shared" si="538"/>
        <v>0</v>
      </c>
      <c r="AV1044" s="1611">
        <f t="shared" si="539"/>
        <v>0</v>
      </c>
      <c r="AW1044" s="1611">
        <f t="shared" si="540"/>
        <v>0</v>
      </c>
      <c r="AX1044" s="1611">
        <f t="shared" si="541"/>
        <v>0</v>
      </c>
      <c r="AY1044" s="1611">
        <f t="shared" si="542"/>
        <v>0</v>
      </c>
      <c r="AZ1044" s="1611">
        <f t="shared" si="543"/>
        <v>0</v>
      </c>
      <c r="BA1044" s="1611">
        <f t="shared" si="544"/>
        <v>0</v>
      </c>
      <c r="BB1044" s="1611">
        <f t="shared" si="545"/>
        <v>0</v>
      </c>
      <c r="BC1044" s="1611">
        <f t="shared" si="546"/>
        <v>0</v>
      </c>
      <c r="BD1044" s="1611">
        <f t="shared" si="547"/>
        <v>0</v>
      </c>
      <c r="BE1044" s="1611">
        <f t="shared" si="548"/>
        <v>0</v>
      </c>
      <c r="BF1044" s="1611">
        <f t="shared" si="549"/>
        <v>0</v>
      </c>
      <c r="BG1044" s="1611">
        <f t="shared" si="559"/>
        <v>0</v>
      </c>
      <c r="BH1044" s="1611" t="str">
        <f t="shared" si="560"/>
        <v/>
      </c>
      <c r="BI1044" s="1611" t="str">
        <f t="shared" si="561"/>
        <v/>
      </c>
      <c r="BJ1044" s="1611" t="str">
        <f t="shared" si="550"/>
        <v/>
      </c>
      <c r="BK1044" s="1611" t="str">
        <f t="shared" si="551"/>
        <v/>
      </c>
      <c r="BL1044" s="1611" t="str">
        <f t="shared" ca="1" si="552"/>
        <v/>
      </c>
      <c r="BM1044" s="1611" t="str">
        <f t="shared" si="562"/>
        <v/>
      </c>
      <c r="BN1044" s="1611" t="str">
        <f t="shared" si="553"/>
        <v/>
      </c>
      <c r="BO1044" s="1611" t="str">
        <f t="shared" si="554"/>
        <v/>
      </c>
      <c r="BP1044" s="1611" t="str">
        <f t="shared" si="563"/>
        <v/>
      </c>
      <c r="BQ1044" s="1611" t="str">
        <f t="shared" si="564"/>
        <v/>
      </c>
      <c r="BR1044" s="1611" t="str">
        <f t="shared" si="565"/>
        <v/>
      </c>
      <c r="BS1044" s="1611" t="str">
        <f t="shared" si="566"/>
        <v/>
      </c>
      <c r="BT1044" s="1611" t="str">
        <f t="shared" si="567"/>
        <v/>
      </c>
      <c r="BU1044" s="1731">
        <f t="shared" ca="1" si="568"/>
        <v>0</v>
      </c>
      <c r="BV1044" s="1594"/>
      <c r="BW1044" s="1594"/>
      <c r="BX1044" s="1594"/>
      <c r="BY1044" s="1594"/>
      <c r="BZ1044" s="1594"/>
      <c r="CA1044" s="1594"/>
      <c r="CB1044" s="1594"/>
      <c r="CC1044" s="1594"/>
      <c r="CD1044" s="1594"/>
      <c r="CE1044" s="1594"/>
      <c r="CF1044" s="1594"/>
      <c r="CG1044" s="1594"/>
      <c r="CH1044" s="1594"/>
      <c r="CI1044" s="1594"/>
      <c r="CJ1044" s="1594"/>
      <c r="CK1044" s="1594"/>
      <c r="CL1044" s="1594"/>
      <c r="CM1044" s="1594"/>
      <c r="CN1044" s="1594"/>
      <c r="CO1044" s="1594"/>
      <c r="CP1044" s="1594"/>
      <c r="CQ1044" s="1594"/>
      <c r="CR1044" s="1594"/>
      <c r="CS1044" s="1594"/>
      <c r="CT1044" s="1594"/>
      <c r="CU1044" s="1594"/>
      <c r="CV1044" s="1594"/>
      <c r="CW1044" s="1594"/>
      <c r="CX1044" s="1594"/>
      <c r="CY1044" s="1594"/>
      <c r="CZ1044" s="1594"/>
      <c r="DA1044" s="1594"/>
      <c r="DB1044" s="1594"/>
      <c r="DC1044" s="1594"/>
      <c r="DD1044" s="1594"/>
      <c r="DE1044" s="1594"/>
      <c r="DF1044" s="1594"/>
      <c r="DG1044" s="1594"/>
      <c r="DH1044" s="1594"/>
      <c r="DI1044" s="1594"/>
      <c r="DJ1044" s="1594"/>
      <c r="DK1044" s="1594"/>
      <c r="DL1044" s="1594"/>
      <c r="DM1044" s="1594"/>
      <c r="DN1044" s="1594"/>
      <c r="DO1044" s="1594"/>
      <c r="DP1044" s="1594"/>
      <c r="DQ1044" s="1594"/>
      <c r="DR1044" s="1594"/>
      <c r="DS1044" s="1594"/>
      <c r="DT1044" s="1594"/>
      <c r="DU1044" s="1594"/>
      <c r="DV1044" s="1594"/>
      <c r="DW1044" s="1594"/>
      <c r="DX1044" s="1594"/>
      <c r="DY1044" s="1594"/>
      <c r="DZ1044" s="1594"/>
      <c r="EA1044" s="1594"/>
      <c r="EB1044" s="1594"/>
      <c r="EC1044" s="1594"/>
      <c r="ED1044" s="1594"/>
      <c r="EE1044" s="1594"/>
      <c r="EF1044" s="1594"/>
      <c r="EG1044" s="1594"/>
      <c r="EH1044" s="1594"/>
      <c r="EI1044" s="1594"/>
      <c r="EJ1044" s="1594"/>
      <c r="EK1044" s="1594"/>
      <c r="EL1044" s="1594"/>
      <c r="EM1044" s="1594"/>
      <c r="EN1044" s="1594"/>
      <c r="EO1044" s="1594"/>
      <c r="EP1044" s="1594"/>
      <c r="EQ1044" s="1594"/>
      <c r="ER1044" s="1594"/>
      <c r="ES1044" s="1594"/>
    </row>
    <row r="1045" spans="1:149" s="1595" customFormat="1" ht="12.5">
      <c r="A1045" s="1644" t="str">
        <f t="shared" si="555"/>
        <v>Organisation</v>
      </c>
      <c r="B1045" s="1758"/>
      <c r="C1045" s="1758"/>
      <c r="D1045" s="1758"/>
      <c r="E1045" s="1762"/>
      <c r="F1045" s="1592"/>
      <c r="G1045" s="1714">
        <f t="shared" si="556"/>
        <v>0</v>
      </c>
      <c r="H1045" s="1645"/>
      <c r="I1045" s="1714">
        <f t="shared" si="557"/>
        <v>0</v>
      </c>
      <c r="J1045" s="1677"/>
      <c r="K1045" s="1677"/>
      <c r="L1045" s="1592"/>
      <c r="M1045" s="1597"/>
      <c r="N1045" s="1597"/>
      <c r="O1045" s="1646"/>
      <c r="P1045" s="1647"/>
      <c r="Q1045" s="1647"/>
      <c r="R1045" s="1648"/>
      <c r="S1045" s="1603"/>
      <c r="T1045" s="1649"/>
      <c r="U1045" s="1649"/>
      <c r="V1045" s="1649"/>
      <c r="W1045" s="1649"/>
      <c r="X1045" s="1649"/>
      <c r="Y1045" s="1649"/>
      <c r="Z1045" s="1649"/>
      <c r="AA1045" s="1649"/>
      <c r="AB1045" s="1649"/>
      <c r="AC1045" s="1649"/>
      <c r="AD1045" s="1649"/>
      <c r="AE1045" s="1649"/>
      <c r="AF1045" s="1610">
        <f t="shared" si="536"/>
        <v>0</v>
      </c>
      <c r="AG1045" s="1649"/>
      <c r="AH1045" s="1649"/>
      <c r="AI1045" s="1649"/>
      <c r="AJ1045" s="1649"/>
      <c r="AK1045" s="1649"/>
      <c r="AL1045" s="1649"/>
      <c r="AM1045" s="1649"/>
      <c r="AN1045" s="1649"/>
      <c r="AO1045" s="1649"/>
      <c r="AP1045" s="1649"/>
      <c r="AQ1045" s="1649"/>
      <c r="AR1045" s="1709"/>
      <c r="AS1045" s="1779">
        <f t="shared" si="537"/>
        <v>0</v>
      </c>
      <c r="AT1045" s="1711">
        <f t="shared" si="558"/>
        <v>0</v>
      </c>
      <c r="AU1045" s="1611">
        <f t="shared" si="538"/>
        <v>0</v>
      </c>
      <c r="AV1045" s="1611">
        <f t="shared" si="539"/>
        <v>0</v>
      </c>
      <c r="AW1045" s="1611">
        <f t="shared" si="540"/>
        <v>0</v>
      </c>
      <c r="AX1045" s="1611">
        <f t="shared" si="541"/>
        <v>0</v>
      </c>
      <c r="AY1045" s="1611">
        <f t="shared" si="542"/>
        <v>0</v>
      </c>
      <c r="AZ1045" s="1611">
        <f t="shared" si="543"/>
        <v>0</v>
      </c>
      <c r="BA1045" s="1611">
        <f t="shared" si="544"/>
        <v>0</v>
      </c>
      <c r="BB1045" s="1611">
        <f t="shared" si="545"/>
        <v>0</v>
      </c>
      <c r="BC1045" s="1611">
        <f t="shared" si="546"/>
        <v>0</v>
      </c>
      <c r="BD1045" s="1611">
        <f t="shared" si="547"/>
        <v>0</v>
      </c>
      <c r="BE1045" s="1611">
        <f t="shared" si="548"/>
        <v>0</v>
      </c>
      <c r="BF1045" s="1611">
        <f t="shared" si="549"/>
        <v>0</v>
      </c>
      <c r="BG1045" s="1611">
        <f t="shared" si="559"/>
        <v>0</v>
      </c>
      <c r="BH1045" s="1611" t="str">
        <f t="shared" si="560"/>
        <v/>
      </c>
      <c r="BI1045" s="1611" t="str">
        <f t="shared" si="561"/>
        <v/>
      </c>
      <c r="BJ1045" s="1611" t="str">
        <f t="shared" si="550"/>
        <v/>
      </c>
      <c r="BK1045" s="1611" t="str">
        <f t="shared" si="551"/>
        <v/>
      </c>
      <c r="BL1045" s="1611" t="str">
        <f t="shared" ca="1" si="552"/>
        <v/>
      </c>
      <c r="BM1045" s="1611" t="str">
        <f t="shared" si="562"/>
        <v/>
      </c>
      <c r="BN1045" s="1611" t="str">
        <f t="shared" si="553"/>
        <v/>
      </c>
      <c r="BO1045" s="1611" t="str">
        <f t="shared" si="554"/>
        <v/>
      </c>
      <c r="BP1045" s="1611" t="str">
        <f t="shared" si="563"/>
        <v/>
      </c>
      <c r="BQ1045" s="1611" t="str">
        <f t="shared" si="564"/>
        <v/>
      </c>
      <c r="BR1045" s="1611" t="str">
        <f t="shared" si="565"/>
        <v/>
      </c>
      <c r="BS1045" s="1611" t="str">
        <f t="shared" si="566"/>
        <v/>
      </c>
      <c r="BT1045" s="1611" t="str">
        <f t="shared" si="567"/>
        <v/>
      </c>
      <c r="BU1045" s="1731">
        <f t="shared" ca="1" si="568"/>
        <v>0</v>
      </c>
      <c r="BV1045" s="1594"/>
      <c r="BW1045" s="1594"/>
      <c r="BX1045" s="1594"/>
      <c r="BY1045" s="1594"/>
      <c r="BZ1045" s="1594"/>
      <c r="CA1045" s="1594"/>
      <c r="CB1045" s="1594"/>
      <c r="CC1045" s="1594"/>
      <c r="CD1045" s="1594"/>
      <c r="CE1045" s="1594"/>
      <c r="CF1045" s="1594"/>
      <c r="CG1045" s="1594"/>
      <c r="CH1045" s="1594"/>
      <c r="CI1045" s="1594"/>
      <c r="CJ1045" s="1594"/>
      <c r="CK1045" s="1594"/>
      <c r="CL1045" s="1594"/>
      <c r="CM1045" s="1594"/>
      <c r="CN1045" s="1594"/>
      <c r="CO1045" s="1594"/>
      <c r="CP1045" s="1594"/>
      <c r="CQ1045" s="1594"/>
      <c r="CR1045" s="1594"/>
      <c r="CS1045" s="1594"/>
      <c r="CT1045" s="1594"/>
      <c r="CU1045" s="1594"/>
      <c r="CV1045" s="1594"/>
      <c r="CW1045" s="1594"/>
      <c r="CX1045" s="1594"/>
      <c r="CY1045" s="1594"/>
      <c r="CZ1045" s="1594"/>
      <c r="DA1045" s="1594"/>
      <c r="DB1045" s="1594"/>
      <c r="DC1045" s="1594"/>
      <c r="DD1045" s="1594"/>
      <c r="DE1045" s="1594"/>
      <c r="DF1045" s="1594"/>
      <c r="DG1045" s="1594"/>
      <c r="DH1045" s="1594"/>
      <c r="DI1045" s="1594"/>
      <c r="DJ1045" s="1594"/>
      <c r="DK1045" s="1594"/>
      <c r="DL1045" s="1594"/>
      <c r="DM1045" s="1594"/>
      <c r="DN1045" s="1594"/>
      <c r="DO1045" s="1594"/>
      <c r="DP1045" s="1594"/>
      <c r="DQ1045" s="1594"/>
      <c r="DR1045" s="1594"/>
      <c r="DS1045" s="1594"/>
      <c r="DT1045" s="1594"/>
      <c r="DU1045" s="1594"/>
      <c r="DV1045" s="1594"/>
      <c r="DW1045" s="1594"/>
      <c r="DX1045" s="1594"/>
      <c r="DY1045" s="1594"/>
      <c r="DZ1045" s="1594"/>
      <c r="EA1045" s="1594"/>
      <c r="EB1045" s="1594"/>
      <c r="EC1045" s="1594"/>
      <c r="ED1045" s="1594"/>
      <c r="EE1045" s="1594"/>
      <c r="EF1045" s="1594"/>
      <c r="EG1045" s="1594"/>
      <c r="EH1045" s="1594"/>
      <c r="EI1045" s="1594"/>
      <c r="EJ1045" s="1594"/>
      <c r="EK1045" s="1594"/>
      <c r="EL1045" s="1594"/>
      <c r="EM1045" s="1594"/>
      <c r="EN1045" s="1594"/>
      <c r="EO1045" s="1594"/>
      <c r="EP1045" s="1594"/>
      <c r="EQ1045" s="1594"/>
      <c r="ER1045" s="1594"/>
      <c r="ES1045" s="1594"/>
    </row>
    <row r="1046" spans="1:149" s="1595" customFormat="1" ht="12.5">
      <c r="A1046" s="1644" t="str">
        <f t="shared" si="555"/>
        <v>Organisation</v>
      </c>
      <c r="B1046" s="1758"/>
      <c r="C1046" s="1758"/>
      <c r="D1046" s="1758"/>
      <c r="E1046" s="1762"/>
      <c r="F1046" s="1592"/>
      <c r="G1046" s="1714">
        <f t="shared" si="556"/>
        <v>0</v>
      </c>
      <c r="H1046" s="1645"/>
      <c r="I1046" s="1714">
        <f t="shared" si="557"/>
        <v>0</v>
      </c>
      <c r="J1046" s="1677"/>
      <c r="K1046" s="1677"/>
      <c r="L1046" s="1592"/>
      <c r="M1046" s="1597"/>
      <c r="N1046" s="1597"/>
      <c r="O1046" s="1646"/>
      <c r="P1046" s="1647"/>
      <c r="Q1046" s="1647"/>
      <c r="R1046" s="1648"/>
      <c r="S1046" s="1603"/>
      <c r="T1046" s="1649"/>
      <c r="U1046" s="1649"/>
      <c r="V1046" s="1649"/>
      <c r="W1046" s="1649"/>
      <c r="X1046" s="1649"/>
      <c r="Y1046" s="1649"/>
      <c r="Z1046" s="1649"/>
      <c r="AA1046" s="1649"/>
      <c r="AB1046" s="1649"/>
      <c r="AC1046" s="1649"/>
      <c r="AD1046" s="1649"/>
      <c r="AE1046" s="1649"/>
      <c r="AF1046" s="1610">
        <f t="shared" si="536"/>
        <v>0</v>
      </c>
      <c r="AG1046" s="1649"/>
      <c r="AH1046" s="1649"/>
      <c r="AI1046" s="1649"/>
      <c r="AJ1046" s="1649"/>
      <c r="AK1046" s="1649"/>
      <c r="AL1046" s="1649"/>
      <c r="AM1046" s="1649"/>
      <c r="AN1046" s="1649"/>
      <c r="AO1046" s="1649"/>
      <c r="AP1046" s="1649"/>
      <c r="AQ1046" s="1649"/>
      <c r="AR1046" s="1709"/>
      <c r="AS1046" s="1779">
        <f t="shared" si="537"/>
        <v>0</v>
      </c>
      <c r="AT1046" s="1711">
        <f t="shared" si="558"/>
        <v>0</v>
      </c>
      <c r="AU1046" s="1611">
        <f t="shared" si="538"/>
        <v>0</v>
      </c>
      <c r="AV1046" s="1611">
        <f t="shared" si="539"/>
        <v>0</v>
      </c>
      <c r="AW1046" s="1611">
        <f t="shared" si="540"/>
        <v>0</v>
      </c>
      <c r="AX1046" s="1611">
        <f t="shared" si="541"/>
        <v>0</v>
      </c>
      <c r="AY1046" s="1611">
        <f t="shared" si="542"/>
        <v>0</v>
      </c>
      <c r="AZ1046" s="1611">
        <f t="shared" si="543"/>
        <v>0</v>
      </c>
      <c r="BA1046" s="1611">
        <f t="shared" si="544"/>
        <v>0</v>
      </c>
      <c r="BB1046" s="1611">
        <f t="shared" si="545"/>
        <v>0</v>
      </c>
      <c r="BC1046" s="1611">
        <f t="shared" si="546"/>
        <v>0</v>
      </c>
      <c r="BD1046" s="1611">
        <f t="shared" si="547"/>
        <v>0</v>
      </c>
      <c r="BE1046" s="1611">
        <f t="shared" si="548"/>
        <v>0</v>
      </c>
      <c r="BF1046" s="1611">
        <f t="shared" si="549"/>
        <v>0</v>
      </c>
      <c r="BG1046" s="1611">
        <f t="shared" si="559"/>
        <v>0</v>
      </c>
      <c r="BH1046" s="1611" t="str">
        <f t="shared" si="560"/>
        <v/>
      </c>
      <c r="BI1046" s="1611" t="str">
        <f t="shared" si="561"/>
        <v/>
      </c>
      <c r="BJ1046" s="1611" t="str">
        <f t="shared" si="550"/>
        <v/>
      </c>
      <c r="BK1046" s="1611" t="str">
        <f t="shared" si="551"/>
        <v/>
      </c>
      <c r="BL1046" s="1611" t="str">
        <f t="shared" ca="1" si="552"/>
        <v/>
      </c>
      <c r="BM1046" s="1611" t="str">
        <f t="shared" si="562"/>
        <v/>
      </c>
      <c r="BN1046" s="1611" t="str">
        <f t="shared" si="553"/>
        <v/>
      </c>
      <c r="BO1046" s="1611" t="str">
        <f t="shared" si="554"/>
        <v/>
      </c>
      <c r="BP1046" s="1611" t="str">
        <f t="shared" si="563"/>
        <v/>
      </c>
      <c r="BQ1046" s="1611" t="str">
        <f t="shared" si="564"/>
        <v/>
      </c>
      <c r="BR1046" s="1611" t="str">
        <f t="shared" si="565"/>
        <v/>
      </c>
      <c r="BS1046" s="1611" t="str">
        <f t="shared" si="566"/>
        <v/>
      </c>
      <c r="BT1046" s="1611" t="str">
        <f t="shared" si="567"/>
        <v/>
      </c>
      <c r="BU1046" s="1731">
        <f t="shared" ca="1" si="568"/>
        <v>0</v>
      </c>
      <c r="BV1046" s="1594"/>
      <c r="BW1046" s="1594"/>
      <c r="BX1046" s="1594"/>
      <c r="BY1046" s="1594"/>
      <c r="BZ1046" s="1594"/>
      <c r="CA1046" s="1594"/>
      <c r="CB1046" s="1594"/>
      <c r="CC1046" s="1594"/>
      <c r="CD1046" s="1594"/>
      <c r="CE1046" s="1594"/>
      <c r="CF1046" s="1594"/>
      <c r="CG1046" s="1594"/>
      <c r="CH1046" s="1594"/>
      <c r="CI1046" s="1594"/>
      <c r="CJ1046" s="1594"/>
      <c r="CK1046" s="1594"/>
      <c r="CL1046" s="1594"/>
      <c r="CM1046" s="1594"/>
      <c r="CN1046" s="1594"/>
      <c r="CO1046" s="1594"/>
      <c r="CP1046" s="1594"/>
      <c r="CQ1046" s="1594"/>
      <c r="CR1046" s="1594"/>
      <c r="CS1046" s="1594"/>
      <c r="CT1046" s="1594"/>
      <c r="CU1046" s="1594"/>
      <c r="CV1046" s="1594"/>
      <c r="CW1046" s="1594"/>
      <c r="CX1046" s="1594"/>
      <c r="CY1046" s="1594"/>
      <c r="CZ1046" s="1594"/>
      <c r="DA1046" s="1594"/>
      <c r="DB1046" s="1594"/>
      <c r="DC1046" s="1594"/>
      <c r="DD1046" s="1594"/>
      <c r="DE1046" s="1594"/>
      <c r="DF1046" s="1594"/>
      <c r="DG1046" s="1594"/>
      <c r="DH1046" s="1594"/>
      <c r="DI1046" s="1594"/>
      <c r="DJ1046" s="1594"/>
      <c r="DK1046" s="1594"/>
      <c r="DL1046" s="1594"/>
      <c r="DM1046" s="1594"/>
      <c r="DN1046" s="1594"/>
      <c r="DO1046" s="1594"/>
      <c r="DP1046" s="1594"/>
      <c r="DQ1046" s="1594"/>
      <c r="DR1046" s="1594"/>
      <c r="DS1046" s="1594"/>
      <c r="DT1046" s="1594"/>
      <c r="DU1046" s="1594"/>
      <c r="DV1046" s="1594"/>
      <c r="DW1046" s="1594"/>
      <c r="DX1046" s="1594"/>
      <c r="DY1046" s="1594"/>
      <c r="DZ1046" s="1594"/>
      <c r="EA1046" s="1594"/>
      <c r="EB1046" s="1594"/>
      <c r="EC1046" s="1594"/>
      <c r="ED1046" s="1594"/>
      <c r="EE1046" s="1594"/>
      <c r="EF1046" s="1594"/>
      <c r="EG1046" s="1594"/>
      <c r="EH1046" s="1594"/>
      <c r="EI1046" s="1594"/>
      <c r="EJ1046" s="1594"/>
      <c r="EK1046" s="1594"/>
      <c r="EL1046" s="1594"/>
      <c r="EM1046" s="1594"/>
      <c r="EN1046" s="1594"/>
      <c r="EO1046" s="1594"/>
      <c r="EP1046" s="1594"/>
      <c r="EQ1046" s="1594"/>
      <c r="ER1046" s="1594"/>
      <c r="ES1046" s="1594"/>
    </row>
    <row r="1047" spans="1:149" s="1595" customFormat="1" ht="12.5">
      <c r="A1047" s="1644" t="str">
        <f t="shared" si="555"/>
        <v>Organisation</v>
      </c>
      <c r="B1047" s="1758"/>
      <c r="C1047" s="1758"/>
      <c r="D1047" s="1758"/>
      <c r="E1047" s="1756"/>
      <c r="F1047" s="1592"/>
      <c r="G1047" s="1714">
        <f t="shared" si="556"/>
        <v>0</v>
      </c>
      <c r="H1047" s="1645"/>
      <c r="I1047" s="1714">
        <f t="shared" si="557"/>
        <v>0</v>
      </c>
      <c r="J1047" s="1677"/>
      <c r="K1047" s="1677"/>
      <c r="L1047" s="1592"/>
      <c r="M1047" s="1597"/>
      <c r="N1047" s="1597"/>
      <c r="O1047" s="1646"/>
      <c r="P1047" s="1647"/>
      <c r="Q1047" s="1647"/>
      <c r="R1047" s="1648"/>
      <c r="S1047" s="1603"/>
      <c r="T1047" s="1649"/>
      <c r="U1047" s="1649"/>
      <c r="V1047" s="1649"/>
      <c r="W1047" s="1649"/>
      <c r="X1047" s="1649"/>
      <c r="Y1047" s="1649"/>
      <c r="Z1047" s="1649"/>
      <c r="AA1047" s="1649"/>
      <c r="AB1047" s="1649"/>
      <c r="AC1047" s="1649"/>
      <c r="AD1047" s="1649"/>
      <c r="AE1047" s="1649"/>
      <c r="AF1047" s="1610">
        <f t="shared" si="536"/>
        <v>0</v>
      </c>
      <c r="AG1047" s="1649"/>
      <c r="AH1047" s="1649"/>
      <c r="AI1047" s="1649"/>
      <c r="AJ1047" s="1649"/>
      <c r="AK1047" s="1649"/>
      <c r="AL1047" s="1649"/>
      <c r="AM1047" s="1649"/>
      <c r="AN1047" s="1649"/>
      <c r="AO1047" s="1649"/>
      <c r="AP1047" s="1649"/>
      <c r="AQ1047" s="1649"/>
      <c r="AR1047" s="1709"/>
      <c r="AS1047" s="1779">
        <f t="shared" si="537"/>
        <v>0</v>
      </c>
      <c r="AT1047" s="1711">
        <f t="shared" si="558"/>
        <v>0</v>
      </c>
      <c r="AU1047" s="1611">
        <f t="shared" si="538"/>
        <v>0</v>
      </c>
      <c r="AV1047" s="1611">
        <f t="shared" si="539"/>
        <v>0</v>
      </c>
      <c r="AW1047" s="1611">
        <f t="shared" si="540"/>
        <v>0</v>
      </c>
      <c r="AX1047" s="1611">
        <f t="shared" si="541"/>
        <v>0</v>
      </c>
      <c r="AY1047" s="1611">
        <f t="shared" si="542"/>
        <v>0</v>
      </c>
      <c r="AZ1047" s="1611">
        <f t="shared" si="543"/>
        <v>0</v>
      </c>
      <c r="BA1047" s="1611">
        <f t="shared" si="544"/>
        <v>0</v>
      </c>
      <c r="BB1047" s="1611">
        <f t="shared" si="545"/>
        <v>0</v>
      </c>
      <c r="BC1047" s="1611">
        <f t="shared" si="546"/>
        <v>0</v>
      </c>
      <c r="BD1047" s="1611">
        <f t="shared" si="547"/>
        <v>0</v>
      </c>
      <c r="BE1047" s="1611">
        <f t="shared" si="548"/>
        <v>0</v>
      </c>
      <c r="BF1047" s="1611">
        <f t="shared" si="549"/>
        <v>0</v>
      </c>
      <c r="BG1047" s="1611">
        <f t="shared" si="559"/>
        <v>0</v>
      </c>
      <c r="BH1047" s="1611" t="str">
        <f t="shared" si="560"/>
        <v/>
      </c>
      <c r="BI1047" s="1611" t="str">
        <f t="shared" si="561"/>
        <v/>
      </c>
      <c r="BJ1047" s="1611" t="str">
        <f t="shared" si="550"/>
        <v/>
      </c>
      <c r="BK1047" s="1611" t="str">
        <f t="shared" si="551"/>
        <v/>
      </c>
      <c r="BL1047" s="1611" t="str">
        <f t="shared" ca="1" si="552"/>
        <v/>
      </c>
      <c r="BM1047" s="1611" t="str">
        <f t="shared" si="562"/>
        <v/>
      </c>
      <c r="BN1047" s="1611" t="str">
        <f t="shared" si="553"/>
        <v/>
      </c>
      <c r="BO1047" s="1611" t="str">
        <f t="shared" si="554"/>
        <v/>
      </c>
      <c r="BP1047" s="1611" t="str">
        <f t="shared" si="563"/>
        <v/>
      </c>
      <c r="BQ1047" s="1611" t="str">
        <f t="shared" si="564"/>
        <v/>
      </c>
      <c r="BR1047" s="1611" t="str">
        <f t="shared" si="565"/>
        <v/>
      </c>
      <c r="BS1047" s="1611" t="str">
        <f t="shared" si="566"/>
        <v/>
      </c>
      <c r="BT1047" s="1611" t="str">
        <f t="shared" si="567"/>
        <v/>
      </c>
      <c r="BU1047" s="1731">
        <f t="shared" ca="1" si="568"/>
        <v>0</v>
      </c>
      <c r="BV1047" s="1594"/>
      <c r="BW1047" s="1594"/>
      <c r="BX1047" s="1594"/>
      <c r="BY1047" s="1594"/>
      <c r="BZ1047" s="1594"/>
      <c r="CA1047" s="1594"/>
      <c r="CB1047" s="1594"/>
      <c r="CC1047" s="1594"/>
      <c r="CD1047" s="1594"/>
      <c r="CE1047" s="1594"/>
      <c r="CF1047" s="1594"/>
      <c r="CG1047" s="1594"/>
      <c r="CH1047" s="1594"/>
      <c r="CI1047" s="1594"/>
      <c r="CJ1047" s="1594"/>
      <c r="CK1047" s="1594"/>
      <c r="CL1047" s="1594"/>
      <c r="CM1047" s="1594"/>
      <c r="CN1047" s="1594"/>
      <c r="CO1047" s="1594"/>
      <c r="CP1047" s="1594"/>
      <c r="CQ1047" s="1594"/>
      <c r="CR1047" s="1594"/>
      <c r="CS1047" s="1594"/>
      <c r="CT1047" s="1594"/>
      <c r="CU1047" s="1594"/>
      <c r="CV1047" s="1594"/>
      <c r="CW1047" s="1594"/>
      <c r="CX1047" s="1594"/>
      <c r="CY1047" s="1594"/>
      <c r="CZ1047" s="1594"/>
      <c r="DA1047" s="1594"/>
      <c r="DB1047" s="1594"/>
      <c r="DC1047" s="1594"/>
      <c r="DD1047" s="1594"/>
      <c r="DE1047" s="1594"/>
      <c r="DF1047" s="1594"/>
      <c r="DG1047" s="1594"/>
      <c r="DH1047" s="1594"/>
      <c r="DI1047" s="1594"/>
      <c r="DJ1047" s="1594"/>
      <c r="DK1047" s="1594"/>
      <c r="DL1047" s="1594"/>
      <c r="DM1047" s="1594"/>
      <c r="DN1047" s="1594"/>
      <c r="DO1047" s="1594"/>
      <c r="DP1047" s="1594"/>
      <c r="DQ1047" s="1594"/>
      <c r="DR1047" s="1594"/>
      <c r="DS1047" s="1594"/>
      <c r="DT1047" s="1594"/>
      <c r="DU1047" s="1594"/>
      <c r="DV1047" s="1594"/>
      <c r="DW1047" s="1594"/>
      <c r="DX1047" s="1594"/>
      <c r="DY1047" s="1594"/>
      <c r="DZ1047" s="1594"/>
      <c r="EA1047" s="1594"/>
      <c r="EB1047" s="1594"/>
      <c r="EC1047" s="1594"/>
      <c r="ED1047" s="1594"/>
      <c r="EE1047" s="1594"/>
      <c r="EF1047" s="1594"/>
      <c r="EG1047" s="1594"/>
      <c r="EH1047" s="1594"/>
      <c r="EI1047" s="1594"/>
      <c r="EJ1047" s="1594"/>
      <c r="EK1047" s="1594"/>
      <c r="EL1047" s="1594"/>
      <c r="EM1047" s="1594"/>
      <c r="EN1047" s="1594"/>
      <c r="EO1047" s="1594"/>
      <c r="EP1047" s="1594"/>
      <c r="EQ1047" s="1594"/>
      <c r="ER1047" s="1594"/>
      <c r="ES1047" s="1594"/>
    </row>
    <row r="1048" spans="1:149" s="1595" customFormat="1" ht="12.5">
      <c r="A1048" s="1644" t="str">
        <f t="shared" si="555"/>
        <v>Organisation</v>
      </c>
      <c r="B1048" s="1758"/>
      <c r="C1048" s="1758"/>
      <c r="D1048" s="1758"/>
      <c r="E1048" s="1756"/>
      <c r="F1048" s="1592"/>
      <c r="G1048" s="1714">
        <f t="shared" si="556"/>
        <v>0</v>
      </c>
      <c r="H1048" s="1645"/>
      <c r="I1048" s="1714">
        <f t="shared" si="557"/>
        <v>0</v>
      </c>
      <c r="J1048" s="1677"/>
      <c r="K1048" s="1677"/>
      <c r="L1048" s="1592"/>
      <c r="M1048" s="1597"/>
      <c r="N1048" s="1597"/>
      <c r="O1048" s="1646"/>
      <c r="P1048" s="1647"/>
      <c r="Q1048" s="1647"/>
      <c r="R1048" s="1648"/>
      <c r="S1048" s="1603"/>
      <c r="T1048" s="1649"/>
      <c r="U1048" s="1649"/>
      <c r="V1048" s="1649"/>
      <c r="W1048" s="1649"/>
      <c r="X1048" s="1649"/>
      <c r="Y1048" s="1649"/>
      <c r="Z1048" s="1649"/>
      <c r="AA1048" s="1649"/>
      <c r="AB1048" s="1649"/>
      <c r="AC1048" s="1649"/>
      <c r="AD1048" s="1649"/>
      <c r="AE1048" s="1649"/>
      <c r="AF1048" s="1610">
        <f t="shared" si="536"/>
        <v>0</v>
      </c>
      <c r="AG1048" s="1649"/>
      <c r="AH1048" s="1649"/>
      <c r="AI1048" s="1649"/>
      <c r="AJ1048" s="1649"/>
      <c r="AK1048" s="1649"/>
      <c r="AL1048" s="1649"/>
      <c r="AM1048" s="1649"/>
      <c r="AN1048" s="1649"/>
      <c r="AO1048" s="1649"/>
      <c r="AP1048" s="1649"/>
      <c r="AQ1048" s="1649"/>
      <c r="AR1048" s="1709"/>
      <c r="AS1048" s="1779">
        <f t="shared" si="537"/>
        <v>0</v>
      </c>
      <c r="AT1048" s="1711">
        <f t="shared" si="558"/>
        <v>0</v>
      </c>
      <c r="AU1048" s="1611">
        <f t="shared" si="538"/>
        <v>0</v>
      </c>
      <c r="AV1048" s="1611">
        <f t="shared" si="539"/>
        <v>0</v>
      </c>
      <c r="AW1048" s="1611">
        <f t="shared" si="540"/>
        <v>0</v>
      </c>
      <c r="AX1048" s="1611">
        <f t="shared" si="541"/>
        <v>0</v>
      </c>
      <c r="AY1048" s="1611">
        <f t="shared" si="542"/>
        <v>0</v>
      </c>
      <c r="AZ1048" s="1611">
        <f t="shared" si="543"/>
        <v>0</v>
      </c>
      <c r="BA1048" s="1611">
        <f t="shared" si="544"/>
        <v>0</v>
      </c>
      <c r="BB1048" s="1611">
        <f t="shared" si="545"/>
        <v>0</v>
      </c>
      <c r="BC1048" s="1611">
        <f t="shared" si="546"/>
        <v>0</v>
      </c>
      <c r="BD1048" s="1611">
        <f t="shared" si="547"/>
        <v>0</v>
      </c>
      <c r="BE1048" s="1611">
        <f t="shared" si="548"/>
        <v>0</v>
      </c>
      <c r="BF1048" s="1611">
        <f t="shared" si="549"/>
        <v>0</v>
      </c>
      <c r="BG1048" s="1611">
        <f t="shared" si="559"/>
        <v>0</v>
      </c>
      <c r="BH1048" s="1611" t="str">
        <f t="shared" si="560"/>
        <v/>
      </c>
      <c r="BI1048" s="1611" t="str">
        <f t="shared" si="561"/>
        <v/>
      </c>
      <c r="BJ1048" s="1611" t="str">
        <f t="shared" si="550"/>
        <v/>
      </c>
      <c r="BK1048" s="1611" t="str">
        <f t="shared" si="551"/>
        <v/>
      </c>
      <c r="BL1048" s="1611" t="str">
        <f t="shared" ca="1" si="552"/>
        <v/>
      </c>
      <c r="BM1048" s="1611" t="str">
        <f t="shared" si="562"/>
        <v/>
      </c>
      <c r="BN1048" s="1611" t="str">
        <f t="shared" si="553"/>
        <v/>
      </c>
      <c r="BO1048" s="1611" t="str">
        <f t="shared" si="554"/>
        <v/>
      </c>
      <c r="BP1048" s="1611" t="str">
        <f t="shared" si="563"/>
        <v/>
      </c>
      <c r="BQ1048" s="1611" t="str">
        <f t="shared" si="564"/>
        <v/>
      </c>
      <c r="BR1048" s="1611" t="str">
        <f t="shared" si="565"/>
        <v/>
      </c>
      <c r="BS1048" s="1611" t="str">
        <f t="shared" si="566"/>
        <v/>
      </c>
      <c r="BT1048" s="1611" t="str">
        <f t="shared" si="567"/>
        <v/>
      </c>
      <c r="BU1048" s="1731">
        <f t="shared" ca="1" si="568"/>
        <v>0</v>
      </c>
      <c r="BV1048" s="1594"/>
      <c r="BW1048" s="1594"/>
      <c r="BX1048" s="1594"/>
      <c r="BY1048" s="1594"/>
      <c r="BZ1048" s="1594"/>
      <c r="CA1048" s="1594"/>
      <c r="CB1048" s="1594"/>
      <c r="CC1048" s="1594"/>
      <c r="CD1048" s="1594"/>
      <c r="CE1048" s="1594"/>
      <c r="CF1048" s="1594"/>
      <c r="CG1048" s="1594"/>
      <c r="CH1048" s="1594"/>
      <c r="CI1048" s="1594"/>
      <c r="CJ1048" s="1594"/>
      <c r="CK1048" s="1594"/>
      <c r="CL1048" s="1594"/>
      <c r="CM1048" s="1594"/>
      <c r="CN1048" s="1594"/>
      <c r="CO1048" s="1594"/>
      <c r="CP1048" s="1594"/>
      <c r="CQ1048" s="1594"/>
      <c r="CR1048" s="1594"/>
      <c r="CS1048" s="1594"/>
      <c r="CT1048" s="1594"/>
      <c r="CU1048" s="1594"/>
      <c r="CV1048" s="1594"/>
      <c r="CW1048" s="1594"/>
      <c r="CX1048" s="1594"/>
      <c r="CY1048" s="1594"/>
      <c r="CZ1048" s="1594"/>
      <c r="DA1048" s="1594"/>
      <c r="DB1048" s="1594"/>
      <c r="DC1048" s="1594"/>
      <c r="DD1048" s="1594"/>
      <c r="DE1048" s="1594"/>
      <c r="DF1048" s="1594"/>
      <c r="DG1048" s="1594"/>
      <c r="DH1048" s="1594"/>
      <c r="DI1048" s="1594"/>
      <c r="DJ1048" s="1594"/>
      <c r="DK1048" s="1594"/>
      <c r="DL1048" s="1594"/>
      <c r="DM1048" s="1594"/>
      <c r="DN1048" s="1594"/>
      <c r="DO1048" s="1594"/>
      <c r="DP1048" s="1594"/>
      <c r="DQ1048" s="1594"/>
      <c r="DR1048" s="1594"/>
      <c r="DS1048" s="1594"/>
      <c r="DT1048" s="1594"/>
      <c r="DU1048" s="1594"/>
      <c r="DV1048" s="1594"/>
      <c r="DW1048" s="1594"/>
      <c r="DX1048" s="1594"/>
      <c r="DY1048" s="1594"/>
      <c r="DZ1048" s="1594"/>
      <c r="EA1048" s="1594"/>
      <c r="EB1048" s="1594"/>
      <c r="EC1048" s="1594"/>
      <c r="ED1048" s="1594"/>
      <c r="EE1048" s="1594"/>
      <c r="EF1048" s="1594"/>
      <c r="EG1048" s="1594"/>
      <c r="EH1048" s="1594"/>
      <c r="EI1048" s="1594"/>
      <c r="EJ1048" s="1594"/>
      <c r="EK1048" s="1594"/>
      <c r="EL1048" s="1594"/>
      <c r="EM1048" s="1594"/>
      <c r="EN1048" s="1594"/>
      <c r="EO1048" s="1594"/>
      <c r="EP1048" s="1594"/>
      <c r="EQ1048" s="1594"/>
      <c r="ER1048" s="1594"/>
      <c r="ES1048" s="1594"/>
    </row>
    <row r="1049" spans="1:149" s="1595" customFormat="1" ht="12.5">
      <c r="A1049" s="1644" t="str">
        <f t="shared" si="555"/>
        <v>Organisation</v>
      </c>
      <c r="B1049" s="1758"/>
      <c r="C1049" s="1758"/>
      <c r="D1049" s="1758"/>
      <c r="E1049" s="1756"/>
      <c r="F1049" s="1592"/>
      <c r="G1049" s="1714">
        <f t="shared" si="556"/>
        <v>0</v>
      </c>
      <c r="H1049" s="1645"/>
      <c r="I1049" s="1714">
        <f t="shared" si="557"/>
        <v>0</v>
      </c>
      <c r="J1049" s="1677"/>
      <c r="K1049" s="1677"/>
      <c r="L1049" s="1592"/>
      <c r="M1049" s="1597"/>
      <c r="N1049" s="1597"/>
      <c r="O1049" s="1646"/>
      <c r="P1049" s="1647"/>
      <c r="Q1049" s="1647"/>
      <c r="R1049" s="1648"/>
      <c r="S1049" s="1603"/>
      <c r="T1049" s="1649"/>
      <c r="U1049" s="1649"/>
      <c r="V1049" s="1649"/>
      <c r="W1049" s="1649"/>
      <c r="X1049" s="1649"/>
      <c r="Y1049" s="1649"/>
      <c r="Z1049" s="1649"/>
      <c r="AA1049" s="1649"/>
      <c r="AB1049" s="1649"/>
      <c r="AC1049" s="1649"/>
      <c r="AD1049" s="1649"/>
      <c r="AE1049" s="1649"/>
      <c r="AF1049" s="1610">
        <f t="shared" si="536"/>
        <v>0</v>
      </c>
      <c r="AG1049" s="1649"/>
      <c r="AH1049" s="1649"/>
      <c r="AI1049" s="1649"/>
      <c r="AJ1049" s="1649"/>
      <c r="AK1049" s="1649"/>
      <c r="AL1049" s="1649"/>
      <c r="AM1049" s="1649"/>
      <c r="AN1049" s="1649"/>
      <c r="AO1049" s="1649"/>
      <c r="AP1049" s="1649"/>
      <c r="AQ1049" s="1649"/>
      <c r="AR1049" s="1709"/>
      <c r="AS1049" s="1779">
        <f t="shared" si="537"/>
        <v>0</v>
      </c>
      <c r="AT1049" s="1711">
        <f t="shared" si="558"/>
        <v>0</v>
      </c>
      <c r="AU1049" s="1611">
        <f t="shared" si="538"/>
        <v>0</v>
      </c>
      <c r="AV1049" s="1611">
        <f t="shared" si="539"/>
        <v>0</v>
      </c>
      <c r="AW1049" s="1611">
        <f t="shared" si="540"/>
        <v>0</v>
      </c>
      <c r="AX1049" s="1611">
        <f t="shared" si="541"/>
        <v>0</v>
      </c>
      <c r="AY1049" s="1611">
        <f t="shared" si="542"/>
        <v>0</v>
      </c>
      <c r="AZ1049" s="1611">
        <f t="shared" si="543"/>
        <v>0</v>
      </c>
      <c r="BA1049" s="1611">
        <f t="shared" si="544"/>
        <v>0</v>
      </c>
      <c r="BB1049" s="1611">
        <f t="shared" si="545"/>
        <v>0</v>
      </c>
      <c r="BC1049" s="1611">
        <f t="shared" si="546"/>
        <v>0</v>
      </c>
      <c r="BD1049" s="1611">
        <f t="shared" si="547"/>
        <v>0</v>
      </c>
      <c r="BE1049" s="1611">
        <f t="shared" si="548"/>
        <v>0</v>
      </c>
      <c r="BF1049" s="1611">
        <f t="shared" si="549"/>
        <v>0</v>
      </c>
      <c r="BG1049" s="1611">
        <f t="shared" si="559"/>
        <v>0</v>
      </c>
      <c r="BH1049" s="1611" t="str">
        <f t="shared" si="560"/>
        <v/>
      </c>
      <c r="BI1049" s="1611" t="str">
        <f t="shared" si="561"/>
        <v/>
      </c>
      <c r="BJ1049" s="1611" t="str">
        <f t="shared" si="550"/>
        <v/>
      </c>
      <c r="BK1049" s="1611" t="str">
        <f t="shared" si="551"/>
        <v/>
      </c>
      <c r="BL1049" s="1611" t="str">
        <f t="shared" ca="1" si="552"/>
        <v/>
      </c>
      <c r="BM1049" s="1611" t="str">
        <f t="shared" si="562"/>
        <v/>
      </c>
      <c r="BN1049" s="1611" t="str">
        <f t="shared" si="553"/>
        <v/>
      </c>
      <c r="BO1049" s="1611" t="str">
        <f t="shared" si="554"/>
        <v/>
      </c>
      <c r="BP1049" s="1611" t="str">
        <f t="shared" si="563"/>
        <v/>
      </c>
      <c r="BQ1049" s="1611" t="str">
        <f t="shared" si="564"/>
        <v/>
      </c>
      <c r="BR1049" s="1611" t="str">
        <f t="shared" si="565"/>
        <v/>
      </c>
      <c r="BS1049" s="1611" t="str">
        <f t="shared" si="566"/>
        <v/>
      </c>
      <c r="BT1049" s="1611" t="str">
        <f t="shared" si="567"/>
        <v/>
      </c>
      <c r="BU1049" s="1731">
        <f t="shared" ca="1" si="568"/>
        <v>0</v>
      </c>
      <c r="BV1049" s="1594"/>
      <c r="BW1049" s="1594"/>
      <c r="BX1049" s="1594"/>
      <c r="BY1049" s="1594"/>
      <c r="BZ1049" s="1594"/>
      <c r="CA1049" s="1594"/>
      <c r="CB1049" s="1594"/>
      <c r="CC1049" s="1594"/>
      <c r="CD1049" s="1594"/>
      <c r="CE1049" s="1594"/>
      <c r="CF1049" s="1594"/>
      <c r="CG1049" s="1594"/>
      <c r="CH1049" s="1594"/>
      <c r="CI1049" s="1594"/>
      <c r="CJ1049" s="1594"/>
      <c r="CK1049" s="1594"/>
      <c r="CL1049" s="1594"/>
      <c r="CM1049" s="1594"/>
      <c r="CN1049" s="1594"/>
      <c r="CO1049" s="1594"/>
      <c r="CP1049" s="1594"/>
      <c r="CQ1049" s="1594"/>
      <c r="CR1049" s="1594"/>
      <c r="CS1049" s="1594"/>
      <c r="CT1049" s="1594"/>
      <c r="CU1049" s="1594"/>
      <c r="CV1049" s="1594"/>
      <c r="CW1049" s="1594"/>
      <c r="CX1049" s="1594"/>
      <c r="CY1049" s="1594"/>
      <c r="CZ1049" s="1594"/>
      <c r="DA1049" s="1594"/>
      <c r="DB1049" s="1594"/>
      <c r="DC1049" s="1594"/>
      <c r="DD1049" s="1594"/>
      <c r="DE1049" s="1594"/>
      <c r="DF1049" s="1594"/>
      <c r="DG1049" s="1594"/>
      <c r="DH1049" s="1594"/>
      <c r="DI1049" s="1594"/>
      <c r="DJ1049" s="1594"/>
      <c r="DK1049" s="1594"/>
      <c r="DL1049" s="1594"/>
      <c r="DM1049" s="1594"/>
      <c r="DN1049" s="1594"/>
      <c r="DO1049" s="1594"/>
      <c r="DP1049" s="1594"/>
      <c r="DQ1049" s="1594"/>
      <c r="DR1049" s="1594"/>
      <c r="DS1049" s="1594"/>
      <c r="DT1049" s="1594"/>
      <c r="DU1049" s="1594"/>
      <c r="DV1049" s="1594"/>
      <c r="DW1049" s="1594"/>
      <c r="DX1049" s="1594"/>
      <c r="DY1049" s="1594"/>
      <c r="DZ1049" s="1594"/>
      <c r="EA1049" s="1594"/>
      <c r="EB1049" s="1594"/>
      <c r="EC1049" s="1594"/>
      <c r="ED1049" s="1594"/>
      <c r="EE1049" s="1594"/>
      <c r="EF1049" s="1594"/>
      <c r="EG1049" s="1594"/>
      <c r="EH1049" s="1594"/>
      <c r="EI1049" s="1594"/>
      <c r="EJ1049" s="1594"/>
      <c r="EK1049" s="1594"/>
      <c r="EL1049" s="1594"/>
      <c r="EM1049" s="1594"/>
      <c r="EN1049" s="1594"/>
      <c r="EO1049" s="1594"/>
      <c r="EP1049" s="1594"/>
      <c r="EQ1049" s="1594"/>
      <c r="ER1049" s="1594"/>
      <c r="ES1049" s="1594"/>
    </row>
    <row r="1050" spans="1:149" s="1595" customFormat="1" ht="12.5">
      <c r="A1050" s="1644" t="str">
        <f t="shared" si="555"/>
        <v>Organisation</v>
      </c>
      <c r="B1050" s="1758"/>
      <c r="C1050" s="1758"/>
      <c r="D1050" s="1758"/>
      <c r="E1050" s="1756"/>
      <c r="F1050" s="1592"/>
      <c r="G1050" s="1714">
        <f t="shared" si="556"/>
        <v>0</v>
      </c>
      <c r="H1050" s="1645"/>
      <c r="I1050" s="1714">
        <f t="shared" si="557"/>
        <v>0</v>
      </c>
      <c r="J1050" s="1677"/>
      <c r="K1050" s="1677"/>
      <c r="L1050" s="1592"/>
      <c r="M1050" s="1597"/>
      <c r="N1050" s="1597"/>
      <c r="O1050" s="1646"/>
      <c r="P1050" s="1647"/>
      <c r="Q1050" s="1647"/>
      <c r="R1050" s="1648"/>
      <c r="S1050" s="1603"/>
      <c r="T1050" s="1649"/>
      <c r="U1050" s="1649"/>
      <c r="V1050" s="1649"/>
      <c r="W1050" s="1649"/>
      <c r="X1050" s="1649"/>
      <c r="Y1050" s="1649"/>
      <c r="Z1050" s="1649"/>
      <c r="AA1050" s="1649"/>
      <c r="AB1050" s="1649"/>
      <c r="AC1050" s="1649"/>
      <c r="AD1050" s="1649"/>
      <c r="AE1050" s="1649"/>
      <c r="AF1050" s="1610">
        <f t="shared" si="536"/>
        <v>0</v>
      </c>
      <c r="AG1050" s="1649"/>
      <c r="AH1050" s="1649"/>
      <c r="AI1050" s="1649"/>
      <c r="AJ1050" s="1649"/>
      <c r="AK1050" s="1649"/>
      <c r="AL1050" s="1649"/>
      <c r="AM1050" s="1649"/>
      <c r="AN1050" s="1649"/>
      <c r="AO1050" s="1649"/>
      <c r="AP1050" s="1649"/>
      <c r="AQ1050" s="1649"/>
      <c r="AR1050" s="1709"/>
      <c r="AS1050" s="1779">
        <f t="shared" si="537"/>
        <v>0</v>
      </c>
      <c r="AT1050" s="1711">
        <f t="shared" si="558"/>
        <v>0</v>
      </c>
      <c r="AU1050" s="1611">
        <f t="shared" si="538"/>
        <v>0</v>
      </c>
      <c r="AV1050" s="1611">
        <f t="shared" si="539"/>
        <v>0</v>
      </c>
      <c r="AW1050" s="1611">
        <f t="shared" si="540"/>
        <v>0</v>
      </c>
      <c r="AX1050" s="1611">
        <f t="shared" si="541"/>
        <v>0</v>
      </c>
      <c r="AY1050" s="1611">
        <f t="shared" si="542"/>
        <v>0</v>
      </c>
      <c r="AZ1050" s="1611">
        <f t="shared" si="543"/>
        <v>0</v>
      </c>
      <c r="BA1050" s="1611">
        <f t="shared" si="544"/>
        <v>0</v>
      </c>
      <c r="BB1050" s="1611">
        <f t="shared" si="545"/>
        <v>0</v>
      </c>
      <c r="BC1050" s="1611">
        <f t="shared" si="546"/>
        <v>0</v>
      </c>
      <c r="BD1050" s="1611">
        <f t="shared" si="547"/>
        <v>0</v>
      </c>
      <c r="BE1050" s="1611">
        <f t="shared" si="548"/>
        <v>0</v>
      </c>
      <c r="BF1050" s="1611">
        <f t="shared" si="549"/>
        <v>0</v>
      </c>
      <c r="BG1050" s="1611">
        <f t="shared" si="559"/>
        <v>0</v>
      </c>
      <c r="BH1050" s="1611" t="str">
        <f t="shared" si="560"/>
        <v/>
      </c>
      <c r="BI1050" s="1611" t="str">
        <f t="shared" si="561"/>
        <v/>
      </c>
      <c r="BJ1050" s="1611" t="str">
        <f t="shared" si="550"/>
        <v/>
      </c>
      <c r="BK1050" s="1611" t="str">
        <f t="shared" si="551"/>
        <v/>
      </c>
      <c r="BL1050" s="1611" t="str">
        <f t="shared" ca="1" si="552"/>
        <v/>
      </c>
      <c r="BM1050" s="1611" t="str">
        <f t="shared" si="562"/>
        <v/>
      </c>
      <c r="BN1050" s="1611" t="str">
        <f t="shared" si="553"/>
        <v/>
      </c>
      <c r="BO1050" s="1611" t="str">
        <f t="shared" si="554"/>
        <v/>
      </c>
      <c r="BP1050" s="1611" t="str">
        <f t="shared" si="563"/>
        <v/>
      </c>
      <c r="BQ1050" s="1611" t="str">
        <f t="shared" si="564"/>
        <v/>
      </c>
      <c r="BR1050" s="1611" t="str">
        <f t="shared" si="565"/>
        <v/>
      </c>
      <c r="BS1050" s="1611" t="str">
        <f t="shared" si="566"/>
        <v/>
      </c>
      <c r="BT1050" s="1611" t="str">
        <f t="shared" si="567"/>
        <v/>
      </c>
      <c r="BU1050" s="1731">
        <f t="shared" ca="1" si="568"/>
        <v>0</v>
      </c>
      <c r="BV1050" s="1594"/>
      <c r="BW1050" s="1594"/>
      <c r="BX1050" s="1594"/>
      <c r="BY1050" s="1594"/>
      <c r="BZ1050" s="1594"/>
      <c r="CA1050" s="1594"/>
      <c r="CB1050" s="1594"/>
      <c r="CC1050" s="1594"/>
      <c r="CD1050" s="1594"/>
      <c r="CE1050" s="1594"/>
      <c r="CF1050" s="1594"/>
      <c r="CG1050" s="1594"/>
      <c r="CH1050" s="1594"/>
      <c r="CI1050" s="1594"/>
      <c r="CJ1050" s="1594"/>
      <c r="CK1050" s="1594"/>
      <c r="CL1050" s="1594"/>
      <c r="CM1050" s="1594"/>
      <c r="CN1050" s="1594"/>
      <c r="CO1050" s="1594"/>
      <c r="CP1050" s="1594"/>
      <c r="CQ1050" s="1594"/>
      <c r="CR1050" s="1594"/>
      <c r="CS1050" s="1594"/>
      <c r="CT1050" s="1594"/>
      <c r="CU1050" s="1594"/>
      <c r="CV1050" s="1594"/>
      <c r="CW1050" s="1594"/>
      <c r="CX1050" s="1594"/>
      <c r="CY1050" s="1594"/>
      <c r="CZ1050" s="1594"/>
      <c r="DA1050" s="1594"/>
      <c r="DB1050" s="1594"/>
      <c r="DC1050" s="1594"/>
      <c r="DD1050" s="1594"/>
      <c r="DE1050" s="1594"/>
      <c r="DF1050" s="1594"/>
      <c r="DG1050" s="1594"/>
      <c r="DH1050" s="1594"/>
      <c r="DI1050" s="1594"/>
      <c r="DJ1050" s="1594"/>
      <c r="DK1050" s="1594"/>
      <c r="DL1050" s="1594"/>
      <c r="DM1050" s="1594"/>
      <c r="DN1050" s="1594"/>
      <c r="DO1050" s="1594"/>
      <c r="DP1050" s="1594"/>
      <c r="DQ1050" s="1594"/>
      <c r="DR1050" s="1594"/>
      <c r="DS1050" s="1594"/>
      <c r="DT1050" s="1594"/>
      <c r="DU1050" s="1594"/>
      <c r="DV1050" s="1594"/>
      <c r="DW1050" s="1594"/>
      <c r="DX1050" s="1594"/>
      <c r="DY1050" s="1594"/>
      <c r="DZ1050" s="1594"/>
      <c r="EA1050" s="1594"/>
      <c r="EB1050" s="1594"/>
      <c r="EC1050" s="1594"/>
      <c r="ED1050" s="1594"/>
      <c r="EE1050" s="1594"/>
      <c r="EF1050" s="1594"/>
      <c r="EG1050" s="1594"/>
      <c r="EH1050" s="1594"/>
      <c r="EI1050" s="1594"/>
      <c r="EJ1050" s="1594"/>
      <c r="EK1050" s="1594"/>
      <c r="EL1050" s="1594"/>
      <c r="EM1050" s="1594"/>
      <c r="EN1050" s="1594"/>
      <c r="EO1050" s="1594"/>
      <c r="EP1050" s="1594"/>
      <c r="EQ1050" s="1594"/>
      <c r="ER1050" s="1594"/>
      <c r="ES1050" s="1594"/>
    </row>
    <row r="1051" spans="1:149" s="1595" customFormat="1" ht="12.5">
      <c r="A1051" s="1644" t="str">
        <f t="shared" si="555"/>
        <v>Organisation</v>
      </c>
      <c r="B1051" s="1758"/>
      <c r="C1051" s="1758"/>
      <c r="D1051" s="1758"/>
      <c r="E1051" s="1756"/>
      <c r="F1051" s="1592"/>
      <c r="G1051" s="1714">
        <f t="shared" si="556"/>
        <v>0</v>
      </c>
      <c r="H1051" s="1645"/>
      <c r="I1051" s="1714">
        <f t="shared" si="557"/>
        <v>0</v>
      </c>
      <c r="J1051" s="1677"/>
      <c r="K1051" s="1677"/>
      <c r="L1051" s="1592"/>
      <c r="M1051" s="1597"/>
      <c r="N1051" s="1597"/>
      <c r="O1051" s="1646"/>
      <c r="P1051" s="1647"/>
      <c r="Q1051" s="1647"/>
      <c r="R1051" s="1648"/>
      <c r="S1051" s="1603"/>
      <c r="T1051" s="1649"/>
      <c r="U1051" s="1649"/>
      <c r="V1051" s="1649"/>
      <c r="W1051" s="1649"/>
      <c r="X1051" s="1649"/>
      <c r="Y1051" s="1649"/>
      <c r="Z1051" s="1649"/>
      <c r="AA1051" s="1649"/>
      <c r="AB1051" s="1649"/>
      <c r="AC1051" s="1649"/>
      <c r="AD1051" s="1649"/>
      <c r="AE1051" s="1649"/>
      <c r="AF1051" s="1610">
        <f t="shared" si="536"/>
        <v>0</v>
      </c>
      <c r="AG1051" s="1649"/>
      <c r="AH1051" s="1649"/>
      <c r="AI1051" s="1649"/>
      <c r="AJ1051" s="1649"/>
      <c r="AK1051" s="1649"/>
      <c r="AL1051" s="1649"/>
      <c r="AM1051" s="1649"/>
      <c r="AN1051" s="1649"/>
      <c r="AO1051" s="1649"/>
      <c r="AP1051" s="1649"/>
      <c r="AQ1051" s="1649"/>
      <c r="AR1051" s="1709"/>
      <c r="AS1051" s="1779">
        <f t="shared" si="537"/>
        <v>0</v>
      </c>
      <c r="AT1051" s="1711">
        <f t="shared" si="558"/>
        <v>0</v>
      </c>
      <c r="AU1051" s="1611">
        <f t="shared" si="538"/>
        <v>0</v>
      </c>
      <c r="AV1051" s="1611">
        <f t="shared" si="539"/>
        <v>0</v>
      </c>
      <c r="AW1051" s="1611">
        <f t="shared" si="540"/>
        <v>0</v>
      </c>
      <c r="AX1051" s="1611">
        <f t="shared" si="541"/>
        <v>0</v>
      </c>
      <c r="AY1051" s="1611">
        <f t="shared" si="542"/>
        <v>0</v>
      </c>
      <c r="AZ1051" s="1611">
        <f t="shared" si="543"/>
        <v>0</v>
      </c>
      <c r="BA1051" s="1611">
        <f t="shared" si="544"/>
        <v>0</v>
      </c>
      <c r="BB1051" s="1611">
        <f t="shared" si="545"/>
        <v>0</v>
      </c>
      <c r="BC1051" s="1611">
        <f t="shared" si="546"/>
        <v>0</v>
      </c>
      <c r="BD1051" s="1611">
        <f t="shared" si="547"/>
        <v>0</v>
      </c>
      <c r="BE1051" s="1611">
        <f t="shared" si="548"/>
        <v>0</v>
      </c>
      <c r="BF1051" s="1611">
        <f t="shared" si="549"/>
        <v>0</v>
      </c>
      <c r="BG1051" s="1611">
        <f t="shared" si="559"/>
        <v>0</v>
      </c>
      <c r="BH1051" s="1611" t="str">
        <f t="shared" si="560"/>
        <v/>
      </c>
      <c r="BI1051" s="1611" t="str">
        <f t="shared" si="561"/>
        <v/>
      </c>
      <c r="BJ1051" s="1611" t="str">
        <f t="shared" si="550"/>
        <v/>
      </c>
      <c r="BK1051" s="1611" t="str">
        <f t="shared" si="551"/>
        <v/>
      </c>
      <c r="BL1051" s="1611" t="str">
        <f t="shared" ca="1" si="552"/>
        <v/>
      </c>
      <c r="BM1051" s="1611" t="str">
        <f t="shared" si="562"/>
        <v/>
      </c>
      <c r="BN1051" s="1611" t="str">
        <f t="shared" si="553"/>
        <v/>
      </c>
      <c r="BO1051" s="1611" t="str">
        <f t="shared" si="554"/>
        <v/>
      </c>
      <c r="BP1051" s="1611" t="str">
        <f t="shared" si="563"/>
        <v/>
      </c>
      <c r="BQ1051" s="1611" t="str">
        <f t="shared" si="564"/>
        <v/>
      </c>
      <c r="BR1051" s="1611" t="str">
        <f t="shared" si="565"/>
        <v/>
      </c>
      <c r="BS1051" s="1611" t="str">
        <f t="shared" si="566"/>
        <v/>
      </c>
      <c r="BT1051" s="1611" t="str">
        <f t="shared" si="567"/>
        <v/>
      </c>
      <c r="BU1051" s="1731">
        <f t="shared" ca="1" si="568"/>
        <v>0</v>
      </c>
      <c r="BV1051" s="1594"/>
      <c r="BW1051" s="1594"/>
      <c r="BX1051" s="1594"/>
      <c r="BY1051" s="1594"/>
      <c r="BZ1051" s="1594"/>
      <c r="CA1051" s="1594"/>
      <c r="CB1051" s="1594"/>
      <c r="CC1051" s="1594"/>
      <c r="CD1051" s="1594"/>
      <c r="CE1051" s="1594"/>
      <c r="CF1051" s="1594"/>
      <c r="CG1051" s="1594"/>
      <c r="CH1051" s="1594"/>
      <c r="CI1051" s="1594"/>
      <c r="CJ1051" s="1594"/>
      <c r="CK1051" s="1594"/>
      <c r="CL1051" s="1594"/>
      <c r="CM1051" s="1594"/>
      <c r="CN1051" s="1594"/>
      <c r="CO1051" s="1594"/>
      <c r="CP1051" s="1594"/>
      <c r="CQ1051" s="1594"/>
      <c r="CR1051" s="1594"/>
      <c r="CS1051" s="1594"/>
      <c r="CT1051" s="1594"/>
      <c r="CU1051" s="1594"/>
      <c r="CV1051" s="1594"/>
      <c r="CW1051" s="1594"/>
      <c r="CX1051" s="1594"/>
      <c r="CY1051" s="1594"/>
      <c r="CZ1051" s="1594"/>
      <c r="DA1051" s="1594"/>
      <c r="DB1051" s="1594"/>
      <c r="DC1051" s="1594"/>
      <c r="DD1051" s="1594"/>
      <c r="DE1051" s="1594"/>
      <c r="DF1051" s="1594"/>
      <c r="DG1051" s="1594"/>
      <c r="DH1051" s="1594"/>
      <c r="DI1051" s="1594"/>
      <c r="DJ1051" s="1594"/>
      <c r="DK1051" s="1594"/>
      <c r="DL1051" s="1594"/>
      <c r="DM1051" s="1594"/>
      <c r="DN1051" s="1594"/>
      <c r="DO1051" s="1594"/>
      <c r="DP1051" s="1594"/>
      <c r="DQ1051" s="1594"/>
      <c r="DR1051" s="1594"/>
      <c r="DS1051" s="1594"/>
      <c r="DT1051" s="1594"/>
      <c r="DU1051" s="1594"/>
      <c r="DV1051" s="1594"/>
      <c r="DW1051" s="1594"/>
      <c r="DX1051" s="1594"/>
      <c r="DY1051" s="1594"/>
      <c r="DZ1051" s="1594"/>
      <c r="EA1051" s="1594"/>
      <c r="EB1051" s="1594"/>
      <c r="EC1051" s="1594"/>
      <c r="ED1051" s="1594"/>
      <c r="EE1051" s="1594"/>
      <c r="EF1051" s="1594"/>
      <c r="EG1051" s="1594"/>
      <c r="EH1051" s="1594"/>
      <c r="EI1051" s="1594"/>
      <c r="EJ1051" s="1594"/>
      <c r="EK1051" s="1594"/>
      <c r="EL1051" s="1594"/>
      <c r="EM1051" s="1594"/>
      <c r="EN1051" s="1594"/>
      <c r="EO1051" s="1594"/>
      <c r="EP1051" s="1594"/>
      <c r="EQ1051" s="1594"/>
      <c r="ER1051" s="1594"/>
      <c r="ES1051" s="1594"/>
    </row>
    <row r="1052" spans="1:149" s="1595" customFormat="1" ht="12.5">
      <c r="A1052" s="1644" t="str">
        <f t="shared" si="555"/>
        <v>Organisation</v>
      </c>
      <c r="B1052" s="1758"/>
      <c r="C1052" s="1758"/>
      <c r="D1052" s="1758"/>
      <c r="E1052" s="1756"/>
      <c r="F1052" s="1592"/>
      <c r="G1052" s="1714">
        <f t="shared" si="556"/>
        <v>0</v>
      </c>
      <c r="H1052" s="1645"/>
      <c r="I1052" s="1714">
        <f t="shared" si="557"/>
        <v>0</v>
      </c>
      <c r="J1052" s="1677"/>
      <c r="K1052" s="1677"/>
      <c r="L1052" s="1592"/>
      <c r="M1052" s="1597"/>
      <c r="N1052" s="1597"/>
      <c r="O1052" s="1646"/>
      <c r="P1052" s="1647"/>
      <c r="Q1052" s="1647"/>
      <c r="R1052" s="1648"/>
      <c r="S1052" s="1603"/>
      <c r="T1052" s="1649"/>
      <c r="U1052" s="1649"/>
      <c r="V1052" s="1649"/>
      <c r="W1052" s="1649"/>
      <c r="X1052" s="1649"/>
      <c r="Y1052" s="1649"/>
      <c r="Z1052" s="1649"/>
      <c r="AA1052" s="1649"/>
      <c r="AB1052" s="1649"/>
      <c r="AC1052" s="1649"/>
      <c r="AD1052" s="1649"/>
      <c r="AE1052" s="1649"/>
      <c r="AF1052" s="1610">
        <f t="shared" si="536"/>
        <v>0</v>
      </c>
      <c r="AG1052" s="1649"/>
      <c r="AH1052" s="1649"/>
      <c r="AI1052" s="1649"/>
      <c r="AJ1052" s="1649"/>
      <c r="AK1052" s="1649"/>
      <c r="AL1052" s="1649"/>
      <c r="AM1052" s="1649"/>
      <c r="AN1052" s="1649"/>
      <c r="AO1052" s="1649"/>
      <c r="AP1052" s="1649"/>
      <c r="AQ1052" s="1649"/>
      <c r="AR1052" s="1709"/>
      <c r="AS1052" s="1779">
        <f t="shared" si="537"/>
        <v>0</v>
      </c>
      <c r="AT1052" s="1711">
        <f t="shared" si="558"/>
        <v>0</v>
      </c>
      <c r="AU1052" s="1611">
        <f t="shared" si="538"/>
        <v>0</v>
      </c>
      <c r="AV1052" s="1611">
        <f t="shared" si="539"/>
        <v>0</v>
      </c>
      <c r="AW1052" s="1611">
        <f t="shared" si="540"/>
        <v>0</v>
      </c>
      <c r="AX1052" s="1611">
        <f t="shared" si="541"/>
        <v>0</v>
      </c>
      <c r="AY1052" s="1611">
        <f t="shared" si="542"/>
        <v>0</v>
      </c>
      <c r="AZ1052" s="1611">
        <f t="shared" si="543"/>
        <v>0</v>
      </c>
      <c r="BA1052" s="1611">
        <f t="shared" si="544"/>
        <v>0</v>
      </c>
      <c r="BB1052" s="1611">
        <f t="shared" si="545"/>
        <v>0</v>
      </c>
      <c r="BC1052" s="1611">
        <f t="shared" si="546"/>
        <v>0</v>
      </c>
      <c r="BD1052" s="1611">
        <f t="shared" si="547"/>
        <v>0</v>
      </c>
      <c r="BE1052" s="1611">
        <f t="shared" si="548"/>
        <v>0</v>
      </c>
      <c r="BF1052" s="1611">
        <f t="shared" si="549"/>
        <v>0</v>
      </c>
      <c r="BG1052" s="1611">
        <f t="shared" si="559"/>
        <v>0</v>
      </c>
      <c r="BH1052" s="1611" t="str">
        <f t="shared" si="560"/>
        <v/>
      </c>
      <c r="BI1052" s="1611" t="str">
        <f t="shared" si="561"/>
        <v/>
      </c>
      <c r="BJ1052" s="1611" t="str">
        <f t="shared" si="550"/>
        <v/>
      </c>
      <c r="BK1052" s="1611" t="str">
        <f t="shared" si="551"/>
        <v/>
      </c>
      <c r="BL1052" s="1611" t="str">
        <f t="shared" ca="1" si="552"/>
        <v/>
      </c>
      <c r="BM1052" s="1611" t="str">
        <f t="shared" si="562"/>
        <v/>
      </c>
      <c r="BN1052" s="1611" t="str">
        <f t="shared" si="553"/>
        <v/>
      </c>
      <c r="BO1052" s="1611" t="str">
        <f t="shared" si="554"/>
        <v/>
      </c>
      <c r="BP1052" s="1611" t="str">
        <f t="shared" si="563"/>
        <v/>
      </c>
      <c r="BQ1052" s="1611" t="str">
        <f t="shared" si="564"/>
        <v/>
      </c>
      <c r="BR1052" s="1611" t="str">
        <f t="shared" si="565"/>
        <v/>
      </c>
      <c r="BS1052" s="1611" t="str">
        <f t="shared" si="566"/>
        <v/>
      </c>
      <c r="BT1052" s="1611" t="str">
        <f t="shared" si="567"/>
        <v/>
      </c>
      <c r="BU1052" s="1731">
        <f t="shared" ca="1" si="568"/>
        <v>0</v>
      </c>
      <c r="BV1052" s="1594"/>
      <c r="BW1052" s="1594"/>
      <c r="BX1052" s="1594"/>
      <c r="BY1052" s="1594"/>
      <c r="BZ1052" s="1594"/>
      <c r="CA1052" s="1594"/>
      <c r="CB1052" s="1594"/>
      <c r="CC1052" s="1594"/>
      <c r="CD1052" s="1594"/>
      <c r="CE1052" s="1594"/>
      <c r="CF1052" s="1594"/>
      <c r="CG1052" s="1594"/>
      <c r="CH1052" s="1594"/>
      <c r="CI1052" s="1594"/>
      <c r="CJ1052" s="1594"/>
      <c r="CK1052" s="1594"/>
      <c r="CL1052" s="1594"/>
      <c r="CM1052" s="1594"/>
      <c r="CN1052" s="1594"/>
      <c r="CO1052" s="1594"/>
      <c r="CP1052" s="1594"/>
      <c r="CQ1052" s="1594"/>
      <c r="CR1052" s="1594"/>
      <c r="CS1052" s="1594"/>
      <c r="CT1052" s="1594"/>
      <c r="CU1052" s="1594"/>
      <c r="CV1052" s="1594"/>
      <c r="CW1052" s="1594"/>
      <c r="CX1052" s="1594"/>
      <c r="CY1052" s="1594"/>
      <c r="CZ1052" s="1594"/>
      <c r="DA1052" s="1594"/>
      <c r="DB1052" s="1594"/>
      <c r="DC1052" s="1594"/>
      <c r="DD1052" s="1594"/>
      <c r="DE1052" s="1594"/>
      <c r="DF1052" s="1594"/>
      <c r="DG1052" s="1594"/>
      <c r="DH1052" s="1594"/>
      <c r="DI1052" s="1594"/>
      <c r="DJ1052" s="1594"/>
      <c r="DK1052" s="1594"/>
      <c r="DL1052" s="1594"/>
      <c r="DM1052" s="1594"/>
      <c r="DN1052" s="1594"/>
      <c r="DO1052" s="1594"/>
      <c r="DP1052" s="1594"/>
      <c r="DQ1052" s="1594"/>
      <c r="DR1052" s="1594"/>
      <c r="DS1052" s="1594"/>
      <c r="DT1052" s="1594"/>
      <c r="DU1052" s="1594"/>
      <c r="DV1052" s="1594"/>
      <c r="DW1052" s="1594"/>
      <c r="DX1052" s="1594"/>
      <c r="DY1052" s="1594"/>
      <c r="DZ1052" s="1594"/>
      <c r="EA1052" s="1594"/>
      <c r="EB1052" s="1594"/>
      <c r="EC1052" s="1594"/>
      <c r="ED1052" s="1594"/>
      <c r="EE1052" s="1594"/>
      <c r="EF1052" s="1594"/>
      <c r="EG1052" s="1594"/>
      <c r="EH1052" s="1594"/>
      <c r="EI1052" s="1594"/>
      <c r="EJ1052" s="1594"/>
      <c r="EK1052" s="1594"/>
      <c r="EL1052" s="1594"/>
      <c r="EM1052" s="1594"/>
      <c r="EN1052" s="1594"/>
      <c r="EO1052" s="1594"/>
      <c r="EP1052" s="1594"/>
      <c r="EQ1052" s="1594"/>
      <c r="ER1052" s="1594"/>
      <c r="ES1052" s="1594"/>
    </row>
    <row r="1053" spans="1:149" s="1595" customFormat="1" ht="12.5">
      <c r="A1053" s="1644" t="str">
        <f t="shared" si="555"/>
        <v>Organisation</v>
      </c>
      <c r="B1053" s="1758"/>
      <c r="C1053" s="1758"/>
      <c r="D1053" s="1758"/>
      <c r="E1053" s="1756"/>
      <c r="F1053" s="1592"/>
      <c r="G1053" s="1714">
        <f t="shared" si="556"/>
        <v>0</v>
      </c>
      <c r="H1053" s="1645"/>
      <c r="I1053" s="1714">
        <f t="shared" si="557"/>
        <v>0</v>
      </c>
      <c r="J1053" s="1677"/>
      <c r="K1053" s="1677"/>
      <c r="L1053" s="1592"/>
      <c r="M1053" s="1597"/>
      <c r="N1053" s="1597"/>
      <c r="O1053" s="1646"/>
      <c r="P1053" s="1647"/>
      <c r="Q1053" s="1647"/>
      <c r="R1053" s="1648"/>
      <c r="S1053" s="1603"/>
      <c r="T1053" s="1649"/>
      <c r="U1053" s="1649"/>
      <c r="V1053" s="1649"/>
      <c r="W1053" s="1649"/>
      <c r="X1053" s="1649"/>
      <c r="Y1053" s="1649"/>
      <c r="Z1053" s="1649"/>
      <c r="AA1053" s="1649"/>
      <c r="AB1053" s="1649"/>
      <c r="AC1053" s="1649"/>
      <c r="AD1053" s="1649"/>
      <c r="AE1053" s="1649"/>
      <c r="AF1053" s="1610">
        <f t="shared" si="536"/>
        <v>0</v>
      </c>
      <c r="AG1053" s="1649"/>
      <c r="AH1053" s="1649"/>
      <c r="AI1053" s="1649"/>
      <c r="AJ1053" s="1649"/>
      <c r="AK1053" s="1649"/>
      <c r="AL1053" s="1649"/>
      <c r="AM1053" s="1649"/>
      <c r="AN1053" s="1649"/>
      <c r="AO1053" s="1649"/>
      <c r="AP1053" s="1649"/>
      <c r="AQ1053" s="1649"/>
      <c r="AR1053" s="1709"/>
      <c r="AS1053" s="1779">
        <f t="shared" si="537"/>
        <v>0</v>
      </c>
      <c r="AT1053" s="1711">
        <f t="shared" si="558"/>
        <v>0</v>
      </c>
      <c r="AU1053" s="1611">
        <f t="shared" si="538"/>
        <v>0</v>
      </c>
      <c r="AV1053" s="1611">
        <f t="shared" si="539"/>
        <v>0</v>
      </c>
      <c r="AW1053" s="1611">
        <f t="shared" si="540"/>
        <v>0</v>
      </c>
      <c r="AX1053" s="1611">
        <f t="shared" si="541"/>
        <v>0</v>
      </c>
      <c r="AY1053" s="1611">
        <f t="shared" si="542"/>
        <v>0</v>
      </c>
      <c r="AZ1053" s="1611">
        <f t="shared" si="543"/>
        <v>0</v>
      </c>
      <c r="BA1053" s="1611">
        <f t="shared" si="544"/>
        <v>0</v>
      </c>
      <c r="BB1053" s="1611">
        <f t="shared" si="545"/>
        <v>0</v>
      </c>
      <c r="BC1053" s="1611">
        <f t="shared" si="546"/>
        <v>0</v>
      </c>
      <c r="BD1053" s="1611">
        <f t="shared" si="547"/>
        <v>0</v>
      </c>
      <c r="BE1053" s="1611">
        <f t="shared" si="548"/>
        <v>0</v>
      </c>
      <c r="BF1053" s="1611">
        <f t="shared" si="549"/>
        <v>0</v>
      </c>
      <c r="BG1053" s="1611">
        <f t="shared" si="559"/>
        <v>0</v>
      </c>
      <c r="BH1053" s="1611" t="str">
        <f t="shared" si="560"/>
        <v/>
      </c>
      <c r="BI1053" s="1611" t="str">
        <f t="shared" si="561"/>
        <v/>
      </c>
      <c r="BJ1053" s="1611" t="str">
        <f t="shared" si="550"/>
        <v/>
      </c>
      <c r="BK1053" s="1611" t="str">
        <f t="shared" si="551"/>
        <v/>
      </c>
      <c r="BL1053" s="1611" t="str">
        <f t="shared" ca="1" si="552"/>
        <v/>
      </c>
      <c r="BM1053" s="1611" t="str">
        <f t="shared" si="562"/>
        <v/>
      </c>
      <c r="BN1053" s="1611" t="str">
        <f t="shared" si="553"/>
        <v/>
      </c>
      <c r="BO1053" s="1611" t="str">
        <f t="shared" si="554"/>
        <v/>
      </c>
      <c r="BP1053" s="1611" t="str">
        <f t="shared" si="563"/>
        <v/>
      </c>
      <c r="BQ1053" s="1611" t="str">
        <f t="shared" si="564"/>
        <v/>
      </c>
      <c r="BR1053" s="1611" t="str">
        <f t="shared" si="565"/>
        <v/>
      </c>
      <c r="BS1053" s="1611" t="str">
        <f t="shared" si="566"/>
        <v/>
      </c>
      <c r="BT1053" s="1611" t="str">
        <f t="shared" si="567"/>
        <v/>
      </c>
      <c r="BU1053" s="1731">
        <f t="shared" ca="1" si="568"/>
        <v>0</v>
      </c>
      <c r="BV1053" s="1594"/>
      <c r="BW1053" s="1594"/>
      <c r="BX1053" s="1594"/>
      <c r="BY1053" s="1594"/>
      <c r="BZ1053" s="1594"/>
      <c r="CA1053" s="1594"/>
      <c r="CB1053" s="1594"/>
      <c r="CC1053" s="1594"/>
      <c r="CD1053" s="1594"/>
      <c r="CE1053" s="1594"/>
      <c r="CF1053" s="1594"/>
      <c r="CG1053" s="1594"/>
      <c r="CH1053" s="1594"/>
      <c r="CI1053" s="1594"/>
      <c r="CJ1053" s="1594"/>
      <c r="CK1053" s="1594"/>
      <c r="CL1053" s="1594"/>
      <c r="CM1053" s="1594"/>
      <c r="CN1053" s="1594"/>
      <c r="CO1053" s="1594"/>
      <c r="CP1053" s="1594"/>
      <c r="CQ1053" s="1594"/>
      <c r="CR1053" s="1594"/>
      <c r="CS1053" s="1594"/>
      <c r="CT1053" s="1594"/>
      <c r="CU1053" s="1594"/>
      <c r="CV1053" s="1594"/>
      <c r="CW1053" s="1594"/>
      <c r="CX1053" s="1594"/>
      <c r="CY1053" s="1594"/>
      <c r="CZ1053" s="1594"/>
      <c r="DA1053" s="1594"/>
      <c r="DB1053" s="1594"/>
      <c r="DC1053" s="1594"/>
      <c r="DD1053" s="1594"/>
      <c r="DE1053" s="1594"/>
      <c r="DF1053" s="1594"/>
      <c r="DG1053" s="1594"/>
      <c r="DH1053" s="1594"/>
      <c r="DI1053" s="1594"/>
      <c r="DJ1053" s="1594"/>
      <c r="DK1053" s="1594"/>
      <c r="DL1053" s="1594"/>
      <c r="DM1053" s="1594"/>
      <c r="DN1053" s="1594"/>
      <c r="DO1053" s="1594"/>
      <c r="DP1053" s="1594"/>
      <c r="DQ1053" s="1594"/>
      <c r="DR1053" s="1594"/>
      <c r="DS1053" s="1594"/>
      <c r="DT1053" s="1594"/>
      <c r="DU1053" s="1594"/>
      <c r="DV1053" s="1594"/>
      <c r="DW1053" s="1594"/>
      <c r="DX1053" s="1594"/>
      <c r="DY1053" s="1594"/>
      <c r="DZ1053" s="1594"/>
      <c r="EA1053" s="1594"/>
      <c r="EB1053" s="1594"/>
      <c r="EC1053" s="1594"/>
      <c r="ED1053" s="1594"/>
      <c r="EE1053" s="1594"/>
      <c r="EF1053" s="1594"/>
      <c r="EG1053" s="1594"/>
      <c r="EH1053" s="1594"/>
      <c r="EI1053" s="1594"/>
      <c r="EJ1053" s="1594"/>
      <c r="EK1053" s="1594"/>
      <c r="EL1053" s="1594"/>
      <c r="EM1053" s="1594"/>
      <c r="EN1053" s="1594"/>
      <c r="EO1053" s="1594"/>
      <c r="EP1053" s="1594"/>
      <c r="EQ1053" s="1594"/>
      <c r="ER1053" s="1594"/>
      <c r="ES1053" s="1594"/>
    </row>
    <row r="1054" spans="1:149" s="1595" customFormat="1" ht="12.5">
      <c r="A1054" s="1644" t="str">
        <f t="shared" si="555"/>
        <v>Organisation</v>
      </c>
      <c r="B1054" s="1758"/>
      <c r="C1054" s="1758"/>
      <c r="D1054" s="1758"/>
      <c r="E1054" s="1756"/>
      <c r="F1054" s="1592"/>
      <c r="G1054" s="1714">
        <f t="shared" si="556"/>
        <v>0</v>
      </c>
      <c r="H1054" s="1645"/>
      <c r="I1054" s="1714">
        <f t="shared" si="557"/>
        <v>0</v>
      </c>
      <c r="J1054" s="1677"/>
      <c r="K1054" s="1677"/>
      <c r="L1054" s="1592"/>
      <c r="M1054" s="1597"/>
      <c r="N1054" s="1597"/>
      <c r="O1054" s="1646"/>
      <c r="P1054" s="1647"/>
      <c r="Q1054" s="1647"/>
      <c r="R1054" s="1648"/>
      <c r="S1054" s="1603"/>
      <c r="T1054" s="1649"/>
      <c r="U1054" s="1649"/>
      <c r="V1054" s="1649"/>
      <c r="W1054" s="1649"/>
      <c r="X1054" s="1649"/>
      <c r="Y1054" s="1649"/>
      <c r="Z1054" s="1649"/>
      <c r="AA1054" s="1649"/>
      <c r="AB1054" s="1649"/>
      <c r="AC1054" s="1649"/>
      <c r="AD1054" s="1649"/>
      <c r="AE1054" s="1649"/>
      <c r="AF1054" s="1610">
        <f t="shared" si="536"/>
        <v>0</v>
      </c>
      <c r="AG1054" s="1649"/>
      <c r="AH1054" s="1649"/>
      <c r="AI1054" s="1649"/>
      <c r="AJ1054" s="1649"/>
      <c r="AK1054" s="1649"/>
      <c r="AL1054" s="1649"/>
      <c r="AM1054" s="1649"/>
      <c r="AN1054" s="1649"/>
      <c r="AO1054" s="1649"/>
      <c r="AP1054" s="1649"/>
      <c r="AQ1054" s="1649"/>
      <c r="AR1054" s="1709"/>
      <c r="AS1054" s="1779">
        <f t="shared" si="537"/>
        <v>0</v>
      </c>
      <c r="AT1054" s="1711">
        <f t="shared" si="558"/>
        <v>0</v>
      </c>
      <c r="AU1054" s="1611">
        <f t="shared" si="538"/>
        <v>0</v>
      </c>
      <c r="AV1054" s="1611">
        <f t="shared" si="539"/>
        <v>0</v>
      </c>
      <c r="AW1054" s="1611">
        <f t="shared" si="540"/>
        <v>0</v>
      </c>
      <c r="AX1054" s="1611">
        <f t="shared" si="541"/>
        <v>0</v>
      </c>
      <c r="AY1054" s="1611">
        <f t="shared" si="542"/>
        <v>0</v>
      </c>
      <c r="AZ1054" s="1611">
        <f t="shared" si="543"/>
        <v>0</v>
      </c>
      <c r="BA1054" s="1611">
        <f t="shared" si="544"/>
        <v>0</v>
      </c>
      <c r="BB1054" s="1611">
        <f t="shared" si="545"/>
        <v>0</v>
      </c>
      <c r="BC1054" s="1611">
        <f t="shared" si="546"/>
        <v>0</v>
      </c>
      <c r="BD1054" s="1611">
        <f t="shared" si="547"/>
        <v>0</v>
      </c>
      <c r="BE1054" s="1611">
        <f t="shared" si="548"/>
        <v>0</v>
      </c>
      <c r="BF1054" s="1611">
        <f t="shared" si="549"/>
        <v>0</v>
      </c>
      <c r="BG1054" s="1611">
        <f t="shared" si="559"/>
        <v>0</v>
      </c>
      <c r="BH1054" s="1611" t="str">
        <f t="shared" si="560"/>
        <v/>
      </c>
      <c r="BI1054" s="1611" t="str">
        <f t="shared" si="561"/>
        <v/>
      </c>
      <c r="BJ1054" s="1611" t="str">
        <f t="shared" si="550"/>
        <v/>
      </c>
      <c r="BK1054" s="1611" t="str">
        <f t="shared" si="551"/>
        <v/>
      </c>
      <c r="BL1054" s="1611" t="str">
        <f t="shared" ca="1" si="552"/>
        <v/>
      </c>
      <c r="BM1054" s="1611" t="str">
        <f t="shared" si="562"/>
        <v/>
      </c>
      <c r="BN1054" s="1611" t="str">
        <f t="shared" si="553"/>
        <v/>
      </c>
      <c r="BO1054" s="1611" t="str">
        <f t="shared" si="554"/>
        <v/>
      </c>
      <c r="BP1054" s="1611" t="str">
        <f t="shared" si="563"/>
        <v/>
      </c>
      <c r="BQ1054" s="1611" t="str">
        <f t="shared" si="564"/>
        <v/>
      </c>
      <c r="BR1054" s="1611" t="str">
        <f t="shared" si="565"/>
        <v/>
      </c>
      <c r="BS1054" s="1611" t="str">
        <f t="shared" si="566"/>
        <v/>
      </c>
      <c r="BT1054" s="1611" t="str">
        <f t="shared" si="567"/>
        <v/>
      </c>
      <c r="BU1054" s="1731">
        <f t="shared" ca="1" si="568"/>
        <v>0</v>
      </c>
      <c r="BV1054" s="1594"/>
      <c r="BW1054" s="1594"/>
      <c r="BX1054" s="1594"/>
      <c r="BY1054" s="1594"/>
      <c r="BZ1054" s="1594"/>
      <c r="CA1054" s="1594"/>
      <c r="CB1054" s="1594"/>
      <c r="CC1054" s="1594"/>
      <c r="CD1054" s="1594"/>
      <c r="CE1054" s="1594"/>
      <c r="CF1054" s="1594"/>
      <c r="CG1054" s="1594"/>
      <c r="CH1054" s="1594"/>
      <c r="CI1054" s="1594"/>
      <c r="CJ1054" s="1594"/>
      <c r="CK1054" s="1594"/>
      <c r="CL1054" s="1594"/>
      <c r="CM1054" s="1594"/>
      <c r="CN1054" s="1594"/>
      <c r="CO1054" s="1594"/>
      <c r="CP1054" s="1594"/>
      <c r="CQ1054" s="1594"/>
      <c r="CR1054" s="1594"/>
      <c r="CS1054" s="1594"/>
      <c r="CT1054" s="1594"/>
      <c r="CU1054" s="1594"/>
      <c r="CV1054" s="1594"/>
      <c r="CW1054" s="1594"/>
      <c r="CX1054" s="1594"/>
      <c r="CY1054" s="1594"/>
      <c r="CZ1054" s="1594"/>
      <c r="DA1054" s="1594"/>
      <c r="DB1054" s="1594"/>
      <c r="DC1054" s="1594"/>
      <c r="DD1054" s="1594"/>
      <c r="DE1054" s="1594"/>
      <c r="DF1054" s="1594"/>
      <c r="DG1054" s="1594"/>
      <c r="DH1054" s="1594"/>
      <c r="DI1054" s="1594"/>
      <c r="DJ1054" s="1594"/>
      <c r="DK1054" s="1594"/>
      <c r="DL1054" s="1594"/>
      <c r="DM1054" s="1594"/>
      <c r="DN1054" s="1594"/>
      <c r="DO1054" s="1594"/>
      <c r="DP1054" s="1594"/>
      <c r="DQ1054" s="1594"/>
      <c r="DR1054" s="1594"/>
      <c r="DS1054" s="1594"/>
      <c r="DT1054" s="1594"/>
      <c r="DU1054" s="1594"/>
      <c r="DV1054" s="1594"/>
      <c r="DW1054" s="1594"/>
      <c r="DX1054" s="1594"/>
      <c r="DY1054" s="1594"/>
      <c r="DZ1054" s="1594"/>
      <c r="EA1054" s="1594"/>
      <c r="EB1054" s="1594"/>
      <c r="EC1054" s="1594"/>
      <c r="ED1054" s="1594"/>
      <c r="EE1054" s="1594"/>
      <c r="EF1054" s="1594"/>
      <c r="EG1054" s="1594"/>
      <c r="EH1054" s="1594"/>
      <c r="EI1054" s="1594"/>
      <c r="EJ1054" s="1594"/>
      <c r="EK1054" s="1594"/>
      <c r="EL1054" s="1594"/>
      <c r="EM1054" s="1594"/>
      <c r="EN1054" s="1594"/>
      <c r="EO1054" s="1594"/>
      <c r="EP1054" s="1594"/>
      <c r="EQ1054" s="1594"/>
      <c r="ER1054" s="1594"/>
      <c r="ES1054" s="1594"/>
    </row>
    <row r="1055" spans="1:149" s="1595" customFormat="1" ht="12.5">
      <c r="A1055" s="1644" t="str">
        <f t="shared" si="555"/>
        <v>Organisation</v>
      </c>
      <c r="B1055" s="1758"/>
      <c r="C1055" s="1758"/>
      <c r="D1055" s="1758"/>
      <c r="E1055" s="1756"/>
      <c r="F1055" s="1592"/>
      <c r="G1055" s="1714">
        <f t="shared" si="556"/>
        <v>0</v>
      </c>
      <c r="H1055" s="1645"/>
      <c r="I1055" s="1714">
        <f t="shared" si="557"/>
        <v>0</v>
      </c>
      <c r="J1055" s="1677"/>
      <c r="K1055" s="1677"/>
      <c r="L1055" s="1592"/>
      <c r="M1055" s="1597"/>
      <c r="N1055" s="1597"/>
      <c r="O1055" s="1646"/>
      <c r="P1055" s="1647"/>
      <c r="Q1055" s="1647"/>
      <c r="R1055" s="1648"/>
      <c r="S1055" s="1603"/>
      <c r="T1055" s="1649"/>
      <c r="U1055" s="1649"/>
      <c r="V1055" s="1649"/>
      <c r="W1055" s="1649"/>
      <c r="X1055" s="1649"/>
      <c r="Y1055" s="1649"/>
      <c r="Z1055" s="1649"/>
      <c r="AA1055" s="1649"/>
      <c r="AB1055" s="1649"/>
      <c r="AC1055" s="1649"/>
      <c r="AD1055" s="1649"/>
      <c r="AE1055" s="1649"/>
      <c r="AF1055" s="1610">
        <f t="shared" si="536"/>
        <v>0</v>
      </c>
      <c r="AG1055" s="1649"/>
      <c r="AH1055" s="1649"/>
      <c r="AI1055" s="1649"/>
      <c r="AJ1055" s="1649"/>
      <c r="AK1055" s="1649"/>
      <c r="AL1055" s="1649"/>
      <c r="AM1055" s="1649"/>
      <c r="AN1055" s="1649"/>
      <c r="AO1055" s="1649"/>
      <c r="AP1055" s="1649"/>
      <c r="AQ1055" s="1649"/>
      <c r="AR1055" s="1709"/>
      <c r="AS1055" s="1779">
        <f t="shared" si="537"/>
        <v>0</v>
      </c>
      <c r="AT1055" s="1711">
        <f t="shared" si="558"/>
        <v>0</v>
      </c>
      <c r="AU1055" s="1611">
        <f t="shared" si="538"/>
        <v>0</v>
      </c>
      <c r="AV1055" s="1611">
        <f t="shared" si="539"/>
        <v>0</v>
      </c>
      <c r="AW1055" s="1611">
        <f t="shared" si="540"/>
        <v>0</v>
      </c>
      <c r="AX1055" s="1611">
        <f t="shared" si="541"/>
        <v>0</v>
      </c>
      <c r="AY1055" s="1611">
        <f t="shared" si="542"/>
        <v>0</v>
      </c>
      <c r="AZ1055" s="1611">
        <f t="shared" si="543"/>
        <v>0</v>
      </c>
      <c r="BA1055" s="1611">
        <f t="shared" si="544"/>
        <v>0</v>
      </c>
      <c r="BB1055" s="1611">
        <f t="shared" si="545"/>
        <v>0</v>
      </c>
      <c r="BC1055" s="1611">
        <f t="shared" si="546"/>
        <v>0</v>
      </c>
      <c r="BD1055" s="1611">
        <f t="shared" si="547"/>
        <v>0</v>
      </c>
      <c r="BE1055" s="1611">
        <f t="shared" si="548"/>
        <v>0</v>
      </c>
      <c r="BF1055" s="1611">
        <f t="shared" si="549"/>
        <v>0</v>
      </c>
      <c r="BG1055" s="1611">
        <f t="shared" si="559"/>
        <v>0</v>
      </c>
      <c r="BH1055" s="1611" t="str">
        <f t="shared" si="560"/>
        <v/>
      </c>
      <c r="BI1055" s="1611" t="str">
        <f t="shared" si="561"/>
        <v/>
      </c>
      <c r="BJ1055" s="1611" t="str">
        <f t="shared" si="550"/>
        <v/>
      </c>
      <c r="BK1055" s="1611" t="str">
        <f t="shared" si="551"/>
        <v/>
      </c>
      <c r="BL1055" s="1611" t="str">
        <f t="shared" ca="1" si="552"/>
        <v/>
      </c>
      <c r="BM1055" s="1611" t="str">
        <f t="shared" si="562"/>
        <v/>
      </c>
      <c r="BN1055" s="1611" t="str">
        <f t="shared" si="553"/>
        <v/>
      </c>
      <c r="BO1055" s="1611" t="str">
        <f t="shared" si="554"/>
        <v/>
      </c>
      <c r="BP1055" s="1611" t="str">
        <f t="shared" si="563"/>
        <v/>
      </c>
      <c r="BQ1055" s="1611" t="str">
        <f t="shared" si="564"/>
        <v/>
      </c>
      <c r="BR1055" s="1611" t="str">
        <f t="shared" si="565"/>
        <v/>
      </c>
      <c r="BS1055" s="1611" t="str">
        <f t="shared" si="566"/>
        <v/>
      </c>
      <c r="BT1055" s="1611" t="str">
        <f t="shared" si="567"/>
        <v/>
      </c>
      <c r="BU1055" s="1731">
        <f t="shared" ca="1" si="568"/>
        <v>0</v>
      </c>
      <c r="BV1055" s="1594"/>
      <c r="BW1055" s="1594"/>
      <c r="BX1055" s="1594"/>
      <c r="BY1055" s="1594"/>
      <c r="BZ1055" s="1594"/>
      <c r="CA1055" s="1594"/>
      <c r="CB1055" s="1594"/>
      <c r="CC1055" s="1594"/>
      <c r="CD1055" s="1594"/>
      <c r="CE1055" s="1594"/>
      <c r="CF1055" s="1594"/>
      <c r="CG1055" s="1594"/>
      <c r="CH1055" s="1594"/>
      <c r="CI1055" s="1594"/>
      <c r="CJ1055" s="1594"/>
      <c r="CK1055" s="1594"/>
      <c r="CL1055" s="1594"/>
      <c r="CM1055" s="1594"/>
      <c r="CN1055" s="1594"/>
      <c r="CO1055" s="1594"/>
      <c r="CP1055" s="1594"/>
      <c r="CQ1055" s="1594"/>
      <c r="CR1055" s="1594"/>
      <c r="CS1055" s="1594"/>
      <c r="CT1055" s="1594"/>
      <c r="CU1055" s="1594"/>
      <c r="CV1055" s="1594"/>
      <c r="CW1055" s="1594"/>
      <c r="CX1055" s="1594"/>
      <c r="CY1055" s="1594"/>
      <c r="CZ1055" s="1594"/>
      <c r="DA1055" s="1594"/>
      <c r="DB1055" s="1594"/>
      <c r="DC1055" s="1594"/>
      <c r="DD1055" s="1594"/>
      <c r="DE1055" s="1594"/>
      <c r="DF1055" s="1594"/>
      <c r="DG1055" s="1594"/>
      <c r="DH1055" s="1594"/>
      <c r="DI1055" s="1594"/>
      <c r="DJ1055" s="1594"/>
      <c r="DK1055" s="1594"/>
      <c r="DL1055" s="1594"/>
      <c r="DM1055" s="1594"/>
      <c r="DN1055" s="1594"/>
      <c r="DO1055" s="1594"/>
      <c r="DP1055" s="1594"/>
      <c r="DQ1055" s="1594"/>
      <c r="DR1055" s="1594"/>
      <c r="DS1055" s="1594"/>
      <c r="DT1055" s="1594"/>
      <c r="DU1055" s="1594"/>
      <c r="DV1055" s="1594"/>
      <c r="DW1055" s="1594"/>
      <c r="DX1055" s="1594"/>
      <c r="DY1055" s="1594"/>
      <c r="DZ1055" s="1594"/>
      <c r="EA1055" s="1594"/>
      <c r="EB1055" s="1594"/>
      <c r="EC1055" s="1594"/>
      <c r="ED1055" s="1594"/>
      <c r="EE1055" s="1594"/>
      <c r="EF1055" s="1594"/>
      <c r="EG1055" s="1594"/>
      <c r="EH1055" s="1594"/>
      <c r="EI1055" s="1594"/>
      <c r="EJ1055" s="1594"/>
      <c r="EK1055" s="1594"/>
      <c r="EL1055" s="1594"/>
      <c r="EM1055" s="1594"/>
      <c r="EN1055" s="1594"/>
      <c r="EO1055" s="1594"/>
      <c r="EP1055" s="1594"/>
      <c r="EQ1055" s="1594"/>
      <c r="ER1055" s="1594"/>
      <c r="ES1055" s="1594"/>
    </row>
    <row r="1056" spans="1:149" s="1595" customFormat="1" ht="12.5">
      <c r="A1056" s="1644" t="str">
        <f t="shared" si="555"/>
        <v>Organisation</v>
      </c>
      <c r="B1056" s="1758"/>
      <c r="C1056" s="1758"/>
      <c r="D1056" s="1758"/>
      <c r="E1056" s="1756"/>
      <c r="F1056" s="1592"/>
      <c r="G1056" s="1714">
        <f t="shared" si="556"/>
        <v>0</v>
      </c>
      <c r="H1056" s="1645"/>
      <c r="I1056" s="1714">
        <f t="shared" si="557"/>
        <v>0</v>
      </c>
      <c r="J1056" s="1677"/>
      <c r="K1056" s="1677"/>
      <c r="L1056" s="1592"/>
      <c r="M1056" s="1597"/>
      <c r="N1056" s="1597"/>
      <c r="O1056" s="1646"/>
      <c r="P1056" s="1647"/>
      <c r="Q1056" s="1647"/>
      <c r="R1056" s="1648"/>
      <c r="S1056" s="1603"/>
      <c r="T1056" s="1649"/>
      <c r="U1056" s="1649"/>
      <c r="V1056" s="1649"/>
      <c r="W1056" s="1649"/>
      <c r="X1056" s="1649"/>
      <c r="Y1056" s="1649"/>
      <c r="Z1056" s="1649"/>
      <c r="AA1056" s="1649"/>
      <c r="AB1056" s="1649"/>
      <c r="AC1056" s="1649"/>
      <c r="AD1056" s="1649"/>
      <c r="AE1056" s="1649"/>
      <c r="AF1056" s="1610">
        <f t="shared" si="536"/>
        <v>0</v>
      </c>
      <c r="AG1056" s="1649"/>
      <c r="AH1056" s="1649"/>
      <c r="AI1056" s="1649"/>
      <c r="AJ1056" s="1649"/>
      <c r="AK1056" s="1649"/>
      <c r="AL1056" s="1649"/>
      <c r="AM1056" s="1649"/>
      <c r="AN1056" s="1649"/>
      <c r="AO1056" s="1649"/>
      <c r="AP1056" s="1649"/>
      <c r="AQ1056" s="1649"/>
      <c r="AR1056" s="1709"/>
      <c r="AS1056" s="1779">
        <f t="shared" si="537"/>
        <v>0</v>
      </c>
      <c r="AT1056" s="1711">
        <f t="shared" si="558"/>
        <v>0</v>
      </c>
      <c r="AU1056" s="1611">
        <f t="shared" si="538"/>
        <v>0</v>
      </c>
      <c r="AV1056" s="1611">
        <f t="shared" si="539"/>
        <v>0</v>
      </c>
      <c r="AW1056" s="1611">
        <f t="shared" si="540"/>
        <v>0</v>
      </c>
      <c r="AX1056" s="1611">
        <f t="shared" si="541"/>
        <v>0</v>
      </c>
      <c r="AY1056" s="1611">
        <f t="shared" si="542"/>
        <v>0</v>
      </c>
      <c r="AZ1056" s="1611">
        <f t="shared" si="543"/>
        <v>0</v>
      </c>
      <c r="BA1056" s="1611">
        <f t="shared" si="544"/>
        <v>0</v>
      </c>
      <c r="BB1056" s="1611">
        <f t="shared" si="545"/>
        <v>0</v>
      </c>
      <c r="BC1056" s="1611">
        <f t="shared" si="546"/>
        <v>0</v>
      </c>
      <c r="BD1056" s="1611">
        <f t="shared" si="547"/>
        <v>0</v>
      </c>
      <c r="BE1056" s="1611">
        <f t="shared" si="548"/>
        <v>0</v>
      </c>
      <c r="BF1056" s="1611">
        <f t="shared" si="549"/>
        <v>0</v>
      </c>
      <c r="BG1056" s="1611">
        <f t="shared" si="559"/>
        <v>0</v>
      </c>
      <c r="BH1056" s="1611" t="str">
        <f t="shared" si="560"/>
        <v/>
      </c>
      <c r="BI1056" s="1611" t="str">
        <f t="shared" si="561"/>
        <v/>
      </c>
      <c r="BJ1056" s="1611" t="str">
        <f t="shared" si="550"/>
        <v/>
      </c>
      <c r="BK1056" s="1611" t="str">
        <f t="shared" si="551"/>
        <v/>
      </c>
      <c r="BL1056" s="1611" t="str">
        <f t="shared" ca="1" si="552"/>
        <v/>
      </c>
      <c r="BM1056" s="1611" t="str">
        <f t="shared" si="562"/>
        <v/>
      </c>
      <c r="BN1056" s="1611" t="str">
        <f t="shared" si="553"/>
        <v/>
      </c>
      <c r="BO1056" s="1611" t="str">
        <f t="shared" si="554"/>
        <v/>
      </c>
      <c r="BP1056" s="1611" t="str">
        <f t="shared" si="563"/>
        <v/>
      </c>
      <c r="BQ1056" s="1611" t="str">
        <f t="shared" si="564"/>
        <v/>
      </c>
      <c r="BR1056" s="1611" t="str">
        <f t="shared" si="565"/>
        <v/>
      </c>
      <c r="BS1056" s="1611" t="str">
        <f t="shared" si="566"/>
        <v/>
      </c>
      <c r="BT1056" s="1611" t="str">
        <f t="shared" si="567"/>
        <v/>
      </c>
      <c r="BU1056" s="1731">
        <f t="shared" ca="1" si="568"/>
        <v>0</v>
      </c>
      <c r="BV1056" s="1594"/>
      <c r="BW1056" s="1594"/>
      <c r="BX1056" s="1594"/>
      <c r="BY1056" s="1594"/>
      <c r="BZ1056" s="1594"/>
      <c r="CA1056" s="1594"/>
      <c r="CB1056" s="1594"/>
      <c r="CC1056" s="1594"/>
      <c r="CD1056" s="1594"/>
      <c r="CE1056" s="1594"/>
      <c r="CF1056" s="1594"/>
      <c r="CG1056" s="1594"/>
      <c r="CH1056" s="1594"/>
      <c r="CI1056" s="1594"/>
      <c r="CJ1056" s="1594"/>
      <c r="CK1056" s="1594"/>
      <c r="CL1056" s="1594"/>
      <c r="CM1056" s="1594"/>
      <c r="CN1056" s="1594"/>
      <c r="CO1056" s="1594"/>
      <c r="CP1056" s="1594"/>
      <c r="CQ1056" s="1594"/>
      <c r="CR1056" s="1594"/>
      <c r="CS1056" s="1594"/>
      <c r="CT1056" s="1594"/>
      <c r="CU1056" s="1594"/>
      <c r="CV1056" s="1594"/>
      <c r="CW1056" s="1594"/>
      <c r="CX1056" s="1594"/>
      <c r="CY1056" s="1594"/>
      <c r="CZ1056" s="1594"/>
      <c r="DA1056" s="1594"/>
      <c r="DB1056" s="1594"/>
      <c r="DC1056" s="1594"/>
      <c r="DD1056" s="1594"/>
      <c r="DE1056" s="1594"/>
      <c r="DF1056" s="1594"/>
      <c r="DG1056" s="1594"/>
      <c r="DH1056" s="1594"/>
      <c r="DI1056" s="1594"/>
      <c r="DJ1056" s="1594"/>
      <c r="DK1056" s="1594"/>
      <c r="DL1056" s="1594"/>
      <c r="DM1056" s="1594"/>
      <c r="DN1056" s="1594"/>
      <c r="DO1056" s="1594"/>
      <c r="DP1056" s="1594"/>
      <c r="DQ1056" s="1594"/>
      <c r="DR1056" s="1594"/>
      <c r="DS1056" s="1594"/>
      <c r="DT1056" s="1594"/>
      <c r="DU1056" s="1594"/>
      <c r="DV1056" s="1594"/>
      <c r="DW1056" s="1594"/>
      <c r="DX1056" s="1594"/>
      <c r="DY1056" s="1594"/>
      <c r="DZ1056" s="1594"/>
      <c r="EA1056" s="1594"/>
      <c r="EB1056" s="1594"/>
      <c r="EC1056" s="1594"/>
      <c r="ED1056" s="1594"/>
      <c r="EE1056" s="1594"/>
      <c r="EF1056" s="1594"/>
      <c r="EG1056" s="1594"/>
      <c r="EH1056" s="1594"/>
      <c r="EI1056" s="1594"/>
      <c r="EJ1056" s="1594"/>
      <c r="EK1056" s="1594"/>
      <c r="EL1056" s="1594"/>
      <c r="EM1056" s="1594"/>
      <c r="EN1056" s="1594"/>
      <c r="EO1056" s="1594"/>
      <c r="EP1056" s="1594"/>
      <c r="EQ1056" s="1594"/>
      <c r="ER1056" s="1594"/>
      <c r="ES1056" s="1594"/>
    </row>
    <row r="1057" spans="1:149" s="1595" customFormat="1" ht="12.5">
      <c r="A1057" s="1644" t="str">
        <f t="shared" si="555"/>
        <v>Organisation</v>
      </c>
      <c r="B1057" s="1758"/>
      <c r="C1057" s="1758"/>
      <c r="D1057" s="1758"/>
      <c r="E1057" s="1756"/>
      <c r="F1057" s="1592"/>
      <c r="G1057" s="1714">
        <f t="shared" si="556"/>
        <v>0</v>
      </c>
      <c r="H1057" s="1645"/>
      <c r="I1057" s="1714">
        <f t="shared" si="557"/>
        <v>0</v>
      </c>
      <c r="J1057" s="1677"/>
      <c r="K1057" s="1677"/>
      <c r="L1057" s="1592"/>
      <c r="M1057" s="1597"/>
      <c r="N1057" s="1597"/>
      <c r="O1057" s="1646"/>
      <c r="P1057" s="1647"/>
      <c r="Q1057" s="1647"/>
      <c r="R1057" s="1648"/>
      <c r="S1057" s="1603"/>
      <c r="T1057" s="1649"/>
      <c r="U1057" s="1649"/>
      <c r="V1057" s="1649"/>
      <c r="W1057" s="1649"/>
      <c r="X1057" s="1649"/>
      <c r="Y1057" s="1649"/>
      <c r="Z1057" s="1649"/>
      <c r="AA1057" s="1649"/>
      <c r="AB1057" s="1649"/>
      <c r="AC1057" s="1649"/>
      <c r="AD1057" s="1649"/>
      <c r="AE1057" s="1649"/>
      <c r="AF1057" s="1610">
        <f t="shared" si="536"/>
        <v>0</v>
      </c>
      <c r="AG1057" s="1649"/>
      <c r="AH1057" s="1649"/>
      <c r="AI1057" s="1649"/>
      <c r="AJ1057" s="1649"/>
      <c r="AK1057" s="1649"/>
      <c r="AL1057" s="1649"/>
      <c r="AM1057" s="1649"/>
      <c r="AN1057" s="1649"/>
      <c r="AO1057" s="1649"/>
      <c r="AP1057" s="1649"/>
      <c r="AQ1057" s="1649"/>
      <c r="AR1057" s="1709"/>
      <c r="AS1057" s="1779">
        <f t="shared" si="537"/>
        <v>0</v>
      </c>
      <c r="AT1057" s="1711">
        <f t="shared" si="558"/>
        <v>0</v>
      </c>
      <c r="AU1057" s="1611">
        <f t="shared" si="538"/>
        <v>0</v>
      </c>
      <c r="AV1057" s="1611">
        <f t="shared" si="539"/>
        <v>0</v>
      </c>
      <c r="AW1057" s="1611">
        <f t="shared" si="540"/>
        <v>0</v>
      </c>
      <c r="AX1057" s="1611">
        <f t="shared" si="541"/>
        <v>0</v>
      </c>
      <c r="AY1057" s="1611">
        <f t="shared" si="542"/>
        <v>0</v>
      </c>
      <c r="AZ1057" s="1611">
        <f t="shared" si="543"/>
        <v>0</v>
      </c>
      <c r="BA1057" s="1611">
        <f t="shared" si="544"/>
        <v>0</v>
      </c>
      <c r="BB1057" s="1611">
        <f t="shared" si="545"/>
        <v>0</v>
      </c>
      <c r="BC1057" s="1611">
        <f t="shared" si="546"/>
        <v>0</v>
      </c>
      <c r="BD1057" s="1611">
        <f t="shared" si="547"/>
        <v>0</v>
      </c>
      <c r="BE1057" s="1611">
        <f t="shared" si="548"/>
        <v>0</v>
      </c>
      <c r="BF1057" s="1611">
        <f t="shared" si="549"/>
        <v>0</v>
      </c>
      <c r="BG1057" s="1611">
        <f t="shared" si="559"/>
        <v>0</v>
      </c>
      <c r="BH1057" s="1611" t="str">
        <f t="shared" si="560"/>
        <v/>
      </c>
      <c r="BI1057" s="1611" t="str">
        <f t="shared" si="561"/>
        <v/>
      </c>
      <c r="BJ1057" s="1611" t="str">
        <f t="shared" si="550"/>
        <v/>
      </c>
      <c r="BK1057" s="1611" t="str">
        <f t="shared" si="551"/>
        <v/>
      </c>
      <c r="BL1057" s="1611" t="str">
        <f t="shared" ca="1" si="552"/>
        <v/>
      </c>
      <c r="BM1057" s="1611" t="str">
        <f t="shared" si="562"/>
        <v/>
      </c>
      <c r="BN1057" s="1611" t="str">
        <f t="shared" si="553"/>
        <v/>
      </c>
      <c r="BO1057" s="1611" t="str">
        <f t="shared" si="554"/>
        <v/>
      </c>
      <c r="BP1057" s="1611" t="str">
        <f t="shared" si="563"/>
        <v/>
      </c>
      <c r="BQ1057" s="1611" t="str">
        <f t="shared" si="564"/>
        <v/>
      </c>
      <c r="BR1057" s="1611" t="str">
        <f t="shared" si="565"/>
        <v/>
      </c>
      <c r="BS1057" s="1611" t="str">
        <f t="shared" si="566"/>
        <v/>
      </c>
      <c r="BT1057" s="1611" t="str">
        <f t="shared" si="567"/>
        <v/>
      </c>
      <c r="BU1057" s="1731">
        <f t="shared" ca="1" si="568"/>
        <v>0</v>
      </c>
      <c r="BV1057" s="1594"/>
      <c r="BW1057" s="1594"/>
      <c r="BX1057" s="1594"/>
      <c r="BY1057" s="1594"/>
      <c r="BZ1057" s="1594"/>
      <c r="CA1057" s="1594"/>
      <c r="CB1057" s="1594"/>
      <c r="CC1057" s="1594"/>
      <c r="CD1057" s="1594"/>
      <c r="CE1057" s="1594"/>
      <c r="CF1057" s="1594"/>
      <c r="CG1057" s="1594"/>
      <c r="CH1057" s="1594"/>
      <c r="CI1057" s="1594"/>
      <c r="CJ1057" s="1594"/>
      <c r="CK1057" s="1594"/>
      <c r="CL1057" s="1594"/>
      <c r="CM1057" s="1594"/>
      <c r="CN1057" s="1594"/>
      <c r="CO1057" s="1594"/>
      <c r="CP1057" s="1594"/>
      <c r="CQ1057" s="1594"/>
      <c r="CR1057" s="1594"/>
      <c r="CS1057" s="1594"/>
      <c r="CT1057" s="1594"/>
      <c r="CU1057" s="1594"/>
      <c r="CV1057" s="1594"/>
      <c r="CW1057" s="1594"/>
      <c r="CX1057" s="1594"/>
      <c r="CY1057" s="1594"/>
      <c r="CZ1057" s="1594"/>
      <c r="DA1057" s="1594"/>
      <c r="DB1057" s="1594"/>
      <c r="DC1057" s="1594"/>
      <c r="DD1057" s="1594"/>
      <c r="DE1057" s="1594"/>
      <c r="DF1057" s="1594"/>
      <c r="DG1057" s="1594"/>
      <c r="DH1057" s="1594"/>
      <c r="DI1057" s="1594"/>
      <c r="DJ1057" s="1594"/>
      <c r="DK1057" s="1594"/>
      <c r="DL1057" s="1594"/>
      <c r="DM1057" s="1594"/>
      <c r="DN1057" s="1594"/>
      <c r="DO1057" s="1594"/>
      <c r="DP1057" s="1594"/>
      <c r="DQ1057" s="1594"/>
      <c r="DR1057" s="1594"/>
      <c r="DS1057" s="1594"/>
      <c r="DT1057" s="1594"/>
      <c r="DU1057" s="1594"/>
      <c r="DV1057" s="1594"/>
      <c r="DW1057" s="1594"/>
      <c r="DX1057" s="1594"/>
      <c r="DY1057" s="1594"/>
      <c r="DZ1057" s="1594"/>
      <c r="EA1057" s="1594"/>
      <c r="EB1057" s="1594"/>
      <c r="EC1057" s="1594"/>
      <c r="ED1057" s="1594"/>
      <c r="EE1057" s="1594"/>
      <c r="EF1057" s="1594"/>
      <c r="EG1057" s="1594"/>
      <c r="EH1057" s="1594"/>
      <c r="EI1057" s="1594"/>
      <c r="EJ1057" s="1594"/>
      <c r="EK1057" s="1594"/>
      <c r="EL1057" s="1594"/>
      <c r="EM1057" s="1594"/>
      <c r="EN1057" s="1594"/>
      <c r="EO1057" s="1594"/>
      <c r="EP1057" s="1594"/>
      <c r="EQ1057" s="1594"/>
      <c r="ER1057" s="1594"/>
      <c r="ES1057" s="1594"/>
    </row>
    <row r="1058" spans="1:149" s="1595" customFormat="1" ht="12.5">
      <c r="A1058" s="1644" t="str">
        <f t="shared" si="555"/>
        <v>Organisation</v>
      </c>
      <c r="B1058" s="1758"/>
      <c r="C1058" s="1758"/>
      <c r="D1058" s="1758"/>
      <c r="E1058" s="1756"/>
      <c r="F1058" s="1592"/>
      <c r="G1058" s="1714">
        <f t="shared" si="556"/>
        <v>0</v>
      </c>
      <c r="H1058" s="1645"/>
      <c r="I1058" s="1714">
        <f t="shared" si="557"/>
        <v>0</v>
      </c>
      <c r="J1058" s="1677"/>
      <c r="K1058" s="1677"/>
      <c r="L1058" s="1592"/>
      <c r="M1058" s="1597"/>
      <c r="N1058" s="1597"/>
      <c r="O1058" s="1646"/>
      <c r="P1058" s="1647"/>
      <c r="Q1058" s="1647"/>
      <c r="R1058" s="1648"/>
      <c r="S1058" s="1603"/>
      <c r="T1058" s="1649"/>
      <c r="U1058" s="1649"/>
      <c r="V1058" s="1649"/>
      <c r="W1058" s="1649"/>
      <c r="X1058" s="1649"/>
      <c r="Y1058" s="1649"/>
      <c r="Z1058" s="1649"/>
      <c r="AA1058" s="1649"/>
      <c r="AB1058" s="1649"/>
      <c r="AC1058" s="1649"/>
      <c r="AD1058" s="1649"/>
      <c r="AE1058" s="1649"/>
      <c r="AF1058" s="1610">
        <f t="shared" si="536"/>
        <v>0</v>
      </c>
      <c r="AG1058" s="1649"/>
      <c r="AH1058" s="1649"/>
      <c r="AI1058" s="1649"/>
      <c r="AJ1058" s="1649"/>
      <c r="AK1058" s="1649"/>
      <c r="AL1058" s="1649"/>
      <c r="AM1058" s="1649"/>
      <c r="AN1058" s="1649"/>
      <c r="AO1058" s="1649"/>
      <c r="AP1058" s="1649"/>
      <c r="AQ1058" s="1649"/>
      <c r="AR1058" s="1709"/>
      <c r="AS1058" s="1779">
        <f t="shared" si="537"/>
        <v>0</v>
      </c>
      <c r="AT1058" s="1711">
        <f t="shared" si="558"/>
        <v>0</v>
      </c>
      <c r="AU1058" s="1611">
        <f t="shared" si="538"/>
        <v>0</v>
      </c>
      <c r="AV1058" s="1611">
        <f t="shared" si="539"/>
        <v>0</v>
      </c>
      <c r="AW1058" s="1611">
        <f t="shared" si="540"/>
        <v>0</v>
      </c>
      <c r="AX1058" s="1611">
        <f t="shared" si="541"/>
        <v>0</v>
      </c>
      <c r="AY1058" s="1611">
        <f t="shared" si="542"/>
        <v>0</v>
      </c>
      <c r="AZ1058" s="1611">
        <f t="shared" si="543"/>
        <v>0</v>
      </c>
      <c r="BA1058" s="1611">
        <f t="shared" si="544"/>
        <v>0</v>
      </c>
      <c r="BB1058" s="1611">
        <f t="shared" si="545"/>
        <v>0</v>
      </c>
      <c r="BC1058" s="1611">
        <f t="shared" si="546"/>
        <v>0</v>
      </c>
      <c r="BD1058" s="1611">
        <f t="shared" si="547"/>
        <v>0</v>
      </c>
      <c r="BE1058" s="1611">
        <f t="shared" si="548"/>
        <v>0</v>
      </c>
      <c r="BF1058" s="1611">
        <f t="shared" si="549"/>
        <v>0</v>
      </c>
      <c r="BG1058" s="1611">
        <f t="shared" si="559"/>
        <v>0</v>
      </c>
      <c r="BH1058" s="1611" t="str">
        <f t="shared" si="560"/>
        <v/>
      </c>
      <c r="BI1058" s="1611" t="str">
        <f t="shared" si="561"/>
        <v/>
      </c>
      <c r="BJ1058" s="1611" t="str">
        <f t="shared" si="550"/>
        <v/>
      </c>
      <c r="BK1058" s="1611" t="str">
        <f t="shared" si="551"/>
        <v/>
      </c>
      <c r="BL1058" s="1611" t="str">
        <f t="shared" ca="1" si="552"/>
        <v/>
      </c>
      <c r="BM1058" s="1611" t="str">
        <f t="shared" si="562"/>
        <v/>
      </c>
      <c r="BN1058" s="1611" t="str">
        <f t="shared" si="553"/>
        <v/>
      </c>
      <c r="BO1058" s="1611" t="str">
        <f t="shared" si="554"/>
        <v/>
      </c>
      <c r="BP1058" s="1611" t="str">
        <f t="shared" si="563"/>
        <v/>
      </c>
      <c r="BQ1058" s="1611" t="str">
        <f t="shared" si="564"/>
        <v/>
      </c>
      <c r="BR1058" s="1611" t="str">
        <f t="shared" si="565"/>
        <v/>
      </c>
      <c r="BS1058" s="1611" t="str">
        <f t="shared" si="566"/>
        <v/>
      </c>
      <c r="BT1058" s="1611" t="str">
        <f t="shared" si="567"/>
        <v/>
      </c>
      <c r="BU1058" s="1731">
        <f t="shared" ca="1" si="568"/>
        <v>0</v>
      </c>
      <c r="BV1058" s="1594"/>
      <c r="BW1058" s="1594"/>
      <c r="BX1058" s="1594"/>
      <c r="BY1058" s="1594"/>
      <c r="BZ1058" s="1594"/>
      <c r="CA1058" s="1594"/>
      <c r="CB1058" s="1594"/>
      <c r="CC1058" s="1594"/>
      <c r="CD1058" s="1594"/>
      <c r="CE1058" s="1594"/>
      <c r="CF1058" s="1594"/>
      <c r="CG1058" s="1594"/>
      <c r="CH1058" s="1594"/>
      <c r="CI1058" s="1594"/>
      <c r="CJ1058" s="1594"/>
      <c r="CK1058" s="1594"/>
      <c r="CL1058" s="1594"/>
      <c r="CM1058" s="1594"/>
      <c r="CN1058" s="1594"/>
      <c r="CO1058" s="1594"/>
      <c r="CP1058" s="1594"/>
      <c r="CQ1058" s="1594"/>
      <c r="CR1058" s="1594"/>
      <c r="CS1058" s="1594"/>
      <c r="CT1058" s="1594"/>
      <c r="CU1058" s="1594"/>
      <c r="CV1058" s="1594"/>
      <c r="CW1058" s="1594"/>
      <c r="CX1058" s="1594"/>
      <c r="CY1058" s="1594"/>
      <c r="CZ1058" s="1594"/>
      <c r="DA1058" s="1594"/>
      <c r="DB1058" s="1594"/>
      <c r="DC1058" s="1594"/>
      <c r="DD1058" s="1594"/>
      <c r="DE1058" s="1594"/>
      <c r="DF1058" s="1594"/>
      <c r="DG1058" s="1594"/>
      <c r="DH1058" s="1594"/>
      <c r="DI1058" s="1594"/>
      <c r="DJ1058" s="1594"/>
      <c r="DK1058" s="1594"/>
      <c r="DL1058" s="1594"/>
      <c r="DM1058" s="1594"/>
      <c r="DN1058" s="1594"/>
      <c r="DO1058" s="1594"/>
      <c r="DP1058" s="1594"/>
      <c r="DQ1058" s="1594"/>
      <c r="DR1058" s="1594"/>
      <c r="DS1058" s="1594"/>
      <c r="DT1058" s="1594"/>
      <c r="DU1058" s="1594"/>
      <c r="DV1058" s="1594"/>
      <c r="DW1058" s="1594"/>
      <c r="DX1058" s="1594"/>
      <c r="DY1058" s="1594"/>
      <c r="DZ1058" s="1594"/>
      <c r="EA1058" s="1594"/>
      <c r="EB1058" s="1594"/>
      <c r="EC1058" s="1594"/>
      <c r="ED1058" s="1594"/>
      <c r="EE1058" s="1594"/>
      <c r="EF1058" s="1594"/>
      <c r="EG1058" s="1594"/>
      <c r="EH1058" s="1594"/>
      <c r="EI1058" s="1594"/>
      <c r="EJ1058" s="1594"/>
      <c r="EK1058" s="1594"/>
      <c r="EL1058" s="1594"/>
      <c r="EM1058" s="1594"/>
      <c r="EN1058" s="1594"/>
      <c r="EO1058" s="1594"/>
      <c r="EP1058" s="1594"/>
      <c r="EQ1058" s="1594"/>
      <c r="ER1058" s="1594"/>
      <c r="ES1058" s="1594"/>
    </row>
    <row r="1059" spans="1:149" s="1595" customFormat="1" ht="12.5">
      <c r="A1059" s="1644" t="str">
        <f t="shared" si="555"/>
        <v>Organisation</v>
      </c>
      <c r="B1059" s="1758"/>
      <c r="C1059" s="1758"/>
      <c r="D1059" s="1758"/>
      <c r="E1059" s="1756"/>
      <c r="F1059" s="1592"/>
      <c r="G1059" s="1714">
        <f t="shared" si="556"/>
        <v>0</v>
      </c>
      <c r="H1059" s="1645"/>
      <c r="I1059" s="1714">
        <f t="shared" si="557"/>
        <v>0</v>
      </c>
      <c r="J1059" s="1677"/>
      <c r="K1059" s="1677"/>
      <c r="L1059" s="1592"/>
      <c r="M1059" s="1597"/>
      <c r="N1059" s="1597"/>
      <c r="O1059" s="1646"/>
      <c r="P1059" s="1647"/>
      <c r="Q1059" s="1647"/>
      <c r="R1059" s="1648"/>
      <c r="S1059" s="1603"/>
      <c r="T1059" s="1649"/>
      <c r="U1059" s="1649"/>
      <c r="V1059" s="1649"/>
      <c r="W1059" s="1649"/>
      <c r="X1059" s="1649"/>
      <c r="Y1059" s="1649"/>
      <c r="Z1059" s="1649"/>
      <c r="AA1059" s="1649"/>
      <c r="AB1059" s="1649"/>
      <c r="AC1059" s="1649"/>
      <c r="AD1059" s="1649"/>
      <c r="AE1059" s="1649"/>
      <c r="AF1059" s="1610">
        <f t="shared" si="536"/>
        <v>0</v>
      </c>
      <c r="AG1059" s="1649"/>
      <c r="AH1059" s="1649"/>
      <c r="AI1059" s="1649"/>
      <c r="AJ1059" s="1649"/>
      <c r="AK1059" s="1649"/>
      <c r="AL1059" s="1649"/>
      <c r="AM1059" s="1649"/>
      <c r="AN1059" s="1649"/>
      <c r="AO1059" s="1649"/>
      <c r="AP1059" s="1649"/>
      <c r="AQ1059" s="1649"/>
      <c r="AR1059" s="1709"/>
      <c r="AS1059" s="1779">
        <f t="shared" si="537"/>
        <v>0</v>
      </c>
      <c r="AT1059" s="1711">
        <f t="shared" si="558"/>
        <v>0</v>
      </c>
      <c r="AU1059" s="1611">
        <f t="shared" si="538"/>
        <v>0</v>
      </c>
      <c r="AV1059" s="1611">
        <f t="shared" si="539"/>
        <v>0</v>
      </c>
      <c r="AW1059" s="1611">
        <f t="shared" si="540"/>
        <v>0</v>
      </c>
      <c r="AX1059" s="1611">
        <f t="shared" si="541"/>
        <v>0</v>
      </c>
      <c r="AY1059" s="1611">
        <f t="shared" si="542"/>
        <v>0</v>
      </c>
      <c r="AZ1059" s="1611">
        <f t="shared" si="543"/>
        <v>0</v>
      </c>
      <c r="BA1059" s="1611">
        <f t="shared" si="544"/>
        <v>0</v>
      </c>
      <c r="BB1059" s="1611">
        <f t="shared" si="545"/>
        <v>0</v>
      </c>
      <c r="BC1059" s="1611">
        <f t="shared" si="546"/>
        <v>0</v>
      </c>
      <c r="BD1059" s="1611">
        <f t="shared" si="547"/>
        <v>0</v>
      </c>
      <c r="BE1059" s="1611">
        <f t="shared" si="548"/>
        <v>0</v>
      </c>
      <c r="BF1059" s="1611">
        <f t="shared" si="549"/>
        <v>0</v>
      </c>
      <c r="BG1059" s="1611">
        <f t="shared" si="559"/>
        <v>0</v>
      </c>
      <c r="BH1059" s="1611" t="str">
        <f t="shared" si="560"/>
        <v/>
      </c>
      <c r="BI1059" s="1611" t="str">
        <f t="shared" si="561"/>
        <v/>
      </c>
      <c r="BJ1059" s="1611" t="str">
        <f t="shared" si="550"/>
        <v/>
      </c>
      <c r="BK1059" s="1611" t="str">
        <f t="shared" si="551"/>
        <v/>
      </c>
      <c r="BL1059" s="1611" t="str">
        <f t="shared" ca="1" si="552"/>
        <v/>
      </c>
      <c r="BM1059" s="1611" t="str">
        <f t="shared" si="562"/>
        <v/>
      </c>
      <c r="BN1059" s="1611" t="str">
        <f t="shared" si="553"/>
        <v/>
      </c>
      <c r="BO1059" s="1611" t="str">
        <f t="shared" si="554"/>
        <v/>
      </c>
      <c r="BP1059" s="1611" t="str">
        <f t="shared" si="563"/>
        <v/>
      </c>
      <c r="BQ1059" s="1611" t="str">
        <f t="shared" si="564"/>
        <v/>
      </c>
      <c r="BR1059" s="1611" t="str">
        <f t="shared" si="565"/>
        <v/>
      </c>
      <c r="BS1059" s="1611" t="str">
        <f t="shared" si="566"/>
        <v/>
      </c>
      <c r="BT1059" s="1611" t="str">
        <f t="shared" si="567"/>
        <v/>
      </c>
      <c r="BU1059" s="1731">
        <f t="shared" ca="1" si="568"/>
        <v>0</v>
      </c>
      <c r="BV1059" s="1594"/>
      <c r="BW1059" s="1594"/>
      <c r="BX1059" s="1594"/>
      <c r="BY1059" s="1594"/>
      <c r="BZ1059" s="1594"/>
      <c r="CA1059" s="1594"/>
      <c r="CB1059" s="1594"/>
      <c r="CC1059" s="1594"/>
      <c r="CD1059" s="1594"/>
      <c r="CE1059" s="1594"/>
      <c r="CF1059" s="1594"/>
      <c r="CG1059" s="1594"/>
      <c r="CH1059" s="1594"/>
      <c r="CI1059" s="1594"/>
      <c r="CJ1059" s="1594"/>
      <c r="CK1059" s="1594"/>
      <c r="CL1059" s="1594"/>
      <c r="CM1059" s="1594"/>
      <c r="CN1059" s="1594"/>
      <c r="CO1059" s="1594"/>
      <c r="CP1059" s="1594"/>
      <c r="CQ1059" s="1594"/>
      <c r="CR1059" s="1594"/>
      <c r="CS1059" s="1594"/>
      <c r="CT1059" s="1594"/>
      <c r="CU1059" s="1594"/>
      <c r="CV1059" s="1594"/>
      <c r="CW1059" s="1594"/>
      <c r="CX1059" s="1594"/>
      <c r="CY1059" s="1594"/>
      <c r="CZ1059" s="1594"/>
      <c r="DA1059" s="1594"/>
      <c r="DB1059" s="1594"/>
      <c r="DC1059" s="1594"/>
      <c r="DD1059" s="1594"/>
      <c r="DE1059" s="1594"/>
      <c r="DF1059" s="1594"/>
      <c r="DG1059" s="1594"/>
      <c r="DH1059" s="1594"/>
      <c r="DI1059" s="1594"/>
      <c r="DJ1059" s="1594"/>
      <c r="DK1059" s="1594"/>
      <c r="DL1059" s="1594"/>
      <c r="DM1059" s="1594"/>
      <c r="DN1059" s="1594"/>
      <c r="DO1059" s="1594"/>
      <c r="DP1059" s="1594"/>
      <c r="DQ1059" s="1594"/>
      <c r="DR1059" s="1594"/>
      <c r="DS1059" s="1594"/>
      <c r="DT1059" s="1594"/>
      <c r="DU1059" s="1594"/>
      <c r="DV1059" s="1594"/>
      <c r="DW1059" s="1594"/>
      <c r="DX1059" s="1594"/>
      <c r="DY1059" s="1594"/>
      <c r="DZ1059" s="1594"/>
      <c r="EA1059" s="1594"/>
      <c r="EB1059" s="1594"/>
      <c r="EC1059" s="1594"/>
      <c r="ED1059" s="1594"/>
      <c r="EE1059" s="1594"/>
      <c r="EF1059" s="1594"/>
      <c r="EG1059" s="1594"/>
      <c r="EH1059" s="1594"/>
      <c r="EI1059" s="1594"/>
      <c r="EJ1059" s="1594"/>
      <c r="EK1059" s="1594"/>
      <c r="EL1059" s="1594"/>
      <c r="EM1059" s="1594"/>
      <c r="EN1059" s="1594"/>
      <c r="EO1059" s="1594"/>
      <c r="EP1059" s="1594"/>
      <c r="EQ1059" s="1594"/>
      <c r="ER1059" s="1594"/>
      <c r="ES1059" s="1594"/>
    </row>
    <row r="1060" spans="1:149" s="1595" customFormat="1" ht="12.5">
      <c r="A1060" s="1644" t="str">
        <f t="shared" si="555"/>
        <v>Organisation</v>
      </c>
      <c r="B1060" s="1758"/>
      <c r="C1060" s="1758"/>
      <c r="D1060" s="1758"/>
      <c r="E1060" s="1756"/>
      <c r="F1060" s="1592"/>
      <c r="G1060" s="1714">
        <f t="shared" si="556"/>
        <v>0</v>
      </c>
      <c r="H1060" s="1645"/>
      <c r="I1060" s="1714">
        <f t="shared" si="557"/>
        <v>0</v>
      </c>
      <c r="J1060" s="1677"/>
      <c r="K1060" s="1677"/>
      <c r="L1060" s="1592"/>
      <c r="M1060" s="1597"/>
      <c r="N1060" s="1597"/>
      <c r="O1060" s="1646"/>
      <c r="P1060" s="1647"/>
      <c r="Q1060" s="1647"/>
      <c r="R1060" s="1648"/>
      <c r="S1060" s="1603"/>
      <c r="T1060" s="1649"/>
      <c r="U1060" s="1649"/>
      <c r="V1060" s="1649"/>
      <c r="W1060" s="1649"/>
      <c r="X1060" s="1649"/>
      <c r="Y1060" s="1649"/>
      <c r="Z1060" s="1649"/>
      <c r="AA1060" s="1649"/>
      <c r="AB1060" s="1649"/>
      <c r="AC1060" s="1649"/>
      <c r="AD1060" s="1649"/>
      <c r="AE1060" s="1649"/>
      <c r="AF1060" s="1610">
        <f t="shared" si="536"/>
        <v>0</v>
      </c>
      <c r="AG1060" s="1649"/>
      <c r="AH1060" s="1649"/>
      <c r="AI1060" s="1649"/>
      <c r="AJ1060" s="1649"/>
      <c r="AK1060" s="1649"/>
      <c r="AL1060" s="1649"/>
      <c r="AM1060" s="1649"/>
      <c r="AN1060" s="1649"/>
      <c r="AO1060" s="1649"/>
      <c r="AP1060" s="1649"/>
      <c r="AQ1060" s="1649"/>
      <c r="AR1060" s="1709"/>
      <c r="AS1060" s="1779">
        <f t="shared" si="537"/>
        <v>0</v>
      </c>
      <c r="AT1060" s="1711">
        <f t="shared" si="558"/>
        <v>0</v>
      </c>
      <c r="AU1060" s="1611">
        <f t="shared" si="538"/>
        <v>0</v>
      </c>
      <c r="AV1060" s="1611">
        <f t="shared" si="539"/>
        <v>0</v>
      </c>
      <c r="AW1060" s="1611">
        <f t="shared" si="540"/>
        <v>0</v>
      </c>
      <c r="AX1060" s="1611">
        <f t="shared" si="541"/>
        <v>0</v>
      </c>
      <c r="AY1060" s="1611">
        <f t="shared" si="542"/>
        <v>0</v>
      </c>
      <c r="AZ1060" s="1611">
        <f t="shared" si="543"/>
        <v>0</v>
      </c>
      <c r="BA1060" s="1611">
        <f t="shared" si="544"/>
        <v>0</v>
      </c>
      <c r="BB1060" s="1611">
        <f t="shared" si="545"/>
        <v>0</v>
      </c>
      <c r="BC1060" s="1611">
        <f t="shared" si="546"/>
        <v>0</v>
      </c>
      <c r="BD1060" s="1611">
        <f t="shared" si="547"/>
        <v>0</v>
      </c>
      <c r="BE1060" s="1611">
        <f t="shared" si="548"/>
        <v>0</v>
      </c>
      <c r="BF1060" s="1611">
        <f t="shared" si="549"/>
        <v>0</v>
      </c>
      <c r="BG1060" s="1611">
        <f t="shared" si="559"/>
        <v>0</v>
      </c>
      <c r="BH1060" s="1611" t="str">
        <f t="shared" si="560"/>
        <v/>
      </c>
      <c r="BI1060" s="1611" t="str">
        <f t="shared" si="561"/>
        <v/>
      </c>
      <c r="BJ1060" s="1611" t="str">
        <f t="shared" si="550"/>
        <v/>
      </c>
      <c r="BK1060" s="1611" t="str">
        <f t="shared" si="551"/>
        <v/>
      </c>
      <c r="BL1060" s="1611" t="str">
        <f t="shared" ca="1" si="552"/>
        <v/>
      </c>
      <c r="BM1060" s="1611" t="str">
        <f t="shared" si="562"/>
        <v/>
      </c>
      <c r="BN1060" s="1611" t="str">
        <f t="shared" si="553"/>
        <v/>
      </c>
      <c r="BO1060" s="1611" t="str">
        <f t="shared" si="554"/>
        <v/>
      </c>
      <c r="BP1060" s="1611" t="str">
        <f t="shared" si="563"/>
        <v/>
      </c>
      <c r="BQ1060" s="1611" t="str">
        <f t="shared" si="564"/>
        <v/>
      </c>
      <c r="BR1060" s="1611" t="str">
        <f t="shared" si="565"/>
        <v/>
      </c>
      <c r="BS1060" s="1611" t="str">
        <f t="shared" si="566"/>
        <v/>
      </c>
      <c r="BT1060" s="1611" t="str">
        <f t="shared" si="567"/>
        <v/>
      </c>
      <c r="BU1060" s="1731">
        <f t="shared" ca="1" si="568"/>
        <v>0</v>
      </c>
      <c r="BV1060" s="1594"/>
      <c r="BW1060" s="1594"/>
      <c r="BX1060" s="1594"/>
      <c r="BY1060" s="1594"/>
      <c r="BZ1060" s="1594"/>
      <c r="CA1060" s="1594"/>
      <c r="CB1060" s="1594"/>
      <c r="CC1060" s="1594"/>
      <c r="CD1060" s="1594"/>
      <c r="CE1060" s="1594"/>
      <c r="CF1060" s="1594"/>
      <c r="CG1060" s="1594"/>
      <c r="CH1060" s="1594"/>
      <c r="CI1060" s="1594"/>
      <c r="CJ1060" s="1594"/>
      <c r="CK1060" s="1594"/>
      <c r="CL1060" s="1594"/>
      <c r="CM1060" s="1594"/>
      <c r="CN1060" s="1594"/>
      <c r="CO1060" s="1594"/>
      <c r="CP1060" s="1594"/>
      <c r="CQ1060" s="1594"/>
      <c r="CR1060" s="1594"/>
      <c r="CS1060" s="1594"/>
      <c r="CT1060" s="1594"/>
      <c r="CU1060" s="1594"/>
      <c r="CV1060" s="1594"/>
      <c r="CW1060" s="1594"/>
      <c r="CX1060" s="1594"/>
      <c r="CY1060" s="1594"/>
      <c r="CZ1060" s="1594"/>
      <c r="DA1060" s="1594"/>
      <c r="DB1060" s="1594"/>
      <c r="DC1060" s="1594"/>
      <c r="DD1060" s="1594"/>
      <c r="DE1060" s="1594"/>
      <c r="DF1060" s="1594"/>
      <c r="DG1060" s="1594"/>
      <c r="DH1060" s="1594"/>
      <c r="DI1060" s="1594"/>
      <c r="DJ1060" s="1594"/>
      <c r="DK1060" s="1594"/>
      <c r="DL1060" s="1594"/>
      <c r="DM1060" s="1594"/>
      <c r="DN1060" s="1594"/>
      <c r="DO1060" s="1594"/>
      <c r="DP1060" s="1594"/>
      <c r="DQ1060" s="1594"/>
      <c r="DR1060" s="1594"/>
      <c r="DS1060" s="1594"/>
      <c r="DT1060" s="1594"/>
      <c r="DU1060" s="1594"/>
      <c r="DV1060" s="1594"/>
      <c r="DW1060" s="1594"/>
      <c r="DX1060" s="1594"/>
      <c r="DY1060" s="1594"/>
      <c r="DZ1060" s="1594"/>
      <c r="EA1060" s="1594"/>
      <c r="EB1060" s="1594"/>
      <c r="EC1060" s="1594"/>
      <c r="ED1060" s="1594"/>
      <c r="EE1060" s="1594"/>
      <c r="EF1060" s="1594"/>
      <c r="EG1060" s="1594"/>
      <c r="EH1060" s="1594"/>
      <c r="EI1060" s="1594"/>
      <c r="EJ1060" s="1594"/>
      <c r="EK1060" s="1594"/>
      <c r="EL1060" s="1594"/>
      <c r="EM1060" s="1594"/>
      <c r="EN1060" s="1594"/>
      <c r="EO1060" s="1594"/>
      <c r="EP1060" s="1594"/>
      <c r="EQ1060" s="1594"/>
      <c r="ER1060" s="1594"/>
      <c r="ES1060" s="1594"/>
    </row>
    <row r="1061" spans="1:149" s="1595" customFormat="1" ht="12.5">
      <c r="A1061" s="1644" t="str">
        <f t="shared" si="555"/>
        <v>Organisation</v>
      </c>
      <c r="B1061" s="1758"/>
      <c r="C1061" s="1758"/>
      <c r="D1061" s="1758"/>
      <c r="E1061" s="1756"/>
      <c r="F1061" s="1592"/>
      <c r="G1061" s="1714">
        <f t="shared" si="556"/>
        <v>0</v>
      </c>
      <c r="H1061" s="1645"/>
      <c r="I1061" s="1714">
        <f t="shared" si="557"/>
        <v>0</v>
      </c>
      <c r="J1061" s="1677"/>
      <c r="K1061" s="1677"/>
      <c r="L1061" s="1592"/>
      <c r="M1061" s="1597"/>
      <c r="N1061" s="1597"/>
      <c r="O1061" s="1646"/>
      <c r="P1061" s="1647"/>
      <c r="Q1061" s="1647"/>
      <c r="R1061" s="1648"/>
      <c r="S1061" s="1603"/>
      <c r="T1061" s="1649"/>
      <c r="U1061" s="1649"/>
      <c r="V1061" s="1649"/>
      <c r="W1061" s="1649"/>
      <c r="X1061" s="1649"/>
      <c r="Y1061" s="1649"/>
      <c r="Z1061" s="1649"/>
      <c r="AA1061" s="1649"/>
      <c r="AB1061" s="1649"/>
      <c r="AC1061" s="1649"/>
      <c r="AD1061" s="1649"/>
      <c r="AE1061" s="1649"/>
      <c r="AF1061" s="1610">
        <f t="shared" si="536"/>
        <v>0</v>
      </c>
      <c r="AG1061" s="1649"/>
      <c r="AH1061" s="1649"/>
      <c r="AI1061" s="1649"/>
      <c r="AJ1061" s="1649"/>
      <c r="AK1061" s="1649"/>
      <c r="AL1061" s="1649"/>
      <c r="AM1061" s="1649"/>
      <c r="AN1061" s="1649"/>
      <c r="AO1061" s="1649"/>
      <c r="AP1061" s="1649"/>
      <c r="AQ1061" s="1649"/>
      <c r="AR1061" s="1709"/>
      <c r="AS1061" s="1779">
        <f t="shared" si="537"/>
        <v>0</v>
      </c>
      <c r="AT1061" s="1711">
        <f t="shared" si="558"/>
        <v>0</v>
      </c>
      <c r="AU1061" s="1611">
        <f t="shared" si="538"/>
        <v>0</v>
      </c>
      <c r="AV1061" s="1611">
        <f t="shared" si="539"/>
        <v>0</v>
      </c>
      <c r="AW1061" s="1611">
        <f t="shared" si="540"/>
        <v>0</v>
      </c>
      <c r="AX1061" s="1611">
        <f t="shared" si="541"/>
        <v>0</v>
      </c>
      <c r="AY1061" s="1611">
        <f t="shared" si="542"/>
        <v>0</v>
      </c>
      <c r="AZ1061" s="1611">
        <f t="shared" si="543"/>
        <v>0</v>
      </c>
      <c r="BA1061" s="1611">
        <f t="shared" si="544"/>
        <v>0</v>
      </c>
      <c r="BB1061" s="1611">
        <f t="shared" si="545"/>
        <v>0</v>
      </c>
      <c r="BC1061" s="1611">
        <f t="shared" si="546"/>
        <v>0</v>
      </c>
      <c r="BD1061" s="1611">
        <f t="shared" si="547"/>
        <v>0</v>
      </c>
      <c r="BE1061" s="1611">
        <f t="shared" si="548"/>
        <v>0</v>
      </c>
      <c r="BF1061" s="1611">
        <f t="shared" si="549"/>
        <v>0</v>
      </c>
      <c r="BG1061" s="1611">
        <f t="shared" si="559"/>
        <v>0</v>
      </c>
      <c r="BH1061" s="1611" t="str">
        <f t="shared" si="560"/>
        <v/>
      </c>
      <c r="BI1061" s="1611" t="str">
        <f t="shared" si="561"/>
        <v/>
      </c>
      <c r="BJ1061" s="1611" t="str">
        <f t="shared" si="550"/>
        <v/>
      </c>
      <c r="BK1061" s="1611" t="str">
        <f t="shared" si="551"/>
        <v/>
      </c>
      <c r="BL1061" s="1611" t="str">
        <f t="shared" ca="1" si="552"/>
        <v/>
      </c>
      <c r="BM1061" s="1611" t="str">
        <f t="shared" si="562"/>
        <v/>
      </c>
      <c r="BN1061" s="1611" t="str">
        <f t="shared" si="553"/>
        <v/>
      </c>
      <c r="BO1061" s="1611" t="str">
        <f t="shared" si="554"/>
        <v/>
      </c>
      <c r="BP1061" s="1611" t="str">
        <f t="shared" si="563"/>
        <v/>
      </c>
      <c r="BQ1061" s="1611" t="str">
        <f t="shared" si="564"/>
        <v/>
      </c>
      <c r="BR1061" s="1611" t="str">
        <f t="shared" si="565"/>
        <v/>
      </c>
      <c r="BS1061" s="1611" t="str">
        <f t="shared" si="566"/>
        <v/>
      </c>
      <c r="BT1061" s="1611" t="str">
        <f t="shared" si="567"/>
        <v/>
      </c>
      <c r="BU1061" s="1731">
        <f t="shared" ca="1" si="568"/>
        <v>0</v>
      </c>
      <c r="BV1061" s="1594"/>
      <c r="BW1061" s="1594"/>
      <c r="BX1061" s="1594"/>
      <c r="BY1061" s="1594"/>
      <c r="BZ1061" s="1594"/>
      <c r="CA1061" s="1594"/>
      <c r="CB1061" s="1594"/>
      <c r="CC1061" s="1594"/>
      <c r="CD1061" s="1594"/>
      <c r="CE1061" s="1594"/>
      <c r="CF1061" s="1594"/>
      <c r="CG1061" s="1594"/>
      <c r="CH1061" s="1594"/>
      <c r="CI1061" s="1594"/>
      <c r="CJ1061" s="1594"/>
      <c r="CK1061" s="1594"/>
      <c r="CL1061" s="1594"/>
      <c r="CM1061" s="1594"/>
      <c r="CN1061" s="1594"/>
      <c r="CO1061" s="1594"/>
      <c r="CP1061" s="1594"/>
      <c r="CQ1061" s="1594"/>
      <c r="CR1061" s="1594"/>
      <c r="CS1061" s="1594"/>
      <c r="CT1061" s="1594"/>
      <c r="CU1061" s="1594"/>
      <c r="CV1061" s="1594"/>
      <c r="CW1061" s="1594"/>
      <c r="CX1061" s="1594"/>
      <c r="CY1061" s="1594"/>
      <c r="CZ1061" s="1594"/>
      <c r="DA1061" s="1594"/>
      <c r="DB1061" s="1594"/>
      <c r="DC1061" s="1594"/>
      <c r="DD1061" s="1594"/>
      <c r="DE1061" s="1594"/>
      <c r="DF1061" s="1594"/>
      <c r="DG1061" s="1594"/>
      <c r="DH1061" s="1594"/>
      <c r="DI1061" s="1594"/>
      <c r="DJ1061" s="1594"/>
      <c r="DK1061" s="1594"/>
      <c r="DL1061" s="1594"/>
      <c r="DM1061" s="1594"/>
      <c r="DN1061" s="1594"/>
      <c r="DO1061" s="1594"/>
      <c r="DP1061" s="1594"/>
      <c r="DQ1061" s="1594"/>
      <c r="DR1061" s="1594"/>
      <c r="DS1061" s="1594"/>
      <c r="DT1061" s="1594"/>
      <c r="DU1061" s="1594"/>
      <c r="DV1061" s="1594"/>
      <c r="DW1061" s="1594"/>
      <c r="DX1061" s="1594"/>
      <c r="DY1061" s="1594"/>
      <c r="DZ1061" s="1594"/>
      <c r="EA1061" s="1594"/>
      <c r="EB1061" s="1594"/>
      <c r="EC1061" s="1594"/>
      <c r="ED1061" s="1594"/>
      <c r="EE1061" s="1594"/>
      <c r="EF1061" s="1594"/>
      <c r="EG1061" s="1594"/>
      <c r="EH1061" s="1594"/>
      <c r="EI1061" s="1594"/>
      <c r="EJ1061" s="1594"/>
      <c r="EK1061" s="1594"/>
      <c r="EL1061" s="1594"/>
      <c r="EM1061" s="1594"/>
      <c r="EN1061" s="1594"/>
      <c r="EO1061" s="1594"/>
      <c r="EP1061" s="1594"/>
      <c r="EQ1061" s="1594"/>
      <c r="ER1061" s="1594"/>
      <c r="ES1061" s="1594"/>
    </row>
    <row r="1062" spans="1:149" s="1595" customFormat="1" ht="12.5">
      <c r="A1062" s="1644" t="str">
        <f t="shared" si="555"/>
        <v>Organisation</v>
      </c>
      <c r="B1062" s="1758"/>
      <c r="C1062" s="1758"/>
      <c r="D1062" s="1758"/>
      <c r="E1062" s="1756"/>
      <c r="F1062" s="1592"/>
      <c r="G1062" s="1714">
        <f t="shared" si="556"/>
        <v>0</v>
      </c>
      <c r="H1062" s="1645"/>
      <c r="I1062" s="1714">
        <f t="shared" si="557"/>
        <v>0</v>
      </c>
      <c r="J1062" s="1677"/>
      <c r="K1062" s="1677"/>
      <c r="L1062" s="1592"/>
      <c r="M1062" s="1597"/>
      <c r="N1062" s="1597"/>
      <c r="O1062" s="1646"/>
      <c r="P1062" s="1647"/>
      <c r="Q1062" s="1647"/>
      <c r="R1062" s="1648"/>
      <c r="S1062" s="1603"/>
      <c r="T1062" s="1649"/>
      <c r="U1062" s="1649"/>
      <c r="V1062" s="1649"/>
      <c r="W1062" s="1649"/>
      <c r="X1062" s="1649"/>
      <c r="Y1062" s="1649"/>
      <c r="Z1062" s="1649"/>
      <c r="AA1062" s="1649"/>
      <c r="AB1062" s="1649"/>
      <c r="AC1062" s="1649"/>
      <c r="AD1062" s="1649"/>
      <c r="AE1062" s="1649"/>
      <c r="AF1062" s="1610">
        <f t="shared" si="536"/>
        <v>0</v>
      </c>
      <c r="AG1062" s="1649"/>
      <c r="AH1062" s="1649"/>
      <c r="AI1062" s="1649"/>
      <c r="AJ1062" s="1649"/>
      <c r="AK1062" s="1649"/>
      <c r="AL1062" s="1649"/>
      <c r="AM1062" s="1649"/>
      <c r="AN1062" s="1649"/>
      <c r="AO1062" s="1649"/>
      <c r="AP1062" s="1649"/>
      <c r="AQ1062" s="1649"/>
      <c r="AR1062" s="1709"/>
      <c r="AS1062" s="1779">
        <f t="shared" si="537"/>
        <v>0</v>
      </c>
      <c r="AT1062" s="1711">
        <f t="shared" si="558"/>
        <v>0</v>
      </c>
      <c r="AU1062" s="1611">
        <f t="shared" si="538"/>
        <v>0</v>
      </c>
      <c r="AV1062" s="1611">
        <f t="shared" si="539"/>
        <v>0</v>
      </c>
      <c r="AW1062" s="1611">
        <f t="shared" si="540"/>
        <v>0</v>
      </c>
      <c r="AX1062" s="1611">
        <f t="shared" si="541"/>
        <v>0</v>
      </c>
      <c r="AY1062" s="1611">
        <f t="shared" si="542"/>
        <v>0</v>
      </c>
      <c r="AZ1062" s="1611">
        <f t="shared" si="543"/>
        <v>0</v>
      </c>
      <c r="BA1062" s="1611">
        <f t="shared" si="544"/>
        <v>0</v>
      </c>
      <c r="BB1062" s="1611">
        <f t="shared" si="545"/>
        <v>0</v>
      </c>
      <c r="BC1062" s="1611">
        <f t="shared" si="546"/>
        <v>0</v>
      </c>
      <c r="BD1062" s="1611">
        <f t="shared" si="547"/>
        <v>0</v>
      </c>
      <c r="BE1062" s="1611">
        <f t="shared" si="548"/>
        <v>0</v>
      </c>
      <c r="BF1062" s="1611">
        <f t="shared" si="549"/>
        <v>0</v>
      </c>
      <c r="BG1062" s="1611">
        <f t="shared" si="559"/>
        <v>0</v>
      </c>
      <c r="BH1062" s="1611" t="str">
        <f t="shared" si="560"/>
        <v/>
      </c>
      <c r="BI1062" s="1611" t="str">
        <f t="shared" si="561"/>
        <v/>
      </c>
      <c r="BJ1062" s="1611" t="str">
        <f t="shared" si="550"/>
        <v/>
      </c>
      <c r="BK1062" s="1611" t="str">
        <f t="shared" si="551"/>
        <v/>
      </c>
      <c r="BL1062" s="1611" t="str">
        <f t="shared" ca="1" si="552"/>
        <v/>
      </c>
      <c r="BM1062" s="1611" t="str">
        <f t="shared" si="562"/>
        <v/>
      </c>
      <c r="BN1062" s="1611" t="str">
        <f t="shared" si="553"/>
        <v/>
      </c>
      <c r="BO1062" s="1611" t="str">
        <f t="shared" si="554"/>
        <v/>
      </c>
      <c r="BP1062" s="1611" t="str">
        <f t="shared" si="563"/>
        <v/>
      </c>
      <c r="BQ1062" s="1611" t="str">
        <f t="shared" si="564"/>
        <v/>
      </c>
      <c r="BR1062" s="1611" t="str">
        <f t="shared" si="565"/>
        <v/>
      </c>
      <c r="BS1062" s="1611" t="str">
        <f t="shared" si="566"/>
        <v/>
      </c>
      <c r="BT1062" s="1611" t="str">
        <f t="shared" si="567"/>
        <v/>
      </c>
      <c r="BU1062" s="1731">
        <f t="shared" ca="1" si="568"/>
        <v>0</v>
      </c>
      <c r="BV1062" s="1594"/>
      <c r="BW1062" s="1594"/>
      <c r="BX1062" s="1594"/>
      <c r="BY1062" s="1594"/>
      <c r="BZ1062" s="1594"/>
      <c r="CA1062" s="1594"/>
      <c r="CB1062" s="1594"/>
      <c r="CC1062" s="1594"/>
      <c r="CD1062" s="1594"/>
      <c r="CE1062" s="1594"/>
      <c r="CF1062" s="1594"/>
      <c r="CG1062" s="1594"/>
      <c r="CH1062" s="1594"/>
      <c r="CI1062" s="1594"/>
      <c r="CJ1062" s="1594"/>
      <c r="CK1062" s="1594"/>
      <c r="CL1062" s="1594"/>
      <c r="CM1062" s="1594"/>
      <c r="CN1062" s="1594"/>
      <c r="CO1062" s="1594"/>
      <c r="CP1062" s="1594"/>
      <c r="CQ1062" s="1594"/>
      <c r="CR1062" s="1594"/>
      <c r="CS1062" s="1594"/>
      <c r="CT1062" s="1594"/>
      <c r="CU1062" s="1594"/>
      <c r="CV1062" s="1594"/>
      <c r="CW1062" s="1594"/>
      <c r="CX1062" s="1594"/>
      <c r="CY1062" s="1594"/>
      <c r="CZ1062" s="1594"/>
      <c r="DA1062" s="1594"/>
      <c r="DB1062" s="1594"/>
      <c r="DC1062" s="1594"/>
      <c r="DD1062" s="1594"/>
      <c r="DE1062" s="1594"/>
      <c r="DF1062" s="1594"/>
      <c r="DG1062" s="1594"/>
      <c r="DH1062" s="1594"/>
      <c r="DI1062" s="1594"/>
      <c r="DJ1062" s="1594"/>
      <c r="DK1062" s="1594"/>
      <c r="DL1062" s="1594"/>
      <c r="DM1062" s="1594"/>
      <c r="DN1062" s="1594"/>
      <c r="DO1062" s="1594"/>
      <c r="DP1062" s="1594"/>
      <c r="DQ1062" s="1594"/>
      <c r="DR1062" s="1594"/>
      <c r="DS1062" s="1594"/>
      <c r="DT1062" s="1594"/>
      <c r="DU1062" s="1594"/>
      <c r="DV1062" s="1594"/>
      <c r="DW1062" s="1594"/>
      <c r="DX1062" s="1594"/>
      <c r="DY1062" s="1594"/>
      <c r="DZ1062" s="1594"/>
      <c r="EA1062" s="1594"/>
      <c r="EB1062" s="1594"/>
      <c r="EC1062" s="1594"/>
      <c r="ED1062" s="1594"/>
      <c r="EE1062" s="1594"/>
      <c r="EF1062" s="1594"/>
      <c r="EG1062" s="1594"/>
      <c r="EH1062" s="1594"/>
      <c r="EI1062" s="1594"/>
      <c r="EJ1062" s="1594"/>
      <c r="EK1062" s="1594"/>
      <c r="EL1062" s="1594"/>
      <c r="EM1062" s="1594"/>
      <c r="EN1062" s="1594"/>
      <c r="EO1062" s="1594"/>
      <c r="EP1062" s="1594"/>
      <c r="EQ1062" s="1594"/>
      <c r="ER1062" s="1594"/>
      <c r="ES1062" s="1594"/>
    </row>
    <row r="1063" spans="1:149" s="1595" customFormat="1" ht="12.5">
      <c r="A1063" s="1644" t="str">
        <f t="shared" si="555"/>
        <v>Organisation</v>
      </c>
      <c r="B1063" s="1758"/>
      <c r="C1063" s="1758"/>
      <c r="D1063" s="1758"/>
      <c r="E1063" s="1756"/>
      <c r="F1063" s="1592"/>
      <c r="G1063" s="1714">
        <f t="shared" si="556"/>
        <v>0</v>
      </c>
      <c r="H1063" s="1645"/>
      <c r="I1063" s="1714">
        <f t="shared" si="557"/>
        <v>0</v>
      </c>
      <c r="J1063" s="1677"/>
      <c r="K1063" s="1677"/>
      <c r="L1063" s="1592"/>
      <c r="M1063" s="1597"/>
      <c r="N1063" s="1597"/>
      <c r="O1063" s="1646"/>
      <c r="P1063" s="1647"/>
      <c r="Q1063" s="1647"/>
      <c r="R1063" s="1648"/>
      <c r="S1063" s="1603"/>
      <c r="T1063" s="1649"/>
      <c r="U1063" s="1649"/>
      <c r="V1063" s="1649"/>
      <c r="W1063" s="1649"/>
      <c r="X1063" s="1649"/>
      <c r="Y1063" s="1649"/>
      <c r="Z1063" s="1649"/>
      <c r="AA1063" s="1649"/>
      <c r="AB1063" s="1649"/>
      <c r="AC1063" s="1649"/>
      <c r="AD1063" s="1649"/>
      <c r="AE1063" s="1649"/>
      <c r="AF1063" s="1610">
        <f t="shared" si="536"/>
        <v>0</v>
      </c>
      <c r="AG1063" s="1649"/>
      <c r="AH1063" s="1649"/>
      <c r="AI1063" s="1649"/>
      <c r="AJ1063" s="1649"/>
      <c r="AK1063" s="1649"/>
      <c r="AL1063" s="1649"/>
      <c r="AM1063" s="1649"/>
      <c r="AN1063" s="1649"/>
      <c r="AO1063" s="1649"/>
      <c r="AP1063" s="1649"/>
      <c r="AQ1063" s="1649"/>
      <c r="AR1063" s="1709"/>
      <c r="AS1063" s="1779">
        <f t="shared" si="537"/>
        <v>0</v>
      </c>
      <c r="AT1063" s="1711">
        <f t="shared" si="558"/>
        <v>0</v>
      </c>
      <c r="AU1063" s="1611">
        <f t="shared" si="538"/>
        <v>0</v>
      </c>
      <c r="AV1063" s="1611">
        <f t="shared" si="539"/>
        <v>0</v>
      </c>
      <c r="AW1063" s="1611">
        <f t="shared" si="540"/>
        <v>0</v>
      </c>
      <c r="AX1063" s="1611">
        <f t="shared" si="541"/>
        <v>0</v>
      </c>
      <c r="AY1063" s="1611">
        <f t="shared" si="542"/>
        <v>0</v>
      </c>
      <c r="AZ1063" s="1611">
        <f t="shared" si="543"/>
        <v>0</v>
      </c>
      <c r="BA1063" s="1611">
        <f t="shared" si="544"/>
        <v>0</v>
      </c>
      <c r="BB1063" s="1611">
        <f t="shared" si="545"/>
        <v>0</v>
      </c>
      <c r="BC1063" s="1611">
        <f t="shared" si="546"/>
        <v>0</v>
      </c>
      <c r="BD1063" s="1611">
        <f t="shared" si="547"/>
        <v>0</v>
      </c>
      <c r="BE1063" s="1611">
        <f t="shared" si="548"/>
        <v>0</v>
      </c>
      <c r="BF1063" s="1611">
        <f t="shared" si="549"/>
        <v>0</v>
      </c>
      <c r="BG1063" s="1611">
        <f t="shared" si="559"/>
        <v>0</v>
      </c>
      <c r="BH1063" s="1611" t="str">
        <f t="shared" si="560"/>
        <v/>
      </c>
      <c r="BI1063" s="1611" t="str">
        <f t="shared" si="561"/>
        <v/>
      </c>
      <c r="BJ1063" s="1611" t="str">
        <f t="shared" si="550"/>
        <v/>
      </c>
      <c r="BK1063" s="1611" t="str">
        <f t="shared" si="551"/>
        <v/>
      </c>
      <c r="BL1063" s="1611" t="str">
        <f t="shared" ca="1" si="552"/>
        <v/>
      </c>
      <c r="BM1063" s="1611" t="str">
        <f t="shared" si="562"/>
        <v/>
      </c>
      <c r="BN1063" s="1611" t="str">
        <f t="shared" si="553"/>
        <v/>
      </c>
      <c r="BO1063" s="1611" t="str">
        <f t="shared" si="554"/>
        <v/>
      </c>
      <c r="BP1063" s="1611" t="str">
        <f t="shared" si="563"/>
        <v/>
      </c>
      <c r="BQ1063" s="1611" t="str">
        <f t="shared" si="564"/>
        <v/>
      </c>
      <c r="BR1063" s="1611" t="str">
        <f t="shared" si="565"/>
        <v/>
      </c>
      <c r="BS1063" s="1611" t="str">
        <f t="shared" si="566"/>
        <v/>
      </c>
      <c r="BT1063" s="1611" t="str">
        <f t="shared" si="567"/>
        <v/>
      </c>
      <c r="BU1063" s="1731">
        <f t="shared" ca="1" si="568"/>
        <v>0</v>
      </c>
      <c r="BV1063" s="1594"/>
      <c r="BW1063" s="1594"/>
      <c r="BX1063" s="1594"/>
      <c r="BY1063" s="1594"/>
      <c r="BZ1063" s="1594"/>
      <c r="CA1063" s="1594"/>
      <c r="CB1063" s="1594"/>
      <c r="CC1063" s="1594"/>
      <c r="CD1063" s="1594"/>
      <c r="CE1063" s="1594"/>
      <c r="CF1063" s="1594"/>
      <c r="CG1063" s="1594"/>
      <c r="CH1063" s="1594"/>
      <c r="CI1063" s="1594"/>
      <c r="CJ1063" s="1594"/>
      <c r="CK1063" s="1594"/>
      <c r="CL1063" s="1594"/>
      <c r="CM1063" s="1594"/>
      <c r="CN1063" s="1594"/>
      <c r="CO1063" s="1594"/>
      <c r="CP1063" s="1594"/>
      <c r="CQ1063" s="1594"/>
      <c r="CR1063" s="1594"/>
      <c r="CS1063" s="1594"/>
      <c r="CT1063" s="1594"/>
      <c r="CU1063" s="1594"/>
      <c r="CV1063" s="1594"/>
      <c r="CW1063" s="1594"/>
      <c r="CX1063" s="1594"/>
      <c r="CY1063" s="1594"/>
      <c r="CZ1063" s="1594"/>
      <c r="DA1063" s="1594"/>
      <c r="DB1063" s="1594"/>
      <c r="DC1063" s="1594"/>
      <c r="DD1063" s="1594"/>
      <c r="DE1063" s="1594"/>
      <c r="DF1063" s="1594"/>
      <c r="DG1063" s="1594"/>
      <c r="DH1063" s="1594"/>
      <c r="DI1063" s="1594"/>
      <c r="DJ1063" s="1594"/>
      <c r="DK1063" s="1594"/>
      <c r="DL1063" s="1594"/>
      <c r="DM1063" s="1594"/>
      <c r="DN1063" s="1594"/>
      <c r="DO1063" s="1594"/>
      <c r="DP1063" s="1594"/>
      <c r="DQ1063" s="1594"/>
      <c r="DR1063" s="1594"/>
      <c r="DS1063" s="1594"/>
      <c r="DT1063" s="1594"/>
      <c r="DU1063" s="1594"/>
      <c r="DV1063" s="1594"/>
      <c r="DW1063" s="1594"/>
      <c r="DX1063" s="1594"/>
      <c r="DY1063" s="1594"/>
      <c r="DZ1063" s="1594"/>
      <c r="EA1063" s="1594"/>
      <c r="EB1063" s="1594"/>
      <c r="EC1063" s="1594"/>
      <c r="ED1063" s="1594"/>
      <c r="EE1063" s="1594"/>
      <c r="EF1063" s="1594"/>
      <c r="EG1063" s="1594"/>
      <c r="EH1063" s="1594"/>
      <c r="EI1063" s="1594"/>
      <c r="EJ1063" s="1594"/>
      <c r="EK1063" s="1594"/>
      <c r="EL1063" s="1594"/>
      <c r="EM1063" s="1594"/>
      <c r="EN1063" s="1594"/>
      <c r="EO1063" s="1594"/>
      <c r="EP1063" s="1594"/>
      <c r="EQ1063" s="1594"/>
      <c r="ER1063" s="1594"/>
      <c r="ES1063" s="1594"/>
    </row>
    <row r="1064" spans="1:149" s="1595" customFormat="1" ht="12.5">
      <c r="A1064" s="1644" t="str">
        <f t="shared" si="555"/>
        <v>Organisation</v>
      </c>
      <c r="B1064" s="1758"/>
      <c r="C1064" s="1758"/>
      <c r="D1064" s="1758"/>
      <c r="E1064" s="1756"/>
      <c r="F1064" s="1592"/>
      <c r="G1064" s="1714">
        <f t="shared" si="556"/>
        <v>0</v>
      </c>
      <c r="H1064" s="1645"/>
      <c r="I1064" s="1714">
        <f t="shared" si="557"/>
        <v>0</v>
      </c>
      <c r="J1064" s="1677"/>
      <c r="K1064" s="1677"/>
      <c r="L1064" s="1592"/>
      <c r="M1064" s="1597"/>
      <c r="N1064" s="1597"/>
      <c r="O1064" s="1646"/>
      <c r="P1064" s="1647"/>
      <c r="Q1064" s="1647"/>
      <c r="R1064" s="1648"/>
      <c r="S1064" s="1603"/>
      <c r="T1064" s="1649"/>
      <c r="U1064" s="1649"/>
      <c r="V1064" s="1649"/>
      <c r="W1064" s="1649"/>
      <c r="X1064" s="1649"/>
      <c r="Y1064" s="1649"/>
      <c r="Z1064" s="1649"/>
      <c r="AA1064" s="1649"/>
      <c r="AB1064" s="1649"/>
      <c r="AC1064" s="1649"/>
      <c r="AD1064" s="1649"/>
      <c r="AE1064" s="1649"/>
      <c r="AF1064" s="1610">
        <f t="shared" si="536"/>
        <v>0</v>
      </c>
      <c r="AG1064" s="1649"/>
      <c r="AH1064" s="1649"/>
      <c r="AI1064" s="1649"/>
      <c r="AJ1064" s="1649"/>
      <c r="AK1064" s="1649"/>
      <c r="AL1064" s="1649"/>
      <c r="AM1064" s="1649"/>
      <c r="AN1064" s="1649"/>
      <c r="AO1064" s="1649"/>
      <c r="AP1064" s="1649"/>
      <c r="AQ1064" s="1649"/>
      <c r="AR1064" s="1709"/>
      <c r="AS1064" s="1779">
        <f t="shared" si="537"/>
        <v>0</v>
      </c>
      <c r="AT1064" s="1711">
        <f t="shared" si="558"/>
        <v>0</v>
      </c>
      <c r="AU1064" s="1611">
        <f t="shared" si="538"/>
        <v>0</v>
      </c>
      <c r="AV1064" s="1611">
        <f t="shared" si="539"/>
        <v>0</v>
      </c>
      <c r="AW1064" s="1611">
        <f t="shared" si="540"/>
        <v>0</v>
      </c>
      <c r="AX1064" s="1611">
        <f t="shared" si="541"/>
        <v>0</v>
      </c>
      <c r="AY1064" s="1611">
        <f t="shared" si="542"/>
        <v>0</v>
      </c>
      <c r="AZ1064" s="1611">
        <f t="shared" si="543"/>
        <v>0</v>
      </c>
      <c r="BA1064" s="1611">
        <f t="shared" si="544"/>
        <v>0</v>
      </c>
      <c r="BB1064" s="1611">
        <f t="shared" si="545"/>
        <v>0</v>
      </c>
      <c r="BC1064" s="1611">
        <f t="shared" si="546"/>
        <v>0</v>
      </c>
      <c r="BD1064" s="1611">
        <f t="shared" si="547"/>
        <v>0</v>
      </c>
      <c r="BE1064" s="1611">
        <f t="shared" si="548"/>
        <v>0</v>
      </c>
      <c r="BF1064" s="1611">
        <f t="shared" si="549"/>
        <v>0</v>
      </c>
      <c r="BG1064" s="1611">
        <f t="shared" si="559"/>
        <v>0</v>
      </c>
      <c r="BH1064" s="1611" t="str">
        <f t="shared" si="560"/>
        <v/>
      </c>
      <c r="BI1064" s="1611" t="str">
        <f t="shared" si="561"/>
        <v/>
      </c>
      <c r="BJ1064" s="1611" t="str">
        <f t="shared" si="550"/>
        <v/>
      </c>
      <c r="BK1064" s="1611" t="str">
        <f t="shared" si="551"/>
        <v/>
      </c>
      <c r="BL1064" s="1611" t="str">
        <f t="shared" ca="1" si="552"/>
        <v/>
      </c>
      <c r="BM1064" s="1611" t="str">
        <f t="shared" si="562"/>
        <v/>
      </c>
      <c r="BN1064" s="1611" t="str">
        <f t="shared" si="553"/>
        <v/>
      </c>
      <c r="BO1064" s="1611" t="str">
        <f t="shared" si="554"/>
        <v/>
      </c>
      <c r="BP1064" s="1611" t="str">
        <f t="shared" si="563"/>
        <v/>
      </c>
      <c r="BQ1064" s="1611" t="str">
        <f t="shared" si="564"/>
        <v/>
      </c>
      <c r="BR1064" s="1611" t="str">
        <f t="shared" si="565"/>
        <v/>
      </c>
      <c r="BS1064" s="1611" t="str">
        <f t="shared" si="566"/>
        <v/>
      </c>
      <c r="BT1064" s="1611" t="str">
        <f t="shared" si="567"/>
        <v/>
      </c>
      <c r="BU1064" s="1731">
        <f t="shared" ca="1" si="568"/>
        <v>0</v>
      </c>
      <c r="BV1064" s="1594"/>
      <c r="BW1064" s="1594"/>
      <c r="BX1064" s="1594"/>
      <c r="BY1064" s="1594"/>
      <c r="BZ1064" s="1594"/>
      <c r="CA1064" s="1594"/>
      <c r="CB1064" s="1594"/>
      <c r="CC1064" s="1594"/>
      <c r="CD1064" s="1594"/>
      <c r="CE1064" s="1594"/>
      <c r="CF1064" s="1594"/>
      <c r="CG1064" s="1594"/>
      <c r="CH1064" s="1594"/>
      <c r="CI1064" s="1594"/>
      <c r="CJ1064" s="1594"/>
      <c r="CK1064" s="1594"/>
      <c r="CL1064" s="1594"/>
      <c r="CM1064" s="1594"/>
      <c r="CN1064" s="1594"/>
      <c r="CO1064" s="1594"/>
      <c r="CP1064" s="1594"/>
      <c r="CQ1064" s="1594"/>
      <c r="CR1064" s="1594"/>
      <c r="CS1064" s="1594"/>
      <c r="CT1064" s="1594"/>
      <c r="CU1064" s="1594"/>
      <c r="CV1064" s="1594"/>
      <c r="CW1064" s="1594"/>
      <c r="CX1064" s="1594"/>
      <c r="CY1064" s="1594"/>
      <c r="CZ1064" s="1594"/>
      <c r="DA1064" s="1594"/>
      <c r="DB1064" s="1594"/>
      <c r="DC1064" s="1594"/>
      <c r="DD1064" s="1594"/>
      <c r="DE1064" s="1594"/>
      <c r="DF1064" s="1594"/>
      <c r="DG1064" s="1594"/>
      <c r="DH1064" s="1594"/>
      <c r="DI1064" s="1594"/>
      <c r="DJ1064" s="1594"/>
      <c r="DK1064" s="1594"/>
      <c r="DL1064" s="1594"/>
      <c r="DM1064" s="1594"/>
      <c r="DN1064" s="1594"/>
      <c r="DO1064" s="1594"/>
      <c r="DP1064" s="1594"/>
      <c r="DQ1064" s="1594"/>
      <c r="DR1064" s="1594"/>
      <c r="DS1064" s="1594"/>
      <c r="DT1064" s="1594"/>
      <c r="DU1064" s="1594"/>
      <c r="DV1064" s="1594"/>
      <c r="DW1064" s="1594"/>
      <c r="DX1064" s="1594"/>
      <c r="DY1064" s="1594"/>
      <c r="DZ1064" s="1594"/>
      <c r="EA1064" s="1594"/>
      <c r="EB1064" s="1594"/>
      <c r="EC1064" s="1594"/>
      <c r="ED1064" s="1594"/>
      <c r="EE1064" s="1594"/>
      <c r="EF1064" s="1594"/>
      <c r="EG1064" s="1594"/>
      <c r="EH1064" s="1594"/>
      <c r="EI1064" s="1594"/>
      <c r="EJ1064" s="1594"/>
      <c r="EK1064" s="1594"/>
      <c r="EL1064" s="1594"/>
      <c r="EM1064" s="1594"/>
      <c r="EN1064" s="1594"/>
      <c r="EO1064" s="1594"/>
      <c r="EP1064" s="1594"/>
      <c r="EQ1064" s="1594"/>
      <c r="ER1064" s="1594"/>
      <c r="ES1064" s="1594"/>
    </row>
    <row r="1065" spans="1:149" s="1595" customFormat="1" ht="12.5">
      <c r="A1065" s="1644" t="str">
        <f t="shared" si="555"/>
        <v>Organisation</v>
      </c>
      <c r="B1065" s="1758"/>
      <c r="C1065" s="1758"/>
      <c r="D1065" s="1758"/>
      <c r="E1065" s="1756"/>
      <c r="F1065" s="1592"/>
      <c r="G1065" s="1714">
        <f t="shared" si="556"/>
        <v>0</v>
      </c>
      <c r="H1065" s="1645"/>
      <c r="I1065" s="1714">
        <f t="shared" si="557"/>
        <v>0</v>
      </c>
      <c r="J1065" s="1677"/>
      <c r="K1065" s="1677"/>
      <c r="L1065" s="1592"/>
      <c r="M1065" s="1597"/>
      <c r="N1065" s="1597"/>
      <c r="O1065" s="1646"/>
      <c r="P1065" s="1647"/>
      <c r="Q1065" s="1647"/>
      <c r="R1065" s="1648"/>
      <c r="S1065" s="1603"/>
      <c r="T1065" s="1649"/>
      <c r="U1065" s="1649"/>
      <c r="V1065" s="1649"/>
      <c r="W1065" s="1649"/>
      <c r="X1065" s="1649"/>
      <c r="Y1065" s="1649"/>
      <c r="Z1065" s="1649"/>
      <c r="AA1065" s="1649"/>
      <c r="AB1065" s="1649"/>
      <c r="AC1065" s="1649"/>
      <c r="AD1065" s="1649"/>
      <c r="AE1065" s="1649"/>
      <c r="AF1065" s="1610">
        <f t="shared" si="536"/>
        <v>0</v>
      </c>
      <c r="AG1065" s="1649"/>
      <c r="AH1065" s="1649"/>
      <c r="AI1065" s="1649"/>
      <c r="AJ1065" s="1649"/>
      <c r="AK1065" s="1649"/>
      <c r="AL1065" s="1649"/>
      <c r="AM1065" s="1649"/>
      <c r="AN1065" s="1649"/>
      <c r="AO1065" s="1649"/>
      <c r="AP1065" s="1649"/>
      <c r="AQ1065" s="1649"/>
      <c r="AR1065" s="1709"/>
      <c r="AS1065" s="1779">
        <f t="shared" si="537"/>
        <v>0</v>
      </c>
      <c r="AT1065" s="1711">
        <f t="shared" si="558"/>
        <v>0</v>
      </c>
      <c r="AU1065" s="1611">
        <f t="shared" si="538"/>
        <v>0</v>
      </c>
      <c r="AV1065" s="1611">
        <f t="shared" si="539"/>
        <v>0</v>
      </c>
      <c r="AW1065" s="1611">
        <f t="shared" si="540"/>
        <v>0</v>
      </c>
      <c r="AX1065" s="1611">
        <f t="shared" si="541"/>
        <v>0</v>
      </c>
      <c r="AY1065" s="1611">
        <f t="shared" si="542"/>
        <v>0</v>
      </c>
      <c r="AZ1065" s="1611">
        <f t="shared" si="543"/>
        <v>0</v>
      </c>
      <c r="BA1065" s="1611">
        <f t="shared" si="544"/>
        <v>0</v>
      </c>
      <c r="BB1065" s="1611">
        <f t="shared" si="545"/>
        <v>0</v>
      </c>
      <c r="BC1065" s="1611">
        <f t="shared" si="546"/>
        <v>0</v>
      </c>
      <c r="BD1065" s="1611">
        <f t="shared" si="547"/>
        <v>0</v>
      </c>
      <c r="BE1065" s="1611">
        <f t="shared" si="548"/>
        <v>0</v>
      </c>
      <c r="BF1065" s="1611">
        <f t="shared" si="549"/>
        <v>0</v>
      </c>
      <c r="BG1065" s="1611">
        <f t="shared" si="559"/>
        <v>0</v>
      </c>
      <c r="BH1065" s="1611" t="str">
        <f t="shared" si="560"/>
        <v/>
      </c>
      <c r="BI1065" s="1611" t="str">
        <f t="shared" si="561"/>
        <v/>
      </c>
      <c r="BJ1065" s="1611" t="str">
        <f t="shared" si="550"/>
        <v/>
      </c>
      <c r="BK1065" s="1611" t="str">
        <f t="shared" si="551"/>
        <v/>
      </c>
      <c r="BL1065" s="1611" t="str">
        <f t="shared" ca="1" si="552"/>
        <v/>
      </c>
      <c r="BM1065" s="1611" t="str">
        <f t="shared" si="562"/>
        <v/>
      </c>
      <c r="BN1065" s="1611" t="str">
        <f t="shared" si="553"/>
        <v/>
      </c>
      <c r="BO1065" s="1611" t="str">
        <f t="shared" si="554"/>
        <v/>
      </c>
      <c r="BP1065" s="1611" t="str">
        <f t="shared" si="563"/>
        <v/>
      </c>
      <c r="BQ1065" s="1611" t="str">
        <f t="shared" si="564"/>
        <v/>
      </c>
      <c r="BR1065" s="1611" t="str">
        <f t="shared" si="565"/>
        <v/>
      </c>
      <c r="BS1065" s="1611" t="str">
        <f t="shared" si="566"/>
        <v/>
      </c>
      <c r="BT1065" s="1611" t="str">
        <f t="shared" si="567"/>
        <v/>
      </c>
      <c r="BU1065" s="1731">
        <f t="shared" ca="1" si="568"/>
        <v>0</v>
      </c>
      <c r="BV1065" s="1594"/>
      <c r="BW1065" s="1594"/>
      <c r="BX1065" s="1594"/>
      <c r="BY1065" s="1594"/>
      <c r="BZ1065" s="1594"/>
      <c r="CA1065" s="1594"/>
      <c r="CB1065" s="1594"/>
      <c r="CC1065" s="1594"/>
      <c r="CD1065" s="1594"/>
      <c r="CE1065" s="1594"/>
      <c r="CF1065" s="1594"/>
      <c r="CG1065" s="1594"/>
      <c r="CH1065" s="1594"/>
      <c r="CI1065" s="1594"/>
      <c r="CJ1065" s="1594"/>
      <c r="CK1065" s="1594"/>
      <c r="CL1065" s="1594"/>
      <c r="CM1065" s="1594"/>
      <c r="CN1065" s="1594"/>
      <c r="CO1065" s="1594"/>
      <c r="CP1065" s="1594"/>
      <c r="CQ1065" s="1594"/>
      <c r="CR1065" s="1594"/>
      <c r="CS1065" s="1594"/>
      <c r="CT1065" s="1594"/>
      <c r="CU1065" s="1594"/>
      <c r="CV1065" s="1594"/>
      <c r="CW1065" s="1594"/>
      <c r="CX1065" s="1594"/>
      <c r="CY1065" s="1594"/>
      <c r="CZ1065" s="1594"/>
      <c r="DA1065" s="1594"/>
      <c r="DB1065" s="1594"/>
      <c r="DC1065" s="1594"/>
      <c r="DD1065" s="1594"/>
      <c r="DE1065" s="1594"/>
      <c r="DF1065" s="1594"/>
      <c r="DG1065" s="1594"/>
      <c r="DH1065" s="1594"/>
      <c r="DI1065" s="1594"/>
      <c r="DJ1065" s="1594"/>
      <c r="DK1065" s="1594"/>
      <c r="DL1065" s="1594"/>
      <c r="DM1065" s="1594"/>
      <c r="DN1065" s="1594"/>
      <c r="DO1065" s="1594"/>
      <c r="DP1065" s="1594"/>
      <c r="DQ1065" s="1594"/>
      <c r="DR1065" s="1594"/>
      <c r="DS1065" s="1594"/>
      <c r="DT1065" s="1594"/>
      <c r="DU1065" s="1594"/>
      <c r="DV1065" s="1594"/>
      <c r="DW1065" s="1594"/>
      <c r="DX1065" s="1594"/>
      <c r="DY1065" s="1594"/>
      <c r="DZ1065" s="1594"/>
      <c r="EA1065" s="1594"/>
      <c r="EB1065" s="1594"/>
      <c r="EC1065" s="1594"/>
      <c r="ED1065" s="1594"/>
      <c r="EE1065" s="1594"/>
      <c r="EF1065" s="1594"/>
      <c r="EG1065" s="1594"/>
      <c r="EH1065" s="1594"/>
      <c r="EI1065" s="1594"/>
      <c r="EJ1065" s="1594"/>
      <c r="EK1065" s="1594"/>
      <c r="EL1065" s="1594"/>
      <c r="EM1065" s="1594"/>
      <c r="EN1065" s="1594"/>
      <c r="EO1065" s="1594"/>
      <c r="EP1065" s="1594"/>
      <c r="EQ1065" s="1594"/>
      <c r="ER1065" s="1594"/>
      <c r="ES1065" s="1594"/>
    </row>
    <row r="1066" spans="1:149" s="1595" customFormat="1" ht="12.5">
      <c r="A1066" s="1644" t="str">
        <f t="shared" si="555"/>
        <v>Organisation</v>
      </c>
      <c r="B1066" s="1758"/>
      <c r="C1066" s="1758"/>
      <c r="D1066" s="1758"/>
      <c r="E1066" s="1756"/>
      <c r="F1066" s="1592"/>
      <c r="G1066" s="1714">
        <f t="shared" si="556"/>
        <v>0</v>
      </c>
      <c r="H1066" s="1645"/>
      <c r="I1066" s="1714">
        <f t="shared" si="557"/>
        <v>0</v>
      </c>
      <c r="J1066" s="1677"/>
      <c r="K1066" s="1677"/>
      <c r="L1066" s="1592"/>
      <c r="M1066" s="1597"/>
      <c r="N1066" s="1597"/>
      <c r="O1066" s="1646"/>
      <c r="P1066" s="1647"/>
      <c r="Q1066" s="1647"/>
      <c r="R1066" s="1648"/>
      <c r="S1066" s="1603"/>
      <c r="T1066" s="1649"/>
      <c r="U1066" s="1649"/>
      <c r="V1066" s="1649"/>
      <c r="W1066" s="1649"/>
      <c r="X1066" s="1649"/>
      <c r="Y1066" s="1649"/>
      <c r="Z1066" s="1649"/>
      <c r="AA1066" s="1649"/>
      <c r="AB1066" s="1649"/>
      <c r="AC1066" s="1649"/>
      <c r="AD1066" s="1649"/>
      <c r="AE1066" s="1649"/>
      <c r="AF1066" s="1610">
        <f t="shared" si="536"/>
        <v>0</v>
      </c>
      <c r="AG1066" s="1649"/>
      <c r="AH1066" s="1649"/>
      <c r="AI1066" s="1649"/>
      <c r="AJ1066" s="1649"/>
      <c r="AK1066" s="1649"/>
      <c r="AL1066" s="1649"/>
      <c r="AM1066" s="1649"/>
      <c r="AN1066" s="1649"/>
      <c r="AO1066" s="1649"/>
      <c r="AP1066" s="1649"/>
      <c r="AQ1066" s="1649"/>
      <c r="AR1066" s="1709"/>
      <c r="AS1066" s="1779">
        <f t="shared" si="537"/>
        <v>0</v>
      </c>
      <c r="AT1066" s="1711">
        <f t="shared" si="558"/>
        <v>0</v>
      </c>
      <c r="AU1066" s="1611">
        <f t="shared" si="538"/>
        <v>0</v>
      </c>
      <c r="AV1066" s="1611">
        <f t="shared" si="539"/>
        <v>0</v>
      </c>
      <c r="AW1066" s="1611">
        <f t="shared" si="540"/>
        <v>0</v>
      </c>
      <c r="AX1066" s="1611">
        <f t="shared" si="541"/>
        <v>0</v>
      </c>
      <c r="AY1066" s="1611">
        <f t="shared" si="542"/>
        <v>0</v>
      </c>
      <c r="AZ1066" s="1611">
        <f t="shared" si="543"/>
        <v>0</v>
      </c>
      <c r="BA1066" s="1611">
        <f t="shared" si="544"/>
        <v>0</v>
      </c>
      <c r="BB1066" s="1611">
        <f t="shared" si="545"/>
        <v>0</v>
      </c>
      <c r="BC1066" s="1611">
        <f t="shared" si="546"/>
        <v>0</v>
      </c>
      <c r="BD1066" s="1611">
        <f t="shared" si="547"/>
        <v>0</v>
      </c>
      <c r="BE1066" s="1611">
        <f t="shared" si="548"/>
        <v>0</v>
      </c>
      <c r="BF1066" s="1611">
        <f t="shared" si="549"/>
        <v>0</v>
      </c>
      <c r="BG1066" s="1611">
        <f t="shared" si="559"/>
        <v>0</v>
      </c>
      <c r="BH1066" s="1611" t="str">
        <f t="shared" si="560"/>
        <v/>
      </c>
      <c r="BI1066" s="1611" t="str">
        <f t="shared" si="561"/>
        <v/>
      </c>
      <c r="BJ1066" s="1611" t="str">
        <f t="shared" si="550"/>
        <v/>
      </c>
      <c r="BK1066" s="1611" t="str">
        <f t="shared" si="551"/>
        <v/>
      </c>
      <c r="BL1066" s="1611" t="str">
        <f t="shared" ca="1" si="552"/>
        <v/>
      </c>
      <c r="BM1066" s="1611" t="str">
        <f t="shared" si="562"/>
        <v/>
      </c>
      <c r="BN1066" s="1611" t="str">
        <f t="shared" si="553"/>
        <v/>
      </c>
      <c r="BO1066" s="1611" t="str">
        <f t="shared" si="554"/>
        <v/>
      </c>
      <c r="BP1066" s="1611" t="str">
        <f t="shared" si="563"/>
        <v/>
      </c>
      <c r="BQ1066" s="1611" t="str">
        <f t="shared" si="564"/>
        <v/>
      </c>
      <c r="BR1066" s="1611" t="str">
        <f t="shared" si="565"/>
        <v/>
      </c>
      <c r="BS1066" s="1611" t="str">
        <f t="shared" si="566"/>
        <v/>
      </c>
      <c r="BT1066" s="1611" t="str">
        <f t="shared" si="567"/>
        <v/>
      </c>
      <c r="BU1066" s="1731">
        <f t="shared" ca="1" si="568"/>
        <v>0</v>
      </c>
      <c r="BV1066" s="1594"/>
      <c r="BW1066" s="1594"/>
      <c r="BX1066" s="1594"/>
      <c r="BY1066" s="1594"/>
      <c r="BZ1066" s="1594"/>
      <c r="CA1066" s="1594"/>
      <c r="CB1066" s="1594"/>
      <c r="CC1066" s="1594"/>
      <c r="CD1066" s="1594"/>
      <c r="CE1066" s="1594"/>
      <c r="CF1066" s="1594"/>
      <c r="CG1066" s="1594"/>
      <c r="CH1066" s="1594"/>
      <c r="CI1066" s="1594"/>
      <c r="CJ1066" s="1594"/>
      <c r="CK1066" s="1594"/>
      <c r="CL1066" s="1594"/>
      <c r="CM1066" s="1594"/>
      <c r="CN1066" s="1594"/>
      <c r="CO1066" s="1594"/>
      <c r="CP1066" s="1594"/>
      <c r="CQ1066" s="1594"/>
      <c r="CR1066" s="1594"/>
      <c r="CS1066" s="1594"/>
      <c r="CT1066" s="1594"/>
      <c r="CU1066" s="1594"/>
      <c r="CV1066" s="1594"/>
      <c r="CW1066" s="1594"/>
      <c r="CX1066" s="1594"/>
      <c r="CY1066" s="1594"/>
      <c r="CZ1066" s="1594"/>
      <c r="DA1066" s="1594"/>
      <c r="DB1066" s="1594"/>
      <c r="DC1066" s="1594"/>
      <c r="DD1066" s="1594"/>
      <c r="DE1066" s="1594"/>
      <c r="DF1066" s="1594"/>
      <c r="DG1066" s="1594"/>
      <c r="DH1066" s="1594"/>
      <c r="DI1066" s="1594"/>
      <c r="DJ1066" s="1594"/>
      <c r="DK1066" s="1594"/>
      <c r="DL1066" s="1594"/>
      <c r="DM1066" s="1594"/>
      <c r="DN1066" s="1594"/>
      <c r="DO1066" s="1594"/>
      <c r="DP1066" s="1594"/>
      <c r="DQ1066" s="1594"/>
      <c r="DR1066" s="1594"/>
      <c r="DS1066" s="1594"/>
      <c r="DT1066" s="1594"/>
      <c r="DU1066" s="1594"/>
      <c r="DV1066" s="1594"/>
      <c r="DW1066" s="1594"/>
      <c r="DX1066" s="1594"/>
      <c r="DY1066" s="1594"/>
      <c r="DZ1066" s="1594"/>
      <c r="EA1066" s="1594"/>
      <c r="EB1066" s="1594"/>
      <c r="EC1066" s="1594"/>
      <c r="ED1066" s="1594"/>
      <c r="EE1066" s="1594"/>
      <c r="EF1066" s="1594"/>
      <c r="EG1066" s="1594"/>
      <c r="EH1066" s="1594"/>
      <c r="EI1066" s="1594"/>
      <c r="EJ1066" s="1594"/>
      <c r="EK1066" s="1594"/>
      <c r="EL1066" s="1594"/>
      <c r="EM1066" s="1594"/>
      <c r="EN1066" s="1594"/>
      <c r="EO1066" s="1594"/>
      <c r="EP1066" s="1594"/>
      <c r="EQ1066" s="1594"/>
      <c r="ER1066" s="1594"/>
      <c r="ES1066" s="1594"/>
    </row>
    <row r="1067" spans="1:149" s="1595" customFormat="1" ht="12.5">
      <c r="A1067" s="1644" t="str">
        <f t="shared" si="555"/>
        <v>Organisation</v>
      </c>
      <c r="B1067" s="1758"/>
      <c r="C1067" s="1758"/>
      <c r="D1067" s="1758"/>
      <c r="E1067" s="1756"/>
      <c r="F1067" s="1592"/>
      <c r="G1067" s="1714">
        <f t="shared" si="556"/>
        <v>0</v>
      </c>
      <c r="H1067" s="1645"/>
      <c r="I1067" s="1714">
        <f t="shared" si="557"/>
        <v>0</v>
      </c>
      <c r="J1067" s="1677"/>
      <c r="K1067" s="1677"/>
      <c r="L1067" s="1592"/>
      <c r="M1067" s="1597"/>
      <c r="N1067" s="1597"/>
      <c r="O1067" s="1646"/>
      <c r="P1067" s="1647"/>
      <c r="Q1067" s="1647"/>
      <c r="R1067" s="1648"/>
      <c r="S1067" s="1603"/>
      <c r="T1067" s="1649"/>
      <c r="U1067" s="1649"/>
      <c r="V1067" s="1649"/>
      <c r="W1067" s="1649"/>
      <c r="X1067" s="1649"/>
      <c r="Y1067" s="1649"/>
      <c r="Z1067" s="1649"/>
      <c r="AA1067" s="1649"/>
      <c r="AB1067" s="1649"/>
      <c r="AC1067" s="1649"/>
      <c r="AD1067" s="1649"/>
      <c r="AE1067" s="1649"/>
      <c r="AF1067" s="1610">
        <f t="shared" ref="AF1067:AF1130" si="569">SUM(T1067:AE1067)</f>
        <v>0</v>
      </c>
      <c r="AG1067" s="1649"/>
      <c r="AH1067" s="1649"/>
      <c r="AI1067" s="1649"/>
      <c r="AJ1067" s="1649"/>
      <c r="AK1067" s="1649"/>
      <c r="AL1067" s="1649"/>
      <c r="AM1067" s="1649"/>
      <c r="AN1067" s="1649"/>
      <c r="AO1067" s="1649"/>
      <c r="AP1067" s="1649"/>
      <c r="AQ1067" s="1649"/>
      <c r="AR1067" s="1709"/>
      <c r="AS1067" s="1779">
        <f t="shared" ref="AS1067:AS1130" si="570">SUMPRODUCT($AC$40:$AN$40,AG1067:AR1067)</f>
        <v>0</v>
      </c>
      <c r="AT1067" s="1711">
        <f t="shared" si="558"/>
        <v>0</v>
      </c>
      <c r="AU1067" s="1611">
        <f t="shared" ref="AU1067:AU1130" si="571">AG1067-T1067</f>
        <v>0</v>
      </c>
      <c r="AV1067" s="1611">
        <f t="shared" ref="AV1067:AV1130" si="572">AH1067-U1067</f>
        <v>0</v>
      </c>
      <c r="AW1067" s="1611">
        <f t="shared" ref="AW1067:AW1130" si="573">AI1067-V1067</f>
        <v>0</v>
      </c>
      <c r="AX1067" s="1611">
        <f t="shared" ref="AX1067:AX1130" si="574">AJ1067-W1067</f>
        <v>0</v>
      </c>
      <c r="AY1067" s="1611">
        <f t="shared" ref="AY1067:AY1130" si="575">AK1067-X1067</f>
        <v>0</v>
      </c>
      <c r="AZ1067" s="1611">
        <f t="shared" ref="AZ1067:AZ1130" si="576">AL1067-Y1067</f>
        <v>0</v>
      </c>
      <c r="BA1067" s="1611">
        <f t="shared" ref="BA1067:BA1130" si="577">AM1067-Z1067</f>
        <v>0</v>
      </c>
      <c r="BB1067" s="1611">
        <f t="shared" ref="BB1067:BB1130" si="578">AN1067-AA1067</f>
        <v>0</v>
      </c>
      <c r="BC1067" s="1611">
        <f t="shared" ref="BC1067:BC1130" si="579">AO1067-AB1067</f>
        <v>0</v>
      </c>
      <c r="BD1067" s="1611">
        <f t="shared" ref="BD1067:BD1130" si="580">AP1067-AC1067</f>
        <v>0</v>
      </c>
      <c r="BE1067" s="1611">
        <f t="shared" ref="BE1067:BE1130" si="581">AQ1067-AD1067</f>
        <v>0</v>
      </c>
      <c r="BF1067" s="1611">
        <f t="shared" ref="BF1067:BF1130" si="582">AR1067-AE1067</f>
        <v>0</v>
      </c>
      <c r="BG1067" s="1611">
        <f t="shared" si="559"/>
        <v>0</v>
      </c>
      <c r="BH1067" s="1611" t="str">
        <f t="shared" si="560"/>
        <v/>
      </c>
      <c r="BI1067" s="1611" t="str">
        <f t="shared" si="561"/>
        <v/>
      </c>
      <c r="BJ1067" s="1611" t="str">
        <f t="shared" ref="BJ1067:BJ1130" si="583">IF(AND(OR(R1067=$CQ$1,R1067=$CQ$3),S1067=""),"ERROR","")</f>
        <v/>
      </c>
      <c r="BK1067" s="1611" t="str">
        <f t="shared" ref="BK1067:BK1130" si="584">IF(AND(OR(R1067=$CQ$2),S1067&lt;&gt;""),"ERROR","")</f>
        <v/>
      </c>
      <c r="BL1067" s="1611" t="str">
        <f t="shared" ref="BL1067:BL1130" ca="1" si="585">IF(AND(O1067=$CA$2,N1067&lt;TODAY()),"ERROR","")</f>
        <v/>
      </c>
      <c r="BM1067" s="1611" t="str">
        <f t="shared" si="562"/>
        <v/>
      </c>
      <c r="BN1067" s="1611" t="str">
        <f t="shared" ref="BN1067:BN1130" si="586">IF(AND(F1067=$BZ$1,G1067&gt;H1067),"ERROR","")</f>
        <v/>
      </c>
      <c r="BO1067" s="1611" t="str">
        <f t="shared" ref="BO1067:BO1130" si="587">IF(AND(F1067=$BZ$1,I1067&gt;J1067),"ERROR","")</f>
        <v/>
      </c>
      <c r="BP1067" s="1611" t="str">
        <f t="shared" si="563"/>
        <v/>
      </c>
      <c r="BQ1067" s="1611" t="str">
        <f t="shared" si="564"/>
        <v/>
      </c>
      <c r="BR1067" s="1611" t="str">
        <f t="shared" si="565"/>
        <v/>
      </c>
      <c r="BS1067" s="1611" t="str">
        <f t="shared" si="566"/>
        <v/>
      </c>
      <c r="BT1067" s="1611" t="str">
        <f t="shared" si="567"/>
        <v/>
      </c>
      <c r="BU1067" s="1731">
        <f t="shared" ca="1" si="568"/>
        <v>0</v>
      </c>
      <c r="BV1067" s="1594"/>
      <c r="BW1067" s="1594"/>
      <c r="BX1067" s="1594"/>
      <c r="BY1067" s="1594"/>
      <c r="BZ1067" s="1594"/>
      <c r="CA1067" s="1594"/>
      <c r="CB1067" s="1594"/>
      <c r="CC1067" s="1594"/>
      <c r="CD1067" s="1594"/>
      <c r="CE1067" s="1594"/>
      <c r="CF1067" s="1594"/>
      <c r="CG1067" s="1594"/>
      <c r="CH1067" s="1594"/>
      <c r="CI1067" s="1594"/>
      <c r="CJ1067" s="1594"/>
      <c r="CK1067" s="1594"/>
      <c r="CL1067" s="1594"/>
      <c r="CM1067" s="1594"/>
      <c r="CN1067" s="1594"/>
      <c r="CO1067" s="1594"/>
      <c r="CP1067" s="1594"/>
      <c r="CQ1067" s="1594"/>
      <c r="CR1067" s="1594"/>
      <c r="CS1067" s="1594"/>
      <c r="CT1067" s="1594"/>
      <c r="CU1067" s="1594"/>
      <c r="CV1067" s="1594"/>
      <c r="CW1067" s="1594"/>
      <c r="CX1067" s="1594"/>
      <c r="CY1067" s="1594"/>
      <c r="CZ1067" s="1594"/>
      <c r="DA1067" s="1594"/>
      <c r="DB1067" s="1594"/>
      <c r="DC1067" s="1594"/>
      <c r="DD1067" s="1594"/>
      <c r="DE1067" s="1594"/>
      <c r="DF1067" s="1594"/>
      <c r="DG1067" s="1594"/>
      <c r="DH1067" s="1594"/>
      <c r="DI1067" s="1594"/>
      <c r="DJ1067" s="1594"/>
      <c r="DK1067" s="1594"/>
      <c r="DL1067" s="1594"/>
      <c r="DM1067" s="1594"/>
      <c r="DN1067" s="1594"/>
      <c r="DO1067" s="1594"/>
      <c r="DP1067" s="1594"/>
      <c r="DQ1067" s="1594"/>
      <c r="DR1067" s="1594"/>
      <c r="DS1067" s="1594"/>
      <c r="DT1067" s="1594"/>
      <c r="DU1067" s="1594"/>
      <c r="DV1067" s="1594"/>
      <c r="DW1067" s="1594"/>
      <c r="DX1067" s="1594"/>
      <c r="DY1067" s="1594"/>
      <c r="DZ1067" s="1594"/>
      <c r="EA1067" s="1594"/>
      <c r="EB1067" s="1594"/>
      <c r="EC1067" s="1594"/>
      <c r="ED1067" s="1594"/>
      <c r="EE1067" s="1594"/>
      <c r="EF1067" s="1594"/>
      <c r="EG1067" s="1594"/>
      <c r="EH1067" s="1594"/>
      <c r="EI1067" s="1594"/>
      <c r="EJ1067" s="1594"/>
      <c r="EK1067" s="1594"/>
      <c r="EL1067" s="1594"/>
      <c r="EM1067" s="1594"/>
      <c r="EN1067" s="1594"/>
      <c r="EO1067" s="1594"/>
      <c r="EP1067" s="1594"/>
      <c r="EQ1067" s="1594"/>
      <c r="ER1067" s="1594"/>
      <c r="ES1067" s="1594"/>
    </row>
    <row r="1068" spans="1:149" s="1595" customFormat="1" ht="12.5">
      <c r="A1068" s="1644" t="str">
        <f t="shared" ref="A1068:A1131" si="588">$A$1</f>
        <v>Organisation</v>
      </c>
      <c r="B1068" s="1758"/>
      <c r="C1068" s="1758"/>
      <c r="D1068" s="1758"/>
      <c r="E1068" s="1756"/>
      <c r="F1068" s="1592"/>
      <c r="G1068" s="1714">
        <f t="shared" ref="G1068:G1131" si="589">AF1068</f>
        <v>0</v>
      </c>
      <c r="H1068" s="1645"/>
      <c r="I1068" s="1714">
        <f t="shared" ref="I1068:I1131" si="590">AT1068</f>
        <v>0</v>
      </c>
      <c r="J1068" s="1677"/>
      <c r="K1068" s="1677"/>
      <c r="L1068" s="1592"/>
      <c r="M1068" s="1597"/>
      <c r="N1068" s="1597"/>
      <c r="O1068" s="1646"/>
      <c r="P1068" s="1647"/>
      <c r="Q1068" s="1647"/>
      <c r="R1068" s="1648"/>
      <c r="S1068" s="1603"/>
      <c r="T1068" s="1649"/>
      <c r="U1068" s="1649"/>
      <c r="V1068" s="1649"/>
      <c r="W1068" s="1649"/>
      <c r="X1068" s="1649"/>
      <c r="Y1068" s="1649"/>
      <c r="Z1068" s="1649"/>
      <c r="AA1068" s="1649"/>
      <c r="AB1068" s="1649"/>
      <c r="AC1068" s="1649"/>
      <c r="AD1068" s="1649"/>
      <c r="AE1068" s="1649"/>
      <c r="AF1068" s="1610">
        <f t="shared" si="569"/>
        <v>0</v>
      </c>
      <c r="AG1068" s="1649"/>
      <c r="AH1068" s="1649"/>
      <c r="AI1068" s="1649"/>
      <c r="AJ1068" s="1649"/>
      <c r="AK1068" s="1649"/>
      <c r="AL1068" s="1649"/>
      <c r="AM1068" s="1649"/>
      <c r="AN1068" s="1649"/>
      <c r="AO1068" s="1649"/>
      <c r="AP1068" s="1649"/>
      <c r="AQ1068" s="1649"/>
      <c r="AR1068" s="1709"/>
      <c r="AS1068" s="1779">
        <f t="shared" si="570"/>
        <v>0</v>
      </c>
      <c r="AT1068" s="1711">
        <f t="shared" ref="AT1068:AT1131" si="591">SUM(AG1068:AR1068)</f>
        <v>0</v>
      </c>
      <c r="AU1068" s="1611">
        <f t="shared" si="571"/>
        <v>0</v>
      </c>
      <c r="AV1068" s="1611">
        <f t="shared" si="572"/>
        <v>0</v>
      </c>
      <c r="AW1068" s="1611">
        <f t="shared" si="573"/>
        <v>0</v>
      </c>
      <c r="AX1068" s="1611">
        <f t="shared" si="574"/>
        <v>0</v>
      </c>
      <c r="AY1068" s="1611">
        <f t="shared" si="575"/>
        <v>0</v>
      </c>
      <c r="AZ1068" s="1611">
        <f t="shared" si="576"/>
        <v>0</v>
      </c>
      <c r="BA1068" s="1611">
        <f t="shared" si="577"/>
        <v>0</v>
      </c>
      <c r="BB1068" s="1611">
        <f t="shared" si="578"/>
        <v>0</v>
      </c>
      <c r="BC1068" s="1611">
        <f t="shared" si="579"/>
        <v>0</v>
      </c>
      <c r="BD1068" s="1611">
        <f t="shared" si="580"/>
        <v>0</v>
      </c>
      <c r="BE1068" s="1611">
        <f t="shared" si="581"/>
        <v>0</v>
      </c>
      <c r="BF1068" s="1611">
        <f t="shared" si="582"/>
        <v>0</v>
      </c>
      <c r="BG1068" s="1611">
        <f t="shared" ref="BG1068:BG1131" si="592">SUM(AU1068:BF1068)</f>
        <v>0</v>
      </c>
      <c r="BH1068" s="1611" t="str">
        <f t="shared" ref="BH1068:BH1131" si="593">IF(OR(G1068&gt;0,I1068&gt;0),IF(AND(B1068&lt;&gt;"",C1068&lt;&gt;"",D1068&lt;&gt;"",E1068&lt;&gt;"",F1068&lt;&gt;"",L1068&lt;&gt;"",M1068&lt;&gt;"",N1068&lt;&gt;"",O1068&lt;&gt;"",P1068&lt;&gt;"",Q1068&lt;&gt;"",R1068&lt;&gt;""),"","ERROR"),"")</f>
        <v/>
      </c>
      <c r="BI1068" s="1611" t="str">
        <f t="shared" ref="BI1068:BI1131" si="594">IF(COUNTIF($D$43:$D$1496,D1068)&gt;1,"ERROR","")</f>
        <v/>
      </c>
      <c r="BJ1068" s="1611" t="str">
        <f t="shared" si="583"/>
        <v/>
      </c>
      <c r="BK1068" s="1611" t="str">
        <f t="shared" si="584"/>
        <v/>
      </c>
      <c r="BL1068" s="1611" t="str">
        <f t="shared" ca="1" si="585"/>
        <v/>
      </c>
      <c r="BM1068" s="1611" t="str">
        <f t="shared" ref="BM1068:BM1131" si="595">IF(AND(AT1068&gt;0,AF1068=0),"ERROR","")</f>
        <v/>
      </c>
      <c r="BN1068" s="1611" t="str">
        <f t="shared" si="586"/>
        <v/>
      </c>
      <c r="BO1068" s="1611" t="str">
        <f t="shared" si="587"/>
        <v/>
      </c>
      <c r="BP1068" s="1611" t="str">
        <f t="shared" ref="BP1068:BP1131" si="596">IF(AND(F1068=$BZ$2,SUM(H1068,J1068)&gt;0),"ERROR","")</f>
        <v/>
      </c>
      <c r="BQ1068" s="1611" t="str">
        <f t="shared" ref="BQ1068:BQ1131" si="597">IF(AND(I1068=0,J1068&gt;0),"ERROR","")</f>
        <v/>
      </c>
      <c r="BR1068" s="1611" t="str">
        <f t="shared" ref="BR1068:BR1131" si="598">IF(AND(O1068=$CA$1,K1068&lt;&gt;0),"ERROR","")</f>
        <v/>
      </c>
      <c r="BS1068" s="1611" t="str">
        <f t="shared" ref="BS1068:BS1131" si="599">IF(AND(O1068=$CA$2,I1068-AS1068-K1068&lt;0),"ERROR","")</f>
        <v/>
      </c>
      <c r="BT1068" s="1611" t="str">
        <f t="shared" ref="BT1068:BT1131" si="600">IF(S1068="","",VLOOKUP(S1068,$CS$1:$CT$14,2,0))</f>
        <v/>
      </c>
      <c r="BU1068" s="1731">
        <f t="shared" ref="BU1068:BU1131" ca="1" si="601">COUNTIF(BH1068:BS1068,"ERROR")</f>
        <v>0</v>
      </c>
      <c r="BV1068" s="1594"/>
      <c r="BW1068" s="1594"/>
      <c r="BX1068" s="1594"/>
      <c r="BY1068" s="1594"/>
      <c r="BZ1068" s="1594"/>
      <c r="CA1068" s="1594"/>
      <c r="CB1068" s="1594"/>
      <c r="CC1068" s="1594"/>
      <c r="CD1068" s="1594"/>
      <c r="CE1068" s="1594"/>
      <c r="CF1068" s="1594"/>
      <c r="CG1068" s="1594"/>
      <c r="CH1068" s="1594"/>
      <c r="CI1068" s="1594"/>
      <c r="CJ1068" s="1594"/>
      <c r="CK1068" s="1594"/>
      <c r="CL1068" s="1594"/>
      <c r="CM1068" s="1594"/>
      <c r="CN1068" s="1594"/>
      <c r="CO1068" s="1594"/>
      <c r="CP1068" s="1594"/>
      <c r="CQ1068" s="1594"/>
      <c r="CR1068" s="1594"/>
      <c r="CS1068" s="1594"/>
      <c r="CT1068" s="1594"/>
      <c r="CU1068" s="1594"/>
      <c r="CV1068" s="1594"/>
      <c r="CW1068" s="1594"/>
      <c r="CX1068" s="1594"/>
      <c r="CY1068" s="1594"/>
      <c r="CZ1068" s="1594"/>
      <c r="DA1068" s="1594"/>
      <c r="DB1068" s="1594"/>
      <c r="DC1068" s="1594"/>
      <c r="DD1068" s="1594"/>
      <c r="DE1068" s="1594"/>
      <c r="DF1068" s="1594"/>
      <c r="DG1068" s="1594"/>
      <c r="DH1068" s="1594"/>
      <c r="DI1068" s="1594"/>
      <c r="DJ1068" s="1594"/>
      <c r="DK1068" s="1594"/>
      <c r="DL1068" s="1594"/>
      <c r="DM1068" s="1594"/>
      <c r="DN1068" s="1594"/>
      <c r="DO1068" s="1594"/>
      <c r="DP1068" s="1594"/>
      <c r="DQ1068" s="1594"/>
      <c r="DR1068" s="1594"/>
      <c r="DS1068" s="1594"/>
      <c r="DT1068" s="1594"/>
      <c r="DU1068" s="1594"/>
      <c r="DV1068" s="1594"/>
      <c r="DW1068" s="1594"/>
      <c r="DX1068" s="1594"/>
      <c r="DY1068" s="1594"/>
      <c r="DZ1068" s="1594"/>
      <c r="EA1068" s="1594"/>
      <c r="EB1068" s="1594"/>
      <c r="EC1068" s="1594"/>
      <c r="ED1068" s="1594"/>
      <c r="EE1068" s="1594"/>
      <c r="EF1068" s="1594"/>
      <c r="EG1068" s="1594"/>
      <c r="EH1068" s="1594"/>
      <c r="EI1068" s="1594"/>
      <c r="EJ1068" s="1594"/>
      <c r="EK1068" s="1594"/>
      <c r="EL1068" s="1594"/>
      <c r="EM1068" s="1594"/>
      <c r="EN1068" s="1594"/>
      <c r="EO1068" s="1594"/>
      <c r="EP1068" s="1594"/>
      <c r="EQ1068" s="1594"/>
      <c r="ER1068" s="1594"/>
      <c r="ES1068" s="1594"/>
    </row>
    <row r="1069" spans="1:149" s="1595" customFormat="1" ht="12.5">
      <c r="A1069" s="1644" t="str">
        <f t="shared" si="588"/>
        <v>Organisation</v>
      </c>
      <c r="B1069" s="1758"/>
      <c r="C1069" s="1758"/>
      <c r="D1069" s="1758"/>
      <c r="E1069" s="1756"/>
      <c r="F1069" s="1592"/>
      <c r="G1069" s="1714">
        <f t="shared" si="589"/>
        <v>0</v>
      </c>
      <c r="H1069" s="1645"/>
      <c r="I1069" s="1714">
        <f t="shared" si="590"/>
        <v>0</v>
      </c>
      <c r="J1069" s="1677"/>
      <c r="K1069" s="1677"/>
      <c r="L1069" s="1592"/>
      <c r="M1069" s="1597"/>
      <c r="N1069" s="1597"/>
      <c r="O1069" s="1646"/>
      <c r="P1069" s="1647"/>
      <c r="Q1069" s="1647"/>
      <c r="R1069" s="1648"/>
      <c r="S1069" s="1603"/>
      <c r="T1069" s="1649"/>
      <c r="U1069" s="1649"/>
      <c r="V1069" s="1649"/>
      <c r="W1069" s="1649"/>
      <c r="X1069" s="1649"/>
      <c r="Y1069" s="1649"/>
      <c r="Z1069" s="1649"/>
      <c r="AA1069" s="1649"/>
      <c r="AB1069" s="1649"/>
      <c r="AC1069" s="1649"/>
      <c r="AD1069" s="1649"/>
      <c r="AE1069" s="1649"/>
      <c r="AF1069" s="1610">
        <f t="shared" si="569"/>
        <v>0</v>
      </c>
      <c r="AG1069" s="1649"/>
      <c r="AH1069" s="1649"/>
      <c r="AI1069" s="1649"/>
      <c r="AJ1069" s="1649"/>
      <c r="AK1069" s="1649"/>
      <c r="AL1069" s="1649"/>
      <c r="AM1069" s="1649"/>
      <c r="AN1069" s="1649"/>
      <c r="AO1069" s="1649"/>
      <c r="AP1069" s="1649"/>
      <c r="AQ1069" s="1649"/>
      <c r="AR1069" s="1709"/>
      <c r="AS1069" s="1779">
        <f t="shared" si="570"/>
        <v>0</v>
      </c>
      <c r="AT1069" s="1711">
        <f t="shared" si="591"/>
        <v>0</v>
      </c>
      <c r="AU1069" s="1611">
        <f t="shared" si="571"/>
        <v>0</v>
      </c>
      <c r="AV1069" s="1611">
        <f t="shared" si="572"/>
        <v>0</v>
      </c>
      <c r="AW1069" s="1611">
        <f t="shared" si="573"/>
        <v>0</v>
      </c>
      <c r="AX1069" s="1611">
        <f t="shared" si="574"/>
        <v>0</v>
      </c>
      <c r="AY1069" s="1611">
        <f t="shared" si="575"/>
        <v>0</v>
      </c>
      <c r="AZ1069" s="1611">
        <f t="shared" si="576"/>
        <v>0</v>
      </c>
      <c r="BA1069" s="1611">
        <f t="shared" si="577"/>
        <v>0</v>
      </c>
      <c r="BB1069" s="1611">
        <f t="shared" si="578"/>
        <v>0</v>
      </c>
      <c r="BC1069" s="1611">
        <f t="shared" si="579"/>
        <v>0</v>
      </c>
      <c r="BD1069" s="1611">
        <f t="shared" si="580"/>
        <v>0</v>
      </c>
      <c r="BE1069" s="1611">
        <f t="shared" si="581"/>
        <v>0</v>
      </c>
      <c r="BF1069" s="1611">
        <f t="shared" si="582"/>
        <v>0</v>
      </c>
      <c r="BG1069" s="1611">
        <f t="shared" si="592"/>
        <v>0</v>
      </c>
      <c r="BH1069" s="1611" t="str">
        <f t="shared" si="593"/>
        <v/>
      </c>
      <c r="BI1069" s="1611" t="str">
        <f t="shared" si="594"/>
        <v/>
      </c>
      <c r="BJ1069" s="1611" t="str">
        <f t="shared" si="583"/>
        <v/>
      </c>
      <c r="BK1069" s="1611" t="str">
        <f t="shared" si="584"/>
        <v/>
      </c>
      <c r="BL1069" s="1611" t="str">
        <f t="shared" ca="1" si="585"/>
        <v/>
      </c>
      <c r="BM1069" s="1611" t="str">
        <f t="shared" si="595"/>
        <v/>
      </c>
      <c r="BN1069" s="1611" t="str">
        <f t="shared" si="586"/>
        <v/>
      </c>
      <c r="BO1069" s="1611" t="str">
        <f t="shared" si="587"/>
        <v/>
      </c>
      <c r="BP1069" s="1611" t="str">
        <f t="shared" si="596"/>
        <v/>
      </c>
      <c r="BQ1069" s="1611" t="str">
        <f t="shared" si="597"/>
        <v/>
      </c>
      <c r="BR1069" s="1611" t="str">
        <f t="shared" si="598"/>
        <v/>
      </c>
      <c r="BS1069" s="1611" t="str">
        <f t="shared" si="599"/>
        <v/>
      </c>
      <c r="BT1069" s="1611" t="str">
        <f t="shared" si="600"/>
        <v/>
      </c>
      <c r="BU1069" s="1731">
        <f t="shared" ca="1" si="601"/>
        <v>0</v>
      </c>
      <c r="BV1069" s="1594"/>
      <c r="BW1069" s="1594"/>
      <c r="BX1069" s="1594"/>
      <c r="BY1069" s="1594"/>
      <c r="BZ1069" s="1594"/>
      <c r="CA1069" s="1594"/>
      <c r="CB1069" s="1594"/>
      <c r="CC1069" s="1594"/>
      <c r="CD1069" s="1594"/>
      <c r="CE1069" s="1594"/>
      <c r="CF1069" s="1594"/>
      <c r="CG1069" s="1594"/>
      <c r="CH1069" s="1594"/>
      <c r="CI1069" s="1594"/>
      <c r="CJ1069" s="1594"/>
      <c r="CK1069" s="1594"/>
      <c r="CL1069" s="1594"/>
      <c r="CM1069" s="1594"/>
      <c r="CN1069" s="1594"/>
      <c r="CO1069" s="1594"/>
      <c r="CP1069" s="1594"/>
      <c r="CQ1069" s="1594"/>
      <c r="CR1069" s="1594"/>
      <c r="CS1069" s="1594"/>
      <c r="CT1069" s="1594"/>
      <c r="CU1069" s="1594"/>
      <c r="CV1069" s="1594"/>
      <c r="CW1069" s="1594"/>
      <c r="CX1069" s="1594"/>
      <c r="CY1069" s="1594"/>
      <c r="CZ1069" s="1594"/>
      <c r="DA1069" s="1594"/>
      <c r="DB1069" s="1594"/>
      <c r="DC1069" s="1594"/>
      <c r="DD1069" s="1594"/>
      <c r="DE1069" s="1594"/>
      <c r="DF1069" s="1594"/>
      <c r="DG1069" s="1594"/>
      <c r="DH1069" s="1594"/>
      <c r="DI1069" s="1594"/>
      <c r="DJ1069" s="1594"/>
      <c r="DK1069" s="1594"/>
      <c r="DL1069" s="1594"/>
      <c r="DM1069" s="1594"/>
      <c r="DN1069" s="1594"/>
      <c r="DO1069" s="1594"/>
      <c r="DP1069" s="1594"/>
      <c r="DQ1069" s="1594"/>
      <c r="DR1069" s="1594"/>
      <c r="DS1069" s="1594"/>
      <c r="DT1069" s="1594"/>
      <c r="DU1069" s="1594"/>
      <c r="DV1069" s="1594"/>
      <c r="DW1069" s="1594"/>
      <c r="DX1069" s="1594"/>
      <c r="DY1069" s="1594"/>
      <c r="DZ1069" s="1594"/>
      <c r="EA1069" s="1594"/>
      <c r="EB1069" s="1594"/>
      <c r="EC1069" s="1594"/>
      <c r="ED1069" s="1594"/>
      <c r="EE1069" s="1594"/>
      <c r="EF1069" s="1594"/>
      <c r="EG1069" s="1594"/>
      <c r="EH1069" s="1594"/>
      <c r="EI1069" s="1594"/>
      <c r="EJ1069" s="1594"/>
      <c r="EK1069" s="1594"/>
      <c r="EL1069" s="1594"/>
      <c r="EM1069" s="1594"/>
      <c r="EN1069" s="1594"/>
      <c r="EO1069" s="1594"/>
      <c r="EP1069" s="1594"/>
      <c r="EQ1069" s="1594"/>
      <c r="ER1069" s="1594"/>
      <c r="ES1069" s="1594"/>
    </row>
    <row r="1070" spans="1:149" s="1595" customFormat="1" ht="12.5">
      <c r="A1070" s="1644" t="str">
        <f t="shared" si="588"/>
        <v>Organisation</v>
      </c>
      <c r="B1070" s="1758"/>
      <c r="C1070" s="1758"/>
      <c r="D1070" s="1758"/>
      <c r="E1070" s="1756"/>
      <c r="F1070" s="1592"/>
      <c r="G1070" s="1714">
        <f t="shared" si="589"/>
        <v>0</v>
      </c>
      <c r="H1070" s="1645"/>
      <c r="I1070" s="1714">
        <f t="shared" si="590"/>
        <v>0</v>
      </c>
      <c r="J1070" s="1677"/>
      <c r="K1070" s="1677"/>
      <c r="L1070" s="1592"/>
      <c r="M1070" s="1597"/>
      <c r="N1070" s="1597"/>
      <c r="O1070" s="1646"/>
      <c r="P1070" s="1647"/>
      <c r="Q1070" s="1647"/>
      <c r="R1070" s="1648"/>
      <c r="S1070" s="1603"/>
      <c r="T1070" s="1649"/>
      <c r="U1070" s="1649"/>
      <c r="V1070" s="1649"/>
      <c r="W1070" s="1649"/>
      <c r="X1070" s="1649"/>
      <c r="Y1070" s="1649"/>
      <c r="Z1070" s="1649"/>
      <c r="AA1070" s="1649"/>
      <c r="AB1070" s="1649"/>
      <c r="AC1070" s="1649"/>
      <c r="AD1070" s="1649"/>
      <c r="AE1070" s="1649"/>
      <c r="AF1070" s="1610">
        <f t="shared" si="569"/>
        <v>0</v>
      </c>
      <c r="AG1070" s="1649"/>
      <c r="AH1070" s="1649"/>
      <c r="AI1070" s="1649"/>
      <c r="AJ1070" s="1649"/>
      <c r="AK1070" s="1649"/>
      <c r="AL1070" s="1649"/>
      <c r="AM1070" s="1649"/>
      <c r="AN1070" s="1649"/>
      <c r="AO1070" s="1649"/>
      <c r="AP1070" s="1649"/>
      <c r="AQ1070" s="1649"/>
      <c r="AR1070" s="1709"/>
      <c r="AS1070" s="1779">
        <f t="shared" si="570"/>
        <v>0</v>
      </c>
      <c r="AT1070" s="1711">
        <f t="shared" si="591"/>
        <v>0</v>
      </c>
      <c r="AU1070" s="1611">
        <f t="shared" si="571"/>
        <v>0</v>
      </c>
      <c r="AV1070" s="1611">
        <f t="shared" si="572"/>
        <v>0</v>
      </c>
      <c r="AW1070" s="1611">
        <f t="shared" si="573"/>
        <v>0</v>
      </c>
      <c r="AX1070" s="1611">
        <f t="shared" si="574"/>
        <v>0</v>
      </c>
      <c r="AY1070" s="1611">
        <f t="shared" si="575"/>
        <v>0</v>
      </c>
      <c r="AZ1070" s="1611">
        <f t="shared" si="576"/>
        <v>0</v>
      </c>
      <c r="BA1070" s="1611">
        <f t="shared" si="577"/>
        <v>0</v>
      </c>
      <c r="BB1070" s="1611">
        <f t="shared" si="578"/>
        <v>0</v>
      </c>
      <c r="BC1070" s="1611">
        <f t="shared" si="579"/>
        <v>0</v>
      </c>
      <c r="BD1070" s="1611">
        <f t="shared" si="580"/>
        <v>0</v>
      </c>
      <c r="BE1070" s="1611">
        <f t="shared" si="581"/>
        <v>0</v>
      </c>
      <c r="BF1070" s="1611">
        <f t="shared" si="582"/>
        <v>0</v>
      </c>
      <c r="BG1070" s="1611">
        <f t="shared" si="592"/>
        <v>0</v>
      </c>
      <c r="BH1070" s="1611" t="str">
        <f t="shared" si="593"/>
        <v/>
      </c>
      <c r="BI1070" s="1611" t="str">
        <f t="shared" si="594"/>
        <v/>
      </c>
      <c r="BJ1070" s="1611" t="str">
        <f t="shared" si="583"/>
        <v/>
      </c>
      <c r="BK1070" s="1611" t="str">
        <f t="shared" si="584"/>
        <v/>
      </c>
      <c r="BL1070" s="1611" t="str">
        <f t="shared" ca="1" si="585"/>
        <v/>
      </c>
      <c r="BM1070" s="1611" t="str">
        <f t="shared" si="595"/>
        <v/>
      </c>
      <c r="BN1070" s="1611" t="str">
        <f t="shared" si="586"/>
        <v/>
      </c>
      <c r="BO1070" s="1611" t="str">
        <f t="shared" si="587"/>
        <v/>
      </c>
      <c r="BP1070" s="1611" t="str">
        <f t="shared" si="596"/>
        <v/>
      </c>
      <c r="BQ1070" s="1611" t="str">
        <f t="shared" si="597"/>
        <v/>
      </c>
      <c r="BR1070" s="1611" t="str">
        <f t="shared" si="598"/>
        <v/>
      </c>
      <c r="BS1070" s="1611" t="str">
        <f t="shared" si="599"/>
        <v/>
      </c>
      <c r="BT1070" s="1611" t="str">
        <f t="shared" si="600"/>
        <v/>
      </c>
      <c r="BU1070" s="1731">
        <f t="shared" ca="1" si="601"/>
        <v>0</v>
      </c>
      <c r="BV1070" s="1594"/>
      <c r="BW1070" s="1594"/>
      <c r="BX1070" s="1594"/>
      <c r="BY1070" s="1594"/>
      <c r="BZ1070" s="1594"/>
      <c r="CA1070" s="1594"/>
      <c r="CB1070" s="1594"/>
      <c r="CC1070" s="1594"/>
      <c r="CD1070" s="1594"/>
      <c r="CE1070" s="1594"/>
      <c r="CF1070" s="1594"/>
      <c r="CG1070" s="1594"/>
      <c r="CH1070" s="1594"/>
      <c r="CI1070" s="1594"/>
      <c r="CJ1070" s="1594"/>
      <c r="CK1070" s="1594"/>
      <c r="CL1070" s="1594"/>
      <c r="CM1070" s="1594"/>
      <c r="CN1070" s="1594"/>
      <c r="CO1070" s="1594"/>
      <c r="CP1070" s="1594"/>
      <c r="CQ1070" s="1594"/>
      <c r="CR1070" s="1594"/>
      <c r="CS1070" s="1594"/>
      <c r="CT1070" s="1594"/>
      <c r="CU1070" s="1594"/>
      <c r="CV1070" s="1594"/>
      <c r="CW1070" s="1594"/>
      <c r="CX1070" s="1594"/>
      <c r="CY1070" s="1594"/>
      <c r="CZ1070" s="1594"/>
      <c r="DA1070" s="1594"/>
      <c r="DB1070" s="1594"/>
      <c r="DC1070" s="1594"/>
      <c r="DD1070" s="1594"/>
      <c r="DE1070" s="1594"/>
      <c r="DF1070" s="1594"/>
      <c r="DG1070" s="1594"/>
      <c r="DH1070" s="1594"/>
      <c r="DI1070" s="1594"/>
      <c r="DJ1070" s="1594"/>
      <c r="DK1070" s="1594"/>
      <c r="DL1070" s="1594"/>
      <c r="DM1070" s="1594"/>
      <c r="DN1070" s="1594"/>
      <c r="DO1070" s="1594"/>
      <c r="DP1070" s="1594"/>
      <c r="DQ1070" s="1594"/>
      <c r="DR1070" s="1594"/>
      <c r="DS1070" s="1594"/>
      <c r="DT1070" s="1594"/>
      <c r="DU1070" s="1594"/>
      <c r="DV1070" s="1594"/>
      <c r="DW1070" s="1594"/>
      <c r="DX1070" s="1594"/>
      <c r="DY1070" s="1594"/>
      <c r="DZ1070" s="1594"/>
      <c r="EA1070" s="1594"/>
      <c r="EB1070" s="1594"/>
      <c r="EC1070" s="1594"/>
      <c r="ED1070" s="1594"/>
      <c r="EE1070" s="1594"/>
      <c r="EF1070" s="1594"/>
      <c r="EG1070" s="1594"/>
      <c r="EH1070" s="1594"/>
      <c r="EI1070" s="1594"/>
      <c r="EJ1070" s="1594"/>
      <c r="EK1070" s="1594"/>
      <c r="EL1070" s="1594"/>
      <c r="EM1070" s="1594"/>
      <c r="EN1070" s="1594"/>
      <c r="EO1070" s="1594"/>
      <c r="EP1070" s="1594"/>
      <c r="EQ1070" s="1594"/>
      <c r="ER1070" s="1594"/>
      <c r="ES1070" s="1594"/>
    </row>
    <row r="1071" spans="1:149" s="1595" customFormat="1" ht="12.5">
      <c r="A1071" s="1644" t="str">
        <f t="shared" si="588"/>
        <v>Organisation</v>
      </c>
      <c r="B1071" s="1758"/>
      <c r="C1071" s="1758"/>
      <c r="D1071" s="1758"/>
      <c r="E1071" s="1756"/>
      <c r="F1071" s="1592"/>
      <c r="G1071" s="1714">
        <f t="shared" si="589"/>
        <v>0</v>
      </c>
      <c r="H1071" s="1645"/>
      <c r="I1071" s="1714">
        <f t="shared" si="590"/>
        <v>0</v>
      </c>
      <c r="J1071" s="1677"/>
      <c r="K1071" s="1677"/>
      <c r="L1071" s="1592"/>
      <c r="M1071" s="1597"/>
      <c r="N1071" s="1597"/>
      <c r="O1071" s="1646"/>
      <c r="P1071" s="1647"/>
      <c r="Q1071" s="1647"/>
      <c r="R1071" s="1648"/>
      <c r="S1071" s="1603"/>
      <c r="T1071" s="1649"/>
      <c r="U1071" s="1649"/>
      <c r="V1071" s="1649"/>
      <c r="W1071" s="1649"/>
      <c r="X1071" s="1649"/>
      <c r="Y1071" s="1649"/>
      <c r="Z1071" s="1649"/>
      <c r="AA1071" s="1649"/>
      <c r="AB1071" s="1649"/>
      <c r="AC1071" s="1649"/>
      <c r="AD1071" s="1649"/>
      <c r="AE1071" s="1649"/>
      <c r="AF1071" s="1610">
        <f t="shared" si="569"/>
        <v>0</v>
      </c>
      <c r="AG1071" s="1649"/>
      <c r="AH1071" s="1649"/>
      <c r="AI1071" s="1649"/>
      <c r="AJ1071" s="1649"/>
      <c r="AK1071" s="1649"/>
      <c r="AL1071" s="1649"/>
      <c r="AM1071" s="1649"/>
      <c r="AN1071" s="1649"/>
      <c r="AO1071" s="1649"/>
      <c r="AP1071" s="1649"/>
      <c r="AQ1071" s="1649"/>
      <c r="AR1071" s="1709"/>
      <c r="AS1071" s="1779">
        <f t="shared" si="570"/>
        <v>0</v>
      </c>
      <c r="AT1071" s="1711">
        <f t="shared" si="591"/>
        <v>0</v>
      </c>
      <c r="AU1071" s="1611">
        <f t="shared" si="571"/>
        <v>0</v>
      </c>
      <c r="AV1071" s="1611">
        <f t="shared" si="572"/>
        <v>0</v>
      </c>
      <c r="AW1071" s="1611">
        <f t="shared" si="573"/>
        <v>0</v>
      </c>
      <c r="AX1071" s="1611">
        <f t="shared" si="574"/>
        <v>0</v>
      </c>
      <c r="AY1071" s="1611">
        <f t="shared" si="575"/>
        <v>0</v>
      </c>
      <c r="AZ1071" s="1611">
        <f t="shared" si="576"/>
        <v>0</v>
      </c>
      <c r="BA1071" s="1611">
        <f t="shared" si="577"/>
        <v>0</v>
      </c>
      <c r="BB1071" s="1611">
        <f t="shared" si="578"/>
        <v>0</v>
      </c>
      <c r="BC1071" s="1611">
        <f t="shared" si="579"/>
        <v>0</v>
      </c>
      <c r="BD1071" s="1611">
        <f t="shared" si="580"/>
        <v>0</v>
      </c>
      <c r="BE1071" s="1611">
        <f t="shared" si="581"/>
        <v>0</v>
      </c>
      <c r="BF1071" s="1611">
        <f t="shared" si="582"/>
        <v>0</v>
      </c>
      <c r="BG1071" s="1611">
        <f t="shared" si="592"/>
        <v>0</v>
      </c>
      <c r="BH1071" s="1611" t="str">
        <f t="shared" si="593"/>
        <v/>
      </c>
      <c r="BI1071" s="1611" t="str">
        <f t="shared" si="594"/>
        <v/>
      </c>
      <c r="BJ1071" s="1611" t="str">
        <f t="shared" si="583"/>
        <v/>
      </c>
      <c r="BK1071" s="1611" t="str">
        <f t="shared" si="584"/>
        <v/>
      </c>
      <c r="BL1071" s="1611" t="str">
        <f t="shared" ca="1" si="585"/>
        <v/>
      </c>
      <c r="BM1071" s="1611" t="str">
        <f t="shared" si="595"/>
        <v/>
      </c>
      <c r="BN1071" s="1611" t="str">
        <f t="shared" si="586"/>
        <v/>
      </c>
      <c r="BO1071" s="1611" t="str">
        <f t="shared" si="587"/>
        <v/>
      </c>
      <c r="BP1071" s="1611" t="str">
        <f t="shared" si="596"/>
        <v/>
      </c>
      <c r="BQ1071" s="1611" t="str">
        <f t="shared" si="597"/>
        <v/>
      </c>
      <c r="BR1071" s="1611" t="str">
        <f t="shared" si="598"/>
        <v/>
      </c>
      <c r="BS1071" s="1611" t="str">
        <f t="shared" si="599"/>
        <v/>
      </c>
      <c r="BT1071" s="1611" t="str">
        <f t="shared" si="600"/>
        <v/>
      </c>
      <c r="BU1071" s="1731">
        <f t="shared" ca="1" si="601"/>
        <v>0</v>
      </c>
      <c r="BV1071" s="1594"/>
      <c r="BW1071" s="1594"/>
      <c r="BX1071" s="1594"/>
      <c r="BY1071" s="1594"/>
      <c r="BZ1071" s="1594"/>
      <c r="CA1071" s="1594"/>
      <c r="CB1071" s="1594"/>
      <c r="CC1071" s="1594"/>
      <c r="CD1071" s="1594"/>
      <c r="CE1071" s="1594"/>
      <c r="CF1071" s="1594"/>
      <c r="CG1071" s="1594"/>
      <c r="CH1071" s="1594"/>
      <c r="CI1071" s="1594"/>
      <c r="CJ1071" s="1594"/>
      <c r="CK1071" s="1594"/>
      <c r="CL1071" s="1594"/>
      <c r="CM1071" s="1594"/>
      <c r="CN1071" s="1594"/>
      <c r="CO1071" s="1594"/>
      <c r="CP1071" s="1594"/>
      <c r="CQ1071" s="1594"/>
      <c r="CR1071" s="1594"/>
      <c r="CS1071" s="1594"/>
      <c r="CT1071" s="1594"/>
      <c r="CU1071" s="1594"/>
      <c r="CV1071" s="1594"/>
      <c r="CW1071" s="1594"/>
      <c r="CX1071" s="1594"/>
      <c r="CY1071" s="1594"/>
      <c r="CZ1071" s="1594"/>
      <c r="DA1071" s="1594"/>
      <c r="DB1071" s="1594"/>
      <c r="DC1071" s="1594"/>
      <c r="DD1071" s="1594"/>
      <c r="DE1071" s="1594"/>
      <c r="DF1071" s="1594"/>
      <c r="DG1071" s="1594"/>
      <c r="DH1071" s="1594"/>
      <c r="DI1071" s="1594"/>
      <c r="DJ1071" s="1594"/>
      <c r="DK1071" s="1594"/>
      <c r="DL1071" s="1594"/>
      <c r="DM1071" s="1594"/>
      <c r="DN1071" s="1594"/>
      <c r="DO1071" s="1594"/>
      <c r="DP1071" s="1594"/>
      <c r="DQ1071" s="1594"/>
      <c r="DR1071" s="1594"/>
      <c r="DS1071" s="1594"/>
      <c r="DT1071" s="1594"/>
      <c r="DU1071" s="1594"/>
      <c r="DV1071" s="1594"/>
      <c r="DW1071" s="1594"/>
      <c r="DX1071" s="1594"/>
      <c r="DY1071" s="1594"/>
      <c r="DZ1071" s="1594"/>
      <c r="EA1071" s="1594"/>
      <c r="EB1071" s="1594"/>
      <c r="EC1071" s="1594"/>
      <c r="ED1071" s="1594"/>
      <c r="EE1071" s="1594"/>
      <c r="EF1071" s="1594"/>
      <c r="EG1071" s="1594"/>
      <c r="EH1071" s="1594"/>
      <c r="EI1071" s="1594"/>
      <c r="EJ1071" s="1594"/>
      <c r="EK1071" s="1594"/>
      <c r="EL1071" s="1594"/>
      <c r="EM1071" s="1594"/>
      <c r="EN1071" s="1594"/>
      <c r="EO1071" s="1594"/>
      <c r="EP1071" s="1594"/>
      <c r="EQ1071" s="1594"/>
      <c r="ER1071" s="1594"/>
      <c r="ES1071" s="1594"/>
    </row>
    <row r="1072" spans="1:149" s="1595" customFormat="1" ht="12.5">
      <c r="A1072" s="1644" t="str">
        <f t="shared" si="588"/>
        <v>Organisation</v>
      </c>
      <c r="B1072" s="1758"/>
      <c r="C1072" s="1758"/>
      <c r="D1072" s="1758"/>
      <c r="E1072" s="1756"/>
      <c r="F1072" s="1592"/>
      <c r="G1072" s="1714">
        <f t="shared" si="589"/>
        <v>0</v>
      </c>
      <c r="H1072" s="1645"/>
      <c r="I1072" s="1714">
        <f t="shared" si="590"/>
        <v>0</v>
      </c>
      <c r="J1072" s="1677"/>
      <c r="K1072" s="1677"/>
      <c r="L1072" s="1592"/>
      <c r="M1072" s="1597"/>
      <c r="N1072" s="1597"/>
      <c r="O1072" s="1646"/>
      <c r="P1072" s="1647"/>
      <c r="Q1072" s="1647"/>
      <c r="R1072" s="1648"/>
      <c r="S1072" s="1603"/>
      <c r="T1072" s="1649"/>
      <c r="U1072" s="1649"/>
      <c r="V1072" s="1649"/>
      <c r="W1072" s="1649"/>
      <c r="X1072" s="1649"/>
      <c r="Y1072" s="1649"/>
      <c r="Z1072" s="1649"/>
      <c r="AA1072" s="1649"/>
      <c r="AB1072" s="1649"/>
      <c r="AC1072" s="1649"/>
      <c r="AD1072" s="1649"/>
      <c r="AE1072" s="1649"/>
      <c r="AF1072" s="1610">
        <f t="shared" si="569"/>
        <v>0</v>
      </c>
      <c r="AG1072" s="1649"/>
      <c r="AH1072" s="1649"/>
      <c r="AI1072" s="1649"/>
      <c r="AJ1072" s="1649"/>
      <c r="AK1072" s="1649"/>
      <c r="AL1072" s="1649"/>
      <c r="AM1072" s="1649"/>
      <c r="AN1072" s="1649"/>
      <c r="AO1072" s="1649"/>
      <c r="AP1072" s="1649"/>
      <c r="AQ1072" s="1649"/>
      <c r="AR1072" s="1709"/>
      <c r="AS1072" s="1779">
        <f t="shared" si="570"/>
        <v>0</v>
      </c>
      <c r="AT1072" s="1711">
        <f t="shared" si="591"/>
        <v>0</v>
      </c>
      <c r="AU1072" s="1611">
        <f t="shared" si="571"/>
        <v>0</v>
      </c>
      <c r="AV1072" s="1611">
        <f t="shared" si="572"/>
        <v>0</v>
      </c>
      <c r="AW1072" s="1611">
        <f t="shared" si="573"/>
        <v>0</v>
      </c>
      <c r="AX1072" s="1611">
        <f t="shared" si="574"/>
        <v>0</v>
      </c>
      <c r="AY1072" s="1611">
        <f t="shared" si="575"/>
        <v>0</v>
      </c>
      <c r="AZ1072" s="1611">
        <f t="shared" si="576"/>
        <v>0</v>
      </c>
      <c r="BA1072" s="1611">
        <f t="shared" si="577"/>
        <v>0</v>
      </c>
      <c r="BB1072" s="1611">
        <f t="shared" si="578"/>
        <v>0</v>
      </c>
      <c r="BC1072" s="1611">
        <f t="shared" si="579"/>
        <v>0</v>
      </c>
      <c r="BD1072" s="1611">
        <f t="shared" si="580"/>
        <v>0</v>
      </c>
      <c r="BE1072" s="1611">
        <f t="shared" si="581"/>
        <v>0</v>
      </c>
      <c r="BF1072" s="1611">
        <f t="shared" si="582"/>
        <v>0</v>
      </c>
      <c r="BG1072" s="1611">
        <f t="shared" si="592"/>
        <v>0</v>
      </c>
      <c r="BH1072" s="1611" t="str">
        <f t="shared" si="593"/>
        <v/>
      </c>
      <c r="BI1072" s="1611" t="str">
        <f t="shared" si="594"/>
        <v/>
      </c>
      <c r="BJ1072" s="1611" t="str">
        <f t="shared" si="583"/>
        <v/>
      </c>
      <c r="BK1072" s="1611" t="str">
        <f t="shared" si="584"/>
        <v/>
      </c>
      <c r="BL1072" s="1611" t="str">
        <f t="shared" ca="1" si="585"/>
        <v/>
      </c>
      <c r="BM1072" s="1611" t="str">
        <f t="shared" si="595"/>
        <v/>
      </c>
      <c r="BN1072" s="1611" t="str">
        <f t="shared" si="586"/>
        <v/>
      </c>
      <c r="BO1072" s="1611" t="str">
        <f t="shared" si="587"/>
        <v/>
      </c>
      <c r="BP1072" s="1611" t="str">
        <f t="shared" si="596"/>
        <v/>
      </c>
      <c r="BQ1072" s="1611" t="str">
        <f t="shared" si="597"/>
        <v/>
      </c>
      <c r="BR1072" s="1611" t="str">
        <f t="shared" si="598"/>
        <v/>
      </c>
      <c r="BS1072" s="1611" t="str">
        <f t="shared" si="599"/>
        <v/>
      </c>
      <c r="BT1072" s="1611" t="str">
        <f t="shared" si="600"/>
        <v/>
      </c>
      <c r="BU1072" s="1731">
        <f t="shared" ca="1" si="601"/>
        <v>0</v>
      </c>
      <c r="BV1072" s="1594"/>
      <c r="BW1072" s="1594"/>
      <c r="BX1072" s="1594"/>
      <c r="BY1072" s="1594"/>
      <c r="BZ1072" s="1594"/>
      <c r="CA1072" s="1594"/>
      <c r="CB1072" s="1594"/>
      <c r="CC1072" s="1594"/>
      <c r="CD1072" s="1594"/>
      <c r="CE1072" s="1594"/>
      <c r="CF1072" s="1594"/>
      <c r="CG1072" s="1594"/>
      <c r="CH1072" s="1594"/>
      <c r="CI1072" s="1594"/>
      <c r="CJ1072" s="1594"/>
      <c r="CK1072" s="1594"/>
      <c r="CL1072" s="1594"/>
      <c r="CM1072" s="1594"/>
      <c r="CN1072" s="1594"/>
      <c r="CO1072" s="1594"/>
      <c r="CP1072" s="1594"/>
      <c r="CQ1072" s="1594"/>
      <c r="CR1072" s="1594"/>
      <c r="CS1072" s="1594"/>
      <c r="CT1072" s="1594"/>
      <c r="CU1072" s="1594"/>
      <c r="CV1072" s="1594"/>
      <c r="CW1072" s="1594"/>
      <c r="CX1072" s="1594"/>
      <c r="CY1072" s="1594"/>
      <c r="CZ1072" s="1594"/>
      <c r="DA1072" s="1594"/>
      <c r="DB1072" s="1594"/>
      <c r="DC1072" s="1594"/>
      <c r="DD1072" s="1594"/>
      <c r="DE1072" s="1594"/>
      <c r="DF1072" s="1594"/>
      <c r="DG1072" s="1594"/>
      <c r="DH1072" s="1594"/>
      <c r="DI1072" s="1594"/>
      <c r="DJ1072" s="1594"/>
      <c r="DK1072" s="1594"/>
      <c r="DL1072" s="1594"/>
      <c r="DM1072" s="1594"/>
      <c r="DN1072" s="1594"/>
      <c r="DO1072" s="1594"/>
      <c r="DP1072" s="1594"/>
      <c r="DQ1072" s="1594"/>
      <c r="DR1072" s="1594"/>
      <c r="DS1072" s="1594"/>
      <c r="DT1072" s="1594"/>
      <c r="DU1072" s="1594"/>
      <c r="DV1072" s="1594"/>
      <c r="DW1072" s="1594"/>
      <c r="DX1072" s="1594"/>
      <c r="DY1072" s="1594"/>
      <c r="DZ1072" s="1594"/>
      <c r="EA1072" s="1594"/>
      <c r="EB1072" s="1594"/>
      <c r="EC1072" s="1594"/>
      <c r="ED1072" s="1594"/>
      <c r="EE1072" s="1594"/>
      <c r="EF1072" s="1594"/>
      <c r="EG1072" s="1594"/>
      <c r="EH1072" s="1594"/>
      <c r="EI1072" s="1594"/>
      <c r="EJ1072" s="1594"/>
      <c r="EK1072" s="1594"/>
      <c r="EL1072" s="1594"/>
      <c r="EM1072" s="1594"/>
      <c r="EN1072" s="1594"/>
      <c r="EO1072" s="1594"/>
      <c r="EP1072" s="1594"/>
      <c r="EQ1072" s="1594"/>
      <c r="ER1072" s="1594"/>
      <c r="ES1072" s="1594"/>
    </row>
    <row r="1073" spans="1:149" s="1595" customFormat="1" ht="12.5">
      <c r="A1073" s="1644" t="str">
        <f t="shared" si="588"/>
        <v>Organisation</v>
      </c>
      <c r="B1073" s="1758"/>
      <c r="C1073" s="1758"/>
      <c r="D1073" s="1758"/>
      <c r="E1073" s="1756"/>
      <c r="F1073" s="1592"/>
      <c r="G1073" s="1714">
        <f t="shared" si="589"/>
        <v>0</v>
      </c>
      <c r="H1073" s="1645"/>
      <c r="I1073" s="1714">
        <f t="shared" si="590"/>
        <v>0</v>
      </c>
      <c r="J1073" s="1677"/>
      <c r="K1073" s="1677"/>
      <c r="L1073" s="1592"/>
      <c r="M1073" s="1597"/>
      <c r="N1073" s="1597"/>
      <c r="O1073" s="1646"/>
      <c r="P1073" s="1647"/>
      <c r="Q1073" s="1647"/>
      <c r="R1073" s="1648"/>
      <c r="S1073" s="1603"/>
      <c r="T1073" s="1649"/>
      <c r="U1073" s="1649"/>
      <c r="V1073" s="1649"/>
      <c r="W1073" s="1649"/>
      <c r="X1073" s="1649"/>
      <c r="Y1073" s="1649"/>
      <c r="Z1073" s="1649"/>
      <c r="AA1073" s="1649"/>
      <c r="AB1073" s="1649"/>
      <c r="AC1073" s="1649"/>
      <c r="AD1073" s="1649"/>
      <c r="AE1073" s="1649"/>
      <c r="AF1073" s="1610">
        <f t="shared" si="569"/>
        <v>0</v>
      </c>
      <c r="AG1073" s="1649"/>
      <c r="AH1073" s="1649"/>
      <c r="AI1073" s="1649"/>
      <c r="AJ1073" s="1649"/>
      <c r="AK1073" s="1649"/>
      <c r="AL1073" s="1649"/>
      <c r="AM1073" s="1649"/>
      <c r="AN1073" s="1649"/>
      <c r="AO1073" s="1649"/>
      <c r="AP1073" s="1649"/>
      <c r="AQ1073" s="1649"/>
      <c r="AR1073" s="1709"/>
      <c r="AS1073" s="1779">
        <f t="shared" si="570"/>
        <v>0</v>
      </c>
      <c r="AT1073" s="1711">
        <f t="shared" si="591"/>
        <v>0</v>
      </c>
      <c r="AU1073" s="1611">
        <f t="shared" si="571"/>
        <v>0</v>
      </c>
      <c r="AV1073" s="1611">
        <f t="shared" si="572"/>
        <v>0</v>
      </c>
      <c r="AW1073" s="1611">
        <f t="shared" si="573"/>
        <v>0</v>
      </c>
      <c r="AX1073" s="1611">
        <f t="shared" si="574"/>
        <v>0</v>
      </c>
      <c r="AY1073" s="1611">
        <f t="shared" si="575"/>
        <v>0</v>
      </c>
      <c r="AZ1073" s="1611">
        <f t="shared" si="576"/>
        <v>0</v>
      </c>
      <c r="BA1073" s="1611">
        <f t="shared" si="577"/>
        <v>0</v>
      </c>
      <c r="BB1073" s="1611">
        <f t="shared" si="578"/>
        <v>0</v>
      </c>
      <c r="BC1073" s="1611">
        <f t="shared" si="579"/>
        <v>0</v>
      </c>
      <c r="BD1073" s="1611">
        <f t="shared" si="580"/>
        <v>0</v>
      </c>
      <c r="BE1073" s="1611">
        <f t="shared" si="581"/>
        <v>0</v>
      </c>
      <c r="BF1073" s="1611">
        <f t="shared" si="582"/>
        <v>0</v>
      </c>
      <c r="BG1073" s="1611">
        <f t="shared" si="592"/>
        <v>0</v>
      </c>
      <c r="BH1073" s="1611" t="str">
        <f t="shared" si="593"/>
        <v/>
      </c>
      <c r="BI1073" s="1611" t="str">
        <f t="shared" si="594"/>
        <v/>
      </c>
      <c r="BJ1073" s="1611" t="str">
        <f t="shared" si="583"/>
        <v/>
      </c>
      <c r="BK1073" s="1611" t="str">
        <f t="shared" si="584"/>
        <v/>
      </c>
      <c r="BL1073" s="1611" t="str">
        <f t="shared" ca="1" si="585"/>
        <v/>
      </c>
      <c r="BM1073" s="1611" t="str">
        <f t="shared" si="595"/>
        <v/>
      </c>
      <c r="BN1073" s="1611" t="str">
        <f t="shared" si="586"/>
        <v/>
      </c>
      <c r="BO1073" s="1611" t="str">
        <f t="shared" si="587"/>
        <v/>
      </c>
      <c r="BP1073" s="1611" t="str">
        <f t="shared" si="596"/>
        <v/>
      </c>
      <c r="BQ1073" s="1611" t="str">
        <f t="shared" si="597"/>
        <v/>
      </c>
      <c r="BR1073" s="1611" t="str">
        <f t="shared" si="598"/>
        <v/>
      </c>
      <c r="BS1073" s="1611" t="str">
        <f t="shared" si="599"/>
        <v/>
      </c>
      <c r="BT1073" s="1611" t="str">
        <f t="shared" si="600"/>
        <v/>
      </c>
      <c r="BU1073" s="1731">
        <f t="shared" ca="1" si="601"/>
        <v>0</v>
      </c>
      <c r="BV1073" s="1594"/>
      <c r="BW1073" s="1594"/>
      <c r="BX1073" s="1594"/>
      <c r="BY1073" s="1594"/>
      <c r="BZ1073" s="1594"/>
      <c r="CA1073" s="1594"/>
      <c r="CB1073" s="1594"/>
      <c r="CC1073" s="1594"/>
      <c r="CD1073" s="1594"/>
      <c r="CE1073" s="1594"/>
      <c r="CF1073" s="1594"/>
      <c r="CG1073" s="1594"/>
      <c r="CH1073" s="1594"/>
      <c r="CI1073" s="1594"/>
      <c r="CJ1073" s="1594"/>
      <c r="CK1073" s="1594"/>
      <c r="CL1073" s="1594"/>
      <c r="CM1073" s="1594"/>
      <c r="CN1073" s="1594"/>
      <c r="CO1073" s="1594"/>
      <c r="CP1073" s="1594"/>
      <c r="CQ1073" s="1594"/>
      <c r="CR1073" s="1594"/>
      <c r="CS1073" s="1594"/>
      <c r="CT1073" s="1594"/>
      <c r="CU1073" s="1594"/>
      <c r="CV1073" s="1594"/>
      <c r="CW1073" s="1594"/>
      <c r="CX1073" s="1594"/>
      <c r="CY1073" s="1594"/>
      <c r="CZ1073" s="1594"/>
      <c r="DA1073" s="1594"/>
      <c r="DB1073" s="1594"/>
      <c r="DC1073" s="1594"/>
      <c r="DD1073" s="1594"/>
      <c r="DE1073" s="1594"/>
      <c r="DF1073" s="1594"/>
      <c r="DG1073" s="1594"/>
      <c r="DH1073" s="1594"/>
      <c r="DI1073" s="1594"/>
      <c r="DJ1073" s="1594"/>
      <c r="DK1073" s="1594"/>
      <c r="DL1073" s="1594"/>
      <c r="DM1073" s="1594"/>
      <c r="DN1073" s="1594"/>
      <c r="DO1073" s="1594"/>
      <c r="DP1073" s="1594"/>
      <c r="DQ1073" s="1594"/>
      <c r="DR1073" s="1594"/>
      <c r="DS1073" s="1594"/>
      <c r="DT1073" s="1594"/>
      <c r="DU1073" s="1594"/>
      <c r="DV1073" s="1594"/>
      <c r="DW1073" s="1594"/>
      <c r="DX1073" s="1594"/>
      <c r="DY1073" s="1594"/>
      <c r="DZ1073" s="1594"/>
      <c r="EA1073" s="1594"/>
      <c r="EB1073" s="1594"/>
      <c r="EC1073" s="1594"/>
      <c r="ED1073" s="1594"/>
      <c r="EE1073" s="1594"/>
      <c r="EF1073" s="1594"/>
      <c r="EG1073" s="1594"/>
      <c r="EH1073" s="1594"/>
      <c r="EI1073" s="1594"/>
      <c r="EJ1073" s="1594"/>
      <c r="EK1073" s="1594"/>
      <c r="EL1073" s="1594"/>
      <c r="EM1073" s="1594"/>
      <c r="EN1073" s="1594"/>
      <c r="EO1073" s="1594"/>
      <c r="EP1073" s="1594"/>
      <c r="EQ1073" s="1594"/>
      <c r="ER1073" s="1594"/>
      <c r="ES1073" s="1594"/>
    </row>
    <row r="1074" spans="1:149" s="1595" customFormat="1" ht="12.5">
      <c r="A1074" s="1644" t="str">
        <f t="shared" si="588"/>
        <v>Organisation</v>
      </c>
      <c r="B1074" s="1758"/>
      <c r="C1074" s="1758"/>
      <c r="D1074" s="1758"/>
      <c r="E1074" s="1756"/>
      <c r="F1074" s="1592"/>
      <c r="G1074" s="1714">
        <f t="shared" si="589"/>
        <v>0</v>
      </c>
      <c r="H1074" s="1645"/>
      <c r="I1074" s="1714">
        <f t="shared" si="590"/>
        <v>0</v>
      </c>
      <c r="J1074" s="1677"/>
      <c r="K1074" s="1677"/>
      <c r="L1074" s="1592"/>
      <c r="M1074" s="1597"/>
      <c r="N1074" s="1597"/>
      <c r="O1074" s="1646"/>
      <c r="P1074" s="1647"/>
      <c r="Q1074" s="1647"/>
      <c r="R1074" s="1648"/>
      <c r="S1074" s="1603"/>
      <c r="T1074" s="1649"/>
      <c r="U1074" s="1649"/>
      <c r="V1074" s="1649"/>
      <c r="W1074" s="1649"/>
      <c r="X1074" s="1649"/>
      <c r="Y1074" s="1649"/>
      <c r="Z1074" s="1649"/>
      <c r="AA1074" s="1649"/>
      <c r="AB1074" s="1649"/>
      <c r="AC1074" s="1649"/>
      <c r="AD1074" s="1649"/>
      <c r="AE1074" s="1649"/>
      <c r="AF1074" s="1610">
        <f t="shared" si="569"/>
        <v>0</v>
      </c>
      <c r="AG1074" s="1649"/>
      <c r="AH1074" s="1649"/>
      <c r="AI1074" s="1649"/>
      <c r="AJ1074" s="1649"/>
      <c r="AK1074" s="1649"/>
      <c r="AL1074" s="1649"/>
      <c r="AM1074" s="1649"/>
      <c r="AN1074" s="1649"/>
      <c r="AO1074" s="1649"/>
      <c r="AP1074" s="1649"/>
      <c r="AQ1074" s="1649"/>
      <c r="AR1074" s="1709"/>
      <c r="AS1074" s="1779">
        <f t="shared" si="570"/>
        <v>0</v>
      </c>
      <c r="AT1074" s="1711">
        <f t="shared" si="591"/>
        <v>0</v>
      </c>
      <c r="AU1074" s="1611">
        <f t="shared" si="571"/>
        <v>0</v>
      </c>
      <c r="AV1074" s="1611">
        <f t="shared" si="572"/>
        <v>0</v>
      </c>
      <c r="AW1074" s="1611">
        <f t="shared" si="573"/>
        <v>0</v>
      </c>
      <c r="AX1074" s="1611">
        <f t="shared" si="574"/>
        <v>0</v>
      </c>
      <c r="AY1074" s="1611">
        <f t="shared" si="575"/>
        <v>0</v>
      </c>
      <c r="AZ1074" s="1611">
        <f t="shared" si="576"/>
        <v>0</v>
      </c>
      <c r="BA1074" s="1611">
        <f t="shared" si="577"/>
        <v>0</v>
      </c>
      <c r="BB1074" s="1611">
        <f t="shared" si="578"/>
        <v>0</v>
      </c>
      <c r="BC1074" s="1611">
        <f t="shared" si="579"/>
        <v>0</v>
      </c>
      <c r="BD1074" s="1611">
        <f t="shared" si="580"/>
        <v>0</v>
      </c>
      <c r="BE1074" s="1611">
        <f t="shared" si="581"/>
        <v>0</v>
      </c>
      <c r="BF1074" s="1611">
        <f t="shared" si="582"/>
        <v>0</v>
      </c>
      <c r="BG1074" s="1611">
        <f t="shared" si="592"/>
        <v>0</v>
      </c>
      <c r="BH1074" s="1611" t="str">
        <f t="shared" si="593"/>
        <v/>
      </c>
      <c r="BI1074" s="1611" t="str">
        <f t="shared" si="594"/>
        <v/>
      </c>
      <c r="BJ1074" s="1611" t="str">
        <f t="shared" si="583"/>
        <v/>
      </c>
      <c r="BK1074" s="1611" t="str">
        <f t="shared" si="584"/>
        <v/>
      </c>
      <c r="BL1074" s="1611" t="str">
        <f t="shared" ca="1" si="585"/>
        <v/>
      </c>
      <c r="BM1074" s="1611" t="str">
        <f t="shared" si="595"/>
        <v/>
      </c>
      <c r="BN1074" s="1611" t="str">
        <f t="shared" si="586"/>
        <v/>
      </c>
      <c r="BO1074" s="1611" t="str">
        <f t="shared" si="587"/>
        <v/>
      </c>
      <c r="BP1074" s="1611" t="str">
        <f t="shared" si="596"/>
        <v/>
      </c>
      <c r="BQ1074" s="1611" t="str">
        <f t="shared" si="597"/>
        <v/>
      </c>
      <c r="BR1074" s="1611" t="str">
        <f t="shared" si="598"/>
        <v/>
      </c>
      <c r="BS1074" s="1611" t="str">
        <f t="shared" si="599"/>
        <v/>
      </c>
      <c r="BT1074" s="1611" t="str">
        <f t="shared" si="600"/>
        <v/>
      </c>
      <c r="BU1074" s="1731">
        <f t="shared" ca="1" si="601"/>
        <v>0</v>
      </c>
      <c r="BV1074" s="1594"/>
      <c r="BW1074" s="1594"/>
      <c r="BX1074" s="1594"/>
      <c r="BY1074" s="1594"/>
      <c r="BZ1074" s="1594"/>
      <c r="CA1074" s="1594"/>
      <c r="CB1074" s="1594"/>
      <c r="CC1074" s="1594"/>
      <c r="CD1074" s="1594"/>
      <c r="CE1074" s="1594"/>
      <c r="CF1074" s="1594"/>
      <c r="CG1074" s="1594"/>
      <c r="CH1074" s="1594"/>
      <c r="CI1074" s="1594"/>
      <c r="CJ1074" s="1594"/>
      <c r="CK1074" s="1594"/>
      <c r="CL1074" s="1594"/>
      <c r="CM1074" s="1594"/>
      <c r="CN1074" s="1594"/>
      <c r="CO1074" s="1594"/>
      <c r="CP1074" s="1594"/>
      <c r="CQ1074" s="1594"/>
      <c r="CR1074" s="1594"/>
      <c r="CS1074" s="1594"/>
      <c r="CT1074" s="1594"/>
      <c r="CU1074" s="1594"/>
      <c r="CV1074" s="1594"/>
      <c r="CW1074" s="1594"/>
      <c r="CX1074" s="1594"/>
      <c r="CY1074" s="1594"/>
      <c r="CZ1074" s="1594"/>
      <c r="DA1074" s="1594"/>
      <c r="DB1074" s="1594"/>
      <c r="DC1074" s="1594"/>
      <c r="DD1074" s="1594"/>
      <c r="DE1074" s="1594"/>
      <c r="DF1074" s="1594"/>
      <c r="DG1074" s="1594"/>
      <c r="DH1074" s="1594"/>
      <c r="DI1074" s="1594"/>
      <c r="DJ1074" s="1594"/>
      <c r="DK1074" s="1594"/>
      <c r="DL1074" s="1594"/>
      <c r="DM1074" s="1594"/>
      <c r="DN1074" s="1594"/>
      <c r="DO1074" s="1594"/>
      <c r="DP1074" s="1594"/>
      <c r="DQ1074" s="1594"/>
      <c r="DR1074" s="1594"/>
      <c r="DS1074" s="1594"/>
      <c r="DT1074" s="1594"/>
      <c r="DU1074" s="1594"/>
      <c r="DV1074" s="1594"/>
      <c r="DW1074" s="1594"/>
      <c r="DX1074" s="1594"/>
      <c r="DY1074" s="1594"/>
      <c r="DZ1074" s="1594"/>
      <c r="EA1074" s="1594"/>
      <c r="EB1074" s="1594"/>
      <c r="EC1074" s="1594"/>
      <c r="ED1074" s="1594"/>
      <c r="EE1074" s="1594"/>
      <c r="EF1074" s="1594"/>
      <c r="EG1074" s="1594"/>
      <c r="EH1074" s="1594"/>
      <c r="EI1074" s="1594"/>
      <c r="EJ1074" s="1594"/>
      <c r="EK1074" s="1594"/>
      <c r="EL1074" s="1594"/>
      <c r="EM1074" s="1594"/>
      <c r="EN1074" s="1594"/>
      <c r="EO1074" s="1594"/>
      <c r="EP1074" s="1594"/>
      <c r="EQ1074" s="1594"/>
      <c r="ER1074" s="1594"/>
      <c r="ES1074" s="1594"/>
    </row>
    <row r="1075" spans="1:149" s="1595" customFormat="1" ht="12.5">
      <c r="A1075" s="1644" t="str">
        <f t="shared" si="588"/>
        <v>Organisation</v>
      </c>
      <c r="B1075" s="1758"/>
      <c r="C1075" s="1671"/>
      <c r="D1075" s="1675"/>
      <c r="E1075" s="1772"/>
      <c r="F1075" s="1592"/>
      <c r="G1075" s="1714">
        <f t="shared" si="589"/>
        <v>0</v>
      </c>
      <c r="H1075" s="1645"/>
      <c r="I1075" s="1714">
        <f t="shared" si="590"/>
        <v>0</v>
      </c>
      <c r="J1075" s="1677"/>
      <c r="K1075" s="1677"/>
      <c r="L1075" s="1592"/>
      <c r="M1075" s="1597"/>
      <c r="N1075" s="1597"/>
      <c r="O1075" s="1646"/>
      <c r="P1075" s="1647"/>
      <c r="Q1075" s="1647"/>
      <c r="R1075" s="1648"/>
      <c r="S1075" s="1603"/>
      <c r="T1075" s="1649"/>
      <c r="U1075" s="1649"/>
      <c r="V1075" s="1649"/>
      <c r="W1075" s="1649"/>
      <c r="X1075" s="1649"/>
      <c r="Y1075" s="1649"/>
      <c r="Z1075" s="1649"/>
      <c r="AA1075" s="1649"/>
      <c r="AB1075" s="1649"/>
      <c r="AC1075" s="1649"/>
      <c r="AD1075" s="1649"/>
      <c r="AE1075" s="1649"/>
      <c r="AF1075" s="1610">
        <f t="shared" si="569"/>
        <v>0</v>
      </c>
      <c r="AG1075" s="1649"/>
      <c r="AH1075" s="1649"/>
      <c r="AI1075" s="1649"/>
      <c r="AJ1075" s="1649"/>
      <c r="AK1075" s="1649"/>
      <c r="AL1075" s="1649"/>
      <c r="AM1075" s="1649"/>
      <c r="AN1075" s="1649"/>
      <c r="AO1075" s="1649"/>
      <c r="AP1075" s="1649"/>
      <c r="AQ1075" s="1649"/>
      <c r="AR1075" s="1709"/>
      <c r="AS1075" s="1779">
        <f t="shared" si="570"/>
        <v>0</v>
      </c>
      <c r="AT1075" s="1711">
        <f t="shared" si="591"/>
        <v>0</v>
      </c>
      <c r="AU1075" s="1611">
        <f t="shared" si="571"/>
        <v>0</v>
      </c>
      <c r="AV1075" s="1611">
        <f t="shared" si="572"/>
        <v>0</v>
      </c>
      <c r="AW1075" s="1611">
        <f t="shared" si="573"/>
        <v>0</v>
      </c>
      <c r="AX1075" s="1611">
        <f t="shared" si="574"/>
        <v>0</v>
      </c>
      <c r="AY1075" s="1611">
        <f t="shared" si="575"/>
        <v>0</v>
      </c>
      <c r="AZ1075" s="1611">
        <f t="shared" si="576"/>
        <v>0</v>
      </c>
      <c r="BA1075" s="1611">
        <f t="shared" si="577"/>
        <v>0</v>
      </c>
      <c r="BB1075" s="1611">
        <f t="shared" si="578"/>
        <v>0</v>
      </c>
      <c r="BC1075" s="1611">
        <f t="shared" si="579"/>
        <v>0</v>
      </c>
      <c r="BD1075" s="1611">
        <f t="shared" si="580"/>
        <v>0</v>
      </c>
      <c r="BE1075" s="1611">
        <f t="shared" si="581"/>
        <v>0</v>
      </c>
      <c r="BF1075" s="1611">
        <f t="shared" si="582"/>
        <v>0</v>
      </c>
      <c r="BG1075" s="1611">
        <f t="shared" si="592"/>
        <v>0</v>
      </c>
      <c r="BH1075" s="1611" t="str">
        <f t="shared" si="593"/>
        <v/>
      </c>
      <c r="BI1075" s="1611" t="str">
        <f t="shared" si="594"/>
        <v/>
      </c>
      <c r="BJ1075" s="1611" t="str">
        <f t="shared" si="583"/>
        <v/>
      </c>
      <c r="BK1075" s="1611" t="str">
        <f t="shared" si="584"/>
        <v/>
      </c>
      <c r="BL1075" s="1611" t="str">
        <f t="shared" ca="1" si="585"/>
        <v/>
      </c>
      <c r="BM1075" s="1611" t="str">
        <f t="shared" si="595"/>
        <v/>
      </c>
      <c r="BN1075" s="1611" t="str">
        <f t="shared" si="586"/>
        <v/>
      </c>
      <c r="BO1075" s="1611" t="str">
        <f t="shared" si="587"/>
        <v/>
      </c>
      <c r="BP1075" s="1611" t="str">
        <f t="shared" si="596"/>
        <v/>
      </c>
      <c r="BQ1075" s="1611" t="str">
        <f t="shared" si="597"/>
        <v/>
      </c>
      <c r="BR1075" s="1611" t="str">
        <f t="shared" si="598"/>
        <v/>
      </c>
      <c r="BS1075" s="1611" t="str">
        <f t="shared" si="599"/>
        <v/>
      </c>
      <c r="BT1075" s="1611" t="str">
        <f t="shared" si="600"/>
        <v/>
      </c>
      <c r="BU1075" s="1731">
        <f t="shared" ca="1" si="601"/>
        <v>0</v>
      </c>
      <c r="BV1075" s="1594"/>
      <c r="BW1075" s="1594"/>
      <c r="BX1075" s="1594"/>
      <c r="BY1075" s="1594"/>
      <c r="BZ1075" s="1594"/>
      <c r="CA1075" s="1594"/>
      <c r="CB1075" s="1594"/>
      <c r="CC1075" s="1594"/>
      <c r="CD1075" s="1594"/>
      <c r="CE1075" s="1594"/>
      <c r="CF1075" s="1594"/>
      <c r="CG1075" s="1594"/>
      <c r="CH1075" s="1594"/>
      <c r="CI1075" s="1594"/>
      <c r="CJ1075" s="1594"/>
      <c r="CK1075" s="1594"/>
      <c r="CL1075" s="1594"/>
      <c r="CM1075" s="1594"/>
      <c r="CN1075" s="1594"/>
      <c r="CO1075" s="1594"/>
      <c r="CP1075" s="1594"/>
      <c r="CQ1075" s="1594"/>
      <c r="CR1075" s="1594"/>
      <c r="CS1075" s="1594"/>
      <c r="CT1075" s="1594"/>
      <c r="CU1075" s="1594"/>
      <c r="CV1075" s="1594"/>
      <c r="CW1075" s="1594"/>
      <c r="CX1075" s="1594"/>
      <c r="CY1075" s="1594"/>
      <c r="CZ1075" s="1594"/>
      <c r="DA1075" s="1594"/>
      <c r="DB1075" s="1594"/>
      <c r="DC1075" s="1594"/>
      <c r="DD1075" s="1594"/>
      <c r="DE1075" s="1594"/>
      <c r="DF1075" s="1594"/>
      <c r="DG1075" s="1594"/>
      <c r="DH1075" s="1594"/>
      <c r="DI1075" s="1594"/>
      <c r="DJ1075" s="1594"/>
      <c r="DK1075" s="1594"/>
      <c r="DL1075" s="1594"/>
      <c r="DM1075" s="1594"/>
      <c r="DN1075" s="1594"/>
      <c r="DO1075" s="1594"/>
      <c r="DP1075" s="1594"/>
      <c r="DQ1075" s="1594"/>
      <c r="DR1075" s="1594"/>
      <c r="DS1075" s="1594"/>
      <c r="DT1075" s="1594"/>
      <c r="DU1075" s="1594"/>
      <c r="DV1075" s="1594"/>
      <c r="DW1075" s="1594"/>
      <c r="DX1075" s="1594"/>
      <c r="DY1075" s="1594"/>
      <c r="DZ1075" s="1594"/>
      <c r="EA1075" s="1594"/>
      <c r="EB1075" s="1594"/>
      <c r="EC1075" s="1594"/>
      <c r="ED1075" s="1594"/>
      <c r="EE1075" s="1594"/>
      <c r="EF1075" s="1594"/>
      <c r="EG1075" s="1594"/>
      <c r="EH1075" s="1594"/>
      <c r="EI1075" s="1594"/>
      <c r="EJ1075" s="1594"/>
      <c r="EK1075" s="1594"/>
      <c r="EL1075" s="1594"/>
      <c r="EM1075" s="1594"/>
      <c r="EN1075" s="1594"/>
      <c r="EO1075" s="1594"/>
      <c r="EP1075" s="1594"/>
      <c r="EQ1075" s="1594"/>
      <c r="ER1075" s="1594"/>
      <c r="ES1075" s="1594"/>
    </row>
    <row r="1076" spans="1:149" s="1595" customFormat="1" ht="12.5">
      <c r="A1076" s="1644" t="str">
        <f t="shared" si="588"/>
        <v>Organisation</v>
      </c>
      <c r="B1076" s="1758"/>
      <c r="C1076" s="1671"/>
      <c r="D1076" s="1675"/>
      <c r="E1076" s="1772"/>
      <c r="F1076" s="1592"/>
      <c r="G1076" s="1714">
        <f t="shared" si="589"/>
        <v>0</v>
      </c>
      <c r="H1076" s="1645"/>
      <c r="I1076" s="1714">
        <f t="shared" si="590"/>
        <v>0</v>
      </c>
      <c r="J1076" s="1677"/>
      <c r="K1076" s="1677"/>
      <c r="L1076" s="1592"/>
      <c r="M1076" s="1597"/>
      <c r="N1076" s="1597"/>
      <c r="O1076" s="1646"/>
      <c r="P1076" s="1647"/>
      <c r="Q1076" s="1647"/>
      <c r="R1076" s="1648"/>
      <c r="S1076" s="1603"/>
      <c r="T1076" s="1649"/>
      <c r="U1076" s="1649"/>
      <c r="V1076" s="1649"/>
      <c r="W1076" s="1649"/>
      <c r="X1076" s="1649"/>
      <c r="Y1076" s="1649"/>
      <c r="Z1076" s="1649"/>
      <c r="AA1076" s="1649"/>
      <c r="AB1076" s="1649"/>
      <c r="AC1076" s="1649"/>
      <c r="AD1076" s="1649"/>
      <c r="AE1076" s="1649"/>
      <c r="AF1076" s="1610">
        <f t="shared" si="569"/>
        <v>0</v>
      </c>
      <c r="AG1076" s="1649"/>
      <c r="AH1076" s="1649"/>
      <c r="AI1076" s="1649"/>
      <c r="AJ1076" s="1649"/>
      <c r="AK1076" s="1649"/>
      <c r="AL1076" s="1649"/>
      <c r="AM1076" s="1649"/>
      <c r="AN1076" s="1649"/>
      <c r="AO1076" s="1649"/>
      <c r="AP1076" s="1649"/>
      <c r="AQ1076" s="1649"/>
      <c r="AR1076" s="1709"/>
      <c r="AS1076" s="1779">
        <f t="shared" si="570"/>
        <v>0</v>
      </c>
      <c r="AT1076" s="1711">
        <f t="shared" si="591"/>
        <v>0</v>
      </c>
      <c r="AU1076" s="1611">
        <f t="shared" si="571"/>
        <v>0</v>
      </c>
      <c r="AV1076" s="1611">
        <f t="shared" si="572"/>
        <v>0</v>
      </c>
      <c r="AW1076" s="1611">
        <f t="shared" si="573"/>
        <v>0</v>
      </c>
      <c r="AX1076" s="1611">
        <f t="shared" si="574"/>
        <v>0</v>
      </c>
      <c r="AY1076" s="1611">
        <f t="shared" si="575"/>
        <v>0</v>
      </c>
      <c r="AZ1076" s="1611">
        <f t="shared" si="576"/>
        <v>0</v>
      </c>
      <c r="BA1076" s="1611">
        <f t="shared" si="577"/>
        <v>0</v>
      </c>
      <c r="BB1076" s="1611">
        <f t="shared" si="578"/>
        <v>0</v>
      </c>
      <c r="BC1076" s="1611">
        <f t="shared" si="579"/>
        <v>0</v>
      </c>
      <c r="BD1076" s="1611">
        <f t="shared" si="580"/>
        <v>0</v>
      </c>
      <c r="BE1076" s="1611">
        <f t="shared" si="581"/>
        <v>0</v>
      </c>
      <c r="BF1076" s="1611">
        <f t="shared" si="582"/>
        <v>0</v>
      </c>
      <c r="BG1076" s="1611">
        <f t="shared" si="592"/>
        <v>0</v>
      </c>
      <c r="BH1076" s="1611" t="str">
        <f t="shared" si="593"/>
        <v/>
      </c>
      <c r="BI1076" s="1611" t="str">
        <f t="shared" si="594"/>
        <v/>
      </c>
      <c r="BJ1076" s="1611" t="str">
        <f t="shared" si="583"/>
        <v/>
      </c>
      <c r="BK1076" s="1611" t="str">
        <f t="shared" si="584"/>
        <v/>
      </c>
      <c r="BL1076" s="1611" t="str">
        <f t="shared" ca="1" si="585"/>
        <v/>
      </c>
      <c r="BM1076" s="1611" t="str">
        <f t="shared" si="595"/>
        <v/>
      </c>
      <c r="BN1076" s="1611" t="str">
        <f t="shared" si="586"/>
        <v/>
      </c>
      <c r="BO1076" s="1611" t="str">
        <f t="shared" si="587"/>
        <v/>
      </c>
      <c r="BP1076" s="1611" t="str">
        <f t="shared" si="596"/>
        <v/>
      </c>
      <c r="BQ1076" s="1611" t="str">
        <f t="shared" si="597"/>
        <v/>
      </c>
      <c r="BR1076" s="1611" t="str">
        <f t="shared" si="598"/>
        <v/>
      </c>
      <c r="BS1076" s="1611" t="str">
        <f t="shared" si="599"/>
        <v/>
      </c>
      <c r="BT1076" s="1611" t="str">
        <f t="shared" si="600"/>
        <v/>
      </c>
      <c r="BU1076" s="1731">
        <f t="shared" ca="1" si="601"/>
        <v>0</v>
      </c>
      <c r="BV1076" s="1594"/>
      <c r="BW1076" s="1594"/>
      <c r="BX1076" s="1594"/>
      <c r="BY1076" s="1594"/>
      <c r="BZ1076" s="1594"/>
      <c r="CA1076" s="1594"/>
      <c r="CB1076" s="1594"/>
      <c r="CC1076" s="1594"/>
      <c r="CD1076" s="1594"/>
      <c r="CE1076" s="1594"/>
      <c r="CF1076" s="1594"/>
      <c r="CG1076" s="1594"/>
      <c r="CH1076" s="1594"/>
      <c r="CI1076" s="1594"/>
      <c r="CJ1076" s="1594"/>
      <c r="CK1076" s="1594"/>
      <c r="CL1076" s="1594"/>
      <c r="CM1076" s="1594"/>
      <c r="CN1076" s="1594"/>
      <c r="CO1076" s="1594"/>
      <c r="CP1076" s="1594"/>
      <c r="CQ1076" s="1594"/>
      <c r="CR1076" s="1594"/>
      <c r="CS1076" s="1594"/>
      <c r="CT1076" s="1594"/>
      <c r="CU1076" s="1594"/>
      <c r="CV1076" s="1594"/>
      <c r="CW1076" s="1594"/>
      <c r="CX1076" s="1594"/>
      <c r="CY1076" s="1594"/>
      <c r="CZ1076" s="1594"/>
      <c r="DA1076" s="1594"/>
      <c r="DB1076" s="1594"/>
      <c r="DC1076" s="1594"/>
      <c r="DD1076" s="1594"/>
      <c r="DE1076" s="1594"/>
      <c r="DF1076" s="1594"/>
      <c r="DG1076" s="1594"/>
      <c r="DH1076" s="1594"/>
      <c r="DI1076" s="1594"/>
      <c r="DJ1076" s="1594"/>
      <c r="DK1076" s="1594"/>
      <c r="DL1076" s="1594"/>
      <c r="DM1076" s="1594"/>
      <c r="DN1076" s="1594"/>
      <c r="DO1076" s="1594"/>
      <c r="DP1076" s="1594"/>
      <c r="DQ1076" s="1594"/>
      <c r="DR1076" s="1594"/>
      <c r="DS1076" s="1594"/>
      <c r="DT1076" s="1594"/>
      <c r="DU1076" s="1594"/>
      <c r="DV1076" s="1594"/>
      <c r="DW1076" s="1594"/>
      <c r="DX1076" s="1594"/>
      <c r="DY1076" s="1594"/>
      <c r="DZ1076" s="1594"/>
      <c r="EA1076" s="1594"/>
      <c r="EB1076" s="1594"/>
      <c r="EC1076" s="1594"/>
      <c r="ED1076" s="1594"/>
      <c r="EE1076" s="1594"/>
      <c r="EF1076" s="1594"/>
      <c r="EG1076" s="1594"/>
      <c r="EH1076" s="1594"/>
      <c r="EI1076" s="1594"/>
      <c r="EJ1076" s="1594"/>
      <c r="EK1076" s="1594"/>
      <c r="EL1076" s="1594"/>
      <c r="EM1076" s="1594"/>
      <c r="EN1076" s="1594"/>
      <c r="EO1076" s="1594"/>
      <c r="EP1076" s="1594"/>
      <c r="EQ1076" s="1594"/>
      <c r="ER1076" s="1594"/>
      <c r="ES1076" s="1594"/>
    </row>
    <row r="1077" spans="1:149" s="1595" customFormat="1" ht="12.5">
      <c r="A1077" s="1644" t="str">
        <f t="shared" si="588"/>
        <v>Organisation</v>
      </c>
      <c r="B1077" s="1758"/>
      <c r="C1077" s="1671"/>
      <c r="D1077" s="1675"/>
      <c r="E1077" s="1772"/>
      <c r="F1077" s="1592"/>
      <c r="G1077" s="1714">
        <f t="shared" si="589"/>
        <v>0</v>
      </c>
      <c r="H1077" s="1645"/>
      <c r="I1077" s="1714">
        <f t="shared" si="590"/>
        <v>0</v>
      </c>
      <c r="J1077" s="1677"/>
      <c r="K1077" s="1677"/>
      <c r="L1077" s="1592"/>
      <c r="M1077" s="1597"/>
      <c r="N1077" s="1597"/>
      <c r="O1077" s="1646"/>
      <c r="P1077" s="1647"/>
      <c r="Q1077" s="1647"/>
      <c r="R1077" s="1648"/>
      <c r="S1077" s="1603"/>
      <c r="T1077" s="1649"/>
      <c r="U1077" s="1649"/>
      <c r="V1077" s="1649"/>
      <c r="W1077" s="1649"/>
      <c r="X1077" s="1649"/>
      <c r="Y1077" s="1649"/>
      <c r="Z1077" s="1649"/>
      <c r="AA1077" s="1649"/>
      <c r="AB1077" s="1649"/>
      <c r="AC1077" s="1649"/>
      <c r="AD1077" s="1649"/>
      <c r="AE1077" s="1649"/>
      <c r="AF1077" s="1610">
        <f t="shared" si="569"/>
        <v>0</v>
      </c>
      <c r="AG1077" s="1649"/>
      <c r="AH1077" s="1649"/>
      <c r="AI1077" s="1649"/>
      <c r="AJ1077" s="1649"/>
      <c r="AK1077" s="1649"/>
      <c r="AL1077" s="1649"/>
      <c r="AM1077" s="1649"/>
      <c r="AN1077" s="1649"/>
      <c r="AO1077" s="1649"/>
      <c r="AP1077" s="1649"/>
      <c r="AQ1077" s="1649"/>
      <c r="AR1077" s="1709"/>
      <c r="AS1077" s="1779">
        <f t="shared" si="570"/>
        <v>0</v>
      </c>
      <c r="AT1077" s="1711">
        <f t="shared" si="591"/>
        <v>0</v>
      </c>
      <c r="AU1077" s="1611">
        <f t="shared" si="571"/>
        <v>0</v>
      </c>
      <c r="AV1077" s="1611">
        <f t="shared" si="572"/>
        <v>0</v>
      </c>
      <c r="AW1077" s="1611">
        <f t="shared" si="573"/>
        <v>0</v>
      </c>
      <c r="AX1077" s="1611">
        <f t="shared" si="574"/>
        <v>0</v>
      </c>
      <c r="AY1077" s="1611">
        <f t="shared" si="575"/>
        <v>0</v>
      </c>
      <c r="AZ1077" s="1611">
        <f t="shared" si="576"/>
        <v>0</v>
      </c>
      <c r="BA1077" s="1611">
        <f t="shared" si="577"/>
        <v>0</v>
      </c>
      <c r="BB1077" s="1611">
        <f t="shared" si="578"/>
        <v>0</v>
      </c>
      <c r="BC1077" s="1611">
        <f t="shared" si="579"/>
        <v>0</v>
      </c>
      <c r="BD1077" s="1611">
        <f t="shared" si="580"/>
        <v>0</v>
      </c>
      <c r="BE1077" s="1611">
        <f t="shared" si="581"/>
        <v>0</v>
      </c>
      <c r="BF1077" s="1611">
        <f t="shared" si="582"/>
        <v>0</v>
      </c>
      <c r="BG1077" s="1611">
        <f t="shared" si="592"/>
        <v>0</v>
      </c>
      <c r="BH1077" s="1611" t="str">
        <f t="shared" si="593"/>
        <v/>
      </c>
      <c r="BI1077" s="1611" t="str">
        <f t="shared" si="594"/>
        <v/>
      </c>
      <c r="BJ1077" s="1611" t="str">
        <f t="shared" si="583"/>
        <v/>
      </c>
      <c r="BK1077" s="1611" t="str">
        <f t="shared" si="584"/>
        <v/>
      </c>
      <c r="BL1077" s="1611" t="str">
        <f t="shared" ca="1" si="585"/>
        <v/>
      </c>
      <c r="BM1077" s="1611" t="str">
        <f t="shared" si="595"/>
        <v/>
      </c>
      <c r="BN1077" s="1611" t="str">
        <f t="shared" si="586"/>
        <v/>
      </c>
      <c r="BO1077" s="1611" t="str">
        <f t="shared" si="587"/>
        <v/>
      </c>
      <c r="BP1077" s="1611" t="str">
        <f t="shared" si="596"/>
        <v/>
      </c>
      <c r="BQ1077" s="1611" t="str">
        <f t="shared" si="597"/>
        <v/>
      </c>
      <c r="BR1077" s="1611" t="str">
        <f t="shared" si="598"/>
        <v/>
      </c>
      <c r="BS1077" s="1611" t="str">
        <f t="shared" si="599"/>
        <v/>
      </c>
      <c r="BT1077" s="1611" t="str">
        <f t="shared" si="600"/>
        <v/>
      </c>
      <c r="BU1077" s="1731">
        <f t="shared" ca="1" si="601"/>
        <v>0</v>
      </c>
      <c r="BV1077" s="1594"/>
      <c r="BW1077" s="1594"/>
      <c r="BX1077" s="1594"/>
      <c r="BY1077" s="1594"/>
      <c r="BZ1077" s="1594"/>
      <c r="CA1077" s="1594"/>
      <c r="CB1077" s="1594"/>
      <c r="CC1077" s="1594"/>
      <c r="CD1077" s="1594"/>
      <c r="CE1077" s="1594"/>
      <c r="CF1077" s="1594"/>
      <c r="CG1077" s="1594"/>
      <c r="CH1077" s="1594"/>
      <c r="CI1077" s="1594"/>
      <c r="CJ1077" s="1594"/>
      <c r="CK1077" s="1594"/>
      <c r="CL1077" s="1594"/>
      <c r="CM1077" s="1594"/>
      <c r="CN1077" s="1594"/>
      <c r="CO1077" s="1594"/>
      <c r="CP1077" s="1594"/>
      <c r="CQ1077" s="1594"/>
      <c r="CR1077" s="1594"/>
      <c r="CS1077" s="1594"/>
      <c r="CT1077" s="1594"/>
      <c r="CU1077" s="1594"/>
      <c r="CV1077" s="1594"/>
      <c r="CW1077" s="1594"/>
      <c r="CX1077" s="1594"/>
      <c r="CY1077" s="1594"/>
      <c r="CZ1077" s="1594"/>
      <c r="DA1077" s="1594"/>
      <c r="DB1077" s="1594"/>
      <c r="DC1077" s="1594"/>
      <c r="DD1077" s="1594"/>
      <c r="DE1077" s="1594"/>
      <c r="DF1077" s="1594"/>
      <c r="DG1077" s="1594"/>
      <c r="DH1077" s="1594"/>
      <c r="DI1077" s="1594"/>
      <c r="DJ1077" s="1594"/>
      <c r="DK1077" s="1594"/>
      <c r="DL1077" s="1594"/>
      <c r="DM1077" s="1594"/>
      <c r="DN1077" s="1594"/>
      <c r="DO1077" s="1594"/>
      <c r="DP1077" s="1594"/>
      <c r="DQ1077" s="1594"/>
      <c r="DR1077" s="1594"/>
      <c r="DS1077" s="1594"/>
      <c r="DT1077" s="1594"/>
      <c r="DU1077" s="1594"/>
      <c r="DV1077" s="1594"/>
      <c r="DW1077" s="1594"/>
      <c r="DX1077" s="1594"/>
      <c r="DY1077" s="1594"/>
      <c r="DZ1077" s="1594"/>
      <c r="EA1077" s="1594"/>
      <c r="EB1077" s="1594"/>
      <c r="EC1077" s="1594"/>
      <c r="ED1077" s="1594"/>
      <c r="EE1077" s="1594"/>
      <c r="EF1077" s="1594"/>
      <c r="EG1077" s="1594"/>
      <c r="EH1077" s="1594"/>
      <c r="EI1077" s="1594"/>
      <c r="EJ1077" s="1594"/>
      <c r="EK1077" s="1594"/>
      <c r="EL1077" s="1594"/>
      <c r="EM1077" s="1594"/>
      <c r="EN1077" s="1594"/>
      <c r="EO1077" s="1594"/>
      <c r="EP1077" s="1594"/>
      <c r="EQ1077" s="1594"/>
      <c r="ER1077" s="1594"/>
      <c r="ES1077" s="1594"/>
    </row>
    <row r="1078" spans="1:149" s="1595" customFormat="1" ht="12.5">
      <c r="A1078" s="1644" t="str">
        <f t="shared" si="588"/>
        <v>Organisation</v>
      </c>
      <c r="B1078" s="1758"/>
      <c r="C1078" s="1671"/>
      <c r="D1078" s="1675"/>
      <c r="E1078" s="1772"/>
      <c r="F1078" s="1592"/>
      <c r="G1078" s="1714">
        <f t="shared" si="589"/>
        <v>0</v>
      </c>
      <c r="H1078" s="1645"/>
      <c r="I1078" s="1714">
        <f t="shared" si="590"/>
        <v>0</v>
      </c>
      <c r="J1078" s="1677"/>
      <c r="K1078" s="1677"/>
      <c r="L1078" s="1592"/>
      <c r="M1078" s="1597"/>
      <c r="N1078" s="1597"/>
      <c r="O1078" s="1646"/>
      <c r="P1078" s="1647"/>
      <c r="Q1078" s="1647"/>
      <c r="R1078" s="1648"/>
      <c r="S1078" s="1603"/>
      <c r="T1078" s="1649"/>
      <c r="U1078" s="1649"/>
      <c r="V1078" s="1649"/>
      <c r="W1078" s="1649"/>
      <c r="X1078" s="1649"/>
      <c r="Y1078" s="1649"/>
      <c r="Z1078" s="1649"/>
      <c r="AA1078" s="1649"/>
      <c r="AB1078" s="1649"/>
      <c r="AC1078" s="1649"/>
      <c r="AD1078" s="1649"/>
      <c r="AE1078" s="1649"/>
      <c r="AF1078" s="1610">
        <f t="shared" si="569"/>
        <v>0</v>
      </c>
      <c r="AG1078" s="1649"/>
      <c r="AH1078" s="1649"/>
      <c r="AI1078" s="1649"/>
      <c r="AJ1078" s="1649"/>
      <c r="AK1078" s="1649"/>
      <c r="AL1078" s="1649"/>
      <c r="AM1078" s="1649"/>
      <c r="AN1078" s="1649"/>
      <c r="AO1078" s="1649"/>
      <c r="AP1078" s="1649"/>
      <c r="AQ1078" s="1649"/>
      <c r="AR1078" s="1709"/>
      <c r="AS1078" s="1779">
        <f t="shared" si="570"/>
        <v>0</v>
      </c>
      <c r="AT1078" s="1711">
        <f t="shared" si="591"/>
        <v>0</v>
      </c>
      <c r="AU1078" s="1611">
        <f t="shared" si="571"/>
        <v>0</v>
      </c>
      <c r="AV1078" s="1611">
        <f t="shared" si="572"/>
        <v>0</v>
      </c>
      <c r="AW1078" s="1611">
        <f t="shared" si="573"/>
        <v>0</v>
      </c>
      <c r="AX1078" s="1611">
        <f t="shared" si="574"/>
        <v>0</v>
      </c>
      <c r="AY1078" s="1611">
        <f t="shared" si="575"/>
        <v>0</v>
      </c>
      <c r="AZ1078" s="1611">
        <f t="shared" si="576"/>
        <v>0</v>
      </c>
      <c r="BA1078" s="1611">
        <f t="shared" si="577"/>
        <v>0</v>
      </c>
      <c r="BB1078" s="1611">
        <f t="shared" si="578"/>
        <v>0</v>
      </c>
      <c r="BC1078" s="1611">
        <f t="shared" si="579"/>
        <v>0</v>
      </c>
      <c r="BD1078" s="1611">
        <f t="shared" si="580"/>
        <v>0</v>
      </c>
      <c r="BE1078" s="1611">
        <f t="shared" si="581"/>
        <v>0</v>
      </c>
      <c r="BF1078" s="1611">
        <f t="shared" si="582"/>
        <v>0</v>
      </c>
      <c r="BG1078" s="1611">
        <f t="shared" si="592"/>
        <v>0</v>
      </c>
      <c r="BH1078" s="1611" t="str">
        <f t="shared" si="593"/>
        <v/>
      </c>
      <c r="BI1078" s="1611" t="str">
        <f t="shared" si="594"/>
        <v/>
      </c>
      <c r="BJ1078" s="1611" t="str">
        <f t="shared" si="583"/>
        <v/>
      </c>
      <c r="BK1078" s="1611" t="str">
        <f t="shared" si="584"/>
        <v/>
      </c>
      <c r="BL1078" s="1611" t="str">
        <f t="shared" ca="1" si="585"/>
        <v/>
      </c>
      <c r="BM1078" s="1611" t="str">
        <f t="shared" si="595"/>
        <v/>
      </c>
      <c r="BN1078" s="1611" t="str">
        <f t="shared" si="586"/>
        <v/>
      </c>
      <c r="BO1078" s="1611" t="str">
        <f t="shared" si="587"/>
        <v/>
      </c>
      <c r="BP1078" s="1611" t="str">
        <f t="shared" si="596"/>
        <v/>
      </c>
      <c r="BQ1078" s="1611" t="str">
        <f t="shared" si="597"/>
        <v/>
      </c>
      <c r="BR1078" s="1611" t="str">
        <f t="shared" si="598"/>
        <v/>
      </c>
      <c r="BS1078" s="1611" t="str">
        <f t="shared" si="599"/>
        <v/>
      </c>
      <c r="BT1078" s="1611" t="str">
        <f t="shared" si="600"/>
        <v/>
      </c>
      <c r="BU1078" s="1731">
        <f t="shared" ca="1" si="601"/>
        <v>0</v>
      </c>
      <c r="BV1078" s="1594"/>
      <c r="BW1078" s="1594"/>
      <c r="BX1078" s="1594"/>
      <c r="BY1078" s="1594"/>
      <c r="BZ1078" s="1594"/>
      <c r="CA1078" s="1594"/>
      <c r="CB1078" s="1594"/>
      <c r="CC1078" s="1594"/>
      <c r="CD1078" s="1594"/>
      <c r="CE1078" s="1594"/>
      <c r="CF1078" s="1594"/>
      <c r="CG1078" s="1594"/>
      <c r="CH1078" s="1594"/>
      <c r="CI1078" s="1594"/>
      <c r="CJ1078" s="1594"/>
      <c r="CK1078" s="1594"/>
      <c r="CL1078" s="1594"/>
      <c r="CM1078" s="1594"/>
      <c r="CN1078" s="1594"/>
      <c r="CO1078" s="1594"/>
      <c r="CP1078" s="1594"/>
      <c r="CQ1078" s="1594"/>
      <c r="CR1078" s="1594"/>
      <c r="CS1078" s="1594"/>
      <c r="CT1078" s="1594"/>
      <c r="CU1078" s="1594"/>
      <c r="CV1078" s="1594"/>
      <c r="CW1078" s="1594"/>
      <c r="CX1078" s="1594"/>
      <c r="CY1078" s="1594"/>
      <c r="CZ1078" s="1594"/>
      <c r="DA1078" s="1594"/>
      <c r="DB1078" s="1594"/>
      <c r="DC1078" s="1594"/>
      <c r="DD1078" s="1594"/>
      <c r="DE1078" s="1594"/>
      <c r="DF1078" s="1594"/>
      <c r="DG1078" s="1594"/>
      <c r="DH1078" s="1594"/>
      <c r="DI1078" s="1594"/>
      <c r="DJ1078" s="1594"/>
      <c r="DK1078" s="1594"/>
      <c r="DL1078" s="1594"/>
      <c r="DM1078" s="1594"/>
      <c r="DN1078" s="1594"/>
      <c r="DO1078" s="1594"/>
      <c r="DP1078" s="1594"/>
      <c r="DQ1078" s="1594"/>
      <c r="DR1078" s="1594"/>
      <c r="DS1078" s="1594"/>
      <c r="DT1078" s="1594"/>
      <c r="DU1078" s="1594"/>
      <c r="DV1078" s="1594"/>
      <c r="DW1078" s="1594"/>
      <c r="DX1078" s="1594"/>
      <c r="DY1078" s="1594"/>
      <c r="DZ1078" s="1594"/>
      <c r="EA1078" s="1594"/>
      <c r="EB1078" s="1594"/>
      <c r="EC1078" s="1594"/>
      <c r="ED1078" s="1594"/>
      <c r="EE1078" s="1594"/>
      <c r="EF1078" s="1594"/>
      <c r="EG1078" s="1594"/>
      <c r="EH1078" s="1594"/>
      <c r="EI1078" s="1594"/>
      <c r="EJ1078" s="1594"/>
      <c r="EK1078" s="1594"/>
      <c r="EL1078" s="1594"/>
      <c r="EM1078" s="1594"/>
      <c r="EN1078" s="1594"/>
      <c r="EO1078" s="1594"/>
      <c r="EP1078" s="1594"/>
      <c r="EQ1078" s="1594"/>
      <c r="ER1078" s="1594"/>
      <c r="ES1078" s="1594"/>
    </row>
    <row r="1079" spans="1:149" s="1595" customFormat="1" ht="12.5">
      <c r="A1079" s="1644" t="str">
        <f t="shared" si="588"/>
        <v>Organisation</v>
      </c>
      <c r="B1079" s="1758"/>
      <c r="C1079" s="1671"/>
      <c r="D1079" s="1675"/>
      <c r="E1079" s="1772"/>
      <c r="F1079" s="1592"/>
      <c r="G1079" s="1714">
        <f t="shared" si="589"/>
        <v>0</v>
      </c>
      <c r="H1079" s="1645"/>
      <c r="I1079" s="1714">
        <f t="shared" si="590"/>
        <v>0</v>
      </c>
      <c r="J1079" s="1678"/>
      <c r="K1079" s="1678"/>
      <c r="L1079" s="1592"/>
      <c r="M1079" s="1597"/>
      <c r="N1079" s="1597"/>
      <c r="O1079" s="1646"/>
      <c r="P1079" s="1647"/>
      <c r="Q1079" s="1647"/>
      <c r="R1079" s="1648"/>
      <c r="S1079" s="1603"/>
      <c r="T1079" s="1649"/>
      <c r="U1079" s="1649"/>
      <c r="V1079" s="1649"/>
      <c r="W1079" s="1649"/>
      <c r="X1079" s="1649"/>
      <c r="Y1079" s="1649"/>
      <c r="Z1079" s="1649"/>
      <c r="AA1079" s="1649"/>
      <c r="AB1079" s="1649"/>
      <c r="AC1079" s="1649"/>
      <c r="AD1079" s="1649"/>
      <c r="AE1079" s="1649"/>
      <c r="AF1079" s="1610">
        <f t="shared" si="569"/>
        <v>0</v>
      </c>
      <c r="AG1079" s="1649"/>
      <c r="AH1079" s="1649"/>
      <c r="AI1079" s="1649"/>
      <c r="AJ1079" s="1649"/>
      <c r="AK1079" s="1649"/>
      <c r="AL1079" s="1649"/>
      <c r="AM1079" s="1649"/>
      <c r="AN1079" s="1649"/>
      <c r="AO1079" s="1649"/>
      <c r="AP1079" s="1649"/>
      <c r="AQ1079" s="1649"/>
      <c r="AR1079" s="1709"/>
      <c r="AS1079" s="1779">
        <f t="shared" si="570"/>
        <v>0</v>
      </c>
      <c r="AT1079" s="1711">
        <f t="shared" si="591"/>
        <v>0</v>
      </c>
      <c r="AU1079" s="1611">
        <f t="shared" si="571"/>
        <v>0</v>
      </c>
      <c r="AV1079" s="1611">
        <f t="shared" si="572"/>
        <v>0</v>
      </c>
      <c r="AW1079" s="1611">
        <f t="shared" si="573"/>
        <v>0</v>
      </c>
      <c r="AX1079" s="1611">
        <f t="shared" si="574"/>
        <v>0</v>
      </c>
      <c r="AY1079" s="1611">
        <f t="shared" si="575"/>
        <v>0</v>
      </c>
      <c r="AZ1079" s="1611">
        <f t="shared" si="576"/>
        <v>0</v>
      </c>
      <c r="BA1079" s="1611">
        <f t="shared" si="577"/>
        <v>0</v>
      </c>
      <c r="BB1079" s="1611">
        <f t="shared" si="578"/>
        <v>0</v>
      </c>
      <c r="BC1079" s="1611">
        <f t="shared" si="579"/>
        <v>0</v>
      </c>
      <c r="BD1079" s="1611">
        <f t="shared" si="580"/>
        <v>0</v>
      </c>
      <c r="BE1079" s="1611">
        <f t="shared" si="581"/>
        <v>0</v>
      </c>
      <c r="BF1079" s="1611">
        <f t="shared" si="582"/>
        <v>0</v>
      </c>
      <c r="BG1079" s="1611">
        <f t="shared" si="592"/>
        <v>0</v>
      </c>
      <c r="BH1079" s="1611" t="str">
        <f t="shared" si="593"/>
        <v/>
      </c>
      <c r="BI1079" s="1611" t="str">
        <f t="shared" si="594"/>
        <v/>
      </c>
      <c r="BJ1079" s="1611" t="str">
        <f t="shared" si="583"/>
        <v/>
      </c>
      <c r="BK1079" s="1611" t="str">
        <f t="shared" si="584"/>
        <v/>
      </c>
      <c r="BL1079" s="1611" t="str">
        <f t="shared" ca="1" si="585"/>
        <v/>
      </c>
      <c r="BM1079" s="1611" t="str">
        <f t="shared" si="595"/>
        <v/>
      </c>
      <c r="BN1079" s="1611" t="str">
        <f t="shared" si="586"/>
        <v/>
      </c>
      <c r="BO1079" s="1611" t="str">
        <f t="shared" si="587"/>
        <v/>
      </c>
      <c r="BP1079" s="1611" t="str">
        <f t="shared" si="596"/>
        <v/>
      </c>
      <c r="BQ1079" s="1611" t="str">
        <f t="shared" si="597"/>
        <v/>
      </c>
      <c r="BR1079" s="1611" t="str">
        <f t="shared" si="598"/>
        <v/>
      </c>
      <c r="BS1079" s="1611" t="str">
        <f t="shared" si="599"/>
        <v/>
      </c>
      <c r="BT1079" s="1611" t="str">
        <f t="shared" si="600"/>
        <v/>
      </c>
      <c r="BU1079" s="1731">
        <f t="shared" ca="1" si="601"/>
        <v>0</v>
      </c>
      <c r="BV1079" s="1594"/>
      <c r="BW1079" s="1594"/>
      <c r="BX1079" s="1594"/>
      <c r="BY1079" s="1594"/>
      <c r="BZ1079" s="1594"/>
      <c r="CA1079" s="1594"/>
      <c r="CB1079" s="1594"/>
      <c r="CC1079" s="1594"/>
      <c r="CD1079" s="1594"/>
      <c r="CE1079" s="1594"/>
      <c r="CF1079" s="1594"/>
      <c r="CG1079" s="1594"/>
      <c r="CH1079" s="1594"/>
      <c r="CI1079" s="1594"/>
      <c r="CJ1079" s="1594"/>
      <c r="CK1079" s="1594"/>
      <c r="CL1079" s="1594"/>
      <c r="CM1079" s="1594"/>
      <c r="CN1079" s="1594"/>
      <c r="CO1079" s="1594"/>
      <c r="CP1079" s="1594"/>
      <c r="CQ1079" s="1594"/>
      <c r="CR1079" s="1594"/>
      <c r="CS1079" s="1594"/>
      <c r="CT1079" s="1594"/>
      <c r="CU1079" s="1594"/>
      <c r="CV1079" s="1594"/>
      <c r="CW1079" s="1594"/>
      <c r="CX1079" s="1594"/>
      <c r="CY1079" s="1594"/>
      <c r="CZ1079" s="1594"/>
      <c r="DA1079" s="1594"/>
      <c r="DB1079" s="1594"/>
      <c r="DC1079" s="1594"/>
      <c r="DD1079" s="1594"/>
      <c r="DE1079" s="1594"/>
      <c r="DF1079" s="1594"/>
      <c r="DG1079" s="1594"/>
      <c r="DH1079" s="1594"/>
      <c r="DI1079" s="1594"/>
      <c r="DJ1079" s="1594"/>
      <c r="DK1079" s="1594"/>
      <c r="DL1079" s="1594"/>
      <c r="DM1079" s="1594"/>
      <c r="DN1079" s="1594"/>
      <c r="DO1079" s="1594"/>
      <c r="DP1079" s="1594"/>
      <c r="DQ1079" s="1594"/>
      <c r="DR1079" s="1594"/>
      <c r="DS1079" s="1594"/>
      <c r="DT1079" s="1594"/>
      <c r="DU1079" s="1594"/>
      <c r="DV1079" s="1594"/>
      <c r="DW1079" s="1594"/>
      <c r="DX1079" s="1594"/>
      <c r="DY1079" s="1594"/>
      <c r="DZ1079" s="1594"/>
      <c r="EA1079" s="1594"/>
      <c r="EB1079" s="1594"/>
      <c r="EC1079" s="1594"/>
      <c r="ED1079" s="1594"/>
      <c r="EE1079" s="1594"/>
      <c r="EF1079" s="1594"/>
      <c r="EG1079" s="1594"/>
      <c r="EH1079" s="1594"/>
      <c r="EI1079" s="1594"/>
      <c r="EJ1079" s="1594"/>
      <c r="EK1079" s="1594"/>
      <c r="EL1079" s="1594"/>
      <c r="EM1079" s="1594"/>
      <c r="EN1079" s="1594"/>
      <c r="EO1079" s="1594"/>
      <c r="EP1079" s="1594"/>
      <c r="EQ1079" s="1594"/>
      <c r="ER1079" s="1594"/>
      <c r="ES1079" s="1594"/>
    </row>
    <row r="1080" spans="1:149" s="1595" customFormat="1" ht="12.5">
      <c r="A1080" s="1644" t="str">
        <f t="shared" si="588"/>
        <v>Organisation</v>
      </c>
      <c r="B1080" s="1758"/>
      <c r="C1080" s="1671"/>
      <c r="D1080" s="1675"/>
      <c r="E1080" s="1772"/>
      <c r="F1080" s="1592"/>
      <c r="G1080" s="1714">
        <f t="shared" si="589"/>
        <v>0</v>
      </c>
      <c r="H1080" s="1645"/>
      <c r="I1080" s="1714">
        <f t="shared" si="590"/>
        <v>0</v>
      </c>
      <c r="J1080" s="1678"/>
      <c r="K1080" s="1678"/>
      <c r="L1080" s="1592"/>
      <c r="M1080" s="1597"/>
      <c r="N1080" s="1597"/>
      <c r="O1080" s="1646"/>
      <c r="P1080" s="1647"/>
      <c r="Q1080" s="1647"/>
      <c r="R1080" s="1648"/>
      <c r="S1080" s="1603"/>
      <c r="T1080" s="1649"/>
      <c r="U1080" s="1649"/>
      <c r="V1080" s="1649"/>
      <c r="W1080" s="1649"/>
      <c r="X1080" s="1649"/>
      <c r="Y1080" s="1649"/>
      <c r="Z1080" s="1649"/>
      <c r="AA1080" s="1649"/>
      <c r="AB1080" s="1649"/>
      <c r="AC1080" s="1649"/>
      <c r="AD1080" s="1649"/>
      <c r="AE1080" s="1649"/>
      <c r="AF1080" s="1610">
        <f t="shared" si="569"/>
        <v>0</v>
      </c>
      <c r="AG1080" s="1649"/>
      <c r="AH1080" s="1649"/>
      <c r="AI1080" s="1649"/>
      <c r="AJ1080" s="1649"/>
      <c r="AK1080" s="1649"/>
      <c r="AL1080" s="1649"/>
      <c r="AM1080" s="1649"/>
      <c r="AN1080" s="1649"/>
      <c r="AO1080" s="1649"/>
      <c r="AP1080" s="1649"/>
      <c r="AQ1080" s="1649"/>
      <c r="AR1080" s="1709"/>
      <c r="AS1080" s="1779">
        <f t="shared" si="570"/>
        <v>0</v>
      </c>
      <c r="AT1080" s="1711">
        <f t="shared" si="591"/>
        <v>0</v>
      </c>
      <c r="AU1080" s="1611">
        <f t="shared" si="571"/>
        <v>0</v>
      </c>
      <c r="AV1080" s="1611">
        <f t="shared" si="572"/>
        <v>0</v>
      </c>
      <c r="AW1080" s="1611">
        <f t="shared" si="573"/>
        <v>0</v>
      </c>
      <c r="AX1080" s="1611">
        <f t="shared" si="574"/>
        <v>0</v>
      </c>
      <c r="AY1080" s="1611">
        <f t="shared" si="575"/>
        <v>0</v>
      </c>
      <c r="AZ1080" s="1611">
        <f t="shared" si="576"/>
        <v>0</v>
      </c>
      <c r="BA1080" s="1611">
        <f t="shared" si="577"/>
        <v>0</v>
      </c>
      <c r="BB1080" s="1611">
        <f t="shared" si="578"/>
        <v>0</v>
      </c>
      <c r="BC1080" s="1611">
        <f t="shared" si="579"/>
        <v>0</v>
      </c>
      <c r="BD1080" s="1611">
        <f t="shared" si="580"/>
        <v>0</v>
      </c>
      <c r="BE1080" s="1611">
        <f t="shared" si="581"/>
        <v>0</v>
      </c>
      <c r="BF1080" s="1611">
        <f t="shared" si="582"/>
        <v>0</v>
      </c>
      <c r="BG1080" s="1611">
        <f t="shared" si="592"/>
        <v>0</v>
      </c>
      <c r="BH1080" s="1611" t="str">
        <f t="shared" si="593"/>
        <v/>
      </c>
      <c r="BI1080" s="1611" t="str">
        <f t="shared" si="594"/>
        <v/>
      </c>
      <c r="BJ1080" s="1611" t="str">
        <f t="shared" si="583"/>
        <v/>
      </c>
      <c r="BK1080" s="1611" t="str">
        <f t="shared" si="584"/>
        <v/>
      </c>
      <c r="BL1080" s="1611" t="str">
        <f t="shared" ca="1" si="585"/>
        <v/>
      </c>
      <c r="BM1080" s="1611" t="str">
        <f t="shared" si="595"/>
        <v/>
      </c>
      <c r="BN1080" s="1611" t="str">
        <f t="shared" si="586"/>
        <v/>
      </c>
      <c r="BO1080" s="1611" t="str">
        <f t="shared" si="587"/>
        <v/>
      </c>
      <c r="BP1080" s="1611" t="str">
        <f t="shared" si="596"/>
        <v/>
      </c>
      <c r="BQ1080" s="1611" t="str">
        <f t="shared" si="597"/>
        <v/>
      </c>
      <c r="BR1080" s="1611" t="str">
        <f t="shared" si="598"/>
        <v/>
      </c>
      <c r="BS1080" s="1611" t="str">
        <f t="shared" si="599"/>
        <v/>
      </c>
      <c r="BT1080" s="1611" t="str">
        <f t="shared" si="600"/>
        <v/>
      </c>
      <c r="BU1080" s="1731">
        <f t="shared" ca="1" si="601"/>
        <v>0</v>
      </c>
      <c r="BV1080" s="1594"/>
      <c r="BW1080" s="1594"/>
      <c r="BX1080" s="1594"/>
      <c r="BY1080" s="1594"/>
      <c r="BZ1080" s="1594"/>
      <c r="CA1080" s="1594"/>
      <c r="CB1080" s="1594"/>
      <c r="CC1080" s="1594"/>
      <c r="CD1080" s="1594"/>
      <c r="CE1080" s="1594"/>
      <c r="CF1080" s="1594"/>
      <c r="CG1080" s="1594"/>
      <c r="CH1080" s="1594"/>
      <c r="CI1080" s="1594"/>
      <c r="CJ1080" s="1594"/>
      <c r="CK1080" s="1594"/>
      <c r="CL1080" s="1594"/>
      <c r="CM1080" s="1594"/>
      <c r="CN1080" s="1594"/>
      <c r="CO1080" s="1594"/>
      <c r="CP1080" s="1594"/>
      <c r="CQ1080" s="1594"/>
      <c r="CR1080" s="1594"/>
      <c r="CS1080" s="1594"/>
      <c r="CT1080" s="1594"/>
      <c r="CU1080" s="1594"/>
      <c r="CV1080" s="1594"/>
      <c r="CW1080" s="1594"/>
      <c r="CX1080" s="1594"/>
      <c r="CY1080" s="1594"/>
      <c r="CZ1080" s="1594"/>
      <c r="DA1080" s="1594"/>
      <c r="DB1080" s="1594"/>
      <c r="DC1080" s="1594"/>
      <c r="DD1080" s="1594"/>
      <c r="DE1080" s="1594"/>
      <c r="DF1080" s="1594"/>
      <c r="DG1080" s="1594"/>
      <c r="DH1080" s="1594"/>
      <c r="DI1080" s="1594"/>
      <c r="DJ1080" s="1594"/>
      <c r="DK1080" s="1594"/>
      <c r="DL1080" s="1594"/>
      <c r="DM1080" s="1594"/>
      <c r="DN1080" s="1594"/>
      <c r="DO1080" s="1594"/>
      <c r="DP1080" s="1594"/>
      <c r="DQ1080" s="1594"/>
      <c r="DR1080" s="1594"/>
      <c r="DS1080" s="1594"/>
      <c r="DT1080" s="1594"/>
      <c r="DU1080" s="1594"/>
      <c r="DV1080" s="1594"/>
      <c r="DW1080" s="1594"/>
      <c r="DX1080" s="1594"/>
      <c r="DY1080" s="1594"/>
      <c r="DZ1080" s="1594"/>
      <c r="EA1080" s="1594"/>
      <c r="EB1080" s="1594"/>
      <c r="EC1080" s="1594"/>
      <c r="ED1080" s="1594"/>
      <c r="EE1080" s="1594"/>
      <c r="EF1080" s="1594"/>
      <c r="EG1080" s="1594"/>
      <c r="EH1080" s="1594"/>
      <c r="EI1080" s="1594"/>
      <c r="EJ1080" s="1594"/>
      <c r="EK1080" s="1594"/>
      <c r="EL1080" s="1594"/>
      <c r="EM1080" s="1594"/>
      <c r="EN1080" s="1594"/>
      <c r="EO1080" s="1594"/>
      <c r="EP1080" s="1594"/>
      <c r="EQ1080" s="1594"/>
      <c r="ER1080" s="1594"/>
      <c r="ES1080" s="1594"/>
    </row>
    <row r="1081" spans="1:149" s="1595" customFormat="1" ht="12.5">
      <c r="A1081" s="1644" t="str">
        <f t="shared" si="588"/>
        <v>Organisation</v>
      </c>
      <c r="B1081" s="1758"/>
      <c r="C1081" s="1671"/>
      <c r="D1081" s="1675"/>
      <c r="E1081" s="1772"/>
      <c r="F1081" s="1592"/>
      <c r="G1081" s="1714">
        <f t="shared" si="589"/>
        <v>0</v>
      </c>
      <c r="H1081" s="1645"/>
      <c r="I1081" s="1714">
        <f t="shared" si="590"/>
        <v>0</v>
      </c>
      <c r="J1081" s="1678"/>
      <c r="K1081" s="1678"/>
      <c r="L1081" s="1592"/>
      <c r="M1081" s="1597"/>
      <c r="N1081" s="1597"/>
      <c r="O1081" s="1646"/>
      <c r="P1081" s="1647"/>
      <c r="Q1081" s="1647"/>
      <c r="R1081" s="1648"/>
      <c r="S1081" s="1603"/>
      <c r="T1081" s="1649"/>
      <c r="U1081" s="1649"/>
      <c r="V1081" s="1649"/>
      <c r="W1081" s="1649"/>
      <c r="X1081" s="1649"/>
      <c r="Y1081" s="1649"/>
      <c r="Z1081" s="1649"/>
      <c r="AA1081" s="1649"/>
      <c r="AB1081" s="1649"/>
      <c r="AC1081" s="1649"/>
      <c r="AD1081" s="1649"/>
      <c r="AE1081" s="1649"/>
      <c r="AF1081" s="1610">
        <f t="shared" si="569"/>
        <v>0</v>
      </c>
      <c r="AG1081" s="1649"/>
      <c r="AH1081" s="1649"/>
      <c r="AI1081" s="1649"/>
      <c r="AJ1081" s="1649"/>
      <c r="AK1081" s="1649"/>
      <c r="AL1081" s="1649"/>
      <c r="AM1081" s="1649"/>
      <c r="AN1081" s="1649"/>
      <c r="AO1081" s="1649"/>
      <c r="AP1081" s="1649"/>
      <c r="AQ1081" s="1649"/>
      <c r="AR1081" s="1709"/>
      <c r="AS1081" s="1779">
        <f t="shared" si="570"/>
        <v>0</v>
      </c>
      <c r="AT1081" s="1711">
        <f t="shared" si="591"/>
        <v>0</v>
      </c>
      <c r="AU1081" s="1611">
        <f t="shared" si="571"/>
        <v>0</v>
      </c>
      <c r="AV1081" s="1611">
        <f t="shared" si="572"/>
        <v>0</v>
      </c>
      <c r="AW1081" s="1611">
        <f t="shared" si="573"/>
        <v>0</v>
      </c>
      <c r="AX1081" s="1611">
        <f t="shared" si="574"/>
        <v>0</v>
      </c>
      <c r="AY1081" s="1611">
        <f t="shared" si="575"/>
        <v>0</v>
      </c>
      <c r="AZ1081" s="1611">
        <f t="shared" si="576"/>
        <v>0</v>
      </c>
      <c r="BA1081" s="1611">
        <f t="shared" si="577"/>
        <v>0</v>
      </c>
      <c r="BB1081" s="1611">
        <f t="shared" si="578"/>
        <v>0</v>
      </c>
      <c r="BC1081" s="1611">
        <f t="shared" si="579"/>
        <v>0</v>
      </c>
      <c r="BD1081" s="1611">
        <f t="shared" si="580"/>
        <v>0</v>
      </c>
      <c r="BE1081" s="1611">
        <f t="shared" si="581"/>
        <v>0</v>
      </c>
      <c r="BF1081" s="1611">
        <f t="shared" si="582"/>
        <v>0</v>
      </c>
      <c r="BG1081" s="1611">
        <f t="shared" si="592"/>
        <v>0</v>
      </c>
      <c r="BH1081" s="1611" t="str">
        <f t="shared" si="593"/>
        <v/>
      </c>
      <c r="BI1081" s="1611" t="str">
        <f t="shared" si="594"/>
        <v/>
      </c>
      <c r="BJ1081" s="1611" t="str">
        <f t="shared" si="583"/>
        <v/>
      </c>
      <c r="BK1081" s="1611" t="str">
        <f t="shared" si="584"/>
        <v/>
      </c>
      <c r="BL1081" s="1611" t="str">
        <f t="shared" ca="1" si="585"/>
        <v/>
      </c>
      <c r="BM1081" s="1611" t="str">
        <f t="shared" si="595"/>
        <v/>
      </c>
      <c r="BN1081" s="1611" t="str">
        <f t="shared" si="586"/>
        <v/>
      </c>
      <c r="BO1081" s="1611" t="str">
        <f t="shared" si="587"/>
        <v/>
      </c>
      <c r="BP1081" s="1611" t="str">
        <f t="shared" si="596"/>
        <v/>
      </c>
      <c r="BQ1081" s="1611" t="str">
        <f t="shared" si="597"/>
        <v/>
      </c>
      <c r="BR1081" s="1611" t="str">
        <f t="shared" si="598"/>
        <v/>
      </c>
      <c r="BS1081" s="1611" t="str">
        <f t="shared" si="599"/>
        <v/>
      </c>
      <c r="BT1081" s="1611" t="str">
        <f t="shared" si="600"/>
        <v/>
      </c>
      <c r="BU1081" s="1731">
        <f t="shared" ca="1" si="601"/>
        <v>0</v>
      </c>
      <c r="BV1081" s="1594"/>
      <c r="BW1081" s="1594"/>
      <c r="BX1081" s="1594"/>
      <c r="BY1081" s="1594"/>
      <c r="BZ1081" s="1594"/>
      <c r="CA1081" s="1594"/>
      <c r="CB1081" s="1594"/>
      <c r="CC1081" s="1594"/>
      <c r="CD1081" s="1594"/>
      <c r="CE1081" s="1594"/>
      <c r="CF1081" s="1594"/>
      <c r="CG1081" s="1594"/>
      <c r="CH1081" s="1594"/>
      <c r="CI1081" s="1594"/>
      <c r="CJ1081" s="1594"/>
      <c r="CK1081" s="1594"/>
      <c r="CL1081" s="1594"/>
      <c r="CM1081" s="1594"/>
      <c r="CN1081" s="1594"/>
      <c r="CO1081" s="1594"/>
      <c r="CP1081" s="1594"/>
      <c r="CQ1081" s="1594"/>
      <c r="CR1081" s="1594"/>
      <c r="CS1081" s="1594"/>
      <c r="CT1081" s="1594"/>
      <c r="CU1081" s="1594"/>
      <c r="CV1081" s="1594"/>
      <c r="CW1081" s="1594"/>
      <c r="CX1081" s="1594"/>
      <c r="CY1081" s="1594"/>
      <c r="CZ1081" s="1594"/>
      <c r="DA1081" s="1594"/>
      <c r="DB1081" s="1594"/>
      <c r="DC1081" s="1594"/>
      <c r="DD1081" s="1594"/>
      <c r="DE1081" s="1594"/>
      <c r="DF1081" s="1594"/>
      <c r="DG1081" s="1594"/>
      <c r="DH1081" s="1594"/>
      <c r="DI1081" s="1594"/>
      <c r="DJ1081" s="1594"/>
      <c r="DK1081" s="1594"/>
      <c r="DL1081" s="1594"/>
      <c r="DM1081" s="1594"/>
      <c r="DN1081" s="1594"/>
      <c r="DO1081" s="1594"/>
      <c r="DP1081" s="1594"/>
      <c r="DQ1081" s="1594"/>
      <c r="DR1081" s="1594"/>
      <c r="DS1081" s="1594"/>
      <c r="DT1081" s="1594"/>
      <c r="DU1081" s="1594"/>
      <c r="DV1081" s="1594"/>
      <c r="DW1081" s="1594"/>
      <c r="DX1081" s="1594"/>
      <c r="DY1081" s="1594"/>
      <c r="DZ1081" s="1594"/>
      <c r="EA1081" s="1594"/>
      <c r="EB1081" s="1594"/>
      <c r="EC1081" s="1594"/>
      <c r="ED1081" s="1594"/>
      <c r="EE1081" s="1594"/>
      <c r="EF1081" s="1594"/>
      <c r="EG1081" s="1594"/>
      <c r="EH1081" s="1594"/>
      <c r="EI1081" s="1594"/>
      <c r="EJ1081" s="1594"/>
      <c r="EK1081" s="1594"/>
      <c r="EL1081" s="1594"/>
      <c r="EM1081" s="1594"/>
      <c r="EN1081" s="1594"/>
      <c r="EO1081" s="1594"/>
      <c r="EP1081" s="1594"/>
      <c r="EQ1081" s="1594"/>
      <c r="ER1081" s="1594"/>
      <c r="ES1081" s="1594"/>
    </row>
    <row r="1082" spans="1:149" s="1595" customFormat="1" ht="12.5">
      <c r="A1082" s="1644" t="str">
        <f t="shared" si="588"/>
        <v>Organisation</v>
      </c>
      <c r="B1082" s="1758"/>
      <c r="C1082" s="1671"/>
      <c r="D1082" s="1675"/>
      <c r="E1082" s="1772"/>
      <c r="F1082" s="1592"/>
      <c r="G1082" s="1714">
        <f t="shared" si="589"/>
        <v>0</v>
      </c>
      <c r="H1082" s="1645"/>
      <c r="I1082" s="1714">
        <f t="shared" si="590"/>
        <v>0</v>
      </c>
      <c r="J1082" s="1678"/>
      <c r="K1082" s="1678"/>
      <c r="L1082" s="1592"/>
      <c r="M1082" s="1597"/>
      <c r="N1082" s="1597"/>
      <c r="O1082" s="1646"/>
      <c r="P1082" s="1647"/>
      <c r="Q1082" s="1647"/>
      <c r="R1082" s="1648"/>
      <c r="S1082" s="1603"/>
      <c r="T1082" s="1649"/>
      <c r="U1082" s="1649"/>
      <c r="V1082" s="1649"/>
      <c r="W1082" s="1649"/>
      <c r="X1082" s="1649"/>
      <c r="Y1082" s="1649"/>
      <c r="Z1082" s="1649"/>
      <c r="AA1082" s="1649"/>
      <c r="AB1082" s="1649"/>
      <c r="AC1082" s="1649"/>
      <c r="AD1082" s="1649"/>
      <c r="AE1082" s="1649"/>
      <c r="AF1082" s="1610">
        <f t="shared" si="569"/>
        <v>0</v>
      </c>
      <c r="AG1082" s="1649"/>
      <c r="AH1082" s="1649"/>
      <c r="AI1082" s="1649"/>
      <c r="AJ1082" s="1649"/>
      <c r="AK1082" s="1649"/>
      <c r="AL1082" s="1649"/>
      <c r="AM1082" s="1649"/>
      <c r="AN1082" s="1649"/>
      <c r="AO1082" s="1649"/>
      <c r="AP1082" s="1649"/>
      <c r="AQ1082" s="1649"/>
      <c r="AR1082" s="1709"/>
      <c r="AS1082" s="1779">
        <f t="shared" si="570"/>
        <v>0</v>
      </c>
      <c r="AT1082" s="1711">
        <f t="shared" si="591"/>
        <v>0</v>
      </c>
      <c r="AU1082" s="1611">
        <f t="shared" si="571"/>
        <v>0</v>
      </c>
      <c r="AV1082" s="1611">
        <f t="shared" si="572"/>
        <v>0</v>
      </c>
      <c r="AW1082" s="1611">
        <f t="shared" si="573"/>
        <v>0</v>
      </c>
      <c r="AX1082" s="1611">
        <f t="shared" si="574"/>
        <v>0</v>
      </c>
      <c r="AY1082" s="1611">
        <f t="shared" si="575"/>
        <v>0</v>
      </c>
      <c r="AZ1082" s="1611">
        <f t="shared" si="576"/>
        <v>0</v>
      </c>
      <c r="BA1082" s="1611">
        <f t="shared" si="577"/>
        <v>0</v>
      </c>
      <c r="BB1082" s="1611">
        <f t="shared" si="578"/>
        <v>0</v>
      </c>
      <c r="BC1082" s="1611">
        <f t="shared" si="579"/>
        <v>0</v>
      </c>
      <c r="BD1082" s="1611">
        <f t="shared" si="580"/>
        <v>0</v>
      </c>
      <c r="BE1082" s="1611">
        <f t="shared" si="581"/>
        <v>0</v>
      </c>
      <c r="BF1082" s="1611">
        <f t="shared" si="582"/>
        <v>0</v>
      </c>
      <c r="BG1082" s="1611">
        <f t="shared" si="592"/>
        <v>0</v>
      </c>
      <c r="BH1082" s="1611" t="str">
        <f t="shared" si="593"/>
        <v/>
      </c>
      <c r="BI1082" s="1611" t="str">
        <f t="shared" si="594"/>
        <v/>
      </c>
      <c r="BJ1082" s="1611" t="str">
        <f t="shared" si="583"/>
        <v/>
      </c>
      <c r="BK1082" s="1611" t="str">
        <f t="shared" si="584"/>
        <v/>
      </c>
      <c r="BL1082" s="1611" t="str">
        <f t="shared" ca="1" si="585"/>
        <v/>
      </c>
      <c r="BM1082" s="1611" t="str">
        <f t="shared" si="595"/>
        <v/>
      </c>
      <c r="BN1082" s="1611" t="str">
        <f t="shared" si="586"/>
        <v/>
      </c>
      <c r="BO1082" s="1611" t="str">
        <f t="shared" si="587"/>
        <v/>
      </c>
      <c r="BP1082" s="1611" t="str">
        <f t="shared" si="596"/>
        <v/>
      </c>
      <c r="BQ1082" s="1611" t="str">
        <f t="shared" si="597"/>
        <v/>
      </c>
      <c r="BR1082" s="1611" t="str">
        <f t="shared" si="598"/>
        <v/>
      </c>
      <c r="BS1082" s="1611" t="str">
        <f t="shared" si="599"/>
        <v/>
      </c>
      <c r="BT1082" s="1611" t="str">
        <f t="shared" si="600"/>
        <v/>
      </c>
      <c r="BU1082" s="1731">
        <f t="shared" ca="1" si="601"/>
        <v>0</v>
      </c>
      <c r="BV1082" s="1594"/>
      <c r="BW1082" s="1594"/>
      <c r="BX1082" s="1594"/>
      <c r="BY1082" s="1594"/>
      <c r="BZ1082" s="1594"/>
      <c r="CA1082" s="1594"/>
      <c r="CB1082" s="1594"/>
      <c r="CC1082" s="1594"/>
      <c r="CD1082" s="1594"/>
      <c r="CE1082" s="1594"/>
      <c r="CF1082" s="1594"/>
      <c r="CG1082" s="1594"/>
      <c r="CH1082" s="1594"/>
      <c r="CI1082" s="1594"/>
      <c r="CJ1082" s="1594"/>
      <c r="CK1082" s="1594"/>
      <c r="CL1082" s="1594"/>
      <c r="CM1082" s="1594"/>
      <c r="CN1082" s="1594"/>
      <c r="CO1082" s="1594"/>
      <c r="CP1082" s="1594"/>
      <c r="CQ1082" s="1594"/>
      <c r="CR1082" s="1594"/>
      <c r="CS1082" s="1594"/>
      <c r="CT1082" s="1594"/>
      <c r="CU1082" s="1594"/>
      <c r="CV1082" s="1594"/>
      <c r="CW1082" s="1594"/>
      <c r="CX1082" s="1594"/>
      <c r="CY1082" s="1594"/>
      <c r="CZ1082" s="1594"/>
      <c r="DA1082" s="1594"/>
      <c r="DB1082" s="1594"/>
      <c r="DC1082" s="1594"/>
      <c r="DD1082" s="1594"/>
      <c r="DE1082" s="1594"/>
      <c r="DF1082" s="1594"/>
      <c r="DG1082" s="1594"/>
      <c r="DH1082" s="1594"/>
      <c r="DI1082" s="1594"/>
      <c r="DJ1082" s="1594"/>
      <c r="DK1082" s="1594"/>
      <c r="DL1082" s="1594"/>
      <c r="DM1082" s="1594"/>
      <c r="DN1082" s="1594"/>
      <c r="DO1082" s="1594"/>
      <c r="DP1082" s="1594"/>
      <c r="DQ1082" s="1594"/>
      <c r="DR1082" s="1594"/>
      <c r="DS1082" s="1594"/>
      <c r="DT1082" s="1594"/>
      <c r="DU1082" s="1594"/>
      <c r="DV1082" s="1594"/>
      <c r="DW1082" s="1594"/>
      <c r="DX1082" s="1594"/>
      <c r="DY1082" s="1594"/>
      <c r="DZ1082" s="1594"/>
      <c r="EA1082" s="1594"/>
      <c r="EB1082" s="1594"/>
      <c r="EC1082" s="1594"/>
      <c r="ED1082" s="1594"/>
      <c r="EE1082" s="1594"/>
      <c r="EF1082" s="1594"/>
      <c r="EG1082" s="1594"/>
      <c r="EH1082" s="1594"/>
      <c r="EI1082" s="1594"/>
      <c r="EJ1082" s="1594"/>
      <c r="EK1082" s="1594"/>
      <c r="EL1082" s="1594"/>
      <c r="EM1082" s="1594"/>
      <c r="EN1082" s="1594"/>
      <c r="EO1082" s="1594"/>
      <c r="EP1082" s="1594"/>
      <c r="EQ1082" s="1594"/>
      <c r="ER1082" s="1594"/>
      <c r="ES1082" s="1594"/>
    </row>
    <row r="1083" spans="1:149" s="1595" customFormat="1" ht="12.5">
      <c r="A1083" s="1644" t="str">
        <f t="shared" si="588"/>
        <v>Organisation</v>
      </c>
      <c r="B1083" s="1758"/>
      <c r="C1083" s="1671"/>
      <c r="D1083" s="1675"/>
      <c r="E1083" s="1772"/>
      <c r="F1083" s="1592"/>
      <c r="G1083" s="1714">
        <f t="shared" si="589"/>
        <v>0</v>
      </c>
      <c r="H1083" s="1645"/>
      <c r="I1083" s="1714">
        <f t="shared" si="590"/>
        <v>0</v>
      </c>
      <c r="J1083" s="1678"/>
      <c r="K1083" s="1678"/>
      <c r="L1083" s="1592"/>
      <c r="M1083" s="1597"/>
      <c r="N1083" s="1597"/>
      <c r="O1083" s="1646"/>
      <c r="P1083" s="1647"/>
      <c r="Q1083" s="1647"/>
      <c r="R1083" s="1648"/>
      <c r="S1083" s="1603"/>
      <c r="T1083" s="1649"/>
      <c r="U1083" s="1649"/>
      <c r="V1083" s="1649"/>
      <c r="W1083" s="1649"/>
      <c r="X1083" s="1649"/>
      <c r="Y1083" s="1649"/>
      <c r="Z1083" s="1649"/>
      <c r="AA1083" s="1649"/>
      <c r="AB1083" s="1649"/>
      <c r="AC1083" s="1649"/>
      <c r="AD1083" s="1649"/>
      <c r="AE1083" s="1649"/>
      <c r="AF1083" s="1610">
        <f t="shared" si="569"/>
        <v>0</v>
      </c>
      <c r="AG1083" s="1649"/>
      <c r="AH1083" s="1649"/>
      <c r="AI1083" s="1649"/>
      <c r="AJ1083" s="1649"/>
      <c r="AK1083" s="1649"/>
      <c r="AL1083" s="1649"/>
      <c r="AM1083" s="1649"/>
      <c r="AN1083" s="1649"/>
      <c r="AO1083" s="1649"/>
      <c r="AP1083" s="1649"/>
      <c r="AQ1083" s="1649"/>
      <c r="AR1083" s="1709"/>
      <c r="AS1083" s="1779">
        <f t="shared" si="570"/>
        <v>0</v>
      </c>
      <c r="AT1083" s="1711">
        <f t="shared" si="591"/>
        <v>0</v>
      </c>
      <c r="AU1083" s="1611">
        <f t="shared" si="571"/>
        <v>0</v>
      </c>
      <c r="AV1083" s="1611">
        <f t="shared" si="572"/>
        <v>0</v>
      </c>
      <c r="AW1083" s="1611">
        <f t="shared" si="573"/>
        <v>0</v>
      </c>
      <c r="AX1083" s="1611">
        <f t="shared" si="574"/>
        <v>0</v>
      </c>
      <c r="AY1083" s="1611">
        <f t="shared" si="575"/>
        <v>0</v>
      </c>
      <c r="AZ1083" s="1611">
        <f t="shared" si="576"/>
        <v>0</v>
      </c>
      <c r="BA1083" s="1611">
        <f t="shared" si="577"/>
        <v>0</v>
      </c>
      <c r="BB1083" s="1611">
        <f t="shared" si="578"/>
        <v>0</v>
      </c>
      <c r="BC1083" s="1611">
        <f t="shared" si="579"/>
        <v>0</v>
      </c>
      <c r="BD1083" s="1611">
        <f t="shared" si="580"/>
        <v>0</v>
      </c>
      <c r="BE1083" s="1611">
        <f t="shared" si="581"/>
        <v>0</v>
      </c>
      <c r="BF1083" s="1611">
        <f t="shared" si="582"/>
        <v>0</v>
      </c>
      <c r="BG1083" s="1611">
        <f t="shared" si="592"/>
        <v>0</v>
      </c>
      <c r="BH1083" s="1611" t="str">
        <f t="shared" si="593"/>
        <v/>
      </c>
      <c r="BI1083" s="1611" t="str">
        <f t="shared" si="594"/>
        <v/>
      </c>
      <c r="BJ1083" s="1611" t="str">
        <f t="shared" si="583"/>
        <v/>
      </c>
      <c r="BK1083" s="1611" t="str">
        <f t="shared" si="584"/>
        <v/>
      </c>
      <c r="BL1083" s="1611" t="str">
        <f t="shared" ca="1" si="585"/>
        <v/>
      </c>
      <c r="BM1083" s="1611" t="str">
        <f t="shared" si="595"/>
        <v/>
      </c>
      <c r="BN1083" s="1611" t="str">
        <f t="shared" si="586"/>
        <v/>
      </c>
      <c r="BO1083" s="1611" t="str">
        <f t="shared" si="587"/>
        <v/>
      </c>
      <c r="BP1083" s="1611" t="str">
        <f t="shared" si="596"/>
        <v/>
      </c>
      <c r="BQ1083" s="1611" t="str">
        <f t="shared" si="597"/>
        <v/>
      </c>
      <c r="BR1083" s="1611" t="str">
        <f t="shared" si="598"/>
        <v/>
      </c>
      <c r="BS1083" s="1611" t="str">
        <f t="shared" si="599"/>
        <v/>
      </c>
      <c r="BT1083" s="1611" t="str">
        <f t="shared" si="600"/>
        <v/>
      </c>
      <c r="BU1083" s="1731">
        <f t="shared" ca="1" si="601"/>
        <v>0</v>
      </c>
      <c r="BV1083" s="1594"/>
      <c r="BW1083" s="1594"/>
      <c r="BX1083" s="1594"/>
      <c r="BY1083" s="1594"/>
      <c r="BZ1083" s="1594"/>
      <c r="CA1083" s="1594"/>
      <c r="CB1083" s="1594"/>
      <c r="CC1083" s="1594"/>
      <c r="CD1083" s="1594"/>
      <c r="CE1083" s="1594"/>
      <c r="CF1083" s="1594"/>
      <c r="CG1083" s="1594"/>
      <c r="CH1083" s="1594"/>
      <c r="CI1083" s="1594"/>
      <c r="CJ1083" s="1594"/>
      <c r="CK1083" s="1594"/>
      <c r="CL1083" s="1594"/>
      <c r="CM1083" s="1594"/>
      <c r="CN1083" s="1594"/>
      <c r="CO1083" s="1594"/>
      <c r="CP1083" s="1594"/>
      <c r="CQ1083" s="1594"/>
      <c r="CR1083" s="1594"/>
      <c r="CS1083" s="1594"/>
      <c r="CT1083" s="1594"/>
      <c r="CU1083" s="1594"/>
      <c r="CV1083" s="1594"/>
      <c r="CW1083" s="1594"/>
      <c r="CX1083" s="1594"/>
      <c r="CY1083" s="1594"/>
      <c r="CZ1083" s="1594"/>
      <c r="DA1083" s="1594"/>
      <c r="DB1083" s="1594"/>
      <c r="DC1083" s="1594"/>
      <c r="DD1083" s="1594"/>
      <c r="DE1083" s="1594"/>
      <c r="DF1083" s="1594"/>
      <c r="DG1083" s="1594"/>
      <c r="DH1083" s="1594"/>
      <c r="DI1083" s="1594"/>
      <c r="DJ1083" s="1594"/>
      <c r="DK1083" s="1594"/>
      <c r="DL1083" s="1594"/>
      <c r="DM1083" s="1594"/>
      <c r="DN1083" s="1594"/>
      <c r="DO1083" s="1594"/>
      <c r="DP1083" s="1594"/>
      <c r="DQ1083" s="1594"/>
      <c r="DR1083" s="1594"/>
      <c r="DS1083" s="1594"/>
      <c r="DT1083" s="1594"/>
      <c r="DU1083" s="1594"/>
      <c r="DV1083" s="1594"/>
      <c r="DW1083" s="1594"/>
      <c r="DX1083" s="1594"/>
      <c r="DY1083" s="1594"/>
      <c r="DZ1083" s="1594"/>
      <c r="EA1083" s="1594"/>
      <c r="EB1083" s="1594"/>
      <c r="EC1083" s="1594"/>
      <c r="ED1083" s="1594"/>
      <c r="EE1083" s="1594"/>
      <c r="EF1083" s="1594"/>
      <c r="EG1083" s="1594"/>
      <c r="EH1083" s="1594"/>
      <c r="EI1083" s="1594"/>
      <c r="EJ1083" s="1594"/>
      <c r="EK1083" s="1594"/>
      <c r="EL1083" s="1594"/>
      <c r="EM1083" s="1594"/>
      <c r="EN1083" s="1594"/>
      <c r="EO1083" s="1594"/>
      <c r="EP1083" s="1594"/>
      <c r="EQ1083" s="1594"/>
      <c r="ER1083" s="1594"/>
      <c r="ES1083" s="1594"/>
    </row>
    <row r="1084" spans="1:149" s="1595" customFormat="1" ht="12.5">
      <c r="A1084" s="1644" t="str">
        <f t="shared" si="588"/>
        <v>Organisation</v>
      </c>
      <c r="B1084" s="1758"/>
      <c r="C1084" s="1671"/>
      <c r="D1084" s="1675"/>
      <c r="E1084" s="1772"/>
      <c r="F1084" s="1592"/>
      <c r="G1084" s="1714">
        <f t="shared" si="589"/>
        <v>0</v>
      </c>
      <c r="H1084" s="1645"/>
      <c r="I1084" s="1714">
        <f t="shared" si="590"/>
        <v>0</v>
      </c>
      <c r="J1084" s="1678"/>
      <c r="K1084" s="1678"/>
      <c r="L1084" s="1592"/>
      <c r="M1084" s="1597"/>
      <c r="N1084" s="1597"/>
      <c r="O1084" s="1646"/>
      <c r="P1084" s="1647"/>
      <c r="Q1084" s="1647"/>
      <c r="R1084" s="1648"/>
      <c r="S1084" s="1603"/>
      <c r="T1084" s="1649"/>
      <c r="U1084" s="1649"/>
      <c r="V1084" s="1649"/>
      <c r="W1084" s="1649"/>
      <c r="X1084" s="1649"/>
      <c r="Y1084" s="1649"/>
      <c r="Z1084" s="1649"/>
      <c r="AA1084" s="1649"/>
      <c r="AB1084" s="1649"/>
      <c r="AC1084" s="1649"/>
      <c r="AD1084" s="1649"/>
      <c r="AE1084" s="1649"/>
      <c r="AF1084" s="1610">
        <f t="shared" si="569"/>
        <v>0</v>
      </c>
      <c r="AG1084" s="1649"/>
      <c r="AH1084" s="1649"/>
      <c r="AI1084" s="1649"/>
      <c r="AJ1084" s="1649"/>
      <c r="AK1084" s="1649"/>
      <c r="AL1084" s="1649"/>
      <c r="AM1084" s="1649"/>
      <c r="AN1084" s="1649"/>
      <c r="AO1084" s="1649"/>
      <c r="AP1084" s="1649"/>
      <c r="AQ1084" s="1649"/>
      <c r="AR1084" s="1709"/>
      <c r="AS1084" s="1779">
        <f t="shared" si="570"/>
        <v>0</v>
      </c>
      <c r="AT1084" s="1711">
        <f t="shared" si="591"/>
        <v>0</v>
      </c>
      <c r="AU1084" s="1611">
        <f t="shared" si="571"/>
        <v>0</v>
      </c>
      <c r="AV1084" s="1611">
        <f t="shared" si="572"/>
        <v>0</v>
      </c>
      <c r="AW1084" s="1611">
        <f t="shared" si="573"/>
        <v>0</v>
      </c>
      <c r="AX1084" s="1611">
        <f t="shared" si="574"/>
        <v>0</v>
      </c>
      <c r="AY1084" s="1611">
        <f t="shared" si="575"/>
        <v>0</v>
      </c>
      <c r="AZ1084" s="1611">
        <f t="shared" si="576"/>
        <v>0</v>
      </c>
      <c r="BA1084" s="1611">
        <f t="shared" si="577"/>
        <v>0</v>
      </c>
      <c r="BB1084" s="1611">
        <f t="shared" si="578"/>
        <v>0</v>
      </c>
      <c r="BC1084" s="1611">
        <f t="shared" si="579"/>
        <v>0</v>
      </c>
      <c r="BD1084" s="1611">
        <f t="shared" si="580"/>
        <v>0</v>
      </c>
      <c r="BE1084" s="1611">
        <f t="shared" si="581"/>
        <v>0</v>
      </c>
      <c r="BF1084" s="1611">
        <f t="shared" si="582"/>
        <v>0</v>
      </c>
      <c r="BG1084" s="1611">
        <f t="shared" si="592"/>
        <v>0</v>
      </c>
      <c r="BH1084" s="1611" t="str">
        <f t="shared" si="593"/>
        <v/>
      </c>
      <c r="BI1084" s="1611" t="str">
        <f t="shared" si="594"/>
        <v/>
      </c>
      <c r="BJ1084" s="1611" t="str">
        <f t="shared" si="583"/>
        <v/>
      </c>
      <c r="BK1084" s="1611" t="str">
        <f t="shared" si="584"/>
        <v/>
      </c>
      <c r="BL1084" s="1611" t="str">
        <f t="shared" ca="1" si="585"/>
        <v/>
      </c>
      <c r="BM1084" s="1611" t="str">
        <f t="shared" si="595"/>
        <v/>
      </c>
      <c r="BN1084" s="1611" t="str">
        <f t="shared" si="586"/>
        <v/>
      </c>
      <c r="BO1084" s="1611" t="str">
        <f t="shared" si="587"/>
        <v/>
      </c>
      <c r="BP1084" s="1611" t="str">
        <f t="shared" si="596"/>
        <v/>
      </c>
      <c r="BQ1084" s="1611" t="str">
        <f t="shared" si="597"/>
        <v/>
      </c>
      <c r="BR1084" s="1611" t="str">
        <f t="shared" si="598"/>
        <v/>
      </c>
      <c r="BS1084" s="1611" t="str">
        <f t="shared" si="599"/>
        <v/>
      </c>
      <c r="BT1084" s="1611" t="str">
        <f t="shared" si="600"/>
        <v/>
      </c>
      <c r="BU1084" s="1731">
        <f t="shared" ca="1" si="601"/>
        <v>0</v>
      </c>
      <c r="BV1084" s="1594"/>
      <c r="BW1084" s="1594"/>
      <c r="BX1084" s="1594"/>
      <c r="BY1084" s="1594"/>
      <c r="BZ1084" s="1594"/>
      <c r="CA1084" s="1594"/>
      <c r="CB1084" s="1594"/>
      <c r="CC1084" s="1594"/>
      <c r="CD1084" s="1594"/>
      <c r="CE1084" s="1594"/>
      <c r="CF1084" s="1594"/>
      <c r="CG1084" s="1594"/>
      <c r="CH1084" s="1594"/>
      <c r="CI1084" s="1594"/>
      <c r="CJ1084" s="1594"/>
      <c r="CK1084" s="1594"/>
      <c r="CL1084" s="1594"/>
      <c r="CM1084" s="1594"/>
      <c r="CN1084" s="1594"/>
      <c r="CO1084" s="1594"/>
      <c r="CP1084" s="1594"/>
      <c r="CQ1084" s="1594"/>
      <c r="CR1084" s="1594"/>
      <c r="CS1084" s="1594"/>
      <c r="CT1084" s="1594"/>
      <c r="CU1084" s="1594"/>
      <c r="CV1084" s="1594"/>
      <c r="CW1084" s="1594"/>
      <c r="CX1084" s="1594"/>
      <c r="CY1084" s="1594"/>
      <c r="CZ1084" s="1594"/>
      <c r="DA1084" s="1594"/>
      <c r="DB1084" s="1594"/>
      <c r="DC1084" s="1594"/>
      <c r="DD1084" s="1594"/>
      <c r="DE1084" s="1594"/>
      <c r="DF1084" s="1594"/>
      <c r="DG1084" s="1594"/>
      <c r="DH1084" s="1594"/>
      <c r="DI1084" s="1594"/>
      <c r="DJ1084" s="1594"/>
      <c r="DK1084" s="1594"/>
      <c r="DL1084" s="1594"/>
      <c r="DM1084" s="1594"/>
      <c r="DN1084" s="1594"/>
      <c r="DO1084" s="1594"/>
      <c r="DP1084" s="1594"/>
      <c r="DQ1084" s="1594"/>
      <c r="DR1084" s="1594"/>
      <c r="DS1084" s="1594"/>
      <c r="DT1084" s="1594"/>
      <c r="DU1084" s="1594"/>
      <c r="DV1084" s="1594"/>
      <c r="DW1084" s="1594"/>
      <c r="DX1084" s="1594"/>
      <c r="DY1084" s="1594"/>
      <c r="DZ1084" s="1594"/>
      <c r="EA1084" s="1594"/>
      <c r="EB1084" s="1594"/>
      <c r="EC1084" s="1594"/>
      <c r="ED1084" s="1594"/>
      <c r="EE1084" s="1594"/>
      <c r="EF1084" s="1594"/>
      <c r="EG1084" s="1594"/>
      <c r="EH1084" s="1594"/>
      <c r="EI1084" s="1594"/>
      <c r="EJ1084" s="1594"/>
      <c r="EK1084" s="1594"/>
      <c r="EL1084" s="1594"/>
      <c r="EM1084" s="1594"/>
      <c r="EN1084" s="1594"/>
      <c r="EO1084" s="1594"/>
      <c r="EP1084" s="1594"/>
      <c r="EQ1084" s="1594"/>
      <c r="ER1084" s="1594"/>
      <c r="ES1084" s="1594"/>
    </row>
    <row r="1085" spans="1:149" s="1595" customFormat="1" ht="12.5">
      <c r="A1085" s="1644" t="str">
        <f t="shared" si="588"/>
        <v>Organisation</v>
      </c>
      <c r="B1085" s="1758"/>
      <c r="C1085" s="1671"/>
      <c r="D1085" s="1675"/>
      <c r="E1085" s="1772"/>
      <c r="F1085" s="1592"/>
      <c r="G1085" s="1714">
        <f t="shared" si="589"/>
        <v>0</v>
      </c>
      <c r="H1085" s="1645"/>
      <c r="I1085" s="1714">
        <f t="shared" si="590"/>
        <v>0</v>
      </c>
      <c r="J1085" s="1678"/>
      <c r="K1085" s="1678"/>
      <c r="L1085" s="1592"/>
      <c r="M1085" s="1597"/>
      <c r="N1085" s="1597"/>
      <c r="O1085" s="1646"/>
      <c r="P1085" s="1647"/>
      <c r="Q1085" s="1647"/>
      <c r="R1085" s="1648"/>
      <c r="S1085" s="1603"/>
      <c r="T1085" s="1649"/>
      <c r="U1085" s="1649"/>
      <c r="V1085" s="1649"/>
      <c r="W1085" s="1649"/>
      <c r="X1085" s="1649"/>
      <c r="Y1085" s="1649"/>
      <c r="Z1085" s="1649"/>
      <c r="AA1085" s="1649"/>
      <c r="AB1085" s="1649"/>
      <c r="AC1085" s="1649"/>
      <c r="AD1085" s="1649"/>
      <c r="AE1085" s="1649"/>
      <c r="AF1085" s="1610">
        <f t="shared" si="569"/>
        <v>0</v>
      </c>
      <c r="AG1085" s="1649"/>
      <c r="AH1085" s="1649"/>
      <c r="AI1085" s="1649"/>
      <c r="AJ1085" s="1649"/>
      <c r="AK1085" s="1649"/>
      <c r="AL1085" s="1649"/>
      <c r="AM1085" s="1649"/>
      <c r="AN1085" s="1649"/>
      <c r="AO1085" s="1649"/>
      <c r="AP1085" s="1649"/>
      <c r="AQ1085" s="1649"/>
      <c r="AR1085" s="1709"/>
      <c r="AS1085" s="1779">
        <f t="shared" si="570"/>
        <v>0</v>
      </c>
      <c r="AT1085" s="1711">
        <f t="shared" si="591"/>
        <v>0</v>
      </c>
      <c r="AU1085" s="1611">
        <f t="shared" si="571"/>
        <v>0</v>
      </c>
      <c r="AV1085" s="1611">
        <f t="shared" si="572"/>
        <v>0</v>
      </c>
      <c r="AW1085" s="1611">
        <f t="shared" si="573"/>
        <v>0</v>
      </c>
      <c r="AX1085" s="1611">
        <f t="shared" si="574"/>
        <v>0</v>
      </c>
      <c r="AY1085" s="1611">
        <f t="shared" si="575"/>
        <v>0</v>
      </c>
      <c r="AZ1085" s="1611">
        <f t="shared" si="576"/>
        <v>0</v>
      </c>
      <c r="BA1085" s="1611">
        <f t="shared" si="577"/>
        <v>0</v>
      </c>
      <c r="BB1085" s="1611">
        <f t="shared" si="578"/>
        <v>0</v>
      </c>
      <c r="BC1085" s="1611">
        <f t="shared" si="579"/>
        <v>0</v>
      </c>
      <c r="BD1085" s="1611">
        <f t="shared" si="580"/>
        <v>0</v>
      </c>
      <c r="BE1085" s="1611">
        <f t="shared" si="581"/>
        <v>0</v>
      </c>
      <c r="BF1085" s="1611">
        <f t="shared" si="582"/>
        <v>0</v>
      </c>
      <c r="BG1085" s="1611">
        <f t="shared" si="592"/>
        <v>0</v>
      </c>
      <c r="BH1085" s="1611" t="str">
        <f t="shared" si="593"/>
        <v/>
      </c>
      <c r="BI1085" s="1611" t="str">
        <f t="shared" si="594"/>
        <v/>
      </c>
      <c r="BJ1085" s="1611" t="str">
        <f t="shared" si="583"/>
        <v/>
      </c>
      <c r="BK1085" s="1611" t="str">
        <f t="shared" si="584"/>
        <v/>
      </c>
      <c r="BL1085" s="1611" t="str">
        <f t="shared" ca="1" si="585"/>
        <v/>
      </c>
      <c r="BM1085" s="1611" t="str">
        <f t="shared" si="595"/>
        <v/>
      </c>
      <c r="BN1085" s="1611" t="str">
        <f t="shared" si="586"/>
        <v/>
      </c>
      <c r="BO1085" s="1611" t="str">
        <f t="shared" si="587"/>
        <v/>
      </c>
      <c r="BP1085" s="1611" t="str">
        <f t="shared" si="596"/>
        <v/>
      </c>
      <c r="BQ1085" s="1611" t="str">
        <f t="shared" si="597"/>
        <v/>
      </c>
      <c r="BR1085" s="1611" t="str">
        <f t="shared" si="598"/>
        <v/>
      </c>
      <c r="BS1085" s="1611" t="str">
        <f t="shared" si="599"/>
        <v/>
      </c>
      <c r="BT1085" s="1611" t="str">
        <f t="shared" si="600"/>
        <v/>
      </c>
      <c r="BU1085" s="1731">
        <f t="shared" ca="1" si="601"/>
        <v>0</v>
      </c>
      <c r="BV1085" s="1594"/>
      <c r="BW1085" s="1594"/>
      <c r="BX1085" s="1594"/>
      <c r="BY1085" s="1594"/>
      <c r="BZ1085" s="1594"/>
      <c r="CA1085" s="1594"/>
      <c r="CB1085" s="1594"/>
      <c r="CC1085" s="1594"/>
      <c r="CD1085" s="1594"/>
      <c r="CE1085" s="1594"/>
      <c r="CF1085" s="1594"/>
      <c r="CG1085" s="1594"/>
      <c r="CH1085" s="1594"/>
      <c r="CI1085" s="1594"/>
      <c r="CJ1085" s="1594"/>
      <c r="CK1085" s="1594"/>
      <c r="CL1085" s="1594"/>
      <c r="CM1085" s="1594"/>
      <c r="CN1085" s="1594"/>
      <c r="CO1085" s="1594"/>
      <c r="CP1085" s="1594"/>
      <c r="CQ1085" s="1594"/>
      <c r="CR1085" s="1594"/>
      <c r="CS1085" s="1594"/>
      <c r="CT1085" s="1594"/>
      <c r="CU1085" s="1594"/>
      <c r="CV1085" s="1594"/>
      <c r="CW1085" s="1594"/>
      <c r="CX1085" s="1594"/>
      <c r="CY1085" s="1594"/>
      <c r="CZ1085" s="1594"/>
      <c r="DA1085" s="1594"/>
      <c r="DB1085" s="1594"/>
      <c r="DC1085" s="1594"/>
      <c r="DD1085" s="1594"/>
      <c r="DE1085" s="1594"/>
      <c r="DF1085" s="1594"/>
      <c r="DG1085" s="1594"/>
      <c r="DH1085" s="1594"/>
      <c r="DI1085" s="1594"/>
      <c r="DJ1085" s="1594"/>
      <c r="DK1085" s="1594"/>
      <c r="DL1085" s="1594"/>
      <c r="DM1085" s="1594"/>
      <c r="DN1085" s="1594"/>
      <c r="DO1085" s="1594"/>
      <c r="DP1085" s="1594"/>
      <c r="DQ1085" s="1594"/>
      <c r="DR1085" s="1594"/>
      <c r="DS1085" s="1594"/>
      <c r="DT1085" s="1594"/>
      <c r="DU1085" s="1594"/>
      <c r="DV1085" s="1594"/>
      <c r="DW1085" s="1594"/>
      <c r="DX1085" s="1594"/>
      <c r="DY1085" s="1594"/>
      <c r="DZ1085" s="1594"/>
      <c r="EA1085" s="1594"/>
      <c r="EB1085" s="1594"/>
      <c r="EC1085" s="1594"/>
      <c r="ED1085" s="1594"/>
      <c r="EE1085" s="1594"/>
      <c r="EF1085" s="1594"/>
      <c r="EG1085" s="1594"/>
      <c r="EH1085" s="1594"/>
      <c r="EI1085" s="1594"/>
      <c r="EJ1085" s="1594"/>
      <c r="EK1085" s="1594"/>
      <c r="EL1085" s="1594"/>
      <c r="EM1085" s="1594"/>
      <c r="EN1085" s="1594"/>
      <c r="EO1085" s="1594"/>
      <c r="EP1085" s="1594"/>
      <c r="EQ1085" s="1594"/>
      <c r="ER1085" s="1594"/>
      <c r="ES1085" s="1594"/>
    </row>
    <row r="1086" spans="1:149" s="1595" customFormat="1" ht="12.5">
      <c r="A1086" s="1644" t="str">
        <f t="shared" si="588"/>
        <v>Organisation</v>
      </c>
      <c r="B1086" s="1758"/>
      <c r="C1086" s="1671"/>
      <c r="D1086" s="1675"/>
      <c r="E1086" s="1772"/>
      <c r="F1086" s="1592"/>
      <c r="G1086" s="1714">
        <f t="shared" si="589"/>
        <v>0</v>
      </c>
      <c r="H1086" s="1645"/>
      <c r="I1086" s="1714">
        <f t="shared" si="590"/>
        <v>0</v>
      </c>
      <c r="J1086" s="1678"/>
      <c r="K1086" s="1678"/>
      <c r="L1086" s="1592"/>
      <c r="M1086" s="1597"/>
      <c r="N1086" s="1597"/>
      <c r="O1086" s="1646"/>
      <c r="P1086" s="1647"/>
      <c r="Q1086" s="1647"/>
      <c r="R1086" s="1648"/>
      <c r="S1086" s="1603"/>
      <c r="T1086" s="1649"/>
      <c r="U1086" s="1649"/>
      <c r="V1086" s="1649"/>
      <c r="W1086" s="1649"/>
      <c r="X1086" s="1649"/>
      <c r="Y1086" s="1649"/>
      <c r="Z1086" s="1649"/>
      <c r="AA1086" s="1649"/>
      <c r="AB1086" s="1649"/>
      <c r="AC1086" s="1649"/>
      <c r="AD1086" s="1649"/>
      <c r="AE1086" s="1649"/>
      <c r="AF1086" s="1610">
        <f t="shared" si="569"/>
        <v>0</v>
      </c>
      <c r="AG1086" s="1649"/>
      <c r="AH1086" s="1649"/>
      <c r="AI1086" s="1649"/>
      <c r="AJ1086" s="1649"/>
      <c r="AK1086" s="1649"/>
      <c r="AL1086" s="1649"/>
      <c r="AM1086" s="1649"/>
      <c r="AN1086" s="1649"/>
      <c r="AO1086" s="1649"/>
      <c r="AP1086" s="1649"/>
      <c r="AQ1086" s="1649"/>
      <c r="AR1086" s="1709"/>
      <c r="AS1086" s="1779">
        <f t="shared" si="570"/>
        <v>0</v>
      </c>
      <c r="AT1086" s="1711">
        <f t="shared" si="591"/>
        <v>0</v>
      </c>
      <c r="AU1086" s="1611">
        <f t="shared" si="571"/>
        <v>0</v>
      </c>
      <c r="AV1086" s="1611">
        <f t="shared" si="572"/>
        <v>0</v>
      </c>
      <c r="AW1086" s="1611">
        <f t="shared" si="573"/>
        <v>0</v>
      </c>
      <c r="AX1086" s="1611">
        <f t="shared" si="574"/>
        <v>0</v>
      </c>
      <c r="AY1086" s="1611">
        <f t="shared" si="575"/>
        <v>0</v>
      </c>
      <c r="AZ1086" s="1611">
        <f t="shared" si="576"/>
        <v>0</v>
      </c>
      <c r="BA1086" s="1611">
        <f t="shared" si="577"/>
        <v>0</v>
      </c>
      <c r="BB1086" s="1611">
        <f t="shared" si="578"/>
        <v>0</v>
      </c>
      <c r="BC1086" s="1611">
        <f t="shared" si="579"/>
        <v>0</v>
      </c>
      <c r="BD1086" s="1611">
        <f t="shared" si="580"/>
        <v>0</v>
      </c>
      <c r="BE1086" s="1611">
        <f t="shared" si="581"/>
        <v>0</v>
      </c>
      <c r="BF1086" s="1611">
        <f t="shared" si="582"/>
        <v>0</v>
      </c>
      <c r="BG1086" s="1611">
        <f t="shared" si="592"/>
        <v>0</v>
      </c>
      <c r="BH1086" s="1611" t="str">
        <f t="shared" si="593"/>
        <v/>
      </c>
      <c r="BI1086" s="1611" t="str">
        <f t="shared" si="594"/>
        <v/>
      </c>
      <c r="BJ1086" s="1611" t="str">
        <f t="shared" si="583"/>
        <v/>
      </c>
      <c r="BK1086" s="1611" t="str">
        <f t="shared" si="584"/>
        <v/>
      </c>
      <c r="BL1086" s="1611" t="str">
        <f t="shared" ca="1" si="585"/>
        <v/>
      </c>
      <c r="BM1086" s="1611" t="str">
        <f t="shared" si="595"/>
        <v/>
      </c>
      <c r="BN1086" s="1611" t="str">
        <f t="shared" si="586"/>
        <v/>
      </c>
      <c r="BO1086" s="1611" t="str">
        <f t="shared" si="587"/>
        <v/>
      </c>
      <c r="BP1086" s="1611" t="str">
        <f t="shared" si="596"/>
        <v/>
      </c>
      <c r="BQ1086" s="1611" t="str">
        <f t="shared" si="597"/>
        <v/>
      </c>
      <c r="BR1086" s="1611" t="str">
        <f t="shared" si="598"/>
        <v/>
      </c>
      <c r="BS1086" s="1611" t="str">
        <f t="shared" si="599"/>
        <v/>
      </c>
      <c r="BT1086" s="1611" t="str">
        <f t="shared" si="600"/>
        <v/>
      </c>
      <c r="BU1086" s="1731">
        <f t="shared" ca="1" si="601"/>
        <v>0</v>
      </c>
      <c r="BV1086" s="1594"/>
      <c r="BW1086" s="1594"/>
      <c r="BX1086" s="1594"/>
      <c r="BY1086" s="1594"/>
      <c r="BZ1086" s="1594"/>
      <c r="CA1086" s="1594"/>
      <c r="CB1086" s="1594"/>
      <c r="CC1086" s="1594"/>
      <c r="CD1086" s="1594"/>
      <c r="CE1086" s="1594"/>
      <c r="CF1086" s="1594"/>
      <c r="CG1086" s="1594"/>
      <c r="CH1086" s="1594"/>
      <c r="CI1086" s="1594"/>
      <c r="CJ1086" s="1594"/>
      <c r="CK1086" s="1594"/>
      <c r="CL1086" s="1594"/>
      <c r="CM1086" s="1594"/>
      <c r="CN1086" s="1594"/>
      <c r="CO1086" s="1594"/>
      <c r="CP1086" s="1594"/>
      <c r="CQ1086" s="1594"/>
      <c r="CR1086" s="1594"/>
      <c r="CS1086" s="1594"/>
      <c r="CT1086" s="1594"/>
      <c r="CU1086" s="1594"/>
      <c r="CV1086" s="1594"/>
      <c r="CW1086" s="1594"/>
      <c r="CX1086" s="1594"/>
      <c r="CY1086" s="1594"/>
      <c r="CZ1086" s="1594"/>
      <c r="DA1086" s="1594"/>
      <c r="DB1086" s="1594"/>
      <c r="DC1086" s="1594"/>
      <c r="DD1086" s="1594"/>
      <c r="DE1086" s="1594"/>
      <c r="DF1086" s="1594"/>
      <c r="DG1086" s="1594"/>
      <c r="DH1086" s="1594"/>
      <c r="DI1086" s="1594"/>
      <c r="DJ1086" s="1594"/>
      <c r="DK1086" s="1594"/>
      <c r="DL1086" s="1594"/>
      <c r="DM1086" s="1594"/>
      <c r="DN1086" s="1594"/>
      <c r="DO1086" s="1594"/>
      <c r="DP1086" s="1594"/>
      <c r="DQ1086" s="1594"/>
      <c r="DR1086" s="1594"/>
      <c r="DS1086" s="1594"/>
      <c r="DT1086" s="1594"/>
      <c r="DU1086" s="1594"/>
      <c r="DV1086" s="1594"/>
      <c r="DW1086" s="1594"/>
      <c r="DX1086" s="1594"/>
      <c r="DY1086" s="1594"/>
      <c r="DZ1086" s="1594"/>
      <c r="EA1086" s="1594"/>
      <c r="EB1086" s="1594"/>
      <c r="EC1086" s="1594"/>
      <c r="ED1086" s="1594"/>
      <c r="EE1086" s="1594"/>
      <c r="EF1086" s="1594"/>
      <c r="EG1086" s="1594"/>
      <c r="EH1086" s="1594"/>
      <c r="EI1086" s="1594"/>
      <c r="EJ1086" s="1594"/>
      <c r="EK1086" s="1594"/>
      <c r="EL1086" s="1594"/>
      <c r="EM1086" s="1594"/>
      <c r="EN1086" s="1594"/>
      <c r="EO1086" s="1594"/>
      <c r="EP1086" s="1594"/>
      <c r="EQ1086" s="1594"/>
      <c r="ER1086" s="1594"/>
      <c r="ES1086" s="1594"/>
    </row>
    <row r="1087" spans="1:149" s="1595" customFormat="1" ht="12.5">
      <c r="A1087" s="1644" t="str">
        <f t="shared" si="588"/>
        <v>Organisation</v>
      </c>
      <c r="B1087" s="1758"/>
      <c r="C1087" s="1671"/>
      <c r="D1087" s="1675"/>
      <c r="E1087" s="1772"/>
      <c r="F1087" s="1592"/>
      <c r="G1087" s="1714">
        <f t="shared" si="589"/>
        <v>0</v>
      </c>
      <c r="H1087" s="1645"/>
      <c r="I1087" s="1714">
        <f t="shared" si="590"/>
        <v>0</v>
      </c>
      <c r="J1087" s="1678"/>
      <c r="K1087" s="1678"/>
      <c r="L1087" s="1592"/>
      <c r="M1087" s="1597"/>
      <c r="N1087" s="1597"/>
      <c r="O1087" s="1646"/>
      <c r="P1087" s="1647"/>
      <c r="Q1087" s="1647"/>
      <c r="R1087" s="1648"/>
      <c r="S1087" s="1603"/>
      <c r="T1087" s="1649"/>
      <c r="U1087" s="1649"/>
      <c r="V1087" s="1649"/>
      <c r="W1087" s="1649"/>
      <c r="X1087" s="1649"/>
      <c r="Y1087" s="1649"/>
      <c r="Z1087" s="1649"/>
      <c r="AA1087" s="1649"/>
      <c r="AB1087" s="1649"/>
      <c r="AC1087" s="1649"/>
      <c r="AD1087" s="1649"/>
      <c r="AE1087" s="1649"/>
      <c r="AF1087" s="1610">
        <f t="shared" si="569"/>
        <v>0</v>
      </c>
      <c r="AG1087" s="1649"/>
      <c r="AH1087" s="1649"/>
      <c r="AI1087" s="1649"/>
      <c r="AJ1087" s="1649"/>
      <c r="AK1087" s="1649"/>
      <c r="AL1087" s="1649"/>
      <c r="AM1087" s="1649"/>
      <c r="AN1087" s="1649"/>
      <c r="AO1087" s="1649"/>
      <c r="AP1087" s="1649"/>
      <c r="AQ1087" s="1649"/>
      <c r="AR1087" s="1709"/>
      <c r="AS1087" s="1779">
        <f t="shared" si="570"/>
        <v>0</v>
      </c>
      <c r="AT1087" s="1711">
        <f t="shared" si="591"/>
        <v>0</v>
      </c>
      <c r="AU1087" s="1611">
        <f t="shared" si="571"/>
        <v>0</v>
      </c>
      <c r="AV1087" s="1611">
        <f t="shared" si="572"/>
        <v>0</v>
      </c>
      <c r="AW1087" s="1611">
        <f t="shared" si="573"/>
        <v>0</v>
      </c>
      <c r="AX1087" s="1611">
        <f t="shared" si="574"/>
        <v>0</v>
      </c>
      <c r="AY1087" s="1611">
        <f t="shared" si="575"/>
        <v>0</v>
      </c>
      <c r="AZ1087" s="1611">
        <f t="shared" si="576"/>
        <v>0</v>
      </c>
      <c r="BA1087" s="1611">
        <f t="shared" si="577"/>
        <v>0</v>
      </c>
      <c r="BB1087" s="1611">
        <f t="shared" si="578"/>
        <v>0</v>
      </c>
      <c r="BC1087" s="1611">
        <f t="shared" si="579"/>
        <v>0</v>
      </c>
      <c r="BD1087" s="1611">
        <f t="shared" si="580"/>
        <v>0</v>
      </c>
      <c r="BE1087" s="1611">
        <f t="shared" si="581"/>
        <v>0</v>
      </c>
      <c r="BF1087" s="1611">
        <f t="shared" si="582"/>
        <v>0</v>
      </c>
      <c r="BG1087" s="1611">
        <f t="shared" si="592"/>
        <v>0</v>
      </c>
      <c r="BH1087" s="1611" t="str">
        <f t="shared" si="593"/>
        <v/>
      </c>
      <c r="BI1087" s="1611" t="str">
        <f t="shared" si="594"/>
        <v/>
      </c>
      <c r="BJ1087" s="1611" t="str">
        <f t="shared" si="583"/>
        <v/>
      </c>
      <c r="BK1087" s="1611" t="str">
        <f t="shared" si="584"/>
        <v/>
      </c>
      <c r="BL1087" s="1611" t="str">
        <f t="shared" ca="1" si="585"/>
        <v/>
      </c>
      <c r="BM1087" s="1611" t="str">
        <f t="shared" si="595"/>
        <v/>
      </c>
      <c r="BN1087" s="1611" t="str">
        <f t="shared" si="586"/>
        <v/>
      </c>
      <c r="BO1087" s="1611" t="str">
        <f t="shared" si="587"/>
        <v/>
      </c>
      <c r="BP1087" s="1611" t="str">
        <f t="shared" si="596"/>
        <v/>
      </c>
      <c r="BQ1087" s="1611" t="str">
        <f t="shared" si="597"/>
        <v/>
      </c>
      <c r="BR1087" s="1611" t="str">
        <f t="shared" si="598"/>
        <v/>
      </c>
      <c r="BS1087" s="1611" t="str">
        <f t="shared" si="599"/>
        <v/>
      </c>
      <c r="BT1087" s="1611" t="str">
        <f t="shared" si="600"/>
        <v/>
      </c>
      <c r="BU1087" s="1731">
        <f t="shared" ca="1" si="601"/>
        <v>0</v>
      </c>
      <c r="BV1087" s="1594"/>
      <c r="BW1087" s="1594"/>
      <c r="BX1087" s="1594"/>
      <c r="BY1087" s="1594"/>
      <c r="BZ1087" s="1594"/>
      <c r="CA1087" s="1594"/>
      <c r="CB1087" s="1594"/>
      <c r="CC1087" s="1594"/>
      <c r="CD1087" s="1594"/>
      <c r="CE1087" s="1594"/>
      <c r="CF1087" s="1594"/>
      <c r="CG1087" s="1594"/>
      <c r="CH1087" s="1594"/>
      <c r="CI1087" s="1594"/>
      <c r="CJ1087" s="1594"/>
      <c r="CK1087" s="1594"/>
      <c r="CL1087" s="1594"/>
      <c r="CM1087" s="1594"/>
      <c r="CN1087" s="1594"/>
      <c r="CO1087" s="1594"/>
      <c r="CP1087" s="1594"/>
      <c r="CQ1087" s="1594"/>
      <c r="CR1087" s="1594"/>
      <c r="CS1087" s="1594"/>
      <c r="CT1087" s="1594"/>
      <c r="CU1087" s="1594"/>
      <c r="CV1087" s="1594"/>
      <c r="CW1087" s="1594"/>
      <c r="CX1087" s="1594"/>
      <c r="CY1087" s="1594"/>
      <c r="CZ1087" s="1594"/>
      <c r="DA1087" s="1594"/>
      <c r="DB1087" s="1594"/>
      <c r="DC1087" s="1594"/>
      <c r="DD1087" s="1594"/>
      <c r="DE1087" s="1594"/>
      <c r="DF1087" s="1594"/>
      <c r="DG1087" s="1594"/>
      <c r="DH1087" s="1594"/>
      <c r="DI1087" s="1594"/>
      <c r="DJ1087" s="1594"/>
      <c r="DK1087" s="1594"/>
      <c r="DL1087" s="1594"/>
      <c r="DM1087" s="1594"/>
      <c r="DN1087" s="1594"/>
      <c r="DO1087" s="1594"/>
      <c r="DP1087" s="1594"/>
      <c r="DQ1087" s="1594"/>
      <c r="DR1087" s="1594"/>
      <c r="DS1087" s="1594"/>
      <c r="DT1087" s="1594"/>
      <c r="DU1087" s="1594"/>
      <c r="DV1087" s="1594"/>
      <c r="DW1087" s="1594"/>
      <c r="DX1087" s="1594"/>
      <c r="DY1087" s="1594"/>
      <c r="DZ1087" s="1594"/>
      <c r="EA1087" s="1594"/>
      <c r="EB1087" s="1594"/>
      <c r="EC1087" s="1594"/>
      <c r="ED1087" s="1594"/>
      <c r="EE1087" s="1594"/>
      <c r="EF1087" s="1594"/>
      <c r="EG1087" s="1594"/>
      <c r="EH1087" s="1594"/>
      <c r="EI1087" s="1594"/>
      <c r="EJ1087" s="1594"/>
      <c r="EK1087" s="1594"/>
      <c r="EL1087" s="1594"/>
      <c r="EM1087" s="1594"/>
      <c r="EN1087" s="1594"/>
      <c r="EO1087" s="1594"/>
      <c r="EP1087" s="1594"/>
      <c r="EQ1087" s="1594"/>
      <c r="ER1087" s="1594"/>
      <c r="ES1087" s="1594"/>
    </row>
    <row r="1088" spans="1:149" s="1595" customFormat="1" ht="12.5">
      <c r="A1088" s="1644" t="str">
        <f t="shared" si="588"/>
        <v>Organisation</v>
      </c>
      <c r="B1088" s="1758"/>
      <c r="C1088" s="1671"/>
      <c r="D1088" s="1675"/>
      <c r="E1088" s="1772"/>
      <c r="F1088" s="1592"/>
      <c r="G1088" s="1714">
        <f t="shared" si="589"/>
        <v>0</v>
      </c>
      <c r="H1088" s="1645"/>
      <c r="I1088" s="1714">
        <f t="shared" si="590"/>
        <v>0</v>
      </c>
      <c r="J1088" s="1678"/>
      <c r="K1088" s="1678"/>
      <c r="L1088" s="1592"/>
      <c r="M1088" s="1597"/>
      <c r="N1088" s="1597"/>
      <c r="O1088" s="1646"/>
      <c r="P1088" s="1647"/>
      <c r="Q1088" s="1647"/>
      <c r="R1088" s="1648"/>
      <c r="S1088" s="1603"/>
      <c r="T1088" s="1649"/>
      <c r="U1088" s="1649"/>
      <c r="V1088" s="1649"/>
      <c r="W1088" s="1649"/>
      <c r="X1088" s="1649"/>
      <c r="Y1088" s="1649"/>
      <c r="Z1088" s="1649"/>
      <c r="AA1088" s="1649"/>
      <c r="AB1088" s="1649"/>
      <c r="AC1088" s="1649"/>
      <c r="AD1088" s="1649"/>
      <c r="AE1088" s="1649"/>
      <c r="AF1088" s="1610">
        <f t="shared" si="569"/>
        <v>0</v>
      </c>
      <c r="AG1088" s="1649"/>
      <c r="AH1088" s="1649"/>
      <c r="AI1088" s="1649"/>
      <c r="AJ1088" s="1649"/>
      <c r="AK1088" s="1649"/>
      <c r="AL1088" s="1649"/>
      <c r="AM1088" s="1649"/>
      <c r="AN1088" s="1649"/>
      <c r="AO1088" s="1649"/>
      <c r="AP1088" s="1649"/>
      <c r="AQ1088" s="1649"/>
      <c r="AR1088" s="1709"/>
      <c r="AS1088" s="1779">
        <f t="shared" si="570"/>
        <v>0</v>
      </c>
      <c r="AT1088" s="1711">
        <f t="shared" si="591"/>
        <v>0</v>
      </c>
      <c r="AU1088" s="1611">
        <f t="shared" si="571"/>
        <v>0</v>
      </c>
      <c r="AV1088" s="1611">
        <f t="shared" si="572"/>
        <v>0</v>
      </c>
      <c r="AW1088" s="1611">
        <f t="shared" si="573"/>
        <v>0</v>
      </c>
      <c r="AX1088" s="1611">
        <f t="shared" si="574"/>
        <v>0</v>
      </c>
      <c r="AY1088" s="1611">
        <f t="shared" si="575"/>
        <v>0</v>
      </c>
      <c r="AZ1088" s="1611">
        <f t="shared" si="576"/>
        <v>0</v>
      </c>
      <c r="BA1088" s="1611">
        <f t="shared" si="577"/>
        <v>0</v>
      </c>
      <c r="BB1088" s="1611">
        <f t="shared" si="578"/>
        <v>0</v>
      </c>
      <c r="BC1088" s="1611">
        <f t="shared" si="579"/>
        <v>0</v>
      </c>
      <c r="BD1088" s="1611">
        <f t="shared" si="580"/>
        <v>0</v>
      </c>
      <c r="BE1088" s="1611">
        <f t="shared" si="581"/>
        <v>0</v>
      </c>
      <c r="BF1088" s="1611">
        <f t="shared" si="582"/>
        <v>0</v>
      </c>
      <c r="BG1088" s="1611">
        <f t="shared" si="592"/>
        <v>0</v>
      </c>
      <c r="BH1088" s="1611" t="str">
        <f t="shared" si="593"/>
        <v/>
      </c>
      <c r="BI1088" s="1611" t="str">
        <f t="shared" si="594"/>
        <v/>
      </c>
      <c r="BJ1088" s="1611" t="str">
        <f t="shared" si="583"/>
        <v/>
      </c>
      <c r="BK1088" s="1611" t="str">
        <f t="shared" si="584"/>
        <v/>
      </c>
      <c r="BL1088" s="1611" t="str">
        <f t="shared" ca="1" si="585"/>
        <v/>
      </c>
      <c r="BM1088" s="1611" t="str">
        <f t="shared" si="595"/>
        <v/>
      </c>
      <c r="BN1088" s="1611" t="str">
        <f t="shared" si="586"/>
        <v/>
      </c>
      <c r="BO1088" s="1611" t="str">
        <f t="shared" si="587"/>
        <v/>
      </c>
      <c r="BP1088" s="1611" t="str">
        <f t="shared" si="596"/>
        <v/>
      </c>
      <c r="BQ1088" s="1611" t="str">
        <f t="shared" si="597"/>
        <v/>
      </c>
      <c r="BR1088" s="1611" t="str">
        <f t="shared" si="598"/>
        <v/>
      </c>
      <c r="BS1088" s="1611" t="str">
        <f t="shared" si="599"/>
        <v/>
      </c>
      <c r="BT1088" s="1611" t="str">
        <f t="shared" si="600"/>
        <v/>
      </c>
      <c r="BU1088" s="1731">
        <f t="shared" ca="1" si="601"/>
        <v>0</v>
      </c>
      <c r="BV1088" s="1594"/>
      <c r="BW1088" s="1594"/>
      <c r="BX1088" s="1594"/>
      <c r="BY1088" s="1594"/>
      <c r="BZ1088" s="1594"/>
      <c r="CA1088" s="1594"/>
      <c r="CB1088" s="1594"/>
      <c r="CC1088" s="1594"/>
      <c r="CD1088" s="1594"/>
      <c r="CE1088" s="1594"/>
      <c r="CF1088" s="1594"/>
      <c r="CG1088" s="1594"/>
      <c r="CH1088" s="1594"/>
      <c r="CI1088" s="1594"/>
      <c r="CJ1088" s="1594"/>
      <c r="CK1088" s="1594"/>
      <c r="CL1088" s="1594"/>
      <c r="CM1088" s="1594"/>
      <c r="CN1088" s="1594"/>
      <c r="CO1088" s="1594"/>
      <c r="CP1088" s="1594"/>
      <c r="CQ1088" s="1594"/>
      <c r="CR1088" s="1594"/>
      <c r="CS1088" s="1594"/>
      <c r="CT1088" s="1594"/>
      <c r="CU1088" s="1594"/>
      <c r="CV1088" s="1594"/>
      <c r="CW1088" s="1594"/>
      <c r="CX1088" s="1594"/>
      <c r="CY1088" s="1594"/>
      <c r="CZ1088" s="1594"/>
      <c r="DA1088" s="1594"/>
      <c r="DB1088" s="1594"/>
      <c r="DC1088" s="1594"/>
      <c r="DD1088" s="1594"/>
      <c r="DE1088" s="1594"/>
      <c r="DF1088" s="1594"/>
      <c r="DG1088" s="1594"/>
      <c r="DH1088" s="1594"/>
      <c r="DI1088" s="1594"/>
      <c r="DJ1088" s="1594"/>
      <c r="DK1088" s="1594"/>
      <c r="DL1088" s="1594"/>
      <c r="DM1088" s="1594"/>
      <c r="DN1088" s="1594"/>
      <c r="DO1088" s="1594"/>
      <c r="DP1088" s="1594"/>
      <c r="DQ1088" s="1594"/>
      <c r="DR1088" s="1594"/>
      <c r="DS1088" s="1594"/>
      <c r="DT1088" s="1594"/>
      <c r="DU1088" s="1594"/>
      <c r="DV1088" s="1594"/>
      <c r="DW1088" s="1594"/>
      <c r="DX1088" s="1594"/>
      <c r="DY1088" s="1594"/>
      <c r="DZ1088" s="1594"/>
      <c r="EA1088" s="1594"/>
      <c r="EB1088" s="1594"/>
      <c r="EC1088" s="1594"/>
      <c r="ED1088" s="1594"/>
      <c r="EE1088" s="1594"/>
      <c r="EF1088" s="1594"/>
      <c r="EG1088" s="1594"/>
      <c r="EH1088" s="1594"/>
      <c r="EI1088" s="1594"/>
      <c r="EJ1088" s="1594"/>
      <c r="EK1088" s="1594"/>
      <c r="EL1088" s="1594"/>
      <c r="EM1088" s="1594"/>
      <c r="EN1088" s="1594"/>
      <c r="EO1088" s="1594"/>
      <c r="EP1088" s="1594"/>
      <c r="EQ1088" s="1594"/>
      <c r="ER1088" s="1594"/>
      <c r="ES1088" s="1594"/>
    </row>
    <row r="1089" spans="1:149" s="1595" customFormat="1" ht="12.5">
      <c r="A1089" s="1644" t="str">
        <f t="shared" si="588"/>
        <v>Organisation</v>
      </c>
      <c r="B1089" s="1758"/>
      <c r="C1089" s="1671"/>
      <c r="D1089" s="1675"/>
      <c r="E1089" s="1772"/>
      <c r="F1089" s="1592"/>
      <c r="G1089" s="1714">
        <f t="shared" si="589"/>
        <v>0</v>
      </c>
      <c r="H1089" s="1645"/>
      <c r="I1089" s="1714">
        <f t="shared" si="590"/>
        <v>0</v>
      </c>
      <c r="J1089" s="1678"/>
      <c r="K1089" s="1678"/>
      <c r="L1089" s="1592"/>
      <c r="M1089" s="1597"/>
      <c r="N1089" s="1597"/>
      <c r="O1089" s="1646"/>
      <c r="P1089" s="1647"/>
      <c r="Q1089" s="1647"/>
      <c r="R1089" s="1648"/>
      <c r="S1089" s="1603"/>
      <c r="T1089" s="1649"/>
      <c r="U1089" s="1649"/>
      <c r="V1089" s="1649"/>
      <c r="W1089" s="1649"/>
      <c r="X1089" s="1649"/>
      <c r="Y1089" s="1649"/>
      <c r="Z1089" s="1649"/>
      <c r="AA1089" s="1649"/>
      <c r="AB1089" s="1649"/>
      <c r="AC1089" s="1649"/>
      <c r="AD1089" s="1649"/>
      <c r="AE1089" s="1649"/>
      <c r="AF1089" s="1610">
        <f t="shared" si="569"/>
        <v>0</v>
      </c>
      <c r="AG1089" s="1649"/>
      <c r="AH1089" s="1649"/>
      <c r="AI1089" s="1649"/>
      <c r="AJ1089" s="1649"/>
      <c r="AK1089" s="1649"/>
      <c r="AL1089" s="1649"/>
      <c r="AM1089" s="1649"/>
      <c r="AN1089" s="1649"/>
      <c r="AO1089" s="1649"/>
      <c r="AP1089" s="1649"/>
      <c r="AQ1089" s="1649"/>
      <c r="AR1089" s="1709"/>
      <c r="AS1089" s="1779">
        <f t="shared" si="570"/>
        <v>0</v>
      </c>
      <c r="AT1089" s="1711">
        <f t="shared" si="591"/>
        <v>0</v>
      </c>
      <c r="AU1089" s="1611">
        <f t="shared" si="571"/>
        <v>0</v>
      </c>
      <c r="AV1089" s="1611">
        <f t="shared" si="572"/>
        <v>0</v>
      </c>
      <c r="AW1089" s="1611">
        <f t="shared" si="573"/>
        <v>0</v>
      </c>
      <c r="AX1089" s="1611">
        <f t="shared" si="574"/>
        <v>0</v>
      </c>
      <c r="AY1089" s="1611">
        <f t="shared" si="575"/>
        <v>0</v>
      </c>
      <c r="AZ1089" s="1611">
        <f t="shared" si="576"/>
        <v>0</v>
      </c>
      <c r="BA1089" s="1611">
        <f t="shared" si="577"/>
        <v>0</v>
      </c>
      <c r="BB1089" s="1611">
        <f t="shared" si="578"/>
        <v>0</v>
      </c>
      <c r="BC1089" s="1611">
        <f t="shared" si="579"/>
        <v>0</v>
      </c>
      <c r="BD1089" s="1611">
        <f t="shared" si="580"/>
        <v>0</v>
      </c>
      <c r="BE1089" s="1611">
        <f t="shared" si="581"/>
        <v>0</v>
      </c>
      <c r="BF1089" s="1611">
        <f t="shared" si="582"/>
        <v>0</v>
      </c>
      <c r="BG1089" s="1611">
        <f t="shared" si="592"/>
        <v>0</v>
      </c>
      <c r="BH1089" s="1611" t="str">
        <f t="shared" si="593"/>
        <v/>
      </c>
      <c r="BI1089" s="1611" t="str">
        <f t="shared" si="594"/>
        <v/>
      </c>
      <c r="BJ1089" s="1611" t="str">
        <f t="shared" si="583"/>
        <v/>
      </c>
      <c r="BK1089" s="1611" t="str">
        <f t="shared" si="584"/>
        <v/>
      </c>
      <c r="BL1089" s="1611" t="str">
        <f t="shared" ca="1" si="585"/>
        <v/>
      </c>
      <c r="BM1089" s="1611" t="str">
        <f t="shared" si="595"/>
        <v/>
      </c>
      <c r="BN1089" s="1611" t="str">
        <f t="shared" si="586"/>
        <v/>
      </c>
      <c r="BO1089" s="1611" t="str">
        <f t="shared" si="587"/>
        <v/>
      </c>
      <c r="BP1089" s="1611" t="str">
        <f t="shared" si="596"/>
        <v/>
      </c>
      <c r="BQ1089" s="1611" t="str">
        <f t="shared" si="597"/>
        <v/>
      </c>
      <c r="BR1089" s="1611" t="str">
        <f t="shared" si="598"/>
        <v/>
      </c>
      <c r="BS1089" s="1611" t="str">
        <f t="shared" si="599"/>
        <v/>
      </c>
      <c r="BT1089" s="1611" t="str">
        <f t="shared" si="600"/>
        <v/>
      </c>
      <c r="BU1089" s="1731">
        <f t="shared" ca="1" si="601"/>
        <v>0</v>
      </c>
      <c r="BV1089" s="1594"/>
      <c r="BW1089" s="1594"/>
      <c r="BX1089" s="1594"/>
      <c r="BY1089" s="1594"/>
      <c r="BZ1089" s="1594"/>
      <c r="CA1089" s="1594"/>
      <c r="CB1089" s="1594"/>
      <c r="CC1089" s="1594"/>
      <c r="CD1089" s="1594"/>
      <c r="CE1089" s="1594"/>
      <c r="CF1089" s="1594"/>
      <c r="CG1089" s="1594"/>
      <c r="CH1089" s="1594"/>
      <c r="CI1089" s="1594"/>
      <c r="CJ1089" s="1594"/>
      <c r="CK1089" s="1594"/>
      <c r="CL1089" s="1594"/>
      <c r="CM1089" s="1594"/>
      <c r="CN1089" s="1594"/>
      <c r="CO1089" s="1594"/>
      <c r="CP1089" s="1594"/>
      <c r="CQ1089" s="1594"/>
      <c r="CR1089" s="1594"/>
      <c r="CS1089" s="1594"/>
      <c r="CT1089" s="1594"/>
      <c r="CU1089" s="1594"/>
      <c r="CV1089" s="1594"/>
      <c r="CW1089" s="1594"/>
      <c r="CX1089" s="1594"/>
      <c r="CY1089" s="1594"/>
      <c r="CZ1089" s="1594"/>
      <c r="DA1089" s="1594"/>
      <c r="DB1089" s="1594"/>
      <c r="DC1089" s="1594"/>
      <c r="DD1089" s="1594"/>
      <c r="DE1089" s="1594"/>
      <c r="DF1089" s="1594"/>
      <c r="DG1089" s="1594"/>
      <c r="DH1089" s="1594"/>
      <c r="DI1089" s="1594"/>
      <c r="DJ1089" s="1594"/>
      <c r="DK1089" s="1594"/>
      <c r="DL1089" s="1594"/>
      <c r="DM1089" s="1594"/>
      <c r="DN1089" s="1594"/>
      <c r="DO1089" s="1594"/>
      <c r="DP1089" s="1594"/>
      <c r="DQ1089" s="1594"/>
      <c r="DR1089" s="1594"/>
      <c r="DS1089" s="1594"/>
      <c r="DT1089" s="1594"/>
      <c r="DU1089" s="1594"/>
      <c r="DV1089" s="1594"/>
      <c r="DW1089" s="1594"/>
      <c r="DX1089" s="1594"/>
      <c r="DY1089" s="1594"/>
      <c r="DZ1089" s="1594"/>
      <c r="EA1089" s="1594"/>
      <c r="EB1089" s="1594"/>
      <c r="EC1089" s="1594"/>
      <c r="ED1089" s="1594"/>
      <c r="EE1089" s="1594"/>
      <c r="EF1089" s="1594"/>
      <c r="EG1089" s="1594"/>
      <c r="EH1089" s="1594"/>
      <c r="EI1089" s="1594"/>
      <c r="EJ1089" s="1594"/>
      <c r="EK1089" s="1594"/>
      <c r="EL1089" s="1594"/>
      <c r="EM1089" s="1594"/>
      <c r="EN1089" s="1594"/>
      <c r="EO1089" s="1594"/>
      <c r="EP1089" s="1594"/>
      <c r="EQ1089" s="1594"/>
      <c r="ER1089" s="1594"/>
      <c r="ES1089" s="1594"/>
    </row>
    <row r="1090" spans="1:149" s="1595" customFormat="1" ht="12.5">
      <c r="A1090" s="1644" t="str">
        <f t="shared" si="588"/>
        <v>Organisation</v>
      </c>
      <c r="B1090" s="1758"/>
      <c r="C1090" s="1671"/>
      <c r="D1090" s="1675"/>
      <c r="E1090" s="1772"/>
      <c r="F1090" s="1592"/>
      <c r="G1090" s="1714">
        <f t="shared" si="589"/>
        <v>0</v>
      </c>
      <c r="H1090" s="1645"/>
      <c r="I1090" s="1714">
        <f t="shared" si="590"/>
        <v>0</v>
      </c>
      <c r="J1090" s="1678"/>
      <c r="K1090" s="1678"/>
      <c r="L1090" s="1592"/>
      <c r="M1090" s="1597"/>
      <c r="N1090" s="1597"/>
      <c r="O1090" s="1646"/>
      <c r="P1090" s="1647"/>
      <c r="Q1090" s="1647"/>
      <c r="R1090" s="1648"/>
      <c r="S1090" s="1603"/>
      <c r="T1090" s="1649"/>
      <c r="U1090" s="1649"/>
      <c r="V1090" s="1649"/>
      <c r="W1090" s="1649"/>
      <c r="X1090" s="1649"/>
      <c r="Y1090" s="1649"/>
      <c r="Z1090" s="1649"/>
      <c r="AA1090" s="1649"/>
      <c r="AB1090" s="1649"/>
      <c r="AC1090" s="1649"/>
      <c r="AD1090" s="1649"/>
      <c r="AE1090" s="1649"/>
      <c r="AF1090" s="1610">
        <f t="shared" si="569"/>
        <v>0</v>
      </c>
      <c r="AG1090" s="1649"/>
      <c r="AH1090" s="1649"/>
      <c r="AI1090" s="1649"/>
      <c r="AJ1090" s="1649"/>
      <c r="AK1090" s="1649"/>
      <c r="AL1090" s="1649"/>
      <c r="AM1090" s="1649"/>
      <c r="AN1090" s="1649"/>
      <c r="AO1090" s="1649"/>
      <c r="AP1090" s="1649"/>
      <c r="AQ1090" s="1649"/>
      <c r="AR1090" s="1709"/>
      <c r="AS1090" s="1779">
        <f t="shared" si="570"/>
        <v>0</v>
      </c>
      <c r="AT1090" s="1711">
        <f t="shared" si="591"/>
        <v>0</v>
      </c>
      <c r="AU1090" s="1611">
        <f t="shared" si="571"/>
        <v>0</v>
      </c>
      <c r="AV1090" s="1611">
        <f t="shared" si="572"/>
        <v>0</v>
      </c>
      <c r="AW1090" s="1611">
        <f t="shared" si="573"/>
        <v>0</v>
      </c>
      <c r="AX1090" s="1611">
        <f t="shared" si="574"/>
        <v>0</v>
      </c>
      <c r="AY1090" s="1611">
        <f t="shared" si="575"/>
        <v>0</v>
      </c>
      <c r="AZ1090" s="1611">
        <f t="shared" si="576"/>
        <v>0</v>
      </c>
      <c r="BA1090" s="1611">
        <f t="shared" si="577"/>
        <v>0</v>
      </c>
      <c r="BB1090" s="1611">
        <f t="shared" si="578"/>
        <v>0</v>
      </c>
      <c r="BC1090" s="1611">
        <f t="shared" si="579"/>
        <v>0</v>
      </c>
      <c r="BD1090" s="1611">
        <f t="shared" si="580"/>
        <v>0</v>
      </c>
      <c r="BE1090" s="1611">
        <f t="shared" si="581"/>
        <v>0</v>
      </c>
      <c r="BF1090" s="1611">
        <f t="shared" si="582"/>
        <v>0</v>
      </c>
      <c r="BG1090" s="1611">
        <f t="shared" si="592"/>
        <v>0</v>
      </c>
      <c r="BH1090" s="1611" t="str">
        <f t="shared" si="593"/>
        <v/>
      </c>
      <c r="BI1090" s="1611" t="str">
        <f t="shared" si="594"/>
        <v/>
      </c>
      <c r="BJ1090" s="1611" t="str">
        <f t="shared" si="583"/>
        <v/>
      </c>
      <c r="BK1090" s="1611" t="str">
        <f t="shared" si="584"/>
        <v/>
      </c>
      <c r="BL1090" s="1611" t="str">
        <f t="shared" ca="1" si="585"/>
        <v/>
      </c>
      <c r="BM1090" s="1611" t="str">
        <f t="shared" si="595"/>
        <v/>
      </c>
      <c r="BN1090" s="1611" t="str">
        <f t="shared" si="586"/>
        <v/>
      </c>
      <c r="BO1090" s="1611" t="str">
        <f t="shared" si="587"/>
        <v/>
      </c>
      <c r="BP1090" s="1611" t="str">
        <f t="shared" si="596"/>
        <v/>
      </c>
      <c r="BQ1090" s="1611" t="str">
        <f t="shared" si="597"/>
        <v/>
      </c>
      <c r="BR1090" s="1611" t="str">
        <f t="shared" si="598"/>
        <v/>
      </c>
      <c r="BS1090" s="1611" t="str">
        <f t="shared" si="599"/>
        <v/>
      </c>
      <c r="BT1090" s="1611" t="str">
        <f t="shared" si="600"/>
        <v/>
      </c>
      <c r="BU1090" s="1731">
        <f t="shared" ca="1" si="601"/>
        <v>0</v>
      </c>
      <c r="BV1090" s="1594"/>
      <c r="BW1090" s="1594"/>
      <c r="BX1090" s="1594"/>
      <c r="BY1090" s="1594"/>
      <c r="BZ1090" s="1594"/>
      <c r="CA1090" s="1594"/>
      <c r="CB1090" s="1594"/>
      <c r="CC1090" s="1594"/>
      <c r="CD1090" s="1594"/>
      <c r="CE1090" s="1594"/>
      <c r="CF1090" s="1594"/>
      <c r="CG1090" s="1594"/>
      <c r="CH1090" s="1594"/>
      <c r="CI1090" s="1594"/>
      <c r="CJ1090" s="1594"/>
      <c r="CK1090" s="1594"/>
      <c r="CL1090" s="1594"/>
      <c r="CM1090" s="1594"/>
      <c r="CN1090" s="1594"/>
      <c r="CO1090" s="1594"/>
      <c r="CP1090" s="1594"/>
      <c r="CQ1090" s="1594"/>
      <c r="CR1090" s="1594"/>
      <c r="CS1090" s="1594"/>
      <c r="CT1090" s="1594"/>
      <c r="CU1090" s="1594"/>
      <c r="CV1090" s="1594"/>
      <c r="CW1090" s="1594"/>
      <c r="CX1090" s="1594"/>
      <c r="CY1090" s="1594"/>
      <c r="CZ1090" s="1594"/>
      <c r="DA1090" s="1594"/>
      <c r="DB1090" s="1594"/>
      <c r="DC1090" s="1594"/>
      <c r="DD1090" s="1594"/>
      <c r="DE1090" s="1594"/>
      <c r="DF1090" s="1594"/>
      <c r="DG1090" s="1594"/>
      <c r="DH1090" s="1594"/>
      <c r="DI1090" s="1594"/>
      <c r="DJ1090" s="1594"/>
      <c r="DK1090" s="1594"/>
      <c r="DL1090" s="1594"/>
      <c r="DM1090" s="1594"/>
      <c r="DN1090" s="1594"/>
      <c r="DO1090" s="1594"/>
      <c r="DP1090" s="1594"/>
      <c r="DQ1090" s="1594"/>
      <c r="DR1090" s="1594"/>
      <c r="DS1090" s="1594"/>
      <c r="DT1090" s="1594"/>
      <c r="DU1090" s="1594"/>
      <c r="DV1090" s="1594"/>
      <c r="DW1090" s="1594"/>
      <c r="DX1090" s="1594"/>
      <c r="DY1090" s="1594"/>
      <c r="DZ1090" s="1594"/>
      <c r="EA1090" s="1594"/>
      <c r="EB1090" s="1594"/>
      <c r="EC1090" s="1594"/>
      <c r="ED1090" s="1594"/>
      <c r="EE1090" s="1594"/>
      <c r="EF1090" s="1594"/>
      <c r="EG1090" s="1594"/>
      <c r="EH1090" s="1594"/>
      <c r="EI1090" s="1594"/>
      <c r="EJ1090" s="1594"/>
      <c r="EK1090" s="1594"/>
      <c r="EL1090" s="1594"/>
      <c r="EM1090" s="1594"/>
      <c r="EN1090" s="1594"/>
      <c r="EO1090" s="1594"/>
      <c r="EP1090" s="1594"/>
      <c r="EQ1090" s="1594"/>
      <c r="ER1090" s="1594"/>
      <c r="ES1090" s="1594"/>
    </row>
    <row r="1091" spans="1:149" s="1595" customFormat="1" ht="12.5">
      <c r="A1091" s="1644" t="str">
        <f t="shared" si="588"/>
        <v>Organisation</v>
      </c>
      <c r="B1091" s="1758"/>
      <c r="C1091" s="1671"/>
      <c r="D1091" s="1675"/>
      <c r="E1091" s="1772"/>
      <c r="F1091" s="1592"/>
      <c r="G1091" s="1714">
        <f t="shared" si="589"/>
        <v>0</v>
      </c>
      <c r="H1091" s="1645"/>
      <c r="I1091" s="1714">
        <f t="shared" si="590"/>
        <v>0</v>
      </c>
      <c r="J1091" s="1678"/>
      <c r="K1091" s="1678"/>
      <c r="L1091" s="1592"/>
      <c r="M1091" s="1597"/>
      <c r="N1091" s="1597"/>
      <c r="O1091" s="1646"/>
      <c r="P1091" s="1647"/>
      <c r="Q1091" s="1647"/>
      <c r="R1091" s="1648"/>
      <c r="S1091" s="1603"/>
      <c r="T1091" s="1649"/>
      <c r="U1091" s="1649"/>
      <c r="V1091" s="1649"/>
      <c r="W1091" s="1649"/>
      <c r="X1091" s="1649"/>
      <c r="Y1091" s="1649"/>
      <c r="Z1091" s="1649"/>
      <c r="AA1091" s="1649"/>
      <c r="AB1091" s="1649"/>
      <c r="AC1091" s="1649"/>
      <c r="AD1091" s="1649"/>
      <c r="AE1091" s="1649"/>
      <c r="AF1091" s="1610">
        <f t="shared" si="569"/>
        <v>0</v>
      </c>
      <c r="AG1091" s="1649"/>
      <c r="AH1091" s="1649"/>
      <c r="AI1091" s="1649"/>
      <c r="AJ1091" s="1649"/>
      <c r="AK1091" s="1649"/>
      <c r="AL1091" s="1649"/>
      <c r="AM1091" s="1649"/>
      <c r="AN1091" s="1649"/>
      <c r="AO1091" s="1649"/>
      <c r="AP1091" s="1649"/>
      <c r="AQ1091" s="1649"/>
      <c r="AR1091" s="1709"/>
      <c r="AS1091" s="1779">
        <f t="shared" si="570"/>
        <v>0</v>
      </c>
      <c r="AT1091" s="1711">
        <f t="shared" si="591"/>
        <v>0</v>
      </c>
      <c r="AU1091" s="1611">
        <f t="shared" si="571"/>
        <v>0</v>
      </c>
      <c r="AV1091" s="1611">
        <f t="shared" si="572"/>
        <v>0</v>
      </c>
      <c r="AW1091" s="1611">
        <f t="shared" si="573"/>
        <v>0</v>
      </c>
      <c r="AX1091" s="1611">
        <f t="shared" si="574"/>
        <v>0</v>
      </c>
      <c r="AY1091" s="1611">
        <f t="shared" si="575"/>
        <v>0</v>
      </c>
      <c r="AZ1091" s="1611">
        <f t="shared" si="576"/>
        <v>0</v>
      </c>
      <c r="BA1091" s="1611">
        <f t="shared" si="577"/>
        <v>0</v>
      </c>
      <c r="BB1091" s="1611">
        <f t="shared" si="578"/>
        <v>0</v>
      </c>
      <c r="BC1091" s="1611">
        <f t="shared" si="579"/>
        <v>0</v>
      </c>
      <c r="BD1091" s="1611">
        <f t="shared" si="580"/>
        <v>0</v>
      </c>
      <c r="BE1091" s="1611">
        <f t="shared" si="581"/>
        <v>0</v>
      </c>
      <c r="BF1091" s="1611">
        <f t="shared" si="582"/>
        <v>0</v>
      </c>
      <c r="BG1091" s="1611">
        <f t="shared" si="592"/>
        <v>0</v>
      </c>
      <c r="BH1091" s="1611" t="str">
        <f t="shared" si="593"/>
        <v/>
      </c>
      <c r="BI1091" s="1611" t="str">
        <f t="shared" si="594"/>
        <v/>
      </c>
      <c r="BJ1091" s="1611" t="str">
        <f t="shared" si="583"/>
        <v/>
      </c>
      <c r="BK1091" s="1611" t="str">
        <f t="shared" si="584"/>
        <v/>
      </c>
      <c r="BL1091" s="1611" t="str">
        <f t="shared" ca="1" si="585"/>
        <v/>
      </c>
      <c r="BM1091" s="1611" t="str">
        <f t="shared" si="595"/>
        <v/>
      </c>
      <c r="BN1091" s="1611" t="str">
        <f t="shared" si="586"/>
        <v/>
      </c>
      <c r="BO1091" s="1611" t="str">
        <f t="shared" si="587"/>
        <v/>
      </c>
      <c r="BP1091" s="1611" t="str">
        <f t="shared" si="596"/>
        <v/>
      </c>
      <c r="BQ1091" s="1611" t="str">
        <f t="shared" si="597"/>
        <v/>
      </c>
      <c r="BR1091" s="1611" t="str">
        <f t="shared" si="598"/>
        <v/>
      </c>
      <c r="BS1091" s="1611" t="str">
        <f t="shared" si="599"/>
        <v/>
      </c>
      <c r="BT1091" s="1611" t="str">
        <f t="shared" si="600"/>
        <v/>
      </c>
      <c r="BU1091" s="1731">
        <f t="shared" ca="1" si="601"/>
        <v>0</v>
      </c>
      <c r="BV1091" s="1594"/>
      <c r="BW1091" s="1594"/>
      <c r="BX1091" s="1594"/>
      <c r="BY1091" s="1594"/>
      <c r="BZ1091" s="1594"/>
      <c r="CA1091" s="1594"/>
      <c r="CB1091" s="1594"/>
      <c r="CC1091" s="1594"/>
      <c r="CD1091" s="1594"/>
      <c r="CE1091" s="1594"/>
      <c r="CF1091" s="1594"/>
      <c r="CG1091" s="1594"/>
      <c r="CH1091" s="1594"/>
      <c r="CI1091" s="1594"/>
      <c r="CJ1091" s="1594"/>
      <c r="CK1091" s="1594"/>
      <c r="CL1091" s="1594"/>
      <c r="CM1091" s="1594"/>
      <c r="CN1091" s="1594"/>
      <c r="CO1091" s="1594"/>
      <c r="CP1091" s="1594"/>
      <c r="CQ1091" s="1594"/>
      <c r="CR1091" s="1594"/>
      <c r="CS1091" s="1594"/>
      <c r="CT1091" s="1594"/>
      <c r="CU1091" s="1594"/>
      <c r="CV1091" s="1594"/>
      <c r="CW1091" s="1594"/>
      <c r="CX1091" s="1594"/>
      <c r="CY1091" s="1594"/>
      <c r="CZ1091" s="1594"/>
      <c r="DA1091" s="1594"/>
      <c r="DB1091" s="1594"/>
      <c r="DC1091" s="1594"/>
      <c r="DD1091" s="1594"/>
      <c r="DE1091" s="1594"/>
      <c r="DF1091" s="1594"/>
      <c r="DG1091" s="1594"/>
      <c r="DH1091" s="1594"/>
      <c r="DI1091" s="1594"/>
      <c r="DJ1091" s="1594"/>
      <c r="DK1091" s="1594"/>
      <c r="DL1091" s="1594"/>
      <c r="DM1091" s="1594"/>
      <c r="DN1091" s="1594"/>
      <c r="DO1091" s="1594"/>
      <c r="DP1091" s="1594"/>
      <c r="DQ1091" s="1594"/>
      <c r="DR1091" s="1594"/>
      <c r="DS1091" s="1594"/>
      <c r="DT1091" s="1594"/>
      <c r="DU1091" s="1594"/>
      <c r="DV1091" s="1594"/>
      <c r="DW1091" s="1594"/>
      <c r="DX1091" s="1594"/>
      <c r="DY1091" s="1594"/>
      <c r="DZ1091" s="1594"/>
      <c r="EA1091" s="1594"/>
      <c r="EB1091" s="1594"/>
      <c r="EC1091" s="1594"/>
      <c r="ED1091" s="1594"/>
      <c r="EE1091" s="1594"/>
      <c r="EF1091" s="1594"/>
      <c r="EG1091" s="1594"/>
      <c r="EH1091" s="1594"/>
      <c r="EI1091" s="1594"/>
      <c r="EJ1091" s="1594"/>
      <c r="EK1091" s="1594"/>
      <c r="EL1091" s="1594"/>
      <c r="EM1091" s="1594"/>
      <c r="EN1091" s="1594"/>
      <c r="EO1091" s="1594"/>
      <c r="EP1091" s="1594"/>
      <c r="EQ1091" s="1594"/>
      <c r="ER1091" s="1594"/>
      <c r="ES1091" s="1594"/>
    </row>
    <row r="1092" spans="1:149" s="1595" customFormat="1" ht="12.5">
      <c r="A1092" s="1644" t="str">
        <f t="shared" si="588"/>
        <v>Organisation</v>
      </c>
      <c r="B1092" s="1758"/>
      <c r="C1092" s="1671"/>
      <c r="D1092" s="1675"/>
      <c r="E1092" s="1772"/>
      <c r="F1092" s="1592"/>
      <c r="G1092" s="1714">
        <f t="shared" si="589"/>
        <v>0</v>
      </c>
      <c r="H1092" s="1645"/>
      <c r="I1092" s="1714">
        <f t="shared" si="590"/>
        <v>0</v>
      </c>
      <c r="J1092" s="1678"/>
      <c r="K1092" s="1678"/>
      <c r="L1092" s="1592"/>
      <c r="M1092" s="1597"/>
      <c r="N1092" s="1597"/>
      <c r="O1092" s="1646"/>
      <c r="P1092" s="1647"/>
      <c r="Q1092" s="1647"/>
      <c r="R1092" s="1648"/>
      <c r="S1092" s="1603"/>
      <c r="T1092" s="1649"/>
      <c r="U1092" s="1649"/>
      <c r="V1092" s="1649"/>
      <c r="W1092" s="1649"/>
      <c r="X1092" s="1649"/>
      <c r="Y1092" s="1649"/>
      <c r="Z1092" s="1649"/>
      <c r="AA1092" s="1649"/>
      <c r="AB1092" s="1649"/>
      <c r="AC1092" s="1649"/>
      <c r="AD1092" s="1649"/>
      <c r="AE1092" s="1649"/>
      <c r="AF1092" s="1610">
        <f t="shared" si="569"/>
        <v>0</v>
      </c>
      <c r="AG1092" s="1649"/>
      <c r="AH1092" s="1649"/>
      <c r="AI1092" s="1649"/>
      <c r="AJ1092" s="1649"/>
      <c r="AK1092" s="1649"/>
      <c r="AL1092" s="1649"/>
      <c r="AM1092" s="1649"/>
      <c r="AN1092" s="1649"/>
      <c r="AO1092" s="1649"/>
      <c r="AP1092" s="1649"/>
      <c r="AQ1092" s="1649"/>
      <c r="AR1092" s="1709"/>
      <c r="AS1092" s="1779">
        <f t="shared" si="570"/>
        <v>0</v>
      </c>
      <c r="AT1092" s="1711">
        <f t="shared" si="591"/>
        <v>0</v>
      </c>
      <c r="AU1092" s="1611">
        <f t="shared" si="571"/>
        <v>0</v>
      </c>
      <c r="AV1092" s="1611">
        <f t="shared" si="572"/>
        <v>0</v>
      </c>
      <c r="AW1092" s="1611">
        <f t="shared" si="573"/>
        <v>0</v>
      </c>
      <c r="AX1092" s="1611">
        <f t="shared" si="574"/>
        <v>0</v>
      </c>
      <c r="AY1092" s="1611">
        <f t="shared" si="575"/>
        <v>0</v>
      </c>
      <c r="AZ1092" s="1611">
        <f t="shared" si="576"/>
        <v>0</v>
      </c>
      <c r="BA1092" s="1611">
        <f t="shared" si="577"/>
        <v>0</v>
      </c>
      <c r="BB1092" s="1611">
        <f t="shared" si="578"/>
        <v>0</v>
      </c>
      <c r="BC1092" s="1611">
        <f t="shared" si="579"/>
        <v>0</v>
      </c>
      <c r="BD1092" s="1611">
        <f t="shared" si="580"/>
        <v>0</v>
      </c>
      <c r="BE1092" s="1611">
        <f t="shared" si="581"/>
        <v>0</v>
      </c>
      <c r="BF1092" s="1611">
        <f t="shared" si="582"/>
        <v>0</v>
      </c>
      <c r="BG1092" s="1611">
        <f t="shared" si="592"/>
        <v>0</v>
      </c>
      <c r="BH1092" s="1611" t="str">
        <f t="shared" si="593"/>
        <v/>
      </c>
      <c r="BI1092" s="1611" t="str">
        <f t="shared" si="594"/>
        <v/>
      </c>
      <c r="BJ1092" s="1611" t="str">
        <f t="shared" si="583"/>
        <v/>
      </c>
      <c r="BK1092" s="1611" t="str">
        <f t="shared" si="584"/>
        <v/>
      </c>
      <c r="BL1092" s="1611" t="str">
        <f t="shared" ca="1" si="585"/>
        <v/>
      </c>
      <c r="BM1092" s="1611" t="str">
        <f t="shared" si="595"/>
        <v/>
      </c>
      <c r="BN1092" s="1611" t="str">
        <f t="shared" si="586"/>
        <v/>
      </c>
      <c r="BO1092" s="1611" t="str">
        <f t="shared" si="587"/>
        <v/>
      </c>
      <c r="BP1092" s="1611" t="str">
        <f t="shared" si="596"/>
        <v/>
      </c>
      <c r="BQ1092" s="1611" t="str">
        <f t="shared" si="597"/>
        <v/>
      </c>
      <c r="BR1092" s="1611" t="str">
        <f t="shared" si="598"/>
        <v/>
      </c>
      <c r="BS1092" s="1611" t="str">
        <f t="shared" si="599"/>
        <v/>
      </c>
      <c r="BT1092" s="1611" t="str">
        <f t="shared" si="600"/>
        <v/>
      </c>
      <c r="BU1092" s="1731">
        <f t="shared" ca="1" si="601"/>
        <v>0</v>
      </c>
      <c r="BV1092" s="1594"/>
      <c r="BW1092" s="1594"/>
      <c r="BX1092" s="1594"/>
      <c r="BY1092" s="1594"/>
      <c r="BZ1092" s="1594"/>
      <c r="CA1092" s="1594"/>
      <c r="CB1092" s="1594"/>
      <c r="CC1092" s="1594"/>
      <c r="CD1092" s="1594"/>
      <c r="CE1092" s="1594"/>
      <c r="CF1092" s="1594"/>
      <c r="CG1092" s="1594"/>
      <c r="CH1092" s="1594"/>
      <c r="CI1092" s="1594"/>
      <c r="CJ1092" s="1594"/>
      <c r="CK1092" s="1594"/>
      <c r="CL1092" s="1594"/>
      <c r="CM1092" s="1594"/>
      <c r="CN1092" s="1594"/>
      <c r="CO1092" s="1594"/>
      <c r="CP1092" s="1594"/>
      <c r="CQ1092" s="1594"/>
      <c r="CR1092" s="1594"/>
      <c r="CS1092" s="1594"/>
      <c r="CT1092" s="1594"/>
      <c r="CU1092" s="1594"/>
      <c r="CV1092" s="1594"/>
      <c r="CW1092" s="1594"/>
      <c r="CX1092" s="1594"/>
      <c r="CY1092" s="1594"/>
      <c r="CZ1092" s="1594"/>
      <c r="DA1092" s="1594"/>
      <c r="DB1092" s="1594"/>
      <c r="DC1092" s="1594"/>
      <c r="DD1092" s="1594"/>
      <c r="DE1092" s="1594"/>
      <c r="DF1092" s="1594"/>
      <c r="DG1092" s="1594"/>
      <c r="DH1092" s="1594"/>
      <c r="DI1092" s="1594"/>
      <c r="DJ1092" s="1594"/>
      <c r="DK1092" s="1594"/>
      <c r="DL1092" s="1594"/>
      <c r="DM1092" s="1594"/>
      <c r="DN1092" s="1594"/>
      <c r="DO1092" s="1594"/>
      <c r="DP1092" s="1594"/>
      <c r="DQ1092" s="1594"/>
      <c r="DR1092" s="1594"/>
      <c r="DS1092" s="1594"/>
      <c r="DT1092" s="1594"/>
      <c r="DU1092" s="1594"/>
      <c r="DV1092" s="1594"/>
      <c r="DW1092" s="1594"/>
      <c r="DX1092" s="1594"/>
      <c r="DY1092" s="1594"/>
      <c r="DZ1092" s="1594"/>
      <c r="EA1092" s="1594"/>
      <c r="EB1092" s="1594"/>
      <c r="EC1092" s="1594"/>
      <c r="ED1092" s="1594"/>
      <c r="EE1092" s="1594"/>
      <c r="EF1092" s="1594"/>
      <c r="EG1092" s="1594"/>
      <c r="EH1092" s="1594"/>
      <c r="EI1092" s="1594"/>
      <c r="EJ1092" s="1594"/>
      <c r="EK1092" s="1594"/>
      <c r="EL1092" s="1594"/>
      <c r="EM1092" s="1594"/>
      <c r="EN1092" s="1594"/>
      <c r="EO1092" s="1594"/>
      <c r="EP1092" s="1594"/>
      <c r="EQ1092" s="1594"/>
      <c r="ER1092" s="1594"/>
      <c r="ES1092" s="1594"/>
    </row>
    <row r="1093" spans="1:149" s="1595" customFormat="1" ht="12.5">
      <c r="A1093" s="1644" t="str">
        <f t="shared" si="588"/>
        <v>Organisation</v>
      </c>
      <c r="B1093" s="1758"/>
      <c r="C1093" s="1671"/>
      <c r="D1093" s="1675"/>
      <c r="E1093" s="1772"/>
      <c r="F1093" s="1592"/>
      <c r="G1093" s="1714">
        <f t="shared" si="589"/>
        <v>0</v>
      </c>
      <c r="H1093" s="1645"/>
      <c r="I1093" s="1714">
        <f t="shared" si="590"/>
        <v>0</v>
      </c>
      <c r="J1093" s="1678"/>
      <c r="K1093" s="1678"/>
      <c r="L1093" s="1592"/>
      <c r="M1093" s="1597"/>
      <c r="N1093" s="1597"/>
      <c r="O1093" s="1646"/>
      <c r="P1093" s="1647"/>
      <c r="Q1093" s="1647"/>
      <c r="R1093" s="1648"/>
      <c r="S1093" s="1603"/>
      <c r="T1093" s="1649"/>
      <c r="U1093" s="1649"/>
      <c r="V1093" s="1649"/>
      <c r="W1093" s="1649"/>
      <c r="X1093" s="1649"/>
      <c r="Y1093" s="1649"/>
      <c r="Z1093" s="1649"/>
      <c r="AA1093" s="1649"/>
      <c r="AB1093" s="1649"/>
      <c r="AC1093" s="1649"/>
      <c r="AD1093" s="1649"/>
      <c r="AE1093" s="1649"/>
      <c r="AF1093" s="1610">
        <f t="shared" si="569"/>
        <v>0</v>
      </c>
      <c r="AG1093" s="1649"/>
      <c r="AH1093" s="1649"/>
      <c r="AI1093" s="1649"/>
      <c r="AJ1093" s="1649"/>
      <c r="AK1093" s="1649"/>
      <c r="AL1093" s="1649"/>
      <c r="AM1093" s="1649"/>
      <c r="AN1093" s="1649"/>
      <c r="AO1093" s="1649"/>
      <c r="AP1093" s="1649"/>
      <c r="AQ1093" s="1649"/>
      <c r="AR1093" s="1709"/>
      <c r="AS1093" s="1779">
        <f t="shared" si="570"/>
        <v>0</v>
      </c>
      <c r="AT1093" s="1711">
        <f t="shared" si="591"/>
        <v>0</v>
      </c>
      <c r="AU1093" s="1611">
        <f t="shared" si="571"/>
        <v>0</v>
      </c>
      <c r="AV1093" s="1611">
        <f t="shared" si="572"/>
        <v>0</v>
      </c>
      <c r="AW1093" s="1611">
        <f t="shared" si="573"/>
        <v>0</v>
      </c>
      <c r="AX1093" s="1611">
        <f t="shared" si="574"/>
        <v>0</v>
      </c>
      <c r="AY1093" s="1611">
        <f t="shared" si="575"/>
        <v>0</v>
      </c>
      <c r="AZ1093" s="1611">
        <f t="shared" si="576"/>
        <v>0</v>
      </c>
      <c r="BA1093" s="1611">
        <f t="shared" si="577"/>
        <v>0</v>
      </c>
      <c r="BB1093" s="1611">
        <f t="shared" si="578"/>
        <v>0</v>
      </c>
      <c r="BC1093" s="1611">
        <f t="shared" si="579"/>
        <v>0</v>
      </c>
      <c r="BD1093" s="1611">
        <f t="shared" si="580"/>
        <v>0</v>
      </c>
      <c r="BE1093" s="1611">
        <f t="shared" si="581"/>
        <v>0</v>
      </c>
      <c r="BF1093" s="1611">
        <f t="shared" si="582"/>
        <v>0</v>
      </c>
      <c r="BG1093" s="1611">
        <f t="shared" si="592"/>
        <v>0</v>
      </c>
      <c r="BH1093" s="1611" t="str">
        <f t="shared" si="593"/>
        <v/>
      </c>
      <c r="BI1093" s="1611" t="str">
        <f t="shared" si="594"/>
        <v/>
      </c>
      <c r="BJ1093" s="1611" t="str">
        <f t="shared" si="583"/>
        <v/>
      </c>
      <c r="BK1093" s="1611" t="str">
        <f t="shared" si="584"/>
        <v/>
      </c>
      <c r="BL1093" s="1611" t="str">
        <f t="shared" ca="1" si="585"/>
        <v/>
      </c>
      <c r="BM1093" s="1611" t="str">
        <f t="shared" si="595"/>
        <v/>
      </c>
      <c r="BN1093" s="1611" t="str">
        <f t="shared" si="586"/>
        <v/>
      </c>
      <c r="BO1093" s="1611" t="str">
        <f t="shared" si="587"/>
        <v/>
      </c>
      <c r="BP1093" s="1611" t="str">
        <f t="shared" si="596"/>
        <v/>
      </c>
      <c r="BQ1093" s="1611" t="str">
        <f t="shared" si="597"/>
        <v/>
      </c>
      <c r="BR1093" s="1611" t="str">
        <f t="shared" si="598"/>
        <v/>
      </c>
      <c r="BS1093" s="1611" t="str">
        <f t="shared" si="599"/>
        <v/>
      </c>
      <c r="BT1093" s="1611" t="str">
        <f t="shared" si="600"/>
        <v/>
      </c>
      <c r="BU1093" s="1731">
        <f t="shared" ca="1" si="601"/>
        <v>0</v>
      </c>
      <c r="BV1093" s="1594"/>
      <c r="BW1093" s="1594"/>
      <c r="BX1093" s="1594"/>
      <c r="BY1093" s="1594"/>
      <c r="BZ1093" s="1594"/>
      <c r="CA1093" s="1594"/>
      <c r="CB1093" s="1594"/>
      <c r="CC1093" s="1594"/>
      <c r="CD1093" s="1594"/>
      <c r="CE1093" s="1594"/>
      <c r="CF1093" s="1594"/>
      <c r="CG1093" s="1594"/>
      <c r="CH1093" s="1594"/>
      <c r="CI1093" s="1594"/>
      <c r="CJ1093" s="1594"/>
      <c r="CK1093" s="1594"/>
      <c r="CL1093" s="1594"/>
      <c r="CM1093" s="1594"/>
      <c r="CN1093" s="1594"/>
      <c r="CO1093" s="1594"/>
      <c r="CP1093" s="1594"/>
      <c r="CQ1093" s="1594"/>
      <c r="CR1093" s="1594"/>
      <c r="CS1093" s="1594"/>
      <c r="CT1093" s="1594"/>
      <c r="CU1093" s="1594"/>
      <c r="CV1093" s="1594"/>
      <c r="CW1093" s="1594"/>
      <c r="CX1093" s="1594"/>
      <c r="CY1093" s="1594"/>
      <c r="CZ1093" s="1594"/>
      <c r="DA1093" s="1594"/>
      <c r="DB1093" s="1594"/>
      <c r="DC1093" s="1594"/>
      <c r="DD1093" s="1594"/>
      <c r="DE1093" s="1594"/>
      <c r="DF1093" s="1594"/>
      <c r="DG1093" s="1594"/>
      <c r="DH1093" s="1594"/>
      <c r="DI1093" s="1594"/>
      <c r="DJ1093" s="1594"/>
      <c r="DK1093" s="1594"/>
      <c r="DL1093" s="1594"/>
      <c r="DM1093" s="1594"/>
      <c r="DN1093" s="1594"/>
      <c r="DO1093" s="1594"/>
      <c r="DP1093" s="1594"/>
      <c r="DQ1093" s="1594"/>
      <c r="DR1093" s="1594"/>
      <c r="DS1093" s="1594"/>
      <c r="DT1093" s="1594"/>
      <c r="DU1093" s="1594"/>
      <c r="DV1093" s="1594"/>
      <c r="DW1093" s="1594"/>
      <c r="DX1093" s="1594"/>
      <c r="DY1093" s="1594"/>
      <c r="DZ1093" s="1594"/>
      <c r="EA1093" s="1594"/>
      <c r="EB1093" s="1594"/>
      <c r="EC1093" s="1594"/>
      <c r="ED1093" s="1594"/>
      <c r="EE1093" s="1594"/>
      <c r="EF1093" s="1594"/>
      <c r="EG1093" s="1594"/>
      <c r="EH1093" s="1594"/>
      <c r="EI1093" s="1594"/>
      <c r="EJ1093" s="1594"/>
      <c r="EK1093" s="1594"/>
      <c r="EL1093" s="1594"/>
      <c r="EM1093" s="1594"/>
      <c r="EN1093" s="1594"/>
      <c r="EO1093" s="1594"/>
      <c r="EP1093" s="1594"/>
      <c r="EQ1093" s="1594"/>
      <c r="ER1093" s="1594"/>
      <c r="ES1093" s="1594"/>
    </row>
    <row r="1094" spans="1:149" s="1595" customFormat="1" ht="12.5">
      <c r="A1094" s="1644" t="str">
        <f t="shared" si="588"/>
        <v>Organisation</v>
      </c>
      <c r="B1094" s="1758"/>
      <c r="C1094" s="1671"/>
      <c r="D1094" s="1675"/>
      <c r="E1094" s="1772"/>
      <c r="F1094" s="1592"/>
      <c r="G1094" s="1714">
        <f t="shared" si="589"/>
        <v>0</v>
      </c>
      <c r="H1094" s="1645"/>
      <c r="I1094" s="1714">
        <f t="shared" si="590"/>
        <v>0</v>
      </c>
      <c r="J1094" s="1678"/>
      <c r="K1094" s="1678"/>
      <c r="L1094" s="1592"/>
      <c r="M1094" s="1597"/>
      <c r="N1094" s="1597"/>
      <c r="O1094" s="1646"/>
      <c r="P1094" s="1647"/>
      <c r="Q1094" s="1647"/>
      <c r="R1094" s="1648"/>
      <c r="S1094" s="1603"/>
      <c r="T1094" s="1649"/>
      <c r="U1094" s="1649"/>
      <c r="V1094" s="1649"/>
      <c r="W1094" s="1649"/>
      <c r="X1094" s="1649"/>
      <c r="Y1094" s="1649"/>
      <c r="Z1094" s="1649"/>
      <c r="AA1094" s="1649"/>
      <c r="AB1094" s="1649"/>
      <c r="AC1094" s="1649"/>
      <c r="AD1094" s="1649"/>
      <c r="AE1094" s="1649"/>
      <c r="AF1094" s="1610">
        <f t="shared" si="569"/>
        <v>0</v>
      </c>
      <c r="AG1094" s="1649"/>
      <c r="AH1094" s="1649"/>
      <c r="AI1094" s="1649"/>
      <c r="AJ1094" s="1649"/>
      <c r="AK1094" s="1649"/>
      <c r="AL1094" s="1649"/>
      <c r="AM1094" s="1649"/>
      <c r="AN1094" s="1649"/>
      <c r="AO1094" s="1649"/>
      <c r="AP1094" s="1649"/>
      <c r="AQ1094" s="1649"/>
      <c r="AR1094" s="1709"/>
      <c r="AS1094" s="1779">
        <f t="shared" si="570"/>
        <v>0</v>
      </c>
      <c r="AT1094" s="1711">
        <f t="shared" si="591"/>
        <v>0</v>
      </c>
      <c r="AU1094" s="1611">
        <f t="shared" si="571"/>
        <v>0</v>
      </c>
      <c r="AV1094" s="1611">
        <f t="shared" si="572"/>
        <v>0</v>
      </c>
      <c r="AW1094" s="1611">
        <f t="shared" si="573"/>
        <v>0</v>
      </c>
      <c r="AX1094" s="1611">
        <f t="shared" si="574"/>
        <v>0</v>
      </c>
      <c r="AY1094" s="1611">
        <f t="shared" si="575"/>
        <v>0</v>
      </c>
      <c r="AZ1094" s="1611">
        <f t="shared" si="576"/>
        <v>0</v>
      </c>
      <c r="BA1094" s="1611">
        <f t="shared" si="577"/>
        <v>0</v>
      </c>
      <c r="BB1094" s="1611">
        <f t="shared" si="578"/>
        <v>0</v>
      </c>
      <c r="BC1094" s="1611">
        <f t="shared" si="579"/>
        <v>0</v>
      </c>
      <c r="BD1094" s="1611">
        <f t="shared" si="580"/>
        <v>0</v>
      </c>
      <c r="BE1094" s="1611">
        <f t="shared" si="581"/>
        <v>0</v>
      </c>
      <c r="BF1094" s="1611">
        <f t="shared" si="582"/>
        <v>0</v>
      </c>
      <c r="BG1094" s="1611">
        <f t="shared" si="592"/>
        <v>0</v>
      </c>
      <c r="BH1094" s="1611" t="str">
        <f t="shared" si="593"/>
        <v/>
      </c>
      <c r="BI1094" s="1611" t="str">
        <f t="shared" si="594"/>
        <v/>
      </c>
      <c r="BJ1094" s="1611" t="str">
        <f t="shared" si="583"/>
        <v/>
      </c>
      <c r="BK1094" s="1611" t="str">
        <f t="shared" si="584"/>
        <v/>
      </c>
      <c r="BL1094" s="1611" t="str">
        <f t="shared" ca="1" si="585"/>
        <v/>
      </c>
      <c r="BM1094" s="1611" t="str">
        <f t="shared" si="595"/>
        <v/>
      </c>
      <c r="BN1094" s="1611" t="str">
        <f t="shared" si="586"/>
        <v/>
      </c>
      <c r="BO1094" s="1611" t="str">
        <f t="shared" si="587"/>
        <v/>
      </c>
      <c r="BP1094" s="1611" t="str">
        <f t="shared" si="596"/>
        <v/>
      </c>
      <c r="BQ1094" s="1611" t="str">
        <f t="shared" si="597"/>
        <v/>
      </c>
      <c r="BR1094" s="1611" t="str">
        <f t="shared" si="598"/>
        <v/>
      </c>
      <c r="BS1094" s="1611" t="str">
        <f t="shared" si="599"/>
        <v/>
      </c>
      <c r="BT1094" s="1611" t="str">
        <f t="shared" si="600"/>
        <v/>
      </c>
      <c r="BU1094" s="1731">
        <f t="shared" ca="1" si="601"/>
        <v>0</v>
      </c>
      <c r="BV1094" s="1594"/>
      <c r="BW1094" s="1594"/>
      <c r="BX1094" s="1594"/>
      <c r="BY1094" s="1594"/>
      <c r="BZ1094" s="1594"/>
      <c r="CA1094" s="1594"/>
      <c r="CB1094" s="1594"/>
      <c r="CC1094" s="1594"/>
      <c r="CD1094" s="1594"/>
      <c r="CE1094" s="1594"/>
      <c r="CF1094" s="1594"/>
      <c r="CG1094" s="1594"/>
      <c r="CH1094" s="1594"/>
      <c r="CI1094" s="1594"/>
      <c r="CJ1094" s="1594"/>
      <c r="CK1094" s="1594"/>
      <c r="CL1094" s="1594"/>
      <c r="CM1094" s="1594"/>
      <c r="CN1094" s="1594"/>
      <c r="CO1094" s="1594"/>
      <c r="CP1094" s="1594"/>
      <c r="CQ1094" s="1594"/>
      <c r="CR1094" s="1594"/>
      <c r="CS1094" s="1594"/>
      <c r="CT1094" s="1594"/>
      <c r="CU1094" s="1594"/>
      <c r="CV1094" s="1594"/>
      <c r="CW1094" s="1594"/>
      <c r="CX1094" s="1594"/>
      <c r="CY1094" s="1594"/>
      <c r="CZ1094" s="1594"/>
      <c r="DA1094" s="1594"/>
      <c r="DB1094" s="1594"/>
      <c r="DC1094" s="1594"/>
      <c r="DD1094" s="1594"/>
      <c r="DE1094" s="1594"/>
      <c r="DF1094" s="1594"/>
      <c r="DG1094" s="1594"/>
      <c r="DH1094" s="1594"/>
      <c r="DI1094" s="1594"/>
      <c r="DJ1094" s="1594"/>
      <c r="DK1094" s="1594"/>
      <c r="DL1094" s="1594"/>
      <c r="DM1094" s="1594"/>
      <c r="DN1094" s="1594"/>
      <c r="DO1094" s="1594"/>
      <c r="DP1094" s="1594"/>
      <c r="DQ1094" s="1594"/>
      <c r="DR1094" s="1594"/>
      <c r="DS1094" s="1594"/>
      <c r="DT1094" s="1594"/>
      <c r="DU1094" s="1594"/>
      <c r="DV1094" s="1594"/>
      <c r="DW1094" s="1594"/>
      <c r="DX1094" s="1594"/>
      <c r="DY1094" s="1594"/>
      <c r="DZ1094" s="1594"/>
      <c r="EA1094" s="1594"/>
      <c r="EB1094" s="1594"/>
      <c r="EC1094" s="1594"/>
      <c r="ED1094" s="1594"/>
      <c r="EE1094" s="1594"/>
      <c r="EF1094" s="1594"/>
      <c r="EG1094" s="1594"/>
      <c r="EH1094" s="1594"/>
      <c r="EI1094" s="1594"/>
      <c r="EJ1094" s="1594"/>
      <c r="EK1094" s="1594"/>
      <c r="EL1094" s="1594"/>
      <c r="EM1094" s="1594"/>
      <c r="EN1094" s="1594"/>
      <c r="EO1094" s="1594"/>
      <c r="EP1094" s="1594"/>
      <c r="EQ1094" s="1594"/>
      <c r="ER1094" s="1594"/>
      <c r="ES1094" s="1594"/>
    </row>
    <row r="1095" spans="1:149" s="1595" customFormat="1" ht="12.5">
      <c r="A1095" s="1644" t="str">
        <f t="shared" si="588"/>
        <v>Organisation</v>
      </c>
      <c r="B1095" s="1758"/>
      <c r="C1095" s="1671"/>
      <c r="D1095" s="1675"/>
      <c r="E1095" s="1772"/>
      <c r="F1095" s="1592"/>
      <c r="G1095" s="1714">
        <f t="shared" si="589"/>
        <v>0</v>
      </c>
      <c r="H1095" s="1645"/>
      <c r="I1095" s="1714">
        <f t="shared" si="590"/>
        <v>0</v>
      </c>
      <c r="J1095" s="1677"/>
      <c r="K1095" s="1677"/>
      <c r="L1095" s="1592"/>
      <c r="M1095" s="1597"/>
      <c r="N1095" s="1597"/>
      <c r="O1095" s="1646"/>
      <c r="P1095" s="1647"/>
      <c r="Q1095" s="1647"/>
      <c r="R1095" s="1648"/>
      <c r="S1095" s="1603"/>
      <c r="T1095" s="1649"/>
      <c r="U1095" s="1649"/>
      <c r="V1095" s="1649"/>
      <c r="W1095" s="1649"/>
      <c r="X1095" s="1649"/>
      <c r="Y1095" s="1649"/>
      <c r="Z1095" s="1649"/>
      <c r="AA1095" s="1649"/>
      <c r="AB1095" s="1649"/>
      <c r="AC1095" s="1649"/>
      <c r="AD1095" s="1649"/>
      <c r="AE1095" s="1649"/>
      <c r="AF1095" s="1610">
        <f t="shared" si="569"/>
        <v>0</v>
      </c>
      <c r="AG1095" s="1649"/>
      <c r="AH1095" s="1649"/>
      <c r="AI1095" s="1649"/>
      <c r="AJ1095" s="1649"/>
      <c r="AK1095" s="1649"/>
      <c r="AL1095" s="1649"/>
      <c r="AM1095" s="1649"/>
      <c r="AN1095" s="1649"/>
      <c r="AO1095" s="1649"/>
      <c r="AP1095" s="1649"/>
      <c r="AQ1095" s="1649"/>
      <c r="AR1095" s="1709"/>
      <c r="AS1095" s="1779">
        <f t="shared" si="570"/>
        <v>0</v>
      </c>
      <c r="AT1095" s="1711">
        <f t="shared" si="591"/>
        <v>0</v>
      </c>
      <c r="AU1095" s="1611">
        <f t="shared" si="571"/>
        <v>0</v>
      </c>
      <c r="AV1095" s="1611">
        <f t="shared" si="572"/>
        <v>0</v>
      </c>
      <c r="AW1095" s="1611">
        <f t="shared" si="573"/>
        <v>0</v>
      </c>
      <c r="AX1095" s="1611">
        <f t="shared" si="574"/>
        <v>0</v>
      </c>
      <c r="AY1095" s="1611">
        <f t="shared" si="575"/>
        <v>0</v>
      </c>
      <c r="AZ1095" s="1611">
        <f t="shared" si="576"/>
        <v>0</v>
      </c>
      <c r="BA1095" s="1611">
        <f t="shared" si="577"/>
        <v>0</v>
      </c>
      <c r="BB1095" s="1611">
        <f t="shared" si="578"/>
        <v>0</v>
      </c>
      <c r="BC1095" s="1611">
        <f t="shared" si="579"/>
        <v>0</v>
      </c>
      <c r="BD1095" s="1611">
        <f t="shared" si="580"/>
        <v>0</v>
      </c>
      <c r="BE1095" s="1611">
        <f t="shared" si="581"/>
        <v>0</v>
      </c>
      <c r="BF1095" s="1611">
        <f t="shared" si="582"/>
        <v>0</v>
      </c>
      <c r="BG1095" s="1611">
        <f t="shared" si="592"/>
        <v>0</v>
      </c>
      <c r="BH1095" s="1611" t="str">
        <f t="shared" si="593"/>
        <v/>
      </c>
      <c r="BI1095" s="1611" t="str">
        <f t="shared" si="594"/>
        <v/>
      </c>
      <c r="BJ1095" s="1611" t="str">
        <f t="shared" si="583"/>
        <v/>
      </c>
      <c r="BK1095" s="1611" t="str">
        <f t="shared" si="584"/>
        <v/>
      </c>
      <c r="BL1095" s="1611" t="str">
        <f t="shared" ca="1" si="585"/>
        <v/>
      </c>
      <c r="BM1095" s="1611" t="str">
        <f t="shared" si="595"/>
        <v/>
      </c>
      <c r="BN1095" s="1611" t="str">
        <f t="shared" si="586"/>
        <v/>
      </c>
      <c r="BO1095" s="1611" t="str">
        <f t="shared" si="587"/>
        <v/>
      </c>
      <c r="BP1095" s="1611" t="str">
        <f t="shared" si="596"/>
        <v/>
      </c>
      <c r="BQ1095" s="1611" t="str">
        <f t="shared" si="597"/>
        <v/>
      </c>
      <c r="BR1095" s="1611" t="str">
        <f t="shared" si="598"/>
        <v/>
      </c>
      <c r="BS1095" s="1611" t="str">
        <f t="shared" si="599"/>
        <v/>
      </c>
      <c r="BT1095" s="1611" t="str">
        <f t="shared" si="600"/>
        <v/>
      </c>
      <c r="BU1095" s="1731">
        <f t="shared" ca="1" si="601"/>
        <v>0</v>
      </c>
      <c r="BV1095" s="1594"/>
      <c r="BW1095" s="1594"/>
      <c r="BX1095" s="1594"/>
      <c r="BY1095" s="1594"/>
      <c r="BZ1095" s="1594"/>
      <c r="CA1095" s="1594"/>
      <c r="CB1095" s="1594"/>
      <c r="CC1095" s="1594"/>
      <c r="CD1095" s="1594"/>
      <c r="CE1095" s="1594"/>
      <c r="CF1095" s="1594"/>
      <c r="CG1095" s="1594"/>
      <c r="CH1095" s="1594"/>
      <c r="CI1095" s="1594"/>
      <c r="CJ1095" s="1594"/>
      <c r="CK1095" s="1594"/>
      <c r="CL1095" s="1594"/>
      <c r="CM1095" s="1594"/>
      <c r="CN1095" s="1594"/>
      <c r="CO1095" s="1594"/>
      <c r="CP1095" s="1594"/>
      <c r="CQ1095" s="1594"/>
      <c r="CR1095" s="1594"/>
      <c r="CS1095" s="1594"/>
      <c r="CT1095" s="1594"/>
      <c r="CU1095" s="1594"/>
      <c r="CV1095" s="1594"/>
      <c r="CW1095" s="1594"/>
      <c r="CX1095" s="1594"/>
      <c r="CY1095" s="1594"/>
      <c r="CZ1095" s="1594"/>
      <c r="DA1095" s="1594"/>
      <c r="DB1095" s="1594"/>
      <c r="DC1095" s="1594"/>
      <c r="DD1095" s="1594"/>
      <c r="DE1095" s="1594"/>
      <c r="DF1095" s="1594"/>
      <c r="DG1095" s="1594"/>
      <c r="DH1095" s="1594"/>
      <c r="DI1095" s="1594"/>
      <c r="DJ1095" s="1594"/>
      <c r="DK1095" s="1594"/>
      <c r="DL1095" s="1594"/>
      <c r="DM1095" s="1594"/>
      <c r="DN1095" s="1594"/>
      <c r="DO1095" s="1594"/>
      <c r="DP1095" s="1594"/>
      <c r="DQ1095" s="1594"/>
      <c r="DR1095" s="1594"/>
      <c r="DS1095" s="1594"/>
      <c r="DT1095" s="1594"/>
      <c r="DU1095" s="1594"/>
      <c r="DV1095" s="1594"/>
      <c r="DW1095" s="1594"/>
      <c r="DX1095" s="1594"/>
      <c r="DY1095" s="1594"/>
      <c r="DZ1095" s="1594"/>
      <c r="EA1095" s="1594"/>
      <c r="EB1095" s="1594"/>
      <c r="EC1095" s="1594"/>
      <c r="ED1095" s="1594"/>
      <c r="EE1095" s="1594"/>
      <c r="EF1095" s="1594"/>
      <c r="EG1095" s="1594"/>
      <c r="EH1095" s="1594"/>
      <c r="EI1095" s="1594"/>
      <c r="EJ1095" s="1594"/>
      <c r="EK1095" s="1594"/>
      <c r="EL1095" s="1594"/>
      <c r="EM1095" s="1594"/>
      <c r="EN1095" s="1594"/>
      <c r="EO1095" s="1594"/>
      <c r="EP1095" s="1594"/>
      <c r="EQ1095" s="1594"/>
      <c r="ER1095" s="1594"/>
      <c r="ES1095" s="1594"/>
    </row>
    <row r="1096" spans="1:149" s="1595" customFormat="1" ht="12.5">
      <c r="A1096" s="1644" t="str">
        <f t="shared" si="588"/>
        <v>Organisation</v>
      </c>
      <c r="B1096" s="1758"/>
      <c r="C1096" s="1671"/>
      <c r="D1096" s="1675"/>
      <c r="E1096" s="1772"/>
      <c r="F1096" s="1592"/>
      <c r="G1096" s="1714">
        <f t="shared" si="589"/>
        <v>0</v>
      </c>
      <c r="H1096" s="1645"/>
      <c r="I1096" s="1714">
        <f t="shared" si="590"/>
        <v>0</v>
      </c>
      <c r="J1096" s="1678"/>
      <c r="K1096" s="1678"/>
      <c r="L1096" s="1592"/>
      <c r="M1096" s="1597"/>
      <c r="N1096" s="1597"/>
      <c r="O1096" s="1646"/>
      <c r="P1096" s="1647"/>
      <c r="Q1096" s="1647"/>
      <c r="R1096" s="1648"/>
      <c r="S1096" s="1603"/>
      <c r="T1096" s="1649"/>
      <c r="U1096" s="1649"/>
      <c r="V1096" s="1649"/>
      <c r="W1096" s="1649"/>
      <c r="X1096" s="1649"/>
      <c r="Y1096" s="1649"/>
      <c r="Z1096" s="1649"/>
      <c r="AA1096" s="1649"/>
      <c r="AB1096" s="1649"/>
      <c r="AC1096" s="1649"/>
      <c r="AD1096" s="1649"/>
      <c r="AE1096" s="1649"/>
      <c r="AF1096" s="1610">
        <f t="shared" si="569"/>
        <v>0</v>
      </c>
      <c r="AG1096" s="1649"/>
      <c r="AH1096" s="1649"/>
      <c r="AI1096" s="1649"/>
      <c r="AJ1096" s="1649"/>
      <c r="AK1096" s="1649"/>
      <c r="AL1096" s="1649"/>
      <c r="AM1096" s="1649"/>
      <c r="AN1096" s="1649"/>
      <c r="AO1096" s="1649"/>
      <c r="AP1096" s="1649"/>
      <c r="AQ1096" s="1649"/>
      <c r="AR1096" s="1709"/>
      <c r="AS1096" s="1779">
        <f t="shared" si="570"/>
        <v>0</v>
      </c>
      <c r="AT1096" s="1711">
        <f t="shared" si="591"/>
        <v>0</v>
      </c>
      <c r="AU1096" s="1611">
        <f t="shared" si="571"/>
        <v>0</v>
      </c>
      <c r="AV1096" s="1611">
        <f t="shared" si="572"/>
        <v>0</v>
      </c>
      <c r="AW1096" s="1611">
        <f t="shared" si="573"/>
        <v>0</v>
      </c>
      <c r="AX1096" s="1611">
        <f t="shared" si="574"/>
        <v>0</v>
      </c>
      <c r="AY1096" s="1611">
        <f t="shared" si="575"/>
        <v>0</v>
      </c>
      <c r="AZ1096" s="1611">
        <f t="shared" si="576"/>
        <v>0</v>
      </c>
      <c r="BA1096" s="1611">
        <f t="shared" si="577"/>
        <v>0</v>
      </c>
      <c r="BB1096" s="1611">
        <f t="shared" si="578"/>
        <v>0</v>
      </c>
      <c r="BC1096" s="1611">
        <f t="shared" si="579"/>
        <v>0</v>
      </c>
      <c r="BD1096" s="1611">
        <f t="shared" si="580"/>
        <v>0</v>
      </c>
      <c r="BE1096" s="1611">
        <f t="shared" si="581"/>
        <v>0</v>
      </c>
      <c r="BF1096" s="1611">
        <f t="shared" si="582"/>
        <v>0</v>
      </c>
      <c r="BG1096" s="1611">
        <f t="shared" si="592"/>
        <v>0</v>
      </c>
      <c r="BH1096" s="1611" t="str">
        <f t="shared" si="593"/>
        <v/>
      </c>
      <c r="BI1096" s="1611" t="str">
        <f t="shared" si="594"/>
        <v/>
      </c>
      <c r="BJ1096" s="1611" t="str">
        <f t="shared" si="583"/>
        <v/>
      </c>
      <c r="BK1096" s="1611" t="str">
        <f t="shared" si="584"/>
        <v/>
      </c>
      <c r="BL1096" s="1611" t="str">
        <f t="shared" ca="1" si="585"/>
        <v/>
      </c>
      <c r="BM1096" s="1611" t="str">
        <f t="shared" si="595"/>
        <v/>
      </c>
      <c r="BN1096" s="1611" t="str">
        <f t="shared" si="586"/>
        <v/>
      </c>
      <c r="BO1096" s="1611" t="str">
        <f t="shared" si="587"/>
        <v/>
      </c>
      <c r="BP1096" s="1611" t="str">
        <f t="shared" si="596"/>
        <v/>
      </c>
      <c r="BQ1096" s="1611" t="str">
        <f t="shared" si="597"/>
        <v/>
      </c>
      <c r="BR1096" s="1611" t="str">
        <f t="shared" si="598"/>
        <v/>
      </c>
      <c r="BS1096" s="1611" t="str">
        <f t="shared" si="599"/>
        <v/>
      </c>
      <c r="BT1096" s="1611" t="str">
        <f t="shared" si="600"/>
        <v/>
      </c>
      <c r="BU1096" s="1731">
        <f t="shared" ca="1" si="601"/>
        <v>0</v>
      </c>
      <c r="BV1096" s="1594"/>
      <c r="BW1096" s="1594"/>
      <c r="BX1096" s="1594"/>
      <c r="BY1096" s="1594"/>
      <c r="BZ1096" s="1594"/>
      <c r="CA1096" s="1594"/>
      <c r="CB1096" s="1594"/>
      <c r="CC1096" s="1594"/>
      <c r="CD1096" s="1594"/>
      <c r="CE1096" s="1594"/>
      <c r="CF1096" s="1594"/>
      <c r="CG1096" s="1594"/>
      <c r="CH1096" s="1594"/>
      <c r="CI1096" s="1594"/>
      <c r="CJ1096" s="1594"/>
      <c r="CK1096" s="1594"/>
      <c r="CL1096" s="1594"/>
      <c r="CM1096" s="1594"/>
      <c r="CN1096" s="1594"/>
      <c r="CO1096" s="1594"/>
      <c r="CP1096" s="1594"/>
      <c r="CQ1096" s="1594"/>
      <c r="CR1096" s="1594"/>
      <c r="CS1096" s="1594"/>
      <c r="CT1096" s="1594"/>
      <c r="CU1096" s="1594"/>
      <c r="CV1096" s="1594"/>
      <c r="CW1096" s="1594"/>
      <c r="CX1096" s="1594"/>
      <c r="CY1096" s="1594"/>
      <c r="CZ1096" s="1594"/>
      <c r="DA1096" s="1594"/>
      <c r="DB1096" s="1594"/>
      <c r="DC1096" s="1594"/>
      <c r="DD1096" s="1594"/>
      <c r="DE1096" s="1594"/>
      <c r="DF1096" s="1594"/>
      <c r="DG1096" s="1594"/>
      <c r="DH1096" s="1594"/>
      <c r="DI1096" s="1594"/>
      <c r="DJ1096" s="1594"/>
      <c r="DK1096" s="1594"/>
      <c r="DL1096" s="1594"/>
      <c r="DM1096" s="1594"/>
      <c r="DN1096" s="1594"/>
      <c r="DO1096" s="1594"/>
      <c r="DP1096" s="1594"/>
      <c r="DQ1096" s="1594"/>
      <c r="DR1096" s="1594"/>
      <c r="DS1096" s="1594"/>
      <c r="DT1096" s="1594"/>
      <c r="DU1096" s="1594"/>
      <c r="DV1096" s="1594"/>
      <c r="DW1096" s="1594"/>
      <c r="DX1096" s="1594"/>
      <c r="DY1096" s="1594"/>
      <c r="DZ1096" s="1594"/>
      <c r="EA1096" s="1594"/>
      <c r="EB1096" s="1594"/>
      <c r="EC1096" s="1594"/>
      <c r="ED1096" s="1594"/>
      <c r="EE1096" s="1594"/>
      <c r="EF1096" s="1594"/>
      <c r="EG1096" s="1594"/>
      <c r="EH1096" s="1594"/>
      <c r="EI1096" s="1594"/>
      <c r="EJ1096" s="1594"/>
      <c r="EK1096" s="1594"/>
      <c r="EL1096" s="1594"/>
      <c r="EM1096" s="1594"/>
      <c r="EN1096" s="1594"/>
      <c r="EO1096" s="1594"/>
      <c r="EP1096" s="1594"/>
      <c r="EQ1096" s="1594"/>
      <c r="ER1096" s="1594"/>
      <c r="ES1096" s="1594"/>
    </row>
    <row r="1097" spans="1:149" s="1595" customFormat="1" ht="12.5">
      <c r="A1097" s="1644" t="str">
        <f t="shared" si="588"/>
        <v>Organisation</v>
      </c>
      <c r="B1097" s="1758"/>
      <c r="C1097" s="1671"/>
      <c r="D1097" s="1675"/>
      <c r="E1097" s="1772"/>
      <c r="F1097" s="1592"/>
      <c r="G1097" s="1714">
        <f t="shared" si="589"/>
        <v>0</v>
      </c>
      <c r="H1097" s="1645"/>
      <c r="I1097" s="1714">
        <f t="shared" si="590"/>
        <v>0</v>
      </c>
      <c r="J1097" s="1678"/>
      <c r="K1097" s="1678"/>
      <c r="L1097" s="1592"/>
      <c r="M1097" s="1597"/>
      <c r="N1097" s="1597"/>
      <c r="O1097" s="1646"/>
      <c r="P1097" s="1647"/>
      <c r="Q1097" s="1647"/>
      <c r="R1097" s="1648"/>
      <c r="S1097" s="1603"/>
      <c r="T1097" s="1649"/>
      <c r="U1097" s="1649"/>
      <c r="V1097" s="1649"/>
      <c r="W1097" s="1649"/>
      <c r="X1097" s="1649"/>
      <c r="Y1097" s="1649"/>
      <c r="Z1097" s="1649"/>
      <c r="AA1097" s="1649"/>
      <c r="AB1097" s="1649"/>
      <c r="AC1097" s="1649"/>
      <c r="AD1097" s="1649"/>
      <c r="AE1097" s="1649"/>
      <c r="AF1097" s="1610">
        <f t="shared" si="569"/>
        <v>0</v>
      </c>
      <c r="AG1097" s="1649"/>
      <c r="AH1097" s="1649"/>
      <c r="AI1097" s="1649"/>
      <c r="AJ1097" s="1649"/>
      <c r="AK1097" s="1649"/>
      <c r="AL1097" s="1649"/>
      <c r="AM1097" s="1649"/>
      <c r="AN1097" s="1649"/>
      <c r="AO1097" s="1649"/>
      <c r="AP1097" s="1649"/>
      <c r="AQ1097" s="1649"/>
      <c r="AR1097" s="1709"/>
      <c r="AS1097" s="1779">
        <f t="shared" si="570"/>
        <v>0</v>
      </c>
      <c r="AT1097" s="1711">
        <f t="shared" si="591"/>
        <v>0</v>
      </c>
      <c r="AU1097" s="1611">
        <f t="shared" si="571"/>
        <v>0</v>
      </c>
      <c r="AV1097" s="1611">
        <f t="shared" si="572"/>
        <v>0</v>
      </c>
      <c r="AW1097" s="1611">
        <f t="shared" si="573"/>
        <v>0</v>
      </c>
      <c r="AX1097" s="1611">
        <f t="shared" si="574"/>
        <v>0</v>
      </c>
      <c r="AY1097" s="1611">
        <f t="shared" si="575"/>
        <v>0</v>
      </c>
      <c r="AZ1097" s="1611">
        <f t="shared" si="576"/>
        <v>0</v>
      </c>
      <c r="BA1097" s="1611">
        <f t="shared" si="577"/>
        <v>0</v>
      </c>
      <c r="BB1097" s="1611">
        <f t="shared" si="578"/>
        <v>0</v>
      </c>
      <c r="BC1097" s="1611">
        <f t="shared" si="579"/>
        <v>0</v>
      </c>
      <c r="BD1097" s="1611">
        <f t="shared" si="580"/>
        <v>0</v>
      </c>
      <c r="BE1097" s="1611">
        <f t="shared" si="581"/>
        <v>0</v>
      </c>
      <c r="BF1097" s="1611">
        <f t="shared" si="582"/>
        <v>0</v>
      </c>
      <c r="BG1097" s="1611">
        <f t="shared" si="592"/>
        <v>0</v>
      </c>
      <c r="BH1097" s="1611" t="str">
        <f t="shared" si="593"/>
        <v/>
      </c>
      <c r="BI1097" s="1611" t="str">
        <f t="shared" si="594"/>
        <v/>
      </c>
      <c r="BJ1097" s="1611" t="str">
        <f t="shared" si="583"/>
        <v/>
      </c>
      <c r="BK1097" s="1611" t="str">
        <f t="shared" si="584"/>
        <v/>
      </c>
      <c r="BL1097" s="1611" t="str">
        <f t="shared" ca="1" si="585"/>
        <v/>
      </c>
      <c r="BM1097" s="1611" t="str">
        <f t="shared" si="595"/>
        <v/>
      </c>
      <c r="BN1097" s="1611" t="str">
        <f t="shared" si="586"/>
        <v/>
      </c>
      <c r="BO1097" s="1611" t="str">
        <f t="shared" si="587"/>
        <v/>
      </c>
      <c r="BP1097" s="1611" t="str">
        <f t="shared" si="596"/>
        <v/>
      </c>
      <c r="BQ1097" s="1611" t="str">
        <f t="shared" si="597"/>
        <v/>
      </c>
      <c r="BR1097" s="1611" t="str">
        <f t="shared" si="598"/>
        <v/>
      </c>
      <c r="BS1097" s="1611" t="str">
        <f t="shared" si="599"/>
        <v/>
      </c>
      <c r="BT1097" s="1611" t="str">
        <f t="shared" si="600"/>
        <v/>
      </c>
      <c r="BU1097" s="1731">
        <f t="shared" ca="1" si="601"/>
        <v>0</v>
      </c>
      <c r="BV1097" s="1594"/>
      <c r="BW1097" s="1594"/>
      <c r="BX1097" s="1594"/>
      <c r="BY1097" s="1594"/>
      <c r="BZ1097" s="1594"/>
      <c r="CA1097" s="1594"/>
      <c r="CB1097" s="1594"/>
      <c r="CC1097" s="1594"/>
      <c r="CD1097" s="1594"/>
      <c r="CE1097" s="1594"/>
      <c r="CF1097" s="1594"/>
      <c r="CG1097" s="1594"/>
      <c r="CH1097" s="1594"/>
      <c r="CI1097" s="1594"/>
      <c r="CJ1097" s="1594"/>
      <c r="CK1097" s="1594"/>
      <c r="CL1097" s="1594"/>
      <c r="CM1097" s="1594"/>
      <c r="CN1097" s="1594"/>
      <c r="CO1097" s="1594"/>
      <c r="CP1097" s="1594"/>
      <c r="CQ1097" s="1594"/>
      <c r="CR1097" s="1594"/>
      <c r="CS1097" s="1594"/>
      <c r="CT1097" s="1594"/>
      <c r="CU1097" s="1594"/>
      <c r="CV1097" s="1594"/>
      <c r="CW1097" s="1594"/>
      <c r="CX1097" s="1594"/>
      <c r="CY1097" s="1594"/>
      <c r="CZ1097" s="1594"/>
      <c r="DA1097" s="1594"/>
      <c r="DB1097" s="1594"/>
      <c r="DC1097" s="1594"/>
      <c r="DD1097" s="1594"/>
      <c r="DE1097" s="1594"/>
      <c r="DF1097" s="1594"/>
      <c r="DG1097" s="1594"/>
      <c r="DH1097" s="1594"/>
      <c r="DI1097" s="1594"/>
      <c r="DJ1097" s="1594"/>
      <c r="DK1097" s="1594"/>
      <c r="DL1097" s="1594"/>
      <c r="DM1097" s="1594"/>
      <c r="DN1097" s="1594"/>
      <c r="DO1097" s="1594"/>
      <c r="DP1097" s="1594"/>
      <c r="DQ1097" s="1594"/>
      <c r="DR1097" s="1594"/>
      <c r="DS1097" s="1594"/>
      <c r="DT1097" s="1594"/>
      <c r="DU1097" s="1594"/>
      <c r="DV1097" s="1594"/>
      <c r="DW1097" s="1594"/>
      <c r="DX1097" s="1594"/>
      <c r="DY1097" s="1594"/>
      <c r="DZ1097" s="1594"/>
      <c r="EA1097" s="1594"/>
      <c r="EB1097" s="1594"/>
      <c r="EC1097" s="1594"/>
      <c r="ED1097" s="1594"/>
      <c r="EE1097" s="1594"/>
      <c r="EF1097" s="1594"/>
      <c r="EG1097" s="1594"/>
      <c r="EH1097" s="1594"/>
      <c r="EI1097" s="1594"/>
      <c r="EJ1097" s="1594"/>
      <c r="EK1097" s="1594"/>
      <c r="EL1097" s="1594"/>
      <c r="EM1097" s="1594"/>
      <c r="EN1097" s="1594"/>
      <c r="EO1097" s="1594"/>
      <c r="EP1097" s="1594"/>
      <c r="EQ1097" s="1594"/>
      <c r="ER1097" s="1594"/>
      <c r="ES1097" s="1594"/>
    </row>
    <row r="1098" spans="1:149" s="1595" customFormat="1" ht="12.5">
      <c r="A1098" s="1644" t="str">
        <f t="shared" si="588"/>
        <v>Organisation</v>
      </c>
      <c r="B1098" s="1758"/>
      <c r="C1098" s="1671"/>
      <c r="D1098" s="1675"/>
      <c r="E1098" s="1772"/>
      <c r="F1098" s="1592"/>
      <c r="G1098" s="1714">
        <f t="shared" si="589"/>
        <v>0</v>
      </c>
      <c r="H1098" s="1645"/>
      <c r="I1098" s="1714">
        <f t="shared" si="590"/>
        <v>0</v>
      </c>
      <c r="J1098" s="1678"/>
      <c r="K1098" s="1678"/>
      <c r="L1098" s="1592"/>
      <c r="M1098" s="1597"/>
      <c r="N1098" s="1597"/>
      <c r="O1098" s="1646"/>
      <c r="P1098" s="1647"/>
      <c r="Q1098" s="1647"/>
      <c r="R1098" s="1648"/>
      <c r="S1098" s="1603"/>
      <c r="T1098" s="1649"/>
      <c r="U1098" s="1649"/>
      <c r="V1098" s="1649"/>
      <c r="W1098" s="1649"/>
      <c r="X1098" s="1649"/>
      <c r="Y1098" s="1649"/>
      <c r="Z1098" s="1649"/>
      <c r="AA1098" s="1649"/>
      <c r="AB1098" s="1649"/>
      <c r="AC1098" s="1649"/>
      <c r="AD1098" s="1649"/>
      <c r="AE1098" s="1649"/>
      <c r="AF1098" s="1610">
        <f t="shared" si="569"/>
        <v>0</v>
      </c>
      <c r="AG1098" s="1649"/>
      <c r="AH1098" s="1649"/>
      <c r="AI1098" s="1649"/>
      <c r="AJ1098" s="1649"/>
      <c r="AK1098" s="1649"/>
      <c r="AL1098" s="1649"/>
      <c r="AM1098" s="1649"/>
      <c r="AN1098" s="1649"/>
      <c r="AO1098" s="1649"/>
      <c r="AP1098" s="1649"/>
      <c r="AQ1098" s="1649"/>
      <c r="AR1098" s="1709"/>
      <c r="AS1098" s="1779">
        <f t="shared" si="570"/>
        <v>0</v>
      </c>
      <c r="AT1098" s="1711">
        <f t="shared" si="591"/>
        <v>0</v>
      </c>
      <c r="AU1098" s="1611">
        <f t="shared" si="571"/>
        <v>0</v>
      </c>
      <c r="AV1098" s="1611">
        <f t="shared" si="572"/>
        <v>0</v>
      </c>
      <c r="AW1098" s="1611">
        <f t="shared" si="573"/>
        <v>0</v>
      </c>
      <c r="AX1098" s="1611">
        <f t="shared" si="574"/>
        <v>0</v>
      </c>
      <c r="AY1098" s="1611">
        <f t="shared" si="575"/>
        <v>0</v>
      </c>
      <c r="AZ1098" s="1611">
        <f t="shared" si="576"/>
        <v>0</v>
      </c>
      <c r="BA1098" s="1611">
        <f t="shared" si="577"/>
        <v>0</v>
      </c>
      <c r="BB1098" s="1611">
        <f t="shared" si="578"/>
        <v>0</v>
      </c>
      <c r="BC1098" s="1611">
        <f t="shared" si="579"/>
        <v>0</v>
      </c>
      <c r="BD1098" s="1611">
        <f t="shared" si="580"/>
        <v>0</v>
      </c>
      <c r="BE1098" s="1611">
        <f t="shared" si="581"/>
        <v>0</v>
      </c>
      <c r="BF1098" s="1611">
        <f t="shared" si="582"/>
        <v>0</v>
      </c>
      <c r="BG1098" s="1611">
        <f t="shared" si="592"/>
        <v>0</v>
      </c>
      <c r="BH1098" s="1611" t="str">
        <f t="shared" si="593"/>
        <v/>
      </c>
      <c r="BI1098" s="1611" t="str">
        <f t="shared" si="594"/>
        <v/>
      </c>
      <c r="BJ1098" s="1611" t="str">
        <f t="shared" si="583"/>
        <v/>
      </c>
      <c r="BK1098" s="1611" t="str">
        <f t="shared" si="584"/>
        <v/>
      </c>
      <c r="BL1098" s="1611" t="str">
        <f t="shared" ca="1" si="585"/>
        <v/>
      </c>
      <c r="BM1098" s="1611" t="str">
        <f t="shared" si="595"/>
        <v/>
      </c>
      <c r="BN1098" s="1611" t="str">
        <f t="shared" si="586"/>
        <v/>
      </c>
      <c r="BO1098" s="1611" t="str">
        <f t="shared" si="587"/>
        <v/>
      </c>
      <c r="BP1098" s="1611" t="str">
        <f t="shared" si="596"/>
        <v/>
      </c>
      <c r="BQ1098" s="1611" t="str">
        <f t="shared" si="597"/>
        <v/>
      </c>
      <c r="BR1098" s="1611" t="str">
        <f t="shared" si="598"/>
        <v/>
      </c>
      <c r="BS1098" s="1611" t="str">
        <f t="shared" si="599"/>
        <v/>
      </c>
      <c r="BT1098" s="1611" t="str">
        <f t="shared" si="600"/>
        <v/>
      </c>
      <c r="BU1098" s="1731">
        <f t="shared" ca="1" si="601"/>
        <v>0</v>
      </c>
      <c r="BV1098" s="1594"/>
      <c r="BW1098" s="1594"/>
      <c r="BX1098" s="1594"/>
      <c r="BY1098" s="1594"/>
      <c r="BZ1098" s="1594"/>
      <c r="CA1098" s="1594"/>
      <c r="CB1098" s="1594"/>
      <c r="CC1098" s="1594"/>
      <c r="CD1098" s="1594"/>
      <c r="CE1098" s="1594"/>
      <c r="CF1098" s="1594"/>
      <c r="CG1098" s="1594"/>
      <c r="CH1098" s="1594"/>
      <c r="CI1098" s="1594"/>
      <c r="CJ1098" s="1594"/>
      <c r="CK1098" s="1594"/>
      <c r="CL1098" s="1594"/>
      <c r="CM1098" s="1594"/>
      <c r="CN1098" s="1594"/>
      <c r="CO1098" s="1594"/>
      <c r="CP1098" s="1594"/>
      <c r="CQ1098" s="1594"/>
      <c r="CR1098" s="1594"/>
      <c r="CS1098" s="1594"/>
      <c r="CT1098" s="1594"/>
      <c r="CU1098" s="1594"/>
      <c r="CV1098" s="1594"/>
      <c r="CW1098" s="1594"/>
      <c r="CX1098" s="1594"/>
      <c r="CY1098" s="1594"/>
      <c r="CZ1098" s="1594"/>
      <c r="DA1098" s="1594"/>
      <c r="DB1098" s="1594"/>
      <c r="DC1098" s="1594"/>
      <c r="DD1098" s="1594"/>
      <c r="DE1098" s="1594"/>
      <c r="DF1098" s="1594"/>
      <c r="DG1098" s="1594"/>
      <c r="DH1098" s="1594"/>
      <c r="DI1098" s="1594"/>
      <c r="DJ1098" s="1594"/>
      <c r="DK1098" s="1594"/>
      <c r="DL1098" s="1594"/>
      <c r="DM1098" s="1594"/>
      <c r="DN1098" s="1594"/>
      <c r="DO1098" s="1594"/>
      <c r="DP1098" s="1594"/>
      <c r="DQ1098" s="1594"/>
      <c r="DR1098" s="1594"/>
      <c r="DS1098" s="1594"/>
      <c r="DT1098" s="1594"/>
      <c r="DU1098" s="1594"/>
      <c r="DV1098" s="1594"/>
      <c r="DW1098" s="1594"/>
      <c r="DX1098" s="1594"/>
      <c r="DY1098" s="1594"/>
      <c r="DZ1098" s="1594"/>
      <c r="EA1098" s="1594"/>
      <c r="EB1098" s="1594"/>
      <c r="EC1098" s="1594"/>
      <c r="ED1098" s="1594"/>
      <c r="EE1098" s="1594"/>
      <c r="EF1098" s="1594"/>
      <c r="EG1098" s="1594"/>
      <c r="EH1098" s="1594"/>
      <c r="EI1098" s="1594"/>
      <c r="EJ1098" s="1594"/>
      <c r="EK1098" s="1594"/>
      <c r="EL1098" s="1594"/>
      <c r="EM1098" s="1594"/>
      <c r="EN1098" s="1594"/>
      <c r="EO1098" s="1594"/>
      <c r="EP1098" s="1594"/>
      <c r="EQ1098" s="1594"/>
      <c r="ER1098" s="1594"/>
      <c r="ES1098" s="1594"/>
    </row>
    <row r="1099" spans="1:149" s="1595" customFormat="1" ht="12.5">
      <c r="A1099" s="1644" t="str">
        <f t="shared" si="588"/>
        <v>Organisation</v>
      </c>
      <c r="B1099" s="1758"/>
      <c r="C1099" s="1671"/>
      <c r="D1099" s="1675"/>
      <c r="E1099" s="1772"/>
      <c r="F1099" s="1592"/>
      <c r="G1099" s="1714">
        <f t="shared" si="589"/>
        <v>0</v>
      </c>
      <c r="H1099" s="1645"/>
      <c r="I1099" s="1714">
        <f t="shared" si="590"/>
        <v>0</v>
      </c>
      <c r="J1099" s="1678"/>
      <c r="K1099" s="1678"/>
      <c r="L1099" s="1592"/>
      <c r="M1099" s="1597"/>
      <c r="N1099" s="1597"/>
      <c r="O1099" s="1646"/>
      <c r="P1099" s="1647"/>
      <c r="Q1099" s="1647"/>
      <c r="R1099" s="1648"/>
      <c r="S1099" s="1603"/>
      <c r="T1099" s="1649"/>
      <c r="U1099" s="1649"/>
      <c r="V1099" s="1649"/>
      <c r="W1099" s="1649"/>
      <c r="X1099" s="1649"/>
      <c r="Y1099" s="1649"/>
      <c r="Z1099" s="1649"/>
      <c r="AA1099" s="1649"/>
      <c r="AB1099" s="1649"/>
      <c r="AC1099" s="1649"/>
      <c r="AD1099" s="1649"/>
      <c r="AE1099" s="1649"/>
      <c r="AF1099" s="1610">
        <f t="shared" si="569"/>
        <v>0</v>
      </c>
      <c r="AG1099" s="1649"/>
      <c r="AH1099" s="1649"/>
      <c r="AI1099" s="1649"/>
      <c r="AJ1099" s="1649"/>
      <c r="AK1099" s="1649"/>
      <c r="AL1099" s="1649"/>
      <c r="AM1099" s="1649"/>
      <c r="AN1099" s="1649"/>
      <c r="AO1099" s="1649"/>
      <c r="AP1099" s="1649"/>
      <c r="AQ1099" s="1649"/>
      <c r="AR1099" s="1709"/>
      <c r="AS1099" s="1779">
        <f t="shared" si="570"/>
        <v>0</v>
      </c>
      <c r="AT1099" s="1711">
        <f t="shared" si="591"/>
        <v>0</v>
      </c>
      <c r="AU1099" s="1611">
        <f t="shared" si="571"/>
        <v>0</v>
      </c>
      <c r="AV1099" s="1611">
        <f t="shared" si="572"/>
        <v>0</v>
      </c>
      <c r="AW1099" s="1611">
        <f t="shared" si="573"/>
        <v>0</v>
      </c>
      <c r="AX1099" s="1611">
        <f t="shared" si="574"/>
        <v>0</v>
      </c>
      <c r="AY1099" s="1611">
        <f t="shared" si="575"/>
        <v>0</v>
      </c>
      <c r="AZ1099" s="1611">
        <f t="shared" si="576"/>
        <v>0</v>
      </c>
      <c r="BA1099" s="1611">
        <f t="shared" si="577"/>
        <v>0</v>
      </c>
      <c r="BB1099" s="1611">
        <f t="shared" si="578"/>
        <v>0</v>
      </c>
      <c r="BC1099" s="1611">
        <f t="shared" si="579"/>
        <v>0</v>
      </c>
      <c r="BD1099" s="1611">
        <f t="shared" si="580"/>
        <v>0</v>
      </c>
      <c r="BE1099" s="1611">
        <f t="shared" si="581"/>
        <v>0</v>
      </c>
      <c r="BF1099" s="1611">
        <f t="shared" si="582"/>
        <v>0</v>
      </c>
      <c r="BG1099" s="1611">
        <f t="shared" si="592"/>
        <v>0</v>
      </c>
      <c r="BH1099" s="1611" t="str">
        <f t="shared" si="593"/>
        <v/>
      </c>
      <c r="BI1099" s="1611" t="str">
        <f t="shared" si="594"/>
        <v/>
      </c>
      <c r="BJ1099" s="1611" t="str">
        <f t="shared" si="583"/>
        <v/>
      </c>
      <c r="BK1099" s="1611" t="str">
        <f t="shared" si="584"/>
        <v/>
      </c>
      <c r="BL1099" s="1611" t="str">
        <f t="shared" ca="1" si="585"/>
        <v/>
      </c>
      <c r="BM1099" s="1611" t="str">
        <f t="shared" si="595"/>
        <v/>
      </c>
      <c r="BN1099" s="1611" t="str">
        <f t="shared" si="586"/>
        <v/>
      </c>
      <c r="BO1099" s="1611" t="str">
        <f t="shared" si="587"/>
        <v/>
      </c>
      <c r="BP1099" s="1611" t="str">
        <f t="shared" si="596"/>
        <v/>
      </c>
      <c r="BQ1099" s="1611" t="str">
        <f t="shared" si="597"/>
        <v/>
      </c>
      <c r="BR1099" s="1611" t="str">
        <f t="shared" si="598"/>
        <v/>
      </c>
      <c r="BS1099" s="1611" t="str">
        <f t="shared" si="599"/>
        <v/>
      </c>
      <c r="BT1099" s="1611" t="str">
        <f t="shared" si="600"/>
        <v/>
      </c>
      <c r="BU1099" s="1731">
        <f t="shared" ca="1" si="601"/>
        <v>0</v>
      </c>
      <c r="BV1099" s="1594"/>
      <c r="BW1099" s="1594"/>
      <c r="BX1099" s="1594"/>
      <c r="BY1099" s="1594"/>
      <c r="BZ1099" s="1594"/>
      <c r="CA1099" s="1594"/>
      <c r="CB1099" s="1594"/>
      <c r="CC1099" s="1594"/>
      <c r="CD1099" s="1594"/>
      <c r="CE1099" s="1594"/>
      <c r="CF1099" s="1594"/>
      <c r="CG1099" s="1594"/>
      <c r="CH1099" s="1594"/>
      <c r="CI1099" s="1594"/>
      <c r="CJ1099" s="1594"/>
      <c r="CK1099" s="1594"/>
      <c r="CL1099" s="1594"/>
      <c r="CM1099" s="1594"/>
      <c r="CN1099" s="1594"/>
      <c r="CO1099" s="1594"/>
      <c r="CP1099" s="1594"/>
      <c r="CQ1099" s="1594"/>
      <c r="CR1099" s="1594"/>
      <c r="CS1099" s="1594"/>
      <c r="CT1099" s="1594"/>
      <c r="CU1099" s="1594"/>
      <c r="CV1099" s="1594"/>
      <c r="CW1099" s="1594"/>
      <c r="CX1099" s="1594"/>
      <c r="CY1099" s="1594"/>
      <c r="CZ1099" s="1594"/>
      <c r="DA1099" s="1594"/>
      <c r="DB1099" s="1594"/>
      <c r="DC1099" s="1594"/>
      <c r="DD1099" s="1594"/>
      <c r="DE1099" s="1594"/>
      <c r="DF1099" s="1594"/>
      <c r="DG1099" s="1594"/>
      <c r="DH1099" s="1594"/>
      <c r="DI1099" s="1594"/>
      <c r="DJ1099" s="1594"/>
      <c r="DK1099" s="1594"/>
      <c r="DL1099" s="1594"/>
      <c r="DM1099" s="1594"/>
      <c r="DN1099" s="1594"/>
      <c r="DO1099" s="1594"/>
      <c r="DP1099" s="1594"/>
      <c r="DQ1099" s="1594"/>
      <c r="DR1099" s="1594"/>
      <c r="DS1099" s="1594"/>
      <c r="DT1099" s="1594"/>
      <c r="DU1099" s="1594"/>
      <c r="DV1099" s="1594"/>
      <c r="DW1099" s="1594"/>
      <c r="DX1099" s="1594"/>
      <c r="DY1099" s="1594"/>
      <c r="DZ1099" s="1594"/>
      <c r="EA1099" s="1594"/>
      <c r="EB1099" s="1594"/>
      <c r="EC1099" s="1594"/>
      <c r="ED1099" s="1594"/>
      <c r="EE1099" s="1594"/>
      <c r="EF1099" s="1594"/>
      <c r="EG1099" s="1594"/>
      <c r="EH1099" s="1594"/>
      <c r="EI1099" s="1594"/>
      <c r="EJ1099" s="1594"/>
      <c r="EK1099" s="1594"/>
      <c r="EL1099" s="1594"/>
      <c r="EM1099" s="1594"/>
      <c r="EN1099" s="1594"/>
      <c r="EO1099" s="1594"/>
      <c r="EP1099" s="1594"/>
      <c r="EQ1099" s="1594"/>
      <c r="ER1099" s="1594"/>
      <c r="ES1099" s="1594"/>
    </row>
    <row r="1100" spans="1:149" s="1595" customFormat="1" ht="12.5">
      <c r="A1100" s="1644" t="str">
        <f t="shared" si="588"/>
        <v>Organisation</v>
      </c>
      <c r="B1100" s="1758"/>
      <c r="C1100" s="1671"/>
      <c r="D1100" s="1675"/>
      <c r="E1100" s="1772"/>
      <c r="F1100" s="1592"/>
      <c r="G1100" s="1714">
        <f t="shared" si="589"/>
        <v>0</v>
      </c>
      <c r="H1100" s="1645"/>
      <c r="I1100" s="1714">
        <f t="shared" si="590"/>
        <v>0</v>
      </c>
      <c r="J1100" s="1678"/>
      <c r="K1100" s="1678"/>
      <c r="L1100" s="1592"/>
      <c r="M1100" s="1597"/>
      <c r="N1100" s="1597"/>
      <c r="O1100" s="1646"/>
      <c r="P1100" s="1647"/>
      <c r="Q1100" s="1647"/>
      <c r="R1100" s="1648"/>
      <c r="S1100" s="1603"/>
      <c r="T1100" s="1649"/>
      <c r="U1100" s="1649"/>
      <c r="V1100" s="1649"/>
      <c r="W1100" s="1649"/>
      <c r="X1100" s="1649"/>
      <c r="Y1100" s="1649"/>
      <c r="Z1100" s="1649"/>
      <c r="AA1100" s="1649"/>
      <c r="AB1100" s="1649"/>
      <c r="AC1100" s="1649"/>
      <c r="AD1100" s="1649"/>
      <c r="AE1100" s="1649"/>
      <c r="AF1100" s="1610">
        <f t="shared" si="569"/>
        <v>0</v>
      </c>
      <c r="AG1100" s="1649"/>
      <c r="AH1100" s="1649"/>
      <c r="AI1100" s="1649"/>
      <c r="AJ1100" s="1649"/>
      <c r="AK1100" s="1649"/>
      <c r="AL1100" s="1649"/>
      <c r="AM1100" s="1649"/>
      <c r="AN1100" s="1649"/>
      <c r="AO1100" s="1649"/>
      <c r="AP1100" s="1649"/>
      <c r="AQ1100" s="1649"/>
      <c r="AR1100" s="1709"/>
      <c r="AS1100" s="1779">
        <f t="shared" si="570"/>
        <v>0</v>
      </c>
      <c r="AT1100" s="1711">
        <f t="shared" si="591"/>
        <v>0</v>
      </c>
      <c r="AU1100" s="1611">
        <f t="shared" si="571"/>
        <v>0</v>
      </c>
      <c r="AV1100" s="1611">
        <f t="shared" si="572"/>
        <v>0</v>
      </c>
      <c r="AW1100" s="1611">
        <f t="shared" si="573"/>
        <v>0</v>
      </c>
      <c r="AX1100" s="1611">
        <f t="shared" si="574"/>
        <v>0</v>
      </c>
      <c r="AY1100" s="1611">
        <f t="shared" si="575"/>
        <v>0</v>
      </c>
      <c r="AZ1100" s="1611">
        <f t="shared" si="576"/>
        <v>0</v>
      </c>
      <c r="BA1100" s="1611">
        <f t="shared" si="577"/>
        <v>0</v>
      </c>
      <c r="BB1100" s="1611">
        <f t="shared" si="578"/>
        <v>0</v>
      </c>
      <c r="BC1100" s="1611">
        <f t="shared" si="579"/>
        <v>0</v>
      </c>
      <c r="BD1100" s="1611">
        <f t="shared" si="580"/>
        <v>0</v>
      </c>
      <c r="BE1100" s="1611">
        <f t="shared" si="581"/>
        <v>0</v>
      </c>
      <c r="BF1100" s="1611">
        <f t="shared" si="582"/>
        <v>0</v>
      </c>
      <c r="BG1100" s="1611">
        <f t="shared" si="592"/>
        <v>0</v>
      </c>
      <c r="BH1100" s="1611" t="str">
        <f t="shared" si="593"/>
        <v/>
      </c>
      <c r="BI1100" s="1611" t="str">
        <f t="shared" si="594"/>
        <v/>
      </c>
      <c r="BJ1100" s="1611" t="str">
        <f t="shared" si="583"/>
        <v/>
      </c>
      <c r="BK1100" s="1611" t="str">
        <f t="shared" si="584"/>
        <v/>
      </c>
      <c r="BL1100" s="1611" t="str">
        <f t="shared" ca="1" si="585"/>
        <v/>
      </c>
      <c r="BM1100" s="1611" t="str">
        <f t="shared" si="595"/>
        <v/>
      </c>
      <c r="BN1100" s="1611" t="str">
        <f t="shared" si="586"/>
        <v/>
      </c>
      <c r="BO1100" s="1611" t="str">
        <f t="shared" si="587"/>
        <v/>
      </c>
      <c r="BP1100" s="1611" t="str">
        <f t="shared" si="596"/>
        <v/>
      </c>
      <c r="BQ1100" s="1611" t="str">
        <f t="shared" si="597"/>
        <v/>
      </c>
      <c r="BR1100" s="1611" t="str">
        <f t="shared" si="598"/>
        <v/>
      </c>
      <c r="BS1100" s="1611" t="str">
        <f t="shared" si="599"/>
        <v/>
      </c>
      <c r="BT1100" s="1611" t="str">
        <f t="shared" si="600"/>
        <v/>
      </c>
      <c r="BU1100" s="1731">
        <f t="shared" ca="1" si="601"/>
        <v>0</v>
      </c>
      <c r="BV1100" s="1594"/>
      <c r="BW1100" s="1594"/>
      <c r="BX1100" s="1594"/>
      <c r="BY1100" s="1594"/>
      <c r="BZ1100" s="1594"/>
      <c r="CA1100" s="1594"/>
      <c r="CB1100" s="1594"/>
      <c r="CC1100" s="1594"/>
      <c r="CD1100" s="1594"/>
      <c r="CE1100" s="1594"/>
      <c r="CF1100" s="1594"/>
      <c r="CG1100" s="1594"/>
      <c r="CH1100" s="1594"/>
      <c r="CI1100" s="1594"/>
      <c r="CJ1100" s="1594"/>
      <c r="CK1100" s="1594"/>
      <c r="CL1100" s="1594"/>
      <c r="CM1100" s="1594"/>
      <c r="CN1100" s="1594"/>
      <c r="CO1100" s="1594"/>
      <c r="CP1100" s="1594"/>
      <c r="CQ1100" s="1594"/>
      <c r="CR1100" s="1594"/>
      <c r="CS1100" s="1594"/>
      <c r="CT1100" s="1594"/>
      <c r="CU1100" s="1594"/>
      <c r="CV1100" s="1594"/>
      <c r="CW1100" s="1594"/>
      <c r="CX1100" s="1594"/>
      <c r="CY1100" s="1594"/>
      <c r="CZ1100" s="1594"/>
      <c r="DA1100" s="1594"/>
      <c r="DB1100" s="1594"/>
      <c r="DC1100" s="1594"/>
      <c r="DD1100" s="1594"/>
      <c r="DE1100" s="1594"/>
      <c r="DF1100" s="1594"/>
      <c r="DG1100" s="1594"/>
      <c r="DH1100" s="1594"/>
      <c r="DI1100" s="1594"/>
      <c r="DJ1100" s="1594"/>
      <c r="DK1100" s="1594"/>
      <c r="DL1100" s="1594"/>
      <c r="DM1100" s="1594"/>
      <c r="DN1100" s="1594"/>
      <c r="DO1100" s="1594"/>
      <c r="DP1100" s="1594"/>
      <c r="DQ1100" s="1594"/>
      <c r="DR1100" s="1594"/>
      <c r="DS1100" s="1594"/>
      <c r="DT1100" s="1594"/>
      <c r="DU1100" s="1594"/>
      <c r="DV1100" s="1594"/>
      <c r="DW1100" s="1594"/>
      <c r="DX1100" s="1594"/>
      <c r="DY1100" s="1594"/>
      <c r="DZ1100" s="1594"/>
      <c r="EA1100" s="1594"/>
      <c r="EB1100" s="1594"/>
      <c r="EC1100" s="1594"/>
      <c r="ED1100" s="1594"/>
      <c r="EE1100" s="1594"/>
      <c r="EF1100" s="1594"/>
      <c r="EG1100" s="1594"/>
      <c r="EH1100" s="1594"/>
      <c r="EI1100" s="1594"/>
      <c r="EJ1100" s="1594"/>
      <c r="EK1100" s="1594"/>
      <c r="EL1100" s="1594"/>
      <c r="EM1100" s="1594"/>
      <c r="EN1100" s="1594"/>
      <c r="EO1100" s="1594"/>
      <c r="EP1100" s="1594"/>
      <c r="EQ1100" s="1594"/>
      <c r="ER1100" s="1594"/>
      <c r="ES1100" s="1594"/>
    </row>
    <row r="1101" spans="1:149" s="1595" customFormat="1" ht="12.5">
      <c r="A1101" s="1644" t="str">
        <f t="shared" si="588"/>
        <v>Organisation</v>
      </c>
      <c r="B1101" s="1758"/>
      <c r="C1101" s="1671"/>
      <c r="D1101" s="1675"/>
      <c r="E1101" s="1772"/>
      <c r="F1101" s="1592"/>
      <c r="G1101" s="1714">
        <f t="shared" si="589"/>
        <v>0</v>
      </c>
      <c r="H1101" s="1645"/>
      <c r="I1101" s="1714">
        <f t="shared" si="590"/>
        <v>0</v>
      </c>
      <c r="J1101" s="1678"/>
      <c r="K1101" s="1678"/>
      <c r="L1101" s="1592"/>
      <c r="M1101" s="1597"/>
      <c r="N1101" s="1597"/>
      <c r="O1101" s="1646"/>
      <c r="P1101" s="1647"/>
      <c r="Q1101" s="1647"/>
      <c r="R1101" s="1648"/>
      <c r="S1101" s="1603"/>
      <c r="T1101" s="1649"/>
      <c r="U1101" s="1649"/>
      <c r="V1101" s="1649"/>
      <c r="W1101" s="1649"/>
      <c r="X1101" s="1649"/>
      <c r="Y1101" s="1649"/>
      <c r="Z1101" s="1649"/>
      <c r="AA1101" s="1649"/>
      <c r="AB1101" s="1649"/>
      <c r="AC1101" s="1649"/>
      <c r="AD1101" s="1649"/>
      <c r="AE1101" s="1649"/>
      <c r="AF1101" s="1610">
        <f t="shared" si="569"/>
        <v>0</v>
      </c>
      <c r="AG1101" s="1649"/>
      <c r="AH1101" s="1649"/>
      <c r="AI1101" s="1649"/>
      <c r="AJ1101" s="1649"/>
      <c r="AK1101" s="1649"/>
      <c r="AL1101" s="1649"/>
      <c r="AM1101" s="1649"/>
      <c r="AN1101" s="1649"/>
      <c r="AO1101" s="1649"/>
      <c r="AP1101" s="1649"/>
      <c r="AQ1101" s="1649"/>
      <c r="AR1101" s="1709"/>
      <c r="AS1101" s="1779">
        <f t="shared" si="570"/>
        <v>0</v>
      </c>
      <c r="AT1101" s="1711">
        <f t="shared" si="591"/>
        <v>0</v>
      </c>
      <c r="AU1101" s="1611">
        <f t="shared" si="571"/>
        <v>0</v>
      </c>
      <c r="AV1101" s="1611">
        <f t="shared" si="572"/>
        <v>0</v>
      </c>
      <c r="AW1101" s="1611">
        <f t="shared" si="573"/>
        <v>0</v>
      </c>
      <c r="AX1101" s="1611">
        <f t="shared" si="574"/>
        <v>0</v>
      </c>
      <c r="AY1101" s="1611">
        <f t="shared" si="575"/>
        <v>0</v>
      </c>
      <c r="AZ1101" s="1611">
        <f t="shared" si="576"/>
        <v>0</v>
      </c>
      <c r="BA1101" s="1611">
        <f t="shared" si="577"/>
        <v>0</v>
      </c>
      <c r="BB1101" s="1611">
        <f t="shared" si="578"/>
        <v>0</v>
      </c>
      <c r="BC1101" s="1611">
        <f t="shared" si="579"/>
        <v>0</v>
      </c>
      <c r="BD1101" s="1611">
        <f t="shared" si="580"/>
        <v>0</v>
      </c>
      <c r="BE1101" s="1611">
        <f t="shared" si="581"/>
        <v>0</v>
      </c>
      <c r="BF1101" s="1611">
        <f t="shared" si="582"/>
        <v>0</v>
      </c>
      <c r="BG1101" s="1611">
        <f t="shared" si="592"/>
        <v>0</v>
      </c>
      <c r="BH1101" s="1611" t="str">
        <f t="shared" si="593"/>
        <v/>
      </c>
      <c r="BI1101" s="1611" t="str">
        <f t="shared" si="594"/>
        <v/>
      </c>
      <c r="BJ1101" s="1611" t="str">
        <f t="shared" si="583"/>
        <v/>
      </c>
      <c r="BK1101" s="1611" t="str">
        <f t="shared" si="584"/>
        <v/>
      </c>
      <c r="BL1101" s="1611" t="str">
        <f t="shared" ca="1" si="585"/>
        <v/>
      </c>
      <c r="BM1101" s="1611" t="str">
        <f t="shared" si="595"/>
        <v/>
      </c>
      <c r="BN1101" s="1611" t="str">
        <f t="shared" si="586"/>
        <v/>
      </c>
      <c r="BO1101" s="1611" t="str">
        <f t="shared" si="587"/>
        <v/>
      </c>
      <c r="BP1101" s="1611" t="str">
        <f t="shared" si="596"/>
        <v/>
      </c>
      <c r="BQ1101" s="1611" t="str">
        <f t="shared" si="597"/>
        <v/>
      </c>
      <c r="BR1101" s="1611" t="str">
        <f t="shared" si="598"/>
        <v/>
      </c>
      <c r="BS1101" s="1611" t="str">
        <f t="shared" si="599"/>
        <v/>
      </c>
      <c r="BT1101" s="1611" t="str">
        <f t="shared" si="600"/>
        <v/>
      </c>
      <c r="BU1101" s="1731">
        <f t="shared" ca="1" si="601"/>
        <v>0</v>
      </c>
      <c r="BV1101" s="1594"/>
      <c r="BW1101" s="1594"/>
      <c r="BX1101" s="1594"/>
      <c r="BY1101" s="1594"/>
      <c r="BZ1101" s="1594"/>
      <c r="CA1101" s="1594"/>
      <c r="CB1101" s="1594"/>
      <c r="CC1101" s="1594"/>
      <c r="CD1101" s="1594"/>
      <c r="CE1101" s="1594"/>
      <c r="CF1101" s="1594"/>
      <c r="CG1101" s="1594"/>
      <c r="CH1101" s="1594"/>
      <c r="CI1101" s="1594"/>
      <c r="CJ1101" s="1594"/>
      <c r="CK1101" s="1594"/>
      <c r="CL1101" s="1594"/>
      <c r="CM1101" s="1594"/>
      <c r="CN1101" s="1594"/>
      <c r="CO1101" s="1594"/>
      <c r="CP1101" s="1594"/>
      <c r="CQ1101" s="1594"/>
      <c r="CR1101" s="1594"/>
      <c r="CS1101" s="1594"/>
      <c r="CT1101" s="1594"/>
      <c r="CU1101" s="1594"/>
      <c r="CV1101" s="1594"/>
      <c r="CW1101" s="1594"/>
      <c r="CX1101" s="1594"/>
      <c r="CY1101" s="1594"/>
      <c r="CZ1101" s="1594"/>
      <c r="DA1101" s="1594"/>
      <c r="DB1101" s="1594"/>
      <c r="DC1101" s="1594"/>
      <c r="DD1101" s="1594"/>
      <c r="DE1101" s="1594"/>
      <c r="DF1101" s="1594"/>
      <c r="DG1101" s="1594"/>
      <c r="DH1101" s="1594"/>
      <c r="DI1101" s="1594"/>
      <c r="DJ1101" s="1594"/>
      <c r="DK1101" s="1594"/>
      <c r="DL1101" s="1594"/>
      <c r="DM1101" s="1594"/>
      <c r="DN1101" s="1594"/>
      <c r="DO1101" s="1594"/>
      <c r="DP1101" s="1594"/>
      <c r="DQ1101" s="1594"/>
      <c r="DR1101" s="1594"/>
      <c r="DS1101" s="1594"/>
      <c r="DT1101" s="1594"/>
      <c r="DU1101" s="1594"/>
      <c r="DV1101" s="1594"/>
      <c r="DW1101" s="1594"/>
      <c r="DX1101" s="1594"/>
      <c r="DY1101" s="1594"/>
      <c r="DZ1101" s="1594"/>
      <c r="EA1101" s="1594"/>
      <c r="EB1101" s="1594"/>
      <c r="EC1101" s="1594"/>
      <c r="ED1101" s="1594"/>
      <c r="EE1101" s="1594"/>
      <c r="EF1101" s="1594"/>
      <c r="EG1101" s="1594"/>
      <c r="EH1101" s="1594"/>
      <c r="EI1101" s="1594"/>
      <c r="EJ1101" s="1594"/>
      <c r="EK1101" s="1594"/>
      <c r="EL1101" s="1594"/>
      <c r="EM1101" s="1594"/>
      <c r="EN1101" s="1594"/>
      <c r="EO1101" s="1594"/>
      <c r="EP1101" s="1594"/>
      <c r="EQ1101" s="1594"/>
      <c r="ER1101" s="1594"/>
      <c r="ES1101" s="1594"/>
    </row>
    <row r="1102" spans="1:149" s="1595" customFormat="1" ht="12.5">
      <c r="A1102" s="1644" t="str">
        <f t="shared" si="588"/>
        <v>Organisation</v>
      </c>
      <c r="B1102" s="1758"/>
      <c r="C1102" s="1671"/>
      <c r="D1102" s="1675"/>
      <c r="E1102" s="1772"/>
      <c r="F1102" s="1592"/>
      <c r="G1102" s="1714">
        <f t="shared" si="589"/>
        <v>0</v>
      </c>
      <c r="H1102" s="1645"/>
      <c r="I1102" s="1714">
        <f t="shared" si="590"/>
        <v>0</v>
      </c>
      <c r="J1102" s="1678"/>
      <c r="K1102" s="1678"/>
      <c r="L1102" s="1592"/>
      <c r="M1102" s="1597"/>
      <c r="N1102" s="1597"/>
      <c r="O1102" s="1646"/>
      <c r="P1102" s="1647"/>
      <c r="Q1102" s="1647"/>
      <c r="R1102" s="1648"/>
      <c r="S1102" s="1603"/>
      <c r="T1102" s="1649"/>
      <c r="U1102" s="1649"/>
      <c r="V1102" s="1649"/>
      <c r="W1102" s="1649"/>
      <c r="X1102" s="1649"/>
      <c r="Y1102" s="1649"/>
      <c r="Z1102" s="1649"/>
      <c r="AA1102" s="1649"/>
      <c r="AB1102" s="1649"/>
      <c r="AC1102" s="1649"/>
      <c r="AD1102" s="1649"/>
      <c r="AE1102" s="1649"/>
      <c r="AF1102" s="1610">
        <f t="shared" si="569"/>
        <v>0</v>
      </c>
      <c r="AG1102" s="1649"/>
      <c r="AH1102" s="1649"/>
      <c r="AI1102" s="1649"/>
      <c r="AJ1102" s="1649"/>
      <c r="AK1102" s="1649"/>
      <c r="AL1102" s="1649"/>
      <c r="AM1102" s="1649"/>
      <c r="AN1102" s="1649"/>
      <c r="AO1102" s="1649"/>
      <c r="AP1102" s="1649"/>
      <c r="AQ1102" s="1649"/>
      <c r="AR1102" s="1709"/>
      <c r="AS1102" s="1779">
        <f t="shared" si="570"/>
        <v>0</v>
      </c>
      <c r="AT1102" s="1711">
        <f t="shared" si="591"/>
        <v>0</v>
      </c>
      <c r="AU1102" s="1611">
        <f t="shared" si="571"/>
        <v>0</v>
      </c>
      <c r="AV1102" s="1611">
        <f t="shared" si="572"/>
        <v>0</v>
      </c>
      <c r="AW1102" s="1611">
        <f t="shared" si="573"/>
        <v>0</v>
      </c>
      <c r="AX1102" s="1611">
        <f t="shared" si="574"/>
        <v>0</v>
      </c>
      <c r="AY1102" s="1611">
        <f t="shared" si="575"/>
        <v>0</v>
      </c>
      <c r="AZ1102" s="1611">
        <f t="shared" si="576"/>
        <v>0</v>
      </c>
      <c r="BA1102" s="1611">
        <f t="shared" si="577"/>
        <v>0</v>
      </c>
      <c r="BB1102" s="1611">
        <f t="shared" si="578"/>
        <v>0</v>
      </c>
      <c r="BC1102" s="1611">
        <f t="shared" si="579"/>
        <v>0</v>
      </c>
      <c r="BD1102" s="1611">
        <f t="shared" si="580"/>
        <v>0</v>
      </c>
      <c r="BE1102" s="1611">
        <f t="shared" si="581"/>
        <v>0</v>
      </c>
      <c r="BF1102" s="1611">
        <f t="shared" si="582"/>
        <v>0</v>
      </c>
      <c r="BG1102" s="1611">
        <f t="shared" si="592"/>
        <v>0</v>
      </c>
      <c r="BH1102" s="1611" t="str">
        <f t="shared" si="593"/>
        <v/>
      </c>
      <c r="BI1102" s="1611" t="str">
        <f t="shared" si="594"/>
        <v/>
      </c>
      <c r="BJ1102" s="1611" t="str">
        <f t="shared" si="583"/>
        <v/>
      </c>
      <c r="BK1102" s="1611" t="str">
        <f t="shared" si="584"/>
        <v/>
      </c>
      <c r="BL1102" s="1611" t="str">
        <f t="shared" ca="1" si="585"/>
        <v/>
      </c>
      <c r="BM1102" s="1611" t="str">
        <f t="shared" si="595"/>
        <v/>
      </c>
      <c r="BN1102" s="1611" t="str">
        <f t="shared" si="586"/>
        <v/>
      </c>
      <c r="BO1102" s="1611" t="str">
        <f t="shared" si="587"/>
        <v/>
      </c>
      <c r="BP1102" s="1611" t="str">
        <f t="shared" si="596"/>
        <v/>
      </c>
      <c r="BQ1102" s="1611" t="str">
        <f t="shared" si="597"/>
        <v/>
      </c>
      <c r="BR1102" s="1611" t="str">
        <f t="shared" si="598"/>
        <v/>
      </c>
      <c r="BS1102" s="1611" t="str">
        <f t="shared" si="599"/>
        <v/>
      </c>
      <c r="BT1102" s="1611" t="str">
        <f t="shared" si="600"/>
        <v/>
      </c>
      <c r="BU1102" s="1731">
        <f t="shared" ca="1" si="601"/>
        <v>0</v>
      </c>
      <c r="BV1102" s="1594"/>
      <c r="BW1102" s="1594"/>
      <c r="BX1102" s="1594"/>
      <c r="BY1102" s="1594"/>
      <c r="BZ1102" s="1594"/>
      <c r="CA1102" s="1594"/>
      <c r="CB1102" s="1594"/>
      <c r="CC1102" s="1594"/>
      <c r="CD1102" s="1594"/>
      <c r="CE1102" s="1594"/>
      <c r="CF1102" s="1594"/>
      <c r="CG1102" s="1594"/>
      <c r="CH1102" s="1594"/>
      <c r="CI1102" s="1594"/>
      <c r="CJ1102" s="1594"/>
      <c r="CK1102" s="1594"/>
      <c r="CL1102" s="1594"/>
      <c r="CM1102" s="1594"/>
      <c r="CN1102" s="1594"/>
      <c r="CO1102" s="1594"/>
      <c r="CP1102" s="1594"/>
      <c r="CQ1102" s="1594"/>
      <c r="CR1102" s="1594"/>
      <c r="CS1102" s="1594"/>
      <c r="CT1102" s="1594"/>
      <c r="CU1102" s="1594"/>
      <c r="CV1102" s="1594"/>
      <c r="CW1102" s="1594"/>
      <c r="CX1102" s="1594"/>
      <c r="CY1102" s="1594"/>
      <c r="CZ1102" s="1594"/>
      <c r="DA1102" s="1594"/>
      <c r="DB1102" s="1594"/>
      <c r="DC1102" s="1594"/>
      <c r="DD1102" s="1594"/>
      <c r="DE1102" s="1594"/>
      <c r="DF1102" s="1594"/>
      <c r="DG1102" s="1594"/>
      <c r="DH1102" s="1594"/>
      <c r="DI1102" s="1594"/>
      <c r="DJ1102" s="1594"/>
      <c r="DK1102" s="1594"/>
      <c r="DL1102" s="1594"/>
      <c r="DM1102" s="1594"/>
      <c r="DN1102" s="1594"/>
      <c r="DO1102" s="1594"/>
      <c r="DP1102" s="1594"/>
      <c r="DQ1102" s="1594"/>
      <c r="DR1102" s="1594"/>
      <c r="DS1102" s="1594"/>
      <c r="DT1102" s="1594"/>
      <c r="DU1102" s="1594"/>
      <c r="DV1102" s="1594"/>
      <c r="DW1102" s="1594"/>
      <c r="DX1102" s="1594"/>
      <c r="DY1102" s="1594"/>
      <c r="DZ1102" s="1594"/>
      <c r="EA1102" s="1594"/>
      <c r="EB1102" s="1594"/>
      <c r="EC1102" s="1594"/>
      <c r="ED1102" s="1594"/>
      <c r="EE1102" s="1594"/>
      <c r="EF1102" s="1594"/>
      <c r="EG1102" s="1594"/>
      <c r="EH1102" s="1594"/>
      <c r="EI1102" s="1594"/>
      <c r="EJ1102" s="1594"/>
      <c r="EK1102" s="1594"/>
      <c r="EL1102" s="1594"/>
      <c r="EM1102" s="1594"/>
      <c r="EN1102" s="1594"/>
      <c r="EO1102" s="1594"/>
      <c r="EP1102" s="1594"/>
      <c r="EQ1102" s="1594"/>
      <c r="ER1102" s="1594"/>
      <c r="ES1102" s="1594"/>
    </row>
    <row r="1103" spans="1:149" s="1595" customFormat="1" ht="12.5">
      <c r="A1103" s="1644" t="str">
        <f t="shared" si="588"/>
        <v>Organisation</v>
      </c>
      <c r="B1103" s="1758"/>
      <c r="C1103" s="1671"/>
      <c r="D1103" s="1675"/>
      <c r="E1103" s="1772"/>
      <c r="F1103" s="1592"/>
      <c r="G1103" s="1714">
        <f t="shared" si="589"/>
        <v>0</v>
      </c>
      <c r="H1103" s="1645"/>
      <c r="I1103" s="1714">
        <f t="shared" si="590"/>
        <v>0</v>
      </c>
      <c r="J1103" s="1678"/>
      <c r="K1103" s="1678"/>
      <c r="L1103" s="1592"/>
      <c r="M1103" s="1597"/>
      <c r="N1103" s="1597"/>
      <c r="O1103" s="1646"/>
      <c r="P1103" s="1647"/>
      <c r="Q1103" s="1647"/>
      <c r="R1103" s="1648"/>
      <c r="S1103" s="1603"/>
      <c r="T1103" s="1649"/>
      <c r="U1103" s="1649"/>
      <c r="V1103" s="1649"/>
      <c r="W1103" s="1649"/>
      <c r="X1103" s="1649"/>
      <c r="Y1103" s="1649"/>
      <c r="Z1103" s="1649"/>
      <c r="AA1103" s="1649"/>
      <c r="AB1103" s="1649"/>
      <c r="AC1103" s="1649"/>
      <c r="AD1103" s="1649"/>
      <c r="AE1103" s="1649"/>
      <c r="AF1103" s="1610">
        <f t="shared" si="569"/>
        <v>0</v>
      </c>
      <c r="AG1103" s="1649"/>
      <c r="AH1103" s="1649"/>
      <c r="AI1103" s="1649"/>
      <c r="AJ1103" s="1649"/>
      <c r="AK1103" s="1649"/>
      <c r="AL1103" s="1649"/>
      <c r="AM1103" s="1649"/>
      <c r="AN1103" s="1649"/>
      <c r="AO1103" s="1649"/>
      <c r="AP1103" s="1649"/>
      <c r="AQ1103" s="1649"/>
      <c r="AR1103" s="1709"/>
      <c r="AS1103" s="1779">
        <f t="shared" si="570"/>
        <v>0</v>
      </c>
      <c r="AT1103" s="1711">
        <f t="shared" si="591"/>
        <v>0</v>
      </c>
      <c r="AU1103" s="1611">
        <f t="shared" si="571"/>
        <v>0</v>
      </c>
      <c r="AV1103" s="1611">
        <f t="shared" si="572"/>
        <v>0</v>
      </c>
      <c r="AW1103" s="1611">
        <f t="shared" si="573"/>
        <v>0</v>
      </c>
      <c r="AX1103" s="1611">
        <f t="shared" si="574"/>
        <v>0</v>
      </c>
      <c r="AY1103" s="1611">
        <f t="shared" si="575"/>
        <v>0</v>
      </c>
      <c r="AZ1103" s="1611">
        <f t="shared" si="576"/>
        <v>0</v>
      </c>
      <c r="BA1103" s="1611">
        <f t="shared" si="577"/>
        <v>0</v>
      </c>
      <c r="BB1103" s="1611">
        <f t="shared" si="578"/>
        <v>0</v>
      </c>
      <c r="BC1103" s="1611">
        <f t="shared" si="579"/>
        <v>0</v>
      </c>
      <c r="BD1103" s="1611">
        <f t="shared" si="580"/>
        <v>0</v>
      </c>
      <c r="BE1103" s="1611">
        <f t="shared" si="581"/>
        <v>0</v>
      </c>
      <c r="BF1103" s="1611">
        <f t="shared" si="582"/>
        <v>0</v>
      </c>
      <c r="BG1103" s="1611">
        <f t="shared" si="592"/>
        <v>0</v>
      </c>
      <c r="BH1103" s="1611" t="str">
        <f t="shared" si="593"/>
        <v/>
      </c>
      <c r="BI1103" s="1611" t="str">
        <f t="shared" si="594"/>
        <v/>
      </c>
      <c r="BJ1103" s="1611" t="str">
        <f t="shared" si="583"/>
        <v/>
      </c>
      <c r="BK1103" s="1611" t="str">
        <f t="shared" si="584"/>
        <v/>
      </c>
      <c r="BL1103" s="1611" t="str">
        <f t="shared" ca="1" si="585"/>
        <v/>
      </c>
      <c r="BM1103" s="1611" t="str">
        <f t="shared" si="595"/>
        <v/>
      </c>
      <c r="BN1103" s="1611" t="str">
        <f t="shared" si="586"/>
        <v/>
      </c>
      <c r="BO1103" s="1611" t="str">
        <f t="shared" si="587"/>
        <v/>
      </c>
      <c r="BP1103" s="1611" t="str">
        <f t="shared" si="596"/>
        <v/>
      </c>
      <c r="BQ1103" s="1611" t="str">
        <f t="shared" si="597"/>
        <v/>
      </c>
      <c r="BR1103" s="1611" t="str">
        <f t="shared" si="598"/>
        <v/>
      </c>
      <c r="BS1103" s="1611" t="str">
        <f t="shared" si="599"/>
        <v/>
      </c>
      <c r="BT1103" s="1611" t="str">
        <f t="shared" si="600"/>
        <v/>
      </c>
      <c r="BU1103" s="1731">
        <f t="shared" ca="1" si="601"/>
        <v>0</v>
      </c>
      <c r="BV1103" s="1594"/>
      <c r="BW1103" s="1594"/>
      <c r="BX1103" s="1594"/>
      <c r="BY1103" s="1594"/>
      <c r="BZ1103" s="1594"/>
      <c r="CA1103" s="1594"/>
      <c r="CB1103" s="1594"/>
      <c r="CC1103" s="1594"/>
      <c r="CD1103" s="1594"/>
      <c r="CE1103" s="1594"/>
      <c r="CF1103" s="1594"/>
      <c r="CG1103" s="1594"/>
      <c r="CH1103" s="1594"/>
      <c r="CI1103" s="1594"/>
      <c r="CJ1103" s="1594"/>
      <c r="CK1103" s="1594"/>
      <c r="CL1103" s="1594"/>
      <c r="CM1103" s="1594"/>
      <c r="CN1103" s="1594"/>
      <c r="CO1103" s="1594"/>
      <c r="CP1103" s="1594"/>
      <c r="CQ1103" s="1594"/>
      <c r="CR1103" s="1594"/>
      <c r="CS1103" s="1594"/>
      <c r="CT1103" s="1594"/>
      <c r="CU1103" s="1594"/>
      <c r="CV1103" s="1594"/>
      <c r="CW1103" s="1594"/>
      <c r="CX1103" s="1594"/>
      <c r="CY1103" s="1594"/>
      <c r="CZ1103" s="1594"/>
      <c r="DA1103" s="1594"/>
      <c r="DB1103" s="1594"/>
      <c r="DC1103" s="1594"/>
      <c r="DD1103" s="1594"/>
      <c r="DE1103" s="1594"/>
      <c r="DF1103" s="1594"/>
      <c r="DG1103" s="1594"/>
      <c r="DH1103" s="1594"/>
      <c r="DI1103" s="1594"/>
      <c r="DJ1103" s="1594"/>
      <c r="DK1103" s="1594"/>
      <c r="DL1103" s="1594"/>
      <c r="DM1103" s="1594"/>
      <c r="DN1103" s="1594"/>
      <c r="DO1103" s="1594"/>
      <c r="DP1103" s="1594"/>
      <c r="DQ1103" s="1594"/>
      <c r="DR1103" s="1594"/>
      <c r="DS1103" s="1594"/>
      <c r="DT1103" s="1594"/>
      <c r="DU1103" s="1594"/>
      <c r="DV1103" s="1594"/>
      <c r="DW1103" s="1594"/>
      <c r="DX1103" s="1594"/>
      <c r="DY1103" s="1594"/>
      <c r="DZ1103" s="1594"/>
      <c r="EA1103" s="1594"/>
      <c r="EB1103" s="1594"/>
      <c r="EC1103" s="1594"/>
      <c r="ED1103" s="1594"/>
      <c r="EE1103" s="1594"/>
      <c r="EF1103" s="1594"/>
      <c r="EG1103" s="1594"/>
      <c r="EH1103" s="1594"/>
      <c r="EI1103" s="1594"/>
      <c r="EJ1103" s="1594"/>
      <c r="EK1103" s="1594"/>
      <c r="EL1103" s="1594"/>
      <c r="EM1103" s="1594"/>
      <c r="EN1103" s="1594"/>
      <c r="EO1103" s="1594"/>
      <c r="EP1103" s="1594"/>
      <c r="EQ1103" s="1594"/>
      <c r="ER1103" s="1594"/>
      <c r="ES1103" s="1594"/>
    </row>
    <row r="1104" spans="1:149" s="1595" customFormat="1" ht="12.5">
      <c r="A1104" s="1644" t="str">
        <f t="shared" si="588"/>
        <v>Organisation</v>
      </c>
      <c r="B1104" s="1758"/>
      <c r="C1104" s="1671"/>
      <c r="D1104" s="1675"/>
      <c r="E1104" s="1772"/>
      <c r="F1104" s="1592"/>
      <c r="G1104" s="1714">
        <f t="shared" si="589"/>
        <v>0</v>
      </c>
      <c r="H1104" s="1645"/>
      <c r="I1104" s="1714">
        <f t="shared" si="590"/>
        <v>0</v>
      </c>
      <c r="J1104" s="1678"/>
      <c r="K1104" s="1678"/>
      <c r="L1104" s="1592"/>
      <c r="M1104" s="1597"/>
      <c r="N1104" s="1597"/>
      <c r="O1104" s="1646"/>
      <c r="P1104" s="1647"/>
      <c r="Q1104" s="1647"/>
      <c r="R1104" s="1648"/>
      <c r="S1104" s="1603"/>
      <c r="T1104" s="1649"/>
      <c r="U1104" s="1649"/>
      <c r="V1104" s="1649"/>
      <c r="W1104" s="1649"/>
      <c r="X1104" s="1649"/>
      <c r="Y1104" s="1649"/>
      <c r="Z1104" s="1649"/>
      <c r="AA1104" s="1649"/>
      <c r="AB1104" s="1649"/>
      <c r="AC1104" s="1649"/>
      <c r="AD1104" s="1649"/>
      <c r="AE1104" s="1649"/>
      <c r="AF1104" s="1610">
        <f t="shared" si="569"/>
        <v>0</v>
      </c>
      <c r="AG1104" s="1649"/>
      <c r="AH1104" s="1649"/>
      <c r="AI1104" s="1649"/>
      <c r="AJ1104" s="1649"/>
      <c r="AK1104" s="1649"/>
      <c r="AL1104" s="1649"/>
      <c r="AM1104" s="1649"/>
      <c r="AN1104" s="1649"/>
      <c r="AO1104" s="1649"/>
      <c r="AP1104" s="1649"/>
      <c r="AQ1104" s="1649"/>
      <c r="AR1104" s="1709"/>
      <c r="AS1104" s="1779">
        <f t="shared" si="570"/>
        <v>0</v>
      </c>
      <c r="AT1104" s="1711">
        <f t="shared" si="591"/>
        <v>0</v>
      </c>
      <c r="AU1104" s="1611">
        <f t="shared" si="571"/>
        <v>0</v>
      </c>
      <c r="AV1104" s="1611">
        <f t="shared" si="572"/>
        <v>0</v>
      </c>
      <c r="AW1104" s="1611">
        <f t="shared" si="573"/>
        <v>0</v>
      </c>
      <c r="AX1104" s="1611">
        <f t="shared" si="574"/>
        <v>0</v>
      </c>
      <c r="AY1104" s="1611">
        <f t="shared" si="575"/>
        <v>0</v>
      </c>
      <c r="AZ1104" s="1611">
        <f t="shared" si="576"/>
        <v>0</v>
      </c>
      <c r="BA1104" s="1611">
        <f t="shared" si="577"/>
        <v>0</v>
      </c>
      <c r="BB1104" s="1611">
        <f t="shared" si="578"/>
        <v>0</v>
      </c>
      <c r="BC1104" s="1611">
        <f t="shared" si="579"/>
        <v>0</v>
      </c>
      <c r="BD1104" s="1611">
        <f t="shared" si="580"/>
        <v>0</v>
      </c>
      <c r="BE1104" s="1611">
        <f t="shared" si="581"/>
        <v>0</v>
      </c>
      <c r="BF1104" s="1611">
        <f t="shared" si="582"/>
        <v>0</v>
      </c>
      <c r="BG1104" s="1611">
        <f t="shared" si="592"/>
        <v>0</v>
      </c>
      <c r="BH1104" s="1611" t="str">
        <f t="shared" si="593"/>
        <v/>
      </c>
      <c r="BI1104" s="1611" t="str">
        <f t="shared" si="594"/>
        <v/>
      </c>
      <c r="BJ1104" s="1611" t="str">
        <f t="shared" si="583"/>
        <v/>
      </c>
      <c r="BK1104" s="1611" t="str">
        <f t="shared" si="584"/>
        <v/>
      </c>
      <c r="BL1104" s="1611" t="str">
        <f t="shared" ca="1" si="585"/>
        <v/>
      </c>
      <c r="BM1104" s="1611" t="str">
        <f t="shared" si="595"/>
        <v/>
      </c>
      <c r="BN1104" s="1611" t="str">
        <f t="shared" si="586"/>
        <v/>
      </c>
      <c r="BO1104" s="1611" t="str">
        <f t="shared" si="587"/>
        <v/>
      </c>
      <c r="BP1104" s="1611" t="str">
        <f t="shared" si="596"/>
        <v/>
      </c>
      <c r="BQ1104" s="1611" t="str">
        <f t="shared" si="597"/>
        <v/>
      </c>
      <c r="BR1104" s="1611" t="str">
        <f t="shared" si="598"/>
        <v/>
      </c>
      <c r="BS1104" s="1611" t="str">
        <f t="shared" si="599"/>
        <v/>
      </c>
      <c r="BT1104" s="1611" t="str">
        <f t="shared" si="600"/>
        <v/>
      </c>
      <c r="BU1104" s="1731">
        <f t="shared" ca="1" si="601"/>
        <v>0</v>
      </c>
      <c r="BV1104" s="1594"/>
      <c r="BW1104" s="1594"/>
      <c r="BX1104" s="1594"/>
      <c r="BY1104" s="1594"/>
      <c r="BZ1104" s="1594"/>
      <c r="CA1104" s="1594"/>
      <c r="CB1104" s="1594"/>
      <c r="CC1104" s="1594"/>
      <c r="CD1104" s="1594"/>
      <c r="CE1104" s="1594"/>
      <c r="CF1104" s="1594"/>
      <c r="CG1104" s="1594"/>
      <c r="CH1104" s="1594"/>
      <c r="CI1104" s="1594"/>
      <c r="CJ1104" s="1594"/>
      <c r="CK1104" s="1594"/>
      <c r="CL1104" s="1594"/>
      <c r="CM1104" s="1594"/>
      <c r="CN1104" s="1594"/>
      <c r="CO1104" s="1594"/>
      <c r="CP1104" s="1594"/>
      <c r="CQ1104" s="1594"/>
      <c r="CR1104" s="1594"/>
      <c r="CS1104" s="1594"/>
      <c r="CT1104" s="1594"/>
      <c r="CU1104" s="1594"/>
      <c r="CV1104" s="1594"/>
      <c r="CW1104" s="1594"/>
      <c r="CX1104" s="1594"/>
      <c r="CY1104" s="1594"/>
      <c r="CZ1104" s="1594"/>
      <c r="DA1104" s="1594"/>
      <c r="DB1104" s="1594"/>
      <c r="DC1104" s="1594"/>
      <c r="DD1104" s="1594"/>
      <c r="DE1104" s="1594"/>
      <c r="DF1104" s="1594"/>
      <c r="DG1104" s="1594"/>
      <c r="DH1104" s="1594"/>
      <c r="DI1104" s="1594"/>
      <c r="DJ1104" s="1594"/>
      <c r="DK1104" s="1594"/>
      <c r="DL1104" s="1594"/>
      <c r="DM1104" s="1594"/>
      <c r="DN1104" s="1594"/>
      <c r="DO1104" s="1594"/>
      <c r="DP1104" s="1594"/>
      <c r="DQ1104" s="1594"/>
      <c r="DR1104" s="1594"/>
      <c r="DS1104" s="1594"/>
      <c r="DT1104" s="1594"/>
      <c r="DU1104" s="1594"/>
      <c r="DV1104" s="1594"/>
      <c r="DW1104" s="1594"/>
      <c r="DX1104" s="1594"/>
      <c r="DY1104" s="1594"/>
      <c r="DZ1104" s="1594"/>
      <c r="EA1104" s="1594"/>
      <c r="EB1104" s="1594"/>
      <c r="EC1104" s="1594"/>
      <c r="ED1104" s="1594"/>
      <c r="EE1104" s="1594"/>
      <c r="EF1104" s="1594"/>
      <c r="EG1104" s="1594"/>
      <c r="EH1104" s="1594"/>
      <c r="EI1104" s="1594"/>
      <c r="EJ1104" s="1594"/>
      <c r="EK1104" s="1594"/>
      <c r="EL1104" s="1594"/>
      <c r="EM1104" s="1594"/>
      <c r="EN1104" s="1594"/>
      <c r="EO1104" s="1594"/>
      <c r="EP1104" s="1594"/>
      <c r="EQ1104" s="1594"/>
      <c r="ER1104" s="1594"/>
      <c r="ES1104" s="1594"/>
    </row>
    <row r="1105" spans="1:149" s="1595" customFormat="1" ht="12.5">
      <c r="A1105" s="1644" t="str">
        <f t="shared" si="588"/>
        <v>Organisation</v>
      </c>
      <c r="B1105" s="1758"/>
      <c r="C1105" s="1671"/>
      <c r="D1105" s="1675"/>
      <c r="E1105" s="1772"/>
      <c r="F1105" s="1592"/>
      <c r="G1105" s="1714">
        <f t="shared" si="589"/>
        <v>0</v>
      </c>
      <c r="H1105" s="1645"/>
      <c r="I1105" s="1714">
        <f t="shared" si="590"/>
        <v>0</v>
      </c>
      <c r="J1105" s="1678"/>
      <c r="K1105" s="1678"/>
      <c r="L1105" s="1592"/>
      <c r="M1105" s="1597"/>
      <c r="N1105" s="1597"/>
      <c r="O1105" s="1646"/>
      <c r="P1105" s="1647"/>
      <c r="Q1105" s="1647"/>
      <c r="R1105" s="1648"/>
      <c r="S1105" s="1603"/>
      <c r="T1105" s="1649"/>
      <c r="U1105" s="1649"/>
      <c r="V1105" s="1649"/>
      <c r="W1105" s="1649"/>
      <c r="X1105" s="1649"/>
      <c r="Y1105" s="1649"/>
      <c r="Z1105" s="1649"/>
      <c r="AA1105" s="1649"/>
      <c r="AB1105" s="1649"/>
      <c r="AC1105" s="1649"/>
      <c r="AD1105" s="1649"/>
      <c r="AE1105" s="1649"/>
      <c r="AF1105" s="1610">
        <f t="shared" si="569"/>
        <v>0</v>
      </c>
      <c r="AG1105" s="1649"/>
      <c r="AH1105" s="1649"/>
      <c r="AI1105" s="1649"/>
      <c r="AJ1105" s="1649"/>
      <c r="AK1105" s="1649"/>
      <c r="AL1105" s="1649"/>
      <c r="AM1105" s="1649"/>
      <c r="AN1105" s="1649"/>
      <c r="AO1105" s="1649"/>
      <c r="AP1105" s="1649"/>
      <c r="AQ1105" s="1649"/>
      <c r="AR1105" s="1709"/>
      <c r="AS1105" s="1779">
        <f t="shared" si="570"/>
        <v>0</v>
      </c>
      <c r="AT1105" s="1711">
        <f t="shared" si="591"/>
        <v>0</v>
      </c>
      <c r="AU1105" s="1611">
        <f t="shared" si="571"/>
        <v>0</v>
      </c>
      <c r="AV1105" s="1611">
        <f t="shared" si="572"/>
        <v>0</v>
      </c>
      <c r="AW1105" s="1611">
        <f t="shared" si="573"/>
        <v>0</v>
      </c>
      <c r="AX1105" s="1611">
        <f t="shared" si="574"/>
        <v>0</v>
      </c>
      <c r="AY1105" s="1611">
        <f t="shared" si="575"/>
        <v>0</v>
      </c>
      <c r="AZ1105" s="1611">
        <f t="shared" si="576"/>
        <v>0</v>
      </c>
      <c r="BA1105" s="1611">
        <f t="shared" si="577"/>
        <v>0</v>
      </c>
      <c r="BB1105" s="1611">
        <f t="shared" si="578"/>
        <v>0</v>
      </c>
      <c r="BC1105" s="1611">
        <f t="shared" si="579"/>
        <v>0</v>
      </c>
      <c r="BD1105" s="1611">
        <f t="shared" si="580"/>
        <v>0</v>
      </c>
      <c r="BE1105" s="1611">
        <f t="shared" si="581"/>
        <v>0</v>
      </c>
      <c r="BF1105" s="1611">
        <f t="shared" si="582"/>
        <v>0</v>
      </c>
      <c r="BG1105" s="1611">
        <f t="shared" si="592"/>
        <v>0</v>
      </c>
      <c r="BH1105" s="1611" t="str">
        <f t="shared" si="593"/>
        <v/>
      </c>
      <c r="BI1105" s="1611" t="str">
        <f t="shared" si="594"/>
        <v/>
      </c>
      <c r="BJ1105" s="1611" t="str">
        <f t="shared" si="583"/>
        <v/>
      </c>
      <c r="BK1105" s="1611" t="str">
        <f t="shared" si="584"/>
        <v/>
      </c>
      <c r="BL1105" s="1611" t="str">
        <f t="shared" ca="1" si="585"/>
        <v/>
      </c>
      <c r="BM1105" s="1611" t="str">
        <f t="shared" si="595"/>
        <v/>
      </c>
      <c r="BN1105" s="1611" t="str">
        <f t="shared" si="586"/>
        <v/>
      </c>
      <c r="BO1105" s="1611" t="str">
        <f t="shared" si="587"/>
        <v/>
      </c>
      <c r="BP1105" s="1611" t="str">
        <f t="shared" si="596"/>
        <v/>
      </c>
      <c r="BQ1105" s="1611" t="str">
        <f t="shared" si="597"/>
        <v/>
      </c>
      <c r="BR1105" s="1611" t="str">
        <f t="shared" si="598"/>
        <v/>
      </c>
      <c r="BS1105" s="1611" t="str">
        <f t="shared" si="599"/>
        <v/>
      </c>
      <c r="BT1105" s="1611" t="str">
        <f t="shared" si="600"/>
        <v/>
      </c>
      <c r="BU1105" s="1731">
        <f t="shared" ca="1" si="601"/>
        <v>0</v>
      </c>
      <c r="BV1105" s="1594"/>
      <c r="BW1105" s="1594"/>
      <c r="BX1105" s="1594"/>
      <c r="BY1105" s="1594"/>
      <c r="BZ1105" s="1594"/>
      <c r="CA1105" s="1594"/>
      <c r="CB1105" s="1594"/>
      <c r="CC1105" s="1594"/>
      <c r="CD1105" s="1594"/>
      <c r="CE1105" s="1594"/>
      <c r="CF1105" s="1594"/>
      <c r="CG1105" s="1594"/>
      <c r="CH1105" s="1594"/>
      <c r="CI1105" s="1594"/>
      <c r="CJ1105" s="1594"/>
      <c r="CK1105" s="1594"/>
      <c r="CL1105" s="1594"/>
      <c r="CM1105" s="1594"/>
      <c r="CN1105" s="1594"/>
      <c r="CO1105" s="1594"/>
      <c r="CP1105" s="1594"/>
      <c r="CQ1105" s="1594"/>
      <c r="CR1105" s="1594"/>
      <c r="CS1105" s="1594"/>
      <c r="CT1105" s="1594"/>
      <c r="CU1105" s="1594"/>
      <c r="CV1105" s="1594"/>
      <c r="CW1105" s="1594"/>
      <c r="CX1105" s="1594"/>
      <c r="CY1105" s="1594"/>
      <c r="CZ1105" s="1594"/>
      <c r="DA1105" s="1594"/>
      <c r="DB1105" s="1594"/>
      <c r="DC1105" s="1594"/>
      <c r="DD1105" s="1594"/>
      <c r="DE1105" s="1594"/>
      <c r="DF1105" s="1594"/>
      <c r="DG1105" s="1594"/>
      <c r="DH1105" s="1594"/>
      <c r="DI1105" s="1594"/>
      <c r="DJ1105" s="1594"/>
      <c r="DK1105" s="1594"/>
      <c r="DL1105" s="1594"/>
      <c r="DM1105" s="1594"/>
      <c r="DN1105" s="1594"/>
      <c r="DO1105" s="1594"/>
      <c r="DP1105" s="1594"/>
      <c r="DQ1105" s="1594"/>
      <c r="DR1105" s="1594"/>
      <c r="DS1105" s="1594"/>
      <c r="DT1105" s="1594"/>
      <c r="DU1105" s="1594"/>
      <c r="DV1105" s="1594"/>
      <c r="DW1105" s="1594"/>
      <c r="DX1105" s="1594"/>
      <c r="DY1105" s="1594"/>
      <c r="DZ1105" s="1594"/>
      <c r="EA1105" s="1594"/>
      <c r="EB1105" s="1594"/>
      <c r="EC1105" s="1594"/>
      <c r="ED1105" s="1594"/>
      <c r="EE1105" s="1594"/>
      <c r="EF1105" s="1594"/>
      <c r="EG1105" s="1594"/>
      <c r="EH1105" s="1594"/>
      <c r="EI1105" s="1594"/>
      <c r="EJ1105" s="1594"/>
      <c r="EK1105" s="1594"/>
      <c r="EL1105" s="1594"/>
      <c r="EM1105" s="1594"/>
      <c r="EN1105" s="1594"/>
      <c r="EO1105" s="1594"/>
      <c r="EP1105" s="1594"/>
      <c r="EQ1105" s="1594"/>
      <c r="ER1105" s="1594"/>
      <c r="ES1105" s="1594"/>
    </row>
    <row r="1106" spans="1:149" s="1595" customFormat="1" ht="12.5">
      <c r="A1106" s="1644" t="str">
        <f t="shared" si="588"/>
        <v>Organisation</v>
      </c>
      <c r="B1106" s="1758"/>
      <c r="C1106" s="1671"/>
      <c r="D1106" s="1675"/>
      <c r="E1106" s="1772"/>
      <c r="F1106" s="1592"/>
      <c r="G1106" s="1714">
        <f t="shared" si="589"/>
        <v>0</v>
      </c>
      <c r="H1106" s="1645"/>
      <c r="I1106" s="1714">
        <f t="shared" si="590"/>
        <v>0</v>
      </c>
      <c r="J1106" s="1678"/>
      <c r="K1106" s="1678"/>
      <c r="L1106" s="1592"/>
      <c r="M1106" s="1597"/>
      <c r="N1106" s="1597"/>
      <c r="O1106" s="1646"/>
      <c r="P1106" s="1647"/>
      <c r="Q1106" s="1647"/>
      <c r="R1106" s="1648"/>
      <c r="S1106" s="1603"/>
      <c r="T1106" s="1649"/>
      <c r="U1106" s="1649"/>
      <c r="V1106" s="1649"/>
      <c r="W1106" s="1649"/>
      <c r="X1106" s="1649"/>
      <c r="Y1106" s="1649"/>
      <c r="Z1106" s="1649"/>
      <c r="AA1106" s="1649"/>
      <c r="AB1106" s="1649"/>
      <c r="AC1106" s="1649"/>
      <c r="AD1106" s="1649"/>
      <c r="AE1106" s="1649"/>
      <c r="AF1106" s="1610">
        <f t="shared" si="569"/>
        <v>0</v>
      </c>
      <c r="AG1106" s="1649"/>
      <c r="AH1106" s="1649"/>
      <c r="AI1106" s="1649"/>
      <c r="AJ1106" s="1649"/>
      <c r="AK1106" s="1649"/>
      <c r="AL1106" s="1649"/>
      <c r="AM1106" s="1649"/>
      <c r="AN1106" s="1649"/>
      <c r="AO1106" s="1649"/>
      <c r="AP1106" s="1649"/>
      <c r="AQ1106" s="1649"/>
      <c r="AR1106" s="1709"/>
      <c r="AS1106" s="1779">
        <f t="shared" si="570"/>
        <v>0</v>
      </c>
      <c r="AT1106" s="1711">
        <f t="shared" si="591"/>
        <v>0</v>
      </c>
      <c r="AU1106" s="1611">
        <f t="shared" si="571"/>
        <v>0</v>
      </c>
      <c r="AV1106" s="1611">
        <f t="shared" si="572"/>
        <v>0</v>
      </c>
      <c r="AW1106" s="1611">
        <f t="shared" si="573"/>
        <v>0</v>
      </c>
      <c r="AX1106" s="1611">
        <f t="shared" si="574"/>
        <v>0</v>
      </c>
      <c r="AY1106" s="1611">
        <f t="shared" si="575"/>
        <v>0</v>
      </c>
      <c r="AZ1106" s="1611">
        <f t="shared" si="576"/>
        <v>0</v>
      </c>
      <c r="BA1106" s="1611">
        <f t="shared" si="577"/>
        <v>0</v>
      </c>
      <c r="BB1106" s="1611">
        <f t="shared" si="578"/>
        <v>0</v>
      </c>
      <c r="BC1106" s="1611">
        <f t="shared" si="579"/>
        <v>0</v>
      </c>
      <c r="BD1106" s="1611">
        <f t="shared" si="580"/>
        <v>0</v>
      </c>
      <c r="BE1106" s="1611">
        <f t="shared" si="581"/>
        <v>0</v>
      </c>
      <c r="BF1106" s="1611">
        <f t="shared" si="582"/>
        <v>0</v>
      </c>
      <c r="BG1106" s="1611">
        <f t="shared" si="592"/>
        <v>0</v>
      </c>
      <c r="BH1106" s="1611" t="str">
        <f t="shared" si="593"/>
        <v/>
      </c>
      <c r="BI1106" s="1611" t="str">
        <f t="shared" si="594"/>
        <v/>
      </c>
      <c r="BJ1106" s="1611" t="str">
        <f t="shared" si="583"/>
        <v/>
      </c>
      <c r="BK1106" s="1611" t="str">
        <f t="shared" si="584"/>
        <v/>
      </c>
      <c r="BL1106" s="1611" t="str">
        <f t="shared" ca="1" si="585"/>
        <v/>
      </c>
      <c r="BM1106" s="1611" t="str">
        <f t="shared" si="595"/>
        <v/>
      </c>
      <c r="BN1106" s="1611" t="str">
        <f t="shared" si="586"/>
        <v/>
      </c>
      <c r="BO1106" s="1611" t="str">
        <f t="shared" si="587"/>
        <v/>
      </c>
      <c r="BP1106" s="1611" t="str">
        <f t="shared" si="596"/>
        <v/>
      </c>
      <c r="BQ1106" s="1611" t="str">
        <f t="shared" si="597"/>
        <v/>
      </c>
      <c r="BR1106" s="1611" t="str">
        <f t="shared" si="598"/>
        <v/>
      </c>
      <c r="BS1106" s="1611" t="str">
        <f t="shared" si="599"/>
        <v/>
      </c>
      <c r="BT1106" s="1611" t="str">
        <f t="shared" si="600"/>
        <v/>
      </c>
      <c r="BU1106" s="1731">
        <f t="shared" ca="1" si="601"/>
        <v>0</v>
      </c>
      <c r="BV1106" s="1594"/>
      <c r="BW1106" s="1594"/>
      <c r="BX1106" s="1594"/>
      <c r="BY1106" s="1594"/>
      <c r="BZ1106" s="1594"/>
      <c r="CA1106" s="1594"/>
      <c r="CB1106" s="1594"/>
      <c r="CC1106" s="1594"/>
      <c r="CD1106" s="1594"/>
      <c r="CE1106" s="1594"/>
      <c r="CF1106" s="1594"/>
      <c r="CG1106" s="1594"/>
      <c r="CH1106" s="1594"/>
      <c r="CI1106" s="1594"/>
      <c r="CJ1106" s="1594"/>
      <c r="CK1106" s="1594"/>
      <c r="CL1106" s="1594"/>
      <c r="CM1106" s="1594"/>
      <c r="CN1106" s="1594"/>
      <c r="CO1106" s="1594"/>
      <c r="CP1106" s="1594"/>
      <c r="CQ1106" s="1594"/>
      <c r="CR1106" s="1594"/>
      <c r="CS1106" s="1594"/>
      <c r="CT1106" s="1594"/>
      <c r="CU1106" s="1594"/>
      <c r="CV1106" s="1594"/>
      <c r="CW1106" s="1594"/>
      <c r="CX1106" s="1594"/>
      <c r="CY1106" s="1594"/>
      <c r="CZ1106" s="1594"/>
      <c r="DA1106" s="1594"/>
      <c r="DB1106" s="1594"/>
      <c r="DC1106" s="1594"/>
      <c r="DD1106" s="1594"/>
      <c r="DE1106" s="1594"/>
      <c r="DF1106" s="1594"/>
      <c r="DG1106" s="1594"/>
      <c r="DH1106" s="1594"/>
      <c r="DI1106" s="1594"/>
      <c r="DJ1106" s="1594"/>
      <c r="DK1106" s="1594"/>
      <c r="DL1106" s="1594"/>
      <c r="DM1106" s="1594"/>
      <c r="DN1106" s="1594"/>
      <c r="DO1106" s="1594"/>
      <c r="DP1106" s="1594"/>
      <c r="DQ1106" s="1594"/>
      <c r="DR1106" s="1594"/>
      <c r="DS1106" s="1594"/>
      <c r="DT1106" s="1594"/>
      <c r="DU1106" s="1594"/>
      <c r="DV1106" s="1594"/>
      <c r="DW1106" s="1594"/>
      <c r="DX1106" s="1594"/>
      <c r="DY1106" s="1594"/>
      <c r="DZ1106" s="1594"/>
      <c r="EA1106" s="1594"/>
      <c r="EB1106" s="1594"/>
      <c r="EC1106" s="1594"/>
      <c r="ED1106" s="1594"/>
      <c r="EE1106" s="1594"/>
      <c r="EF1106" s="1594"/>
      <c r="EG1106" s="1594"/>
      <c r="EH1106" s="1594"/>
      <c r="EI1106" s="1594"/>
      <c r="EJ1106" s="1594"/>
      <c r="EK1106" s="1594"/>
      <c r="EL1106" s="1594"/>
      <c r="EM1106" s="1594"/>
      <c r="EN1106" s="1594"/>
      <c r="EO1106" s="1594"/>
      <c r="EP1106" s="1594"/>
      <c r="EQ1106" s="1594"/>
      <c r="ER1106" s="1594"/>
      <c r="ES1106" s="1594"/>
    </row>
    <row r="1107" spans="1:149" s="1595" customFormat="1" ht="12.5">
      <c r="A1107" s="1644" t="str">
        <f t="shared" si="588"/>
        <v>Organisation</v>
      </c>
      <c r="B1107" s="1758"/>
      <c r="C1107" s="1671"/>
      <c r="D1107" s="1675"/>
      <c r="E1107" s="1772"/>
      <c r="F1107" s="1592"/>
      <c r="G1107" s="1714">
        <f t="shared" si="589"/>
        <v>0</v>
      </c>
      <c r="H1107" s="1645"/>
      <c r="I1107" s="1714">
        <f t="shared" si="590"/>
        <v>0</v>
      </c>
      <c r="J1107" s="1677"/>
      <c r="K1107" s="1677"/>
      <c r="L1107" s="1592"/>
      <c r="M1107" s="1597"/>
      <c r="N1107" s="1597"/>
      <c r="O1107" s="1646"/>
      <c r="P1107" s="1647"/>
      <c r="Q1107" s="1647"/>
      <c r="R1107" s="1648"/>
      <c r="S1107" s="1603"/>
      <c r="T1107" s="1649"/>
      <c r="U1107" s="1649"/>
      <c r="V1107" s="1649"/>
      <c r="W1107" s="1649"/>
      <c r="X1107" s="1649"/>
      <c r="Y1107" s="1649"/>
      <c r="Z1107" s="1649"/>
      <c r="AA1107" s="1649"/>
      <c r="AB1107" s="1649"/>
      <c r="AC1107" s="1649"/>
      <c r="AD1107" s="1649"/>
      <c r="AE1107" s="1649"/>
      <c r="AF1107" s="1610">
        <f t="shared" si="569"/>
        <v>0</v>
      </c>
      <c r="AG1107" s="1649"/>
      <c r="AH1107" s="1649"/>
      <c r="AI1107" s="1649"/>
      <c r="AJ1107" s="1649"/>
      <c r="AK1107" s="1649"/>
      <c r="AL1107" s="1649"/>
      <c r="AM1107" s="1649"/>
      <c r="AN1107" s="1649"/>
      <c r="AO1107" s="1649"/>
      <c r="AP1107" s="1649"/>
      <c r="AQ1107" s="1649"/>
      <c r="AR1107" s="1709"/>
      <c r="AS1107" s="1779">
        <f t="shared" si="570"/>
        <v>0</v>
      </c>
      <c r="AT1107" s="1711">
        <f t="shared" si="591"/>
        <v>0</v>
      </c>
      <c r="AU1107" s="1611">
        <f t="shared" si="571"/>
        <v>0</v>
      </c>
      <c r="AV1107" s="1611">
        <f t="shared" si="572"/>
        <v>0</v>
      </c>
      <c r="AW1107" s="1611">
        <f t="shared" si="573"/>
        <v>0</v>
      </c>
      <c r="AX1107" s="1611">
        <f t="shared" si="574"/>
        <v>0</v>
      </c>
      <c r="AY1107" s="1611">
        <f t="shared" si="575"/>
        <v>0</v>
      </c>
      <c r="AZ1107" s="1611">
        <f t="shared" si="576"/>
        <v>0</v>
      </c>
      <c r="BA1107" s="1611">
        <f t="shared" si="577"/>
        <v>0</v>
      </c>
      <c r="BB1107" s="1611">
        <f t="shared" si="578"/>
        <v>0</v>
      </c>
      <c r="BC1107" s="1611">
        <f t="shared" si="579"/>
        <v>0</v>
      </c>
      <c r="BD1107" s="1611">
        <f t="shared" si="580"/>
        <v>0</v>
      </c>
      <c r="BE1107" s="1611">
        <f t="shared" si="581"/>
        <v>0</v>
      </c>
      <c r="BF1107" s="1611">
        <f t="shared" si="582"/>
        <v>0</v>
      </c>
      <c r="BG1107" s="1611">
        <f t="shared" si="592"/>
        <v>0</v>
      </c>
      <c r="BH1107" s="1611" t="str">
        <f t="shared" si="593"/>
        <v/>
      </c>
      <c r="BI1107" s="1611" t="str">
        <f t="shared" si="594"/>
        <v/>
      </c>
      <c r="BJ1107" s="1611" t="str">
        <f t="shared" si="583"/>
        <v/>
      </c>
      <c r="BK1107" s="1611" t="str">
        <f t="shared" si="584"/>
        <v/>
      </c>
      <c r="BL1107" s="1611" t="str">
        <f t="shared" ca="1" si="585"/>
        <v/>
      </c>
      <c r="BM1107" s="1611" t="str">
        <f t="shared" si="595"/>
        <v/>
      </c>
      <c r="BN1107" s="1611" t="str">
        <f t="shared" si="586"/>
        <v/>
      </c>
      <c r="BO1107" s="1611" t="str">
        <f t="shared" si="587"/>
        <v/>
      </c>
      <c r="BP1107" s="1611" t="str">
        <f t="shared" si="596"/>
        <v/>
      </c>
      <c r="BQ1107" s="1611" t="str">
        <f t="shared" si="597"/>
        <v/>
      </c>
      <c r="BR1107" s="1611" t="str">
        <f t="shared" si="598"/>
        <v/>
      </c>
      <c r="BS1107" s="1611" t="str">
        <f t="shared" si="599"/>
        <v/>
      </c>
      <c r="BT1107" s="1611" t="str">
        <f t="shared" si="600"/>
        <v/>
      </c>
      <c r="BU1107" s="1731">
        <f t="shared" ca="1" si="601"/>
        <v>0</v>
      </c>
      <c r="BV1107" s="1594"/>
      <c r="BW1107" s="1594"/>
      <c r="BX1107" s="1594"/>
      <c r="BY1107" s="1594"/>
      <c r="BZ1107" s="1594"/>
      <c r="CA1107" s="1594"/>
      <c r="CB1107" s="1594"/>
      <c r="CC1107" s="1594"/>
      <c r="CD1107" s="1594"/>
      <c r="CE1107" s="1594"/>
      <c r="CF1107" s="1594"/>
      <c r="CG1107" s="1594"/>
      <c r="CH1107" s="1594"/>
      <c r="CI1107" s="1594"/>
      <c r="CJ1107" s="1594"/>
      <c r="CK1107" s="1594"/>
      <c r="CL1107" s="1594"/>
      <c r="CM1107" s="1594"/>
      <c r="CN1107" s="1594"/>
      <c r="CO1107" s="1594"/>
      <c r="CP1107" s="1594"/>
      <c r="CQ1107" s="1594"/>
      <c r="CR1107" s="1594"/>
      <c r="CS1107" s="1594"/>
      <c r="CT1107" s="1594"/>
      <c r="CU1107" s="1594"/>
      <c r="CV1107" s="1594"/>
      <c r="CW1107" s="1594"/>
      <c r="CX1107" s="1594"/>
      <c r="CY1107" s="1594"/>
      <c r="CZ1107" s="1594"/>
      <c r="DA1107" s="1594"/>
      <c r="DB1107" s="1594"/>
      <c r="DC1107" s="1594"/>
      <c r="DD1107" s="1594"/>
      <c r="DE1107" s="1594"/>
      <c r="DF1107" s="1594"/>
      <c r="DG1107" s="1594"/>
      <c r="DH1107" s="1594"/>
      <c r="DI1107" s="1594"/>
      <c r="DJ1107" s="1594"/>
      <c r="DK1107" s="1594"/>
      <c r="DL1107" s="1594"/>
      <c r="DM1107" s="1594"/>
      <c r="DN1107" s="1594"/>
      <c r="DO1107" s="1594"/>
      <c r="DP1107" s="1594"/>
      <c r="DQ1107" s="1594"/>
      <c r="DR1107" s="1594"/>
      <c r="DS1107" s="1594"/>
      <c r="DT1107" s="1594"/>
      <c r="DU1107" s="1594"/>
      <c r="DV1107" s="1594"/>
      <c r="DW1107" s="1594"/>
      <c r="DX1107" s="1594"/>
      <c r="DY1107" s="1594"/>
      <c r="DZ1107" s="1594"/>
      <c r="EA1107" s="1594"/>
      <c r="EB1107" s="1594"/>
      <c r="EC1107" s="1594"/>
      <c r="ED1107" s="1594"/>
      <c r="EE1107" s="1594"/>
      <c r="EF1107" s="1594"/>
      <c r="EG1107" s="1594"/>
      <c r="EH1107" s="1594"/>
      <c r="EI1107" s="1594"/>
      <c r="EJ1107" s="1594"/>
      <c r="EK1107" s="1594"/>
      <c r="EL1107" s="1594"/>
      <c r="EM1107" s="1594"/>
      <c r="EN1107" s="1594"/>
      <c r="EO1107" s="1594"/>
      <c r="EP1107" s="1594"/>
      <c r="EQ1107" s="1594"/>
      <c r="ER1107" s="1594"/>
      <c r="ES1107" s="1594"/>
    </row>
    <row r="1108" spans="1:149" s="1595" customFormat="1" ht="12.5">
      <c r="A1108" s="1644" t="str">
        <f t="shared" si="588"/>
        <v>Organisation</v>
      </c>
      <c r="B1108" s="1758"/>
      <c r="C1108" s="1671"/>
      <c r="D1108" s="1675"/>
      <c r="E1108" s="1772"/>
      <c r="F1108" s="1592"/>
      <c r="G1108" s="1714">
        <f t="shared" si="589"/>
        <v>0</v>
      </c>
      <c r="H1108" s="1645"/>
      <c r="I1108" s="1714">
        <f t="shared" si="590"/>
        <v>0</v>
      </c>
      <c r="J1108" s="1677"/>
      <c r="K1108" s="1677"/>
      <c r="L1108" s="1592"/>
      <c r="M1108" s="1597"/>
      <c r="N1108" s="1597"/>
      <c r="O1108" s="1646"/>
      <c r="P1108" s="1647"/>
      <c r="Q1108" s="1647"/>
      <c r="R1108" s="1648"/>
      <c r="S1108" s="1603"/>
      <c r="T1108" s="1649"/>
      <c r="U1108" s="1649"/>
      <c r="V1108" s="1649"/>
      <c r="W1108" s="1649"/>
      <c r="X1108" s="1649"/>
      <c r="Y1108" s="1649"/>
      <c r="Z1108" s="1649"/>
      <c r="AA1108" s="1649"/>
      <c r="AB1108" s="1649"/>
      <c r="AC1108" s="1649"/>
      <c r="AD1108" s="1649"/>
      <c r="AE1108" s="1649"/>
      <c r="AF1108" s="1610">
        <f t="shared" si="569"/>
        <v>0</v>
      </c>
      <c r="AG1108" s="1649"/>
      <c r="AH1108" s="1649"/>
      <c r="AI1108" s="1649"/>
      <c r="AJ1108" s="1649"/>
      <c r="AK1108" s="1649"/>
      <c r="AL1108" s="1649"/>
      <c r="AM1108" s="1649"/>
      <c r="AN1108" s="1649"/>
      <c r="AO1108" s="1649"/>
      <c r="AP1108" s="1649"/>
      <c r="AQ1108" s="1649"/>
      <c r="AR1108" s="1709"/>
      <c r="AS1108" s="1779">
        <f t="shared" si="570"/>
        <v>0</v>
      </c>
      <c r="AT1108" s="1711">
        <f t="shared" si="591"/>
        <v>0</v>
      </c>
      <c r="AU1108" s="1611">
        <f t="shared" si="571"/>
        <v>0</v>
      </c>
      <c r="AV1108" s="1611">
        <f t="shared" si="572"/>
        <v>0</v>
      </c>
      <c r="AW1108" s="1611">
        <f t="shared" si="573"/>
        <v>0</v>
      </c>
      <c r="AX1108" s="1611">
        <f t="shared" si="574"/>
        <v>0</v>
      </c>
      <c r="AY1108" s="1611">
        <f t="shared" si="575"/>
        <v>0</v>
      </c>
      <c r="AZ1108" s="1611">
        <f t="shared" si="576"/>
        <v>0</v>
      </c>
      <c r="BA1108" s="1611">
        <f t="shared" si="577"/>
        <v>0</v>
      </c>
      <c r="BB1108" s="1611">
        <f t="shared" si="578"/>
        <v>0</v>
      </c>
      <c r="BC1108" s="1611">
        <f t="shared" si="579"/>
        <v>0</v>
      </c>
      <c r="BD1108" s="1611">
        <f t="shared" si="580"/>
        <v>0</v>
      </c>
      <c r="BE1108" s="1611">
        <f t="shared" si="581"/>
        <v>0</v>
      </c>
      <c r="BF1108" s="1611">
        <f t="shared" si="582"/>
        <v>0</v>
      </c>
      <c r="BG1108" s="1611">
        <f t="shared" si="592"/>
        <v>0</v>
      </c>
      <c r="BH1108" s="1611" t="str">
        <f t="shared" si="593"/>
        <v/>
      </c>
      <c r="BI1108" s="1611" t="str">
        <f t="shared" si="594"/>
        <v/>
      </c>
      <c r="BJ1108" s="1611" t="str">
        <f t="shared" si="583"/>
        <v/>
      </c>
      <c r="BK1108" s="1611" t="str">
        <f t="shared" si="584"/>
        <v/>
      </c>
      <c r="BL1108" s="1611" t="str">
        <f t="shared" ca="1" si="585"/>
        <v/>
      </c>
      <c r="BM1108" s="1611" t="str">
        <f t="shared" si="595"/>
        <v/>
      </c>
      <c r="BN1108" s="1611" t="str">
        <f t="shared" si="586"/>
        <v/>
      </c>
      <c r="BO1108" s="1611" t="str">
        <f t="shared" si="587"/>
        <v/>
      </c>
      <c r="BP1108" s="1611" t="str">
        <f t="shared" si="596"/>
        <v/>
      </c>
      <c r="BQ1108" s="1611" t="str">
        <f t="shared" si="597"/>
        <v/>
      </c>
      <c r="BR1108" s="1611" t="str">
        <f t="shared" si="598"/>
        <v/>
      </c>
      <c r="BS1108" s="1611" t="str">
        <f t="shared" si="599"/>
        <v/>
      </c>
      <c r="BT1108" s="1611" t="str">
        <f t="shared" si="600"/>
        <v/>
      </c>
      <c r="BU1108" s="1731">
        <f t="shared" ca="1" si="601"/>
        <v>0</v>
      </c>
      <c r="BV1108" s="1594"/>
      <c r="BW1108" s="1594"/>
      <c r="BX1108" s="1594"/>
      <c r="BY1108" s="1594"/>
      <c r="BZ1108" s="1594"/>
      <c r="CA1108" s="1594"/>
      <c r="CB1108" s="1594"/>
      <c r="CC1108" s="1594"/>
      <c r="CD1108" s="1594"/>
      <c r="CE1108" s="1594"/>
      <c r="CF1108" s="1594"/>
      <c r="CG1108" s="1594"/>
      <c r="CH1108" s="1594"/>
      <c r="CI1108" s="1594"/>
      <c r="CJ1108" s="1594"/>
      <c r="CK1108" s="1594"/>
      <c r="CL1108" s="1594"/>
      <c r="CM1108" s="1594"/>
      <c r="CN1108" s="1594"/>
      <c r="CO1108" s="1594"/>
      <c r="CP1108" s="1594"/>
      <c r="CQ1108" s="1594"/>
      <c r="CR1108" s="1594"/>
      <c r="CS1108" s="1594"/>
      <c r="CT1108" s="1594"/>
      <c r="CU1108" s="1594"/>
      <c r="CV1108" s="1594"/>
      <c r="CW1108" s="1594"/>
      <c r="CX1108" s="1594"/>
      <c r="CY1108" s="1594"/>
      <c r="CZ1108" s="1594"/>
      <c r="DA1108" s="1594"/>
      <c r="DB1108" s="1594"/>
      <c r="DC1108" s="1594"/>
      <c r="DD1108" s="1594"/>
      <c r="DE1108" s="1594"/>
      <c r="DF1108" s="1594"/>
      <c r="DG1108" s="1594"/>
      <c r="DH1108" s="1594"/>
      <c r="DI1108" s="1594"/>
      <c r="DJ1108" s="1594"/>
      <c r="DK1108" s="1594"/>
      <c r="DL1108" s="1594"/>
      <c r="DM1108" s="1594"/>
      <c r="DN1108" s="1594"/>
      <c r="DO1108" s="1594"/>
      <c r="DP1108" s="1594"/>
      <c r="DQ1108" s="1594"/>
      <c r="DR1108" s="1594"/>
      <c r="DS1108" s="1594"/>
      <c r="DT1108" s="1594"/>
      <c r="DU1108" s="1594"/>
      <c r="DV1108" s="1594"/>
      <c r="DW1108" s="1594"/>
      <c r="DX1108" s="1594"/>
      <c r="DY1108" s="1594"/>
      <c r="DZ1108" s="1594"/>
      <c r="EA1108" s="1594"/>
      <c r="EB1108" s="1594"/>
      <c r="EC1108" s="1594"/>
      <c r="ED1108" s="1594"/>
      <c r="EE1108" s="1594"/>
      <c r="EF1108" s="1594"/>
      <c r="EG1108" s="1594"/>
      <c r="EH1108" s="1594"/>
      <c r="EI1108" s="1594"/>
      <c r="EJ1108" s="1594"/>
      <c r="EK1108" s="1594"/>
      <c r="EL1108" s="1594"/>
      <c r="EM1108" s="1594"/>
      <c r="EN1108" s="1594"/>
      <c r="EO1108" s="1594"/>
      <c r="EP1108" s="1594"/>
      <c r="EQ1108" s="1594"/>
      <c r="ER1108" s="1594"/>
      <c r="ES1108" s="1594"/>
    </row>
    <row r="1109" spans="1:149" s="1595" customFormat="1" ht="12.5">
      <c r="A1109" s="1644" t="str">
        <f t="shared" si="588"/>
        <v>Organisation</v>
      </c>
      <c r="B1109" s="1758"/>
      <c r="C1109" s="1671"/>
      <c r="D1109" s="1675"/>
      <c r="E1109" s="1772"/>
      <c r="F1109" s="1592"/>
      <c r="G1109" s="1714">
        <f t="shared" si="589"/>
        <v>0</v>
      </c>
      <c r="H1109" s="1645"/>
      <c r="I1109" s="1714">
        <f t="shared" si="590"/>
        <v>0</v>
      </c>
      <c r="J1109" s="1677"/>
      <c r="K1109" s="1677"/>
      <c r="L1109" s="1592"/>
      <c r="M1109" s="1597"/>
      <c r="N1109" s="1597"/>
      <c r="O1109" s="1646"/>
      <c r="P1109" s="1647"/>
      <c r="Q1109" s="1647"/>
      <c r="R1109" s="1648"/>
      <c r="S1109" s="1603"/>
      <c r="T1109" s="1649"/>
      <c r="U1109" s="1649"/>
      <c r="V1109" s="1649"/>
      <c r="W1109" s="1649"/>
      <c r="X1109" s="1649"/>
      <c r="Y1109" s="1649"/>
      <c r="Z1109" s="1649"/>
      <c r="AA1109" s="1649"/>
      <c r="AB1109" s="1649"/>
      <c r="AC1109" s="1649"/>
      <c r="AD1109" s="1649"/>
      <c r="AE1109" s="1649"/>
      <c r="AF1109" s="1610">
        <f t="shared" si="569"/>
        <v>0</v>
      </c>
      <c r="AG1109" s="1649"/>
      <c r="AH1109" s="1649"/>
      <c r="AI1109" s="1649"/>
      <c r="AJ1109" s="1649"/>
      <c r="AK1109" s="1649"/>
      <c r="AL1109" s="1649"/>
      <c r="AM1109" s="1649"/>
      <c r="AN1109" s="1649"/>
      <c r="AO1109" s="1649"/>
      <c r="AP1109" s="1649"/>
      <c r="AQ1109" s="1649"/>
      <c r="AR1109" s="1709"/>
      <c r="AS1109" s="1779">
        <f t="shared" si="570"/>
        <v>0</v>
      </c>
      <c r="AT1109" s="1711">
        <f t="shared" si="591"/>
        <v>0</v>
      </c>
      <c r="AU1109" s="1611">
        <f t="shared" si="571"/>
        <v>0</v>
      </c>
      <c r="AV1109" s="1611">
        <f t="shared" si="572"/>
        <v>0</v>
      </c>
      <c r="AW1109" s="1611">
        <f t="shared" si="573"/>
        <v>0</v>
      </c>
      <c r="AX1109" s="1611">
        <f t="shared" si="574"/>
        <v>0</v>
      </c>
      <c r="AY1109" s="1611">
        <f t="shared" si="575"/>
        <v>0</v>
      </c>
      <c r="AZ1109" s="1611">
        <f t="shared" si="576"/>
        <v>0</v>
      </c>
      <c r="BA1109" s="1611">
        <f t="shared" si="577"/>
        <v>0</v>
      </c>
      <c r="BB1109" s="1611">
        <f t="shared" si="578"/>
        <v>0</v>
      </c>
      <c r="BC1109" s="1611">
        <f t="shared" si="579"/>
        <v>0</v>
      </c>
      <c r="BD1109" s="1611">
        <f t="shared" si="580"/>
        <v>0</v>
      </c>
      <c r="BE1109" s="1611">
        <f t="shared" si="581"/>
        <v>0</v>
      </c>
      <c r="BF1109" s="1611">
        <f t="shared" si="582"/>
        <v>0</v>
      </c>
      <c r="BG1109" s="1611">
        <f t="shared" si="592"/>
        <v>0</v>
      </c>
      <c r="BH1109" s="1611" t="str">
        <f t="shared" si="593"/>
        <v/>
      </c>
      <c r="BI1109" s="1611" t="str">
        <f t="shared" si="594"/>
        <v/>
      </c>
      <c r="BJ1109" s="1611" t="str">
        <f t="shared" si="583"/>
        <v/>
      </c>
      <c r="BK1109" s="1611" t="str">
        <f t="shared" si="584"/>
        <v/>
      </c>
      <c r="BL1109" s="1611" t="str">
        <f t="shared" ca="1" si="585"/>
        <v/>
      </c>
      <c r="BM1109" s="1611" t="str">
        <f t="shared" si="595"/>
        <v/>
      </c>
      <c r="BN1109" s="1611" t="str">
        <f t="shared" si="586"/>
        <v/>
      </c>
      <c r="BO1109" s="1611" t="str">
        <f t="shared" si="587"/>
        <v/>
      </c>
      <c r="BP1109" s="1611" t="str">
        <f t="shared" si="596"/>
        <v/>
      </c>
      <c r="BQ1109" s="1611" t="str">
        <f t="shared" si="597"/>
        <v/>
      </c>
      <c r="BR1109" s="1611" t="str">
        <f t="shared" si="598"/>
        <v/>
      </c>
      <c r="BS1109" s="1611" t="str">
        <f t="shared" si="599"/>
        <v/>
      </c>
      <c r="BT1109" s="1611" t="str">
        <f t="shared" si="600"/>
        <v/>
      </c>
      <c r="BU1109" s="1731">
        <f t="shared" ca="1" si="601"/>
        <v>0</v>
      </c>
      <c r="BV1109" s="1594"/>
      <c r="BW1109" s="1594"/>
      <c r="BX1109" s="1594"/>
      <c r="BY1109" s="1594"/>
      <c r="BZ1109" s="1594"/>
      <c r="CA1109" s="1594"/>
      <c r="CB1109" s="1594"/>
      <c r="CC1109" s="1594"/>
      <c r="CD1109" s="1594"/>
      <c r="CE1109" s="1594"/>
      <c r="CF1109" s="1594"/>
      <c r="CG1109" s="1594"/>
      <c r="CH1109" s="1594"/>
      <c r="CI1109" s="1594"/>
      <c r="CJ1109" s="1594"/>
      <c r="CK1109" s="1594"/>
      <c r="CL1109" s="1594"/>
      <c r="CM1109" s="1594"/>
      <c r="CN1109" s="1594"/>
      <c r="CO1109" s="1594"/>
      <c r="CP1109" s="1594"/>
      <c r="CQ1109" s="1594"/>
      <c r="CR1109" s="1594"/>
      <c r="CS1109" s="1594"/>
      <c r="CT1109" s="1594"/>
      <c r="CU1109" s="1594"/>
      <c r="CV1109" s="1594"/>
      <c r="CW1109" s="1594"/>
      <c r="CX1109" s="1594"/>
      <c r="CY1109" s="1594"/>
      <c r="CZ1109" s="1594"/>
      <c r="DA1109" s="1594"/>
      <c r="DB1109" s="1594"/>
      <c r="DC1109" s="1594"/>
      <c r="DD1109" s="1594"/>
      <c r="DE1109" s="1594"/>
      <c r="DF1109" s="1594"/>
      <c r="DG1109" s="1594"/>
      <c r="DH1109" s="1594"/>
      <c r="DI1109" s="1594"/>
      <c r="DJ1109" s="1594"/>
      <c r="DK1109" s="1594"/>
      <c r="DL1109" s="1594"/>
      <c r="DM1109" s="1594"/>
      <c r="DN1109" s="1594"/>
      <c r="DO1109" s="1594"/>
      <c r="DP1109" s="1594"/>
      <c r="DQ1109" s="1594"/>
      <c r="DR1109" s="1594"/>
      <c r="DS1109" s="1594"/>
      <c r="DT1109" s="1594"/>
      <c r="DU1109" s="1594"/>
      <c r="DV1109" s="1594"/>
      <c r="DW1109" s="1594"/>
      <c r="DX1109" s="1594"/>
      <c r="DY1109" s="1594"/>
      <c r="DZ1109" s="1594"/>
      <c r="EA1109" s="1594"/>
      <c r="EB1109" s="1594"/>
      <c r="EC1109" s="1594"/>
      <c r="ED1109" s="1594"/>
      <c r="EE1109" s="1594"/>
      <c r="EF1109" s="1594"/>
      <c r="EG1109" s="1594"/>
      <c r="EH1109" s="1594"/>
      <c r="EI1109" s="1594"/>
      <c r="EJ1109" s="1594"/>
      <c r="EK1109" s="1594"/>
      <c r="EL1109" s="1594"/>
      <c r="EM1109" s="1594"/>
      <c r="EN1109" s="1594"/>
      <c r="EO1109" s="1594"/>
      <c r="EP1109" s="1594"/>
      <c r="EQ1109" s="1594"/>
      <c r="ER1109" s="1594"/>
      <c r="ES1109" s="1594"/>
    </row>
    <row r="1110" spans="1:149" s="1595" customFormat="1" ht="12.5">
      <c r="A1110" s="1644" t="str">
        <f t="shared" si="588"/>
        <v>Organisation</v>
      </c>
      <c r="B1110" s="1758"/>
      <c r="C1110" s="1671"/>
      <c r="D1110" s="1675"/>
      <c r="E1110" s="1772"/>
      <c r="F1110" s="1592"/>
      <c r="G1110" s="1714">
        <f t="shared" si="589"/>
        <v>0</v>
      </c>
      <c r="H1110" s="1645"/>
      <c r="I1110" s="1714">
        <f t="shared" si="590"/>
        <v>0</v>
      </c>
      <c r="J1110" s="1677"/>
      <c r="K1110" s="1677"/>
      <c r="L1110" s="1592"/>
      <c r="M1110" s="1597"/>
      <c r="N1110" s="1597"/>
      <c r="O1110" s="1646"/>
      <c r="P1110" s="1647"/>
      <c r="Q1110" s="1647"/>
      <c r="R1110" s="1648"/>
      <c r="S1110" s="1603"/>
      <c r="T1110" s="1649"/>
      <c r="U1110" s="1649"/>
      <c r="V1110" s="1649"/>
      <c r="W1110" s="1649"/>
      <c r="X1110" s="1649"/>
      <c r="Y1110" s="1649"/>
      <c r="Z1110" s="1649"/>
      <c r="AA1110" s="1649"/>
      <c r="AB1110" s="1649"/>
      <c r="AC1110" s="1649"/>
      <c r="AD1110" s="1649"/>
      <c r="AE1110" s="1649"/>
      <c r="AF1110" s="1610">
        <f t="shared" si="569"/>
        <v>0</v>
      </c>
      <c r="AG1110" s="1649"/>
      <c r="AH1110" s="1649"/>
      <c r="AI1110" s="1649"/>
      <c r="AJ1110" s="1649"/>
      <c r="AK1110" s="1649"/>
      <c r="AL1110" s="1649"/>
      <c r="AM1110" s="1649"/>
      <c r="AN1110" s="1649"/>
      <c r="AO1110" s="1649"/>
      <c r="AP1110" s="1649"/>
      <c r="AQ1110" s="1649"/>
      <c r="AR1110" s="1709"/>
      <c r="AS1110" s="1779">
        <f t="shared" si="570"/>
        <v>0</v>
      </c>
      <c r="AT1110" s="1711">
        <f t="shared" si="591"/>
        <v>0</v>
      </c>
      <c r="AU1110" s="1611">
        <f t="shared" si="571"/>
        <v>0</v>
      </c>
      <c r="AV1110" s="1611">
        <f t="shared" si="572"/>
        <v>0</v>
      </c>
      <c r="AW1110" s="1611">
        <f t="shared" si="573"/>
        <v>0</v>
      </c>
      <c r="AX1110" s="1611">
        <f t="shared" si="574"/>
        <v>0</v>
      </c>
      <c r="AY1110" s="1611">
        <f t="shared" si="575"/>
        <v>0</v>
      </c>
      <c r="AZ1110" s="1611">
        <f t="shared" si="576"/>
        <v>0</v>
      </c>
      <c r="BA1110" s="1611">
        <f t="shared" si="577"/>
        <v>0</v>
      </c>
      <c r="BB1110" s="1611">
        <f t="shared" si="578"/>
        <v>0</v>
      </c>
      <c r="BC1110" s="1611">
        <f t="shared" si="579"/>
        <v>0</v>
      </c>
      <c r="BD1110" s="1611">
        <f t="shared" si="580"/>
        <v>0</v>
      </c>
      <c r="BE1110" s="1611">
        <f t="shared" si="581"/>
        <v>0</v>
      </c>
      <c r="BF1110" s="1611">
        <f t="shared" si="582"/>
        <v>0</v>
      </c>
      <c r="BG1110" s="1611">
        <f t="shared" si="592"/>
        <v>0</v>
      </c>
      <c r="BH1110" s="1611" t="str">
        <f t="shared" si="593"/>
        <v/>
      </c>
      <c r="BI1110" s="1611" t="str">
        <f t="shared" si="594"/>
        <v/>
      </c>
      <c r="BJ1110" s="1611" t="str">
        <f t="shared" si="583"/>
        <v/>
      </c>
      <c r="BK1110" s="1611" t="str">
        <f t="shared" si="584"/>
        <v/>
      </c>
      <c r="BL1110" s="1611" t="str">
        <f t="shared" ca="1" si="585"/>
        <v/>
      </c>
      <c r="BM1110" s="1611" t="str">
        <f t="shared" si="595"/>
        <v/>
      </c>
      <c r="BN1110" s="1611" t="str">
        <f t="shared" si="586"/>
        <v/>
      </c>
      <c r="BO1110" s="1611" t="str">
        <f t="shared" si="587"/>
        <v/>
      </c>
      <c r="BP1110" s="1611" t="str">
        <f t="shared" si="596"/>
        <v/>
      </c>
      <c r="BQ1110" s="1611" t="str">
        <f t="shared" si="597"/>
        <v/>
      </c>
      <c r="BR1110" s="1611" t="str">
        <f t="shared" si="598"/>
        <v/>
      </c>
      <c r="BS1110" s="1611" t="str">
        <f t="shared" si="599"/>
        <v/>
      </c>
      <c r="BT1110" s="1611" t="str">
        <f t="shared" si="600"/>
        <v/>
      </c>
      <c r="BU1110" s="1731">
        <f t="shared" ca="1" si="601"/>
        <v>0</v>
      </c>
      <c r="BV1110" s="1594"/>
      <c r="BW1110" s="1594"/>
      <c r="BX1110" s="1594"/>
      <c r="BY1110" s="1594"/>
      <c r="BZ1110" s="1594"/>
      <c r="CA1110" s="1594"/>
      <c r="CB1110" s="1594"/>
      <c r="CC1110" s="1594"/>
      <c r="CD1110" s="1594"/>
      <c r="CE1110" s="1594"/>
      <c r="CF1110" s="1594"/>
      <c r="CG1110" s="1594"/>
      <c r="CH1110" s="1594"/>
      <c r="CI1110" s="1594"/>
      <c r="CJ1110" s="1594"/>
      <c r="CK1110" s="1594"/>
      <c r="CL1110" s="1594"/>
      <c r="CM1110" s="1594"/>
      <c r="CN1110" s="1594"/>
      <c r="CO1110" s="1594"/>
      <c r="CP1110" s="1594"/>
      <c r="CQ1110" s="1594"/>
      <c r="CR1110" s="1594"/>
      <c r="CS1110" s="1594"/>
      <c r="CT1110" s="1594"/>
      <c r="CU1110" s="1594"/>
      <c r="CV1110" s="1594"/>
      <c r="CW1110" s="1594"/>
      <c r="CX1110" s="1594"/>
      <c r="CY1110" s="1594"/>
      <c r="CZ1110" s="1594"/>
      <c r="DA1110" s="1594"/>
      <c r="DB1110" s="1594"/>
      <c r="DC1110" s="1594"/>
      <c r="DD1110" s="1594"/>
      <c r="DE1110" s="1594"/>
      <c r="DF1110" s="1594"/>
      <c r="DG1110" s="1594"/>
      <c r="DH1110" s="1594"/>
      <c r="DI1110" s="1594"/>
      <c r="DJ1110" s="1594"/>
      <c r="DK1110" s="1594"/>
      <c r="DL1110" s="1594"/>
      <c r="DM1110" s="1594"/>
      <c r="DN1110" s="1594"/>
      <c r="DO1110" s="1594"/>
      <c r="DP1110" s="1594"/>
      <c r="DQ1110" s="1594"/>
      <c r="DR1110" s="1594"/>
      <c r="DS1110" s="1594"/>
      <c r="DT1110" s="1594"/>
      <c r="DU1110" s="1594"/>
      <c r="DV1110" s="1594"/>
      <c r="DW1110" s="1594"/>
      <c r="DX1110" s="1594"/>
      <c r="DY1110" s="1594"/>
      <c r="DZ1110" s="1594"/>
      <c r="EA1110" s="1594"/>
      <c r="EB1110" s="1594"/>
      <c r="EC1110" s="1594"/>
      <c r="ED1110" s="1594"/>
      <c r="EE1110" s="1594"/>
      <c r="EF1110" s="1594"/>
      <c r="EG1110" s="1594"/>
      <c r="EH1110" s="1594"/>
      <c r="EI1110" s="1594"/>
      <c r="EJ1110" s="1594"/>
      <c r="EK1110" s="1594"/>
      <c r="EL1110" s="1594"/>
      <c r="EM1110" s="1594"/>
      <c r="EN1110" s="1594"/>
      <c r="EO1110" s="1594"/>
      <c r="EP1110" s="1594"/>
      <c r="EQ1110" s="1594"/>
      <c r="ER1110" s="1594"/>
      <c r="ES1110" s="1594"/>
    </row>
    <row r="1111" spans="1:149" s="1595" customFormat="1" ht="12.5">
      <c r="A1111" s="1644" t="str">
        <f t="shared" si="588"/>
        <v>Organisation</v>
      </c>
      <c r="B1111" s="1758"/>
      <c r="C1111" s="1671"/>
      <c r="D1111" s="1675"/>
      <c r="E1111" s="1772"/>
      <c r="F1111" s="1592"/>
      <c r="G1111" s="1714">
        <f t="shared" si="589"/>
        <v>0</v>
      </c>
      <c r="H1111" s="1645"/>
      <c r="I1111" s="1714">
        <f t="shared" si="590"/>
        <v>0</v>
      </c>
      <c r="J1111" s="1677"/>
      <c r="K1111" s="1677"/>
      <c r="L1111" s="1592"/>
      <c r="M1111" s="1597"/>
      <c r="N1111" s="1597"/>
      <c r="O1111" s="1646"/>
      <c r="P1111" s="1647"/>
      <c r="Q1111" s="1647"/>
      <c r="R1111" s="1648"/>
      <c r="S1111" s="1603"/>
      <c r="T1111" s="1649"/>
      <c r="U1111" s="1649"/>
      <c r="V1111" s="1649"/>
      <c r="W1111" s="1649"/>
      <c r="X1111" s="1649"/>
      <c r="Y1111" s="1649"/>
      <c r="Z1111" s="1649"/>
      <c r="AA1111" s="1649"/>
      <c r="AB1111" s="1649"/>
      <c r="AC1111" s="1649"/>
      <c r="AD1111" s="1649"/>
      <c r="AE1111" s="1649"/>
      <c r="AF1111" s="1610">
        <f t="shared" si="569"/>
        <v>0</v>
      </c>
      <c r="AG1111" s="1649"/>
      <c r="AH1111" s="1649"/>
      <c r="AI1111" s="1649"/>
      <c r="AJ1111" s="1649"/>
      <c r="AK1111" s="1649"/>
      <c r="AL1111" s="1649"/>
      <c r="AM1111" s="1649"/>
      <c r="AN1111" s="1649"/>
      <c r="AO1111" s="1649"/>
      <c r="AP1111" s="1649"/>
      <c r="AQ1111" s="1649"/>
      <c r="AR1111" s="1709"/>
      <c r="AS1111" s="1779">
        <f t="shared" si="570"/>
        <v>0</v>
      </c>
      <c r="AT1111" s="1711">
        <f t="shared" si="591"/>
        <v>0</v>
      </c>
      <c r="AU1111" s="1611">
        <f t="shared" si="571"/>
        <v>0</v>
      </c>
      <c r="AV1111" s="1611">
        <f t="shared" si="572"/>
        <v>0</v>
      </c>
      <c r="AW1111" s="1611">
        <f t="shared" si="573"/>
        <v>0</v>
      </c>
      <c r="AX1111" s="1611">
        <f t="shared" si="574"/>
        <v>0</v>
      </c>
      <c r="AY1111" s="1611">
        <f t="shared" si="575"/>
        <v>0</v>
      </c>
      <c r="AZ1111" s="1611">
        <f t="shared" si="576"/>
        <v>0</v>
      </c>
      <c r="BA1111" s="1611">
        <f t="shared" si="577"/>
        <v>0</v>
      </c>
      <c r="BB1111" s="1611">
        <f t="shared" si="578"/>
        <v>0</v>
      </c>
      <c r="BC1111" s="1611">
        <f t="shared" si="579"/>
        <v>0</v>
      </c>
      <c r="BD1111" s="1611">
        <f t="shared" si="580"/>
        <v>0</v>
      </c>
      <c r="BE1111" s="1611">
        <f t="shared" si="581"/>
        <v>0</v>
      </c>
      <c r="BF1111" s="1611">
        <f t="shared" si="582"/>
        <v>0</v>
      </c>
      <c r="BG1111" s="1611">
        <f t="shared" si="592"/>
        <v>0</v>
      </c>
      <c r="BH1111" s="1611" t="str">
        <f t="shared" si="593"/>
        <v/>
      </c>
      <c r="BI1111" s="1611" t="str">
        <f t="shared" si="594"/>
        <v/>
      </c>
      <c r="BJ1111" s="1611" t="str">
        <f t="shared" si="583"/>
        <v/>
      </c>
      <c r="BK1111" s="1611" t="str">
        <f t="shared" si="584"/>
        <v/>
      </c>
      <c r="BL1111" s="1611" t="str">
        <f t="shared" ca="1" si="585"/>
        <v/>
      </c>
      <c r="BM1111" s="1611" t="str">
        <f t="shared" si="595"/>
        <v/>
      </c>
      <c r="BN1111" s="1611" t="str">
        <f t="shared" si="586"/>
        <v/>
      </c>
      <c r="BO1111" s="1611" t="str">
        <f t="shared" si="587"/>
        <v/>
      </c>
      <c r="BP1111" s="1611" t="str">
        <f t="shared" si="596"/>
        <v/>
      </c>
      <c r="BQ1111" s="1611" t="str">
        <f t="shared" si="597"/>
        <v/>
      </c>
      <c r="BR1111" s="1611" t="str">
        <f t="shared" si="598"/>
        <v/>
      </c>
      <c r="BS1111" s="1611" t="str">
        <f t="shared" si="599"/>
        <v/>
      </c>
      <c r="BT1111" s="1611" t="str">
        <f t="shared" si="600"/>
        <v/>
      </c>
      <c r="BU1111" s="1731">
        <f t="shared" ca="1" si="601"/>
        <v>0</v>
      </c>
      <c r="BV1111" s="1594"/>
      <c r="BW1111" s="1594"/>
      <c r="BX1111" s="1594"/>
      <c r="BY1111" s="1594"/>
      <c r="BZ1111" s="1594"/>
      <c r="CA1111" s="1594"/>
      <c r="CB1111" s="1594"/>
      <c r="CC1111" s="1594"/>
      <c r="CD1111" s="1594"/>
      <c r="CE1111" s="1594"/>
      <c r="CF1111" s="1594"/>
      <c r="CG1111" s="1594"/>
      <c r="CH1111" s="1594"/>
      <c r="CI1111" s="1594"/>
      <c r="CJ1111" s="1594"/>
      <c r="CK1111" s="1594"/>
      <c r="CL1111" s="1594"/>
      <c r="CM1111" s="1594"/>
      <c r="CN1111" s="1594"/>
      <c r="CO1111" s="1594"/>
      <c r="CP1111" s="1594"/>
      <c r="CQ1111" s="1594"/>
      <c r="CR1111" s="1594"/>
      <c r="CS1111" s="1594"/>
      <c r="CT1111" s="1594"/>
      <c r="CU1111" s="1594"/>
      <c r="CV1111" s="1594"/>
      <c r="CW1111" s="1594"/>
      <c r="CX1111" s="1594"/>
      <c r="CY1111" s="1594"/>
      <c r="CZ1111" s="1594"/>
      <c r="DA1111" s="1594"/>
      <c r="DB1111" s="1594"/>
      <c r="DC1111" s="1594"/>
      <c r="DD1111" s="1594"/>
      <c r="DE1111" s="1594"/>
      <c r="DF1111" s="1594"/>
      <c r="DG1111" s="1594"/>
      <c r="DH1111" s="1594"/>
      <c r="DI1111" s="1594"/>
      <c r="DJ1111" s="1594"/>
      <c r="DK1111" s="1594"/>
      <c r="DL1111" s="1594"/>
      <c r="DM1111" s="1594"/>
      <c r="DN1111" s="1594"/>
      <c r="DO1111" s="1594"/>
      <c r="DP1111" s="1594"/>
      <c r="DQ1111" s="1594"/>
      <c r="DR1111" s="1594"/>
      <c r="DS1111" s="1594"/>
      <c r="DT1111" s="1594"/>
      <c r="DU1111" s="1594"/>
      <c r="DV1111" s="1594"/>
      <c r="DW1111" s="1594"/>
      <c r="DX1111" s="1594"/>
      <c r="DY1111" s="1594"/>
      <c r="DZ1111" s="1594"/>
      <c r="EA1111" s="1594"/>
      <c r="EB1111" s="1594"/>
      <c r="EC1111" s="1594"/>
      <c r="ED1111" s="1594"/>
      <c r="EE1111" s="1594"/>
      <c r="EF1111" s="1594"/>
      <c r="EG1111" s="1594"/>
      <c r="EH1111" s="1594"/>
      <c r="EI1111" s="1594"/>
      <c r="EJ1111" s="1594"/>
      <c r="EK1111" s="1594"/>
      <c r="EL1111" s="1594"/>
      <c r="EM1111" s="1594"/>
      <c r="EN1111" s="1594"/>
      <c r="EO1111" s="1594"/>
      <c r="EP1111" s="1594"/>
      <c r="EQ1111" s="1594"/>
      <c r="ER1111" s="1594"/>
      <c r="ES1111" s="1594"/>
    </row>
    <row r="1112" spans="1:149" s="1595" customFormat="1" ht="12.5">
      <c r="A1112" s="1644" t="str">
        <f t="shared" si="588"/>
        <v>Organisation</v>
      </c>
      <c r="B1112" s="1758"/>
      <c r="C1112" s="1671"/>
      <c r="D1112" s="1675"/>
      <c r="E1112" s="1772"/>
      <c r="F1112" s="1592"/>
      <c r="G1112" s="1714">
        <f t="shared" si="589"/>
        <v>0</v>
      </c>
      <c r="H1112" s="1645"/>
      <c r="I1112" s="1714">
        <f t="shared" si="590"/>
        <v>0</v>
      </c>
      <c r="J1112" s="1677"/>
      <c r="K1112" s="1677"/>
      <c r="L1112" s="1592"/>
      <c r="M1112" s="1597"/>
      <c r="N1112" s="1597"/>
      <c r="O1112" s="1646"/>
      <c r="P1112" s="1647"/>
      <c r="Q1112" s="1647"/>
      <c r="R1112" s="1648"/>
      <c r="S1112" s="1603"/>
      <c r="T1112" s="1649"/>
      <c r="U1112" s="1649"/>
      <c r="V1112" s="1649"/>
      <c r="W1112" s="1649"/>
      <c r="X1112" s="1649"/>
      <c r="Y1112" s="1649"/>
      <c r="Z1112" s="1649"/>
      <c r="AA1112" s="1649"/>
      <c r="AB1112" s="1649"/>
      <c r="AC1112" s="1649"/>
      <c r="AD1112" s="1649"/>
      <c r="AE1112" s="1649"/>
      <c r="AF1112" s="1610">
        <f t="shared" si="569"/>
        <v>0</v>
      </c>
      <c r="AG1112" s="1649"/>
      <c r="AH1112" s="1649"/>
      <c r="AI1112" s="1649"/>
      <c r="AJ1112" s="1649"/>
      <c r="AK1112" s="1649"/>
      <c r="AL1112" s="1649"/>
      <c r="AM1112" s="1649"/>
      <c r="AN1112" s="1649"/>
      <c r="AO1112" s="1649"/>
      <c r="AP1112" s="1649"/>
      <c r="AQ1112" s="1649"/>
      <c r="AR1112" s="1709"/>
      <c r="AS1112" s="1779">
        <f t="shared" si="570"/>
        <v>0</v>
      </c>
      <c r="AT1112" s="1711">
        <f t="shared" si="591"/>
        <v>0</v>
      </c>
      <c r="AU1112" s="1611">
        <f t="shared" si="571"/>
        <v>0</v>
      </c>
      <c r="AV1112" s="1611">
        <f t="shared" si="572"/>
        <v>0</v>
      </c>
      <c r="AW1112" s="1611">
        <f t="shared" si="573"/>
        <v>0</v>
      </c>
      <c r="AX1112" s="1611">
        <f t="shared" si="574"/>
        <v>0</v>
      </c>
      <c r="AY1112" s="1611">
        <f t="shared" si="575"/>
        <v>0</v>
      </c>
      <c r="AZ1112" s="1611">
        <f t="shared" si="576"/>
        <v>0</v>
      </c>
      <c r="BA1112" s="1611">
        <f t="shared" si="577"/>
        <v>0</v>
      </c>
      <c r="BB1112" s="1611">
        <f t="shared" si="578"/>
        <v>0</v>
      </c>
      <c r="BC1112" s="1611">
        <f t="shared" si="579"/>
        <v>0</v>
      </c>
      <c r="BD1112" s="1611">
        <f t="shared" si="580"/>
        <v>0</v>
      </c>
      <c r="BE1112" s="1611">
        <f t="shared" si="581"/>
        <v>0</v>
      </c>
      <c r="BF1112" s="1611">
        <f t="shared" si="582"/>
        <v>0</v>
      </c>
      <c r="BG1112" s="1611">
        <f t="shared" si="592"/>
        <v>0</v>
      </c>
      <c r="BH1112" s="1611" t="str">
        <f t="shared" si="593"/>
        <v/>
      </c>
      <c r="BI1112" s="1611" t="str">
        <f t="shared" si="594"/>
        <v/>
      </c>
      <c r="BJ1112" s="1611" t="str">
        <f t="shared" si="583"/>
        <v/>
      </c>
      <c r="BK1112" s="1611" t="str">
        <f t="shared" si="584"/>
        <v/>
      </c>
      <c r="BL1112" s="1611" t="str">
        <f t="shared" ca="1" si="585"/>
        <v/>
      </c>
      <c r="BM1112" s="1611" t="str">
        <f t="shared" si="595"/>
        <v/>
      </c>
      <c r="BN1112" s="1611" t="str">
        <f t="shared" si="586"/>
        <v/>
      </c>
      <c r="BO1112" s="1611" t="str">
        <f t="shared" si="587"/>
        <v/>
      </c>
      <c r="BP1112" s="1611" t="str">
        <f t="shared" si="596"/>
        <v/>
      </c>
      <c r="BQ1112" s="1611" t="str">
        <f t="shared" si="597"/>
        <v/>
      </c>
      <c r="BR1112" s="1611" t="str">
        <f t="shared" si="598"/>
        <v/>
      </c>
      <c r="BS1112" s="1611" t="str">
        <f t="shared" si="599"/>
        <v/>
      </c>
      <c r="BT1112" s="1611" t="str">
        <f t="shared" si="600"/>
        <v/>
      </c>
      <c r="BU1112" s="1731">
        <f t="shared" ca="1" si="601"/>
        <v>0</v>
      </c>
      <c r="BV1112" s="1594"/>
      <c r="BW1112" s="1594"/>
      <c r="BX1112" s="1594"/>
      <c r="BY1112" s="1594"/>
      <c r="BZ1112" s="1594"/>
      <c r="CA1112" s="1594"/>
      <c r="CB1112" s="1594"/>
      <c r="CC1112" s="1594"/>
      <c r="CD1112" s="1594"/>
      <c r="CE1112" s="1594"/>
      <c r="CF1112" s="1594"/>
      <c r="CG1112" s="1594"/>
      <c r="CH1112" s="1594"/>
      <c r="CI1112" s="1594"/>
      <c r="CJ1112" s="1594"/>
      <c r="CK1112" s="1594"/>
      <c r="CL1112" s="1594"/>
      <c r="CM1112" s="1594"/>
      <c r="CN1112" s="1594"/>
      <c r="CO1112" s="1594"/>
      <c r="CP1112" s="1594"/>
      <c r="CQ1112" s="1594"/>
      <c r="CR1112" s="1594"/>
      <c r="CS1112" s="1594"/>
      <c r="CT1112" s="1594"/>
      <c r="CU1112" s="1594"/>
      <c r="CV1112" s="1594"/>
      <c r="CW1112" s="1594"/>
      <c r="CX1112" s="1594"/>
      <c r="CY1112" s="1594"/>
      <c r="CZ1112" s="1594"/>
      <c r="DA1112" s="1594"/>
      <c r="DB1112" s="1594"/>
      <c r="DC1112" s="1594"/>
      <c r="DD1112" s="1594"/>
      <c r="DE1112" s="1594"/>
      <c r="DF1112" s="1594"/>
      <c r="DG1112" s="1594"/>
      <c r="DH1112" s="1594"/>
      <c r="DI1112" s="1594"/>
      <c r="DJ1112" s="1594"/>
      <c r="DK1112" s="1594"/>
      <c r="DL1112" s="1594"/>
      <c r="DM1112" s="1594"/>
      <c r="DN1112" s="1594"/>
      <c r="DO1112" s="1594"/>
      <c r="DP1112" s="1594"/>
      <c r="DQ1112" s="1594"/>
      <c r="DR1112" s="1594"/>
      <c r="DS1112" s="1594"/>
      <c r="DT1112" s="1594"/>
      <c r="DU1112" s="1594"/>
      <c r="DV1112" s="1594"/>
      <c r="DW1112" s="1594"/>
      <c r="DX1112" s="1594"/>
      <c r="DY1112" s="1594"/>
      <c r="DZ1112" s="1594"/>
      <c r="EA1112" s="1594"/>
      <c r="EB1112" s="1594"/>
      <c r="EC1112" s="1594"/>
      <c r="ED1112" s="1594"/>
      <c r="EE1112" s="1594"/>
      <c r="EF1112" s="1594"/>
      <c r="EG1112" s="1594"/>
      <c r="EH1112" s="1594"/>
      <c r="EI1112" s="1594"/>
      <c r="EJ1112" s="1594"/>
      <c r="EK1112" s="1594"/>
      <c r="EL1112" s="1594"/>
      <c r="EM1112" s="1594"/>
      <c r="EN1112" s="1594"/>
      <c r="EO1112" s="1594"/>
      <c r="EP1112" s="1594"/>
      <c r="EQ1112" s="1594"/>
      <c r="ER1112" s="1594"/>
      <c r="ES1112" s="1594"/>
    </row>
    <row r="1113" spans="1:149" s="1595" customFormat="1" ht="12.5">
      <c r="A1113" s="1644" t="str">
        <f t="shared" si="588"/>
        <v>Organisation</v>
      </c>
      <c r="B1113" s="1758"/>
      <c r="C1113" s="1671"/>
      <c r="D1113" s="1675"/>
      <c r="E1113" s="1772"/>
      <c r="F1113" s="1592"/>
      <c r="G1113" s="1714">
        <f t="shared" si="589"/>
        <v>0</v>
      </c>
      <c r="H1113" s="1645"/>
      <c r="I1113" s="1714">
        <f t="shared" si="590"/>
        <v>0</v>
      </c>
      <c r="J1113" s="1677"/>
      <c r="K1113" s="1677"/>
      <c r="L1113" s="1592"/>
      <c r="M1113" s="1597"/>
      <c r="N1113" s="1597"/>
      <c r="O1113" s="1646"/>
      <c r="P1113" s="1647"/>
      <c r="Q1113" s="1647"/>
      <c r="R1113" s="1648"/>
      <c r="S1113" s="1603"/>
      <c r="T1113" s="1649"/>
      <c r="U1113" s="1649"/>
      <c r="V1113" s="1649"/>
      <c r="W1113" s="1649"/>
      <c r="X1113" s="1649"/>
      <c r="Y1113" s="1649"/>
      <c r="Z1113" s="1649"/>
      <c r="AA1113" s="1649"/>
      <c r="AB1113" s="1649"/>
      <c r="AC1113" s="1649"/>
      <c r="AD1113" s="1649"/>
      <c r="AE1113" s="1649"/>
      <c r="AF1113" s="1610">
        <f t="shared" si="569"/>
        <v>0</v>
      </c>
      <c r="AG1113" s="1649"/>
      <c r="AH1113" s="1649"/>
      <c r="AI1113" s="1649"/>
      <c r="AJ1113" s="1649"/>
      <c r="AK1113" s="1649"/>
      <c r="AL1113" s="1649"/>
      <c r="AM1113" s="1649"/>
      <c r="AN1113" s="1649"/>
      <c r="AO1113" s="1649"/>
      <c r="AP1113" s="1649"/>
      <c r="AQ1113" s="1649"/>
      <c r="AR1113" s="1709"/>
      <c r="AS1113" s="1779">
        <f t="shared" si="570"/>
        <v>0</v>
      </c>
      <c r="AT1113" s="1711">
        <f t="shared" si="591"/>
        <v>0</v>
      </c>
      <c r="AU1113" s="1611">
        <f t="shared" si="571"/>
        <v>0</v>
      </c>
      <c r="AV1113" s="1611">
        <f t="shared" si="572"/>
        <v>0</v>
      </c>
      <c r="AW1113" s="1611">
        <f t="shared" si="573"/>
        <v>0</v>
      </c>
      <c r="AX1113" s="1611">
        <f t="shared" si="574"/>
        <v>0</v>
      </c>
      <c r="AY1113" s="1611">
        <f t="shared" si="575"/>
        <v>0</v>
      </c>
      <c r="AZ1113" s="1611">
        <f t="shared" si="576"/>
        <v>0</v>
      </c>
      <c r="BA1113" s="1611">
        <f t="shared" si="577"/>
        <v>0</v>
      </c>
      <c r="BB1113" s="1611">
        <f t="shared" si="578"/>
        <v>0</v>
      </c>
      <c r="BC1113" s="1611">
        <f t="shared" si="579"/>
        <v>0</v>
      </c>
      <c r="BD1113" s="1611">
        <f t="shared" si="580"/>
        <v>0</v>
      </c>
      <c r="BE1113" s="1611">
        <f t="shared" si="581"/>
        <v>0</v>
      </c>
      <c r="BF1113" s="1611">
        <f t="shared" si="582"/>
        <v>0</v>
      </c>
      <c r="BG1113" s="1611">
        <f t="shared" si="592"/>
        <v>0</v>
      </c>
      <c r="BH1113" s="1611" t="str">
        <f t="shared" si="593"/>
        <v/>
      </c>
      <c r="BI1113" s="1611" t="str">
        <f t="shared" si="594"/>
        <v/>
      </c>
      <c r="BJ1113" s="1611" t="str">
        <f t="shared" si="583"/>
        <v/>
      </c>
      <c r="BK1113" s="1611" t="str">
        <f t="shared" si="584"/>
        <v/>
      </c>
      <c r="BL1113" s="1611" t="str">
        <f t="shared" ca="1" si="585"/>
        <v/>
      </c>
      <c r="BM1113" s="1611" t="str">
        <f t="shared" si="595"/>
        <v/>
      </c>
      <c r="BN1113" s="1611" t="str">
        <f t="shared" si="586"/>
        <v/>
      </c>
      <c r="BO1113" s="1611" t="str">
        <f t="shared" si="587"/>
        <v/>
      </c>
      <c r="BP1113" s="1611" t="str">
        <f t="shared" si="596"/>
        <v/>
      </c>
      <c r="BQ1113" s="1611" t="str">
        <f t="shared" si="597"/>
        <v/>
      </c>
      <c r="BR1113" s="1611" t="str">
        <f t="shared" si="598"/>
        <v/>
      </c>
      <c r="BS1113" s="1611" t="str">
        <f t="shared" si="599"/>
        <v/>
      </c>
      <c r="BT1113" s="1611" t="str">
        <f t="shared" si="600"/>
        <v/>
      </c>
      <c r="BU1113" s="1731">
        <f t="shared" ca="1" si="601"/>
        <v>0</v>
      </c>
      <c r="BV1113" s="1594"/>
      <c r="BW1113" s="1594"/>
      <c r="BX1113" s="1594"/>
      <c r="BY1113" s="1594"/>
      <c r="BZ1113" s="1594"/>
      <c r="CA1113" s="1594"/>
      <c r="CB1113" s="1594"/>
      <c r="CC1113" s="1594"/>
      <c r="CD1113" s="1594"/>
      <c r="CE1113" s="1594"/>
      <c r="CF1113" s="1594"/>
      <c r="CG1113" s="1594"/>
      <c r="CH1113" s="1594"/>
      <c r="CI1113" s="1594"/>
      <c r="CJ1113" s="1594"/>
      <c r="CK1113" s="1594"/>
      <c r="CL1113" s="1594"/>
      <c r="CM1113" s="1594"/>
      <c r="CN1113" s="1594"/>
      <c r="CO1113" s="1594"/>
      <c r="CP1113" s="1594"/>
      <c r="CQ1113" s="1594"/>
      <c r="CR1113" s="1594"/>
      <c r="CS1113" s="1594"/>
      <c r="CT1113" s="1594"/>
      <c r="CU1113" s="1594"/>
      <c r="CV1113" s="1594"/>
      <c r="CW1113" s="1594"/>
      <c r="CX1113" s="1594"/>
      <c r="CY1113" s="1594"/>
      <c r="CZ1113" s="1594"/>
      <c r="DA1113" s="1594"/>
      <c r="DB1113" s="1594"/>
      <c r="DC1113" s="1594"/>
      <c r="DD1113" s="1594"/>
      <c r="DE1113" s="1594"/>
      <c r="DF1113" s="1594"/>
      <c r="DG1113" s="1594"/>
      <c r="DH1113" s="1594"/>
      <c r="DI1113" s="1594"/>
      <c r="DJ1113" s="1594"/>
      <c r="DK1113" s="1594"/>
      <c r="DL1113" s="1594"/>
      <c r="DM1113" s="1594"/>
      <c r="DN1113" s="1594"/>
      <c r="DO1113" s="1594"/>
      <c r="DP1113" s="1594"/>
      <c r="DQ1113" s="1594"/>
      <c r="DR1113" s="1594"/>
      <c r="DS1113" s="1594"/>
      <c r="DT1113" s="1594"/>
      <c r="DU1113" s="1594"/>
      <c r="DV1113" s="1594"/>
      <c r="DW1113" s="1594"/>
      <c r="DX1113" s="1594"/>
      <c r="DY1113" s="1594"/>
      <c r="DZ1113" s="1594"/>
      <c r="EA1113" s="1594"/>
      <c r="EB1113" s="1594"/>
      <c r="EC1113" s="1594"/>
      <c r="ED1113" s="1594"/>
      <c r="EE1113" s="1594"/>
      <c r="EF1113" s="1594"/>
      <c r="EG1113" s="1594"/>
      <c r="EH1113" s="1594"/>
      <c r="EI1113" s="1594"/>
      <c r="EJ1113" s="1594"/>
      <c r="EK1113" s="1594"/>
      <c r="EL1113" s="1594"/>
      <c r="EM1113" s="1594"/>
      <c r="EN1113" s="1594"/>
      <c r="EO1113" s="1594"/>
      <c r="EP1113" s="1594"/>
      <c r="EQ1113" s="1594"/>
      <c r="ER1113" s="1594"/>
      <c r="ES1113" s="1594"/>
    </row>
    <row r="1114" spans="1:149" s="1595" customFormat="1" ht="12.5">
      <c r="A1114" s="1644" t="str">
        <f t="shared" si="588"/>
        <v>Organisation</v>
      </c>
      <c r="B1114" s="1758"/>
      <c r="C1114" s="1671"/>
      <c r="D1114" s="1675"/>
      <c r="E1114" s="1772"/>
      <c r="F1114" s="1592"/>
      <c r="G1114" s="1714">
        <f t="shared" si="589"/>
        <v>0</v>
      </c>
      <c r="H1114" s="1645"/>
      <c r="I1114" s="1714">
        <f t="shared" si="590"/>
        <v>0</v>
      </c>
      <c r="J1114" s="1677"/>
      <c r="K1114" s="1677"/>
      <c r="L1114" s="1592"/>
      <c r="M1114" s="1597"/>
      <c r="N1114" s="1597"/>
      <c r="O1114" s="1646"/>
      <c r="P1114" s="1647"/>
      <c r="Q1114" s="1647"/>
      <c r="R1114" s="1648"/>
      <c r="S1114" s="1603"/>
      <c r="T1114" s="1649"/>
      <c r="U1114" s="1649"/>
      <c r="V1114" s="1649"/>
      <c r="W1114" s="1649"/>
      <c r="X1114" s="1649"/>
      <c r="Y1114" s="1649"/>
      <c r="Z1114" s="1649"/>
      <c r="AA1114" s="1649"/>
      <c r="AB1114" s="1649"/>
      <c r="AC1114" s="1649"/>
      <c r="AD1114" s="1649"/>
      <c r="AE1114" s="1649"/>
      <c r="AF1114" s="1610">
        <f t="shared" si="569"/>
        <v>0</v>
      </c>
      <c r="AG1114" s="1649"/>
      <c r="AH1114" s="1649"/>
      <c r="AI1114" s="1649"/>
      <c r="AJ1114" s="1649"/>
      <c r="AK1114" s="1649"/>
      <c r="AL1114" s="1649"/>
      <c r="AM1114" s="1649"/>
      <c r="AN1114" s="1649"/>
      <c r="AO1114" s="1649"/>
      <c r="AP1114" s="1649"/>
      <c r="AQ1114" s="1649"/>
      <c r="AR1114" s="1709"/>
      <c r="AS1114" s="1779">
        <f t="shared" si="570"/>
        <v>0</v>
      </c>
      <c r="AT1114" s="1711">
        <f t="shared" si="591"/>
        <v>0</v>
      </c>
      <c r="AU1114" s="1611">
        <f t="shared" si="571"/>
        <v>0</v>
      </c>
      <c r="AV1114" s="1611">
        <f t="shared" si="572"/>
        <v>0</v>
      </c>
      <c r="AW1114" s="1611">
        <f t="shared" si="573"/>
        <v>0</v>
      </c>
      <c r="AX1114" s="1611">
        <f t="shared" si="574"/>
        <v>0</v>
      </c>
      <c r="AY1114" s="1611">
        <f t="shared" si="575"/>
        <v>0</v>
      </c>
      <c r="AZ1114" s="1611">
        <f t="shared" si="576"/>
        <v>0</v>
      </c>
      <c r="BA1114" s="1611">
        <f t="shared" si="577"/>
        <v>0</v>
      </c>
      <c r="BB1114" s="1611">
        <f t="shared" si="578"/>
        <v>0</v>
      </c>
      <c r="BC1114" s="1611">
        <f t="shared" si="579"/>
        <v>0</v>
      </c>
      <c r="BD1114" s="1611">
        <f t="shared" si="580"/>
        <v>0</v>
      </c>
      <c r="BE1114" s="1611">
        <f t="shared" si="581"/>
        <v>0</v>
      </c>
      <c r="BF1114" s="1611">
        <f t="shared" si="582"/>
        <v>0</v>
      </c>
      <c r="BG1114" s="1611">
        <f t="shared" si="592"/>
        <v>0</v>
      </c>
      <c r="BH1114" s="1611" t="str">
        <f t="shared" si="593"/>
        <v/>
      </c>
      <c r="BI1114" s="1611" t="str">
        <f t="shared" si="594"/>
        <v/>
      </c>
      <c r="BJ1114" s="1611" t="str">
        <f t="shared" si="583"/>
        <v/>
      </c>
      <c r="BK1114" s="1611" t="str">
        <f t="shared" si="584"/>
        <v/>
      </c>
      <c r="BL1114" s="1611" t="str">
        <f t="shared" ca="1" si="585"/>
        <v/>
      </c>
      <c r="BM1114" s="1611" t="str">
        <f t="shared" si="595"/>
        <v/>
      </c>
      <c r="BN1114" s="1611" t="str">
        <f t="shared" si="586"/>
        <v/>
      </c>
      <c r="BO1114" s="1611" t="str">
        <f t="shared" si="587"/>
        <v/>
      </c>
      <c r="BP1114" s="1611" t="str">
        <f t="shared" si="596"/>
        <v/>
      </c>
      <c r="BQ1114" s="1611" t="str">
        <f t="shared" si="597"/>
        <v/>
      </c>
      <c r="BR1114" s="1611" t="str">
        <f t="shared" si="598"/>
        <v/>
      </c>
      <c r="BS1114" s="1611" t="str">
        <f t="shared" si="599"/>
        <v/>
      </c>
      <c r="BT1114" s="1611" t="str">
        <f t="shared" si="600"/>
        <v/>
      </c>
      <c r="BU1114" s="1731">
        <f t="shared" ca="1" si="601"/>
        <v>0</v>
      </c>
      <c r="BV1114" s="1594"/>
      <c r="BW1114" s="1594"/>
      <c r="BX1114" s="1594"/>
      <c r="BY1114" s="1594"/>
      <c r="BZ1114" s="1594"/>
      <c r="CA1114" s="1594"/>
      <c r="CB1114" s="1594"/>
      <c r="CC1114" s="1594"/>
      <c r="CD1114" s="1594"/>
      <c r="CE1114" s="1594"/>
      <c r="CF1114" s="1594"/>
      <c r="CG1114" s="1594"/>
      <c r="CH1114" s="1594"/>
      <c r="CI1114" s="1594"/>
      <c r="CJ1114" s="1594"/>
      <c r="CK1114" s="1594"/>
      <c r="CL1114" s="1594"/>
      <c r="CM1114" s="1594"/>
      <c r="CN1114" s="1594"/>
      <c r="CO1114" s="1594"/>
      <c r="CP1114" s="1594"/>
      <c r="CQ1114" s="1594"/>
      <c r="CR1114" s="1594"/>
      <c r="CS1114" s="1594"/>
      <c r="CT1114" s="1594"/>
      <c r="CU1114" s="1594"/>
      <c r="CV1114" s="1594"/>
      <c r="CW1114" s="1594"/>
      <c r="CX1114" s="1594"/>
      <c r="CY1114" s="1594"/>
      <c r="CZ1114" s="1594"/>
      <c r="DA1114" s="1594"/>
      <c r="DB1114" s="1594"/>
      <c r="DC1114" s="1594"/>
      <c r="DD1114" s="1594"/>
      <c r="DE1114" s="1594"/>
      <c r="DF1114" s="1594"/>
      <c r="DG1114" s="1594"/>
      <c r="DH1114" s="1594"/>
      <c r="DI1114" s="1594"/>
      <c r="DJ1114" s="1594"/>
      <c r="DK1114" s="1594"/>
      <c r="DL1114" s="1594"/>
      <c r="DM1114" s="1594"/>
      <c r="DN1114" s="1594"/>
      <c r="DO1114" s="1594"/>
      <c r="DP1114" s="1594"/>
      <c r="DQ1114" s="1594"/>
      <c r="DR1114" s="1594"/>
      <c r="DS1114" s="1594"/>
      <c r="DT1114" s="1594"/>
      <c r="DU1114" s="1594"/>
      <c r="DV1114" s="1594"/>
      <c r="DW1114" s="1594"/>
      <c r="DX1114" s="1594"/>
      <c r="DY1114" s="1594"/>
      <c r="DZ1114" s="1594"/>
      <c r="EA1114" s="1594"/>
      <c r="EB1114" s="1594"/>
      <c r="EC1114" s="1594"/>
      <c r="ED1114" s="1594"/>
      <c r="EE1114" s="1594"/>
      <c r="EF1114" s="1594"/>
      <c r="EG1114" s="1594"/>
      <c r="EH1114" s="1594"/>
      <c r="EI1114" s="1594"/>
      <c r="EJ1114" s="1594"/>
      <c r="EK1114" s="1594"/>
      <c r="EL1114" s="1594"/>
      <c r="EM1114" s="1594"/>
      <c r="EN1114" s="1594"/>
      <c r="EO1114" s="1594"/>
      <c r="EP1114" s="1594"/>
      <c r="EQ1114" s="1594"/>
      <c r="ER1114" s="1594"/>
      <c r="ES1114" s="1594"/>
    </row>
    <row r="1115" spans="1:149" s="1595" customFormat="1" ht="12.5">
      <c r="A1115" s="1644" t="str">
        <f t="shared" si="588"/>
        <v>Organisation</v>
      </c>
      <c r="B1115" s="1758"/>
      <c r="C1115" s="1671"/>
      <c r="D1115" s="1675"/>
      <c r="E1115" s="1772"/>
      <c r="F1115" s="1592"/>
      <c r="G1115" s="1714">
        <f t="shared" si="589"/>
        <v>0</v>
      </c>
      <c r="H1115" s="1645"/>
      <c r="I1115" s="1714">
        <f t="shared" si="590"/>
        <v>0</v>
      </c>
      <c r="J1115" s="1677"/>
      <c r="K1115" s="1677"/>
      <c r="L1115" s="1592"/>
      <c r="M1115" s="1597"/>
      <c r="N1115" s="1597"/>
      <c r="O1115" s="1646"/>
      <c r="P1115" s="1647"/>
      <c r="Q1115" s="1647"/>
      <c r="R1115" s="1648"/>
      <c r="S1115" s="1603"/>
      <c r="T1115" s="1649"/>
      <c r="U1115" s="1649"/>
      <c r="V1115" s="1649"/>
      <c r="W1115" s="1649"/>
      <c r="X1115" s="1649"/>
      <c r="Y1115" s="1649"/>
      <c r="Z1115" s="1649"/>
      <c r="AA1115" s="1649"/>
      <c r="AB1115" s="1649"/>
      <c r="AC1115" s="1649"/>
      <c r="AD1115" s="1649"/>
      <c r="AE1115" s="1649"/>
      <c r="AF1115" s="1610">
        <f t="shared" si="569"/>
        <v>0</v>
      </c>
      <c r="AG1115" s="1649"/>
      <c r="AH1115" s="1649"/>
      <c r="AI1115" s="1649"/>
      <c r="AJ1115" s="1649"/>
      <c r="AK1115" s="1649"/>
      <c r="AL1115" s="1649"/>
      <c r="AM1115" s="1649"/>
      <c r="AN1115" s="1649"/>
      <c r="AO1115" s="1649"/>
      <c r="AP1115" s="1649"/>
      <c r="AQ1115" s="1649"/>
      <c r="AR1115" s="1709"/>
      <c r="AS1115" s="1779">
        <f t="shared" si="570"/>
        <v>0</v>
      </c>
      <c r="AT1115" s="1711">
        <f t="shared" si="591"/>
        <v>0</v>
      </c>
      <c r="AU1115" s="1611">
        <f t="shared" si="571"/>
        <v>0</v>
      </c>
      <c r="AV1115" s="1611">
        <f t="shared" si="572"/>
        <v>0</v>
      </c>
      <c r="AW1115" s="1611">
        <f t="shared" si="573"/>
        <v>0</v>
      </c>
      <c r="AX1115" s="1611">
        <f t="shared" si="574"/>
        <v>0</v>
      </c>
      <c r="AY1115" s="1611">
        <f t="shared" si="575"/>
        <v>0</v>
      </c>
      <c r="AZ1115" s="1611">
        <f t="shared" si="576"/>
        <v>0</v>
      </c>
      <c r="BA1115" s="1611">
        <f t="shared" si="577"/>
        <v>0</v>
      </c>
      <c r="BB1115" s="1611">
        <f t="shared" si="578"/>
        <v>0</v>
      </c>
      <c r="BC1115" s="1611">
        <f t="shared" si="579"/>
        <v>0</v>
      </c>
      <c r="BD1115" s="1611">
        <f t="shared" si="580"/>
        <v>0</v>
      </c>
      <c r="BE1115" s="1611">
        <f t="shared" si="581"/>
        <v>0</v>
      </c>
      <c r="BF1115" s="1611">
        <f t="shared" si="582"/>
        <v>0</v>
      </c>
      <c r="BG1115" s="1611">
        <f t="shared" si="592"/>
        <v>0</v>
      </c>
      <c r="BH1115" s="1611" t="str">
        <f t="shared" si="593"/>
        <v/>
      </c>
      <c r="BI1115" s="1611" t="str">
        <f t="shared" si="594"/>
        <v/>
      </c>
      <c r="BJ1115" s="1611" t="str">
        <f t="shared" si="583"/>
        <v/>
      </c>
      <c r="BK1115" s="1611" t="str">
        <f t="shared" si="584"/>
        <v/>
      </c>
      <c r="BL1115" s="1611" t="str">
        <f t="shared" ca="1" si="585"/>
        <v/>
      </c>
      <c r="BM1115" s="1611" t="str">
        <f t="shared" si="595"/>
        <v/>
      </c>
      <c r="BN1115" s="1611" t="str">
        <f t="shared" si="586"/>
        <v/>
      </c>
      <c r="BO1115" s="1611" t="str">
        <f t="shared" si="587"/>
        <v/>
      </c>
      <c r="BP1115" s="1611" t="str">
        <f t="shared" si="596"/>
        <v/>
      </c>
      <c r="BQ1115" s="1611" t="str">
        <f t="shared" si="597"/>
        <v/>
      </c>
      <c r="BR1115" s="1611" t="str">
        <f t="shared" si="598"/>
        <v/>
      </c>
      <c r="BS1115" s="1611" t="str">
        <f t="shared" si="599"/>
        <v/>
      </c>
      <c r="BT1115" s="1611" t="str">
        <f t="shared" si="600"/>
        <v/>
      </c>
      <c r="BU1115" s="1731">
        <f t="shared" ca="1" si="601"/>
        <v>0</v>
      </c>
      <c r="BV1115" s="1594"/>
      <c r="BW1115" s="1594"/>
      <c r="BX1115" s="1594"/>
      <c r="BY1115" s="1594"/>
      <c r="BZ1115" s="1594"/>
      <c r="CA1115" s="1594"/>
      <c r="CB1115" s="1594"/>
      <c r="CC1115" s="1594"/>
      <c r="CD1115" s="1594"/>
      <c r="CE1115" s="1594"/>
      <c r="CF1115" s="1594"/>
      <c r="CG1115" s="1594"/>
      <c r="CH1115" s="1594"/>
      <c r="CI1115" s="1594"/>
      <c r="CJ1115" s="1594"/>
      <c r="CK1115" s="1594"/>
      <c r="CL1115" s="1594"/>
      <c r="CM1115" s="1594"/>
      <c r="CN1115" s="1594"/>
      <c r="CO1115" s="1594"/>
      <c r="CP1115" s="1594"/>
      <c r="CQ1115" s="1594"/>
      <c r="CR1115" s="1594"/>
      <c r="CS1115" s="1594"/>
      <c r="CT1115" s="1594"/>
      <c r="CU1115" s="1594"/>
      <c r="CV1115" s="1594"/>
      <c r="CW1115" s="1594"/>
      <c r="CX1115" s="1594"/>
      <c r="CY1115" s="1594"/>
      <c r="CZ1115" s="1594"/>
      <c r="DA1115" s="1594"/>
      <c r="DB1115" s="1594"/>
      <c r="DC1115" s="1594"/>
      <c r="DD1115" s="1594"/>
      <c r="DE1115" s="1594"/>
      <c r="DF1115" s="1594"/>
      <c r="DG1115" s="1594"/>
      <c r="DH1115" s="1594"/>
      <c r="DI1115" s="1594"/>
      <c r="DJ1115" s="1594"/>
      <c r="DK1115" s="1594"/>
      <c r="DL1115" s="1594"/>
      <c r="DM1115" s="1594"/>
      <c r="DN1115" s="1594"/>
      <c r="DO1115" s="1594"/>
      <c r="DP1115" s="1594"/>
      <c r="DQ1115" s="1594"/>
      <c r="DR1115" s="1594"/>
      <c r="DS1115" s="1594"/>
      <c r="DT1115" s="1594"/>
      <c r="DU1115" s="1594"/>
      <c r="DV1115" s="1594"/>
      <c r="DW1115" s="1594"/>
      <c r="DX1115" s="1594"/>
      <c r="DY1115" s="1594"/>
      <c r="DZ1115" s="1594"/>
      <c r="EA1115" s="1594"/>
      <c r="EB1115" s="1594"/>
      <c r="EC1115" s="1594"/>
      <c r="ED1115" s="1594"/>
      <c r="EE1115" s="1594"/>
      <c r="EF1115" s="1594"/>
      <c r="EG1115" s="1594"/>
      <c r="EH1115" s="1594"/>
      <c r="EI1115" s="1594"/>
      <c r="EJ1115" s="1594"/>
      <c r="EK1115" s="1594"/>
      <c r="EL1115" s="1594"/>
      <c r="EM1115" s="1594"/>
      <c r="EN1115" s="1594"/>
      <c r="EO1115" s="1594"/>
      <c r="EP1115" s="1594"/>
      <c r="EQ1115" s="1594"/>
      <c r="ER1115" s="1594"/>
      <c r="ES1115" s="1594"/>
    </row>
    <row r="1116" spans="1:149" s="1595" customFormat="1" ht="12.5">
      <c r="A1116" s="1644" t="str">
        <f t="shared" si="588"/>
        <v>Organisation</v>
      </c>
      <c r="B1116" s="1758"/>
      <c r="C1116" s="1671"/>
      <c r="D1116" s="1675"/>
      <c r="E1116" s="1772"/>
      <c r="F1116" s="1592"/>
      <c r="G1116" s="1714">
        <f t="shared" si="589"/>
        <v>0</v>
      </c>
      <c r="H1116" s="1645"/>
      <c r="I1116" s="1714">
        <f t="shared" si="590"/>
        <v>0</v>
      </c>
      <c r="J1116" s="1677"/>
      <c r="K1116" s="1677"/>
      <c r="L1116" s="1592"/>
      <c r="M1116" s="1597"/>
      <c r="N1116" s="1597"/>
      <c r="O1116" s="1646"/>
      <c r="P1116" s="1647"/>
      <c r="Q1116" s="1647"/>
      <c r="R1116" s="1648"/>
      <c r="S1116" s="1603"/>
      <c r="T1116" s="1649"/>
      <c r="U1116" s="1649"/>
      <c r="V1116" s="1649"/>
      <c r="W1116" s="1649"/>
      <c r="X1116" s="1649"/>
      <c r="Y1116" s="1649"/>
      <c r="Z1116" s="1649"/>
      <c r="AA1116" s="1649"/>
      <c r="AB1116" s="1649"/>
      <c r="AC1116" s="1649"/>
      <c r="AD1116" s="1649"/>
      <c r="AE1116" s="1649"/>
      <c r="AF1116" s="1610">
        <f t="shared" si="569"/>
        <v>0</v>
      </c>
      <c r="AG1116" s="1649"/>
      <c r="AH1116" s="1649"/>
      <c r="AI1116" s="1649"/>
      <c r="AJ1116" s="1649"/>
      <c r="AK1116" s="1649"/>
      <c r="AL1116" s="1649"/>
      <c r="AM1116" s="1649"/>
      <c r="AN1116" s="1649"/>
      <c r="AO1116" s="1649"/>
      <c r="AP1116" s="1649"/>
      <c r="AQ1116" s="1649"/>
      <c r="AR1116" s="1709"/>
      <c r="AS1116" s="1779">
        <f t="shared" si="570"/>
        <v>0</v>
      </c>
      <c r="AT1116" s="1711">
        <f t="shared" si="591"/>
        <v>0</v>
      </c>
      <c r="AU1116" s="1611">
        <f t="shared" si="571"/>
        <v>0</v>
      </c>
      <c r="AV1116" s="1611">
        <f t="shared" si="572"/>
        <v>0</v>
      </c>
      <c r="AW1116" s="1611">
        <f t="shared" si="573"/>
        <v>0</v>
      </c>
      <c r="AX1116" s="1611">
        <f t="shared" si="574"/>
        <v>0</v>
      </c>
      <c r="AY1116" s="1611">
        <f t="shared" si="575"/>
        <v>0</v>
      </c>
      <c r="AZ1116" s="1611">
        <f t="shared" si="576"/>
        <v>0</v>
      </c>
      <c r="BA1116" s="1611">
        <f t="shared" si="577"/>
        <v>0</v>
      </c>
      <c r="BB1116" s="1611">
        <f t="shared" si="578"/>
        <v>0</v>
      </c>
      <c r="BC1116" s="1611">
        <f t="shared" si="579"/>
        <v>0</v>
      </c>
      <c r="BD1116" s="1611">
        <f t="shared" si="580"/>
        <v>0</v>
      </c>
      <c r="BE1116" s="1611">
        <f t="shared" si="581"/>
        <v>0</v>
      </c>
      <c r="BF1116" s="1611">
        <f t="shared" si="582"/>
        <v>0</v>
      </c>
      <c r="BG1116" s="1611">
        <f t="shared" si="592"/>
        <v>0</v>
      </c>
      <c r="BH1116" s="1611" t="str">
        <f t="shared" si="593"/>
        <v/>
      </c>
      <c r="BI1116" s="1611" t="str">
        <f t="shared" si="594"/>
        <v/>
      </c>
      <c r="BJ1116" s="1611" t="str">
        <f t="shared" si="583"/>
        <v/>
      </c>
      <c r="BK1116" s="1611" t="str">
        <f t="shared" si="584"/>
        <v/>
      </c>
      <c r="BL1116" s="1611" t="str">
        <f t="shared" ca="1" si="585"/>
        <v/>
      </c>
      <c r="BM1116" s="1611" t="str">
        <f t="shared" si="595"/>
        <v/>
      </c>
      <c r="BN1116" s="1611" t="str">
        <f t="shared" si="586"/>
        <v/>
      </c>
      <c r="BO1116" s="1611" t="str">
        <f t="shared" si="587"/>
        <v/>
      </c>
      <c r="BP1116" s="1611" t="str">
        <f t="shared" si="596"/>
        <v/>
      </c>
      <c r="BQ1116" s="1611" t="str">
        <f t="shared" si="597"/>
        <v/>
      </c>
      <c r="BR1116" s="1611" t="str">
        <f t="shared" si="598"/>
        <v/>
      </c>
      <c r="BS1116" s="1611" t="str">
        <f t="shared" si="599"/>
        <v/>
      </c>
      <c r="BT1116" s="1611" t="str">
        <f t="shared" si="600"/>
        <v/>
      </c>
      <c r="BU1116" s="1731">
        <f t="shared" ca="1" si="601"/>
        <v>0</v>
      </c>
      <c r="BV1116" s="1594"/>
      <c r="BW1116" s="1594"/>
      <c r="BX1116" s="1594"/>
      <c r="BY1116" s="1594"/>
      <c r="BZ1116" s="1594"/>
      <c r="CA1116" s="1594"/>
      <c r="CB1116" s="1594"/>
      <c r="CC1116" s="1594"/>
      <c r="CD1116" s="1594"/>
      <c r="CE1116" s="1594"/>
      <c r="CF1116" s="1594"/>
      <c r="CG1116" s="1594"/>
      <c r="CH1116" s="1594"/>
      <c r="CI1116" s="1594"/>
      <c r="CJ1116" s="1594"/>
      <c r="CK1116" s="1594"/>
      <c r="CL1116" s="1594"/>
      <c r="CM1116" s="1594"/>
      <c r="CN1116" s="1594"/>
      <c r="CO1116" s="1594"/>
      <c r="CP1116" s="1594"/>
      <c r="CQ1116" s="1594"/>
      <c r="CR1116" s="1594"/>
      <c r="CS1116" s="1594"/>
      <c r="CT1116" s="1594"/>
      <c r="CU1116" s="1594"/>
      <c r="CV1116" s="1594"/>
      <c r="CW1116" s="1594"/>
      <c r="CX1116" s="1594"/>
      <c r="CY1116" s="1594"/>
      <c r="CZ1116" s="1594"/>
      <c r="DA1116" s="1594"/>
      <c r="DB1116" s="1594"/>
      <c r="DC1116" s="1594"/>
      <c r="DD1116" s="1594"/>
      <c r="DE1116" s="1594"/>
      <c r="DF1116" s="1594"/>
      <c r="DG1116" s="1594"/>
      <c r="DH1116" s="1594"/>
      <c r="DI1116" s="1594"/>
      <c r="DJ1116" s="1594"/>
      <c r="DK1116" s="1594"/>
      <c r="DL1116" s="1594"/>
      <c r="DM1116" s="1594"/>
      <c r="DN1116" s="1594"/>
      <c r="DO1116" s="1594"/>
      <c r="DP1116" s="1594"/>
      <c r="DQ1116" s="1594"/>
      <c r="DR1116" s="1594"/>
      <c r="DS1116" s="1594"/>
      <c r="DT1116" s="1594"/>
      <c r="DU1116" s="1594"/>
      <c r="DV1116" s="1594"/>
      <c r="DW1116" s="1594"/>
      <c r="DX1116" s="1594"/>
      <c r="DY1116" s="1594"/>
      <c r="DZ1116" s="1594"/>
      <c r="EA1116" s="1594"/>
      <c r="EB1116" s="1594"/>
      <c r="EC1116" s="1594"/>
      <c r="ED1116" s="1594"/>
      <c r="EE1116" s="1594"/>
      <c r="EF1116" s="1594"/>
      <c r="EG1116" s="1594"/>
      <c r="EH1116" s="1594"/>
      <c r="EI1116" s="1594"/>
      <c r="EJ1116" s="1594"/>
      <c r="EK1116" s="1594"/>
      <c r="EL1116" s="1594"/>
      <c r="EM1116" s="1594"/>
      <c r="EN1116" s="1594"/>
      <c r="EO1116" s="1594"/>
      <c r="EP1116" s="1594"/>
      <c r="EQ1116" s="1594"/>
      <c r="ER1116" s="1594"/>
      <c r="ES1116" s="1594"/>
    </row>
    <row r="1117" spans="1:149" s="1595" customFormat="1" ht="12.5">
      <c r="A1117" s="1644" t="str">
        <f t="shared" si="588"/>
        <v>Organisation</v>
      </c>
      <c r="B1117" s="1758"/>
      <c r="C1117" s="1671"/>
      <c r="D1117" s="1675"/>
      <c r="E1117" s="1772"/>
      <c r="F1117" s="1592"/>
      <c r="G1117" s="1714">
        <f t="shared" si="589"/>
        <v>0</v>
      </c>
      <c r="H1117" s="1645"/>
      <c r="I1117" s="1714">
        <f t="shared" si="590"/>
        <v>0</v>
      </c>
      <c r="J1117" s="1677"/>
      <c r="K1117" s="1677"/>
      <c r="L1117" s="1592"/>
      <c r="M1117" s="1597"/>
      <c r="N1117" s="1597"/>
      <c r="O1117" s="1646"/>
      <c r="P1117" s="1647"/>
      <c r="Q1117" s="1647"/>
      <c r="R1117" s="1648"/>
      <c r="S1117" s="1603"/>
      <c r="T1117" s="1649"/>
      <c r="U1117" s="1649"/>
      <c r="V1117" s="1649"/>
      <c r="W1117" s="1649"/>
      <c r="X1117" s="1649"/>
      <c r="Y1117" s="1649"/>
      <c r="Z1117" s="1649"/>
      <c r="AA1117" s="1649"/>
      <c r="AB1117" s="1649"/>
      <c r="AC1117" s="1649"/>
      <c r="AD1117" s="1649"/>
      <c r="AE1117" s="1649"/>
      <c r="AF1117" s="1610">
        <f t="shared" si="569"/>
        <v>0</v>
      </c>
      <c r="AG1117" s="1649"/>
      <c r="AH1117" s="1649"/>
      <c r="AI1117" s="1649"/>
      <c r="AJ1117" s="1649"/>
      <c r="AK1117" s="1649"/>
      <c r="AL1117" s="1649"/>
      <c r="AM1117" s="1649"/>
      <c r="AN1117" s="1649"/>
      <c r="AO1117" s="1649"/>
      <c r="AP1117" s="1649"/>
      <c r="AQ1117" s="1649"/>
      <c r="AR1117" s="1709"/>
      <c r="AS1117" s="1779">
        <f t="shared" si="570"/>
        <v>0</v>
      </c>
      <c r="AT1117" s="1711">
        <f t="shared" si="591"/>
        <v>0</v>
      </c>
      <c r="AU1117" s="1611">
        <f t="shared" si="571"/>
        <v>0</v>
      </c>
      <c r="AV1117" s="1611">
        <f t="shared" si="572"/>
        <v>0</v>
      </c>
      <c r="AW1117" s="1611">
        <f t="shared" si="573"/>
        <v>0</v>
      </c>
      <c r="AX1117" s="1611">
        <f t="shared" si="574"/>
        <v>0</v>
      </c>
      <c r="AY1117" s="1611">
        <f t="shared" si="575"/>
        <v>0</v>
      </c>
      <c r="AZ1117" s="1611">
        <f t="shared" si="576"/>
        <v>0</v>
      </c>
      <c r="BA1117" s="1611">
        <f t="shared" si="577"/>
        <v>0</v>
      </c>
      <c r="BB1117" s="1611">
        <f t="shared" si="578"/>
        <v>0</v>
      </c>
      <c r="BC1117" s="1611">
        <f t="shared" si="579"/>
        <v>0</v>
      </c>
      <c r="BD1117" s="1611">
        <f t="shared" si="580"/>
        <v>0</v>
      </c>
      <c r="BE1117" s="1611">
        <f t="shared" si="581"/>
        <v>0</v>
      </c>
      <c r="BF1117" s="1611">
        <f t="shared" si="582"/>
        <v>0</v>
      </c>
      <c r="BG1117" s="1611">
        <f t="shared" si="592"/>
        <v>0</v>
      </c>
      <c r="BH1117" s="1611" t="str">
        <f t="shared" si="593"/>
        <v/>
      </c>
      <c r="BI1117" s="1611" t="str">
        <f t="shared" si="594"/>
        <v/>
      </c>
      <c r="BJ1117" s="1611" t="str">
        <f t="shared" si="583"/>
        <v/>
      </c>
      <c r="BK1117" s="1611" t="str">
        <f t="shared" si="584"/>
        <v/>
      </c>
      <c r="BL1117" s="1611" t="str">
        <f t="shared" ca="1" si="585"/>
        <v/>
      </c>
      <c r="BM1117" s="1611" t="str">
        <f t="shared" si="595"/>
        <v/>
      </c>
      <c r="BN1117" s="1611" t="str">
        <f t="shared" si="586"/>
        <v/>
      </c>
      <c r="BO1117" s="1611" t="str">
        <f t="shared" si="587"/>
        <v/>
      </c>
      <c r="BP1117" s="1611" t="str">
        <f t="shared" si="596"/>
        <v/>
      </c>
      <c r="BQ1117" s="1611" t="str">
        <f t="shared" si="597"/>
        <v/>
      </c>
      <c r="BR1117" s="1611" t="str">
        <f t="shared" si="598"/>
        <v/>
      </c>
      <c r="BS1117" s="1611" t="str">
        <f t="shared" si="599"/>
        <v/>
      </c>
      <c r="BT1117" s="1611" t="str">
        <f t="shared" si="600"/>
        <v/>
      </c>
      <c r="BU1117" s="1731">
        <f t="shared" ca="1" si="601"/>
        <v>0</v>
      </c>
      <c r="BV1117" s="1594"/>
      <c r="BW1117" s="1594"/>
      <c r="BX1117" s="1594"/>
      <c r="BY1117" s="1594"/>
      <c r="BZ1117" s="1594"/>
      <c r="CA1117" s="1594"/>
      <c r="CB1117" s="1594"/>
      <c r="CC1117" s="1594"/>
      <c r="CD1117" s="1594"/>
      <c r="CE1117" s="1594"/>
      <c r="CF1117" s="1594"/>
      <c r="CG1117" s="1594"/>
      <c r="CH1117" s="1594"/>
      <c r="CI1117" s="1594"/>
      <c r="CJ1117" s="1594"/>
      <c r="CK1117" s="1594"/>
      <c r="CL1117" s="1594"/>
      <c r="CM1117" s="1594"/>
      <c r="CN1117" s="1594"/>
      <c r="CO1117" s="1594"/>
      <c r="CP1117" s="1594"/>
      <c r="CQ1117" s="1594"/>
      <c r="CR1117" s="1594"/>
      <c r="CS1117" s="1594"/>
      <c r="CT1117" s="1594"/>
      <c r="CU1117" s="1594"/>
      <c r="CV1117" s="1594"/>
      <c r="CW1117" s="1594"/>
      <c r="CX1117" s="1594"/>
      <c r="CY1117" s="1594"/>
      <c r="CZ1117" s="1594"/>
      <c r="DA1117" s="1594"/>
      <c r="DB1117" s="1594"/>
      <c r="DC1117" s="1594"/>
      <c r="DD1117" s="1594"/>
      <c r="DE1117" s="1594"/>
      <c r="DF1117" s="1594"/>
      <c r="DG1117" s="1594"/>
      <c r="DH1117" s="1594"/>
      <c r="DI1117" s="1594"/>
      <c r="DJ1117" s="1594"/>
      <c r="DK1117" s="1594"/>
      <c r="DL1117" s="1594"/>
      <c r="DM1117" s="1594"/>
      <c r="DN1117" s="1594"/>
      <c r="DO1117" s="1594"/>
      <c r="DP1117" s="1594"/>
      <c r="DQ1117" s="1594"/>
      <c r="DR1117" s="1594"/>
      <c r="DS1117" s="1594"/>
      <c r="DT1117" s="1594"/>
      <c r="DU1117" s="1594"/>
      <c r="DV1117" s="1594"/>
      <c r="DW1117" s="1594"/>
      <c r="DX1117" s="1594"/>
      <c r="DY1117" s="1594"/>
      <c r="DZ1117" s="1594"/>
      <c r="EA1117" s="1594"/>
      <c r="EB1117" s="1594"/>
      <c r="EC1117" s="1594"/>
      <c r="ED1117" s="1594"/>
      <c r="EE1117" s="1594"/>
      <c r="EF1117" s="1594"/>
      <c r="EG1117" s="1594"/>
      <c r="EH1117" s="1594"/>
      <c r="EI1117" s="1594"/>
      <c r="EJ1117" s="1594"/>
      <c r="EK1117" s="1594"/>
      <c r="EL1117" s="1594"/>
      <c r="EM1117" s="1594"/>
      <c r="EN1117" s="1594"/>
      <c r="EO1117" s="1594"/>
      <c r="EP1117" s="1594"/>
      <c r="EQ1117" s="1594"/>
      <c r="ER1117" s="1594"/>
      <c r="ES1117" s="1594"/>
    </row>
    <row r="1118" spans="1:149" s="1595" customFormat="1" ht="12.5">
      <c r="A1118" s="1644" t="str">
        <f t="shared" si="588"/>
        <v>Organisation</v>
      </c>
      <c r="B1118" s="1758"/>
      <c r="C1118" s="1671"/>
      <c r="D1118" s="1675"/>
      <c r="E1118" s="1772"/>
      <c r="F1118" s="1592"/>
      <c r="G1118" s="1714">
        <f t="shared" si="589"/>
        <v>0</v>
      </c>
      <c r="H1118" s="1645"/>
      <c r="I1118" s="1714">
        <f t="shared" si="590"/>
        <v>0</v>
      </c>
      <c r="J1118" s="1677"/>
      <c r="K1118" s="1677"/>
      <c r="L1118" s="1592"/>
      <c r="M1118" s="1597"/>
      <c r="N1118" s="1597"/>
      <c r="O1118" s="1646"/>
      <c r="P1118" s="1647"/>
      <c r="Q1118" s="1647"/>
      <c r="R1118" s="1648"/>
      <c r="S1118" s="1603"/>
      <c r="T1118" s="1649"/>
      <c r="U1118" s="1649"/>
      <c r="V1118" s="1649"/>
      <c r="W1118" s="1649"/>
      <c r="X1118" s="1649"/>
      <c r="Y1118" s="1649"/>
      <c r="Z1118" s="1649"/>
      <c r="AA1118" s="1649"/>
      <c r="AB1118" s="1649"/>
      <c r="AC1118" s="1649"/>
      <c r="AD1118" s="1649"/>
      <c r="AE1118" s="1649"/>
      <c r="AF1118" s="1610">
        <f t="shared" si="569"/>
        <v>0</v>
      </c>
      <c r="AG1118" s="1649"/>
      <c r="AH1118" s="1649"/>
      <c r="AI1118" s="1649"/>
      <c r="AJ1118" s="1649"/>
      <c r="AK1118" s="1649"/>
      <c r="AL1118" s="1649"/>
      <c r="AM1118" s="1649"/>
      <c r="AN1118" s="1649"/>
      <c r="AO1118" s="1649"/>
      <c r="AP1118" s="1649"/>
      <c r="AQ1118" s="1649"/>
      <c r="AR1118" s="1709"/>
      <c r="AS1118" s="1779">
        <f t="shared" si="570"/>
        <v>0</v>
      </c>
      <c r="AT1118" s="1711">
        <f t="shared" si="591"/>
        <v>0</v>
      </c>
      <c r="AU1118" s="1611">
        <f t="shared" si="571"/>
        <v>0</v>
      </c>
      <c r="AV1118" s="1611">
        <f t="shared" si="572"/>
        <v>0</v>
      </c>
      <c r="AW1118" s="1611">
        <f t="shared" si="573"/>
        <v>0</v>
      </c>
      <c r="AX1118" s="1611">
        <f t="shared" si="574"/>
        <v>0</v>
      </c>
      <c r="AY1118" s="1611">
        <f t="shared" si="575"/>
        <v>0</v>
      </c>
      <c r="AZ1118" s="1611">
        <f t="shared" si="576"/>
        <v>0</v>
      </c>
      <c r="BA1118" s="1611">
        <f t="shared" si="577"/>
        <v>0</v>
      </c>
      <c r="BB1118" s="1611">
        <f t="shared" si="578"/>
        <v>0</v>
      </c>
      <c r="BC1118" s="1611">
        <f t="shared" si="579"/>
        <v>0</v>
      </c>
      <c r="BD1118" s="1611">
        <f t="shared" si="580"/>
        <v>0</v>
      </c>
      <c r="BE1118" s="1611">
        <f t="shared" si="581"/>
        <v>0</v>
      </c>
      <c r="BF1118" s="1611">
        <f t="shared" si="582"/>
        <v>0</v>
      </c>
      <c r="BG1118" s="1611">
        <f t="shared" si="592"/>
        <v>0</v>
      </c>
      <c r="BH1118" s="1611" t="str">
        <f t="shared" si="593"/>
        <v/>
      </c>
      <c r="BI1118" s="1611" t="str">
        <f t="shared" si="594"/>
        <v/>
      </c>
      <c r="BJ1118" s="1611" t="str">
        <f t="shared" si="583"/>
        <v/>
      </c>
      <c r="BK1118" s="1611" t="str">
        <f t="shared" si="584"/>
        <v/>
      </c>
      <c r="BL1118" s="1611" t="str">
        <f t="shared" ca="1" si="585"/>
        <v/>
      </c>
      <c r="BM1118" s="1611" t="str">
        <f t="shared" si="595"/>
        <v/>
      </c>
      <c r="BN1118" s="1611" t="str">
        <f t="shared" si="586"/>
        <v/>
      </c>
      <c r="BO1118" s="1611" t="str">
        <f t="shared" si="587"/>
        <v/>
      </c>
      <c r="BP1118" s="1611" t="str">
        <f t="shared" si="596"/>
        <v/>
      </c>
      <c r="BQ1118" s="1611" t="str">
        <f t="shared" si="597"/>
        <v/>
      </c>
      <c r="BR1118" s="1611" t="str">
        <f t="shared" si="598"/>
        <v/>
      </c>
      <c r="BS1118" s="1611" t="str">
        <f t="shared" si="599"/>
        <v/>
      </c>
      <c r="BT1118" s="1611" t="str">
        <f t="shared" si="600"/>
        <v/>
      </c>
      <c r="BU1118" s="1731">
        <f t="shared" ca="1" si="601"/>
        <v>0</v>
      </c>
      <c r="BV1118" s="1594"/>
      <c r="BW1118" s="1594"/>
      <c r="BX1118" s="1594"/>
      <c r="BY1118" s="1594"/>
      <c r="BZ1118" s="1594"/>
      <c r="CA1118" s="1594"/>
      <c r="CB1118" s="1594"/>
      <c r="CC1118" s="1594"/>
      <c r="CD1118" s="1594"/>
      <c r="CE1118" s="1594"/>
      <c r="CF1118" s="1594"/>
      <c r="CG1118" s="1594"/>
      <c r="CH1118" s="1594"/>
      <c r="CI1118" s="1594"/>
      <c r="CJ1118" s="1594"/>
      <c r="CK1118" s="1594"/>
      <c r="CL1118" s="1594"/>
      <c r="CM1118" s="1594"/>
      <c r="CN1118" s="1594"/>
      <c r="CO1118" s="1594"/>
      <c r="CP1118" s="1594"/>
      <c r="CQ1118" s="1594"/>
      <c r="CR1118" s="1594"/>
      <c r="CS1118" s="1594"/>
      <c r="CT1118" s="1594"/>
      <c r="CU1118" s="1594"/>
      <c r="CV1118" s="1594"/>
      <c r="CW1118" s="1594"/>
      <c r="CX1118" s="1594"/>
      <c r="CY1118" s="1594"/>
      <c r="CZ1118" s="1594"/>
      <c r="DA1118" s="1594"/>
      <c r="DB1118" s="1594"/>
      <c r="DC1118" s="1594"/>
      <c r="DD1118" s="1594"/>
      <c r="DE1118" s="1594"/>
      <c r="DF1118" s="1594"/>
      <c r="DG1118" s="1594"/>
      <c r="DH1118" s="1594"/>
      <c r="DI1118" s="1594"/>
      <c r="DJ1118" s="1594"/>
      <c r="DK1118" s="1594"/>
      <c r="DL1118" s="1594"/>
      <c r="DM1118" s="1594"/>
      <c r="DN1118" s="1594"/>
      <c r="DO1118" s="1594"/>
      <c r="DP1118" s="1594"/>
      <c r="DQ1118" s="1594"/>
      <c r="DR1118" s="1594"/>
      <c r="DS1118" s="1594"/>
      <c r="DT1118" s="1594"/>
      <c r="DU1118" s="1594"/>
      <c r="DV1118" s="1594"/>
      <c r="DW1118" s="1594"/>
      <c r="DX1118" s="1594"/>
      <c r="DY1118" s="1594"/>
      <c r="DZ1118" s="1594"/>
      <c r="EA1118" s="1594"/>
      <c r="EB1118" s="1594"/>
      <c r="EC1118" s="1594"/>
      <c r="ED1118" s="1594"/>
      <c r="EE1118" s="1594"/>
      <c r="EF1118" s="1594"/>
      <c r="EG1118" s="1594"/>
      <c r="EH1118" s="1594"/>
      <c r="EI1118" s="1594"/>
      <c r="EJ1118" s="1594"/>
      <c r="EK1118" s="1594"/>
      <c r="EL1118" s="1594"/>
      <c r="EM1118" s="1594"/>
      <c r="EN1118" s="1594"/>
      <c r="EO1118" s="1594"/>
      <c r="EP1118" s="1594"/>
      <c r="EQ1118" s="1594"/>
      <c r="ER1118" s="1594"/>
      <c r="ES1118" s="1594"/>
    </row>
    <row r="1119" spans="1:149" s="1595" customFormat="1" ht="12.5">
      <c r="A1119" s="1644" t="str">
        <f t="shared" si="588"/>
        <v>Organisation</v>
      </c>
      <c r="B1119" s="1758"/>
      <c r="C1119" s="1671"/>
      <c r="D1119" s="1675"/>
      <c r="E1119" s="1772"/>
      <c r="F1119" s="1592"/>
      <c r="G1119" s="1714">
        <f t="shared" si="589"/>
        <v>0</v>
      </c>
      <c r="H1119" s="1645"/>
      <c r="I1119" s="1714">
        <f t="shared" si="590"/>
        <v>0</v>
      </c>
      <c r="J1119" s="1677"/>
      <c r="K1119" s="1677"/>
      <c r="L1119" s="1592"/>
      <c r="M1119" s="1597"/>
      <c r="N1119" s="1597"/>
      <c r="O1119" s="1646"/>
      <c r="P1119" s="1647"/>
      <c r="Q1119" s="1647"/>
      <c r="R1119" s="1648"/>
      <c r="S1119" s="1603"/>
      <c r="T1119" s="1649"/>
      <c r="U1119" s="1649"/>
      <c r="V1119" s="1649"/>
      <c r="W1119" s="1649"/>
      <c r="X1119" s="1649"/>
      <c r="Y1119" s="1649"/>
      <c r="Z1119" s="1649"/>
      <c r="AA1119" s="1649"/>
      <c r="AB1119" s="1649"/>
      <c r="AC1119" s="1649"/>
      <c r="AD1119" s="1649"/>
      <c r="AE1119" s="1649"/>
      <c r="AF1119" s="1610">
        <f t="shared" si="569"/>
        <v>0</v>
      </c>
      <c r="AG1119" s="1649"/>
      <c r="AH1119" s="1649"/>
      <c r="AI1119" s="1649"/>
      <c r="AJ1119" s="1649"/>
      <c r="AK1119" s="1649"/>
      <c r="AL1119" s="1649"/>
      <c r="AM1119" s="1649"/>
      <c r="AN1119" s="1649"/>
      <c r="AO1119" s="1649"/>
      <c r="AP1119" s="1649"/>
      <c r="AQ1119" s="1649"/>
      <c r="AR1119" s="1709"/>
      <c r="AS1119" s="1779">
        <f t="shared" si="570"/>
        <v>0</v>
      </c>
      <c r="AT1119" s="1711">
        <f t="shared" si="591"/>
        <v>0</v>
      </c>
      <c r="AU1119" s="1611">
        <f t="shared" si="571"/>
        <v>0</v>
      </c>
      <c r="AV1119" s="1611">
        <f t="shared" si="572"/>
        <v>0</v>
      </c>
      <c r="AW1119" s="1611">
        <f t="shared" si="573"/>
        <v>0</v>
      </c>
      <c r="AX1119" s="1611">
        <f t="shared" si="574"/>
        <v>0</v>
      </c>
      <c r="AY1119" s="1611">
        <f t="shared" si="575"/>
        <v>0</v>
      </c>
      <c r="AZ1119" s="1611">
        <f t="shared" si="576"/>
        <v>0</v>
      </c>
      <c r="BA1119" s="1611">
        <f t="shared" si="577"/>
        <v>0</v>
      </c>
      <c r="BB1119" s="1611">
        <f t="shared" si="578"/>
        <v>0</v>
      </c>
      <c r="BC1119" s="1611">
        <f t="shared" si="579"/>
        <v>0</v>
      </c>
      <c r="BD1119" s="1611">
        <f t="shared" si="580"/>
        <v>0</v>
      </c>
      <c r="BE1119" s="1611">
        <f t="shared" si="581"/>
        <v>0</v>
      </c>
      <c r="BF1119" s="1611">
        <f t="shared" si="582"/>
        <v>0</v>
      </c>
      <c r="BG1119" s="1611">
        <f t="shared" si="592"/>
        <v>0</v>
      </c>
      <c r="BH1119" s="1611" t="str">
        <f t="shared" si="593"/>
        <v/>
      </c>
      <c r="BI1119" s="1611" t="str">
        <f t="shared" si="594"/>
        <v/>
      </c>
      <c r="BJ1119" s="1611" t="str">
        <f t="shared" si="583"/>
        <v/>
      </c>
      <c r="BK1119" s="1611" t="str">
        <f t="shared" si="584"/>
        <v/>
      </c>
      <c r="BL1119" s="1611" t="str">
        <f t="shared" ca="1" si="585"/>
        <v/>
      </c>
      <c r="BM1119" s="1611" t="str">
        <f t="shared" si="595"/>
        <v/>
      </c>
      <c r="BN1119" s="1611" t="str">
        <f t="shared" si="586"/>
        <v/>
      </c>
      <c r="BO1119" s="1611" t="str">
        <f t="shared" si="587"/>
        <v/>
      </c>
      <c r="BP1119" s="1611" t="str">
        <f t="shared" si="596"/>
        <v/>
      </c>
      <c r="BQ1119" s="1611" t="str">
        <f t="shared" si="597"/>
        <v/>
      </c>
      <c r="BR1119" s="1611" t="str">
        <f t="shared" si="598"/>
        <v/>
      </c>
      <c r="BS1119" s="1611" t="str">
        <f t="shared" si="599"/>
        <v/>
      </c>
      <c r="BT1119" s="1611" t="str">
        <f t="shared" si="600"/>
        <v/>
      </c>
      <c r="BU1119" s="1731">
        <f t="shared" ca="1" si="601"/>
        <v>0</v>
      </c>
      <c r="BV1119" s="1594"/>
      <c r="BW1119" s="1594"/>
      <c r="BX1119" s="1594"/>
      <c r="BY1119" s="1594"/>
      <c r="BZ1119" s="1594"/>
      <c r="CA1119" s="1594"/>
      <c r="CB1119" s="1594"/>
      <c r="CC1119" s="1594"/>
      <c r="CD1119" s="1594"/>
      <c r="CE1119" s="1594"/>
      <c r="CF1119" s="1594"/>
      <c r="CG1119" s="1594"/>
      <c r="CH1119" s="1594"/>
      <c r="CI1119" s="1594"/>
      <c r="CJ1119" s="1594"/>
      <c r="CK1119" s="1594"/>
      <c r="CL1119" s="1594"/>
      <c r="CM1119" s="1594"/>
      <c r="CN1119" s="1594"/>
      <c r="CO1119" s="1594"/>
      <c r="CP1119" s="1594"/>
      <c r="CQ1119" s="1594"/>
      <c r="CR1119" s="1594"/>
      <c r="CS1119" s="1594"/>
      <c r="CT1119" s="1594"/>
      <c r="CU1119" s="1594"/>
      <c r="CV1119" s="1594"/>
      <c r="CW1119" s="1594"/>
      <c r="CX1119" s="1594"/>
      <c r="CY1119" s="1594"/>
      <c r="CZ1119" s="1594"/>
      <c r="DA1119" s="1594"/>
      <c r="DB1119" s="1594"/>
      <c r="DC1119" s="1594"/>
      <c r="DD1119" s="1594"/>
      <c r="DE1119" s="1594"/>
      <c r="DF1119" s="1594"/>
      <c r="DG1119" s="1594"/>
      <c r="DH1119" s="1594"/>
      <c r="DI1119" s="1594"/>
      <c r="DJ1119" s="1594"/>
      <c r="DK1119" s="1594"/>
      <c r="DL1119" s="1594"/>
      <c r="DM1119" s="1594"/>
      <c r="DN1119" s="1594"/>
      <c r="DO1119" s="1594"/>
      <c r="DP1119" s="1594"/>
      <c r="DQ1119" s="1594"/>
      <c r="DR1119" s="1594"/>
      <c r="DS1119" s="1594"/>
      <c r="DT1119" s="1594"/>
      <c r="DU1119" s="1594"/>
      <c r="DV1119" s="1594"/>
      <c r="DW1119" s="1594"/>
      <c r="DX1119" s="1594"/>
      <c r="DY1119" s="1594"/>
      <c r="DZ1119" s="1594"/>
      <c r="EA1119" s="1594"/>
      <c r="EB1119" s="1594"/>
      <c r="EC1119" s="1594"/>
      <c r="ED1119" s="1594"/>
      <c r="EE1119" s="1594"/>
      <c r="EF1119" s="1594"/>
      <c r="EG1119" s="1594"/>
      <c r="EH1119" s="1594"/>
      <c r="EI1119" s="1594"/>
      <c r="EJ1119" s="1594"/>
      <c r="EK1119" s="1594"/>
      <c r="EL1119" s="1594"/>
      <c r="EM1119" s="1594"/>
      <c r="EN1119" s="1594"/>
      <c r="EO1119" s="1594"/>
      <c r="EP1119" s="1594"/>
      <c r="EQ1119" s="1594"/>
      <c r="ER1119" s="1594"/>
      <c r="ES1119" s="1594"/>
    </row>
    <row r="1120" spans="1:149" s="1595" customFormat="1" ht="12.5">
      <c r="A1120" s="1644" t="str">
        <f t="shared" si="588"/>
        <v>Organisation</v>
      </c>
      <c r="B1120" s="1758"/>
      <c r="C1120" s="1671"/>
      <c r="D1120" s="1675"/>
      <c r="E1120" s="1772"/>
      <c r="F1120" s="1592"/>
      <c r="G1120" s="1714">
        <f t="shared" si="589"/>
        <v>0</v>
      </c>
      <c r="H1120" s="1645"/>
      <c r="I1120" s="1714">
        <f t="shared" si="590"/>
        <v>0</v>
      </c>
      <c r="J1120" s="1677"/>
      <c r="K1120" s="1677"/>
      <c r="L1120" s="1592"/>
      <c r="M1120" s="1597"/>
      <c r="N1120" s="1597"/>
      <c r="O1120" s="1646"/>
      <c r="P1120" s="1647"/>
      <c r="Q1120" s="1647"/>
      <c r="R1120" s="1648"/>
      <c r="S1120" s="1603"/>
      <c r="T1120" s="1649"/>
      <c r="U1120" s="1649"/>
      <c r="V1120" s="1649"/>
      <c r="W1120" s="1649"/>
      <c r="X1120" s="1649"/>
      <c r="Y1120" s="1649"/>
      <c r="Z1120" s="1649"/>
      <c r="AA1120" s="1649"/>
      <c r="AB1120" s="1649"/>
      <c r="AC1120" s="1649"/>
      <c r="AD1120" s="1649"/>
      <c r="AE1120" s="1649"/>
      <c r="AF1120" s="1610">
        <f t="shared" si="569"/>
        <v>0</v>
      </c>
      <c r="AG1120" s="1649"/>
      <c r="AH1120" s="1649"/>
      <c r="AI1120" s="1649"/>
      <c r="AJ1120" s="1649"/>
      <c r="AK1120" s="1649"/>
      <c r="AL1120" s="1649"/>
      <c r="AM1120" s="1649"/>
      <c r="AN1120" s="1649"/>
      <c r="AO1120" s="1649"/>
      <c r="AP1120" s="1649"/>
      <c r="AQ1120" s="1649"/>
      <c r="AR1120" s="1709"/>
      <c r="AS1120" s="1779">
        <f t="shared" si="570"/>
        <v>0</v>
      </c>
      <c r="AT1120" s="1711">
        <f t="shared" si="591"/>
        <v>0</v>
      </c>
      <c r="AU1120" s="1611">
        <f t="shared" si="571"/>
        <v>0</v>
      </c>
      <c r="AV1120" s="1611">
        <f t="shared" si="572"/>
        <v>0</v>
      </c>
      <c r="AW1120" s="1611">
        <f t="shared" si="573"/>
        <v>0</v>
      </c>
      <c r="AX1120" s="1611">
        <f t="shared" si="574"/>
        <v>0</v>
      </c>
      <c r="AY1120" s="1611">
        <f t="shared" si="575"/>
        <v>0</v>
      </c>
      <c r="AZ1120" s="1611">
        <f t="shared" si="576"/>
        <v>0</v>
      </c>
      <c r="BA1120" s="1611">
        <f t="shared" si="577"/>
        <v>0</v>
      </c>
      <c r="BB1120" s="1611">
        <f t="shared" si="578"/>
        <v>0</v>
      </c>
      <c r="BC1120" s="1611">
        <f t="shared" si="579"/>
        <v>0</v>
      </c>
      <c r="BD1120" s="1611">
        <f t="shared" si="580"/>
        <v>0</v>
      </c>
      <c r="BE1120" s="1611">
        <f t="shared" si="581"/>
        <v>0</v>
      </c>
      <c r="BF1120" s="1611">
        <f t="shared" si="582"/>
        <v>0</v>
      </c>
      <c r="BG1120" s="1611">
        <f t="shared" si="592"/>
        <v>0</v>
      </c>
      <c r="BH1120" s="1611" t="str">
        <f t="shared" si="593"/>
        <v/>
      </c>
      <c r="BI1120" s="1611" t="str">
        <f t="shared" si="594"/>
        <v/>
      </c>
      <c r="BJ1120" s="1611" t="str">
        <f t="shared" si="583"/>
        <v/>
      </c>
      <c r="BK1120" s="1611" t="str">
        <f t="shared" si="584"/>
        <v/>
      </c>
      <c r="BL1120" s="1611" t="str">
        <f t="shared" ca="1" si="585"/>
        <v/>
      </c>
      <c r="BM1120" s="1611" t="str">
        <f t="shared" si="595"/>
        <v/>
      </c>
      <c r="BN1120" s="1611" t="str">
        <f t="shared" si="586"/>
        <v/>
      </c>
      <c r="BO1120" s="1611" t="str">
        <f t="shared" si="587"/>
        <v/>
      </c>
      <c r="BP1120" s="1611" t="str">
        <f t="shared" si="596"/>
        <v/>
      </c>
      <c r="BQ1120" s="1611" t="str">
        <f t="shared" si="597"/>
        <v/>
      </c>
      <c r="BR1120" s="1611" t="str">
        <f t="shared" si="598"/>
        <v/>
      </c>
      <c r="BS1120" s="1611" t="str">
        <f t="shared" si="599"/>
        <v/>
      </c>
      <c r="BT1120" s="1611" t="str">
        <f t="shared" si="600"/>
        <v/>
      </c>
      <c r="BU1120" s="1731">
        <f t="shared" ca="1" si="601"/>
        <v>0</v>
      </c>
      <c r="BV1120" s="1594"/>
      <c r="BW1120" s="1594"/>
      <c r="BX1120" s="1594"/>
      <c r="BY1120" s="1594"/>
      <c r="BZ1120" s="1594"/>
      <c r="CA1120" s="1594"/>
      <c r="CB1120" s="1594"/>
      <c r="CC1120" s="1594"/>
      <c r="CD1120" s="1594"/>
      <c r="CE1120" s="1594"/>
      <c r="CF1120" s="1594"/>
      <c r="CG1120" s="1594"/>
      <c r="CH1120" s="1594"/>
      <c r="CI1120" s="1594"/>
      <c r="CJ1120" s="1594"/>
      <c r="CK1120" s="1594"/>
      <c r="CL1120" s="1594"/>
      <c r="CM1120" s="1594"/>
      <c r="CN1120" s="1594"/>
      <c r="CO1120" s="1594"/>
      <c r="CP1120" s="1594"/>
      <c r="CQ1120" s="1594"/>
      <c r="CR1120" s="1594"/>
      <c r="CS1120" s="1594"/>
      <c r="CT1120" s="1594"/>
      <c r="CU1120" s="1594"/>
      <c r="CV1120" s="1594"/>
      <c r="CW1120" s="1594"/>
      <c r="CX1120" s="1594"/>
      <c r="CY1120" s="1594"/>
      <c r="CZ1120" s="1594"/>
      <c r="DA1120" s="1594"/>
      <c r="DB1120" s="1594"/>
      <c r="DC1120" s="1594"/>
      <c r="DD1120" s="1594"/>
      <c r="DE1120" s="1594"/>
      <c r="DF1120" s="1594"/>
      <c r="DG1120" s="1594"/>
      <c r="DH1120" s="1594"/>
      <c r="DI1120" s="1594"/>
      <c r="DJ1120" s="1594"/>
      <c r="DK1120" s="1594"/>
      <c r="DL1120" s="1594"/>
      <c r="DM1120" s="1594"/>
      <c r="DN1120" s="1594"/>
      <c r="DO1120" s="1594"/>
      <c r="DP1120" s="1594"/>
      <c r="DQ1120" s="1594"/>
      <c r="DR1120" s="1594"/>
      <c r="DS1120" s="1594"/>
      <c r="DT1120" s="1594"/>
      <c r="DU1120" s="1594"/>
      <c r="DV1120" s="1594"/>
      <c r="DW1120" s="1594"/>
      <c r="DX1120" s="1594"/>
      <c r="DY1120" s="1594"/>
      <c r="DZ1120" s="1594"/>
      <c r="EA1120" s="1594"/>
      <c r="EB1120" s="1594"/>
      <c r="EC1120" s="1594"/>
      <c r="ED1120" s="1594"/>
      <c r="EE1120" s="1594"/>
      <c r="EF1120" s="1594"/>
      <c r="EG1120" s="1594"/>
      <c r="EH1120" s="1594"/>
      <c r="EI1120" s="1594"/>
      <c r="EJ1120" s="1594"/>
      <c r="EK1120" s="1594"/>
      <c r="EL1120" s="1594"/>
      <c r="EM1120" s="1594"/>
      <c r="EN1120" s="1594"/>
      <c r="EO1120" s="1594"/>
      <c r="EP1120" s="1594"/>
      <c r="EQ1120" s="1594"/>
      <c r="ER1120" s="1594"/>
      <c r="ES1120" s="1594"/>
    </row>
    <row r="1121" spans="1:149" s="1595" customFormat="1" ht="12.5">
      <c r="A1121" s="1644" t="str">
        <f t="shared" si="588"/>
        <v>Organisation</v>
      </c>
      <c r="B1121" s="1758"/>
      <c r="C1121" s="1671"/>
      <c r="D1121" s="1675"/>
      <c r="E1121" s="1772"/>
      <c r="F1121" s="1592"/>
      <c r="G1121" s="1714">
        <f t="shared" si="589"/>
        <v>0</v>
      </c>
      <c r="H1121" s="1645"/>
      <c r="I1121" s="1714">
        <f t="shared" si="590"/>
        <v>0</v>
      </c>
      <c r="J1121" s="1677"/>
      <c r="K1121" s="1677"/>
      <c r="L1121" s="1592"/>
      <c r="M1121" s="1597"/>
      <c r="N1121" s="1597"/>
      <c r="O1121" s="1646"/>
      <c r="P1121" s="1647"/>
      <c r="Q1121" s="1647"/>
      <c r="R1121" s="1648"/>
      <c r="S1121" s="1603"/>
      <c r="T1121" s="1649"/>
      <c r="U1121" s="1649"/>
      <c r="V1121" s="1649"/>
      <c r="W1121" s="1649"/>
      <c r="X1121" s="1649"/>
      <c r="Y1121" s="1649"/>
      <c r="Z1121" s="1649"/>
      <c r="AA1121" s="1649"/>
      <c r="AB1121" s="1649"/>
      <c r="AC1121" s="1649"/>
      <c r="AD1121" s="1649"/>
      <c r="AE1121" s="1649"/>
      <c r="AF1121" s="1610">
        <f t="shared" si="569"/>
        <v>0</v>
      </c>
      <c r="AG1121" s="1649"/>
      <c r="AH1121" s="1649"/>
      <c r="AI1121" s="1649"/>
      <c r="AJ1121" s="1649"/>
      <c r="AK1121" s="1649"/>
      <c r="AL1121" s="1649"/>
      <c r="AM1121" s="1649"/>
      <c r="AN1121" s="1649"/>
      <c r="AO1121" s="1649"/>
      <c r="AP1121" s="1649"/>
      <c r="AQ1121" s="1649"/>
      <c r="AR1121" s="1709"/>
      <c r="AS1121" s="1779">
        <f t="shared" si="570"/>
        <v>0</v>
      </c>
      <c r="AT1121" s="1711">
        <f t="shared" si="591"/>
        <v>0</v>
      </c>
      <c r="AU1121" s="1611">
        <f t="shared" si="571"/>
        <v>0</v>
      </c>
      <c r="AV1121" s="1611">
        <f t="shared" si="572"/>
        <v>0</v>
      </c>
      <c r="AW1121" s="1611">
        <f t="shared" si="573"/>
        <v>0</v>
      </c>
      <c r="AX1121" s="1611">
        <f t="shared" si="574"/>
        <v>0</v>
      </c>
      <c r="AY1121" s="1611">
        <f t="shared" si="575"/>
        <v>0</v>
      </c>
      <c r="AZ1121" s="1611">
        <f t="shared" si="576"/>
        <v>0</v>
      </c>
      <c r="BA1121" s="1611">
        <f t="shared" si="577"/>
        <v>0</v>
      </c>
      <c r="BB1121" s="1611">
        <f t="shared" si="578"/>
        <v>0</v>
      </c>
      <c r="BC1121" s="1611">
        <f t="shared" si="579"/>
        <v>0</v>
      </c>
      <c r="BD1121" s="1611">
        <f t="shared" si="580"/>
        <v>0</v>
      </c>
      <c r="BE1121" s="1611">
        <f t="shared" si="581"/>
        <v>0</v>
      </c>
      <c r="BF1121" s="1611">
        <f t="shared" si="582"/>
        <v>0</v>
      </c>
      <c r="BG1121" s="1611">
        <f t="shared" si="592"/>
        <v>0</v>
      </c>
      <c r="BH1121" s="1611" t="str">
        <f t="shared" si="593"/>
        <v/>
      </c>
      <c r="BI1121" s="1611" t="str">
        <f t="shared" si="594"/>
        <v/>
      </c>
      <c r="BJ1121" s="1611" t="str">
        <f t="shared" si="583"/>
        <v/>
      </c>
      <c r="BK1121" s="1611" t="str">
        <f t="shared" si="584"/>
        <v/>
      </c>
      <c r="BL1121" s="1611" t="str">
        <f t="shared" ca="1" si="585"/>
        <v/>
      </c>
      <c r="BM1121" s="1611" t="str">
        <f t="shared" si="595"/>
        <v/>
      </c>
      <c r="BN1121" s="1611" t="str">
        <f t="shared" si="586"/>
        <v/>
      </c>
      <c r="BO1121" s="1611" t="str">
        <f t="shared" si="587"/>
        <v/>
      </c>
      <c r="BP1121" s="1611" t="str">
        <f t="shared" si="596"/>
        <v/>
      </c>
      <c r="BQ1121" s="1611" t="str">
        <f t="shared" si="597"/>
        <v/>
      </c>
      <c r="BR1121" s="1611" t="str">
        <f t="shared" si="598"/>
        <v/>
      </c>
      <c r="BS1121" s="1611" t="str">
        <f t="shared" si="599"/>
        <v/>
      </c>
      <c r="BT1121" s="1611" t="str">
        <f t="shared" si="600"/>
        <v/>
      </c>
      <c r="BU1121" s="1731">
        <f t="shared" ca="1" si="601"/>
        <v>0</v>
      </c>
      <c r="BV1121" s="1594"/>
      <c r="BW1121" s="1594"/>
      <c r="BX1121" s="1594"/>
      <c r="BY1121" s="1594"/>
      <c r="BZ1121" s="1594"/>
      <c r="CA1121" s="1594"/>
      <c r="CB1121" s="1594"/>
      <c r="CC1121" s="1594"/>
      <c r="CD1121" s="1594"/>
      <c r="CE1121" s="1594"/>
      <c r="CF1121" s="1594"/>
      <c r="CG1121" s="1594"/>
      <c r="CH1121" s="1594"/>
      <c r="CI1121" s="1594"/>
      <c r="CJ1121" s="1594"/>
      <c r="CK1121" s="1594"/>
      <c r="CL1121" s="1594"/>
      <c r="CM1121" s="1594"/>
      <c r="CN1121" s="1594"/>
      <c r="CO1121" s="1594"/>
      <c r="CP1121" s="1594"/>
      <c r="CQ1121" s="1594"/>
      <c r="CR1121" s="1594"/>
      <c r="CS1121" s="1594"/>
      <c r="CT1121" s="1594"/>
      <c r="CU1121" s="1594"/>
      <c r="CV1121" s="1594"/>
      <c r="CW1121" s="1594"/>
      <c r="CX1121" s="1594"/>
      <c r="CY1121" s="1594"/>
      <c r="CZ1121" s="1594"/>
      <c r="DA1121" s="1594"/>
      <c r="DB1121" s="1594"/>
      <c r="DC1121" s="1594"/>
      <c r="DD1121" s="1594"/>
      <c r="DE1121" s="1594"/>
      <c r="DF1121" s="1594"/>
      <c r="DG1121" s="1594"/>
      <c r="DH1121" s="1594"/>
      <c r="DI1121" s="1594"/>
      <c r="DJ1121" s="1594"/>
      <c r="DK1121" s="1594"/>
      <c r="DL1121" s="1594"/>
      <c r="DM1121" s="1594"/>
      <c r="DN1121" s="1594"/>
      <c r="DO1121" s="1594"/>
      <c r="DP1121" s="1594"/>
      <c r="DQ1121" s="1594"/>
      <c r="DR1121" s="1594"/>
      <c r="DS1121" s="1594"/>
      <c r="DT1121" s="1594"/>
      <c r="DU1121" s="1594"/>
      <c r="DV1121" s="1594"/>
      <c r="DW1121" s="1594"/>
      <c r="DX1121" s="1594"/>
      <c r="DY1121" s="1594"/>
      <c r="DZ1121" s="1594"/>
      <c r="EA1121" s="1594"/>
      <c r="EB1121" s="1594"/>
      <c r="EC1121" s="1594"/>
      <c r="ED1121" s="1594"/>
      <c r="EE1121" s="1594"/>
      <c r="EF1121" s="1594"/>
      <c r="EG1121" s="1594"/>
      <c r="EH1121" s="1594"/>
      <c r="EI1121" s="1594"/>
      <c r="EJ1121" s="1594"/>
      <c r="EK1121" s="1594"/>
      <c r="EL1121" s="1594"/>
      <c r="EM1121" s="1594"/>
      <c r="EN1121" s="1594"/>
      <c r="EO1121" s="1594"/>
      <c r="EP1121" s="1594"/>
      <c r="EQ1121" s="1594"/>
      <c r="ER1121" s="1594"/>
      <c r="ES1121" s="1594"/>
    </row>
    <row r="1122" spans="1:149" s="1595" customFormat="1" ht="12.5">
      <c r="A1122" s="1644" t="str">
        <f t="shared" si="588"/>
        <v>Organisation</v>
      </c>
      <c r="B1122" s="1758"/>
      <c r="C1122" s="1671"/>
      <c r="D1122" s="1675"/>
      <c r="E1122" s="1772"/>
      <c r="F1122" s="1592"/>
      <c r="G1122" s="1714">
        <f t="shared" si="589"/>
        <v>0</v>
      </c>
      <c r="H1122" s="1645"/>
      <c r="I1122" s="1714">
        <f t="shared" si="590"/>
        <v>0</v>
      </c>
      <c r="J1122" s="1677"/>
      <c r="K1122" s="1677"/>
      <c r="L1122" s="1592"/>
      <c r="M1122" s="1597"/>
      <c r="N1122" s="1597"/>
      <c r="O1122" s="1646"/>
      <c r="P1122" s="1647"/>
      <c r="Q1122" s="1647"/>
      <c r="R1122" s="1648"/>
      <c r="S1122" s="1603"/>
      <c r="T1122" s="1649"/>
      <c r="U1122" s="1649"/>
      <c r="V1122" s="1649"/>
      <c r="W1122" s="1649"/>
      <c r="X1122" s="1649"/>
      <c r="Y1122" s="1649"/>
      <c r="Z1122" s="1649"/>
      <c r="AA1122" s="1649"/>
      <c r="AB1122" s="1649"/>
      <c r="AC1122" s="1649"/>
      <c r="AD1122" s="1649"/>
      <c r="AE1122" s="1649"/>
      <c r="AF1122" s="1610">
        <f t="shared" si="569"/>
        <v>0</v>
      </c>
      <c r="AG1122" s="1649"/>
      <c r="AH1122" s="1649"/>
      <c r="AI1122" s="1649"/>
      <c r="AJ1122" s="1649"/>
      <c r="AK1122" s="1649"/>
      <c r="AL1122" s="1649"/>
      <c r="AM1122" s="1649"/>
      <c r="AN1122" s="1649"/>
      <c r="AO1122" s="1649"/>
      <c r="AP1122" s="1649"/>
      <c r="AQ1122" s="1649"/>
      <c r="AR1122" s="1709"/>
      <c r="AS1122" s="1779">
        <f t="shared" si="570"/>
        <v>0</v>
      </c>
      <c r="AT1122" s="1711">
        <f t="shared" si="591"/>
        <v>0</v>
      </c>
      <c r="AU1122" s="1611">
        <f t="shared" si="571"/>
        <v>0</v>
      </c>
      <c r="AV1122" s="1611">
        <f t="shared" si="572"/>
        <v>0</v>
      </c>
      <c r="AW1122" s="1611">
        <f t="shared" si="573"/>
        <v>0</v>
      </c>
      <c r="AX1122" s="1611">
        <f t="shared" si="574"/>
        <v>0</v>
      </c>
      <c r="AY1122" s="1611">
        <f t="shared" si="575"/>
        <v>0</v>
      </c>
      <c r="AZ1122" s="1611">
        <f t="shared" si="576"/>
        <v>0</v>
      </c>
      <c r="BA1122" s="1611">
        <f t="shared" si="577"/>
        <v>0</v>
      </c>
      <c r="BB1122" s="1611">
        <f t="shared" si="578"/>
        <v>0</v>
      </c>
      <c r="BC1122" s="1611">
        <f t="shared" si="579"/>
        <v>0</v>
      </c>
      <c r="BD1122" s="1611">
        <f t="shared" si="580"/>
        <v>0</v>
      </c>
      <c r="BE1122" s="1611">
        <f t="shared" si="581"/>
        <v>0</v>
      </c>
      <c r="BF1122" s="1611">
        <f t="shared" si="582"/>
        <v>0</v>
      </c>
      <c r="BG1122" s="1611">
        <f t="shared" si="592"/>
        <v>0</v>
      </c>
      <c r="BH1122" s="1611" t="str">
        <f t="shared" si="593"/>
        <v/>
      </c>
      <c r="BI1122" s="1611" t="str">
        <f t="shared" si="594"/>
        <v/>
      </c>
      <c r="BJ1122" s="1611" t="str">
        <f t="shared" si="583"/>
        <v/>
      </c>
      <c r="BK1122" s="1611" t="str">
        <f t="shared" si="584"/>
        <v/>
      </c>
      <c r="BL1122" s="1611" t="str">
        <f t="shared" ca="1" si="585"/>
        <v/>
      </c>
      <c r="BM1122" s="1611" t="str">
        <f t="shared" si="595"/>
        <v/>
      </c>
      <c r="BN1122" s="1611" t="str">
        <f t="shared" si="586"/>
        <v/>
      </c>
      <c r="BO1122" s="1611" t="str">
        <f t="shared" si="587"/>
        <v/>
      </c>
      <c r="BP1122" s="1611" t="str">
        <f t="shared" si="596"/>
        <v/>
      </c>
      <c r="BQ1122" s="1611" t="str">
        <f t="shared" si="597"/>
        <v/>
      </c>
      <c r="BR1122" s="1611" t="str">
        <f t="shared" si="598"/>
        <v/>
      </c>
      <c r="BS1122" s="1611" t="str">
        <f t="shared" si="599"/>
        <v/>
      </c>
      <c r="BT1122" s="1611" t="str">
        <f t="shared" si="600"/>
        <v/>
      </c>
      <c r="BU1122" s="1731">
        <f t="shared" ca="1" si="601"/>
        <v>0</v>
      </c>
      <c r="BV1122" s="1594"/>
      <c r="BW1122" s="1594"/>
      <c r="BX1122" s="1594"/>
      <c r="BY1122" s="1594"/>
      <c r="BZ1122" s="1594"/>
      <c r="CA1122" s="1594"/>
      <c r="CB1122" s="1594"/>
      <c r="CC1122" s="1594"/>
      <c r="CD1122" s="1594"/>
      <c r="CE1122" s="1594"/>
      <c r="CF1122" s="1594"/>
      <c r="CG1122" s="1594"/>
      <c r="CH1122" s="1594"/>
      <c r="CI1122" s="1594"/>
      <c r="CJ1122" s="1594"/>
      <c r="CK1122" s="1594"/>
      <c r="CL1122" s="1594"/>
      <c r="CM1122" s="1594"/>
      <c r="CN1122" s="1594"/>
      <c r="CO1122" s="1594"/>
      <c r="CP1122" s="1594"/>
      <c r="CQ1122" s="1594"/>
      <c r="CR1122" s="1594"/>
      <c r="CS1122" s="1594"/>
      <c r="CT1122" s="1594"/>
      <c r="CU1122" s="1594"/>
      <c r="CV1122" s="1594"/>
      <c r="CW1122" s="1594"/>
      <c r="CX1122" s="1594"/>
      <c r="CY1122" s="1594"/>
      <c r="CZ1122" s="1594"/>
      <c r="DA1122" s="1594"/>
      <c r="DB1122" s="1594"/>
      <c r="DC1122" s="1594"/>
      <c r="DD1122" s="1594"/>
      <c r="DE1122" s="1594"/>
      <c r="DF1122" s="1594"/>
      <c r="DG1122" s="1594"/>
      <c r="DH1122" s="1594"/>
      <c r="DI1122" s="1594"/>
      <c r="DJ1122" s="1594"/>
      <c r="DK1122" s="1594"/>
      <c r="DL1122" s="1594"/>
      <c r="DM1122" s="1594"/>
      <c r="DN1122" s="1594"/>
      <c r="DO1122" s="1594"/>
      <c r="DP1122" s="1594"/>
      <c r="DQ1122" s="1594"/>
      <c r="DR1122" s="1594"/>
      <c r="DS1122" s="1594"/>
      <c r="DT1122" s="1594"/>
      <c r="DU1122" s="1594"/>
      <c r="DV1122" s="1594"/>
      <c r="DW1122" s="1594"/>
      <c r="DX1122" s="1594"/>
      <c r="DY1122" s="1594"/>
      <c r="DZ1122" s="1594"/>
      <c r="EA1122" s="1594"/>
      <c r="EB1122" s="1594"/>
      <c r="EC1122" s="1594"/>
      <c r="ED1122" s="1594"/>
      <c r="EE1122" s="1594"/>
      <c r="EF1122" s="1594"/>
      <c r="EG1122" s="1594"/>
      <c r="EH1122" s="1594"/>
      <c r="EI1122" s="1594"/>
      <c r="EJ1122" s="1594"/>
      <c r="EK1122" s="1594"/>
      <c r="EL1122" s="1594"/>
      <c r="EM1122" s="1594"/>
      <c r="EN1122" s="1594"/>
      <c r="EO1122" s="1594"/>
      <c r="EP1122" s="1594"/>
      <c r="EQ1122" s="1594"/>
      <c r="ER1122" s="1594"/>
      <c r="ES1122" s="1594"/>
    </row>
    <row r="1123" spans="1:149" s="1595" customFormat="1" ht="12.5">
      <c r="A1123" s="1644" t="str">
        <f t="shared" si="588"/>
        <v>Organisation</v>
      </c>
      <c r="B1123" s="1758"/>
      <c r="C1123" s="1671"/>
      <c r="D1123" s="1675"/>
      <c r="E1123" s="1772"/>
      <c r="F1123" s="1592"/>
      <c r="G1123" s="1714">
        <f t="shared" si="589"/>
        <v>0</v>
      </c>
      <c r="H1123" s="1645"/>
      <c r="I1123" s="1714">
        <f t="shared" si="590"/>
        <v>0</v>
      </c>
      <c r="J1123" s="1677"/>
      <c r="K1123" s="1677"/>
      <c r="L1123" s="1592"/>
      <c r="M1123" s="1597"/>
      <c r="N1123" s="1597"/>
      <c r="O1123" s="1646"/>
      <c r="P1123" s="1647"/>
      <c r="Q1123" s="1647"/>
      <c r="R1123" s="1648"/>
      <c r="S1123" s="1603"/>
      <c r="T1123" s="1649"/>
      <c r="U1123" s="1649"/>
      <c r="V1123" s="1649"/>
      <c r="W1123" s="1649"/>
      <c r="X1123" s="1649"/>
      <c r="Y1123" s="1649"/>
      <c r="Z1123" s="1649"/>
      <c r="AA1123" s="1649"/>
      <c r="AB1123" s="1649"/>
      <c r="AC1123" s="1649"/>
      <c r="AD1123" s="1649"/>
      <c r="AE1123" s="1649"/>
      <c r="AF1123" s="1610">
        <f t="shared" si="569"/>
        <v>0</v>
      </c>
      <c r="AG1123" s="1649"/>
      <c r="AH1123" s="1649"/>
      <c r="AI1123" s="1649"/>
      <c r="AJ1123" s="1649"/>
      <c r="AK1123" s="1649"/>
      <c r="AL1123" s="1649"/>
      <c r="AM1123" s="1649"/>
      <c r="AN1123" s="1649"/>
      <c r="AO1123" s="1649"/>
      <c r="AP1123" s="1649"/>
      <c r="AQ1123" s="1649"/>
      <c r="AR1123" s="1709"/>
      <c r="AS1123" s="1779">
        <f t="shared" si="570"/>
        <v>0</v>
      </c>
      <c r="AT1123" s="1711">
        <f t="shared" si="591"/>
        <v>0</v>
      </c>
      <c r="AU1123" s="1611">
        <f t="shared" si="571"/>
        <v>0</v>
      </c>
      <c r="AV1123" s="1611">
        <f t="shared" si="572"/>
        <v>0</v>
      </c>
      <c r="AW1123" s="1611">
        <f t="shared" si="573"/>
        <v>0</v>
      </c>
      <c r="AX1123" s="1611">
        <f t="shared" si="574"/>
        <v>0</v>
      </c>
      <c r="AY1123" s="1611">
        <f t="shared" si="575"/>
        <v>0</v>
      </c>
      <c r="AZ1123" s="1611">
        <f t="shared" si="576"/>
        <v>0</v>
      </c>
      <c r="BA1123" s="1611">
        <f t="shared" si="577"/>
        <v>0</v>
      </c>
      <c r="BB1123" s="1611">
        <f t="shared" si="578"/>
        <v>0</v>
      </c>
      <c r="BC1123" s="1611">
        <f t="shared" si="579"/>
        <v>0</v>
      </c>
      <c r="BD1123" s="1611">
        <f t="shared" si="580"/>
        <v>0</v>
      </c>
      <c r="BE1123" s="1611">
        <f t="shared" si="581"/>
        <v>0</v>
      </c>
      <c r="BF1123" s="1611">
        <f t="shared" si="582"/>
        <v>0</v>
      </c>
      <c r="BG1123" s="1611">
        <f t="shared" si="592"/>
        <v>0</v>
      </c>
      <c r="BH1123" s="1611" t="str">
        <f t="shared" si="593"/>
        <v/>
      </c>
      <c r="BI1123" s="1611" t="str">
        <f t="shared" si="594"/>
        <v/>
      </c>
      <c r="BJ1123" s="1611" t="str">
        <f t="shared" si="583"/>
        <v/>
      </c>
      <c r="BK1123" s="1611" t="str">
        <f t="shared" si="584"/>
        <v/>
      </c>
      <c r="BL1123" s="1611" t="str">
        <f t="shared" ca="1" si="585"/>
        <v/>
      </c>
      <c r="BM1123" s="1611" t="str">
        <f t="shared" si="595"/>
        <v/>
      </c>
      <c r="BN1123" s="1611" t="str">
        <f t="shared" si="586"/>
        <v/>
      </c>
      <c r="BO1123" s="1611" t="str">
        <f t="shared" si="587"/>
        <v/>
      </c>
      <c r="BP1123" s="1611" t="str">
        <f t="shared" si="596"/>
        <v/>
      </c>
      <c r="BQ1123" s="1611" t="str">
        <f t="shared" si="597"/>
        <v/>
      </c>
      <c r="BR1123" s="1611" t="str">
        <f t="shared" si="598"/>
        <v/>
      </c>
      <c r="BS1123" s="1611" t="str">
        <f t="shared" si="599"/>
        <v/>
      </c>
      <c r="BT1123" s="1611" t="str">
        <f t="shared" si="600"/>
        <v/>
      </c>
      <c r="BU1123" s="1731">
        <f t="shared" ca="1" si="601"/>
        <v>0</v>
      </c>
      <c r="BV1123" s="1594"/>
      <c r="BW1123" s="1594"/>
      <c r="BX1123" s="1594"/>
      <c r="BY1123" s="1594"/>
      <c r="BZ1123" s="1594"/>
      <c r="CA1123" s="1594"/>
      <c r="CB1123" s="1594"/>
      <c r="CC1123" s="1594"/>
      <c r="CD1123" s="1594"/>
      <c r="CE1123" s="1594"/>
      <c r="CF1123" s="1594"/>
      <c r="CG1123" s="1594"/>
      <c r="CH1123" s="1594"/>
      <c r="CI1123" s="1594"/>
      <c r="CJ1123" s="1594"/>
      <c r="CK1123" s="1594"/>
      <c r="CL1123" s="1594"/>
      <c r="CM1123" s="1594"/>
      <c r="CN1123" s="1594"/>
      <c r="CO1123" s="1594"/>
      <c r="CP1123" s="1594"/>
      <c r="CQ1123" s="1594"/>
      <c r="CR1123" s="1594"/>
      <c r="CS1123" s="1594"/>
      <c r="CT1123" s="1594"/>
      <c r="CU1123" s="1594"/>
      <c r="CV1123" s="1594"/>
      <c r="CW1123" s="1594"/>
      <c r="CX1123" s="1594"/>
      <c r="CY1123" s="1594"/>
      <c r="CZ1123" s="1594"/>
      <c r="DA1123" s="1594"/>
      <c r="DB1123" s="1594"/>
      <c r="DC1123" s="1594"/>
      <c r="DD1123" s="1594"/>
      <c r="DE1123" s="1594"/>
      <c r="DF1123" s="1594"/>
      <c r="DG1123" s="1594"/>
      <c r="DH1123" s="1594"/>
      <c r="DI1123" s="1594"/>
      <c r="DJ1123" s="1594"/>
      <c r="DK1123" s="1594"/>
      <c r="DL1123" s="1594"/>
      <c r="DM1123" s="1594"/>
      <c r="DN1123" s="1594"/>
      <c r="DO1123" s="1594"/>
      <c r="DP1123" s="1594"/>
      <c r="DQ1123" s="1594"/>
      <c r="DR1123" s="1594"/>
      <c r="DS1123" s="1594"/>
      <c r="DT1123" s="1594"/>
      <c r="DU1123" s="1594"/>
      <c r="DV1123" s="1594"/>
      <c r="DW1123" s="1594"/>
      <c r="DX1123" s="1594"/>
      <c r="DY1123" s="1594"/>
      <c r="DZ1123" s="1594"/>
      <c r="EA1123" s="1594"/>
      <c r="EB1123" s="1594"/>
      <c r="EC1123" s="1594"/>
      <c r="ED1123" s="1594"/>
      <c r="EE1123" s="1594"/>
      <c r="EF1123" s="1594"/>
      <c r="EG1123" s="1594"/>
      <c r="EH1123" s="1594"/>
      <c r="EI1123" s="1594"/>
      <c r="EJ1123" s="1594"/>
      <c r="EK1123" s="1594"/>
      <c r="EL1123" s="1594"/>
      <c r="EM1123" s="1594"/>
      <c r="EN1123" s="1594"/>
      <c r="EO1123" s="1594"/>
      <c r="EP1123" s="1594"/>
      <c r="EQ1123" s="1594"/>
      <c r="ER1123" s="1594"/>
      <c r="ES1123" s="1594"/>
    </row>
    <row r="1124" spans="1:149" s="1595" customFormat="1" ht="12.5">
      <c r="A1124" s="1644" t="str">
        <f t="shared" si="588"/>
        <v>Organisation</v>
      </c>
      <c r="B1124" s="1758"/>
      <c r="C1124" s="1671"/>
      <c r="D1124" s="1675"/>
      <c r="E1124" s="1772"/>
      <c r="F1124" s="1592"/>
      <c r="G1124" s="1714">
        <f t="shared" si="589"/>
        <v>0</v>
      </c>
      <c r="H1124" s="1645"/>
      <c r="I1124" s="1714">
        <f t="shared" si="590"/>
        <v>0</v>
      </c>
      <c r="J1124" s="1677"/>
      <c r="K1124" s="1677"/>
      <c r="L1124" s="1592"/>
      <c r="M1124" s="1597"/>
      <c r="N1124" s="1597"/>
      <c r="O1124" s="1646"/>
      <c r="P1124" s="1647"/>
      <c r="Q1124" s="1647"/>
      <c r="R1124" s="1648"/>
      <c r="S1124" s="1603"/>
      <c r="T1124" s="1649"/>
      <c r="U1124" s="1649"/>
      <c r="V1124" s="1649"/>
      <c r="W1124" s="1649"/>
      <c r="X1124" s="1649"/>
      <c r="Y1124" s="1649"/>
      <c r="Z1124" s="1649"/>
      <c r="AA1124" s="1649"/>
      <c r="AB1124" s="1649"/>
      <c r="AC1124" s="1649"/>
      <c r="AD1124" s="1649"/>
      <c r="AE1124" s="1649"/>
      <c r="AF1124" s="1610">
        <f t="shared" si="569"/>
        <v>0</v>
      </c>
      <c r="AG1124" s="1649"/>
      <c r="AH1124" s="1649"/>
      <c r="AI1124" s="1649"/>
      <c r="AJ1124" s="1649"/>
      <c r="AK1124" s="1649"/>
      <c r="AL1124" s="1649"/>
      <c r="AM1124" s="1649"/>
      <c r="AN1124" s="1649"/>
      <c r="AO1124" s="1649"/>
      <c r="AP1124" s="1649"/>
      <c r="AQ1124" s="1649"/>
      <c r="AR1124" s="1709"/>
      <c r="AS1124" s="1779">
        <f t="shared" si="570"/>
        <v>0</v>
      </c>
      <c r="AT1124" s="1711">
        <f t="shared" si="591"/>
        <v>0</v>
      </c>
      <c r="AU1124" s="1611">
        <f t="shared" si="571"/>
        <v>0</v>
      </c>
      <c r="AV1124" s="1611">
        <f t="shared" si="572"/>
        <v>0</v>
      </c>
      <c r="AW1124" s="1611">
        <f t="shared" si="573"/>
        <v>0</v>
      </c>
      <c r="AX1124" s="1611">
        <f t="shared" si="574"/>
        <v>0</v>
      </c>
      <c r="AY1124" s="1611">
        <f t="shared" si="575"/>
        <v>0</v>
      </c>
      <c r="AZ1124" s="1611">
        <f t="shared" si="576"/>
        <v>0</v>
      </c>
      <c r="BA1124" s="1611">
        <f t="shared" si="577"/>
        <v>0</v>
      </c>
      <c r="BB1124" s="1611">
        <f t="shared" si="578"/>
        <v>0</v>
      </c>
      <c r="BC1124" s="1611">
        <f t="shared" si="579"/>
        <v>0</v>
      </c>
      <c r="BD1124" s="1611">
        <f t="shared" si="580"/>
        <v>0</v>
      </c>
      <c r="BE1124" s="1611">
        <f t="shared" si="581"/>
        <v>0</v>
      </c>
      <c r="BF1124" s="1611">
        <f t="shared" si="582"/>
        <v>0</v>
      </c>
      <c r="BG1124" s="1611">
        <f t="shared" si="592"/>
        <v>0</v>
      </c>
      <c r="BH1124" s="1611" t="str">
        <f t="shared" si="593"/>
        <v/>
      </c>
      <c r="BI1124" s="1611" t="str">
        <f t="shared" si="594"/>
        <v/>
      </c>
      <c r="BJ1124" s="1611" t="str">
        <f t="shared" si="583"/>
        <v/>
      </c>
      <c r="BK1124" s="1611" t="str">
        <f t="shared" si="584"/>
        <v/>
      </c>
      <c r="BL1124" s="1611" t="str">
        <f t="shared" ca="1" si="585"/>
        <v/>
      </c>
      <c r="BM1124" s="1611" t="str">
        <f t="shared" si="595"/>
        <v/>
      </c>
      <c r="BN1124" s="1611" t="str">
        <f t="shared" si="586"/>
        <v/>
      </c>
      <c r="BO1124" s="1611" t="str">
        <f t="shared" si="587"/>
        <v/>
      </c>
      <c r="BP1124" s="1611" t="str">
        <f t="shared" si="596"/>
        <v/>
      </c>
      <c r="BQ1124" s="1611" t="str">
        <f t="shared" si="597"/>
        <v/>
      </c>
      <c r="BR1124" s="1611" t="str">
        <f t="shared" si="598"/>
        <v/>
      </c>
      <c r="BS1124" s="1611" t="str">
        <f t="shared" si="599"/>
        <v/>
      </c>
      <c r="BT1124" s="1611" t="str">
        <f t="shared" si="600"/>
        <v/>
      </c>
      <c r="BU1124" s="1731">
        <f t="shared" ca="1" si="601"/>
        <v>0</v>
      </c>
      <c r="BV1124" s="1594"/>
      <c r="BW1124" s="1594"/>
      <c r="BX1124" s="1594"/>
      <c r="BY1124" s="1594"/>
      <c r="BZ1124" s="1594"/>
      <c r="CA1124" s="1594"/>
      <c r="CB1124" s="1594"/>
      <c r="CC1124" s="1594"/>
      <c r="CD1124" s="1594"/>
      <c r="CE1124" s="1594"/>
      <c r="CF1124" s="1594"/>
      <c r="CG1124" s="1594"/>
      <c r="CH1124" s="1594"/>
      <c r="CI1124" s="1594"/>
      <c r="CJ1124" s="1594"/>
      <c r="CK1124" s="1594"/>
      <c r="CL1124" s="1594"/>
      <c r="CM1124" s="1594"/>
      <c r="CN1124" s="1594"/>
      <c r="CO1124" s="1594"/>
      <c r="CP1124" s="1594"/>
      <c r="CQ1124" s="1594"/>
      <c r="CR1124" s="1594"/>
      <c r="CS1124" s="1594"/>
      <c r="CT1124" s="1594"/>
      <c r="CU1124" s="1594"/>
      <c r="CV1124" s="1594"/>
      <c r="CW1124" s="1594"/>
      <c r="CX1124" s="1594"/>
      <c r="CY1124" s="1594"/>
      <c r="CZ1124" s="1594"/>
      <c r="DA1124" s="1594"/>
      <c r="DB1124" s="1594"/>
      <c r="DC1124" s="1594"/>
      <c r="DD1124" s="1594"/>
      <c r="DE1124" s="1594"/>
      <c r="DF1124" s="1594"/>
      <c r="DG1124" s="1594"/>
      <c r="DH1124" s="1594"/>
      <c r="DI1124" s="1594"/>
      <c r="DJ1124" s="1594"/>
      <c r="DK1124" s="1594"/>
      <c r="DL1124" s="1594"/>
      <c r="DM1124" s="1594"/>
      <c r="DN1124" s="1594"/>
      <c r="DO1124" s="1594"/>
      <c r="DP1124" s="1594"/>
      <c r="DQ1124" s="1594"/>
      <c r="DR1124" s="1594"/>
      <c r="DS1124" s="1594"/>
      <c r="DT1124" s="1594"/>
      <c r="DU1124" s="1594"/>
      <c r="DV1124" s="1594"/>
      <c r="DW1124" s="1594"/>
      <c r="DX1124" s="1594"/>
      <c r="DY1124" s="1594"/>
      <c r="DZ1124" s="1594"/>
      <c r="EA1124" s="1594"/>
      <c r="EB1124" s="1594"/>
      <c r="EC1124" s="1594"/>
      <c r="ED1124" s="1594"/>
      <c r="EE1124" s="1594"/>
      <c r="EF1124" s="1594"/>
      <c r="EG1124" s="1594"/>
      <c r="EH1124" s="1594"/>
      <c r="EI1124" s="1594"/>
      <c r="EJ1124" s="1594"/>
      <c r="EK1124" s="1594"/>
      <c r="EL1124" s="1594"/>
      <c r="EM1124" s="1594"/>
      <c r="EN1124" s="1594"/>
      <c r="EO1124" s="1594"/>
      <c r="EP1124" s="1594"/>
      <c r="EQ1124" s="1594"/>
      <c r="ER1124" s="1594"/>
      <c r="ES1124" s="1594"/>
    </row>
    <row r="1125" spans="1:149" s="1595" customFormat="1" ht="12.5">
      <c r="A1125" s="1644" t="str">
        <f t="shared" si="588"/>
        <v>Organisation</v>
      </c>
      <c r="B1125" s="1758"/>
      <c r="C1125" s="1671"/>
      <c r="D1125" s="1675"/>
      <c r="E1125" s="1772"/>
      <c r="F1125" s="1592"/>
      <c r="G1125" s="1714">
        <f t="shared" si="589"/>
        <v>0</v>
      </c>
      <c r="H1125" s="1645"/>
      <c r="I1125" s="1714">
        <f t="shared" si="590"/>
        <v>0</v>
      </c>
      <c r="J1125" s="1677"/>
      <c r="K1125" s="1677"/>
      <c r="L1125" s="1592"/>
      <c r="M1125" s="1597"/>
      <c r="N1125" s="1597"/>
      <c r="O1125" s="1646"/>
      <c r="P1125" s="1647"/>
      <c r="Q1125" s="1647"/>
      <c r="R1125" s="1648"/>
      <c r="S1125" s="1603"/>
      <c r="T1125" s="1649"/>
      <c r="U1125" s="1649"/>
      <c r="V1125" s="1649"/>
      <c r="W1125" s="1649"/>
      <c r="X1125" s="1649"/>
      <c r="Y1125" s="1649"/>
      <c r="Z1125" s="1649"/>
      <c r="AA1125" s="1649"/>
      <c r="AB1125" s="1649"/>
      <c r="AC1125" s="1649"/>
      <c r="AD1125" s="1649"/>
      <c r="AE1125" s="1649"/>
      <c r="AF1125" s="1610">
        <f t="shared" si="569"/>
        <v>0</v>
      </c>
      <c r="AG1125" s="1649"/>
      <c r="AH1125" s="1649"/>
      <c r="AI1125" s="1649"/>
      <c r="AJ1125" s="1649"/>
      <c r="AK1125" s="1649"/>
      <c r="AL1125" s="1649"/>
      <c r="AM1125" s="1649"/>
      <c r="AN1125" s="1649"/>
      <c r="AO1125" s="1649"/>
      <c r="AP1125" s="1649"/>
      <c r="AQ1125" s="1649"/>
      <c r="AR1125" s="1709"/>
      <c r="AS1125" s="1779">
        <f t="shared" si="570"/>
        <v>0</v>
      </c>
      <c r="AT1125" s="1711">
        <f t="shared" si="591"/>
        <v>0</v>
      </c>
      <c r="AU1125" s="1611">
        <f t="shared" si="571"/>
        <v>0</v>
      </c>
      <c r="AV1125" s="1611">
        <f t="shared" si="572"/>
        <v>0</v>
      </c>
      <c r="AW1125" s="1611">
        <f t="shared" si="573"/>
        <v>0</v>
      </c>
      <c r="AX1125" s="1611">
        <f t="shared" si="574"/>
        <v>0</v>
      </c>
      <c r="AY1125" s="1611">
        <f t="shared" si="575"/>
        <v>0</v>
      </c>
      <c r="AZ1125" s="1611">
        <f t="shared" si="576"/>
        <v>0</v>
      </c>
      <c r="BA1125" s="1611">
        <f t="shared" si="577"/>
        <v>0</v>
      </c>
      <c r="BB1125" s="1611">
        <f t="shared" si="578"/>
        <v>0</v>
      </c>
      <c r="BC1125" s="1611">
        <f t="shared" si="579"/>
        <v>0</v>
      </c>
      <c r="BD1125" s="1611">
        <f t="shared" si="580"/>
        <v>0</v>
      </c>
      <c r="BE1125" s="1611">
        <f t="shared" si="581"/>
        <v>0</v>
      </c>
      <c r="BF1125" s="1611">
        <f t="shared" si="582"/>
        <v>0</v>
      </c>
      <c r="BG1125" s="1611">
        <f t="shared" si="592"/>
        <v>0</v>
      </c>
      <c r="BH1125" s="1611" t="str">
        <f t="shared" si="593"/>
        <v/>
      </c>
      <c r="BI1125" s="1611" t="str">
        <f t="shared" si="594"/>
        <v/>
      </c>
      <c r="BJ1125" s="1611" t="str">
        <f t="shared" si="583"/>
        <v/>
      </c>
      <c r="BK1125" s="1611" t="str">
        <f t="shared" si="584"/>
        <v/>
      </c>
      <c r="BL1125" s="1611" t="str">
        <f t="shared" ca="1" si="585"/>
        <v/>
      </c>
      <c r="BM1125" s="1611" t="str">
        <f t="shared" si="595"/>
        <v/>
      </c>
      <c r="BN1125" s="1611" t="str">
        <f t="shared" si="586"/>
        <v/>
      </c>
      <c r="BO1125" s="1611" t="str">
        <f t="shared" si="587"/>
        <v/>
      </c>
      <c r="BP1125" s="1611" t="str">
        <f t="shared" si="596"/>
        <v/>
      </c>
      <c r="BQ1125" s="1611" t="str">
        <f t="shared" si="597"/>
        <v/>
      </c>
      <c r="BR1125" s="1611" t="str">
        <f t="shared" si="598"/>
        <v/>
      </c>
      <c r="BS1125" s="1611" t="str">
        <f t="shared" si="599"/>
        <v/>
      </c>
      <c r="BT1125" s="1611" t="str">
        <f t="shared" si="600"/>
        <v/>
      </c>
      <c r="BU1125" s="1731">
        <f t="shared" ca="1" si="601"/>
        <v>0</v>
      </c>
      <c r="BV1125" s="1594"/>
      <c r="BW1125" s="1594"/>
      <c r="BX1125" s="1594"/>
      <c r="BY1125" s="1594"/>
      <c r="BZ1125" s="1594"/>
      <c r="CA1125" s="1594"/>
      <c r="CB1125" s="1594"/>
      <c r="CC1125" s="1594"/>
      <c r="CD1125" s="1594"/>
      <c r="CE1125" s="1594"/>
      <c r="CF1125" s="1594"/>
      <c r="CG1125" s="1594"/>
      <c r="CH1125" s="1594"/>
      <c r="CI1125" s="1594"/>
      <c r="CJ1125" s="1594"/>
      <c r="CK1125" s="1594"/>
      <c r="CL1125" s="1594"/>
      <c r="CM1125" s="1594"/>
      <c r="CN1125" s="1594"/>
      <c r="CO1125" s="1594"/>
      <c r="CP1125" s="1594"/>
      <c r="CQ1125" s="1594"/>
      <c r="CR1125" s="1594"/>
      <c r="CS1125" s="1594"/>
      <c r="CT1125" s="1594"/>
      <c r="CU1125" s="1594"/>
      <c r="CV1125" s="1594"/>
      <c r="CW1125" s="1594"/>
      <c r="CX1125" s="1594"/>
      <c r="CY1125" s="1594"/>
      <c r="CZ1125" s="1594"/>
      <c r="DA1125" s="1594"/>
      <c r="DB1125" s="1594"/>
      <c r="DC1125" s="1594"/>
      <c r="DD1125" s="1594"/>
      <c r="DE1125" s="1594"/>
      <c r="DF1125" s="1594"/>
      <c r="DG1125" s="1594"/>
      <c r="DH1125" s="1594"/>
      <c r="DI1125" s="1594"/>
      <c r="DJ1125" s="1594"/>
      <c r="DK1125" s="1594"/>
      <c r="DL1125" s="1594"/>
      <c r="DM1125" s="1594"/>
      <c r="DN1125" s="1594"/>
      <c r="DO1125" s="1594"/>
      <c r="DP1125" s="1594"/>
      <c r="DQ1125" s="1594"/>
      <c r="DR1125" s="1594"/>
      <c r="DS1125" s="1594"/>
      <c r="DT1125" s="1594"/>
      <c r="DU1125" s="1594"/>
      <c r="DV1125" s="1594"/>
      <c r="DW1125" s="1594"/>
      <c r="DX1125" s="1594"/>
      <c r="DY1125" s="1594"/>
      <c r="DZ1125" s="1594"/>
      <c r="EA1125" s="1594"/>
      <c r="EB1125" s="1594"/>
      <c r="EC1125" s="1594"/>
      <c r="ED1125" s="1594"/>
      <c r="EE1125" s="1594"/>
      <c r="EF1125" s="1594"/>
      <c r="EG1125" s="1594"/>
      <c r="EH1125" s="1594"/>
      <c r="EI1125" s="1594"/>
      <c r="EJ1125" s="1594"/>
      <c r="EK1125" s="1594"/>
      <c r="EL1125" s="1594"/>
      <c r="EM1125" s="1594"/>
      <c r="EN1125" s="1594"/>
      <c r="EO1125" s="1594"/>
      <c r="EP1125" s="1594"/>
      <c r="EQ1125" s="1594"/>
      <c r="ER1125" s="1594"/>
      <c r="ES1125" s="1594"/>
    </row>
    <row r="1126" spans="1:149" s="1595" customFormat="1" ht="12.5">
      <c r="A1126" s="1644" t="str">
        <f t="shared" si="588"/>
        <v>Organisation</v>
      </c>
      <c r="B1126" s="1758"/>
      <c r="C1126" s="1671"/>
      <c r="D1126" s="1675"/>
      <c r="E1126" s="1772"/>
      <c r="F1126" s="1592"/>
      <c r="G1126" s="1714">
        <f t="shared" si="589"/>
        <v>0</v>
      </c>
      <c r="H1126" s="1645"/>
      <c r="I1126" s="1714">
        <f t="shared" si="590"/>
        <v>0</v>
      </c>
      <c r="J1126" s="1677"/>
      <c r="K1126" s="1677"/>
      <c r="L1126" s="1592"/>
      <c r="M1126" s="1597"/>
      <c r="N1126" s="1597"/>
      <c r="O1126" s="1646"/>
      <c r="P1126" s="1647"/>
      <c r="Q1126" s="1647"/>
      <c r="R1126" s="1648"/>
      <c r="S1126" s="1603"/>
      <c r="T1126" s="1649"/>
      <c r="U1126" s="1649"/>
      <c r="V1126" s="1649"/>
      <c r="W1126" s="1649"/>
      <c r="X1126" s="1649"/>
      <c r="Y1126" s="1649"/>
      <c r="Z1126" s="1649"/>
      <c r="AA1126" s="1649"/>
      <c r="AB1126" s="1649"/>
      <c r="AC1126" s="1649"/>
      <c r="AD1126" s="1649"/>
      <c r="AE1126" s="1649"/>
      <c r="AF1126" s="1610">
        <f t="shared" si="569"/>
        <v>0</v>
      </c>
      <c r="AG1126" s="1649"/>
      <c r="AH1126" s="1649"/>
      <c r="AI1126" s="1649"/>
      <c r="AJ1126" s="1649"/>
      <c r="AK1126" s="1649"/>
      <c r="AL1126" s="1649"/>
      <c r="AM1126" s="1649"/>
      <c r="AN1126" s="1649"/>
      <c r="AO1126" s="1649"/>
      <c r="AP1126" s="1649"/>
      <c r="AQ1126" s="1649"/>
      <c r="AR1126" s="1709"/>
      <c r="AS1126" s="1779">
        <f t="shared" si="570"/>
        <v>0</v>
      </c>
      <c r="AT1126" s="1711">
        <f t="shared" si="591"/>
        <v>0</v>
      </c>
      <c r="AU1126" s="1611">
        <f t="shared" si="571"/>
        <v>0</v>
      </c>
      <c r="AV1126" s="1611">
        <f t="shared" si="572"/>
        <v>0</v>
      </c>
      <c r="AW1126" s="1611">
        <f t="shared" si="573"/>
        <v>0</v>
      </c>
      <c r="AX1126" s="1611">
        <f t="shared" si="574"/>
        <v>0</v>
      </c>
      <c r="AY1126" s="1611">
        <f t="shared" si="575"/>
        <v>0</v>
      </c>
      <c r="AZ1126" s="1611">
        <f t="shared" si="576"/>
        <v>0</v>
      </c>
      <c r="BA1126" s="1611">
        <f t="shared" si="577"/>
        <v>0</v>
      </c>
      <c r="BB1126" s="1611">
        <f t="shared" si="578"/>
        <v>0</v>
      </c>
      <c r="BC1126" s="1611">
        <f t="shared" si="579"/>
        <v>0</v>
      </c>
      <c r="BD1126" s="1611">
        <f t="shared" si="580"/>
        <v>0</v>
      </c>
      <c r="BE1126" s="1611">
        <f t="shared" si="581"/>
        <v>0</v>
      </c>
      <c r="BF1126" s="1611">
        <f t="shared" si="582"/>
        <v>0</v>
      </c>
      <c r="BG1126" s="1611">
        <f t="shared" si="592"/>
        <v>0</v>
      </c>
      <c r="BH1126" s="1611" t="str">
        <f t="shared" si="593"/>
        <v/>
      </c>
      <c r="BI1126" s="1611" t="str">
        <f t="shared" si="594"/>
        <v/>
      </c>
      <c r="BJ1126" s="1611" t="str">
        <f t="shared" si="583"/>
        <v/>
      </c>
      <c r="BK1126" s="1611" t="str">
        <f t="shared" si="584"/>
        <v/>
      </c>
      <c r="BL1126" s="1611" t="str">
        <f t="shared" ca="1" si="585"/>
        <v/>
      </c>
      <c r="BM1126" s="1611" t="str">
        <f t="shared" si="595"/>
        <v/>
      </c>
      <c r="BN1126" s="1611" t="str">
        <f t="shared" si="586"/>
        <v/>
      </c>
      <c r="BO1126" s="1611" t="str">
        <f t="shared" si="587"/>
        <v/>
      </c>
      <c r="BP1126" s="1611" t="str">
        <f t="shared" si="596"/>
        <v/>
      </c>
      <c r="BQ1126" s="1611" t="str">
        <f t="shared" si="597"/>
        <v/>
      </c>
      <c r="BR1126" s="1611" t="str">
        <f t="shared" si="598"/>
        <v/>
      </c>
      <c r="BS1126" s="1611" t="str">
        <f t="shared" si="599"/>
        <v/>
      </c>
      <c r="BT1126" s="1611" t="str">
        <f t="shared" si="600"/>
        <v/>
      </c>
      <c r="BU1126" s="1731">
        <f t="shared" ca="1" si="601"/>
        <v>0</v>
      </c>
      <c r="BV1126" s="1594"/>
      <c r="BW1126" s="1594"/>
      <c r="BX1126" s="1594"/>
      <c r="BY1126" s="1594"/>
      <c r="BZ1126" s="1594"/>
      <c r="CA1126" s="1594"/>
      <c r="CB1126" s="1594"/>
      <c r="CC1126" s="1594"/>
      <c r="CD1126" s="1594"/>
      <c r="CE1126" s="1594"/>
      <c r="CF1126" s="1594"/>
      <c r="CG1126" s="1594"/>
      <c r="CH1126" s="1594"/>
      <c r="CI1126" s="1594"/>
      <c r="CJ1126" s="1594"/>
      <c r="CK1126" s="1594"/>
      <c r="CL1126" s="1594"/>
      <c r="CM1126" s="1594"/>
      <c r="CN1126" s="1594"/>
      <c r="CO1126" s="1594"/>
      <c r="CP1126" s="1594"/>
      <c r="CQ1126" s="1594"/>
      <c r="CR1126" s="1594"/>
      <c r="CS1126" s="1594"/>
      <c r="CT1126" s="1594"/>
      <c r="CU1126" s="1594"/>
      <c r="CV1126" s="1594"/>
      <c r="CW1126" s="1594"/>
      <c r="CX1126" s="1594"/>
      <c r="CY1126" s="1594"/>
      <c r="CZ1126" s="1594"/>
      <c r="DA1126" s="1594"/>
      <c r="DB1126" s="1594"/>
      <c r="DC1126" s="1594"/>
      <c r="DD1126" s="1594"/>
      <c r="DE1126" s="1594"/>
      <c r="DF1126" s="1594"/>
      <c r="DG1126" s="1594"/>
      <c r="DH1126" s="1594"/>
      <c r="DI1126" s="1594"/>
      <c r="DJ1126" s="1594"/>
      <c r="DK1126" s="1594"/>
      <c r="DL1126" s="1594"/>
      <c r="DM1126" s="1594"/>
      <c r="DN1126" s="1594"/>
      <c r="DO1126" s="1594"/>
      <c r="DP1126" s="1594"/>
      <c r="DQ1126" s="1594"/>
      <c r="DR1126" s="1594"/>
      <c r="DS1126" s="1594"/>
      <c r="DT1126" s="1594"/>
      <c r="DU1126" s="1594"/>
      <c r="DV1126" s="1594"/>
      <c r="DW1126" s="1594"/>
      <c r="DX1126" s="1594"/>
      <c r="DY1126" s="1594"/>
      <c r="DZ1126" s="1594"/>
      <c r="EA1126" s="1594"/>
      <c r="EB1126" s="1594"/>
      <c r="EC1126" s="1594"/>
      <c r="ED1126" s="1594"/>
      <c r="EE1126" s="1594"/>
      <c r="EF1126" s="1594"/>
      <c r="EG1126" s="1594"/>
      <c r="EH1126" s="1594"/>
      <c r="EI1126" s="1594"/>
      <c r="EJ1126" s="1594"/>
      <c r="EK1126" s="1594"/>
      <c r="EL1126" s="1594"/>
      <c r="EM1126" s="1594"/>
      <c r="EN1126" s="1594"/>
      <c r="EO1126" s="1594"/>
      <c r="EP1126" s="1594"/>
      <c r="EQ1126" s="1594"/>
      <c r="ER1126" s="1594"/>
      <c r="ES1126" s="1594"/>
    </row>
    <row r="1127" spans="1:149" s="1595" customFormat="1" ht="12.5">
      <c r="A1127" s="1644" t="str">
        <f t="shared" si="588"/>
        <v>Organisation</v>
      </c>
      <c r="B1127" s="1758"/>
      <c r="C1127" s="1671"/>
      <c r="D1127" s="1675"/>
      <c r="E1127" s="1772"/>
      <c r="F1127" s="1592"/>
      <c r="G1127" s="1714">
        <f t="shared" si="589"/>
        <v>0</v>
      </c>
      <c r="H1127" s="1645"/>
      <c r="I1127" s="1714">
        <f t="shared" si="590"/>
        <v>0</v>
      </c>
      <c r="J1127" s="1677"/>
      <c r="K1127" s="1677"/>
      <c r="L1127" s="1592"/>
      <c r="M1127" s="1597"/>
      <c r="N1127" s="1597"/>
      <c r="O1127" s="1646"/>
      <c r="P1127" s="1647"/>
      <c r="Q1127" s="1647"/>
      <c r="R1127" s="1648"/>
      <c r="S1127" s="1603"/>
      <c r="T1127" s="1649"/>
      <c r="U1127" s="1649"/>
      <c r="V1127" s="1649"/>
      <c r="W1127" s="1649"/>
      <c r="X1127" s="1649"/>
      <c r="Y1127" s="1649"/>
      <c r="Z1127" s="1649"/>
      <c r="AA1127" s="1649"/>
      <c r="AB1127" s="1649"/>
      <c r="AC1127" s="1649"/>
      <c r="AD1127" s="1649"/>
      <c r="AE1127" s="1649"/>
      <c r="AF1127" s="1610">
        <f t="shared" si="569"/>
        <v>0</v>
      </c>
      <c r="AG1127" s="1649"/>
      <c r="AH1127" s="1649"/>
      <c r="AI1127" s="1649"/>
      <c r="AJ1127" s="1649"/>
      <c r="AK1127" s="1649"/>
      <c r="AL1127" s="1649"/>
      <c r="AM1127" s="1649"/>
      <c r="AN1127" s="1649"/>
      <c r="AO1127" s="1649"/>
      <c r="AP1127" s="1649"/>
      <c r="AQ1127" s="1649"/>
      <c r="AR1127" s="1709"/>
      <c r="AS1127" s="1779">
        <f t="shared" si="570"/>
        <v>0</v>
      </c>
      <c r="AT1127" s="1711">
        <f t="shared" si="591"/>
        <v>0</v>
      </c>
      <c r="AU1127" s="1611">
        <f t="shared" si="571"/>
        <v>0</v>
      </c>
      <c r="AV1127" s="1611">
        <f t="shared" si="572"/>
        <v>0</v>
      </c>
      <c r="AW1127" s="1611">
        <f t="shared" si="573"/>
        <v>0</v>
      </c>
      <c r="AX1127" s="1611">
        <f t="shared" si="574"/>
        <v>0</v>
      </c>
      <c r="AY1127" s="1611">
        <f t="shared" si="575"/>
        <v>0</v>
      </c>
      <c r="AZ1127" s="1611">
        <f t="shared" si="576"/>
        <v>0</v>
      </c>
      <c r="BA1127" s="1611">
        <f t="shared" si="577"/>
        <v>0</v>
      </c>
      <c r="BB1127" s="1611">
        <f t="shared" si="578"/>
        <v>0</v>
      </c>
      <c r="BC1127" s="1611">
        <f t="shared" si="579"/>
        <v>0</v>
      </c>
      <c r="BD1127" s="1611">
        <f t="shared" si="580"/>
        <v>0</v>
      </c>
      <c r="BE1127" s="1611">
        <f t="shared" si="581"/>
        <v>0</v>
      </c>
      <c r="BF1127" s="1611">
        <f t="shared" si="582"/>
        <v>0</v>
      </c>
      <c r="BG1127" s="1611">
        <f t="shared" si="592"/>
        <v>0</v>
      </c>
      <c r="BH1127" s="1611" t="str">
        <f t="shared" si="593"/>
        <v/>
      </c>
      <c r="BI1127" s="1611" t="str">
        <f t="shared" si="594"/>
        <v/>
      </c>
      <c r="BJ1127" s="1611" t="str">
        <f t="shared" si="583"/>
        <v/>
      </c>
      <c r="BK1127" s="1611" t="str">
        <f t="shared" si="584"/>
        <v/>
      </c>
      <c r="BL1127" s="1611" t="str">
        <f t="shared" ca="1" si="585"/>
        <v/>
      </c>
      <c r="BM1127" s="1611" t="str">
        <f t="shared" si="595"/>
        <v/>
      </c>
      <c r="BN1127" s="1611" t="str">
        <f t="shared" si="586"/>
        <v/>
      </c>
      <c r="BO1127" s="1611" t="str">
        <f t="shared" si="587"/>
        <v/>
      </c>
      <c r="BP1127" s="1611" t="str">
        <f t="shared" si="596"/>
        <v/>
      </c>
      <c r="BQ1127" s="1611" t="str">
        <f t="shared" si="597"/>
        <v/>
      </c>
      <c r="BR1127" s="1611" t="str">
        <f t="shared" si="598"/>
        <v/>
      </c>
      <c r="BS1127" s="1611" t="str">
        <f t="shared" si="599"/>
        <v/>
      </c>
      <c r="BT1127" s="1611" t="str">
        <f t="shared" si="600"/>
        <v/>
      </c>
      <c r="BU1127" s="1731">
        <f t="shared" ca="1" si="601"/>
        <v>0</v>
      </c>
      <c r="BV1127" s="1594"/>
      <c r="BW1127" s="1594"/>
      <c r="BX1127" s="1594"/>
      <c r="BY1127" s="1594"/>
      <c r="BZ1127" s="1594"/>
      <c r="CA1127" s="1594"/>
      <c r="CB1127" s="1594"/>
      <c r="CC1127" s="1594"/>
      <c r="CD1127" s="1594"/>
      <c r="CE1127" s="1594"/>
      <c r="CF1127" s="1594"/>
      <c r="CG1127" s="1594"/>
      <c r="CH1127" s="1594"/>
      <c r="CI1127" s="1594"/>
      <c r="CJ1127" s="1594"/>
      <c r="CK1127" s="1594"/>
      <c r="CL1127" s="1594"/>
      <c r="CM1127" s="1594"/>
      <c r="CN1127" s="1594"/>
      <c r="CO1127" s="1594"/>
      <c r="CP1127" s="1594"/>
      <c r="CQ1127" s="1594"/>
      <c r="CR1127" s="1594"/>
      <c r="CS1127" s="1594"/>
      <c r="CT1127" s="1594"/>
      <c r="CU1127" s="1594"/>
      <c r="CV1127" s="1594"/>
      <c r="CW1127" s="1594"/>
      <c r="CX1127" s="1594"/>
      <c r="CY1127" s="1594"/>
      <c r="CZ1127" s="1594"/>
      <c r="DA1127" s="1594"/>
      <c r="DB1127" s="1594"/>
      <c r="DC1127" s="1594"/>
      <c r="DD1127" s="1594"/>
      <c r="DE1127" s="1594"/>
      <c r="DF1127" s="1594"/>
      <c r="DG1127" s="1594"/>
      <c r="DH1127" s="1594"/>
      <c r="DI1127" s="1594"/>
      <c r="DJ1127" s="1594"/>
      <c r="DK1127" s="1594"/>
      <c r="DL1127" s="1594"/>
      <c r="DM1127" s="1594"/>
      <c r="DN1127" s="1594"/>
      <c r="DO1127" s="1594"/>
      <c r="DP1127" s="1594"/>
      <c r="DQ1127" s="1594"/>
      <c r="DR1127" s="1594"/>
      <c r="DS1127" s="1594"/>
      <c r="DT1127" s="1594"/>
      <c r="DU1127" s="1594"/>
      <c r="DV1127" s="1594"/>
      <c r="DW1127" s="1594"/>
      <c r="DX1127" s="1594"/>
      <c r="DY1127" s="1594"/>
      <c r="DZ1127" s="1594"/>
      <c r="EA1127" s="1594"/>
      <c r="EB1127" s="1594"/>
      <c r="EC1127" s="1594"/>
      <c r="ED1127" s="1594"/>
      <c r="EE1127" s="1594"/>
      <c r="EF1127" s="1594"/>
      <c r="EG1127" s="1594"/>
      <c r="EH1127" s="1594"/>
      <c r="EI1127" s="1594"/>
      <c r="EJ1127" s="1594"/>
      <c r="EK1127" s="1594"/>
      <c r="EL1127" s="1594"/>
      <c r="EM1127" s="1594"/>
      <c r="EN1127" s="1594"/>
      <c r="EO1127" s="1594"/>
      <c r="EP1127" s="1594"/>
      <c r="EQ1127" s="1594"/>
      <c r="ER1127" s="1594"/>
      <c r="ES1127" s="1594"/>
    </row>
    <row r="1128" spans="1:149" s="1595" customFormat="1" ht="12.5">
      <c r="A1128" s="1644" t="str">
        <f t="shared" si="588"/>
        <v>Organisation</v>
      </c>
      <c r="B1128" s="1758"/>
      <c r="C1128" s="1671"/>
      <c r="D1128" s="1675"/>
      <c r="E1128" s="1772"/>
      <c r="F1128" s="1592"/>
      <c r="G1128" s="1714">
        <f t="shared" si="589"/>
        <v>0</v>
      </c>
      <c r="H1128" s="1645"/>
      <c r="I1128" s="1714">
        <f t="shared" si="590"/>
        <v>0</v>
      </c>
      <c r="J1128" s="1677"/>
      <c r="K1128" s="1677"/>
      <c r="L1128" s="1592"/>
      <c r="M1128" s="1597"/>
      <c r="N1128" s="1597"/>
      <c r="O1128" s="1646"/>
      <c r="P1128" s="1647"/>
      <c r="Q1128" s="1647"/>
      <c r="R1128" s="1648"/>
      <c r="S1128" s="1603"/>
      <c r="T1128" s="1649"/>
      <c r="U1128" s="1649"/>
      <c r="V1128" s="1649"/>
      <c r="W1128" s="1649"/>
      <c r="X1128" s="1649"/>
      <c r="Y1128" s="1649"/>
      <c r="Z1128" s="1649"/>
      <c r="AA1128" s="1649"/>
      <c r="AB1128" s="1649"/>
      <c r="AC1128" s="1649"/>
      <c r="AD1128" s="1649"/>
      <c r="AE1128" s="1649"/>
      <c r="AF1128" s="1610">
        <f t="shared" si="569"/>
        <v>0</v>
      </c>
      <c r="AG1128" s="1649"/>
      <c r="AH1128" s="1649"/>
      <c r="AI1128" s="1649"/>
      <c r="AJ1128" s="1649"/>
      <c r="AK1128" s="1649"/>
      <c r="AL1128" s="1649"/>
      <c r="AM1128" s="1649"/>
      <c r="AN1128" s="1649"/>
      <c r="AO1128" s="1649"/>
      <c r="AP1128" s="1649"/>
      <c r="AQ1128" s="1649"/>
      <c r="AR1128" s="1709"/>
      <c r="AS1128" s="1779">
        <f t="shared" si="570"/>
        <v>0</v>
      </c>
      <c r="AT1128" s="1711">
        <f t="shared" si="591"/>
        <v>0</v>
      </c>
      <c r="AU1128" s="1611">
        <f t="shared" si="571"/>
        <v>0</v>
      </c>
      <c r="AV1128" s="1611">
        <f t="shared" si="572"/>
        <v>0</v>
      </c>
      <c r="AW1128" s="1611">
        <f t="shared" si="573"/>
        <v>0</v>
      </c>
      <c r="AX1128" s="1611">
        <f t="shared" si="574"/>
        <v>0</v>
      </c>
      <c r="AY1128" s="1611">
        <f t="shared" si="575"/>
        <v>0</v>
      </c>
      <c r="AZ1128" s="1611">
        <f t="shared" si="576"/>
        <v>0</v>
      </c>
      <c r="BA1128" s="1611">
        <f t="shared" si="577"/>
        <v>0</v>
      </c>
      <c r="BB1128" s="1611">
        <f t="shared" si="578"/>
        <v>0</v>
      </c>
      <c r="BC1128" s="1611">
        <f t="shared" si="579"/>
        <v>0</v>
      </c>
      <c r="BD1128" s="1611">
        <f t="shared" si="580"/>
        <v>0</v>
      </c>
      <c r="BE1128" s="1611">
        <f t="shared" si="581"/>
        <v>0</v>
      </c>
      <c r="BF1128" s="1611">
        <f t="shared" si="582"/>
        <v>0</v>
      </c>
      <c r="BG1128" s="1611">
        <f t="shared" si="592"/>
        <v>0</v>
      </c>
      <c r="BH1128" s="1611" t="str">
        <f t="shared" si="593"/>
        <v/>
      </c>
      <c r="BI1128" s="1611" t="str">
        <f t="shared" si="594"/>
        <v/>
      </c>
      <c r="BJ1128" s="1611" t="str">
        <f t="shared" si="583"/>
        <v/>
      </c>
      <c r="BK1128" s="1611" t="str">
        <f t="shared" si="584"/>
        <v/>
      </c>
      <c r="BL1128" s="1611" t="str">
        <f t="shared" ca="1" si="585"/>
        <v/>
      </c>
      <c r="BM1128" s="1611" t="str">
        <f t="shared" si="595"/>
        <v/>
      </c>
      <c r="BN1128" s="1611" t="str">
        <f t="shared" si="586"/>
        <v/>
      </c>
      <c r="BO1128" s="1611" t="str">
        <f t="shared" si="587"/>
        <v/>
      </c>
      <c r="BP1128" s="1611" t="str">
        <f t="shared" si="596"/>
        <v/>
      </c>
      <c r="BQ1128" s="1611" t="str">
        <f t="shared" si="597"/>
        <v/>
      </c>
      <c r="BR1128" s="1611" t="str">
        <f t="shared" si="598"/>
        <v/>
      </c>
      <c r="BS1128" s="1611" t="str">
        <f t="shared" si="599"/>
        <v/>
      </c>
      <c r="BT1128" s="1611" t="str">
        <f t="shared" si="600"/>
        <v/>
      </c>
      <c r="BU1128" s="1731">
        <f t="shared" ca="1" si="601"/>
        <v>0</v>
      </c>
      <c r="BV1128" s="1594"/>
      <c r="BW1128" s="1594"/>
      <c r="BX1128" s="1594"/>
      <c r="BY1128" s="1594"/>
      <c r="BZ1128" s="1594"/>
      <c r="CA1128" s="1594"/>
      <c r="CB1128" s="1594"/>
      <c r="CC1128" s="1594"/>
      <c r="CD1128" s="1594"/>
      <c r="CE1128" s="1594"/>
      <c r="CF1128" s="1594"/>
      <c r="CG1128" s="1594"/>
      <c r="CH1128" s="1594"/>
      <c r="CI1128" s="1594"/>
      <c r="CJ1128" s="1594"/>
      <c r="CK1128" s="1594"/>
      <c r="CL1128" s="1594"/>
      <c r="CM1128" s="1594"/>
      <c r="CN1128" s="1594"/>
      <c r="CO1128" s="1594"/>
      <c r="CP1128" s="1594"/>
      <c r="CQ1128" s="1594"/>
      <c r="CR1128" s="1594"/>
      <c r="CS1128" s="1594"/>
      <c r="CT1128" s="1594"/>
      <c r="CU1128" s="1594"/>
      <c r="CV1128" s="1594"/>
      <c r="CW1128" s="1594"/>
      <c r="CX1128" s="1594"/>
      <c r="CY1128" s="1594"/>
      <c r="CZ1128" s="1594"/>
      <c r="DA1128" s="1594"/>
      <c r="DB1128" s="1594"/>
      <c r="DC1128" s="1594"/>
      <c r="DD1128" s="1594"/>
      <c r="DE1128" s="1594"/>
      <c r="DF1128" s="1594"/>
      <c r="DG1128" s="1594"/>
      <c r="DH1128" s="1594"/>
      <c r="DI1128" s="1594"/>
      <c r="DJ1128" s="1594"/>
      <c r="DK1128" s="1594"/>
      <c r="DL1128" s="1594"/>
      <c r="DM1128" s="1594"/>
      <c r="DN1128" s="1594"/>
      <c r="DO1128" s="1594"/>
      <c r="DP1128" s="1594"/>
      <c r="DQ1128" s="1594"/>
      <c r="DR1128" s="1594"/>
      <c r="DS1128" s="1594"/>
      <c r="DT1128" s="1594"/>
      <c r="DU1128" s="1594"/>
      <c r="DV1128" s="1594"/>
      <c r="DW1128" s="1594"/>
      <c r="DX1128" s="1594"/>
      <c r="DY1128" s="1594"/>
      <c r="DZ1128" s="1594"/>
      <c r="EA1128" s="1594"/>
      <c r="EB1128" s="1594"/>
      <c r="EC1128" s="1594"/>
      <c r="ED1128" s="1594"/>
      <c r="EE1128" s="1594"/>
      <c r="EF1128" s="1594"/>
      <c r="EG1128" s="1594"/>
      <c r="EH1128" s="1594"/>
      <c r="EI1128" s="1594"/>
      <c r="EJ1128" s="1594"/>
      <c r="EK1128" s="1594"/>
      <c r="EL1128" s="1594"/>
      <c r="EM1128" s="1594"/>
      <c r="EN1128" s="1594"/>
      <c r="EO1128" s="1594"/>
      <c r="EP1128" s="1594"/>
      <c r="EQ1128" s="1594"/>
      <c r="ER1128" s="1594"/>
      <c r="ES1128" s="1594"/>
    </row>
    <row r="1129" spans="1:149" s="1595" customFormat="1" ht="12.5">
      <c r="A1129" s="1644" t="str">
        <f t="shared" si="588"/>
        <v>Organisation</v>
      </c>
      <c r="B1129" s="1758"/>
      <c r="C1129" s="1671"/>
      <c r="D1129" s="1675"/>
      <c r="E1129" s="1772"/>
      <c r="F1129" s="1592"/>
      <c r="G1129" s="1714">
        <f t="shared" si="589"/>
        <v>0</v>
      </c>
      <c r="H1129" s="1645"/>
      <c r="I1129" s="1714">
        <f t="shared" si="590"/>
        <v>0</v>
      </c>
      <c r="J1129" s="1677"/>
      <c r="K1129" s="1677"/>
      <c r="L1129" s="1592"/>
      <c r="M1129" s="1597"/>
      <c r="N1129" s="1597"/>
      <c r="O1129" s="1646"/>
      <c r="P1129" s="1647"/>
      <c r="Q1129" s="1647"/>
      <c r="R1129" s="1648"/>
      <c r="S1129" s="1603"/>
      <c r="T1129" s="1649"/>
      <c r="U1129" s="1649"/>
      <c r="V1129" s="1649"/>
      <c r="W1129" s="1649"/>
      <c r="X1129" s="1649"/>
      <c r="Y1129" s="1649"/>
      <c r="Z1129" s="1649"/>
      <c r="AA1129" s="1649"/>
      <c r="AB1129" s="1649"/>
      <c r="AC1129" s="1649"/>
      <c r="AD1129" s="1649"/>
      <c r="AE1129" s="1649"/>
      <c r="AF1129" s="1610">
        <f t="shared" si="569"/>
        <v>0</v>
      </c>
      <c r="AG1129" s="1649"/>
      <c r="AH1129" s="1649"/>
      <c r="AI1129" s="1649"/>
      <c r="AJ1129" s="1649"/>
      <c r="AK1129" s="1649"/>
      <c r="AL1129" s="1649"/>
      <c r="AM1129" s="1649"/>
      <c r="AN1129" s="1649"/>
      <c r="AO1129" s="1649"/>
      <c r="AP1129" s="1649"/>
      <c r="AQ1129" s="1649"/>
      <c r="AR1129" s="1709"/>
      <c r="AS1129" s="1779">
        <f t="shared" si="570"/>
        <v>0</v>
      </c>
      <c r="AT1129" s="1711">
        <f t="shared" si="591"/>
        <v>0</v>
      </c>
      <c r="AU1129" s="1611">
        <f t="shared" si="571"/>
        <v>0</v>
      </c>
      <c r="AV1129" s="1611">
        <f t="shared" si="572"/>
        <v>0</v>
      </c>
      <c r="AW1129" s="1611">
        <f t="shared" si="573"/>
        <v>0</v>
      </c>
      <c r="AX1129" s="1611">
        <f t="shared" si="574"/>
        <v>0</v>
      </c>
      <c r="AY1129" s="1611">
        <f t="shared" si="575"/>
        <v>0</v>
      </c>
      <c r="AZ1129" s="1611">
        <f t="shared" si="576"/>
        <v>0</v>
      </c>
      <c r="BA1129" s="1611">
        <f t="shared" si="577"/>
        <v>0</v>
      </c>
      <c r="BB1129" s="1611">
        <f t="shared" si="578"/>
        <v>0</v>
      </c>
      <c r="BC1129" s="1611">
        <f t="shared" si="579"/>
        <v>0</v>
      </c>
      <c r="BD1129" s="1611">
        <f t="shared" si="580"/>
        <v>0</v>
      </c>
      <c r="BE1129" s="1611">
        <f t="shared" si="581"/>
        <v>0</v>
      </c>
      <c r="BF1129" s="1611">
        <f t="shared" si="582"/>
        <v>0</v>
      </c>
      <c r="BG1129" s="1611">
        <f t="shared" si="592"/>
        <v>0</v>
      </c>
      <c r="BH1129" s="1611" t="str">
        <f t="shared" si="593"/>
        <v/>
      </c>
      <c r="BI1129" s="1611" t="str">
        <f t="shared" si="594"/>
        <v/>
      </c>
      <c r="BJ1129" s="1611" t="str">
        <f t="shared" si="583"/>
        <v/>
      </c>
      <c r="BK1129" s="1611" t="str">
        <f t="shared" si="584"/>
        <v/>
      </c>
      <c r="BL1129" s="1611" t="str">
        <f t="shared" ca="1" si="585"/>
        <v/>
      </c>
      <c r="BM1129" s="1611" t="str">
        <f t="shared" si="595"/>
        <v/>
      </c>
      <c r="BN1129" s="1611" t="str">
        <f t="shared" si="586"/>
        <v/>
      </c>
      <c r="BO1129" s="1611" t="str">
        <f t="shared" si="587"/>
        <v/>
      </c>
      <c r="BP1129" s="1611" t="str">
        <f t="shared" si="596"/>
        <v/>
      </c>
      <c r="BQ1129" s="1611" t="str">
        <f t="shared" si="597"/>
        <v/>
      </c>
      <c r="BR1129" s="1611" t="str">
        <f t="shared" si="598"/>
        <v/>
      </c>
      <c r="BS1129" s="1611" t="str">
        <f t="shared" si="599"/>
        <v/>
      </c>
      <c r="BT1129" s="1611" t="str">
        <f t="shared" si="600"/>
        <v/>
      </c>
      <c r="BU1129" s="1731">
        <f t="shared" ca="1" si="601"/>
        <v>0</v>
      </c>
      <c r="BV1129" s="1594"/>
      <c r="BW1129" s="1594"/>
      <c r="BX1129" s="1594"/>
      <c r="BY1129" s="1594"/>
      <c r="BZ1129" s="1594"/>
      <c r="CA1129" s="1594"/>
      <c r="CB1129" s="1594"/>
      <c r="CC1129" s="1594"/>
      <c r="CD1129" s="1594"/>
      <c r="CE1129" s="1594"/>
      <c r="CF1129" s="1594"/>
      <c r="CG1129" s="1594"/>
      <c r="CH1129" s="1594"/>
      <c r="CI1129" s="1594"/>
      <c r="CJ1129" s="1594"/>
      <c r="CK1129" s="1594"/>
      <c r="CL1129" s="1594"/>
      <c r="CM1129" s="1594"/>
      <c r="CN1129" s="1594"/>
      <c r="CO1129" s="1594"/>
      <c r="CP1129" s="1594"/>
      <c r="CQ1129" s="1594"/>
      <c r="CR1129" s="1594"/>
      <c r="CS1129" s="1594"/>
      <c r="CT1129" s="1594"/>
      <c r="CU1129" s="1594"/>
      <c r="CV1129" s="1594"/>
      <c r="CW1129" s="1594"/>
      <c r="CX1129" s="1594"/>
      <c r="CY1129" s="1594"/>
      <c r="CZ1129" s="1594"/>
      <c r="DA1129" s="1594"/>
      <c r="DB1129" s="1594"/>
      <c r="DC1129" s="1594"/>
      <c r="DD1129" s="1594"/>
      <c r="DE1129" s="1594"/>
      <c r="DF1129" s="1594"/>
      <c r="DG1129" s="1594"/>
      <c r="DH1129" s="1594"/>
      <c r="DI1129" s="1594"/>
      <c r="DJ1129" s="1594"/>
      <c r="DK1129" s="1594"/>
      <c r="DL1129" s="1594"/>
      <c r="DM1129" s="1594"/>
      <c r="DN1129" s="1594"/>
      <c r="DO1129" s="1594"/>
      <c r="DP1129" s="1594"/>
      <c r="DQ1129" s="1594"/>
      <c r="DR1129" s="1594"/>
      <c r="DS1129" s="1594"/>
      <c r="DT1129" s="1594"/>
      <c r="DU1129" s="1594"/>
      <c r="DV1129" s="1594"/>
      <c r="DW1129" s="1594"/>
      <c r="DX1129" s="1594"/>
      <c r="DY1129" s="1594"/>
      <c r="DZ1129" s="1594"/>
      <c r="EA1129" s="1594"/>
      <c r="EB1129" s="1594"/>
      <c r="EC1129" s="1594"/>
      <c r="ED1129" s="1594"/>
      <c r="EE1129" s="1594"/>
      <c r="EF1129" s="1594"/>
      <c r="EG1129" s="1594"/>
      <c r="EH1129" s="1594"/>
      <c r="EI1129" s="1594"/>
      <c r="EJ1129" s="1594"/>
      <c r="EK1129" s="1594"/>
      <c r="EL1129" s="1594"/>
      <c r="EM1129" s="1594"/>
      <c r="EN1129" s="1594"/>
      <c r="EO1129" s="1594"/>
      <c r="EP1129" s="1594"/>
      <c r="EQ1129" s="1594"/>
      <c r="ER1129" s="1594"/>
      <c r="ES1129" s="1594"/>
    </row>
    <row r="1130" spans="1:149" s="1595" customFormat="1" ht="12.5">
      <c r="A1130" s="1644" t="str">
        <f t="shared" si="588"/>
        <v>Organisation</v>
      </c>
      <c r="B1130" s="1758"/>
      <c r="C1130" s="1671"/>
      <c r="D1130" s="1671"/>
      <c r="E1130" s="1756"/>
      <c r="F1130" s="1592"/>
      <c r="G1130" s="1714">
        <f t="shared" si="589"/>
        <v>0</v>
      </c>
      <c r="H1130" s="1645"/>
      <c r="I1130" s="1714">
        <f t="shared" si="590"/>
        <v>0</v>
      </c>
      <c r="J1130" s="1677"/>
      <c r="K1130" s="1677"/>
      <c r="L1130" s="1592"/>
      <c r="M1130" s="1597"/>
      <c r="N1130" s="1597"/>
      <c r="O1130" s="1646"/>
      <c r="P1130" s="1647"/>
      <c r="Q1130" s="1647"/>
      <c r="R1130" s="1648"/>
      <c r="S1130" s="1603"/>
      <c r="T1130" s="1649"/>
      <c r="U1130" s="1649"/>
      <c r="V1130" s="1649"/>
      <c r="W1130" s="1649"/>
      <c r="X1130" s="1649"/>
      <c r="Y1130" s="1649"/>
      <c r="Z1130" s="1649"/>
      <c r="AA1130" s="1649"/>
      <c r="AB1130" s="1649"/>
      <c r="AC1130" s="1649"/>
      <c r="AD1130" s="1649"/>
      <c r="AE1130" s="1649"/>
      <c r="AF1130" s="1610">
        <f t="shared" si="569"/>
        <v>0</v>
      </c>
      <c r="AG1130" s="1649"/>
      <c r="AH1130" s="1649"/>
      <c r="AI1130" s="1649"/>
      <c r="AJ1130" s="1649"/>
      <c r="AK1130" s="1649"/>
      <c r="AL1130" s="1649"/>
      <c r="AM1130" s="1649"/>
      <c r="AN1130" s="1649"/>
      <c r="AO1130" s="1649"/>
      <c r="AP1130" s="1649"/>
      <c r="AQ1130" s="1649"/>
      <c r="AR1130" s="1709"/>
      <c r="AS1130" s="1779">
        <f t="shared" si="570"/>
        <v>0</v>
      </c>
      <c r="AT1130" s="1711">
        <f t="shared" si="591"/>
        <v>0</v>
      </c>
      <c r="AU1130" s="1611">
        <f t="shared" si="571"/>
        <v>0</v>
      </c>
      <c r="AV1130" s="1611">
        <f t="shared" si="572"/>
        <v>0</v>
      </c>
      <c r="AW1130" s="1611">
        <f t="shared" si="573"/>
        <v>0</v>
      </c>
      <c r="AX1130" s="1611">
        <f t="shared" si="574"/>
        <v>0</v>
      </c>
      <c r="AY1130" s="1611">
        <f t="shared" si="575"/>
        <v>0</v>
      </c>
      <c r="AZ1130" s="1611">
        <f t="shared" si="576"/>
        <v>0</v>
      </c>
      <c r="BA1130" s="1611">
        <f t="shared" si="577"/>
        <v>0</v>
      </c>
      <c r="BB1130" s="1611">
        <f t="shared" si="578"/>
        <v>0</v>
      </c>
      <c r="BC1130" s="1611">
        <f t="shared" si="579"/>
        <v>0</v>
      </c>
      <c r="BD1130" s="1611">
        <f t="shared" si="580"/>
        <v>0</v>
      </c>
      <c r="BE1130" s="1611">
        <f t="shared" si="581"/>
        <v>0</v>
      </c>
      <c r="BF1130" s="1611">
        <f t="shared" si="582"/>
        <v>0</v>
      </c>
      <c r="BG1130" s="1611">
        <f t="shared" si="592"/>
        <v>0</v>
      </c>
      <c r="BH1130" s="1611" t="str">
        <f t="shared" si="593"/>
        <v/>
      </c>
      <c r="BI1130" s="1611" t="str">
        <f t="shared" si="594"/>
        <v/>
      </c>
      <c r="BJ1130" s="1611" t="str">
        <f t="shared" si="583"/>
        <v/>
      </c>
      <c r="BK1130" s="1611" t="str">
        <f t="shared" si="584"/>
        <v/>
      </c>
      <c r="BL1130" s="1611" t="str">
        <f t="shared" ca="1" si="585"/>
        <v/>
      </c>
      <c r="BM1130" s="1611" t="str">
        <f t="shared" si="595"/>
        <v/>
      </c>
      <c r="BN1130" s="1611" t="str">
        <f t="shared" si="586"/>
        <v/>
      </c>
      <c r="BO1130" s="1611" t="str">
        <f t="shared" si="587"/>
        <v/>
      </c>
      <c r="BP1130" s="1611" t="str">
        <f t="shared" si="596"/>
        <v/>
      </c>
      <c r="BQ1130" s="1611" t="str">
        <f t="shared" si="597"/>
        <v/>
      </c>
      <c r="BR1130" s="1611" t="str">
        <f t="shared" si="598"/>
        <v/>
      </c>
      <c r="BS1130" s="1611" t="str">
        <f t="shared" si="599"/>
        <v/>
      </c>
      <c r="BT1130" s="1611" t="str">
        <f t="shared" si="600"/>
        <v/>
      </c>
      <c r="BU1130" s="1731">
        <f t="shared" ca="1" si="601"/>
        <v>0</v>
      </c>
      <c r="BV1130" s="1594"/>
      <c r="BW1130" s="1594"/>
      <c r="BX1130" s="1594"/>
      <c r="BY1130" s="1594"/>
      <c r="BZ1130" s="1594"/>
      <c r="CA1130" s="1594"/>
      <c r="CB1130" s="1594"/>
      <c r="CC1130" s="1594"/>
      <c r="CD1130" s="1594"/>
      <c r="CE1130" s="1594"/>
      <c r="CF1130" s="1594"/>
      <c r="CG1130" s="1594"/>
      <c r="CH1130" s="1594"/>
      <c r="CI1130" s="1594"/>
      <c r="CJ1130" s="1594"/>
      <c r="CK1130" s="1594"/>
      <c r="CL1130" s="1594"/>
      <c r="CM1130" s="1594"/>
      <c r="CN1130" s="1594"/>
      <c r="CO1130" s="1594"/>
      <c r="CP1130" s="1594"/>
      <c r="CQ1130" s="1594"/>
      <c r="CR1130" s="1594"/>
      <c r="CS1130" s="1594"/>
      <c r="CT1130" s="1594"/>
      <c r="CU1130" s="1594"/>
      <c r="CV1130" s="1594"/>
      <c r="CW1130" s="1594"/>
      <c r="CX1130" s="1594"/>
      <c r="CY1130" s="1594"/>
      <c r="CZ1130" s="1594"/>
      <c r="DA1130" s="1594"/>
      <c r="DB1130" s="1594"/>
      <c r="DC1130" s="1594"/>
      <c r="DD1130" s="1594"/>
      <c r="DE1130" s="1594"/>
      <c r="DF1130" s="1594"/>
      <c r="DG1130" s="1594"/>
      <c r="DH1130" s="1594"/>
      <c r="DI1130" s="1594"/>
      <c r="DJ1130" s="1594"/>
      <c r="DK1130" s="1594"/>
      <c r="DL1130" s="1594"/>
      <c r="DM1130" s="1594"/>
      <c r="DN1130" s="1594"/>
      <c r="DO1130" s="1594"/>
      <c r="DP1130" s="1594"/>
      <c r="DQ1130" s="1594"/>
      <c r="DR1130" s="1594"/>
      <c r="DS1130" s="1594"/>
      <c r="DT1130" s="1594"/>
      <c r="DU1130" s="1594"/>
      <c r="DV1130" s="1594"/>
      <c r="DW1130" s="1594"/>
      <c r="DX1130" s="1594"/>
      <c r="DY1130" s="1594"/>
      <c r="DZ1130" s="1594"/>
      <c r="EA1130" s="1594"/>
      <c r="EB1130" s="1594"/>
      <c r="EC1130" s="1594"/>
      <c r="ED1130" s="1594"/>
      <c r="EE1130" s="1594"/>
      <c r="EF1130" s="1594"/>
      <c r="EG1130" s="1594"/>
      <c r="EH1130" s="1594"/>
      <c r="EI1130" s="1594"/>
      <c r="EJ1130" s="1594"/>
      <c r="EK1130" s="1594"/>
      <c r="EL1130" s="1594"/>
      <c r="EM1130" s="1594"/>
      <c r="EN1130" s="1594"/>
      <c r="EO1130" s="1594"/>
      <c r="EP1130" s="1594"/>
      <c r="EQ1130" s="1594"/>
      <c r="ER1130" s="1594"/>
      <c r="ES1130" s="1594"/>
    </row>
    <row r="1131" spans="1:149" s="1595" customFormat="1" ht="12.5">
      <c r="A1131" s="1644" t="str">
        <f t="shared" si="588"/>
        <v>Organisation</v>
      </c>
      <c r="B1131" s="1758"/>
      <c r="C1131" s="1758"/>
      <c r="D1131" s="1758"/>
      <c r="E1131" s="1756"/>
      <c r="F1131" s="1592"/>
      <c r="G1131" s="1714">
        <f t="shared" si="589"/>
        <v>0</v>
      </c>
      <c r="H1131" s="1645"/>
      <c r="I1131" s="1714">
        <f t="shared" si="590"/>
        <v>0</v>
      </c>
      <c r="J1131" s="1677"/>
      <c r="K1131" s="1677"/>
      <c r="L1131" s="1592"/>
      <c r="M1131" s="1597"/>
      <c r="N1131" s="1597"/>
      <c r="O1131" s="1646"/>
      <c r="P1131" s="1647"/>
      <c r="Q1131" s="1647"/>
      <c r="R1131" s="1648"/>
      <c r="S1131" s="1603"/>
      <c r="T1131" s="1649"/>
      <c r="U1131" s="1649"/>
      <c r="V1131" s="1649"/>
      <c r="W1131" s="1649"/>
      <c r="X1131" s="1649"/>
      <c r="Y1131" s="1649"/>
      <c r="Z1131" s="1649"/>
      <c r="AA1131" s="1649"/>
      <c r="AB1131" s="1649"/>
      <c r="AC1131" s="1649"/>
      <c r="AD1131" s="1649"/>
      <c r="AE1131" s="1649"/>
      <c r="AF1131" s="1610">
        <f t="shared" ref="AF1131:AF1194" si="602">SUM(T1131:AE1131)</f>
        <v>0</v>
      </c>
      <c r="AG1131" s="1649"/>
      <c r="AH1131" s="1649"/>
      <c r="AI1131" s="1649"/>
      <c r="AJ1131" s="1649"/>
      <c r="AK1131" s="1649"/>
      <c r="AL1131" s="1649"/>
      <c r="AM1131" s="1649"/>
      <c r="AN1131" s="1649"/>
      <c r="AO1131" s="1649"/>
      <c r="AP1131" s="1649"/>
      <c r="AQ1131" s="1649"/>
      <c r="AR1131" s="1709"/>
      <c r="AS1131" s="1779">
        <f t="shared" ref="AS1131:AS1194" si="603">SUMPRODUCT($AC$40:$AN$40,AG1131:AR1131)</f>
        <v>0</v>
      </c>
      <c r="AT1131" s="1711">
        <f t="shared" si="591"/>
        <v>0</v>
      </c>
      <c r="AU1131" s="1611">
        <f t="shared" ref="AU1131:AU1194" si="604">AG1131-T1131</f>
        <v>0</v>
      </c>
      <c r="AV1131" s="1611">
        <f t="shared" ref="AV1131:AV1194" si="605">AH1131-U1131</f>
        <v>0</v>
      </c>
      <c r="AW1131" s="1611">
        <f t="shared" ref="AW1131:AW1194" si="606">AI1131-V1131</f>
        <v>0</v>
      </c>
      <c r="AX1131" s="1611">
        <f t="shared" ref="AX1131:AX1194" si="607">AJ1131-W1131</f>
        <v>0</v>
      </c>
      <c r="AY1131" s="1611">
        <f t="shared" ref="AY1131:AY1194" si="608">AK1131-X1131</f>
        <v>0</v>
      </c>
      <c r="AZ1131" s="1611">
        <f t="shared" ref="AZ1131:AZ1194" si="609">AL1131-Y1131</f>
        <v>0</v>
      </c>
      <c r="BA1131" s="1611">
        <f t="shared" ref="BA1131:BA1194" si="610">AM1131-Z1131</f>
        <v>0</v>
      </c>
      <c r="BB1131" s="1611">
        <f t="shared" ref="BB1131:BB1194" si="611">AN1131-AA1131</f>
        <v>0</v>
      </c>
      <c r="BC1131" s="1611">
        <f t="shared" ref="BC1131:BC1194" si="612">AO1131-AB1131</f>
        <v>0</v>
      </c>
      <c r="BD1131" s="1611">
        <f t="shared" ref="BD1131:BD1194" si="613">AP1131-AC1131</f>
        <v>0</v>
      </c>
      <c r="BE1131" s="1611">
        <f t="shared" ref="BE1131:BE1194" si="614">AQ1131-AD1131</f>
        <v>0</v>
      </c>
      <c r="BF1131" s="1611">
        <f t="shared" ref="BF1131:BF1194" si="615">AR1131-AE1131</f>
        <v>0</v>
      </c>
      <c r="BG1131" s="1611">
        <f t="shared" si="592"/>
        <v>0</v>
      </c>
      <c r="BH1131" s="1611" t="str">
        <f t="shared" si="593"/>
        <v/>
      </c>
      <c r="BI1131" s="1611" t="str">
        <f t="shared" si="594"/>
        <v/>
      </c>
      <c r="BJ1131" s="1611" t="str">
        <f t="shared" ref="BJ1131:BJ1194" si="616">IF(AND(OR(R1131=$CQ$1,R1131=$CQ$3),S1131=""),"ERROR","")</f>
        <v/>
      </c>
      <c r="BK1131" s="1611" t="str">
        <f t="shared" ref="BK1131:BK1194" si="617">IF(AND(OR(R1131=$CQ$2),S1131&lt;&gt;""),"ERROR","")</f>
        <v/>
      </c>
      <c r="BL1131" s="1611" t="str">
        <f t="shared" ref="BL1131:BL1194" ca="1" si="618">IF(AND(O1131=$CA$2,N1131&lt;TODAY()),"ERROR","")</f>
        <v/>
      </c>
      <c r="BM1131" s="1611" t="str">
        <f t="shared" si="595"/>
        <v/>
      </c>
      <c r="BN1131" s="1611" t="str">
        <f t="shared" ref="BN1131:BN1194" si="619">IF(AND(F1131=$BZ$1,G1131&gt;H1131),"ERROR","")</f>
        <v/>
      </c>
      <c r="BO1131" s="1611" t="str">
        <f t="shared" ref="BO1131:BO1194" si="620">IF(AND(F1131=$BZ$1,I1131&gt;J1131),"ERROR","")</f>
        <v/>
      </c>
      <c r="BP1131" s="1611" t="str">
        <f t="shared" si="596"/>
        <v/>
      </c>
      <c r="BQ1131" s="1611" t="str">
        <f t="shared" si="597"/>
        <v/>
      </c>
      <c r="BR1131" s="1611" t="str">
        <f t="shared" si="598"/>
        <v/>
      </c>
      <c r="BS1131" s="1611" t="str">
        <f t="shared" si="599"/>
        <v/>
      </c>
      <c r="BT1131" s="1611" t="str">
        <f t="shared" si="600"/>
        <v/>
      </c>
      <c r="BU1131" s="1731">
        <f t="shared" ca="1" si="601"/>
        <v>0</v>
      </c>
      <c r="BV1131" s="1594"/>
      <c r="BW1131" s="1594"/>
      <c r="BX1131" s="1594"/>
      <c r="BY1131" s="1594"/>
      <c r="BZ1131" s="1594"/>
      <c r="CA1131" s="1594"/>
      <c r="CB1131" s="1594"/>
      <c r="CC1131" s="1594"/>
      <c r="CD1131" s="1594"/>
      <c r="CE1131" s="1594"/>
      <c r="CF1131" s="1594"/>
      <c r="CG1131" s="1594"/>
      <c r="CH1131" s="1594"/>
      <c r="CI1131" s="1594"/>
      <c r="CJ1131" s="1594"/>
      <c r="CK1131" s="1594"/>
      <c r="CL1131" s="1594"/>
      <c r="CM1131" s="1594"/>
      <c r="CN1131" s="1594"/>
      <c r="CO1131" s="1594"/>
      <c r="CP1131" s="1594"/>
      <c r="CQ1131" s="1594"/>
      <c r="CR1131" s="1594"/>
      <c r="CS1131" s="1594"/>
      <c r="CT1131" s="1594"/>
      <c r="CU1131" s="1594"/>
      <c r="CV1131" s="1594"/>
      <c r="CW1131" s="1594"/>
      <c r="CX1131" s="1594"/>
      <c r="CY1131" s="1594"/>
      <c r="CZ1131" s="1594"/>
      <c r="DA1131" s="1594"/>
      <c r="DB1131" s="1594"/>
      <c r="DC1131" s="1594"/>
      <c r="DD1131" s="1594"/>
      <c r="DE1131" s="1594"/>
      <c r="DF1131" s="1594"/>
      <c r="DG1131" s="1594"/>
      <c r="DH1131" s="1594"/>
      <c r="DI1131" s="1594"/>
      <c r="DJ1131" s="1594"/>
      <c r="DK1131" s="1594"/>
      <c r="DL1131" s="1594"/>
      <c r="DM1131" s="1594"/>
      <c r="DN1131" s="1594"/>
      <c r="DO1131" s="1594"/>
      <c r="DP1131" s="1594"/>
      <c r="DQ1131" s="1594"/>
      <c r="DR1131" s="1594"/>
      <c r="DS1131" s="1594"/>
      <c r="DT1131" s="1594"/>
      <c r="DU1131" s="1594"/>
      <c r="DV1131" s="1594"/>
      <c r="DW1131" s="1594"/>
      <c r="DX1131" s="1594"/>
      <c r="DY1131" s="1594"/>
      <c r="DZ1131" s="1594"/>
      <c r="EA1131" s="1594"/>
      <c r="EB1131" s="1594"/>
      <c r="EC1131" s="1594"/>
      <c r="ED1131" s="1594"/>
      <c r="EE1131" s="1594"/>
      <c r="EF1131" s="1594"/>
      <c r="EG1131" s="1594"/>
      <c r="EH1131" s="1594"/>
      <c r="EI1131" s="1594"/>
      <c r="EJ1131" s="1594"/>
      <c r="EK1131" s="1594"/>
      <c r="EL1131" s="1594"/>
      <c r="EM1131" s="1594"/>
      <c r="EN1131" s="1594"/>
      <c r="EO1131" s="1594"/>
      <c r="EP1131" s="1594"/>
      <c r="EQ1131" s="1594"/>
      <c r="ER1131" s="1594"/>
      <c r="ES1131" s="1594"/>
    </row>
    <row r="1132" spans="1:149" s="1595" customFormat="1" ht="12.5">
      <c r="A1132" s="1644" t="str">
        <f t="shared" ref="A1132:A1195" si="621">$A$1</f>
        <v>Organisation</v>
      </c>
      <c r="B1132" s="1758"/>
      <c r="C1132" s="1758"/>
      <c r="D1132" s="1758"/>
      <c r="E1132" s="1756"/>
      <c r="F1132" s="1592"/>
      <c r="G1132" s="1714">
        <f t="shared" ref="G1132:G1195" si="622">AF1132</f>
        <v>0</v>
      </c>
      <c r="H1132" s="1645"/>
      <c r="I1132" s="1714">
        <f t="shared" ref="I1132:I1195" si="623">AT1132</f>
        <v>0</v>
      </c>
      <c r="J1132" s="1677"/>
      <c r="K1132" s="1677"/>
      <c r="L1132" s="1592"/>
      <c r="M1132" s="1597"/>
      <c r="N1132" s="1597"/>
      <c r="O1132" s="1646"/>
      <c r="P1132" s="1647"/>
      <c r="Q1132" s="1647"/>
      <c r="R1132" s="1648"/>
      <c r="S1132" s="1603"/>
      <c r="T1132" s="1649"/>
      <c r="U1132" s="1649"/>
      <c r="V1132" s="1649"/>
      <c r="W1132" s="1649"/>
      <c r="X1132" s="1649"/>
      <c r="Y1132" s="1649"/>
      <c r="Z1132" s="1649"/>
      <c r="AA1132" s="1649"/>
      <c r="AB1132" s="1649"/>
      <c r="AC1132" s="1649"/>
      <c r="AD1132" s="1649"/>
      <c r="AE1132" s="1649"/>
      <c r="AF1132" s="1610">
        <f t="shared" si="602"/>
        <v>0</v>
      </c>
      <c r="AG1132" s="1649"/>
      <c r="AH1132" s="1649"/>
      <c r="AI1132" s="1649"/>
      <c r="AJ1132" s="1649"/>
      <c r="AK1132" s="1649"/>
      <c r="AL1132" s="1649"/>
      <c r="AM1132" s="1649"/>
      <c r="AN1132" s="1649"/>
      <c r="AO1132" s="1649"/>
      <c r="AP1132" s="1649"/>
      <c r="AQ1132" s="1649"/>
      <c r="AR1132" s="1709"/>
      <c r="AS1132" s="1779">
        <f t="shared" si="603"/>
        <v>0</v>
      </c>
      <c r="AT1132" s="1711">
        <f t="shared" ref="AT1132:AT1195" si="624">SUM(AG1132:AR1132)</f>
        <v>0</v>
      </c>
      <c r="AU1132" s="1611">
        <f t="shared" si="604"/>
        <v>0</v>
      </c>
      <c r="AV1132" s="1611">
        <f t="shared" si="605"/>
        <v>0</v>
      </c>
      <c r="AW1132" s="1611">
        <f t="shared" si="606"/>
        <v>0</v>
      </c>
      <c r="AX1132" s="1611">
        <f t="shared" si="607"/>
        <v>0</v>
      </c>
      <c r="AY1132" s="1611">
        <f t="shared" si="608"/>
        <v>0</v>
      </c>
      <c r="AZ1132" s="1611">
        <f t="shared" si="609"/>
        <v>0</v>
      </c>
      <c r="BA1132" s="1611">
        <f t="shared" si="610"/>
        <v>0</v>
      </c>
      <c r="BB1132" s="1611">
        <f t="shared" si="611"/>
        <v>0</v>
      </c>
      <c r="BC1132" s="1611">
        <f t="shared" si="612"/>
        <v>0</v>
      </c>
      <c r="BD1132" s="1611">
        <f t="shared" si="613"/>
        <v>0</v>
      </c>
      <c r="BE1132" s="1611">
        <f t="shared" si="614"/>
        <v>0</v>
      </c>
      <c r="BF1132" s="1611">
        <f t="shared" si="615"/>
        <v>0</v>
      </c>
      <c r="BG1132" s="1611">
        <f t="shared" ref="BG1132:BG1195" si="625">SUM(AU1132:BF1132)</f>
        <v>0</v>
      </c>
      <c r="BH1132" s="1611" t="str">
        <f t="shared" ref="BH1132:BH1195" si="626">IF(OR(G1132&gt;0,I1132&gt;0),IF(AND(B1132&lt;&gt;"",C1132&lt;&gt;"",D1132&lt;&gt;"",E1132&lt;&gt;"",F1132&lt;&gt;"",L1132&lt;&gt;"",M1132&lt;&gt;"",N1132&lt;&gt;"",O1132&lt;&gt;"",P1132&lt;&gt;"",Q1132&lt;&gt;"",R1132&lt;&gt;""),"","ERROR"),"")</f>
        <v/>
      </c>
      <c r="BI1132" s="1611" t="str">
        <f t="shared" ref="BI1132:BI1195" si="627">IF(COUNTIF($D$43:$D$1496,D1132)&gt;1,"ERROR","")</f>
        <v/>
      </c>
      <c r="BJ1132" s="1611" t="str">
        <f t="shared" si="616"/>
        <v/>
      </c>
      <c r="BK1132" s="1611" t="str">
        <f t="shared" si="617"/>
        <v/>
      </c>
      <c r="BL1132" s="1611" t="str">
        <f t="shared" ca="1" si="618"/>
        <v/>
      </c>
      <c r="BM1132" s="1611" t="str">
        <f t="shared" ref="BM1132:BM1195" si="628">IF(AND(AT1132&gt;0,AF1132=0),"ERROR","")</f>
        <v/>
      </c>
      <c r="BN1132" s="1611" t="str">
        <f t="shared" si="619"/>
        <v/>
      </c>
      <c r="BO1132" s="1611" t="str">
        <f t="shared" si="620"/>
        <v/>
      </c>
      <c r="BP1132" s="1611" t="str">
        <f t="shared" ref="BP1132:BP1195" si="629">IF(AND(F1132=$BZ$2,SUM(H1132,J1132)&gt;0),"ERROR","")</f>
        <v/>
      </c>
      <c r="BQ1132" s="1611" t="str">
        <f t="shared" ref="BQ1132:BQ1195" si="630">IF(AND(I1132=0,J1132&gt;0),"ERROR","")</f>
        <v/>
      </c>
      <c r="BR1132" s="1611" t="str">
        <f t="shared" ref="BR1132:BR1195" si="631">IF(AND(O1132=$CA$1,K1132&lt;&gt;0),"ERROR","")</f>
        <v/>
      </c>
      <c r="BS1132" s="1611" t="str">
        <f t="shared" ref="BS1132:BS1195" si="632">IF(AND(O1132=$CA$2,I1132-AS1132-K1132&lt;0),"ERROR","")</f>
        <v/>
      </c>
      <c r="BT1132" s="1611" t="str">
        <f t="shared" ref="BT1132:BT1195" si="633">IF(S1132="","",VLOOKUP(S1132,$CS$1:$CT$14,2,0))</f>
        <v/>
      </c>
      <c r="BU1132" s="1731">
        <f t="shared" ref="BU1132:BU1195" ca="1" si="634">COUNTIF(BH1132:BS1132,"ERROR")</f>
        <v>0</v>
      </c>
      <c r="BV1132" s="1594"/>
      <c r="BW1132" s="1594"/>
      <c r="BX1132" s="1594"/>
      <c r="BY1132" s="1594"/>
      <c r="BZ1132" s="1594"/>
      <c r="CA1132" s="1594"/>
      <c r="CB1132" s="1594"/>
      <c r="CC1132" s="1594"/>
      <c r="CD1132" s="1594"/>
      <c r="CE1132" s="1594"/>
      <c r="CF1132" s="1594"/>
      <c r="CG1132" s="1594"/>
      <c r="CH1132" s="1594"/>
      <c r="CI1132" s="1594"/>
      <c r="CJ1132" s="1594"/>
      <c r="CK1132" s="1594"/>
      <c r="CL1132" s="1594"/>
      <c r="CM1132" s="1594"/>
      <c r="CN1132" s="1594"/>
      <c r="CO1132" s="1594"/>
      <c r="CP1132" s="1594"/>
      <c r="CQ1132" s="1594"/>
      <c r="CR1132" s="1594"/>
      <c r="CS1132" s="1594"/>
      <c r="CT1132" s="1594"/>
      <c r="CU1132" s="1594"/>
      <c r="CV1132" s="1594"/>
      <c r="CW1132" s="1594"/>
      <c r="CX1132" s="1594"/>
      <c r="CY1132" s="1594"/>
      <c r="CZ1132" s="1594"/>
      <c r="DA1132" s="1594"/>
      <c r="DB1132" s="1594"/>
      <c r="DC1132" s="1594"/>
      <c r="DD1132" s="1594"/>
      <c r="DE1132" s="1594"/>
      <c r="DF1132" s="1594"/>
      <c r="DG1132" s="1594"/>
      <c r="DH1132" s="1594"/>
      <c r="DI1132" s="1594"/>
      <c r="DJ1132" s="1594"/>
      <c r="DK1132" s="1594"/>
      <c r="DL1132" s="1594"/>
      <c r="DM1132" s="1594"/>
      <c r="DN1132" s="1594"/>
      <c r="DO1132" s="1594"/>
      <c r="DP1132" s="1594"/>
      <c r="DQ1132" s="1594"/>
      <c r="DR1132" s="1594"/>
      <c r="DS1132" s="1594"/>
      <c r="DT1132" s="1594"/>
      <c r="DU1132" s="1594"/>
      <c r="DV1132" s="1594"/>
      <c r="DW1132" s="1594"/>
      <c r="DX1132" s="1594"/>
      <c r="DY1132" s="1594"/>
      <c r="DZ1132" s="1594"/>
      <c r="EA1132" s="1594"/>
      <c r="EB1132" s="1594"/>
      <c r="EC1132" s="1594"/>
      <c r="ED1132" s="1594"/>
      <c r="EE1132" s="1594"/>
      <c r="EF1132" s="1594"/>
      <c r="EG1132" s="1594"/>
      <c r="EH1132" s="1594"/>
      <c r="EI1132" s="1594"/>
      <c r="EJ1132" s="1594"/>
      <c r="EK1132" s="1594"/>
      <c r="EL1132" s="1594"/>
      <c r="EM1132" s="1594"/>
      <c r="EN1132" s="1594"/>
      <c r="EO1132" s="1594"/>
      <c r="EP1132" s="1594"/>
      <c r="EQ1132" s="1594"/>
      <c r="ER1132" s="1594"/>
      <c r="ES1132" s="1594"/>
    </row>
    <row r="1133" spans="1:149" s="1595" customFormat="1" ht="12.5">
      <c r="A1133" s="1644" t="str">
        <f t="shared" si="621"/>
        <v>Organisation</v>
      </c>
      <c r="B1133" s="1758"/>
      <c r="C1133" s="1758"/>
      <c r="D1133" s="1758"/>
      <c r="E1133" s="1756"/>
      <c r="F1133" s="1592"/>
      <c r="G1133" s="1714">
        <f t="shared" si="622"/>
        <v>0</v>
      </c>
      <c r="H1133" s="1645"/>
      <c r="I1133" s="1714">
        <f t="shared" si="623"/>
        <v>0</v>
      </c>
      <c r="J1133" s="1677"/>
      <c r="K1133" s="1677"/>
      <c r="L1133" s="1592"/>
      <c r="M1133" s="1597"/>
      <c r="N1133" s="1597"/>
      <c r="O1133" s="1646"/>
      <c r="P1133" s="1647"/>
      <c r="Q1133" s="1647"/>
      <c r="R1133" s="1648"/>
      <c r="S1133" s="1603"/>
      <c r="T1133" s="1649"/>
      <c r="U1133" s="1649"/>
      <c r="V1133" s="1649"/>
      <c r="W1133" s="1649"/>
      <c r="X1133" s="1649"/>
      <c r="Y1133" s="1649"/>
      <c r="Z1133" s="1649"/>
      <c r="AA1133" s="1649"/>
      <c r="AB1133" s="1649"/>
      <c r="AC1133" s="1649"/>
      <c r="AD1133" s="1649"/>
      <c r="AE1133" s="1649"/>
      <c r="AF1133" s="1610">
        <f t="shared" si="602"/>
        <v>0</v>
      </c>
      <c r="AG1133" s="1649"/>
      <c r="AH1133" s="1649"/>
      <c r="AI1133" s="1649"/>
      <c r="AJ1133" s="1649"/>
      <c r="AK1133" s="1649"/>
      <c r="AL1133" s="1649"/>
      <c r="AM1133" s="1649"/>
      <c r="AN1133" s="1649"/>
      <c r="AO1133" s="1649"/>
      <c r="AP1133" s="1649"/>
      <c r="AQ1133" s="1649"/>
      <c r="AR1133" s="1709"/>
      <c r="AS1133" s="1779">
        <f t="shared" si="603"/>
        <v>0</v>
      </c>
      <c r="AT1133" s="1711">
        <f t="shared" si="624"/>
        <v>0</v>
      </c>
      <c r="AU1133" s="1611">
        <f t="shared" si="604"/>
        <v>0</v>
      </c>
      <c r="AV1133" s="1611">
        <f t="shared" si="605"/>
        <v>0</v>
      </c>
      <c r="AW1133" s="1611">
        <f t="shared" si="606"/>
        <v>0</v>
      </c>
      <c r="AX1133" s="1611">
        <f t="shared" si="607"/>
        <v>0</v>
      </c>
      <c r="AY1133" s="1611">
        <f t="shared" si="608"/>
        <v>0</v>
      </c>
      <c r="AZ1133" s="1611">
        <f t="shared" si="609"/>
        <v>0</v>
      </c>
      <c r="BA1133" s="1611">
        <f t="shared" si="610"/>
        <v>0</v>
      </c>
      <c r="BB1133" s="1611">
        <f t="shared" si="611"/>
        <v>0</v>
      </c>
      <c r="BC1133" s="1611">
        <f t="shared" si="612"/>
        <v>0</v>
      </c>
      <c r="BD1133" s="1611">
        <f t="shared" si="613"/>
        <v>0</v>
      </c>
      <c r="BE1133" s="1611">
        <f t="shared" si="614"/>
        <v>0</v>
      </c>
      <c r="BF1133" s="1611">
        <f t="shared" si="615"/>
        <v>0</v>
      </c>
      <c r="BG1133" s="1611">
        <f t="shared" si="625"/>
        <v>0</v>
      </c>
      <c r="BH1133" s="1611" t="str">
        <f t="shared" si="626"/>
        <v/>
      </c>
      <c r="BI1133" s="1611" t="str">
        <f t="shared" si="627"/>
        <v/>
      </c>
      <c r="BJ1133" s="1611" t="str">
        <f t="shared" si="616"/>
        <v/>
      </c>
      <c r="BK1133" s="1611" t="str">
        <f t="shared" si="617"/>
        <v/>
      </c>
      <c r="BL1133" s="1611" t="str">
        <f t="shared" ca="1" si="618"/>
        <v/>
      </c>
      <c r="BM1133" s="1611" t="str">
        <f t="shared" si="628"/>
        <v/>
      </c>
      <c r="BN1133" s="1611" t="str">
        <f t="shared" si="619"/>
        <v/>
      </c>
      <c r="BO1133" s="1611" t="str">
        <f t="shared" si="620"/>
        <v/>
      </c>
      <c r="BP1133" s="1611" t="str">
        <f t="shared" si="629"/>
        <v/>
      </c>
      <c r="BQ1133" s="1611" t="str">
        <f t="shared" si="630"/>
        <v/>
      </c>
      <c r="BR1133" s="1611" t="str">
        <f t="shared" si="631"/>
        <v/>
      </c>
      <c r="BS1133" s="1611" t="str">
        <f t="shared" si="632"/>
        <v/>
      </c>
      <c r="BT1133" s="1611" t="str">
        <f t="shared" si="633"/>
        <v/>
      </c>
      <c r="BU1133" s="1731">
        <f t="shared" ca="1" si="634"/>
        <v>0</v>
      </c>
      <c r="BV1133" s="1594"/>
      <c r="BW1133" s="1594"/>
      <c r="BX1133" s="1594"/>
      <c r="BY1133" s="1594"/>
      <c r="BZ1133" s="1594"/>
      <c r="CA1133" s="1594"/>
      <c r="CB1133" s="1594"/>
      <c r="CC1133" s="1594"/>
      <c r="CD1133" s="1594"/>
      <c r="CE1133" s="1594"/>
      <c r="CF1133" s="1594"/>
      <c r="CG1133" s="1594"/>
      <c r="CH1133" s="1594"/>
      <c r="CI1133" s="1594"/>
      <c r="CJ1133" s="1594"/>
      <c r="CK1133" s="1594"/>
      <c r="CL1133" s="1594"/>
      <c r="CM1133" s="1594"/>
      <c r="CN1133" s="1594"/>
      <c r="CO1133" s="1594"/>
      <c r="CP1133" s="1594"/>
      <c r="CQ1133" s="1594"/>
      <c r="CR1133" s="1594"/>
      <c r="CS1133" s="1594"/>
      <c r="CT1133" s="1594"/>
      <c r="CU1133" s="1594"/>
      <c r="CV1133" s="1594"/>
      <c r="CW1133" s="1594"/>
      <c r="CX1133" s="1594"/>
      <c r="CY1133" s="1594"/>
      <c r="CZ1133" s="1594"/>
      <c r="DA1133" s="1594"/>
      <c r="DB1133" s="1594"/>
      <c r="DC1133" s="1594"/>
      <c r="DD1133" s="1594"/>
      <c r="DE1133" s="1594"/>
      <c r="DF1133" s="1594"/>
      <c r="DG1133" s="1594"/>
      <c r="DH1133" s="1594"/>
      <c r="DI1133" s="1594"/>
      <c r="DJ1133" s="1594"/>
      <c r="DK1133" s="1594"/>
      <c r="DL1133" s="1594"/>
      <c r="DM1133" s="1594"/>
      <c r="DN1133" s="1594"/>
      <c r="DO1133" s="1594"/>
      <c r="DP1133" s="1594"/>
      <c r="DQ1133" s="1594"/>
      <c r="DR1133" s="1594"/>
      <c r="DS1133" s="1594"/>
      <c r="DT1133" s="1594"/>
      <c r="DU1133" s="1594"/>
      <c r="DV1133" s="1594"/>
      <c r="DW1133" s="1594"/>
      <c r="DX1133" s="1594"/>
      <c r="DY1133" s="1594"/>
      <c r="DZ1133" s="1594"/>
      <c r="EA1133" s="1594"/>
      <c r="EB1133" s="1594"/>
      <c r="EC1133" s="1594"/>
      <c r="ED1133" s="1594"/>
      <c r="EE1133" s="1594"/>
      <c r="EF1133" s="1594"/>
      <c r="EG1133" s="1594"/>
      <c r="EH1133" s="1594"/>
      <c r="EI1133" s="1594"/>
      <c r="EJ1133" s="1594"/>
      <c r="EK1133" s="1594"/>
      <c r="EL1133" s="1594"/>
      <c r="EM1133" s="1594"/>
      <c r="EN1133" s="1594"/>
      <c r="EO1133" s="1594"/>
      <c r="EP1133" s="1594"/>
      <c r="EQ1133" s="1594"/>
      <c r="ER1133" s="1594"/>
      <c r="ES1133" s="1594"/>
    </row>
    <row r="1134" spans="1:149" s="1595" customFormat="1" ht="12.5">
      <c r="A1134" s="1644" t="str">
        <f t="shared" si="621"/>
        <v>Organisation</v>
      </c>
      <c r="B1134" s="1758"/>
      <c r="C1134" s="1758"/>
      <c r="D1134" s="1758"/>
      <c r="E1134" s="1756"/>
      <c r="F1134" s="1592"/>
      <c r="G1134" s="1714">
        <f t="shared" si="622"/>
        <v>0</v>
      </c>
      <c r="H1134" s="1645"/>
      <c r="I1134" s="1714">
        <f t="shared" si="623"/>
        <v>0</v>
      </c>
      <c r="J1134" s="1677"/>
      <c r="K1134" s="1677"/>
      <c r="L1134" s="1592"/>
      <c r="M1134" s="1597"/>
      <c r="N1134" s="1597"/>
      <c r="O1134" s="1646"/>
      <c r="P1134" s="1647"/>
      <c r="Q1134" s="1647"/>
      <c r="R1134" s="1648"/>
      <c r="S1134" s="1603"/>
      <c r="T1134" s="1649"/>
      <c r="U1134" s="1649"/>
      <c r="V1134" s="1649"/>
      <c r="W1134" s="1649"/>
      <c r="X1134" s="1649"/>
      <c r="Y1134" s="1649"/>
      <c r="Z1134" s="1649"/>
      <c r="AA1134" s="1649"/>
      <c r="AB1134" s="1649"/>
      <c r="AC1134" s="1649"/>
      <c r="AD1134" s="1649"/>
      <c r="AE1134" s="1649"/>
      <c r="AF1134" s="1610">
        <f t="shared" si="602"/>
        <v>0</v>
      </c>
      <c r="AG1134" s="1649"/>
      <c r="AH1134" s="1649"/>
      <c r="AI1134" s="1649"/>
      <c r="AJ1134" s="1649"/>
      <c r="AK1134" s="1649"/>
      <c r="AL1134" s="1649"/>
      <c r="AM1134" s="1649"/>
      <c r="AN1134" s="1649"/>
      <c r="AO1134" s="1649"/>
      <c r="AP1134" s="1649"/>
      <c r="AQ1134" s="1649"/>
      <c r="AR1134" s="1709"/>
      <c r="AS1134" s="1779">
        <f t="shared" si="603"/>
        <v>0</v>
      </c>
      <c r="AT1134" s="1711">
        <f t="shared" si="624"/>
        <v>0</v>
      </c>
      <c r="AU1134" s="1611">
        <f t="shared" si="604"/>
        <v>0</v>
      </c>
      <c r="AV1134" s="1611">
        <f t="shared" si="605"/>
        <v>0</v>
      </c>
      <c r="AW1134" s="1611">
        <f t="shared" si="606"/>
        <v>0</v>
      </c>
      <c r="AX1134" s="1611">
        <f t="shared" si="607"/>
        <v>0</v>
      </c>
      <c r="AY1134" s="1611">
        <f t="shared" si="608"/>
        <v>0</v>
      </c>
      <c r="AZ1134" s="1611">
        <f t="shared" si="609"/>
        <v>0</v>
      </c>
      <c r="BA1134" s="1611">
        <f t="shared" si="610"/>
        <v>0</v>
      </c>
      <c r="BB1134" s="1611">
        <f t="shared" si="611"/>
        <v>0</v>
      </c>
      <c r="BC1134" s="1611">
        <f t="shared" si="612"/>
        <v>0</v>
      </c>
      <c r="BD1134" s="1611">
        <f t="shared" si="613"/>
        <v>0</v>
      </c>
      <c r="BE1134" s="1611">
        <f t="shared" si="614"/>
        <v>0</v>
      </c>
      <c r="BF1134" s="1611">
        <f t="shared" si="615"/>
        <v>0</v>
      </c>
      <c r="BG1134" s="1611">
        <f t="shared" si="625"/>
        <v>0</v>
      </c>
      <c r="BH1134" s="1611" t="str">
        <f t="shared" si="626"/>
        <v/>
      </c>
      <c r="BI1134" s="1611" t="str">
        <f t="shared" si="627"/>
        <v/>
      </c>
      <c r="BJ1134" s="1611" t="str">
        <f t="shared" si="616"/>
        <v/>
      </c>
      <c r="BK1134" s="1611" t="str">
        <f t="shared" si="617"/>
        <v/>
      </c>
      <c r="BL1134" s="1611" t="str">
        <f t="shared" ca="1" si="618"/>
        <v/>
      </c>
      <c r="BM1134" s="1611" t="str">
        <f t="shared" si="628"/>
        <v/>
      </c>
      <c r="BN1134" s="1611" t="str">
        <f t="shared" si="619"/>
        <v/>
      </c>
      <c r="BO1134" s="1611" t="str">
        <f t="shared" si="620"/>
        <v/>
      </c>
      <c r="BP1134" s="1611" t="str">
        <f t="shared" si="629"/>
        <v/>
      </c>
      <c r="BQ1134" s="1611" t="str">
        <f t="shared" si="630"/>
        <v/>
      </c>
      <c r="BR1134" s="1611" t="str">
        <f t="shared" si="631"/>
        <v/>
      </c>
      <c r="BS1134" s="1611" t="str">
        <f t="shared" si="632"/>
        <v/>
      </c>
      <c r="BT1134" s="1611" t="str">
        <f t="shared" si="633"/>
        <v/>
      </c>
      <c r="BU1134" s="1731">
        <f t="shared" ca="1" si="634"/>
        <v>0</v>
      </c>
      <c r="BV1134" s="1594"/>
      <c r="BW1134" s="1594"/>
      <c r="BX1134" s="1594"/>
      <c r="BY1134" s="1594"/>
      <c r="BZ1134" s="1594"/>
      <c r="CA1134" s="1594"/>
      <c r="CB1134" s="1594"/>
      <c r="CC1134" s="1594"/>
      <c r="CD1134" s="1594"/>
      <c r="CE1134" s="1594"/>
      <c r="CF1134" s="1594"/>
      <c r="CG1134" s="1594"/>
      <c r="CH1134" s="1594"/>
      <c r="CI1134" s="1594"/>
      <c r="CJ1134" s="1594"/>
      <c r="CK1134" s="1594"/>
      <c r="CL1134" s="1594"/>
      <c r="CM1134" s="1594"/>
      <c r="CN1134" s="1594"/>
      <c r="CO1134" s="1594"/>
      <c r="CP1134" s="1594"/>
      <c r="CQ1134" s="1594"/>
      <c r="CR1134" s="1594"/>
      <c r="CS1134" s="1594"/>
      <c r="CT1134" s="1594"/>
      <c r="CU1134" s="1594"/>
      <c r="CV1134" s="1594"/>
      <c r="CW1134" s="1594"/>
      <c r="CX1134" s="1594"/>
      <c r="CY1134" s="1594"/>
      <c r="CZ1134" s="1594"/>
      <c r="DA1134" s="1594"/>
      <c r="DB1134" s="1594"/>
      <c r="DC1134" s="1594"/>
      <c r="DD1134" s="1594"/>
      <c r="DE1134" s="1594"/>
      <c r="DF1134" s="1594"/>
      <c r="DG1134" s="1594"/>
      <c r="DH1134" s="1594"/>
      <c r="DI1134" s="1594"/>
      <c r="DJ1134" s="1594"/>
      <c r="DK1134" s="1594"/>
      <c r="DL1134" s="1594"/>
      <c r="DM1134" s="1594"/>
      <c r="DN1134" s="1594"/>
      <c r="DO1134" s="1594"/>
      <c r="DP1134" s="1594"/>
      <c r="DQ1134" s="1594"/>
      <c r="DR1134" s="1594"/>
      <c r="DS1134" s="1594"/>
      <c r="DT1134" s="1594"/>
      <c r="DU1134" s="1594"/>
      <c r="DV1134" s="1594"/>
      <c r="DW1134" s="1594"/>
      <c r="DX1134" s="1594"/>
      <c r="DY1134" s="1594"/>
      <c r="DZ1134" s="1594"/>
      <c r="EA1134" s="1594"/>
      <c r="EB1134" s="1594"/>
      <c r="EC1134" s="1594"/>
      <c r="ED1134" s="1594"/>
      <c r="EE1134" s="1594"/>
      <c r="EF1134" s="1594"/>
      <c r="EG1134" s="1594"/>
      <c r="EH1134" s="1594"/>
      <c r="EI1134" s="1594"/>
      <c r="EJ1134" s="1594"/>
      <c r="EK1134" s="1594"/>
      <c r="EL1134" s="1594"/>
      <c r="EM1134" s="1594"/>
      <c r="EN1134" s="1594"/>
      <c r="EO1134" s="1594"/>
      <c r="EP1134" s="1594"/>
      <c r="EQ1134" s="1594"/>
      <c r="ER1134" s="1594"/>
      <c r="ES1134" s="1594"/>
    </row>
    <row r="1135" spans="1:149" s="1595" customFormat="1" ht="12.5">
      <c r="A1135" s="1644" t="str">
        <f t="shared" si="621"/>
        <v>Organisation</v>
      </c>
      <c r="B1135" s="1758"/>
      <c r="C1135" s="1758"/>
      <c r="D1135" s="1758"/>
      <c r="E1135" s="1756"/>
      <c r="F1135" s="1592"/>
      <c r="G1135" s="1714">
        <f t="shared" si="622"/>
        <v>0</v>
      </c>
      <c r="H1135" s="1645"/>
      <c r="I1135" s="1714">
        <f t="shared" si="623"/>
        <v>0</v>
      </c>
      <c r="J1135" s="1677"/>
      <c r="K1135" s="1677"/>
      <c r="L1135" s="1592"/>
      <c r="M1135" s="1597"/>
      <c r="N1135" s="1597"/>
      <c r="O1135" s="1646"/>
      <c r="P1135" s="1647"/>
      <c r="Q1135" s="1647"/>
      <c r="R1135" s="1648"/>
      <c r="S1135" s="1603"/>
      <c r="T1135" s="1649"/>
      <c r="U1135" s="1649"/>
      <c r="V1135" s="1649"/>
      <c r="W1135" s="1649"/>
      <c r="X1135" s="1649"/>
      <c r="Y1135" s="1649"/>
      <c r="Z1135" s="1649"/>
      <c r="AA1135" s="1649"/>
      <c r="AB1135" s="1649"/>
      <c r="AC1135" s="1649"/>
      <c r="AD1135" s="1649"/>
      <c r="AE1135" s="1649"/>
      <c r="AF1135" s="1610">
        <f t="shared" si="602"/>
        <v>0</v>
      </c>
      <c r="AG1135" s="1649"/>
      <c r="AH1135" s="1649"/>
      <c r="AI1135" s="1649"/>
      <c r="AJ1135" s="1649"/>
      <c r="AK1135" s="1649"/>
      <c r="AL1135" s="1649"/>
      <c r="AM1135" s="1649"/>
      <c r="AN1135" s="1649"/>
      <c r="AO1135" s="1649"/>
      <c r="AP1135" s="1649"/>
      <c r="AQ1135" s="1649"/>
      <c r="AR1135" s="1709"/>
      <c r="AS1135" s="1779">
        <f t="shared" si="603"/>
        <v>0</v>
      </c>
      <c r="AT1135" s="1711">
        <f t="shared" si="624"/>
        <v>0</v>
      </c>
      <c r="AU1135" s="1611">
        <f t="shared" si="604"/>
        <v>0</v>
      </c>
      <c r="AV1135" s="1611">
        <f t="shared" si="605"/>
        <v>0</v>
      </c>
      <c r="AW1135" s="1611">
        <f t="shared" si="606"/>
        <v>0</v>
      </c>
      <c r="AX1135" s="1611">
        <f t="shared" si="607"/>
        <v>0</v>
      </c>
      <c r="AY1135" s="1611">
        <f t="shared" si="608"/>
        <v>0</v>
      </c>
      <c r="AZ1135" s="1611">
        <f t="shared" si="609"/>
        <v>0</v>
      </c>
      <c r="BA1135" s="1611">
        <f t="shared" si="610"/>
        <v>0</v>
      </c>
      <c r="BB1135" s="1611">
        <f t="shared" si="611"/>
        <v>0</v>
      </c>
      <c r="BC1135" s="1611">
        <f t="shared" si="612"/>
        <v>0</v>
      </c>
      <c r="BD1135" s="1611">
        <f t="shared" si="613"/>
        <v>0</v>
      </c>
      <c r="BE1135" s="1611">
        <f t="shared" si="614"/>
        <v>0</v>
      </c>
      <c r="BF1135" s="1611">
        <f t="shared" si="615"/>
        <v>0</v>
      </c>
      <c r="BG1135" s="1611">
        <f t="shared" si="625"/>
        <v>0</v>
      </c>
      <c r="BH1135" s="1611" t="str">
        <f t="shared" si="626"/>
        <v/>
      </c>
      <c r="BI1135" s="1611" t="str">
        <f t="shared" si="627"/>
        <v/>
      </c>
      <c r="BJ1135" s="1611" t="str">
        <f t="shared" si="616"/>
        <v/>
      </c>
      <c r="BK1135" s="1611" t="str">
        <f t="shared" si="617"/>
        <v/>
      </c>
      <c r="BL1135" s="1611" t="str">
        <f t="shared" ca="1" si="618"/>
        <v/>
      </c>
      <c r="BM1135" s="1611" t="str">
        <f t="shared" si="628"/>
        <v/>
      </c>
      <c r="BN1135" s="1611" t="str">
        <f t="shared" si="619"/>
        <v/>
      </c>
      <c r="BO1135" s="1611" t="str">
        <f t="shared" si="620"/>
        <v/>
      </c>
      <c r="BP1135" s="1611" t="str">
        <f t="shared" si="629"/>
        <v/>
      </c>
      <c r="BQ1135" s="1611" t="str">
        <f t="shared" si="630"/>
        <v/>
      </c>
      <c r="BR1135" s="1611" t="str">
        <f t="shared" si="631"/>
        <v/>
      </c>
      <c r="BS1135" s="1611" t="str">
        <f t="shared" si="632"/>
        <v/>
      </c>
      <c r="BT1135" s="1611" t="str">
        <f t="shared" si="633"/>
        <v/>
      </c>
      <c r="BU1135" s="1731">
        <f t="shared" ca="1" si="634"/>
        <v>0</v>
      </c>
      <c r="BV1135" s="1594"/>
      <c r="BW1135" s="1594"/>
      <c r="BX1135" s="1594"/>
      <c r="BY1135" s="1594"/>
      <c r="BZ1135" s="1594"/>
      <c r="CA1135" s="1594"/>
      <c r="CB1135" s="1594"/>
      <c r="CC1135" s="1594"/>
      <c r="CD1135" s="1594"/>
      <c r="CE1135" s="1594"/>
      <c r="CF1135" s="1594"/>
      <c r="CG1135" s="1594"/>
      <c r="CH1135" s="1594"/>
      <c r="CI1135" s="1594"/>
      <c r="CJ1135" s="1594"/>
      <c r="CK1135" s="1594"/>
      <c r="CL1135" s="1594"/>
      <c r="CM1135" s="1594"/>
      <c r="CN1135" s="1594"/>
      <c r="CO1135" s="1594"/>
      <c r="CP1135" s="1594"/>
      <c r="CQ1135" s="1594"/>
      <c r="CR1135" s="1594"/>
      <c r="CS1135" s="1594"/>
      <c r="CT1135" s="1594"/>
      <c r="CU1135" s="1594"/>
      <c r="CV1135" s="1594"/>
      <c r="CW1135" s="1594"/>
      <c r="CX1135" s="1594"/>
      <c r="CY1135" s="1594"/>
      <c r="CZ1135" s="1594"/>
      <c r="DA1135" s="1594"/>
      <c r="DB1135" s="1594"/>
      <c r="DC1135" s="1594"/>
      <c r="DD1135" s="1594"/>
      <c r="DE1135" s="1594"/>
      <c r="DF1135" s="1594"/>
      <c r="DG1135" s="1594"/>
      <c r="DH1135" s="1594"/>
      <c r="DI1135" s="1594"/>
      <c r="DJ1135" s="1594"/>
      <c r="DK1135" s="1594"/>
      <c r="DL1135" s="1594"/>
      <c r="DM1135" s="1594"/>
      <c r="DN1135" s="1594"/>
      <c r="DO1135" s="1594"/>
      <c r="DP1135" s="1594"/>
      <c r="DQ1135" s="1594"/>
      <c r="DR1135" s="1594"/>
      <c r="DS1135" s="1594"/>
      <c r="DT1135" s="1594"/>
      <c r="DU1135" s="1594"/>
      <c r="DV1135" s="1594"/>
      <c r="DW1135" s="1594"/>
      <c r="DX1135" s="1594"/>
      <c r="DY1135" s="1594"/>
      <c r="DZ1135" s="1594"/>
      <c r="EA1135" s="1594"/>
      <c r="EB1135" s="1594"/>
      <c r="EC1135" s="1594"/>
      <c r="ED1135" s="1594"/>
      <c r="EE1135" s="1594"/>
      <c r="EF1135" s="1594"/>
      <c r="EG1135" s="1594"/>
      <c r="EH1135" s="1594"/>
      <c r="EI1135" s="1594"/>
      <c r="EJ1135" s="1594"/>
      <c r="EK1135" s="1594"/>
      <c r="EL1135" s="1594"/>
      <c r="EM1135" s="1594"/>
      <c r="EN1135" s="1594"/>
      <c r="EO1135" s="1594"/>
      <c r="EP1135" s="1594"/>
      <c r="EQ1135" s="1594"/>
      <c r="ER1135" s="1594"/>
      <c r="ES1135" s="1594"/>
    </row>
    <row r="1136" spans="1:149" s="1595" customFormat="1" ht="12.5">
      <c r="A1136" s="1644" t="str">
        <f t="shared" si="621"/>
        <v>Organisation</v>
      </c>
      <c r="B1136" s="1758"/>
      <c r="C1136" s="1758"/>
      <c r="D1136" s="1758"/>
      <c r="E1136" s="1756"/>
      <c r="F1136" s="1592"/>
      <c r="G1136" s="1714">
        <f t="shared" si="622"/>
        <v>0</v>
      </c>
      <c r="H1136" s="1645"/>
      <c r="I1136" s="1714">
        <f t="shared" si="623"/>
        <v>0</v>
      </c>
      <c r="J1136" s="1677"/>
      <c r="K1136" s="1677"/>
      <c r="L1136" s="1592"/>
      <c r="M1136" s="1597"/>
      <c r="N1136" s="1597"/>
      <c r="O1136" s="1646"/>
      <c r="P1136" s="1647"/>
      <c r="Q1136" s="1647"/>
      <c r="R1136" s="1648"/>
      <c r="S1136" s="1603"/>
      <c r="T1136" s="1649"/>
      <c r="U1136" s="1649"/>
      <c r="V1136" s="1649"/>
      <c r="W1136" s="1649"/>
      <c r="X1136" s="1649"/>
      <c r="Y1136" s="1649"/>
      <c r="Z1136" s="1649"/>
      <c r="AA1136" s="1649"/>
      <c r="AB1136" s="1649"/>
      <c r="AC1136" s="1649"/>
      <c r="AD1136" s="1649"/>
      <c r="AE1136" s="1649"/>
      <c r="AF1136" s="1610">
        <f t="shared" si="602"/>
        <v>0</v>
      </c>
      <c r="AG1136" s="1649"/>
      <c r="AH1136" s="1649"/>
      <c r="AI1136" s="1649"/>
      <c r="AJ1136" s="1649"/>
      <c r="AK1136" s="1649"/>
      <c r="AL1136" s="1649"/>
      <c r="AM1136" s="1649"/>
      <c r="AN1136" s="1649"/>
      <c r="AO1136" s="1649"/>
      <c r="AP1136" s="1649"/>
      <c r="AQ1136" s="1649"/>
      <c r="AR1136" s="1709"/>
      <c r="AS1136" s="1779">
        <f t="shared" si="603"/>
        <v>0</v>
      </c>
      <c r="AT1136" s="1711">
        <f t="shared" si="624"/>
        <v>0</v>
      </c>
      <c r="AU1136" s="1611">
        <f t="shared" si="604"/>
        <v>0</v>
      </c>
      <c r="AV1136" s="1611">
        <f t="shared" si="605"/>
        <v>0</v>
      </c>
      <c r="AW1136" s="1611">
        <f t="shared" si="606"/>
        <v>0</v>
      </c>
      <c r="AX1136" s="1611">
        <f t="shared" si="607"/>
        <v>0</v>
      </c>
      <c r="AY1136" s="1611">
        <f t="shared" si="608"/>
        <v>0</v>
      </c>
      <c r="AZ1136" s="1611">
        <f t="shared" si="609"/>
        <v>0</v>
      </c>
      <c r="BA1136" s="1611">
        <f t="shared" si="610"/>
        <v>0</v>
      </c>
      <c r="BB1136" s="1611">
        <f t="shared" si="611"/>
        <v>0</v>
      </c>
      <c r="BC1136" s="1611">
        <f t="shared" si="612"/>
        <v>0</v>
      </c>
      <c r="BD1136" s="1611">
        <f t="shared" si="613"/>
        <v>0</v>
      </c>
      <c r="BE1136" s="1611">
        <f t="shared" si="614"/>
        <v>0</v>
      </c>
      <c r="BF1136" s="1611">
        <f t="shared" si="615"/>
        <v>0</v>
      </c>
      <c r="BG1136" s="1611">
        <f t="shared" si="625"/>
        <v>0</v>
      </c>
      <c r="BH1136" s="1611" t="str">
        <f t="shared" si="626"/>
        <v/>
      </c>
      <c r="BI1136" s="1611" t="str">
        <f t="shared" si="627"/>
        <v/>
      </c>
      <c r="BJ1136" s="1611" t="str">
        <f t="shared" si="616"/>
        <v/>
      </c>
      <c r="BK1136" s="1611" t="str">
        <f t="shared" si="617"/>
        <v/>
      </c>
      <c r="BL1136" s="1611" t="str">
        <f t="shared" ca="1" si="618"/>
        <v/>
      </c>
      <c r="BM1136" s="1611" t="str">
        <f t="shared" si="628"/>
        <v/>
      </c>
      <c r="BN1136" s="1611" t="str">
        <f t="shared" si="619"/>
        <v/>
      </c>
      <c r="BO1136" s="1611" t="str">
        <f t="shared" si="620"/>
        <v/>
      </c>
      <c r="BP1136" s="1611" t="str">
        <f t="shared" si="629"/>
        <v/>
      </c>
      <c r="BQ1136" s="1611" t="str">
        <f t="shared" si="630"/>
        <v/>
      </c>
      <c r="BR1136" s="1611" t="str">
        <f t="shared" si="631"/>
        <v/>
      </c>
      <c r="BS1136" s="1611" t="str">
        <f t="shared" si="632"/>
        <v/>
      </c>
      <c r="BT1136" s="1611" t="str">
        <f t="shared" si="633"/>
        <v/>
      </c>
      <c r="BU1136" s="1731">
        <f t="shared" ca="1" si="634"/>
        <v>0</v>
      </c>
      <c r="BV1136" s="1594"/>
      <c r="BW1136" s="1594"/>
      <c r="BX1136" s="1594"/>
      <c r="BY1136" s="1594"/>
      <c r="BZ1136" s="1594"/>
      <c r="CA1136" s="1594"/>
      <c r="CB1136" s="1594"/>
      <c r="CC1136" s="1594"/>
      <c r="CD1136" s="1594"/>
      <c r="CE1136" s="1594"/>
      <c r="CF1136" s="1594"/>
      <c r="CG1136" s="1594"/>
      <c r="CH1136" s="1594"/>
      <c r="CI1136" s="1594"/>
      <c r="CJ1136" s="1594"/>
      <c r="CK1136" s="1594"/>
      <c r="CL1136" s="1594"/>
      <c r="CM1136" s="1594"/>
      <c r="CN1136" s="1594"/>
      <c r="CO1136" s="1594"/>
      <c r="CP1136" s="1594"/>
      <c r="CQ1136" s="1594"/>
      <c r="CR1136" s="1594"/>
      <c r="CS1136" s="1594"/>
      <c r="CT1136" s="1594"/>
      <c r="CU1136" s="1594"/>
      <c r="CV1136" s="1594"/>
      <c r="CW1136" s="1594"/>
      <c r="CX1136" s="1594"/>
      <c r="CY1136" s="1594"/>
      <c r="CZ1136" s="1594"/>
      <c r="DA1136" s="1594"/>
      <c r="DB1136" s="1594"/>
      <c r="DC1136" s="1594"/>
      <c r="DD1136" s="1594"/>
      <c r="DE1136" s="1594"/>
      <c r="DF1136" s="1594"/>
      <c r="DG1136" s="1594"/>
      <c r="DH1136" s="1594"/>
      <c r="DI1136" s="1594"/>
      <c r="DJ1136" s="1594"/>
      <c r="DK1136" s="1594"/>
      <c r="DL1136" s="1594"/>
      <c r="DM1136" s="1594"/>
      <c r="DN1136" s="1594"/>
      <c r="DO1136" s="1594"/>
      <c r="DP1136" s="1594"/>
      <c r="DQ1136" s="1594"/>
      <c r="DR1136" s="1594"/>
      <c r="DS1136" s="1594"/>
      <c r="DT1136" s="1594"/>
      <c r="DU1136" s="1594"/>
      <c r="DV1136" s="1594"/>
      <c r="DW1136" s="1594"/>
      <c r="DX1136" s="1594"/>
      <c r="DY1136" s="1594"/>
      <c r="DZ1136" s="1594"/>
      <c r="EA1136" s="1594"/>
      <c r="EB1136" s="1594"/>
      <c r="EC1136" s="1594"/>
      <c r="ED1136" s="1594"/>
      <c r="EE1136" s="1594"/>
      <c r="EF1136" s="1594"/>
      <c r="EG1136" s="1594"/>
      <c r="EH1136" s="1594"/>
      <c r="EI1136" s="1594"/>
      <c r="EJ1136" s="1594"/>
      <c r="EK1136" s="1594"/>
      <c r="EL1136" s="1594"/>
      <c r="EM1136" s="1594"/>
      <c r="EN1136" s="1594"/>
      <c r="EO1136" s="1594"/>
      <c r="EP1136" s="1594"/>
      <c r="EQ1136" s="1594"/>
      <c r="ER1136" s="1594"/>
      <c r="ES1136" s="1594"/>
    </row>
    <row r="1137" spans="1:149" s="1595" customFormat="1" ht="12.5">
      <c r="A1137" s="1644" t="str">
        <f t="shared" si="621"/>
        <v>Organisation</v>
      </c>
      <c r="B1137" s="1758"/>
      <c r="C1137" s="1758"/>
      <c r="D1137" s="1758"/>
      <c r="E1137" s="1756"/>
      <c r="F1137" s="1592"/>
      <c r="G1137" s="1714">
        <f t="shared" si="622"/>
        <v>0</v>
      </c>
      <c r="H1137" s="1645"/>
      <c r="I1137" s="1714">
        <f t="shared" si="623"/>
        <v>0</v>
      </c>
      <c r="J1137" s="1677"/>
      <c r="K1137" s="1677"/>
      <c r="L1137" s="1592"/>
      <c r="M1137" s="1597"/>
      <c r="N1137" s="1597"/>
      <c r="O1137" s="1646"/>
      <c r="P1137" s="1647"/>
      <c r="Q1137" s="1647"/>
      <c r="R1137" s="1648"/>
      <c r="S1137" s="1603"/>
      <c r="T1137" s="1649"/>
      <c r="U1137" s="1649"/>
      <c r="V1137" s="1649"/>
      <c r="W1137" s="1649"/>
      <c r="X1137" s="1649"/>
      <c r="Y1137" s="1649"/>
      <c r="Z1137" s="1649"/>
      <c r="AA1137" s="1649"/>
      <c r="AB1137" s="1649"/>
      <c r="AC1137" s="1649"/>
      <c r="AD1137" s="1649"/>
      <c r="AE1137" s="1649"/>
      <c r="AF1137" s="1610">
        <f t="shared" si="602"/>
        <v>0</v>
      </c>
      <c r="AG1137" s="1649"/>
      <c r="AH1137" s="1649"/>
      <c r="AI1137" s="1649"/>
      <c r="AJ1137" s="1649"/>
      <c r="AK1137" s="1649"/>
      <c r="AL1137" s="1649"/>
      <c r="AM1137" s="1649"/>
      <c r="AN1137" s="1649"/>
      <c r="AO1137" s="1649"/>
      <c r="AP1137" s="1649"/>
      <c r="AQ1137" s="1649"/>
      <c r="AR1137" s="1709"/>
      <c r="AS1137" s="1779">
        <f t="shared" si="603"/>
        <v>0</v>
      </c>
      <c r="AT1137" s="1711">
        <f t="shared" si="624"/>
        <v>0</v>
      </c>
      <c r="AU1137" s="1611">
        <f t="shared" si="604"/>
        <v>0</v>
      </c>
      <c r="AV1137" s="1611">
        <f t="shared" si="605"/>
        <v>0</v>
      </c>
      <c r="AW1137" s="1611">
        <f t="shared" si="606"/>
        <v>0</v>
      </c>
      <c r="AX1137" s="1611">
        <f t="shared" si="607"/>
        <v>0</v>
      </c>
      <c r="AY1137" s="1611">
        <f t="shared" si="608"/>
        <v>0</v>
      </c>
      <c r="AZ1137" s="1611">
        <f t="shared" si="609"/>
        <v>0</v>
      </c>
      <c r="BA1137" s="1611">
        <f t="shared" si="610"/>
        <v>0</v>
      </c>
      <c r="BB1137" s="1611">
        <f t="shared" si="611"/>
        <v>0</v>
      </c>
      <c r="BC1137" s="1611">
        <f t="shared" si="612"/>
        <v>0</v>
      </c>
      <c r="BD1137" s="1611">
        <f t="shared" si="613"/>
        <v>0</v>
      </c>
      <c r="BE1137" s="1611">
        <f t="shared" si="614"/>
        <v>0</v>
      </c>
      <c r="BF1137" s="1611">
        <f t="shared" si="615"/>
        <v>0</v>
      </c>
      <c r="BG1137" s="1611">
        <f t="shared" si="625"/>
        <v>0</v>
      </c>
      <c r="BH1137" s="1611" t="str">
        <f t="shared" si="626"/>
        <v/>
      </c>
      <c r="BI1137" s="1611" t="str">
        <f t="shared" si="627"/>
        <v/>
      </c>
      <c r="BJ1137" s="1611" t="str">
        <f t="shared" si="616"/>
        <v/>
      </c>
      <c r="BK1137" s="1611" t="str">
        <f t="shared" si="617"/>
        <v/>
      </c>
      <c r="BL1137" s="1611" t="str">
        <f t="shared" ca="1" si="618"/>
        <v/>
      </c>
      <c r="BM1137" s="1611" t="str">
        <f t="shared" si="628"/>
        <v/>
      </c>
      <c r="BN1137" s="1611" t="str">
        <f t="shared" si="619"/>
        <v/>
      </c>
      <c r="BO1137" s="1611" t="str">
        <f t="shared" si="620"/>
        <v/>
      </c>
      <c r="BP1137" s="1611" t="str">
        <f t="shared" si="629"/>
        <v/>
      </c>
      <c r="BQ1137" s="1611" t="str">
        <f t="shared" si="630"/>
        <v/>
      </c>
      <c r="BR1137" s="1611" t="str">
        <f t="shared" si="631"/>
        <v/>
      </c>
      <c r="BS1137" s="1611" t="str">
        <f t="shared" si="632"/>
        <v/>
      </c>
      <c r="BT1137" s="1611" t="str">
        <f t="shared" si="633"/>
        <v/>
      </c>
      <c r="BU1137" s="1731">
        <f t="shared" ca="1" si="634"/>
        <v>0</v>
      </c>
      <c r="BV1137" s="1594"/>
      <c r="BW1137" s="1594"/>
      <c r="BX1137" s="1594"/>
      <c r="BY1137" s="1594"/>
      <c r="BZ1137" s="1594"/>
      <c r="CA1137" s="1594"/>
      <c r="CB1137" s="1594"/>
      <c r="CC1137" s="1594"/>
      <c r="CD1137" s="1594"/>
      <c r="CE1137" s="1594"/>
      <c r="CF1137" s="1594"/>
      <c r="CG1137" s="1594"/>
      <c r="CH1137" s="1594"/>
      <c r="CI1137" s="1594"/>
      <c r="CJ1137" s="1594"/>
      <c r="CK1137" s="1594"/>
      <c r="CL1137" s="1594"/>
      <c r="CM1137" s="1594"/>
      <c r="CN1137" s="1594"/>
      <c r="CO1137" s="1594"/>
      <c r="CP1137" s="1594"/>
      <c r="CQ1137" s="1594"/>
      <c r="CR1137" s="1594"/>
      <c r="CS1137" s="1594"/>
      <c r="CT1137" s="1594"/>
      <c r="CU1137" s="1594"/>
      <c r="CV1137" s="1594"/>
      <c r="CW1137" s="1594"/>
      <c r="CX1137" s="1594"/>
      <c r="CY1137" s="1594"/>
      <c r="CZ1137" s="1594"/>
      <c r="DA1137" s="1594"/>
      <c r="DB1137" s="1594"/>
      <c r="DC1137" s="1594"/>
      <c r="DD1137" s="1594"/>
      <c r="DE1137" s="1594"/>
      <c r="DF1137" s="1594"/>
      <c r="DG1137" s="1594"/>
      <c r="DH1137" s="1594"/>
      <c r="DI1137" s="1594"/>
      <c r="DJ1137" s="1594"/>
      <c r="DK1137" s="1594"/>
      <c r="DL1137" s="1594"/>
      <c r="DM1137" s="1594"/>
      <c r="DN1137" s="1594"/>
      <c r="DO1137" s="1594"/>
      <c r="DP1137" s="1594"/>
      <c r="DQ1137" s="1594"/>
      <c r="DR1137" s="1594"/>
      <c r="DS1137" s="1594"/>
      <c r="DT1137" s="1594"/>
      <c r="DU1137" s="1594"/>
      <c r="DV1137" s="1594"/>
      <c r="DW1137" s="1594"/>
      <c r="DX1137" s="1594"/>
      <c r="DY1137" s="1594"/>
      <c r="DZ1137" s="1594"/>
      <c r="EA1137" s="1594"/>
      <c r="EB1137" s="1594"/>
      <c r="EC1137" s="1594"/>
      <c r="ED1137" s="1594"/>
      <c r="EE1137" s="1594"/>
      <c r="EF1137" s="1594"/>
      <c r="EG1137" s="1594"/>
      <c r="EH1137" s="1594"/>
      <c r="EI1137" s="1594"/>
      <c r="EJ1137" s="1594"/>
      <c r="EK1137" s="1594"/>
      <c r="EL1137" s="1594"/>
      <c r="EM1137" s="1594"/>
      <c r="EN1137" s="1594"/>
      <c r="EO1137" s="1594"/>
      <c r="EP1137" s="1594"/>
      <c r="EQ1137" s="1594"/>
      <c r="ER1137" s="1594"/>
      <c r="ES1137" s="1594"/>
    </row>
    <row r="1138" spans="1:149" s="1595" customFormat="1" ht="12.5">
      <c r="A1138" s="1644" t="str">
        <f t="shared" si="621"/>
        <v>Organisation</v>
      </c>
      <c r="B1138" s="1758"/>
      <c r="C1138" s="1758"/>
      <c r="D1138" s="1758"/>
      <c r="E1138" s="1756"/>
      <c r="F1138" s="1592"/>
      <c r="G1138" s="1714">
        <f t="shared" si="622"/>
        <v>0</v>
      </c>
      <c r="H1138" s="1645"/>
      <c r="I1138" s="1714">
        <f t="shared" si="623"/>
        <v>0</v>
      </c>
      <c r="J1138" s="1677"/>
      <c r="K1138" s="1677"/>
      <c r="L1138" s="1592"/>
      <c r="M1138" s="1597"/>
      <c r="N1138" s="1597"/>
      <c r="O1138" s="1646"/>
      <c r="P1138" s="1647"/>
      <c r="Q1138" s="1647"/>
      <c r="R1138" s="1648"/>
      <c r="S1138" s="1603"/>
      <c r="T1138" s="1649"/>
      <c r="U1138" s="1649"/>
      <c r="V1138" s="1649"/>
      <c r="W1138" s="1649"/>
      <c r="X1138" s="1649"/>
      <c r="Y1138" s="1649"/>
      <c r="Z1138" s="1649"/>
      <c r="AA1138" s="1649"/>
      <c r="AB1138" s="1649"/>
      <c r="AC1138" s="1649"/>
      <c r="AD1138" s="1649"/>
      <c r="AE1138" s="1649"/>
      <c r="AF1138" s="1610">
        <f t="shared" si="602"/>
        <v>0</v>
      </c>
      <c r="AG1138" s="1649"/>
      <c r="AH1138" s="1649"/>
      <c r="AI1138" s="1649"/>
      <c r="AJ1138" s="1649"/>
      <c r="AK1138" s="1649"/>
      <c r="AL1138" s="1649"/>
      <c r="AM1138" s="1649"/>
      <c r="AN1138" s="1649"/>
      <c r="AO1138" s="1649"/>
      <c r="AP1138" s="1649"/>
      <c r="AQ1138" s="1649"/>
      <c r="AR1138" s="1709"/>
      <c r="AS1138" s="1779">
        <f t="shared" si="603"/>
        <v>0</v>
      </c>
      <c r="AT1138" s="1711">
        <f t="shared" si="624"/>
        <v>0</v>
      </c>
      <c r="AU1138" s="1611">
        <f t="shared" si="604"/>
        <v>0</v>
      </c>
      <c r="AV1138" s="1611">
        <f t="shared" si="605"/>
        <v>0</v>
      </c>
      <c r="AW1138" s="1611">
        <f t="shared" si="606"/>
        <v>0</v>
      </c>
      <c r="AX1138" s="1611">
        <f t="shared" si="607"/>
        <v>0</v>
      </c>
      <c r="AY1138" s="1611">
        <f t="shared" si="608"/>
        <v>0</v>
      </c>
      <c r="AZ1138" s="1611">
        <f t="shared" si="609"/>
        <v>0</v>
      </c>
      <c r="BA1138" s="1611">
        <f t="shared" si="610"/>
        <v>0</v>
      </c>
      <c r="BB1138" s="1611">
        <f t="shared" si="611"/>
        <v>0</v>
      </c>
      <c r="BC1138" s="1611">
        <f t="shared" si="612"/>
        <v>0</v>
      </c>
      <c r="BD1138" s="1611">
        <f t="shared" si="613"/>
        <v>0</v>
      </c>
      <c r="BE1138" s="1611">
        <f t="shared" si="614"/>
        <v>0</v>
      </c>
      <c r="BF1138" s="1611">
        <f t="shared" si="615"/>
        <v>0</v>
      </c>
      <c r="BG1138" s="1611">
        <f t="shared" si="625"/>
        <v>0</v>
      </c>
      <c r="BH1138" s="1611" t="str">
        <f t="shared" si="626"/>
        <v/>
      </c>
      <c r="BI1138" s="1611" t="str">
        <f t="shared" si="627"/>
        <v/>
      </c>
      <c r="BJ1138" s="1611" t="str">
        <f t="shared" si="616"/>
        <v/>
      </c>
      <c r="BK1138" s="1611" t="str">
        <f t="shared" si="617"/>
        <v/>
      </c>
      <c r="BL1138" s="1611" t="str">
        <f t="shared" ca="1" si="618"/>
        <v/>
      </c>
      <c r="BM1138" s="1611" t="str">
        <f t="shared" si="628"/>
        <v/>
      </c>
      <c r="BN1138" s="1611" t="str">
        <f t="shared" si="619"/>
        <v/>
      </c>
      <c r="BO1138" s="1611" t="str">
        <f t="shared" si="620"/>
        <v/>
      </c>
      <c r="BP1138" s="1611" t="str">
        <f t="shared" si="629"/>
        <v/>
      </c>
      <c r="BQ1138" s="1611" t="str">
        <f t="shared" si="630"/>
        <v/>
      </c>
      <c r="BR1138" s="1611" t="str">
        <f t="shared" si="631"/>
        <v/>
      </c>
      <c r="BS1138" s="1611" t="str">
        <f t="shared" si="632"/>
        <v/>
      </c>
      <c r="BT1138" s="1611" t="str">
        <f t="shared" si="633"/>
        <v/>
      </c>
      <c r="BU1138" s="1731">
        <f t="shared" ca="1" si="634"/>
        <v>0</v>
      </c>
      <c r="BV1138" s="1594"/>
      <c r="BW1138" s="1594"/>
      <c r="BX1138" s="1594"/>
      <c r="BY1138" s="1594"/>
      <c r="BZ1138" s="1594"/>
      <c r="CA1138" s="1594"/>
      <c r="CB1138" s="1594"/>
      <c r="CC1138" s="1594"/>
      <c r="CD1138" s="1594"/>
      <c r="CE1138" s="1594"/>
      <c r="CF1138" s="1594"/>
      <c r="CG1138" s="1594"/>
      <c r="CH1138" s="1594"/>
      <c r="CI1138" s="1594"/>
      <c r="CJ1138" s="1594"/>
      <c r="CK1138" s="1594"/>
      <c r="CL1138" s="1594"/>
      <c r="CM1138" s="1594"/>
      <c r="CN1138" s="1594"/>
      <c r="CO1138" s="1594"/>
      <c r="CP1138" s="1594"/>
      <c r="CQ1138" s="1594"/>
      <c r="CR1138" s="1594"/>
      <c r="CS1138" s="1594"/>
      <c r="CT1138" s="1594"/>
      <c r="CU1138" s="1594"/>
      <c r="CV1138" s="1594"/>
      <c r="CW1138" s="1594"/>
      <c r="CX1138" s="1594"/>
      <c r="CY1138" s="1594"/>
      <c r="CZ1138" s="1594"/>
      <c r="DA1138" s="1594"/>
      <c r="DB1138" s="1594"/>
      <c r="DC1138" s="1594"/>
      <c r="DD1138" s="1594"/>
      <c r="DE1138" s="1594"/>
      <c r="DF1138" s="1594"/>
      <c r="DG1138" s="1594"/>
      <c r="DH1138" s="1594"/>
      <c r="DI1138" s="1594"/>
      <c r="DJ1138" s="1594"/>
      <c r="DK1138" s="1594"/>
      <c r="DL1138" s="1594"/>
      <c r="DM1138" s="1594"/>
      <c r="DN1138" s="1594"/>
      <c r="DO1138" s="1594"/>
      <c r="DP1138" s="1594"/>
      <c r="DQ1138" s="1594"/>
      <c r="DR1138" s="1594"/>
      <c r="DS1138" s="1594"/>
      <c r="DT1138" s="1594"/>
      <c r="DU1138" s="1594"/>
      <c r="DV1138" s="1594"/>
      <c r="DW1138" s="1594"/>
      <c r="DX1138" s="1594"/>
      <c r="DY1138" s="1594"/>
      <c r="DZ1138" s="1594"/>
      <c r="EA1138" s="1594"/>
      <c r="EB1138" s="1594"/>
      <c r="EC1138" s="1594"/>
      <c r="ED1138" s="1594"/>
      <c r="EE1138" s="1594"/>
      <c r="EF1138" s="1594"/>
      <c r="EG1138" s="1594"/>
      <c r="EH1138" s="1594"/>
      <c r="EI1138" s="1594"/>
      <c r="EJ1138" s="1594"/>
      <c r="EK1138" s="1594"/>
      <c r="EL1138" s="1594"/>
      <c r="EM1138" s="1594"/>
      <c r="EN1138" s="1594"/>
      <c r="EO1138" s="1594"/>
      <c r="EP1138" s="1594"/>
      <c r="EQ1138" s="1594"/>
      <c r="ER1138" s="1594"/>
      <c r="ES1138" s="1594"/>
    </row>
    <row r="1139" spans="1:149" s="1595" customFormat="1" ht="12.5">
      <c r="A1139" s="1644" t="str">
        <f t="shared" si="621"/>
        <v>Organisation</v>
      </c>
      <c r="B1139" s="1758"/>
      <c r="C1139" s="1758"/>
      <c r="D1139" s="1758"/>
      <c r="E1139" s="1756"/>
      <c r="F1139" s="1592"/>
      <c r="G1139" s="1714">
        <f t="shared" si="622"/>
        <v>0</v>
      </c>
      <c r="H1139" s="1645"/>
      <c r="I1139" s="1714">
        <f t="shared" si="623"/>
        <v>0</v>
      </c>
      <c r="J1139" s="1677"/>
      <c r="K1139" s="1677"/>
      <c r="L1139" s="1592"/>
      <c r="M1139" s="1597"/>
      <c r="N1139" s="1597"/>
      <c r="O1139" s="1646"/>
      <c r="P1139" s="1647"/>
      <c r="Q1139" s="1647"/>
      <c r="R1139" s="1648"/>
      <c r="S1139" s="1603"/>
      <c r="T1139" s="1649"/>
      <c r="U1139" s="1649"/>
      <c r="V1139" s="1649"/>
      <c r="W1139" s="1649"/>
      <c r="X1139" s="1649"/>
      <c r="Y1139" s="1649"/>
      <c r="Z1139" s="1649"/>
      <c r="AA1139" s="1649"/>
      <c r="AB1139" s="1649"/>
      <c r="AC1139" s="1649"/>
      <c r="AD1139" s="1649"/>
      <c r="AE1139" s="1649"/>
      <c r="AF1139" s="1610">
        <f t="shared" si="602"/>
        <v>0</v>
      </c>
      <c r="AG1139" s="1649"/>
      <c r="AH1139" s="1649"/>
      <c r="AI1139" s="1649"/>
      <c r="AJ1139" s="1649"/>
      <c r="AK1139" s="1649"/>
      <c r="AL1139" s="1649"/>
      <c r="AM1139" s="1649"/>
      <c r="AN1139" s="1649"/>
      <c r="AO1139" s="1649"/>
      <c r="AP1139" s="1649"/>
      <c r="AQ1139" s="1649"/>
      <c r="AR1139" s="1709"/>
      <c r="AS1139" s="1779">
        <f t="shared" si="603"/>
        <v>0</v>
      </c>
      <c r="AT1139" s="1711">
        <f t="shared" si="624"/>
        <v>0</v>
      </c>
      <c r="AU1139" s="1611">
        <f t="shared" si="604"/>
        <v>0</v>
      </c>
      <c r="AV1139" s="1611">
        <f t="shared" si="605"/>
        <v>0</v>
      </c>
      <c r="AW1139" s="1611">
        <f t="shared" si="606"/>
        <v>0</v>
      </c>
      <c r="AX1139" s="1611">
        <f t="shared" si="607"/>
        <v>0</v>
      </c>
      <c r="AY1139" s="1611">
        <f t="shared" si="608"/>
        <v>0</v>
      </c>
      <c r="AZ1139" s="1611">
        <f t="shared" si="609"/>
        <v>0</v>
      </c>
      <c r="BA1139" s="1611">
        <f t="shared" si="610"/>
        <v>0</v>
      </c>
      <c r="BB1139" s="1611">
        <f t="shared" si="611"/>
        <v>0</v>
      </c>
      <c r="BC1139" s="1611">
        <f t="shared" si="612"/>
        <v>0</v>
      </c>
      <c r="BD1139" s="1611">
        <f t="shared" si="613"/>
        <v>0</v>
      </c>
      <c r="BE1139" s="1611">
        <f t="shared" si="614"/>
        <v>0</v>
      </c>
      <c r="BF1139" s="1611">
        <f t="shared" si="615"/>
        <v>0</v>
      </c>
      <c r="BG1139" s="1611">
        <f t="shared" si="625"/>
        <v>0</v>
      </c>
      <c r="BH1139" s="1611" t="str">
        <f t="shared" si="626"/>
        <v/>
      </c>
      <c r="BI1139" s="1611" t="str">
        <f t="shared" si="627"/>
        <v/>
      </c>
      <c r="BJ1139" s="1611" t="str">
        <f t="shared" si="616"/>
        <v/>
      </c>
      <c r="BK1139" s="1611" t="str">
        <f t="shared" si="617"/>
        <v/>
      </c>
      <c r="BL1139" s="1611" t="str">
        <f t="shared" ca="1" si="618"/>
        <v/>
      </c>
      <c r="BM1139" s="1611" t="str">
        <f t="shared" si="628"/>
        <v/>
      </c>
      <c r="BN1139" s="1611" t="str">
        <f t="shared" si="619"/>
        <v/>
      </c>
      <c r="BO1139" s="1611" t="str">
        <f t="shared" si="620"/>
        <v/>
      </c>
      <c r="BP1139" s="1611" t="str">
        <f t="shared" si="629"/>
        <v/>
      </c>
      <c r="BQ1139" s="1611" t="str">
        <f t="shared" si="630"/>
        <v/>
      </c>
      <c r="BR1139" s="1611" t="str">
        <f t="shared" si="631"/>
        <v/>
      </c>
      <c r="BS1139" s="1611" t="str">
        <f t="shared" si="632"/>
        <v/>
      </c>
      <c r="BT1139" s="1611" t="str">
        <f t="shared" si="633"/>
        <v/>
      </c>
      <c r="BU1139" s="1731">
        <f t="shared" ca="1" si="634"/>
        <v>0</v>
      </c>
      <c r="BV1139" s="1594"/>
      <c r="BW1139" s="1594"/>
      <c r="BX1139" s="1594"/>
      <c r="BY1139" s="1594"/>
      <c r="BZ1139" s="1594"/>
      <c r="CA1139" s="1594"/>
      <c r="CB1139" s="1594"/>
      <c r="CC1139" s="1594"/>
      <c r="CD1139" s="1594"/>
      <c r="CE1139" s="1594"/>
      <c r="CF1139" s="1594"/>
      <c r="CG1139" s="1594"/>
      <c r="CH1139" s="1594"/>
      <c r="CI1139" s="1594"/>
      <c r="CJ1139" s="1594"/>
      <c r="CK1139" s="1594"/>
      <c r="CL1139" s="1594"/>
      <c r="CM1139" s="1594"/>
      <c r="CN1139" s="1594"/>
      <c r="CO1139" s="1594"/>
      <c r="CP1139" s="1594"/>
      <c r="CQ1139" s="1594"/>
      <c r="CR1139" s="1594"/>
      <c r="CS1139" s="1594"/>
      <c r="CT1139" s="1594"/>
      <c r="CU1139" s="1594"/>
      <c r="CV1139" s="1594"/>
      <c r="CW1139" s="1594"/>
      <c r="CX1139" s="1594"/>
      <c r="CY1139" s="1594"/>
      <c r="CZ1139" s="1594"/>
      <c r="DA1139" s="1594"/>
      <c r="DB1139" s="1594"/>
      <c r="DC1139" s="1594"/>
      <c r="DD1139" s="1594"/>
      <c r="DE1139" s="1594"/>
      <c r="DF1139" s="1594"/>
      <c r="DG1139" s="1594"/>
      <c r="DH1139" s="1594"/>
      <c r="DI1139" s="1594"/>
      <c r="DJ1139" s="1594"/>
      <c r="DK1139" s="1594"/>
      <c r="DL1139" s="1594"/>
      <c r="DM1139" s="1594"/>
      <c r="DN1139" s="1594"/>
      <c r="DO1139" s="1594"/>
      <c r="DP1139" s="1594"/>
      <c r="DQ1139" s="1594"/>
      <c r="DR1139" s="1594"/>
      <c r="DS1139" s="1594"/>
      <c r="DT1139" s="1594"/>
      <c r="DU1139" s="1594"/>
      <c r="DV1139" s="1594"/>
      <c r="DW1139" s="1594"/>
      <c r="DX1139" s="1594"/>
      <c r="DY1139" s="1594"/>
      <c r="DZ1139" s="1594"/>
      <c r="EA1139" s="1594"/>
      <c r="EB1139" s="1594"/>
      <c r="EC1139" s="1594"/>
      <c r="ED1139" s="1594"/>
      <c r="EE1139" s="1594"/>
      <c r="EF1139" s="1594"/>
      <c r="EG1139" s="1594"/>
      <c r="EH1139" s="1594"/>
      <c r="EI1139" s="1594"/>
      <c r="EJ1139" s="1594"/>
      <c r="EK1139" s="1594"/>
      <c r="EL1139" s="1594"/>
      <c r="EM1139" s="1594"/>
      <c r="EN1139" s="1594"/>
      <c r="EO1139" s="1594"/>
      <c r="EP1139" s="1594"/>
      <c r="EQ1139" s="1594"/>
      <c r="ER1139" s="1594"/>
      <c r="ES1139" s="1594"/>
    </row>
    <row r="1140" spans="1:149" s="1594" customFormat="1" ht="12.5">
      <c r="A1140" s="1644" t="str">
        <f t="shared" si="621"/>
        <v>Organisation</v>
      </c>
      <c r="B1140" s="1758"/>
      <c r="C1140" s="1758"/>
      <c r="D1140" s="1758"/>
      <c r="E1140" s="1756"/>
      <c r="F1140" s="1592"/>
      <c r="G1140" s="1714">
        <f t="shared" si="622"/>
        <v>0</v>
      </c>
      <c r="H1140" s="1645"/>
      <c r="I1140" s="1714">
        <f t="shared" si="623"/>
        <v>0</v>
      </c>
      <c r="J1140" s="1677"/>
      <c r="K1140" s="1677"/>
      <c r="L1140" s="1592"/>
      <c r="M1140" s="1597"/>
      <c r="N1140" s="1597"/>
      <c r="O1140" s="1646"/>
      <c r="P1140" s="1647"/>
      <c r="Q1140" s="1647"/>
      <c r="R1140" s="1648"/>
      <c r="S1140" s="1603"/>
      <c r="T1140" s="1649"/>
      <c r="U1140" s="1649"/>
      <c r="V1140" s="1649"/>
      <c r="W1140" s="1649"/>
      <c r="X1140" s="1649"/>
      <c r="Y1140" s="1649"/>
      <c r="Z1140" s="1649"/>
      <c r="AA1140" s="1649"/>
      <c r="AB1140" s="1649"/>
      <c r="AC1140" s="1649"/>
      <c r="AD1140" s="1649"/>
      <c r="AE1140" s="1649"/>
      <c r="AF1140" s="1610">
        <f t="shared" si="602"/>
        <v>0</v>
      </c>
      <c r="AG1140" s="1649"/>
      <c r="AH1140" s="1649"/>
      <c r="AI1140" s="1649"/>
      <c r="AJ1140" s="1649"/>
      <c r="AK1140" s="1649"/>
      <c r="AL1140" s="1649"/>
      <c r="AM1140" s="1649"/>
      <c r="AN1140" s="1649"/>
      <c r="AO1140" s="1649"/>
      <c r="AP1140" s="1649"/>
      <c r="AQ1140" s="1649"/>
      <c r="AR1140" s="1709"/>
      <c r="AS1140" s="1779">
        <f t="shared" si="603"/>
        <v>0</v>
      </c>
      <c r="AT1140" s="1711">
        <f t="shared" si="624"/>
        <v>0</v>
      </c>
      <c r="AU1140" s="1611">
        <f t="shared" si="604"/>
        <v>0</v>
      </c>
      <c r="AV1140" s="1611">
        <f t="shared" si="605"/>
        <v>0</v>
      </c>
      <c r="AW1140" s="1611">
        <f t="shared" si="606"/>
        <v>0</v>
      </c>
      <c r="AX1140" s="1611">
        <f t="shared" si="607"/>
        <v>0</v>
      </c>
      <c r="AY1140" s="1611">
        <f t="shared" si="608"/>
        <v>0</v>
      </c>
      <c r="AZ1140" s="1611">
        <f t="shared" si="609"/>
        <v>0</v>
      </c>
      <c r="BA1140" s="1611">
        <f t="shared" si="610"/>
        <v>0</v>
      </c>
      <c r="BB1140" s="1611">
        <f t="shared" si="611"/>
        <v>0</v>
      </c>
      <c r="BC1140" s="1611">
        <f t="shared" si="612"/>
        <v>0</v>
      </c>
      <c r="BD1140" s="1611">
        <f t="shared" si="613"/>
        <v>0</v>
      </c>
      <c r="BE1140" s="1611">
        <f t="shared" si="614"/>
        <v>0</v>
      </c>
      <c r="BF1140" s="1611">
        <f t="shared" si="615"/>
        <v>0</v>
      </c>
      <c r="BG1140" s="1611">
        <f t="shared" si="625"/>
        <v>0</v>
      </c>
      <c r="BH1140" s="1611" t="str">
        <f t="shared" si="626"/>
        <v/>
      </c>
      <c r="BI1140" s="1611" t="str">
        <f t="shared" si="627"/>
        <v/>
      </c>
      <c r="BJ1140" s="1611" t="str">
        <f t="shared" si="616"/>
        <v/>
      </c>
      <c r="BK1140" s="1611" t="str">
        <f t="shared" si="617"/>
        <v/>
      </c>
      <c r="BL1140" s="1611" t="str">
        <f t="shared" ca="1" si="618"/>
        <v/>
      </c>
      <c r="BM1140" s="1611" t="str">
        <f t="shared" si="628"/>
        <v/>
      </c>
      <c r="BN1140" s="1611" t="str">
        <f t="shared" si="619"/>
        <v/>
      </c>
      <c r="BO1140" s="1611" t="str">
        <f t="shared" si="620"/>
        <v/>
      </c>
      <c r="BP1140" s="1611" t="str">
        <f t="shared" si="629"/>
        <v/>
      </c>
      <c r="BQ1140" s="1611" t="str">
        <f t="shared" si="630"/>
        <v/>
      </c>
      <c r="BR1140" s="1611" t="str">
        <f t="shared" si="631"/>
        <v/>
      </c>
      <c r="BS1140" s="1611" t="str">
        <f t="shared" si="632"/>
        <v/>
      </c>
      <c r="BT1140" s="1611" t="str">
        <f t="shared" si="633"/>
        <v/>
      </c>
      <c r="BU1140" s="1731">
        <f t="shared" ca="1" si="634"/>
        <v>0</v>
      </c>
    </row>
    <row r="1141" spans="1:149" s="1595" customFormat="1" ht="12.5">
      <c r="A1141" s="1644" t="str">
        <f t="shared" si="621"/>
        <v>Organisation</v>
      </c>
      <c r="B1141" s="1758"/>
      <c r="C1141" s="1758"/>
      <c r="D1141" s="1758"/>
      <c r="E1141" s="1756"/>
      <c r="F1141" s="1592"/>
      <c r="G1141" s="1714">
        <f t="shared" si="622"/>
        <v>0</v>
      </c>
      <c r="H1141" s="1645"/>
      <c r="I1141" s="1714">
        <f t="shared" si="623"/>
        <v>0</v>
      </c>
      <c r="J1141" s="1677"/>
      <c r="K1141" s="1677"/>
      <c r="L1141" s="1592"/>
      <c r="M1141" s="1597"/>
      <c r="N1141" s="1597"/>
      <c r="O1141" s="1646"/>
      <c r="P1141" s="1647"/>
      <c r="Q1141" s="1647"/>
      <c r="R1141" s="1648"/>
      <c r="S1141" s="1603"/>
      <c r="T1141" s="1649"/>
      <c r="U1141" s="1649"/>
      <c r="V1141" s="1649"/>
      <c r="W1141" s="1649"/>
      <c r="X1141" s="1649"/>
      <c r="Y1141" s="1649"/>
      <c r="Z1141" s="1649"/>
      <c r="AA1141" s="1649"/>
      <c r="AB1141" s="1649"/>
      <c r="AC1141" s="1649"/>
      <c r="AD1141" s="1649"/>
      <c r="AE1141" s="1649"/>
      <c r="AF1141" s="1610">
        <f t="shared" si="602"/>
        <v>0</v>
      </c>
      <c r="AG1141" s="1649"/>
      <c r="AH1141" s="1649"/>
      <c r="AI1141" s="1649"/>
      <c r="AJ1141" s="1649"/>
      <c r="AK1141" s="1649"/>
      <c r="AL1141" s="1649"/>
      <c r="AM1141" s="1649"/>
      <c r="AN1141" s="1649"/>
      <c r="AO1141" s="1649"/>
      <c r="AP1141" s="1649"/>
      <c r="AQ1141" s="1649"/>
      <c r="AR1141" s="1709"/>
      <c r="AS1141" s="1779">
        <f t="shared" si="603"/>
        <v>0</v>
      </c>
      <c r="AT1141" s="1711">
        <f t="shared" si="624"/>
        <v>0</v>
      </c>
      <c r="AU1141" s="1611">
        <f t="shared" si="604"/>
        <v>0</v>
      </c>
      <c r="AV1141" s="1611">
        <f t="shared" si="605"/>
        <v>0</v>
      </c>
      <c r="AW1141" s="1611">
        <f t="shared" si="606"/>
        <v>0</v>
      </c>
      <c r="AX1141" s="1611">
        <f t="shared" si="607"/>
        <v>0</v>
      </c>
      <c r="AY1141" s="1611">
        <f t="shared" si="608"/>
        <v>0</v>
      </c>
      <c r="AZ1141" s="1611">
        <f t="shared" si="609"/>
        <v>0</v>
      </c>
      <c r="BA1141" s="1611">
        <f t="shared" si="610"/>
        <v>0</v>
      </c>
      <c r="BB1141" s="1611">
        <f t="shared" si="611"/>
        <v>0</v>
      </c>
      <c r="BC1141" s="1611">
        <f t="shared" si="612"/>
        <v>0</v>
      </c>
      <c r="BD1141" s="1611">
        <f t="shared" si="613"/>
        <v>0</v>
      </c>
      <c r="BE1141" s="1611">
        <f t="shared" si="614"/>
        <v>0</v>
      </c>
      <c r="BF1141" s="1611">
        <f t="shared" si="615"/>
        <v>0</v>
      </c>
      <c r="BG1141" s="1611">
        <f t="shared" si="625"/>
        <v>0</v>
      </c>
      <c r="BH1141" s="1611" t="str">
        <f t="shared" si="626"/>
        <v/>
      </c>
      <c r="BI1141" s="1611" t="str">
        <f t="shared" si="627"/>
        <v/>
      </c>
      <c r="BJ1141" s="1611" t="str">
        <f t="shared" si="616"/>
        <v/>
      </c>
      <c r="BK1141" s="1611" t="str">
        <f t="shared" si="617"/>
        <v/>
      </c>
      <c r="BL1141" s="1611" t="str">
        <f t="shared" ca="1" si="618"/>
        <v/>
      </c>
      <c r="BM1141" s="1611" t="str">
        <f t="shared" si="628"/>
        <v/>
      </c>
      <c r="BN1141" s="1611" t="str">
        <f t="shared" si="619"/>
        <v/>
      </c>
      <c r="BO1141" s="1611" t="str">
        <f t="shared" si="620"/>
        <v/>
      </c>
      <c r="BP1141" s="1611" t="str">
        <f t="shared" si="629"/>
        <v/>
      </c>
      <c r="BQ1141" s="1611" t="str">
        <f t="shared" si="630"/>
        <v/>
      </c>
      <c r="BR1141" s="1611" t="str">
        <f t="shared" si="631"/>
        <v/>
      </c>
      <c r="BS1141" s="1611" t="str">
        <f t="shared" si="632"/>
        <v/>
      </c>
      <c r="BT1141" s="1611" t="str">
        <f t="shared" si="633"/>
        <v/>
      </c>
      <c r="BU1141" s="1731">
        <f t="shared" ca="1" si="634"/>
        <v>0</v>
      </c>
      <c r="BV1141" s="1594"/>
      <c r="BW1141" s="1594"/>
      <c r="BX1141" s="1594"/>
      <c r="BY1141" s="1594"/>
      <c r="BZ1141" s="1594"/>
      <c r="CA1141" s="1594"/>
      <c r="CB1141" s="1594"/>
      <c r="CC1141" s="1594"/>
      <c r="CD1141" s="1594"/>
      <c r="CE1141" s="1594"/>
      <c r="CF1141" s="1594"/>
      <c r="CG1141" s="1594"/>
      <c r="CH1141" s="1594"/>
      <c r="CI1141" s="1594"/>
      <c r="CJ1141" s="1594"/>
      <c r="CK1141" s="1594"/>
      <c r="CL1141" s="1594"/>
      <c r="CM1141" s="1594"/>
      <c r="CN1141" s="1594"/>
      <c r="CO1141" s="1594"/>
      <c r="CP1141" s="1594"/>
      <c r="CQ1141" s="1594"/>
      <c r="CR1141" s="1594"/>
      <c r="CS1141" s="1594"/>
      <c r="CT1141" s="1594"/>
      <c r="CU1141" s="1594"/>
      <c r="CV1141" s="1594"/>
      <c r="CW1141" s="1594"/>
      <c r="CX1141" s="1594"/>
      <c r="CY1141" s="1594"/>
      <c r="CZ1141" s="1594"/>
      <c r="DA1141" s="1594"/>
      <c r="DB1141" s="1594"/>
      <c r="DC1141" s="1594"/>
      <c r="DD1141" s="1594"/>
      <c r="DE1141" s="1594"/>
      <c r="DF1141" s="1594"/>
      <c r="DG1141" s="1594"/>
      <c r="DH1141" s="1594"/>
      <c r="DI1141" s="1594"/>
      <c r="DJ1141" s="1594"/>
      <c r="DK1141" s="1594"/>
      <c r="DL1141" s="1594"/>
      <c r="DM1141" s="1594"/>
      <c r="DN1141" s="1594"/>
      <c r="DO1141" s="1594"/>
      <c r="DP1141" s="1594"/>
      <c r="DQ1141" s="1594"/>
      <c r="DR1141" s="1594"/>
      <c r="DS1141" s="1594"/>
      <c r="DT1141" s="1594"/>
      <c r="DU1141" s="1594"/>
      <c r="DV1141" s="1594"/>
      <c r="DW1141" s="1594"/>
      <c r="DX1141" s="1594"/>
      <c r="DY1141" s="1594"/>
      <c r="DZ1141" s="1594"/>
      <c r="EA1141" s="1594"/>
      <c r="EB1141" s="1594"/>
      <c r="EC1141" s="1594"/>
      <c r="ED1141" s="1594"/>
      <c r="EE1141" s="1594"/>
      <c r="EF1141" s="1594"/>
      <c r="EG1141" s="1594"/>
      <c r="EH1141" s="1594"/>
      <c r="EI1141" s="1594"/>
      <c r="EJ1141" s="1594"/>
      <c r="EK1141" s="1594"/>
      <c r="EL1141" s="1594"/>
      <c r="EM1141" s="1594"/>
      <c r="EN1141" s="1594"/>
      <c r="EO1141" s="1594"/>
      <c r="EP1141" s="1594"/>
      <c r="EQ1141" s="1594"/>
      <c r="ER1141" s="1594"/>
      <c r="ES1141" s="1594"/>
    </row>
    <row r="1142" spans="1:149" s="1595" customFormat="1" ht="12.5">
      <c r="A1142" s="1644" t="str">
        <f t="shared" si="621"/>
        <v>Organisation</v>
      </c>
      <c r="B1142" s="1758"/>
      <c r="C1142" s="1758"/>
      <c r="D1142" s="1758"/>
      <c r="E1142" s="1756"/>
      <c r="F1142" s="1592"/>
      <c r="G1142" s="1714">
        <f t="shared" si="622"/>
        <v>0</v>
      </c>
      <c r="H1142" s="1645"/>
      <c r="I1142" s="1714">
        <f t="shared" si="623"/>
        <v>0</v>
      </c>
      <c r="J1142" s="1677"/>
      <c r="K1142" s="1677"/>
      <c r="L1142" s="1592"/>
      <c r="M1142" s="1597"/>
      <c r="N1142" s="1597"/>
      <c r="O1142" s="1646"/>
      <c r="P1142" s="1647"/>
      <c r="Q1142" s="1647"/>
      <c r="R1142" s="1648"/>
      <c r="S1142" s="1603"/>
      <c r="T1142" s="1649"/>
      <c r="U1142" s="1649"/>
      <c r="V1142" s="1649"/>
      <c r="W1142" s="1649"/>
      <c r="X1142" s="1649"/>
      <c r="Y1142" s="1649"/>
      <c r="Z1142" s="1649"/>
      <c r="AA1142" s="1649"/>
      <c r="AB1142" s="1649"/>
      <c r="AC1142" s="1649"/>
      <c r="AD1142" s="1649"/>
      <c r="AE1142" s="1649"/>
      <c r="AF1142" s="1610">
        <f t="shared" si="602"/>
        <v>0</v>
      </c>
      <c r="AG1142" s="1649"/>
      <c r="AH1142" s="1649"/>
      <c r="AI1142" s="1649"/>
      <c r="AJ1142" s="1649"/>
      <c r="AK1142" s="1649"/>
      <c r="AL1142" s="1649"/>
      <c r="AM1142" s="1649"/>
      <c r="AN1142" s="1649"/>
      <c r="AO1142" s="1649"/>
      <c r="AP1142" s="1649"/>
      <c r="AQ1142" s="1649"/>
      <c r="AR1142" s="1709"/>
      <c r="AS1142" s="1779">
        <f t="shared" si="603"/>
        <v>0</v>
      </c>
      <c r="AT1142" s="1711">
        <f t="shared" si="624"/>
        <v>0</v>
      </c>
      <c r="AU1142" s="1611">
        <f t="shared" si="604"/>
        <v>0</v>
      </c>
      <c r="AV1142" s="1611">
        <f t="shared" si="605"/>
        <v>0</v>
      </c>
      <c r="AW1142" s="1611">
        <f t="shared" si="606"/>
        <v>0</v>
      </c>
      <c r="AX1142" s="1611">
        <f t="shared" si="607"/>
        <v>0</v>
      </c>
      <c r="AY1142" s="1611">
        <f t="shared" si="608"/>
        <v>0</v>
      </c>
      <c r="AZ1142" s="1611">
        <f t="shared" si="609"/>
        <v>0</v>
      </c>
      <c r="BA1142" s="1611">
        <f t="shared" si="610"/>
        <v>0</v>
      </c>
      <c r="BB1142" s="1611">
        <f t="shared" si="611"/>
        <v>0</v>
      </c>
      <c r="BC1142" s="1611">
        <f t="shared" si="612"/>
        <v>0</v>
      </c>
      <c r="BD1142" s="1611">
        <f t="shared" si="613"/>
        <v>0</v>
      </c>
      <c r="BE1142" s="1611">
        <f t="shared" si="614"/>
        <v>0</v>
      </c>
      <c r="BF1142" s="1611">
        <f t="shared" si="615"/>
        <v>0</v>
      </c>
      <c r="BG1142" s="1611">
        <f t="shared" si="625"/>
        <v>0</v>
      </c>
      <c r="BH1142" s="1611" t="str">
        <f t="shared" si="626"/>
        <v/>
      </c>
      <c r="BI1142" s="1611" t="str">
        <f t="shared" si="627"/>
        <v/>
      </c>
      <c r="BJ1142" s="1611" t="str">
        <f t="shared" si="616"/>
        <v/>
      </c>
      <c r="BK1142" s="1611" t="str">
        <f t="shared" si="617"/>
        <v/>
      </c>
      <c r="BL1142" s="1611" t="str">
        <f t="shared" ca="1" si="618"/>
        <v/>
      </c>
      <c r="BM1142" s="1611" t="str">
        <f t="shared" si="628"/>
        <v/>
      </c>
      <c r="BN1142" s="1611" t="str">
        <f t="shared" si="619"/>
        <v/>
      </c>
      <c r="BO1142" s="1611" t="str">
        <f t="shared" si="620"/>
        <v/>
      </c>
      <c r="BP1142" s="1611" t="str">
        <f t="shared" si="629"/>
        <v/>
      </c>
      <c r="BQ1142" s="1611" t="str">
        <f t="shared" si="630"/>
        <v/>
      </c>
      <c r="BR1142" s="1611" t="str">
        <f t="shared" si="631"/>
        <v/>
      </c>
      <c r="BS1142" s="1611" t="str">
        <f t="shared" si="632"/>
        <v/>
      </c>
      <c r="BT1142" s="1611" t="str">
        <f t="shared" si="633"/>
        <v/>
      </c>
      <c r="BU1142" s="1731">
        <f t="shared" ca="1" si="634"/>
        <v>0</v>
      </c>
      <c r="BV1142" s="1594"/>
      <c r="BW1142" s="1594"/>
      <c r="BX1142" s="1594"/>
      <c r="BY1142" s="1594"/>
      <c r="BZ1142" s="1594"/>
      <c r="CA1142" s="1594"/>
      <c r="CB1142" s="1594"/>
      <c r="CC1142" s="1594"/>
      <c r="CD1142" s="1594"/>
      <c r="CE1142" s="1594"/>
      <c r="CF1142" s="1594"/>
      <c r="CG1142" s="1594"/>
      <c r="CH1142" s="1594"/>
      <c r="CI1142" s="1594"/>
      <c r="CJ1142" s="1594"/>
      <c r="CK1142" s="1594"/>
      <c r="CL1142" s="1594"/>
      <c r="CM1142" s="1594"/>
      <c r="CN1142" s="1594"/>
      <c r="CO1142" s="1594"/>
      <c r="CP1142" s="1594"/>
      <c r="CQ1142" s="1594"/>
      <c r="CR1142" s="1594"/>
      <c r="CS1142" s="1594"/>
      <c r="CT1142" s="1594"/>
      <c r="CU1142" s="1594"/>
      <c r="CV1142" s="1594"/>
      <c r="CW1142" s="1594"/>
      <c r="CX1142" s="1594"/>
      <c r="CY1142" s="1594"/>
      <c r="CZ1142" s="1594"/>
      <c r="DA1142" s="1594"/>
      <c r="DB1142" s="1594"/>
      <c r="DC1142" s="1594"/>
      <c r="DD1142" s="1594"/>
      <c r="DE1142" s="1594"/>
      <c r="DF1142" s="1594"/>
      <c r="DG1142" s="1594"/>
      <c r="DH1142" s="1594"/>
      <c r="DI1142" s="1594"/>
      <c r="DJ1142" s="1594"/>
      <c r="DK1142" s="1594"/>
      <c r="DL1142" s="1594"/>
      <c r="DM1142" s="1594"/>
      <c r="DN1142" s="1594"/>
      <c r="DO1142" s="1594"/>
      <c r="DP1142" s="1594"/>
      <c r="DQ1142" s="1594"/>
      <c r="DR1142" s="1594"/>
      <c r="DS1142" s="1594"/>
      <c r="DT1142" s="1594"/>
      <c r="DU1142" s="1594"/>
      <c r="DV1142" s="1594"/>
      <c r="DW1142" s="1594"/>
      <c r="DX1142" s="1594"/>
      <c r="DY1142" s="1594"/>
      <c r="DZ1142" s="1594"/>
      <c r="EA1142" s="1594"/>
      <c r="EB1142" s="1594"/>
      <c r="EC1142" s="1594"/>
      <c r="ED1142" s="1594"/>
      <c r="EE1142" s="1594"/>
      <c r="EF1142" s="1594"/>
      <c r="EG1142" s="1594"/>
      <c r="EH1142" s="1594"/>
      <c r="EI1142" s="1594"/>
      <c r="EJ1142" s="1594"/>
      <c r="EK1142" s="1594"/>
      <c r="EL1142" s="1594"/>
      <c r="EM1142" s="1594"/>
      <c r="EN1142" s="1594"/>
      <c r="EO1142" s="1594"/>
      <c r="EP1142" s="1594"/>
      <c r="EQ1142" s="1594"/>
      <c r="ER1142" s="1594"/>
      <c r="ES1142" s="1594"/>
    </row>
    <row r="1143" spans="1:149" s="1595" customFormat="1" ht="12.5">
      <c r="A1143" s="1644" t="str">
        <f t="shared" si="621"/>
        <v>Organisation</v>
      </c>
      <c r="B1143" s="1758"/>
      <c r="C1143" s="1758"/>
      <c r="D1143" s="1758"/>
      <c r="E1143" s="1756"/>
      <c r="F1143" s="1592"/>
      <c r="G1143" s="1714">
        <f t="shared" si="622"/>
        <v>0</v>
      </c>
      <c r="H1143" s="1645"/>
      <c r="I1143" s="1714">
        <f t="shared" si="623"/>
        <v>0</v>
      </c>
      <c r="J1143" s="1677"/>
      <c r="K1143" s="1677"/>
      <c r="L1143" s="1592"/>
      <c r="M1143" s="1597"/>
      <c r="N1143" s="1597"/>
      <c r="O1143" s="1646"/>
      <c r="P1143" s="1647"/>
      <c r="Q1143" s="1647"/>
      <c r="R1143" s="1648"/>
      <c r="S1143" s="1603"/>
      <c r="T1143" s="1649"/>
      <c r="U1143" s="1649"/>
      <c r="V1143" s="1649"/>
      <c r="W1143" s="1649"/>
      <c r="X1143" s="1649"/>
      <c r="Y1143" s="1649"/>
      <c r="Z1143" s="1649"/>
      <c r="AA1143" s="1649"/>
      <c r="AB1143" s="1649"/>
      <c r="AC1143" s="1649"/>
      <c r="AD1143" s="1649"/>
      <c r="AE1143" s="1649"/>
      <c r="AF1143" s="1610">
        <f t="shared" si="602"/>
        <v>0</v>
      </c>
      <c r="AG1143" s="1649"/>
      <c r="AH1143" s="1649"/>
      <c r="AI1143" s="1649"/>
      <c r="AJ1143" s="1649"/>
      <c r="AK1143" s="1649"/>
      <c r="AL1143" s="1649"/>
      <c r="AM1143" s="1649"/>
      <c r="AN1143" s="1649"/>
      <c r="AO1143" s="1649"/>
      <c r="AP1143" s="1649"/>
      <c r="AQ1143" s="1649"/>
      <c r="AR1143" s="1709"/>
      <c r="AS1143" s="1779">
        <f t="shared" si="603"/>
        <v>0</v>
      </c>
      <c r="AT1143" s="1711">
        <f t="shared" si="624"/>
        <v>0</v>
      </c>
      <c r="AU1143" s="1611">
        <f t="shared" si="604"/>
        <v>0</v>
      </c>
      <c r="AV1143" s="1611">
        <f t="shared" si="605"/>
        <v>0</v>
      </c>
      <c r="AW1143" s="1611">
        <f t="shared" si="606"/>
        <v>0</v>
      </c>
      <c r="AX1143" s="1611">
        <f t="shared" si="607"/>
        <v>0</v>
      </c>
      <c r="AY1143" s="1611">
        <f t="shared" si="608"/>
        <v>0</v>
      </c>
      <c r="AZ1143" s="1611">
        <f t="shared" si="609"/>
        <v>0</v>
      </c>
      <c r="BA1143" s="1611">
        <f t="shared" si="610"/>
        <v>0</v>
      </c>
      <c r="BB1143" s="1611">
        <f t="shared" si="611"/>
        <v>0</v>
      </c>
      <c r="BC1143" s="1611">
        <f t="shared" si="612"/>
        <v>0</v>
      </c>
      <c r="BD1143" s="1611">
        <f t="shared" si="613"/>
        <v>0</v>
      </c>
      <c r="BE1143" s="1611">
        <f t="shared" si="614"/>
        <v>0</v>
      </c>
      <c r="BF1143" s="1611">
        <f t="shared" si="615"/>
        <v>0</v>
      </c>
      <c r="BG1143" s="1611">
        <f t="shared" si="625"/>
        <v>0</v>
      </c>
      <c r="BH1143" s="1611" t="str">
        <f t="shared" si="626"/>
        <v/>
      </c>
      <c r="BI1143" s="1611" t="str">
        <f t="shared" si="627"/>
        <v/>
      </c>
      <c r="BJ1143" s="1611" t="str">
        <f t="shared" si="616"/>
        <v/>
      </c>
      <c r="BK1143" s="1611" t="str">
        <f t="shared" si="617"/>
        <v/>
      </c>
      <c r="BL1143" s="1611" t="str">
        <f t="shared" ca="1" si="618"/>
        <v/>
      </c>
      <c r="BM1143" s="1611" t="str">
        <f t="shared" si="628"/>
        <v/>
      </c>
      <c r="BN1143" s="1611" t="str">
        <f t="shared" si="619"/>
        <v/>
      </c>
      <c r="BO1143" s="1611" t="str">
        <f t="shared" si="620"/>
        <v/>
      </c>
      <c r="BP1143" s="1611" t="str">
        <f t="shared" si="629"/>
        <v/>
      </c>
      <c r="BQ1143" s="1611" t="str">
        <f t="shared" si="630"/>
        <v/>
      </c>
      <c r="BR1143" s="1611" t="str">
        <f t="shared" si="631"/>
        <v/>
      </c>
      <c r="BS1143" s="1611" t="str">
        <f t="shared" si="632"/>
        <v/>
      </c>
      <c r="BT1143" s="1611" t="str">
        <f t="shared" si="633"/>
        <v/>
      </c>
      <c r="BU1143" s="1731">
        <f t="shared" ca="1" si="634"/>
        <v>0</v>
      </c>
      <c r="BV1143" s="1594"/>
      <c r="BW1143" s="1594"/>
      <c r="BX1143" s="1594"/>
      <c r="BY1143" s="1594"/>
      <c r="BZ1143" s="1594"/>
      <c r="CA1143" s="1594"/>
      <c r="CB1143" s="1594"/>
      <c r="CC1143" s="1594"/>
      <c r="CD1143" s="1594"/>
      <c r="CE1143" s="1594"/>
      <c r="CF1143" s="1594"/>
      <c r="CG1143" s="1594"/>
      <c r="CH1143" s="1594"/>
      <c r="CI1143" s="1594"/>
      <c r="CJ1143" s="1594"/>
      <c r="CK1143" s="1594"/>
      <c r="CL1143" s="1594"/>
      <c r="CM1143" s="1594"/>
      <c r="CN1143" s="1594"/>
      <c r="CO1143" s="1594"/>
      <c r="CP1143" s="1594"/>
      <c r="CQ1143" s="1594"/>
      <c r="CR1143" s="1594"/>
      <c r="CS1143" s="1594"/>
      <c r="CT1143" s="1594"/>
      <c r="CU1143" s="1594"/>
      <c r="CV1143" s="1594"/>
      <c r="CW1143" s="1594"/>
      <c r="CX1143" s="1594"/>
      <c r="CY1143" s="1594"/>
      <c r="CZ1143" s="1594"/>
      <c r="DA1143" s="1594"/>
      <c r="DB1143" s="1594"/>
      <c r="DC1143" s="1594"/>
      <c r="DD1143" s="1594"/>
      <c r="DE1143" s="1594"/>
      <c r="DF1143" s="1594"/>
      <c r="DG1143" s="1594"/>
      <c r="DH1143" s="1594"/>
      <c r="DI1143" s="1594"/>
      <c r="DJ1143" s="1594"/>
      <c r="DK1143" s="1594"/>
      <c r="DL1143" s="1594"/>
      <c r="DM1143" s="1594"/>
      <c r="DN1143" s="1594"/>
      <c r="DO1143" s="1594"/>
      <c r="DP1143" s="1594"/>
      <c r="DQ1143" s="1594"/>
      <c r="DR1143" s="1594"/>
      <c r="DS1143" s="1594"/>
      <c r="DT1143" s="1594"/>
      <c r="DU1143" s="1594"/>
      <c r="DV1143" s="1594"/>
      <c r="DW1143" s="1594"/>
      <c r="DX1143" s="1594"/>
      <c r="DY1143" s="1594"/>
      <c r="DZ1143" s="1594"/>
      <c r="EA1143" s="1594"/>
      <c r="EB1143" s="1594"/>
      <c r="EC1143" s="1594"/>
      <c r="ED1143" s="1594"/>
      <c r="EE1143" s="1594"/>
      <c r="EF1143" s="1594"/>
      <c r="EG1143" s="1594"/>
      <c r="EH1143" s="1594"/>
      <c r="EI1143" s="1594"/>
      <c r="EJ1143" s="1594"/>
      <c r="EK1143" s="1594"/>
      <c r="EL1143" s="1594"/>
      <c r="EM1143" s="1594"/>
      <c r="EN1143" s="1594"/>
      <c r="EO1143" s="1594"/>
      <c r="EP1143" s="1594"/>
      <c r="EQ1143" s="1594"/>
      <c r="ER1143" s="1594"/>
      <c r="ES1143" s="1594"/>
    </row>
    <row r="1144" spans="1:149" s="1595" customFormat="1" ht="12.5">
      <c r="A1144" s="1644" t="str">
        <f t="shared" si="621"/>
        <v>Organisation</v>
      </c>
      <c r="B1144" s="1758"/>
      <c r="C1144" s="1758"/>
      <c r="D1144" s="1758"/>
      <c r="E1144" s="1756"/>
      <c r="F1144" s="1592"/>
      <c r="G1144" s="1714">
        <f t="shared" si="622"/>
        <v>0</v>
      </c>
      <c r="H1144" s="1645"/>
      <c r="I1144" s="1714">
        <f t="shared" si="623"/>
        <v>0</v>
      </c>
      <c r="J1144" s="1677"/>
      <c r="K1144" s="1677"/>
      <c r="L1144" s="1592"/>
      <c r="M1144" s="1597"/>
      <c r="N1144" s="1597"/>
      <c r="O1144" s="1646"/>
      <c r="P1144" s="1647"/>
      <c r="Q1144" s="1647"/>
      <c r="R1144" s="1648"/>
      <c r="S1144" s="1603"/>
      <c r="T1144" s="1649"/>
      <c r="U1144" s="1649"/>
      <c r="V1144" s="1649"/>
      <c r="W1144" s="1649"/>
      <c r="X1144" s="1649"/>
      <c r="Y1144" s="1649"/>
      <c r="Z1144" s="1649"/>
      <c r="AA1144" s="1649"/>
      <c r="AB1144" s="1649"/>
      <c r="AC1144" s="1649"/>
      <c r="AD1144" s="1649"/>
      <c r="AE1144" s="1649"/>
      <c r="AF1144" s="1610">
        <f t="shared" si="602"/>
        <v>0</v>
      </c>
      <c r="AG1144" s="1649"/>
      <c r="AH1144" s="1649"/>
      <c r="AI1144" s="1649"/>
      <c r="AJ1144" s="1649"/>
      <c r="AK1144" s="1649"/>
      <c r="AL1144" s="1649"/>
      <c r="AM1144" s="1649"/>
      <c r="AN1144" s="1649"/>
      <c r="AO1144" s="1649"/>
      <c r="AP1144" s="1649"/>
      <c r="AQ1144" s="1649"/>
      <c r="AR1144" s="1709"/>
      <c r="AS1144" s="1779">
        <f t="shared" si="603"/>
        <v>0</v>
      </c>
      <c r="AT1144" s="1711">
        <f t="shared" si="624"/>
        <v>0</v>
      </c>
      <c r="AU1144" s="1611">
        <f t="shared" si="604"/>
        <v>0</v>
      </c>
      <c r="AV1144" s="1611">
        <f t="shared" si="605"/>
        <v>0</v>
      </c>
      <c r="AW1144" s="1611">
        <f t="shared" si="606"/>
        <v>0</v>
      </c>
      <c r="AX1144" s="1611">
        <f t="shared" si="607"/>
        <v>0</v>
      </c>
      <c r="AY1144" s="1611">
        <f t="shared" si="608"/>
        <v>0</v>
      </c>
      <c r="AZ1144" s="1611">
        <f t="shared" si="609"/>
        <v>0</v>
      </c>
      <c r="BA1144" s="1611">
        <f t="shared" si="610"/>
        <v>0</v>
      </c>
      <c r="BB1144" s="1611">
        <f t="shared" si="611"/>
        <v>0</v>
      </c>
      <c r="BC1144" s="1611">
        <f t="shared" si="612"/>
        <v>0</v>
      </c>
      <c r="BD1144" s="1611">
        <f t="shared" si="613"/>
        <v>0</v>
      </c>
      <c r="BE1144" s="1611">
        <f t="shared" si="614"/>
        <v>0</v>
      </c>
      <c r="BF1144" s="1611">
        <f t="shared" si="615"/>
        <v>0</v>
      </c>
      <c r="BG1144" s="1611">
        <f t="shared" si="625"/>
        <v>0</v>
      </c>
      <c r="BH1144" s="1611" t="str">
        <f t="shared" si="626"/>
        <v/>
      </c>
      <c r="BI1144" s="1611" t="str">
        <f t="shared" si="627"/>
        <v/>
      </c>
      <c r="BJ1144" s="1611" t="str">
        <f t="shared" si="616"/>
        <v/>
      </c>
      <c r="BK1144" s="1611" t="str">
        <f t="shared" si="617"/>
        <v/>
      </c>
      <c r="BL1144" s="1611" t="str">
        <f t="shared" ca="1" si="618"/>
        <v/>
      </c>
      <c r="BM1144" s="1611" t="str">
        <f t="shared" si="628"/>
        <v/>
      </c>
      <c r="BN1144" s="1611" t="str">
        <f t="shared" si="619"/>
        <v/>
      </c>
      <c r="BO1144" s="1611" t="str">
        <f t="shared" si="620"/>
        <v/>
      </c>
      <c r="BP1144" s="1611" t="str">
        <f t="shared" si="629"/>
        <v/>
      </c>
      <c r="BQ1144" s="1611" t="str">
        <f t="shared" si="630"/>
        <v/>
      </c>
      <c r="BR1144" s="1611" t="str">
        <f t="shared" si="631"/>
        <v/>
      </c>
      <c r="BS1144" s="1611" t="str">
        <f t="shared" si="632"/>
        <v/>
      </c>
      <c r="BT1144" s="1611" t="str">
        <f t="shared" si="633"/>
        <v/>
      </c>
      <c r="BU1144" s="1731">
        <f t="shared" ca="1" si="634"/>
        <v>0</v>
      </c>
      <c r="BV1144" s="1594"/>
      <c r="BW1144" s="1594"/>
      <c r="BX1144" s="1594"/>
      <c r="BY1144" s="1594"/>
      <c r="BZ1144" s="1594"/>
      <c r="CA1144" s="1594"/>
      <c r="CB1144" s="1594"/>
      <c r="CC1144" s="1594"/>
      <c r="CD1144" s="1594"/>
      <c r="CE1144" s="1594"/>
      <c r="CF1144" s="1594"/>
      <c r="CG1144" s="1594"/>
      <c r="CH1144" s="1594"/>
      <c r="CI1144" s="1594"/>
      <c r="CJ1144" s="1594"/>
      <c r="CK1144" s="1594"/>
      <c r="CL1144" s="1594"/>
      <c r="CM1144" s="1594"/>
      <c r="CN1144" s="1594"/>
      <c r="CO1144" s="1594"/>
      <c r="CP1144" s="1594"/>
      <c r="CQ1144" s="1594"/>
      <c r="CR1144" s="1594"/>
      <c r="CS1144" s="1594"/>
      <c r="CT1144" s="1594"/>
      <c r="CU1144" s="1594"/>
      <c r="CV1144" s="1594"/>
      <c r="CW1144" s="1594"/>
      <c r="CX1144" s="1594"/>
      <c r="CY1144" s="1594"/>
      <c r="CZ1144" s="1594"/>
      <c r="DA1144" s="1594"/>
      <c r="DB1144" s="1594"/>
      <c r="DC1144" s="1594"/>
      <c r="DD1144" s="1594"/>
      <c r="DE1144" s="1594"/>
      <c r="DF1144" s="1594"/>
      <c r="DG1144" s="1594"/>
      <c r="DH1144" s="1594"/>
      <c r="DI1144" s="1594"/>
      <c r="DJ1144" s="1594"/>
      <c r="DK1144" s="1594"/>
      <c r="DL1144" s="1594"/>
      <c r="DM1144" s="1594"/>
      <c r="DN1144" s="1594"/>
      <c r="DO1144" s="1594"/>
      <c r="DP1144" s="1594"/>
      <c r="DQ1144" s="1594"/>
      <c r="DR1144" s="1594"/>
      <c r="DS1144" s="1594"/>
      <c r="DT1144" s="1594"/>
      <c r="DU1144" s="1594"/>
      <c r="DV1144" s="1594"/>
      <c r="DW1144" s="1594"/>
      <c r="DX1144" s="1594"/>
      <c r="DY1144" s="1594"/>
      <c r="DZ1144" s="1594"/>
      <c r="EA1144" s="1594"/>
      <c r="EB1144" s="1594"/>
      <c r="EC1144" s="1594"/>
      <c r="ED1144" s="1594"/>
      <c r="EE1144" s="1594"/>
      <c r="EF1144" s="1594"/>
      <c r="EG1144" s="1594"/>
      <c r="EH1144" s="1594"/>
      <c r="EI1144" s="1594"/>
      <c r="EJ1144" s="1594"/>
      <c r="EK1144" s="1594"/>
      <c r="EL1144" s="1594"/>
      <c r="EM1144" s="1594"/>
      <c r="EN1144" s="1594"/>
      <c r="EO1144" s="1594"/>
      <c r="EP1144" s="1594"/>
      <c r="EQ1144" s="1594"/>
      <c r="ER1144" s="1594"/>
      <c r="ES1144" s="1594"/>
    </row>
    <row r="1145" spans="1:149" s="1595" customFormat="1" ht="12.5">
      <c r="A1145" s="1644" t="str">
        <f t="shared" si="621"/>
        <v>Organisation</v>
      </c>
      <c r="B1145" s="1758"/>
      <c r="C1145" s="1758"/>
      <c r="D1145" s="1758"/>
      <c r="E1145" s="1756"/>
      <c r="F1145" s="1592"/>
      <c r="G1145" s="1714">
        <f t="shared" si="622"/>
        <v>0</v>
      </c>
      <c r="H1145" s="1645"/>
      <c r="I1145" s="1714">
        <f t="shared" si="623"/>
        <v>0</v>
      </c>
      <c r="J1145" s="1677"/>
      <c r="K1145" s="1677"/>
      <c r="L1145" s="1592"/>
      <c r="M1145" s="1597"/>
      <c r="N1145" s="1597"/>
      <c r="O1145" s="1646"/>
      <c r="P1145" s="1647"/>
      <c r="Q1145" s="1647"/>
      <c r="R1145" s="1648"/>
      <c r="S1145" s="1603"/>
      <c r="T1145" s="1649"/>
      <c r="U1145" s="1649"/>
      <c r="V1145" s="1649"/>
      <c r="W1145" s="1649"/>
      <c r="X1145" s="1649"/>
      <c r="Y1145" s="1649"/>
      <c r="Z1145" s="1649"/>
      <c r="AA1145" s="1649"/>
      <c r="AB1145" s="1649"/>
      <c r="AC1145" s="1649"/>
      <c r="AD1145" s="1649"/>
      <c r="AE1145" s="1649"/>
      <c r="AF1145" s="1610">
        <f t="shared" si="602"/>
        <v>0</v>
      </c>
      <c r="AG1145" s="1649"/>
      <c r="AH1145" s="1649"/>
      <c r="AI1145" s="1649"/>
      <c r="AJ1145" s="1649"/>
      <c r="AK1145" s="1649"/>
      <c r="AL1145" s="1649"/>
      <c r="AM1145" s="1649"/>
      <c r="AN1145" s="1649"/>
      <c r="AO1145" s="1649"/>
      <c r="AP1145" s="1649"/>
      <c r="AQ1145" s="1649"/>
      <c r="AR1145" s="1709"/>
      <c r="AS1145" s="1779">
        <f t="shared" si="603"/>
        <v>0</v>
      </c>
      <c r="AT1145" s="1711">
        <f t="shared" si="624"/>
        <v>0</v>
      </c>
      <c r="AU1145" s="1611">
        <f t="shared" si="604"/>
        <v>0</v>
      </c>
      <c r="AV1145" s="1611">
        <f t="shared" si="605"/>
        <v>0</v>
      </c>
      <c r="AW1145" s="1611">
        <f t="shared" si="606"/>
        <v>0</v>
      </c>
      <c r="AX1145" s="1611">
        <f t="shared" si="607"/>
        <v>0</v>
      </c>
      <c r="AY1145" s="1611">
        <f t="shared" si="608"/>
        <v>0</v>
      </c>
      <c r="AZ1145" s="1611">
        <f t="shared" si="609"/>
        <v>0</v>
      </c>
      <c r="BA1145" s="1611">
        <f t="shared" si="610"/>
        <v>0</v>
      </c>
      <c r="BB1145" s="1611">
        <f t="shared" si="611"/>
        <v>0</v>
      </c>
      <c r="BC1145" s="1611">
        <f t="shared" si="612"/>
        <v>0</v>
      </c>
      <c r="BD1145" s="1611">
        <f t="shared" si="613"/>
        <v>0</v>
      </c>
      <c r="BE1145" s="1611">
        <f t="shared" si="614"/>
        <v>0</v>
      </c>
      <c r="BF1145" s="1611">
        <f t="shared" si="615"/>
        <v>0</v>
      </c>
      <c r="BG1145" s="1611">
        <f t="shared" si="625"/>
        <v>0</v>
      </c>
      <c r="BH1145" s="1611" t="str">
        <f t="shared" si="626"/>
        <v/>
      </c>
      <c r="BI1145" s="1611" t="str">
        <f t="shared" si="627"/>
        <v/>
      </c>
      <c r="BJ1145" s="1611" t="str">
        <f t="shared" si="616"/>
        <v/>
      </c>
      <c r="BK1145" s="1611" t="str">
        <f t="shared" si="617"/>
        <v/>
      </c>
      <c r="BL1145" s="1611" t="str">
        <f t="shared" ca="1" si="618"/>
        <v/>
      </c>
      <c r="BM1145" s="1611" t="str">
        <f t="shared" si="628"/>
        <v/>
      </c>
      <c r="BN1145" s="1611" t="str">
        <f t="shared" si="619"/>
        <v/>
      </c>
      <c r="BO1145" s="1611" t="str">
        <f t="shared" si="620"/>
        <v/>
      </c>
      <c r="BP1145" s="1611" t="str">
        <f t="shared" si="629"/>
        <v/>
      </c>
      <c r="BQ1145" s="1611" t="str">
        <f t="shared" si="630"/>
        <v/>
      </c>
      <c r="BR1145" s="1611" t="str">
        <f t="shared" si="631"/>
        <v/>
      </c>
      <c r="BS1145" s="1611" t="str">
        <f t="shared" si="632"/>
        <v/>
      </c>
      <c r="BT1145" s="1611" t="str">
        <f t="shared" si="633"/>
        <v/>
      </c>
      <c r="BU1145" s="1731">
        <f t="shared" ca="1" si="634"/>
        <v>0</v>
      </c>
      <c r="BV1145" s="1594"/>
      <c r="BW1145" s="1594"/>
      <c r="BX1145" s="1594"/>
      <c r="BY1145" s="1594"/>
      <c r="BZ1145" s="1594"/>
      <c r="CA1145" s="1594"/>
      <c r="CB1145" s="1594"/>
      <c r="CC1145" s="1594"/>
      <c r="CD1145" s="1594"/>
      <c r="CE1145" s="1594"/>
      <c r="CF1145" s="1594"/>
      <c r="CG1145" s="1594"/>
      <c r="CH1145" s="1594"/>
      <c r="CI1145" s="1594"/>
      <c r="CJ1145" s="1594"/>
      <c r="CK1145" s="1594"/>
      <c r="CL1145" s="1594"/>
      <c r="CM1145" s="1594"/>
      <c r="CN1145" s="1594"/>
      <c r="CO1145" s="1594"/>
      <c r="CP1145" s="1594"/>
      <c r="CQ1145" s="1594"/>
      <c r="CR1145" s="1594"/>
      <c r="CS1145" s="1594"/>
      <c r="CT1145" s="1594"/>
      <c r="CU1145" s="1594"/>
      <c r="CV1145" s="1594"/>
      <c r="CW1145" s="1594"/>
      <c r="CX1145" s="1594"/>
      <c r="CY1145" s="1594"/>
      <c r="CZ1145" s="1594"/>
      <c r="DA1145" s="1594"/>
      <c r="DB1145" s="1594"/>
      <c r="DC1145" s="1594"/>
      <c r="DD1145" s="1594"/>
      <c r="DE1145" s="1594"/>
      <c r="DF1145" s="1594"/>
      <c r="DG1145" s="1594"/>
      <c r="DH1145" s="1594"/>
      <c r="DI1145" s="1594"/>
      <c r="DJ1145" s="1594"/>
      <c r="DK1145" s="1594"/>
      <c r="DL1145" s="1594"/>
      <c r="DM1145" s="1594"/>
      <c r="DN1145" s="1594"/>
      <c r="DO1145" s="1594"/>
      <c r="DP1145" s="1594"/>
      <c r="DQ1145" s="1594"/>
      <c r="DR1145" s="1594"/>
      <c r="DS1145" s="1594"/>
      <c r="DT1145" s="1594"/>
      <c r="DU1145" s="1594"/>
      <c r="DV1145" s="1594"/>
      <c r="DW1145" s="1594"/>
      <c r="DX1145" s="1594"/>
      <c r="DY1145" s="1594"/>
      <c r="DZ1145" s="1594"/>
      <c r="EA1145" s="1594"/>
      <c r="EB1145" s="1594"/>
      <c r="EC1145" s="1594"/>
      <c r="ED1145" s="1594"/>
      <c r="EE1145" s="1594"/>
      <c r="EF1145" s="1594"/>
      <c r="EG1145" s="1594"/>
      <c r="EH1145" s="1594"/>
      <c r="EI1145" s="1594"/>
      <c r="EJ1145" s="1594"/>
      <c r="EK1145" s="1594"/>
      <c r="EL1145" s="1594"/>
      <c r="EM1145" s="1594"/>
      <c r="EN1145" s="1594"/>
      <c r="EO1145" s="1594"/>
      <c r="EP1145" s="1594"/>
      <c r="EQ1145" s="1594"/>
      <c r="ER1145" s="1594"/>
      <c r="ES1145" s="1594"/>
    </row>
    <row r="1146" spans="1:149" s="1595" customFormat="1" ht="12.5">
      <c r="A1146" s="1644" t="str">
        <f t="shared" si="621"/>
        <v>Organisation</v>
      </c>
      <c r="B1146" s="1758"/>
      <c r="C1146" s="1758"/>
      <c r="D1146" s="1758"/>
      <c r="E1146" s="1756"/>
      <c r="F1146" s="1592"/>
      <c r="G1146" s="1714">
        <f t="shared" si="622"/>
        <v>0</v>
      </c>
      <c r="H1146" s="1645"/>
      <c r="I1146" s="1714">
        <f t="shared" si="623"/>
        <v>0</v>
      </c>
      <c r="J1146" s="1677"/>
      <c r="K1146" s="1677"/>
      <c r="L1146" s="1592"/>
      <c r="M1146" s="1597"/>
      <c r="N1146" s="1597"/>
      <c r="O1146" s="1646"/>
      <c r="P1146" s="1647"/>
      <c r="Q1146" s="1647"/>
      <c r="R1146" s="1648"/>
      <c r="S1146" s="1603"/>
      <c r="T1146" s="1649"/>
      <c r="U1146" s="1649"/>
      <c r="V1146" s="1649"/>
      <c r="W1146" s="1649"/>
      <c r="X1146" s="1649"/>
      <c r="Y1146" s="1649"/>
      <c r="Z1146" s="1649"/>
      <c r="AA1146" s="1649"/>
      <c r="AB1146" s="1649"/>
      <c r="AC1146" s="1649"/>
      <c r="AD1146" s="1649"/>
      <c r="AE1146" s="1649"/>
      <c r="AF1146" s="1610">
        <f t="shared" si="602"/>
        <v>0</v>
      </c>
      <c r="AG1146" s="1649"/>
      <c r="AH1146" s="1649"/>
      <c r="AI1146" s="1649"/>
      <c r="AJ1146" s="1649"/>
      <c r="AK1146" s="1649"/>
      <c r="AL1146" s="1649"/>
      <c r="AM1146" s="1649"/>
      <c r="AN1146" s="1649"/>
      <c r="AO1146" s="1649"/>
      <c r="AP1146" s="1649"/>
      <c r="AQ1146" s="1649"/>
      <c r="AR1146" s="1709"/>
      <c r="AS1146" s="1779">
        <f t="shared" si="603"/>
        <v>0</v>
      </c>
      <c r="AT1146" s="1711">
        <f t="shared" si="624"/>
        <v>0</v>
      </c>
      <c r="AU1146" s="1611">
        <f t="shared" si="604"/>
        <v>0</v>
      </c>
      <c r="AV1146" s="1611">
        <f t="shared" si="605"/>
        <v>0</v>
      </c>
      <c r="AW1146" s="1611">
        <f t="shared" si="606"/>
        <v>0</v>
      </c>
      <c r="AX1146" s="1611">
        <f t="shared" si="607"/>
        <v>0</v>
      </c>
      <c r="AY1146" s="1611">
        <f t="shared" si="608"/>
        <v>0</v>
      </c>
      <c r="AZ1146" s="1611">
        <f t="shared" si="609"/>
        <v>0</v>
      </c>
      <c r="BA1146" s="1611">
        <f t="shared" si="610"/>
        <v>0</v>
      </c>
      <c r="BB1146" s="1611">
        <f t="shared" si="611"/>
        <v>0</v>
      </c>
      <c r="BC1146" s="1611">
        <f t="shared" si="612"/>
        <v>0</v>
      </c>
      <c r="BD1146" s="1611">
        <f t="shared" si="613"/>
        <v>0</v>
      </c>
      <c r="BE1146" s="1611">
        <f t="shared" si="614"/>
        <v>0</v>
      </c>
      <c r="BF1146" s="1611">
        <f t="shared" si="615"/>
        <v>0</v>
      </c>
      <c r="BG1146" s="1611">
        <f t="shared" si="625"/>
        <v>0</v>
      </c>
      <c r="BH1146" s="1611" t="str">
        <f t="shared" si="626"/>
        <v/>
      </c>
      <c r="BI1146" s="1611" t="str">
        <f t="shared" si="627"/>
        <v/>
      </c>
      <c r="BJ1146" s="1611" t="str">
        <f t="shared" si="616"/>
        <v/>
      </c>
      <c r="BK1146" s="1611" t="str">
        <f t="shared" si="617"/>
        <v/>
      </c>
      <c r="BL1146" s="1611" t="str">
        <f t="shared" ca="1" si="618"/>
        <v/>
      </c>
      <c r="BM1146" s="1611" t="str">
        <f t="shared" si="628"/>
        <v/>
      </c>
      <c r="BN1146" s="1611" t="str">
        <f t="shared" si="619"/>
        <v/>
      </c>
      <c r="BO1146" s="1611" t="str">
        <f t="shared" si="620"/>
        <v/>
      </c>
      <c r="BP1146" s="1611" t="str">
        <f t="shared" si="629"/>
        <v/>
      </c>
      <c r="BQ1146" s="1611" t="str">
        <f t="shared" si="630"/>
        <v/>
      </c>
      <c r="BR1146" s="1611" t="str">
        <f t="shared" si="631"/>
        <v/>
      </c>
      <c r="BS1146" s="1611" t="str">
        <f t="shared" si="632"/>
        <v/>
      </c>
      <c r="BT1146" s="1611" t="str">
        <f t="shared" si="633"/>
        <v/>
      </c>
      <c r="BU1146" s="1731">
        <f t="shared" ca="1" si="634"/>
        <v>0</v>
      </c>
      <c r="BV1146" s="1594"/>
      <c r="BW1146" s="1594"/>
      <c r="BX1146" s="1594"/>
      <c r="BY1146" s="1594"/>
      <c r="BZ1146" s="1594"/>
      <c r="CA1146" s="1594"/>
      <c r="CB1146" s="1594"/>
      <c r="CC1146" s="1594"/>
      <c r="CD1146" s="1594"/>
      <c r="CE1146" s="1594"/>
      <c r="CF1146" s="1594"/>
      <c r="CG1146" s="1594"/>
      <c r="CH1146" s="1594"/>
      <c r="CI1146" s="1594"/>
      <c r="CJ1146" s="1594"/>
      <c r="CK1146" s="1594"/>
      <c r="CL1146" s="1594"/>
      <c r="CM1146" s="1594"/>
      <c r="CN1146" s="1594"/>
      <c r="CO1146" s="1594"/>
      <c r="CP1146" s="1594"/>
      <c r="CQ1146" s="1594"/>
      <c r="CR1146" s="1594"/>
      <c r="CS1146" s="1594"/>
      <c r="CT1146" s="1594"/>
      <c r="CU1146" s="1594"/>
      <c r="CV1146" s="1594"/>
      <c r="CW1146" s="1594"/>
      <c r="CX1146" s="1594"/>
      <c r="CY1146" s="1594"/>
      <c r="CZ1146" s="1594"/>
      <c r="DA1146" s="1594"/>
      <c r="DB1146" s="1594"/>
      <c r="DC1146" s="1594"/>
      <c r="DD1146" s="1594"/>
      <c r="DE1146" s="1594"/>
      <c r="DF1146" s="1594"/>
      <c r="DG1146" s="1594"/>
      <c r="DH1146" s="1594"/>
      <c r="DI1146" s="1594"/>
      <c r="DJ1146" s="1594"/>
      <c r="DK1146" s="1594"/>
      <c r="DL1146" s="1594"/>
      <c r="DM1146" s="1594"/>
      <c r="DN1146" s="1594"/>
      <c r="DO1146" s="1594"/>
      <c r="DP1146" s="1594"/>
      <c r="DQ1146" s="1594"/>
      <c r="DR1146" s="1594"/>
      <c r="DS1146" s="1594"/>
      <c r="DT1146" s="1594"/>
      <c r="DU1146" s="1594"/>
      <c r="DV1146" s="1594"/>
      <c r="DW1146" s="1594"/>
      <c r="DX1146" s="1594"/>
      <c r="DY1146" s="1594"/>
      <c r="DZ1146" s="1594"/>
      <c r="EA1146" s="1594"/>
      <c r="EB1146" s="1594"/>
      <c r="EC1146" s="1594"/>
      <c r="ED1146" s="1594"/>
      <c r="EE1146" s="1594"/>
      <c r="EF1146" s="1594"/>
      <c r="EG1146" s="1594"/>
      <c r="EH1146" s="1594"/>
      <c r="EI1146" s="1594"/>
      <c r="EJ1146" s="1594"/>
      <c r="EK1146" s="1594"/>
      <c r="EL1146" s="1594"/>
      <c r="EM1146" s="1594"/>
      <c r="EN1146" s="1594"/>
      <c r="EO1146" s="1594"/>
      <c r="EP1146" s="1594"/>
      <c r="EQ1146" s="1594"/>
      <c r="ER1146" s="1594"/>
      <c r="ES1146" s="1594"/>
    </row>
    <row r="1147" spans="1:149" s="1595" customFormat="1" ht="12.5">
      <c r="A1147" s="1644" t="str">
        <f t="shared" si="621"/>
        <v>Organisation</v>
      </c>
      <c r="B1147" s="1758"/>
      <c r="C1147" s="1758"/>
      <c r="D1147" s="1758"/>
      <c r="E1147" s="1756"/>
      <c r="F1147" s="1592"/>
      <c r="G1147" s="1714">
        <f t="shared" si="622"/>
        <v>0</v>
      </c>
      <c r="H1147" s="1645"/>
      <c r="I1147" s="1714">
        <f t="shared" si="623"/>
        <v>0</v>
      </c>
      <c r="J1147" s="1677"/>
      <c r="K1147" s="1677"/>
      <c r="L1147" s="1592"/>
      <c r="M1147" s="1597"/>
      <c r="N1147" s="1597"/>
      <c r="O1147" s="1646"/>
      <c r="P1147" s="1647"/>
      <c r="Q1147" s="1647"/>
      <c r="R1147" s="1648"/>
      <c r="S1147" s="1603"/>
      <c r="T1147" s="1649"/>
      <c r="U1147" s="1649"/>
      <c r="V1147" s="1649"/>
      <c r="W1147" s="1649"/>
      <c r="X1147" s="1649"/>
      <c r="Y1147" s="1649"/>
      <c r="Z1147" s="1649"/>
      <c r="AA1147" s="1649"/>
      <c r="AB1147" s="1649"/>
      <c r="AC1147" s="1649"/>
      <c r="AD1147" s="1649"/>
      <c r="AE1147" s="1649"/>
      <c r="AF1147" s="1610">
        <f t="shared" si="602"/>
        <v>0</v>
      </c>
      <c r="AG1147" s="1649"/>
      <c r="AH1147" s="1649"/>
      <c r="AI1147" s="1649"/>
      <c r="AJ1147" s="1649"/>
      <c r="AK1147" s="1649"/>
      <c r="AL1147" s="1649"/>
      <c r="AM1147" s="1649"/>
      <c r="AN1147" s="1649"/>
      <c r="AO1147" s="1649"/>
      <c r="AP1147" s="1649"/>
      <c r="AQ1147" s="1649"/>
      <c r="AR1147" s="1709"/>
      <c r="AS1147" s="1779">
        <f t="shared" si="603"/>
        <v>0</v>
      </c>
      <c r="AT1147" s="1711">
        <f t="shared" si="624"/>
        <v>0</v>
      </c>
      <c r="AU1147" s="1611">
        <f t="shared" si="604"/>
        <v>0</v>
      </c>
      <c r="AV1147" s="1611">
        <f t="shared" si="605"/>
        <v>0</v>
      </c>
      <c r="AW1147" s="1611">
        <f t="shared" si="606"/>
        <v>0</v>
      </c>
      <c r="AX1147" s="1611">
        <f t="shared" si="607"/>
        <v>0</v>
      </c>
      <c r="AY1147" s="1611">
        <f t="shared" si="608"/>
        <v>0</v>
      </c>
      <c r="AZ1147" s="1611">
        <f t="shared" si="609"/>
        <v>0</v>
      </c>
      <c r="BA1147" s="1611">
        <f t="shared" si="610"/>
        <v>0</v>
      </c>
      <c r="BB1147" s="1611">
        <f t="shared" si="611"/>
        <v>0</v>
      </c>
      <c r="BC1147" s="1611">
        <f t="shared" si="612"/>
        <v>0</v>
      </c>
      <c r="BD1147" s="1611">
        <f t="shared" si="613"/>
        <v>0</v>
      </c>
      <c r="BE1147" s="1611">
        <f t="shared" si="614"/>
        <v>0</v>
      </c>
      <c r="BF1147" s="1611">
        <f t="shared" si="615"/>
        <v>0</v>
      </c>
      <c r="BG1147" s="1611">
        <f t="shared" si="625"/>
        <v>0</v>
      </c>
      <c r="BH1147" s="1611" t="str">
        <f t="shared" si="626"/>
        <v/>
      </c>
      <c r="BI1147" s="1611" t="str">
        <f t="shared" si="627"/>
        <v/>
      </c>
      <c r="BJ1147" s="1611" t="str">
        <f t="shared" si="616"/>
        <v/>
      </c>
      <c r="BK1147" s="1611" t="str">
        <f t="shared" si="617"/>
        <v/>
      </c>
      <c r="BL1147" s="1611" t="str">
        <f t="shared" ca="1" si="618"/>
        <v/>
      </c>
      <c r="BM1147" s="1611" t="str">
        <f t="shared" si="628"/>
        <v/>
      </c>
      <c r="BN1147" s="1611" t="str">
        <f t="shared" si="619"/>
        <v/>
      </c>
      <c r="BO1147" s="1611" t="str">
        <f t="shared" si="620"/>
        <v/>
      </c>
      <c r="BP1147" s="1611" t="str">
        <f t="shared" si="629"/>
        <v/>
      </c>
      <c r="BQ1147" s="1611" t="str">
        <f t="shared" si="630"/>
        <v/>
      </c>
      <c r="BR1147" s="1611" t="str">
        <f t="shared" si="631"/>
        <v/>
      </c>
      <c r="BS1147" s="1611" t="str">
        <f t="shared" si="632"/>
        <v/>
      </c>
      <c r="BT1147" s="1611" t="str">
        <f t="shared" si="633"/>
        <v/>
      </c>
      <c r="BU1147" s="1731">
        <f t="shared" ca="1" si="634"/>
        <v>0</v>
      </c>
      <c r="BV1147" s="1594"/>
      <c r="BW1147" s="1594"/>
      <c r="BX1147" s="1594"/>
      <c r="BY1147" s="1594"/>
      <c r="BZ1147" s="1594"/>
      <c r="CA1147" s="1594"/>
      <c r="CB1147" s="1594"/>
      <c r="CC1147" s="1594"/>
      <c r="CD1147" s="1594"/>
      <c r="CE1147" s="1594"/>
      <c r="CF1147" s="1594"/>
      <c r="CG1147" s="1594"/>
      <c r="CH1147" s="1594"/>
      <c r="CI1147" s="1594"/>
      <c r="CJ1147" s="1594"/>
      <c r="CK1147" s="1594"/>
      <c r="CL1147" s="1594"/>
      <c r="CM1147" s="1594"/>
      <c r="CN1147" s="1594"/>
      <c r="CO1147" s="1594"/>
      <c r="CP1147" s="1594"/>
      <c r="CQ1147" s="1594"/>
      <c r="CR1147" s="1594"/>
      <c r="CS1147" s="1594"/>
      <c r="CT1147" s="1594"/>
      <c r="CU1147" s="1594"/>
      <c r="CV1147" s="1594"/>
      <c r="CW1147" s="1594"/>
      <c r="CX1147" s="1594"/>
      <c r="CY1147" s="1594"/>
      <c r="CZ1147" s="1594"/>
      <c r="DA1147" s="1594"/>
      <c r="DB1147" s="1594"/>
      <c r="DC1147" s="1594"/>
      <c r="DD1147" s="1594"/>
      <c r="DE1147" s="1594"/>
      <c r="DF1147" s="1594"/>
      <c r="DG1147" s="1594"/>
      <c r="DH1147" s="1594"/>
      <c r="DI1147" s="1594"/>
      <c r="DJ1147" s="1594"/>
      <c r="DK1147" s="1594"/>
      <c r="DL1147" s="1594"/>
      <c r="DM1147" s="1594"/>
      <c r="DN1147" s="1594"/>
      <c r="DO1147" s="1594"/>
      <c r="DP1147" s="1594"/>
      <c r="DQ1147" s="1594"/>
      <c r="DR1147" s="1594"/>
      <c r="DS1147" s="1594"/>
      <c r="DT1147" s="1594"/>
      <c r="DU1147" s="1594"/>
      <c r="DV1147" s="1594"/>
      <c r="DW1147" s="1594"/>
      <c r="DX1147" s="1594"/>
      <c r="DY1147" s="1594"/>
      <c r="DZ1147" s="1594"/>
      <c r="EA1147" s="1594"/>
      <c r="EB1147" s="1594"/>
      <c r="EC1147" s="1594"/>
      <c r="ED1147" s="1594"/>
      <c r="EE1147" s="1594"/>
      <c r="EF1147" s="1594"/>
      <c r="EG1147" s="1594"/>
      <c r="EH1147" s="1594"/>
      <c r="EI1147" s="1594"/>
      <c r="EJ1147" s="1594"/>
      <c r="EK1147" s="1594"/>
      <c r="EL1147" s="1594"/>
      <c r="EM1147" s="1594"/>
      <c r="EN1147" s="1594"/>
      <c r="EO1147" s="1594"/>
      <c r="EP1147" s="1594"/>
      <c r="EQ1147" s="1594"/>
      <c r="ER1147" s="1594"/>
      <c r="ES1147" s="1594"/>
    </row>
    <row r="1148" spans="1:149" s="1595" customFormat="1" ht="12.5">
      <c r="A1148" s="1644" t="str">
        <f t="shared" si="621"/>
        <v>Organisation</v>
      </c>
      <c r="B1148" s="1758"/>
      <c r="C1148" s="1758"/>
      <c r="D1148" s="1758"/>
      <c r="E1148" s="1756"/>
      <c r="F1148" s="1592"/>
      <c r="G1148" s="1714">
        <f t="shared" si="622"/>
        <v>0</v>
      </c>
      <c r="H1148" s="1645"/>
      <c r="I1148" s="1714">
        <f t="shared" si="623"/>
        <v>0</v>
      </c>
      <c r="J1148" s="1677"/>
      <c r="K1148" s="1677"/>
      <c r="L1148" s="1592"/>
      <c r="M1148" s="1597"/>
      <c r="N1148" s="1597"/>
      <c r="O1148" s="1646"/>
      <c r="P1148" s="1647"/>
      <c r="Q1148" s="1647"/>
      <c r="R1148" s="1648"/>
      <c r="S1148" s="1603"/>
      <c r="T1148" s="1649"/>
      <c r="U1148" s="1649"/>
      <c r="V1148" s="1649"/>
      <c r="W1148" s="1649"/>
      <c r="X1148" s="1649"/>
      <c r="Y1148" s="1649"/>
      <c r="Z1148" s="1649"/>
      <c r="AA1148" s="1649"/>
      <c r="AB1148" s="1649"/>
      <c r="AC1148" s="1649"/>
      <c r="AD1148" s="1649"/>
      <c r="AE1148" s="1649"/>
      <c r="AF1148" s="1610">
        <f t="shared" si="602"/>
        <v>0</v>
      </c>
      <c r="AG1148" s="1649"/>
      <c r="AH1148" s="1649"/>
      <c r="AI1148" s="1649"/>
      <c r="AJ1148" s="1649"/>
      <c r="AK1148" s="1649"/>
      <c r="AL1148" s="1649"/>
      <c r="AM1148" s="1649"/>
      <c r="AN1148" s="1649"/>
      <c r="AO1148" s="1649"/>
      <c r="AP1148" s="1649"/>
      <c r="AQ1148" s="1649"/>
      <c r="AR1148" s="1709"/>
      <c r="AS1148" s="1779">
        <f t="shared" si="603"/>
        <v>0</v>
      </c>
      <c r="AT1148" s="1711">
        <f t="shared" si="624"/>
        <v>0</v>
      </c>
      <c r="AU1148" s="1611">
        <f t="shared" si="604"/>
        <v>0</v>
      </c>
      <c r="AV1148" s="1611">
        <f t="shared" si="605"/>
        <v>0</v>
      </c>
      <c r="AW1148" s="1611">
        <f t="shared" si="606"/>
        <v>0</v>
      </c>
      <c r="AX1148" s="1611">
        <f t="shared" si="607"/>
        <v>0</v>
      </c>
      <c r="AY1148" s="1611">
        <f t="shared" si="608"/>
        <v>0</v>
      </c>
      <c r="AZ1148" s="1611">
        <f t="shared" si="609"/>
        <v>0</v>
      </c>
      <c r="BA1148" s="1611">
        <f t="shared" si="610"/>
        <v>0</v>
      </c>
      <c r="BB1148" s="1611">
        <f t="shared" si="611"/>
        <v>0</v>
      </c>
      <c r="BC1148" s="1611">
        <f t="shared" si="612"/>
        <v>0</v>
      </c>
      <c r="BD1148" s="1611">
        <f t="shared" si="613"/>
        <v>0</v>
      </c>
      <c r="BE1148" s="1611">
        <f t="shared" si="614"/>
        <v>0</v>
      </c>
      <c r="BF1148" s="1611">
        <f t="shared" si="615"/>
        <v>0</v>
      </c>
      <c r="BG1148" s="1611">
        <f t="shared" si="625"/>
        <v>0</v>
      </c>
      <c r="BH1148" s="1611" t="str">
        <f t="shared" si="626"/>
        <v/>
      </c>
      <c r="BI1148" s="1611" t="str">
        <f t="shared" si="627"/>
        <v/>
      </c>
      <c r="BJ1148" s="1611" t="str">
        <f t="shared" si="616"/>
        <v/>
      </c>
      <c r="BK1148" s="1611" t="str">
        <f t="shared" si="617"/>
        <v/>
      </c>
      <c r="BL1148" s="1611" t="str">
        <f t="shared" ca="1" si="618"/>
        <v/>
      </c>
      <c r="BM1148" s="1611" t="str">
        <f t="shared" si="628"/>
        <v/>
      </c>
      <c r="BN1148" s="1611" t="str">
        <f t="shared" si="619"/>
        <v/>
      </c>
      <c r="BO1148" s="1611" t="str">
        <f t="shared" si="620"/>
        <v/>
      </c>
      <c r="BP1148" s="1611" t="str">
        <f t="shared" si="629"/>
        <v/>
      </c>
      <c r="BQ1148" s="1611" t="str">
        <f t="shared" si="630"/>
        <v/>
      </c>
      <c r="BR1148" s="1611" t="str">
        <f t="shared" si="631"/>
        <v/>
      </c>
      <c r="BS1148" s="1611" t="str">
        <f t="shared" si="632"/>
        <v/>
      </c>
      <c r="BT1148" s="1611" t="str">
        <f t="shared" si="633"/>
        <v/>
      </c>
      <c r="BU1148" s="1731">
        <f t="shared" ca="1" si="634"/>
        <v>0</v>
      </c>
      <c r="BV1148" s="1594"/>
      <c r="BW1148" s="1594"/>
      <c r="BX1148" s="1594"/>
      <c r="BY1148" s="1594"/>
      <c r="BZ1148" s="1594"/>
      <c r="CA1148" s="1594"/>
      <c r="CB1148" s="1594"/>
      <c r="CC1148" s="1594"/>
      <c r="CD1148" s="1594"/>
      <c r="CE1148" s="1594"/>
      <c r="CF1148" s="1594"/>
      <c r="CG1148" s="1594"/>
      <c r="CH1148" s="1594"/>
      <c r="CI1148" s="1594"/>
      <c r="CJ1148" s="1594"/>
      <c r="CK1148" s="1594"/>
      <c r="CL1148" s="1594"/>
      <c r="CM1148" s="1594"/>
      <c r="CN1148" s="1594"/>
      <c r="CO1148" s="1594"/>
      <c r="CP1148" s="1594"/>
      <c r="CQ1148" s="1594"/>
      <c r="CR1148" s="1594"/>
      <c r="CS1148" s="1594"/>
      <c r="CT1148" s="1594"/>
      <c r="CU1148" s="1594"/>
      <c r="CV1148" s="1594"/>
      <c r="CW1148" s="1594"/>
      <c r="CX1148" s="1594"/>
      <c r="CY1148" s="1594"/>
      <c r="CZ1148" s="1594"/>
      <c r="DA1148" s="1594"/>
      <c r="DB1148" s="1594"/>
      <c r="DC1148" s="1594"/>
      <c r="DD1148" s="1594"/>
      <c r="DE1148" s="1594"/>
      <c r="DF1148" s="1594"/>
      <c r="DG1148" s="1594"/>
      <c r="DH1148" s="1594"/>
      <c r="DI1148" s="1594"/>
      <c r="DJ1148" s="1594"/>
      <c r="DK1148" s="1594"/>
      <c r="DL1148" s="1594"/>
      <c r="DM1148" s="1594"/>
      <c r="DN1148" s="1594"/>
      <c r="DO1148" s="1594"/>
      <c r="DP1148" s="1594"/>
      <c r="DQ1148" s="1594"/>
      <c r="DR1148" s="1594"/>
      <c r="DS1148" s="1594"/>
      <c r="DT1148" s="1594"/>
      <c r="DU1148" s="1594"/>
      <c r="DV1148" s="1594"/>
      <c r="DW1148" s="1594"/>
      <c r="DX1148" s="1594"/>
      <c r="DY1148" s="1594"/>
      <c r="DZ1148" s="1594"/>
      <c r="EA1148" s="1594"/>
      <c r="EB1148" s="1594"/>
      <c r="EC1148" s="1594"/>
      <c r="ED1148" s="1594"/>
      <c r="EE1148" s="1594"/>
      <c r="EF1148" s="1594"/>
      <c r="EG1148" s="1594"/>
      <c r="EH1148" s="1594"/>
      <c r="EI1148" s="1594"/>
      <c r="EJ1148" s="1594"/>
      <c r="EK1148" s="1594"/>
      <c r="EL1148" s="1594"/>
      <c r="EM1148" s="1594"/>
      <c r="EN1148" s="1594"/>
      <c r="EO1148" s="1594"/>
      <c r="EP1148" s="1594"/>
      <c r="EQ1148" s="1594"/>
      <c r="ER1148" s="1594"/>
      <c r="ES1148" s="1594"/>
    </row>
    <row r="1149" spans="1:149" s="1595" customFormat="1" ht="12.5">
      <c r="A1149" s="1644" t="str">
        <f t="shared" si="621"/>
        <v>Organisation</v>
      </c>
      <c r="B1149" s="1758"/>
      <c r="C1149" s="1758"/>
      <c r="D1149" s="1758"/>
      <c r="E1149" s="1756"/>
      <c r="F1149" s="1592"/>
      <c r="G1149" s="1714">
        <f t="shared" si="622"/>
        <v>0</v>
      </c>
      <c r="H1149" s="1645"/>
      <c r="I1149" s="1714">
        <f t="shared" si="623"/>
        <v>0</v>
      </c>
      <c r="J1149" s="1677"/>
      <c r="K1149" s="1677"/>
      <c r="L1149" s="1592"/>
      <c r="M1149" s="1597"/>
      <c r="N1149" s="1597"/>
      <c r="O1149" s="1646"/>
      <c r="P1149" s="1647"/>
      <c r="Q1149" s="1647"/>
      <c r="R1149" s="1648"/>
      <c r="S1149" s="1603"/>
      <c r="T1149" s="1649"/>
      <c r="U1149" s="1649"/>
      <c r="V1149" s="1649"/>
      <c r="W1149" s="1649"/>
      <c r="X1149" s="1649"/>
      <c r="Y1149" s="1649"/>
      <c r="Z1149" s="1649"/>
      <c r="AA1149" s="1649"/>
      <c r="AB1149" s="1649"/>
      <c r="AC1149" s="1649"/>
      <c r="AD1149" s="1649"/>
      <c r="AE1149" s="1649"/>
      <c r="AF1149" s="1610">
        <f t="shared" si="602"/>
        <v>0</v>
      </c>
      <c r="AG1149" s="1649"/>
      <c r="AH1149" s="1649"/>
      <c r="AI1149" s="1649"/>
      <c r="AJ1149" s="1649"/>
      <c r="AK1149" s="1649"/>
      <c r="AL1149" s="1649"/>
      <c r="AM1149" s="1649"/>
      <c r="AN1149" s="1649"/>
      <c r="AO1149" s="1649"/>
      <c r="AP1149" s="1649"/>
      <c r="AQ1149" s="1649"/>
      <c r="AR1149" s="1709"/>
      <c r="AS1149" s="1779">
        <f t="shared" si="603"/>
        <v>0</v>
      </c>
      <c r="AT1149" s="1711">
        <f t="shared" si="624"/>
        <v>0</v>
      </c>
      <c r="AU1149" s="1611">
        <f t="shared" si="604"/>
        <v>0</v>
      </c>
      <c r="AV1149" s="1611">
        <f t="shared" si="605"/>
        <v>0</v>
      </c>
      <c r="AW1149" s="1611">
        <f t="shared" si="606"/>
        <v>0</v>
      </c>
      <c r="AX1149" s="1611">
        <f t="shared" si="607"/>
        <v>0</v>
      </c>
      <c r="AY1149" s="1611">
        <f t="shared" si="608"/>
        <v>0</v>
      </c>
      <c r="AZ1149" s="1611">
        <f t="shared" si="609"/>
        <v>0</v>
      </c>
      <c r="BA1149" s="1611">
        <f t="shared" si="610"/>
        <v>0</v>
      </c>
      <c r="BB1149" s="1611">
        <f t="shared" si="611"/>
        <v>0</v>
      </c>
      <c r="BC1149" s="1611">
        <f t="shared" si="612"/>
        <v>0</v>
      </c>
      <c r="BD1149" s="1611">
        <f t="shared" si="613"/>
        <v>0</v>
      </c>
      <c r="BE1149" s="1611">
        <f t="shared" si="614"/>
        <v>0</v>
      </c>
      <c r="BF1149" s="1611">
        <f t="shared" si="615"/>
        <v>0</v>
      </c>
      <c r="BG1149" s="1611">
        <f t="shared" si="625"/>
        <v>0</v>
      </c>
      <c r="BH1149" s="1611" t="str">
        <f t="shared" si="626"/>
        <v/>
      </c>
      <c r="BI1149" s="1611" t="str">
        <f t="shared" si="627"/>
        <v/>
      </c>
      <c r="BJ1149" s="1611" t="str">
        <f t="shared" si="616"/>
        <v/>
      </c>
      <c r="BK1149" s="1611" t="str">
        <f t="shared" si="617"/>
        <v/>
      </c>
      <c r="BL1149" s="1611" t="str">
        <f t="shared" ca="1" si="618"/>
        <v/>
      </c>
      <c r="BM1149" s="1611" t="str">
        <f t="shared" si="628"/>
        <v/>
      </c>
      <c r="BN1149" s="1611" t="str">
        <f t="shared" si="619"/>
        <v/>
      </c>
      <c r="BO1149" s="1611" t="str">
        <f t="shared" si="620"/>
        <v/>
      </c>
      <c r="BP1149" s="1611" t="str">
        <f t="shared" si="629"/>
        <v/>
      </c>
      <c r="BQ1149" s="1611" t="str">
        <f t="shared" si="630"/>
        <v/>
      </c>
      <c r="BR1149" s="1611" t="str">
        <f t="shared" si="631"/>
        <v/>
      </c>
      <c r="BS1149" s="1611" t="str">
        <f t="shared" si="632"/>
        <v/>
      </c>
      <c r="BT1149" s="1611" t="str">
        <f t="shared" si="633"/>
        <v/>
      </c>
      <c r="BU1149" s="1731">
        <f t="shared" ca="1" si="634"/>
        <v>0</v>
      </c>
      <c r="BV1149" s="1594"/>
      <c r="BW1149" s="1594"/>
      <c r="BX1149" s="1594"/>
      <c r="BY1149" s="1594"/>
      <c r="BZ1149" s="1594"/>
      <c r="CA1149" s="1594"/>
      <c r="CB1149" s="1594"/>
      <c r="CC1149" s="1594"/>
      <c r="CD1149" s="1594"/>
      <c r="CE1149" s="1594"/>
      <c r="CF1149" s="1594"/>
      <c r="CG1149" s="1594"/>
      <c r="CH1149" s="1594"/>
      <c r="CI1149" s="1594"/>
      <c r="CJ1149" s="1594"/>
      <c r="CK1149" s="1594"/>
      <c r="CL1149" s="1594"/>
      <c r="CM1149" s="1594"/>
      <c r="CN1149" s="1594"/>
      <c r="CO1149" s="1594"/>
      <c r="CP1149" s="1594"/>
      <c r="CQ1149" s="1594"/>
      <c r="CR1149" s="1594"/>
      <c r="CS1149" s="1594"/>
      <c r="CT1149" s="1594"/>
      <c r="CU1149" s="1594"/>
      <c r="CV1149" s="1594"/>
      <c r="CW1149" s="1594"/>
      <c r="CX1149" s="1594"/>
      <c r="CY1149" s="1594"/>
      <c r="CZ1149" s="1594"/>
      <c r="DA1149" s="1594"/>
      <c r="DB1149" s="1594"/>
      <c r="DC1149" s="1594"/>
      <c r="DD1149" s="1594"/>
      <c r="DE1149" s="1594"/>
      <c r="DF1149" s="1594"/>
      <c r="DG1149" s="1594"/>
      <c r="DH1149" s="1594"/>
      <c r="DI1149" s="1594"/>
      <c r="DJ1149" s="1594"/>
      <c r="DK1149" s="1594"/>
      <c r="DL1149" s="1594"/>
      <c r="DM1149" s="1594"/>
      <c r="DN1149" s="1594"/>
      <c r="DO1149" s="1594"/>
      <c r="DP1149" s="1594"/>
      <c r="DQ1149" s="1594"/>
      <c r="DR1149" s="1594"/>
      <c r="DS1149" s="1594"/>
      <c r="DT1149" s="1594"/>
      <c r="DU1149" s="1594"/>
      <c r="DV1149" s="1594"/>
      <c r="DW1149" s="1594"/>
      <c r="DX1149" s="1594"/>
      <c r="DY1149" s="1594"/>
      <c r="DZ1149" s="1594"/>
      <c r="EA1149" s="1594"/>
      <c r="EB1149" s="1594"/>
      <c r="EC1149" s="1594"/>
      <c r="ED1149" s="1594"/>
      <c r="EE1149" s="1594"/>
      <c r="EF1149" s="1594"/>
      <c r="EG1149" s="1594"/>
      <c r="EH1149" s="1594"/>
      <c r="EI1149" s="1594"/>
      <c r="EJ1149" s="1594"/>
      <c r="EK1149" s="1594"/>
      <c r="EL1149" s="1594"/>
      <c r="EM1149" s="1594"/>
      <c r="EN1149" s="1594"/>
      <c r="EO1149" s="1594"/>
      <c r="EP1149" s="1594"/>
      <c r="EQ1149" s="1594"/>
      <c r="ER1149" s="1594"/>
      <c r="ES1149" s="1594"/>
    </row>
    <row r="1150" spans="1:149" s="1595" customFormat="1" ht="12.5">
      <c r="A1150" s="1644" t="str">
        <f t="shared" si="621"/>
        <v>Organisation</v>
      </c>
      <c r="B1150" s="1758"/>
      <c r="C1150" s="1758"/>
      <c r="D1150" s="1758"/>
      <c r="E1150" s="1756"/>
      <c r="F1150" s="1592"/>
      <c r="G1150" s="1714">
        <f t="shared" si="622"/>
        <v>0</v>
      </c>
      <c r="H1150" s="1645"/>
      <c r="I1150" s="1714">
        <f t="shared" si="623"/>
        <v>0</v>
      </c>
      <c r="J1150" s="1677"/>
      <c r="K1150" s="1677"/>
      <c r="L1150" s="1592"/>
      <c r="M1150" s="1597"/>
      <c r="N1150" s="1597"/>
      <c r="O1150" s="1646"/>
      <c r="P1150" s="1647"/>
      <c r="Q1150" s="1647"/>
      <c r="R1150" s="1648"/>
      <c r="S1150" s="1603"/>
      <c r="T1150" s="1649"/>
      <c r="U1150" s="1649"/>
      <c r="V1150" s="1649"/>
      <c r="W1150" s="1649"/>
      <c r="X1150" s="1649"/>
      <c r="Y1150" s="1649"/>
      <c r="Z1150" s="1649"/>
      <c r="AA1150" s="1649"/>
      <c r="AB1150" s="1649"/>
      <c r="AC1150" s="1649"/>
      <c r="AD1150" s="1649"/>
      <c r="AE1150" s="1649"/>
      <c r="AF1150" s="1610">
        <f t="shared" si="602"/>
        <v>0</v>
      </c>
      <c r="AG1150" s="1649"/>
      <c r="AH1150" s="1649"/>
      <c r="AI1150" s="1649"/>
      <c r="AJ1150" s="1649"/>
      <c r="AK1150" s="1649"/>
      <c r="AL1150" s="1649"/>
      <c r="AM1150" s="1649"/>
      <c r="AN1150" s="1649"/>
      <c r="AO1150" s="1649"/>
      <c r="AP1150" s="1649"/>
      <c r="AQ1150" s="1649"/>
      <c r="AR1150" s="1709"/>
      <c r="AS1150" s="1779">
        <f t="shared" si="603"/>
        <v>0</v>
      </c>
      <c r="AT1150" s="1711">
        <f t="shared" si="624"/>
        <v>0</v>
      </c>
      <c r="AU1150" s="1611">
        <f t="shared" si="604"/>
        <v>0</v>
      </c>
      <c r="AV1150" s="1611">
        <f t="shared" si="605"/>
        <v>0</v>
      </c>
      <c r="AW1150" s="1611">
        <f t="shared" si="606"/>
        <v>0</v>
      </c>
      <c r="AX1150" s="1611">
        <f t="shared" si="607"/>
        <v>0</v>
      </c>
      <c r="AY1150" s="1611">
        <f t="shared" si="608"/>
        <v>0</v>
      </c>
      <c r="AZ1150" s="1611">
        <f t="shared" si="609"/>
        <v>0</v>
      </c>
      <c r="BA1150" s="1611">
        <f t="shared" si="610"/>
        <v>0</v>
      </c>
      <c r="BB1150" s="1611">
        <f t="shared" si="611"/>
        <v>0</v>
      </c>
      <c r="BC1150" s="1611">
        <f t="shared" si="612"/>
        <v>0</v>
      </c>
      <c r="BD1150" s="1611">
        <f t="shared" si="613"/>
        <v>0</v>
      </c>
      <c r="BE1150" s="1611">
        <f t="shared" si="614"/>
        <v>0</v>
      </c>
      <c r="BF1150" s="1611">
        <f t="shared" si="615"/>
        <v>0</v>
      </c>
      <c r="BG1150" s="1611">
        <f t="shared" si="625"/>
        <v>0</v>
      </c>
      <c r="BH1150" s="1611" t="str">
        <f t="shared" si="626"/>
        <v/>
      </c>
      <c r="BI1150" s="1611" t="str">
        <f t="shared" si="627"/>
        <v/>
      </c>
      <c r="BJ1150" s="1611" t="str">
        <f t="shared" si="616"/>
        <v/>
      </c>
      <c r="BK1150" s="1611" t="str">
        <f t="shared" si="617"/>
        <v/>
      </c>
      <c r="BL1150" s="1611" t="str">
        <f t="shared" ca="1" si="618"/>
        <v/>
      </c>
      <c r="BM1150" s="1611" t="str">
        <f t="shared" si="628"/>
        <v/>
      </c>
      <c r="BN1150" s="1611" t="str">
        <f t="shared" si="619"/>
        <v/>
      </c>
      <c r="BO1150" s="1611" t="str">
        <f t="shared" si="620"/>
        <v/>
      </c>
      <c r="BP1150" s="1611" t="str">
        <f t="shared" si="629"/>
        <v/>
      </c>
      <c r="BQ1150" s="1611" t="str">
        <f t="shared" si="630"/>
        <v/>
      </c>
      <c r="BR1150" s="1611" t="str">
        <f t="shared" si="631"/>
        <v/>
      </c>
      <c r="BS1150" s="1611" t="str">
        <f t="shared" si="632"/>
        <v/>
      </c>
      <c r="BT1150" s="1611" t="str">
        <f t="shared" si="633"/>
        <v/>
      </c>
      <c r="BU1150" s="1731">
        <f t="shared" ca="1" si="634"/>
        <v>0</v>
      </c>
      <c r="BV1150" s="1594"/>
      <c r="BW1150" s="1594"/>
      <c r="BX1150" s="1594"/>
      <c r="BY1150" s="1594"/>
      <c r="BZ1150" s="1594"/>
      <c r="CA1150" s="1594"/>
      <c r="CB1150" s="1594"/>
      <c r="CC1150" s="1594"/>
      <c r="CD1150" s="1594"/>
      <c r="CE1150" s="1594"/>
      <c r="CF1150" s="1594"/>
      <c r="CG1150" s="1594"/>
      <c r="CH1150" s="1594"/>
      <c r="CI1150" s="1594"/>
      <c r="CJ1150" s="1594"/>
      <c r="CK1150" s="1594"/>
      <c r="CL1150" s="1594"/>
      <c r="CM1150" s="1594"/>
      <c r="CN1150" s="1594"/>
      <c r="CO1150" s="1594"/>
      <c r="CP1150" s="1594"/>
      <c r="CQ1150" s="1594"/>
      <c r="CR1150" s="1594"/>
      <c r="CS1150" s="1594"/>
      <c r="CT1150" s="1594"/>
      <c r="CU1150" s="1594"/>
      <c r="CV1150" s="1594"/>
      <c r="CW1150" s="1594"/>
      <c r="CX1150" s="1594"/>
      <c r="CY1150" s="1594"/>
      <c r="CZ1150" s="1594"/>
      <c r="DA1150" s="1594"/>
      <c r="DB1150" s="1594"/>
      <c r="DC1150" s="1594"/>
      <c r="DD1150" s="1594"/>
      <c r="DE1150" s="1594"/>
      <c r="DF1150" s="1594"/>
      <c r="DG1150" s="1594"/>
      <c r="DH1150" s="1594"/>
      <c r="DI1150" s="1594"/>
      <c r="DJ1150" s="1594"/>
      <c r="DK1150" s="1594"/>
      <c r="DL1150" s="1594"/>
      <c r="DM1150" s="1594"/>
      <c r="DN1150" s="1594"/>
      <c r="DO1150" s="1594"/>
      <c r="DP1150" s="1594"/>
      <c r="DQ1150" s="1594"/>
      <c r="DR1150" s="1594"/>
      <c r="DS1150" s="1594"/>
      <c r="DT1150" s="1594"/>
      <c r="DU1150" s="1594"/>
      <c r="DV1150" s="1594"/>
      <c r="DW1150" s="1594"/>
      <c r="DX1150" s="1594"/>
      <c r="DY1150" s="1594"/>
      <c r="DZ1150" s="1594"/>
      <c r="EA1150" s="1594"/>
      <c r="EB1150" s="1594"/>
      <c r="EC1150" s="1594"/>
      <c r="ED1150" s="1594"/>
      <c r="EE1150" s="1594"/>
      <c r="EF1150" s="1594"/>
      <c r="EG1150" s="1594"/>
      <c r="EH1150" s="1594"/>
      <c r="EI1150" s="1594"/>
      <c r="EJ1150" s="1594"/>
      <c r="EK1150" s="1594"/>
      <c r="EL1150" s="1594"/>
      <c r="EM1150" s="1594"/>
      <c r="EN1150" s="1594"/>
      <c r="EO1150" s="1594"/>
      <c r="EP1150" s="1594"/>
      <c r="EQ1150" s="1594"/>
      <c r="ER1150" s="1594"/>
      <c r="ES1150" s="1594"/>
    </row>
    <row r="1151" spans="1:149" s="1595" customFormat="1" ht="12.5">
      <c r="A1151" s="1644" t="str">
        <f t="shared" si="621"/>
        <v>Organisation</v>
      </c>
      <c r="B1151" s="1758"/>
      <c r="C1151" s="1758"/>
      <c r="D1151" s="1758"/>
      <c r="E1151" s="1756"/>
      <c r="F1151" s="1592"/>
      <c r="G1151" s="1714">
        <f t="shared" si="622"/>
        <v>0</v>
      </c>
      <c r="H1151" s="1645"/>
      <c r="I1151" s="1714">
        <f t="shared" si="623"/>
        <v>0</v>
      </c>
      <c r="J1151" s="1677"/>
      <c r="K1151" s="1677"/>
      <c r="L1151" s="1592"/>
      <c r="M1151" s="1597"/>
      <c r="N1151" s="1597"/>
      <c r="O1151" s="1646"/>
      <c r="P1151" s="1647"/>
      <c r="Q1151" s="1647"/>
      <c r="R1151" s="1648"/>
      <c r="S1151" s="1603"/>
      <c r="T1151" s="1649"/>
      <c r="U1151" s="1649"/>
      <c r="V1151" s="1649"/>
      <c r="W1151" s="1649"/>
      <c r="X1151" s="1649"/>
      <c r="Y1151" s="1649"/>
      <c r="Z1151" s="1649"/>
      <c r="AA1151" s="1649"/>
      <c r="AB1151" s="1649"/>
      <c r="AC1151" s="1649"/>
      <c r="AD1151" s="1649"/>
      <c r="AE1151" s="1649"/>
      <c r="AF1151" s="1610">
        <f t="shared" si="602"/>
        <v>0</v>
      </c>
      <c r="AG1151" s="1649"/>
      <c r="AH1151" s="1649"/>
      <c r="AI1151" s="1649"/>
      <c r="AJ1151" s="1649"/>
      <c r="AK1151" s="1649"/>
      <c r="AL1151" s="1649"/>
      <c r="AM1151" s="1649"/>
      <c r="AN1151" s="1649"/>
      <c r="AO1151" s="1649"/>
      <c r="AP1151" s="1649"/>
      <c r="AQ1151" s="1649"/>
      <c r="AR1151" s="1709"/>
      <c r="AS1151" s="1779">
        <f t="shared" si="603"/>
        <v>0</v>
      </c>
      <c r="AT1151" s="1711">
        <f t="shared" si="624"/>
        <v>0</v>
      </c>
      <c r="AU1151" s="1611">
        <f t="shared" si="604"/>
        <v>0</v>
      </c>
      <c r="AV1151" s="1611">
        <f t="shared" si="605"/>
        <v>0</v>
      </c>
      <c r="AW1151" s="1611">
        <f t="shared" si="606"/>
        <v>0</v>
      </c>
      <c r="AX1151" s="1611">
        <f t="shared" si="607"/>
        <v>0</v>
      </c>
      <c r="AY1151" s="1611">
        <f t="shared" si="608"/>
        <v>0</v>
      </c>
      <c r="AZ1151" s="1611">
        <f t="shared" si="609"/>
        <v>0</v>
      </c>
      <c r="BA1151" s="1611">
        <f t="shared" si="610"/>
        <v>0</v>
      </c>
      <c r="BB1151" s="1611">
        <f t="shared" si="611"/>
        <v>0</v>
      </c>
      <c r="BC1151" s="1611">
        <f t="shared" si="612"/>
        <v>0</v>
      </c>
      <c r="BD1151" s="1611">
        <f t="shared" si="613"/>
        <v>0</v>
      </c>
      <c r="BE1151" s="1611">
        <f t="shared" si="614"/>
        <v>0</v>
      </c>
      <c r="BF1151" s="1611">
        <f t="shared" si="615"/>
        <v>0</v>
      </c>
      <c r="BG1151" s="1611">
        <f t="shared" si="625"/>
        <v>0</v>
      </c>
      <c r="BH1151" s="1611" t="str">
        <f t="shared" si="626"/>
        <v/>
      </c>
      <c r="BI1151" s="1611" t="str">
        <f t="shared" si="627"/>
        <v/>
      </c>
      <c r="BJ1151" s="1611" t="str">
        <f t="shared" si="616"/>
        <v/>
      </c>
      <c r="BK1151" s="1611" t="str">
        <f t="shared" si="617"/>
        <v/>
      </c>
      <c r="BL1151" s="1611" t="str">
        <f t="shared" ca="1" si="618"/>
        <v/>
      </c>
      <c r="BM1151" s="1611" t="str">
        <f t="shared" si="628"/>
        <v/>
      </c>
      <c r="BN1151" s="1611" t="str">
        <f t="shared" si="619"/>
        <v/>
      </c>
      <c r="BO1151" s="1611" t="str">
        <f t="shared" si="620"/>
        <v/>
      </c>
      <c r="BP1151" s="1611" t="str">
        <f t="shared" si="629"/>
        <v/>
      </c>
      <c r="BQ1151" s="1611" t="str">
        <f t="shared" si="630"/>
        <v/>
      </c>
      <c r="BR1151" s="1611" t="str">
        <f t="shared" si="631"/>
        <v/>
      </c>
      <c r="BS1151" s="1611" t="str">
        <f t="shared" si="632"/>
        <v/>
      </c>
      <c r="BT1151" s="1611" t="str">
        <f t="shared" si="633"/>
        <v/>
      </c>
      <c r="BU1151" s="1731">
        <f t="shared" ca="1" si="634"/>
        <v>0</v>
      </c>
      <c r="BV1151" s="1594"/>
      <c r="BW1151" s="1594"/>
      <c r="BX1151" s="1594"/>
      <c r="BY1151" s="1594"/>
      <c r="BZ1151" s="1594"/>
      <c r="CA1151" s="1594"/>
      <c r="CB1151" s="1594"/>
      <c r="CC1151" s="1594"/>
      <c r="CD1151" s="1594"/>
      <c r="CE1151" s="1594"/>
      <c r="CF1151" s="1594"/>
      <c r="CG1151" s="1594"/>
      <c r="CH1151" s="1594"/>
      <c r="CI1151" s="1594"/>
      <c r="CJ1151" s="1594"/>
      <c r="CK1151" s="1594"/>
      <c r="CL1151" s="1594"/>
      <c r="CM1151" s="1594"/>
      <c r="CN1151" s="1594"/>
      <c r="CO1151" s="1594"/>
      <c r="CP1151" s="1594"/>
      <c r="CQ1151" s="1594"/>
      <c r="CR1151" s="1594"/>
      <c r="CS1151" s="1594"/>
      <c r="CT1151" s="1594"/>
      <c r="CU1151" s="1594"/>
      <c r="CV1151" s="1594"/>
      <c r="CW1151" s="1594"/>
      <c r="CX1151" s="1594"/>
      <c r="CY1151" s="1594"/>
      <c r="CZ1151" s="1594"/>
      <c r="DA1151" s="1594"/>
      <c r="DB1151" s="1594"/>
      <c r="DC1151" s="1594"/>
      <c r="DD1151" s="1594"/>
      <c r="DE1151" s="1594"/>
      <c r="DF1151" s="1594"/>
      <c r="DG1151" s="1594"/>
      <c r="DH1151" s="1594"/>
      <c r="DI1151" s="1594"/>
      <c r="DJ1151" s="1594"/>
      <c r="DK1151" s="1594"/>
      <c r="DL1151" s="1594"/>
      <c r="DM1151" s="1594"/>
      <c r="DN1151" s="1594"/>
      <c r="DO1151" s="1594"/>
      <c r="DP1151" s="1594"/>
      <c r="DQ1151" s="1594"/>
      <c r="DR1151" s="1594"/>
      <c r="DS1151" s="1594"/>
      <c r="DT1151" s="1594"/>
      <c r="DU1151" s="1594"/>
      <c r="DV1151" s="1594"/>
      <c r="DW1151" s="1594"/>
      <c r="DX1151" s="1594"/>
      <c r="DY1151" s="1594"/>
      <c r="DZ1151" s="1594"/>
      <c r="EA1151" s="1594"/>
      <c r="EB1151" s="1594"/>
      <c r="EC1151" s="1594"/>
      <c r="ED1151" s="1594"/>
      <c r="EE1151" s="1594"/>
      <c r="EF1151" s="1594"/>
      <c r="EG1151" s="1594"/>
      <c r="EH1151" s="1594"/>
      <c r="EI1151" s="1594"/>
      <c r="EJ1151" s="1594"/>
      <c r="EK1151" s="1594"/>
      <c r="EL1151" s="1594"/>
      <c r="EM1151" s="1594"/>
      <c r="EN1151" s="1594"/>
      <c r="EO1151" s="1594"/>
      <c r="EP1151" s="1594"/>
      <c r="EQ1151" s="1594"/>
      <c r="ER1151" s="1594"/>
      <c r="ES1151" s="1594"/>
    </row>
    <row r="1152" spans="1:149" s="1595" customFormat="1" ht="12.5">
      <c r="A1152" s="1644" t="str">
        <f t="shared" si="621"/>
        <v>Organisation</v>
      </c>
      <c r="B1152" s="1758"/>
      <c r="C1152" s="1758"/>
      <c r="D1152" s="1758"/>
      <c r="E1152" s="1756"/>
      <c r="F1152" s="1592"/>
      <c r="G1152" s="1714">
        <f t="shared" si="622"/>
        <v>0</v>
      </c>
      <c r="H1152" s="1645"/>
      <c r="I1152" s="1714">
        <f t="shared" si="623"/>
        <v>0</v>
      </c>
      <c r="J1152" s="1677"/>
      <c r="K1152" s="1677"/>
      <c r="L1152" s="1592"/>
      <c r="M1152" s="1597"/>
      <c r="N1152" s="1597"/>
      <c r="O1152" s="1646"/>
      <c r="P1152" s="1647"/>
      <c r="Q1152" s="1647"/>
      <c r="R1152" s="1648"/>
      <c r="S1152" s="1603"/>
      <c r="T1152" s="1649"/>
      <c r="U1152" s="1649"/>
      <c r="V1152" s="1649"/>
      <c r="W1152" s="1649"/>
      <c r="X1152" s="1649"/>
      <c r="Y1152" s="1649"/>
      <c r="Z1152" s="1649"/>
      <c r="AA1152" s="1649"/>
      <c r="AB1152" s="1649"/>
      <c r="AC1152" s="1649"/>
      <c r="AD1152" s="1649"/>
      <c r="AE1152" s="1649"/>
      <c r="AF1152" s="1610">
        <f t="shared" si="602"/>
        <v>0</v>
      </c>
      <c r="AG1152" s="1649"/>
      <c r="AH1152" s="1649"/>
      <c r="AI1152" s="1649"/>
      <c r="AJ1152" s="1649"/>
      <c r="AK1152" s="1649"/>
      <c r="AL1152" s="1649"/>
      <c r="AM1152" s="1649"/>
      <c r="AN1152" s="1649"/>
      <c r="AO1152" s="1649"/>
      <c r="AP1152" s="1649"/>
      <c r="AQ1152" s="1649"/>
      <c r="AR1152" s="1709"/>
      <c r="AS1152" s="1779">
        <f t="shared" si="603"/>
        <v>0</v>
      </c>
      <c r="AT1152" s="1711">
        <f t="shared" si="624"/>
        <v>0</v>
      </c>
      <c r="AU1152" s="1611">
        <f t="shared" si="604"/>
        <v>0</v>
      </c>
      <c r="AV1152" s="1611">
        <f t="shared" si="605"/>
        <v>0</v>
      </c>
      <c r="AW1152" s="1611">
        <f t="shared" si="606"/>
        <v>0</v>
      </c>
      <c r="AX1152" s="1611">
        <f t="shared" si="607"/>
        <v>0</v>
      </c>
      <c r="AY1152" s="1611">
        <f t="shared" si="608"/>
        <v>0</v>
      </c>
      <c r="AZ1152" s="1611">
        <f t="shared" si="609"/>
        <v>0</v>
      </c>
      <c r="BA1152" s="1611">
        <f t="shared" si="610"/>
        <v>0</v>
      </c>
      <c r="BB1152" s="1611">
        <f t="shared" si="611"/>
        <v>0</v>
      </c>
      <c r="BC1152" s="1611">
        <f t="shared" si="612"/>
        <v>0</v>
      </c>
      <c r="BD1152" s="1611">
        <f t="shared" si="613"/>
        <v>0</v>
      </c>
      <c r="BE1152" s="1611">
        <f t="shared" si="614"/>
        <v>0</v>
      </c>
      <c r="BF1152" s="1611">
        <f t="shared" si="615"/>
        <v>0</v>
      </c>
      <c r="BG1152" s="1611">
        <f t="shared" si="625"/>
        <v>0</v>
      </c>
      <c r="BH1152" s="1611" t="str">
        <f t="shared" si="626"/>
        <v/>
      </c>
      <c r="BI1152" s="1611" t="str">
        <f t="shared" si="627"/>
        <v/>
      </c>
      <c r="BJ1152" s="1611" t="str">
        <f t="shared" si="616"/>
        <v/>
      </c>
      <c r="BK1152" s="1611" t="str">
        <f t="shared" si="617"/>
        <v/>
      </c>
      <c r="BL1152" s="1611" t="str">
        <f t="shared" ca="1" si="618"/>
        <v/>
      </c>
      <c r="BM1152" s="1611" t="str">
        <f t="shared" si="628"/>
        <v/>
      </c>
      <c r="BN1152" s="1611" t="str">
        <f t="shared" si="619"/>
        <v/>
      </c>
      <c r="BO1152" s="1611" t="str">
        <f t="shared" si="620"/>
        <v/>
      </c>
      <c r="BP1152" s="1611" t="str">
        <f t="shared" si="629"/>
        <v/>
      </c>
      <c r="BQ1152" s="1611" t="str">
        <f t="shared" si="630"/>
        <v/>
      </c>
      <c r="BR1152" s="1611" t="str">
        <f t="shared" si="631"/>
        <v/>
      </c>
      <c r="BS1152" s="1611" t="str">
        <f t="shared" si="632"/>
        <v/>
      </c>
      <c r="BT1152" s="1611" t="str">
        <f t="shared" si="633"/>
        <v/>
      </c>
      <c r="BU1152" s="1731">
        <f t="shared" ca="1" si="634"/>
        <v>0</v>
      </c>
      <c r="BV1152" s="1594"/>
      <c r="BW1152" s="1594"/>
      <c r="BX1152" s="1594"/>
      <c r="BY1152" s="1594"/>
      <c r="BZ1152" s="1594"/>
      <c r="CA1152" s="1594"/>
      <c r="CB1152" s="1594"/>
      <c r="CC1152" s="1594"/>
      <c r="CD1152" s="1594"/>
      <c r="CE1152" s="1594"/>
      <c r="CF1152" s="1594"/>
      <c r="CG1152" s="1594"/>
      <c r="CH1152" s="1594"/>
      <c r="CI1152" s="1594"/>
      <c r="CJ1152" s="1594"/>
      <c r="CK1152" s="1594"/>
      <c r="CL1152" s="1594"/>
      <c r="CM1152" s="1594"/>
      <c r="CN1152" s="1594"/>
      <c r="CO1152" s="1594"/>
      <c r="CP1152" s="1594"/>
      <c r="CQ1152" s="1594"/>
      <c r="CR1152" s="1594"/>
      <c r="CS1152" s="1594"/>
      <c r="CT1152" s="1594"/>
      <c r="CU1152" s="1594"/>
      <c r="CV1152" s="1594"/>
      <c r="CW1152" s="1594"/>
      <c r="CX1152" s="1594"/>
      <c r="CY1152" s="1594"/>
      <c r="CZ1152" s="1594"/>
      <c r="DA1152" s="1594"/>
      <c r="DB1152" s="1594"/>
      <c r="DC1152" s="1594"/>
      <c r="DD1152" s="1594"/>
      <c r="DE1152" s="1594"/>
      <c r="DF1152" s="1594"/>
      <c r="DG1152" s="1594"/>
      <c r="DH1152" s="1594"/>
      <c r="DI1152" s="1594"/>
      <c r="DJ1152" s="1594"/>
      <c r="DK1152" s="1594"/>
      <c r="DL1152" s="1594"/>
      <c r="DM1152" s="1594"/>
      <c r="DN1152" s="1594"/>
      <c r="DO1152" s="1594"/>
      <c r="DP1152" s="1594"/>
      <c r="DQ1152" s="1594"/>
      <c r="DR1152" s="1594"/>
      <c r="DS1152" s="1594"/>
      <c r="DT1152" s="1594"/>
      <c r="DU1152" s="1594"/>
      <c r="DV1152" s="1594"/>
      <c r="DW1152" s="1594"/>
      <c r="DX1152" s="1594"/>
      <c r="DY1152" s="1594"/>
      <c r="DZ1152" s="1594"/>
      <c r="EA1152" s="1594"/>
      <c r="EB1152" s="1594"/>
      <c r="EC1152" s="1594"/>
      <c r="ED1152" s="1594"/>
      <c r="EE1152" s="1594"/>
      <c r="EF1152" s="1594"/>
      <c r="EG1152" s="1594"/>
      <c r="EH1152" s="1594"/>
      <c r="EI1152" s="1594"/>
      <c r="EJ1152" s="1594"/>
      <c r="EK1152" s="1594"/>
      <c r="EL1152" s="1594"/>
      <c r="EM1152" s="1594"/>
      <c r="EN1152" s="1594"/>
      <c r="EO1152" s="1594"/>
      <c r="EP1152" s="1594"/>
      <c r="EQ1152" s="1594"/>
      <c r="ER1152" s="1594"/>
      <c r="ES1152" s="1594"/>
    </row>
    <row r="1153" spans="1:149" s="1595" customFormat="1" ht="12.5">
      <c r="A1153" s="1644" t="str">
        <f t="shared" si="621"/>
        <v>Organisation</v>
      </c>
      <c r="B1153" s="1758"/>
      <c r="C1153" s="1758"/>
      <c r="D1153" s="1758"/>
      <c r="E1153" s="1756"/>
      <c r="F1153" s="1592"/>
      <c r="G1153" s="1714">
        <f t="shared" si="622"/>
        <v>0</v>
      </c>
      <c r="H1153" s="1645"/>
      <c r="I1153" s="1714">
        <f t="shared" si="623"/>
        <v>0</v>
      </c>
      <c r="J1153" s="1677"/>
      <c r="K1153" s="1677"/>
      <c r="L1153" s="1592"/>
      <c r="M1153" s="1597"/>
      <c r="N1153" s="1597"/>
      <c r="O1153" s="1646"/>
      <c r="P1153" s="1647"/>
      <c r="Q1153" s="1647"/>
      <c r="R1153" s="1648"/>
      <c r="S1153" s="1603"/>
      <c r="T1153" s="1649"/>
      <c r="U1153" s="1649"/>
      <c r="V1153" s="1649"/>
      <c r="W1153" s="1649"/>
      <c r="X1153" s="1649"/>
      <c r="Y1153" s="1649"/>
      <c r="Z1153" s="1649"/>
      <c r="AA1153" s="1649"/>
      <c r="AB1153" s="1649"/>
      <c r="AC1153" s="1649"/>
      <c r="AD1153" s="1649"/>
      <c r="AE1153" s="1649"/>
      <c r="AF1153" s="1610">
        <f t="shared" si="602"/>
        <v>0</v>
      </c>
      <c r="AG1153" s="1649"/>
      <c r="AH1153" s="1649"/>
      <c r="AI1153" s="1649"/>
      <c r="AJ1153" s="1649"/>
      <c r="AK1153" s="1649"/>
      <c r="AL1153" s="1649"/>
      <c r="AM1153" s="1649"/>
      <c r="AN1153" s="1649"/>
      <c r="AO1153" s="1649"/>
      <c r="AP1153" s="1649"/>
      <c r="AQ1153" s="1649"/>
      <c r="AR1153" s="1709"/>
      <c r="AS1153" s="1779">
        <f t="shared" si="603"/>
        <v>0</v>
      </c>
      <c r="AT1153" s="1711">
        <f t="shared" si="624"/>
        <v>0</v>
      </c>
      <c r="AU1153" s="1611">
        <f t="shared" si="604"/>
        <v>0</v>
      </c>
      <c r="AV1153" s="1611">
        <f t="shared" si="605"/>
        <v>0</v>
      </c>
      <c r="AW1153" s="1611">
        <f t="shared" si="606"/>
        <v>0</v>
      </c>
      <c r="AX1153" s="1611">
        <f t="shared" si="607"/>
        <v>0</v>
      </c>
      <c r="AY1153" s="1611">
        <f t="shared" si="608"/>
        <v>0</v>
      </c>
      <c r="AZ1153" s="1611">
        <f t="shared" si="609"/>
        <v>0</v>
      </c>
      <c r="BA1153" s="1611">
        <f t="shared" si="610"/>
        <v>0</v>
      </c>
      <c r="BB1153" s="1611">
        <f t="shared" si="611"/>
        <v>0</v>
      </c>
      <c r="BC1153" s="1611">
        <f t="shared" si="612"/>
        <v>0</v>
      </c>
      <c r="BD1153" s="1611">
        <f t="shared" si="613"/>
        <v>0</v>
      </c>
      <c r="BE1153" s="1611">
        <f t="shared" si="614"/>
        <v>0</v>
      </c>
      <c r="BF1153" s="1611">
        <f t="shared" si="615"/>
        <v>0</v>
      </c>
      <c r="BG1153" s="1611">
        <f t="shared" si="625"/>
        <v>0</v>
      </c>
      <c r="BH1153" s="1611" t="str">
        <f t="shared" si="626"/>
        <v/>
      </c>
      <c r="BI1153" s="1611" t="str">
        <f t="shared" si="627"/>
        <v/>
      </c>
      <c r="BJ1153" s="1611" t="str">
        <f t="shared" si="616"/>
        <v/>
      </c>
      <c r="BK1153" s="1611" t="str">
        <f t="shared" si="617"/>
        <v/>
      </c>
      <c r="BL1153" s="1611" t="str">
        <f t="shared" ca="1" si="618"/>
        <v/>
      </c>
      <c r="BM1153" s="1611" t="str">
        <f t="shared" si="628"/>
        <v/>
      </c>
      <c r="BN1153" s="1611" t="str">
        <f t="shared" si="619"/>
        <v/>
      </c>
      <c r="BO1153" s="1611" t="str">
        <f t="shared" si="620"/>
        <v/>
      </c>
      <c r="BP1153" s="1611" t="str">
        <f t="shared" si="629"/>
        <v/>
      </c>
      <c r="BQ1153" s="1611" t="str">
        <f t="shared" si="630"/>
        <v/>
      </c>
      <c r="BR1153" s="1611" t="str">
        <f t="shared" si="631"/>
        <v/>
      </c>
      <c r="BS1153" s="1611" t="str">
        <f t="shared" si="632"/>
        <v/>
      </c>
      <c r="BT1153" s="1611" t="str">
        <f t="shared" si="633"/>
        <v/>
      </c>
      <c r="BU1153" s="1731">
        <f t="shared" ca="1" si="634"/>
        <v>0</v>
      </c>
      <c r="BV1153" s="1594"/>
      <c r="BW1153" s="1594"/>
      <c r="BX1153" s="1594"/>
      <c r="BY1153" s="1594"/>
      <c r="BZ1153" s="1594"/>
      <c r="CA1153" s="1594"/>
      <c r="CB1153" s="1594"/>
      <c r="CC1153" s="1594"/>
      <c r="CD1153" s="1594"/>
      <c r="CE1153" s="1594"/>
      <c r="CF1153" s="1594"/>
      <c r="CG1153" s="1594"/>
      <c r="CH1153" s="1594"/>
      <c r="CI1153" s="1594"/>
      <c r="CJ1153" s="1594"/>
      <c r="CK1153" s="1594"/>
      <c r="CL1153" s="1594"/>
      <c r="CM1153" s="1594"/>
      <c r="CN1153" s="1594"/>
      <c r="CO1153" s="1594"/>
      <c r="CP1153" s="1594"/>
      <c r="CQ1153" s="1594"/>
      <c r="CR1153" s="1594"/>
      <c r="CS1153" s="1594"/>
      <c r="CT1153" s="1594"/>
      <c r="CU1153" s="1594"/>
      <c r="CV1153" s="1594"/>
      <c r="CW1153" s="1594"/>
      <c r="CX1153" s="1594"/>
      <c r="CY1153" s="1594"/>
      <c r="CZ1153" s="1594"/>
      <c r="DA1153" s="1594"/>
      <c r="DB1153" s="1594"/>
      <c r="DC1153" s="1594"/>
      <c r="DD1153" s="1594"/>
      <c r="DE1153" s="1594"/>
      <c r="DF1153" s="1594"/>
      <c r="DG1153" s="1594"/>
      <c r="DH1153" s="1594"/>
      <c r="DI1153" s="1594"/>
      <c r="DJ1153" s="1594"/>
      <c r="DK1153" s="1594"/>
      <c r="DL1153" s="1594"/>
      <c r="DM1153" s="1594"/>
      <c r="DN1153" s="1594"/>
      <c r="DO1153" s="1594"/>
      <c r="DP1153" s="1594"/>
      <c r="DQ1153" s="1594"/>
      <c r="DR1153" s="1594"/>
      <c r="DS1153" s="1594"/>
      <c r="DT1153" s="1594"/>
      <c r="DU1153" s="1594"/>
      <c r="DV1153" s="1594"/>
      <c r="DW1153" s="1594"/>
      <c r="DX1153" s="1594"/>
      <c r="DY1153" s="1594"/>
      <c r="DZ1153" s="1594"/>
      <c r="EA1153" s="1594"/>
      <c r="EB1153" s="1594"/>
      <c r="EC1153" s="1594"/>
      <c r="ED1153" s="1594"/>
      <c r="EE1153" s="1594"/>
      <c r="EF1153" s="1594"/>
      <c r="EG1153" s="1594"/>
      <c r="EH1153" s="1594"/>
      <c r="EI1153" s="1594"/>
      <c r="EJ1153" s="1594"/>
      <c r="EK1153" s="1594"/>
      <c r="EL1153" s="1594"/>
      <c r="EM1153" s="1594"/>
      <c r="EN1153" s="1594"/>
      <c r="EO1153" s="1594"/>
      <c r="EP1153" s="1594"/>
      <c r="EQ1153" s="1594"/>
      <c r="ER1153" s="1594"/>
      <c r="ES1153" s="1594"/>
    </row>
    <row r="1154" spans="1:149" s="1601" customFormat="1" ht="12.5">
      <c r="A1154" s="1644" t="str">
        <f t="shared" si="621"/>
        <v>Organisation</v>
      </c>
      <c r="B1154" s="1758"/>
      <c r="C1154" s="1758"/>
      <c r="D1154" s="1758"/>
      <c r="E1154" s="1756"/>
      <c r="F1154" s="1592"/>
      <c r="G1154" s="1714">
        <f t="shared" si="622"/>
        <v>0</v>
      </c>
      <c r="H1154" s="1645"/>
      <c r="I1154" s="1714">
        <f t="shared" si="623"/>
        <v>0</v>
      </c>
      <c r="J1154" s="1677"/>
      <c r="K1154" s="1677"/>
      <c r="L1154" s="1592"/>
      <c r="M1154" s="1597"/>
      <c r="N1154" s="1597"/>
      <c r="O1154" s="1646"/>
      <c r="P1154" s="1647"/>
      <c r="Q1154" s="1647"/>
      <c r="R1154" s="1648"/>
      <c r="S1154" s="1603"/>
      <c r="T1154" s="1649"/>
      <c r="U1154" s="1649"/>
      <c r="V1154" s="1649"/>
      <c r="W1154" s="1649"/>
      <c r="X1154" s="1649"/>
      <c r="Y1154" s="1649"/>
      <c r="Z1154" s="1649"/>
      <c r="AA1154" s="1649"/>
      <c r="AB1154" s="1649"/>
      <c r="AC1154" s="1649"/>
      <c r="AD1154" s="1649"/>
      <c r="AE1154" s="1649"/>
      <c r="AF1154" s="1610">
        <f t="shared" si="602"/>
        <v>0</v>
      </c>
      <c r="AG1154" s="1649"/>
      <c r="AH1154" s="1649"/>
      <c r="AI1154" s="1649"/>
      <c r="AJ1154" s="1649"/>
      <c r="AK1154" s="1649"/>
      <c r="AL1154" s="1649"/>
      <c r="AM1154" s="1649"/>
      <c r="AN1154" s="1649"/>
      <c r="AO1154" s="1649"/>
      <c r="AP1154" s="1649"/>
      <c r="AQ1154" s="1649"/>
      <c r="AR1154" s="1709"/>
      <c r="AS1154" s="1779">
        <f t="shared" si="603"/>
        <v>0</v>
      </c>
      <c r="AT1154" s="1711">
        <f t="shared" si="624"/>
        <v>0</v>
      </c>
      <c r="AU1154" s="1611">
        <f t="shared" si="604"/>
        <v>0</v>
      </c>
      <c r="AV1154" s="1611">
        <f t="shared" si="605"/>
        <v>0</v>
      </c>
      <c r="AW1154" s="1611">
        <f t="shared" si="606"/>
        <v>0</v>
      </c>
      <c r="AX1154" s="1611">
        <f t="shared" si="607"/>
        <v>0</v>
      </c>
      <c r="AY1154" s="1611">
        <f t="shared" si="608"/>
        <v>0</v>
      </c>
      <c r="AZ1154" s="1611">
        <f t="shared" si="609"/>
        <v>0</v>
      </c>
      <c r="BA1154" s="1611">
        <f t="shared" si="610"/>
        <v>0</v>
      </c>
      <c r="BB1154" s="1611">
        <f t="shared" si="611"/>
        <v>0</v>
      </c>
      <c r="BC1154" s="1611">
        <f t="shared" si="612"/>
        <v>0</v>
      </c>
      <c r="BD1154" s="1611">
        <f t="shared" si="613"/>
        <v>0</v>
      </c>
      <c r="BE1154" s="1611">
        <f t="shared" si="614"/>
        <v>0</v>
      </c>
      <c r="BF1154" s="1611">
        <f t="shared" si="615"/>
        <v>0</v>
      </c>
      <c r="BG1154" s="1611">
        <f t="shared" si="625"/>
        <v>0</v>
      </c>
      <c r="BH1154" s="1611" t="str">
        <f t="shared" si="626"/>
        <v/>
      </c>
      <c r="BI1154" s="1611" t="str">
        <f t="shared" si="627"/>
        <v/>
      </c>
      <c r="BJ1154" s="1611" t="str">
        <f t="shared" si="616"/>
        <v/>
      </c>
      <c r="BK1154" s="1611" t="str">
        <f t="shared" si="617"/>
        <v/>
      </c>
      <c r="BL1154" s="1611" t="str">
        <f t="shared" ca="1" si="618"/>
        <v/>
      </c>
      <c r="BM1154" s="1611" t="str">
        <f t="shared" si="628"/>
        <v/>
      </c>
      <c r="BN1154" s="1611" t="str">
        <f t="shared" si="619"/>
        <v/>
      </c>
      <c r="BO1154" s="1611" t="str">
        <f t="shared" si="620"/>
        <v/>
      </c>
      <c r="BP1154" s="1611" t="str">
        <f t="shared" si="629"/>
        <v/>
      </c>
      <c r="BQ1154" s="1611" t="str">
        <f t="shared" si="630"/>
        <v/>
      </c>
      <c r="BR1154" s="1611" t="str">
        <f t="shared" si="631"/>
        <v/>
      </c>
      <c r="BS1154" s="1611" t="str">
        <f t="shared" si="632"/>
        <v/>
      </c>
      <c r="BT1154" s="1611" t="str">
        <f t="shared" si="633"/>
        <v/>
      </c>
      <c r="BU1154" s="1731">
        <f t="shared" ca="1" si="634"/>
        <v>0</v>
      </c>
      <c r="BV1154" s="1594"/>
      <c r="BW1154" s="1594"/>
      <c r="BX1154" s="1594"/>
      <c r="BY1154" s="1594"/>
      <c r="BZ1154" s="1594"/>
      <c r="CA1154" s="1594"/>
      <c r="CB1154" s="1594"/>
      <c r="CC1154" s="1594"/>
      <c r="CD1154" s="1594"/>
      <c r="CE1154" s="1594"/>
      <c r="CF1154" s="1594"/>
      <c r="CG1154" s="1594"/>
      <c r="CH1154" s="1594"/>
      <c r="CI1154" s="1594"/>
      <c r="CJ1154" s="1594"/>
      <c r="CK1154" s="1594"/>
      <c r="CL1154" s="1594"/>
      <c r="CM1154" s="1594"/>
      <c r="CN1154" s="1594"/>
      <c r="CO1154" s="1594"/>
      <c r="CP1154" s="1594"/>
      <c r="CQ1154" s="1594"/>
      <c r="CR1154" s="1594"/>
      <c r="CS1154" s="1594"/>
      <c r="CT1154" s="1594"/>
      <c r="CU1154" s="1594"/>
      <c r="CV1154" s="1594"/>
      <c r="CW1154" s="1594"/>
      <c r="CX1154" s="1594"/>
      <c r="CY1154" s="1594"/>
      <c r="CZ1154" s="1594"/>
      <c r="DA1154" s="1594"/>
      <c r="DB1154" s="1594"/>
      <c r="DC1154" s="1594"/>
      <c r="DD1154" s="1594"/>
      <c r="DE1154" s="1594"/>
      <c r="DF1154" s="1594"/>
      <c r="DG1154" s="1594"/>
      <c r="DH1154" s="1594"/>
      <c r="DI1154" s="1594"/>
      <c r="DJ1154" s="1594"/>
      <c r="DK1154" s="1594"/>
      <c r="DL1154" s="1594"/>
      <c r="DM1154" s="1594"/>
      <c r="DN1154" s="1594"/>
      <c r="DO1154" s="1594"/>
      <c r="DP1154" s="1594"/>
      <c r="DQ1154" s="1594"/>
      <c r="DR1154" s="1594"/>
      <c r="DS1154" s="1594"/>
      <c r="DT1154" s="1594"/>
      <c r="DU1154" s="1594"/>
      <c r="DV1154" s="1594"/>
      <c r="DW1154" s="1594"/>
      <c r="DX1154" s="1594"/>
      <c r="DY1154" s="1594"/>
      <c r="DZ1154" s="1594"/>
      <c r="EA1154" s="1594"/>
      <c r="EB1154" s="1594"/>
      <c r="EC1154" s="1594"/>
      <c r="ED1154" s="1594"/>
      <c r="EE1154" s="1594"/>
      <c r="EF1154" s="1594"/>
      <c r="EG1154" s="1594"/>
      <c r="EH1154" s="1594"/>
      <c r="EI1154" s="1594"/>
      <c r="EJ1154" s="1594"/>
      <c r="EK1154" s="1594"/>
      <c r="EL1154" s="1594"/>
      <c r="EM1154" s="1594"/>
      <c r="EN1154" s="1594"/>
      <c r="EO1154" s="1594"/>
      <c r="EP1154" s="1594"/>
      <c r="EQ1154" s="1594"/>
      <c r="ER1154" s="1594"/>
      <c r="ES1154" s="1594"/>
    </row>
    <row r="1155" spans="1:149" s="1595" customFormat="1" ht="12.5">
      <c r="A1155" s="1644" t="str">
        <f t="shared" si="621"/>
        <v>Organisation</v>
      </c>
      <c r="B1155" s="1758"/>
      <c r="C1155" s="1758"/>
      <c r="D1155" s="1758"/>
      <c r="E1155" s="1756"/>
      <c r="F1155" s="1592"/>
      <c r="G1155" s="1714">
        <f t="shared" si="622"/>
        <v>0</v>
      </c>
      <c r="H1155" s="1645"/>
      <c r="I1155" s="1714">
        <f t="shared" si="623"/>
        <v>0</v>
      </c>
      <c r="J1155" s="1677"/>
      <c r="K1155" s="1677"/>
      <c r="L1155" s="1592"/>
      <c r="M1155" s="1597"/>
      <c r="N1155" s="1597"/>
      <c r="O1155" s="1646"/>
      <c r="P1155" s="1647"/>
      <c r="Q1155" s="1647"/>
      <c r="R1155" s="1648"/>
      <c r="S1155" s="1603"/>
      <c r="T1155" s="1649"/>
      <c r="U1155" s="1649"/>
      <c r="V1155" s="1649"/>
      <c r="W1155" s="1649"/>
      <c r="X1155" s="1649"/>
      <c r="Y1155" s="1649"/>
      <c r="Z1155" s="1649"/>
      <c r="AA1155" s="1649"/>
      <c r="AB1155" s="1649"/>
      <c r="AC1155" s="1649"/>
      <c r="AD1155" s="1649"/>
      <c r="AE1155" s="1649"/>
      <c r="AF1155" s="1610">
        <f t="shared" si="602"/>
        <v>0</v>
      </c>
      <c r="AG1155" s="1649"/>
      <c r="AH1155" s="1649"/>
      <c r="AI1155" s="1649"/>
      <c r="AJ1155" s="1649"/>
      <c r="AK1155" s="1649"/>
      <c r="AL1155" s="1649"/>
      <c r="AM1155" s="1649"/>
      <c r="AN1155" s="1649"/>
      <c r="AO1155" s="1649"/>
      <c r="AP1155" s="1649"/>
      <c r="AQ1155" s="1649"/>
      <c r="AR1155" s="1709"/>
      <c r="AS1155" s="1779">
        <f t="shared" si="603"/>
        <v>0</v>
      </c>
      <c r="AT1155" s="1711">
        <f t="shared" si="624"/>
        <v>0</v>
      </c>
      <c r="AU1155" s="1611">
        <f t="shared" si="604"/>
        <v>0</v>
      </c>
      <c r="AV1155" s="1611">
        <f t="shared" si="605"/>
        <v>0</v>
      </c>
      <c r="AW1155" s="1611">
        <f t="shared" si="606"/>
        <v>0</v>
      </c>
      <c r="AX1155" s="1611">
        <f t="shared" si="607"/>
        <v>0</v>
      </c>
      <c r="AY1155" s="1611">
        <f t="shared" si="608"/>
        <v>0</v>
      </c>
      <c r="AZ1155" s="1611">
        <f t="shared" si="609"/>
        <v>0</v>
      </c>
      <c r="BA1155" s="1611">
        <f t="shared" si="610"/>
        <v>0</v>
      </c>
      <c r="BB1155" s="1611">
        <f t="shared" si="611"/>
        <v>0</v>
      </c>
      <c r="BC1155" s="1611">
        <f t="shared" si="612"/>
        <v>0</v>
      </c>
      <c r="BD1155" s="1611">
        <f t="shared" si="613"/>
        <v>0</v>
      </c>
      <c r="BE1155" s="1611">
        <f t="shared" si="614"/>
        <v>0</v>
      </c>
      <c r="BF1155" s="1611">
        <f t="shared" si="615"/>
        <v>0</v>
      </c>
      <c r="BG1155" s="1611">
        <f t="shared" si="625"/>
        <v>0</v>
      </c>
      <c r="BH1155" s="1611" t="str">
        <f t="shared" si="626"/>
        <v/>
      </c>
      <c r="BI1155" s="1611" t="str">
        <f t="shared" si="627"/>
        <v/>
      </c>
      <c r="BJ1155" s="1611" t="str">
        <f t="shared" si="616"/>
        <v/>
      </c>
      <c r="BK1155" s="1611" t="str">
        <f t="shared" si="617"/>
        <v/>
      </c>
      <c r="BL1155" s="1611" t="str">
        <f t="shared" ca="1" si="618"/>
        <v/>
      </c>
      <c r="BM1155" s="1611" t="str">
        <f t="shared" si="628"/>
        <v/>
      </c>
      <c r="BN1155" s="1611" t="str">
        <f t="shared" si="619"/>
        <v/>
      </c>
      <c r="BO1155" s="1611" t="str">
        <f t="shared" si="620"/>
        <v/>
      </c>
      <c r="BP1155" s="1611" t="str">
        <f t="shared" si="629"/>
        <v/>
      </c>
      <c r="BQ1155" s="1611" t="str">
        <f t="shared" si="630"/>
        <v/>
      </c>
      <c r="BR1155" s="1611" t="str">
        <f t="shared" si="631"/>
        <v/>
      </c>
      <c r="BS1155" s="1611" t="str">
        <f t="shared" si="632"/>
        <v/>
      </c>
      <c r="BT1155" s="1611" t="str">
        <f t="shared" si="633"/>
        <v/>
      </c>
      <c r="BU1155" s="1731">
        <f t="shared" ca="1" si="634"/>
        <v>0</v>
      </c>
      <c r="BV1155" s="1594"/>
      <c r="BW1155" s="1594"/>
      <c r="BX1155" s="1594"/>
      <c r="BY1155" s="1594"/>
      <c r="BZ1155" s="1594"/>
      <c r="CA1155" s="1594"/>
      <c r="CB1155" s="1594"/>
      <c r="CC1155" s="1594"/>
      <c r="CD1155" s="1594"/>
      <c r="CE1155" s="1594"/>
      <c r="CF1155" s="1594"/>
      <c r="CG1155" s="1594"/>
      <c r="CH1155" s="1594"/>
      <c r="CI1155" s="1594"/>
      <c r="CJ1155" s="1594"/>
      <c r="CK1155" s="1594"/>
      <c r="CL1155" s="1594"/>
      <c r="CM1155" s="1594"/>
      <c r="CN1155" s="1594"/>
      <c r="CO1155" s="1594"/>
      <c r="CP1155" s="1594"/>
      <c r="CQ1155" s="1594"/>
      <c r="CR1155" s="1594"/>
      <c r="CS1155" s="1594"/>
      <c r="CT1155" s="1594"/>
      <c r="CU1155" s="1594"/>
      <c r="CV1155" s="1594"/>
      <c r="CW1155" s="1594"/>
      <c r="CX1155" s="1594"/>
      <c r="CY1155" s="1594"/>
      <c r="CZ1155" s="1594"/>
      <c r="DA1155" s="1594"/>
      <c r="DB1155" s="1594"/>
      <c r="DC1155" s="1594"/>
      <c r="DD1155" s="1594"/>
      <c r="DE1155" s="1594"/>
      <c r="DF1155" s="1594"/>
      <c r="DG1155" s="1594"/>
      <c r="DH1155" s="1594"/>
      <c r="DI1155" s="1594"/>
      <c r="DJ1155" s="1594"/>
      <c r="DK1155" s="1594"/>
      <c r="DL1155" s="1594"/>
      <c r="DM1155" s="1594"/>
      <c r="DN1155" s="1594"/>
      <c r="DO1155" s="1594"/>
      <c r="DP1155" s="1594"/>
      <c r="DQ1155" s="1594"/>
      <c r="DR1155" s="1594"/>
      <c r="DS1155" s="1594"/>
      <c r="DT1155" s="1594"/>
      <c r="DU1155" s="1594"/>
      <c r="DV1155" s="1594"/>
      <c r="DW1155" s="1594"/>
      <c r="DX1155" s="1594"/>
      <c r="DY1155" s="1594"/>
      <c r="DZ1155" s="1594"/>
      <c r="EA1155" s="1594"/>
      <c r="EB1155" s="1594"/>
      <c r="EC1155" s="1594"/>
      <c r="ED1155" s="1594"/>
      <c r="EE1155" s="1594"/>
      <c r="EF1155" s="1594"/>
      <c r="EG1155" s="1594"/>
      <c r="EH1155" s="1594"/>
      <c r="EI1155" s="1594"/>
      <c r="EJ1155" s="1594"/>
      <c r="EK1155" s="1594"/>
      <c r="EL1155" s="1594"/>
      <c r="EM1155" s="1594"/>
      <c r="EN1155" s="1594"/>
      <c r="EO1155" s="1594"/>
      <c r="EP1155" s="1594"/>
      <c r="EQ1155" s="1594"/>
      <c r="ER1155" s="1594"/>
      <c r="ES1155" s="1594"/>
    </row>
    <row r="1156" spans="1:149" s="1595" customFormat="1" ht="12.5">
      <c r="A1156" s="1644" t="str">
        <f t="shared" si="621"/>
        <v>Organisation</v>
      </c>
      <c r="B1156" s="1758"/>
      <c r="C1156" s="1758"/>
      <c r="D1156" s="1758"/>
      <c r="E1156" s="1756"/>
      <c r="F1156" s="1592"/>
      <c r="G1156" s="1714">
        <f t="shared" si="622"/>
        <v>0</v>
      </c>
      <c r="H1156" s="1645"/>
      <c r="I1156" s="1714">
        <f t="shared" si="623"/>
        <v>0</v>
      </c>
      <c r="J1156" s="1677"/>
      <c r="K1156" s="1677"/>
      <c r="L1156" s="1592"/>
      <c r="M1156" s="1597"/>
      <c r="N1156" s="1597"/>
      <c r="O1156" s="1646"/>
      <c r="P1156" s="1647"/>
      <c r="Q1156" s="1647"/>
      <c r="R1156" s="1648"/>
      <c r="S1156" s="1603"/>
      <c r="T1156" s="1649"/>
      <c r="U1156" s="1649"/>
      <c r="V1156" s="1649"/>
      <c r="W1156" s="1649"/>
      <c r="X1156" s="1649"/>
      <c r="Y1156" s="1649"/>
      <c r="Z1156" s="1649"/>
      <c r="AA1156" s="1649"/>
      <c r="AB1156" s="1649"/>
      <c r="AC1156" s="1649"/>
      <c r="AD1156" s="1649"/>
      <c r="AE1156" s="1649"/>
      <c r="AF1156" s="1610">
        <f t="shared" si="602"/>
        <v>0</v>
      </c>
      <c r="AG1156" s="1649"/>
      <c r="AH1156" s="1649"/>
      <c r="AI1156" s="1649"/>
      <c r="AJ1156" s="1649"/>
      <c r="AK1156" s="1649"/>
      <c r="AL1156" s="1649"/>
      <c r="AM1156" s="1649"/>
      <c r="AN1156" s="1649"/>
      <c r="AO1156" s="1649"/>
      <c r="AP1156" s="1649"/>
      <c r="AQ1156" s="1649"/>
      <c r="AR1156" s="1709"/>
      <c r="AS1156" s="1779">
        <f t="shared" si="603"/>
        <v>0</v>
      </c>
      <c r="AT1156" s="1711">
        <f t="shared" si="624"/>
        <v>0</v>
      </c>
      <c r="AU1156" s="1611">
        <f t="shared" si="604"/>
        <v>0</v>
      </c>
      <c r="AV1156" s="1611">
        <f t="shared" si="605"/>
        <v>0</v>
      </c>
      <c r="AW1156" s="1611">
        <f t="shared" si="606"/>
        <v>0</v>
      </c>
      <c r="AX1156" s="1611">
        <f t="shared" si="607"/>
        <v>0</v>
      </c>
      <c r="AY1156" s="1611">
        <f t="shared" si="608"/>
        <v>0</v>
      </c>
      <c r="AZ1156" s="1611">
        <f t="shared" si="609"/>
        <v>0</v>
      </c>
      <c r="BA1156" s="1611">
        <f t="shared" si="610"/>
        <v>0</v>
      </c>
      <c r="BB1156" s="1611">
        <f t="shared" si="611"/>
        <v>0</v>
      </c>
      <c r="BC1156" s="1611">
        <f t="shared" si="612"/>
        <v>0</v>
      </c>
      <c r="BD1156" s="1611">
        <f t="shared" si="613"/>
        <v>0</v>
      </c>
      <c r="BE1156" s="1611">
        <f t="shared" si="614"/>
        <v>0</v>
      </c>
      <c r="BF1156" s="1611">
        <f t="shared" si="615"/>
        <v>0</v>
      </c>
      <c r="BG1156" s="1611">
        <f t="shared" si="625"/>
        <v>0</v>
      </c>
      <c r="BH1156" s="1611" t="str">
        <f t="shared" si="626"/>
        <v/>
      </c>
      <c r="BI1156" s="1611" t="str">
        <f t="shared" si="627"/>
        <v/>
      </c>
      <c r="BJ1156" s="1611" t="str">
        <f t="shared" si="616"/>
        <v/>
      </c>
      <c r="BK1156" s="1611" t="str">
        <f t="shared" si="617"/>
        <v/>
      </c>
      <c r="BL1156" s="1611" t="str">
        <f t="shared" ca="1" si="618"/>
        <v/>
      </c>
      <c r="BM1156" s="1611" t="str">
        <f t="shared" si="628"/>
        <v/>
      </c>
      <c r="BN1156" s="1611" t="str">
        <f t="shared" si="619"/>
        <v/>
      </c>
      <c r="BO1156" s="1611" t="str">
        <f t="shared" si="620"/>
        <v/>
      </c>
      <c r="BP1156" s="1611" t="str">
        <f t="shared" si="629"/>
        <v/>
      </c>
      <c r="BQ1156" s="1611" t="str">
        <f t="shared" si="630"/>
        <v/>
      </c>
      <c r="BR1156" s="1611" t="str">
        <f t="shared" si="631"/>
        <v/>
      </c>
      <c r="BS1156" s="1611" t="str">
        <f t="shared" si="632"/>
        <v/>
      </c>
      <c r="BT1156" s="1611" t="str">
        <f t="shared" si="633"/>
        <v/>
      </c>
      <c r="BU1156" s="1731">
        <f t="shared" ca="1" si="634"/>
        <v>0</v>
      </c>
      <c r="BV1156" s="1594"/>
      <c r="BW1156" s="1594"/>
      <c r="BX1156" s="1594"/>
      <c r="BY1156" s="1594"/>
      <c r="BZ1156" s="1594"/>
      <c r="CA1156" s="1594"/>
      <c r="CB1156" s="1594"/>
      <c r="CC1156" s="1594"/>
      <c r="CD1156" s="1594"/>
      <c r="CE1156" s="1594"/>
      <c r="CF1156" s="1594"/>
      <c r="CG1156" s="1594"/>
      <c r="CH1156" s="1594"/>
      <c r="CI1156" s="1594"/>
      <c r="CJ1156" s="1594"/>
      <c r="CK1156" s="1594"/>
      <c r="CL1156" s="1594"/>
      <c r="CM1156" s="1594"/>
      <c r="CN1156" s="1594"/>
      <c r="CO1156" s="1594"/>
      <c r="CP1156" s="1594"/>
      <c r="CQ1156" s="1594"/>
      <c r="CR1156" s="1594"/>
      <c r="CS1156" s="1594"/>
      <c r="CT1156" s="1594"/>
      <c r="CU1156" s="1594"/>
      <c r="CV1156" s="1594"/>
      <c r="CW1156" s="1594"/>
      <c r="CX1156" s="1594"/>
      <c r="CY1156" s="1594"/>
      <c r="CZ1156" s="1594"/>
      <c r="DA1156" s="1594"/>
      <c r="DB1156" s="1594"/>
      <c r="DC1156" s="1594"/>
      <c r="DD1156" s="1594"/>
      <c r="DE1156" s="1594"/>
      <c r="DF1156" s="1594"/>
      <c r="DG1156" s="1594"/>
      <c r="DH1156" s="1594"/>
      <c r="DI1156" s="1594"/>
      <c r="DJ1156" s="1594"/>
      <c r="DK1156" s="1594"/>
      <c r="DL1156" s="1594"/>
      <c r="DM1156" s="1594"/>
      <c r="DN1156" s="1594"/>
      <c r="DO1156" s="1594"/>
      <c r="DP1156" s="1594"/>
      <c r="DQ1156" s="1594"/>
      <c r="DR1156" s="1594"/>
      <c r="DS1156" s="1594"/>
      <c r="DT1156" s="1594"/>
      <c r="DU1156" s="1594"/>
      <c r="DV1156" s="1594"/>
      <c r="DW1156" s="1594"/>
      <c r="DX1156" s="1594"/>
      <c r="DY1156" s="1594"/>
      <c r="DZ1156" s="1594"/>
      <c r="EA1156" s="1594"/>
      <c r="EB1156" s="1594"/>
      <c r="EC1156" s="1594"/>
      <c r="ED1156" s="1594"/>
      <c r="EE1156" s="1594"/>
      <c r="EF1156" s="1594"/>
      <c r="EG1156" s="1594"/>
      <c r="EH1156" s="1594"/>
      <c r="EI1156" s="1594"/>
      <c r="EJ1156" s="1594"/>
      <c r="EK1156" s="1594"/>
      <c r="EL1156" s="1594"/>
      <c r="EM1156" s="1594"/>
      <c r="EN1156" s="1594"/>
      <c r="EO1156" s="1594"/>
      <c r="EP1156" s="1594"/>
      <c r="EQ1156" s="1594"/>
      <c r="ER1156" s="1594"/>
      <c r="ES1156" s="1594"/>
    </row>
    <row r="1157" spans="1:149" s="1595" customFormat="1" ht="12.5">
      <c r="A1157" s="1644" t="str">
        <f t="shared" si="621"/>
        <v>Organisation</v>
      </c>
      <c r="B1157" s="1758"/>
      <c r="C1157" s="1758"/>
      <c r="D1157" s="1758"/>
      <c r="E1157" s="1756"/>
      <c r="F1157" s="1592"/>
      <c r="G1157" s="1714">
        <f t="shared" si="622"/>
        <v>0</v>
      </c>
      <c r="H1157" s="1645"/>
      <c r="I1157" s="1714">
        <f t="shared" si="623"/>
        <v>0</v>
      </c>
      <c r="J1157" s="1677"/>
      <c r="K1157" s="1677"/>
      <c r="L1157" s="1592"/>
      <c r="M1157" s="1597"/>
      <c r="N1157" s="1597"/>
      <c r="O1157" s="1646"/>
      <c r="P1157" s="1647"/>
      <c r="Q1157" s="1647"/>
      <c r="R1157" s="1648"/>
      <c r="S1157" s="1603"/>
      <c r="T1157" s="1649"/>
      <c r="U1157" s="1649"/>
      <c r="V1157" s="1649"/>
      <c r="W1157" s="1649"/>
      <c r="X1157" s="1649"/>
      <c r="Y1157" s="1649"/>
      <c r="Z1157" s="1649"/>
      <c r="AA1157" s="1649"/>
      <c r="AB1157" s="1649"/>
      <c r="AC1157" s="1649"/>
      <c r="AD1157" s="1649"/>
      <c r="AE1157" s="1649"/>
      <c r="AF1157" s="1610">
        <f t="shared" si="602"/>
        <v>0</v>
      </c>
      <c r="AG1157" s="1649"/>
      <c r="AH1157" s="1649"/>
      <c r="AI1157" s="1649"/>
      <c r="AJ1157" s="1649"/>
      <c r="AK1157" s="1649"/>
      <c r="AL1157" s="1649"/>
      <c r="AM1157" s="1649"/>
      <c r="AN1157" s="1649"/>
      <c r="AO1157" s="1649"/>
      <c r="AP1157" s="1649"/>
      <c r="AQ1157" s="1649"/>
      <c r="AR1157" s="1709"/>
      <c r="AS1157" s="1779">
        <f t="shared" si="603"/>
        <v>0</v>
      </c>
      <c r="AT1157" s="1711">
        <f t="shared" si="624"/>
        <v>0</v>
      </c>
      <c r="AU1157" s="1611">
        <f t="shared" si="604"/>
        <v>0</v>
      </c>
      <c r="AV1157" s="1611">
        <f t="shared" si="605"/>
        <v>0</v>
      </c>
      <c r="AW1157" s="1611">
        <f t="shared" si="606"/>
        <v>0</v>
      </c>
      <c r="AX1157" s="1611">
        <f t="shared" si="607"/>
        <v>0</v>
      </c>
      <c r="AY1157" s="1611">
        <f t="shared" si="608"/>
        <v>0</v>
      </c>
      <c r="AZ1157" s="1611">
        <f t="shared" si="609"/>
        <v>0</v>
      </c>
      <c r="BA1157" s="1611">
        <f t="shared" si="610"/>
        <v>0</v>
      </c>
      <c r="BB1157" s="1611">
        <f t="shared" si="611"/>
        <v>0</v>
      </c>
      <c r="BC1157" s="1611">
        <f t="shared" si="612"/>
        <v>0</v>
      </c>
      <c r="BD1157" s="1611">
        <f t="shared" si="613"/>
        <v>0</v>
      </c>
      <c r="BE1157" s="1611">
        <f t="shared" si="614"/>
        <v>0</v>
      </c>
      <c r="BF1157" s="1611">
        <f t="shared" si="615"/>
        <v>0</v>
      </c>
      <c r="BG1157" s="1611">
        <f t="shared" si="625"/>
        <v>0</v>
      </c>
      <c r="BH1157" s="1611" t="str">
        <f t="shared" si="626"/>
        <v/>
      </c>
      <c r="BI1157" s="1611" t="str">
        <f t="shared" si="627"/>
        <v/>
      </c>
      <c r="BJ1157" s="1611" t="str">
        <f t="shared" si="616"/>
        <v/>
      </c>
      <c r="BK1157" s="1611" t="str">
        <f t="shared" si="617"/>
        <v/>
      </c>
      <c r="BL1157" s="1611" t="str">
        <f t="shared" ca="1" si="618"/>
        <v/>
      </c>
      <c r="BM1157" s="1611" t="str">
        <f t="shared" si="628"/>
        <v/>
      </c>
      <c r="BN1157" s="1611" t="str">
        <f t="shared" si="619"/>
        <v/>
      </c>
      <c r="BO1157" s="1611" t="str">
        <f t="shared" si="620"/>
        <v/>
      </c>
      <c r="BP1157" s="1611" t="str">
        <f t="shared" si="629"/>
        <v/>
      </c>
      <c r="BQ1157" s="1611" t="str">
        <f t="shared" si="630"/>
        <v/>
      </c>
      <c r="BR1157" s="1611" t="str">
        <f t="shared" si="631"/>
        <v/>
      </c>
      <c r="BS1157" s="1611" t="str">
        <f t="shared" si="632"/>
        <v/>
      </c>
      <c r="BT1157" s="1611" t="str">
        <f t="shared" si="633"/>
        <v/>
      </c>
      <c r="BU1157" s="1731">
        <f t="shared" ca="1" si="634"/>
        <v>0</v>
      </c>
      <c r="BV1157" s="1594"/>
      <c r="BW1157" s="1594"/>
      <c r="BX1157" s="1594"/>
      <c r="BY1157" s="1594"/>
      <c r="BZ1157" s="1594"/>
      <c r="CA1157" s="1594"/>
      <c r="CB1157" s="1594"/>
      <c r="CC1157" s="1594"/>
      <c r="CD1157" s="1594"/>
      <c r="CE1157" s="1594"/>
      <c r="CF1157" s="1594"/>
      <c r="CG1157" s="1594"/>
      <c r="CH1157" s="1594"/>
      <c r="CI1157" s="1594"/>
      <c r="CJ1157" s="1594"/>
      <c r="CK1157" s="1594"/>
      <c r="CL1157" s="1594"/>
      <c r="CM1157" s="1594"/>
      <c r="CN1157" s="1594"/>
      <c r="CO1157" s="1594"/>
      <c r="CP1157" s="1594"/>
      <c r="CQ1157" s="1594"/>
      <c r="CR1157" s="1594"/>
      <c r="CS1157" s="1594"/>
      <c r="CT1157" s="1594"/>
      <c r="CU1157" s="1594"/>
      <c r="CV1157" s="1594"/>
      <c r="CW1157" s="1594"/>
      <c r="CX1157" s="1594"/>
      <c r="CY1157" s="1594"/>
      <c r="CZ1157" s="1594"/>
      <c r="DA1157" s="1594"/>
      <c r="DB1157" s="1594"/>
      <c r="DC1157" s="1594"/>
      <c r="DD1157" s="1594"/>
      <c r="DE1157" s="1594"/>
      <c r="DF1157" s="1594"/>
      <c r="DG1157" s="1594"/>
      <c r="DH1157" s="1594"/>
      <c r="DI1157" s="1594"/>
      <c r="DJ1157" s="1594"/>
      <c r="DK1157" s="1594"/>
      <c r="DL1157" s="1594"/>
      <c r="DM1157" s="1594"/>
      <c r="DN1157" s="1594"/>
      <c r="DO1157" s="1594"/>
      <c r="DP1157" s="1594"/>
      <c r="DQ1157" s="1594"/>
      <c r="DR1157" s="1594"/>
      <c r="DS1157" s="1594"/>
      <c r="DT1157" s="1594"/>
      <c r="DU1157" s="1594"/>
      <c r="DV1157" s="1594"/>
      <c r="DW1157" s="1594"/>
      <c r="DX1157" s="1594"/>
      <c r="DY1157" s="1594"/>
      <c r="DZ1157" s="1594"/>
      <c r="EA1157" s="1594"/>
      <c r="EB1157" s="1594"/>
      <c r="EC1157" s="1594"/>
      <c r="ED1157" s="1594"/>
      <c r="EE1157" s="1594"/>
      <c r="EF1157" s="1594"/>
      <c r="EG1157" s="1594"/>
      <c r="EH1157" s="1594"/>
      <c r="EI1157" s="1594"/>
      <c r="EJ1157" s="1594"/>
      <c r="EK1157" s="1594"/>
      <c r="EL1157" s="1594"/>
      <c r="EM1157" s="1594"/>
      <c r="EN1157" s="1594"/>
      <c r="EO1157" s="1594"/>
      <c r="EP1157" s="1594"/>
      <c r="EQ1157" s="1594"/>
      <c r="ER1157" s="1594"/>
      <c r="ES1157" s="1594"/>
    </row>
    <row r="1158" spans="1:149" s="1595" customFormat="1" ht="12.5">
      <c r="A1158" s="1644" t="str">
        <f t="shared" si="621"/>
        <v>Organisation</v>
      </c>
      <c r="B1158" s="1758"/>
      <c r="C1158" s="1758"/>
      <c r="D1158" s="1758"/>
      <c r="E1158" s="1756"/>
      <c r="F1158" s="1592"/>
      <c r="G1158" s="1714">
        <f t="shared" si="622"/>
        <v>0</v>
      </c>
      <c r="H1158" s="1645"/>
      <c r="I1158" s="1714">
        <f t="shared" si="623"/>
        <v>0</v>
      </c>
      <c r="J1158" s="1677"/>
      <c r="K1158" s="1677"/>
      <c r="L1158" s="1592"/>
      <c r="M1158" s="1597"/>
      <c r="N1158" s="1597"/>
      <c r="O1158" s="1646"/>
      <c r="P1158" s="1647"/>
      <c r="Q1158" s="1647"/>
      <c r="R1158" s="1648"/>
      <c r="S1158" s="1603"/>
      <c r="T1158" s="1649"/>
      <c r="U1158" s="1649"/>
      <c r="V1158" s="1649"/>
      <c r="W1158" s="1649"/>
      <c r="X1158" s="1649"/>
      <c r="Y1158" s="1649"/>
      <c r="Z1158" s="1649"/>
      <c r="AA1158" s="1649"/>
      <c r="AB1158" s="1649"/>
      <c r="AC1158" s="1649"/>
      <c r="AD1158" s="1649"/>
      <c r="AE1158" s="1649"/>
      <c r="AF1158" s="1610">
        <f t="shared" si="602"/>
        <v>0</v>
      </c>
      <c r="AG1158" s="1649"/>
      <c r="AH1158" s="1649"/>
      <c r="AI1158" s="1649"/>
      <c r="AJ1158" s="1649"/>
      <c r="AK1158" s="1649"/>
      <c r="AL1158" s="1649"/>
      <c r="AM1158" s="1649"/>
      <c r="AN1158" s="1649"/>
      <c r="AO1158" s="1649"/>
      <c r="AP1158" s="1649"/>
      <c r="AQ1158" s="1649"/>
      <c r="AR1158" s="1709"/>
      <c r="AS1158" s="1779">
        <f t="shared" si="603"/>
        <v>0</v>
      </c>
      <c r="AT1158" s="1711">
        <f t="shared" si="624"/>
        <v>0</v>
      </c>
      <c r="AU1158" s="1611">
        <f t="shared" si="604"/>
        <v>0</v>
      </c>
      <c r="AV1158" s="1611">
        <f t="shared" si="605"/>
        <v>0</v>
      </c>
      <c r="AW1158" s="1611">
        <f t="shared" si="606"/>
        <v>0</v>
      </c>
      <c r="AX1158" s="1611">
        <f t="shared" si="607"/>
        <v>0</v>
      </c>
      <c r="AY1158" s="1611">
        <f t="shared" si="608"/>
        <v>0</v>
      </c>
      <c r="AZ1158" s="1611">
        <f t="shared" si="609"/>
        <v>0</v>
      </c>
      <c r="BA1158" s="1611">
        <f t="shared" si="610"/>
        <v>0</v>
      </c>
      <c r="BB1158" s="1611">
        <f t="shared" si="611"/>
        <v>0</v>
      </c>
      <c r="BC1158" s="1611">
        <f t="shared" si="612"/>
        <v>0</v>
      </c>
      <c r="BD1158" s="1611">
        <f t="shared" si="613"/>
        <v>0</v>
      </c>
      <c r="BE1158" s="1611">
        <f t="shared" si="614"/>
        <v>0</v>
      </c>
      <c r="BF1158" s="1611">
        <f t="shared" si="615"/>
        <v>0</v>
      </c>
      <c r="BG1158" s="1611">
        <f t="shared" si="625"/>
        <v>0</v>
      </c>
      <c r="BH1158" s="1611" t="str">
        <f t="shared" si="626"/>
        <v/>
      </c>
      <c r="BI1158" s="1611" t="str">
        <f t="shared" si="627"/>
        <v/>
      </c>
      <c r="BJ1158" s="1611" t="str">
        <f t="shared" si="616"/>
        <v/>
      </c>
      <c r="BK1158" s="1611" t="str">
        <f t="shared" si="617"/>
        <v/>
      </c>
      <c r="BL1158" s="1611" t="str">
        <f t="shared" ca="1" si="618"/>
        <v/>
      </c>
      <c r="BM1158" s="1611" t="str">
        <f t="shared" si="628"/>
        <v/>
      </c>
      <c r="BN1158" s="1611" t="str">
        <f t="shared" si="619"/>
        <v/>
      </c>
      <c r="BO1158" s="1611" t="str">
        <f t="shared" si="620"/>
        <v/>
      </c>
      <c r="BP1158" s="1611" t="str">
        <f t="shared" si="629"/>
        <v/>
      </c>
      <c r="BQ1158" s="1611" t="str">
        <f t="shared" si="630"/>
        <v/>
      </c>
      <c r="BR1158" s="1611" t="str">
        <f t="shared" si="631"/>
        <v/>
      </c>
      <c r="BS1158" s="1611" t="str">
        <f t="shared" si="632"/>
        <v/>
      </c>
      <c r="BT1158" s="1611" t="str">
        <f t="shared" si="633"/>
        <v/>
      </c>
      <c r="BU1158" s="1731">
        <f t="shared" ca="1" si="634"/>
        <v>0</v>
      </c>
      <c r="BV1158" s="1594"/>
      <c r="BW1158" s="1594"/>
      <c r="BX1158" s="1594"/>
      <c r="BY1158" s="1594"/>
      <c r="BZ1158" s="1594"/>
      <c r="CA1158" s="1594"/>
      <c r="CB1158" s="1594"/>
      <c r="CC1158" s="1594"/>
      <c r="CD1158" s="1594"/>
      <c r="CE1158" s="1594"/>
      <c r="CF1158" s="1594"/>
      <c r="CG1158" s="1594"/>
      <c r="CH1158" s="1594"/>
      <c r="CI1158" s="1594"/>
      <c r="CJ1158" s="1594"/>
      <c r="CK1158" s="1594"/>
      <c r="CL1158" s="1594"/>
      <c r="CM1158" s="1594"/>
      <c r="CN1158" s="1594"/>
      <c r="CO1158" s="1594"/>
      <c r="CP1158" s="1594"/>
      <c r="CQ1158" s="1594"/>
      <c r="CR1158" s="1594"/>
      <c r="CS1158" s="1594"/>
      <c r="CT1158" s="1594"/>
      <c r="CU1158" s="1594"/>
      <c r="CV1158" s="1594"/>
      <c r="CW1158" s="1594"/>
      <c r="CX1158" s="1594"/>
      <c r="CY1158" s="1594"/>
      <c r="CZ1158" s="1594"/>
      <c r="DA1158" s="1594"/>
      <c r="DB1158" s="1594"/>
      <c r="DC1158" s="1594"/>
      <c r="DD1158" s="1594"/>
      <c r="DE1158" s="1594"/>
      <c r="DF1158" s="1594"/>
      <c r="DG1158" s="1594"/>
      <c r="DH1158" s="1594"/>
      <c r="DI1158" s="1594"/>
      <c r="DJ1158" s="1594"/>
      <c r="DK1158" s="1594"/>
      <c r="DL1158" s="1594"/>
      <c r="DM1158" s="1594"/>
      <c r="DN1158" s="1594"/>
      <c r="DO1158" s="1594"/>
      <c r="DP1158" s="1594"/>
      <c r="DQ1158" s="1594"/>
      <c r="DR1158" s="1594"/>
      <c r="DS1158" s="1594"/>
      <c r="DT1158" s="1594"/>
      <c r="DU1158" s="1594"/>
      <c r="DV1158" s="1594"/>
      <c r="DW1158" s="1594"/>
      <c r="DX1158" s="1594"/>
      <c r="DY1158" s="1594"/>
      <c r="DZ1158" s="1594"/>
      <c r="EA1158" s="1594"/>
      <c r="EB1158" s="1594"/>
      <c r="EC1158" s="1594"/>
      <c r="ED1158" s="1594"/>
      <c r="EE1158" s="1594"/>
      <c r="EF1158" s="1594"/>
      <c r="EG1158" s="1594"/>
      <c r="EH1158" s="1594"/>
      <c r="EI1158" s="1594"/>
      <c r="EJ1158" s="1594"/>
      <c r="EK1158" s="1594"/>
      <c r="EL1158" s="1594"/>
      <c r="EM1158" s="1594"/>
      <c r="EN1158" s="1594"/>
      <c r="EO1158" s="1594"/>
      <c r="EP1158" s="1594"/>
      <c r="EQ1158" s="1594"/>
      <c r="ER1158" s="1594"/>
      <c r="ES1158" s="1594"/>
    </row>
    <row r="1159" spans="1:149" s="1595" customFormat="1" ht="12.5">
      <c r="A1159" s="1644" t="str">
        <f t="shared" si="621"/>
        <v>Organisation</v>
      </c>
      <c r="B1159" s="1758"/>
      <c r="C1159" s="1758"/>
      <c r="D1159" s="1758"/>
      <c r="E1159" s="1756"/>
      <c r="F1159" s="1592"/>
      <c r="G1159" s="1714">
        <f t="shared" si="622"/>
        <v>0</v>
      </c>
      <c r="H1159" s="1645"/>
      <c r="I1159" s="1714">
        <f t="shared" si="623"/>
        <v>0</v>
      </c>
      <c r="J1159" s="1677"/>
      <c r="K1159" s="1677"/>
      <c r="L1159" s="1592"/>
      <c r="M1159" s="1597"/>
      <c r="N1159" s="1597"/>
      <c r="O1159" s="1646"/>
      <c r="P1159" s="1647"/>
      <c r="Q1159" s="1647"/>
      <c r="R1159" s="1648"/>
      <c r="S1159" s="1603"/>
      <c r="T1159" s="1649"/>
      <c r="U1159" s="1649"/>
      <c r="V1159" s="1649"/>
      <c r="W1159" s="1649"/>
      <c r="X1159" s="1649"/>
      <c r="Y1159" s="1649"/>
      <c r="Z1159" s="1649"/>
      <c r="AA1159" s="1649"/>
      <c r="AB1159" s="1649"/>
      <c r="AC1159" s="1649"/>
      <c r="AD1159" s="1649"/>
      <c r="AE1159" s="1649"/>
      <c r="AF1159" s="1610">
        <f t="shared" si="602"/>
        <v>0</v>
      </c>
      <c r="AG1159" s="1649"/>
      <c r="AH1159" s="1649"/>
      <c r="AI1159" s="1649"/>
      <c r="AJ1159" s="1649"/>
      <c r="AK1159" s="1649"/>
      <c r="AL1159" s="1649"/>
      <c r="AM1159" s="1649"/>
      <c r="AN1159" s="1649"/>
      <c r="AO1159" s="1649"/>
      <c r="AP1159" s="1649"/>
      <c r="AQ1159" s="1649"/>
      <c r="AR1159" s="1709"/>
      <c r="AS1159" s="1779">
        <f t="shared" si="603"/>
        <v>0</v>
      </c>
      <c r="AT1159" s="1711">
        <f t="shared" si="624"/>
        <v>0</v>
      </c>
      <c r="AU1159" s="1611">
        <f t="shared" si="604"/>
        <v>0</v>
      </c>
      <c r="AV1159" s="1611">
        <f t="shared" si="605"/>
        <v>0</v>
      </c>
      <c r="AW1159" s="1611">
        <f t="shared" si="606"/>
        <v>0</v>
      </c>
      <c r="AX1159" s="1611">
        <f t="shared" si="607"/>
        <v>0</v>
      </c>
      <c r="AY1159" s="1611">
        <f t="shared" si="608"/>
        <v>0</v>
      </c>
      <c r="AZ1159" s="1611">
        <f t="shared" si="609"/>
        <v>0</v>
      </c>
      <c r="BA1159" s="1611">
        <f t="shared" si="610"/>
        <v>0</v>
      </c>
      <c r="BB1159" s="1611">
        <f t="shared" si="611"/>
        <v>0</v>
      </c>
      <c r="BC1159" s="1611">
        <f t="shared" si="612"/>
        <v>0</v>
      </c>
      <c r="BD1159" s="1611">
        <f t="shared" si="613"/>
        <v>0</v>
      </c>
      <c r="BE1159" s="1611">
        <f t="shared" si="614"/>
        <v>0</v>
      </c>
      <c r="BF1159" s="1611">
        <f t="shared" si="615"/>
        <v>0</v>
      </c>
      <c r="BG1159" s="1611">
        <f t="shared" si="625"/>
        <v>0</v>
      </c>
      <c r="BH1159" s="1611" t="str">
        <f t="shared" si="626"/>
        <v/>
      </c>
      <c r="BI1159" s="1611" t="str">
        <f t="shared" si="627"/>
        <v/>
      </c>
      <c r="BJ1159" s="1611" t="str">
        <f t="shared" si="616"/>
        <v/>
      </c>
      <c r="BK1159" s="1611" t="str">
        <f t="shared" si="617"/>
        <v/>
      </c>
      <c r="BL1159" s="1611" t="str">
        <f t="shared" ca="1" si="618"/>
        <v/>
      </c>
      <c r="BM1159" s="1611" t="str">
        <f t="shared" si="628"/>
        <v/>
      </c>
      <c r="BN1159" s="1611" t="str">
        <f t="shared" si="619"/>
        <v/>
      </c>
      <c r="BO1159" s="1611" t="str">
        <f t="shared" si="620"/>
        <v/>
      </c>
      <c r="BP1159" s="1611" t="str">
        <f t="shared" si="629"/>
        <v/>
      </c>
      <c r="BQ1159" s="1611" t="str">
        <f t="shared" si="630"/>
        <v/>
      </c>
      <c r="BR1159" s="1611" t="str">
        <f t="shared" si="631"/>
        <v/>
      </c>
      <c r="BS1159" s="1611" t="str">
        <f t="shared" si="632"/>
        <v/>
      </c>
      <c r="BT1159" s="1611" t="str">
        <f t="shared" si="633"/>
        <v/>
      </c>
      <c r="BU1159" s="1731">
        <f t="shared" ca="1" si="634"/>
        <v>0</v>
      </c>
      <c r="BV1159" s="1594"/>
      <c r="BW1159" s="1594"/>
      <c r="BX1159" s="1594"/>
      <c r="BY1159" s="1594"/>
      <c r="BZ1159" s="1594"/>
      <c r="CA1159" s="1594"/>
      <c r="CB1159" s="1594"/>
      <c r="CC1159" s="1594"/>
      <c r="CD1159" s="1594"/>
      <c r="CE1159" s="1594"/>
      <c r="CF1159" s="1594"/>
      <c r="CG1159" s="1594"/>
      <c r="CH1159" s="1594"/>
      <c r="CI1159" s="1594"/>
      <c r="CJ1159" s="1594"/>
      <c r="CK1159" s="1594"/>
      <c r="CL1159" s="1594"/>
      <c r="CM1159" s="1594"/>
      <c r="CN1159" s="1594"/>
      <c r="CO1159" s="1594"/>
      <c r="CP1159" s="1594"/>
      <c r="CQ1159" s="1594"/>
      <c r="CR1159" s="1594"/>
      <c r="CS1159" s="1594"/>
      <c r="CT1159" s="1594"/>
      <c r="CU1159" s="1594"/>
      <c r="CV1159" s="1594"/>
      <c r="CW1159" s="1594"/>
      <c r="CX1159" s="1594"/>
      <c r="CY1159" s="1594"/>
      <c r="CZ1159" s="1594"/>
      <c r="DA1159" s="1594"/>
      <c r="DB1159" s="1594"/>
      <c r="DC1159" s="1594"/>
      <c r="DD1159" s="1594"/>
      <c r="DE1159" s="1594"/>
      <c r="DF1159" s="1594"/>
      <c r="DG1159" s="1594"/>
      <c r="DH1159" s="1594"/>
      <c r="DI1159" s="1594"/>
      <c r="DJ1159" s="1594"/>
      <c r="DK1159" s="1594"/>
      <c r="DL1159" s="1594"/>
      <c r="DM1159" s="1594"/>
      <c r="DN1159" s="1594"/>
      <c r="DO1159" s="1594"/>
      <c r="DP1159" s="1594"/>
      <c r="DQ1159" s="1594"/>
      <c r="DR1159" s="1594"/>
      <c r="DS1159" s="1594"/>
      <c r="DT1159" s="1594"/>
      <c r="DU1159" s="1594"/>
      <c r="DV1159" s="1594"/>
      <c r="DW1159" s="1594"/>
      <c r="DX1159" s="1594"/>
      <c r="DY1159" s="1594"/>
      <c r="DZ1159" s="1594"/>
      <c r="EA1159" s="1594"/>
      <c r="EB1159" s="1594"/>
      <c r="EC1159" s="1594"/>
      <c r="ED1159" s="1594"/>
      <c r="EE1159" s="1594"/>
      <c r="EF1159" s="1594"/>
      <c r="EG1159" s="1594"/>
      <c r="EH1159" s="1594"/>
      <c r="EI1159" s="1594"/>
      <c r="EJ1159" s="1594"/>
      <c r="EK1159" s="1594"/>
      <c r="EL1159" s="1594"/>
      <c r="EM1159" s="1594"/>
      <c r="EN1159" s="1594"/>
      <c r="EO1159" s="1594"/>
      <c r="EP1159" s="1594"/>
      <c r="EQ1159" s="1594"/>
      <c r="ER1159" s="1594"/>
      <c r="ES1159" s="1594"/>
    </row>
    <row r="1160" spans="1:149" s="1595" customFormat="1" ht="12.5">
      <c r="A1160" s="1644" t="str">
        <f t="shared" si="621"/>
        <v>Organisation</v>
      </c>
      <c r="B1160" s="1758"/>
      <c r="C1160" s="1671"/>
      <c r="D1160" s="1675"/>
      <c r="E1160" s="1772"/>
      <c r="F1160" s="1592"/>
      <c r="G1160" s="1714">
        <f t="shared" si="622"/>
        <v>0</v>
      </c>
      <c r="H1160" s="1645"/>
      <c r="I1160" s="1714">
        <f t="shared" si="623"/>
        <v>0</v>
      </c>
      <c r="J1160" s="1677"/>
      <c r="K1160" s="1677"/>
      <c r="L1160" s="1592"/>
      <c r="M1160" s="1597"/>
      <c r="N1160" s="1597"/>
      <c r="O1160" s="1646"/>
      <c r="P1160" s="1647"/>
      <c r="Q1160" s="1647"/>
      <c r="R1160" s="1648"/>
      <c r="S1160" s="1603"/>
      <c r="T1160" s="1649"/>
      <c r="U1160" s="1649"/>
      <c r="V1160" s="1649"/>
      <c r="W1160" s="1649"/>
      <c r="X1160" s="1649"/>
      <c r="Y1160" s="1649"/>
      <c r="Z1160" s="1649"/>
      <c r="AA1160" s="1649"/>
      <c r="AB1160" s="1649"/>
      <c r="AC1160" s="1649"/>
      <c r="AD1160" s="1649"/>
      <c r="AE1160" s="1649"/>
      <c r="AF1160" s="1610">
        <f t="shared" si="602"/>
        <v>0</v>
      </c>
      <c r="AG1160" s="1649"/>
      <c r="AH1160" s="1649"/>
      <c r="AI1160" s="1649"/>
      <c r="AJ1160" s="1649"/>
      <c r="AK1160" s="1649"/>
      <c r="AL1160" s="1649"/>
      <c r="AM1160" s="1649"/>
      <c r="AN1160" s="1649"/>
      <c r="AO1160" s="1649"/>
      <c r="AP1160" s="1649"/>
      <c r="AQ1160" s="1649"/>
      <c r="AR1160" s="1709"/>
      <c r="AS1160" s="1779">
        <f t="shared" si="603"/>
        <v>0</v>
      </c>
      <c r="AT1160" s="1711">
        <f t="shared" si="624"/>
        <v>0</v>
      </c>
      <c r="AU1160" s="1611">
        <f t="shared" si="604"/>
        <v>0</v>
      </c>
      <c r="AV1160" s="1611">
        <f t="shared" si="605"/>
        <v>0</v>
      </c>
      <c r="AW1160" s="1611">
        <f t="shared" si="606"/>
        <v>0</v>
      </c>
      <c r="AX1160" s="1611">
        <f t="shared" si="607"/>
        <v>0</v>
      </c>
      <c r="AY1160" s="1611">
        <f t="shared" si="608"/>
        <v>0</v>
      </c>
      <c r="AZ1160" s="1611">
        <f t="shared" si="609"/>
        <v>0</v>
      </c>
      <c r="BA1160" s="1611">
        <f t="shared" si="610"/>
        <v>0</v>
      </c>
      <c r="BB1160" s="1611">
        <f t="shared" si="611"/>
        <v>0</v>
      </c>
      <c r="BC1160" s="1611">
        <f t="shared" si="612"/>
        <v>0</v>
      </c>
      <c r="BD1160" s="1611">
        <f t="shared" si="613"/>
        <v>0</v>
      </c>
      <c r="BE1160" s="1611">
        <f t="shared" si="614"/>
        <v>0</v>
      </c>
      <c r="BF1160" s="1611">
        <f t="shared" si="615"/>
        <v>0</v>
      </c>
      <c r="BG1160" s="1611">
        <f t="shared" si="625"/>
        <v>0</v>
      </c>
      <c r="BH1160" s="1611" t="str">
        <f t="shared" si="626"/>
        <v/>
      </c>
      <c r="BI1160" s="1611" t="str">
        <f t="shared" si="627"/>
        <v/>
      </c>
      <c r="BJ1160" s="1611" t="str">
        <f t="shared" si="616"/>
        <v/>
      </c>
      <c r="BK1160" s="1611" t="str">
        <f t="shared" si="617"/>
        <v/>
      </c>
      <c r="BL1160" s="1611" t="str">
        <f t="shared" ca="1" si="618"/>
        <v/>
      </c>
      <c r="BM1160" s="1611" t="str">
        <f t="shared" si="628"/>
        <v/>
      </c>
      <c r="BN1160" s="1611" t="str">
        <f t="shared" si="619"/>
        <v/>
      </c>
      <c r="BO1160" s="1611" t="str">
        <f t="shared" si="620"/>
        <v/>
      </c>
      <c r="BP1160" s="1611" t="str">
        <f t="shared" si="629"/>
        <v/>
      </c>
      <c r="BQ1160" s="1611" t="str">
        <f t="shared" si="630"/>
        <v/>
      </c>
      <c r="BR1160" s="1611" t="str">
        <f t="shared" si="631"/>
        <v/>
      </c>
      <c r="BS1160" s="1611" t="str">
        <f t="shared" si="632"/>
        <v/>
      </c>
      <c r="BT1160" s="1611" t="str">
        <f t="shared" si="633"/>
        <v/>
      </c>
      <c r="BU1160" s="1731">
        <f t="shared" ca="1" si="634"/>
        <v>0</v>
      </c>
      <c r="BV1160" s="1594"/>
      <c r="BW1160" s="1594"/>
      <c r="BX1160" s="1594"/>
      <c r="BY1160" s="1594"/>
      <c r="BZ1160" s="1594"/>
      <c r="CA1160" s="1594"/>
      <c r="CB1160" s="1594"/>
      <c r="CC1160" s="1594"/>
      <c r="CD1160" s="1594"/>
      <c r="CE1160" s="1594"/>
      <c r="CF1160" s="1594"/>
      <c r="CG1160" s="1594"/>
      <c r="CH1160" s="1594"/>
      <c r="CI1160" s="1594"/>
      <c r="CJ1160" s="1594"/>
      <c r="CK1160" s="1594"/>
      <c r="CL1160" s="1594"/>
      <c r="CM1160" s="1594"/>
      <c r="CN1160" s="1594"/>
      <c r="CO1160" s="1594"/>
      <c r="CP1160" s="1594"/>
      <c r="CQ1160" s="1594"/>
      <c r="CR1160" s="1594"/>
      <c r="CS1160" s="1594"/>
      <c r="CT1160" s="1594"/>
      <c r="CU1160" s="1594"/>
      <c r="CV1160" s="1594"/>
      <c r="CW1160" s="1594"/>
      <c r="CX1160" s="1594"/>
      <c r="CY1160" s="1594"/>
      <c r="CZ1160" s="1594"/>
      <c r="DA1160" s="1594"/>
      <c r="DB1160" s="1594"/>
      <c r="DC1160" s="1594"/>
      <c r="DD1160" s="1594"/>
      <c r="DE1160" s="1594"/>
      <c r="DF1160" s="1594"/>
      <c r="DG1160" s="1594"/>
      <c r="DH1160" s="1594"/>
      <c r="DI1160" s="1594"/>
      <c r="DJ1160" s="1594"/>
      <c r="DK1160" s="1594"/>
      <c r="DL1160" s="1594"/>
      <c r="DM1160" s="1594"/>
      <c r="DN1160" s="1594"/>
      <c r="DO1160" s="1594"/>
      <c r="DP1160" s="1594"/>
      <c r="DQ1160" s="1594"/>
      <c r="DR1160" s="1594"/>
      <c r="DS1160" s="1594"/>
      <c r="DT1160" s="1594"/>
      <c r="DU1160" s="1594"/>
      <c r="DV1160" s="1594"/>
      <c r="DW1160" s="1594"/>
      <c r="DX1160" s="1594"/>
      <c r="DY1160" s="1594"/>
      <c r="DZ1160" s="1594"/>
      <c r="EA1160" s="1594"/>
      <c r="EB1160" s="1594"/>
      <c r="EC1160" s="1594"/>
      <c r="ED1160" s="1594"/>
      <c r="EE1160" s="1594"/>
      <c r="EF1160" s="1594"/>
      <c r="EG1160" s="1594"/>
      <c r="EH1160" s="1594"/>
      <c r="EI1160" s="1594"/>
      <c r="EJ1160" s="1594"/>
      <c r="EK1160" s="1594"/>
      <c r="EL1160" s="1594"/>
      <c r="EM1160" s="1594"/>
      <c r="EN1160" s="1594"/>
      <c r="EO1160" s="1594"/>
      <c r="EP1160" s="1594"/>
      <c r="EQ1160" s="1594"/>
      <c r="ER1160" s="1594"/>
      <c r="ES1160" s="1594"/>
    </row>
    <row r="1161" spans="1:149" s="1595" customFormat="1" ht="12.5">
      <c r="A1161" s="1644" t="str">
        <f t="shared" si="621"/>
        <v>Organisation</v>
      </c>
      <c r="B1161" s="1758"/>
      <c r="C1161" s="1671"/>
      <c r="D1161" s="1675"/>
      <c r="E1161" s="1772"/>
      <c r="F1161" s="1592"/>
      <c r="G1161" s="1714">
        <f t="shared" si="622"/>
        <v>0</v>
      </c>
      <c r="H1161" s="1645"/>
      <c r="I1161" s="1714">
        <f t="shared" si="623"/>
        <v>0</v>
      </c>
      <c r="J1161" s="1677"/>
      <c r="K1161" s="1677"/>
      <c r="L1161" s="1592"/>
      <c r="M1161" s="1597"/>
      <c r="N1161" s="1597"/>
      <c r="O1161" s="1646"/>
      <c r="P1161" s="1647"/>
      <c r="Q1161" s="1647"/>
      <c r="R1161" s="1648"/>
      <c r="S1161" s="1603"/>
      <c r="T1161" s="1649"/>
      <c r="U1161" s="1649"/>
      <c r="V1161" s="1649"/>
      <c r="W1161" s="1649"/>
      <c r="X1161" s="1649"/>
      <c r="Y1161" s="1649"/>
      <c r="Z1161" s="1649"/>
      <c r="AA1161" s="1649"/>
      <c r="AB1161" s="1649"/>
      <c r="AC1161" s="1649"/>
      <c r="AD1161" s="1649"/>
      <c r="AE1161" s="1649"/>
      <c r="AF1161" s="1610">
        <f t="shared" si="602"/>
        <v>0</v>
      </c>
      <c r="AG1161" s="1649"/>
      <c r="AH1161" s="1649"/>
      <c r="AI1161" s="1649"/>
      <c r="AJ1161" s="1649"/>
      <c r="AK1161" s="1649"/>
      <c r="AL1161" s="1649"/>
      <c r="AM1161" s="1649"/>
      <c r="AN1161" s="1649"/>
      <c r="AO1161" s="1649"/>
      <c r="AP1161" s="1649"/>
      <c r="AQ1161" s="1649"/>
      <c r="AR1161" s="1709"/>
      <c r="AS1161" s="1779">
        <f t="shared" si="603"/>
        <v>0</v>
      </c>
      <c r="AT1161" s="1711">
        <f t="shared" si="624"/>
        <v>0</v>
      </c>
      <c r="AU1161" s="1611">
        <f t="shared" si="604"/>
        <v>0</v>
      </c>
      <c r="AV1161" s="1611">
        <f t="shared" si="605"/>
        <v>0</v>
      </c>
      <c r="AW1161" s="1611">
        <f t="shared" si="606"/>
        <v>0</v>
      </c>
      <c r="AX1161" s="1611">
        <f t="shared" si="607"/>
        <v>0</v>
      </c>
      <c r="AY1161" s="1611">
        <f t="shared" si="608"/>
        <v>0</v>
      </c>
      <c r="AZ1161" s="1611">
        <f t="shared" si="609"/>
        <v>0</v>
      </c>
      <c r="BA1161" s="1611">
        <f t="shared" si="610"/>
        <v>0</v>
      </c>
      <c r="BB1161" s="1611">
        <f t="shared" si="611"/>
        <v>0</v>
      </c>
      <c r="BC1161" s="1611">
        <f t="shared" si="612"/>
        <v>0</v>
      </c>
      <c r="BD1161" s="1611">
        <f t="shared" si="613"/>
        <v>0</v>
      </c>
      <c r="BE1161" s="1611">
        <f t="shared" si="614"/>
        <v>0</v>
      </c>
      <c r="BF1161" s="1611">
        <f t="shared" si="615"/>
        <v>0</v>
      </c>
      <c r="BG1161" s="1611">
        <f t="shared" si="625"/>
        <v>0</v>
      </c>
      <c r="BH1161" s="1611" t="str">
        <f t="shared" si="626"/>
        <v/>
      </c>
      <c r="BI1161" s="1611" t="str">
        <f t="shared" si="627"/>
        <v/>
      </c>
      <c r="BJ1161" s="1611" t="str">
        <f t="shared" si="616"/>
        <v/>
      </c>
      <c r="BK1161" s="1611" t="str">
        <f t="shared" si="617"/>
        <v/>
      </c>
      <c r="BL1161" s="1611" t="str">
        <f t="shared" ca="1" si="618"/>
        <v/>
      </c>
      <c r="BM1161" s="1611" t="str">
        <f t="shared" si="628"/>
        <v/>
      </c>
      <c r="BN1161" s="1611" t="str">
        <f t="shared" si="619"/>
        <v/>
      </c>
      <c r="BO1161" s="1611" t="str">
        <f t="shared" si="620"/>
        <v/>
      </c>
      <c r="BP1161" s="1611" t="str">
        <f t="shared" si="629"/>
        <v/>
      </c>
      <c r="BQ1161" s="1611" t="str">
        <f t="shared" si="630"/>
        <v/>
      </c>
      <c r="BR1161" s="1611" t="str">
        <f t="shared" si="631"/>
        <v/>
      </c>
      <c r="BS1161" s="1611" t="str">
        <f t="shared" si="632"/>
        <v/>
      </c>
      <c r="BT1161" s="1611" t="str">
        <f t="shared" si="633"/>
        <v/>
      </c>
      <c r="BU1161" s="1731">
        <f t="shared" ca="1" si="634"/>
        <v>0</v>
      </c>
      <c r="BV1161" s="1594"/>
      <c r="BW1161" s="1594"/>
      <c r="BX1161" s="1594"/>
      <c r="BY1161" s="1594"/>
      <c r="BZ1161" s="1594"/>
      <c r="CA1161" s="1594"/>
      <c r="CB1161" s="1594"/>
      <c r="CC1161" s="1594"/>
      <c r="CD1161" s="1594"/>
      <c r="CE1161" s="1594"/>
      <c r="CF1161" s="1594"/>
      <c r="CG1161" s="1594"/>
      <c r="CH1161" s="1594"/>
      <c r="CI1161" s="1594"/>
      <c r="CJ1161" s="1594"/>
      <c r="CK1161" s="1594"/>
      <c r="CL1161" s="1594"/>
      <c r="CM1161" s="1594"/>
      <c r="CN1161" s="1594"/>
      <c r="CO1161" s="1594"/>
      <c r="CP1161" s="1594"/>
      <c r="CQ1161" s="1594"/>
      <c r="CR1161" s="1594"/>
      <c r="CS1161" s="1594"/>
      <c r="CT1161" s="1594"/>
      <c r="CU1161" s="1594"/>
      <c r="CV1161" s="1594"/>
      <c r="CW1161" s="1594"/>
      <c r="CX1161" s="1594"/>
      <c r="CY1161" s="1594"/>
      <c r="CZ1161" s="1594"/>
      <c r="DA1161" s="1594"/>
      <c r="DB1161" s="1594"/>
      <c r="DC1161" s="1594"/>
      <c r="DD1161" s="1594"/>
      <c r="DE1161" s="1594"/>
      <c r="DF1161" s="1594"/>
      <c r="DG1161" s="1594"/>
      <c r="DH1161" s="1594"/>
      <c r="DI1161" s="1594"/>
      <c r="DJ1161" s="1594"/>
      <c r="DK1161" s="1594"/>
      <c r="DL1161" s="1594"/>
      <c r="DM1161" s="1594"/>
      <c r="DN1161" s="1594"/>
      <c r="DO1161" s="1594"/>
      <c r="DP1161" s="1594"/>
      <c r="DQ1161" s="1594"/>
      <c r="DR1161" s="1594"/>
      <c r="DS1161" s="1594"/>
      <c r="DT1161" s="1594"/>
      <c r="DU1161" s="1594"/>
      <c r="DV1161" s="1594"/>
      <c r="DW1161" s="1594"/>
      <c r="DX1161" s="1594"/>
      <c r="DY1161" s="1594"/>
      <c r="DZ1161" s="1594"/>
      <c r="EA1161" s="1594"/>
      <c r="EB1161" s="1594"/>
      <c r="EC1161" s="1594"/>
      <c r="ED1161" s="1594"/>
      <c r="EE1161" s="1594"/>
      <c r="EF1161" s="1594"/>
      <c r="EG1161" s="1594"/>
      <c r="EH1161" s="1594"/>
      <c r="EI1161" s="1594"/>
      <c r="EJ1161" s="1594"/>
      <c r="EK1161" s="1594"/>
      <c r="EL1161" s="1594"/>
      <c r="EM1161" s="1594"/>
      <c r="EN1161" s="1594"/>
      <c r="EO1161" s="1594"/>
      <c r="EP1161" s="1594"/>
      <c r="EQ1161" s="1594"/>
      <c r="ER1161" s="1594"/>
      <c r="ES1161" s="1594"/>
    </row>
    <row r="1162" spans="1:149" s="1595" customFormat="1" ht="12.5">
      <c r="A1162" s="1644" t="str">
        <f t="shared" si="621"/>
        <v>Organisation</v>
      </c>
      <c r="B1162" s="1758"/>
      <c r="C1162" s="1758"/>
      <c r="D1162" s="1758"/>
      <c r="E1162" s="1756"/>
      <c r="F1162" s="1592"/>
      <c r="G1162" s="1714">
        <f t="shared" si="622"/>
        <v>0</v>
      </c>
      <c r="H1162" s="1645"/>
      <c r="I1162" s="1714">
        <f t="shared" si="623"/>
        <v>0</v>
      </c>
      <c r="J1162" s="1677"/>
      <c r="K1162" s="1677"/>
      <c r="L1162" s="1592"/>
      <c r="M1162" s="1597"/>
      <c r="N1162" s="1597"/>
      <c r="O1162" s="1646"/>
      <c r="P1162" s="1647"/>
      <c r="Q1162" s="1647"/>
      <c r="R1162" s="1648"/>
      <c r="S1162" s="1603"/>
      <c r="T1162" s="1649"/>
      <c r="U1162" s="1649"/>
      <c r="V1162" s="1649"/>
      <c r="W1162" s="1649"/>
      <c r="X1162" s="1649"/>
      <c r="Y1162" s="1649"/>
      <c r="Z1162" s="1649"/>
      <c r="AA1162" s="1649"/>
      <c r="AB1162" s="1649"/>
      <c r="AC1162" s="1649"/>
      <c r="AD1162" s="1649"/>
      <c r="AE1162" s="1649"/>
      <c r="AF1162" s="1610">
        <f t="shared" si="602"/>
        <v>0</v>
      </c>
      <c r="AG1162" s="1649"/>
      <c r="AH1162" s="1649"/>
      <c r="AI1162" s="1649"/>
      <c r="AJ1162" s="1649"/>
      <c r="AK1162" s="1649"/>
      <c r="AL1162" s="1649"/>
      <c r="AM1162" s="1649"/>
      <c r="AN1162" s="1649"/>
      <c r="AO1162" s="1649"/>
      <c r="AP1162" s="1649"/>
      <c r="AQ1162" s="1649"/>
      <c r="AR1162" s="1709"/>
      <c r="AS1162" s="1779">
        <f t="shared" si="603"/>
        <v>0</v>
      </c>
      <c r="AT1162" s="1711">
        <f t="shared" si="624"/>
        <v>0</v>
      </c>
      <c r="AU1162" s="1611">
        <f t="shared" si="604"/>
        <v>0</v>
      </c>
      <c r="AV1162" s="1611">
        <f t="shared" si="605"/>
        <v>0</v>
      </c>
      <c r="AW1162" s="1611">
        <f t="shared" si="606"/>
        <v>0</v>
      </c>
      <c r="AX1162" s="1611">
        <f t="shared" si="607"/>
        <v>0</v>
      </c>
      <c r="AY1162" s="1611">
        <f t="shared" si="608"/>
        <v>0</v>
      </c>
      <c r="AZ1162" s="1611">
        <f t="shared" si="609"/>
        <v>0</v>
      </c>
      <c r="BA1162" s="1611">
        <f t="shared" si="610"/>
        <v>0</v>
      </c>
      <c r="BB1162" s="1611">
        <f t="shared" si="611"/>
        <v>0</v>
      </c>
      <c r="BC1162" s="1611">
        <f t="shared" si="612"/>
        <v>0</v>
      </c>
      <c r="BD1162" s="1611">
        <f t="shared" si="613"/>
        <v>0</v>
      </c>
      <c r="BE1162" s="1611">
        <f t="shared" si="614"/>
        <v>0</v>
      </c>
      <c r="BF1162" s="1611">
        <f t="shared" si="615"/>
        <v>0</v>
      </c>
      <c r="BG1162" s="1611">
        <f t="shared" si="625"/>
        <v>0</v>
      </c>
      <c r="BH1162" s="1611" t="str">
        <f t="shared" si="626"/>
        <v/>
      </c>
      <c r="BI1162" s="1611" t="str">
        <f t="shared" si="627"/>
        <v/>
      </c>
      <c r="BJ1162" s="1611" t="str">
        <f t="shared" si="616"/>
        <v/>
      </c>
      <c r="BK1162" s="1611" t="str">
        <f t="shared" si="617"/>
        <v/>
      </c>
      <c r="BL1162" s="1611" t="str">
        <f t="shared" ca="1" si="618"/>
        <v/>
      </c>
      <c r="BM1162" s="1611" t="str">
        <f t="shared" si="628"/>
        <v/>
      </c>
      <c r="BN1162" s="1611" t="str">
        <f t="shared" si="619"/>
        <v/>
      </c>
      <c r="BO1162" s="1611" t="str">
        <f t="shared" si="620"/>
        <v/>
      </c>
      <c r="BP1162" s="1611" t="str">
        <f t="shared" si="629"/>
        <v/>
      </c>
      <c r="BQ1162" s="1611" t="str">
        <f t="shared" si="630"/>
        <v/>
      </c>
      <c r="BR1162" s="1611" t="str">
        <f t="shared" si="631"/>
        <v/>
      </c>
      <c r="BS1162" s="1611" t="str">
        <f t="shared" si="632"/>
        <v/>
      </c>
      <c r="BT1162" s="1611" t="str">
        <f t="shared" si="633"/>
        <v/>
      </c>
      <c r="BU1162" s="1731">
        <f t="shared" ca="1" si="634"/>
        <v>0</v>
      </c>
      <c r="BV1162" s="1594"/>
      <c r="BW1162" s="1594"/>
      <c r="BX1162" s="1594"/>
      <c r="BY1162" s="1594"/>
      <c r="BZ1162" s="1594"/>
      <c r="CA1162" s="1594"/>
      <c r="CB1162" s="1594"/>
      <c r="CC1162" s="1594"/>
      <c r="CD1162" s="1594"/>
      <c r="CE1162" s="1594"/>
      <c r="CF1162" s="1594"/>
      <c r="CG1162" s="1594"/>
      <c r="CH1162" s="1594"/>
      <c r="CI1162" s="1594"/>
      <c r="CJ1162" s="1594"/>
      <c r="CK1162" s="1594"/>
      <c r="CL1162" s="1594"/>
      <c r="CM1162" s="1594"/>
      <c r="CN1162" s="1594"/>
      <c r="CO1162" s="1594"/>
      <c r="CP1162" s="1594"/>
      <c r="CQ1162" s="1594"/>
      <c r="CR1162" s="1594"/>
      <c r="CS1162" s="1594"/>
      <c r="CT1162" s="1594"/>
      <c r="CU1162" s="1594"/>
      <c r="CV1162" s="1594"/>
      <c r="CW1162" s="1594"/>
      <c r="CX1162" s="1594"/>
      <c r="CY1162" s="1594"/>
      <c r="CZ1162" s="1594"/>
      <c r="DA1162" s="1594"/>
      <c r="DB1162" s="1594"/>
      <c r="DC1162" s="1594"/>
      <c r="DD1162" s="1594"/>
      <c r="DE1162" s="1594"/>
      <c r="DF1162" s="1594"/>
      <c r="DG1162" s="1594"/>
      <c r="DH1162" s="1594"/>
      <c r="DI1162" s="1594"/>
      <c r="DJ1162" s="1594"/>
      <c r="DK1162" s="1594"/>
      <c r="DL1162" s="1594"/>
      <c r="DM1162" s="1594"/>
      <c r="DN1162" s="1594"/>
      <c r="DO1162" s="1594"/>
      <c r="DP1162" s="1594"/>
      <c r="DQ1162" s="1594"/>
      <c r="DR1162" s="1594"/>
      <c r="DS1162" s="1594"/>
      <c r="DT1162" s="1594"/>
      <c r="DU1162" s="1594"/>
      <c r="DV1162" s="1594"/>
      <c r="DW1162" s="1594"/>
      <c r="DX1162" s="1594"/>
      <c r="DY1162" s="1594"/>
      <c r="DZ1162" s="1594"/>
      <c r="EA1162" s="1594"/>
      <c r="EB1162" s="1594"/>
      <c r="EC1162" s="1594"/>
      <c r="ED1162" s="1594"/>
      <c r="EE1162" s="1594"/>
      <c r="EF1162" s="1594"/>
      <c r="EG1162" s="1594"/>
      <c r="EH1162" s="1594"/>
      <c r="EI1162" s="1594"/>
      <c r="EJ1162" s="1594"/>
      <c r="EK1162" s="1594"/>
      <c r="EL1162" s="1594"/>
      <c r="EM1162" s="1594"/>
      <c r="EN1162" s="1594"/>
      <c r="EO1162" s="1594"/>
      <c r="EP1162" s="1594"/>
      <c r="EQ1162" s="1594"/>
      <c r="ER1162" s="1594"/>
      <c r="ES1162" s="1594"/>
    </row>
    <row r="1163" spans="1:149" s="1594" customFormat="1" ht="12.5">
      <c r="A1163" s="1644" t="str">
        <f t="shared" si="621"/>
        <v>Organisation</v>
      </c>
      <c r="B1163" s="1758"/>
      <c r="C1163" s="1758"/>
      <c r="D1163" s="1758"/>
      <c r="E1163" s="1756"/>
      <c r="F1163" s="1592"/>
      <c r="G1163" s="1714">
        <f t="shared" si="622"/>
        <v>0</v>
      </c>
      <c r="H1163" s="1645"/>
      <c r="I1163" s="1714">
        <f t="shared" si="623"/>
        <v>0</v>
      </c>
      <c r="J1163" s="1677"/>
      <c r="K1163" s="1677"/>
      <c r="L1163" s="1592"/>
      <c r="M1163" s="1597"/>
      <c r="N1163" s="1597"/>
      <c r="O1163" s="1646"/>
      <c r="P1163" s="1647"/>
      <c r="Q1163" s="1647"/>
      <c r="R1163" s="1648"/>
      <c r="S1163" s="1603"/>
      <c r="T1163" s="1649"/>
      <c r="U1163" s="1649"/>
      <c r="V1163" s="1649"/>
      <c r="W1163" s="1649"/>
      <c r="X1163" s="1649"/>
      <c r="Y1163" s="1649"/>
      <c r="Z1163" s="1649"/>
      <c r="AA1163" s="1649"/>
      <c r="AB1163" s="1649"/>
      <c r="AC1163" s="1649"/>
      <c r="AD1163" s="1649"/>
      <c r="AE1163" s="1649"/>
      <c r="AF1163" s="1610">
        <f t="shared" si="602"/>
        <v>0</v>
      </c>
      <c r="AG1163" s="1649"/>
      <c r="AH1163" s="1649"/>
      <c r="AI1163" s="1649"/>
      <c r="AJ1163" s="1649"/>
      <c r="AK1163" s="1649"/>
      <c r="AL1163" s="1649"/>
      <c r="AM1163" s="1649"/>
      <c r="AN1163" s="1649"/>
      <c r="AO1163" s="1649"/>
      <c r="AP1163" s="1649"/>
      <c r="AQ1163" s="1649"/>
      <c r="AR1163" s="1709"/>
      <c r="AS1163" s="1779">
        <f t="shared" si="603"/>
        <v>0</v>
      </c>
      <c r="AT1163" s="1711">
        <f t="shared" si="624"/>
        <v>0</v>
      </c>
      <c r="AU1163" s="1611">
        <f t="shared" si="604"/>
        <v>0</v>
      </c>
      <c r="AV1163" s="1611">
        <f t="shared" si="605"/>
        <v>0</v>
      </c>
      <c r="AW1163" s="1611">
        <f t="shared" si="606"/>
        <v>0</v>
      </c>
      <c r="AX1163" s="1611">
        <f t="shared" si="607"/>
        <v>0</v>
      </c>
      <c r="AY1163" s="1611">
        <f t="shared" si="608"/>
        <v>0</v>
      </c>
      <c r="AZ1163" s="1611">
        <f t="shared" si="609"/>
        <v>0</v>
      </c>
      <c r="BA1163" s="1611">
        <f t="shared" si="610"/>
        <v>0</v>
      </c>
      <c r="BB1163" s="1611">
        <f t="shared" si="611"/>
        <v>0</v>
      </c>
      <c r="BC1163" s="1611">
        <f t="shared" si="612"/>
        <v>0</v>
      </c>
      <c r="BD1163" s="1611">
        <f t="shared" si="613"/>
        <v>0</v>
      </c>
      <c r="BE1163" s="1611">
        <f t="shared" si="614"/>
        <v>0</v>
      </c>
      <c r="BF1163" s="1611">
        <f t="shared" si="615"/>
        <v>0</v>
      </c>
      <c r="BG1163" s="1611">
        <f t="shared" si="625"/>
        <v>0</v>
      </c>
      <c r="BH1163" s="1611" t="str">
        <f t="shared" si="626"/>
        <v/>
      </c>
      <c r="BI1163" s="1611" t="str">
        <f t="shared" si="627"/>
        <v/>
      </c>
      <c r="BJ1163" s="1611" t="str">
        <f t="shared" si="616"/>
        <v/>
      </c>
      <c r="BK1163" s="1611" t="str">
        <f t="shared" si="617"/>
        <v/>
      </c>
      <c r="BL1163" s="1611" t="str">
        <f t="shared" ca="1" si="618"/>
        <v/>
      </c>
      <c r="BM1163" s="1611" t="str">
        <f t="shared" si="628"/>
        <v/>
      </c>
      <c r="BN1163" s="1611" t="str">
        <f t="shared" si="619"/>
        <v/>
      </c>
      <c r="BO1163" s="1611" t="str">
        <f t="shared" si="620"/>
        <v/>
      </c>
      <c r="BP1163" s="1611" t="str">
        <f t="shared" si="629"/>
        <v/>
      </c>
      <c r="BQ1163" s="1611" t="str">
        <f t="shared" si="630"/>
        <v/>
      </c>
      <c r="BR1163" s="1611" t="str">
        <f t="shared" si="631"/>
        <v/>
      </c>
      <c r="BS1163" s="1611" t="str">
        <f t="shared" si="632"/>
        <v/>
      </c>
      <c r="BT1163" s="1611" t="str">
        <f t="shared" si="633"/>
        <v/>
      </c>
      <c r="BU1163" s="1731">
        <f t="shared" ca="1" si="634"/>
        <v>0</v>
      </c>
    </row>
    <row r="1164" spans="1:149" s="1595" customFormat="1" ht="12.5">
      <c r="A1164" s="1644" t="str">
        <f t="shared" si="621"/>
        <v>Organisation</v>
      </c>
      <c r="B1164" s="1758"/>
      <c r="C1164" s="1758"/>
      <c r="D1164" s="1758"/>
      <c r="E1164" s="1756"/>
      <c r="F1164" s="1592"/>
      <c r="G1164" s="1714">
        <f t="shared" si="622"/>
        <v>0</v>
      </c>
      <c r="H1164" s="1645"/>
      <c r="I1164" s="1714">
        <f t="shared" si="623"/>
        <v>0</v>
      </c>
      <c r="J1164" s="1677"/>
      <c r="K1164" s="1677"/>
      <c r="L1164" s="1592"/>
      <c r="M1164" s="1597"/>
      <c r="N1164" s="1597"/>
      <c r="O1164" s="1646"/>
      <c r="P1164" s="1647"/>
      <c r="Q1164" s="1647"/>
      <c r="R1164" s="1648"/>
      <c r="S1164" s="1603"/>
      <c r="T1164" s="1649"/>
      <c r="U1164" s="1649"/>
      <c r="V1164" s="1649"/>
      <c r="W1164" s="1649"/>
      <c r="X1164" s="1649"/>
      <c r="Y1164" s="1649"/>
      <c r="Z1164" s="1649"/>
      <c r="AA1164" s="1649"/>
      <c r="AB1164" s="1649"/>
      <c r="AC1164" s="1649"/>
      <c r="AD1164" s="1649"/>
      <c r="AE1164" s="1649"/>
      <c r="AF1164" s="1610">
        <f t="shared" si="602"/>
        <v>0</v>
      </c>
      <c r="AG1164" s="1649"/>
      <c r="AH1164" s="1649"/>
      <c r="AI1164" s="1649"/>
      <c r="AJ1164" s="1649"/>
      <c r="AK1164" s="1649"/>
      <c r="AL1164" s="1649"/>
      <c r="AM1164" s="1649"/>
      <c r="AN1164" s="1649"/>
      <c r="AO1164" s="1649"/>
      <c r="AP1164" s="1649"/>
      <c r="AQ1164" s="1649"/>
      <c r="AR1164" s="1709"/>
      <c r="AS1164" s="1779">
        <f t="shared" si="603"/>
        <v>0</v>
      </c>
      <c r="AT1164" s="1711">
        <f t="shared" si="624"/>
        <v>0</v>
      </c>
      <c r="AU1164" s="1611">
        <f t="shared" si="604"/>
        <v>0</v>
      </c>
      <c r="AV1164" s="1611">
        <f t="shared" si="605"/>
        <v>0</v>
      </c>
      <c r="AW1164" s="1611">
        <f t="shared" si="606"/>
        <v>0</v>
      </c>
      <c r="AX1164" s="1611">
        <f t="shared" si="607"/>
        <v>0</v>
      </c>
      <c r="AY1164" s="1611">
        <f t="shared" si="608"/>
        <v>0</v>
      </c>
      <c r="AZ1164" s="1611">
        <f t="shared" si="609"/>
        <v>0</v>
      </c>
      <c r="BA1164" s="1611">
        <f t="shared" si="610"/>
        <v>0</v>
      </c>
      <c r="BB1164" s="1611">
        <f t="shared" si="611"/>
        <v>0</v>
      </c>
      <c r="BC1164" s="1611">
        <f t="shared" si="612"/>
        <v>0</v>
      </c>
      <c r="BD1164" s="1611">
        <f t="shared" si="613"/>
        <v>0</v>
      </c>
      <c r="BE1164" s="1611">
        <f t="shared" si="614"/>
        <v>0</v>
      </c>
      <c r="BF1164" s="1611">
        <f t="shared" si="615"/>
        <v>0</v>
      </c>
      <c r="BG1164" s="1611">
        <f t="shared" si="625"/>
        <v>0</v>
      </c>
      <c r="BH1164" s="1611" t="str">
        <f t="shared" si="626"/>
        <v/>
      </c>
      <c r="BI1164" s="1611" t="str">
        <f t="shared" si="627"/>
        <v/>
      </c>
      <c r="BJ1164" s="1611" t="str">
        <f t="shared" si="616"/>
        <v/>
      </c>
      <c r="BK1164" s="1611" t="str">
        <f t="shared" si="617"/>
        <v/>
      </c>
      <c r="BL1164" s="1611" t="str">
        <f t="shared" ca="1" si="618"/>
        <v/>
      </c>
      <c r="BM1164" s="1611" t="str">
        <f t="shared" si="628"/>
        <v/>
      </c>
      <c r="BN1164" s="1611" t="str">
        <f t="shared" si="619"/>
        <v/>
      </c>
      <c r="BO1164" s="1611" t="str">
        <f t="shared" si="620"/>
        <v/>
      </c>
      <c r="BP1164" s="1611" t="str">
        <f t="shared" si="629"/>
        <v/>
      </c>
      <c r="BQ1164" s="1611" t="str">
        <f t="shared" si="630"/>
        <v/>
      </c>
      <c r="BR1164" s="1611" t="str">
        <f t="shared" si="631"/>
        <v/>
      </c>
      <c r="BS1164" s="1611" t="str">
        <f t="shared" si="632"/>
        <v/>
      </c>
      <c r="BT1164" s="1611" t="str">
        <f t="shared" si="633"/>
        <v/>
      </c>
      <c r="BU1164" s="1731">
        <f t="shared" ca="1" si="634"/>
        <v>0</v>
      </c>
      <c r="BV1164" s="1594"/>
      <c r="BW1164" s="1594"/>
      <c r="BX1164" s="1594"/>
      <c r="BY1164" s="1594"/>
      <c r="BZ1164" s="1594"/>
      <c r="CA1164" s="1594"/>
      <c r="CB1164" s="1594"/>
      <c r="CC1164" s="1594"/>
      <c r="CD1164" s="1594"/>
      <c r="CE1164" s="1594"/>
      <c r="CF1164" s="1594"/>
      <c r="CG1164" s="1594"/>
      <c r="CH1164" s="1594"/>
      <c r="CI1164" s="1594"/>
      <c r="CJ1164" s="1594"/>
      <c r="CK1164" s="1594"/>
      <c r="CL1164" s="1594"/>
      <c r="CM1164" s="1594"/>
      <c r="CN1164" s="1594"/>
      <c r="CO1164" s="1594"/>
      <c r="CP1164" s="1594"/>
      <c r="CQ1164" s="1594"/>
      <c r="CR1164" s="1594"/>
      <c r="CS1164" s="1594"/>
      <c r="CT1164" s="1594"/>
      <c r="CU1164" s="1594"/>
      <c r="CV1164" s="1594"/>
      <c r="CW1164" s="1594"/>
      <c r="CX1164" s="1594"/>
      <c r="CY1164" s="1594"/>
      <c r="CZ1164" s="1594"/>
      <c r="DA1164" s="1594"/>
      <c r="DB1164" s="1594"/>
      <c r="DC1164" s="1594"/>
      <c r="DD1164" s="1594"/>
      <c r="DE1164" s="1594"/>
      <c r="DF1164" s="1594"/>
      <c r="DG1164" s="1594"/>
      <c r="DH1164" s="1594"/>
      <c r="DI1164" s="1594"/>
      <c r="DJ1164" s="1594"/>
      <c r="DK1164" s="1594"/>
      <c r="DL1164" s="1594"/>
      <c r="DM1164" s="1594"/>
      <c r="DN1164" s="1594"/>
      <c r="DO1164" s="1594"/>
      <c r="DP1164" s="1594"/>
      <c r="DQ1164" s="1594"/>
      <c r="DR1164" s="1594"/>
      <c r="DS1164" s="1594"/>
      <c r="DT1164" s="1594"/>
      <c r="DU1164" s="1594"/>
      <c r="DV1164" s="1594"/>
      <c r="DW1164" s="1594"/>
      <c r="DX1164" s="1594"/>
      <c r="DY1164" s="1594"/>
      <c r="DZ1164" s="1594"/>
      <c r="EA1164" s="1594"/>
      <c r="EB1164" s="1594"/>
      <c r="EC1164" s="1594"/>
      <c r="ED1164" s="1594"/>
      <c r="EE1164" s="1594"/>
      <c r="EF1164" s="1594"/>
      <c r="EG1164" s="1594"/>
      <c r="EH1164" s="1594"/>
      <c r="EI1164" s="1594"/>
      <c r="EJ1164" s="1594"/>
      <c r="EK1164" s="1594"/>
      <c r="EL1164" s="1594"/>
      <c r="EM1164" s="1594"/>
      <c r="EN1164" s="1594"/>
      <c r="EO1164" s="1594"/>
      <c r="EP1164" s="1594"/>
      <c r="EQ1164" s="1594"/>
      <c r="ER1164" s="1594"/>
      <c r="ES1164" s="1594"/>
    </row>
    <row r="1165" spans="1:149" s="1595" customFormat="1" ht="12.5">
      <c r="A1165" s="1644" t="str">
        <f t="shared" si="621"/>
        <v>Organisation</v>
      </c>
      <c r="B1165" s="1758"/>
      <c r="C1165" s="1758"/>
      <c r="D1165" s="1758"/>
      <c r="E1165" s="1756"/>
      <c r="F1165" s="1592"/>
      <c r="G1165" s="1714">
        <f t="shared" si="622"/>
        <v>0</v>
      </c>
      <c r="H1165" s="1645"/>
      <c r="I1165" s="1714">
        <f t="shared" si="623"/>
        <v>0</v>
      </c>
      <c r="J1165" s="1677"/>
      <c r="K1165" s="1677"/>
      <c r="L1165" s="1592"/>
      <c r="M1165" s="1597"/>
      <c r="N1165" s="1597"/>
      <c r="O1165" s="1646"/>
      <c r="P1165" s="1647"/>
      <c r="Q1165" s="1647"/>
      <c r="R1165" s="1648"/>
      <c r="S1165" s="1603"/>
      <c r="T1165" s="1649"/>
      <c r="U1165" s="1649"/>
      <c r="V1165" s="1649"/>
      <c r="W1165" s="1649"/>
      <c r="X1165" s="1649"/>
      <c r="Y1165" s="1649"/>
      <c r="Z1165" s="1649"/>
      <c r="AA1165" s="1649"/>
      <c r="AB1165" s="1649"/>
      <c r="AC1165" s="1649"/>
      <c r="AD1165" s="1649"/>
      <c r="AE1165" s="1649"/>
      <c r="AF1165" s="1610">
        <f t="shared" si="602"/>
        <v>0</v>
      </c>
      <c r="AG1165" s="1649"/>
      <c r="AH1165" s="1649"/>
      <c r="AI1165" s="1649"/>
      <c r="AJ1165" s="1649"/>
      <c r="AK1165" s="1649"/>
      <c r="AL1165" s="1649"/>
      <c r="AM1165" s="1649"/>
      <c r="AN1165" s="1649"/>
      <c r="AO1165" s="1649"/>
      <c r="AP1165" s="1649"/>
      <c r="AQ1165" s="1649"/>
      <c r="AR1165" s="1709"/>
      <c r="AS1165" s="1779">
        <f t="shared" si="603"/>
        <v>0</v>
      </c>
      <c r="AT1165" s="1711">
        <f t="shared" si="624"/>
        <v>0</v>
      </c>
      <c r="AU1165" s="1611">
        <f t="shared" si="604"/>
        <v>0</v>
      </c>
      <c r="AV1165" s="1611">
        <f t="shared" si="605"/>
        <v>0</v>
      </c>
      <c r="AW1165" s="1611">
        <f t="shared" si="606"/>
        <v>0</v>
      </c>
      <c r="AX1165" s="1611">
        <f t="shared" si="607"/>
        <v>0</v>
      </c>
      <c r="AY1165" s="1611">
        <f t="shared" si="608"/>
        <v>0</v>
      </c>
      <c r="AZ1165" s="1611">
        <f t="shared" si="609"/>
        <v>0</v>
      </c>
      <c r="BA1165" s="1611">
        <f t="shared" si="610"/>
        <v>0</v>
      </c>
      <c r="BB1165" s="1611">
        <f t="shared" si="611"/>
        <v>0</v>
      </c>
      <c r="BC1165" s="1611">
        <f t="shared" si="612"/>
        <v>0</v>
      </c>
      <c r="BD1165" s="1611">
        <f t="shared" si="613"/>
        <v>0</v>
      </c>
      <c r="BE1165" s="1611">
        <f t="shared" si="614"/>
        <v>0</v>
      </c>
      <c r="BF1165" s="1611">
        <f t="shared" si="615"/>
        <v>0</v>
      </c>
      <c r="BG1165" s="1611">
        <f t="shared" si="625"/>
        <v>0</v>
      </c>
      <c r="BH1165" s="1611" t="str">
        <f t="shared" si="626"/>
        <v/>
      </c>
      <c r="BI1165" s="1611" t="str">
        <f t="shared" si="627"/>
        <v/>
      </c>
      <c r="BJ1165" s="1611" t="str">
        <f t="shared" si="616"/>
        <v/>
      </c>
      <c r="BK1165" s="1611" t="str">
        <f t="shared" si="617"/>
        <v/>
      </c>
      <c r="BL1165" s="1611" t="str">
        <f t="shared" ca="1" si="618"/>
        <v/>
      </c>
      <c r="BM1165" s="1611" t="str">
        <f t="shared" si="628"/>
        <v/>
      </c>
      <c r="BN1165" s="1611" t="str">
        <f t="shared" si="619"/>
        <v/>
      </c>
      <c r="BO1165" s="1611" t="str">
        <f t="shared" si="620"/>
        <v/>
      </c>
      <c r="BP1165" s="1611" t="str">
        <f t="shared" si="629"/>
        <v/>
      </c>
      <c r="BQ1165" s="1611" t="str">
        <f t="shared" si="630"/>
        <v/>
      </c>
      <c r="BR1165" s="1611" t="str">
        <f t="shared" si="631"/>
        <v/>
      </c>
      <c r="BS1165" s="1611" t="str">
        <f t="shared" si="632"/>
        <v/>
      </c>
      <c r="BT1165" s="1611" t="str">
        <f t="shared" si="633"/>
        <v/>
      </c>
      <c r="BU1165" s="1731">
        <f t="shared" ca="1" si="634"/>
        <v>0</v>
      </c>
      <c r="BV1165" s="1594"/>
      <c r="BW1165" s="1594"/>
      <c r="BX1165" s="1594"/>
      <c r="BY1165" s="1594"/>
      <c r="BZ1165" s="1594"/>
      <c r="CA1165" s="1594"/>
      <c r="CB1165" s="1594"/>
      <c r="CC1165" s="1594"/>
      <c r="CD1165" s="1594"/>
      <c r="CE1165" s="1594"/>
      <c r="CF1165" s="1594"/>
      <c r="CG1165" s="1594"/>
      <c r="CH1165" s="1594"/>
      <c r="CI1165" s="1594"/>
      <c r="CJ1165" s="1594"/>
      <c r="CK1165" s="1594"/>
      <c r="CL1165" s="1594"/>
      <c r="CM1165" s="1594"/>
      <c r="CN1165" s="1594"/>
      <c r="CO1165" s="1594"/>
      <c r="CP1165" s="1594"/>
      <c r="CQ1165" s="1594"/>
      <c r="CR1165" s="1594"/>
      <c r="CS1165" s="1594"/>
      <c r="CT1165" s="1594"/>
      <c r="CU1165" s="1594"/>
      <c r="CV1165" s="1594"/>
      <c r="CW1165" s="1594"/>
      <c r="CX1165" s="1594"/>
      <c r="CY1165" s="1594"/>
      <c r="CZ1165" s="1594"/>
      <c r="DA1165" s="1594"/>
      <c r="DB1165" s="1594"/>
      <c r="DC1165" s="1594"/>
      <c r="DD1165" s="1594"/>
      <c r="DE1165" s="1594"/>
      <c r="DF1165" s="1594"/>
      <c r="DG1165" s="1594"/>
      <c r="DH1165" s="1594"/>
      <c r="DI1165" s="1594"/>
      <c r="DJ1165" s="1594"/>
      <c r="DK1165" s="1594"/>
      <c r="DL1165" s="1594"/>
      <c r="DM1165" s="1594"/>
      <c r="DN1165" s="1594"/>
      <c r="DO1165" s="1594"/>
      <c r="DP1165" s="1594"/>
      <c r="DQ1165" s="1594"/>
      <c r="DR1165" s="1594"/>
      <c r="DS1165" s="1594"/>
      <c r="DT1165" s="1594"/>
      <c r="DU1165" s="1594"/>
      <c r="DV1165" s="1594"/>
      <c r="DW1165" s="1594"/>
      <c r="DX1165" s="1594"/>
      <c r="DY1165" s="1594"/>
      <c r="DZ1165" s="1594"/>
      <c r="EA1165" s="1594"/>
      <c r="EB1165" s="1594"/>
      <c r="EC1165" s="1594"/>
      <c r="ED1165" s="1594"/>
      <c r="EE1165" s="1594"/>
      <c r="EF1165" s="1594"/>
      <c r="EG1165" s="1594"/>
      <c r="EH1165" s="1594"/>
      <c r="EI1165" s="1594"/>
      <c r="EJ1165" s="1594"/>
      <c r="EK1165" s="1594"/>
      <c r="EL1165" s="1594"/>
      <c r="EM1165" s="1594"/>
      <c r="EN1165" s="1594"/>
      <c r="EO1165" s="1594"/>
      <c r="EP1165" s="1594"/>
      <c r="EQ1165" s="1594"/>
      <c r="ER1165" s="1594"/>
      <c r="ES1165" s="1594"/>
    </row>
    <row r="1166" spans="1:149" s="1595" customFormat="1" ht="12.5">
      <c r="A1166" s="1644" t="str">
        <f t="shared" si="621"/>
        <v>Organisation</v>
      </c>
      <c r="B1166" s="1758"/>
      <c r="C1166" s="1758"/>
      <c r="D1166" s="1758"/>
      <c r="E1166" s="1756"/>
      <c r="F1166" s="1592"/>
      <c r="G1166" s="1714">
        <f t="shared" si="622"/>
        <v>0</v>
      </c>
      <c r="H1166" s="1645"/>
      <c r="I1166" s="1714">
        <f t="shared" si="623"/>
        <v>0</v>
      </c>
      <c r="J1166" s="1677"/>
      <c r="K1166" s="1677"/>
      <c r="L1166" s="1592"/>
      <c r="M1166" s="1597"/>
      <c r="N1166" s="1597"/>
      <c r="O1166" s="1646"/>
      <c r="P1166" s="1647"/>
      <c r="Q1166" s="1647"/>
      <c r="R1166" s="1648"/>
      <c r="S1166" s="1603"/>
      <c r="T1166" s="1649"/>
      <c r="U1166" s="1649"/>
      <c r="V1166" s="1649"/>
      <c r="W1166" s="1649"/>
      <c r="X1166" s="1649"/>
      <c r="Y1166" s="1649"/>
      <c r="Z1166" s="1649"/>
      <c r="AA1166" s="1649"/>
      <c r="AB1166" s="1649"/>
      <c r="AC1166" s="1649"/>
      <c r="AD1166" s="1649"/>
      <c r="AE1166" s="1649"/>
      <c r="AF1166" s="1610">
        <f t="shared" si="602"/>
        <v>0</v>
      </c>
      <c r="AG1166" s="1649"/>
      <c r="AH1166" s="1649"/>
      <c r="AI1166" s="1649"/>
      <c r="AJ1166" s="1649"/>
      <c r="AK1166" s="1649"/>
      <c r="AL1166" s="1649"/>
      <c r="AM1166" s="1649"/>
      <c r="AN1166" s="1649"/>
      <c r="AO1166" s="1649"/>
      <c r="AP1166" s="1649"/>
      <c r="AQ1166" s="1649"/>
      <c r="AR1166" s="1709"/>
      <c r="AS1166" s="1779">
        <f t="shared" si="603"/>
        <v>0</v>
      </c>
      <c r="AT1166" s="1711">
        <f t="shared" si="624"/>
        <v>0</v>
      </c>
      <c r="AU1166" s="1611">
        <f t="shared" si="604"/>
        <v>0</v>
      </c>
      <c r="AV1166" s="1611">
        <f t="shared" si="605"/>
        <v>0</v>
      </c>
      <c r="AW1166" s="1611">
        <f t="shared" si="606"/>
        <v>0</v>
      </c>
      <c r="AX1166" s="1611">
        <f t="shared" si="607"/>
        <v>0</v>
      </c>
      <c r="AY1166" s="1611">
        <f t="shared" si="608"/>
        <v>0</v>
      </c>
      <c r="AZ1166" s="1611">
        <f t="shared" si="609"/>
        <v>0</v>
      </c>
      <c r="BA1166" s="1611">
        <f t="shared" si="610"/>
        <v>0</v>
      </c>
      <c r="BB1166" s="1611">
        <f t="shared" si="611"/>
        <v>0</v>
      </c>
      <c r="BC1166" s="1611">
        <f t="shared" si="612"/>
        <v>0</v>
      </c>
      <c r="BD1166" s="1611">
        <f t="shared" si="613"/>
        <v>0</v>
      </c>
      <c r="BE1166" s="1611">
        <f t="shared" si="614"/>
        <v>0</v>
      </c>
      <c r="BF1166" s="1611">
        <f t="shared" si="615"/>
        <v>0</v>
      </c>
      <c r="BG1166" s="1611">
        <f t="shared" si="625"/>
        <v>0</v>
      </c>
      <c r="BH1166" s="1611" t="str">
        <f t="shared" si="626"/>
        <v/>
      </c>
      <c r="BI1166" s="1611" t="str">
        <f t="shared" si="627"/>
        <v/>
      </c>
      <c r="BJ1166" s="1611" t="str">
        <f t="shared" si="616"/>
        <v/>
      </c>
      <c r="BK1166" s="1611" t="str">
        <f t="shared" si="617"/>
        <v/>
      </c>
      <c r="BL1166" s="1611" t="str">
        <f t="shared" ca="1" si="618"/>
        <v/>
      </c>
      <c r="BM1166" s="1611" t="str">
        <f t="shared" si="628"/>
        <v/>
      </c>
      <c r="BN1166" s="1611" t="str">
        <f t="shared" si="619"/>
        <v/>
      </c>
      <c r="BO1166" s="1611" t="str">
        <f t="shared" si="620"/>
        <v/>
      </c>
      <c r="BP1166" s="1611" t="str">
        <f t="shared" si="629"/>
        <v/>
      </c>
      <c r="BQ1166" s="1611" t="str">
        <f t="shared" si="630"/>
        <v/>
      </c>
      <c r="BR1166" s="1611" t="str">
        <f t="shared" si="631"/>
        <v/>
      </c>
      <c r="BS1166" s="1611" t="str">
        <f t="shared" si="632"/>
        <v/>
      </c>
      <c r="BT1166" s="1611" t="str">
        <f t="shared" si="633"/>
        <v/>
      </c>
      <c r="BU1166" s="1731">
        <f t="shared" ca="1" si="634"/>
        <v>0</v>
      </c>
      <c r="BV1166" s="1594"/>
      <c r="BW1166" s="1594"/>
      <c r="BX1166" s="1594"/>
      <c r="BY1166" s="1594"/>
      <c r="BZ1166" s="1594"/>
      <c r="CA1166" s="1594"/>
      <c r="CB1166" s="1594"/>
      <c r="CC1166" s="1594"/>
      <c r="CD1166" s="1594"/>
      <c r="CE1166" s="1594"/>
      <c r="CF1166" s="1594"/>
      <c r="CG1166" s="1594"/>
      <c r="CH1166" s="1594"/>
      <c r="CI1166" s="1594"/>
      <c r="CJ1166" s="1594"/>
      <c r="CK1166" s="1594"/>
      <c r="CL1166" s="1594"/>
      <c r="CM1166" s="1594"/>
      <c r="CN1166" s="1594"/>
      <c r="CO1166" s="1594"/>
      <c r="CP1166" s="1594"/>
      <c r="CQ1166" s="1594"/>
      <c r="CR1166" s="1594"/>
      <c r="CS1166" s="1594"/>
      <c r="CT1166" s="1594"/>
      <c r="CU1166" s="1594"/>
      <c r="CV1166" s="1594"/>
      <c r="CW1166" s="1594"/>
      <c r="CX1166" s="1594"/>
      <c r="CY1166" s="1594"/>
      <c r="CZ1166" s="1594"/>
      <c r="DA1166" s="1594"/>
      <c r="DB1166" s="1594"/>
      <c r="DC1166" s="1594"/>
      <c r="DD1166" s="1594"/>
      <c r="DE1166" s="1594"/>
      <c r="DF1166" s="1594"/>
      <c r="DG1166" s="1594"/>
      <c r="DH1166" s="1594"/>
      <c r="DI1166" s="1594"/>
      <c r="DJ1166" s="1594"/>
      <c r="DK1166" s="1594"/>
      <c r="DL1166" s="1594"/>
      <c r="DM1166" s="1594"/>
      <c r="DN1166" s="1594"/>
      <c r="DO1166" s="1594"/>
      <c r="DP1166" s="1594"/>
      <c r="DQ1166" s="1594"/>
      <c r="DR1166" s="1594"/>
      <c r="DS1166" s="1594"/>
      <c r="DT1166" s="1594"/>
      <c r="DU1166" s="1594"/>
      <c r="DV1166" s="1594"/>
      <c r="DW1166" s="1594"/>
      <c r="DX1166" s="1594"/>
      <c r="DY1166" s="1594"/>
      <c r="DZ1166" s="1594"/>
      <c r="EA1166" s="1594"/>
      <c r="EB1166" s="1594"/>
      <c r="EC1166" s="1594"/>
      <c r="ED1166" s="1594"/>
      <c r="EE1166" s="1594"/>
      <c r="EF1166" s="1594"/>
      <c r="EG1166" s="1594"/>
      <c r="EH1166" s="1594"/>
      <c r="EI1166" s="1594"/>
      <c r="EJ1166" s="1594"/>
      <c r="EK1166" s="1594"/>
      <c r="EL1166" s="1594"/>
      <c r="EM1166" s="1594"/>
      <c r="EN1166" s="1594"/>
      <c r="EO1166" s="1594"/>
      <c r="EP1166" s="1594"/>
      <c r="EQ1166" s="1594"/>
      <c r="ER1166" s="1594"/>
      <c r="ES1166" s="1594"/>
    </row>
    <row r="1167" spans="1:149" s="1595" customFormat="1" ht="12.5">
      <c r="A1167" s="1644" t="str">
        <f t="shared" si="621"/>
        <v>Organisation</v>
      </c>
      <c r="B1167" s="1758"/>
      <c r="C1167" s="1758"/>
      <c r="D1167" s="1758"/>
      <c r="E1167" s="1756"/>
      <c r="F1167" s="1592"/>
      <c r="G1167" s="1714">
        <f t="shared" si="622"/>
        <v>0</v>
      </c>
      <c r="H1167" s="1645"/>
      <c r="I1167" s="1714">
        <f t="shared" si="623"/>
        <v>0</v>
      </c>
      <c r="J1167" s="1677"/>
      <c r="K1167" s="1677"/>
      <c r="L1167" s="1592"/>
      <c r="M1167" s="1597"/>
      <c r="N1167" s="1597"/>
      <c r="O1167" s="1646"/>
      <c r="P1167" s="1647"/>
      <c r="Q1167" s="1647"/>
      <c r="R1167" s="1648"/>
      <c r="S1167" s="1603"/>
      <c r="T1167" s="1649"/>
      <c r="U1167" s="1649"/>
      <c r="V1167" s="1649"/>
      <c r="W1167" s="1649"/>
      <c r="X1167" s="1649"/>
      <c r="Y1167" s="1649"/>
      <c r="Z1167" s="1649"/>
      <c r="AA1167" s="1649"/>
      <c r="AB1167" s="1649"/>
      <c r="AC1167" s="1649"/>
      <c r="AD1167" s="1649"/>
      <c r="AE1167" s="1649"/>
      <c r="AF1167" s="1610">
        <f t="shared" si="602"/>
        <v>0</v>
      </c>
      <c r="AG1167" s="1649"/>
      <c r="AH1167" s="1649"/>
      <c r="AI1167" s="1649"/>
      <c r="AJ1167" s="1649"/>
      <c r="AK1167" s="1649"/>
      <c r="AL1167" s="1649"/>
      <c r="AM1167" s="1649"/>
      <c r="AN1167" s="1649"/>
      <c r="AO1167" s="1649"/>
      <c r="AP1167" s="1649"/>
      <c r="AQ1167" s="1649"/>
      <c r="AR1167" s="1709"/>
      <c r="AS1167" s="1779">
        <f t="shared" si="603"/>
        <v>0</v>
      </c>
      <c r="AT1167" s="1711">
        <f t="shared" si="624"/>
        <v>0</v>
      </c>
      <c r="AU1167" s="1611">
        <f t="shared" si="604"/>
        <v>0</v>
      </c>
      <c r="AV1167" s="1611">
        <f t="shared" si="605"/>
        <v>0</v>
      </c>
      <c r="AW1167" s="1611">
        <f t="shared" si="606"/>
        <v>0</v>
      </c>
      <c r="AX1167" s="1611">
        <f t="shared" si="607"/>
        <v>0</v>
      </c>
      <c r="AY1167" s="1611">
        <f t="shared" si="608"/>
        <v>0</v>
      </c>
      <c r="AZ1167" s="1611">
        <f t="shared" si="609"/>
        <v>0</v>
      </c>
      <c r="BA1167" s="1611">
        <f t="shared" si="610"/>
        <v>0</v>
      </c>
      <c r="BB1167" s="1611">
        <f t="shared" si="611"/>
        <v>0</v>
      </c>
      <c r="BC1167" s="1611">
        <f t="shared" si="612"/>
        <v>0</v>
      </c>
      <c r="BD1167" s="1611">
        <f t="shared" si="613"/>
        <v>0</v>
      </c>
      <c r="BE1167" s="1611">
        <f t="shared" si="614"/>
        <v>0</v>
      </c>
      <c r="BF1167" s="1611">
        <f t="shared" si="615"/>
        <v>0</v>
      </c>
      <c r="BG1167" s="1611">
        <f t="shared" si="625"/>
        <v>0</v>
      </c>
      <c r="BH1167" s="1611" t="str">
        <f t="shared" si="626"/>
        <v/>
      </c>
      <c r="BI1167" s="1611" t="str">
        <f t="shared" si="627"/>
        <v/>
      </c>
      <c r="BJ1167" s="1611" t="str">
        <f t="shared" si="616"/>
        <v/>
      </c>
      <c r="BK1167" s="1611" t="str">
        <f t="shared" si="617"/>
        <v/>
      </c>
      <c r="BL1167" s="1611" t="str">
        <f t="shared" ca="1" si="618"/>
        <v/>
      </c>
      <c r="BM1167" s="1611" t="str">
        <f t="shared" si="628"/>
        <v/>
      </c>
      <c r="BN1167" s="1611" t="str">
        <f t="shared" si="619"/>
        <v/>
      </c>
      <c r="BO1167" s="1611" t="str">
        <f t="shared" si="620"/>
        <v/>
      </c>
      <c r="BP1167" s="1611" t="str">
        <f t="shared" si="629"/>
        <v/>
      </c>
      <c r="BQ1167" s="1611" t="str">
        <f t="shared" si="630"/>
        <v/>
      </c>
      <c r="BR1167" s="1611" t="str">
        <f t="shared" si="631"/>
        <v/>
      </c>
      <c r="BS1167" s="1611" t="str">
        <f t="shared" si="632"/>
        <v/>
      </c>
      <c r="BT1167" s="1611" t="str">
        <f t="shared" si="633"/>
        <v/>
      </c>
      <c r="BU1167" s="1731">
        <f t="shared" ca="1" si="634"/>
        <v>0</v>
      </c>
      <c r="BV1167" s="1594"/>
      <c r="BW1167" s="1594"/>
      <c r="BX1167" s="1594"/>
      <c r="BY1167" s="1594"/>
      <c r="BZ1167" s="1594"/>
      <c r="CA1167" s="1594"/>
      <c r="CB1167" s="1594"/>
      <c r="CC1167" s="1594"/>
      <c r="CD1167" s="1594"/>
      <c r="CE1167" s="1594"/>
      <c r="CF1167" s="1594"/>
      <c r="CG1167" s="1594"/>
      <c r="CH1167" s="1594"/>
      <c r="CI1167" s="1594"/>
      <c r="CJ1167" s="1594"/>
      <c r="CK1167" s="1594"/>
      <c r="CL1167" s="1594"/>
      <c r="CM1167" s="1594"/>
      <c r="CN1167" s="1594"/>
      <c r="CO1167" s="1594"/>
      <c r="CP1167" s="1594"/>
      <c r="CQ1167" s="1594"/>
      <c r="CR1167" s="1594"/>
      <c r="CS1167" s="1594"/>
      <c r="CT1167" s="1594"/>
      <c r="CU1167" s="1594"/>
      <c r="CV1167" s="1594"/>
      <c r="CW1167" s="1594"/>
      <c r="CX1167" s="1594"/>
      <c r="CY1167" s="1594"/>
      <c r="CZ1167" s="1594"/>
      <c r="DA1167" s="1594"/>
      <c r="DB1167" s="1594"/>
      <c r="DC1167" s="1594"/>
      <c r="DD1167" s="1594"/>
      <c r="DE1167" s="1594"/>
      <c r="DF1167" s="1594"/>
      <c r="DG1167" s="1594"/>
      <c r="DH1167" s="1594"/>
      <c r="DI1167" s="1594"/>
      <c r="DJ1167" s="1594"/>
      <c r="DK1167" s="1594"/>
      <c r="DL1167" s="1594"/>
      <c r="DM1167" s="1594"/>
      <c r="DN1167" s="1594"/>
      <c r="DO1167" s="1594"/>
      <c r="DP1167" s="1594"/>
      <c r="DQ1167" s="1594"/>
      <c r="DR1167" s="1594"/>
      <c r="DS1167" s="1594"/>
      <c r="DT1167" s="1594"/>
      <c r="DU1167" s="1594"/>
      <c r="DV1167" s="1594"/>
      <c r="DW1167" s="1594"/>
      <c r="DX1167" s="1594"/>
      <c r="DY1167" s="1594"/>
      <c r="DZ1167" s="1594"/>
      <c r="EA1167" s="1594"/>
      <c r="EB1167" s="1594"/>
      <c r="EC1167" s="1594"/>
      <c r="ED1167" s="1594"/>
      <c r="EE1167" s="1594"/>
      <c r="EF1167" s="1594"/>
      <c r="EG1167" s="1594"/>
      <c r="EH1167" s="1594"/>
      <c r="EI1167" s="1594"/>
      <c r="EJ1167" s="1594"/>
      <c r="EK1167" s="1594"/>
      <c r="EL1167" s="1594"/>
      <c r="EM1167" s="1594"/>
      <c r="EN1167" s="1594"/>
      <c r="EO1167" s="1594"/>
      <c r="EP1167" s="1594"/>
      <c r="EQ1167" s="1594"/>
      <c r="ER1167" s="1594"/>
      <c r="ES1167" s="1594"/>
    </row>
    <row r="1168" spans="1:149" s="1595" customFormat="1" ht="12.5">
      <c r="A1168" s="1644" t="str">
        <f t="shared" si="621"/>
        <v>Organisation</v>
      </c>
      <c r="B1168" s="1758"/>
      <c r="C1168" s="1758"/>
      <c r="D1168" s="1758"/>
      <c r="E1168" s="1756"/>
      <c r="F1168" s="1592"/>
      <c r="G1168" s="1714">
        <f t="shared" si="622"/>
        <v>0</v>
      </c>
      <c r="H1168" s="1645"/>
      <c r="I1168" s="1714">
        <f t="shared" si="623"/>
        <v>0</v>
      </c>
      <c r="J1168" s="1677"/>
      <c r="K1168" s="1677"/>
      <c r="L1168" s="1592"/>
      <c r="M1168" s="1597"/>
      <c r="N1168" s="1597"/>
      <c r="O1168" s="1646"/>
      <c r="P1168" s="1647"/>
      <c r="Q1168" s="1647"/>
      <c r="R1168" s="1648"/>
      <c r="S1168" s="1603"/>
      <c r="T1168" s="1649"/>
      <c r="U1168" s="1649"/>
      <c r="V1168" s="1649"/>
      <c r="W1168" s="1649"/>
      <c r="X1168" s="1649"/>
      <c r="Y1168" s="1649"/>
      <c r="Z1168" s="1649"/>
      <c r="AA1168" s="1649"/>
      <c r="AB1168" s="1649"/>
      <c r="AC1168" s="1649"/>
      <c r="AD1168" s="1649"/>
      <c r="AE1168" s="1649"/>
      <c r="AF1168" s="1610">
        <f t="shared" si="602"/>
        <v>0</v>
      </c>
      <c r="AG1168" s="1649"/>
      <c r="AH1168" s="1649"/>
      <c r="AI1168" s="1649"/>
      <c r="AJ1168" s="1649"/>
      <c r="AK1168" s="1649"/>
      <c r="AL1168" s="1649"/>
      <c r="AM1168" s="1649"/>
      <c r="AN1168" s="1649"/>
      <c r="AO1168" s="1649"/>
      <c r="AP1168" s="1649"/>
      <c r="AQ1168" s="1649"/>
      <c r="AR1168" s="1709"/>
      <c r="AS1168" s="1779">
        <f t="shared" si="603"/>
        <v>0</v>
      </c>
      <c r="AT1168" s="1711">
        <f t="shared" si="624"/>
        <v>0</v>
      </c>
      <c r="AU1168" s="1611">
        <f t="shared" si="604"/>
        <v>0</v>
      </c>
      <c r="AV1168" s="1611">
        <f t="shared" si="605"/>
        <v>0</v>
      </c>
      <c r="AW1168" s="1611">
        <f t="shared" si="606"/>
        <v>0</v>
      </c>
      <c r="AX1168" s="1611">
        <f t="shared" si="607"/>
        <v>0</v>
      </c>
      <c r="AY1168" s="1611">
        <f t="shared" si="608"/>
        <v>0</v>
      </c>
      <c r="AZ1168" s="1611">
        <f t="shared" si="609"/>
        <v>0</v>
      </c>
      <c r="BA1168" s="1611">
        <f t="shared" si="610"/>
        <v>0</v>
      </c>
      <c r="BB1168" s="1611">
        <f t="shared" si="611"/>
        <v>0</v>
      </c>
      <c r="BC1168" s="1611">
        <f t="shared" si="612"/>
        <v>0</v>
      </c>
      <c r="BD1168" s="1611">
        <f t="shared" si="613"/>
        <v>0</v>
      </c>
      <c r="BE1168" s="1611">
        <f t="shared" si="614"/>
        <v>0</v>
      </c>
      <c r="BF1168" s="1611">
        <f t="shared" si="615"/>
        <v>0</v>
      </c>
      <c r="BG1168" s="1611">
        <f t="shared" si="625"/>
        <v>0</v>
      </c>
      <c r="BH1168" s="1611" t="str">
        <f t="shared" si="626"/>
        <v/>
      </c>
      <c r="BI1168" s="1611" t="str">
        <f t="shared" si="627"/>
        <v/>
      </c>
      <c r="BJ1168" s="1611" t="str">
        <f t="shared" si="616"/>
        <v/>
      </c>
      <c r="BK1168" s="1611" t="str">
        <f t="shared" si="617"/>
        <v/>
      </c>
      <c r="BL1168" s="1611" t="str">
        <f t="shared" ca="1" si="618"/>
        <v/>
      </c>
      <c r="BM1168" s="1611" t="str">
        <f t="shared" si="628"/>
        <v/>
      </c>
      <c r="BN1168" s="1611" t="str">
        <f t="shared" si="619"/>
        <v/>
      </c>
      <c r="BO1168" s="1611" t="str">
        <f t="shared" si="620"/>
        <v/>
      </c>
      <c r="BP1168" s="1611" t="str">
        <f t="shared" si="629"/>
        <v/>
      </c>
      <c r="BQ1168" s="1611" t="str">
        <f t="shared" si="630"/>
        <v/>
      </c>
      <c r="BR1168" s="1611" t="str">
        <f t="shared" si="631"/>
        <v/>
      </c>
      <c r="BS1168" s="1611" t="str">
        <f t="shared" si="632"/>
        <v/>
      </c>
      <c r="BT1168" s="1611" t="str">
        <f t="shared" si="633"/>
        <v/>
      </c>
      <c r="BU1168" s="1731">
        <f t="shared" ca="1" si="634"/>
        <v>0</v>
      </c>
      <c r="BV1168" s="1594"/>
      <c r="BW1168" s="1594"/>
      <c r="BX1168" s="1594"/>
      <c r="BY1168" s="1594"/>
      <c r="BZ1168" s="1594"/>
      <c r="CA1168" s="1594"/>
      <c r="CB1168" s="1594"/>
      <c r="CC1168" s="1594"/>
      <c r="CD1168" s="1594"/>
      <c r="CE1168" s="1594"/>
      <c r="CF1168" s="1594"/>
      <c r="CG1168" s="1594"/>
      <c r="CH1168" s="1594"/>
      <c r="CI1168" s="1594"/>
      <c r="CJ1168" s="1594"/>
      <c r="CK1168" s="1594"/>
      <c r="CL1168" s="1594"/>
      <c r="CM1168" s="1594"/>
      <c r="CN1168" s="1594"/>
      <c r="CO1168" s="1594"/>
      <c r="CP1168" s="1594"/>
      <c r="CQ1168" s="1594"/>
      <c r="CR1168" s="1594"/>
      <c r="CS1168" s="1594"/>
      <c r="CT1168" s="1594"/>
      <c r="CU1168" s="1594"/>
      <c r="CV1168" s="1594"/>
      <c r="CW1168" s="1594"/>
      <c r="CX1168" s="1594"/>
      <c r="CY1168" s="1594"/>
      <c r="CZ1168" s="1594"/>
      <c r="DA1168" s="1594"/>
      <c r="DB1168" s="1594"/>
      <c r="DC1168" s="1594"/>
      <c r="DD1168" s="1594"/>
      <c r="DE1168" s="1594"/>
      <c r="DF1168" s="1594"/>
      <c r="DG1168" s="1594"/>
      <c r="DH1168" s="1594"/>
      <c r="DI1168" s="1594"/>
      <c r="DJ1168" s="1594"/>
      <c r="DK1168" s="1594"/>
      <c r="DL1168" s="1594"/>
      <c r="DM1168" s="1594"/>
      <c r="DN1168" s="1594"/>
      <c r="DO1168" s="1594"/>
      <c r="DP1168" s="1594"/>
      <c r="DQ1168" s="1594"/>
      <c r="DR1168" s="1594"/>
      <c r="DS1168" s="1594"/>
      <c r="DT1168" s="1594"/>
      <c r="DU1168" s="1594"/>
      <c r="DV1168" s="1594"/>
      <c r="DW1168" s="1594"/>
      <c r="DX1168" s="1594"/>
      <c r="DY1168" s="1594"/>
      <c r="DZ1168" s="1594"/>
      <c r="EA1168" s="1594"/>
      <c r="EB1168" s="1594"/>
      <c r="EC1168" s="1594"/>
      <c r="ED1168" s="1594"/>
      <c r="EE1168" s="1594"/>
      <c r="EF1168" s="1594"/>
      <c r="EG1168" s="1594"/>
      <c r="EH1168" s="1594"/>
      <c r="EI1168" s="1594"/>
      <c r="EJ1168" s="1594"/>
      <c r="EK1168" s="1594"/>
      <c r="EL1168" s="1594"/>
      <c r="EM1168" s="1594"/>
      <c r="EN1168" s="1594"/>
      <c r="EO1168" s="1594"/>
      <c r="EP1168" s="1594"/>
      <c r="EQ1168" s="1594"/>
      <c r="ER1168" s="1594"/>
      <c r="ES1168" s="1594"/>
    </row>
    <row r="1169" spans="1:149" s="1595" customFormat="1" ht="12.5">
      <c r="A1169" s="1644" t="str">
        <f t="shared" si="621"/>
        <v>Organisation</v>
      </c>
      <c r="B1169" s="1758"/>
      <c r="C1169" s="1758"/>
      <c r="D1169" s="1758"/>
      <c r="E1169" s="1756"/>
      <c r="F1169" s="1592"/>
      <c r="G1169" s="1714">
        <f t="shared" si="622"/>
        <v>0</v>
      </c>
      <c r="H1169" s="1645"/>
      <c r="I1169" s="1714">
        <f t="shared" si="623"/>
        <v>0</v>
      </c>
      <c r="J1169" s="1677"/>
      <c r="K1169" s="1677"/>
      <c r="L1169" s="1592"/>
      <c r="M1169" s="1597"/>
      <c r="N1169" s="1597"/>
      <c r="O1169" s="1646"/>
      <c r="P1169" s="1647"/>
      <c r="Q1169" s="1647"/>
      <c r="R1169" s="1648"/>
      <c r="S1169" s="1603"/>
      <c r="T1169" s="1649"/>
      <c r="U1169" s="1649"/>
      <c r="V1169" s="1649"/>
      <c r="W1169" s="1649"/>
      <c r="X1169" s="1649"/>
      <c r="Y1169" s="1649"/>
      <c r="Z1169" s="1649"/>
      <c r="AA1169" s="1649"/>
      <c r="AB1169" s="1649"/>
      <c r="AC1169" s="1649"/>
      <c r="AD1169" s="1649"/>
      <c r="AE1169" s="1649"/>
      <c r="AF1169" s="1610">
        <f t="shared" si="602"/>
        <v>0</v>
      </c>
      <c r="AG1169" s="1649"/>
      <c r="AH1169" s="1649"/>
      <c r="AI1169" s="1649"/>
      <c r="AJ1169" s="1649"/>
      <c r="AK1169" s="1649"/>
      <c r="AL1169" s="1649"/>
      <c r="AM1169" s="1649"/>
      <c r="AN1169" s="1649"/>
      <c r="AO1169" s="1649"/>
      <c r="AP1169" s="1649"/>
      <c r="AQ1169" s="1649"/>
      <c r="AR1169" s="1709"/>
      <c r="AS1169" s="1779">
        <f t="shared" si="603"/>
        <v>0</v>
      </c>
      <c r="AT1169" s="1711">
        <f t="shared" si="624"/>
        <v>0</v>
      </c>
      <c r="AU1169" s="1611">
        <f t="shared" si="604"/>
        <v>0</v>
      </c>
      <c r="AV1169" s="1611">
        <f t="shared" si="605"/>
        <v>0</v>
      </c>
      <c r="AW1169" s="1611">
        <f t="shared" si="606"/>
        <v>0</v>
      </c>
      <c r="AX1169" s="1611">
        <f t="shared" si="607"/>
        <v>0</v>
      </c>
      <c r="AY1169" s="1611">
        <f t="shared" si="608"/>
        <v>0</v>
      </c>
      <c r="AZ1169" s="1611">
        <f t="shared" si="609"/>
        <v>0</v>
      </c>
      <c r="BA1169" s="1611">
        <f t="shared" si="610"/>
        <v>0</v>
      </c>
      <c r="BB1169" s="1611">
        <f t="shared" si="611"/>
        <v>0</v>
      </c>
      <c r="BC1169" s="1611">
        <f t="shared" si="612"/>
        <v>0</v>
      </c>
      <c r="BD1169" s="1611">
        <f t="shared" si="613"/>
        <v>0</v>
      </c>
      <c r="BE1169" s="1611">
        <f t="shared" si="614"/>
        <v>0</v>
      </c>
      <c r="BF1169" s="1611">
        <f t="shared" si="615"/>
        <v>0</v>
      </c>
      <c r="BG1169" s="1611">
        <f t="shared" si="625"/>
        <v>0</v>
      </c>
      <c r="BH1169" s="1611" t="str">
        <f t="shared" si="626"/>
        <v/>
      </c>
      <c r="BI1169" s="1611" t="str">
        <f t="shared" si="627"/>
        <v/>
      </c>
      <c r="BJ1169" s="1611" t="str">
        <f t="shared" si="616"/>
        <v/>
      </c>
      <c r="BK1169" s="1611" t="str">
        <f t="shared" si="617"/>
        <v/>
      </c>
      <c r="BL1169" s="1611" t="str">
        <f t="shared" ca="1" si="618"/>
        <v/>
      </c>
      <c r="BM1169" s="1611" t="str">
        <f t="shared" si="628"/>
        <v/>
      </c>
      <c r="BN1169" s="1611" t="str">
        <f t="shared" si="619"/>
        <v/>
      </c>
      <c r="BO1169" s="1611" t="str">
        <f t="shared" si="620"/>
        <v/>
      </c>
      <c r="BP1169" s="1611" t="str">
        <f t="shared" si="629"/>
        <v/>
      </c>
      <c r="BQ1169" s="1611" t="str">
        <f t="shared" si="630"/>
        <v/>
      </c>
      <c r="BR1169" s="1611" t="str">
        <f t="shared" si="631"/>
        <v/>
      </c>
      <c r="BS1169" s="1611" t="str">
        <f t="shared" si="632"/>
        <v/>
      </c>
      <c r="BT1169" s="1611" t="str">
        <f t="shared" si="633"/>
        <v/>
      </c>
      <c r="BU1169" s="1731">
        <f t="shared" ca="1" si="634"/>
        <v>0</v>
      </c>
      <c r="BV1169" s="1594"/>
      <c r="BW1169" s="1594"/>
      <c r="BX1169" s="1594"/>
      <c r="BY1169" s="1594"/>
      <c r="BZ1169" s="1594"/>
      <c r="CA1169" s="1594"/>
      <c r="CB1169" s="1594"/>
      <c r="CC1169" s="1594"/>
      <c r="CD1169" s="1594"/>
      <c r="CE1169" s="1594"/>
      <c r="CF1169" s="1594"/>
      <c r="CG1169" s="1594"/>
      <c r="CH1169" s="1594"/>
      <c r="CI1169" s="1594"/>
      <c r="CJ1169" s="1594"/>
      <c r="CK1169" s="1594"/>
      <c r="CL1169" s="1594"/>
      <c r="CM1169" s="1594"/>
      <c r="CN1169" s="1594"/>
      <c r="CO1169" s="1594"/>
      <c r="CP1169" s="1594"/>
      <c r="CQ1169" s="1594"/>
      <c r="CR1169" s="1594"/>
      <c r="CS1169" s="1594"/>
      <c r="CT1169" s="1594"/>
      <c r="CU1169" s="1594"/>
      <c r="CV1169" s="1594"/>
      <c r="CW1169" s="1594"/>
      <c r="CX1169" s="1594"/>
      <c r="CY1169" s="1594"/>
      <c r="CZ1169" s="1594"/>
      <c r="DA1169" s="1594"/>
      <c r="DB1169" s="1594"/>
      <c r="DC1169" s="1594"/>
      <c r="DD1169" s="1594"/>
      <c r="DE1169" s="1594"/>
      <c r="DF1169" s="1594"/>
      <c r="DG1169" s="1594"/>
      <c r="DH1169" s="1594"/>
      <c r="DI1169" s="1594"/>
      <c r="DJ1169" s="1594"/>
      <c r="DK1169" s="1594"/>
      <c r="DL1169" s="1594"/>
      <c r="DM1169" s="1594"/>
      <c r="DN1169" s="1594"/>
      <c r="DO1169" s="1594"/>
      <c r="DP1169" s="1594"/>
      <c r="DQ1169" s="1594"/>
      <c r="DR1169" s="1594"/>
      <c r="DS1169" s="1594"/>
      <c r="DT1169" s="1594"/>
      <c r="DU1169" s="1594"/>
      <c r="DV1169" s="1594"/>
      <c r="DW1169" s="1594"/>
      <c r="DX1169" s="1594"/>
      <c r="DY1169" s="1594"/>
      <c r="DZ1169" s="1594"/>
      <c r="EA1169" s="1594"/>
      <c r="EB1169" s="1594"/>
      <c r="EC1169" s="1594"/>
      <c r="ED1169" s="1594"/>
      <c r="EE1169" s="1594"/>
      <c r="EF1169" s="1594"/>
      <c r="EG1169" s="1594"/>
      <c r="EH1169" s="1594"/>
      <c r="EI1169" s="1594"/>
      <c r="EJ1169" s="1594"/>
      <c r="EK1169" s="1594"/>
      <c r="EL1169" s="1594"/>
      <c r="EM1169" s="1594"/>
      <c r="EN1169" s="1594"/>
      <c r="EO1169" s="1594"/>
      <c r="EP1169" s="1594"/>
      <c r="EQ1169" s="1594"/>
      <c r="ER1169" s="1594"/>
      <c r="ES1169" s="1594"/>
    </row>
    <row r="1170" spans="1:149" s="1595" customFormat="1" ht="12.5">
      <c r="A1170" s="1644" t="str">
        <f t="shared" si="621"/>
        <v>Organisation</v>
      </c>
      <c r="B1170" s="1758"/>
      <c r="C1170" s="1758"/>
      <c r="D1170" s="1758"/>
      <c r="E1170" s="1756"/>
      <c r="F1170" s="1592"/>
      <c r="G1170" s="1714">
        <f t="shared" si="622"/>
        <v>0</v>
      </c>
      <c r="H1170" s="1645"/>
      <c r="I1170" s="1714">
        <f t="shared" si="623"/>
        <v>0</v>
      </c>
      <c r="J1170" s="1677"/>
      <c r="K1170" s="1677"/>
      <c r="L1170" s="1592"/>
      <c r="M1170" s="1597"/>
      <c r="N1170" s="1597"/>
      <c r="O1170" s="1646"/>
      <c r="P1170" s="1647"/>
      <c r="Q1170" s="1647"/>
      <c r="R1170" s="1648"/>
      <c r="S1170" s="1603"/>
      <c r="T1170" s="1649"/>
      <c r="U1170" s="1649"/>
      <c r="V1170" s="1649"/>
      <c r="W1170" s="1649"/>
      <c r="X1170" s="1649"/>
      <c r="Y1170" s="1649"/>
      <c r="Z1170" s="1649"/>
      <c r="AA1170" s="1649"/>
      <c r="AB1170" s="1649"/>
      <c r="AC1170" s="1649"/>
      <c r="AD1170" s="1649"/>
      <c r="AE1170" s="1649"/>
      <c r="AF1170" s="1610">
        <f t="shared" si="602"/>
        <v>0</v>
      </c>
      <c r="AG1170" s="1649"/>
      <c r="AH1170" s="1649"/>
      <c r="AI1170" s="1649"/>
      <c r="AJ1170" s="1649"/>
      <c r="AK1170" s="1649"/>
      <c r="AL1170" s="1649"/>
      <c r="AM1170" s="1649"/>
      <c r="AN1170" s="1649"/>
      <c r="AO1170" s="1649"/>
      <c r="AP1170" s="1649"/>
      <c r="AQ1170" s="1649"/>
      <c r="AR1170" s="1709"/>
      <c r="AS1170" s="1779">
        <f t="shared" si="603"/>
        <v>0</v>
      </c>
      <c r="AT1170" s="1711">
        <f t="shared" si="624"/>
        <v>0</v>
      </c>
      <c r="AU1170" s="1611">
        <f t="shared" si="604"/>
        <v>0</v>
      </c>
      <c r="AV1170" s="1611">
        <f t="shared" si="605"/>
        <v>0</v>
      </c>
      <c r="AW1170" s="1611">
        <f t="shared" si="606"/>
        <v>0</v>
      </c>
      <c r="AX1170" s="1611">
        <f t="shared" si="607"/>
        <v>0</v>
      </c>
      <c r="AY1170" s="1611">
        <f t="shared" si="608"/>
        <v>0</v>
      </c>
      <c r="AZ1170" s="1611">
        <f t="shared" si="609"/>
        <v>0</v>
      </c>
      <c r="BA1170" s="1611">
        <f t="shared" si="610"/>
        <v>0</v>
      </c>
      <c r="BB1170" s="1611">
        <f t="shared" si="611"/>
        <v>0</v>
      </c>
      <c r="BC1170" s="1611">
        <f t="shared" si="612"/>
        <v>0</v>
      </c>
      <c r="BD1170" s="1611">
        <f t="shared" si="613"/>
        <v>0</v>
      </c>
      <c r="BE1170" s="1611">
        <f t="shared" si="614"/>
        <v>0</v>
      </c>
      <c r="BF1170" s="1611">
        <f t="shared" si="615"/>
        <v>0</v>
      </c>
      <c r="BG1170" s="1611">
        <f t="shared" si="625"/>
        <v>0</v>
      </c>
      <c r="BH1170" s="1611" t="str">
        <f t="shared" si="626"/>
        <v/>
      </c>
      <c r="BI1170" s="1611" t="str">
        <f t="shared" si="627"/>
        <v/>
      </c>
      <c r="BJ1170" s="1611" t="str">
        <f t="shared" si="616"/>
        <v/>
      </c>
      <c r="BK1170" s="1611" t="str">
        <f t="shared" si="617"/>
        <v/>
      </c>
      <c r="BL1170" s="1611" t="str">
        <f t="shared" ca="1" si="618"/>
        <v/>
      </c>
      <c r="BM1170" s="1611" t="str">
        <f t="shared" si="628"/>
        <v/>
      </c>
      <c r="BN1170" s="1611" t="str">
        <f t="shared" si="619"/>
        <v/>
      </c>
      <c r="BO1170" s="1611" t="str">
        <f t="shared" si="620"/>
        <v/>
      </c>
      <c r="BP1170" s="1611" t="str">
        <f t="shared" si="629"/>
        <v/>
      </c>
      <c r="BQ1170" s="1611" t="str">
        <f t="shared" si="630"/>
        <v/>
      </c>
      <c r="BR1170" s="1611" t="str">
        <f t="shared" si="631"/>
        <v/>
      </c>
      <c r="BS1170" s="1611" t="str">
        <f t="shared" si="632"/>
        <v/>
      </c>
      <c r="BT1170" s="1611" t="str">
        <f t="shared" si="633"/>
        <v/>
      </c>
      <c r="BU1170" s="1731">
        <f t="shared" ca="1" si="634"/>
        <v>0</v>
      </c>
      <c r="BV1170" s="1594"/>
      <c r="BW1170" s="1594"/>
      <c r="BX1170" s="1594"/>
      <c r="BY1170" s="1594"/>
      <c r="BZ1170" s="1594"/>
      <c r="CA1170" s="1594"/>
      <c r="CB1170" s="1594"/>
      <c r="CC1170" s="1594"/>
      <c r="CD1170" s="1594"/>
      <c r="CE1170" s="1594"/>
      <c r="CF1170" s="1594"/>
      <c r="CG1170" s="1594"/>
      <c r="CH1170" s="1594"/>
      <c r="CI1170" s="1594"/>
      <c r="CJ1170" s="1594"/>
      <c r="CK1170" s="1594"/>
      <c r="CL1170" s="1594"/>
      <c r="CM1170" s="1594"/>
      <c r="CN1170" s="1594"/>
      <c r="CO1170" s="1594"/>
      <c r="CP1170" s="1594"/>
      <c r="CQ1170" s="1594"/>
      <c r="CR1170" s="1594"/>
      <c r="CS1170" s="1594"/>
      <c r="CT1170" s="1594"/>
      <c r="CU1170" s="1594"/>
      <c r="CV1170" s="1594"/>
      <c r="CW1170" s="1594"/>
      <c r="CX1170" s="1594"/>
      <c r="CY1170" s="1594"/>
      <c r="CZ1170" s="1594"/>
      <c r="DA1170" s="1594"/>
      <c r="DB1170" s="1594"/>
      <c r="DC1170" s="1594"/>
      <c r="DD1170" s="1594"/>
      <c r="DE1170" s="1594"/>
      <c r="DF1170" s="1594"/>
      <c r="DG1170" s="1594"/>
      <c r="DH1170" s="1594"/>
      <c r="DI1170" s="1594"/>
      <c r="DJ1170" s="1594"/>
      <c r="DK1170" s="1594"/>
      <c r="DL1170" s="1594"/>
      <c r="DM1170" s="1594"/>
      <c r="DN1170" s="1594"/>
      <c r="DO1170" s="1594"/>
      <c r="DP1170" s="1594"/>
      <c r="DQ1170" s="1594"/>
      <c r="DR1170" s="1594"/>
      <c r="DS1170" s="1594"/>
      <c r="DT1170" s="1594"/>
      <c r="DU1170" s="1594"/>
      <c r="DV1170" s="1594"/>
      <c r="DW1170" s="1594"/>
      <c r="DX1170" s="1594"/>
      <c r="DY1170" s="1594"/>
      <c r="DZ1170" s="1594"/>
      <c r="EA1170" s="1594"/>
      <c r="EB1170" s="1594"/>
      <c r="EC1170" s="1594"/>
      <c r="ED1170" s="1594"/>
      <c r="EE1170" s="1594"/>
      <c r="EF1170" s="1594"/>
      <c r="EG1170" s="1594"/>
      <c r="EH1170" s="1594"/>
      <c r="EI1170" s="1594"/>
      <c r="EJ1170" s="1594"/>
      <c r="EK1170" s="1594"/>
      <c r="EL1170" s="1594"/>
      <c r="EM1170" s="1594"/>
      <c r="EN1170" s="1594"/>
      <c r="EO1170" s="1594"/>
      <c r="EP1170" s="1594"/>
      <c r="EQ1170" s="1594"/>
      <c r="ER1170" s="1594"/>
      <c r="ES1170" s="1594"/>
    </row>
    <row r="1171" spans="1:149" s="1595" customFormat="1" ht="12.5">
      <c r="A1171" s="1644" t="str">
        <f t="shared" si="621"/>
        <v>Organisation</v>
      </c>
      <c r="B1171" s="1758"/>
      <c r="C1171" s="1758"/>
      <c r="D1171" s="1758"/>
      <c r="E1171" s="1756"/>
      <c r="F1171" s="1592"/>
      <c r="G1171" s="1714">
        <f t="shared" si="622"/>
        <v>0</v>
      </c>
      <c r="H1171" s="1645"/>
      <c r="I1171" s="1714">
        <f t="shared" si="623"/>
        <v>0</v>
      </c>
      <c r="J1171" s="1677"/>
      <c r="K1171" s="1677"/>
      <c r="L1171" s="1592"/>
      <c r="M1171" s="1597"/>
      <c r="N1171" s="1597"/>
      <c r="O1171" s="1646"/>
      <c r="P1171" s="1647"/>
      <c r="Q1171" s="1647"/>
      <c r="R1171" s="1648"/>
      <c r="S1171" s="1603"/>
      <c r="T1171" s="1649"/>
      <c r="U1171" s="1649"/>
      <c r="V1171" s="1649"/>
      <c r="W1171" s="1649"/>
      <c r="X1171" s="1649"/>
      <c r="Y1171" s="1649"/>
      <c r="Z1171" s="1649"/>
      <c r="AA1171" s="1649"/>
      <c r="AB1171" s="1649"/>
      <c r="AC1171" s="1649"/>
      <c r="AD1171" s="1649"/>
      <c r="AE1171" s="1649"/>
      <c r="AF1171" s="1610">
        <f t="shared" si="602"/>
        <v>0</v>
      </c>
      <c r="AG1171" s="1649"/>
      <c r="AH1171" s="1649"/>
      <c r="AI1171" s="1649"/>
      <c r="AJ1171" s="1649"/>
      <c r="AK1171" s="1649"/>
      <c r="AL1171" s="1649"/>
      <c r="AM1171" s="1649"/>
      <c r="AN1171" s="1649"/>
      <c r="AO1171" s="1649"/>
      <c r="AP1171" s="1649"/>
      <c r="AQ1171" s="1649"/>
      <c r="AR1171" s="1709"/>
      <c r="AS1171" s="1779">
        <f t="shared" si="603"/>
        <v>0</v>
      </c>
      <c r="AT1171" s="1711">
        <f t="shared" si="624"/>
        <v>0</v>
      </c>
      <c r="AU1171" s="1611">
        <f t="shared" si="604"/>
        <v>0</v>
      </c>
      <c r="AV1171" s="1611">
        <f t="shared" si="605"/>
        <v>0</v>
      </c>
      <c r="AW1171" s="1611">
        <f t="shared" si="606"/>
        <v>0</v>
      </c>
      <c r="AX1171" s="1611">
        <f t="shared" si="607"/>
        <v>0</v>
      </c>
      <c r="AY1171" s="1611">
        <f t="shared" si="608"/>
        <v>0</v>
      </c>
      <c r="AZ1171" s="1611">
        <f t="shared" si="609"/>
        <v>0</v>
      </c>
      <c r="BA1171" s="1611">
        <f t="shared" si="610"/>
        <v>0</v>
      </c>
      <c r="BB1171" s="1611">
        <f t="shared" si="611"/>
        <v>0</v>
      </c>
      <c r="BC1171" s="1611">
        <f t="shared" si="612"/>
        <v>0</v>
      </c>
      <c r="BD1171" s="1611">
        <f t="shared" si="613"/>
        <v>0</v>
      </c>
      <c r="BE1171" s="1611">
        <f t="shared" si="614"/>
        <v>0</v>
      </c>
      <c r="BF1171" s="1611">
        <f t="shared" si="615"/>
        <v>0</v>
      </c>
      <c r="BG1171" s="1611">
        <f t="shared" si="625"/>
        <v>0</v>
      </c>
      <c r="BH1171" s="1611" t="str">
        <f t="shared" si="626"/>
        <v/>
      </c>
      <c r="BI1171" s="1611" t="str">
        <f t="shared" si="627"/>
        <v/>
      </c>
      <c r="BJ1171" s="1611" t="str">
        <f t="shared" si="616"/>
        <v/>
      </c>
      <c r="BK1171" s="1611" t="str">
        <f t="shared" si="617"/>
        <v/>
      </c>
      <c r="BL1171" s="1611" t="str">
        <f t="shared" ca="1" si="618"/>
        <v/>
      </c>
      <c r="BM1171" s="1611" t="str">
        <f t="shared" si="628"/>
        <v/>
      </c>
      <c r="BN1171" s="1611" t="str">
        <f t="shared" si="619"/>
        <v/>
      </c>
      <c r="BO1171" s="1611" t="str">
        <f t="shared" si="620"/>
        <v/>
      </c>
      <c r="BP1171" s="1611" t="str">
        <f t="shared" si="629"/>
        <v/>
      </c>
      <c r="BQ1171" s="1611" t="str">
        <f t="shared" si="630"/>
        <v/>
      </c>
      <c r="BR1171" s="1611" t="str">
        <f t="shared" si="631"/>
        <v/>
      </c>
      <c r="BS1171" s="1611" t="str">
        <f t="shared" si="632"/>
        <v/>
      </c>
      <c r="BT1171" s="1611" t="str">
        <f t="shared" si="633"/>
        <v/>
      </c>
      <c r="BU1171" s="1731">
        <f t="shared" ca="1" si="634"/>
        <v>0</v>
      </c>
      <c r="BV1171" s="1594"/>
      <c r="BW1171" s="1594"/>
      <c r="BX1171" s="1594"/>
      <c r="BY1171" s="1594"/>
      <c r="BZ1171" s="1594"/>
      <c r="CA1171" s="1594"/>
      <c r="CB1171" s="1594"/>
      <c r="CC1171" s="1594"/>
      <c r="CD1171" s="1594"/>
      <c r="CE1171" s="1594"/>
      <c r="CF1171" s="1594"/>
      <c r="CG1171" s="1594"/>
      <c r="CH1171" s="1594"/>
      <c r="CI1171" s="1594"/>
      <c r="CJ1171" s="1594"/>
      <c r="CK1171" s="1594"/>
      <c r="CL1171" s="1594"/>
      <c r="CM1171" s="1594"/>
      <c r="CN1171" s="1594"/>
      <c r="CO1171" s="1594"/>
      <c r="CP1171" s="1594"/>
      <c r="CQ1171" s="1594"/>
      <c r="CR1171" s="1594"/>
      <c r="CS1171" s="1594"/>
      <c r="CT1171" s="1594"/>
      <c r="CU1171" s="1594"/>
      <c r="CV1171" s="1594"/>
      <c r="CW1171" s="1594"/>
      <c r="CX1171" s="1594"/>
      <c r="CY1171" s="1594"/>
      <c r="CZ1171" s="1594"/>
      <c r="DA1171" s="1594"/>
      <c r="DB1171" s="1594"/>
      <c r="DC1171" s="1594"/>
      <c r="DD1171" s="1594"/>
      <c r="DE1171" s="1594"/>
      <c r="DF1171" s="1594"/>
      <c r="DG1171" s="1594"/>
      <c r="DH1171" s="1594"/>
      <c r="DI1171" s="1594"/>
      <c r="DJ1171" s="1594"/>
      <c r="DK1171" s="1594"/>
      <c r="DL1171" s="1594"/>
      <c r="DM1171" s="1594"/>
      <c r="DN1171" s="1594"/>
      <c r="DO1171" s="1594"/>
      <c r="DP1171" s="1594"/>
      <c r="DQ1171" s="1594"/>
      <c r="DR1171" s="1594"/>
      <c r="DS1171" s="1594"/>
      <c r="DT1171" s="1594"/>
      <c r="DU1171" s="1594"/>
      <c r="DV1171" s="1594"/>
      <c r="DW1171" s="1594"/>
      <c r="DX1171" s="1594"/>
      <c r="DY1171" s="1594"/>
      <c r="DZ1171" s="1594"/>
      <c r="EA1171" s="1594"/>
      <c r="EB1171" s="1594"/>
      <c r="EC1171" s="1594"/>
      <c r="ED1171" s="1594"/>
      <c r="EE1171" s="1594"/>
      <c r="EF1171" s="1594"/>
      <c r="EG1171" s="1594"/>
      <c r="EH1171" s="1594"/>
      <c r="EI1171" s="1594"/>
      <c r="EJ1171" s="1594"/>
      <c r="EK1171" s="1594"/>
      <c r="EL1171" s="1594"/>
      <c r="EM1171" s="1594"/>
      <c r="EN1171" s="1594"/>
      <c r="EO1171" s="1594"/>
      <c r="EP1171" s="1594"/>
      <c r="EQ1171" s="1594"/>
      <c r="ER1171" s="1594"/>
      <c r="ES1171" s="1594"/>
    </row>
    <row r="1172" spans="1:149" s="1595" customFormat="1" ht="12.5">
      <c r="A1172" s="1644" t="str">
        <f t="shared" si="621"/>
        <v>Organisation</v>
      </c>
      <c r="B1172" s="1758"/>
      <c r="C1172" s="1758"/>
      <c r="D1172" s="1758"/>
      <c r="E1172" s="1756"/>
      <c r="F1172" s="1592"/>
      <c r="G1172" s="1714">
        <f t="shared" si="622"/>
        <v>0</v>
      </c>
      <c r="H1172" s="1645"/>
      <c r="I1172" s="1714">
        <f t="shared" si="623"/>
        <v>0</v>
      </c>
      <c r="J1172" s="1677"/>
      <c r="K1172" s="1677"/>
      <c r="L1172" s="1592"/>
      <c r="M1172" s="1597"/>
      <c r="N1172" s="1597"/>
      <c r="O1172" s="1646"/>
      <c r="P1172" s="1647"/>
      <c r="Q1172" s="1647"/>
      <c r="R1172" s="1648"/>
      <c r="S1172" s="1603"/>
      <c r="T1172" s="1649"/>
      <c r="U1172" s="1649"/>
      <c r="V1172" s="1649"/>
      <c r="W1172" s="1649"/>
      <c r="X1172" s="1649"/>
      <c r="Y1172" s="1649"/>
      <c r="Z1172" s="1649"/>
      <c r="AA1172" s="1649"/>
      <c r="AB1172" s="1649"/>
      <c r="AC1172" s="1649"/>
      <c r="AD1172" s="1649"/>
      <c r="AE1172" s="1649"/>
      <c r="AF1172" s="1610">
        <f t="shared" si="602"/>
        <v>0</v>
      </c>
      <c r="AG1172" s="1649"/>
      <c r="AH1172" s="1649"/>
      <c r="AI1172" s="1649"/>
      <c r="AJ1172" s="1649"/>
      <c r="AK1172" s="1649"/>
      <c r="AL1172" s="1649"/>
      <c r="AM1172" s="1649"/>
      <c r="AN1172" s="1649"/>
      <c r="AO1172" s="1649"/>
      <c r="AP1172" s="1649"/>
      <c r="AQ1172" s="1649"/>
      <c r="AR1172" s="1709"/>
      <c r="AS1172" s="1779">
        <f t="shared" si="603"/>
        <v>0</v>
      </c>
      <c r="AT1172" s="1711">
        <f t="shared" si="624"/>
        <v>0</v>
      </c>
      <c r="AU1172" s="1611">
        <f t="shared" si="604"/>
        <v>0</v>
      </c>
      <c r="AV1172" s="1611">
        <f t="shared" si="605"/>
        <v>0</v>
      </c>
      <c r="AW1172" s="1611">
        <f t="shared" si="606"/>
        <v>0</v>
      </c>
      <c r="AX1172" s="1611">
        <f t="shared" si="607"/>
        <v>0</v>
      </c>
      <c r="AY1172" s="1611">
        <f t="shared" si="608"/>
        <v>0</v>
      </c>
      <c r="AZ1172" s="1611">
        <f t="shared" si="609"/>
        <v>0</v>
      </c>
      <c r="BA1172" s="1611">
        <f t="shared" si="610"/>
        <v>0</v>
      </c>
      <c r="BB1172" s="1611">
        <f t="shared" si="611"/>
        <v>0</v>
      </c>
      <c r="BC1172" s="1611">
        <f t="shared" si="612"/>
        <v>0</v>
      </c>
      <c r="BD1172" s="1611">
        <f t="shared" si="613"/>
        <v>0</v>
      </c>
      <c r="BE1172" s="1611">
        <f t="shared" si="614"/>
        <v>0</v>
      </c>
      <c r="BF1172" s="1611">
        <f t="shared" si="615"/>
        <v>0</v>
      </c>
      <c r="BG1172" s="1611">
        <f t="shared" si="625"/>
        <v>0</v>
      </c>
      <c r="BH1172" s="1611" t="str">
        <f t="shared" si="626"/>
        <v/>
      </c>
      <c r="BI1172" s="1611" t="str">
        <f t="shared" si="627"/>
        <v/>
      </c>
      <c r="BJ1172" s="1611" t="str">
        <f t="shared" si="616"/>
        <v/>
      </c>
      <c r="BK1172" s="1611" t="str">
        <f t="shared" si="617"/>
        <v/>
      </c>
      <c r="BL1172" s="1611" t="str">
        <f t="shared" ca="1" si="618"/>
        <v/>
      </c>
      <c r="BM1172" s="1611" t="str">
        <f t="shared" si="628"/>
        <v/>
      </c>
      <c r="BN1172" s="1611" t="str">
        <f t="shared" si="619"/>
        <v/>
      </c>
      <c r="BO1172" s="1611" t="str">
        <f t="shared" si="620"/>
        <v/>
      </c>
      <c r="BP1172" s="1611" t="str">
        <f t="shared" si="629"/>
        <v/>
      </c>
      <c r="BQ1172" s="1611" t="str">
        <f t="shared" si="630"/>
        <v/>
      </c>
      <c r="BR1172" s="1611" t="str">
        <f t="shared" si="631"/>
        <v/>
      </c>
      <c r="BS1172" s="1611" t="str">
        <f t="shared" si="632"/>
        <v/>
      </c>
      <c r="BT1172" s="1611" t="str">
        <f t="shared" si="633"/>
        <v/>
      </c>
      <c r="BU1172" s="1731">
        <f t="shared" ca="1" si="634"/>
        <v>0</v>
      </c>
      <c r="BV1172" s="1594"/>
      <c r="BW1172" s="1594"/>
      <c r="BX1172" s="1594"/>
      <c r="BY1172" s="1594"/>
      <c r="BZ1172" s="1594"/>
      <c r="CA1172" s="1594"/>
      <c r="CB1172" s="1594"/>
      <c r="CC1172" s="1594"/>
      <c r="CD1172" s="1594"/>
      <c r="CE1172" s="1594"/>
      <c r="CF1172" s="1594"/>
      <c r="CG1172" s="1594"/>
      <c r="CH1172" s="1594"/>
      <c r="CI1172" s="1594"/>
      <c r="CJ1172" s="1594"/>
      <c r="CK1172" s="1594"/>
      <c r="CL1172" s="1594"/>
      <c r="CM1172" s="1594"/>
      <c r="CN1172" s="1594"/>
      <c r="CO1172" s="1594"/>
      <c r="CP1172" s="1594"/>
      <c r="CQ1172" s="1594"/>
      <c r="CR1172" s="1594"/>
      <c r="CS1172" s="1594"/>
      <c r="CT1172" s="1594"/>
      <c r="CU1172" s="1594"/>
      <c r="CV1172" s="1594"/>
      <c r="CW1172" s="1594"/>
      <c r="CX1172" s="1594"/>
      <c r="CY1172" s="1594"/>
      <c r="CZ1172" s="1594"/>
      <c r="DA1172" s="1594"/>
      <c r="DB1172" s="1594"/>
      <c r="DC1172" s="1594"/>
      <c r="DD1172" s="1594"/>
      <c r="DE1172" s="1594"/>
      <c r="DF1172" s="1594"/>
      <c r="DG1172" s="1594"/>
      <c r="DH1172" s="1594"/>
      <c r="DI1172" s="1594"/>
      <c r="DJ1172" s="1594"/>
      <c r="DK1172" s="1594"/>
      <c r="DL1172" s="1594"/>
      <c r="DM1172" s="1594"/>
      <c r="DN1172" s="1594"/>
      <c r="DO1172" s="1594"/>
      <c r="DP1172" s="1594"/>
      <c r="DQ1172" s="1594"/>
      <c r="DR1172" s="1594"/>
      <c r="DS1172" s="1594"/>
      <c r="DT1172" s="1594"/>
      <c r="DU1172" s="1594"/>
      <c r="DV1172" s="1594"/>
      <c r="DW1172" s="1594"/>
      <c r="DX1172" s="1594"/>
      <c r="DY1172" s="1594"/>
      <c r="DZ1172" s="1594"/>
      <c r="EA1172" s="1594"/>
      <c r="EB1172" s="1594"/>
      <c r="EC1172" s="1594"/>
      <c r="ED1172" s="1594"/>
      <c r="EE1172" s="1594"/>
      <c r="EF1172" s="1594"/>
      <c r="EG1172" s="1594"/>
      <c r="EH1172" s="1594"/>
      <c r="EI1172" s="1594"/>
      <c r="EJ1172" s="1594"/>
      <c r="EK1172" s="1594"/>
      <c r="EL1172" s="1594"/>
      <c r="EM1172" s="1594"/>
      <c r="EN1172" s="1594"/>
      <c r="EO1172" s="1594"/>
      <c r="EP1172" s="1594"/>
      <c r="EQ1172" s="1594"/>
      <c r="ER1172" s="1594"/>
      <c r="ES1172" s="1594"/>
    </row>
    <row r="1173" spans="1:149" s="1595" customFormat="1" ht="12.5">
      <c r="A1173" s="1644" t="str">
        <f t="shared" si="621"/>
        <v>Organisation</v>
      </c>
      <c r="B1173" s="1758"/>
      <c r="C1173" s="1758"/>
      <c r="D1173" s="1758"/>
      <c r="E1173" s="1756"/>
      <c r="F1173" s="1592"/>
      <c r="G1173" s="1714">
        <f t="shared" si="622"/>
        <v>0</v>
      </c>
      <c r="H1173" s="1645"/>
      <c r="I1173" s="1714">
        <f t="shared" si="623"/>
        <v>0</v>
      </c>
      <c r="J1173" s="1677"/>
      <c r="K1173" s="1677"/>
      <c r="L1173" s="1592"/>
      <c r="M1173" s="1597"/>
      <c r="N1173" s="1597"/>
      <c r="O1173" s="1646"/>
      <c r="P1173" s="1647"/>
      <c r="Q1173" s="1647"/>
      <c r="R1173" s="1648"/>
      <c r="S1173" s="1603"/>
      <c r="T1173" s="1649"/>
      <c r="U1173" s="1649"/>
      <c r="V1173" s="1649"/>
      <c r="W1173" s="1649"/>
      <c r="X1173" s="1649"/>
      <c r="Y1173" s="1649"/>
      <c r="Z1173" s="1649"/>
      <c r="AA1173" s="1649"/>
      <c r="AB1173" s="1649"/>
      <c r="AC1173" s="1649"/>
      <c r="AD1173" s="1649"/>
      <c r="AE1173" s="1649"/>
      <c r="AF1173" s="1610">
        <f t="shared" si="602"/>
        <v>0</v>
      </c>
      <c r="AG1173" s="1649"/>
      <c r="AH1173" s="1649"/>
      <c r="AI1173" s="1649"/>
      <c r="AJ1173" s="1649"/>
      <c r="AK1173" s="1649"/>
      <c r="AL1173" s="1649"/>
      <c r="AM1173" s="1649"/>
      <c r="AN1173" s="1649"/>
      <c r="AO1173" s="1649"/>
      <c r="AP1173" s="1649"/>
      <c r="AQ1173" s="1649"/>
      <c r="AR1173" s="1709"/>
      <c r="AS1173" s="1779">
        <f t="shared" si="603"/>
        <v>0</v>
      </c>
      <c r="AT1173" s="1711">
        <f t="shared" si="624"/>
        <v>0</v>
      </c>
      <c r="AU1173" s="1611">
        <f t="shared" si="604"/>
        <v>0</v>
      </c>
      <c r="AV1173" s="1611">
        <f t="shared" si="605"/>
        <v>0</v>
      </c>
      <c r="AW1173" s="1611">
        <f t="shared" si="606"/>
        <v>0</v>
      </c>
      <c r="AX1173" s="1611">
        <f t="shared" si="607"/>
        <v>0</v>
      </c>
      <c r="AY1173" s="1611">
        <f t="shared" si="608"/>
        <v>0</v>
      </c>
      <c r="AZ1173" s="1611">
        <f t="shared" si="609"/>
        <v>0</v>
      </c>
      <c r="BA1173" s="1611">
        <f t="shared" si="610"/>
        <v>0</v>
      </c>
      <c r="BB1173" s="1611">
        <f t="shared" si="611"/>
        <v>0</v>
      </c>
      <c r="BC1173" s="1611">
        <f t="shared" si="612"/>
        <v>0</v>
      </c>
      <c r="BD1173" s="1611">
        <f t="shared" si="613"/>
        <v>0</v>
      </c>
      <c r="BE1173" s="1611">
        <f t="shared" si="614"/>
        <v>0</v>
      </c>
      <c r="BF1173" s="1611">
        <f t="shared" si="615"/>
        <v>0</v>
      </c>
      <c r="BG1173" s="1611">
        <f t="shared" si="625"/>
        <v>0</v>
      </c>
      <c r="BH1173" s="1611" t="str">
        <f t="shared" si="626"/>
        <v/>
      </c>
      <c r="BI1173" s="1611" t="str">
        <f t="shared" si="627"/>
        <v/>
      </c>
      <c r="BJ1173" s="1611" t="str">
        <f t="shared" si="616"/>
        <v/>
      </c>
      <c r="BK1173" s="1611" t="str">
        <f t="shared" si="617"/>
        <v/>
      </c>
      <c r="BL1173" s="1611" t="str">
        <f t="shared" ca="1" si="618"/>
        <v/>
      </c>
      <c r="BM1173" s="1611" t="str">
        <f t="shared" si="628"/>
        <v/>
      </c>
      <c r="BN1173" s="1611" t="str">
        <f t="shared" si="619"/>
        <v/>
      </c>
      <c r="BO1173" s="1611" t="str">
        <f t="shared" si="620"/>
        <v/>
      </c>
      <c r="BP1173" s="1611" t="str">
        <f t="shared" si="629"/>
        <v/>
      </c>
      <c r="BQ1173" s="1611" t="str">
        <f t="shared" si="630"/>
        <v/>
      </c>
      <c r="BR1173" s="1611" t="str">
        <f t="shared" si="631"/>
        <v/>
      </c>
      <c r="BS1173" s="1611" t="str">
        <f t="shared" si="632"/>
        <v/>
      </c>
      <c r="BT1173" s="1611" t="str">
        <f t="shared" si="633"/>
        <v/>
      </c>
      <c r="BU1173" s="1731">
        <f t="shared" ca="1" si="634"/>
        <v>0</v>
      </c>
      <c r="BV1173" s="1594"/>
      <c r="BW1173" s="1594"/>
      <c r="BX1173" s="1594"/>
      <c r="BY1173" s="1594"/>
      <c r="BZ1173" s="1594"/>
      <c r="CA1173" s="1594"/>
      <c r="CB1173" s="1594"/>
      <c r="CC1173" s="1594"/>
      <c r="CD1173" s="1594"/>
      <c r="CE1173" s="1594"/>
      <c r="CF1173" s="1594"/>
      <c r="CG1173" s="1594"/>
      <c r="CH1173" s="1594"/>
      <c r="CI1173" s="1594"/>
      <c r="CJ1173" s="1594"/>
      <c r="CK1173" s="1594"/>
      <c r="CL1173" s="1594"/>
      <c r="CM1173" s="1594"/>
      <c r="CN1173" s="1594"/>
      <c r="CO1173" s="1594"/>
      <c r="CP1173" s="1594"/>
      <c r="CQ1173" s="1594"/>
      <c r="CR1173" s="1594"/>
      <c r="CS1173" s="1594"/>
      <c r="CT1173" s="1594"/>
      <c r="CU1173" s="1594"/>
      <c r="CV1173" s="1594"/>
      <c r="CW1173" s="1594"/>
      <c r="CX1173" s="1594"/>
      <c r="CY1173" s="1594"/>
      <c r="CZ1173" s="1594"/>
      <c r="DA1173" s="1594"/>
      <c r="DB1173" s="1594"/>
      <c r="DC1173" s="1594"/>
      <c r="DD1173" s="1594"/>
      <c r="DE1173" s="1594"/>
      <c r="DF1173" s="1594"/>
      <c r="DG1173" s="1594"/>
      <c r="DH1173" s="1594"/>
      <c r="DI1173" s="1594"/>
      <c r="DJ1173" s="1594"/>
      <c r="DK1173" s="1594"/>
      <c r="DL1173" s="1594"/>
      <c r="DM1173" s="1594"/>
      <c r="DN1173" s="1594"/>
      <c r="DO1173" s="1594"/>
      <c r="DP1173" s="1594"/>
      <c r="DQ1173" s="1594"/>
      <c r="DR1173" s="1594"/>
      <c r="DS1173" s="1594"/>
      <c r="DT1173" s="1594"/>
      <c r="DU1173" s="1594"/>
      <c r="DV1173" s="1594"/>
      <c r="DW1173" s="1594"/>
      <c r="DX1173" s="1594"/>
      <c r="DY1173" s="1594"/>
      <c r="DZ1173" s="1594"/>
      <c r="EA1173" s="1594"/>
      <c r="EB1173" s="1594"/>
      <c r="EC1173" s="1594"/>
      <c r="ED1173" s="1594"/>
      <c r="EE1173" s="1594"/>
      <c r="EF1173" s="1594"/>
      <c r="EG1173" s="1594"/>
      <c r="EH1173" s="1594"/>
      <c r="EI1173" s="1594"/>
      <c r="EJ1173" s="1594"/>
      <c r="EK1173" s="1594"/>
      <c r="EL1173" s="1594"/>
      <c r="EM1173" s="1594"/>
      <c r="EN1173" s="1594"/>
      <c r="EO1173" s="1594"/>
      <c r="EP1173" s="1594"/>
      <c r="EQ1173" s="1594"/>
      <c r="ER1173" s="1594"/>
      <c r="ES1173" s="1594"/>
    </row>
    <row r="1174" spans="1:149" s="1595" customFormat="1" ht="12.5">
      <c r="A1174" s="1644" t="str">
        <f t="shared" si="621"/>
        <v>Organisation</v>
      </c>
      <c r="B1174" s="1758"/>
      <c r="C1174" s="1758"/>
      <c r="D1174" s="1758"/>
      <c r="E1174" s="1756"/>
      <c r="F1174" s="1592"/>
      <c r="G1174" s="1714">
        <f t="shared" si="622"/>
        <v>0</v>
      </c>
      <c r="H1174" s="1645"/>
      <c r="I1174" s="1714">
        <f t="shared" si="623"/>
        <v>0</v>
      </c>
      <c r="J1174" s="1677"/>
      <c r="K1174" s="1677"/>
      <c r="L1174" s="1592"/>
      <c r="M1174" s="1597"/>
      <c r="N1174" s="1597"/>
      <c r="O1174" s="1646"/>
      <c r="P1174" s="1647"/>
      <c r="Q1174" s="1647"/>
      <c r="R1174" s="1648"/>
      <c r="S1174" s="1603"/>
      <c r="T1174" s="1649"/>
      <c r="U1174" s="1649"/>
      <c r="V1174" s="1649"/>
      <c r="W1174" s="1649"/>
      <c r="X1174" s="1649"/>
      <c r="Y1174" s="1649"/>
      <c r="Z1174" s="1649"/>
      <c r="AA1174" s="1649"/>
      <c r="AB1174" s="1649"/>
      <c r="AC1174" s="1649"/>
      <c r="AD1174" s="1649"/>
      <c r="AE1174" s="1649"/>
      <c r="AF1174" s="1610">
        <f t="shared" si="602"/>
        <v>0</v>
      </c>
      <c r="AG1174" s="1649"/>
      <c r="AH1174" s="1649"/>
      <c r="AI1174" s="1649"/>
      <c r="AJ1174" s="1649"/>
      <c r="AK1174" s="1649"/>
      <c r="AL1174" s="1649"/>
      <c r="AM1174" s="1649"/>
      <c r="AN1174" s="1649"/>
      <c r="AO1174" s="1649"/>
      <c r="AP1174" s="1649"/>
      <c r="AQ1174" s="1649"/>
      <c r="AR1174" s="1709"/>
      <c r="AS1174" s="1779">
        <f t="shared" si="603"/>
        <v>0</v>
      </c>
      <c r="AT1174" s="1711">
        <f t="shared" si="624"/>
        <v>0</v>
      </c>
      <c r="AU1174" s="1611">
        <f t="shared" si="604"/>
        <v>0</v>
      </c>
      <c r="AV1174" s="1611">
        <f t="shared" si="605"/>
        <v>0</v>
      </c>
      <c r="AW1174" s="1611">
        <f t="shared" si="606"/>
        <v>0</v>
      </c>
      <c r="AX1174" s="1611">
        <f t="shared" si="607"/>
        <v>0</v>
      </c>
      <c r="AY1174" s="1611">
        <f t="shared" si="608"/>
        <v>0</v>
      </c>
      <c r="AZ1174" s="1611">
        <f t="shared" si="609"/>
        <v>0</v>
      </c>
      <c r="BA1174" s="1611">
        <f t="shared" si="610"/>
        <v>0</v>
      </c>
      <c r="BB1174" s="1611">
        <f t="shared" si="611"/>
        <v>0</v>
      </c>
      <c r="BC1174" s="1611">
        <f t="shared" si="612"/>
        <v>0</v>
      </c>
      <c r="BD1174" s="1611">
        <f t="shared" si="613"/>
        <v>0</v>
      </c>
      <c r="BE1174" s="1611">
        <f t="shared" si="614"/>
        <v>0</v>
      </c>
      <c r="BF1174" s="1611">
        <f t="shared" si="615"/>
        <v>0</v>
      </c>
      <c r="BG1174" s="1611">
        <f t="shared" si="625"/>
        <v>0</v>
      </c>
      <c r="BH1174" s="1611" t="str">
        <f t="shared" si="626"/>
        <v/>
      </c>
      <c r="BI1174" s="1611" t="str">
        <f t="shared" si="627"/>
        <v/>
      </c>
      <c r="BJ1174" s="1611" t="str">
        <f t="shared" si="616"/>
        <v/>
      </c>
      <c r="BK1174" s="1611" t="str">
        <f t="shared" si="617"/>
        <v/>
      </c>
      <c r="BL1174" s="1611" t="str">
        <f t="shared" ca="1" si="618"/>
        <v/>
      </c>
      <c r="BM1174" s="1611" t="str">
        <f t="shared" si="628"/>
        <v/>
      </c>
      <c r="BN1174" s="1611" t="str">
        <f t="shared" si="619"/>
        <v/>
      </c>
      <c r="BO1174" s="1611" t="str">
        <f t="shared" si="620"/>
        <v/>
      </c>
      <c r="BP1174" s="1611" t="str">
        <f t="shared" si="629"/>
        <v/>
      </c>
      <c r="BQ1174" s="1611" t="str">
        <f t="shared" si="630"/>
        <v/>
      </c>
      <c r="BR1174" s="1611" t="str">
        <f t="shared" si="631"/>
        <v/>
      </c>
      <c r="BS1174" s="1611" t="str">
        <f t="shared" si="632"/>
        <v/>
      </c>
      <c r="BT1174" s="1611" t="str">
        <f t="shared" si="633"/>
        <v/>
      </c>
      <c r="BU1174" s="1731">
        <f t="shared" ca="1" si="634"/>
        <v>0</v>
      </c>
      <c r="BV1174" s="1594"/>
      <c r="BW1174" s="1594"/>
      <c r="BX1174" s="1594"/>
      <c r="BY1174" s="1594"/>
      <c r="BZ1174" s="1594"/>
      <c r="CA1174" s="1594"/>
      <c r="CB1174" s="1594"/>
      <c r="CC1174" s="1594"/>
      <c r="CD1174" s="1594"/>
      <c r="CE1174" s="1594"/>
      <c r="CF1174" s="1594"/>
      <c r="CG1174" s="1594"/>
      <c r="CH1174" s="1594"/>
      <c r="CI1174" s="1594"/>
      <c r="CJ1174" s="1594"/>
      <c r="CK1174" s="1594"/>
      <c r="CL1174" s="1594"/>
      <c r="CM1174" s="1594"/>
      <c r="CN1174" s="1594"/>
      <c r="CO1174" s="1594"/>
      <c r="CP1174" s="1594"/>
      <c r="CQ1174" s="1594"/>
      <c r="CR1174" s="1594"/>
      <c r="CS1174" s="1594"/>
      <c r="CT1174" s="1594"/>
      <c r="CU1174" s="1594"/>
      <c r="CV1174" s="1594"/>
      <c r="CW1174" s="1594"/>
      <c r="CX1174" s="1594"/>
      <c r="CY1174" s="1594"/>
      <c r="CZ1174" s="1594"/>
      <c r="DA1174" s="1594"/>
      <c r="DB1174" s="1594"/>
      <c r="DC1174" s="1594"/>
      <c r="DD1174" s="1594"/>
      <c r="DE1174" s="1594"/>
      <c r="DF1174" s="1594"/>
      <c r="DG1174" s="1594"/>
      <c r="DH1174" s="1594"/>
      <c r="DI1174" s="1594"/>
      <c r="DJ1174" s="1594"/>
      <c r="DK1174" s="1594"/>
      <c r="DL1174" s="1594"/>
      <c r="DM1174" s="1594"/>
      <c r="DN1174" s="1594"/>
      <c r="DO1174" s="1594"/>
      <c r="DP1174" s="1594"/>
      <c r="DQ1174" s="1594"/>
      <c r="DR1174" s="1594"/>
      <c r="DS1174" s="1594"/>
      <c r="DT1174" s="1594"/>
      <c r="DU1174" s="1594"/>
      <c r="DV1174" s="1594"/>
      <c r="DW1174" s="1594"/>
      <c r="DX1174" s="1594"/>
      <c r="DY1174" s="1594"/>
      <c r="DZ1174" s="1594"/>
      <c r="EA1174" s="1594"/>
      <c r="EB1174" s="1594"/>
      <c r="EC1174" s="1594"/>
      <c r="ED1174" s="1594"/>
      <c r="EE1174" s="1594"/>
      <c r="EF1174" s="1594"/>
      <c r="EG1174" s="1594"/>
      <c r="EH1174" s="1594"/>
      <c r="EI1174" s="1594"/>
      <c r="EJ1174" s="1594"/>
      <c r="EK1174" s="1594"/>
      <c r="EL1174" s="1594"/>
      <c r="EM1174" s="1594"/>
      <c r="EN1174" s="1594"/>
      <c r="EO1174" s="1594"/>
      <c r="EP1174" s="1594"/>
      <c r="EQ1174" s="1594"/>
      <c r="ER1174" s="1594"/>
      <c r="ES1174" s="1594"/>
    </row>
    <row r="1175" spans="1:149" s="1595" customFormat="1" ht="12.5">
      <c r="A1175" s="1644" t="str">
        <f t="shared" si="621"/>
        <v>Organisation</v>
      </c>
      <c r="B1175" s="1758"/>
      <c r="C1175" s="1758"/>
      <c r="D1175" s="1758"/>
      <c r="E1175" s="1756"/>
      <c r="F1175" s="1592"/>
      <c r="G1175" s="1714">
        <f t="shared" si="622"/>
        <v>0</v>
      </c>
      <c r="H1175" s="1645"/>
      <c r="I1175" s="1714">
        <f t="shared" si="623"/>
        <v>0</v>
      </c>
      <c r="J1175" s="1677"/>
      <c r="K1175" s="1677"/>
      <c r="L1175" s="1592"/>
      <c r="M1175" s="1597"/>
      <c r="N1175" s="1597"/>
      <c r="O1175" s="1646"/>
      <c r="P1175" s="1647"/>
      <c r="Q1175" s="1647"/>
      <c r="R1175" s="1648"/>
      <c r="S1175" s="1603"/>
      <c r="T1175" s="1649"/>
      <c r="U1175" s="1649"/>
      <c r="V1175" s="1649"/>
      <c r="W1175" s="1649"/>
      <c r="X1175" s="1649"/>
      <c r="Y1175" s="1649"/>
      <c r="Z1175" s="1649"/>
      <c r="AA1175" s="1649"/>
      <c r="AB1175" s="1649"/>
      <c r="AC1175" s="1649"/>
      <c r="AD1175" s="1649"/>
      <c r="AE1175" s="1649"/>
      <c r="AF1175" s="1610">
        <f t="shared" si="602"/>
        <v>0</v>
      </c>
      <c r="AG1175" s="1649"/>
      <c r="AH1175" s="1649"/>
      <c r="AI1175" s="1649"/>
      <c r="AJ1175" s="1649"/>
      <c r="AK1175" s="1649"/>
      <c r="AL1175" s="1649"/>
      <c r="AM1175" s="1649"/>
      <c r="AN1175" s="1649"/>
      <c r="AO1175" s="1649"/>
      <c r="AP1175" s="1649"/>
      <c r="AQ1175" s="1649"/>
      <c r="AR1175" s="1709"/>
      <c r="AS1175" s="1779">
        <f t="shared" si="603"/>
        <v>0</v>
      </c>
      <c r="AT1175" s="1711">
        <f t="shared" si="624"/>
        <v>0</v>
      </c>
      <c r="AU1175" s="1611">
        <f t="shared" si="604"/>
        <v>0</v>
      </c>
      <c r="AV1175" s="1611">
        <f t="shared" si="605"/>
        <v>0</v>
      </c>
      <c r="AW1175" s="1611">
        <f t="shared" si="606"/>
        <v>0</v>
      </c>
      <c r="AX1175" s="1611">
        <f t="shared" si="607"/>
        <v>0</v>
      </c>
      <c r="AY1175" s="1611">
        <f t="shared" si="608"/>
        <v>0</v>
      </c>
      <c r="AZ1175" s="1611">
        <f t="shared" si="609"/>
        <v>0</v>
      </c>
      <c r="BA1175" s="1611">
        <f t="shared" si="610"/>
        <v>0</v>
      </c>
      <c r="BB1175" s="1611">
        <f t="shared" si="611"/>
        <v>0</v>
      </c>
      <c r="BC1175" s="1611">
        <f t="shared" si="612"/>
        <v>0</v>
      </c>
      <c r="BD1175" s="1611">
        <f t="shared" si="613"/>
        <v>0</v>
      </c>
      <c r="BE1175" s="1611">
        <f t="shared" si="614"/>
        <v>0</v>
      </c>
      <c r="BF1175" s="1611">
        <f t="shared" si="615"/>
        <v>0</v>
      </c>
      <c r="BG1175" s="1611">
        <f t="shared" si="625"/>
        <v>0</v>
      </c>
      <c r="BH1175" s="1611" t="str">
        <f t="shared" si="626"/>
        <v/>
      </c>
      <c r="BI1175" s="1611" t="str">
        <f t="shared" si="627"/>
        <v/>
      </c>
      <c r="BJ1175" s="1611" t="str">
        <f t="shared" si="616"/>
        <v/>
      </c>
      <c r="BK1175" s="1611" t="str">
        <f t="shared" si="617"/>
        <v/>
      </c>
      <c r="BL1175" s="1611" t="str">
        <f t="shared" ca="1" si="618"/>
        <v/>
      </c>
      <c r="BM1175" s="1611" t="str">
        <f t="shared" si="628"/>
        <v/>
      </c>
      <c r="BN1175" s="1611" t="str">
        <f t="shared" si="619"/>
        <v/>
      </c>
      <c r="BO1175" s="1611" t="str">
        <f t="shared" si="620"/>
        <v/>
      </c>
      <c r="BP1175" s="1611" t="str">
        <f t="shared" si="629"/>
        <v/>
      </c>
      <c r="BQ1175" s="1611" t="str">
        <f t="shared" si="630"/>
        <v/>
      </c>
      <c r="BR1175" s="1611" t="str">
        <f t="shared" si="631"/>
        <v/>
      </c>
      <c r="BS1175" s="1611" t="str">
        <f t="shared" si="632"/>
        <v/>
      </c>
      <c r="BT1175" s="1611" t="str">
        <f t="shared" si="633"/>
        <v/>
      </c>
      <c r="BU1175" s="1731">
        <f t="shared" ca="1" si="634"/>
        <v>0</v>
      </c>
      <c r="BV1175" s="1594"/>
      <c r="BW1175" s="1594"/>
      <c r="BX1175" s="1594"/>
      <c r="BY1175" s="1594"/>
      <c r="BZ1175" s="1594"/>
      <c r="CA1175" s="1594"/>
      <c r="CB1175" s="1594"/>
      <c r="CC1175" s="1594"/>
      <c r="CD1175" s="1594"/>
      <c r="CE1175" s="1594"/>
      <c r="CF1175" s="1594"/>
      <c r="CG1175" s="1594"/>
      <c r="CH1175" s="1594"/>
      <c r="CI1175" s="1594"/>
      <c r="CJ1175" s="1594"/>
      <c r="CK1175" s="1594"/>
      <c r="CL1175" s="1594"/>
      <c r="CM1175" s="1594"/>
      <c r="CN1175" s="1594"/>
      <c r="CO1175" s="1594"/>
      <c r="CP1175" s="1594"/>
      <c r="CQ1175" s="1594"/>
      <c r="CR1175" s="1594"/>
      <c r="CS1175" s="1594"/>
      <c r="CT1175" s="1594"/>
      <c r="CU1175" s="1594"/>
      <c r="CV1175" s="1594"/>
      <c r="CW1175" s="1594"/>
      <c r="CX1175" s="1594"/>
      <c r="CY1175" s="1594"/>
      <c r="CZ1175" s="1594"/>
      <c r="DA1175" s="1594"/>
      <c r="DB1175" s="1594"/>
      <c r="DC1175" s="1594"/>
      <c r="DD1175" s="1594"/>
      <c r="DE1175" s="1594"/>
      <c r="DF1175" s="1594"/>
      <c r="DG1175" s="1594"/>
      <c r="DH1175" s="1594"/>
      <c r="DI1175" s="1594"/>
      <c r="DJ1175" s="1594"/>
      <c r="DK1175" s="1594"/>
      <c r="DL1175" s="1594"/>
      <c r="DM1175" s="1594"/>
      <c r="DN1175" s="1594"/>
      <c r="DO1175" s="1594"/>
      <c r="DP1175" s="1594"/>
      <c r="DQ1175" s="1594"/>
      <c r="DR1175" s="1594"/>
      <c r="DS1175" s="1594"/>
      <c r="DT1175" s="1594"/>
      <c r="DU1175" s="1594"/>
      <c r="DV1175" s="1594"/>
      <c r="DW1175" s="1594"/>
      <c r="DX1175" s="1594"/>
      <c r="DY1175" s="1594"/>
      <c r="DZ1175" s="1594"/>
      <c r="EA1175" s="1594"/>
      <c r="EB1175" s="1594"/>
      <c r="EC1175" s="1594"/>
      <c r="ED1175" s="1594"/>
      <c r="EE1175" s="1594"/>
      <c r="EF1175" s="1594"/>
      <c r="EG1175" s="1594"/>
      <c r="EH1175" s="1594"/>
      <c r="EI1175" s="1594"/>
      <c r="EJ1175" s="1594"/>
      <c r="EK1175" s="1594"/>
      <c r="EL1175" s="1594"/>
      <c r="EM1175" s="1594"/>
      <c r="EN1175" s="1594"/>
      <c r="EO1175" s="1594"/>
      <c r="EP1175" s="1594"/>
      <c r="EQ1175" s="1594"/>
      <c r="ER1175" s="1594"/>
      <c r="ES1175" s="1594"/>
    </row>
    <row r="1176" spans="1:149" s="1595" customFormat="1" ht="12.5">
      <c r="A1176" s="1644" t="str">
        <f t="shared" si="621"/>
        <v>Organisation</v>
      </c>
      <c r="B1176" s="1758"/>
      <c r="C1176" s="1758"/>
      <c r="D1176" s="1758"/>
      <c r="E1176" s="1756"/>
      <c r="F1176" s="1592"/>
      <c r="G1176" s="1714">
        <f t="shared" si="622"/>
        <v>0</v>
      </c>
      <c r="H1176" s="1645"/>
      <c r="I1176" s="1714">
        <f t="shared" si="623"/>
        <v>0</v>
      </c>
      <c r="J1176" s="1677"/>
      <c r="K1176" s="1677"/>
      <c r="L1176" s="1592"/>
      <c r="M1176" s="1597"/>
      <c r="N1176" s="1597"/>
      <c r="O1176" s="1646"/>
      <c r="P1176" s="1647"/>
      <c r="Q1176" s="1647"/>
      <c r="R1176" s="1648"/>
      <c r="S1176" s="1603"/>
      <c r="T1176" s="1649"/>
      <c r="U1176" s="1649"/>
      <c r="V1176" s="1649"/>
      <c r="W1176" s="1649"/>
      <c r="X1176" s="1649"/>
      <c r="Y1176" s="1649"/>
      <c r="Z1176" s="1649"/>
      <c r="AA1176" s="1649"/>
      <c r="AB1176" s="1649"/>
      <c r="AC1176" s="1649"/>
      <c r="AD1176" s="1649"/>
      <c r="AE1176" s="1649"/>
      <c r="AF1176" s="1610">
        <f t="shared" si="602"/>
        <v>0</v>
      </c>
      <c r="AG1176" s="1649"/>
      <c r="AH1176" s="1649"/>
      <c r="AI1176" s="1649"/>
      <c r="AJ1176" s="1649"/>
      <c r="AK1176" s="1649"/>
      <c r="AL1176" s="1649"/>
      <c r="AM1176" s="1649"/>
      <c r="AN1176" s="1649"/>
      <c r="AO1176" s="1649"/>
      <c r="AP1176" s="1649"/>
      <c r="AQ1176" s="1649"/>
      <c r="AR1176" s="1709"/>
      <c r="AS1176" s="1779">
        <f t="shared" si="603"/>
        <v>0</v>
      </c>
      <c r="AT1176" s="1711">
        <f t="shared" si="624"/>
        <v>0</v>
      </c>
      <c r="AU1176" s="1611">
        <f t="shared" si="604"/>
        <v>0</v>
      </c>
      <c r="AV1176" s="1611">
        <f t="shared" si="605"/>
        <v>0</v>
      </c>
      <c r="AW1176" s="1611">
        <f t="shared" si="606"/>
        <v>0</v>
      </c>
      <c r="AX1176" s="1611">
        <f t="shared" si="607"/>
        <v>0</v>
      </c>
      <c r="AY1176" s="1611">
        <f t="shared" si="608"/>
        <v>0</v>
      </c>
      <c r="AZ1176" s="1611">
        <f t="shared" si="609"/>
        <v>0</v>
      </c>
      <c r="BA1176" s="1611">
        <f t="shared" si="610"/>
        <v>0</v>
      </c>
      <c r="BB1176" s="1611">
        <f t="shared" si="611"/>
        <v>0</v>
      </c>
      <c r="BC1176" s="1611">
        <f t="shared" si="612"/>
        <v>0</v>
      </c>
      <c r="BD1176" s="1611">
        <f t="shared" si="613"/>
        <v>0</v>
      </c>
      <c r="BE1176" s="1611">
        <f t="shared" si="614"/>
        <v>0</v>
      </c>
      <c r="BF1176" s="1611">
        <f t="shared" si="615"/>
        <v>0</v>
      </c>
      <c r="BG1176" s="1611">
        <f t="shared" si="625"/>
        <v>0</v>
      </c>
      <c r="BH1176" s="1611" t="str">
        <f t="shared" si="626"/>
        <v/>
      </c>
      <c r="BI1176" s="1611" t="str">
        <f t="shared" si="627"/>
        <v/>
      </c>
      <c r="BJ1176" s="1611" t="str">
        <f t="shared" si="616"/>
        <v/>
      </c>
      <c r="BK1176" s="1611" t="str">
        <f t="shared" si="617"/>
        <v/>
      </c>
      <c r="BL1176" s="1611" t="str">
        <f t="shared" ca="1" si="618"/>
        <v/>
      </c>
      <c r="BM1176" s="1611" t="str">
        <f t="shared" si="628"/>
        <v/>
      </c>
      <c r="BN1176" s="1611" t="str">
        <f t="shared" si="619"/>
        <v/>
      </c>
      <c r="BO1176" s="1611" t="str">
        <f t="shared" si="620"/>
        <v/>
      </c>
      <c r="BP1176" s="1611" t="str">
        <f t="shared" si="629"/>
        <v/>
      </c>
      <c r="BQ1176" s="1611" t="str">
        <f t="shared" si="630"/>
        <v/>
      </c>
      <c r="BR1176" s="1611" t="str">
        <f t="shared" si="631"/>
        <v/>
      </c>
      <c r="BS1176" s="1611" t="str">
        <f t="shared" si="632"/>
        <v/>
      </c>
      <c r="BT1176" s="1611" t="str">
        <f t="shared" si="633"/>
        <v/>
      </c>
      <c r="BU1176" s="1731">
        <f t="shared" ca="1" si="634"/>
        <v>0</v>
      </c>
      <c r="BV1176" s="1594"/>
      <c r="BW1176" s="1594"/>
      <c r="BX1176" s="1594"/>
      <c r="BY1176" s="1594"/>
      <c r="BZ1176" s="1594"/>
      <c r="CA1176" s="1594"/>
      <c r="CB1176" s="1594"/>
      <c r="CC1176" s="1594"/>
      <c r="CD1176" s="1594"/>
      <c r="CE1176" s="1594"/>
      <c r="CF1176" s="1594"/>
      <c r="CG1176" s="1594"/>
      <c r="CH1176" s="1594"/>
      <c r="CI1176" s="1594"/>
      <c r="CJ1176" s="1594"/>
      <c r="CK1176" s="1594"/>
      <c r="CL1176" s="1594"/>
      <c r="CM1176" s="1594"/>
      <c r="CN1176" s="1594"/>
      <c r="CO1176" s="1594"/>
      <c r="CP1176" s="1594"/>
      <c r="CQ1176" s="1594"/>
      <c r="CR1176" s="1594"/>
      <c r="CS1176" s="1594"/>
      <c r="CT1176" s="1594"/>
      <c r="CU1176" s="1594"/>
      <c r="CV1176" s="1594"/>
      <c r="CW1176" s="1594"/>
      <c r="CX1176" s="1594"/>
      <c r="CY1176" s="1594"/>
      <c r="CZ1176" s="1594"/>
      <c r="DA1176" s="1594"/>
      <c r="DB1176" s="1594"/>
      <c r="DC1176" s="1594"/>
      <c r="DD1176" s="1594"/>
      <c r="DE1176" s="1594"/>
      <c r="DF1176" s="1594"/>
      <c r="DG1176" s="1594"/>
      <c r="DH1176" s="1594"/>
      <c r="DI1176" s="1594"/>
      <c r="DJ1176" s="1594"/>
      <c r="DK1176" s="1594"/>
      <c r="DL1176" s="1594"/>
      <c r="DM1176" s="1594"/>
      <c r="DN1176" s="1594"/>
      <c r="DO1176" s="1594"/>
      <c r="DP1176" s="1594"/>
      <c r="DQ1176" s="1594"/>
      <c r="DR1176" s="1594"/>
      <c r="DS1176" s="1594"/>
      <c r="DT1176" s="1594"/>
      <c r="DU1176" s="1594"/>
      <c r="DV1176" s="1594"/>
      <c r="DW1176" s="1594"/>
      <c r="DX1176" s="1594"/>
      <c r="DY1176" s="1594"/>
      <c r="DZ1176" s="1594"/>
      <c r="EA1176" s="1594"/>
      <c r="EB1176" s="1594"/>
      <c r="EC1176" s="1594"/>
      <c r="ED1176" s="1594"/>
      <c r="EE1176" s="1594"/>
      <c r="EF1176" s="1594"/>
      <c r="EG1176" s="1594"/>
      <c r="EH1176" s="1594"/>
      <c r="EI1176" s="1594"/>
      <c r="EJ1176" s="1594"/>
      <c r="EK1176" s="1594"/>
      <c r="EL1176" s="1594"/>
      <c r="EM1176" s="1594"/>
      <c r="EN1176" s="1594"/>
      <c r="EO1176" s="1594"/>
      <c r="EP1176" s="1594"/>
      <c r="EQ1176" s="1594"/>
      <c r="ER1176" s="1594"/>
      <c r="ES1176" s="1594"/>
    </row>
    <row r="1177" spans="1:149" s="1595" customFormat="1" ht="12.5">
      <c r="A1177" s="1644" t="str">
        <f t="shared" si="621"/>
        <v>Organisation</v>
      </c>
      <c r="B1177" s="1758"/>
      <c r="C1177" s="1758"/>
      <c r="D1177" s="1758"/>
      <c r="E1177" s="1756"/>
      <c r="F1177" s="1592"/>
      <c r="G1177" s="1714">
        <f t="shared" si="622"/>
        <v>0</v>
      </c>
      <c r="H1177" s="1645"/>
      <c r="I1177" s="1714">
        <f t="shared" si="623"/>
        <v>0</v>
      </c>
      <c r="J1177" s="1677"/>
      <c r="K1177" s="1677"/>
      <c r="L1177" s="1592"/>
      <c r="M1177" s="1597"/>
      <c r="N1177" s="1597"/>
      <c r="O1177" s="1646"/>
      <c r="P1177" s="1647"/>
      <c r="Q1177" s="1647"/>
      <c r="R1177" s="1648"/>
      <c r="S1177" s="1603"/>
      <c r="T1177" s="1649"/>
      <c r="U1177" s="1649"/>
      <c r="V1177" s="1649"/>
      <c r="W1177" s="1649"/>
      <c r="X1177" s="1649"/>
      <c r="Y1177" s="1649"/>
      <c r="Z1177" s="1649"/>
      <c r="AA1177" s="1649"/>
      <c r="AB1177" s="1649"/>
      <c r="AC1177" s="1649"/>
      <c r="AD1177" s="1649"/>
      <c r="AE1177" s="1649"/>
      <c r="AF1177" s="1610">
        <f t="shared" si="602"/>
        <v>0</v>
      </c>
      <c r="AG1177" s="1649"/>
      <c r="AH1177" s="1649"/>
      <c r="AI1177" s="1649"/>
      <c r="AJ1177" s="1649"/>
      <c r="AK1177" s="1649"/>
      <c r="AL1177" s="1649"/>
      <c r="AM1177" s="1649"/>
      <c r="AN1177" s="1649"/>
      <c r="AO1177" s="1649"/>
      <c r="AP1177" s="1649"/>
      <c r="AQ1177" s="1649"/>
      <c r="AR1177" s="1709"/>
      <c r="AS1177" s="1779">
        <f t="shared" si="603"/>
        <v>0</v>
      </c>
      <c r="AT1177" s="1711">
        <f t="shared" si="624"/>
        <v>0</v>
      </c>
      <c r="AU1177" s="1611">
        <f t="shared" si="604"/>
        <v>0</v>
      </c>
      <c r="AV1177" s="1611">
        <f t="shared" si="605"/>
        <v>0</v>
      </c>
      <c r="AW1177" s="1611">
        <f t="shared" si="606"/>
        <v>0</v>
      </c>
      <c r="AX1177" s="1611">
        <f t="shared" si="607"/>
        <v>0</v>
      </c>
      <c r="AY1177" s="1611">
        <f t="shared" si="608"/>
        <v>0</v>
      </c>
      <c r="AZ1177" s="1611">
        <f t="shared" si="609"/>
        <v>0</v>
      </c>
      <c r="BA1177" s="1611">
        <f t="shared" si="610"/>
        <v>0</v>
      </c>
      <c r="BB1177" s="1611">
        <f t="shared" si="611"/>
        <v>0</v>
      </c>
      <c r="BC1177" s="1611">
        <f t="shared" si="612"/>
        <v>0</v>
      </c>
      <c r="BD1177" s="1611">
        <f t="shared" si="613"/>
        <v>0</v>
      </c>
      <c r="BE1177" s="1611">
        <f t="shared" si="614"/>
        <v>0</v>
      </c>
      <c r="BF1177" s="1611">
        <f t="shared" si="615"/>
        <v>0</v>
      </c>
      <c r="BG1177" s="1611">
        <f t="shared" si="625"/>
        <v>0</v>
      </c>
      <c r="BH1177" s="1611" t="str">
        <f t="shared" si="626"/>
        <v/>
      </c>
      <c r="BI1177" s="1611" t="str">
        <f t="shared" si="627"/>
        <v/>
      </c>
      <c r="BJ1177" s="1611" t="str">
        <f t="shared" si="616"/>
        <v/>
      </c>
      <c r="BK1177" s="1611" t="str">
        <f t="shared" si="617"/>
        <v/>
      </c>
      <c r="BL1177" s="1611" t="str">
        <f t="shared" ca="1" si="618"/>
        <v/>
      </c>
      <c r="BM1177" s="1611" t="str">
        <f t="shared" si="628"/>
        <v/>
      </c>
      <c r="BN1177" s="1611" t="str">
        <f t="shared" si="619"/>
        <v/>
      </c>
      <c r="BO1177" s="1611" t="str">
        <f t="shared" si="620"/>
        <v/>
      </c>
      <c r="BP1177" s="1611" t="str">
        <f t="shared" si="629"/>
        <v/>
      </c>
      <c r="BQ1177" s="1611" t="str">
        <f t="shared" si="630"/>
        <v/>
      </c>
      <c r="BR1177" s="1611" t="str">
        <f t="shared" si="631"/>
        <v/>
      </c>
      <c r="BS1177" s="1611" t="str">
        <f t="shared" si="632"/>
        <v/>
      </c>
      <c r="BT1177" s="1611" t="str">
        <f t="shared" si="633"/>
        <v/>
      </c>
      <c r="BU1177" s="1731">
        <f t="shared" ca="1" si="634"/>
        <v>0</v>
      </c>
      <c r="BV1177" s="1594"/>
      <c r="BW1177" s="1594"/>
      <c r="BX1177" s="1594"/>
      <c r="BY1177" s="1594"/>
      <c r="BZ1177" s="1594"/>
      <c r="CA1177" s="1594"/>
      <c r="CB1177" s="1594"/>
      <c r="CC1177" s="1594"/>
      <c r="CD1177" s="1594"/>
      <c r="CE1177" s="1594"/>
      <c r="CF1177" s="1594"/>
      <c r="CG1177" s="1594"/>
      <c r="CH1177" s="1594"/>
      <c r="CI1177" s="1594"/>
      <c r="CJ1177" s="1594"/>
      <c r="CK1177" s="1594"/>
      <c r="CL1177" s="1594"/>
      <c r="CM1177" s="1594"/>
      <c r="CN1177" s="1594"/>
      <c r="CO1177" s="1594"/>
      <c r="CP1177" s="1594"/>
      <c r="CQ1177" s="1594"/>
      <c r="CR1177" s="1594"/>
      <c r="CS1177" s="1594"/>
      <c r="CT1177" s="1594"/>
      <c r="CU1177" s="1594"/>
      <c r="CV1177" s="1594"/>
      <c r="CW1177" s="1594"/>
      <c r="CX1177" s="1594"/>
      <c r="CY1177" s="1594"/>
      <c r="CZ1177" s="1594"/>
      <c r="DA1177" s="1594"/>
      <c r="DB1177" s="1594"/>
      <c r="DC1177" s="1594"/>
      <c r="DD1177" s="1594"/>
      <c r="DE1177" s="1594"/>
      <c r="DF1177" s="1594"/>
      <c r="DG1177" s="1594"/>
      <c r="DH1177" s="1594"/>
      <c r="DI1177" s="1594"/>
      <c r="DJ1177" s="1594"/>
      <c r="DK1177" s="1594"/>
      <c r="DL1177" s="1594"/>
      <c r="DM1177" s="1594"/>
      <c r="DN1177" s="1594"/>
      <c r="DO1177" s="1594"/>
      <c r="DP1177" s="1594"/>
      <c r="DQ1177" s="1594"/>
      <c r="DR1177" s="1594"/>
      <c r="DS1177" s="1594"/>
      <c r="DT1177" s="1594"/>
      <c r="DU1177" s="1594"/>
      <c r="DV1177" s="1594"/>
      <c r="DW1177" s="1594"/>
      <c r="DX1177" s="1594"/>
      <c r="DY1177" s="1594"/>
      <c r="DZ1177" s="1594"/>
      <c r="EA1177" s="1594"/>
      <c r="EB1177" s="1594"/>
      <c r="EC1177" s="1594"/>
      <c r="ED1177" s="1594"/>
      <c r="EE1177" s="1594"/>
      <c r="EF1177" s="1594"/>
      <c r="EG1177" s="1594"/>
      <c r="EH1177" s="1594"/>
      <c r="EI1177" s="1594"/>
      <c r="EJ1177" s="1594"/>
      <c r="EK1177" s="1594"/>
      <c r="EL1177" s="1594"/>
      <c r="EM1177" s="1594"/>
      <c r="EN1177" s="1594"/>
      <c r="EO1177" s="1594"/>
      <c r="EP1177" s="1594"/>
      <c r="EQ1177" s="1594"/>
      <c r="ER1177" s="1594"/>
      <c r="ES1177" s="1594"/>
    </row>
    <row r="1178" spans="1:149" s="1595" customFormat="1" ht="12.5">
      <c r="A1178" s="1644" t="str">
        <f t="shared" si="621"/>
        <v>Organisation</v>
      </c>
      <c r="B1178" s="1758"/>
      <c r="C1178" s="1758"/>
      <c r="D1178" s="1758"/>
      <c r="E1178" s="1756"/>
      <c r="F1178" s="1592"/>
      <c r="G1178" s="1714">
        <f t="shared" si="622"/>
        <v>0</v>
      </c>
      <c r="H1178" s="1645"/>
      <c r="I1178" s="1714">
        <f t="shared" si="623"/>
        <v>0</v>
      </c>
      <c r="J1178" s="1677"/>
      <c r="K1178" s="1677"/>
      <c r="L1178" s="1592"/>
      <c r="M1178" s="1597"/>
      <c r="N1178" s="1597"/>
      <c r="O1178" s="1646"/>
      <c r="P1178" s="1647"/>
      <c r="Q1178" s="1647"/>
      <c r="R1178" s="1648"/>
      <c r="S1178" s="1603"/>
      <c r="T1178" s="1649"/>
      <c r="U1178" s="1649"/>
      <c r="V1178" s="1649"/>
      <c r="W1178" s="1649"/>
      <c r="X1178" s="1649"/>
      <c r="Y1178" s="1649"/>
      <c r="Z1178" s="1649"/>
      <c r="AA1178" s="1649"/>
      <c r="AB1178" s="1649"/>
      <c r="AC1178" s="1649"/>
      <c r="AD1178" s="1649"/>
      <c r="AE1178" s="1649"/>
      <c r="AF1178" s="1610">
        <f t="shared" si="602"/>
        <v>0</v>
      </c>
      <c r="AG1178" s="1649"/>
      <c r="AH1178" s="1649"/>
      <c r="AI1178" s="1649"/>
      <c r="AJ1178" s="1649"/>
      <c r="AK1178" s="1649"/>
      <c r="AL1178" s="1649"/>
      <c r="AM1178" s="1649"/>
      <c r="AN1178" s="1649"/>
      <c r="AO1178" s="1649"/>
      <c r="AP1178" s="1649"/>
      <c r="AQ1178" s="1649"/>
      <c r="AR1178" s="1709"/>
      <c r="AS1178" s="1779">
        <f t="shared" si="603"/>
        <v>0</v>
      </c>
      <c r="AT1178" s="1711">
        <f t="shared" si="624"/>
        <v>0</v>
      </c>
      <c r="AU1178" s="1611">
        <f t="shared" si="604"/>
        <v>0</v>
      </c>
      <c r="AV1178" s="1611">
        <f t="shared" si="605"/>
        <v>0</v>
      </c>
      <c r="AW1178" s="1611">
        <f t="shared" si="606"/>
        <v>0</v>
      </c>
      <c r="AX1178" s="1611">
        <f t="shared" si="607"/>
        <v>0</v>
      </c>
      <c r="AY1178" s="1611">
        <f t="shared" si="608"/>
        <v>0</v>
      </c>
      <c r="AZ1178" s="1611">
        <f t="shared" si="609"/>
        <v>0</v>
      </c>
      <c r="BA1178" s="1611">
        <f t="shared" si="610"/>
        <v>0</v>
      </c>
      <c r="BB1178" s="1611">
        <f t="shared" si="611"/>
        <v>0</v>
      </c>
      <c r="BC1178" s="1611">
        <f t="shared" si="612"/>
        <v>0</v>
      </c>
      <c r="BD1178" s="1611">
        <f t="shared" si="613"/>
        <v>0</v>
      </c>
      <c r="BE1178" s="1611">
        <f t="shared" si="614"/>
        <v>0</v>
      </c>
      <c r="BF1178" s="1611">
        <f t="shared" si="615"/>
        <v>0</v>
      </c>
      <c r="BG1178" s="1611">
        <f t="shared" si="625"/>
        <v>0</v>
      </c>
      <c r="BH1178" s="1611" t="str">
        <f t="shared" si="626"/>
        <v/>
      </c>
      <c r="BI1178" s="1611" t="str">
        <f t="shared" si="627"/>
        <v/>
      </c>
      <c r="BJ1178" s="1611" t="str">
        <f t="shared" si="616"/>
        <v/>
      </c>
      <c r="BK1178" s="1611" t="str">
        <f t="shared" si="617"/>
        <v/>
      </c>
      <c r="BL1178" s="1611" t="str">
        <f t="shared" ca="1" si="618"/>
        <v/>
      </c>
      <c r="BM1178" s="1611" t="str">
        <f t="shared" si="628"/>
        <v/>
      </c>
      <c r="BN1178" s="1611" t="str">
        <f t="shared" si="619"/>
        <v/>
      </c>
      <c r="BO1178" s="1611" t="str">
        <f t="shared" si="620"/>
        <v/>
      </c>
      <c r="BP1178" s="1611" t="str">
        <f t="shared" si="629"/>
        <v/>
      </c>
      <c r="BQ1178" s="1611" t="str">
        <f t="shared" si="630"/>
        <v/>
      </c>
      <c r="BR1178" s="1611" t="str">
        <f t="shared" si="631"/>
        <v/>
      </c>
      <c r="BS1178" s="1611" t="str">
        <f t="shared" si="632"/>
        <v/>
      </c>
      <c r="BT1178" s="1611" t="str">
        <f t="shared" si="633"/>
        <v/>
      </c>
      <c r="BU1178" s="1731">
        <f t="shared" ca="1" si="634"/>
        <v>0</v>
      </c>
      <c r="BV1178" s="1594"/>
      <c r="BW1178" s="1594"/>
      <c r="BX1178" s="1594"/>
      <c r="BY1178" s="1594"/>
      <c r="BZ1178" s="1594"/>
      <c r="CA1178" s="1594"/>
      <c r="CB1178" s="1594"/>
      <c r="CC1178" s="1594"/>
      <c r="CD1178" s="1594"/>
      <c r="CE1178" s="1594"/>
      <c r="CF1178" s="1594"/>
      <c r="CG1178" s="1594"/>
      <c r="CH1178" s="1594"/>
      <c r="CI1178" s="1594"/>
      <c r="CJ1178" s="1594"/>
      <c r="CK1178" s="1594"/>
      <c r="CL1178" s="1594"/>
      <c r="CM1178" s="1594"/>
      <c r="CN1178" s="1594"/>
      <c r="CO1178" s="1594"/>
      <c r="CP1178" s="1594"/>
      <c r="CQ1178" s="1594"/>
      <c r="CR1178" s="1594"/>
      <c r="CS1178" s="1594"/>
      <c r="CT1178" s="1594"/>
      <c r="CU1178" s="1594"/>
      <c r="CV1178" s="1594"/>
      <c r="CW1178" s="1594"/>
      <c r="CX1178" s="1594"/>
      <c r="CY1178" s="1594"/>
      <c r="CZ1178" s="1594"/>
      <c r="DA1178" s="1594"/>
      <c r="DB1178" s="1594"/>
      <c r="DC1178" s="1594"/>
      <c r="DD1178" s="1594"/>
      <c r="DE1178" s="1594"/>
      <c r="DF1178" s="1594"/>
      <c r="DG1178" s="1594"/>
      <c r="DH1178" s="1594"/>
      <c r="DI1178" s="1594"/>
      <c r="DJ1178" s="1594"/>
      <c r="DK1178" s="1594"/>
      <c r="DL1178" s="1594"/>
      <c r="DM1178" s="1594"/>
      <c r="DN1178" s="1594"/>
      <c r="DO1178" s="1594"/>
      <c r="DP1178" s="1594"/>
      <c r="DQ1178" s="1594"/>
      <c r="DR1178" s="1594"/>
      <c r="DS1178" s="1594"/>
      <c r="DT1178" s="1594"/>
      <c r="DU1178" s="1594"/>
      <c r="DV1178" s="1594"/>
      <c r="DW1178" s="1594"/>
      <c r="DX1178" s="1594"/>
      <c r="DY1178" s="1594"/>
      <c r="DZ1178" s="1594"/>
      <c r="EA1178" s="1594"/>
      <c r="EB1178" s="1594"/>
      <c r="EC1178" s="1594"/>
      <c r="ED1178" s="1594"/>
      <c r="EE1178" s="1594"/>
      <c r="EF1178" s="1594"/>
      <c r="EG1178" s="1594"/>
      <c r="EH1178" s="1594"/>
      <c r="EI1178" s="1594"/>
      <c r="EJ1178" s="1594"/>
      <c r="EK1178" s="1594"/>
      <c r="EL1178" s="1594"/>
      <c r="EM1178" s="1594"/>
      <c r="EN1178" s="1594"/>
      <c r="EO1178" s="1594"/>
      <c r="EP1178" s="1594"/>
      <c r="EQ1178" s="1594"/>
      <c r="ER1178" s="1594"/>
      <c r="ES1178" s="1594"/>
    </row>
    <row r="1179" spans="1:149" s="1595" customFormat="1" ht="12.5">
      <c r="A1179" s="1644" t="str">
        <f t="shared" si="621"/>
        <v>Organisation</v>
      </c>
      <c r="B1179" s="1758"/>
      <c r="C1179" s="1758"/>
      <c r="D1179" s="1758"/>
      <c r="E1179" s="1756"/>
      <c r="F1179" s="1592"/>
      <c r="G1179" s="1714">
        <f t="shared" si="622"/>
        <v>0</v>
      </c>
      <c r="H1179" s="1645"/>
      <c r="I1179" s="1714">
        <f t="shared" si="623"/>
        <v>0</v>
      </c>
      <c r="J1179" s="1677"/>
      <c r="K1179" s="1677"/>
      <c r="L1179" s="1592"/>
      <c r="M1179" s="1597"/>
      <c r="N1179" s="1597"/>
      <c r="O1179" s="1646"/>
      <c r="P1179" s="1647"/>
      <c r="Q1179" s="1647"/>
      <c r="R1179" s="1648"/>
      <c r="S1179" s="1603"/>
      <c r="T1179" s="1649"/>
      <c r="U1179" s="1649"/>
      <c r="V1179" s="1649"/>
      <c r="W1179" s="1649"/>
      <c r="X1179" s="1649"/>
      <c r="Y1179" s="1649"/>
      <c r="Z1179" s="1649"/>
      <c r="AA1179" s="1649"/>
      <c r="AB1179" s="1649"/>
      <c r="AC1179" s="1649"/>
      <c r="AD1179" s="1649"/>
      <c r="AE1179" s="1649"/>
      <c r="AF1179" s="1610">
        <f t="shared" si="602"/>
        <v>0</v>
      </c>
      <c r="AG1179" s="1649"/>
      <c r="AH1179" s="1649"/>
      <c r="AI1179" s="1649"/>
      <c r="AJ1179" s="1649"/>
      <c r="AK1179" s="1649"/>
      <c r="AL1179" s="1649"/>
      <c r="AM1179" s="1649"/>
      <c r="AN1179" s="1649"/>
      <c r="AO1179" s="1649"/>
      <c r="AP1179" s="1649"/>
      <c r="AQ1179" s="1649"/>
      <c r="AR1179" s="1709"/>
      <c r="AS1179" s="1779">
        <f t="shared" si="603"/>
        <v>0</v>
      </c>
      <c r="AT1179" s="1711">
        <f t="shared" si="624"/>
        <v>0</v>
      </c>
      <c r="AU1179" s="1611">
        <f t="shared" si="604"/>
        <v>0</v>
      </c>
      <c r="AV1179" s="1611">
        <f t="shared" si="605"/>
        <v>0</v>
      </c>
      <c r="AW1179" s="1611">
        <f t="shared" si="606"/>
        <v>0</v>
      </c>
      <c r="AX1179" s="1611">
        <f t="shared" si="607"/>
        <v>0</v>
      </c>
      <c r="AY1179" s="1611">
        <f t="shared" si="608"/>
        <v>0</v>
      </c>
      <c r="AZ1179" s="1611">
        <f t="shared" si="609"/>
        <v>0</v>
      </c>
      <c r="BA1179" s="1611">
        <f t="shared" si="610"/>
        <v>0</v>
      </c>
      <c r="BB1179" s="1611">
        <f t="shared" si="611"/>
        <v>0</v>
      </c>
      <c r="BC1179" s="1611">
        <f t="shared" si="612"/>
        <v>0</v>
      </c>
      <c r="BD1179" s="1611">
        <f t="shared" si="613"/>
        <v>0</v>
      </c>
      <c r="BE1179" s="1611">
        <f t="shared" si="614"/>
        <v>0</v>
      </c>
      <c r="BF1179" s="1611">
        <f t="shared" si="615"/>
        <v>0</v>
      </c>
      <c r="BG1179" s="1611">
        <f t="shared" si="625"/>
        <v>0</v>
      </c>
      <c r="BH1179" s="1611" t="str">
        <f t="shared" si="626"/>
        <v/>
      </c>
      <c r="BI1179" s="1611" t="str">
        <f t="shared" si="627"/>
        <v/>
      </c>
      <c r="BJ1179" s="1611" t="str">
        <f t="shared" si="616"/>
        <v/>
      </c>
      <c r="BK1179" s="1611" t="str">
        <f t="shared" si="617"/>
        <v/>
      </c>
      <c r="BL1179" s="1611" t="str">
        <f t="shared" ca="1" si="618"/>
        <v/>
      </c>
      <c r="BM1179" s="1611" t="str">
        <f t="shared" si="628"/>
        <v/>
      </c>
      <c r="BN1179" s="1611" t="str">
        <f t="shared" si="619"/>
        <v/>
      </c>
      <c r="BO1179" s="1611" t="str">
        <f t="shared" si="620"/>
        <v/>
      </c>
      <c r="BP1179" s="1611" t="str">
        <f t="shared" si="629"/>
        <v/>
      </c>
      <c r="BQ1179" s="1611" t="str">
        <f t="shared" si="630"/>
        <v/>
      </c>
      <c r="BR1179" s="1611" t="str">
        <f t="shared" si="631"/>
        <v/>
      </c>
      <c r="BS1179" s="1611" t="str">
        <f t="shared" si="632"/>
        <v/>
      </c>
      <c r="BT1179" s="1611" t="str">
        <f t="shared" si="633"/>
        <v/>
      </c>
      <c r="BU1179" s="1731">
        <f t="shared" ca="1" si="634"/>
        <v>0</v>
      </c>
      <c r="BV1179" s="1594"/>
      <c r="BW1179" s="1594"/>
      <c r="BX1179" s="1594"/>
      <c r="BY1179" s="1594"/>
      <c r="BZ1179" s="1594"/>
      <c r="CA1179" s="1594"/>
      <c r="CB1179" s="1594"/>
      <c r="CC1179" s="1594"/>
      <c r="CD1179" s="1594"/>
      <c r="CE1179" s="1594"/>
      <c r="CF1179" s="1594"/>
      <c r="CG1179" s="1594"/>
      <c r="CH1179" s="1594"/>
      <c r="CI1179" s="1594"/>
      <c r="CJ1179" s="1594"/>
      <c r="CK1179" s="1594"/>
      <c r="CL1179" s="1594"/>
      <c r="CM1179" s="1594"/>
      <c r="CN1179" s="1594"/>
      <c r="CO1179" s="1594"/>
      <c r="CP1179" s="1594"/>
      <c r="CQ1179" s="1594"/>
      <c r="CR1179" s="1594"/>
      <c r="CS1179" s="1594"/>
      <c r="CT1179" s="1594"/>
      <c r="CU1179" s="1594"/>
      <c r="CV1179" s="1594"/>
      <c r="CW1179" s="1594"/>
      <c r="CX1179" s="1594"/>
      <c r="CY1179" s="1594"/>
      <c r="CZ1179" s="1594"/>
      <c r="DA1179" s="1594"/>
      <c r="DB1179" s="1594"/>
      <c r="DC1179" s="1594"/>
      <c r="DD1179" s="1594"/>
      <c r="DE1179" s="1594"/>
      <c r="DF1179" s="1594"/>
      <c r="DG1179" s="1594"/>
      <c r="DH1179" s="1594"/>
      <c r="DI1179" s="1594"/>
      <c r="DJ1179" s="1594"/>
      <c r="DK1179" s="1594"/>
      <c r="DL1179" s="1594"/>
      <c r="DM1179" s="1594"/>
      <c r="DN1179" s="1594"/>
      <c r="DO1179" s="1594"/>
      <c r="DP1179" s="1594"/>
      <c r="DQ1179" s="1594"/>
      <c r="DR1179" s="1594"/>
      <c r="DS1179" s="1594"/>
      <c r="DT1179" s="1594"/>
      <c r="DU1179" s="1594"/>
      <c r="DV1179" s="1594"/>
      <c r="DW1179" s="1594"/>
      <c r="DX1179" s="1594"/>
      <c r="DY1179" s="1594"/>
      <c r="DZ1179" s="1594"/>
      <c r="EA1179" s="1594"/>
      <c r="EB1179" s="1594"/>
      <c r="EC1179" s="1594"/>
      <c r="ED1179" s="1594"/>
      <c r="EE1179" s="1594"/>
      <c r="EF1179" s="1594"/>
      <c r="EG1179" s="1594"/>
      <c r="EH1179" s="1594"/>
      <c r="EI1179" s="1594"/>
      <c r="EJ1179" s="1594"/>
      <c r="EK1179" s="1594"/>
      <c r="EL1179" s="1594"/>
      <c r="EM1179" s="1594"/>
      <c r="EN1179" s="1594"/>
      <c r="EO1179" s="1594"/>
      <c r="EP1179" s="1594"/>
      <c r="EQ1179" s="1594"/>
      <c r="ER1179" s="1594"/>
      <c r="ES1179" s="1594"/>
    </row>
    <row r="1180" spans="1:149" s="1595" customFormat="1" ht="12.5">
      <c r="A1180" s="1644" t="str">
        <f t="shared" si="621"/>
        <v>Organisation</v>
      </c>
      <c r="B1180" s="1758"/>
      <c r="C1180" s="1758"/>
      <c r="D1180" s="1758"/>
      <c r="E1180" s="1756"/>
      <c r="F1180" s="1592"/>
      <c r="G1180" s="1714">
        <f t="shared" si="622"/>
        <v>0</v>
      </c>
      <c r="H1180" s="1645"/>
      <c r="I1180" s="1714">
        <f t="shared" si="623"/>
        <v>0</v>
      </c>
      <c r="J1180" s="1677"/>
      <c r="K1180" s="1677"/>
      <c r="L1180" s="1592"/>
      <c r="M1180" s="1597"/>
      <c r="N1180" s="1597"/>
      <c r="O1180" s="1646"/>
      <c r="P1180" s="1647"/>
      <c r="Q1180" s="1647"/>
      <c r="R1180" s="1648"/>
      <c r="S1180" s="1603"/>
      <c r="T1180" s="1649"/>
      <c r="U1180" s="1649"/>
      <c r="V1180" s="1649"/>
      <c r="W1180" s="1649"/>
      <c r="X1180" s="1649"/>
      <c r="Y1180" s="1649"/>
      <c r="Z1180" s="1649"/>
      <c r="AA1180" s="1649"/>
      <c r="AB1180" s="1649"/>
      <c r="AC1180" s="1649"/>
      <c r="AD1180" s="1649"/>
      <c r="AE1180" s="1649"/>
      <c r="AF1180" s="1610">
        <f t="shared" si="602"/>
        <v>0</v>
      </c>
      <c r="AG1180" s="1649"/>
      <c r="AH1180" s="1649"/>
      <c r="AI1180" s="1649"/>
      <c r="AJ1180" s="1649"/>
      <c r="AK1180" s="1649"/>
      <c r="AL1180" s="1649"/>
      <c r="AM1180" s="1649"/>
      <c r="AN1180" s="1649"/>
      <c r="AO1180" s="1649"/>
      <c r="AP1180" s="1649"/>
      <c r="AQ1180" s="1649"/>
      <c r="AR1180" s="1709"/>
      <c r="AS1180" s="1779">
        <f t="shared" si="603"/>
        <v>0</v>
      </c>
      <c r="AT1180" s="1711">
        <f t="shared" si="624"/>
        <v>0</v>
      </c>
      <c r="AU1180" s="1611">
        <f t="shared" si="604"/>
        <v>0</v>
      </c>
      <c r="AV1180" s="1611">
        <f t="shared" si="605"/>
        <v>0</v>
      </c>
      <c r="AW1180" s="1611">
        <f t="shared" si="606"/>
        <v>0</v>
      </c>
      <c r="AX1180" s="1611">
        <f t="shared" si="607"/>
        <v>0</v>
      </c>
      <c r="AY1180" s="1611">
        <f t="shared" si="608"/>
        <v>0</v>
      </c>
      <c r="AZ1180" s="1611">
        <f t="shared" si="609"/>
        <v>0</v>
      </c>
      <c r="BA1180" s="1611">
        <f t="shared" si="610"/>
        <v>0</v>
      </c>
      <c r="BB1180" s="1611">
        <f t="shared" si="611"/>
        <v>0</v>
      </c>
      <c r="BC1180" s="1611">
        <f t="shared" si="612"/>
        <v>0</v>
      </c>
      <c r="BD1180" s="1611">
        <f t="shared" si="613"/>
        <v>0</v>
      </c>
      <c r="BE1180" s="1611">
        <f t="shared" si="614"/>
        <v>0</v>
      </c>
      <c r="BF1180" s="1611">
        <f t="shared" si="615"/>
        <v>0</v>
      </c>
      <c r="BG1180" s="1611">
        <f t="shared" si="625"/>
        <v>0</v>
      </c>
      <c r="BH1180" s="1611" t="str">
        <f t="shared" si="626"/>
        <v/>
      </c>
      <c r="BI1180" s="1611" t="str">
        <f t="shared" si="627"/>
        <v/>
      </c>
      <c r="BJ1180" s="1611" t="str">
        <f t="shared" si="616"/>
        <v/>
      </c>
      <c r="BK1180" s="1611" t="str">
        <f t="shared" si="617"/>
        <v/>
      </c>
      <c r="BL1180" s="1611" t="str">
        <f t="shared" ca="1" si="618"/>
        <v/>
      </c>
      <c r="BM1180" s="1611" t="str">
        <f t="shared" si="628"/>
        <v/>
      </c>
      <c r="BN1180" s="1611" t="str">
        <f t="shared" si="619"/>
        <v/>
      </c>
      <c r="BO1180" s="1611" t="str">
        <f t="shared" si="620"/>
        <v/>
      </c>
      <c r="BP1180" s="1611" t="str">
        <f t="shared" si="629"/>
        <v/>
      </c>
      <c r="BQ1180" s="1611" t="str">
        <f t="shared" si="630"/>
        <v/>
      </c>
      <c r="BR1180" s="1611" t="str">
        <f t="shared" si="631"/>
        <v/>
      </c>
      <c r="BS1180" s="1611" t="str">
        <f t="shared" si="632"/>
        <v/>
      </c>
      <c r="BT1180" s="1611" t="str">
        <f t="shared" si="633"/>
        <v/>
      </c>
      <c r="BU1180" s="1731">
        <f t="shared" ca="1" si="634"/>
        <v>0</v>
      </c>
      <c r="BV1180" s="1594"/>
      <c r="BW1180" s="1594"/>
      <c r="BX1180" s="1594"/>
      <c r="BY1180" s="1594"/>
      <c r="BZ1180" s="1594"/>
      <c r="CA1180" s="1594"/>
      <c r="CB1180" s="1594"/>
      <c r="CC1180" s="1594"/>
      <c r="CD1180" s="1594"/>
      <c r="CE1180" s="1594"/>
      <c r="CF1180" s="1594"/>
      <c r="CG1180" s="1594"/>
      <c r="CH1180" s="1594"/>
      <c r="CI1180" s="1594"/>
      <c r="CJ1180" s="1594"/>
      <c r="CK1180" s="1594"/>
      <c r="CL1180" s="1594"/>
      <c r="CM1180" s="1594"/>
      <c r="CN1180" s="1594"/>
      <c r="CO1180" s="1594"/>
      <c r="CP1180" s="1594"/>
      <c r="CQ1180" s="1594"/>
      <c r="CR1180" s="1594"/>
      <c r="CS1180" s="1594"/>
      <c r="CT1180" s="1594"/>
      <c r="CU1180" s="1594"/>
      <c r="CV1180" s="1594"/>
      <c r="CW1180" s="1594"/>
      <c r="CX1180" s="1594"/>
      <c r="CY1180" s="1594"/>
      <c r="CZ1180" s="1594"/>
      <c r="DA1180" s="1594"/>
      <c r="DB1180" s="1594"/>
      <c r="DC1180" s="1594"/>
      <c r="DD1180" s="1594"/>
      <c r="DE1180" s="1594"/>
      <c r="DF1180" s="1594"/>
      <c r="DG1180" s="1594"/>
      <c r="DH1180" s="1594"/>
      <c r="DI1180" s="1594"/>
      <c r="DJ1180" s="1594"/>
      <c r="DK1180" s="1594"/>
      <c r="DL1180" s="1594"/>
      <c r="DM1180" s="1594"/>
      <c r="DN1180" s="1594"/>
      <c r="DO1180" s="1594"/>
      <c r="DP1180" s="1594"/>
      <c r="DQ1180" s="1594"/>
      <c r="DR1180" s="1594"/>
      <c r="DS1180" s="1594"/>
      <c r="DT1180" s="1594"/>
      <c r="DU1180" s="1594"/>
      <c r="DV1180" s="1594"/>
      <c r="DW1180" s="1594"/>
      <c r="DX1180" s="1594"/>
      <c r="DY1180" s="1594"/>
      <c r="DZ1180" s="1594"/>
      <c r="EA1180" s="1594"/>
      <c r="EB1180" s="1594"/>
      <c r="EC1180" s="1594"/>
      <c r="ED1180" s="1594"/>
      <c r="EE1180" s="1594"/>
      <c r="EF1180" s="1594"/>
      <c r="EG1180" s="1594"/>
      <c r="EH1180" s="1594"/>
      <c r="EI1180" s="1594"/>
      <c r="EJ1180" s="1594"/>
      <c r="EK1180" s="1594"/>
      <c r="EL1180" s="1594"/>
      <c r="EM1180" s="1594"/>
      <c r="EN1180" s="1594"/>
      <c r="EO1180" s="1594"/>
      <c r="EP1180" s="1594"/>
      <c r="EQ1180" s="1594"/>
      <c r="ER1180" s="1594"/>
      <c r="ES1180" s="1594"/>
    </row>
    <row r="1181" spans="1:149" s="1595" customFormat="1" ht="12.5">
      <c r="A1181" s="1644" t="str">
        <f t="shared" si="621"/>
        <v>Organisation</v>
      </c>
      <c r="B1181" s="1758"/>
      <c r="C1181" s="1758"/>
      <c r="D1181" s="1758"/>
      <c r="E1181" s="1756"/>
      <c r="F1181" s="1592"/>
      <c r="G1181" s="1714">
        <f t="shared" si="622"/>
        <v>0</v>
      </c>
      <c r="H1181" s="1645"/>
      <c r="I1181" s="1714">
        <f t="shared" si="623"/>
        <v>0</v>
      </c>
      <c r="J1181" s="1677"/>
      <c r="K1181" s="1677"/>
      <c r="L1181" s="1592"/>
      <c r="M1181" s="1597"/>
      <c r="N1181" s="1597"/>
      <c r="O1181" s="1646"/>
      <c r="P1181" s="1647"/>
      <c r="Q1181" s="1647"/>
      <c r="R1181" s="1648"/>
      <c r="S1181" s="1603"/>
      <c r="T1181" s="1649"/>
      <c r="U1181" s="1649"/>
      <c r="V1181" s="1649"/>
      <c r="W1181" s="1649"/>
      <c r="X1181" s="1649"/>
      <c r="Y1181" s="1649"/>
      <c r="Z1181" s="1649"/>
      <c r="AA1181" s="1649"/>
      <c r="AB1181" s="1649"/>
      <c r="AC1181" s="1649"/>
      <c r="AD1181" s="1649"/>
      <c r="AE1181" s="1649"/>
      <c r="AF1181" s="1610">
        <f t="shared" si="602"/>
        <v>0</v>
      </c>
      <c r="AG1181" s="1649"/>
      <c r="AH1181" s="1649"/>
      <c r="AI1181" s="1649"/>
      <c r="AJ1181" s="1649"/>
      <c r="AK1181" s="1649"/>
      <c r="AL1181" s="1649"/>
      <c r="AM1181" s="1649"/>
      <c r="AN1181" s="1649"/>
      <c r="AO1181" s="1649"/>
      <c r="AP1181" s="1649"/>
      <c r="AQ1181" s="1649"/>
      <c r="AR1181" s="1709"/>
      <c r="AS1181" s="1779">
        <f t="shared" si="603"/>
        <v>0</v>
      </c>
      <c r="AT1181" s="1711">
        <f t="shared" si="624"/>
        <v>0</v>
      </c>
      <c r="AU1181" s="1611">
        <f t="shared" si="604"/>
        <v>0</v>
      </c>
      <c r="AV1181" s="1611">
        <f t="shared" si="605"/>
        <v>0</v>
      </c>
      <c r="AW1181" s="1611">
        <f t="shared" si="606"/>
        <v>0</v>
      </c>
      <c r="AX1181" s="1611">
        <f t="shared" si="607"/>
        <v>0</v>
      </c>
      <c r="AY1181" s="1611">
        <f t="shared" si="608"/>
        <v>0</v>
      </c>
      <c r="AZ1181" s="1611">
        <f t="shared" si="609"/>
        <v>0</v>
      </c>
      <c r="BA1181" s="1611">
        <f t="shared" si="610"/>
        <v>0</v>
      </c>
      <c r="BB1181" s="1611">
        <f t="shared" si="611"/>
        <v>0</v>
      </c>
      <c r="BC1181" s="1611">
        <f t="shared" si="612"/>
        <v>0</v>
      </c>
      <c r="BD1181" s="1611">
        <f t="shared" si="613"/>
        <v>0</v>
      </c>
      <c r="BE1181" s="1611">
        <f t="shared" si="614"/>
        <v>0</v>
      </c>
      <c r="BF1181" s="1611">
        <f t="shared" si="615"/>
        <v>0</v>
      </c>
      <c r="BG1181" s="1611">
        <f t="shared" si="625"/>
        <v>0</v>
      </c>
      <c r="BH1181" s="1611" t="str">
        <f t="shared" si="626"/>
        <v/>
      </c>
      <c r="BI1181" s="1611" t="str">
        <f t="shared" si="627"/>
        <v/>
      </c>
      <c r="BJ1181" s="1611" t="str">
        <f t="shared" si="616"/>
        <v/>
      </c>
      <c r="BK1181" s="1611" t="str">
        <f t="shared" si="617"/>
        <v/>
      </c>
      <c r="BL1181" s="1611" t="str">
        <f t="shared" ca="1" si="618"/>
        <v/>
      </c>
      <c r="BM1181" s="1611" t="str">
        <f t="shared" si="628"/>
        <v/>
      </c>
      <c r="BN1181" s="1611" t="str">
        <f t="shared" si="619"/>
        <v/>
      </c>
      <c r="BO1181" s="1611" t="str">
        <f t="shared" si="620"/>
        <v/>
      </c>
      <c r="BP1181" s="1611" t="str">
        <f t="shared" si="629"/>
        <v/>
      </c>
      <c r="BQ1181" s="1611" t="str">
        <f t="shared" si="630"/>
        <v/>
      </c>
      <c r="BR1181" s="1611" t="str">
        <f t="shared" si="631"/>
        <v/>
      </c>
      <c r="BS1181" s="1611" t="str">
        <f t="shared" si="632"/>
        <v/>
      </c>
      <c r="BT1181" s="1611" t="str">
        <f t="shared" si="633"/>
        <v/>
      </c>
      <c r="BU1181" s="1731">
        <f t="shared" ca="1" si="634"/>
        <v>0</v>
      </c>
      <c r="BV1181" s="1594"/>
      <c r="BW1181" s="1594"/>
      <c r="BX1181" s="1594"/>
      <c r="BY1181" s="1594"/>
      <c r="BZ1181" s="1594"/>
      <c r="CA1181" s="1594"/>
      <c r="CB1181" s="1594"/>
      <c r="CC1181" s="1594"/>
      <c r="CD1181" s="1594"/>
      <c r="CE1181" s="1594"/>
      <c r="CF1181" s="1594"/>
      <c r="CG1181" s="1594"/>
      <c r="CH1181" s="1594"/>
      <c r="CI1181" s="1594"/>
      <c r="CJ1181" s="1594"/>
      <c r="CK1181" s="1594"/>
      <c r="CL1181" s="1594"/>
      <c r="CM1181" s="1594"/>
      <c r="CN1181" s="1594"/>
      <c r="CO1181" s="1594"/>
      <c r="CP1181" s="1594"/>
      <c r="CQ1181" s="1594"/>
      <c r="CR1181" s="1594"/>
      <c r="CS1181" s="1594"/>
      <c r="CT1181" s="1594"/>
      <c r="CU1181" s="1594"/>
      <c r="CV1181" s="1594"/>
      <c r="CW1181" s="1594"/>
      <c r="CX1181" s="1594"/>
      <c r="CY1181" s="1594"/>
      <c r="CZ1181" s="1594"/>
      <c r="DA1181" s="1594"/>
      <c r="DB1181" s="1594"/>
      <c r="DC1181" s="1594"/>
      <c r="DD1181" s="1594"/>
      <c r="DE1181" s="1594"/>
      <c r="DF1181" s="1594"/>
      <c r="DG1181" s="1594"/>
      <c r="DH1181" s="1594"/>
      <c r="DI1181" s="1594"/>
      <c r="DJ1181" s="1594"/>
      <c r="DK1181" s="1594"/>
      <c r="DL1181" s="1594"/>
      <c r="DM1181" s="1594"/>
      <c r="DN1181" s="1594"/>
      <c r="DO1181" s="1594"/>
      <c r="DP1181" s="1594"/>
      <c r="DQ1181" s="1594"/>
      <c r="DR1181" s="1594"/>
      <c r="DS1181" s="1594"/>
      <c r="DT1181" s="1594"/>
      <c r="DU1181" s="1594"/>
      <c r="DV1181" s="1594"/>
      <c r="DW1181" s="1594"/>
      <c r="DX1181" s="1594"/>
      <c r="DY1181" s="1594"/>
      <c r="DZ1181" s="1594"/>
      <c r="EA1181" s="1594"/>
      <c r="EB1181" s="1594"/>
      <c r="EC1181" s="1594"/>
      <c r="ED1181" s="1594"/>
      <c r="EE1181" s="1594"/>
      <c r="EF1181" s="1594"/>
      <c r="EG1181" s="1594"/>
      <c r="EH1181" s="1594"/>
      <c r="EI1181" s="1594"/>
      <c r="EJ1181" s="1594"/>
      <c r="EK1181" s="1594"/>
      <c r="EL1181" s="1594"/>
      <c r="EM1181" s="1594"/>
      <c r="EN1181" s="1594"/>
      <c r="EO1181" s="1594"/>
      <c r="EP1181" s="1594"/>
      <c r="EQ1181" s="1594"/>
      <c r="ER1181" s="1594"/>
      <c r="ES1181" s="1594"/>
    </row>
    <row r="1182" spans="1:149" s="1595" customFormat="1" ht="12.5">
      <c r="A1182" s="1644" t="str">
        <f t="shared" si="621"/>
        <v>Organisation</v>
      </c>
      <c r="B1182" s="1758"/>
      <c r="C1182" s="1758"/>
      <c r="D1182" s="1758"/>
      <c r="E1182" s="1756"/>
      <c r="F1182" s="1592"/>
      <c r="G1182" s="1714">
        <f t="shared" si="622"/>
        <v>0</v>
      </c>
      <c r="H1182" s="1645"/>
      <c r="I1182" s="1714">
        <f t="shared" si="623"/>
        <v>0</v>
      </c>
      <c r="J1182" s="1677"/>
      <c r="K1182" s="1677"/>
      <c r="L1182" s="1592"/>
      <c r="M1182" s="1597"/>
      <c r="N1182" s="1597"/>
      <c r="O1182" s="1646"/>
      <c r="P1182" s="1647"/>
      <c r="Q1182" s="1647"/>
      <c r="R1182" s="1648"/>
      <c r="S1182" s="1603"/>
      <c r="T1182" s="1649"/>
      <c r="U1182" s="1649"/>
      <c r="V1182" s="1649"/>
      <c r="W1182" s="1649"/>
      <c r="X1182" s="1649"/>
      <c r="Y1182" s="1649"/>
      <c r="Z1182" s="1649"/>
      <c r="AA1182" s="1649"/>
      <c r="AB1182" s="1649"/>
      <c r="AC1182" s="1649"/>
      <c r="AD1182" s="1649"/>
      <c r="AE1182" s="1649"/>
      <c r="AF1182" s="1610">
        <f t="shared" si="602"/>
        <v>0</v>
      </c>
      <c r="AG1182" s="1649"/>
      <c r="AH1182" s="1649"/>
      <c r="AI1182" s="1649"/>
      <c r="AJ1182" s="1649"/>
      <c r="AK1182" s="1649"/>
      <c r="AL1182" s="1649"/>
      <c r="AM1182" s="1649"/>
      <c r="AN1182" s="1649"/>
      <c r="AO1182" s="1649"/>
      <c r="AP1182" s="1649"/>
      <c r="AQ1182" s="1649"/>
      <c r="AR1182" s="1709"/>
      <c r="AS1182" s="1779">
        <f t="shared" si="603"/>
        <v>0</v>
      </c>
      <c r="AT1182" s="1711">
        <f t="shared" si="624"/>
        <v>0</v>
      </c>
      <c r="AU1182" s="1611">
        <f t="shared" si="604"/>
        <v>0</v>
      </c>
      <c r="AV1182" s="1611">
        <f t="shared" si="605"/>
        <v>0</v>
      </c>
      <c r="AW1182" s="1611">
        <f t="shared" si="606"/>
        <v>0</v>
      </c>
      <c r="AX1182" s="1611">
        <f t="shared" si="607"/>
        <v>0</v>
      </c>
      <c r="AY1182" s="1611">
        <f t="shared" si="608"/>
        <v>0</v>
      </c>
      <c r="AZ1182" s="1611">
        <f t="shared" si="609"/>
        <v>0</v>
      </c>
      <c r="BA1182" s="1611">
        <f t="shared" si="610"/>
        <v>0</v>
      </c>
      <c r="BB1182" s="1611">
        <f t="shared" si="611"/>
        <v>0</v>
      </c>
      <c r="BC1182" s="1611">
        <f t="shared" si="612"/>
        <v>0</v>
      </c>
      <c r="BD1182" s="1611">
        <f t="shared" si="613"/>
        <v>0</v>
      </c>
      <c r="BE1182" s="1611">
        <f t="shared" si="614"/>
        <v>0</v>
      </c>
      <c r="BF1182" s="1611">
        <f t="shared" si="615"/>
        <v>0</v>
      </c>
      <c r="BG1182" s="1611">
        <f t="shared" si="625"/>
        <v>0</v>
      </c>
      <c r="BH1182" s="1611" t="str">
        <f t="shared" si="626"/>
        <v/>
      </c>
      <c r="BI1182" s="1611" t="str">
        <f t="shared" si="627"/>
        <v/>
      </c>
      <c r="BJ1182" s="1611" t="str">
        <f t="shared" si="616"/>
        <v/>
      </c>
      <c r="BK1182" s="1611" t="str">
        <f t="shared" si="617"/>
        <v/>
      </c>
      <c r="BL1182" s="1611" t="str">
        <f t="shared" ca="1" si="618"/>
        <v/>
      </c>
      <c r="BM1182" s="1611" t="str">
        <f t="shared" si="628"/>
        <v/>
      </c>
      <c r="BN1182" s="1611" t="str">
        <f t="shared" si="619"/>
        <v/>
      </c>
      <c r="BO1182" s="1611" t="str">
        <f t="shared" si="620"/>
        <v/>
      </c>
      <c r="BP1182" s="1611" t="str">
        <f t="shared" si="629"/>
        <v/>
      </c>
      <c r="BQ1182" s="1611" t="str">
        <f t="shared" si="630"/>
        <v/>
      </c>
      <c r="BR1182" s="1611" t="str">
        <f t="shared" si="631"/>
        <v/>
      </c>
      <c r="BS1182" s="1611" t="str">
        <f t="shared" si="632"/>
        <v/>
      </c>
      <c r="BT1182" s="1611" t="str">
        <f t="shared" si="633"/>
        <v/>
      </c>
      <c r="BU1182" s="1731">
        <f t="shared" ca="1" si="634"/>
        <v>0</v>
      </c>
      <c r="BV1182" s="1594"/>
      <c r="BW1182" s="1594"/>
      <c r="BX1182" s="1594"/>
      <c r="BY1182" s="1594"/>
      <c r="BZ1182" s="1594"/>
      <c r="CA1182" s="1594"/>
      <c r="CB1182" s="1594"/>
      <c r="CC1182" s="1594"/>
      <c r="CD1182" s="1594"/>
      <c r="CE1182" s="1594"/>
      <c r="CF1182" s="1594"/>
      <c r="CG1182" s="1594"/>
      <c r="CH1182" s="1594"/>
      <c r="CI1182" s="1594"/>
      <c r="CJ1182" s="1594"/>
      <c r="CK1182" s="1594"/>
      <c r="CL1182" s="1594"/>
      <c r="CM1182" s="1594"/>
      <c r="CN1182" s="1594"/>
      <c r="CO1182" s="1594"/>
      <c r="CP1182" s="1594"/>
      <c r="CQ1182" s="1594"/>
      <c r="CR1182" s="1594"/>
      <c r="CS1182" s="1594"/>
      <c r="CT1182" s="1594"/>
      <c r="CU1182" s="1594"/>
      <c r="CV1182" s="1594"/>
      <c r="CW1182" s="1594"/>
      <c r="CX1182" s="1594"/>
      <c r="CY1182" s="1594"/>
      <c r="CZ1182" s="1594"/>
      <c r="DA1182" s="1594"/>
      <c r="DB1182" s="1594"/>
      <c r="DC1182" s="1594"/>
      <c r="DD1182" s="1594"/>
      <c r="DE1182" s="1594"/>
      <c r="DF1182" s="1594"/>
      <c r="DG1182" s="1594"/>
      <c r="DH1182" s="1594"/>
      <c r="DI1182" s="1594"/>
      <c r="DJ1182" s="1594"/>
      <c r="DK1182" s="1594"/>
      <c r="DL1182" s="1594"/>
      <c r="DM1182" s="1594"/>
      <c r="DN1182" s="1594"/>
      <c r="DO1182" s="1594"/>
      <c r="DP1182" s="1594"/>
      <c r="DQ1182" s="1594"/>
      <c r="DR1182" s="1594"/>
      <c r="DS1182" s="1594"/>
      <c r="DT1182" s="1594"/>
      <c r="DU1182" s="1594"/>
      <c r="DV1182" s="1594"/>
      <c r="DW1182" s="1594"/>
      <c r="DX1182" s="1594"/>
      <c r="DY1182" s="1594"/>
      <c r="DZ1182" s="1594"/>
      <c r="EA1182" s="1594"/>
      <c r="EB1182" s="1594"/>
      <c r="EC1182" s="1594"/>
      <c r="ED1182" s="1594"/>
      <c r="EE1182" s="1594"/>
      <c r="EF1182" s="1594"/>
      <c r="EG1182" s="1594"/>
      <c r="EH1182" s="1594"/>
      <c r="EI1182" s="1594"/>
      <c r="EJ1182" s="1594"/>
      <c r="EK1182" s="1594"/>
      <c r="EL1182" s="1594"/>
      <c r="EM1182" s="1594"/>
      <c r="EN1182" s="1594"/>
      <c r="EO1182" s="1594"/>
      <c r="EP1182" s="1594"/>
      <c r="EQ1182" s="1594"/>
      <c r="ER1182" s="1594"/>
      <c r="ES1182" s="1594"/>
    </row>
    <row r="1183" spans="1:149" s="1595" customFormat="1" ht="12.5">
      <c r="A1183" s="1644" t="str">
        <f t="shared" si="621"/>
        <v>Organisation</v>
      </c>
      <c r="B1183" s="1758"/>
      <c r="C1183" s="1758"/>
      <c r="D1183" s="1758"/>
      <c r="E1183" s="1756"/>
      <c r="F1183" s="1592"/>
      <c r="G1183" s="1714">
        <f t="shared" si="622"/>
        <v>0</v>
      </c>
      <c r="H1183" s="1645"/>
      <c r="I1183" s="1714">
        <f t="shared" si="623"/>
        <v>0</v>
      </c>
      <c r="J1183" s="1677"/>
      <c r="K1183" s="1677"/>
      <c r="L1183" s="1592"/>
      <c r="M1183" s="1597"/>
      <c r="N1183" s="1597"/>
      <c r="O1183" s="1646"/>
      <c r="P1183" s="1647"/>
      <c r="Q1183" s="1647"/>
      <c r="R1183" s="1648"/>
      <c r="S1183" s="1603"/>
      <c r="T1183" s="1649"/>
      <c r="U1183" s="1649"/>
      <c r="V1183" s="1649"/>
      <c r="W1183" s="1649"/>
      <c r="X1183" s="1649"/>
      <c r="Y1183" s="1649"/>
      <c r="Z1183" s="1649"/>
      <c r="AA1183" s="1649"/>
      <c r="AB1183" s="1649"/>
      <c r="AC1183" s="1649"/>
      <c r="AD1183" s="1649"/>
      <c r="AE1183" s="1649"/>
      <c r="AF1183" s="1610">
        <f t="shared" si="602"/>
        <v>0</v>
      </c>
      <c r="AG1183" s="1649"/>
      <c r="AH1183" s="1649"/>
      <c r="AI1183" s="1649"/>
      <c r="AJ1183" s="1649"/>
      <c r="AK1183" s="1649"/>
      <c r="AL1183" s="1649"/>
      <c r="AM1183" s="1649"/>
      <c r="AN1183" s="1649"/>
      <c r="AO1183" s="1649"/>
      <c r="AP1183" s="1649"/>
      <c r="AQ1183" s="1649"/>
      <c r="AR1183" s="1709"/>
      <c r="AS1183" s="1779">
        <f t="shared" si="603"/>
        <v>0</v>
      </c>
      <c r="AT1183" s="1711">
        <f t="shared" si="624"/>
        <v>0</v>
      </c>
      <c r="AU1183" s="1611">
        <f t="shared" si="604"/>
        <v>0</v>
      </c>
      <c r="AV1183" s="1611">
        <f t="shared" si="605"/>
        <v>0</v>
      </c>
      <c r="AW1183" s="1611">
        <f t="shared" si="606"/>
        <v>0</v>
      </c>
      <c r="AX1183" s="1611">
        <f t="shared" si="607"/>
        <v>0</v>
      </c>
      <c r="AY1183" s="1611">
        <f t="shared" si="608"/>
        <v>0</v>
      </c>
      <c r="AZ1183" s="1611">
        <f t="shared" si="609"/>
        <v>0</v>
      </c>
      <c r="BA1183" s="1611">
        <f t="shared" si="610"/>
        <v>0</v>
      </c>
      <c r="BB1183" s="1611">
        <f t="shared" si="611"/>
        <v>0</v>
      </c>
      <c r="BC1183" s="1611">
        <f t="shared" si="612"/>
        <v>0</v>
      </c>
      <c r="BD1183" s="1611">
        <f t="shared" si="613"/>
        <v>0</v>
      </c>
      <c r="BE1183" s="1611">
        <f t="shared" si="614"/>
        <v>0</v>
      </c>
      <c r="BF1183" s="1611">
        <f t="shared" si="615"/>
        <v>0</v>
      </c>
      <c r="BG1183" s="1611">
        <f t="shared" si="625"/>
        <v>0</v>
      </c>
      <c r="BH1183" s="1611" t="str">
        <f t="shared" si="626"/>
        <v/>
      </c>
      <c r="BI1183" s="1611" t="str">
        <f t="shared" si="627"/>
        <v/>
      </c>
      <c r="BJ1183" s="1611" t="str">
        <f t="shared" si="616"/>
        <v/>
      </c>
      <c r="BK1183" s="1611" t="str">
        <f t="shared" si="617"/>
        <v/>
      </c>
      <c r="BL1183" s="1611" t="str">
        <f t="shared" ca="1" si="618"/>
        <v/>
      </c>
      <c r="BM1183" s="1611" t="str">
        <f t="shared" si="628"/>
        <v/>
      </c>
      <c r="BN1183" s="1611" t="str">
        <f t="shared" si="619"/>
        <v/>
      </c>
      <c r="BO1183" s="1611" t="str">
        <f t="shared" si="620"/>
        <v/>
      </c>
      <c r="BP1183" s="1611" t="str">
        <f t="shared" si="629"/>
        <v/>
      </c>
      <c r="BQ1183" s="1611" t="str">
        <f t="shared" si="630"/>
        <v/>
      </c>
      <c r="BR1183" s="1611" t="str">
        <f t="shared" si="631"/>
        <v/>
      </c>
      <c r="BS1183" s="1611" t="str">
        <f t="shared" si="632"/>
        <v/>
      </c>
      <c r="BT1183" s="1611" t="str">
        <f t="shared" si="633"/>
        <v/>
      </c>
      <c r="BU1183" s="1731">
        <f t="shared" ca="1" si="634"/>
        <v>0</v>
      </c>
      <c r="BV1183" s="1594"/>
      <c r="BW1183" s="1594"/>
      <c r="BX1183" s="1594"/>
      <c r="BY1183" s="1594"/>
      <c r="BZ1183" s="1594"/>
      <c r="CA1183" s="1594"/>
      <c r="CB1183" s="1594"/>
      <c r="CC1183" s="1594"/>
      <c r="CD1183" s="1594"/>
      <c r="CE1183" s="1594"/>
      <c r="CF1183" s="1594"/>
      <c r="CG1183" s="1594"/>
      <c r="CH1183" s="1594"/>
      <c r="CI1183" s="1594"/>
      <c r="CJ1183" s="1594"/>
      <c r="CK1183" s="1594"/>
      <c r="CL1183" s="1594"/>
      <c r="CM1183" s="1594"/>
      <c r="CN1183" s="1594"/>
      <c r="CO1183" s="1594"/>
      <c r="CP1183" s="1594"/>
      <c r="CQ1183" s="1594"/>
      <c r="CR1183" s="1594"/>
      <c r="CS1183" s="1594"/>
      <c r="CT1183" s="1594"/>
      <c r="CU1183" s="1594"/>
      <c r="CV1183" s="1594"/>
      <c r="CW1183" s="1594"/>
      <c r="CX1183" s="1594"/>
      <c r="CY1183" s="1594"/>
      <c r="CZ1183" s="1594"/>
      <c r="DA1183" s="1594"/>
      <c r="DB1183" s="1594"/>
      <c r="DC1183" s="1594"/>
      <c r="DD1183" s="1594"/>
      <c r="DE1183" s="1594"/>
      <c r="DF1183" s="1594"/>
      <c r="DG1183" s="1594"/>
      <c r="DH1183" s="1594"/>
      <c r="DI1183" s="1594"/>
      <c r="DJ1183" s="1594"/>
      <c r="DK1183" s="1594"/>
      <c r="DL1183" s="1594"/>
      <c r="DM1183" s="1594"/>
      <c r="DN1183" s="1594"/>
      <c r="DO1183" s="1594"/>
      <c r="DP1183" s="1594"/>
      <c r="DQ1183" s="1594"/>
      <c r="DR1183" s="1594"/>
      <c r="DS1183" s="1594"/>
      <c r="DT1183" s="1594"/>
      <c r="DU1183" s="1594"/>
      <c r="DV1183" s="1594"/>
      <c r="DW1183" s="1594"/>
      <c r="DX1183" s="1594"/>
      <c r="DY1183" s="1594"/>
      <c r="DZ1183" s="1594"/>
      <c r="EA1183" s="1594"/>
      <c r="EB1183" s="1594"/>
      <c r="EC1183" s="1594"/>
      <c r="ED1183" s="1594"/>
      <c r="EE1183" s="1594"/>
      <c r="EF1183" s="1594"/>
      <c r="EG1183" s="1594"/>
      <c r="EH1183" s="1594"/>
      <c r="EI1183" s="1594"/>
      <c r="EJ1183" s="1594"/>
      <c r="EK1183" s="1594"/>
      <c r="EL1183" s="1594"/>
      <c r="EM1183" s="1594"/>
      <c r="EN1183" s="1594"/>
      <c r="EO1183" s="1594"/>
      <c r="EP1183" s="1594"/>
      <c r="EQ1183" s="1594"/>
      <c r="ER1183" s="1594"/>
      <c r="ES1183" s="1594"/>
    </row>
    <row r="1184" spans="1:149" s="1595" customFormat="1" ht="12.5">
      <c r="A1184" s="1644" t="str">
        <f t="shared" si="621"/>
        <v>Organisation</v>
      </c>
      <c r="B1184" s="1758"/>
      <c r="C1184" s="1758"/>
      <c r="D1184" s="1758"/>
      <c r="E1184" s="1756"/>
      <c r="F1184" s="1592"/>
      <c r="G1184" s="1714">
        <f t="shared" si="622"/>
        <v>0</v>
      </c>
      <c r="H1184" s="1645"/>
      <c r="I1184" s="1714">
        <f t="shared" si="623"/>
        <v>0</v>
      </c>
      <c r="J1184" s="1677"/>
      <c r="K1184" s="1677"/>
      <c r="L1184" s="1592"/>
      <c r="M1184" s="1597"/>
      <c r="N1184" s="1597"/>
      <c r="O1184" s="1646"/>
      <c r="P1184" s="1647"/>
      <c r="Q1184" s="1647"/>
      <c r="R1184" s="1648"/>
      <c r="S1184" s="1603"/>
      <c r="T1184" s="1649"/>
      <c r="U1184" s="1649"/>
      <c r="V1184" s="1649"/>
      <c r="W1184" s="1649"/>
      <c r="X1184" s="1649"/>
      <c r="Y1184" s="1649"/>
      <c r="Z1184" s="1649"/>
      <c r="AA1184" s="1649"/>
      <c r="AB1184" s="1649"/>
      <c r="AC1184" s="1649"/>
      <c r="AD1184" s="1649"/>
      <c r="AE1184" s="1649"/>
      <c r="AF1184" s="1610">
        <f t="shared" si="602"/>
        <v>0</v>
      </c>
      <c r="AG1184" s="1649"/>
      <c r="AH1184" s="1649"/>
      <c r="AI1184" s="1649"/>
      <c r="AJ1184" s="1649"/>
      <c r="AK1184" s="1649"/>
      <c r="AL1184" s="1649"/>
      <c r="AM1184" s="1649"/>
      <c r="AN1184" s="1649"/>
      <c r="AO1184" s="1649"/>
      <c r="AP1184" s="1649"/>
      <c r="AQ1184" s="1649"/>
      <c r="AR1184" s="1709"/>
      <c r="AS1184" s="1779">
        <f t="shared" si="603"/>
        <v>0</v>
      </c>
      <c r="AT1184" s="1711">
        <f t="shared" si="624"/>
        <v>0</v>
      </c>
      <c r="AU1184" s="1611">
        <f t="shared" si="604"/>
        <v>0</v>
      </c>
      <c r="AV1184" s="1611">
        <f t="shared" si="605"/>
        <v>0</v>
      </c>
      <c r="AW1184" s="1611">
        <f t="shared" si="606"/>
        <v>0</v>
      </c>
      <c r="AX1184" s="1611">
        <f t="shared" si="607"/>
        <v>0</v>
      </c>
      <c r="AY1184" s="1611">
        <f t="shared" si="608"/>
        <v>0</v>
      </c>
      <c r="AZ1184" s="1611">
        <f t="shared" si="609"/>
        <v>0</v>
      </c>
      <c r="BA1184" s="1611">
        <f t="shared" si="610"/>
        <v>0</v>
      </c>
      <c r="BB1184" s="1611">
        <f t="shared" si="611"/>
        <v>0</v>
      </c>
      <c r="BC1184" s="1611">
        <f t="shared" si="612"/>
        <v>0</v>
      </c>
      <c r="BD1184" s="1611">
        <f t="shared" si="613"/>
        <v>0</v>
      </c>
      <c r="BE1184" s="1611">
        <f t="shared" si="614"/>
        <v>0</v>
      </c>
      <c r="BF1184" s="1611">
        <f t="shared" si="615"/>
        <v>0</v>
      </c>
      <c r="BG1184" s="1611">
        <f t="shared" si="625"/>
        <v>0</v>
      </c>
      <c r="BH1184" s="1611" t="str">
        <f t="shared" si="626"/>
        <v/>
      </c>
      <c r="BI1184" s="1611" t="str">
        <f t="shared" si="627"/>
        <v/>
      </c>
      <c r="BJ1184" s="1611" t="str">
        <f t="shared" si="616"/>
        <v/>
      </c>
      <c r="BK1184" s="1611" t="str">
        <f t="shared" si="617"/>
        <v/>
      </c>
      <c r="BL1184" s="1611" t="str">
        <f t="shared" ca="1" si="618"/>
        <v/>
      </c>
      <c r="BM1184" s="1611" t="str">
        <f t="shared" si="628"/>
        <v/>
      </c>
      <c r="BN1184" s="1611" t="str">
        <f t="shared" si="619"/>
        <v/>
      </c>
      <c r="BO1184" s="1611" t="str">
        <f t="shared" si="620"/>
        <v/>
      </c>
      <c r="BP1184" s="1611" t="str">
        <f t="shared" si="629"/>
        <v/>
      </c>
      <c r="BQ1184" s="1611" t="str">
        <f t="shared" si="630"/>
        <v/>
      </c>
      <c r="BR1184" s="1611" t="str">
        <f t="shared" si="631"/>
        <v/>
      </c>
      <c r="BS1184" s="1611" t="str">
        <f t="shared" si="632"/>
        <v/>
      </c>
      <c r="BT1184" s="1611" t="str">
        <f t="shared" si="633"/>
        <v/>
      </c>
      <c r="BU1184" s="1731">
        <f t="shared" ca="1" si="634"/>
        <v>0</v>
      </c>
      <c r="BV1184" s="1594"/>
      <c r="BW1184" s="1594"/>
      <c r="BX1184" s="1594"/>
      <c r="BY1184" s="1594"/>
      <c r="BZ1184" s="1594"/>
      <c r="CA1184" s="1594"/>
      <c r="CB1184" s="1594"/>
      <c r="CC1184" s="1594"/>
      <c r="CD1184" s="1594"/>
      <c r="CE1184" s="1594"/>
      <c r="CF1184" s="1594"/>
      <c r="CG1184" s="1594"/>
      <c r="CH1184" s="1594"/>
      <c r="CI1184" s="1594"/>
      <c r="CJ1184" s="1594"/>
      <c r="CK1184" s="1594"/>
      <c r="CL1184" s="1594"/>
      <c r="CM1184" s="1594"/>
      <c r="CN1184" s="1594"/>
      <c r="CO1184" s="1594"/>
      <c r="CP1184" s="1594"/>
      <c r="CQ1184" s="1594"/>
      <c r="CR1184" s="1594"/>
      <c r="CS1184" s="1594"/>
      <c r="CT1184" s="1594"/>
      <c r="CU1184" s="1594"/>
      <c r="CV1184" s="1594"/>
      <c r="CW1184" s="1594"/>
      <c r="CX1184" s="1594"/>
      <c r="CY1184" s="1594"/>
      <c r="CZ1184" s="1594"/>
      <c r="DA1184" s="1594"/>
      <c r="DB1184" s="1594"/>
      <c r="DC1184" s="1594"/>
      <c r="DD1184" s="1594"/>
      <c r="DE1184" s="1594"/>
      <c r="DF1184" s="1594"/>
      <c r="DG1184" s="1594"/>
      <c r="DH1184" s="1594"/>
      <c r="DI1184" s="1594"/>
      <c r="DJ1184" s="1594"/>
      <c r="DK1184" s="1594"/>
      <c r="DL1184" s="1594"/>
      <c r="DM1184" s="1594"/>
      <c r="DN1184" s="1594"/>
      <c r="DO1184" s="1594"/>
      <c r="DP1184" s="1594"/>
      <c r="DQ1184" s="1594"/>
      <c r="DR1184" s="1594"/>
      <c r="DS1184" s="1594"/>
      <c r="DT1184" s="1594"/>
      <c r="DU1184" s="1594"/>
      <c r="DV1184" s="1594"/>
      <c r="DW1184" s="1594"/>
      <c r="DX1184" s="1594"/>
      <c r="DY1184" s="1594"/>
      <c r="DZ1184" s="1594"/>
      <c r="EA1184" s="1594"/>
      <c r="EB1184" s="1594"/>
      <c r="EC1184" s="1594"/>
      <c r="ED1184" s="1594"/>
      <c r="EE1184" s="1594"/>
      <c r="EF1184" s="1594"/>
      <c r="EG1184" s="1594"/>
      <c r="EH1184" s="1594"/>
      <c r="EI1184" s="1594"/>
      <c r="EJ1184" s="1594"/>
      <c r="EK1184" s="1594"/>
      <c r="EL1184" s="1594"/>
      <c r="EM1184" s="1594"/>
      <c r="EN1184" s="1594"/>
      <c r="EO1184" s="1594"/>
      <c r="EP1184" s="1594"/>
      <c r="EQ1184" s="1594"/>
      <c r="ER1184" s="1594"/>
      <c r="ES1184" s="1594"/>
    </row>
    <row r="1185" spans="1:149" s="1595" customFormat="1" ht="12.5">
      <c r="A1185" s="1644" t="str">
        <f t="shared" si="621"/>
        <v>Organisation</v>
      </c>
      <c r="B1185" s="1758"/>
      <c r="C1185" s="1758"/>
      <c r="D1185" s="1758"/>
      <c r="E1185" s="1756"/>
      <c r="F1185" s="1592"/>
      <c r="G1185" s="1714">
        <f t="shared" si="622"/>
        <v>0</v>
      </c>
      <c r="H1185" s="1645"/>
      <c r="I1185" s="1714">
        <f t="shared" si="623"/>
        <v>0</v>
      </c>
      <c r="J1185" s="1677"/>
      <c r="K1185" s="1677"/>
      <c r="L1185" s="1592"/>
      <c r="M1185" s="1597"/>
      <c r="N1185" s="1597"/>
      <c r="O1185" s="1646"/>
      <c r="P1185" s="1647"/>
      <c r="Q1185" s="1647"/>
      <c r="R1185" s="1648"/>
      <c r="S1185" s="1603"/>
      <c r="T1185" s="1649"/>
      <c r="U1185" s="1649"/>
      <c r="V1185" s="1649"/>
      <c r="W1185" s="1649"/>
      <c r="X1185" s="1649"/>
      <c r="Y1185" s="1649"/>
      <c r="Z1185" s="1649"/>
      <c r="AA1185" s="1649"/>
      <c r="AB1185" s="1649"/>
      <c r="AC1185" s="1649"/>
      <c r="AD1185" s="1649"/>
      <c r="AE1185" s="1649"/>
      <c r="AF1185" s="1610">
        <f t="shared" si="602"/>
        <v>0</v>
      </c>
      <c r="AG1185" s="1649"/>
      <c r="AH1185" s="1649"/>
      <c r="AI1185" s="1649"/>
      <c r="AJ1185" s="1649"/>
      <c r="AK1185" s="1649"/>
      <c r="AL1185" s="1649"/>
      <c r="AM1185" s="1649"/>
      <c r="AN1185" s="1649"/>
      <c r="AO1185" s="1649"/>
      <c r="AP1185" s="1649"/>
      <c r="AQ1185" s="1649"/>
      <c r="AR1185" s="1709"/>
      <c r="AS1185" s="1779">
        <f t="shared" si="603"/>
        <v>0</v>
      </c>
      <c r="AT1185" s="1711">
        <f t="shared" si="624"/>
        <v>0</v>
      </c>
      <c r="AU1185" s="1611">
        <f t="shared" si="604"/>
        <v>0</v>
      </c>
      <c r="AV1185" s="1611">
        <f t="shared" si="605"/>
        <v>0</v>
      </c>
      <c r="AW1185" s="1611">
        <f t="shared" si="606"/>
        <v>0</v>
      </c>
      <c r="AX1185" s="1611">
        <f t="shared" si="607"/>
        <v>0</v>
      </c>
      <c r="AY1185" s="1611">
        <f t="shared" si="608"/>
        <v>0</v>
      </c>
      <c r="AZ1185" s="1611">
        <f t="shared" si="609"/>
        <v>0</v>
      </c>
      <c r="BA1185" s="1611">
        <f t="shared" si="610"/>
        <v>0</v>
      </c>
      <c r="BB1185" s="1611">
        <f t="shared" si="611"/>
        <v>0</v>
      </c>
      <c r="BC1185" s="1611">
        <f t="shared" si="612"/>
        <v>0</v>
      </c>
      <c r="BD1185" s="1611">
        <f t="shared" si="613"/>
        <v>0</v>
      </c>
      <c r="BE1185" s="1611">
        <f t="shared" si="614"/>
        <v>0</v>
      </c>
      <c r="BF1185" s="1611">
        <f t="shared" si="615"/>
        <v>0</v>
      </c>
      <c r="BG1185" s="1611">
        <f t="shared" si="625"/>
        <v>0</v>
      </c>
      <c r="BH1185" s="1611" t="str">
        <f t="shared" si="626"/>
        <v/>
      </c>
      <c r="BI1185" s="1611" t="str">
        <f t="shared" si="627"/>
        <v/>
      </c>
      <c r="BJ1185" s="1611" t="str">
        <f t="shared" si="616"/>
        <v/>
      </c>
      <c r="BK1185" s="1611" t="str">
        <f t="shared" si="617"/>
        <v/>
      </c>
      <c r="BL1185" s="1611" t="str">
        <f t="shared" ca="1" si="618"/>
        <v/>
      </c>
      <c r="BM1185" s="1611" t="str">
        <f t="shared" si="628"/>
        <v/>
      </c>
      <c r="BN1185" s="1611" t="str">
        <f t="shared" si="619"/>
        <v/>
      </c>
      <c r="BO1185" s="1611" t="str">
        <f t="shared" si="620"/>
        <v/>
      </c>
      <c r="BP1185" s="1611" t="str">
        <f t="shared" si="629"/>
        <v/>
      </c>
      <c r="BQ1185" s="1611" t="str">
        <f t="shared" si="630"/>
        <v/>
      </c>
      <c r="BR1185" s="1611" t="str">
        <f t="shared" si="631"/>
        <v/>
      </c>
      <c r="BS1185" s="1611" t="str">
        <f t="shared" si="632"/>
        <v/>
      </c>
      <c r="BT1185" s="1611" t="str">
        <f t="shared" si="633"/>
        <v/>
      </c>
      <c r="BU1185" s="1731">
        <f t="shared" ca="1" si="634"/>
        <v>0</v>
      </c>
      <c r="BV1185" s="1594"/>
      <c r="BW1185" s="1594"/>
      <c r="BX1185" s="1594"/>
      <c r="BY1185" s="1594"/>
      <c r="BZ1185" s="1594"/>
      <c r="CA1185" s="1594"/>
      <c r="CB1185" s="1594"/>
      <c r="CC1185" s="1594"/>
      <c r="CD1185" s="1594"/>
      <c r="CE1185" s="1594"/>
      <c r="CF1185" s="1594"/>
      <c r="CG1185" s="1594"/>
      <c r="CH1185" s="1594"/>
      <c r="CI1185" s="1594"/>
      <c r="CJ1185" s="1594"/>
      <c r="CK1185" s="1594"/>
      <c r="CL1185" s="1594"/>
      <c r="CM1185" s="1594"/>
      <c r="CN1185" s="1594"/>
      <c r="CO1185" s="1594"/>
      <c r="CP1185" s="1594"/>
      <c r="CQ1185" s="1594"/>
      <c r="CR1185" s="1594"/>
      <c r="CS1185" s="1594"/>
      <c r="CT1185" s="1594"/>
      <c r="CU1185" s="1594"/>
      <c r="CV1185" s="1594"/>
      <c r="CW1185" s="1594"/>
      <c r="CX1185" s="1594"/>
      <c r="CY1185" s="1594"/>
      <c r="CZ1185" s="1594"/>
      <c r="DA1185" s="1594"/>
      <c r="DB1185" s="1594"/>
      <c r="DC1185" s="1594"/>
      <c r="DD1185" s="1594"/>
      <c r="DE1185" s="1594"/>
      <c r="DF1185" s="1594"/>
      <c r="DG1185" s="1594"/>
      <c r="DH1185" s="1594"/>
      <c r="DI1185" s="1594"/>
      <c r="DJ1185" s="1594"/>
      <c r="DK1185" s="1594"/>
      <c r="DL1185" s="1594"/>
      <c r="DM1185" s="1594"/>
      <c r="DN1185" s="1594"/>
      <c r="DO1185" s="1594"/>
      <c r="DP1185" s="1594"/>
      <c r="DQ1185" s="1594"/>
      <c r="DR1185" s="1594"/>
      <c r="DS1185" s="1594"/>
      <c r="DT1185" s="1594"/>
      <c r="DU1185" s="1594"/>
      <c r="DV1185" s="1594"/>
      <c r="DW1185" s="1594"/>
      <c r="DX1185" s="1594"/>
      <c r="DY1185" s="1594"/>
      <c r="DZ1185" s="1594"/>
      <c r="EA1185" s="1594"/>
      <c r="EB1185" s="1594"/>
      <c r="EC1185" s="1594"/>
      <c r="ED1185" s="1594"/>
      <c r="EE1185" s="1594"/>
      <c r="EF1185" s="1594"/>
      <c r="EG1185" s="1594"/>
      <c r="EH1185" s="1594"/>
      <c r="EI1185" s="1594"/>
      <c r="EJ1185" s="1594"/>
      <c r="EK1185" s="1594"/>
      <c r="EL1185" s="1594"/>
      <c r="EM1185" s="1594"/>
      <c r="EN1185" s="1594"/>
      <c r="EO1185" s="1594"/>
      <c r="EP1185" s="1594"/>
      <c r="EQ1185" s="1594"/>
      <c r="ER1185" s="1594"/>
      <c r="ES1185" s="1594"/>
    </row>
    <row r="1186" spans="1:149" s="1595" customFormat="1" ht="12.5">
      <c r="A1186" s="1644" t="str">
        <f t="shared" si="621"/>
        <v>Organisation</v>
      </c>
      <c r="B1186" s="1758"/>
      <c r="C1186" s="1758"/>
      <c r="D1186" s="1758"/>
      <c r="E1186" s="1756"/>
      <c r="F1186" s="1592"/>
      <c r="G1186" s="1714">
        <f t="shared" si="622"/>
        <v>0</v>
      </c>
      <c r="H1186" s="1645"/>
      <c r="I1186" s="1714">
        <f t="shared" si="623"/>
        <v>0</v>
      </c>
      <c r="J1186" s="1677"/>
      <c r="K1186" s="1677"/>
      <c r="L1186" s="1592"/>
      <c r="M1186" s="1597"/>
      <c r="N1186" s="1597"/>
      <c r="O1186" s="1646"/>
      <c r="P1186" s="1647"/>
      <c r="Q1186" s="1647"/>
      <c r="R1186" s="1648"/>
      <c r="S1186" s="1603"/>
      <c r="T1186" s="1649"/>
      <c r="U1186" s="1649"/>
      <c r="V1186" s="1649"/>
      <c r="W1186" s="1649"/>
      <c r="X1186" s="1649"/>
      <c r="Y1186" s="1649"/>
      <c r="Z1186" s="1649"/>
      <c r="AA1186" s="1649"/>
      <c r="AB1186" s="1649"/>
      <c r="AC1186" s="1649"/>
      <c r="AD1186" s="1649"/>
      <c r="AE1186" s="1649"/>
      <c r="AF1186" s="1610">
        <f t="shared" si="602"/>
        <v>0</v>
      </c>
      <c r="AG1186" s="1649"/>
      <c r="AH1186" s="1649"/>
      <c r="AI1186" s="1649"/>
      <c r="AJ1186" s="1649"/>
      <c r="AK1186" s="1649"/>
      <c r="AL1186" s="1649"/>
      <c r="AM1186" s="1649"/>
      <c r="AN1186" s="1649"/>
      <c r="AO1186" s="1649"/>
      <c r="AP1186" s="1649"/>
      <c r="AQ1186" s="1649"/>
      <c r="AR1186" s="1709"/>
      <c r="AS1186" s="1779">
        <f t="shared" si="603"/>
        <v>0</v>
      </c>
      <c r="AT1186" s="1711">
        <f t="shared" si="624"/>
        <v>0</v>
      </c>
      <c r="AU1186" s="1611">
        <f t="shared" si="604"/>
        <v>0</v>
      </c>
      <c r="AV1186" s="1611">
        <f t="shared" si="605"/>
        <v>0</v>
      </c>
      <c r="AW1186" s="1611">
        <f t="shared" si="606"/>
        <v>0</v>
      </c>
      <c r="AX1186" s="1611">
        <f t="shared" si="607"/>
        <v>0</v>
      </c>
      <c r="AY1186" s="1611">
        <f t="shared" si="608"/>
        <v>0</v>
      </c>
      <c r="AZ1186" s="1611">
        <f t="shared" si="609"/>
        <v>0</v>
      </c>
      <c r="BA1186" s="1611">
        <f t="shared" si="610"/>
        <v>0</v>
      </c>
      <c r="BB1186" s="1611">
        <f t="shared" si="611"/>
        <v>0</v>
      </c>
      <c r="BC1186" s="1611">
        <f t="shared" si="612"/>
        <v>0</v>
      </c>
      <c r="BD1186" s="1611">
        <f t="shared" si="613"/>
        <v>0</v>
      </c>
      <c r="BE1186" s="1611">
        <f t="shared" si="614"/>
        <v>0</v>
      </c>
      <c r="BF1186" s="1611">
        <f t="shared" si="615"/>
        <v>0</v>
      </c>
      <c r="BG1186" s="1611">
        <f t="shared" si="625"/>
        <v>0</v>
      </c>
      <c r="BH1186" s="1611" t="str">
        <f t="shared" si="626"/>
        <v/>
      </c>
      <c r="BI1186" s="1611" t="str">
        <f t="shared" si="627"/>
        <v/>
      </c>
      <c r="BJ1186" s="1611" t="str">
        <f t="shared" si="616"/>
        <v/>
      </c>
      <c r="BK1186" s="1611" t="str">
        <f t="shared" si="617"/>
        <v/>
      </c>
      <c r="BL1186" s="1611" t="str">
        <f t="shared" ca="1" si="618"/>
        <v/>
      </c>
      <c r="BM1186" s="1611" t="str">
        <f t="shared" si="628"/>
        <v/>
      </c>
      <c r="BN1186" s="1611" t="str">
        <f t="shared" si="619"/>
        <v/>
      </c>
      <c r="BO1186" s="1611" t="str">
        <f t="shared" si="620"/>
        <v/>
      </c>
      <c r="BP1186" s="1611" t="str">
        <f t="shared" si="629"/>
        <v/>
      </c>
      <c r="BQ1186" s="1611" t="str">
        <f t="shared" si="630"/>
        <v/>
      </c>
      <c r="BR1186" s="1611" t="str">
        <f t="shared" si="631"/>
        <v/>
      </c>
      <c r="BS1186" s="1611" t="str">
        <f t="shared" si="632"/>
        <v/>
      </c>
      <c r="BT1186" s="1611" t="str">
        <f t="shared" si="633"/>
        <v/>
      </c>
      <c r="BU1186" s="1731">
        <f t="shared" ca="1" si="634"/>
        <v>0</v>
      </c>
      <c r="BV1186" s="1594"/>
      <c r="BW1186" s="1594"/>
      <c r="BX1186" s="1594"/>
      <c r="BY1186" s="1594"/>
      <c r="BZ1186" s="1594"/>
      <c r="CA1186" s="1594"/>
      <c r="CB1186" s="1594"/>
      <c r="CC1186" s="1594"/>
      <c r="CD1186" s="1594"/>
      <c r="CE1186" s="1594"/>
      <c r="CF1186" s="1594"/>
      <c r="CG1186" s="1594"/>
      <c r="CH1186" s="1594"/>
      <c r="CI1186" s="1594"/>
      <c r="CJ1186" s="1594"/>
      <c r="CK1186" s="1594"/>
      <c r="CL1186" s="1594"/>
      <c r="CM1186" s="1594"/>
      <c r="CN1186" s="1594"/>
      <c r="CO1186" s="1594"/>
      <c r="CP1186" s="1594"/>
      <c r="CQ1186" s="1594"/>
      <c r="CR1186" s="1594"/>
      <c r="CS1186" s="1594"/>
      <c r="CT1186" s="1594"/>
      <c r="CU1186" s="1594"/>
      <c r="CV1186" s="1594"/>
      <c r="CW1186" s="1594"/>
      <c r="CX1186" s="1594"/>
      <c r="CY1186" s="1594"/>
      <c r="CZ1186" s="1594"/>
      <c r="DA1186" s="1594"/>
      <c r="DB1186" s="1594"/>
      <c r="DC1186" s="1594"/>
      <c r="DD1186" s="1594"/>
      <c r="DE1186" s="1594"/>
      <c r="DF1186" s="1594"/>
      <c r="DG1186" s="1594"/>
      <c r="DH1186" s="1594"/>
      <c r="DI1186" s="1594"/>
      <c r="DJ1186" s="1594"/>
      <c r="DK1186" s="1594"/>
      <c r="DL1186" s="1594"/>
      <c r="DM1186" s="1594"/>
      <c r="DN1186" s="1594"/>
      <c r="DO1186" s="1594"/>
      <c r="DP1186" s="1594"/>
      <c r="DQ1186" s="1594"/>
      <c r="DR1186" s="1594"/>
      <c r="DS1186" s="1594"/>
      <c r="DT1186" s="1594"/>
      <c r="DU1186" s="1594"/>
      <c r="DV1186" s="1594"/>
      <c r="DW1186" s="1594"/>
      <c r="DX1186" s="1594"/>
      <c r="DY1186" s="1594"/>
      <c r="DZ1186" s="1594"/>
      <c r="EA1186" s="1594"/>
      <c r="EB1186" s="1594"/>
      <c r="EC1186" s="1594"/>
      <c r="ED1186" s="1594"/>
      <c r="EE1186" s="1594"/>
      <c r="EF1186" s="1594"/>
      <c r="EG1186" s="1594"/>
      <c r="EH1186" s="1594"/>
      <c r="EI1186" s="1594"/>
      <c r="EJ1186" s="1594"/>
      <c r="EK1186" s="1594"/>
      <c r="EL1186" s="1594"/>
      <c r="EM1186" s="1594"/>
      <c r="EN1186" s="1594"/>
      <c r="EO1186" s="1594"/>
      <c r="EP1186" s="1594"/>
      <c r="EQ1186" s="1594"/>
      <c r="ER1186" s="1594"/>
      <c r="ES1186" s="1594"/>
    </row>
    <row r="1187" spans="1:149" s="1595" customFormat="1" ht="12.5">
      <c r="A1187" s="1644" t="str">
        <f t="shared" si="621"/>
        <v>Organisation</v>
      </c>
      <c r="B1187" s="1758"/>
      <c r="C1187" s="1758"/>
      <c r="D1187" s="1758"/>
      <c r="E1187" s="1756"/>
      <c r="F1187" s="1592"/>
      <c r="G1187" s="1714">
        <f t="shared" si="622"/>
        <v>0</v>
      </c>
      <c r="H1187" s="1645"/>
      <c r="I1187" s="1714">
        <f t="shared" si="623"/>
        <v>0</v>
      </c>
      <c r="J1187" s="1677"/>
      <c r="K1187" s="1677"/>
      <c r="L1187" s="1592"/>
      <c r="M1187" s="1597"/>
      <c r="N1187" s="1597"/>
      <c r="O1187" s="1646"/>
      <c r="P1187" s="1647"/>
      <c r="Q1187" s="1647"/>
      <c r="R1187" s="1648"/>
      <c r="S1187" s="1603"/>
      <c r="T1187" s="1649"/>
      <c r="U1187" s="1649"/>
      <c r="V1187" s="1649"/>
      <c r="W1187" s="1649"/>
      <c r="X1187" s="1649"/>
      <c r="Y1187" s="1649"/>
      <c r="Z1187" s="1649"/>
      <c r="AA1187" s="1649"/>
      <c r="AB1187" s="1649"/>
      <c r="AC1187" s="1649"/>
      <c r="AD1187" s="1649"/>
      <c r="AE1187" s="1649"/>
      <c r="AF1187" s="1610">
        <f t="shared" si="602"/>
        <v>0</v>
      </c>
      <c r="AG1187" s="1649"/>
      <c r="AH1187" s="1649"/>
      <c r="AI1187" s="1649"/>
      <c r="AJ1187" s="1649"/>
      <c r="AK1187" s="1649"/>
      <c r="AL1187" s="1649"/>
      <c r="AM1187" s="1649"/>
      <c r="AN1187" s="1649"/>
      <c r="AO1187" s="1649"/>
      <c r="AP1187" s="1649"/>
      <c r="AQ1187" s="1649"/>
      <c r="AR1187" s="1709"/>
      <c r="AS1187" s="1779">
        <f t="shared" si="603"/>
        <v>0</v>
      </c>
      <c r="AT1187" s="1711">
        <f t="shared" si="624"/>
        <v>0</v>
      </c>
      <c r="AU1187" s="1611">
        <f t="shared" si="604"/>
        <v>0</v>
      </c>
      <c r="AV1187" s="1611">
        <f t="shared" si="605"/>
        <v>0</v>
      </c>
      <c r="AW1187" s="1611">
        <f t="shared" si="606"/>
        <v>0</v>
      </c>
      <c r="AX1187" s="1611">
        <f t="shared" si="607"/>
        <v>0</v>
      </c>
      <c r="AY1187" s="1611">
        <f t="shared" si="608"/>
        <v>0</v>
      </c>
      <c r="AZ1187" s="1611">
        <f t="shared" si="609"/>
        <v>0</v>
      </c>
      <c r="BA1187" s="1611">
        <f t="shared" si="610"/>
        <v>0</v>
      </c>
      <c r="BB1187" s="1611">
        <f t="shared" si="611"/>
        <v>0</v>
      </c>
      <c r="BC1187" s="1611">
        <f t="shared" si="612"/>
        <v>0</v>
      </c>
      <c r="BD1187" s="1611">
        <f t="shared" si="613"/>
        <v>0</v>
      </c>
      <c r="BE1187" s="1611">
        <f t="shared" si="614"/>
        <v>0</v>
      </c>
      <c r="BF1187" s="1611">
        <f t="shared" si="615"/>
        <v>0</v>
      </c>
      <c r="BG1187" s="1611">
        <f t="shared" si="625"/>
        <v>0</v>
      </c>
      <c r="BH1187" s="1611" t="str">
        <f t="shared" si="626"/>
        <v/>
      </c>
      <c r="BI1187" s="1611" t="str">
        <f t="shared" si="627"/>
        <v/>
      </c>
      <c r="BJ1187" s="1611" t="str">
        <f t="shared" si="616"/>
        <v/>
      </c>
      <c r="BK1187" s="1611" t="str">
        <f t="shared" si="617"/>
        <v/>
      </c>
      <c r="BL1187" s="1611" t="str">
        <f t="shared" ca="1" si="618"/>
        <v/>
      </c>
      <c r="BM1187" s="1611" t="str">
        <f t="shared" si="628"/>
        <v/>
      </c>
      <c r="BN1187" s="1611" t="str">
        <f t="shared" si="619"/>
        <v/>
      </c>
      <c r="BO1187" s="1611" t="str">
        <f t="shared" si="620"/>
        <v/>
      </c>
      <c r="BP1187" s="1611" t="str">
        <f t="shared" si="629"/>
        <v/>
      </c>
      <c r="BQ1187" s="1611" t="str">
        <f t="shared" si="630"/>
        <v/>
      </c>
      <c r="BR1187" s="1611" t="str">
        <f t="shared" si="631"/>
        <v/>
      </c>
      <c r="BS1187" s="1611" t="str">
        <f t="shared" si="632"/>
        <v/>
      </c>
      <c r="BT1187" s="1611" t="str">
        <f t="shared" si="633"/>
        <v/>
      </c>
      <c r="BU1187" s="1731">
        <f t="shared" ca="1" si="634"/>
        <v>0</v>
      </c>
      <c r="BV1187" s="1594"/>
      <c r="BW1187" s="1594"/>
      <c r="BX1187" s="1594"/>
      <c r="BY1187" s="1594"/>
      <c r="BZ1187" s="1594"/>
      <c r="CA1187" s="1594"/>
      <c r="CB1187" s="1594"/>
      <c r="CC1187" s="1594"/>
      <c r="CD1187" s="1594"/>
      <c r="CE1187" s="1594"/>
      <c r="CF1187" s="1594"/>
      <c r="CG1187" s="1594"/>
      <c r="CH1187" s="1594"/>
      <c r="CI1187" s="1594"/>
      <c r="CJ1187" s="1594"/>
      <c r="CK1187" s="1594"/>
      <c r="CL1187" s="1594"/>
      <c r="CM1187" s="1594"/>
      <c r="CN1187" s="1594"/>
      <c r="CO1187" s="1594"/>
      <c r="CP1187" s="1594"/>
      <c r="CQ1187" s="1594"/>
      <c r="CR1187" s="1594"/>
      <c r="CS1187" s="1594"/>
      <c r="CT1187" s="1594"/>
      <c r="CU1187" s="1594"/>
      <c r="CV1187" s="1594"/>
      <c r="CW1187" s="1594"/>
      <c r="CX1187" s="1594"/>
      <c r="CY1187" s="1594"/>
      <c r="CZ1187" s="1594"/>
      <c r="DA1187" s="1594"/>
      <c r="DB1187" s="1594"/>
      <c r="DC1187" s="1594"/>
      <c r="DD1187" s="1594"/>
      <c r="DE1187" s="1594"/>
      <c r="DF1187" s="1594"/>
      <c r="DG1187" s="1594"/>
      <c r="DH1187" s="1594"/>
      <c r="DI1187" s="1594"/>
      <c r="DJ1187" s="1594"/>
      <c r="DK1187" s="1594"/>
      <c r="DL1187" s="1594"/>
      <c r="DM1187" s="1594"/>
      <c r="DN1187" s="1594"/>
      <c r="DO1187" s="1594"/>
      <c r="DP1187" s="1594"/>
      <c r="DQ1187" s="1594"/>
      <c r="DR1187" s="1594"/>
      <c r="DS1187" s="1594"/>
      <c r="DT1187" s="1594"/>
      <c r="DU1187" s="1594"/>
      <c r="DV1187" s="1594"/>
      <c r="DW1187" s="1594"/>
      <c r="DX1187" s="1594"/>
      <c r="DY1187" s="1594"/>
      <c r="DZ1187" s="1594"/>
      <c r="EA1187" s="1594"/>
      <c r="EB1187" s="1594"/>
      <c r="EC1187" s="1594"/>
      <c r="ED1187" s="1594"/>
      <c r="EE1187" s="1594"/>
      <c r="EF1187" s="1594"/>
      <c r="EG1187" s="1594"/>
      <c r="EH1187" s="1594"/>
      <c r="EI1187" s="1594"/>
      <c r="EJ1187" s="1594"/>
      <c r="EK1187" s="1594"/>
      <c r="EL1187" s="1594"/>
      <c r="EM1187" s="1594"/>
      <c r="EN1187" s="1594"/>
      <c r="EO1187" s="1594"/>
      <c r="EP1187" s="1594"/>
      <c r="EQ1187" s="1594"/>
      <c r="ER1187" s="1594"/>
      <c r="ES1187" s="1594"/>
    </row>
    <row r="1188" spans="1:149" s="1595" customFormat="1" ht="12.5">
      <c r="A1188" s="1644" t="str">
        <f t="shared" si="621"/>
        <v>Organisation</v>
      </c>
      <c r="B1188" s="1758"/>
      <c r="C1188" s="1758"/>
      <c r="D1188" s="1758"/>
      <c r="E1188" s="1756"/>
      <c r="F1188" s="1592"/>
      <c r="G1188" s="1714">
        <f t="shared" si="622"/>
        <v>0</v>
      </c>
      <c r="H1188" s="1645"/>
      <c r="I1188" s="1714">
        <f t="shared" si="623"/>
        <v>0</v>
      </c>
      <c r="J1188" s="1677"/>
      <c r="K1188" s="1677"/>
      <c r="L1188" s="1592"/>
      <c r="M1188" s="1597"/>
      <c r="N1188" s="1597"/>
      <c r="O1188" s="1646"/>
      <c r="P1188" s="1647"/>
      <c r="Q1188" s="1647"/>
      <c r="R1188" s="1648"/>
      <c r="S1188" s="1603"/>
      <c r="T1188" s="1649"/>
      <c r="U1188" s="1649"/>
      <c r="V1188" s="1649"/>
      <c r="W1188" s="1649"/>
      <c r="X1188" s="1649"/>
      <c r="Y1188" s="1649"/>
      <c r="Z1188" s="1649"/>
      <c r="AA1188" s="1649"/>
      <c r="AB1188" s="1649"/>
      <c r="AC1188" s="1649"/>
      <c r="AD1188" s="1649"/>
      <c r="AE1188" s="1649"/>
      <c r="AF1188" s="1610">
        <f t="shared" si="602"/>
        <v>0</v>
      </c>
      <c r="AG1188" s="1649"/>
      <c r="AH1188" s="1649"/>
      <c r="AI1188" s="1649"/>
      <c r="AJ1188" s="1649"/>
      <c r="AK1188" s="1649"/>
      <c r="AL1188" s="1649"/>
      <c r="AM1188" s="1649"/>
      <c r="AN1188" s="1649"/>
      <c r="AO1188" s="1649"/>
      <c r="AP1188" s="1649"/>
      <c r="AQ1188" s="1649"/>
      <c r="AR1188" s="1709"/>
      <c r="AS1188" s="1779">
        <f t="shared" si="603"/>
        <v>0</v>
      </c>
      <c r="AT1188" s="1711">
        <f t="shared" si="624"/>
        <v>0</v>
      </c>
      <c r="AU1188" s="1611">
        <f t="shared" si="604"/>
        <v>0</v>
      </c>
      <c r="AV1188" s="1611">
        <f t="shared" si="605"/>
        <v>0</v>
      </c>
      <c r="AW1188" s="1611">
        <f t="shared" si="606"/>
        <v>0</v>
      </c>
      <c r="AX1188" s="1611">
        <f t="shared" si="607"/>
        <v>0</v>
      </c>
      <c r="AY1188" s="1611">
        <f t="shared" si="608"/>
        <v>0</v>
      </c>
      <c r="AZ1188" s="1611">
        <f t="shared" si="609"/>
        <v>0</v>
      </c>
      <c r="BA1188" s="1611">
        <f t="shared" si="610"/>
        <v>0</v>
      </c>
      <c r="BB1188" s="1611">
        <f t="shared" si="611"/>
        <v>0</v>
      </c>
      <c r="BC1188" s="1611">
        <f t="shared" si="612"/>
        <v>0</v>
      </c>
      <c r="BD1188" s="1611">
        <f t="shared" si="613"/>
        <v>0</v>
      </c>
      <c r="BE1188" s="1611">
        <f t="shared" si="614"/>
        <v>0</v>
      </c>
      <c r="BF1188" s="1611">
        <f t="shared" si="615"/>
        <v>0</v>
      </c>
      <c r="BG1188" s="1611">
        <f t="shared" si="625"/>
        <v>0</v>
      </c>
      <c r="BH1188" s="1611" t="str">
        <f t="shared" si="626"/>
        <v/>
      </c>
      <c r="BI1188" s="1611" t="str">
        <f t="shared" si="627"/>
        <v/>
      </c>
      <c r="BJ1188" s="1611" t="str">
        <f t="shared" si="616"/>
        <v/>
      </c>
      <c r="BK1188" s="1611" t="str">
        <f t="shared" si="617"/>
        <v/>
      </c>
      <c r="BL1188" s="1611" t="str">
        <f t="shared" ca="1" si="618"/>
        <v/>
      </c>
      <c r="BM1188" s="1611" t="str">
        <f t="shared" si="628"/>
        <v/>
      </c>
      <c r="BN1188" s="1611" t="str">
        <f t="shared" si="619"/>
        <v/>
      </c>
      <c r="BO1188" s="1611" t="str">
        <f t="shared" si="620"/>
        <v/>
      </c>
      <c r="BP1188" s="1611" t="str">
        <f t="shared" si="629"/>
        <v/>
      </c>
      <c r="BQ1188" s="1611" t="str">
        <f t="shared" si="630"/>
        <v/>
      </c>
      <c r="BR1188" s="1611" t="str">
        <f t="shared" si="631"/>
        <v/>
      </c>
      <c r="BS1188" s="1611" t="str">
        <f t="shared" si="632"/>
        <v/>
      </c>
      <c r="BT1188" s="1611" t="str">
        <f t="shared" si="633"/>
        <v/>
      </c>
      <c r="BU1188" s="1731">
        <f t="shared" ca="1" si="634"/>
        <v>0</v>
      </c>
      <c r="BV1188" s="1594"/>
      <c r="BW1188" s="1594"/>
      <c r="BX1188" s="1594"/>
      <c r="BY1188" s="1594"/>
      <c r="BZ1188" s="1594"/>
      <c r="CA1188" s="1594"/>
      <c r="CB1188" s="1594"/>
      <c r="CC1188" s="1594"/>
      <c r="CD1188" s="1594"/>
      <c r="CE1188" s="1594"/>
      <c r="CF1188" s="1594"/>
      <c r="CG1188" s="1594"/>
      <c r="CH1188" s="1594"/>
      <c r="CI1188" s="1594"/>
      <c r="CJ1188" s="1594"/>
      <c r="CK1188" s="1594"/>
      <c r="CL1188" s="1594"/>
      <c r="CM1188" s="1594"/>
      <c r="CN1188" s="1594"/>
      <c r="CO1188" s="1594"/>
      <c r="CP1188" s="1594"/>
      <c r="CQ1188" s="1594"/>
      <c r="CR1188" s="1594"/>
      <c r="CS1188" s="1594"/>
      <c r="CT1188" s="1594"/>
      <c r="CU1188" s="1594"/>
      <c r="CV1188" s="1594"/>
      <c r="CW1188" s="1594"/>
      <c r="CX1188" s="1594"/>
      <c r="CY1188" s="1594"/>
      <c r="CZ1188" s="1594"/>
      <c r="DA1188" s="1594"/>
      <c r="DB1188" s="1594"/>
      <c r="DC1188" s="1594"/>
      <c r="DD1188" s="1594"/>
      <c r="DE1188" s="1594"/>
      <c r="DF1188" s="1594"/>
      <c r="DG1188" s="1594"/>
      <c r="DH1188" s="1594"/>
      <c r="DI1188" s="1594"/>
      <c r="DJ1188" s="1594"/>
      <c r="DK1188" s="1594"/>
      <c r="DL1188" s="1594"/>
      <c r="DM1188" s="1594"/>
      <c r="DN1188" s="1594"/>
      <c r="DO1188" s="1594"/>
      <c r="DP1188" s="1594"/>
      <c r="DQ1188" s="1594"/>
      <c r="DR1188" s="1594"/>
      <c r="DS1188" s="1594"/>
      <c r="DT1188" s="1594"/>
      <c r="DU1188" s="1594"/>
      <c r="DV1188" s="1594"/>
      <c r="DW1188" s="1594"/>
      <c r="DX1188" s="1594"/>
      <c r="DY1188" s="1594"/>
      <c r="DZ1188" s="1594"/>
      <c r="EA1188" s="1594"/>
      <c r="EB1188" s="1594"/>
      <c r="EC1188" s="1594"/>
      <c r="ED1188" s="1594"/>
      <c r="EE1188" s="1594"/>
      <c r="EF1188" s="1594"/>
      <c r="EG1188" s="1594"/>
      <c r="EH1188" s="1594"/>
      <c r="EI1188" s="1594"/>
      <c r="EJ1188" s="1594"/>
      <c r="EK1188" s="1594"/>
      <c r="EL1188" s="1594"/>
      <c r="EM1188" s="1594"/>
      <c r="EN1188" s="1594"/>
      <c r="EO1188" s="1594"/>
      <c r="EP1188" s="1594"/>
      <c r="EQ1188" s="1594"/>
      <c r="ER1188" s="1594"/>
      <c r="ES1188" s="1594"/>
    </row>
    <row r="1189" spans="1:149" s="1595" customFormat="1" ht="12.5">
      <c r="A1189" s="1644" t="str">
        <f t="shared" si="621"/>
        <v>Organisation</v>
      </c>
      <c r="B1189" s="1758"/>
      <c r="C1189" s="1758"/>
      <c r="D1189" s="1758"/>
      <c r="E1189" s="1756"/>
      <c r="F1189" s="1592"/>
      <c r="G1189" s="1714">
        <f t="shared" si="622"/>
        <v>0</v>
      </c>
      <c r="H1189" s="1645"/>
      <c r="I1189" s="1714">
        <f t="shared" si="623"/>
        <v>0</v>
      </c>
      <c r="J1189" s="1677"/>
      <c r="K1189" s="1677"/>
      <c r="L1189" s="1592"/>
      <c r="M1189" s="1597"/>
      <c r="N1189" s="1597"/>
      <c r="O1189" s="1646"/>
      <c r="P1189" s="1647"/>
      <c r="Q1189" s="1647"/>
      <c r="R1189" s="1648"/>
      <c r="S1189" s="1603"/>
      <c r="T1189" s="1649"/>
      <c r="U1189" s="1649"/>
      <c r="V1189" s="1649"/>
      <c r="W1189" s="1649"/>
      <c r="X1189" s="1649"/>
      <c r="Y1189" s="1649"/>
      <c r="Z1189" s="1649"/>
      <c r="AA1189" s="1649"/>
      <c r="AB1189" s="1649"/>
      <c r="AC1189" s="1649"/>
      <c r="AD1189" s="1649"/>
      <c r="AE1189" s="1649"/>
      <c r="AF1189" s="1610">
        <f t="shared" si="602"/>
        <v>0</v>
      </c>
      <c r="AG1189" s="1649"/>
      <c r="AH1189" s="1649"/>
      <c r="AI1189" s="1649"/>
      <c r="AJ1189" s="1649"/>
      <c r="AK1189" s="1649"/>
      <c r="AL1189" s="1649"/>
      <c r="AM1189" s="1649"/>
      <c r="AN1189" s="1649"/>
      <c r="AO1189" s="1649"/>
      <c r="AP1189" s="1649"/>
      <c r="AQ1189" s="1649"/>
      <c r="AR1189" s="1709"/>
      <c r="AS1189" s="1779">
        <f t="shared" si="603"/>
        <v>0</v>
      </c>
      <c r="AT1189" s="1711">
        <f t="shared" si="624"/>
        <v>0</v>
      </c>
      <c r="AU1189" s="1611">
        <f t="shared" si="604"/>
        <v>0</v>
      </c>
      <c r="AV1189" s="1611">
        <f t="shared" si="605"/>
        <v>0</v>
      </c>
      <c r="AW1189" s="1611">
        <f t="shared" si="606"/>
        <v>0</v>
      </c>
      <c r="AX1189" s="1611">
        <f t="shared" si="607"/>
        <v>0</v>
      </c>
      <c r="AY1189" s="1611">
        <f t="shared" si="608"/>
        <v>0</v>
      </c>
      <c r="AZ1189" s="1611">
        <f t="shared" si="609"/>
        <v>0</v>
      </c>
      <c r="BA1189" s="1611">
        <f t="shared" si="610"/>
        <v>0</v>
      </c>
      <c r="BB1189" s="1611">
        <f t="shared" si="611"/>
        <v>0</v>
      </c>
      <c r="BC1189" s="1611">
        <f t="shared" si="612"/>
        <v>0</v>
      </c>
      <c r="BD1189" s="1611">
        <f t="shared" si="613"/>
        <v>0</v>
      </c>
      <c r="BE1189" s="1611">
        <f t="shared" si="614"/>
        <v>0</v>
      </c>
      <c r="BF1189" s="1611">
        <f t="shared" si="615"/>
        <v>0</v>
      </c>
      <c r="BG1189" s="1611">
        <f t="shared" si="625"/>
        <v>0</v>
      </c>
      <c r="BH1189" s="1611" t="str">
        <f t="shared" si="626"/>
        <v/>
      </c>
      <c r="BI1189" s="1611" t="str">
        <f t="shared" si="627"/>
        <v/>
      </c>
      <c r="BJ1189" s="1611" t="str">
        <f t="shared" si="616"/>
        <v/>
      </c>
      <c r="BK1189" s="1611" t="str">
        <f t="shared" si="617"/>
        <v/>
      </c>
      <c r="BL1189" s="1611" t="str">
        <f t="shared" ca="1" si="618"/>
        <v/>
      </c>
      <c r="BM1189" s="1611" t="str">
        <f t="shared" si="628"/>
        <v/>
      </c>
      <c r="BN1189" s="1611" t="str">
        <f t="shared" si="619"/>
        <v/>
      </c>
      <c r="BO1189" s="1611" t="str">
        <f t="shared" si="620"/>
        <v/>
      </c>
      <c r="BP1189" s="1611" t="str">
        <f t="shared" si="629"/>
        <v/>
      </c>
      <c r="BQ1189" s="1611" t="str">
        <f t="shared" si="630"/>
        <v/>
      </c>
      <c r="BR1189" s="1611" t="str">
        <f t="shared" si="631"/>
        <v/>
      </c>
      <c r="BS1189" s="1611" t="str">
        <f t="shared" si="632"/>
        <v/>
      </c>
      <c r="BT1189" s="1611" t="str">
        <f t="shared" si="633"/>
        <v/>
      </c>
      <c r="BU1189" s="1731">
        <f t="shared" ca="1" si="634"/>
        <v>0</v>
      </c>
      <c r="BV1189" s="1594"/>
      <c r="BW1189" s="1594"/>
      <c r="BX1189" s="1594"/>
      <c r="BY1189" s="1594"/>
      <c r="BZ1189" s="1594"/>
      <c r="CA1189" s="1594"/>
      <c r="CB1189" s="1594"/>
      <c r="CC1189" s="1594"/>
      <c r="CD1189" s="1594"/>
      <c r="CE1189" s="1594"/>
      <c r="CF1189" s="1594"/>
      <c r="CG1189" s="1594"/>
      <c r="CH1189" s="1594"/>
      <c r="CI1189" s="1594"/>
      <c r="CJ1189" s="1594"/>
      <c r="CK1189" s="1594"/>
      <c r="CL1189" s="1594"/>
      <c r="CM1189" s="1594"/>
      <c r="CN1189" s="1594"/>
      <c r="CO1189" s="1594"/>
      <c r="CP1189" s="1594"/>
      <c r="CQ1189" s="1594"/>
      <c r="CR1189" s="1594"/>
      <c r="CS1189" s="1594"/>
      <c r="CT1189" s="1594"/>
      <c r="CU1189" s="1594"/>
      <c r="CV1189" s="1594"/>
      <c r="CW1189" s="1594"/>
      <c r="CX1189" s="1594"/>
      <c r="CY1189" s="1594"/>
      <c r="CZ1189" s="1594"/>
      <c r="DA1189" s="1594"/>
      <c r="DB1189" s="1594"/>
      <c r="DC1189" s="1594"/>
      <c r="DD1189" s="1594"/>
      <c r="DE1189" s="1594"/>
      <c r="DF1189" s="1594"/>
      <c r="DG1189" s="1594"/>
      <c r="DH1189" s="1594"/>
      <c r="DI1189" s="1594"/>
      <c r="DJ1189" s="1594"/>
      <c r="DK1189" s="1594"/>
      <c r="DL1189" s="1594"/>
      <c r="DM1189" s="1594"/>
      <c r="DN1189" s="1594"/>
      <c r="DO1189" s="1594"/>
      <c r="DP1189" s="1594"/>
      <c r="DQ1189" s="1594"/>
      <c r="DR1189" s="1594"/>
      <c r="DS1189" s="1594"/>
      <c r="DT1189" s="1594"/>
      <c r="DU1189" s="1594"/>
      <c r="DV1189" s="1594"/>
      <c r="DW1189" s="1594"/>
      <c r="DX1189" s="1594"/>
      <c r="DY1189" s="1594"/>
      <c r="DZ1189" s="1594"/>
      <c r="EA1189" s="1594"/>
      <c r="EB1189" s="1594"/>
      <c r="EC1189" s="1594"/>
      <c r="ED1189" s="1594"/>
      <c r="EE1189" s="1594"/>
      <c r="EF1189" s="1594"/>
      <c r="EG1189" s="1594"/>
      <c r="EH1189" s="1594"/>
      <c r="EI1189" s="1594"/>
      <c r="EJ1189" s="1594"/>
      <c r="EK1189" s="1594"/>
      <c r="EL1189" s="1594"/>
      <c r="EM1189" s="1594"/>
      <c r="EN1189" s="1594"/>
      <c r="EO1189" s="1594"/>
      <c r="EP1189" s="1594"/>
      <c r="EQ1189" s="1594"/>
      <c r="ER1189" s="1594"/>
      <c r="ES1189" s="1594"/>
    </row>
    <row r="1190" spans="1:149" s="1595" customFormat="1" ht="12.5">
      <c r="A1190" s="1644" t="str">
        <f t="shared" si="621"/>
        <v>Organisation</v>
      </c>
      <c r="B1190" s="1758"/>
      <c r="C1190" s="1758"/>
      <c r="D1190" s="1758"/>
      <c r="E1190" s="1756"/>
      <c r="F1190" s="1592"/>
      <c r="G1190" s="1714">
        <f t="shared" si="622"/>
        <v>0</v>
      </c>
      <c r="H1190" s="1645"/>
      <c r="I1190" s="1714">
        <f t="shared" si="623"/>
        <v>0</v>
      </c>
      <c r="J1190" s="1677"/>
      <c r="K1190" s="1677"/>
      <c r="L1190" s="1592"/>
      <c r="M1190" s="1597"/>
      <c r="N1190" s="1597"/>
      <c r="O1190" s="1646"/>
      <c r="P1190" s="1647"/>
      <c r="Q1190" s="1647"/>
      <c r="R1190" s="1648"/>
      <c r="S1190" s="1603"/>
      <c r="T1190" s="1649"/>
      <c r="U1190" s="1649"/>
      <c r="V1190" s="1649"/>
      <c r="W1190" s="1649"/>
      <c r="X1190" s="1649"/>
      <c r="Y1190" s="1649"/>
      <c r="Z1190" s="1649"/>
      <c r="AA1190" s="1649"/>
      <c r="AB1190" s="1649"/>
      <c r="AC1190" s="1649"/>
      <c r="AD1190" s="1649"/>
      <c r="AE1190" s="1649"/>
      <c r="AF1190" s="1610">
        <f t="shared" si="602"/>
        <v>0</v>
      </c>
      <c r="AG1190" s="1649"/>
      <c r="AH1190" s="1649"/>
      <c r="AI1190" s="1649"/>
      <c r="AJ1190" s="1649"/>
      <c r="AK1190" s="1649"/>
      <c r="AL1190" s="1649"/>
      <c r="AM1190" s="1649"/>
      <c r="AN1190" s="1649"/>
      <c r="AO1190" s="1649"/>
      <c r="AP1190" s="1649"/>
      <c r="AQ1190" s="1649"/>
      <c r="AR1190" s="1709"/>
      <c r="AS1190" s="1779">
        <f t="shared" si="603"/>
        <v>0</v>
      </c>
      <c r="AT1190" s="1711">
        <f t="shared" si="624"/>
        <v>0</v>
      </c>
      <c r="AU1190" s="1611">
        <f t="shared" si="604"/>
        <v>0</v>
      </c>
      <c r="AV1190" s="1611">
        <f t="shared" si="605"/>
        <v>0</v>
      </c>
      <c r="AW1190" s="1611">
        <f t="shared" si="606"/>
        <v>0</v>
      </c>
      <c r="AX1190" s="1611">
        <f t="shared" si="607"/>
        <v>0</v>
      </c>
      <c r="AY1190" s="1611">
        <f t="shared" si="608"/>
        <v>0</v>
      </c>
      <c r="AZ1190" s="1611">
        <f t="shared" si="609"/>
        <v>0</v>
      </c>
      <c r="BA1190" s="1611">
        <f t="shared" si="610"/>
        <v>0</v>
      </c>
      <c r="BB1190" s="1611">
        <f t="shared" si="611"/>
        <v>0</v>
      </c>
      <c r="BC1190" s="1611">
        <f t="shared" si="612"/>
        <v>0</v>
      </c>
      <c r="BD1190" s="1611">
        <f t="shared" si="613"/>
        <v>0</v>
      </c>
      <c r="BE1190" s="1611">
        <f t="shared" si="614"/>
        <v>0</v>
      </c>
      <c r="BF1190" s="1611">
        <f t="shared" si="615"/>
        <v>0</v>
      </c>
      <c r="BG1190" s="1611">
        <f t="shared" si="625"/>
        <v>0</v>
      </c>
      <c r="BH1190" s="1611" t="str">
        <f t="shared" si="626"/>
        <v/>
      </c>
      <c r="BI1190" s="1611" t="str">
        <f t="shared" si="627"/>
        <v/>
      </c>
      <c r="BJ1190" s="1611" t="str">
        <f t="shared" si="616"/>
        <v/>
      </c>
      <c r="BK1190" s="1611" t="str">
        <f t="shared" si="617"/>
        <v/>
      </c>
      <c r="BL1190" s="1611" t="str">
        <f t="shared" ca="1" si="618"/>
        <v/>
      </c>
      <c r="BM1190" s="1611" t="str">
        <f t="shared" si="628"/>
        <v/>
      </c>
      <c r="BN1190" s="1611" t="str">
        <f t="shared" si="619"/>
        <v/>
      </c>
      <c r="BO1190" s="1611" t="str">
        <f t="shared" si="620"/>
        <v/>
      </c>
      <c r="BP1190" s="1611" t="str">
        <f t="shared" si="629"/>
        <v/>
      </c>
      <c r="BQ1190" s="1611" t="str">
        <f t="shared" si="630"/>
        <v/>
      </c>
      <c r="BR1190" s="1611" t="str">
        <f t="shared" si="631"/>
        <v/>
      </c>
      <c r="BS1190" s="1611" t="str">
        <f t="shared" si="632"/>
        <v/>
      </c>
      <c r="BT1190" s="1611" t="str">
        <f t="shared" si="633"/>
        <v/>
      </c>
      <c r="BU1190" s="1731">
        <f t="shared" ca="1" si="634"/>
        <v>0</v>
      </c>
      <c r="BV1190" s="1594"/>
      <c r="BW1190" s="1594"/>
      <c r="BX1190" s="1594"/>
      <c r="BY1190" s="1594"/>
      <c r="BZ1190" s="1594"/>
      <c r="CA1190" s="1594"/>
      <c r="CB1190" s="1594"/>
      <c r="CC1190" s="1594"/>
      <c r="CD1190" s="1594"/>
      <c r="CE1190" s="1594"/>
      <c r="CF1190" s="1594"/>
      <c r="CG1190" s="1594"/>
      <c r="CH1190" s="1594"/>
      <c r="CI1190" s="1594"/>
      <c r="CJ1190" s="1594"/>
      <c r="CK1190" s="1594"/>
      <c r="CL1190" s="1594"/>
      <c r="CM1190" s="1594"/>
      <c r="CN1190" s="1594"/>
      <c r="CO1190" s="1594"/>
      <c r="CP1190" s="1594"/>
      <c r="CQ1190" s="1594"/>
      <c r="CR1190" s="1594"/>
      <c r="CS1190" s="1594"/>
      <c r="CT1190" s="1594"/>
      <c r="CU1190" s="1594"/>
      <c r="CV1190" s="1594"/>
      <c r="CW1190" s="1594"/>
      <c r="CX1190" s="1594"/>
      <c r="CY1190" s="1594"/>
      <c r="CZ1190" s="1594"/>
      <c r="DA1190" s="1594"/>
      <c r="DB1190" s="1594"/>
      <c r="DC1190" s="1594"/>
      <c r="DD1190" s="1594"/>
      <c r="DE1190" s="1594"/>
      <c r="DF1190" s="1594"/>
      <c r="DG1190" s="1594"/>
      <c r="DH1190" s="1594"/>
      <c r="DI1190" s="1594"/>
      <c r="DJ1190" s="1594"/>
      <c r="DK1190" s="1594"/>
      <c r="DL1190" s="1594"/>
      <c r="DM1190" s="1594"/>
      <c r="DN1190" s="1594"/>
      <c r="DO1190" s="1594"/>
      <c r="DP1190" s="1594"/>
      <c r="DQ1190" s="1594"/>
      <c r="DR1190" s="1594"/>
      <c r="DS1190" s="1594"/>
      <c r="DT1190" s="1594"/>
      <c r="DU1190" s="1594"/>
      <c r="DV1190" s="1594"/>
      <c r="DW1190" s="1594"/>
      <c r="DX1190" s="1594"/>
      <c r="DY1190" s="1594"/>
      <c r="DZ1190" s="1594"/>
      <c r="EA1190" s="1594"/>
      <c r="EB1190" s="1594"/>
      <c r="EC1190" s="1594"/>
      <c r="ED1190" s="1594"/>
      <c r="EE1190" s="1594"/>
      <c r="EF1190" s="1594"/>
      <c r="EG1190" s="1594"/>
      <c r="EH1190" s="1594"/>
      <c r="EI1190" s="1594"/>
      <c r="EJ1190" s="1594"/>
      <c r="EK1190" s="1594"/>
      <c r="EL1190" s="1594"/>
      <c r="EM1190" s="1594"/>
      <c r="EN1190" s="1594"/>
      <c r="EO1190" s="1594"/>
      <c r="EP1190" s="1594"/>
      <c r="EQ1190" s="1594"/>
      <c r="ER1190" s="1594"/>
      <c r="ES1190" s="1594"/>
    </row>
    <row r="1191" spans="1:149" s="1595" customFormat="1" ht="12.5">
      <c r="A1191" s="1644" t="str">
        <f t="shared" si="621"/>
        <v>Organisation</v>
      </c>
      <c r="B1191" s="1758"/>
      <c r="C1191" s="1758"/>
      <c r="D1191" s="1758"/>
      <c r="E1191" s="1756"/>
      <c r="F1191" s="1592"/>
      <c r="G1191" s="1714">
        <f t="shared" si="622"/>
        <v>0</v>
      </c>
      <c r="H1191" s="1645"/>
      <c r="I1191" s="1714">
        <f t="shared" si="623"/>
        <v>0</v>
      </c>
      <c r="J1191" s="1677"/>
      <c r="K1191" s="1677"/>
      <c r="L1191" s="1592"/>
      <c r="M1191" s="1597"/>
      <c r="N1191" s="1597"/>
      <c r="O1191" s="1646"/>
      <c r="P1191" s="1647"/>
      <c r="Q1191" s="1647"/>
      <c r="R1191" s="1648"/>
      <c r="S1191" s="1603"/>
      <c r="T1191" s="1649"/>
      <c r="U1191" s="1649"/>
      <c r="V1191" s="1649"/>
      <c r="W1191" s="1649"/>
      <c r="X1191" s="1649"/>
      <c r="Y1191" s="1649"/>
      <c r="Z1191" s="1649"/>
      <c r="AA1191" s="1649"/>
      <c r="AB1191" s="1649"/>
      <c r="AC1191" s="1649"/>
      <c r="AD1191" s="1649"/>
      <c r="AE1191" s="1649"/>
      <c r="AF1191" s="1610">
        <f t="shared" si="602"/>
        <v>0</v>
      </c>
      <c r="AG1191" s="1649"/>
      <c r="AH1191" s="1649"/>
      <c r="AI1191" s="1649"/>
      <c r="AJ1191" s="1649"/>
      <c r="AK1191" s="1649"/>
      <c r="AL1191" s="1649"/>
      <c r="AM1191" s="1649"/>
      <c r="AN1191" s="1649"/>
      <c r="AO1191" s="1649"/>
      <c r="AP1191" s="1649"/>
      <c r="AQ1191" s="1649"/>
      <c r="AR1191" s="1709"/>
      <c r="AS1191" s="1779">
        <f t="shared" si="603"/>
        <v>0</v>
      </c>
      <c r="AT1191" s="1711">
        <f t="shared" si="624"/>
        <v>0</v>
      </c>
      <c r="AU1191" s="1611">
        <f t="shared" si="604"/>
        <v>0</v>
      </c>
      <c r="AV1191" s="1611">
        <f t="shared" si="605"/>
        <v>0</v>
      </c>
      <c r="AW1191" s="1611">
        <f t="shared" si="606"/>
        <v>0</v>
      </c>
      <c r="AX1191" s="1611">
        <f t="shared" si="607"/>
        <v>0</v>
      </c>
      <c r="AY1191" s="1611">
        <f t="shared" si="608"/>
        <v>0</v>
      </c>
      <c r="AZ1191" s="1611">
        <f t="shared" si="609"/>
        <v>0</v>
      </c>
      <c r="BA1191" s="1611">
        <f t="shared" si="610"/>
        <v>0</v>
      </c>
      <c r="BB1191" s="1611">
        <f t="shared" si="611"/>
        <v>0</v>
      </c>
      <c r="BC1191" s="1611">
        <f t="shared" si="612"/>
        <v>0</v>
      </c>
      <c r="BD1191" s="1611">
        <f t="shared" si="613"/>
        <v>0</v>
      </c>
      <c r="BE1191" s="1611">
        <f t="shared" si="614"/>
        <v>0</v>
      </c>
      <c r="BF1191" s="1611">
        <f t="shared" si="615"/>
        <v>0</v>
      </c>
      <c r="BG1191" s="1611">
        <f t="shared" si="625"/>
        <v>0</v>
      </c>
      <c r="BH1191" s="1611" t="str">
        <f t="shared" si="626"/>
        <v/>
      </c>
      <c r="BI1191" s="1611" t="str">
        <f t="shared" si="627"/>
        <v/>
      </c>
      <c r="BJ1191" s="1611" t="str">
        <f t="shared" si="616"/>
        <v/>
      </c>
      <c r="BK1191" s="1611" t="str">
        <f t="shared" si="617"/>
        <v/>
      </c>
      <c r="BL1191" s="1611" t="str">
        <f t="shared" ca="1" si="618"/>
        <v/>
      </c>
      <c r="BM1191" s="1611" t="str">
        <f t="shared" si="628"/>
        <v/>
      </c>
      <c r="BN1191" s="1611" t="str">
        <f t="shared" si="619"/>
        <v/>
      </c>
      <c r="BO1191" s="1611" t="str">
        <f t="shared" si="620"/>
        <v/>
      </c>
      <c r="BP1191" s="1611" t="str">
        <f t="shared" si="629"/>
        <v/>
      </c>
      <c r="BQ1191" s="1611" t="str">
        <f t="shared" si="630"/>
        <v/>
      </c>
      <c r="BR1191" s="1611" t="str">
        <f t="shared" si="631"/>
        <v/>
      </c>
      <c r="BS1191" s="1611" t="str">
        <f t="shared" si="632"/>
        <v/>
      </c>
      <c r="BT1191" s="1611" t="str">
        <f t="shared" si="633"/>
        <v/>
      </c>
      <c r="BU1191" s="1731">
        <f t="shared" ca="1" si="634"/>
        <v>0</v>
      </c>
      <c r="BV1191" s="1594"/>
      <c r="BW1191" s="1594"/>
      <c r="BX1191" s="1594"/>
      <c r="BY1191" s="1594"/>
      <c r="BZ1191" s="1594"/>
      <c r="CA1191" s="1594"/>
      <c r="CB1191" s="1594"/>
      <c r="CC1191" s="1594"/>
      <c r="CD1191" s="1594"/>
      <c r="CE1191" s="1594"/>
      <c r="CF1191" s="1594"/>
      <c r="CG1191" s="1594"/>
      <c r="CH1191" s="1594"/>
      <c r="CI1191" s="1594"/>
      <c r="CJ1191" s="1594"/>
      <c r="CK1191" s="1594"/>
      <c r="CL1191" s="1594"/>
      <c r="CM1191" s="1594"/>
      <c r="CN1191" s="1594"/>
      <c r="CO1191" s="1594"/>
      <c r="CP1191" s="1594"/>
      <c r="CQ1191" s="1594"/>
      <c r="CR1191" s="1594"/>
      <c r="CS1191" s="1594"/>
      <c r="CT1191" s="1594"/>
      <c r="CU1191" s="1594"/>
      <c r="CV1191" s="1594"/>
      <c r="CW1191" s="1594"/>
      <c r="CX1191" s="1594"/>
      <c r="CY1191" s="1594"/>
      <c r="CZ1191" s="1594"/>
      <c r="DA1191" s="1594"/>
      <c r="DB1191" s="1594"/>
      <c r="DC1191" s="1594"/>
      <c r="DD1191" s="1594"/>
      <c r="DE1191" s="1594"/>
      <c r="DF1191" s="1594"/>
      <c r="DG1191" s="1594"/>
      <c r="DH1191" s="1594"/>
      <c r="DI1191" s="1594"/>
      <c r="DJ1191" s="1594"/>
      <c r="DK1191" s="1594"/>
      <c r="DL1191" s="1594"/>
      <c r="DM1191" s="1594"/>
      <c r="DN1191" s="1594"/>
      <c r="DO1191" s="1594"/>
      <c r="DP1191" s="1594"/>
      <c r="DQ1191" s="1594"/>
      <c r="DR1191" s="1594"/>
      <c r="DS1191" s="1594"/>
      <c r="DT1191" s="1594"/>
      <c r="DU1191" s="1594"/>
      <c r="DV1191" s="1594"/>
      <c r="DW1191" s="1594"/>
      <c r="DX1191" s="1594"/>
      <c r="DY1191" s="1594"/>
      <c r="DZ1191" s="1594"/>
      <c r="EA1191" s="1594"/>
      <c r="EB1191" s="1594"/>
      <c r="EC1191" s="1594"/>
      <c r="ED1191" s="1594"/>
      <c r="EE1191" s="1594"/>
      <c r="EF1191" s="1594"/>
      <c r="EG1191" s="1594"/>
      <c r="EH1191" s="1594"/>
      <c r="EI1191" s="1594"/>
      <c r="EJ1191" s="1594"/>
      <c r="EK1191" s="1594"/>
      <c r="EL1191" s="1594"/>
      <c r="EM1191" s="1594"/>
      <c r="EN1191" s="1594"/>
      <c r="EO1191" s="1594"/>
      <c r="EP1191" s="1594"/>
      <c r="EQ1191" s="1594"/>
      <c r="ER1191" s="1594"/>
      <c r="ES1191" s="1594"/>
    </row>
    <row r="1192" spans="1:149" s="1595" customFormat="1" ht="12.5">
      <c r="A1192" s="1644" t="str">
        <f t="shared" si="621"/>
        <v>Organisation</v>
      </c>
      <c r="B1192" s="1758"/>
      <c r="C1192" s="1758"/>
      <c r="D1192" s="1758"/>
      <c r="E1192" s="1756"/>
      <c r="F1192" s="1592"/>
      <c r="G1192" s="1714">
        <f t="shared" si="622"/>
        <v>0</v>
      </c>
      <c r="H1192" s="1645"/>
      <c r="I1192" s="1714">
        <f t="shared" si="623"/>
        <v>0</v>
      </c>
      <c r="J1192" s="1677"/>
      <c r="K1192" s="1677"/>
      <c r="L1192" s="1592"/>
      <c r="M1192" s="1597"/>
      <c r="N1192" s="1597"/>
      <c r="O1192" s="1646"/>
      <c r="P1192" s="1647"/>
      <c r="Q1192" s="1647"/>
      <c r="R1192" s="1648"/>
      <c r="S1192" s="1603"/>
      <c r="T1192" s="1649"/>
      <c r="U1192" s="1649"/>
      <c r="V1192" s="1649"/>
      <c r="W1192" s="1649"/>
      <c r="X1192" s="1649"/>
      <c r="Y1192" s="1649"/>
      <c r="Z1192" s="1649"/>
      <c r="AA1192" s="1649"/>
      <c r="AB1192" s="1649"/>
      <c r="AC1192" s="1649"/>
      <c r="AD1192" s="1649"/>
      <c r="AE1192" s="1649"/>
      <c r="AF1192" s="1610">
        <f t="shared" si="602"/>
        <v>0</v>
      </c>
      <c r="AG1192" s="1649"/>
      <c r="AH1192" s="1649"/>
      <c r="AI1192" s="1649"/>
      <c r="AJ1192" s="1649"/>
      <c r="AK1192" s="1649"/>
      <c r="AL1192" s="1649"/>
      <c r="AM1192" s="1649"/>
      <c r="AN1192" s="1649"/>
      <c r="AO1192" s="1649"/>
      <c r="AP1192" s="1649"/>
      <c r="AQ1192" s="1649"/>
      <c r="AR1192" s="1709"/>
      <c r="AS1192" s="1779">
        <f t="shared" si="603"/>
        <v>0</v>
      </c>
      <c r="AT1192" s="1711">
        <f t="shared" si="624"/>
        <v>0</v>
      </c>
      <c r="AU1192" s="1611">
        <f t="shared" si="604"/>
        <v>0</v>
      </c>
      <c r="AV1192" s="1611">
        <f t="shared" si="605"/>
        <v>0</v>
      </c>
      <c r="AW1192" s="1611">
        <f t="shared" si="606"/>
        <v>0</v>
      </c>
      <c r="AX1192" s="1611">
        <f t="shared" si="607"/>
        <v>0</v>
      </c>
      <c r="AY1192" s="1611">
        <f t="shared" si="608"/>
        <v>0</v>
      </c>
      <c r="AZ1192" s="1611">
        <f t="shared" si="609"/>
        <v>0</v>
      </c>
      <c r="BA1192" s="1611">
        <f t="shared" si="610"/>
        <v>0</v>
      </c>
      <c r="BB1192" s="1611">
        <f t="shared" si="611"/>
        <v>0</v>
      </c>
      <c r="BC1192" s="1611">
        <f t="shared" si="612"/>
        <v>0</v>
      </c>
      <c r="BD1192" s="1611">
        <f t="shared" si="613"/>
        <v>0</v>
      </c>
      <c r="BE1192" s="1611">
        <f t="shared" si="614"/>
        <v>0</v>
      </c>
      <c r="BF1192" s="1611">
        <f t="shared" si="615"/>
        <v>0</v>
      </c>
      <c r="BG1192" s="1611">
        <f t="shared" si="625"/>
        <v>0</v>
      </c>
      <c r="BH1192" s="1611" t="str">
        <f t="shared" si="626"/>
        <v/>
      </c>
      <c r="BI1192" s="1611" t="str">
        <f t="shared" si="627"/>
        <v/>
      </c>
      <c r="BJ1192" s="1611" t="str">
        <f t="shared" si="616"/>
        <v/>
      </c>
      <c r="BK1192" s="1611" t="str">
        <f t="shared" si="617"/>
        <v/>
      </c>
      <c r="BL1192" s="1611" t="str">
        <f t="shared" ca="1" si="618"/>
        <v/>
      </c>
      <c r="BM1192" s="1611" t="str">
        <f t="shared" si="628"/>
        <v/>
      </c>
      <c r="BN1192" s="1611" t="str">
        <f t="shared" si="619"/>
        <v/>
      </c>
      <c r="BO1192" s="1611" t="str">
        <f t="shared" si="620"/>
        <v/>
      </c>
      <c r="BP1192" s="1611" t="str">
        <f t="shared" si="629"/>
        <v/>
      </c>
      <c r="BQ1192" s="1611" t="str">
        <f t="shared" si="630"/>
        <v/>
      </c>
      <c r="BR1192" s="1611" t="str">
        <f t="shared" si="631"/>
        <v/>
      </c>
      <c r="BS1192" s="1611" t="str">
        <f t="shared" si="632"/>
        <v/>
      </c>
      <c r="BT1192" s="1611" t="str">
        <f t="shared" si="633"/>
        <v/>
      </c>
      <c r="BU1192" s="1731">
        <f t="shared" ca="1" si="634"/>
        <v>0</v>
      </c>
      <c r="BV1192" s="1594"/>
      <c r="BW1192" s="1594"/>
      <c r="BX1192" s="1594"/>
      <c r="BY1192" s="1594"/>
      <c r="BZ1192" s="1594"/>
      <c r="CA1192" s="1594"/>
      <c r="CB1192" s="1594"/>
      <c r="CC1192" s="1594"/>
      <c r="CD1192" s="1594"/>
      <c r="CE1192" s="1594"/>
      <c r="CF1192" s="1594"/>
      <c r="CG1192" s="1594"/>
      <c r="CH1192" s="1594"/>
      <c r="CI1192" s="1594"/>
      <c r="CJ1192" s="1594"/>
      <c r="CK1192" s="1594"/>
      <c r="CL1192" s="1594"/>
      <c r="CM1192" s="1594"/>
      <c r="CN1192" s="1594"/>
      <c r="CO1192" s="1594"/>
      <c r="CP1192" s="1594"/>
      <c r="CQ1192" s="1594"/>
      <c r="CR1192" s="1594"/>
      <c r="CS1192" s="1594"/>
      <c r="CT1192" s="1594"/>
      <c r="CU1192" s="1594"/>
      <c r="CV1192" s="1594"/>
      <c r="CW1192" s="1594"/>
      <c r="CX1192" s="1594"/>
      <c r="CY1192" s="1594"/>
      <c r="CZ1192" s="1594"/>
      <c r="DA1192" s="1594"/>
      <c r="DB1192" s="1594"/>
      <c r="DC1192" s="1594"/>
      <c r="DD1192" s="1594"/>
      <c r="DE1192" s="1594"/>
      <c r="DF1192" s="1594"/>
      <c r="DG1192" s="1594"/>
      <c r="DH1192" s="1594"/>
      <c r="DI1192" s="1594"/>
      <c r="DJ1192" s="1594"/>
      <c r="DK1192" s="1594"/>
      <c r="DL1192" s="1594"/>
      <c r="DM1192" s="1594"/>
      <c r="DN1192" s="1594"/>
      <c r="DO1192" s="1594"/>
      <c r="DP1192" s="1594"/>
      <c r="DQ1192" s="1594"/>
      <c r="DR1192" s="1594"/>
      <c r="DS1192" s="1594"/>
      <c r="DT1192" s="1594"/>
      <c r="DU1192" s="1594"/>
      <c r="DV1192" s="1594"/>
      <c r="DW1192" s="1594"/>
      <c r="DX1192" s="1594"/>
      <c r="DY1192" s="1594"/>
      <c r="DZ1192" s="1594"/>
      <c r="EA1192" s="1594"/>
      <c r="EB1192" s="1594"/>
      <c r="EC1192" s="1594"/>
      <c r="ED1192" s="1594"/>
      <c r="EE1192" s="1594"/>
      <c r="EF1192" s="1594"/>
      <c r="EG1192" s="1594"/>
      <c r="EH1192" s="1594"/>
      <c r="EI1192" s="1594"/>
      <c r="EJ1192" s="1594"/>
      <c r="EK1192" s="1594"/>
      <c r="EL1192" s="1594"/>
      <c r="EM1192" s="1594"/>
      <c r="EN1192" s="1594"/>
      <c r="EO1192" s="1594"/>
      <c r="EP1192" s="1594"/>
      <c r="EQ1192" s="1594"/>
      <c r="ER1192" s="1594"/>
      <c r="ES1192" s="1594"/>
    </row>
    <row r="1193" spans="1:149" s="1595" customFormat="1" ht="12.5">
      <c r="A1193" s="1644" t="str">
        <f t="shared" si="621"/>
        <v>Organisation</v>
      </c>
      <c r="B1193" s="1758"/>
      <c r="C1193" s="1758"/>
      <c r="D1193" s="1758"/>
      <c r="E1193" s="1756"/>
      <c r="F1193" s="1592"/>
      <c r="G1193" s="1714">
        <f t="shared" si="622"/>
        <v>0</v>
      </c>
      <c r="H1193" s="1645"/>
      <c r="I1193" s="1714">
        <f t="shared" si="623"/>
        <v>0</v>
      </c>
      <c r="J1193" s="1677"/>
      <c r="K1193" s="1677"/>
      <c r="L1193" s="1592"/>
      <c r="M1193" s="1597"/>
      <c r="N1193" s="1597"/>
      <c r="O1193" s="1646"/>
      <c r="P1193" s="1647"/>
      <c r="Q1193" s="1647"/>
      <c r="R1193" s="1648"/>
      <c r="S1193" s="1603"/>
      <c r="T1193" s="1649"/>
      <c r="U1193" s="1649"/>
      <c r="V1193" s="1649"/>
      <c r="W1193" s="1649"/>
      <c r="X1193" s="1649"/>
      <c r="Y1193" s="1649"/>
      <c r="Z1193" s="1649"/>
      <c r="AA1193" s="1649"/>
      <c r="AB1193" s="1649"/>
      <c r="AC1193" s="1649"/>
      <c r="AD1193" s="1649"/>
      <c r="AE1193" s="1649"/>
      <c r="AF1193" s="1610">
        <f t="shared" si="602"/>
        <v>0</v>
      </c>
      <c r="AG1193" s="1649"/>
      <c r="AH1193" s="1649"/>
      <c r="AI1193" s="1649"/>
      <c r="AJ1193" s="1649"/>
      <c r="AK1193" s="1649"/>
      <c r="AL1193" s="1649"/>
      <c r="AM1193" s="1649"/>
      <c r="AN1193" s="1649"/>
      <c r="AO1193" s="1649"/>
      <c r="AP1193" s="1649"/>
      <c r="AQ1193" s="1649"/>
      <c r="AR1193" s="1709"/>
      <c r="AS1193" s="1779">
        <f t="shared" si="603"/>
        <v>0</v>
      </c>
      <c r="AT1193" s="1711">
        <f t="shared" si="624"/>
        <v>0</v>
      </c>
      <c r="AU1193" s="1611">
        <f t="shared" si="604"/>
        <v>0</v>
      </c>
      <c r="AV1193" s="1611">
        <f t="shared" si="605"/>
        <v>0</v>
      </c>
      <c r="AW1193" s="1611">
        <f t="shared" si="606"/>
        <v>0</v>
      </c>
      <c r="AX1193" s="1611">
        <f t="shared" si="607"/>
        <v>0</v>
      </c>
      <c r="AY1193" s="1611">
        <f t="shared" si="608"/>
        <v>0</v>
      </c>
      <c r="AZ1193" s="1611">
        <f t="shared" si="609"/>
        <v>0</v>
      </c>
      <c r="BA1193" s="1611">
        <f t="shared" si="610"/>
        <v>0</v>
      </c>
      <c r="BB1193" s="1611">
        <f t="shared" si="611"/>
        <v>0</v>
      </c>
      <c r="BC1193" s="1611">
        <f t="shared" si="612"/>
        <v>0</v>
      </c>
      <c r="BD1193" s="1611">
        <f t="shared" si="613"/>
        <v>0</v>
      </c>
      <c r="BE1193" s="1611">
        <f t="shared" si="614"/>
        <v>0</v>
      </c>
      <c r="BF1193" s="1611">
        <f t="shared" si="615"/>
        <v>0</v>
      </c>
      <c r="BG1193" s="1611">
        <f t="shared" si="625"/>
        <v>0</v>
      </c>
      <c r="BH1193" s="1611" t="str">
        <f t="shared" si="626"/>
        <v/>
      </c>
      <c r="BI1193" s="1611" t="str">
        <f t="shared" si="627"/>
        <v/>
      </c>
      <c r="BJ1193" s="1611" t="str">
        <f t="shared" si="616"/>
        <v/>
      </c>
      <c r="BK1193" s="1611" t="str">
        <f t="shared" si="617"/>
        <v/>
      </c>
      <c r="BL1193" s="1611" t="str">
        <f t="shared" ca="1" si="618"/>
        <v/>
      </c>
      <c r="BM1193" s="1611" t="str">
        <f t="shared" si="628"/>
        <v/>
      </c>
      <c r="BN1193" s="1611" t="str">
        <f t="shared" si="619"/>
        <v/>
      </c>
      <c r="BO1193" s="1611" t="str">
        <f t="shared" si="620"/>
        <v/>
      </c>
      <c r="BP1193" s="1611" t="str">
        <f t="shared" si="629"/>
        <v/>
      </c>
      <c r="BQ1193" s="1611" t="str">
        <f t="shared" si="630"/>
        <v/>
      </c>
      <c r="BR1193" s="1611" t="str">
        <f t="shared" si="631"/>
        <v/>
      </c>
      <c r="BS1193" s="1611" t="str">
        <f t="shared" si="632"/>
        <v/>
      </c>
      <c r="BT1193" s="1611" t="str">
        <f t="shared" si="633"/>
        <v/>
      </c>
      <c r="BU1193" s="1731">
        <f t="shared" ca="1" si="634"/>
        <v>0</v>
      </c>
      <c r="BV1193" s="1594"/>
      <c r="BW1193" s="1594"/>
      <c r="BX1193" s="1594"/>
      <c r="BY1193" s="1594"/>
      <c r="BZ1193" s="1594"/>
      <c r="CA1193" s="1594"/>
      <c r="CB1193" s="1594"/>
      <c r="CC1193" s="1594"/>
      <c r="CD1193" s="1594"/>
      <c r="CE1193" s="1594"/>
      <c r="CF1193" s="1594"/>
      <c r="CG1193" s="1594"/>
      <c r="CH1193" s="1594"/>
      <c r="CI1193" s="1594"/>
      <c r="CJ1193" s="1594"/>
      <c r="CK1193" s="1594"/>
      <c r="CL1193" s="1594"/>
      <c r="CM1193" s="1594"/>
      <c r="CN1193" s="1594"/>
      <c r="CO1193" s="1594"/>
      <c r="CP1193" s="1594"/>
      <c r="CQ1193" s="1594"/>
      <c r="CR1193" s="1594"/>
      <c r="CS1193" s="1594"/>
      <c r="CT1193" s="1594"/>
      <c r="CU1193" s="1594"/>
      <c r="CV1193" s="1594"/>
      <c r="CW1193" s="1594"/>
      <c r="CX1193" s="1594"/>
      <c r="CY1193" s="1594"/>
      <c r="CZ1193" s="1594"/>
      <c r="DA1193" s="1594"/>
      <c r="DB1193" s="1594"/>
      <c r="DC1193" s="1594"/>
      <c r="DD1193" s="1594"/>
      <c r="DE1193" s="1594"/>
      <c r="DF1193" s="1594"/>
      <c r="DG1193" s="1594"/>
      <c r="DH1193" s="1594"/>
      <c r="DI1193" s="1594"/>
      <c r="DJ1193" s="1594"/>
      <c r="DK1193" s="1594"/>
      <c r="DL1193" s="1594"/>
      <c r="DM1193" s="1594"/>
      <c r="DN1193" s="1594"/>
      <c r="DO1193" s="1594"/>
      <c r="DP1193" s="1594"/>
      <c r="DQ1193" s="1594"/>
      <c r="DR1193" s="1594"/>
      <c r="DS1193" s="1594"/>
      <c r="DT1193" s="1594"/>
      <c r="DU1193" s="1594"/>
      <c r="DV1193" s="1594"/>
      <c r="DW1193" s="1594"/>
      <c r="DX1193" s="1594"/>
      <c r="DY1193" s="1594"/>
      <c r="DZ1193" s="1594"/>
      <c r="EA1193" s="1594"/>
      <c r="EB1193" s="1594"/>
      <c r="EC1193" s="1594"/>
      <c r="ED1193" s="1594"/>
      <c r="EE1193" s="1594"/>
      <c r="EF1193" s="1594"/>
      <c r="EG1193" s="1594"/>
      <c r="EH1193" s="1594"/>
      <c r="EI1193" s="1594"/>
      <c r="EJ1193" s="1594"/>
      <c r="EK1193" s="1594"/>
      <c r="EL1193" s="1594"/>
      <c r="EM1193" s="1594"/>
      <c r="EN1193" s="1594"/>
      <c r="EO1193" s="1594"/>
      <c r="EP1193" s="1594"/>
      <c r="EQ1193" s="1594"/>
      <c r="ER1193" s="1594"/>
      <c r="ES1193" s="1594"/>
    </row>
    <row r="1194" spans="1:149" s="1595" customFormat="1" ht="12.5">
      <c r="A1194" s="1644" t="str">
        <f t="shared" si="621"/>
        <v>Organisation</v>
      </c>
      <c r="B1194" s="1758"/>
      <c r="C1194" s="1758"/>
      <c r="D1194" s="1758"/>
      <c r="E1194" s="1756"/>
      <c r="F1194" s="1592"/>
      <c r="G1194" s="1714">
        <f t="shared" si="622"/>
        <v>0</v>
      </c>
      <c r="H1194" s="1645"/>
      <c r="I1194" s="1714">
        <f t="shared" si="623"/>
        <v>0</v>
      </c>
      <c r="J1194" s="1677"/>
      <c r="K1194" s="1677"/>
      <c r="L1194" s="1592"/>
      <c r="M1194" s="1597"/>
      <c r="N1194" s="1597"/>
      <c r="O1194" s="1646"/>
      <c r="P1194" s="1647"/>
      <c r="Q1194" s="1647"/>
      <c r="R1194" s="1648"/>
      <c r="S1194" s="1603"/>
      <c r="T1194" s="1649"/>
      <c r="U1194" s="1649"/>
      <c r="V1194" s="1649"/>
      <c r="W1194" s="1649"/>
      <c r="X1194" s="1649"/>
      <c r="Y1194" s="1649"/>
      <c r="Z1194" s="1649"/>
      <c r="AA1194" s="1649"/>
      <c r="AB1194" s="1649"/>
      <c r="AC1194" s="1649"/>
      <c r="AD1194" s="1649"/>
      <c r="AE1194" s="1649"/>
      <c r="AF1194" s="1610">
        <f t="shared" si="602"/>
        <v>0</v>
      </c>
      <c r="AG1194" s="1649"/>
      <c r="AH1194" s="1649"/>
      <c r="AI1194" s="1649"/>
      <c r="AJ1194" s="1649"/>
      <c r="AK1194" s="1649"/>
      <c r="AL1194" s="1649"/>
      <c r="AM1194" s="1649"/>
      <c r="AN1194" s="1649"/>
      <c r="AO1194" s="1649"/>
      <c r="AP1194" s="1649"/>
      <c r="AQ1194" s="1649"/>
      <c r="AR1194" s="1709"/>
      <c r="AS1194" s="1779">
        <f t="shared" si="603"/>
        <v>0</v>
      </c>
      <c r="AT1194" s="1711">
        <f t="shared" si="624"/>
        <v>0</v>
      </c>
      <c r="AU1194" s="1611">
        <f t="shared" si="604"/>
        <v>0</v>
      </c>
      <c r="AV1194" s="1611">
        <f t="shared" si="605"/>
        <v>0</v>
      </c>
      <c r="AW1194" s="1611">
        <f t="shared" si="606"/>
        <v>0</v>
      </c>
      <c r="AX1194" s="1611">
        <f t="shared" si="607"/>
        <v>0</v>
      </c>
      <c r="AY1194" s="1611">
        <f t="shared" si="608"/>
        <v>0</v>
      </c>
      <c r="AZ1194" s="1611">
        <f t="shared" si="609"/>
        <v>0</v>
      </c>
      <c r="BA1194" s="1611">
        <f t="shared" si="610"/>
        <v>0</v>
      </c>
      <c r="BB1194" s="1611">
        <f t="shared" si="611"/>
        <v>0</v>
      </c>
      <c r="BC1194" s="1611">
        <f t="shared" si="612"/>
        <v>0</v>
      </c>
      <c r="BD1194" s="1611">
        <f t="shared" si="613"/>
        <v>0</v>
      </c>
      <c r="BE1194" s="1611">
        <f t="shared" si="614"/>
        <v>0</v>
      </c>
      <c r="BF1194" s="1611">
        <f t="shared" si="615"/>
        <v>0</v>
      </c>
      <c r="BG1194" s="1611">
        <f t="shared" si="625"/>
        <v>0</v>
      </c>
      <c r="BH1194" s="1611" t="str">
        <f t="shared" si="626"/>
        <v/>
      </c>
      <c r="BI1194" s="1611" t="str">
        <f t="shared" si="627"/>
        <v/>
      </c>
      <c r="BJ1194" s="1611" t="str">
        <f t="shared" si="616"/>
        <v/>
      </c>
      <c r="BK1194" s="1611" t="str">
        <f t="shared" si="617"/>
        <v/>
      </c>
      <c r="BL1194" s="1611" t="str">
        <f t="shared" ca="1" si="618"/>
        <v/>
      </c>
      <c r="BM1194" s="1611" t="str">
        <f t="shared" si="628"/>
        <v/>
      </c>
      <c r="BN1194" s="1611" t="str">
        <f t="shared" si="619"/>
        <v/>
      </c>
      <c r="BO1194" s="1611" t="str">
        <f t="shared" si="620"/>
        <v/>
      </c>
      <c r="BP1194" s="1611" t="str">
        <f t="shared" si="629"/>
        <v/>
      </c>
      <c r="BQ1194" s="1611" t="str">
        <f t="shared" si="630"/>
        <v/>
      </c>
      <c r="BR1194" s="1611" t="str">
        <f t="shared" si="631"/>
        <v/>
      </c>
      <c r="BS1194" s="1611" t="str">
        <f t="shared" si="632"/>
        <v/>
      </c>
      <c r="BT1194" s="1611" t="str">
        <f t="shared" si="633"/>
        <v/>
      </c>
      <c r="BU1194" s="1731">
        <f t="shared" ca="1" si="634"/>
        <v>0</v>
      </c>
      <c r="BV1194" s="1594"/>
      <c r="BW1194" s="1594"/>
      <c r="BX1194" s="1594"/>
      <c r="BY1194" s="1594"/>
      <c r="BZ1194" s="1594"/>
      <c r="CA1194" s="1594"/>
      <c r="CB1194" s="1594"/>
      <c r="CC1194" s="1594"/>
      <c r="CD1194" s="1594"/>
      <c r="CE1194" s="1594"/>
      <c r="CF1194" s="1594"/>
      <c r="CG1194" s="1594"/>
      <c r="CH1194" s="1594"/>
      <c r="CI1194" s="1594"/>
      <c r="CJ1194" s="1594"/>
      <c r="CK1194" s="1594"/>
      <c r="CL1194" s="1594"/>
      <c r="CM1194" s="1594"/>
      <c r="CN1194" s="1594"/>
      <c r="CO1194" s="1594"/>
      <c r="CP1194" s="1594"/>
      <c r="CQ1194" s="1594"/>
      <c r="CR1194" s="1594"/>
      <c r="CS1194" s="1594"/>
      <c r="CT1194" s="1594"/>
      <c r="CU1194" s="1594"/>
      <c r="CV1194" s="1594"/>
      <c r="CW1194" s="1594"/>
      <c r="CX1194" s="1594"/>
      <c r="CY1194" s="1594"/>
      <c r="CZ1194" s="1594"/>
      <c r="DA1194" s="1594"/>
      <c r="DB1194" s="1594"/>
      <c r="DC1194" s="1594"/>
      <c r="DD1194" s="1594"/>
      <c r="DE1194" s="1594"/>
      <c r="DF1194" s="1594"/>
      <c r="DG1194" s="1594"/>
      <c r="DH1194" s="1594"/>
      <c r="DI1194" s="1594"/>
      <c r="DJ1194" s="1594"/>
      <c r="DK1194" s="1594"/>
      <c r="DL1194" s="1594"/>
      <c r="DM1194" s="1594"/>
      <c r="DN1194" s="1594"/>
      <c r="DO1194" s="1594"/>
      <c r="DP1194" s="1594"/>
      <c r="DQ1194" s="1594"/>
      <c r="DR1194" s="1594"/>
      <c r="DS1194" s="1594"/>
      <c r="DT1194" s="1594"/>
      <c r="DU1194" s="1594"/>
      <c r="DV1194" s="1594"/>
      <c r="DW1194" s="1594"/>
      <c r="DX1194" s="1594"/>
      <c r="DY1194" s="1594"/>
      <c r="DZ1194" s="1594"/>
      <c r="EA1194" s="1594"/>
      <c r="EB1194" s="1594"/>
      <c r="EC1194" s="1594"/>
      <c r="ED1194" s="1594"/>
      <c r="EE1194" s="1594"/>
      <c r="EF1194" s="1594"/>
      <c r="EG1194" s="1594"/>
      <c r="EH1194" s="1594"/>
      <c r="EI1194" s="1594"/>
      <c r="EJ1194" s="1594"/>
      <c r="EK1194" s="1594"/>
      <c r="EL1194" s="1594"/>
      <c r="EM1194" s="1594"/>
      <c r="EN1194" s="1594"/>
      <c r="EO1194" s="1594"/>
      <c r="EP1194" s="1594"/>
      <c r="EQ1194" s="1594"/>
      <c r="ER1194" s="1594"/>
      <c r="ES1194" s="1594"/>
    </row>
    <row r="1195" spans="1:149" s="1595" customFormat="1" ht="12.5">
      <c r="A1195" s="1644" t="str">
        <f t="shared" si="621"/>
        <v>Organisation</v>
      </c>
      <c r="B1195" s="1758"/>
      <c r="C1195" s="1758"/>
      <c r="D1195" s="1758"/>
      <c r="E1195" s="1756"/>
      <c r="F1195" s="1592"/>
      <c r="G1195" s="1714">
        <f t="shared" si="622"/>
        <v>0</v>
      </c>
      <c r="H1195" s="1645"/>
      <c r="I1195" s="1714">
        <f t="shared" si="623"/>
        <v>0</v>
      </c>
      <c r="J1195" s="1677"/>
      <c r="K1195" s="1677"/>
      <c r="L1195" s="1592"/>
      <c r="M1195" s="1597"/>
      <c r="N1195" s="1597"/>
      <c r="O1195" s="1646"/>
      <c r="P1195" s="1647"/>
      <c r="Q1195" s="1647"/>
      <c r="R1195" s="1648"/>
      <c r="S1195" s="1603"/>
      <c r="T1195" s="1649"/>
      <c r="U1195" s="1649"/>
      <c r="V1195" s="1649"/>
      <c r="W1195" s="1649"/>
      <c r="X1195" s="1649"/>
      <c r="Y1195" s="1649"/>
      <c r="Z1195" s="1649"/>
      <c r="AA1195" s="1649"/>
      <c r="AB1195" s="1649"/>
      <c r="AC1195" s="1649"/>
      <c r="AD1195" s="1649"/>
      <c r="AE1195" s="1649"/>
      <c r="AF1195" s="1610">
        <f t="shared" ref="AF1195:AF1258" si="635">SUM(T1195:AE1195)</f>
        <v>0</v>
      </c>
      <c r="AG1195" s="1649"/>
      <c r="AH1195" s="1649"/>
      <c r="AI1195" s="1649"/>
      <c r="AJ1195" s="1649"/>
      <c r="AK1195" s="1649"/>
      <c r="AL1195" s="1649"/>
      <c r="AM1195" s="1649"/>
      <c r="AN1195" s="1649"/>
      <c r="AO1195" s="1649"/>
      <c r="AP1195" s="1649"/>
      <c r="AQ1195" s="1649"/>
      <c r="AR1195" s="1709"/>
      <c r="AS1195" s="1779">
        <f t="shared" ref="AS1195:AS1258" si="636">SUMPRODUCT($AC$40:$AN$40,AG1195:AR1195)</f>
        <v>0</v>
      </c>
      <c r="AT1195" s="1711">
        <f t="shared" si="624"/>
        <v>0</v>
      </c>
      <c r="AU1195" s="1611">
        <f t="shared" ref="AU1195:AU1258" si="637">AG1195-T1195</f>
        <v>0</v>
      </c>
      <c r="AV1195" s="1611">
        <f t="shared" ref="AV1195:AV1258" si="638">AH1195-U1195</f>
        <v>0</v>
      </c>
      <c r="AW1195" s="1611">
        <f t="shared" ref="AW1195:AW1258" si="639">AI1195-V1195</f>
        <v>0</v>
      </c>
      <c r="AX1195" s="1611">
        <f t="shared" ref="AX1195:AX1258" si="640">AJ1195-W1195</f>
        <v>0</v>
      </c>
      <c r="AY1195" s="1611">
        <f t="shared" ref="AY1195:AY1258" si="641">AK1195-X1195</f>
        <v>0</v>
      </c>
      <c r="AZ1195" s="1611">
        <f t="shared" ref="AZ1195:AZ1258" si="642">AL1195-Y1195</f>
        <v>0</v>
      </c>
      <c r="BA1195" s="1611">
        <f t="shared" ref="BA1195:BA1258" si="643">AM1195-Z1195</f>
        <v>0</v>
      </c>
      <c r="BB1195" s="1611">
        <f t="shared" ref="BB1195:BB1258" si="644">AN1195-AA1195</f>
        <v>0</v>
      </c>
      <c r="BC1195" s="1611">
        <f t="shared" ref="BC1195:BC1258" si="645">AO1195-AB1195</f>
        <v>0</v>
      </c>
      <c r="BD1195" s="1611">
        <f t="shared" ref="BD1195:BD1258" si="646">AP1195-AC1195</f>
        <v>0</v>
      </c>
      <c r="BE1195" s="1611">
        <f t="shared" ref="BE1195:BE1258" si="647">AQ1195-AD1195</f>
        <v>0</v>
      </c>
      <c r="BF1195" s="1611">
        <f t="shared" ref="BF1195:BF1258" si="648">AR1195-AE1195</f>
        <v>0</v>
      </c>
      <c r="BG1195" s="1611">
        <f t="shared" si="625"/>
        <v>0</v>
      </c>
      <c r="BH1195" s="1611" t="str">
        <f t="shared" si="626"/>
        <v/>
      </c>
      <c r="BI1195" s="1611" t="str">
        <f t="shared" si="627"/>
        <v/>
      </c>
      <c r="BJ1195" s="1611" t="str">
        <f t="shared" ref="BJ1195:BJ1258" si="649">IF(AND(OR(R1195=$CQ$1,R1195=$CQ$3),S1195=""),"ERROR","")</f>
        <v/>
      </c>
      <c r="BK1195" s="1611" t="str">
        <f t="shared" ref="BK1195:BK1258" si="650">IF(AND(OR(R1195=$CQ$2),S1195&lt;&gt;""),"ERROR","")</f>
        <v/>
      </c>
      <c r="BL1195" s="1611" t="str">
        <f t="shared" ref="BL1195:BL1258" ca="1" si="651">IF(AND(O1195=$CA$2,N1195&lt;TODAY()),"ERROR","")</f>
        <v/>
      </c>
      <c r="BM1195" s="1611" t="str">
        <f t="shared" si="628"/>
        <v/>
      </c>
      <c r="BN1195" s="1611" t="str">
        <f t="shared" ref="BN1195:BN1258" si="652">IF(AND(F1195=$BZ$1,G1195&gt;H1195),"ERROR","")</f>
        <v/>
      </c>
      <c r="BO1195" s="1611" t="str">
        <f t="shared" ref="BO1195:BO1258" si="653">IF(AND(F1195=$BZ$1,I1195&gt;J1195),"ERROR","")</f>
        <v/>
      </c>
      <c r="BP1195" s="1611" t="str">
        <f t="shared" si="629"/>
        <v/>
      </c>
      <c r="BQ1195" s="1611" t="str">
        <f t="shared" si="630"/>
        <v/>
      </c>
      <c r="BR1195" s="1611" t="str">
        <f t="shared" si="631"/>
        <v/>
      </c>
      <c r="BS1195" s="1611" t="str">
        <f t="shared" si="632"/>
        <v/>
      </c>
      <c r="BT1195" s="1611" t="str">
        <f t="shared" si="633"/>
        <v/>
      </c>
      <c r="BU1195" s="1731">
        <f t="shared" ca="1" si="634"/>
        <v>0</v>
      </c>
      <c r="BV1195" s="1594"/>
      <c r="BW1195" s="1594"/>
      <c r="BX1195" s="1594"/>
      <c r="BY1195" s="1594"/>
      <c r="BZ1195" s="1594"/>
      <c r="CA1195" s="1594"/>
      <c r="CB1195" s="1594"/>
      <c r="CC1195" s="1594"/>
      <c r="CD1195" s="1594"/>
      <c r="CE1195" s="1594"/>
      <c r="CF1195" s="1594"/>
      <c r="CG1195" s="1594"/>
      <c r="CH1195" s="1594"/>
      <c r="CI1195" s="1594"/>
      <c r="CJ1195" s="1594"/>
      <c r="CK1195" s="1594"/>
      <c r="CL1195" s="1594"/>
      <c r="CM1195" s="1594"/>
      <c r="CN1195" s="1594"/>
      <c r="CO1195" s="1594"/>
      <c r="CP1195" s="1594"/>
      <c r="CQ1195" s="1594"/>
      <c r="CR1195" s="1594"/>
      <c r="CS1195" s="1594"/>
      <c r="CT1195" s="1594"/>
      <c r="CU1195" s="1594"/>
      <c r="CV1195" s="1594"/>
      <c r="CW1195" s="1594"/>
      <c r="CX1195" s="1594"/>
      <c r="CY1195" s="1594"/>
      <c r="CZ1195" s="1594"/>
      <c r="DA1195" s="1594"/>
      <c r="DB1195" s="1594"/>
      <c r="DC1195" s="1594"/>
      <c r="DD1195" s="1594"/>
      <c r="DE1195" s="1594"/>
      <c r="DF1195" s="1594"/>
      <c r="DG1195" s="1594"/>
      <c r="DH1195" s="1594"/>
      <c r="DI1195" s="1594"/>
      <c r="DJ1195" s="1594"/>
      <c r="DK1195" s="1594"/>
      <c r="DL1195" s="1594"/>
      <c r="DM1195" s="1594"/>
      <c r="DN1195" s="1594"/>
      <c r="DO1195" s="1594"/>
      <c r="DP1195" s="1594"/>
      <c r="DQ1195" s="1594"/>
      <c r="DR1195" s="1594"/>
      <c r="DS1195" s="1594"/>
      <c r="DT1195" s="1594"/>
      <c r="DU1195" s="1594"/>
      <c r="DV1195" s="1594"/>
      <c r="DW1195" s="1594"/>
      <c r="DX1195" s="1594"/>
      <c r="DY1195" s="1594"/>
      <c r="DZ1195" s="1594"/>
      <c r="EA1195" s="1594"/>
      <c r="EB1195" s="1594"/>
      <c r="EC1195" s="1594"/>
      <c r="ED1195" s="1594"/>
      <c r="EE1195" s="1594"/>
      <c r="EF1195" s="1594"/>
      <c r="EG1195" s="1594"/>
      <c r="EH1195" s="1594"/>
      <c r="EI1195" s="1594"/>
      <c r="EJ1195" s="1594"/>
      <c r="EK1195" s="1594"/>
      <c r="EL1195" s="1594"/>
      <c r="EM1195" s="1594"/>
      <c r="EN1195" s="1594"/>
      <c r="EO1195" s="1594"/>
      <c r="EP1195" s="1594"/>
      <c r="EQ1195" s="1594"/>
      <c r="ER1195" s="1594"/>
      <c r="ES1195" s="1594"/>
    </row>
    <row r="1196" spans="1:149" s="1595" customFormat="1" ht="12.5">
      <c r="A1196" s="1644" t="str">
        <f t="shared" ref="A1196:A1259" si="654">$A$1</f>
        <v>Organisation</v>
      </c>
      <c r="B1196" s="1758"/>
      <c r="C1196" s="1758"/>
      <c r="D1196" s="1758"/>
      <c r="E1196" s="1756"/>
      <c r="F1196" s="1592"/>
      <c r="G1196" s="1714">
        <f t="shared" ref="G1196:G1259" si="655">AF1196</f>
        <v>0</v>
      </c>
      <c r="H1196" s="1645"/>
      <c r="I1196" s="1714">
        <f t="shared" ref="I1196:I1259" si="656">AT1196</f>
        <v>0</v>
      </c>
      <c r="J1196" s="1677"/>
      <c r="K1196" s="1677"/>
      <c r="L1196" s="1592"/>
      <c r="M1196" s="1597"/>
      <c r="N1196" s="1597"/>
      <c r="O1196" s="1646"/>
      <c r="P1196" s="1647"/>
      <c r="Q1196" s="1647"/>
      <c r="R1196" s="1648"/>
      <c r="S1196" s="1603"/>
      <c r="T1196" s="1649"/>
      <c r="U1196" s="1649"/>
      <c r="V1196" s="1649"/>
      <c r="W1196" s="1649"/>
      <c r="X1196" s="1649"/>
      <c r="Y1196" s="1649"/>
      <c r="Z1196" s="1649"/>
      <c r="AA1196" s="1649"/>
      <c r="AB1196" s="1649"/>
      <c r="AC1196" s="1649"/>
      <c r="AD1196" s="1649"/>
      <c r="AE1196" s="1649"/>
      <c r="AF1196" s="1610">
        <f t="shared" si="635"/>
        <v>0</v>
      </c>
      <c r="AG1196" s="1649"/>
      <c r="AH1196" s="1649"/>
      <c r="AI1196" s="1649"/>
      <c r="AJ1196" s="1649"/>
      <c r="AK1196" s="1649"/>
      <c r="AL1196" s="1649"/>
      <c r="AM1196" s="1649"/>
      <c r="AN1196" s="1649"/>
      <c r="AO1196" s="1649"/>
      <c r="AP1196" s="1649"/>
      <c r="AQ1196" s="1649"/>
      <c r="AR1196" s="1709"/>
      <c r="AS1196" s="1779">
        <f t="shared" si="636"/>
        <v>0</v>
      </c>
      <c r="AT1196" s="1711">
        <f t="shared" ref="AT1196:AT1259" si="657">SUM(AG1196:AR1196)</f>
        <v>0</v>
      </c>
      <c r="AU1196" s="1611">
        <f t="shared" si="637"/>
        <v>0</v>
      </c>
      <c r="AV1196" s="1611">
        <f t="shared" si="638"/>
        <v>0</v>
      </c>
      <c r="AW1196" s="1611">
        <f t="shared" si="639"/>
        <v>0</v>
      </c>
      <c r="AX1196" s="1611">
        <f t="shared" si="640"/>
        <v>0</v>
      </c>
      <c r="AY1196" s="1611">
        <f t="shared" si="641"/>
        <v>0</v>
      </c>
      <c r="AZ1196" s="1611">
        <f t="shared" si="642"/>
        <v>0</v>
      </c>
      <c r="BA1196" s="1611">
        <f t="shared" si="643"/>
        <v>0</v>
      </c>
      <c r="BB1196" s="1611">
        <f t="shared" si="644"/>
        <v>0</v>
      </c>
      <c r="BC1196" s="1611">
        <f t="shared" si="645"/>
        <v>0</v>
      </c>
      <c r="BD1196" s="1611">
        <f t="shared" si="646"/>
        <v>0</v>
      </c>
      <c r="BE1196" s="1611">
        <f t="shared" si="647"/>
        <v>0</v>
      </c>
      <c r="BF1196" s="1611">
        <f t="shared" si="648"/>
        <v>0</v>
      </c>
      <c r="BG1196" s="1611">
        <f t="shared" ref="BG1196:BG1259" si="658">SUM(AU1196:BF1196)</f>
        <v>0</v>
      </c>
      <c r="BH1196" s="1611" t="str">
        <f t="shared" ref="BH1196:BH1259" si="659">IF(OR(G1196&gt;0,I1196&gt;0),IF(AND(B1196&lt;&gt;"",C1196&lt;&gt;"",D1196&lt;&gt;"",E1196&lt;&gt;"",F1196&lt;&gt;"",L1196&lt;&gt;"",M1196&lt;&gt;"",N1196&lt;&gt;"",O1196&lt;&gt;"",P1196&lt;&gt;"",Q1196&lt;&gt;"",R1196&lt;&gt;""),"","ERROR"),"")</f>
        <v/>
      </c>
      <c r="BI1196" s="1611" t="str">
        <f t="shared" ref="BI1196:BI1259" si="660">IF(COUNTIF($D$43:$D$1496,D1196)&gt;1,"ERROR","")</f>
        <v/>
      </c>
      <c r="BJ1196" s="1611" t="str">
        <f t="shared" si="649"/>
        <v/>
      </c>
      <c r="BK1196" s="1611" t="str">
        <f t="shared" si="650"/>
        <v/>
      </c>
      <c r="BL1196" s="1611" t="str">
        <f t="shared" ca="1" si="651"/>
        <v/>
      </c>
      <c r="BM1196" s="1611" t="str">
        <f t="shared" ref="BM1196:BM1259" si="661">IF(AND(AT1196&gt;0,AF1196=0),"ERROR","")</f>
        <v/>
      </c>
      <c r="BN1196" s="1611" t="str">
        <f t="shared" si="652"/>
        <v/>
      </c>
      <c r="BO1196" s="1611" t="str">
        <f t="shared" si="653"/>
        <v/>
      </c>
      <c r="BP1196" s="1611" t="str">
        <f t="shared" ref="BP1196:BP1259" si="662">IF(AND(F1196=$BZ$2,SUM(H1196,J1196)&gt;0),"ERROR","")</f>
        <v/>
      </c>
      <c r="BQ1196" s="1611" t="str">
        <f t="shared" ref="BQ1196:BQ1259" si="663">IF(AND(I1196=0,J1196&gt;0),"ERROR","")</f>
        <v/>
      </c>
      <c r="BR1196" s="1611" t="str">
        <f t="shared" ref="BR1196:BR1259" si="664">IF(AND(O1196=$CA$1,K1196&lt;&gt;0),"ERROR","")</f>
        <v/>
      </c>
      <c r="BS1196" s="1611" t="str">
        <f t="shared" ref="BS1196:BS1259" si="665">IF(AND(O1196=$CA$2,I1196-AS1196-K1196&lt;0),"ERROR","")</f>
        <v/>
      </c>
      <c r="BT1196" s="1611" t="str">
        <f t="shared" ref="BT1196:BT1259" si="666">IF(S1196="","",VLOOKUP(S1196,$CS$1:$CT$14,2,0))</f>
        <v/>
      </c>
      <c r="BU1196" s="1731">
        <f t="shared" ref="BU1196:BU1259" ca="1" si="667">COUNTIF(BH1196:BS1196,"ERROR")</f>
        <v>0</v>
      </c>
      <c r="BV1196" s="1594"/>
      <c r="BW1196" s="1594"/>
      <c r="BX1196" s="1594"/>
      <c r="BY1196" s="1594"/>
      <c r="BZ1196" s="1594"/>
      <c r="CA1196" s="1594"/>
      <c r="CB1196" s="1594"/>
      <c r="CC1196" s="1594"/>
      <c r="CD1196" s="1594"/>
      <c r="CE1196" s="1594"/>
      <c r="CF1196" s="1594"/>
      <c r="CG1196" s="1594"/>
      <c r="CH1196" s="1594"/>
      <c r="CI1196" s="1594"/>
      <c r="CJ1196" s="1594"/>
      <c r="CK1196" s="1594"/>
      <c r="CL1196" s="1594"/>
      <c r="CM1196" s="1594"/>
      <c r="CN1196" s="1594"/>
      <c r="CO1196" s="1594"/>
      <c r="CP1196" s="1594"/>
      <c r="CQ1196" s="1594"/>
      <c r="CR1196" s="1594"/>
      <c r="CS1196" s="1594"/>
      <c r="CT1196" s="1594"/>
      <c r="CU1196" s="1594"/>
      <c r="CV1196" s="1594"/>
      <c r="CW1196" s="1594"/>
      <c r="CX1196" s="1594"/>
      <c r="CY1196" s="1594"/>
      <c r="CZ1196" s="1594"/>
      <c r="DA1196" s="1594"/>
      <c r="DB1196" s="1594"/>
      <c r="DC1196" s="1594"/>
      <c r="DD1196" s="1594"/>
      <c r="DE1196" s="1594"/>
      <c r="DF1196" s="1594"/>
      <c r="DG1196" s="1594"/>
      <c r="DH1196" s="1594"/>
      <c r="DI1196" s="1594"/>
      <c r="DJ1196" s="1594"/>
      <c r="DK1196" s="1594"/>
      <c r="DL1196" s="1594"/>
      <c r="DM1196" s="1594"/>
      <c r="DN1196" s="1594"/>
      <c r="DO1196" s="1594"/>
      <c r="DP1196" s="1594"/>
      <c r="DQ1196" s="1594"/>
      <c r="DR1196" s="1594"/>
      <c r="DS1196" s="1594"/>
      <c r="DT1196" s="1594"/>
      <c r="DU1196" s="1594"/>
      <c r="DV1196" s="1594"/>
      <c r="DW1196" s="1594"/>
      <c r="DX1196" s="1594"/>
      <c r="DY1196" s="1594"/>
      <c r="DZ1196" s="1594"/>
      <c r="EA1196" s="1594"/>
      <c r="EB1196" s="1594"/>
      <c r="EC1196" s="1594"/>
      <c r="ED1196" s="1594"/>
      <c r="EE1196" s="1594"/>
      <c r="EF1196" s="1594"/>
      <c r="EG1196" s="1594"/>
      <c r="EH1196" s="1594"/>
      <c r="EI1196" s="1594"/>
      <c r="EJ1196" s="1594"/>
      <c r="EK1196" s="1594"/>
      <c r="EL1196" s="1594"/>
      <c r="EM1196" s="1594"/>
      <c r="EN1196" s="1594"/>
      <c r="EO1196" s="1594"/>
      <c r="EP1196" s="1594"/>
      <c r="EQ1196" s="1594"/>
      <c r="ER1196" s="1594"/>
      <c r="ES1196" s="1594"/>
    </row>
    <row r="1197" spans="1:149" s="1595" customFormat="1" ht="12.5">
      <c r="A1197" s="1644" t="str">
        <f t="shared" si="654"/>
        <v>Organisation</v>
      </c>
      <c r="B1197" s="1758"/>
      <c r="C1197" s="1758"/>
      <c r="D1197" s="1758"/>
      <c r="E1197" s="1756"/>
      <c r="F1197" s="1592"/>
      <c r="G1197" s="1714">
        <f t="shared" si="655"/>
        <v>0</v>
      </c>
      <c r="H1197" s="1645"/>
      <c r="I1197" s="1714">
        <f t="shared" si="656"/>
        <v>0</v>
      </c>
      <c r="J1197" s="1677"/>
      <c r="K1197" s="1677"/>
      <c r="L1197" s="1592"/>
      <c r="M1197" s="1597"/>
      <c r="N1197" s="1597"/>
      <c r="O1197" s="1646"/>
      <c r="P1197" s="1647"/>
      <c r="Q1197" s="1647"/>
      <c r="R1197" s="1648"/>
      <c r="S1197" s="1603"/>
      <c r="T1197" s="1649"/>
      <c r="U1197" s="1649"/>
      <c r="V1197" s="1649"/>
      <c r="W1197" s="1649"/>
      <c r="X1197" s="1649"/>
      <c r="Y1197" s="1649"/>
      <c r="Z1197" s="1649"/>
      <c r="AA1197" s="1649"/>
      <c r="AB1197" s="1649"/>
      <c r="AC1197" s="1649"/>
      <c r="AD1197" s="1649"/>
      <c r="AE1197" s="1649"/>
      <c r="AF1197" s="1610">
        <f t="shared" si="635"/>
        <v>0</v>
      </c>
      <c r="AG1197" s="1649"/>
      <c r="AH1197" s="1649"/>
      <c r="AI1197" s="1649"/>
      <c r="AJ1197" s="1649"/>
      <c r="AK1197" s="1649"/>
      <c r="AL1197" s="1649"/>
      <c r="AM1197" s="1649"/>
      <c r="AN1197" s="1649"/>
      <c r="AO1197" s="1649"/>
      <c r="AP1197" s="1649"/>
      <c r="AQ1197" s="1649"/>
      <c r="AR1197" s="1709"/>
      <c r="AS1197" s="1779">
        <f t="shared" si="636"/>
        <v>0</v>
      </c>
      <c r="AT1197" s="1711">
        <f t="shared" si="657"/>
        <v>0</v>
      </c>
      <c r="AU1197" s="1611">
        <f t="shared" si="637"/>
        <v>0</v>
      </c>
      <c r="AV1197" s="1611">
        <f t="shared" si="638"/>
        <v>0</v>
      </c>
      <c r="AW1197" s="1611">
        <f t="shared" si="639"/>
        <v>0</v>
      </c>
      <c r="AX1197" s="1611">
        <f t="shared" si="640"/>
        <v>0</v>
      </c>
      <c r="AY1197" s="1611">
        <f t="shared" si="641"/>
        <v>0</v>
      </c>
      <c r="AZ1197" s="1611">
        <f t="shared" si="642"/>
        <v>0</v>
      </c>
      <c r="BA1197" s="1611">
        <f t="shared" si="643"/>
        <v>0</v>
      </c>
      <c r="BB1197" s="1611">
        <f t="shared" si="644"/>
        <v>0</v>
      </c>
      <c r="BC1197" s="1611">
        <f t="shared" si="645"/>
        <v>0</v>
      </c>
      <c r="BD1197" s="1611">
        <f t="shared" si="646"/>
        <v>0</v>
      </c>
      <c r="BE1197" s="1611">
        <f t="shared" si="647"/>
        <v>0</v>
      </c>
      <c r="BF1197" s="1611">
        <f t="shared" si="648"/>
        <v>0</v>
      </c>
      <c r="BG1197" s="1611">
        <f t="shared" si="658"/>
        <v>0</v>
      </c>
      <c r="BH1197" s="1611" t="str">
        <f t="shared" si="659"/>
        <v/>
      </c>
      <c r="BI1197" s="1611" t="str">
        <f t="shared" si="660"/>
        <v/>
      </c>
      <c r="BJ1197" s="1611" t="str">
        <f t="shared" si="649"/>
        <v/>
      </c>
      <c r="BK1197" s="1611" t="str">
        <f t="shared" si="650"/>
        <v/>
      </c>
      <c r="BL1197" s="1611" t="str">
        <f t="shared" ca="1" si="651"/>
        <v/>
      </c>
      <c r="BM1197" s="1611" t="str">
        <f t="shared" si="661"/>
        <v/>
      </c>
      <c r="BN1197" s="1611" t="str">
        <f t="shared" si="652"/>
        <v/>
      </c>
      <c r="BO1197" s="1611" t="str">
        <f t="shared" si="653"/>
        <v/>
      </c>
      <c r="BP1197" s="1611" t="str">
        <f t="shared" si="662"/>
        <v/>
      </c>
      <c r="BQ1197" s="1611" t="str">
        <f t="shared" si="663"/>
        <v/>
      </c>
      <c r="BR1197" s="1611" t="str">
        <f t="shared" si="664"/>
        <v/>
      </c>
      <c r="BS1197" s="1611" t="str">
        <f t="shared" si="665"/>
        <v/>
      </c>
      <c r="BT1197" s="1611" t="str">
        <f t="shared" si="666"/>
        <v/>
      </c>
      <c r="BU1197" s="1731">
        <f t="shared" ca="1" si="667"/>
        <v>0</v>
      </c>
      <c r="BV1197" s="1594"/>
      <c r="BW1197" s="1594"/>
      <c r="BX1197" s="1594"/>
      <c r="BY1197" s="1594"/>
      <c r="BZ1197" s="1594"/>
      <c r="CA1197" s="1594"/>
      <c r="CB1197" s="1594"/>
      <c r="CC1197" s="1594"/>
      <c r="CD1197" s="1594"/>
      <c r="CE1197" s="1594"/>
      <c r="CF1197" s="1594"/>
      <c r="CG1197" s="1594"/>
      <c r="CH1197" s="1594"/>
      <c r="CI1197" s="1594"/>
      <c r="CJ1197" s="1594"/>
      <c r="CK1197" s="1594"/>
      <c r="CL1197" s="1594"/>
      <c r="CM1197" s="1594"/>
      <c r="CN1197" s="1594"/>
      <c r="CO1197" s="1594"/>
      <c r="CP1197" s="1594"/>
      <c r="CQ1197" s="1594"/>
      <c r="CR1197" s="1594"/>
      <c r="CS1197" s="1594"/>
      <c r="CT1197" s="1594"/>
      <c r="CU1197" s="1594"/>
      <c r="CV1197" s="1594"/>
      <c r="CW1197" s="1594"/>
      <c r="CX1197" s="1594"/>
      <c r="CY1197" s="1594"/>
      <c r="CZ1197" s="1594"/>
      <c r="DA1197" s="1594"/>
      <c r="DB1197" s="1594"/>
      <c r="DC1197" s="1594"/>
      <c r="DD1197" s="1594"/>
      <c r="DE1197" s="1594"/>
      <c r="DF1197" s="1594"/>
      <c r="DG1197" s="1594"/>
      <c r="DH1197" s="1594"/>
      <c r="DI1197" s="1594"/>
      <c r="DJ1197" s="1594"/>
      <c r="DK1197" s="1594"/>
      <c r="DL1197" s="1594"/>
      <c r="DM1197" s="1594"/>
      <c r="DN1197" s="1594"/>
      <c r="DO1197" s="1594"/>
      <c r="DP1197" s="1594"/>
      <c r="DQ1197" s="1594"/>
      <c r="DR1197" s="1594"/>
      <c r="DS1197" s="1594"/>
      <c r="DT1197" s="1594"/>
      <c r="DU1197" s="1594"/>
      <c r="DV1197" s="1594"/>
      <c r="DW1197" s="1594"/>
      <c r="DX1197" s="1594"/>
      <c r="DY1197" s="1594"/>
      <c r="DZ1197" s="1594"/>
      <c r="EA1197" s="1594"/>
      <c r="EB1197" s="1594"/>
      <c r="EC1197" s="1594"/>
      <c r="ED1197" s="1594"/>
      <c r="EE1197" s="1594"/>
      <c r="EF1197" s="1594"/>
      <c r="EG1197" s="1594"/>
      <c r="EH1197" s="1594"/>
      <c r="EI1197" s="1594"/>
      <c r="EJ1197" s="1594"/>
      <c r="EK1197" s="1594"/>
      <c r="EL1197" s="1594"/>
      <c r="EM1197" s="1594"/>
      <c r="EN1197" s="1594"/>
      <c r="EO1197" s="1594"/>
      <c r="EP1197" s="1594"/>
      <c r="EQ1197" s="1594"/>
      <c r="ER1197" s="1594"/>
      <c r="ES1197" s="1594"/>
    </row>
    <row r="1198" spans="1:149" s="1595" customFormat="1" ht="12.5">
      <c r="A1198" s="1644" t="str">
        <f t="shared" si="654"/>
        <v>Organisation</v>
      </c>
      <c r="B1198" s="1758"/>
      <c r="C1198" s="1758"/>
      <c r="D1198" s="1758"/>
      <c r="E1198" s="1756"/>
      <c r="F1198" s="1592"/>
      <c r="G1198" s="1714">
        <f t="shared" si="655"/>
        <v>0</v>
      </c>
      <c r="H1198" s="1645"/>
      <c r="I1198" s="1714">
        <f t="shared" si="656"/>
        <v>0</v>
      </c>
      <c r="J1198" s="1677"/>
      <c r="K1198" s="1677"/>
      <c r="L1198" s="1592"/>
      <c r="M1198" s="1597"/>
      <c r="N1198" s="1597"/>
      <c r="O1198" s="1646"/>
      <c r="P1198" s="1647"/>
      <c r="Q1198" s="1647"/>
      <c r="R1198" s="1648"/>
      <c r="S1198" s="1603"/>
      <c r="T1198" s="1649"/>
      <c r="U1198" s="1649"/>
      <c r="V1198" s="1649"/>
      <c r="W1198" s="1649"/>
      <c r="X1198" s="1649"/>
      <c r="Y1198" s="1649"/>
      <c r="Z1198" s="1649"/>
      <c r="AA1198" s="1649"/>
      <c r="AB1198" s="1649"/>
      <c r="AC1198" s="1649"/>
      <c r="AD1198" s="1649"/>
      <c r="AE1198" s="1649"/>
      <c r="AF1198" s="1610">
        <f t="shared" si="635"/>
        <v>0</v>
      </c>
      <c r="AG1198" s="1649"/>
      <c r="AH1198" s="1649"/>
      <c r="AI1198" s="1649"/>
      <c r="AJ1198" s="1649"/>
      <c r="AK1198" s="1649"/>
      <c r="AL1198" s="1649"/>
      <c r="AM1198" s="1649"/>
      <c r="AN1198" s="1649"/>
      <c r="AO1198" s="1649"/>
      <c r="AP1198" s="1649"/>
      <c r="AQ1198" s="1649"/>
      <c r="AR1198" s="1709"/>
      <c r="AS1198" s="1779">
        <f t="shared" si="636"/>
        <v>0</v>
      </c>
      <c r="AT1198" s="1711">
        <f t="shared" si="657"/>
        <v>0</v>
      </c>
      <c r="AU1198" s="1611">
        <f t="shared" si="637"/>
        <v>0</v>
      </c>
      <c r="AV1198" s="1611">
        <f t="shared" si="638"/>
        <v>0</v>
      </c>
      <c r="AW1198" s="1611">
        <f t="shared" si="639"/>
        <v>0</v>
      </c>
      <c r="AX1198" s="1611">
        <f t="shared" si="640"/>
        <v>0</v>
      </c>
      <c r="AY1198" s="1611">
        <f t="shared" si="641"/>
        <v>0</v>
      </c>
      <c r="AZ1198" s="1611">
        <f t="shared" si="642"/>
        <v>0</v>
      </c>
      <c r="BA1198" s="1611">
        <f t="shared" si="643"/>
        <v>0</v>
      </c>
      <c r="BB1198" s="1611">
        <f t="shared" si="644"/>
        <v>0</v>
      </c>
      <c r="BC1198" s="1611">
        <f t="shared" si="645"/>
        <v>0</v>
      </c>
      <c r="BD1198" s="1611">
        <f t="shared" si="646"/>
        <v>0</v>
      </c>
      <c r="BE1198" s="1611">
        <f t="shared" si="647"/>
        <v>0</v>
      </c>
      <c r="BF1198" s="1611">
        <f t="shared" si="648"/>
        <v>0</v>
      </c>
      <c r="BG1198" s="1611">
        <f t="shared" si="658"/>
        <v>0</v>
      </c>
      <c r="BH1198" s="1611" t="str">
        <f t="shared" si="659"/>
        <v/>
      </c>
      <c r="BI1198" s="1611" t="str">
        <f t="shared" si="660"/>
        <v/>
      </c>
      <c r="BJ1198" s="1611" t="str">
        <f t="shared" si="649"/>
        <v/>
      </c>
      <c r="BK1198" s="1611" t="str">
        <f t="shared" si="650"/>
        <v/>
      </c>
      <c r="BL1198" s="1611" t="str">
        <f t="shared" ca="1" si="651"/>
        <v/>
      </c>
      <c r="BM1198" s="1611" t="str">
        <f t="shared" si="661"/>
        <v/>
      </c>
      <c r="BN1198" s="1611" t="str">
        <f t="shared" si="652"/>
        <v/>
      </c>
      <c r="BO1198" s="1611" t="str">
        <f t="shared" si="653"/>
        <v/>
      </c>
      <c r="BP1198" s="1611" t="str">
        <f t="shared" si="662"/>
        <v/>
      </c>
      <c r="BQ1198" s="1611" t="str">
        <f t="shared" si="663"/>
        <v/>
      </c>
      <c r="BR1198" s="1611" t="str">
        <f t="shared" si="664"/>
        <v/>
      </c>
      <c r="BS1198" s="1611" t="str">
        <f t="shared" si="665"/>
        <v/>
      </c>
      <c r="BT1198" s="1611" t="str">
        <f t="shared" si="666"/>
        <v/>
      </c>
      <c r="BU1198" s="1731">
        <f t="shared" ca="1" si="667"/>
        <v>0</v>
      </c>
      <c r="BV1198" s="1594"/>
      <c r="BW1198" s="1594"/>
      <c r="BX1198" s="1594"/>
      <c r="BY1198" s="1594"/>
      <c r="BZ1198" s="1594"/>
      <c r="CA1198" s="1594"/>
      <c r="CB1198" s="1594"/>
      <c r="CC1198" s="1594"/>
      <c r="CD1198" s="1594"/>
      <c r="CE1198" s="1594"/>
      <c r="CF1198" s="1594"/>
      <c r="CG1198" s="1594"/>
      <c r="CH1198" s="1594"/>
      <c r="CI1198" s="1594"/>
      <c r="CJ1198" s="1594"/>
      <c r="CK1198" s="1594"/>
      <c r="CL1198" s="1594"/>
      <c r="CM1198" s="1594"/>
      <c r="CN1198" s="1594"/>
      <c r="CO1198" s="1594"/>
      <c r="CP1198" s="1594"/>
      <c r="CQ1198" s="1594"/>
      <c r="CR1198" s="1594"/>
      <c r="CS1198" s="1594"/>
      <c r="CT1198" s="1594"/>
      <c r="CU1198" s="1594"/>
      <c r="CV1198" s="1594"/>
      <c r="CW1198" s="1594"/>
      <c r="CX1198" s="1594"/>
      <c r="CY1198" s="1594"/>
      <c r="CZ1198" s="1594"/>
      <c r="DA1198" s="1594"/>
      <c r="DB1198" s="1594"/>
      <c r="DC1198" s="1594"/>
      <c r="DD1198" s="1594"/>
      <c r="DE1198" s="1594"/>
      <c r="DF1198" s="1594"/>
      <c r="DG1198" s="1594"/>
      <c r="DH1198" s="1594"/>
      <c r="DI1198" s="1594"/>
      <c r="DJ1198" s="1594"/>
      <c r="DK1198" s="1594"/>
      <c r="DL1198" s="1594"/>
      <c r="DM1198" s="1594"/>
      <c r="DN1198" s="1594"/>
      <c r="DO1198" s="1594"/>
      <c r="DP1198" s="1594"/>
      <c r="DQ1198" s="1594"/>
      <c r="DR1198" s="1594"/>
      <c r="DS1198" s="1594"/>
      <c r="DT1198" s="1594"/>
      <c r="DU1198" s="1594"/>
      <c r="DV1198" s="1594"/>
      <c r="DW1198" s="1594"/>
      <c r="DX1198" s="1594"/>
      <c r="DY1198" s="1594"/>
      <c r="DZ1198" s="1594"/>
      <c r="EA1198" s="1594"/>
      <c r="EB1198" s="1594"/>
      <c r="EC1198" s="1594"/>
      <c r="ED1198" s="1594"/>
      <c r="EE1198" s="1594"/>
      <c r="EF1198" s="1594"/>
      <c r="EG1198" s="1594"/>
      <c r="EH1198" s="1594"/>
      <c r="EI1198" s="1594"/>
      <c r="EJ1198" s="1594"/>
      <c r="EK1198" s="1594"/>
      <c r="EL1198" s="1594"/>
      <c r="EM1198" s="1594"/>
      <c r="EN1198" s="1594"/>
      <c r="EO1198" s="1594"/>
      <c r="EP1198" s="1594"/>
      <c r="EQ1198" s="1594"/>
      <c r="ER1198" s="1594"/>
      <c r="ES1198" s="1594"/>
    </row>
    <row r="1199" spans="1:149" s="1595" customFormat="1" ht="12.5">
      <c r="A1199" s="1644" t="str">
        <f t="shared" si="654"/>
        <v>Organisation</v>
      </c>
      <c r="B1199" s="1758"/>
      <c r="C1199" s="1758"/>
      <c r="D1199" s="1758"/>
      <c r="E1199" s="1756"/>
      <c r="F1199" s="1592"/>
      <c r="G1199" s="1714">
        <f t="shared" si="655"/>
        <v>0</v>
      </c>
      <c r="H1199" s="1645"/>
      <c r="I1199" s="1714">
        <f t="shared" si="656"/>
        <v>0</v>
      </c>
      <c r="J1199" s="1677"/>
      <c r="K1199" s="1677"/>
      <c r="L1199" s="1592"/>
      <c r="M1199" s="1597"/>
      <c r="N1199" s="1597"/>
      <c r="O1199" s="1646"/>
      <c r="P1199" s="1647"/>
      <c r="Q1199" s="1647"/>
      <c r="R1199" s="1648"/>
      <c r="S1199" s="1603"/>
      <c r="T1199" s="1649"/>
      <c r="U1199" s="1649"/>
      <c r="V1199" s="1649"/>
      <c r="W1199" s="1649"/>
      <c r="X1199" s="1649"/>
      <c r="Y1199" s="1649"/>
      <c r="Z1199" s="1649"/>
      <c r="AA1199" s="1649"/>
      <c r="AB1199" s="1649"/>
      <c r="AC1199" s="1649"/>
      <c r="AD1199" s="1649"/>
      <c r="AE1199" s="1649"/>
      <c r="AF1199" s="1610">
        <f t="shared" si="635"/>
        <v>0</v>
      </c>
      <c r="AG1199" s="1649"/>
      <c r="AH1199" s="1649"/>
      <c r="AI1199" s="1649"/>
      <c r="AJ1199" s="1649"/>
      <c r="AK1199" s="1649"/>
      <c r="AL1199" s="1649"/>
      <c r="AM1199" s="1649"/>
      <c r="AN1199" s="1649"/>
      <c r="AO1199" s="1649"/>
      <c r="AP1199" s="1649"/>
      <c r="AQ1199" s="1649"/>
      <c r="AR1199" s="1709"/>
      <c r="AS1199" s="1779">
        <f t="shared" si="636"/>
        <v>0</v>
      </c>
      <c r="AT1199" s="1711">
        <f t="shared" si="657"/>
        <v>0</v>
      </c>
      <c r="AU1199" s="1611">
        <f t="shared" si="637"/>
        <v>0</v>
      </c>
      <c r="AV1199" s="1611">
        <f t="shared" si="638"/>
        <v>0</v>
      </c>
      <c r="AW1199" s="1611">
        <f t="shared" si="639"/>
        <v>0</v>
      </c>
      <c r="AX1199" s="1611">
        <f t="shared" si="640"/>
        <v>0</v>
      </c>
      <c r="AY1199" s="1611">
        <f t="shared" si="641"/>
        <v>0</v>
      </c>
      <c r="AZ1199" s="1611">
        <f t="shared" si="642"/>
        <v>0</v>
      </c>
      <c r="BA1199" s="1611">
        <f t="shared" si="643"/>
        <v>0</v>
      </c>
      <c r="BB1199" s="1611">
        <f t="shared" si="644"/>
        <v>0</v>
      </c>
      <c r="BC1199" s="1611">
        <f t="shared" si="645"/>
        <v>0</v>
      </c>
      <c r="BD1199" s="1611">
        <f t="shared" si="646"/>
        <v>0</v>
      </c>
      <c r="BE1199" s="1611">
        <f t="shared" si="647"/>
        <v>0</v>
      </c>
      <c r="BF1199" s="1611">
        <f t="shared" si="648"/>
        <v>0</v>
      </c>
      <c r="BG1199" s="1611">
        <f t="shared" si="658"/>
        <v>0</v>
      </c>
      <c r="BH1199" s="1611" t="str">
        <f t="shared" si="659"/>
        <v/>
      </c>
      <c r="BI1199" s="1611" t="str">
        <f t="shared" si="660"/>
        <v/>
      </c>
      <c r="BJ1199" s="1611" t="str">
        <f t="shared" si="649"/>
        <v/>
      </c>
      <c r="BK1199" s="1611" t="str">
        <f t="shared" si="650"/>
        <v/>
      </c>
      <c r="BL1199" s="1611" t="str">
        <f t="shared" ca="1" si="651"/>
        <v/>
      </c>
      <c r="BM1199" s="1611" t="str">
        <f t="shared" si="661"/>
        <v/>
      </c>
      <c r="BN1199" s="1611" t="str">
        <f t="shared" si="652"/>
        <v/>
      </c>
      <c r="BO1199" s="1611" t="str">
        <f t="shared" si="653"/>
        <v/>
      </c>
      <c r="BP1199" s="1611" t="str">
        <f t="shared" si="662"/>
        <v/>
      </c>
      <c r="BQ1199" s="1611" t="str">
        <f t="shared" si="663"/>
        <v/>
      </c>
      <c r="BR1199" s="1611" t="str">
        <f t="shared" si="664"/>
        <v/>
      </c>
      <c r="BS1199" s="1611" t="str">
        <f t="shared" si="665"/>
        <v/>
      </c>
      <c r="BT1199" s="1611" t="str">
        <f t="shared" si="666"/>
        <v/>
      </c>
      <c r="BU1199" s="1731">
        <f t="shared" ca="1" si="667"/>
        <v>0</v>
      </c>
      <c r="BV1199" s="1594"/>
      <c r="BW1199" s="1594"/>
      <c r="BX1199" s="1594"/>
      <c r="BY1199" s="1594"/>
      <c r="BZ1199" s="1594"/>
      <c r="CA1199" s="1594"/>
      <c r="CB1199" s="1594"/>
      <c r="CC1199" s="1594"/>
      <c r="CD1199" s="1594"/>
      <c r="CE1199" s="1594"/>
      <c r="CF1199" s="1594"/>
      <c r="CG1199" s="1594"/>
      <c r="CH1199" s="1594"/>
      <c r="CI1199" s="1594"/>
      <c r="CJ1199" s="1594"/>
      <c r="CK1199" s="1594"/>
      <c r="CL1199" s="1594"/>
      <c r="CM1199" s="1594"/>
      <c r="CN1199" s="1594"/>
      <c r="CO1199" s="1594"/>
      <c r="CP1199" s="1594"/>
      <c r="CQ1199" s="1594"/>
      <c r="CR1199" s="1594"/>
      <c r="CS1199" s="1594"/>
      <c r="CT1199" s="1594"/>
      <c r="CU1199" s="1594"/>
      <c r="CV1199" s="1594"/>
      <c r="CW1199" s="1594"/>
      <c r="CX1199" s="1594"/>
      <c r="CY1199" s="1594"/>
      <c r="CZ1199" s="1594"/>
      <c r="DA1199" s="1594"/>
      <c r="DB1199" s="1594"/>
      <c r="DC1199" s="1594"/>
      <c r="DD1199" s="1594"/>
      <c r="DE1199" s="1594"/>
      <c r="DF1199" s="1594"/>
      <c r="DG1199" s="1594"/>
      <c r="DH1199" s="1594"/>
      <c r="DI1199" s="1594"/>
      <c r="DJ1199" s="1594"/>
      <c r="DK1199" s="1594"/>
      <c r="DL1199" s="1594"/>
      <c r="DM1199" s="1594"/>
      <c r="DN1199" s="1594"/>
      <c r="DO1199" s="1594"/>
      <c r="DP1199" s="1594"/>
      <c r="DQ1199" s="1594"/>
      <c r="DR1199" s="1594"/>
      <c r="DS1199" s="1594"/>
      <c r="DT1199" s="1594"/>
      <c r="DU1199" s="1594"/>
      <c r="DV1199" s="1594"/>
      <c r="DW1199" s="1594"/>
      <c r="DX1199" s="1594"/>
      <c r="DY1199" s="1594"/>
      <c r="DZ1199" s="1594"/>
      <c r="EA1199" s="1594"/>
      <c r="EB1199" s="1594"/>
      <c r="EC1199" s="1594"/>
      <c r="ED1199" s="1594"/>
      <c r="EE1199" s="1594"/>
      <c r="EF1199" s="1594"/>
      <c r="EG1199" s="1594"/>
      <c r="EH1199" s="1594"/>
      <c r="EI1199" s="1594"/>
      <c r="EJ1199" s="1594"/>
      <c r="EK1199" s="1594"/>
      <c r="EL1199" s="1594"/>
      <c r="EM1199" s="1594"/>
      <c r="EN1199" s="1594"/>
      <c r="EO1199" s="1594"/>
      <c r="EP1199" s="1594"/>
      <c r="EQ1199" s="1594"/>
      <c r="ER1199" s="1594"/>
      <c r="ES1199" s="1594"/>
    </row>
    <row r="1200" spans="1:149" s="1595" customFormat="1" ht="12.5">
      <c r="A1200" s="1644" t="str">
        <f t="shared" si="654"/>
        <v>Organisation</v>
      </c>
      <c r="B1200" s="1758"/>
      <c r="C1200" s="1758"/>
      <c r="D1200" s="1758"/>
      <c r="E1200" s="1756"/>
      <c r="F1200" s="1592"/>
      <c r="G1200" s="1714">
        <f t="shared" si="655"/>
        <v>0</v>
      </c>
      <c r="H1200" s="1645"/>
      <c r="I1200" s="1714">
        <f t="shared" si="656"/>
        <v>0</v>
      </c>
      <c r="J1200" s="1677"/>
      <c r="K1200" s="1677"/>
      <c r="L1200" s="1592"/>
      <c r="M1200" s="1597"/>
      <c r="N1200" s="1597"/>
      <c r="O1200" s="1646"/>
      <c r="P1200" s="1647"/>
      <c r="Q1200" s="1647"/>
      <c r="R1200" s="1648"/>
      <c r="S1200" s="1603"/>
      <c r="T1200" s="1649"/>
      <c r="U1200" s="1649"/>
      <c r="V1200" s="1649"/>
      <c r="W1200" s="1649"/>
      <c r="X1200" s="1649"/>
      <c r="Y1200" s="1649"/>
      <c r="Z1200" s="1649"/>
      <c r="AA1200" s="1649"/>
      <c r="AB1200" s="1649"/>
      <c r="AC1200" s="1649"/>
      <c r="AD1200" s="1649"/>
      <c r="AE1200" s="1649"/>
      <c r="AF1200" s="1610">
        <f t="shared" si="635"/>
        <v>0</v>
      </c>
      <c r="AG1200" s="1649"/>
      <c r="AH1200" s="1649"/>
      <c r="AI1200" s="1649"/>
      <c r="AJ1200" s="1649"/>
      <c r="AK1200" s="1649"/>
      <c r="AL1200" s="1649"/>
      <c r="AM1200" s="1649"/>
      <c r="AN1200" s="1649"/>
      <c r="AO1200" s="1649"/>
      <c r="AP1200" s="1649"/>
      <c r="AQ1200" s="1649"/>
      <c r="AR1200" s="1709"/>
      <c r="AS1200" s="1779">
        <f t="shared" si="636"/>
        <v>0</v>
      </c>
      <c r="AT1200" s="1711">
        <f t="shared" si="657"/>
        <v>0</v>
      </c>
      <c r="AU1200" s="1611">
        <f t="shared" si="637"/>
        <v>0</v>
      </c>
      <c r="AV1200" s="1611">
        <f t="shared" si="638"/>
        <v>0</v>
      </c>
      <c r="AW1200" s="1611">
        <f t="shared" si="639"/>
        <v>0</v>
      </c>
      <c r="AX1200" s="1611">
        <f t="shared" si="640"/>
        <v>0</v>
      </c>
      <c r="AY1200" s="1611">
        <f t="shared" si="641"/>
        <v>0</v>
      </c>
      <c r="AZ1200" s="1611">
        <f t="shared" si="642"/>
        <v>0</v>
      </c>
      <c r="BA1200" s="1611">
        <f t="shared" si="643"/>
        <v>0</v>
      </c>
      <c r="BB1200" s="1611">
        <f t="shared" si="644"/>
        <v>0</v>
      </c>
      <c r="BC1200" s="1611">
        <f t="shared" si="645"/>
        <v>0</v>
      </c>
      <c r="BD1200" s="1611">
        <f t="shared" si="646"/>
        <v>0</v>
      </c>
      <c r="BE1200" s="1611">
        <f t="shared" si="647"/>
        <v>0</v>
      </c>
      <c r="BF1200" s="1611">
        <f t="shared" si="648"/>
        <v>0</v>
      </c>
      <c r="BG1200" s="1611">
        <f t="shared" si="658"/>
        <v>0</v>
      </c>
      <c r="BH1200" s="1611" t="str">
        <f t="shared" si="659"/>
        <v/>
      </c>
      <c r="BI1200" s="1611" t="str">
        <f t="shared" si="660"/>
        <v/>
      </c>
      <c r="BJ1200" s="1611" t="str">
        <f t="shared" si="649"/>
        <v/>
      </c>
      <c r="BK1200" s="1611" t="str">
        <f t="shared" si="650"/>
        <v/>
      </c>
      <c r="BL1200" s="1611" t="str">
        <f t="shared" ca="1" si="651"/>
        <v/>
      </c>
      <c r="BM1200" s="1611" t="str">
        <f t="shared" si="661"/>
        <v/>
      </c>
      <c r="BN1200" s="1611" t="str">
        <f t="shared" si="652"/>
        <v/>
      </c>
      <c r="BO1200" s="1611" t="str">
        <f t="shared" si="653"/>
        <v/>
      </c>
      <c r="BP1200" s="1611" t="str">
        <f t="shared" si="662"/>
        <v/>
      </c>
      <c r="BQ1200" s="1611" t="str">
        <f t="shared" si="663"/>
        <v/>
      </c>
      <c r="BR1200" s="1611" t="str">
        <f t="shared" si="664"/>
        <v/>
      </c>
      <c r="BS1200" s="1611" t="str">
        <f t="shared" si="665"/>
        <v/>
      </c>
      <c r="BT1200" s="1611" t="str">
        <f t="shared" si="666"/>
        <v/>
      </c>
      <c r="BU1200" s="1731">
        <f t="shared" ca="1" si="667"/>
        <v>0</v>
      </c>
      <c r="BV1200" s="1594"/>
      <c r="BW1200" s="1594"/>
      <c r="BX1200" s="1594"/>
      <c r="BY1200" s="1594"/>
      <c r="BZ1200" s="1594"/>
      <c r="CA1200" s="1594"/>
      <c r="CB1200" s="1594"/>
      <c r="CC1200" s="1594"/>
      <c r="CD1200" s="1594"/>
      <c r="CE1200" s="1594"/>
      <c r="CF1200" s="1594"/>
      <c r="CG1200" s="1594"/>
      <c r="CH1200" s="1594"/>
      <c r="CI1200" s="1594"/>
      <c r="CJ1200" s="1594"/>
      <c r="CK1200" s="1594"/>
      <c r="CL1200" s="1594"/>
      <c r="CM1200" s="1594"/>
      <c r="CN1200" s="1594"/>
      <c r="CO1200" s="1594"/>
      <c r="CP1200" s="1594"/>
      <c r="CQ1200" s="1594"/>
      <c r="CR1200" s="1594"/>
      <c r="CS1200" s="1594"/>
      <c r="CT1200" s="1594"/>
      <c r="CU1200" s="1594"/>
      <c r="CV1200" s="1594"/>
      <c r="CW1200" s="1594"/>
      <c r="CX1200" s="1594"/>
      <c r="CY1200" s="1594"/>
      <c r="CZ1200" s="1594"/>
      <c r="DA1200" s="1594"/>
      <c r="DB1200" s="1594"/>
      <c r="DC1200" s="1594"/>
      <c r="DD1200" s="1594"/>
      <c r="DE1200" s="1594"/>
      <c r="DF1200" s="1594"/>
      <c r="DG1200" s="1594"/>
      <c r="DH1200" s="1594"/>
      <c r="DI1200" s="1594"/>
      <c r="DJ1200" s="1594"/>
      <c r="DK1200" s="1594"/>
      <c r="DL1200" s="1594"/>
      <c r="DM1200" s="1594"/>
      <c r="DN1200" s="1594"/>
      <c r="DO1200" s="1594"/>
      <c r="DP1200" s="1594"/>
      <c r="DQ1200" s="1594"/>
      <c r="DR1200" s="1594"/>
      <c r="DS1200" s="1594"/>
      <c r="DT1200" s="1594"/>
      <c r="DU1200" s="1594"/>
      <c r="DV1200" s="1594"/>
      <c r="DW1200" s="1594"/>
      <c r="DX1200" s="1594"/>
      <c r="DY1200" s="1594"/>
      <c r="DZ1200" s="1594"/>
      <c r="EA1200" s="1594"/>
      <c r="EB1200" s="1594"/>
      <c r="EC1200" s="1594"/>
      <c r="ED1200" s="1594"/>
      <c r="EE1200" s="1594"/>
      <c r="EF1200" s="1594"/>
      <c r="EG1200" s="1594"/>
      <c r="EH1200" s="1594"/>
      <c r="EI1200" s="1594"/>
      <c r="EJ1200" s="1594"/>
      <c r="EK1200" s="1594"/>
      <c r="EL1200" s="1594"/>
      <c r="EM1200" s="1594"/>
      <c r="EN1200" s="1594"/>
      <c r="EO1200" s="1594"/>
      <c r="EP1200" s="1594"/>
      <c r="EQ1200" s="1594"/>
      <c r="ER1200" s="1594"/>
      <c r="ES1200" s="1594"/>
    </row>
    <row r="1201" spans="1:149" s="1595" customFormat="1" ht="12.5">
      <c r="A1201" s="1644" t="str">
        <f t="shared" si="654"/>
        <v>Organisation</v>
      </c>
      <c r="B1201" s="1758"/>
      <c r="C1201" s="1758"/>
      <c r="D1201" s="1758"/>
      <c r="E1201" s="1756"/>
      <c r="F1201" s="1592"/>
      <c r="G1201" s="1714">
        <f t="shared" si="655"/>
        <v>0</v>
      </c>
      <c r="H1201" s="1645"/>
      <c r="I1201" s="1714">
        <f t="shared" si="656"/>
        <v>0</v>
      </c>
      <c r="J1201" s="1677"/>
      <c r="K1201" s="1677"/>
      <c r="L1201" s="1592"/>
      <c r="M1201" s="1597"/>
      <c r="N1201" s="1597"/>
      <c r="O1201" s="1646"/>
      <c r="P1201" s="1647"/>
      <c r="Q1201" s="1647"/>
      <c r="R1201" s="1648"/>
      <c r="S1201" s="1603"/>
      <c r="T1201" s="1649"/>
      <c r="U1201" s="1649"/>
      <c r="V1201" s="1649"/>
      <c r="W1201" s="1649"/>
      <c r="X1201" s="1649"/>
      <c r="Y1201" s="1649"/>
      <c r="Z1201" s="1649"/>
      <c r="AA1201" s="1649"/>
      <c r="AB1201" s="1649"/>
      <c r="AC1201" s="1649"/>
      <c r="AD1201" s="1649"/>
      <c r="AE1201" s="1649"/>
      <c r="AF1201" s="1610">
        <f t="shared" si="635"/>
        <v>0</v>
      </c>
      <c r="AG1201" s="1649"/>
      <c r="AH1201" s="1649"/>
      <c r="AI1201" s="1649"/>
      <c r="AJ1201" s="1649"/>
      <c r="AK1201" s="1649"/>
      <c r="AL1201" s="1649"/>
      <c r="AM1201" s="1649"/>
      <c r="AN1201" s="1649"/>
      <c r="AO1201" s="1649"/>
      <c r="AP1201" s="1649"/>
      <c r="AQ1201" s="1649"/>
      <c r="AR1201" s="1709"/>
      <c r="AS1201" s="1779">
        <f t="shared" si="636"/>
        <v>0</v>
      </c>
      <c r="AT1201" s="1711">
        <f t="shared" si="657"/>
        <v>0</v>
      </c>
      <c r="AU1201" s="1611">
        <f t="shared" si="637"/>
        <v>0</v>
      </c>
      <c r="AV1201" s="1611">
        <f t="shared" si="638"/>
        <v>0</v>
      </c>
      <c r="AW1201" s="1611">
        <f t="shared" si="639"/>
        <v>0</v>
      </c>
      <c r="AX1201" s="1611">
        <f t="shared" si="640"/>
        <v>0</v>
      </c>
      <c r="AY1201" s="1611">
        <f t="shared" si="641"/>
        <v>0</v>
      </c>
      <c r="AZ1201" s="1611">
        <f t="shared" si="642"/>
        <v>0</v>
      </c>
      <c r="BA1201" s="1611">
        <f t="shared" si="643"/>
        <v>0</v>
      </c>
      <c r="BB1201" s="1611">
        <f t="shared" si="644"/>
        <v>0</v>
      </c>
      <c r="BC1201" s="1611">
        <f t="shared" si="645"/>
        <v>0</v>
      </c>
      <c r="BD1201" s="1611">
        <f t="shared" si="646"/>
        <v>0</v>
      </c>
      <c r="BE1201" s="1611">
        <f t="shared" si="647"/>
        <v>0</v>
      </c>
      <c r="BF1201" s="1611">
        <f t="shared" si="648"/>
        <v>0</v>
      </c>
      <c r="BG1201" s="1611">
        <f t="shared" si="658"/>
        <v>0</v>
      </c>
      <c r="BH1201" s="1611" t="str">
        <f t="shared" si="659"/>
        <v/>
      </c>
      <c r="BI1201" s="1611" t="str">
        <f t="shared" si="660"/>
        <v/>
      </c>
      <c r="BJ1201" s="1611" t="str">
        <f t="shared" si="649"/>
        <v/>
      </c>
      <c r="BK1201" s="1611" t="str">
        <f t="shared" si="650"/>
        <v/>
      </c>
      <c r="BL1201" s="1611" t="str">
        <f t="shared" ca="1" si="651"/>
        <v/>
      </c>
      <c r="BM1201" s="1611" t="str">
        <f t="shared" si="661"/>
        <v/>
      </c>
      <c r="BN1201" s="1611" t="str">
        <f t="shared" si="652"/>
        <v/>
      </c>
      <c r="BO1201" s="1611" t="str">
        <f t="shared" si="653"/>
        <v/>
      </c>
      <c r="BP1201" s="1611" t="str">
        <f t="shared" si="662"/>
        <v/>
      </c>
      <c r="BQ1201" s="1611" t="str">
        <f t="shared" si="663"/>
        <v/>
      </c>
      <c r="BR1201" s="1611" t="str">
        <f t="shared" si="664"/>
        <v/>
      </c>
      <c r="BS1201" s="1611" t="str">
        <f t="shared" si="665"/>
        <v/>
      </c>
      <c r="BT1201" s="1611" t="str">
        <f t="shared" si="666"/>
        <v/>
      </c>
      <c r="BU1201" s="1731">
        <f t="shared" ca="1" si="667"/>
        <v>0</v>
      </c>
      <c r="BV1201" s="1594"/>
      <c r="BW1201" s="1594"/>
      <c r="BX1201" s="1594"/>
      <c r="BY1201" s="1594"/>
      <c r="BZ1201" s="1594"/>
      <c r="CA1201" s="1594"/>
      <c r="CB1201" s="1594"/>
      <c r="CC1201" s="1594"/>
      <c r="CD1201" s="1594"/>
      <c r="CE1201" s="1594"/>
      <c r="CF1201" s="1594"/>
      <c r="CG1201" s="1594"/>
      <c r="CH1201" s="1594"/>
      <c r="CI1201" s="1594"/>
      <c r="CJ1201" s="1594"/>
      <c r="CK1201" s="1594"/>
      <c r="CL1201" s="1594"/>
      <c r="CM1201" s="1594"/>
      <c r="CN1201" s="1594"/>
      <c r="CO1201" s="1594"/>
      <c r="CP1201" s="1594"/>
      <c r="CQ1201" s="1594"/>
      <c r="CR1201" s="1594"/>
      <c r="CS1201" s="1594"/>
      <c r="CT1201" s="1594"/>
      <c r="CU1201" s="1594"/>
      <c r="CV1201" s="1594"/>
      <c r="CW1201" s="1594"/>
      <c r="CX1201" s="1594"/>
      <c r="CY1201" s="1594"/>
      <c r="CZ1201" s="1594"/>
      <c r="DA1201" s="1594"/>
      <c r="DB1201" s="1594"/>
      <c r="DC1201" s="1594"/>
      <c r="DD1201" s="1594"/>
      <c r="DE1201" s="1594"/>
      <c r="DF1201" s="1594"/>
      <c r="DG1201" s="1594"/>
      <c r="DH1201" s="1594"/>
      <c r="DI1201" s="1594"/>
      <c r="DJ1201" s="1594"/>
      <c r="DK1201" s="1594"/>
      <c r="DL1201" s="1594"/>
      <c r="DM1201" s="1594"/>
      <c r="DN1201" s="1594"/>
      <c r="DO1201" s="1594"/>
      <c r="DP1201" s="1594"/>
      <c r="DQ1201" s="1594"/>
      <c r="DR1201" s="1594"/>
      <c r="DS1201" s="1594"/>
      <c r="DT1201" s="1594"/>
      <c r="DU1201" s="1594"/>
      <c r="DV1201" s="1594"/>
      <c r="DW1201" s="1594"/>
      <c r="DX1201" s="1594"/>
      <c r="DY1201" s="1594"/>
      <c r="DZ1201" s="1594"/>
      <c r="EA1201" s="1594"/>
      <c r="EB1201" s="1594"/>
      <c r="EC1201" s="1594"/>
      <c r="ED1201" s="1594"/>
      <c r="EE1201" s="1594"/>
      <c r="EF1201" s="1594"/>
      <c r="EG1201" s="1594"/>
      <c r="EH1201" s="1594"/>
      <c r="EI1201" s="1594"/>
      <c r="EJ1201" s="1594"/>
      <c r="EK1201" s="1594"/>
      <c r="EL1201" s="1594"/>
      <c r="EM1201" s="1594"/>
      <c r="EN1201" s="1594"/>
      <c r="EO1201" s="1594"/>
      <c r="EP1201" s="1594"/>
      <c r="EQ1201" s="1594"/>
      <c r="ER1201" s="1594"/>
      <c r="ES1201" s="1594"/>
    </row>
    <row r="1202" spans="1:149" s="1595" customFormat="1" ht="12.5">
      <c r="A1202" s="1644" t="str">
        <f t="shared" si="654"/>
        <v>Organisation</v>
      </c>
      <c r="B1202" s="1758"/>
      <c r="C1202" s="1758"/>
      <c r="D1202" s="1758"/>
      <c r="E1202" s="1756"/>
      <c r="F1202" s="1592"/>
      <c r="G1202" s="1714">
        <f t="shared" si="655"/>
        <v>0</v>
      </c>
      <c r="H1202" s="1645"/>
      <c r="I1202" s="1714">
        <f t="shared" si="656"/>
        <v>0</v>
      </c>
      <c r="J1202" s="1677"/>
      <c r="K1202" s="1677"/>
      <c r="L1202" s="1592"/>
      <c r="M1202" s="1597"/>
      <c r="N1202" s="1597"/>
      <c r="O1202" s="1646"/>
      <c r="P1202" s="1647"/>
      <c r="Q1202" s="1647"/>
      <c r="R1202" s="1648"/>
      <c r="S1202" s="1603"/>
      <c r="T1202" s="1649"/>
      <c r="U1202" s="1649"/>
      <c r="V1202" s="1649"/>
      <c r="W1202" s="1649"/>
      <c r="X1202" s="1649"/>
      <c r="Y1202" s="1649"/>
      <c r="Z1202" s="1649"/>
      <c r="AA1202" s="1649"/>
      <c r="AB1202" s="1649"/>
      <c r="AC1202" s="1649"/>
      <c r="AD1202" s="1649"/>
      <c r="AE1202" s="1649"/>
      <c r="AF1202" s="1610">
        <f t="shared" si="635"/>
        <v>0</v>
      </c>
      <c r="AG1202" s="1649"/>
      <c r="AH1202" s="1649"/>
      <c r="AI1202" s="1649"/>
      <c r="AJ1202" s="1649"/>
      <c r="AK1202" s="1649"/>
      <c r="AL1202" s="1649"/>
      <c r="AM1202" s="1649"/>
      <c r="AN1202" s="1649"/>
      <c r="AO1202" s="1649"/>
      <c r="AP1202" s="1649"/>
      <c r="AQ1202" s="1649"/>
      <c r="AR1202" s="1709"/>
      <c r="AS1202" s="1779">
        <f t="shared" si="636"/>
        <v>0</v>
      </c>
      <c r="AT1202" s="1711">
        <f t="shared" si="657"/>
        <v>0</v>
      </c>
      <c r="AU1202" s="1611">
        <f t="shared" si="637"/>
        <v>0</v>
      </c>
      <c r="AV1202" s="1611">
        <f t="shared" si="638"/>
        <v>0</v>
      </c>
      <c r="AW1202" s="1611">
        <f t="shared" si="639"/>
        <v>0</v>
      </c>
      <c r="AX1202" s="1611">
        <f t="shared" si="640"/>
        <v>0</v>
      </c>
      <c r="AY1202" s="1611">
        <f t="shared" si="641"/>
        <v>0</v>
      </c>
      <c r="AZ1202" s="1611">
        <f t="shared" si="642"/>
        <v>0</v>
      </c>
      <c r="BA1202" s="1611">
        <f t="shared" si="643"/>
        <v>0</v>
      </c>
      <c r="BB1202" s="1611">
        <f t="shared" si="644"/>
        <v>0</v>
      </c>
      <c r="BC1202" s="1611">
        <f t="shared" si="645"/>
        <v>0</v>
      </c>
      <c r="BD1202" s="1611">
        <f t="shared" si="646"/>
        <v>0</v>
      </c>
      <c r="BE1202" s="1611">
        <f t="shared" si="647"/>
        <v>0</v>
      </c>
      <c r="BF1202" s="1611">
        <f t="shared" si="648"/>
        <v>0</v>
      </c>
      <c r="BG1202" s="1611">
        <f t="shared" si="658"/>
        <v>0</v>
      </c>
      <c r="BH1202" s="1611" t="str">
        <f t="shared" si="659"/>
        <v/>
      </c>
      <c r="BI1202" s="1611" t="str">
        <f t="shared" si="660"/>
        <v/>
      </c>
      <c r="BJ1202" s="1611" t="str">
        <f t="shared" si="649"/>
        <v/>
      </c>
      <c r="BK1202" s="1611" t="str">
        <f t="shared" si="650"/>
        <v/>
      </c>
      <c r="BL1202" s="1611" t="str">
        <f t="shared" ca="1" si="651"/>
        <v/>
      </c>
      <c r="BM1202" s="1611" t="str">
        <f t="shared" si="661"/>
        <v/>
      </c>
      <c r="BN1202" s="1611" t="str">
        <f t="shared" si="652"/>
        <v/>
      </c>
      <c r="BO1202" s="1611" t="str">
        <f t="shared" si="653"/>
        <v/>
      </c>
      <c r="BP1202" s="1611" t="str">
        <f t="shared" si="662"/>
        <v/>
      </c>
      <c r="BQ1202" s="1611" t="str">
        <f t="shared" si="663"/>
        <v/>
      </c>
      <c r="BR1202" s="1611" t="str">
        <f t="shared" si="664"/>
        <v/>
      </c>
      <c r="BS1202" s="1611" t="str">
        <f t="shared" si="665"/>
        <v/>
      </c>
      <c r="BT1202" s="1611" t="str">
        <f t="shared" si="666"/>
        <v/>
      </c>
      <c r="BU1202" s="1731">
        <f t="shared" ca="1" si="667"/>
        <v>0</v>
      </c>
      <c r="BV1202" s="1594"/>
      <c r="BW1202" s="1594"/>
      <c r="BX1202" s="1594"/>
      <c r="BY1202" s="1594"/>
      <c r="BZ1202" s="1594"/>
      <c r="CA1202" s="1594"/>
      <c r="CB1202" s="1594"/>
      <c r="CC1202" s="1594"/>
      <c r="CD1202" s="1594"/>
      <c r="CE1202" s="1594"/>
      <c r="CF1202" s="1594"/>
      <c r="CG1202" s="1594"/>
      <c r="CH1202" s="1594"/>
      <c r="CI1202" s="1594"/>
      <c r="CJ1202" s="1594"/>
      <c r="CK1202" s="1594"/>
      <c r="CL1202" s="1594"/>
      <c r="CM1202" s="1594"/>
      <c r="CN1202" s="1594"/>
      <c r="CO1202" s="1594"/>
      <c r="CP1202" s="1594"/>
      <c r="CQ1202" s="1594"/>
      <c r="CR1202" s="1594"/>
      <c r="CS1202" s="1594"/>
      <c r="CT1202" s="1594"/>
      <c r="CU1202" s="1594"/>
      <c r="CV1202" s="1594"/>
      <c r="CW1202" s="1594"/>
      <c r="CX1202" s="1594"/>
      <c r="CY1202" s="1594"/>
      <c r="CZ1202" s="1594"/>
      <c r="DA1202" s="1594"/>
      <c r="DB1202" s="1594"/>
      <c r="DC1202" s="1594"/>
      <c r="DD1202" s="1594"/>
      <c r="DE1202" s="1594"/>
      <c r="DF1202" s="1594"/>
      <c r="DG1202" s="1594"/>
      <c r="DH1202" s="1594"/>
      <c r="DI1202" s="1594"/>
      <c r="DJ1202" s="1594"/>
      <c r="DK1202" s="1594"/>
      <c r="DL1202" s="1594"/>
      <c r="DM1202" s="1594"/>
      <c r="DN1202" s="1594"/>
      <c r="DO1202" s="1594"/>
      <c r="DP1202" s="1594"/>
      <c r="DQ1202" s="1594"/>
      <c r="DR1202" s="1594"/>
      <c r="DS1202" s="1594"/>
      <c r="DT1202" s="1594"/>
      <c r="DU1202" s="1594"/>
      <c r="DV1202" s="1594"/>
      <c r="DW1202" s="1594"/>
      <c r="DX1202" s="1594"/>
      <c r="DY1202" s="1594"/>
      <c r="DZ1202" s="1594"/>
      <c r="EA1202" s="1594"/>
      <c r="EB1202" s="1594"/>
      <c r="EC1202" s="1594"/>
      <c r="ED1202" s="1594"/>
      <c r="EE1202" s="1594"/>
      <c r="EF1202" s="1594"/>
      <c r="EG1202" s="1594"/>
      <c r="EH1202" s="1594"/>
      <c r="EI1202" s="1594"/>
      <c r="EJ1202" s="1594"/>
      <c r="EK1202" s="1594"/>
      <c r="EL1202" s="1594"/>
      <c r="EM1202" s="1594"/>
      <c r="EN1202" s="1594"/>
      <c r="EO1202" s="1594"/>
      <c r="EP1202" s="1594"/>
      <c r="EQ1202" s="1594"/>
      <c r="ER1202" s="1594"/>
      <c r="ES1202" s="1594"/>
    </row>
    <row r="1203" spans="1:149" s="1595" customFormat="1" ht="12.5">
      <c r="A1203" s="1644" t="str">
        <f t="shared" si="654"/>
        <v>Organisation</v>
      </c>
      <c r="B1203" s="1758"/>
      <c r="C1203" s="1758"/>
      <c r="D1203" s="1758"/>
      <c r="E1203" s="1756"/>
      <c r="F1203" s="1592"/>
      <c r="G1203" s="1714">
        <f t="shared" si="655"/>
        <v>0</v>
      </c>
      <c r="H1203" s="1645"/>
      <c r="I1203" s="1714">
        <f t="shared" si="656"/>
        <v>0</v>
      </c>
      <c r="J1203" s="1677"/>
      <c r="K1203" s="1677"/>
      <c r="L1203" s="1592"/>
      <c r="M1203" s="1597"/>
      <c r="N1203" s="1597"/>
      <c r="O1203" s="1646"/>
      <c r="P1203" s="1647"/>
      <c r="Q1203" s="1647"/>
      <c r="R1203" s="1648"/>
      <c r="S1203" s="1603"/>
      <c r="T1203" s="1649"/>
      <c r="U1203" s="1649"/>
      <c r="V1203" s="1649"/>
      <c r="W1203" s="1649"/>
      <c r="X1203" s="1649"/>
      <c r="Y1203" s="1649"/>
      <c r="Z1203" s="1649"/>
      <c r="AA1203" s="1649"/>
      <c r="AB1203" s="1649"/>
      <c r="AC1203" s="1649"/>
      <c r="AD1203" s="1649"/>
      <c r="AE1203" s="1649"/>
      <c r="AF1203" s="1610">
        <f t="shared" si="635"/>
        <v>0</v>
      </c>
      <c r="AG1203" s="1649"/>
      <c r="AH1203" s="1649"/>
      <c r="AI1203" s="1649"/>
      <c r="AJ1203" s="1649"/>
      <c r="AK1203" s="1649"/>
      <c r="AL1203" s="1649"/>
      <c r="AM1203" s="1649"/>
      <c r="AN1203" s="1649"/>
      <c r="AO1203" s="1649"/>
      <c r="AP1203" s="1649"/>
      <c r="AQ1203" s="1649"/>
      <c r="AR1203" s="1709"/>
      <c r="AS1203" s="1779">
        <f t="shared" si="636"/>
        <v>0</v>
      </c>
      <c r="AT1203" s="1711">
        <f t="shared" si="657"/>
        <v>0</v>
      </c>
      <c r="AU1203" s="1611">
        <f t="shared" si="637"/>
        <v>0</v>
      </c>
      <c r="AV1203" s="1611">
        <f t="shared" si="638"/>
        <v>0</v>
      </c>
      <c r="AW1203" s="1611">
        <f t="shared" si="639"/>
        <v>0</v>
      </c>
      <c r="AX1203" s="1611">
        <f t="shared" si="640"/>
        <v>0</v>
      </c>
      <c r="AY1203" s="1611">
        <f t="shared" si="641"/>
        <v>0</v>
      </c>
      <c r="AZ1203" s="1611">
        <f t="shared" si="642"/>
        <v>0</v>
      </c>
      <c r="BA1203" s="1611">
        <f t="shared" si="643"/>
        <v>0</v>
      </c>
      <c r="BB1203" s="1611">
        <f t="shared" si="644"/>
        <v>0</v>
      </c>
      <c r="BC1203" s="1611">
        <f t="shared" si="645"/>
        <v>0</v>
      </c>
      <c r="BD1203" s="1611">
        <f t="shared" si="646"/>
        <v>0</v>
      </c>
      <c r="BE1203" s="1611">
        <f t="shared" si="647"/>
        <v>0</v>
      </c>
      <c r="BF1203" s="1611">
        <f t="shared" si="648"/>
        <v>0</v>
      </c>
      <c r="BG1203" s="1611">
        <f t="shared" si="658"/>
        <v>0</v>
      </c>
      <c r="BH1203" s="1611" t="str">
        <f t="shared" si="659"/>
        <v/>
      </c>
      <c r="BI1203" s="1611" t="str">
        <f t="shared" si="660"/>
        <v/>
      </c>
      <c r="BJ1203" s="1611" t="str">
        <f t="shared" si="649"/>
        <v/>
      </c>
      <c r="BK1203" s="1611" t="str">
        <f t="shared" si="650"/>
        <v/>
      </c>
      <c r="BL1203" s="1611" t="str">
        <f t="shared" ca="1" si="651"/>
        <v/>
      </c>
      <c r="BM1203" s="1611" t="str">
        <f t="shared" si="661"/>
        <v/>
      </c>
      <c r="BN1203" s="1611" t="str">
        <f t="shared" si="652"/>
        <v/>
      </c>
      <c r="BO1203" s="1611" t="str">
        <f t="shared" si="653"/>
        <v/>
      </c>
      <c r="BP1203" s="1611" t="str">
        <f t="shared" si="662"/>
        <v/>
      </c>
      <c r="BQ1203" s="1611" t="str">
        <f t="shared" si="663"/>
        <v/>
      </c>
      <c r="BR1203" s="1611" t="str">
        <f t="shared" si="664"/>
        <v/>
      </c>
      <c r="BS1203" s="1611" t="str">
        <f t="shared" si="665"/>
        <v/>
      </c>
      <c r="BT1203" s="1611" t="str">
        <f t="shared" si="666"/>
        <v/>
      </c>
      <c r="BU1203" s="1731">
        <f t="shared" ca="1" si="667"/>
        <v>0</v>
      </c>
      <c r="BV1203" s="1594"/>
      <c r="BW1203" s="1594"/>
      <c r="BX1203" s="1594"/>
      <c r="BY1203" s="1594"/>
      <c r="BZ1203" s="1594"/>
      <c r="CA1203" s="1594"/>
      <c r="CB1203" s="1594"/>
      <c r="CC1203" s="1594"/>
      <c r="CD1203" s="1594"/>
      <c r="CE1203" s="1594"/>
      <c r="CF1203" s="1594"/>
      <c r="CG1203" s="1594"/>
      <c r="CH1203" s="1594"/>
      <c r="CI1203" s="1594"/>
      <c r="CJ1203" s="1594"/>
      <c r="CK1203" s="1594"/>
      <c r="CL1203" s="1594"/>
      <c r="CM1203" s="1594"/>
      <c r="CN1203" s="1594"/>
      <c r="CO1203" s="1594"/>
      <c r="CP1203" s="1594"/>
      <c r="CQ1203" s="1594"/>
      <c r="CR1203" s="1594"/>
      <c r="CS1203" s="1594"/>
      <c r="CT1203" s="1594"/>
      <c r="CU1203" s="1594"/>
      <c r="CV1203" s="1594"/>
      <c r="CW1203" s="1594"/>
      <c r="CX1203" s="1594"/>
      <c r="CY1203" s="1594"/>
      <c r="CZ1203" s="1594"/>
      <c r="DA1203" s="1594"/>
      <c r="DB1203" s="1594"/>
      <c r="DC1203" s="1594"/>
      <c r="DD1203" s="1594"/>
      <c r="DE1203" s="1594"/>
      <c r="DF1203" s="1594"/>
      <c r="DG1203" s="1594"/>
      <c r="DH1203" s="1594"/>
      <c r="DI1203" s="1594"/>
      <c r="DJ1203" s="1594"/>
      <c r="DK1203" s="1594"/>
      <c r="DL1203" s="1594"/>
      <c r="DM1203" s="1594"/>
      <c r="DN1203" s="1594"/>
      <c r="DO1203" s="1594"/>
      <c r="DP1203" s="1594"/>
      <c r="DQ1203" s="1594"/>
      <c r="DR1203" s="1594"/>
      <c r="DS1203" s="1594"/>
      <c r="DT1203" s="1594"/>
      <c r="DU1203" s="1594"/>
      <c r="DV1203" s="1594"/>
      <c r="DW1203" s="1594"/>
      <c r="DX1203" s="1594"/>
      <c r="DY1203" s="1594"/>
      <c r="DZ1203" s="1594"/>
      <c r="EA1203" s="1594"/>
      <c r="EB1203" s="1594"/>
      <c r="EC1203" s="1594"/>
      <c r="ED1203" s="1594"/>
      <c r="EE1203" s="1594"/>
      <c r="EF1203" s="1594"/>
      <c r="EG1203" s="1594"/>
      <c r="EH1203" s="1594"/>
      <c r="EI1203" s="1594"/>
      <c r="EJ1203" s="1594"/>
      <c r="EK1203" s="1594"/>
      <c r="EL1203" s="1594"/>
      <c r="EM1203" s="1594"/>
      <c r="EN1203" s="1594"/>
      <c r="EO1203" s="1594"/>
      <c r="EP1203" s="1594"/>
      <c r="EQ1203" s="1594"/>
      <c r="ER1203" s="1594"/>
      <c r="ES1203" s="1594"/>
    </row>
    <row r="1204" spans="1:149" s="1595" customFormat="1" ht="12.5">
      <c r="A1204" s="1644" t="str">
        <f t="shared" si="654"/>
        <v>Organisation</v>
      </c>
      <c r="B1204" s="1758"/>
      <c r="C1204" s="1758"/>
      <c r="D1204" s="1758"/>
      <c r="E1204" s="1756"/>
      <c r="F1204" s="1592"/>
      <c r="G1204" s="1714">
        <f t="shared" si="655"/>
        <v>0</v>
      </c>
      <c r="H1204" s="1645"/>
      <c r="I1204" s="1714">
        <f t="shared" si="656"/>
        <v>0</v>
      </c>
      <c r="J1204" s="1677"/>
      <c r="K1204" s="1677"/>
      <c r="L1204" s="1592"/>
      <c r="M1204" s="1597"/>
      <c r="N1204" s="1597"/>
      <c r="O1204" s="1646"/>
      <c r="P1204" s="1647"/>
      <c r="Q1204" s="1647"/>
      <c r="R1204" s="1648"/>
      <c r="S1204" s="1603"/>
      <c r="T1204" s="1649"/>
      <c r="U1204" s="1649"/>
      <c r="V1204" s="1649"/>
      <c r="W1204" s="1649"/>
      <c r="X1204" s="1649"/>
      <c r="Y1204" s="1649"/>
      <c r="Z1204" s="1649"/>
      <c r="AA1204" s="1649"/>
      <c r="AB1204" s="1649"/>
      <c r="AC1204" s="1649"/>
      <c r="AD1204" s="1649"/>
      <c r="AE1204" s="1649"/>
      <c r="AF1204" s="1610">
        <f t="shared" si="635"/>
        <v>0</v>
      </c>
      <c r="AG1204" s="1649"/>
      <c r="AH1204" s="1649"/>
      <c r="AI1204" s="1649"/>
      <c r="AJ1204" s="1649"/>
      <c r="AK1204" s="1649"/>
      <c r="AL1204" s="1649"/>
      <c r="AM1204" s="1649"/>
      <c r="AN1204" s="1649"/>
      <c r="AO1204" s="1649"/>
      <c r="AP1204" s="1649"/>
      <c r="AQ1204" s="1649"/>
      <c r="AR1204" s="1709"/>
      <c r="AS1204" s="1779">
        <f t="shared" si="636"/>
        <v>0</v>
      </c>
      <c r="AT1204" s="1711">
        <f t="shared" si="657"/>
        <v>0</v>
      </c>
      <c r="AU1204" s="1611">
        <f t="shared" si="637"/>
        <v>0</v>
      </c>
      <c r="AV1204" s="1611">
        <f t="shared" si="638"/>
        <v>0</v>
      </c>
      <c r="AW1204" s="1611">
        <f t="shared" si="639"/>
        <v>0</v>
      </c>
      <c r="AX1204" s="1611">
        <f t="shared" si="640"/>
        <v>0</v>
      </c>
      <c r="AY1204" s="1611">
        <f t="shared" si="641"/>
        <v>0</v>
      </c>
      <c r="AZ1204" s="1611">
        <f t="shared" si="642"/>
        <v>0</v>
      </c>
      <c r="BA1204" s="1611">
        <f t="shared" si="643"/>
        <v>0</v>
      </c>
      <c r="BB1204" s="1611">
        <f t="shared" si="644"/>
        <v>0</v>
      </c>
      <c r="BC1204" s="1611">
        <f t="shared" si="645"/>
        <v>0</v>
      </c>
      <c r="BD1204" s="1611">
        <f t="shared" si="646"/>
        <v>0</v>
      </c>
      <c r="BE1204" s="1611">
        <f t="shared" si="647"/>
        <v>0</v>
      </c>
      <c r="BF1204" s="1611">
        <f t="shared" si="648"/>
        <v>0</v>
      </c>
      <c r="BG1204" s="1611">
        <f t="shared" si="658"/>
        <v>0</v>
      </c>
      <c r="BH1204" s="1611" t="str">
        <f t="shared" si="659"/>
        <v/>
      </c>
      <c r="BI1204" s="1611" t="str">
        <f t="shared" si="660"/>
        <v/>
      </c>
      <c r="BJ1204" s="1611" t="str">
        <f t="shared" si="649"/>
        <v/>
      </c>
      <c r="BK1204" s="1611" t="str">
        <f t="shared" si="650"/>
        <v/>
      </c>
      <c r="BL1204" s="1611" t="str">
        <f t="shared" ca="1" si="651"/>
        <v/>
      </c>
      <c r="BM1204" s="1611" t="str">
        <f t="shared" si="661"/>
        <v/>
      </c>
      <c r="BN1204" s="1611" t="str">
        <f t="shared" si="652"/>
        <v/>
      </c>
      <c r="BO1204" s="1611" t="str">
        <f t="shared" si="653"/>
        <v/>
      </c>
      <c r="BP1204" s="1611" t="str">
        <f t="shared" si="662"/>
        <v/>
      </c>
      <c r="BQ1204" s="1611" t="str">
        <f t="shared" si="663"/>
        <v/>
      </c>
      <c r="BR1204" s="1611" t="str">
        <f t="shared" si="664"/>
        <v/>
      </c>
      <c r="BS1204" s="1611" t="str">
        <f t="shared" si="665"/>
        <v/>
      </c>
      <c r="BT1204" s="1611" t="str">
        <f t="shared" si="666"/>
        <v/>
      </c>
      <c r="BU1204" s="1731">
        <f t="shared" ca="1" si="667"/>
        <v>0</v>
      </c>
      <c r="BV1204" s="1594"/>
      <c r="BW1204" s="1594"/>
      <c r="BX1204" s="1594"/>
      <c r="BY1204" s="1594"/>
      <c r="BZ1204" s="1594"/>
      <c r="CA1204" s="1594"/>
      <c r="CB1204" s="1594"/>
      <c r="CC1204" s="1594"/>
      <c r="CD1204" s="1594"/>
      <c r="CE1204" s="1594"/>
      <c r="CF1204" s="1594"/>
      <c r="CG1204" s="1594"/>
      <c r="CH1204" s="1594"/>
      <c r="CI1204" s="1594"/>
      <c r="CJ1204" s="1594"/>
      <c r="CK1204" s="1594"/>
      <c r="CL1204" s="1594"/>
      <c r="CM1204" s="1594"/>
      <c r="CN1204" s="1594"/>
      <c r="CO1204" s="1594"/>
      <c r="CP1204" s="1594"/>
      <c r="CQ1204" s="1594"/>
      <c r="CR1204" s="1594"/>
      <c r="CS1204" s="1594"/>
      <c r="CT1204" s="1594"/>
      <c r="CU1204" s="1594"/>
      <c r="CV1204" s="1594"/>
      <c r="CW1204" s="1594"/>
      <c r="CX1204" s="1594"/>
      <c r="CY1204" s="1594"/>
      <c r="CZ1204" s="1594"/>
      <c r="DA1204" s="1594"/>
      <c r="DB1204" s="1594"/>
      <c r="DC1204" s="1594"/>
      <c r="DD1204" s="1594"/>
      <c r="DE1204" s="1594"/>
      <c r="DF1204" s="1594"/>
      <c r="DG1204" s="1594"/>
      <c r="DH1204" s="1594"/>
      <c r="DI1204" s="1594"/>
      <c r="DJ1204" s="1594"/>
      <c r="DK1204" s="1594"/>
      <c r="DL1204" s="1594"/>
      <c r="DM1204" s="1594"/>
      <c r="DN1204" s="1594"/>
      <c r="DO1204" s="1594"/>
      <c r="DP1204" s="1594"/>
      <c r="DQ1204" s="1594"/>
      <c r="DR1204" s="1594"/>
      <c r="DS1204" s="1594"/>
      <c r="DT1204" s="1594"/>
      <c r="DU1204" s="1594"/>
      <c r="DV1204" s="1594"/>
      <c r="DW1204" s="1594"/>
      <c r="DX1204" s="1594"/>
      <c r="DY1204" s="1594"/>
      <c r="DZ1204" s="1594"/>
      <c r="EA1204" s="1594"/>
      <c r="EB1204" s="1594"/>
      <c r="EC1204" s="1594"/>
      <c r="ED1204" s="1594"/>
      <c r="EE1204" s="1594"/>
      <c r="EF1204" s="1594"/>
      <c r="EG1204" s="1594"/>
      <c r="EH1204" s="1594"/>
      <c r="EI1204" s="1594"/>
      <c r="EJ1204" s="1594"/>
      <c r="EK1204" s="1594"/>
      <c r="EL1204" s="1594"/>
      <c r="EM1204" s="1594"/>
      <c r="EN1204" s="1594"/>
      <c r="EO1204" s="1594"/>
      <c r="EP1204" s="1594"/>
      <c r="EQ1204" s="1594"/>
      <c r="ER1204" s="1594"/>
      <c r="ES1204" s="1594"/>
    </row>
    <row r="1205" spans="1:149" s="1595" customFormat="1" ht="12.5">
      <c r="A1205" s="1644" t="str">
        <f t="shared" si="654"/>
        <v>Organisation</v>
      </c>
      <c r="B1205" s="1758"/>
      <c r="C1205" s="1758"/>
      <c r="D1205" s="1758"/>
      <c r="E1205" s="1756"/>
      <c r="F1205" s="1592"/>
      <c r="G1205" s="1714">
        <f t="shared" si="655"/>
        <v>0</v>
      </c>
      <c r="H1205" s="1645"/>
      <c r="I1205" s="1714">
        <f t="shared" si="656"/>
        <v>0</v>
      </c>
      <c r="J1205" s="1677"/>
      <c r="K1205" s="1677"/>
      <c r="L1205" s="1592"/>
      <c r="M1205" s="1597"/>
      <c r="N1205" s="1597"/>
      <c r="O1205" s="1646"/>
      <c r="P1205" s="1647"/>
      <c r="Q1205" s="1647"/>
      <c r="R1205" s="1648"/>
      <c r="S1205" s="1603"/>
      <c r="T1205" s="1649"/>
      <c r="U1205" s="1649"/>
      <c r="V1205" s="1649"/>
      <c r="W1205" s="1649"/>
      <c r="X1205" s="1649"/>
      <c r="Y1205" s="1649"/>
      <c r="Z1205" s="1649"/>
      <c r="AA1205" s="1649"/>
      <c r="AB1205" s="1649"/>
      <c r="AC1205" s="1649"/>
      <c r="AD1205" s="1649"/>
      <c r="AE1205" s="1649"/>
      <c r="AF1205" s="1610">
        <f t="shared" si="635"/>
        <v>0</v>
      </c>
      <c r="AG1205" s="1649"/>
      <c r="AH1205" s="1649"/>
      <c r="AI1205" s="1649"/>
      <c r="AJ1205" s="1649"/>
      <c r="AK1205" s="1649"/>
      <c r="AL1205" s="1649"/>
      <c r="AM1205" s="1649"/>
      <c r="AN1205" s="1649"/>
      <c r="AO1205" s="1649"/>
      <c r="AP1205" s="1649"/>
      <c r="AQ1205" s="1649"/>
      <c r="AR1205" s="1709"/>
      <c r="AS1205" s="1779">
        <f t="shared" si="636"/>
        <v>0</v>
      </c>
      <c r="AT1205" s="1711">
        <f t="shared" si="657"/>
        <v>0</v>
      </c>
      <c r="AU1205" s="1611">
        <f t="shared" si="637"/>
        <v>0</v>
      </c>
      <c r="AV1205" s="1611">
        <f t="shared" si="638"/>
        <v>0</v>
      </c>
      <c r="AW1205" s="1611">
        <f t="shared" si="639"/>
        <v>0</v>
      </c>
      <c r="AX1205" s="1611">
        <f t="shared" si="640"/>
        <v>0</v>
      </c>
      <c r="AY1205" s="1611">
        <f t="shared" si="641"/>
        <v>0</v>
      </c>
      <c r="AZ1205" s="1611">
        <f t="shared" si="642"/>
        <v>0</v>
      </c>
      <c r="BA1205" s="1611">
        <f t="shared" si="643"/>
        <v>0</v>
      </c>
      <c r="BB1205" s="1611">
        <f t="shared" si="644"/>
        <v>0</v>
      </c>
      <c r="BC1205" s="1611">
        <f t="shared" si="645"/>
        <v>0</v>
      </c>
      <c r="BD1205" s="1611">
        <f t="shared" si="646"/>
        <v>0</v>
      </c>
      <c r="BE1205" s="1611">
        <f t="shared" si="647"/>
        <v>0</v>
      </c>
      <c r="BF1205" s="1611">
        <f t="shared" si="648"/>
        <v>0</v>
      </c>
      <c r="BG1205" s="1611">
        <f t="shared" si="658"/>
        <v>0</v>
      </c>
      <c r="BH1205" s="1611" t="str">
        <f t="shared" si="659"/>
        <v/>
      </c>
      <c r="BI1205" s="1611" t="str">
        <f t="shared" si="660"/>
        <v/>
      </c>
      <c r="BJ1205" s="1611" t="str">
        <f t="shared" si="649"/>
        <v/>
      </c>
      <c r="BK1205" s="1611" t="str">
        <f t="shared" si="650"/>
        <v/>
      </c>
      <c r="BL1205" s="1611" t="str">
        <f t="shared" ca="1" si="651"/>
        <v/>
      </c>
      <c r="BM1205" s="1611" t="str">
        <f t="shared" si="661"/>
        <v/>
      </c>
      <c r="BN1205" s="1611" t="str">
        <f t="shared" si="652"/>
        <v/>
      </c>
      <c r="BO1205" s="1611" t="str">
        <f t="shared" si="653"/>
        <v/>
      </c>
      <c r="BP1205" s="1611" t="str">
        <f t="shared" si="662"/>
        <v/>
      </c>
      <c r="BQ1205" s="1611" t="str">
        <f t="shared" si="663"/>
        <v/>
      </c>
      <c r="BR1205" s="1611" t="str">
        <f t="shared" si="664"/>
        <v/>
      </c>
      <c r="BS1205" s="1611" t="str">
        <f t="shared" si="665"/>
        <v/>
      </c>
      <c r="BT1205" s="1611" t="str">
        <f t="shared" si="666"/>
        <v/>
      </c>
      <c r="BU1205" s="1731">
        <f t="shared" ca="1" si="667"/>
        <v>0</v>
      </c>
      <c r="BV1205" s="1594"/>
      <c r="BW1205" s="1594"/>
      <c r="BX1205" s="1594"/>
      <c r="BY1205" s="1594"/>
      <c r="BZ1205" s="1594"/>
      <c r="CA1205" s="1594"/>
      <c r="CB1205" s="1594"/>
      <c r="CC1205" s="1594"/>
      <c r="CD1205" s="1594"/>
      <c r="CE1205" s="1594"/>
      <c r="CF1205" s="1594"/>
      <c r="CG1205" s="1594"/>
      <c r="CH1205" s="1594"/>
      <c r="CI1205" s="1594"/>
      <c r="CJ1205" s="1594"/>
      <c r="CK1205" s="1594"/>
      <c r="CL1205" s="1594"/>
      <c r="CM1205" s="1594"/>
      <c r="CN1205" s="1594"/>
      <c r="CO1205" s="1594"/>
      <c r="CP1205" s="1594"/>
      <c r="CQ1205" s="1594"/>
      <c r="CR1205" s="1594"/>
      <c r="CS1205" s="1594"/>
      <c r="CT1205" s="1594"/>
      <c r="CU1205" s="1594"/>
      <c r="CV1205" s="1594"/>
      <c r="CW1205" s="1594"/>
      <c r="CX1205" s="1594"/>
      <c r="CY1205" s="1594"/>
      <c r="CZ1205" s="1594"/>
      <c r="DA1205" s="1594"/>
      <c r="DB1205" s="1594"/>
      <c r="DC1205" s="1594"/>
      <c r="DD1205" s="1594"/>
      <c r="DE1205" s="1594"/>
      <c r="DF1205" s="1594"/>
      <c r="DG1205" s="1594"/>
      <c r="DH1205" s="1594"/>
      <c r="DI1205" s="1594"/>
      <c r="DJ1205" s="1594"/>
      <c r="DK1205" s="1594"/>
      <c r="DL1205" s="1594"/>
      <c r="DM1205" s="1594"/>
      <c r="DN1205" s="1594"/>
      <c r="DO1205" s="1594"/>
      <c r="DP1205" s="1594"/>
      <c r="DQ1205" s="1594"/>
      <c r="DR1205" s="1594"/>
      <c r="DS1205" s="1594"/>
      <c r="DT1205" s="1594"/>
      <c r="DU1205" s="1594"/>
      <c r="DV1205" s="1594"/>
      <c r="DW1205" s="1594"/>
      <c r="DX1205" s="1594"/>
      <c r="DY1205" s="1594"/>
      <c r="DZ1205" s="1594"/>
      <c r="EA1205" s="1594"/>
      <c r="EB1205" s="1594"/>
      <c r="EC1205" s="1594"/>
      <c r="ED1205" s="1594"/>
      <c r="EE1205" s="1594"/>
      <c r="EF1205" s="1594"/>
      <c r="EG1205" s="1594"/>
      <c r="EH1205" s="1594"/>
      <c r="EI1205" s="1594"/>
      <c r="EJ1205" s="1594"/>
      <c r="EK1205" s="1594"/>
      <c r="EL1205" s="1594"/>
      <c r="EM1205" s="1594"/>
      <c r="EN1205" s="1594"/>
      <c r="EO1205" s="1594"/>
      <c r="EP1205" s="1594"/>
      <c r="EQ1205" s="1594"/>
      <c r="ER1205" s="1594"/>
      <c r="ES1205" s="1594"/>
    </row>
    <row r="1206" spans="1:149" s="1595" customFormat="1" ht="12.5">
      <c r="A1206" s="1644" t="str">
        <f t="shared" si="654"/>
        <v>Organisation</v>
      </c>
      <c r="B1206" s="1758"/>
      <c r="C1206" s="1758"/>
      <c r="D1206" s="1758"/>
      <c r="E1206" s="1756"/>
      <c r="F1206" s="1592"/>
      <c r="G1206" s="1714">
        <f t="shared" si="655"/>
        <v>0</v>
      </c>
      <c r="H1206" s="1645"/>
      <c r="I1206" s="1714">
        <f t="shared" si="656"/>
        <v>0</v>
      </c>
      <c r="J1206" s="1677"/>
      <c r="K1206" s="1677"/>
      <c r="L1206" s="1592"/>
      <c r="M1206" s="1597"/>
      <c r="N1206" s="1597"/>
      <c r="O1206" s="1646"/>
      <c r="P1206" s="1647"/>
      <c r="Q1206" s="1647"/>
      <c r="R1206" s="1648"/>
      <c r="S1206" s="1603"/>
      <c r="T1206" s="1649"/>
      <c r="U1206" s="1649"/>
      <c r="V1206" s="1649"/>
      <c r="W1206" s="1649"/>
      <c r="X1206" s="1649"/>
      <c r="Y1206" s="1649"/>
      <c r="Z1206" s="1649"/>
      <c r="AA1206" s="1649"/>
      <c r="AB1206" s="1649"/>
      <c r="AC1206" s="1649"/>
      <c r="AD1206" s="1649"/>
      <c r="AE1206" s="1649"/>
      <c r="AF1206" s="1610">
        <f t="shared" si="635"/>
        <v>0</v>
      </c>
      <c r="AG1206" s="1649"/>
      <c r="AH1206" s="1649"/>
      <c r="AI1206" s="1649"/>
      <c r="AJ1206" s="1649"/>
      <c r="AK1206" s="1649"/>
      <c r="AL1206" s="1649"/>
      <c r="AM1206" s="1649"/>
      <c r="AN1206" s="1649"/>
      <c r="AO1206" s="1649"/>
      <c r="AP1206" s="1649"/>
      <c r="AQ1206" s="1649"/>
      <c r="AR1206" s="1709"/>
      <c r="AS1206" s="1779">
        <f t="shared" si="636"/>
        <v>0</v>
      </c>
      <c r="AT1206" s="1711">
        <f t="shared" si="657"/>
        <v>0</v>
      </c>
      <c r="AU1206" s="1611">
        <f t="shared" si="637"/>
        <v>0</v>
      </c>
      <c r="AV1206" s="1611">
        <f t="shared" si="638"/>
        <v>0</v>
      </c>
      <c r="AW1206" s="1611">
        <f t="shared" si="639"/>
        <v>0</v>
      </c>
      <c r="AX1206" s="1611">
        <f t="shared" si="640"/>
        <v>0</v>
      </c>
      <c r="AY1206" s="1611">
        <f t="shared" si="641"/>
        <v>0</v>
      </c>
      <c r="AZ1206" s="1611">
        <f t="shared" si="642"/>
        <v>0</v>
      </c>
      <c r="BA1206" s="1611">
        <f t="shared" si="643"/>
        <v>0</v>
      </c>
      <c r="BB1206" s="1611">
        <f t="shared" si="644"/>
        <v>0</v>
      </c>
      <c r="BC1206" s="1611">
        <f t="shared" si="645"/>
        <v>0</v>
      </c>
      <c r="BD1206" s="1611">
        <f t="shared" si="646"/>
        <v>0</v>
      </c>
      <c r="BE1206" s="1611">
        <f t="shared" si="647"/>
        <v>0</v>
      </c>
      <c r="BF1206" s="1611">
        <f t="shared" si="648"/>
        <v>0</v>
      </c>
      <c r="BG1206" s="1611">
        <f t="shared" si="658"/>
        <v>0</v>
      </c>
      <c r="BH1206" s="1611" t="str">
        <f t="shared" si="659"/>
        <v/>
      </c>
      <c r="BI1206" s="1611" t="str">
        <f t="shared" si="660"/>
        <v/>
      </c>
      <c r="BJ1206" s="1611" t="str">
        <f t="shared" si="649"/>
        <v/>
      </c>
      <c r="BK1206" s="1611" t="str">
        <f t="shared" si="650"/>
        <v/>
      </c>
      <c r="BL1206" s="1611" t="str">
        <f t="shared" ca="1" si="651"/>
        <v/>
      </c>
      <c r="BM1206" s="1611" t="str">
        <f t="shared" si="661"/>
        <v/>
      </c>
      <c r="BN1206" s="1611" t="str">
        <f t="shared" si="652"/>
        <v/>
      </c>
      <c r="BO1206" s="1611" t="str">
        <f t="shared" si="653"/>
        <v/>
      </c>
      <c r="BP1206" s="1611" t="str">
        <f t="shared" si="662"/>
        <v/>
      </c>
      <c r="BQ1206" s="1611" t="str">
        <f t="shared" si="663"/>
        <v/>
      </c>
      <c r="BR1206" s="1611" t="str">
        <f t="shared" si="664"/>
        <v/>
      </c>
      <c r="BS1206" s="1611" t="str">
        <f t="shared" si="665"/>
        <v/>
      </c>
      <c r="BT1206" s="1611" t="str">
        <f t="shared" si="666"/>
        <v/>
      </c>
      <c r="BU1206" s="1731">
        <f t="shared" ca="1" si="667"/>
        <v>0</v>
      </c>
      <c r="BV1206" s="1594"/>
      <c r="BW1206" s="1594"/>
      <c r="BX1206" s="1594"/>
      <c r="BY1206" s="1594"/>
      <c r="BZ1206" s="1594"/>
      <c r="CA1206" s="1594"/>
      <c r="CB1206" s="1594"/>
      <c r="CC1206" s="1594"/>
      <c r="CD1206" s="1594"/>
      <c r="CE1206" s="1594"/>
      <c r="CF1206" s="1594"/>
      <c r="CG1206" s="1594"/>
      <c r="CH1206" s="1594"/>
      <c r="CI1206" s="1594"/>
      <c r="CJ1206" s="1594"/>
      <c r="CK1206" s="1594"/>
      <c r="CL1206" s="1594"/>
      <c r="CM1206" s="1594"/>
      <c r="CN1206" s="1594"/>
      <c r="CO1206" s="1594"/>
      <c r="CP1206" s="1594"/>
      <c r="CQ1206" s="1594"/>
      <c r="CR1206" s="1594"/>
      <c r="CS1206" s="1594"/>
      <c r="CT1206" s="1594"/>
      <c r="CU1206" s="1594"/>
      <c r="CV1206" s="1594"/>
      <c r="CW1206" s="1594"/>
      <c r="CX1206" s="1594"/>
      <c r="CY1206" s="1594"/>
      <c r="CZ1206" s="1594"/>
      <c r="DA1206" s="1594"/>
      <c r="DB1206" s="1594"/>
      <c r="DC1206" s="1594"/>
      <c r="DD1206" s="1594"/>
      <c r="DE1206" s="1594"/>
      <c r="DF1206" s="1594"/>
      <c r="DG1206" s="1594"/>
      <c r="DH1206" s="1594"/>
      <c r="DI1206" s="1594"/>
      <c r="DJ1206" s="1594"/>
      <c r="DK1206" s="1594"/>
      <c r="DL1206" s="1594"/>
      <c r="DM1206" s="1594"/>
      <c r="DN1206" s="1594"/>
      <c r="DO1206" s="1594"/>
      <c r="DP1206" s="1594"/>
      <c r="DQ1206" s="1594"/>
      <c r="DR1206" s="1594"/>
      <c r="DS1206" s="1594"/>
      <c r="DT1206" s="1594"/>
      <c r="DU1206" s="1594"/>
      <c r="DV1206" s="1594"/>
      <c r="DW1206" s="1594"/>
      <c r="DX1206" s="1594"/>
      <c r="DY1206" s="1594"/>
      <c r="DZ1206" s="1594"/>
      <c r="EA1206" s="1594"/>
      <c r="EB1206" s="1594"/>
      <c r="EC1206" s="1594"/>
      <c r="ED1206" s="1594"/>
      <c r="EE1206" s="1594"/>
      <c r="EF1206" s="1594"/>
      <c r="EG1206" s="1594"/>
      <c r="EH1206" s="1594"/>
      <c r="EI1206" s="1594"/>
      <c r="EJ1206" s="1594"/>
      <c r="EK1206" s="1594"/>
      <c r="EL1206" s="1594"/>
      <c r="EM1206" s="1594"/>
      <c r="EN1206" s="1594"/>
      <c r="EO1206" s="1594"/>
      <c r="EP1206" s="1594"/>
      <c r="EQ1206" s="1594"/>
      <c r="ER1206" s="1594"/>
      <c r="ES1206" s="1594"/>
    </row>
    <row r="1207" spans="1:149" s="1595" customFormat="1" ht="12.5">
      <c r="A1207" s="1644" t="str">
        <f t="shared" si="654"/>
        <v>Organisation</v>
      </c>
      <c r="B1207" s="1758"/>
      <c r="C1207" s="1758"/>
      <c r="D1207" s="1758"/>
      <c r="E1207" s="1756"/>
      <c r="F1207" s="1592"/>
      <c r="G1207" s="1714">
        <f t="shared" si="655"/>
        <v>0</v>
      </c>
      <c r="H1207" s="1645"/>
      <c r="I1207" s="1714">
        <f t="shared" si="656"/>
        <v>0</v>
      </c>
      <c r="J1207" s="1677"/>
      <c r="K1207" s="1677"/>
      <c r="L1207" s="1592"/>
      <c r="M1207" s="1597"/>
      <c r="N1207" s="1597"/>
      <c r="O1207" s="1646"/>
      <c r="P1207" s="1647"/>
      <c r="Q1207" s="1647"/>
      <c r="R1207" s="1648"/>
      <c r="S1207" s="1603"/>
      <c r="T1207" s="1649"/>
      <c r="U1207" s="1649"/>
      <c r="V1207" s="1649"/>
      <c r="W1207" s="1649"/>
      <c r="X1207" s="1649"/>
      <c r="Y1207" s="1649"/>
      <c r="Z1207" s="1649"/>
      <c r="AA1207" s="1649"/>
      <c r="AB1207" s="1649"/>
      <c r="AC1207" s="1649"/>
      <c r="AD1207" s="1649"/>
      <c r="AE1207" s="1649"/>
      <c r="AF1207" s="1610">
        <f t="shared" si="635"/>
        <v>0</v>
      </c>
      <c r="AG1207" s="1649"/>
      <c r="AH1207" s="1649"/>
      <c r="AI1207" s="1649"/>
      <c r="AJ1207" s="1649"/>
      <c r="AK1207" s="1649"/>
      <c r="AL1207" s="1649"/>
      <c r="AM1207" s="1649"/>
      <c r="AN1207" s="1649"/>
      <c r="AO1207" s="1649"/>
      <c r="AP1207" s="1649"/>
      <c r="AQ1207" s="1649"/>
      <c r="AR1207" s="1709"/>
      <c r="AS1207" s="1779">
        <f t="shared" si="636"/>
        <v>0</v>
      </c>
      <c r="AT1207" s="1711">
        <f t="shared" si="657"/>
        <v>0</v>
      </c>
      <c r="AU1207" s="1611">
        <f t="shared" si="637"/>
        <v>0</v>
      </c>
      <c r="AV1207" s="1611">
        <f t="shared" si="638"/>
        <v>0</v>
      </c>
      <c r="AW1207" s="1611">
        <f t="shared" si="639"/>
        <v>0</v>
      </c>
      <c r="AX1207" s="1611">
        <f t="shared" si="640"/>
        <v>0</v>
      </c>
      <c r="AY1207" s="1611">
        <f t="shared" si="641"/>
        <v>0</v>
      </c>
      <c r="AZ1207" s="1611">
        <f t="shared" si="642"/>
        <v>0</v>
      </c>
      <c r="BA1207" s="1611">
        <f t="shared" si="643"/>
        <v>0</v>
      </c>
      <c r="BB1207" s="1611">
        <f t="shared" si="644"/>
        <v>0</v>
      </c>
      <c r="BC1207" s="1611">
        <f t="shared" si="645"/>
        <v>0</v>
      </c>
      <c r="BD1207" s="1611">
        <f t="shared" si="646"/>
        <v>0</v>
      </c>
      <c r="BE1207" s="1611">
        <f t="shared" si="647"/>
        <v>0</v>
      </c>
      <c r="BF1207" s="1611">
        <f t="shared" si="648"/>
        <v>0</v>
      </c>
      <c r="BG1207" s="1611">
        <f t="shared" si="658"/>
        <v>0</v>
      </c>
      <c r="BH1207" s="1611" t="str">
        <f t="shared" si="659"/>
        <v/>
      </c>
      <c r="BI1207" s="1611" t="str">
        <f t="shared" si="660"/>
        <v/>
      </c>
      <c r="BJ1207" s="1611" t="str">
        <f t="shared" si="649"/>
        <v/>
      </c>
      <c r="BK1207" s="1611" t="str">
        <f t="shared" si="650"/>
        <v/>
      </c>
      <c r="BL1207" s="1611" t="str">
        <f t="shared" ca="1" si="651"/>
        <v/>
      </c>
      <c r="BM1207" s="1611" t="str">
        <f t="shared" si="661"/>
        <v/>
      </c>
      <c r="BN1207" s="1611" t="str">
        <f t="shared" si="652"/>
        <v/>
      </c>
      <c r="BO1207" s="1611" t="str">
        <f t="shared" si="653"/>
        <v/>
      </c>
      <c r="BP1207" s="1611" t="str">
        <f t="shared" si="662"/>
        <v/>
      </c>
      <c r="BQ1207" s="1611" t="str">
        <f t="shared" si="663"/>
        <v/>
      </c>
      <c r="BR1207" s="1611" t="str">
        <f t="shared" si="664"/>
        <v/>
      </c>
      <c r="BS1207" s="1611" t="str">
        <f t="shared" si="665"/>
        <v/>
      </c>
      <c r="BT1207" s="1611" t="str">
        <f t="shared" si="666"/>
        <v/>
      </c>
      <c r="BU1207" s="1731">
        <f t="shared" ca="1" si="667"/>
        <v>0</v>
      </c>
      <c r="BV1207" s="1594"/>
      <c r="BW1207" s="1594"/>
      <c r="BX1207" s="1594"/>
      <c r="BY1207" s="1594"/>
      <c r="BZ1207" s="1594"/>
      <c r="CA1207" s="1594"/>
      <c r="CB1207" s="1594"/>
      <c r="CC1207" s="1594"/>
      <c r="CD1207" s="1594"/>
      <c r="CE1207" s="1594"/>
      <c r="CF1207" s="1594"/>
      <c r="CG1207" s="1594"/>
      <c r="CH1207" s="1594"/>
      <c r="CI1207" s="1594"/>
      <c r="CJ1207" s="1594"/>
      <c r="CK1207" s="1594"/>
      <c r="CL1207" s="1594"/>
      <c r="CM1207" s="1594"/>
      <c r="CN1207" s="1594"/>
      <c r="CO1207" s="1594"/>
      <c r="CP1207" s="1594"/>
      <c r="CQ1207" s="1594"/>
      <c r="CR1207" s="1594"/>
      <c r="CS1207" s="1594"/>
      <c r="CT1207" s="1594"/>
      <c r="CU1207" s="1594"/>
      <c r="CV1207" s="1594"/>
      <c r="CW1207" s="1594"/>
      <c r="CX1207" s="1594"/>
      <c r="CY1207" s="1594"/>
      <c r="CZ1207" s="1594"/>
      <c r="DA1207" s="1594"/>
      <c r="DB1207" s="1594"/>
      <c r="DC1207" s="1594"/>
      <c r="DD1207" s="1594"/>
      <c r="DE1207" s="1594"/>
      <c r="DF1207" s="1594"/>
      <c r="DG1207" s="1594"/>
      <c r="DH1207" s="1594"/>
      <c r="DI1207" s="1594"/>
      <c r="DJ1207" s="1594"/>
      <c r="DK1207" s="1594"/>
      <c r="DL1207" s="1594"/>
      <c r="DM1207" s="1594"/>
      <c r="DN1207" s="1594"/>
      <c r="DO1207" s="1594"/>
      <c r="DP1207" s="1594"/>
      <c r="DQ1207" s="1594"/>
      <c r="DR1207" s="1594"/>
      <c r="DS1207" s="1594"/>
      <c r="DT1207" s="1594"/>
      <c r="DU1207" s="1594"/>
      <c r="DV1207" s="1594"/>
      <c r="DW1207" s="1594"/>
      <c r="DX1207" s="1594"/>
      <c r="DY1207" s="1594"/>
      <c r="DZ1207" s="1594"/>
      <c r="EA1207" s="1594"/>
      <c r="EB1207" s="1594"/>
      <c r="EC1207" s="1594"/>
      <c r="ED1207" s="1594"/>
      <c r="EE1207" s="1594"/>
      <c r="EF1207" s="1594"/>
      <c r="EG1207" s="1594"/>
      <c r="EH1207" s="1594"/>
      <c r="EI1207" s="1594"/>
      <c r="EJ1207" s="1594"/>
      <c r="EK1207" s="1594"/>
      <c r="EL1207" s="1594"/>
      <c r="EM1207" s="1594"/>
      <c r="EN1207" s="1594"/>
      <c r="EO1207" s="1594"/>
      <c r="EP1207" s="1594"/>
      <c r="EQ1207" s="1594"/>
      <c r="ER1207" s="1594"/>
      <c r="ES1207" s="1594"/>
    </row>
    <row r="1208" spans="1:149" s="1595" customFormat="1" ht="12.5">
      <c r="A1208" s="1644" t="str">
        <f t="shared" si="654"/>
        <v>Organisation</v>
      </c>
      <c r="B1208" s="1758"/>
      <c r="C1208" s="1758"/>
      <c r="D1208" s="1758"/>
      <c r="E1208" s="1756"/>
      <c r="F1208" s="1592"/>
      <c r="G1208" s="1714">
        <f t="shared" si="655"/>
        <v>0</v>
      </c>
      <c r="H1208" s="1645"/>
      <c r="I1208" s="1714">
        <f t="shared" si="656"/>
        <v>0</v>
      </c>
      <c r="J1208" s="1677"/>
      <c r="K1208" s="1677"/>
      <c r="L1208" s="1592"/>
      <c r="M1208" s="1597"/>
      <c r="N1208" s="1597"/>
      <c r="O1208" s="1646"/>
      <c r="P1208" s="1647"/>
      <c r="Q1208" s="1647"/>
      <c r="R1208" s="1648"/>
      <c r="S1208" s="1603"/>
      <c r="T1208" s="1649"/>
      <c r="U1208" s="1649"/>
      <c r="V1208" s="1649"/>
      <c r="W1208" s="1649"/>
      <c r="X1208" s="1649"/>
      <c r="Y1208" s="1649"/>
      <c r="Z1208" s="1649"/>
      <c r="AA1208" s="1649"/>
      <c r="AB1208" s="1649"/>
      <c r="AC1208" s="1649"/>
      <c r="AD1208" s="1649"/>
      <c r="AE1208" s="1649"/>
      <c r="AF1208" s="1610">
        <f t="shared" si="635"/>
        <v>0</v>
      </c>
      <c r="AG1208" s="1649"/>
      <c r="AH1208" s="1649"/>
      <c r="AI1208" s="1649"/>
      <c r="AJ1208" s="1649"/>
      <c r="AK1208" s="1649"/>
      <c r="AL1208" s="1649"/>
      <c r="AM1208" s="1649"/>
      <c r="AN1208" s="1649"/>
      <c r="AO1208" s="1649"/>
      <c r="AP1208" s="1649"/>
      <c r="AQ1208" s="1649"/>
      <c r="AR1208" s="1709"/>
      <c r="AS1208" s="1779">
        <f t="shared" si="636"/>
        <v>0</v>
      </c>
      <c r="AT1208" s="1711">
        <f t="shared" si="657"/>
        <v>0</v>
      </c>
      <c r="AU1208" s="1611">
        <f t="shared" si="637"/>
        <v>0</v>
      </c>
      <c r="AV1208" s="1611">
        <f t="shared" si="638"/>
        <v>0</v>
      </c>
      <c r="AW1208" s="1611">
        <f t="shared" si="639"/>
        <v>0</v>
      </c>
      <c r="AX1208" s="1611">
        <f t="shared" si="640"/>
        <v>0</v>
      </c>
      <c r="AY1208" s="1611">
        <f t="shared" si="641"/>
        <v>0</v>
      </c>
      <c r="AZ1208" s="1611">
        <f t="shared" si="642"/>
        <v>0</v>
      </c>
      <c r="BA1208" s="1611">
        <f t="shared" si="643"/>
        <v>0</v>
      </c>
      <c r="BB1208" s="1611">
        <f t="shared" si="644"/>
        <v>0</v>
      </c>
      <c r="BC1208" s="1611">
        <f t="shared" si="645"/>
        <v>0</v>
      </c>
      <c r="BD1208" s="1611">
        <f t="shared" si="646"/>
        <v>0</v>
      </c>
      <c r="BE1208" s="1611">
        <f t="shared" si="647"/>
        <v>0</v>
      </c>
      <c r="BF1208" s="1611">
        <f t="shared" si="648"/>
        <v>0</v>
      </c>
      <c r="BG1208" s="1611">
        <f t="shared" si="658"/>
        <v>0</v>
      </c>
      <c r="BH1208" s="1611" t="str">
        <f t="shared" si="659"/>
        <v/>
      </c>
      <c r="BI1208" s="1611" t="str">
        <f t="shared" si="660"/>
        <v/>
      </c>
      <c r="BJ1208" s="1611" t="str">
        <f t="shared" si="649"/>
        <v/>
      </c>
      <c r="BK1208" s="1611" t="str">
        <f t="shared" si="650"/>
        <v/>
      </c>
      <c r="BL1208" s="1611" t="str">
        <f t="shared" ca="1" si="651"/>
        <v/>
      </c>
      <c r="BM1208" s="1611" t="str">
        <f t="shared" si="661"/>
        <v/>
      </c>
      <c r="BN1208" s="1611" t="str">
        <f t="shared" si="652"/>
        <v/>
      </c>
      <c r="BO1208" s="1611" t="str">
        <f t="shared" si="653"/>
        <v/>
      </c>
      <c r="BP1208" s="1611" t="str">
        <f t="shared" si="662"/>
        <v/>
      </c>
      <c r="BQ1208" s="1611" t="str">
        <f t="shared" si="663"/>
        <v/>
      </c>
      <c r="BR1208" s="1611" t="str">
        <f t="shared" si="664"/>
        <v/>
      </c>
      <c r="BS1208" s="1611" t="str">
        <f t="shared" si="665"/>
        <v/>
      </c>
      <c r="BT1208" s="1611" t="str">
        <f t="shared" si="666"/>
        <v/>
      </c>
      <c r="BU1208" s="1731">
        <f t="shared" ca="1" si="667"/>
        <v>0</v>
      </c>
      <c r="BV1208" s="1594"/>
      <c r="BW1208" s="1594"/>
      <c r="BX1208" s="1594"/>
      <c r="BY1208" s="1594"/>
      <c r="BZ1208" s="1594"/>
      <c r="CA1208" s="1594"/>
      <c r="CB1208" s="1594"/>
      <c r="CC1208" s="1594"/>
      <c r="CD1208" s="1594"/>
      <c r="CE1208" s="1594"/>
      <c r="CF1208" s="1594"/>
      <c r="CG1208" s="1594"/>
      <c r="CH1208" s="1594"/>
      <c r="CI1208" s="1594"/>
      <c r="CJ1208" s="1594"/>
      <c r="CK1208" s="1594"/>
      <c r="CL1208" s="1594"/>
      <c r="CM1208" s="1594"/>
      <c r="CN1208" s="1594"/>
      <c r="CO1208" s="1594"/>
      <c r="CP1208" s="1594"/>
      <c r="CQ1208" s="1594"/>
      <c r="CR1208" s="1594"/>
      <c r="CS1208" s="1594"/>
      <c r="CT1208" s="1594"/>
      <c r="CU1208" s="1594"/>
      <c r="CV1208" s="1594"/>
      <c r="CW1208" s="1594"/>
      <c r="CX1208" s="1594"/>
      <c r="CY1208" s="1594"/>
      <c r="CZ1208" s="1594"/>
      <c r="DA1208" s="1594"/>
      <c r="DB1208" s="1594"/>
      <c r="DC1208" s="1594"/>
      <c r="DD1208" s="1594"/>
      <c r="DE1208" s="1594"/>
      <c r="DF1208" s="1594"/>
      <c r="DG1208" s="1594"/>
      <c r="DH1208" s="1594"/>
      <c r="DI1208" s="1594"/>
      <c r="DJ1208" s="1594"/>
      <c r="DK1208" s="1594"/>
      <c r="DL1208" s="1594"/>
      <c r="DM1208" s="1594"/>
      <c r="DN1208" s="1594"/>
      <c r="DO1208" s="1594"/>
      <c r="DP1208" s="1594"/>
      <c r="DQ1208" s="1594"/>
      <c r="DR1208" s="1594"/>
      <c r="DS1208" s="1594"/>
      <c r="DT1208" s="1594"/>
      <c r="DU1208" s="1594"/>
      <c r="DV1208" s="1594"/>
      <c r="DW1208" s="1594"/>
      <c r="DX1208" s="1594"/>
      <c r="DY1208" s="1594"/>
      <c r="DZ1208" s="1594"/>
      <c r="EA1208" s="1594"/>
      <c r="EB1208" s="1594"/>
      <c r="EC1208" s="1594"/>
      <c r="ED1208" s="1594"/>
      <c r="EE1208" s="1594"/>
      <c r="EF1208" s="1594"/>
      <c r="EG1208" s="1594"/>
      <c r="EH1208" s="1594"/>
      <c r="EI1208" s="1594"/>
      <c r="EJ1208" s="1594"/>
      <c r="EK1208" s="1594"/>
      <c r="EL1208" s="1594"/>
      <c r="EM1208" s="1594"/>
      <c r="EN1208" s="1594"/>
      <c r="EO1208" s="1594"/>
      <c r="EP1208" s="1594"/>
      <c r="EQ1208" s="1594"/>
      <c r="ER1208" s="1594"/>
      <c r="ES1208" s="1594"/>
    </row>
    <row r="1209" spans="1:149" s="1595" customFormat="1" ht="12.5">
      <c r="A1209" s="1644" t="str">
        <f t="shared" si="654"/>
        <v>Organisation</v>
      </c>
      <c r="B1209" s="1758"/>
      <c r="C1209" s="1758"/>
      <c r="D1209" s="1758"/>
      <c r="E1209" s="1756"/>
      <c r="F1209" s="1592"/>
      <c r="G1209" s="1714">
        <f t="shared" si="655"/>
        <v>0</v>
      </c>
      <c r="H1209" s="1645"/>
      <c r="I1209" s="1714">
        <f t="shared" si="656"/>
        <v>0</v>
      </c>
      <c r="J1209" s="1677"/>
      <c r="K1209" s="1677"/>
      <c r="L1209" s="1592"/>
      <c r="M1209" s="1597"/>
      <c r="N1209" s="1597"/>
      <c r="O1209" s="1646"/>
      <c r="P1209" s="1647"/>
      <c r="Q1209" s="1647"/>
      <c r="R1209" s="1648"/>
      <c r="S1209" s="1603"/>
      <c r="T1209" s="1649"/>
      <c r="U1209" s="1649"/>
      <c r="V1209" s="1649"/>
      <c r="W1209" s="1649"/>
      <c r="X1209" s="1649"/>
      <c r="Y1209" s="1649"/>
      <c r="Z1209" s="1649"/>
      <c r="AA1209" s="1649"/>
      <c r="AB1209" s="1649"/>
      <c r="AC1209" s="1649"/>
      <c r="AD1209" s="1649"/>
      <c r="AE1209" s="1649"/>
      <c r="AF1209" s="1610">
        <f t="shared" si="635"/>
        <v>0</v>
      </c>
      <c r="AG1209" s="1649"/>
      <c r="AH1209" s="1649"/>
      <c r="AI1209" s="1649"/>
      <c r="AJ1209" s="1649"/>
      <c r="AK1209" s="1649"/>
      <c r="AL1209" s="1649"/>
      <c r="AM1209" s="1649"/>
      <c r="AN1209" s="1649"/>
      <c r="AO1209" s="1649"/>
      <c r="AP1209" s="1649"/>
      <c r="AQ1209" s="1649"/>
      <c r="AR1209" s="1709"/>
      <c r="AS1209" s="1779">
        <f t="shared" si="636"/>
        <v>0</v>
      </c>
      <c r="AT1209" s="1711">
        <f t="shared" si="657"/>
        <v>0</v>
      </c>
      <c r="AU1209" s="1611">
        <f t="shared" si="637"/>
        <v>0</v>
      </c>
      <c r="AV1209" s="1611">
        <f t="shared" si="638"/>
        <v>0</v>
      </c>
      <c r="AW1209" s="1611">
        <f t="shared" si="639"/>
        <v>0</v>
      </c>
      <c r="AX1209" s="1611">
        <f t="shared" si="640"/>
        <v>0</v>
      </c>
      <c r="AY1209" s="1611">
        <f t="shared" si="641"/>
        <v>0</v>
      </c>
      <c r="AZ1209" s="1611">
        <f t="shared" si="642"/>
        <v>0</v>
      </c>
      <c r="BA1209" s="1611">
        <f t="shared" si="643"/>
        <v>0</v>
      </c>
      <c r="BB1209" s="1611">
        <f t="shared" si="644"/>
        <v>0</v>
      </c>
      <c r="BC1209" s="1611">
        <f t="shared" si="645"/>
        <v>0</v>
      </c>
      <c r="BD1209" s="1611">
        <f t="shared" si="646"/>
        <v>0</v>
      </c>
      <c r="BE1209" s="1611">
        <f t="shared" si="647"/>
        <v>0</v>
      </c>
      <c r="BF1209" s="1611">
        <f t="shared" si="648"/>
        <v>0</v>
      </c>
      <c r="BG1209" s="1611">
        <f t="shared" si="658"/>
        <v>0</v>
      </c>
      <c r="BH1209" s="1611" t="str">
        <f t="shared" si="659"/>
        <v/>
      </c>
      <c r="BI1209" s="1611" t="str">
        <f t="shared" si="660"/>
        <v/>
      </c>
      <c r="BJ1209" s="1611" t="str">
        <f t="shared" si="649"/>
        <v/>
      </c>
      <c r="BK1209" s="1611" t="str">
        <f t="shared" si="650"/>
        <v/>
      </c>
      <c r="BL1209" s="1611" t="str">
        <f t="shared" ca="1" si="651"/>
        <v/>
      </c>
      <c r="BM1209" s="1611" t="str">
        <f t="shared" si="661"/>
        <v/>
      </c>
      <c r="BN1209" s="1611" t="str">
        <f t="shared" si="652"/>
        <v/>
      </c>
      <c r="BO1209" s="1611" t="str">
        <f t="shared" si="653"/>
        <v/>
      </c>
      <c r="BP1209" s="1611" t="str">
        <f t="shared" si="662"/>
        <v/>
      </c>
      <c r="BQ1209" s="1611" t="str">
        <f t="shared" si="663"/>
        <v/>
      </c>
      <c r="BR1209" s="1611" t="str">
        <f t="shared" si="664"/>
        <v/>
      </c>
      <c r="BS1209" s="1611" t="str">
        <f t="shared" si="665"/>
        <v/>
      </c>
      <c r="BT1209" s="1611" t="str">
        <f t="shared" si="666"/>
        <v/>
      </c>
      <c r="BU1209" s="1731">
        <f t="shared" ca="1" si="667"/>
        <v>0</v>
      </c>
      <c r="BV1209" s="1594"/>
      <c r="BW1209" s="1594"/>
      <c r="BX1209" s="1594"/>
      <c r="BY1209" s="1594"/>
      <c r="BZ1209" s="1594"/>
      <c r="CA1209" s="1594"/>
      <c r="CB1209" s="1594"/>
      <c r="CC1209" s="1594"/>
      <c r="CD1209" s="1594"/>
      <c r="CE1209" s="1594"/>
      <c r="CF1209" s="1594"/>
      <c r="CG1209" s="1594"/>
      <c r="CH1209" s="1594"/>
      <c r="CI1209" s="1594"/>
      <c r="CJ1209" s="1594"/>
      <c r="CK1209" s="1594"/>
      <c r="CL1209" s="1594"/>
      <c r="CM1209" s="1594"/>
      <c r="CN1209" s="1594"/>
      <c r="CO1209" s="1594"/>
      <c r="CP1209" s="1594"/>
      <c r="CQ1209" s="1594"/>
      <c r="CR1209" s="1594"/>
      <c r="CS1209" s="1594"/>
      <c r="CT1209" s="1594"/>
      <c r="CU1209" s="1594"/>
      <c r="CV1209" s="1594"/>
      <c r="CW1209" s="1594"/>
      <c r="CX1209" s="1594"/>
      <c r="CY1209" s="1594"/>
      <c r="CZ1209" s="1594"/>
      <c r="DA1209" s="1594"/>
      <c r="DB1209" s="1594"/>
      <c r="DC1209" s="1594"/>
      <c r="DD1209" s="1594"/>
      <c r="DE1209" s="1594"/>
      <c r="DF1209" s="1594"/>
      <c r="DG1209" s="1594"/>
      <c r="DH1209" s="1594"/>
      <c r="DI1209" s="1594"/>
      <c r="DJ1209" s="1594"/>
      <c r="DK1209" s="1594"/>
      <c r="DL1209" s="1594"/>
      <c r="DM1209" s="1594"/>
      <c r="DN1209" s="1594"/>
      <c r="DO1209" s="1594"/>
      <c r="DP1209" s="1594"/>
      <c r="DQ1209" s="1594"/>
      <c r="DR1209" s="1594"/>
      <c r="DS1209" s="1594"/>
      <c r="DT1209" s="1594"/>
      <c r="DU1209" s="1594"/>
      <c r="DV1209" s="1594"/>
      <c r="DW1209" s="1594"/>
      <c r="DX1209" s="1594"/>
      <c r="DY1209" s="1594"/>
      <c r="DZ1209" s="1594"/>
      <c r="EA1209" s="1594"/>
      <c r="EB1209" s="1594"/>
      <c r="EC1209" s="1594"/>
      <c r="ED1209" s="1594"/>
      <c r="EE1209" s="1594"/>
      <c r="EF1209" s="1594"/>
      <c r="EG1209" s="1594"/>
      <c r="EH1209" s="1594"/>
      <c r="EI1209" s="1594"/>
      <c r="EJ1209" s="1594"/>
      <c r="EK1209" s="1594"/>
      <c r="EL1209" s="1594"/>
      <c r="EM1209" s="1594"/>
      <c r="EN1209" s="1594"/>
      <c r="EO1209" s="1594"/>
      <c r="EP1209" s="1594"/>
      <c r="EQ1209" s="1594"/>
      <c r="ER1209" s="1594"/>
      <c r="ES1209" s="1594"/>
    </row>
    <row r="1210" spans="1:149" s="1595" customFormat="1" ht="12.5">
      <c r="A1210" s="1644" t="str">
        <f t="shared" si="654"/>
        <v>Organisation</v>
      </c>
      <c r="B1210" s="1758"/>
      <c r="C1210" s="1758"/>
      <c r="D1210" s="1758"/>
      <c r="E1210" s="1756"/>
      <c r="F1210" s="1592"/>
      <c r="G1210" s="1714">
        <f t="shared" si="655"/>
        <v>0</v>
      </c>
      <c r="H1210" s="1645"/>
      <c r="I1210" s="1714">
        <f t="shared" si="656"/>
        <v>0</v>
      </c>
      <c r="J1210" s="1677"/>
      <c r="K1210" s="1677"/>
      <c r="L1210" s="1592"/>
      <c r="M1210" s="1597"/>
      <c r="N1210" s="1597"/>
      <c r="O1210" s="1646"/>
      <c r="P1210" s="1647"/>
      <c r="Q1210" s="1647"/>
      <c r="R1210" s="1648"/>
      <c r="S1210" s="1603"/>
      <c r="T1210" s="1649"/>
      <c r="U1210" s="1649"/>
      <c r="V1210" s="1649"/>
      <c r="W1210" s="1649"/>
      <c r="X1210" s="1649"/>
      <c r="Y1210" s="1649"/>
      <c r="Z1210" s="1649"/>
      <c r="AA1210" s="1649"/>
      <c r="AB1210" s="1649"/>
      <c r="AC1210" s="1649"/>
      <c r="AD1210" s="1649"/>
      <c r="AE1210" s="1649"/>
      <c r="AF1210" s="1610">
        <f t="shared" si="635"/>
        <v>0</v>
      </c>
      <c r="AG1210" s="1649"/>
      <c r="AH1210" s="1649"/>
      <c r="AI1210" s="1649"/>
      <c r="AJ1210" s="1649"/>
      <c r="AK1210" s="1649"/>
      <c r="AL1210" s="1649"/>
      <c r="AM1210" s="1649"/>
      <c r="AN1210" s="1649"/>
      <c r="AO1210" s="1649"/>
      <c r="AP1210" s="1649"/>
      <c r="AQ1210" s="1649"/>
      <c r="AR1210" s="1709"/>
      <c r="AS1210" s="1779">
        <f t="shared" si="636"/>
        <v>0</v>
      </c>
      <c r="AT1210" s="1711">
        <f t="shared" si="657"/>
        <v>0</v>
      </c>
      <c r="AU1210" s="1611">
        <f t="shared" si="637"/>
        <v>0</v>
      </c>
      <c r="AV1210" s="1611">
        <f t="shared" si="638"/>
        <v>0</v>
      </c>
      <c r="AW1210" s="1611">
        <f t="shared" si="639"/>
        <v>0</v>
      </c>
      <c r="AX1210" s="1611">
        <f t="shared" si="640"/>
        <v>0</v>
      </c>
      <c r="AY1210" s="1611">
        <f t="shared" si="641"/>
        <v>0</v>
      </c>
      <c r="AZ1210" s="1611">
        <f t="shared" si="642"/>
        <v>0</v>
      </c>
      <c r="BA1210" s="1611">
        <f t="shared" si="643"/>
        <v>0</v>
      </c>
      <c r="BB1210" s="1611">
        <f t="shared" si="644"/>
        <v>0</v>
      </c>
      <c r="BC1210" s="1611">
        <f t="shared" si="645"/>
        <v>0</v>
      </c>
      <c r="BD1210" s="1611">
        <f t="shared" si="646"/>
        <v>0</v>
      </c>
      <c r="BE1210" s="1611">
        <f t="shared" si="647"/>
        <v>0</v>
      </c>
      <c r="BF1210" s="1611">
        <f t="shared" si="648"/>
        <v>0</v>
      </c>
      <c r="BG1210" s="1611">
        <f t="shared" si="658"/>
        <v>0</v>
      </c>
      <c r="BH1210" s="1611" t="str">
        <f t="shared" si="659"/>
        <v/>
      </c>
      <c r="BI1210" s="1611" t="str">
        <f t="shared" si="660"/>
        <v/>
      </c>
      <c r="BJ1210" s="1611" t="str">
        <f t="shared" si="649"/>
        <v/>
      </c>
      <c r="BK1210" s="1611" t="str">
        <f t="shared" si="650"/>
        <v/>
      </c>
      <c r="BL1210" s="1611" t="str">
        <f t="shared" ca="1" si="651"/>
        <v/>
      </c>
      <c r="BM1210" s="1611" t="str">
        <f t="shared" si="661"/>
        <v/>
      </c>
      <c r="BN1210" s="1611" t="str">
        <f t="shared" si="652"/>
        <v/>
      </c>
      <c r="BO1210" s="1611" t="str">
        <f t="shared" si="653"/>
        <v/>
      </c>
      <c r="BP1210" s="1611" t="str">
        <f t="shared" si="662"/>
        <v/>
      </c>
      <c r="BQ1210" s="1611" t="str">
        <f t="shared" si="663"/>
        <v/>
      </c>
      <c r="BR1210" s="1611" t="str">
        <f t="shared" si="664"/>
        <v/>
      </c>
      <c r="BS1210" s="1611" t="str">
        <f t="shared" si="665"/>
        <v/>
      </c>
      <c r="BT1210" s="1611" t="str">
        <f t="shared" si="666"/>
        <v/>
      </c>
      <c r="BU1210" s="1731">
        <f t="shared" ca="1" si="667"/>
        <v>0</v>
      </c>
      <c r="BV1210" s="1594"/>
      <c r="BW1210" s="1594"/>
      <c r="BX1210" s="1594"/>
      <c r="BY1210" s="1594"/>
      <c r="BZ1210" s="1594"/>
      <c r="CA1210" s="1594"/>
      <c r="CB1210" s="1594"/>
      <c r="CC1210" s="1594"/>
      <c r="CD1210" s="1594"/>
      <c r="CE1210" s="1594"/>
      <c r="CF1210" s="1594"/>
      <c r="CG1210" s="1594"/>
      <c r="CH1210" s="1594"/>
      <c r="CI1210" s="1594"/>
      <c r="CJ1210" s="1594"/>
      <c r="CK1210" s="1594"/>
      <c r="CL1210" s="1594"/>
      <c r="CM1210" s="1594"/>
      <c r="CN1210" s="1594"/>
      <c r="CO1210" s="1594"/>
      <c r="CP1210" s="1594"/>
      <c r="CQ1210" s="1594"/>
      <c r="CR1210" s="1594"/>
      <c r="CS1210" s="1594"/>
      <c r="CT1210" s="1594"/>
      <c r="CU1210" s="1594"/>
      <c r="CV1210" s="1594"/>
      <c r="CW1210" s="1594"/>
      <c r="CX1210" s="1594"/>
      <c r="CY1210" s="1594"/>
      <c r="CZ1210" s="1594"/>
      <c r="DA1210" s="1594"/>
      <c r="DB1210" s="1594"/>
      <c r="DC1210" s="1594"/>
      <c r="DD1210" s="1594"/>
      <c r="DE1210" s="1594"/>
      <c r="DF1210" s="1594"/>
      <c r="DG1210" s="1594"/>
      <c r="DH1210" s="1594"/>
      <c r="DI1210" s="1594"/>
      <c r="DJ1210" s="1594"/>
      <c r="DK1210" s="1594"/>
      <c r="DL1210" s="1594"/>
      <c r="DM1210" s="1594"/>
      <c r="DN1210" s="1594"/>
      <c r="DO1210" s="1594"/>
      <c r="DP1210" s="1594"/>
      <c r="DQ1210" s="1594"/>
      <c r="DR1210" s="1594"/>
      <c r="DS1210" s="1594"/>
      <c r="DT1210" s="1594"/>
      <c r="DU1210" s="1594"/>
      <c r="DV1210" s="1594"/>
      <c r="DW1210" s="1594"/>
      <c r="DX1210" s="1594"/>
      <c r="DY1210" s="1594"/>
      <c r="DZ1210" s="1594"/>
      <c r="EA1210" s="1594"/>
      <c r="EB1210" s="1594"/>
      <c r="EC1210" s="1594"/>
      <c r="ED1210" s="1594"/>
      <c r="EE1210" s="1594"/>
      <c r="EF1210" s="1594"/>
      <c r="EG1210" s="1594"/>
      <c r="EH1210" s="1594"/>
      <c r="EI1210" s="1594"/>
      <c r="EJ1210" s="1594"/>
      <c r="EK1210" s="1594"/>
      <c r="EL1210" s="1594"/>
      <c r="EM1210" s="1594"/>
      <c r="EN1210" s="1594"/>
      <c r="EO1210" s="1594"/>
      <c r="EP1210" s="1594"/>
      <c r="EQ1210" s="1594"/>
      <c r="ER1210" s="1594"/>
      <c r="ES1210" s="1594"/>
    </row>
    <row r="1211" spans="1:149" s="1595" customFormat="1" ht="12.5">
      <c r="A1211" s="1644" t="str">
        <f t="shared" si="654"/>
        <v>Organisation</v>
      </c>
      <c r="B1211" s="1758"/>
      <c r="C1211" s="1758"/>
      <c r="D1211" s="1758"/>
      <c r="E1211" s="1756"/>
      <c r="F1211" s="1592"/>
      <c r="G1211" s="1714">
        <f t="shared" si="655"/>
        <v>0</v>
      </c>
      <c r="H1211" s="1645"/>
      <c r="I1211" s="1714">
        <f t="shared" si="656"/>
        <v>0</v>
      </c>
      <c r="J1211" s="1677"/>
      <c r="K1211" s="1677"/>
      <c r="L1211" s="1592"/>
      <c r="M1211" s="1597"/>
      <c r="N1211" s="1597"/>
      <c r="O1211" s="1646"/>
      <c r="P1211" s="1647"/>
      <c r="Q1211" s="1647"/>
      <c r="R1211" s="1648"/>
      <c r="S1211" s="1603"/>
      <c r="T1211" s="1649"/>
      <c r="U1211" s="1649"/>
      <c r="V1211" s="1649"/>
      <c r="W1211" s="1649"/>
      <c r="X1211" s="1649"/>
      <c r="Y1211" s="1649"/>
      <c r="Z1211" s="1649"/>
      <c r="AA1211" s="1649"/>
      <c r="AB1211" s="1649"/>
      <c r="AC1211" s="1649"/>
      <c r="AD1211" s="1649"/>
      <c r="AE1211" s="1649"/>
      <c r="AF1211" s="1610">
        <f t="shared" si="635"/>
        <v>0</v>
      </c>
      <c r="AG1211" s="1649"/>
      <c r="AH1211" s="1649"/>
      <c r="AI1211" s="1649"/>
      <c r="AJ1211" s="1649"/>
      <c r="AK1211" s="1649"/>
      <c r="AL1211" s="1649"/>
      <c r="AM1211" s="1649"/>
      <c r="AN1211" s="1649"/>
      <c r="AO1211" s="1649"/>
      <c r="AP1211" s="1649"/>
      <c r="AQ1211" s="1649"/>
      <c r="AR1211" s="1709"/>
      <c r="AS1211" s="1779">
        <f t="shared" si="636"/>
        <v>0</v>
      </c>
      <c r="AT1211" s="1711">
        <f t="shared" si="657"/>
        <v>0</v>
      </c>
      <c r="AU1211" s="1611">
        <f t="shared" si="637"/>
        <v>0</v>
      </c>
      <c r="AV1211" s="1611">
        <f t="shared" si="638"/>
        <v>0</v>
      </c>
      <c r="AW1211" s="1611">
        <f t="shared" si="639"/>
        <v>0</v>
      </c>
      <c r="AX1211" s="1611">
        <f t="shared" si="640"/>
        <v>0</v>
      </c>
      <c r="AY1211" s="1611">
        <f t="shared" si="641"/>
        <v>0</v>
      </c>
      <c r="AZ1211" s="1611">
        <f t="shared" si="642"/>
        <v>0</v>
      </c>
      <c r="BA1211" s="1611">
        <f t="shared" si="643"/>
        <v>0</v>
      </c>
      <c r="BB1211" s="1611">
        <f t="shared" si="644"/>
        <v>0</v>
      </c>
      <c r="BC1211" s="1611">
        <f t="shared" si="645"/>
        <v>0</v>
      </c>
      <c r="BD1211" s="1611">
        <f t="shared" si="646"/>
        <v>0</v>
      </c>
      <c r="BE1211" s="1611">
        <f t="shared" si="647"/>
        <v>0</v>
      </c>
      <c r="BF1211" s="1611">
        <f t="shared" si="648"/>
        <v>0</v>
      </c>
      <c r="BG1211" s="1611">
        <f t="shared" si="658"/>
        <v>0</v>
      </c>
      <c r="BH1211" s="1611" t="str">
        <f t="shared" si="659"/>
        <v/>
      </c>
      <c r="BI1211" s="1611" t="str">
        <f t="shared" si="660"/>
        <v/>
      </c>
      <c r="BJ1211" s="1611" t="str">
        <f t="shared" si="649"/>
        <v/>
      </c>
      <c r="BK1211" s="1611" t="str">
        <f t="shared" si="650"/>
        <v/>
      </c>
      <c r="BL1211" s="1611" t="str">
        <f t="shared" ca="1" si="651"/>
        <v/>
      </c>
      <c r="BM1211" s="1611" t="str">
        <f t="shared" si="661"/>
        <v/>
      </c>
      <c r="BN1211" s="1611" t="str">
        <f t="shared" si="652"/>
        <v/>
      </c>
      <c r="BO1211" s="1611" t="str">
        <f t="shared" si="653"/>
        <v/>
      </c>
      <c r="BP1211" s="1611" t="str">
        <f t="shared" si="662"/>
        <v/>
      </c>
      <c r="BQ1211" s="1611" t="str">
        <f t="shared" si="663"/>
        <v/>
      </c>
      <c r="BR1211" s="1611" t="str">
        <f t="shared" si="664"/>
        <v/>
      </c>
      <c r="BS1211" s="1611" t="str">
        <f t="shared" si="665"/>
        <v/>
      </c>
      <c r="BT1211" s="1611" t="str">
        <f t="shared" si="666"/>
        <v/>
      </c>
      <c r="BU1211" s="1731">
        <f t="shared" ca="1" si="667"/>
        <v>0</v>
      </c>
      <c r="BV1211" s="1594"/>
      <c r="BW1211" s="1594"/>
      <c r="BX1211" s="1594"/>
      <c r="BY1211" s="1594"/>
      <c r="BZ1211" s="1594"/>
      <c r="CA1211" s="1594"/>
      <c r="CB1211" s="1594"/>
      <c r="CC1211" s="1594"/>
      <c r="CD1211" s="1594"/>
      <c r="CE1211" s="1594"/>
      <c r="CF1211" s="1594"/>
      <c r="CG1211" s="1594"/>
      <c r="CH1211" s="1594"/>
      <c r="CI1211" s="1594"/>
      <c r="CJ1211" s="1594"/>
      <c r="CK1211" s="1594"/>
      <c r="CL1211" s="1594"/>
      <c r="CM1211" s="1594"/>
      <c r="CN1211" s="1594"/>
      <c r="CO1211" s="1594"/>
      <c r="CP1211" s="1594"/>
      <c r="CQ1211" s="1594"/>
      <c r="CR1211" s="1594"/>
      <c r="CS1211" s="1594"/>
      <c r="CT1211" s="1594"/>
      <c r="CU1211" s="1594"/>
      <c r="CV1211" s="1594"/>
      <c r="CW1211" s="1594"/>
      <c r="CX1211" s="1594"/>
      <c r="CY1211" s="1594"/>
      <c r="CZ1211" s="1594"/>
      <c r="DA1211" s="1594"/>
      <c r="DB1211" s="1594"/>
      <c r="DC1211" s="1594"/>
      <c r="DD1211" s="1594"/>
      <c r="DE1211" s="1594"/>
      <c r="DF1211" s="1594"/>
      <c r="DG1211" s="1594"/>
      <c r="DH1211" s="1594"/>
      <c r="DI1211" s="1594"/>
      <c r="DJ1211" s="1594"/>
      <c r="DK1211" s="1594"/>
      <c r="DL1211" s="1594"/>
      <c r="DM1211" s="1594"/>
      <c r="DN1211" s="1594"/>
      <c r="DO1211" s="1594"/>
      <c r="DP1211" s="1594"/>
      <c r="DQ1211" s="1594"/>
      <c r="DR1211" s="1594"/>
      <c r="DS1211" s="1594"/>
      <c r="DT1211" s="1594"/>
      <c r="DU1211" s="1594"/>
      <c r="DV1211" s="1594"/>
      <c r="DW1211" s="1594"/>
      <c r="DX1211" s="1594"/>
      <c r="DY1211" s="1594"/>
      <c r="DZ1211" s="1594"/>
      <c r="EA1211" s="1594"/>
      <c r="EB1211" s="1594"/>
      <c r="EC1211" s="1594"/>
      <c r="ED1211" s="1594"/>
      <c r="EE1211" s="1594"/>
      <c r="EF1211" s="1594"/>
      <c r="EG1211" s="1594"/>
      <c r="EH1211" s="1594"/>
      <c r="EI1211" s="1594"/>
      <c r="EJ1211" s="1594"/>
      <c r="EK1211" s="1594"/>
      <c r="EL1211" s="1594"/>
      <c r="EM1211" s="1594"/>
      <c r="EN1211" s="1594"/>
      <c r="EO1211" s="1594"/>
      <c r="EP1211" s="1594"/>
      <c r="EQ1211" s="1594"/>
      <c r="ER1211" s="1594"/>
      <c r="ES1211" s="1594"/>
    </row>
    <row r="1212" spans="1:149" s="1595" customFormat="1" ht="12.5">
      <c r="A1212" s="1644" t="str">
        <f t="shared" si="654"/>
        <v>Organisation</v>
      </c>
      <c r="B1212" s="1758"/>
      <c r="C1212" s="1758"/>
      <c r="D1212" s="1758"/>
      <c r="E1212" s="1756"/>
      <c r="F1212" s="1592"/>
      <c r="G1212" s="1714">
        <f t="shared" si="655"/>
        <v>0</v>
      </c>
      <c r="H1212" s="1645"/>
      <c r="I1212" s="1714">
        <f t="shared" si="656"/>
        <v>0</v>
      </c>
      <c r="J1212" s="1677"/>
      <c r="K1212" s="1677"/>
      <c r="L1212" s="1592"/>
      <c r="M1212" s="1597"/>
      <c r="N1212" s="1597"/>
      <c r="O1212" s="1646"/>
      <c r="P1212" s="1647"/>
      <c r="Q1212" s="1647"/>
      <c r="R1212" s="1648"/>
      <c r="S1212" s="1603"/>
      <c r="T1212" s="1649"/>
      <c r="U1212" s="1649"/>
      <c r="V1212" s="1649"/>
      <c r="W1212" s="1649"/>
      <c r="X1212" s="1649"/>
      <c r="Y1212" s="1649"/>
      <c r="Z1212" s="1649"/>
      <c r="AA1212" s="1649"/>
      <c r="AB1212" s="1649"/>
      <c r="AC1212" s="1649"/>
      <c r="AD1212" s="1649"/>
      <c r="AE1212" s="1649"/>
      <c r="AF1212" s="1610">
        <f t="shared" si="635"/>
        <v>0</v>
      </c>
      <c r="AG1212" s="1649"/>
      <c r="AH1212" s="1649"/>
      <c r="AI1212" s="1649"/>
      <c r="AJ1212" s="1649"/>
      <c r="AK1212" s="1649"/>
      <c r="AL1212" s="1649"/>
      <c r="AM1212" s="1649"/>
      <c r="AN1212" s="1649"/>
      <c r="AO1212" s="1649"/>
      <c r="AP1212" s="1649"/>
      <c r="AQ1212" s="1649"/>
      <c r="AR1212" s="1709"/>
      <c r="AS1212" s="1779">
        <f t="shared" si="636"/>
        <v>0</v>
      </c>
      <c r="AT1212" s="1711">
        <f t="shared" si="657"/>
        <v>0</v>
      </c>
      <c r="AU1212" s="1611">
        <f t="shared" si="637"/>
        <v>0</v>
      </c>
      <c r="AV1212" s="1611">
        <f t="shared" si="638"/>
        <v>0</v>
      </c>
      <c r="AW1212" s="1611">
        <f t="shared" si="639"/>
        <v>0</v>
      </c>
      <c r="AX1212" s="1611">
        <f t="shared" si="640"/>
        <v>0</v>
      </c>
      <c r="AY1212" s="1611">
        <f t="shared" si="641"/>
        <v>0</v>
      </c>
      <c r="AZ1212" s="1611">
        <f t="shared" si="642"/>
        <v>0</v>
      </c>
      <c r="BA1212" s="1611">
        <f t="shared" si="643"/>
        <v>0</v>
      </c>
      <c r="BB1212" s="1611">
        <f t="shared" si="644"/>
        <v>0</v>
      </c>
      <c r="BC1212" s="1611">
        <f t="shared" si="645"/>
        <v>0</v>
      </c>
      <c r="BD1212" s="1611">
        <f t="shared" si="646"/>
        <v>0</v>
      </c>
      <c r="BE1212" s="1611">
        <f t="shared" si="647"/>
        <v>0</v>
      </c>
      <c r="BF1212" s="1611">
        <f t="shared" si="648"/>
        <v>0</v>
      </c>
      <c r="BG1212" s="1611">
        <f t="shared" si="658"/>
        <v>0</v>
      </c>
      <c r="BH1212" s="1611" t="str">
        <f t="shared" si="659"/>
        <v/>
      </c>
      <c r="BI1212" s="1611" t="str">
        <f t="shared" si="660"/>
        <v/>
      </c>
      <c r="BJ1212" s="1611" t="str">
        <f t="shared" si="649"/>
        <v/>
      </c>
      <c r="BK1212" s="1611" t="str">
        <f t="shared" si="650"/>
        <v/>
      </c>
      <c r="BL1212" s="1611" t="str">
        <f t="shared" ca="1" si="651"/>
        <v/>
      </c>
      <c r="BM1212" s="1611" t="str">
        <f t="shared" si="661"/>
        <v/>
      </c>
      <c r="BN1212" s="1611" t="str">
        <f t="shared" si="652"/>
        <v/>
      </c>
      <c r="BO1212" s="1611" t="str">
        <f t="shared" si="653"/>
        <v/>
      </c>
      <c r="BP1212" s="1611" t="str">
        <f t="shared" si="662"/>
        <v/>
      </c>
      <c r="BQ1212" s="1611" t="str">
        <f t="shared" si="663"/>
        <v/>
      </c>
      <c r="BR1212" s="1611" t="str">
        <f t="shared" si="664"/>
        <v/>
      </c>
      <c r="BS1212" s="1611" t="str">
        <f t="shared" si="665"/>
        <v/>
      </c>
      <c r="BT1212" s="1611" t="str">
        <f t="shared" si="666"/>
        <v/>
      </c>
      <c r="BU1212" s="1731">
        <f t="shared" ca="1" si="667"/>
        <v>0</v>
      </c>
      <c r="BV1212" s="1594"/>
      <c r="BW1212" s="1594"/>
      <c r="BX1212" s="1594"/>
      <c r="BY1212" s="1594"/>
      <c r="BZ1212" s="1594"/>
      <c r="CA1212" s="1594"/>
      <c r="CB1212" s="1594"/>
      <c r="CC1212" s="1594"/>
      <c r="CD1212" s="1594"/>
      <c r="CE1212" s="1594"/>
      <c r="CF1212" s="1594"/>
      <c r="CG1212" s="1594"/>
      <c r="CH1212" s="1594"/>
      <c r="CI1212" s="1594"/>
      <c r="CJ1212" s="1594"/>
      <c r="CK1212" s="1594"/>
      <c r="CL1212" s="1594"/>
      <c r="CM1212" s="1594"/>
      <c r="CN1212" s="1594"/>
      <c r="CO1212" s="1594"/>
      <c r="CP1212" s="1594"/>
      <c r="CQ1212" s="1594"/>
      <c r="CR1212" s="1594"/>
      <c r="CS1212" s="1594"/>
      <c r="CT1212" s="1594"/>
      <c r="CU1212" s="1594"/>
      <c r="CV1212" s="1594"/>
      <c r="CW1212" s="1594"/>
      <c r="CX1212" s="1594"/>
      <c r="CY1212" s="1594"/>
      <c r="CZ1212" s="1594"/>
      <c r="DA1212" s="1594"/>
      <c r="DB1212" s="1594"/>
      <c r="DC1212" s="1594"/>
      <c r="DD1212" s="1594"/>
      <c r="DE1212" s="1594"/>
      <c r="DF1212" s="1594"/>
      <c r="DG1212" s="1594"/>
      <c r="DH1212" s="1594"/>
      <c r="DI1212" s="1594"/>
      <c r="DJ1212" s="1594"/>
      <c r="DK1212" s="1594"/>
      <c r="DL1212" s="1594"/>
      <c r="DM1212" s="1594"/>
      <c r="DN1212" s="1594"/>
      <c r="DO1212" s="1594"/>
      <c r="DP1212" s="1594"/>
      <c r="DQ1212" s="1594"/>
      <c r="DR1212" s="1594"/>
      <c r="DS1212" s="1594"/>
      <c r="DT1212" s="1594"/>
      <c r="DU1212" s="1594"/>
      <c r="DV1212" s="1594"/>
      <c r="DW1212" s="1594"/>
      <c r="DX1212" s="1594"/>
      <c r="DY1212" s="1594"/>
      <c r="DZ1212" s="1594"/>
      <c r="EA1212" s="1594"/>
      <c r="EB1212" s="1594"/>
      <c r="EC1212" s="1594"/>
      <c r="ED1212" s="1594"/>
      <c r="EE1212" s="1594"/>
      <c r="EF1212" s="1594"/>
      <c r="EG1212" s="1594"/>
      <c r="EH1212" s="1594"/>
      <c r="EI1212" s="1594"/>
      <c r="EJ1212" s="1594"/>
      <c r="EK1212" s="1594"/>
      <c r="EL1212" s="1594"/>
      <c r="EM1212" s="1594"/>
      <c r="EN1212" s="1594"/>
      <c r="EO1212" s="1594"/>
      <c r="EP1212" s="1594"/>
      <c r="EQ1212" s="1594"/>
      <c r="ER1212" s="1594"/>
      <c r="ES1212" s="1594"/>
    </row>
    <row r="1213" spans="1:149" s="1595" customFormat="1" ht="12.5">
      <c r="A1213" s="1644" t="str">
        <f t="shared" si="654"/>
        <v>Organisation</v>
      </c>
      <c r="B1213" s="1758"/>
      <c r="C1213" s="1758"/>
      <c r="D1213" s="1758"/>
      <c r="E1213" s="1756"/>
      <c r="F1213" s="1592"/>
      <c r="G1213" s="1714">
        <f t="shared" si="655"/>
        <v>0</v>
      </c>
      <c r="H1213" s="1645"/>
      <c r="I1213" s="1714">
        <f t="shared" si="656"/>
        <v>0</v>
      </c>
      <c r="J1213" s="1677"/>
      <c r="K1213" s="1677"/>
      <c r="L1213" s="1592"/>
      <c r="M1213" s="1597"/>
      <c r="N1213" s="1597"/>
      <c r="O1213" s="1646"/>
      <c r="P1213" s="1647"/>
      <c r="Q1213" s="1647"/>
      <c r="R1213" s="1648"/>
      <c r="S1213" s="1603"/>
      <c r="T1213" s="1649"/>
      <c r="U1213" s="1649"/>
      <c r="V1213" s="1649"/>
      <c r="W1213" s="1649"/>
      <c r="X1213" s="1649"/>
      <c r="Y1213" s="1649"/>
      <c r="Z1213" s="1649"/>
      <c r="AA1213" s="1649"/>
      <c r="AB1213" s="1649"/>
      <c r="AC1213" s="1649"/>
      <c r="AD1213" s="1649"/>
      <c r="AE1213" s="1649"/>
      <c r="AF1213" s="1610">
        <f t="shared" si="635"/>
        <v>0</v>
      </c>
      <c r="AG1213" s="1649"/>
      <c r="AH1213" s="1649"/>
      <c r="AI1213" s="1649"/>
      <c r="AJ1213" s="1649"/>
      <c r="AK1213" s="1649"/>
      <c r="AL1213" s="1649"/>
      <c r="AM1213" s="1649"/>
      <c r="AN1213" s="1649"/>
      <c r="AO1213" s="1649"/>
      <c r="AP1213" s="1649"/>
      <c r="AQ1213" s="1649"/>
      <c r="AR1213" s="1709"/>
      <c r="AS1213" s="1779">
        <f t="shared" si="636"/>
        <v>0</v>
      </c>
      <c r="AT1213" s="1711">
        <f t="shared" si="657"/>
        <v>0</v>
      </c>
      <c r="AU1213" s="1611">
        <f t="shared" si="637"/>
        <v>0</v>
      </c>
      <c r="AV1213" s="1611">
        <f t="shared" si="638"/>
        <v>0</v>
      </c>
      <c r="AW1213" s="1611">
        <f t="shared" si="639"/>
        <v>0</v>
      </c>
      <c r="AX1213" s="1611">
        <f t="shared" si="640"/>
        <v>0</v>
      </c>
      <c r="AY1213" s="1611">
        <f t="shared" si="641"/>
        <v>0</v>
      </c>
      <c r="AZ1213" s="1611">
        <f t="shared" si="642"/>
        <v>0</v>
      </c>
      <c r="BA1213" s="1611">
        <f t="shared" si="643"/>
        <v>0</v>
      </c>
      <c r="BB1213" s="1611">
        <f t="shared" si="644"/>
        <v>0</v>
      </c>
      <c r="BC1213" s="1611">
        <f t="shared" si="645"/>
        <v>0</v>
      </c>
      <c r="BD1213" s="1611">
        <f t="shared" si="646"/>
        <v>0</v>
      </c>
      <c r="BE1213" s="1611">
        <f t="shared" si="647"/>
        <v>0</v>
      </c>
      <c r="BF1213" s="1611">
        <f t="shared" si="648"/>
        <v>0</v>
      </c>
      <c r="BG1213" s="1611">
        <f t="shared" si="658"/>
        <v>0</v>
      </c>
      <c r="BH1213" s="1611" t="str">
        <f t="shared" si="659"/>
        <v/>
      </c>
      <c r="BI1213" s="1611" t="str">
        <f t="shared" si="660"/>
        <v/>
      </c>
      <c r="BJ1213" s="1611" t="str">
        <f t="shared" si="649"/>
        <v/>
      </c>
      <c r="BK1213" s="1611" t="str">
        <f t="shared" si="650"/>
        <v/>
      </c>
      <c r="BL1213" s="1611" t="str">
        <f t="shared" ca="1" si="651"/>
        <v/>
      </c>
      <c r="BM1213" s="1611" t="str">
        <f t="shared" si="661"/>
        <v/>
      </c>
      <c r="BN1213" s="1611" t="str">
        <f t="shared" si="652"/>
        <v/>
      </c>
      <c r="BO1213" s="1611" t="str">
        <f t="shared" si="653"/>
        <v/>
      </c>
      <c r="BP1213" s="1611" t="str">
        <f t="shared" si="662"/>
        <v/>
      </c>
      <c r="BQ1213" s="1611" t="str">
        <f t="shared" si="663"/>
        <v/>
      </c>
      <c r="BR1213" s="1611" t="str">
        <f t="shared" si="664"/>
        <v/>
      </c>
      <c r="BS1213" s="1611" t="str">
        <f t="shared" si="665"/>
        <v/>
      </c>
      <c r="BT1213" s="1611" t="str">
        <f t="shared" si="666"/>
        <v/>
      </c>
      <c r="BU1213" s="1731">
        <f t="shared" ca="1" si="667"/>
        <v>0</v>
      </c>
      <c r="BV1213" s="1594"/>
      <c r="BW1213" s="1594"/>
      <c r="BX1213" s="1594"/>
      <c r="BY1213" s="1594"/>
      <c r="BZ1213" s="1594"/>
      <c r="CA1213" s="1594"/>
      <c r="CB1213" s="1594"/>
      <c r="CC1213" s="1594"/>
      <c r="CD1213" s="1594"/>
      <c r="CE1213" s="1594"/>
      <c r="CF1213" s="1594"/>
      <c r="CG1213" s="1594"/>
      <c r="CH1213" s="1594"/>
      <c r="CI1213" s="1594"/>
      <c r="CJ1213" s="1594"/>
      <c r="CK1213" s="1594"/>
      <c r="CL1213" s="1594"/>
      <c r="CM1213" s="1594"/>
      <c r="CN1213" s="1594"/>
      <c r="CO1213" s="1594"/>
      <c r="CP1213" s="1594"/>
      <c r="CQ1213" s="1594"/>
      <c r="CR1213" s="1594"/>
      <c r="CS1213" s="1594"/>
      <c r="CT1213" s="1594"/>
      <c r="CU1213" s="1594"/>
      <c r="CV1213" s="1594"/>
      <c r="CW1213" s="1594"/>
      <c r="CX1213" s="1594"/>
      <c r="CY1213" s="1594"/>
      <c r="CZ1213" s="1594"/>
      <c r="DA1213" s="1594"/>
      <c r="DB1213" s="1594"/>
      <c r="DC1213" s="1594"/>
      <c r="DD1213" s="1594"/>
      <c r="DE1213" s="1594"/>
      <c r="DF1213" s="1594"/>
      <c r="DG1213" s="1594"/>
      <c r="DH1213" s="1594"/>
      <c r="DI1213" s="1594"/>
      <c r="DJ1213" s="1594"/>
      <c r="DK1213" s="1594"/>
      <c r="DL1213" s="1594"/>
      <c r="DM1213" s="1594"/>
      <c r="DN1213" s="1594"/>
      <c r="DO1213" s="1594"/>
      <c r="DP1213" s="1594"/>
      <c r="DQ1213" s="1594"/>
      <c r="DR1213" s="1594"/>
      <c r="DS1213" s="1594"/>
      <c r="DT1213" s="1594"/>
      <c r="DU1213" s="1594"/>
      <c r="DV1213" s="1594"/>
      <c r="DW1213" s="1594"/>
      <c r="DX1213" s="1594"/>
      <c r="DY1213" s="1594"/>
      <c r="DZ1213" s="1594"/>
      <c r="EA1213" s="1594"/>
      <c r="EB1213" s="1594"/>
      <c r="EC1213" s="1594"/>
      <c r="ED1213" s="1594"/>
      <c r="EE1213" s="1594"/>
      <c r="EF1213" s="1594"/>
      <c r="EG1213" s="1594"/>
      <c r="EH1213" s="1594"/>
      <c r="EI1213" s="1594"/>
      <c r="EJ1213" s="1594"/>
      <c r="EK1213" s="1594"/>
      <c r="EL1213" s="1594"/>
      <c r="EM1213" s="1594"/>
      <c r="EN1213" s="1594"/>
      <c r="EO1213" s="1594"/>
      <c r="EP1213" s="1594"/>
      <c r="EQ1213" s="1594"/>
      <c r="ER1213" s="1594"/>
      <c r="ES1213" s="1594"/>
    </row>
    <row r="1214" spans="1:149" s="1595" customFormat="1" ht="12.5">
      <c r="A1214" s="1644" t="str">
        <f t="shared" si="654"/>
        <v>Organisation</v>
      </c>
      <c r="B1214" s="1758"/>
      <c r="C1214" s="1758"/>
      <c r="D1214" s="1758"/>
      <c r="E1214" s="1756"/>
      <c r="F1214" s="1592"/>
      <c r="G1214" s="1714">
        <f t="shared" si="655"/>
        <v>0</v>
      </c>
      <c r="H1214" s="1645"/>
      <c r="I1214" s="1714">
        <f t="shared" si="656"/>
        <v>0</v>
      </c>
      <c r="J1214" s="1677"/>
      <c r="K1214" s="1677"/>
      <c r="L1214" s="1592"/>
      <c r="M1214" s="1597"/>
      <c r="N1214" s="1597"/>
      <c r="O1214" s="1646"/>
      <c r="P1214" s="1647"/>
      <c r="Q1214" s="1647"/>
      <c r="R1214" s="1648"/>
      <c r="S1214" s="1603"/>
      <c r="T1214" s="1649"/>
      <c r="U1214" s="1649"/>
      <c r="V1214" s="1649"/>
      <c r="W1214" s="1649"/>
      <c r="X1214" s="1649"/>
      <c r="Y1214" s="1649"/>
      <c r="Z1214" s="1649"/>
      <c r="AA1214" s="1649"/>
      <c r="AB1214" s="1649"/>
      <c r="AC1214" s="1649"/>
      <c r="AD1214" s="1649"/>
      <c r="AE1214" s="1649"/>
      <c r="AF1214" s="1610">
        <f t="shared" si="635"/>
        <v>0</v>
      </c>
      <c r="AG1214" s="1649"/>
      <c r="AH1214" s="1649"/>
      <c r="AI1214" s="1649"/>
      <c r="AJ1214" s="1649"/>
      <c r="AK1214" s="1649"/>
      <c r="AL1214" s="1649"/>
      <c r="AM1214" s="1649"/>
      <c r="AN1214" s="1649"/>
      <c r="AO1214" s="1649"/>
      <c r="AP1214" s="1649"/>
      <c r="AQ1214" s="1649"/>
      <c r="AR1214" s="1709"/>
      <c r="AS1214" s="1779">
        <f t="shared" si="636"/>
        <v>0</v>
      </c>
      <c r="AT1214" s="1711">
        <f t="shared" si="657"/>
        <v>0</v>
      </c>
      <c r="AU1214" s="1611">
        <f t="shared" si="637"/>
        <v>0</v>
      </c>
      <c r="AV1214" s="1611">
        <f t="shared" si="638"/>
        <v>0</v>
      </c>
      <c r="AW1214" s="1611">
        <f t="shared" si="639"/>
        <v>0</v>
      </c>
      <c r="AX1214" s="1611">
        <f t="shared" si="640"/>
        <v>0</v>
      </c>
      <c r="AY1214" s="1611">
        <f t="shared" si="641"/>
        <v>0</v>
      </c>
      <c r="AZ1214" s="1611">
        <f t="shared" si="642"/>
        <v>0</v>
      </c>
      <c r="BA1214" s="1611">
        <f t="shared" si="643"/>
        <v>0</v>
      </c>
      <c r="BB1214" s="1611">
        <f t="shared" si="644"/>
        <v>0</v>
      </c>
      <c r="BC1214" s="1611">
        <f t="shared" si="645"/>
        <v>0</v>
      </c>
      <c r="BD1214" s="1611">
        <f t="shared" si="646"/>
        <v>0</v>
      </c>
      <c r="BE1214" s="1611">
        <f t="shared" si="647"/>
        <v>0</v>
      </c>
      <c r="BF1214" s="1611">
        <f t="shared" si="648"/>
        <v>0</v>
      </c>
      <c r="BG1214" s="1611">
        <f t="shared" si="658"/>
        <v>0</v>
      </c>
      <c r="BH1214" s="1611" t="str">
        <f t="shared" si="659"/>
        <v/>
      </c>
      <c r="BI1214" s="1611" t="str">
        <f t="shared" si="660"/>
        <v/>
      </c>
      <c r="BJ1214" s="1611" t="str">
        <f t="shared" si="649"/>
        <v/>
      </c>
      <c r="BK1214" s="1611" t="str">
        <f t="shared" si="650"/>
        <v/>
      </c>
      <c r="BL1214" s="1611" t="str">
        <f t="shared" ca="1" si="651"/>
        <v/>
      </c>
      <c r="BM1214" s="1611" t="str">
        <f t="shared" si="661"/>
        <v/>
      </c>
      <c r="BN1214" s="1611" t="str">
        <f t="shared" si="652"/>
        <v/>
      </c>
      <c r="BO1214" s="1611" t="str">
        <f t="shared" si="653"/>
        <v/>
      </c>
      <c r="BP1214" s="1611" t="str">
        <f t="shared" si="662"/>
        <v/>
      </c>
      <c r="BQ1214" s="1611" t="str">
        <f t="shared" si="663"/>
        <v/>
      </c>
      <c r="BR1214" s="1611" t="str">
        <f t="shared" si="664"/>
        <v/>
      </c>
      <c r="BS1214" s="1611" t="str">
        <f t="shared" si="665"/>
        <v/>
      </c>
      <c r="BT1214" s="1611" t="str">
        <f t="shared" si="666"/>
        <v/>
      </c>
      <c r="BU1214" s="1731">
        <f t="shared" ca="1" si="667"/>
        <v>0</v>
      </c>
      <c r="BV1214" s="1594"/>
      <c r="BW1214" s="1594"/>
      <c r="BX1214" s="1594"/>
      <c r="BY1214" s="1594"/>
      <c r="BZ1214" s="1594"/>
      <c r="CA1214" s="1594"/>
      <c r="CB1214" s="1594"/>
      <c r="CC1214" s="1594"/>
      <c r="CD1214" s="1594"/>
      <c r="CE1214" s="1594"/>
      <c r="CF1214" s="1594"/>
      <c r="CG1214" s="1594"/>
      <c r="CH1214" s="1594"/>
      <c r="CI1214" s="1594"/>
      <c r="CJ1214" s="1594"/>
      <c r="CK1214" s="1594"/>
      <c r="CL1214" s="1594"/>
      <c r="CM1214" s="1594"/>
      <c r="CN1214" s="1594"/>
      <c r="CO1214" s="1594"/>
      <c r="CP1214" s="1594"/>
      <c r="CQ1214" s="1594"/>
      <c r="CR1214" s="1594"/>
      <c r="CS1214" s="1594"/>
      <c r="CT1214" s="1594"/>
      <c r="CU1214" s="1594"/>
      <c r="CV1214" s="1594"/>
      <c r="CW1214" s="1594"/>
      <c r="CX1214" s="1594"/>
      <c r="CY1214" s="1594"/>
      <c r="CZ1214" s="1594"/>
      <c r="DA1214" s="1594"/>
      <c r="DB1214" s="1594"/>
      <c r="DC1214" s="1594"/>
      <c r="DD1214" s="1594"/>
      <c r="DE1214" s="1594"/>
      <c r="DF1214" s="1594"/>
      <c r="DG1214" s="1594"/>
      <c r="DH1214" s="1594"/>
      <c r="DI1214" s="1594"/>
      <c r="DJ1214" s="1594"/>
      <c r="DK1214" s="1594"/>
      <c r="DL1214" s="1594"/>
      <c r="DM1214" s="1594"/>
      <c r="DN1214" s="1594"/>
      <c r="DO1214" s="1594"/>
      <c r="DP1214" s="1594"/>
      <c r="DQ1214" s="1594"/>
      <c r="DR1214" s="1594"/>
      <c r="DS1214" s="1594"/>
      <c r="DT1214" s="1594"/>
      <c r="DU1214" s="1594"/>
      <c r="DV1214" s="1594"/>
      <c r="DW1214" s="1594"/>
      <c r="DX1214" s="1594"/>
      <c r="DY1214" s="1594"/>
      <c r="DZ1214" s="1594"/>
      <c r="EA1214" s="1594"/>
      <c r="EB1214" s="1594"/>
      <c r="EC1214" s="1594"/>
      <c r="ED1214" s="1594"/>
      <c r="EE1214" s="1594"/>
      <c r="EF1214" s="1594"/>
      <c r="EG1214" s="1594"/>
      <c r="EH1214" s="1594"/>
      <c r="EI1214" s="1594"/>
      <c r="EJ1214" s="1594"/>
      <c r="EK1214" s="1594"/>
      <c r="EL1214" s="1594"/>
      <c r="EM1214" s="1594"/>
      <c r="EN1214" s="1594"/>
      <c r="EO1214" s="1594"/>
      <c r="EP1214" s="1594"/>
      <c r="EQ1214" s="1594"/>
      <c r="ER1214" s="1594"/>
      <c r="ES1214" s="1594"/>
    </row>
    <row r="1215" spans="1:149" s="1595" customFormat="1" ht="12.5">
      <c r="A1215" s="1644" t="str">
        <f t="shared" si="654"/>
        <v>Organisation</v>
      </c>
      <c r="B1215" s="1758"/>
      <c r="C1215" s="1758"/>
      <c r="D1215" s="1758"/>
      <c r="E1215" s="1756"/>
      <c r="F1215" s="1592"/>
      <c r="G1215" s="1714">
        <f t="shared" si="655"/>
        <v>0</v>
      </c>
      <c r="H1215" s="1645"/>
      <c r="I1215" s="1714">
        <f t="shared" si="656"/>
        <v>0</v>
      </c>
      <c r="J1215" s="1677"/>
      <c r="K1215" s="1677"/>
      <c r="L1215" s="1592"/>
      <c r="M1215" s="1597"/>
      <c r="N1215" s="1597"/>
      <c r="O1215" s="1646"/>
      <c r="P1215" s="1647"/>
      <c r="Q1215" s="1647"/>
      <c r="R1215" s="1648"/>
      <c r="S1215" s="1603"/>
      <c r="T1215" s="1649"/>
      <c r="U1215" s="1649"/>
      <c r="V1215" s="1649"/>
      <c r="W1215" s="1649"/>
      <c r="X1215" s="1649"/>
      <c r="Y1215" s="1649"/>
      <c r="Z1215" s="1649"/>
      <c r="AA1215" s="1649"/>
      <c r="AB1215" s="1649"/>
      <c r="AC1215" s="1649"/>
      <c r="AD1215" s="1649"/>
      <c r="AE1215" s="1649"/>
      <c r="AF1215" s="1610">
        <f t="shared" si="635"/>
        <v>0</v>
      </c>
      <c r="AG1215" s="1649"/>
      <c r="AH1215" s="1649"/>
      <c r="AI1215" s="1649"/>
      <c r="AJ1215" s="1649"/>
      <c r="AK1215" s="1649"/>
      <c r="AL1215" s="1649"/>
      <c r="AM1215" s="1649"/>
      <c r="AN1215" s="1649"/>
      <c r="AO1215" s="1649"/>
      <c r="AP1215" s="1649"/>
      <c r="AQ1215" s="1649"/>
      <c r="AR1215" s="1709"/>
      <c r="AS1215" s="1779">
        <f t="shared" si="636"/>
        <v>0</v>
      </c>
      <c r="AT1215" s="1711">
        <f t="shared" si="657"/>
        <v>0</v>
      </c>
      <c r="AU1215" s="1611">
        <f t="shared" si="637"/>
        <v>0</v>
      </c>
      <c r="AV1215" s="1611">
        <f t="shared" si="638"/>
        <v>0</v>
      </c>
      <c r="AW1215" s="1611">
        <f t="shared" si="639"/>
        <v>0</v>
      </c>
      <c r="AX1215" s="1611">
        <f t="shared" si="640"/>
        <v>0</v>
      </c>
      <c r="AY1215" s="1611">
        <f t="shared" si="641"/>
        <v>0</v>
      </c>
      <c r="AZ1215" s="1611">
        <f t="shared" si="642"/>
        <v>0</v>
      </c>
      <c r="BA1215" s="1611">
        <f t="shared" si="643"/>
        <v>0</v>
      </c>
      <c r="BB1215" s="1611">
        <f t="shared" si="644"/>
        <v>0</v>
      </c>
      <c r="BC1215" s="1611">
        <f t="shared" si="645"/>
        <v>0</v>
      </c>
      <c r="BD1215" s="1611">
        <f t="shared" si="646"/>
        <v>0</v>
      </c>
      <c r="BE1215" s="1611">
        <f t="shared" si="647"/>
        <v>0</v>
      </c>
      <c r="BF1215" s="1611">
        <f t="shared" si="648"/>
        <v>0</v>
      </c>
      <c r="BG1215" s="1611">
        <f t="shared" si="658"/>
        <v>0</v>
      </c>
      <c r="BH1215" s="1611" t="str">
        <f t="shared" si="659"/>
        <v/>
      </c>
      <c r="BI1215" s="1611" t="str">
        <f t="shared" si="660"/>
        <v/>
      </c>
      <c r="BJ1215" s="1611" t="str">
        <f t="shared" si="649"/>
        <v/>
      </c>
      <c r="BK1215" s="1611" t="str">
        <f t="shared" si="650"/>
        <v/>
      </c>
      <c r="BL1215" s="1611" t="str">
        <f t="shared" ca="1" si="651"/>
        <v/>
      </c>
      <c r="BM1215" s="1611" t="str">
        <f t="shared" si="661"/>
        <v/>
      </c>
      <c r="BN1215" s="1611" t="str">
        <f t="shared" si="652"/>
        <v/>
      </c>
      <c r="BO1215" s="1611" t="str">
        <f t="shared" si="653"/>
        <v/>
      </c>
      <c r="BP1215" s="1611" t="str">
        <f t="shared" si="662"/>
        <v/>
      </c>
      <c r="BQ1215" s="1611" t="str">
        <f t="shared" si="663"/>
        <v/>
      </c>
      <c r="BR1215" s="1611" t="str">
        <f t="shared" si="664"/>
        <v/>
      </c>
      <c r="BS1215" s="1611" t="str">
        <f t="shared" si="665"/>
        <v/>
      </c>
      <c r="BT1215" s="1611" t="str">
        <f t="shared" si="666"/>
        <v/>
      </c>
      <c r="BU1215" s="1731">
        <f t="shared" ca="1" si="667"/>
        <v>0</v>
      </c>
      <c r="BV1215" s="1594"/>
      <c r="BW1215" s="1594"/>
      <c r="BX1215" s="1594"/>
      <c r="BY1215" s="1594"/>
      <c r="BZ1215" s="1594"/>
      <c r="CA1215" s="1594"/>
      <c r="CB1215" s="1594"/>
      <c r="CC1215" s="1594"/>
      <c r="CD1215" s="1594"/>
      <c r="CE1215" s="1594"/>
      <c r="CF1215" s="1594"/>
      <c r="CG1215" s="1594"/>
      <c r="CH1215" s="1594"/>
      <c r="CI1215" s="1594"/>
      <c r="CJ1215" s="1594"/>
      <c r="CK1215" s="1594"/>
      <c r="CL1215" s="1594"/>
      <c r="CM1215" s="1594"/>
      <c r="CN1215" s="1594"/>
      <c r="CO1215" s="1594"/>
      <c r="CP1215" s="1594"/>
      <c r="CQ1215" s="1594"/>
      <c r="CR1215" s="1594"/>
      <c r="CS1215" s="1594"/>
      <c r="CT1215" s="1594"/>
      <c r="CU1215" s="1594"/>
      <c r="CV1215" s="1594"/>
      <c r="CW1215" s="1594"/>
      <c r="CX1215" s="1594"/>
      <c r="CY1215" s="1594"/>
      <c r="CZ1215" s="1594"/>
      <c r="DA1215" s="1594"/>
      <c r="DB1215" s="1594"/>
      <c r="DC1215" s="1594"/>
      <c r="DD1215" s="1594"/>
      <c r="DE1215" s="1594"/>
      <c r="DF1215" s="1594"/>
      <c r="DG1215" s="1594"/>
      <c r="DH1215" s="1594"/>
      <c r="DI1215" s="1594"/>
      <c r="DJ1215" s="1594"/>
      <c r="DK1215" s="1594"/>
      <c r="DL1215" s="1594"/>
      <c r="DM1215" s="1594"/>
      <c r="DN1215" s="1594"/>
      <c r="DO1215" s="1594"/>
      <c r="DP1215" s="1594"/>
      <c r="DQ1215" s="1594"/>
      <c r="DR1215" s="1594"/>
      <c r="DS1215" s="1594"/>
      <c r="DT1215" s="1594"/>
      <c r="DU1215" s="1594"/>
      <c r="DV1215" s="1594"/>
      <c r="DW1215" s="1594"/>
      <c r="DX1215" s="1594"/>
      <c r="DY1215" s="1594"/>
      <c r="DZ1215" s="1594"/>
      <c r="EA1215" s="1594"/>
      <c r="EB1215" s="1594"/>
      <c r="EC1215" s="1594"/>
      <c r="ED1215" s="1594"/>
      <c r="EE1215" s="1594"/>
      <c r="EF1215" s="1594"/>
      <c r="EG1215" s="1594"/>
      <c r="EH1215" s="1594"/>
      <c r="EI1215" s="1594"/>
      <c r="EJ1215" s="1594"/>
      <c r="EK1215" s="1594"/>
      <c r="EL1215" s="1594"/>
      <c r="EM1215" s="1594"/>
      <c r="EN1215" s="1594"/>
      <c r="EO1215" s="1594"/>
      <c r="EP1215" s="1594"/>
      <c r="EQ1215" s="1594"/>
      <c r="ER1215" s="1594"/>
      <c r="ES1215" s="1594"/>
    </row>
    <row r="1216" spans="1:149" s="1595" customFormat="1" ht="12.5">
      <c r="A1216" s="1644" t="str">
        <f t="shared" si="654"/>
        <v>Organisation</v>
      </c>
      <c r="B1216" s="1758"/>
      <c r="C1216" s="1758"/>
      <c r="D1216" s="1758"/>
      <c r="E1216" s="1756"/>
      <c r="F1216" s="1592"/>
      <c r="G1216" s="1714">
        <f t="shared" si="655"/>
        <v>0</v>
      </c>
      <c r="H1216" s="1645"/>
      <c r="I1216" s="1714">
        <f t="shared" si="656"/>
        <v>0</v>
      </c>
      <c r="J1216" s="1677"/>
      <c r="K1216" s="1677"/>
      <c r="L1216" s="1592"/>
      <c r="M1216" s="1597"/>
      <c r="N1216" s="1597"/>
      <c r="O1216" s="1646"/>
      <c r="P1216" s="1647"/>
      <c r="Q1216" s="1647"/>
      <c r="R1216" s="1648"/>
      <c r="S1216" s="1603"/>
      <c r="T1216" s="1649"/>
      <c r="U1216" s="1649"/>
      <c r="V1216" s="1649"/>
      <c r="W1216" s="1649"/>
      <c r="X1216" s="1649"/>
      <c r="Y1216" s="1649"/>
      <c r="Z1216" s="1649"/>
      <c r="AA1216" s="1649"/>
      <c r="AB1216" s="1649"/>
      <c r="AC1216" s="1649"/>
      <c r="AD1216" s="1649"/>
      <c r="AE1216" s="1649"/>
      <c r="AF1216" s="1610">
        <f t="shared" si="635"/>
        <v>0</v>
      </c>
      <c r="AG1216" s="1649"/>
      <c r="AH1216" s="1649"/>
      <c r="AI1216" s="1649"/>
      <c r="AJ1216" s="1649"/>
      <c r="AK1216" s="1649"/>
      <c r="AL1216" s="1649"/>
      <c r="AM1216" s="1649"/>
      <c r="AN1216" s="1649"/>
      <c r="AO1216" s="1649"/>
      <c r="AP1216" s="1649"/>
      <c r="AQ1216" s="1649"/>
      <c r="AR1216" s="1709"/>
      <c r="AS1216" s="1779">
        <f t="shared" si="636"/>
        <v>0</v>
      </c>
      <c r="AT1216" s="1711">
        <f t="shared" si="657"/>
        <v>0</v>
      </c>
      <c r="AU1216" s="1611">
        <f t="shared" si="637"/>
        <v>0</v>
      </c>
      <c r="AV1216" s="1611">
        <f t="shared" si="638"/>
        <v>0</v>
      </c>
      <c r="AW1216" s="1611">
        <f t="shared" si="639"/>
        <v>0</v>
      </c>
      <c r="AX1216" s="1611">
        <f t="shared" si="640"/>
        <v>0</v>
      </c>
      <c r="AY1216" s="1611">
        <f t="shared" si="641"/>
        <v>0</v>
      </c>
      <c r="AZ1216" s="1611">
        <f t="shared" si="642"/>
        <v>0</v>
      </c>
      <c r="BA1216" s="1611">
        <f t="shared" si="643"/>
        <v>0</v>
      </c>
      <c r="BB1216" s="1611">
        <f t="shared" si="644"/>
        <v>0</v>
      </c>
      <c r="BC1216" s="1611">
        <f t="shared" si="645"/>
        <v>0</v>
      </c>
      <c r="BD1216" s="1611">
        <f t="shared" si="646"/>
        <v>0</v>
      </c>
      <c r="BE1216" s="1611">
        <f t="shared" si="647"/>
        <v>0</v>
      </c>
      <c r="BF1216" s="1611">
        <f t="shared" si="648"/>
        <v>0</v>
      </c>
      <c r="BG1216" s="1611">
        <f t="shared" si="658"/>
        <v>0</v>
      </c>
      <c r="BH1216" s="1611" t="str">
        <f t="shared" si="659"/>
        <v/>
      </c>
      <c r="BI1216" s="1611" t="str">
        <f t="shared" si="660"/>
        <v/>
      </c>
      <c r="BJ1216" s="1611" t="str">
        <f t="shared" si="649"/>
        <v/>
      </c>
      <c r="BK1216" s="1611" t="str">
        <f t="shared" si="650"/>
        <v/>
      </c>
      <c r="BL1216" s="1611" t="str">
        <f t="shared" ca="1" si="651"/>
        <v/>
      </c>
      <c r="BM1216" s="1611" t="str">
        <f t="shared" si="661"/>
        <v/>
      </c>
      <c r="BN1216" s="1611" t="str">
        <f t="shared" si="652"/>
        <v/>
      </c>
      <c r="BO1216" s="1611" t="str">
        <f t="shared" si="653"/>
        <v/>
      </c>
      <c r="BP1216" s="1611" t="str">
        <f t="shared" si="662"/>
        <v/>
      </c>
      <c r="BQ1216" s="1611" t="str">
        <f t="shared" si="663"/>
        <v/>
      </c>
      <c r="BR1216" s="1611" t="str">
        <f t="shared" si="664"/>
        <v/>
      </c>
      <c r="BS1216" s="1611" t="str">
        <f t="shared" si="665"/>
        <v/>
      </c>
      <c r="BT1216" s="1611" t="str">
        <f t="shared" si="666"/>
        <v/>
      </c>
      <c r="BU1216" s="1731">
        <f t="shared" ca="1" si="667"/>
        <v>0</v>
      </c>
      <c r="BV1216" s="1594"/>
      <c r="BW1216" s="1594"/>
      <c r="BX1216" s="1594"/>
      <c r="BY1216" s="1594"/>
      <c r="BZ1216" s="1594"/>
      <c r="CA1216" s="1594"/>
      <c r="CB1216" s="1594"/>
      <c r="CC1216" s="1594"/>
      <c r="CD1216" s="1594"/>
      <c r="CE1216" s="1594"/>
      <c r="CF1216" s="1594"/>
      <c r="CG1216" s="1594"/>
      <c r="CH1216" s="1594"/>
      <c r="CI1216" s="1594"/>
      <c r="CJ1216" s="1594"/>
      <c r="CK1216" s="1594"/>
      <c r="CL1216" s="1594"/>
      <c r="CM1216" s="1594"/>
      <c r="CN1216" s="1594"/>
      <c r="CO1216" s="1594"/>
      <c r="CP1216" s="1594"/>
      <c r="CQ1216" s="1594"/>
      <c r="CR1216" s="1594"/>
      <c r="CS1216" s="1594"/>
      <c r="CT1216" s="1594"/>
      <c r="CU1216" s="1594"/>
      <c r="CV1216" s="1594"/>
      <c r="CW1216" s="1594"/>
      <c r="CX1216" s="1594"/>
      <c r="CY1216" s="1594"/>
      <c r="CZ1216" s="1594"/>
      <c r="DA1216" s="1594"/>
      <c r="DB1216" s="1594"/>
      <c r="DC1216" s="1594"/>
      <c r="DD1216" s="1594"/>
      <c r="DE1216" s="1594"/>
      <c r="DF1216" s="1594"/>
      <c r="DG1216" s="1594"/>
      <c r="DH1216" s="1594"/>
      <c r="DI1216" s="1594"/>
      <c r="DJ1216" s="1594"/>
      <c r="DK1216" s="1594"/>
      <c r="DL1216" s="1594"/>
      <c r="DM1216" s="1594"/>
      <c r="DN1216" s="1594"/>
      <c r="DO1216" s="1594"/>
      <c r="DP1216" s="1594"/>
      <c r="DQ1216" s="1594"/>
      <c r="DR1216" s="1594"/>
      <c r="DS1216" s="1594"/>
      <c r="DT1216" s="1594"/>
      <c r="DU1216" s="1594"/>
      <c r="DV1216" s="1594"/>
      <c r="DW1216" s="1594"/>
      <c r="DX1216" s="1594"/>
      <c r="DY1216" s="1594"/>
      <c r="DZ1216" s="1594"/>
      <c r="EA1216" s="1594"/>
      <c r="EB1216" s="1594"/>
      <c r="EC1216" s="1594"/>
      <c r="ED1216" s="1594"/>
      <c r="EE1216" s="1594"/>
      <c r="EF1216" s="1594"/>
      <c r="EG1216" s="1594"/>
      <c r="EH1216" s="1594"/>
      <c r="EI1216" s="1594"/>
      <c r="EJ1216" s="1594"/>
      <c r="EK1216" s="1594"/>
      <c r="EL1216" s="1594"/>
      <c r="EM1216" s="1594"/>
      <c r="EN1216" s="1594"/>
      <c r="EO1216" s="1594"/>
      <c r="EP1216" s="1594"/>
      <c r="EQ1216" s="1594"/>
      <c r="ER1216" s="1594"/>
      <c r="ES1216" s="1594"/>
    </row>
    <row r="1217" spans="1:149" s="1595" customFormat="1" ht="12.5">
      <c r="A1217" s="1644" t="str">
        <f t="shared" si="654"/>
        <v>Organisation</v>
      </c>
      <c r="B1217" s="1758"/>
      <c r="C1217" s="1758"/>
      <c r="D1217" s="1758"/>
      <c r="E1217" s="1756"/>
      <c r="F1217" s="1592"/>
      <c r="G1217" s="1714">
        <f t="shared" si="655"/>
        <v>0</v>
      </c>
      <c r="H1217" s="1645"/>
      <c r="I1217" s="1714">
        <f t="shared" si="656"/>
        <v>0</v>
      </c>
      <c r="J1217" s="1677"/>
      <c r="K1217" s="1677"/>
      <c r="L1217" s="1592"/>
      <c r="M1217" s="1597"/>
      <c r="N1217" s="1597"/>
      <c r="O1217" s="1646"/>
      <c r="P1217" s="1647"/>
      <c r="Q1217" s="1647"/>
      <c r="R1217" s="1648"/>
      <c r="S1217" s="1603"/>
      <c r="T1217" s="1649"/>
      <c r="U1217" s="1649"/>
      <c r="V1217" s="1649"/>
      <c r="W1217" s="1649"/>
      <c r="X1217" s="1649"/>
      <c r="Y1217" s="1649"/>
      <c r="Z1217" s="1649"/>
      <c r="AA1217" s="1649"/>
      <c r="AB1217" s="1649"/>
      <c r="AC1217" s="1649"/>
      <c r="AD1217" s="1649"/>
      <c r="AE1217" s="1649"/>
      <c r="AF1217" s="1610">
        <f t="shared" si="635"/>
        <v>0</v>
      </c>
      <c r="AG1217" s="1649"/>
      <c r="AH1217" s="1649"/>
      <c r="AI1217" s="1649"/>
      <c r="AJ1217" s="1649"/>
      <c r="AK1217" s="1649"/>
      <c r="AL1217" s="1649"/>
      <c r="AM1217" s="1649"/>
      <c r="AN1217" s="1649"/>
      <c r="AO1217" s="1649"/>
      <c r="AP1217" s="1649"/>
      <c r="AQ1217" s="1649"/>
      <c r="AR1217" s="1709"/>
      <c r="AS1217" s="1779">
        <f t="shared" si="636"/>
        <v>0</v>
      </c>
      <c r="AT1217" s="1711">
        <f t="shared" si="657"/>
        <v>0</v>
      </c>
      <c r="AU1217" s="1611">
        <f t="shared" si="637"/>
        <v>0</v>
      </c>
      <c r="AV1217" s="1611">
        <f t="shared" si="638"/>
        <v>0</v>
      </c>
      <c r="AW1217" s="1611">
        <f t="shared" si="639"/>
        <v>0</v>
      </c>
      <c r="AX1217" s="1611">
        <f t="shared" si="640"/>
        <v>0</v>
      </c>
      <c r="AY1217" s="1611">
        <f t="shared" si="641"/>
        <v>0</v>
      </c>
      <c r="AZ1217" s="1611">
        <f t="shared" si="642"/>
        <v>0</v>
      </c>
      <c r="BA1217" s="1611">
        <f t="shared" si="643"/>
        <v>0</v>
      </c>
      <c r="BB1217" s="1611">
        <f t="shared" si="644"/>
        <v>0</v>
      </c>
      <c r="BC1217" s="1611">
        <f t="shared" si="645"/>
        <v>0</v>
      </c>
      <c r="BD1217" s="1611">
        <f t="shared" si="646"/>
        <v>0</v>
      </c>
      <c r="BE1217" s="1611">
        <f t="shared" si="647"/>
        <v>0</v>
      </c>
      <c r="BF1217" s="1611">
        <f t="shared" si="648"/>
        <v>0</v>
      </c>
      <c r="BG1217" s="1611">
        <f t="shared" si="658"/>
        <v>0</v>
      </c>
      <c r="BH1217" s="1611" t="str">
        <f t="shared" si="659"/>
        <v/>
      </c>
      <c r="BI1217" s="1611" t="str">
        <f t="shared" si="660"/>
        <v/>
      </c>
      <c r="BJ1217" s="1611" t="str">
        <f t="shared" si="649"/>
        <v/>
      </c>
      <c r="BK1217" s="1611" t="str">
        <f t="shared" si="650"/>
        <v/>
      </c>
      <c r="BL1217" s="1611" t="str">
        <f t="shared" ca="1" si="651"/>
        <v/>
      </c>
      <c r="BM1217" s="1611" t="str">
        <f t="shared" si="661"/>
        <v/>
      </c>
      <c r="BN1217" s="1611" t="str">
        <f t="shared" si="652"/>
        <v/>
      </c>
      <c r="BO1217" s="1611" t="str">
        <f t="shared" si="653"/>
        <v/>
      </c>
      <c r="BP1217" s="1611" t="str">
        <f t="shared" si="662"/>
        <v/>
      </c>
      <c r="BQ1217" s="1611" t="str">
        <f t="shared" si="663"/>
        <v/>
      </c>
      <c r="BR1217" s="1611" t="str">
        <f t="shared" si="664"/>
        <v/>
      </c>
      <c r="BS1217" s="1611" t="str">
        <f t="shared" si="665"/>
        <v/>
      </c>
      <c r="BT1217" s="1611" t="str">
        <f t="shared" si="666"/>
        <v/>
      </c>
      <c r="BU1217" s="1731">
        <f t="shared" ca="1" si="667"/>
        <v>0</v>
      </c>
      <c r="BV1217" s="1594"/>
      <c r="BW1217" s="1594"/>
      <c r="BX1217" s="1594"/>
      <c r="BY1217" s="1594"/>
      <c r="BZ1217" s="1594"/>
      <c r="CA1217" s="1594"/>
      <c r="CB1217" s="1594"/>
      <c r="CC1217" s="1594"/>
      <c r="CD1217" s="1594"/>
      <c r="CE1217" s="1594"/>
      <c r="CF1217" s="1594"/>
      <c r="CG1217" s="1594"/>
      <c r="CH1217" s="1594"/>
      <c r="CI1217" s="1594"/>
      <c r="CJ1217" s="1594"/>
      <c r="CK1217" s="1594"/>
      <c r="CL1217" s="1594"/>
      <c r="CM1217" s="1594"/>
      <c r="CN1217" s="1594"/>
      <c r="CO1217" s="1594"/>
      <c r="CP1217" s="1594"/>
      <c r="CQ1217" s="1594"/>
      <c r="CR1217" s="1594"/>
      <c r="CS1217" s="1594"/>
      <c r="CT1217" s="1594"/>
      <c r="CU1217" s="1594"/>
      <c r="CV1217" s="1594"/>
      <c r="CW1217" s="1594"/>
      <c r="CX1217" s="1594"/>
      <c r="CY1217" s="1594"/>
      <c r="CZ1217" s="1594"/>
      <c r="DA1217" s="1594"/>
      <c r="DB1217" s="1594"/>
      <c r="DC1217" s="1594"/>
      <c r="DD1217" s="1594"/>
      <c r="DE1217" s="1594"/>
      <c r="DF1217" s="1594"/>
      <c r="DG1217" s="1594"/>
      <c r="DH1217" s="1594"/>
      <c r="DI1217" s="1594"/>
      <c r="DJ1217" s="1594"/>
      <c r="DK1217" s="1594"/>
      <c r="DL1217" s="1594"/>
      <c r="DM1217" s="1594"/>
      <c r="DN1217" s="1594"/>
      <c r="DO1217" s="1594"/>
      <c r="DP1217" s="1594"/>
      <c r="DQ1217" s="1594"/>
      <c r="DR1217" s="1594"/>
      <c r="DS1217" s="1594"/>
      <c r="DT1217" s="1594"/>
      <c r="DU1217" s="1594"/>
      <c r="DV1217" s="1594"/>
      <c r="DW1217" s="1594"/>
      <c r="DX1217" s="1594"/>
      <c r="DY1217" s="1594"/>
      <c r="DZ1217" s="1594"/>
      <c r="EA1217" s="1594"/>
      <c r="EB1217" s="1594"/>
      <c r="EC1217" s="1594"/>
      <c r="ED1217" s="1594"/>
      <c r="EE1217" s="1594"/>
      <c r="EF1217" s="1594"/>
      <c r="EG1217" s="1594"/>
      <c r="EH1217" s="1594"/>
      <c r="EI1217" s="1594"/>
      <c r="EJ1217" s="1594"/>
      <c r="EK1217" s="1594"/>
      <c r="EL1217" s="1594"/>
      <c r="EM1217" s="1594"/>
      <c r="EN1217" s="1594"/>
      <c r="EO1217" s="1594"/>
      <c r="EP1217" s="1594"/>
      <c r="EQ1217" s="1594"/>
      <c r="ER1217" s="1594"/>
      <c r="ES1217" s="1594"/>
    </row>
    <row r="1218" spans="1:149" s="1595" customFormat="1" ht="12.5">
      <c r="A1218" s="1644" t="str">
        <f t="shared" si="654"/>
        <v>Organisation</v>
      </c>
      <c r="B1218" s="1758"/>
      <c r="C1218" s="1758"/>
      <c r="D1218" s="1758"/>
      <c r="E1218" s="1756"/>
      <c r="F1218" s="1592"/>
      <c r="G1218" s="1714">
        <f t="shared" si="655"/>
        <v>0</v>
      </c>
      <c r="H1218" s="1645"/>
      <c r="I1218" s="1714">
        <f t="shared" si="656"/>
        <v>0</v>
      </c>
      <c r="J1218" s="1677"/>
      <c r="K1218" s="1677"/>
      <c r="L1218" s="1592"/>
      <c r="M1218" s="1597"/>
      <c r="N1218" s="1597"/>
      <c r="O1218" s="1646"/>
      <c r="P1218" s="1647"/>
      <c r="Q1218" s="1647"/>
      <c r="R1218" s="1648"/>
      <c r="S1218" s="1603"/>
      <c r="T1218" s="1649"/>
      <c r="U1218" s="1649"/>
      <c r="V1218" s="1649"/>
      <c r="W1218" s="1649"/>
      <c r="X1218" s="1649"/>
      <c r="Y1218" s="1649"/>
      <c r="Z1218" s="1649"/>
      <c r="AA1218" s="1649"/>
      <c r="AB1218" s="1649"/>
      <c r="AC1218" s="1649"/>
      <c r="AD1218" s="1649"/>
      <c r="AE1218" s="1649"/>
      <c r="AF1218" s="1610">
        <f t="shared" si="635"/>
        <v>0</v>
      </c>
      <c r="AG1218" s="1649"/>
      <c r="AH1218" s="1649"/>
      <c r="AI1218" s="1649"/>
      <c r="AJ1218" s="1649"/>
      <c r="AK1218" s="1649"/>
      <c r="AL1218" s="1649"/>
      <c r="AM1218" s="1649"/>
      <c r="AN1218" s="1649"/>
      <c r="AO1218" s="1649"/>
      <c r="AP1218" s="1649"/>
      <c r="AQ1218" s="1649"/>
      <c r="AR1218" s="1709"/>
      <c r="AS1218" s="1779">
        <f t="shared" si="636"/>
        <v>0</v>
      </c>
      <c r="AT1218" s="1711">
        <f t="shared" si="657"/>
        <v>0</v>
      </c>
      <c r="AU1218" s="1611">
        <f t="shared" si="637"/>
        <v>0</v>
      </c>
      <c r="AV1218" s="1611">
        <f t="shared" si="638"/>
        <v>0</v>
      </c>
      <c r="AW1218" s="1611">
        <f t="shared" si="639"/>
        <v>0</v>
      </c>
      <c r="AX1218" s="1611">
        <f t="shared" si="640"/>
        <v>0</v>
      </c>
      <c r="AY1218" s="1611">
        <f t="shared" si="641"/>
        <v>0</v>
      </c>
      <c r="AZ1218" s="1611">
        <f t="shared" si="642"/>
        <v>0</v>
      </c>
      <c r="BA1218" s="1611">
        <f t="shared" si="643"/>
        <v>0</v>
      </c>
      <c r="BB1218" s="1611">
        <f t="shared" si="644"/>
        <v>0</v>
      </c>
      <c r="BC1218" s="1611">
        <f t="shared" si="645"/>
        <v>0</v>
      </c>
      <c r="BD1218" s="1611">
        <f t="shared" si="646"/>
        <v>0</v>
      </c>
      <c r="BE1218" s="1611">
        <f t="shared" si="647"/>
        <v>0</v>
      </c>
      <c r="BF1218" s="1611">
        <f t="shared" si="648"/>
        <v>0</v>
      </c>
      <c r="BG1218" s="1611">
        <f t="shared" si="658"/>
        <v>0</v>
      </c>
      <c r="BH1218" s="1611" t="str">
        <f t="shared" si="659"/>
        <v/>
      </c>
      <c r="BI1218" s="1611" t="str">
        <f t="shared" si="660"/>
        <v/>
      </c>
      <c r="BJ1218" s="1611" t="str">
        <f t="shared" si="649"/>
        <v/>
      </c>
      <c r="BK1218" s="1611" t="str">
        <f t="shared" si="650"/>
        <v/>
      </c>
      <c r="BL1218" s="1611" t="str">
        <f t="shared" ca="1" si="651"/>
        <v/>
      </c>
      <c r="BM1218" s="1611" t="str">
        <f t="shared" si="661"/>
        <v/>
      </c>
      <c r="BN1218" s="1611" t="str">
        <f t="shared" si="652"/>
        <v/>
      </c>
      <c r="BO1218" s="1611" t="str">
        <f t="shared" si="653"/>
        <v/>
      </c>
      <c r="BP1218" s="1611" t="str">
        <f t="shared" si="662"/>
        <v/>
      </c>
      <c r="BQ1218" s="1611" t="str">
        <f t="shared" si="663"/>
        <v/>
      </c>
      <c r="BR1218" s="1611" t="str">
        <f t="shared" si="664"/>
        <v/>
      </c>
      <c r="BS1218" s="1611" t="str">
        <f t="shared" si="665"/>
        <v/>
      </c>
      <c r="BT1218" s="1611" t="str">
        <f t="shared" si="666"/>
        <v/>
      </c>
      <c r="BU1218" s="1731">
        <f t="shared" ca="1" si="667"/>
        <v>0</v>
      </c>
      <c r="BV1218" s="1594"/>
      <c r="BW1218" s="1594"/>
      <c r="BX1218" s="1594"/>
      <c r="BY1218" s="1594"/>
      <c r="BZ1218" s="1594"/>
      <c r="CA1218" s="1594"/>
      <c r="CB1218" s="1594"/>
      <c r="CC1218" s="1594"/>
      <c r="CD1218" s="1594"/>
      <c r="CE1218" s="1594"/>
      <c r="CF1218" s="1594"/>
      <c r="CG1218" s="1594"/>
      <c r="CH1218" s="1594"/>
      <c r="CI1218" s="1594"/>
      <c r="CJ1218" s="1594"/>
      <c r="CK1218" s="1594"/>
      <c r="CL1218" s="1594"/>
      <c r="CM1218" s="1594"/>
      <c r="CN1218" s="1594"/>
      <c r="CO1218" s="1594"/>
      <c r="CP1218" s="1594"/>
      <c r="CQ1218" s="1594"/>
      <c r="CR1218" s="1594"/>
      <c r="CS1218" s="1594"/>
      <c r="CT1218" s="1594"/>
      <c r="CU1218" s="1594"/>
      <c r="CV1218" s="1594"/>
      <c r="CW1218" s="1594"/>
      <c r="CX1218" s="1594"/>
      <c r="CY1218" s="1594"/>
      <c r="CZ1218" s="1594"/>
      <c r="DA1218" s="1594"/>
      <c r="DB1218" s="1594"/>
      <c r="DC1218" s="1594"/>
      <c r="DD1218" s="1594"/>
      <c r="DE1218" s="1594"/>
      <c r="DF1218" s="1594"/>
      <c r="DG1218" s="1594"/>
      <c r="DH1218" s="1594"/>
      <c r="DI1218" s="1594"/>
      <c r="DJ1218" s="1594"/>
      <c r="DK1218" s="1594"/>
      <c r="DL1218" s="1594"/>
      <c r="DM1218" s="1594"/>
      <c r="DN1218" s="1594"/>
      <c r="DO1218" s="1594"/>
      <c r="DP1218" s="1594"/>
      <c r="DQ1218" s="1594"/>
      <c r="DR1218" s="1594"/>
      <c r="DS1218" s="1594"/>
      <c r="DT1218" s="1594"/>
      <c r="DU1218" s="1594"/>
      <c r="DV1218" s="1594"/>
      <c r="DW1218" s="1594"/>
      <c r="DX1218" s="1594"/>
      <c r="DY1218" s="1594"/>
      <c r="DZ1218" s="1594"/>
      <c r="EA1218" s="1594"/>
      <c r="EB1218" s="1594"/>
      <c r="EC1218" s="1594"/>
      <c r="ED1218" s="1594"/>
      <c r="EE1218" s="1594"/>
      <c r="EF1218" s="1594"/>
      <c r="EG1218" s="1594"/>
      <c r="EH1218" s="1594"/>
      <c r="EI1218" s="1594"/>
      <c r="EJ1218" s="1594"/>
      <c r="EK1218" s="1594"/>
      <c r="EL1218" s="1594"/>
      <c r="EM1218" s="1594"/>
      <c r="EN1218" s="1594"/>
      <c r="EO1218" s="1594"/>
      <c r="EP1218" s="1594"/>
      <c r="EQ1218" s="1594"/>
      <c r="ER1218" s="1594"/>
      <c r="ES1218" s="1594"/>
    </row>
    <row r="1219" spans="1:149" s="1595" customFormat="1" ht="12.5">
      <c r="A1219" s="1644" t="str">
        <f t="shared" si="654"/>
        <v>Organisation</v>
      </c>
      <c r="B1219" s="1758"/>
      <c r="C1219" s="1758"/>
      <c r="D1219" s="1758"/>
      <c r="E1219" s="1756"/>
      <c r="F1219" s="1592"/>
      <c r="G1219" s="1714">
        <f t="shared" si="655"/>
        <v>0</v>
      </c>
      <c r="H1219" s="1645"/>
      <c r="I1219" s="1714">
        <f t="shared" si="656"/>
        <v>0</v>
      </c>
      <c r="J1219" s="1677"/>
      <c r="K1219" s="1677"/>
      <c r="L1219" s="1592"/>
      <c r="M1219" s="1597"/>
      <c r="N1219" s="1597"/>
      <c r="O1219" s="1646"/>
      <c r="P1219" s="1647"/>
      <c r="Q1219" s="1647"/>
      <c r="R1219" s="1648"/>
      <c r="S1219" s="1603"/>
      <c r="T1219" s="1649"/>
      <c r="U1219" s="1649"/>
      <c r="V1219" s="1649"/>
      <c r="W1219" s="1649"/>
      <c r="X1219" s="1649"/>
      <c r="Y1219" s="1649"/>
      <c r="Z1219" s="1649"/>
      <c r="AA1219" s="1649"/>
      <c r="AB1219" s="1649"/>
      <c r="AC1219" s="1649"/>
      <c r="AD1219" s="1649"/>
      <c r="AE1219" s="1649"/>
      <c r="AF1219" s="1610">
        <f t="shared" si="635"/>
        <v>0</v>
      </c>
      <c r="AG1219" s="1649"/>
      <c r="AH1219" s="1649"/>
      <c r="AI1219" s="1649"/>
      <c r="AJ1219" s="1649"/>
      <c r="AK1219" s="1649"/>
      <c r="AL1219" s="1649"/>
      <c r="AM1219" s="1649"/>
      <c r="AN1219" s="1649"/>
      <c r="AO1219" s="1649"/>
      <c r="AP1219" s="1649"/>
      <c r="AQ1219" s="1649"/>
      <c r="AR1219" s="1709"/>
      <c r="AS1219" s="1779">
        <f t="shared" si="636"/>
        <v>0</v>
      </c>
      <c r="AT1219" s="1711">
        <f t="shared" si="657"/>
        <v>0</v>
      </c>
      <c r="AU1219" s="1611">
        <f t="shared" si="637"/>
        <v>0</v>
      </c>
      <c r="AV1219" s="1611">
        <f t="shared" si="638"/>
        <v>0</v>
      </c>
      <c r="AW1219" s="1611">
        <f t="shared" si="639"/>
        <v>0</v>
      </c>
      <c r="AX1219" s="1611">
        <f t="shared" si="640"/>
        <v>0</v>
      </c>
      <c r="AY1219" s="1611">
        <f t="shared" si="641"/>
        <v>0</v>
      </c>
      <c r="AZ1219" s="1611">
        <f t="shared" si="642"/>
        <v>0</v>
      </c>
      <c r="BA1219" s="1611">
        <f t="shared" si="643"/>
        <v>0</v>
      </c>
      <c r="BB1219" s="1611">
        <f t="shared" si="644"/>
        <v>0</v>
      </c>
      <c r="BC1219" s="1611">
        <f t="shared" si="645"/>
        <v>0</v>
      </c>
      <c r="BD1219" s="1611">
        <f t="shared" si="646"/>
        <v>0</v>
      </c>
      <c r="BE1219" s="1611">
        <f t="shared" si="647"/>
        <v>0</v>
      </c>
      <c r="BF1219" s="1611">
        <f t="shared" si="648"/>
        <v>0</v>
      </c>
      <c r="BG1219" s="1611">
        <f t="shared" si="658"/>
        <v>0</v>
      </c>
      <c r="BH1219" s="1611" t="str">
        <f t="shared" si="659"/>
        <v/>
      </c>
      <c r="BI1219" s="1611" t="str">
        <f t="shared" si="660"/>
        <v/>
      </c>
      <c r="BJ1219" s="1611" t="str">
        <f t="shared" si="649"/>
        <v/>
      </c>
      <c r="BK1219" s="1611" t="str">
        <f t="shared" si="650"/>
        <v/>
      </c>
      <c r="BL1219" s="1611" t="str">
        <f t="shared" ca="1" si="651"/>
        <v/>
      </c>
      <c r="BM1219" s="1611" t="str">
        <f t="shared" si="661"/>
        <v/>
      </c>
      <c r="BN1219" s="1611" t="str">
        <f t="shared" si="652"/>
        <v/>
      </c>
      <c r="BO1219" s="1611" t="str">
        <f t="shared" si="653"/>
        <v/>
      </c>
      <c r="BP1219" s="1611" t="str">
        <f t="shared" si="662"/>
        <v/>
      </c>
      <c r="BQ1219" s="1611" t="str">
        <f t="shared" si="663"/>
        <v/>
      </c>
      <c r="BR1219" s="1611" t="str">
        <f t="shared" si="664"/>
        <v/>
      </c>
      <c r="BS1219" s="1611" t="str">
        <f t="shared" si="665"/>
        <v/>
      </c>
      <c r="BT1219" s="1611" t="str">
        <f t="shared" si="666"/>
        <v/>
      </c>
      <c r="BU1219" s="1731">
        <f t="shared" ca="1" si="667"/>
        <v>0</v>
      </c>
      <c r="BV1219" s="1594"/>
      <c r="BW1219" s="1594"/>
      <c r="BX1219" s="1594"/>
      <c r="BY1219" s="1594"/>
      <c r="BZ1219" s="1594"/>
      <c r="CA1219" s="1594"/>
      <c r="CB1219" s="1594"/>
      <c r="CC1219" s="1594"/>
      <c r="CD1219" s="1594"/>
      <c r="CE1219" s="1594"/>
      <c r="CF1219" s="1594"/>
      <c r="CG1219" s="1594"/>
      <c r="CH1219" s="1594"/>
      <c r="CI1219" s="1594"/>
      <c r="CJ1219" s="1594"/>
      <c r="CK1219" s="1594"/>
      <c r="CL1219" s="1594"/>
      <c r="CM1219" s="1594"/>
      <c r="CN1219" s="1594"/>
      <c r="CO1219" s="1594"/>
      <c r="CP1219" s="1594"/>
      <c r="CQ1219" s="1594"/>
      <c r="CR1219" s="1594"/>
      <c r="CS1219" s="1594"/>
      <c r="CT1219" s="1594"/>
      <c r="CU1219" s="1594"/>
      <c r="CV1219" s="1594"/>
      <c r="CW1219" s="1594"/>
      <c r="CX1219" s="1594"/>
      <c r="CY1219" s="1594"/>
      <c r="CZ1219" s="1594"/>
      <c r="DA1219" s="1594"/>
      <c r="DB1219" s="1594"/>
      <c r="DC1219" s="1594"/>
      <c r="DD1219" s="1594"/>
      <c r="DE1219" s="1594"/>
      <c r="DF1219" s="1594"/>
      <c r="DG1219" s="1594"/>
      <c r="DH1219" s="1594"/>
      <c r="DI1219" s="1594"/>
      <c r="DJ1219" s="1594"/>
      <c r="DK1219" s="1594"/>
      <c r="DL1219" s="1594"/>
      <c r="DM1219" s="1594"/>
      <c r="DN1219" s="1594"/>
      <c r="DO1219" s="1594"/>
      <c r="DP1219" s="1594"/>
      <c r="DQ1219" s="1594"/>
      <c r="DR1219" s="1594"/>
      <c r="DS1219" s="1594"/>
      <c r="DT1219" s="1594"/>
      <c r="DU1219" s="1594"/>
      <c r="DV1219" s="1594"/>
      <c r="DW1219" s="1594"/>
      <c r="DX1219" s="1594"/>
      <c r="DY1219" s="1594"/>
      <c r="DZ1219" s="1594"/>
      <c r="EA1219" s="1594"/>
      <c r="EB1219" s="1594"/>
      <c r="EC1219" s="1594"/>
      <c r="ED1219" s="1594"/>
      <c r="EE1219" s="1594"/>
      <c r="EF1219" s="1594"/>
      <c r="EG1219" s="1594"/>
      <c r="EH1219" s="1594"/>
      <c r="EI1219" s="1594"/>
      <c r="EJ1219" s="1594"/>
      <c r="EK1219" s="1594"/>
      <c r="EL1219" s="1594"/>
      <c r="EM1219" s="1594"/>
      <c r="EN1219" s="1594"/>
      <c r="EO1219" s="1594"/>
      <c r="EP1219" s="1594"/>
      <c r="EQ1219" s="1594"/>
      <c r="ER1219" s="1594"/>
      <c r="ES1219" s="1594"/>
    </row>
    <row r="1220" spans="1:149" s="1595" customFormat="1" ht="12.5">
      <c r="A1220" s="1644" t="str">
        <f t="shared" si="654"/>
        <v>Organisation</v>
      </c>
      <c r="B1220" s="1758"/>
      <c r="C1220" s="1758"/>
      <c r="D1220" s="1758"/>
      <c r="E1220" s="1756"/>
      <c r="F1220" s="1592"/>
      <c r="G1220" s="1714">
        <f t="shared" si="655"/>
        <v>0</v>
      </c>
      <c r="H1220" s="1645"/>
      <c r="I1220" s="1714">
        <f t="shared" si="656"/>
        <v>0</v>
      </c>
      <c r="J1220" s="1677"/>
      <c r="K1220" s="1677"/>
      <c r="L1220" s="1592"/>
      <c r="M1220" s="1597"/>
      <c r="N1220" s="1597"/>
      <c r="O1220" s="1646"/>
      <c r="P1220" s="1647"/>
      <c r="Q1220" s="1647"/>
      <c r="R1220" s="1648"/>
      <c r="S1220" s="1603"/>
      <c r="T1220" s="1649"/>
      <c r="U1220" s="1649"/>
      <c r="V1220" s="1649"/>
      <c r="W1220" s="1649"/>
      <c r="X1220" s="1649"/>
      <c r="Y1220" s="1649"/>
      <c r="Z1220" s="1649"/>
      <c r="AA1220" s="1649"/>
      <c r="AB1220" s="1649"/>
      <c r="AC1220" s="1649"/>
      <c r="AD1220" s="1649"/>
      <c r="AE1220" s="1649"/>
      <c r="AF1220" s="1610">
        <f t="shared" si="635"/>
        <v>0</v>
      </c>
      <c r="AG1220" s="1649"/>
      <c r="AH1220" s="1649"/>
      <c r="AI1220" s="1649"/>
      <c r="AJ1220" s="1649"/>
      <c r="AK1220" s="1649"/>
      <c r="AL1220" s="1649"/>
      <c r="AM1220" s="1649"/>
      <c r="AN1220" s="1649"/>
      <c r="AO1220" s="1649"/>
      <c r="AP1220" s="1649"/>
      <c r="AQ1220" s="1649"/>
      <c r="AR1220" s="1709"/>
      <c r="AS1220" s="1779">
        <f t="shared" si="636"/>
        <v>0</v>
      </c>
      <c r="AT1220" s="1711">
        <f t="shared" si="657"/>
        <v>0</v>
      </c>
      <c r="AU1220" s="1611">
        <f t="shared" si="637"/>
        <v>0</v>
      </c>
      <c r="AV1220" s="1611">
        <f t="shared" si="638"/>
        <v>0</v>
      </c>
      <c r="AW1220" s="1611">
        <f t="shared" si="639"/>
        <v>0</v>
      </c>
      <c r="AX1220" s="1611">
        <f t="shared" si="640"/>
        <v>0</v>
      </c>
      <c r="AY1220" s="1611">
        <f t="shared" si="641"/>
        <v>0</v>
      </c>
      <c r="AZ1220" s="1611">
        <f t="shared" si="642"/>
        <v>0</v>
      </c>
      <c r="BA1220" s="1611">
        <f t="shared" si="643"/>
        <v>0</v>
      </c>
      <c r="BB1220" s="1611">
        <f t="shared" si="644"/>
        <v>0</v>
      </c>
      <c r="BC1220" s="1611">
        <f t="shared" si="645"/>
        <v>0</v>
      </c>
      <c r="BD1220" s="1611">
        <f t="shared" si="646"/>
        <v>0</v>
      </c>
      <c r="BE1220" s="1611">
        <f t="shared" si="647"/>
        <v>0</v>
      </c>
      <c r="BF1220" s="1611">
        <f t="shared" si="648"/>
        <v>0</v>
      </c>
      <c r="BG1220" s="1611">
        <f t="shared" si="658"/>
        <v>0</v>
      </c>
      <c r="BH1220" s="1611" t="str">
        <f t="shared" si="659"/>
        <v/>
      </c>
      <c r="BI1220" s="1611" t="str">
        <f t="shared" si="660"/>
        <v/>
      </c>
      <c r="BJ1220" s="1611" t="str">
        <f t="shared" si="649"/>
        <v/>
      </c>
      <c r="BK1220" s="1611" t="str">
        <f t="shared" si="650"/>
        <v/>
      </c>
      <c r="BL1220" s="1611" t="str">
        <f t="shared" ca="1" si="651"/>
        <v/>
      </c>
      <c r="BM1220" s="1611" t="str">
        <f t="shared" si="661"/>
        <v/>
      </c>
      <c r="BN1220" s="1611" t="str">
        <f t="shared" si="652"/>
        <v/>
      </c>
      <c r="BO1220" s="1611" t="str">
        <f t="shared" si="653"/>
        <v/>
      </c>
      <c r="BP1220" s="1611" t="str">
        <f t="shared" si="662"/>
        <v/>
      </c>
      <c r="BQ1220" s="1611" t="str">
        <f t="shared" si="663"/>
        <v/>
      </c>
      <c r="BR1220" s="1611" t="str">
        <f t="shared" si="664"/>
        <v/>
      </c>
      <c r="BS1220" s="1611" t="str">
        <f t="shared" si="665"/>
        <v/>
      </c>
      <c r="BT1220" s="1611" t="str">
        <f t="shared" si="666"/>
        <v/>
      </c>
      <c r="BU1220" s="1731">
        <f t="shared" ca="1" si="667"/>
        <v>0</v>
      </c>
      <c r="BV1220" s="1594"/>
      <c r="BW1220" s="1594"/>
      <c r="BX1220" s="1594"/>
      <c r="BY1220" s="1594"/>
      <c r="BZ1220" s="1594"/>
      <c r="CA1220" s="1594"/>
      <c r="CB1220" s="1594"/>
      <c r="CC1220" s="1594"/>
      <c r="CD1220" s="1594"/>
      <c r="CE1220" s="1594"/>
      <c r="CF1220" s="1594"/>
      <c r="CG1220" s="1594"/>
      <c r="CH1220" s="1594"/>
      <c r="CI1220" s="1594"/>
      <c r="CJ1220" s="1594"/>
      <c r="CK1220" s="1594"/>
      <c r="CL1220" s="1594"/>
      <c r="CM1220" s="1594"/>
      <c r="CN1220" s="1594"/>
      <c r="CO1220" s="1594"/>
      <c r="CP1220" s="1594"/>
      <c r="CQ1220" s="1594"/>
      <c r="CR1220" s="1594"/>
      <c r="CS1220" s="1594"/>
      <c r="CT1220" s="1594"/>
      <c r="CU1220" s="1594"/>
      <c r="CV1220" s="1594"/>
      <c r="CW1220" s="1594"/>
      <c r="CX1220" s="1594"/>
      <c r="CY1220" s="1594"/>
      <c r="CZ1220" s="1594"/>
      <c r="DA1220" s="1594"/>
      <c r="DB1220" s="1594"/>
      <c r="DC1220" s="1594"/>
      <c r="DD1220" s="1594"/>
      <c r="DE1220" s="1594"/>
      <c r="DF1220" s="1594"/>
      <c r="DG1220" s="1594"/>
      <c r="DH1220" s="1594"/>
      <c r="DI1220" s="1594"/>
      <c r="DJ1220" s="1594"/>
      <c r="DK1220" s="1594"/>
      <c r="DL1220" s="1594"/>
      <c r="DM1220" s="1594"/>
      <c r="DN1220" s="1594"/>
      <c r="DO1220" s="1594"/>
      <c r="DP1220" s="1594"/>
      <c r="DQ1220" s="1594"/>
      <c r="DR1220" s="1594"/>
      <c r="DS1220" s="1594"/>
      <c r="DT1220" s="1594"/>
      <c r="DU1220" s="1594"/>
      <c r="DV1220" s="1594"/>
      <c r="DW1220" s="1594"/>
      <c r="DX1220" s="1594"/>
      <c r="DY1220" s="1594"/>
      <c r="DZ1220" s="1594"/>
      <c r="EA1220" s="1594"/>
      <c r="EB1220" s="1594"/>
      <c r="EC1220" s="1594"/>
      <c r="ED1220" s="1594"/>
      <c r="EE1220" s="1594"/>
      <c r="EF1220" s="1594"/>
      <c r="EG1220" s="1594"/>
      <c r="EH1220" s="1594"/>
      <c r="EI1220" s="1594"/>
      <c r="EJ1220" s="1594"/>
      <c r="EK1220" s="1594"/>
      <c r="EL1220" s="1594"/>
      <c r="EM1220" s="1594"/>
      <c r="EN1220" s="1594"/>
      <c r="EO1220" s="1594"/>
      <c r="EP1220" s="1594"/>
      <c r="EQ1220" s="1594"/>
      <c r="ER1220" s="1594"/>
      <c r="ES1220" s="1594"/>
    </row>
    <row r="1221" spans="1:149" s="1595" customFormat="1" ht="12.5">
      <c r="A1221" s="1644" t="str">
        <f t="shared" si="654"/>
        <v>Organisation</v>
      </c>
      <c r="B1221" s="1758"/>
      <c r="C1221" s="1758"/>
      <c r="D1221" s="1758"/>
      <c r="E1221" s="1756"/>
      <c r="F1221" s="1592"/>
      <c r="G1221" s="1714">
        <f t="shared" si="655"/>
        <v>0</v>
      </c>
      <c r="H1221" s="1645"/>
      <c r="I1221" s="1714">
        <f t="shared" si="656"/>
        <v>0</v>
      </c>
      <c r="J1221" s="1677"/>
      <c r="K1221" s="1677"/>
      <c r="L1221" s="1592"/>
      <c r="M1221" s="1597"/>
      <c r="N1221" s="1597"/>
      <c r="O1221" s="1646"/>
      <c r="P1221" s="1647"/>
      <c r="Q1221" s="1647"/>
      <c r="R1221" s="1648"/>
      <c r="S1221" s="1603"/>
      <c r="T1221" s="1649"/>
      <c r="U1221" s="1649"/>
      <c r="V1221" s="1649"/>
      <c r="W1221" s="1649"/>
      <c r="X1221" s="1649"/>
      <c r="Y1221" s="1649"/>
      <c r="Z1221" s="1649"/>
      <c r="AA1221" s="1649"/>
      <c r="AB1221" s="1649"/>
      <c r="AC1221" s="1649"/>
      <c r="AD1221" s="1649"/>
      <c r="AE1221" s="1649"/>
      <c r="AF1221" s="1610">
        <f t="shared" si="635"/>
        <v>0</v>
      </c>
      <c r="AG1221" s="1649"/>
      <c r="AH1221" s="1649"/>
      <c r="AI1221" s="1649"/>
      <c r="AJ1221" s="1649"/>
      <c r="AK1221" s="1649"/>
      <c r="AL1221" s="1649"/>
      <c r="AM1221" s="1649"/>
      <c r="AN1221" s="1649"/>
      <c r="AO1221" s="1649"/>
      <c r="AP1221" s="1649"/>
      <c r="AQ1221" s="1649"/>
      <c r="AR1221" s="1709"/>
      <c r="AS1221" s="1779">
        <f t="shared" si="636"/>
        <v>0</v>
      </c>
      <c r="AT1221" s="1711">
        <f t="shared" si="657"/>
        <v>0</v>
      </c>
      <c r="AU1221" s="1611">
        <f t="shared" si="637"/>
        <v>0</v>
      </c>
      <c r="AV1221" s="1611">
        <f t="shared" si="638"/>
        <v>0</v>
      </c>
      <c r="AW1221" s="1611">
        <f t="shared" si="639"/>
        <v>0</v>
      </c>
      <c r="AX1221" s="1611">
        <f t="shared" si="640"/>
        <v>0</v>
      </c>
      <c r="AY1221" s="1611">
        <f t="shared" si="641"/>
        <v>0</v>
      </c>
      <c r="AZ1221" s="1611">
        <f t="shared" si="642"/>
        <v>0</v>
      </c>
      <c r="BA1221" s="1611">
        <f t="shared" si="643"/>
        <v>0</v>
      </c>
      <c r="BB1221" s="1611">
        <f t="shared" si="644"/>
        <v>0</v>
      </c>
      <c r="BC1221" s="1611">
        <f t="shared" si="645"/>
        <v>0</v>
      </c>
      <c r="BD1221" s="1611">
        <f t="shared" si="646"/>
        <v>0</v>
      </c>
      <c r="BE1221" s="1611">
        <f t="shared" si="647"/>
        <v>0</v>
      </c>
      <c r="BF1221" s="1611">
        <f t="shared" si="648"/>
        <v>0</v>
      </c>
      <c r="BG1221" s="1611">
        <f t="shared" si="658"/>
        <v>0</v>
      </c>
      <c r="BH1221" s="1611" t="str">
        <f t="shared" si="659"/>
        <v/>
      </c>
      <c r="BI1221" s="1611" t="str">
        <f t="shared" si="660"/>
        <v/>
      </c>
      <c r="BJ1221" s="1611" t="str">
        <f t="shared" si="649"/>
        <v/>
      </c>
      <c r="BK1221" s="1611" t="str">
        <f t="shared" si="650"/>
        <v/>
      </c>
      <c r="BL1221" s="1611" t="str">
        <f t="shared" ca="1" si="651"/>
        <v/>
      </c>
      <c r="BM1221" s="1611" t="str">
        <f t="shared" si="661"/>
        <v/>
      </c>
      <c r="BN1221" s="1611" t="str">
        <f t="shared" si="652"/>
        <v/>
      </c>
      <c r="BO1221" s="1611" t="str">
        <f t="shared" si="653"/>
        <v/>
      </c>
      <c r="BP1221" s="1611" t="str">
        <f t="shared" si="662"/>
        <v/>
      </c>
      <c r="BQ1221" s="1611" t="str">
        <f t="shared" si="663"/>
        <v/>
      </c>
      <c r="BR1221" s="1611" t="str">
        <f t="shared" si="664"/>
        <v/>
      </c>
      <c r="BS1221" s="1611" t="str">
        <f t="shared" si="665"/>
        <v/>
      </c>
      <c r="BT1221" s="1611" t="str">
        <f t="shared" si="666"/>
        <v/>
      </c>
      <c r="BU1221" s="1731">
        <f t="shared" ca="1" si="667"/>
        <v>0</v>
      </c>
      <c r="BV1221" s="1594"/>
      <c r="BW1221" s="1594"/>
      <c r="BX1221" s="1594"/>
      <c r="BY1221" s="1594"/>
      <c r="BZ1221" s="1594"/>
      <c r="CA1221" s="1594"/>
      <c r="CB1221" s="1594"/>
      <c r="CC1221" s="1594"/>
      <c r="CD1221" s="1594"/>
      <c r="CE1221" s="1594"/>
      <c r="CF1221" s="1594"/>
      <c r="CG1221" s="1594"/>
      <c r="CH1221" s="1594"/>
      <c r="CI1221" s="1594"/>
      <c r="CJ1221" s="1594"/>
      <c r="CK1221" s="1594"/>
      <c r="CL1221" s="1594"/>
      <c r="CM1221" s="1594"/>
      <c r="CN1221" s="1594"/>
      <c r="CO1221" s="1594"/>
      <c r="CP1221" s="1594"/>
      <c r="CQ1221" s="1594"/>
      <c r="CR1221" s="1594"/>
      <c r="CS1221" s="1594"/>
      <c r="CT1221" s="1594"/>
      <c r="CU1221" s="1594"/>
      <c r="CV1221" s="1594"/>
      <c r="CW1221" s="1594"/>
      <c r="CX1221" s="1594"/>
      <c r="CY1221" s="1594"/>
      <c r="CZ1221" s="1594"/>
      <c r="DA1221" s="1594"/>
      <c r="DB1221" s="1594"/>
      <c r="DC1221" s="1594"/>
      <c r="DD1221" s="1594"/>
      <c r="DE1221" s="1594"/>
      <c r="DF1221" s="1594"/>
      <c r="DG1221" s="1594"/>
      <c r="DH1221" s="1594"/>
      <c r="DI1221" s="1594"/>
      <c r="DJ1221" s="1594"/>
      <c r="DK1221" s="1594"/>
      <c r="DL1221" s="1594"/>
      <c r="DM1221" s="1594"/>
      <c r="DN1221" s="1594"/>
      <c r="DO1221" s="1594"/>
      <c r="DP1221" s="1594"/>
      <c r="DQ1221" s="1594"/>
      <c r="DR1221" s="1594"/>
      <c r="DS1221" s="1594"/>
      <c r="DT1221" s="1594"/>
      <c r="DU1221" s="1594"/>
      <c r="DV1221" s="1594"/>
      <c r="DW1221" s="1594"/>
      <c r="DX1221" s="1594"/>
      <c r="DY1221" s="1594"/>
      <c r="DZ1221" s="1594"/>
      <c r="EA1221" s="1594"/>
      <c r="EB1221" s="1594"/>
      <c r="EC1221" s="1594"/>
      <c r="ED1221" s="1594"/>
      <c r="EE1221" s="1594"/>
      <c r="EF1221" s="1594"/>
      <c r="EG1221" s="1594"/>
      <c r="EH1221" s="1594"/>
      <c r="EI1221" s="1594"/>
      <c r="EJ1221" s="1594"/>
      <c r="EK1221" s="1594"/>
      <c r="EL1221" s="1594"/>
      <c r="EM1221" s="1594"/>
      <c r="EN1221" s="1594"/>
      <c r="EO1221" s="1594"/>
      <c r="EP1221" s="1594"/>
      <c r="EQ1221" s="1594"/>
      <c r="ER1221" s="1594"/>
      <c r="ES1221" s="1594"/>
    </row>
    <row r="1222" spans="1:149" s="1595" customFormat="1" ht="12.5">
      <c r="A1222" s="1644" t="str">
        <f t="shared" si="654"/>
        <v>Organisation</v>
      </c>
      <c r="B1222" s="1758"/>
      <c r="C1222" s="1758"/>
      <c r="D1222" s="1758"/>
      <c r="E1222" s="1756"/>
      <c r="F1222" s="1592"/>
      <c r="G1222" s="1714">
        <f t="shared" si="655"/>
        <v>0</v>
      </c>
      <c r="H1222" s="1645"/>
      <c r="I1222" s="1714">
        <f t="shared" si="656"/>
        <v>0</v>
      </c>
      <c r="J1222" s="1677"/>
      <c r="K1222" s="1677"/>
      <c r="L1222" s="1592"/>
      <c r="M1222" s="1597"/>
      <c r="N1222" s="1597"/>
      <c r="O1222" s="1646"/>
      <c r="P1222" s="1647"/>
      <c r="Q1222" s="1647"/>
      <c r="R1222" s="1648"/>
      <c r="S1222" s="1603"/>
      <c r="T1222" s="1649"/>
      <c r="U1222" s="1649"/>
      <c r="V1222" s="1649"/>
      <c r="W1222" s="1649"/>
      <c r="X1222" s="1649"/>
      <c r="Y1222" s="1649"/>
      <c r="Z1222" s="1649"/>
      <c r="AA1222" s="1649"/>
      <c r="AB1222" s="1649"/>
      <c r="AC1222" s="1649"/>
      <c r="AD1222" s="1649"/>
      <c r="AE1222" s="1649"/>
      <c r="AF1222" s="1610">
        <f t="shared" si="635"/>
        <v>0</v>
      </c>
      <c r="AG1222" s="1649"/>
      <c r="AH1222" s="1649"/>
      <c r="AI1222" s="1649"/>
      <c r="AJ1222" s="1649"/>
      <c r="AK1222" s="1649"/>
      <c r="AL1222" s="1649"/>
      <c r="AM1222" s="1649"/>
      <c r="AN1222" s="1649"/>
      <c r="AO1222" s="1649"/>
      <c r="AP1222" s="1649"/>
      <c r="AQ1222" s="1649"/>
      <c r="AR1222" s="1709"/>
      <c r="AS1222" s="1779">
        <f t="shared" si="636"/>
        <v>0</v>
      </c>
      <c r="AT1222" s="1711">
        <f t="shared" si="657"/>
        <v>0</v>
      </c>
      <c r="AU1222" s="1611">
        <f t="shared" si="637"/>
        <v>0</v>
      </c>
      <c r="AV1222" s="1611">
        <f t="shared" si="638"/>
        <v>0</v>
      </c>
      <c r="AW1222" s="1611">
        <f t="shared" si="639"/>
        <v>0</v>
      </c>
      <c r="AX1222" s="1611">
        <f t="shared" si="640"/>
        <v>0</v>
      </c>
      <c r="AY1222" s="1611">
        <f t="shared" si="641"/>
        <v>0</v>
      </c>
      <c r="AZ1222" s="1611">
        <f t="shared" si="642"/>
        <v>0</v>
      </c>
      <c r="BA1222" s="1611">
        <f t="shared" si="643"/>
        <v>0</v>
      </c>
      <c r="BB1222" s="1611">
        <f t="shared" si="644"/>
        <v>0</v>
      </c>
      <c r="BC1222" s="1611">
        <f t="shared" si="645"/>
        <v>0</v>
      </c>
      <c r="BD1222" s="1611">
        <f t="shared" si="646"/>
        <v>0</v>
      </c>
      <c r="BE1222" s="1611">
        <f t="shared" si="647"/>
        <v>0</v>
      </c>
      <c r="BF1222" s="1611">
        <f t="shared" si="648"/>
        <v>0</v>
      </c>
      <c r="BG1222" s="1611">
        <f t="shared" si="658"/>
        <v>0</v>
      </c>
      <c r="BH1222" s="1611" t="str">
        <f t="shared" si="659"/>
        <v/>
      </c>
      <c r="BI1222" s="1611" t="str">
        <f t="shared" si="660"/>
        <v/>
      </c>
      <c r="BJ1222" s="1611" t="str">
        <f t="shared" si="649"/>
        <v/>
      </c>
      <c r="BK1222" s="1611" t="str">
        <f t="shared" si="650"/>
        <v/>
      </c>
      <c r="BL1222" s="1611" t="str">
        <f t="shared" ca="1" si="651"/>
        <v/>
      </c>
      <c r="BM1222" s="1611" t="str">
        <f t="shared" si="661"/>
        <v/>
      </c>
      <c r="BN1222" s="1611" t="str">
        <f t="shared" si="652"/>
        <v/>
      </c>
      <c r="BO1222" s="1611" t="str">
        <f t="shared" si="653"/>
        <v/>
      </c>
      <c r="BP1222" s="1611" t="str">
        <f t="shared" si="662"/>
        <v/>
      </c>
      <c r="BQ1222" s="1611" t="str">
        <f t="shared" si="663"/>
        <v/>
      </c>
      <c r="BR1222" s="1611" t="str">
        <f t="shared" si="664"/>
        <v/>
      </c>
      <c r="BS1222" s="1611" t="str">
        <f t="shared" si="665"/>
        <v/>
      </c>
      <c r="BT1222" s="1611" t="str">
        <f t="shared" si="666"/>
        <v/>
      </c>
      <c r="BU1222" s="1731">
        <f t="shared" ca="1" si="667"/>
        <v>0</v>
      </c>
      <c r="BV1222" s="1594"/>
      <c r="BW1222" s="1594"/>
      <c r="BX1222" s="1594"/>
      <c r="BY1222" s="1594"/>
      <c r="BZ1222" s="1594"/>
      <c r="CA1222" s="1594"/>
      <c r="CB1222" s="1594"/>
      <c r="CC1222" s="1594"/>
      <c r="CD1222" s="1594"/>
      <c r="CE1222" s="1594"/>
      <c r="CF1222" s="1594"/>
      <c r="CG1222" s="1594"/>
      <c r="CH1222" s="1594"/>
      <c r="CI1222" s="1594"/>
      <c r="CJ1222" s="1594"/>
      <c r="CK1222" s="1594"/>
      <c r="CL1222" s="1594"/>
      <c r="CM1222" s="1594"/>
      <c r="CN1222" s="1594"/>
      <c r="CO1222" s="1594"/>
      <c r="CP1222" s="1594"/>
      <c r="CQ1222" s="1594"/>
      <c r="CR1222" s="1594"/>
      <c r="CS1222" s="1594"/>
      <c r="CT1222" s="1594"/>
      <c r="CU1222" s="1594"/>
      <c r="CV1222" s="1594"/>
      <c r="CW1222" s="1594"/>
      <c r="CX1222" s="1594"/>
      <c r="CY1222" s="1594"/>
      <c r="CZ1222" s="1594"/>
      <c r="DA1222" s="1594"/>
      <c r="DB1222" s="1594"/>
      <c r="DC1222" s="1594"/>
      <c r="DD1222" s="1594"/>
      <c r="DE1222" s="1594"/>
      <c r="DF1222" s="1594"/>
      <c r="DG1222" s="1594"/>
      <c r="DH1222" s="1594"/>
      <c r="DI1222" s="1594"/>
      <c r="DJ1222" s="1594"/>
      <c r="DK1222" s="1594"/>
      <c r="DL1222" s="1594"/>
      <c r="DM1222" s="1594"/>
      <c r="DN1222" s="1594"/>
      <c r="DO1222" s="1594"/>
      <c r="DP1222" s="1594"/>
      <c r="DQ1222" s="1594"/>
      <c r="DR1222" s="1594"/>
      <c r="DS1222" s="1594"/>
      <c r="DT1222" s="1594"/>
      <c r="DU1222" s="1594"/>
      <c r="DV1222" s="1594"/>
      <c r="DW1222" s="1594"/>
      <c r="DX1222" s="1594"/>
      <c r="DY1222" s="1594"/>
      <c r="DZ1222" s="1594"/>
      <c r="EA1222" s="1594"/>
      <c r="EB1222" s="1594"/>
      <c r="EC1222" s="1594"/>
      <c r="ED1222" s="1594"/>
      <c r="EE1222" s="1594"/>
      <c r="EF1222" s="1594"/>
      <c r="EG1222" s="1594"/>
      <c r="EH1222" s="1594"/>
      <c r="EI1222" s="1594"/>
      <c r="EJ1222" s="1594"/>
      <c r="EK1222" s="1594"/>
      <c r="EL1222" s="1594"/>
      <c r="EM1222" s="1594"/>
      <c r="EN1222" s="1594"/>
      <c r="EO1222" s="1594"/>
      <c r="EP1222" s="1594"/>
      <c r="EQ1222" s="1594"/>
      <c r="ER1222" s="1594"/>
      <c r="ES1222" s="1594"/>
    </row>
    <row r="1223" spans="1:149" s="1595" customFormat="1" ht="12.5">
      <c r="A1223" s="1644" t="str">
        <f t="shared" si="654"/>
        <v>Organisation</v>
      </c>
      <c r="B1223" s="1758"/>
      <c r="C1223" s="1758"/>
      <c r="D1223" s="1758"/>
      <c r="E1223" s="1756"/>
      <c r="F1223" s="1592"/>
      <c r="G1223" s="1714">
        <f t="shared" si="655"/>
        <v>0</v>
      </c>
      <c r="H1223" s="1645"/>
      <c r="I1223" s="1714">
        <f t="shared" si="656"/>
        <v>0</v>
      </c>
      <c r="J1223" s="1677"/>
      <c r="K1223" s="1677"/>
      <c r="L1223" s="1592"/>
      <c r="M1223" s="1597"/>
      <c r="N1223" s="1597"/>
      <c r="O1223" s="1646"/>
      <c r="P1223" s="1647"/>
      <c r="Q1223" s="1647"/>
      <c r="R1223" s="1648"/>
      <c r="S1223" s="1603"/>
      <c r="T1223" s="1649"/>
      <c r="U1223" s="1649"/>
      <c r="V1223" s="1649"/>
      <c r="W1223" s="1649"/>
      <c r="X1223" s="1649"/>
      <c r="Y1223" s="1649"/>
      <c r="Z1223" s="1649"/>
      <c r="AA1223" s="1649"/>
      <c r="AB1223" s="1649"/>
      <c r="AC1223" s="1649"/>
      <c r="AD1223" s="1649"/>
      <c r="AE1223" s="1649"/>
      <c r="AF1223" s="1610">
        <f t="shared" si="635"/>
        <v>0</v>
      </c>
      <c r="AG1223" s="1649"/>
      <c r="AH1223" s="1649"/>
      <c r="AI1223" s="1649"/>
      <c r="AJ1223" s="1649"/>
      <c r="AK1223" s="1649"/>
      <c r="AL1223" s="1649"/>
      <c r="AM1223" s="1649"/>
      <c r="AN1223" s="1649"/>
      <c r="AO1223" s="1649"/>
      <c r="AP1223" s="1649"/>
      <c r="AQ1223" s="1649"/>
      <c r="AR1223" s="1709"/>
      <c r="AS1223" s="1779">
        <f t="shared" si="636"/>
        <v>0</v>
      </c>
      <c r="AT1223" s="1711">
        <f t="shared" si="657"/>
        <v>0</v>
      </c>
      <c r="AU1223" s="1611">
        <f t="shared" si="637"/>
        <v>0</v>
      </c>
      <c r="AV1223" s="1611">
        <f t="shared" si="638"/>
        <v>0</v>
      </c>
      <c r="AW1223" s="1611">
        <f t="shared" si="639"/>
        <v>0</v>
      </c>
      <c r="AX1223" s="1611">
        <f t="shared" si="640"/>
        <v>0</v>
      </c>
      <c r="AY1223" s="1611">
        <f t="shared" si="641"/>
        <v>0</v>
      </c>
      <c r="AZ1223" s="1611">
        <f t="shared" si="642"/>
        <v>0</v>
      </c>
      <c r="BA1223" s="1611">
        <f t="shared" si="643"/>
        <v>0</v>
      </c>
      <c r="BB1223" s="1611">
        <f t="shared" si="644"/>
        <v>0</v>
      </c>
      <c r="BC1223" s="1611">
        <f t="shared" si="645"/>
        <v>0</v>
      </c>
      <c r="BD1223" s="1611">
        <f t="shared" si="646"/>
        <v>0</v>
      </c>
      <c r="BE1223" s="1611">
        <f t="shared" si="647"/>
        <v>0</v>
      </c>
      <c r="BF1223" s="1611">
        <f t="shared" si="648"/>
        <v>0</v>
      </c>
      <c r="BG1223" s="1611">
        <f t="shared" si="658"/>
        <v>0</v>
      </c>
      <c r="BH1223" s="1611" t="str">
        <f t="shared" si="659"/>
        <v/>
      </c>
      <c r="BI1223" s="1611" t="str">
        <f t="shared" si="660"/>
        <v/>
      </c>
      <c r="BJ1223" s="1611" t="str">
        <f t="shared" si="649"/>
        <v/>
      </c>
      <c r="BK1223" s="1611" t="str">
        <f t="shared" si="650"/>
        <v/>
      </c>
      <c r="BL1223" s="1611" t="str">
        <f t="shared" ca="1" si="651"/>
        <v/>
      </c>
      <c r="BM1223" s="1611" t="str">
        <f t="shared" si="661"/>
        <v/>
      </c>
      <c r="BN1223" s="1611" t="str">
        <f t="shared" si="652"/>
        <v/>
      </c>
      <c r="BO1223" s="1611" t="str">
        <f t="shared" si="653"/>
        <v/>
      </c>
      <c r="BP1223" s="1611" t="str">
        <f t="shared" si="662"/>
        <v/>
      </c>
      <c r="BQ1223" s="1611" t="str">
        <f t="shared" si="663"/>
        <v/>
      </c>
      <c r="BR1223" s="1611" t="str">
        <f t="shared" si="664"/>
        <v/>
      </c>
      <c r="BS1223" s="1611" t="str">
        <f t="shared" si="665"/>
        <v/>
      </c>
      <c r="BT1223" s="1611" t="str">
        <f t="shared" si="666"/>
        <v/>
      </c>
      <c r="BU1223" s="1731">
        <f t="shared" ca="1" si="667"/>
        <v>0</v>
      </c>
      <c r="BV1223" s="1594"/>
      <c r="BW1223" s="1594"/>
      <c r="BX1223" s="1594"/>
      <c r="BY1223" s="1594"/>
      <c r="BZ1223" s="1594"/>
      <c r="CA1223" s="1594"/>
      <c r="CB1223" s="1594"/>
      <c r="CC1223" s="1594"/>
      <c r="CD1223" s="1594"/>
      <c r="CE1223" s="1594"/>
      <c r="CF1223" s="1594"/>
      <c r="CG1223" s="1594"/>
      <c r="CH1223" s="1594"/>
      <c r="CI1223" s="1594"/>
      <c r="CJ1223" s="1594"/>
      <c r="CK1223" s="1594"/>
      <c r="CL1223" s="1594"/>
      <c r="CM1223" s="1594"/>
      <c r="CN1223" s="1594"/>
      <c r="CO1223" s="1594"/>
      <c r="CP1223" s="1594"/>
      <c r="CQ1223" s="1594"/>
      <c r="CR1223" s="1594"/>
      <c r="CS1223" s="1594"/>
      <c r="CT1223" s="1594"/>
      <c r="CU1223" s="1594"/>
      <c r="CV1223" s="1594"/>
      <c r="CW1223" s="1594"/>
      <c r="CX1223" s="1594"/>
      <c r="CY1223" s="1594"/>
      <c r="CZ1223" s="1594"/>
      <c r="DA1223" s="1594"/>
      <c r="DB1223" s="1594"/>
      <c r="DC1223" s="1594"/>
      <c r="DD1223" s="1594"/>
      <c r="DE1223" s="1594"/>
      <c r="DF1223" s="1594"/>
      <c r="DG1223" s="1594"/>
      <c r="DH1223" s="1594"/>
      <c r="DI1223" s="1594"/>
      <c r="DJ1223" s="1594"/>
      <c r="DK1223" s="1594"/>
      <c r="DL1223" s="1594"/>
      <c r="DM1223" s="1594"/>
      <c r="DN1223" s="1594"/>
      <c r="DO1223" s="1594"/>
      <c r="DP1223" s="1594"/>
      <c r="DQ1223" s="1594"/>
      <c r="DR1223" s="1594"/>
      <c r="DS1223" s="1594"/>
      <c r="DT1223" s="1594"/>
      <c r="DU1223" s="1594"/>
      <c r="DV1223" s="1594"/>
      <c r="DW1223" s="1594"/>
      <c r="DX1223" s="1594"/>
      <c r="DY1223" s="1594"/>
      <c r="DZ1223" s="1594"/>
      <c r="EA1223" s="1594"/>
      <c r="EB1223" s="1594"/>
      <c r="EC1223" s="1594"/>
      <c r="ED1223" s="1594"/>
      <c r="EE1223" s="1594"/>
      <c r="EF1223" s="1594"/>
      <c r="EG1223" s="1594"/>
      <c r="EH1223" s="1594"/>
      <c r="EI1223" s="1594"/>
      <c r="EJ1223" s="1594"/>
      <c r="EK1223" s="1594"/>
      <c r="EL1223" s="1594"/>
      <c r="EM1223" s="1594"/>
      <c r="EN1223" s="1594"/>
      <c r="EO1223" s="1594"/>
      <c r="EP1223" s="1594"/>
      <c r="EQ1223" s="1594"/>
      <c r="ER1223" s="1594"/>
      <c r="ES1223" s="1594"/>
    </row>
    <row r="1224" spans="1:149" s="1595" customFormat="1" ht="12.5">
      <c r="A1224" s="1644" t="str">
        <f t="shared" si="654"/>
        <v>Organisation</v>
      </c>
      <c r="B1224" s="1758"/>
      <c r="C1224" s="1758"/>
      <c r="D1224" s="1758"/>
      <c r="E1224" s="1756"/>
      <c r="F1224" s="1592"/>
      <c r="G1224" s="1714">
        <f t="shared" si="655"/>
        <v>0</v>
      </c>
      <c r="H1224" s="1645"/>
      <c r="I1224" s="1714">
        <f t="shared" si="656"/>
        <v>0</v>
      </c>
      <c r="J1224" s="1677"/>
      <c r="K1224" s="1677"/>
      <c r="L1224" s="1592"/>
      <c r="M1224" s="1597"/>
      <c r="N1224" s="1597"/>
      <c r="O1224" s="1646"/>
      <c r="P1224" s="1647"/>
      <c r="Q1224" s="1647"/>
      <c r="R1224" s="1648"/>
      <c r="S1224" s="1603"/>
      <c r="T1224" s="1649"/>
      <c r="U1224" s="1649"/>
      <c r="V1224" s="1649"/>
      <c r="W1224" s="1649"/>
      <c r="X1224" s="1649"/>
      <c r="Y1224" s="1649"/>
      <c r="Z1224" s="1649"/>
      <c r="AA1224" s="1649"/>
      <c r="AB1224" s="1649"/>
      <c r="AC1224" s="1649"/>
      <c r="AD1224" s="1649"/>
      <c r="AE1224" s="1649"/>
      <c r="AF1224" s="1610">
        <f t="shared" si="635"/>
        <v>0</v>
      </c>
      <c r="AG1224" s="1649"/>
      <c r="AH1224" s="1649"/>
      <c r="AI1224" s="1649"/>
      <c r="AJ1224" s="1649"/>
      <c r="AK1224" s="1649"/>
      <c r="AL1224" s="1649"/>
      <c r="AM1224" s="1649"/>
      <c r="AN1224" s="1649"/>
      <c r="AO1224" s="1649"/>
      <c r="AP1224" s="1649"/>
      <c r="AQ1224" s="1649"/>
      <c r="AR1224" s="1709"/>
      <c r="AS1224" s="1779">
        <f t="shared" si="636"/>
        <v>0</v>
      </c>
      <c r="AT1224" s="1711">
        <f t="shared" si="657"/>
        <v>0</v>
      </c>
      <c r="AU1224" s="1611">
        <f t="shared" si="637"/>
        <v>0</v>
      </c>
      <c r="AV1224" s="1611">
        <f t="shared" si="638"/>
        <v>0</v>
      </c>
      <c r="AW1224" s="1611">
        <f t="shared" si="639"/>
        <v>0</v>
      </c>
      <c r="AX1224" s="1611">
        <f t="shared" si="640"/>
        <v>0</v>
      </c>
      <c r="AY1224" s="1611">
        <f t="shared" si="641"/>
        <v>0</v>
      </c>
      <c r="AZ1224" s="1611">
        <f t="shared" si="642"/>
        <v>0</v>
      </c>
      <c r="BA1224" s="1611">
        <f t="shared" si="643"/>
        <v>0</v>
      </c>
      <c r="BB1224" s="1611">
        <f t="shared" si="644"/>
        <v>0</v>
      </c>
      <c r="BC1224" s="1611">
        <f t="shared" si="645"/>
        <v>0</v>
      </c>
      <c r="BD1224" s="1611">
        <f t="shared" si="646"/>
        <v>0</v>
      </c>
      <c r="BE1224" s="1611">
        <f t="shared" si="647"/>
        <v>0</v>
      </c>
      <c r="BF1224" s="1611">
        <f t="shared" si="648"/>
        <v>0</v>
      </c>
      <c r="BG1224" s="1611">
        <f t="shared" si="658"/>
        <v>0</v>
      </c>
      <c r="BH1224" s="1611" t="str">
        <f t="shared" si="659"/>
        <v/>
      </c>
      <c r="BI1224" s="1611" t="str">
        <f t="shared" si="660"/>
        <v/>
      </c>
      <c r="BJ1224" s="1611" t="str">
        <f t="shared" si="649"/>
        <v/>
      </c>
      <c r="BK1224" s="1611" t="str">
        <f t="shared" si="650"/>
        <v/>
      </c>
      <c r="BL1224" s="1611" t="str">
        <f t="shared" ca="1" si="651"/>
        <v/>
      </c>
      <c r="BM1224" s="1611" t="str">
        <f t="shared" si="661"/>
        <v/>
      </c>
      <c r="BN1224" s="1611" t="str">
        <f t="shared" si="652"/>
        <v/>
      </c>
      <c r="BO1224" s="1611" t="str">
        <f t="shared" si="653"/>
        <v/>
      </c>
      <c r="BP1224" s="1611" t="str">
        <f t="shared" si="662"/>
        <v/>
      </c>
      <c r="BQ1224" s="1611" t="str">
        <f t="shared" si="663"/>
        <v/>
      </c>
      <c r="BR1224" s="1611" t="str">
        <f t="shared" si="664"/>
        <v/>
      </c>
      <c r="BS1224" s="1611" t="str">
        <f t="shared" si="665"/>
        <v/>
      </c>
      <c r="BT1224" s="1611" t="str">
        <f t="shared" si="666"/>
        <v/>
      </c>
      <c r="BU1224" s="1731">
        <f t="shared" ca="1" si="667"/>
        <v>0</v>
      </c>
      <c r="BV1224" s="1594"/>
      <c r="BW1224" s="1594"/>
      <c r="BX1224" s="1594"/>
      <c r="BY1224" s="1594"/>
      <c r="BZ1224" s="1594"/>
      <c r="CA1224" s="1594"/>
      <c r="CB1224" s="1594"/>
      <c r="CC1224" s="1594"/>
      <c r="CD1224" s="1594"/>
      <c r="CE1224" s="1594"/>
      <c r="CF1224" s="1594"/>
      <c r="CG1224" s="1594"/>
      <c r="CH1224" s="1594"/>
      <c r="CI1224" s="1594"/>
      <c r="CJ1224" s="1594"/>
      <c r="CK1224" s="1594"/>
      <c r="CL1224" s="1594"/>
      <c r="CM1224" s="1594"/>
      <c r="CN1224" s="1594"/>
      <c r="CO1224" s="1594"/>
      <c r="CP1224" s="1594"/>
      <c r="CQ1224" s="1594"/>
      <c r="CR1224" s="1594"/>
      <c r="CS1224" s="1594"/>
      <c r="CT1224" s="1594"/>
      <c r="CU1224" s="1594"/>
      <c r="CV1224" s="1594"/>
      <c r="CW1224" s="1594"/>
      <c r="CX1224" s="1594"/>
      <c r="CY1224" s="1594"/>
      <c r="CZ1224" s="1594"/>
      <c r="DA1224" s="1594"/>
      <c r="DB1224" s="1594"/>
      <c r="DC1224" s="1594"/>
      <c r="DD1224" s="1594"/>
      <c r="DE1224" s="1594"/>
      <c r="DF1224" s="1594"/>
      <c r="DG1224" s="1594"/>
      <c r="DH1224" s="1594"/>
      <c r="DI1224" s="1594"/>
      <c r="DJ1224" s="1594"/>
      <c r="DK1224" s="1594"/>
      <c r="DL1224" s="1594"/>
      <c r="DM1224" s="1594"/>
      <c r="DN1224" s="1594"/>
      <c r="DO1224" s="1594"/>
      <c r="DP1224" s="1594"/>
      <c r="DQ1224" s="1594"/>
      <c r="DR1224" s="1594"/>
      <c r="DS1224" s="1594"/>
      <c r="DT1224" s="1594"/>
      <c r="DU1224" s="1594"/>
      <c r="DV1224" s="1594"/>
      <c r="DW1224" s="1594"/>
      <c r="DX1224" s="1594"/>
      <c r="DY1224" s="1594"/>
      <c r="DZ1224" s="1594"/>
      <c r="EA1224" s="1594"/>
      <c r="EB1224" s="1594"/>
      <c r="EC1224" s="1594"/>
      <c r="ED1224" s="1594"/>
      <c r="EE1224" s="1594"/>
      <c r="EF1224" s="1594"/>
      <c r="EG1224" s="1594"/>
      <c r="EH1224" s="1594"/>
      <c r="EI1224" s="1594"/>
      <c r="EJ1224" s="1594"/>
      <c r="EK1224" s="1594"/>
      <c r="EL1224" s="1594"/>
      <c r="EM1224" s="1594"/>
      <c r="EN1224" s="1594"/>
      <c r="EO1224" s="1594"/>
      <c r="EP1224" s="1594"/>
      <c r="EQ1224" s="1594"/>
      <c r="ER1224" s="1594"/>
      <c r="ES1224" s="1594"/>
    </row>
    <row r="1225" spans="1:149" s="1595" customFormat="1" ht="12.5">
      <c r="A1225" s="1644" t="str">
        <f t="shared" si="654"/>
        <v>Organisation</v>
      </c>
      <c r="B1225" s="1758"/>
      <c r="C1225" s="1758"/>
      <c r="D1225" s="1758"/>
      <c r="E1225" s="1756"/>
      <c r="F1225" s="1592"/>
      <c r="G1225" s="1714">
        <f t="shared" si="655"/>
        <v>0</v>
      </c>
      <c r="H1225" s="1645"/>
      <c r="I1225" s="1714">
        <f t="shared" si="656"/>
        <v>0</v>
      </c>
      <c r="J1225" s="1677"/>
      <c r="K1225" s="1677"/>
      <c r="L1225" s="1592"/>
      <c r="M1225" s="1597"/>
      <c r="N1225" s="1597"/>
      <c r="O1225" s="1646"/>
      <c r="P1225" s="1647"/>
      <c r="Q1225" s="1647"/>
      <c r="R1225" s="1648"/>
      <c r="S1225" s="1603"/>
      <c r="T1225" s="1649"/>
      <c r="U1225" s="1649"/>
      <c r="V1225" s="1649"/>
      <c r="W1225" s="1649"/>
      <c r="X1225" s="1649"/>
      <c r="Y1225" s="1649"/>
      <c r="Z1225" s="1649"/>
      <c r="AA1225" s="1649"/>
      <c r="AB1225" s="1649"/>
      <c r="AC1225" s="1649"/>
      <c r="AD1225" s="1649"/>
      <c r="AE1225" s="1649"/>
      <c r="AF1225" s="1610">
        <f t="shared" si="635"/>
        <v>0</v>
      </c>
      <c r="AG1225" s="1649"/>
      <c r="AH1225" s="1649"/>
      <c r="AI1225" s="1649"/>
      <c r="AJ1225" s="1649"/>
      <c r="AK1225" s="1649"/>
      <c r="AL1225" s="1649"/>
      <c r="AM1225" s="1649"/>
      <c r="AN1225" s="1649"/>
      <c r="AO1225" s="1649"/>
      <c r="AP1225" s="1649"/>
      <c r="AQ1225" s="1649"/>
      <c r="AR1225" s="1709"/>
      <c r="AS1225" s="1779">
        <f t="shared" si="636"/>
        <v>0</v>
      </c>
      <c r="AT1225" s="1711">
        <f t="shared" si="657"/>
        <v>0</v>
      </c>
      <c r="AU1225" s="1611">
        <f t="shared" si="637"/>
        <v>0</v>
      </c>
      <c r="AV1225" s="1611">
        <f t="shared" si="638"/>
        <v>0</v>
      </c>
      <c r="AW1225" s="1611">
        <f t="shared" si="639"/>
        <v>0</v>
      </c>
      <c r="AX1225" s="1611">
        <f t="shared" si="640"/>
        <v>0</v>
      </c>
      <c r="AY1225" s="1611">
        <f t="shared" si="641"/>
        <v>0</v>
      </c>
      <c r="AZ1225" s="1611">
        <f t="shared" si="642"/>
        <v>0</v>
      </c>
      <c r="BA1225" s="1611">
        <f t="shared" si="643"/>
        <v>0</v>
      </c>
      <c r="BB1225" s="1611">
        <f t="shared" si="644"/>
        <v>0</v>
      </c>
      <c r="BC1225" s="1611">
        <f t="shared" si="645"/>
        <v>0</v>
      </c>
      <c r="BD1225" s="1611">
        <f t="shared" si="646"/>
        <v>0</v>
      </c>
      <c r="BE1225" s="1611">
        <f t="shared" si="647"/>
        <v>0</v>
      </c>
      <c r="BF1225" s="1611">
        <f t="shared" si="648"/>
        <v>0</v>
      </c>
      <c r="BG1225" s="1611">
        <f t="shared" si="658"/>
        <v>0</v>
      </c>
      <c r="BH1225" s="1611" t="str">
        <f t="shared" si="659"/>
        <v/>
      </c>
      <c r="BI1225" s="1611" t="str">
        <f t="shared" si="660"/>
        <v/>
      </c>
      <c r="BJ1225" s="1611" t="str">
        <f t="shared" si="649"/>
        <v/>
      </c>
      <c r="BK1225" s="1611" t="str">
        <f t="shared" si="650"/>
        <v/>
      </c>
      <c r="BL1225" s="1611" t="str">
        <f t="shared" ca="1" si="651"/>
        <v/>
      </c>
      <c r="BM1225" s="1611" t="str">
        <f t="shared" si="661"/>
        <v/>
      </c>
      <c r="BN1225" s="1611" t="str">
        <f t="shared" si="652"/>
        <v/>
      </c>
      <c r="BO1225" s="1611" t="str">
        <f t="shared" si="653"/>
        <v/>
      </c>
      <c r="BP1225" s="1611" t="str">
        <f t="shared" si="662"/>
        <v/>
      </c>
      <c r="BQ1225" s="1611" t="str">
        <f t="shared" si="663"/>
        <v/>
      </c>
      <c r="BR1225" s="1611" t="str">
        <f t="shared" si="664"/>
        <v/>
      </c>
      <c r="BS1225" s="1611" t="str">
        <f t="shared" si="665"/>
        <v/>
      </c>
      <c r="BT1225" s="1611" t="str">
        <f t="shared" si="666"/>
        <v/>
      </c>
      <c r="BU1225" s="1731">
        <f t="shared" ca="1" si="667"/>
        <v>0</v>
      </c>
      <c r="BV1225" s="1594"/>
      <c r="BW1225" s="1594"/>
      <c r="BX1225" s="1594"/>
      <c r="BY1225" s="1594"/>
      <c r="BZ1225" s="1594"/>
      <c r="CA1225" s="1594"/>
      <c r="CB1225" s="1594"/>
      <c r="CC1225" s="1594"/>
      <c r="CD1225" s="1594"/>
      <c r="CE1225" s="1594"/>
      <c r="CF1225" s="1594"/>
      <c r="CG1225" s="1594"/>
      <c r="CH1225" s="1594"/>
      <c r="CI1225" s="1594"/>
      <c r="CJ1225" s="1594"/>
      <c r="CK1225" s="1594"/>
      <c r="CL1225" s="1594"/>
      <c r="CM1225" s="1594"/>
      <c r="CN1225" s="1594"/>
      <c r="CO1225" s="1594"/>
      <c r="CP1225" s="1594"/>
      <c r="CQ1225" s="1594"/>
      <c r="CR1225" s="1594"/>
      <c r="CS1225" s="1594"/>
      <c r="CT1225" s="1594"/>
      <c r="CU1225" s="1594"/>
      <c r="CV1225" s="1594"/>
      <c r="CW1225" s="1594"/>
      <c r="CX1225" s="1594"/>
      <c r="CY1225" s="1594"/>
      <c r="CZ1225" s="1594"/>
      <c r="DA1225" s="1594"/>
      <c r="DB1225" s="1594"/>
      <c r="DC1225" s="1594"/>
      <c r="DD1225" s="1594"/>
      <c r="DE1225" s="1594"/>
      <c r="DF1225" s="1594"/>
      <c r="DG1225" s="1594"/>
      <c r="DH1225" s="1594"/>
      <c r="DI1225" s="1594"/>
      <c r="DJ1225" s="1594"/>
      <c r="DK1225" s="1594"/>
      <c r="DL1225" s="1594"/>
      <c r="DM1225" s="1594"/>
      <c r="DN1225" s="1594"/>
      <c r="DO1225" s="1594"/>
      <c r="DP1225" s="1594"/>
      <c r="DQ1225" s="1594"/>
      <c r="DR1225" s="1594"/>
      <c r="DS1225" s="1594"/>
      <c r="DT1225" s="1594"/>
      <c r="DU1225" s="1594"/>
      <c r="DV1225" s="1594"/>
      <c r="DW1225" s="1594"/>
      <c r="DX1225" s="1594"/>
      <c r="DY1225" s="1594"/>
      <c r="DZ1225" s="1594"/>
      <c r="EA1225" s="1594"/>
      <c r="EB1225" s="1594"/>
      <c r="EC1225" s="1594"/>
      <c r="ED1225" s="1594"/>
      <c r="EE1225" s="1594"/>
      <c r="EF1225" s="1594"/>
      <c r="EG1225" s="1594"/>
      <c r="EH1225" s="1594"/>
      <c r="EI1225" s="1594"/>
      <c r="EJ1225" s="1594"/>
      <c r="EK1225" s="1594"/>
      <c r="EL1225" s="1594"/>
      <c r="EM1225" s="1594"/>
      <c r="EN1225" s="1594"/>
      <c r="EO1225" s="1594"/>
      <c r="EP1225" s="1594"/>
      <c r="EQ1225" s="1594"/>
      <c r="ER1225" s="1594"/>
      <c r="ES1225" s="1594"/>
    </row>
    <row r="1226" spans="1:149" s="1595" customFormat="1" ht="12.5">
      <c r="A1226" s="1644" t="str">
        <f t="shared" si="654"/>
        <v>Organisation</v>
      </c>
      <c r="B1226" s="1758"/>
      <c r="C1226" s="1758"/>
      <c r="D1226" s="1758"/>
      <c r="E1226" s="1756"/>
      <c r="F1226" s="1592"/>
      <c r="G1226" s="1714">
        <f t="shared" si="655"/>
        <v>0</v>
      </c>
      <c r="H1226" s="1645"/>
      <c r="I1226" s="1714">
        <f t="shared" si="656"/>
        <v>0</v>
      </c>
      <c r="J1226" s="1677"/>
      <c r="K1226" s="1677"/>
      <c r="L1226" s="1592"/>
      <c r="M1226" s="1597"/>
      <c r="N1226" s="1597"/>
      <c r="O1226" s="1646"/>
      <c r="P1226" s="1647"/>
      <c r="Q1226" s="1647"/>
      <c r="R1226" s="1648"/>
      <c r="S1226" s="1603"/>
      <c r="T1226" s="1649"/>
      <c r="U1226" s="1649"/>
      <c r="V1226" s="1649"/>
      <c r="W1226" s="1649"/>
      <c r="X1226" s="1649"/>
      <c r="Y1226" s="1649"/>
      <c r="Z1226" s="1649"/>
      <c r="AA1226" s="1649"/>
      <c r="AB1226" s="1649"/>
      <c r="AC1226" s="1649"/>
      <c r="AD1226" s="1649"/>
      <c r="AE1226" s="1649"/>
      <c r="AF1226" s="1610">
        <f t="shared" si="635"/>
        <v>0</v>
      </c>
      <c r="AG1226" s="1649"/>
      <c r="AH1226" s="1649"/>
      <c r="AI1226" s="1649"/>
      <c r="AJ1226" s="1649"/>
      <c r="AK1226" s="1649"/>
      <c r="AL1226" s="1649"/>
      <c r="AM1226" s="1649"/>
      <c r="AN1226" s="1649"/>
      <c r="AO1226" s="1649"/>
      <c r="AP1226" s="1649"/>
      <c r="AQ1226" s="1649"/>
      <c r="AR1226" s="1709"/>
      <c r="AS1226" s="1779">
        <f t="shared" si="636"/>
        <v>0</v>
      </c>
      <c r="AT1226" s="1711">
        <f t="shared" si="657"/>
        <v>0</v>
      </c>
      <c r="AU1226" s="1611">
        <f t="shared" si="637"/>
        <v>0</v>
      </c>
      <c r="AV1226" s="1611">
        <f t="shared" si="638"/>
        <v>0</v>
      </c>
      <c r="AW1226" s="1611">
        <f t="shared" si="639"/>
        <v>0</v>
      </c>
      <c r="AX1226" s="1611">
        <f t="shared" si="640"/>
        <v>0</v>
      </c>
      <c r="AY1226" s="1611">
        <f t="shared" si="641"/>
        <v>0</v>
      </c>
      <c r="AZ1226" s="1611">
        <f t="shared" si="642"/>
        <v>0</v>
      </c>
      <c r="BA1226" s="1611">
        <f t="shared" si="643"/>
        <v>0</v>
      </c>
      <c r="BB1226" s="1611">
        <f t="shared" si="644"/>
        <v>0</v>
      </c>
      <c r="BC1226" s="1611">
        <f t="shared" si="645"/>
        <v>0</v>
      </c>
      <c r="BD1226" s="1611">
        <f t="shared" si="646"/>
        <v>0</v>
      </c>
      <c r="BE1226" s="1611">
        <f t="shared" si="647"/>
        <v>0</v>
      </c>
      <c r="BF1226" s="1611">
        <f t="shared" si="648"/>
        <v>0</v>
      </c>
      <c r="BG1226" s="1611">
        <f t="shared" si="658"/>
        <v>0</v>
      </c>
      <c r="BH1226" s="1611" t="str">
        <f t="shared" si="659"/>
        <v/>
      </c>
      <c r="BI1226" s="1611" t="str">
        <f t="shared" si="660"/>
        <v/>
      </c>
      <c r="BJ1226" s="1611" t="str">
        <f t="shared" si="649"/>
        <v/>
      </c>
      <c r="BK1226" s="1611" t="str">
        <f t="shared" si="650"/>
        <v/>
      </c>
      <c r="BL1226" s="1611" t="str">
        <f t="shared" ca="1" si="651"/>
        <v/>
      </c>
      <c r="BM1226" s="1611" t="str">
        <f t="shared" si="661"/>
        <v/>
      </c>
      <c r="BN1226" s="1611" t="str">
        <f t="shared" si="652"/>
        <v/>
      </c>
      <c r="BO1226" s="1611" t="str">
        <f t="shared" si="653"/>
        <v/>
      </c>
      <c r="BP1226" s="1611" t="str">
        <f t="shared" si="662"/>
        <v/>
      </c>
      <c r="BQ1226" s="1611" t="str">
        <f t="shared" si="663"/>
        <v/>
      </c>
      <c r="BR1226" s="1611" t="str">
        <f t="shared" si="664"/>
        <v/>
      </c>
      <c r="BS1226" s="1611" t="str">
        <f t="shared" si="665"/>
        <v/>
      </c>
      <c r="BT1226" s="1611" t="str">
        <f t="shared" si="666"/>
        <v/>
      </c>
      <c r="BU1226" s="1731">
        <f t="shared" ca="1" si="667"/>
        <v>0</v>
      </c>
      <c r="BV1226" s="1594"/>
      <c r="BW1226" s="1594"/>
      <c r="BX1226" s="1594"/>
      <c r="BY1226" s="1594"/>
      <c r="BZ1226" s="1594"/>
      <c r="CA1226" s="1594"/>
      <c r="CB1226" s="1594"/>
      <c r="CC1226" s="1594"/>
      <c r="CD1226" s="1594"/>
      <c r="CE1226" s="1594"/>
      <c r="CF1226" s="1594"/>
      <c r="CG1226" s="1594"/>
      <c r="CH1226" s="1594"/>
      <c r="CI1226" s="1594"/>
      <c r="CJ1226" s="1594"/>
      <c r="CK1226" s="1594"/>
      <c r="CL1226" s="1594"/>
      <c r="CM1226" s="1594"/>
      <c r="CN1226" s="1594"/>
      <c r="CO1226" s="1594"/>
      <c r="CP1226" s="1594"/>
      <c r="CQ1226" s="1594"/>
      <c r="CR1226" s="1594"/>
      <c r="CS1226" s="1594"/>
      <c r="CT1226" s="1594"/>
      <c r="CU1226" s="1594"/>
      <c r="CV1226" s="1594"/>
      <c r="CW1226" s="1594"/>
      <c r="CX1226" s="1594"/>
      <c r="CY1226" s="1594"/>
      <c r="CZ1226" s="1594"/>
      <c r="DA1226" s="1594"/>
      <c r="DB1226" s="1594"/>
      <c r="DC1226" s="1594"/>
      <c r="DD1226" s="1594"/>
      <c r="DE1226" s="1594"/>
      <c r="DF1226" s="1594"/>
      <c r="DG1226" s="1594"/>
      <c r="DH1226" s="1594"/>
      <c r="DI1226" s="1594"/>
      <c r="DJ1226" s="1594"/>
      <c r="DK1226" s="1594"/>
      <c r="DL1226" s="1594"/>
      <c r="DM1226" s="1594"/>
      <c r="DN1226" s="1594"/>
      <c r="DO1226" s="1594"/>
      <c r="DP1226" s="1594"/>
      <c r="DQ1226" s="1594"/>
      <c r="DR1226" s="1594"/>
      <c r="DS1226" s="1594"/>
      <c r="DT1226" s="1594"/>
      <c r="DU1226" s="1594"/>
      <c r="DV1226" s="1594"/>
      <c r="DW1226" s="1594"/>
      <c r="DX1226" s="1594"/>
      <c r="DY1226" s="1594"/>
      <c r="DZ1226" s="1594"/>
      <c r="EA1226" s="1594"/>
      <c r="EB1226" s="1594"/>
      <c r="EC1226" s="1594"/>
      <c r="ED1226" s="1594"/>
      <c r="EE1226" s="1594"/>
      <c r="EF1226" s="1594"/>
      <c r="EG1226" s="1594"/>
      <c r="EH1226" s="1594"/>
      <c r="EI1226" s="1594"/>
      <c r="EJ1226" s="1594"/>
      <c r="EK1226" s="1594"/>
      <c r="EL1226" s="1594"/>
      <c r="EM1226" s="1594"/>
      <c r="EN1226" s="1594"/>
      <c r="EO1226" s="1594"/>
      <c r="EP1226" s="1594"/>
      <c r="EQ1226" s="1594"/>
      <c r="ER1226" s="1594"/>
      <c r="ES1226" s="1594"/>
    </row>
    <row r="1227" spans="1:149" s="1595" customFormat="1" ht="12.5">
      <c r="A1227" s="1644" t="str">
        <f t="shared" si="654"/>
        <v>Organisation</v>
      </c>
      <c r="B1227" s="1758"/>
      <c r="C1227" s="1758"/>
      <c r="D1227" s="1758"/>
      <c r="E1227" s="1756"/>
      <c r="F1227" s="1592"/>
      <c r="G1227" s="1714">
        <f t="shared" si="655"/>
        <v>0</v>
      </c>
      <c r="H1227" s="1645"/>
      <c r="I1227" s="1714">
        <f t="shared" si="656"/>
        <v>0</v>
      </c>
      <c r="J1227" s="1677"/>
      <c r="K1227" s="1677"/>
      <c r="L1227" s="1592"/>
      <c r="M1227" s="1597"/>
      <c r="N1227" s="1597"/>
      <c r="O1227" s="1646"/>
      <c r="P1227" s="1647"/>
      <c r="Q1227" s="1647"/>
      <c r="R1227" s="1648"/>
      <c r="S1227" s="1603"/>
      <c r="T1227" s="1649"/>
      <c r="U1227" s="1649"/>
      <c r="V1227" s="1649"/>
      <c r="W1227" s="1649"/>
      <c r="X1227" s="1649"/>
      <c r="Y1227" s="1649"/>
      <c r="Z1227" s="1649"/>
      <c r="AA1227" s="1649"/>
      <c r="AB1227" s="1649"/>
      <c r="AC1227" s="1649"/>
      <c r="AD1227" s="1649"/>
      <c r="AE1227" s="1649"/>
      <c r="AF1227" s="1610">
        <f t="shared" si="635"/>
        <v>0</v>
      </c>
      <c r="AG1227" s="1649"/>
      <c r="AH1227" s="1649"/>
      <c r="AI1227" s="1649"/>
      <c r="AJ1227" s="1649"/>
      <c r="AK1227" s="1649"/>
      <c r="AL1227" s="1649"/>
      <c r="AM1227" s="1649"/>
      <c r="AN1227" s="1649"/>
      <c r="AO1227" s="1649"/>
      <c r="AP1227" s="1649"/>
      <c r="AQ1227" s="1649"/>
      <c r="AR1227" s="1709"/>
      <c r="AS1227" s="1779">
        <f t="shared" si="636"/>
        <v>0</v>
      </c>
      <c r="AT1227" s="1711">
        <f t="shared" si="657"/>
        <v>0</v>
      </c>
      <c r="AU1227" s="1611">
        <f t="shared" si="637"/>
        <v>0</v>
      </c>
      <c r="AV1227" s="1611">
        <f t="shared" si="638"/>
        <v>0</v>
      </c>
      <c r="AW1227" s="1611">
        <f t="shared" si="639"/>
        <v>0</v>
      </c>
      <c r="AX1227" s="1611">
        <f t="shared" si="640"/>
        <v>0</v>
      </c>
      <c r="AY1227" s="1611">
        <f t="shared" si="641"/>
        <v>0</v>
      </c>
      <c r="AZ1227" s="1611">
        <f t="shared" si="642"/>
        <v>0</v>
      </c>
      <c r="BA1227" s="1611">
        <f t="shared" si="643"/>
        <v>0</v>
      </c>
      <c r="BB1227" s="1611">
        <f t="shared" si="644"/>
        <v>0</v>
      </c>
      <c r="BC1227" s="1611">
        <f t="shared" si="645"/>
        <v>0</v>
      </c>
      <c r="BD1227" s="1611">
        <f t="shared" si="646"/>
        <v>0</v>
      </c>
      <c r="BE1227" s="1611">
        <f t="shared" si="647"/>
        <v>0</v>
      </c>
      <c r="BF1227" s="1611">
        <f t="shared" si="648"/>
        <v>0</v>
      </c>
      <c r="BG1227" s="1611">
        <f t="shared" si="658"/>
        <v>0</v>
      </c>
      <c r="BH1227" s="1611" t="str">
        <f t="shared" si="659"/>
        <v/>
      </c>
      <c r="BI1227" s="1611" t="str">
        <f t="shared" si="660"/>
        <v/>
      </c>
      <c r="BJ1227" s="1611" t="str">
        <f t="shared" si="649"/>
        <v/>
      </c>
      <c r="BK1227" s="1611" t="str">
        <f t="shared" si="650"/>
        <v/>
      </c>
      <c r="BL1227" s="1611" t="str">
        <f t="shared" ca="1" si="651"/>
        <v/>
      </c>
      <c r="BM1227" s="1611" t="str">
        <f t="shared" si="661"/>
        <v/>
      </c>
      <c r="BN1227" s="1611" t="str">
        <f t="shared" si="652"/>
        <v/>
      </c>
      <c r="BO1227" s="1611" t="str">
        <f t="shared" si="653"/>
        <v/>
      </c>
      <c r="BP1227" s="1611" t="str">
        <f t="shared" si="662"/>
        <v/>
      </c>
      <c r="BQ1227" s="1611" t="str">
        <f t="shared" si="663"/>
        <v/>
      </c>
      <c r="BR1227" s="1611" t="str">
        <f t="shared" si="664"/>
        <v/>
      </c>
      <c r="BS1227" s="1611" t="str">
        <f t="shared" si="665"/>
        <v/>
      </c>
      <c r="BT1227" s="1611" t="str">
        <f t="shared" si="666"/>
        <v/>
      </c>
      <c r="BU1227" s="1731">
        <f t="shared" ca="1" si="667"/>
        <v>0</v>
      </c>
      <c r="BV1227" s="1594"/>
      <c r="BW1227" s="1594"/>
      <c r="BX1227" s="1594"/>
      <c r="BY1227" s="1594"/>
      <c r="BZ1227" s="1594"/>
      <c r="CA1227" s="1594"/>
      <c r="CB1227" s="1594"/>
      <c r="CC1227" s="1594"/>
      <c r="CD1227" s="1594"/>
      <c r="CE1227" s="1594"/>
      <c r="CF1227" s="1594"/>
      <c r="CG1227" s="1594"/>
      <c r="CH1227" s="1594"/>
      <c r="CI1227" s="1594"/>
      <c r="CJ1227" s="1594"/>
      <c r="CK1227" s="1594"/>
      <c r="CL1227" s="1594"/>
      <c r="CM1227" s="1594"/>
      <c r="CN1227" s="1594"/>
      <c r="CO1227" s="1594"/>
      <c r="CP1227" s="1594"/>
      <c r="CQ1227" s="1594"/>
      <c r="CR1227" s="1594"/>
      <c r="CS1227" s="1594"/>
      <c r="CT1227" s="1594"/>
      <c r="CU1227" s="1594"/>
      <c r="CV1227" s="1594"/>
      <c r="CW1227" s="1594"/>
      <c r="CX1227" s="1594"/>
      <c r="CY1227" s="1594"/>
      <c r="CZ1227" s="1594"/>
      <c r="DA1227" s="1594"/>
      <c r="DB1227" s="1594"/>
      <c r="DC1227" s="1594"/>
      <c r="DD1227" s="1594"/>
      <c r="DE1227" s="1594"/>
      <c r="DF1227" s="1594"/>
      <c r="DG1227" s="1594"/>
      <c r="DH1227" s="1594"/>
      <c r="DI1227" s="1594"/>
      <c r="DJ1227" s="1594"/>
      <c r="DK1227" s="1594"/>
      <c r="DL1227" s="1594"/>
      <c r="DM1227" s="1594"/>
      <c r="DN1227" s="1594"/>
      <c r="DO1227" s="1594"/>
      <c r="DP1227" s="1594"/>
      <c r="DQ1227" s="1594"/>
      <c r="DR1227" s="1594"/>
      <c r="DS1227" s="1594"/>
      <c r="DT1227" s="1594"/>
      <c r="DU1227" s="1594"/>
      <c r="DV1227" s="1594"/>
      <c r="DW1227" s="1594"/>
      <c r="DX1227" s="1594"/>
      <c r="DY1227" s="1594"/>
      <c r="DZ1227" s="1594"/>
      <c r="EA1227" s="1594"/>
      <c r="EB1227" s="1594"/>
      <c r="EC1227" s="1594"/>
      <c r="ED1227" s="1594"/>
      <c r="EE1227" s="1594"/>
      <c r="EF1227" s="1594"/>
      <c r="EG1227" s="1594"/>
      <c r="EH1227" s="1594"/>
      <c r="EI1227" s="1594"/>
      <c r="EJ1227" s="1594"/>
      <c r="EK1227" s="1594"/>
      <c r="EL1227" s="1594"/>
      <c r="EM1227" s="1594"/>
      <c r="EN1227" s="1594"/>
      <c r="EO1227" s="1594"/>
      <c r="EP1227" s="1594"/>
      <c r="EQ1227" s="1594"/>
      <c r="ER1227" s="1594"/>
      <c r="ES1227" s="1594"/>
    </row>
    <row r="1228" spans="1:149" s="1595" customFormat="1" ht="12.5">
      <c r="A1228" s="1644" t="str">
        <f t="shared" si="654"/>
        <v>Organisation</v>
      </c>
      <c r="B1228" s="1758"/>
      <c r="C1228" s="1758"/>
      <c r="D1228" s="1758"/>
      <c r="E1228" s="1756"/>
      <c r="F1228" s="1592"/>
      <c r="G1228" s="1714">
        <f t="shared" si="655"/>
        <v>0</v>
      </c>
      <c r="H1228" s="1645"/>
      <c r="I1228" s="1714">
        <f t="shared" si="656"/>
        <v>0</v>
      </c>
      <c r="J1228" s="1677"/>
      <c r="K1228" s="1677"/>
      <c r="L1228" s="1592"/>
      <c r="M1228" s="1597"/>
      <c r="N1228" s="1597"/>
      <c r="O1228" s="1646"/>
      <c r="P1228" s="1647"/>
      <c r="Q1228" s="1647"/>
      <c r="R1228" s="1648"/>
      <c r="S1228" s="1603"/>
      <c r="T1228" s="1649"/>
      <c r="U1228" s="1649"/>
      <c r="V1228" s="1649"/>
      <c r="W1228" s="1649"/>
      <c r="X1228" s="1649"/>
      <c r="Y1228" s="1649"/>
      <c r="Z1228" s="1649"/>
      <c r="AA1228" s="1649"/>
      <c r="AB1228" s="1649"/>
      <c r="AC1228" s="1649"/>
      <c r="AD1228" s="1649"/>
      <c r="AE1228" s="1649"/>
      <c r="AF1228" s="1610">
        <f t="shared" si="635"/>
        <v>0</v>
      </c>
      <c r="AG1228" s="1649"/>
      <c r="AH1228" s="1649"/>
      <c r="AI1228" s="1649"/>
      <c r="AJ1228" s="1649"/>
      <c r="AK1228" s="1649"/>
      <c r="AL1228" s="1649"/>
      <c r="AM1228" s="1649"/>
      <c r="AN1228" s="1649"/>
      <c r="AO1228" s="1649"/>
      <c r="AP1228" s="1649"/>
      <c r="AQ1228" s="1649"/>
      <c r="AR1228" s="1709"/>
      <c r="AS1228" s="1779">
        <f t="shared" si="636"/>
        <v>0</v>
      </c>
      <c r="AT1228" s="1711">
        <f t="shared" si="657"/>
        <v>0</v>
      </c>
      <c r="AU1228" s="1611">
        <f t="shared" si="637"/>
        <v>0</v>
      </c>
      <c r="AV1228" s="1611">
        <f t="shared" si="638"/>
        <v>0</v>
      </c>
      <c r="AW1228" s="1611">
        <f t="shared" si="639"/>
        <v>0</v>
      </c>
      <c r="AX1228" s="1611">
        <f t="shared" si="640"/>
        <v>0</v>
      </c>
      <c r="AY1228" s="1611">
        <f t="shared" si="641"/>
        <v>0</v>
      </c>
      <c r="AZ1228" s="1611">
        <f t="shared" si="642"/>
        <v>0</v>
      </c>
      <c r="BA1228" s="1611">
        <f t="shared" si="643"/>
        <v>0</v>
      </c>
      <c r="BB1228" s="1611">
        <f t="shared" si="644"/>
        <v>0</v>
      </c>
      <c r="BC1228" s="1611">
        <f t="shared" si="645"/>
        <v>0</v>
      </c>
      <c r="BD1228" s="1611">
        <f t="shared" si="646"/>
        <v>0</v>
      </c>
      <c r="BE1228" s="1611">
        <f t="shared" si="647"/>
        <v>0</v>
      </c>
      <c r="BF1228" s="1611">
        <f t="shared" si="648"/>
        <v>0</v>
      </c>
      <c r="BG1228" s="1611">
        <f t="shared" si="658"/>
        <v>0</v>
      </c>
      <c r="BH1228" s="1611" t="str">
        <f t="shared" si="659"/>
        <v/>
      </c>
      <c r="BI1228" s="1611" t="str">
        <f t="shared" si="660"/>
        <v/>
      </c>
      <c r="BJ1228" s="1611" t="str">
        <f t="shared" si="649"/>
        <v/>
      </c>
      <c r="BK1228" s="1611" t="str">
        <f t="shared" si="650"/>
        <v/>
      </c>
      <c r="BL1228" s="1611" t="str">
        <f t="shared" ca="1" si="651"/>
        <v/>
      </c>
      <c r="BM1228" s="1611" t="str">
        <f t="shared" si="661"/>
        <v/>
      </c>
      <c r="BN1228" s="1611" t="str">
        <f t="shared" si="652"/>
        <v/>
      </c>
      <c r="BO1228" s="1611" t="str">
        <f t="shared" si="653"/>
        <v/>
      </c>
      <c r="BP1228" s="1611" t="str">
        <f t="shared" si="662"/>
        <v/>
      </c>
      <c r="BQ1228" s="1611" t="str">
        <f t="shared" si="663"/>
        <v/>
      </c>
      <c r="BR1228" s="1611" t="str">
        <f t="shared" si="664"/>
        <v/>
      </c>
      <c r="BS1228" s="1611" t="str">
        <f t="shared" si="665"/>
        <v/>
      </c>
      <c r="BT1228" s="1611" t="str">
        <f t="shared" si="666"/>
        <v/>
      </c>
      <c r="BU1228" s="1731">
        <f t="shared" ca="1" si="667"/>
        <v>0</v>
      </c>
      <c r="BV1228" s="1594"/>
      <c r="BW1228" s="1594"/>
      <c r="BX1228" s="1594"/>
      <c r="BY1228" s="1594"/>
      <c r="BZ1228" s="1594"/>
      <c r="CA1228" s="1594"/>
      <c r="CB1228" s="1594"/>
      <c r="CC1228" s="1594"/>
      <c r="CD1228" s="1594"/>
      <c r="CE1228" s="1594"/>
      <c r="CF1228" s="1594"/>
      <c r="CG1228" s="1594"/>
      <c r="CH1228" s="1594"/>
      <c r="CI1228" s="1594"/>
      <c r="CJ1228" s="1594"/>
      <c r="CK1228" s="1594"/>
      <c r="CL1228" s="1594"/>
      <c r="CM1228" s="1594"/>
      <c r="CN1228" s="1594"/>
      <c r="CO1228" s="1594"/>
      <c r="CP1228" s="1594"/>
      <c r="CQ1228" s="1594"/>
      <c r="CR1228" s="1594"/>
      <c r="CS1228" s="1594"/>
      <c r="CT1228" s="1594"/>
      <c r="CU1228" s="1594"/>
      <c r="CV1228" s="1594"/>
      <c r="CW1228" s="1594"/>
      <c r="CX1228" s="1594"/>
      <c r="CY1228" s="1594"/>
      <c r="CZ1228" s="1594"/>
      <c r="DA1228" s="1594"/>
      <c r="DB1228" s="1594"/>
      <c r="DC1228" s="1594"/>
      <c r="DD1228" s="1594"/>
      <c r="DE1228" s="1594"/>
      <c r="DF1228" s="1594"/>
      <c r="DG1228" s="1594"/>
      <c r="DH1228" s="1594"/>
      <c r="DI1228" s="1594"/>
      <c r="DJ1228" s="1594"/>
      <c r="DK1228" s="1594"/>
      <c r="DL1228" s="1594"/>
      <c r="DM1228" s="1594"/>
      <c r="DN1228" s="1594"/>
      <c r="DO1228" s="1594"/>
      <c r="DP1228" s="1594"/>
      <c r="DQ1228" s="1594"/>
      <c r="DR1228" s="1594"/>
      <c r="DS1228" s="1594"/>
      <c r="DT1228" s="1594"/>
      <c r="DU1228" s="1594"/>
      <c r="DV1228" s="1594"/>
      <c r="DW1228" s="1594"/>
      <c r="DX1228" s="1594"/>
      <c r="DY1228" s="1594"/>
      <c r="DZ1228" s="1594"/>
      <c r="EA1228" s="1594"/>
      <c r="EB1228" s="1594"/>
      <c r="EC1228" s="1594"/>
      <c r="ED1228" s="1594"/>
      <c r="EE1228" s="1594"/>
      <c r="EF1228" s="1594"/>
      <c r="EG1228" s="1594"/>
      <c r="EH1228" s="1594"/>
      <c r="EI1228" s="1594"/>
      <c r="EJ1228" s="1594"/>
      <c r="EK1228" s="1594"/>
      <c r="EL1228" s="1594"/>
      <c r="EM1228" s="1594"/>
      <c r="EN1228" s="1594"/>
      <c r="EO1228" s="1594"/>
      <c r="EP1228" s="1594"/>
      <c r="EQ1228" s="1594"/>
      <c r="ER1228" s="1594"/>
      <c r="ES1228" s="1594"/>
    </row>
    <row r="1229" spans="1:149" s="1595" customFormat="1" ht="12.5">
      <c r="A1229" s="1644" t="str">
        <f t="shared" si="654"/>
        <v>Organisation</v>
      </c>
      <c r="B1229" s="1758"/>
      <c r="C1229" s="1758"/>
      <c r="D1229" s="1758"/>
      <c r="E1229" s="1756"/>
      <c r="F1229" s="1592"/>
      <c r="G1229" s="1714">
        <f t="shared" si="655"/>
        <v>0</v>
      </c>
      <c r="H1229" s="1645"/>
      <c r="I1229" s="1714">
        <f t="shared" si="656"/>
        <v>0</v>
      </c>
      <c r="J1229" s="1677"/>
      <c r="K1229" s="1677"/>
      <c r="L1229" s="1592"/>
      <c r="M1229" s="1597"/>
      <c r="N1229" s="1597"/>
      <c r="O1229" s="1646"/>
      <c r="P1229" s="1647"/>
      <c r="Q1229" s="1647"/>
      <c r="R1229" s="1648"/>
      <c r="S1229" s="1603"/>
      <c r="T1229" s="1649"/>
      <c r="U1229" s="1649"/>
      <c r="V1229" s="1649"/>
      <c r="W1229" s="1649"/>
      <c r="X1229" s="1649"/>
      <c r="Y1229" s="1649"/>
      <c r="Z1229" s="1649"/>
      <c r="AA1229" s="1649"/>
      <c r="AB1229" s="1649"/>
      <c r="AC1229" s="1649"/>
      <c r="AD1229" s="1649"/>
      <c r="AE1229" s="1649"/>
      <c r="AF1229" s="1610">
        <f t="shared" si="635"/>
        <v>0</v>
      </c>
      <c r="AG1229" s="1649"/>
      <c r="AH1229" s="1649"/>
      <c r="AI1229" s="1649"/>
      <c r="AJ1229" s="1649"/>
      <c r="AK1229" s="1649"/>
      <c r="AL1229" s="1649"/>
      <c r="AM1229" s="1649"/>
      <c r="AN1229" s="1649"/>
      <c r="AO1229" s="1649"/>
      <c r="AP1229" s="1649"/>
      <c r="AQ1229" s="1649"/>
      <c r="AR1229" s="1709"/>
      <c r="AS1229" s="1779">
        <f t="shared" si="636"/>
        <v>0</v>
      </c>
      <c r="AT1229" s="1711">
        <f t="shared" si="657"/>
        <v>0</v>
      </c>
      <c r="AU1229" s="1611">
        <f t="shared" si="637"/>
        <v>0</v>
      </c>
      <c r="AV1229" s="1611">
        <f t="shared" si="638"/>
        <v>0</v>
      </c>
      <c r="AW1229" s="1611">
        <f t="shared" si="639"/>
        <v>0</v>
      </c>
      <c r="AX1229" s="1611">
        <f t="shared" si="640"/>
        <v>0</v>
      </c>
      <c r="AY1229" s="1611">
        <f t="shared" si="641"/>
        <v>0</v>
      </c>
      <c r="AZ1229" s="1611">
        <f t="shared" si="642"/>
        <v>0</v>
      </c>
      <c r="BA1229" s="1611">
        <f t="shared" si="643"/>
        <v>0</v>
      </c>
      <c r="BB1229" s="1611">
        <f t="shared" si="644"/>
        <v>0</v>
      </c>
      <c r="BC1229" s="1611">
        <f t="shared" si="645"/>
        <v>0</v>
      </c>
      <c r="BD1229" s="1611">
        <f t="shared" si="646"/>
        <v>0</v>
      </c>
      <c r="BE1229" s="1611">
        <f t="shared" si="647"/>
        <v>0</v>
      </c>
      <c r="BF1229" s="1611">
        <f t="shared" si="648"/>
        <v>0</v>
      </c>
      <c r="BG1229" s="1611">
        <f t="shared" si="658"/>
        <v>0</v>
      </c>
      <c r="BH1229" s="1611" t="str">
        <f t="shared" si="659"/>
        <v/>
      </c>
      <c r="BI1229" s="1611" t="str">
        <f t="shared" si="660"/>
        <v/>
      </c>
      <c r="BJ1229" s="1611" t="str">
        <f t="shared" si="649"/>
        <v/>
      </c>
      <c r="BK1229" s="1611" t="str">
        <f t="shared" si="650"/>
        <v/>
      </c>
      <c r="BL1229" s="1611" t="str">
        <f t="shared" ca="1" si="651"/>
        <v/>
      </c>
      <c r="BM1229" s="1611" t="str">
        <f t="shared" si="661"/>
        <v/>
      </c>
      <c r="BN1229" s="1611" t="str">
        <f t="shared" si="652"/>
        <v/>
      </c>
      <c r="BO1229" s="1611" t="str">
        <f t="shared" si="653"/>
        <v/>
      </c>
      <c r="BP1229" s="1611" t="str">
        <f t="shared" si="662"/>
        <v/>
      </c>
      <c r="BQ1229" s="1611" t="str">
        <f t="shared" si="663"/>
        <v/>
      </c>
      <c r="BR1229" s="1611" t="str">
        <f t="shared" si="664"/>
        <v/>
      </c>
      <c r="BS1229" s="1611" t="str">
        <f t="shared" si="665"/>
        <v/>
      </c>
      <c r="BT1229" s="1611" t="str">
        <f t="shared" si="666"/>
        <v/>
      </c>
      <c r="BU1229" s="1731">
        <f t="shared" ca="1" si="667"/>
        <v>0</v>
      </c>
      <c r="BV1229" s="1594"/>
      <c r="BW1229" s="1594"/>
      <c r="BX1229" s="1594"/>
      <c r="BY1229" s="1594"/>
      <c r="BZ1229" s="1594"/>
      <c r="CA1229" s="1594"/>
      <c r="CB1229" s="1594"/>
      <c r="CC1229" s="1594"/>
      <c r="CD1229" s="1594"/>
      <c r="CE1229" s="1594"/>
      <c r="CF1229" s="1594"/>
      <c r="CG1229" s="1594"/>
      <c r="CH1229" s="1594"/>
      <c r="CI1229" s="1594"/>
      <c r="CJ1229" s="1594"/>
      <c r="CK1229" s="1594"/>
      <c r="CL1229" s="1594"/>
      <c r="CM1229" s="1594"/>
      <c r="CN1229" s="1594"/>
      <c r="CO1229" s="1594"/>
      <c r="CP1229" s="1594"/>
      <c r="CQ1229" s="1594"/>
      <c r="CR1229" s="1594"/>
      <c r="CS1229" s="1594"/>
      <c r="CT1229" s="1594"/>
      <c r="CU1229" s="1594"/>
      <c r="CV1229" s="1594"/>
      <c r="CW1229" s="1594"/>
      <c r="CX1229" s="1594"/>
      <c r="CY1229" s="1594"/>
      <c r="CZ1229" s="1594"/>
      <c r="DA1229" s="1594"/>
      <c r="DB1229" s="1594"/>
      <c r="DC1229" s="1594"/>
      <c r="DD1229" s="1594"/>
      <c r="DE1229" s="1594"/>
      <c r="DF1229" s="1594"/>
      <c r="DG1229" s="1594"/>
      <c r="DH1229" s="1594"/>
      <c r="DI1229" s="1594"/>
      <c r="DJ1229" s="1594"/>
      <c r="DK1229" s="1594"/>
      <c r="DL1229" s="1594"/>
      <c r="DM1229" s="1594"/>
      <c r="DN1229" s="1594"/>
      <c r="DO1229" s="1594"/>
      <c r="DP1229" s="1594"/>
      <c r="DQ1229" s="1594"/>
      <c r="DR1229" s="1594"/>
      <c r="DS1229" s="1594"/>
      <c r="DT1229" s="1594"/>
      <c r="DU1229" s="1594"/>
      <c r="DV1229" s="1594"/>
      <c r="DW1229" s="1594"/>
      <c r="DX1229" s="1594"/>
      <c r="DY1229" s="1594"/>
      <c r="DZ1229" s="1594"/>
      <c r="EA1229" s="1594"/>
      <c r="EB1229" s="1594"/>
      <c r="EC1229" s="1594"/>
      <c r="ED1229" s="1594"/>
      <c r="EE1229" s="1594"/>
      <c r="EF1229" s="1594"/>
      <c r="EG1229" s="1594"/>
      <c r="EH1229" s="1594"/>
      <c r="EI1229" s="1594"/>
      <c r="EJ1229" s="1594"/>
      <c r="EK1229" s="1594"/>
      <c r="EL1229" s="1594"/>
      <c r="EM1229" s="1594"/>
      <c r="EN1229" s="1594"/>
      <c r="EO1229" s="1594"/>
      <c r="EP1229" s="1594"/>
      <c r="EQ1229" s="1594"/>
      <c r="ER1229" s="1594"/>
      <c r="ES1229" s="1594"/>
    </row>
    <row r="1230" spans="1:149" s="1595" customFormat="1" ht="12.5">
      <c r="A1230" s="1644" t="str">
        <f t="shared" si="654"/>
        <v>Organisation</v>
      </c>
      <c r="B1230" s="1758"/>
      <c r="C1230" s="1758"/>
      <c r="D1230" s="1758"/>
      <c r="E1230" s="1756"/>
      <c r="F1230" s="1592"/>
      <c r="G1230" s="1714">
        <f t="shared" si="655"/>
        <v>0</v>
      </c>
      <c r="H1230" s="1645"/>
      <c r="I1230" s="1714">
        <f t="shared" si="656"/>
        <v>0</v>
      </c>
      <c r="J1230" s="1677"/>
      <c r="K1230" s="1677"/>
      <c r="L1230" s="1592"/>
      <c r="M1230" s="1597"/>
      <c r="N1230" s="1597"/>
      <c r="O1230" s="1646"/>
      <c r="P1230" s="1647"/>
      <c r="Q1230" s="1647"/>
      <c r="R1230" s="1648"/>
      <c r="S1230" s="1603"/>
      <c r="T1230" s="1649"/>
      <c r="U1230" s="1649"/>
      <c r="V1230" s="1649"/>
      <c r="W1230" s="1649"/>
      <c r="X1230" s="1649"/>
      <c r="Y1230" s="1649"/>
      <c r="Z1230" s="1649"/>
      <c r="AA1230" s="1649"/>
      <c r="AB1230" s="1649"/>
      <c r="AC1230" s="1649"/>
      <c r="AD1230" s="1649"/>
      <c r="AE1230" s="1649"/>
      <c r="AF1230" s="1610">
        <f t="shared" si="635"/>
        <v>0</v>
      </c>
      <c r="AG1230" s="1649"/>
      <c r="AH1230" s="1649"/>
      <c r="AI1230" s="1649"/>
      <c r="AJ1230" s="1649"/>
      <c r="AK1230" s="1649"/>
      <c r="AL1230" s="1649"/>
      <c r="AM1230" s="1649"/>
      <c r="AN1230" s="1649"/>
      <c r="AO1230" s="1649"/>
      <c r="AP1230" s="1649"/>
      <c r="AQ1230" s="1649"/>
      <c r="AR1230" s="1709"/>
      <c r="AS1230" s="1779">
        <f t="shared" si="636"/>
        <v>0</v>
      </c>
      <c r="AT1230" s="1711">
        <f t="shared" si="657"/>
        <v>0</v>
      </c>
      <c r="AU1230" s="1611">
        <f t="shared" si="637"/>
        <v>0</v>
      </c>
      <c r="AV1230" s="1611">
        <f t="shared" si="638"/>
        <v>0</v>
      </c>
      <c r="AW1230" s="1611">
        <f t="shared" si="639"/>
        <v>0</v>
      </c>
      <c r="AX1230" s="1611">
        <f t="shared" si="640"/>
        <v>0</v>
      </c>
      <c r="AY1230" s="1611">
        <f t="shared" si="641"/>
        <v>0</v>
      </c>
      <c r="AZ1230" s="1611">
        <f t="shared" si="642"/>
        <v>0</v>
      </c>
      <c r="BA1230" s="1611">
        <f t="shared" si="643"/>
        <v>0</v>
      </c>
      <c r="BB1230" s="1611">
        <f t="shared" si="644"/>
        <v>0</v>
      </c>
      <c r="BC1230" s="1611">
        <f t="shared" si="645"/>
        <v>0</v>
      </c>
      <c r="BD1230" s="1611">
        <f t="shared" si="646"/>
        <v>0</v>
      </c>
      <c r="BE1230" s="1611">
        <f t="shared" si="647"/>
        <v>0</v>
      </c>
      <c r="BF1230" s="1611">
        <f t="shared" si="648"/>
        <v>0</v>
      </c>
      <c r="BG1230" s="1611">
        <f t="shared" si="658"/>
        <v>0</v>
      </c>
      <c r="BH1230" s="1611" t="str">
        <f t="shared" si="659"/>
        <v/>
      </c>
      <c r="BI1230" s="1611" t="str">
        <f t="shared" si="660"/>
        <v/>
      </c>
      <c r="BJ1230" s="1611" t="str">
        <f t="shared" si="649"/>
        <v/>
      </c>
      <c r="BK1230" s="1611" t="str">
        <f t="shared" si="650"/>
        <v/>
      </c>
      <c r="BL1230" s="1611" t="str">
        <f t="shared" ca="1" si="651"/>
        <v/>
      </c>
      <c r="BM1230" s="1611" t="str">
        <f t="shared" si="661"/>
        <v/>
      </c>
      <c r="BN1230" s="1611" t="str">
        <f t="shared" si="652"/>
        <v/>
      </c>
      <c r="BO1230" s="1611" t="str">
        <f t="shared" si="653"/>
        <v/>
      </c>
      <c r="BP1230" s="1611" t="str">
        <f t="shared" si="662"/>
        <v/>
      </c>
      <c r="BQ1230" s="1611" t="str">
        <f t="shared" si="663"/>
        <v/>
      </c>
      <c r="BR1230" s="1611" t="str">
        <f t="shared" si="664"/>
        <v/>
      </c>
      <c r="BS1230" s="1611" t="str">
        <f t="shared" si="665"/>
        <v/>
      </c>
      <c r="BT1230" s="1611" t="str">
        <f t="shared" si="666"/>
        <v/>
      </c>
      <c r="BU1230" s="1731">
        <f t="shared" ca="1" si="667"/>
        <v>0</v>
      </c>
      <c r="BV1230" s="1594"/>
      <c r="BW1230" s="1594"/>
      <c r="BX1230" s="1594"/>
      <c r="BY1230" s="1594"/>
      <c r="BZ1230" s="1594"/>
      <c r="CA1230" s="1594"/>
      <c r="CB1230" s="1594"/>
      <c r="CC1230" s="1594"/>
      <c r="CD1230" s="1594"/>
      <c r="CE1230" s="1594"/>
      <c r="CF1230" s="1594"/>
      <c r="CG1230" s="1594"/>
      <c r="CH1230" s="1594"/>
      <c r="CI1230" s="1594"/>
      <c r="CJ1230" s="1594"/>
      <c r="CK1230" s="1594"/>
      <c r="CL1230" s="1594"/>
      <c r="CM1230" s="1594"/>
      <c r="CN1230" s="1594"/>
      <c r="CO1230" s="1594"/>
      <c r="CP1230" s="1594"/>
      <c r="CQ1230" s="1594"/>
      <c r="CR1230" s="1594"/>
      <c r="CS1230" s="1594"/>
      <c r="CT1230" s="1594"/>
      <c r="CU1230" s="1594"/>
      <c r="CV1230" s="1594"/>
      <c r="CW1230" s="1594"/>
      <c r="CX1230" s="1594"/>
      <c r="CY1230" s="1594"/>
      <c r="CZ1230" s="1594"/>
      <c r="DA1230" s="1594"/>
      <c r="DB1230" s="1594"/>
      <c r="DC1230" s="1594"/>
      <c r="DD1230" s="1594"/>
      <c r="DE1230" s="1594"/>
      <c r="DF1230" s="1594"/>
      <c r="DG1230" s="1594"/>
      <c r="DH1230" s="1594"/>
      <c r="DI1230" s="1594"/>
      <c r="DJ1230" s="1594"/>
      <c r="DK1230" s="1594"/>
      <c r="DL1230" s="1594"/>
      <c r="DM1230" s="1594"/>
      <c r="DN1230" s="1594"/>
      <c r="DO1230" s="1594"/>
      <c r="DP1230" s="1594"/>
      <c r="DQ1230" s="1594"/>
      <c r="DR1230" s="1594"/>
      <c r="DS1230" s="1594"/>
      <c r="DT1230" s="1594"/>
      <c r="DU1230" s="1594"/>
      <c r="DV1230" s="1594"/>
      <c r="DW1230" s="1594"/>
      <c r="DX1230" s="1594"/>
      <c r="DY1230" s="1594"/>
      <c r="DZ1230" s="1594"/>
      <c r="EA1230" s="1594"/>
      <c r="EB1230" s="1594"/>
      <c r="EC1230" s="1594"/>
      <c r="ED1230" s="1594"/>
      <c r="EE1230" s="1594"/>
      <c r="EF1230" s="1594"/>
      <c r="EG1230" s="1594"/>
      <c r="EH1230" s="1594"/>
      <c r="EI1230" s="1594"/>
      <c r="EJ1230" s="1594"/>
      <c r="EK1230" s="1594"/>
      <c r="EL1230" s="1594"/>
      <c r="EM1230" s="1594"/>
      <c r="EN1230" s="1594"/>
      <c r="EO1230" s="1594"/>
      <c r="EP1230" s="1594"/>
      <c r="EQ1230" s="1594"/>
      <c r="ER1230" s="1594"/>
      <c r="ES1230" s="1594"/>
    </row>
    <row r="1231" spans="1:149" s="1595" customFormat="1" ht="12.5">
      <c r="A1231" s="1644" t="str">
        <f t="shared" si="654"/>
        <v>Organisation</v>
      </c>
      <c r="B1231" s="1758"/>
      <c r="C1231" s="1758"/>
      <c r="D1231" s="1758"/>
      <c r="E1231" s="1756"/>
      <c r="F1231" s="1592"/>
      <c r="G1231" s="1714">
        <f t="shared" si="655"/>
        <v>0</v>
      </c>
      <c r="H1231" s="1645"/>
      <c r="I1231" s="1714">
        <f t="shared" si="656"/>
        <v>0</v>
      </c>
      <c r="J1231" s="1677"/>
      <c r="K1231" s="1677"/>
      <c r="L1231" s="1592"/>
      <c r="M1231" s="1597"/>
      <c r="N1231" s="1597"/>
      <c r="O1231" s="1646"/>
      <c r="P1231" s="1647"/>
      <c r="Q1231" s="1647"/>
      <c r="R1231" s="1648"/>
      <c r="S1231" s="1603"/>
      <c r="T1231" s="1649"/>
      <c r="U1231" s="1649"/>
      <c r="V1231" s="1649"/>
      <c r="W1231" s="1649"/>
      <c r="X1231" s="1649"/>
      <c r="Y1231" s="1649"/>
      <c r="Z1231" s="1649"/>
      <c r="AA1231" s="1649"/>
      <c r="AB1231" s="1649"/>
      <c r="AC1231" s="1649"/>
      <c r="AD1231" s="1649"/>
      <c r="AE1231" s="1649"/>
      <c r="AF1231" s="1610">
        <f t="shared" si="635"/>
        <v>0</v>
      </c>
      <c r="AG1231" s="1649"/>
      <c r="AH1231" s="1649"/>
      <c r="AI1231" s="1649"/>
      <c r="AJ1231" s="1649"/>
      <c r="AK1231" s="1649"/>
      <c r="AL1231" s="1649"/>
      <c r="AM1231" s="1649"/>
      <c r="AN1231" s="1649"/>
      <c r="AO1231" s="1649"/>
      <c r="AP1231" s="1649"/>
      <c r="AQ1231" s="1649"/>
      <c r="AR1231" s="1709"/>
      <c r="AS1231" s="1779">
        <f t="shared" si="636"/>
        <v>0</v>
      </c>
      <c r="AT1231" s="1711">
        <f t="shared" si="657"/>
        <v>0</v>
      </c>
      <c r="AU1231" s="1611">
        <f t="shared" si="637"/>
        <v>0</v>
      </c>
      <c r="AV1231" s="1611">
        <f t="shared" si="638"/>
        <v>0</v>
      </c>
      <c r="AW1231" s="1611">
        <f t="shared" si="639"/>
        <v>0</v>
      </c>
      <c r="AX1231" s="1611">
        <f t="shared" si="640"/>
        <v>0</v>
      </c>
      <c r="AY1231" s="1611">
        <f t="shared" si="641"/>
        <v>0</v>
      </c>
      <c r="AZ1231" s="1611">
        <f t="shared" si="642"/>
        <v>0</v>
      </c>
      <c r="BA1231" s="1611">
        <f t="shared" si="643"/>
        <v>0</v>
      </c>
      <c r="BB1231" s="1611">
        <f t="shared" si="644"/>
        <v>0</v>
      </c>
      <c r="BC1231" s="1611">
        <f t="shared" si="645"/>
        <v>0</v>
      </c>
      <c r="BD1231" s="1611">
        <f t="shared" si="646"/>
        <v>0</v>
      </c>
      <c r="BE1231" s="1611">
        <f t="shared" si="647"/>
        <v>0</v>
      </c>
      <c r="BF1231" s="1611">
        <f t="shared" si="648"/>
        <v>0</v>
      </c>
      <c r="BG1231" s="1611">
        <f t="shared" si="658"/>
        <v>0</v>
      </c>
      <c r="BH1231" s="1611" t="str">
        <f t="shared" si="659"/>
        <v/>
      </c>
      <c r="BI1231" s="1611" t="str">
        <f t="shared" si="660"/>
        <v/>
      </c>
      <c r="BJ1231" s="1611" t="str">
        <f t="shared" si="649"/>
        <v/>
      </c>
      <c r="BK1231" s="1611" t="str">
        <f t="shared" si="650"/>
        <v/>
      </c>
      <c r="BL1231" s="1611" t="str">
        <f t="shared" ca="1" si="651"/>
        <v/>
      </c>
      <c r="BM1231" s="1611" t="str">
        <f t="shared" si="661"/>
        <v/>
      </c>
      <c r="BN1231" s="1611" t="str">
        <f t="shared" si="652"/>
        <v/>
      </c>
      <c r="BO1231" s="1611" t="str">
        <f t="shared" si="653"/>
        <v/>
      </c>
      <c r="BP1231" s="1611" t="str">
        <f t="shared" si="662"/>
        <v/>
      </c>
      <c r="BQ1231" s="1611" t="str">
        <f t="shared" si="663"/>
        <v/>
      </c>
      <c r="BR1231" s="1611" t="str">
        <f t="shared" si="664"/>
        <v/>
      </c>
      <c r="BS1231" s="1611" t="str">
        <f t="shared" si="665"/>
        <v/>
      </c>
      <c r="BT1231" s="1611" t="str">
        <f t="shared" si="666"/>
        <v/>
      </c>
      <c r="BU1231" s="1731">
        <f t="shared" ca="1" si="667"/>
        <v>0</v>
      </c>
      <c r="BV1231" s="1594"/>
      <c r="BW1231" s="1594"/>
      <c r="BX1231" s="1594"/>
      <c r="BY1231" s="1594"/>
      <c r="BZ1231" s="1594"/>
      <c r="CA1231" s="1594"/>
      <c r="CB1231" s="1594"/>
      <c r="CC1231" s="1594"/>
      <c r="CD1231" s="1594"/>
      <c r="CE1231" s="1594"/>
      <c r="CF1231" s="1594"/>
      <c r="CG1231" s="1594"/>
      <c r="CH1231" s="1594"/>
      <c r="CI1231" s="1594"/>
      <c r="CJ1231" s="1594"/>
      <c r="CK1231" s="1594"/>
      <c r="CL1231" s="1594"/>
      <c r="CM1231" s="1594"/>
      <c r="CN1231" s="1594"/>
      <c r="CO1231" s="1594"/>
      <c r="CP1231" s="1594"/>
      <c r="CQ1231" s="1594"/>
      <c r="CR1231" s="1594"/>
      <c r="CS1231" s="1594"/>
      <c r="CT1231" s="1594"/>
      <c r="CU1231" s="1594"/>
      <c r="CV1231" s="1594"/>
      <c r="CW1231" s="1594"/>
      <c r="CX1231" s="1594"/>
      <c r="CY1231" s="1594"/>
      <c r="CZ1231" s="1594"/>
      <c r="DA1231" s="1594"/>
      <c r="DB1231" s="1594"/>
      <c r="DC1231" s="1594"/>
      <c r="DD1231" s="1594"/>
      <c r="DE1231" s="1594"/>
      <c r="DF1231" s="1594"/>
      <c r="DG1231" s="1594"/>
      <c r="DH1231" s="1594"/>
      <c r="DI1231" s="1594"/>
      <c r="DJ1231" s="1594"/>
      <c r="DK1231" s="1594"/>
      <c r="DL1231" s="1594"/>
      <c r="DM1231" s="1594"/>
      <c r="DN1231" s="1594"/>
      <c r="DO1231" s="1594"/>
      <c r="DP1231" s="1594"/>
      <c r="DQ1231" s="1594"/>
      <c r="DR1231" s="1594"/>
      <c r="DS1231" s="1594"/>
      <c r="DT1231" s="1594"/>
      <c r="DU1231" s="1594"/>
      <c r="DV1231" s="1594"/>
      <c r="DW1231" s="1594"/>
      <c r="DX1231" s="1594"/>
      <c r="DY1231" s="1594"/>
      <c r="DZ1231" s="1594"/>
      <c r="EA1231" s="1594"/>
      <c r="EB1231" s="1594"/>
      <c r="EC1231" s="1594"/>
      <c r="ED1231" s="1594"/>
      <c r="EE1231" s="1594"/>
      <c r="EF1231" s="1594"/>
      <c r="EG1231" s="1594"/>
      <c r="EH1231" s="1594"/>
      <c r="EI1231" s="1594"/>
      <c r="EJ1231" s="1594"/>
      <c r="EK1231" s="1594"/>
      <c r="EL1231" s="1594"/>
      <c r="EM1231" s="1594"/>
      <c r="EN1231" s="1594"/>
      <c r="EO1231" s="1594"/>
      <c r="EP1231" s="1594"/>
      <c r="EQ1231" s="1594"/>
      <c r="ER1231" s="1594"/>
      <c r="ES1231" s="1594"/>
    </row>
    <row r="1232" spans="1:149" s="1595" customFormat="1" ht="12.5">
      <c r="A1232" s="1644" t="str">
        <f t="shared" si="654"/>
        <v>Organisation</v>
      </c>
      <c r="B1232" s="1758"/>
      <c r="C1232" s="1758"/>
      <c r="D1232" s="1758"/>
      <c r="E1232" s="1756"/>
      <c r="F1232" s="1592"/>
      <c r="G1232" s="1714">
        <f t="shared" si="655"/>
        <v>0</v>
      </c>
      <c r="H1232" s="1645"/>
      <c r="I1232" s="1714">
        <f t="shared" si="656"/>
        <v>0</v>
      </c>
      <c r="J1232" s="1677"/>
      <c r="K1232" s="1677"/>
      <c r="L1232" s="1592"/>
      <c r="M1232" s="1597"/>
      <c r="N1232" s="1597"/>
      <c r="O1232" s="1646"/>
      <c r="P1232" s="1647"/>
      <c r="Q1232" s="1647"/>
      <c r="R1232" s="1648"/>
      <c r="S1232" s="1603"/>
      <c r="T1232" s="1649"/>
      <c r="U1232" s="1649"/>
      <c r="V1232" s="1649"/>
      <c r="W1232" s="1649"/>
      <c r="X1232" s="1649"/>
      <c r="Y1232" s="1649"/>
      <c r="Z1232" s="1649"/>
      <c r="AA1232" s="1649"/>
      <c r="AB1232" s="1649"/>
      <c r="AC1232" s="1649"/>
      <c r="AD1232" s="1649"/>
      <c r="AE1232" s="1649"/>
      <c r="AF1232" s="1610">
        <f t="shared" si="635"/>
        <v>0</v>
      </c>
      <c r="AG1232" s="1649"/>
      <c r="AH1232" s="1649"/>
      <c r="AI1232" s="1649"/>
      <c r="AJ1232" s="1649"/>
      <c r="AK1232" s="1649"/>
      <c r="AL1232" s="1649"/>
      <c r="AM1232" s="1649"/>
      <c r="AN1232" s="1649"/>
      <c r="AO1232" s="1649"/>
      <c r="AP1232" s="1649"/>
      <c r="AQ1232" s="1649"/>
      <c r="AR1232" s="1709"/>
      <c r="AS1232" s="1779">
        <f t="shared" si="636"/>
        <v>0</v>
      </c>
      <c r="AT1232" s="1711">
        <f t="shared" si="657"/>
        <v>0</v>
      </c>
      <c r="AU1232" s="1611">
        <f t="shared" si="637"/>
        <v>0</v>
      </c>
      <c r="AV1232" s="1611">
        <f t="shared" si="638"/>
        <v>0</v>
      </c>
      <c r="AW1232" s="1611">
        <f t="shared" si="639"/>
        <v>0</v>
      </c>
      <c r="AX1232" s="1611">
        <f t="shared" si="640"/>
        <v>0</v>
      </c>
      <c r="AY1232" s="1611">
        <f t="shared" si="641"/>
        <v>0</v>
      </c>
      <c r="AZ1232" s="1611">
        <f t="shared" si="642"/>
        <v>0</v>
      </c>
      <c r="BA1232" s="1611">
        <f t="shared" si="643"/>
        <v>0</v>
      </c>
      <c r="BB1232" s="1611">
        <f t="shared" si="644"/>
        <v>0</v>
      </c>
      <c r="BC1232" s="1611">
        <f t="shared" si="645"/>
        <v>0</v>
      </c>
      <c r="BD1232" s="1611">
        <f t="shared" si="646"/>
        <v>0</v>
      </c>
      <c r="BE1232" s="1611">
        <f t="shared" si="647"/>
        <v>0</v>
      </c>
      <c r="BF1232" s="1611">
        <f t="shared" si="648"/>
        <v>0</v>
      </c>
      <c r="BG1232" s="1611">
        <f t="shared" si="658"/>
        <v>0</v>
      </c>
      <c r="BH1232" s="1611" t="str">
        <f t="shared" si="659"/>
        <v/>
      </c>
      <c r="BI1232" s="1611" t="str">
        <f t="shared" si="660"/>
        <v/>
      </c>
      <c r="BJ1232" s="1611" t="str">
        <f t="shared" si="649"/>
        <v/>
      </c>
      <c r="BK1232" s="1611" t="str">
        <f t="shared" si="650"/>
        <v/>
      </c>
      <c r="BL1232" s="1611" t="str">
        <f t="shared" ca="1" si="651"/>
        <v/>
      </c>
      <c r="BM1232" s="1611" t="str">
        <f t="shared" si="661"/>
        <v/>
      </c>
      <c r="BN1232" s="1611" t="str">
        <f t="shared" si="652"/>
        <v/>
      </c>
      <c r="BO1232" s="1611" t="str">
        <f t="shared" si="653"/>
        <v/>
      </c>
      <c r="BP1232" s="1611" t="str">
        <f t="shared" si="662"/>
        <v/>
      </c>
      <c r="BQ1232" s="1611" t="str">
        <f t="shared" si="663"/>
        <v/>
      </c>
      <c r="BR1232" s="1611" t="str">
        <f t="shared" si="664"/>
        <v/>
      </c>
      <c r="BS1232" s="1611" t="str">
        <f t="shared" si="665"/>
        <v/>
      </c>
      <c r="BT1232" s="1611" t="str">
        <f t="shared" si="666"/>
        <v/>
      </c>
      <c r="BU1232" s="1731">
        <f t="shared" ca="1" si="667"/>
        <v>0</v>
      </c>
      <c r="BV1232" s="1594"/>
      <c r="BW1232" s="1594"/>
      <c r="BX1232" s="1594"/>
      <c r="BY1232" s="1594"/>
      <c r="BZ1232" s="1594"/>
      <c r="CA1232" s="1594"/>
      <c r="CB1232" s="1594"/>
      <c r="CC1232" s="1594"/>
      <c r="CD1232" s="1594"/>
      <c r="CE1232" s="1594"/>
      <c r="CF1232" s="1594"/>
      <c r="CG1232" s="1594"/>
      <c r="CH1232" s="1594"/>
      <c r="CI1232" s="1594"/>
      <c r="CJ1232" s="1594"/>
      <c r="CK1232" s="1594"/>
      <c r="CL1232" s="1594"/>
      <c r="CM1232" s="1594"/>
      <c r="CN1232" s="1594"/>
      <c r="CO1232" s="1594"/>
      <c r="CP1232" s="1594"/>
      <c r="CQ1232" s="1594"/>
      <c r="CR1232" s="1594"/>
      <c r="CS1232" s="1594"/>
      <c r="CT1232" s="1594"/>
      <c r="CU1232" s="1594"/>
      <c r="CV1232" s="1594"/>
      <c r="CW1232" s="1594"/>
      <c r="CX1232" s="1594"/>
      <c r="CY1232" s="1594"/>
      <c r="CZ1232" s="1594"/>
      <c r="DA1232" s="1594"/>
      <c r="DB1232" s="1594"/>
      <c r="DC1232" s="1594"/>
      <c r="DD1232" s="1594"/>
      <c r="DE1232" s="1594"/>
      <c r="DF1232" s="1594"/>
      <c r="DG1232" s="1594"/>
      <c r="DH1232" s="1594"/>
      <c r="DI1232" s="1594"/>
      <c r="DJ1232" s="1594"/>
      <c r="DK1232" s="1594"/>
      <c r="DL1232" s="1594"/>
      <c r="DM1232" s="1594"/>
      <c r="DN1232" s="1594"/>
      <c r="DO1232" s="1594"/>
      <c r="DP1232" s="1594"/>
      <c r="DQ1232" s="1594"/>
      <c r="DR1232" s="1594"/>
      <c r="DS1232" s="1594"/>
      <c r="DT1232" s="1594"/>
      <c r="DU1232" s="1594"/>
      <c r="DV1232" s="1594"/>
      <c r="DW1232" s="1594"/>
      <c r="DX1232" s="1594"/>
      <c r="DY1232" s="1594"/>
      <c r="DZ1232" s="1594"/>
      <c r="EA1232" s="1594"/>
      <c r="EB1232" s="1594"/>
      <c r="EC1232" s="1594"/>
      <c r="ED1232" s="1594"/>
      <c r="EE1232" s="1594"/>
      <c r="EF1232" s="1594"/>
      <c r="EG1232" s="1594"/>
      <c r="EH1232" s="1594"/>
      <c r="EI1232" s="1594"/>
      <c r="EJ1232" s="1594"/>
      <c r="EK1232" s="1594"/>
      <c r="EL1232" s="1594"/>
      <c r="EM1232" s="1594"/>
      <c r="EN1232" s="1594"/>
      <c r="EO1232" s="1594"/>
      <c r="EP1232" s="1594"/>
      <c r="EQ1232" s="1594"/>
      <c r="ER1232" s="1594"/>
      <c r="ES1232" s="1594"/>
    </row>
    <row r="1233" spans="1:149" s="1595" customFormat="1" ht="12.5">
      <c r="A1233" s="1644" t="str">
        <f t="shared" si="654"/>
        <v>Organisation</v>
      </c>
      <c r="B1233" s="1758"/>
      <c r="C1233" s="1758"/>
      <c r="D1233" s="1758"/>
      <c r="E1233" s="1756"/>
      <c r="F1233" s="1592"/>
      <c r="G1233" s="1714">
        <f t="shared" si="655"/>
        <v>0</v>
      </c>
      <c r="H1233" s="1645"/>
      <c r="I1233" s="1714">
        <f t="shared" si="656"/>
        <v>0</v>
      </c>
      <c r="J1233" s="1677"/>
      <c r="K1233" s="1677"/>
      <c r="L1233" s="1592"/>
      <c r="M1233" s="1597"/>
      <c r="N1233" s="1597"/>
      <c r="O1233" s="1646"/>
      <c r="P1233" s="1647"/>
      <c r="Q1233" s="1647"/>
      <c r="R1233" s="1648"/>
      <c r="S1233" s="1603"/>
      <c r="T1233" s="1649"/>
      <c r="U1233" s="1649"/>
      <c r="V1233" s="1649"/>
      <c r="W1233" s="1649"/>
      <c r="X1233" s="1649"/>
      <c r="Y1233" s="1649"/>
      <c r="Z1233" s="1649"/>
      <c r="AA1233" s="1649"/>
      <c r="AB1233" s="1649"/>
      <c r="AC1233" s="1649"/>
      <c r="AD1233" s="1649"/>
      <c r="AE1233" s="1649"/>
      <c r="AF1233" s="1610">
        <f t="shared" si="635"/>
        <v>0</v>
      </c>
      <c r="AG1233" s="1649"/>
      <c r="AH1233" s="1649"/>
      <c r="AI1233" s="1649"/>
      <c r="AJ1233" s="1649"/>
      <c r="AK1233" s="1649"/>
      <c r="AL1233" s="1649"/>
      <c r="AM1233" s="1649"/>
      <c r="AN1233" s="1649"/>
      <c r="AO1233" s="1649"/>
      <c r="AP1233" s="1649"/>
      <c r="AQ1233" s="1649"/>
      <c r="AR1233" s="1709"/>
      <c r="AS1233" s="1779">
        <f t="shared" si="636"/>
        <v>0</v>
      </c>
      <c r="AT1233" s="1711">
        <f t="shared" si="657"/>
        <v>0</v>
      </c>
      <c r="AU1233" s="1611">
        <f t="shared" si="637"/>
        <v>0</v>
      </c>
      <c r="AV1233" s="1611">
        <f t="shared" si="638"/>
        <v>0</v>
      </c>
      <c r="AW1233" s="1611">
        <f t="shared" si="639"/>
        <v>0</v>
      </c>
      <c r="AX1233" s="1611">
        <f t="shared" si="640"/>
        <v>0</v>
      </c>
      <c r="AY1233" s="1611">
        <f t="shared" si="641"/>
        <v>0</v>
      </c>
      <c r="AZ1233" s="1611">
        <f t="shared" si="642"/>
        <v>0</v>
      </c>
      <c r="BA1233" s="1611">
        <f t="shared" si="643"/>
        <v>0</v>
      </c>
      <c r="BB1233" s="1611">
        <f t="shared" si="644"/>
        <v>0</v>
      </c>
      <c r="BC1233" s="1611">
        <f t="shared" si="645"/>
        <v>0</v>
      </c>
      <c r="BD1233" s="1611">
        <f t="shared" si="646"/>
        <v>0</v>
      </c>
      <c r="BE1233" s="1611">
        <f t="shared" si="647"/>
        <v>0</v>
      </c>
      <c r="BF1233" s="1611">
        <f t="shared" si="648"/>
        <v>0</v>
      </c>
      <c r="BG1233" s="1611">
        <f t="shared" si="658"/>
        <v>0</v>
      </c>
      <c r="BH1233" s="1611" t="str">
        <f t="shared" si="659"/>
        <v/>
      </c>
      <c r="BI1233" s="1611" t="str">
        <f t="shared" si="660"/>
        <v/>
      </c>
      <c r="BJ1233" s="1611" t="str">
        <f t="shared" si="649"/>
        <v/>
      </c>
      <c r="BK1233" s="1611" t="str">
        <f t="shared" si="650"/>
        <v/>
      </c>
      <c r="BL1233" s="1611" t="str">
        <f t="shared" ca="1" si="651"/>
        <v/>
      </c>
      <c r="BM1233" s="1611" t="str">
        <f t="shared" si="661"/>
        <v/>
      </c>
      <c r="BN1233" s="1611" t="str">
        <f t="shared" si="652"/>
        <v/>
      </c>
      <c r="BO1233" s="1611" t="str">
        <f t="shared" si="653"/>
        <v/>
      </c>
      <c r="BP1233" s="1611" t="str">
        <f t="shared" si="662"/>
        <v/>
      </c>
      <c r="BQ1233" s="1611" t="str">
        <f t="shared" si="663"/>
        <v/>
      </c>
      <c r="BR1233" s="1611" t="str">
        <f t="shared" si="664"/>
        <v/>
      </c>
      <c r="BS1233" s="1611" t="str">
        <f t="shared" si="665"/>
        <v/>
      </c>
      <c r="BT1233" s="1611" t="str">
        <f t="shared" si="666"/>
        <v/>
      </c>
      <c r="BU1233" s="1731">
        <f t="shared" ca="1" si="667"/>
        <v>0</v>
      </c>
      <c r="BV1233" s="1594"/>
      <c r="BW1233" s="1594"/>
      <c r="BX1233" s="1594"/>
      <c r="BY1233" s="1594"/>
      <c r="BZ1233" s="1594"/>
      <c r="CA1233" s="1594"/>
      <c r="CB1233" s="1594"/>
      <c r="CC1233" s="1594"/>
      <c r="CD1233" s="1594"/>
      <c r="CE1233" s="1594"/>
      <c r="CF1233" s="1594"/>
      <c r="CG1233" s="1594"/>
      <c r="CH1233" s="1594"/>
      <c r="CI1233" s="1594"/>
      <c r="CJ1233" s="1594"/>
      <c r="CK1233" s="1594"/>
      <c r="CL1233" s="1594"/>
      <c r="CM1233" s="1594"/>
      <c r="CN1233" s="1594"/>
      <c r="CO1233" s="1594"/>
      <c r="CP1233" s="1594"/>
      <c r="CQ1233" s="1594"/>
      <c r="CR1233" s="1594"/>
      <c r="CS1233" s="1594"/>
      <c r="CT1233" s="1594"/>
      <c r="CU1233" s="1594"/>
      <c r="CV1233" s="1594"/>
      <c r="CW1233" s="1594"/>
      <c r="CX1233" s="1594"/>
      <c r="CY1233" s="1594"/>
      <c r="CZ1233" s="1594"/>
      <c r="DA1233" s="1594"/>
      <c r="DB1233" s="1594"/>
      <c r="DC1233" s="1594"/>
      <c r="DD1233" s="1594"/>
      <c r="DE1233" s="1594"/>
      <c r="DF1233" s="1594"/>
      <c r="DG1233" s="1594"/>
      <c r="DH1233" s="1594"/>
      <c r="DI1233" s="1594"/>
      <c r="DJ1233" s="1594"/>
      <c r="DK1233" s="1594"/>
      <c r="DL1233" s="1594"/>
      <c r="DM1233" s="1594"/>
      <c r="DN1233" s="1594"/>
      <c r="DO1233" s="1594"/>
      <c r="DP1233" s="1594"/>
      <c r="DQ1233" s="1594"/>
      <c r="DR1233" s="1594"/>
      <c r="DS1233" s="1594"/>
      <c r="DT1233" s="1594"/>
      <c r="DU1233" s="1594"/>
      <c r="DV1233" s="1594"/>
      <c r="DW1233" s="1594"/>
      <c r="DX1233" s="1594"/>
      <c r="DY1233" s="1594"/>
      <c r="DZ1233" s="1594"/>
      <c r="EA1233" s="1594"/>
      <c r="EB1233" s="1594"/>
      <c r="EC1233" s="1594"/>
      <c r="ED1233" s="1594"/>
      <c r="EE1233" s="1594"/>
      <c r="EF1233" s="1594"/>
      <c r="EG1233" s="1594"/>
      <c r="EH1233" s="1594"/>
      <c r="EI1233" s="1594"/>
      <c r="EJ1233" s="1594"/>
      <c r="EK1233" s="1594"/>
      <c r="EL1233" s="1594"/>
      <c r="EM1233" s="1594"/>
      <c r="EN1233" s="1594"/>
      <c r="EO1233" s="1594"/>
      <c r="EP1233" s="1594"/>
      <c r="EQ1233" s="1594"/>
      <c r="ER1233" s="1594"/>
      <c r="ES1233" s="1594"/>
    </row>
    <row r="1234" spans="1:149" s="1595" customFormat="1" ht="12.5">
      <c r="A1234" s="1644" t="str">
        <f t="shared" si="654"/>
        <v>Organisation</v>
      </c>
      <c r="B1234" s="1758"/>
      <c r="C1234" s="1758"/>
      <c r="D1234" s="1758"/>
      <c r="E1234" s="1756"/>
      <c r="F1234" s="1592"/>
      <c r="G1234" s="1714">
        <f t="shared" si="655"/>
        <v>0</v>
      </c>
      <c r="H1234" s="1645"/>
      <c r="I1234" s="1714">
        <f t="shared" si="656"/>
        <v>0</v>
      </c>
      <c r="J1234" s="1677"/>
      <c r="K1234" s="1677"/>
      <c r="L1234" s="1592"/>
      <c r="M1234" s="1597"/>
      <c r="N1234" s="1597"/>
      <c r="O1234" s="1646"/>
      <c r="P1234" s="1647"/>
      <c r="Q1234" s="1647"/>
      <c r="R1234" s="1648"/>
      <c r="S1234" s="1603"/>
      <c r="T1234" s="1649"/>
      <c r="U1234" s="1649"/>
      <c r="V1234" s="1649"/>
      <c r="W1234" s="1649"/>
      <c r="X1234" s="1649"/>
      <c r="Y1234" s="1649"/>
      <c r="Z1234" s="1649"/>
      <c r="AA1234" s="1649"/>
      <c r="AB1234" s="1649"/>
      <c r="AC1234" s="1649"/>
      <c r="AD1234" s="1649"/>
      <c r="AE1234" s="1649"/>
      <c r="AF1234" s="1610">
        <f t="shared" si="635"/>
        <v>0</v>
      </c>
      <c r="AG1234" s="1649"/>
      <c r="AH1234" s="1649"/>
      <c r="AI1234" s="1649"/>
      <c r="AJ1234" s="1649"/>
      <c r="AK1234" s="1649"/>
      <c r="AL1234" s="1649"/>
      <c r="AM1234" s="1649"/>
      <c r="AN1234" s="1649"/>
      <c r="AO1234" s="1649"/>
      <c r="AP1234" s="1649"/>
      <c r="AQ1234" s="1649"/>
      <c r="AR1234" s="1709"/>
      <c r="AS1234" s="1779">
        <f t="shared" si="636"/>
        <v>0</v>
      </c>
      <c r="AT1234" s="1711">
        <f t="shared" si="657"/>
        <v>0</v>
      </c>
      <c r="AU1234" s="1611">
        <f t="shared" si="637"/>
        <v>0</v>
      </c>
      <c r="AV1234" s="1611">
        <f t="shared" si="638"/>
        <v>0</v>
      </c>
      <c r="AW1234" s="1611">
        <f t="shared" si="639"/>
        <v>0</v>
      </c>
      <c r="AX1234" s="1611">
        <f t="shared" si="640"/>
        <v>0</v>
      </c>
      <c r="AY1234" s="1611">
        <f t="shared" si="641"/>
        <v>0</v>
      </c>
      <c r="AZ1234" s="1611">
        <f t="shared" si="642"/>
        <v>0</v>
      </c>
      <c r="BA1234" s="1611">
        <f t="shared" si="643"/>
        <v>0</v>
      </c>
      <c r="BB1234" s="1611">
        <f t="shared" si="644"/>
        <v>0</v>
      </c>
      <c r="BC1234" s="1611">
        <f t="shared" si="645"/>
        <v>0</v>
      </c>
      <c r="BD1234" s="1611">
        <f t="shared" si="646"/>
        <v>0</v>
      </c>
      <c r="BE1234" s="1611">
        <f t="shared" si="647"/>
        <v>0</v>
      </c>
      <c r="BF1234" s="1611">
        <f t="shared" si="648"/>
        <v>0</v>
      </c>
      <c r="BG1234" s="1611">
        <f t="shared" si="658"/>
        <v>0</v>
      </c>
      <c r="BH1234" s="1611" t="str">
        <f t="shared" si="659"/>
        <v/>
      </c>
      <c r="BI1234" s="1611" t="str">
        <f t="shared" si="660"/>
        <v/>
      </c>
      <c r="BJ1234" s="1611" t="str">
        <f t="shared" si="649"/>
        <v/>
      </c>
      <c r="BK1234" s="1611" t="str">
        <f t="shared" si="650"/>
        <v/>
      </c>
      <c r="BL1234" s="1611" t="str">
        <f t="shared" ca="1" si="651"/>
        <v/>
      </c>
      <c r="BM1234" s="1611" t="str">
        <f t="shared" si="661"/>
        <v/>
      </c>
      <c r="BN1234" s="1611" t="str">
        <f t="shared" si="652"/>
        <v/>
      </c>
      <c r="BO1234" s="1611" t="str">
        <f t="shared" si="653"/>
        <v/>
      </c>
      <c r="BP1234" s="1611" t="str">
        <f t="shared" si="662"/>
        <v/>
      </c>
      <c r="BQ1234" s="1611" t="str">
        <f t="shared" si="663"/>
        <v/>
      </c>
      <c r="BR1234" s="1611" t="str">
        <f t="shared" si="664"/>
        <v/>
      </c>
      <c r="BS1234" s="1611" t="str">
        <f t="shared" si="665"/>
        <v/>
      </c>
      <c r="BT1234" s="1611" t="str">
        <f t="shared" si="666"/>
        <v/>
      </c>
      <c r="BU1234" s="1731">
        <f t="shared" ca="1" si="667"/>
        <v>0</v>
      </c>
      <c r="BV1234" s="1594"/>
      <c r="BW1234" s="1594"/>
      <c r="BX1234" s="1594"/>
      <c r="BY1234" s="1594"/>
      <c r="BZ1234" s="1594"/>
      <c r="CA1234" s="1594"/>
      <c r="CB1234" s="1594"/>
      <c r="CC1234" s="1594"/>
      <c r="CD1234" s="1594"/>
      <c r="CE1234" s="1594"/>
      <c r="CF1234" s="1594"/>
      <c r="CG1234" s="1594"/>
      <c r="CH1234" s="1594"/>
      <c r="CI1234" s="1594"/>
      <c r="CJ1234" s="1594"/>
      <c r="CK1234" s="1594"/>
      <c r="CL1234" s="1594"/>
      <c r="CM1234" s="1594"/>
      <c r="CN1234" s="1594"/>
      <c r="CO1234" s="1594"/>
      <c r="CP1234" s="1594"/>
      <c r="CQ1234" s="1594"/>
      <c r="CR1234" s="1594"/>
      <c r="CS1234" s="1594"/>
      <c r="CT1234" s="1594"/>
      <c r="CU1234" s="1594"/>
      <c r="CV1234" s="1594"/>
      <c r="CW1234" s="1594"/>
      <c r="CX1234" s="1594"/>
      <c r="CY1234" s="1594"/>
      <c r="CZ1234" s="1594"/>
      <c r="DA1234" s="1594"/>
      <c r="DB1234" s="1594"/>
      <c r="DC1234" s="1594"/>
      <c r="DD1234" s="1594"/>
      <c r="DE1234" s="1594"/>
      <c r="DF1234" s="1594"/>
      <c r="DG1234" s="1594"/>
      <c r="DH1234" s="1594"/>
      <c r="DI1234" s="1594"/>
      <c r="DJ1234" s="1594"/>
      <c r="DK1234" s="1594"/>
      <c r="DL1234" s="1594"/>
      <c r="DM1234" s="1594"/>
      <c r="DN1234" s="1594"/>
      <c r="DO1234" s="1594"/>
      <c r="DP1234" s="1594"/>
      <c r="DQ1234" s="1594"/>
      <c r="DR1234" s="1594"/>
      <c r="DS1234" s="1594"/>
      <c r="DT1234" s="1594"/>
      <c r="DU1234" s="1594"/>
      <c r="DV1234" s="1594"/>
      <c r="DW1234" s="1594"/>
      <c r="DX1234" s="1594"/>
      <c r="DY1234" s="1594"/>
      <c r="DZ1234" s="1594"/>
      <c r="EA1234" s="1594"/>
      <c r="EB1234" s="1594"/>
      <c r="EC1234" s="1594"/>
      <c r="ED1234" s="1594"/>
      <c r="EE1234" s="1594"/>
      <c r="EF1234" s="1594"/>
      <c r="EG1234" s="1594"/>
      <c r="EH1234" s="1594"/>
      <c r="EI1234" s="1594"/>
      <c r="EJ1234" s="1594"/>
      <c r="EK1234" s="1594"/>
      <c r="EL1234" s="1594"/>
      <c r="EM1234" s="1594"/>
      <c r="EN1234" s="1594"/>
      <c r="EO1234" s="1594"/>
      <c r="EP1234" s="1594"/>
      <c r="EQ1234" s="1594"/>
      <c r="ER1234" s="1594"/>
      <c r="ES1234" s="1594"/>
    </row>
    <row r="1235" spans="1:149" s="1595" customFormat="1" ht="12.5">
      <c r="A1235" s="1644" t="str">
        <f t="shared" si="654"/>
        <v>Organisation</v>
      </c>
      <c r="B1235" s="1758"/>
      <c r="C1235" s="1758"/>
      <c r="D1235" s="1758"/>
      <c r="E1235" s="1756"/>
      <c r="F1235" s="1592"/>
      <c r="G1235" s="1714">
        <f t="shared" si="655"/>
        <v>0</v>
      </c>
      <c r="H1235" s="1645"/>
      <c r="I1235" s="1714">
        <f t="shared" si="656"/>
        <v>0</v>
      </c>
      <c r="J1235" s="1677"/>
      <c r="K1235" s="1677"/>
      <c r="L1235" s="1592"/>
      <c r="M1235" s="1597"/>
      <c r="N1235" s="1597"/>
      <c r="O1235" s="1646"/>
      <c r="P1235" s="1647"/>
      <c r="Q1235" s="1647"/>
      <c r="R1235" s="1648"/>
      <c r="S1235" s="1603"/>
      <c r="T1235" s="1649"/>
      <c r="U1235" s="1649"/>
      <c r="V1235" s="1649"/>
      <c r="W1235" s="1649"/>
      <c r="X1235" s="1649"/>
      <c r="Y1235" s="1649"/>
      <c r="Z1235" s="1649"/>
      <c r="AA1235" s="1649"/>
      <c r="AB1235" s="1649"/>
      <c r="AC1235" s="1649"/>
      <c r="AD1235" s="1649"/>
      <c r="AE1235" s="1649"/>
      <c r="AF1235" s="1610">
        <f t="shared" si="635"/>
        <v>0</v>
      </c>
      <c r="AG1235" s="1649"/>
      <c r="AH1235" s="1649"/>
      <c r="AI1235" s="1649"/>
      <c r="AJ1235" s="1649"/>
      <c r="AK1235" s="1649"/>
      <c r="AL1235" s="1649"/>
      <c r="AM1235" s="1649"/>
      <c r="AN1235" s="1649"/>
      <c r="AO1235" s="1649"/>
      <c r="AP1235" s="1649"/>
      <c r="AQ1235" s="1649"/>
      <c r="AR1235" s="1709"/>
      <c r="AS1235" s="1779">
        <f t="shared" si="636"/>
        <v>0</v>
      </c>
      <c r="AT1235" s="1711">
        <f t="shared" si="657"/>
        <v>0</v>
      </c>
      <c r="AU1235" s="1611">
        <f t="shared" si="637"/>
        <v>0</v>
      </c>
      <c r="AV1235" s="1611">
        <f t="shared" si="638"/>
        <v>0</v>
      </c>
      <c r="AW1235" s="1611">
        <f t="shared" si="639"/>
        <v>0</v>
      </c>
      <c r="AX1235" s="1611">
        <f t="shared" si="640"/>
        <v>0</v>
      </c>
      <c r="AY1235" s="1611">
        <f t="shared" si="641"/>
        <v>0</v>
      </c>
      <c r="AZ1235" s="1611">
        <f t="shared" si="642"/>
        <v>0</v>
      </c>
      <c r="BA1235" s="1611">
        <f t="shared" si="643"/>
        <v>0</v>
      </c>
      <c r="BB1235" s="1611">
        <f t="shared" si="644"/>
        <v>0</v>
      </c>
      <c r="BC1235" s="1611">
        <f t="shared" si="645"/>
        <v>0</v>
      </c>
      <c r="BD1235" s="1611">
        <f t="shared" si="646"/>
        <v>0</v>
      </c>
      <c r="BE1235" s="1611">
        <f t="shared" si="647"/>
        <v>0</v>
      </c>
      <c r="BF1235" s="1611">
        <f t="shared" si="648"/>
        <v>0</v>
      </c>
      <c r="BG1235" s="1611">
        <f t="shared" si="658"/>
        <v>0</v>
      </c>
      <c r="BH1235" s="1611" t="str">
        <f t="shared" si="659"/>
        <v/>
      </c>
      <c r="BI1235" s="1611" t="str">
        <f t="shared" si="660"/>
        <v/>
      </c>
      <c r="BJ1235" s="1611" t="str">
        <f t="shared" si="649"/>
        <v/>
      </c>
      <c r="BK1235" s="1611" t="str">
        <f t="shared" si="650"/>
        <v/>
      </c>
      <c r="BL1235" s="1611" t="str">
        <f t="shared" ca="1" si="651"/>
        <v/>
      </c>
      <c r="BM1235" s="1611" t="str">
        <f t="shared" si="661"/>
        <v/>
      </c>
      <c r="BN1235" s="1611" t="str">
        <f t="shared" si="652"/>
        <v/>
      </c>
      <c r="BO1235" s="1611" t="str">
        <f t="shared" si="653"/>
        <v/>
      </c>
      <c r="BP1235" s="1611" t="str">
        <f t="shared" si="662"/>
        <v/>
      </c>
      <c r="BQ1235" s="1611" t="str">
        <f t="shared" si="663"/>
        <v/>
      </c>
      <c r="BR1235" s="1611" t="str">
        <f t="shared" si="664"/>
        <v/>
      </c>
      <c r="BS1235" s="1611" t="str">
        <f t="shared" si="665"/>
        <v/>
      </c>
      <c r="BT1235" s="1611" t="str">
        <f t="shared" si="666"/>
        <v/>
      </c>
      <c r="BU1235" s="1731">
        <f t="shared" ca="1" si="667"/>
        <v>0</v>
      </c>
      <c r="BV1235" s="1594"/>
      <c r="BW1235" s="1594"/>
      <c r="BX1235" s="1594"/>
      <c r="BY1235" s="1594"/>
      <c r="BZ1235" s="1594"/>
      <c r="CA1235" s="1594"/>
      <c r="CB1235" s="1594"/>
      <c r="CC1235" s="1594"/>
      <c r="CD1235" s="1594"/>
      <c r="CE1235" s="1594"/>
      <c r="CF1235" s="1594"/>
      <c r="CG1235" s="1594"/>
      <c r="CH1235" s="1594"/>
      <c r="CI1235" s="1594"/>
      <c r="CJ1235" s="1594"/>
      <c r="CK1235" s="1594"/>
      <c r="CL1235" s="1594"/>
      <c r="CM1235" s="1594"/>
      <c r="CN1235" s="1594"/>
      <c r="CO1235" s="1594"/>
      <c r="CP1235" s="1594"/>
      <c r="CQ1235" s="1594"/>
      <c r="CR1235" s="1594"/>
      <c r="CS1235" s="1594"/>
      <c r="CT1235" s="1594"/>
      <c r="CU1235" s="1594"/>
      <c r="CV1235" s="1594"/>
      <c r="CW1235" s="1594"/>
      <c r="CX1235" s="1594"/>
      <c r="CY1235" s="1594"/>
      <c r="CZ1235" s="1594"/>
      <c r="DA1235" s="1594"/>
      <c r="DB1235" s="1594"/>
      <c r="DC1235" s="1594"/>
      <c r="DD1235" s="1594"/>
      <c r="DE1235" s="1594"/>
      <c r="DF1235" s="1594"/>
      <c r="DG1235" s="1594"/>
      <c r="DH1235" s="1594"/>
      <c r="DI1235" s="1594"/>
      <c r="DJ1235" s="1594"/>
      <c r="DK1235" s="1594"/>
      <c r="DL1235" s="1594"/>
      <c r="DM1235" s="1594"/>
      <c r="DN1235" s="1594"/>
      <c r="DO1235" s="1594"/>
      <c r="DP1235" s="1594"/>
      <c r="DQ1235" s="1594"/>
      <c r="DR1235" s="1594"/>
      <c r="DS1235" s="1594"/>
      <c r="DT1235" s="1594"/>
      <c r="DU1235" s="1594"/>
      <c r="DV1235" s="1594"/>
      <c r="DW1235" s="1594"/>
      <c r="DX1235" s="1594"/>
      <c r="DY1235" s="1594"/>
      <c r="DZ1235" s="1594"/>
      <c r="EA1235" s="1594"/>
      <c r="EB1235" s="1594"/>
      <c r="EC1235" s="1594"/>
      <c r="ED1235" s="1594"/>
      <c r="EE1235" s="1594"/>
      <c r="EF1235" s="1594"/>
      <c r="EG1235" s="1594"/>
      <c r="EH1235" s="1594"/>
      <c r="EI1235" s="1594"/>
      <c r="EJ1235" s="1594"/>
      <c r="EK1235" s="1594"/>
      <c r="EL1235" s="1594"/>
      <c r="EM1235" s="1594"/>
      <c r="EN1235" s="1594"/>
      <c r="EO1235" s="1594"/>
      <c r="EP1235" s="1594"/>
      <c r="EQ1235" s="1594"/>
      <c r="ER1235" s="1594"/>
      <c r="ES1235" s="1594"/>
    </row>
    <row r="1236" spans="1:149" s="1595" customFormat="1" ht="12.5">
      <c r="A1236" s="1644" t="str">
        <f t="shared" si="654"/>
        <v>Organisation</v>
      </c>
      <c r="B1236" s="1758"/>
      <c r="C1236" s="1758"/>
      <c r="D1236" s="1758"/>
      <c r="E1236" s="1756"/>
      <c r="F1236" s="1592"/>
      <c r="G1236" s="1714">
        <f t="shared" si="655"/>
        <v>0</v>
      </c>
      <c r="H1236" s="1645"/>
      <c r="I1236" s="1714">
        <f t="shared" si="656"/>
        <v>0</v>
      </c>
      <c r="J1236" s="1677"/>
      <c r="K1236" s="1677"/>
      <c r="L1236" s="1592"/>
      <c r="M1236" s="1597"/>
      <c r="N1236" s="1597"/>
      <c r="O1236" s="1646"/>
      <c r="P1236" s="1647"/>
      <c r="Q1236" s="1647"/>
      <c r="R1236" s="1648"/>
      <c r="S1236" s="1603"/>
      <c r="T1236" s="1649"/>
      <c r="U1236" s="1649"/>
      <c r="V1236" s="1649"/>
      <c r="W1236" s="1649"/>
      <c r="X1236" s="1649"/>
      <c r="Y1236" s="1649"/>
      <c r="Z1236" s="1649"/>
      <c r="AA1236" s="1649"/>
      <c r="AB1236" s="1649"/>
      <c r="AC1236" s="1649"/>
      <c r="AD1236" s="1649"/>
      <c r="AE1236" s="1649"/>
      <c r="AF1236" s="1610">
        <f t="shared" si="635"/>
        <v>0</v>
      </c>
      <c r="AG1236" s="1649"/>
      <c r="AH1236" s="1649"/>
      <c r="AI1236" s="1649"/>
      <c r="AJ1236" s="1649"/>
      <c r="AK1236" s="1649"/>
      <c r="AL1236" s="1649"/>
      <c r="AM1236" s="1649"/>
      <c r="AN1236" s="1649"/>
      <c r="AO1236" s="1649"/>
      <c r="AP1236" s="1649"/>
      <c r="AQ1236" s="1649"/>
      <c r="AR1236" s="1709"/>
      <c r="AS1236" s="1779">
        <f t="shared" si="636"/>
        <v>0</v>
      </c>
      <c r="AT1236" s="1711">
        <f t="shared" si="657"/>
        <v>0</v>
      </c>
      <c r="AU1236" s="1611">
        <f t="shared" si="637"/>
        <v>0</v>
      </c>
      <c r="AV1236" s="1611">
        <f t="shared" si="638"/>
        <v>0</v>
      </c>
      <c r="AW1236" s="1611">
        <f t="shared" si="639"/>
        <v>0</v>
      </c>
      <c r="AX1236" s="1611">
        <f t="shared" si="640"/>
        <v>0</v>
      </c>
      <c r="AY1236" s="1611">
        <f t="shared" si="641"/>
        <v>0</v>
      </c>
      <c r="AZ1236" s="1611">
        <f t="shared" si="642"/>
        <v>0</v>
      </c>
      <c r="BA1236" s="1611">
        <f t="shared" si="643"/>
        <v>0</v>
      </c>
      <c r="BB1236" s="1611">
        <f t="shared" si="644"/>
        <v>0</v>
      </c>
      <c r="BC1236" s="1611">
        <f t="shared" si="645"/>
        <v>0</v>
      </c>
      <c r="BD1236" s="1611">
        <f t="shared" si="646"/>
        <v>0</v>
      </c>
      <c r="BE1236" s="1611">
        <f t="shared" si="647"/>
        <v>0</v>
      </c>
      <c r="BF1236" s="1611">
        <f t="shared" si="648"/>
        <v>0</v>
      </c>
      <c r="BG1236" s="1611">
        <f t="shared" si="658"/>
        <v>0</v>
      </c>
      <c r="BH1236" s="1611" t="str">
        <f t="shared" si="659"/>
        <v/>
      </c>
      <c r="BI1236" s="1611" t="str">
        <f t="shared" si="660"/>
        <v/>
      </c>
      <c r="BJ1236" s="1611" t="str">
        <f t="shared" si="649"/>
        <v/>
      </c>
      <c r="BK1236" s="1611" t="str">
        <f t="shared" si="650"/>
        <v/>
      </c>
      <c r="BL1236" s="1611" t="str">
        <f t="shared" ca="1" si="651"/>
        <v/>
      </c>
      <c r="BM1236" s="1611" t="str">
        <f t="shared" si="661"/>
        <v/>
      </c>
      <c r="BN1236" s="1611" t="str">
        <f t="shared" si="652"/>
        <v/>
      </c>
      <c r="BO1236" s="1611" t="str">
        <f t="shared" si="653"/>
        <v/>
      </c>
      <c r="BP1236" s="1611" t="str">
        <f t="shared" si="662"/>
        <v/>
      </c>
      <c r="BQ1236" s="1611" t="str">
        <f t="shared" si="663"/>
        <v/>
      </c>
      <c r="BR1236" s="1611" t="str">
        <f t="shared" si="664"/>
        <v/>
      </c>
      <c r="BS1236" s="1611" t="str">
        <f t="shared" si="665"/>
        <v/>
      </c>
      <c r="BT1236" s="1611" t="str">
        <f t="shared" si="666"/>
        <v/>
      </c>
      <c r="BU1236" s="1731">
        <f t="shared" ca="1" si="667"/>
        <v>0</v>
      </c>
      <c r="BV1236" s="1594"/>
      <c r="BW1236" s="1594"/>
      <c r="BX1236" s="1594"/>
      <c r="BY1236" s="1594"/>
      <c r="BZ1236" s="1594"/>
      <c r="CA1236" s="1594"/>
      <c r="CB1236" s="1594"/>
      <c r="CC1236" s="1594"/>
      <c r="CD1236" s="1594"/>
      <c r="CE1236" s="1594"/>
      <c r="CF1236" s="1594"/>
      <c r="CG1236" s="1594"/>
      <c r="CH1236" s="1594"/>
      <c r="CI1236" s="1594"/>
      <c r="CJ1236" s="1594"/>
      <c r="CK1236" s="1594"/>
      <c r="CL1236" s="1594"/>
      <c r="CM1236" s="1594"/>
      <c r="CN1236" s="1594"/>
      <c r="CO1236" s="1594"/>
      <c r="CP1236" s="1594"/>
      <c r="CQ1236" s="1594"/>
      <c r="CR1236" s="1594"/>
      <c r="CS1236" s="1594"/>
      <c r="CT1236" s="1594"/>
      <c r="CU1236" s="1594"/>
      <c r="CV1236" s="1594"/>
      <c r="CW1236" s="1594"/>
      <c r="CX1236" s="1594"/>
      <c r="CY1236" s="1594"/>
      <c r="CZ1236" s="1594"/>
      <c r="DA1236" s="1594"/>
      <c r="DB1236" s="1594"/>
      <c r="DC1236" s="1594"/>
      <c r="DD1236" s="1594"/>
      <c r="DE1236" s="1594"/>
      <c r="DF1236" s="1594"/>
      <c r="DG1236" s="1594"/>
      <c r="DH1236" s="1594"/>
      <c r="DI1236" s="1594"/>
      <c r="DJ1236" s="1594"/>
      <c r="DK1236" s="1594"/>
      <c r="DL1236" s="1594"/>
      <c r="DM1236" s="1594"/>
      <c r="DN1236" s="1594"/>
      <c r="DO1236" s="1594"/>
      <c r="DP1236" s="1594"/>
      <c r="DQ1236" s="1594"/>
      <c r="DR1236" s="1594"/>
      <c r="DS1236" s="1594"/>
      <c r="DT1236" s="1594"/>
      <c r="DU1236" s="1594"/>
      <c r="DV1236" s="1594"/>
      <c r="DW1236" s="1594"/>
      <c r="DX1236" s="1594"/>
      <c r="DY1236" s="1594"/>
      <c r="DZ1236" s="1594"/>
      <c r="EA1236" s="1594"/>
      <c r="EB1236" s="1594"/>
      <c r="EC1236" s="1594"/>
      <c r="ED1236" s="1594"/>
      <c r="EE1236" s="1594"/>
      <c r="EF1236" s="1594"/>
      <c r="EG1236" s="1594"/>
      <c r="EH1236" s="1594"/>
      <c r="EI1236" s="1594"/>
      <c r="EJ1236" s="1594"/>
      <c r="EK1236" s="1594"/>
      <c r="EL1236" s="1594"/>
      <c r="EM1236" s="1594"/>
      <c r="EN1236" s="1594"/>
      <c r="EO1236" s="1594"/>
      <c r="EP1236" s="1594"/>
      <c r="EQ1236" s="1594"/>
      <c r="ER1236" s="1594"/>
      <c r="ES1236" s="1594"/>
    </row>
    <row r="1237" spans="1:149" s="1595" customFormat="1" ht="12.5">
      <c r="A1237" s="1644" t="str">
        <f t="shared" si="654"/>
        <v>Organisation</v>
      </c>
      <c r="B1237" s="1758"/>
      <c r="C1237" s="1758"/>
      <c r="D1237" s="1758"/>
      <c r="E1237" s="1756"/>
      <c r="F1237" s="1592"/>
      <c r="G1237" s="1714">
        <f t="shared" si="655"/>
        <v>0</v>
      </c>
      <c r="H1237" s="1645"/>
      <c r="I1237" s="1714">
        <f t="shared" si="656"/>
        <v>0</v>
      </c>
      <c r="J1237" s="1677"/>
      <c r="K1237" s="1677"/>
      <c r="L1237" s="1592"/>
      <c r="M1237" s="1597"/>
      <c r="N1237" s="1597"/>
      <c r="O1237" s="1646"/>
      <c r="P1237" s="1647"/>
      <c r="Q1237" s="1647"/>
      <c r="R1237" s="1648"/>
      <c r="S1237" s="1603"/>
      <c r="T1237" s="1649"/>
      <c r="U1237" s="1649"/>
      <c r="V1237" s="1649"/>
      <c r="W1237" s="1649"/>
      <c r="X1237" s="1649"/>
      <c r="Y1237" s="1649"/>
      <c r="Z1237" s="1649"/>
      <c r="AA1237" s="1649"/>
      <c r="AB1237" s="1649"/>
      <c r="AC1237" s="1649"/>
      <c r="AD1237" s="1649"/>
      <c r="AE1237" s="1649"/>
      <c r="AF1237" s="1610">
        <f t="shared" si="635"/>
        <v>0</v>
      </c>
      <c r="AG1237" s="1649"/>
      <c r="AH1237" s="1649"/>
      <c r="AI1237" s="1649"/>
      <c r="AJ1237" s="1649"/>
      <c r="AK1237" s="1649"/>
      <c r="AL1237" s="1649"/>
      <c r="AM1237" s="1649"/>
      <c r="AN1237" s="1649"/>
      <c r="AO1237" s="1649"/>
      <c r="AP1237" s="1649"/>
      <c r="AQ1237" s="1649"/>
      <c r="AR1237" s="1709"/>
      <c r="AS1237" s="1779">
        <f t="shared" si="636"/>
        <v>0</v>
      </c>
      <c r="AT1237" s="1711">
        <f t="shared" si="657"/>
        <v>0</v>
      </c>
      <c r="AU1237" s="1611">
        <f t="shared" si="637"/>
        <v>0</v>
      </c>
      <c r="AV1237" s="1611">
        <f t="shared" si="638"/>
        <v>0</v>
      </c>
      <c r="AW1237" s="1611">
        <f t="shared" si="639"/>
        <v>0</v>
      </c>
      <c r="AX1237" s="1611">
        <f t="shared" si="640"/>
        <v>0</v>
      </c>
      <c r="AY1237" s="1611">
        <f t="shared" si="641"/>
        <v>0</v>
      </c>
      <c r="AZ1237" s="1611">
        <f t="shared" si="642"/>
        <v>0</v>
      </c>
      <c r="BA1237" s="1611">
        <f t="shared" si="643"/>
        <v>0</v>
      </c>
      <c r="BB1237" s="1611">
        <f t="shared" si="644"/>
        <v>0</v>
      </c>
      <c r="BC1237" s="1611">
        <f t="shared" si="645"/>
        <v>0</v>
      </c>
      <c r="BD1237" s="1611">
        <f t="shared" si="646"/>
        <v>0</v>
      </c>
      <c r="BE1237" s="1611">
        <f t="shared" si="647"/>
        <v>0</v>
      </c>
      <c r="BF1237" s="1611">
        <f t="shared" si="648"/>
        <v>0</v>
      </c>
      <c r="BG1237" s="1611">
        <f t="shared" si="658"/>
        <v>0</v>
      </c>
      <c r="BH1237" s="1611" t="str">
        <f t="shared" si="659"/>
        <v/>
      </c>
      <c r="BI1237" s="1611" t="str">
        <f t="shared" si="660"/>
        <v/>
      </c>
      <c r="BJ1237" s="1611" t="str">
        <f t="shared" si="649"/>
        <v/>
      </c>
      <c r="BK1237" s="1611" t="str">
        <f t="shared" si="650"/>
        <v/>
      </c>
      <c r="BL1237" s="1611" t="str">
        <f t="shared" ca="1" si="651"/>
        <v/>
      </c>
      <c r="BM1237" s="1611" t="str">
        <f t="shared" si="661"/>
        <v/>
      </c>
      <c r="BN1237" s="1611" t="str">
        <f t="shared" si="652"/>
        <v/>
      </c>
      <c r="BO1237" s="1611" t="str">
        <f t="shared" si="653"/>
        <v/>
      </c>
      <c r="BP1237" s="1611" t="str">
        <f t="shared" si="662"/>
        <v/>
      </c>
      <c r="BQ1237" s="1611" t="str">
        <f t="shared" si="663"/>
        <v/>
      </c>
      <c r="BR1237" s="1611" t="str">
        <f t="shared" si="664"/>
        <v/>
      </c>
      <c r="BS1237" s="1611" t="str">
        <f t="shared" si="665"/>
        <v/>
      </c>
      <c r="BT1237" s="1611" t="str">
        <f t="shared" si="666"/>
        <v/>
      </c>
      <c r="BU1237" s="1731">
        <f t="shared" ca="1" si="667"/>
        <v>0</v>
      </c>
      <c r="BV1237" s="1594"/>
      <c r="BW1237" s="1594"/>
      <c r="BX1237" s="1594"/>
      <c r="BY1237" s="1594"/>
      <c r="BZ1237" s="1594"/>
      <c r="CA1237" s="1594"/>
      <c r="CB1237" s="1594"/>
      <c r="CC1237" s="1594"/>
      <c r="CD1237" s="1594"/>
      <c r="CE1237" s="1594"/>
      <c r="CF1237" s="1594"/>
      <c r="CG1237" s="1594"/>
      <c r="CH1237" s="1594"/>
      <c r="CI1237" s="1594"/>
      <c r="CJ1237" s="1594"/>
      <c r="CK1237" s="1594"/>
      <c r="CL1237" s="1594"/>
      <c r="CM1237" s="1594"/>
      <c r="CN1237" s="1594"/>
      <c r="CO1237" s="1594"/>
      <c r="CP1237" s="1594"/>
      <c r="CQ1237" s="1594"/>
      <c r="CR1237" s="1594"/>
      <c r="CS1237" s="1594"/>
      <c r="CT1237" s="1594"/>
      <c r="CU1237" s="1594"/>
      <c r="CV1237" s="1594"/>
      <c r="CW1237" s="1594"/>
      <c r="CX1237" s="1594"/>
      <c r="CY1237" s="1594"/>
      <c r="CZ1237" s="1594"/>
      <c r="DA1237" s="1594"/>
      <c r="DB1237" s="1594"/>
      <c r="DC1237" s="1594"/>
      <c r="DD1237" s="1594"/>
      <c r="DE1237" s="1594"/>
      <c r="DF1237" s="1594"/>
      <c r="DG1237" s="1594"/>
      <c r="DH1237" s="1594"/>
      <c r="DI1237" s="1594"/>
      <c r="DJ1237" s="1594"/>
      <c r="DK1237" s="1594"/>
      <c r="DL1237" s="1594"/>
      <c r="DM1237" s="1594"/>
      <c r="DN1237" s="1594"/>
      <c r="DO1237" s="1594"/>
      <c r="DP1237" s="1594"/>
      <c r="DQ1237" s="1594"/>
      <c r="DR1237" s="1594"/>
      <c r="DS1237" s="1594"/>
      <c r="DT1237" s="1594"/>
      <c r="DU1237" s="1594"/>
      <c r="DV1237" s="1594"/>
      <c r="DW1237" s="1594"/>
      <c r="DX1237" s="1594"/>
      <c r="DY1237" s="1594"/>
      <c r="DZ1237" s="1594"/>
      <c r="EA1237" s="1594"/>
      <c r="EB1237" s="1594"/>
      <c r="EC1237" s="1594"/>
      <c r="ED1237" s="1594"/>
      <c r="EE1237" s="1594"/>
      <c r="EF1237" s="1594"/>
      <c r="EG1237" s="1594"/>
      <c r="EH1237" s="1594"/>
      <c r="EI1237" s="1594"/>
      <c r="EJ1237" s="1594"/>
      <c r="EK1237" s="1594"/>
      <c r="EL1237" s="1594"/>
      <c r="EM1237" s="1594"/>
      <c r="EN1237" s="1594"/>
      <c r="EO1237" s="1594"/>
      <c r="EP1237" s="1594"/>
      <c r="EQ1237" s="1594"/>
      <c r="ER1237" s="1594"/>
      <c r="ES1237" s="1594"/>
    </row>
    <row r="1238" spans="1:149" s="1595" customFormat="1" ht="12.5">
      <c r="A1238" s="1644" t="str">
        <f t="shared" si="654"/>
        <v>Organisation</v>
      </c>
      <c r="B1238" s="1758"/>
      <c r="C1238" s="1758"/>
      <c r="D1238" s="1758"/>
      <c r="E1238" s="1756"/>
      <c r="F1238" s="1592"/>
      <c r="G1238" s="1714">
        <f t="shared" si="655"/>
        <v>0</v>
      </c>
      <c r="H1238" s="1645"/>
      <c r="I1238" s="1714">
        <f t="shared" si="656"/>
        <v>0</v>
      </c>
      <c r="J1238" s="1677"/>
      <c r="K1238" s="1677"/>
      <c r="L1238" s="1592"/>
      <c r="M1238" s="1597"/>
      <c r="N1238" s="1597"/>
      <c r="O1238" s="1646"/>
      <c r="P1238" s="1647"/>
      <c r="Q1238" s="1647"/>
      <c r="R1238" s="1648"/>
      <c r="S1238" s="1603"/>
      <c r="T1238" s="1649"/>
      <c r="U1238" s="1649"/>
      <c r="V1238" s="1649"/>
      <c r="W1238" s="1649"/>
      <c r="X1238" s="1649"/>
      <c r="Y1238" s="1649"/>
      <c r="Z1238" s="1649"/>
      <c r="AA1238" s="1649"/>
      <c r="AB1238" s="1649"/>
      <c r="AC1238" s="1649"/>
      <c r="AD1238" s="1649"/>
      <c r="AE1238" s="1649"/>
      <c r="AF1238" s="1610">
        <f t="shared" si="635"/>
        <v>0</v>
      </c>
      <c r="AG1238" s="1649"/>
      <c r="AH1238" s="1649"/>
      <c r="AI1238" s="1649"/>
      <c r="AJ1238" s="1649"/>
      <c r="AK1238" s="1649"/>
      <c r="AL1238" s="1649"/>
      <c r="AM1238" s="1649"/>
      <c r="AN1238" s="1649"/>
      <c r="AO1238" s="1649"/>
      <c r="AP1238" s="1649"/>
      <c r="AQ1238" s="1649"/>
      <c r="AR1238" s="1709"/>
      <c r="AS1238" s="1779">
        <f t="shared" si="636"/>
        <v>0</v>
      </c>
      <c r="AT1238" s="1711">
        <f t="shared" si="657"/>
        <v>0</v>
      </c>
      <c r="AU1238" s="1611">
        <f t="shared" si="637"/>
        <v>0</v>
      </c>
      <c r="AV1238" s="1611">
        <f t="shared" si="638"/>
        <v>0</v>
      </c>
      <c r="AW1238" s="1611">
        <f t="shared" si="639"/>
        <v>0</v>
      </c>
      <c r="AX1238" s="1611">
        <f t="shared" si="640"/>
        <v>0</v>
      </c>
      <c r="AY1238" s="1611">
        <f t="shared" si="641"/>
        <v>0</v>
      </c>
      <c r="AZ1238" s="1611">
        <f t="shared" si="642"/>
        <v>0</v>
      </c>
      <c r="BA1238" s="1611">
        <f t="shared" si="643"/>
        <v>0</v>
      </c>
      <c r="BB1238" s="1611">
        <f t="shared" si="644"/>
        <v>0</v>
      </c>
      <c r="BC1238" s="1611">
        <f t="shared" si="645"/>
        <v>0</v>
      </c>
      <c r="BD1238" s="1611">
        <f t="shared" si="646"/>
        <v>0</v>
      </c>
      <c r="BE1238" s="1611">
        <f t="shared" si="647"/>
        <v>0</v>
      </c>
      <c r="BF1238" s="1611">
        <f t="shared" si="648"/>
        <v>0</v>
      </c>
      <c r="BG1238" s="1611">
        <f t="shared" si="658"/>
        <v>0</v>
      </c>
      <c r="BH1238" s="1611" t="str">
        <f t="shared" si="659"/>
        <v/>
      </c>
      <c r="BI1238" s="1611" t="str">
        <f t="shared" si="660"/>
        <v/>
      </c>
      <c r="BJ1238" s="1611" t="str">
        <f t="shared" si="649"/>
        <v/>
      </c>
      <c r="BK1238" s="1611" t="str">
        <f t="shared" si="650"/>
        <v/>
      </c>
      <c r="BL1238" s="1611" t="str">
        <f t="shared" ca="1" si="651"/>
        <v/>
      </c>
      <c r="BM1238" s="1611" t="str">
        <f t="shared" si="661"/>
        <v/>
      </c>
      <c r="BN1238" s="1611" t="str">
        <f t="shared" si="652"/>
        <v/>
      </c>
      <c r="BO1238" s="1611" t="str">
        <f t="shared" si="653"/>
        <v/>
      </c>
      <c r="BP1238" s="1611" t="str">
        <f t="shared" si="662"/>
        <v/>
      </c>
      <c r="BQ1238" s="1611" t="str">
        <f t="shared" si="663"/>
        <v/>
      </c>
      <c r="BR1238" s="1611" t="str">
        <f t="shared" si="664"/>
        <v/>
      </c>
      <c r="BS1238" s="1611" t="str">
        <f t="shared" si="665"/>
        <v/>
      </c>
      <c r="BT1238" s="1611" t="str">
        <f t="shared" si="666"/>
        <v/>
      </c>
      <c r="BU1238" s="1731">
        <f t="shared" ca="1" si="667"/>
        <v>0</v>
      </c>
      <c r="BV1238" s="1594"/>
      <c r="BW1238" s="1594"/>
      <c r="BX1238" s="1594"/>
      <c r="BY1238" s="1594"/>
      <c r="BZ1238" s="1594"/>
      <c r="CA1238" s="1594"/>
      <c r="CB1238" s="1594"/>
      <c r="CC1238" s="1594"/>
      <c r="CD1238" s="1594"/>
      <c r="CE1238" s="1594"/>
      <c r="CF1238" s="1594"/>
      <c r="CG1238" s="1594"/>
      <c r="CH1238" s="1594"/>
      <c r="CI1238" s="1594"/>
      <c r="CJ1238" s="1594"/>
      <c r="CK1238" s="1594"/>
      <c r="CL1238" s="1594"/>
      <c r="CM1238" s="1594"/>
      <c r="CN1238" s="1594"/>
      <c r="CO1238" s="1594"/>
      <c r="CP1238" s="1594"/>
      <c r="CQ1238" s="1594"/>
      <c r="CR1238" s="1594"/>
      <c r="CS1238" s="1594"/>
      <c r="CT1238" s="1594"/>
      <c r="CU1238" s="1594"/>
      <c r="CV1238" s="1594"/>
      <c r="CW1238" s="1594"/>
      <c r="CX1238" s="1594"/>
      <c r="CY1238" s="1594"/>
      <c r="CZ1238" s="1594"/>
      <c r="DA1238" s="1594"/>
      <c r="DB1238" s="1594"/>
      <c r="DC1238" s="1594"/>
      <c r="DD1238" s="1594"/>
      <c r="DE1238" s="1594"/>
      <c r="DF1238" s="1594"/>
      <c r="DG1238" s="1594"/>
      <c r="DH1238" s="1594"/>
      <c r="DI1238" s="1594"/>
      <c r="DJ1238" s="1594"/>
      <c r="DK1238" s="1594"/>
      <c r="DL1238" s="1594"/>
      <c r="DM1238" s="1594"/>
      <c r="DN1238" s="1594"/>
      <c r="DO1238" s="1594"/>
      <c r="DP1238" s="1594"/>
      <c r="DQ1238" s="1594"/>
      <c r="DR1238" s="1594"/>
      <c r="DS1238" s="1594"/>
      <c r="DT1238" s="1594"/>
      <c r="DU1238" s="1594"/>
      <c r="DV1238" s="1594"/>
      <c r="DW1238" s="1594"/>
      <c r="DX1238" s="1594"/>
      <c r="DY1238" s="1594"/>
      <c r="DZ1238" s="1594"/>
      <c r="EA1238" s="1594"/>
      <c r="EB1238" s="1594"/>
      <c r="EC1238" s="1594"/>
      <c r="ED1238" s="1594"/>
      <c r="EE1238" s="1594"/>
      <c r="EF1238" s="1594"/>
      <c r="EG1238" s="1594"/>
      <c r="EH1238" s="1594"/>
      <c r="EI1238" s="1594"/>
      <c r="EJ1238" s="1594"/>
      <c r="EK1238" s="1594"/>
      <c r="EL1238" s="1594"/>
      <c r="EM1238" s="1594"/>
      <c r="EN1238" s="1594"/>
      <c r="EO1238" s="1594"/>
      <c r="EP1238" s="1594"/>
      <c r="EQ1238" s="1594"/>
      <c r="ER1238" s="1594"/>
      <c r="ES1238" s="1594"/>
    </row>
    <row r="1239" spans="1:149" s="1595" customFormat="1" ht="12.5">
      <c r="A1239" s="1644" t="str">
        <f t="shared" si="654"/>
        <v>Organisation</v>
      </c>
      <c r="B1239" s="1758"/>
      <c r="C1239" s="1758"/>
      <c r="D1239" s="1758"/>
      <c r="E1239" s="1756"/>
      <c r="F1239" s="1592"/>
      <c r="G1239" s="1714">
        <f t="shared" si="655"/>
        <v>0</v>
      </c>
      <c r="H1239" s="1645"/>
      <c r="I1239" s="1714">
        <f t="shared" si="656"/>
        <v>0</v>
      </c>
      <c r="J1239" s="1677"/>
      <c r="K1239" s="1677"/>
      <c r="L1239" s="1592"/>
      <c r="M1239" s="1597"/>
      <c r="N1239" s="1597"/>
      <c r="O1239" s="1646"/>
      <c r="P1239" s="1647"/>
      <c r="Q1239" s="1647"/>
      <c r="R1239" s="1648"/>
      <c r="S1239" s="1603"/>
      <c r="T1239" s="1649"/>
      <c r="U1239" s="1649"/>
      <c r="V1239" s="1649"/>
      <c r="W1239" s="1649"/>
      <c r="X1239" s="1649"/>
      <c r="Y1239" s="1649"/>
      <c r="Z1239" s="1649"/>
      <c r="AA1239" s="1649"/>
      <c r="AB1239" s="1649"/>
      <c r="AC1239" s="1649"/>
      <c r="AD1239" s="1649"/>
      <c r="AE1239" s="1649"/>
      <c r="AF1239" s="1610">
        <f t="shared" si="635"/>
        <v>0</v>
      </c>
      <c r="AG1239" s="1649"/>
      <c r="AH1239" s="1649"/>
      <c r="AI1239" s="1649"/>
      <c r="AJ1239" s="1649"/>
      <c r="AK1239" s="1649"/>
      <c r="AL1239" s="1649"/>
      <c r="AM1239" s="1649"/>
      <c r="AN1239" s="1649"/>
      <c r="AO1239" s="1649"/>
      <c r="AP1239" s="1649"/>
      <c r="AQ1239" s="1649"/>
      <c r="AR1239" s="1709"/>
      <c r="AS1239" s="1779">
        <f t="shared" si="636"/>
        <v>0</v>
      </c>
      <c r="AT1239" s="1711">
        <f t="shared" si="657"/>
        <v>0</v>
      </c>
      <c r="AU1239" s="1611">
        <f t="shared" si="637"/>
        <v>0</v>
      </c>
      <c r="AV1239" s="1611">
        <f t="shared" si="638"/>
        <v>0</v>
      </c>
      <c r="AW1239" s="1611">
        <f t="shared" si="639"/>
        <v>0</v>
      </c>
      <c r="AX1239" s="1611">
        <f t="shared" si="640"/>
        <v>0</v>
      </c>
      <c r="AY1239" s="1611">
        <f t="shared" si="641"/>
        <v>0</v>
      </c>
      <c r="AZ1239" s="1611">
        <f t="shared" si="642"/>
        <v>0</v>
      </c>
      <c r="BA1239" s="1611">
        <f t="shared" si="643"/>
        <v>0</v>
      </c>
      <c r="BB1239" s="1611">
        <f t="shared" si="644"/>
        <v>0</v>
      </c>
      <c r="BC1239" s="1611">
        <f t="shared" si="645"/>
        <v>0</v>
      </c>
      <c r="BD1239" s="1611">
        <f t="shared" si="646"/>
        <v>0</v>
      </c>
      <c r="BE1239" s="1611">
        <f t="shared" si="647"/>
        <v>0</v>
      </c>
      <c r="BF1239" s="1611">
        <f t="shared" si="648"/>
        <v>0</v>
      </c>
      <c r="BG1239" s="1611">
        <f t="shared" si="658"/>
        <v>0</v>
      </c>
      <c r="BH1239" s="1611" t="str">
        <f t="shared" si="659"/>
        <v/>
      </c>
      <c r="BI1239" s="1611" t="str">
        <f t="shared" si="660"/>
        <v/>
      </c>
      <c r="BJ1239" s="1611" t="str">
        <f t="shared" si="649"/>
        <v/>
      </c>
      <c r="BK1239" s="1611" t="str">
        <f t="shared" si="650"/>
        <v/>
      </c>
      <c r="BL1239" s="1611" t="str">
        <f t="shared" ca="1" si="651"/>
        <v/>
      </c>
      <c r="BM1239" s="1611" t="str">
        <f t="shared" si="661"/>
        <v/>
      </c>
      <c r="BN1239" s="1611" t="str">
        <f t="shared" si="652"/>
        <v/>
      </c>
      <c r="BO1239" s="1611" t="str">
        <f t="shared" si="653"/>
        <v/>
      </c>
      <c r="BP1239" s="1611" t="str">
        <f t="shared" si="662"/>
        <v/>
      </c>
      <c r="BQ1239" s="1611" t="str">
        <f t="shared" si="663"/>
        <v/>
      </c>
      <c r="BR1239" s="1611" t="str">
        <f t="shared" si="664"/>
        <v/>
      </c>
      <c r="BS1239" s="1611" t="str">
        <f t="shared" si="665"/>
        <v/>
      </c>
      <c r="BT1239" s="1611" t="str">
        <f t="shared" si="666"/>
        <v/>
      </c>
      <c r="BU1239" s="1731">
        <f t="shared" ca="1" si="667"/>
        <v>0</v>
      </c>
      <c r="BV1239" s="1594"/>
      <c r="BW1239" s="1594"/>
      <c r="BX1239" s="1594"/>
      <c r="BY1239" s="1594"/>
      <c r="BZ1239" s="1594"/>
      <c r="CA1239" s="1594"/>
      <c r="CB1239" s="1594"/>
      <c r="CC1239" s="1594"/>
      <c r="CD1239" s="1594"/>
      <c r="CE1239" s="1594"/>
      <c r="CF1239" s="1594"/>
      <c r="CG1239" s="1594"/>
      <c r="CH1239" s="1594"/>
      <c r="CI1239" s="1594"/>
      <c r="CJ1239" s="1594"/>
      <c r="CK1239" s="1594"/>
      <c r="CL1239" s="1594"/>
      <c r="CM1239" s="1594"/>
      <c r="CN1239" s="1594"/>
      <c r="CO1239" s="1594"/>
      <c r="CP1239" s="1594"/>
      <c r="CQ1239" s="1594"/>
      <c r="CR1239" s="1594"/>
      <c r="CS1239" s="1594"/>
      <c r="CT1239" s="1594"/>
      <c r="CU1239" s="1594"/>
      <c r="CV1239" s="1594"/>
      <c r="CW1239" s="1594"/>
      <c r="CX1239" s="1594"/>
      <c r="CY1239" s="1594"/>
      <c r="CZ1239" s="1594"/>
      <c r="DA1239" s="1594"/>
      <c r="DB1239" s="1594"/>
      <c r="DC1239" s="1594"/>
      <c r="DD1239" s="1594"/>
      <c r="DE1239" s="1594"/>
      <c r="DF1239" s="1594"/>
      <c r="DG1239" s="1594"/>
      <c r="DH1239" s="1594"/>
      <c r="DI1239" s="1594"/>
      <c r="DJ1239" s="1594"/>
      <c r="DK1239" s="1594"/>
      <c r="DL1239" s="1594"/>
      <c r="DM1239" s="1594"/>
      <c r="DN1239" s="1594"/>
      <c r="DO1239" s="1594"/>
      <c r="DP1239" s="1594"/>
      <c r="DQ1239" s="1594"/>
      <c r="DR1239" s="1594"/>
      <c r="DS1239" s="1594"/>
      <c r="DT1239" s="1594"/>
      <c r="DU1239" s="1594"/>
      <c r="DV1239" s="1594"/>
      <c r="DW1239" s="1594"/>
      <c r="DX1239" s="1594"/>
      <c r="DY1239" s="1594"/>
      <c r="DZ1239" s="1594"/>
      <c r="EA1239" s="1594"/>
      <c r="EB1239" s="1594"/>
      <c r="EC1239" s="1594"/>
      <c r="ED1239" s="1594"/>
      <c r="EE1239" s="1594"/>
      <c r="EF1239" s="1594"/>
      <c r="EG1239" s="1594"/>
      <c r="EH1239" s="1594"/>
      <c r="EI1239" s="1594"/>
      <c r="EJ1239" s="1594"/>
      <c r="EK1239" s="1594"/>
      <c r="EL1239" s="1594"/>
      <c r="EM1239" s="1594"/>
      <c r="EN1239" s="1594"/>
      <c r="EO1239" s="1594"/>
      <c r="EP1239" s="1594"/>
      <c r="EQ1239" s="1594"/>
      <c r="ER1239" s="1594"/>
      <c r="ES1239" s="1594"/>
    </row>
    <row r="1240" spans="1:149" s="1595" customFormat="1" ht="12.5">
      <c r="A1240" s="1644" t="str">
        <f t="shared" si="654"/>
        <v>Organisation</v>
      </c>
      <c r="B1240" s="1758"/>
      <c r="C1240" s="1758"/>
      <c r="D1240" s="1758"/>
      <c r="E1240" s="1756"/>
      <c r="F1240" s="1592"/>
      <c r="G1240" s="1714">
        <f t="shared" si="655"/>
        <v>0</v>
      </c>
      <c r="H1240" s="1645"/>
      <c r="I1240" s="1714">
        <f t="shared" si="656"/>
        <v>0</v>
      </c>
      <c r="J1240" s="1677"/>
      <c r="K1240" s="1677"/>
      <c r="L1240" s="1592"/>
      <c r="M1240" s="1597"/>
      <c r="N1240" s="1597"/>
      <c r="O1240" s="1646"/>
      <c r="P1240" s="1647"/>
      <c r="Q1240" s="1647"/>
      <c r="R1240" s="1648"/>
      <c r="S1240" s="1603"/>
      <c r="T1240" s="1649"/>
      <c r="U1240" s="1649"/>
      <c r="V1240" s="1649"/>
      <c r="W1240" s="1649"/>
      <c r="X1240" s="1649"/>
      <c r="Y1240" s="1649"/>
      <c r="Z1240" s="1649"/>
      <c r="AA1240" s="1649"/>
      <c r="AB1240" s="1649"/>
      <c r="AC1240" s="1649"/>
      <c r="AD1240" s="1649"/>
      <c r="AE1240" s="1649"/>
      <c r="AF1240" s="1610">
        <f t="shared" si="635"/>
        <v>0</v>
      </c>
      <c r="AG1240" s="1649"/>
      <c r="AH1240" s="1649"/>
      <c r="AI1240" s="1649"/>
      <c r="AJ1240" s="1649"/>
      <c r="AK1240" s="1649"/>
      <c r="AL1240" s="1649"/>
      <c r="AM1240" s="1649"/>
      <c r="AN1240" s="1649"/>
      <c r="AO1240" s="1649"/>
      <c r="AP1240" s="1649"/>
      <c r="AQ1240" s="1649"/>
      <c r="AR1240" s="1709"/>
      <c r="AS1240" s="1779">
        <f t="shared" si="636"/>
        <v>0</v>
      </c>
      <c r="AT1240" s="1711">
        <f t="shared" si="657"/>
        <v>0</v>
      </c>
      <c r="AU1240" s="1611">
        <f t="shared" si="637"/>
        <v>0</v>
      </c>
      <c r="AV1240" s="1611">
        <f t="shared" si="638"/>
        <v>0</v>
      </c>
      <c r="AW1240" s="1611">
        <f t="shared" si="639"/>
        <v>0</v>
      </c>
      <c r="AX1240" s="1611">
        <f t="shared" si="640"/>
        <v>0</v>
      </c>
      <c r="AY1240" s="1611">
        <f t="shared" si="641"/>
        <v>0</v>
      </c>
      <c r="AZ1240" s="1611">
        <f t="shared" si="642"/>
        <v>0</v>
      </c>
      <c r="BA1240" s="1611">
        <f t="shared" si="643"/>
        <v>0</v>
      </c>
      <c r="BB1240" s="1611">
        <f t="shared" si="644"/>
        <v>0</v>
      </c>
      <c r="BC1240" s="1611">
        <f t="shared" si="645"/>
        <v>0</v>
      </c>
      <c r="BD1240" s="1611">
        <f t="shared" si="646"/>
        <v>0</v>
      </c>
      <c r="BE1240" s="1611">
        <f t="shared" si="647"/>
        <v>0</v>
      </c>
      <c r="BF1240" s="1611">
        <f t="shared" si="648"/>
        <v>0</v>
      </c>
      <c r="BG1240" s="1611">
        <f t="shared" si="658"/>
        <v>0</v>
      </c>
      <c r="BH1240" s="1611" t="str">
        <f t="shared" si="659"/>
        <v/>
      </c>
      <c r="BI1240" s="1611" t="str">
        <f t="shared" si="660"/>
        <v/>
      </c>
      <c r="BJ1240" s="1611" t="str">
        <f t="shared" si="649"/>
        <v/>
      </c>
      <c r="BK1240" s="1611" t="str">
        <f t="shared" si="650"/>
        <v/>
      </c>
      <c r="BL1240" s="1611" t="str">
        <f t="shared" ca="1" si="651"/>
        <v/>
      </c>
      <c r="BM1240" s="1611" t="str">
        <f t="shared" si="661"/>
        <v/>
      </c>
      <c r="BN1240" s="1611" t="str">
        <f t="shared" si="652"/>
        <v/>
      </c>
      <c r="BO1240" s="1611" t="str">
        <f t="shared" si="653"/>
        <v/>
      </c>
      <c r="BP1240" s="1611" t="str">
        <f t="shared" si="662"/>
        <v/>
      </c>
      <c r="BQ1240" s="1611" t="str">
        <f t="shared" si="663"/>
        <v/>
      </c>
      <c r="BR1240" s="1611" t="str">
        <f t="shared" si="664"/>
        <v/>
      </c>
      <c r="BS1240" s="1611" t="str">
        <f t="shared" si="665"/>
        <v/>
      </c>
      <c r="BT1240" s="1611" t="str">
        <f t="shared" si="666"/>
        <v/>
      </c>
      <c r="BU1240" s="1731">
        <f t="shared" ca="1" si="667"/>
        <v>0</v>
      </c>
      <c r="BV1240" s="1594"/>
      <c r="BW1240" s="1594"/>
      <c r="BX1240" s="1594"/>
      <c r="BY1240" s="1594"/>
      <c r="BZ1240" s="1594"/>
      <c r="CA1240" s="1594"/>
      <c r="CB1240" s="1594"/>
      <c r="CC1240" s="1594"/>
      <c r="CD1240" s="1594"/>
      <c r="CE1240" s="1594"/>
      <c r="CF1240" s="1594"/>
      <c r="CG1240" s="1594"/>
      <c r="CH1240" s="1594"/>
      <c r="CI1240" s="1594"/>
      <c r="CJ1240" s="1594"/>
      <c r="CK1240" s="1594"/>
      <c r="CL1240" s="1594"/>
      <c r="CM1240" s="1594"/>
      <c r="CN1240" s="1594"/>
      <c r="CO1240" s="1594"/>
      <c r="CP1240" s="1594"/>
      <c r="CQ1240" s="1594"/>
      <c r="CR1240" s="1594"/>
      <c r="CS1240" s="1594"/>
      <c r="CT1240" s="1594"/>
      <c r="CU1240" s="1594"/>
      <c r="CV1240" s="1594"/>
      <c r="CW1240" s="1594"/>
      <c r="CX1240" s="1594"/>
      <c r="CY1240" s="1594"/>
      <c r="CZ1240" s="1594"/>
      <c r="DA1240" s="1594"/>
      <c r="DB1240" s="1594"/>
      <c r="DC1240" s="1594"/>
      <c r="DD1240" s="1594"/>
      <c r="DE1240" s="1594"/>
      <c r="DF1240" s="1594"/>
      <c r="DG1240" s="1594"/>
      <c r="DH1240" s="1594"/>
      <c r="DI1240" s="1594"/>
      <c r="DJ1240" s="1594"/>
      <c r="DK1240" s="1594"/>
      <c r="DL1240" s="1594"/>
      <c r="DM1240" s="1594"/>
      <c r="DN1240" s="1594"/>
      <c r="DO1240" s="1594"/>
      <c r="DP1240" s="1594"/>
      <c r="DQ1240" s="1594"/>
      <c r="DR1240" s="1594"/>
      <c r="DS1240" s="1594"/>
      <c r="DT1240" s="1594"/>
      <c r="DU1240" s="1594"/>
      <c r="DV1240" s="1594"/>
      <c r="DW1240" s="1594"/>
      <c r="DX1240" s="1594"/>
      <c r="DY1240" s="1594"/>
      <c r="DZ1240" s="1594"/>
      <c r="EA1240" s="1594"/>
      <c r="EB1240" s="1594"/>
      <c r="EC1240" s="1594"/>
      <c r="ED1240" s="1594"/>
      <c r="EE1240" s="1594"/>
      <c r="EF1240" s="1594"/>
      <c r="EG1240" s="1594"/>
      <c r="EH1240" s="1594"/>
      <c r="EI1240" s="1594"/>
      <c r="EJ1240" s="1594"/>
      <c r="EK1240" s="1594"/>
      <c r="EL1240" s="1594"/>
      <c r="EM1240" s="1594"/>
      <c r="EN1240" s="1594"/>
      <c r="EO1240" s="1594"/>
      <c r="EP1240" s="1594"/>
      <c r="EQ1240" s="1594"/>
      <c r="ER1240" s="1594"/>
      <c r="ES1240" s="1594"/>
    </row>
    <row r="1241" spans="1:149" s="1595" customFormat="1" ht="12.5">
      <c r="A1241" s="1644" t="str">
        <f t="shared" si="654"/>
        <v>Organisation</v>
      </c>
      <c r="B1241" s="1758"/>
      <c r="C1241" s="1758"/>
      <c r="D1241" s="1758"/>
      <c r="E1241" s="1756"/>
      <c r="F1241" s="1592"/>
      <c r="G1241" s="1714">
        <f t="shared" si="655"/>
        <v>0</v>
      </c>
      <c r="H1241" s="1645"/>
      <c r="I1241" s="1714">
        <f t="shared" si="656"/>
        <v>0</v>
      </c>
      <c r="J1241" s="1677"/>
      <c r="K1241" s="1677"/>
      <c r="L1241" s="1592"/>
      <c r="M1241" s="1597"/>
      <c r="N1241" s="1597"/>
      <c r="O1241" s="1646"/>
      <c r="P1241" s="1647"/>
      <c r="Q1241" s="1647"/>
      <c r="R1241" s="1648"/>
      <c r="S1241" s="1603"/>
      <c r="T1241" s="1649"/>
      <c r="U1241" s="1649"/>
      <c r="V1241" s="1649"/>
      <c r="W1241" s="1649"/>
      <c r="X1241" s="1649"/>
      <c r="Y1241" s="1649"/>
      <c r="Z1241" s="1649"/>
      <c r="AA1241" s="1649"/>
      <c r="AB1241" s="1649"/>
      <c r="AC1241" s="1649"/>
      <c r="AD1241" s="1649"/>
      <c r="AE1241" s="1649"/>
      <c r="AF1241" s="1610">
        <f t="shared" si="635"/>
        <v>0</v>
      </c>
      <c r="AG1241" s="1649"/>
      <c r="AH1241" s="1649"/>
      <c r="AI1241" s="1649"/>
      <c r="AJ1241" s="1649"/>
      <c r="AK1241" s="1649"/>
      <c r="AL1241" s="1649"/>
      <c r="AM1241" s="1649"/>
      <c r="AN1241" s="1649"/>
      <c r="AO1241" s="1649"/>
      <c r="AP1241" s="1649"/>
      <c r="AQ1241" s="1649"/>
      <c r="AR1241" s="1709"/>
      <c r="AS1241" s="1779">
        <f t="shared" si="636"/>
        <v>0</v>
      </c>
      <c r="AT1241" s="1711">
        <f t="shared" si="657"/>
        <v>0</v>
      </c>
      <c r="AU1241" s="1611">
        <f t="shared" si="637"/>
        <v>0</v>
      </c>
      <c r="AV1241" s="1611">
        <f t="shared" si="638"/>
        <v>0</v>
      </c>
      <c r="AW1241" s="1611">
        <f t="shared" si="639"/>
        <v>0</v>
      </c>
      <c r="AX1241" s="1611">
        <f t="shared" si="640"/>
        <v>0</v>
      </c>
      <c r="AY1241" s="1611">
        <f t="shared" si="641"/>
        <v>0</v>
      </c>
      <c r="AZ1241" s="1611">
        <f t="shared" si="642"/>
        <v>0</v>
      </c>
      <c r="BA1241" s="1611">
        <f t="shared" si="643"/>
        <v>0</v>
      </c>
      <c r="BB1241" s="1611">
        <f t="shared" si="644"/>
        <v>0</v>
      </c>
      <c r="BC1241" s="1611">
        <f t="shared" si="645"/>
        <v>0</v>
      </c>
      <c r="BD1241" s="1611">
        <f t="shared" si="646"/>
        <v>0</v>
      </c>
      <c r="BE1241" s="1611">
        <f t="shared" si="647"/>
        <v>0</v>
      </c>
      <c r="BF1241" s="1611">
        <f t="shared" si="648"/>
        <v>0</v>
      </c>
      <c r="BG1241" s="1611">
        <f t="shared" si="658"/>
        <v>0</v>
      </c>
      <c r="BH1241" s="1611" t="str">
        <f t="shared" si="659"/>
        <v/>
      </c>
      <c r="BI1241" s="1611" t="str">
        <f t="shared" si="660"/>
        <v/>
      </c>
      <c r="BJ1241" s="1611" t="str">
        <f t="shared" si="649"/>
        <v/>
      </c>
      <c r="BK1241" s="1611" t="str">
        <f t="shared" si="650"/>
        <v/>
      </c>
      <c r="BL1241" s="1611" t="str">
        <f t="shared" ca="1" si="651"/>
        <v/>
      </c>
      <c r="BM1241" s="1611" t="str">
        <f t="shared" si="661"/>
        <v/>
      </c>
      <c r="BN1241" s="1611" t="str">
        <f t="shared" si="652"/>
        <v/>
      </c>
      <c r="BO1241" s="1611" t="str">
        <f t="shared" si="653"/>
        <v/>
      </c>
      <c r="BP1241" s="1611" t="str">
        <f t="shared" si="662"/>
        <v/>
      </c>
      <c r="BQ1241" s="1611" t="str">
        <f t="shared" si="663"/>
        <v/>
      </c>
      <c r="BR1241" s="1611" t="str">
        <f t="shared" si="664"/>
        <v/>
      </c>
      <c r="BS1241" s="1611" t="str">
        <f t="shared" si="665"/>
        <v/>
      </c>
      <c r="BT1241" s="1611" t="str">
        <f t="shared" si="666"/>
        <v/>
      </c>
      <c r="BU1241" s="1731">
        <f t="shared" ca="1" si="667"/>
        <v>0</v>
      </c>
      <c r="BV1241" s="1594"/>
      <c r="BW1241" s="1594"/>
      <c r="BX1241" s="1594"/>
      <c r="BY1241" s="1594"/>
      <c r="BZ1241" s="1594"/>
      <c r="CA1241" s="1594"/>
      <c r="CB1241" s="1594"/>
      <c r="CC1241" s="1594"/>
      <c r="CD1241" s="1594"/>
      <c r="CE1241" s="1594"/>
      <c r="CF1241" s="1594"/>
      <c r="CG1241" s="1594"/>
      <c r="CH1241" s="1594"/>
      <c r="CI1241" s="1594"/>
      <c r="CJ1241" s="1594"/>
      <c r="CK1241" s="1594"/>
      <c r="CL1241" s="1594"/>
      <c r="CM1241" s="1594"/>
      <c r="CN1241" s="1594"/>
      <c r="CO1241" s="1594"/>
      <c r="CP1241" s="1594"/>
      <c r="CQ1241" s="1594"/>
      <c r="CR1241" s="1594"/>
      <c r="CS1241" s="1594"/>
      <c r="CT1241" s="1594"/>
      <c r="CU1241" s="1594"/>
      <c r="CV1241" s="1594"/>
      <c r="CW1241" s="1594"/>
      <c r="CX1241" s="1594"/>
      <c r="CY1241" s="1594"/>
      <c r="CZ1241" s="1594"/>
      <c r="DA1241" s="1594"/>
      <c r="DB1241" s="1594"/>
      <c r="DC1241" s="1594"/>
      <c r="DD1241" s="1594"/>
      <c r="DE1241" s="1594"/>
      <c r="DF1241" s="1594"/>
      <c r="DG1241" s="1594"/>
      <c r="DH1241" s="1594"/>
      <c r="DI1241" s="1594"/>
      <c r="DJ1241" s="1594"/>
      <c r="DK1241" s="1594"/>
      <c r="DL1241" s="1594"/>
      <c r="DM1241" s="1594"/>
      <c r="DN1241" s="1594"/>
      <c r="DO1241" s="1594"/>
      <c r="DP1241" s="1594"/>
      <c r="DQ1241" s="1594"/>
      <c r="DR1241" s="1594"/>
      <c r="DS1241" s="1594"/>
      <c r="DT1241" s="1594"/>
      <c r="DU1241" s="1594"/>
      <c r="DV1241" s="1594"/>
      <c r="DW1241" s="1594"/>
      <c r="DX1241" s="1594"/>
      <c r="DY1241" s="1594"/>
      <c r="DZ1241" s="1594"/>
      <c r="EA1241" s="1594"/>
      <c r="EB1241" s="1594"/>
      <c r="EC1241" s="1594"/>
      <c r="ED1241" s="1594"/>
      <c r="EE1241" s="1594"/>
      <c r="EF1241" s="1594"/>
      <c r="EG1241" s="1594"/>
      <c r="EH1241" s="1594"/>
      <c r="EI1241" s="1594"/>
      <c r="EJ1241" s="1594"/>
      <c r="EK1241" s="1594"/>
      <c r="EL1241" s="1594"/>
      <c r="EM1241" s="1594"/>
      <c r="EN1241" s="1594"/>
      <c r="EO1241" s="1594"/>
      <c r="EP1241" s="1594"/>
      <c r="EQ1241" s="1594"/>
      <c r="ER1241" s="1594"/>
      <c r="ES1241" s="1594"/>
    </row>
    <row r="1242" spans="1:149" s="1595" customFormat="1" ht="12.5">
      <c r="A1242" s="1644" t="str">
        <f t="shared" si="654"/>
        <v>Organisation</v>
      </c>
      <c r="B1242" s="1758"/>
      <c r="C1242" s="1758"/>
      <c r="D1242" s="1758"/>
      <c r="E1242" s="1756"/>
      <c r="F1242" s="1592"/>
      <c r="G1242" s="1714">
        <f t="shared" si="655"/>
        <v>0</v>
      </c>
      <c r="H1242" s="1645"/>
      <c r="I1242" s="1714">
        <f t="shared" si="656"/>
        <v>0</v>
      </c>
      <c r="J1242" s="1677"/>
      <c r="K1242" s="1677"/>
      <c r="L1242" s="1592"/>
      <c r="M1242" s="1597"/>
      <c r="N1242" s="1597"/>
      <c r="O1242" s="1646"/>
      <c r="P1242" s="1647"/>
      <c r="Q1242" s="1647"/>
      <c r="R1242" s="1648"/>
      <c r="S1242" s="1603"/>
      <c r="T1242" s="1649"/>
      <c r="U1242" s="1649"/>
      <c r="V1242" s="1649"/>
      <c r="W1242" s="1649"/>
      <c r="X1242" s="1649"/>
      <c r="Y1242" s="1649"/>
      <c r="Z1242" s="1649"/>
      <c r="AA1242" s="1649"/>
      <c r="AB1242" s="1649"/>
      <c r="AC1242" s="1649"/>
      <c r="AD1242" s="1649"/>
      <c r="AE1242" s="1649"/>
      <c r="AF1242" s="1610">
        <f t="shared" si="635"/>
        <v>0</v>
      </c>
      <c r="AG1242" s="1649"/>
      <c r="AH1242" s="1649"/>
      <c r="AI1242" s="1649"/>
      <c r="AJ1242" s="1649"/>
      <c r="AK1242" s="1649"/>
      <c r="AL1242" s="1649"/>
      <c r="AM1242" s="1649"/>
      <c r="AN1242" s="1649"/>
      <c r="AO1242" s="1649"/>
      <c r="AP1242" s="1649"/>
      <c r="AQ1242" s="1649"/>
      <c r="AR1242" s="1709"/>
      <c r="AS1242" s="1779">
        <f t="shared" si="636"/>
        <v>0</v>
      </c>
      <c r="AT1242" s="1711">
        <f t="shared" si="657"/>
        <v>0</v>
      </c>
      <c r="AU1242" s="1611">
        <f t="shared" si="637"/>
        <v>0</v>
      </c>
      <c r="AV1242" s="1611">
        <f t="shared" si="638"/>
        <v>0</v>
      </c>
      <c r="AW1242" s="1611">
        <f t="shared" si="639"/>
        <v>0</v>
      </c>
      <c r="AX1242" s="1611">
        <f t="shared" si="640"/>
        <v>0</v>
      </c>
      <c r="AY1242" s="1611">
        <f t="shared" si="641"/>
        <v>0</v>
      </c>
      <c r="AZ1242" s="1611">
        <f t="shared" si="642"/>
        <v>0</v>
      </c>
      <c r="BA1242" s="1611">
        <f t="shared" si="643"/>
        <v>0</v>
      </c>
      <c r="BB1242" s="1611">
        <f t="shared" si="644"/>
        <v>0</v>
      </c>
      <c r="BC1242" s="1611">
        <f t="shared" si="645"/>
        <v>0</v>
      </c>
      <c r="BD1242" s="1611">
        <f t="shared" si="646"/>
        <v>0</v>
      </c>
      <c r="BE1242" s="1611">
        <f t="shared" si="647"/>
        <v>0</v>
      </c>
      <c r="BF1242" s="1611">
        <f t="shared" si="648"/>
        <v>0</v>
      </c>
      <c r="BG1242" s="1611">
        <f t="shared" si="658"/>
        <v>0</v>
      </c>
      <c r="BH1242" s="1611" t="str">
        <f t="shared" si="659"/>
        <v/>
      </c>
      <c r="BI1242" s="1611" t="str">
        <f t="shared" si="660"/>
        <v/>
      </c>
      <c r="BJ1242" s="1611" t="str">
        <f t="shared" si="649"/>
        <v/>
      </c>
      <c r="BK1242" s="1611" t="str">
        <f t="shared" si="650"/>
        <v/>
      </c>
      <c r="BL1242" s="1611" t="str">
        <f t="shared" ca="1" si="651"/>
        <v/>
      </c>
      <c r="BM1242" s="1611" t="str">
        <f t="shared" si="661"/>
        <v/>
      </c>
      <c r="BN1242" s="1611" t="str">
        <f t="shared" si="652"/>
        <v/>
      </c>
      <c r="BO1242" s="1611" t="str">
        <f t="shared" si="653"/>
        <v/>
      </c>
      <c r="BP1242" s="1611" t="str">
        <f t="shared" si="662"/>
        <v/>
      </c>
      <c r="BQ1242" s="1611" t="str">
        <f t="shared" si="663"/>
        <v/>
      </c>
      <c r="BR1242" s="1611" t="str">
        <f t="shared" si="664"/>
        <v/>
      </c>
      <c r="BS1242" s="1611" t="str">
        <f t="shared" si="665"/>
        <v/>
      </c>
      <c r="BT1242" s="1611" t="str">
        <f t="shared" si="666"/>
        <v/>
      </c>
      <c r="BU1242" s="1731">
        <f t="shared" ca="1" si="667"/>
        <v>0</v>
      </c>
      <c r="BV1242" s="1594"/>
      <c r="BW1242" s="1594"/>
      <c r="BX1242" s="1594"/>
      <c r="BY1242" s="1594"/>
      <c r="BZ1242" s="1594"/>
      <c r="CA1242" s="1594"/>
      <c r="CB1242" s="1594"/>
      <c r="CC1242" s="1594"/>
      <c r="CD1242" s="1594"/>
      <c r="CE1242" s="1594"/>
      <c r="CF1242" s="1594"/>
      <c r="CG1242" s="1594"/>
      <c r="CH1242" s="1594"/>
      <c r="CI1242" s="1594"/>
      <c r="CJ1242" s="1594"/>
      <c r="CK1242" s="1594"/>
      <c r="CL1242" s="1594"/>
      <c r="CM1242" s="1594"/>
      <c r="CN1242" s="1594"/>
      <c r="CO1242" s="1594"/>
      <c r="CP1242" s="1594"/>
      <c r="CQ1242" s="1594"/>
      <c r="CR1242" s="1594"/>
      <c r="CS1242" s="1594"/>
      <c r="CT1242" s="1594"/>
      <c r="CU1242" s="1594"/>
      <c r="CV1242" s="1594"/>
      <c r="CW1242" s="1594"/>
      <c r="CX1242" s="1594"/>
      <c r="CY1242" s="1594"/>
      <c r="CZ1242" s="1594"/>
      <c r="DA1242" s="1594"/>
      <c r="DB1242" s="1594"/>
      <c r="DC1242" s="1594"/>
      <c r="DD1242" s="1594"/>
      <c r="DE1242" s="1594"/>
      <c r="DF1242" s="1594"/>
      <c r="DG1242" s="1594"/>
      <c r="DH1242" s="1594"/>
      <c r="DI1242" s="1594"/>
      <c r="DJ1242" s="1594"/>
      <c r="DK1242" s="1594"/>
      <c r="DL1242" s="1594"/>
      <c r="DM1242" s="1594"/>
      <c r="DN1242" s="1594"/>
      <c r="DO1242" s="1594"/>
      <c r="DP1242" s="1594"/>
      <c r="DQ1242" s="1594"/>
      <c r="DR1242" s="1594"/>
      <c r="DS1242" s="1594"/>
      <c r="DT1242" s="1594"/>
      <c r="DU1242" s="1594"/>
      <c r="DV1242" s="1594"/>
      <c r="DW1242" s="1594"/>
      <c r="DX1242" s="1594"/>
      <c r="DY1242" s="1594"/>
      <c r="DZ1242" s="1594"/>
      <c r="EA1242" s="1594"/>
      <c r="EB1242" s="1594"/>
      <c r="EC1242" s="1594"/>
      <c r="ED1242" s="1594"/>
      <c r="EE1242" s="1594"/>
      <c r="EF1242" s="1594"/>
      <c r="EG1242" s="1594"/>
      <c r="EH1242" s="1594"/>
      <c r="EI1242" s="1594"/>
      <c r="EJ1242" s="1594"/>
      <c r="EK1242" s="1594"/>
      <c r="EL1242" s="1594"/>
      <c r="EM1242" s="1594"/>
      <c r="EN1242" s="1594"/>
      <c r="EO1242" s="1594"/>
      <c r="EP1242" s="1594"/>
      <c r="EQ1242" s="1594"/>
      <c r="ER1242" s="1594"/>
      <c r="ES1242" s="1594"/>
    </row>
    <row r="1243" spans="1:149" s="1595" customFormat="1" ht="12.5">
      <c r="A1243" s="1644" t="str">
        <f t="shared" si="654"/>
        <v>Organisation</v>
      </c>
      <c r="B1243" s="1758"/>
      <c r="C1243" s="1758"/>
      <c r="D1243" s="1758"/>
      <c r="E1243" s="1756"/>
      <c r="F1243" s="1592"/>
      <c r="G1243" s="1714">
        <f t="shared" si="655"/>
        <v>0</v>
      </c>
      <c r="H1243" s="1645"/>
      <c r="I1243" s="1714">
        <f t="shared" si="656"/>
        <v>0</v>
      </c>
      <c r="J1243" s="1677"/>
      <c r="K1243" s="1677"/>
      <c r="L1243" s="1592"/>
      <c r="M1243" s="1597"/>
      <c r="N1243" s="1597"/>
      <c r="O1243" s="1646"/>
      <c r="P1243" s="1647"/>
      <c r="Q1243" s="1647"/>
      <c r="R1243" s="1648"/>
      <c r="S1243" s="1603"/>
      <c r="T1243" s="1649"/>
      <c r="U1243" s="1649"/>
      <c r="V1243" s="1649"/>
      <c r="W1243" s="1649"/>
      <c r="X1243" s="1649"/>
      <c r="Y1243" s="1649"/>
      <c r="Z1243" s="1649"/>
      <c r="AA1243" s="1649"/>
      <c r="AB1243" s="1649"/>
      <c r="AC1243" s="1649"/>
      <c r="AD1243" s="1649"/>
      <c r="AE1243" s="1649"/>
      <c r="AF1243" s="1610">
        <f t="shared" si="635"/>
        <v>0</v>
      </c>
      <c r="AG1243" s="1649"/>
      <c r="AH1243" s="1649"/>
      <c r="AI1243" s="1649"/>
      <c r="AJ1243" s="1649"/>
      <c r="AK1243" s="1649"/>
      <c r="AL1243" s="1649"/>
      <c r="AM1243" s="1649"/>
      <c r="AN1243" s="1649"/>
      <c r="AO1243" s="1649"/>
      <c r="AP1243" s="1649"/>
      <c r="AQ1243" s="1649"/>
      <c r="AR1243" s="1709"/>
      <c r="AS1243" s="1779">
        <f t="shared" si="636"/>
        <v>0</v>
      </c>
      <c r="AT1243" s="1711">
        <f t="shared" si="657"/>
        <v>0</v>
      </c>
      <c r="AU1243" s="1611">
        <f t="shared" si="637"/>
        <v>0</v>
      </c>
      <c r="AV1243" s="1611">
        <f t="shared" si="638"/>
        <v>0</v>
      </c>
      <c r="AW1243" s="1611">
        <f t="shared" si="639"/>
        <v>0</v>
      </c>
      <c r="AX1243" s="1611">
        <f t="shared" si="640"/>
        <v>0</v>
      </c>
      <c r="AY1243" s="1611">
        <f t="shared" si="641"/>
        <v>0</v>
      </c>
      <c r="AZ1243" s="1611">
        <f t="shared" si="642"/>
        <v>0</v>
      </c>
      <c r="BA1243" s="1611">
        <f t="shared" si="643"/>
        <v>0</v>
      </c>
      <c r="BB1243" s="1611">
        <f t="shared" si="644"/>
        <v>0</v>
      </c>
      <c r="BC1243" s="1611">
        <f t="shared" si="645"/>
        <v>0</v>
      </c>
      <c r="BD1243" s="1611">
        <f t="shared" si="646"/>
        <v>0</v>
      </c>
      <c r="BE1243" s="1611">
        <f t="shared" si="647"/>
        <v>0</v>
      </c>
      <c r="BF1243" s="1611">
        <f t="shared" si="648"/>
        <v>0</v>
      </c>
      <c r="BG1243" s="1611">
        <f t="shared" si="658"/>
        <v>0</v>
      </c>
      <c r="BH1243" s="1611" t="str">
        <f t="shared" si="659"/>
        <v/>
      </c>
      <c r="BI1243" s="1611" t="str">
        <f t="shared" si="660"/>
        <v/>
      </c>
      <c r="BJ1243" s="1611" t="str">
        <f t="shared" si="649"/>
        <v/>
      </c>
      <c r="BK1243" s="1611" t="str">
        <f t="shared" si="650"/>
        <v/>
      </c>
      <c r="BL1243" s="1611" t="str">
        <f t="shared" ca="1" si="651"/>
        <v/>
      </c>
      <c r="BM1243" s="1611" t="str">
        <f t="shared" si="661"/>
        <v/>
      </c>
      <c r="BN1243" s="1611" t="str">
        <f t="shared" si="652"/>
        <v/>
      </c>
      <c r="BO1243" s="1611" t="str">
        <f t="shared" si="653"/>
        <v/>
      </c>
      <c r="BP1243" s="1611" t="str">
        <f t="shared" si="662"/>
        <v/>
      </c>
      <c r="BQ1243" s="1611" t="str">
        <f t="shared" si="663"/>
        <v/>
      </c>
      <c r="BR1243" s="1611" t="str">
        <f t="shared" si="664"/>
        <v/>
      </c>
      <c r="BS1243" s="1611" t="str">
        <f t="shared" si="665"/>
        <v/>
      </c>
      <c r="BT1243" s="1611" t="str">
        <f t="shared" si="666"/>
        <v/>
      </c>
      <c r="BU1243" s="1731">
        <f t="shared" ca="1" si="667"/>
        <v>0</v>
      </c>
      <c r="BV1243" s="1594"/>
      <c r="BW1243" s="1594"/>
      <c r="BX1243" s="1594"/>
      <c r="BY1243" s="1594"/>
      <c r="BZ1243" s="1594"/>
      <c r="CA1243" s="1594"/>
      <c r="CB1243" s="1594"/>
      <c r="CC1243" s="1594"/>
      <c r="CD1243" s="1594"/>
      <c r="CE1243" s="1594"/>
      <c r="CF1243" s="1594"/>
      <c r="CG1243" s="1594"/>
      <c r="CH1243" s="1594"/>
      <c r="CI1243" s="1594"/>
      <c r="CJ1243" s="1594"/>
      <c r="CK1243" s="1594"/>
      <c r="CL1243" s="1594"/>
      <c r="CM1243" s="1594"/>
      <c r="CN1243" s="1594"/>
      <c r="CO1243" s="1594"/>
      <c r="CP1243" s="1594"/>
      <c r="CQ1243" s="1594"/>
      <c r="CR1243" s="1594"/>
      <c r="CS1243" s="1594"/>
      <c r="CT1243" s="1594"/>
      <c r="CU1243" s="1594"/>
      <c r="CV1243" s="1594"/>
      <c r="CW1243" s="1594"/>
      <c r="CX1243" s="1594"/>
      <c r="CY1243" s="1594"/>
      <c r="CZ1243" s="1594"/>
      <c r="DA1243" s="1594"/>
      <c r="DB1243" s="1594"/>
      <c r="DC1243" s="1594"/>
      <c r="DD1243" s="1594"/>
      <c r="DE1243" s="1594"/>
      <c r="DF1243" s="1594"/>
      <c r="DG1243" s="1594"/>
      <c r="DH1243" s="1594"/>
      <c r="DI1243" s="1594"/>
      <c r="DJ1243" s="1594"/>
      <c r="DK1243" s="1594"/>
      <c r="DL1243" s="1594"/>
      <c r="DM1243" s="1594"/>
      <c r="DN1243" s="1594"/>
      <c r="DO1243" s="1594"/>
      <c r="DP1243" s="1594"/>
      <c r="DQ1243" s="1594"/>
      <c r="DR1243" s="1594"/>
      <c r="DS1243" s="1594"/>
      <c r="DT1243" s="1594"/>
      <c r="DU1243" s="1594"/>
      <c r="DV1243" s="1594"/>
      <c r="DW1243" s="1594"/>
      <c r="DX1243" s="1594"/>
      <c r="DY1243" s="1594"/>
      <c r="DZ1243" s="1594"/>
      <c r="EA1243" s="1594"/>
      <c r="EB1243" s="1594"/>
      <c r="EC1243" s="1594"/>
      <c r="ED1243" s="1594"/>
      <c r="EE1243" s="1594"/>
      <c r="EF1243" s="1594"/>
      <c r="EG1243" s="1594"/>
      <c r="EH1243" s="1594"/>
      <c r="EI1243" s="1594"/>
      <c r="EJ1243" s="1594"/>
      <c r="EK1243" s="1594"/>
      <c r="EL1243" s="1594"/>
      <c r="EM1243" s="1594"/>
      <c r="EN1243" s="1594"/>
      <c r="EO1243" s="1594"/>
      <c r="EP1243" s="1594"/>
      <c r="EQ1243" s="1594"/>
      <c r="ER1243" s="1594"/>
      <c r="ES1243" s="1594"/>
    </row>
    <row r="1244" spans="1:149" s="1595" customFormat="1" ht="12.5">
      <c r="A1244" s="1644" t="str">
        <f t="shared" si="654"/>
        <v>Organisation</v>
      </c>
      <c r="B1244" s="1758"/>
      <c r="C1244" s="1758"/>
      <c r="D1244" s="1758"/>
      <c r="E1244" s="1756"/>
      <c r="F1244" s="1592"/>
      <c r="G1244" s="1714">
        <f t="shared" si="655"/>
        <v>0</v>
      </c>
      <c r="H1244" s="1645"/>
      <c r="I1244" s="1714">
        <f t="shared" si="656"/>
        <v>0</v>
      </c>
      <c r="J1244" s="1677"/>
      <c r="K1244" s="1677"/>
      <c r="L1244" s="1592"/>
      <c r="M1244" s="1597"/>
      <c r="N1244" s="1597"/>
      <c r="O1244" s="1646"/>
      <c r="P1244" s="1647"/>
      <c r="Q1244" s="1647"/>
      <c r="R1244" s="1648"/>
      <c r="S1244" s="1603"/>
      <c r="T1244" s="1649"/>
      <c r="U1244" s="1649"/>
      <c r="V1244" s="1649"/>
      <c r="W1244" s="1649"/>
      <c r="X1244" s="1649"/>
      <c r="Y1244" s="1649"/>
      <c r="Z1244" s="1649"/>
      <c r="AA1244" s="1649"/>
      <c r="AB1244" s="1649"/>
      <c r="AC1244" s="1649"/>
      <c r="AD1244" s="1649"/>
      <c r="AE1244" s="1649"/>
      <c r="AF1244" s="1610">
        <f t="shared" si="635"/>
        <v>0</v>
      </c>
      <c r="AG1244" s="1649"/>
      <c r="AH1244" s="1649"/>
      <c r="AI1244" s="1649"/>
      <c r="AJ1244" s="1649"/>
      <c r="AK1244" s="1649"/>
      <c r="AL1244" s="1649"/>
      <c r="AM1244" s="1649"/>
      <c r="AN1244" s="1649"/>
      <c r="AO1244" s="1649"/>
      <c r="AP1244" s="1649"/>
      <c r="AQ1244" s="1649"/>
      <c r="AR1244" s="1709"/>
      <c r="AS1244" s="1779">
        <f t="shared" si="636"/>
        <v>0</v>
      </c>
      <c r="AT1244" s="1711">
        <f t="shared" si="657"/>
        <v>0</v>
      </c>
      <c r="AU1244" s="1611">
        <f t="shared" si="637"/>
        <v>0</v>
      </c>
      <c r="AV1244" s="1611">
        <f t="shared" si="638"/>
        <v>0</v>
      </c>
      <c r="AW1244" s="1611">
        <f t="shared" si="639"/>
        <v>0</v>
      </c>
      <c r="AX1244" s="1611">
        <f t="shared" si="640"/>
        <v>0</v>
      </c>
      <c r="AY1244" s="1611">
        <f t="shared" si="641"/>
        <v>0</v>
      </c>
      <c r="AZ1244" s="1611">
        <f t="shared" si="642"/>
        <v>0</v>
      </c>
      <c r="BA1244" s="1611">
        <f t="shared" si="643"/>
        <v>0</v>
      </c>
      <c r="BB1244" s="1611">
        <f t="shared" si="644"/>
        <v>0</v>
      </c>
      <c r="BC1244" s="1611">
        <f t="shared" si="645"/>
        <v>0</v>
      </c>
      <c r="BD1244" s="1611">
        <f t="shared" si="646"/>
        <v>0</v>
      </c>
      <c r="BE1244" s="1611">
        <f t="shared" si="647"/>
        <v>0</v>
      </c>
      <c r="BF1244" s="1611">
        <f t="shared" si="648"/>
        <v>0</v>
      </c>
      <c r="BG1244" s="1611">
        <f t="shared" si="658"/>
        <v>0</v>
      </c>
      <c r="BH1244" s="1611" t="str">
        <f t="shared" si="659"/>
        <v/>
      </c>
      <c r="BI1244" s="1611" t="str">
        <f t="shared" si="660"/>
        <v/>
      </c>
      <c r="BJ1244" s="1611" t="str">
        <f t="shared" si="649"/>
        <v/>
      </c>
      <c r="BK1244" s="1611" t="str">
        <f t="shared" si="650"/>
        <v/>
      </c>
      <c r="BL1244" s="1611" t="str">
        <f t="shared" ca="1" si="651"/>
        <v/>
      </c>
      <c r="BM1244" s="1611" t="str">
        <f t="shared" si="661"/>
        <v/>
      </c>
      <c r="BN1244" s="1611" t="str">
        <f t="shared" si="652"/>
        <v/>
      </c>
      <c r="BO1244" s="1611" t="str">
        <f t="shared" si="653"/>
        <v/>
      </c>
      <c r="BP1244" s="1611" t="str">
        <f t="shared" si="662"/>
        <v/>
      </c>
      <c r="BQ1244" s="1611" t="str">
        <f t="shared" si="663"/>
        <v/>
      </c>
      <c r="BR1244" s="1611" t="str">
        <f t="shared" si="664"/>
        <v/>
      </c>
      <c r="BS1244" s="1611" t="str">
        <f t="shared" si="665"/>
        <v/>
      </c>
      <c r="BT1244" s="1611" t="str">
        <f t="shared" si="666"/>
        <v/>
      </c>
      <c r="BU1244" s="1731">
        <f t="shared" ca="1" si="667"/>
        <v>0</v>
      </c>
      <c r="BV1244" s="1594"/>
      <c r="BW1244" s="1594"/>
      <c r="BX1244" s="1594"/>
      <c r="BY1244" s="1594"/>
      <c r="BZ1244" s="1594"/>
      <c r="CA1244" s="1594"/>
      <c r="CB1244" s="1594"/>
      <c r="CC1244" s="1594"/>
      <c r="CD1244" s="1594"/>
      <c r="CE1244" s="1594"/>
      <c r="CF1244" s="1594"/>
      <c r="CG1244" s="1594"/>
      <c r="CH1244" s="1594"/>
      <c r="CI1244" s="1594"/>
      <c r="CJ1244" s="1594"/>
      <c r="CK1244" s="1594"/>
      <c r="CL1244" s="1594"/>
      <c r="CM1244" s="1594"/>
      <c r="CN1244" s="1594"/>
      <c r="CO1244" s="1594"/>
      <c r="CP1244" s="1594"/>
      <c r="CQ1244" s="1594"/>
      <c r="CR1244" s="1594"/>
      <c r="CS1244" s="1594"/>
      <c r="CT1244" s="1594"/>
      <c r="CU1244" s="1594"/>
      <c r="CV1244" s="1594"/>
      <c r="CW1244" s="1594"/>
      <c r="CX1244" s="1594"/>
      <c r="CY1244" s="1594"/>
      <c r="CZ1244" s="1594"/>
      <c r="DA1244" s="1594"/>
      <c r="DB1244" s="1594"/>
      <c r="DC1244" s="1594"/>
      <c r="DD1244" s="1594"/>
      <c r="DE1244" s="1594"/>
      <c r="DF1244" s="1594"/>
      <c r="DG1244" s="1594"/>
      <c r="DH1244" s="1594"/>
      <c r="DI1244" s="1594"/>
      <c r="DJ1244" s="1594"/>
      <c r="DK1244" s="1594"/>
      <c r="DL1244" s="1594"/>
      <c r="DM1244" s="1594"/>
      <c r="DN1244" s="1594"/>
      <c r="DO1244" s="1594"/>
      <c r="DP1244" s="1594"/>
      <c r="DQ1244" s="1594"/>
      <c r="DR1244" s="1594"/>
      <c r="DS1244" s="1594"/>
      <c r="DT1244" s="1594"/>
      <c r="DU1244" s="1594"/>
      <c r="DV1244" s="1594"/>
      <c r="DW1244" s="1594"/>
      <c r="DX1244" s="1594"/>
      <c r="DY1244" s="1594"/>
      <c r="DZ1244" s="1594"/>
      <c r="EA1244" s="1594"/>
      <c r="EB1244" s="1594"/>
      <c r="EC1244" s="1594"/>
      <c r="ED1244" s="1594"/>
      <c r="EE1244" s="1594"/>
      <c r="EF1244" s="1594"/>
      <c r="EG1244" s="1594"/>
      <c r="EH1244" s="1594"/>
      <c r="EI1244" s="1594"/>
      <c r="EJ1244" s="1594"/>
      <c r="EK1244" s="1594"/>
      <c r="EL1244" s="1594"/>
      <c r="EM1244" s="1594"/>
      <c r="EN1244" s="1594"/>
      <c r="EO1244" s="1594"/>
      <c r="EP1244" s="1594"/>
      <c r="EQ1244" s="1594"/>
      <c r="ER1244" s="1594"/>
      <c r="ES1244" s="1594"/>
    </row>
    <row r="1245" spans="1:149" s="1595" customFormat="1" ht="12.5">
      <c r="A1245" s="1644" t="str">
        <f t="shared" si="654"/>
        <v>Organisation</v>
      </c>
      <c r="B1245" s="1758"/>
      <c r="C1245" s="1758"/>
      <c r="D1245" s="1758"/>
      <c r="E1245" s="1756"/>
      <c r="F1245" s="1592"/>
      <c r="G1245" s="1714">
        <f t="shared" si="655"/>
        <v>0</v>
      </c>
      <c r="H1245" s="1645"/>
      <c r="I1245" s="1714">
        <f t="shared" si="656"/>
        <v>0</v>
      </c>
      <c r="J1245" s="1677"/>
      <c r="K1245" s="1677"/>
      <c r="L1245" s="1592"/>
      <c r="M1245" s="1597"/>
      <c r="N1245" s="1597"/>
      <c r="O1245" s="1646"/>
      <c r="P1245" s="1647"/>
      <c r="Q1245" s="1647"/>
      <c r="R1245" s="1648"/>
      <c r="S1245" s="1603"/>
      <c r="T1245" s="1649"/>
      <c r="U1245" s="1649"/>
      <c r="V1245" s="1649"/>
      <c r="W1245" s="1649"/>
      <c r="X1245" s="1649"/>
      <c r="Y1245" s="1649"/>
      <c r="Z1245" s="1649"/>
      <c r="AA1245" s="1649"/>
      <c r="AB1245" s="1649"/>
      <c r="AC1245" s="1649"/>
      <c r="AD1245" s="1649"/>
      <c r="AE1245" s="1649"/>
      <c r="AF1245" s="1610">
        <f t="shared" si="635"/>
        <v>0</v>
      </c>
      <c r="AG1245" s="1649"/>
      <c r="AH1245" s="1649"/>
      <c r="AI1245" s="1649"/>
      <c r="AJ1245" s="1649"/>
      <c r="AK1245" s="1649"/>
      <c r="AL1245" s="1649"/>
      <c r="AM1245" s="1649"/>
      <c r="AN1245" s="1649"/>
      <c r="AO1245" s="1649"/>
      <c r="AP1245" s="1649"/>
      <c r="AQ1245" s="1649"/>
      <c r="AR1245" s="1709"/>
      <c r="AS1245" s="1779">
        <f t="shared" si="636"/>
        <v>0</v>
      </c>
      <c r="AT1245" s="1711">
        <f t="shared" si="657"/>
        <v>0</v>
      </c>
      <c r="AU1245" s="1611">
        <f t="shared" si="637"/>
        <v>0</v>
      </c>
      <c r="AV1245" s="1611">
        <f t="shared" si="638"/>
        <v>0</v>
      </c>
      <c r="AW1245" s="1611">
        <f t="shared" si="639"/>
        <v>0</v>
      </c>
      <c r="AX1245" s="1611">
        <f t="shared" si="640"/>
        <v>0</v>
      </c>
      <c r="AY1245" s="1611">
        <f t="shared" si="641"/>
        <v>0</v>
      </c>
      <c r="AZ1245" s="1611">
        <f t="shared" si="642"/>
        <v>0</v>
      </c>
      <c r="BA1245" s="1611">
        <f t="shared" si="643"/>
        <v>0</v>
      </c>
      <c r="BB1245" s="1611">
        <f t="shared" si="644"/>
        <v>0</v>
      </c>
      <c r="BC1245" s="1611">
        <f t="shared" si="645"/>
        <v>0</v>
      </c>
      <c r="BD1245" s="1611">
        <f t="shared" si="646"/>
        <v>0</v>
      </c>
      <c r="BE1245" s="1611">
        <f t="shared" si="647"/>
        <v>0</v>
      </c>
      <c r="BF1245" s="1611">
        <f t="shared" si="648"/>
        <v>0</v>
      </c>
      <c r="BG1245" s="1611">
        <f t="shared" si="658"/>
        <v>0</v>
      </c>
      <c r="BH1245" s="1611" t="str">
        <f t="shared" si="659"/>
        <v/>
      </c>
      <c r="BI1245" s="1611" t="str">
        <f t="shared" si="660"/>
        <v/>
      </c>
      <c r="BJ1245" s="1611" t="str">
        <f t="shared" si="649"/>
        <v/>
      </c>
      <c r="BK1245" s="1611" t="str">
        <f t="shared" si="650"/>
        <v/>
      </c>
      <c r="BL1245" s="1611" t="str">
        <f t="shared" ca="1" si="651"/>
        <v/>
      </c>
      <c r="BM1245" s="1611" t="str">
        <f t="shared" si="661"/>
        <v/>
      </c>
      <c r="BN1245" s="1611" t="str">
        <f t="shared" si="652"/>
        <v/>
      </c>
      <c r="BO1245" s="1611" t="str">
        <f t="shared" si="653"/>
        <v/>
      </c>
      <c r="BP1245" s="1611" t="str">
        <f t="shared" si="662"/>
        <v/>
      </c>
      <c r="BQ1245" s="1611" t="str">
        <f t="shared" si="663"/>
        <v/>
      </c>
      <c r="BR1245" s="1611" t="str">
        <f t="shared" si="664"/>
        <v/>
      </c>
      <c r="BS1245" s="1611" t="str">
        <f t="shared" si="665"/>
        <v/>
      </c>
      <c r="BT1245" s="1611" t="str">
        <f t="shared" si="666"/>
        <v/>
      </c>
      <c r="BU1245" s="1731">
        <f t="shared" ca="1" si="667"/>
        <v>0</v>
      </c>
      <c r="BV1245" s="1594"/>
      <c r="BW1245" s="1594"/>
      <c r="BX1245" s="1594"/>
      <c r="BY1245" s="1594"/>
      <c r="BZ1245" s="1594"/>
      <c r="CA1245" s="1594"/>
      <c r="CB1245" s="1594"/>
      <c r="CC1245" s="1594"/>
      <c r="CD1245" s="1594"/>
      <c r="CE1245" s="1594"/>
      <c r="CF1245" s="1594"/>
      <c r="CG1245" s="1594"/>
      <c r="CH1245" s="1594"/>
      <c r="CI1245" s="1594"/>
      <c r="CJ1245" s="1594"/>
      <c r="CK1245" s="1594"/>
      <c r="CL1245" s="1594"/>
      <c r="CM1245" s="1594"/>
      <c r="CN1245" s="1594"/>
      <c r="CO1245" s="1594"/>
      <c r="CP1245" s="1594"/>
      <c r="CQ1245" s="1594"/>
      <c r="CR1245" s="1594"/>
      <c r="CS1245" s="1594"/>
      <c r="CT1245" s="1594"/>
      <c r="CU1245" s="1594"/>
      <c r="CV1245" s="1594"/>
      <c r="CW1245" s="1594"/>
      <c r="CX1245" s="1594"/>
      <c r="CY1245" s="1594"/>
      <c r="CZ1245" s="1594"/>
      <c r="DA1245" s="1594"/>
      <c r="DB1245" s="1594"/>
      <c r="DC1245" s="1594"/>
      <c r="DD1245" s="1594"/>
      <c r="DE1245" s="1594"/>
      <c r="DF1245" s="1594"/>
      <c r="DG1245" s="1594"/>
      <c r="DH1245" s="1594"/>
      <c r="DI1245" s="1594"/>
      <c r="DJ1245" s="1594"/>
      <c r="DK1245" s="1594"/>
      <c r="DL1245" s="1594"/>
      <c r="DM1245" s="1594"/>
      <c r="DN1245" s="1594"/>
      <c r="DO1245" s="1594"/>
      <c r="DP1245" s="1594"/>
      <c r="DQ1245" s="1594"/>
      <c r="DR1245" s="1594"/>
      <c r="DS1245" s="1594"/>
      <c r="DT1245" s="1594"/>
      <c r="DU1245" s="1594"/>
      <c r="DV1245" s="1594"/>
      <c r="DW1245" s="1594"/>
      <c r="DX1245" s="1594"/>
      <c r="DY1245" s="1594"/>
      <c r="DZ1245" s="1594"/>
      <c r="EA1245" s="1594"/>
      <c r="EB1245" s="1594"/>
      <c r="EC1245" s="1594"/>
      <c r="ED1245" s="1594"/>
      <c r="EE1245" s="1594"/>
      <c r="EF1245" s="1594"/>
      <c r="EG1245" s="1594"/>
      <c r="EH1245" s="1594"/>
      <c r="EI1245" s="1594"/>
      <c r="EJ1245" s="1594"/>
      <c r="EK1245" s="1594"/>
      <c r="EL1245" s="1594"/>
      <c r="EM1245" s="1594"/>
      <c r="EN1245" s="1594"/>
      <c r="EO1245" s="1594"/>
      <c r="EP1245" s="1594"/>
      <c r="EQ1245" s="1594"/>
      <c r="ER1245" s="1594"/>
      <c r="ES1245" s="1594"/>
    </row>
    <row r="1246" spans="1:149" s="1595" customFormat="1" ht="12.5">
      <c r="A1246" s="1644" t="str">
        <f t="shared" si="654"/>
        <v>Organisation</v>
      </c>
      <c r="B1246" s="1758"/>
      <c r="C1246" s="1758"/>
      <c r="D1246" s="1758"/>
      <c r="E1246" s="1756"/>
      <c r="F1246" s="1592"/>
      <c r="G1246" s="1714">
        <f t="shared" si="655"/>
        <v>0</v>
      </c>
      <c r="H1246" s="1645"/>
      <c r="I1246" s="1714">
        <f t="shared" si="656"/>
        <v>0</v>
      </c>
      <c r="J1246" s="1677"/>
      <c r="K1246" s="1677"/>
      <c r="L1246" s="1592"/>
      <c r="M1246" s="1597"/>
      <c r="N1246" s="1597"/>
      <c r="O1246" s="1646"/>
      <c r="P1246" s="1647"/>
      <c r="Q1246" s="1647"/>
      <c r="R1246" s="1648"/>
      <c r="S1246" s="1603"/>
      <c r="T1246" s="1649"/>
      <c r="U1246" s="1649"/>
      <c r="V1246" s="1649"/>
      <c r="W1246" s="1649"/>
      <c r="X1246" s="1649"/>
      <c r="Y1246" s="1649"/>
      <c r="Z1246" s="1649"/>
      <c r="AA1246" s="1649"/>
      <c r="AB1246" s="1649"/>
      <c r="AC1246" s="1649"/>
      <c r="AD1246" s="1649"/>
      <c r="AE1246" s="1649"/>
      <c r="AF1246" s="1610">
        <f t="shared" si="635"/>
        <v>0</v>
      </c>
      <c r="AG1246" s="1649"/>
      <c r="AH1246" s="1649"/>
      <c r="AI1246" s="1649"/>
      <c r="AJ1246" s="1649"/>
      <c r="AK1246" s="1649"/>
      <c r="AL1246" s="1649"/>
      <c r="AM1246" s="1649"/>
      <c r="AN1246" s="1649"/>
      <c r="AO1246" s="1649"/>
      <c r="AP1246" s="1649"/>
      <c r="AQ1246" s="1649"/>
      <c r="AR1246" s="1709"/>
      <c r="AS1246" s="1779">
        <f t="shared" si="636"/>
        <v>0</v>
      </c>
      <c r="AT1246" s="1711">
        <f t="shared" si="657"/>
        <v>0</v>
      </c>
      <c r="AU1246" s="1611">
        <f t="shared" si="637"/>
        <v>0</v>
      </c>
      <c r="AV1246" s="1611">
        <f t="shared" si="638"/>
        <v>0</v>
      </c>
      <c r="AW1246" s="1611">
        <f t="shared" si="639"/>
        <v>0</v>
      </c>
      <c r="AX1246" s="1611">
        <f t="shared" si="640"/>
        <v>0</v>
      </c>
      <c r="AY1246" s="1611">
        <f t="shared" si="641"/>
        <v>0</v>
      </c>
      <c r="AZ1246" s="1611">
        <f t="shared" si="642"/>
        <v>0</v>
      </c>
      <c r="BA1246" s="1611">
        <f t="shared" si="643"/>
        <v>0</v>
      </c>
      <c r="BB1246" s="1611">
        <f t="shared" si="644"/>
        <v>0</v>
      </c>
      <c r="BC1246" s="1611">
        <f t="shared" si="645"/>
        <v>0</v>
      </c>
      <c r="BD1246" s="1611">
        <f t="shared" si="646"/>
        <v>0</v>
      </c>
      <c r="BE1246" s="1611">
        <f t="shared" si="647"/>
        <v>0</v>
      </c>
      <c r="BF1246" s="1611">
        <f t="shared" si="648"/>
        <v>0</v>
      </c>
      <c r="BG1246" s="1611">
        <f t="shared" si="658"/>
        <v>0</v>
      </c>
      <c r="BH1246" s="1611" t="str">
        <f t="shared" si="659"/>
        <v/>
      </c>
      <c r="BI1246" s="1611" t="str">
        <f t="shared" si="660"/>
        <v/>
      </c>
      <c r="BJ1246" s="1611" t="str">
        <f t="shared" si="649"/>
        <v/>
      </c>
      <c r="BK1246" s="1611" t="str">
        <f t="shared" si="650"/>
        <v/>
      </c>
      <c r="BL1246" s="1611" t="str">
        <f t="shared" ca="1" si="651"/>
        <v/>
      </c>
      <c r="BM1246" s="1611" t="str">
        <f t="shared" si="661"/>
        <v/>
      </c>
      <c r="BN1246" s="1611" t="str">
        <f t="shared" si="652"/>
        <v/>
      </c>
      <c r="BO1246" s="1611" t="str">
        <f t="shared" si="653"/>
        <v/>
      </c>
      <c r="BP1246" s="1611" t="str">
        <f t="shared" si="662"/>
        <v/>
      </c>
      <c r="BQ1246" s="1611" t="str">
        <f t="shared" si="663"/>
        <v/>
      </c>
      <c r="BR1246" s="1611" t="str">
        <f t="shared" si="664"/>
        <v/>
      </c>
      <c r="BS1246" s="1611" t="str">
        <f t="shared" si="665"/>
        <v/>
      </c>
      <c r="BT1246" s="1611" t="str">
        <f t="shared" si="666"/>
        <v/>
      </c>
      <c r="BU1246" s="1731">
        <f t="shared" ca="1" si="667"/>
        <v>0</v>
      </c>
      <c r="BV1246" s="1594"/>
      <c r="BW1246" s="1594"/>
      <c r="BX1246" s="1594"/>
      <c r="BY1246" s="1594"/>
      <c r="BZ1246" s="1594"/>
      <c r="CA1246" s="1594"/>
      <c r="CB1246" s="1594"/>
      <c r="CC1246" s="1594"/>
      <c r="CD1246" s="1594"/>
      <c r="CE1246" s="1594"/>
      <c r="CF1246" s="1594"/>
      <c r="CG1246" s="1594"/>
      <c r="CH1246" s="1594"/>
      <c r="CI1246" s="1594"/>
      <c r="CJ1246" s="1594"/>
      <c r="CK1246" s="1594"/>
      <c r="CL1246" s="1594"/>
      <c r="CM1246" s="1594"/>
      <c r="CN1246" s="1594"/>
      <c r="CO1246" s="1594"/>
      <c r="CP1246" s="1594"/>
      <c r="CQ1246" s="1594"/>
      <c r="CR1246" s="1594"/>
      <c r="CS1246" s="1594"/>
      <c r="CT1246" s="1594"/>
      <c r="CU1246" s="1594"/>
      <c r="CV1246" s="1594"/>
      <c r="CW1246" s="1594"/>
      <c r="CX1246" s="1594"/>
      <c r="CY1246" s="1594"/>
      <c r="CZ1246" s="1594"/>
      <c r="DA1246" s="1594"/>
      <c r="DB1246" s="1594"/>
      <c r="DC1246" s="1594"/>
      <c r="DD1246" s="1594"/>
      <c r="DE1246" s="1594"/>
      <c r="DF1246" s="1594"/>
      <c r="DG1246" s="1594"/>
      <c r="DH1246" s="1594"/>
      <c r="DI1246" s="1594"/>
      <c r="DJ1246" s="1594"/>
      <c r="DK1246" s="1594"/>
      <c r="DL1246" s="1594"/>
      <c r="DM1246" s="1594"/>
      <c r="DN1246" s="1594"/>
      <c r="DO1246" s="1594"/>
      <c r="DP1246" s="1594"/>
      <c r="DQ1246" s="1594"/>
      <c r="DR1246" s="1594"/>
      <c r="DS1246" s="1594"/>
      <c r="DT1246" s="1594"/>
      <c r="DU1246" s="1594"/>
      <c r="DV1246" s="1594"/>
      <c r="DW1246" s="1594"/>
      <c r="DX1246" s="1594"/>
      <c r="DY1246" s="1594"/>
      <c r="DZ1246" s="1594"/>
      <c r="EA1246" s="1594"/>
      <c r="EB1246" s="1594"/>
      <c r="EC1246" s="1594"/>
      <c r="ED1246" s="1594"/>
      <c r="EE1246" s="1594"/>
      <c r="EF1246" s="1594"/>
      <c r="EG1246" s="1594"/>
      <c r="EH1246" s="1594"/>
      <c r="EI1246" s="1594"/>
      <c r="EJ1246" s="1594"/>
      <c r="EK1246" s="1594"/>
      <c r="EL1246" s="1594"/>
      <c r="EM1246" s="1594"/>
      <c r="EN1246" s="1594"/>
      <c r="EO1246" s="1594"/>
      <c r="EP1246" s="1594"/>
      <c r="EQ1246" s="1594"/>
      <c r="ER1246" s="1594"/>
      <c r="ES1246" s="1594"/>
    </row>
    <row r="1247" spans="1:149" s="1595" customFormat="1" ht="12.5">
      <c r="A1247" s="1644" t="str">
        <f t="shared" si="654"/>
        <v>Organisation</v>
      </c>
      <c r="B1247" s="1758"/>
      <c r="C1247" s="1758"/>
      <c r="D1247" s="1758"/>
      <c r="E1247" s="1756"/>
      <c r="F1247" s="1592"/>
      <c r="G1247" s="1714">
        <f t="shared" si="655"/>
        <v>0</v>
      </c>
      <c r="H1247" s="1645"/>
      <c r="I1247" s="1714">
        <f t="shared" si="656"/>
        <v>0</v>
      </c>
      <c r="J1247" s="1677"/>
      <c r="K1247" s="1677"/>
      <c r="L1247" s="1592"/>
      <c r="M1247" s="1597"/>
      <c r="N1247" s="1597"/>
      <c r="O1247" s="1646"/>
      <c r="P1247" s="1647"/>
      <c r="Q1247" s="1647"/>
      <c r="R1247" s="1648"/>
      <c r="S1247" s="1603"/>
      <c r="T1247" s="1649"/>
      <c r="U1247" s="1649"/>
      <c r="V1247" s="1649"/>
      <c r="W1247" s="1649"/>
      <c r="X1247" s="1649"/>
      <c r="Y1247" s="1649"/>
      <c r="Z1247" s="1649"/>
      <c r="AA1247" s="1649"/>
      <c r="AB1247" s="1649"/>
      <c r="AC1247" s="1649"/>
      <c r="AD1247" s="1649"/>
      <c r="AE1247" s="1649"/>
      <c r="AF1247" s="1610">
        <f t="shared" si="635"/>
        <v>0</v>
      </c>
      <c r="AG1247" s="1649"/>
      <c r="AH1247" s="1649"/>
      <c r="AI1247" s="1649"/>
      <c r="AJ1247" s="1649"/>
      <c r="AK1247" s="1649"/>
      <c r="AL1247" s="1649"/>
      <c r="AM1247" s="1649"/>
      <c r="AN1247" s="1649"/>
      <c r="AO1247" s="1649"/>
      <c r="AP1247" s="1649"/>
      <c r="AQ1247" s="1649"/>
      <c r="AR1247" s="1709"/>
      <c r="AS1247" s="1779">
        <f t="shared" si="636"/>
        <v>0</v>
      </c>
      <c r="AT1247" s="1711">
        <f t="shared" si="657"/>
        <v>0</v>
      </c>
      <c r="AU1247" s="1611">
        <f t="shared" si="637"/>
        <v>0</v>
      </c>
      <c r="AV1247" s="1611">
        <f t="shared" si="638"/>
        <v>0</v>
      </c>
      <c r="AW1247" s="1611">
        <f t="shared" si="639"/>
        <v>0</v>
      </c>
      <c r="AX1247" s="1611">
        <f t="shared" si="640"/>
        <v>0</v>
      </c>
      <c r="AY1247" s="1611">
        <f t="shared" si="641"/>
        <v>0</v>
      </c>
      <c r="AZ1247" s="1611">
        <f t="shared" si="642"/>
        <v>0</v>
      </c>
      <c r="BA1247" s="1611">
        <f t="shared" si="643"/>
        <v>0</v>
      </c>
      <c r="BB1247" s="1611">
        <f t="shared" si="644"/>
        <v>0</v>
      </c>
      <c r="BC1247" s="1611">
        <f t="shared" si="645"/>
        <v>0</v>
      </c>
      <c r="BD1247" s="1611">
        <f t="shared" si="646"/>
        <v>0</v>
      </c>
      <c r="BE1247" s="1611">
        <f t="shared" si="647"/>
        <v>0</v>
      </c>
      <c r="BF1247" s="1611">
        <f t="shared" si="648"/>
        <v>0</v>
      </c>
      <c r="BG1247" s="1611">
        <f t="shared" si="658"/>
        <v>0</v>
      </c>
      <c r="BH1247" s="1611" t="str">
        <f t="shared" si="659"/>
        <v/>
      </c>
      <c r="BI1247" s="1611" t="str">
        <f t="shared" si="660"/>
        <v/>
      </c>
      <c r="BJ1247" s="1611" t="str">
        <f t="shared" si="649"/>
        <v/>
      </c>
      <c r="BK1247" s="1611" t="str">
        <f t="shared" si="650"/>
        <v/>
      </c>
      <c r="BL1247" s="1611" t="str">
        <f t="shared" ca="1" si="651"/>
        <v/>
      </c>
      <c r="BM1247" s="1611" t="str">
        <f t="shared" si="661"/>
        <v/>
      </c>
      <c r="BN1247" s="1611" t="str">
        <f t="shared" si="652"/>
        <v/>
      </c>
      <c r="BO1247" s="1611" t="str">
        <f t="shared" si="653"/>
        <v/>
      </c>
      <c r="BP1247" s="1611" t="str">
        <f t="shared" si="662"/>
        <v/>
      </c>
      <c r="BQ1247" s="1611" t="str">
        <f t="shared" si="663"/>
        <v/>
      </c>
      <c r="BR1247" s="1611" t="str">
        <f t="shared" si="664"/>
        <v/>
      </c>
      <c r="BS1247" s="1611" t="str">
        <f t="shared" si="665"/>
        <v/>
      </c>
      <c r="BT1247" s="1611" t="str">
        <f t="shared" si="666"/>
        <v/>
      </c>
      <c r="BU1247" s="1731">
        <f t="shared" ca="1" si="667"/>
        <v>0</v>
      </c>
      <c r="BV1247" s="1594"/>
      <c r="BW1247" s="1594"/>
      <c r="BX1247" s="1594"/>
      <c r="BY1247" s="1594"/>
      <c r="BZ1247" s="1594"/>
      <c r="CA1247" s="1594"/>
      <c r="CB1247" s="1594"/>
      <c r="CC1247" s="1594"/>
      <c r="CD1247" s="1594"/>
      <c r="CE1247" s="1594"/>
      <c r="CF1247" s="1594"/>
      <c r="CG1247" s="1594"/>
      <c r="CH1247" s="1594"/>
      <c r="CI1247" s="1594"/>
      <c r="CJ1247" s="1594"/>
      <c r="CK1247" s="1594"/>
      <c r="CL1247" s="1594"/>
      <c r="CM1247" s="1594"/>
      <c r="CN1247" s="1594"/>
      <c r="CO1247" s="1594"/>
      <c r="CP1247" s="1594"/>
      <c r="CQ1247" s="1594"/>
      <c r="CR1247" s="1594"/>
      <c r="CS1247" s="1594"/>
      <c r="CT1247" s="1594"/>
      <c r="CU1247" s="1594"/>
      <c r="CV1247" s="1594"/>
      <c r="CW1247" s="1594"/>
      <c r="CX1247" s="1594"/>
      <c r="CY1247" s="1594"/>
      <c r="CZ1247" s="1594"/>
      <c r="DA1247" s="1594"/>
      <c r="DB1247" s="1594"/>
      <c r="DC1247" s="1594"/>
      <c r="DD1247" s="1594"/>
      <c r="DE1247" s="1594"/>
      <c r="DF1247" s="1594"/>
      <c r="DG1247" s="1594"/>
      <c r="DH1247" s="1594"/>
      <c r="DI1247" s="1594"/>
      <c r="DJ1247" s="1594"/>
      <c r="DK1247" s="1594"/>
      <c r="DL1247" s="1594"/>
      <c r="DM1247" s="1594"/>
      <c r="DN1247" s="1594"/>
      <c r="DO1247" s="1594"/>
      <c r="DP1247" s="1594"/>
      <c r="DQ1247" s="1594"/>
      <c r="DR1247" s="1594"/>
      <c r="DS1247" s="1594"/>
      <c r="DT1247" s="1594"/>
      <c r="DU1247" s="1594"/>
      <c r="DV1247" s="1594"/>
      <c r="DW1247" s="1594"/>
      <c r="DX1247" s="1594"/>
      <c r="DY1247" s="1594"/>
      <c r="DZ1247" s="1594"/>
      <c r="EA1247" s="1594"/>
      <c r="EB1247" s="1594"/>
      <c r="EC1247" s="1594"/>
      <c r="ED1247" s="1594"/>
      <c r="EE1247" s="1594"/>
      <c r="EF1247" s="1594"/>
      <c r="EG1247" s="1594"/>
      <c r="EH1247" s="1594"/>
      <c r="EI1247" s="1594"/>
      <c r="EJ1247" s="1594"/>
      <c r="EK1247" s="1594"/>
      <c r="EL1247" s="1594"/>
      <c r="EM1247" s="1594"/>
      <c r="EN1247" s="1594"/>
      <c r="EO1247" s="1594"/>
      <c r="EP1247" s="1594"/>
      <c r="EQ1247" s="1594"/>
      <c r="ER1247" s="1594"/>
      <c r="ES1247" s="1594"/>
    </row>
    <row r="1248" spans="1:149" s="1594" customFormat="1" ht="12.5">
      <c r="A1248" s="1644" t="str">
        <f t="shared" si="654"/>
        <v>Organisation</v>
      </c>
      <c r="B1248" s="1758"/>
      <c r="C1248" s="1758"/>
      <c r="D1248" s="1758"/>
      <c r="E1248" s="1761"/>
      <c r="F1248" s="1592"/>
      <c r="G1248" s="1714">
        <f t="shared" si="655"/>
        <v>0</v>
      </c>
      <c r="H1248" s="1645"/>
      <c r="I1248" s="1714">
        <f t="shared" si="656"/>
        <v>0</v>
      </c>
      <c r="J1248" s="1646"/>
      <c r="K1248" s="1646"/>
      <c r="L1248" s="1592"/>
      <c r="M1248" s="1597"/>
      <c r="N1248" s="1597"/>
      <c r="O1248" s="1646"/>
      <c r="P1248" s="1647"/>
      <c r="Q1248" s="1647"/>
      <c r="R1248" s="1648"/>
      <c r="S1248" s="1603"/>
      <c r="T1248" s="1649"/>
      <c r="U1248" s="1649"/>
      <c r="V1248" s="1649"/>
      <c r="W1248" s="1649"/>
      <c r="X1248" s="1649"/>
      <c r="Y1248" s="1649"/>
      <c r="Z1248" s="1649"/>
      <c r="AA1248" s="1649"/>
      <c r="AB1248" s="1649"/>
      <c r="AC1248" s="1649"/>
      <c r="AD1248" s="1649"/>
      <c r="AE1248" s="1649"/>
      <c r="AF1248" s="1610">
        <f t="shared" si="635"/>
        <v>0</v>
      </c>
      <c r="AG1248" s="1649"/>
      <c r="AH1248" s="1649"/>
      <c r="AI1248" s="1649"/>
      <c r="AJ1248" s="1649"/>
      <c r="AK1248" s="1649"/>
      <c r="AL1248" s="1649"/>
      <c r="AM1248" s="1649"/>
      <c r="AN1248" s="1649"/>
      <c r="AO1248" s="1649"/>
      <c r="AP1248" s="1649"/>
      <c r="AQ1248" s="1649"/>
      <c r="AR1248" s="1709"/>
      <c r="AS1248" s="1779">
        <f t="shared" si="636"/>
        <v>0</v>
      </c>
      <c r="AT1248" s="1711">
        <f t="shared" si="657"/>
        <v>0</v>
      </c>
      <c r="AU1248" s="1611">
        <f t="shared" si="637"/>
        <v>0</v>
      </c>
      <c r="AV1248" s="1611">
        <f t="shared" si="638"/>
        <v>0</v>
      </c>
      <c r="AW1248" s="1611">
        <f t="shared" si="639"/>
        <v>0</v>
      </c>
      <c r="AX1248" s="1611">
        <f t="shared" si="640"/>
        <v>0</v>
      </c>
      <c r="AY1248" s="1611">
        <f t="shared" si="641"/>
        <v>0</v>
      </c>
      <c r="AZ1248" s="1611">
        <f t="shared" si="642"/>
        <v>0</v>
      </c>
      <c r="BA1248" s="1611">
        <f t="shared" si="643"/>
        <v>0</v>
      </c>
      <c r="BB1248" s="1611">
        <f t="shared" si="644"/>
        <v>0</v>
      </c>
      <c r="BC1248" s="1611">
        <f t="shared" si="645"/>
        <v>0</v>
      </c>
      <c r="BD1248" s="1611">
        <f t="shared" si="646"/>
        <v>0</v>
      </c>
      <c r="BE1248" s="1611">
        <f t="shared" si="647"/>
        <v>0</v>
      </c>
      <c r="BF1248" s="1611">
        <f t="shared" si="648"/>
        <v>0</v>
      </c>
      <c r="BG1248" s="1611">
        <f t="shared" si="658"/>
        <v>0</v>
      </c>
      <c r="BH1248" s="1611" t="str">
        <f t="shared" si="659"/>
        <v/>
      </c>
      <c r="BI1248" s="1611" t="str">
        <f t="shared" si="660"/>
        <v/>
      </c>
      <c r="BJ1248" s="1611" t="str">
        <f t="shared" si="649"/>
        <v/>
      </c>
      <c r="BK1248" s="1611" t="str">
        <f t="shared" si="650"/>
        <v/>
      </c>
      <c r="BL1248" s="1611" t="str">
        <f t="shared" ca="1" si="651"/>
        <v/>
      </c>
      <c r="BM1248" s="1611" t="str">
        <f t="shared" si="661"/>
        <v/>
      </c>
      <c r="BN1248" s="1611" t="str">
        <f t="shared" si="652"/>
        <v/>
      </c>
      <c r="BO1248" s="1611" t="str">
        <f t="shared" si="653"/>
        <v/>
      </c>
      <c r="BP1248" s="1611" t="str">
        <f t="shared" si="662"/>
        <v/>
      </c>
      <c r="BQ1248" s="1611" t="str">
        <f t="shared" si="663"/>
        <v/>
      </c>
      <c r="BR1248" s="1611" t="str">
        <f t="shared" si="664"/>
        <v/>
      </c>
      <c r="BS1248" s="1611" t="str">
        <f t="shared" si="665"/>
        <v/>
      </c>
      <c r="BT1248" s="1611" t="str">
        <f t="shared" si="666"/>
        <v/>
      </c>
      <c r="BU1248" s="1731">
        <f t="shared" ca="1" si="667"/>
        <v>0</v>
      </c>
    </row>
    <row r="1249" spans="1:149" s="1595" customFormat="1" ht="12.5">
      <c r="A1249" s="1644" t="str">
        <f t="shared" si="654"/>
        <v>Organisation</v>
      </c>
      <c r="B1249" s="1758"/>
      <c r="C1249" s="1758"/>
      <c r="D1249" s="1758"/>
      <c r="E1249" s="1756"/>
      <c r="F1249" s="1592"/>
      <c r="G1249" s="1714">
        <f t="shared" si="655"/>
        <v>0</v>
      </c>
      <c r="H1249" s="1645"/>
      <c r="I1249" s="1714">
        <f t="shared" si="656"/>
        <v>0</v>
      </c>
      <c r="J1249" s="1646"/>
      <c r="K1249" s="1646"/>
      <c r="L1249" s="1592"/>
      <c r="M1249" s="1597"/>
      <c r="N1249" s="1597"/>
      <c r="O1249" s="1646"/>
      <c r="P1249" s="1647"/>
      <c r="Q1249" s="1647"/>
      <c r="R1249" s="1648"/>
      <c r="S1249" s="1603"/>
      <c r="T1249" s="1649"/>
      <c r="U1249" s="1649"/>
      <c r="V1249" s="1649"/>
      <c r="W1249" s="1649"/>
      <c r="X1249" s="1649"/>
      <c r="Y1249" s="1649"/>
      <c r="Z1249" s="1649"/>
      <c r="AA1249" s="1649"/>
      <c r="AB1249" s="1649"/>
      <c r="AC1249" s="1649"/>
      <c r="AD1249" s="1649"/>
      <c r="AE1249" s="1649"/>
      <c r="AF1249" s="1610">
        <f t="shared" si="635"/>
        <v>0</v>
      </c>
      <c r="AG1249" s="1649"/>
      <c r="AH1249" s="1649"/>
      <c r="AI1249" s="1649"/>
      <c r="AJ1249" s="1649"/>
      <c r="AK1249" s="1649"/>
      <c r="AL1249" s="1649"/>
      <c r="AM1249" s="1649"/>
      <c r="AN1249" s="1649"/>
      <c r="AO1249" s="1649"/>
      <c r="AP1249" s="1649"/>
      <c r="AQ1249" s="1649"/>
      <c r="AR1249" s="1709"/>
      <c r="AS1249" s="1779">
        <f t="shared" si="636"/>
        <v>0</v>
      </c>
      <c r="AT1249" s="1711">
        <f t="shared" si="657"/>
        <v>0</v>
      </c>
      <c r="AU1249" s="1611">
        <f t="shared" si="637"/>
        <v>0</v>
      </c>
      <c r="AV1249" s="1611">
        <f t="shared" si="638"/>
        <v>0</v>
      </c>
      <c r="AW1249" s="1611">
        <f t="shared" si="639"/>
        <v>0</v>
      </c>
      <c r="AX1249" s="1611">
        <f t="shared" si="640"/>
        <v>0</v>
      </c>
      <c r="AY1249" s="1611">
        <f t="shared" si="641"/>
        <v>0</v>
      </c>
      <c r="AZ1249" s="1611">
        <f t="shared" si="642"/>
        <v>0</v>
      </c>
      <c r="BA1249" s="1611">
        <f t="shared" si="643"/>
        <v>0</v>
      </c>
      <c r="BB1249" s="1611">
        <f t="shared" si="644"/>
        <v>0</v>
      </c>
      <c r="BC1249" s="1611">
        <f t="shared" si="645"/>
        <v>0</v>
      </c>
      <c r="BD1249" s="1611">
        <f t="shared" si="646"/>
        <v>0</v>
      </c>
      <c r="BE1249" s="1611">
        <f t="shared" si="647"/>
        <v>0</v>
      </c>
      <c r="BF1249" s="1611">
        <f t="shared" si="648"/>
        <v>0</v>
      </c>
      <c r="BG1249" s="1611">
        <f t="shared" si="658"/>
        <v>0</v>
      </c>
      <c r="BH1249" s="1611" t="str">
        <f t="shared" si="659"/>
        <v/>
      </c>
      <c r="BI1249" s="1611" t="str">
        <f t="shared" si="660"/>
        <v/>
      </c>
      <c r="BJ1249" s="1611" t="str">
        <f t="shared" si="649"/>
        <v/>
      </c>
      <c r="BK1249" s="1611" t="str">
        <f t="shared" si="650"/>
        <v/>
      </c>
      <c r="BL1249" s="1611" t="str">
        <f t="shared" ca="1" si="651"/>
        <v/>
      </c>
      <c r="BM1249" s="1611" t="str">
        <f t="shared" si="661"/>
        <v/>
      </c>
      <c r="BN1249" s="1611" t="str">
        <f t="shared" si="652"/>
        <v/>
      </c>
      <c r="BO1249" s="1611" t="str">
        <f t="shared" si="653"/>
        <v/>
      </c>
      <c r="BP1249" s="1611" t="str">
        <f t="shared" si="662"/>
        <v/>
      </c>
      <c r="BQ1249" s="1611" t="str">
        <f t="shared" si="663"/>
        <v/>
      </c>
      <c r="BR1249" s="1611" t="str">
        <f t="shared" si="664"/>
        <v/>
      </c>
      <c r="BS1249" s="1611" t="str">
        <f t="shared" si="665"/>
        <v/>
      </c>
      <c r="BT1249" s="1611" t="str">
        <f t="shared" si="666"/>
        <v/>
      </c>
      <c r="BU1249" s="1731">
        <f t="shared" ca="1" si="667"/>
        <v>0</v>
      </c>
      <c r="BV1249" s="1594"/>
      <c r="BW1249" s="1594"/>
      <c r="BX1249" s="1594"/>
      <c r="BY1249" s="1594"/>
      <c r="BZ1249" s="1594"/>
      <c r="CA1249" s="1594"/>
      <c r="CB1249" s="1594"/>
      <c r="CC1249" s="1594"/>
      <c r="CD1249" s="1594"/>
      <c r="CE1249" s="1594"/>
      <c r="CF1249" s="1594"/>
      <c r="CG1249" s="1594"/>
      <c r="CH1249" s="1594"/>
      <c r="CI1249" s="1594"/>
      <c r="CJ1249" s="1594"/>
      <c r="CK1249" s="1594"/>
      <c r="CL1249" s="1594"/>
      <c r="CM1249" s="1594"/>
      <c r="CN1249" s="1594"/>
      <c r="CO1249" s="1594"/>
      <c r="CP1249" s="1594"/>
      <c r="CQ1249" s="1594"/>
      <c r="CR1249" s="1594"/>
      <c r="CS1249" s="1594"/>
      <c r="CT1249" s="1594"/>
      <c r="CU1249" s="1594"/>
      <c r="CV1249" s="1594"/>
      <c r="CW1249" s="1594"/>
      <c r="CX1249" s="1594"/>
      <c r="CY1249" s="1594"/>
      <c r="CZ1249" s="1594"/>
      <c r="DA1249" s="1594"/>
      <c r="DB1249" s="1594"/>
      <c r="DC1249" s="1594"/>
      <c r="DD1249" s="1594"/>
      <c r="DE1249" s="1594"/>
      <c r="DF1249" s="1594"/>
      <c r="DG1249" s="1594"/>
      <c r="DH1249" s="1594"/>
      <c r="DI1249" s="1594"/>
      <c r="DJ1249" s="1594"/>
      <c r="DK1249" s="1594"/>
      <c r="DL1249" s="1594"/>
      <c r="DM1249" s="1594"/>
      <c r="DN1249" s="1594"/>
      <c r="DO1249" s="1594"/>
      <c r="DP1249" s="1594"/>
      <c r="DQ1249" s="1594"/>
      <c r="DR1249" s="1594"/>
      <c r="DS1249" s="1594"/>
      <c r="DT1249" s="1594"/>
      <c r="DU1249" s="1594"/>
      <c r="DV1249" s="1594"/>
      <c r="DW1249" s="1594"/>
      <c r="DX1249" s="1594"/>
      <c r="DY1249" s="1594"/>
      <c r="DZ1249" s="1594"/>
      <c r="EA1249" s="1594"/>
      <c r="EB1249" s="1594"/>
      <c r="EC1249" s="1594"/>
      <c r="ED1249" s="1594"/>
      <c r="EE1249" s="1594"/>
      <c r="EF1249" s="1594"/>
      <c r="EG1249" s="1594"/>
      <c r="EH1249" s="1594"/>
      <c r="EI1249" s="1594"/>
      <c r="EJ1249" s="1594"/>
      <c r="EK1249" s="1594"/>
      <c r="EL1249" s="1594"/>
      <c r="EM1249" s="1594"/>
      <c r="EN1249" s="1594"/>
      <c r="EO1249" s="1594"/>
      <c r="EP1249" s="1594"/>
      <c r="EQ1249" s="1594"/>
      <c r="ER1249" s="1594"/>
      <c r="ES1249" s="1594"/>
    </row>
    <row r="1250" spans="1:149" s="1595" customFormat="1" ht="12.5">
      <c r="A1250" s="1644" t="str">
        <f t="shared" si="654"/>
        <v>Organisation</v>
      </c>
      <c r="B1250" s="1758"/>
      <c r="C1250" s="1758"/>
      <c r="D1250" s="1758"/>
      <c r="E1250" s="1756"/>
      <c r="F1250" s="1592"/>
      <c r="G1250" s="1714">
        <f t="shared" si="655"/>
        <v>0</v>
      </c>
      <c r="H1250" s="1645"/>
      <c r="I1250" s="1714">
        <f t="shared" si="656"/>
        <v>0</v>
      </c>
      <c r="J1250" s="1646"/>
      <c r="K1250" s="1646"/>
      <c r="L1250" s="1592"/>
      <c r="M1250" s="1597"/>
      <c r="N1250" s="1597"/>
      <c r="O1250" s="1646"/>
      <c r="P1250" s="1647"/>
      <c r="Q1250" s="1647"/>
      <c r="R1250" s="1648"/>
      <c r="S1250" s="1603"/>
      <c r="T1250" s="1649"/>
      <c r="U1250" s="1649"/>
      <c r="V1250" s="1649"/>
      <c r="W1250" s="1649"/>
      <c r="X1250" s="1649"/>
      <c r="Y1250" s="1649"/>
      <c r="Z1250" s="1649"/>
      <c r="AA1250" s="1649"/>
      <c r="AB1250" s="1649"/>
      <c r="AC1250" s="1649"/>
      <c r="AD1250" s="1649"/>
      <c r="AE1250" s="1649"/>
      <c r="AF1250" s="1610">
        <f t="shared" si="635"/>
        <v>0</v>
      </c>
      <c r="AG1250" s="1649"/>
      <c r="AH1250" s="1649"/>
      <c r="AI1250" s="1649"/>
      <c r="AJ1250" s="1649"/>
      <c r="AK1250" s="1649"/>
      <c r="AL1250" s="1649"/>
      <c r="AM1250" s="1649"/>
      <c r="AN1250" s="1649"/>
      <c r="AO1250" s="1649"/>
      <c r="AP1250" s="1649"/>
      <c r="AQ1250" s="1649"/>
      <c r="AR1250" s="1709"/>
      <c r="AS1250" s="1779">
        <f t="shared" si="636"/>
        <v>0</v>
      </c>
      <c r="AT1250" s="1711">
        <f t="shared" si="657"/>
        <v>0</v>
      </c>
      <c r="AU1250" s="1611">
        <f t="shared" si="637"/>
        <v>0</v>
      </c>
      <c r="AV1250" s="1611">
        <f t="shared" si="638"/>
        <v>0</v>
      </c>
      <c r="AW1250" s="1611">
        <f t="shared" si="639"/>
        <v>0</v>
      </c>
      <c r="AX1250" s="1611">
        <f t="shared" si="640"/>
        <v>0</v>
      </c>
      <c r="AY1250" s="1611">
        <f t="shared" si="641"/>
        <v>0</v>
      </c>
      <c r="AZ1250" s="1611">
        <f t="shared" si="642"/>
        <v>0</v>
      </c>
      <c r="BA1250" s="1611">
        <f t="shared" si="643"/>
        <v>0</v>
      </c>
      <c r="BB1250" s="1611">
        <f t="shared" si="644"/>
        <v>0</v>
      </c>
      <c r="BC1250" s="1611">
        <f t="shared" si="645"/>
        <v>0</v>
      </c>
      <c r="BD1250" s="1611">
        <f t="shared" si="646"/>
        <v>0</v>
      </c>
      <c r="BE1250" s="1611">
        <f t="shared" si="647"/>
        <v>0</v>
      </c>
      <c r="BF1250" s="1611">
        <f t="shared" si="648"/>
        <v>0</v>
      </c>
      <c r="BG1250" s="1611">
        <f t="shared" si="658"/>
        <v>0</v>
      </c>
      <c r="BH1250" s="1611" t="str">
        <f t="shared" si="659"/>
        <v/>
      </c>
      <c r="BI1250" s="1611" t="str">
        <f t="shared" si="660"/>
        <v/>
      </c>
      <c r="BJ1250" s="1611" t="str">
        <f t="shared" si="649"/>
        <v/>
      </c>
      <c r="BK1250" s="1611" t="str">
        <f t="shared" si="650"/>
        <v/>
      </c>
      <c r="BL1250" s="1611" t="str">
        <f t="shared" ca="1" si="651"/>
        <v/>
      </c>
      <c r="BM1250" s="1611" t="str">
        <f t="shared" si="661"/>
        <v/>
      </c>
      <c r="BN1250" s="1611" t="str">
        <f t="shared" si="652"/>
        <v/>
      </c>
      <c r="BO1250" s="1611" t="str">
        <f t="shared" si="653"/>
        <v/>
      </c>
      <c r="BP1250" s="1611" t="str">
        <f t="shared" si="662"/>
        <v/>
      </c>
      <c r="BQ1250" s="1611" t="str">
        <f t="shared" si="663"/>
        <v/>
      </c>
      <c r="BR1250" s="1611" t="str">
        <f t="shared" si="664"/>
        <v/>
      </c>
      <c r="BS1250" s="1611" t="str">
        <f t="shared" si="665"/>
        <v/>
      </c>
      <c r="BT1250" s="1611" t="str">
        <f t="shared" si="666"/>
        <v/>
      </c>
      <c r="BU1250" s="1731">
        <f t="shared" ca="1" si="667"/>
        <v>0</v>
      </c>
      <c r="BV1250" s="1594"/>
      <c r="BW1250" s="1594"/>
      <c r="BX1250" s="1594"/>
      <c r="BY1250" s="1594"/>
      <c r="BZ1250" s="1594"/>
      <c r="CA1250" s="1594"/>
      <c r="CB1250" s="1594"/>
      <c r="CC1250" s="1594"/>
      <c r="CD1250" s="1594"/>
      <c r="CE1250" s="1594"/>
      <c r="CF1250" s="1594"/>
      <c r="CG1250" s="1594"/>
      <c r="CH1250" s="1594"/>
      <c r="CI1250" s="1594"/>
      <c r="CJ1250" s="1594"/>
      <c r="CK1250" s="1594"/>
      <c r="CL1250" s="1594"/>
      <c r="CM1250" s="1594"/>
      <c r="CN1250" s="1594"/>
      <c r="CO1250" s="1594"/>
      <c r="CP1250" s="1594"/>
      <c r="CQ1250" s="1594"/>
      <c r="CR1250" s="1594"/>
      <c r="CS1250" s="1594"/>
      <c r="CT1250" s="1594"/>
      <c r="CU1250" s="1594"/>
      <c r="CV1250" s="1594"/>
      <c r="CW1250" s="1594"/>
      <c r="CX1250" s="1594"/>
      <c r="CY1250" s="1594"/>
      <c r="CZ1250" s="1594"/>
      <c r="DA1250" s="1594"/>
      <c r="DB1250" s="1594"/>
      <c r="DC1250" s="1594"/>
      <c r="DD1250" s="1594"/>
      <c r="DE1250" s="1594"/>
      <c r="DF1250" s="1594"/>
      <c r="DG1250" s="1594"/>
      <c r="DH1250" s="1594"/>
      <c r="DI1250" s="1594"/>
      <c r="DJ1250" s="1594"/>
      <c r="DK1250" s="1594"/>
      <c r="DL1250" s="1594"/>
      <c r="DM1250" s="1594"/>
      <c r="DN1250" s="1594"/>
      <c r="DO1250" s="1594"/>
      <c r="DP1250" s="1594"/>
      <c r="DQ1250" s="1594"/>
      <c r="DR1250" s="1594"/>
      <c r="DS1250" s="1594"/>
      <c r="DT1250" s="1594"/>
      <c r="DU1250" s="1594"/>
      <c r="DV1250" s="1594"/>
      <c r="DW1250" s="1594"/>
      <c r="DX1250" s="1594"/>
      <c r="DY1250" s="1594"/>
      <c r="DZ1250" s="1594"/>
      <c r="EA1250" s="1594"/>
      <c r="EB1250" s="1594"/>
      <c r="EC1250" s="1594"/>
      <c r="ED1250" s="1594"/>
      <c r="EE1250" s="1594"/>
      <c r="EF1250" s="1594"/>
      <c r="EG1250" s="1594"/>
      <c r="EH1250" s="1594"/>
      <c r="EI1250" s="1594"/>
      <c r="EJ1250" s="1594"/>
      <c r="EK1250" s="1594"/>
      <c r="EL1250" s="1594"/>
      <c r="EM1250" s="1594"/>
      <c r="EN1250" s="1594"/>
      <c r="EO1250" s="1594"/>
      <c r="EP1250" s="1594"/>
      <c r="EQ1250" s="1594"/>
      <c r="ER1250" s="1594"/>
      <c r="ES1250" s="1594"/>
    </row>
    <row r="1251" spans="1:149" s="1595" customFormat="1" ht="12.5">
      <c r="A1251" s="1644" t="str">
        <f t="shared" si="654"/>
        <v>Organisation</v>
      </c>
      <c r="B1251" s="1758"/>
      <c r="C1251" s="1758"/>
      <c r="D1251" s="1758"/>
      <c r="E1251" s="1756"/>
      <c r="F1251" s="1592"/>
      <c r="G1251" s="1714">
        <f t="shared" si="655"/>
        <v>0</v>
      </c>
      <c r="H1251" s="1645"/>
      <c r="I1251" s="1714">
        <f t="shared" si="656"/>
        <v>0</v>
      </c>
      <c r="J1251" s="1646"/>
      <c r="K1251" s="1646"/>
      <c r="L1251" s="1592"/>
      <c r="M1251" s="1597"/>
      <c r="N1251" s="1597"/>
      <c r="O1251" s="1646"/>
      <c r="P1251" s="1647"/>
      <c r="Q1251" s="1647"/>
      <c r="R1251" s="1648"/>
      <c r="S1251" s="1603"/>
      <c r="T1251" s="1649"/>
      <c r="U1251" s="1649"/>
      <c r="V1251" s="1649"/>
      <c r="W1251" s="1649"/>
      <c r="X1251" s="1649"/>
      <c r="Y1251" s="1649"/>
      <c r="Z1251" s="1649"/>
      <c r="AA1251" s="1649"/>
      <c r="AB1251" s="1649"/>
      <c r="AC1251" s="1649"/>
      <c r="AD1251" s="1649"/>
      <c r="AE1251" s="1649"/>
      <c r="AF1251" s="1610">
        <f t="shared" si="635"/>
        <v>0</v>
      </c>
      <c r="AG1251" s="1649"/>
      <c r="AH1251" s="1649"/>
      <c r="AI1251" s="1649"/>
      <c r="AJ1251" s="1649"/>
      <c r="AK1251" s="1649"/>
      <c r="AL1251" s="1649"/>
      <c r="AM1251" s="1649"/>
      <c r="AN1251" s="1649"/>
      <c r="AO1251" s="1649"/>
      <c r="AP1251" s="1649"/>
      <c r="AQ1251" s="1649"/>
      <c r="AR1251" s="1709"/>
      <c r="AS1251" s="1779">
        <f t="shared" si="636"/>
        <v>0</v>
      </c>
      <c r="AT1251" s="1711">
        <f t="shared" si="657"/>
        <v>0</v>
      </c>
      <c r="AU1251" s="1611">
        <f t="shared" si="637"/>
        <v>0</v>
      </c>
      <c r="AV1251" s="1611">
        <f t="shared" si="638"/>
        <v>0</v>
      </c>
      <c r="AW1251" s="1611">
        <f t="shared" si="639"/>
        <v>0</v>
      </c>
      <c r="AX1251" s="1611">
        <f t="shared" si="640"/>
        <v>0</v>
      </c>
      <c r="AY1251" s="1611">
        <f t="shared" si="641"/>
        <v>0</v>
      </c>
      <c r="AZ1251" s="1611">
        <f t="shared" si="642"/>
        <v>0</v>
      </c>
      <c r="BA1251" s="1611">
        <f t="shared" si="643"/>
        <v>0</v>
      </c>
      <c r="BB1251" s="1611">
        <f t="shared" si="644"/>
        <v>0</v>
      </c>
      <c r="BC1251" s="1611">
        <f t="shared" si="645"/>
        <v>0</v>
      </c>
      <c r="BD1251" s="1611">
        <f t="shared" si="646"/>
        <v>0</v>
      </c>
      <c r="BE1251" s="1611">
        <f t="shared" si="647"/>
        <v>0</v>
      </c>
      <c r="BF1251" s="1611">
        <f t="shared" si="648"/>
        <v>0</v>
      </c>
      <c r="BG1251" s="1611">
        <f t="shared" si="658"/>
        <v>0</v>
      </c>
      <c r="BH1251" s="1611" t="str">
        <f t="shared" si="659"/>
        <v/>
      </c>
      <c r="BI1251" s="1611" t="str">
        <f t="shared" si="660"/>
        <v/>
      </c>
      <c r="BJ1251" s="1611" t="str">
        <f t="shared" si="649"/>
        <v/>
      </c>
      <c r="BK1251" s="1611" t="str">
        <f t="shared" si="650"/>
        <v/>
      </c>
      <c r="BL1251" s="1611" t="str">
        <f t="shared" ca="1" si="651"/>
        <v/>
      </c>
      <c r="BM1251" s="1611" t="str">
        <f t="shared" si="661"/>
        <v/>
      </c>
      <c r="BN1251" s="1611" t="str">
        <f t="shared" si="652"/>
        <v/>
      </c>
      <c r="BO1251" s="1611" t="str">
        <f t="shared" si="653"/>
        <v/>
      </c>
      <c r="BP1251" s="1611" t="str">
        <f t="shared" si="662"/>
        <v/>
      </c>
      <c r="BQ1251" s="1611" t="str">
        <f t="shared" si="663"/>
        <v/>
      </c>
      <c r="BR1251" s="1611" t="str">
        <f t="shared" si="664"/>
        <v/>
      </c>
      <c r="BS1251" s="1611" t="str">
        <f t="shared" si="665"/>
        <v/>
      </c>
      <c r="BT1251" s="1611" t="str">
        <f t="shared" si="666"/>
        <v/>
      </c>
      <c r="BU1251" s="1731">
        <f t="shared" ca="1" si="667"/>
        <v>0</v>
      </c>
      <c r="BV1251" s="1594"/>
      <c r="BW1251" s="1594"/>
      <c r="BX1251" s="1594"/>
      <c r="BY1251" s="1594"/>
      <c r="BZ1251" s="1594"/>
      <c r="CA1251" s="1594"/>
      <c r="CB1251" s="1594"/>
      <c r="CC1251" s="1594"/>
      <c r="CD1251" s="1594"/>
      <c r="CE1251" s="1594"/>
      <c r="CF1251" s="1594"/>
      <c r="CG1251" s="1594"/>
      <c r="CH1251" s="1594"/>
      <c r="CI1251" s="1594"/>
      <c r="CJ1251" s="1594"/>
      <c r="CK1251" s="1594"/>
      <c r="CL1251" s="1594"/>
      <c r="CM1251" s="1594"/>
      <c r="CN1251" s="1594"/>
      <c r="CO1251" s="1594"/>
      <c r="CP1251" s="1594"/>
      <c r="CQ1251" s="1594"/>
      <c r="CR1251" s="1594"/>
      <c r="CS1251" s="1594"/>
      <c r="CT1251" s="1594"/>
      <c r="CU1251" s="1594"/>
      <c r="CV1251" s="1594"/>
      <c r="CW1251" s="1594"/>
      <c r="CX1251" s="1594"/>
      <c r="CY1251" s="1594"/>
      <c r="CZ1251" s="1594"/>
      <c r="DA1251" s="1594"/>
      <c r="DB1251" s="1594"/>
      <c r="DC1251" s="1594"/>
      <c r="DD1251" s="1594"/>
      <c r="DE1251" s="1594"/>
      <c r="DF1251" s="1594"/>
      <c r="DG1251" s="1594"/>
      <c r="DH1251" s="1594"/>
      <c r="DI1251" s="1594"/>
      <c r="DJ1251" s="1594"/>
      <c r="DK1251" s="1594"/>
      <c r="DL1251" s="1594"/>
      <c r="DM1251" s="1594"/>
      <c r="DN1251" s="1594"/>
      <c r="DO1251" s="1594"/>
      <c r="DP1251" s="1594"/>
      <c r="DQ1251" s="1594"/>
      <c r="DR1251" s="1594"/>
      <c r="DS1251" s="1594"/>
      <c r="DT1251" s="1594"/>
      <c r="DU1251" s="1594"/>
      <c r="DV1251" s="1594"/>
      <c r="DW1251" s="1594"/>
      <c r="DX1251" s="1594"/>
      <c r="DY1251" s="1594"/>
      <c r="DZ1251" s="1594"/>
      <c r="EA1251" s="1594"/>
      <c r="EB1251" s="1594"/>
      <c r="EC1251" s="1594"/>
      <c r="ED1251" s="1594"/>
      <c r="EE1251" s="1594"/>
      <c r="EF1251" s="1594"/>
      <c r="EG1251" s="1594"/>
      <c r="EH1251" s="1594"/>
      <c r="EI1251" s="1594"/>
      <c r="EJ1251" s="1594"/>
      <c r="EK1251" s="1594"/>
      <c r="EL1251" s="1594"/>
      <c r="EM1251" s="1594"/>
      <c r="EN1251" s="1594"/>
      <c r="EO1251" s="1594"/>
      <c r="EP1251" s="1594"/>
      <c r="EQ1251" s="1594"/>
      <c r="ER1251" s="1594"/>
      <c r="ES1251" s="1594"/>
    </row>
    <row r="1252" spans="1:149" s="1595" customFormat="1" ht="12.5">
      <c r="A1252" s="1644" t="str">
        <f t="shared" si="654"/>
        <v>Organisation</v>
      </c>
      <c r="B1252" s="1758"/>
      <c r="C1252" s="1758"/>
      <c r="D1252" s="1758"/>
      <c r="E1252" s="1761"/>
      <c r="F1252" s="1592"/>
      <c r="G1252" s="1714">
        <f t="shared" si="655"/>
        <v>0</v>
      </c>
      <c r="H1252" s="1645"/>
      <c r="I1252" s="1714">
        <f t="shared" si="656"/>
        <v>0</v>
      </c>
      <c r="J1252" s="1646"/>
      <c r="K1252" s="1646"/>
      <c r="L1252" s="1592"/>
      <c r="M1252" s="1597"/>
      <c r="N1252" s="1597"/>
      <c r="O1252" s="1646"/>
      <c r="P1252" s="1647"/>
      <c r="Q1252" s="1647"/>
      <c r="R1252" s="1648"/>
      <c r="S1252" s="1603"/>
      <c r="T1252" s="1649"/>
      <c r="U1252" s="1649"/>
      <c r="V1252" s="1649"/>
      <c r="W1252" s="1649"/>
      <c r="X1252" s="1649"/>
      <c r="Y1252" s="1649"/>
      <c r="Z1252" s="1649"/>
      <c r="AA1252" s="1649"/>
      <c r="AB1252" s="1649"/>
      <c r="AC1252" s="1649"/>
      <c r="AD1252" s="1649"/>
      <c r="AE1252" s="1649"/>
      <c r="AF1252" s="1610">
        <f t="shared" si="635"/>
        <v>0</v>
      </c>
      <c r="AG1252" s="1649"/>
      <c r="AH1252" s="1649"/>
      <c r="AI1252" s="1649"/>
      <c r="AJ1252" s="1649"/>
      <c r="AK1252" s="1649"/>
      <c r="AL1252" s="1649"/>
      <c r="AM1252" s="1649"/>
      <c r="AN1252" s="1649"/>
      <c r="AO1252" s="1649"/>
      <c r="AP1252" s="1649"/>
      <c r="AQ1252" s="1649"/>
      <c r="AR1252" s="1709"/>
      <c r="AS1252" s="1779">
        <f t="shared" si="636"/>
        <v>0</v>
      </c>
      <c r="AT1252" s="1711">
        <f t="shared" si="657"/>
        <v>0</v>
      </c>
      <c r="AU1252" s="1611">
        <f t="shared" si="637"/>
        <v>0</v>
      </c>
      <c r="AV1252" s="1611">
        <f t="shared" si="638"/>
        <v>0</v>
      </c>
      <c r="AW1252" s="1611">
        <f t="shared" si="639"/>
        <v>0</v>
      </c>
      <c r="AX1252" s="1611">
        <f t="shared" si="640"/>
        <v>0</v>
      </c>
      <c r="AY1252" s="1611">
        <f t="shared" si="641"/>
        <v>0</v>
      </c>
      <c r="AZ1252" s="1611">
        <f t="shared" si="642"/>
        <v>0</v>
      </c>
      <c r="BA1252" s="1611">
        <f t="shared" si="643"/>
        <v>0</v>
      </c>
      <c r="BB1252" s="1611">
        <f t="shared" si="644"/>
        <v>0</v>
      </c>
      <c r="BC1252" s="1611">
        <f t="shared" si="645"/>
        <v>0</v>
      </c>
      <c r="BD1252" s="1611">
        <f t="shared" si="646"/>
        <v>0</v>
      </c>
      <c r="BE1252" s="1611">
        <f t="shared" si="647"/>
        <v>0</v>
      </c>
      <c r="BF1252" s="1611">
        <f t="shared" si="648"/>
        <v>0</v>
      </c>
      <c r="BG1252" s="1611">
        <f t="shared" si="658"/>
        <v>0</v>
      </c>
      <c r="BH1252" s="1611" t="str">
        <f t="shared" si="659"/>
        <v/>
      </c>
      <c r="BI1252" s="1611" t="str">
        <f t="shared" si="660"/>
        <v/>
      </c>
      <c r="BJ1252" s="1611" t="str">
        <f t="shared" si="649"/>
        <v/>
      </c>
      <c r="BK1252" s="1611" t="str">
        <f t="shared" si="650"/>
        <v/>
      </c>
      <c r="BL1252" s="1611" t="str">
        <f t="shared" ca="1" si="651"/>
        <v/>
      </c>
      <c r="BM1252" s="1611" t="str">
        <f t="shared" si="661"/>
        <v/>
      </c>
      <c r="BN1252" s="1611" t="str">
        <f t="shared" si="652"/>
        <v/>
      </c>
      <c r="BO1252" s="1611" t="str">
        <f t="shared" si="653"/>
        <v/>
      </c>
      <c r="BP1252" s="1611" t="str">
        <f t="shared" si="662"/>
        <v/>
      </c>
      <c r="BQ1252" s="1611" t="str">
        <f t="shared" si="663"/>
        <v/>
      </c>
      <c r="BR1252" s="1611" t="str">
        <f t="shared" si="664"/>
        <v/>
      </c>
      <c r="BS1252" s="1611" t="str">
        <f t="shared" si="665"/>
        <v/>
      </c>
      <c r="BT1252" s="1611" t="str">
        <f t="shared" si="666"/>
        <v/>
      </c>
      <c r="BU1252" s="1731">
        <f t="shared" ca="1" si="667"/>
        <v>0</v>
      </c>
      <c r="BV1252" s="1594"/>
      <c r="BW1252" s="1594"/>
      <c r="BX1252" s="1594"/>
      <c r="BY1252" s="1594"/>
      <c r="BZ1252" s="1594"/>
      <c r="CA1252" s="1594"/>
      <c r="CB1252" s="1594"/>
      <c r="CC1252" s="1594"/>
      <c r="CD1252" s="1594"/>
      <c r="CE1252" s="1594"/>
      <c r="CF1252" s="1594"/>
      <c r="CG1252" s="1594"/>
      <c r="CH1252" s="1594"/>
      <c r="CI1252" s="1594"/>
      <c r="CJ1252" s="1594"/>
      <c r="CK1252" s="1594"/>
      <c r="CL1252" s="1594"/>
      <c r="CM1252" s="1594"/>
      <c r="CN1252" s="1594"/>
      <c r="CO1252" s="1594"/>
      <c r="CP1252" s="1594"/>
      <c r="CQ1252" s="1594"/>
      <c r="CR1252" s="1594"/>
      <c r="CS1252" s="1594"/>
      <c r="CT1252" s="1594"/>
      <c r="CU1252" s="1594"/>
      <c r="CV1252" s="1594"/>
      <c r="CW1252" s="1594"/>
      <c r="CX1252" s="1594"/>
      <c r="CY1252" s="1594"/>
      <c r="CZ1252" s="1594"/>
      <c r="DA1252" s="1594"/>
      <c r="DB1252" s="1594"/>
      <c r="DC1252" s="1594"/>
      <c r="DD1252" s="1594"/>
      <c r="DE1252" s="1594"/>
      <c r="DF1252" s="1594"/>
      <c r="DG1252" s="1594"/>
      <c r="DH1252" s="1594"/>
      <c r="DI1252" s="1594"/>
      <c r="DJ1252" s="1594"/>
      <c r="DK1252" s="1594"/>
      <c r="DL1252" s="1594"/>
      <c r="DM1252" s="1594"/>
      <c r="DN1252" s="1594"/>
      <c r="DO1252" s="1594"/>
      <c r="DP1252" s="1594"/>
      <c r="DQ1252" s="1594"/>
      <c r="DR1252" s="1594"/>
      <c r="DS1252" s="1594"/>
      <c r="DT1252" s="1594"/>
      <c r="DU1252" s="1594"/>
      <c r="DV1252" s="1594"/>
      <c r="DW1252" s="1594"/>
      <c r="DX1252" s="1594"/>
      <c r="DY1252" s="1594"/>
      <c r="DZ1252" s="1594"/>
      <c r="EA1252" s="1594"/>
      <c r="EB1252" s="1594"/>
      <c r="EC1252" s="1594"/>
      <c r="ED1252" s="1594"/>
      <c r="EE1252" s="1594"/>
      <c r="EF1252" s="1594"/>
      <c r="EG1252" s="1594"/>
      <c r="EH1252" s="1594"/>
      <c r="EI1252" s="1594"/>
      <c r="EJ1252" s="1594"/>
      <c r="EK1252" s="1594"/>
      <c r="EL1252" s="1594"/>
      <c r="EM1252" s="1594"/>
      <c r="EN1252" s="1594"/>
      <c r="EO1252" s="1594"/>
      <c r="EP1252" s="1594"/>
      <c r="EQ1252" s="1594"/>
      <c r="ER1252" s="1594"/>
      <c r="ES1252" s="1594"/>
    </row>
    <row r="1253" spans="1:149" s="1595" customFormat="1" ht="12.5">
      <c r="A1253" s="1644" t="str">
        <f t="shared" si="654"/>
        <v>Organisation</v>
      </c>
      <c r="B1253" s="1758"/>
      <c r="C1253" s="1758"/>
      <c r="D1253" s="1758"/>
      <c r="E1253" s="1756"/>
      <c r="F1253" s="1592"/>
      <c r="G1253" s="1714">
        <f t="shared" si="655"/>
        <v>0</v>
      </c>
      <c r="H1253" s="1645"/>
      <c r="I1253" s="1714">
        <f t="shared" si="656"/>
        <v>0</v>
      </c>
      <c r="J1253" s="1646"/>
      <c r="K1253" s="1646"/>
      <c r="L1253" s="1592"/>
      <c r="M1253" s="1597"/>
      <c r="N1253" s="1597"/>
      <c r="O1253" s="1646"/>
      <c r="P1253" s="1647"/>
      <c r="Q1253" s="1647"/>
      <c r="R1253" s="1648"/>
      <c r="S1253" s="1603"/>
      <c r="T1253" s="1649"/>
      <c r="U1253" s="1649"/>
      <c r="V1253" s="1649"/>
      <c r="W1253" s="1649"/>
      <c r="X1253" s="1649"/>
      <c r="Y1253" s="1649"/>
      <c r="Z1253" s="1649"/>
      <c r="AA1253" s="1649"/>
      <c r="AB1253" s="1649"/>
      <c r="AC1253" s="1649"/>
      <c r="AD1253" s="1649"/>
      <c r="AE1253" s="1649"/>
      <c r="AF1253" s="1610">
        <f t="shared" si="635"/>
        <v>0</v>
      </c>
      <c r="AG1253" s="1649"/>
      <c r="AH1253" s="1649"/>
      <c r="AI1253" s="1649"/>
      <c r="AJ1253" s="1649"/>
      <c r="AK1253" s="1649"/>
      <c r="AL1253" s="1649"/>
      <c r="AM1253" s="1649"/>
      <c r="AN1253" s="1649"/>
      <c r="AO1253" s="1649"/>
      <c r="AP1253" s="1649"/>
      <c r="AQ1253" s="1649"/>
      <c r="AR1253" s="1709"/>
      <c r="AS1253" s="1779">
        <f t="shared" si="636"/>
        <v>0</v>
      </c>
      <c r="AT1253" s="1711">
        <f t="shared" si="657"/>
        <v>0</v>
      </c>
      <c r="AU1253" s="1611">
        <f t="shared" si="637"/>
        <v>0</v>
      </c>
      <c r="AV1253" s="1611">
        <f t="shared" si="638"/>
        <v>0</v>
      </c>
      <c r="AW1253" s="1611">
        <f t="shared" si="639"/>
        <v>0</v>
      </c>
      <c r="AX1253" s="1611">
        <f t="shared" si="640"/>
        <v>0</v>
      </c>
      <c r="AY1253" s="1611">
        <f t="shared" si="641"/>
        <v>0</v>
      </c>
      <c r="AZ1253" s="1611">
        <f t="shared" si="642"/>
        <v>0</v>
      </c>
      <c r="BA1253" s="1611">
        <f t="shared" si="643"/>
        <v>0</v>
      </c>
      <c r="BB1253" s="1611">
        <f t="shared" si="644"/>
        <v>0</v>
      </c>
      <c r="BC1253" s="1611">
        <f t="shared" si="645"/>
        <v>0</v>
      </c>
      <c r="BD1253" s="1611">
        <f t="shared" si="646"/>
        <v>0</v>
      </c>
      <c r="BE1253" s="1611">
        <f t="shared" si="647"/>
        <v>0</v>
      </c>
      <c r="BF1253" s="1611">
        <f t="shared" si="648"/>
        <v>0</v>
      </c>
      <c r="BG1253" s="1611">
        <f t="shared" si="658"/>
        <v>0</v>
      </c>
      <c r="BH1253" s="1611" t="str">
        <f t="shared" si="659"/>
        <v/>
      </c>
      <c r="BI1253" s="1611" t="str">
        <f t="shared" si="660"/>
        <v/>
      </c>
      <c r="BJ1253" s="1611" t="str">
        <f t="shared" si="649"/>
        <v/>
      </c>
      <c r="BK1253" s="1611" t="str">
        <f t="shared" si="650"/>
        <v/>
      </c>
      <c r="BL1253" s="1611" t="str">
        <f t="shared" ca="1" si="651"/>
        <v/>
      </c>
      <c r="BM1253" s="1611" t="str">
        <f t="shared" si="661"/>
        <v/>
      </c>
      <c r="BN1253" s="1611" t="str">
        <f t="shared" si="652"/>
        <v/>
      </c>
      <c r="BO1253" s="1611" t="str">
        <f t="shared" si="653"/>
        <v/>
      </c>
      <c r="BP1253" s="1611" t="str">
        <f t="shared" si="662"/>
        <v/>
      </c>
      <c r="BQ1253" s="1611" t="str">
        <f t="shared" si="663"/>
        <v/>
      </c>
      <c r="BR1253" s="1611" t="str">
        <f t="shared" si="664"/>
        <v/>
      </c>
      <c r="BS1253" s="1611" t="str">
        <f t="shared" si="665"/>
        <v/>
      </c>
      <c r="BT1253" s="1611" t="str">
        <f t="shared" si="666"/>
        <v/>
      </c>
      <c r="BU1253" s="1731">
        <f t="shared" ca="1" si="667"/>
        <v>0</v>
      </c>
      <c r="BV1253" s="1594"/>
      <c r="BW1253" s="1594"/>
      <c r="BX1253" s="1594"/>
      <c r="BY1253" s="1594"/>
      <c r="BZ1253" s="1594"/>
      <c r="CA1253" s="1594"/>
      <c r="CB1253" s="1594"/>
      <c r="CC1253" s="1594"/>
      <c r="CD1253" s="1594"/>
      <c r="CE1253" s="1594"/>
      <c r="CF1253" s="1594"/>
      <c r="CG1253" s="1594"/>
      <c r="CH1253" s="1594"/>
      <c r="CI1253" s="1594"/>
      <c r="CJ1253" s="1594"/>
      <c r="CK1253" s="1594"/>
      <c r="CL1253" s="1594"/>
      <c r="CM1253" s="1594"/>
      <c r="CN1253" s="1594"/>
      <c r="CO1253" s="1594"/>
      <c r="CP1253" s="1594"/>
      <c r="CQ1253" s="1594"/>
      <c r="CR1253" s="1594"/>
      <c r="CS1253" s="1594"/>
      <c r="CT1253" s="1594"/>
      <c r="CU1253" s="1594"/>
      <c r="CV1253" s="1594"/>
      <c r="CW1253" s="1594"/>
      <c r="CX1253" s="1594"/>
      <c r="CY1253" s="1594"/>
      <c r="CZ1253" s="1594"/>
      <c r="DA1253" s="1594"/>
      <c r="DB1253" s="1594"/>
      <c r="DC1253" s="1594"/>
      <c r="DD1253" s="1594"/>
      <c r="DE1253" s="1594"/>
      <c r="DF1253" s="1594"/>
      <c r="DG1253" s="1594"/>
      <c r="DH1253" s="1594"/>
      <c r="DI1253" s="1594"/>
      <c r="DJ1253" s="1594"/>
      <c r="DK1253" s="1594"/>
      <c r="DL1253" s="1594"/>
      <c r="DM1253" s="1594"/>
      <c r="DN1253" s="1594"/>
      <c r="DO1253" s="1594"/>
      <c r="DP1253" s="1594"/>
      <c r="DQ1253" s="1594"/>
      <c r="DR1253" s="1594"/>
      <c r="DS1253" s="1594"/>
      <c r="DT1253" s="1594"/>
      <c r="DU1253" s="1594"/>
      <c r="DV1253" s="1594"/>
      <c r="DW1253" s="1594"/>
      <c r="DX1253" s="1594"/>
      <c r="DY1253" s="1594"/>
      <c r="DZ1253" s="1594"/>
      <c r="EA1253" s="1594"/>
      <c r="EB1253" s="1594"/>
      <c r="EC1253" s="1594"/>
      <c r="ED1253" s="1594"/>
      <c r="EE1253" s="1594"/>
      <c r="EF1253" s="1594"/>
      <c r="EG1253" s="1594"/>
      <c r="EH1253" s="1594"/>
      <c r="EI1253" s="1594"/>
      <c r="EJ1253" s="1594"/>
      <c r="EK1253" s="1594"/>
      <c r="EL1253" s="1594"/>
      <c r="EM1253" s="1594"/>
      <c r="EN1253" s="1594"/>
      <c r="EO1253" s="1594"/>
      <c r="EP1253" s="1594"/>
      <c r="EQ1253" s="1594"/>
      <c r="ER1253" s="1594"/>
      <c r="ES1253" s="1594"/>
    </row>
    <row r="1254" spans="1:149" s="1595" customFormat="1" ht="12.5">
      <c r="A1254" s="1644" t="str">
        <f t="shared" si="654"/>
        <v>Organisation</v>
      </c>
      <c r="B1254" s="1758"/>
      <c r="C1254" s="1758"/>
      <c r="D1254" s="1758"/>
      <c r="E1254" s="1761"/>
      <c r="F1254" s="1592"/>
      <c r="G1254" s="1714">
        <f t="shared" si="655"/>
        <v>0</v>
      </c>
      <c r="H1254" s="1645"/>
      <c r="I1254" s="1714">
        <f t="shared" si="656"/>
        <v>0</v>
      </c>
      <c r="J1254" s="1646"/>
      <c r="K1254" s="1646"/>
      <c r="L1254" s="1592"/>
      <c r="M1254" s="1597"/>
      <c r="N1254" s="1597"/>
      <c r="O1254" s="1646"/>
      <c r="P1254" s="1647"/>
      <c r="Q1254" s="1647"/>
      <c r="R1254" s="1648"/>
      <c r="S1254" s="1603"/>
      <c r="T1254" s="1649"/>
      <c r="U1254" s="1649"/>
      <c r="V1254" s="1649"/>
      <c r="W1254" s="1649"/>
      <c r="X1254" s="1649"/>
      <c r="Y1254" s="1649"/>
      <c r="Z1254" s="1649"/>
      <c r="AA1254" s="1649"/>
      <c r="AB1254" s="1649"/>
      <c r="AC1254" s="1649"/>
      <c r="AD1254" s="1649"/>
      <c r="AE1254" s="1649"/>
      <c r="AF1254" s="1610">
        <f t="shared" si="635"/>
        <v>0</v>
      </c>
      <c r="AG1254" s="1649"/>
      <c r="AH1254" s="1649"/>
      <c r="AI1254" s="1649"/>
      <c r="AJ1254" s="1649"/>
      <c r="AK1254" s="1649"/>
      <c r="AL1254" s="1649"/>
      <c r="AM1254" s="1649"/>
      <c r="AN1254" s="1649"/>
      <c r="AO1254" s="1649"/>
      <c r="AP1254" s="1649"/>
      <c r="AQ1254" s="1649"/>
      <c r="AR1254" s="1709"/>
      <c r="AS1254" s="1779">
        <f t="shared" si="636"/>
        <v>0</v>
      </c>
      <c r="AT1254" s="1711">
        <f t="shared" si="657"/>
        <v>0</v>
      </c>
      <c r="AU1254" s="1611">
        <f t="shared" si="637"/>
        <v>0</v>
      </c>
      <c r="AV1254" s="1611">
        <f t="shared" si="638"/>
        <v>0</v>
      </c>
      <c r="AW1254" s="1611">
        <f t="shared" si="639"/>
        <v>0</v>
      </c>
      <c r="AX1254" s="1611">
        <f t="shared" si="640"/>
        <v>0</v>
      </c>
      <c r="AY1254" s="1611">
        <f t="shared" si="641"/>
        <v>0</v>
      </c>
      <c r="AZ1254" s="1611">
        <f t="shared" si="642"/>
        <v>0</v>
      </c>
      <c r="BA1254" s="1611">
        <f t="shared" si="643"/>
        <v>0</v>
      </c>
      <c r="BB1254" s="1611">
        <f t="shared" si="644"/>
        <v>0</v>
      </c>
      <c r="BC1254" s="1611">
        <f t="shared" si="645"/>
        <v>0</v>
      </c>
      <c r="BD1254" s="1611">
        <f t="shared" si="646"/>
        <v>0</v>
      </c>
      <c r="BE1254" s="1611">
        <f t="shared" si="647"/>
        <v>0</v>
      </c>
      <c r="BF1254" s="1611">
        <f t="shared" si="648"/>
        <v>0</v>
      </c>
      <c r="BG1254" s="1611">
        <f t="shared" si="658"/>
        <v>0</v>
      </c>
      <c r="BH1254" s="1611" t="str">
        <f t="shared" si="659"/>
        <v/>
      </c>
      <c r="BI1254" s="1611" t="str">
        <f t="shared" si="660"/>
        <v/>
      </c>
      <c r="BJ1254" s="1611" t="str">
        <f t="shared" si="649"/>
        <v/>
      </c>
      <c r="BK1254" s="1611" t="str">
        <f t="shared" si="650"/>
        <v/>
      </c>
      <c r="BL1254" s="1611" t="str">
        <f t="shared" ca="1" si="651"/>
        <v/>
      </c>
      <c r="BM1254" s="1611" t="str">
        <f t="shared" si="661"/>
        <v/>
      </c>
      <c r="BN1254" s="1611" t="str">
        <f t="shared" si="652"/>
        <v/>
      </c>
      <c r="BO1254" s="1611" t="str">
        <f t="shared" si="653"/>
        <v/>
      </c>
      <c r="BP1254" s="1611" t="str">
        <f t="shared" si="662"/>
        <v/>
      </c>
      <c r="BQ1254" s="1611" t="str">
        <f t="shared" si="663"/>
        <v/>
      </c>
      <c r="BR1254" s="1611" t="str">
        <f t="shared" si="664"/>
        <v/>
      </c>
      <c r="BS1254" s="1611" t="str">
        <f t="shared" si="665"/>
        <v/>
      </c>
      <c r="BT1254" s="1611" t="str">
        <f t="shared" si="666"/>
        <v/>
      </c>
      <c r="BU1254" s="1731">
        <f t="shared" ca="1" si="667"/>
        <v>0</v>
      </c>
      <c r="BV1254" s="1594"/>
      <c r="BW1254" s="1594"/>
      <c r="BX1254" s="1594"/>
      <c r="BY1254" s="1594"/>
      <c r="BZ1254" s="1594"/>
      <c r="CA1254" s="1594"/>
      <c r="CB1254" s="1594"/>
      <c r="CC1254" s="1594"/>
      <c r="CD1254" s="1594"/>
      <c r="CE1254" s="1594"/>
      <c r="CF1254" s="1594"/>
      <c r="CG1254" s="1594"/>
      <c r="CH1254" s="1594"/>
      <c r="CI1254" s="1594"/>
      <c r="CJ1254" s="1594"/>
      <c r="CK1254" s="1594"/>
      <c r="CL1254" s="1594"/>
      <c r="CM1254" s="1594"/>
      <c r="CN1254" s="1594"/>
      <c r="CO1254" s="1594"/>
      <c r="CP1254" s="1594"/>
      <c r="CQ1254" s="1594"/>
      <c r="CR1254" s="1594"/>
      <c r="CS1254" s="1594"/>
      <c r="CT1254" s="1594"/>
      <c r="CU1254" s="1594"/>
      <c r="CV1254" s="1594"/>
      <c r="CW1254" s="1594"/>
      <c r="CX1254" s="1594"/>
      <c r="CY1254" s="1594"/>
      <c r="CZ1254" s="1594"/>
      <c r="DA1254" s="1594"/>
      <c r="DB1254" s="1594"/>
      <c r="DC1254" s="1594"/>
      <c r="DD1254" s="1594"/>
      <c r="DE1254" s="1594"/>
      <c r="DF1254" s="1594"/>
      <c r="DG1254" s="1594"/>
      <c r="DH1254" s="1594"/>
      <c r="DI1254" s="1594"/>
      <c r="DJ1254" s="1594"/>
      <c r="DK1254" s="1594"/>
      <c r="DL1254" s="1594"/>
      <c r="DM1254" s="1594"/>
      <c r="DN1254" s="1594"/>
      <c r="DO1254" s="1594"/>
      <c r="DP1254" s="1594"/>
      <c r="DQ1254" s="1594"/>
      <c r="DR1254" s="1594"/>
      <c r="DS1254" s="1594"/>
      <c r="DT1254" s="1594"/>
      <c r="DU1254" s="1594"/>
      <c r="DV1254" s="1594"/>
      <c r="DW1254" s="1594"/>
      <c r="DX1254" s="1594"/>
      <c r="DY1254" s="1594"/>
      <c r="DZ1254" s="1594"/>
      <c r="EA1254" s="1594"/>
      <c r="EB1254" s="1594"/>
      <c r="EC1254" s="1594"/>
      <c r="ED1254" s="1594"/>
      <c r="EE1254" s="1594"/>
      <c r="EF1254" s="1594"/>
      <c r="EG1254" s="1594"/>
      <c r="EH1254" s="1594"/>
      <c r="EI1254" s="1594"/>
      <c r="EJ1254" s="1594"/>
      <c r="EK1254" s="1594"/>
      <c r="EL1254" s="1594"/>
      <c r="EM1254" s="1594"/>
      <c r="EN1254" s="1594"/>
      <c r="EO1254" s="1594"/>
      <c r="EP1254" s="1594"/>
      <c r="EQ1254" s="1594"/>
      <c r="ER1254" s="1594"/>
      <c r="ES1254" s="1594"/>
    </row>
    <row r="1255" spans="1:149" s="1595" customFormat="1" ht="12.5">
      <c r="A1255" s="1644" t="str">
        <f t="shared" si="654"/>
        <v>Organisation</v>
      </c>
      <c r="B1255" s="1758"/>
      <c r="C1255" s="1758"/>
      <c r="D1255" s="1758"/>
      <c r="E1255" s="1756"/>
      <c r="F1255" s="1592"/>
      <c r="G1255" s="1714">
        <f t="shared" si="655"/>
        <v>0</v>
      </c>
      <c r="H1255" s="1645"/>
      <c r="I1255" s="1714">
        <f t="shared" si="656"/>
        <v>0</v>
      </c>
      <c r="J1255" s="1646"/>
      <c r="K1255" s="1646"/>
      <c r="L1255" s="1592"/>
      <c r="M1255" s="1597"/>
      <c r="N1255" s="1597"/>
      <c r="O1255" s="1646"/>
      <c r="P1255" s="1647"/>
      <c r="Q1255" s="1647"/>
      <c r="R1255" s="1648"/>
      <c r="S1255" s="1603"/>
      <c r="T1255" s="1649"/>
      <c r="U1255" s="1649"/>
      <c r="V1255" s="1649"/>
      <c r="W1255" s="1649"/>
      <c r="X1255" s="1649"/>
      <c r="Y1255" s="1649"/>
      <c r="Z1255" s="1649"/>
      <c r="AA1255" s="1649"/>
      <c r="AB1255" s="1649"/>
      <c r="AC1255" s="1649"/>
      <c r="AD1255" s="1649"/>
      <c r="AE1255" s="1649"/>
      <c r="AF1255" s="1610">
        <f t="shared" si="635"/>
        <v>0</v>
      </c>
      <c r="AG1255" s="1649"/>
      <c r="AH1255" s="1649"/>
      <c r="AI1255" s="1649"/>
      <c r="AJ1255" s="1649"/>
      <c r="AK1255" s="1649"/>
      <c r="AL1255" s="1649"/>
      <c r="AM1255" s="1649"/>
      <c r="AN1255" s="1649"/>
      <c r="AO1255" s="1649"/>
      <c r="AP1255" s="1649"/>
      <c r="AQ1255" s="1649"/>
      <c r="AR1255" s="1709"/>
      <c r="AS1255" s="1779">
        <f t="shared" si="636"/>
        <v>0</v>
      </c>
      <c r="AT1255" s="1711">
        <f t="shared" si="657"/>
        <v>0</v>
      </c>
      <c r="AU1255" s="1611">
        <f t="shared" si="637"/>
        <v>0</v>
      </c>
      <c r="AV1255" s="1611">
        <f t="shared" si="638"/>
        <v>0</v>
      </c>
      <c r="AW1255" s="1611">
        <f t="shared" si="639"/>
        <v>0</v>
      </c>
      <c r="AX1255" s="1611">
        <f t="shared" si="640"/>
        <v>0</v>
      </c>
      <c r="AY1255" s="1611">
        <f t="shared" si="641"/>
        <v>0</v>
      </c>
      <c r="AZ1255" s="1611">
        <f t="shared" si="642"/>
        <v>0</v>
      </c>
      <c r="BA1255" s="1611">
        <f t="shared" si="643"/>
        <v>0</v>
      </c>
      <c r="BB1255" s="1611">
        <f t="shared" si="644"/>
        <v>0</v>
      </c>
      <c r="BC1255" s="1611">
        <f t="shared" si="645"/>
        <v>0</v>
      </c>
      <c r="BD1255" s="1611">
        <f t="shared" si="646"/>
        <v>0</v>
      </c>
      <c r="BE1255" s="1611">
        <f t="shared" si="647"/>
        <v>0</v>
      </c>
      <c r="BF1255" s="1611">
        <f t="shared" si="648"/>
        <v>0</v>
      </c>
      <c r="BG1255" s="1611">
        <f t="shared" si="658"/>
        <v>0</v>
      </c>
      <c r="BH1255" s="1611" t="str">
        <f t="shared" si="659"/>
        <v/>
      </c>
      <c r="BI1255" s="1611" t="str">
        <f t="shared" si="660"/>
        <v/>
      </c>
      <c r="BJ1255" s="1611" t="str">
        <f t="shared" si="649"/>
        <v/>
      </c>
      <c r="BK1255" s="1611" t="str">
        <f t="shared" si="650"/>
        <v/>
      </c>
      <c r="BL1255" s="1611" t="str">
        <f t="shared" ca="1" si="651"/>
        <v/>
      </c>
      <c r="BM1255" s="1611" t="str">
        <f t="shared" si="661"/>
        <v/>
      </c>
      <c r="BN1255" s="1611" t="str">
        <f t="shared" si="652"/>
        <v/>
      </c>
      <c r="BO1255" s="1611" t="str">
        <f t="shared" si="653"/>
        <v/>
      </c>
      <c r="BP1255" s="1611" t="str">
        <f t="shared" si="662"/>
        <v/>
      </c>
      <c r="BQ1255" s="1611" t="str">
        <f t="shared" si="663"/>
        <v/>
      </c>
      <c r="BR1255" s="1611" t="str">
        <f t="shared" si="664"/>
        <v/>
      </c>
      <c r="BS1255" s="1611" t="str">
        <f t="shared" si="665"/>
        <v/>
      </c>
      <c r="BT1255" s="1611" t="str">
        <f t="shared" si="666"/>
        <v/>
      </c>
      <c r="BU1255" s="1731">
        <f t="shared" ca="1" si="667"/>
        <v>0</v>
      </c>
      <c r="BV1255" s="1594"/>
      <c r="BW1255" s="1594"/>
      <c r="BX1255" s="1594"/>
      <c r="BY1255" s="1594"/>
      <c r="BZ1255" s="1594"/>
      <c r="CA1255" s="1594"/>
      <c r="CB1255" s="1594"/>
      <c r="CC1255" s="1594"/>
      <c r="CD1255" s="1594"/>
      <c r="CE1255" s="1594"/>
      <c r="CF1255" s="1594"/>
      <c r="CG1255" s="1594"/>
      <c r="CH1255" s="1594"/>
      <c r="CI1255" s="1594"/>
      <c r="CJ1255" s="1594"/>
      <c r="CK1255" s="1594"/>
      <c r="CL1255" s="1594"/>
      <c r="CM1255" s="1594"/>
      <c r="CN1255" s="1594"/>
      <c r="CO1255" s="1594"/>
      <c r="CP1255" s="1594"/>
      <c r="CQ1255" s="1594"/>
      <c r="CR1255" s="1594"/>
      <c r="CS1255" s="1594"/>
      <c r="CT1255" s="1594"/>
      <c r="CU1255" s="1594"/>
      <c r="CV1255" s="1594"/>
      <c r="CW1255" s="1594"/>
      <c r="CX1255" s="1594"/>
      <c r="CY1255" s="1594"/>
      <c r="CZ1255" s="1594"/>
      <c r="DA1255" s="1594"/>
      <c r="DB1255" s="1594"/>
      <c r="DC1255" s="1594"/>
      <c r="DD1255" s="1594"/>
      <c r="DE1255" s="1594"/>
      <c r="DF1255" s="1594"/>
      <c r="DG1255" s="1594"/>
      <c r="DH1255" s="1594"/>
      <c r="DI1255" s="1594"/>
      <c r="DJ1255" s="1594"/>
      <c r="DK1255" s="1594"/>
      <c r="DL1255" s="1594"/>
      <c r="DM1255" s="1594"/>
      <c r="DN1255" s="1594"/>
      <c r="DO1255" s="1594"/>
      <c r="DP1255" s="1594"/>
      <c r="DQ1255" s="1594"/>
      <c r="DR1255" s="1594"/>
      <c r="DS1255" s="1594"/>
      <c r="DT1255" s="1594"/>
      <c r="DU1255" s="1594"/>
      <c r="DV1255" s="1594"/>
      <c r="DW1255" s="1594"/>
      <c r="DX1255" s="1594"/>
      <c r="DY1255" s="1594"/>
      <c r="DZ1255" s="1594"/>
      <c r="EA1255" s="1594"/>
      <c r="EB1255" s="1594"/>
      <c r="EC1255" s="1594"/>
      <c r="ED1255" s="1594"/>
      <c r="EE1255" s="1594"/>
      <c r="EF1255" s="1594"/>
      <c r="EG1255" s="1594"/>
      <c r="EH1255" s="1594"/>
      <c r="EI1255" s="1594"/>
      <c r="EJ1255" s="1594"/>
      <c r="EK1255" s="1594"/>
      <c r="EL1255" s="1594"/>
      <c r="EM1255" s="1594"/>
      <c r="EN1255" s="1594"/>
      <c r="EO1255" s="1594"/>
      <c r="EP1255" s="1594"/>
      <c r="EQ1255" s="1594"/>
      <c r="ER1255" s="1594"/>
      <c r="ES1255" s="1594"/>
    </row>
    <row r="1256" spans="1:149" s="1595" customFormat="1" ht="12.5">
      <c r="A1256" s="1644" t="str">
        <f t="shared" si="654"/>
        <v>Organisation</v>
      </c>
      <c r="B1256" s="1758"/>
      <c r="C1256" s="1758"/>
      <c r="D1256" s="1758"/>
      <c r="E1256" s="1756"/>
      <c r="F1256" s="1592"/>
      <c r="G1256" s="1714">
        <f t="shared" si="655"/>
        <v>0</v>
      </c>
      <c r="H1256" s="1645"/>
      <c r="I1256" s="1714">
        <f t="shared" si="656"/>
        <v>0</v>
      </c>
      <c r="J1256" s="1646"/>
      <c r="K1256" s="1646"/>
      <c r="L1256" s="1592"/>
      <c r="M1256" s="1597"/>
      <c r="N1256" s="1597"/>
      <c r="O1256" s="1646"/>
      <c r="P1256" s="1647"/>
      <c r="Q1256" s="1647"/>
      <c r="R1256" s="1648"/>
      <c r="S1256" s="1603"/>
      <c r="T1256" s="1649"/>
      <c r="U1256" s="1649"/>
      <c r="V1256" s="1649"/>
      <c r="W1256" s="1649"/>
      <c r="X1256" s="1649"/>
      <c r="Y1256" s="1649"/>
      <c r="Z1256" s="1649"/>
      <c r="AA1256" s="1649"/>
      <c r="AB1256" s="1649"/>
      <c r="AC1256" s="1649"/>
      <c r="AD1256" s="1649"/>
      <c r="AE1256" s="1649"/>
      <c r="AF1256" s="1610">
        <f t="shared" si="635"/>
        <v>0</v>
      </c>
      <c r="AG1256" s="1649"/>
      <c r="AH1256" s="1649"/>
      <c r="AI1256" s="1649"/>
      <c r="AJ1256" s="1649"/>
      <c r="AK1256" s="1649"/>
      <c r="AL1256" s="1649"/>
      <c r="AM1256" s="1649"/>
      <c r="AN1256" s="1649"/>
      <c r="AO1256" s="1649"/>
      <c r="AP1256" s="1649"/>
      <c r="AQ1256" s="1649"/>
      <c r="AR1256" s="1709"/>
      <c r="AS1256" s="1779">
        <f t="shared" si="636"/>
        <v>0</v>
      </c>
      <c r="AT1256" s="1711">
        <f t="shared" si="657"/>
        <v>0</v>
      </c>
      <c r="AU1256" s="1611">
        <f t="shared" si="637"/>
        <v>0</v>
      </c>
      <c r="AV1256" s="1611">
        <f t="shared" si="638"/>
        <v>0</v>
      </c>
      <c r="AW1256" s="1611">
        <f t="shared" si="639"/>
        <v>0</v>
      </c>
      <c r="AX1256" s="1611">
        <f t="shared" si="640"/>
        <v>0</v>
      </c>
      <c r="AY1256" s="1611">
        <f t="shared" si="641"/>
        <v>0</v>
      </c>
      <c r="AZ1256" s="1611">
        <f t="shared" si="642"/>
        <v>0</v>
      </c>
      <c r="BA1256" s="1611">
        <f t="shared" si="643"/>
        <v>0</v>
      </c>
      <c r="BB1256" s="1611">
        <f t="shared" si="644"/>
        <v>0</v>
      </c>
      <c r="BC1256" s="1611">
        <f t="shared" si="645"/>
        <v>0</v>
      </c>
      <c r="BD1256" s="1611">
        <f t="shared" si="646"/>
        <v>0</v>
      </c>
      <c r="BE1256" s="1611">
        <f t="shared" si="647"/>
        <v>0</v>
      </c>
      <c r="BF1256" s="1611">
        <f t="shared" si="648"/>
        <v>0</v>
      </c>
      <c r="BG1256" s="1611">
        <f t="shared" si="658"/>
        <v>0</v>
      </c>
      <c r="BH1256" s="1611" t="str">
        <f t="shared" si="659"/>
        <v/>
      </c>
      <c r="BI1256" s="1611" t="str">
        <f t="shared" si="660"/>
        <v/>
      </c>
      <c r="BJ1256" s="1611" t="str">
        <f t="shared" si="649"/>
        <v/>
      </c>
      <c r="BK1256" s="1611" t="str">
        <f t="shared" si="650"/>
        <v/>
      </c>
      <c r="BL1256" s="1611" t="str">
        <f t="shared" ca="1" si="651"/>
        <v/>
      </c>
      <c r="BM1256" s="1611" t="str">
        <f t="shared" si="661"/>
        <v/>
      </c>
      <c r="BN1256" s="1611" t="str">
        <f t="shared" si="652"/>
        <v/>
      </c>
      <c r="BO1256" s="1611" t="str">
        <f t="shared" si="653"/>
        <v/>
      </c>
      <c r="BP1256" s="1611" t="str">
        <f t="shared" si="662"/>
        <v/>
      </c>
      <c r="BQ1256" s="1611" t="str">
        <f t="shared" si="663"/>
        <v/>
      </c>
      <c r="BR1256" s="1611" t="str">
        <f t="shared" si="664"/>
        <v/>
      </c>
      <c r="BS1256" s="1611" t="str">
        <f t="shared" si="665"/>
        <v/>
      </c>
      <c r="BT1256" s="1611" t="str">
        <f t="shared" si="666"/>
        <v/>
      </c>
      <c r="BU1256" s="1731">
        <f t="shared" ca="1" si="667"/>
        <v>0</v>
      </c>
      <c r="BV1256" s="1594"/>
      <c r="BW1256" s="1594"/>
      <c r="BX1256" s="1594"/>
      <c r="BY1256" s="1594"/>
      <c r="BZ1256" s="1594"/>
      <c r="CA1256" s="1594"/>
      <c r="CB1256" s="1594"/>
      <c r="CC1256" s="1594"/>
      <c r="CD1256" s="1594"/>
      <c r="CE1256" s="1594"/>
      <c r="CF1256" s="1594"/>
      <c r="CG1256" s="1594"/>
      <c r="CH1256" s="1594"/>
      <c r="CI1256" s="1594"/>
      <c r="CJ1256" s="1594"/>
      <c r="CK1256" s="1594"/>
      <c r="CL1256" s="1594"/>
      <c r="CM1256" s="1594"/>
      <c r="CN1256" s="1594"/>
      <c r="CO1256" s="1594"/>
      <c r="CP1256" s="1594"/>
      <c r="CQ1256" s="1594"/>
      <c r="CR1256" s="1594"/>
      <c r="CS1256" s="1594"/>
      <c r="CT1256" s="1594"/>
      <c r="CU1256" s="1594"/>
      <c r="CV1256" s="1594"/>
      <c r="CW1256" s="1594"/>
      <c r="CX1256" s="1594"/>
      <c r="CY1256" s="1594"/>
      <c r="CZ1256" s="1594"/>
      <c r="DA1256" s="1594"/>
      <c r="DB1256" s="1594"/>
      <c r="DC1256" s="1594"/>
      <c r="DD1256" s="1594"/>
      <c r="DE1256" s="1594"/>
      <c r="DF1256" s="1594"/>
      <c r="DG1256" s="1594"/>
      <c r="DH1256" s="1594"/>
      <c r="DI1256" s="1594"/>
      <c r="DJ1256" s="1594"/>
      <c r="DK1256" s="1594"/>
      <c r="DL1256" s="1594"/>
      <c r="DM1256" s="1594"/>
      <c r="DN1256" s="1594"/>
      <c r="DO1256" s="1594"/>
      <c r="DP1256" s="1594"/>
      <c r="DQ1256" s="1594"/>
      <c r="DR1256" s="1594"/>
      <c r="DS1256" s="1594"/>
      <c r="DT1256" s="1594"/>
      <c r="DU1256" s="1594"/>
      <c r="DV1256" s="1594"/>
      <c r="DW1256" s="1594"/>
      <c r="DX1256" s="1594"/>
      <c r="DY1256" s="1594"/>
      <c r="DZ1256" s="1594"/>
      <c r="EA1256" s="1594"/>
      <c r="EB1256" s="1594"/>
      <c r="EC1256" s="1594"/>
      <c r="ED1256" s="1594"/>
      <c r="EE1256" s="1594"/>
      <c r="EF1256" s="1594"/>
      <c r="EG1256" s="1594"/>
      <c r="EH1256" s="1594"/>
      <c r="EI1256" s="1594"/>
      <c r="EJ1256" s="1594"/>
      <c r="EK1256" s="1594"/>
      <c r="EL1256" s="1594"/>
      <c r="EM1256" s="1594"/>
      <c r="EN1256" s="1594"/>
      <c r="EO1256" s="1594"/>
      <c r="EP1256" s="1594"/>
      <c r="EQ1256" s="1594"/>
      <c r="ER1256" s="1594"/>
      <c r="ES1256" s="1594"/>
    </row>
    <row r="1257" spans="1:149" s="1595" customFormat="1" ht="12.5">
      <c r="A1257" s="1644" t="str">
        <f t="shared" si="654"/>
        <v>Organisation</v>
      </c>
      <c r="B1257" s="1758"/>
      <c r="C1257" s="1758"/>
      <c r="D1257" s="1758"/>
      <c r="E1257" s="1756"/>
      <c r="F1257" s="1592"/>
      <c r="G1257" s="1714">
        <f t="shared" si="655"/>
        <v>0</v>
      </c>
      <c r="H1257" s="1645"/>
      <c r="I1257" s="1714">
        <f t="shared" si="656"/>
        <v>0</v>
      </c>
      <c r="J1257" s="1646"/>
      <c r="K1257" s="1646"/>
      <c r="L1257" s="1592"/>
      <c r="M1257" s="1597"/>
      <c r="N1257" s="1597"/>
      <c r="O1257" s="1646"/>
      <c r="P1257" s="1647"/>
      <c r="Q1257" s="1647"/>
      <c r="R1257" s="1648"/>
      <c r="S1257" s="1603"/>
      <c r="T1257" s="1649"/>
      <c r="U1257" s="1649"/>
      <c r="V1257" s="1649"/>
      <c r="W1257" s="1649"/>
      <c r="X1257" s="1649"/>
      <c r="Y1257" s="1649"/>
      <c r="Z1257" s="1649"/>
      <c r="AA1257" s="1649"/>
      <c r="AB1257" s="1649"/>
      <c r="AC1257" s="1649"/>
      <c r="AD1257" s="1649"/>
      <c r="AE1257" s="1649"/>
      <c r="AF1257" s="1610">
        <f t="shared" si="635"/>
        <v>0</v>
      </c>
      <c r="AG1257" s="1649"/>
      <c r="AH1257" s="1649"/>
      <c r="AI1257" s="1649"/>
      <c r="AJ1257" s="1649"/>
      <c r="AK1257" s="1649"/>
      <c r="AL1257" s="1649"/>
      <c r="AM1257" s="1649"/>
      <c r="AN1257" s="1649"/>
      <c r="AO1257" s="1649"/>
      <c r="AP1257" s="1649"/>
      <c r="AQ1257" s="1649"/>
      <c r="AR1257" s="1709"/>
      <c r="AS1257" s="1779">
        <f t="shared" si="636"/>
        <v>0</v>
      </c>
      <c r="AT1257" s="1711">
        <f t="shared" si="657"/>
        <v>0</v>
      </c>
      <c r="AU1257" s="1611">
        <f t="shared" si="637"/>
        <v>0</v>
      </c>
      <c r="AV1257" s="1611">
        <f t="shared" si="638"/>
        <v>0</v>
      </c>
      <c r="AW1257" s="1611">
        <f t="shared" si="639"/>
        <v>0</v>
      </c>
      <c r="AX1257" s="1611">
        <f t="shared" si="640"/>
        <v>0</v>
      </c>
      <c r="AY1257" s="1611">
        <f t="shared" si="641"/>
        <v>0</v>
      </c>
      <c r="AZ1257" s="1611">
        <f t="shared" si="642"/>
        <v>0</v>
      </c>
      <c r="BA1257" s="1611">
        <f t="shared" si="643"/>
        <v>0</v>
      </c>
      <c r="BB1257" s="1611">
        <f t="shared" si="644"/>
        <v>0</v>
      </c>
      <c r="BC1257" s="1611">
        <f t="shared" si="645"/>
        <v>0</v>
      </c>
      <c r="BD1257" s="1611">
        <f t="shared" si="646"/>
        <v>0</v>
      </c>
      <c r="BE1257" s="1611">
        <f t="shared" si="647"/>
        <v>0</v>
      </c>
      <c r="BF1257" s="1611">
        <f t="shared" si="648"/>
        <v>0</v>
      </c>
      <c r="BG1257" s="1611">
        <f t="shared" si="658"/>
        <v>0</v>
      </c>
      <c r="BH1257" s="1611" t="str">
        <f t="shared" si="659"/>
        <v/>
      </c>
      <c r="BI1257" s="1611" t="str">
        <f t="shared" si="660"/>
        <v/>
      </c>
      <c r="BJ1257" s="1611" t="str">
        <f t="shared" si="649"/>
        <v/>
      </c>
      <c r="BK1257" s="1611" t="str">
        <f t="shared" si="650"/>
        <v/>
      </c>
      <c r="BL1257" s="1611" t="str">
        <f t="shared" ca="1" si="651"/>
        <v/>
      </c>
      <c r="BM1257" s="1611" t="str">
        <f t="shared" si="661"/>
        <v/>
      </c>
      <c r="BN1257" s="1611" t="str">
        <f t="shared" si="652"/>
        <v/>
      </c>
      <c r="BO1257" s="1611" t="str">
        <f t="shared" si="653"/>
        <v/>
      </c>
      <c r="BP1257" s="1611" t="str">
        <f t="shared" si="662"/>
        <v/>
      </c>
      <c r="BQ1257" s="1611" t="str">
        <f t="shared" si="663"/>
        <v/>
      </c>
      <c r="BR1257" s="1611" t="str">
        <f t="shared" si="664"/>
        <v/>
      </c>
      <c r="BS1257" s="1611" t="str">
        <f t="shared" si="665"/>
        <v/>
      </c>
      <c r="BT1257" s="1611" t="str">
        <f t="shared" si="666"/>
        <v/>
      </c>
      <c r="BU1257" s="1731">
        <f t="shared" ca="1" si="667"/>
        <v>0</v>
      </c>
      <c r="BV1257" s="1594"/>
      <c r="BW1257" s="1594"/>
      <c r="BX1257" s="1594"/>
      <c r="BY1257" s="1594"/>
      <c r="BZ1257" s="1594"/>
      <c r="CA1257" s="1594"/>
      <c r="CB1257" s="1594"/>
      <c r="CC1257" s="1594"/>
      <c r="CD1257" s="1594"/>
      <c r="CE1257" s="1594"/>
      <c r="CF1257" s="1594"/>
      <c r="CG1257" s="1594"/>
      <c r="CH1257" s="1594"/>
      <c r="CI1257" s="1594"/>
      <c r="CJ1257" s="1594"/>
      <c r="CK1257" s="1594"/>
      <c r="CL1257" s="1594"/>
      <c r="CM1257" s="1594"/>
      <c r="CN1257" s="1594"/>
      <c r="CO1257" s="1594"/>
      <c r="CP1257" s="1594"/>
      <c r="CQ1257" s="1594"/>
      <c r="CR1257" s="1594"/>
      <c r="CS1257" s="1594"/>
      <c r="CT1257" s="1594"/>
      <c r="CU1257" s="1594"/>
      <c r="CV1257" s="1594"/>
      <c r="CW1257" s="1594"/>
      <c r="CX1257" s="1594"/>
      <c r="CY1257" s="1594"/>
      <c r="CZ1257" s="1594"/>
      <c r="DA1257" s="1594"/>
      <c r="DB1257" s="1594"/>
      <c r="DC1257" s="1594"/>
      <c r="DD1257" s="1594"/>
      <c r="DE1257" s="1594"/>
      <c r="DF1257" s="1594"/>
      <c r="DG1257" s="1594"/>
      <c r="DH1257" s="1594"/>
      <c r="DI1257" s="1594"/>
      <c r="DJ1257" s="1594"/>
      <c r="DK1257" s="1594"/>
      <c r="DL1257" s="1594"/>
      <c r="DM1257" s="1594"/>
      <c r="DN1257" s="1594"/>
      <c r="DO1257" s="1594"/>
      <c r="DP1257" s="1594"/>
      <c r="DQ1257" s="1594"/>
      <c r="DR1257" s="1594"/>
      <c r="DS1257" s="1594"/>
      <c r="DT1257" s="1594"/>
      <c r="DU1257" s="1594"/>
      <c r="DV1257" s="1594"/>
      <c r="DW1257" s="1594"/>
      <c r="DX1257" s="1594"/>
      <c r="DY1257" s="1594"/>
      <c r="DZ1257" s="1594"/>
      <c r="EA1257" s="1594"/>
      <c r="EB1257" s="1594"/>
      <c r="EC1257" s="1594"/>
      <c r="ED1257" s="1594"/>
      <c r="EE1257" s="1594"/>
      <c r="EF1257" s="1594"/>
      <c r="EG1257" s="1594"/>
      <c r="EH1257" s="1594"/>
      <c r="EI1257" s="1594"/>
      <c r="EJ1257" s="1594"/>
      <c r="EK1257" s="1594"/>
      <c r="EL1257" s="1594"/>
      <c r="EM1257" s="1594"/>
      <c r="EN1257" s="1594"/>
      <c r="EO1257" s="1594"/>
      <c r="EP1257" s="1594"/>
      <c r="EQ1257" s="1594"/>
      <c r="ER1257" s="1594"/>
      <c r="ES1257" s="1594"/>
    </row>
    <row r="1258" spans="1:149" s="1595" customFormat="1" ht="12.5">
      <c r="A1258" s="1644" t="str">
        <f t="shared" si="654"/>
        <v>Organisation</v>
      </c>
      <c r="B1258" s="1758"/>
      <c r="C1258" s="1758"/>
      <c r="D1258" s="1758"/>
      <c r="E1258" s="1756"/>
      <c r="F1258" s="1592"/>
      <c r="G1258" s="1714">
        <f t="shared" si="655"/>
        <v>0</v>
      </c>
      <c r="H1258" s="1645"/>
      <c r="I1258" s="1714">
        <f t="shared" si="656"/>
        <v>0</v>
      </c>
      <c r="J1258" s="1646"/>
      <c r="K1258" s="1646"/>
      <c r="L1258" s="1592"/>
      <c r="M1258" s="1597"/>
      <c r="N1258" s="1597"/>
      <c r="O1258" s="1646"/>
      <c r="P1258" s="1647"/>
      <c r="Q1258" s="1647"/>
      <c r="R1258" s="1648"/>
      <c r="S1258" s="1603"/>
      <c r="T1258" s="1649"/>
      <c r="U1258" s="1649"/>
      <c r="V1258" s="1649"/>
      <c r="W1258" s="1649"/>
      <c r="X1258" s="1649"/>
      <c r="Y1258" s="1649"/>
      <c r="Z1258" s="1649"/>
      <c r="AA1258" s="1649"/>
      <c r="AB1258" s="1649"/>
      <c r="AC1258" s="1649"/>
      <c r="AD1258" s="1649"/>
      <c r="AE1258" s="1649"/>
      <c r="AF1258" s="1610">
        <f t="shared" si="635"/>
        <v>0</v>
      </c>
      <c r="AG1258" s="1649"/>
      <c r="AH1258" s="1649"/>
      <c r="AI1258" s="1649"/>
      <c r="AJ1258" s="1649"/>
      <c r="AK1258" s="1649"/>
      <c r="AL1258" s="1649"/>
      <c r="AM1258" s="1649"/>
      <c r="AN1258" s="1649"/>
      <c r="AO1258" s="1649"/>
      <c r="AP1258" s="1649"/>
      <c r="AQ1258" s="1649"/>
      <c r="AR1258" s="1709"/>
      <c r="AS1258" s="1779">
        <f t="shared" si="636"/>
        <v>0</v>
      </c>
      <c r="AT1258" s="1711">
        <f t="shared" si="657"/>
        <v>0</v>
      </c>
      <c r="AU1258" s="1611">
        <f t="shared" si="637"/>
        <v>0</v>
      </c>
      <c r="AV1258" s="1611">
        <f t="shared" si="638"/>
        <v>0</v>
      </c>
      <c r="AW1258" s="1611">
        <f t="shared" si="639"/>
        <v>0</v>
      </c>
      <c r="AX1258" s="1611">
        <f t="shared" si="640"/>
        <v>0</v>
      </c>
      <c r="AY1258" s="1611">
        <f t="shared" si="641"/>
        <v>0</v>
      </c>
      <c r="AZ1258" s="1611">
        <f t="shared" si="642"/>
        <v>0</v>
      </c>
      <c r="BA1258" s="1611">
        <f t="shared" si="643"/>
        <v>0</v>
      </c>
      <c r="BB1258" s="1611">
        <f t="shared" si="644"/>
        <v>0</v>
      </c>
      <c r="BC1258" s="1611">
        <f t="shared" si="645"/>
        <v>0</v>
      </c>
      <c r="BD1258" s="1611">
        <f t="shared" si="646"/>
        <v>0</v>
      </c>
      <c r="BE1258" s="1611">
        <f t="shared" si="647"/>
        <v>0</v>
      </c>
      <c r="BF1258" s="1611">
        <f t="shared" si="648"/>
        <v>0</v>
      </c>
      <c r="BG1258" s="1611">
        <f t="shared" si="658"/>
        <v>0</v>
      </c>
      <c r="BH1258" s="1611" t="str">
        <f t="shared" si="659"/>
        <v/>
      </c>
      <c r="BI1258" s="1611" t="str">
        <f t="shared" si="660"/>
        <v/>
      </c>
      <c r="BJ1258" s="1611" t="str">
        <f t="shared" si="649"/>
        <v/>
      </c>
      <c r="BK1258" s="1611" t="str">
        <f t="shared" si="650"/>
        <v/>
      </c>
      <c r="BL1258" s="1611" t="str">
        <f t="shared" ca="1" si="651"/>
        <v/>
      </c>
      <c r="BM1258" s="1611" t="str">
        <f t="shared" si="661"/>
        <v/>
      </c>
      <c r="BN1258" s="1611" t="str">
        <f t="shared" si="652"/>
        <v/>
      </c>
      <c r="BO1258" s="1611" t="str">
        <f t="shared" si="653"/>
        <v/>
      </c>
      <c r="BP1258" s="1611" t="str">
        <f t="shared" si="662"/>
        <v/>
      </c>
      <c r="BQ1258" s="1611" t="str">
        <f t="shared" si="663"/>
        <v/>
      </c>
      <c r="BR1258" s="1611" t="str">
        <f t="shared" si="664"/>
        <v/>
      </c>
      <c r="BS1258" s="1611" t="str">
        <f t="shared" si="665"/>
        <v/>
      </c>
      <c r="BT1258" s="1611" t="str">
        <f t="shared" si="666"/>
        <v/>
      </c>
      <c r="BU1258" s="1731">
        <f t="shared" ca="1" si="667"/>
        <v>0</v>
      </c>
      <c r="BV1258" s="1594"/>
      <c r="BW1258" s="1594"/>
      <c r="BX1258" s="1594"/>
      <c r="BY1258" s="1594"/>
      <c r="BZ1258" s="1594"/>
      <c r="CA1258" s="1594"/>
      <c r="CB1258" s="1594"/>
      <c r="CC1258" s="1594"/>
      <c r="CD1258" s="1594"/>
      <c r="CE1258" s="1594"/>
      <c r="CF1258" s="1594"/>
      <c r="CG1258" s="1594"/>
      <c r="CH1258" s="1594"/>
      <c r="CI1258" s="1594"/>
      <c r="CJ1258" s="1594"/>
      <c r="CK1258" s="1594"/>
      <c r="CL1258" s="1594"/>
      <c r="CM1258" s="1594"/>
      <c r="CN1258" s="1594"/>
      <c r="CO1258" s="1594"/>
      <c r="CP1258" s="1594"/>
      <c r="CQ1258" s="1594"/>
      <c r="CR1258" s="1594"/>
      <c r="CS1258" s="1594"/>
      <c r="CT1258" s="1594"/>
      <c r="CU1258" s="1594"/>
      <c r="CV1258" s="1594"/>
      <c r="CW1258" s="1594"/>
      <c r="CX1258" s="1594"/>
      <c r="CY1258" s="1594"/>
      <c r="CZ1258" s="1594"/>
      <c r="DA1258" s="1594"/>
      <c r="DB1258" s="1594"/>
      <c r="DC1258" s="1594"/>
      <c r="DD1258" s="1594"/>
      <c r="DE1258" s="1594"/>
      <c r="DF1258" s="1594"/>
      <c r="DG1258" s="1594"/>
      <c r="DH1258" s="1594"/>
      <c r="DI1258" s="1594"/>
      <c r="DJ1258" s="1594"/>
      <c r="DK1258" s="1594"/>
      <c r="DL1258" s="1594"/>
      <c r="DM1258" s="1594"/>
      <c r="DN1258" s="1594"/>
      <c r="DO1258" s="1594"/>
      <c r="DP1258" s="1594"/>
      <c r="DQ1258" s="1594"/>
      <c r="DR1258" s="1594"/>
      <c r="DS1258" s="1594"/>
      <c r="DT1258" s="1594"/>
      <c r="DU1258" s="1594"/>
      <c r="DV1258" s="1594"/>
      <c r="DW1258" s="1594"/>
      <c r="DX1258" s="1594"/>
      <c r="DY1258" s="1594"/>
      <c r="DZ1258" s="1594"/>
      <c r="EA1258" s="1594"/>
      <c r="EB1258" s="1594"/>
      <c r="EC1258" s="1594"/>
      <c r="ED1258" s="1594"/>
      <c r="EE1258" s="1594"/>
      <c r="EF1258" s="1594"/>
      <c r="EG1258" s="1594"/>
      <c r="EH1258" s="1594"/>
      <c r="EI1258" s="1594"/>
      <c r="EJ1258" s="1594"/>
      <c r="EK1258" s="1594"/>
      <c r="EL1258" s="1594"/>
      <c r="EM1258" s="1594"/>
      <c r="EN1258" s="1594"/>
      <c r="EO1258" s="1594"/>
      <c r="EP1258" s="1594"/>
      <c r="EQ1258" s="1594"/>
      <c r="ER1258" s="1594"/>
      <c r="ES1258" s="1594"/>
    </row>
    <row r="1259" spans="1:149" s="1595" customFormat="1" ht="12.5">
      <c r="A1259" s="1644" t="str">
        <f t="shared" si="654"/>
        <v>Organisation</v>
      </c>
      <c r="B1259" s="1758"/>
      <c r="C1259" s="1758"/>
      <c r="D1259" s="1758"/>
      <c r="E1259" s="1756"/>
      <c r="F1259" s="1592"/>
      <c r="G1259" s="1714">
        <f t="shared" si="655"/>
        <v>0</v>
      </c>
      <c r="H1259" s="1645"/>
      <c r="I1259" s="1714">
        <f t="shared" si="656"/>
        <v>0</v>
      </c>
      <c r="J1259" s="1646"/>
      <c r="K1259" s="1646"/>
      <c r="L1259" s="1592"/>
      <c r="M1259" s="1597"/>
      <c r="N1259" s="1597"/>
      <c r="O1259" s="1646"/>
      <c r="P1259" s="1647"/>
      <c r="Q1259" s="1647"/>
      <c r="R1259" s="1648"/>
      <c r="S1259" s="1603"/>
      <c r="T1259" s="1649"/>
      <c r="U1259" s="1649"/>
      <c r="V1259" s="1649"/>
      <c r="W1259" s="1649"/>
      <c r="X1259" s="1649"/>
      <c r="Y1259" s="1649"/>
      <c r="Z1259" s="1649"/>
      <c r="AA1259" s="1649"/>
      <c r="AB1259" s="1649"/>
      <c r="AC1259" s="1649"/>
      <c r="AD1259" s="1649"/>
      <c r="AE1259" s="1649"/>
      <c r="AF1259" s="1610">
        <f t="shared" ref="AF1259:AF1322" si="668">SUM(T1259:AE1259)</f>
        <v>0</v>
      </c>
      <c r="AG1259" s="1649"/>
      <c r="AH1259" s="1649"/>
      <c r="AI1259" s="1649"/>
      <c r="AJ1259" s="1649"/>
      <c r="AK1259" s="1649"/>
      <c r="AL1259" s="1649"/>
      <c r="AM1259" s="1649"/>
      <c r="AN1259" s="1649"/>
      <c r="AO1259" s="1649"/>
      <c r="AP1259" s="1649"/>
      <c r="AQ1259" s="1649"/>
      <c r="AR1259" s="1709"/>
      <c r="AS1259" s="1779">
        <f t="shared" ref="AS1259:AS1322" si="669">SUMPRODUCT($AC$40:$AN$40,AG1259:AR1259)</f>
        <v>0</v>
      </c>
      <c r="AT1259" s="1711">
        <f t="shared" si="657"/>
        <v>0</v>
      </c>
      <c r="AU1259" s="1611">
        <f t="shared" ref="AU1259:AU1322" si="670">AG1259-T1259</f>
        <v>0</v>
      </c>
      <c r="AV1259" s="1611">
        <f t="shared" ref="AV1259:AV1322" si="671">AH1259-U1259</f>
        <v>0</v>
      </c>
      <c r="AW1259" s="1611">
        <f t="shared" ref="AW1259:AW1322" si="672">AI1259-V1259</f>
        <v>0</v>
      </c>
      <c r="AX1259" s="1611">
        <f t="shared" ref="AX1259:AX1322" si="673">AJ1259-W1259</f>
        <v>0</v>
      </c>
      <c r="AY1259" s="1611">
        <f t="shared" ref="AY1259:AY1322" si="674">AK1259-X1259</f>
        <v>0</v>
      </c>
      <c r="AZ1259" s="1611">
        <f t="shared" ref="AZ1259:AZ1322" si="675">AL1259-Y1259</f>
        <v>0</v>
      </c>
      <c r="BA1259" s="1611">
        <f t="shared" ref="BA1259:BA1322" si="676">AM1259-Z1259</f>
        <v>0</v>
      </c>
      <c r="BB1259" s="1611">
        <f t="shared" ref="BB1259:BB1322" si="677">AN1259-AA1259</f>
        <v>0</v>
      </c>
      <c r="BC1259" s="1611">
        <f t="shared" ref="BC1259:BC1322" si="678">AO1259-AB1259</f>
        <v>0</v>
      </c>
      <c r="BD1259" s="1611">
        <f t="shared" ref="BD1259:BD1322" si="679">AP1259-AC1259</f>
        <v>0</v>
      </c>
      <c r="BE1259" s="1611">
        <f t="shared" ref="BE1259:BE1322" si="680">AQ1259-AD1259</f>
        <v>0</v>
      </c>
      <c r="BF1259" s="1611">
        <f t="shared" ref="BF1259:BF1322" si="681">AR1259-AE1259</f>
        <v>0</v>
      </c>
      <c r="BG1259" s="1611">
        <f t="shared" si="658"/>
        <v>0</v>
      </c>
      <c r="BH1259" s="1611" t="str">
        <f t="shared" si="659"/>
        <v/>
      </c>
      <c r="BI1259" s="1611" t="str">
        <f t="shared" si="660"/>
        <v/>
      </c>
      <c r="BJ1259" s="1611" t="str">
        <f t="shared" ref="BJ1259:BJ1322" si="682">IF(AND(OR(R1259=$CQ$1,R1259=$CQ$3),S1259=""),"ERROR","")</f>
        <v/>
      </c>
      <c r="BK1259" s="1611" t="str">
        <f t="shared" ref="BK1259:BK1322" si="683">IF(AND(OR(R1259=$CQ$2),S1259&lt;&gt;""),"ERROR","")</f>
        <v/>
      </c>
      <c r="BL1259" s="1611" t="str">
        <f t="shared" ref="BL1259:BL1322" ca="1" si="684">IF(AND(O1259=$CA$2,N1259&lt;TODAY()),"ERROR","")</f>
        <v/>
      </c>
      <c r="BM1259" s="1611" t="str">
        <f t="shared" si="661"/>
        <v/>
      </c>
      <c r="BN1259" s="1611" t="str">
        <f t="shared" ref="BN1259:BN1322" si="685">IF(AND(F1259=$BZ$1,G1259&gt;H1259),"ERROR","")</f>
        <v/>
      </c>
      <c r="BO1259" s="1611" t="str">
        <f t="shared" ref="BO1259:BO1322" si="686">IF(AND(F1259=$BZ$1,I1259&gt;J1259),"ERROR","")</f>
        <v/>
      </c>
      <c r="BP1259" s="1611" t="str">
        <f t="shared" si="662"/>
        <v/>
      </c>
      <c r="BQ1259" s="1611" t="str">
        <f t="shared" si="663"/>
        <v/>
      </c>
      <c r="BR1259" s="1611" t="str">
        <f t="shared" si="664"/>
        <v/>
      </c>
      <c r="BS1259" s="1611" t="str">
        <f t="shared" si="665"/>
        <v/>
      </c>
      <c r="BT1259" s="1611" t="str">
        <f t="shared" si="666"/>
        <v/>
      </c>
      <c r="BU1259" s="1731">
        <f t="shared" ca="1" si="667"/>
        <v>0</v>
      </c>
      <c r="BV1259" s="1594"/>
      <c r="BW1259" s="1594"/>
      <c r="BX1259" s="1594"/>
      <c r="BY1259" s="1594"/>
      <c r="BZ1259" s="1594"/>
      <c r="CA1259" s="1594"/>
      <c r="CB1259" s="1594"/>
      <c r="CC1259" s="1594"/>
      <c r="CD1259" s="1594"/>
      <c r="CE1259" s="1594"/>
      <c r="CF1259" s="1594"/>
      <c r="CG1259" s="1594"/>
      <c r="CH1259" s="1594"/>
      <c r="CI1259" s="1594"/>
      <c r="CJ1259" s="1594"/>
      <c r="CK1259" s="1594"/>
      <c r="CL1259" s="1594"/>
      <c r="CM1259" s="1594"/>
      <c r="CN1259" s="1594"/>
      <c r="CO1259" s="1594"/>
      <c r="CP1259" s="1594"/>
      <c r="CQ1259" s="1594"/>
      <c r="CR1259" s="1594"/>
      <c r="CS1259" s="1594"/>
      <c r="CT1259" s="1594"/>
      <c r="CU1259" s="1594"/>
      <c r="CV1259" s="1594"/>
      <c r="CW1259" s="1594"/>
      <c r="CX1259" s="1594"/>
      <c r="CY1259" s="1594"/>
      <c r="CZ1259" s="1594"/>
      <c r="DA1259" s="1594"/>
      <c r="DB1259" s="1594"/>
      <c r="DC1259" s="1594"/>
      <c r="DD1259" s="1594"/>
      <c r="DE1259" s="1594"/>
      <c r="DF1259" s="1594"/>
      <c r="DG1259" s="1594"/>
      <c r="DH1259" s="1594"/>
      <c r="DI1259" s="1594"/>
      <c r="DJ1259" s="1594"/>
      <c r="DK1259" s="1594"/>
      <c r="DL1259" s="1594"/>
      <c r="DM1259" s="1594"/>
      <c r="DN1259" s="1594"/>
      <c r="DO1259" s="1594"/>
      <c r="DP1259" s="1594"/>
      <c r="DQ1259" s="1594"/>
      <c r="DR1259" s="1594"/>
      <c r="DS1259" s="1594"/>
      <c r="DT1259" s="1594"/>
      <c r="DU1259" s="1594"/>
      <c r="DV1259" s="1594"/>
      <c r="DW1259" s="1594"/>
      <c r="DX1259" s="1594"/>
      <c r="DY1259" s="1594"/>
      <c r="DZ1259" s="1594"/>
      <c r="EA1259" s="1594"/>
      <c r="EB1259" s="1594"/>
      <c r="EC1259" s="1594"/>
      <c r="ED1259" s="1594"/>
      <c r="EE1259" s="1594"/>
      <c r="EF1259" s="1594"/>
      <c r="EG1259" s="1594"/>
      <c r="EH1259" s="1594"/>
      <c r="EI1259" s="1594"/>
      <c r="EJ1259" s="1594"/>
      <c r="EK1259" s="1594"/>
      <c r="EL1259" s="1594"/>
      <c r="EM1259" s="1594"/>
      <c r="EN1259" s="1594"/>
      <c r="EO1259" s="1594"/>
      <c r="EP1259" s="1594"/>
      <c r="EQ1259" s="1594"/>
      <c r="ER1259" s="1594"/>
      <c r="ES1259" s="1594"/>
    </row>
    <row r="1260" spans="1:149" s="1595" customFormat="1" ht="12.5">
      <c r="A1260" s="1644" t="str">
        <f t="shared" ref="A1260:A1323" si="687">$A$1</f>
        <v>Organisation</v>
      </c>
      <c r="B1260" s="1758"/>
      <c r="C1260" s="1758"/>
      <c r="D1260" s="1758"/>
      <c r="E1260" s="1756"/>
      <c r="F1260" s="1592"/>
      <c r="G1260" s="1714">
        <f t="shared" ref="G1260:G1323" si="688">AF1260</f>
        <v>0</v>
      </c>
      <c r="H1260" s="1645"/>
      <c r="I1260" s="1714">
        <f t="shared" ref="I1260:I1323" si="689">AT1260</f>
        <v>0</v>
      </c>
      <c r="J1260" s="1646"/>
      <c r="K1260" s="1646"/>
      <c r="L1260" s="1592"/>
      <c r="M1260" s="1597"/>
      <c r="N1260" s="1597"/>
      <c r="O1260" s="1646"/>
      <c r="P1260" s="1647"/>
      <c r="Q1260" s="1647"/>
      <c r="R1260" s="1648"/>
      <c r="S1260" s="1603"/>
      <c r="T1260" s="1649"/>
      <c r="U1260" s="1649"/>
      <c r="V1260" s="1649"/>
      <c r="W1260" s="1649"/>
      <c r="X1260" s="1649"/>
      <c r="Y1260" s="1649"/>
      <c r="Z1260" s="1649"/>
      <c r="AA1260" s="1649"/>
      <c r="AB1260" s="1649"/>
      <c r="AC1260" s="1649"/>
      <c r="AD1260" s="1649"/>
      <c r="AE1260" s="1649"/>
      <c r="AF1260" s="1610">
        <f t="shared" si="668"/>
        <v>0</v>
      </c>
      <c r="AG1260" s="1649"/>
      <c r="AH1260" s="1649"/>
      <c r="AI1260" s="1649"/>
      <c r="AJ1260" s="1649"/>
      <c r="AK1260" s="1649"/>
      <c r="AL1260" s="1649"/>
      <c r="AM1260" s="1649"/>
      <c r="AN1260" s="1649"/>
      <c r="AO1260" s="1649"/>
      <c r="AP1260" s="1649"/>
      <c r="AQ1260" s="1649"/>
      <c r="AR1260" s="1709"/>
      <c r="AS1260" s="1779">
        <f t="shared" si="669"/>
        <v>0</v>
      </c>
      <c r="AT1260" s="1711">
        <f t="shared" ref="AT1260:AT1323" si="690">SUM(AG1260:AR1260)</f>
        <v>0</v>
      </c>
      <c r="AU1260" s="1611">
        <f t="shared" si="670"/>
        <v>0</v>
      </c>
      <c r="AV1260" s="1611">
        <f t="shared" si="671"/>
        <v>0</v>
      </c>
      <c r="AW1260" s="1611">
        <f t="shared" si="672"/>
        <v>0</v>
      </c>
      <c r="AX1260" s="1611">
        <f t="shared" si="673"/>
        <v>0</v>
      </c>
      <c r="AY1260" s="1611">
        <f t="shared" si="674"/>
        <v>0</v>
      </c>
      <c r="AZ1260" s="1611">
        <f t="shared" si="675"/>
        <v>0</v>
      </c>
      <c r="BA1260" s="1611">
        <f t="shared" si="676"/>
        <v>0</v>
      </c>
      <c r="BB1260" s="1611">
        <f t="shared" si="677"/>
        <v>0</v>
      </c>
      <c r="BC1260" s="1611">
        <f t="shared" si="678"/>
        <v>0</v>
      </c>
      <c r="BD1260" s="1611">
        <f t="shared" si="679"/>
        <v>0</v>
      </c>
      <c r="BE1260" s="1611">
        <f t="shared" si="680"/>
        <v>0</v>
      </c>
      <c r="BF1260" s="1611">
        <f t="shared" si="681"/>
        <v>0</v>
      </c>
      <c r="BG1260" s="1611">
        <f t="shared" ref="BG1260:BG1323" si="691">SUM(AU1260:BF1260)</f>
        <v>0</v>
      </c>
      <c r="BH1260" s="1611" t="str">
        <f t="shared" ref="BH1260:BH1323" si="692">IF(OR(G1260&gt;0,I1260&gt;0),IF(AND(B1260&lt;&gt;"",C1260&lt;&gt;"",D1260&lt;&gt;"",E1260&lt;&gt;"",F1260&lt;&gt;"",L1260&lt;&gt;"",M1260&lt;&gt;"",N1260&lt;&gt;"",O1260&lt;&gt;"",P1260&lt;&gt;"",Q1260&lt;&gt;"",R1260&lt;&gt;""),"","ERROR"),"")</f>
        <v/>
      </c>
      <c r="BI1260" s="1611" t="str">
        <f t="shared" ref="BI1260:BI1323" si="693">IF(COUNTIF($D$43:$D$1496,D1260)&gt;1,"ERROR","")</f>
        <v/>
      </c>
      <c r="BJ1260" s="1611" t="str">
        <f t="shared" si="682"/>
        <v/>
      </c>
      <c r="BK1260" s="1611" t="str">
        <f t="shared" si="683"/>
        <v/>
      </c>
      <c r="BL1260" s="1611" t="str">
        <f t="shared" ca="1" si="684"/>
        <v/>
      </c>
      <c r="BM1260" s="1611" t="str">
        <f t="shared" ref="BM1260:BM1323" si="694">IF(AND(AT1260&gt;0,AF1260=0),"ERROR","")</f>
        <v/>
      </c>
      <c r="BN1260" s="1611" t="str">
        <f t="shared" si="685"/>
        <v/>
      </c>
      <c r="BO1260" s="1611" t="str">
        <f t="shared" si="686"/>
        <v/>
      </c>
      <c r="BP1260" s="1611" t="str">
        <f t="shared" ref="BP1260:BP1323" si="695">IF(AND(F1260=$BZ$2,SUM(H1260,J1260)&gt;0),"ERROR","")</f>
        <v/>
      </c>
      <c r="BQ1260" s="1611" t="str">
        <f t="shared" ref="BQ1260:BQ1323" si="696">IF(AND(I1260=0,J1260&gt;0),"ERROR","")</f>
        <v/>
      </c>
      <c r="BR1260" s="1611" t="str">
        <f t="shared" ref="BR1260:BR1323" si="697">IF(AND(O1260=$CA$1,K1260&lt;&gt;0),"ERROR","")</f>
        <v/>
      </c>
      <c r="BS1260" s="1611" t="str">
        <f t="shared" ref="BS1260:BS1323" si="698">IF(AND(O1260=$CA$2,I1260-AS1260-K1260&lt;0),"ERROR","")</f>
        <v/>
      </c>
      <c r="BT1260" s="1611" t="str">
        <f t="shared" ref="BT1260:BT1323" si="699">IF(S1260="","",VLOOKUP(S1260,$CS$1:$CT$14,2,0))</f>
        <v/>
      </c>
      <c r="BU1260" s="1731">
        <f t="shared" ref="BU1260:BU1323" ca="1" si="700">COUNTIF(BH1260:BS1260,"ERROR")</f>
        <v>0</v>
      </c>
      <c r="BV1260" s="1594"/>
      <c r="BW1260" s="1594"/>
      <c r="BX1260" s="1594"/>
      <c r="BY1260" s="1594"/>
      <c r="BZ1260" s="1594"/>
      <c r="CA1260" s="1594"/>
      <c r="CB1260" s="1594"/>
      <c r="CC1260" s="1594"/>
      <c r="CD1260" s="1594"/>
      <c r="CE1260" s="1594"/>
      <c r="CF1260" s="1594"/>
      <c r="CG1260" s="1594"/>
      <c r="CH1260" s="1594"/>
      <c r="CI1260" s="1594"/>
      <c r="CJ1260" s="1594"/>
      <c r="CK1260" s="1594"/>
      <c r="CL1260" s="1594"/>
      <c r="CM1260" s="1594"/>
      <c r="CN1260" s="1594"/>
      <c r="CO1260" s="1594"/>
      <c r="CP1260" s="1594"/>
      <c r="CQ1260" s="1594"/>
      <c r="CR1260" s="1594"/>
      <c r="CS1260" s="1594"/>
      <c r="CT1260" s="1594"/>
      <c r="CU1260" s="1594"/>
      <c r="CV1260" s="1594"/>
      <c r="CW1260" s="1594"/>
      <c r="CX1260" s="1594"/>
      <c r="CY1260" s="1594"/>
      <c r="CZ1260" s="1594"/>
      <c r="DA1260" s="1594"/>
      <c r="DB1260" s="1594"/>
      <c r="DC1260" s="1594"/>
      <c r="DD1260" s="1594"/>
      <c r="DE1260" s="1594"/>
      <c r="DF1260" s="1594"/>
      <c r="DG1260" s="1594"/>
      <c r="DH1260" s="1594"/>
      <c r="DI1260" s="1594"/>
      <c r="DJ1260" s="1594"/>
      <c r="DK1260" s="1594"/>
      <c r="DL1260" s="1594"/>
      <c r="DM1260" s="1594"/>
      <c r="DN1260" s="1594"/>
      <c r="DO1260" s="1594"/>
      <c r="DP1260" s="1594"/>
      <c r="DQ1260" s="1594"/>
      <c r="DR1260" s="1594"/>
      <c r="DS1260" s="1594"/>
      <c r="DT1260" s="1594"/>
      <c r="DU1260" s="1594"/>
      <c r="DV1260" s="1594"/>
      <c r="DW1260" s="1594"/>
      <c r="DX1260" s="1594"/>
      <c r="DY1260" s="1594"/>
      <c r="DZ1260" s="1594"/>
      <c r="EA1260" s="1594"/>
      <c r="EB1260" s="1594"/>
      <c r="EC1260" s="1594"/>
      <c r="ED1260" s="1594"/>
      <c r="EE1260" s="1594"/>
      <c r="EF1260" s="1594"/>
      <c r="EG1260" s="1594"/>
      <c r="EH1260" s="1594"/>
      <c r="EI1260" s="1594"/>
      <c r="EJ1260" s="1594"/>
      <c r="EK1260" s="1594"/>
      <c r="EL1260" s="1594"/>
      <c r="EM1260" s="1594"/>
      <c r="EN1260" s="1594"/>
      <c r="EO1260" s="1594"/>
      <c r="EP1260" s="1594"/>
      <c r="EQ1260" s="1594"/>
      <c r="ER1260" s="1594"/>
      <c r="ES1260" s="1594"/>
    </row>
    <row r="1261" spans="1:149" s="1595" customFormat="1" ht="12.5">
      <c r="A1261" s="1644" t="str">
        <f t="shared" si="687"/>
        <v>Organisation</v>
      </c>
      <c r="B1261" s="1758"/>
      <c r="C1261" s="1758"/>
      <c r="D1261" s="1758"/>
      <c r="E1261" s="1756"/>
      <c r="F1261" s="1592"/>
      <c r="G1261" s="1714">
        <f t="shared" si="688"/>
        <v>0</v>
      </c>
      <c r="H1261" s="1645"/>
      <c r="I1261" s="1714">
        <f t="shared" si="689"/>
        <v>0</v>
      </c>
      <c r="J1261" s="1646"/>
      <c r="K1261" s="1646"/>
      <c r="L1261" s="1592"/>
      <c r="M1261" s="1597"/>
      <c r="N1261" s="1597"/>
      <c r="O1261" s="1646"/>
      <c r="P1261" s="1647"/>
      <c r="Q1261" s="1647"/>
      <c r="R1261" s="1648"/>
      <c r="S1261" s="1603"/>
      <c r="T1261" s="1649"/>
      <c r="U1261" s="1649"/>
      <c r="V1261" s="1649"/>
      <c r="W1261" s="1649"/>
      <c r="X1261" s="1649"/>
      <c r="Y1261" s="1649"/>
      <c r="Z1261" s="1649"/>
      <c r="AA1261" s="1649"/>
      <c r="AB1261" s="1649"/>
      <c r="AC1261" s="1649"/>
      <c r="AD1261" s="1649"/>
      <c r="AE1261" s="1649"/>
      <c r="AF1261" s="1610">
        <f t="shared" si="668"/>
        <v>0</v>
      </c>
      <c r="AG1261" s="1649"/>
      <c r="AH1261" s="1649"/>
      <c r="AI1261" s="1649"/>
      <c r="AJ1261" s="1649"/>
      <c r="AK1261" s="1649"/>
      <c r="AL1261" s="1649"/>
      <c r="AM1261" s="1649"/>
      <c r="AN1261" s="1649"/>
      <c r="AO1261" s="1649"/>
      <c r="AP1261" s="1649"/>
      <c r="AQ1261" s="1649"/>
      <c r="AR1261" s="1709"/>
      <c r="AS1261" s="1779">
        <f t="shared" si="669"/>
        <v>0</v>
      </c>
      <c r="AT1261" s="1711">
        <f t="shared" si="690"/>
        <v>0</v>
      </c>
      <c r="AU1261" s="1611">
        <f t="shared" si="670"/>
        <v>0</v>
      </c>
      <c r="AV1261" s="1611">
        <f t="shared" si="671"/>
        <v>0</v>
      </c>
      <c r="AW1261" s="1611">
        <f t="shared" si="672"/>
        <v>0</v>
      </c>
      <c r="AX1261" s="1611">
        <f t="shared" si="673"/>
        <v>0</v>
      </c>
      <c r="AY1261" s="1611">
        <f t="shared" si="674"/>
        <v>0</v>
      </c>
      <c r="AZ1261" s="1611">
        <f t="shared" si="675"/>
        <v>0</v>
      </c>
      <c r="BA1261" s="1611">
        <f t="shared" si="676"/>
        <v>0</v>
      </c>
      <c r="BB1261" s="1611">
        <f t="shared" si="677"/>
        <v>0</v>
      </c>
      <c r="BC1261" s="1611">
        <f t="shared" si="678"/>
        <v>0</v>
      </c>
      <c r="BD1261" s="1611">
        <f t="shared" si="679"/>
        <v>0</v>
      </c>
      <c r="BE1261" s="1611">
        <f t="shared" si="680"/>
        <v>0</v>
      </c>
      <c r="BF1261" s="1611">
        <f t="shared" si="681"/>
        <v>0</v>
      </c>
      <c r="BG1261" s="1611">
        <f t="shared" si="691"/>
        <v>0</v>
      </c>
      <c r="BH1261" s="1611" t="str">
        <f t="shared" si="692"/>
        <v/>
      </c>
      <c r="BI1261" s="1611" t="str">
        <f t="shared" si="693"/>
        <v/>
      </c>
      <c r="BJ1261" s="1611" t="str">
        <f t="shared" si="682"/>
        <v/>
      </c>
      <c r="BK1261" s="1611" t="str">
        <f t="shared" si="683"/>
        <v/>
      </c>
      <c r="BL1261" s="1611" t="str">
        <f t="shared" ca="1" si="684"/>
        <v/>
      </c>
      <c r="BM1261" s="1611" t="str">
        <f t="shared" si="694"/>
        <v/>
      </c>
      <c r="BN1261" s="1611" t="str">
        <f t="shared" si="685"/>
        <v/>
      </c>
      <c r="BO1261" s="1611" t="str">
        <f t="shared" si="686"/>
        <v/>
      </c>
      <c r="BP1261" s="1611" t="str">
        <f t="shared" si="695"/>
        <v/>
      </c>
      <c r="BQ1261" s="1611" t="str">
        <f t="shared" si="696"/>
        <v/>
      </c>
      <c r="BR1261" s="1611" t="str">
        <f t="shared" si="697"/>
        <v/>
      </c>
      <c r="BS1261" s="1611" t="str">
        <f t="shared" si="698"/>
        <v/>
      </c>
      <c r="BT1261" s="1611" t="str">
        <f t="shared" si="699"/>
        <v/>
      </c>
      <c r="BU1261" s="1731">
        <f t="shared" ca="1" si="700"/>
        <v>0</v>
      </c>
      <c r="BV1261" s="1594"/>
      <c r="BW1261" s="1594"/>
      <c r="BX1261" s="1594"/>
      <c r="BY1261" s="1594"/>
      <c r="BZ1261" s="1594"/>
      <c r="CA1261" s="1594"/>
      <c r="CB1261" s="1594"/>
      <c r="CC1261" s="1594"/>
      <c r="CD1261" s="1594"/>
      <c r="CE1261" s="1594"/>
      <c r="CF1261" s="1594"/>
      <c r="CG1261" s="1594"/>
      <c r="CH1261" s="1594"/>
      <c r="CI1261" s="1594"/>
      <c r="CJ1261" s="1594"/>
      <c r="CK1261" s="1594"/>
      <c r="CL1261" s="1594"/>
      <c r="CM1261" s="1594"/>
      <c r="CN1261" s="1594"/>
      <c r="CO1261" s="1594"/>
      <c r="CP1261" s="1594"/>
      <c r="CQ1261" s="1594"/>
      <c r="CR1261" s="1594"/>
      <c r="CS1261" s="1594"/>
      <c r="CT1261" s="1594"/>
      <c r="CU1261" s="1594"/>
      <c r="CV1261" s="1594"/>
      <c r="CW1261" s="1594"/>
      <c r="CX1261" s="1594"/>
      <c r="CY1261" s="1594"/>
      <c r="CZ1261" s="1594"/>
      <c r="DA1261" s="1594"/>
      <c r="DB1261" s="1594"/>
      <c r="DC1261" s="1594"/>
      <c r="DD1261" s="1594"/>
      <c r="DE1261" s="1594"/>
      <c r="DF1261" s="1594"/>
      <c r="DG1261" s="1594"/>
      <c r="DH1261" s="1594"/>
      <c r="DI1261" s="1594"/>
      <c r="DJ1261" s="1594"/>
      <c r="DK1261" s="1594"/>
      <c r="DL1261" s="1594"/>
      <c r="DM1261" s="1594"/>
      <c r="DN1261" s="1594"/>
      <c r="DO1261" s="1594"/>
      <c r="DP1261" s="1594"/>
      <c r="DQ1261" s="1594"/>
      <c r="DR1261" s="1594"/>
      <c r="DS1261" s="1594"/>
      <c r="DT1261" s="1594"/>
      <c r="DU1261" s="1594"/>
      <c r="DV1261" s="1594"/>
      <c r="DW1261" s="1594"/>
      <c r="DX1261" s="1594"/>
      <c r="DY1261" s="1594"/>
      <c r="DZ1261" s="1594"/>
      <c r="EA1261" s="1594"/>
      <c r="EB1261" s="1594"/>
      <c r="EC1261" s="1594"/>
      <c r="ED1261" s="1594"/>
      <c r="EE1261" s="1594"/>
      <c r="EF1261" s="1594"/>
      <c r="EG1261" s="1594"/>
      <c r="EH1261" s="1594"/>
      <c r="EI1261" s="1594"/>
      <c r="EJ1261" s="1594"/>
      <c r="EK1261" s="1594"/>
      <c r="EL1261" s="1594"/>
      <c r="EM1261" s="1594"/>
      <c r="EN1261" s="1594"/>
      <c r="EO1261" s="1594"/>
      <c r="EP1261" s="1594"/>
      <c r="EQ1261" s="1594"/>
      <c r="ER1261" s="1594"/>
      <c r="ES1261" s="1594"/>
    </row>
    <row r="1262" spans="1:149" s="1595" customFormat="1" ht="12.5">
      <c r="A1262" s="1644" t="str">
        <f t="shared" si="687"/>
        <v>Organisation</v>
      </c>
      <c r="B1262" s="1758"/>
      <c r="C1262" s="1758"/>
      <c r="D1262" s="1758"/>
      <c r="E1262" s="1761"/>
      <c r="F1262" s="1592"/>
      <c r="G1262" s="1714">
        <f t="shared" si="688"/>
        <v>0</v>
      </c>
      <c r="H1262" s="1645"/>
      <c r="I1262" s="1714">
        <f t="shared" si="689"/>
        <v>0</v>
      </c>
      <c r="J1262" s="1646"/>
      <c r="K1262" s="1646"/>
      <c r="L1262" s="1592"/>
      <c r="M1262" s="1597"/>
      <c r="N1262" s="1597"/>
      <c r="O1262" s="1646"/>
      <c r="P1262" s="1647"/>
      <c r="Q1262" s="1647"/>
      <c r="R1262" s="1648"/>
      <c r="S1262" s="1603"/>
      <c r="T1262" s="1649"/>
      <c r="U1262" s="1649"/>
      <c r="V1262" s="1649"/>
      <c r="W1262" s="1649"/>
      <c r="X1262" s="1649"/>
      <c r="Y1262" s="1649"/>
      <c r="Z1262" s="1649"/>
      <c r="AA1262" s="1649"/>
      <c r="AB1262" s="1649"/>
      <c r="AC1262" s="1649"/>
      <c r="AD1262" s="1649"/>
      <c r="AE1262" s="1649"/>
      <c r="AF1262" s="1610">
        <f t="shared" si="668"/>
        <v>0</v>
      </c>
      <c r="AG1262" s="1649"/>
      <c r="AH1262" s="1649"/>
      <c r="AI1262" s="1649"/>
      <c r="AJ1262" s="1649"/>
      <c r="AK1262" s="1649"/>
      <c r="AL1262" s="1649"/>
      <c r="AM1262" s="1649"/>
      <c r="AN1262" s="1649"/>
      <c r="AO1262" s="1649"/>
      <c r="AP1262" s="1649"/>
      <c r="AQ1262" s="1649"/>
      <c r="AR1262" s="1709"/>
      <c r="AS1262" s="1779">
        <f t="shared" si="669"/>
        <v>0</v>
      </c>
      <c r="AT1262" s="1711">
        <f t="shared" si="690"/>
        <v>0</v>
      </c>
      <c r="AU1262" s="1611">
        <f t="shared" si="670"/>
        <v>0</v>
      </c>
      <c r="AV1262" s="1611">
        <f t="shared" si="671"/>
        <v>0</v>
      </c>
      <c r="AW1262" s="1611">
        <f t="shared" si="672"/>
        <v>0</v>
      </c>
      <c r="AX1262" s="1611">
        <f t="shared" si="673"/>
        <v>0</v>
      </c>
      <c r="AY1262" s="1611">
        <f t="shared" si="674"/>
        <v>0</v>
      </c>
      <c r="AZ1262" s="1611">
        <f t="shared" si="675"/>
        <v>0</v>
      </c>
      <c r="BA1262" s="1611">
        <f t="shared" si="676"/>
        <v>0</v>
      </c>
      <c r="BB1262" s="1611">
        <f t="shared" si="677"/>
        <v>0</v>
      </c>
      <c r="BC1262" s="1611">
        <f t="shared" si="678"/>
        <v>0</v>
      </c>
      <c r="BD1262" s="1611">
        <f t="shared" si="679"/>
        <v>0</v>
      </c>
      <c r="BE1262" s="1611">
        <f t="shared" si="680"/>
        <v>0</v>
      </c>
      <c r="BF1262" s="1611">
        <f t="shared" si="681"/>
        <v>0</v>
      </c>
      <c r="BG1262" s="1611">
        <f t="shared" si="691"/>
        <v>0</v>
      </c>
      <c r="BH1262" s="1611" t="str">
        <f t="shared" si="692"/>
        <v/>
      </c>
      <c r="BI1262" s="1611" t="str">
        <f t="shared" si="693"/>
        <v/>
      </c>
      <c r="BJ1262" s="1611" t="str">
        <f t="shared" si="682"/>
        <v/>
      </c>
      <c r="BK1262" s="1611" t="str">
        <f t="shared" si="683"/>
        <v/>
      </c>
      <c r="BL1262" s="1611" t="str">
        <f t="shared" ca="1" si="684"/>
        <v/>
      </c>
      <c r="BM1262" s="1611" t="str">
        <f t="shared" si="694"/>
        <v/>
      </c>
      <c r="BN1262" s="1611" t="str">
        <f t="shared" si="685"/>
        <v/>
      </c>
      <c r="BO1262" s="1611" t="str">
        <f t="shared" si="686"/>
        <v/>
      </c>
      <c r="BP1262" s="1611" t="str">
        <f t="shared" si="695"/>
        <v/>
      </c>
      <c r="BQ1262" s="1611" t="str">
        <f t="shared" si="696"/>
        <v/>
      </c>
      <c r="BR1262" s="1611" t="str">
        <f t="shared" si="697"/>
        <v/>
      </c>
      <c r="BS1262" s="1611" t="str">
        <f t="shared" si="698"/>
        <v/>
      </c>
      <c r="BT1262" s="1611" t="str">
        <f t="shared" si="699"/>
        <v/>
      </c>
      <c r="BU1262" s="1731">
        <f t="shared" ca="1" si="700"/>
        <v>0</v>
      </c>
      <c r="BV1262" s="1594"/>
      <c r="BW1262" s="1594"/>
      <c r="BX1262" s="1594"/>
      <c r="BY1262" s="1594"/>
      <c r="BZ1262" s="1594"/>
      <c r="CA1262" s="1594"/>
      <c r="CB1262" s="1594"/>
      <c r="CC1262" s="1594"/>
      <c r="CD1262" s="1594"/>
      <c r="CE1262" s="1594"/>
      <c r="CF1262" s="1594"/>
      <c r="CG1262" s="1594"/>
      <c r="CH1262" s="1594"/>
      <c r="CI1262" s="1594"/>
      <c r="CJ1262" s="1594"/>
      <c r="CK1262" s="1594"/>
      <c r="CL1262" s="1594"/>
      <c r="CM1262" s="1594"/>
      <c r="CN1262" s="1594"/>
      <c r="CO1262" s="1594"/>
      <c r="CP1262" s="1594"/>
      <c r="CQ1262" s="1594"/>
      <c r="CR1262" s="1594"/>
      <c r="CS1262" s="1594"/>
      <c r="CT1262" s="1594"/>
      <c r="CU1262" s="1594"/>
      <c r="CV1262" s="1594"/>
      <c r="CW1262" s="1594"/>
      <c r="CX1262" s="1594"/>
      <c r="CY1262" s="1594"/>
      <c r="CZ1262" s="1594"/>
      <c r="DA1262" s="1594"/>
      <c r="DB1262" s="1594"/>
      <c r="DC1262" s="1594"/>
      <c r="DD1262" s="1594"/>
      <c r="DE1262" s="1594"/>
      <c r="DF1262" s="1594"/>
      <c r="DG1262" s="1594"/>
      <c r="DH1262" s="1594"/>
      <c r="DI1262" s="1594"/>
      <c r="DJ1262" s="1594"/>
      <c r="DK1262" s="1594"/>
      <c r="DL1262" s="1594"/>
      <c r="DM1262" s="1594"/>
      <c r="DN1262" s="1594"/>
      <c r="DO1262" s="1594"/>
      <c r="DP1262" s="1594"/>
      <c r="DQ1262" s="1594"/>
      <c r="DR1262" s="1594"/>
      <c r="DS1262" s="1594"/>
      <c r="DT1262" s="1594"/>
      <c r="DU1262" s="1594"/>
      <c r="DV1262" s="1594"/>
      <c r="DW1262" s="1594"/>
      <c r="DX1262" s="1594"/>
      <c r="DY1262" s="1594"/>
      <c r="DZ1262" s="1594"/>
      <c r="EA1262" s="1594"/>
      <c r="EB1262" s="1594"/>
      <c r="EC1262" s="1594"/>
      <c r="ED1262" s="1594"/>
      <c r="EE1262" s="1594"/>
      <c r="EF1262" s="1594"/>
      <c r="EG1262" s="1594"/>
      <c r="EH1262" s="1594"/>
      <c r="EI1262" s="1594"/>
      <c r="EJ1262" s="1594"/>
      <c r="EK1262" s="1594"/>
      <c r="EL1262" s="1594"/>
      <c r="EM1262" s="1594"/>
      <c r="EN1262" s="1594"/>
      <c r="EO1262" s="1594"/>
      <c r="EP1262" s="1594"/>
      <c r="EQ1262" s="1594"/>
      <c r="ER1262" s="1594"/>
      <c r="ES1262" s="1594"/>
    </row>
    <row r="1263" spans="1:149" s="1595" customFormat="1" ht="12.5">
      <c r="A1263" s="1644" t="str">
        <f t="shared" si="687"/>
        <v>Organisation</v>
      </c>
      <c r="B1263" s="1758"/>
      <c r="C1263" s="1758"/>
      <c r="D1263" s="1758"/>
      <c r="E1263" s="1756"/>
      <c r="F1263" s="1592"/>
      <c r="G1263" s="1714">
        <f t="shared" si="688"/>
        <v>0</v>
      </c>
      <c r="H1263" s="1645"/>
      <c r="I1263" s="1714">
        <f t="shared" si="689"/>
        <v>0</v>
      </c>
      <c r="J1263" s="1646"/>
      <c r="K1263" s="1646"/>
      <c r="L1263" s="1592"/>
      <c r="M1263" s="1597"/>
      <c r="N1263" s="1597"/>
      <c r="O1263" s="1646"/>
      <c r="P1263" s="1647"/>
      <c r="Q1263" s="1647"/>
      <c r="R1263" s="1648"/>
      <c r="S1263" s="1603"/>
      <c r="T1263" s="1649"/>
      <c r="U1263" s="1649"/>
      <c r="V1263" s="1649"/>
      <c r="W1263" s="1649"/>
      <c r="X1263" s="1649"/>
      <c r="Y1263" s="1649"/>
      <c r="Z1263" s="1649"/>
      <c r="AA1263" s="1649"/>
      <c r="AB1263" s="1649"/>
      <c r="AC1263" s="1649"/>
      <c r="AD1263" s="1649"/>
      <c r="AE1263" s="1649"/>
      <c r="AF1263" s="1610">
        <f t="shared" si="668"/>
        <v>0</v>
      </c>
      <c r="AG1263" s="1649"/>
      <c r="AH1263" s="1649"/>
      <c r="AI1263" s="1649"/>
      <c r="AJ1263" s="1649"/>
      <c r="AK1263" s="1649"/>
      <c r="AL1263" s="1649"/>
      <c r="AM1263" s="1649"/>
      <c r="AN1263" s="1649"/>
      <c r="AO1263" s="1649"/>
      <c r="AP1263" s="1649"/>
      <c r="AQ1263" s="1649"/>
      <c r="AR1263" s="1709"/>
      <c r="AS1263" s="1779">
        <f t="shared" si="669"/>
        <v>0</v>
      </c>
      <c r="AT1263" s="1711">
        <f t="shared" si="690"/>
        <v>0</v>
      </c>
      <c r="AU1263" s="1611">
        <f t="shared" si="670"/>
        <v>0</v>
      </c>
      <c r="AV1263" s="1611">
        <f t="shared" si="671"/>
        <v>0</v>
      </c>
      <c r="AW1263" s="1611">
        <f t="shared" si="672"/>
        <v>0</v>
      </c>
      <c r="AX1263" s="1611">
        <f t="shared" si="673"/>
        <v>0</v>
      </c>
      <c r="AY1263" s="1611">
        <f t="shared" si="674"/>
        <v>0</v>
      </c>
      <c r="AZ1263" s="1611">
        <f t="shared" si="675"/>
        <v>0</v>
      </c>
      <c r="BA1263" s="1611">
        <f t="shared" si="676"/>
        <v>0</v>
      </c>
      <c r="BB1263" s="1611">
        <f t="shared" si="677"/>
        <v>0</v>
      </c>
      <c r="BC1263" s="1611">
        <f t="shared" si="678"/>
        <v>0</v>
      </c>
      <c r="BD1263" s="1611">
        <f t="shared" si="679"/>
        <v>0</v>
      </c>
      <c r="BE1263" s="1611">
        <f t="shared" si="680"/>
        <v>0</v>
      </c>
      <c r="BF1263" s="1611">
        <f t="shared" si="681"/>
        <v>0</v>
      </c>
      <c r="BG1263" s="1611">
        <f t="shared" si="691"/>
        <v>0</v>
      </c>
      <c r="BH1263" s="1611" t="str">
        <f t="shared" si="692"/>
        <v/>
      </c>
      <c r="BI1263" s="1611" t="str">
        <f t="shared" si="693"/>
        <v/>
      </c>
      <c r="BJ1263" s="1611" t="str">
        <f t="shared" si="682"/>
        <v/>
      </c>
      <c r="BK1263" s="1611" t="str">
        <f t="shared" si="683"/>
        <v/>
      </c>
      <c r="BL1263" s="1611" t="str">
        <f t="shared" ca="1" si="684"/>
        <v/>
      </c>
      <c r="BM1263" s="1611" t="str">
        <f t="shared" si="694"/>
        <v/>
      </c>
      <c r="BN1263" s="1611" t="str">
        <f t="shared" si="685"/>
        <v/>
      </c>
      <c r="BO1263" s="1611" t="str">
        <f t="shared" si="686"/>
        <v/>
      </c>
      <c r="BP1263" s="1611" t="str">
        <f t="shared" si="695"/>
        <v/>
      </c>
      <c r="BQ1263" s="1611" t="str">
        <f t="shared" si="696"/>
        <v/>
      </c>
      <c r="BR1263" s="1611" t="str">
        <f t="shared" si="697"/>
        <v/>
      </c>
      <c r="BS1263" s="1611" t="str">
        <f t="shared" si="698"/>
        <v/>
      </c>
      <c r="BT1263" s="1611" t="str">
        <f t="shared" si="699"/>
        <v/>
      </c>
      <c r="BU1263" s="1731">
        <f t="shared" ca="1" si="700"/>
        <v>0</v>
      </c>
      <c r="BV1263" s="1594"/>
      <c r="BW1263" s="1594"/>
      <c r="BX1263" s="1594"/>
      <c r="BY1263" s="1594"/>
      <c r="BZ1263" s="1594"/>
      <c r="CA1263" s="1594"/>
      <c r="CB1263" s="1594"/>
      <c r="CC1263" s="1594"/>
      <c r="CD1263" s="1594"/>
      <c r="CE1263" s="1594"/>
      <c r="CF1263" s="1594"/>
      <c r="CG1263" s="1594"/>
      <c r="CH1263" s="1594"/>
      <c r="CI1263" s="1594"/>
      <c r="CJ1263" s="1594"/>
      <c r="CK1263" s="1594"/>
      <c r="CL1263" s="1594"/>
      <c r="CM1263" s="1594"/>
      <c r="CN1263" s="1594"/>
      <c r="CO1263" s="1594"/>
      <c r="CP1263" s="1594"/>
      <c r="CQ1263" s="1594"/>
      <c r="CR1263" s="1594"/>
      <c r="CS1263" s="1594"/>
      <c r="CT1263" s="1594"/>
      <c r="CU1263" s="1594"/>
      <c r="CV1263" s="1594"/>
      <c r="CW1263" s="1594"/>
      <c r="CX1263" s="1594"/>
      <c r="CY1263" s="1594"/>
      <c r="CZ1263" s="1594"/>
      <c r="DA1263" s="1594"/>
      <c r="DB1263" s="1594"/>
      <c r="DC1263" s="1594"/>
      <c r="DD1263" s="1594"/>
      <c r="DE1263" s="1594"/>
      <c r="DF1263" s="1594"/>
      <c r="DG1263" s="1594"/>
      <c r="DH1263" s="1594"/>
      <c r="DI1263" s="1594"/>
      <c r="DJ1263" s="1594"/>
      <c r="DK1263" s="1594"/>
      <c r="DL1263" s="1594"/>
      <c r="DM1263" s="1594"/>
      <c r="DN1263" s="1594"/>
      <c r="DO1263" s="1594"/>
      <c r="DP1263" s="1594"/>
      <c r="DQ1263" s="1594"/>
      <c r="DR1263" s="1594"/>
      <c r="DS1263" s="1594"/>
      <c r="DT1263" s="1594"/>
      <c r="DU1263" s="1594"/>
      <c r="DV1263" s="1594"/>
      <c r="DW1263" s="1594"/>
      <c r="DX1263" s="1594"/>
      <c r="DY1263" s="1594"/>
      <c r="DZ1263" s="1594"/>
      <c r="EA1263" s="1594"/>
      <c r="EB1263" s="1594"/>
      <c r="EC1263" s="1594"/>
      <c r="ED1263" s="1594"/>
      <c r="EE1263" s="1594"/>
      <c r="EF1263" s="1594"/>
      <c r="EG1263" s="1594"/>
      <c r="EH1263" s="1594"/>
      <c r="EI1263" s="1594"/>
      <c r="EJ1263" s="1594"/>
      <c r="EK1263" s="1594"/>
      <c r="EL1263" s="1594"/>
      <c r="EM1263" s="1594"/>
      <c r="EN1263" s="1594"/>
      <c r="EO1263" s="1594"/>
      <c r="EP1263" s="1594"/>
      <c r="EQ1263" s="1594"/>
      <c r="ER1263" s="1594"/>
      <c r="ES1263" s="1594"/>
    </row>
    <row r="1264" spans="1:149" s="1595" customFormat="1" ht="12.5">
      <c r="A1264" s="1644" t="str">
        <f t="shared" si="687"/>
        <v>Organisation</v>
      </c>
      <c r="B1264" s="1758"/>
      <c r="C1264" s="1758"/>
      <c r="D1264" s="1758"/>
      <c r="E1264" s="1756"/>
      <c r="F1264" s="1592"/>
      <c r="G1264" s="1714">
        <f t="shared" si="688"/>
        <v>0</v>
      </c>
      <c r="H1264" s="1645"/>
      <c r="I1264" s="1714">
        <f t="shared" si="689"/>
        <v>0</v>
      </c>
      <c r="J1264" s="1646"/>
      <c r="K1264" s="1646"/>
      <c r="L1264" s="1592"/>
      <c r="M1264" s="1597"/>
      <c r="N1264" s="1597"/>
      <c r="O1264" s="1646"/>
      <c r="P1264" s="1647"/>
      <c r="Q1264" s="1647"/>
      <c r="R1264" s="1648"/>
      <c r="S1264" s="1603"/>
      <c r="T1264" s="1649"/>
      <c r="U1264" s="1649"/>
      <c r="V1264" s="1649"/>
      <c r="W1264" s="1649"/>
      <c r="X1264" s="1649"/>
      <c r="Y1264" s="1649"/>
      <c r="Z1264" s="1649"/>
      <c r="AA1264" s="1649"/>
      <c r="AB1264" s="1649"/>
      <c r="AC1264" s="1649"/>
      <c r="AD1264" s="1649"/>
      <c r="AE1264" s="1649"/>
      <c r="AF1264" s="1610">
        <f t="shared" si="668"/>
        <v>0</v>
      </c>
      <c r="AG1264" s="1649"/>
      <c r="AH1264" s="1649"/>
      <c r="AI1264" s="1649"/>
      <c r="AJ1264" s="1649"/>
      <c r="AK1264" s="1649"/>
      <c r="AL1264" s="1649"/>
      <c r="AM1264" s="1649"/>
      <c r="AN1264" s="1649"/>
      <c r="AO1264" s="1649"/>
      <c r="AP1264" s="1649"/>
      <c r="AQ1264" s="1649"/>
      <c r="AR1264" s="1709"/>
      <c r="AS1264" s="1779">
        <f t="shared" si="669"/>
        <v>0</v>
      </c>
      <c r="AT1264" s="1711">
        <f t="shared" si="690"/>
        <v>0</v>
      </c>
      <c r="AU1264" s="1611">
        <f t="shared" si="670"/>
        <v>0</v>
      </c>
      <c r="AV1264" s="1611">
        <f t="shared" si="671"/>
        <v>0</v>
      </c>
      <c r="AW1264" s="1611">
        <f t="shared" si="672"/>
        <v>0</v>
      </c>
      <c r="AX1264" s="1611">
        <f t="shared" si="673"/>
        <v>0</v>
      </c>
      <c r="AY1264" s="1611">
        <f t="shared" si="674"/>
        <v>0</v>
      </c>
      <c r="AZ1264" s="1611">
        <f t="shared" si="675"/>
        <v>0</v>
      </c>
      <c r="BA1264" s="1611">
        <f t="shared" si="676"/>
        <v>0</v>
      </c>
      <c r="BB1264" s="1611">
        <f t="shared" si="677"/>
        <v>0</v>
      </c>
      <c r="BC1264" s="1611">
        <f t="shared" si="678"/>
        <v>0</v>
      </c>
      <c r="BD1264" s="1611">
        <f t="shared" si="679"/>
        <v>0</v>
      </c>
      <c r="BE1264" s="1611">
        <f t="shared" si="680"/>
        <v>0</v>
      </c>
      <c r="BF1264" s="1611">
        <f t="shared" si="681"/>
        <v>0</v>
      </c>
      <c r="BG1264" s="1611">
        <f t="shared" si="691"/>
        <v>0</v>
      </c>
      <c r="BH1264" s="1611" t="str">
        <f t="shared" si="692"/>
        <v/>
      </c>
      <c r="BI1264" s="1611" t="str">
        <f t="shared" si="693"/>
        <v/>
      </c>
      <c r="BJ1264" s="1611" t="str">
        <f t="shared" si="682"/>
        <v/>
      </c>
      <c r="BK1264" s="1611" t="str">
        <f t="shared" si="683"/>
        <v/>
      </c>
      <c r="BL1264" s="1611" t="str">
        <f t="shared" ca="1" si="684"/>
        <v/>
      </c>
      <c r="BM1264" s="1611" t="str">
        <f t="shared" si="694"/>
        <v/>
      </c>
      <c r="BN1264" s="1611" t="str">
        <f t="shared" si="685"/>
        <v/>
      </c>
      <c r="BO1264" s="1611" t="str">
        <f t="shared" si="686"/>
        <v/>
      </c>
      <c r="BP1264" s="1611" t="str">
        <f t="shared" si="695"/>
        <v/>
      </c>
      <c r="BQ1264" s="1611" t="str">
        <f t="shared" si="696"/>
        <v/>
      </c>
      <c r="BR1264" s="1611" t="str">
        <f t="shared" si="697"/>
        <v/>
      </c>
      <c r="BS1264" s="1611" t="str">
        <f t="shared" si="698"/>
        <v/>
      </c>
      <c r="BT1264" s="1611" t="str">
        <f t="shared" si="699"/>
        <v/>
      </c>
      <c r="BU1264" s="1731">
        <f t="shared" ca="1" si="700"/>
        <v>0</v>
      </c>
      <c r="BV1264" s="1594"/>
      <c r="BW1264" s="1594"/>
      <c r="BX1264" s="1594"/>
      <c r="BY1264" s="1594"/>
      <c r="BZ1264" s="1594"/>
      <c r="CA1264" s="1594"/>
      <c r="CB1264" s="1594"/>
      <c r="CC1264" s="1594"/>
      <c r="CD1264" s="1594"/>
      <c r="CE1264" s="1594"/>
      <c r="CF1264" s="1594"/>
      <c r="CG1264" s="1594"/>
      <c r="CH1264" s="1594"/>
      <c r="CI1264" s="1594"/>
      <c r="CJ1264" s="1594"/>
      <c r="CK1264" s="1594"/>
      <c r="CL1264" s="1594"/>
      <c r="CM1264" s="1594"/>
      <c r="CN1264" s="1594"/>
      <c r="CO1264" s="1594"/>
      <c r="CP1264" s="1594"/>
      <c r="CQ1264" s="1594"/>
      <c r="CR1264" s="1594"/>
      <c r="CS1264" s="1594"/>
      <c r="CT1264" s="1594"/>
      <c r="CU1264" s="1594"/>
      <c r="CV1264" s="1594"/>
      <c r="CW1264" s="1594"/>
      <c r="CX1264" s="1594"/>
      <c r="CY1264" s="1594"/>
      <c r="CZ1264" s="1594"/>
      <c r="DA1264" s="1594"/>
      <c r="DB1264" s="1594"/>
      <c r="DC1264" s="1594"/>
      <c r="DD1264" s="1594"/>
      <c r="DE1264" s="1594"/>
      <c r="DF1264" s="1594"/>
      <c r="DG1264" s="1594"/>
      <c r="DH1264" s="1594"/>
      <c r="DI1264" s="1594"/>
      <c r="DJ1264" s="1594"/>
      <c r="DK1264" s="1594"/>
      <c r="DL1264" s="1594"/>
      <c r="DM1264" s="1594"/>
      <c r="DN1264" s="1594"/>
      <c r="DO1264" s="1594"/>
      <c r="DP1264" s="1594"/>
      <c r="DQ1264" s="1594"/>
      <c r="DR1264" s="1594"/>
      <c r="DS1264" s="1594"/>
      <c r="DT1264" s="1594"/>
      <c r="DU1264" s="1594"/>
      <c r="DV1264" s="1594"/>
      <c r="DW1264" s="1594"/>
      <c r="DX1264" s="1594"/>
      <c r="DY1264" s="1594"/>
      <c r="DZ1264" s="1594"/>
      <c r="EA1264" s="1594"/>
      <c r="EB1264" s="1594"/>
      <c r="EC1264" s="1594"/>
      <c r="ED1264" s="1594"/>
      <c r="EE1264" s="1594"/>
      <c r="EF1264" s="1594"/>
      <c r="EG1264" s="1594"/>
      <c r="EH1264" s="1594"/>
      <c r="EI1264" s="1594"/>
      <c r="EJ1264" s="1594"/>
      <c r="EK1264" s="1594"/>
      <c r="EL1264" s="1594"/>
      <c r="EM1264" s="1594"/>
      <c r="EN1264" s="1594"/>
      <c r="EO1264" s="1594"/>
      <c r="EP1264" s="1594"/>
      <c r="EQ1264" s="1594"/>
      <c r="ER1264" s="1594"/>
      <c r="ES1264" s="1594"/>
    </row>
    <row r="1265" spans="1:149" s="1595" customFormat="1" ht="12.5">
      <c r="A1265" s="1644" t="str">
        <f t="shared" si="687"/>
        <v>Organisation</v>
      </c>
      <c r="B1265" s="1758"/>
      <c r="C1265" s="1758"/>
      <c r="D1265" s="1758"/>
      <c r="E1265" s="1756"/>
      <c r="F1265" s="1592"/>
      <c r="G1265" s="1714">
        <f t="shared" si="688"/>
        <v>0</v>
      </c>
      <c r="H1265" s="1645"/>
      <c r="I1265" s="1714">
        <f t="shared" si="689"/>
        <v>0</v>
      </c>
      <c r="J1265" s="1646"/>
      <c r="K1265" s="1646"/>
      <c r="L1265" s="1592"/>
      <c r="M1265" s="1597"/>
      <c r="N1265" s="1597"/>
      <c r="O1265" s="1646"/>
      <c r="P1265" s="1647"/>
      <c r="Q1265" s="1647"/>
      <c r="R1265" s="1648"/>
      <c r="S1265" s="1603"/>
      <c r="T1265" s="1649"/>
      <c r="U1265" s="1649"/>
      <c r="V1265" s="1649"/>
      <c r="W1265" s="1649"/>
      <c r="X1265" s="1649"/>
      <c r="Y1265" s="1649"/>
      <c r="Z1265" s="1649"/>
      <c r="AA1265" s="1649"/>
      <c r="AB1265" s="1649"/>
      <c r="AC1265" s="1649"/>
      <c r="AD1265" s="1649"/>
      <c r="AE1265" s="1649"/>
      <c r="AF1265" s="1610">
        <f t="shared" si="668"/>
        <v>0</v>
      </c>
      <c r="AG1265" s="1649"/>
      <c r="AH1265" s="1649"/>
      <c r="AI1265" s="1649"/>
      <c r="AJ1265" s="1649"/>
      <c r="AK1265" s="1649"/>
      <c r="AL1265" s="1649"/>
      <c r="AM1265" s="1649"/>
      <c r="AN1265" s="1649"/>
      <c r="AO1265" s="1649"/>
      <c r="AP1265" s="1649"/>
      <c r="AQ1265" s="1649"/>
      <c r="AR1265" s="1709"/>
      <c r="AS1265" s="1779">
        <f t="shared" si="669"/>
        <v>0</v>
      </c>
      <c r="AT1265" s="1711">
        <f t="shared" si="690"/>
        <v>0</v>
      </c>
      <c r="AU1265" s="1611">
        <f t="shared" si="670"/>
        <v>0</v>
      </c>
      <c r="AV1265" s="1611">
        <f t="shared" si="671"/>
        <v>0</v>
      </c>
      <c r="AW1265" s="1611">
        <f t="shared" si="672"/>
        <v>0</v>
      </c>
      <c r="AX1265" s="1611">
        <f t="shared" si="673"/>
        <v>0</v>
      </c>
      <c r="AY1265" s="1611">
        <f t="shared" si="674"/>
        <v>0</v>
      </c>
      <c r="AZ1265" s="1611">
        <f t="shared" si="675"/>
        <v>0</v>
      </c>
      <c r="BA1265" s="1611">
        <f t="shared" si="676"/>
        <v>0</v>
      </c>
      <c r="BB1265" s="1611">
        <f t="shared" si="677"/>
        <v>0</v>
      </c>
      <c r="BC1265" s="1611">
        <f t="shared" si="678"/>
        <v>0</v>
      </c>
      <c r="BD1265" s="1611">
        <f t="shared" si="679"/>
        <v>0</v>
      </c>
      <c r="BE1265" s="1611">
        <f t="shared" si="680"/>
        <v>0</v>
      </c>
      <c r="BF1265" s="1611">
        <f t="shared" si="681"/>
        <v>0</v>
      </c>
      <c r="BG1265" s="1611">
        <f t="shared" si="691"/>
        <v>0</v>
      </c>
      <c r="BH1265" s="1611" t="str">
        <f t="shared" si="692"/>
        <v/>
      </c>
      <c r="BI1265" s="1611" t="str">
        <f t="shared" si="693"/>
        <v/>
      </c>
      <c r="BJ1265" s="1611" t="str">
        <f t="shared" si="682"/>
        <v/>
      </c>
      <c r="BK1265" s="1611" t="str">
        <f t="shared" si="683"/>
        <v/>
      </c>
      <c r="BL1265" s="1611" t="str">
        <f t="shared" ca="1" si="684"/>
        <v/>
      </c>
      <c r="BM1265" s="1611" t="str">
        <f t="shared" si="694"/>
        <v/>
      </c>
      <c r="BN1265" s="1611" t="str">
        <f t="shared" si="685"/>
        <v/>
      </c>
      <c r="BO1265" s="1611" t="str">
        <f t="shared" si="686"/>
        <v/>
      </c>
      <c r="BP1265" s="1611" t="str">
        <f t="shared" si="695"/>
        <v/>
      </c>
      <c r="BQ1265" s="1611" t="str">
        <f t="shared" si="696"/>
        <v/>
      </c>
      <c r="BR1265" s="1611" t="str">
        <f t="shared" si="697"/>
        <v/>
      </c>
      <c r="BS1265" s="1611" t="str">
        <f t="shared" si="698"/>
        <v/>
      </c>
      <c r="BT1265" s="1611" t="str">
        <f t="shared" si="699"/>
        <v/>
      </c>
      <c r="BU1265" s="1731">
        <f t="shared" ca="1" si="700"/>
        <v>0</v>
      </c>
      <c r="BV1265" s="1594"/>
      <c r="BW1265" s="1594"/>
      <c r="BX1265" s="1594"/>
      <c r="BY1265" s="1594"/>
      <c r="BZ1265" s="1594"/>
      <c r="CA1265" s="1594"/>
      <c r="CB1265" s="1594"/>
      <c r="CC1265" s="1594"/>
      <c r="CD1265" s="1594"/>
      <c r="CE1265" s="1594"/>
      <c r="CF1265" s="1594"/>
      <c r="CG1265" s="1594"/>
      <c r="CH1265" s="1594"/>
      <c r="CI1265" s="1594"/>
      <c r="CJ1265" s="1594"/>
      <c r="CK1265" s="1594"/>
      <c r="CL1265" s="1594"/>
      <c r="CM1265" s="1594"/>
      <c r="CN1265" s="1594"/>
      <c r="CO1265" s="1594"/>
      <c r="CP1265" s="1594"/>
      <c r="CQ1265" s="1594"/>
      <c r="CR1265" s="1594"/>
      <c r="CS1265" s="1594"/>
      <c r="CT1265" s="1594"/>
      <c r="CU1265" s="1594"/>
      <c r="CV1265" s="1594"/>
      <c r="CW1265" s="1594"/>
      <c r="CX1265" s="1594"/>
      <c r="CY1265" s="1594"/>
      <c r="CZ1265" s="1594"/>
      <c r="DA1265" s="1594"/>
      <c r="DB1265" s="1594"/>
      <c r="DC1265" s="1594"/>
      <c r="DD1265" s="1594"/>
      <c r="DE1265" s="1594"/>
      <c r="DF1265" s="1594"/>
      <c r="DG1265" s="1594"/>
      <c r="DH1265" s="1594"/>
      <c r="DI1265" s="1594"/>
      <c r="DJ1265" s="1594"/>
      <c r="DK1265" s="1594"/>
      <c r="DL1265" s="1594"/>
      <c r="DM1265" s="1594"/>
      <c r="DN1265" s="1594"/>
      <c r="DO1265" s="1594"/>
      <c r="DP1265" s="1594"/>
      <c r="DQ1265" s="1594"/>
      <c r="DR1265" s="1594"/>
      <c r="DS1265" s="1594"/>
      <c r="DT1265" s="1594"/>
      <c r="DU1265" s="1594"/>
      <c r="DV1265" s="1594"/>
      <c r="DW1265" s="1594"/>
      <c r="DX1265" s="1594"/>
      <c r="DY1265" s="1594"/>
      <c r="DZ1265" s="1594"/>
      <c r="EA1265" s="1594"/>
      <c r="EB1265" s="1594"/>
      <c r="EC1265" s="1594"/>
      <c r="ED1265" s="1594"/>
      <c r="EE1265" s="1594"/>
      <c r="EF1265" s="1594"/>
      <c r="EG1265" s="1594"/>
      <c r="EH1265" s="1594"/>
      <c r="EI1265" s="1594"/>
      <c r="EJ1265" s="1594"/>
      <c r="EK1265" s="1594"/>
      <c r="EL1265" s="1594"/>
      <c r="EM1265" s="1594"/>
      <c r="EN1265" s="1594"/>
      <c r="EO1265" s="1594"/>
      <c r="EP1265" s="1594"/>
      <c r="EQ1265" s="1594"/>
      <c r="ER1265" s="1594"/>
      <c r="ES1265" s="1594"/>
    </row>
    <row r="1266" spans="1:149" s="1595" customFormat="1" ht="12.5">
      <c r="A1266" s="1644" t="str">
        <f t="shared" si="687"/>
        <v>Organisation</v>
      </c>
      <c r="B1266" s="1758"/>
      <c r="C1266" s="1758"/>
      <c r="D1266" s="1758"/>
      <c r="E1266" s="1756"/>
      <c r="F1266" s="1592"/>
      <c r="G1266" s="1714">
        <f t="shared" si="688"/>
        <v>0</v>
      </c>
      <c r="H1266" s="1645"/>
      <c r="I1266" s="1714">
        <f t="shared" si="689"/>
        <v>0</v>
      </c>
      <c r="J1266" s="1646"/>
      <c r="K1266" s="1646"/>
      <c r="L1266" s="1592"/>
      <c r="M1266" s="1597"/>
      <c r="N1266" s="1597"/>
      <c r="O1266" s="1646"/>
      <c r="P1266" s="1647"/>
      <c r="Q1266" s="1647"/>
      <c r="R1266" s="1648"/>
      <c r="S1266" s="1603"/>
      <c r="T1266" s="1649"/>
      <c r="U1266" s="1649"/>
      <c r="V1266" s="1649"/>
      <c r="W1266" s="1649"/>
      <c r="X1266" s="1649"/>
      <c r="Y1266" s="1649"/>
      <c r="Z1266" s="1649"/>
      <c r="AA1266" s="1649"/>
      <c r="AB1266" s="1649"/>
      <c r="AC1266" s="1649"/>
      <c r="AD1266" s="1649"/>
      <c r="AE1266" s="1649"/>
      <c r="AF1266" s="1610">
        <f t="shared" si="668"/>
        <v>0</v>
      </c>
      <c r="AG1266" s="1649"/>
      <c r="AH1266" s="1649"/>
      <c r="AI1266" s="1649"/>
      <c r="AJ1266" s="1649"/>
      <c r="AK1266" s="1649"/>
      <c r="AL1266" s="1649"/>
      <c r="AM1266" s="1649"/>
      <c r="AN1266" s="1649"/>
      <c r="AO1266" s="1649"/>
      <c r="AP1266" s="1649"/>
      <c r="AQ1266" s="1649"/>
      <c r="AR1266" s="1709"/>
      <c r="AS1266" s="1779">
        <f t="shared" si="669"/>
        <v>0</v>
      </c>
      <c r="AT1266" s="1711">
        <f t="shared" si="690"/>
        <v>0</v>
      </c>
      <c r="AU1266" s="1611">
        <f t="shared" si="670"/>
        <v>0</v>
      </c>
      <c r="AV1266" s="1611">
        <f t="shared" si="671"/>
        <v>0</v>
      </c>
      <c r="AW1266" s="1611">
        <f t="shared" si="672"/>
        <v>0</v>
      </c>
      <c r="AX1266" s="1611">
        <f t="shared" si="673"/>
        <v>0</v>
      </c>
      <c r="AY1266" s="1611">
        <f t="shared" si="674"/>
        <v>0</v>
      </c>
      <c r="AZ1266" s="1611">
        <f t="shared" si="675"/>
        <v>0</v>
      </c>
      <c r="BA1266" s="1611">
        <f t="shared" si="676"/>
        <v>0</v>
      </c>
      <c r="BB1266" s="1611">
        <f t="shared" si="677"/>
        <v>0</v>
      </c>
      <c r="BC1266" s="1611">
        <f t="shared" si="678"/>
        <v>0</v>
      </c>
      <c r="BD1266" s="1611">
        <f t="shared" si="679"/>
        <v>0</v>
      </c>
      <c r="BE1266" s="1611">
        <f t="shared" si="680"/>
        <v>0</v>
      </c>
      <c r="BF1266" s="1611">
        <f t="shared" si="681"/>
        <v>0</v>
      </c>
      <c r="BG1266" s="1611">
        <f t="shared" si="691"/>
        <v>0</v>
      </c>
      <c r="BH1266" s="1611" t="str">
        <f t="shared" si="692"/>
        <v/>
      </c>
      <c r="BI1266" s="1611" t="str">
        <f t="shared" si="693"/>
        <v/>
      </c>
      <c r="BJ1266" s="1611" t="str">
        <f t="shared" si="682"/>
        <v/>
      </c>
      <c r="BK1266" s="1611" t="str">
        <f t="shared" si="683"/>
        <v/>
      </c>
      <c r="BL1266" s="1611" t="str">
        <f t="shared" ca="1" si="684"/>
        <v/>
      </c>
      <c r="BM1266" s="1611" t="str">
        <f t="shared" si="694"/>
        <v/>
      </c>
      <c r="BN1266" s="1611" t="str">
        <f t="shared" si="685"/>
        <v/>
      </c>
      <c r="BO1266" s="1611" t="str">
        <f t="shared" si="686"/>
        <v/>
      </c>
      <c r="BP1266" s="1611" t="str">
        <f t="shared" si="695"/>
        <v/>
      </c>
      <c r="BQ1266" s="1611" t="str">
        <f t="shared" si="696"/>
        <v/>
      </c>
      <c r="BR1266" s="1611" t="str">
        <f t="shared" si="697"/>
        <v/>
      </c>
      <c r="BS1266" s="1611" t="str">
        <f t="shared" si="698"/>
        <v/>
      </c>
      <c r="BT1266" s="1611" t="str">
        <f t="shared" si="699"/>
        <v/>
      </c>
      <c r="BU1266" s="1731">
        <f t="shared" ca="1" si="700"/>
        <v>0</v>
      </c>
      <c r="BV1266" s="1594"/>
      <c r="BW1266" s="1594"/>
      <c r="BX1266" s="1594"/>
      <c r="BY1266" s="1594"/>
      <c r="BZ1266" s="1594"/>
      <c r="CA1266" s="1594"/>
      <c r="CB1266" s="1594"/>
      <c r="CC1266" s="1594"/>
      <c r="CD1266" s="1594"/>
      <c r="CE1266" s="1594"/>
      <c r="CF1266" s="1594"/>
      <c r="CG1266" s="1594"/>
      <c r="CH1266" s="1594"/>
      <c r="CI1266" s="1594"/>
      <c r="CJ1266" s="1594"/>
      <c r="CK1266" s="1594"/>
      <c r="CL1266" s="1594"/>
      <c r="CM1266" s="1594"/>
      <c r="CN1266" s="1594"/>
      <c r="CO1266" s="1594"/>
      <c r="CP1266" s="1594"/>
      <c r="CQ1266" s="1594"/>
      <c r="CR1266" s="1594"/>
      <c r="CS1266" s="1594"/>
      <c r="CT1266" s="1594"/>
      <c r="CU1266" s="1594"/>
      <c r="CV1266" s="1594"/>
      <c r="CW1266" s="1594"/>
      <c r="CX1266" s="1594"/>
      <c r="CY1266" s="1594"/>
      <c r="CZ1266" s="1594"/>
      <c r="DA1266" s="1594"/>
      <c r="DB1266" s="1594"/>
      <c r="DC1266" s="1594"/>
      <c r="DD1266" s="1594"/>
      <c r="DE1266" s="1594"/>
      <c r="DF1266" s="1594"/>
      <c r="DG1266" s="1594"/>
      <c r="DH1266" s="1594"/>
      <c r="DI1266" s="1594"/>
      <c r="DJ1266" s="1594"/>
      <c r="DK1266" s="1594"/>
      <c r="DL1266" s="1594"/>
      <c r="DM1266" s="1594"/>
      <c r="DN1266" s="1594"/>
      <c r="DO1266" s="1594"/>
      <c r="DP1266" s="1594"/>
      <c r="DQ1266" s="1594"/>
      <c r="DR1266" s="1594"/>
      <c r="DS1266" s="1594"/>
      <c r="DT1266" s="1594"/>
      <c r="DU1266" s="1594"/>
      <c r="DV1266" s="1594"/>
      <c r="DW1266" s="1594"/>
      <c r="DX1266" s="1594"/>
      <c r="DY1266" s="1594"/>
      <c r="DZ1266" s="1594"/>
      <c r="EA1266" s="1594"/>
      <c r="EB1266" s="1594"/>
      <c r="EC1266" s="1594"/>
      <c r="ED1266" s="1594"/>
      <c r="EE1266" s="1594"/>
      <c r="EF1266" s="1594"/>
      <c r="EG1266" s="1594"/>
      <c r="EH1266" s="1594"/>
      <c r="EI1266" s="1594"/>
      <c r="EJ1266" s="1594"/>
      <c r="EK1266" s="1594"/>
      <c r="EL1266" s="1594"/>
      <c r="EM1266" s="1594"/>
      <c r="EN1266" s="1594"/>
      <c r="EO1266" s="1594"/>
      <c r="EP1266" s="1594"/>
      <c r="EQ1266" s="1594"/>
      <c r="ER1266" s="1594"/>
      <c r="ES1266" s="1594"/>
    </row>
    <row r="1267" spans="1:149" s="1595" customFormat="1" ht="12.5">
      <c r="A1267" s="1644" t="str">
        <f t="shared" si="687"/>
        <v>Organisation</v>
      </c>
      <c r="B1267" s="1758"/>
      <c r="C1267" s="1758"/>
      <c r="D1267" s="1758"/>
      <c r="E1267" s="1761"/>
      <c r="F1267" s="1592"/>
      <c r="G1267" s="1714">
        <f t="shared" si="688"/>
        <v>0</v>
      </c>
      <c r="H1267" s="1645"/>
      <c r="I1267" s="1714">
        <f t="shared" si="689"/>
        <v>0</v>
      </c>
      <c r="J1267" s="1646"/>
      <c r="K1267" s="1646"/>
      <c r="L1267" s="1592"/>
      <c r="M1267" s="1597"/>
      <c r="N1267" s="1597"/>
      <c r="O1267" s="1646"/>
      <c r="P1267" s="1647"/>
      <c r="Q1267" s="1647"/>
      <c r="R1267" s="1648"/>
      <c r="S1267" s="1603"/>
      <c r="T1267" s="1649"/>
      <c r="U1267" s="1649"/>
      <c r="V1267" s="1649"/>
      <c r="W1267" s="1649"/>
      <c r="X1267" s="1649"/>
      <c r="Y1267" s="1649"/>
      <c r="Z1267" s="1649"/>
      <c r="AA1267" s="1649"/>
      <c r="AB1267" s="1649"/>
      <c r="AC1267" s="1649"/>
      <c r="AD1267" s="1649"/>
      <c r="AE1267" s="1649"/>
      <c r="AF1267" s="1610">
        <f t="shared" si="668"/>
        <v>0</v>
      </c>
      <c r="AG1267" s="1649"/>
      <c r="AH1267" s="1649"/>
      <c r="AI1267" s="1649"/>
      <c r="AJ1267" s="1649"/>
      <c r="AK1267" s="1649"/>
      <c r="AL1267" s="1649"/>
      <c r="AM1267" s="1649"/>
      <c r="AN1267" s="1649"/>
      <c r="AO1267" s="1649"/>
      <c r="AP1267" s="1649"/>
      <c r="AQ1267" s="1649"/>
      <c r="AR1267" s="1709"/>
      <c r="AS1267" s="1779">
        <f t="shared" si="669"/>
        <v>0</v>
      </c>
      <c r="AT1267" s="1711">
        <f t="shared" si="690"/>
        <v>0</v>
      </c>
      <c r="AU1267" s="1611">
        <f t="shared" si="670"/>
        <v>0</v>
      </c>
      <c r="AV1267" s="1611">
        <f t="shared" si="671"/>
        <v>0</v>
      </c>
      <c r="AW1267" s="1611">
        <f t="shared" si="672"/>
        <v>0</v>
      </c>
      <c r="AX1267" s="1611">
        <f t="shared" si="673"/>
        <v>0</v>
      </c>
      <c r="AY1267" s="1611">
        <f t="shared" si="674"/>
        <v>0</v>
      </c>
      <c r="AZ1267" s="1611">
        <f t="shared" si="675"/>
        <v>0</v>
      </c>
      <c r="BA1267" s="1611">
        <f t="shared" si="676"/>
        <v>0</v>
      </c>
      <c r="BB1267" s="1611">
        <f t="shared" si="677"/>
        <v>0</v>
      </c>
      <c r="BC1267" s="1611">
        <f t="shared" si="678"/>
        <v>0</v>
      </c>
      <c r="BD1267" s="1611">
        <f t="shared" si="679"/>
        <v>0</v>
      </c>
      <c r="BE1267" s="1611">
        <f t="shared" si="680"/>
        <v>0</v>
      </c>
      <c r="BF1267" s="1611">
        <f t="shared" si="681"/>
        <v>0</v>
      </c>
      <c r="BG1267" s="1611">
        <f t="shared" si="691"/>
        <v>0</v>
      </c>
      <c r="BH1267" s="1611" t="str">
        <f t="shared" si="692"/>
        <v/>
      </c>
      <c r="BI1267" s="1611" t="str">
        <f t="shared" si="693"/>
        <v/>
      </c>
      <c r="BJ1267" s="1611" t="str">
        <f t="shared" si="682"/>
        <v/>
      </c>
      <c r="BK1267" s="1611" t="str">
        <f t="shared" si="683"/>
        <v/>
      </c>
      <c r="BL1267" s="1611" t="str">
        <f t="shared" ca="1" si="684"/>
        <v/>
      </c>
      <c r="BM1267" s="1611" t="str">
        <f t="shared" si="694"/>
        <v/>
      </c>
      <c r="BN1267" s="1611" t="str">
        <f t="shared" si="685"/>
        <v/>
      </c>
      <c r="BO1267" s="1611" t="str">
        <f t="shared" si="686"/>
        <v/>
      </c>
      <c r="BP1267" s="1611" t="str">
        <f t="shared" si="695"/>
        <v/>
      </c>
      <c r="BQ1267" s="1611" t="str">
        <f t="shared" si="696"/>
        <v/>
      </c>
      <c r="BR1267" s="1611" t="str">
        <f t="shared" si="697"/>
        <v/>
      </c>
      <c r="BS1267" s="1611" t="str">
        <f t="shared" si="698"/>
        <v/>
      </c>
      <c r="BT1267" s="1611" t="str">
        <f t="shared" si="699"/>
        <v/>
      </c>
      <c r="BU1267" s="1731">
        <f t="shared" ca="1" si="700"/>
        <v>0</v>
      </c>
      <c r="BV1267" s="1594"/>
      <c r="BW1267" s="1594"/>
      <c r="BX1267" s="1594"/>
      <c r="BY1267" s="1594"/>
      <c r="BZ1267" s="1594"/>
      <c r="CA1267" s="1594"/>
      <c r="CB1267" s="1594"/>
      <c r="CC1267" s="1594"/>
      <c r="CD1267" s="1594"/>
      <c r="CE1267" s="1594"/>
      <c r="CF1267" s="1594"/>
      <c r="CG1267" s="1594"/>
      <c r="CH1267" s="1594"/>
      <c r="CI1267" s="1594"/>
      <c r="CJ1267" s="1594"/>
      <c r="CK1267" s="1594"/>
      <c r="CL1267" s="1594"/>
      <c r="CM1267" s="1594"/>
      <c r="CN1267" s="1594"/>
      <c r="CO1267" s="1594"/>
      <c r="CP1267" s="1594"/>
      <c r="CQ1267" s="1594"/>
      <c r="CR1267" s="1594"/>
      <c r="CS1267" s="1594"/>
      <c r="CT1267" s="1594"/>
      <c r="CU1267" s="1594"/>
      <c r="CV1267" s="1594"/>
      <c r="CW1267" s="1594"/>
      <c r="CX1267" s="1594"/>
      <c r="CY1267" s="1594"/>
      <c r="CZ1267" s="1594"/>
      <c r="DA1267" s="1594"/>
      <c r="DB1267" s="1594"/>
      <c r="DC1267" s="1594"/>
      <c r="DD1267" s="1594"/>
      <c r="DE1267" s="1594"/>
      <c r="DF1267" s="1594"/>
      <c r="DG1267" s="1594"/>
      <c r="DH1267" s="1594"/>
      <c r="DI1267" s="1594"/>
      <c r="DJ1267" s="1594"/>
      <c r="DK1267" s="1594"/>
      <c r="DL1267" s="1594"/>
      <c r="DM1267" s="1594"/>
      <c r="DN1267" s="1594"/>
      <c r="DO1267" s="1594"/>
      <c r="DP1267" s="1594"/>
      <c r="DQ1267" s="1594"/>
      <c r="DR1267" s="1594"/>
      <c r="DS1267" s="1594"/>
      <c r="DT1267" s="1594"/>
      <c r="DU1267" s="1594"/>
      <c r="DV1267" s="1594"/>
      <c r="DW1267" s="1594"/>
      <c r="DX1267" s="1594"/>
      <c r="DY1267" s="1594"/>
      <c r="DZ1267" s="1594"/>
      <c r="EA1267" s="1594"/>
      <c r="EB1267" s="1594"/>
      <c r="EC1267" s="1594"/>
      <c r="ED1267" s="1594"/>
      <c r="EE1267" s="1594"/>
      <c r="EF1267" s="1594"/>
      <c r="EG1267" s="1594"/>
      <c r="EH1267" s="1594"/>
      <c r="EI1267" s="1594"/>
      <c r="EJ1267" s="1594"/>
      <c r="EK1267" s="1594"/>
      <c r="EL1267" s="1594"/>
      <c r="EM1267" s="1594"/>
      <c r="EN1267" s="1594"/>
      <c r="EO1267" s="1594"/>
      <c r="EP1267" s="1594"/>
      <c r="EQ1267" s="1594"/>
      <c r="ER1267" s="1594"/>
      <c r="ES1267" s="1594"/>
    </row>
    <row r="1268" spans="1:149" s="1594" customFormat="1" ht="12.5">
      <c r="A1268" s="1644" t="str">
        <f t="shared" si="687"/>
        <v>Organisation</v>
      </c>
      <c r="B1268" s="1758"/>
      <c r="C1268" s="1758"/>
      <c r="D1268" s="1758"/>
      <c r="E1268" s="1756"/>
      <c r="F1268" s="1592"/>
      <c r="G1268" s="1714">
        <f t="shared" si="688"/>
        <v>0</v>
      </c>
      <c r="H1268" s="1645"/>
      <c r="I1268" s="1714">
        <f t="shared" si="689"/>
        <v>0</v>
      </c>
      <c r="J1268" s="1646"/>
      <c r="K1268" s="1646"/>
      <c r="L1268" s="1592"/>
      <c r="M1268" s="1597"/>
      <c r="N1268" s="1597"/>
      <c r="O1268" s="1646"/>
      <c r="P1268" s="1647"/>
      <c r="Q1268" s="1647"/>
      <c r="R1268" s="1648"/>
      <c r="S1268" s="1603"/>
      <c r="T1268" s="1649"/>
      <c r="U1268" s="1649"/>
      <c r="V1268" s="1649"/>
      <c r="W1268" s="1649"/>
      <c r="X1268" s="1649"/>
      <c r="Y1268" s="1649"/>
      <c r="Z1268" s="1649"/>
      <c r="AA1268" s="1649"/>
      <c r="AB1268" s="1649"/>
      <c r="AC1268" s="1649"/>
      <c r="AD1268" s="1649"/>
      <c r="AE1268" s="1649"/>
      <c r="AF1268" s="1610">
        <f t="shared" si="668"/>
        <v>0</v>
      </c>
      <c r="AG1268" s="1649"/>
      <c r="AH1268" s="1649"/>
      <c r="AI1268" s="1649"/>
      <c r="AJ1268" s="1649"/>
      <c r="AK1268" s="1649"/>
      <c r="AL1268" s="1649"/>
      <c r="AM1268" s="1649"/>
      <c r="AN1268" s="1649"/>
      <c r="AO1268" s="1649"/>
      <c r="AP1268" s="1649"/>
      <c r="AQ1268" s="1649"/>
      <c r="AR1268" s="1709"/>
      <c r="AS1268" s="1779">
        <f t="shared" si="669"/>
        <v>0</v>
      </c>
      <c r="AT1268" s="1711">
        <f t="shared" si="690"/>
        <v>0</v>
      </c>
      <c r="AU1268" s="1611">
        <f t="shared" si="670"/>
        <v>0</v>
      </c>
      <c r="AV1268" s="1611">
        <f t="shared" si="671"/>
        <v>0</v>
      </c>
      <c r="AW1268" s="1611">
        <f t="shared" si="672"/>
        <v>0</v>
      </c>
      <c r="AX1268" s="1611">
        <f t="shared" si="673"/>
        <v>0</v>
      </c>
      <c r="AY1268" s="1611">
        <f t="shared" si="674"/>
        <v>0</v>
      </c>
      <c r="AZ1268" s="1611">
        <f t="shared" si="675"/>
        <v>0</v>
      </c>
      <c r="BA1268" s="1611">
        <f t="shared" si="676"/>
        <v>0</v>
      </c>
      <c r="BB1268" s="1611">
        <f t="shared" si="677"/>
        <v>0</v>
      </c>
      <c r="BC1268" s="1611">
        <f t="shared" si="678"/>
        <v>0</v>
      </c>
      <c r="BD1268" s="1611">
        <f t="shared" si="679"/>
        <v>0</v>
      </c>
      <c r="BE1268" s="1611">
        <f t="shared" si="680"/>
        <v>0</v>
      </c>
      <c r="BF1268" s="1611">
        <f t="shared" si="681"/>
        <v>0</v>
      </c>
      <c r="BG1268" s="1611">
        <f t="shared" si="691"/>
        <v>0</v>
      </c>
      <c r="BH1268" s="1611" t="str">
        <f t="shared" si="692"/>
        <v/>
      </c>
      <c r="BI1268" s="1611" t="str">
        <f t="shared" si="693"/>
        <v/>
      </c>
      <c r="BJ1268" s="1611" t="str">
        <f t="shared" si="682"/>
        <v/>
      </c>
      <c r="BK1268" s="1611" t="str">
        <f t="shared" si="683"/>
        <v/>
      </c>
      <c r="BL1268" s="1611" t="str">
        <f t="shared" ca="1" si="684"/>
        <v/>
      </c>
      <c r="BM1268" s="1611" t="str">
        <f t="shared" si="694"/>
        <v/>
      </c>
      <c r="BN1268" s="1611" t="str">
        <f t="shared" si="685"/>
        <v/>
      </c>
      <c r="BO1268" s="1611" t="str">
        <f t="shared" si="686"/>
        <v/>
      </c>
      <c r="BP1268" s="1611" t="str">
        <f t="shared" si="695"/>
        <v/>
      </c>
      <c r="BQ1268" s="1611" t="str">
        <f t="shared" si="696"/>
        <v/>
      </c>
      <c r="BR1268" s="1611" t="str">
        <f t="shared" si="697"/>
        <v/>
      </c>
      <c r="BS1268" s="1611" t="str">
        <f t="shared" si="698"/>
        <v/>
      </c>
      <c r="BT1268" s="1611" t="str">
        <f t="shared" si="699"/>
        <v/>
      </c>
      <c r="BU1268" s="1731">
        <f t="shared" ca="1" si="700"/>
        <v>0</v>
      </c>
    </row>
    <row r="1269" spans="1:149" s="1595" customFormat="1" ht="12.5">
      <c r="A1269" s="1644" t="str">
        <f t="shared" si="687"/>
        <v>Organisation</v>
      </c>
      <c r="B1269" s="1758"/>
      <c r="C1269" s="1758"/>
      <c r="D1269" s="1758"/>
      <c r="E1269" s="1756"/>
      <c r="F1269" s="1592"/>
      <c r="G1269" s="1714">
        <f t="shared" si="688"/>
        <v>0</v>
      </c>
      <c r="H1269" s="1645"/>
      <c r="I1269" s="1714">
        <f t="shared" si="689"/>
        <v>0</v>
      </c>
      <c r="J1269" s="1646"/>
      <c r="K1269" s="1646"/>
      <c r="L1269" s="1592"/>
      <c r="M1269" s="1597"/>
      <c r="N1269" s="1597"/>
      <c r="O1269" s="1646"/>
      <c r="P1269" s="1647"/>
      <c r="Q1269" s="1647"/>
      <c r="R1269" s="1648"/>
      <c r="S1269" s="1603"/>
      <c r="T1269" s="1649"/>
      <c r="U1269" s="1649"/>
      <c r="V1269" s="1649"/>
      <c r="W1269" s="1649"/>
      <c r="X1269" s="1649"/>
      <c r="Y1269" s="1649"/>
      <c r="Z1269" s="1649"/>
      <c r="AA1269" s="1649"/>
      <c r="AB1269" s="1649"/>
      <c r="AC1269" s="1649"/>
      <c r="AD1269" s="1649"/>
      <c r="AE1269" s="1649"/>
      <c r="AF1269" s="1610">
        <f t="shared" si="668"/>
        <v>0</v>
      </c>
      <c r="AG1269" s="1649"/>
      <c r="AH1269" s="1649"/>
      <c r="AI1269" s="1649"/>
      <c r="AJ1269" s="1649"/>
      <c r="AK1269" s="1649"/>
      <c r="AL1269" s="1649"/>
      <c r="AM1269" s="1649"/>
      <c r="AN1269" s="1649"/>
      <c r="AO1269" s="1649"/>
      <c r="AP1269" s="1649"/>
      <c r="AQ1269" s="1649"/>
      <c r="AR1269" s="1709"/>
      <c r="AS1269" s="1779">
        <f t="shared" si="669"/>
        <v>0</v>
      </c>
      <c r="AT1269" s="1711">
        <f t="shared" si="690"/>
        <v>0</v>
      </c>
      <c r="AU1269" s="1611">
        <f t="shared" si="670"/>
        <v>0</v>
      </c>
      <c r="AV1269" s="1611">
        <f t="shared" si="671"/>
        <v>0</v>
      </c>
      <c r="AW1269" s="1611">
        <f t="shared" si="672"/>
        <v>0</v>
      </c>
      <c r="AX1269" s="1611">
        <f t="shared" si="673"/>
        <v>0</v>
      </c>
      <c r="AY1269" s="1611">
        <f t="shared" si="674"/>
        <v>0</v>
      </c>
      <c r="AZ1269" s="1611">
        <f t="shared" si="675"/>
        <v>0</v>
      </c>
      <c r="BA1269" s="1611">
        <f t="shared" si="676"/>
        <v>0</v>
      </c>
      <c r="BB1269" s="1611">
        <f t="shared" si="677"/>
        <v>0</v>
      </c>
      <c r="BC1269" s="1611">
        <f t="shared" si="678"/>
        <v>0</v>
      </c>
      <c r="BD1269" s="1611">
        <f t="shared" si="679"/>
        <v>0</v>
      </c>
      <c r="BE1269" s="1611">
        <f t="shared" si="680"/>
        <v>0</v>
      </c>
      <c r="BF1269" s="1611">
        <f t="shared" si="681"/>
        <v>0</v>
      </c>
      <c r="BG1269" s="1611">
        <f t="shared" si="691"/>
        <v>0</v>
      </c>
      <c r="BH1269" s="1611" t="str">
        <f t="shared" si="692"/>
        <v/>
      </c>
      <c r="BI1269" s="1611" t="str">
        <f t="shared" si="693"/>
        <v/>
      </c>
      <c r="BJ1269" s="1611" t="str">
        <f t="shared" si="682"/>
        <v/>
      </c>
      <c r="BK1269" s="1611" t="str">
        <f t="shared" si="683"/>
        <v/>
      </c>
      <c r="BL1269" s="1611" t="str">
        <f t="shared" ca="1" si="684"/>
        <v/>
      </c>
      <c r="BM1269" s="1611" t="str">
        <f t="shared" si="694"/>
        <v/>
      </c>
      <c r="BN1269" s="1611" t="str">
        <f t="shared" si="685"/>
        <v/>
      </c>
      <c r="BO1269" s="1611" t="str">
        <f t="shared" si="686"/>
        <v/>
      </c>
      <c r="BP1269" s="1611" t="str">
        <f t="shared" si="695"/>
        <v/>
      </c>
      <c r="BQ1269" s="1611" t="str">
        <f t="shared" si="696"/>
        <v/>
      </c>
      <c r="BR1269" s="1611" t="str">
        <f t="shared" si="697"/>
        <v/>
      </c>
      <c r="BS1269" s="1611" t="str">
        <f t="shared" si="698"/>
        <v/>
      </c>
      <c r="BT1269" s="1611" t="str">
        <f t="shared" si="699"/>
        <v/>
      </c>
      <c r="BU1269" s="1731">
        <f t="shared" ca="1" si="700"/>
        <v>0</v>
      </c>
      <c r="BV1269" s="1594"/>
      <c r="BW1269" s="1594"/>
      <c r="BX1269" s="1594"/>
      <c r="BY1269" s="1594"/>
      <c r="BZ1269" s="1594"/>
      <c r="CA1269" s="1594"/>
      <c r="CB1269" s="1594"/>
      <c r="CC1269" s="1594"/>
      <c r="CD1269" s="1594"/>
      <c r="CE1269" s="1594"/>
      <c r="CF1269" s="1594"/>
      <c r="CG1269" s="1594"/>
      <c r="CH1269" s="1594"/>
      <c r="CI1269" s="1594"/>
      <c r="CJ1269" s="1594"/>
      <c r="CK1269" s="1594"/>
      <c r="CL1269" s="1594"/>
      <c r="CM1269" s="1594"/>
      <c r="CN1269" s="1594"/>
      <c r="CO1269" s="1594"/>
      <c r="CP1269" s="1594"/>
      <c r="CQ1269" s="1594"/>
      <c r="CR1269" s="1594"/>
      <c r="CS1269" s="1594"/>
      <c r="CT1269" s="1594"/>
      <c r="CU1269" s="1594"/>
      <c r="CV1269" s="1594"/>
      <c r="CW1269" s="1594"/>
      <c r="CX1269" s="1594"/>
      <c r="CY1269" s="1594"/>
      <c r="CZ1269" s="1594"/>
      <c r="DA1269" s="1594"/>
      <c r="DB1269" s="1594"/>
      <c r="DC1269" s="1594"/>
      <c r="DD1269" s="1594"/>
      <c r="DE1269" s="1594"/>
      <c r="DF1269" s="1594"/>
      <c r="DG1269" s="1594"/>
      <c r="DH1269" s="1594"/>
      <c r="DI1269" s="1594"/>
      <c r="DJ1269" s="1594"/>
      <c r="DK1269" s="1594"/>
      <c r="DL1269" s="1594"/>
      <c r="DM1269" s="1594"/>
      <c r="DN1269" s="1594"/>
      <c r="DO1269" s="1594"/>
      <c r="DP1269" s="1594"/>
      <c r="DQ1269" s="1594"/>
      <c r="DR1269" s="1594"/>
      <c r="DS1269" s="1594"/>
      <c r="DT1269" s="1594"/>
      <c r="DU1269" s="1594"/>
      <c r="DV1269" s="1594"/>
      <c r="DW1269" s="1594"/>
      <c r="DX1269" s="1594"/>
      <c r="DY1269" s="1594"/>
      <c r="DZ1269" s="1594"/>
      <c r="EA1269" s="1594"/>
      <c r="EB1269" s="1594"/>
      <c r="EC1269" s="1594"/>
      <c r="ED1269" s="1594"/>
      <c r="EE1269" s="1594"/>
      <c r="EF1269" s="1594"/>
      <c r="EG1269" s="1594"/>
      <c r="EH1269" s="1594"/>
      <c r="EI1269" s="1594"/>
      <c r="EJ1269" s="1594"/>
      <c r="EK1269" s="1594"/>
      <c r="EL1269" s="1594"/>
      <c r="EM1269" s="1594"/>
      <c r="EN1269" s="1594"/>
      <c r="EO1269" s="1594"/>
      <c r="EP1269" s="1594"/>
      <c r="EQ1269" s="1594"/>
      <c r="ER1269" s="1594"/>
      <c r="ES1269" s="1594"/>
    </row>
    <row r="1270" spans="1:149" s="1595" customFormat="1" ht="12.5">
      <c r="A1270" s="1644" t="str">
        <f t="shared" si="687"/>
        <v>Organisation</v>
      </c>
      <c r="B1270" s="1758"/>
      <c r="C1270" s="1758"/>
      <c r="D1270" s="1758"/>
      <c r="E1270" s="1761"/>
      <c r="F1270" s="1592"/>
      <c r="G1270" s="1714">
        <f t="shared" si="688"/>
        <v>0</v>
      </c>
      <c r="H1270" s="1645"/>
      <c r="I1270" s="1714">
        <f t="shared" si="689"/>
        <v>0</v>
      </c>
      <c r="J1270" s="1646"/>
      <c r="K1270" s="1646"/>
      <c r="L1270" s="1592"/>
      <c r="M1270" s="1597"/>
      <c r="N1270" s="1597"/>
      <c r="O1270" s="1646"/>
      <c r="P1270" s="1647"/>
      <c r="Q1270" s="1647"/>
      <c r="R1270" s="1648"/>
      <c r="S1270" s="1603"/>
      <c r="T1270" s="1649"/>
      <c r="U1270" s="1649"/>
      <c r="V1270" s="1649"/>
      <c r="W1270" s="1649"/>
      <c r="X1270" s="1649"/>
      <c r="Y1270" s="1649"/>
      <c r="Z1270" s="1649"/>
      <c r="AA1270" s="1649"/>
      <c r="AB1270" s="1649"/>
      <c r="AC1270" s="1649"/>
      <c r="AD1270" s="1649"/>
      <c r="AE1270" s="1649"/>
      <c r="AF1270" s="1610">
        <f t="shared" si="668"/>
        <v>0</v>
      </c>
      <c r="AG1270" s="1649"/>
      <c r="AH1270" s="1649"/>
      <c r="AI1270" s="1649"/>
      <c r="AJ1270" s="1649"/>
      <c r="AK1270" s="1649"/>
      <c r="AL1270" s="1649"/>
      <c r="AM1270" s="1649"/>
      <c r="AN1270" s="1649"/>
      <c r="AO1270" s="1649"/>
      <c r="AP1270" s="1649"/>
      <c r="AQ1270" s="1649"/>
      <c r="AR1270" s="1709"/>
      <c r="AS1270" s="1779">
        <f t="shared" si="669"/>
        <v>0</v>
      </c>
      <c r="AT1270" s="1711">
        <f t="shared" si="690"/>
        <v>0</v>
      </c>
      <c r="AU1270" s="1611">
        <f t="shared" si="670"/>
        <v>0</v>
      </c>
      <c r="AV1270" s="1611">
        <f t="shared" si="671"/>
        <v>0</v>
      </c>
      <c r="AW1270" s="1611">
        <f t="shared" si="672"/>
        <v>0</v>
      </c>
      <c r="AX1270" s="1611">
        <f t="shared" si="673"/>
        <v>0</v>
      </c>
      <c r="AY1270" s="1611">
        <f t="shared" si="674"/>
        <v>0</v>
      </c>
      <c r="AZ1270" s="1611">
        <f t="shared" si="675"/>
        <v>0</v>
      </c>
      <c r="BA1270" s="1611">
        <f t="shared" si="676"/>
        <v>0</v>
      </c>
      <c r="BB1270" s="1611">
        <f t="shared" si="677"/>
        <v>0</v>
      </c>
      <c r="BC1270" s="1611">
        <f t="shared" si="678"/>
        <v>0</v>
      </c>
      <c r="BD1270" s="1611">
        <f t="shared" si="679"/>
        <v>0</v>
      </c>
      <c r="BE1270" s="1611">
        <f t="shared" si="680"/>
        <v>0</v>
      </c>
      <c r="BF1270" s="1611">
        <f t="shared" si="681"/>
        <v>0</v>
      </c>
      <c r="BG1270" s="1611">
        <f t="shared" si="691"/>
        <v>0</v>
      </c>
      <c r="BH1270" s="1611" t="str">
        <f t="shared" si="692"/>
        <v/>
      </c>
      <c r="BI1270" s="1611" t="str">
        <f t="shared" si="693"/>
        <v/>
      </c>
      <c r="BJ1270" s="1611" t="str">
        <f t="shared" si="682"/>
        <v/>
      </c>
      <c r="BK1270" s="1611" t="str">
        <f t="shared" si="683"/>
        <v/>
      </c>
      <c r="BL1270" s="1611" t="str">
        <f t="shared" ca="1" si="684"/>
        <v/>
      </c>
      <c r="BM1270" s="1611" t="str">
        <f t="shared" si="694"/>
        <v/>
      </c>
      <c r="BN1270" s="1611" t="str">
        <f t="shared" si="685"/>
        <v/>
      </c>
      <c r="BO1270" s="1611" t="str">
        <f t="shared" si="686"/>
        <v/>
      </c>
      <c r="BP1270" s="1611" t="str">
        <f t="shared" si="695"/>
        <v/>
      </c>
      <c r="BQ1270" s="1611" t="str">
        <f t="shared" si="696"/>
        <v/>
      </c>
      <c r="BR1270" s="1611" t="str">
        <f t="shared" si="697"/>
        <v/>
      </c>
      <c r="BS1270" s="1611" t="str">
        <f t="shared" si="698"/>
        <v/>
      </c>
      <c r="BT1270" s="1611" t="str">
        <f t="shared" si="699"/>
        <v/>
      </c>
      <c r="BU1270" s="1731">
        <f t="shared" ca="1" si="700"/>
        <v>0</v>
      </c>
      <c r="BV1270" s="1594"/>
      <c r="BW1270" s="1594"/>
      <c r="BX1270" s="1594"/>
      <c r="BY1270" s="1594"/>
      <c r="BZ1270" s="1594"/>
      <c r="CA1270" s="1594"/>
      <c r="CB1270" s="1594"/>
      <c r="CC1270" s="1594"/>
      <c r="CD1270" s="1594"/>
      <c r="CE1270" s="1594"/>
      <c r="CF1270" s="1594"/>
      <c r="CG1270" s="1594"/>
      <c r="CH1270" s="1594"/>
      <c r="CI1270" s="1594"/>
      <c r="CJ1270" s="1594"/>
      <c r="CK1270" s="1594"/>
      <c r="CL1270" s="1594"/>
      <c r="CM1270" s="1594"/>
      <c r="CN1270" s="1594"/>
      <c r="CO1270" s="1594"/>
      <c r="CP1270" s="1594"/>
      <c r="CQ1270" s="1594"/>
      <c r="CR1270" s="1594"/>
      <c r="CS1270" s="1594"/>
      <c r="CT1270" s="1594"/>
      <c r="CU1270" s="1594"/>
      <c r="CV1270" s="1594"/>
      <c r="CW1270" s="1594"/>
      <c r="CX1270" s="1594"/>
      <c r="CY1270" s="1594"/>
      <c r="CZ1270" s="1594"/>
      <c r="DA1270" s="1594"/>
      <c r="DB1270" s="1594"/>
      <c r="DC1270" s="1594"/>
      <c r="DD1270" s="1594"/>
      <c r="DE1270" s="1594"/>
      <c r="DF1270" s="1594"/>
      <c r="DG1270" s="1594"/>
      <c r="DH1270" s="1594"/>
      <c r="DI1270" s="1594"/>
      <c r="DJ1270" s="1594"/>
      <c r="DK1270" s="1594"/>
      <c r="DL1270" s="1594"/>
      <c r="DM1270" s="1594"/>
      <c r="DN1270" s="1594"/>
      <c r="DO1270" s="1594"/>
      <c r="DP1270" s="1594"/>
      <c r="DQ1270" s="1594"/>
      <c r="DR1270" s="1594"/>
      <c r="DS1270" s="1594"/>
      <c r="DT1270" s="1594"/>
      <c r="DU1270" s="1594"/>
      <c r="DV1270" s="1594"/>
      <c r="DW1270" s="1594"/>
      <c r="DX1270" s="1594"/>
      <c r="DY1270" s="1594"/>
      <c r="DZ1270" s="1594"/>
      <c r="EA1270" s="1594"/>
      <c r="EB1270" s="1594"/>
      <c r="EC1270" s="1594"/>
      <c r="ED1270" s="1594"/>
      <c r="EE1270" s="1594"/>
      <c r="EF1270" s="1594"/>
      <c r="EG1270" s="1594"/>
      <c r="EH1270" s="1594"/>
      <c r="EI1270" s="1594"/>
      <c r="EJ1270" s="1594"/>
      <c r="EK1270" s="1594"/>
      <c r="EL1270" s="1594"/>
      <c r="EM1270" s="1594"/>
      <c r="EN1270" s="1594"/>
      <c r="EO1270" s="1594"/>
      <c r="EP1270" s="1594"/>
      <c r="EQ1270" s="1594"/>
      <c r="ER1270" s="1594"/>
      <c r="ES1270" s="1594"/>
    </row>
    <row r="1271" spans="1:149" s="1595" customFormat="1" ht="12.5">
      <c r="A1271" s="1644" t="str">
        <f t="shared" si="687"/>
        <v>Organisation</v>
      </c>
      <c r="B1271" s="1758"/>
      <c r="C1271" s="1758"/>
      <c r="D1271" s="1758"/>
      <c r="E1271" s="1756"/>
      <c r="F1271" s="1592"/>
      <c r="G1271" s="1714">
        <f t="shared" si="688"/>
        <v>0</v>
      </c>
      <c r="H1271" s="1645"/>
      <c r="I1271" s="1714">
        <f t="shared" si="689"/>
        <v>0</v>
      </c>
      <c r="J1271" s="1646"/>
      <c r="K1271" s="1646"/>
      <c r="L1271" s="1592"/>
      <c r="M1271" s="1597"/>
      <c r="N1271" s="1597"/>
      <c r="O1271" s="1646"/>
      <c r="P1271" s="1647"/>
      <c r="Q1271" s="1647"/>
      <c r="R1271" s="1648"/>
      <c r="S1271" s="1603"/>
      <c r="T1271" s="1649"/>
      <c r="U1271" s="1649"/>
      <c r="V1271" s="1649"/>
      <c r="W1271" s="1649"/>
      <c r="X1271" s="1649"/>
      <c r="Y1271" s="1649"/>
      <c r="Z1271" s="1649"/>
      <c r="AA1271" s="1649"/>
      <c r="AB1271" s="1649"/>
      <c r="AC1271" s="1649"/>
      <c r="AD1271" s="1649"/>
      <c r="AE1271" s="1649"/>
      <c r="AF1271" s="1610">
        <f t="shared" si="668"/>
        <v>0</v>
      </c>
      <c r="AG1271" s="1649"/>
      <c r="AH1271" s="1649"/>
      <c r="AI1271" s="1649"/>
      <c r="AJ1271" s="1649"/>
      <c r="AK1271" s="1649"/>
      <c r="AL1271" s="1649"/>
      <c r="AM1271" s="1649"/>
      <c r="AN1271" s="1649"/>
      <c r="AO1271" s="1649"/>
      <c r="AP1271" s="1649"/>
      <c r="AQ1271" s="1649"/>
      <c r="AR1271" s="1709"/>
      <c r="AS1271" s="1779">
        <f t="shared" si="669"/>
        <v>0</v>
      </c>
      <c r="AT1271" s="1711">
        <f t="shared" si="690"/>
        <v>0</v>
      </c>
      <c r="AU1271" s="1611">
        <f t="shared" si="670"/>
        <v>0</v>
      </c>
      <c r="AV1271" s="1611">
        <f t="shared" si="671"/>
        <v>0</v>
      </c>
      <c r="AW1271" s="1611">
        <f t="shared" si="672"/>
        <v>0</v>
      </c>
      <c r="AX1271" s="1611">
        <f t="shared" si="673"/>
        <v>0</v>
      </c>
      <c r="AY1271" s="1611">
        <f t="shared" si="674"/>
        <v>0</v>
      </c>
      <c r="AZ1271" s="1611">
        <f t="shared" si="675"/>
        <v>0</v>
      </c>
      <c r="BA1271" s="1611">
        <f t="shared" si="676"/>
        <v>0</v>
      </c>
      <c r="BB1271" s="1611">
        <f t="shared" si="677"/>
        <v>0</v>
      </c>
      <c r="BC1271" s="1611">
        <f t="shared" si="678"/>
        <v>0</v>
      </c>
      <c r="BD1271" s="1611">
        <f t="shared" si="679"/>
        <v>0</v>
      </c>
      <c r="BE1271" s="1611">
        <f t="shared" si="680"/>
        <v>0</v>
      </c>
      <c r="BF1271" s="1611">
        <f t="shared" si="681"/>
        <v>0</v>
      </c>
      <c r="BG1271" s="1611">
        <f t="shared" si="691"/>
        <v>0</v>
      </c>
      <c r="BH1271" s="1611" t="str">
        <f t="shared" si="692"/>
        <v/>
      </c>
      <c r="BI1271" s="1611" t="str">
        <f t="shared" si="693"/>
        <v/>
      </c>
      <c r="BJ1271" s="1611" t="str">
        <f t="shared" si="682"/>
        <v/>
      </c>
      <c r="BK1271" s="1611" t="str">
        <f t="shared" si="683"/>
        <v/>
      </c>
      <c r="BL1271" s="1611" t="str">
        <f t="shared" ca="1" si="684"/>
        <v/>
      </c>
      <c r="BM1271" s="1611" t="str">
        <f t="shared" si="694"/>
        <v/>
      </c>
      <c r="BN1271" s="1611" t="str">
        <f t="shared" si="685"/>
        <v/>
      </c>
      <c r="BO1271" s="1611" t="str">
        <f t="shared" si="686"/>
        <v/>
      </c>
      <c r="BP1271" s="1611" t="str">
        <f t="shared" si="695"/>
        <v/>
      </c>
      <c r="BQ1271" s="1611" t="str">
        <f t="shared" si="696"/>
        <v/>
      </c>
      <c r="BR1271" s="1611" t="str">
        <f t="shared" si="697"/>
        <v/>
      </c>
      <c r="BS1271" s="1611" t="str">
        <f t="shared" si="698"/>
        <v/>
      </c>
      <c r="BT1271" s="1611" t="str">
        <f t="shared" si="699"/>
        <v/>
      </c>
      <c r="BU1271" s="1731">
        <f t="shared" ca="1" si="700"/>
        <v>0</v>
      </c>
      <c r="BV1271" s="1594"/>
      <c r="BW1271" s="1594"/>
      <c r="BX1271" s="1594"/>
      <c r="BY1271" s="1594"/>
      <c r="BZ1271" s="1594"/>
      <c r="CA1271" s="1594"/>
      <c r="CB1271" s="1594"/>
      <c r="CC1271" s="1594"/>
      <c r="CD1271" s="1594"/>
      <c r="CE1271" s="1594"/>
      <c r="CF1271" s="1594"/>
      <c r="CG1271" s="1594"/>
      <c r="CH1271" s="1594"/>
      <c r="CI1271" s="1594"/>
      <c r="CJ1271" s="1594"/>
      <c r="CK1271" s="1594"/>
      <c r="CL1271" s="1594"/>
      <c r="CM1271" s="1594"/>
      <c r="CN1271" s="1594"/>
      <c r="CO1271" s="1594"/>
      <c r="CP1271" s="1594"/>
      <c r="CQ1271" s="1594"/>
      <c r="CR1271" s="1594"/>
      <c r="CS1271" s="1594"/>
      <c r="CT1271" s="1594"/>
      <c r="CU1271" s="1594"/>
      <c r="CV1271" s="1594"/>
      <c r="CW1271" s="1594"/>
      <c r="CX1271" s="1594"/>
      <c r="CY1271" s="1594"/>
      <c r="CZ1271" s="1594"/>
      <c r="DA1271" s="1594"/>
      <c r="DB1271" s="1594"/>
      <c r="DC1271" s="1594"/>
      <c r="DD1271" s="1594"/>
      <c r="DE1271" s="1594"/>
      <c r="DF1271" s="1594"/>
      <c r="DG1271" s="1594"/>
      <c r="DH1271" s="1594"/>
      <c r="DI1271" s="1594"/>
      <c r="DJ1271" s="1594"/>
      <c r="DK1271" s="1594"/>
      <c r="DL1271" s="1594"/>
      <c r="DM1271" s="1594"/>
      <c r="DN1271" s="1594"/>
      <c r="DO1271" s="1594"/>
      <c r="DP1271" s="1594"/>
      <c r="DQ1271" s="1594"/>
      <c r="DR1271" s="1594"/>
      <c r="DS1271" s="1594"/>
      <c r="DT1271" s="1594"/>
      <c r="DU1271" s="1594"/>
      <c r="DV1271" s="1594"/>
      <c r="DW1271" s="1594"/>
      <c r="DX1271" s="1594"/>
      <c r="DY1271" s="1594"/>
      <c r="DZ1271" s="1594"/>
      <c r="EA1271" s="1594"/>
      <c r="EB1271" s="1594"/>
      <c r="EC1271" s="1594"/>
      <c r="ED1271" s="1594"/>
      <c r="EE1271" s="1594"/>
      <c r="EF1271" s="1594"/>
      <c r="EG1271" s="1594"/>
      <c r="EH1271" s="1594"/>
      <c r="EI1271" s="1594"/>
      <c r="EJ1271" s="1594"/>
      <c r="EK1271" s="1594"/>
      <c r="EL1271" s="1594"/>
      <c r="EM1271" s="1594"/>
      <c r="EN1271" s="1594"/>
      <c r="EO1271" s="1594"/>
      <c r="EP1271" s="1594"/>
      <c r="EQ1271" s="1594"/>
      <c r="ER1271" s="1594"/>
      <c r="ES1271" s="1594"/>
    </row>
    <row r="1272" spans="1:149" s="1595" customFormat="1" ht="12.5">
      <c r="A1272" s="1644" t="str">
        <f t="shared" si="687"/>
        <v>Organisation</v>
      </c>
      <c r="B1272" s="1758"/>
      <c r="C1272" s="1758"/>
      <c r="D1272" s="1758"/>
      <c r="E1272" s="1756"/>
      <c r="F1272" s="1592"/>
      <c r="G1272" s="1714">
        <f t="shared" si="688"/>
        <v>0</v>
      </c>
      <c r="H1272" s="1645"/>
      <c r="I1272" s="1714">
        <f t="shared" si="689"/>
        <v>0</v>
      </c>
      <c r="J1272" s="1646"/>
      <c r="K1272" s="1646"/>
      <c r="L1272" s="1592"/>
      <c r="M1272" s="1597"/>
      <c r="N1272" s="1597"/>
      <c r="O1272" s="1646"/>
      <c r="P1272" s="1647"/>
      <c r="Q1272" s="1647"/>
      <c r="R1272" s="1648"/>
      <c r="S1272" s="1603"/>
      <c r="T1272" s="1649"/>
      <c r="U1272" s="1649"/>
      <c r="V1272" s="1649"/>
      <c r="W1272" s="1649"/>
      <c r="X1272" s="1649"/>
      <c r="Y1272" s="1649"/>
      <c r="Z1272" s="1649"/>
      <c r="AA1272" s="1649"/>
      <c r="AB1272" s="1649"/>
      <c r="AC1272" s="1649"/>
      <c r="AD1272" s="1649"/>
      <c r="AE1272" s="1649"/>
      <c r="AF1272" s="1610">
        <f t="shared" si="668"/>
        <v>0</v>
      </c>
      <c r="AG1272" s="1649"/>
      <c r="AH1272" s="1649"/>
      <c r="AI1272" s="1649"/>
      <c r="AJ1272" s="1649"/>
      <c r="AK1272" s="1649"/>
      <c r="AL1272" s="1649"/>
      <c r="AM1272" s="1649"/>
      <c r="AN1272" s="1649"/>
      <c r="AO1272" s="1649"/>
      <c r="AP1272" s="1649"/>
      <c r="AQ1272" s="1649"/>
      <c r="AR1272" s="1709"/>
      <c r="AS1272" s="1779">
        <f t="shared" si="669"/>
        <v>0</v>
      </c>
      <c r="AT1272" s="1711">
        <f t="shared" si="690"/>
        <v>0</v>
      </c>
      <c r="AU1272" s="1611">
        <f t="shared" si="670"/>
        <v>0</v>
      </c>
      <c r="AV1272" s="1611">
        <f t="shared" si="671"/>
        <v>0</v>
      </c>
      <c r="AW1272" s="1611">
        <f t="shared" si="672"/>
        <v>0</v>
      </c>
      <c r="AX1272" s="1611">
        <f t="shared" si="673"/>
        <v>0</v>
      </c>
      <c r="AY1272" s="1611">
        <f t="shared" si="674"/>
        <v>0</v>
      </c>
      <c r="AZ1272" s="1611">
        <f t="shared" si="675"/>
        <v>0</v>
      </c>
      <c r="BA1272" s="1611">
        <f t="shared" si="676"/>
        <v>0</v>
      </c>
      <c r="BB1272" s="1611">
        <f t="shared" si="677"/>
        <v>0</v>
      </c>
      <c r="BC1272" s="1611">
        <f t="shared" si="678"/>
        <v>0</v>
      </c>
      <c r="BD1272" s="1611">
        <f t="shared" si="679"/>
        <v>0</v>
      </c>
      <c r="BE1272" s="1611">
        <f t="shared" si="680"/>
        <v>0</v>
      </c>
      <c r="BF1272" s="1611">
        <f t="shared" si="681"/>
        <v>0</v>
      </c>
      <c r="BG1272" s="1611">
        <f t="shared" si="691"/>
        <v>0</v>
      </c>
      <c r="BH1272" s="1611" t="str">
        <f t="shared" si="692"/>
        <v/>
      </c>
      <c r="BI1272" s="1611" t="str">
        <f t="shared" si="693"/>
        <v/>
      </c>
      <c r="BJ1272" s="1611" t="str">
        <f t="shared" si="682"/>
        <v/>
      </c>
      <c r="BK1272" s="1611" t="str">
        <f t="shared" si="683"/>
        <v/>
      </c>
      <c r="BL1272" s="1611" t="str">
        <f t="shared" ca="1" si="684"/>
        <v/>
      </c>
      <c r="BM1272" s="1611" t="str">
        <f t="shared" si="694"/>
        <v/>
      </c>
      <c r="BN1272" s="1611" t="str">
        <f t="shared" si="685"/>
        <v/>
      </c>
      <c r="BO1272" s="1611" t="str">
        <f t="shared" si="686"/>
        <v/>
      </c>
      <c r="BP1272" s="1611" t="str">
        <f t="shared" si="695"/>
        <v/>
      </c>
      <c r="BQ1272" s="1611" t="str">
        <f t="shared" si="696"/>
        <v/>
      </c>
      <c r="BR1272" s="1611" t="str">
        <f t="shared" si="697"/>
        <v/>
      </c>
      <c r="BS1272" s="1611" t="str">
        <f t="shared" si="698"/>
        <v/>
      </c>
      <c r="BT1272" s="1611" t="str">
        <f t="shared" si="699"/>
        <v/>
      </c>
      <c r="BU1272" s="1731">
        <f t="shared" ca="1" si="700"/>
        <v>0</v>
      </c>
      <c r="BV1272" s="1594"/>
      <c r="BW1272" s="1594"/>
      <c r="BX1272" s="1594"/>
      <c r="BY1272" s="1594"/>
      <c r="BZ1272" s="1594"/>
      <c r="CA1272" s="1594"/>
      <c r="CB1272" s="1594"/>
      <c r="CC1272" s="1594"/>
      <c r="CD1272" s="1594"/>
      <c r="CE1272" s="1594"/>
      <c r="CF1272" s="1594"/>
      <c r="CG1272" s="1594"/>
      <c r="CH1272" s="1594"/>
      <c r="CI1272" s="1594"/>
      <c r="CJ1272" s="1594"/>
      <c r="CK1272" s="1594"/>
      <c r="CL1272" s="1594"/>
      <c r="CM1272" s="1594"/>
      <c r="CN1272" s="1594"/>
      <c r="CO1272" s="1594"/>
      <c r="CP1272" s="1594"/>
      <c r="CQ1272" s="1594"/>
      <c r="CR1272" s="1594"/>
      <c r="CS1272" s="1594"/>
      <c r="CT1272" s="1594"/>
      <c r="CU1272" s="1594"/>
      <c r="CV1272" s="1594"/>
      <c r="CW1272" s="1594"/>
      <c r="CX1272" s="1594"/>
      <c r="CY1272" s="1594"/>
      <c r="CZ1272" s="1594"/>
      <c r="DA1272" s="1594"/>
      <c r="DB1272" s="1594"/>
      <c r="DC1272" s="1594"/>
      <c r="DD1272" s="1594"/>
      <c r="DE1272" s="1594"/>
      <c r="DF1272" s="1594"/>
      <c r="DG1272" s="1594"/>
      <c r="DH1272" s="1594"/>
      <c r="DI1272" s="1594"/>
      <c r="DJ1272" s="1594"/>
      <c r="DK1272" s="1594"/>
      <c r="DL1272" s="1594"/>
      <c r="DM1272" s="1594"/>
      <c r="DN1272" s="1594"/>
      <c r="DO1272" s="1594"/>
      <c r="DP1272" s="1594"/>
      <c r="DQ1272" s="1594"/>
      <c r="DR1272" s="1594"/>
      <c r="DS1272" s="1594"/>
      <c r="DT1272" s="1594"/>
      <c r="DU1272" s="1594"/>
      <c r="DV1272" s="1594"/>
      <c r="DW1272" s="1594"/>
      <c r="DX1272" s="1594"/>
      <c r="DY1272" s="1594"/>
      <c r="DZ1272" s="1594"/>
      <c r="EA1272" s="1594"/>
      <c r="EB1272" s="1594"/>
      <c r="EC1272" s="1594"/>
      <c r="ED1272" s="1594"/>
      <c r="EE1272" s="1594"/>
      <c r="EF1272" s="1594"/>
      <c r="EG1272" s="1594"/>
      <c r="EH1272" s="1594"/>
      <c r="EI1272" s="1594"/>
      <c r="EJ1272" s="1594"/>
      <c r="EK1272" s="1594"/>
      <c r="EL1272" s="1594"/>
      <c r="EM1272" s="1594"/>
      <c r="EN1272" s="1594"/>
      <c r="EO1272" s="1594"/>
      <c r="EP1272" s="1594"/>
      <c r="EQ1272" s="1594"/>
      <c r="ER1272" s="1594"/>
      <c r="ES1272" s="1594"/>
    </row>
    <row r="1273" spans="1:149" s="1595" customFormat="1" ht="12.5">
      <c r="A1273" s="1644" t="str">
        <f t="shared" si="687"/>
        <v>Organisation</v>
      </c>
      <c r="B1273" s="1758"/>
      <c r="C1273" s="1758"/>
      <c r="D1273" s="1758"/>
      <c r="E1273" s="1756"/>
      <c r="F1273" s="1592"/>
      <c r="G1273" s="1714">
        <f t="shared" si="688"/>
        <v>0</v>
      </c>
      <c r="H1273" s="1645"/>
      <c r="I1273" s="1714">
        <f t="shared" si="689"/>
        <v>0</v>
      </c>
      <c r="J1273" s="1646"/>
      <c r="K1273" s="1646"/>
      <c r="L1273" s="1592"/>
      <c r="M1273" s="1597"/>
      <c r="N1273" s="1597"/>
      <c r="O1273" s="1646"/>
      <c r="P1273" s="1647"/>
      <c r="Q1273" s="1647"/>
      <c r="R1273" s="1648"/>
      <c r="S1273" s="1603"/>
      <c r="T1273" s="1649"/>
      <c r="U1273" s="1649"/>
      <c r="V1273" s="1649"/>
      <c r="W1273" s="1649"/>
      <c r="X1273" s="1649"/>
      <c r="Y1273" s="1649"/>
      <c r="Z1273" s="1649"/>
      <c r="AA1273" s="1649"/>
      <c r="AB1273" s="1649"/>
      <c r="AC1273" s="1649"/>
      <c r="AD1273" s="1649"/>
      <c r="AE1273" s="1649"/>
      <c r="AF1273" s="1610">
        <f t="shared" si="668"/>
        <v>0</v>
      </c>
      <c r="AG1273" s="1649"/>
      <c r="AH1273" s="1649"/>
      <c r="AI1273" s="1649"/>
      <c r="AJ1273" s="1649"/>
      <c r="AK1273" s="1649"/>
      <c r="AL1273" s="1649"/>
      <c r="AM1273" s="1649"/>
      <c r="AN1273" s="1649"/>
      <c r="AO1273" s="1649"/>
      <c r="AP1273" s="1649"/>
      <c r="AQ1273" s="1649"/>
      <c r="AR1273" s="1709"/>
      <c r="AS1273" s="1779">
        <f t="shared" si="669"/>
        <v>0</v>
      </c>
      <c r="AT1273" s="1711">
        <f t="shared" si="690"/>
        <v>0</v>
      </c>
      <c r="AU1273" s="1611">
        <f t="shared" si="670"/>
        <v>0</v>
      </c>
      <c r="AV1273" s="1611">
        <f t="shared" si="671"/>
        <v>0</v>
      </c>
      <c r="AW1273" s="1611">
        <f t="shared" si="672"/>
        <v>0</v>
      </c>
      <c r="AX1273" s="1611">
        <f t="shared" si="673"/>
        <v>0</v>
      </c>
      <c r="AY1273" s="1611">
        <f t="shared" si="674"/>
        <v>0</v>
      </c>
      <c r="AZ1273" s="1611">
        <f t="shared" si="675"/>
        <v>0</v>
      </c>
      <c r="BA1273" s="1611">
        <f t="shared" si="676"/>
        <v>0</v>
      </c>
      <c r="BB1273" s="1611">
        <f t="shared" si="677"/>
        <v>0</v>
      </c>
      <c r="BC1273" s="1611">
        <f t="shared" si="678"/>
        <v>0</v>
      </c>
      <c r="BD1273" s="1611">
        <f t="shared" si="679"/>
        <v>0</v>
      </c>
      <c r="BE1273" s="1611">
        <f t="shared" si="680"/>
        <v>0</v>
      </c>
      <c r="BF1273" s="1611">
        <f t="shared" si="681"/>
        <v>0</v>
      </c>
      <c r="BG1273" s="1611">
        <f t="shared" si="691"/>
        <v>0</v>
      </c>
      <c r="BH1273" s="1611" t="str">
        <f t="shared" si="692"/>
        <v/>
      </c>
      <c r="BI1273" s="1611" t="str">
        <f t="shared" si="693"/>
        <v/>
      </c>
      <c r="BJ1273" s="1611" t="str">
        <f t="shared" si="682"/>
        <v/>
      </c>
      <c r="BK1273" s="1611" t="str">
        <f t="shared" si="683"/>
        <v/>
      </c>
      <c r="BL1273" s="1611" t="str">
        <f t="shared" ca="1" si="684"/>
        <v/>
      </c>
      <c r="BM1273" s="1611" t="str">
        <f t="shared" si="694"/>
        <v/>
      </c>
      <c r="BN1273" s="1611" t="str">
        <f t="shared" si="685"/>
        <v/>
      </c>
      <c r="BO1273" s="1611" t="str">
        <f t="shared" si="686"/>
        <v/>
      </c>
      <c r="BP1273" s="1611" t="str">
        <f t="shared" si="695"/>
        <v/>
      </c>
      <c r="BQ1273" s="1611" t="str">
        <f t="shared" si="696"/>
        <v/>
      </c>
      <c r="BR1273" s="1611" t="str">
        <f t="shared" si="697"/>
        <v/>
      </c>
      <c r="BS1273" s="1611" t="str">
        <f t="shared" si="698"/>
        <v/>
      </c>
      <c r="BT1273" s="1611" t="str">
        <f t="shared" si="699"/>
        <v/>
      </c>
      <c r="BU1273" s="1731">
        <f t="shared" ca="1" si="700"/>
        <v>0</v>
      </c>
      <c r="BV1273" s="1594"/>
      <c r="BW1273" s="1594"/>
      <c r="BX1273" s="1594"/>
      <c r="BY1273" s="1594"/>
      <c r="BZ1273" s="1594"/>
      <c r="CA1273" s="1594"/>
      <c r="CB1273" s="1594"/>
      <c r="CC1273" s="1594"/>
      <c r="CD1273" s="1594"/>
      <c r="CE1273" s="1594"/>
      <c r="CF1273" s="1594"/>
      <c r="CG1273" s="1594"/>
      <c r="CH1273" s="1594"/>
      <c r="CI1273" s="1594"/>
      <c r="CJ1273" s="1594"/>
      <c r="CK1273" s="1594"/>
      <c r="CL1273" s="1594"/>
      <c r="CM1273" s="1594"/>
      <c r="CN1273" s="1594"/>
      <c r="CO1273" s="1594"/>
      <c r="CP1273" s="1594"/>
      <c r="CQ1273" s="1594"/>
      <c r="CR1273" s="1594"/>
      <c r="CS1273" s="1594"/>
      <c r="CT1273" s="1594"/>
      <c r="CU1273" s="1594"/>
      <c r="CV1273" s="1594"/>
      <c r="CW1273" s="1594"/>
      <c r="CX1273" s="1594"/>
      <c r="CY1273" s="1594"/>
      <c r="CZ1273" s="1594"/>
      <c r="DA1273" s="1594"/>
      <c r="DB1273" s="1594"/>
      <c r="DC1273" s="1594"/>
      <c r="DD1273" s="1594"/>
      <c r="DE1273" s="1594"/>
      <c r="DF1273" s="1594"/>
      <c r="DG1273" s="1594"/>
      <c r="DH1273" s="1594"/>
      <c r="DI1273" s="1594"/>
      <c r="DJ1273" s="1594"/>
      <c r="DK1273" s="1594"/>
      <c r="DL1273" s="1594"/>
      <c r="DM1273" s="1594"/>
      <c r="DN1273" s="1594"/>
      <c r="DO1273" s="1594"/>
      <c r="DP1273" s="1594"/>
      <c r="DQ1273" s="1594"/>
      <c r="DR1273" s="1594"/>
      <c r="DS1273" s="1594"/>
      <c r="DT1273" s="1594"/>
      <c r="DU1273" s="1594"/>
      <c r="DV1273" s="1594"/>
      <c r="DW1273" s="1594"/>
      <c r="DX1273" s="1594"/>
      <c r="DY1273" s="1594"/>
      <c r="DZ1273" s="1594"/>
      <c r="EA1273" s="1594"/>
      <c r="EB1273" s="1594"/>
      <c r="EC1273" s="1594"/>
      <c r="ED1273" s="1594"/>
      <c r="EE1273" s="1594"/>
      <c r="EF1273" s="1594"/>
      <c r="EG1273" s="1594"/>
      <c r="EH1273" s="1594"/>
      <c r="EI1273" s="1594"/>
      <c r="EJ1273" s="1594"/>
      <c r="EK1273" s="1594"/>
      <c r="EL1273" s="1594"/>
      <c r="EM1273" s="1594"/>
      <c r="EN1273" s="1594"/>
      <c r="EO1273" s="1594"/>
      <c r="EP1273" s="1594"/>
      <c r="EQ1273" s="1594"/>
      <c r="ER1273" s="1594"/>
      <c r="ES1273" s="1594"/>
    </row>
    <row r="1274" spans="1:149" s="1595" customFormat="1" ht="12.5">
      <c r="A1274" s="1644" t="str">
        <f t="shared" si="687"/>
        <v>Organisation</v>
      </c>
      <c r="B1274" s="1758"/>
      <c r="C1274" s="1758"/>
      <c r="D1274" s="1758"/>
      <c r="E1274" s="1756"/>
      <c r="F1274" s="1592"/>
      <c r="G1274" s="1714">
        <f t="shared" si="688"/>
        <v>0</v>
      </c>
      <c r="H1274" s="1645"/>
      <c r="I1274" s="1714">
        <f t="shared" si="689"/>
        <v>0</v>
      </c>
      <c r="J1274" s="1646"/>
      <c r="K1274" s="1646"/>
      <c r="L1274" s="1592"/>
      <c r="M1274" s="1597"/>
      <c r="N1274" s="1597"/>
      <c r="O1274" s="1646"/>
      <c r="P1274" s="1647"/>
      <c r="Q1274" s="1647"/>
      <c r="R1274" s="1648"/>
      <c r="S1274" s="1603"/>
      <c r="T1274" s="1649"/>
      <c r="U1274" s="1649"/>
      <c r="V1274" s="1649"/>
      <c r="W1274" s="1649"/>
      <c r="X1274" s="1649"/>
      <c r="Y1274" s="1649"/>
      <c r="Z1274" s="1649"/>
      <c r="AA1274" s="1649"/>
      <c r="AB1274" s="1649"/>
      <c r="AC1274" s="1649"/>
      <c r="AD1274" s="1649"/>
      <c r="AE1274" s="1649"/>
      <c r="AF1274" s="1610">
        <f t="shared" si="668"/>
        <v>0</v>
      </c>
      <c r="AG1274" s="1649"/>
      <c r="AH1274" s="1649"/>
      <c r="AI1274" s="1649"/>
      <c r="AJ1274" s="1649"/>
      <c r="AK1274" s="1649"/>
      <c r="AL1274" s="1649"/>
      <c r="AM1274" s="1649"/>
      <c r="AN1274" s="1649"/>
      <c r="AO1274" s="1649"/>
      <c r="AP1274" s="1649"/>
      <c r="AQ1274" s="1649"/>
      <c r="AR1274" s="1709"/>
      <c r="AS1274" s="1779">
        <f t="shared" si="669"/>
        <v>0</v>
      </c>
      <c r="AT1274" s="1711">
        <f t="shared" si="690"/>
        <v>0</v>
      </c>
      <c r="AU1274" s="1611">
        <f t="shared" si="670"/>
        <v>0</v>
      </c>
      <c r="AV1274" s="1611">
        <f t="shared" si="671"/>
        <v>0</v>
      </c>
      <c r="AW1274" s="1611">
        <f t="shared" si="672"/>
        <v>0</v>
      </c>
      <c r="AX1274" s="1611">
        <f t="shared" si="673"/>
        <v>0</v>
      </c>
      <c r="AY1274" s="1611">
        <f t="shared" si="674"/>
        <v>0</v>
      </c>
      <c r="AZ1274" s="1611">
        <f t="shared" si="675"/>
        <v>0</v>
      </c>
      <c r="BA1274" s="1611">
        <f t="shared" si="676"/>
        <v>0</v>
      </c>
      <c r="BB1274" s="1611">
        <f t="shared" si="677"/>
        <v>0</v>
      </c>
      <c r="BC1274" s="1611">
        <f t="shared" si="678"/>
        <v>0</v>
      </c>
      <c r="BD1274" s="1611">
        <f t="shared" si="679"/>
        <v>0</v>
      </c>
      <c r="BE1274" s="1611">
        <f t="shared" si="680"/>
        <v>0</v>
      </c>
      <c r="BF1274" s="1611">
        <f t="shared" si="681"/>
        <v>0</v>
      </c>
      <c r="BG1274" s="1611">
        <f t="shared" si="691"/>
        <v>0</v>
      </c>
      <c r="BH1274" s="1611" t="str">
        <f t="shared" si="692"/>
        <v/>
      </c>
      <c r="BI1274" s="1611" t="str">
        <f t="shared" si="693"/>
        <v/>
      </c>
      <c r="BJ1274" s="1611" t="str">
        <f t="shared" si="682"/>
        <v/>
      </c>
      <c r="BK1274" s="1611" t="str">
        <f t="shared" si="683"/>
        <v/>
      </c>
      <c r="BL1274" s="1611" t="str">
        <f t="shared" ca="1" si="684"/>
        <v/>
      </c>
      <c r="BM1274" s="1611" t="str">
        <f t="shared" si="694"/>
        <v/>
      </c>
      <c r="BN1274" s="1611" t="str">
        <f t="shared" si="685"/>
        <v/>
      </c>
      <c r="BO1274" s="1611" t="str">
        <f t="shared" si="686"/>
        <v/>
      </c>
      <c r="BP1274" s="1611" t="str">
        <f t="shared" si="695"/>
        <v/>
      </c>
      <c r="BQ1274" s="1611" t="str">
        <f t="shared" si="696"/>
        <v/>
      </c>
      <c r="BR1274" s="1611" t="str">
        <f t="shared" si="697"/>
        <v/>
      </c>
      <c r="BS1274" s="1611" t="str">
        <f t="shared" si="698"/>
        <v/>
      </c>
      <c r="BT1274" s="1611" t="str">
        <f t="shared" si="699"/>
        <v/>
      </c>
      <c r="BU1274" s="1731">
        <f t="shared" ca="1" si="700"/>
        <v>0</v>
      </c>
      <c r="BV1274" s="1594"/>
      <c r="BW1274" s="1594"/>
      <c r="BX1274" s="1594"/>
      <c r="BY1274" s="1594"/>
      <c r="BZ1274" s="1594"/>
      <c r="CA1274" s="1594"/>
      <c r="CB1274" s="1594"/>
      <c r="CC1274" s="1594"/>
      <c r="CD1274" s="1594"/>
      <c r="CE1274" s="1594"/>
      <c r="CF1274" s="1594"/>
      <c r="CG1274" s="1594"/>
      <c r="CH1274" s="1594"/>
      <c r="CI1274" s="1594"/>
      <c r="CJ1274" s="1594"/>
      <c r="CK1274" s="1594"/>
      <c r="CL1274" s="1594"/>
      <c r="CM1274" s="1594"/>
      <c r="CN1274" s="1594"/>
      <c r="CO1274" s="1594"/>
      <c r="CP1274" s="1594"/>
      <c r="CQ1274" s="1594"/>
      <c r="CR1274" s="1594"/>
      <c r="CS1274" s="1594"/>
      <c r="CT1274" s="1594"/>
      <c r="CU1274" s="1594"/>
      <c r="CV1274" s="1594"/>
      <c r="CW1274" s="1594"/>
      <c r="CX1274" s="1594"/>
      <c r="CY1274" s="1594"/>
      <c r="CZ1274" s="1594"/>
      <c r="DA1274" s="1594"/>
      <c r="DB1274" s="1594"/>
      <c r="DC1274" s="1594"/>
      <c r="DD1274" s="1594"/>
      <c r="DE1274" s="1594"/>
      <c r="DF1274" s="1594"/>
      <c r="DG1274" s="1594"/>
      <c r="DH1274" s="1594"/>
      <c r="DI1274" s="1594"/>
      <c r="DJ1274" s="1594"/>
      <c r="DK1274" s="1594"/>
      <c r="DL1274" s="1594"/>
      <c r="DM1274" s="1594"/>
      <c r="DN1274" s="1594"/>
      <c r="DO1274" s="1594"/>
      <c r="DP1274" s="1594"/>
      <c r="DQ1274" s="1594"/>
      <c r="DR1274" s="1594"/>
      <c r="DS1274" s="1594"/>
      <c r="DT1274" s="1594"/>
      <c r="DU1274" s="1594"/>
      <c r="DV1274" s="1594"/>
      <c r="DW1274" s="1594"/>
      <c r="DX1274" s="1594"/>
      <c r="DY1274" s="1594"/>
      <c r="DZ1274" s="1594"/>
      <c r="EA1274" s="1594"/>
      <c r="EB1274" s="1594"/>
      <c r="EC1274" s="1594"/>
      <c r="ED1274" s="1594"/>
      <c r="EE1274" s="1594"/>
      <c r="EF1274" s="1594"/>
      <c r="EG1274" s="1594"/>
      <c r="EH1274" s="1594"/>
      <c r="EI1274" s="1594"/>
      <c r="EJ1274" s="1594"/>
      <c r="EK1274" s="1594"/>
      <c r="EL1274" s="1594"/>
      <c r="EM1274" s="1594"/>
      <c r="EN1274" s="1594"/>
      <c r="EO1274" s="1594"/>
      <c r="EP1274" s="1594"/>
      <c r="EQ1274" s="1594"/>
      <c r="ER1274" s="1594"/>
      <c r="ES1274" s="1594"/>
    </row>
    <row r="1275" spans="1:149" s="1595" customFormat="1" ht="12.5">
      <c r="A1275" s="1644" t="str">
        <f t="shared" si="687"/>
        <v>Organisation</v>
      </c>
      <c r="B1275" s="1758"/>
      <c r="C1275" s="1758"/>
      <c r="D1275" s="1758"/>
      <c r="E1275" s="1756"/>
      <c r="F1275" s="1592"/>
      <c r="G1275" s="1714">
        <f t="shared" si="688"/>
        <v>0</v>
      </c>
      <c r="H1275" s="1645"/>
      <c r="I1275" s="1714">
        <f t="shared" si="689"/>
        <v>0</v>
      </c>
      <c r="J1275" s="1646"/>
      <c r="K1275" s="1646"/>
      <c r="L1275" s="1592"/>
      <c r="M1275" s="1597"/>
      <c r="N1275" s="1597"/>
      <c r="O1275" s="1646"/>
      <c r="P1275" s="1647"/>
      <c r="Q1275" s="1647"/>
      <c r="R1275" s="1648"/>
      <c r="S1275" s="1603"/>
      <c r="T1275" s="1649"/>
      <c r="U1275" s="1649"/>
      <c r="V1275" s="1649"/>
      <c r="W1275" s="1649"/>
      <c r="X1275" s="1649"/>
      <c r="Y1275" s="1649"/>
      <c r="Z1275" s="1649"/>
      <c r="AA1275" s="1649"/>
      <c r="AB1275" s="1649"/>
      <c r="AC1275" s="1649"/>
      <c r="AD1275" s="1649"/>
      <c r="AE1275" s="1649"/>
      <c r="AF1275" s="1610">
        <f t="shared" si="668"/>
        <v>0</v>
      </c>
      <c r="AG1275" s="1649"/>
      <c r="AH1275" s="1649"/>
      <c r="AI1275" s="1649"/>
      <c r="AJ1275" s="1649"/>
      <c r="AK1275" s="1649"/>
      <c r="AL1275" s="1649"/>
      <c r="AM1275" s="1649"/>
      <c r="AN1275" s="1649"/>
      <c r="AO1275" s="1649"/>
      <c r="AP1275" s="1649"/>
      <c r="AQ1275" s="1649"/>
      <c r="AR1275" s="1709"/>
      <c r="AS1275" s="1779">
        <f t="shared" si="669"/>
        <v>0</v>
      </c>
      <c r="AT1275" s="1711">
        <f t="shared" si="690"/>
        <v>0</v>
      </c>
      <c r="AU1275" s="1611">
        <f t="shared" si="670"/>
        <v>0</v>
      </c>
      <c r="AV1275" s="1611">
        <f t="shared" si="671"/>
        <v>0</v>
      </c>
      <c r="AW1275" s="1611">
        <f t="shared" si="672"/>
        <v>0</v>
      </c>
      <c r="AX1275" s="1611">
        <f t="shared" si="673"/>
        <v>0</v>
      </c>
      <c r="AY1275" s="1611">
        <f t="shared" si="674"/>
        <v>0</v>
      </c>
      <c r="AZ1275" s="1611">
        <f t="shared" si="675"/>
        <v>0</v>
      </c>
      <c r="BA1275" s="1611">
        <f t="shared" si="676"/>
        <v>0</v>
      </c>
      <c r="BB1275" s="1611">
        <f t="shared" si="677"/>
        <v>0</v>
      </c>
      <c r="BC1275" s="1611">
        <f t="shared" si="678"/>
        <v>0</v>
      </c>
      <c r="BD1275" s="1611">
        <f t="shared" si="679"/>
        <v>0</v>
      </c>
      <c r="BE1275" s="1611">
        <f t="shared" si="680"/>
        <v>0</v>
      </c>
      <c r="BF1275" s="1611">
        <f t="shared" si="681"/>
        <v>0</v>
      </c>
      <c r="BG1275" s="1611">
        <f t="shared" si="691"/>
        <v>0</v>
      </c>
      <c r="BH1275" s="1611" t="str">
        <f t="shared" si="692"/>
        <v/>
      </c>
      <c r="BI1275" s="1611" t="str">
        <f t="shared" si="693"/>
        <v/>
      </c>
      <c r="BJ1275" s="1611" t="str">
        <f t="shared" si="682"/>
        <v/>
      </c>
      <c r="BK1275" s="1611" t="str">
        <f t="shared" si="683"/>
        <v/>
      </c>
      <c r="BL1275" s="1611" t="str">
        <f t="shared" ca="1" si="684"/>
        <v/>
      </c>
      <c r="BM1275" s="1611" t="str">
        <f t="shared" si="694"/>
        <v/>
      </c>
      <c r="BN1275" s="1611" t="str">
        <f t="shared" si="685"/>
        <v/>
      </c>
      <c r="BO1275" s="1611" t="str">
        <f t="shared" si="686"/>
        <v/>
      </c>
      <c r="BP1275" s="1611" t="str">
        <f t="shared" si="695"/>
        <v/>
      </c>
      <c r="BQ1275" s="1611" t="str">
        <f t="shared" si="696"/>
        <v/>
      </c>
      <c r="BR1275" s="1611" t="str">
        <f t="shared" si="697"/>
        <v/>
      </c>
      <c r="BS1275" s="1611" t="str">
        <f t="shared" si="698"/>
        <v/>
      </c>
      <c r="BT1275" s="1611" t="str">
        <f t="shared" si="699"/>
        <v/>
      </c>
      <c r="BU1275" s="1731">
        <f t="shared" ca="1" si="700"/>
        <v>0</v>
      </c>
      <c r="BV1275" s="1594"/>
      <c r="BW1275" s="1594"/>
      <c r="BX1275" s="1594"/>
      <c r="BY1275" s="1594"/>
      <c r="BZ1275" s="1594"/>
      <c r="CA1275" s="1594"/>
      <c r="CB1275" s="1594"/>
      <c r="CC1275" s="1594"/>
      <c r="CD1275" s="1594"/>
      <c r="CE1275" s="1594"/>
      <c r="CF1275" s="1594"/>
      <c r="CG1275" s="1594"/>
      <c r="CH1275" s="1594"/>
      <c r="CI1275" s="1594"/>
      <c r="CJ1275" s="1594"/>
      <c r="CK1275" s="1594"/>
      <c r="CL1275" s="1594"/>
      <c r="CM1275" s="1594"/>
      <c r="CN1275" s="1594"/>
      <c r="CO1275" s="1594"/>
      <c r="CP1275" s="1594"/>
      <c r="CQ1275" s="1594"/>
      <c r="CR1275" s="1594"/>
      <c r="CS1275" s="1594"/>
      <c r="CT1275" s="1594"/>
      <c r="CU1275" s="1594"/>
      <c r="CV1275" s="1594"/>
      <c r="CW1275" s="1594"/>
      <c r="CX1275" s="1594"/>
      <c r="CY1275" s="1594"/>
      <c r="CZ1275" s="1594"/>
      <c r="DA1275" s="1594"/>
      <c r="DB1275" s="1594"/>
      <c r="DC1275" s="1594"/>
      <c r="DD1275" s="1594"/>
      <c r="DE1275" s="1594"/>
      <c r="DF1275" s="1594"/>
      <c r="DG1275" s="1594"/>
      <c r="DH1275" s="1594"/>
      <c r="DI1275" s="1594"/>
      <c r="DJ1275" s="1594"/>
      <c r="DK1275" s="1594"/>
      <c r="DL1275" s="1594"/>
      <c r="DM1275" s="1594"/>
      <c r="DN1275" s="1594"/>
      <c r="DO1275" s="1594"/>
      <c r="DP1275" s="1594"/>
      <c r="DQ1275" s="1594"/>
      <c r="DR1275" s="1594"/>
      <c r="DS1275" s="1594"/>
      <c r="DT1275" s="1594"/>
      <c r="DU1275" s="1594"/>
      <c r="DV1275" s="1594"/>
      <c r="DW1275" s="1594"/>
      <c r="DX1275" s="1594"/>
      <c r="DY1275" s="1594"/>
      <c r="DZ1275" s="1594"/>
      <c r="EA1275" s="1594"/>
      <c r="EB1275" s="1594"/>
      <c r="EC1275" s="1594"/>
      <c r="ED1275" s="1594"/>
      <c r="EE1275" s="1594"/>
      <c r="EF1275" s="1594"/>
      <c r="EG1275" s="1594"/>
      <c r="EH1275" s="1594"/>
      <c r="EI1275" s="1594"/>
      <c r="EJ1275" s="1594"/>
      <c r="EK1275" s="1594"/>
      <c r="EL1275" s="1594"/>
      <c r="EM1275" s="1594"/>
      <c r="EN1275" s="1594"/>
      <c r="EO1275" s="1594"/>
      <c r="EP1275" s="1594"/>
      <c r="EQ1275" s="1594"/>
      <c r="ER1275" s="1594"/>
      <c r="ES1275" s="1594"/>
    </row>
    <row r="1276" spans="1:149" s="1595" customFormat="1" ht="12.5">
      <c r="A1276" s="1644" t="str">
        <f t="shared" si="687"/>
        <v>Organisation</v>
      </c>
      <c r="B1276" s="1758"/>
      <c r="C1276" s="1758"/>
      <c r="D1276" s="1758"/>
      <c r="E1276" s="1756"/>
      <c r="F1276" s="1592"/>
      <c r="G1276" s="1714">
        <f t="shared" si="688"/>
        <v>0</v>
      </c>
      <c r="H1276" s="1645"/>
      <c r="I1276" s="1714">
        <f t="shared" si="689"/>
        <v>0</v>
      </c>
      <c r="J1276" s="1646"/>
      <c r="K1276" s="1646"/>
      <c r="L1276" s="1592"/>
      <c r="M1276" s="1597"/>
      <c r="N1276" s="1597"/>
      <c r="O1276" s="1646"/>
      <c r="P1276" s="1647"/>
      <c r="Q1276" s="1647"/>
      <c r="R1276" s="1648"/>
      <c r="S1276" s="1603"/>
      <c r="T1276" s="1649"/>
      <c r="U1276" s="1649"/>
      <c r="V1276" s="1649"/>
      <c r="W1276" s="1649"/>
      <c r="X1276" s="1649"/>
      <c r="Y1276" s="1649"/>
      <c r="Z1276" s="1649"/>
      <c r="AA1276" s="1649"/>
      <c r="AB1276" s="1649"/>
      <c r="AC1276" s="1649"/>
      <c r="AD1276" s="1649"/>
      <c r="AE1276" s="1649"/>
      <c r="AF1276" s="1610">
        <f t="shared" si="668"/>
        <v>0</v>
      </c>
      <c r="AG1276" s="1649"/>
      <c r="AH1276" s="1649"/>
      <c r="AI1276" s="1649"/>
      <c r="AJ1276" s="1649"/>
      <c r="AK1276" s="1649"/>
      <c r="AL1276" s="1649"/>
      <c r="AM1276" s="1649"/>
      <c r="AN1276" s="1649"/>
      <c r="AO1276" s="1649"/>
      <c r="AP1276" s="1649"/>
      <c r="AQ1276" s="1649"/>
      <c r="AR1276" s="1709"/>
      <c r="AS1276" s="1779">
        <f t="shared" si="669"/>
        <v>0</v>
      </c>
      <c r="AT1276" s="1711">
        <f t="shared" si="690"/>
        <v>0</v>
      </c>
      <c r="AU1276" s="1611">
        <f t="shared" si="670"/>
        <v>0</v>
      </c>
      <c r="AV1276" s="1611">
        <f t="shared" si="671"/>
        <v>0</v>
      </c>
      <c r="AW1276" s="1611">
        <f t="shared" si="672"/>
        <v>0</v>
      </c>
      <c r="AX1276" s="1611">
        <f t="shared" si="673"/>
        <v>0</v>
      </c>
      <c r="AY1276" s="1611">
        <f t="shared" si="674"/>
        <v>0</v>
      </c>
      <c r="AZ1276" s="1611">
        <f t="shared" si="675"/>
        <v>0</v>
      </c>
      <c r="BA1276" s="1611">
        <f t="shared" si="676"/>
        <v>0</v>
      </c>
      <c r="BB1276" s="1611">
        <f t="shared" si="677"/>
        <v>0</v>
      </c>
      <c r="BC1276" s="1611">
        <f t="shared" si="678"/>
        <v>0</v>
      </c>
      <c r="BD1276" s="1611">
        <f t="shared" si="679"/>
        <v>0</v>
      </c>
      <c r="BE1276" s="1611">
        <f t="shared" si="680"/>
        <v>0</v>
      </c>
      <c r="BF1276" s="1611">
        <f t="shared" si="681"/>
        <v>0</v>
      </c>
      <c r="BG1276" s="1611">
        <f t="shared" si="691"/>
        <v>0</v>
      </c>
      <c r="BH1276" s="1611" t="str">
        <f t="shared" si="692"/>
        <v/>
      </c>
      <c r="BI1276" s="1611" t="str">
        <f t="shared" si="693"/>
        <v/>
      </c>
      <c r="BJ1276" s="1611" t="str">
        <f t="shared" si="682"/>
        <v/>
      </c>
      <c r="BK1276" s="1611" t="str">
        <f t="shared" si="683"/>
        <v/>
      </c>
      <c r="BL1276" s="1611" t="str">
        <f t="shared" ca="1" si="684"/>
        <v/>
      </c>
      <c r="BM1276" s="1611" t="str">
        <f t="shared" si="694"/>
        <v/>
      </c>
      <c r="BN1276" s="1611" t="str">
        <f t="shared" si="685"/>
        <v/>
      </c>
      <c r="BO1276" s="1611" t="str">
        <f t="shared" si="686"/>
        <v/>
      </c>
      <c r="BP1276" s="1611" t="str">
        <f t="shared" si="695"/>
        <v/>
      </c>
      <c r="BQ1276" s="1611" t="str">
        <f t="shared" si="696"/>
        <v/>
      </c>
      <c r="BR1276" s="1611" t="str">
        <f t="shared" si="697"/>
        <v/>
      </c>
      <c r="BS1276" s="1611" t="str">
        <f t="shared" si="698"/>
        <v/>
      </c>
      <c r="BT1276" s="1611" t="str">
        <f t="shared" si="699"/>
        <v/>
      </c>
      <c r="BU1276" s="1731">
        <f t="shared" ca="1" si="700"/>
        <v>0</v>
      </c>
      <c r="BV1276" s="1594"/>
      <c r="BW1276" s="1594"/>
      <c r="BX1276" s="1594"/>
      <c r="BY1276" s="1594"/>
      <c r="BZ1276" s="1594"/>
      <c r="CA1276" s="1594"/>
      <c r="CB1276" s="1594"/>
      <c r="CC1276" s="1594"/>
      <c r="CD1276" s="1594"/>
      <c r="CE1276" s="1594"/>
      <c r="CF1276" s="1594"/>
      <c r="CG1276" s="1594"/>
      <c r="CH1276" s="1594"/>
      <c r="CI1276" s="1594"/>
      <c r="CJ1276" s="1594"/>
      <c r="CK1276" s="1594"/>
      <c r="CL1276" s="1594"/>
      <c r="CM1276" s="1594"/>
      <c r="CN1276" s="1594"/>
      <c r="CO1276" s="1594"/>
      <c r="CP1276" s="1594"/>
      <c r="CQ1276" s="1594"/>
      <c r="CR1276" s="1594"/>
      <c r="CS1276" s="1594"/>
      <c r="CT1276" s="1594"/>
      <c r="CU1276" s="1594"/>
      <c r="CV1276" s="1594"/>
      <c r="CW1276" s="1594"/>
      <c r="CX1276" s="1594"/>
      <c r="CY1276" s="1594"/>
      <c r="CZ1276" s="1594"/>
      <c r="DA1276" s="1594"/>
      <c r="DB1276" s="1594"/>
      <c r="DC1276" s="1594"/>
      <c r="DD1276" s="1594"/>
      <c r="DE1276" s="1594"/>
      <c r="DF1276" s="1594"/>
      <c r="DG1276" s="1594"/>
      <c r="DH1276" s="1594"/>
      <c r="DI1276" s="1594"/>
      <c r="DJ1276" s="1594"/>
      <c r="DK1276" s="1594"/>
      <c r="DL1276" s="1594"/>
      <c r="DM1276" s="1594"/>
      <c r="DN1276" s="1594"/>
      <c r="DO1276" s="1594"/>
      <c r="DP1276" s="1594"/>
      <c r="DQ1276" s="1594"/>
      <c r="DR1276" s="1594"/>
      <c r="DS1276" s="1594"/>
      <c r="DT1276" s="1594"/>
      <c r="DU1276" s="1594"/>
      <c r="DV1276" s="1594"/>
      <c r="DW1276" s="1594"/>
      <c r="DX1276" s="1594"/>
      <c r="DY1276" s="1594"/>
      <c r="DZ1276" s="1594"/>
      <c r="EA1276" s="1594"/>
      <c r="EB1276" s="1594"/>
      <c r="EC1276" s="1594"/>
      <c r="ED1276" s="1594"/>
      <c r="EE1276" s="1594"/>
      <c r="EF1276" s="1594"/>
      <c r="EG1276" s="1594"/>
      <c r="EH1276" s="1594"/>
      <c r="EI1276" s="1594"/>
      <c r="EJ1276" s="1594"/>
      <c r="EK1276" s="1594"/>
      <c r="EL1276" s="1594"/>
      <c r="EM1276" s="1594"/>
      <c r="EN1276" s="1594"/>
      <c r="EO1276" s="1594"/>
      <c r="EP1276" s="1594"/>
      <c r="EQ1276" s="1594"/>
      <c r="ER1276" s="1594"/>
      <c r="ES1276" s="1594"/>
    </row>
    <row r="1277" spans="1:149" s="1595" customFormat="1" ht="12.5">
      <c r="A1277" s="1644" t="str">
        <f t="shared" si="687"/>
        <v>Organisation</v>
      </c>
      <c r="B1277" s="1758"/>
      <c r="C1277" s="1758"/>
      <c r="D1277" s="1758"/>
      <c r="E1277" s="1756"/>
      <c r="F1277" s="1592"/>
      <c r="G1277" s="1714">
        <f t="shared" si="688"/>
        <v>0</v>
      </c>
      <c r="H1277" s="1645"/>
      <c r="I1277" s="1714">
        <f t="shared" si="689"/>
        <v>0</v>
      </c>
      <c r="J1277" s="1646"/>
      <c r="K1277" s="1646"/>
      <c r="L1277" s="1592"/>
      <c r="M1277" s="1597"/>
      <c r="N1277" s="1597"/>
      <c r="O1277" s="1646"/>
      <c r="P1277" s="1647"/>
      <c r="Q1277" s="1647"/>
      <c r="R1277" s="1648"/>
      <c r="S1277" s="1603"/>
      <c r="T1277" s="1649"/>
      <c r="U1277" s="1649"/>
      <c r="V1277" s="1649"/>
      <c r="W1277" s="1649"/>
      <c r="X1277" s="1649"/>
      <c r="Y1277" s="1649"/>
      <c r="Z1277" s="1649"/>
      <c r="AA1277" s="1649"/>
      <c r="AB1277" s="1649"/>
      <c r="AC1277" s="1649"/>
      <c r="AD1277" s="1649"/>
      <c r="AE1277" s="1649"/>
      <c r="AF1277" s="1610">
        <f t="shared" si="668"/>
        <v>0</v>
      </c>
      <c r="AG1277" s="1649"/>
      <c r="AH1277" s="1649"/>
      <c r="AI1277" s="1649"/>
      <c r="AJ1277" s="1649"/>
      <c r="AK1277" s="1649"/>
      <c r="AL1277" s="1649"/>
      <c r="AM1277" s="1649"/>
      <c r="AN1277" s="1649"/>
      <c r="AO1277" s="1649"/>
      <c r="AP1277" s="1649"/>
      <c r="AQ1277" s="1649"/>
      <c r="AR1277" s="1709"/>
      <c r="AS1277" s="1779">
        <f t="shared" si="669"/>
        <v>0</v>
      </c>
      <c r="AT1277" s="1711">
        <f t="shared" si="690"/>
        <v>0</v>
      </c>
      <c r="AU1277" s="1611">
        <f t="shared" si="670"/>
        <v>0</v>
      </c>
      <c r="AV1277" s="1611">
        <f t="shared" si="671"/>
        <v>0</v>
      </c>
      <c r="AW1277" s="1611">
        <f t="shared" si="672"/>
        <v>0</v>
      </c>
      <c r="AX1277" s="1611">
        <f t="shared" si="673"/>
        <v>0</v>
      </c>
      <c r="AY1277" s="1611">
        <f t="shared" si="674"/>
        <v>0</v>
      </c>
      <c r="AZ1277" s="1611">
        <f t="shared" si="675"/>
        <v>0</v>
      </c>
      <c r="BA1277" s="1611">
        <f t="shared" si="676"/>
        <v>0</v>
      </c>
      <c r="BB1277" s="1611">
        <f t="shared" si="677"/>
        <v>0</v>
      </c>
      <c r="BC1277" s="1611">
        <f t="shared" si="678"/>
        <v>0</v>
      </c>
      <c r="BD1277" s="1611">
        <f t="shared" si="679"/>
        <v>0</v>
      </c>
      <c r="BE1277" s="1611">
        <f t="shared" si="680"/>
        <v>0</v>
      </c>
      <c r="BF1277" s="1611">
        <f t="shared" si="681"/>
        <v>0</v>
      </c>
      <c r="BG1277" s="1611">
        <f t="shared" si="691"/>
        <v>0</v>
      </c>
      <c r="BH1277" s="1611" t="str">
        <f t="shared" si="692"/>
        <v/>
      </c>
      <c r="BI1277" s="1611" t="str">
        <f t="shared" si="693"/>
        <v/>
      </c>
      <c r="BJ1277" s="1611" t="str">
        <f t="shared" si="682"/>
        <v/>
      </c>
      <c r="BK1277" s="1611" t="str">
        <f t="shared" si="683"/>
        <v/>
      </c>
      <c r="BL1277" s="1611" t="str">
        <f t="shared" ca="1" si="684"/>
        <v/>
      </c>
      <c r="BM1277" s="1611" t="str">
        <f t="shared" si="694"/>
        <v/>
      </c>
      <c r="BN1277" s="1611" t="str">
        <f t="shared" si="685"/>
        <v/>
      </c>
      <c r="BO1277" s="1611" t="str">
        <f t="shared" si="686"/>
        <v/>
      </c>
      <c r="BP1277" s="1611" t="str">
        <f t="shared" si="695"/>
        <v/>
      </c>
      <c r="BQ1277" s="1611" t="str">
        <f t="shared" si="696"/>
        <v/>
      </c>
      <c r="BR1277" s="1611" t="str">
        <f t="shared" si="697"/>
        <v/>
      </c>
      <c r="BS1277" s="1611" t="str">
        <f t="shared" si="698"/>
        <v/>
      </c>
      <c r="BT1277" s="1611" t="str">
        <f t="shared" si="699"/>
        <v/>
      </c>
      <c r="BU1277" s="1731">
        <f t="shared" ca="1" si="700"/>
        <v>0</v>
      </c>
      <c r="BV1277" s="1594"/>
      <c r="BW1277" s="1594"/>
      <c r="BX1277" s="1594"/>
      <c r="BY1277" s="1594"/>
      <c r="BZ1277" s="1594"/>
      <c r="CA1277" s="1594"/>
      <c r="CB1277" s="1594"/>
      <c r="CC1277" s="1594"/>
      <c r="CD1277" s="1594"/>
      <c r="CE1277" s="1594"/>
      <c r="CF1277" s="1594"/>
      <c r="CG1277" s="1594"/>
      <c r="CH1277" s="1594"/>
      <c r="CI1277" s="1594"/>
      <c r="CJ1277" s="1594"/>
      <c r="CK1277" s="1594"/>
      <c r="CL1277" s="1594"/>
      <c r="CM1277" s="1594"/>
      <c r="CN1277" s="1594"/>
      <c r="CO1277" s="1594"/>
      <c r="CP1277" s="1594"/>
      <c r="CQ1277" s="1594"/>
      <c r="CR1277" s="1594"/>
      <c r="CS1277" s="1594"/>
      <c r="CT1277" s="1594"/>
      <c r="CU1277" s="1594"/>
      <c r="CV1277" s="1594"/>
      <c r="CW1277" s="1594"/>
      <c r="CX1277" s="1594"/>
      <c r="CY1277" s="1594"/>
      <c r="CZ1277" s="1594"/>
      <c r="DA1277" s="1594"/>
      <c r="DB1277" s="1594"/>
      <c r="DC1277" s="1594"/>
      <c r="DD1277" s="1594"/>
      <c r="DE1277" s="1594"/>
      <c r="DF1277" s="1594"/>
      <c r="DG1277" s="1594"/>
      <c r="DH1277" s="1594"/>
      <c r="DI1277" s="1594"/>
      <c r="DJ1277" s="1594"/>
      <c r="DK1277" s="1594"/>
      <c r="DL1277" s="1594"/>
      <c r="DM1277" s="1594"/>
      <c r="DN1277" s="1594"/>
      <c r="DO1277" s="1594"/>
      <c r="DP1277" s="1594"/>
      <c r="DQ1277" s="1594"/>
      <c r="DR1277" s="1594"/>
      <c r="DS1277" s="1594"/>
      <c r="DT1277" s="1594"/>
      <c r="DU1277" s="1594"/>
      <c r="DV1277" s="1594"/>
      <c r="DW1277" s="1594"/>
      <c r="DX1277" s="1594"/>
      <c r="DY1277" s="1594"/>
      <c r="DZ1277" s="1594"/>
      <c r="EA1277" s="1594"/>
      <c r="EB1277" s="1594"/>
      <c r="EC1277" s="1594"/>
      <c r="ED1277" s="1594"/>
      <c r="EE1277" s="1594"/>
      <c r="EF1277" s="1594"/>
      <c r="EG1277" s="1594"/>
      <c r="EH1277" s="1594"/>
      <c r="EI1277" s="1594"/>
      <c r="EJ1277" s="1594"/>
      <c r="EK1277" s="1594"/>
      <c r="EL1277" s="1594"/>
      <c r="EM1277" s="1594"/>
      <c r="EN1277" s="1594"/>
      <c r="EO1277" s="1594"/>
      <c r="EP1277" s="1594"/>
      <c r="EQ1277" s="1594"/>
      <c r="ER1277" s="1594"/>
      <c r="ES1277" s="1594"/>
    </row>
    <row r="1278" spans="1:149" s="1595" customFormat="1" ht="12.5">
      <c r="A1278" s="1644" t="str">
        <f t="shared" si="687"/>
        <v>Organisation</v>
      </c>
      <c r="B1278" s="1758"/>
      <c r="C1278" s="1758"/>
      <c r="D1278" s="1758"/>
      <c r="E1278" s="1756"/>
      <c r="F1278" s="1592"/>
      <c r="G1278" s="1714">
        <f t="shared" si="688"/>
        <v>0</v>
      </c>
      <c r="H1278" s="1645"/>
      <c r="I1278" s="1714">
        <f t="shared" si="689"/>
        <v>0</v>
      </c>
      <c r="J1278" s="1646"/>
      <c r="K1278" s="1646"/>
      <c r="L1278" s="1592"/>
      <c r="M1278" s="1597"/>
      <c r="N1278" s="1597"/>
      <c r="O1278" s="1646"/>
      <c r="P1278" s="1647"/>
      <c r="Q1278" s="1647"/>
      <c r="R1278" s="1648"/>
      <c r="S1278" s="1603"/>
      <c r="T1278" s="1649"/>
      <c r="U1278" s="1649"/>
      <c r="V1278" s="1649"/>
      <c r="W1278" s="1649"/>
      <c r="X1278" s="1649"/>
      <c r="Y1278" s="1649"/>
      <c r="Z1278" s="1649"/>
      <c r="AA1278" s="1649"/>
      <c r="AB1278" s="1649"/>
      <c r="AC1278" s="1649"/>
      <c r="AD1278" s="1649"/>
      <c r="AE1278" s="1649"/>
      <c r="AF1278" s="1610">
        <f t="shared" si="668"/>
        <v>0</v>
      </c>
      <c r="AG1278" s="1649"/>
      <c r="AH1278" s="1649"/>
      <c r="AI1278" s="1649"/>
      <c r="AJ1278" s="1649"/>
      <c r="AK1278" s="1649"/>
      <c r="AL1278" s="1649"/>
      <c r="AM1278" s="1649"/>
      <c r="AN1278" s="1649"/>
      <c r="AO1278" s="1649"/>
      <c r="AP1278" s="1649"/>
      <c r="AQ1278" s="1649"/>
      <c r="AR1278" s="1709"/>
      <c r="AS1278" s="1779">
        <f t="shared" si="669"/>
        <v>0</v>
      </c>
      <c r="AT1278" s="1711">
        <f t="shared" si="690"/>
        <v>0</v>
      </c>
      <c r="AU1278" s="1611">
        <f t="shared" si="670"/>
        <v>0</v>
      </c>
      <c r="AV1278" s="1611">
        <f t="shared" si="671"/>
        <v>0</v>
      </c>
      <c r="AW1278" s="1611">
        <f t="shared" si="672"/>
        <v>0</v>
      </c>
      <c r="AX1278" s="1611">
        <f t="shared" si="673"/>
        <v>0</v>
      </c>
      <c r="AY1278" s="1611">
        <f t="shared" si="674"/>
        <v>0</v>
      </c>
      <c r="AZ1278" s="1611">
        <f t="shared" si="675"/>
        <v>0</v>
      </c>
      <c r="BA1278" s="1611">
        <f t="shared" si="676"/>
        <v>0</v>
      </c>
      <c r="BB1278" s="1611">
        <f t="shared" si="677"/>
        <v>0</v>
      </c>
      <c r="BC1278" s="1611">
        <f t="shared" si="678"/>
        <v>0</v>
      </c>
      <c r="BD1278" s="1611">
        <f t="shared" si="679"/>
        <v>0</v>
      </c>
      <c r="BE1278" s="1611">
        <f t="shared" si="680"/>
        <v>0</v>
      </c>
      <c r="BF1278" s="1611">
        <f t="shared" si="681"/>
        <v>0</v>
      </c>
      <c r="BG1278" s="1611">
        <f t="shared" si="691"/>
        <v>0</v>
      </c>
      <c r="BH1278" s="1611" t="str">
        <f t="shared" si="692"/>
        <v/>
      </c>
      <c r="BI1278" s="1611" t="str">
        <f t="shared" si="693"/>
        <v/>
      </c>
      <c r="BJ1278" s="1611" t="str">
        <f t="shared" si="682"/>
        <v/>
      </c>
      <c r="BK1278" s="1611" t="str">
        <f t="shared" si="683"/>
        <v/>
      </c>
      <c r="BL1278" s="1611" t="str">
        <f t="shared" ca="1" si="684"/>
        <v/>
      </c>
      <c r="BM1278" s="1611" t="str">
        <f t="shared" si="694"/>
        <v/>
      </c>
      <c r="BN1278" s="1611" t="str">
        <f t="shared" si="685"/>
        <v/>
      </c>
      <c r="BO1278" s="1611" t="str">
        <f t="shared" si="686"/>
        <v/>
      </c>
      <c r="BP1278" s="1611" t="str">
        <f t="shared" si="695"/>
        <v/>
      </c>
      <c r="BQ1278" s="1611" t="str">
        <f t="shared" si="696"/>
        <v/>
      </c>
      <c r="BR1278" s="1611" t="str">
        <f t="shared" si="697"/>
        <v/>
      </c>
      <c r="BS1278" s="1611" t="str">
        <f t="shared" si="698"/>
        <v/>
      </c>
      <c r="BT1278" s="1611" t="str">
        <f t="shared" si="699"/>
        <v/>
      </c>
      <c r="BU1278" s="1731">
        <f t="shared" ca="1" si="700"/>
        <v>0</v>
      </c>
      <c r="BV1278" s="1594"/>
      <c r="BW1278" s="1594"/>
      <c r="BX1278" s="1594"/>
      <c r="BY1278" s="1594"/>
      <c r="BZ1278" s="1594"/>
      <c r="CA1278" s="1594"/>
      <c r="CB1278" s="1594"/>
      <c r="CC1278" s="1594"/>
      <c r="CD1278" s="1594"/>
      <c r="CE1278" s="1594"/>
      <c r="CF1278" s="1594"/>
      <c r="CG1278" s="1594"/>
      <c r="CH1278" s="1594"/>
      <c r="CI1278" s="1594"/>
      <c r="CJ1278" s="1594"/>
      <c r="CK1278" s="1594"/>
      <c r="CL1278" s="1594"/>
      <c r="CM1278" s="1594"/>
      <c r="CN1278" s="1594"/>
      <c r="CO1278" s="1594"/>
      <c r="CP1278" s="1594"/>
      <c r="CQ1278" s="1594"/>
      <c r="CR1278" s="1594"/>
      <c r="CS1278" s="1594"/>
      <c r="CT1278" s="1594"/>
      <c r="CU1278" s="1594"/>
      <c r="CV1278" s="1594"/>
      <c r="CW1278" s="1594"/>
      <c r="CX1278" s="1594"/>
      <c r="CY1278" s="1594"/>
      <c r="CZ1278" s="1594"/>
      <c r="DA1278" s="1594"/>
      <c r="DB1278" s="1594"/>
      <c r="DC1278" s="1594"/>
      <c r="DD1278" s="1594"/>
      <c r="DE1278" s="1594"/>
      <c r="DF1278" s="1594"/>
      <c r="DG1278" s="1594"/>
      <c r="DH1278" s="1594"/>
      <c r="DI1278" s="1594"/>
      <c r="DJ1278" s="1594"/>
      <c r="DK1278" s="1594"/>
      <c r="DL1278" s="1594"/>
      <c r="DM1278" s="1594"/>
      <c r="DN1278" s="1594"/>
      <c r="DO1278" s="1594"/>
      <c r="DP1278" s="1594"/>
      <c r="DQ1278" s="1594"/>
      <c r="DR1278" s="1594"/>
      <c r="DS1278" s="1594"/>
      <c r="DT1278" s="1594"/>
      <c r="DU1278" s="1594"/>
      <c r="DV1278" s="1594"/>
      <c r="DW1278" s="1594"/>
      <c r="DX1278" s="1594"/>
      <c r="DY1278" s="1594"/>
      <c r="DZ1278" s="1594"/>
      <c r="EA1278" s="1594"/>
      <c r="EB1278" s="1594"/>
      <c r="EC1278" s="1594"/>
      <c r="ED1278" s="1594"/>
      <c r="EE1278" s="1594"/>
      <c r="EF1278" s="1594"/>
      <c r="EG1278" s="1594"/>
      <c r="EH1278" s="1594"/>
      <c r="EI1278" s="1594"/>
      <c r="EJ1278" s="1594"/>
      <c r="EK1278" s="1594"/>
      <c r="EL1278" s="1594"/>
      <c r="EM1278" s="1594"/>
      <c r="EN1278" s="1594"/>
      <c r="EO1278" s="1594"/>
      <c r="EP1278" s="1594"/>
      <c r="EQ1278" s="1594"/>
      <c r="ER1278" s="1594"/>
      <c r="ES1278" s="1594"/>
    </row>
    <row r="1279" spans="1:149" s="1595" customFormat="1" ht="12.5">
      <c r="A1279" s="1644" t="str">
        <f t="shared" si="687"/>
        <v>Organisation</v>
      </c>
      <c r="B1279" s="1758"/>
      <c r="C1279" s="1758"/>
      <c r="D1279" s="1758"/>
      <c r="E1279" s="1756"/>
      <c r="F1279" s="1592"/>
      <c r="G1279" s="1714">
        <f t="shared" si="688"/>
        <v>0</v>
      </c>
      <c r="H1279" s="1645"/>
      <c r="I1279" s="1714">
        <f t="shared" si="689"/>
        <v>0</v>
      </c>
      <c r="J1279" s="1646"/>
      <c r="K1279" s="1646"/>
      <c r="L1279" s="1592"/>
      <c r="M1279" s="1597"/>
      <c r="N1279" s="1597"/>
      <c r="O1279" s="1646"/>
      <c r="P1279" s="1647"/>
      <c r="Q1279" s="1647"/>
      <c r="R1279" s="1648"/>
      <c r="S1279" s="1603"/>
      <c r="T1279" s="1649"/>
      <c r="U1279" s="1649"/>
      <c r="V1279" s="1649"/>
      <c r="W1279" s="1649"/>
      <c r="X1279" s="1649"/>
      <c r="Y1279" s="1649"/>
      <c r="Z1279" s="1649"/>
      <c r="AA1279" s="1649"/>
      <c r="AB1279" s="1649"/>
      <c r="AC1279" s="1649"/>
      <c r="AD1279" s="1649"/>
      <c r="AE1279" s="1649"/>
      <c r="AF1279" s="1610">
        <f t="shared" si="668"/>
        <v>0</v>
      </c>
      <c r="AG1279" s="1649"/>
      <c r="AH1279" s="1649"/>
      <c r="AI1279" s="1649"/>
      <c r="AJ1279" s="1649"/>
      <c r="AK1279" s="1649"/>
      <c r="AL1279" s="1649"/>
      <c r="AM1279" s="1649"/>
      <c r="AN1279" s="1649"/>
      <c r="AO1279" s="1649"/>
      <c r="AP1279" s="1649"/>
      <c r="AQ1279" s="1649"/>
      <c r="AR1279" s="1709"/>
      <c r="AS1279" s="1779">
        <f t="shared" si="669"/>
        <v>0</v>
      </c>
      <c r="AT1279" s="1711">
        <f t="shared" si="690"/>
        <v>0</v>
      </c>
      <c r="AU1279" s="1611">
        <f t="shared" si="670"/>
        <v>0</v>
      </c>
      <c r="AV1279" s="1611">
        <f t="shared" si="671"/>
        <v>0</v>
      </c>
      <c r="AW1279" s="1611">
        <f t="shared" si="672"/>
        <v>0</v>
      </c>
      <c r="AX1279" s="1611">
        <f t="shared" si="673"/>
        <v>0</v>
      </c>
      <c r="AY1279" s="1611">
        <f t="shared" si="674"/>
        <v>0</v>
      </c>
      <c r="AZ1279" s="1611">
        <f t="shared" si="675"/>
        <v>0</v>
      </c>
      <c r="BA1279" s="1611">
        <f t="shared" si="676"/>
        <v>0</v>
      </c>
      <c r="BB1279" s="1611">
        <f t="shared" si="677"/>
        <v>0</v>
      </c>
      <c r="BC1279" s="1611">
        <f t="shared" si="678"/>
        <v>0</v>
      </c>
      <c r="BD1279" s="1611">
        <f t="shared" si="679"/>
        <v>0</v>
      </c>
      <c r="BE1279" s="1611">
        <f t="shared" si="680"/>
        <v>0</v>
      </c>
      <c r="BF1279" s="1611">
        <f t="shared" si="681"/>
        <v>0</v>
      </c>
      <c r="BG1279" s="1611">
        <f t="shared" si="691"/>
        <v>0</v>
      </c>
      <c r="BH1279" s="1611" t="str">
        <f t="shared" si="692"/>
        <v/>
      </c>
      <c r="BI1279" s="1611" t="str">
        <f t="shared" si="693"/>
        <v/>
      </c>
      <c r="BJ1279" s="1611" t="str">
        <f t="shared" si="682"/>
        <v/>
      </c>
      <c r="BK1279" s="1611" t="str">
        <f t="shared" si="683"/>
        <v/>
      </c>
      <c r="BL1279" s="1611" t="str">
        <f t="shared" ca="1" si="684"/>
        <v/>
      </c>
      <c r="BM1279" s="1611" t="str">
        <f t="shared" si="694"/>
        <v/>
      </c>
      <c r="BN1279" s="1611" t="str">
        <f t="shared" si="685"/>
        <v/>
      </c>
      <c r="BO1279" s="1611" t="str">
        <f t="shared" si="686"/>
        <v/>
      </c>
      <c r="BP1279" s="1611" t="str">
        <f t="shared" si="695"/>
        <v/>
      </c>
      <c r="BQ1279" s="1611" t="str">
        <f t="shared" si="696"/>
        <v/>
      </c>
      <c r="BR1279" s="1611" t="str">
        <f t="shared" si="697"/>
        <v/>
      </c>
      <c r="BS1279" s="1611" t="str">
        <f t="shared" si="698"/>
        <v/>
      </c>
      <c r="BT1279" s="1611" t="str">
        <f t="shared" si="699"/>
        <v/>
      </c>
      <c r="BU1279" s="1731">
        <f t="shared" ca="1" si="700"/>
        <v>0</v>
      </c>
      <c r="BV1279" s="1594"/>
      <c r="BW1279" s="1594"/>
      <c r="BX1279" s="1594"/>
      <c r="BY1279" s="1594"/>
      <c r="BZ1279" s="1594"/>
      <c r="CA1279" s="1594"/>
      <c r="CB1279" s="1594"/>
      <c r="CC1279" s="1594"/>
      <c r="CD1279" s="1594"/>
      <c r="CE1279" s="1594"/>
      <c r="CF1279" s="1594"/>
      <c r="CG1279" s="1594"/>
      <c r="CH1279" s="1594"/>
      <c r="CI1279" s="1594"/>
      <c r="CJ1279" s="1594"/>
      <c r="CK1279" s="1594"/>
      <c r="CL1279" s="1594"/>
      <c r="CM1279" s="1594"/>
      <c r="CN1279" s="1594"/>
      <c r="CO1279" s="1594"/>
      <c r="CP1279" s="1594"/>
      <c r="CQ1279" s="1594"/>
      <c r="CR1279" s="1594"/>
      <c r="CS1279" s="1594"/>
      <c r="CT1279" s="1594"/>
      <c r="CU1279" s="1594"/>
      <c r="CV1279" s="1594"/>
      <c r="CW1279" s="1594"/>
      <c r="CX1279" s="1594"/>
      <c r="CY1279" s="1594"/>
      <c r="CZ1279" s="1594"/>
      <c r="DA1279" s="1594"/>
      <c r="DB1279" s="1594"/>
      <c r="DC1279" s="1594"/>
      <c r="DD1279" s="1594"/>
      <c r="DE1279" s="1594"/>
      <c r="DF1279" s="1594"/>
      <c r="DG1279" s="1594"/>
      <c r="DH1279" s="1594"/>
      <c r="DI1279" s="1594"/>
      <c r="DJ1279" s="1594"/>
      <c r="DK1279" s="1594"/>
      <c r="DL1279" s="1594"/>
      <c r="DM1279" s="1594"/>
      <c r="DN1279" s="1594"/>
      <c r="DO1279" s="1594"/>
      <c r="DP1279" s="1594"/>
      <c r="DQ1279" s="1594"/>
      <c r="DR1279" s="1594"/>
      <c r="DS1279" s="1594"/>
      <c r="DT1279" s="1594"/>
      <c r="DU1279" s="1594"/>
      <c r="DV1279" s="1594"/>
      <c r="DW1279" s="1594"/>
      <c r="DX1279" s="1594"/>
      <c r="DY1279" s="1594"/>
      <c r="DZ1279" s="1594"/>
      <c r="EA1279" s="1594"/>
      <c r="EB1279" s="1594"/>
      <c r="EC1279" s="1594"/>
      <c r="ED1279" s="1594"/>
      <c r="EE1279" s="1594"/>
      <c r="EF1279" s="1594"/>
      <c r="EG1279" s="1594"/>
      <c r="EH1279" s="1594"/>
      <c r="EI1279" s="1594"/>
      <c r="EJ1279" s="1594"/>
      <c r="EK1279" s="1594"/>
      <c r="EL1279" s="1594"/>
      <c r="EM1279" s="1594"/>
      <c r="EN1279" s="1594"/>
      <c r="EO1279" s="1594"/>
      <c r="EP1279" s="1594"/>
      <c r="EQ1279" s="1594"/>
      <c r="ER1279" s="1594"/>
      <c r="ES1279" s="1594"/>
    </row>
    <row r="1280" spans="1:149" s="1595" customFormat="1" ht="12.5">
      <c r="A1280" s="1644" t="str">
        <f t="shared" si="687"/>
        <v>Organisation</v>
      </c>
      <c r="B1280" s="1758"/>
      <c r="C1280" s="1758"/>
      <c r="D1280" s="1758"/>
      <c r="E1280" s="1756"/>
      <c r="F1280" s="1592"/>
      <c r="G1280" s="1714">
        <f t="shared" si="688"/>
        <v>0</v>
      </c>
      <c r="H1280" s="1645"/>
      <c r="I1280" s="1714">
        <f t="shared" si="689"/>
        <v>0</v>
      </c>
      <c r="J1280" s="1646"/>
      <c r="K1280" s="1646"/>
      <c r="L1280" s="1592"/>
      <c r="M1280" s="1597"/>
      <c r="N1280" s="1597"/>
      <c r="O1280" s="1646"/>
      <c r="P1280" s="1647"/>
      <c r="Q1280" s="1647"/>
      <c r="R1280" s="1648"/>
      <c r="S1280" s="1603"/>
      <c r="T1280" s="1649"/>
      <c r="U1280" s="1649"/>
      <c r="V1280" s="1649"/>
      <c r="W1280" s="1649"/>
      <c r="X1280" s="1649"/>
      <c r="Y1280" s="1649"/>
      <c r="Z1280" s="1649"/>
      <c r="AA1280" s="1649"/>
      <c r="AB1280" s="1649"/>
      <c r="AC1280" s="1649"/>
      <c r="AD1280" s="1649"/>
      <c r="AE1280" s="1649"/>
      <c r="AF1280" s="1610">
        <f t="shared" si="668"/>
        <v>0</v>
      </c>
      <c r="AG1280" s="1649"/>
      <c r="AH1280" s="1649"/>
      <c r="AI1280" s="1649"/>
      <c r="AJ1280" s="1649"/>
      <c r="AK1280" s="1649"/>
      <c r="AL1280" s="1649"/>
      <c r="AM1280" s="1649"/>
      <c r="AN1280" s="1649"/>
      <c r="AO1280" s="1649"/>
      <c r="AP1280" s="1649"/>
      <c r="AQ1280" s="1649"/>
      <c r="AR1280" s="1709"/>
      <c r="AS1280" s="1779">
        <f t="shared" si="669"/>
        <v>0</v>
      </c>
      <c r="AT1280" s="1711">
        <f t="shared" si="690"/>
        <v>0</v>
      </c>
      <c r="AU1280" s="1611">
        <f t="shared" si="670"/>
        <v>0</v>
      </c>
      <c r="AV1280" s="1611">
        <f t="shared" si="671"/>
        <v>0</v>
      </c>
      <c r="AW1280" s="1611">
        <f t="shared" si="672"/>
        <v>0</v>
      </c>
      <c r="AX1280" s="1611">
        <f t="shared" si="673"/>
        <v>0</v>
      </c>
      <c r="AY1280" s="1611">
        <f t="shared" si="674"/>
        <v>0</v>
      </c>
      <c r="AZ1280" s="1611">
        <f t="shared" si="675"/>
        <v>0</v>
      </c>
      <c r="BA1280" s="1611">
        <f t="shared" si="676"/>
        <v>0</v>
      </c>
      <c r="BB1280" s="1611">
        <f t="shared" si="677"/>
        <v>0</v>
      </c>
      <c r="BC1280" s="1611">
        <f t="shared" si="678"/>
        <v>0</v>
      </c>
      <c r="BD1280" s="1611">
        <f t="shared" si="679"/>
        <v>0</v>
      </c>
      <c r="BE1280" s="1611">
        <f t="shared" si="680"/>
        <v>0</v>
      </c>
      <c r="BF1280" s="1611">
        <f t="shared" si="681"/>
        <v>0</v>
      </c>
      <c r="BG1280" s="1611">
        <f t="shared" si="691"/>
        <v>0</v>
      </c>
      <c r="BH1280" s="1611" t="str">
        <f t="shared" si="692"/>
        <v/>
      </c>
      <c r="BI1280" s="1611" t="str">
        <f t="shared" si="693"/>
        <v/>
      </c>
      <c r="BJ1280" s="1611" t="str">
        <f t="shared" si="682"/>
        <v/>
      </c>
      <c r="BK1280" s="1611" t="str">
        <f t="shared" si="683"/>
        <v/>
      </c>
      <c r="BL1280" s="1611" t="str">
        <f t="shared" ca="1" si="684"/>
        <v/>
      </c>
      <c r="BM1280" s="1611" t="str">
        <f t="shared" si="694"/>
        <v/>
      </c>
      <c r="BN1280" s="1611" t="str">
        <f t="shared" si="685"/>
        <v/>
      </c>
      <c r="BO1280" s="1611" t="str">
        <f t="shared" si="686"/>
        <v/>
      </c>
      <c r="BP1280" s="1611" t="str">
        <f t="shared" si="695"/>
        <v/>
      </c>
      <c r="BQ1280" s="1611" t="str">
        <f t="shared" si="696"/>
        <v/>
      </c>
      <c r="BR1280" s="1611" t="str">
        <f t="shared" si="697"/>
        <v/>
      </c>
      <c r="BS1280" s="1611" t="str">
        <f t="shared" si="698"/>
        <v/>
      </c>
      <c r="BT1280" s="1611" t="str">
        <f t="shared" si="699"/>
        <v/>
      </c>
      <c r="BU1280" s="1731">
        <f t="shared" ca="1" si="700"/>
        <v>0</v>
      </c>
      <c r="BV1280" s="1594"/>
      <c r="BW1280" s="1594"/>
      <c r="BX1280" s="1594"/>
      <c r="BY1280" s="1594"/>
      <c r="BZ1280" s="1594"/>
      <c r="CA1280" s="1594"/>
      <c r="CB1280" s="1594"/>
      <c r="CC1280" s="1594"/>
      <c r="CD1280" s="1594"/>
      <c r="CE1280" s="1594"/>
      <c r="CF1280" s="1594"/>
      <c r="CG1280" s="1594"/>
      <c r="CH1280" s="1594"/>
      <c r="CI1280" s="1594"/>
      <c r="CJ1280" s="1594"/>
      <c r="CK1280" s="1594"/>
      <c r="CL1280" s="1594"/>
      <c r="CM1280" s="1594"/>
      <c r="CN1280" s="1594"/>
      <c r="CO1280" s="1594"/>
      <c r="CP1280" s="1594"/>
      <c r="CQ1280" s="1594"/>
      <c r="CR1280" s="1594"/>
      <c r="CS1280" s="1594"/>
      <c r="CT1280" s="1594"/>
      <c r="CU1280" s="1594"/>
      <c r="CV1280" s="1594"/>
      <c r="CW1280" s="1594"/>
      <c r="CX1280" s="1594"/>
      <c r="CY1280" s="1594"/>
      <c r="CZ1280" s="1594"/>
      <c r="DA1280" s="1594"/>
      <c r="DB1280" s="1594"/>
      <c r="DC1280" s="1594"/>
      <c r="DD1280" s="1594"/>
      <c r="DE1280" s="1594"/>
      <c r="DF1280" s="1594"/>
      <c r="DG1280" s="1594"/>
      <c r="DH1280" s="1594"/>
      <c r="DI1280" s="1594"/>
      <c r="DJ1280" s="1594"/>
      <c r="DK1280" s="1594"/>
      <c r="DL1280" s="1594"/>
      <c r="DM1280" s="1594"/>
      <c r="DN1280" s="1594"/>
      <c r="DO1280" s="1594"/>
      <c r="DP1280" s="1594"/>
      <c r="DQ1280" s="1594"/>
      <c r="DR1280" s="1594"/>
      <c r="DS1280" s="1594"/>
      <c r="DT1280" s="1594"/>
      <c r="DU1280" s="1594"/>
      <c r="DV1280" s="1594"/>
      <c r="DW1280" s="1594"/>
      <c r="DX1280" s="1594"/>
      <c r="DY1280" s="1594"/>
      <c r="DZ1280" s="1594"/>
      <c r="EA1280" s="1594"/>
      <c r="EB1280" s="1594"/>
      <c r="EC1280" s="1594"/>
      <c r="ED1280" s="1594"/>
      <c r="EE1280" s="1594"/>
      <c r="EF1280" s="1594"/>
      <c r="EG1280" s="1594"/>
      <c r="EH1280" s="1594"/>
      <c r="EI1280" s="1594"/>
      <c r="EJ1280" s="1594"/>
      <c r="EK1280" s="1594"/>
      <c r="EL1280" s="1594"/>
      <c r="EM1280" s="1594"/>
      <c r="EN1280" s="1594"/>
      <c r="EO1280" s="1594"/>
      <c r="EP1280" s="1594"/>
      <c r="EQ1280" s="1594"/>
      <c r="ER1280" s="1594"/>
      <c r="ES1280" s="1594"/>
    </row>
    <row r="1281" spans="1:149" s="1595" customFormat="1" ht="12.5">
      <c r="A1281" s="1644" t="str">
        <f t="shared" si="687"/>
        <v>Organisation</v>
      </c>
      <c r="B1281" s="1758"/>
      <c r="C1281" s="1758"/>
      <c r="D1281" s="1758"/>
      <c r="E1281" s="1756"/>
      <c r="F1281" s="1592"/>
      <c r="G1281" s="1714">
        <f t="shared" si="688"/>
        <v>0</v>
      </c>
      <c r="H1281" s="1645"/>
      <c r="I1281" s="1714">
        <f t="shared" si="689"/>
        <v>0</v>
      </c>
      <c r="J1281" s="1646"/>
      <c r="K1281" s="1646"/>
      <c r="L1281" s="1592"/>
      <c r="M1281" s="1597"/>
      <c r="N1281" s="1597"/>
      <c r="O1281" s="1646"/>
      <c r="P1281" s="1647"/>
      <c r="Q1281" s="1647"/>
      <c r="R1281" s="1648"/>
      <c r="S1281" s="1603"/>
      <c r="T1281" s="1649"/>
      <c r="U1281" s="1649"/>
      <c r="V1281" s="1649"/>
      <c r="W1281" s="1649"/>
      <c r="X1281" s="1649"/>
      <c r="Y1281" s="1649"/>
      <c r="Z1281" s="1649"/>
      <c r="AA1281" s="1649"/>
      <c r="AB1281" s="1649"/>
      <c r="AC1281" s="1649"/>
      <c r="AD1281" s="1649"/>
      <c r="AE1281" s="1649"/>
      <c r="AF1281" s="1610">
        <f t="shared" si="668"/>
        <v>0</v>
      </c>
      <c r="AG1281" s="1649"/>
      <c r="AH1281" s="1649"/>
      <c r="AI1281" s="1649"/>
      <c r="AJ1281" s="1649"/>
      <c r="AK1281" s="1649"/>
      <c r="AL1281" s="1649"/>
      <c r="AM1281" s="1649"/>
      <c r="AN1281" s="1649"/>
      <c r="AO1281" s="1649"/>
      <c r="AP1281" s="1649"/>
      <c r="AQ1281" s="1649"/>
      <c r="AR1281" s="1709"/>
      <c r="AS1281" s="1779">
        <f t="shared" si="669"/>
        <v>0</v>
      </c>
      <c r="AT1281" s="1711">
        <f t="shared" si="690"/>
        <v>0</v>
      </c>
      <c r="AU1281" s="1611">
        <f t="shared" si="670"/>
        <v>0</v>
      </c>
      <c r="AV1281" s="1611">
        <f t="shared" si="671"/>
        <v>0</v>
      </c>
      <c r="AW1281" s="1611">
        <f t="shared" si="672"/>
        <v>0</v>
      </c>
      <c r="AX1281" s="1611">
        <f t="shared" si="673"/>
        <v>0</v>
      </c>
      <c r="AY1281" s="1611">
        <f t="shared" si="674"/>
        <v>0</v>
      </c>
      <c r="AZ1281" s="1611">
        <f t="shared" si="675"/>
        <v>0</v>
      </c>
      <c r="BA1281" s="1611">
        <f t="shared" si="676"/>
        <v>0</v>
      </c>
      <c r="BB1281" s="1611">
        <f t="shared" si="677"/>
        <v>0</v>
      </c>
      <c r="BC1281" s="1611">
        <f t="shared" si="678"/>
        <v>0</v>
      </c>
      <c r="BD1281" s="1611">
        <f t="shared" si="679"/>
        <v>0</v>
      </c>
      <c r="BE1281" s="1611">
        <f t="shared" si="680"/>
        <v>0</v>
      </c>
      <c r="BF1281" s="1611">
        <f t="shared" si="681"/>
        <v>0</v>
      </c>
      <c r="BG1281" s="1611">
        <f t="shared" si="691"/>
        <v>0</v>
      </c>
      <c r="BH1281" s="1611" t="str">
        <f t="shared" si="692"/>
        <v/>
      </c>
      <c r="BI1281" s="1611" t="str">
        <f t="shared" si="693"/>
        <v/>
      </c>
      <c r="BJ1281" s="1611" t="str">
        <f t="shared" si="682"/>
        <v/>
      </c>
      <c r="BK1281" s="1611" t="str">
        <f t="shared" si="683"/>
        <v/>
      </c>
      <c r="BL1281" s="1611" t="str">
        <f t="shared" ca="1" si="684"/>
        <v/>
      </c>
      <c r="BM1281" s="1611" t="str">
        <f t="shared" si="694"/>
        <v/>
      </c>
      <c r="BN1281" s="1611" t="str">
        <f t="shared" si="685"/>
        <v/>
      </c>
      <c r="BO1281" s="1611" t="str">
        <f t="shared" si="686"/>
        <v/>
      </c>
      <c r="BP1281" s="1611" t="str">
        <f t="shared" si="695"/>
        <v/>
      </c>
      <c r="BQ1281" s="1611" t="str">
        <f t="shared" si="696"/>
        <v/>
      </c>
      <c r="BR1281" s="1611" t="str">
        <f t="shared" si="697"/>
        <v/>
      </c>
      <c r="BS1281" s="1611" t="str">
        <f t="shared" si="698"/>
        <v/>
      </c>
      <c r="BT1281" s="1611" t="str">
        <f t="shared" si="699"/>
        <v/>
      </c>
      <c r="BU1281" s="1731">
        <f t="shared" ca="1" si="700"/>
        <v>0</v>
      </c>
      <c r="BV1281" s="1594"/>
      <c r="BW1281" s="1594"/>
      <c r="BX1281" s="1594"/>
      <c r="BY1281" s="1594"/>
      <c r="BZ1281" s="1594"/>
      <c r="CA1281" s="1594"/>
      <c r="CB1281" s="1594"/>
      <c r="CC1281" s="1594"/>
      <c r="CD1281" s="1594"/>
      <c r="CE1281" s="1594"/>
      <c r="CF1281" s="1594"/>
      <c r="CG1281" s="1594"/>
      <c r="CH1281" s="1594"/>
      <c r="CI1281" s="1594"/>
      <c r="CJ1281" s="1594"/>
      <c r="CK1281" s="1594"/>
      <c r="CL1281" s="1594"/>
      <c r="CM1281" s="1594"/>
      <c r="CN1281" s="1594"/>
      <c r="CO1281" s="1594"/>
      <c r="CP1281" s="1594"/>
      <c r="CQ1281" s="1594"/>
      <c r="CR1281" s="1594"/>
      <c r="CS1281" s="1594"/>
      <c r="CT1281" s="1594"/>
      <c r="CU1281" s="1594"/>
      <c r="CV1281" s="1594"/>
      <c r="CW1281" s="1594"/>
      <c r="CX1281" s="1594"/>
      <c r="CY1281" s="1594"/>
      <c r="CZ1281" s="1594"/>
      <c r="DA1281" s="1594"/>
      <c r="DB1281" s="1594"/>
      <c r="DC1281" s="1594"/>
      <c r="DD1281" s="1594"/>
      <c r="DE1281" s="1594"/>
      <c r="DF1281" s="1594"/>
      <c r="DG1281" s="1594"/>
      <c r="DH1281" s="1594"/>
      <c r="DI1281" s="1594"/>
      <c r="DJ1281" s="1594"/>
      <c r="DK1281" s="1594"/>
      <c r="DL1281" s="1594"/>
      <c r="DM1281" s="1594"/>
      <c r="DN1281" s="1594"/>
      <c r="DO1281" s="1594"/>
      <c r="DP1281" s="1594"/>
      <c r="DQ1281" s="1594"/>
      <c r="DR1281" s="1594"/>
      <c r="DS1281" s="1594"/>
      <c r="DT1281" s="1594"/>
      <c r="DU1281" s="1594"/>
      <c r="DV1281" s="1594"/>
      <c r="DW1281" s="1594"/>
      <c r="DX1281" s="1594"/>
      <c r="DY1281" s="1594"/>
      <c r="DZ1281" s="1594"/>
      <c r="EA1281" s="1594"/>
      <c r="EB1281" s="1594"/>
      <c r="EC1281" s="1594"/>
      <c r="ED1281" s="1594"/>
      <c r="EE1281" s="1594"/>
      <c r="EF1281" s="1594"/>
      <c r="EG1281" s="1594"/>
      <c r="EH1281" s="1594"/>
      <c r="EI1281" s="1594"/>
      <c r="EJ1281" s="1594"/>
      <c r="EK1281" s="1594"/>
      <c r="EL1281" s="1594"/>
      <c r="EM1281" s="1594"/>
      <c r="EN1281" s="1594"/>
      <c r="EO1281" s="1594"/>
      <c r="EP1281" s="1594"/>
      <c r="EQ1281" s="1594"/>
      <c r="ER1281" s="1594"/>
      <c r="ES1281" s="1594"/>
    </row>
    <row r="1282" spans="1:149" s="1595" customFormat="1" ht="12.5">
      <c r="A1282" s="1644" t="str">
        <f t="shared" si="687"/>
        <v>Organisation</v>
      </c>
      <c r="B1282" s="1758"/>
      <c r="C1282" s="1758"/>
      <c r="D1282" s="1758"/>
      <c r="E1282" s="1756"/>
      <c r="F1282" s="1592"/>
      <c r="G1282" s="1714">
        <f t="shared" si="688"/>
        <v>0</v>
      </c>
      <c r="H1282" s="1645"/>
      <c r="I1282" s="1714">
        <f t="shared" si="689"/>
        <v>0</v>
      </c>
      <c r="J1282" s="1646"/>
      <c r="K1282" s="1646"/>
      <c r="L1282" s="1592"/>
      <c r="M1282" s="1597"/>
      <c r="N1282" s="1597"/>
      <c r="O1282" s="1646"/>
      <c r="P1282" s="1647"/>
      <c r="Q1282" s="1647"/>
      <c r="R1282" s="1648"/>
      <c r="S1282" s="1603"/>
      <c r="T1282" s="1649"/>
      <c r="U1282" s="1649"/>
      <c r="V1282" s="1649"/>
      <c r="W1282" s="1649"/>
      <c r="X1282" s="1649"/>
      <c r="Y1282" s="1649"/>
      <c r="Z1282" s="1649"/>
      <c r="AA1282" s="1649"/>
      <c r="AB1282" s="1649"/>
      <c r="AC1282" s="1649"/>
      <c r="AD1282" s="1649"/>
      <c r="AE1282" s="1649"/>
      <c r="AF1282" s="1610">
        <f t="shared" si="668"/>
        <v>0</v>
      </c>
      <c r="AG1282" s="1649"/>
      <c r="AH1282" s="1649"/>
      <c r="AI1282" s="1649"/>
      <c r="AJ1282" s="1649"/>
      <c r="AK1282" s="1649"/>
      <c r="AL1282" s="1649"/>
      <c r="AM1282" s="1649"/>
      <c r="AN1282" s="1649"/>
      <c r="AO1282" s="1649"/>
      <c r="AP1282" s="1649"/>
      <c r="AQ1282" s="1649"/>
      <c r="AR1282" s="1709"/>
      <c r="AS1282" s="1779">
        <f t="shared" si="669"/>
        <v>0</v>
      </c>
      <c r="AT1282" s="1711">
        <f t="shared" si="690"/>
        <v>0</v>
      </c>
      <c r="AU1282" s="1611">
        <f t="shared" si="670"/>
        <v>0</v>
      </c>
      <c r="AV1282" s="1611">
        <f t="shared" si="671"/>
        <v>0</v>
      </c>
      <c r="AW1282" s="1611">
        <f t="shared" si="672"/>
        <v>0</v>
      </c>
      <c r="AX1282" s="1611">
        <f t="shared" si="673"/>
        <v>0</v>
      </c>
      <c r="AY1282" s="1611">
        <f t="shared" si="674"/>
        <v>0</v>
      </c>
      <c r="AZ1282" s="1611">
        <f t="shared" si="675"/>
        <v>0</v>
      </c>
      <c r="BA1282" s="1611">
        <f t="shared" si="676"/>
        <v>0</v>
      </c>
      <c r="BB1282" s="1611">
        <f t="shared" si="677"/>
        <v>0</v>
      </c>
      <c r="BC1282" s="1611">
        <f t="shared" si="678"/>
        <v>0</v>
      </c>
      <c r="BD1282" s="1611">
        <f t="shared" si="679"/>
        <v>0</v>
      </c>
      <c r="BE1282" s="1611">
        <f t="shared" si="680"/>
        <v>0</v>
      </c>
      <c r="BF1282" s="1611">
        <f t="shared" si="681"/>
        <v>0</v>
      </c>
      <c r="BG1282" s="1611">
        <f t="shared" si="691"/>
        <v>0</v>
      </c>
      <c r="BH1282" s="1611" t="str">
        <f t="shared" si="692"/>
        <v/>
      </c>
      <c r="BI1282" s="1611" t="str">
        <f t="shared" si="693"/>
        <v/>
      </c>
      <c r="BJ1282" s="1611" t="str">
        <f t="shared" si="682"/>
        <v/>
      </c>
      <c r="BK1282" s="1611" t="str">
        <f t="shared" si="683"/>
        <v/>
      </c>
      <c r="BL1282" s="1611" t="str">
        <f t="shared" ca="1" si="684"/>
        <v/>
      </c>
      <c r="BM1282" s="1611" t="str">
        <f t="shared" si="694"/>
        <v/>
      </c>
      <c r="BN1282" s="1611" t="str">
        <f t="shared" si="685"/>
        <v/>
      </c>
      <c r="BO1282" s="1611" t="str">
        <f t="shared" si="686"/>
        <v/>
      </c>
      <c r="BP1282" s="1611" t="str">
        <f t="shared" si="695"/>
        <v/>
      </c>
      <c r="BQ1282" s="1611" t="str">
        <f t="shared" si="696"/>
        <v/>
      </c>
      <c r="BR1282" s="1611" t="str">
        <f t="shared" si="697"/>
        <v/>
      </c>
      <c r="BS1282" s="1611" t="str">
        <f t="shared" si="698"/>
        <v/>
      </c>
      <c r="BT1282" s="1611" t="str">
        <f t="shared" si="699"/>
        <v/>
      </c>
      <c r="BU1282" s="1731">
        <f t="shared" ca="1" si="700"/>
        <v>0</v>
      </c>
      <c r="BV1282" s="1594"/>
      <c r="BW1282" s="1594"/>
      <c r="BX1282" s="1594"/>
      <c r="BY1282" s="1594"/>
      <c r="BZ1282" s="1594"/>
      <c r="CA1282" s="1594"/>
      <c r="CB1282" s="1594"/>
      <c r="CC1282" s="1594"/>
      <c r="CD1282" s="1594"/>
      <c r="CE1282" s="1594"/>
      <c r="CF1282" s="1594"/>
      <c r="CG1282" s="1594"/>
      <c r="CH1282" s="1594"/>
      <c r="CI1282" s="1594"/>
      <c r="CJ1282" s="1594"/>
      <c r="CK1282" s="1594"/>
      <c r="CL1282" s="1594"/>
      <c r="CM1282" s="1594"/>
      <c r="CN1282" s="1594"/>
      <c r="CO1282" s="1594"/>
      <c r="CP1282" s="1594"/>
      <c r="CQ1282" s="1594"/>
      <c r="CR1282" s="1594"/>
      <c r="CS1282" s="1594"/>
      <c r="CT1282" s="1594"/>
      <c r="CU1282" s="1594"/>
      <c r="CV1282" s="1594"/>
      <c r="CW1282" s="1594"/>
      <c r="CX1282" s="1594"/>
      <c r="CY1282" s="1594"/>
      <c r="CZ1282" s="1594"/>
      <c r="DA1282" s="1594"/>
      <c r="DB1282" s="1594"/>
      <c r="DC1282" s="1594"/>
      <c r="DD1282" s="1594"/>
      <c r="DE1282" s="1594"/>
      <c r="DF1282" s="1594"/>
      <c r="DG1282" s="1594"/>
      <c r="DH1282" s="1594"/>
      <c r="DI1282" s="1594"/>
      <c r="DJ1282" s="1594"/>
      <c r="DK1282" s="1594"/>
      <c r="DL1282" s="1594"/>
      <c r="DM1282" s="1594"/>
      <c r="DN1282" s="1594"/>
      <c r="DO1282" s="1594"/>
      <c r="DP1282" s="1594"/>
      <c r="DQ1282" s="1594"/>
      <c r="DR1282" s="1594"/>
      <c r="DS1282" s="1594"/>
      <c r="DT1282" s="1594"/>
      <c r="DU1282" s="1594"/>
      <c r="DV1282" s="1594"/>
      <c r="DW1282" s="1594"/>
      <c r="DX1282" s="1594"/>
      <c r="DY1282" s="1594"/>
      <c r="DZ1282" s="1594"/>
      <c r="EA1282" s="1594"/>
      <c r="EB1282" s="1594"/>
      <c r="EC1282" s="1594"/>
      <c r="ED1282" s="1594"/>
      <c r="EE1282" s="1594"/>
      <c r="EF1282" s="1594"/>
      <c r="EG1282" s="1594"/>
      <c r="EH1282" s="1594"/>
      <c r="EI1282" s="1594"/>
      <c r="EJ1282" s="1594"/>
      <c r="EK1282" s="1594"/>
      <c r="EL1282" s="1594"/>
      <c r="EM1282" s="1594"/>
      <c r="EN1282" s="1594"/>
      <c r="EO1282" s="1594"/>
      <c r="EP1282" s="1594"/>
      <c r="EQ1282" s="1594"/>
      <c r="ER1282" s="1594"/>
      <c r="ES1282" s="1594"/>
    </row>
    <row r="1283" spans="1:149" s="1595" customFormat="1" ht="12.5">
      <c r="A1283" s="1644" t="str">
        <f t="shared" si="687"/>
        <v>Organisation</v>
      </c>
      <c r="B1283" s="1758"/>
      <c r="C1283" s="1758"/>
      <c r="D1283" s="1758"/>
      <c r="E1283" s="1756"/>
      <c r="F1283" s="1592"/>
      <c r="G1283" s="1714">
        <f t="shared" si="688"/>
        <v>0</v>
      </c>
      <c r="H1283" s="1645"/>
      <c r="I1283" s="1714">
        <f t="shared" si="689"/>
        <v>0</v>
      </c>
      <c r="J1283" s="1646"/>
      <c r="K1283" s="1646"/>
      <c r="L1283" s="1592"/>
      <c r="M1283" s="1597"/>
      <c r="N1283" s="1597"/>
      <c r="O1283" s="1646"/>
      <c r="P1283" s="1647"/>
      <c r="Q1283" s="1647"/>
      <c r="R1283" s="1648"/>
      <c r="S1283" s="1603"/>
      <c r="T1283" s="1649"/>
      <c r="U1283" s="1649"/>
      <c r="V1283" s="1649"/>
      <c r="W1283" s="1649"/>
      <c r="X1283" s="1649"/>
      <c r="Y1283" s="1649"/>
      <c r="Z1283" s="1649"/>
      <c r="AA1283" s="1649"/>
      <c r="AB1283" s="1649"/>
      <c r="AC1283" s="1649"/>
      <c r="AD1283" s="1649"/>
      <c r="AE1283" s="1649"/>
      <c r="AF1283" s="1610">
        <f t="shared" si="668"/>
        <v>0</v>
      </c>
      <c r="AG1283" s="1649"/>
      <c r="AH1283" s="1649"/>
      <c r="AI1283" s="1649"/>
      <c r="AJ1283" s="1649"/>
      <c r="AK1283" s="1649"/>
      <c r="AL1283" s="1649"/>
      <c r="AM1283" s="1649"/>
      <c r="AN1283" s="1649"/>
      <c r="AO1283" s="1649"/>
      <c r="AP1283" s="1649"/>
      <c r="AQ1283" s="1649"/>
      <c r="AR1283" s="1709"/>
      <c r="AS1283" s="1779">
        <f t="shared" si="669"/>
        <v>0</v>
      </c>
      <c r="AT1283" s="1711">
        <f t="shared" si="690"/>
        <v>0</v>
      </c>
      <c r="AU1283" s="1611">
        <f t="shared" si="670"/>
        <v>0</v>
      </c>
      <c r="AV1283" s="1611">
        <f t="shared" si="671"/>
        <v>0</v>
      </c>
      <c r="AW1283" s="1611">
        <f t="shared" si="672"/>
        <v>0</v>
      </c>
      <c r="AX1283" s="1611">
        <f t="shared" si="673"/>
        <v>0</v>
      </c>
      <c r="AY1283" s="1611">
        <f t="shared" si="674"/>
        <v>0</v>
      </c>
      <c r="AZ1283" s="1611">
        <f t="shared" si="675"/>
        <v>0</v>
      </c>
      <c r="BA1283" s="1611">
        <f t="shared" si="676"/>
        <v>0</v>
      </c>
      <c r="BB1283" s="1611">
        <f t="shared" si="677"/>
        <v>0</v>
      </c>
      <c r="BC1283" s="1611">
        <f t="shared" si="678"/>
        <v>0</v>
      </c>
      <c r="BD1283" s="1611">
        <f t="shared" si="679"/>
        <v>0</v>
      </c>
      <c r="BE1283" s="1611">
        <f t="shared" si="680"/>
        <v>0</v>
      </c>
      <c r="BF1283" s="1611">
        <f t="shared" si="681"/>
        <v>0</v>
      </c>
      <c r="BG1283" s="1611">
        <f t="shared" si="691"/>
        <v>0</v>
      </c>
      <c r="BH1283" s="1611" t="str">
        <f t="shared" si="692"/>
        <v/>
      </c>
      <c r="BI1283" s="1611" t="str">
        <f t="shared" si="693"/>
        <v/>
      </c>
      <c r="BJ1283" s="1611" t="str">
        <f t="shared" si="682"/>
        <v/>
      </c>
      <c r="BK1283" s="1611" t="str">
        <f t="shared" si="683"/>
        <v/>
      </c>
      <c r="BL1283" s="1611" t="str">
        <f t="shared" ca="1" si="684"/>
        <v/>
      </c>
      <c r="BM1283" s="1611" t="str">
        <f t="shared" si="694"/>
        <v/>
      </c>
      <c r="BN1283" s="1611" t="str">
        <f t="shared" si="685"/>
        <v/>
      </c>
      <c r="BO1283" s="1611" t="str">
        <f t="shared" si="686"/>
        <v/>
      </c>
      <c r="BP1283" s="1611" t="str">
        <f t="shared" si="695"/>
        <v/>
      </c>
      <c r="BQ1283" s="1611" t="str">
        <f t="shared" si="696"/>
        <v/>
      </c>
      <c r="BR1283" s="1611" t="str">
        <f t="shared" si="697"/>
        <v/>
      </c>
      <c r="BS1283" s="1611" t="str">
        <f t="shared" si="698"/>
        <v/>
      </c>
      <c r="BT1283" s="1611" t="str">
        <f t="shared" si="699"/>
        <v/>
      </c>
      <c r="BU1283" s="1731">
        <f t="shared" ca="1" si="700"/>
        <v>0</v>
      </c>
      <c r="BV1283" s="1594"/>
      <c r="BW1283" s="1594"/>
      <c r="BX1283" s="1594"/>
      <c r="BY1283" s="1594"/>
      <c r="BZ1283" s="1594"/>
      <c r="CA1283" s="1594"/>
      <c r="CB1283" s="1594"/>
      <c r="CC1283" s="1594"/>
      <c r="CD1283" s="1594"/>
      <c r="CE1283" s="1594"/>
      <c r="CF1283" s="1594"/>
      <c r="CG1283" s="1594"/>
      <c r="CH1283" s="1594"/>
      <c r="CI1283" s="1594"/>
      <c r="CJ1283" s="1594"/>
      <c r="CK1283" s="1594"/>
      <c r="CL1283" s="1594"/>
      <c r="CM1283" s="1594"/>
      <c r="CN1283" s="1594"/>
      <c r="CO1283" s="1594"/>
      <c r="CP1283" s="1594"/>
      <c r="CQ1283" s="1594"/>
      <c r="CR1283" s="1594"/>
      <c r="CS1283" s="1594"/>
      <c r="CT1283" s="1594"/>
      <c r="CU1283" s="1594"/>
      <c r="CV1283" s="1594"/>
      <c r="CW1283" s="1594"/>
      <c r="CX1283" s="1594"/>
      <c r="CY1283" s="1594"/>
      <c r="CZ1283" s="1594"/>
      <c r="DA1283" s="1594"/>
      <c r="DB1283" s="1594"/>
      <c r="DC1283" s="1594"/>
      <c r="DD1283" s="1594"/>
      <c r="DE1283" s="1594"/>
      <c r="DF1283" s="1594"/>
      <c r="DG1283" s="1594"/>
      <c r="DH1283" s="1594"/>
      <c r="DI1283" s="1594"/>
      <c r="DJ1283" s="1594"/>
      <c r="DK1283" s="1594"/>
      <c r="DL1283" s="1594"/>
      <c r="DM1283" s="1594"/>
      <c r="DN1283" s="1594"/>
      <c r="DO1283" s="1594"/>
      <c r="DP1283" s="1594"/>
      <c r="DQ1283" s="1594"/>
      <c r="DR1283" s="1594"/>
      <c r="DS1283" s="1594"/>
      <c r="DT1283" s="1594"/>
      <c r="DU1283" s="1594"/>
      <c r="DV1283" s="1594"/>
      <c r="DW1283" s="1594"/>
      <c r="DX1283" s="1594"/>
      <c r="DY1283" s="1594"/>
      <c r="DZ1283" s="1594"/>
      <c r="EA1283" s="1594"/>
      <c r="EB1283" s="1594"/>
      <c r="EC1283" s="1594"/>
      <c r="ED1283" s="1594"/>
      <c r="EE1283" s="1594"/>
      <c r="EF1283" s="1594"/>
      <c r="EG1283" s="1594"/>
      <c r="EH1283" s="1594"/>
      <c r="EI1283" s="1594"/>
      <c r="EJ1283" s="1594"/>
      <c r="EK1283" s="1594"/>
      <c r="EL1283" s="1594"/>
      <c r="EM1283" s="1594"/>
      <c r="EN1283" s="1594"/>
      <c r="EO1283" s="1594"/>
      <c r="EP1283" s="1594"/>
      <c r="EQ1283" s="1594"/>
      <c r="ER1283" s="1594"/>
      <c r="ES1283" s="1594"/>
    </row>
    <row r="1284" spans="1:149" s="1595" customFormat="1" ht="12.5">
      <c r="A1284" s="1644" t="str">
        <f t="shared" si="687"/>
        <v>Organisation</v>
      </c>
      <c r="B1284" s="1758"/>
      <c r="C1284" s="1758"/>
      <c r="D1284" s="1758"/>
      <c r="E1284" s="1756"/>
      <c r="F1284" s="1592"/>
      <c r="G1284" s="1714">
        <f t="shared" si="688"/>
        <v>0</v>
      </c>
      <c r="H1284" s="1645"/>
      <c r="I1284" s="1714">
        <f t="shared" si="689"/>
        <v>0</v>
      </c>
      <c r="J1284" s="1646"/>
      <c r="K1284" s="1646"/>
      <c r="L1284" s="1592"/>
      <c r="M1284" s="1597"/>
      <c r="N1284" s="1597"/>
      <c r="O1284" s="1646"/>
      <c r="P1284" s="1647"/>
      <c r="Q1284" s="1647"/>
      <c r="R1284" s="1648"/>
      <c r="S1284" s="1603"/>
      <c r="T1284" s="1649"/>
      <c r="U1284" s="1649"/>
      <c r="V1284" s="1649"/>
      <c r="W1284" s="1649"/>
      <c r="X1284" s="1649"/>
      <c r="Y1284" s="1649"/>
      <c r="Z1284" s="1649"/>
      <c r="AA1284" s="1649"/>
      <c r="AB1284" s="1649"/>
      <c r="AC1284" s="1649"/>
      <c r="AD1284" s="1649"/>
      <c r="AE1284" s="1649"/>
      <c r="AF1284" s="1610">
        <f t="shared" si="668"/>
        <v>0</v>
      </c>
      <c r="AG1284" s="1649"/>
      <c r="AH1284" s="1649"/>
      <c r="AI1284" s="1649"/>
      <c r="AJ1284" s="1649"/>
      <c r="AK1284" s="1649"/>
      <c r="AL1284" s="1649"/>
      <c r="AM1284" s="1649"/>
      <c r="AN1284" s="1649"/>
      <c r="AO1284" s="1649"/>
      <c r="AP1284" s="1649"/>
      <c r="AQ1284" s="1649"/>
      <c r="AR1284" s="1709"/>
      <c r="AS1284" s="1779">
        <f t="shared" si="669"/>
        <v>0</v>
      </c>
      <c r="AT1284" s="1711">
        <f t="shared" si="690"/>
        <v>0</v>
      </c>
      <c r="AU1284" s="1611">
        <f t="shared" si="670"/>
        <v>0</v>
      </c>
      <c r="AV1284" s="1611">
        <f t="shared" si="671"/>
        <v>0</v>
      </c>
      <c r="AW1284" s="1611">
        <f t="shared" si="672"/>
        <v>0</v>
      </c>
      <c r="AX1284" s="1611">
        <f t="shared" si="673"/>
        <v>0</v>
      </c>
      <c r="AY1284" s="1611">
        <f t="shared" si="674"/>
        <v>0</v>
      </c>
      <c r="AZ1284" s="1611">
        <f t="shared" si="675"/>
        <v>0</v>
      </c>
      <c r="BA1284" s="1611">
        <f t="shared" si="676"/>
        <v>0</v>
      </c>
      <c r="BB1284" s="1611">
        <f t="shared" si="677"/>
        <v>0</v>
      </c>
      <c r="BC1284" s="1611">
        <f t="shared" si="678"/>
        <v>0</v>
      </c>
      <c r="BD1284" s="1611">
        <f t="shared" si="679"/>
        <v>0</v>
      </c>
      <c r="BE1284" s="1611">
        <f t="shared" si="680"/>
        <v>0</v>
      </c>
      <c r="BF1284" s="1611">
        <f t="shared" si="681"/>
        <v>0</v>
      </c>
      <c r="BG1284" s="1611">
        <f t="shared" si="691"/>
        <v>0</v>
      </c>
      <c r="BH1284" s="1611" t="str">
        <f t="shared" si="692"/>
        <v/>
      </c>
      <c r="BI1284" s="1611" t="str">
        <f t="shared" si="693"/>
        <v/>
      </c>
      <c r="BJ1284" s="1611" t="str">
        <f t="shared" si="682"/>
        <v/>
      </c>
      <c r="BK1284" s="1611" t="str">
        <f t="shared" si="683"/>
        <v/>
      </c>
      <c r="BL1284" s="1611" t="str">
        <f t="shared" ca="1" si="684"/>
        <v/>
      </c>
      <c r="BM1284" s="1611" t="str">
        <f t="shared" si="694"/>
        <v/>
      </c>
      <c r="BN1284" s="1611" t="str">
        <f t="shared" si="685"/>
        <v/>
      </c>
      <c r="BO1284" s="1611" t="str">
        <f t="shared" si="686"/>
        <v/>
      </c>
      <c r="BP1284" s="1611" t="str">
        <f t="shared" si="695"/>
        <v/>
      </c>
      <c r="BQ1284" s="1611" t="str">
        <f t="shared" si="696"/>
        <v/>
      </c>
      <c r="BR1284" s="1611" t="str">
        <f t="shared" si="697"/>
        <v/>
      </c>
      <c r="BS1284" s="1611" t="str">
        <f t="shared" si="698"/>
        <v/>
      </c>
      <c r="BT1284" s="1611" t="str">
        <f t="shared" si="699"/>
        <v/>
      </c>
      <c r="BU1284" s="1731">
        <f t="shared" ca="1" si="700"/>
        <v>0</v>
      </c>
      <c r="BV1284" s="1594"/>
      <c r="BW1284" s="1594"/>
      <c r="BX1284" s="1594"/>
      <c r="BY1284" s="1594"/>
      <c r="BZ1284" s="1594"/>
      <c r="CA1284" s="1594"/>
      <c r="CB1284" s="1594"/>
      <c r="CC1284" s="1594"/>
      <c r="CD1284" s="1594"/>
      <c r="CE1284" s="1594"/>
      <c r="CF1284" s="1594"/>
      <c r="CG1284" s="1594"/>
      <c r="CH1284" s="1594"/>
      <c r="CI1284" s="1594"/>
      <c r="CJ1284" s="1594"/>
      <c r="CK1284" s="1594"/>
      <c r="CL1284" s="1594"/>
      <c r="CM1284" s="1594"/>
      <c r="CN1284" s="1594"/>
      <c r="CO1284" s="1594"/>
      <c r="CP1284" s="1594"/>
      <c r="CQ1284" s="1594"/>
      <c r="CR1284" s="1594"/>
      <c r="CS1284" s="1594"/>
      <c r="CT1284" s="1594"/>
      <c r="CU1284" s="1594"/>
      <c r="CV1284" s="1594"/>
      <c r="CW1284" s="1594"/>
      <c r="CX1284" s="1594"/>
      <c r="CY1284" s="1594"/>
      <c r="CZ1284" s="1594"/>
      <c r="DA1284" s="1594"/>
      <c r="DB1284" s="1594"/>
      <c r="DC1284" s="1594"/>
      <c r="DD1284" s="1594"/>
      <c r="DE1284" s="1594"/>
      <c r="DF1284" s="1594"/>
      <c r="DG1284" s="1594"/>
      <c r="DH1284" s="1594"/>
      <c r="DI1284" s="1594"/>
      <c r="DJ1284" s="1594"/>
      <c r="DK1284" s="1594"/>
      <c r="DL1284" s="1594"/>
      <c r="DM1284" s="1594"/>
      <c r="DN1284" s="1594"/>
      <c r="DO1284" s="1594"/>
      <c r="DP1284" s="1594"/>
      <c r="DQ1284" s="1594"/>
      <c r="DR1284" s="1594"/>
      <c r="DS1284" s="1594"/>
      <c r="DT1284" s="1594"/>
      <c r="DU1284" s="1594"/>
      <c r="DV1284" s="1594"/>
      <c r="DW1284" s="1594"/>
      <c r="DX1284" s="1594"/>
      <c r="DY1284" s="1594"/>
      <c r="DZ1284" s="1594"/>
      <c r="EA1284" s="1594"/>
      <c r="EB1284" s="1594"/>
      <c r="EC1284" s="1594"/>
      <c r="ED1284" s="1594"/>
      <c r="EE1284" s="1594"/>
      <c r="EF1284" s="1594"/>
      <c r="EG1284" s="1594"/>
      <c r="EH1284" s="1594"/>
      <c r="EI1284" s="1594"/>
      <c r="EJ1284" s="1594"/>
      <c r="EK1284" s="1594"/>
      <c r="EL1284" s="1594"/>
      <c r="EM1284" s="1594"/>
      <c r="EN1284" s="1594"/>
      <c r="EO1284" s="1594"/>
      <c r="EP1284" s="1594"/>
      <c r="EQ1284" s="1594"/>
      <c r="ER1284" s="1594"/>
      <c r="ES1284" s="1594"/>
    </row>
    <row r="1285" spans="1:149" s="1595" customFormat="1" ht="12.5">
      <c r="A1285" s="1644" t="str">
        <f t="shared" si="687"/>
        <v>Organisation</v>
      </c>
      <c r="B1285" s="1758"/>
      <c r="C1285" s="1758"/>
      <c r="D1285" s="1758"/>
      <c r="E1285" s="1756"/>
      <c r="F1285" s="1592"/>
      <c r="G1285" s="1714">
        <f t="shared" si="688"/>
        <v>0</v>
      </c>
      <c r="H1285" s="1645"/>
      <c r="I1285" s="1714">
        <f t="shared" si="689"/>
        <v>0</v>
      </c>
      <c r="J1285" s="1646"/>
      <c r="K1285" s="1646"/>
      <c r="L1285" s="1592"/>
      <c r="M1285" s="1597"/>
      <c r="N1285" s="1597"/>
      <c r="O1285" s="1646"/>
      <c r="P1285" s="1647"/>
      <c r="Q1285" s="1647"/>
      <c r="R1285" s="1648"/>
      <c r="S1285" s="1603"/>
      <c r="T1285" s="1649"/>
      <c r="U1285" s="1649"/>
      <c r="V1285" s="1649"/>
      <c r="W1285" s="1649"/>
      <c r="X1285" s="1649"/>
      <c r="Y1285" s="1649"/>
      <c r="Z1285" s="1649"/>
      <c r="AA1285" s="1649"/>
      <c r="AB1285" s="1649"/>
      <c r="AC1285" s="1649"/>
      <c r="AD1285" s="1649"/>
      <c r="AE1285" s="1649"/>
      <c r="AF1285" s="1610">
        <f t="shared" si="668"/>
        <v>0</v>
      </c>
      <c r="AG1285" s="1649"/>
      <c r="AH1285" s="1649"/>
      <c r="AI1285" s="1649"/>
      <c r="AJ1285" s="1649"/>
      <c r="AK1285" s="1649"/>
      <c r="AL1285" s="1649"/>
      <c r="AM1285" s="1649"/>
      <c r="AN1285" s="1649"/>
      <c r="AO1285" s="1649"/>
      <c r="AP1285" s="1649"/>
      <c r="AQ1285" s="1649"/>
      <c r="AR1285" s="1709"/>
      <c r="AS1285" s="1779">
        <f t="shared" si="669"/>
        <v>0</v>
      </c>
      <c r="AT1285" s="1711">
        <f t="shared" si="690"/>
        <v>0</v>
      </c>
      <c r="AU1285" s="1611">
        <f t="shared" si="670"/>
        <v>0</v>
      </c>
      <c r="AV1285" s="1611">
        <f t="shared" si="671"/>
        <v>0</v>
      </c>
      <c r="AW1285" s="1611">
        <f t="shared" si="672"/>
        <v>0</v>
      </c>
      <c r="AX1285" s="1611">
        <f t="shared" si="673"/>
        <v>0</v>
      </c>
      <c r="AY1285" s="1611">
        <f t="shared" si="674"/>
        <v>0</v>
      </c>
      <c r="AZ1285" s="1611">
        <f t="shared" si="675"/>
        <v>0</v>
      </c>
      <c r="BA1285" s="1611">
        <f t="shared" si="676"/>
        <v>0</v>
      </c>
      <c r="BB1285" s="1611">
        <f t="shared" si="677"/>
        <v>0</v>
      </c>
      <c r="BC1285" s="1611">
        <f t="shared" si="678"/>
        <v>0</v>
      </c>
      <c r="BD1285" s="1611">
        <f t="shared" si="679"/>
        <v>0</v>
      </c>
      <c r="BE1285" s="1611">
        <f t="shared" si="680"/>
        <v>0</v>
      </c>
      <c r="BF1285" s="1611">
        <f t="shared" si="681"/>
        <v>0</v>
      </c>
      <c r="BG1285" s="1611">
        <f t="shared" si="691"/>
        <v>0</v>
      </c>
      <c r="BH1285" s="1611" t="str">
        <f t="shared" si="692"/>
        <v/>
      </c>
      <c r="BI1285" s="1611" t="str">
        <f t="shared" si="693"/>
        <v/>
      </c>
      <c r="BJ1285" s="1611" t="str">
        <f t="shared" si="682"/>
        <v/>
      </c>
      <c r="BK1285" s="1611" t="str">
        <f t="shared" si="683"/>
        <v/>
      </c>
      <c r="BL1285" s="1611" t="str">
        <f t="shared" ca="1" si="684"/>
        <v/>
      </c>
      <c r="BM1285" s="1611" t="str">
        <f t="shared" si="694"/>
        <v/>
      </c>
      <c r="BN1285" s="1611" t="str">
        <f t="shared" si="685"/>
        <v/>
      </c>
      <c r="BO1285" s="1611" t="str">
        <f t="shared" si="686"/>
        <v/>
      </c>
      <c r="BP1285" s="1611" t="str">
        <f t="shared" si="695"/>
        <v/>
      </c>
      <c r="BQ1285" s="1611" t="str">
        <f t="shared" si="696"/>
        <v/>
      </c>
      <c r="BR1285" s="1611" t="str">
        <f t="shared" si="697"/>
        <v/>
      </c>
      <c r="BS1285" s="1611" t="str">
        <f t="shared" si="698"/>
        <v/>
      </c>
      <c r="BT1285" s="1611" t="str">
        <f t="shared" si="699"/>
        <v/>
      </c>
      <c r="BU1285" s="1731">
        <f t="shared" ca="1" si="700"/>
        <v>0</v>
      </c>
      <c r="BV1285" s="1594"/>
      <c r="BW1285" s="1594"/>
      <c r="BX1285" s="1594"/>
      <c r="BY1285" s="1594"/>
      <c r="BZ1285" s="1594"/>
      <c r="CA1285" s="1594"/>
      <c r="CB1285" s="1594"/>
      <c r="CC1285" s="1594"/>
      <c r="CD1285" s="1594"/>
      <c r="CE1285" s="1594"/>
      <c r="CF1285" s="1594"/>
      <c r="CG1285" s="1594"/>
      <c r="CH1285" s="1594"/>
      <c r="CI1285" s="1594"/>
      <c r="CJ1285" s="1594"/>
      <c r="CK1285" s="1594"/>
      <c r="CL1285" s="1594"/>
      <c r="CM1285" s="1594"/>
      <c r="CN1285" s="1594"/>
      <c r="CO1285" s="1594"/>
      <c r="CP1285" s="1594"/>
      <c r="CQ1285" s="1594"/>
      <c r="CR1285" s="1594"/>
      <c r="CS1285" s="1594"/>
      <c r="CT1285" s="1594"/>
      <c r="CU1285" s="1594"/>
      <c r="CV1285" s="1594"/>
      <c r="CW1285" s="1594"/>
      <c r="CX1285" s="1594"/>
      <c r="CY1285" s="1594"/>
      <c r="CZ1285" s="1594"/>
      <c r="DA1285" s="1594"/>
      <c r="DB1285" s="1594"/>
      <c r="DC1285" s="1594"/>
      <c r="DD1285" s="1594"/>
      <c r="DE1285" s="1594"/>
      <c r="DF1285" s="1594"/>
      <c r="DG1285" s="1594"/>
      <c r="DH1285" s="1594"/>
      <c r="DI1285" s="1594"/>
      <c r="DJ1285" s="1594"/>
      <c r="DK1285" s="1594"/>
      <c r="DL1285" s="1594"/>
      <c r="DM1285" s="1594"/>
      <c r="DN1285" s="1594"/>
      <c r="DO1285" s="1594"/>
      <c r="DP1285" s="1594"/>
      <c r="DQ1285" s="1594"/>
      <c r="DR1285" s="1594"/>
      <c r="DS1285" s="1594"/>
      <c r="DT1285" s="1594"/>
      <c r="DU1285" s="1594"/>
      <c r="DV1285" s="1594"/>
      <c r="DW1285" s="1594"/>
      <c r="DX1285" s="1594"/>
      <c r="DY1285" s="1594"/>
      <c r="DZ1285" s="1594"/>
      <c r="EA1285" s="1594"/>
      <c r="EB1285" s="1594"/>
      <c r="EC1285" s="1594"/>
      <c r="ED1285" s="1594"/>
      <c r="EE1285" s="1594"/>
      <c r="EF1285" s="1594"/>
      <c r="EG1285" s="1594"/>
      <c r="EH1285" s="1594"/>
      <c r="EI1285" s="1594"/>
      <c r="EJ1285" s="1594"/>
      <c r="EK1285" s="1594"/>
      <c r="EL1285" s="1594"/>
      <c r="EM1285" s="1594"/>
      <c r="EN1285" s="1594"/>
      <c r="EO1285" s="1594"/>
      <c r="EP1285" s="1594"/>
      <c r="EQ1285" s="1594"/>
      <c r="ER1285" s="1594"/>
      <c r="ES1285" s="1594"/>
    </row>
    <row r="1286" spans="1:149" s="1595" customFormat="1" ht="12.5">
      <c r="A1286" s="1644" t="str">
        <f t="shared" si="687"/>
        <v>Organisation</v>
      </c>
      <c r="B1286" s="1758"/>
      <c r="C1286" s="1758"/>
      <c r="D1286" s="1758"/>
      <c r="E1286" s="1756"/>
      <c r="F1286" s="1592"/>
      <c r="G1286" s="1714">
        <f t="shared" si="688"/>
        <v>0</v>
      </c>
      <c r="H1286" s="1645"/>
      <c r="I1286" s="1714">
        <f t="shared" si="689"/>
        <v>0</v>
      </c>
      <c r="J1286" s="1646"/>
      <c r="K1286" s="1646"/>
      <c r="L1286" s="1592"/>
      <c r="M1286" s="1597"/>
      <c r="N1286" s="1597"/>
      <c r="O1286" s="1646"/>
      <c r="P1286" s="1647"/>
      <c r="Q1286" s="1647"/>
      <c r="R1286" s="1648"/>
      <c r="S1286" s="1603"/>
      <c r="T1286" s="1649"/>
      <c r="U1286" s="1649"/>
      <c r="V1286" s="1649"/>
      <c r="W1286" s="1649"/>
      <c r="X1286" s="1649"/>
      <c r="Y1286" s="1649"/>
      <c r="Z1286" s="1649"/>
      <c r="AA1286" s="1649"/>
      <c r="AB1286" s="1649"/>
      <c r="AC1286" s="1649"/>
      <c r="AD1286" s="1649"/>
      <c r="AE1286" s="1649"/>
      <c r="AF1286" s="1610">
        <f t="shared" si="668"/>
        <v>0</v>
      </c>
      <c r="AG1286" s="1649"/>
      <c r="AH1286" s="1649"/>
      <c r="AI1286" s="1649"/>
      <c r="AJ1286" s="1649"/>
      <c r="AK1286" s="1649"/>
      <c r="AL1286" s="1649"/>
      <c r="AM1286" s="1649"/>
      <c r="AN1286" s="1649"/>
      <c r="AO1286" s="1649"/>
      <c r="AP1286" s="1649"/>
      <c r="AQ1286" s="1649"/>
      <c r="AR1286" s="1709"/>
      <c r="AS1286" s="1779">
        <f t="shared" si="669"/>
        <v>0</v>
      </c>
      <c r="AT1286" s="1711">
        <f t="shared" si="690"/>
        <v>0</v>
      </c>
      <c r="AU1286" s="1611">
        <f t="shared" si="670"/>
        <v>0</v>
      </c>
      <c r="AV1286" s="1611">
        <f t="shared" si="671"/>
        <v>0</v>
      </c>
      <c r="AW1286" s="1611">
        <f t="shared" si="672"/>
        <v>0</v>
      </c>
      <c r="AX1286" s="1611">
        <f t="shared" si="673"/>
        <v>0</v>
      </c>
      <c r="AY1286" s="1611">
        <f t="shared" si="674"/>
        <v>0</v>
      </c>
      <c r="AZ1286" s="1611">
        <f t="shared" si="675"/>
        <v>0</v>
      </c>
      <c r="BA1286" s="1611">
        <f t="shared" si="676"/>
        <v>0</v>
      </c>
      <c r="BB1286" s="1611">
        <f t="shared" si="677"/>
        <v>0</v>
      </c>
      <c r="BC1286" s="1611">
        <f t="shared" si="678"/>
        <v>0</v>
      </c>
      <c r="BD1286" s="1611">
        <f t="shared" si="679"/>
        <v>0</v>
      </c>
      <c r="BE1286" s="1611">
        <f t="shared" si="680"/>
        <v>0</v>
      </c>
      <c r="BF1286" s="1611">
        <f t="shared" si="681"/>
        <v>0</v>
      </c>
      <c r="BG1286" s="1611">
        <f t="shared" si="691"/>
        <v>0</v>
      </c>
      <c r="BH1286" s="1611" t="str">
        <f t="shared" si="692"/>
        <v/>
      </c>
      <c r="BI1286" s="1611" t="str">
        <f t="shared" si="693"/>
        <v/>
      </c>
      <c r="BJ1286" s="1611" t="str">
        <f t="shared" si="682"/>
        <v/>
      </c>
      <c r="BK1286" s="1611" t="str">
        <f t="shared" si="683"/>
        <v/>
      </c>
      <c r="BL1286" s="1611" t="str">
        <f t="shared" ca="1" si="684"/>
        <v/>
      </c>
      <c r="BM1286" s="1611" t="str">
        <f t="shared" si="694"/>
        <v/>
      </c>
      <c r="BN1286" s="1611" t="str">
        <f t="shared" si="685"/>
        <v/>
      </c>
      <c r="BO1286" s="1611" t="str">
        <f t="shared" si="686"/>
        <v/>
      </c>
      <c r="BP1286" s="1611" t="str">
        <f t="shared" si="695"/>
        <v/>
      </c>
      <c r="BQ1286" s="1611" t="str">
        <f t="shared" si="696"/>
        <v/>
      </c>
      <c r="BR1286" s="1611" t="str">
        <f t="shared" si="697"/>
        <v/>
      </c>
      <c r="BS1286" s="1611" t="str">
        <f t="shared" si="698"/>
        <v/>
      </c>
      <c r="BT1286" s="1611" t="str">
        <f t="shared" si="699"/>
        <v/>
      </c>
      <c r="BU1286" s="1731">
        <f t="shared" ca="1" si="700"/>
        <v>0</v>
      </c>
      <c r="BV1286" s="1594"/>
      <c r="BW1286" s="1594"/>
      <c r="BX1286" s="1594"/>
      <c r="BY1286" s="1594"/>
      <c r="BZ1286" s="1594"/>
      <c r="CA1286" s="1594"/>
      <c r="CB1286" s="1594"/>
      <c r="CC1286" s="1594"/>
      <c r="CD1286" s="1594"/>
      <c r="CE1286" s="1594"/>
      <c r="CF1286" s="1594"/>
      <c r="CG1286" s="1594"/>
      <c r="CH1286" s="1594"/>
      <c r="CI1286" s="1594"/>
      <c r="CJ1286" s="1594"/>
      <c r="CK1286" s="1594"/>
      <c r="CL1286" s="1594"/>
      <c r="CM1286" s="1594"/>
      <c r="CN1286" s="1594"/>
      <c r="CO1286" s="1594"/>
      <c r="CP1286" s="1594"/>
      <c r="CQ1286" s="1594"/>
      <c r="CR1286" s="1594"/>
      <c r="CS1286" s="1594"/>
      <c r="CT1286" s="1594"/>
      <c r="CU1286" s="1594"/>
      <c r="CV1286" s="1594"/>
      <c r="CW1286" s="1594"/>
      <c r="CX1286" s="1594"/>
      <c r="CY1286" s="1594"/>
      <c r="CZ1286" s="1594"/>
      <c r="DA1286" s="1594"/>
      <c r="DB1286" s="1594"/>
      <c r="DC1286" s="1594"/>
      <c r="DD1286" s="1594"/>
      <c r="DE1286" s="1594"/>
      <c r="DF1286" s="1594"/>
      <c r="DG1286" s="1594"/>
      <c r="DH1286" s="1594"/>
      <c r="DI1286" s="1594"/>
      <c r="DJ1286" s="1594"/>
      <c r="DK1286" s="1594"/>
      <c r="DL1286" s="1594"/>
      <c r="DM1286" s="1594"/>
      <c r="DN1286" s="1594"/>
      <c r="DO1286" s="1594"/>
      <c r="DP1286" s="1594"/>
      <c r="DQ1286" s="1594"/>
      <c r="DR1286" s="1594"/>
      <c r="DS1286" s="1594"/>
      <c r="DT1286" s="1594"/>
      <c r="DU1286" s="1594"/>
      <c r="DV1286" s="1594"/>
      <c r="DW1286" s="1594"/>
      <c r="DX1286" s="1594"/>
      <c r="DY1286" s="1594"/>
      <c r="DZ1286" s="1594"/>
      <c r="EA1286" s="1594"/>
      <c r="EB1286" s="1594"/>
      <c r="EC1286" s="1594"/>
      <c r="ED1286" s="1594"/>
      <c r="EE1286" s="1594"/>
      <c r="EF1286" s="1594"/>
      <c r="EG1286" s="1594"/>
      <c r="EH1286" s="1594"/>
      <c r="EI1286" s="1594"/>
      <c r="EJ1286" s="1594"/>
      <c r="EK1286" s="1594"/>
      <c r="EL1286" s="1594"/>
      <c r="EM1286" s="1594"/>
      <c r="EN1286" s="1594"/>
      <c r="EO1286" s="1594"/>
      <c r="EP1286" s="1594"/>
      <c r="EQ1286" s="1594"/>
      <c r="ER1286" s="1594"/>
      <c r="ES1286" s="1594"/>
    </row>
    <row r="1287" spans="1:149" s="1595" customFormat="1" ht="12.5">
      <c r="A1287" s="1644" t="str">
        <f t="shared" si="687"/>
        <v>Organisation</v>
      </c>
      <c r="B1287" s="1758"/>
      <c r="C1287" s="1758"/>
      <c r="D1287" s="1758"/>
      <c r="E1287" s="1756"/>
      <c r="F1287" s="1592"/>
      <c r="G1287" s="1714">
        <f t="shared" si="688"/>
        <v>0</v>
      </c>
      <c r="H1287" s="1645"/>
      <c r="I1287" s="1714">
        <f t="shared" si="689"/>
        <v>0</v>
      </c>
      <c r="J1287" s="1646"/>
      <c r="K1287" s="1646"/>
      <c r="L1287" s="1592"/>
      <c r="M1287" s="1597"/>
      <c r="N1287" s="1597"/>
      <c r="O1287" s="1646"/>
      <c r="P1287" s="1647"/>
      <c r="Q1287" s="1647"/>
      <c r="R1287" s="1648"/>
      <c r="S1287" s="1603"/>
      <c r="T1287" s="1649"/>
      <c r="U1287" s="1649"/>
      <c r="V1287" s="1649"/>
      <c r="W1287" s="1649"/>
      <c r="X1287" s="1649"/>
      <c r="Y1287" s="1649"/>
      <c r="Z1287" s="1649"/>
      <c r="AA1287" s="1649"/>
      <c r="AB1287" s="1649"/>
      <c r="AC1287" s="1649"/>
      <c r="AD1287" s="1649"/>
      <c r="AE1287" s="1649"/>
      <c r="AF1287" s="1610">
        <f t="shared" si="668"/>
        <v>0</v>
      </c>
      <c r="AG1287" s="1649"/>
      <c r="AH1287" s="1649"/>
      <c r="AI1287" s="1649"/>
      <c r="AJ1287" s="1649"/>
      <c r="AK1287" s="1649"/>
      <c r="AL1287" s="1649"/>
      <c r="AM1287" s="1649"/>
      <c r="AN1287" s="1649"/>
      <c r="AO1287" s="1649"/>
      <c r="AP1287" s="1649"/>
      <c r="AQ1287" s="1649"/>
      <c r="AR1287" s="1709"/>
      <c r="AS1287" s="1779">
        <f t="shared" si="669"/>
        <v>0</v>
      </c>
      <c r="AT1287" s="1711">
        <f t="shared" si="690"/>
        <v>0</v>
      </c>
      <c r="AU1287" s="1611">
        <f t="shared" si="670"/>
        <v>0</v>
      </c>
      <c r="AV1287" s="1611">
        <f t="shared" si="671"/>
        <v>0</v>
      </c>
      <c r="AW1287" s="1611">
        <f t="shared" si="672"/>
        <v>0</v>
      </c>
      <c r="AX1287" s="1611">
        <f t="shared" si="673"/>
        <v>0</v>
      </c>
      <c r="AY1287" s="1611">
        <f t="shared" si="674"/>
        <v>0</v>
      </c>
      <c r="AZ1287" s="1611">
        <f t="shared" si="675"/>
        <v>0</v>
      </c>
      <c r="BA1287" s="1611">
        <f t="shared" si="676"/>
        <v>0</v>
      </c>
      <c r="BB1287" s="1611">
        <f t="shared" si="677"/>
        <v>0</v>
      </c>
      <c r="BC1287" s="1611">
        <f t="shared" si="678"/>
        <v>0</v>
      </c>
      <c r="BD1287" s="1611">
        <f t="shared" si="679"/>
        <v>0</v>
      </c>
      <c r="BE1287" s="1611">
        <f t="shared" si="680"/>
        <v>0</v>
      </c>
      <c r="BF1287" s="1611">
        <f t="shared" si="681"/>
        <v>0</v>
      </c>
      <c r="BG1287" s="1611">
        <f t="shared" si="691"/>
        <v>0</v>
      </c>
      <c r="BH1287" s="1611" t="str">
        <f t="shared" si="692"/>
        <v/>
      </c>
      <c r="BI1287" s="1611" t="str">
        <f t="shared" si="693"/>
        <v/>
      </c>
      <c r="BJ1287" s="1611" t="str">
        <f t="shared" si="682"/>
        <v/>
      </c>
      <c r="BK1287" s="1611" t="str">
        <f t="shared" si="683"/>
        <v/>
      </c>
      <c r="BL1287" s="1611" t="str">
        <f t="shared" ca="1" si="684"/>
        <v/>
      </c>
      <c r="BM1287" s="1611" t="str">
        <f t="shared" si="694"/>
        <v/>
      </c>
      <c r="BN1287" s="1611" t="str">
        <f t="shared" si="685"/>
        <v/>
      </c>
      <c r="BO1287" s="1611" t="str">
        <f t="shared" si="686"/>
        <v/>
      </c>
      <c r="BP1287" s="1611" t="str">
        <f t="shared" si="695"/>
        <v/>
      </c>
      <c r="BQ1287" s="1611" t="str">
        <f t="shared" si="696"/>
        <v/>
      </c>
      <c r="BR1287" s="1611" t="str">
        <f t="shared" si="697"/>
        <v/>
      </c>
      <c r="BS1287" s="1611" t="str">
        <f t="shared" si="698"/>
        <v/>
      </c>
      <c r="BT1287" s="1611" t="str">
        <f t="shared" si="699"/>
        <v/>
      </c>
      <c r="BU1287" s="1731">
        <f t="shared" ca="1" si="700"/>
        <v>0</v>
      </c>
      <c r="BV1287" s="1594"/>
      <c r="BW1287" s="1594"/>
      <c r="BX1287" s="1594"/>
      <c r="BY1287" s="1594"/>
      <c r="BZ1287" s="1594"/>
      <c r="CA1287" s="1594"/>
      <c r="CB1287" s="1594"/>
      <c r="CC1287" s="1594"/>
      <c r="CD1287" s="1594"/>
      <c r="CE1287" s="1594"/>
      <c r="CF1287" s="1594"/>
      <c r="CG1287" s="1594"/>
      <c r="CH1287" s="1594"/>
      <c r="CI1287" s="1594"/>
      <c r="CJ1287" s="1594"/>
      <c r="CK1287" s="1594"/>
      <c r="CL1287" s="1594"/>
      <c r="CM1287" s="1594"/>
      <c r="CN1287" s="1594"/>
      <c r="CO1287" s="1594"/>
      <c r="CP1287" s="1594"/>
      <c r="CQ1287" s="1594"/>
      <c r="CR1287" s="1594"/>
      <c r="CS1287" s="1594"/>
      <c r="CT1287" s="1594"/>
      <c r="CU1287" s="1594"/>
      <c r="CV1287" s="1594"/>
      <c r="CW1287" s="1594"/>
      <c r="CX1287" s="1594"/>
      <c r="CY1287" s="1594"/>
      <c r="CZ1287" s="1594"/>
      <c r="DA1287" s="1594"/>
      <c r="DB1287" s="1594"/>
      <c r="DC1287" s="1594"/>
      <c r="DD1287" s="1594"/>
      <c r="DE1287" s="1594"/>
      <c r="DF1287" s="1594"/>
      <c r="DG1287" s="1594"/>
      <c r="DH1287" s="1594"/>
      <c r="DI1287" s="1594"/>
      <c r="DJ1287" s="1594"/>
      <c r="DK1287" s="1594"/>
      <c r="DL1287" s="1594"/>
      <c r="DM1287" s="1594"/>
      <c r="DN1287" s="1594"/>
      <c r="DO1287" s="1594"/>
      <c r="DP1287" s="1594"/>
      <c r="DQ1287" s="1594"/>
      <c r="DR1287" s="1594"/>
      <c r="DS1287" s="1594"/>
      <c r="DT1287" s="1594"/>
      <c r="DU1287" s="1594"/>
      <c r="DV1287" s="1594"/>
      <c r="DW1287" s="1594"/>
      <c r="DX1287" s="1594"/>
      <c r="DY1287" s="1594"/>
      <c r="DZ1287" s="1594"/>
      <c r="EA1287" s="1594"/>
      <c r="EB1287" s="1594"/>
      <c r="EC1287" s="1594"/>
      <c r="ED1287" s="1594"/>
      <c r="EE1287" s="1594"/>
      <c r="EF1287" s="1594"/>
      <c r="EG1287" s="1594"/>
      <c r="EH1287" s="1594"/>
      <c r="EI1287" s="1594"/>
      <c r="EJ1287" s="1594"/>
      <c r="EK1287" s="1594"/>
      <c r="EL1287" s="1594"/>
      <c r="EM1287" s="1594"/>
      <c r="EN1287" s="1594"/>
      <c r="EO1287" s="1594"/>
      <c r="EP1287" s="1594"/>
      <c r="EQ1287" s="1594"/>
      <c r="ER1287" s="1594"/>
      <c r="ES1287" s="1594"/>
    </row>
    <row r="1288" spans="1:149" s="1595" customFormat="1" ht="12.5">
      <c r="A1288" s="1644" t="str">
        <f t="shared" si="687"/>
        <v>Organisation</v>
      </c>
      <c r="B1288" s="1758"/>
      <c r="C1288" s="1758"/>
      <c r="D1288" s="1758"/>
      <c r="E1288" s="1756"/>
      <c r="F1288" s="1592"/>
      <c r="G1288" s="1714">
        <f t="shared" si="688"/>
        <v>0</v>
      </c>
      <c r="H1288" s="1645"/>
      <c r="I1288" s="1714">
        <f t="shared" si="689"/>
        <v>0</v>
      </c>
      <c r="J1288" s="1646"/>
      <c r="K1288" s="1646"/>
      <c r="L1288" s="1592"/>
      <c r="M1288" s="1597"/>
      <c r="N1288" s="1597"/>
      <c r="O1288" s="1646"/>
      <c r="P1288" s="1647"/>
      <c r="Q1288" s="1647"/>
      <c r="R1288" s="1648"/>
      <c r="S1288" s="1603"/>
      <c r="T1288" s="1649"/>
      <c r="U1288" s="1649"/>
      <c r="V1288" s="1649"/>
      <c r="W1288" s="1649"/>
      <c r="X1288" s="1649"/>
      <c r="Y1288" s="1649"/>
      <c r="Z1288" s="1649"/>
      <c r="AA1288" s="1649"/>
      <c r="AB1288" s="1649"/>
      <c r="AC1288" s="1649"/>
      <c r="AD1288" s="1649"/>
      <c r="AE1288" s="1649"/>
      <c r="AF1288" s="1610">
        <f t="shared" si="668"/>
        <v>0</v>
      </c>
      <c r="AG1288" s="1649"/>
      <c r="AH1288" s="1649"/>
      <c r="AI1288" s="1649"/>
      <c r="AJ1288" s="1649"/>
      <c r="AK1288" s="1649"/>
      <c r="AL1288" s="1649"/>
      <c r="AM1288" s="1649"/>
      <c r="AN1288" s="1649"/>
      <c r="AO1288" s="1649"/>
      <c r="AP1288" s="1649"/>
      <c r="AQ1288" s="1649"/>
      <c r="AR1288" s="1709"/>
      <c r="AS1288" s="1779">
        <f t="shared" si="669"/>
        <v>0</v>
      </c>
      <c r="AT1288" s="1711">
        <f t="shared" si="690"/>
        <v>0</v>
      </c>
      <c r="AU1288" s="1611">
        <f t="shared" si="670"/>
        <v>0</v>
      </c>
      <c r="AV1288" s="1611">
        <f t="shared" si="671"/>
        <v>0</v>
      </c>
      <c r="AW1288" s="1611">
        <f t="shared" si="672"/>
        <v>0</v>
      </c>
      <c r="AX1288" s="1611">
        <f t="shared" si="673"/>
        <v>0</v>
      </c>
      <c r="AY1288" s="1611">
        <f t="shared" si="674"/>
        <v>0</v>
      </c>
      <c r="AZ1288" s="1611">
        <f t="shared" si="675"/>
        <v>0</v>
      </c>
      <c r="BA1288" s="1611">
        <f t="shared" si="676"/>
        <v>0</v>
      </c>
      <c r="BB1288" s="1611">
        <f t="shared" si="677"/>
        <v>0</v>
      </c>
      <c r="BC1288" s="1611">
        <f t="shared" si="678"/>
        <v>0</v>
      </c>
      <c r="BD1288" s="1611">
        <f t="shared" si="679"/>
        <v>0</v>
      </c>
      <c r="BE1288" s="1611">
        <f t="shared" si="680"/>
        <v>0</v>
      </c>
      <c r="BF1288" s="1611">
        <f t="shared" si="681"/>
        <v>0</v>
      </c>
      <c r="BG1288" s="1611">
        <f t="shared" si="691"/>
        <v>0</v>
      </c>
      <c r="BH1288" s="1611" t="str">
        <f t="shared" si="692"/>
        <v/>
      </c>
      <c r="BI1288" s="1611" t="str">
        <f t="shared" si="693"/>
        <v/>
      </c>
      <c r="BJ1288" s="1611" t="str">
        <f t="shared" si="682"/>
        <v/>
      </c>
      <c r="BK1288" s="1611" t="str">
        <f t="shared" si="683"/>
        <v/>
      </c>
      <c r="BL1288" s="1611" t="str">
        <f t="shared" ca="1" si="684"/>
        <v/>
      </c>
      <c r="BM1288" s="1611" t="str">
        <f t="shared" si="694"/>
        <v/>
      </c>
      <c r="BN1288" s="1611" t="str">
        <f t="shared" si="685"/>
        <v/>
      </c>
      <c r="BO1288" s="1611" t="str">
        <f t="shared" si="686"/>
        <v/>
      </c>
      <c r="BP1288" s="1611" t="str">
        <f t="shared" si="695"/>
        <v/>
      </c>
      <c r="BQ1288" s="1611" t="str">
        <f t="shared" si="696"/>
        <v/>
      </c>
      <c r="BR1288" s="1611" t="str">
        <f t="shared" si="697"/>
        <v/>
      </c>
      <c r="BS1288" s="1611" t="str">
        <f t="shared" si="698"/>
        <v/>
      </c>
      <c r="BT1288" s="1611" t="str">
        <f t="shared" si="699"/>
        <v/>
      </c>
      <c r="BU1288" s="1731">
        <f t="shared" ca="1" si="700"/>
        <v>0</v>
      </c>
      <c r="BV1288" s="1594"/>
      <c r="BW1288" s="1594"/>
      <c r="BX1288" s="1594"/>
      <c r="BY1288" s="1594"/>
      <c r="BZ1288" s="1594"/>
      <c r="CA1288" s="1594"/>
      <c r="CB1288" s="1594"/>
      <c r="CC1288" s="1594"/>
      <c r="CD1288" s="1594"/>
      <c r="CE1288" s="1594"/>
      <c r="CF1288" s="1594"/>
      <c r="CG1288" s="1594"/>
      <c r="CH1288" s="1594"/>
      <c r="CI1288" s="1594"/>
      <c r="CJ1288" s="1594"/>
      <c r="CK1288" s="1594"/>
      <c r="CL1288" s="1594"/>
      <c r="CM1288" s="1594"/>
      <c r="CN1288" s="1594"/>
      <c r="CO1288" s="1594"/>
      <c r="CP1288" s="1594"/>
      <c r="CQ1288" s="1594"/>
      <c r="CR1288" s="1594"/>
      <c r="CS1288" s="1594"/>
      <c r="CT1288" s="1594"/>
      <c r="CU1288" s="1594"/>
      <c r="CV1288" s="1594"/>
      <c r="CW1288" s="1594"/>
      <c r="CX1288" s="1594"/>
      <c r="CY1288" s="1594"/>
      <c r="CZ1288" s="1594"/>
      <c r="DA1288" s="1594"/>
      <c r="DB1288" s="1594"/>
      <c r="DC1288" s="1594"/>
      <c r="DD1288" s="1594"/>
      <c r="DE1288" s="1594"/>
      <c r="DF1288" s="1594"/>
      <c r="DG1288" s="1594"/>
      <c r="DH1288" s="1594"/>
      <c r="DI1288" s="1594"/>
      <c r="DJ1288" s="1594"/>
      <c r="DK1288" s="1594"/>
      <c r="DL1288" s="1594"/>
      <c r="DM1288" s="1594"/>
      <c r="DN1288" s="1594"/>
      <c r="DO1288" s="1594"/>
      <c r="DP1288" s="1594"/>
      <c r="DQ1288" s="1594"/>
      <c r="DR1288" s="1594"/>
      <c r="DS1288" s="1594"/>
      <c r="DT1288" s="1594"/>
      <c r="DU1288" s="1594"/>
      <c r="DV1288" s="1594"/>
      <c r="DW1288" s="1594"/>
      <c r="DX1288" s="1594"/>
      <c r="DY1288" s="1594"/>
      <c r="DZ1288" s="1594"/>
      <c r="EA1288" s="1594"/>
      <c r="EB1288" s="1594"/>
      <c r="EC1288" s="1594"/>
      <c r="ED1288" s="1594"/>
      <c r="EE1288" s="1594"/>
      <c r="EF1288" s="1594"/>
      <c r="EG1288" s="1594"/>
      <c r="EH1288" s="1594"/>
      <c r="EI1288" s="1594"/>
      <c r="EJ1288" s="1594"/>
      <c r="EK1288" s="1594"/>
      <c r="EL1288" s="1594"/>
      <c r="EM1288" s="1594"/>
      <c r="EN1288" s="1594"/>
      <c r="EO1288" s="1594"/>
      <c r="EP1288" s="1594"/>
      <c r="EQ1288" s="1594"/>
      <c r="ER1288" s="1594"/>
      <c r="ES1288" s="1594"/>
    </row>
    <row r="1289" spans="1:149" s="1595" customFormat="1" ht="12.5">
      <c r="A1289" s="1644" t="str">
        <f t="shared" si="687"/>
        <v>Organisation</v>
      </c>
      <c r="B1289" s="1758"/>
      <c r="C1289" s="1758"/>
      <c r="D1289" s="1758"/>
      <c r="E1289" s="1756"/>
      <c r="F1289" s="1592"/>
      <c r="G1289" s="1714">
        <f t="shared" si="688"/>
        <v>0</v>
      </c>
      <c r="H1289" s="1645"/>
      <c r="I1289" s="1714">
        <f t="shared" si="689"/>
        <v>0</v>
      </c>
      <c r="J1289" s="1646"/>
      <c r="K1289" s="1646"/>
      <c r="L1289" s="1592"/>
      <c r="M1289" s="1597"/>
      <c r="N1289" s="1597"/>
      <c r="O1289" s="1646"/>
      <c r="P1289" s="1647"/>
      <c r="Q1289" s="1647"/>
      <c r="R1289" s="1648"/>
      <c r="S1289" s="1603"/>
      <c r="T1289" s="1649"/>
      <c r="U1289" s="1649"/>
      <c r="V1289" s="1649"/>
      <c r="W1289" s="1649"/>
      <c r="X1289" s="1649"/>
      <c r="Y1289" s="1649"/>
      <c r="Z1289" s="1649"/>
      <c r="AA1289" s="1649"/>
      <c r="AB1289" s="1649"/>
      <c r="AC1289" s="1649"/>
      <c r="AD1289" s="1649"/>
      <c r="AE1289" s="1649"/>
      <c r="AF1289" s="1610">
        <f t="shared" si="668"/>
        <v>0</v>
      </c>
      <c r="AG1289" s="1649"/>
      <c r="AH1289" s="1649"/>
      <c r="AI1289" s="1649"/>
      <c r="AJ1289" s="1649"/>
      <c r="AK1289" s="1649"/>
      <c r="AL1289" s="1649"/>
      <c r="AM1289" s="1649"/>
      <c r="AN1289" s="1649"/>
      <c r="AO1289" s="1649"/>
      <c r="AP1289" s="1649"/>
      <c r="AQ1289" s="1649"/>
      <c r="AR1289" s="1709"/>
      <c r="AS1289" s="1779">
        <f t="shared" si="669"/>
        <v>0</v>
      </c>
      <c r="AT1289" s="1711">
        <f t="shared" si="690"/>
        <v>0</v>
      </c>
      <c r="AU1289" s="1611">
        <f t="shared" si="670"/>
        <v>0</v>
      </c>
      <c r="AV1289" s="1611">
        <f t="shared" si="671"/>
        <v>0</v>
      </c>
      <c r="AW1289" s="1611">
        <f t="shared" si="672"/>
        <v>0</v>
      </c>
      <c r="AX1289" s="1611">
        <f t="shared" si="673"/>
        <v>0</v>
      </c>
      <c r="AY1289" s="1611">
        <f t="shared" si="674"/>
        <v>0</v>
      </c>
      <c r="AZ1289" s="1611">
        <f t="shared" si="675"/>
        <v>0</v>
      </c>
      <c r="BA1289" s="1611">
        <f t="shared" si="676"/>
        <v>0</v>
      </c>
      <c r="BB1289" s="1611">
        <f t="shared" si="677"/>
        <v>0</v>
      </c>
      <c r="BC1289" s="1611">
        <f t="shared" si="678"/>
        <v>0</v>
      </c>
      <c r="BD1289" s="1611">
        <f t="shared" si="679"/>
        <v>0</v>
      </c>
      <c r="BE1289" s="1611">
        <f t="shared" si="680"/>
        <v>0</v>
      </c>
      <c r="BF1289" s="1611">
        <f t="shared" si="681"/>
        <v>0</v>
      </c>
      <c r="BG1289" s="1611">
        <f t="shared" si="691"/>
        <v>0</v>
      </c>
      <c r="BH1289" s="1611" t="str">
        <f t="shared" si="692"/>
        <v/>
      </c>
      <c r="BI1289" s="1611" t="str">
        <f t="shared" si="693"/>
        <v/>
      </c>
      <c r="BJ1289" s="1611" t="str">
        <f t="shared" si="682"/>
        <v/>
      </c>
      <c r="BK1289" s="1611" t="str">
        <f t="shared" si="683"/>
        <v/>
      </c>
      <c r="BL1289" s="1611" t="str">
        <f t="shared" ca="1" si="684"/>
        <v/>
      </c>
      <c r="BM1289" s="1611" t="str">
        <f t="shared" si="694"/>
        <v/>
      </c>
      <c r="BN1289" s="1611" t="str">
        <f t="shared" si="685"/>
        <v/>
      </c>
      <c r="BO1289" s="1611" t="str">
        <f t="shared" si="686"/>
        <v/>
      </c>
      <c r="BP1289" s="1611" t="str">
        <f t="shared" si="695"/>
        <v/>
      </c>
      <c r="BQ1289" s="1611" t="str">
        <f t="shared" si="696"/>
        <v/>
      </c>
      <c r="BR1289" s="1611" t="str">
        <f t="shared" si="697"/>
        <v/>
      </c>
      <c r="BS1289" s="1611" t="str">
        <f t="shared" si="698"/>
        <v/>
      </c>
      <c r="BT1289" s="1611" t="str">
        <f t="shared" si="699"/>
        <v/>
      </c>
      <c r="BU1289" s="1731">
        <f t="shared" ca="1" si="700"/>
        <v>0</v>
      </c>
      <c r="BV1289" s="1594"/>
      <c r="BW1289" s="1594"/>
      <c r="BX1289" s="1594"/>
      <c r="BY1289" s="1594"/>
      <c r="BZ1289" s="1594"/>
      <c r="CA1289" s="1594"/>
      <c r="CB1289" s="1594"/>
      <c r="CC1289" s="1594"/>
      <c r="CD1289" s="1594"/>
      <c r="CE1289" s="1594"/>
      <c r="CF1289" s="1594"/>
      <c r="CG1289" s="1594"/>
      <c r="CH1289" s="1594"/>
      <c r="CI1289" s="1594"/>
      <c r="CJ1289" s="1594"/>
      <c r="CK1289" s="1594"/>
      <c r="CL1289" s="1594"/>
      <c r="CM1289" s="1594"/>
      <c r="CN1289" s="1594"/>
      <c r="CO1289" s="1594"/>
      <c r="CP1289" s="1594"/>
      <c r="CQ1289" s="1594"/>
      <c r="CR1289" s="1594"/>
      <c r="CS1289" s="1594"/>
      <c r="CT1289" s="1594"/>
      <c r="CU1289" s="1594"/>
      <c r="CV1289" s="1594"/>
      <c r="CW1289" s="1594"/>
      <c r="CX1289" s="1594"/>
      <c r="CY1289" s="1594"/>
      <c r="CZ1289" s="1594"/>
      <c r="DA1289" s="1594"/>
      <c r="DB1289" s="1594"/>
      <c r="DC1289" s="1594"/>
      <c r="DD1289" s="1594"/>
      <c r="DE1289" s="1594"/>
      <c r="DF1289" s="1594"/>
      <c r="DG1289" s="1594"/>
      <c r="DH1289" s="1594"/>
      <c r="DI1289" s="1594"/>
      <c r="DJ1289" s="1594"/>
      <c r="DK1289" s="1594"/>
      <c r="DL1289" s="1594"/>
      <c r="DM1289" s="1594"/>
      <c r="DN1289" s="1594"/>
      <c r="DO1289" s="1594"/>
      <c r="DP1289" s="1594"/>
      <c r="DQ1289" s="1594"/>
      <c r="DR1289" s="1594"/>
      <c r="DS1289" s="1594"/>
      <c r="DT1289" s="1594"/>
      <c r="DU1289" s="1594"/>
      <c r="DV1289" s="1594"/>
      <c r="DW1289" s="1594"/>
      <c r="DX1289" s="1594"/>
      <c r="DY1289" s="1594"/>
      <c r="DZ1289" s="1594"/>
      <c r="EA1289" s="1594"/>
      <c r="EB1289" s="1594"/>
      <c r="EC1289" s="1594"/>
      <c r="ED1289" s="1594"/>
      <c r="EE1289" s="1594"/>
      <c r="EF1289" s="1594"/>
      <c r="EG1289" s="1594"/>
      <c r="EH1289" s="1594"/>
      <c r="EI1289" s="1594"/>
      <c r="EJ1289" s="1594"/>
      <c r="EK1289" s="1594"/>
      <c r="EL1289" s="1594"/>
      <c r="EM1289" s="1594"/>
      <c r="EN1289" s="1594"/>
      <c r="EO1289" s="1594"/>
      <c r="EP1289" s="1594"/>
      <c r="EQ1289" s="1594"/>
      <c r="ER1289" s="1594"/>
      <c r="ES1289" s="1594"/>
    </row>
    <row r="1290" spans="1:149" s="1595" customFormat="1" ht="12.5">
      <c r="A1290" s="1644" t="str">
        <f t="shared" si="687"/>
        <v>Organisation</v>
      </c>
      <c r="B1290" s="1758"/>
      <c r="C1290" s="1758"/>
      <c r="D1290" s="1758"/>
      <c r="E1290" s="1756"/>
      <c r="F1290" s="1592"/>
      <c r="G1290" s="1714">
        <f t="shared" si="688"/>
        <v>0</v>
      </c>
      <c r="H1290" s="1645"/>
      <c r="I1290" s="1714">
        <f t="shared" si="689"/>
        <v>0</v>
      </c>
      <c r="J1290" s="1646"/>
      <c r="K1290" s="1646"/>
      <c r="L1290" s="1592"/>
      <c r="M1290" s="1597"/>
      <c r="N1290" s="1597"/>
      <c r="O1290" s="1646"/>
      <c r="P1290" s="1647"/>
      <c r="Q1290" s="1647"/>
      <c r="R1290" s="1648"/>
      <c r="S1290" s="1603"/>
      <c r="T1290" s="1649"/>
      <c r="U1290" s="1649"/>
      <c r="V1290" s="1649"/>
      <c r="W1290" s="1649"/>
      <c r="X1290" s="1649"/>
      <c r="Y1290" s="1649"/>
      <c r="Z1290" s="1649"/>
      <c r="AA1290" s="1649"/>
      <c r="AB1290" s="1649"/>
      <c r="AC1290" s="1649"/>
      <c r="AD1290" s="1649"/>
      <c r="AE1290" s="1649"/>
      <c r="AF1290" s="1610">
        <f t="shared" si="668"/>
        <v>0</v>
      </c>
      <c r="AG1290" s="1649"/>
      <c r="AH1290" s="1649"/>
      <c r="AI1290" s="1649"/>
      <c r="AJ1290" s="1649"/>
      <c r="AK1290" s="1649"/>
      <c r="AL1290" s="1649"/>
      <c r="AM1290" s="1649"/>
      <c r="AN1290" s="1649"/>
      <c r="AO1290" s="1649"/>
      <c r="AP1290" s="1649"/>
      <c r="AQ1290" s="1649"/>
      <c r="AR1290" s="1709"/>
      <c r="AS1290" s="1779">
        <f t="shared" si="669"/>
        <v>0</v>
      </c>
      <c r="AT1290" s="1711">
        <f t="shared" si="690"/>
        <v>0</v>
      </c>
      <c r="AU1290" s="1611">
        <f t="shared" si="670"/>
        <v>0</v>
      </c>
      <c r="AV1290" s="1611">
        <f t="shared" si="671"/>
        <v>0</v>
      </c>
      <c r="AW1290" s="1611">
        <f t="shared" si="672"/>
        <v>0</v>
      </c>
      <c r="AX1290" s="1611">
        <f t="shared" si="673"/>
        <v>0</v>
      </c>
      <c r="AY1290" s="1611">
        <f t="shared" si="674"/>
        <v>0</v>
      </c>
      <c r="AZ1290" s="1611">
        <f t="shared" si="675"/>
        <v>0</v>
      </c>
      <c r="BA1290" s="1611">
        <f t="shared" si="676"/>
        <v>0</v>
      </c>
      <c r="BB1290" s="1611">
        <f t="shared" si="677"/>
        <v>0</v>
      </c>
      <c r="BC1290" s="1611">
        <f t="shared" si="678"/>
        <v>0</v>
      </c>
      <c r="BD1290" s="1611">
        <f t="shared" si="679"/>
        <v>0</v>
      </c>
      <c r="BE1290" s="1611">
        <f t="shared" si="680"/>
        <v>0</v>
      </c>
      <c r="BF1290" s="1611">
        <f t="shared" si="681"/>
        <v>0</v>
      </c>
      <c r="BG1290" s="1611">
        <f t="shared" si="691"/>
        <v>0</v>
      </c>
      <c r="BH1290" s="1611" t="str">
        <f t="shared" si="692"/>
        <v/>
      </c>
      <c r="BI1290" s="1611" t="str">
        <f t="shared" si="693"/>
        <v/>
      </c>
      <c r="BJ1290" s="1611" t="str">
        <f t="shared" si="682"/>
        <v/>
      </c>
      <c r="BK1290" s="1611" t="str">
        <f t="shared" si="683"/>
        <v/>
      </c>
      <c r="BL1290" s="1611" t="str">
        <f t="shared" ca="1" si="684"/>
        <v/>
      </c>
      <c r="BM1290" s="1611" t="str">
        <f t="shared" si="694"/>
        <v/>
      </c>
      <c r="BN1290" s="1611" t="str">
        <f t="shared" si="685"/>
        <v/>
      </c>
      <c r="BO1290" s="1611" t="str">
        <f t="shared" si="686"/>
        <v/>
      </c>
      <c r="BP1290" s="1611" t="str">
        <f t="shared" si="695"/>
        <v/>
      </c>
      <c r="BQ1290" s="1611" t="str">
        <f t="shared" si="696"/>
        <v/>
      </c>
      <c r="BR1290" s="1611" t="str">
        <f t="shared" si="697"/>
        <v/>
      </c>
      <c r="BS1290" s="1611" t="str">
        <f t="shared" si="698"/>
        <v/>
      </c>
      <c r="BT1290" s="1611" t="str">
        <f t="shared" si="699"/>
        <v/>
      </c>
      <c r="BU1290" s="1731">
        <f t="shared" ca="1" si="700"/>
        <v>0</v>
      </c>
      <c r="BV1290" s="1594"/>
      <c r="BW1290" s="1594"/>
      <c r="BX1290" s="1594"/>
      <c r="BY1290" s="1594"/>
      <c r="BZ1290" s="1594"/>
      <c r="CA1290" s="1594"/>
      <c r="CB1290" s="1594"/>
      <c r="CC1290" s="1594"/>
      <c r="CD1290" s="1594"/>
      <c r="CE1290" s="1594"/>
      <c r="CF1290" s="1594"/>
      <c r="CG1290" s="1594"/>
      <c r="CH1290" s="1594"/>
      <c r="CI1290" s="1594"/>
      <c r="CJ1290" s="1594"/>
      <c r="CK1290" s="1594"/>
      <c r="CL1290" s="1594"/>
      <c r="CM1290" s="1594"/>
      <c r="CN1290" s="1594"/>
      <c r="CO1290" s="1594"/>
      <c r="CP1290" s="1594"/>
      <c r="CQ1290" s="1594"/>
      <c r="CR1290" s="1594"/>
      <c r="CS1290" s="1594"/>
      <c r="CT1290" s="1594"/>
      <c r="CU1290" s="1594"/>
      <c r="CV1290" s="1594"/>
      <c r="CW1290" s="1594"/>
      <c r="CX1290" s="1594"/>
      <c r="CY1290" s="1594"/>
      <c r="CZ1290" s="1594"/>
      <c r="DA1290" s="1594"/>
      <c r="DB1290" s="1594"/>
      <c r="DC1290" s="1594"/>
      <c r="DD1290" s="1594"/>
      <c r="DE1290" s="1594"/>
      <c r="DF1290" s="1594"/>
      <c r="DG1290" s="1594"/>
      <c r="DH1290" s="1594"/>
      <c r="DI1290" s="1594"/>
      <c r="DJ1290" s="1594"/>
      <c r="DK1290" s="1594"/>
      <c r="DL1290" s="1594"/>
      <c r="DM1290" s="1594"/>
      <c r="DN1290" s="1594"/>
      <c r="DO1290" s="1594"/>
      <c r="DP1290" s="1594"/>
      <c r="DQ1290" s="1594"/>
      <c r="DR1290" s="1594"/>
      <c r="DS1290" s="1594"/>
      <c r="DT1290" s="1594"/>
      <c r="DU1290" s="1594"/>
      <c r="DV1290" s="1594"/>
      <c r="DW1290" s="1594"/>
      <c r="DX1290" s="1594"/>
      <c r="DY1290" s="1594"/>
      <c r="DZ1290" s="1594"/>
      <c r="EA1290" s="1594"/>
      <c r="EB1290" s="1594"/>
      <c r="EC1290" s="1594"/>
      <c r="ED1290" s="1594"/>
      <c r="EE1290" s="1594"/>
      <c r="EF1290" s="1594"/>
      <c r="EG1290" s="1594"/>
      <c r="EH1290" s="1594"/>
      <c r="EI1290" s="1594"/>
      <c r="EJ1290" s="1594"/>
      <c r="EK1290" s="1594"/>
      <c r="EL1290" s="1594"/>
      <c r="EM1290" s="1594"/>
      <c r="EN1290" s="1594"/>
      <c r="EO1290" s="1594"/>
      <c r="EP1290" s="1594"/>
      <c r="EQ1290" s="1594"/>
      <c r="ER1290" s="1594"/>
      <c r="ES1290" s="1594"/>
    </row>
    <row r="1291" spans="1:149" s="1595" customFormat="1" ht="12.5">
      <c r="A1291" s="1644" t="str">
        <f t="shared" si="687"/>
        <v>Organisation</v>
      </c>
      <c r="B1291" s="1758"/>
      <c r="C1291" s="1758"/>
      <c r="D1291" s="1758"/>
      <c r="E1291" s="1756"/>
      <c r="F1291" s="1592"/>
      <c r="G1291" s="1714">
        <f t="shared" si="688"/>
        <v>0</v>
      </c>
      <c r="H1291" s="1645"/>
      <c r="I1291" s="1714">
        <f t="shared" si="689"/>
        <v>0</v>
      </c>
      <c r="J1291" s="1646"/>
      <c r="K1291" s="1646"/>
      <c r="L1291" s="1592"/>
      <c r="M1291" s="1597"/>
      <c r="N1291" s="1597"/>
      <c r="O1291" s="1646"/>
      <c r="P1291" s="1647"/>
      <c r="Q1291" s="1647"/>
      <c r="R1291" s="1648"/>
      <c r="S1291" s="1603"/>
      <c r="T1291" s="1649"/>
      <c r="U1291" s="1649"/>
      <c r="V1291" s="1649"/>
      <c r="W1291" s="1649"/>
      <c r="X1291" s="1649"/>
      <c r="Y1291" s="1649"/>
      <c r="Z1291" s="1649"/>
      <c r="AA1291" s="1649"/>
      <c r="AB1291" s="1649"/>
      <c r="AC1291" s="1649"/>
      <c r="AD1291" s="1649"/>
      <c r="AE1291" s="1649"/>
      <c r="AF1291" s="1610">
        <f t="shared" si="668"/>
        <v>0</v>
      </c>
      <c r="AG1291" s="1649"/>
      <c r="AH1291" s="1649"/>
      <c r="AI1291" s="1649"/>
      <c r="AJ1291" s="1649"/>
      <c r="AK1291" s="1649"/>
      <c r="AL1291" s="1649"/>
      <c r="AM1291" s="1649"/>
      <c r="AN1291" s="1649"/>
      <c r="AO1291" s="1649"/>
      <c r="AP1291" s="1649"/>
      <c r="AQ1291" s="1649"/>
      <c r="AR1291" s="1709"/>
      <c r="AS1291" s="1779">
        <f t="shared" si="669"/>
        <v>0</v>
      </c>
      <c r="AT1291" s="1711">
        <f t="shared" si="690"/>
        <v>0</v>
      </c>
      <c r="AU1291" s="1611">
        <f t="shared" si="670"/>
        <v>0</v>
      </c>
      <c r="AV1291" s="1611">
        <f t="shared" si="671"/>
        <v>0</v>
      </c>
      <c r="AW1291" s="1611">
        <f t="shared" si="672"/>
        <v>0</v>
      </c>
      <c r="AX1291" s="1611">
        <f t="shared" si="673"/>
        <v>0</v>
      </c>
      <c r="AY1291" s="1611">
        <f t="shared" si="674"/>
        <v>0</v>
      </c>
      <c r="AZ1291" s="1611">
        <f t="shared" si="675"/>
        <v>0</v>
      </c>
      <c r="BA1291" s="1611">
        <f t="shared" si="676"/>
        <v>0</v>
      </c>
      <c r="BB1291" s="1611">
        <f t="shared" si="677"/>
        <v>0</v>
      </c>
      <c r="BC1291" s="1611">
        <f t="shared" si="678"/>
        <v>0</v>
      </c>
      <c r="BD1291" s="1611">
        <f t="shared" si="679"/>
        <v>0</v>
      </c>
      <c r="BE1291" s="1611">
        <f t="shared" si="680"/>
        <v>0</v>
      </c>
      <c r="BF1291" s="1611">
        <f t="shared" si="681"/>
        <v>0</v>
      </c>
      <c r="BG1291" s="1611">
        <f t="shared" si="691"/>
        <v>0</v>
      </c>
      <c r="BH1291" s="1611" t="str">
        <f t="shared" si="692"/>
        <v/>
      </c>
      <c r="BI1291" s="1611" t="str">
        <f t="shared" si="693"/>
        <v/>
      </c>
      <c r="BJ1291" s="1611" t="str">
        <f t="shared" si="682"/>
        <v/>
      </c>
      <c r="BK1291" s="1611" t="str">
        <f t="shared" si="683"/>
        <v/>
      </c>
      <c r="BL1291" s="1611" t="str">
        <f t="shared" ca="1" si="684"/>
        <v/>
      </c>
      <c r="BM1291" s="1611" t="str">
        <f t="shared" si="694"/>
        <v/>
      </c>
      <c r="BN1291" s="1611" t="str">
        <f t="shared" si="685"/>
        <v/>
      </c>
      <c r="BO1291" s="1611" t="str">
        <f t="shared" si="686"/>
        <v/>
      </c>
      <c r="BP1291" s="1611" t="str">
        <f t="shared" si="695"/>
        <v/>
      </c>
      <c r="BQ1291" s="1611" t="str">
        <f t="shared" si="696"/>
        <v/>
      </c>
      <c r="BR1291" s="1611" t="str">
        <f t="shared" si="697"/>
        <v/>
      </c>
      <c r="BS1291" s="1611" t="str">
        <f t="shared" si="698"/>
        <v/>
      </c>
      <c r="BT1291" s="1611" t="str">
        <f t="shared" si="699"/>
        <v/>
      </c>
      <c r="BU1291" s="1731">
        <f t="shared" ca="1" si="700"/>
        <v>0</v>
      </c>
      <c r="BV1291" s="1594"/>
      <c r="BW1291" s="1594"/>
      <c r="BX1291" s="1594"/>
      <c r="BY1291" s="1594"/>
      <c r="BZ1291" s="1594"/>
      <c r="CA1291" s="1594"/>
      <c r="CB1291" s="1594"/>
      <c r="CC1291" s="1594"/>
      <c r="CD1291" s="1594"/>
      <c r="CE1291" s="1594"/>
      <c r="CF1291" s="1594"/>
      <c r="CG1291" s="1594"/>
      <c r="CH1291" s="1594"/>
      <c r="CI1291" s="1594"/>
      <c r="CJ1291" s="1594"/>
      <c r="CK1291" s="1594"/>
      <c r="CL1291" s="1594"/>
      <c r="CM1291" s="1594"/>
      <c r="CN1291" s="1594"/>
      <c r="CO1291" s="1594"/>
      <c r="CP1291" s="1594"/>
      <c r="CQ1291" s="1594"/>
      <c r="CR1291" s="1594"/>
      <c r="CS1291" s="1594"/>
      <c r="CT1291" s="1594"/>
      <c r="CU1291" s="1594"/>
      <c r="CV1291" s="1594"/>
      <c r="CW1291" s="1594"/>
      <c r="CX1291" s="1594"/>
      <c r="CY1291" s="1594"/>
      <c r="CZ1291" s="1594"/>
      <c r="DA1291" s="1594"/>
      <c r="DB1291" s="1594"/>
      <c r="DC1291" s="1594"/>
      <c r="DD1291" s="1594"/>
      <c r="DE1291" s="1594"/>
      <c r="DF1291" s="1594"/>
      <c r="DG1291" s="1594"/>
      <c r="DH1291" s="1594"/>
      <c r="DI1291" s="1594"/>
      <c r="DJ1291" s="1594"/>
      <c r="DK1291" s="1594"/>
      <c r="DL1291" s="1594"/>
      <c r="DM1291" s="1594"/>
      <c r="DN1291" s="1594"/>
      <c r="DO1291" s="1594"/>
      <c r="DP1291" s="1594"/>
      <c r="DQ1291" s="1594"/>
      <c r="DR1291" s="1594"/>
      <c r="DS1291" s="1594"/>
      <c r="DT1291" s="1594"/>
      <c r="DU1291" s="1594"/>
      <c r="DV1291" s="1594"/>
      <c r="DW1291" s="1594"/>
      <c r="DX1291" s="1594"/>
      <c r="DY1291" s="1594"/>
      <c r="DZ1291" s="1594"/>
      <c r="EA1291" s="1594"/>
      <c r="EB1291" s="1594"/>
      <c r="EC1291" s="1594"/>
      <c r="ED1291" s="1594"/>
      <c r="EE1291" s="1594"/>
      <c r="EF1291" s="1594"/>
      <c r="EG1291" s="1594"/>
      <c r="EH1291" s="1594"/>
      <c r="EI1291" s="1594"/>
      <c r="EJ1291" s="1594"/>
      <c r="EK1291" s="1594"/>
      <c r="EL1291" s="1594"/>
      <c r="EM1291" s="1594"/>
      <c r="EN1291" s="1594"/>
      <c r="EO1291" s="1594"/>
      <c r="EP1291" s="1594"/>
      <c r="EQ1291" s="1594"/>
      <c r="ER1291" s="1594"/>
      <c r="ES1291" s="1594"/>
    </row>
    <row r="1292" spans="1:149" s="1595" customFormat="1" ht="12.5">
      <c r="A1292" s="1644" t="str">
        <f t="shared" si="687"/>
        <v>Organisation</v>
      </c>
      <c r="B1292" s="1758"/>
      <c r="C1292" s="1758"/>
      <c r="D1292" s="1758"/>
      <c r="E1292" s="1756"/>
      <c r="F1292" s="1592"/>
      <c r="G1292" s="1714">
        <f t="shared" si="688"/>
        <v>0</v>
      </c>
      <c r="H1292" s="1645"/>
      <c r="I1292" s="1714">
        <f t="shared" si="689"/>
        <v>0</v>
      </c>
      <c r="J1292" s="1646"/>
      <c r="K1292" s="1646"/>
      <c r="L1292" s="1592"/>
      <c r="M1292" s="1597"/>
      <c r="N1292" s="1597"/>
      <c r="O1292" s="1646"/>
      <c r="P1292" s="1647"/>
      <c r="Q1292" s="1647"/>
      <c r="R1292" s="1648"/>
      <c r="S1292" s="1603"/>
      <c r="T1292" s="1649"/>
      <c r="U1292" s="1649"/>
      <c r="V1292" s="1649"/>
      <c r="W1292" s="1649"/>
      <c r="X1292" s="1649"/>
      <c r="Y1292" s="1649"/>
      <c r="Z1292" s="1649"/>
      <c r="AA1292" s="1649"/>
      <c r="AB1292" s="1649"/>
      <c r="AC1292" s="1649"/>
      <c r="AD1292" s="1649"/>
      <c r="AE1292" s="1649"/>
      <c r="AF1292" s="1610">
        <f t="shared" si="668"/>
        <v>0</v>
      </c>
      <c r="AG1292" s="1649"/>
      <c r="AH1292" s="1649"/>
      <c r="AI1292" s="1649"/>
      <c r="AJ1292" s="1649"/>
      <c r="AK1292" s="1649"/>
      <c r="AL1292" s="1649"/>
      <c r="AM1292" s="1649"/>
      <c r="AN1292" s="1649"/>
      <c r="AO1292" s="1649"/>
      <c r="AP1292" s="1649"/>
      <c r="AQ1292" s="1649"/>
      <c r="AR1292" s="1709"/>
      <c r="AS1292" s="1779">
        <f t="shared" si="669"/>
        <v>0</v>
      </c>
      <c r="AT1292" s="1711">
        <f t="shared" si="690"/>
        <v>0</v>
      </c>
      <c r="AU1292" s="1611">
        <f t="shared" si="670"/>
        <v>0</v>
      </c>
      <c r="AV1292" s="1611">
        <f t="shared" si="671"/>
        <v>0</v>
      </c>
      <c r="AW1292" s="1611">
        <f t="shared" si="672"/>
        <v>0</v>
      </c>
      <c r="AX1292" s="1611">
        <f t="shared" si="673"/>
        <v>0</v>
      </c>
      <c r="AY1292" s="1611">
        <f t="shared" si="674"/>
        <v>0</v>
      </c>
      <c r="AZ1292" s="1611">
        <f t="shared" si="675"/>
        <v>0</v>
      </c>
      <c r="BA1292" s="1611">
        <f t="shared" si="676"/>
        <v>0</v>
      </c>
      <c r="BB1292" s="1611">
        <f t="shared" si="677"/>
        <v>0</v>
      </c>
      <c r="BC1292" s="1611">
        <f t="shared" si="678"/>
        <v>0</v>
      </c>
      <c r="BD1292" s="1611">
        <f t="shared" si="679"/>
        <v>0</v>
      </c>
      <c r="BE1292" s="1611">
        <f t="shared" si="680"/>
        <v>0</v>
      </c>
      <c r="BF1292" s="1611">
        <f t="shared" si="681"/>
        <v>0</v>
      </c>
      <c r="BG1292" s="1611">
        <f t="shared" si="691"/>
        <v>0</v>
      </c>
      <c r="BH1292" s="1611" t="str">
        <f t="shared" si="692"/>
        <v/>
      </c>
      <c r="BI1292" s="1611" t="str">
        <f t="shared" si="693"/>
        <v/>
      </c>
      <c r="BJ1292" s="1611" t="str">
        <f t="shared" si="682"/>
        <v/>
      </c>
      <c r="BK1292" s="1611" t="str">
        <f t="shared" si="683"/>
        <v/>
      </c>
      <c r="BL1292" s="1611" t="str">
        <f t="shared" ca="1" si="684"/>
        <v/>
      </c>
      <c r="BM1292" s="1611" t="str">
        <f t="shared" si="694"/>
        <v/>
      </c>
      <c r="BN1292" s="1611" t="str">
        <f t="shared" si="685"/>
        <v/>
      </c>
      <c r="BO1292" s="1611" t="str">
        <f t="shared" si="686"/>
        <v/>
      </c>
      <c r="BP1292" s="1611" t="str">
        <f t="shared" si="695"/>
        <v/>
      </c>
      <c r="BQ1292" s="1611" t="str">
        <f t="shared" si="696"/>
        <v/>
      </c>
      <c r="BR1292" s="1611" t="str">
        <f t="shared" si="697"/>
        <v/>
      </c>
      <c r="BS1292" s="1611" t="str">
        <f t="shared" si="698"/>
        <v/>
      </c>
      <c r="BT1292" s="1611" t="str">
        <f t="shared" si="699"/>
        <v/>
      </c>
      <c r="BU1292" s="1731">
        <f t="shared" ca="1" si="700"/>
        <v>0</v>
      </c>
      <c r="BV1292" s="1594"/>
      <c r="BW1292" s="1594"/>
      <c r="BX1292" s="1594"/>
      <c r="BY1292" s="1594"/>
      <c r="BZ1292" s="1594"/>
      <c r="CA1292" s="1594"/>
      <c r="CB1292" s="1594"/>
      <c r="CC1292" s="1594"/>
      <c r="CD1292" s="1594"/>
      <c r="CE1292" s="1594"/>
      <c r="CF1292" s="1594"/>
      <c r="CG1292" s="1594"/>
      <c r="CH1292" s="1594"/>
      <c r="CI1292" s="1594"/>
      <c r="CJ1292" s="1594"/>
      <c r="CK1292" s="1594"/>
      <c r="CL1292" s="1594"/>
      <c r="CM1292" s="1594"/>
      <c r="CN1292" s="1594"/>
      <c r="CO1292" s="1594"/>
      <c r="CP1292" s="1594"/>
      <c r="CQ1292" s="1594"/>
      <c r="CR1292" s="1594"/>
      <c r="CS1292" s="1594"/>
      <c r="CT1292" s="1594"/>
      <c r="CU1292" s="1594"/>
      <c r="CV1292" s="1594"/>
      <c r="CW1292" s="1594"/>
      <c r="CX1292" s="1594"/>
      <c r="CY1292" s="1594"/>
      <c r="CZ1292" s="1594"/>
      <c r="DA1292" s="1594"/>
      <c r="DB1292" s="1594"/>
      <c r="DC1292" s="1594"/>
      <c r="DD1292" s="1594"/>
      <c r="DE1292" s="1594"/>
      <c r="DF1292" s="1594"/>
      <c r="DG1292" s="1594"/>
      <c r="DH1292" s="1594"/>
      <c r="DI1292" s="1594"/>
      <c r="DJ1292" s="1594"/>
      <c r="DK1292" s="1594"/>
      <c r="DL1292" s="1594"/>
      <c r="DM1292" s="1594"/>
      <c r="DN1292" s="1594"/>
      <c r="DO1292" s="1594"/>
      <c r="DP1292" s="1594"/>
      <c r="DQ1292" s="1594"/>
      <c r="DR1292" s="1594"/>
      <c r="DS1292" s="1594"/>
      <c r="DT1292" s="1594"/>
      <c r="DU1292" s="1594"/>
      <c r="DV1292" s="1594"/>
      <c r="DW1292" s="1594"/>
      <c r="DX1292" s="1594"/>
      <c r="DY1292" s="1594"/>
      <c r="DZ1292" s="1594"/>
      <c r="EA1292" s="1594"/>
      <c r="EB1292" s="1594"/>
      <c r="EC1292" s="1594"/>
      <c r="ED1292" s="1594"/>
      <c r="EE1292" s="1594"/>
      <c r="EF1292" s="1594"/>
      <c r="EG1292" s="1594"/>
      <c r="EH1292" s="1594"/>
      <c r="EI1292" s="1594"/>
      <c r="EJ1292" s="1594"/>
      <c r="EK1292" s="1594"/>
      <c r="EL1292" s="1594"/>
      <c r="EM1292" s="1594"/>
      <c r="EN1292" s="1594"/>
      <c r="EO1292" s="1594"/>
      <c r="EP1292" s="1594"/>
      <c r="EQ1292" s="1594"/>
      <c r="ER1292" s="1594"/>
      <c r="ES1292" s="1594"/>
    </row>
    <row r="1293" spans="1:149" s="1595" customFormat="1" ht="12.5">
      <c r="A1293" s="1644" t="str">
        <f t="shared" si="687"/>
        <v>Organisation</v>
      </c>
      <c r="B1293" s="1758"/>
      <c r="C1293" s="1758"/>
      <c r="D1293" s="1758"/>
      <c r="E1293" s="1756"/>
      <c r="F1293" s="1592"/>
      <c r="G1293" s="1714">
        <f t="shared" si="688"/>
        <v>0</v>
      </c>
      <c r="H1293" s="1645"/>
      <c r="I1293" s="1714">
        <f t="shared" si="689"/>
        <v>0</v>
      </c>
      <c r="J1293" s="1646"/>
      <c r="K1293" s="1646"/>
      <c r="L1293" s="1592"/>
      <c r="M1293" s="1597"/>
      <c r="N1293" s="1597"/>
      <c r="O1293" s="1646"/>
      <c r="P1293" s="1647"/>
      <c r="Q1293" s="1647"/>
      <c r="R1293" s="1648"/>
      <c r="S1293" s="1603"/>
      <c r="T1293" s="1649"/>
      <c r="U1293" s="1649"/>
      <c r="V1293" s="1649"/>
      <c r="W1293" s="1649"/>
      <c r="X1293" s="1649"/>
      <c r="Y1293" s="1649"/>
      <c r="Z1293" s="1649"/>
      <c r="AA1293" s="1649"/>
      <c r="AB1293" s="1649"/>
      <c r="AC1293" s="1649"/>
      <c r="AD1293" s="1649"/>
      <c r="AE1293" s="1649"/>
      <c r="AF1293" s="1610">
        <f t="shared" si="668"/>
        <v>0</v>
      </c>
      <c r="AG1293" s="1649"/>
      <c r="AH1293" s="1649"/>
      <c r="AI1293" s="1649"/>
      <c r="AJ1293" s="1649"/>
      <c r="AK1293" s="1649"/>
      <c r="AL1293" s="1649"/>
      <c r="AM1293" s="1649"/>
      <c r="AN1293" s="1649"/>
      <c r="AO1293" s="1649"/>
      <c r="AP1293" s="1649"/>
      <c r="AQ1293" s="1649"/>
      <c r="AR1293" s="1709"/>
      <c r="AS1293" s="1779">
        <f t="shared" si="669"/>
        <v>0</v>
      </c>
      <c r="AT1293" s="1711">
        <f t="shared" si="690"/>
        <v>0</v>
      </c>
      <c r="AU1293" s="1611">
        <f t="shared" si="670"/>
        <v>0</v>
      </c>
      <c r="AV1293" s="1611">
        <f t="shared" si="671"/>
        <v>0</v>
      </c>
      <c r="AW1293" s="1611">
        <f t="shared" si="672"/>
        <v>0</v>
      </c>
      <c r="AX1293" s="1611">
        <f t="shared" si="673"/>
        <v>0</v>
      </c>
      <c r="AY1293" s="1611">
        <f t="shared" si="674"/>
        <v>0</v>
      </c>
      <c r="AZ1293" s="1611">
        <f t="shared" si="675"/>
        <v>0</v>
      </c>
      <c r="BA1293" s="1611">
        <f t="shared" si="676"/>
        <v>0</v>
      </c>
      <c r="BB1293" s="1611">
        <f t="shared" si="677"/>
        <v>0</v>
      </c>
      <c r="BC1293" s="1611">
        <f t="shared" si="678"/>
        <v>0</v>
      </c>
      <c r="BD1293" s="1611">
        <f t="shared" si="679"/>
        <v>0</v>
      </c>
      <c r="BE1293" s="1611">
        <f t="shared" si="680"/>
        <v>0</v>
      </c>
      <c r="BF1293" s="1611">
        <f t="shared" si="681"/>
        <v>0</v>
      </c>
      <c r="BG1293" s="1611">
        <f t="shared" si="691"/>
        <v>0</v>
      </c>
      <c r="BH1293" s="1611" t="str">
        <f t="shared" si="692"/>
        <v/>
      </c>
      <c r="BI1293" s="1611" t="str">
        <f t="shared" si="693"/>
        <v/>
      </c>
      <c r="BJ1293" s="1611" t="str">
        <f t="shared" si="682"/>
        <v/>
      </c>
      <c r="BK1293" s="1611" t="str">
        <f t="shared" si="683"/>
        <v/>
      </c>
      <c r="BL1293" s="1611" t="str">
        <f t="shared" ca="1" si="684"/>
        <v/>
      </c>
      <c r="BM1293" s="1611" t="str">
        <f t="shared" si="694"/>
        <v/>
      </c>
      <c r="BN1293" s="1611" t="str">
        <f t="shared" si="685"/>
        <v/>
      </c>
      <c r="BO1293" s="1611" t="str">
        <f t="shared" si="686"/>
        <v/>
      </c>
      <c r="BP1293" s="1611" t="str">
        <f t="shared" si="695"/>
        <v/>
      </c>
      <c r="BQ1293" s="1611" t="str">
        <f t="shared" si="696"/>
        <v/>
      </c>
      <c r="BR1293" s="1611" t="str">
        <f t="shared" si="697"/>
        <v/>
      </c>
      <c r="BS1293" s="1611" t="str">
        <f t="shared" si="698"/>
        <v/>
      </c>
      <c r="BT1293" s="1611" t="str">
        <f t="shared" si="699"/>
        <v/>
      </c>
      <c r="BU1293" s="1731">
        <f t="shared" ca="1" si="700"/>
        <v>0</v>
      </c>
      <c r="BV1293" s="1594"/>
      <c r="BW1293" s="1594"/>
      <c r="BX1293" s="1594"/>
      <c r="BY1293" s="1594"/>
      <c r="BZ1293" s="1594"/>
      <c r="CA1293" s="1594"/>
      <c r="CB1293" s="1594"/>
      <c r="CC1293" s="1594"/>
      <c r="CD1293" s="1594"/>
      <c r="CE1293" s="1594"/>
      <c r="CF1293" s="1594"/>
      <c r="CG1293" s="1594"/>
      <c r="CH1293" s="1594"/>
      <c r="CI1293" s="1594"/>
      <c r="CJ1293" s="1594"/>
      <c r="CK1293" s="1594"/>
      <c r="CL1293" s="1594"/>
      <c r="CM1293" s="1594"/>
      <c r="CN1293" s="1594"/>
      <c r="CO1293" s="1594"/>
      <c r="CP1293" s="1594"/>
      <c r="CQ1293" s="1594"/>
      <c r="CR1293" s="1594"/>
      <c r="CS1293" s="1594"/>
      <c r="CT1293" s="1594"/>
      <c r="CU1293" s="1594"/>
      <c r="CV1293" s="1594"/>
      <c r="CW1293" s="1594"/>
      <c r="CX1293" s="1594"/>
      <c r="CY1293" s="1594"/>
      <c r="CZ1293" s="1594"/>
      <c r="DA1293" s="1594"/>
      <c r="DB1293" s="1594"/>
      <c r="DC1293" s="1594"/>
      <c r="DD1293" s="1594"/>
      <c r="DE1293" s="1594"/>
      <c r="DF1293" s="1594"/>
      <c r="DG1293" s="1594"/>
      <c r="DH1293" s="1594"/>
      <c r="DI1293" s="1594"/>
      <c r="DJ1293" s="1594"/>
      <c r="DK1293" s="1594"/>
      <c r="DL1293" s="1594"/>
      <c r="DM1293" s="1594"/>
      <c r="DN1293" s="1594"/>
      <c r="DO1293" s="1594"/>
      <c r="DP1293" s="1594"/>
      <c r="DQ1293" s="1594"/>
      <c r="DR1293" s="1594"/>
      <c r="DS1293" s="1594"/>
      <c r="DT1293" s="1594"/>
      <c r="DU1293" s="1594"/>
      <c r="DV1293" s="1594"/>
      <c r="DW1293" s="1594"/>
      <c r="DX1293" s="1594"/>
      <c r="DY1293" s="1594"/>
      <c r="DZ1293" s="1594"/>
      <c r="EA1293" s="1594"/>
      <c r="EB1293" s="1594"/>
      <c r="EC1293" s="1594"/>
      <c r="ED1293" s="1594"/>
      <c r="EE1293" s="1594"/>
      <c r="EF1293" s="1594"/>
      <c r="EG1293" s="1594"/>
      <c r="EH1293" s="1594"/>
      <c r="EI1293" s="1594"/>
      <c r="EJ1293" s="1594"/>
      <c r="EK1293" s="1594"/>
      <c r="EL1293" s="1594"/>
      <c r="EM1293" s="1594"/>
      <c r="EN1293" s="1594"/>
      <c r="EO1293" s="1594"/>
      <c r="EP1293" s="1594"/>
      <c r="EQ1293" s="1594"/>
      <c r="ER1293" s="1594"/>
      <c r="ES1293" s="1594"/>
    </row>
    <row r="1294" spans="1:149" s="1595" customFormat="1" ht="12.5">
      <c r="A1294" s="1644" t="str">
        <f t="shared" si="687"/>
        <v>Organisation</v>
      </c>
      <c r="B1294" s="1758"/>
      <c r="C1294" s="1758"/>
      <c r="D1294" s="1758"/>
      <c r="E1294" s="1756"/>
      <c r="F1294" s="1592"/>
      <c r="G1294" s="1714">
        <f t="shared" si="688"/>
        <v>0</v>
      </c>
      <c r="H1294" s="1645"/>
      <c r="I1294" s="1714">
        <f t="shared" si="689"/>
        <v>0</v>
      </c>
      <c r="J1294" s="1646"/>
      <c r="K1294" s="1646"/>
      <c r="L1294" s="1592"/>
      <c r="M1294" s="1597"/>
      <c r="N1294" s="1597"/>
      <c r="O1294" s="1646"/>
      <c r="P1294" s="1647"/>
      <c r="Q1294" s="1647"/>
      <c r="R1294" s="1648"/>
      <c r="S1294" s="1603"/>
      <c r="T1294" s="1649"/>
      <c r="U1294" s="1649"/>
      <c r="V1294" s="1649"/>
      <c r="W1294" s="1649"/>
      <c r="X1294" s="1649"/>
      <c r="Y1294" s="1649"/>
      <c r="Z1294" s="1649"/>
      <c r="AA1294" s="1649"/>
      <c r="AB1294" s="1649"/>
      <c r="AC1294" s="1649"/>
      <c r="AD1294" s="1649"/>
      <c r="AE1294" s="1649"/>
      <c r="AF1294" s="1610">
        <f t="shared" si="668"/>
        <v>0</v>
      </c>
      <c r="AG1294" s="1649"/>
      <c r="AH1294" s="1649"/>
      <c r="AI1294" s="1649"/>
      <c r="AJ1294" s="1649"/>
      <c r="AK1294" s="1649"/>
      <c r="AL1294" s="1649"/>
      <c r="AM1294" s="1649"/>
      <c r="AN1294" s="1649"/>
      <c r="AO1294" s="1649"/>
      <c r="AP1294" s="1649"/>
      <c r="AQ1294" s="1649"/>
      <c r="AR1294" s="1709"/>
      <c r="AS1294" s="1779">
        <f t="shared" si="669"/>
        <v>0</v>
      </c>
      <c r="AT1294" s="1711">
        <f t="shared" si="690"/>
        <v>0</v>
      </c>
      <c r="AU1294" s="1611">
        <f t="shared" si="670"/>
        <v>0</v>
      </c>
      <c r="AV1294" s="1611">
        <f t="shared" si="671"/>
        <v>0</v>
      </c>
      <c r="AW1294" s="1611">
        <f t="shared" si="672"/>
        <v>0</v>
      </c>
      <c r="AX1294" s="1611">
        <f t="shared" si="673"/>
        <v>0</v>
      </c>
      <c r="AY1294" s="1611">
        <f t="shared" si="674"/>
        <v>0</v>
      </c>
      <c r="AZ1294" s="1611">
        <f t="shared" si="675"/>
        <v>0</v>
      </c>
      <c r="BA1294" s="1611">
        <f t="shared" si="676"/>
        <v>0</v>
      </c>
      <c r="BB1294" s="1611">
        <f t="shared" si="677"/>
        <v>0</v>
      </c>
      <c r="BC1294" s="1611">
        <f t="shared" si="678"/>
        <v>0</v>
      </c>
      <c r="BD1294" s="1611">
        <f t="shared" si="679"/>
        <v>0</v>
      </c>
      <c r="BE1294" s="1611">
        <f t="shared" si="680"/>
        <v>0</v>
      </c>
      <c r="BF1294" s="1611">
        <f t="shared" si="681"/>
        <v>0</v>
      </c>
      <c r="BG1294" s="1611">
        <f t="shared" si="691"/>
        <v>0</v>
      </c>
      <c r="BH1294" s="1611" t="str">
        <f t="shared" si="692"/>
        <v/>
      </c>
      <c r="BI1294" s="1611" t="str">
        <f t="shared" si="693"/>
        <v/>
      </c>
      <c r="BJ1294" s="1611" t="str">
        <f t="shared" si="682"/>
        <v/>
      </c>
      <c r="BK1294" s="1611" t="str">
        <f t="shared" si="683"/>
        <v/>
      </c>
      <c r="BL1294" s="1611" t="str">
        <f t="shared" ca="1" si="684"/>
        <v/>
      </c>
      <c r="BM1294" s="1611" t="str">
        <f t="shared" si="694"/>
        <v/>
      </c>
      <c r="BN1294" s="1611" t="str">
        <f t="shared" si="685"/>
        <v/>
      </c>
      <c r="BO1294" s="1611" t="str">
        <f t="shared" si="686"/>
        <v/>
      </c>
      <c r="BP1294" s="1611" t="str">
        <f t="shared" si="695"/>
        <v/>
      </c>
      <c r="BQ1294" s="1611" t="str">
        <f t="shared" si="696"/>
        <v/>
      </c>
      <c r="BR1294" s="1611" t="str">
        <f t="shared" si="697"/>
        <v/>
      </c>
      <c r="BS1294" s="1611" t="str">
        <f t="shared" si="698"/>
        <v/>
      </c>
      <c r="BT1294" s="1611" t="str">
        <f t="shared" si="699"/>
        <v/>
      </c>
      <c r="BU1294" s="1731">
        <f t="shared" ca="1" si="700"/>
        <v>0</v>
      </c>
      <c r="BV1294" s="1594"/>
      <c r="BW1294" s="1594"/>
      <c r="BX1294" s="1594"/>
      <c r="BY1294" s="1594"/>
      <c r="BZ1294" s="1594"/>
      <c r="CA1294" s="1594"/>
      <c r="CB1294" s="1594"/>
      <c r="CC1294" s="1594"/>
      <c r="CD1294" s="1594"/>
      <c r="CE1294" s="1594"/>
      <c r="CF1294" s="1594"/>
      <c r="CG1294" s="1594"/>
      <c r="CH1294" s="1594"/>
      <c r="CI1294" s="1594"/>
      <c r="CJ1294" s="1594"/>
      <c r="CK1294" s="1594"/>
      <c r="CL1294" s="1594"/>
      <c r="CM1294" s="1594"/>
      <c r="CN1294" s="1594"/>
      <c r="CO1294" s="1594"/>
      <c r="CP1294" s="1594"/>
      <c r="CQ1294" s="1594"/>
      <c r="CR1294" s="1594"/>
      <c r="CS1294" s="1594"/>
      <c r="CT1294" s="1594"/>
      <c r="CU1294" s="1594"/>
      <c r="CV1294" s="1594"/>
      <c r="CW1294" s="1594"/>
      <c r="CX1294" s="1594"/>
      <c r="CY1294" s="1594"/>
      <c r="CZ1294" s="1594"/>
      <c r="DA1294" s="1594"/>
      <c r="DB1294" s="1594"/>
      <c r="DC1294" s="1594"/>
      <c r="DD1294" s="1594"/>
      <c r="DE1294" s="1594"/>
      <c r="DF1294" s="1594"/>
      <c r="DG1294" s="1594"/>
      <c r="DH1294" s="1594"/>
      <c r="DI1294" s="1594"/>
      <c r="DJ1294" s="1594"/>
      <c r="DK1294" s="1594"/>
      <c r="DL1294" s="1594"/>
      <c r="DM1294" s="1594"/>
      <c r="DN1294" s="1594"/>
      <c r="DO1294" s="1594"/>
      <c r="DP1294" s="1594"/>
      <c r="DQ1294" s="1594"/>
      <c r="DR1294" s="1594"/>
      <c r="DS1294" s="1594"/>
      <c r="DT1294" s="1594"/>
      <c r="DU1294" s="1594"/>
      <c r="DV1294" s="1594"/>
      <c r="DW1294" s="1594"/>
      <c r="DX1294" s="1594"/>
      <c r="DY1294" s="1594"/>
      <c r="DZ1294" s="1594"/>
      <c r="EA1294" s="1594"/>
      <c r="EB1294" s="1594"/>
      <c r="EC1294" s="1594"/>
      <c r="ED1294" s="1594"/>
      <c r="EE1294" s="1594"/>
      <c r="EF1294" s="1594"/>
      <c r="EG1294" s="1594"/>
      <c r="EH1294" s="1594"/>
      <c r="EI1294" s="1594"/>
      <c r="EJ1294" s="1594"/>
      <c r="EK1294" s="1594"/>
      <c r="EL1294" s="1594"/>
      <c r="EM1294" s="1594"/>
      <c r="EN1294" s="1594"/>
      <c r="EO1294" s="1594"/>
      <c r="EP1294" s="1594"/>
      <c r="EQ1294" s="1594"/>
      <c r="ER1294" s="1594"/>
      <c r="ES1294" s="1594"/>
    </row>
    <row r="1295" spans="1:149" s="1595" customFormat="1" ht="12.5">
      <c r="A1295" s="1644" t="str">
        <f t="shared" si="687"/>
        <v>Organisation</v>
      </c>
      <c r="B1295" s="1758"/>
      <c r="C1295" s="1758"/>
      <c r="D1295" s="1758"/>
      <c r="E1295" s="1756"/>
      <c r="F1295" s="1592"/>
      <c r="G1295" s="1714">
        <f t="shared" si="688"/>
        <v>0</v>
      </c>
      <c r="H1295" s="1645"/>
      <c r="I1295" s="1714">
        <f t="shared" si="689"/>
        <v>0</v>
      </c>
      <c r="J1295" s="1646"/>
      <c r="K1295" s="1646"/>
      <c r="L1295" s="1592"/>
      <c r="M1295" s="1597"/>
      <c r="N1295" s="1597"/>
      <c r="O1295" s="1646"/>
      <c r="P1295" s="1647"/>
      <c r="Q1295" s="1647"/>
      <c r="R1295" s="1648"/>
      <c r="S1295" s="1603"/>
      <c r="T1295" s="1649"/>
      <c r="U1295" s="1649"/>
      <c r="V1295" s="1649"/>
      <c r="W1295" s="1649"/>
      <c r="X1295" s="1649"/>
      <c r="Y1295" s="1649"/>
      <c r="Z1295" s="1649"/>
      <c r="AA1295" s="1649"/>
      <c r="AB1295" s="1649"/>
      <c r="AC1295" s="1649"/>
      <c r="AD1295" s="1649"/>
      <c r="AE1295" s="1649"/>
      <c r="AF1295" s="1610">
        <f t="shared" si="668"/>
        <v>0</v>
      </c>
      <c r="AG1295" s="1649"/>
      <c r="AH1295" s="1649"/>
      <c r="AI1295" s="1649"/>
      <c r="AJ1295" s="1649"/>
      <c r="AK1295" s="1649"/>
      <c r="AL1295" s="1649"/>
      <c r="AM1295" s="1649"/>
      <c r="AN1295" s="1649"/>
      <c r="AO1295" s="1649"/>
      <c r="AP1295" s="1649"/>
      <c r="AQ1295" s="1649"/>
      <c r="AR1295" s="1709"/>
      <c r="AS1295" s="1779">
        <f t="shared" si="669"/>
        <v>0</v>
      </c>
      <c r="AT1295" s="1711">
        <f t="shared" si="690"/>
        <v>0</v>
      </c>
      <c r="AU1295" s="1611">
        <f t="shared" si="670"/>
        <v>0</v>
      </c>
      <c r="AV1295" s="1611">
        <f t="shared" si="671"/>
        <v>0</v>
      </c>
      <c r="AW1295" s="1611">
        <f t="shared" si="672"/>
        <v>0</v>
      </c>
      <c r="AX1295" s="1611">
        <f t="shared" si="673"/>
        <v>0</v>
      </c>
      <c r="AY1295" s="1611">
        <f t="shared" si="674"/>
        <v>0</v>
      </c>
      <c r="AZ1295" s="1611">
        <f t="shared" si="675"/>
        <v>0</v>
      </c>
      <c r="BA1295" s="1611">
        <f t="shared" si="676"/>
        <v>0</v>
      </c>
      <c r="BB1295" s="1611">
        <f t="shared" si="677"/>
        <v>0</v>
      </c>
      <c r="BC1295" s="1611">
        <f t="shared" si="678"/>
        <v>0</v>
      </c>
      <c r="BD1295" s="1611">
        <f t="shared" si="679"/>
        <v>0</v>
      </c>
      <c r="BE1295" s="1611">
        <f t="shared" si="680"/>
        <v>0</v>
      </c>
      <c r="BF1295" s="1611">
        <f t="shared" si="681"/>
        <v>0</v>
      </c>
      <c r="BG1295" s="1611">
        <f t="shared" si="691"/>
        <v>0</v>
      </c>
      <c r="BH1295" s="1611" t="str">
        <f t="shared" si="692"/>
        <v/>
      </c>
      <c r="BI1295" s="1611" t="str">
        <f t="shared" si="693"/>
        <v/>
      </c>
      <c r="BJ1295" s="1611" t="str">
        <f t="shared" si="682"/>
        <v/>
      </c>
      <c r="BK1295" s="1611" t="str">
        <f t="shared" si="683"/>
        <v/>
      </c>
      <c r="BL1295" s="1611" t="str">
        <f t="shared" ca="1" si="684"/>
        <v/>
      </c>
      <c r="BM1295" s="1611" t="str">
        <f t="shared" si="694"/>
        <v/>
      </c>
      <c r="BN1295" s="1611" t="str">
        <f t="shared" si="685"/>
        <v/>
      </c>
      <c r="BO1295" s="1611" t="str">
        <f t="shared" si="686"/>
        <v/>
      </c>
      <c r="BP1295" s="1611" t="str">
        <f t="shared" si="695"/>
        <v/>
      </c>
      <c r="BQ1295" s="1611" t="str">
        <f t="shared" si="696"/>
        <v/>
      </c>
      <c r="BR1295" s="1611" t="str">
        <f t="shared" si="697"/>
        <v/>
      </c>
      <c r="BS1295" s="1611" t="str">
        <f t="shared" si="698"/>
        <v/>
      </c>
      <c r="BT1295" s="1611" t="str">
        <f t="shared" si="699"/>
        <v/>
      </c>
      <c r="BU1295" s="1731">
        <f t="shared" ca="1" si="700"/>
        <v>0</v>
      </c>
      <c r="BV1295" s="1594"/>
      <c r="BW1295" s="1594"/>
      <c r="BX1295" s="1594"/>
      <c r="BY1295" s="1594"/>
      <c r="BZ1295" s="1594"/>
      <c r="CA1295" s="1594"/>
      <c r="CB1295" s="1594"/>
      <c r="CC1295" s="1594"/>
      <c r="CD1295" s="1594"/>
      <c r="CE1295" s="1594"/>
      <c r="CF1295" s="1594"/>
      <c r="CG1295" s="1594"/>
      <c r="CH1295" s="1594"/>
      <c r="CI1295" s="1594"/>
      <c r="CJ1295" s="1594"/>
      <c r="CK1295" s="1594"/>
      <c r="CL1295" s="1594"/>
      <c r="CM1295" s="1594"/>
      <c r="CN1295" s="1594"/>
      <c r="CO1295" s="1594"/>
      <c r="CP1295" s="1594"/>
      <c r="CQ1295" s="1594"/>
      <c r="CR1295" s="1594"/>
      <c r="CS1295" s="1594"/>
      <c r="CT1295" s="1594"/>
      <c r="CU1295" s="1594"/>
      <c r="CV1295" s="1594"/>
      <c r="CW1295" s="1594"/>
      <c r="CX1295" s="1594"/>
      <c r="CY1295" s="1594"/>
      <c r="CZ1295" s="1594"/>
      <c r="DA1295" s="1594"/>
      <c r="DB1295" s="1594"/>
      <c r="DC1295" s="1594"/>
      <c r="DD1295" s="1594"/>
      <c r="DE1295" s="1594"/>
      <c r="DF1295" s="1594"/>
      <c r="DG1295" s="1594"/>
      <c r="DH1295" s="1594"/>
      <c r="DI1295" s="1594"/>
      <c r="DJ1295" s="1594"/>
      <c r="DK1295" s="1594"/>
      <c r="DL1295" s="1594"/>
      <c r="DM1295" s="1594"/>
      <c r="DN1295" s="1594"/>
      <c r="DO1295" s="1594"/>
      <c r="DP1295" s="1594"/>
      <c r="DQ1295" s="1594"/>
      <c r="DR1295" s="1594"/>
      <c r="DS1295" s="1594"/>
      <c r="DT1295" s="1594"/>
      <c r="DU1295" s="1594"/>
      <c r="DV1295" s="1594"/>
      <c r="DW1295" s="1594"/>
      <c r="DX1295" s="1594"/>
      <c r="DY1295" s="1594"/>
      <c r="DZ1295" s="1594"/>
      <c r="EA1295" s="1594"/>
      <c r="EB1295" s="1594"/>
      <c r="EC1295" s="1594"/>
      <c r="ED1295" s="1594"/>
      <c r="EE1295" s="1594"/>
      <c r="EF1295" s="1594"/>
      <c r="EG1295" s="1594"/>
      <c r="EH1295" s="1594"/>
      <c r="EI1295" s="1594"/>
      <c r="EJ1295" s="1594"/>
      <c r="EK1295" s="1594"/>
      <c r="EL1295" s="1594"/>
      <c r="EM1295" s="1594"/>
      <c r="EN1295" s="1594"/>
      <c r="EO1295" s="1594"/>
      <c r="EP1295" s="1594"/>
      <c r="EQ1295" s="1594"/>
      <c r="ER1295" s="1594"/>
      <c r="ES1295" s="1594"/>
    </row>
    <row r="1296" spans="1:149" s="1595" customFormat="1" ht="12.5">
      <c r="A1296" s="1644" t="str">
        <f t="shared" si="687"/>
        <v>Organisation</v>
      </c>
      <c r="B1296" s="1758"/>
      <c r="C1296" s="1758"/>
      <c r="D1296" s="1758"/>
      <c r="E1296" s="1756"/>
      <c r="F1296" s="1592"/>
      <c r="G1296" s="1714">
        <f t="shared" si="688"/>
        <v>0</v>
      </c>
      <c r="H1296" s="1645"/>
      <c r="I1296" s="1714">
        <f t="shared" si="689"/>
        <v>0</v>
      </c>
      <c r="J1296" s="1646"/>
      <c r="K1296" s="1646"/>
      <c r="L1296" s="1592"/>
      <c r="M1296" s="1597"/>
      <c r="N1296" s="1597"/>
      <c r="O1296" s="1646"/>
      <c r="P1296" s="1647"/>
      <c r="Q1296" s="1647"/>
      <c r="R1296" s="1648"/>
      <c r="S1296" s="1603"/>
      <c r="T1296" s="1649"/>
      <c r="U1296" s="1649"/>
      <c r="V1296" s="1649"/>
      <c r="W1296" s="1649"/>
      <c r="X1296" s="1649"/>
      <c r="Y1296" s="1649"/>
      <c r="Z1296" s="1649"/>
      <c r="AA1296" s="1649"/>
      <c r="AB1296" s="1649"/>
      <c r="AC1296" s="1649"/>
      <c r="AD1296" s="1649"/>
      <c r="AE1296" s="1649"/>
      <c r="AF1296" s="1610">
        <f t="shared" si="668"/>
        <v>0</v>
      </c>
      <c r="AG1296" s="1649"/>
      <c r="AH1296" s="1649"/>
      <c r="AI1296" s="1649"/>
      <c r="AJ1296" s="1649"/>
      <c r="AK1296" s="1649"/>
      <c r="AL1296" s="1649"/>
      <c r="AM1296" s="1649"/>
      <c r="AN1296" s="1649"/>
      <c r="AO1296" s="1649"/>
      <c r="AP1296" s="1649"/>
      <c r="AQ1296" s="1649"/>
      <c r="AR1296" s="1709"/>
      <c r="AS1296" s="1779">
        <f t="shared" si="669"/>
        <v>0</v>
      </c>
      <c r="AT1296" s="1711">
        <f t="shared" si="690"/>
        <v>0</v>
      </c>
      <c r="AU1296" s="1611">
        <f t="shared" si="670"/>
        <v>0</v>
      </c>
      <c r="AV1296" s="1611">
        <f t="shared" si="671"/>
        <v>0</v>
      </c>
      <c r="AW1296" s="1611">
        <f t="shared" si="672"/>
        <v>0</v>
      </c>
      <c r="AX1296" s="1611">
        <f t="shared" si="673"/>
        <v>0</v>
      </c>
      <c r="AY1296" s="1611">
        <f t="shared" si="674"/>
        <v>0</v>
      </c>
      <c r="AZ1296" s="1611">
        <f t="shared" si="675"/>
        <v>0</v>
      </c>
      <c r="BA1296" s="1611">
        <f t="shared" si="676"/>
        <v>0</v>
      </c>
      <c r="BB1296" s="1611">
        <f t="shared" si="677"/>
        <v>0</v>
      </c>
      <c r="BC1296" s="1611">
        <f t="shared" si="678"/>
        <v>0</v>
      </c>
      <c r="BD1296" s="1611">
        <f t="shared" si="679"/>
        <v>0</v>
      </c>
      <c r="BE1296" s="1611">
        <f t="shared" si="680"/>
        <v>0</v>
      </c>
      <c r="BF1296" s="1611">
        <f t="shared" si="681"/>
        <v>0</v>
      </c>
      <c r="BG1296" s="1611">
        <f t="shared" si="691"/>
        <v>0</v>
      </c>
      <c r="BH1296" s="1611" t="str">
        <f t="shared" si="692"/>
        <v/>
      </c>
      <c r="BI1296" s="1611" t="str">
        <f t="shared" si="693"/>
        <v/>
      </c>
      <c r="BJ1296" s="1611" t="str">
        <f t="shared" si="682"/>
        <v/>
      </c>
      <c r="BK1296" s="1611" t="str">
        <f t="shared" si="683"/>
        <v/>
      </c>
      <c r="BL1296" s="1611" t="str">
        <f t="shared" ca="1" si="684"/>
        <v/>
      </c>
      <c r="BM1296" s="1611" t="str">
        <f t="shared" si="694"/>
        <v/>
      </c>
      <c r="BN1296" s="1611" t="str">
        <f t="shared" si="685"/>
        <v/>
      </c>
      <c r="BO1296" s="1611" t="str">
        <f t="shared" si="686"/>
        <v/>
      </c>
      <c r="BP1296" s="1611" t="str">
        <f t="shared" si="695"/>
        <v/>
      </c>
      <c r="BQ1296" s="1611" t="str">
        <f t="shared" si="696"/>
        <v/>
      </c>
      <c r="BR1296" s="1611" t="str">
        <f t="shared" si="697"/>
        <v/>
      </c>
      <c r="BS1296" s="1611" t="str">
        <f t="shared" si="698"/>
        <v/>
      </c>
      <c r="BT1296" s="1611" t="str">
        <f t="shared" si="699"/>
        <v/>
      </c>
      <c r="BU1296" s="1731">
        <f t="shared" ca="1" si="700"/>
        <v>0</v>
      </c>
      <c r="BV1296" s="1594"/>
      <c r="BW1296" s="1594"/>
      <c r="BX1296" s="1594"/>
      <c r="BY1296" s="1594"/>
      <c r="BZ1296" s="1594"/>
      <c r="CA1296" s="1594"/>
      <c r="CB1296" s="1594"/>
      <c r="CC1296" s="1594"/>
      <c r="CD1296" s="1594"/>
      <c r="CE1296" s="1594"/>
      <c r="CF1296" s="1594"/>
      <c r="CG1296" s="1594"/>
      <c r="CH1296" s="1594"/>
      <c r="CI1296" s="1594"/>
      <c r="CJ1296" s="1594"/>
      <c r="CK1296" s="1594"/>
      <c r="CL1296" s="1594"/>
      <c r="CM1296" s="1594"/>
      <c r="CN1296" s="1594"/>
      <c r="CO1296" s="1594"/>
      <c r="CP1296" s="1594"/>
      <c r="CQ1296" s="1594"/>
      <c r="CR1296" s="1594"/>
      <c r="CS1296" s="1594"/>
      <c r="CT1296" s="1594"/>
      <c r="CU1296" s="1594"/>
      <c r="CV1296" s="1594"/>
      <c r="CW1296" s="1594"/>
      <c r="CX1296" s="1594"/>
      <c r="CY1296" s="1594"/>
      <c r="CZ1296" s="1594"/>
      <c r="DA1296" s="1594"/>
      <c r="DB1296" s="1594"/>
      <c r="DC1296" s="1594"/>
      <c r="DD1296" s="1594"/>
      <c r="DE1296" s="1594"/>
      <c r="DF1296" s="1594"/>
      <c r="DG1296" s="1594"/>
      <c r="DH1296" s="1594"/>
      <c r="DI1296" s="1594"/>
      <c r="DJ1296" s="1594"/>
      <c r="DK1296" s="1594"/>
      <c r="DL1296" s="1594"/>
      <c r="DM1296" s="1594"/>
      <c r="DN1296" s="1594"/>
      <c r="DO1296" s="1594"/>
      <c r="DP1296" s="1594"/>
      <c r="DQ1296" s="1594"/>
      <c r="DR1296" s="1594"/>
      <c r="DS1296" s="1594"/>
      <c r="DT1296" s="1594"/>
      <c r="DU1296" s="1594"/>
      <c r="DV1296" s="1594"/>
      <c r="DW1296" s="1594"/>
      <c r="DX1296" s="1594"/>
      <c r="DY1296" s="1594"/>
      <c r="DZ1296" s="1594"/>
      <c r="EA1296" s="1594"/>
      <c r="EB1296" s="1594"/>
      <c r="EC1296" s="1594"/>
      <c r="ED1296" s="1594"/>
      <c r="EE1296" s="1594"/>
      <c r="EF1296" s="1594"/>
      <c r="EG1296" s="1594"/>
      <c r="EH1296" s="1594"/>
      <c r="EI1296" s="1594"/>
      <c r="EJ1296" s="1594"/>
      <c r="EK1296" s="1594"/>
      <c r="EL1296" s="1594"/>
      <c r="EM1296" s="1594"/>
      <c r="EN1296" s="1594"/>
      <c r="EO1296" s="1594"/>
      <c r="EP1296" s="1594"/>
      <c r="EQ1296" s="1594"/>
      <c r="ER1296" s="1594"/>
      <c r="ES1296" s="1594"/>
    </row>
    <row r="1297" spans="1:149" s="1595" customFormat="1" ht="12.5">
      <c r="A1297" s="1644" t="str">
        <f t="shared" si="687"/>
        <v>Organisation</v>
      </c>
      <c r="B1297" s="1758"/>
      <c r="C1297" s="1758"/>
      <c r="D1297" s="1758"/>
      <c r="E1297" s="1756"/>
      <c r="F1297" s="1592"/>
      <c r="G1297" s="1714">
        <f t="shared" si="688"/>
        <v>0</v>
      </c>
      <c r="H1297" s="1645"/>
      <c r="I1297" s="1714">
        <f t="shared" si="689"/>
        <v>0</v>
      </c>
      <c r="J1297" s="1646"/>
      <c r="K1297" s="1646"/>
      <c r="L1297" s="1592"/>
      <c r="M1297" s="1597"/>
      <c r="N1297" s="1597"/>
      <c r="O1297" s="1646"/>
      <c r="P1297" s="1647"/>
      <c r="Q1297" s="1647"/>
      <c r="R1297" s="1648"/>
      <c r="S1297" s="1603"/>
      <c r="T1297" s="1649"/>
      <c r="U1297" s="1649"/>
      <c r="V1297" s="1649"/>
      <c r="W1297" s="1649"/>
      <c r="X1297" s="1649"/>
      <c r="Y1297" s="1649"/>
      <c r="Z1297" s="1649"/>
      <c r="AA1297" s="1649"/>
      <c r="AB1297" s="1649"/>
      <c r="AC1297" s="1649"/>
      <c r="AD1297" s="1649"/>
      <c r="AE1297" s="1649"/>
      <c r="AF1297" s="1610">
        <f t="shared" si="668"/>
        <v>0</v>
      </c>
      <c r="AG1297" s="1649"/>
      <c r="AH1297" s="1649"/>
      <c r="AI1297" s="1649"/>
      <c r="AJ1297" s="1649"/>
      <c r="AK1297" s="1649"/>
      <c r="AL1297" s="1649"/>
      <c r="AM1297" s="1649"/>
      <c r="AN1297" s="1649"/>
      <c r="AO1297" s="1649"/>
      <c r="AP1297" s="1649"/>
      <c r="AQ1297" s="1649"/>
      <c r="AR1297" s="1709"/>
      <c r="AS1297" s="1779">
        <f t="shared" si="669"/>
        <v>0</v>
      </c>
      <c r="AT1297" s="1711">
        <f t="shared" si="690"/>
        <v>0</v>
      </c>
      <c r="AU1297" s="1611">
        <f t="shared" si="670"/>
        <v>0</v>
      </c>
      <c r="AV1297" s="1611">
        <f t="shared" si="671"/>
        <v>0</v>
      </c>
      <c r="AW1297" s="1611">
        <f t="shared" si="672"/>
        <v>0</v>
      </c>
      <c r="AX1297" s="1611">
        <f t="shared" si="673"/>
        <v>0</v>
      </c>
      <c r="AY1297" s="1611">
        <f t="shared" si="674"/>
        <v>0</v>
      </c>
      <c r="AZ1297" s="1611">
        <f t="shared" si="675"/>
        <v>0</v>
      </c>
      <c r="BA1297" s="1611">
        <f t="shared" si="676"/>
        <v>0</v>
      </c>
      <c r="BB1297" s="1611">
        <f t="shared" si="677"/>
        <v>0</v>
      </c>
      <c r="BC1297" s="1611">
        <f t="shared" si="678"/>
        <v>0</v>
      </c>
      <c r="BD1297" s="1611">
        <f t="shared" si="679"/>
        <v>0</v>
      </c>
      <c r="BE1297" s="1611">
        <f t="shared" si="680"/>
        <v>0</v>
      </c>
      <c r="BF1297" s="1611">
        <f t="shared" si="681"/>
        <v>0</v>
      </c>
      <c r="BG1297" s="1611">
        <f t="shared" si="691"/>
        <v>0</v>
      </c>
      <c r="BH1297" s="1611" t="str">
        <f t="shared" si="692"/>
        <v/>
      </c>
      <c r="BI1297" s="1611" t="str">
        <f t="shared" si="693"/>
        <v/>
      </c>
      <c r="BJ1297" s="1611" t="str">
        <f t="shared" si="682"/>
        <v/>
      </c>
      <c r="BK1297" s="1611" t="str">
        <f t="shared" si="683"/>
        <v/>
      </c>
      <c r="BL1297" s="1611" t="str">
        <f t="shared" ca="1" si="684"/>
        <v/>
      </c>
      <c r="BM1297" s="1611" t="str">
        <f t="shared" si="694"/>
        <v/>
      </c>
      <c r="BN1297" s="1611" t="str">
        <f t="shared" si="685"/>
        <v/>
      </c>
      <c r="BO1297" s="1611" t="str">
        <f t="shared" si="686"/>
        <v/>
      </c>
      <c r="BP1297" s="1611" t="str">
        <f t="shared" si="695"/>
        <v/>
      </c>
      <c r="BQ1297" s="1611" t="str">
        <f t="shared" si="696"/>
        <v/>
      </c>
      <c r="BR1297" s="1611" t="str">
        <f t="shared" si="697"/>
        <v/>
      </c>
      <c r="BS1297" s="1611" t="str">
        <f t="shared" si="698"/>
        <v/>
      </c>
      <c r="BT1297" s="1611" t="str">
        <f t="shared" si="699"/>
        <v/>
      </c>
      <c r="BU1297" s="1731">
        <f t="shared" ca="1" si="700"/>
        <v>0</v>
      </c>
      <c r="BV1297" s="1594"/>
      <c r="BW1297" s="1594"/>
      <c r="BX1297" s="1594"/>
      <c r="BY1297" s="1594"/>
      <c r="BZ1297" s="1594"/>
      <c r="CA1297" s="1594"/>
      <c r="CB1297" s="1594"/>
      <c r="CC1297" s="1594"/>
      <c r="CD1297" s="1594"/>
      <c r="CE1297" s="1594"/>
      <c r="CF1297" s="1594"/>
      <c r="CG1297" s="1594"/>
      <c r="CH1297" s="1594"/>
      <c r="CI1297" s="1594"/>
      <c r="CJ1297" s="1594"/>
      <c r="CK1297" s="1594"/>
      <c r="CL1297" s="1594"/>
      <c r="CM1297" s="1594"/>
      <c r="CN1297" s="1594"/>
      <c r="CO1297" s="1594"/>
      <c r="CP1297" s="1594"/>
      <c r="CQ1297" s="1594"/>
      <c r="CR1297" s="1594"/>
      <c r="CS1297" s="1594"/>
      <c r="CT1297" s="1594"/>
      <c r="CU1297" s="1594"/>
      <c r="CV1297" s="1594"/>
      <c r="CW1297" s="1594"/>
      <c r="CX1297" s="1594"/>
      <c r="CY1297" s="1594"/>
      <c r="CZ1297" s="1594"/>
      <c r="DA1297" s="1594"/>
      <c r="DB1297" s="1594"/>
      <c r="DC1297" s="1594"/>
      <c r="DD1297" s="1594"/>
      <c r="DE1297" s="1594"/>
      <c r="DF1297" s="1594"/>
      <c r="DG1297" s="1594"/>
      <c r="DH1297" s="1594"/>
      <c r="DI1297" s="1594"/>
      <c r="DJ1297" s="1594"/>
      <c r="DK1297" s="1594"/>
      <c r="DL1297" s="1594"/>
      <c r="DM1297" s="1594"/>
      <c r="DN1297" s="1594"/>
      <c r="DO1297" s="1594"/>
      <c r="DP1297" s="1594"/>
      <c r="DQ1297" s="1594"/>
      <c r="DR1297" s="1594"/>
      <c r="DS1297" s="1594"/>
      <c r="DT1297" s="1594"/>
      <c r="DU1297" s="1594"/>
      <c r="DV1297" s="1594"/>
      <c r="DW1297" s="1594"/>
      <c r="DX1297" s="1594"/>
      <c r="DY1297" s="1594"/>
      <c r="DZ1297" s="1594"/>
      <c r="EA1297" s="1594"/>
      <c r="EB1297" s="1594"/>
      <c r="EC1297" s="1594"/>
      <c r="ED1297" s="1594"/>
      <c r="EE1297" s="1594"/>
      <c r="EF1297" s="1594"/>
      <c r="EG1297" s="1594"/>
      <c r="EH1297" s="1594"/>
      <c r="EI1297" s="1594"/>
      <c r="EJ1297" s="1594"/>
      <c r="EK1297" s="1594"/>
      <c r="EL1297" s="1594"/>
      <c r="EM1297" s="1594"/>
      <c r="EN1297" s="1594"/>
      <c r="EO1297" s="1594"/>
      <c r="EP1297" s="1594"/>
      <c r="EQ1297" s="1594"/>
      <c r="ER1297" s="1594"/>
      <c r="ES1297" s="1594"/>
    </row>
    <row r="1298" spans="1:149" s="1595" customFormat="1" ht="12.5">
      <c r="A1298" s="1644" t="str">
        <f t="shared" si="687"/>
        <v>Organisation</v>
      </c>
      <c r="B1298" s="1758"/>
      <c r="C1298" s="1758"/>
      <c r="D1298" s="1758"/>
      <c r="E1298" s="1756"/>
      <c r="F1298" s="1592"/>
      <c r="G1298" s="1714">
        <f t="shared" si="688"/>
        <v>0</v>
      </c>
      <c r="H1298" s="1645"/>
      <c r="I1298" s="1714">
        <f t="shared" si="689"/>
        <v>0</v>
      </c>
      <c r="J1298" s="1646"/>
      <c r="K1298" s="1646"/>
      <c r="L1298" s="1592"/>
      <c r="M1298" s="1597"/>
      <c r="N1298" s="1597"/>
      <c r="O1298" s="1646"/>
      <c r="P1298" s="1647"/>
      <c r="Q1298" s="1647"/>
      <c r="R1298" s="1648"/>
      <c r="S1298" s="1603"/>
      <c r="T1298" s="1649"/>
      <c r="U1298" s="1649"/>
      <c r="V1298" s="1649"/>
      <c r="W1298" s="1649"/>
      <c r="X1298" s="1649"/>
      <c r="Y1298" s="1649"/>
      <c r="Z1298" s="1649"/>
      <c r="AA1298" s="1649"/>
      <c r="AB1298" s="1649"/>
      <c r="AC1298" s="1649"/>
      <c r="AD1298" s="1649"/>
      <c r="AE1298" s="1649"/>
      <c r="AF1298" s="1610">
        <f t="shared" si="668"/>
        <v>0</v>
      </c>
      <c r="AG1298" s="1649"/>
      <c r="AH1298" s="1649"/>
      <c r="AI1298" s="1649"/>
      <c r="AJ1298" s="1649"/>
      <c r="AK1298" s="1649"/>
      <c r="AL1298" s="1649"/>
      <c r="AM1298" s="1649"/>
      <c r="AN1298" s="1649"/>
      <c r="AO1298" s="1649"/>
      <c r="AP1298" s="1649"/>
      <c r="AQ1298" s="1649"/>
      <c r="AR1298" s="1709"/>
      <c r="AS1298" s="1779">
        <f t="shared" si="669"/>
        <v>0</v>
      </c>
      <c r="AT1298" s="1711">
        <f t="shared" si="690"/>
        <v>0</v>
      </c>
      <c r="AU1298" s="1611">
        <f t="shared" si="670"/>
        <v>0</v>
      </c>
      <c r="AV1298" s="1611">
        <f t="shared" si="671"/>
        <v>0</v>
      </c>
      <c r="AW1298" s="1611">
        <f t="shared" si="672"/>
        <v>0</v>
      </c>
      <c r="AX1298" s="1611">
        <f t="shared" si="673"/>
        <v>0</v>
      </c>
      <c r="AY1298" s="1611">
        <f t="shared" si="674"/>
        <v>0</v>
      </c>
      <c r="AZ1298" s="1611">
        <f t="shared" si="675"/>
        <v>0</v>
      </c>
      <c r="BA1298" s="1611">
        <f t="shared" si="676"/>
        <v>0</v>
      </c>
      <c r="BB1298" s="1611">
        <f t="shared" si="677"/>
        <v>0</v>
      </c>
      <c r="BC1298" s="1611">
        <f t="shared" si="678"/>
        <v>0</v>
      </c>
      <c r="BD1298" s="1611">
        <f t="shared" si="679"/>
        <v>0</v>
      </c>
      <c r="BE1298" s="1611">
        <f t="shared" si="680"/>
        <v>0</v>
      </c>
      <c r="BF1298" s="1611">
        <f t="shared" si="681"/>
        <v>0</v>
      </c>
      <c r="BG1298" s="1611">
        <f t="shared" si="691"/>
        <v>0</v>
      </c>
      <c r="BH1298" s="1611" t="str">
        <f t="shared" si="692"/>
        <v/>
      </c>
      <c r="BI1298" s="1611" t="str">
        <f t="shared" si="693"/>
        <v/>
      </c>
      <c r="BJ1298" s="1611" t="str">
        <f t="shared" si="682"/>
        <v/>
      </c>
      <c r="BK1298" s="1611" t="str">
        <f t="shared" si="683"/>
        <v/>
      </c>
      <c r="BL1298" s="1611" t="str">
        <f t="shared" ca="1" si="684"/>
        <v/>
      </c>
      <c r="BM1298" s="1611" t="str">
        <f t="shared" si="694"/>
        <v/>
      </c>
      <c r="BN1298" s="1611" t="str">
        <f t="shared" si="685"/>
        <v/>
      </c>
      <c r="BO1298" s="1611" t="str">
        <f t="shared" si="686"/>
        <v/>
      </c>
      <c r="BP1298" s="1611" t="str">
        <f t="shared" si="695"/>
        <v/>
      </c>
      <c r="BQ1298" s="1611" t="str">
        <f t="shared" si="696"/>
        <v/>
      </c>
      <c r="BR1298" s="1611" t="str">
        <f t="shared" si="697"/>
        <v/>
      </c>
      <c r="BS1298" s="1611" t="str">
        <f t="shared" si="698"/>
        <v/>
      </c>
      <c r="BT1298" s="1611" t="str">
        <f t="shared" si="699"/>
        <v/>
      </c>
      <c r="BU1298" s="1731">
        <f t="shared" ca="1" si="700"/>
        <v>0</v>
      </c>
      <c r="BV1298" s="1594"/>
      <c r="BW1298" s="1594"/>
      <c r="BX1298" s="1594"/>
      <c r="BY1298" s="1594"/>
      <c r="BZ1298" s="1594"/>
      <c r="CA1298" s="1594"/>
      <c r="CB1298" s="1594"/>
      <c r="CC1298" s="1594"/>
      <c r="CD1298" s="1594"/>
      <c r="CE1298" s="1594"/>
      <c r="CF1298" s="1594"/>
      <c r="CG1298" s="1594"/>
      <c r="CH1298" s="1594"/>
      <c r="CI1298" s="1594"/>
      <c r="CJ1298" s="1594"/>
      <c r="CK1298" s="1594"/>
      <c r="CL1298" s="1594"/>
      <c r="CM1298" s="1594"/>
      <c r="CN1298" s="1594"/>
      <c r="CO1298" s="1594"/>
      <c r="CP1298" s="1594"/>
      <c r="CQ1298" s="1594"/>
      <c r="CR1298" s="1594"/>
      <c r="CS1298" s="1594"/>
      <c r="CT1298" s="1594"/>
      <c r="CU1298" s="1594"/>
      <c r="CV1298" s="1594"/>
      <c r="CW1298" s="1594"/>
      <c r="CX1298" s="1594"/>
      <c r="CY1298" s="1594"/>
      <c r="CZ1298" s="1594"/>
      <c r="DA1298" s="1594"/>
      <c r="DB1298" s="1594"/>
      <c r="DC1298" s="1594"/>
      <c r="DD1298" s="1594"/>
      <c r="DE1298" s="1594"/>
      <c r="DF1298" s="1594"/>
      <c r="DG1298" s="1594"/>
      <c r="DH1298" s="1594"/>
      <c r="DI1298" s="1594"/>
      <c r="DJ1298" s="1594"/>
      <c r="DK1298" s="1594"/>
      <c r="DL1298" s="1594"/>
      <c r="DM1298" s="1594"/>
      <c r="DN1298" s="1594"/>
      <c r="DO1298" s="1594"/>
      <c r="DP1298" s="1594"/>
      <c r="DQ1298" s="1594"/>
      <c r="DR1298" s="1594"/>
      <c r="DS1298" s="1594"/>
      <c r="DT1298" s="1594"/>
      <c r="DU1298" s="1594"/>
      <c r="DV1298" s="1594"/>
      <c r="DW1298" s="1594"/>
      <c r="DX1298" s="1594"/>
      <c r="DY1298" s="1594"/>
      <c r="DZ1298" s="1594"/>
      <c r="EA1298" s="1594"/>
      <c r="EB1298" s="1594"/>
      <c r="EC1298" s="1594"/>
      <c r="ED1298" s="1594"/>
      <c r="EE1298" s="1594"/>
      <c r="EF1298" s="1594"/>
      <c r="EG1298" s="1594"/>
      <c r="EH1298" s="1594"/>
      <c r="EI1298" s="1594"/>
      <c r="EJ1298" s="1594"/>
      <c r="EK1298" s="1594"/>
      <c r="EL1298" s="1594"/>
      <c r="EM1298" s="1594"/>
      <c r="EN1298" s="1594"/>
      <c r="EO1298" s="1594"/>
      <c r="EP1298" s="1594"/>
      <c r="EQ1298" s="1594"/>
      <c r="ER1298" s="1594"/>
      <c r="ES1298" s="1594"/>
    </row>
    <row r="1299" spans="1:149" s="1595" customFormat="1" ht="12.5">
      <c r="A1299" s="1644" t="str">
        <f t="shared" si="687"/>
        <v>Organisation</v>
      </c>
      <c r="B1299" s="1758"/>
      <c r="C1299" s="1758"/>
      <c r="D1299" s="1758"/>
      <c r="E1299" s="1756"/>
      <c r="F1299" s="1592"/>
      <c r="G1299" s="1714">
        <f t="shared" si="688"/>
        <v>0</v>
      </c>
      <c r="H1299" s="1645"/>
      <c r="I1299" s="1714">
        <f t="shared" si="689"/>
        <v>0</v>
      </c>
      <c r="J1299" s="1646"/>
      <c r="K1299" s="1646"/>
      <c r="L1299" s="1592"/>
      <c r="M1299" s="1597"/>
      <c r="N1299" s="1597"/>
      <c r="O1299" s="1646"/>
      <c r="P1299" s="1647"/>
      <c r="Q1299" s="1647"/>
      <c r="R1299" s="1648"/>
      <c r="S1299" s="1603"/>
      <c r="T1299" s="1649"/>
      <c r="U1299" s="1649"/>
      <c r="V1299" s="1649"/>
      <c r="W1299" s="1649"/>
      <c r="X1299" s="1649"/>
      <c r="Y1299" s="1649"/>
      <c r="Z1299" s="1649"/>
      <c r="AA1299" s="1649"/>
      <c r="AB1299" s="1649"/>
      <c r="AC1299" s="1649"/>
      <c r="AD1299" s="1649"/>
      <c r="AE1299" s="1649"/>
      <c r="AF1299" s="1610">
        <f t="shared" si="668"/>
        <v>0</v>
      </c>
      <c r="AG1299" s="1649"/>
      <c r="AH1299" s="1649"/>
      <c r="AI1299" s="1649"/>
      <c r="AJ1299" s="1649"/>
      <c r="AK1299" s="1649"/>
      <c r="AL1299" s="1649"/>
      <c r="AM1299" s="1649"/>
      <c r="AN1299" s="1649"/>
      <c r="AO1299" s="1649"/>
      <c r="AP1299" s="1649"/>
      <c r="AQ1299" s="1649"/>
      <c r="AR1299" s="1709"/>
      <c r="AS1299" s="1779">
        <f t="shared" si="669"/>
        <v>0</v>
      </c>
      <c r="AT1299" s="1711">
        <f t="shared" si="690"/>
        <v>0</v>
      </c>
      <c r="AU1299" s="1611">
        <f t="shared" si="670"/>
        <v>0</v>
      </c>
      <c r="AV1299" s="1611">
        <f t="shared" si="671"/>
        <v>0</v>
      </c>
      <c r="AW1299" s="1611">
        <f t="shared" si="672"/>
        <v>0</v>
      </c>
      <c r="AX1299" s="1611">
        <f t="shared" si="673"/>
        <v>0</v>
      </c>
      <c r="AY1299" s="1611">
        <f t="shared" si="674"/>
        <v>0</v>
      </c>
      <c r="AZ1299" s="1611">
        <f t="shared" si="675"/>
        <v>0</v>
      </c>
      <c r="BA1299" s="1611">
        <f t="shared" si="676"/>
        <v>0</v>
      </c>
      <c r="BB1299" s="1611">
        <f t="shared" si="677"/>
        <v>0</v>
      </c>
      <c r="BC1299" s="1611">
        <f t="shared" si="678"/>
        <v>0</v>
      </c>
      <c r="BD1299" s="1611">
        <f t="shared" si="679"/>
        <v>0</v>
      </c>
      <c r="BE1299" s="1611">
        <f t="shared" si="680"/>
        <v>0</v>
      </c>
      <c r="BF1299" s="1611">
        <f t="shared" si="681"/>
        <v>0</v>
      </c>
      <c r="BG1299" s="1611">
        <f t="shared" si="691"/>
        <v>0</v>
      </c>
      <c r="BH1299" s="1611" t="str">
        <f t="shared" si="692"/>
        <v/>
      </c>
      <c r="BI1299" s="1611" t="str">
        <f t="shared" si="693"/>
        <v/>
      </c>
      <c r="BJ1299" s="1611" t="str">
        <f t="shared" si="682"/>
        <v/>
      </c>
      <c r="BK1299" s="1611" t="str">
        <f t="shared" si="683"/>
        <v/>
      </c>
      <c r="BL1299" s="1611" t="str">
        <f t="shared" ca="1" si="684"/>
        <v/>
      </c>
      <c r="BM1299" s="1611" t="str">
        <f t="shared" si="694"/>
        <v/>
      </c>
      <c r="BN1299" s="1611" t="str">
        <f t="shared" si="685"/>
        <v/>
      </c>
      <c r="BO1299" s="1611" t="str">
        <f t="shared" si="686"/>
        <v/>
      </c>
      <c r="BP1299" s="1611" t="str">
        <f t="shared" si="695"/>
        <v/>
      </c>
      <c r="BQ1299" s="1611" t="str">
        <f t="shared" si="696"/>
        <v/>
      </c>
      <c r="BR1299" s="1611" t="str">
        <f t="shared" si="697"/>
        <v/>
      </c>
      <c r="BS1299" s="1611" t="str">
        <f t="shared" si="698"/>
        <v/>
      </c>
      <c r="BT1299" s="1611" t="str">
        <f t="shared" si="699"/>
        <v/>
      </c>
      <c r="BU1299" s="1731">
        <f t="shared" ca="1" si="700"/>
        <v>0</v>
      </c>
      <c r="BV1299" s="1594"/>
      <c r="BW1299" s="1594"/>
      <c r="BX1299" s="1594"/>
      <c r="BY1299" s="1594"/>
      <c r="BZ1299" s="1594"/>
      <c r="CA1299" s="1594"/>
      <c r="CB1299" s="1594"/>
      <c r="CC1299" s="1594"/>
      <c r="CD1299" s="1594"/>
      <c r="CE1299" s="1594"/>
      <c r="CF1299" s="1594"/>
      <c r="CG1299" s="1594"/>
      <c r="CH1299" s="1594"/>
      <c r="CI1299" s="1594"/>
      <c r="CJ1299" s="1594"/>
      <c r="CK1299" s="1594"/>
      <c r="CL1299" s="1594"/>
      <c r="CM1299" s="1594"/>
      <c r="CN1299" s="1594"/>
      <c r="CO1299" s="1594"/>
      <c r="CP1299" s="1594"/>
      <c r="CQ1299" s="1594"/>
      <c r="CR1299" s="1594"/>
      <c r="CS1299" s="1594"/>
      <c r="CT1299" s="1594"/>
      <c r="CU1299" s="1594"/>
      <c r="CV1299" s="1594"/>
      <c r="CW1299" s="1594"/>
      <c r="CX1299" s="1594"/>
      <c r="CY1299" s="1594"/>
      <c r="CZ1299" s="1594"/>
      <c r="DA1299" s="1594"/>
      <c r="DB1299" s="1594"/>
      <c r="DC1299" s="1594"/>
      <c r="DD1299" s="1594"/>
      <c r="DE1299" s="1594"/>
      <c r="DF1299" s="1594"/>
      <c r="DG1299" s="1594"/>
      <c r="DH1299" s="1594"/>
      <c r="DI1299" s="1594"/>
      <c r="DJ1299" s="1594"/>
      <c r="DK1299" s="1594"/>
      <c r="DL1299" s="1594"/>
      <c r="DM1299" s="1594"/>
      <c r="DN1299" s="1594"/>
      <c r="DO1299" s="1594"/>
      <c r="DP1299" s="1594"/>
      <c r="DQ1299" s="1594"/>
      <c r="DR1299" s="1594"/>
      <c r="DS1299" s="1594"/>
      <c r="DT1299" s="1594"/>
      <c r="DU1299" s="1594"/>
      <c r="DV1299" s="1594"/>
      <c r="DW1299" s="1594"/>
      <c r="DX1299" s="1594"/>
      <c r="DY1299" s="1594"/>
      <c r="DZ1299" s="1594"/>
      <c r="EA1299" s="1594"/>
      <c r="EB1299" s="1594"/>
      <c r="EC1299" s="1594"/>
      <c r="ED1299" s="1594"/>
      <c r="EE1299" s="1594"/>
      <c r="EF1299" s="1594"/>
      <c r="EG1299" s="1594"/>
      <c r="EH1299" s="1594"/>
      <c r="EI1299" s="1594"/>
      <c r="EJ1299" s="1594"/>
      <c r="EK1299" s="1594"/>
      <c r="EL1299" s="1594"/>
      <c r="EM1299" s="1594"/>
      <c r="EN1299" s="1594"/>
      <c r="EO1299" s="1594"/>
      <c r="EP1299" s="1594"/>
      <c r="EQ1299" s="1594"/>
      <c r="ER1299" s="1594"/>
      <c r="ES1299" s="1594"/>
    </row>
    <row r="1300" spans="1:149" s="1595" customFormat="1" ht="12.5">
      <c r="A1300" s="1644" t="str">
        <f t="shared" si="687"/>
        <v>Organisation</v>
      </c>
      <c r="B1300" s="1758"/>
      <c r="C1300" s="1758"/>
      <c r="D1300" s="1758"/>
      <c r="E1300" s="1756"/>
      <c r="F1300" s="1592"/>
      <c r="G1300" s="1714">
        <f t="shared" si="688"/>
        <v>0</v>
      </c>
      <c r="H1300" s="1645"/>
      <c r="I1300" s="1714">
        <f t="shared" si="689"/>
        <v>0</v>
      </c>
      <c r="J1300" s="1646"/>
      <c r="K1300" s="1646"/>
      <c r="L1300" s="1592"/>
      <c r="M1300" s="1597"/>
      <c r="N1300" s="1597"/>
      <c r="O1300" s="1646"/>
      <c r="P1300" s="1647"/>
      <c r="Q1300" s="1647"/>
      <c r="R1300" s="1648"/>
      <c r="S1300" s="1603"/>
      <c r="T1300" s="1649"/>
      <c r="U1300" s="1649"/>
      <c r="V1300" s="1649"/>
      <c r="W1300" s="1649"/>
      <c r="X1300" s="1649"/>
      <c r="Y1300" s="1649"/>
      <c r="Z1300" s="1649"/>
      <c r="AA1300" s="1649"/>
      <c r="AB1300" s="1649"/>
      <c r="AC1300" s="1649"/>
      <c r="AD1300" s="1649"/>
      <c r="AE1300" s="1649"/>
      <c r="AF1300" s="1610">
        <f t="shared" si="668"/>
        <v>0</v>
      </c>
      <c r="AG1300" s="1649"/>
      <c r="AH1300" s="1649"/>
      <c r="AI1300" s="1649"/>
      <c r="AJ1300" s="1649"/>
      <c r="AK1300" s="1649"/>
      <c r="AL1300" s="1649"/>
      <c r="AM1300" s="1649"/>
      <c r="AN1300" s="1649"/>
      <c r="AO1300" s="1649"/>
      <c r="AP1300" s="1649"/>
      <c r="AQ1300" s="1649"/>
      <c r="AR1300" s="1709"/>
      <c r="AS1300" s="1779">
        <f t="shared" si="669"/>
        <v>0</v>
      </c>
      <c r="AT1300" s="1711">
        <f t="shared" si="690"/>
        <v>0</v>
      </c>
      <c r="AU1300" s="1611">
        <f t="shared" si="670"/>
        <v>0</v>
      </c>
      <c r="AV1300" s="1611">
        <f t="shared" si="671"/>
        <v>0</v>
      </c>
      <c r="AW1300" s="1611">
        <f t="shared" si="672"/>
        <v>0</v>
      </c>
      <c r="AX1300" s="1611">
        <f t="shared" si="673"/>
        <v>0</v>
      </c>
      <c r="AY1300" s="1611">
        <f t="shared" si="674"/>
        <v>0</v>
      </c>
      <c r="AZ1300" s="1611">
        <f t="shared" si="675"/>
        <v>0</v>
      </c>
      <c r="BA1300" s="1611">
        <f t="shared" si="676"/>
        <v>0</v>
      </c>
      <c r="BB1300" s="1611">
        <f t="shared" si="677"/>
        <v>0</v>
      </c>
      <c r="BC1300" s="1611">
        <f t="shared" si="678"/>
        <v>0</v>
      </c>
      <c r="BD1300" s="1611">
        <f t="shared" si="679"/>
        <v>0</v>
      </c>
      <c r="BE1300" s="1611">
        <f t="shared" si="680"/>
        <v>0</v>
      </c>
      <c r="BF1300" s="1611">
        <f t="shared" si="681"/>
        <v>0</v>
      </c>
      <c r="BG1300" s="1611">
        <f t="shared" si="691"/>
        <v>0</v>
      </c>
      <c r="BH1300" s="1611" t="str">
        <f t="shared" si="692"/>
        <v/>
      </c>
      <c r="BI1300" s="1611" t="str">
        <f t="shared" si="693"/>
        <v/>
      </c>
      <c r="BJ1300" s="1611" t="str">
        <f t="shared" si="682"/>
        <v/>
      </c>
      <c r="BK1300" s="1611" t="str">
        <f t="shared" si="683"/>
        <v/>
      </c>
      <c r="BL1300" s="1611" t="str">
        <f t="shared" ca="1" si="684"/>
        <v/>
      </c>
      <c r="BM1300" s="1611" t="str">
        <f t="shared" si="694"/>
        <v/>
      </c>
      <c r="BN1300" s="1611" t="str">
        <f t="shared" si="685"/>
        <v/>
      </c>
      <c r="BO1300" s="1611" t="str">
        <f t="shared" si="686"/>
        <v/>
      </c>
      <c r="BP1300" s="1611" t="str">
        <f t="shared" si="695"/>
        <v/>
      </c>
      <c r="BQ1300" s="1611" t="str">
        <f t="shared" si="696"/>
        <v/>
      </c>
      <c r="BR1300" s="1611" t="str">
        <f t="shared" si="697"/>
        <v/>
      </c>
      <c r="BS1300" s="1611" t="str">
        <f t="shared" si="698"/>
        <v/>
      </c>
      <c r="BT1300" s="1611" t="str">
        <f t="shared" si="699"/>
        <v/>
      </c>
      <c r="BU1300" s="1731">
        <f t="shared" ca="1" si="700"/>
        <v>0</v>
      </c>
      <c r="BV1300" s="1594"/>
      <c r="BW1300" s="1594"/>
      <c r="BX1300" s="1594"/>
      <c r="BY1300" s="1594"/>
      <c r="BZ1300" s="1594"/>
      <c r="CA1300" s="1594"/>
      <c r="CB1300" s="1594"/>
      <c r="CC1300" s="1594"/>
      <c r="CD1300" s="1594"/>
      <c r="CE1300" s="1594"/>
      <c r="CF1300" s="1594"/>
      <c r="CG1300" s="1594"/>
      <c r="CH1300" s="1594"/>
      <c r="CI1300" s="1594"/>
      <c r="CJ1300" s="1594"/>
      <c r="CK1300" s="1594"/>
      <c r="CL1300" s="1594"/>
      <c r="CM1300" s="1594"/>
      <c r="CN1300" s="1594"/>
      <c r="CO1300" s="1594"/>
      <c r="CP1300" s="1594"/>
      <c r="CQ1300" s="1594"/>
      <c r="CR1300" s="1594"/>
      <c r="CS1300" s="1594"/>
      <c r="CT1300" s="1594"/>
      <c r="CU1300" s="1594"/>
      <c r="CV1300" s="1594"/>
      <c r="CW1300" s="1594"/>
      <c r="CX1300" s="1594"/>
      <c r="CY1300" s="1594"/>
      <c r="CZ1300" s="1594"/>
      <c r="DA1300" s="1594"/>
      <c r="DB1300" s="1594"/>
      <c r="DC1300" s="1594"/>
      <c r="DD1300" s="1594"/>
      <c r="DE1300" s="1594"/>
      <c r="DF1300" s="1594"/>
      <c r="DG1300" s="1594"/>
      <c r="DH1300" s="1594"/>
      <c r="DI1300" s="1594"/>
      <c r="DJ1300" s="1594"/>
      <c r="DK1300" s="1594"/>
      <c r="DL1300" s="1594"/>
      <c r="DM1300" s="1594"/>
      <c r="DN1300" s="1594"/>
      <c r="DO1300" s="1594"/>
      <c r="DP1300" s="1594"/>
      <c r="DQ1300" s="1594"/>
      <c r="DR1300" s="1594"/>
      <c r="DS1300" s="1594"/>
      <c r="DT1300" s="1594"/>
      <c r="DU1300" s="1594"/>
      <c r="DV1300" s="1594"/>
      <c r="DW1300" s="1594"/>
      <c r="DX1300" s="1594"/>
      <c r="DY1300" s="1594"/>
      <c r="DZ1300" s="1594"/>
      <c r="EA1300" s="1594"/>
      <c r="EB1300" s="1594"/>
      <c r="EC1300" s="1594"/>
      <c r="ED1300" s="1594"/>
      <c r="EE1300" s="1594"/>
      <c r="EF1300" s="1594"/>
      <c r="EG1300" s="1594"/>
      <c r="EH1300" s="1594"/>
      <c r="EI1300" s="1594"/>
      <c r="EJ1300" s="1594"/>
      <c r="EK1300" s="1594"/>
      <c r="EL1300" s="1594"/>
      <c r="EM1300" s="1594"/>
      <c r="EN1300" s="1594"/>
      <c r="EO1300" s="1594"/>
      <c r="EP1300" s="1594"/>
      <c r="EQ1300" s="1594"/>
      <c r="ER1300" s="1594"/>
      <c r="ES1300" s="1594"/>
    </row>
    <row r="1301" spans="1:149" s="1595" customFormat="1" ht="12.5">
      <c r="A1301" s="1644" t="str">
        <f t="shared" si="687"/>
        <v>Organisation</v>
      </c>
      <c r="B1301" s="1758"/>
      <c r="C1301" s="1758"/>
      <c r="D1301" s="1758"/>
      <c r="E1301" s="1756"/>
      <c r="F1301" s="1592"/>
      <c r="G1301" s="1714">
        <f t="shared" si="688"/>
        <v>0</v>
      </c>
      <c r="H1301" s="1645"/>
      <c r="I1301" s="1714">
        <f t="shared" si="689"/>
        <v>0</v>
      </c>
      <c r="J1301" s="1646"/>
      <c r="K1301" s="1646"/>
      <c r="L1301" s="1592"/>
      <c r="M1301" s="1597"/>
      <c r="N1301" s="1597"/>
      <c r="O1301" s="1646"/>
      <c r="P1301" s="1647"/>
      <c r="Q1301" s="1647"/>
      <c r="R1301" s="1648"/>
      <c r="S1301" s="1603"/>
      <c r="T1301" s="1649"/>
      <c r="U1301" s="1649"/>
      <c r="V1301" s="1649"/>
      <c r="W1301" s="1649"/>
      <c r="X1301" s="1649"/>
      <c r="Y1301" s="1649"/>
      <c r="Z1301" s="1649"/>
      <c r="AA1301" s="1649"/>
      <c r="AB1301" s="1649"/>
      <c r="AC1301" s="1649"/>
      <c r="AD1301" s="1649"/>
      <c r="AE1301" s="1649"/>
      <c r="AF1301" s="1610">
        <f t="shared" si="668"/>
        <v>0</v>
      </c>
      <c r="AG1301" s="1649"/>
      <c r="AH1301" s="1649"/>
      <c r="AI1301" s="1649"/>
      <c r="AJ1301" s="1649"/>
      <c r="AK1301" s="1649"/>
      <c r="AL1301" s="1649"/>
      <c r="AM1301" s="1649"/>
      <c r="AN1301" s="1649"/>
      <c r="AO1301" s="1649"/>
      <c r="AP1301" s="1649"/>
      <c r="AQ1301" s="1649"/>
      <c r="AR1301" s="1709"/>
      <c r="AS1301" s="1779">
        <f t="shared" si="669"/>
        <v>0</v>
      </c>
      <c r="AT1301" s="1711">
        <f t="shared" si="690"/>
        <v>0</v>
      </c>
      <c r="AU1301" s="1611">
        <f t="shared" si="670"/>
        <v>0</v>
      </c>
      <c r="AV1301" s="1611">
        <f t="shared" si="671"/>
        <v>0</v>
      </c>
      <c r="AW1301" s="1611">
        <f t="shared" si="672"/>
        <v>0</v>
      </c>
      <c r="AX1301" s="1611">
        <f t="shared" si="673"/>
        <v>0</v>
      </c>
      <c r="AY1301" s="1611">
        <f t="shared" si="674"/>
        <v>0</v>
      </c>
      <c r="AZ1301" s="1611">
        <f t="shared" si="675"/>
        <v>0</v>
      </c>
      <c r="BA1301" s="1611">
        <f t="shared" si="676"/>
        <v>0</v>
      </c>
      <c r="BB1301" s="1611">
        <f t="shared" si="677"/>
        <v>0</v>
      </c>
      <c r="BC1301" s="1611">
        <f t="shared" si="678"/>
        <v>0</v>
      </c>
      <c r="BD1301" s="1611">
        <f t="shared" si="679"/>
        <v>0</v>
      </c>
      <c r="BE1301" s="1611">
        <f t="shared" si="680"/>
        <v>0</v>
      </c>
      <c r="BF1301" s="1611">
        <f t="shared" si="681"/>
        <v>0</v>
      </c>
      <c r="BG1301" s="1611">
        <f t="shared" si="691"/>
        <v>0</v>
      </c>
      <c r="BH1301" s="1611" t="str">
        <f t="shared" si="692"/>
        <v/>
      </c>
      <c r="BI1301" s="1611" t="str">
        <f t="shared" si="693"/>
        <v/>
      </c>
      <c r="BJ1301" s="1611" t="str">
        <f t="shared" si="682"/>
        <v/>
      </c>
      <c r="BK1301" s="1611" t="str">
        <f t="shared" si="683"/>
        <v/>
      </c>
      <c r="BL1301" s="1611" t="str">
        <f t="shared" ca="1" si="684"/>
        <v/>
      </c>
      <c r="BM1301" s="1611" t="str">
        <f t="shared" si="694"/>
        <v/>
      </c>
      <c r="BN1301" s="1611" t="str">
        <f t="shared" si="685"/>
        <v/>
      </c>
      <c r="BO1301" s="1611" t="str">
        <f t="shared" si="686"/>
        <v/>
      </c>
      <c r="BP1301" s="1611" t="str">
        <f t="shared" si="695"/>
        <v/>
      </c>
      <c r="BQ1301" s="1611" t="str">
        <f t="shared" si="696"/>
        <v/>
      </c>
      <c r="BR1301" s="1611" t="str">
        <f t="shared" si="697"/>
        <v/>
      </c>
      <c r="BS1301" s="1611" t="str">
        <f t="shared" si="698"/>
        <v/>
      </c>
      <c r="BT1301" s="1611" t="str">
        <f t="shared" si="699"/>
        <v/>
      </c>
      <c r="BU1301" s="1731">
        <f t="shared" ca="1" si="700"/>
        <v>0</v>
      </c>
      <c r="BV1301" s="1594"/>
      <c r="BW1301" s="1594"/>
      <c r="BX1301" s="1594"/>
      <c r="BY1301" s="1594"/>
      <c r="BZ1301" s="1594"/>
      <c r="CA1301" s="1594"/>
      <c r="CB1301" s="1594"/>
      <c r="CC1301" s="1594"/>
      <c r="CD1301" s="1594"/>
      <c r="CE1301" s="1594"/>
      <c r="CF1301" s="1594"/>
      <c r="CG1301" s="1594"/>
      <c r="CH1301" s="1594"/>
      <c r="CI1301" s="1594"/>
      <c r="CJ1301" s="1594"/>
      <c r="CK1301" s="1594"/>
      <c r="CL1301" s="1594"/>
      <c r="CM1301" s="1594"/>
      <c r="CN1301" s="1594"/>
      <c r="CO1301" s="1594"/>
      <c r="CP1301" s="1594"/>
      <c r="CQ1301" s="1594"/>
      <c r="CR1301" s="1594"/>
      <c r="CS1301" s="1594"/>
      <c r="CT1301" s="1594"/>
      <c r="CU1301" s="1594"/>
      <c r="CV1301" s="1594"/>
      <c r="CW1301" s="1594"/>
      <c r="CX1301" s="1594"/>
      <c r="CY1301" s="1594"/>
      <c r="CZ1301" s="1594"/>
      <c r="DA1301" s="1594"/>
      <c r="DB1301" s="1594"/>
      <c r="DC1301" s="1594"/>
      <c r="DD1301" s="1594"/>
      <c r="DE1301" s="1594"/>
      <c r="DF1301" s="1594"/>
      <c r="DG1301" s="1594"/>
      <c r="DH1301" s="1594"/>
      <c r="DI1301" s="1594"/>
      <c r="DJ1301" s="1594"/>
      <c r="DK1301" s="1594"/>
      <c r="DL1301" s="1594"/>
      <c r="DM1301" s="1594"/>
      <c r="DN1301" s="1594"/>
      <c r="DO1301" s="1594"/>
      <c r="DP1301" s="1594"/>
      <c r="DQ1301" s="1594"/>
      <c r="DR1301" s="1594"/>
      <c r="DS1301" s="1594"/>
      <c r="DT1301" s="1594"/>
      <c r="DU1301" s="1594"/>
      <c r="DV1301" s="1594"/>
      <c r="DW1301" s="1594"/>
      <c r="DX1301" s="1594"/>
      <c r="DY1301" s="1594"/>
      <c r="DZ1301" s="1594"/>
      <c r="EA1301" s="1594"/>
      <c r="EB1301" s="1594"/>
      <c r="EC1301" s="1594"/>
      <c r="ED1301" s="1594"/>
      <c r="EE1301" s="1594"/>
      <c r="EF1301" s="1594"/>
      <c r="EG1301" s="1594"/>
      <c r="EH1301" s="1594"/>
      <c r="EI1301" s="1594"/>
      <c r="EJ1301" s="1594"/>
      <c r="EK1301" s="1594"/>
      <c r="EL1301" s="1594"/>
      <c r="EM1301" s="1594"/>
      <c r="EN1301" s="1594"/>
      <c r="EO1301" s="1594"/>
      <c r="EP1301" s="1594"/>
      <c r="EQ1301" s="1594"/>
      <c r="ER1301" s="1594"/>
      <c r="ES1301" s="1594"/>
    </row>
    <row r="1302" spans="1:149" s="1595" customFormat="1" ht="12.5">
      <c r="A1302" s="1644" t="str">
        <f t="shared" si="687"/>
        <v>Organisation</v>
      </c>
      <c r="B1302" s="1758"/>
      <c r="C1302" s="1758"/>
      <c r="D1302" s="1758"/>
      <c r="E1302" s="1756"/>
      <c r="F1302" s="1592"/>
      <c r="G1302" s="1714">
        <f t="shared" si="688"/>
        <v>0</v>
      </c>
      <c r="H1302" s="1645"/>
      <c r="I1302" s="1714">
        <f t="shared" si="689"/>
        <v>0</v>
      </c>
      <c r="J1302" s="1646"/>
      <c r="K1302" s="1646"/>
      <c r="L1302" s="1592"/>
      <c r="M1302" s="1597"/>
      <c r="N1302" s="1597"/>
      <c r="O1302" s="1646"/>
      <c r="P1302" s="1647"/>
      <c r="Q1302" s="1647"/>
      <c r="R1302" s="1648"/>
      <c r="S1302" s="1603"/>
      <c r="T1302" s="1649"/>
      <c r="U1302" s="1649"/>
      <c r="V1302" s="1649"/>
      <c r="W1302" s="1649"/>
      <c r="X1302" s="1649"/>
      <c r="Y1302" s="1649"/>
      <c r="Z1302" s="1649"/>
      <c r="AA1302" s="1649"/>
      <c r="AB1302" s="1649"/>
      <c r="AC1302" s="1649"/>
      <c r="AD1302" s="1649"/>
      <c r="AE1302" s="1649"/>
      <c r="AF1302" s="1610">
        <f t="shared" si="668"/>
        <v>0</v>
      </c>
      <c r="AG1302" s="1649"/>
      <c r="AH1302" s="1649"/>
      <c r="AI1302" s="1649"/>
      <c r="AJ1302" s="1649"/>
      <c r="AK1302" s="1649"/>
      <c r="AL1302" s="1649"/>
      <c r="AM1302" s="1649"/>
      <c r="AN1302" s="1649"/>
      <c r="AO1302" s="1649"/>
      <c r="AP1302" s="1649"/>
      <c r="AQ1302" s="1649"/>
      <c r="AR1302" s="1709"/>
      <c r="AS1302" s="1779">
        <f t="shared" si="669"/>
        <v>0</v>
      </c>
      <c r="AT1302" s="1711">
        <f t="shared" si="690"/>
        <v>0</v>
      </c>
      <c r="AU1302" s="1611">
        <f t="shared" si="670"/>
        <v>0</v>
      </c>
      <c r="AV1302" s="1611">
        <f t="shared" si="671"/>
        <v>0</v>
      </c>
      <c r="AW1302" s="1611">
        <f t="shared" si="672"/>
        <v>0</v>
      </c>
      <c r="AX1302" s="1611">
        <f t="shared" si="673"/>
        <v>0</v>
      </c>
      <c r="AY1302" s="1611">
        <f t="shared" si="674"/>
        <v>0</v>
      </c>
      <c r="AZ1302" s="1611">
        <f t="shared" si="675"/>
        <v>0</v>
      </c>
      <c r="BA1302" s="1611">
        <f t="shared" si="676"/>
        <v>0</v>
      </c>
      <c r="BB1302" s="1611">
        <f t="shared" si="677"/>
        <v>0</v>
      </c>
      <c r="BC1302" s="1611">
        <f t="shared" si="678"/>
        <v>0</v>
      </c>
      <c r="BD1302" s="1611">
        <f t="shared" si="679"/>
        <v>0</v>
      </c>
      <c r="BE1302" s="1611">
        <f t="shared" si="680"/>
        <v>0</v>
      </c>
      <c r="BF1302" s="1611">
        <f t="shared" si="681"/>
        <v>0</v>
      </c>
      <c r="BG1302" s="1611">
        <f t="shared" si="691"/>
        <v>0</v>
      </c>
      <c r="BH1302" s="1611" t="str">
        <f t="shared" si="692"/>
        <v/>
      </c>
      <c r="BI1302" s="1611" t="str">
        <f t="shared" si="693"/>
        <v/>
      </c>
      <c r="BJ1302" s="1611" t="str">
        <f t="shared" si="682"/>
        <v/>
      </c>
      <c r="BK1302" s="1611" t="str">
        <f t="shared" si="683"/>
        <v/>
      </c>
      <c r="BL1302" s="1611" t="str">
        <f t="shared" ca="1" si="684"/>
        <v/>
      </c>
      <c r="BM1302" s="1611" t="str">
        <f t="shared" si="694"/>
        <v/>
      </c>
      <c r="BN1302" s="1611" t="str">
        <f t="shared" si="685"/>
        <v/>
      </c>
      <c r="BO1302" s="1611" t="str">
        <f t="shared" si="686"/>
        <v/>
      </c>
      <c r="BP1302" s="1611" t="str">
        <f t="shared" si="695"/>
        <v/>
      </c>
      <c r="BQ1302" s="1611" t="str">
        <f t="shared" si="696"/>
        <v/>
      </c>
      <c r="BR1302" s="1611" t="str">
        <f t="shared" si="697"/>
        <v/>
      </c>
      <c r="BS1302" s="1611" t="str">
        <f t="shared" si="698"/>
        <v/>
      </c>
      <c r="BT1302" s="1611" t="str">
        <f t="shared" si="699"/>
        <v/>
      </c>
      <c r="BU1302" s="1731">
        <f t="shared" ca="1" si="700"/>
        <v>0</v>
      </c>
      <c r="BV1302" s="1594"/>
      <c r="BW1302" s="1594"/>
      <c r="BX1302" s="1594"/>
      <c r="BY1302" s="1594"/>
      <c r="BZ1302" s="1594"/>
      <c r="CA1302" s="1594"/>
      <c r="CB1302" s="1594"/>
      <c r="CC1302" s="1594"/>
      <c r="CD1302" s="1594"/>
      <c r="CE1302" s="1594"/>
      <c r="CF1302" s="1594"/>
      <c r="CG1302" s="1594"/>
      <c r="CH1302" s="1594"/>
      <c r="CI1302" s="1594"/>
      <c r="CJ1302" s="1594"/>
      <c r="CK1302" s="1594"/>
      <c r="CL1302" s="1594"/>
      <c r="CM1302" s="1594"/>
      <c r="CN1302" s="1594"/>
      <c r="CO1302" s="1594"/>
      <c r="CP1302" s="1594"/>
      <c r="CQ1302" s="1594"/>
      <c r="CR1302" s="1594"/>
      <c r="CS1302" s="1594"/>
      <c r="CT1302" s="1594"/>
      <c r="CU1302" s="1594"/>
      <c r="CV1302" s="1594"/>
      <c r="CW1302" s="1594"/>
      <c r="CX1302" s="1594"/>
      <c r="CY1302" s="1594"/>
      <c r="CZ1302" s="1594"/>
      <c r="DA1302" s="1594"/>
      <c r="DB1302" s="1594"/>
      <c r="DC1302" s="1594"/>
      <c r="DD1302" s="1594"/>
      <c r="DE1302" s="1594"/>
      <c r="DF1302" s="1594"/>
      <c r="DG1302" s="1594"/>
      <c r="DH1302" s="1594"/>
      <c r="DI1302" s="1594"/>
      <c r="DJ1302" s="1594"/>
      <c r="DK1302" s="1594"/>
      <c r="DL1302" s="1594"/>
      <c r="DM1302" s="1594"/>
      <c r="DN1302" s="1594"/>
      <c r="DO1302" s="1594"/>
      <c r="DP1302" s="1594"/>
      <c r="DQ1302" s="1594"/>
      <c r="DR1302" s="1594"/>
      <c r="DS1302" s="1594"/>
      <c r="DT1302" s="1594"/>
      <c r="DU1302" s="1594"/>
      <c r="DV1302" s="1594"/>
      <c r="DW1302" s="1594"/>
      <c r="DX1302" s="1594"/>
      <c r="DY1302" s="1594"/>
      <c r="DZ1302" s="1594"/>
      <c r="EA1302" s="1594"/>
      <c r="EB1302" s="1594"/>
      <c r="EC1302" s="1594"/>
      <c r="ED1302" s="1594"/>
      <c r="EE1302" s="1594"/>
      <c r="EF1302" s="1594"/>
      <c r="EG1302" s="1594"/>
      <c r="EH1302" s="1594"/>
      <c r="EI1302" s="1594"/>
      <c r="EJ1302" s="1594"/>
      <c r="EK1302" s="1594"/>
      <c r="EL1302" s="1594"/>
      <c r="EM1302" s="1594"/>
      <c r="EN1302" s="1594"/>
      <c r="EO1302" s="1594"/>
      <c r="EP1302" s="1594"/>
      <c r="EQ1302" s="1594"/>
      <c r="ER1302" s="1594"/>
      <c r="ES1302" s="1594"/>
    </row>
    <row r="1303" spans="1:149" s="1595" customFormat="1" ht="12.5">
      <c r="A1303" s="1644" t="str">
        <f t="shared" si="687"/>
        <v>Organisation</v>
      </c>
      <c r="B1303" s="1758"/>
      <c r="C1303" s="1758"/>
      <c r="D1303" s="1758"/>
      <c r="E1303" s="1756"/>
      <c r="F1303" s="1592"/>
      <c r="G1303" s="1714">
        <f t="shared" si="688"/>
        <v>0</v>
      </c>
      <c r="H1303" s="1645"/>
      <c r="I1303" s="1714">
        <f t="shared" si="689"/>
        <v>0</v>
      </c>
      <c r="J1303" s="1646"/>
      <c r="K1303" s="1646"/>
      <c r="L1303" s="1592"/>
      <c r="M1303" s="1597"/>
      <c r="N1303" s="1597"/>
      <c r="O1303" s="1646"/>
      <c r="P1303" s="1647"/>
      <c r="Q1303" s="1647"/>
      <c r="R1303" s="1648"/>
      <c r="S1303" s="1603"/>
      <c r="T1303" s="1649"/>
      <c r="U1303" s="1649"/>
      <c r="V1303" s="1649"/>
      <c r="W1303" s="1649"/>
      <c r="X1303" s="1649"/>
      <c r="Y1303" s="1649"/>
      <c r="Z1303" s="1649"/>
      <c r="AA1303" s="1649"/>
      <c r="AB1303" s="1649"/>
      <c r="AC1303" s="1649"/>
      <c r="AD1303" s="1649"/>
      <c r="AE1303" s="1649"/>
      <c r="AF1303" s="1610">
        <f t="shared" si="668"/>
        <v>0</v>
      </c>
      <c r="AG1303" s="1649"/>
      <c r="AH1303" s="1649"/>
      <c r="AI1303" s="1649"/>
      <c r="AJ1303" s="1649"/>
      <c r="AK1303" s="1649"/>
      <c r="AL1303" s="1649"/>
      <c r="AM1303" s="1649"/>
      <c r="AN1303" s="1649"/>
      <c r="AO1303" s="1649"/>
      <c r="AP1303" s="1649"/>
      <c r="AQ1303" s="1649"/>
      <c r="AR1303" s="1709"/>
      <c r="AS1303" s="1779">
        <f t="shared" si="669"/>
        <v>0</v>
      </c>
      <c r="AT1303" s="1711">
        <f t="shared" si="690"/>
        <v>0</v>
      </c>
      <c r="AU1303" s="1611">
        <f t="shared" si="670"/>
        <v>0</v>
      </c>
      <c r="AV1303" s="1611">
        <f t="shared" si="671"/>
        <v>0</v>
      </c>
      <c r="AW1303" s="1611">
        <f t="shared" si="672"/>
        <v>0</v>
      </c>
      <c r="AX1303" s="1611">
        <f t="shared" si="673"/>
        <v>0</v>
      </c>
      <c r="AY1303" s="1611">
        <f t="shared" si="674"/>
        <v>0</v>
      </c>
      <c r="AZ1303" s="1611">
        <f t="shared" si="675"/>
        <v>0</v>
      </c>
      <c r="BA1303" s="1611">
        <f t="shared" si="676"/>
        <v>0</v>
      </c>
      <c r="BB1303" s="1611">
        <f t="shared" si="677"/>
        <v>0</v>
      </c>
      <c r="BC1303" s="1611">
        <f t="shared" si="678"/>
        <v>0</v>
      </c>
      <c r="BD1303" s="1611">
        <f t="shared" si="679"/>
        <v>0</v>
      </c>
      <c r="BE1303" s="1611">
        <f t="shared" si="680"/>
        <v>0</v>
      </c>
      <c r="BF1303" s="1611">
        <f t="shared" si="681"/>
        <v>0</v>
      </c>
      <c r="BG1303" s="1611">
        <f t="shared" si="691"/>
        <v>0</v>
      </c>
      <c r="BH1303" s="1611" t="str">
        <f t="shared" si="692"/>
        <v/>
      </c>
      <c r="BI1303" s="1611" t="str">
        <f t="shared" si="693"/>
        <v/>
      </c>
      <c r="BJ1303" s="1611" t="str">
        <f t="shared" si="682"/>
        <v/>
      </c>
      <c r="BK1303" s="1611" t="str">
        <f t="shared" si="683"/>
        <v/>
      </c>
      <c r="BL1303" s="1611" t="str">
        <f t="shared" ca="1" si="684"/>
        <v/>
      </c>
      <c r="BM1303" s="1611" t="str">
        <f t="shared" si="694"/>
        <v/>
      </c>
      <c r="BN1303" s="1611" t="str">
        <f t="shared" si="685"/>
        <v/>
      </c>
      <c r="BO1303" s="1611" t="str">
        <f t="shared" si="686"/>
        <v/>
      </c>
      <c r="BP1303" s="1611" t="str">
        <f t="shared" si="695"/>
        <v/>
      </c>
      <c r="BQ1303" s="1611" t="str">
        <f t="shared" si="696"/>
        <v/>
      </c>
      <c r="BR1303" s="1611" t="str">
        <f t="shared" si="697"/>
        <v/>
      </c>
      <c r="BS1303" s="1611" t="str">
        <f t="shared" si="698"/>
        <v/>
      </c>
      <c r="BT1303" s="1611" t="str">
        <f t="shared" si="699"/>
        <v/>
      </c>
      <c r="BU1303" s="1731">
        <f t="shared" ca="1" si="700"/>
        <v>0</v>
      </c>
      <c r="BV1303" s="1594"/>
      <c r="BW1303" s="1594"/>
      <c r="BX1303" s="1594"/>
      <c r="BY1303" s="1594"/>
      <c r="BZ1303" s="1594"/>
      <c r="CA1303" s="1594"/>
      <c r="CB1303" s="1594"/>
      <c r="CC1303" s="1594"/>
      <c r="CD1303" s="1594"/>
      <c r="CE1303" s="1594"/>
      <c r="CF1303" s="1594"/>
      <c r="CG1303" s="1594"/>
      <c r="CH1303" s="1594"/>
      <c r="CI1303" s="1594"/>
      <c r="CJ1303" s="1594"/>
      <c r="CK1303" s="1594"/>
      <c r="CL1303" s="1594"/>
      <c r="CM1303" s="1594"/>
      <c r="CN1303" s="1594"/>
      <c r="CO1303" s="1594"/>
      <c r="CP1303" s="1594"/>
      <c r="CQ1303" s="1594"/>
      <c r="CR1303" s="1594"/>
      <c r="CS1303" s="1594"/>
      <c r="CT1303" s="1594"/>
      <c r="CU1303" s="1594"/>
      <c r="CV1303" s="1594"/>
      <c r="CW1303" s="1594"/>
      <c r="CX1303" s="1594"/>
      <c r="CY1303" s="1594"/>
      <c r="CZ1303" s="1594"/>
      <c r="DA1303" s="1594"/>
      <c r="DB1303" s="1594"/>
      <c r="DC1303" s="1594"/>
      <c r="DD1303" s="1594"/>
      <c r="DE1303" s="1594"/>
      <c r="DF1303" s="1594"/>
      <c r="DG1303" s="1594"/>
      <c r="DH1303" s="1594"/>
      <c r="DI1303" s="1594"/>
      <c r="DJ1303" s="1594"/>
      <c r="DK1303" s="1594"/>
      <c r="DL1303" s="1594"/>
      <c r="DM1303" s="1594"/>
      <c r="DN1303" s="1594"/>
      <c r="DO1303" s="1594"/>
      <c r="DP1303" s="1594"/>
      <c r="DQ1303" s="1594"/>
      <c r="DR1303" s="1594"/>
      <c r="DS1303" s="1594"/>
      <c r="DT1303" s="1594"/>
      <c r="DU1303" s="1594"/>
      <c r="DV1303" s="1594"/>
      <c r="DW1303" s="1594"/>
      <c r="DX1303" s="1594"/>
      <c r="DY1303" s="1594"/>
      <c r="DZ1303" s="1594"/>
      <c r="EA1303" s="1594"/>
      <c r="EB1303" s="1594"/>
      <c r="EC1303" s="1594"/>
      <c r="ED1303" s="1594"/>
      <c r="EE1303" s="1594"/>
      <c r="EF1303" s="1594"/>
      <c r="EG1303" s="1594"/>
      <c r="EH1303" s="1594"/>
      <c r="EI1303" s="1594"/>
      <c r="EJ1303" s="1594"/>
      <c r="EK1303" s="1594"/>
      <c r="EL1303" s="1594"/>
      <c r="EM1303" s="1594"/>
      <c r="EN1303" s="1594"/>
      <c r="EO1303" s="1594"/>
      <c r="EP1303" s="1594"/>
      <c r="EQ1303" s="1594"/>
      <c r="ER1303" s="1594"/>
      <c r="ES1303" s="1594"/>
    </row>
    <row r="1304" spans="1:149" s="1595" customFormat="1" ht="12.5">
      <c r="A1304" s="1644" t="str">
        <f t="shared" si="687"/>
        <v>Organisation</v>
      </c>
      <c r="B1304" s="1758"/>
      <c r="C1304" s="1758"/>
      <c r="D1304" s="1758"/>
      <c r="E1304" s="1756"/>
      <c r="F1304" s="1592"/>
      <c r="G1304" s="1714">
        <f t="shared" si="688"/>
        <v>0</v>
      </c>
      <c r="H1304" s="1645"/>
      <c r="I1304" s="1714">
        <f t="shared" si="689"/>
        <v>0</v>
      </c>
      <c r="J1304" s="1646"/>
      <c r="K1304" s="1646"/>
      <c r="L1304" s="1592"/>
      <c r="M1304" s="1597"/>
      <c r="N1304" s="1597"/>
      <c r="O1304" s="1646"/>
      <c r="P1304" s="1647"/>
      <c r="Q1304" s="1647"/>
      <c r="R1304" s="1648"/>
      <c r="S1304" s="1603"/>
      <c r="T1304" s="1649"/>
      <c r="U1304" s="1649"/>
      <c r="V1304" s="1649"/>
      <c r="W1304" s="1649"/>
      <c r="X1304" s="1649"/>
      <c r="Y1304" s="1649"/>
      <c r="Z1304" s="1649"/>
      <c r="AA1304" s="1649"/>
      <c r="AB1304" s="1649"/>
      <c r="AC1304" s="1649"/>
      <c r="AD1304" s="1649"/>
      <c r="AE1304" s="1649"/>
      <c r="AF1304" s="1610">
        <f t="shared" si="668"/>
        <v>0</v>
      </c>
      <c r="AG1304" s="1649"/>
      <c r="AH1304" s="1649"/>
      <c r="AI1304" s="1649"/>
      <c r="AJ1304" s="1649"/>
      <c r="AK1304" s="1649"/>
      <c r="AL1304" s="1649"/>
      <c r="AM1304" s="1649"/>
      <c r="AN1304" s="1649"/>
      <c r="AO1304" s="1649"/>
      <c r="AP1304" s="1649"/>
      <c r="AQ1304" s="1649"/>
      <c r="AR1304" s="1709"/>
      <c r="AS1304" s="1779">
        <f t="shared" si="669"/>
        <v>0</v>
      </c>
      <c r="AT1304" s="1711">
        <f t="shared" si="690"/>
        <v>0</v>
      </c>
      <c r="AU1304" s="1611">
        <f t="shared" si="670"/>
        <v>0</v>
      </c>
      <c r="AV1304" s="1611">
        <f t="shared" si="671"/>
        <v>0</v>
      </c>
      <c r="AW1304" s="1611">
        <f t="shared" si="672"/>
        <v>0</v>
      </c>
      <c r="AX1304" s="1611">
        <f t="shared" si="673"/>
        <v>0</v>
      </c>
      <c r="AY1304" s="1611">
        <f t="shared" si="674"/>
        <v>0</v>
      </c>
      <c r="AZ1304" s="1611">
        <f t="shared" si="675"/>
        <v>0</v>
      </c>
      <c r="BA1304" s="1611">
        <f t="shared" si="676"/>
        <v>0</v>
      </c>
      <c r="BB1304" s="1611">
        <f t="shared" si="677"/>
        <v>0</v>
      </c>
      <c r="BC1304" s="1611">
        <f t="shared" si="678"/>
        <v>0</v>
      </c>
      <c r="BD1304" s="1611">
        <f t="shared" si="679"/>
        <v>0</v>
      </c>
      <c r="BE1304" s="1611">
        <f t="shared" si="680"/>
        <v>0</v>
      </c>
      <c r="BF1304" s="1611">
        <f t="shared" si="681"/>
        <v>0</v>
      </c>
      <c r="BG1304" s="1611">
        <f t="shared" si="691"/>
        <v>0</v>
      </c>
      <c r="BH1304" s="1611" t="str">
        <f t="shared" si="692"/>
        <v/>
      </c>
      <c r="BI1304" s="1611" t="str">
        <f t="shared" si="693"/>
        <v/>
      </c>
      <c r="BJ1304" s="1611" t="str">
        <f t="shared" si="682"/>
        <v/>
      </c>
      <c r="BK1304" s="1611" t="str">
        <f t="shared" si="683"/>
        <v/>
      </c>
      <c r="BL1304" s="1611" t="str">
        <f t="shared" ca="1" si="684"/>
        <v/>
      </c>
      <c r="BM1304" s="1611" t="str">
        <f t="shared" si="694"/>
        <v/>
      </c>
      <c r="BN1304" s="1611" t="str">
        <f t="shared" si="685"/>
        <v/>
      </c>
      <c r="BO1304" s="1611" t="str">
        <f t="shared" si="686"/>
        <v/>
      </c>
      <c r="BP1304" s="1611" t="str">
        <f t="shared" si="695"/>
        <v/>
      </c>
      <c r="BQ1304" s="1611" t="str">
        <f t="shared" si="696"/>
        <v/>
      </c>
      <c r="BR1304" s="1611" t="str">
        <f t="shared" si="697"/>
        <v/>
      </c>
      <c r="BS1304" s="1611" t="str">
        <f t="shared" si="698"/>
        <v/>
      </c>
      <c r="BT1304" s="1611" t="str">
        <f t="shared" si="699"/>
        <v/>
      </c>
      <c r="BU1304" s="1731">
        <f t="shared" ca="1" si="700"/>
        <v>0</v>
      </c>
      <c r="BV1304" s="1594"/>
      <c r="BW1304" s="1594"/>
      <c r="BX1304" s="1594"/>
      <c r="BY1304" s="1594"/>
      <c r="BZ1304" s="1594"/>
      <c r="CA1304" s="1594"/>
      <c r="CB1304" s="1594"/>
      <c r="CC1304" s="1594"/>
      <c r="CD1304" s="1594"/>
      <c r="CE1304" s="1594"/>
      <c r="CF1304" s="1594"/>
      <c r="CG1304" s="1594"/>
      <c r="CH1304" s="1594"/>
      <c r="CI1304" s="1594"/>
      <c r="CJ1304" s="1594"/>
      <c r="CK1304" s="1594"/>
      <c r="CL1304" s="1594"/>
      <c r="CM1304" s="1594"/>
      <c r="CN1304" s="1594"/>
      <c r="CO1304" s="1594"/>
      <c r="CP1304" s="1594"/>
      <c r="CQ1304" s="1594"/>
      <c r="CR1304" s="1594"/>
      <c r="CS1304" s="1594"/>
      <c r="CT1304" s="1594"/>
      <c r="CU1304" s="1594"/>
      <c r="CV1304" s="1594"/>
      <c r="CW1304" s="1594"/>
      <c r="CX1304" s="1594"/>
      <c r="CY1304" s="1594"/>
      <c r="CZ1304" s="1594"/>
      <c r="DA1304" s="1594"/>
      <c r="DB1304" s="1594"/>
      <c r="DC1304" s="1594"/>
      <c r="DD1304" s="1594"/>
      <c r="DE1304" s="1594"/>
      <c r="DF1304" s="1594"/>
      <c r="DG1304" s="1594"/>
      <c r="DH1304" s="1594"/>
      <c r="DI1304" s="1594"/>
      <c r="DJ1304" s="1594"/>
      <c r="DK1304" s="1594"/>
      <c r="DL1304" s="1594"/>
      <c r="DM1304" s="1594"/>
      <c r="DN1304" s="1594"/>
      <c r="DO1304" s="1594"/>
      <c r="DP1304" s="1594"/>
      <c r="DQ1304" s="1594"/>
      <c r="DR1304" s="1594"/>
      <c r="DS1304" s="1594"/>
      <c r="DT1304" s="1594"/>
      <c r="DU1304" s="1594"/>
      <c r="DV1304" s="1594"/>
      <c r="DW1304" s="1594"/>
      <c r="DX1304" s="1594"/>
      <c r="DY1304" s="1594"/>
      <c r="DZ1304" s="1594"/>
      <c r="EA1304" s="1594"/>
      <c r="EB1304" s="1594"/>
      <c r="EC1304" s="1594"/>
      <c r="ED1304" s="1594"/>
      <c r="EE1304" s="1594"/>
      <c r="EF1304" s="1594"/>
      <c r="EG1304" s="1594"/>
      <c r="EH1304" s="1594"/>
      <c r="EI1304" s="1594"/>
      <c r="EJ1304" s="1594"/>
      <c r="EK1304" s="1594"/>
      <c r="EL1304" s="1594"/>
      <c r="EM1304" s="1594"/>
      <c r="EN1304" s="1594"/>
      <c r="EO1304" s="1594"/>
      <c r="EP1304" s="1594"/>
      <c r="EQ1304" s="1594"/>
      <c r="ER1304" s="1594"/>
      <c r="ES1304" s="1594"/>
    </row>
    <row r="1305" spans="1:149" s="1595" customFormat="1" ht="12.5">
      <c r="A1305" s="1644" t="str">
        <f t="shared" si="687"/>
        <v>Organisation</v>
      </c>
      <c r="B1305" s="1758"/>
      <c r="C1305" s="1758"/>
      <c r="D1305" s="1758"/>
      <c r="E1305" s="1756"/>
      <c r="F1305" s="1592"/>
      <c r="G1305" s="1714">
        <f t="shared" si="688"/>
        <v>0</v>
      </c>
      <c r="H1305" s="1645"/>
      <c r="I1305" s="1714">
        <f t="shared" si="689"/>
        <v>0</v>
      </c>
      <c r="J1305" s="1646"/>
      <c r="K1305" s="1646"/>
      <c r="L1305" s="1592"/>
      <c r="M1305" s="1597"/>
      <c r="N1305" s="1597"/>
      <c r="O1305" s="1646"/>
      <c r="P1305" s="1647"/>
      <c r="Q1305" s="1647"/>
      <c r="R1305" s="1648"/>
      <c r="S1305" s="1603"/>
      <c r="T1305" s="1649"/>
      <c r="U1305" s="1649"/>
      <c r="V1305" s="1649"/>
      <c r="W1305" s="1649"/>
      <c r="X1305" s="1649"/>
      <c r="Y1305" s="1649"/>
      <c r="Z1305" s="1649"/>
      <c r="AA1305" s="1649"/>
      <c r="AB1305" s="1649"/>
      <c r="AC1305" s="1649"/>
      <c r="AD1305" s="1649"/>
      <c r="AE1305" s="1649"/>
      <c r="AF1305" s="1610">
        <f t="shared" si="668"/>
        <v>0</v>
      </c>
      <c r="AG1305" s="1649"/>
      <c r="AH1305" s="1649"/>
      <c r="AI1305" s="1649"/>
      <c r="AJ1305" s="1649"/>
      <c r="AK1305" s="1649"/>
      <c r="AL1305" s="1649"/>
      <c r="AM1305" s="1649"/>
      <c r="AN1305" s="1649"/>
      <c r="AO1305" s="1649"/>
      <c r="AP1305" s="1649"/>
      <c r="AQ1305" s="1649"/>
      <c r="AR1305" s="1709"/>
      <c r="AS1305" s="1779">
        <f t="shared" si="669"/>
        <v>0</v>
      </c>
      <c r="AT1305" s="1711">
        <f t="shared" si="690"/>
        <v>0</v>
      </c>
      <c r="AU1305" s="1611">
        <f t="shared" si="670"/>
        <v>0</v>
      </c>
      <c r="AV1305" s="1611">
        <f t="shared" si="671"/>
        <v>0</v>
      </c>
      <c r="AW1305" s="1611">
        <f t="shared" si="672"/>
        <v>0</v>
      </c>
      <c r="AX1305" s="1611">
        <f t="shared" si="673"/>
        <v>0</v>
      </c>
      <c r="AY1305" s="1611">
        <f t="shared" si="674"/>
        <v>0</v>
      </c>
      <c r="AZ1305" s="1611">
        <f t="shared" si="675"/>
        <v>0</v>
      </c>
      <c r="BA1305" s="1611">
        <f t="shared" si="676"/>
        <v>0</v>
      </c>
      <c r="BB1305" s="1611">
        <f t="shared" si="677"/>
        <v>0</v>
      </c>
      <c r="BC1305" s="1611">
        <f t="shared" si="678"/>
        <v>0</v>
      </c>
      <c r="BD1305" s="1611">
        <f t="shared" si="679"/>
        <v>0</v>
      </c>
      <c r="BE1305" s="1611">
        <f t="shared" si="680"/>
        <v>0</v>
      </c>
      <c r="BF1305" s="1611">
        <f t="shared" si="681"/>
        <v>0</v>
      </c>
      <c r="BG1305" s="1611">
        <f t="shared" si="691"/>
        <v>0</v>
      </c>
      <c r="BH1305" s="1611" t="str">
        <f t="shared" si="692"/>
        <v/>
      </c>
      <c r="BI1305" s="1611" t="str">
        <f t="shared" si="693"/>
        <v/>
      </c>
      <c r="BJ1305" s="1611" t="str">
        <f t="shared" si="682"/>
        <v/>
      </c>
      <c r="BK1305" s="1611" t="str">
        <f t="shared" si="683"/>
        <v/>
      </c>
      <c r="BL1305" s="1611" t="str">
        <f t="shared" ca="1" si="684"/>
        <v/>
      </c>
      <c r="BM1305" s="1611" t="str">
        <f t="shared" si="694"/>
        <v/>
      </c>
      <c r="BN1305" s="1611" t="str">
        <f t="shared" si="685"/>
        <v/>
      </c>
      <c r="BO1305" s="1611" t="str">
        <f t="shared" si="686"/>
        <v/>
      </c>
      <c r="BP1305" s="1611" t="str">
        <f t="shared" si="695"/>
        <v/>
      </c>
      <c r="BQ1305" s="1611" t="str">
        <f t="shared" si="696"/>
        <v/>
      </c>
      <c r="BR1305" s="1611" t="str">
        <f t="shared" si="697"/>
        <v/>
      </c>
      <c r="BS1305" s="1611" t="str">
        <f t="shared" si="698"/>
        <v/>
      </c>
      <c r="BT1305" s="1611" t="str">
        <f t="shared" si="699"/>
        <v/>
      </c>
      <c r="BU1305" s="1731">
        <f t="shared" ca="1" si="700"/>
        <v>0</v>
      </c>
      <c r="BV1305" s="1594"/>
      <c r="BW1305" s="1594"/>
      <c r="BX1305" s="1594"/>
      <c r="BY1305" s="1594"/>
      <c r="BZ1305" s="1594"/>
      <c r="CA1305" s="1594"/>
      <c r="CB1305" s="1594"/>
      <c r="CC1305" s="1594"/>
      <c r="CD1305" s="1594"/>
      <c r="CE1305" s="1594"/>
      <c r="CF1305" s="1594"/>
      <c r="CG1305" s="1594"/>
      <c r="CH1305" s="1594"/>
      <c r="CI1305" s="1594"/>
      <c r="CJ1305" s="1594"/>
      <c r="CK1305" s="1594"/>
      <c r="CL1305" s="1594"/>
      <c r="CM1305" s="1594"/>
      <c r="CN1305" s="1594"/>
      <c r="CO1305" s="1594"/>
      <c r="CP1305" s="1594"/>
      <c r="CQ1305" s="1594"/>
      <c r="CR1305" s="1594"/>
      <c r="CS1305" s="1594"/>
      <c r="CT1305" s="1594"/>
      <c r="CU1305" s="1594"/>
      <c r="CV1305" s="1594"/>
      <c r="CW1305" s="1594"/>
      <c r="CX1305" s="1594"/>
      <c r="CY1305" s="1594"/>
      <c r="CZ1305" s="1594"/>
      <c r="DA1305" s="1594"/>
      <c r="DB1305" s="1594"/>
      <c r="DC1305" s="1594"/>
      <c r="DD1305" s="1594"/>
      <c r="DE1305" s="1594"/>
      <c r="DF1305" s="1594"/>
      <c r="DG1305" s="1594"/>
      <c r="DH1305" s="1594"/>
      <c r="DI1305" s="1594"/>
      <c r="DJ1305" s="1594"/>
      <c r="DK1305" s="1594"/>
      <c r="DL1305" s="1594"/>
      <c r="DM1305" s="1594"/>
      <c r="DN1305" s="1594"/>
      <c r="DO1305" s="1594"/>
      <c r="DP1305" s="1594"/>
      <c r="DQ1305" s="1594"/>
      <c r="DR1305" s="1594"/>
      <c r="DS1305" s="1594"/>
      <c r="DT1305" s="1594"/>
      <c r="DU1305" s="1594"/>
      <c r="DV1305" s="1594"/>
      <c r="DW1305" s="1594"/>
      <c r="DX1305" s="1594"/>
      <c r="DY1305" s="1594"/>
      <c r="DZ1305" s="1594"/>
      <c r="EA1305" s="1594"/>
      <c r="EB1305" s="1594"/>
      <c r="EC1305" s="1594"/>
      <c r="ED1305" s="1594"/>
      <c r="EE1305" s="1594"/>
      <c r="EF1305" s="1594"/>
      <c r="EG1305" s="1594"/>
      <c r="EH1305" s="1594"/>
      <c r="EI1305" s="1594"/>
      <c r="EJ1305" s="1594"/>
      <c r="EK1305" s="1594"/>
      <c r="EL1305" s="1594"/>
      <c r="EM1305" s="1594"/>
      <c r="EN1305" s="1594"/>
      <c r="EO1305" s="1594"/>
      <c r="EP1305" s="1594"/>
      <c r="EQ1305" s="1594"/>
      <c r="ER1305" s="1594"/>
      <c r="ES1305" s="1594"/>
    </row>
    <row r="1306" spans="1:149" s="1595" customFormat="1" ht="12.5">
      <c r="A1306" s="1644" t="str">
        <f t="shared" si="687"/>
        <v>Organisation</v>
      </c>
      <c r="B1306" s="1758"/>
      <c r="C1306" s="1758"/>
      <c r="D1306" s="1758"/>
      <c r="E1306" s="1756"/>
      <c r="F1306" s="1592"/>
      <c r="G1306" s="1714">
        <f t="shared" si="688"/>
        <v>0</v>
      </c>
      <c r="H1306" s="1645"/>
      <c r="I1306" s="1714">
        <f t="shared" si="689"/>
        <v>0</v>
      </c>
      <c r="J1306" s="1646"/>
      <c r="K1306" s="1646"/>
      <c r="L1306" s="1592"/>
      <c r="M1306" s="1597"/>
      <c r="N1306" s="1597"/>
      <c r="O1306" s="1646"/>
      <c r="P1306" s="1647"/>
      <c r="Q1306" s="1647"/>
      <c r="R1306" s="1648"/>
      <c r="S1306" s="1603"/>
      <c r="T1306" s="1649"/>
      <c r="U1306" s="1649"/>
      <c r="V1306" s="1649"/>
      <c r="W1306" s="1649"/>
      <c r="X1306" s="1649"/>
      <c r="Y1306" s="1649"/>
      <c r="Z1306" s="1649"/>
      <c r="AA1306" s="1649"/>
      <c r="AB1306" s="1649"/>
      <c r="AC1306" s="1649"/>
      <c r="AD1306" s="1649"/>
      <c r="AE1306" s="1649"/>
      <c r="AF1306" s="1610">
        <f t="shared" si="668"/>
        <v>0</v>
      </c>
      <c r="AG1306" s="1649"/>
      <c r="AH1306" s="1649"/>
      <c r="AI1306" s="1649"/>
      <c r="AJ1306" s="1649"/>
      <c r="AK1306" s="1649"/>
      <c r="AL1306" s="1649"/>
      <c r="AM1306" s="1649"/>
      <c r="AN1306" s="1649"/>
      <c r="AO1306" s="1649"/>
      <c r="AP1306" s="1649"/>
      <c r="AQ1306" s="1649"/>
      <c r="AR1306" s="1709"/>
      <c r="AS1306" s="1779">
        <f t="shared" si="669"/>
        <v>0</v>
      </c>
      <c r="AT1306" s="1711">
        <f t="shared" si="690"/>
        <v>0</v>
      </c>
      <c r="AU1306" s="1611">
        <f t="shared" si="670"/>
        <v>0</v>
      </c>
      <c r="AV1306" s="1611">
        <f t="shared" si="671"/>
        <v>0</v>
      </c>
      <c r="AW1306" s="1611">
        <f t="shared" si="672"/>
        <v>0</v>
      </c>
      <c r="AX1306" s="1611">
        <f t="shared" si="673"/>
        <v>0</v>
      </c>
      <c r="AY1306" s="1611">
        <f t="shared" si="674"/>
        <v>0</v>
      </c>
      <c r="AZ1306" s="1611">
        <f t="shared" si="675"/>
        <v>0</v>
      </c>
      <c r="BA1306" s="1611">
        <f t="shared" si="676"/>
        <v>0</v>
      </c>
      <c r="BB1306" s="1611">
        <f t="shared" si="677"/>
        <v>0</v>
      </c>
      <c r="BC1306" s="1611">
        <f t="shared" si="678"/>
        <v>0</v>
      </c>
      <c r="BD1306" s="1611">
        <f t="shared" si="679"/>
        <v>0</v>
      </c>
      <c r="BE1306" s="1611">
        <f t="shared" si="680"/>
        <v>0</v>
      </c>
      <c r="BF1306" s="1611">
        <f t="shared" si="681"/>
        <v>0</v>
      </c>
      <c r="BG1306" s="1611">
        <f t="shared" si="691"/>
        <v>0</v>
      </c>
      <c r="BH1306" s="1611" t="str">
        <f t="shared" si="692"/>
        <v/>
      </c>
      <c r="BI1306" s="1611" t="str">
        <f t="shared" si="693"/>
        <v/>
      </c>
      <c r="BJ1306" s="1611" t="str">
        <f t="shared" si="682"/>
        <v/>
      </c>
      <c r="BK1306" s="1611" t="str">
        <f t="shared" si="683"/>
        <v/>
      </c>
      <c r="BL1306" s="1611" t="str">
        <f t="shared" ca="1" si="684"/>
        <v/>
      </c>
      <c r="BM1306" s="1611" t="str">
        <f t="shared" si="694"/>
        <v/>
      </c>
      <c r="BN1306" s="1611" t="str">
        <f t="shared" si="685"/>
        <v/>
      </c>
      <c r="BO1306" s="1611" t="str">
        <f t="shared" si="686"/>
        <v/>
      </c>
      <c r="BP1306" s="1611" t="str">
        <f t="shared" si="695"/>
        <v/>
      </c>
      <c r="BQ1306" s="1611" t="str">
        <f t="shared" si="696"/>
        <v/>
      </c>
      <c r="BR1306" s="1611" t="str">
        <f t="shared" si="697"/>
        <v/>
      </c>
      <c r="BS1306" s="1611" t="str">
        <f t="shared" si="698"/>
        <v/>
      </c>
      <c r="BT1306" s="1611" t="str">
        <f t="shared" si="699"/>
        <v/>
      </c>
      <c r="BU1306" s="1731">
        <f t="shared" ca="1" si="700"/>
        <v>0</v>
      </c>
      <c r="BV1306" s="1594"/>
      <c r="BW1306" s="1594"/>
      <c r="BX1306" s="1594"/>
      <c r="BY1306" s="1594"/>
      <c r="BZ1306" s="1594"/>
      <c r="CA1306" s="1594"/>
      <c r="CB1306" s="1594"/>
      <c r="CC1306" s="1594"/>
      <c r="CD1306" s="1594"/>
      <c r="CE1306" s="1594"/>
      <c r="CF1306" s="1594"/>
      <c r="CG1306" s="1594"/>
      <c r="CH1306" s="1594"/>
      <c r="CI1306" s="1594"/>
      <c r="CJ1306" s="1594"/>
      <c r="CK1306" s="1594"/>
      <c r="CL1306" s="1594"/>
      <c r="CM1306" s="1594"/>
      <c r="CN1306" s="1594"/>
      <c r="CO1306" s="1594"/>
      <c r="CP1306" s="1594"/>
      <c r="CQ1306" s="1594"/>
      <c r="CR1306" s="1594"/>
      <c r="CS1306" s="1594"/>
      <c r="CT1306" s="1594"/>
      <c r="CU1306" s="1594"/>
      <c r="CV1306" s="1594"/>
      <c r="CW1306" s="1594"/>
      <c r="CX1306" s="1594"/>
      <c r="CY1306" s="1594"/>
      <c r="CZ1306" s="1594"/>
      <c r="DA1306" s="1594"/>
      <c r="DB1306" s="1594"/>
      <c r="DC1306" s="1594"/>
      <c r="DD1306" s="1594"/>
      <c r="DE1306" s="1594"/>
      <c r="DF1306" s="1594"/>
      <c r="DG1306" s="1594"/>
      <c r="DH1306" s="1594"/>
      <c r="DI1306" s="1594"/>
      <c r="DJ1306" s="1594"/>
      <c r="DK1306" s="1594"/>
      <c r="DL1306" s="1594"/>
      <c r="DM1306" s="1594"/>
      <c r="DN1306" s="1594"/>
      <c r="DO1306" s="1594"/>
      <c r="DP1306" s="1594"/>
      <c r="DQ1306" s="1594"/>
      <c r="DR1306" s="1594"/>
      <c r="DS1306" s="1594"/>
      <c r="DT1306" s="1594"/>
      <c r="DU1306" s="1594"/>
      <c r="DV1306" s="1594"/>
      <c r="DW1306" s="1594"/>
      <c r="DX1306" s="1594"/>
      <c r="DY1306" s="1594"/>
      <c r="DZ1306" s="1594"/>
      <c r="EA1306" s="1594"/>
      <c r="EB1306" s="1594"/>
      <c r="EC1306" s="1594"/>
      <c r="ED1306" s="1594"/>
      <c r="EE1306" s="1594"/>
      <c r="EF1306" s="1594"/>
      <c r="EG1306" s="1594"/>
      <c r="EH1306" s="1594"/>
      <c r="EI1306" s="1594"/>
      <c r="EJ1306" s="1594"/>
      <c r="EK1306" s="1594"/>
      <c r="EL1306" s="1594"/>
      <c r="EM1306" s="1594"/>
      <c r="EN1306" s="1594"/>
      <c r="EO1306" s="1594"/>
      <c r="EP1306" s="1594"/>
      <c r="EQ1306" s="1594"/>
      <c r="ER1306" s="1594"/>
      <c r="ES1306" s="1594"/>
    </row>
    <row r="1307" spans="1:149" s="1595" customFormat="1" ht="12.5">
      <c r="A1307" s="1644" t="str">
        <f t="shared" si="687"/>
        <v>Organisation</v>
      </c>
      <c r="B1307" s="1758"/>
      <c r="C1307" s="1758"/>
      <c r="D1307" s="1758"/>
      <c r="E1307" s="1756"/>
      <c r="F1307" s="1592"/>
      <c r="G1307" s="1714">
        <f t="shared" si="688"/>
        <v>0</v>
      </c>
      <c r="H1307" s="1645"/>
      <c r="I1307" s="1714">
        <f t="shared" si="689"/>
        <v>0</v>
      </c>
      <c r="J1307" s="1646"/>
      <c r="K1307" s="1646"/>
      <c r="L1307" s="1592"/>
      <c r="M1307" s="1597"/>
      <c r="N1307" s="1597"/>
      <c r="O1307" s="1646"/>
      <c r="P1307" s="1647"/>
      <c r="Q1307" s="1647"/>
      <c r="R1307" s="1648"/>
      <c r="S1307" s="1603"/>
      <c r="T1307" s="1649"/>
      <c r="U1307" s="1649"/>
      <c r="V1307" s="1649"/>
      <c r="W1307" s="1649"/>
      <c r="X1307" s="1649"/>
      <c r="Y1307" s="1649"/>
      <c r="Z1307" s="1649"/>
      <c r="AA1307" s="1649"/>
      <c r="AB1307" s="1649"/>
      <c r="AC1307" s="1649"/>
      <c r="AD1307" s="1649"/>
      <c r="AE1307" s="1649"/>
      <c r="AF1307" s="1610">
        <f t="shared" si="668"/>
        <v>0</v>
      </c>
      <c r="AG1307" s="1649"/>
      <c r="AH1307" s="1649"/>
      <c r="AI1307" s="1649"/>
      <c r="AJ1307" s="1649"/>
      <c r="AK1307" s="1649"/>
      <c r="AL1307" s="1649"/>
      <c r="AM1307" s="1649"/>
      <c r="AN1307" s="1649"/>
      <c r="AO1307" s="1649"/>
      <c r="AP1307" s="1649"/>
      <c r="AQ1307" s="1649"/>
      <c r="AR1307" s="1709"/>
      <c r="AS1307" s="1779">
        <f t="shared" si="669"/>
        <v>0</v>
      </c>
      <c r="AT1307" s="1711">
        <f t="shared" si="690"/>
        <v>0</v>
      </c>
      <c r="AU1307" s="1611">
        <f t="shared" si="670"/>
        <v>0</v>
      </c>
      <c r="AV1307" s="1611">
        <f t="shared" si="671"/>
        <v>0</v>
      </c>
      <c r="AW1307" s="1611">
        <f t="shared" si="672"/>
        <v>0</v>
      </c>
      <c r="AX1307" s="1611">
        <f t="shared" si="673"/>
        <v>0</v>
      </c>
      <c r="AY1307" s="1611">
        <f t="shared" si="674"/>
        <v>0</v>
      </c>
      <c r="AZ1307" s="1611">
        <f t="shared" si="675"/>
        <v>0</v>
      </c>
      <c r="BA1307" s="1611">
        <f t="shared" si="676"/>
        <v>0</v>
      </c>
      <c r="BB1307" s="1611">
        <f t="shared" si="677"/>
        <v>0</v>
      </c>
      <c r="BC1307" s="1611">
        <f t="shared" si="678"/>
        <v>0</v>
      </c>
      <c r="BD1307" s="1611">
        <f t="shared" si="679"/>
        <v>0</v>
      </c>
      <c r="BE1307" s="1611">
        <f t="shared" si="680"/>
        <v>0</v>
      </c>
      <c r="BF1307" s="1611">
        <f t="shared" si="681"/>
        <v>0</v>
      </c>
      <c r="BG1307" s="1611">
        <f t="shared" si="691"/>
        <v>0</v>
      </c>
      <c r="BH1307" s="1611" t="str">
        <f t="shared" si="692"/>
        <v/>
      </c>
      <c r="BI1307" s="1611" t="str">
        <f t="shared" si="693"/>
        <v/>
      </c>
      <c r="BJ1307" s="1611" t="str">
        <f t="shared" si="682"/>
        <v/>
      </c>
      <c r="BK1307" s="1611" t="str">
        <f t="shared" si="683"/>
        <v/>
      </c>
      <c r="BL1307" s="1611" t="str">
        <f t="shared" ca="1" si="684"/>
        <v/>
      </c>
      <c r="BM1307" s="1611" t="str">
        <f t="shared" si="694"/>
        <v/>
      </c>
      <c r="BN1307" s="1611" t="str">
        <f t="shared" si="685"/>
        <v/>
      </c>
      <c r="BO1307" s="1611" t="str">
        <f t="shared" si="686"/>
        <v/>
      </c>
      <c r="BP1307" s="1611" t="str">
        <f t="shared" si="695"/>
        <v/>
      </c>
      <c r="BQ1307" s="1611" t="str">
        <f t="shared" si="696"/>
        <v/>
      </c>
      <c r="BR1307" s="1611" t="str">
        <f t="shared" si="697"/>
        <v/>
      </c>
      <c r="BS1307" s="1611" t="str">
        <f t="shared" si="698"/>
        <v/>
      </c>
      <c r="BT1307" s="1611" t="str">
        <f t="shared" si="699"/>
        <v/>
      </c>
      <c r="BU1307" s="1731">
        <f t="shared" ca="1" si="700"/>
        <v>0</v>
      </c>
      <c r="BV1307" s="1594"/>
      <c r="BW1307" s="1594"/>
      <c r="BX1307" s="1594"/>
      <c r="BY1307" s="1594"/>
      <c r="BZ1307" s="1594"/>
      <c r="CA1307" s="1594"/>
      <c r="CB1307" s="1594"/>
      <c r="CC1307" s="1594"/>
      <c r="CD1307" s="1594"/>
      <c r="CE1307" s="1594"/>
      <c r="CF1307" s="1594"/>
      <c r="CG1307" s="1594"/>
      <c r="CH1307" s="1594"/>
      <c r="CI1307" s="1594"/>
      <c r="CJ1307" s="1594"/>
      <c r="CK1307" s="1594"/>
      <c r="CL1307" s="1594"/>
      <c r="CM1307" s="1594"/>
      <c r="CN1307" s="1594"/>
      <c r="CO1307" s="1594"/>
      <c r="CP1307" s="1594"/>
      <c r="CQ1307" s="1594"/>
      <c r="CR1307" s="1594"/>
      <c r="CS1307" s="1594"/>
      <c r="CT1307" s="1594"/>
      <c r="CU1307" s="1594"/>
      <c r="CV1307" s="1594"/>
      <c r="CW1307" s="1594"/>
      <c r="CX1307" s="1594"/>
      <c r="CY1307" s="1594"/>
      <c r="CZ1307" s="1594"/>
      <c r="DA1307" s="1594"/>
      <c r="DB1307" s="1594"/>
      <c r="DC1307" s="1594"/>
      <c r="DD1307" s="1594"/>
      <c r="DE1307" s="1594"/>
      <c r="DF1307" s="1594"/>
      <c r="DG1307" s="1594"/>
      <c r="DH1307" s="1594"/>
      <c r="DI1307" s="1594"/>
      <c r="DJ1307" s="1594"/>
      <c r="DK1307" s="1594"/>
      <c r="DL1307" s="1594"/>
      <c r="DM1307" s="1594"/>
      <c r="DN1307" s="1594"/>
      <c r="DO1307" s="1594"/>
      <c r="DP1307" s="1594"/>
      <c r="DQ1307" s="1594"/>
      <c r="DR1307" s="1594"/>
      <c r="DS1307" s="1594"/>
      <c r="DT1307" s="1594"/>
      <c r="DU1307" s="1594"/>
      <c r="DV1307" s="1594"/>
      <c r="DW1307" s="1594"/>
      <c r="DX1307" s="1594"/>
      <c r="DY1307" s="1594"/>
      <c r="DZ1307" s="1594"/>
      <c r="EA1307" s="1594"/>
      <c r="EB1307" s="1594"/>
      <c r="EC1307" s="1594"/>
      <c r="ED1307" s="1594"/>
      <c r="EE1307" s="1594"/>
      <c r="EF1307" s="1594"/>
      <c r="EG1307" s="1594"/>
      <c r="EH1307" s="1594"/>
      <c r="EI1307" s="1594"/>
      <c r="EJ1307" s="1594"/>
      <c r="EK1307" s="1594"/>
      <c r="EL1307" s="1594"/>
      <c r="EM1307" s="1594"/>
      <c r="EN1307" s="1594"/>
      <c r="EO1307" s="1594"/>
      <c r="EP1307" s="1594"/>
      <c r="EQ1307" s="1594"/>
      <c r="ER1307" s="1594"/>
      <c r="ES1307" s="1594"/>
    </row>
    <row r="1308" spans="1:149" s="1595" customFormat="1" ht="12.5">
      <c r="A1308" s="1644" t="str">
        <f t="shared" si="687"/>
        <v>Organisation</v>
      </c>
      <c r="B1308" s="1758"/>
      <c r="C1308" s="1758"/>
      <c r="D1308" s="1758"/>
      <c r="E1308" s="1756"/>
      <c r="F1308" s="1592"/>
      <c r="G1308" s="1714">
        <f t="shared" si="688"/>
        <v>0</v>
      </c>
      <c r="H1308" s="1645"/>
      <c r="I1308" s="1714">
        <f t="shared" si="689"/>
        <v>0</v>
      </c>
      <c r="J1308" s="1646"/>
      <c r="K1308" s="1646"/>
      <c r="L1308" s="1592"/>
      <c r="M1308" s="1597"/>
      <c r="N1308" s="1597"/>
      <c r="O1308" s="1646"/>
      <c r="P1308" s="1647"/>
      <c r="Q1308" s="1647"/>
      <c r="R1308" s="1648"/>
      <c r="S1308" s="1603"/>
      <c r="T1308" s="1649"/>
      <c r="U1308" s="1649"/>
      <c r="V1308" s="1649"/>
      <c r="W1308" s="1649"/>
      <c r="X1308" s="1649"/>
      <c r="Y1308" s="1649"/>
      <c r="Z1308" s="1649"/>
      <c r="AA1308" s="1649"/>
      <c r="AB1308" s="1649"/>
      <c r="AC1308" s="1649"/>
      <c r="AD1308" s="1649"/>
      <c r="AE1308" s="1649"/>
      <c r="AF1308" s="1610">
        <f t="shared" si="668"/>
        <v>0</v>
      </c>
      <c r="AG1308" s="1649"/>
      <c r="AH1308" s="1649"/>
      <c r="AI1308" s="1649"/>
      <c r="AJ1308" s="1649"/>
      <c r="AK1308" s="1649"/>
      <c r="AL1308" s="1649"/>
      <c r="AM1308" s="1649"/>
      <c r="AN1308" s="1649"/>
      <c r="AO1308" s="1649"/>
      <c r="AP1308" s="1649"/>
      <c r="AQ1308" s="1649"/>
      <c r="AR1308" s="1709"/>
      <c r="AS1308" s="1779">
        <f t="shared" si="669"/>
        <v>0</v>
      </c>
      <c r="AT1308" s="1711">
        <f t="shared" si="690"/>
        <v>0</v>
      </c>
      <c r="AU1308" s="1611">
        <f t="shared" si="670"/>
        <v>0</v>
      </c>
      <c r="AV1308" s="1611">
        <f t="shared" si="671"/>
        <v>0</v>
      </c>
      <c r="AW1308" s="1611">
        <f t="shared" si="672"/>
        <v>0</v>
      </c>
      <c r="AX1308" s="1611">
        <f t="shared" si="673"/>
        <v>0</v>
      </c>
      <c r="AY1308" s="1611">
        <f t="shared" si="674"/>
        <v>0</v>
      </c>
      <c r="AZ1308" s="1611">
        <f t="shared" si="675"/>
        <v>0</v>
      </c>
      <c r="BA1308" s="1611">
        <f t="shared" si="676"/>
        <v>0</v>
      </c>
      <c r="BB1308" s="1611">
        <f t="shared" si="677"/>
        <v>0</v>
      </c>
      <c r="BC1308" s="1611">
        <f t="shared" si="678"/>
        <v>0</v>
      </c>
      <c r="BD1308" s="1611">
        <f t="shared" si="679"/>
        <v>0</v>
      </c>
      <c r="BE1308" s="1611">
        <f t="shared" si="680"/>
        <v>0</v>
      </c>
      <c r="BF1308" s="1611">
        <f t="shared" si="681"/>
        <v>0</v>
      </c>
      <c r="BG1308" s="1611">
        <f t="shared" si="691"/>
        <v>0</v>
      </c>
      <c r="BH1308" s="1611" t="str">
        <f t="shared" si="692"/>
        <v/>
      </c>
      <c r="BI1308" s="1611" t="str">
        <f t="shared" si="693"/>
        <v/>
      </c>
      <c r="BJ1308" s="1611" t="str">
        <f t="shared" si="682"/>
        <v/>
      </c>
      <c r="BK1308" s="1611" t="str">
        <f t="shared" si="683"/>
        <v/>
      </c>
      <c r="BL1308" s="1611" t="str">
        <f t="shared" ca="1" si="684"/>
        <v/>
      </c>
      <c r="BM1308" s="1611" t="str">
        <f t="shared" si="694"/>
        <v/>
      </c>
      <c r="BN1308" s="1611" t="str">
        <f t="shared" si="685"/>
        <v/>
      </c>
      <c r="BO1308" s="1611" t="str">
        <f t="shared" si="686"/>
        <v/>
      </c>
      <c r="BP1308" s="1611" t="str">
        <f t="shared" si="695"/>
        <v/>
      </c>
      <c r="BQ1308" s="1611" t="str">
        <f t="shared" si="696"/>
        <v/>
      </c>
      <c r="BR1308" s="1611" t="str">
        <f t="shared" si="697"/>
        <v/>
      </c>
      <c r="BS1308" s="1611" t="str">
        <f t="shared" si="698"/>
        <v/>
      </c>
      <c r="BT1308" s="1611" t="str">
        <f t="shared" si="699"/>
        <v/>
      </c>
      <c r="BU1308" s="1731">
        <f t="shared" ca="1" si="700"/>
        <v>0</v>
      </c>
      <c r="BV1308" s="1594"/>
      <c r="BW1308" s="1594"/>
      <c r="BX1308" s="1594"/>
      <c r="BY1308" s="1594"/>
      <c r="BZ1308" s="1594"/>
      <c r="CA1308" s="1594"/>
      <c r="CB1308" s="1594"/>
      <c r="CC1308" s="1594"/>
      <c r="CD1308" s="1594"/>
      <c r="CE1308" s="1594"/>
      <c r="CF1308" s="1594"/>
      <c r="CG1308" s="1594"/>
      <c r="CH1308" s="1594"/>
      <c r="CI1308" s="1594"/>
      <c r="CJ1308" s="1594"/>
      <c r="CK1308" s="1594"/>
      <c r="CL1308" s="1594"/>
      <c r="CM1308" s="1594"/>
      <c r="CN1308" s="1594"/>
      <c r="CO1308" s="1594"/>
      <c r="CP1308" s="1594"/>
      <c r="CQ1308" s="1594"/>
      <c r="CR1308" s="1594"/>
      <c r="CS1308" s="1594"/>
      <c r="CT1308" s="1594"/>
      <c r="CU1308" s="1594"/>
      <c r="CV1308" s="1594"/>
      <c r="CW1308" s="1594"/>
      <c r="CX1308" s="1594"/>
      <c r="CY1308" s="1594"/>
      <c r="CZ1308" s="1594"/>
      <c r="DA1308" s="1594"/>
      <c r="DB1308" s="1594"/>
      <c r="DC1308" s="1594"/>
      <c r="DD1308" s="1594"/>
      <c r="DE1308" s="1594"/>
      <c r="DF1308" s="1594"/>
      <c r="DG1308" s="1594"/>
      <c r="DH1308" s="1594"/>
      <c r="DI1308" s="1594"/>
      <c r="DJ1308" s="1594"/>
      <c r="DK1308" s="1594"/>
      <c r="DL1308" s="1594"/>
      <c r="DM1308" s="1594"/>
      <c r="DN1308" s="1594"/>
      <c r="DO1308" s="1594"/>
      <c r="DP1308" s="1594"/>
      <c r="DQ1308" s="1594"/>
      <c r="DR1308" s="1594"/>
      <c r="DS1308" s="1594"/>
      <c r="DT1308" s="1594"/>
      <c r="DU1308" s="1594"/>
      <c r="DV1308" s="1594"/>
      <c r="DW1308" s="1594"/>
      <c r="DX1308" s="1594"/>
      <c r="DY1308" s="1594"/>
      <c r="DZ1308" s="1594"/>
      <c r="EA1308" s="1594"/>
      <c r="EB1308" s="1594"/>
      <c r="EC1308" s="1594"/>
      <c r="ED1308" s="1594"/>
      <c r="EE1308" s="1594"/>
      <c r="EF1308" s="1594"/>
      <c r="EG1308" s="1594"/>
      <c r="EH1308" s="1594"/>
      <c r="EI1308" s="1594"/>
      <c r="EJ1308" s="1594"/>
      <c r="EK1308" s="1594"/>
      <c r="EL1308" s="1594"/>
      <c r="EM1308" s="1594"/>
      <c r="EN1308" s="1594"/>
      <c r="EO1308" s="1594"/>
      <c r="EP1308" s="1594"/>
      <c r="EQ1308" s="1594"/>
      <c r="ER1308" s="1594"/>
      <c r="ES1308" s="1594"/>
    </row>
    <row r="1309" spans="1:149" s="1595" customFormat="1" ht="12.5">
      <c r="A1309" s="1644" t="str">
        <f t="shared" si="687"/>
        <v>Organisation</v>
      </c>
      <c r="B1309" s="1758"/>
      <c r="C1309" s="1758"/>
      <c r="D1309" s="1758"/>
      <c r="E1309" s="1756"/>
      <c r="F1309" s="1592"/>
      <c r="G1309" s="1714">
        <f t="shared" si="688"/>
        <v>0</v>
      </c>
      <c r="H1309" s="1645"/>
      <c r="I1309" s="1714">
        <f t="shared" si="689"/>
        <v>0</v>
      </c>
      <c r="J1309" s="1646"/>
      <c r="K1309" s="1646"/>
      <c r="L1309" s="1592"/>
      <c r="M1309" s="1597"/>
      <c r="N1309" s="1597"/>
      <c r="O1309" s="1646"/>
      <c r="P1309" s="1647"/>
      <c r="Q1309" s="1647"/>
      <c r="R1309" s="1648"/>
      <c r="S1309" s="1603"/>
      <c r="T1309" s="1649"/>
      <c r="U1309" s="1649"/>
      <c r="V1309" s="1649"/>
      <c r="W1309" s="1649"/>
      <c r="X1309" s="1649"/>
      <c r="Y1309" s="1649"/>
      <c r="Z1309" s="1649"/>
      <c r="AA1309" s="1649"/>
      <c r="AB1309" s="1649"/>
      <c r="AC1309" s="1649"/>
      <c r="AD1309" s="1649"/>
      <c r="AE1309" s="1649"/>
      <c r="AF1309" s="1610">
        <f t="shared" si="668"/>
        <v>0</v>
      </c>
      <c r="AG1309" s="1649"/>
      <c r="AH1309" s="1649"/>
      <c r="AI1309" s="1649"/>
      <c r="AJ1309" s="1649"/>
      <c r="AK1309" s="1649"/>
      <c r="AL1309" s="1649"/>
      <c r="AM1309" s="1649"/>
      <c r="AN1309" s="1649"/>
      <c r="AO1309" s="1649"/>
      <c r="AP1309" s="1649"/>
      <c r="AQ1309" s="1649"/>
      <c r="AR1309" s="1709"/>
      <c r="AS1309" s="1779">
        <f t="shared" si="669"/>
        <v>0</v>
      </c>
      <c r="AT1309" s="1711">
        <f t="shared" si="690"/>
        <v>0</v>
      </c>
      <c r="AU1309" s="1611">
        <f t="shared" si="670"/>
        <v>0</v>
      </c>
      <c r="AV1309" s="1611">
        <f t="shared" si="671"/>
        <v>0</v>
      </c>
      <c r="AW1309" s="1611">
        <f t="shared" si="672"/>
        <v>0</v>
      </c>
      <c r="AX1309" s="1611">
        <f t="shared" si="673"/>
        <v>0</v>
      </c>
      <c r="AY1309" s="1611">
        <f t="shared" si="674"/>
        <v>0</v>
      </c>
      <c r="AZ1309" s="1611">
        <f t="shared" si="675"/>
        <v>0</v>
      </c>
      <c r="BA1309" s="1611">
        <f t="shared" si="676"/>
        <v>0</v>
      </c>
      <c r="BB1309" s="1611">
        <f t="shared" si="677"/>
        <v>0</v>
      </c>
      <c r="BC1309" s="1611">
        <f t="shared" si="678"/>
        <v>0</v>
      </c>
      <c r="BD1309" s="1611">
        <f t="shared" si="679"/>
        <v>0</v>
      </c>
      <c r="BE1309" s="1611">
        <f t="shared" si="680"/>
        <v>0</v>
      </c>
      <c r="BF1309" s="1611">
        <f t="shared" si="681"/>
        <v>0</v>
      </c>
      <c r="BG1309" s="1611">
        <f t="shared" si="691"/>
        <v>0</v>
      </c>
      <c r="BH1309" s="1611" t="str">
        <f t="shared" si="692"/>
        <v/>
      </c>
      <c r="BI1309" s="1611" t="str">
        <f t="shared" si="693"/>
        <v/>
      </c>
      <c r="BJ1309" s="1611" t="str">
        <f t="shared" si="682"/>
        <v/>
      </c>
      <c r="BK1309" s="1611" t="str">
        <f t="shared" si="683"/>
        <v/>
      </c>
      <c r="BL1309" s="1611" t="str">
        <f t="shared" ca="1" si="684"/>
        <v/>
      </c>
      <c r="BM1309" s="1611" t="str">
        <f t="shared" si="694"/>
        <v/>
      </c>
      <c r="BN1309" s="1611" t="str">
        <f t="shared" si="685"/>
        <v/>
      </c>
      <c r="BO1309" s="1611" t="str">
        <f t="shared" si="686"/>
        <v/>
      </c>
      <c r="BP1309" s="1611" t="str">
        <f t="shared" si="695"/>
        <v/>
      </c>
      <c r="BQ1309" s="1611" t="str">
        <f t="shared" si="696"/>
        <v/>
      </c>
      <c r="BR1309" s="1611" t="str">
        <f t="shared" si="697"/>
        <v/>
      </c>
      <c r="BS1309" s="1611" t="str">
        <f t="shared" si="698"/>
        <v/>
      </c>
      <c r="BT1309" s="1611" t="str">
        <f t="shared" si="699"/>
        <v/>
      </c>
      <c r="BU1309" s="1731">
        <f t="shared" ca="1" si="700"/>
        <v>0</v>
      </c>
      <c r="BV1309" s="1594"/>
      <c r="BW1309" s="1594"/>
      <c r="BX1309" s="1594"/>
      <c r="BY1309" s="1594"/>
      <c r="BZ1309" s="1594"/>
      <c r="CA1309" s="1594"/>
      <c r="CB1309" s="1594"/>
      <c r="CC1309" s="1594"/>
      <c r="CD1309" s="1594"/>
      <c r="CE1309" s="1594"/>
      <c r="CF1309" s="1594"/>
      <c r="CG1309" s="1594"/>
      <c r="CH1309" s="1594"/>
      <c r="CI1309" s="1594"/>
      <c r="CJ1309" s="1594"/>
      <c r="CK1309" s="1594"/>
      <c r="CL1309" s="1594"/>
      <c r="CM1309" s="1594"/>
      <c r="CN1309" s="1594"/>
      <c r="CO1309" s="1594"/>
      <c r="CP1309" s="1594"/>
      <c r="CQ1309" s="1594"/>
      <c r="CR1309" s="1594"/>
      <c r="CS1309" s="1594"/>
      <c r="CT1309" s="1594"/>
      <c r="CU1309" s="1594"/>
      <c r="CV1309" s="1594"/>
      <c r="CW1309" s="1594"/>
      <c r="CX1309" s="1594"/>
      <c r="CY1309" s="1594"/>
      <c r="CZ1309" s="1594"/>
      <c r="DA1309" s="1594"/>
      <c r="DB1309" s="1594"/>
      <c r="DC1309" s="1594"/>
      <c r="DD1309" s="1594"/>
      <c r="DE1309" s="1594"/>
      <c r="DF1309" s="1594"/>
      <c r="DG1309" s="1594"/>
      <c r="DH1309" s="1594"/>
      <c r="DI1309" s="1594"/>
      <c r="DJ1309" s="1594"/>
      <c r="DK1309" s="1594"/>
      <c r="DL1309" s="1594"/>
      <c r="DM1309" s="1594"/>
      <c r="DN1309" s="1594"/>
      <c r="DO1309" s="1594"/>
      <c r="DP1309" s="1594"/>
      <c r="DQ1309" s="1594"/>
      <c r="DR1309" s="1594"/>
      <c r="DS1309" s="1594"/>
      <c r="DT1309" s="1594"/>
      <c r="DU1309" s="1594"/>
      <c r="DV1309" s="1594"/>
      <c r="DW1309" s="1594"/>
      <c r="DX1309" s="1594"/>
      <c r="DY1309" s="1594"/>
      <c r="DZ1309" s="1594"/>
      <c r="EA1309" s="1594"/>
      <c r="EB1309" s="1594"/>
      <c r="EC1309" s="1594"/>
      <c r="ED1309" s="1594"/>
      <c r="EE1309" s="1594"/>
      <c r="EF1309" s="1594"/>
      <c r="EG1309" s="1594"/>
      <c r="EH1309" s="1594"/>
      <c r="EI1309" s="1594"/>
      <c r="EJ1309" s="1594"/>
      <c r="EK1309" s="1594"/>
      <c r="EL1309" s="1594"/>
      <c r="EM1309" s="1594"/>
      <c r="EN1309" s="1594"/>
      <c r="EO1309" s="1594"/>
      <c r="EP1309" s="1594"/>
      <c r="EQ1309" s="1594"/>
      <c r="ER1309" s="1594"/>
      <c r="ES1309" s="1594"/>
    </row>
    <row r="1310" spans="1:149" s="1595" customFormat="1" ht="12.5">
      <c r="A1310" s="1644" t="str">
        <f t="shared" si="687"/>
        <v>Organisation</v>
      </c>
      <c r="B1310" s="1758"/>
      <c r="C1310" s="1758"/>
      <c r="D1310" s="1758"/>
      <c r="E1310" s="1756"/>
      <c r="F1310" s="1592"/>
      <c r="G1310" s="1714">
        <f t="shared" si="688"/>
        <v>0</v>
      </c>
      <c r="H1310" s="1645"/>
      <c r="I1310" s="1714">
        <f t="shared" si="689"/>
        <v>0</v>
      </c>
      <c r="J1310" s="1646"/>
      <c r="K1310" s="1646"/>
      <c r="L1310" s="1592"/>
      <c r="M1310" s="1597"/>
      <c r="N1310" s="1597"/>
      <c r="O1310" s="1646"/>
      <c r="P1310" s="1647"/>
      <c r="Q1310" s="1647"/>
      <c r="R1310" s="1648"/>
      <c r="S1310" s="1603"/>
      <c r="T1310" s="1649"/>
      <c r="U1310" s="1649"/>
      <c r="V1310" s="1649"/>
      <c r="W1310" s="1649"/>
      <c r="X1310" s="1649"/>
      <c r="Y1310" s="1649"/>
      <c r="Z1310" s="1649"/>
      <c r="AA1310" s="1649"/>
      <c r="AB1310" s="1649"/>
      <c r="AC1310" s="1649"/>
      <c r="AD1310" s="1649"/>
      <c r="AE1310" s="1649"/>
      <c r="AF1310" s="1610">
        <f t="shared" si="668"/>
        <v>0</v>
      </c>
      <c r="AG1310" s="1649"/>
      <c r="AH1310" s="1649"/>
      <c r="AI1310" s="1649"/>
      <c r="AJ1310" s="1649"/>
      <c r="AK1310" s="1649"/>
      <c r="AL1310" s="1649"/>
      <c r="AM1310" s="1649"/>
      <c r="AN1310" s="1649"/>
      <c r="AO1310" s="1649"/>
      <c r="AP1310" s="1649"/>
      <c r="AQ1310" s="1649"/>
      <c r="AR1310" s="1709"/>
      <c r="AS1310" s="1779">
        <f t="shared" si="669"/>
        <v>0</v>
      </c>
      <c r="AT1310" s="1711">
        <f t="shared" si="690"/>
        <v>0</v>
      </c>
      <c r="AU1310" s="1611">
        <f t="shared" si="670"/>
        <v>0</v>
      </c>
      <c r="AV1310" s="1611">
        <f t="shared" si="671"/>
        <v>0</v>
      </c>
      <c r="AW1310" s="1611">
        <f t="shared" si="672"/>
        <v>0</v>
      </c>
      <c r="AX1310" s="1611">
        <f t="shared" si="673"/>
        <v>0</v>
      </c>
      <c r="AY1310" s="1611">
        <f t="shared" si="674"/>
        <v>0</v>
      </c>
      <c r="AZ1310" s="1611">
        <f t="shared" si="675"/>
        <v>0</v>
      </c>
      <c r="BA1310" s="1611">
        <f t="shared" si="676"/>
        <v>0</v>
      </c>
      <c r="BB1310" s="1611">
        <f t="shared" si="677"/>
        <v>0</v>
      </c>
      <c r="BC1310" s="1611">
        <f t="shared" si="678"/>
        <v>0</v>
      </c>
      <c r="BD1310" s="1611">
        <f t="shared" si="679"/>
        <v>0</v>
      </c>
      <c r="BE1310" s="1611">
        <f t="shared" si="680"/>
        <v>0</v>
      </c>
      <c r="BF1310" s="1611">
        <f t="shared" si="681"/>
        <v>0</v>
      </c>
      <c r="BG1310" s="1611">
        <f t="shared" si="691"/>
        <v>0</v>
      </c>
      <c r="BH1310" s="1611" t="str">
        <f t="shared" si="692"/>
        <v/>
      </c>
      <c r="BI1310" s="1611" t="str">
        <f t="shared" si="693"/>
        <v/>
      </c>
      <c r="BJ1310" s="1611" t="str">
        <f t="shared" si="682"/>
        <v/>
      </c>
      <c r="BK1310" s="1611" t="str">
        <f t="shared" si="683"/>
        <v/>
      </c>
      <c r="BL1310" s="1611" t="str">
        <f t="shared" ca="1" si="684"/>
        <v/>
      </c>
      <c r="BM1310" s="1611" t="str">
        <f t="shared" si="694"/>
        <v/>
      </c>
      <c r="BN1310" s="1611" t="str">
        <f t="shared" si="685"/>
        <v/>
      </c>
      <c r="BO1310" s="1611" t="str">
        <f t="shared" si="686"/>
        <v/>
      </c>
      <c r="BP1310" s="1611" t="str">
        <f t="shared" si="695"/>
        <v/>
      </c>
      <c r="BQ1310" s="1611" t="str">
        <f t="shared" si="696"/>
        <v/>
      </c>
      <c r="BR1310" s="1611" t="str">
        <f t="shared" si="697"/>
        <v/>
      </c>
      <c r="BS1310" s="1611" t="str">
        <f t="shared" si="698"/>
        <v/>
      </c>
      <c r="BT1310" s="1611" t="str">
        <f t="shared" si="699"/>
        <v/>
      </c>
      <c r="BU1310" s="1731">
        <f t="shared" ca="1" si="700"/>
        <v>0</v>
      </c>
      <c r="BV1310" s="1594"/>
      <c r="BW1310" s="1594"/>
      <c r="BX1310" s="1594"/>
      <c r="BY1310" s="1594"/>
      <c r="BZ1310" s="1594"/>
      <c r="CA1310" s="1594"/>
      <c r="CB1310" s="1594"/>
      <c r="CC1310" s="1594"/>
      <c r="CD1310" s="1594"/>
      <c r="CE1310" s="1594"/>
      <c r="CF1310" s="1594"/>
      <c r="CG1310" s="1594"/>
      <c r="CH1310" s="1594"/>
      <c r="CI1310" s="1594"/>
      <c r="CJ1310" s="1594"/>
      <c r="CK1310" s="1594"/>
      <c r="CL1310" s="1594"/>
      <c r="CM1310" s="1594"/>
      <c r="CN1310" s="1594"/>
      <c r="CO1310" s="1594"/>
      <c r="CP1310" s="1594"/>
      <c r="CQ1310" s="1594"/>
      <c r="CR1310" s="1594"/>
      <c r="CS1310" s="1594"/>
      <c r="CT1310" s="1594"/>
      <c r="CU1310" s="1594"/>
      <c r="CV1310" s="1594"/>
      <c r="CW1310" s="1594"/>
      <c r="CX1310" s="1594"/>
      <c r="CY1310" s="1594"/>
      <c r="CZ1310" s="1594"/>
      <c r="DA1310" s="1594"/>
      <c r="DB1310" s="1594"/>
      <c r="DC1310" s="1594"/>
      <c r="DD1310" s="1594"/>
      <c r="DE1310" s="1594"/>
      <c r="DF1310" s="1594"/>
      <c r="DG1310" s="1594"/>
      <c r="DH1310" s="1594"/>
      <c r="DI1310" s="1594"/>
      <c r="DJ1310" s="1594"/>
      <c r="DK1310" s="1594"/>
      <c r="DL1310" s="1594"/>
      <c r="DM1310" s="1594"/>
      <c r="DN1310" s="1594"/>
      <c r="DO1310" s="1594"/>
      <c r="DP1310" s="1594"/>
      <c r="DQ1310" s="1594"/>
      <c r="DR1310" s="1594"/>
      <c r="DS1310" s="1594"/>
      <c r="DT1310" s="1594"/>
      <c r="DU1310" s="1594"/>
      <c r="DV1310" s="1594"/>
      <c r="DW1310" s="1594"/>
      <c r="DX1310" s="1594"/>
      <c r="DY1310" s="1594"/>
      <c r="DZ1310" s="1594"/>
      <c r="EA1310" s="1594"/>
      <c r="EB1310" s="1594"/>
      <c r="EC1310" s="1594"/>
      <c r="ED1310" s="1594"/>
      <c r="EE1310" s="1594"/>
      <c r="EF1310" s="1594"/>
      <c r="EG1310" s="1594"/>
      <c r="EH1310" s="1594"/>
      <c r="EI1310" s="1594"/>
      <c r="EJ1310" s="1594"/>
      <c r="EK1310" s="1594"/>
      <c r="EL1310" s="1594"/>
      <c r="EM1310" s="1594"/>
      <c r="EN1310" s="1594"/>
      <c r="EO1310" s="1594"/>
      <c r="EP1310" s="1594"/>
      <c r="EQ1310" s="1594"/>
      <c r="ER1310" s="1594"/>
      <c r="ES1310" s="1594"/>
    </row>
    <row r="1311" spans="1:149" s="1595" customFormat="1" ht="12.5">
      <c r="A1311" s="1644" t="str">
        <f t="shared" si="687"/>
        <v>Organisation</v>
      </c>
      <c r="B1311" s="1758"/>
      <c r="C1311" s="1758"/>
      <c r="D1311" s="1758"/>
      <c r="E1311" s="1756"/>
      <c r="F1311" s="1592"/>
      <c r="G1311" s="1714">
        <f t="shared" si="688"/>
        <v>0</v>
      </c>
      <c r="H1311" s="1645"/>
      <c r="I1311" s="1714">
        <f t="shared" si="689"/>
        <v>0</v>
      </c>
      <c r="J1311" s="1646"/>
      <c r="K1311" s="1646"/>
      <c r="L1311" s="1592"/>
      <c r="M1311" s="1597"/>
      <c r="N1311" s="1597"/>
      <c r="O1311" s="1646"/>
      <c r="P1311" s="1647"/>
      <c r="Q1311" s="1647"/>
      <c r="R1311" s="1648"/>
      <c r="S1311" s="1603"/>
      <c r="T1311" s="1649"/>
      <c r="U1311" s="1649"/>
      <c r="V1311" s="1649"/>
      <c r="W1311" s="1649"/>
      <c r="X1311" s="1649"/>
      <c r="Y1311" s="1649"/>
      <c r="Z1311" s="1649"/>
      <c r="AA1311" s="1649"/>
      <c r="AB1311" s="1649"/>
      <c r="AC1311" s="1649"/>
      <c r="AD1311" s="1649"/>
      <c r="AE1311" s="1649"/>
      <c r="AF1311" s="1610">
        <f t="shared" si="668"/>
        <v>0</v>
      </c>
      <c r="AG1311" s="1649"/>
      <c r="AH1311" s="1649"/>
      <c r="AI1311" s="1649"/>
      <c r="AJ1311" s="1649"/>
      <c r="AK1311" s="1649"/>
      <c r="AL1311" s="1649"/>
      <c r="AM1311" s="1649"/>
      <c r="AN1311" s="1649"/>
      <c r="AO1311" s="1649"/>
      <c r="AP1311" s="1649"/>
      <c r="AQ1311" s="1649"/>
      <c r="AR1311" s="1709"/>
      <c r="AS1311" s="1779">
        <f t="shared" si="669"/>
        <v>0</v>
      </c>
      <c r="AT1311" s="1711">
        <f t="shared" si="690"/>
        <v>0</v>
      </c>
      <c r="AU1311" s="1611">
        <f t="shared" si="670"/>
        <v>0</v>
      </c>
      <c r="AV1311" s="1611">
        <f t="shared" si="671"/>
        <v>0</v>
      </c>
      <c r="AW1311" s="1611">
        <f t="shared" si="672"/>
        <v>0</v>
      </c>
      <c r="AX1311" s="1611">
        <f t="shared" si="673"/>
        <v>0</v>
      </c>
      <c r="AY1311" s="1611">
        <f t="shared" si="674"/>
        <v>0</v>
      </c>
      <c r="AZ1311" s="1611">
        <f t="shared" si="675"/>
        <v>0</v>
      </c>
      <c r="BA1311" s="1611">
        <f t="shared" si="676"/>
        <v>0</v>
      </c>
      <c r="BB1311" s="1611">
        <f t="shared" si="677"/>
        <v>0</v>
      </c>
      <c r="BC1311" s="1611">
        <f t="shared" si="678"/>
        <v>0</v>
      </c>
      <c r="BD1311" s="1611">
        <f t="shared" si="679"/>
        <v>0</v>
      </c>
      <c r="BE1311" s="1611">
        <f t="shared" si="680"/>
        <v>0</v>
      </c>
      <c r="BF1311" s="1611">
        <f t="shared" si="681"/>
        <v>0</v>
      </c>
      <c r="BG1311" s="1611">
        <f t="shared" si="691"/>
        <v>0</v>
      </c>
      <c r="BH1311" s="1611" t="str">
        <f t="shared" si="692"/>
        <v/>
      </c>
      <c r="BI1311" s="1611" t="str">
        <f t="shared" si="693"/>
        <v/>
      </c>
      <c r="BJ1311" s="1611" t="str">
        <f t="shared" si="682"/>
        <v/>
      </c>
      <c r="BK1311" s="1611" t="str">
        <f t="shared" si="683"/>
        <v/>
      </c>
      <c r="BL1311" s="1611" t="str">
        <f t="shared" ca="1" si="684"/>
        <v/>
      </c>
      <c r="BM1311" s="1611" t="str">
        <f t="shared" si="694"/>
        <v/>
      </c>
      <c r="BN1311" s="1611" t="str">
        <f t="shared" si="685"/>
        <v/>
      </c>
      <c r="BO1311" s="1611" t="str">
        <f t="shared" si="686"/>
        <v/>
      </c>
      <c r="BP1311" s="1611" t="str">
        <f t="shared" si="695"/>
        <v/>
      </c>
      <c r="BQ1311" s="1611" t="str">
        <f t="shared" si="696"/>
        <v/>
      </c>
      <c r="BR1311" s="1611" t="str">
        <f t="shared" si="697"/>
        <v/>
      </c>
      <c r="BS1311" s="1611" t="str">
        <f t="shared" si="698"/>
        <v/>
      </c>
      <c r="BT1311" s="1611" t="str">
        <f t="shared" si="699"/>
        <v/>
      </c>
      <c r="BU1311" s="1731">
        <f t="shared" ca="1" si="700"/>
        <v>0</v>
      </c>
      <c r="BV1311" s="1594"/>
      <c r="BW1311" s="1594"/>
      <c r="BX1311" s="1594"/>
      <c r="BY1311" s="1594"/>
      <c r="BZ1311" s="1594"/>
      <c r="CA1311" s="1594"/>
      <c r="CB1311" s="1594"/>
      <c r="CC1311" s="1594"/>
      <c r="CD1311" s="1594"/>
      <c r="CE1311" s="1594"/>
      <c r="CF1311" s="1594"/>
      <c r="CG1311" s="1594"/>
      <c r="CH1311" s="1594"/>
      <c r="CI1311" s="1594"/>
      <c r="CJ1311" s="1594"/>
      <c r="CK1311" s="1594"/>
      <c r="CL1311" s="1594"/>
      <c r="CM1311" s="1594"/>
      <c r="CN1311" s="1594"/>
      <c r="CO1311" s="1594"/>
      <c r="CP1311" s="1594"/>
      <c r="CQ1311" s="1594"/>
      <c r="CR1311" s="1594"/>
      <c r="CS1311" s="1594"/>
      <c r="CT1311" s="1594"/>
      <c r="CU1311" s="1594"/>
      <c r="CV1311" s="1594"/>
      <c r="CW1311" s="1594"/>
      <c r="CX1311" s="1594"/>
      <c r="CY1311" s="1594"/>
      <c r="CZ1311" s="1594"/>
      <c r="DA1311" s="1594"/>
      <c r="DB1311" s="1594"/>
      <c r="DC1311" s="1594"/>
      <c r="DD1311" s="1594"/>
      <c r="DE1311" s="1594"/>
      <c r="DF1311" s="1594"/>
      <c r="DG1311" s="1594"/>
      <c r="DH1311" s="1594"/>
      <c r="DI1311" s="1594"/>
      <c r="DJ1311" s="1594"/>
      <c r="DK1311" s="1594"/>
      <c r="DL1311" s="1594"/>
      <c r="DM1311" s="1594"/>
      <c r="DN1311" s="1594"/>
      <c r="DO1311" s="1594"/>
      <c r="DP1311" s="1594"/>
      <c r="DQ1311" s="1594"/>
      <c r="DR1311" s="1594"/>
      <c r="DS1311" s="1594"/>
      <c r="DT1311" s="1594"/>
      <c r="DU1311" s="1594"/>
      <c r="DV1311" s="1594"/>
      <c r="DW1311" s="1594"/>
      <c r="DX1311" s="1594"/>
      <c r="DY1311" s="1594"/>
      <c r="DZ1311" s="1594"/>
      <c r="EA1311" s="1594"/>
      <c r="EB1311" s="1594"/>
      <c r="EC1311" s="1594"/>
      <c r="ED1311" s="1594"/>
      <c r="EE1311" s="1594"/>
      <c r="EF1311" s="1594"/>
      <c r="EG1311" s="1594"/>
      <c r="EH1311" s="1594"/>
      <c r="EI1311" s="1594"/>
      <c r="EJ1311" s="1594"/>
      <c r="EK1311" s="1594"/>
      <c r="EL1311" s="1594"/>
      <c r="EM1311" s="1594"/>
      <c r="EN1311" s="1594"/>
      <c r="EO1311" s="1594"/>
      <c r="EP1311" s="1594"/>
      <c r="EQ1311" s="1594"/>
      <c r="ER1311" s="1594"/>
      <c r="ES1311" s="1594"/>
    </row>
    <row r="1312" spans="1:149" s="1595" customFormat="1" ht="12.5">
      <c r="A1312" s="1644" t="str">
        <f t="shared" si="687"/>
        <v>Organisation</v>
      </c>
      <c r="B1312" s="1758"/>
      <c r="C1312" s="1758"/>
      <c r="D1312" s="1758"/>
      <c r="E1312" s="1756"/>
      <c r="F1312" s="1592"/>
      <c r="G1312" s="1714">
        <f t="shared" si="688"/>
        <v>0</v>
      </c>
      <c r="H1312" s="1645"/>
      <c r="I1312" s="1714">
        <f t="shared" si="689"/>
        <v>0</v>
      </c>
      <c r="J1312" s="1646"/>
      <c r="K1312" s="1646"/>
      <c r="L1312" s="1592"/>
      <c r="M1312" s="1597"/>
      <c r="N1312" s="1597"/>
      <c r="O1312" s="1646"/>
      <c r="P1312" s="1647"/>
      <c r="Q1312" s="1647"/>
      <c r="R1312" s="1648"/>
      <c r="S1312" s="1603"/>
      <c r="T1312" s="1649"/>
      <c r="U1312" s="1649"/>
      <c r="V1312" s="1649"/>
      <c r="W1312" s="1649"/>
      <c r="X1312" s="1649"/>
      <c r="Y1312" s="1649"/>
      <c r="Z1312" s="1649"/>
      <c r="AA1312" s="1649"/>
      <c r="AB1312" s="1649"/>
      <c r="AC1312" s="1649"/>
      <c r="AD1312" s="1649"/>
      <c r="AE1312" s="1649"/>
      <c r="AF1312" s="1610">
        <f t="shared" si="668"/>
        <v>0</v>
      </c>
      <c r="AG1312" s="1649"/>
      <c r="AH1312" s="1649"/>
      <c r="AI1312" s="1649"/>
      <c r="AJ1312" s="1649"/>
      <c r="AK1312" s="1649"/>
      <c r="AL1312" s="1649"/>
      <c r="AM1312" s="1649"/>
      <c r="AN1312" s="1649"/>
      <c r="AO1312" s="1649"/>
      <c r="AP1312" s="1649"/>
      <c r="AQ1312" s="1649"/>
      <c r="AR1312" s="1709"/>
      <c r="AS1312" s="1779">
        <f t="shared" si="669"/>
        <v>0</v>
      </c>
      <c r="AT1312" s="1711">
        <f t="shared" si="690"/>
        <v>0</v>
      </c>
      <c r="AU1312" s="1611">
        <f t="shared" si="670"/>
        <v>0</v>
      </c>
      <c r="AV1312" s="1611">
        <f t="shared" si="671"/>
        <v>0</v>
      </c>
      <c r="AW1312" s="1611">
        <f t="shared" si="672"/>
        <v>0</v>
      </c>
      <c r="AX1312" s="1611">
        <f t="shared" si="673"/>
        <v>0</v>
      </c>
      <c r="AY1312" s="1611">
        <f t="shared" si="674"/>
        <v>0</v>
      </c>
      <c r="AZ1312" s="1611">
        <f t="shared" si="675"/>
        <v>0</v>
      </c>
      <c r="BA1312" s="1611">
        <f t="shared" si="676"/>
        <v>0</v>
      </c>
      <c r="BB1312" s="1611">
        <f t="shared" si="677"/>
        <v>0</v>
      </c>
      <c r="BC1312" s="1611">
        <f t="shared" si="678"/>
        <v>0</v>
      </c>
      <c r="BD1312" s="1611">
        <f t="shared" si="679"/>
        <v>0</v>
      </c>
      <c r="BE1312" s="1611">
        <f t="shared" si="680"/>
        <v>0</v>
      </c>
      <c r="BF1312" s="1611">
        <f t="shared" si="681"/>
        <v>0</v>
      </c>
      <c r="BG1312" s="1611">
        <f t="shared" si="691"/>
        <v>0</v>
      </c>
      <c r="BH1312" s="1611" t="str">
        <f t="shared" si="692"/>
        <v/>
      </c>
      <c r="BI1312" s="1611" t="str">
        <f t="shared" si="693"/>
        <v/>
      </c>
      <c r="BJ1312" s="1611" t="str">
        <f t="shared" si="682"/>
        <v/>
      </c>
      <c r="BK1312" s="1611" t="str">
        <f t="shared" si="683"/>
        <v/>
      </c>
      <c r="BL1312" s="1611" t="str">
        <f t="shared" ca="1" si="684"/>
        <v/>
      </c>
      <c r="BM1312" s="1611" t="str">
        <f t="shared" si="694"/>
        <v/>
      </c>
      <c r="BN1312" s="1611" t="str">
        <f t="shared" si="685"/>
        <v/>
      </c>
      <c r="BO1312" s="1611" t="str">
        <f t="shared" si="686"/>
        <v/>
      </c>
      <c r="BP1312" s="1611" t="str">
        <f t="shared" si="695"/>
        <v/>
      </c>
      <c r="BQ1312" s="1611" t="str">
        <f t="shared" si="696"/>
        <v/>
      </c>
      <c r="BR1312" s="1611" t="str">
        <f t="shared" si="697"/>
        <v/>
      </c>
      <c r="BS1312" s="1611" t="str">
        <f t="shared" si="698"/>
        <v/>
      </c>
      <c r="BT1312" s="1611" t="str">
        <f t="shared" si="699"/>
        <v/>
      </c>
      <c r="BU1312" s="1731">
        <f t="shared" ca="1" si="700"/>
        <v>0</v>
      </c>
      <c r="BV1312" s="1594"/>
      <c r="BW1312" s="1594"/>
      <c r="BX1312" s="1594"/>
      <c r="BY1312" s="1594"/>
      <c r="BZ1312" s="1594"/>
      <c r="CA1312" s="1594"/>
      <c r="CB1312" s="1594"/>
      <c r="CC1312" s="1594"/>
      <c r="CD1312" s="1594"/>
      <c r="CE1312" s="1594"/>
      <c r="CF1312" s="1594"/>
      <c r="CG1312" s="1594"/>
      <c r="CH1312" s="1594"/>
      <c r="CI1312" s="1594"/>
      <c r="CJ1312" s="1594"/>
      <c r="CK1312" s="1594"/>
      <c r="CL1312" s="1594"/>
      <c r="CM1312" s="1594"/>
      <c r="CN1312" s="1594"/>
      <c r="CO1312" s="1594"/>
      <c r="CP1312" s="1594"/>
      <c r="CQ1312" s="1594"/>
      <c r="CR1312" s="1594"/>
      <c r="CS1312" s="1594"/>
      <c r="CT1312" s="1594"/>
      <c r="CU1312" s="1594"/>
      <c r="CV1312" s="1594"/>
      <c r="CW1312" s="1594"/>
      <c r="CX1312" s="1594"/>
      <c r="CY1312" s="1594"/>
      <c r="CZ1312" s="1594"/>
      <c r="DA1312" s="1594"/>
      <c r="DB1312" s="1594"/>
      <c r="DC1312" s="1594"/>
      <c r="DD1312" s="1594"/>
      <c r="DE1312" s="1594"/>
      <c r="DF1312" s="1594"/>
      <c r="DG1312" s="1594"/>
      <c r="DH1312" s="1594"/>
      <c r="DI1312" s="1594"/>
      <c r="DJ1312" s="1594"/>
      <c r="DK1312" s="1594"/>
      <c r="DL1312" s="1594"/>
      <c r="DM1312" s="1594"/>
      <c r="DN1312" s="1594"/>
      <c r="DO1312" s="1594"/>
      <c r="DP1312" s="1594"/>
      <c r="DQ1312" s="1594"/>
      <c r="DR1312" s="1594"/>
      <c r="DS1312" s="1594"/>
      <c r="DT1312" s="1594"/>
      <c r="DU1312" s="1594"/>
      <c r="DV1312" s="1594"/>
      <c r="DW1312" s="1594"/>
      <c r="DX1312" s="1594"/>
      <c r="DY1312" s="1594"/>
      <c r="DZ1312" s="1594"/>
      <c r="EA1312" s="1594"/>
      <c r="EB1312" s="1594"/>
      <c r="EC1312" s="1594"/>
      <c r="ED1312" s="1594"/>
      <c r="EE1312" s="1594"/>
      <c r="EF1312" s="1594"/>
      <c r="EG1312" s="1594"/>
      <c r="EH1312" s="1594"/>
      <c r="EI1312" s="1594"/>
      <c r="EJ1312" s="1594"/>
      <c r="EK1312" s="1594"/>
      <c r="EL1312" s="1594"/>
      <c r="EM1312" s="1594"/>
      <c r="EN1312" s="1594"/>
      <c r="EO1312" s="1594"/>
      <c r="EP1312" s="1594"/>
      <c r="EQ1312" s="1594"/>
      <c r="ER1312" s="1594"/>
      <c r="ES1312" s="1594"/>
    </row>
    <row r="1313" spans="1:149" s="1595" customFormat="1" ht="12.5">
      <c r="A1313" s="1644" t="str">
        <f t="shared" si="687"/>
        <v>Organisation</v>
      </c>
      <c r="B1313" s="1758"/>
      <c r="C1313" s="1758"/>
      <c r="D1313" s="1758"/>
      <c r="E1313" s="1756"/>
      <c r="F1313" s="1592"/>
      <c r="G1313" s="1714">
        <f t="shared" si="688"/>
        <v>0</v>
      </c>
      <c r="H1313" s="1645"/>
      <c r="I1313" s="1714">
        <f t="shared" si="689"/>
        <v>0</v>
      </c>
      <c r="J1313" s="1646"/>
      <c r="K1313" s="1646"/>
      <c r="L1313" s="1592"/>
      <c r="M1313" s="1597"/>
      <c r="N1313" s="1597"/>
      <c r="O1313" s="1646"/>
      <c r="P1313" s="1647"/>
      <c r="Q1313" s="1647"/>
      <c r="R1313" s="1648"/>
      <c r="S1313" s="1603"/>
      <c r="T1313" s="1649"/>
      <c r="U1313" s="1649"/>
      <c r="V1313" s="1649"/>
      <c r="W1313" s="1649"/>
      <c r="X1313" s="1649"/>
      <c r="Y1313" s="1649"/>
      <c r="Z1313" s="1649"/>
      <c r="AA1313" s="1649"/>
      <c r="AB1313" s="1649"/>
      <c r="AC1313" s="1649"/>
      <c r="AD1313" s="1649"/>
      <c r="AE1313" s="1649"/>
      <c r="AF1313" s="1610">
        <f t="shared" si="668"/>
        <v>0</v>
      </c>
      <c r="AG1313" s="1649"/>
      <c r="AH1313" s="1649"/>
      <c r="AI1313" s="1649"/>
      <c r="AJ1313" s="1649"/>
      <c r="AK1313" s="1649"/>
      <c r="AL1313" s="1649"/>
      <c r="AM1313" s="1649"/>
      <c r="AN1313" s="1649"/>
      <c r="AO1313" s="1649"/>
      <c r="AP1313" s="1649"/>
      <c r="AQ1313" s="1649"/>
      <c r="AR1313" s="1709"/>
      <c r="AS1313" s="1779">
        <f t="shared" si="669"/>
        <v>0</v>
      </c>
      <c r="AT1313" s="1711">
        <f t="shared" si="690"/>
        <v>0</v>
      </c>
      <c r="AU1313" s="1611">
        <f t="shared" si="670"/>
        <v>0</v>
      </c>
      <c r="AV1313" s="1611">
        <f t="shared" si="671"/>
        <v>0</v>
      </c>
      <c r="AW1313" s="1611">
        <f t="shared" si="672"/>
        <v>0</v>
      </c>
      <c r="AX1313" s="1611">
        <f t="shared" si="673"/>
        <v>0</v>
      </c>
      <c r="AY1313" s="1611">
        <f t="shared" si="674"/>
        <v>0</v>
      </c>
      <c r="AZ1313" s="1611">
        <f t="shared" si="675"/>
        <v>0</v>
      </c>
      <c r="BA1313" s="1611">
        <f t="shared" si="676"/>
        <v>0</v>
      </c>
      <c r="BB1313" s="1611">
        <f t="shared" si="677"/>
        <v>0</v>
      </c>
      <c r="BC1313" s="1611">
        <f t="shared" si="678"/>
        <v>0</v>
      </c>
      <c r="BD1313" s="1611">
        <f t="shared" si="679"/>
        <v>0</v>
      </c>
      <c r="BE1313" s="1611">
        <f t="shared" si="680"/>
        <v>0</v>
      </c>
      <c r="BF1313" s="1611">
        <f t="shared" si="681"/>
        <v>0</v>
      </c>
      <c r="BG1313" s="1611">
        <f t="shared" si="691"/>
        <v>0</v>
      </c>
      <c r="BH1313" s="1611" t="str">
        <f t="shared" si="692"/>
        <v/>
      </c>
      <c r="BI1313" s="1611" t="str">
        <f t="shared" si="693"/>
        <v/>
      </c>
      <c r="BJ1313" s="1611" t="str">
        <f t="shared" si="682"/>
        <v/>
      </c>
      <c r="BK1313" s="1611" t="str">
        <f t="shared" si="683"/>
        <v/>
      </c>
      <c r="BL1313" s="1611" t="str">
        <f t="shared" ca="1" si="684"/>
        <v/>
      </c>
      <c r="BM1313" s="1611" t="str">
        <f t="shared" si="694"/>
        <v/>
      </c>
      <c r="BN1313" s="1611" t="str">
        <f t="shared" si="685"/>
        <v/>
      </c>
      <c r="BO1313" s="1611" t="str">
        <f t="shared" si="686"/>
        <v/>
      </c>
      <c r="BP1313" s="1611" t="str">
        <f t="shared" si="695"/>
        <v/>
      </c>
      <c r="BQ1313" s="1611" t="str">
        <f t="shared" si="696"/>
        <v/>
      </c>
      <c r="BR1313" s="1611" t="str">
        <f t="shared" si="697"/>
        <v/>
      </c>
      <c r="BS1313" s="1611" t="str">
        <f t="shared" si="698"/>
        <v/>
      </c>
      <c r="BT1313" s="1611" t="str">
        <f t="shared" si="699"/>
        <v/>
      </c>
      <c r="BU1313" s="1731">
        <f t="shared" ca="1" si="700"/>
        <v>0</v>
      </c>
      <c r="BV1313" s="1594"/>
      <c r="BW1313" s="1594"/>
      <c r="BX1313" s="1594"/>
      <c r="BY1313" s="1594"/>
      <c r="BZ1313" s="1594"/>
      <c r="CA1313" s="1594"/>
      <c r="CB1313" s="1594"/>
      <c r="CC1313" s="1594"/>
      <c r="CD1313" s="1594"/>
      <c r="CE1313" s="1594"/>
      <c r="CF1313" s="1594"/>
      <c r="CG1313" s="1594"/>
      <c r="CH1313" s="1594"/>
      <c r="CI1313" s="1594"/>
      <c r="CJ1313" s="1594"/>
      <c r="CK1313" s="1594"/>
      <c r="CL1313" s="1594"/>
      <c r="CM1313" s="1594"/>
      <c r="CN1313" s="1594"/>
      <c r="CO1313" s="1594"/>
      <c r="CP1313" s="1594"/>
      <c r="CQ1313" s="1594"/>
      <c r="CR1313" s="1594"/>
      <c r="CS1313" s="1594"/>
      <c r="CT1313" s="1594"/>
      <c r="CU1313" s="1594"/>
      <c r="CV1313" s="1594"/>
      <c r="CW1313" s="1594"/>
      <c r="CX1313" s="1594"/>
      <c r="CY1313" s="1594"/>
      <c r="CZ1313" s="1594"/>
      <c r="DA1313" s="1594"/>
      <c r="DB1313" s="1594"/>
      <c r="DC1313" s="1594"/>
      <c r="DD1313" s="1594"/>
      <c r="DE1313" s="1594"/>
      <c r="DF1313" s="1594"/>
      <c r="DG1313" s="1594"/>
      <c r="DH1313" s="1594"/>
      <c r="DI1313" s="1594"/>
      <c r="DJ1313" s="1594"/>
      <c r="DK1313" s="1594"/>
      <c r="DL1313" s="1594"/>
      <c r="DM1313" s="1594"/>
      <c r="DN1313" s="1594"/>
      <c r="DO1313" s="1594"/>
      <c r="DP1313" s="1594"/>
      <c r="DQ1313" s="1594"/>
      <c r="DR1313" s="1594"/>
      <c r="DS1313" s="1594"/>
      <c r="DT1313" s="1594"/>
      <c r="DU1313" s="1594"/>
      <c r="DV1313" s="1594"/>
      <c r="DW1313" s="1594"/>
      <c r="DX1313" s="1594"/>
      <c r="DY1313" s="1594"/>
      <c r="DZ1313" s="1594"/>
      <c r="EA1313" s="1594"/>
      <c r="EB1313" s="1594"/>
      <c r="EC1313" s="1594"/>
      <c r="ED1313" s="1594"/>
      <c r="EE1313" s="1594"/>
      <c r="EF1313" s="1594"/>
      <c r="EG1313" s="1594"/>
      <c r="EH1313" s="1594"/>
      <c r="EI1313" s="1594"/>
      <c r="EJ1313" s="1594"/>
      <c r="EK1313" s="1594"/>
      <c r="EL1313" s="1594"/>
      <c r="EM1313" s="1594"/>
      <c r="EN1313" s="1594"/>
      <c r="EO1313" s="1594"/>
      <c r="EP1313" s="1594"/>
      <c r="EQ1313" s="1594"/>
      <c r="ER1313" s="1594"/>
      <c r="ES1313" s="1594"/>
    </row>
    <row r="1314" spans="1:149" s="1595" customFormat="1" ht="12.5">
      <c r="A1314" s="1644" t="str">
        <f t="shared" si="687"/>
        <v>Organisation</v>
      </c>
      <c r="B1314" s="1758"/>
      <c r="C1314" s="1758"/>
      <c r="D1314" s="1758"/>
      <c r="E1314" s="1756"/>
      <c r="F1314" s="1592"/>
      <c r="G1314" s="1714">
        <f t="shared" si="688"/>
        <v>0</v>
      </c>
      <c r="H1314" s="1645"/>
      <c r="I1314" s="1714">
        <f t="shared" si="689"/>
        <v>0</v>
      </c>
      <c r="J1314" s="1646"/>
      <c r="K1314" s="1646"/>
      <c r="L1314" s="1592"/>
      <c r="M1314" s="1597"/>
      <c r="N1314" s="1597"/>
      <c r="O1314" s="1646"/>
      <c r="P1314" s="1647"/>
      <c r="Q1314" s="1647"/>
      <c r="R1314" s="1648"/>
      <c r="S1314" s="1603"/>
      <c r="T1314" s="1649"/>
      <c r="U1314" s="1649"/>
      <c r="V1314" s="1649"/>
      <c r="W1314" s="1649"/>
      <c r="X1314" s="1649"/>
      <c r="Y1314" s="1649"/>
      <c r="Z1314" s="1649"/>
      <c r="AA1314" s="1649"/>
      <c r="AB1314" s="1649"/>
      <c r="AC1314" s="1649"/>
      <c r="AD1314" s="1649"/>
      <c r="AE1314" s="1649"/>
      <c r="AF1314" s="1610">
        <f t="shared" si="668"/>
        <v>0</v>
      </c>
      <c r="AG1314" s="1649"/>
      <c r="AH1314" s="1649"/>
      <c r="AI1314" s="1649"/>
      <c r="AJ1314" s="1649"/>
      <c r="AK1314" s="1649"/>
      <c r="AL1314" s="1649"/>
      <c r="AM1314" s="1649"/>
      <c r="AN1314" s="1649"/>
      <c r="AO1314" s="1649"/>
      <c r="AP1314" s="1649"/>
      <c r="AQ1314" s="1649"/>
      <c r="AR1314" s="1709"/>
      <c r="AS1314" s="1779">
        <f t="shared" si="669"/>
        <v>0</v>
      </c>
      <c r="AT1314" s="1711">
        <f t="shared" si="690"/>
        <v>0</v>
      </c>
      <c r="AU1314" s="1611">
        <f t="shared" si="670"/>
        <v>0</v>
      </c>
      <c r="AV1314" s="1611">
        <f t="shared" si="671"/>
        <v>0</v>
      </c>
      <c r="AW1314" s="1611">
        <f t="shared" si="672"/>
        <v>0</v>
      </c>
      <c r="AX1314" s="1611">
        <f t="shared" si="673"/>
        <v>0</v>
      </c>
      <c r="AY1314" s="1611">
        <f t="shared" si="674"/>
        <v>0</v>
      </c>
      <c r="AZ1314" s="1611">
        <f t="shared" si="675"/>
        <v>0</v>
      </c>
      <c r="BA1314" s="1611">
        <f t="shared" si="676"/>
        <v>0</v>
      </c>
      <c r="BB1314" s="1611">
        <f t="shared" si="677"/>
        <v>0</v>
      </c>
      <c r="BC1314" s="1611">
        <f t="shared" si="678"/>
        <v>0</v>
      </c>
      <c r="BD1314" s="1611">
        <f t="shared" si="679"/>
        <v>0</v>
      </c>
      <c r="BE1314" s="1611">
        <f t="shared" si="680"/>
        <v>0</v>
      </c>
      <c r="BF1314" s="1611">
        <f t="shared" si="681"/>
        <v>0</v>
      </c>
      <c r="BG1314" s="1611">
        <f t="shared" si="691"/>
        <v>0</v>
      </c>
      <c r="BH1314" s="1611" t="str">
        <f t="shared" si="692"/>
        <v/>
      </c>
      <c r="BI1314" s="1611" t="str">
        <f t="shared" si="693"/>
        <v/>
      </c>
      <c r="BJ1314" s="1611" t="str">
        <f t="shared" si="682"/>
        <v/>
      </c>
      <c r="BK1314" s="1611" t="str">
        <f t="shared" si="683"/>
        <v/>
      </c>
      <c r="BL1314" s="1611" t="str">
        <f t="shared" ca="1" si="684"/>
        <v/>
      </c>
      <c r="BM1314" s="1611" t="str">
        <f t="shared" si="694"/>
        <v/>
      </c>
      <c r="BN1314" s="1611" t="str">
        <f t="shared" si="685"/>
        <v/>
      </c>
      <c r="BO1314" s="1611" t="str">
        <f t="shared" si="686"/>
        <v/>
      </c>
      <c r="BP1314" s="1611" t="str">
        <f t="shared" si="695"/>
        <v/>
      </c>
      <c r="BQ1314" s="1611" t="str">
        <f t="shared" si="696"/>
        <v/>
      </c>
      <c r="BR1314" s="1611" t="str">
        <f t="shared" si="697"/>
        <v/>
      </c>
      <c r="BS1314" s="1611" t="str">
        <f t="shared" si="698"/>
        <v/>
      </c>
      <c r="BT1314" s="1611" t="str">
        <f t="shared" si="699"/>
        <v/>
      </c>
      <c r="BU1314" s="1731">
        <f t="shared" ca="1" si="700"/>
        <v>0</v>
      </c>
      <c r="BV1314" s="1594"/>
      <c r="BW1314" s="1594"/>
      <c r="BX1314" s="1594"/>
      <c r="BY1314" s="1594"/>
      <c r="BZ1314" s="1594"/>
      <c r="CA1314" s="1594"/>
      <c r="CB1314" s="1594"/>
      <c r="CC1314" s="1594"/>
      <c r="CD1314" s="1594"/>
      <c r="CE1314" s="1594"/>
      <c r="CF1314" s="1594"/>
      <c r="CG1314" s="1594"/>
      <c r="CH1314" s="1594"/>
      <c r="CI1314" s="1594"/>
      <c r="CJ1314" s="1594"/>
      <c r="CK1314" s="1594"/>
      <c r="CL1314" s="1594"/>
      <c r="CM1314" s="1594"/>
      <c r="CN1314" s="1594"/>
      <c r="CO1314" s="1594"/>
      <c r="CP1314" s="1594"/>
      <c r="CQ1314" s="1594"/>
      <c r="CR1314" s="1594"/>
      <c r="CS1314" s="1594"/>
      <c r="CT1314" s="1594"/>
      <c r="CU1314" s="1594"/>
      <c r="CV1314" s="1594"/>
      <c r="CW1314" s="1594"/>
      <c r="CX1314" s="1594"/>
      <c r="CY1314" s="1594"/>
      <c r="CZ1314" s="1594"/>
      <c r="DA1314" s="1594"/>
      <c r="DB1314" s="1594"/>
      <c r="DC1314" s="1594"/>
      <c r="DD1314" s="1594"/>
      <c r="DE1314" s="1594"/>
      <c r="DF1314" s="1594"/>
      <c r="DG1314" s="1594"/>
      <c r="DH1314" s="1594"/>
      <c r="DI1314" s="1594"/>
      <c r="DJ1314" s="1594"/>
      <c r="DK1314" s="1594"/>
      <c r="DL1314" s="1594"/>
      <c r="DM1314" s="1594"/>
      <c r="DN1314" s="1594"/>
      <c r="DO1314" s="1594"/>
      <c r="DP1314" s="1594"/>
      <c r="DQ1314" s="1594"/>
      <c r="DR1314" s="1594"/>
      <c r="DS1314" s="1594"/>
      <c r="DT1314" s="1594"/>
      <c r="DU1314" s="1594"/>
      <c r="DV1314" s="1594"/>
      <c r="DW1314" s="1594"/>
      <c r="DX1314" s="1594"/>
      <c r="DY1314" s="1594"/>
      <c r="DZ1314" s="1594"/>
      <c r="EA1314" s="1594"/>
      <c r="EB1314" s="1594"/>
      <c r="EC1314" s="1594"/>
      <c r="ED1314" s="1594"/>
      <c r="EE1314" s="1594"/>
      <c r="EF1314" s="1594"/>
      <c r="EG1314" s="1594"/>
      <c r="EH1314" s="1594"/>
      <c r="EI1314" s="1594"/>
      <c r="EJ1314" s="1594"/>
      <c r="EK1314" s="1594"/>
      <c r="EL1314" s="1594"/>
      <c r="EM1314" s="1594"/>
      <c r="EN1314" s="1594"/>
      <c r="EO1314" s="1594"/>
      <c r="EP1314" s="1594"/>
      <c r="EQ1314" s="1594"/>
      <c r="ER1314" s="1594"/>
      <c r="ES1314" s="1594"/>
    </row>
    <row r="1315" spans="1:149" s="1595" customFormat="1" ht="12.5">
      <c r="A1315" s="1644" t="str">
        <f t="shared" si="687"/>
        <v>Organisation</v>
      </c>
      <c r="B1315" s="1758"/>
      <c r="C1315" s="1758"/>
      <c r="D1315" s="1758"/>
      <c r="E1315" s="1756"/>
      <c r="F1315" s="1592"/>
      <c r="G1315" s="1714">
        <f t="shared" si="688"/>
        <v>0</v>
      </c>
      <c r="H1315" s="1645"/>
      <c r="I1315" s="1714">
        <f t="shared" si="689"/>
        <v>0</v>
      </c>
      <c r="J1315" s="1646"/>
      <c r="K1315" s="1646"/>
      <c r="L1315" s="1592"/>
      <c r="M1315" s="1597"/>
      <c r="N1315" s="1597"/>
      <c r="O1315" s="1646"/>
      <c r="P1315" s="1647"/>
      <c r="Q1315" s="1647"/>
      <c r="R1315" s="1648"/>
      <c r="S1315" s="1603"/>
      <c r="T1315" s="1649"/>
      <c r="U1315" s="1649"/>
      <c r="V1315" s="1649"/>
      <c r="W1315" s="1649"/>
      <c r="X1315" s="1649"/>
      <c r="Y1315" s="1649"/>
      <c r="Z1315" s="1649"/>
      <c r="AA1315" s="1649"/>
      <c r="AB1315" s="1649"/>
      <c r="AC1315" s="1649"/>
      <c r="AD1315" s="1649"/>
      <c r="AE1315" s="1649"/>
      <c r="AF1315" s="1610">
        <f t="shared" si="668"/>
        <v>0</v>
      </c>
      <c r="AG1315" s="1649"/>
      <c r="AH1315" s="1649"/>
      <c r="AI1315" s="1649"/>
      <c r="AJ1315" s="1649"/>
      <c r="AK1315" s="1649"/>
      <c r="AL1315" s="1649"/>
      <c r="AM1315" s="1649"/>
      <c r="AN1315" s="1649"/>
      <c r="AO1315" s="1649"/>
      <c r="AP1315" s="1649"/>
      <c r="AQ1315" s="1649"/>
      <c r="AR1315" s="1709"/>
      <c r="AS1315" s="1779">
        <f t="shared" si="669"/>
        <v>0</v>
      </c>
      <c r="AT1315" s="1711">
        <f t="shared" si="690"/>
        <v>0</v>
      </c>
      <c r="AU1315" s="1611">
        <f t="shared" si="670"/>
        <v>0</v>
      </c>
      <c r="AV1315" s="1611">
        <f t="shared" si="671"/>
        <v>0</v>
      </c>
      <c r="AW1315" s="1611">
        <f t="shared" si="672"/>
        <v>0</v>
      </c>
      <c r="AX1315" s="1611">
        <f t="shared" si="673"/>
        <v>0</v>
      </c>
      <c r="AY1315" s="1611">
        <f t="shared" si="674"/>
        <v>0</v>
      </c>
      <c r="AZ1315" s="1611">
        <f t="shared" si="675"/>
        <v>0</v>
      </c>
      <c r="BA1315" s="1611">
        <f t="shared" si="676"/>
        <v>0</v>
      </c>
      <c r="BB1315" s="1611">
        <f t="shared" si="677"/>
        <v>0</v>
      </c>
      <c r="BC1315" s="1611">
        <f t="shared" si="678"/>
        <v>0</v>
      </c>
      <c r="BD1315" s="1611">
        <f t="shared" si="679"/>
        <v>0</v>
      </c>
      <c r="BE1315" s="1611">
        <f t="shared" si="680"/>
        <v>0</v>
      </c>
      <c r="BF1315" s="1611">
        <f t="shared" si="681"/>
        <v>0</v>
      </c>
      <c r="BG1315" s="1611">
        <f t="shared" si="691"/>
        <v>0</v>
      </c>
      <c r="BH1315" s="1611" t="str">
        <f t="shared" si="692"/>
        <v/>
      </c>
      <c r="BI1315" s="1611" t="str">
        <f t="shared" si="693"/>
        <v/>
      </c>
      <c r="BJ1315" s="1611" t="str">
        <f t="shared" si="682"/>
        <v/>
      </c>
      <c r="BK1315" s="1611" t="str">
        <f t="shared" si="683"/>
        <v/>
      </c>
      <c r="BL1315" s="1611" t="str">
        <f t="shared" ca="1" si="684"/>
        <v/>
      </c>
      <c r="BM1315" s="1611" t="str">
        <f t="shared" si="694"/>
        <v/>
      </c>
      <c r="BN1315" s="1611" t="str">
        <f t="shared" si="685"/>
        <v/>
      </c>
      <c r="BO1315" s="1611" t="str">
        <f t="shared" si="686"/>
        <v/>
      </c>
      <c r="BP1315" s="1611" t="str">
        <f t="shared" si="695"/>
        <v/>
      </c>
      <c r="BQ1315" s="1611" t="str">
        <f t="shared" si="696"/>
        <v/>
      </c>
      <c r="BR1315" s="1611" t="str">
        <f t="shared" si="697"/>
        <v/>
      </c>
      <c r="BS1315" s="1611" t="str">
        <f t="shared" si="698"/>
        <v/>
      </c>
      <c r="BT1315" s="1611" t="str">
        <f t="shared" si="699"/>
        <v/>
      </c>
      <c r="BU1315" s="1731">
        <f t="shared" ca="1" si="700"/>
        <v>0</v>
      </c>
      <c r="BV1315" s="1594"/>
      <c r="BW1315" s="1594"/>
      <c r="BX1315" s="1594"/>
      <c r="BY1315" s="1594"/>
      <c r="BZ1315" s="1594"/>
      <c r="CA1315" s="1594"/>
      <c r="CB1315" s="1594"/>
      <c r="CC1315" s="1594"/>
      <c r="CD1315" s="1594"/>
      <c r="CE1315" s="1594"/>
      <c r="CF1315" s="1594"/>
      <c r="CG1315" s="1594"/>
      <c r="CH1315" s="1594"/>
      <c r="CI1315" s="1594"/>
      <c r="CJ1315" s="1594"/>
      <c r="CK1315" s="1594"/>
      <c r="CL1315" s="1594"/>
      <c r="CM1315" s="1594"/>
      <c r="CN1315" s="1594"/>
      <c r="CO1315" s="1594"/>
      <c r="CP1315" s="1594"/>
      <c r="CQ1315" s="1594"/>
      <c r="CR1315" s="1594"/>
      <c r="CS1315" s="1594"/>
      <c r="CT1315" s="1594"/>
      <c r="CU1315" s="1594"/>
      <c r="CV1315" s="1594"/>
      <c r="CW1315" s="1594"/>
      <c r="CX1315" s="1594"/>
      <c r="CY1315" s="1594"/>
      <c r="CZ1315" s="1594"/>
      <c r="DA1315" s="1594"/>
      <c r="DB1315" s="1594"/>
      <c r="DC1315" s="1594"/>
      <c r="DD1315" s="1594"/>
      <c r="DE1315" s="1594"/>
      <c r="DF1315" s="1594"/>
      <c r="DG1315" s="1594"/>
      <c r="DH1315" s="1594"/>
      <c r="DI1315" s="1594"/>
      <c r="DJ1315" s="1594"/>
      <c r="DK1315" s="1594"/>
      <c r="DL1315" s="1594"/>
      <c r="DM1315" s="1594"/>
      <c r="DN1315" s="1594"/>
      <c r="DO1315" s="1594"/>
      <c r="DP1315" s="1594"/>
      <c r="DQ1315" s="1594"/>
      <c r="DR1315" s="1594"/>
      <c r="DS1315" s="1594"/>
      <c r="DT1315" s="1594"/>
      <c r="DU1315" s="1594"/>
      <c r="DV1315" s="1594"/>
      <c r="DW1315" s="1594"/>
      <c r="DX1315" s="1594"/>
      <c r="DY1315" s="1594"/>
      <c r="DZ1315" s="1594"/>
      <c r="EA1315" s="1594"/>
      <c r="EB1315" s="1594"/>
      <c r="EC1315" s="1594"/>
      <c r="ED1315" s="1594"/>
      <c r="EE1315" s="1594"/>
      <c r="EF1315" s="1594"/>
      <c r="EG1315" s="1594"/>
      <c r="EH1315" s="1594"/>
      <c r="EI1315" s="1594"/>
      <c r="EJ1315" s="1594"/>
      <c r="EK1315" s="1594"/>
      <c r="EL1315" s="1594"/>
      <c r="EM1315" s="1594"/>
      <c r="EN1315" s="1594"/>
      <c r="EO1315" s="1594"/>
      <c r="EP1315" s="1594"/>
      <c r="EQ1315" s="1594"/>
      <c r="ER1315" s="1594"/>
      <c r="ES1315" s="1594"/>
    </row>
    <row r="1316" spans="1:149" s="1595" customFormat="1" ht="12.5">
      <c r="A1316" s="1644" t="str">
        <f t="shared" si="687"/>
        <v>Organisation</v>
      </c>
      <c r="B1316" s="1758"/>
      <c r="C1316" s="1758"/>
      <c r="D1316" s="1758"/>
      <c r="E1316" s="1756"/>
      <c r="F1316" s="1592"/>
      <c r="G1316" s="1714">
        <f t="shared" si="688"/>
        <v>0</v>
      </c>
      <c r="H1316" s="1645"/>
      <c r="I1316" s="1714">
        <f t="shared" si="689"/>
        <v>0</v>
      </c>
      <c r="J1316" s="1646"/>
      <c r="K1316" s="1646"/>
      <c r="L1316" s="1592"/>
      <c r="M1316" s="1597"/>
      <c r="N1316" s="1597"/>
      <c r="O1316" s="1646"/>
      <c r="P1316" s="1647"/>
      <c r="Q1316" s="1647"/>
      <c r="R1316" s="1648"/>
      <c r="S1316" s="1603"/>
      <c r="T1316" s="1649"/>
      <c r="U1316" s="1649"/>
      <c r="V1316" s="1649"/>
      <c r="W1316" s="1649"/>
      <c r="X1316" s="1649"/>
      <c r="Y1316" s="1649"/>
      <c r="Z1316" s="1649"/>
      <c r="AA1316" s="1649"/>
      <c r="AB1316" s="1649"/>
      <c r="AC1316" s="1649"/>
      <c r="AD1316" s="1649"/>
      <c r="AE1316" s="1649"/>
      <c r="AF1316" s="1610">
        <f t="shared" si="668"/>
        <v>0</v>
      </c>
      <c r="AG1316" s="1649"/>
      <c r="AH1316" s="1649"/>
      <c r="AI1316" s="1649"/>
      <c r="AJ1316" s="1649"/>
      <c r="AK1316" s="1649"/>
      <c r="AL1316" s="1649"/>
      <c r="AM1316" s="1649"/>
      <c r="AN1316" s="1649"/>
      <c r="AO1316" s="1649"/>
      <c r="AP1316" s="1649"/>
      <c r="AQ1316" s="1649"/>
      <c r="AR1316" s="1709"/>
      <c r="AS1316" s="1779">
        <f t="shared" si="669"/>
        <v>0</v>
      </c>
      <c r="AT1316" s="1711">
        <f t="shared" si="690"/>
        <v>0</v>
      </c>
      <c r="AU1316" s="1611">
        <f t="shared" si="670"/>
        <v>0</v>
      </c>
      <c r="AV1316" s="1611">
        <f t="shared" si="671"/>
        <v>0</v>
      </c>
      <c r="AW1316" s="1611">
        <f t="shared" si="672"/>
        <v>0</v>
      </c>
      <c r="AX1316" s="1611">
        <f t="shared" si="673"/>
        <v>0</v>
      </c>
      <c r="AY1316" s="1611">
        <f t="shared" si="674"/>
        <v>0</v>
      </c>
      <c r="AZ1316" s="1611">
        <f t="shared" si="675"/>
        <v>0</v>
      </c>
      <c r="BA1316" s="1611">
        <f t="shared" si="676"/>
        <v>0</v>
      </c>
      <c r="BB1316" s="1611">
        <f t="shared" si="677"/>
        <v>0</v>
      </c>
      <c r="BC1316" s="1611">
        <f t="shared" si="678"/>
        <v>0</v>
      </c>
      <c r="BD1316" s="1611">
        <f t="shared" si="679"/>
        <v>0</v>
      </c>
      <c r="BE1316" s="1611">
        <f t="shared" si="680"/>
        <v>0</v>
      </c>
      <c r="BF1316" s="1611">
        <f t="shared" si="681"/>
        <v>0</v>
      </c>
      <c r="BG1316" s="1611">
        <f t="shared" si="691"/>
        <v>0</v>
      </c>
      <c r="BH1316" s="1611" t="str">
        <f t="shared" si="692"/>
        <v/>
      </c>
      <c r="BI1316" s="1611" t="str">
        <f t="shared" si="693"/>
        <v/>
      </c>
      <c r="BJ1316" s="1611" t="str">
        <f t="shared" si="682"/>
        <v/>
      </c>
      <c r="BK1316" s="1611" t="str">
        <f t="shared" si="683"/>
        <v/>
      </c>
      <c r="BL1316" s="1611" t="str">
        <f t="shared" ca="1" si="684"/>
        <v/>
      </c>
      <c r="BM1316" s="1611" t="str">
        <f t="shared" si="694"/>
        <v/>
      </c>
      <c r="BN1316" s="1611" t="str">
        <f t="shared" si="685"/>
        <v/>
      </c>
      <c r="BO1316" s="1611" t="str">
        <f t="shared" si="686"/>
        <v/>
      </c>
      <c r="BP1316" s="1611" t="str">
        <f t="shared" si="695"/>
        <v/>
      </c>
      <c r="BQ1316" s="1611" t="str">
        <f t="shared" si="696"/>
        <v/>
      </c>
      <c r="BR1316" s="1611" t="str">
        <f t="shared" si="697"/>
        <v/>
      </c>
      <c r="BS1316" s="1611" t="str">
        <f t="shared" si="698"/>
        <v/>
      </c>
      <c r="BT1316" s="1611" t="str">
        <f t="shared" si="699"/>
        <v/>
      </c>
      <c r="BU1316" s="1731">
        <f t="shared" ca="1" si="700"/>
        <v>0</v>
      </c>
      <c r="BV1316" s="1594"/>
      <c r="BW1316" s="1594"/>
      <c r="BX1316" s="1594"/>
      <c r="BY1316" s="1594"/>
      <c r="BZ1316" s="1594"/>
      <c r="CA1316" s="1594"/>
      <c r="CB1316" s="1594"/>
      <c r="CC1316" s="1594"/>
      <c r="CD1316" s="1594"/>
      <c r="CE1316" s="1594"/>
      <c r="CF1316" s="1594"/>
      <c r="CG1316" s="1594"/>
      <c r="CH1316" s="1594"/>
      <c r="CI1316" s="1594"/>
      <c r="CJ1316" s="1594"/>
      <c r="CK1316" s="1594"/>
      <c r="CL1316" s="1594"/>
      <c r="CM1316" s="1594"/>
      <c r="CN1316" s="1594"/>
      <c r="CO1316" s="1594"/>
      <c r="CP1316" s="1594"/>
      <c r="CQ1316" s="1594"/>
      <c r="CR1316" s="1594"/>
      <c r="CS1316" s="1594"/>
      <c r="CT1316" s="1594"/>
      <c r="CU1316" s="1594"/>
      <c r="CV1316" s="1594"/>
      <c r="CW1316" s="1594"/>
      <c r="CX1316" s="1594"/>
      <c r="CY1316" s="1594"/>
      <c r="CZ1316" s="1594"/>
      <c r="DA1316" s="1594"/>
      <c r="DB1316" s="1594"/>
      <c r="DC1316" s="1594"/>
      <c r="DD1316" s="1594"/>
      <c r="DE1316" s="1594"/>
      <c r="DF1316" s="1594"/>
      <c r="DG1316" s="1594"/>
      <c r="DH1316" s="1594"/>
      <c r="DI1316" s="1594"/>
      <c r="DJ1316" s="1594"/>
      <c r="DK1316" s="1594"/>
      <c r="DL1316" s="1594"/>
      <c r="DM1316" s="1594"/>
      <c r="DN1316" s="1594"/>
      <c r="DO1316" s="1594"/>
      <c r="DP1316" s="1594"/>
      <c r="DQ1316" s="1594"/>
      <c r="DR1316" s="1594"/>
      <c r="DS1316" s="1594"/>
      <c r="DT1316" s="1594"/>
      <c r="DU1316" s="1594"/>
      <c r="DV1316" s="1594"/>
      <c r="DW1316" s="1594"/>
      <c r="DX1316" s="1594"/>
      <c r="DY1316" s="1594"/>
      <c r="DZ1316" s="1594"/>
      <c r="EA1316" s="1594"/>
      <c r="EB1316" s="1594"/>
      <c r="EC1316" s="1594"/>
      <c r="ED1316" s="1594"/>
      <c r="EE1316" s="1594"/>
      <c r="EF1316" s="1594"/>
      <c r="EG1316" s="1594"/>
      <c r="EH1316" s="1594"/>
      <c r="EI1316" s="1594"/>
      <c r="EJ1316" s="1594"/>
      <c r="EK1316" s="1594"/>
      <c r="EL1316" s="1594"/>
      <c r="EM1316" s="1594"/>
      <c r="EN1316" s="1594"/>
      <c r="EO1316" s="1594"/>
      <c r="EP1316" s="1594"/>
      <c r="EQ1316" s="1594"/>
      <c r="ER1316" s="1594"/>
      <c r="ES1316" s="1594"/>
    </row>
    <row r="1317" spans="1:149" s="1595" customFormat="1" ht="12.5">
      <c r="A1317" s="1644" t="str">
        <f t="shared" si="687"/>
        <v>Organisation</v>
      </c>
      <c r="B1317" s="1758"/>
      <c r="C1317" s="1758"/>
      <c r="D1317" s="1758"/>
      <c r="E1317" s="1756"/>
      <c r="F1317" s="1592"/>
      <c r="G1317" s="1714">
        <f t="shared" si="688"/>
        <v>0</v>
      </c>
      <c r="H1317" s="1645"/>
      <c r="I1317" s="1714">
        <f t="shared" si="689"/>
        <v>0</v>
      </c>
      <c r="J1317" s="1646"/>
      <c r="K1317" s="1646"/>
      <c r="L1317" s="1592"/>
      <c r="M1317" s="1597"/>
      <c r="N1317" s="1597"/>
      <c r="O1317" s="1646"/>
      <c r="P1317" s="1647"/>
      <c r="Q1317" s="1647"/>
      <c r="R1317" s="1648"/>
      <c r="S1317" s="1603"/>
      <c r="T1317" s="1649"/>
      <c r="U1317" s="1649"/>
      <c r="V1317" s="1649"/>
      <c r="W1317" s="1649"/>
      <c r="X1317" s="1649"/>
      <c r="Y1317" s="1649"/>
      <c r="Z1317" s="1649"/>
      <c r="AA1317" s="1649"/>
      <c r="AB1317" s="1649"/>
      <c r="AC1317" s="1649"/>
      <c r="AD1317" s="1649"/>
      <c r="AE1317" s="1649"/>
      <c r="AF1317" s="1610">
        <f t="shared" si="668"/>
        <v>0</v>
      </c>
      <c r="AG1317" s="1649"/>
      <c r="AH1317" s="1649"/>
      <c r="AI1317" s="1649"/>
      <c r="AJ1317" s="1649"/>
      <c r="AK1317" s="1649"/>
      <c r="AL1317" s="1649"/>
      <c r="AM1317" s="1649"/>
      <c r="AN1317" s="1649"/>
      <c r="AO1317" s="1649"/>
      <c r="AP1317" s="1649"/>
      <c r="AQ1317" s="1649"/>
      <c r="AR1317" s="1709"/>
      <c r="AS1317" s="1779">
        <f t="shared" si="669"/>
        <v>0</v>
      </c>
      <c r="AT1317" s="1711">
        <f t="shared" si="690"/>
        <v>0</v>
      </c>
      <c r="AU1317" s="1611">
        <f t="shared" si="670"/>
        <v>0</v>
      </c>
      <c r="AV1317" s="1611">
        <f t="shared" si="671"/>
        <v>0</v>
      </c>
      <c r="AW1317" s="1611">
        <f t="shared" si="672"/>
        <v>0</v>
      </c>
      <c r="AX1317" s="1611">
        <f t="shared" si="673"/>
        <v>0</v>
      </c>
      <c r="AY1317" s="1611">
        <f t="shared" si="674"/>
        <v>0</v>
      </c>
      <c r="AZ1317" s="1611">
        <f t="shared" si="675"/>
        <v>0</v>
      </c>
      <c r="BA1317" s="1611">
        <f t="shared" si="676"/>
        <v>0</v>
      </c>
      <c r="BB1317" s="1611">
        <f t="shared" si="677"/>
        <v>0</v>
      </c>
      <c r="BC1317" s="1611">
        <f t="shared" si="678"/>
        <v>0</v>
      </c>
      <c r="BD1317" s="1611">
        <f t="shared" si="679"/>
        <v>0</v>
      </c>
      <c r="BE1317" s="1611">
        <f t="shared" si="680"/>
        <v>0</v>
      </c>
      <c r="BF1317" s="1611">
        <f t="shared" si="681"/>
        <v>0</v>
      </c>
      <c r="BG1317" s="1611">
        <f t="shared" si="691"/>
        <v>0</v>
      </c>
      <c r="BH1317" s="1611" t="str">
        <f t="shared" si="692"/>
        <v/>
      </c>
      <c r="BI1317" s="1611" t="str">
        <f t="shared" si="693"/>
        <v/>
      </c>
      <c r="BJ1317" s="1611" t="str">
        <f t="shared" si="682"/>
        <v/>
      </c>
      <c r="BK1317" s="1611" t="str">
        <f t="shared" si="683"/>
        <v/>
      </c>
      <c r="BL1317" s="1611" t="str">
        <f t="shared" ca="1" si="684"/>
        <v/>
      </c>
      <c r="BM1317" s="1611" t="str">
        <f t="shared" si="694"/>
        <v/>
      </c>
      <c r="BN1317" s="1611" t="str">
        <f t="shared" si="685"/>
        <v/>
      </c>
      <c r="BO1317" s="1611" t="str">
        <f t="shared" si="686"/>
        <v/>
      </c>
      <c r="BP1317" s="1611" t="str">
        <f t="shared" si="695"/>
        <v/>
      </c>
      <c r="BQ1317" s="1611" t="str">
        <f t="shared" si="696"/>
        <v/>
      </c>
      <c r="BR1317" s="1611" t="str">
        <f t="shared" si="697"/>
        <v/>
      </c>
      <c r="BS1317" s="1611" t="str">
        <f t="shared" si="698"/>
        <v/>
      </c>
      <c r="BT1317" s="1611" t="str">
        <f t="shared" si="699"/>
        <v/>
      </c>
      <c r="BU1317" s="1731">
        <f t="shared" ca="1" si="700"/>
        <v>0</v>
      </c>
      <c r="BV1317" s="1594"/>
      <c r="BW1317" s="1594"/>
      <c r="BX1317" s="1594"/>
      <c r="BY1317" s="1594"/>
      <c r="BZ1317" s="1594"/>
      <c r="CA1317" s="1594"/>
      <c r="CB1317" s="1594"/>
      <c r="CC1317" s="1594"/>
      <c r="CD1317" s="1594"/>
      <c r="CE1317" s="1594"/>
      <c r="CF1317" s="1594"/>
      <c r="CG1317" s="1594"/>
      <c r="CH1317" s="1594"/>
      <c r="CI1317" s="1594"/>
      <c r="CJ1317" s="1594"/>
      <c r="CK1317" s="1594"/>
      <c r="CL1317" s="1594"/>
      <c r="CM1317" s="1594"/>
      <c r="CN1317" s="1594"/>
      <c r="CO1317" s="1594"/>
      <c r="CP1317" s="1594"/>
      <c r="CQ1317" s="1594"/>
      <c r="CR1317" s="1594"/>
      <c r="CS1317" s="1594"/>
      <c r="CT1317" s="1594"/>
      <c r="CU1317" s="1594"/>
      <c r="CV1317" s="1594"/>
      <c r="CW1317" s="1594"/>
      <c r="CX1317" s="1594"/>
      <c r="CY1317" s="1594"/>
      <c r="CZ1317" s="1594"/>
      <c r="DA1317" s="1594"/>
      <c r="DB1317" s="1594"/>
      <c r="DC1317" s="1594"/>
      <c r="DD1317" s="1594"/>
      <c r="DE1317" s="1594"/>
      <c r="DF1317" s="1594"/>
      <c r="DG1317" s="1594"/>
      <c r="DH1317" s="1594"/>
      <c r="DI1317" s="1594"/>
      <c r="DJ1317" s="1594"/>
      <c r="DK1317" s="1594"/>
      <c r="DL1317" s="1594"/>
      <c r="DM1317" s="1594"/>
      <c r="DN1317" s="1594"/>
      <c r="DO1317" s="1594"/>
      <c r="DP1317" s="1594"/>
      <c r="DQ1317" s="1594"/>
      <c r="DR1317" s="1594"/>
      <c r="DS1317" s="1594"/>
      <c r="DT1317" s="1594"/>
      <c r="DU1317" s="1594"/>
      <c r="DV1317" s="1594"/>
      <c r="DW1317" s="1594"/>
      <c r="DX1317" s="1594"/>
      <c r="DY1317" s="1594"/>
      <c r="DZ1317" s="1594"/>
      <c r="EA1317" s="1594"/>
      <c r="EB1317" s="1594"/>
      <c r="EC1317" s="1594"/>
      <c r="ED1317" s="1594"/>
      <c r="EE1317" s="1594"/>
      <c r="EF1317" s="1594"/>
      <c r="EG1317" s="1594"/>
      <c r="EH1317" s="1594"/>
      <c r="EI1317" s="1594"/>
      <c r="EJ1317" s="1594"/>
      <c r="EK1317" s="1594"/>
      <c r="EL1317" s="1594"/>
      <c r="EM1317" s="1594"/>
      <c r="EN1317" s="1594"/>
      <c r="EO1317" s="1594"/>
      <c r="EP1317" s="1594"/>
      <c r="EQ1317" s="1594"/>
      <c r="ER1317" s="1594"/>
      <c r="ES1317" s="1594"/>
    </row>
    <row r="1318" spans="1:149" s="1595" customFormat="1" ht="12.5">
      <c r="A1318" s="1644" t="str">
        <f t="shared" si="687"/>
        <v>Organisation</v>
      </c>
      <c r="B1318" s="1758"/>
      <c r="C1318" s="1758"/>
      <c r="D1318" s="1758"/>
      <c r="E1318" s="1756"/>
      <c r="F1318" s="1592"/>
      <c r="G1318" s="1714">
        <f t="shared" si="688"/>
        <v>0</v>
      </c>
      <c r="H1318" s="1645"/>
      <c r="I1318" s="1714">
        <f t="shared" si="689"/>
        <v>0</v>
      </c>
      <c r="J1318" s="1646"/>
      <c r="K1318" s="1646"/>
      <c r="L1318" s="1592"/>
      <c r="M1318" s="1597"/>
      <c r="N1318" s="1597"/>
      <c r="O1318" s="1646"/>
      <c r="P1318" s="1647"/>
      <c r="Q1318" s="1647"/>
      <c r="R1318" s="1648"/>
      <c r="S1318" s="1603"/>
      <c r="T1318" s="1649"/>
      <c r="U1318" s="1649"/>
      <c r="V1318" s="1649"/>
      <c r="W1318" s="1649"/>
      <c r="X1318" s="1649"/>
      <c r="Y1318" s="1649"/>
      <c r="Z1318" s="1649"/>
      <c r="AA1318" s="1649"/>
      <c r="AB1318" s="1649"/>
      <c r="AC1318" s="1649"/>
      <c r="AD1318" s="1649"/>
      <c r="AE1318" s="1649"/>
      <c r="AF1318" s="1610">
        <f t="shared" si="668"/>
        <v>0</v>
      </c>
      <c r="AG1318" s="1649"/>
      <c r="AH1318" s="1649"/>
      <c r="AI1318" s="1649"/>
      <c r="AJ1318" s="1649"/>
      <c r="AK1318" s="1649"/>
      <c r="AL1318" s="1649"/>
      <c r="AM1318" s="1649"/>
      <c r="AN1318" s="1649"/>
      <c r="AO1318" s="1649"/>
      <c r="AP1318" s="1649"/>
      <c r="AQ1318" s="1649"/>
      <c r="AR1318" s="1709"/>
      <c r="AS1318" s="1779">
        <f t="shared" si="669"/>
        <v>0</v>
      </c>
      <c r="AT1318" s="1711">
        <f t="shared" si="690"/>
        <v>0</v>
      </c>
      <c r="AU1318" s="1611">
        <f t="shared" si="670"/>
        <v>0</v>
      </c>
      <c r="AV1318" s="1611">
        <f t="shared" si="671"/>
        <v>0</v>
      </c>
      <c r="AW1318" s="1611">
        <f t="shared" si="672"/>
        <v>0</v>
      </c>
      <c r="AX1318" s="1611">
        <f t="shared" si="673"/>
        <v>0</v>
      </c>
      <c r="AY1318" s="1611">
        <f t="shared" si="674"/>
        <v>0</v>
      </c>
      <c r="AZ1318" s="1611">
        <f t="shared" si="675"/>
        <v>0</v>
      </c>
      <c r="BA1318" s="1611">
        <f t="shared" si="676"/>
        <v>0</v>
      </c>
      <c r="BB1318" s="1611">
        <f t="shared" si="677"/>
        <v>0</v>
      </c>
      <c r="BC1318" s="1611">
        <f t="shared" si="678"/>
        <v>0</v>
      </c>
      <c r="BD1318" s="1611">
        <f t="shared" si="679"/>
        <v>0</v>
      </c>
      <c r="BE1318" s="1611">
        <f t="shared" si="680"/>
        <v>0</v>
      </c>
      <c r="BF1318" s="1611">
        <f t="shared" si="681"/>
        <v>0</v>
      </c>
      <c r="BG1318" s="1611">
        <f t="shared" si="691"/>
        <v>0</v>
      </c>
      <c r="BH1318" s="1611" t="str">
        <f t="shared" si="692"/>
        <v/>
      </c>
      <c r="BI1318" s="1611" t="str">
        <f t="shared" si="693"/>
        <v/>
      </c>
      <c r="BJ1318" s="1611" t="str">
        <f t="shared" si="682"/>
        <v/>
      </c>
      <c r="BK1318" s="1611" t="str">
        <f t="shared" si="683"/>
        <v/>
      </c>
      <c r="BL1318" s="1611" t="str">
        <f t="shared" ca="1" si="684"/>
        <v/>
      </c>
      <c r="BM1318" s="1611" t="str">
        <f t="shared" si="694"/>
        <v/>
      </c>
      <c r="BN1318" s="1611" t="str">
        <f t="shared" si="685"/>
        <v/>
      </c>
      <c r="BO1318" s="1611" t="str">
        <f t="shared" si="686"/>
        <v/>
      </c>
      <c r="BP1318" s="1611" t="str">
        <f t="shared" si="695"/>
        <v/>
      </c>
      <c r="BQ1318" s="1611" t="str">
        <f t="shared" si="696"/>
        <v/>
      </c>
      <c r="BR1318" s="1611" t="str">
        <f t="shared" si="697"/>
        <v/>
      </c>
      <c r="BS1318" s="1611" t="str">
        <f t="shared" si="698"/>
        <v/>
      </c>
      <c r="BT1318" s="1611" t="str">
        <f t="shared" si="699"/>
        <v/>
      </c>
      <c r="BU1318" s="1731">
        <f t="shared" ca="1" si="700"/>
        <v>0</v>
      </c>
      <c r="BV1318" s="1594"/>
      <c r="BW1318" s="1594"/>
      <c r="BX1318" s="1594"/>
      <c r="BY1318" s="1594"/>
      <c r="BZ1318" s="1594"/>
      <c r="CA1318" s="1594"/>
      <c r="CB1318" s="1594"/>
      <c r="CC1318" s="1594"/>
      <c r="CD1318" s="1594"/>
      <c r="CE1318" s="1594"/>
      <c r="CF1318" s="1594"/>
      <c r="CG1318" s="1594"/>
      <c r="CH1318" s="1594"/>
      <c r="CI1318" s="1594"/>
      <c r="CJ1318" s="1594"/>
      <c r="CK1318" s="1594"/>
      <c r="CL1318" s="1594"/>
      <c r="CM1318" s="1594"/>
      <c r="CN1318" s="1594"/>
      <c r="CO1318" s="1594"/>
      <c r="CP1318" s="1594"/>
      <c r="CQ1318" s="1594"/>
      <c r="CR1318" s="1594"/>
      <c r="CS1318" s="1594"/>
      <c r="CT1318" s="1594"/>
      <c r="CU1318" s="1594"/>
      <c r="CV1318" s="1594"/>
      <c r="CW1318" s="1594"/>
      <c r="CX1318" s="1594"/>
      <c r="CY1318" s="1594"/>
      <c r="CZ1318" s="1594"/>
      <c r="DA1318" s="1594"/>
      <c r="DB1318" s="1594"/>
      <c r="DC1318" s="1594"/>
      <c r="DD1318" s="1594"/>
      <c r="DE1318" s="1594"/>
      <c r="DF1318" s="1594"/>
      <c r="DG1318" s="1594"/>
      <c r="DH1318" s="1594"/>
      <c r="DI1318" s="1594"/>
      <c r="DJ1318" s="1594"/>
      <c r="DK1318" s="1594"/>
      <c r="DL1318" s="1594"/>
      <c r="DM1318" s="1594"/>
      <c r="DN1318" s="1594"/>
      <c r="DO1318" s="1594"/>
      <c r="DP1318" s="1594"/>
      <c r="DQ1318" s="1594"/>
      <c r="DR1318" s="1594"/>
      <c r="DS1318" s="1594"/>
      <c r="DT1318" s="1594"/>
      <c r="DU1318" s="1594"/>
      <c r="DV1318" s="1594"/>
      <c r="DW1318" s="1594"/>
      <c r="DX1318" s="1594"/>
      <c r="DY1318" s="1594"/>
      <c r="DZ1318" s="1594"/>
      <c r="EA1318" s="1594"/>
      <c r="EB1318" s="1594"/>
      <c r="EC1318" s="1594"/>
      <c r="ED1318" s="1594"/>
      <c r="EE1318" s="1594"/>
      <c r="EF1318" s="1594"/>
      <c r="EG1318" s="1594"/>
      <c r="EH1318" s="1594"/>
      <c r="EI1318" s="1594"/>
      <c r="EJ1318" s="1594"/>
      <c r="EK1318" s="1594"/>
      <c r="EL1318" s="1594"/>
      <c r="EM1318" s="1594"/>
      <c r="EN1318" s="1594"/>
      <c r="EO1318" s="1594"/>
      <c r="EP1318" s="1594"/>
      <c r="EQ1318" s="1594"/>
      <c r="ER1318" s="1594"/>
      <c r="ES1318" s="1594"/>
    </row>
    <row r="1319" spans="1:149" s="1595" customFormat="1" ht="12.5">
      <c r="A1319" s="1644" t="str">
        <f t="shared" si="687"/>
        <v>Organisation</v>
      </c>
      <c r="B1319" s="1758"/>
      <c r="C1319" s="1758"/>
      <c r="D1319" s="1758"/>
      <c r="E1319" s="1756"/>
      <c r="F1319" s="1592"/>
      <c r="G1319" s="1714">
        <f t="shared" si="688"/>
        <v>0</v>
      </c>
      <c r="H1319" s="1645"/>
      <c r="I1319" s="1714">
        <f t="shared" si="689"/>
        <v>0</v>
      </c>
      <c r="J1319" s="1646"/>
      <c r="K1319" s="1646"/>
      <c r="L1319" s="1592"/>
      <c r="M1319" s="1597"/>
      <c r="N1319" s="1597"/>
      <c r="O1319" s="1646"/>
      <c r="P1319" s="1647"/>
      <c r="Q1319" s="1647"/>
      <c r="R1319" s="1648"/>
      <c r="S1319" s="1603"/>
      <c r="T1319" s="1649"/>
      <c r="U1319" s="1649"/>
      <c r="V1319" s="1649"/>
      <c r="W1319" s="1649"/>
      <c r="X1319" s="1649"/>
      <c r="Y1319" s="1649"/>
      <c r="Z1319" s="1649"/>
      <c r="AA1319" s="1649"/>
      <c r="AB1319" s="1649"/>
      <c r="AC1319" s="1649"/>
      <c r="AD1319" s="1649"/>
      <c r="AE1319" s="1649"/>
      <c r="AF1319" s="1610">
        <f t="shared" si="668"/>
        <v>0</v>
      </c>
      <c r="AG1319" s="1649"/>
      <c r="AH1319" s="1649"/>
      <c r="AI1319" s="1649"/>
      <c r="AJ1319" s="1649"/>
      <c r="AK1319" s="1649"/>
      <c r="AL1319" s="1649"/>
      <c r="AM1319" s="1649"/>
      <c r="AN1319" s="1649"/>
      <c r="AO1319" s="1649"/>
      <c r="AP1319" s="1649"/>
      <c r="AQ1319" s="1649"/>
      <c r="AR1319" s="1709"/>
      <c r="AS1319" s="1779">
        <f t="shared" si="669"/>
        <v>0</v>
      </c>
      <c r="AT1319" s="1711">
        <f t="shared" si="690"/>
        <v>0</v>
      </c>
      <c r="AU1319" s="1611">
        <f t="shared" si="670"/>
        <v>0</v>
      </c>
      <c r="AV1319" s="1611">
        <f t="shared" si="671"/>
        <v>0</v>
      </c>
      <c r="AW1319" s="1611">
        <f t="shared" si="672"/>
        <v>0</v>
      </c>
      <c r="AX1319" s="1611">
        <f t="shared" si="673"/>
        <v>0</v>
      </c>
      <c r="AY1319" s="1611">
        <f t="shared" si="674"/>
        <v>0</v>
      </c>
      <c r="AZ1319" s="1611">
        <f t="shared" si="675"/>
        <v>0</v>
      </c>
      <c r="BA1319" s="1611">
        <f t="shared" si="676"/>
        <v>0</v>
      </c>
      <c r="BB1319" s="1611">
        <f t="shared" si="677"/>
        <v>0</v>
      </c>
      <c r="BC1319" s="1611">
        <f t="shared" si="678"/>
        <v>0</v>
      </c>
      <c r="BD1319" s="1611">
        <f t="shared" si="679"/>
        <v>0</v>
      </c>
      <c r="BE1319" s="1611">
        <f t="shared" si="680"/>
        <v>0</v>
      </c>
      <c r="BF1319" s="1611">
        <f t="shared" si="681"/>
        <v>0</v>
      </c>
      <c r="BG1319" s="1611">
        <f t="shared" si="691"/>
        <v>0</v>
      </c>
      <c r="BH1319" s="1611" t="str">
        <f t="shared" si="692"/>
        <v/>
      </c>
      <c r="BI1319" s="1611" t="str">
        <f t="shared" si="693"/>
        <v/>
      </c>
      <c r="BJ1319" s="1611" t="str">
        <f t="shared" si="682"/>
        <v/>
      </c>
      <c r="BK1319" s="1611" t="str">
        <f t="shared" si="683"/>
        <v/>
      </c>
      <c r="BL1319" s="1611" t="str">
        <f t="shared" ca="1" si="684"/>
        <v/>
      </c>
      <c r="BM1319" s="1611" t="str">
        <f t="shared" si="694"/>
        <v/>
      </c>
      <c r="BN1319" s="1611" t="str">
        <f t="shared" si="685"/>
        <v/>
      </c>
      <c r="BO1319" s="1611" t="str">
        <f t="shared" si="686"/>
        <v/>
      </c>
      <c r="BP1319" s="1611" t="str">
        <f t="shared" si="695"/>
        <v/>
      </c>
      <c r="BQ1319" s="1611" t="str">
        <f t="shared" si="696"/>
        <v/>
      </c>
      <c r="BR1319" s="1611" t="str">
        <f t="shared" si="697"/>
        <v/>
      </c>
      <c r="BS1319" s="1611" t="str">
        <f t="shared" si="698"/>
        <v/>
      </c>
      <c r="BT1319" s="1611" t="str">
        <f t="shared" si="699"/>
        <v/>
      </c>
      <c r="BU1319" s="1731">
        <f t="shared" ca="1" si="700"/>
        <v>0</v>
      </c>
      <c r="BV1319" s="1594"/>
      <c r="BW1319" s="1594"/>
      <c r="BX1319" s="1594"/>
      <c r="BY1319" s="1594"/>
      <c r="BZ1319" s="1594"/>
      <c r="CA1319" s="1594"/>
      <c r="CB1319" s="1594"/>
      <c r="CC1319" s="1594"/>
      <c r="CD1319" s="1594"/>
      <c r="CE1319" s="1594"/>
      <c r="CF1319" s="1594"/>
      <c r="CG1319" s="1594"/>
      <c r="CH1319" s="1594"/>
      <c r="CI1319" s="1594"/>
      <c r="CJ1319" s="1594"/>
      <c r="CK1319" s="1594"/>
      <c r="CL1319" s="1594"/>
      <c r="CM1319" s="1594"/>
      <c r="CN1319" s="1594"/>
      <c r="CO1319" s="1594"/>
      <c r="CP1319" s="1594"/>
      <c r="CQ1319" s="1594"/>
      <c r="CR1319" s="1594"/>
      <c r="CS1319" s="1594"/>
      <c r="CT1319" s="1594"/>
      <c r="CU1319" s="1594"/>
      <c r="CV1319" s="1594"/>
      <c r="CW1319" s="1594"/>
      <c r="CX1319" s="1594"/>
      <c r="CY1319" s="1594"/>
      <c r="CZ1319" s="1594"/>
      <c r="DA1319" s="1594"/>
      <c r="DB1319" s="1594"/>
      <c r="DC1319" s="1594"/>
      <c r="DD1319" s="1594"/>
      <c r="DE1319" s="1594"/>
      <c r="DF1319" s="1594"/>
      <c r="DG1319" s="1594"/>
      <c r="DH1319" s="1594"/>
      <c r="DI1319" s="1594"/>
      <c r="DJ1319" s="1594"/>
      <c r="DK1319" s="1594"/>
      <c r="DL1319" s="1594"/>
      <c r="DM1319" s="1594"/>
      <c r="DN1319" s="1594"/>
      <c r="DO1319" s="1594"/>
      <c r="DP1319" s="1594"/>
      <c r="DQ1319" s="1594"/>
      <c r="DR1319" s="1594"/>
      <c r="DS1319" s="1594"/>
      <c r="DT1319" s="1594"/>
      <c r="DU1319" s="1594"/>
      <c r="DV1319" s="1594"/>
      <c r="DW1319" s="1594"/>
      <c r="DX1319" s="1594"/>
      <c r="DY1319" s="1594"/>
      <c r="DZ1319" s="1594"/>
      <c r="EA1319" s="1594"/>
      <c r="EB1319" s="1594"/>
      <c r="EC1319" s="1594"/>
      <c r="ED1319" s="1594"/>
      <c r="EE1319" s="1594"/>
      <c r="EF1319" s="1594"/>
      <c r="EG1319" s="1594"/>
      <c r="EH1319" s="1594"/>
      <c r="EI1319" s="1594"/>
      <c r="EJ1319" s="1594"/>
      <c r="EK1319" s="1594"/>
      <c r="EL1319" s="1594"/>
      <c r="EM1319" s="1594"/>
      <c r="EN1319" s="1594"/>
      <c r="EO1319" s="1594"/>
      <c r="EP1319" s="1594"/>
      <c r="EQ1319" s="1594"/>
      <c r="ER1319" s="1594"/>
      <c r="ES1319" s="1594"/>
    </row>
    <row r="1320" spans="1:149" s="1595" customFormat="1" ht="12.5">
      <c r="A1320" s="1644" t="str">
        <f t="shared" si="687"/>
        <v>Organisation</v>
      </c>
      <c r="B1320" s="1758"/>
      <c r="C1320" s="1758"/>
      <c r="D1320" s="1758"/>
      <c r="E1320" s="1756"/>
      <c r="F1320" s="1592"/>
      <c r="G1320" s="1714">
        <f t="shared" si="688"/>
        <v>0</v>
      </c>
      <c r="H1320" s="1645"/>
      <c r="I1320" s="1714">
        <f t="shared" si="689"/>
        <v>0</v>
      </c>
      <c r="J1320" s="1646"/>
      <c r="K1320" s="1646"/>
      <c r="L1320" s="1592"/>
      <c r="M1320" s="1597"/>
      <c r="N1320" s="1597"/>
      <c r="O1320" s="1646"/>
      <c r="P1320" s="1647"/>
      <c r="Q1320" s="1647"/>
      <c r="R1320" s="1648"/>
      <c r="S1320" s="1603"/>
      <c r="T1320" s="1649"/>
      <c r="U1320" s="1649"/>
      <c r="V1320" s="1649"/>
      <c r="W1320" s="1649"/>
      <c r="X1320" s="1649"/>
      <c r="Y1320" s="1649"/>
      <c r="Z1320" s="1649"/>
      <c r="AA1320" s="1649"/>
      <c r="AB1320" s="1649"/>
      <c r="AC1320" s="1649"/>
      <c r="AD1320" s="1649"/>
      <c r="AE1320" s="1649"/>
      <c r="AF1320" s="1610">
        <f t="shared" si="668"/>
        <v>0</v>
      </c>
      <c r="AG1320" s="1649"/>
      <c r="AH1320" s="1649"/>
      <c r="AI1320" s="1649"/>
      <c r="AJ1320" s="1649"/>
      <c r="AK1320" s="1649"/>
      <c r="AL1320" s="1649"/>
      <c r="AM1320" s="1649"/>
      <c r="AN1320" s="1649"/>
      <c r="AO1320" s="1649"/>
      <c r="AP1320" s="1649"/>
      <c r="AQ1320" s="1649"/>
      <c r="AR1320" s="1709"/>
      <c r="AS1320" s="1779">
        <f t="shared" si="669"/>
        <v>0</v>
      </c>
      <c r="AT1320" s="1711">
        <f t="shared" si="690"/>
        <v>0</v>
      </c>
      <c r="AU1320" s="1611">
        <f t="shared" si="670"/>
        <v>0</v>
      </c>
      <c r="AV1320" s="1611">
        <f t="shared" si="671"/>
        <v>0</v>
      </c>
      <c r="AW1320" s="1611">
        <f t="shared" si="672"/>
        <v>0</v>
      </c>
      <c r="AX1320" s="1611">
        <f t="shared" si="673"/>
        <v>0</v>
      </c>
      <c r="AY1320" s="1611">
        <f t="shared" si="674"/>
        <v>0</v>
      </c>
      <c r="AZ1320" s="1611">
        <f t="shared" si="675"/>
        <v>0</v>
      </c>
      <c r="BA1320" s="1611">
        <f t="shared" si="676"/>
        <v>0</v>
      </c>
      <c r="BB1320" s="1611">
        <f t="shared" si="677"/>
        <v>0</v>
      </c>
      <c r="BC1320" s="1611">
        <f t="shared" si="678"/>
        <v>0</v>
      </c>
      <c r="BD1320" s="1611">
        <f t="shared" si="679"/>
        <v>0</v>
      </c>
      <c r="BE1320" s="1611">
        <f t="shared" si="680"/>
        <v>0</v>
      </c>
      <c r="BF1320" s="1611">
        <f t="shared" si="681"/>
        <v>0</v>
      </c>
      <c r="BG1320" s="1611">
        <f t="shared" si="691"/>
        <v>0</v>
      </c>
      <c r="BH1320" s="1611" t="str">
        <f t="shared" si="692"/>
        <v/>
      </c>
      <c r="BI1320" s="1611" t="str">
        <f t="shared" si="693"/>
        <v/>
      </c>
      <c r="BJ1320" s="1611" t="str">
        <f t="shared" si="682"/>
        <v/>
      </c>
      <c r="BK1320" s="1611" t="str">
        <f t="shared" si="683"/>
        <v/>
      </c>
      <c r="BL1320" s="1611" t="str">
        <f t="shared" ca="1" si="684"/>
        <v/>
      </c>
      <c r="BM1320" s="1611" t="str">
        <f t="shared" si="694"/>
        <v/>
      </c>
      <c r="BN1320" s="1611" t="str">
        <f t="shared" si="685"/>
        <v/>
      </c>
      <c r="BO1320" s="1611" t="str">
        <f t="shared" si="686"/>
        <v/>
      </c>
      <c r="BP1320" s="1611" t="str">
        <f t="shared" si="695"/>
        <v/>
      </c>
      <c r="BQ1320" s="1611" t="str">
        <f t="shared" si="696"/>
        <v/>
      </c>
      <c r="BR1320" s="1611" t="str">
        <f t="shared" si="697"/>
        <v/>
      </c>
      <c r="BS1320" s="1611" t="str">
        <f t="shared" si="698"/>
        <v/>
      </c>
      <c r="BT1320" s="1611" t="str">
        <f t="shared" si="699"/>
        <v/>
      </c>
      <c r="BU1320" s="1731">
        <f t="shared" ca="1" si="700"/>
        <v>0</v>
      </c>
      <c r="BV1320" s="1594"/>
      <c r="BW1320" s="1594"/>
      <c r="BX1320" s="1594"/>
      <c r="BY1320" s="1594"/>
      <c r="BZ1320" s="1594"/>
      <c r="CA1320" s="1594"/>
      <c r="CB1320" s="1594"/>
      <c r="CC1320" s="1594"/>
      <c r="CD1320" s="1594"/>
      <c r="CE1320" s="1594"/>
      <c r="CF1320" s="1594"/>
      <c r="CG1320" s="1594"/>
      <c r="CH1320" s="1594"/>
      <c r="CI1320" s="1594"/>
      <c r="CJ1320" s="1594"/>
      <c r="CK1320" s="1594"/>
      <c r="CL1320" s="1594"/>
      <c r="CM1320" s="1594"/>
      <c r="CN1320" s="1594"/>
      <c r="CO1320" s="1594"/>
      <c r="CP1320" s="1594"/>
      <c r="CQ1320" s="1594"/>
      <c r="CR1320" s="1594"/>
      <c r="CS1320" s="1594"/>
      <c r="CT1320" s="1594"/>
      <c r="CU1320" s="1594"/>
      <c r="CV1320" s="1594"/>
      <c r="CW1320" s="1594"/>
      <c r="CX1320" s="1594"/>
      <c r="CY1320" s="1594"/>
      <c r="CZ1320" s="1594"/>
      <c r="DA1320" s="1594"/>
      <c r="DB1320" s="1594"/>
      <c r="DC1320" s="1594"/>
      <c r="DD1320" s="1594"/>
      <c r="DE1320" s="1594"/>
      <c r="DF1320" s="1594"/>
      <c r="DG1320" s="1594"/>
      <c r="DH1320" s="1594"/>
      <c r="DI1320" s="1594"/>
      <c r="DJ1320" s="1594"/>
      <c r="DK1320" s="1594"/>
      <c r="DL1320" s="1594"/>
      <c r="DM1320" s="1594"/>
      <c r="DN1320" s="1594"/>
      <c r="DO1320" s="1594"/>
      <c r="DP1320" s="1594"/>
      <c r="DQ1320" s="1594"/>
      <c r="DR1320" s="1594"/>
      <c r="DS1320" s="1594"/>
      <c r="DT1320" s="1594"/>
      <c r="DU1320" s="1594"/>
      <c r="DV1320" s="1594"/>
      <c r="DW1320" s="1594"/>
      <c r="DX1320" s="1594"/>
      <c r="DY1320" s="1594"/>
      <c r="DZ1320" s="1594"/>
      <c r="EA1320" s="1594"/>
      <c r="EB1320" s="1594"/>
      <c r="EC1320" s="1594"/>
      <c r="ED1320" s="1594"/>
      <c r="EE1320" s="1594"/>
      <c r="EF1320" s="1594"/>
      <c r="EG1320" s="1594"/>
      <c r="EH1320" s="1594"/>
      <c r="EI1320" s="1594"/>
      <c r="EJ1320" s="1594"/>
      <c r="EK1320" s="1594"/>
      <c r="EL1320" s="1594"/>
      <c r="EM1320" s="1594"/>
      <c r="EN1320" s="1594"/>
      <c r="EO1320" s="1594"/>
      <c r="EP1320" s="1594"/>
      <c r="EQ1320" s="1594"/>
      <c r="ER1320" s="1594"/>
      <c r="ES1320" s="1594"/>
    </row>
    <row r="1321" spans="1:149" s="1595" customFormat="1" ht="12.5">
      <c r="A1321" s="1644" t="str">
        <f t="shared" si="687"/>
        <v>Organisation</v>
      </c>
      <c r="B1321" s="1758"/>
      <c r="C1321" s="1758"/>
      <c r="D1321" s="1758"/>
      <c r="E1321" s="1756"/>
      <c r="F1321" s="1592"/>
      <c r="G1321" s="1714">
        <f t="shared" si="688"/>
        <v>0</v>
      </c>
      <c r="H1321" s="1645"/>
      <c r="I1321" s="1714">
        <f t="shared" si="689"/>
        <v>0</v>
      </c>
      <c r="J1321" s="1646"/>
      <c r="K1321" s="1646"/>
      <c r="L1321" s="1592"/>
      <c r="M1321" s="1597"/>
      <c r="N1321" s="1597"/>
      <c r="O1321" s="1646"/>
      <c r="P1321" s="1647"/>
      <c r="Q1321" s="1647"/>
      <c r="R1321" s="1648"/>
      <c r="S1321" s="1603"/>
      <c r="T1321" s="1649"/>
      <c r="U1321" s="1649"/>
      <c r="V1321" s="1649"/>
      <c r="W1321" s="1649"/>
      <c r="X1321" s="1649"/>
      <c r="Y1321" s="1649"/>
      <c r="Z1321" s="1649"/>
      <c r="AA1321" s="1649"/>
      <c r="AB1321" s="1649"/>
      <c r="AC1321" s="1649"/>
      <c r="AD1321" s="1649"/>
      <c r="AE1321" s="1649"/>
      <c r="AF1321" s="1610">
        <f t="shared" si="668"/>
        <v>0</v>
      </c>
      <c r="AG1321" s="1649"/>
      <c r="AH1321" s="1649"/>
      <c r="AI1321" s="1649"/>
      <c r="AJ1321" s="1649"/>
      <c r="AK1321" s="1649"/>
      <c r="AL1321" s="1649"/>
      <c r="AM1321" s="1649"/>
      <c r="AN1321" s="1649"/>
      <c r="AO1321" s="1649"/>
      <c r="AP1321" s="1649"/>
      <c r="AQ1321" s="1649"/>
      <c r="AR1321" s="1709"/>
      <c r="AS1321" s="1779">
        <f t="shared" si="669"/>
        <v>0</v>
      </c>
      <c r="AT1321" s="1711">
        <f t="shared" si="690"/>
        <v>0</v>
      </c>
      <c r="AU1321" s="1611">
        <f t="shared" si="670"/>
        <v>0</v>
      </c>
      <c r="AV1321" s="1611">
        <f t="shared" si="671"/>
        <v>0</v>
      </c>
      <c r="AW1321" s="1611">
        <f t="shared" si="672"/>
        <v>0</v>
      </c>
      <c r="AX1321" s="1611">
        <f t="shared" si="673"/>
        <v>0</v>
      </c>
      <c r="AY1321" s="1611">
        <f t="shared" si="674"/>
        <v>0</v>
      </c>
      <c r="AZ1321" s="1611">
        <f t="shared" si="675"/>
        <v>0</v>
      </c>
      <c r="BA1321" s="1611">
        <f t="shared" si="676"/>
        <v>0</v>
      </c>
      <c r="BB1321" s="1611">
        <f t="shared" si="677"/>
        <v>0</v>
      </c>
      <c r="BC1321" s="1611">
        <f t="shared" si="678"/>
        <v>0</v>
      </c>
      <c r="BD1321" s="1611">
        <f t="shared" si="679"/>
        <v>0</v>
      </c>
      <c r="BE1321" s="1611">
        <f t="shared" si="680"/>
        <v>0</v>
      </c>
      <c r="BF1321" s="1611">
        <f t="shared" si="681"/>
        <v>0</v>
      </c>
      <c r="BG1321" s="1611">
        <f t="shared" si="691"/>
        <v>0</v>
      </c>
      <c r="BH1321" s="1611" t="str">
        <f t="shared" si="692"/>
        <v/>
      </c>
      <c r="BI1321" s="1611" t="str">
        <f t="shared" si="693"/>
        <v/>
      </c>
      <c r="BJ1321" s="1611" t="str">
        <f t="shared" si="682"/>
        <v/>
      </c>
      <c r="BK1321" s="1611" t="str">
        <f t="shared" si="683"/>
        <v/>
      </c>
      <c r="BL1321" s="1611" t="str">
        <f t="shared" ca="1" si="684"/>
        <v/>
      </c>
      <c r="BM1321" s="1611" t="str">
        <f t="shared" si="694"/>
        <v/>
      </c>
      <c r="BN1321" s="1611" t="str">
        <f t="shared" si="685"/>
        <v/>
      </c>
      <c r="BO1321" s="1611" t="str">
        <f t="shared" si="686"/>
        <v/>
      </c>
      <c r="BP1321" s="1611" t="str">
        <f t="shared" si="695"/>
        <v/>
      </c>
      <c r="BQ1321" s="1611" t="str">
        <f t="shared" si="696"/>
        <v/>
      </c>
      <c r="BR1321" s="1611" t="str">
        <f t="shared" si="697"/>
        <v/>
      </c>
      <c r="BS1321" s="1611" t="str">
        <f t="shared" si="698"/>
        <v/>
      </c>
      <c r="BT1321" s="1611" t="str">
        <f t="shared" si="699"/>
        <v/>
      </c>
      <c r="BU1321" s="1731">
        <f t="shared" ca="1" si="700"/>
        <v>0</v>
      </c>
      <c r="BV1321" s="1594"/>
      <c r="BW1321" s="1594"/>
      <c r="BX1321" s="1594"/>
      <c r="BY1321" s="1594"/>
      <c r="BZ1321" s="1594"/>
      <c r="CA1321" s="1594"/>
      <c r="CB1321" s="1594"/>
      <c r="CC1321" s="1594"/>
      <c r="CD1321" s="1594"/>
      <c r="CE1321" s="1594"/>
      <c r="CF1321" s="1594"/>
      <c r="CG1321" s="1594"/>
      <c r="CH1321" s="1594"/>
      <c r="CI1321" s="1594"/>
      <c r="CJ1321" s="1594"/>
      <c r="CK1321" s="1594"/>
      <c r="CL1321" s="1594"/>
      <c r="CM1321" s="1594"/>
      <c r="CN1321" s="1594"/>
      <c r="CO1321" s="1594"/>
      <c r="CP1321" s="1594"/>
      <c r="CQ1321" s="1594"/>
      <c r="CR1321" s="1594"/>
      <c r="CS1321" s="1594"/>
      <c r="CT1321" s="1594"/>
      <c r="CU1321" s="1594"/>
      <c r="CV1321" s="1594"/>
      <c r="CW1321" s="1594"/>
      <c r="CX1321" s="1594"/>
      <c r="CY1321" s="1594"/>
      <c r="CZ1321" s="1594"/>
      <c r="DA1321" s="1594"/>
      <c r="DB1321" s="1594"/>
      <c r="DC1321" s="1594"/>
      <c r="DD1321" s="1594"/>
      <c r="DE1321" s="1594"/>
      <c r="DF1321" s="1594"/>
      <c r="DG1321" s="1594"/>
      <c r="DH1321" s="1594"/>
      <c r="DI1321" s="1594"/>
      <c r="DJ1321" s="1594"/>
      <c r="DK1321" s="1594"/>
      <c r="DL1321" s="1594"/>
      <c r="DM1321" s="1594"/>
      <c r="DN1321" s="1594"/>
      <c r="DO1321" s="1594"/>
      <c r="DP1321" s="1594"/>
      <c r="DQ1321" s="1594"/>
      <c r="DR1321" s="1594"/>
      <c r="DS1321" s="1594"/>
      <c r="DT1321" s="1594"/>
      <c r="DU1321" s="1594"/>
      <c r="DV1321" s="1594"/>
      <c r="DW1321" s="1594"/>
      <c r="DX1321" s="1594"/>
      <c r="DY1321" s="1594"/>
      <c r="DZ1321" s="1594"/>
      <c r="EA1321" s="1594"/>
      <c r="EB1321" s="1594"/>
      <c r="EC1321" s="1594"/>
      <c r="ED1321" s="1594"/>
      <c r="EE1321" s="1594"/>
      <c r="EF1321" s="1594"/>
      <c r="EG1321" s="1594"/>
      <c r="EH1321" s="1594"/>
      <c r="EI1321" s="1594"/>
      <c r="EJ1321" s="1594"/>
      <c r="EK1321" s="1594"/>
      <c r="EL1321" s="1594"/>
      <c r="EM1321" s="1594"/>
      <c r="EN1321" s="1594"/>
      <c r="EO1321" s="1594"/>
      <c r="EP1321" s="1594"/>
      <c r="EQ1321" s="1594"/>
      <c r="ER1321" s="1594"/>
      <c r="ES1321" s="1594"/>
    </row>
    <row r="1322" spans="1:149" s="1595" customFormat="1" ht="12.5">
      <c r="A1322" s="1644" t="str">
        <f t="shared" si="687"/>
        <v>Organisation</v>
      </c>
      <c r="B1322" s="1758"/>
      <c r="C1322" s="1758"/>
      <c r="D1322" s="1758"/>
      <c r="E1322" s="1756"/>
      <c r="F1322" s="1592"/>
      <c r="G1322" s="1714">
        <f t="shared" si="688"/>
        <v>0</v>
      </c>
      <c r="H1322" s="1645"/>
      <c r="I1322" s="1714">
        <f t="shared" si="689"/>
        <v>0</v>
      </c>
      <c r="J1322" s="1646"/>
      <c r="K1322" s="1646"/>
      <c r="L1322" s="1592"/>
      <c r="M1322" s="1597"/>
      <c r="N1322" s="1597"/>
      <c r="O1322" s="1646"/>
      <c r="P1322" s="1647"/>
      <c r="Q1322" s="1647"/>
      <c r="R1322" s="1648"/>
      <c r="S1322" s="1603"/>
      <c r="T1322" s="1649"/>
      <c r="U1322" s="1649"/>
      <c r="V1322" s="1649"/>
      <c r="W1322" s="1649"/>
      <c r="X1322" s="1649"/>
      <c r="Y1322" s="1649"/>
      <c r="Z1322" s="1649"/>
      <c r="AA1322" s="1649"/>
      <c r="AB1322" s="1649"/>
      <c r="AC1322" s="1649"/>
      <c r="AD1322" s="1649"/>
      <c r="AE1322" s="1649"/>
      <c r="AF1322" s="1610">
        <f t="shared" si="668"/>
        <v>0</v>
      </c>
      <c r="AG1322" s="1649"/>
      <c r="AH1322" s="1649"/>
      <c r="AI1322" s="1649"/>
      <c r="AJ1322" s="1649"/>
      <c r="AK1322" s="1649"/>
      <c r="AL1322" s="1649"/>
      <c r="AM1322" s="1649"/>
      <c r="AN1322" s="1649"/>
      <c r="AO1322" s="1649"/>
      <c r="AP1322" s="1649"/>
      <c r="AQ1322" s="1649"/>
      <c r="AR1322" s="1709"/>
      <c r="AS1322" s="1779">
        <f t="shared" si="669"/>
        <v>0</v>
      </c>
      <c r="AT1322" s="1711">
        <f t="shared" si="690"/>
        <v>0</v>
      </c>
      <c r="AU1322" s="1611">
        <f t="shared" si="670"/>
        <v>0</v>
      </c>
      <c r="AV1322" s="1611">
        <f t="shared" si="671"/>
        <v>0</v>
      </c>
      <c r="AW1322" s="1611">
        <f t="shared" si="672"/>
        <v>0</v>
      </c>
      <c r="AX1322" s="1611">
        <f t="shared" si="673"/>
        <v>0</v>
      </c>
      <c r="AY1322" s="1611">
        <f t="shared" si="674"/>
        <v>0</v>
      </c>
      <c r="AZ1322" s="1611">
        <f t="shared" si="675"/>
        <v>0</v>
      </c>
      <c r="BA1322" s="1611">
        <f t="shared" si="676"/>
        <v>0</v>
      </c>
      <c r="BB1322" s="1611">
        <f t="shared" si="677"/>
        <v>0</v>
      </c>
      <c r="BC1322" s="1611">
        <f t="shared" si="678"/>
        <v>0</v>
      </c>
      <c r="BD1322" s="1611">
        <f t="shared" si="679"/>
        <v>0</v>
      </c>
      <c r="BE1322" s="1611">
        <f t="shared" si="680"/>
        <v>0</v>
      </c>
      <c r="BF1322" s="1611">
        <f t="shared" si="681"/>
        <v>0</v>
      </c>
      <c r="BG1322" s="1611">
        <f t="shared" si="691"/>
        <v>0</v>
      </c>
      <c r="BH1322" s="1611" t="str">
        <f t="shared" si="692"/>
        <v/>
      </c>
      <c r="BI1322" s="1611" t="str">
        <f t="shared" si="693"/>
        <v/>
      </c>
      <c r="BJ1322" s="1611" t="str">
        <f t="shared" si="682"/>
        <v/>
      </c>
      <c r="BK1322" s="1611" t="str">
        <f t="shared" si="683"/>
        <v/>
      </c>
      <c r="BL1322" s="1611" t="str">
        <f t="shared" ca="1" si="684"/>
        <v/>
      </c>
      <c r="BM1322" s="1611" t="str">
        <f t="shared" si="694"/>
        <v/>
      </c>
      <c r="BN1322" s="1611" t="str">
        <f t="shared" si="685"/>
        <v/>
      </c>
      <c r="BO1322" s="1611" t="str">
        <f t="shared" si="686"/>
        <v/>
      </c>
      <c r="BP1322" s="1611" t="str">
        <f t="shared" si="695"/>
        <v/>
      </c>
      <c r="BQ1322" s="1611" t="str">
        <f t="shared" si="696"/>
        <v/>
      </c>
      <c r="BR1322" s="1611" t="str">
        <f t="shared" si="697"/>
        <v/>
      </c>
      <c r="BS1322" s="1611" t="str">
        <f t="shared" si="698"/>
        <v/>
      </c>
      <c r="BT1322" s="1611" t="str">
        <f t="shared" si="699"/>
        <v/>
      </c>
      <c r="BU1322" s="1731">
        <f t="shared" ca="1" si="700"/>
        <v>0</v>
      </c>
      <c r="BV1322" s="1594"/>
      <c r="BW1322" s="1594"/>
      <c r="BX1322" s="1594"/>
      <c r="BY1322" s="1594"/>
      <c r="BZ1322" s="1594"/>
      <c r="CA1322" s="1594"/>
      <c r="CB1322" s="1594"/>
      <c r="CC1322" s="1594"/>
      <c r="CD1322" s="1594"/>
      <c r="CE1322" s="1594"/>
      <c r="CF1322" s="1594"/>
      <c r="CG1322" s="1594"/>
      <c r="CH1322" s="1594"/>
      <c r="CI1322" s="1594"/>
      <c r="CJ1322" s="1594"/>
      <c r="CK1322" s="1594"/>
      <c r="CL1322" s="1594"/>
      <c r="CM1322" s="1594"/>
      <c r="CN1322" s="1594"/>
      <c r="CO1322" s="1594"/>
      <c r="CP1322" s="1594"/>
      <c r="CQ1322" s="1594"/>
      <c r="CR1322" s="1594"/>
      <c r="CS1322" s="1594"/>
      <c r="CT1322" s="1594"/>
      <c r="CU1322" s="1594"/>
      <c r="CV1322" s="1594"/>
      <c r="CW1322" s="1594"/>
      <c r="CX1322" s="1594"/>
      <c r="CY1322" s="1594"/>
      <c r="CZ1322" s="1594"/>
      <c r="DA1322" s="1594"/>
      <c r="DB1322" s="1594"/>
      <c r="DC1322" s="1594"/>
      <c r="DD1322" s="1594"/>
      <c r="DE1322" s="1594"/>
      <c r="DF1322" s="1594"/>
      <c r="DG1322" s="1594"/>
      <c r="DH1322" s="1594"/>
      <c r="DI1322" s="1594"/>
      <c r="DJ1322" s="1594"/>
      <c r="DK1322" s="1594"/>
      <c r="DL1322" s="1594"/>
      <c r="DM1322" s="1594"/>
      <c r="DN1322" s="1594"/>
      <c r="DO1322" s="1594"/>
      <c r="DP1322" s="1594"/>
      <c r="DQ1322" s="1594"/>
      <c r="DR1322" s="1594"/>
      <c r="DS1322" s="1594"/>
      <c r="DT1322" s="1594"/>
      <c r="DU1322" s="1594"/>
      <c r="DV1322" s="1594"/>
      <c r="DW1322" s="1594"/>
      <c r="DX1322" s="1594"/>
      <c r="DY1322" s="1594"/>
      <c r="DZ1322" s="1594"/>
      <c r="EA1322" s="1594"/>
      <c r="EB1322" s="1594"/>
      <c r="EC1322" s="1594"/>
      <c r="ED1322" s="1594"/>
      <c r="EE1322" s="1594"/>
      <c r="EF1322" s="1594"/>
      <c r="EG1322" s="1594"/>
      <c r="EH1322" s="1594"/>
      <c r="EI1322" s="1594"/>
      <c r="EJ1322" s="1594"/>
      <c r="EK1322" s="1594"/>
      <c r="EL1322" s="1594"/>
      <c r="EM1322" s="1594"/>
      <c r="EN1322" s="1594"/>
      <c r="EO1322" s="1594"/>
      <c r="EP1322" s="1594"/>
      <c r="EQ1322" s="1594"/>
      <c r="ER1322" s="1594"/>
      <c r="ES1322" s="1594"/>
    </row>
    <row r="1323" spans="1:149" s="1595" customFormat="1" ht="12.5">
      <c r="A1323" s="1644" t="str">
        <f t="shared" si="687"/>
        <v>Organisation</v>
      </c>
      <c r="B1323" s="1758"/>
      <c r="C1323" s="1758"/>
      <c r="D1323" s="1758"/>
      <c r="E1323" s="1756"/>
      <c r="F1323" s="1592"/>
      <c r="G1323" s="1714">
        <f t="shared" si="688"/>
        <v>0</v>
      </c>
      <c r="H1323" s="1645"/>
      <c r="I1323" s="1714">
        <f t="shared" si="689"/>
        <v>0</v>
      </c>
      <c r="J1323" s="1646"/>
      <c r="K1323" s="1646"/>
      <c r="L1323" s="1592"/>
      <c r="M1323" s="1597"/>
      <c r="N1323" s="1597"/>
      <c r="O1323" s="1646"/>
      <c r="P1323" s="1647"/>
      <c r="Q1323" s="1647"/>
      <c r="R1323" s="1648"/>
      <c r="S1323" s="1603"/>
      <c r="T1323" s="1649"/>
      <c r="U1323" s="1649"/>
      <c r="V1323" s="1649"/>
      <c r="W1323" s="1649"/>
      <c r="X1323" s="1649"/>
      <c r="Y1323" s="1649"/>
      <c r="Z1323" s="1649"/>
      <c r="AA1323" s="1649"/>
      <c r="AB1323" s="1649"/>
      <c r="AC1323" s="1649"/>
      <c r="AD1323" s="1649"/>
      <c r="AE1323" s="1649"/>
      <c r="AF1323" s="1610">
        <f t="shared" ref="AF1323:AF1386" si="701">SUM(T1323:AE1323)</f>
        <v>0</v>
      </c>
      <c r="AG1323" s="1649"/>
      <c r="AH1323" s="1649"/>
      <c r="AI1323" s="1649"/>
      <c r="AJ1323" s="1649"/>
      <c r="AK1323" s="1649"/>
      <c r="AL1323" s="1649"/>
      <c r="AM1323" s="1649"/>
      <c r="AN1323" s="1649"/>
      <c r="AO1323" s="1649"/>
      <c r="AP1323" s="1649"/>
      <c r="AQ1323" s="1649"/>
      <c r="AR1323" s="1709"/>
      <c r="AS1323" s="1779">
        <f t="shared" ref="AS1323:AS1386" si="702">SUMPRODUCT($AC$40:$AN$40,AG1323:AR1323)</f>
        <v>0</v>
      </c>
      <c r="AT1323" s="1711">
        <f t="shared" si="690"/>
        <v>0</v>
      </c>
      <c r="AU1323" s="1611">
        <f t="shared" ref="AU1323:AU1386" si="703">AG1323-T1323</f>
        <v>0</v>
      </c>
      <c r="AV1323" s="1611">
        <f t="shared" ref="AV1323:AV1386" si="704">AH1323-U1323</f>
        <v>0</v>
      </c>
      <c r="AW1323" s="1611">
        <f t="shared" ref="AW1323:AW1386" si="705">AI1323-V1323</f>
        <v>0</v>
      </c>
      <c r="AX1323" s="1611">
        <f t="shared" ref="AX1323:AX1386" si="706">AJ1323-W1323</f>
        <v>0</v>
      </c>
      <c r="AY1323" s="1611">
        <f t="shared" ref="AY1323:AY1386" si="707">AK1323-X1323</f>
        <v>0</v>
      </c>
      <c r="AZ1323" s="1611">
        <f t="shared" ref="AZ1323:AZ1386" si="708">AL1323-Y1323</f>
        <v>0</v>
      </c>
      <c r="BA1323" s="1611">
        <f t="shared" ref="BA1323:BA1386" si="709">AM1323-Z1323</f>
        <v>0</v>
      </c>
      <c r="BB1323" s="1611">
        <f t="shared" ref="BB1323:BB1386" si="710">AN1323-AA1323</f>
        <v>0</v>
      </c>
      <c r="BC1323" s="1611">
        <f t="shared" ref="BC1323:BC1386" si="711">AO1323-AB1323</f>
        <v>0</v>
      </c>
      <c r="BD1323" s="1611">
        <f t="shared" ref="BD1323:BD1386" si="712">AP1323-AC1323</f>
        <v>0</v>
      </c>
      <c r="BE1323" s="1611">
        <f t="shared" ref="BE1323:BE1386" si="713">AQ1323-AD1323</f>
        <v>0</v>
      </c>
      <c r="BF1323" s="1611">
        <f t="shared" ref="BF1323:BF1386" si="714">AR1323-AE1323</f>
        <v>0</v>
      </c>
      <c r="BG1323" s="1611">
        <f t="shared" si="691"/>
        <v>0</v>
      </c>
      <c r="BH1323" s="1611" t="str">
        <f t="shared" si="692"/>
        <v/>
      </c>
      <c r="BI1323" s="1611" t="str">
        <f t="shared" si="693"/>
        <v/>
      </c>
      <c r="BJ1323" s="1611" t="str">
        <f t="shared" ref="BJ1323:BJ1386" si="715">IF(AND(OR(R1323=$CQ$1,R1323=$CQ$3),S1323=""),"ERROR","")</f>
        <v/>
      </c>
      <c r="BK1323" s="1611" t="str">
        <f t="shared" ref="BK1323:BK1386" si="716">IF(AND(OR(R1323=$CQ$2),S1323&lt;&gt;""),"ERROR","")</f>
        <v/>
      </c>
      <c r="BL1323" s="1611" t="str">
        <f t="shared" ref="BL1323:BL1386" ca="1" si="717">IF(AND(O1323=$CA$2,N1323&lt;TODAY()),"ERROR","")</f>
        <v/>
      </c>
      <c r="BM1323" s="1611" t="str">
        <f t="shared" si="694"/>
        <v/>
      </c>
      <c r="BN1323" s="1611" t="str">
        <f t="shared" ref="BN1323:BN1386" si="718">IF(AND(F1323=$BZ$1,G1323&gt;H1323),"ERROR","")</f>
        <v/>
      </c>
      <c r="BO1323" s="1611" t="str">
        <f t="shared" ref="BO1323:BO1386" si="719">IF(AND(F1323=$BZ$1,I1323&gt;J1323),"ERROR","")</f>
        <v/>
      </c>
      <c r="BP1323" s="1611" t="str">
        <f t="shared" si="695"/>
        <v/>
      </c>
      <c r="BQ1323" s="1611" t="str">
        <f t="shared" si="696"/>
        <v/>
      </c>
      <c r="BR1323" s="1611" t="str">
        <f t="shared" si="697"/>
        <v/>
      </c>
      <c r="BS1323" s="1611" t="str">
        <f t="shared" si="698"/>
        <v/>
      </c>
      <c r="BT1323" s="1611" t="str">
        <f t="shared" si="699"/>
        <v/>
      </c>
      <c r="BU1323" s="1731">
        <f t="shared" ca="1" si="700"/>
        <v>0</v>
      </c>
      <c r="BV1323" s="1594"/>
      <c r="BW1323" s="1594"/>
      <c r="BX1323" s="1594"/>
      <c r="BY1323" s="1594"/>
      <c r="BZ1323" s="1594"/>
      <c r="CA1323" s="1594"/>
      <c r="CB1323" s="1594"/>
      <c r="CC1323" s="1594"/>
      <c r="CD1323" s="1594"/>
      <c r="CE1323" s="1594"/>
      <c r="CF1323" s="1594"/>
      <c r="CG1323" s="1594"/>
      <c r="CH1323" s="1594"/>
      <c r="CI1323" s="1594"/>
      <c r="CJ1323" s="1594"/>
      <c r="CK1323" s="1594"/>
      <c r="CL1323" s="1594"/>
      <c r="CM1323" s="1594"/>
      <c r="CN1323" s="1594"/>
      <c r="CO1323" s="1594"/>
      <c r="CP1323" s="1594"/>
      <c r="CQ1323" s="1594"/>
      <c r="CR1323" s="1594"/>
      <c r="CS1323" s="1594"/>
      <c r="CT1323" s="1594"/>
      <c r="CU1323" s="1594"/>
      <c r="CV1323" s="1594"/>
      <c r="CW1323" s="1594"/>
      <c r="CX1323" s="1594"/>
      <c r="CY1323" s="1594"/>
      <c r="CZ1323" s="1594"/>
      <c r="DA1323" s="1594"/>
      <c r="DB1323" s="1594"/>
      <c r="DC1323" s="1594"/>
      <c r="DD1323" s="1594"/>
      <c r="DE1323" s="1594"/>
      <c r="DF1323" s="1594"/>
      <c r="DG1323" s="1594"/>
      <c r="DH1323" s="1594"/>
      <c r="DI1323" s="1594"/>
      <c r="DJ1323" s="1594"/>
      <c r="DK1323" s="1594"/>
      <c r="DL1323" s="1594"/>
      <c r="DM1323" s="1594"/>
      <c r="DN1323" s="1594"/>
      <c r="DO1323" s="1594"/>
      <c r="DP1323" s="1594"/>
      <c r="DQ1323" s="1594"/>
      <c r="DR1323" s="1594"/>
      <c r="DS1323" s="1594"/>
      <c r="DT1323" s="1594"/>
      <c r="DU1323" s="1594"/>
      <c r="DV1323" s="1594"/>
      <c r="DW1323" s="1594"/>
      <c r="DX1323" s="1594"/>
      <c r="DY1323" s="1594"/>
      <c r="DZ1323" s="1594"/>
      <c r="EA1323" s="1594"/>
      <c r="EB1323" s="1594"/>
      <c r="EC1323" s="1594"/>
      <c r="ED1323" s="1594"/>
      <c r="EE1323" s="1594"/>
      <c r="EF1323" s="1594"/>
      <c r="EG1323" s="1594"/>
      <c r="EH1323" s="1594"/>
      <c r="EI1323" s="1594"/>
      <c r="EJ1323" s="1594"/>
      <c r="EK1323" s="1594"/>
      <c r="EL1323" s="1594"/>
      <c r="EM1323" s="1594"/>
      <c r="EN1323" s="1594"/>
      <c r="EO1323" s="1594"/>
      <c r="EP1323" s="1594"/>
      <c r="EQ1323" s="1594"/>
      <c r="ER1323" s="1594"/>
      <c r="ES1323" s="1594"/>
    </row>
    <row r="1324" spans="1:149" s="1595" customFormat="1" ht="12.5">
      <c r="A1324" s="1644" t="str">
        <f t="shared" ref="A1324:A1387" si="720">$A$1</f>
        <v>Organisation</v>
      </c>
      <c r="B1324" s="1758"/>
      <c r="C1324" s="1758"/>
      <c r="D1324" s="1758"/>
      <c r="E1324" s="1756"/>
      <c r="F1324" s="1592"/>
      <c r="G1324" s="1714">
        <f t="shared" ref="G1324:G1387" si="721">AF1324</f>
        <v>0</v>
      </c>
      <c r="H1324" s="1645"/>
      <c r="I1324" s="1714">
        <f t="shared" ref="I1324:I1387" si="722">AT1324</f>
        <v>0</v>
      </c>
      <c r="J1324" s="1646"/>
      <c r="K1324" s="1646"/>
      <c r="L1324" s="1592"/>
      <c r="M1324" s="1597"/>
      <c r="N1324" s="1597"/>
      <c r="O1324" s="1646"/>
      <c r="P1324" s="1647"/>
      <c r="Q1324" s="1647"/>
      <c r="R1324" s="1648"/>
      <c r="S1324" s="1603"/>
      <c r="T1324" s="1649"/>
      <c r="U1324" s="1649"/>
      <c r="V1324" s="1649"/>
      <c r="W1324" s="1649"/>
      <c r="X1324" s="1649"/>
      <c r="Y1324" s="1649"/>
      <c r="Z1324" s="1649"/>
      <c r="AA1324" s="1649"/>
      <c r="AB1324" s="1649"/>
      <c r="AC1324" s="1649"/>
      <c r="AD1324" s="1649"/>
      <c r="AE1324" s="1649"/>
      <c r="AF1324" s="1610">
        <f t="shared" si="701"/>
        <v>0</v>
      </c>
      <c r="AG1324" s="1649"/>
      <c r="AH1324" s="1649"/>
      <c r="AI1324" s="1649"/>
      <c r="AJ1324" s="1649"/>
      <c r="AK1324" s="1649"/>
      <c r="AL1324" s="1649"/>
      <c r="AM1324" s="1649"/>
      <c r="AN1324" s="1649"/>
      <c r="AO1324" s="1649"/>
      <c r="AP1324" s="1649"/>
      <c r="AQ1324" s="1649"/>
      <c r="AR1324" s="1709"/>
      <c r="AS1324" s="1779">
        <f t="shared" si="702"/>
        <v>0</v>
      </c>
      <c r="AT1324" s="1711">
        <f t="shared" ref="AT1324:AT1387" si="723">SUM(AG1324:AR1324)</f>
        <v>0</v>
      </c>
      <c r="AU1324" s="1611">
        <f t="shared" si="703"/>
        <v>0</v>
      </c>
      <c r="AV1324" s="1611">
        <f t="shared" si="704"/>
        <v>0</v>
      </c>
      <c r="AW1324" s="1611">
        <f t="shared" si="705"/>
        <v>0</v>
      </c>
      <c r="AX1324" s="1611">
        <f t="shared" si="706"/>
        <v>0</v>
      </c>
      <c r="AY1324" s="1611">
        <f t="shared" si="707"/>
        <v>0</v>
      </c>
      <c r="AZ1324" s="1611">
        <f t="shared" si="708"/>
        <v>0</v>
      </c>
      <c r="BA1324" s="1611">
        <f t="shared" si="709"/>
        <v>0</v>
      </c>
      <c r="BB1324" s="1611">
        <f t="shared" si="710"/>
        <v>0</v>
      </c>
      <c r="BC1324" s="1611">
        <f t="shared" si="711"/>
        <v>0</v>
      </c>
      <c r="BD1324" s="1611">
        <f t="shared" si="712"/>
        <v>0</v>
      </c>
      <c r="BE1324" s="1611">
        <f t="shared" si="713"/>
        <v>0</v>
      </c>
      <c r="BF1324" s="1611">
        <f t="shared" si="714"/>
        <v>0</v>
      </c>
      <c r="BG1324" s="1611">
        <f t="shared" ref="BG1324:BG1387" si="724">SUM(AU1324:BF1324)</f>
        <v>0</v>
      </c>
      <c r="BH1324" s="1611" t="str">
        <f t="shared" ref="BH1324:BH1387" si="725">IF(OR(G1324&gt;0,I1324&gt;0),IF(AND(B1324&lt;&gt;"",C1324&lt;&gt;"",D1324&lt;&gt;"",E1324&lt;&gt;"",F1324&lt;&gt;"",L1324&lt;&gt;"",M1324&lt;&gt;"",N1324&lt;&gt;"",O1324&lt;&gt;"",P1324&lt;&gt;"",Q1324&lt;&gt;"",R1324&lt;&gt;""),"","ERROR"),"")</f>
        <v/>
      </c>
      <c r="BI1324" s="1611" t="str">
        <f t="shared" ref="BI1324:BI1387" si="726">IF(COUNTIF($D$43:$D$1496,D1324)&gt;1,"ERROR","")</f>
        <v/>
      </c>
      <c r="BJ1324" s="1611" t="str">
        <f t="shared" si="715"/>
        <v/>
      </c>
      <c r="BK1324" s="1611" t="str">
        <f t="shared" si="716"/>
        <v/>
      </c>
      <c r="BL1324" s="1611" t="str">
        <f t="shared" ca="1" si="717"/>
        <v/>
      </c>
      <c r="BM1324" s="1611" t="str">
        <f t="shared" ref="BM1324:BM1387" si="727">IF(AND(AT1324&gt;0,AF1324=0),"ERROR","")</f>
        <v/>
      </c>
      <c r="BN1324" s="1611" t="str">
        <f t="shared" si="718"/>
        <v/>
      </c>
      <c r="BO1324" s="1611" t="str">
        <f t="shared" si="719"/>
        <v/>
      </c>
      <c r="BP1324" s="1611" t="str">
        <f t="shared" ref="BP1324:BP1387" si="728">IF(AND(F1324=$BZ$2,SUM(H1324,J1324)&gt;0),"ERROR","")</f>
        <v/>
      </c>
      <c r="BQ1324" s="1611" t="str">
        <f t="shared" ref="BQ1324:BQ1387" si="729">IF(AND(I1324=0,J1324&gt;0),"ERROR","")</f>
        <v/>
      </c>
      <c r="BR1324" s="1611" t="str">
        <f t="shared" ref="BR1324:BR1387" si="730">IF(AND(O1324=$CA$1,K1324&lt;&gt;0),"ERROR","")</f>
        <v/>
      </c>
      <c r="BS1324" s="1611" t="str">
        <f t="shared" ref="BS1324:BS1387" si="731">IF(AND(O1324=$CA$2,I1324-AS1324-K1324&lt;0),"ERROR","")</f>
        <v/>
      </c>
      <c r="BT1324" s="1611" t="str">
        <f t="shared" ref="BT1324:BT1387" si="732">IF(S1324="","",VLOOKUP(S1324,$CS$1:$CT$14,2,0))</f>
        <v/>
      </c>
      <c r="BU1324" s="1731">
        <f t="shared" ref="BU1324:BU1387" ca="1" si="733">COUNTIF(BH1324:BS1324,"ERROR")</f>
        <v>0</v>
      </c>
      <c r="BV1324" s="1594"/>
      <c r="BW1324" s="1594"/>
      <c r="BX1324" s="1594"/>
      <c r="BY1324" s="1594"/>
      <c r="BZ1324" s="1594"/>
      <c r="CA1324" s="1594"/>
      <c r="CB1324" s="1594"/>
      <c r="CC1324" s="1594"/>
      <c r="CD1324" s="1594"/>
      <c r="CE1324" s="1594"/>
      <c r="CF1324" s="1594"/>
      <c r="CG1324" s="1594"/>
      <c r="CH1324" s="1594"/>
      <c r="CI1324" s="1594"/>
      <c r="CJ1324" s="1594"/>
      <c r="CK1324" s="1594"/>
      <c r="CL1324" s="1594"/>
      <c r="CM1324" s="1594"/>
      <c r="CN1324" s="1594"/>
      <c r="CO1324" s="1594"/>
      <c r="CP1324" s="1594"/>
      <c r="CQ1324" s="1594"/>
      <c r="CR1324" s="1594"/>
      <c r="CS1324" s="1594"/>
      <c r="CT1324" s="1594"/>
      <c r="CU1324" s="1594"/>
      <c r="CV1324" s="1594"/>
      <c r="CW1324" s="1594"/>
      <c r="CX1324" s="1594"/>
      <c r="CY1324" s="1594"/>
      <c r="CZ1324" s="1594"/>
      <c r="DA1324" s="1594"/>
      <c r="DB1324" s="1594"/>
      <c r="DC1324" s="1594"/>
      <c r="DD1324" s="1594"/>
      <c r="DE1324" s="1594"/>
      <c r="DF1324" s="1594"/>
      <c r="DG1324" s="1594"/>
      <c r="DH1324" s="1594"/>
      <c r="DI1324" s="1594"/>
      <c r="DJ1324" s="1594"/>
      <c r="DK1324" s="1594"/>
      <c r="DL1324" s="1594"/>
      <c r="DM1324" s="1594"/>
      <c r="DN1324" s="1594"/>
      <c r="DO1324" s="1594"/>
      <c r="DP1324" s="1594"/>
      <c r="DQ1324" s="1594"/>
      <c r="DR1324" s="1594"/>
      <c r="DS1324" s="1594"/>
      <c r="DT1324" s="1594"/>
      <c r="DU1324" s="1594"/>
      <c r="DV1324" s="1594"/>
      <c r="DW1324" s="1594"/>
      <c r="DX1324" s="1594"/>
      <c r="DY1324" s="1594"/>
      <c r="DZ1324" s="1594"/>
      <c r="EA1324" s="1594"/>
      <c r="EB1324" s="1594"/>
      <c r="EC1324" s="1594"/>
      <c r="ED1324" s="1594"/>
      <c r="EE1324" s="1594"/>
      <c r="EF1324" s="1594"/>
      <c r="EG1324" s="1594"/>
      <c r="EH1324" s="1594"/>
      <c r="EI1324" s="1594"/>
      <c r="EJ1324" s="1594"/>
      <c r="EK1324" s="1594"/>
      <c r="EL1324" s="1594"/>
      <c r="EM1324" s="1594"/>
      <c r="EN1324" s="1594"/>
      <c r="EO1324" s="1594"/>
      <c r="EP1324" s="1594"/>
      <c r="EQ1324" s="1594"/>
      <c r="ER1324" s="1594"/>
      <c r="ES1324" s="1594"/>
    </row>
    <row r="1325" spans="1:149" s="1595" customFormat="1" ht="12.5">
      <c r="A1325" s="1644" t="str">
        <f t="shared" si="720"/>
        <v>Organisation</v>
      </c>
      <c r="B1325" s="1758"/>
      <c r="C1325" s="1758"/>
      <c r="D1325" s="1758"/>
      <c r="E1325" s="1756"/>
      <c r="F1325" s="1592"/>
      <c r="G1325" s="1714">
        <f t="shared" si="721"/>
        <v>0</v>
      </c>
      <c r="H1325" s="1645"/>
      <c r="I1325" s="1714">
        <f t="shared" si="722"/>
        <v>0</v>
      </c>
      <c r="J1325" s="1646"/>
      <c r="K1325" s="1646"/>
      <c r="L1325" s="1592"/>
      <c r="M1325" s="1597"/>
      <c r="N1325" s="1597"/>
      <c r="O1325" s="1646"/>
      <c r="P1325" s="1647"/>
      <c r="Q1325" s="1647"/>
      <c r="R1325" s="1648"/>
      <c r="S1325" s="1603"/>
      <c r="T1325" s="1649"/>
      <c r="U1325" s="1649"/>
      <c r="V1325" s="1649"/>
      <c r="W1325" s="1649"/>
      <c r="X1325" s="1649"/>
      <c r="Y1325" s="1649"/>
      <c r="Z1325" s="1649"/>
      <c r="AA1325" s="1649"/>
      <c r="AB1325" s="1649"/>
      <c r="AC1325" s="1649"/>
      <c r="AD1325" s="1649"/>
      <c r="AE1325" s="1649"/>
      <c r="AF1325" s="1610">
        <f t="shared" si="701"/>
        <v>0</v>
      </c>
      <c r="AG1325" s="1649"/>
      <c r="AH1325" s="1649"/>
      <c r="AI1325" s="1649"/>
      <c r="AJ1325" s="1649"/>
      <c r="AK1325" s="1649"/>
      <c r="AL1325" s="1649"/>
      <c r="AM1325" s="1649"/>
      <c r="AN1325" s="1649"/>
      <c r="AO1325" s="1649"/>
      <c r="AP1325" s="1649"/>
      <c r="AQ1325" s="1649"/>
      <c r="AR1325" s="1709"/>
      <c r="AS1325" s="1779">
        <f t="shared" si="702"/>
        <v>0</v>
      </c>
      <c r="AT1325" s="1711">
        <f t="shared" si="723"/>
        <v>0</v>
      </c>
      <c r="AU1325" s="1611">
        <f t="shared" si="703"/>
        <v>0</v>
      </c>
      <c r="AV1325" s="1611">
        <f t="shared" si="704"/>
        <v>0</v>
      </c>
      <c r="AW1325" s="1611">
        <f t="shared" si="705"/>
        <v>0</v>
      </c>
      <c r="AX1325" s="1611">
        <f t="shared" si="706"/>
        <v>0</v>
      </c>
      <c r="AY1325" s="1611">
        <f t="shared" si="707"/>
        <v>0</v>
      </c>
      <c r="AZ1325" s="1611">
        <f t="shared" si="708"/>
        <v>0</v>
      </c>
      <c r="BA1325" s="1611">
        <f t="shared" si="709"/>
        <v>0</v>
      </c>
      <c r="BB1325" s="1611">
        <f t="shared" si="710"/>
        <v>0</v>
      </c>
      <c r="BC1325" s="1611">
        <f t="shared" si="711"/>
        <v>0</v>
      </c>
      <c r="BD1325" s="1611">
        <f t="shared" si="712"/>
        <v>0</v>
      </c>
      <c r="BE1325" s="1611">
        <f t="shared" si="713"/>
        <v>0</v>
      </c>
      <c r="BF1325" s="1611">
        <f t="shared" si="714"/>
        <v>0</v>
      </c>
      <c r="BG1325" s="1611">
        <f t="shared" si="724"/>
        <v>0</v>
      </c>
      <c r="BH1325" s="1611" t="str">
        <f t="shared" si="725"/>
        <v/>
      </c>
      <c r="BI1325" s="1611" t="str">
        <f t="shared" si="726"/>
        <v/>
      </c>
      <c r="BJ1325" s="1611" t="str">
        <f t="shared" si="715"/>
        <v/>
      </c>
      <c r="BK1325" s="1611" t="str">
        <f t="shared" si="716"/>
        <v/>
      </c>
      <c r="BL1325" s="1611" t="str">
        <f t="shared" ca="1" si="717"/>
        <v/>
      </c>
      <c r="BM1325" s="1611" t="str">
        <f t="shared" si="727"/>
        <v/>
      </c>
      <c r="BN1325" s="1611" t="str">
        <f t="shared" si="718"/>
        <v/>
      </c>
      <c r="BO1325" s="1611" t="str">
        <f t="shared" si="719"/>
        <v/>
      </c>
      <c r="BP1325" s="1611" t="str">
        <f t="shared" si="728"/>
        <v/>
      </c>
      <c r="BQ1325" s="1611" t="str">
        <f t="shared" si="729"/>
        <v/>
      </c>
      <c r="BR1325" s="1611" t="str">
        <f t="shared" si="730"/>
        <v/>
      </c>
      <c r="BS1325" s="1611" t="str">
        <f t="shared" si="731"/>
        <v/>
      </c>
      <c r="BT1325" s="1611" t="str">
        <f t="shared" si="732"/>
        <v/>
      </c>
      <c r="BU1325" s="1731">
        <f t="shared" ca="1" si="733"/>
        <v>0</v>
      </c>
      <c r="BV1325" s="1594"/>
      <c r="BW1325" s="1594"/>
      <c r="BX1325" s="1594"/>
      <c r="BY1325" s="1594"/>
      <c r="BZ1325" s="1594"/>
      <c r="CA1325" s="1594"/>
      <c r="CB1325" s="1594"/>
      <c r="CC1325" s="1594"/>
      <c r="CD1325" s="1594"/>
      <c r="CE1325" s="1594"/>
      <c r="CF1325" s="1594"/>
      <c r="CG1325" s="1594"/>
      <c r="CH1325" s="1594"/>
      <c r="CI1325" s="1594"/>
      <c r="CJ1325" s="1594"/>
      <c r="CK1325" s="1594"/>
      <c r="CL1325" s="1594"/>
      <c r="CM1325" s="1594"/>
      <c r="CN1325" s="1594"/>
      <c r="CO1325" s="1594"/>
      <c r="CP1325" s="1594"/>
      <c r="CQ1325" s="1594"/>
      <c r="CR1325" s="1594"/>
      <c r="CS1325" s="1594"/>
      <c r="CT1325" s="1594"/>
      <c r="CU1325" s="1594"/>
      <c r="CV1325" s="1594"/>
      <c r="CW1325" s="1594"/>
      <c r="CX1325" s="1594"/>
      <c r="CY1325" s="1594"/>
      <c r="CZ1325" s="1594"/>
      <c r="DA1325" s="1594"/>
      <c r="DB1325" s="1594"/>
      <c r="DC1325" s="1594"/>
      <c r="DD1325" s="1594"/>
      <c r="DE1325" s="1594"/>
      <c r="DF1325" s="1594"/>
      <c r="DG1325" s="1594"/>
      <c r="DH1325" s="1594"/>
      <c r="DI1325" s="1594"/>
      <c r="DJ1325" s="1594"/>
      <c r="DK1325" s="1594"/>
      <c r="DL1325" s="1594"/>
      <c r="DM1325" s="1594"/>
      <c r="DN1325" s="1594"/>
      <c r="DO1325" s="1594"/>
      <c r="DP1325" s="1594"/>
      <c r="DQ1325" s="1594"/>
      <c r="DR1325" s="1594"/>
      <c r="DS1325" s="1594"/>
      <c r="DT1325" s="1594"/>
      <c r="DU1325" s="1594"/>
      <c r="DV1325" s="1594"/>
      <c r="DW1325" s="1594"/>
      <c r="DX1325" s="1594"/>
      <c r="DY1325" s="1594"/>
      <c r="DZ1325" s="1594"/>
      <c r="EA1325" s="1594"/>
      <c r="EB1325" s="1594"/>
      <c r="EC1325" s="1594"/>
      <c r="ED1325" s="1594"/>
      <c r="EE1325" s="1594"/>
      <c r="EF1325" s="1594"/>
      <c r="EG1325" s="1594"/>
      <c r="EH1325" s="1594"/>
      <c r="EI1325" s="1594"/>
      <c r="EJ1325" s="1594"/>
      <c r="EK1325" s="1594"/>
      <c r="EL1325" s="1594"/>
      <c r="EM1325" s="1594"/>
      <c r="EN1325" s="1594"/>
      <c r="EO1325" s="1594"/>
      <c r="EP1325" s="1594"/>
      <c r="EQ1325" s="1594"/>
      <c r="ER1325" s="1594"/>
      <c r="ES1325" s="1594"/>
    </row>
    <row r="1326" spans="1:149" s="1595" customFormat="1" ht="12.5">
      <c r="A1326" s="1644" t="str">
        <f t="shared" si="720"/>
        <v>Organisation</v>
      </c>
      <c r="B1326" s="1758"/>
      <c r="C1326" s="1758"/>
      <c r="D1326" s="1758"/>
      <c r="E1326" s="1756"/>
      <c r="F1326" s="1592"/>
      <c r="G1326" s="1714">
        <f t="shared" si="721"/>
        <v>0</v>
      </c>
      <c r="H1326" s="1645"/>
      <c r="I1326" s="1714">
        <f t="shared" si="722"/>
        <v>0</v>
      </c>
      <c r="J1326" s="1646"/>
      <c r="K1326" s="1646"/>
      <c r="L1326" s="1592"/>
      <c r="M1326" s="1597"/>
      <c r="N1326" s="1597"/>
      <c r="O1326" s="1646"/>
      <c r="P1326" s="1647"/>
      <c r="Q1326" s="1647"/>
      <c r="R1326" s="1648"/>
      <c r="S1326" s="1603"/>
      <c r="T1326" s="1649"/>
      <c r="U1326" s="1649"/>
      <c r="V1326" s="1649"/>
      <c r="W1326" s="1649"/>
      <c r="X1326" s="1649"/>
      <c r="Y1326" s="1649"/>
      <c r="Z1326" s="1649"/>
      <c r="AA1326" s="1649"/>
      <c r="AB1326" s="1649"/>
      <c r="AC1326" s="1649"/>
      <c r="AD1326" s="1649"/>
      <c r="AE1326" s="1649"/>
      <c r="AF1326" s="1610">
        <f t="shared" si="701"/>
        <v>0</v>
      </c>
      <c r="AG1326" s="1649"/>
      <c r="AH1326" s="1649"/>
      <c r="AI1326" s="1649"/>
      <c r="AJ1326" s="1649"/>
      <c r="AK1326" s="1649"/>
      <c r="AL1326" s="1649"/>
      <c r="AM1326" s="1649"/>
      <c r="AN1326" s="1649"/>
      <c r="AO1326" s="1649"/>
      <c r="AP1326" s="1649"/>
      <c r="AQ1326" s="1649"/>
      <c r="AR1326" s="1709"/>
      <c r="AS1326" s="1779">
        <f t="shared" si="702"/>
        <v>0</v>
      </c>
      <c r="AT1326" s="1711">
        <f t="shared" si="723"/>
        <v>0</v>
      </c>
      <c r="AU1326" s="1611">
        <f t="shared" si="703"/>
        <v>0</v>
      </c>
      <c r="AV1326" s="1611">
        <f t="shared" si="704"/>
        <v>0</v>
      </c>
      <c r="AW1326" s="1611">
        <f t="shared" si="705"/>
        <v>0</v>
      </c>
      <c r="AX1326" s="1611">
        <f t="shared" si="706"/>
        <v>0</v>
      </c>
      <c r="AY1326" s="1611">
        <f t="shared" si="707"/>
        <v>0</v>
      </c>
      <c r="AZ1326" s="1611">
        <f t="shared" si="708"/>
        <v>0</v>
      </c>
      <c r="BA1326" s="1611">
        <f t="shared" si="709"/>
        <v>0</v>
      </c>
      <c r="BB1326" s="1611">
        <f t="shared" si="710"/>
        <v>0</v>
      </c>
      <c r="BC1326" s="1611">
        <f t="shared" si="711"/>
        <v>0</v>
      </c>
      <c r="BD1326" s="1611">
        <f t="shared" si="712"/>
        <v>0</v>
      </c>
      <c r="BE1326" s="1611">
        <f t="shared" si="713"/>
        <v>0</v>
      </c>
      <c r="BF1326" s="1611">
        <f t="shared" si="714"/>
        <v>0</v>
      </c>
      <c r="BG1326" s="1611">
        <f t="shared" si="724"/>
        <v>0</v>
      </c>
      <c r="BH1326" s="1611" t="str">
        <f t="shared" si="725"/>
        <v/>
      </c>
      <c r="BI1326" s="1611" t="str">
        <f t="shared" si="726"/>
        <v/>
      </c>
      <c r="BJ1326" s="1611" t="str">
        <f t="shared" si="715"/>
        <v/>
      </c>
      <c r="BK1326" s="1611" t="str">
        <f t="shared" si="716"/>
        <v/>
      </c>
      <c r="BL1326" s="1611" t="str">
        <f t="shared" ca="1" si="717"/>
        <v/>
      </c>
      <c r="BM1326" s="1611" t="str">
        <f t="shared" si="727"/>
        <v/>
      </c>
      <c r="BN1326" s="1611" t="str">
        <f t="shared" si="718"/>
        <v/>
      </c>
      <c r="BO1326" s="1611" t="str">
        <f t="shared" si="719"/>
        <v/>
      </c>
      <c r="BP1326" s="1611" t="str">
        <f t="shared" si="728"/>
        <v/>
      </c>
      <c r="BQ1326" s="1611" t="str">
        <f t="shared" si="729"/>
        <v/>
      </c>
      <c r="BR1326" s="1611" t="str">
        <f t="shared" si="730"/>
        <v/>
      </c>
      <c r="BS1326" s="1611" t="str">
        <f t="shared" si="731"/>
        <v/>
      </c>
      <c r="BT1326" s="1611" t="str">
        <f t="shared" si="732"/>
        <v/>
      </c>
      <c r="BU1326" s="1731">
        <f t="shared" ca="1" si="733"/>
        <v>0</v>
      </c>
      <c r="BV1326" s="1594"/>
      <c r="BW1326" s="1594"/>
      <c r="BX1326" s="1594"/>
      <c r="BY1326" s="1594"/>
      <c r="BZ1326" s="1594"/>
      <c r="CA1326" s="1594"/>
      <c r="CB1326" s="1594"/>
      <c r="CC1326" s="1594"/>
      <c r="CD1326" s="1594"/>
      <c r="CE1326" s="1594"/>
      <c r="CF1326" s="1594"/>
      <c r="CG1326" s="1594"/>
      <c r="CH1326" s="1594"/>
      <c r="CI1326" s="1594"/>
      <c r="CJ1326" s="1594"/>
      <c r="CK1326" s="1594"/>
      <c r="CL1326" s="1594"/>
      <c r="CM1326" s="1594"/>
      <c r="CN1326" s="1594"/>
      <c r="CO1326" s="1594"/>
      <c r="CP1326" s="1594"/>
      <c r="CQ1326" s="1594"/>
      <c r="CR1326" s="1594"/>
      <c r="CS1326" s="1594"/>
      <c r="CT1326" s="1594"/>
      <c r="CU1326" s="1594"/>
      <c r="CV1326" s="1594"/>
      <c r="CW1326" s="1594"/>
      <c r="CX1326" s="1594"/>
      <c r="CY1326" s="1594"/>
      <c r="CZ1326" s="1594"/>
      <c r="DA1326" s="1594"/>
      <c r="DB1326" s="1594"/>
      <c r="DC1326" s="1594"/>
      <c r="DD1326" s="1594"/>
      <c r="DE1326" s="1594"/>
      <c r="DF1326" s="1594"/>
      <c r="DG1326" s="1594"/>
      <c r="DH1326" s="1594"/>
      <c r="DI1326" s="1594"/>
      <c r="DJ1326" s="1594"/>
      <c r="DK1326" s="1594"/>
      <c r="DL1326" s="1594"/>
      <c r="DM1326" s="1594"/>
      <c r="DN1326" s="1594"/>
      <c r="DO1326" s="1594"/>
      <c r="DP1326" s="1594"/>
      <c r="DQ1326" s="1594"/>
      <c r="DR1326" s="1594"/>
      <c r="DS1326" s="1594"/>
      <c r="DT1326" s="1594"/>
      <c r="DU1326" s="1594"/>
      <c r="DV1326" s="1594"/>
      <c r="DW1326" s="1594"/>
      <c r="DX1326" s="1594"/>
      <c r="DY1326" s="1594"/>
      <c r="DZ1326" s="1594"/>
      <c r="EA1326" s="1594"/>
      <c r="EB1326" s="1594"/>
      <c r="EC1326" s="1594"/>
      <c r="ED1326" s="1594"/>
      <c r="EE1326" s="1594"/>
      <c r="EF1326" s="1594"/>
      <c r="EG1326" s="1594"/>
      <c r="EH1326" s="1594"/>
      <c r="EI1326" s="1594"/>
      <c r="EJ1326" s="1594"/>
      <c r="EK1326" s="1594"/>
      <c r="EL1326" s="1594"/>
      <c r="EM1326" s="1594"/>
      <c r="EN1326" s="1594"/>
      <c r="EO1326" s="1594"/>
      <c r="EP1326" s="1594"/>
      <c r="EQ1326" s="1594"/>
      <c r="ER1326" s="1594"/>
      <c r="ES1326" s="1594"/>
    </row>
    <row r="1327" spans="1:149" s="1595" customFormat="1" ht="12.5">
      <c r="A1327" s="1644" t="str">
        <f t="shared" si="720"/>
        <v>Organisation</v>
      </c>
      <c r="B1327" s="1758"/>
      <c r="C1327" s="1758"/>
      <c r="D1327" s="1758"/>
      <c r="E1327" s="1756"/>
      <c r="F1327" s="1592"/>
      <c r="G1327" s="1714">
        <f t="shared" si="721"/>
        <v>0</v>
      </c>
      <c r="H1327" s="1645"/>
      <c r="I1327" s="1714">
        <f t="shared" si="722"/>
        <v>0</v>
      </c>
      <c r="J1327" s="1646"/>
      <c r="K1327" s="1646"/>
      <c r="L1327" s="1592"/>
      <c r="M1327" s="1597"/>
      <c r="N1327" s="1597"/>
      <c r="O1327" s="1646"/>
      <c r="P1327" s="1647"/>
      <c r="Q1327" s="1647"/>
      <c r="R1327" s="1648"/>
      <c r="S1327" s="1603"/>
      <c r="T1327" s="1649"/>
      <c r="U1327" s="1649"/>
      <c r="V1327" s="1649"/>
      <c r="W1327" s="1649"/>
      <c r="X1327" s="1649"/>
      <c r="Y1327" s="1649"/>
      <c r="Z1327" s="1649"/>
      <c r="AA1327" s="1649"/>
      <c r="AB1327" s="1649"/>
      <c r="AC1327" s="1649"/>
      <c r="AD1327" s="1649"/>
      <c r="AE1327" s="1649"/>
      <c r="AF1327" s="1610">
        <f t="shared" si="701"/>
        <v>0</v>
      </c>
      <c r="AG1327" s="1649"/>
      <c r="AH1327" s="1649"/>
      <c r="AI1327" s="1649"/>
      <c r="AJ1327" s="1649"/>
      <c r="AK1327" s="1649"/>
      <c r="AL1327" s="1649"/>
      <c r="AM1327" s="1649"/>
      <c r="AN1327" s="1649"/>
      <c r="AO1327" s="1649"/>
      <c r="AP1327" s="1649"/>
      <c r="AQ1327" s="1649"/>
      <c r="AR1327" s="1709"/>
      <c r="AS1327" s="1779">
        <f t="shared" si="702"/>
        <v>0</v>
      </c>
      <c r="AT1327" s="1711">
        <f t="shared" si="723"/>
        <v>0</v>
      </c>
      <c r="AU1327" s="1611">
        <f t="shared" si="703"/>
        <v>0</v>
      </c>
      <c r="AV1327" s="1611">
        <f t="shared" si="704"/>
        <v>0</v>
      </c>
      <c r="AW1327" s="1611">
        <f t="shared" si="705"/>
        <v>0</v>
      </c>
      <c r="AX1327" s="1611">
        <f t="shared" si="706"/>
        <v>0</v>
      </c>
      <c r="AY1327" s="1611">
        <f t="shared" si="707"/>
        <v>0</v>
      </c>
      <c r="AZ1327" s="1611">
        <f t="shared" si="708"/>
        <v>0</v>
      </c>
      <c r="BA1327" s="1611">
        <f t="shared" si="709"/>
        <v>0</v>
      </c>
      <c r="BB1327" s="1611">
        <f t="shared" si="710"/>
        <v>0</v>
      </c>
      <c r="BC1327" s="1611">
        <f t="shared" si="711"/>
        <v>0</v>
      </c>
      <c r="BD1327" s="1611">
        <f t="shared" si="712"/>
        <v>0</v>
      </c>
      <c r="BE1327" s="1611">
        <f t="shared" si="713"/>
        <v>0</v>
      </c>
      <c r="BF1327" s="1611">
        <f t="shared" si="714"/>
        <v>0</v>
      </c>
      <c r="BG1327" s="1611">
        <f t="shared" si="724"/>
        <v>0</v>
      </c>
      <c r="BH1327" s="1611" t="str">
        <f t="shared" si="725"/>
        <v/>
      </c>
      <c r="BI1327" s="1611" t="str">
        <f t="shared" si="726"/>
        <v/>
      </c>
      <c r="BJ1327" s="1611" t="str">
        <f t="shared" si="715"/>
        <v/>
      </c>
      <c r="BK1327" s="1611" t="str">
        <f t="shared" si="716"/>
        <v/>
      </c>
      <c r="BL1327" s="1611" t="str">
        <f t="shared" ca="1" si="717"/>
        <v/>
      </c>
      <c r="BM1327" s="1611" t="str">
        <f t="shared" si="727"/>
        <v/>
      </c>
      <c r="BN1327" s="1611" t="str">
        <f t="shared" si="718"/>
        <v/>
      </c>
      <c r="BO1327" s="1611" t="str">
        <f t="shared" si="719"/>
        <v/>
      </c>
      <c r="BP1327" s="1611" t="str">
        <f t="shared" si="728"/>
        <v/>
      </c>
      <c r="BQ1327" s="1611" t="str">
        <f t="shared" si="729"/>
        <v/>
      </c>
      <c r="BR1327" s="1611" t="str">
        <f t="shared" si="730"/>
        <v/>
      </c>
      <c r="BS1327" s="1611" t="str">
        <f t="shared" si="731"/>
        <v/>
      </c>
      <c r="BT1327" s="1611" t="str">
        <f t="shared" si="732"/>
        <v/>
      </c>
      <c r="BU1327" s="1731">
        <f t="shared" ca="1" si="733"/>
        <v>0</v>
      </c>
      <c r="BV1327" s="1594"/>
      <c r="BW1327" s="1594"/>
      <c r="BX1327" s="1594"/>
      <c r="BY1327" s="1594"/>
      <c r="BZ1327" s="1594"/>
      <c r="CA1327" s="1594"/>
      <c r="CB1327" s="1594"/>
      <c r="CC1327" s="1594"/>
      <c r="CD1327" s="1594"/>
      <c r="CE1327" s="1594"/>
      <c r="CF1327" s="1594"/>
      <c r="CG1327" s="1594"/>
      <c r="CH1327" s="1594"/>
      <c r="CI1327" s="1594"/>
      <c r="CJ1327" s="1594"/>
      <c r="CK1327" s="1594"/>
      <c r="CL1327" s="1594"/>
      <c r="CM1327" s="1594"/>
      <c r="CN1327" s="1594"/>
      <c r="CO1327" s="1594"/>
      <c r="CP1327" s="1594"/>
      <c r="CQ1327" s="1594"/>
      <c r="CR1327" s="1594"/>
      <c r="CS1327" s="1594"/>
      <c r="CT1327" s="1594"/>
      <c r="CU1327" s="1594"/>
      <c r="CV1327" s="1594"/>
      <c r="CW1327" s="1594"/>
      <c r="CX1327" s="1594"/>
      <c r="CY1327" s="1594"/>
      <c r="CZ1327" s="1594"/>
      <c r="DA1327" s="1594"/>
      <c r="DB1327" s="1594"/>
      <c r="DC1327" s="1594"/>
      <c r="DD1327" s="1594"/>
      <c r="DE1327" s="1594"/>
      <c r="DF1327" s="1594"/>
      <c r="DG1327" s="1594"/>
      <c r="DH1327" s="1594"/>
      <c r="DI1327" s="1594"/>
      <c r="DJ1327" s="1594"/>
      <c r="DK1327" s="1594"/>
      <c r="DL1327" s="1594"/>
      <c r="DM1327" s="1594"/>
      <c r="DN1327" s="1594"/>
      <c r="DO1327" s="1594"/>
      <c r="DP1327" s="1594"/>
      <c r="DQ1327" s="1594"/>
      <c r="DR1327" s="1594"/>
      <c r="DS1327" s="1594"/>
      <c r="DT1327" s="1594"/>
      <c r="DU1327" s="1594"/>
      <c r="DV1327" s="1594"/>
      <c r="DW1327" s="1594"/>
      <c r="DX1327" s="1594"/>
      <c r="DY1327" s="1594"/>
      <c r="DZ1327" s="1594"/>
      <c r="EA1327" s="1594"/>
      <c r="EB1327" s="1594"/>
      <c r="EC1327" s="1594"/>
      <c r="ED1327" s="1594"/>
      <c r="EE1327" s="1594"/>
      <c r="EF1327" s="1594"/>
      <c r="EG1327" s="1594"/>
      <c r="EH1327" s="1594"/>
      <c r="EI1327" s="1594"/>
      <c r="EJ1327" s="1594"/>
      <c r="EK1327" s="1594"/>
      <c r="EL1327" s="1594"/>
      <c r="EM1327" s="1594"/>
      <c r="EN1327" s="1594"/>
      <c r="EO1327" s="1594"/>
      <c r="EP1327" s="1594"/>
      <c r="EQ1327" s="1594"/>
      <c r="ER1327" s="1594"/>
      <c r="ES1327" s="1594"/>
    </row>
    <row r="1328" spans="1:149" s="1595" customFormat="1" ht="12.5">
      <c r="A1328" s="1644" t="str">
        <f t="shared" si="720"/>
        <v>Organisation</v>
      </c>
      <c r="B1328" s="1758"/>
      <c r="C1328" s="1758"/>
      <c r="D1328" s="1758"/>
      <c r="E1328" s="1756"/>
      <c r="F1328" s="1592"/>
      <c r="G1328" s="1714">
        <f t="shared" si="721"/>
        <v>0</v>
      </c>
      <c r="H1328" s="1645"/>
      <c r="I1328" s="1714">
        <f t="shared" si="722"/>
        <v>0</v>
      </c>
      <c r="J1328" s="1646"/>
      <c r="K1328" s="1646"/>
      <c r="L1328" s="1592"/>
      <c r="M1328" s="1597"/>
      <c r="N1328" s="1597"/>
      <c r="O1328" s="1646"/>
      <c r="P1328" s="1647"/>
      <c r="Q1328" s="1647"/>
      <c r="R1328" s="1648"/>
      <c r="S1328" s="1603"/>
      <c r="T1328" s="1649"/>
      <c r="U1328" s="1649"/>
      <c r="V1328" s="1649"/>
      <c r="W1328" s="1649"/>
      <c r="X1328" s="1649"/>
      <c r="Y1328" s="1649"/>
      <c r="Z1328" s="1649"/>
      <c r="AA1328" s="1649"/>
      <c r="AB1328" s="1649"/>
      <c r="AC1328" s="1649"/>
      <c r="AD1328" s="1649"/>
      <c r="AE1328" s="1649"/>
      <c r="AF1328" s="1610">
        <f t="shared" si="701"/>
        <v>0</v>
      </c>
      <c r="AG1328" s="1649"/>
      <c r="AH1328" s="1649"/>
      <c r="AI1328" s="1649"/>
      <c r="AJ1328" s="1649"/>
      <c r="AK1328" s="1649"/>
      <c r="AL1328" s="1649"/>
      <c r="AM1328" s="1649"/>
      <c r="AN1328" s="1649"/>
      <c r="AO1328" s="1649"/>
      <c r="AP1328" s="1649"/>
      <c r="AQ1328" s="1649"/>
      <c r="AR1328" s="1709"/>
      <c r="AS1328" s="1779">
        <f t="shared" si="702"/>
        <v>0</v>
      </c>
      <c r="AT1328" s="1711">
        <f t="shared" si="723"/>
        <v>0</v>
      </c>
      <c r="AU1328" s="1611">
        <f t="shared" si="703"/>
        <v>0</v>
      </c>
      <c r="AV1328" s="1611">
        <f t="shared" si="704"/>
        <v>0</v>
      </c>
      <c r="AW1328" s="1611">
        <f t="shared" si="705"/>
        <v>0</v>
      </c>
      <c r="AX1328" s="1611">
        <f t="shared" si="706"/>
        <v>0</v>
      </c>
      <c r="AY1328" s="1611">
        <f t="shared" si="707"/>
        <v>0</v>
      </c>
      <c r="AZ1328" s="1611">
        <f t="shared" si="708"/>
        <v>0</v>
      </c>
      <c r="BA1328" s="1611">
        <f t="shared" si="709"/>
        <v>0</v>
      </c>
      <c r="BB1328" s="1611">
        <f t="shared" si="710"/>
        <v>0</v>
      </c>
      <c r="BC1328" s="1611">
        <f t="shared" si="711"/>
        <v>0</v>
      </c>
      <c r="BD1328" s="1611">
        <f t="shared" si="712"/>
        <v>0</v>
      </c>
      <c r="BE1328" s="1611">
        <f t="shared" si="713"/>
        <v>0</v>
      </c>
      <c r="BF1328" s="1611">
        <f t="shared" si="714"/>
        <v>0</v>
      </c>
      <c r="BG1328" s="1611">
        <f t="shared" si="724"/>
        <v>0</v>
      </c>
      <c r="BH1328" s="1611" t="str">
        <f t="shared" si="725"/>
        <v/>
      </c>
      <c r="BI1328" s="1611" t="str">
        <f t="shared" si="726"/>
        <v/>
      </c>
      <c r="BJ1328" s="1611" t="str">
        <f t="shared" si="715"/>
        <v/>
      </c>
      <c r="BK1328" s="1611" t="str">
        <f t="shared" si="716"/>
        <v/>
      </c>
      <c r="BL1328" s="1611" t="str">
        <f t="shared" ca="1" si="717"/>
        <v/>
      </c>
      <c r="BM1328" s="1611" t="str">
        <f t="shared" si="727"/>
        <v/>
      </c>
      <c r="BN1328" s="1611" t="str">
        <f t="shared" si="718"/>
        <v/>
      </c>
      <c r="BO1328" s="1611" t="str">
        <f t="shared" si="719"/>
        <v/>
      </c>
      <c r="BP1328" s="1611" t="str">
        <f t="shared" si="728"/>
        <v/>
      </c>
      <c r="BQ1328" s="1611" t="str">
        <f t="shared" si="729"/>
        <v/>
      </c>
      <c r="BR1328" s="1611" t="str">
        <f t="shared" si="730"/>
        <v/>
      </c>
      <c r="BS1328" s="1611" t="str">
        <f t="shared" si="731"/>
        <v/>
      </c>
      <c r="BT1328" s="1611" t="str">
        <f t="shared" si="732"/>
        <v/>
      </c>
      <c r="BU1328" s="1731">
        <f t="shared" ca="1" si="733"/>
        <v>0</v>
      </c>
      <c r="BV1328" s="1594"/>
      <c r="BW1328" s="1594"/>
      <c r="BX1328" s="1594"/>
      <c r="BY1328" s="1594"/>
      <c r="BZ1328" s="1594"/>
      <c r="CA1328" s="1594"/>
      <c r="CB1328" s="1594"/>
      <c r="CC1328" s="1594"/>
      <c r="CD1328" s="1594"/>
      <c r="CE1328" s="1594"/>
      <c r="CF1328" s="1594"/>
      <c r="CG1328" s="1594"/>
      <c r="CH1328" s="1594"/>
      <c r="CI1328" s="1594"/>
      <c r="CJ1328" s="1594"/>
      <c r="CK1328" s="1594"/>
      <c r="CL1328" s="1594"/>
      <c r="CM1328" s="1594"/>
      <c r="CN1328" s="1594"/>
      <c r="CO1328" s="1594"/>
      <c r="CP1328" s="1594"/>
      <c r="CQ1328" s="1594"/>
      <c r="CR1328" s="1594"/>
      <c r="CS1328" s="1594"/>
      <c r="CT1328" s="1594"/>
      <c r="CU1328" s="1594"/>
      <c r="CV1328" s="1594"/>
      <c r="CW1328" s="1594"/>
      <c r="CX1328" s="1594"/>
      <c r="CY1328" s="1594"/>
      <c r="CZ1328" s="1594"/>
      <c r="DA1328" s="1594"/>
      <c r="DB1328" s="1594"/>
      <c r="DC1328" s="1594"/>
      <c r="DD1328" s="1594"/>
      <c r="DE1328" s="1594"/>
      <c r="DF1328" s="1594"/>
      <c r="DG1328" s="1594"/>
      <c r="DH1328" s="1594"/>
      <c r="DI1328" s="1594"/>
      <c r="DJ1328" s="1594"/>
      <c r="DK1328" s="1594"/>
      <c r="DL1328" s="1594"/>
      <c r="DM1328" s="1594"/>
      <c r="DN1328" s="1594"/>
      <c r="DO1328" s="1594"/>
      <c r="DP1328" s="1594"/>
      <c r="DQ1328" s="1594"/>
      <c r="DR1328" s="1594"/>
      <c r="DS1328" s="1594"/>
      <c r="DT1328" s="1594"/>
      <c r="DU1328" s="1594"/>
      <c r="DV1328" s="1594"/>
      <c r="DW1328" s="1594"/>
      <c r="DX1328" s="1594"/>
      <c r="DY1328" s="1594"/>
      <c r="DZ1328" s="1594"/>
      <c r="EA1328" s="1594"/>
      <c r="EB1328" s="1594"/>
      <c r="EC1328" s="1594"/>
      <c r="ED1328" s="1594"/>
      <c r="EE1328" s="1594"/>
      <c r="EF1328" s="1594"/>
      <c r="EG1328" s="1594"/>
      <c r="EH1328" s="1594"/>
      <c r="EI1328" s="1594"/>
      <c r="EJ1328" s="1594"/>
      <c r="EK1328" s="1594"/>
      <c r="EL1328" s="1594"/>
      <c r="EM1328" s="1594"/>
      <c r="EN1328" s="1594"/>
      <c r="EO1328" s="1594"/>
      <c r="EP1328" s="1594"/>
      <c r="EQ1328" s="1594"/>
      <c r="ER1328" s="1594"/>
      <c r="ES1328" s="1594"/>
    </row>
    <row r="1329" spans="1:149" s="1595" customFormat="1" ht="12.5">
      <c r="A1329" s="1644" t="str">
        <f t="shared" si="720"/>
        <v>Organisation</v>
      </c>
      <c r="B1329" s="1758"/>
      <c r="C1329" s="1758"/>
      <c r="D1329" s="1758"/>
      <c r="E1329" s="1756"/>
      <c r="F1329" s="1592"/>
      <c r="G1329" s="1714">
        <f t="shared" si="721"/>
        <v>0</v>
      </c>
      <c r="H1329" s="1645"/>
      <c r="I1329" s="1714">
        <f t="shared" si="722"/>
        <v>0</v>
      </c>
      <c r="J1329" s="1646"/>
      <c r="K1329" s="1646"/>
      <c r="L1329" s="1592"/>
      <c r="M1329" s="1597"/>
      <c r="N1329" s="1597"/>
      <c r="O1329" s="1646"/>
      <c r="P1329" s="1647"/>
      <c r="Q1329" s="1647"/>
      <c r="R1329" s="1648"/>
      <c r="S1329" s="1603"/>
      <c r="T1329" s="1649"/>
      <c r="U1329" s="1649"/>
      <c r="V1329" s="1649"/>
      <c r="W1329" s="1649"/>
      <c r="X1329" s="1649"/>
      <c r="Y1329" s="1649"/>
      <c r="Z1329" s="1649"/>
      <c r="AA1329" s="1649"/>
      <c r="AB1329" s="1649"/>
      <c r="AC1329" s="1649"/>
      <c r="AD1329" s="1649"/>
      <c r="AE1329" s="1649"/>
      <c r="AF1329" s="1610">
        <f t="shared" si="701"/>
        <v>0</v>
      </c>
      <c r="AG1329" s="1649"/>
      <c r="AH1329" s="1649"/>
      <c r="AI1329" s="1649"/>
      <c r="AJ1329" s="1649"/>
      <c r="AK1329" s="1649"/>
      <c r="AL1329" s="1649"/>
      <c r="AM1329" s="1649"/>
      <c r="AN1329" s="1649"/>
      <c r="AO1329" s="1649"/>
      <c r="AP1329" s="1649"/>
      <c r="AQ1329" s="1649"/>
      <c r="AR1329" s="1709"/>
      <c r="AS1329" s="1779">
        <f t="shared" si="702"/>
        <v>0</v>
      </c>
      <c r="AT1329" s="1711">
        <f t="shared" si="723"/>
        <v>0</v>
      </c>
      <c r="AU1329" s="1611">
        <f t="shared" si="703"/>
        <v>0</v>
      </c>
      <c r="AV1329" s="1611">
        <f t="shared" si="704"/>
        <v>0</v>
      </c>
      <c r="AW1329" s="1611">
        <f t="shared" si="705"/>
        <v>0</v>
      </c>
      <c r="AX1329" s="1611">
        <f t="shared" si="706"/>
        <v>0</v>
      </c>
      <c r="AY1329" s="1611">
        <f t="shared" si="707"/>
        <v>0</v>
      </c>
      <c r="AZ1329" s="1611">
        <f t="shared" si="708"/>
        <v>0</v>
      </c>
      <c r="BA1329" s="1611">
        <f t="shared" si="709"/>
        <v>0</v>
      </c>
      <c r="BB1329" s="1611">
        <f t="shared" si="710"/>
        <v>0</v>
      </c>
      <c r="BC1329" s="1611">
        <f t="shared" si="711"/>
        <v>0</v>
      </c>
      <c r="BD1329" s="1611">
        <f t="shared" si="712"/>
        <v>0</v>
      </c>
      <c r="BE1329" s="1611">
        <f t="shared" si="713"/>
        <v>0</v>
      </c>
      <c r="BF1329" s="1611">
        <f t="shared" si="714"/>
        <v>0</v>
      </c>
      <c r="BG1329" s="1611">
        <f t="shared" si="724"/>
        <v>0</v>
      </c>
      <c r="BH1329" s="1611" t="str">
        <f t="shared" si="725"/>
        <v/>
      </c>
      <c r="BI1329" s="1611" t="str">
        <f t="shared" si="726"/>
        <v/>
      </c>
      <c r="BJ1329" s="1611" t="str">
        <f t="shared" si="715"/>
        <v/>
      </c>
      <c r="BK1329" s="1611" t="str">
        <f t="shared" si="716"/>
        <v/>
      </c>
      <c r="BL1329" s="1611" t="str">
        <f t="shared" ca="1" si="717"/>
        <v/>
      </c>
      <c r="BM1329" s="1611" t="str">
        <f t="shared" si="727"/>
        <v/>
      </c>
      <c r="BN1329" s="1611" t="str">
        <f t="shared" si="718"/>
        <v/>
      </c>
      <c r="BO1329" s="1611" t="str">
        <f t="shared" si="719"/>
        <v/>
      </c>
      <c r="BP1329" s="1611" t="str">
        <f t="shared" si="728"/>
        <v/>
      </c>
      <c r="BQ1329" s="1611" t="str">
        <f t="shared" si="729"/>
        <v/>
      </c>
      <c r="BR1329" s="1611" t="str">
        <f t="shared" si="730"/>
        <v/>
      </c>
      <c r="BS1329" s="1611" t="str">
        <f t="shared" si="731"/>
        <v/>
      </c>
      <c r="BT1329" s="1611" t="str">
        <f t="shared" si="732"/>
        <v/>
      </c>
      <c r="BU1329" s="1731">
        <f t="shared" ca="1" si="733"/>
        <v>0</v>
      </c>
      <c r="BV1329" s="1594"/>
      <c r="BW1329" s="1594"/>
      <c r="BX1329" s="1594"/>
      <c r="BY1329" s="1594"/>
      <c r="BZ1329" s="1594"/>
      <c r="CA1329" s="1594"/>
      <c r="CB1329" s="1594"/>
      <c r="CC1329" s="1594"/>
      <c r="CD1329" s="1594"/>
      <c r="CE1329" s="1594"/>
      <c r="CF1329" s="1594"/>
      <c r="CG1329" s="1594"/>
      <c r="CH1329" s="1594"/>
      <c r="CI1329" s="1594"/>
      <c r="CJ1329" s="1594"/>
      <c r="CK1329" s="1594"/>
      <c r="CL1329" s="1594"/>
      <c r="CM1329" s="1594"/>
      <c r="CN1329" s="1594"/>
      <c r="CO1329" s="1594"/>
      <c r="CP1329" s="1594"/>
      <c r="CQ1329" s="1594"/>
      <c r="CR1329" s="1594"/>
      <c r="CS1329" s="1594"/>
      <c r="CT1329" s="1594"/>
      <c r="CU1329" s="1594"/>
      <c r="CV1329" s="1594"/>
      <c r="CW1329" s="1594"/>
      <c r="CX1329" s="1594"/>
      <c r="CY1329" s="1594"/>
      <c r="CZ1329" s="1594"/>
      <c r="DA1329" s="1594"/>
      <c r="DB1329" s="1594"/>
      <c r="DC1329" s="1594"/>
      <c r="DD1329" s="1594"/>
      <c r="DE1329" s="1594"/>
      <c r="DF1329" s="1594"/>
      <c r="DG1329" s="1594"/>
      <c r="DH1329" s="1594"/>
      <c r="DI1329" s="1594"/>
      <c r="DJ1329" s="1594"/>
      <c r="DK1329" s="1594"/>
      <c r="DL1329" s="1594"/>
      <c r="DM1329" s="1594"/>
      <c r="DN1329" s="1594"/>
      <c r="DO1329" s="1594"/>
      <c r="DP1329" s="1594"/>
      <c r="DQ1329" s="1594"/>
      <c r="DR1329" s="1594"/>
      <c r="DS1329" s="1594"/>
      <c r="DT1329" s="1594"/>
      <c r="DU1329" s="1594"/>
      <c r="DV1329" s="1594"/>
      <c r="DW1329" s="1594"/>
      <c r="DX1329" s="1594"/>
      <c r="DY1329" s="1594"/>
      <c r="DZ1329" s="1594"/>
      <c r="EA1329" s="1594"/>
      <c r="EB1329" s="1594"/>
      <c r="EC1329" s="1594"/>
      <c r="ED1329" s="1594"/>
      <c r="EE1329" s="1594"/>
      <c r="EF1329" s="1594"/>
      <c r="EG1329" s="1594"/>
      <c r="EH1329" s="1594"/>
      <c r="EI1329" s="1594"/>
      <c r="EJ1329" s="1594"/>
      <c r="EK1329" s="1594"/>
      <c r="EL1329" s="1594"/>
      <c r="EM1329" s="1594"/>
      <c r="EN1329" s="1594"/>
      <c r="EO1329" s="1594"/>
      <c r="EP1329" s="1594"/>
      <c r="EQ1329" s="1594"/>
      <c r="ER1329" s="1594"/>
      <c r="ES1329" s="1594"/>
    </row>
    <row r="1330" spans="1:149" s="1595" customFormat="1" ht="12.5">
      <c r="A1330" s="1644" t="str">
        <f t="shared" si="720"/>
        <v>Organisation</v>
      </c>
      <c r="B1330" s="1758"/>
      <c r="C1330" s="1758"/>
      <c r="D1330" s="1758"/>
      <c r="E1330" s="1756"/>
      <c r="F1330" s="1592"/>
      <c r="G1330" s="1714">
        <f t="shared" si="721"/>
        <v>0</v>
      </c>
      <c r="H1330" s="1645"/>
      <c r="I1330" s="1714">
        <f t="shared" si="722"/>
        <v>0</v>
      </c>
      <c r="J1330" s="1646"/>
      <c r="K1330" s="1646"/>
      <c r="L1330" s="1592"/>
      <c r="M1330" s="1597"/>
      <c r="N1330" s="1597"/>
      <c r="O1330" s="1646"/>
      <c r="P1330" s="1647"/>
      <c r="Q1330" s="1647"/>
      <c r="R1330" s="1648"/>
      <c r="S1330" s="1603"/>
      <c r="T1330" s="1649"/>
      <c r="U1330" s="1649"/>
      <c r="V1330" s="1649"/>
      <c r="W1330" s="1649"/>
      <c r="X1330" s="1649"/>
      <c r="Y1330" s="1649"/>
      <c r="Z1330" s="1649"/>
      <c r="AA1330" s="1649"/>
      <c r="AB1330" s="1649"/>
      <c r="AC1330" s="1649"/>
      <c r="AD1330" s="1649"/>
      <c r="AE1330" s="1649"/>
      <c r="AF1330" s="1610">
        <f t="shared" si="701"/>
        <v>0</v>
      </c>
      <c r="AG1330" s="1649"/>
      <c r="AH1330" s="1649"/>
      <c r="AI1330" s="1649"/>
      <c r="AJ1330" s="1649"/>
      <c r="AK1330" s="1649"/>
      <c r="AL1330" s="1649"/>
      <c r="AM1330" s="1649"/>
      <c r="AN1330" s="1649"/>
      <c r="AO1330" s="1649"/>
      <c r="AP1330" s="1649"/>
      <c r="AQ1330" s="1649"/>
      <c r="AR1330" s="1709"/>
      <c r="AS1330" s="1779">
        <f t="shared" si="702"/>
        <v>0</v>
      </c>
      <c r="AT1330" s="1711">
        <f t="shared" si="723"/>
        <v>0</v>
      </c>
      <c r="AU1330" s="1611">
        <f t="shared" si="703"/>
        <v>0</v>
      </c>
      <c r="AV1330" s="1611">
        <f t="shared" si="704"/>
        <v>0</v>
      </c>
      <c r="AW1330" s="1611">
        <f t="shared" si="705"/>
        <v>0</v>
      </c>
      <c r="AX1330" s="1611">
        <f t="shared" si="706"/>
        <v>0</v>
      </c>
      <c r="AY1330" s="1611">
        <f t="shared" si="707"/>
        <v>0</v>
      </c>
      <c r="AZ1330" s="1611">
        <f t="shared" si="708"/>
        <v>0</v>
      </c>
      <c r="BA1330" s="1611">
        <f t="shared" si="709"/>
        <v>0</v>
      </c>
      <c r="BB1330" s="1611">
        <f t="shared" si="710"/>
        <v>0</v>
      </c>
      <c r="BC1330" s="1611">
        <f t="shared" si="711"/>
        <v>0</v>
      </c>
      <c r="BD1330" s="1611">
        <f t="shared" si="712"/>
        <v>0</v>
      </c>
      <c r="BE1330" s="1611">
        <f t="shared" si="713"/>
        <v>0</v>
      </c>
      <c r="BF1330" s="1611">
        <f t="shared" si="714"/>
        <v>0</v>
      </c>
      <c r="BG1330" s="1611">
        <f t="shared" si="724"/>
        <v>0</v>
      </c>
      <c r="BH1330" s="1611" t="str">
        <f t="shared" si="725"/>
        <v/>
      </c>
      <c r="BI1330" s="1611" t="str">
        <f t="shared" si="726"/>
        <v/>
      </c>
      <c r="BJ1330" s="1611" t="str">
        <f t="shared" si="715"/>
        <v/>
      </c>
      <c r="BK1330" s="1611" t="str">
        <f t="shared" si="716"/>
        <v/>
      </c>
      <c r="BL1330" s="1611" t="str">
        <f t="shared" ca="1" si="717"/>
        <v/>
      </c>
      <c r="BM1330" s="1611" t="str">
        <f t="shared" si="727"/>
        <v/>
      </c>
      <c r="BN1330" s="1611" t="str">
        <f t="shared" si="718"/>
        <v/>
      </c>
      <c r="BO1330" s="1611" t="str">
        <f t="shared" si="719"/>
        <v/>
      </c>
      <c r="BP1330" s="1611" t="str">
        <f t="shared" si="728"/>
        <v/>
      </c>
      <c r="BQ1330" s="1611" t="str">
        <f t="shared" si="729"/>
        <v/>
      </c>
      <c r="BR1330" s="1611" t="str">
        <f t="shared" si="730"/>
        <v/>
      </c>
      <c r="BS1330" s="1611" t="str">
        <f t="shared" si="731"/>
        <v/>
      </c>
      <c r="BT1330" s="1611" t="str">
        <f t="shared" si="732"/>
        <v/>
      </c>
      <c r="BU1330" s="1731">
        <f t="shared" ca="1" si="733"/>
        <v>0</v>
      </c>
      <c r="BV1330" s="1594"/>
      <c r="BW1330" s="1594"/>
      <c r="BX1330" s="1594"/>
      <c r="BY1330" s="1594"/>
      <c r="BZ1330" s="1594"/>
      <c r="CA1330" s="1594"/>
      <c r="CB1330" s="1594"/>
      <c r="CC1330" s="1594"/>
      <c r="CD1330" s="1594"/>
      <c r="CE1330" s="1594"/>
      <c r="CF1330" s="1594"/>
      <c r="CG1330" s="1594"/>
      <c r="CH1330" s="1594"/>
      <c r="CI1330" s="1594"/>
      <c r="CJ1330" s="1594"/>
      <c r="CK1330" s="1594"/>
      <c r="CL1330" s="1594"/>
      <c r="CM1330" s="1594"/>
      <c r="CN1330" s="1594"/>
      <c r="CO1330" s="1594"/>
      <c r="CP1330" s="1594"/>
      <c r="CQ1330" s="1594"/>
      <c r="CR1330" s="1594"/>
      <c r="CS1330" s="1594"/>
      <c r="CT1330" s="1594"/>
      <c r="CU1330" s="1594"/>
      <c r="CV1330" s="1594"/>
      <c r="CW1330" s="1594"/>
      <c r="CX1330" s="1594"/>
      <c r="CY1330" s="1594"/>
      <c r="CZ1330" s="1594"/>
      <c r="DA1330" s="1594"/>
      <c r="DB1330" s="1594"/>
      <c r="DC1330" s="1594"/>
      <c r="DD1330" s="1594"/>
      <c r="DE1330" s="1594"/>
      <c r="DF1330" s="1594"/>
      <c r="DG1330" s="1594"/>
      <c r="DH1330" s="1594"/>
      <c r="DI1330" s="1594"/>
      <c r="DJ1330" s="1594"/>
      <c r="DK1330" s="1594"/>
      <c r="DL1330" s="1594"/>
      <c r="DM1330" s="1594"/>
      <c r="DN1330" s="1594"/>
      <c r="DO1330" s="1594"/>
      <c r="DP1330" s="1594"/>
      <c r="DQ1330" s="1594"/>
      <c r="DR1330" s="1594"/>
      <c r="DS1330" s="1594"/>
      <c r="DT1330" s="1594"/>
      <c r="DU1330" s="1594"/>
      <c r="DV1330" s="1594"/>
      <c r="DW1330" s="1594"/>
      <c r="DX1330" s="1594"/>
      <c r="DY1330" s="1594"/>
      <c r="DZ1330" s="1594"/>
      <c r="EA1330" s="1594"/>
      <c r="EB1330" s="1594"/>
      <c r="EC1330" s="1594"/>
      <c r="ED1330" s="1594"/>
      <c r="EE1330" s="1594"/>
      <c r="EF1330" s="1594"/>
      <c r="EG1330" s="1594"/>
      <c r="EH1330" s="1594"/>
      <c r="EI1330" s="1594"/>
      <c r="EJ1330" s="1594"/>
      <c r="EK1330" s="1594"/>
      <c r="EL1330" s="1594"/>
      <c r="EM1330" s="1594"/>
      <c r="EN1330" s="1594"/>
      <c r="EO1330" s="1594"/>
      <c r="EP1330" s="1594"/>
      <c r="EQ1330" s="1594"/>
      <c r="ER1330" s="1594"/>
      <c r="ES1330" s="1594"/>
    </row>
    <row r="1331" spans="1:149" s="1595" customFormat="1" ht="12.5">
      <c r="A1331" s="1644" t="str">
        <f t="shared" si="720"/>
        <v>Organisation</v>
      </c>
      <c r="B1331" s="1758"/>
      <c r="C1331" s="1758"/>
      <c r="D1331" s="1758"/>
      <c r="E1331" s="1756"/>
      <c r="F1331" s="1592"/>
      <c r="G1331" s="1714">
        <f t="shared" si="721"/>
        <v>0</v>
      </c>
      <c r="H1331" s="1645"/>
      <c r="I1331" s="1714">
        <f t="shared" si="722"/>
        <v>0</v>
      </c>
      <c r="J1331" s="1646"/>
      <c r="K1331" s="1646"/>
      <c r="L1331" s="1592"/>
      <c r="M1331" s="1597"/>
      <c r="N1331" s="1597"/>
      <c r="O1331" s="1646"/>
      <c r="P1331" s="1647"/>
      <c r="Q1331" s="1647"/>
      <c r="R1331" s="1648"/>
      <c r="S1331" s="1603"/>
      <c r="T1331" s="1649"/>
      <c r="U1331" s="1649"/>
      <c r="V1331" s="1649"/>
      <c r="W1331" s="1649"/>
      <c r="X1331" s="1649"/>
      <c r="Y1331" s="1649"/>
      <c r="Z1331" s="1649"/>
      <c r="AA1331" s="1649"/>
      <c r="AB1331" s="1649"/>
      <c r="AC1331" s="1649"/>
      <c r="AD1331" s="1649"/>
      <c r="AE1331" s="1649"/>
      <c r="AF1331" s="1610">
        <f t="shared" si="701"/>
        <v>0</v>
      </c>
      <c r="AG1331" s="1649"/>
      <c r="AH1331" s="1649"/>
      <c r="AI1331" s="1649"/>
      <c r="AJ1331" s="1649"/>
      <c r="AK1331" s="1649"/>
      <c r="AL1331" s="1649"/>
      <c r="AM1331" s="1649"/>
      <c r="AN1331" s="1649"/>
      <c r="AO1331" s="1649"/>
      <c r="AP1331" s="1649"/>
      <c r="AQ1331" s="1649"/>
      <c r="AR1331" s="1709"/>
      <c r="AS1331" s="1779">
        <f t="shared" si="702"/>
        <v>0</v>
      </c>
      <c r="AT1331" s="1711">
        <f t="shared" si="723"/>
        <v>0</v>
      </c>
      <c r="AU1331" s="1611">
        <f t="shared" si="703"/>
        <v>0</v>
      </c>
      <c r="AV1331" s="1611">
        <f t="shared" si="704"/>
        <v>0</v>
      </c>
      <c r="AW1331" s="1611">
        <f t="shared" si="705"/>
        <v>0</v>
      </c>
      <c r="AX1331" s="1611">
        <f t="shared" si="706"/>
        <v>0</v>
      </c>
      <c r="AY1331" s="1611">
        <f t="shared" si="707"/>
        <v>0</v>
      </c>
      <c r="AZ1331" s="1611">
        <f t="shared" si="708"/>
        <v>0</v>
      </c>
      <c r="BA1331" s="1611">
        <f t="shared" si="709"/>
        <v>0</v>
      </c>
      <c r="BB1331" s="1611">
        <f t="shared" si="710"/>
        <v>0</v>
      </c>
      <c r="BC1331" s="1611">
        <f t="shared" si="711"/>
        <v>0</v>
      </c>
      <c r="BD1331" s="1611">
        <f t="shared" si="712"/>
        <v>0</v>
      </c>
      <c r="BE1331" s="1611">
        <f t="shared" si="713"/>
        <v>0</v>
      </c>
      <c r="BF1331" s="1611">
        <f t="shared" si="714"/>
        <v>0</v>
      </c>
      <c r="BG1331" s="1611">
        <f t="shared" si="724"/>
        <v>0</v>
      </c>
      <c r="BH1331" s="1611" t="str">
        <f t="shared" si="725"/>
        <v/>
      </c>
      <c r="BI1331" s="1611" t="str">
        <f t="shared" si="726"/>
        <v/>
      </c>
      <c r="BJ1331" s="1611" t="str">
        <f t="shared" si="715"/>
        <v/>
      </c>
      <c r="BK1331" s="1611" t="str">
        <f t="shared" si="716"/>
        <v/>
      </c>
      <c r="BL1331" s="1611" t="str">
        <f t="shared" ca="1" si="717"/>
        <v/>
      </c>
      <c r="BM1331" s="1611" t="str">
        <f t="shared" si="727"/>
        <v/>
      </c>
      <c r="BN1331" s="1611" t="str">
        <f t="shared" si="718"/>
        <v/>
      </c>
      <c r="BO1331" s="1611" t="str">
        <f t="shared" si="719"/>
        <v/>
      </c>
      <c r="BP1331" s="1611" t="str">
        <f t="shared" si="728"/>
        <v/>
      </c>
      <c r="BQ1331" s="1611" t="str">
        <f t="shared" si="729"/>
        <v/>
      </c>
      <c r="BR1331" s="1611" t="str">
        <f t="shared" si="730"/>
        <v/>
      </c>
      <c r="BS1331" s="1611" t="str">
        <f t="shared" si="731"/>
        <v/>
      </c>
      <c r="BT1331" s="1611" t="str">
        <f t="shared" si="732"/>
        <v/>
      </c>
      <c r="BU1331" s="1731">
        <f t="shared" ca="1" si="733"/>
        <v>0</v>
      </c>
      <c r="BV1331" s="1594"/>
      <c r="BW1331" s="1594"/>
      <c r="BX1331" s="1594"/>
      <c r="BY1331" s="1594"/>
      <c r="BZ1331" s="1594"/>
      <c r="CA1331" s="1594"/>
      <c r="CB1331" s="1594"/>
      <c r="CC1331" s="1594"/>
      <c r="CD1331" s="1594"/>
      <c r="CE1331" s="1594"/>
      <c r="CF1331" s="1594"/>
      <c r="CG1331" s="1594"/>
      <c r="CH1331" s="1594"/>
      <c r="CI1331" s="1594"/>
      <c r="CJ1331" s="1594"/>
      <c r="CK1331" s="1594"/>
      <c r="CL1331" s="1594"/>
      <c r="CM1331" s="1594"/>
      <c r="CN1331" s="1594"/>
      <c r="CO1331" s="1594"/>
      <c r="CP1331" s="1594"/>
      <c r="CQ1331" s="1594"/>
      <c r="CR1331" s="1594"/>
      <c r="CS1331" s="1594"/>
      <c r="CT1331" s="1594"/>
      <c r="CU1331" s="1594"/>
      <c r="CV1331" s="1594"/>
      <c r="CW1331" s="1594"/>
      <c r="CX1331" s="1594"/>
      <c r="CY1331" s="1594"/>
      <c r="CZ1331" s="1594"/>
      <c r="DA1331" s="1594"/>
      <c r="DB1331" s="1594"/>
      <c r="DC1331" s="1594"/>
      <c r="DD1331" s="1594"/>
      <c r="DE1331" s="1594"/>
      <c r="DF1331" s="1594"/>
      <c r="DG1331" s="1594"/>
      <c r="DH1331" s="1594"/>
      <c r="DI1331" s="1594"/>
      <c r="DJ1331" s="1594"/>
      <c r="DK1331" s="1594"/>
      <c r="DL1331" s="1594"/>
      <c r="DM1331" s="1594"/>
      <c r="DN1331" s="1594"/>
      <c r="DO1331" s="1594"/>
      <c r="DP1331" s="1594"/>
      <c r="DQ1331" s="1594"/>
      <c r="DR1331" s="1594"/>
      <c r="DS1331" s="1594"/>
      <c r="DT1331" s="1594"/>
      <c r="DU1331" s="1594"/>
      <c r="DV1331" s="1594"/>
      <c r="DW1331" s="1594"/>
      <c r="DX1331" s="1594"/>
      <c r="DY1331" s="1594"/>
      <c r="DZ1331" s="1594"/>
      <c r="EA1331" s="1594"/>
      <c r="EB1331" s="1594"/>
      <c r="EC1331" s="1594"/>
      <c r="ED1331" s="1594"/>
      <c r="EE1331" s="1594"/>
      <c r="EF1331" s="1594"/>
      <c r="EG1331" s="1594"/>
      <c r="EH1331" s="1594"/>
      <c r="EI1331" s="1594"/>
      <c r="EJ1331" s="1594"/>
      <c r="EK1331" s="1594"/>
      <c r="EL1331" s="1594"/>
      <c r="EM1331" s="1594"/>
      <c r="EN1331" s="1594"/>
      <c r="EO1331" s="1594"/>
      <c r="EP1331" s="1594"/>
      <c r="EQ1331" s="1594"/>
      <c r="ER1331" s="1594"/>
      <c r="ES1331" s="1594"/>
    </row>
    <row r="1332" spans="1:149" s="1595" customFormat="1" ht="12.5">
      <c r="A1332" s="1644" t="str">
        <f t="shared" si="720"/>
        <v>Organisation</v>
      </c>
      <c r="B1332" s="1758"/>
      <c r="C1332" s="1758"/>
      <c r="D1332" s="1758"/>
      <c r="E1332" s="1756"/>
      <c r="F1332" s="1592"/>
      <c r="G1332" s="1714">
        <f t="shared" si="721"/>
        <v>0</v>
      </c>
      <c r="H1332" s="1645"/>
      <c r="I1332" s="1714">
        <f t="shared" si="722"/>
        <v>0</v>
      </c>
      <c r="J1332" s="1646"/>
      <c r="K1332" s="1646"/>
      <c r="L1332" s="1592"/>
      <c r="M1332" s="1597"/>
      <c r="N1332" s="1597"/>
      <c r="O1332" s="1646"/>
      <c r="P1332" s="1647"/>
      <c r="Q1332" s="1647"/>
      <c r="R1332" s="1648"/>
      <c r="S1332" s="1603"/>
      <c r="T1332" s="1649"/>
      <c r="U1332" s="1649"/>
      <c r="V1332" s="1649"/>
      <c r="W1332" s="1649"/>
      <c r="X1332" s="1649"/>
      <c r="Y1332" s="1649"/>
      <c r="Z1332" s="1649"/>
      <c r="AA1332" s="1649"/>
      <c r="AB1332" s="1649"/>
      <c r="AC1332" s="1649"/>
      <c r="AD1332" s="1649"/>
      <c r="AE1332" s="1649"/>
      <c r="AF1332" s="1610">
        <f t="shared" si="701"/>
        <v>0</v>
      </c>
      <c r="AG1332" s="1649"/>
      <c r="AH1332" s="1649"/>
      <c r="AI1332" s="1649"/>
      <c r="AJ1332" s="1649"/>
      <c r="AK1332" s="1649"/>
      <c r="AL1332" s="1649"/>
      <c r="AM1332" s="1649"/>
      <c r="AN1332" s="1649"/>
      <c r="AO1332" s="1649"/>
      <c r="AP1332" s="1649"/>
      <c r="AQ1332" s="1649"/>
      <c r="AR1332" s="1709"/>
      <c r="AS1332" s="1779">
        <f t="shared" si="702"/>
        <v>0</v>
      </c>
      <c r="AT1332" s="1711">
        <f t="shared" si="723"/>
        <v>0</v>
      </c>
      <c r="AU1332" s="1611">
        <f t="shared" si="703"/>
        <v>0</v>
      </c>
      <c r="AV1332" s="1611">
        <f t="shared" si="704"/>
        <v>0</v>
      </c>
      <c r="AW1332" s="1611">
        <f t="shared" si="705"/>
        <v>0</v>
      </c>
      <c r="AX1332" s="1611">
        <f t="shared" si="706"/>
        <v>0</v>
      </c>
      <c r="AY1332" s="1611">
        <f t="shared" si="707"/>
        <v>0</v>
      </c>
      <c r="AZ1332" s="1611">
        <f t="shared" si="708"/>
        <v>0</v>
      </c>
      <c r="BA1332" s="1611">
        <f t="shared" si="709"/>
        <v>0</v>
      </c>
      <c r="BB1332" s="1611">
        <f t="shared" si="710"/>
        <v>0</v>
      </c>
      <c r="BC1332" s="1611">
        <f t="shared" si="711"/>
        <v>0</v>
      </c>
      <c r="BD1332" s="1611">
        <f t="shared" si="712"/>
        <v>0</v>
      </c>
      <c r="BE1332" s="1611">
        <f t="shared" si="713"/>
        <v>0</v>
      </c>
      <c r="BF1332" s="1611">
        <f t="shared" si="714"/>
        <v>0</v>
      </c>
      <c r="BG1332" s="1611">
        <f t="shared" si="724"/>
        <v>0</v>
      </c>
      <c r="BH1332" s="1611" t="str">
        <f t="shared" si="725"/>
        <v/>
      </c>
      <c r="BI1332" s="1611" t="str">
        <f t="shared" si="726"/>
        <v/>
      </c>
      <c r="BJ1332" s="1611" t="str">
        <f t="shared" si="715"/>
        <v/>
      </c>
      <c r="BK1332" s="1611" t="str">
        <f t="shared" si="716"/>
        <v/>
      </c>
      <c r="BL1332" s="1611" t="str">
        <f t="shared" ca="1" si="717"/>
        <v/>
      </c>
      <c r="BM1332" s="1611" t="str">
        <f t="shared" si="727"/>
        <v/>
      </c>
      <c r="BN1332" s="1611" t="str">
        <f t="shared" si="718"/>
        <v/>
      </c>
      <c r="BO1332" s="1611" t="str">
        <f t="shared" si="719"/>
        <v/>
      </c>
      <c r="BP1332" s="1611" t="str">
        <f t="shared" si="728"/>
        <v/>
      </c>
      <c r="BQ1332" s="1611" t="str">
        <f t="shared" si="729"/>
        <v/>
      </c>
      <c r="BR1332" s="1611" t="str">
        <f t="shared" si="730"/>
        <v/>
      </c>
      <c r="BS1332" s="1611" t="str">
        <f t="shared" si="731"/>
        <v/>
      </c>
      <c r="BT1332" s="1611" t="str">
        <f t="shared" si="732"/>
        <v/>
      </c>
      <c r="BU1332" s="1731">
        <f t="shared" ca="1" si="733"/>
        <v>0</v>
      </c>
      <c r="BV1332" s="1594"/>
      <c r="BW1332" s="1594"/>
      <c r="BX1332" s="1594"/>
      <c r="BY1332" s="1594"/>
      <c r="BZ1332" s="1594"/>
      <c r="CA1332" s="1594"/>
      <c r="CB1332" s="1594"/>
      <c r="CC1332" s="1594"/>
      <c r="CD1332" s="1594"/>
      <c r="CE1332" s="1594"/>
      <c r="CF1332" s="1594"/>
      <c r="CG1332" s="1594"/>
      <c r="CH1332" s="1594"/>
      <c r="CI1332" s="1594"/>
      <c r="CJ1332" s="1594"/>
      <c r="CK1332" s="1594"/>
      <c r="CL1332" s="1594"/>
      <c r="CM1332" s="1594"/>
      <c r="CN1332" s="1594"/>
      <c r="CO1332" s="1594"/>
      <c r="CP1332" s="1594"/>
      <c r="CQ1332" s="1594"/>
      <c r="CR1332" s="1594"/>
      <c r="CS1332" s="1594"/>
      <c r="CT1332" s="1594"/>
      <c r="CU1332" s="1594"/>
      <c r="CV1332" s="1594"/>
      <c r="CW1332" s="1594"/>
      <c r="CX1332" s="1594"/>
      <c r="CY1332" s="1594"/>
      <c r="CZ1332" s="1594"/>
      <c r="DA1332" s="1594"/>
      <c r="DB1332" s="1594"/>
      <c r="DC1332" s="1594"/>
      <c r="DD1332" s="1594"/>
      <c r="DE1332" s="1594"/>
      <c r="DF1332" s="1594"/>
      <c r="DG1332" s="1594"/>
      <c r="DH1332" s="1594"/>
      <c r="DI1332" s="1594"/>
      <c r="DJ1332" s="1594"/>
      <c r="DK1332" s="1594"/>
      <c r="DL1332" s="1594"/>
      <c r="DM1332" s="1594"/>
      <c r="DN1332" s="1594"/>
      <c r="DO1332" s="1594"/>
      <c r="DP1332" s="1594"/>
      <c r="DQ1332" s="1594"/>
      <c r="DR1332" s="1594"/>
      <c r="DS1332" s="1594"/>
      <c r="DT1332" s="1594"/>
      <c r="DU1332" s="1594"/>
      <c r="DV1332" s="1594"/>
      <c r="DW1332" s="1594"/>
      <c r="DX1332" s="1594"/>
      <c r="DY1332" s="1594"/>
      <c r="DZ1332" s="1594"/>
      <c r="EA1332" s="1594"/>
      <c r="EB1332" s="1594"/>
      <c r="EC1332" s="1594"/>
      <c r="ED1332" s="1594"/>
      <c r="EE1332" s="1594"/>
      <c r="EF1332" s="1594"/>
      <c r="EG1332" s="1594"/>
      <c r="EH1332" s="1594"/>
      <c r="EI1332" s="1594"/>
      <c r="EJ1332" s="1594"/>
      <c r="EK1332" s="1594"/>
      <c r="EL1332" s="1594"/>
      <c r="EM1332" s="1594"/>
      <c r="EN1332" s="1594"/>
      <c r="EO1332" s="1594"/>
      <c r="EP1332" s="1594"/>
      <c r="EQ1332" s="1594"/>
      <c r="ER1332" s="1594"/>
      <c r="ES1332" s="1594"/>
    </row>
    <row r="1333" spans="1:149" s="1595" customFormat="1" ht="12.5">
      <c r="A1333" s="1644" t="str">
        <f t="shared" si="720"/>
        <v>Organisation</v>
      </c>
      <c r="B1333" s="1758"/>
      <c r="C1333" s="1758"/>
      <c r="D1333" s="1758"/>
      <c r="E1333" s="1756"/>
      <c r="F1333" s="1592"/>
      <c r="G1333" s="1714">
        <f t="shared" si="721"/>
        <v>0</v>
      </c>
      <c r="H1333" s="1645"/>
      <c r="I1333" s="1714">
        <f t="shared" si="722"/>
        <v>0</v>
      </c>
      <c r="J1333" s="1646"/>
      <c r="K1333" s="1646"/>
      <c r="L1333" s="1592"/>
      <c r="M1333" s="1597"/>
      <c r="N1333" s="1597"/>
      <c r="O1333" s="1646"/>
      <c r="P1333" s="1647"/>
      <c r="Q1333" s="1647"/>
      <c r="R1333" s="1648"/>
      <c r="S1333" s="1603"/>
      <c r="T1333" s="1649"/>
      <c r="U1333" s="1649"/>
      <c r="V1333" s="1649"/>
      <c r="W1333" s="1649"/>
      <c r="X1333" s="1649"/>
      <c r="Y1333" s="1649"/>
      <c r="Z1333" s="1649"/>
      <c r="AA1333" s="1649"/>
      <c r="AB1333" s="1649"/>
      <c r="AC1333" s="1649"/>
      <c r="AD1333" s="1649"/>
      <c r="AE1333" s="1649"/>
      <c r="AF1333" s="1610">
        <f t="shared" si="701"/>
        <v>0</v>
      </c>
      <c r="AG1333" s="1649"/>
      <c r="AH1333" s="1649"/>
      <c r="AI1333" s="1649"/>
      <c r="AJ1333" s="1649"/>
      <c r="AK1333" s="1649"/>
      <c r="AL1333" s="1649"/>
      <c r="AM1333" s="1649"/>
      <c r="AN1333" s="1649"/>
      <c r="AO1333" s="1649"/>
      <c r="AP1333" s="1649"/>
      <c r="AQ1333" s="1649"/>
      <c r="AR1333" s="1709"/>
      <c r="AS1333" s="1779">
        <f t="shared" si="702"/>
        <v>0</v>
      </c>
      <c r="AT1333" s="1711">
        <f t="shared" si="723"/>
        <v>0</v>
      </c>
      <c r="AU1333" s="1611">
        <f t="shared" si="703"/>
        <v>0</v>
      </c>
      <c r="AV1333" s="1611">
        <f t="shared" si="704"/>
        <v>0</v>
      </c>
      <c r="AW1333" s="1611">
        <f t="shared" si="705"/>
        <v>0</v>
      </c>
      <c r="AX1333" s="1611">
        <f t="shared" si="706"/>
        <v>0</v>
      </c>
      <c r="AY1333" s="1611">
        <f t="shared" si="707"/>
        <v>0</v>
      </c>
      <c r="AZ1333" s="1611">
        <f t="shared" si="708"/>
        <v>0</v>
      </c>
      <c r="BA1333" s="1611">
        <f t="shared" si="709"/>
        <v>0</v>
      </c>
      <c r="BB1333" s="1611">
        <f t="shared" si="710"/>
        <v>0</v>
      </c>
      <c r="BC1333" s="1611">
        <f t="shared" si="711"/>
        <v>0</v>
      </c>
      <c r="BD1333" s="1611">
        <f t="shared" si="712"/>
        <v>0</v>
      </c>
      <c r="BE1333" s="1611">
        <f t="shared" si="713"/>
        <v>0</v>
      </c>
      <c r="BF1333" s="1611">
        <f t="shared" si="714"/>
        <v>0</v>
      </c>
      <c r="BG1333" s="1611">
        <f t="shared" si="724"/>
        <v>0</v>
      </c>
      <c r="BH1333" s="1611" t="str">
        <f t="shared" si="725"/>
        <v/>
      </c>
      <c r="BI1333" s="1611" t="str">
        <f t="shared" si="726"/>
        <v/>
      </c>
      <c r="BJ1333" s="1611" t="str">
        <f t="shared" si="715"/>
        <v/>
      </c>
      <c r="BK1333" s="1611" t="str">
        <f t="shared" si="716"/>
        <v/>
      </c>
      <c r="BL1333" s="1611" t="str">
        <f t="shared" ca="1" si="717"/>
        <v/>
      </c>
      <c r="BM1333" s="1611" t="str">
        <f t="shared" si="727"/>
        <v/>
      </c>
      <c r="BN1333" s="1611" t="str">
        <f t="shared" si="718"/>
        <v/>
      </c>
      <c r="BO1333" s="1611" t="str">
        <f t="shared" si="719"/>
        <v/>
      </c>
      <c r="BP1333" s="1611" t="str">
        <f t="shared" si="728"/>
        <v/>
      </c>
      <c r="BQ1333" s="1611" t="str">
        <f t="shared" si="729"/>
        <v/>
      </c>
      <c r="BR1333" s="1611" t="str">
        <f t="shared" si="730"/>
        <v/>
      </c>
      <c r="BS1333" s="1611" t="str">
        <f t="shared" si="731"/>
        <v/>
      </c>
      <c r="BT1333" s="1611" t="str">
        <f t="shared" si="732"/>
        <v/>
      </c>
      <c r="BU1333" s="1731">
        <f t="shared" ca="1" si="733"/>
        <v>0</v>
      </c>
      <c r="BV1333" s="1594"/>
      <c r="BW1333" s="1594"/>
      <c r="BX1333" s="1594"/>
      <c r="BY1333" s="1594"/>
      <c r="BZ1333" s="1594"/>
      <c r="CA1333" s="1594"/>
      <c r="CB1333" s="1594"/>
      <c r="CC1333" s="1594"/>
      <c r="CD1333" s="1594"/>
      <c r="CE1333" s="1594"/>
      <c r="CF1333" s="1594"/>
      <c r="CG1333" s="1594"/>
      <c r="CH1333" s="1594"/>
      <c r="CI1333" s="1594"/>
      <c r="CJ1333" s="1594"/>
      <c r="CK1333" s="1594"/>
      <c r="CL1333" s="1594"/>
      <c r="CM1333" s="1594"/>
      <c r="CN1333" s="1594"/>
      <c r="CO1333" s="1594"/>
      <c r="CP1333" s="1594"/>
      <c r="CQ1333" s="1594"/>
      <c r="CR1333" s="1594"/>
      <c r="CS1333" s="1594"/>
      <c r="CT1333" s="1594"/>
      <c r="CU1333" s="1594"/>
      <c r="CV1333" s="1594"/>
      <c r="CW1333" s="1594"/>
      <c r="CX1333" s="1594"/>
      <c r="CY1333" s="1594"/>
      <c r="CZ1333" s="1594"/>
      <c r="DA1333" s="1594"/>
      <c r="DB1333" s="1594"/>
      <c r="DC1333" s="1594"/>
      <c r="DD1333" s="1594"/>
      <c r="DE1333" s="1594"/>
      <c r="DF1333" s="1594"/>
      <c r="DG1333" s="1594"/>
      <c r="DH1333" s="1594"/>
      <c r="DI1333" s="1594"/>
      <c r="DJ1333" s="1594"/>
      <c r="DK1333" s="1594"/>
      <c r="DL1333" s="1594"/>
      <c r="DM1333" s="1594"/>
      <c r="DN1333" s="1594"/>
      <c r="DO1333" s="1594"/>
      <c r="DP1333" s="1594"/>
      <c r="DQ1333" s="1594"/>
      <c r="DR1333" s="1594"/>
      <c r="DS1333" s="1594"/>
      <c r="DT1333" s="1594"/>
      <c r="DU1333" s="1594"/>
      <c r="DV1333" s="1594"/>
      <c r="DW1333" s="1594"/>
      <c r="DX1333" s="1594"/>
      <c r="DY1333" s="1594"/>
      <c r="DZ1333" s="1594"/>
      <c r="EA1333" s="1594"/>
      <c r="EB1333" s="1594"/>
      <c r="EC1333" s="1594"/>
      <c r="ED1333" s="1594"/>
      <c r="EE1333" s="1594"/>
      <c r="EF1333" s="1594"/>
      <c r="EG1333" s="1594"/>
      <c r="EH1333" s="1594"/>
      <c r="EI1333" s="1594"/>
      <c r="EJ1333" s="1594"/>
      <c r="EK1333" s="1594"/>
      <c r="EL1333" s="1594"/>
      <c r="EM1333" s="1594"/>
      <c r="EN1333" s="1594"/>
      <c r="EO1333" s="1594"/>
      <c r="EP1333" s="1594"/>
      <c r="EQ1333" s="1594"/>
      <c r="ER1333" s="1594"/>
      <c r="ES1333" s="1594"/>
    </row>
    <row r="1334" spans="1:149" s="1595" customFormat="1" ht="12.5">
      <c r="A1334" s="1644" t="str">
        <f t="shared" si="720"/>
        <v>Organisation</v>
      </c>
      <c r="B1334" s="1758"/>
      <c r="C1334" s="1758"/>
      <c r="D1334" s="1758"/>
      <c r="E1334" s="1756"/>
      <c r="F1334" s="1592"/>
      <c r="G1334" s="1714">
        <f t="shared" si="721"/>
        <v>0</v>
      </c>
      <c r="H1334" s="1645"/>
      <c r="I1334" s="1714">
        <f t="shared" si="722"/>
        <v>0</v>
      </c>
      <c r="J1334" s="1646"/>
      <c r="K1334" s="1646"/>
      <c r="L1334" s="1592"/>
      <c r="M1334" s="1597"/>
      <c r="N1334" s="1597"/>
      <c r="O1334" s="1646"/>
      <c r="P1334" s="1647"/>
      <c r="Q1334" s="1647"/>
      <c r="R1334" s="1648"/>
      <c r="S1334" s="1603"/>
      <c r="T1334" s="1649"/>
      <c r="U1334" s="1649"/>
      <c r="V1334" s="1649"/>
      <c r="W1334" s="1649"/>
      <c r="X1334" s="1649"/>
      <c r="Y1334" s="1649"/>
      <c r="Z1334" s="1649"/>
      <c r="AA1334" s="1649"/>
      <c r="AB1334" s="1649"/>
      <c r="AC1334" s="1649"/>
      <c r="AD1334" s="1649"/>
      <c r="AE1334" s="1649"/>
      <c r="AF1334" s="1610">
        <f t="shared" si="701"/>
        <v>0</v>
      </c>
      <c r="AG1334" s="1649"/>
      <c r="AH1334" s="1649"/>
      <c r="AI1334" s="1649"/>
      <c r="AJ1334" s="1649"/>
      <c r="AK1334" s="1649"/>
      <c r="AL1334" s="1649"/>
      <c r="AM1334" s="1649"/>
      <c r="AN1334" s="1649"/>
      <c r="AO1334" s="1649"/>
      <c r="AP1334" s="1649"/>
      <c r="AQ1334" s="1649"/>
      <c r="AR1334" s="1709"/>
      <c r="AS1334" s="1779">
        <f t="shared" si="702"/>
        <v>0</v>
      </c>
      <c r="AT1334" s="1711">
        <f t="shared" si="723"/>
        <v>0</v>
      </c>
      <c r="AU1334" s="1611">
        <f t="shared" si="703"/>
        <v>0</v>
      </c>
      <c r="AV1334" s="1611">
        <f t="shared" si="704"/>
        <v>0</v>
      </c>
      <c r="AW1334" s="1611">
        <f t="shared" si="705"/>
        <v>0</v>
      </c>
      <c r="AX1334" s="1611">
        <f t="shared" si="706"/>
        <v>0</v>
      </c>
      <c r="AY1334" s="1611">
        <f t="shared" si="707"/>
        <v>0</v>
      </c>
      <c r="AZ1334" s="1611">
        <f t="shared" si="708"/>
        <v>0</v>
      </c>
      <c r="BA1334" s="1611">
        <f t="shared" si="709"/>
        <v>0</v>
      </c>
      <c r="BB1334" s="1611">
        <f t="shared" si="710"/>
        <v>0</v>
      </c>
      <c r="BC1334" s="1611">
        <f t="shared" si="711"/>
        <v>0</v>
      </c>
      <c r="BD1334" s="1611">
        <f t="shared" si="712"/>
        <v>0</v>
      </c>
      <c r="BE1334" s="1611">
        <f t="shared" si="713"/>
        <v>0</v>
      </c>
      <c r="BF1334" s="1611">
        <f t="shared" si="714"/>
        <v>0</v>
      </c>
      <c r="BG1334" s="1611">
        <f t="shared" si="724"/>
        <v>0</v>
      </c>
      <c r="BH1334" s="1611" t="str">
        <f t="shared" si="725"/>
        <v/>
      </c>
      <c r="BI1334" s="1611" t="str">
        <f t="shared" si="726"/>
        <v/>
      </c>
      <c r="BJ1334" s="1611" t="str">
        <f t="shared" si="715"/>
        <v/>
      </c>
      <c r="BK1334" s="1611" t="str">
        <f t="shared" si="716"/>
        <v/>
      </c>
      <c r="BL1334" s="1611" t="str">
        <f t="shared" ca="1" si="717"/>
        <v/>
      </c>
      <c r="BM1334" s="1611" t="str">
        <f t="shared" si="727"/>
        <v/>
      </c>
      <c r="BN1334" s="1611" t="str">
        <f t="shared" si="718"/>
        <v/>
      </c>
      <c r="BO1334" s="1611" t="str">
        <f t="shared" si="719"/>
        <v/>
      </c>
      <c r="BP1334" s="1611" t="str">
        <f t="shared" si="728"/>
        <v/>
      </c>
      <c r="BQ1334" s="1611" t="str">
        <f t="shared" si="729"/>
        <v/>
      </c>
      <c r="BR1334" s="1611" t="str">
        <f t="shared" si="730"/>
        <v/>
      </c>
      <c r="BS1334" s="1611" t="str">
        <f t="shared" si="731"/>
        <v/>
      </c>
      <c r="BT1334" s="1611" t="str">
        <f t="shared" si="732"/>
        <v/>
      </c>
      <c r="BU1334" s="1731">
        <f t="shared" ca="1" si="733"/>
        <v>0</v>
      </c>
      <c r="BV1334" s="1594"/>
      <c r="BW1334" s="1594"/>
      <c r="BX1334" s="1594"/>
      <c r="BY1334" s="1594"/>
      <c r="BZ1334" s="1594"/>
      <c r="CA1334" s="1594"/>
      <c r="CB1334" s="1594"/>
      <c r="CC1334" s="1594"/>
      <c r="CD1334" s="1594"/>
      <c r="CE1334" s="1594"/>
      <c r="CF1334" s="1594"/>
      <c r="CG1334" s="1594"/>
      <c r="CH1334" s="1594"/>
      <c r="CI1334" s="1594"/>
      <c r="CJ1334" s="1594"/>
      <c r="CK1334" s="1594"/>
      <c r="CL1334" s="1594"/>
      <c r="CM1334" s="1594"/>
      <c r="CN1334" s="1594"/>
      <c r="CO1334" s="1594"/>
      <c r="CP1334" s="1594"/>
      <c r="CQ1334" s="1594"/>
      <c r="CR1334" s="1594"/>
      <c r="CS1334" s="1594"/>
      <c r="CT1334" s="1594"/>
      <c r="CU1334" s="1594"/>
      <c r="CV1334" s="1594"/>
      <c r="CW1334" s="1594"/>
      <c r="CX1334" s="1594"/>
      <c r="CY1334" s="1594"/>
      <c r="CZ1334" s="1594"/>
      <c r="DA1334" s="1594"/>
      <c r="DB1334" s="1594"/>
      <c r="DC1334" s="1594"/>
      <c r="DD1334" s="1594"/>
      <c r="DE1334" s="1594"/>
      <c r="DF1334" s="1594"/>
      <c r="DG1334" s="1594"/>
      <c r="DH1334" s="1594"/>
      <c r="DI1334" s="1594"/>
      <c r="DJ1334" s="1594"/>
      <c r="DK1334" s="1594"/>
      <c r="DL1334" s="1594"/>
      <c r="DM1334" s="1594"/>
      <c r="DN1334" s="1594"/>
      <c r="DO1334" s="1594"/>
      <c r="DP1334" s="1594"/>
      <c r="DQ1334" s="1594"/>
      <c r="DR1334" s="1594"/>
      <c r="DS1334" s="1594"/>
      <c r="DT1334" s="1594"/>
      <c r="DU1334" s="1594"/>
      <c r="DV1334" s="1594"/>
      <c r="DW1334" s="1594"/>
      <c r="DX1334" s="1594"/>
      <c r="DY1334" s="1594"/>
      <c r="DZ1334" s="1594"/>
      <c r="EA1334" s="1594"/>
      <c r="EB1334" s="1594"/>
      <c r="EC1334" s="1594"/>
      <c r="ED1334" s="1594"/>
      <c r="EE1334" s="1594"/>
      <c r="EF1334" s="1594"/>
      <c r="EG1334" s="1594"/>
      <c r="EH1334" s="1594"/>
      <c r="EI1334" s="1594"/>
      <c r="EJ1334" s="1594"/>
      <c r="EK1334" s="1594"/>
      <c r="EL1334" s="1594"/>
      <c r="EM1334" s="1594"/>
      <c r="EN1334" s="1594"/>
      <c r="EO1334" s="1594"/>
      <c r="EP1334" s="1594"/>
      <c r="EQ1334" s="1594"/>
      <c r="ER1334" s="1594"/>
      <c r="ES1334" s="1594"/>
    </row>
    <row r="1335" spans="1:149" s="1595" customFormat="1" ht="12.5">
      <c r="A1335" s="1644" t="str">
        <f t="shared" si="720"/>
        <v>Organisation</v>
      </c>
      <c r="B1335" s="1758"/>
      <c r="C1335" s="1758"/>
      <c r="D1335" s="1758"/>
      <c r="E1335" s="1756"/>
      <c r="F1335" s="1592"/>
      <c r="G1335" s="1714">
        <f t="shared" si="721"/>
        <v>0</v>
      </c>
      <c r="H1335" s="1645"/>
      <c r="I1335" s="1714">
        <f t="shared" si="722"/>
        <v>0</v>
      </c>
      <c r="J1335" s="1646"/>
      <c r="K1335" s="1646"/>
      <c r="L1335" s="1592"/>
      <c r="M1335" s="1597"/>
      <c r="N1335" s="1597"/>
      <c r="O1335" s="1646"/>
      <c r="P1335" s="1647"/>
      <c r="Q1335" s="1647"/>
      <c r="R1335" s="1648"/>
      <c r="S1335" s="1603"/>
      <c r="T1335" s="1649"/>
      <c r="U1335" s="1649"/>
      <c r="V1335" s="1649"/>
      <c r="W1335" s="1649"/>
      <c r="X1335" s="1649"/>
      <c r="Y1335" s="1649"/>
      <c r="Z1335" s="1649"/>
      <c r="AA1335" s="1649"/>
      <c r="AB1335" s="1649"/>
      <c r="AC1335" s="1649"/>
      <c r="AD1335" s="1649"/>
      <c r="AE1335" s="1649"/>
      <c r="AF1335" s="1610">
        <f t="shared" si="701"/>
        <v>0</v>
      </c>
      <c r="AG1335" s="1649"/>
      <c r="AH1335" s="1649"/>
      <c r="AI1335" s="1649"/>
      <c r="AJ1335" s="1649"/>
      <c r="AK1335" s="1649"/>
      <c r="AL1335" s="1649"/>
      <c r="AM1335" s="1649"/>
      <c r="AN1335" s="1649"/>
      <c r="AO1335" s="1649"/>
      <c r="AP1335" s="1649"/>
      <c r="AQ1335" s="1649"/>
      <c r="AR1335" s="1709"/>
      <c r="AS1335" s="1779">
        <f t="shared" si="702"/>
        <v>0</v>
      </c>
      <c r="AT1335" s="1711">
        <f t="shared" si="723"/>
        <v>0</v>
      </c>
      <c r="AU1335" s="1611">
        <f t="shared" si="703"/>
        <v>0</v>
      </c>
      <c r="AV1335" s="1611">
        <f t="shared" si="704"/>
        <v>0</v>
      </c>
      <c r="AW1335" s="1611">
        <f t="shared" si="705"/>
        <v>0</v>
      </c>
      <c r="AX1335" s="1611">
        <f t="shared" si="706"/>
        <v>0</v>
      </c>
      <c r="AY1335" s="1611">
        <f t="shared" si="707"/>
        <v>0</v>
      </c>
      <c r="AZ1335" s="1611">
        <f t="shared" si="708"/>
        <v>0</v>
      </c>
      <c r="BA1335" s="1611">
        <f t="shared" si="709"/>
        <v>0</v>
      </c>
      <c r="BB1335" s="1611">
        <f t="shared" si="710"/>
        <v>0</v>
      </c>
      <c r="BC1335" s="1611">
        <f t="shared" si="711"/>
        <v>0</v>
      </c>
      <c r="BD1335" s="1611">
        <f t="shared" si="712"/>
        <v>0</v>
      </c>
      <c r="BE1335" s="1611">
        <f t="shared" si="713"/>
        <v>0</v>
      </c>
      <c r="BF1335" s="1611">
        <f t="shared" si="714"/>
        <v>0</v>
      </c>
      <c r="BG1335" s="1611">
        <f t="shared" si="724"/>
        <v>0</v>
      </c>
      <c r="BH1335" s="1611" t="str">
        <f t="shared" si="725"/>
        <v/>
      </c>
      <c r="BI1335" s="1611" t="str">
        <f t="shared" si="726"/>
        <v/>
      </c>
      <c r="BJ1335" s="1611" t="str">
        <f t="shared" si="715"/>
        <v/>
      </c>
      <c r="BK1335" s="1611" t="str">
        <f t="shared" si="716"/>
        <v/>
      </c>
      <c r="BL1335" s="1611" t="str">
        <f t="shared" ca="1" si="717"/>
        <v/>
      </c>
      <c r="BM1335" s="1611" t="str">
        <f t="shared" si="727"/>
        <v/>
      </c>
      <c r="BN1335" s="1611" t="str">
        <f t="shared" si="718"/>
        <v/>
      </c>
      <c r="BO1335" s="1611" t="str">
        <f t="shared" si="719"/>
        <v/>
      </c>
      <c r="BP1335" s="1611" t="str">
        <f t="shared" si="728"/>
        <v/>
      </c>
      <c r="BQ1335" s="1611" t="str">
        <f t="shared" si="729"/>
        <v/>
      </c>
      <c r="BR1335" s="1611" t="str">
        <f t="shared" si="730"/>
        <v/>
      </c>
      <c r="BS1335" s="1611" t="str">
        <f t="shared" si="731"/>
        <v/>
      </c>
      <c r="BT1335" s="1611" t="str">
        <f t="shared" si="732"/>
        <v/>
      </c>
      <c r="BU1335" s="1731">
        <f t="shared" ca="1" si="733"/>
        <v>0</v>
      </c>
      <c r="BV1335" s="1594"/>
      <c r="BW1335" s="1594"/>
      <c r="BX1335" s="1594"/>
      <c r="BY1335" s="1594"/>
      <c r="BZ1335" s="1594"/>
      <c r="CA1335" s="1594"/>
      <c r="CB1335" s="1594"/>
      <c r="CC1335" s="1594"/>
      <c r="CD1335" s="1594"/>
      <c r="CE1335" s="1594"/>
      <c r="CF1335" s="1594"/>
      <c r="CG1335" s="1594"/>
      <c r="CH1335" s="1594"/>
      <c r="CI1335" s="1594"/>
      <c r="CJ1335" s="1594"/>
      <c r="CK1335" s="1594"/>
      <c r="CL1335" s="1594"/>
      <c r="CM1335" s="1594"/>
      <c r="CN1335" s="1594"/>
      <c r="CO1335" s="1594"/>
      <c r="CP1335" s="1594"/>
      <c r="CQ1335" s="1594"/>
      <c r="CR1335" s="1594"/>
      <c r="CS1335" s="1594"/>
      <c r="CT1335" s="1594"/>
      <c r="CU1335" s="1594"/>
      <c r="CV1335" s="1594"/>
      <c r="CW1335" s="1594"/>
      <c r="CX1335" s="1594"/>
      <c r="CY1335" s="1594"/>
      <c r="CZ1335" s="1594"/>
      <c r="DA1335" s="1594"/>
      <c r="DB1335" s="1594"/>
      <c r="DC1335" s="1594"/>
      <c r="DD1335" s="1594"/>
      <c r="DE1335" s="1594"/>
      <c r="DF1335" s="1594"/>
      <c r="DG1335" s="1594"/>
      <c r="DH1335" s="1594"/>
      <c r="DI1335" s="1594"/>
      <c r="DJ1335" s="1594"/>
      <c r="DK1335" s="1594"/>
      <c r="DL1335" s="1594"/>
      <c r="DM1335" s="1594"/>
      <c r="DN1335" s="1594"/>
      <c r="DO1335" s="1594"/>
      <c r="DP1335" s="1594"/>
      <c r="DQ1335" s="1594"/>
      <c r="DR1335" s="1594"/>
      <c r="DS1335" s="1594"/>
      <c r="DT1335" s="1594"/>
      <c r="DU1335" s="1594"/>
      <c r="DV1335" s="1594"/>
      <c r="DW1335" s="1594"/>
      <c r="DX1335" s="1594"/>
      <c r="DY1335" s="1594"/>
      <c r="DZ1335" s="1594"/>
      <c r="EA1335" s="1594"/>
      <c r="EB1335" s="1594"/>
      <c r="EC1335" s="1594"/>
      <c r="ED1335" s="1594"/>
      <c r="EE1335" s="1594"/>
      <c r="EF1335" s="1594"/>
      <c r="EG1335" s="1594"/>
      <c r="EH1335" s="1594"/>
      <c r="EI1335" s="1594"/>
      <c r="EJ1335" s="1594"/>
      <c r="EK1335" s="1594"/>
      <c r="EL1335" s="1594"/>
      <c r="EM1335" s="1594"/>
      <c r="EN1335" s="1594"/>
      <c r="EO1335" s="1594"/>
      <c r="EP1335" s="1594"/>
      <c r="EQ1335" s="1594"/>
      <c r="ER1335" s="1594"/>
      <c r="ES1335" s="1594"/>
    </row>
    <row r="1336" spans="1:149" s="1595" customFormat="1" ht="12.5">
      <c r="A1336" s="1644" t="str">
        <f t="shared" si="720"/>
        <v>Organisation</v>
      </c>
      <c r="B1336" s="1758"/>
      <c r="C1336" s="1758"/>
      <c r="D1336" s="1758"/>
      <c r="E1336" s="1756"/>
      <c r="F1336" s="1592"/>
      <c r="G1336" s="1714">
        <f t="shared" si="721"/>
        <v>0</v>
      </c>
      <c r="H1336" s="1645"/>
      <c r="I1336" s="1714">
        <f t="shared" si="722"/>
        <v>0</v>
      </c>
      <c r="J1336" s="1646"/>
      <c r="K1336" s="1646"/>
      <c r="L1336" s="1592"/>
      <c r="M1336" s="1597"/>
      <c r="N1336" s="1597"/>
      <c r="O1336" s="1646"/>
      <c r="P1336" s="1647"/>
      <c r="Q1336" s="1647"/>
      <c r="R1336" s="1648"/>
      <c r="S1336" s="1603"/>
      <c r="T1336" s="1649"/>
      <c r="U1336" s="1649"/>
      <c r="V1336" s="1649"/>
      <c r="W1336" s="1649"/>
      <c r="X1336" s="1649"/>
      <c r="Y1336" s="1649"/>
      <c r="Z1336" s="1649"/>
      <c r="AA1336" s="1649"/>
      <c r="AB1336" s="1649"/>
      <c r="AC1336" s="1649"/>
      <c r="AD1336" s="1649"/>
      <c r="AE1336" s="1649"/>
      <c r="AF1336" s="1610">
        <f t="shared" si="701"/>
        <v>0</v>
      </c>
      <c r="AG1336" s="1649"/>
      <c r="AH1336" s="1649"/>
      <c r="AI1336" s="1649"/>
      <c r="AJ1336" s="1649"/>
      <c r="AK1336" s="1649"/>
      <c r="AL1336" s="1649"/>
      <c r="AM1336" s="1649"/>
      <c r="AN1336" s="1649"/>
      <c r="AO1336" s="1649"/>
      <c r="AP1336" s="1649"/>
      <c r="AQ1336" s="1649"/>
      <c r="AR1336" s="1709"/>
      <c r="AS1336" s="1779">
        <f t="shared" si="702"/>
        <v>0</v>
      </c>
      <c r="AT1336" s="1711">
        <f t="shared" si="723"/>
        <v>0</v>
      </c>
      <c r="AU1336" s="1611">
        <f t="shared" si="703"/>
        <v>0</v>
      </c>
      <c r="AV1336" s="1611">
        <f t="shared" si="704"/>
        <v>0</v>
      </c>
      <c r="AW1336" s="1611">
        <f t="shared" si="705"/>
        <v>0</v>
      </c>
      <c r="AX1336" s="1611">
        <f t="shared" si="706"/>
        <v>0</v>
      </c>
      <c r="AY1336" s="1611">
        <f t="shared" si="707"/>
        <v>0</v>
      </c>
      <c r="AZ1336" s="1611">
        <f t="shared" si="708"/>
        <v>0</v>
      </c>
      <c r="BA1336" s="1611">
        <f t="shared" si="709"/>
        <v>0</v>
      </c>
      <c r="BB1336" s="1611">
        <f t="shared" si="710"/>
        <v>0</v>
      </c>
      <c r="BC1336" s="1611">
        <f t="shared" si="711"/>
        <v>0</v>
      </c>
      <c r="BD1336" s="1611">
        <f t="shared" si="712"/>
        <v>0</v>
      </c>
      <c r="BE1336" s="1611">
        <f t="shared" si="713"/>
        <v>0</v>
      </c>
      <c r="BF1336" s="1611">
        <f t="shared" si="714"/>
        <v>0</v>
      </c>
      <c r="BG1336" s="1611">
        <f t="shared" si="724"/>
        <v>0</v>
      </c>
      <c r="BH1336" s="1611" t="str">
        <f t="shared" si="725"/>
        <v/>
      </c>
      <c r="BI1336" s="1611" t="str">
        <f t="shared" si="726"/>
        <v/>
      </c>
      <c r="BJ1336" s="1611" t="str">
        <f t="shared" si="715"/>
        <v/>
      </c>
      <c r="BK1336" s="1611" t="str">
        <f t="shared" si="716"/>
        <v/>
      </c>
      <c r="BL1336" s="1611" t="str">
        <f t="shared" ca="1" si="717"/>
        <v/>
      </c>
      <c r="BM1336" s="1611" t="str">
        <f t="shared" si="727"/>
        <v/>
      </c>
      <c r="BN1336" s="1611" t="str">
        <f t="shared" si="718"/>
        <v/>
      </c>
      <c r="BO1336" s="1611" t="str">
        <f t="shared" si="719"/>
        <v/>
      </c>
      <c r="BP1336" s="1611" t="str">
        <f t="shared" si="728"/>
        <v/>
      </c>
      <c r="BQ1336" s="1611" t="str">
        <f t="shared" si="729"/>
        <v/>
      </c>
      <c r="BR1336" s="1611" t="str">
        <f t="shared" si="730"/>
        <v/>
      </c>
      <c r="BS1336" s="1611" t="str">
        <f t="shared" si="731"/>
        <v/>
      </c>
      <c r="BT1336" s="1611" t="str">
        <f t="shared" si="732"/>
        <v/>
      </c>
      <c r="BU1336" s="1731">
        <f t="shared" ca="1" si="733"/>
        <v>0</v>
      </c>
      <c r="BV1336" s="1594"/>
      <c r="BW1336" s="1594"/>
      <c r="BX1336" s="1594"/>
      <c r="BY1336" s="1594"/>
      <c r="BZ1336" s="1594"/>
      <c r="CA1336" s="1594"/>
      <c r="CB1336" s="1594"/>
      <c r="CC1336" s="1594"/>
      <c r="CD1336" s="1594"/>
      <c r="CE1336" s="1594"/>
      <c r="CF1336" s="1594"/>
      <c r="CG1336" s="1594"/>
      <c r="CH1336" s="1594"/>
      <c r="CI1336" s="1594"/>
      <c r="CJ1336" s="1594"/>
      <c r="CK1336" s="1594"/>
      <c r="CL1336" s="1594"/>
      <c r="CM1336" s="1594"/>
      <c r="CN1336" s="1594"/>
      <c r="CO1336" s="1594"/>
      <c r="CP1336" s="1594"/>
      <c r="CQ1336" s="1594"/>
      <c r="CR1336" s="1594"/>
      <c r="CS1336" s="1594"/>
      <c r="CT1336" s="1594"/>
      <c r="CU1336" s="1594"/>
      <c r="CV1336" s="1594"/>
      <c r="CW1336" s="1594"/>
      <c r="CX1336" s="1594"/>
      <c r="CY1336" s="1594"/>
      <c r="CZ1336" s="1594"/>
      <c r="DA1336" s="1594"/>
      <c r="DB1336" s="1594"/>
      <c r="DC1336" s="1594"/>
      <c r="DD1336" s="1594"/>
      <c r="DE1336" s="1594"/>
      <c r="DF1336" s="1594"/>
      <c r="DG1336" s="1594"/>
      <c r="DH1336" s="1594"/>
      <c r="DI1336" s="1594"/>
      <c r="DJ1336" s="1594"/>
      <c r="DK1336" s="1594"/>
      <c r="DL1336" s="1594"/>
      <c r="DM1336" s="1594"/>
      <c r="DN1336" s="1594"/>
      <c r="DO1336" s="1594"/>
      <c r="DP1336" s="1594"/>
      <c r="DQ1336" s="1594"/>
      <c r="DR1336" s="1594"/>
      <c r="DS1336" s="1594"/>
      <c r="DT1336" s="1594"/>
      <c r="DU1336" s="1594"/>
      <c r="DV1336" s="1594"/>
      <c r="DW1336" s="1594"/>
      <c r="DX1336" s="1594"/>
      <c r="DY1336" s="1594"/>
      <c r="DZ1336" s="1594"/>
      <c r="EA1336" s="1594"/>
      <c r="EB1336" s="1594"/>
      <c r="EC1336" s="1594"/>
      <c r="ED1336" s="1594"/>
      <c r="EE1336" s="1594"/>
      <c r="EF1336" s="1594"/>
      <c r="EG1336" s="1594"/>
      <c r="EH1336" s="1594"/>
      <c r="EI1336" s="1594"/>
      <c r="EJ1336" s="1594"/>
      <c r="EK1336" s="1594"/>
      <c r="EL1336" s="1594"/>
      <c r="EM1336" s="1594"/>
      <c r="EN1336" s="1594"/>
      <c r="EO1336" s="1594"/>
      <c r="EP1336" s="1594"/>
      <c r="EQ1336" s="1594"/>
      <c r="ER1336" s="1594"/>
      <c r="ES1336" s="1594"/>
    </row>
    <row r="1337" spans="1:149" s="1595" customFormat="1" ht="12.5">
      <c r="A1337" s="1644" t="str">
        <f t="shared" si="720"/>
        <v>Organisation</v>
      </c>
      <c r="B1337" s="1758"/>
      <c r="C1337" s="1758"/>
      <c r="D1337" s="1758"/>
      <c r="E1337" s="1756"/>
      <c r="F1337" s="1592"/>
      <c r="G1337" s="1714">
        <f t="shared" si="721"/>
        <v>0</v>
      </c>
      <c r="H1337" s="1645"/>
      <c r="I1337" s="1714">
        <f t="shared" si="722"/>
        <v>0</v>
      </c>
      <c r="J1337" s="1646"/>
      <c r="K1337" s="1646"/>
      <c r="L1337" s="1592"/>
      <c r="M1337" s="1597"/>
      <c r="N1337" s="1597"/>
      <c r="O1337" s="1646"/>
      <c r="P1337" s="1647"/>
      <c r="Q1337" s="1647"/>
      <c r="R1337" s="1648"/>
      <c r="S1337" s="1603"/>
      <c r="T1337" s="1649"/>
      <c r="U1337" s="1649"/>
      <c r="V1337" s="1649"/>
      <c r="W1337" s="1649"/>
      <c r="X1337" s="1649"/>
      <c r="Y1337" s="1649"/>
      <c r="Z1337" s="1649"/>
      <c r="AA1337" s="1649"/>
      <c r="AB1337" s="1649"/>
      <c r="AC1337" s="1649"/>
      <c r="AD1337" s="1649"/>
      <c r="AE1337" s="1649"/>
      <c r="AF1337" s="1610">
        <f t="shared" si="701"/>
        <v>0</v>
      </c>
      <c r="AG1337" s="1649"/>
      <c r="AH1337" s="1649"/>
      <c r="AI1337" s="1649"/>
      <c r="AJ1337" s="1649"/>
      <c r="AK1337" s="1649"/>
      <c r="AL1337" s="1649"/>
      <c r="AM1337" s="1649"/>
      <c r="AN1337" s="1649"/>
      <c r="AO1337" s="1649"/>
      <c r="AP1337" s="1649"/>
      <c r="AQ1337" s="1649"/>
      <c r="AR1337" s="1709"/>
      <c r="AS1337" s="1779">
        <f t="shared" si="702"/>
        <v>0</v>
      </c>
      <c r="AT1337" s="1711">
        <f t="shared" si="723"/>
        <v>0</v>
      </c>
      <c r="AU1337" s="1611">
        <f t="shared" si="703"/>
        <v>0</v>
      </c>
      <c r="AV1337" s="1611">
        <f t="shared" si="704"/>
        <v>0</v>
      </c>
      <c r="AW1337" s="1611">
        <f t="shared" si="705"/>
        <v>0</v>
      </c>
      <c r="AX1337" s="1611">
        <f t="shared" si="706"/>
        <v>0</v>
      </c>
      <c r="AY1337" s="1611">
        <f t="shared" si="707"/>
        <v>0</v>
      </c>
      <c r="AZ1337" s="1611">
        <f t="shared" si="708"/>
        <v>0</v>
      </c>
      <c r="BA1337" s="1611">
        <f t="shared" si="709"/>
        <v>0</v>
      </c>
      <c r="BB1337" s="1611">
        <f t="shared" si="710"/>
        <v>0</v>
      </c>
      <c r="BC1337" s="1611">
        <f t="shared" si="711"/>
        <v>0</v>
      </c>
      <c r="BD1337" s="1611">
        <f t="shared" si="712"/>
        <v>0</v>
      </c>
      <c r="BE1337" s="1611">
        <f t="shared" si="713"/>
        <v>0</v>
      </c>
      <c r="BF1337" s="1611">
        <f t="shared" si="714"/>
        <v>0</v>
      </c>
      <c r="BG1337" s="1611">
        <f t="shared" si="724"/>
        <v>0</v>
      </c>
      <c r="BH1337" s="1611" t="str">
        <f t="shared" si="725"/>
        <v/>
      </c>
      <c r="BI1337" s="1611" t="str">
        <f t="shared" si="726"/>
        <v/>
      </c>
      <c r="BJ1337" s="1611" t="str">
        <f t="shared" si="715"/>
        <v/>
      </c>
      <c r="BK1337" s="1611" t="str">
        <f t="shared" si="716"/>
        <v/>
      </c>
      <c r="BL1337" s="1611" t="str">
        <f t="shared" ca="1" si="717"/>
        <v/>
      </c>
      <c r="BM1337" s="1611" t="str">
        <f t="shared" si="727"/>
        <v/>
      </c>
      <c r="BN1337" s="1611" t="str">
        <f t="shared" si="718"/>
        <v/>
      </c>
      <c r="BO1337" s="1611" t="str">
        <f t="shared" si="719"/>
        <v/>
      </c>
      <c r="BP1337" s="1611" t="str">
        <f t="shared" si="728"/>
        <v/>
      </c>
      <c r="BQ1337" s="1611" t="str">
        <f t="shared" si="729"/>
        <v/>
      </c>
      <c r="BR1337" s="1611" t="str">
        <f t="shared" si="730"/>
        <v/>
      </c>
      <c r="BS1337" s="1611" t="str">
        <f t="shared" si="731"/>
        <v/>
      </c>
      <c r="BT1337" s="1611" t="str">
        <f t="shared" si="732"/>
        <v/>
      </c>
      <c r="BU1337" s="1731">
        <f t="shared" ca="1" si="733"/>
        <v>0</v>
      </c>
      <c r="BV1337" s="1594"/>
      <c r="BW1337" s="1594"/>
      <c r="BX1337" s="1594"/>
      <c r="BY1337" s="1594"/>
      <c r="BZ1337" s="1594"/>
      <c r="CA1337" s="1594"/>
      <c r="CB1337" s="1594"/>
      <c r="CC1337" s="1594"/>
      <c r="CD1337" s="1594"/>
      <c r="CE1337" s="1594"/>
      <c r="CF1337" s="1594"/>
      <c r="CG1337" s="1594"/>
      <c r="CH1337" s="1594"/>
      <c r="CI1337" s="1594"/>
      <c r="CJ1337" s="1594"/>
      <c r="CK1337" s="1594"/>
      <c r="CL1337" s="1594"/>
      <c r="CM1337" s="1594"/>
      <c r="CN1337" s="1594"/>
      <c r="CO1337" s="1594"/>
      <c r="CP1337" s="1594"/>
      <c r="CQ1337" s="1594"/>
      <c r="CR1337" s="1594"/>
      <c r="CS1337" s="1594"/>
      <c r="CT1337" s="1594"/>
      <c r="CU1337" s="1594"/>
      <c r="CV1337" s="1594"/>
      <c r="CW1337" s="1594"/>
      <c r="CX1337" s="1594"/>
      <c r="CY1337" s="1594"/>
      <c r="CZ1337" s="1594"/>
      <c r="DA1337" s="1594"/>
      <c r="DB1337" s="1594"/>
      <c r="DC1337" s="1594"/>
      <c r="DD1337" s="1594"/>
      <c r="DE1337" s="1594"/>
      <c r="DF1337" s="1594"/>
      <c r="DG1337" s="1594"/>
      <c r="DH1337" s="1594"/>
      <c r="DI1337" s="1594"/>
      <c r="DJ1337" s="1594"/>
      <c r="DK1337" s="1594"/>
      <c r="DL1337" s="1594"/>
      <c r="DM1337" s="1594"/>
      <c r="DN1337" s="1594"/>
      <c r="DO1337" s="1594"/>
      <c r="DP1337" s="1594"/>
      <c r="DQ1337" s="1594"/>
      <c r="DR1337" s="1594"/>
      <c r="DS1337" s="1594"/>
      <c r="DT1337" s="1594"/>
      <c r="DU1337" s="1594"/>
      <c r="DV1337" s="1594"/>
      <c r="DW1337" s="1594"/>
      <c r="DX1337" s="1594"/>
      <c r="DY1337" s="1594"/>
      <c r="DZ1337" s="1594"/>
      <c r="EA1337" s="1594"/>
      <c r="EB1337" s="1594"/>
      <c r="EC1337" s="1594"/>
      <c r="ED1337" s="1594"/>
      <c r="EE1337" s="1594"/>
      <c r="EF1337" s="1594"/>
      <c r="EG1337" s="1594"/>
      <c r="EH1337" s="1594"/>
      <c r="EI1337" s="1594"/>
      <c r="EJ1337" s="1594"/>
      <c r="EK1337" s="1594"/>
      <c r="EL1337" s="1594"/>
      <c r="EM1337" s="1594"/>
      <c r="EN1337" s="1594"/>
      <c r="EO1337" s="1594"/>
      <c r="EP1337" s="1594"/>
      <c r="EQ1337" s="1594"/>
      <c r="ER1337" s="1594"/>
      <c r="ES1337" s="1594"/>
    </row>
    <row r="1338" spans="1:149" s="1595" customFormat="1" ht="12.5">
      <c r="A1338" s="1644" t="str">
        <f t="shared" si="720"/>
        <v>Organisation</v>
      </c>
      <c r="B1338" s="1758"/>
      <c r="C1338" s="1758"/>
      <c r="D1338" s="1758"/>
      <c r="E1338" s="1756"/>
      <c r="F1338" s="1592"/>
      <c r="G1338" s="1714">
        <f t="shared" si="721"/>
        <v>0</v>
      </c>
      <c r="H1338" s="1645"/>
      <c r="I1338" s="1714">
        <f t="shared" si="722"/>
        <v>0</v>
      </c>
      <c r="J1338" s="1646"/>
      <c r="K1338" s="1646"/>
      <c r="L1338" s="1592"/>
      <c r="M1338" s="1597"/>
      <c r="N1338" s="1597"/>
      <c r="O1338" s="1646"/>
      <c r="P1338" s="1647"/>
      <c r="Q1338" s="1647"/>
      <c r="R1338" s="1648"/>
      <c r="S1338" s="1603"/>
      <c r="T1338" s="1649"/>
      <c r="U1338" s="1649"/>
      <c r="V1338" s="1649"/>
      <c r="W1338" s="1649"/>
      <c r="X1338" s="1649"/>
      <c r="Y1338" s="1649"/>
      <c r="Z1338" s="1649"/>
      <c r="AA1338" s="1649"/>
      <c r="AB1338" s="1649"/>
      <c r="AC1338" s="1649"/>
      <c r="AD1338" s="1649"/>
      <c r="AE1338" s="1649"/>
      <c r="AF1338" s="1610">
        <f t="shared" si="701"/>
        <v>0</v>
      </c>
      <c r="AG1338" s="1649"/>
      <c r="AH1338" s="1649"/>
      <c r="AI1338" s="1649"/>
      <c r="AJ1338" s="1649"/>
      <c r="AK1338" s="1649"/>
      <c r="AL1338" s="1649"/>
      <c r="AM1338" s="1649"/>
      <c r="AN1338" s="1649"/>
      <c r="AO1338" s="1649"/>
      <c r="AP1338" s="1649"/>
      <c r="AQ1338" s="1649"/>
      <c r="AR1338" s="1709"/>
      <c r="AS1338" s="1779">
        <f t="shared" si="702"/>
        <v>0</v>
      </c>
      <c r="AT1338" s="1711">
        <f t="shared" si="723"/>
        <v>0</v>
      </c>
      <c r="AU1338" s="1611">
        <f t="shared" si="703"/>
        <v>0</v>
      </c>
      <c r="AV1338" s="1611">
        <f t="shared" si="704"/>
        <v>0</v>
      </c>
      <c r="AW1338" s="1611">
        <f t="shared" si="705"/>
        <v>0</v>
      </c>
      <c r="AX1338" s="1611">
        <f t="shared" si="706"/>
        <v>0</v>
      </c>
      <c r="AY1338" s="1611">
        <f t="shared" si="707"/>
        <v>0</v>
      </c>
      <c r="AZ1338" s="1611">
        <f t="shared" si="708"/>
        <v>0</v>
      </c>
      <c r="BA1338" s="1611">
        <f t="shared" si="709"/>
        <v>0</v>
      </c>
      <c r="BB1338" s="1611">
        <f t="shared" si="710"/>
        <v>0</v>
      </c>
      <c r="BC1338" s="1611">
        <f t="shared" si="711"/>
        <v>0</v>
      </c>
      <c r="BD1338" s="1611">
        <f t="shared" si="712"/>
        <v>0</v>
      </c>
      <c r="BE1338" s="1611">
        <f t="shared" si="713"/>
        <v>0</v>
      </c>
      <c r="BF1338" s="1611">
        <f t="shared" si="714"/>
        <v>0</v>
      </c>
      <c r="BG1338" s="1611">
        <f t="shared" si="724"/>
        <v>0</v>
      </c>
      <c r="BH1338" s="1611" t="str">
        <f t="shared" si="725"/>
        <v/>
      </c>
      <c r="BI1338" s="1611" t="str">
        <f t="shared" si="726"/>
        <v/>
      </c>
      <c r="BJ1338" s="1611" t="str">
        <f t="shared" si="715"/>
        <v/>
      </c>
      <c r="BK1338" s="1611" t="str">
        <f t="shared" si="716"/>
        <v/>
      </c>
      <c r="BL1338" s="1611" t="str">
        <f t="shared" ca="1" si="717"/>
        <v/>
      </c>
      <c r="BM1338" s="1611" t="str">
        <f t="shared" si="727"/>
        <v/>
      </c>
      <c r="BN1338" s="1611" t="str">
        <f t="shared" si="718"/>
        <v/>
      </c>
      <c r="BO1338" s="1611" t="str">
        <f t="shared" si="719"/>
        <v/>
      </c>
      <c r="BP1338" s="1611" t="str">
        <f t="shared" si="728"/>
        <v/>
      </c>
      <c r="BQ1338" s="1611" t="str">
        <f t="shared" si="729"/>
        <v/>
      </c>
      <c r="BR1338" s="1611" t="str">
        <f t="shared" si="730"/>
        <v/>
      </c>
      <c r="BS1338" s="1611" t="str">
        <f t="shared" si="731"/>
        <v/>
      </c>
      <c r="BT1338" s="1611" t="str">
        <f t="shared" si="732"/>
        <v/>
      </c>
      <c r="BU1338" s="1731">
        <f t="shared" ca="1" si="733"/>
        <v>0</v>
      </c>
      <c r="BV1338" s="1594"/>
      <c r="BW1338" s="1594"/>
      <c r="BX1338" s="1594"/>
      <c r="BY1338" s="1594"/>
      <c r="BZ1338" s="1594"/>
      <c r="CA1338" s="1594"/>
      <c r="CB1338" s="1594"/>
      <c r="CC1338" s="1594"/>
      <c r="CD1338" s="1594"/>
      <c r="CE1338" s="1594"/>
      <c r="CF1338" s="1594"/>
      <c r="CG1338" s="1594"/>
      <c r="CH1338" s="1594"/>
      <c r="CI1338" s="1594"/>
      <c r="CJ1338" s="1594"/>
      <c r="CK1338" s="1594"/>
      <c r="CL1338" s="1594"/>
      <c r="CM1338" s="1594"/>
      <c r="CN1338" s="1594"/>
      <c r="CO1338" s="1594"/>
      <c r="CP1338" s="1594"/>
      <c r="CQ1338" s="1594"/>
      <c r="CR1338" s="1594"/>
      <c r="CS1338" s="1594"/>
      <c r="CT1338" s="1594"/>
      <c r="CU1338" s="1594"/>
      <c r="CV1338" s="1594"/>
      <c r="CW1338" s="1594"/>
      <c r="CX1338" s="1594"/>
      <c r="CY1338" s="1594"/>
      <c r="CZ1338" s="1594"/>
      <c r="DA1338" s="1594"/>
      <c r="DB1338" s="1594"/>
      <c r="DC1338" s="1594"/>
      <c r="DD1338" s="1594"/>
      <c r="DE1338" s="1594"/>
      <c r="DF1338" s="1594"/>
      <c r="DG1338" s="1594"/>
      <c r="DH1338" s="1594"/>
      <c r="DI1338" s="1594"/>
      <c r="DJ1338" s="1594"/>
      <c r="DK1338" s="1594"/>
      <c r="DL1338" s="1594"/>
      <c r="DM1338" s="1594"/>
      <c r="DN1338" s="1594"/>
      <c r="DO1338" s="1594"/>
      <c r="DP1338" s="1594"/>
      <c r="DQ1338" s="1594"/>
      <c r="DR1338" s="1594"/>
      <c r="DS1338" s="1594"/>
      <c r="DT1338" s="1594"/>
      <c r="DU1338" s="1594"/>
      <c r="DV1338" s="1594"/>
      <c r="DW1338" s="1594"/>
      <c r="DX1338" s="1594"/>
      <c r="DY1338" s="1594"/>
      <c r="DZ1338" s="1594"/>
      <c r="EA1338" s="1594"/>
      <c r="EB1338" s="1594"/>
      <c r="EC1338" s="1594"/>
      <c r="ED1338" s="1594"/>
      <c r="EE1338" s="1594"/>
      <c r="EF1338" s="1594"/>
      <c r="EG1338" s="1594"/>
      <c r="EH1338" s="1594"/>
      <c r="EI1338" s="1594"/>
      <c r="EJ1338" s="1594"/>
      <c r="EK1338" s="1594"/>
      <c r="EL1338" s="1594"/>
      <c r="EM1338" s="1594"/>
      <c r="EN1338" s="1594"/>
      <c r="EO1338" s="1594"/>
      <c r="EP1338" s="1594"/>
      <c r="EQ1338" s="1594"/>
      <c r="ER1338" s="1594"/>
      <c r="ES1338" s="1594"/>
    </row>
    <row r="1339" spans="1:149" s="1595" customFormat="1" ht="12.5">
      <c r="A1339" s="1644" t="str">
        <f t="shared" si="720"/>
        <v>Organisation</v>
      </c>
      <c r="B1339" s="1758"/>
      <c r="C1339" s="1758"/>
      <c r="D1339" s="1758"/>
      <c r="E1339" s="1756"/>
      <c r="F1339" s="1592"/>
      <c r="G1339" s="1714">
        <f t="shared" si="721"/>
        <v>0</v>
      </c>
      <c r="H1339" s="1645"/>
      <c r="I1339" s="1714">
        <f t="shared" si="722"/>
        <v>0</v>
      </c>
      <c r="J1339" s="1646"/>
      <c r="K1339" s="1646"/>
      <c r="L1339" s="1592"/>
      <c r="M1339" s="1597"/>
      <c r="N1339" s="1597"/>
      <c r="O1339" s="1646"/>
      <c r="P1339" s="1647"/>
      <c r="Q1339" s="1647"/>
      <c r="R1339" s="1648"/>
      <c r="S1339" s="1603"/>
      <c r="T1339" s="1649"/>
      <c r="U1339" s="1649"/>
      <c r="V1339" s="1649"/>
      <c r="W1339" s="1649"/>
      <c r="X1339" s="1649"/>
      <c r="Y1339" s="1649"/>
      <c r="Z1339" s="1649"/>
      <c r="AA1339" s="1649"/>
      <c r="AB1339" s="1649"/>
      <c r="AC1339" s="1649"/>
      <c r="AD1339" s="1649"/>
      <c r="AE1339" s="1649"/>
      <c r="AF1339" s="1610">
        <f t="shared" si="701"/>
        <v>0</v>
      </c>
      <c r="AG1339" s="1649"/>
      <c r="AH1339" s="1649"/>
      <c r="AI1339" s="1649"/>
      <c r="AJ1339" s="1649"/>
      <c r="AK1339" s="1649"/>
      <c r="AL1339" s="1649"/>
      <c r="AM1339" s="1649"/>
      <c r="AN1339" s="1649"/>
      <c r="AO1339" s="1649"/>
      <c r="AP1339" s="1649"/>
      <c r="AQ1339" s="1649"/>
      <c r="AR1339" s="1709"/>
      <c r="AS1339" s="1779">
        <f t="shared" si="702"/>
        <v>0</v>
      </c>
      <c r="AT1339" s="1711">
        <f t="shared" si="723"/>
        <v>0</v>
      </c>
      <c r="AU1339" s="1611">
        <f t="shared" si="703"/>
        <v>0</v>
      </c>
      <c r="AV1339" s="1611">
        <f t="shared" si="704"/>
        <v>0</v>
      </c>
      <c r="AW1339" s="1611">
        <f t="shared" si="705"/>
        <v>0</v>
      </c>
      <c r="AX1339" s="1611">
        <f t="shared" si="706"/>
        <v>0</v>
      </c>
      <c r="AY1339" s="1611">
        <f t="shared" si="707"/>
        <v>0</v>
      </c>
      <c r="AZ1339" s="1611">
        <f t="shared" si="708"/>
        <v>0</v>
      </c>
      <c r="BA1339" s="1611">
        <f t="shared" si="709"/>
        <v>0</v>
      </c>
      <c r="BB1339" s="1611">
        <f t="shared" si="710"/>
        <v>0</v>
      </c>
      <c r="BC1339" s="1611">
        <f t="shared" si="711"/>
        <v>0</v>
      </c>
      <c r="BD1339" s="1611">
        <f t="shared" si="712"/>
        <v>0</v>
      </c>
      <c r="BE1339" s="1611">
        <f t="shared" si="713"/>
        <v>0</v>
      </c>
      <c r="BF1339" s="1611">
        <f t="shared" si="714"/>
        <v>0</v>
      </c>
      <c r="BG1339" s="1611">
        <f t="shared" si="724"/>
        <v>0</v>
      </c>
      <c r="BH1339" s="1611" t="str">
        <f t="shared" si="725"/>
        <v/>
      </c>
      <c r="BI1339" s="1611" t="str">
        <f t="shared" si="726"/>
        <v/>
      </c>
      <c r="BJ1339" s="1611" t="str">
        <f t="shared" si="715"/>
        <v/>
      </c>
      <c r="BK1339" s="1611" t="str">
        <f t="shared" si="716"/>
        <v/>
      </c>
      <c r="BL1339" s="1611" t="str">
        <f t="shared" ca="1" si="717"/>
        <v/>
      </c>
      <c r="BM1339" s="1611" t="str">
        <f t="shared" si="727"/>
        <v/>
      </c>
      <c r="BN1339" s="1611" t="str">
        <f t="shared" si="718"/>
        <v/>
      </c>
      <c r="BO1339" s="1611" t="str">
        <f t="shared" si="719"/>
        <v/>
      </c>
      <c r="BP1339" s="1611" t="str">
        <f t="shared" si="728"/>
        <v/>
      </c>
      <c r="BQ1339" s="1611" t="str">
        <f t="shared" si="729"/>
        <v/>
      </c>
      <c r="BR1339" s="1611" t="str">
        <f t="shared" si="730"/>
        <v/>
      </c>
      <c r="BS1339" s="1611" t="str">
        <f t="shared" si="731"/>
        <v/>
      </c>
      <c r="BT1339" s="1611" t="str">
        <f t="shared" si="732"/>
        <v/>
      </c>
      <c r="BU1339" s="1731">
        <f t="shared" ca="1" si="733"/>
        <v>0</v>
      </c>
      <c r="BV1339" s="1594"/>
      <c r="BW1339" s="1594"/>
      <c r="BX1339" s="1594"/>
      <c r="BY1339" s="1594"/>
      <c r="BZ1339" s="1594"/>
      <c r="CA1339" s="1594"/>
      <c r="CB1339" s="1594"/>
      <c r="CC1339" s="1594"/>
      <c r="CD1339" s="1594"/>
      <c r="CE1339" s="1594"/>
      <c r="CF1339" s="1594"/>
      <c r="CG1339" s="1594"/>
      <c r="CH1339" s="1594"/>
      <c r="CI1339" s="1594"/>
      <c r="CJ1339" s="1594"/>
      <c r="CK1339" s="1594"/>
      <c r="CL1339" s="1594"/>
      <c r="CM1339" s="1594"/>
      <c r="CN1339" s="1594"/>
      <c r="CO1339" s="1594"/>
      <c r="CP1339" s="1594"/>
      <c r="CQ1339" s="1594"/>
      <c r="CR1339" s="1594"/>
      <c r="CS1339" s="1594"/>
      <c r="CT1339" s="1594"/>
      <c r="CU1339" s="1594"/>
      <c r="CV1339" s="1594"/>
      <c r="CW1339" s="1594"/>
      <c r="CX1339" s="1594"/>
      <c r="CY1339" s="1594"/>
      <c r="CZ1339" s="1594"/>
      <c r="DA1339" s="1594"/>
      <c r="DB1339" s="1594"/>
      <c r="DC1339" s="1594"/>
      <c r="DD1339" s="1594"/>
      <c r="DE1339" s="1594"/>
      <c r="DF1339" s="1594"/>
      <c r="DG1339" s="1594"/>
      <c r="DH1339" s="1594"/>
      <c r="DI1339" s="1594"/>
      <c r="DJ1339" s="1594"/>
      <c r="DK1339" s="1594"/>
      <c r="DL1339" s="1594"/>
      <c r="DM1339" s="1594"/>
      <c r="DN1339" s="1594"/>
      <c r="DO1339" s="1594"/>
      <c r="DP1339" s="1594"/>
      <c r="DQ1339" s="1594"/>
      <c r="DR1339" s="1594"/>
      <c r="DS1339" s="1594"/>
      <c r="DT1339" s="1594"/>
      <c r="DU1339" s="1594"/>
      <c r="DV1339" s="1594"/>
      <c r="DW1339" s="1594"/>
      <c r="DX1339" s="1594"/>
      <c r="DY1339" s="1594"/>
      <c r="DZ1339" s="1594"/>
      <c r="EA1339" s="1594"/>
      <c r="EB1339" s="1594"/>
      <c r="EC1339" s="1594"/>
      <c r="ED1339" s="1594"/>
      <c r="EE1339" s="1594"/>
      <c r="EF1339" s="1594"/>
      <c r="EG1339" s="1594"/>
      <c r="EH1339" s="1594"/>
      <c r="EI1339" s="1594"/>
      <c r="EJ1339" s="1594"/>
      <c r="EK1339" s="1594"/>
      <c r="EL1339" s="1594"/>
      <c r="EM1339" s="1594"/>
      <c r="EN1339" s="1594"/>
      <c r="EO1339" s="1594"/>
      <c r="EP1339" s="1594"/>
      <c r="EQ1339" s="1594"/>
      <c r="ER1339" s="1594"/>
      <c r="ES1339" s="1594"/>
    </row>
    <row r="1340" spans="1:149" s="1595" customFormat="1" ht="12.5">
      <c r="A1340" s="1644" t="str">
        <f t="shared" si="720"/>
        <v>Organisation</v>
      </c>
      <c r="B1340" s="1758"/>
      <c r="C1340" s="1758"/>
      <c r="D1340" s="1758"/>
      <c r="E1340" s="1756"/>
      <c r="F1340" s="1592"/>
      <c r="G1340" s="1714">
        <f t="shared" si="721"/>
        <v>0</v>
      </c>
      <c r="H1340" s="1645"/>
      <c r="I1340" s="1714">
        <f t="shared" si="722"/>
        <v>0</v>
      </c>
      <c r="J1340" s="1646"/>
      <c r="K1340" s="1646"/>
      <c r="L1340" s="1592"/>
      <c r="M1340" s="1597"/>
      <c r="N1340" s="1597"/>
      <c r="O1340" s="1646"/>
      <c r="P1340" s="1647"/>
      <c r="Q1340" s="1647"/>
      <c r="R1340" s="1648"/>
      <c r="S1340" s="1603"/>
      <c r="T1340" s="1649"/>
      <c r="U1340" s="1649"/>
      <c r="V1340" s="1649"/>
      <c r="W1340" s="1649"/>
      <c r="X1340" s="1649"/>
      <c r="Y1340" s="1649"/>
      <c r="Z1340" s="1649"/>
      <c r="AA1340" s="1649"/>
      <c r="AB1340" s="1649"/>
      <c r="AC1340" s="1649"/>
      <c r="AD1340" s="1649"/>
      <c r="AE1340" s="1649"/>
      <c r="AF1340" s="1610">
        <f t="shared" si="701"/>
        <v>0</v>
      </c>
      <c r="AG1340" s="1649"/>
      <c r="AH1340" s="1649"/>
      <c r="AI1340" s="1649"/>
      <c r="AJ1340" s="1649"/>
      <c r="AK1340" s="1649"/>
      <c r="AL1340" s="1649"/>
      <c r="AM1340" s="1649"/>
      <c r="AN1340" s="1649"/>
      <c r="AO1340" s="1649"/>
      <c r="AP1340" s="1649"/>
      <c r="AQ1340" s="1649"/>
      <c r="AR1340" s="1709"/>
      <c r="AS1340" s="1779">
        <f t="shared" si="702"/>
        <v>0</v>
      </c>
      <c r="AT1340" s="1711">
        <f t="shared" si="723"/>
        <v>0</v>
      </c>
      <c r="AU1340" s="1611">
        <f t="shared" si="703"/>
        <v>0</v>
      </c>
      <c r="AV1340" s="1611">
        <f t="shared" si="704"/>
        <v>0</v>
      </c>
      <c r="AW1340" s="1611">
        <f t="shared" si="705"/>
        <v>0</v>
      </c>
      <c r="AX1340" s="1611">
        <f t="shared" si="706"/>
        <v>0</v>
      </c>
      <c r="AY1340" s="1611">
        <f t="shared" si="707"/>
        <v>0</v>
      </c>
      <c r="AZ1340" s="1611">
        <f t="shared" si="708"/>
        <v>0</v>
      </c>
      <c r="BA1340" s="1611">
        <f t="shared" si="709"/>
        <v>0</v>
      </c>
      <c r="BB1340" s="1611">
        <f t="shared" si="710"/>
        <v>0</v>
      </c>
      <c r="BC1340" s="1611">
        <f t="shared" si="711"/>
        <v>0</v>
      </c>
      <c r="BD1340" s="1611">
        <f t="shared" si="712"/>
        <v>0</v>
      </c>
      <c r="BE1340" s="1611">
        <f t="shared" si="713"/>
        <v>0</v>
      </c>
      <c r="BF1340" s="1611">
        <f t="shared" si="714"/>
        <v>0</v>
      </c>
      <c r="BG1340" s="1611">
        <f t="shared" si="724"/>
        <v>0</v>
      </c>
      <c r="BH1340" s="1611" t="str">
        <f t="shared" si="725"/>
        <v/>
      </c>
      <c r="BI1340" s="1611" t="str">
        <f t="shared" si="726"/>
        <v/>
      </c>
      <c r="BJ1340" s="1611" t="str">
        <f t="shared" si="715"/>
        <v/>
      </c>
      <c r="BK1340" s="1611" t="str">
        <f t="shared" si="716"/>
        <v/>
      </c>
      <c r="BL1340" s="1611" t="str">
        <f t="shared" ca="1" si="717"/>
        <v/>
      </c>
      <c r="BM1340" s="1611" t="str">
        <f t="shared" si="727"/>
        <v/>
      </c>
      <c r="BN1340" s="1611" t="str">
        <f t="shared" si="718"/>
        <v/>
      </c>
      <c r="BO1340" s="1611" t="str">
        <f t="shared" si="719"/>
        <v/>
      </c>
      <c r="BP1340" s="1611" t="str">
        <f t="shared" si="728"/>
        <v/>
      </c>
      <c r="BQ1340" s="1611" t="str">
        <f t="shared" si="729"/>
        <v/>
      </c>
      <c r="BR1340" s="1611" t="str">
        <f t="shared" si="730"/>
        <v/>
      </c>
      <c r="BS1340" s="1611" t="str">
        <f t="shared" si="731"/>
        <v/>
      </c>
      <c r="BT1340" s="1611" t="str">
        <f t="shared" si="732"/>
        <v/>
      </c>
      <c r="BU1340" s="1731">
        <f t="shared" ca="1" si="733"/>
        <v>0</v>
      </c>
      <c r="BV1340" s="1594"/>
      <c r="BW1340" s="1594"/>
      <c r="BX1340" s="1594"/>
      <c r="BY1340" s="1594"/>
      <c r="BZ1340" s="1594"/>
      <c r="CA1340" s="1594"/>
      <c r="CB1340" s="1594"/>
      <c r="CC1340" s="1594"/>
      <c r="CD1340" s="1594"/>
      <c r="CE1340" s="1594"/>
      <c r="CF1340" s="1594"/>
      <c r="CG1340" s="1594"/>
      <c r="CH1340" s="1594"/>
      <c r="CI1340" s="1594"/>
      <c r="CJ1340" s="1594"/>
      <c r="CK1340" s="1594"/>
      <c r="CL1340" s="1594"/>
      <c r="CM1340" s="1594"/>
      <c r="CN1340" s="1594"/>
      <c r="CO1340" s="1594"/>
      <c r="CP1340" s="1594"/>
      <c r="CQ1340" s="1594"/>
      <c r="CR1340" s="1594"/>
      <c r="CS1340" s="1594"/>
      <c r="CT1340" s="1594"/>
      <c r="CU1340" s="1594"/>
      <c r="CV1340" s="1594"/>
      <c r="CW1340" s="1594"/>
      <c r="CX1340" s="1594"/>
      <c r="CY1340" s="1594"/>
      <c r="CZ1340" s="1594"/>
      <c r="DA1340" s="1594"/>
      <c r="DB1340" s="1594"/>
      <c r="DC1340" s="1594"/>
      <c r="DD1340" s="1594"/>
      <c r="DE1340" s="1594"/>
      <c r="DF1340" s="1594"/>
      <c r="DG1340" s="1594"/>
      <c r="DH1340" s="1594"/>
      <c r="DI1340" s="1594"/>
      <c r="DJ1340" s="1594"/>
      <c r="DK1340" s="1594"/>
      <c r="DL1340" s="1594"/>
      <c r="DM1340" s="1594"/>
      <c r="DN1340" s="1594"/>
      <c r="DO1340" s="1594"/>
      <c r="DP1340" s="1594"/>
      <c r="DQ1340" s="1594"/>
      <c r="DR1340" s="1594"/>
      <c r="DS1340" s="1594"/>
      <c r="DT1340" s="1594"/>
      <c r="DU1340" s="1594"/>
      <c r="DV1340" s="1594"/>
      <c r="DW1340" s="1594"/>
      <c r="DX1340" s="1594"/>
      <c r="DY1340" s="1594"/>
      <c r="DZ1340" s="1594"/>
      <c r="EA1340" s="1594"/>
      <c r="EB1340" s="1594"/>
      <c r="EC1340" s="1594"/>
      <c r="ED1340" s="1594"/>
      <c r="EE1340" s="1594"/>
      <c r="EF1340" s="1594"/>
      <c r="EG1340" s="1594"/>
      <c r="EH1340" s="1594"/>
      <c r="EI1340" s="1594"/>
      <c r="EJ1340" s="1594"/>
      <c r="EK1340" s="1594"/>
      <c r="EL1340" s="1594"/>
      <c r="EM1340" s="1594"/>
      <c r="EN1340" s="1594"/>
      <c r="EO1340" s="1594"/>
      <c r="EP1340" s="1594"/>
      <c r="EQ1340" s="1594"/>
      <c r="ER1340" s="1594"/>
      <c r="ES1340" s="1594"/>
    </row>
    <row r="1341" spans="1:149" s="1595" customFormat="1" ht="12.5">
      <c r="A1341" s="1644" t="str">
        <f t="shared" si="720"/>
        <v>Organisation</v>
      </c>
      <c r="B1341" s="1758"/>
      <c r="C1341" s="1758"/>
      <c r="D1341" s="1758"/>
      <c r="E1341" s="1756"/>
      <c r="F1341" s="1592"/>
      <c r="G1341" s="1714">
        <f t="shared" si="721"/>
        <v>0</v>
      </c>
      <c r="H1341" s="1645"/>
      <c r="I1341" s="1714">
        <f t="shared" si="722"/>
        <v>0</v>
      </c>
      <c r="J1341" s="1646"/>
      <c r="K1341" s="1646"/>
      <c r="L1341" s="1592"/>
      <c r="M1341" s="1597"/>
      <c r="N1341" s="1597"/>
      <c r="O1341" s="1646"/>
      <c r="P1341" s="1647"/>
      <c r="Q1341" s="1647"/>
      <c r="R1341" s="1648"/>
      <c r="S1341" s="1603"/>
      <c r="T1341" s="1649"/>
      <c r="U1341" s="1649"/>
      <c r="V1341" s="1649"/>
      <c r="W1341" s="1649"/>
      <c r="X1341" s="1649"/>
      <c r="Y1341" s="1649"/>
      <c r="Z1341" s="1649"/>
      <c r="AA1341" s="1649"/>
      <c r="AB1341" s="1649"/>
      <c r="AC1341" s="1649"/>
      <c r="AD1341" s="1649"/>
      <c r="AE1341" s="1649"/>
      <c r="AF1341" s="1610">
        <f t="shared" si="701"/>
        <v>0</v>
      </c>
      <c r="AG1341" s="1649"/>
      <c r="AH1341" s="1649"/>
      <c r="AI1341" s="1649"/>
      <c r="AJ1341" s="1649"/>
      <c r="AK1341" s="1649"/>
      <c r="AL1341" s="1649"/>
      <c r="AM1341" s="1649"/>
      <c r="AN1341" s="1649"/>
      <c r="AO1341" s="1649"/>
      <c r="AP1341" s="1649"/>
      <c r="AQ1341" s="1649"/>
      <c r="AR1341" s="1709"/>
      <c r="AS1341" s="1779">
        <f t="shared" si="702"/>
        <v>0</v>
      </c>
      <c r="AT1341" s="1711">
        <f t="shared" si="723"/>
        <v>0</v>
      </c>
      <c r="AU1341" s="1611">
        <f t="shared" si="703"/>
        <v>0</v>
      </c>
      <c r="AV1341" s="1611">
        <f t="shared" si="704"/>
        <v>0</v>
      </c>
      <c r="AW1341" s="1611">
        <f t="shared" si="705"/>
        <v>0</v>
      </c>
      <c r="AX1341" s="1611">
        <f t="shared" si="706"/>
        <v>0</v>
      </c>
      <c r="AY1341" s="1611">
        <f t="shared" si="707"/>
        <v>0</v>
      </c>
      <c r="AZ1341" s="1611">
        <f t="shared" si="708"/>
        <v>0</v>
      </c>
      <c r="BA1341" s="1611">
        <f t="shared" si="709"/>
        <v>0</v>
      </c>
      <c r="BB1341" s="1611">
        <f t="shared" si="710"/>
        <v>0</v>
      </c>
      <c r="BC1341" s="1611">
        <f t="shared" si="711"/>
        <v>0</v>
      </c>
      <c r="BD1341" s="1611">
        <f t="shared" si="712"/>
        <v>0</v>
      </c>
      <c r="BE1341" s="1611">
        <f t="shared" si="713"/>
        <v>0</v>
      </c>
      <c r="BF1341" s="1611">
        <f t="shared" si="714"/>
        <v>0</v>
      </c>
      <c r="BG1341" s="1611">
        <f t="shared" si="724"/>
        <v>0</v>
      </c>
      <c r="BH1341" s="1611" t="str">
        <f t="shared" si="725"/>
        <v/>
      </c>
      <c r="BI1341" s="1611" t="str">
        <f t="shared" si="726"/>
        <v/>
      </c>
      <c r="BJ1341" s="1611" t="str">
        <f t="shared" si="715"/>
        <v/>
      </c>
      <c r="BK1341" s="1611" t="str">
        <f t="shared" si="716"/>
        <v/>
      </c>
      <c r="BL1341" s="1611" t="str">
        <f t="shared" ca="1" si="717"/>
        <v/>
      </c>
      <c r="BM1341" s="1611" t="str">
        <f t="shared" si="727"/>
        <v/>
      </c>
      <c r="BN1341" s="1611" t="str">
        <f t="shared" si="718"/>
        <v/>
      </c>
      <c r="BO1341" s="1611" t="str">
        <f t="shared" si="719"/>
        <v/>
      </c>
      <c r="BP1341" s="1611" t="str">
        <f t="shared" si="728"/>
        <v/>
      </c>
      <c r="BQ1341" s="1611" t="str">
        <f t="shared" si="729"/>
        <v/>
      </c>
      <c r="BR1341" s="1611" t="str">
        <f t="shared" si="730"/>
        <v/>
      </c>
      <c r="BS1341" s="1611" t="str">
        <f t="shared" si="731"/>
        <v/>
      </c>
      <c r="BT1341" s="1611" t="str">
        <f t="shared" si="732"/>
        <v/>
      </c>
      <c r="BU1341" s="1731">
        <f t="shared" ca="1" si="733"/>
        <v>0</v>
      </c>
      <c r="BV1341" s="1594"/>
      <c r="BW1341" s="1594"/>
      <c r="BX1341" s="1594"/>
      <c r="BY1341" s="1594"/>
      <c r="BZ1341" s="1594"/>
      <c r="CA1341" s="1594"/>
      <c r="CB1341" s="1594"/>
      <c r="CC1341" s="1594"/>
      <c r="CD1341" s="1594"/>
      <c r="CE1341" s="1594"/>
      <c r="CF1341" s="1594"/>
      <c r="CG1341" s="1594"/>
      <c r="CH1341" s="1594"/>
      <c r="CI1341" s="1594"/>
      <c r="CJ1341" s="1594"/>
      <c r="CK1341" s="1594"/>
      <c r="CL1341" s="1594"/>
      <c r="CM1341" s="1594"/>
      <c r="CN1341" s="1594"/>
      <c r="CO1341" s="1594"/>
      <c r="CP1341" s="1594"/>
      <c r="CQ1341" s="1594"/>
      <c r="CR1341" s="1594"/>
      <c r="CS1341" s="1594"/>
      <c r="CT1341" s="1594"/>
      <c r="CU1341" s="1594"/>
      <c r="CV1341" s="1594"/>
      <c r="CW1341" s="1594"/>
      <c r="CX1341" s="1594"/>
      <c r="CY1341" s="1594"/>
      <c r="CZ1341" s="1594"/>
      <c r="DA1341" s="1594"/>
      <c r="DB1341" s="1594"/>
      <c r="DC1341" s="1594"/>
      <c r="DD1341" s="1594"/>
      <c r="DE1341" s="1594"/>
      <c r="DF1341" s="1594"/>
      <c r="DG1341" s="1594"/>
      <c r="DH1341" s="1594"/>
      <c r="DI1341" s="1594"/>
      <c r="DJ1341" s="1594"/>
      <c r="DK1341" s="1594"/>
      <c r="DL1341" s="1594"/>
      <c r="DM1341" s="1594"/>
      <c r="DN1341" s="1594"/>
      <c r="DO1341" s="1594"/>
      <c r="DP1341" s="1594"/>
      <c r="DQ1341" s="1594"/>
      <c r="DR1341" s="1594"/>
      <c r="DS1341" s="1594"/>
      <c r="DT1341" s="1594"/>
      <c r="DU1341" s="1594"/>
      <c r="DV1341" s="1594"/>
      <c r="DW1341" s="1594"/>
      <c r="DX1341" s="1594"/>
      <c r="DY1341" s="1594"/>
      <c r="DZ1341" s="1594"/>
      <c r="EA1341" s="1594"/>
      <c r="EB1341" s="1594"/>
      <c r="EC1341" s="1594"/>
      <c r="ED1341" s="1594"/>
      <c r="EE1341" s="1594"/>
      <c r="EF1341" s="1594"/>
      <c r="EG1341" s="1594"/>
      <c r="EH1341" s="1594"/>
      <c r="EI1341" s="1594"/>
      <c r="EJ1341" s="1594"/>
      <c r="EK1341" s="1594"/>
      <c r="EL1341" s="1594"/>
      <c r="EM1341" s="1594"/>
      <c r="EN1341" s="1594"/>
      <c r="EO1341" s="1594"/>
      <c r="EP1341" s="1594"/>
      <c r="EQ1341" s="1594"/>
      <c r="ER1341" s="1594"/>
      <c r="ES1341" s="1594"/>
    </row>
    <row r="1342" spans="1:149" s="1595" customFormat="1" ht="12.5">
      <c r="A1342" s="1644" t="str">
        <f t="shared" si="720"/>
        <v>Organisation</v>
      </c>
      <c r="B1342" s="1758"/>
      <c r="C1342" s="1758"/>
      <c r="D1342" s="1758"/>
      <c r="E1342" s="1756"/>
      <c r="F1342" s="1592"/>
      <c r="G1342" s="1714">
        <f t="shared" si="721"/>
        <v>0</v>
      </c>
      <c r="H1342" s="1645"/>
      <c r="I1342" s="1714">
        <f t="shared" si="722"/>
        <v>0</v>
      </c>
      <c r="J1342" s="1646"/>
      <c r="K1342" s="1646"/>
      <c r="L1342" s="1592"/>
      <c r="M1342" s="1597"/>
      <c r="N1342" s="1597"/>
      <c r="O1342" s="1646"/>
      <c r="P1342" s="1647"/>
      <c r="Q1342" s="1647"/>
      <c r="R1342" s="1648"/>
      <c r="S1342" s="1603"/>
      <c r="T1342" s="1649"/>
      <c r="U1342" s="1649"/>
      <c r="V1342" s="1649"/>
      <c r="W1342" s="1649"/>
      <c r="X1342" s="1649"/>
      <c r="Y1342" s="1649"/>
      <c r="Z1342" s="1649"/>
      <c r="AA1342" s="1649"/>
      <c r="AB1342" s="1649"/>
      <c r="AC1342" s="1649"/>
      <c r="AD1342" s="1649"/>
      <c r="AE1342" s="1649"/>
      <c r="AF1342" s="1610">
        <f t="shared" si="701"/>
        <v>0</v>
      </c>
      <c r="AG1342" s="1649"/>
      <c r="AH1342" s="1649"/>
      <c r="AI1342" s="1649"/>
      <c r="AJ1342" s="1649"/>
      <c r="AK1342" s="1649"/>
      <c r="AL1342" s="1649"/>
      <c r="AM1342" s="1649"/>
      <c r="AN1342" s="1649"/>
      <c r="AO1342" s="1649"/>
      <c r="AP1342" s="1649"/>
      <c r="AQ1342" s="1649"/>
      <c r="AR1342" s="1709"/>
      <c r="AS1342" s="1779">
        <f t="shared" si="702"/>
        <v>0</v>
      </c>
      <c r="AT1342" s="1711">
        <f t="shared" si="723"/>
        <v>0</v>
      </c>
      <c r="AU1342" s="1611">
        <f t="shared" si="703"/>
        <v>0</v>
      </c>
      <c r="AV1342" s="1611">
        <f t="shared" si="704"/>
        <v>0</v>
      </c>
      <c r="AW1342" s="1611">
        <f t="shared" si="705"/>
        <v>0</v>
      </c>
      <c r="AX1342" s="1611">
        <f t="shared" si="706"/>
        <v>0</v>
      </c>
      <c r="AY1342" s="1611">
        <f t="shared" si="707"/>
        <v>0</v>
      </c>
      <c r="AZ1342" s="1611">
        <f t="shared" si="708"/>
        <v>0</v>
      </c>
      <c r="BA1342" s="1611">
        <f t="shared" si="709"/>
        <v>0</v>
      </c>
      <c r="BB1342" s="1611">
        <f t="shared" si="710"/>
        <v>0</v>
      </c>
      <c r="BC1342" s="1611">
        <f t="shared" si="711"/>
        <v>0</v>
      </c>
      <c r="BD1342" s="1611">
        <f t="shared" si="712"/>
        <v>0</v>
      </c>
      <c r="BE1342" s="1611">
        <f t="shared" si="713"/>
        <v>0</v>
      </c>
      <c r="BF1342" s="1611">
        <f t="shared" si="714"/>
        <v>0</v>
      </c>
      <c r="BG1342" s="1611">
        <f t="shared" si="724"/>
        <v>0</v>
      </c>
      <c r="BH1342" s="1611" t="str">
        <f t="shared" si="725"/>
        <v/>
      </c>
      <c r="BI1342" s="1611" t="str">
        <f t="shared" si="726"/>
        <v/>
      </c>
      <c r="BJ1342" s="1611" t="str">
        <f t="shared" si="715"/>
        <v/>
      </c>
      <c r="BK1342" s="1611" t="str">
        <f t="shared" si="716"/>
        <v/>
      </c>
      <c r="BL1342" s="1611" t="str">
        <f t="shared" ca="1" si="717"/>
        <v/>
      </c>
      <c r="BM1342" s="1611" t="str">
        <f t="shared" si="727"/>
        <v/>
      </c>
      <c r="BN1342" s="1611" t="str">
        <f t="shared" si="718"/>
        <v/>
      </c>
      <c r="BO1342" s="1611" t="str">
        <f t="shared" si="719"/>
        <v/>
      </c>
      <c r="BP1342" s="1611" t="str">
        <f t="shared" si="728"/>
        <v/>
      </c>
      <c r="BQ1342" s="1611" t="str">
        <f t="shared" si="729"/>
        <v/>
      </c>
      <c r="BR1342" s="1611" t="str">
        <f t="shared" si="730"/>
        <v/>
      </c>
      <c r="BS1342" s="1611" t="str">
        <f t="shared" si="731"/>
        <v/>
      </c>
      <c r="BT1342" s="1611" t="str">
        <f t="shared" si="732"/>
        <v/>
      </c>
      <c r="BU1342" s="1731">
        <f t="shared" ca="1" si="733"/>
        <v>0</v>
      </c>
      <c r="BV1342" s="1594"/>
      <c r="BW1342" s="1594"/>
      <c r="BX1342" s="1594"/>
      <c r="BY1342" s="1594"/>
      <c r="BZ1342" s="1594"/>
      <c r="CA1342" s="1594"/>
      <c r="CB1342" s="1594"/>
      <c r="CC1342" s="1594"/>
      <c r="CD1342" s="1594"/>
      <c r="CE1342" s="1594"/>
      <c r="CF1342" s="1594"/>
      <c r="CG1342" s="1594"/>
      <c r="CH1342" s="1594"/>
      <c r="CI1342" s="1594"/>
      <c r="CJ1342" s="1594"/>
      <c r="CK1342" s="1594"/>
      <c r="CL1342" s="1594"/>
      <c r="CM1342" s="1594"/>
      <c r="CN1342" s="1594"/>
      <c r="CO1342" s="1594"/>
      <c r="CP1342" s="1594"/>
      <c r="CQ1342" s="1594"/>
      <c r="CR1342" s="1594"/>
      <c r="CS1342" s="1594"/>
      <c r="CT1342" s="1594"/>
      <c r="CU1342" s="1594"/>
      <c r="CV1342" s="1594"/>
      <c r="CW1342" s="1594"/>
      <c r="CX1342" s="1594"/>
      <c r="CY1342" s="1594"/>
      <c r="CZ1342" s="1594"/>
      <c r="DA1342" s="1594"/>
      <c r="DB1342" s="1594"/>
      <c r="DC1342" s="1594"/>
      <c r="DD1342" s="1594"/>
      <c r="DE1342" s="1594"/>
      <c r="DF1342" s="1594"/>
      <c r="DG1342" s="1594"/>
      <c r="DH1342" s="1594"/>
      <c r="DI1342" s="1594"/>
      <c r="DJ1342" s="1594"/>
      <c r="DK1342" s="1594"/>
      <c r="DL1342" s="1594"/>
      <c r="DM1342" s="1594"/>
      <c r="DN1342" s="1594"/>
      <c r="DO1342" s="1594"/>
      <c r="DP1342" s="1594"/>
      <c r="DQ1342" s="1594"/>
      <c r="DR1342" s="1594"/>
      <c r="DS1342" s="1594"/>
      <c r="DT1342" s="1594"/>
      <c r="DU1342" s="1594"/>
      <c r="DV1342" s="1594"/>
      <c r="DW1342" s="1594"/>
      <c r="DX1342" s="1594"/>
      <c r="DY1342" s="1594"/>
      <c r="DZ1342" s="1594"/>
      <c r="EA1342" s="1594"/>
      <c r="EB1342" s="1594"/>
      <c r="EC1342" s="1594"/>
      <c r="ED1342" s="1594"/>
      <c r="EE1342" s="1594"/>
      <c r="EF1342" s="1594"/>
      <c r="EG1342" s="1594"/>
      <c r="EH1342" s="1594"/>
      <c r="EI1342" s="1594"/>
      <c r="EJ1342" s="1594"/>
      <c r="EK1342" s="1594"/>
      <c r="EL1342" s="1594"/>
      <c r="EM1342" s="1594"/>
      <c r="EN1342" s="1594"/>
      <c r="EO1342" s="1594"/>
      <c r="EP1342" s="1594"/>
      <c r="EQ1342" s="1594"/>
      <c r="ER1342" s="1594"/>
      <c r="ES1342" s="1594"/>
    </row>
    <row r="1343" spans="1:149" s="1595" customFormat="1" ht="12.5">
      <c r="A1343" s="1644" t="str">
        <f t="shared" si="720"/>
        <v>Organisation</v>
      </c>
      <c r="B1343" s="1758"/>
      <c r="C1343" s="1758"/>
      <c r="D1343" s="1758"/>
      <c r="E1343" s="1756"/>
      <c r="F1343" s="1592"/>
      <c r="G1343" s="1714">
        <f t="shared" si="721"/>
        <v>0</v>
      </c>
      <c r="H1343" s="1645"/>
      <c r="I1343" s="1714">
        <f t="shared" si="722"/>
        <v>0</v>
      </c>
      <c r="J1343" s="1646"/>
      <c r="K1343" s="1646"/>
      <c r="L1343" s="1592"/>
      <c r="M1343" s="1597"/>
      <c r="N1343" s="1597"/>
      <c r="O1343" s="1646"/>
      <c r="P1343" s="1647"/>
      <c r="Q1343" s="1647"/>
      <c r="R1343" s="1648"/>
      <c r="S1343" s="1603"/>
      <c r="T1343" s="1649"/>
      <c r="U1343" s="1649"/>
      <c r="V1343" s="1649"/>
      <c r="W1343" s="1649"/>
      <c r="X1343" s="1649"/>
      <c r="Y1343" s="1649"/>
      <c r="Z1343" s="1649"/>
      <c r="AA1343" s="1649"/>
      <c r="AB1343" s="1649"/>
      <c r="AC1343" s="1649"/>
      <c r="AD1343" s="1649"/>
      <c r="AE1343" s="1649"/>
      <c r="AF1343" s="1610">
        <f t="shared" si="701"/>
        <v>0</v>
      </c>
      <c r="AG1343" s="1649"/>
      <c r="AH1343" s="1649"/>
      <c r="AI1343" s="1649"/>
      <c r="AJ1343" s="1649"/>
      <c r="AK1343" s="1649"/>
      <c r="AL1343" s="1649"/>
      <c r="AM1343" s="1649"/>
      <c r="AN1343" s="1649"/>
      <c r="AO1343" s="1649"/>
      <c r="AP1343" s="1649"/>
      <c r="AQ1343" s="1649"/>
      <c r="AR1343" s="1709"/>
      <c r="AS1343" s="1779">
        <f t="shared" si="702"/>
        <v>0</v>
      </c>
      <c r="AT1343" s="1711">
        <f t="shared" si="723"/>
        <v>0</v>
      </c>
      <c r="AU1343" s="1611">
        <f t="shared" si="703"/>
        <v>0</v>
      </c>
      <c r="AV1343" s="1611">
        <f t="shared" si="704"/>
        <v>0</v>
      </c>
      <c r="AW1343" s="1611">
        <f t="shared" si="705"/>
        <v>0</v>
      </c>
      <c r="AX1343" s="1611">
        <f t="shared" si="706"/>
        <v>0</v>
      </c>
      <c r="AY1343" s="1611">
        <f t="shared" si="707"/>
        <v>0</v>
      </c>
      <c r="AZ1343" s="1611">
        <f t="shared" si="708"/>
        <v>0</v>
      </c>
      <c r="BA1343" s="1611">
        <f t="shared" si="709"/>
        <v>0</v>
      </c>
      <c r="BB1343" s="1611">
        <f t="shared" si="710"/>
        <v>0</v>
      </c>
      <c r="BC1343" s="1611">
        <f t="shared" si="711"/>
        <v>0</v>
      </c>
      <c r="BD1343" s="1611">
        <f t="shared" si="712"/>
        <v>0</v>
      </c>
      <c r="BE1343" s="1611">
        <f t="shared" si="713"/>
        <v>0</v>
      </c>
      <c r="BF1343" s="1611">
        <f t="shared" si="714"/>
        <v>0</v>
      </c>
      <c r="BG1343" s="1611">
        <f t="shared" si="724"/>
        <v>0</v>
      </c>
      <c r="BH1343" s="1611" t="str">
        <f t="shared" si="725"/>
        <v/>
      </c>
      <c r="BI1343" s="1611" t="str">
        <f t="shared" si="726"/>
        <v/>
      </c>
      <c r="BJ1343" s="1611" t="str">
        <f t="shared" si="715"/>
        <v/>
      </c>
      <c r="BK1343" s="1611" t="str">
        <f t="shared" si="716"/>
        <v/>
      </c>
      <c r="BL1343" s="1611" t="str">
        <f t="shared" ca="1" si="717"/>
        <v/>
      </c>
      <c r="BM1343" s="1611" t="str">
        <f t="shared" si="727"/>
        <v/>
      </c>
      <c r="BN1343" s="1611" t="str">
        <f t="shared" si="718"/>
        <v/>
      </c>
      <c r="BO1343" s="1611" t="str">
        <f t="shared" si="719"/>
        <v/>
      </c>
      <c r="BP1343" s="1611" t="str">
        <f t="shared" si="728"/>
        <v/>
      </c>
      <c r="BQ1343" s="1611" t="str">
        <f t="shared" si="729"/>
        <v/>
      </c>
      <c r="BR1343" s="1611" t="str">
        <f t="shared" si="730"/>
        <v/>
      </c>
      <c r="BS1343" s="1611" t="str">
        <f t="shared" si="731"/>
        <v/>
      </c>
      <c r="BT1343" s="1611" t="str">
        <f t="shared" si="732"/>
        <v/>
      </c>
      <c r="BU1343" s="1731">
        <f t="shared" ca="1" si="733"/>
        <v>0</v>
      </c>
      <c r="BV1343" s="1594"/>
      <c r="BW1343" s="1594"/>
      <c r="BX1343" s="1594"/>
      <c r="BY1343" s="1594"/>
      <c r="BZ1343" s="1594"/>
      <c r="CA1343" s="1594"/>
      <c r="CB1343" s="1594"/>
      <c r="CC1343" s="1594"/>
      <c r="CD1343" s="1594"/>
      <c r="CE1343" s="1594"/>
      <c r="CF1343" s="1594"/>
      <c r="CG1343" s="1594"/>
      <c r="CH1343" s="1594"/>
      <c r="CI1343" s="1594"/>
      <c r="CJ1343" s="1594"/>
      <c r="CK1343" s="1594"/>
      <c r="CL1343" s="1594"/>
      <c r="CM1343" s="1594"/>
      <c r="CN1343" s="1594"/>
      <c r="CO1343" s="1594"/>
      <c r="CP1343" s="1594"/>
      <c r="CQ1343" s="1594"/>
      <c r="CR1343" s="1594"/>
      <c r="CS1343" s="1594"/>
      <c r="CT1343" s="1594"/>
      <c r="CU1343" s="1594"/>
      <c r="CV1343" s="1594"/>
      <c r="CW1343" s="1594"/>
      <c r="CX1343" s="1594"/>
      <c r="CY1343" s="1594"/>
      <c r="CZ1343" s="1594"/>
      <c r="DA1343" s="1594"/>
      <c r="DB1343" s="1594"/>
      <c r="DC1343" s="1594"/>
      <c r="DD1343" s="1594"/>
      <c r="DE1343" s="1594"/>
      <c r="DF1343" s="1594"/>
      <c r="DG1343" s="1594"/>
      <c r="DH1343" s="1594"/>
      <c r="DI1343" s="1594"/>
      <c r="DJ1343" s="1594"/>
      <c r="DK1343" s="1594"/>
      <c r="DL1343" s="1594"/>
      <c r="DM1343" s="1594"/>
      <c r="DN1343" s="1594"/>
      <c r="DO1343" s="1594"/>
      <c r="DP1343" s="1594"/>
      <c r="DQ1343" s="1594"/>
      <c r="DR1343" s="1594"/>
      <c r="DS1343" s="1594"/>
      <c r="DT1343" s="1594"/>
      <c r="DU1343" s="1594"/>
      <c r="DV1343" s="1594"/>
      <c r="DW1343" s="1594"/>
      <c r="DX1343" s="1594"/>
      <c r="DY1343" s="1594"/>
      <c r="DZ1343" s="1594"/>
      <c r="EA1343" s="1594"/>
      <c r="EB1343" s="1594"/>
      <c r="EC1343" s="1594"/>
      <c r="ED1343" s="1594"/>
      <c r="EE1343" s="1594"/>
      <c r="EF1343" s="1594"/>
      <c r="EG1343" s="1594"/>
      <c r="EH1343" s="1594"/>
      <c r="EI1343" s="1594"/>
      <c r="EJ1343" s="1594"/>
      <c r="EK1343" s="1594"/>
      <c r="EL1343" s="1594"/>
      <c r="EM1343" s="1594"/>
      <c r="EN1343" s="1594"/>
      <c r="EO1343" s="1594"/>
      <c r="EP1343" s="1594"/>
      <c r="EQ1343" s="1594"/>
      <c r="ER1343" s="1594"/>
      <c r="ES1343" s="1594"/>
    </row>
    <row r="1344" spans="1:149" s="1595" customFormat="1" ht="12.5">
      <c r="A1344" s="1644" t="str">
        <f t="shared" si="720"/>
        <v>Organisation</v>
      </c>
      <c r="B1344" s="1758"/>
      <c r="C1344" s="1758"/>
      <c r="D1344" s="1758"/>
      <c r="E1344" s="1756"/>
      <c r="F1344" s="1592"/>
      <c r="G1344" s="1714">
        <f t="shared" si="721"/>
        <v>0</v>
      </c>
      <c r="H1344" s="1645"/>
      <c r="I1344" s="1714">
        <f t="shared" si="722"/>
        <v>0</v>
      </c>
      <c r="J1344" s="1646"/>
      <c r="K1344" s="1646"/>
      <c r="L1344" s="1592"/>
      <c r="M1344" s="1597"/>
      <c r="N1344" s="1597"/>
      <c r="O1344" s="1646"/>
      <c r="P1344" s="1647"/>
      <c r="Q1344" s="1647"/>
      <c r="R1344" s="1648"/>
      <c r="S1344" s="1603"/>
      <c r="T1344" s="1649"/>
      <c r="U1344" s="1649"/>
      <c r="V1344" s="1649"/>
      <c r="W1344" s="1649"/>
      <c r="X1344" s="1649"/>
      <c r="Y1344" s="1649"/>
      <c r="Z1344" s="1649"/>
      <c r="AA1344" s="1649"/>
      <c r="AB1344" s="1649"/>
      <c r="AC1344" s="1649"/>
      <c r="AD1344" s="1649"/>
      <c r="AE1344" s="1649"/>
      <c r="AF1344" s="1610">
        <f t="shared" si="701"/>
        <v>0</v>
      </c>
      <c r="AG1344" s="1649"/>
      <c r="AH1344" s="1649"/>
      <c r="AI1344" s="1649"/>
      <c r="AJ1344" s="1649"/>
      <c r="AK1344" s="1649"/>
      <c r="AL1344" s="1649"/>
      <c r="AM1344" s="1649"/>
      <c r="AN1344" s="1649"/>
      <c r="AO1344" s="1649"/>
      <c r="AP1344" s="1649"/>
      <c r="AQ1344" s="1649"/>
      <c r="AR1344" s="1709"/>
      <c r="AS1344" s="1779">
        <f t="shared" si="702"/>
        <v>0</v>
      </c>
      <c r="AT1344" s="1711">
        <f t="shared" si="723"/>
        <v>0</v>
      </c>
      <c r="AU1344" s="1611">
        <f t="shared" si="703"/>
        <v>0</v>
      </c>
      <c r="AV1344" s="1611">
        <f t="shared" si="704"/>
        <v>0</v>
      </c>
      <c r="AW1344" s="1611">
        <f t="shared" si="705"/>
        <v>0</v>
      </c>
      <c r="AX1344" s="1611">
        <f t="shared" si="706"/>
        <v>0</v>
      </c>
      <c r="AY1344" s="1611">
        <f t="shared" si="707"/>
        <v>0</v>
      </c>
      <c r="AZ1344" s="1611">
        <f t="shared" si="708"/>
        <v>0</v>
      </c>
      <c r="BA1344" s="1611">
        <f t="shared" si="709"/>
        <v>0</v>
      </c>
      <c r="BB1344" s="1611">
        <f t="shared" si="710"/>
        <v>0</v>
      </c>
      <c r="BC1344" s="1611">
        <f t="shared" si="711"/>
        <v>0</v>
      </c>
      <c r="BD1344" s="1611">
        <f t="shared" si="712"/>
        <v>0</v>
      </c>
      <c r="BE1344" s="1611">
        <f t="shared" si="713"/>
        <v>0</v>
      </c>
      <c r="BF1344" s="1611">
        <f t="shared" si="714"/>
        <v>0</v>
      </c>
      <c r="BG1344" s="1611">
        <f t="shared" si="724"/>
        <v>0</v>
      </c>
      <c r="BH1344" s="1611" t="str">
        <f t="shared" si="725"/>
        <v/>
      </c>
      <c r="BI1344" s="1611" t="str">
        <f t="shared" si="726"/>
        <v/>
      </c>
      <c r="BJ1344" s="1611" t="str">
        <f t="shared" si="715"/>
        <v/>
      </c>
      <c r="BK1344" s="1611" t="str">
        <f t="shared" si="716"/>
        <v/>
      </c>
      <c r="BL1344" s="1611" t="str">
        <f t="shared" ca="1" si="717"/>
        <v/>
      </c>
      <c r="BM1344" s="1611" t="str">
        <f t="shared" si="727"/>
        <v/>
      </c>
      <c r="BN1344" s="1611" t="str">
        <f t="shared" si="718"/>
        <v/>
      </c>
      <c r="BO1344" s="1611" t="str">
        <f t="shared" si="719"/>
        <v/>
      </c>
      <c r="BP1344" s="1611" t="str">
        <f t="shared" si="728"/>
        <v/>
      </c>
      <c r="BQ1344" s="1611" t="str">
        <f t="shared" si="729"/>
        <v/>
      </c>
      <c r="BR1344" s="1611" t="str">
        <f t="shared" si="730"/>
        <v/>
      </c>
      <c r="BS1344" s="1611" t="str">
        <f t="shared" si="731"/>
        <v/>
      </c>
      <c r="BT1344" s="1611" t="str">
        <f t="shared" si="732"/>
        <v/>
      </c>
      <c r="BU1344" s="1731">
        <f t="shared" ca="1" si="733"/>
        <v>0</v>
      </c>
      <c r="BV1344" s="1594"/>
      <c r="BW1344" s="1594"/>
      <c r="BX1344" s="1594"/>
      <c r="BY1344" s="1594"/>
      <c r="BZ1344" s="1594"/>
      <c r="CA1344" s="1594"/>
      <c r="CB1344" s="1594"/>
      <c r="CC1344" s="1594"/>
      <c r="CD1344" s="1594"/>
      <c r="CE1344" s="1594"/>
      <c r="CF1344" s="1594"/>
      <c r="CG1344" s="1594"/>
      <c r="CH1344" s="1594"/>
      <c r="CI1344" s="1594"/>
      <c r="CJ1344" s="1594"/>
      <c r="CK1344" s="1594"/>
      <c r="CL1344" s="1594"/>
      <c r="CM1344" s="1594"/>
      <c r="CN1344" s="1594"/>
      <c r="CO1344" s="1594"/>
      <c r="CP1344" s="1594"/>
      <c r="CQ1344" s="1594"/>
      <c r="CR1344" s="1594"/>
      <c r="CS1344" s="1594"/>
      <c r="CT1344" s="1594"/>
      <c r="CU1344" s="1594"/>
      <c r="CV1344" s="1594"/>
      <c r="CW1344" s="1594"/>
      <c r="CX1344" s="1594"/>
      <c r="CY1344" s="1594"/>
      <c r="CZ1344" s="1594"/>
      <c r="DA1344" s="1594"/>
      <c r="DB1344" s="1594"/>
      <c r="DC1344" s="1594"/>
      <c r="DD1344" s="1594"/>
      <c r="DE1344" s="1594"/>
      <c r="DF1344" s="1594"/>
      <c r="DG1344" s="1594"/>
      <c r="DH1344" s="1594"/>
      <c r="DI1344" s="1594"/>
      <c r="DJ1344" s="1594"/>
      <c r="DK1344" s="1594"/>
      <c r="DL1344" s="1594"/>
      <c r="DM1344" s="1594"/>
      <c r="DN1344" s="1594"/>
      <c r="DO1344" s="1594"/>
      <c r="DP1344" s="1594"/>
      <c r="DQ1344" s="1594"/>
      <c r="DR1344" s="1594"/>
      <c r="DS1344" s="1594"/>
      <c r="DT1344" s="1594"/>
      <c r="DU1344" s="1594"/>
      <c r="DV1344" s="1594"/>
      <c r="DW1344" s="1594"/>
      <c r="DX1344" s="1594"/>
      <c r="DY1344" s="1594"/>
      <c r="DZ1344" s="1594"/>
      <c r="EA1344" s="1594"/>
      <c r="EB1344" s="1594"/>
      <c r="EC1344" s="1594"/>
      <c r="ED1344" s="1594"/>
      <c r="EE1344" s="1594"/>
      <c r="EF1344" s="1594"/>
      <c r="EG1344" s="1594"/>
      <c r="EH1344" s="1594"/>
      <c r="EI1344" s="1594"/>
      <c r="EJ1344" s="1594"/>
      <c r="EK1344" s="1594"/>
      <c r="EL1344" s="1594"/>
      <c r="EM1344" s="1594"/>
      <c r="EN1344" s="1594"/>
      <c r="EO1344" s="1594"/>
      <c r="EP1344" s="1594"/>
      <c r="EQ1344" s="1594"/>
      <c r="ER1344" s="1594"/>
      <c r="ES1344" s="1594"/>
    </row>
    <row r="1345" spans="1:149" s="1595" customFormat="1" ht="12.5">
      <c r="A1345" s="1644" t="str">
        <f t="shared" si="720"/>
        <v>Organisation</v>
      </c>
      <c r="B1345" s="1758"/>
      <c r="C1345" s="1758"/>
      <c r="D1345" s="1758"/>
      <c r="E1345" s="1756"/>
      <c r="F1345" s="1592"/>
      <c r="G1345" s="1714">
        <f t="shared" si="721"/>
        <v>0</v>
      </c>
      <c r="H1345" s="1645"/>
      <c r="I1345" s="1714">
        <f t="shared" si="722"/>
        <v>0</v>
      </c>
      <c r="J1345" s="1646"/>
      <c r="K1345" s="1646"/>
      <c r="L1345" s="1592"/>
      <c r="M1345" s="1597"/>
      <c r="N1345" s="1597"/>
      <c r="O1345" s="1646"/>
      <c r="P1345" s="1647"/>
      <c r="Q1345" s="1647"/>
      <c r="R1345" s="1648"/>
      <c r="S1345" s="1603"/>
      <c r="T1345" s="1649"/>
      <c r="U1345" s="1649"/>
      <c r="V1345" s="1649"/>
      <c r="W1345" s="1649"/>
      <c r="X1345" s="1649"/>
      <c r="Y1345" s="1649"/>
      <c r="Z1345" s="1649"/>
      <c r="AA1345" s="1649"/>
      <c r="AB1345" s="1649"/>
      <c r="AC1345" s="1649"/>
      <c r="AD1345" s="1649"/>
      <c r="AE1345" s="1649"/>
      <c r="AF1345" s="1610">
        <f t="shared" si="701"/>
        <v>0</v>
      </c>
      <c r="AG1345" s="1649"/>
      <c r="AH1345" s="1649"/>
      <c r="AI1345" s="1649"/>
      <c r="AJ1345" s="1649"/>
      <c r="AK1345" s="1649"/>
      <c r="AL1345" s="1649"/>
      <c r="AM1345" s="1649"/>
      <c r="AN1345" s="1649"/>
      <c r="AO1345" s="1649"/>
      <c r="AP1345" s="1649"/>
      <c r="AQ1345" s="1649"/>
      <c r="AR1345" s="1709"/>
      <c r="AS1345" s="1779">
        <f t="shared" si="702"/>
        <v>0</v>
      </c>
      <c r="AT1345" s="1711">
        <f t="shared" si="723"/>
        <v>0</v>
      </c>
      <c r="AU1345" s="1611">
        <f t="shared" si="703"/>
        <v>0</v>
      </c>
      <c r="AV1345" s="1611">
        <f t="shared" si="704"/>
        <v>0</v>
      </c>
      <c r="AW1345" s="1611">
        <f t="shared" si="705"/>
        <v>0</v>
      </c>
      <c r="AX1345" s="1611">
        <f t="shared" si="706"/>
        <v>0</v>
      </c>
      <c r="AY1345" s="1611">
        <f t="shared" si="707"/>
        <v>0</v>
      </c>
      <c r="AZ1345" s="1611">
        <f t="shared" si="708"/>
        <v>0</v>
      </c>
      <c r="BA1345" s="1611">
        <f t="shared" si="709"/>
        <v>0</v>
      </c>
      <c r="BB1345" s="1611">
        <f t="shared" si="710"/>
        <v>0</v>
      </c>
      <c r="BC1345" s="1611">
        <f t="shared" si="711"/>
        <v>0</v>
      </c>
      <c r="BD1345" s="1611">
        <f t="shared" si="712"/>
        <v>0</v>
      </c>
      <c r="BE1345" s="1611">
        <f t="shared" si="713"/>
        <v>0</v>
      </c>
      <c r="BF1345" s="1611">
        <f t="shared" si="714"/>
        <v>0</v>
      </c>
      <c r="BG1345" s="1611">
        <f t="shared" si="724"/>
        <v>0</v>
      </c>
      <c r="BH1345" s="1611" t="str">
        <f t="shared" si="725"/>
        <v/>
      </c>
      <c r="BI1345" s="1611" t="str">
        <f t="shared" si="726"/>
        <v/>
      </c>
      <c r="BJ1345" s="1611" t="str">
        <f t="shared" si="715"/>
        <v/>
      </c>
      <c r="BK1345" s="1611" t="str">
        <f t="shared" si="716"/>
        <v/>
      </c>
      <c r="BL1345" s="1611" t="str">
        <f t="shared" ca="1" si="717"/>
        <v/>
      </c>
      <c r="BM1345" s="1611" t="str">
        <f t="shared" si="727"/>
        <v/>
      </c>
      <c r="BN1345" s="1611" t="str">
        <f t="shared" si="718"/>
        <v/>
      </c>
      <c r="BO1345" s="1611" t="str">
        <f t="shared" si="719"/>
        <v/>
      </c>
      <c r="BP1345" s="1611" t="str">
        <f t="shared" si="728"/>
        <v/>
      </c>
      <c r="BQ1345" s="1611" t="str">
        <f t="shared" si="729"/>
        <v/>
      </c>
      <c r="BR1345" s="1611" t="str">
        <f t="shared" si="730"/>
        <v/>
      </c>
      <c r="BS1345" s="1611" t="str">
        <f t="shared" si="731"/>
        <v/>
      </c>
      <c r="BT1345" s="1611" t="str">
        <f t="shared" si="732"/>
        <v/>
      </c>
      <c r="BU1345" s="1731">
        <f t="shared" ca="1" si="733"/>
        <v>0</v>
      </c>
      <c r="BV1345" s="1594"/>
      <c r="BW1345" s="1594"/>
      <c r="BX1345" s="1594"/>
      <c r="BY1345" s="1594"/>
      <c r="BZ1345" s="1594"/>
      <c r="CA1345" s="1594"/>
      <c r="CB1345" s="1594"/>
      <c r="CC1345" s="1594"/>
      <c r="CD1345" s="1594"/>
      <c r="CE1345" s="1594"/>
      <c r="CF1345" s="1594"/>
      <c r="CG1345" s="1594"/>
      <c r="CH1345" s="1594"/>
      <c r="CI1345" s="1594"/>
      <c r="CJ1345" s="1594"/>
      <c r="CK1345" s="1594"/>
      <c r="CL1345" s="1594"/>
      <c r="CM1345" s="1594"/>
      <c r="CN1345" s="1594"/>
      <c r="CO1345" s="1594"/>
      <c r="CP1345" s="1594"/>
      <c r="CQ1345" s="1594"/>
      <c r="CR1345" s="1594"/>
      <c r="CS1345" s="1594"/>
      <c r="CT1345" s="1594"/>
      <c r="CU1345" s="1594"/>
      <c r="CV1345" s="1594"/>
      <c r="CW1345" s="1594"/>
      <c r="CX1345" s="1594"/>
      <c r="CY1345" s="1594"/>
      <c r="CZ1345" s="1594"/>
      <c r="DA1345" s="1594"/>
      <c r="DB1345" s="1594"/>
      <c r="DC1345" s="1594"/>
      <c r="DD1345" s="1594"/>
      <c r="DE1345" s="1594"/>
      <c r="DF1345" s="1594"/>
      <c r="DG1345" s="1594"/>
      <c r="DH1345" s="1594"/>
      <c r="DI1345" s="1594"/>
      <c r="DJ1345" s="1594"/>
      <c r="DK1345" s="1594"/>
      <c r="DL1345" s="1594"/>
      <c r="DM1345" s="1594"/>
      <c r="DN1345" s="1594"/>
      <c r="DO1345" s="1594"/>
      <c r="DP1345" s="1594"/>
      <c r="DQ1345" s="1594"/>
      <c r="DR1345" s="1594"/>
      <c r="DS1345" s="1594"/>
      <c r="DT1345" s="1594"/>
      <c r="DU1345" s="1594"/>
      <c r="DV1345" s="1594"/>
      <c r="DW1345" s="1594"/>
      <c r="DX1345" s="1594"/>
      <c r="DY1345" s="1594"/>
      <c r="DZ1345" s="1594"/>
      <c r="EA1345" s="1594"/>
      <c r="EB1345" s="1594"/>
      <c r="EC1345" s="1594"/>
      <c r="ED1345" s="1594"/>
      <c r="EE1345" s="1594"/>
      <c r="EF1345" s="1594"/>
      <c r="EG1345" s="1594"/>
      <c r="EH1345" s="1594"/>
      <c r="EI1345" s="1594"/>
      <c r="EJ1345" s="1594"/>
      <c r="EK1345" s="1594"/>
      <c r="EL1345" s="1594"/>
      <c r="EM1345" s="1594"/>
      <c r="EN1345" s="1594"/>
      <c r="EO1345" s="1594"/>
      <c r="EP1345" s="1594"/>
      <c r="EQ1345" s="1594"/>
      <c r="ER1345" s="1594"/>
      <c r="ES1345" s="1594"/>
    </row>
    <row r="1346" spans="1:149" s="1595" customFormat="1" ht="12.5">
      <c r="A1346" s="1644" t="str">
        <f t="shared" si="720"/>
        <v>Organisation</v>
      </c>
      <c r="B1346" s="1758"/>
      <c r="C1346" s="1758"/>
      <c r="D1346" s="1758"/>
      <c r="E1346" s="1756"/>
      <c r="F1346" s="1592"/>
      <c r="G1346" s="1714">
        <f t="shared" si="721"/>
        <v>0</v>
      </c>
      <c r="H1346" s="1645"/>
      <c r="I1346" s="1714">
        <f t="shared" si="722"/>
        <v>0</v>
      </c>
      <c r="J1346" s="1646"/>
      <c r="K1346" s="1646"/>
      <c r="L1346" s="1592"/>
      <c r="M1346" s="1597"/>
      <c r="N1346" s="1597"/>
      <c r="O1346" s="1646"/>
      <c r="P1346" s="1647"/>
      <c r="Q1346" s="1647"/>
      <c r="R1346" s="1648"/>
      <c r="S1346" s="1603"/>
      <c r="T1346" s="1649"/>
      <c r="U1346" s="1649"/>
      <c r="V1346" s="1649"/>
      <c r="W1346" s="1649"/>
      <c r="X1346" s="1649"/>
      <c r="Y1346" s="1649"/>
      <c r="Z1346" s="1649"/>
      <c r="AA1346" s="1649"/>
      <c r="AB1346" s="1649"/>
      <c r="AC1346" s="1649"/>
      <c r="AD1346" s="1649"/>
      <c r="AE1346" s="1649"/>
      <c r="AF1346" s="1610">
        <f t="shared" si="701"/>
        <v>0</v>
      </c>
      <c r="AG1346" s="1649"/>
      <c r="AH1346" s="1649"/>
      <c r="AI1346" s="1649"/>
      <c r="AJ1346" s="1649"/>
      <c r="AK1346" s="1649"/>
      <c r="AL1346" s="1649"/>
      <c r="AM1346" s="1649"/>
      <c r="AN1346" s="1649"/>
      <c r="AO1346" s="1649"/>
      <c r="AP1346" s="1649"/>
      <c r="AQ1346" s="1649"/>
      <c r="AR1346" s="1709"/>
      <c r="AS1346" s="1779">
        <f t="shared" si="702"/>
        <v>0</v>
      </c>
      <c r="AT1346" s="1711">
        <f t="shared" si="723"/>
        <v>0</v>
      </c>
      <c r="AU1346" s="1611">
        <f t="shared" si="703"/>
        <v>0</v>
      </c>
      <c r="AV1346" s="1611">
        <f t="shared" si="704"/>
        <v>0</v>
      </c>
      <c r="AW1346" s="1611">
        <f t="shared" si="705"/>
        <v>0</v>
      </c>
      <c r="AX1346" s="1611">
        <f t="shared" si="706"/>
        <v>0</v>
      </c>
      <c r="AY1346" s="1611">
        <f t="shared" si="707"/>
        <v>0</v>
      </c>
      <c r="AZ1346" s="1611">
        <f t="shared" si="708"/>
        <v>0</v>
      </c>
      <c r="BA1346" s="1611">
        <f t="shared" si="709"/>
        <v>0</v>
      </c>
      <c r="BB1346" s="1611">
        <f t="shared" si="710"/>
        <v>0</v>
      </c>
      <c r="BC1346" s="1611">
        <f t="shared" si="711"/>
        <v>0</v>
      </c>
      <c r="BD1346" s="1611">
        <f t="shared" si="712"/>
        <v>0</v>
      </c>
      <c r="BE1346" s="1611">
        <f t="shared" si="713"/>
        <v>0</v>
      </c>
      <c r="BF1346" s="1611">
        <f t="shared" si="714"/>
        <v>0</v>
      </c>
      <c r="BG1346" s="1611">
        <f t="shared" si="724"/>
        <v>0</v>
      </c>
      <c r="BH1346" s="1611" t="str">
        <f t="shared" si="725"/>
        <v/>
      </c>
      <c r="BI1346" s="1611" t="str">
        <f t="shared" si="726"/>
        <v/>
      </c>
      <c r="BJ1346" s="1611" t="str">
        <f t="shared" si="715"/>
        <v/>
      </c>
      <c r="BK1346" s="1611" t="str">
        <f t="shared" si="716"/>
        <v/>
      </c>
      <c r="BL1346" s="1611" t="str">
        <f t="shared" ca="1" si="717"/>
        <v/>
      </c>
      <c r="BM1346" s="1611" t="str">
        <f t="shared" si="727"/>
        <v/>
      </c>
      <c r="BN1346" s="1611" t="str">
        <f t="shared" si="718"/>
        <v/>
      </c>
      <c r="BO1346" s="1611" t="str">
        <f t="shared" si="719"/>
        <v/>
      </c>
      <c r="BP1346" s="1611" t="str">
        <f t="shared" si="728"/>
        <v/>
      </c>
      <c r="BQ1346" s="1611" t="str">
        <f t="shared" si="729"/>
        <v/>
      </c>
      <c r="BR1346" s="1611" t="str">
        <f t="shared" si="730"/>
        <v/>
      </c>
      <c r="BS1346" s="1611" t="str">
        <f t="shared" si="731"/>
        <v/>
      </c>
      <c r="BT1346" s="1611" t="str">
        <f t="shared" si="732"/>
        <v/>
      </c>
      <c r="BU1346" s="1731">
        <f t="shared" ca="1" si="733"/>
        <v>0</v>
      </c>
      <c r="BV1346" s="1594"/>
      <c r="BW1346" s="1594"/>
      <c r="BX1346" s="1594"/>
      <c r="BY1346" s="1594"/>
      <c r="BZ1346" s="1594"/>
      <c r="CA1346" s="1594"/>
      <c r="CB1346" s="1594"/>
      <c r="CC1346" s="1594"/>
      <c r="CD1346" s="1594"/>
      <c r="CE1346" s="1594"/>
      <c r="CF1346" s="1594"/>
      <c r="CG1346" s="1594"/>
      <c r="CH1346" s="1594"/>
      <c r="CI1346" s="1594"/>
      <c r="CJ1346" s="1594"/>
      <c r="CK1346" s="1594"/>
      <c r="CL1346" s="1594"/>
      <c r="CM1346" s="1594"/>
      <c r="CN1346" s="1594"/>
      <c r="CO1346" s="1594"/>
      <c r="CP1346" s="1594"/>
      <c r="CQ1346" s="1594"/>
      <c r="CR1346" s="1594"/>
      <c r="CS1346" s="1594"/>
      <c r="CT1346" s="1594"/>
      <c r="CU1346" s="1594"/>
      <c r="CV1346" s="1594"/>
      <c r="CW1346" s="1594"/>
      <c r="CX1346" s="1594"/>
      <c r="CY1346" s="1594"/>
      <c r="CZ1346" s="1594"/>
      <c r="DA1346" s="1594"/>
      <c r="DB1346" s="1594"/>
      <c r="DC1346" s="1594"/>
      <c r="DD1346" s="1594"/>
      <c r="DE1346" s="1594"/>
      <c r="DF1346" s="1594"/>
      <c r="DG1346" s="1594"/>
      <c r="DH1346" s="1594"/>
      <c r="DI1346" s="1594"/>
      <c r="DJ1346" s="1594"/>
      <c r="DK1346" s="1594"/>
      <c r="DL1346" s="1594"/>
      <c r="DM1346" s="1594"/>
      <c r="DN1346" s="1594"/>
      <c r="DO1346" s="1594"/>
      <c r="DP1346" s="1594"/>
      <c r="DQ1346" s="1594"/>
      <c r="DR1346" s="1594"/>
      <c r="DS1346" s="1594"/>
      <c r="DT1346" s="1594"/>
      <c r="DU1346" s="1594"/>
      <c r="DV1346" s="1594"/>
      <c r="DW1346" s="1594"/>
      <c r="DX1346" s="1594"/>
      <c r="DY1346" s="1594"/>
      <c r="DZ1346" s="1594"/>
      <c r="EA1346" s="1594"/>
      <c r="EB1346" s="1594"/>
      <c r="EC1346" s="1594"/>
      <c r="ED1346" s="1594"/>
      <c r="EE1346" s="1594"/>
      <c r="EF1346" s="1594"/>
      <c r="EG1346" s="1594"/>
      <c r="EH1346" s="1594"/>
      <c r="EI1346" s="1594"/>
      <c r="EJ1346" s="1594"/>
      <c r="EK1346" s="1594"/>
      <c r="EL1346" s="1594"/>
      <c r="EM1346" s="1594"/>
      <c r="EN1346" s="1594"/>
      <c r="EO1346" s="1594"/>
      <c r="EP1346" s="1594"/>
      <c r="EQ1346" s="1594"/>
      <c r="ER1346" s="1594"/>
      <c r="ES1346" s="1594"/>
    </row>
    <row r="1347" spans="1:149" s="1595" customFormat="1" ht="12.5">
      <c r="A1347" s="1644" t="str">
        <f t="shared" si="720"/>
        <v>Organisation</v>
      </c>
      <c r="B1347" s="1758"/>
      <c r="C1347" s="1758"/>
      <c r="D1347" s="1758"/>
      <c r="E1347" s="1756"/>
      <c r="F1347" s="1592"/>
      <c r="G1347" s="1714">
        <f t="shared" si="721"/>
        <v>0</v>
      </c>
      <c r="H1347" s="1645"/>
      <c r="I1347" s="1714">
        <f t="shared" si="722"/>
        <v>0</v>
      </c>
      <c r="J1347" s="1646"/>
      <c r="K1347" s="1646"/>
      <c r="L1347" s="1592"/>
      <c r="M1347" s="1597"/>
      <c r="N1347" s="1597"/>
      <c r="O1347" s="1646"/>
      <c r="P1347" s="1647"/>
      <c r="Q1347" s="1647"/>
      <c r="R1347" s="1648"/>
      <c r="S1347" s="1603"/>
      <c r="T1347" s="1649"/>
      <c r="U1347" s="1649"/>
      <c r="V1347" s="1649"/>
      <c r="W1347" s="1649"/>
      <c r="X1347" s="1649"/>
      <c r="Y1347" s="1649"/>
      <c r="Z1347" s="1649"/>
      <c r="AA1347" s="1649"/>
      <c r="AB1347" s="1649"/>
      <c r="AC1347" s="1649"/>
      <c r="AD1347" s="1649"/>
      <c r="AE1347" s="1649"/>
      <c r="AF1347" s="1610">
        <f t="shared" si="701"/>
        <v>0</v>
      </c>
      <c r="AG1347" s="1649"/>
      <c r="AH1347" s="1649"/>
      <c r="AI1347" s="1649"/>
      <c r="AJ1347" s="1649"/>
      <c r="AK1347" s="1649"/>
      <c r="AL1347" s="1649"/>
      <c r="AM1347" s="1649"/>
      <c r="AN1347" s="1649"/>
      <c r="AO1347" s="1649"/>
      <c r="AP1347" s="1649"/>
      <c r="AQ1347" s="1649"/>
      <c r="AR1347" s="1709"/>
      <c r="AS1347" s="1779">
        <f t="shared" si="702"/>
        <v>0</v>
      </c>
      <c r="AT1347" s="1711">
        <f t="shared" si="723"/>
        <v>0</v>
      </c>
      <c r="AU1347" s="1611">
        <f t="shared" si="703"/>
        <v>0</v>
      </c>
      <c r="AV1347" s="1611">
        <f t="shared" si="704"/>
        <v>0</v>
      </c>
      <c r="AW1347" s="1611">
        <f t="shared" si="705"/>
        <v>0</v>
      </c>
      <c r="AX1347" s="1611">
        <f t="shared" si="706"/>
        <v>0</v>
      </c>
      <c r="AY1347" s="1611">
        <f t="shared" si="707"/>
        <v>0</v>
      </c>
      <c r="AZ1347" s="1611">
        <f t="shared" si="708"/>
        <v>0</v>
      </c>
      <c r="BA1347" s="1611">
        <f t="shared" si="709"/>
        <v>0</v>
      </c>
      <c r="BB1347" s="1611">
        <f t="shared" si="710"/>
        <v>0</v>
      </c>
      <c r="BC1347" s="1611">
        <f t="shared" si="711"/>
        <v>0</v>
      </c>
      <c r="BD1347" s="1611">
        <f t="shared" si="712"/>
        <v>0</v>
      </c>
      <c r="BE1347" s="1611">
        <f t="shared" si="713"/>
        <v>0</v>
      </c>
      <c r="BF1347" s="1611">
        <f t="shared" si="714"/>
        <v>0</v>
      </c>
      <c r="BG1347" s="1611">
        <f t="shared" si="724"/>
        <v>0</v>
      </c>
      <c r="BH1347" s="1611" t="str">
        <f t="shared" si="725"/>
        <v/>
      </c>
      <c r="BI1347" s="1611" t="str">
        <f t="shared" si="726"/>
        <v/>
      </c>
      <c r="BJ1347" s="1611" t="str">
        <f t="shared" si="715"/>
        <v/>
      </c>
      <c r="BK1347" s="1611" t="str">
        <f t="shared" si="716"/>
        <v/>
      </c>
      <c r="BL1347" s="1611" t="str">
        <f t="shared" ca="1" si="717"/>
        <v/>
      </c>
      <c r="BM1347" s="1611" t="str">
        <f t="shared" si="727"/>
        <v/>
      </c>
      <c r="BN1347" s="1611" t="str">
        <f t="shared" si="718"/>
        <v/>
      </c>
      <c r="BO1347" s="1611" t="str">
        <f t="shared" si="719"/>
        <v/>
      </c>
      <c r="BP1347" s="1611" t="str">
        <f t="shared" si="728"/>
        <v/>
      </c>
      <c r="BQ1347" s="1611" t="str">
        <f t="shared" si="729"/>
        <v/>
      </c>
      <c r="BR1347" s="1611" t="str">
        <f t="shared" si="730"/>
        <v/>
      </c>
      <c r="BS1347" s="1611" t="str">
        <f t="shared" si="731"/>
        <v/>
      </c>
      <c r="BT1347" s="1611" t="str">
        <f t="shared" si="732"/>
        <v/>
      </c>
      <c r="BU1347" s="1731">
        <f t="shared" ca="1" si="733"/>
        <v>0</v>
      </c>
      <c r="BV1347" s="1594"/>
      <c r="BW1347" s="1594"/>
      <c r="BX1347" s="1594"/>
      <c r="BY1347" s="1594"/>
      <c r="BZ1347" s="1594"/>
      <c r="CA1347" s="1594"/>
      <c r="CB1347" s="1594"/>
      <c r="CC1347" s="1594"/>
      <c r="CD1347" s="1594"/>
      <c r="CE1347" s="1594"/>
      <c r="CF1347" s="1594"/>
      <c r="CG1347" s="1594"/>
      <c r="CH1347" s="1594"/>
      <c r="CI1347" s="1594"/>
      <c r="CJ1347" s="1594"/>
      <c r="CK1347" s="1594"/>
      <c r="CL1347" s="1594"/>
      <c r="CM1347" s="1594"/>
      <c r="CN1347" s="1594"/>
      <c r="CO1347" s="1594"/>
      <c r="CP1347" s="1594"/>
      <c r="CQ1347" s="1594"/>
      <c r="CR1347" s="1594"/>
      <c r="CS1347" s="1594"/>
      <c r="CT1347" s="1594"/>
      <c r="CU1347" s="1594"/>
      <c r="CV1347" s="1594"/>
      <c r="CW1347" s="1594"/>
      <c r="CX1347" s="1594"/>
      <c r="CY1347" s="1594"/>
      <c r="CZ1347" s="1594"/>
      <c r="DA1347" s="1594"/>
      <c r="DB1347" s="1594"/>
      <c r="DC1347" s="1594"/>
      <c r="DD1347" s="1594"/>
      <c r="DE1347" s="1594"/>
      <c r="DF1347" s="1594"/>
      <c r="DG1347" s="1594"/>
      <c r="DH1347" s="1594"/>
      <c r="DI1347" s="1594"/>
      <c r="DJ1347" s="1594"/>
      <c r="DK1347" s="1594"/>
      <c r="DL1347" s="1594"/>
      <c r="DM1347" s="1594"/>
      <c r="DN1347" s="1594"/>
      <c r="DO1347" s="1594"/>
      <c r="DP1347" s="1594"/>
      <c r="DQ1347" s="1594"/>
      <c r="DR1347" s="1594"/>
      <c r="DS1347" s="1594"/>
      <c r="DT1347" s="1594"/>
      <c r="DU1347" s="1594"/>
      <c r="DV1347" s="1594"/>
      <c r="DW1347" s="1594"/>
      <c r="DX1347" s="1594"/>
      <c r="DY1347" s="1594"/>
      <c r="DZ1347" s="1594"/>
      <c r="EA1347" s="1594"/>
      <c r="EB1347" s="1594"/>
      <c r="EC1347" s="1594"/>
      <c r="ED1347" s="1594"/>
      <c r="EE1347" s="1594"/>
      <c r="EF1347" s="1594"/>
      <c r="EG1347" s="1594"/>
      <c r="EH1347" s="1594"/>
      <c r="EI1347" s="1594"/>
      <c r="EJ1347" s="1594"/>
      <c r="EK1347" s="1594"/>
      <c r="EL1347" s="1594"/>
      <c r="EM1347" s="1594"/>
      <c r="EN1347" s="1594"/>
      <c r="EO1347" s="1594"/>
      <c r="EP1347" s="1594"/>
      <c r="EQ1347" s="1594"/>
      <c r="ER1347" s="1594"/>
      <c r="ES1347" s="1594"/>
    </row>
    <row r="1348" spans="1:149" s="1595" customFormat="1" ht="12.5">
      <c r="A1348" s="1644" t="str">
        <f t="shared" si="720"/>
        <v>Organisation</v>
      </c>
      <c r="B1348" s="1758"/>
      <c r="C1348" s="1758"/>
      <c r="D1348" s="1758"/>
      <c r="E1348" s="1756"/>
      <c r="F1348" s="1592"/>
      <c r="G1348" s="1714">
        <f t="shared" si="721"/>
        <v>0</v>
      </c>
      <c r="H1348" s="1645"/>
      <c r="I1348" s="1714">
        <f t="shared" si="722"/>
        <v>0</v>
      </c>
      <c r="J1348" s="1646"/>
      <c r="K1348" s="1646"/>
      <c r="L1348" s="1592"/>
      <c r="M1348" s="1597"/>
      <c r="N1348" s="1597"/>
      <c r="O1348" s="1646"/>
      <c r="P1348" s="1647"/>
      <c r="Q1348" s="1647"/>
      <c r="R1348" s="1648"/>
      <c r="S1348" s="1603"/>
      <c r="T1348" s="1649"/>
      <c r="U1348" s="1649"/>
      <c r="V1348" s="1649"/>
      <c r="W1348" s="1649"/>
      <c r="X1348" s="1649"/>
      <c r="Y1348" s="1649"/>
      <c r="Z1348" s="1649"/>
      <c r="AA1348" s="1649"/>
      <c r="AB1348" s="1649"/>
      <c r="AC1348" s="1649"/>
      <c r="AD1348" s="1649"/>
      <c r="AE1348" s="1649"/>
      <c r="AF1348" s="1610">
        <f t="shared" si="701"/>
        <v>0</v>
      </c>
      <c r="AG1348" s="1649"/>
      <c r="AH1348" s="1649"/>
      <c r="AI1348" s="1649"/>
      <c r="AJ1348" s="1649"/>
      <c r="AK1348" s="1649"/>
      <c r="AL1348" s="1649"/>
      <c r="AM1348" s="1649"/>
      <c r="AN1348" s="1649"/>
      <c r="AO1348" s="1649"/>
      <c r="AP1348" s="1649"/>
      <c r="AQ1348" s="1649"/>
      <c r="AR1348" s="1709"/>
      <c r="AS1348" s="1779">
        <f t="shared" si="702"/>
        <v>0</v>
      </c>
      <c r="AT1348" s="1711">
        <f t="shared" si="723"/>
        <v>0</v>
      </c>
      <c r="AU1348" s="1611">
        <f t="shared" si="703"/>
        <v>0</v>
      </c>
      <c r="AV1348" s="1611">
        <f t="shared" si="704"/>
        <v>0</v>
      </c>
      <c r="AW1348" s="1611">
        <f t="shared" si="705"/>
        <v>0</v>
      </c>
      <c r="AX1348" s="1611">
        <f t="shared" si="706"/>
        <v>0</v>
      </c>
      <c r="AY1348" s="1611">
        <f t="shared" si="707"/>
        <v>0</v>
      </c>
      <c r="AZ1348" s="1611">
        <f t="shared" si="708"/>
        <v>0</v>
      </c>
      <c r="BA1348" s="1611">
        <f t="shared" si="709"/>
        <v>0</v>
      </c>
      <c r="BB1348" s="1611">
        <f t="shared" si="710"/>
        <v>0</v>
      </c>
      <c r="BC1348" s="1611">
        <f t="shared" si="711"/>
        <v>0</v>
      </c>
      <c r="BD1348" s="1611">
        <f t="shared" si="712"/>
        <v>0</v>
      </c>
      <c r="BE1348" s="1611">
        <f t="shared" si="713"/>
        <v>0</v>
      </c>
      <c r="BF1348" s="1611">
        <f t="shared" si="714"/>
        <v>0</v>
      </c>
      <c r="BG1348" s="1611">
        <f t="shared" si="724"/>
        <v>0</v>
      </c>
      <c r="BH1348" s="1611" t="str">
        <f t="shared" si="725"/>
        <v/>
      </c>
      <c r="BI1348" s="1611" t="str">
        <f t="shared" si="726"/>
        <v/>
      </c>
      <c r="BJ1348" s="1611" t="str">
        <f t="shared" si="715"/>
        <v/>
      </c>
      <c r="BK1348" s="1611" t="str">
        <f t="shared" si="716"/>
        <v/>
      </c>
      <c r="BL1348" s="1611" t="str">
        <f t="shared" ca="1" si="717"/>
        <v/>
      </c>
      <c r="BM1348" s="1611" t="str">
        <f t="shared" si="727"/>
        <v/>
      </c>
      <c r="BN1348" s="1611" t="str">
        <f t="shared" si="718"/>
        <v/>
      </c>
      <c r="BO1348" s="1611" t="str">
        <f t="shared" si="719"/>
        <v/>
      </c>
      <c r="BP1348" s="1611" t="str">
        <f t="shared" si="728"/>
        <v/>
      </c>
      <c r="BQ1348" s="1611" t="str">
        <f t="shared" si="729"/>
        <v/>
      </c>
      <c r="BR1348" s="1611" t="str">
        <f t="shared" si="730"/>
        <v/>
      </c>
      <c r="BS1348" s="1611" t="str">
        <f t="shared" si="731"/>
        <v/>
      </c>
      <c r="BT1348" s="1611" t="str">
        <f t="shared" si="732"/>
        <v/>
      </c>
      <c r="BU1348" s="1731">
        <f t="shared" ca="1" si="733"/>
        <v>0</v>
      </c>
      <c r="BV1348" s="1594"/>
      <c r="BW1348" s="1594"/>
      <c r="BX1348" s="1594"/>
      <c r="BY1348" s="1594"/>
      <c r="BZ1348" s="1594"/>
      <c r="CA1348" s="1594"/>
      <c r="CB1348" s="1594"/>
      <c r="CC1348" s="1594"/>
      <c r="CD1348" s="1594"/>
      <c r="CE1348" s="1594"/>
      <c r="CF1348" s="1594"/>
      <c r="CG1348" s="1594"/>
      <c r="CH1348" s="1594"/>
      <c r="CI1348" s="1594"/>
      <c r="CJ1348" s="1594"/>
      <c r="CK1348" s="1594"/>
      <c r="CL1348" s="1594"/>
      <c r="CM1348" s="1594"/>
      <c r="CN1348" s="1594"/>
      <c r="CO1348" s="1594"/>
      <c r="CP1348" s="1594"/>
      <c r="CQ1348" s="1594"/>
      <c r="CR1348" s="1594"/>
      <c r="CS1348" s="1594"/>
      <c r="CT1348" s="1594"/>
      <c r="CU1348" s="1594"/>
      <c r="CV1348" s="1594"/>
      <c r="CW1348" s="1594"/>
      <c r="CX1348" s="1594"/>
      <c r="CY1348" s="1594"/>
      <c r="CZ1348" s="1594"/>
      <c r="DA1348" s="1594"/>
      <c r="DB1348" s="1594"/>
      <c r="DC1348" s="1594"/>
      <c r="DD1348" s="1594"/>
      <c r="DE1348" s="1594"/>
      <c r="DF1348" s="1594"/>
      <c r="DG1348" s="1594"/>
      <c r="DH1348" s="1594"/>
      <c r="DI1348" s="1594"/>
      <c r="DJ1348" s="1594"/>
      <c r="DK1348" s="1594"/>
      <c r="DL1348" s="1594"/>
      <c r="DM1348" s="1594"/>
      <c r="DN1348" s="1594"/>
      <c r="DO1348" s="1594"/>
      <c r="DP1348" s="1594"/>
      <c r="DQ1348" s="1594"/>
      <c r="DR1348" s="1594"/>
      <c r="DS1348" s="1594"/>
      <c r="DT1348" s="1594"/>
      <c r="DU1348" s="1594"/>
      <c r="DV1348" s="1594"/>
      <c r="DW1348" s="1594"/>
      <c r="DX1348" s="1594"/>
      <c r="DY1348" s="1594"/>
      <c r="DZ1348" s="1594"/>
      <c r="EA1348" s="1594"/>
      <c r="EB1348" s="1594"/>
      <c r="EC1348" s="1594"/>
      <c r="ED1348" s="1594"/>
      <c r="EE1348" s="1594"/>
      <c r="EF1348" s="1594"/>
      <c r="EG1348" s="1594"/>
      <c r="EH1348" s="1594"/>
      <c r="EI1348" s="1594"/>
      <c r="EJ1348" s="1594"/>
      <c r="EK1348" s="1594"/>
      <c r="EL1348" s="1594"/>
      <c r="EM1348" s="1594"/>
      <c r="EN1348" s="1594"/>
      <c r="EO1348" s="1594"/>
      <c r="EP1348" s="1594"/>
      <c r="EQ1348" s="1594"/>
      <c r="ER1348" s="1594"/>
      <c r="ES1348" s="1594"/>
    </row>
    <row r="1349" spans="1:149" s="1595" customFormat="1" ht="12.5">
      <c r="A1349" s="1644" t="str">
        <f t="shared" si="720"/>
        <v>Organisation</v>
      </c>
      <c r="B1349" s="1758"/>
      <c r="C1349" s="1758"/>
      <c r="D1349" s="1758"/>
      <c r="E1349" s="1756"/>
      <c r="F1349" s="1592"/>
      <c r="G1349" s="1714">
        <f t="shared" si="721"/>
        <v>0</v>
      </c>
      <c r="H1349" s="1645"/>
      <c r="I1349" s="1714">
        <f t="shared" si="722"/>
        <v>0</v>
      </c>
      <c r="J1349" s="1646"/>
      <c r="K1349" s="1646"/>
      <c r="L1349" s="1592"/>
      <c r="M1349" s="1597"/>
      <c r="N1349" s="1597"/>
      <c r="O1349" s="1646"/>
      <c r="P1349" s="1647"/>
      <c r="Q1349" s="1647"/>
      <c r="R1349" s="1648"/>
      <c r="S1349" s="1603"/>
      <c r="T1349" s="1649"/>
      <c r="U1349" s="1649"/>
      <c r="V1349" s="1649"/>
      <c r="W1349" s="1649"/>
      <c r="X1349" s="1649"/>
      <c r="Y1349" s="1649"/>
      <c r="Z1349" s="1649"/>
      <c r="AA1349" s="1649"/>
      <c r="AB1349" s="1649"/>
      <c r="AC1349" s="1649"/>
      <c r="AD1349" s="1649"/>
      <c r="AE1349" s="1649"/>
      <c r="AF1349" s="1610">
        <f t="shared" si="701"/>
        <v>0</v>
      </c>
      <c r="AG1349" s="1649"/>
      <c r="AH1349" s="1649"/>
      <c r="AI1349" s="1649"/>
      <c r="AJ1349" s="1649"/>
      <c r="AK1349" s="1649"/>
      <c r="AL1349" s="1649"/>
      <c r="AM1349" s="1649"/>
      <c r="AN1349" s="1649"/>
      <c r="AO1349" s="1649"/>
      <c r="AP1349" s="1649"/>
      <c r="AQ1349" s="1649"/>
      <c r="AR1349" s="1709"/>
      <c r="AS1349" s="1779">
        <f t="shared" si="702"/>
        <v>0</v>
      </c>
      <c r="AT1349" s="1711">
        <f t="shared" si="723"/>
        <v>0</v>
      </c>
      <c r="AU1349" s="1611">
        <f t="shared" si="703"/>
        <v>0</v>
      </c>
      <c r="AV1349" s="1611">
        <f t="shared" si="704"/>
        <v>0</v>
      </c>
      <c r="AW1349" s="1611">
        <f t="shared" si="705"/>
        <v>0</v>
      </c>
      <c r="AX1349" s="1611">
        <f t="shared" si="706"/>
        <v>0</v>
      </c>
      <c r="AY1349" s="1611">
        <f t="shared" si="707"/>
        <v>0</v>
      </c>
      <c r="AZ1349" s="1611">
        <f t="shared" si="708"/>
        <v>0</v>
      </c>
      <c r="BA1349" s="1611">
        <f t="shared" si="709"/>
        <v>0</v>
      </c>
      <c r="BB1349" s="1611">
        <f t="shared" si="710"/>
        <v>0</v>
      </c>
      <c r="BC1349" s="1611">
        <f t="shared" si="711"/>
        <v>0</v>
      </c>
      <c r="BD1349" s="1611">
        <f t="shared" si="712"/>
        <v>0</v>
      </c>
      <c r="BE1349" s="1611">
        <f t="shared" si="713"/>
        <v>0</v>
      </c>
      <c r="BF1349" s="1611">
        <f t="shared" si="714"/>
        <v>0</v>
      </c>
      <c r="BG1349" s="1611">
        <f t="shared" si="724"/>
        <v>0</v>
      </c>
      <c r="BH1349" s="1611" t="str">
        <f t="shared" si="725"/>
        <v/>
      </c>
      <c r="BI1349" s="1611" t="str">
        <f t="shared" si="726"/>
        <v/>
      </c>
      <c r="BJ1349" s="1611" t="str">
        <f t="shared" si="715"/>
        <v/>
      </c>
      <c r="BK1349" s="1611" t="str">
        <f t="shared" si="716"/>
        <v/>
      </c>
      <c r="BL1349" s="1611" t="str">
        <f t="shared" ca="1" si="717"/>
        <v/>
      </c>
      <c r="BM1349" s="1611" t="str">
        <f t="shared" si="727"/>
        <v/>
      </c>
      <c r="BN1349" s="1611" t="str">
        <f t="shared" si="718"/>
        <v/>
      </c>
      <c r="BO1349" s="1611" t="str">
        <f t="shared" si="719"/>
        <v/>
      </c>
      <c r="BP1349" s="1611" t="str">
        <f t="shared" si="728"/>
        <v/>
      </c>
      <c r="BQ1349" s="1611" t="str">
        <f t="shared" si="729"/>
        <v/>
      </c>
      <c r="BR1349" s="1611" t="str">
        <f t="shared" si="730"/>
        <v/>
      </c>
      <c r="BS1349" s="1611" t="str">
        <f t="shared" si="731"/>
        <v/>
      </c>
      <c r="BT1349" s="1611" t="str">
        <f t="shared" si="732"/>
        <v/>
      </c>
      <c r="BU1349" s="1731">
        <f t="shared" ca="1" si="733"/>
        <v>0</v>
      </c>
      <c r="BV1349" s="1594"/>
      <c r="BW1349" s="1594"/>
      <c r="BX1349" s="1594"/>
      <c r="BY1349" s="1594"/>
      <c r="BZ1349" s="1594"/>
      <c r="CA1349" s="1594"/>
      <c r="CB1349" s="1594"/>
      <c r="CC1349" s="1594"/>
      <c r="CD1349" s="1594"/>
      <c r="CE1349" s="1594"/>
      <c r="CF1349" s="1594"/>
      <c r="CG1349" s="1594"/>
      <c r="CH1349" s="1594"/>
      <c r="CI1349" s="1594"/>
      <c r="CJ1349" s="1594"/>
      <c r="CK1349" s="1594"/>
      <c r="CL1349" s="1594"/>
      <c r="CM1349" s="1594"/>
      <c r="CN1349" s="1594"/>
      <c r="CO1349" s="1594"/>
      <c r="CP1349" s="1594"/>
      <c r="CQ1349" s="1594"/>
      <c r="CR1349" s="1594"/>
      <c r="CS1349" s="1594"/>
      <c r="CT1349" s="1594"/>
      <c r="CU1349" s="1594"/>
      <c r="CV1349" s="1594"/>
      <c r="CW1349" s="1594"/>
      <c r="CX1349" s="1594"/>
      <c r="CY1349" s="1594"/>
      <c r="CZ1349" s="1594"/>
      <c r="DA1349" s="1594"/>
      <c r="DB1349" s="1594"/>
      <c r="DC1349" s="1594"/>
      <c r="DD1349" s="1594"/>
      <c r="DE1349" s="1594"/>
      <c r="DF1349" s="1594"/>
      <c r="DG1349" s="1594"/>
      <c r="DH1349" s="1594"/>
      <c r="DI1349" s="1594"/>
      <c r="DJ1349" s="1594"/>
      <c r="DK1349" s="1594"/>
      <c r="DL1349" s="1594"/>
      <c r="DM1349" s="1594"/>
      <c r="DN1349" s="1594"/>
      <c r="DO1349" s="1594"/>
      <c r="DP1349" s="1594"/>
      <c r="DQ1349" s="1594"/>
      <c r="DR1349" s="1594"/>
      <c r="DS1349" s="1594"/>
      <c r="DT1349" s="1594"/>
      <c r="DU1349" s="1594"/>
      <c r="DV1349" s="1594"/>
      <c r="DW1349" s="1594"/>
      <c r="DX1349" s="1594"/>
      <c r="DY1349" s="1594"/>
      <c r="DZ1349" s="1594"/>
      <c r="EA1349" s="1594"/>
      <c r="EB1349" s="1594"/>
      <c r="EC1349" s="1594"/>
      <c r="ED1349" s="1594"/>
      <c r="EE1349" s="1594"/>
      <c r="EF1349" s="1594"/>
      <c r="EG1349" s="1594"/>
      <c r="EH1349" s="1594"/>
      <c r="EI1349" s="1594"/>
      <c r="EJ1349" s="1594"/>
      <c r="EK1349" s="1594"/>
      <c r="EL1349" s="1594"/>
      <c r="EM1349" s="1594"/>
      <c r="EN1349" s="1594"/>
      <c r="EO1349" s="1594"/>
      <c r="EP1349" s="1594"/>
      <c r="EQ1349" s="1594"/>
      <c r="ER1349" s="1594"/>
      <c r="ES1349" s="1594"/>
    </row>
    <row r="1350" spans="1:149" s="1595" customFormat="1" ht="12.5">
      <c r="A1350" s="1644" t="str">
        <f t="shared" si="720"/>
        <v>Organisation</v>
      </c>
      <c r="B1350" s="1758"/>
      <c r="C1350" s="1758"/>
      <c r="D1350" s="1758"/>
      <c r="E1350" s="1756"/>
      <c r="F1350" s="1592"/>
      <c r="G1350" s="1714">
        <f t="shared" si="721"/>
        <v>0</v>
      </c>
      <c r="H1350" s="1645"/>
      <c r="I1350" s="1714">
        <f t="shared" si="722"/>
        <v>0</v>
      </c>
      <c r="J1350" s="1646"/>
      <c r="K1350" s="1646"/>
      <c r="L1350" s="1592"/>
      <c r="M1350" s="1597"/>
      <c r="N1350" s="1597"/>
      <c r="O1350" s="1646"/>
      <c r="P1350" s="1647"/>
      <c r="Q1350" s="1647"/>
      <c r="R1350" s="1648"/>
      <c r="S1350" s="1603"/>
      <c r="T1350" s="1649"/>
      <c r="U1350" s="1649"/>
      <c r="V1350" s="1649"/>
      <c r="W1350" s="1649"/>
      <c r="X1350" s="1649"/>
      <c r="Y1350" s="1649"/>
      <c r="Z1350" s="1649"/>
      <c r="AA1350" s="1649"/>
      <c r="AB1350" s="1649"/>
      <c r="AC1350" s="1649"/>
      <c r="AD1350" s="1649"/>
      <c r="AE1350" s="1649"/>
      <c r="AF1350" s="1610">
        <f t="shared" si="701"/>
        <v>0</v>
      </c>
      <c r="AG1350" s="1649"/>
      <c r="AH1350" s="1649"/>
      <c r="AI1350" s="1649"/>
      <c r="AJ1350" s="1649"/>
      <c r="AK1350" s="1649"/>
      <c r="AL1350" s="1649"/>
      <c r="AM1350" s="1649"/>
      <c r="AN1350" s="1649"/>
      <c r="AO1350" s="1649"/>
      <c r="AP1350" s="1649"/>
      <c r="AQ1350" s="1649"/>
      <c r="AR1350" s="1709"/>
      <c r="AS1350" s="1779">
        <f t="shared" si="702"/>
        <v>0</v>
      </c>
      <c r="AT1350" s="1711">
        <f t="shared" si="723"/>
        <v>0</v>
      </c>
      <c r="AU1350" s="1611">
        <f t="shared" si="703"/>
        <v>0</v>
      </c>
      <c r="AV1350" s="1611">
        <f t="shared" si="704"/>
        <v>0</v>
      </c>
      <c r="AW1350" s="1611">
        <f t="shared" si="705"/>
        <v>0</v>
      </c>
      <c r="AX1350" s="1611">
        <f t="shared" si="706"/>
        <v>0</v>
      </c>
      <c r="AY1350" s="1611">
        <f t="shared" si="707"/>
        <v>0</v>
      </c>
      <c r="AZ1350" s="1611">
        <f t="shared" si="708"/>
        <v>0</v>
      </c>
      <c r="BA1350" s="1611">
        <f t="shared" si="709"/>
        <v>0</v>
      </c>
      <c r="BB1350" s="1611">
        <f t="shared" si="710"/>
        <v>0</v>
      </c>
      <c r="BC1350" s="1611">
        <f t="shared" si="711"/>
        <v>0</v>
      </c>
      <c r="BD1350" s="1611">
        <f t="shared" si="712"/>
        <v>0</v>
      </c>
      <c r="BE1350" s="1611">
        <f t="shared" si="713"/>
        <v>0</v>
      </c>
      <c r="BF1350" s="1611">
        <f t="shared" si="714"/>
        <v>0</v>
      </c>
      <c r="BG1350" s="1611">
        <f t="shared" si="724"/>
        <v>0</v>
      </c>
      <c r="BH1350" s="1611" t="str">
        <f t="shared" si="725"/>
        <v/>
      </c>
      <c r="BI1350" s="1611" t="str">
        <f t="shared" si="726"/>
        <v/>
      </c>
      <c r="BJ1350" s="1611" t="str">
        <f t="shared" si="715"/>
        <v/>
      </c>
      <c r="BK1350" s="1611" t="str">
        <f t="shared" si="716"/>
        <v/>
      </c>
      <c r="BL1350" s="1611" t="str">
        <f t="shared" ca="1" si="717"/>
        <v/>
      </c>
      <c r="BM1350" s="1611" t="str">
        <f t="shared" si="727"/>
        <v/>
      </c>
      <c r="BN1350" s="1611" t="str">
        <f t="shared" si="718"/>
        <v/>
      </c>
      <c r="BO1350" s="1611" t="str">
        <f t="shared" si="719"/>
        <v/>
      </c>
      <c r="BP1350" s="1611" t="str">
        <f t="shared" si="728"/>
        <v/>
      </c>
      <c r="BQ1350" s="1611" t="str">
        <f t="shared" si="729"/>
        <v/>
      </c>
      <c r="BR1350" s="1611" t="str">
        <f t="shared" si="730"/>
        <v/>
      </c>
      <c r="BS1350" s="1611" t="str">
        <f t="shared" si="731"/>
        <v/>
      </c>
      <c r="BT1350" s="1611" t="str">
        <f t="shared" si="732"/>
        <v/>
      </c>
      <c r="BU1350" s="1731">
        <f t="shared" ca="1" si="733"/>
        <v>0</v>
      </c>
      <c r="BV1350" s="1594"/>
      <c r="BW1350" s="1594"/>
      <c r="BX1350" s="1594"/>
      <c r="BY1350" s="1594"/>
      <c r="BZ1350" s="1594"/>
      <c r="CA1350" s="1594"/>
      <c r="CB1350" s="1594"/>
      <c r="CC1350" s="1594"/>
      <c r="CD1350" s="1594"/>
      <c r="CE1350" s="1594"/>
      <c r="CF1350" s="1594"/>
      <c r="CG1350" s="1594"/>
      <c r="CH1350" s="1594"/>
      <c r="CI1350" s="1594"/>
      <c r="CJ1350" s="1594"/>
      <c r="CK1350" s="1594"/>
      <c r="CL1350" s="1594"/>
      <c r="CM1350" s="1594"/>
      <c r="CN1350" s="1594"/>
      <c r="CO1350" s="1594"/>
      <c r="CP1350" s="1594"/>
      <c r="CQ1350" s="1594"/>
      <c r="CR1350" s="1594"/>
      <c r="CS1350" s="1594"/>
      <c r="CT1350" s="1594"/>
      <c r="CU1350" s="1594"/>
      <c r="CV1350" s="1594"/>
      <c r="CW1350" s="1594"/>
      <c r="CX1350" s="1594"/>
      <c r="CY1350" s="1594"/>
      <c r="CZ1350" s="1594"/>
      <c r="DA1350" s="1594"/>
      <c r="DB1350" s="1594"/>
      <c r="DC1350" s="1594"/>
      <c r="DD1350" s="1594"/>
      <c r="DE1350" s="1594"/>
      <c r="DF1350" s="1594"/>
      <c r="DG1350" s="1594"/>
      <c r="DH1350" s="1594"/>
      <c r="DI1350" s="1594"/>
      <c r="DJ1350" s="1594"/>
      <c r="DK1350" s="1594"/>
      <c r="DL1350" s="1594"/>
      <c r="DM1350" s="1594"/>
      <c r="DN1350" s="1594"/>
      <c r="DO1350" s="1594"/>
      <c r="DP1350" s="1594"/>
      <c r="DQ1350" s="1594"/>
      <c r="DR1350" s="1594"/>
      <c r="DS1350" s="1594"/>
      <c r="DT1350" s="1594"/>
      <c r="DU1350" s="1594"/>
      <c r="DV1350" s="1594"/>
      <c r="DW1350" s="1594"/>
      <c r="DX1350" s="1594"/>
      <c r="DY1350" s="1594"/>
      <c r="DZ1350" s="1594"/>
      <c r="EA1350" s="1594"/>
      <c r="EB1350" s="1594"/>
      <c r="EC1350" s="1594"/>
      <c r="ED1350" s="1594"/>
      <c r="EE1350" s="1594"/>
      <c r="EF1350" s="1594"/>
      <c r="EG1350" s="1594"/>
      <c r="EH1350" s="1594"/>
      <c r="EI1350" s="1594"/>
      <c r="EJ1350" s="1594"/>
      <c r="EK1350" s="1594"/>
      <c r="EL1350" s="1594"/>
      <c r="EM1350" s="1594"/>
      <c r="EN1350" s="1594"/>
      <c r="EO1350" s="1594"/>
      <c r="EP1350" s="1594"/>
      <c r="EQ1350" s="1594"/>
      <c r="ER1350" s="1594"/>
      <c r="ES1350" s="1594"/>
    </row>
    <row r="1351" spans="1:149" s="1595" customFormat="1" ht="12.5">
      <c r="A1351" s="1644" t="str">
        <f t="shared" si="720"/>
        <v>Organisation</v>
      </c>
      <c r="B1351" s="1758"/>
      <c r="C1351" s="1758"/>
      <c r="D1351" s="1758"/>
      <c r="E1351" s="1756"/>
      <c r="F1351" s="1592"/>
      <c r="G1351" s="1714">
        <f t="shared" si="721"/>
        <v>0</v>
      </c>
      <c r="H1351" s="1645"/>
      <c r="I1351" s="1714">
        <f t="shared" si="722"/>
        <v>0</v>
      </c>
      <c r="J1351" s="1646"/>
      <c r="K1351" s="1646"/>
      <c r="L1351" s="1592"/>
      <c r="M1351" s="1597"/>
      <c r="N1351" s="1597"/>
      <c r="O1351" s="1646"/>
      <c r="P1351" s="1647"/>
      <c r="Q1351" s="1647"/>
      <c r="R1351" s="1648"/>
      <c r="S1351" s="1603"/>
      <c r="T1351" s="1649"/>
      <c r="U1351" s="1649"/>
      <c r="V1351" s="1649"/>
      <c r="W1351" s="1649"/>
      <c r="X1351" s="1649"/>
      <c r="Y1351" s="1649"/>
      <c r="Z1351" s="1649"/>
      <c r="AA1351" s="1649"/>
      <c r="AB1351" s="1649"/>
      <c r="AC1351" s="1649"/>
      <c r="AD1351" s="1649"/>
      <c r="AE1351" s="1649"/>
      <c r="AF1351" s="1610">
        <f t="shared" si="701"/>
        <v>0</v>
      </c>
      <c r="AG1351" s="1649"/>
      <c r="AH1351" s="1649"/>
      <c r="AI1351" s="1649"/>
      <c r="AJ1351" s="1649"/>
      <c r="AK1351" s="1649"/>
      <c r="AL1351" s="1649"/>
      <c r="AM1351" s="1649"/>
      <c r="AN1351" s="1649"/>
      <c r="AO1351" s="1649"/>
      <c r="AP1351" s="1649"/>
      <c r="AQ1351" s="1649"/>
      <c r="AR1351" s="1709"/>
      <c r="AS1351" s="1779">
        <f t="shared" si="702"/>
        <v>0</v>
      </c>
      <c r="AT1351" s="1711">
        <f t="shared" si="723"/>
        <v>0</v>
      </c>
      <c r="AU1351" s="1611">
        <f t="shared" si="703"/>
        <v>0</v>
      </c>
      <c r="AV1351" s="1611">
        <f t="shared" si="704"/>
        <v>0</v>
      </c>
      <c r="AW1351" s="1611">
        <f t="shared" si="705"/>
        <v>0</v>
      </c>
      <c r="AX1351" s="1611">
        <f t="shared" si="706"/>
        <v>0</v>
      </c>
      <c r="AY1351" s="1611">
        <f t="shared" si="707"/>
        <v>0</v>
      </c>
      <c r="AZ1351" s="1611">
        <f t="shared" si="708"/>
        <v>0</v>
      </c>
      <c r="BA1351" s="1611">
        <f t="shared" si="709"/>
        <v>0</v>
      </c>
      <c r="BB1351" s="1611">
        <f t="shared" si="710"/>
        <v>0</v>
      </c>
      <c r="BC1351" s="1611">
        <f t="shared" si="711"/>
        <v>0</v>
      </c>
      <c r="BD1351" s="1611">
        <f t="shared" si="712"/>
        <v>0</v>
      </c>
      <c r="BE1351" s="1611">
        <f t="shared" si="713"/>
        <v>0</v>
      </c>
      <c r="BF1351" s="1611">
        <f t="shared" si="714"/>
        <v>0</v>
      </c>
      <c r="BG1351" s="1611">
        <f t="shared" si="724"/>
        <v>0</v>
      </c>
      <c r="BH1351" s="1611" t="str">
        <f t="shared" si="725"/>
        <v/>
      </c>
      <c r="BI1351" s="1611" t="str">
        <f t="shared" si="726"/>
        <v/>
      </c>
      <c r="BJ1351" s="1611" t="str">
        <f t="shared" si="715"/>
        <v/>
      </c>
      <c r="BK1351" s="1611" t="str">
        <f t="shared" si="716"/>
        <v/>
      </c>
      <c r="BL1351" s="1611" t="str">
        <f t="shared" ca="1" si="717"/>
        <v/>
      </c>
      <c r="BM1351" s="1611" t="str">
        <f t="shared" si="727"/>
        <v/>
      </c>
      <c r="BN1351" s="1611" t="str">
        <f t="shared" si="718"/>
        <v/>
      </c>
      <c r="BO1351" s="1611" t="str">
        <f t="shared" si="719"/>
        <v/>
      </c>
      <c r="BP1351" s="1611" t="str">
        <f t="shared" si="728"/>
        <v/>
      </c>
      <c r="BQ1351" s="1611" t="str">
        <f t="shared" si="729"/>
        <v/>
      </c>
      <c r="BR1351" s="1611" t="str">
        <f t="shared" si="730"/>
        <v/>
      </c>
      <c r="BS1351" s="1611" t="str">
        <f t="shared" si="731"/>
        <v/>
      </c>
      <c r="BT1351" s="1611" t="str">
        <f t="shared" si="732"/>
        <v/>
      </c>
      <c r="BU1351" s="1731">
        <f t="shared" ca="1" si="733"/>
        <v>0</v>
      </c>
      <c r="BV1351" s="1594"/>
      <c r="BW1351" s="1594"/>
      <c r="BX1351" s="1594"/>
      <c r="BY1351" s="1594"/>
      <c r="BZ1351" s="1594"/>
      <c r="CA1351" s="1594"/>
      <c r="CB1351" s="1594"/>
      <c r="CC1351" s="1594"/>
      <c r="CD1351" s="1594"/>
      <c r="CE1351" s="1594"/>
      <c r="CF1351" s="1594"/>
      <c r="CG1351" s="1594"/>
      <c r="CH1351" s="1594"/>
      <c r="CI1351" s="1594"/>
      <c r="CJ1351" s="1594"/>
      <c r="CK1351" s="1594"/>
      <c r="CL1351" s="1594"/>
      <c r="CM1351" s="1594"/>
      <c r="CN1351" s="1594"/>
      <c r="CO1351" s="1594"/>
      <c r="CP1351" s="1594"/>
      <c r="CQ1351" s="1594"/>
      <c r="CR1351" s="1594"/>
      <c r="CS1351" s="1594"/>
      <c r="CT1351" s="1594"/>
      <c r="CU1351" s="1594"/>
      <c r="CV1351" s="1594"/>
      <c r="CW1351" s="1594"/>
      <c r="CX1351" s="1594"/>
      <c r="CY1351" s="1594"/>
      <c r="CZ1351" s="1594"/>
      <c r="DA1351" s="1594"/>
      <c r="DB1351" s="1594"/>
      <c r="DC1351" s="1594"/>
      <c r="DD1351" s="1594"/>
      <c r="DE1351" s="1594"/>
      <c r="DF1351" s="1594"/>
      <c r="DG1351" s="1594"/>
      <c r="DH1351" s="1594"/>
      <c r="DI1351" s="1594"/>
      <c r="DJ1351" s="1594"/>
      <c r="DK1351" s="1594"/>
      <c r="DL1351" s="1594"/>
      <c r="DM1351" s="1594"/>
      <c r="DN1351" s="1594"/>
      <c r="DO1351" s="1594"/>
      <c r="DP1351" s="1594"/>
      <c r="DQ1351" s="1594"/>
      <c r="DR1351" s="1594"/>
      <c r="DS1351" s="1594"/>
      <c r="DT1351" s="1594"/>
      <c r="DU1351" s="1594"/>
      <c r="DV1351" s="1594"/>
      <c r="DW1351" s="1594"/>
      <c r="DX1351" s="1594"/>
      <c r="DY1351" s="1594"/>
      <c r="DZ1351" s="1594"/>
      <c r="EA1351" s="1594"/>
      <c r="EB1351" s="1594"/>
      <c r="EC1351" s="1594"/>
      <c r="ED1351" s="1594"/>
      <c r="EE1351" s="1594"/>
      <c r="EF1351" s="1594"/>
      <c r="EG1351" s="1594"/>
      <c r="EH1351" s="1594"/>
      <c r="EI1351" s="1594"/>
      <c r="EJ1351" s="1594"/>
      <c r="EK1351" s="1594"/>
      <c r="EL1351" s="1594"/>
      <c r="EM1351" s="1594"/>
      <c r="EN1351" s="1594"/>
      <c r="EO1351" s="1594"/>
      <c r="EP1351" s="1594"/>
      <c r="EQ1351" s="1594"/>
      <c r="ER1351" s="1594"/>
      <c r="ES1351" s="1594"/>
    </row>
    <row r="1352" spans="1:149" s="1595" customFormat="1" ht="12.5">
      <c r="A1352" s="1644" t="str">
        <f t="shared" si="720"/>
        <v>Organisation</v>
      </c>
      <c r="B1352" s="1758"/>
      <c r="C1352" s="1758"/>
      <c r="D1352" s="1758"/>
      <c r="E1352" s="1756"/>
      <c r="F1352" s="1592"/>
      <c r="G1352" s="1714">
        <f t="shared" si="721"/>
        <v>0</v>
      </c>
      <c r="H1352" s="1645"/>
      <c r="I1352" s="1714">
        <f t="shared" si="722"/>
        <v>0</v>
      </c>
      <c r="J1352" s="1646"/>
      <c r="K1352" s="1646"/>
      <c r="L1352" s="1592"/>
      <c r="M1352" s="1597"/>
      <c r="N1352" s="1597"/>
      <c r="O1352" s="1646"/>
      <c r="P1352" s="1647"/>
      <c r="Q1352" s="1647"/>
      <c r="R1352" s="1648"/>
      <c r="S1352" s="1603"/>
      <c r="T1352" s="1649"/>
      <c r="U1352" s="1649"/>
      <c r="V1352" s="1649"/>
      <c r="W1352" s="1649"/>
      <c r="X1352" s="1649"/>
      <c r="Y1352" s="1649"/>
      <c r="Z1352" s="1649"/>
      <c r="AA1352" s="1649"/>
      <c r="AB1352" s="1649"/>
      <c r="AC1352" s="1649"/>
      <c r="AD1352" s="1649"/>
      <c r="AE1352" s="1649"/>
      <c r="AF1352" s="1610">
        <f t="shared" si="701"/>
        <v>0</v>
      </c>
      <c r="AG1352" s="1649"/>
      <c r="AH1352" s="1649"/>
      <c r="AI1352" s="1649"/>
      <c r="AJ1352" s="1649"/>
      <c r="AK1352" s="1649"/>
      <c r="AL1352" s="1649"/>
      <c r="AM1352" s="1649"/>
      <c r="AN1352" s="1649"/>
      <c r="AO1352" s="1649"/>
      <c r="AP1352" s="1649"/>
      <c r="AQ1352" s="1649"/>
      <c r="AR1352" s="1709"/>
      <c r="AS1352" s="1779">
        <f t="shared" si="702"/>
        <v>0</v>
      </c>
      <c r="AT1352" s="1711">
        <f t="shared" si="723"/>
        <v>0</v>
      </c>
      <c r="AU1352" s="1611">
        <f t="shared" si="703"/>
        <v>0</v>
      </c>
      <c r="AV1352" s="1611">
        <f t="shared" si="704"/>
        <v>0</v>
      </c>
      <c r="AW1352" s="1611">
        <f t="shared" si="705"/>
        <v>0</v>
      </c>
      <c r="AX1352" s="1611">
        <f t="shared" si="706"/>
        <v>0</v>
      </c>
      <c r="AY1352" s="1611">
        <f t="shared" si="707"/>
        <v>0</v>
      </c>
      <c r="AZ1352" s="1611">
        <f t="shared" si="708"/>
        <v>0</v>
      </c>
      <c r="BA1352" s="1611">
        <f t="shared" si="709"/>
        <v>0</v>
      </c>
      <c r="BB1352" s="1611">
        <f t="shared" si="710"/>
        <v>0</v>
      </c>
      <c r="BC1352" s="1611">
        <f t="shared" si="711"/>
        <v>0</v>
      </c>
      <c r="BD1352" s="1611">
        <f t="shared" si="712"/>
        <v>0</v>
      </c>
      <c r="BE1352" s="1611">
        <f t="shared" si="713"/>
        <v>0</v>
      </c>
      <c r="BF1352" s="1611">
        <f t="shared" si="714"/>
        <v>0</v>
      </c>
      <c r="BG1352" s="1611">
        <f t="shared" si="724"/>
        <v>0</v>
      </c>
      <c r="BH1352" s="1611" t="str">
        <f t="shared" si="725"/>
        <v/>
      </c>
      <c r="BI1352" s="1611" t="str">
        <f t="shared" si="726"/>
        <v/>
      </c>
      <c r="BJ1352" s="1611" t="str">
        <f t="shared" si="715"/>
        <v/>
      </c>
      <c r="BK1352" s="1611" t="str">
        <f t="shared" si="716"/>
        <v/>
      </c>
      <c r="BL1352" s="1611" t="str">
        <f t="shared" ca="1" si="717"/>
        <v/>
      </c>
      <c r="BM1352" s="1611" t="str">
        <f t="shared" si="727"/>
        <v/>
      </c>
      <c r="BN1352" s="1611" t="str">
        <f t="shared" si="718"/>
        <v/>
      </c>
      <c r="BO1352" s="1611" t="str">
        <f t="shared" si="719"/>
        <v/>
      </c>
      <c r="BP1352" s="1611" t="str">
        <f t="shared" si="728"/>
        <v/>
      </c>
      <c r="BQ1352" s="1611" t="str">
        <f t="shared" si="729"/>
        <v/>
      </c>
      <c r="BR1352" s="1611" t="str">
        <f t="shared" si="730"/>
        <v/>
      </c>
      <c r="BS1352" s="1611" t="str">
        <f t="shared" si="731"/>
        <v/>
      </c>
      <c r="BT1352" s="1611" t="str">
        <f t="shared" si="732"/>
        <v/>
      </c>
      <c r="BU1352" s="1731">
        <f t="shared" ca="1" si="733"/>
        <v>0</v>
      </c>
      <c r="BV1352" s="1594"/>
      <c r="BW1352" s="1594"/>
      <c r="BX1352" s="1594"/>
      <c r="BY1352" s="1594"/>
      <c r="BZ1352" s="1594"/>
      <c r="CA1352" s="1594"/>
      <c r="CB1352" s="1594"/>
      <c r="CC1352" s="1594"/>
      <c r="CD1352" s="1594"/>
      <c r="CE1352" s="1594"/>
      <c r="CF1352" s="1594"/>
      <c r="CG1352" s="1594"/>
      <c r="CH1352" s="1594"/>
      <c r="CI1352" s="1594"/>
      <c r="CJ1352" s="1594"/>
      <c r="CK1352" s="1594"/>
      <c r="CL1352" s="1594"/>
      <c r="CM1352" s="1594"/>
      <c r="CN1352" s="1594"/>
      <c r="CO1352" s="1594"/>
      <c r="CP1352" s="1594"/>
      <c r="CQ1352" s="1594"/>
      <c r="CR1352" s="1594"/>
      <c r="CS1352" s="1594"/>
      <c r="CT1352" s="1594"/>
      <c r="CU1352" s="1594"/>
      <c r="CV1352" s="1594"/>
      <c r="CW1352" s="1594"/>
      <c r="CX1352" s="1594"/>
      <c r="CY1352" s="1594"/>
      <c r="CZ1352" s="1594"/>
      <c r="DA1352" s="1594"/>
      <c r="DB1352" s="1594"/>
      <c r="DC1352" s="1594"/>
      <c r="DD1352" s="1594"/>
      <c r="DE1352" s="1594"/>
      <c r="DF1352" s="1594"/>
      <c r="DG1352" s="1594"/>
      <c r="DH1352" s="1594"/>
      <c r="DI1352" s="1594"/>
      <c r="DJ1352" s="1594"/>
      <c r="DK1352" s="1594"/>
      <c r="DL1352" s="1594"/>
      <c r="DM1352" s="1594"/>
      <c r="DN1352" s="1594"/>
      <c r="DO1352" s="1594"/>
      <c r="DP1352" s="1594"/>
      <c r="DQ1352" s="1594"/>
      <c r="DR1352" s="1594"/>
      <c r="DS1352" s="1594"/>
      <c r="DT1352" s="1594"/>
      <c r="DU1352" s="1594"/>
      <c r="DV1352" s="1594"/>
      <c r="DW1352" s="1594"/>
      <c r="DX1352" s="1594"/>
      <c r="DY1352" s="1594"/>
      <c r="DZ1352" s="1594"/>
      <c r="EA1352" s="1594"/>
      <c r="EB1352" s="1594"/>
      <c r="EC1352" s="1594"/>
      <c r="ED1352" s="1594"/>
      <c r="EE1352" s="1594"/>
      <c r="EF1352" s="1594"/>
      <c r="EG1352" s="1594"/>
      <c r="EH1352" s="1594"/>
      <c r="EI1352" s="1594"/>
      <c r="EJ1352" s="1594"/>
      <c r="EK1352" s="1594"/>
      <c r="EL1352" s="1594"/>
      <c r="EM1352" s="1594"/>
      <c r="EN1352" s="1594"/>
      <c r="EO1352" s="1594"/>
      <c r="EP1352" s="1594"/>
      <c r="EQ1352" s="1594"/>
      <c r="ER1352" s="1594"/>
      <c r="ES1352" s="1594"/>
    </row>
    <row r="1353" spans="1:149" s="1595" customFormat="1" ht="12.5">
      <c r="A1353" s="1644" t="str">
        <f t="shared" si="720"/>
        <v>Organisation</v>
      </c>
      <c r="B1353" s="1758"/>
      <c r="C1353" s="1758"/>
      <c r="D1353" s="1758"/>
      <c r="E1353" s="1756"/>
      <c r="F1353" s="1592"/>
      <c r="G1353" s="1714">
        <f t="shared" si="721"/>
        <v>0</v>
      </c>
      <c r="H1353" s="1645"/>
      <c r="I1353" s="1714">
        <f t="shared" si="722"/>
        <v>0</v>
      </c>
      <c r="J1353" s="1646"/>
      <c r="K1353" s="1646"/>
      <c r="L1353" s="1592"/>
      <c r="M1353" s="1597"/>
      <c r="N1353" s="1597"/>
      <c r="O1353" s="1646"/>
      <c r="P1353" s="1647"/>
      <c r="Q1353" s="1647"/>
      <c r="R1353" s="1648"/>
      <c r="S1353" s="1603"/>
      <c r="T1353" s="1649"/>
      <c r="U1353" s="1649"/>
      <c r="V1353" s="1649"/>
      <c r="W1353" s="1649"/>
      <c r="X1353" s="1649"/>
      <c r="Y1353" s="1649"/>
      <c r="Z1353" s="1649"/>
      <c r="AA1353" s="1649"/>
      <c r="AB1353" s="1649"/>
      <c r="AC1353" s="1649"/>
      <c r="AD1353" s="1649"/>
      <c r="AE1353" s="1649"/>
      <c r="AF1353" s="1610">
        <f t="shared" si="701"/>
        <v>0</v>
      </c>
      <c r="AG1353" s="1649"/>
      <c r="AH1353" s="1649"/>
      <c r="AI1353" s="1649"/>
      <c r="AJ1353" s="1649"/>
      <c r="AK1353" s="1649"/>
      <c r="AL1353" s="1649"/>
      <c r="AM1353" s="1649"/>
      <c r="AN1353" s="1649"/>
      <c r="AO1353" s="1649"/>
      <c r="AP1353" s="1649"/>
      <c r="AQ1353" s="1649"/>
      <c r="AR1353" s="1709"/>
      <c r="AS1353" s="1779">
        <f t="shared" si="702"/>
        <v>0</v>
      </c>
      <c r="AT1353" s="1711">
        <f t="shared" si="723"/>
        <v>0</v>
      </c>
      <c r="AU1353" s="1611">
        <f t="shared" si="703"/>
        <v>0</v>
      </c>
      <c r="AV1353" s="1611">
        <f t="shared" si="704"/>
        <v>0</v>
      </c>
      <c r="AW1353" s="1611">
        <f t="shared" si="705"/>
        <v>0</v>
      </c>
      <c r="AX1353" s="1611">
        <f t="shared" si="706"/>
        <v>0</v>
      </c>
      <c r="AY1353" s="1611">
        <f t="shared" si="707"/>
        <v>0</v>
      </c>
      <c r="AZ1353" s="1611">
        <f t="shared" si="708"/>
        <v>0</v>
      </c>
      <c r="BA1353" s="1611">
        <f t="shared" si="709"/>
        <v>0</v>
      </c>
      <c r="BB1353" s="1611">
        <f t="shared" si="710"/>
        <v>0</v>
      </c>
      <c r="BC1353" s="1611">
        <f t="shared" si="711"/>
        <v>0</v>
      </c>
      <c r="BD1353" s="1611">
        <f t="shared" si="712"/>
        <v>0</v>
      </c>
      <c r="BE1353" s="1611">
        <f t="shared" si="713"/>
        <v>0</v>
      </c>
      <c r="BF1353" s="1611">
        <f t="shared" si="714"/>
        <v>0</v>
      </c>
      <c r="BG1353" s="1611">
        <f t="shared" si="724"/>
        <v>0</v>
      </c>
      <c r="BH1353" s="1611" t="str">
        <f t="shared" si="725"/>
        <v/>
      </c>
      <c r="BI1353" s="1611" t="str">
        <f t="shared" si="726"/>
        <v/>
      </c>
      <c r="BJ1353" s="1611" t="str">
        <f t="shared" si="715"/>
        <v/>
      </c>
      <c r="BK1353" s="1611" t="str">
        <f t="shared" si="716"/>
        <v/>
      </c>
      <c r="BL1353" s="1611" t="str">
        <f t="shared" ca="1" si="717"/>
        <v/>
      </c>
      <c r="BM1353" s="1611" t="str">
        <f t="shared" si="727"/>
        <v/>
      </c>
      <c r="BN1353" s="1611" t="str">
        <f t="shared" si="718"/>
        <v/>
      </c>
      <c r="BO1353" s="1611" t="str">
        <f t="shared" si="719"/>
        <v/>
      </c>
      <c r="BP1353" s="1611" t="str">
        <f t="shared" si="728"/>
        <v/>
      </c>
      <c r="BQ1353" s="1611" t="str">
        <f t="shared" si="729"/>
        <v/>
      </c>
      <c r="BR1353" s="1611" t="str">
        <f t="shared" si="730"/>
        <v/>
      </c>
      <c r="BS1353" s="1611" t="str">
        <f t="shared" si="731"/>
        <v/>
      </c>
      <c r="BT1353" s="1611" t="str">
        <f t="shared" si="732"/>
        <v/>
      </c>
      <c r="BU1353" s="1731">
        <f t="shared" ca="1" si="733"/>
        <v>0</v>
      </c>
      <c r="BV1353" s="1594"/>
      <c r="BW1353" s="1594"/>
      <c r="BX1353" s="1594"/>
      <c r="BY1353" s="1594"/>
      <c r="BZ1353" s="1594"/>
      <c r="CA1353" s="1594"/>
      <c r="CB1353" s="1594"/>
      <c r="CC1353" s="1594"/>
      <c r="CD1353" s="1594"/>
      <c r="CE1353" s="1594"/>
      <c r="CF1353" s="1594"/>
      <c r="CG1353" s="1594"/>
      <c r="CH1353" s="1594"/>
      <c r="CI1353" s="1594"/>
      <c r="CJ1353" s="1594"/>
      <c r="CK1353" s="1594"/>
      <c r="CL1353" s="1594"/>
      <c r="CM1353" s="1594"/>
      <c r="CN1353" s="1594"/>
      <c r="CO1353" s="1594"/>
      <c r="CP1353" s="1594"/>
      <c r="CQ1353" s="1594"/>
      <c r="CR1353" s="1594"/>
      <c r="CS1353" s="1594"/>
      <c r="CT1353" s="1594"/>
      <c r="CU1353" s="1594"/>
      <c r="CV1353" s="1594"/>
      <c r="CW1353" s="1594"/>
      <c r="CX1353" s="1594"/>
      <c r="CY1353" s="1594"/>
      <c r="CZ1353" s="1594"/>
      <c r="DA1353" s="1594"/>
      <c r="DB1353" s="1594"/>
      <c r="DC1353" s="1594"/>
      <c r="DD1353" s="1594"/>
      <c r="DE1353" s="1594"/>
      <c r="DF1353" s="1594"/>
      <c r="DG1353" s="1594"/>
      <c r="DH1353" s="1594"/>
      <c r="DI1353" s="1594"/>
      <c r="DJ1353" s="1594"/>
      <c r="DK1353" s="1594"/>
      <c r="DL1353" s="1594"/>
      <c r="DM1353" s="1594"/>
      <c r="DN1353" s="1594"/>
      <c r="DO1353" s="1594"/>
      <c r="DP1353" s="1594"/>
      <c r="DQ1353" s="1594"/>
      <c r="DR1353" s="1594"/>
      <c r="DS1353" s="1594"/>
      <c r="DT1353" s="1594"/>
      <c r="DU1353" s="1594"/>
      <c r="DV1353" s="1594"/>
      <c r="DW1353" s="1594"/>
      <c r="DX1353" s="1594"/>
      <c r="DY1353" s="1594"/>
      <c r="DZ1353" s="1594"/>
      <c r="EA1353" s="1594"/>
      <c r="EB1353" s="1594"/>
      <c r="EC1353" s="1594"/>
      <c r="ED1353" s="1594"/>
      <c r="EE1353" s="1594"/>
      <c r="EF1353" s="1594"/>
      <c r="EG1353" s="1594"/>
      <c r="EH1353" s="1594"/>
      <c r="EI1353" s="1594"/>
      <c r="EJ1353" s="1594"/>
      <c r="EK1353" s="1594"/>
      <c r="EL1353" s="1594"/>
      <c r="EM1353" s="1594"/>
      <c r="EN1353" s="1594"/>
      <c r="EO1353" s="1594"/>
      <c r="EP1353" s="1594"/>
      <c r="EQ1353" s="1594"/>
      <c r="ER1353" s="1594"/>
      <c r="ES1353" s="1594"/>
    </row>
    <row r="1354" spans="1:149" s="1595" customFormat="1" ht="12.5">
      <c r="A1354" s="1644" t="str">
        <f t="shared" si="720"/>
        <v>Organisation</v>
      </c>
      <c r="B1354" s="1758"/>
      <c r="C1354" s="1758"/>
      <c r="D1354" s="1758"/>
      <c r="E1354" s="1756"/>
      <c r="F1354" s="1592"/>
      <c r="G1354" s="1714">
        <f t="shared" si="721"/>
        <v>0</v>
      </c>
      <c r="H1354" s="1645"/>
      <c r="I1354" s="1714">
        <f t="shared" si="722"/>
        <v>0</v>
      </c>
      <c r="J1354" s="1646"/>
      <c r="K1354" s="1646"/>
      <c r="L1354" s="1592"/>
      <c r="M1354" s="1597"/>
      <c r="N1354" s="1597"/>
      <c r="O1354" s="1646"/>
      <c r="P1354" s="1647"/>
      <c r="Q1354" s="1647"/>
      <c r="R1354" s="1648"/>
      <c r="S1354" s="1603"/>
      <c r="T1354" s="1649"/>
      <c r="U1354" s="1649"/>
      <c r="V1354" s="1649"/>
      <c r="W1354" s="1649"/>
      <c r="X1354" s="1649"/>
      <c r="Y1354" s="1649"/>
      <c r="Z1354" s="1649"/>
      <c r="AA1354" s="1649"/>
      <c r="AB1354" s="1649"/>
      <c r="AC1354" s="1649"/>
      <c r="AD1354" s="1649"/>
      <c r="AE1354" s="1649"/>
      <c r="AF1354" s="1610">
        <f t="shared" si="701"/>
        <v>0</v>
      </c>
      <c r="AG1354" s="1649"/>
      <c r="AH1354" s="1649"/>
      <c r="AI1354" s="1649"/>
      <c r="AJ1354" s="1649"/>
      <c r="AK1354" s="1649"/>
      <c r="AL1354" s="1649"/>
      <c r="AM1354" s="1649"/>
      <c r="AN1354" s="1649"/>
      <c r="AO1354" s="1649"/>
      <c r="AP1354" s="1649"/>
      <c r="AQ1354" s="1649"/>
      <c r="AR1354" s="1709"/>
      <c r="AS1354" s="1779">
        <f t="shared" si="702"/>
        <v>0</v>
      </c>
      <c r="AT1354" s="1711">
        <f t="shared" si="723"/>
        <v>0</v>
      </c>
      <c r="AU1354" s="1611">
        <f t="shared" si="703"/>
        <v>0</v>
      </c>
      <c r="AV1354" s="1611">
        <f t="shared" si="704"/>
        <v>0</v>
      </c>
      <c r="AW1354" s="1611">
        <f t="shared" si="705"/>
        <v>0</v>
      </c>
      <c r="AX1354" s="1611">
        <f t="shared" si="706"/>
        <v>0</v>
      </c>
      <c r="AY1354" s="1611">
        <f t="shared" si="707"/>
        <v>0</v>
      </c>
      <c r="AZ1354" s="1611">
        <f t="shared" si="708"/>
        <v>0</v>
      </c>
      <c r="BA1354" s="1611">
        <f t="shared" si="709"/>
        <v>0</v>
      </c>
      <c r="BB1354" s="1611">
        <f t="shared" si="710"/>
        <v>0</v>
      </c>
      <c r="BC1354" s="1611">
        <f t="shared" si="711"/>
        <v>0</v>
      </c>
      <c r="BD1354" s="1611">
        <f t="shared" si="712"/>
        <v>0</v>
      </c>
      <c r="BE1354" s="1611">
        <f t="shared" si="713"/>
        <v>0</v>
      </c>
      <c r="BF1354" s="1611">
        <f t="shared" si="714"/>
        <v>0</v>
      </c>
      <c r="BG1354" s="1611">
        <f t="shared" si="724"/>
        <v>0</v>
      </c>
      <c r="BH1354" s="1611" t="str">
        <f t="shared" si="725"/>
        <v/>
      </c>
      <c r="BI1354" s="1611" t="str">
        <f t="shared" si="726"/>
        <v/>
      </c>
      <c r="BJ1354" s="1611" t="str">
        <f t="shared" si="715"/>
        <v/>
      </c>
      <c r="BK1354" s="1611" t="str">
        <f t="shared" si="716"/>
        <v/>
      </c>
      <c r="BL1354" s="1611" t="str">
        <f t="shared" ca="1" si="717"/>
        <v/>
      </c>
      <c r="BM1354" s="1611" t="str">
        <f t="shared" si="727"/>
        <v/>
      </c>
      <c r="BN1354" s="1611" t="str">
        <f t="shared" si="718"/>
        <v/>
      </c>
      <c r="BO1354" s="1611" t="str">
        <f t="shared" si="719"/>
        <v/>
      </c>
      <c r="BP1354" s="1611" t="str">
        <f t="shared" si="728"/>
        <v/>
      </c>
      <c r="BQ1354" s="1611" t="str">
        <f t="shared" si="729"/>
        <v/>
      </c>
      <c r="BR1354" s="1611" t="str">
        <f t="shared" si="730"/>
        <v/>
      </c>
      <c r="BS1354" s="1611" t="str">
        <f t="shared" si="731"/>
        <v/>
      </c>
      <c r="BT1354" s="1611" t="str">
        <f t="shared" si="732"/>
        <v/>
      </c>
      <c r="BU1354" s="1731">
        <f t="shared" ca="1" si="733"/>
        <v>0</v>
      </c>
      <c r="BV1354" s="1594"/>
      <c r="BW1354" s="1594"/>
      <c r="BX1354" s="1594"/>
      <c r="BY1354" s="1594"/>
      <c r="BZ1354" s="1594"/>
      <c r="CA1354" s="1594"/>
      <c r="CB1354" s="1594"/>
      <c r="CC1354" s="1594"/>
      <c r="CD1354" s="1594"/>
      <c r="CE1354" s="1594"/>
      <c r="CF1354" s="1594"/>
      <c r="CG1354" s="1594"/>
      <c r="CH1354" s="1594"/>
      <c r="CI1354" s="1594"/>
      <c r="CJ1354" s="1594"/>
      <c r="CK1354" s="1594"/>
      <c r="CL1354" s="1594"/>
      <c r="CM1354" s="1594"/>
      <c r="CN1354" s="1594"/>
      <c r="CO1354" s="1594"/>
      <c r="CP1354" s="1594"/>
      <c r="CQ1354" s="1594"/>
      <c r="CR1354" s="1594"/>
      <c r="CS1354" s="1594"/>
      <c r="CT1354" s="1594"/>
      <c r="CU1354" s="1594"/>
      <c r="CV1354" s="1594"/>
      <c r="CW1354" s="1594"/>
      <c r="CX1354" s="1594"/>
      <c r="CY1354" s="1594"/>
      <c r="CZ1354" s="1594"/>
      <c r="DA1354" s="1594"/>
      <c r="DB1354" s="1594"/>
      <c r="DC1354" s="1594"/>
      <c r="DD1354" s="1594"/>
      <c r="DE1354" s="1594"/>
      <c r="DF1354" s="1594"/>
      <c r="DG1354" s="1594"/>
      <c r="DH1354" s="1594"/>
      <c r="DI1354" s="1594"/>
      <c r="DJ1354" s="1594"/>
      <c r="DK1354" s="1594"/>
      <c r="DL1354" s="1594"/>
      <c r="DM1354" s="1594"/>
      <c r="DN1354" s="1594"/>
      <c r="DO1354" s="1594"/>
      <c r="DP1354" s="1594"/>
      <c r="DQ1354" s="1594"/>
      <c r="DR1354" s="1594"/>
      <c r="DS1354" s="1594"/>
      <c r="DT1354" s="1594"/>
      <c r="DU1354" s="1594"/>
      <c r="DV1354" s="1594"/>
      <c r="DW1354" s="1594"/>
      <c r="DX1354" s="1594"/>
      <c r="DY1354" s="1594"/>
      <c r="DZ1354" s="1594"/>
      <c r="EA1354" s="1594"/>
      <c r="EB1354" s="1594"/>
      <c r="EC1354" s="1594"/>
      <c r="ED1354" s="1594"/>
      <c r="EE1354" s="1594"/>
      <c r="EF1354" s="1594"/>
      <c r="EG1354" s="1594"/>
      <c r="EH1354" s="1594"/>
      <c r="EI1354" s="1594"/>
      <c r="EJ1354" s="1594"/>
      <c r="EK1354" s="1594"/>
      <c r="EL1354" s="1594"/>
      <c r="EM1354" s="1594"/>
      <c r="EN1354" s="1594"/>
      <c r="EO1354" s="1594"/>
      <c r="EP1354" s="1594"/>
      <c r="EQ1354" s="1594"/>
      <c r="ER1354" s="1594"/>
      <c r="ES1354" s="1594"/>
    </row>
    <row r="1355" spans="1:149" s="1595" customFormat="1" ht="12.5">
      <c r="A1355" s="1644" t="str">
        <f t="shared" si="720"/>
        <v>Organisation</v>
      </c>
      <c r="B1355" s="1758"/>
      <c r="C1355" s="1758"/>
      <c r="D1355" s="1758"/>
      <c r="E1355" s="1756"/>
      <c r="F1355" s="1592"/>
      <c r="G1355" s="1714">
        <f t="shared" si="721"/>
        <v>0</v>
      </c>
      <c r="H1355" s="1645"/>
      <c r="I1355" s="1714">
        <f t="shared" si="722"/>
        <v>0</v>
      </c>
      <c r="J1355" s="1646"/>
      <c r="K1355" s="1646"/>
      <c r="L1355" s="1592"/>
      <c r="M1355" s="1597"/>
      <c r="N1355" s="1597"/>
      <c r="O1355" s="1646"/>
      <c r="P1355" s="1647"/>
      <c r="Q1355" s="1647"/>
      <c r="R1355" s="1648"/>
      <c r="S1355" s="1603"/>
      <c r="T1355" s="1649"/>
      <c r="U1355" s="1649"/>
      <c r="V1355" s="1649"/>
      <c r="W1355" s="1649"/>
      <c r="X1355" s="1649"/>
      <c r="Y1355" s="1649"/>
      <c r="Z1355" s="1649"/>
      <c r="AA1355" s="1649"/>
      <c r="AB1355" s="1649"/>
      <c r="AC1355" s="1649"/>
      <c r="AD1355" s="1649"/>
      <c r="AE1355" s="1649"/>
      <c r="AF1355" s="1610">
        <f t="shared" si="701"/>
        <v>0</v>
      </c>
      <c r="AG1355" s="1649"/>
      <c r="AH1355" s="1649"/>
      <c r="AI1355" s="1649"/>
      <c r="AJ1355" s="1649"/>
      <c r="AK1355" s="1649"/>
      <c r="AL1355" s="1649"/>
      <c r="AM1355" s="1649"/>
      <c r="AN1355" s="1649"/>
      <c r="AO1355" s="1649"/>
      <c r="AP1355" s="1649"/>
      <c r="AQ1355" s="1649"/>
      <c r="AR1355" s="1709"/>
      <c r="AS1355" s="1779">
        <f t="shared" si="702"/>
        <v>0</v>
      </c>
      <c r="AT1355" s="1711">
        <f t="shared" si="723"/>
        <v>0</v>
      </c>
      <c r="AU1355" s="1611">
        <f t="shared" si="703"/>
        <v>0</v>
      </c>
      <c r="AV1355" s="1611">
        <f t="shared" si="704"/>
        <v>0</v>
      </c>
      <c r="AW1355" s="1611">
        <f t="shared" si="705"/>
        <v>0</v>
      </c>
      <c r="AX1355" s="1611">
        <f t="shared" si="706"/>
        <v>0</v>
      </c>
      <c r="AY1355" s="1611">
        <f t="shared" si="707"/>
        <v>0</v>
      </c>
      <c r="AZ1355" s="1611">
        <f t="shared" si="708"/>
        <v>0</v>
      </c>
      <c r="BA1355" s="1611">
        <f t="shared" si="709"/>
        <v>0</v>
      </c>
      <c r="BB1355" s="1611">
        <f t="shared" si="710"/>
        <v>0</v>
      </c>
      <c r="BC1355" s="1611">
        <f t="shared" si="711"/>
        <v>0</v>
      </c>
      <c r="BD1355" s="1611">
        <f t="shared" si="712"/>
        <v>0</v>
      </c>
      <c r="BE1355" s="1611">
        <f t="shared" si="713"/>
        <v>0</v>
      </c>
      <c r="BF1355" s="1611">
        <f t="shared" si="714"/>
        <v>0</v>
      </c>
      <c r="BG1355" s="1611">
        <f t="shared" si="724"/>
        <v>0</v>
      </c>
      <c r="BH1355" s="1611" t="str">
        <f t="shared" si="725"/>
        <v/>
      </c>
      <c r="BI1355" s="1611" t="str">
        <f t="shared" si="726"/>
        <v/>
      </c>
      <c r="BJ1355" s="1611" t="str">
        <f t="shared" si="715"/>
        <v/>
      </c>
      <c r="BK1355" s="1611" t="str">
        <f t="shared" si="716"/>
        <v/>
      </c>
      <c r="BL1355" s="1611" t="str">
        <f t="shared" ca="1" si="717"/>
        <v/>
      </c>
      <c r="BM1355" s="1611" t="str">
        <f t="shared" si="727"/>
        <v/>
      </c>
      <c r="BN1355" s="1611" t="str">
        <f t="shared" si="718"/>
        <v/>
      </c>
      <c r="BO1355" s="1611" t="str">
        <f t="shared" si="719"/>
        <v/>
      </c>
      <c r="BP1355" s="1611" t="str">
        <f t="shared" si="728"/>
        <v/>
      </c>
      <c r="BQ1355" s="1611" t="str">
        <f t="shared" si="729"/>
        <v/>
      </c>
      <c r="BR1355" s="1611" t="str">
        <f t="shared" si="730"/>
        <v/>
      </c>
      <c r="BS1355" s="1611" t="str">
        <f t="shared" si="731"/>
        <v/>
      </c>
      <c r="BT1355" s="1611" t="str">
        <f t="shared" si="732"/>
        <v/>
      </c>
      <c r="BU1355" s="1731">
        <f t="shared" ca="1" si="733"/>
        <v>0</v>
      </c>
      <c r="BV1355" s="1594"/>
      <c r="BW1355" s="1594"/>
      <c r="BX1355" s="1594"/>
      <c r="BY1355" s="1594"/>
      <c r="BZ1355" s="1594"/>
      <c r="CA1355" s="1594"/>
      <c r="CB1355" s="1594"/>
      <c r="CC1355" s="1594"/>
      <c r="CD1355" s="1594"/>
      <c r="CE1355" s="1594"/>
      <c r="CF1355" s="1594"/>
      <c r="CG1355" s="1594"/>
      <c r="CH1355" s="1594"/>
      <c r="CI1355" s="1594"/>
      <c r="CJ1355" s="1594"/>
      <c r="CK1355" s="1594"/>
      <c r="CL1355" s="1594"/>
      <c r="CM1355" s="1594"/>
      <c r="CN1355" s="1594"/>
      <c r="CO1355" s="1594"/>
      <c r="CP1355" s="1594"/>
      <c r="CQ1355" s="1594"/>
      <c r="CR1355" s="1594"/>
      <c r="CS1355" s="1594"/>
      <c r="CT1355" s="1594"/>
      <c r="CU1355" s="1594"/>
      <c r="CV1355" s="1594"/>
      <c r="CW1355" s="1594"/>
      <c r="CX1355" s="1594"/>
      <c r="CY1355" s="1594"/>
      <c r="CZ1355" s="1594"/>
      <c r="DA1355" s="1594"/>
      <c r="DB1355" s="1594"/>
      <c r="DC1355" s="1594"/>
      <c r="DD1355" s="1594"/>
      <c r="DE1355" s="1594"/>
      <c r="DF1355" s="1594"/>
      <c r="DG1355" s="1594"/>
      <c r="DH1355" s="1594"/>
      <c r="DI1355" s="1594"/>
      <c r="DJ1355" s="1594"/>
      <c r="DK1355" s="1594"/>
      <c r="DL1355" s="1594"/>
      <c r="DM1355" s="1594"/>
      <c r="DN1355" s="1594"/>
      <c r="DO1355" s="1594"/>
      <c r="DP1355" s="1594"/>
      <c r="DQ1355" s="1594"/>
      <c r="DR1355" s="1594"/>
      <c r="DS1355" s="1594"/>
      <c r="DT1355" s="1594"/>
      <c r="DU1355" s="1594"/>
      <c r="DV1355" s="1594"/>
      <c r="DW1355" s="1594"/>
      <c r="DX1355" s="1594"/>
      <c r="DY1355" s="1594"/>
      <c r="DZ1355" s="1594"/>
      <c r="EA1355" s="1594"/>
      <c r="EB1355" s="1594"/>
      <c r="EC1355" s="1594"/>
      <c r="ED1355" s="1594"/>
      <c r="EE1355" s="1594"/>
      <c r="EF1355" s="1594"/>
      <c r="EG1355" s="1594"/>
      <c r="EH1355" s="1594"/>
      <c r="EI1355" s="1594"/>
      <c r="EJ1355" s="1594"/>
      <c r="EK1355" s="1594"/>
      <c r="EL1355" s="1594"/>
      <c r="EM1355" s="1594"/>
      <c r="EN1355" s="1594"/>
      <c r="EO1355" s="1594"/>
      <c r="EP1355" s="1594"/>
      <c r="EQ1355" s="1594"/>
      <c r="ER1355" s="1594"/>
      <c r="ES1355" s="1594"/>
    </row>
    <row r="1356" spans="1:149" s="1595" customFormat="1" ht="12.5">
      <c r="A1356" s="1644" t="str">
        <f t="shared" si="720"/>
        <v>Organisation</v>
      </c>
      <c r="B1356" s="1758"/>
      <c r="C1356" s="1758"/>
      <c r="D1356" s="1758"/>
      <c r="E1356" s="1756"/>
      <c r="F1356" s="1592"/>
      <c r="G1356" s="1714">
        <f t="shared" si="721"/>
        <v>0</v>
      </c>
      <c r="H1356" s="1645"/>
      <c r="I1356" s="1714">
        <f t="shared" si="722"/>
        <v>0</v>
      </c>
      <c r="J1356" s="1646"/>
      <c r="K1356" s="1646"/>
      <c r="L1356" s="1592"/>
      <c r="M1356" s="1597"/>
      <c r="N1356" s="1597"/>
      <c r="O1356" s="1646"/>
      <c r="P1356" s="1647"/>
      <c r="Q1356" s="1647"/>
      <c r="R1356" s="1648"/>
      <c r="S1356" s="1603"/>
      <c r="T1356" s="1649"/>
      <c r="U1356" s="1649"/>
      <c r="V1356" s="1649"/>
      <c r="W1356" s="1649"/>
      <c r="X1356" s="1649"/>
      <c r="Y1356" s="1649"/>
      <c r="Z1356" s="1649"/>
      <c r="AA1356" s="1649"/>
      <c r="AB1356" s="1649"/>
      <c r="AC1356" s="1649"/>
      <c r="AD1356" s="1649"/>
      <c r="AE1356" s="1649"/>
      <c r="AF1356" s="1610">
        <f t="shared" si="701"/>
        <v>0</v>
      </c>
      <c r="AG1356" s="1649"/>
      <c r="AH1356" s="1649"/>
      <c r="AI1356" s="1649"/>
      <c r="AJ1356" s="1649"/>
      <c r="AK1356" s="1649"/>
      <c r="AL1356" s="1649"/>
      <c r="AM1356" s="1649"/>
      <c r="AN1356" s="1649"/>
      <c r="AO1356" s="1649"/>
      <c r="AP1356" s="1649"/>
      <c r="AQ1356" s="1649"/>
      <c r="AR1356" s="1709"/>
      <c r="AS1356" s="1779">
        <f t="shared" si="702"/>
        <v>0</v>
      </c>
      <c r="AT1356" s="1711">
        <f t="shared" si="723"/>
        <v>0</v>
      </c>
      <c r="AU1356" s="1611">
        <f t="shared" si="703"/>
        <v>0</v>
      </c>
      <c r="AV1356" s="1611">
        <f t="shared" si="704"/>
        <v>0</v>
      </c>
      <c r="AW1356" s="1611">
        <f t="shared" si="705"/>
        <v>0</v>
      </c>
      <c r="AX1356" s="1611">
        <f t="shared" si="706"/>
        <v>0</v>
      </c>
      <c r="AY1356" s="1611">
        <f t="shared" si="707"/>
        <v>0</v>
      </c>
      <c r="AZ1356" s="1611">
        <f t="shared" si="708"/>
        <v>0</v>
      </c>
      <c r="BA1356" s="1611">
        <f t="shared" si="709"/>
        <v>0</v>
      </c>
      <c r="BB1356" s="1611">
        <f t="shared" si="710"/>
        <v>0</v>
      </c>
      <c r="BC1356" s="1611">
        <f t="shared" si="711"/>
        <v>0</v>
      </c>
      <c r="BD1356" s="1611">
        <f t="shared" si="712"/>
        <v>0</v>
      </c>
      <c r="BE1356" s="1611">
        <f t="shared" si="713"/>
        <v>0</v>
      </c>
      <c r="BF1356" s="1611">
        <f t="shared" si="714"/>
        <v>0</v>
      </c>
      <c r="BG1356" s="1611">
        <f t="shared" si="724"/>
        <v>0</v>
      </c>
      <c r="BH1356" s="1611" t="str">
        <f t="shared" si="725"/>
        <v/>
      </c>
      <c r="BI1356" s="1611" t="str">
        <f t="shared" si="726"/>
        <v/>
      </c>
      <c r="BJ1356" s="1611" t="str">
        <f t="shared" si="715"/>
        <v/>
      </c>
      <c r="BK1356" s="1611" t="str">
        <f t="shared" si="716"/>
        <v/>
      </c>
      <c r="BL1356" s="1611" t="str">
        <f t="shared" ca="1" si="717"/>
        <v/>
      </c>
      <c r="BM1356" s="1611" t="str">
        <f t="shared" si="727"/>
        <v/>
      </c>
      <c r="BN1356" s="1611" t="str">
        <f t="shared" si="718"/>
        <v/>
      </c>
      <c r="BO1356" s="1611" t="str">
        <f t="shared" si="719"/>
        <v/>
      </c>
      <c r="BP1356" s="1611" t="str">
        <f t="shared" si="728"/>
        <v/>
      </c>
      <c r="BQ1356" s="1611" t="str">
        <f t="shared" si="729"/>
        <v/>
      </c>
      <c r="BR1356" s="1611" t="str">
        <f t="shared" si="730"/>
        <v/>
      </c>
      <c r="BS1356" s="1611" t="str">
        <f t="shared" si="731"/>
        <v/>
      </c>
      <c r="BT1356" s="1611" t="str">
        <f t="shared" si="732"/>
        <v/>
      </c>
      <c r="BU1356" s="1731">
        <f t="shared" ca="1" si="733"/>
        <v>0</v>
      </c>
      <c r="BV1356" s="1594"/>
      <c r="BW1356" s="1594"/>
      <c r="BX1356" s="1594"/>
      <c r="BY1356" s="1594"/>
      <c r="BZ1356" s="1594"/>
      <c r="CA1356" s="1594"/>
      <c r="CB1356" s="1594"/>
      <c r="CC1356" s="1594"/>
      <c r="CD1356" s="1594"/>
      <c r="CE1356" s="1594"/>
      <c r="CF1356" s="1594"/>
      <c r="CG1356" s="1594"/>
      <c r="CH1356" s="1594"/>
      <c r="CI1356" s="1594"/>
      <c r="CJ1356" s="1594"/>
      <c r="CK1356" s="1594"/>
      <c r="CL1356" s="1594"/>
      <c r="CM1356" s="1594"/>
      <c r="CN1356" s="1594"/>
      <c r="CO1356" s="1594"/>
      <c r="CP1356" s="1594"/>
      <c r="CQ1356" s="1594"/>
      <c r="CR1356" s="1594"/>
      <c r="CS1356" s="1594"/>
      <c r="CT1356" s="1594"/>
      <c r="CU1356" s="1594"/>
      <c r="CV1356" s="1594"/>
      <c r="CW1356" s="1594"/>
      <c r="CX1356" s="1594"/>
      <c r="CY1356" s="1594"/>
      <c r="CZ1356" s="1594"/>
      <c r="DA1356" s="1594"/>
      <c r="DB1356" s="1594"/>
      <c r="DC1356" s="1594"/>
      <c r="DD1356" s="1594"/>
      <c r="DE1356" s="1594"/>
      <c r="DF1356" s="1594"/>
      <c r="DG1356" s="1594"/>
      <c r="DH1356" s="1594"/>
      <c r="DI1356" s="1594"/>
      <c r="DJ1356" s="1594"/>
      <c r="DK1356" s="1594"/>
      <c r="DL1356" s="1594"/>
      <c r="DM1356" s="1594"/>
      <c r="DN1356" s="1594"/>
      <c r="DO1356" s="1594"/>
      <c r="DP1356" s="1594"/>
      <c r="DQ1356" s="1594"/>
      <c r="DR1356" s="1594"/>
      <c r="DS1356" s="1594"/>
      <c r="DT1356" s="1594"/>
      <c r="DU1356" s="1594"/>
      <c r="DV1356" s="1594"/>
      <c r="DW1356" s="1594"/>
      <c r="DX1356" s="1594"/>
      <c r="DY1356" s="1594"/>
      <c r="DZ1356" s="1594"/>
      <c r="EA1356" s="1594"/>
      <c r="EB1356" s="1594"/>
      <c r="EC1356" s="1594"/>
      <c r="ED1356" s="1594"/>
      <c r="EE1356" s="1594"/>
      <c r="EF1356" s="1594"/>
      <c r="EG1356" s="1594"/>
      <c r="EH1356" s="1594"/>
      <c r="EI1356" s="1594"/>
      <c r="EJ1356" s="1594"/>
      <c r="EK1356" s="1594"/>
      <c r="EL1356" s="1594"/>
      <c r="EM1356" s="1594"/>
      <c r="EN1356" s="1594"/>
      <c r="EO1356" s="1594"/>
      <c r="EP1356" s="1594"/>
      <c r="EQ1356" s="1594"/>
      <c r="ER1356" s="1594"/>
      <c r="ES1356" s="1594"/>
    </row>
    <row r="1357" spans="1:149" s="1595" customFormat="1" ht="12.5">
      <c r="A1357" s="1644" t="str">
        <f t="shared" si="720"/>
        <v>Organisation</v>
      </c>
      <c r="B1357" s="1758"/>
      <c r="C1357" s="1758"/>
      <c r="D1357" s="1758"/>
      <c r="E1357" s="1756"/>
      <c r="F1357" s="1592"/>
      <c r="G1357" s="1714">
        <f t="shared" si="721"/>
        <v>0</v>
      </c>
      <c r="H1357" s="1645"/>
      <c r="I1357" s="1714">
        <f t="shared" si="722"/>
        <v>0</v>
      </c>
      <c r="J1357" s="1646"/>
      <c r="K1357" s="1646"/>
      <c r="L1357" s="1592"/>
      <c r="M1357" s="1597"/>
      <c r="N1357" s="1597"/>
      <c r="O1357" s="1646"/>
      <c r="P1357" s="1647"/>
      <c r="Q1357" s="1647"/>
      <c r="R1357" s="1648"/>
      <c r="S1357" s="1603"/>
      <c r="T1357" s="1649"/>
      <c r="U1357" s="1649"/>
      <c r="V1357" s="1649"/>
      <c r="W1357" s="1649"/>
      <c r="X1357" s="1649"/>
      <c r="Y1357" s="1649"/>
      <c r="Z1357" s="1649"/>
      <c r="AA1357" s="1649"/>
      <c r="AB1357" s="1649"/>
      <c r="AC1357" s="1649"/>
      <c r="AD1357" s="1649"/>
      <c r="AE1357" s="1649"/>
      <c r="AF1357" s="1610">
        <f t="shared" si="701"/>
        <v>0</v>
      </c>
      <c r="AG1357" s="1649"/>
      <c r="AH1357" s="1649"/>
      <c r="AI1357" s="1649"/>
      <c r="AJ1357" s="1649"/>
      <c r="AK1357" s="1649"/>
      <c r="AL1357" s="1649"/>
      <c r="AM1357" s="1649"/>
      <c r="AN1357" s="1649"/>
      <c r="AO1357" s="1649"/>
      <c r="AP1357" s="1649"/>
      <c r="AQ1357" s="1649"/>
      <c r="AR1357" s="1709"/>
      <c r="AS1357" s="1779">
        <f t="shared" si="702"/>
        <v>0</v>
      </c>
      <c r="AT1357" s="1711">
        <f t="shared" si="723"/>
        <v>0</v>
      </c>
      <c r="AU1357" s="1611">
        <f t="shared" si="703"/>
        <v>0</v>
      </c>
      <c r="AV1357" s="1611">
        <f t="shared" si="704"/>
        <v>0</v>
      </c>
      <c r="AW1357" s="1611">
        <f t="shared" si="705"/>
        <v>0</v>
      </c>
      <c r="AX1357" s="1611">
        <f t="shared" si="706"/>
        <v>0</v>
      </c>
      <c r="AY1357" s="1611">
        <f t="shared" si="707"/>
        <v>0</v>
      </c>
      <c r="AZ1357" s="1611">
        <f t="shared" si="708"/>
        <v>0</v>
      </c>
      <c r="BA1357" s="1611">
        <f t="shared" si="709"/>
        <v>0</v>
      </c>
      <c r="BB1357" s="1611">
        <f t="shared" si="710"/>
        <v>0</v>
      </c>
      <c r="BC1357" s="1611">
        <f t="shared" si="711"/>
        <v>0</v>
      </c>
      <c r="BD1357" s="1611">
        <f t="shared" si="712"/>
        <v>0</v>
      </c>
      <c r="BE1357" s="1611">
        <f t="shared" si="713"/>
        <v>0</v>
      </c>
      <c r="BF1357" s="1611">
        <f t="shared" si="714"/>
        <v>0</v>
      </c>
      <c r="BG1357" s="1611">
        <f t="shared" si="724"/>
        <v>0</v>
      </c>
      <c r="BH1357" s="1611" t="str">
        <f t="shared" si="725"/>
        <v/>
      </c>
      <c r="BI1357" s="1611" t="str">
        <f t="shared" si="726"/>
        <v/>
      </c>
      <c r="BJ1357" s="1611" t="str">
        <f t="shared" si="715"/>
        <v/>
      </c>
      <c r="BK1357" s="1611" t="str">
        <f t="shared" si="716"/>
        <v/>
      </c>
      <c r="BL1357" s="1611" t="str">
        <f t="shared" ca="1" si="717"/>
        <v/>
      </c>
      <c r="BM1357" s="1611" t="str">
        <f t="shared" si="727"/>
        <v/>
      </c>
      <c r="BN1357" s="1611" t="str">
        <f t="shared" si="718"/>
        <v/>
      </c>
      <c r="BO1357" s="1611" t="str">
        <f t="shared" si="719"/>
        <v/>
      </c>
      <c r="BP1357" s="1611" t="str">
        <f t="shared" si="728"/>
        <v/>
      </c>
      <c r="BQ1357" s="1611" t="str">
        <f t="shared" si="729"/>
        <v/>
      </c>
      <c r="BR1357" s="1611" t="str">
        <f t="shared" si="730"/>
        <v/>
      </c>
      <c r="BS1357" s="1611" t="str">
        <f t="shared" si="731"/>
        <v/>
      </c>
      <c r="BT1357" s="1611" t="str">
        <f t="shared" si="732"/>
        <v/>
      </c>
      <c r="BU1357" s="1731">
        <f t="shared" ca="1" si="733"/>
        <v>0</v>
      </c>
      <c r="BV1357" s="1594"/>
      <c r="BW1357" s="1594"/>
      <c r="BX1357" s="1594"/>
      <c r="BY1357" s="1594"/>
      <c r="BZ1357" s="1594"/>
      <c r="CA1357" s="1594"/>
      <c r="CB1357" s="1594"/>
      <c r="CC1357" s="1594"/>
      <c r="CD1357" s="1594"/>
      <c r="CE1357" s="1594"/>
      <c r="CF1357" s="1594"/>
      <c r="CG1357" s="1594"/>
      <c r="CH1357" s="1594"/>
      <c r="CI1357" s="1594"/>
      <c r="CJ1357" s="1594"/>
      <c r="CK1357" s="1594"/>
      <c r="CL1357" s="1594"/>
      <c r="CM1357" s="1594"/>
      <c r="CN1357" s="1594"/>
      <c r="CO1357" s="1594"/>
      <c r="CP1357" s="1594"/>
      <c r="CQ1357" s="1594"/>
      <c r="CR1357" s="1594"/>
      <c r="CS1357" s="1594"/>
      <c r="CT1357" s="1594"/>
      <c r="CU1357" s="1594"/>
      <c r="CV1357" s="1594"/>
      <c r="CW1357" s="1594"/>
      <c r="CX1357" s="1594"/>
      <c r="CY1357" s="1594"/>
      <c r="CZ1357" s="1594"/>
      <c r="DA1357" s="1594"/>
      <c r="DB1357" s="1594"/>
      <c r="DC1357" s="1594"/>
      <c r="DD1357" s="1594"/>
      <c r="DE1357" s="1594"/>
      <c r="DF1357" s="1594"/>
      <c r="DG1357" s="1594"/>
      <c r="DH1357" s="1594"/>
      <c r="DI1357" s="1594"/>
      <c r="DJ1357" s="1594"/>
      <c r="DK1357" s="1594"/>
      <c r="DL1357" s="1594"/>
      <c r="DM1357" s="1594"/>
      <c r="DN1357" s="1594"/>
      <c r="DO1357" s="1594"/>
      <c r="DP1357" s="1594"/>
      <c r="DQ1357" s="1594"/>
      <c r="DR1357" s="1594"/>
      <c r="DS1357" s="1594"/>
      <c r="DT1357" s="1594"/>
      <c r="DU1357" s="1594"/>
      <c r="DV1357" s="1594"/>
      <c r="DW1357" s="1594"/>
      <c r="DX1357" s="1594"/>
      <c r="DY1357" s="1594"/>
      <c r="DZ1357" s="1594"/>
      <c r="EA1357" s="1594"/>
      <c r="EB1357" s="1594"/>
      <c r="EC1357" s="1594"/>
      <c r="ED1357" s="1594"/>
      <c r="EE1357" s="1594"/>
      <c r="EF1357" s="1594"/>
      <c r="EG1357" s="1594"/>
      <c r="EH1357" s="1594"/>
      <c r="EI1357" s="1594"/>
      <c r="EJ1357" s="1594"/>
      <c r="EK1357" s="1594"/>
      <c r="EL1357" s="1594"/>
      <c r="EM1357" s="1594"/>
      <c r="EN1357" s="1594"/>
      <c r="EO1357" s="1594"/>
      <c r="EP1357" s="1594"/>
      <c r="EQ1357" s="1594"/>
      <c r="ER1357" s="1594"/>
      <c r="ES1357" s="1594"/>
    </row>
    <row r="1358" spans="1:149" s="1595" customFormat="1" ht="12.5">
      <c r="A1358" s="1644" t="str">
        <f t="shared" si="720"/>
        <v>Organisation</v>
      </c>
      <c r="B1358" s="1758"/>
      <c r="C1358" s="1758"/>
      <c r="D1358" s="1758"/>
      <c r="E1358" s="1756"/>
      <c r="F1358" s="1592"/>
      <c r="G1358" s="1714">
        <f t="shared" si="721"/>
        <v>0</v>
      </c>
      <c r="H1358" s="1645"/>
      <c r="I1358" s="1714">
        <f t="shared" si="722"/>
        <v>0</v>
      </c>
      <c r="J1358" s="1646"/>
      <c r="K1358" s="1646"/>
      <c r="L1358" s="1592"/>
      <c r="M1358" s="1597"/>
      <c r="N1358" s="1597"/>
      <c r="O1358" s="1646"/>
      <c r="P1358" s="1647"/>
      <c r="Q1358" s="1647"/>
      <c r="R1358" s="1648"/>
      <c r="S1358" s="1603"/>
      <c r="T1358" s="1649"/>
      <c r="U1358" s="1649"/>
      <c r="V1358" s="1649"/>
      <c r="W1358" s="1649"/>
      <c r="X1358" s="1649"/>
      <c r="Y1358" s="1649"/>
      <c r="Z1358" s="1649"/>
      <c r="AA1358" s="1649"/>
      <c r="AB1358" s="1649"/>
      <c r="AC1358" s="1649"/>
      <c r="AD1358" s="1649"/>
      <c r="AE1358" s="1649"/>
      <c r="AF1358" s="1610">
        <f t="shared" si="701"/>
        <v>0</v>
      </c>
      <c r="AG1358" s="1649"/>
      <c r="AH1358" s="1649"/>
      <c r="AI1358" s="1649"/>
      <c r="AJ1358" s="1649"/>
      <c r="AK1358" s="1649"/>
      <c r="AL1358" s="1649"/>
      <c r="AM1358" s="1649"/>
      <c r="AN1358" s="1649"/>
      <c r="AO1358" s="1649"/>
      <c r="AP1358" s="1649"/>
      <c r="AQ1358" s="1649"/>
      <c r="AR1358" s="1709"/>
      <c r="AS1358" s="1779">
        <f t="shared" si="702"/>
        <v>0</v>
      </c>
      <c r="AT1358" s="1711">
        <f t="shared" si="723"/>
        <v>0</v>
      </c>
      <c r="AU1358" s="1611">
        <f t="shared" si="703"/>
        <v>0</v>
      </c>
      <c r="AV1358" s="1611">
        <f t="shared" si="704"/>
        <v>0</v>
      </c>
      <c r="AW1358" s="1611">
        <f t="shared" si="705"/>
        <v>0</v>
      </c>
      <c r="AX1358" s="1611">
        <f t="shared" si="706"/>
        <v>0</v>
      </c>
      <c r="AY1358" s="1611">
        <f t="shared" si="707"/>
        <v>0</v>
      </c>
      <c r="AZ1358" s="1611">
        <f t="shared" si="708"/>
        <v>0</v>
      </c>
      <c r="BA1358" s="1611">
        <f t="shared" si="709"/>
        <v>0</v>
      </c>
      <c r="BB1358" s="1611">
        <f t="shared" si="710"/>
        <v>0</v>
      </c>
      <c r="BC1358" s="1611">
        <f t="shared" si="711"/>
        <v>0</v>
      </c>
      <c r="BD1358" s="1611">
        <f t="shared" si="712"/>
        <v>0</v>
      </c>
      <c r="BE1358" s="1611">
        <f t="shared" si="713"/>
        <v>0</v>
      </c>
      <c r="BF1358" s="1611">
        <f t="shared" si="714"/>
        <v>0</v>
      </c>
      <c r="BG1358" s="1611">
        <f t="shared" si="724"/>
        <v>0</v>
      </c>
      <c r="BH1358" s="1611" t="str">
        <f t="shared" si="725"/>
        <v/>
      </c>
      <c r="BI1358" s="1611" t="str">
        <f t="shared" si="726"/>
        <v/>
      </c>
      <c r="BJ1358" s="1611" t="str">
        <f t="shared" si="715"/>
        <v/>
      </c>
      <c r="BK1358" s="1611" t="str">
        <f t="shared" si="716"/>
        <v/>
      </c>
      <c r="BL1358" s="1611" t="str">
        <f t="shared" ca="1" si="717"/>
        <v/>
      </c>
      <c r="BM1358" s="1611" t="str">
        <f t="shared" si="727"/>
        <v/>
      </c>
      <c r="BN1358" s="1611" t="str">
        <f t="shared" si="718"/>
        <v/>
      </c>
      <c r="BO1358" s="1611" t="str">
        <f t="shared" si="719"/>
        <v/>
      </c>
      <c r="BP1358" s="1611" t="str">
        <f t="shared" si="728"/>
        <v/>
      </c>
      <c r="BQ1358" s="1611" t="str">
        <f t="shared" si="729"/>
        <v/>
      </c>
      <c r="BR1358" s="1611" t="str">
        <f t="shared" si="730"/>
        <v/>
      </c>
      <c r="BS1358" s="1611" t="str">
        <f t="shared" si="731"/>
        <v/>
      </c>
      <c r="BT1358" s="1611" t="str">
        <f t="shared" si="732"/>
        <v/>
      </c>
      <c r="BU1358" s="1731">
        <f t="shared" ca="1" si="733"/>
        <v>0</v>
      </c>
      <c r="BV1358" s="1594"/>
      <c r="BW1358" s="1594"/>
      <c r="BX1358" s="1594"/>
      <c r="BY1358" s="1594"/>
      <c r="BZ1358" s="1594"/>
      <c r="CA1358" s="1594"/>
      <c r="CB1358" s="1594"/>
      <c r="CC1358" s="1594"/>
      <c r="CD1358" s="1594"/>
      <c r="CE1358" s="1594"/>
      <c r="CF1358" s="1594"/>
      <c r="CG1358" s="1594"/>
      <c r="CH1358" s="1594"/>
      <c r="CI1358" s="1594"/>
      <c r="CJ1358" s="1594"/>
      <c r="CK1358" s="1594"/>
      <c r="CL1358" s="1594"/>
      <c r="CM1358" s="1594"/>
      <c r="CN1358" s="1594"/>
      <c r="CO1358" s="1594"/>
      <c r="CP1358" s="1594"/>
      <c r="CQ1358" s="1594"/>
      <c r="CR1358" s="1594"/>
      <c r="CS1358" s="1594"/>
      <c r="CT1358" s="1594"/>
      <c r="CU1358" s="1594"/>
      <c r="CV1358" s="1594"/>
      <c r="CW1358" s="1594"/>
      <c r="CX1358" s="1594"/>
      <c r="CY1358" s="1594"/>
      <c r="CZ1358" s="1594"/>
      <c r="DA1358" s="1594"/>
      <c r="DB1358" s="1594"/>
      <c r="DC1358" s="1594"/>
      <c r="DD1358" s="1594"/>
      <c r="DE1358" s="1594"/>
      <c r="DF1358" s="1594"/>
      <c r="DG1358" s="1594"/>
      <c r="DH1358" s="1594"/>
      <c r="DI1358" s="1594"/>
      <c r="DJ1358" s="1594"/>
      <c r="DK1358" s="1594"/>
      <c r="DL1358" s="1594"/>
      <c r="DM1358" s="1594"/>
      <c r="DN1358" s="1594"/>
      <c r="DO1358" s="1594"/>
      <c r="DP1358" s="1594"/>
      <c r="DQ1358" s="1594"/>
      <c r="DR1358" s="1594"/>
      <c r="DS1358" s="1594"/>
      <c r="DT1358" s="1594"/>
      <c r="DU1358" s="1594"/>
      <c r="DV1358" s="1594"/>
      <c r="DW1358" s="1594"/>
      <c r="DX1358" s="1594"/>
      <c r="DY1358" s="1594"/>
      <c r="DZ1358" s="1594"/>
      <c r="EA1358" s="1594"/>
      <c r="EB1358" s="1594"/>
      <c r="EC1358" s="1594"/>
      <c r="ED1358" s="1594"/>
      <c r="EE1358" s="1594"/>
      <c r="EF1358" s="1594"/>
      <c r="EG1358" s="1594"/>
      <c r="EH1358" s="1594"/>
      <c r="EI1358" s="1594"/>
      <c r="EJ1358" s="1594"/>
      <c r="EK1358" s="1594"/>
      <c r="EL1358" s="1594"/>
      <c r="EM1358" s="1594"/>
      <c r="EN1358" s="1594"/>
      <c r="EO1358" s="1594"/>
      <c r="EP1358" s="1594"/>
      <c r="EQ1358" s="1594"/>
      <c r="ER1358" s="1594"/>
      <c r="ES1358" s="1594"/>
    </row>
    <row r="1359" spans="1:149" s="1595" customFormat="1" ht="12.5">
      <c r="A1359" s="1644" t="str">
        <f t="shared" si="720"/>
        <v>Organisation</v>
      </c>
      <c r="B1359" s="1758"/>
      <c r="C1359" s="1758"/>
      <c r="D1359" s="1758"/>
      <c r="E1359" s="1756"/>
      <c r="F1359" s="1592"/>
      <c r="G1359" s="1714">
        <f t="shared" si="721"/>
        <v>0</v>
      </c>
      <c r="H1359" s="1645"/>
      <c r="I1359" s="1714">
        <f t="shared" si="722"/>
        <v>0</v>
      </c>
      <c r="J1359" s="1646"/>
      <c r="K1359" s="1646"/>
      <c r="L1359" s="1592"/>
      <c r="M1359" s="1597"/>
      <c r="N1359" s="1597"/>
      <c r="O1359" s="1646"/>
      <c r="P1359" s="1647"/>
      <c r="Q1359" s="1647"/>
      <c r="R1359" s="1648"/>
      <c r="S1359" s="1603"/>
      <c r="T1359" s="1649"/>
      <c r="U1359" s="1649"/>
      <c r="V1359" s="1649"/>
      <c r="W1359" s="1649"/>
      <c r="X1359" s="1649"/>
      <c r="Y1359" s="1649"/>
      <c r="Z1359" s="1649"/>
      <c r="AA1359" s="1649"/>
      <c r="AB1359" s="1649"/>
      <c r="AC1359" s="1649"/>
      <c r="AD1359" s="1649"/>
      <c r="AE1359" s="1649"/>
      <c r="AF1359" s="1610">
        <f t="shared" si="701"/>
        <v>0</v>
      </c>
      <c r="AG1359" s="1649"/>
      <c r="AH1359" s="1649"/>
      <c r="AI1359" s="1649"/>
      <c r="AJ1359" s="1649"/>
      <c r="AK1359" s="1649"/>
      <c r="AL1359" s="1649"/>
      <c r="AM1359" s="1649"/>
      <c r="AN1359" s="1649"/>
      <c r="AO1359" s="1649"/>
      <c r="AP1359" s="1649"/>
      <c r="AQ1359" s="1649"/>
      <c r="AR1359" s="1709"/>
      <c r="AS1359" s="1779">
        <f t="shared" si="702"/>
        <v>0</v>
      </c>
      <c r="AT1359" s="1711">
        <f t="shared" si="723"/>
        <v>0</v>
      </c>
      <c r="AU1359" s="1611">
        <f t="shared" si="703"/>
        <v>0</v>
      </c>
      <c r="AV1359" s="1611">
        <f t="shared" si="704"/>
        <v>0</v>
      </c>
      <c r="AW1359" s="1611">
        <f t="shared" si="705"/>
        <v>0</v>
      </c>
      <c r="AX1359" s="1611">
        <f t="shared" si="706"/>
        <v>0</v>
      </c>
      <c r="AY1359" s="1611">
        <f t="shared" si="707"/>
        <v>0</v>
      </c>
      <c r="AZ1359" s="1611">
        <f t="shared" si="708"/>
        <v>0</v>
      </c>
      <c r="BA1359" s="1611">
        <f t="shared" si="709"/>
        <v>0</v>
      </c>
      <c r="BB1359" s="1611">
        <f t="shared" si="710"/>
        <v>0</v>
      </c>
      <c r="BC1359" s="1611">
        <f t="shared" si="711"/>
        <v>0</v>
      </c>
      <c r="BD1359" s="1611">
        <f t="shared" si="712"/>
        <v>0</v>
      </c>
      <c r="BE1359" s="1611">
        <f t="shared" si="713"/>
        <v>0</v>
      </c>
      <c r="BF1359" s="1611">
        <f t="shared" si="714"/>
        <v>0</v>
      </c>
      <c r="BG1359" s="1611">
        <f t="shared" si="724"/>
        <v>0</v>
      </c>
      <c r="BH1359" s="1611" t="str">
        <f t="shared" si="725"/>
        <v/>
      </c>
      <c r="BI1359" s="1611" t="str">
        <f t="shared" si="726"/>
        <v/>
      </c>
      <c r="BJ1359" s="1611" t="str">
        <f t="shared" si="715"/>
        <v/>
      </c>
      <c r="BK1359" s="1611" t="str">
        <f t="shared" si="716"/>
        <v/>
      </c>
      <c r="BL1359" s="1611" t="str">
        <f t="shared" ca="1" si="717"/>
        <v/>
      </c>
      <c r="BM1359" s="1611" t="str">
        <f t="shared" si="727"/>
        <v/>
      </c>
      <c r="BN1359" s="1611" t="str">
        <f t="shared" si="718"/>
        <v/>
      </c>
      <c r="BO1359" s="1611" t="str">
        <f t="shared" si="719"/>
        <v/>
      </c>
      <c r="BP1359" s="1611" t="str">
        <f t="shared" si="728"/>
        <v/>
      </c>
      <c r="BQ1359" s="1611" t="str">
        <f t="shared" si="729"/>
        <v/>
      </c>
      <c r="BR1359" s="1611" t="str">
        <f t="shared" si="730"/>
        <v/>
      </c>
      <c r="BS1359" s="1611" t="str">
        <f t="shared" si="731"/>
        <v/>
      </c>
      <c r="BT1359" s="1611" t="str">
        <f t="shared" si="732"/>
        <v/>
      </c>
      <c r="BU1359" s="1731">
        <f t="shared" ca="1" si="733"/>
        <v>0</v>
      </c>
      <c r="BV1359" s="1594"/>
      <c r="BW1359" s="1594"/>
      <c r="BX1359" s="1594"/>
      <c r="BY1359" s="1594"/>
      <c r="BZ1359" s="1594"/>
      <c r="CA1359" s="1594"/>
      <c r="CB1359" s="1594"/>
      <c r="CC1359" s="1594"/>
      <c r="CD1359" s="1594"/>
      <c r="CE1359" s="1594"/>
      <c r="CF1359" s="1594"/>
      <c r="CG1359" s="1594"/>
      <c r="CH1359" s="1594"/>
      <c r="CI1359" s="1594"/>
      <c r="CJ1359" s="1594"/>
      <c r="CK1359" s="1594"/>
      <c r="CL1359" s="1594"/>
      <c r="CM1359" s="1594"/>
      <c r="CN1359" s="1594"/>
      <c r="CO1359" s="1594"/>
      <c r="CP1359" s="1594"/>
      <c r="CQ1359" s="1594"/>
      <c r="CR1359" s="1594"/>
      <c r="CS1359" s="1594"/>
      <c r="CT1359" s="1594"/>
      <c r="CU1359" s="1594"/>
      <c r="CV1359" s="1594"/>
      <c r="CW1359" s="1594"/>
      <c r="CX1359" s="1594"/>
      <c r="CY1359" s="1594"/>
      <c r="CZ1359" s="1594"/>
      <c r="DA1359" s="1594"/>
      <c r="DB1359" s="1594"/>
      <c r="DC1359" s="1594"/>
      <c r="DD1359" s="1594"/>
      <c r="DE1359" s="1594"/>
      <c r="DF1359" s="1594"/>
      <c r="DG1359" s="1594"/>
      <c r="DH1359" s="1594"/>
      <c r="DI1359" s="1594"/>
      <c r="DJ1359" s="1594"/>
      <c r="DK1359" s="1594"/>
      <c r="DL1359" s="1594"/>
      <c r="DM1359" s="1594"/>
      <c r="DN1359" s="1594"/>
      <c r="DO1359" s="1594"/>
      <c r="DP1359" s="1594"/>
      <c r="DQ1359" s="1594"/>
      <c r="DR1359" s="1594"/>
      <c r="DS1359" s="1594"/>
      <c r="DT1359" s="1594"/>
      <c r="DU1359" s="1594"/>
      <c r="DV1359" s="1594"/>
      <c r="DW1359" s="1594"/>
      <c r="DX1359" s="1594"/>
      <c r="DY1359" s="1594"/>
      <c r="DZ1359" s="1594"/>
      <c r="EA1359" s="1594"/>
      <c r="EB1359" s="1594"/>
      <c r="EC1359" s="1594"/>
      <c r="ED1359" s="1594"/>
      <c r="EE1359" s="1594"/>
      <c r="EF1359" s="1594"/>
      <c r="EG1359" s="1594"/>
      <c r="EH1359" s="1594"/>
      <c r="EI1359" s="1594"/>
      <c r="EJ1359" s="1594"/>
      <c r="EK1359" s="1594"/>
      <c r="EL1359" s="1594"/>
      <c r="EM1359" s="1594"/>
      <c r="EN1359" s="1594"/>
      <c r="EO1359" s="1594"/>
      <c r="EP1359" s="1594"/>
      <c r="EQ1359" s="1594"/>
      <c r="ER1359" s="1594"/>
      <c r="ES1359" s="1594"/>
    </row>
    <row r="1360" spans="1:149" s="1595" customFormat="1" ht="12.5">
      <c r="A1360" s="1644" t="str">
        <f t="shared" si="720"/>
        <v>Organisation</v>
      </c>
      <c r="B1360" s="1758"/>
      <c r="C1360" s="1758"/>
      <c r="D1360" s="1758"/>
      <c r="E1360" s="1756"/>
      <c r="F1360" s="1592"/>
      <c r="G1360" s="1714">
        <f t="shared" si="721"/>
        <v>0</v>
      </c>
      <c r="H1360" s="1645"/>
      <c r="I1360" s="1714">
        <f t="shared" si="722"/>
        <v>0</v>
      </c>
      <c r="J1360" s="1646"/>
      <c r="K1360" s="1646"/>
      <c r="L1360" s="1592"/>
      <c r="M1360" s="1597"/>
      <c r="N1360" s="1597"/>
      <c r="O1360" s="1646"/>
      <c r="P1360" s="1647"/>
      <c r="Q1360" s="1647"/>
      <c r="R1360" s="1648"/>
      <c r="S1360" s="1603"/>
      <c r="T1360" s="1649"/>
      <c r="U1360" s="1649"/>
      <c r="V1360" s="1649"/>
      <c r="W1360" s="1649"/>
      <c r="X1360" s="1649"/>
      <c r="Y1360" s="1649"/>
      <c r="Z1360" s="1649"/>
      <c r="AA1360" s="1649"/>
      <c r="AB1360" s="1649"/>
      <c r="AC1360" s="1649"/>
      <c r="AD1360" s="1649"/>
      <c r="AE1360" s="1649"/>
      <c r="AF1360" s="1610">
        <f t="shared" si="701"/>
        <v>0</v>
      </c>
      <c r="AG1360" s="1649"/>
      <c r="AH1360" s="1649"/>
      <c r="AI1360" s="1649"/>
      <c r="AJ1360" s="1649"/>
      <c r="AK1360" s="1649"/>
      <c r="AL1360" s="1649"/>
      <c r="AM1360" s="1649"/>
      <c r="AN1360" s="1649"/>
      <c r="AO1360" s="1649"/>
      <c r="AP1360" s="1649"/>
      <c r="AQ1360" s="1649"/>
      <c r="AR1360" s="1709"/>
      <c r="AS1360" s="1779">
        <f t="shared" si="702"/>
        <v>0</v>
      </c>
      <c r="AT1360" s="1711">
        <f t="shared" si="723"/>
        <v>0</v>
      </c>
      <c r="AU1360" s="1611">
        <f t="shared" si="703"/>
        <v>0</v>
      </c>
      <c r="AV1360" s="1611">
        <f t="shared" si="704"/>
        <v>0</v>
      </c>
      <c r="AW1360" s="1611">
        <f t="shared" si="705"/>
        <v>0</v>
      </c>
      <c r="AX1360" s="1611">
        <f t="shared" si="706"/>
        <v>0</v>
      </c>
      <c r="AY1360" s="1611">
        <f t="shared" si="707"/>
        <v>0</v>
      </c>
      <c r="AZ1360" s="1611">
        <f t="shared" si="708"/>
        <v>0</v>
      </c>
      <c r="BA1360" s="1611">
        <f t="shared" si="709"/>
        <v>0</v>
      </c>
      <c r="BB1360" s="1611">
        <f t="shared" si="710"/>
        <v>0</v>
      </c>
      <c r="BC1360" s="1611">
        <f t="shared" si="711"/>
        <v>0</v>
      </c>
      <c r="BD1360" s="1611">
        <f t="shared" si="712"/>
        <v>0</v>
      </c>
      <c r="BE1360" s="1611">
        <f t="shared" si="713"/>
        <v>0</v>
      </c>
      <c r="BF1360" s="1611">
        <f t="shared" si="714"/>
        <v>0</v>
      </c>
      <c r="BG1360" s="1611">
        <f t="shared" si="724"/>
        <v>0</v>
      </c>
      <c r="BH1360" s="1611" t="str">
        <f t="shared" si="725"/>
        <v/>
      </c>
      <c r="BI1360" s="1611" t="str">
        <f t="shared" si="726"/>
        <v/>
      </c>
      <c r="BJ1360" s="1611" t="str">
        <f t="shared" si="715"/>
        <v/>
      </c>
      <c r="BK1360" s="1611" t="str">
        <f t="shared" si="716"/>
        <v/>
      </c>
      <c r="BL1360" s="1611" t="str">
        <f t="shared" ca="1" si="717"/>
        <v/>
      </c>
      <c r="BM1360" s="1611" t="str">
        <f t="shared" si="727"/>
        <v/>
      </c>
      <c r="BN1360" s="1611" t="str">
        <f t="shared" si="718"/>
        <v/>
      </c>
      <c r="BO1360" s="1611" t="str">
        <f t="shared" si="719"/>
        <v/>
      </c>
      <c r="BP1360" s="1611" t="str">
        <f t="shared" si="728"/>
        <v/>
      </c>
      <c r="BQ1360" s="1611" t="str">
        <f t="shared" si="729"/>
        <v/>
      </c>
      <c r="BR1360" s="1611" t="str">
        <f t="shared" si="730"/>
        <v/>
      </c>
      <c r="BS1360" s="1611" t="str">
        <f t="shared" si="731"/>
        <v/>
      </c>
      <c r="BT1360" s="1611" t="str">
        <f t="shared" si="732"/>
        <v/>
      </c>
      <c r="BU1360" s="1731">
        <f t="shared" ca="1" si="733"/>
        <v>0</v>
      </c>
      <c r="BV1360" s="1594"/>
      <c r="BW1360" s="1594"/>
      <c r="BX1360" s="1594"/>
      <c r="BY1360" s="1594"/>
      <c r="BZ1360" s="1594"/>
      <c r="CA1360" s="1594"/>
      <c r="CB1360" s="1594"/>
      <c r="CC1360" s="1594"/>
      <c r="CD1360" s="1594"/>
      <c r="CE1360" s="1594"/>
      <c r="CF1360" s="1594"/>
      <c r="CG1360" s="1594"/>
      <c r="CH1360" s="1594"/>
      <c r="CI1360" s="1594"/>
      <c r="CJ1360" s="1594"/>
      <c r="CK1360" s="1594"/>
      <c r="CL1360" s="1594"/>
      <c r="CM1360" s="1594"/>
      <c r="CN1360" s="1594"/>
      <c r="CO1360" s="1594"/>
      <c r="CP1360" s="1594"/>
      <c r="CQ1360" s="1594"/>
      <c r="CR1360" s="1594"/>
      <c r="CS1360" s="1594"/>
      <c r="CT1360" s="1594"/>
      <c r="CU1360" s="1594"/>
      <c r="CV1360" s="1594"/>
      <c r="CW1360" s="1594"/>
      <c r="CX1360" s="1594"/>
      <c r="CY1360" s="1594"/>
      <c r="CZ1360" s="1594"/>
      <c r="DA1360" s="1594"/>
      <c r="DB1360" s="1594"/>
      <c r="DC1360" s="1594"/>
      <c r="DD1360" s="1594"/>
      <c r="DE1360" s="1594"/>
      <c r="DF1360" s="1594"/>
      <c r="DG1360" s="1594"/>
      <c r="DH1360" s="1594"/>
      <c r="DI1360" s="1594"/>
      <c r="DJ1360" s="1594"/>
      <c r="DK1360" s="1594"/>
      <c r="DL1360" s="1594"/>
      <c r="DM1360" s="1594"/>
      <c r="DN1360" s="1594"/>
      <c r="DO1360" s="1594"/>
      <c r="DP1360" s="1594"/>
      <c r="DQ1360" s="1594"/>
      <c r="DR1360" s="1594"/>
      <c r="DS1360" s="1594"/>
      <c r="DT1360" s="1594"/>
      <c r="DU1360" s="1594"/>
      <c r="DV1360" s="1594"/>
      <c r="DW1360" s="1594"/>
      <c r="DX1360" s="1594"/>
      <c r="DY1360" s="1594"/>
      <c r="DZ1360" s="1594"/>
      <c r="EA1360" s="1594"/>
      <c r="EB1360" s="1594"/>
      <c r="EC1360" s="1594"/>
      <c r="ED1360" s="1594"/>
      <c r="EE1360" s="1594"/>
      <c r="EF1360" s="1594"/>
      <c r="EG1360" s="1594"/>
      <c r="EH1360" s="1594"/>
      <c r="EI1360" s="1594"/>
      <c r="EJ1360" s="1594"/>
      <c r="EK1360" s="1594"/>
      <c r="EL1360" s="1594"/>
      <c r="EM1360" s="1594"/>
      <c r="EN1360" s="1594"/>
      <c r="EO1360" s="1594"/>
      <c r="EP1360" s="1594"/>
      <c r="EQ1360" s="1594"/>
      <c r="ER1360" s="1594"/>
      <c r="ES1360" s="1594"/>
    </row>
    <row r="1361" spans="1:149" s="1595" customFormat="1" ht="12.5">
      <c r="A1361" s="1644" t="str">
        <f t="shared" si="720"/>
        <v>Organisation</v>
      </c>
      <c r="B1361" s="1758"/>
      <c r="C1361" s="1758"/>
      <c r="D1361" s="1758"/>
      <c r="E1361" s="1756"/>
      <c r="F1361" s="1592"/>
      <c r="G1361" s="1714">
        <f t="shared" si="721"/>
        <v>0</v>
      </c>
      <c r="H1361" s="1645"/>
      <c r="I1361" s="1714">
        <f t="shared" si="722"/>
        <v>0</v>
      </c>
      <c r="J1361" s="1646"/>
      <c r="K1361" s="1646"/>
      <c r="L1361" s="1592"/>
      <c r="M1361" s="1597"/>
      <c r="N1361" s="1597"/>
      <c r="O1361" s="1646"/>
      <c r="P1361" s="1647"/>
      <c r="Q1361" s="1647"/>
      <c r="R1361" s="1648"/>
      <c r="S1361" s="1603"/>
      <c r="T1361" s="1649"/>
      <c r="U1361" s="1649"/>
      <c r="V1361" s="1649"/>
      <c r="W1361" s="1649"/>
      <c r="X1361" s="1649"/>
      <c r="Y1361" s="1649"/>
      <c r="Z1361" s="1649"/>
      <c r="AA1361" s="1649"/>
      <c r="AB1361" s="1649"/>
      <c r="AC1361" s="1649"/>
      <c r="AD1361" s="1649"/>
      <c r="AE1361" s="1649"/>
      <c r="AF1361" s="1610">
        <f t="shared" si="701"/>
        <v>0</v>
      </c>
      <c r="AG1361" s="1649"/>
      <c r="AH1361" s="1649"/>
      <c r="AI1361" s="1649"/>
      <c r="AJ1361" s="1649"/>
      <c r="AK1361" s="1649"/>
      <c r="AL1361" s="1649"/>
      <c r="AM1361" s="1649"/>
      <c r="AN1361" s="1649"/>
      <c r="AO1361" s="1649"/>
      <c r="AP1361" s="1649"/>
      <c r="AQ1361" s="1649"/>
      <c r="AR1361" s="1709"/>
      <c r="AS1361" s="1779">
        <f t="shared" si="702"/>
        <v>0</v>
      </c>
      <c r="AT1361" s="1711">
        <f t="shared" si="723"/>
        <v>0</v>
      </c>
      <c r="AU1361" s="1611">
        <f t="shared" si="703"/>
        <v>0</v>
      </c>
      <c r="AV1361" s="1611">
        <f t="shared" si="704"/>
        <v>0</v>
      </c>
      <c r="AW1361" s="1611">
        <f t="shared" si="705"/>
        <v>0</v>
      </c>
      <c r="AX1361" s="1611">
        <f t="shared" si="706"/>
        <v>0</v>
      </c>
      <c r="AY1361" s="1611">
        <f t="shared" si="707"/>
        <v>0</v>
      </c>
      <c r="AZ1361" s="1611">
        <f t="shared" si="708"/>
        <v>0</v>
      </c>
      <c r="BA1361" s="1611">
        <f t="shared" si="709"/>
        <v>0</v>
      </c>
      <c r="BB1361" s="1611">
        <f t="shared" si="710"/>
        <v>0</v>
      </c>
      <c r="BC1361" s="1611">
        <f t="shared" si="711"/>
        <v>0</v>
      </c>
      <c r="BD1361" s="1611">
        <f t="shared" si="712"/>
        <v>0</v>
      </c>
      <c r="BE1361" s="1611">
        <f t="shared" si="713"/>
        <v>0</v>
      </c>
      <c r="BF1361" s="1611">
        <f t="shared" si="714"/>
        <v>0</v>
      </c>
      <c r="BG1361" s="1611">
        <f t="shared" si="724"/>
        <v>0</v>
      </c>
      <c r="BH1361" s="1611" t="str">
        <f t="shared" si="725"/>
        <v/>
      </c>
      <c r="BI1361" s="1611" t="str">
        <f t="shared" si="726"/>
        <v/>
      </c>
      <c r="BJ1361" s="1611" t="str">
        <f t="shared" si="715"/>
        <v/>
      </c>
      <c r="BK1361" s="1611" t="str">
        <f t="shared" si="716"/>
        <v/>
      </c>
      <c r="BL1361" s="1611" t="str">
        <f t="shared" ca="1" si="717"/>
        <v/>
      </c>
      <c r="BM1361" s="1611" t="str">
        <f t="shared" si="727"/>
        <v/>
      </c>
      <c r="BN1361" s="1611" t="str">
        <f t="shared" si="718"/>
        <v/>
      </c>
      <c r="BO1361" s="1611" t="str">
        <f t="shared" si="719"/>
        <v/>
      </c>
      <c r="BP1361" s="1611" t="str">
        <f t="shared" si="728"/>
        <v/>
      </c>
      <c r="BQ1361" s="1611" t="str">
        <f t="shared" si="729"/>
        <v/>
      </c>
      <c r="BR1361" s="1611" t="str">
        <f t="shared" si="730"/>
        <v/>
      </c>
      <c r="BS1361" s="1611" t="str">
        <f t="shared" si="731"/>
        <v/>
      </c>
      <c r="BT1361" s="1611" t="str">
        <f t="shared" si="732"/>
        <v/>
      </c>
      <c r="BU1361" s="1731">
        <f t="shared" ca="1" si="733"/>
        <v>0</v>
      </c>
      <c r="BV1361" s="1594"/>
      <c r="BW1361" s="1594"/>
      <c r="BX1361" s="1594"/>
      <c r="BY1361" s="1594"/>
      <c r="BZ1361" s="1594"/>
      <c r="CA1361" s="1594"/>
      <c r="CB1361" s="1594"/>
      <c r="CC1361" s="1594"/>
      <c r="CD1361" s="1594"/>
      <c r="CE1361" s="1594"/>
      <c r="CF1361" s="1594"/>
      <c r="CG1361" s="1594"/>
      <c r="CH1361" s="1594"/>
      <c r="CI1361" s="1594"/>
      <c r="CJ1361" s="1594"/>
      <c r="CK1361" s="1594"/>
      <c r="CL1361" s="1594"/>
      <c r="CM1361" s="1594"/>
      <c r="CN1361" s="1594"/>
      <c r="CO1361" s="1594"/>
      <c r="CP1361" s="1594"/>
      <c r="CQ1361" s="1594"/>
      <c r="CR1361" s="1594"/>
      <c r="CS1361" s="1594"/>
      <c r="CT1361" s="1594"/>
      <c r="CU1361" s="1594"/>
      <c r="CV1361" s="1594"/>
      <c r="CW1361" s="1594"/>
      <c r="CX1361" s="1594"/>
      <c r="CY1361" s="1594"/>
      <c r="CZ1361" s="1594"/>
      <c r="DA1361" s="1594"/>
      <c r="DB1361" s="1594"/>
      <c r="DC1361" s="1594"/>
      <c r="DD1361" s="1594"/>
      <c r="DE1361" s="1594"/>
      <c r="DF1361" s="1594"/>
      <c r="DG1361" s="1594"/>
      <c r="DH1361" s="1594"/>
      <c r="DI1361" s="1594"/>
      <c r="DJ1361" s="1594"/>
      <c r="DK1361" s="1594"/>
      <c r="DL1361" s="1594"/>
      <c r="DM1361" s="1594"/>
      <c r="DN1361" s="1594"/>
      <c r="DO1361" s="1594"/>
      <c r="DP1361" s="1594"/>
      <c r="DQ1361" s="1594"/>
      <c r="DR1361" s="1594"/>
      <c r="DS1361" s="1594"/>
      <c r="DT1361" s="1594"/>
      <c r="DU1361" s="1594"/>
      <c r="DV1361" s="1594"/>
      <c r="DW1361" s="1594"/>
      <c r="DX1361" s="1594"/>
      <c r="DY1361" s="1594"/>
      <c r="DZ1361" s="1594"/>
      <c r="EA1361" s="1594"/>
      <c r="EB1361" s="1594"/>
      <c r="EC1361" s="1594"/>
      <c r="ED1361" s="1594"/>
      <c r="EE1361" s="1594"/>
      <c r="EF1361" s="1594"/>
      <c r="EG1361" s="1594"/>
      <c r="EH1361" s="1594"/>
      <c r="EI1361" s="1594"/>
      <c r="EJ1361" s="1594"/>
      <c r="EK1361" s="1594"/>
      <c r="EL1361" s="1594"/>
      <c r="EM1361" s="1594"/>
      <c r="EN1361" s="1594"/>
      <c r="EO1361" s="1594"/>
      <c r="EP1361" s="1594"/>
      <c r="EQ1361" s="1594"/>
      <c r="ER1361" s="1594"/>
      <c r="ES1361" s="1594"/>
    </row>
    <row r="1362" spans="1:149" s="1595" customFormat="1" ht="12.5">
      <c r="A1362" s="1644" t="str">
        <f t="shared" si="720"/>
        <v>Organisation</v>
      </c>
      <c r="B1362" s="1758"/>
      <c r="C1362" s="1758"/>
      <c r="D1362" s="1758"/>
      <c r="E1362" s="1756"/>
      <c r="F1362" s="1592"/>
      <c r="G1362" s="1714">
        <f t="shared" si="721"/>
        <v>0</v>
      </c>
      <c r="H1362" s="1645"/>
      <c r="I1362" s="1714">
        <f t="shared" si="722"/>
        <v>0</v>
      </c>
      <c r="J1362" s="1646"/>
      <c r="K1362" s="1646"/>
      <c r="L1362" s="1592"/>
      <c r="M1362" s="1597"/>
      <c r="N1362" s="1597"/>
      <c r="O1362" s="1646"/>
      <c r="P1362" s="1647"/>
      <c r="Q1362" s="1647"/>
      <c r="R1362" s="1648"/>
      <c r="S1362" s="1603"/>
      <c r="T1362" s="1649"/>
      <c r="U1362" s="1649"/>
      <c r="V1362" s="1649"/>
      <c r="W1362" s="1649"/>
      <c r="X1362" s="1649"/>
      <c r="Y1362" s="1649"/>
      <c r="Z1362" s="1649"/>
      <c r="AA1362" s="1649"/>
      <c r="AB1362" s="1649"/>
      <c r="AC1362" s="1649"/>
      <c r="AD1362" s="1649"/>
      <c r="AE1362" s="1649"/>
      <c r="AF1362" s="1610">
        <f t="shared" si="701"/>
        <v>0</v>
      </c>
      <c r="AG1362" s="1649"/>
      <c r="AH1362" s="1649"/>
      <c r="AI1362" s="1649"/>
      <c r="AJ1362" s="1649"/>
      <c r="AK1362" s="1649"/>
      <c r="AL1362" s="1649"/>
      <c r="AM1362" s="1649"/>
      <c r="AN1362" s="1649"/>
      <c r="AO1362" s="1649"/>
      <c r="AP1362" s="1649"/>
      <c r="AQ1362" s="1649"/>
      <c r="AR1362" s="1709"/>
      <c r="AS1362" s="1779">
        <f t="shared" si="702"/>
        <v>0</v>
      </c>
      <c r="AT1362" s="1711">
        <f t="shared" si="723"/>
        <v>0</v>
      </c>
      <c r="AU1362" s="1611">
        <f t="shared" si="703"/>
        <v>0</v>
      </c>
      <c r="AV1362" s="1611">
        <f t="shared" si="704"/>
        <v>0</v>
      </c>
      <c r="AW1362" s="1611">
        <f t="shared" si="705"/>
        <v>0</v>
      </c>
      <c r="AX1362" s="1611">
        <f t="shared" si="706"/>
        <v>0</v>
      </c>
      <c r="AY1362" s="1611">
        <f t="shared" si="707"/>
        <v>0</v>
      </c>
      <c r="AZ1362" s="1611">
        <f t="shared" si="708"/>
        <v>0</v>
      </c>
      <c r="BA1362" s="1611">
        <f t="shared" si="709"/>
        <v>0</v>
      </c>
      <c r="BB1362" s="1611">
        <f t="shared" si="710"/>
        <v>0</v>
      </c>
      <c r="BC1362" s="1611">
        <f t="shared" si="711"/>
        <v>0</v>
      </c>
      <c r="BD1362" s="1611">
        <f t="shared" si="712"/>
        <v>0</v>
      </c>
      <c r="BE1362" s="1611">
        <f t="shared" si="713"/>
        <v>0</v>
      </c>
      <c r="BF1362" s="1611">
        <f t="shared" si="714"/>
        <v>0</v>
      </c>
      <c r="BG1362" s="1611">
        <f t="shared" si="724"/>
        <v>0</v>
      </c>
      <c r="BH1362" s="1611" t="str">
        <f t="shared" si="725"/>
        <v/>
      </c>
      <c r="BI1362" s="1611" t="str">
        <f t="shared" si="726"/>
        <v/>
      </c>
      <c r="BJ1362" s="1611" t="str">
        <f t="shared" si="715"/>
        <v/>
      </c>
      <c r="BK1362" s="1611" t="str">
        <f t="shared" si="716"/>
        <v/>
      </c>
      <c r="BL1362" s="1611" t="str">
        <f t="shared" ca="1" si="717"/>
        <v/>
      </c>
      <c r="BM1362" s="1611" t="str">
        <f t="shared" si="727"/>
        <v/>
      </c>
      <c r="BN1362" s="1611" t="str">
        <f t="shared" si="718"/>
        <v/>
      </c>
      <c r="BO1362" s="1611" t="str">
        <f t="shared" si="719"/>
        <v/>
      </c>
      <c r="BP1362" s="1611" t="str">
        <f t="shared" si="728"/>
        <v/>
      </c>
      <c r="BQ1362" s="1611" t="str">
        <f t="shared" si="729"/>
        <v/>
      </c>
      <c r="BR1362" s="1611" t="str">
        <f t="shared" si="730"/>
        <v/>
      </c>
      <c r="BS1362" s="1611" t="str">
        <f t="shared" si="731"/>
        <v/>
      </c>
      <c r="BT1362" s="1611" t="str">
        <f t="shared" si="732"/>
        <v/>
      </c>
      <c r="BU1362" s="1731">
        <f t="shared" ca="1" si="733"/>
        <v>0</v>
      </c>
      <c r="BV1362" s="1594"/>
      <c r="BW1362" s="1594"/>
      <c r="BX1362" s="1594"/>
      <c r="BY1362" s="1594"/>
      <c r="BZ1362" s="1594"/>
      <c r="CA1362" s="1594"/>
      <c r="CB1362" s="1594"/>
      <c r="CC1362" s="1594"/>
      <c r="CD1362" s="1594"/>
      <c r="CE1362" s="1594"/>
      <c r="CF1362" s="1594"/>
      <c r="CG1362" s="1594"/>
      <c r="CH1362" s="1594"/>
      <c r="CI1362" s="1594"/>
      <c r="CJ1362" s="1594"/>
      <c r="CK1362" s="1594"/>
      <c r="CL1362" s="1594"/>
      <c r="CM1362" s="1594"/>
      <c r="CN1362" s="1594"/>
      <c r="CO1362" s="1594"/>
      <c r="CP1362" s="1594"/>
      <c r="CQ1362" s="1594"/>
      <c r="CR1362" s="1594"/>
      <c r="CS1362" s="1594"/>
      <c r="CT1362" s="1594"/>
      <c r="CU1362" s="1594"/>
      <c r="CV1362" s="1594"/>
      <c r="CW1362" s="1594"/>
      <c r="CX1362" s="1594"/>
      <c r="CY1362" s="1594"/>
      <c r="CZ1362" s="1594"/>
      <c r="DA1362" s="1594"/>
      <c r="DB1362" s="1594"/>
      <c r="DC1362" s="1594"/>
      <c r="DD1362" s="1594"/>
      <c r="DE1362" s="1594"/>
      <c r="DF1362" s="1594"/>
      <c r="DG1362" s="1594"/>
      <c r="DH1362" s="1594"/>
      <c r="DI1362" s="1594"/>
      <c r="DJ1362" s="1594"/>
      <c r="DK1362" s="1594"/>
      <c r="DL1362" s="1594"/>
      <c r="DM1362" s="1594"/>
      <c r="DN1362" s="1594"/>
      <c r="DO1362" s="1594"/>
      <c r="DP1362" s="1594"/>
      <c r="DQ1362" s="1594"/>
      <c r="DR1362" s="1594"/>
      <c r="DS1362" s="1594"/>
      <c r="DT1362" s="1594"/>
      <c r="DU1362" s="1594"/>
      <c r="DV1362" s="1594"/>
      <c r="DW1362" s="1594"/>
      <c r="DX1362" s="1594"/>
      <c r="DY1362" s="1594"/>
      <c r="DZ1362" s="1594"/>
      <c r="EA1362" s="1594"/>
      <c r="EB1362" s="1594"/>
      <c r="EC1362" s="1594"/>
      <c r="ED1362" s="1594"/>
      <c r="EE1362" s="1594"/>
      <c r="EF1362" s="1594"/>
      <c r="EG1362" s="1594"/>
      <c r="EH1362" s="1594"/>
      <c r="EI1362" s="1594"/>
      <c r="EJ1362" s="1594"/>
      <c r="EK1362" s="1594"/>
      <c r="EL1362" s="1594"/>
      <c r="EM1362" s="1594"/>
      <c r="EN1362" s="1594"/>
      <c r="EO1362" s="1594"/>
      <c r="EP1362" s="1594"/>
      <c r="EQ1362" s="1594"/>
      <c r="ER1362" s="1594"/>
      <c r="ES1362" s="1594"/>
    </row>
    <row r="1363" spans="1:149" s="1595" customFormat="1" ht="12.5">
      <c r="A1363" s="1644" t="str">
        <f t="shared" si="720"/>
        <v>Organisation</v>
      </c>
      <c r="B1363" s="1758"/>
      <c r="C1363" s="1758"/>
      <c r="D1363" s="1758"/>
      <c r="E1363" s="1756"/>
      <c r="F1363" s="1592"/>
      <c r="G1363" s="1714">
        <f t="shared" si="721"/>
        <v>0</v>
      </c>
      <c r="H1363" s="1645"/>
      <c r="I1363" s="1714">
        <f t="shared" si="722"/>
        <v>0</v>
      </c>
      <c r="J1363" s="1646"/>
      <c r="K1363" s="1646"/>
      <c r="L1363" s="1592"/>
      <c r="M1363" s="1597"/>
      <c r="N1363" s="1597"/>
      <c r="O1363" s="1646"/>
      <c r="P1363" s="1647"/>
      <c r="Q1363" s="1647"/>
      <c r="R1363" s="1648"/>
      <c r="S1363" s="1603"/>
      <c r="T1363" s="1649"/>
      <c r="U1363" s="1649"/>
      <c r="V1363" s="1649"/>
      <c r="W1363" s="1649"/>
      <c r="X1363" s="1649"/>
      <c r="Y1363" s="1649"/>
      <c r="Z1363" s="1649"/>
      <c r="AA1363" s="1649"/>
      <c r="AB1363" s="1649"/>
      <c r="AC1363" s="1649"/>
      <c r="AD1363" s="1649"/>
      <c r="AE1363" s="1649"/>
      <c r="AF1363" s="1610">
        <f t="shared" si="701"/>
        <v>0</v>
      </c>
      <c r="AG1363" s="1649"/>
      <c r="AH1363" s="1649"/>
      <c r="AI1363" s="1649"/>
      <c r="AJ1363" s="1649"/>
      <c r="AK1363" s="1649"/>
      <c r="AL1363" s="1649"/>
      <c r="AM1363" s="1649"/>
      <c r="AN1363" s="1649"/>
      <c r="AO1363" s="1649"/>
      <c r="AP1363" s="1649"/>
      <c r="AQ1363" s="1649"/>
      <c r="AR1363" s="1709"/>
      <c r="AS1363" s="1779">
        <f t="shared" si="702"/>
        <v>0</v>
      </c>
      <c r="AT1363" s="1711">
        <f t="shared" si="723"/>
        <v>0</v>
      </c>
      <c r="AU1363" s="1611">
        <f t="shared" si="703"/>
        <v>0</v>
      </c>
      <c r="AV1363" s="1611">
        <f t="shared" si="704"/>
        <v>0</v>
      </c>
      <c r="AW1363" s="1611">
        <f t="shared" si="705"/>
        <v>0</v>
      </c>
      <c r="AX1363" s="1611">
        <f t="shared" si="706"/>
        <v>0</v>
      </c>
      <c r="AY1363" s="1611">
        <f t="shared" si="707"/>
        <v>0</v>
      </c>
      <c r="AZ1363" s="1611">
        <f t="shared" si="708"/>
        <v>0</v>
      </c>
      <c r="BA1363" s="1611">
        <f t="shared" si="709"/>
        <v>0</v>
      </c>
      <c r="BB1363" s="1611">
        <f t="shared" si="710"/>
        <v>0</v>
      </c>
      <c r="BC1363" s="1611">
        <f t="shared" si="711"/>
        <v>0</v>
      </c>
      <c r="BD1363" s="1611">
        <f t="shared" si="712"/>
        <v>0</v>
      </c>
      <c r="BE1363" s="1611">
        <f t="shared" si="713"/>
        <v>0</v>
      </c>
      <c r="BF1363" s="1611">
        <f t="shared" si="714"/>
        <v>0</v>
      </c>
      <c r="BG1363" s="1611">
        <f t="shared" si="724"/>
        <v>0</v>
      </c>
      <c r="BH1363" s="1611" t="str">
        <f t="shared" si="725"/>
        <v/>
      </c>
      <c r="BI1363" s="1611" t="str">
        <f t="shared" si="726"/>
        <v/>
      </c>
      <c r="BJ1363" s="1611" t="str">
        <f t="shared" si="715"/>
        <v/>
      </c>
      <c r="BK1363" s="1611" t="str">
        <f t="shared" si="716"/>
        <v/>
      </c>
      <c r="BL1363" s="1611" t="str">
        <f t="shared" ca="1" si="717"/>
        <v/>
      </c>
      <c r="BM1363" s="1611" t="str">
        <f t="shared" si="727"/>
        <v/>
      </c>
      <c r="BN1363" s="1611" t="str">
        <f t="shared" si="718"/>
        <v/>
      </c>
      <c r="BO1363" s="1611" t="str">
        <f t="shared" si="719"/>
        <v/>
      </c>
      <c r="BP1363" s="1611" t="str">
        <f t="shared" si="728"/>
        <v/>
      </c>
      <c r="BQ1363" s="1611" t="str">
        <f t="shared" si="729"/>
        <v/>
      </c>
      <c r="BR1363" s="1611" t="str">
        <f t="shared" si="730"/>
        <v/>
      </c>
      <c r="BS1363" s="1611" t="str">
        <f t="shared" si="731"/>
        <v/>
      </c>
      <c r="BT1363" s="1611" t="str">
        <f t="shared" si="732"/>
        <v/>
      </c>
      <c r="BU1363" s="1731">
        <f t="shared" ca="1" si="733"/>
        <v>0</v>
      </c>
      <c r="BV1363" s="1594"/>
      <c r="BW1363" s="1594"/>
      <c r="BX1363" s="1594"/>
      <c r="BY1363" s="1594"/>
      <c r="BZ1363" s="1594"/>
      <c r="CA1363" s="1594"/>
      <c r="CB1363" s="1594"/>
      <c r="CC1363" s="1594"/>
      <c r="CD1363" s="1594"/>
      <c r="CE1363" s="1594"/>
      <c r="CF1363" s="1594"/>
      <c r="CG1363" s="1594"/>
      <c r="CH1363" s="1594"/>
      <c r="CI1363" s="1594"/>
      <c r="CJ1363" s="1594"/>
      <c r="CK1363" s="1594"/>
      <c r="CL1363" s="1594"/>
      <c r="CM1363" s="1594"/>
      <c r="CN1363" s="1594"/>
      <c r="CO1363" s="1594"/>
      <c r="CP1363" s="1594"/>
      <c r="CQ1363" s="1594"/>
      <c r="CR1363" s="1594"/>
      <c r="CS1363" s="1594"/>
      <c r="CT1363" s="1594"/>
      <c r="CU1363" s="1594"/>
      <c r="CV1363" s="1594"/>
      <c r="CW1363" s="1594"/>
      <c r="CX1363" s="1594"/>
      <c r="CY1363" s="1594"/>
      <c r="CZ1363" s="1594"/>
      <c r="DA1363" s="1594"/>
      <c r="DB1363" s="1594"/>
      <c r="DC1363" s="1594"/>
      <c r="DD1363" s="1594"/>
      <c r="DE1363" s="1594"/>
      <c r="DF1363" s="1594"/>
      <c r="DG1363" s="1594"/>
      <c r="DH1363" s="1594"/>
      <c r="DI1363" s="1594"/>
      <c r="DJ1363" s="1594"/>
      <c r="DK1363" s="1594"/>
      <c r="DL1363" s="1594"/>
      <c r="DM1363" s="1594"/>
      <c r="DN1363" s="1594"/>
      <c r="DO1363" s="1594"/>
      <c r="DP1363" s="1594"/>
      <c r="DQ1363" s="1594"/>
      <c r="DR1363" s="1594"/>
      <c r="DS1363" s="1594"/>
      <c r="DT1363" s="1594"/>
      <c r="DU1363" s="1594"/>
      <c r="DV1363" s="1594"/>
      <c r="DW1363" s="1594"/>
      <c r="DX1363" s="1594"/>
      <c r="DY1363" s="1594"/>
      <c r="DZ1363" s="1594"/>
      <c r="EA1363" s="1594"/>
      <c r="EB1363" s="1594"/>
      <c r="EC1363" s="1594"/>
      <c r="ED1363" s="1594"/>
      <c r="EE1363" s="1594"/>
      <c r="EF1363" s="1594"/>
      <c r="EG1363" s="1594"/>
      <c r="EH1363" s="1594"/>
      <c r="EI1363" s="1594"/>
      <c r="EJ1363" s="1594"/>
      <c r="EK1363" s="1594"/>
      <c r="EL1363" s="1594"/>
      <c r="EM1363" s="1594"/>
      <c r="EN1363" s="1594"/>
      <c r="EO1363" s="1594"/>
      <c r="EP1363" s="1594"/>
      <c r="EQ1363" s="1594"/>
      <c r="ER1363" s="1594"/>
      <c r="ES1363" s="1594"/>
    </row>
    <row r="1364" spans="1:149" s="1595" customFormat="1" ht="12.5">
      <c r="A1364" s="1644" t="str">
        <f t="shared" si="720"/>
        <v>Organisation</v>
      </c>
      <c r="B1364" s="1758"/>
      <c r="C1364" s="1758"/>
      <c r="D1364" s="1758"/>
      <c r="E1364" s="1756"/>
      <c r="F1364" s="1592"/>
      <c r="G1364" s="1714">
        <f t="shared" si="721"/>
        <v>0</v>
      </c>
      <c r="H1364" s="1645"/>
      <c r="I1364" s="1714">
        <f t="shared" si="722"/>
        <v>0</v>
      </c>
      <c r="J1364" s="1646"/>
      <c r="K1364" s="1646"/>
      <c r="L1364" s="1592"/>
      <c r="M1364" s="1597"/>
      <c r="N1364" s="1597"/>
      <c r="O1364" s="1646"/>
      <c r="P1364" s="1647"/>
      <c r="Q1364" s="1647"/>
      <c r="R1364" s="1648"/>
      <c r="S1364" s="1603"/>
      <c r="T1364" s="1649"/>
      <c r="U1364" s="1649"/>
      <c r="V1364" s="1649"/>
      <c r="W1364" s="1649"/>
      <c r="X1364" s="1649"/>
      <c r="Y1364" s="1649"/>
      <c r="Z1364" s="1649"/>
      <c r="AA1364" s="1649"/>
      <c r="AB1364" s="1649"/>
      <c r="AC1364" s="1649"/>
      <c r="AD1364" s="1649"/>
      <c r="AE1364" s="1649"/>
      <c r="AF1364" s="1610">
        <f t="shared" si="701"/>
        <v>0</v>
      </c>
      <c r="AG1364" s="1649"/>
      <c r="AH1364" s="1649"/>
      <c r="AI1364" s="1649"/>
      <c r="AJ1364" s="1649"/>
      <c r="AK1364" s="1649"/>
      <c r="AL1364" s="1649"/>
      <c r="AM1364" s="1649"/>
      <c r="AN1364" s="1649"/>
      <c r="AO1364" s="1649"/>
      <c r="AP1364" s="1649"/>
      <c r="AQ1364" s="1649"/>
      <c r="AR1364" s="1709"/>
      <c r="AS1364" s="1779">
        <f t="shared" si="702"/>
        <v>0</v>
      </c>
      <c r="AT1364" s="1711">
        <f t="shared" si="723"/>
        <v>0</v>
      </c>
      <c r="AU1364" s="1611">
        <f t="shared" si="703"/>
        <v>0</v>
      </c>
      <c r="AV1364" s="1611">
        <f t="shared" si="704"/>
        <v>0</v>
      </c>
      <c r="AW1364" s="1611">
        <f t="shared" si="705"/>
        <v>0</v>
      </c>
      <c r="AX1364" s="1611">
        <f t="shared" si="706"/>
        <v>0</v>
      </c>
      <c r="AY1364" s="1611">
        <f t="shared" si="707"/>
        <v>0</v>
      </c>
      <c r="AZ1364" s="1611">
        <f t="shared" si="708"/>
        <v>0</v>
      </c>
      <c r="BA1364" s="1611">
        <f t="shared" si="709"/>
        <v>0</v>
      </c>
      <c r="BB1364" s="1611">
        <f t="shared" si="710"/>
        <v>0</v>
      </c>
      <c r="BC1364" s="1611">
        <f t="shared" si="711"/>
        <v>0</v>
      </c>
      <c r="BD1364" s="1611">
        <f t="shared" si="712"/>
        <v>0</v>
      </c>
      <c r="BE1364" s="1611">
        <f t="shared" si="713"/>
        <v>0</v>
      </c>
      <c r="BF1364" s="1611">
        <f t="shared" si="714"/>
        <v>0</v>
      </c>
      <c r="BG1364" s="1611">
        <f t="shared" si="724"/>
        <v>0</v>
      </c>
      <c r="BH1364" s="1611" t="str">
        <f t="shared" si="725"/>
        <v/>
      </c>
      <c r="BI1364" s="1611" t="str">
        <f t="shared" si="726"/>
        <v/>
      </c>
      <c r="BJ1364" s="1611" t="str">
        <f t="shared" si="715"/>
        <v/>
      </c>
      <c r="BK1364" s="1611" t="str">
        <f t="shared" si="716"/>
        <v/>
      </c>
      <c r="BL1364" s="1611" t="str">
        <f t="shared" ca="1" si="717"/>
        <v/>
      </c>
      <c r="BM1364" s="1611" t="str">
        <f t="shared" si="727"/>
        <v/>
      </c>
      <c r="BN1364" s="1611" t="str">
        <f t="shared" si="718"/>
        <v/>
      </c>
      <c r="BO1364" s="1611" t="str">
        <f t="shared" si="719"/>
        <v/>
      </c>
      <c r="BP1364" s="1611" t="str">
        <f t="shared" si="728"/>
        <v/>
      </c>
      <c r="BQ1364" s="1611" t="str">
        <f t="shared" si="729"/>
        <v/>
      </c>
      <c r="BR1364" s="1611" t="str">
        <f t="shared" si="730"/>
        <v/>
      </c>
      <c r="BS1364" s="1611" t="str">
        <f t="shared" si="731"/>
        <v/>
      </c>
      <c r="BT1364" s="1611" t="str">
        <f t="shared" si="732"/>
        <v/>
      </c>
      <c r="BU1364" s="1731">
        <f t="shared" ca="1" si="733"/>
        <v>0</v>
      </c>
      <c r="BV1364" s="1594"/>
      <c r="BW1364" s="1594"/>
      <c r="BX1364" s="1594"/>
      <c r="BY1364" s="1594"/>
      <c r="BZ1364" s="1594"/>
      <c r="CA1364" s="1594"/>
      <c r="CB1364" s="1594"/>
      <c r="CC1364" s="1594"/>
      <c r="CD1364" s="1594"/>
      <c r="CE1364" s="1594"/>
      <c r="CF1364" s="1594"/>
      <c r="CG1364" s="1594"/>
      <c r="CH1364" s="1594"/>
      <c r="CI1364" s="1594"/>
      <c r="CJ1364" s="1594"/>
      <c r="CK1364" s="1594"/>
      <c r="CL1364" s="1594"/>
      <c r="CM1364" s="1594"/>
      <c r="CN1364" s="1594"/>
      <c r="CO1364" s="1594"/>
      <c r="CP1364" s="1594"/>
      <c r="CQ1364" s="1594"/>
      <c r="CR1364" s="1594"/>
      <c r="CS1364" s="1594"/>
      <c r="CT1364" s="1594"/>
      <c r="CU1364" s="1594"/>
      <c r="CV1364" s="1594"/>
      <c r="CW1364" s="1594"/>
      <c r="CX1364" s="1594"/>
      <c r="CY1364" s="1594"/>
      <c r="CZ1364" s="1594"/>
      <c r="DA1364" s="1594"/>
      <c r="DB1364" s="1594"/>
      <c r="DC1364" s="1594"/>
      <c r="DD1364" s="1594"/>
      <c r="DE1364" s="1594"/>
      <c r="DF1364" s="1594"/>
      <c r="DG1364" s="1594"/>
      <c r="DH1364" s="1594"/>
      <c r="DI1364" s="1594"/>
      <c r="DJ1364" s="1594"/>
      <c r="DK1364" s="1594"/>
      <c r="DL1364" s="1594"/>
      <c r="DM1364" s="1594"/>
      <c r="DN1364" s="1594"/>
      <c r="DO1364" s="1594"/>
      <c r="DP1364" s="1594"/>
      <c r="DQ1364" s="1594"/>
      <c r="DR1364" s="1594"/>
      <c r="DS1364" s="1594"/>
      <c r="DT1364" s="1594"/>
      <c r="DU1364" s="1594"/>
      <c r="DV1364" s="1594"/>
      <c r="DW1364" s="1594"/>
      <c r="DX1364" s="1594"/>
      <c r="DY1364" s="1594"/>
      <c r="DZ1364" s="1594"/>
      <c r="EA1364" s="1594"/>
      <c r="EB1364" s="1594"/>
      <c r="EC1364" s="1594"/>
      <c r="ED1364" s="1594"/>
      <c r="EE1364" s="1594"/>
      <c r="EF1364" s="1594"/>
      <c r="EG1364" s="1594"/>
      <c r="EH1364" s="1594"/>
      <c r="EI1364" s="1594"/>
      <c r="EJ1364" s="1594"/>
      <c r="EK1364" s="1594"/>
      <c r="EL1364" s="1594"/>
      <c r="EM1364" s="1594"/>
      <c r="EN1364" s="1594"/>
      <c r="EO1364" s="1594"/>
      <c r="EP1364" s="1594"/>
      <c r="EQ1364" s="1594"/>
      <c r="ER1364" s="1594"/>
      <c r="ES1364" s="1594"/>
    </row>
    <row r="1365" spans="1:149" s="1595" customFormat="1" ht="12.5">
      <c r="A1365" s="1644" t="str">
        <f t="shared" si="720"/>
        <v>Organisation</v>
      </c>
      <c r="B1365" s="1758"/>
      <c r="C1365" s="1758"/>
      <c r="D1365" s="1758"/>
      <c r="E1365" s="1756"/>
      <c r="F1365" s="1592"/>
      <c r="G1365" s="1714">
        <f t="shared" si="721"/>
        <v>0</v>
      </c>
      <c r="H1365" s="1645"/>
      <c r="I1365" s="1714">
        <f t="shared" si="722"/>
        <v>0</v>
      </c>
      <c r="J1365" s="1646"/>
      <c r="K1365" s="1646"/>
      <c r="L1365" s="1592"/>
      <c r="M1365" s="1597"/>
      <c r="N1365" s="1597"/>
      <c r="O1365" s="1646"/>
      <c r="P1365" s="1647"/>
      <c r="Q1365" s="1647"/>
      <c r="R1365" s="1648"/>
      <c r="S1365" s="1603"/>
      <c r="T1365" s="1649"/>
      <c r="U1365" s="1649"/>
      <c r="V1365" s="1649"/>
      <c r="W1365" s="1649"/>
      <c r="X1365" s="1649"/>
      <c r="Y1365" s="1649"/>
      <c r="Z1365" s="1649"/>
      <c r="AA1365" s="1649"/>
      <c r="AB1365" s="1649"/>
      <c r="AC1365" s="1649"/>
      <c r="AD1365" s="1649"/>
      <c r="AE1365" s="1649"/>
      <c r="AF1365" s="1610">
        <f t="shared" si="701"/>
        <v>0</v>
      </c>
      <c r="AG1365" s="1649"/>
      <c r="AH1365" s="1649"/>
      <c r="AI1365" s="1649"/>
      <c r="AJ1365" s="1649"/>
      <c r="AK1365" s="1649"/>
      <c r="AL1365" s="1649"/>
      <c r="AM1365" s="1649"/>
      <c r="AN1365" s="1649"/>
      <c r="AO1365" s="1649"/>
      <c r="AP1365" s="1649"/>
      <c r="AQ1365" s="1649"/>
      <c r="AR1365" s="1709"/>
      <c r="AS1365" s="1779">
        <f t="shared" si="702"/>
        <v>0</v>
      </c>
      <c r="AT1365" s="1711">
        <f t="shared" si="723"/>
        <v>0</v>
      </c>
      <c r="AU1365" s="1611">
        <f t="shared" si="703"/>
        <v>0</v>
      </c>
      <c r="AV1365" s="1611">
        <f t="shared" si="704"/>
        <v>0</v>
      </c>
      <c r="AW1365" s="1611">
        <f t="shared" si="705"/>
        <v>0</v>
      </c>
      <c r="AX1365" s="1611">
        <f t="shared" si="706"/>
        <v>0</v>
      </c>
      <c r="AY1365" s="1611">
        <f t="shared" si="707"/>
        <v>0</v>
      </c>
      <c r="AZ1365" s="1611">
        <f t="shared" si="708"/>
        <v>0</v>
      </c>
      <c r="BA1365" s="1611">
        <f t="shared" si="709"/>
        <v>0</v>
      </c>
      <c r="BB1365" s="1611">
        <f t="shared" si="710"/>
        <v>0</v>
      </c>
      <c r="BC1365" s="1611">
        <f t="shared" si="711"/>
        <v>0</v>
      </c>
      <c r="BD1365" s="1611">
        <f t="shared" si="712"/>
        <v>0</v>
      </c>
      <c r="BE1365" s="1611">
        <f t="shared" si="713"/>
        <v>0</v>
      </c>
      <c r="BF1365" s="1611">
        <f t="shared" si="714"/>
        <v>0</v>
      </c>
      <c r="BG1365" s="1611">
        <f t="shared" si="724"/>
        <v>0</v>
      </c>
      <c r="BH1365" s="1611" t="str">
        <f t="shared" si="725"/>
        <v/>
      </c>
      <c r="BI1365" s="1611" t="str">
        <f t="shared" si="726"/>
        <v/>
      </c>
      <c r="BJ1365" s="1611" t="str">
        <f t="shared" si="715"/>
        <v/>
      </c>
      <c r="BK1365" s="1611" t="str">
        <f t="shared" si="716"/>
        <v/>
      </c>
      <c r="BL1365" s="1611" t="str">
        <f t="shared" ca="1" si="717"/>
        <v/>
      </c>
      <c r="BM1365" s="1611" t="str">
        <f t="shared" si="727"/>
        <v/>
      </c>
      <c r="BN1365" s="1611" t="str">
        <f t="shared" si="718"/>
        <v/>
      </c>
      <c r="BO1365" s="1611" t="str">
        <f t="shared" si="719"/>
        <v/>
      </c>
      <c r="BP1365" s="1611" t="str">
        <f t="shared" si="728"/>
        <v/>
      </c>
      <c r="BQ1365" s="1611" t="str">
        <f t="shared" si="729"/>
        <v/>
      </c>
      <c r="BR1365" s="1611" t="str">
        <f t="shared" si="730"/>
        <v/>
      </c>
      <c r="BS1365" s="1611" t="str">
        <f t="shared" si="731"/>
        <v/>
      </c>
      <c r="BT1365" s="1611" t="str">
        <f t="shared" si="732"/>
        <v/>
      </c>
      <c r="BU1365" s="1731">
        <f t="shared" ca="1" si="733"/>
        <v>0</v>
      </c>
      <c r="BV1365" s="1594"/>
      <c r="BW1365" s="1594"/>
      <c r="BX1365" s="1594"/>
      <c r="BY1365" s="1594"/>
      <c r="BZ1365" s="1594"/>
      <c r="CA1365" s="1594"/>
      <c r="CB1365" s="1594"/>
      <c r="CC1365" s="1594"/>
      <c r="CD1365" s="1594"/>
      <c r="CE1365" s="1594"/>
      <c r="CF1365" s="1594"/>
      <c r="CG1365" s="1594"/>
      <c r="CH1365" s="1594"/>
      <c r="CI1365" s="1594"/>
      <c r="CJ1365" s="1594"/>
      <c r="CK1365" s="1594"/>
      <c r="CL1365" s="1594"/>
      <c r="CM1365" s="1594"/>
      <c r="CN1365" s="1594"/>
      <c r="CO1365" s="1594"/>
      <c r="CP1365" s="1594"/>
      <c r="CQ1365" s="1594"/>
      <c r="CR1365" s="1594"/>
      <c r="CS1365" s="1594"/>
      <c r="CT1365" s="1594"/>
      <c r="CU1365" s="1594"/>
      <c r="CV1365" s="1594"/>
      <c r="CW1365" s="1594"/>
      <c r="CX1365" s="1594"/>
      <c r="CY1365" s="1594"/>
      <c r="CZ1365" s="1594"/>
      <c r="DA1365" s="1594"/>
      <c r="DB1365" s="1594"/>
      <c r="DC1365" s="1594"/>
      <c r="DD1365" s="1594"/>
      <c r="DE1365" s="1594"/>
      <c r="DF1365" s="1594"/>
      <c r="DG1365" s="1594"/>
      <c r="DH1365" s="1594"/>
      <c r="DI1365" s="1594"/>
      <c r="DJ1365" s="1594"/>
      <c r="DK1365" s="1594"/>
      <c r="DL1365" s="1594"/>
      <c r="DM1365" s="1594"/>
      <c r="DN1365" s="1594"/>
      <c r="DO1365" s="1594"/>
      <c r="DP1365" s="1594"/>
      <c r="DQ1365" s="1594"/>
      <c r="DR1365" s="1594"/>
      <c r="DS1365" s="1594"/>
      <c r="DT1365" s="1594"/>
      <c r="DU1365" s="1594"/>
      <c r="DV1365" s="1594"/>
      <c r="DW1365" s="1594"/>
      <c r="DX1365" s="1594"/>
      <c r="DY1365" s="1594"/>
      <c r="DZ1365" s="1594"/>
      <c r="EA1365" s="1594"/>
      <c r="EB1365" s="1594"/>
      <c r="EC1365" s="1594"/>
      <c r="ED1365" s="1594"/>
      <c r="EE1365" s="1594"/>
      <c r="EF1365" s="1594"/>
      <c r="EG1365" s="1594"/>
      <c r="EH1365" s="1594"/>
      <c r="EI1365" s="1594"/>
      <c r="EJ1365" s="1594"/>
      <c r="EK1365" s="1594"/>
      <c r="EL1365" s="1594"/>
      <c r="EM1365" s="1594"/>
      <c r="EN1365" s="1594"/>
      <c r="EO1365" s="1594"/>
      <c r="EP1365" s="1594"/>
      <c r="EQ1365" s="1594"/>
      <c r="ER1365" s="1594"/>
      <c r="ES1365" s="1594"/>
    </row>
    <row r="1366" spans="1:149" s="1595" customFormat="1" ht="12.5">
      <c r="A1366" s="1644" t="str">
        <f t="shared" si="720"/>
        <v>Organisation</v>
      </c>
      <c r="B1366" s="1758"/>
      <c r="C1366" s="1758"/>
      <c r="D1366" s="1758"/>
      <c r="E1366" s="1756"/>
      <c r="F1366" s="1592"/>
      <c r="G1366" s="1714">
        <f t="shared" si="721"/>
        <v>0</v>
      </c>
      <c r="H1366" s="1645"/>
      <c r="I1366" s="1714">
        <f t="shared" si="722"/>
        <v>0</v>
      </c>
      <c r="J1366" s="1646"/>
      <c r="K1366" s="1646"/>
      <c r="L1366" s="1592"/>
      <c r="M1366" s="1597"/>
      <c r="N1366" s="1597"/>
      <c r="O1366" s="1646"/>
      <c r="P1366" s="1647"/>
      <c r="Q1366" s="1647"/>
      <c r="R1366" s="1648"/>
      <c r="S1366" s="1603"/>
      <c r="T1366" s="1649"/>
      <c r="U1366" s="1649"/>
      <c r="V1366" s="1649"/>
      <c r="W1366" s="1649"/>
      <c r="X1366" s="1649"/>
      <c r="Y1366" s="1649"/>
      <c r="Z1366" s="1649"/>
      <c r="AA1366" s="1649"/>
      <c r="AB1366" s="1649"/>
      <c r="AC1366" s="1649"/>
      <c r="AD1366" s="1649"/>
      <c r="AE1366" s="1649"/>
      <c r="AF1366" s="1610">
        <f t="shared" si="701"/>
        <v>0</v>
      </c>
      <c r="AG1366" s="1649"/>
      <c r="AH1366" s="1649"/>
      <c r="AI1366" s="1649"/>
      <c r="AJ1366" s="1649"/>
      <c r="AK1366" s="1649"/>
      <c r="AL1366" s="1649"/>
      <c r="AM1366" s="1649"/>
      <c r="AN1366" s="1649"/>
      <c r="AO1366" s="1649"/>
      <c r="AP1366" s="1649"/>
      <c r="AQ1366" s="1649"/>
      <c r="AR1366" s="1709"/>
      <c r="AS1366" s="1779">
        <f t="shared" si="702"/>
        <v>0</v>
      </c>
      <c r="AT1366" s="1711">
        <f t="shared" si="723"/>
        <v>0</v>
      </c>
      <c r="AU1366" s="1611">
        <f t="shared" si="703"/>
        <v>0</v>
      </c>
      <c r="AV1366" s="1611">
        <f t="shared" si="704"/>
        <v>0</v>
      </c>
      <c r="AW1366" s="1611">
        <f t="shared" si="705"/>
        <v>0</v>
      </c>
      <c r="AX1366" s="1611">
        <f t="shared" si="706"/>
        <v>0</v>
      </c>
      <c r="AY1366" s="1611">
        <f t="shared" si="707"/>
        <v>0</v>
      </c>
      <c r="AZ1366" s="1611">
        <f t="shared" si="708"/>
        <v>0</v>
      </c>
      <c r="BA1366" s="1611">
        <f t="shared" si="709"/>
        <v>0</v>
      </c>
      <c r="BB1366" s="1611">
        <f t="shared" si="710"/>
        <v>0</v>
      </c>
      <c r="BC1366" s="1611">
        <f t="shared" si="711"/>
        <v>0</v>
      </c>
      <c r="BD1366" s="1611">
        <f t="shared" si="712"/>
        <v>0</v>
      </c>
      <c r="BE1366" s="1611">
        <f t="shared" si="713"/>
        <v>0</v>
      </c>
      <c r="BF1366" s="1611">
        <f t="shared" si="714"/>
        <v>0</v>
      </c>
      <c r="BG1366" s="1611">
        <f t="shared" si="724"/>
        <v>0</v>
      </c>
      <c r="BH1366" s="1611" t="str">
        <f t="shared" si="725"/>
        <v/>
      </c>
      <c r="BI1366" s="1611" t="str">
        <f t="shared" si="726"/>
        <v/>
      </c>
      <c r="BJ1366" s="1611" t="str">
        <f t="shared" si="715"/>
        <v/>
      </c>
      <c r="BK1366" s="1611" t="str">
        <f t="shared" si="716"/>
        <v/>
      </c>
      <c r="BL1366" s="1611" t="str">
        <f t="shared" ca="1" si="717"/>
        <v/>
      </c>
      <c r="BM1366" s="1611" t="str">
        <f t="shared" si="727"/>
        <v/>
      </c>
      <c r="BN1366" s="1611" t="str">
        <f t="shared" si="718"/>
        <v/>
      </c>
      <c r="BO1366" s="1611" t="str">
        <f t="shared" si="719"/>
        <v/>
      </c>
      <c r="BP1366" s="1611" t="str">
        <f t="shared" si="728"/>
        <v/>
      </c>
      <c r="BQ1366" s="1611" t="str">
        <f t="shared" si="729"/>
        <v/>
      </c>
      <c r="BR1366" s="1611" t="str">
        <f t="shared" si="730"/>
        <v/>
      </c>
      <c r="BS1366" s="1611" t="str">
        <f t="shared" si="731"/>
        <v/>
      </c>
      <c r="BT1366" s="1611" t="str">
        <f t="shared" si="732"/>
        <v/>
      </c>
      <c r="BU1366" s="1731">
        <f t="shared" ca="1" si="733"/>
        <v>0</v>
      </c>
      <c r="BV1366" s="1594"/>
      <c r="BW1366" s="1594"/>
      <c r="BX1366" s="1594"/>
      <c r="BY1366" s="1594"/>
      <c r="BZ1366" s="1594"/>
      <c r="CA1366" s="1594"/>
      <c r="CB1366" s="1594"/>
      <c r="CC1366" s="1594"/>
      <c r="CD1366" s="1594"/>
      <c r="CE1366" s="1594"/>
      <c r="CF1366" s="1594"/>
      <c r="CG1366" s="1594"/>
      <c r="CH1366" s="1594"/>
      <c r="CI1366" s="1594"/>
      <c r="CJ1366" s="1594"/>
      <c r="CK1366" s="1594"/>
      <c r="CL1366" s="1594"/>
      <c r="CM1366" s="1594"/>
      <c r="CN1366" s="1594"/>
      <c r="CO1366" s="1594"/>
      <c r="CP1366" s="1594"/>
      <c r="CQ1366" s="1594"/>
      <c r="CR1366" s="1594"/>
      <c r="CS1366" s="1594"/>
      <c r="CT1366" s="1594"/>
      <c r="CU1366" s="1594"/>
      <c r="CV1366" s="1594"/>
      <c r="CW1366" s="1594"/>
      <c r="CX1366" s="1594"/>
      <c r="CY1366" s="1594"/>
      <c r="CZ1366" s="1594"/>
      <c r="DA1366" s="1594"/>
      <c r="DB1366" s="1594"/>
      <c r="DC1366" s="1594"/>
      <c r="DD1366" s="1594"/>
      <c r="DE1366" s="1594"/>
      <c r="DF1366" s="1594"/>
      <c r="DG1366" s="1594"/>
      <c r="DH1366" s="1594"/>
      <c r="DI1366" s="1594"/>
      <c r="DJ1366" s="1594"/>
      <c r="DK1366" s="1594"/>
      <c r="DL1366" s="1594"/>
      <c r="DM1366" s="1594"/>
      <c r="DN1366" s="1594"/>
      <c r="DO1366" s="1594"/>
      <c r="DP1366" s="1594"/>
      <c r="DQ1366" s="1594"/>
      <c r="DR1366" s="1594"/>
      <c r="DS1366" s="1594"/>
      <c r="DT1366" s="1594"/>
      <c r="DU1366" s="1594"/>
      <c r="DV1366" s="1594"/>
      <c r="DW1366" s="1594"/>
      <c r="DX1366" s="1594"/>
      <c r="DY1366" s="1594"/>
      <c r="DZ1366" s="1594"/>
      <c r="EA1366" s="1594"/>
      <c r="EB1366" s="1594"/>
      <c r="EC1366" s="1594"/>
      <c r="ED1366" s="1594"/>
      <c r="EE1366" s="1594"/>
      <c r="EF1366" s="1594"/>
      <c r="EG1366" s="1594"/>
      <c r="EH1366" s="1594"/>
      <c r="EI1366" s="1594"/>
      <c r="EJ1366" s="1594"/>
      <c r="EK1366" s="1594"/>
      <c r="EL1366" s="1594"/>
      <c r="EM1366" s="1594"/>
      <c r="EN1366" s="1594"/>
      <c r="EO1366" s="1594"/>
      <c r="EP1366" s="1594"/>
      <c r="EQ1366" s="1594"/>
      <c r="ER1366" s="1594"/>
      <c r="ES1366" s="1594"/>
    </row>
    <row r="1367" spans="1:149" s="1595" customFormat="1" ht="12.5">
      <c r="A1367" s="1644" t="str">
        <f t="shared" si="720"/>
        <v>Organisation</v>
      </c>
      <c r="B1367" s="1758"/>
      <c r="C1367" s="1758"/>
      <c r="D1367" s="1758"/>
      <c r="E1367" s="1756"/>
      <c r="F1367" s="1592"/>
      <c r="G1367" s="1714">
        <f t="shared" si="721"/>
        <v>0</v>
      </c>
      <c r="H1367" s="1645"/>
      <c r="I1367" s="1714">
        <f t="shared" si="722"/>
        <v>0</v>
      </c>
      <c r="J1367" s="1646"/>
      <c r="K1367" s="1646"/>
      <c r="L1367" s="1592"/>
      <c r="M1367" s="1597"/>
      <c r="N1367" s="1597"/>
      <c r="O1367" s="1646"/>
      <c r="P1367" s="1647"/>
      <c r="Q1367" s="1647"/>
      <c r="R1367" s="1648"/>
      <c r="S1367" s="1603"/>
      <c r="T1367" s="1649"/>
      <c r="U1367" s="1649"/>
      <c r="V1367" s="1649"/>
      <c r="W1367" s="1649"/>
      <c r="X1367" s="1649"/>
      <c r="Y1367" s="1649"/>
      <c r="Z1367" s="1649"/>
      <c r="AA1367" s="1649"/>
      <c r="AB1367" s="1649"/>
      <c r="AC1367" s="1649"/>
      <c r="AD1367" s="1649"/>
      <c r="AE1367" s="1649"/>
      <c r="AF1367" s="1610">
        <f t="shared" si="701"/>
        <v>0</v>
      </c>
      <c r="AG1367" s="1649"/>
      <c r="AH1367" s="1649"/>
      <c r="AI1367" s="1649"/>
      <c r="AJ1367" s="1649"/>
      <c r="AK1367" s="1649"/>
      <c r="AL1367" s="1649"/>
      <c r="AM1367" s="1649"/>
      <c r="AN1367" s="1649"/>
      <c r="AO1367" s="1649"/>
      <c r="AP1367" s="1649"/>
      <c r="AQ1367" s="1649"/>
      <c r="AR1367" s="1709"/>
      <c r="AS1367" s="1779">
        <f t="shared" si="702"/>
        <v>0</v>
      </c>
      <c r="AT1367" s="1711">
        <f t="shared" si="723"/>
        <v>0</v>
      </c>
      <c r="AU1367" s="1611">
        <f t="shared" si="703"/>
        <v>0</v>
      </c>
      <c r="AV1367" s="1611">
        <f t="shared" si="704"/>
        <v>0</v>
      </c>
      <c r="AW1367" s="1611">
        <f t="shared" si="705"/>
        <v>0</v>
      </c>
      <c r="AX1367" s="1611">
        <f t="shared" si="706"/>
        <v>0</v>
      </c>
      <c r="AY1367" s="1611">
        <f t="shared" si="707"/>
        <v>0</v>
      </c>
      <c r="AZ1367" s="1611">
        <f t="shared" si="708"/>
        <v>0</v>
      </c>
      <c r="BA1367" s="1611">
        <f t="shared" si="709"/>
        <v>0</v>
      </c>
      <c r="BB1367" s="1611">
        <f t="shared" si="710"/>
        <v>0</v>
      </c>
      <c r="BC1367" s="1611">
        <f t="shared" si="711"/>
        <v>0</v>
      </c>
      <c r="BD1367" s="1611">
        <f t="shared" si="712"/>
        <v>0</v>
      </c>
      <c r="BE1367" s="1611">
        <f t="shared" si="713"/>
        <v>0</v>
      </c>
      <c r="BF1367" s="1611">
        <f t="shared" si="714"/>
        <v>0</v>
      </c>
      <c r="BG1367" s="1611">
        <f t="shared" si="724"/>
        <v>0</v>
      </c>
      <c r="BH1367" s="1611" t="str">
        <f t="shared" si="725"/>
        <v/>
      </c>
      <c r="BI1367" s="1611" t="str">
        <f t="shared" si="726"/>
        <v/>
      </c>
      <c r="BJ1367" s="1611" t="str">
        <f t="shared" si="715"/>
        <v/>
      </c>
      <c r="BK1367" s="1611" t="str">
        <f t="shared" si="716"/>
        <v/>
      </c>
      <c r="BL1367" s="1611" t="str">
        <f t="shared" ca="1" si="717"/>
        <v/>
      </c>
      <c r="BM1367" s="1611" t="str">
        <f t="shared" si="727"/>
        <v/>
      </c>
      <c r="BN1367" s="1611" t="str">
        <f t="shared" si="718"/>
        <v/>
      </c>
      <c r="BO1367" s="1611" t="str">
        <f t="shared" si="719"/>
        <v/>
      </c>
      <c r="BP1367" s="1611" t="str">
        <f t="shared" si="728"/>
        <v/>
      </c>
      <c r="BQ1367" s="1611" t="str">
        <f t="shared" si="729"/>
        <v/>
      </c>
      <c r="BR1367" s="1611" t="str">
        <f t="shared" si="730"/>
        <v/>
      </c>
      <c r="BS1367" s="1611" t="str">
        <f t="shared" si="731"/>
        <v/>
      </c>
      <c r="BT1367" s="1611" t="str">
        <f t="shared" si="732"/>
        <v/>
      </c>
      <c r="BU1367" s="1731">
        <f t="shared" ca="1" si="733"/>
        <v>0</v>
      </c>
      <c r="BV1367" s="1594"/>
      <c r="BW1367" s="1594"/>
      <c r="BX1367" s="1594"/>
      <c r="BY1367" s="1594"/>
      <c r="BZ1367" s="1594"/>
      <c r="CA1367" s="1594"/>
      <c r="CB1367" s="1594"/>
      <c r="CC1367" s="1594"/>
      <c r="CD1367" s="1594"/>
      <c r="CE1367" s="1594"/>
      <c r="CF1367" s="1594"/>
      <c r="CG1367" s="1594"/>
      <c r="CH1367" s="1594"/>
      <c r="CI1367" s="1594"/>
      <c r="CJ1367" s="1594"/>
      <c r="CK1367" s="1594"/>
      <c r="CL1367" s="1594"/>
      <c r="CM1367" s="1594"/>
      <c r="CN1367" s="1594"/>
      <c r="CO1367" s="1594"/>
      <c r="CP1367" s="1594"/>
      <c r="CQ1367" s="1594"/>
      <c r="CR1367" s="1594"/>
      <c r="CS1367" s="1594"/>
      <c r="CT1367" s="1594"/>
      <c r="CU1367" s="1594"/>
      <c r="CV1367" s="1594"/>
      <c r="CW1367" s="1594"/>
      <c r="CX1367" s="1594"/>
      <c r="CY1367" s="1594"/>
      <c r="CZ1367" s="1594"/>
      <c r="DA1367" s="1594"/>
      <c r="DB1367" s="1594"/>
      <c r="DC1367" s="1594"/>
      <c r="DD1367" s="1594"/>
      <c r="DE1367" s="1594"/>
      <c r="DF1367" s="1594"/>
      <c r="DG1367" s="1594"/>
      <c r="DH1367" s="1594"/>
      <c r="DI1367" s="1594"/>
      <c r="DJ1367" s="1594"/>
      <c r="DK1367" s="1594"/>
      <c r="DL1367" s="1594"/>
      <c r="DM1367" s="1594"/>
      <c r="DN1367" s="1594"/>
      <c r="DO1367" s="1594"/>
      <c r="DP1367" s="1594"/>
      <c r="DQ1367" s="1594"/>
      <c r="DR1367" s="1594"/>
      <c r="DS1367" s="1594"/>
      <c r="DT1367" s="1594"/>
      <c r="DU1367" s="1594"/>
      <c r="DV1367" s="1594"/>
      <c r="DW1367" s="1594"/>
      <c r="DX1367" s="1594"/>
      <c r="DY1367" s="1594"/>
      <c r="DZ1367" s="1594"/>
      <c r="EA1367" s="1594"/>
      <c r="EB1367" s="1594"/>
      <c r="EC1367" s="1594"/>
      <c r="ED1367" s="1594"/>
      <c r="EE1367" s="1594"/>
      <c r="EF1367" s="1594"/>
      <c r="EG1367" s="1594"/>
      <c r="EH1367" s="1594"/>
      <c r="EI1367" s="1594"/>
      <c r="EJ1367" s="1594"/>
      <c r="EK1367" s="1594"/>
      <c r="EL1367" s="1594"/>
      <c r="EM1367" s="1594"/>
      <c r="EN1367" s="1594"/>
      <c r="EO1367" s="1594"/>
      <c r="EP1367" s="1594"/>
      <c r="EQ1367" s="1594"/>
      <c r="ER1367" s="1594"/>
      <c r="ES1367" s="1594"/>
    </row>
    <row r="1368" spans="1:149" s="1595" customFormat="1" ht="12.5">
      <c r="A1368" s="1644" t="str">
        <f t="shared" si="720"/>
        <v>Organisation</v>
      </c>
      <c r="B1368" s="1758"/>
      <c r="C1368" s="1758"/>
      <c r="D1368" s="1758"/>
      <c r="E1368" s="1756"/>
      <c r="F1368" s="1592"/>
      <c r="G1368" s="1714">
        <f t="shared" si="721"/>
        <v>0</v>
      </c>
      <c r="H1368" s="1645"/>
      <c r="I1368" s="1714">
        <f t="shared" si="722"/>
        <v>0</v>
      </c>
      <c r="J1368" s="1646"/>
      <c r="K1368" s="1646"/>
      <c r="L1368" s="1592"/>
      <c r="M1368" s="1597"/>
      <c r="N1368" s="1597"/>
      <c r="O1368" s="1646"/>
      <c r="P1368" s="1647"/>
      <c r="Q1368" s="1647"/>
      <c r="R1368" s="1648"/>
      <c r="S1368" s="1603"/>
      <c r="T1368" s="1649"/>
      <c r="U1368" s="1649"/>
      <c r="V1368" s="1649"/>
      <c r="W1368" s="1649"/>
      <c r="X1368" s="1649"/>
      <c r="Y1368" s="1649"/>
      <c r="Z1368" s="1649"/>
      <c r="AA1368" s="1649"/>
      <c r="AB1368" s="1649"/>
      <c r="AC1368" s="1649"/>
      <c r="AD1368" s="1649"/>
      <c r="AE1368" s="1649"/>
      <c r="AF1368" s="1610">
        <f t="shared" si="701"/>
        <v>0</v>
      </c>
      <c r="AG1368" s="1649"/>
      <c r="AH1368" s="1649"/>
      <c r="AI1368" s="1649"/>
      <c r="AJ1368" s="1649"/>
      <c r="AK1368" s="1649"/>
      <c r="AL1368" s="1649"/>
      <c r="AM1368" s="1649"/>
      <c r="AN1368" s="1649"/>
      <c r="AO1368" s="1649"/>
      <c r="AP1368" s="1649"/>
      <c r="AQ1368" s="1649"/>
      <c r="AR1368" s="1709"/>
      <c r="AS1368" s="1779">
        <f t="shared" si="702"/>
        <v>0</v>
      </c>
      <c r="AT1368" s="1711">
        <f t="shared" si="723"/>
        <v>0</v>
      </c>
      <c r="AU1368" s="1611">
        <f t="shared" si="703"/>
        <v>0</v>
      </c>
      <c r="AV1368" s="1611">
        <f t="shared" si="704"/>
        <v>0</v>
      </c>
      <c r="AW1368" s="1611">
        <f t="shared" si="705"/>
        <v>0</v>
      </c>
      <c r="AX1368" s="1611">
        <f t="shared" si="706"/>
        <v>0</v>
      </c>
      <c r="AY1368" s="1611">
        <f t="shared" si="707"/>
        <v>0</v>
      </c>
      <c r="AZ1368" s="1611">
        <f t="shared" si="708"/>
        <v>0</v>
      </c>
      <c r="BA1368" s="1611">
        <f t="shared" si="709"/>
        <v>0</v>
      </c>
      <c r="BB1368" s="1611">
        <f t="shared" si="710"/>
        <v>0</v>
      </c>
      <c r="BC1368" s="1611">
        <f t="shared" si="711"/>
        <v>0</v>
      </c>
      <c r="BD1368" s="1611">
        <f t="shared" si="712"/>
        <v>0</v>
      </c>
      <c r="BE1368" s="1611">
        <f t="shared" si="713"/>
        <v>0</v>
      </c>
      <c r="BF1368" s="1611">
        <f t="shared" si="714"/>
        <v>0</v>
      </c>
      <c r="BG1368" s="1611">
        <f t="shared" si="724"/>
        <v>0</v>
      </c>
      <c r="BH1368" s="1611" t="str">
        <f t="shared" si="725"/>
        <v/>
      </c>
      <c r="BI1368" s="1611" t="str">
        <f t="shared" si="726"/>
        <v/>
      </c>
      <c r="BJ1368" s="1611" t="str">
        <f t="shared" si="715"/>
        <v/>
      </c>
      <c r="BK1368" s="1611" t="str">
        <f t="shared" si="716"/>
        <v/>
      </c>
      <c r="BL1368" s="1611" t="str">
        <f t="shared" ca="1" si="717"/>
        <v/>
      </c>
      <c r="BM1368" s="1611" t="str">
        <f t="shared" si="727"/>
        <v/>
      </c>
      <c r="BN1368" s="1611" t="str">
        <f t="shared" si="718"/>
        <v/>
      </c>
      <c r="BO1368" s="1611" t="str">
        <f t="shared" si="719"/>
        <v/>
      </c>
      <c r="BP1368" s="1611" t="str">
        <f t="shared" si="728"/>
        <v/>
      </c>
      <c r="BQ1368" s="1611" t="str">
        <f t="shared" si="729"/>
        <v/>
      </c>
      <c r="BR1368" s="1611" t="str">
        <f t="shared" si="730"/>
        <v/>
      </c>
      <c r="BS1368" s="1611" t="str">
        <f t="shared" si="731"/>
        <v/>
      </c>
      <c r="BT1368" s="1611" t="str">
        <f t="shared" si="732"/>
        <v/>
      </c>
      <c r="BU1368" s="1731">
        <f t="shared" ca="1" si="733"/>
        <v>0</v>
      </c>
      <c r="BV1368" s="1594"/>
      <c r="BW1368" s="1594"/>
      <c r="BX1368" s="1594"/>
      <c r="BY1368" s="1594"/>
      <c r="BZ1368" s="1594"/>
      <c r="CA1368" s="1594"/>
      <c r="CB1368" s="1594"/>
      <c r="CC1368" s="1594"/>
      <c r="CD1368" s="1594"/>
      <c r="CE1368" s="1594"/>
      <c r="CF1368" s="1594"/>
      <c r="CG1368" s="1594"/>
      <c r="CH1368" s="1594"/>
      <c r="CI1368" s="1594"/>
      <c r="CJ1368" s="1594"/>
      <c r="CK1368" s="1594"/>
      <c r="CL1368" s="1594"/>
      <c r="CM1368" s="1594"/>
      <c r="CN1368" s="1594"/>
      <c r="CO1368" s="1594"/>
      <c r="CP1368" s="1594"/>
      <c r="CQ1368" s="1594"/>
      <c r="CR1368" s="1594"/>
      <c r="CS1368" s="1594"/>
      <c r="CT1368" s="1594"/>
      <c r="CU1368" s="1594"/>
      <c r="CV1368" s="1594"/>
      <c r="CW1368" s="1594"/>
      <c r="CX1368" s="1594"/>
      <c r="CY1368" s="1594"/>
      <c r="CZ1368" s="1594"/>
      <c r="DA1368" s="1594"/>
      <c r="DB1368" s="1594"/>
      <c r="DC1368" s="1594"/>
      <c r="DD1368" s="1594"/>
      <c r="DE1368" s="1594"/>
      <c r="DF1368" s="1594"/>
      <c r="DG1368" s="1594"/>
      <c r="DH1368" s="1594"/>
      <c r="DI1368" s="1594"/>
      <c r="DJ1368" s="1594"/>
      <c r="DK1368" s="1594"/>
      <c r="DL1368" s="1594"/>
      <c r="DM1368" s="1594"/>
      <c r="DN1368" s="1594"/>
      <c r="DO1368" s="1594"/>
      <c r="DP1368" s="1594"/>
      <c r="DQ1368" s="1594"/>
      <c r="DR1368" s="1594"/>
      <c r="DS1368" s="1594"/>
      <c r="DT1368" s="1594"/>
      <c r="DU1368" s="1594"/>
      <c r="DV1368" s="1594"/>
      <c r="DW1368" s="1594"/>
      <c r="DX1368" s="1594"/>
      <c r="DY1368" s="1594"/>
      <c r="DZ1368" s="1594"/>
      <c r="EA1368" s="1594"/>
      <c r="EB1368" s="1594"/>
      <c r="EC1368" s="1594"/>
      <c r="ED1368" s="1594"/>
      <c r="EE1368" s="1594"/>
      <c r="EF1368" s="1594"/>
      <c r="EG1368" s="1594"/>
      <c r="EH1368" s="1594"/>
      <c r="EI1368" s="1594"/>
      <c r="EJ1368" s="1594"/>
      <c r="EK1368" s="1594"/>
      <c r="EL1368" s="1594"/>
      <c r="EM1368" s="1594"/>
      <c r="EN1368" s="1594"/>
      <c r="EO1368" s="1594"/>
      <c r="EP1368" s="1594"/>
      <c r="EQ1368" s="1594"/>
      <c r="ER1368" s="1594"/>
      <c r="ES1368" s="1594"/>
    </row>
    <row r="1369" spans="1:149" s="1595" customFormat="1" ht="12.5">
      <c r="A1369" s="1644" t="str">
        <f t="shared" si="720"/>
        <v>Organisation</v>
      </c>
      <c r="B1369" s="1758"/>
      <c r="C1369" s="1758"/>
      <c r="D1369" s="1758"/>
      <c r="E1369" s="1756"/>
      <c r="F1369" s="1592"/>
      <c r="G1369" s="1714">
        <f t="shared" si="721"/>
        <v>0</v>
      </c>
      <c r="H1369" s="1645"/>
      <c r="I1369" s="1714">
        <f t="shared" si="722"/>
        <v>0</v>
      </c>
      <c r="J1369" s="1646"/>
      <c r="K1369" s="1646"/>
      <c r="L1369" s="1592"/>
      <c r="M1369" s="1597"/>
      <c r="N1369" s="1597"/>
      <c r="O1369" s="1646"/>
      <c r="P1369" s="1647"/>
      <c r="Q1369" s="1647"/>
      <c r="R1369" s="1648"/>
      <c r="S1369" s="1603"/>
      <c r="T1369" s="1649"/>
      <c r="U1369" s="1649"/>
      <c r="V1369" s="1649"/>
      <c r="W1369" s="1649"/>
      <c r="X1369" s="1649"/>
      <c r="Y1369" s="1649"/>
      <c r="Z1369" s="1649"/>
      <c r="AA1369" s="1649"/>
      <c r="AB1369" s="1649"/>
      <c r="AC1369" s="1649"/>
      <c r="AD1369" s="1649"/>
      <c r="AE1369" s="1649"/>
      <c r="AF1369" s="1610">
        <f t="shared" si="701"/>
        <v>0</v>
      </c>
      <c r="AG1369" s="1649"/>
      <c r="AH1369" s="1649"/>
      <c r="AI1369" s="1649"/>
      <c r="AJ1369" s="1649"/>
      <c r="AK1369" s="1649"/>
      <c r="AL1369" s="1649"/>
      <c r="AM1369" s="1649"/>
      <c r="AN1369" s="1649"/>
      <c r="AO1369" s="1649"/>
      <c r="AP1369" s="1649"/>
      <c r="AQ1369" s="1649"/>
      <c r="AR1369" s="1709"/>
      <c r="AS1369" s="1779">
        <f t="shared" si="702"/>
        <v>0</v>
      </c>
      <c r="AT1369" s="1711">
        <f t="shared" si="723"/>
        <v>0</v>
      </c>
      <c r="AU1369" s="1611">
        <f t="shared" si="703"/>
        <v>0</v>
      </c>
      <c r="AV1369" s="1611">
        <f t="shared" si="704"/>
        <v>0</v>
      </c>
      <c r="AW1369" s="1611">
        <f t="shared" si="705"/>
        <v>0</v>
      </c>
      <c r="AX1369" s="1611">
        <f t="shared" si="706"/>
        <v>0</v>
      </c>
      <c r="AY1369" s="1611">
        <f t="shared" si="707"/>
        <v>0</v>
      </c>
      <c r="AZ1369" s="1611">
        <f t="shared" si="708"/>
        <v>0</v>
      </c>
      <c r="BA1369" s="1611">
        <f t="shared" si="709"/>
        <v>0</v>
      </c>
      <c r="BB1369" s="1611">
        <f t="shared" si="710"/>
        <v>0</v>
      </c>
      <c r="BC1369" s="1611">
        <f t="shared" si="711"/>
        <v>0</v>
      </c>
      <c r="BD1369" s="1611">
        <f t="shared" si="712"/>
        <v>0</v>
      </c>
      <c r="BE1369" s="1611">
        <f t="shared" si="713"/>
        <v>0</v>
      </c>
      <c r="BF1369" s="1611">
        <f t="shared" si="714"/>
        <v>0</v>
      </c>
      <c r="BG1369" s="1611">
        <f t="shared" si="724"/>
        <v>0</v>
      </c>
      <c r="BH1369" s="1611" t="str">
        <f t="shared" si="725"/>
        <v/>
      </c>
      <c r="BI1369" s="1611" t="str">
        <f t="shared" si="726"/>
        <v/>
      </c>
      <c r="BJ1369" s="1611" t="str">
        <f t="shared" si="715"/>
        <v/>
      </c>
      <c r="BK1369" s="1611" t="str">
        <f t="shared" si="716"/>
        <v/>
      </c>
      <c r="BL1369" s="1611" t="str">
        <f t="shared" ca="1" si="717"/>
        <v/>
      </c>
      <c r="BM1369" s="1611" t="str">
        <f t="shared" si="727"/>
        <v/>
      </c>
      <c r="BN1369" s="1611" t="str">
        <f t="shared" si="718"/>
        <v/>
      </c>
      <c r="BO1369" s="1611" t="str">
        <f t="shared" si="719"/>
        <v/>
      </c>
      <c r="BP1369" s="1611" t="str">
        <f t="shared" si="728"/>
        <v/>
      </c>
      <c r="BQ1369" s="1611" t="str">
        <f t="shared" si="729"/>
        <v/>
      </c>
      <c r="BR1369" s="1611" t="str">
        <f t="shared" si="730"/>
        <v/>
      </c>
      <c r="BS1369" s="1611" t="str">
        <f t="shared" si="731"/>
        <v/>
      </c>
      <c r="BT1369" s="1611" t="str">
        <f t="shared" si="732"/>
        <v/>
      </c>
      <c r="BU1369" s="1731">
        <f t="shared" ca="1" si="733"/>
        <v>0</v>
      </c>
      <c r="BV1369" s="1594"/>
      <c r="BW1369" s="1594"/>
      <c r="BX1369" s="1594"/>
      <c r="BY1369" s="1594"/>
      <c r="BZ1369" s="1594"/>
      <c r="CA1369" s="1594"/>
      <c r="CB1369" s="1594"/>
      <c r="CC1369" s="1594"/>
      <c r="CD1369" s="1594"/>
      <c r="CE1369" s="1594"/>
      <c r="CF1369" s="1594"/>
      <c r="CG1369" s="1594"/>
      <c r="CH1369" s="1594"/>
      <c r="CI1369" s="1594"/>
      <c r="CJ1369" s="1594"/>
      <c r="CK1369" s="1594"/>
      <c r="CL1369" s="1594"/>
      <c r="CM1369" s="1594"/>
      <c r="CN1369" s="1594"/>
      <c r="CO1369" s="1594"/>
      <c r="CP1369" s="1594"/>
      <c r="CQ1369" s="1594"/>
      <c r="CR1369" s="1594"/>
      <c r="CS1369" s="1594"/>
      <c r="CT1369" s="1594"/>
      <c r="CU1369" s="1594"/>
      <c r="CV1369" s="1594"/>
      <c r="CW1369" s="1594"/>
      <c r="CX1369" s="1594"/>
      <c r="CY1369" s="1594"/>
      <c r="CZ1369" s="1594"/>
      <c r="DA1369" s="1594"/>
      <c r="DB1369" s="1594"/>
      <c r="DC1369" s="1594"/>
      <c r="DD1369" s="1594"/>
      <c r="DE1369" s="1594"/>
      <c r="DF1369" s="1594"/>
      <c r="DG1369" s="1594"/>
      <c r="DH1369" s="1594"/>
      <c r="DI1369" s="1594"/>
      <c r="DJ1369" s="1594"/>
      <c r="DK1369" s="1594"/>
      <c r="DL1369" s="1594"/>
      <c r="DM1369" s="1594"/>
      <c r="DN1369" s="1594"/>
      <c r="DO1369" s="1594"/>
      <c r="DP1369" s="1594"/>
      <c r="DQ1369" s="1594"/>
      <c r="DR1369" s="1594"/>
      <c r="DS1369" s="1594"/>
      <c r="DT1369" s="1594"/>
      <c r="DU1369" s="1594"/>
      <c r="DV1369" s="1594"/>
      <c r="DW1369" s="1594"/>
      <c r="DX1369" s="1594"/>
      <c r="DY1369" s="1594"/>
      <c r="DZ1369" s="1594"/>
      <c r="EA1369" s="1594"/>
      <c r="EB1369" s="1594"/>
      <c r="EC1369" s="1594"/>
      <c r="ED1369" s="1594"/>
      <c r="EE1369" s="1594"/>
      <c r="EF1369" s="1594"/>
      <c r="EG1369" s="1594"/>
      <c r="EH1369" s="1594"/>
      <c r="EI1369" s="1594"/>
      <c r="EJ1369" s="1594"/>
      <c r="EK1369" s="1594"/>
      <c r="EL1369" s="1594"/>
      <c r="EM1369" s="1594"/>
      <c r="EN1369" s="1594"/>
      <c r="EO1369" s="1594"/>
      <c r="EP1369" s="1594"/>
      <c r="EQ1369" s="1594"/>
      <c r="ER1369" s="1594"/>
      <c r="ES1369" s="1594"/>
    </row>
    <row r="1370" spans="1:149" s="1595" customFormat="1" ht="12.5">
      <c r="A1370" s="1644" t="str">
        <f t="shared" si="720"/>
        <v>Organisation</v>
      </c>
      <c r="B1370" s="1758"/>
      <c r="C1370" s="1758"/>
      <c r="D1370" s="1758"/>
      <c r="E1370" s="1756"/>
      <c r="F1370" s="1592"/>
      <c r="G1370" s="1714">
        <f t="shared" si="721"/>
        <v>0</v>
      </c>
      <c r="H1370" s="1645"/>
      <c r="I1370" s="1714">
        <f t="shared" si="722"/>
        <v>0</v>
      </c>
      <c r="J1370" s="1646"/>
      <c r="K1370" s="1646"/>
      <c r="L1370" s="1592"/>
      <c r="M1370" s="1597"/>
      <c r="N1370" s="1597"/>
      <c r="O1370" s="1646"/>
      <c r="P1370" s="1647"/>
      <c r="Q1370" s="1647"/>
      <c r="R1370" s="1648"/>
      <c r="S1370" s="1603"/>
      <c r="T1370" s="1649"/>
      <c r="U1370" s="1649"/>
      <c r="V1370" s="1649"/>
      <c r="W1370" s="1649"/>
      <c r="X1370" s="1649"/>
      <c r="Y1370" s="1649"/>
      <c r="Z1370" s="1649"/>
      <c r="AA1370" s="1649"/>
      <c r="AB1370" s="1649"/>
      <c r="AC1370" s="1649"/>
      <c r="AD1370" s="1649"/>
      <c r="AE1370" s="1649"/>
      <c r="AF1370" s="1610">
        <f t="shared" si="701"/>
        <v>0</v>
      </c>
      <c r="AG1370" s="1649"/>
      <c r="AH1370" s="1649"/>
      <c r="AI1370" s="1649"/>
      <c r="AJ1370" s="1649"/>
      <c r="AK1370" s="1649"/>
      <c r="AL1370" s="1649"/>
      <c r="AM1370" s="1649"/>
      <c r="AN1370" s="1649"/>
      <c r="AO1370" s="1649"/>
      <c r="AP1370" s="1649"/>
      <c r="AQ1370" s="1649"/>
      <c r="AR1370" s="1709"/>
      <c r="AS1370" s="1779">
        <f t="shared" si="702"/>
        <v>0</v>
      </c>
      <c r="AT1370" s="1711">
        <f t="shared" si="723"/>
        <v>0</v>
      </c>
      <c r="AU1370" s="1611">
        <f t="shared" si="703"/>
        <v>0</v>
      </c>
      <c r="AV1370" s="1611">
        <f t="shared" si="704"/>
        <v>0</v>
      </c>
      <c r="AW1370" s="1611">
        <f t="shared" si="705"/>
        <v>0</v>
      </c>
      <c r="AX1370" s="1611">
        <f t="shared" si="706"/>
        <v>0</v>
      </c>
      <c r="AY1370" s="1611">
        <f t="shared" si="707"/>
        <v>0</v>
      </c>
      <c r="AZ1370" s="1611">
        <f t="shared" si="708"/>
        <v>0</v>
      </c>
      <c r="BA1370" s="1611">
        <f t="shared" si="709"/>
        <v>0</v>
      </c>
      <c r="BB1370" s="1611">
        <f t="shared" si="710"/>
        <v>0</v>
      </c>
      <c r="BC1370" s="1611">
        <f t="shared" si="711"/>
        <v>0</v>
      </c>
      <c r="BD1370" s="1611">
        <f t="shared" si="712"/>
        <v>0</v>
      </c>
      <c r="BE1370" s="1611">
        <f t="shared" si="713"/>
        <v>0</v>
      </c>
      <c r="BF1370" s="1611">
        <f t="shared" si="714"/>
        <v>0</v>
      </c>
      <c r="BG1370" s="1611">
        <f t="shared" si="724"/>
        <v>0</v>
      </c>
      <c r="BH1370" s="1611" t="str">
        <f t="shared" si="725"/>
        <v/>
      </c>
      <c r="BI1370" s="1611" t="str">
        <f t="shared" si="726"/>
        <v/>
      </c>
      <c r="BJ1370" s="1611" t="str">
        <f t="shared" si="715"/>
        <v/>
      </c>
      <c r="BK1370" s="1611" t="str">
        <f t="shared" si="716"/>
        <v/>
      </c>
      <c r="BL1370" s="1611" t="str">
        <f t="shared" ca="1" si="717"/>
        <v/>
      </c>
      <c r="BM1370" s="1611" t="str">
        <f t="shared" si="727"/>
        <v/>
      </c>
      <c r="BN1370" s="1611" t="str">
        <f t="shared" si="718"/>
        <v/>
      </c>
      <c r="BO1370" s="1611" t="str">
        <f t="shared" si="719"/>
        <v/>
      </c>
      <c r="BP1370" s="1611" t="str">
        <f t="shared" si="728"/>
        <v/>
      </c>
      <c r="BQ1370" s="1611" t="str">
        <f t="shared" si="729"/>
        <v/>
      </c>
      <c r="BR1370" s="1611" t="str">
        <f t="shared" si="730"/>
        <v/>
      </c>
      <c r="BS1370" s="1611" t="str">
        <f t="shared" si="731"/>
        <v/>
      </c>
      <c r="BT1370" s="1611" t="str">
        <f t="shared" si="732"/>
        <v/>
      </c>
      <c r="BU1370" s="1731">
        <f t="shared" ca="1" si="733"/>
        <v>0</v>
      </c>
      <c r="BV1370" s="1594"/>
      <c r="BW1370" s="1594"/>
      <c r="BX1370" s="1594"/>
      <c r="BY1370" s="1594"/>
      <c r="BZ1370" s="1594"/>
      <c r="CA1370" s="1594"/>
      <c r="CB1370" s="1594"/>
      <c r="CC1370" s="1594"/>
      <c r="CD1370" s="1594"/>
      <c r="CE1370" s="1594"/>
      <c r="CF1370" s="1594"/>
      <c r="CG1370" s="1594"/>
      <c r="CH1370" s="1594"/>
      <c r="CI1370" s="1594"/>
      <c r="CJ1370" s="1594"/>
      <c r="CK1370" s="1594"/>
      <c r="CL1370" s="1594"/>
      <c r="CM1370" s="1594"/>
      <c r="CN1370" s="1594"/>
      <c r="CO1370" s="1594"/>
      <c r="CP1370" s="1594"/>
      <c r="CQ1370" s="1594"/>
      <c r="CR1370" s="1594"/>
      <c r="CS1370" s="1594"/>
      <c r="CT1370" s="1594"/>
      <c r="CU1370" s="1594"/>
      <c r="CV1370" s="1594"/>
      <c r="CW1370" s="1594"/>
      <c r="CX1370" s="1594"/>
      <c r="CY1370" s="1594"/>
      <c r="CZ1370" s="1594"/>
      <c r="DA1370" s="1594"/>
      <c r="DB1370" s="1594"/>
      <c r="DC1370" s="1594"/>
      <c r="DD1370" s="1594"/>
      <c r="DE1370" s="1594"/>
      <c r="DF1370" s="1594"/>
      <c r="DG1370" s="1594"/>
      <c r="DH1370" s="1594"/>
      <c r="DI1370" s="1594"/>
      <c r="DJ1370" s="1594"/>
      <c r="DK1370" s="1594"/>
      <c r="DL1370" s="1594"/>
      <c r="DM1370" s="1594"/>
      <c r="DN1370" s="1594"/>
      <c r="DO1370" s="1594"/>
      <c r="DP1370" s="1594"/>
      <c r="DQ1370" s="1594"/>
      <c r="DR1370" s="1594"/>
      <c r="DS1370" s="1594"/>
      <c r="DT1370" s="1594"/>
      <c r="DU1370" s="1594"/>
      <c r="DV1370" s="1594"/>
      <c r="DW1370" s="1594"/>
      <c r="DX1370" s="1594"/>
      <c r="DY1370" s="1594"/>
      <c r="DZ1370" s="1594"/>
      <c r="EA1370" s="1594"/>
      <c r="EB1370" s="1594"/>
      <c r="EC1370" s="1594"/>
      <c r="ED1370" s="1594"/>
      <c r="EE1370" s="1594"/>
      <c r="EF1370" s="1594"/>
      <c r="EG1370" s="1594"/>
      <c r="EH1370" s="1594"/>
      <c r="EI1370" s="1594"/>
      <c r="EJ1370" s="1594"/>
      <c r="EK1370" s="1594"/>
      <c r="EL1370" s="1594"/>
      <c r="EM1370" s="1594"/>
      <c r="EN1370" s="1594"/>
      <c r="EO1370" s="1594"/>
      <c r="EP1370" s="1594"/>
      <c r="EQ1370" s="1594"/>
      <c r="ER1370" s="1594"/>
      <c r="ES1370" s="1594"/>
    </row>
    <row r="1371" spans="1:149" s="1595" customFormat="1" ht="12.5">
      <c r="A1371" s="1644" t="str">
        <f t="shared" si="720"/>
        <v>Organisation</v>
      </c>
      <c r="B1371" s="1758"/>
      <c r="C1371" s="1758"/>
      <c r="D1371" s="1758"/>
      <c r="E1371" s="1756"/>
      <c r="F1371" s="1592"/>
      <c r="G1371" s="1714">
        <f t="shared" si="721"/>
        <v>0</v>
      </c>
      <c r="H1371" s="1645"/>
      <c r="I1371" s="1714">
        <f t="shared" si="722"/>
        <v>0</v>
      </c>
      <c r="J1371" s="1646"/>
      <c r="K1371" s="1646"/>
      <c r="L1371" s="1592"/>
      <c r="M1371" s="1597"/>
      <c r="N1371" s="1597"/>
      <c r="O1371" s="1646"/>
      <c r="P1371" s="1647"/>
      <c r="Q1371" s="1647"/>
      <c r="R1371" s="1648"/>
      <c r="S1371" s="1603"/>
      <c r="T1371" s="1649"/>
      <c r="U1371" s="1649"/>
      <c r="V1371" s="1649"/>
      <c r="W1371" s="1649"/>
      <c r="X1371" s="1649"/>
      <c r="Y1371" s="1649"/>
      <c r="Z1371" s="1649"/>
      <c r="AA1371" s="1649"/>
      <c r="AB1371" s="1649"/>
      <c r="AC1371" s="1649"/>
      <c r="AD1371" s="1649"/>
      <c r="AE1371" s="1649"/>
      <c r="AF1371" s="1610">
        <f t="shared" si="701"/>
        <v>0</v>
      </c>
      <c r="AG1371" s="1649"/>
      <c r="AH1371" s="1649"/>
      <c r="AI1371" s="1649"/>
      <c r="AJ1371" s="1649"/>
      <c r="AK1371" s="1649"/>
      <c r="AL1371" s="1649"/>
      <c r="AM1371" s="1649"/>
      <c r="AN1371" s="1649"/>
      <c r="AO1371" s="1649"/>
      <c r="AP1371" s="1649"/>
      <c r="AQ1371" s="1649"/>
      <c r="AR1371" s="1709"/>
      <c r="AS1371" s="1779">
        <f t="shared" si="702"/>
        <v>0</v>
      </c>
      <c r="AT1371" s="1711">
        <f t="shared" si="723"/>
        <v>0</v>
      </c>
      <c r="AU1371" s="1611">
        <f t="shared" si="703"/>
        <v>0</v>
      </c>
      <c r="AV1371" s="1611">
        <f t="shared" si="704"/>
        <v>0</v>
      </c>
      <c r="AW1371" s="1611">
        <f t="shared" si="705"/>
        <v>0</v>
      </c>
      <c r="AX1371" s="1611">
        <f t="shared" si="706"/>
        <v>0</v>
      </c>
      <c r="AY1371" s="1611">
        <f t="shared" si="707"/>
        <v>0</v>
      </c>
      <c r="AZ1371" s="1611">
        <f t="shared" si="708"/>
        <v>0</v>
      </c>
      <c r="BA1371" s="1611">
        <f t="shared" si="709"/>
        <v>0</v>
      </c>
      <c r="BB1371" s="1611">
        <f t="shared" si="710"/>
        <v>0</v>
      </c>
      <c r="BC1371" s="1611">
        <f t="shared" si="711"/>
        <v>0</v>
      </c>
      <c r="BD1371" s="1611">
        <f t="shared" si="712"/>
        <v>0</v>
      </c>
      <c r="BE1371" s="1611">
        <f t="shared" si="713"/>
        <v>0</v>
      </c>
      <c r="BF1371" s="1611">
        <f t="shared" si="714"/>
        <v>0</v>
      </c>
      <c r="BG1371" s="1611">
        <f t="shared" si="724"/>
        <v>0</v>
      </c>
      <c r="BH1371" s="1611" t="str">
        <f t="shared" si="725"/>
        <v/>
      </c>
      <c r="BI1371" s="1611" t="str">
        <f t="shared" si="726"/>
        <v/>
      </c>
      <c r="BJ1371" s="1611" t="str">
        <f t="shared" si="715"/>
        <v/>
      </c>
      <c r="BK1371" s="1611" t="str">
        <f t="shared" si="716"/>
        <v/>
      </c>
      <c r="BL1371" s="1611" t="str">
        <f t="shared" ca="1" si="717"/>
        <v/>
      </c>
      <c r="BM1371" s="1611" t="str">
        <f t="shared" si="727"/>
        <v/>
      </c>
      <c r="BN1371" s="1611" t="str">
        <f t="shared" si="718"/>
        <v/>
      </c>
      <c r="BO1371" s="1611" t="str">
        <f t="shared" si="719"/>
        <v/>
      </c>
      <c r="BP1371" s="1611" t="str">
        <f t="shared" si="728"/>
        <v/>
      </c>
      <c r="BQ1371" s="1611" t="str">
        <f t="shared" si="729"/>
        <v/>
      </c>
      <c r="BR1371" s="1611" t="str">
        <f t="shared" si="730"/>
        <v/>
      </c>
      <c r="BS1371" s="1611" t="str">
        <f t="shared" si="731"/>
        <v/>
      </c>
      <c r="BT1371" s="1611" t="str">
        <f t="shared" si="732"/>
        <v/>
      </c>
      <c r="BU1371" s="1731">
        <f t="shared" ca="1" si="733"/>
        <v>0</v>
      </c>
      <c r="BV1371" s="1594"/>
      <c r="BW1371" s="1594"/>
      <c r="BX1371" s="1594"/>
      <c r="BY1371" s="1594"/>
      <c r="BZ1371" s="1594"/>
      <c r="CA1371" s="1594"/>
      <c r="CB1371" s="1594"/>
      <c r="CC1371" s="1594"/>
      <c r="CD1371" s="1594"/>
      <c r="CE1371" s="1594"/>
      <c r="CF1371" s="1594"/>
      <c r="CG1371" s="1594"/>
      <c r="CH1371" s="1594"/>
      <c r="CI1371" s="1594"/>
      <c r="CJ1371" s="1594"/>
      <c r="CK1371" s="1594"/>
      <c r="CL1371" s="1594"/>
      <c r="CM1371" s="1594"/>
      <c r="CN1371" s="1594"/>
      <c r="CO1371" s="1594"/>
      <c r="CP1371" s="1594"/>
      <c r="CQ1371" s="1594"/>
      <c r="CR1371" s="1594"/>
      <c r="CS1371" s="1594"/>
      <c r="CT1371" s="1594"/>
      <c r="CU1371" s="1594"/>
      <c r="CV1371" s="1594"/>
      <c r="CW1371" s="1594"/>
      <c r="CX1371" s="1594"/>
      <c r="CY1371" s="1594"/>
      <c r="CZ1371" s="1594"/>
      <c r="DA1371" s="1594"/>
      <c r="DB1371" s="1594"/>
      <c r="DC1371" s="1594"/>
      <c r="DD1371" s="1594"/>
      <c r="DE1371" s="1594"/>
      <c r="DF1371" s="1594"/>
      <c r="DG1371" s="1594"/>
      <c r="DH1371" s="1594"/>
      <c r="DI1371" s="1594"/>
      <c r="DJ1371" s="1594"/>
      <c r="DK1371" s="1594"/>
      <c r="DL1371" s="1594"/>
      <c r="DM1371" s="1594"/>
      <c r="DN1371" s="1594"/>
      <c r="DO1371" s="1594"/>
      <c r="DP1371" s="1594"/>
      <c r="DQ1371" s="1594"/>
      <c r="DR1371" s="1594"/>
      <c r="DS1371" s="1594"/>
      <c r="DT1371" s="1594"/>
      <c r="DU1371" s="1594"/>
      <c r="DV1371" s="1594"/>
      <c r="DW1371" s="1594"/>
      <c r="DX1371" s="1594"/>
      <c r="DY1371" s="1594"/>
      <c r="DZ1371" s="1594"/>
      <c r="EA1371" s="1594"/>
      <c r="EB1371" s="1594"/>
      <c r="EC1371" s="1594"/>
      <c r="ED1371" s="1594"/>
      <c r="EE1371" s="1594"/>
      <c r="EF1371" s="1594"/>
      <c r="EG1371" s="1594"/>
      <c r="EH1371" s="1594"/>
      <c r="EI1371" s="1594"/>
      <c r="EJ1371" s="1594"/>
      <c r="EK1371" s="1594"/>
      <c r="EL1371" s="1594"/>
      <c r="EM1371" s="1594"/>
      <c r="EN1371" s="1594"/>
      <c r="EO1371" s="1594"/>
      <c r="EP1371" s="1594"/>
      <c r="EQ1371" s="1594"/>
      <c r="ER1371" s="1594"/>
      <c r="ES1371" s="1594"/>
    </row>
    <row r="1372" spans="1:149" s="1595" customFormat="1" ht="13">
      <c r="A1372" s="1644" t="str">
        <f t="shared" si="720"/>
        <v>Organisation</v>
      </c>
      <c r="B1372" s="1758"/>
      <c r="C1372" s="1758"/>
      <c r="D1372" s="1758"/>
      <c r="E1372" s="1756"/>
      <c r="F1372" s="1592"/>
      <c r="G1372" s="1714">
        <f t="shared" si="721"/>
        <v>0</v>
      </c>
      <c r="H1372" s="1645"/>
      <c r="I1372" s="1714">
        <f t="shared" si="722"/>
        <v>0</v>
      </c>
      <c r="J1372" s="1646"/>
      <c r="K1372" s="1646"/>
      <c r="L1372" s="1592"/>
      <c r="M1372" s="1597"/>
      <c r="N1372" s="1597"/>
      <c r="O1372" s="1646"/>
      <c r="P1372" s="1647"/>
      <c r="Q1372" s="1647"/>
      <c r="R1372" s="1648"/>
      <c r="S1372" s="1603"/>
      <c r="T1372" s="1649"/>
      <c r="U1372" s="1649"/>
      <c r="V1372" s="1649"/>
      <c r="W1372" s="1649"/>
      <c r="X1372" s="1649"/>
      <c r="Y1372" s="1649"/>
      <c r="Z1372" s="1649"/>
      <c r="AA1372" s="1649"/>
      <c r="AB1372" s="1649"/>
      <c r="AC1372" s="1649"/>
      <c r="AD1372" s="1649"/>
      <c r="AE1372" s="1649"/>
      <c r="AF1372" s="1610">
        <f t="shared" si="701"/>
        <v>0</v>
      </c>
      <c r="AG1372" s="1680"/>
      <c r="AH1372" s="1680"/>
      <c r="AI1372" s="1649"/>
      <c r="AJ1372" s="1649"/>
      <c r="AK1372" s="1649"/>
      <c r="AL1372" s="1649"/>
      <c r="AM1372" s="1649"/>
      <c r="AN1372" s="1649"/>
      <c r="AO1372" s="1649"/>
      <c r="AP1372" s="1649"/>
      <c r="AQ1372" s="1649"/>
      <c r="AR1372" s="1709"/>
      <c r="AS1372" s="1779">
        <f t="shared" si="702"/>
        <v>0</v>
      </c>
      <c r="AT1372" s="1711">
        <f t="shared" si="723"/>
        <v>0</v>
      </c>
      <c r="AU1372" s="1611">
        <f t="shared" si="703"/>
        <v>0</v>
      </c>
      <c r="AV1372" s="1611">
        <f t="shared" si="704"/>
        <v>0</v>
      </c>
      <c r="AW1372" s="1611">
        <f t="shared" si="705"/>
        <v>0</v>
      </c>
      <c r="AX1372" s="1611">
        <f t="shared" si="706"/>
        <v>0</v>
      </c>
      <c r="AY1372" s="1611">
        <f t="shared" si="707"/>
        <v>0</v>
      </c>
      <c r="AZ1372" s="1611">
        <f t="shared" si="708"/>
        <v>0</v>
      </c>
      <c r="BA1372" s="1611">
        <f t="shared" si="709"/>
        <v>0</v>
      </c>
      <c r="BB1372" s="1611">
        <f t="shared" si="710"/>
        <v>0</v>
      </c>
      <c r="BC1372" s="1611">
        <f t="shared" si="711"/>
        <v>0</v>
      </c>
      <c r="BD1372" s="1611">
        <f t="shared" si="712"/>
        <v>0</v>
      </c>
      <c r="BE1372" s="1611">
        <f t="shared" si="713"/>
        <v>0</v>
      </c>
      <c r="BF1372" s="1611">
        <f t="shared" si="714"/>
        <v>0</v>
      </c>
      <c r="BG1372" s="1611">
        <f t="shared" si="724"/>
        <v>0</v>
      </c>
      <c r="BH1372" s="1611" t="str">
        <f t="shared" si="725"/>
        <v/>
      </c>
      <c r="BI1372" s="1611" t="str">
        <f t="shared" si="726"/>
        <v/>
      </c>
      <c r="BJ1372" s="1611" t="str">
        <f t="shared" si="715"/>
        <v/>
      </c>
      <c r="BK1372" s="1611" t="str">
        <f t="shared" si="716"/>
        <v/>
      </c>
      <c r="BL1372" s="1611" t="str">
        <f t="shared" ca="1" si="717"/>
        <v/>
      </c>
      <c r="BM1372" s="1611" t="str">
        <f t="shared" si="727"/>
        <v/>
      </c>
      <c r="BN1372" s="1611" t="str">
        <f t="shared" si="718"/>
        <v/>
      </c>
      <c r="BO1372" s="1611" t="str">
        <f t="shared" si="719"/>
        <v/>
      </c>
      <c r="BP1372" s="1611" t="str">
        <f t="shared" si="728"/>
        <v/>
      </c>
      <c r="BQ1372" s="1611" t="str">
        <f t="shared" si="729"/>
        <v/>
      </c>
      <c r="BR1372" s="1611" t="str">
        <f t="shared" si="730"/>
        <v/>
      </c>
      <c r="BS1372" s="1611" t="str">
        <f t="shared" si="731"/>
        <v/>
      </c>
      <c r="BT1372" s="1611" t="str">
        <f t="shared" si="732"/>
        <v/>
      </c>
      <c r="BU1372" s="1731">
        <f t="shared" ca="1" si="733"/>
        <v>0</v>
      </c>
      <c r="BV1372" s="1594"/>
      <c r="BW1372" s="1594"/>
      <c r="BX1372" s="1594"/>
      <c r="BY1372" s="1594"/>
      <c r="BZ1372" s="1594"/>
      <c r="CA1372" s="1594"/>
      <c r="CB1372" s="1594"/>
      <c r="CC1372" s="1594"/>
      <c r="CD1372" s="1594"/>
      <c r="CE1372" s="1594"/>
      <c r="CF1372" s="1594"/>
      <c r="CG1372" s="1594"/>
      <c r="CH1372" s="1594"/>
      <c r="CI1372" s="1594"/>
      <c r="CJ1372" s="1594"/>
      <c r="CK1372" s="1594"/>
      <c r="CL1372" s="1594"/>
      <c r="CM1372" s="1594"/>
      <c r="CN1372" s="1594"/>
      <c r="CO1372" s="1594"/>
      <c r="CP1372" s="1594"/>
      <c r="CQ1372" s="1594"/>
      <c r="CR1372" s="1594"/>
      <c r="CS1372" s="1594"/>
      <c r="CT1372" s="1594"/>
      <c r="CU1372" s="1594"/>
      <c r="CV1372" s="1594"/>
      <c r="CW1372" s="1594"/>
      <c r="CX1372" s="1594"/>
      <c r="CY1372" s="1594"/>
      <c r="CZ1372" s="1594"/>
      <c r="DA1372" s="1594"/>
      <c r="DB1372" s="1594"/>
      <c r="DC1372" s="1594"/>
      <c r="DD1372" s="1594"/>
      <c r="DE1372" s="1594"/>
      <c r="DF1372" s="1594"/>
      <c r="DG1372" s="1594"/>
      <c r="DH1372" s="1594"/>
      <c r="DI1372" s="1594"/>
      <c r="DJ1372" s="1594"/>
      <c r="DK1372" s="1594"/>
      <c r="DL1372" s="1594"/>
      <c r="DM1372" s="1594"/>
      <c r="DN1372" s="1594"/>
      <c r="DO1372" s="1594"/>
      <c r="DP1372" s="1594"/>
      <c r="DQ1372" s="1594"/>
      <c r="DR1372" s="1594"/>
      <c r="DS1372" s="1594"/>
      <c r="DT1372" s="1594"/>
      <c r="DU1372" s="1594"/>
      <c r="DV1372" s="1594"/>
      <c r="DW1372" s="1594"/>
      <c r="DX1372" s="1594"/>
      <c r="DY1372" s="1594"/>
      <c r="DZ1372" s="1594"/>
      <c r="EA1372" s="1594"/>
      <c r="EB1372" s="1594"/>
      <c r="EC1372" s="1594"/>
      <c r="ED1372" s="1594"/>
      <c r="EE1372" s="1594"/>
      <c r="EF1372" s="1594"/>
      <c r="EG1372" s="1594"/>
      <c r="EH1372" s="1594"/>
      <c r="EI1372" s="1594"/>
      <c r="EJ1372" s="1594"/>
      <c r="EK1372" s="1594"/>
      <c r="EL1372" s="1594"/>
      <c r="EM1372" s="1594"/>
      <c r="EN1372" s="1594"/>
      <c r="EO1372" s="1594"/>
      <c r="EP1372" s="1594"/>
      <c r="EQ1372" s="1594"/>
      <c r="ER1372" s="1594"/>
      <c r="ES1372" s="1594"/>
    </row>
    <row r="1373" spans="1:149" s="1595" customFormat="1" ht="13">
      <c r="A1373" s="1644" t="str">
        <f t="shared" si="720"/>
        <v>Organisation</v>
      </c>
      <c r="B1373" s="1758"/>
      <c r="C1373" s="1758"/>
      <c r="D1373" s="1758"/>
      <c r="E1373" s="1756"/>
      <c r="F1373" s="1592"/>
      <c r="G1373" s="1714">
        <f t="shared" si="721"/>
        <v>0</v>
      </c>
      <c r="H1373" s="1645"/>
      <c r="I1373" s="1714">
        <f t="shared" si="722"/>
        <v>0</v>
      </c>
      <c r="J1373" s="1646"/>
      <c r="K1373" s="1646"/>
      <c r="L1373" s="1592"/>
      <c r="M1373" s="1597"/>
      <c r="N1373" s="1597"/>
      <c r="O1373" s="1646"/>
      <c r="P1373" s="1647"/>
      <c r="Q1373" s="1647"/>
      <c r="R1373" s="1648"/>
      <c r="S1373" s="1603"/>
      <c r="T1373" s="1649"/>
      <c r="U1373" s="1649"/>
      <c r="V1373" s="1649"/>
      <c r="W1373" s="1649"/>
      <c r="X1373" s="1649"/>
      <c r="Y1373" s="1649"/>
      <c r="Z1373" s="1649"/>
      <c r="AA1373" s="1649"/>
      <c r="AB1373" s="1649"/>
      <c r="AC1373" s="1649"/>
      <c r="AD1373" s="1649"/>
      <c r="AE1373" s="1649"/>
      <c r="AF1373" s="1610">
        <f t="shared" si="701"/>
        <v>0</v>
      </c>
      <c r="AG1373" s="1680"/>
      <c r="AH1373" s="1680"/>
      <c r="AI1373" s="1649"/>
      <c r="AJ1373" s="1649"/>
      <c r="AK1373" s="1649"/>
      <c r="AL1373" s="1649"/>
      <c r="AM1373" s="1649"/>
      <c r="AN1373" s="1649"/>
      <c r="AO1373" s="1649"/>
      <c r="AP1373" s="1649"/>
      <c r="AQ1373" s="1649"/>
      <c r="AR1373" s="1709"/>
      <c r="AS1373" s="1779">
        <f t="shared" si="702"/>
        <v>0</v>
      </c>
      <c r="AT1373" s="1711">
        <f t="shared" si="723"/>
        <v>0</v>
      </c>
      <c r="AU1373" s="1611">
        <f t="shared" si="703"/>
        <v>0</v>
      </c>
      <c r="AV1373" s="1611">
        <f t="shared" si="704"/>
        <v>0</v>
      </c>
      <c r="AW1373" s="1611">
        <f t="shared" si="705"/>
        <v>0</v>
      </c>
      <c r="AX1373" s="1611">
        <f t="shared" si="706"/>
        <v>0</v>
      </c>
      <c r="AY1373" s="1611">
        <f t="shared" si="707"/>
        <v>0</v>
      </c>
      <c r="AZ1373" s="1611">
        <f t="shared" si="708"/>
        <v>0</v>
      </c>
      <c r="BA1373" s="1611">
        <f t="shared" si="709"/>
        <v>0</v>
      </c>
      <c r="BB1373" s="1611">
        <f t="shared" si="710"/>
        <v>0</v>
      </c>
      <c r="BC1373" s="1611">
        <f t="shared" si="711"/>
        <v>0</v>
      </c>
      <c r="BD1373" s="1611">
        <f t="shared" si="712"/>
        <v>0</v>
      </c>
      <c r="BE1373" s="1611">
        <f t="shared" si="713"/>
        <v>0</v>
      </c>
      <c r="BF1373" s="1611">
        <f t="shared" si="714"/>
        <v>0</v>
      </c>
      <c r="BG1373" s="1611">
        <f t="shared" si="724"/>
        <v>0</v>
      </c>
      <c r="BH1373" s="1611" t="str">
        <f t="shared" si="725"/>
        <v/>
      </c>
      <c r="BI1373" s="1611" t="str">
        <f t="shared" si="726"/>
        <v/>
      </c>
      <c r="BJ1373" s="1611" t="str">
        <f t="shared" si="715"/>
        <v/>
      </c>
      <c r="BK1373" s="1611" t="str">
        <f t="shared" si="716"/>
        <v/>
      </c>
      <c r="BL1373" s="1611" t="str">
        <f t="shared" ca="1" si="717"/>
        <v/>
      </c>
      <c r="BM1373" s="1611" t="str">
        <f t="shared" si="727"/>
        <v/>
      </c>
      <c r="BN1373" s="1611" t="str">
        <f t="shared" si="718"/>
        <v/>
      </c>
      <c r="BO1373" s="1611" t="str">
        <f t="shared" si="719"/>
        <v/>
      </c>
      <c r="BP1373" s="1611" t="str">
        <f t="shared" si="728"/>
        <v/>
      </c>
      <c r="BQ1373" s="1611" t="str">
        <f t="shared" si="729"/>
        <v/>
      </c>
      <c r="BR1373" s="1611" t="str">
        <f t="shared" si="730"/>
        <v/>
      </c>
      <c r="BS1373" s="1611" t="str">
        <f t="shared" si="731"/>
        <v/>
      </c>
      <c r="BT1373" s="1611" t="str">
        <f t="shared" si="732"/>
        <v/>
      </c>
      <c r="BU1373" s="1731">
        <f t="shared" ca="1" si="733"/>
        <v>0</v>
      </c>
      <c r="BV1373" s="1594"/>
      <c r="BW1373" s="1594"/>
      <c r="BX1373" s="1594"/>
      <c r="BY1373" s="1594"/>
      <c r="BZ1373" s="1594"/>
      <c r="CA1373" s="1594"/>
      <c r="CB1373" s="1594"/>
      <c r="CC1373" s="1594"/>
      <c r="CD1373" s="1594"/>
      <c r="CE1373" s="1594"/>
      <c r="CF1373" s="1594"/>
      <c r="CG1373" s="1594"/>
      <c r="CH1373" s="1594"/>
      <c r="CI1373" s="1594"/>
      <c r="CJ1373" s="1594"/>
      <c r="CK1373" s="1594"/>
      <c r="CL1373" s="1594"/>
      <c r="CM1373" s="1594"/>
      <c r="CN1373" s="1594"/>
      <c r="CO1373" s="1594"/>
      <c r="CP1373" s="1594"/>
      <c r="CQ1373" s="1594"/>
      <c r="CR1373" s="1594"/>
      <c r="CS1373" s="1594"/>
      <c r="CT1373" s="1594"/>
      <c r="CU1373" s="1594"/>
      <c r="CV1373" s="1594"/>
      <c r="CW1373" s="1594"/>
      <c r="CX1373" s="1594"/>
      <c r="CY1373" s="1594"/>
      <c r="CZ1373" s="1594"/>
      <c r="DA1373" s="1594"/>
      <c r="DB1373" s="1594"/>
      <c r="DC1373" s="1594"/>
      <c r="DD1373" s="1594"/>
      <c r="DE1373" s="1594"/>
      <c r="DF1373" s="1594"/>
      <c r="DG1373" s="1594"/>
      <c r="DH1373" s="1594"/>
      <c r="DI1373" s="1594"/>
      <c r="DJ1373" s="1594"/>
      <c r="DK1373" s="1594"/>
      <c r="DL1373" s="1594"/>
      <c r="DM1373" s="1594"/>
      <c r="DN1373" s="1594"/>
      <c r="DO1373" s="1594"/>
      <c r="DP1373" s="1594"/>
      <c r="DQ1373" s="1594"/>
      <c r="DR1373" s="1594"/>
      <c r="DS1373" s="1594"/>
      <c r="DT1373" s="1594"/>
      <c r="DU1373" s="1594"/>
      <c r="DV1373" s="1594"/>
      <c r="DW1373" s="1594"/>
      <c r="DX1373" s="1594"/>
      <c r="DY1373" s="1594"/>
      <c r="DZ1373" s="1594"/>
      <c r="EA1373" s="1594"/>
      <c r="EB1373" s="1594"/>
      <c r="EC1373" s="1594"/>
      <c r="ED1373" s="1594"/>
      <c r="EE1373" s="1594"/>
      <c r="EF1373" s="1594"/>
      <c r="EG1373" s="1594"/>
      <c r="EH1373" s="1594"/>
      <c r="EI1373" s="1594"/>
      <c r="EJ1373" s="1594"/>
      <c r="EK1373" s="1594"/>
      <c r="EL1373" s="1594"/>
      <c r="EM1373" s="1594"/>
      <c r="EN1373" s="1594"/>
      <c r="EO1373" s="1594"/>
      <c r="EP1373" s="1594"/>
      <c r="EQ1373" s="1594"/>
      <c r="ER1373" s="1594"/>
      <c r="ES1373" s="1594"/>
    </row>
    <row r="1374" spans="1:149" s="1595" customFormat="1" ht="13">
      <c r="A1374" s="1644" t="str">
        <f t="shared" si="720"/>
        <v>Organisation</v>
      </c>
      <c r="B1374" s="1758"/>
      <c r="C1374" s="1758"/>
      <c r="D1374" s="1758"/>
      <c r="E1374" s="1756"/>
      <c r="F1374" s="1592"/>
      <c r="G1374" s="1714">
        <f t="shared" si="721"/>
        <v>0</v>
      </c>
      <c r="H1374" s="1645"/>
      <c r="I1374" s="1714">
        <f t="shared" si="722"/>
        <v>0</v>
      </c>
      <c r="J1374" s="1646"/>
      <c r="K1374" s="1646"/>
      <c r="L1374" s="1592"/>
      <c r="M1374" s="1597"/>
      <c r="N1374" s="1597"/>
      <c r="O1374" s="1646"/>
      <c r="P1374" s="1647"/>
      <c r="Q1374" s="1647"/>
      <c r="R1374" s="1648"/>
      <c r="S1374" s="1603"/>
      <c r="T1374" s="1649"/>
      <c r="U1374" s="1649"/>
      <c r="V1374" s="1649"/>
      <c r="W1374" s="1649"/>
      <c r="X1374" s="1649"/>
      <c r="Y1374" s="1649"/>
      <c r="Z1374" s="1649"/>
      <c r="AA1374" s="1649"/>
      <c r="AB1374" s="1649"/>
      <c r="AC1374" s="1649"/>
      <c r="AD1374" s="1649"/>
      <c r="AE1374" s="1649"/>
      <c r="AF1374" s="1610">
        <f t="shared" si="701"/>
        <v>0</v>
      </c>
      <c r="AG1374" s="1680"/>
      <c r="AH1374" s="1680"/>
      <c r="AI1374" s="1649"/>
      <c r="AJ1374" s="1649"/>
      <c r="AK1374" s="1649"/>
      <c r="AL1374" s="1649"/>
      <c r="AM1374" s="1649"/>
      <c r="AN1374" s="1649"/>
      <c r="AO1374" s="1649"/>
      <c r="AP1374" s="1649"/>
      <c r="AQ1374" s="1649"/>
      <c r="AR1374" s="1709"/>
      <c r="AS1374" s="1779">
        <f t="shared" si="702"/>
        <v>0</v>
      </c>
      <c r="AT1374" s="1711">
        <f t="shared" si="723"/>
        <v>0</v>
      </c>
      <c r="AU1374" s="1611">
        <f t="shared" si="703"/>
        <v>0</v>
      </c>
      <c r="AV1374" s="1611">
        <f t="shared" si="704"/>
        <v>0</v>
      </c>
      <c r="AW1374" s="1611">
        <f t="shared" si="705"/>
        <v>0</v>
      </c>
      <c r="AX1374" s="1611">
        <f t="shared" si="706"/>
        <v>0</v>
      </c>
      <c r="AY1374" s="1611">
        <f t="shared" si="707"/>
        <v>0</v>
      </c>
      <c r="AZ1374" s="1611">
        <f t="shared" si="708"/>
        <v>0</v>
      </c>
      <c r="BA1374" s="1611">
        <f t="shared" si="709"/>
        <v>0</v>
      </c>
      <c r="BB1374" s="1611">
        <f t="shared" si="710"/>
        <v>0</v>
      </c>
      <c r="BC1374" s="1611">
        <f t="shared" si="711"/>
        <v>0</v>
      </c>
      <c r="BD1374" s="1611">
        <f t="shared" si="712"/>
        <v>0</v>
      </c>
      <c r="BE1374" s="1611">
        <f t="shared" si="713"/>
        <v>0</v>
      </c>
      <c r="BF1374" s="1611">
        <f t="shared" si="714"/>
        <v>0</v>
      </c>
      <c r="BG1374" s="1611">
        <f t="shared" si="724"/>
        <v>0</v>
      </c>
      <c r="BH1374" s="1611" t="str">
        <f t="shared" si="725"/>
        <v/>
      </c>
      <c r="BI1374" s="1611" t="str">
        <f t="shared" si="726"/>
        <v/>
      </c>
      <c r="BJ1374" s="1611" t="str">
        <f t="shared" si="715"/>
        <v/>
      </c>
      <c r="BK1374" s="1611" t="str">
        <f t="shared" si="716"/>
        <v/>
      </c>
      <c r="BL1374" s="1611" t="str">
        <f t="shared" ca="1" si="717"/>
        <v/>
      </c>
      <c r="BM1374" s="1611" t="str">
        <f t="shared" si="727"/>
        <v/>
      </c>
      <c r="BN1374" s="1611" t="str">
        <f t="shared" si="718"/>
        <v/>
      </c>
      <c r="BO1374" s="1611" t="str">
        <f t="shared" si="719"/>
        <v/>
      </c>
      <c r="BP1374" s="1611" t="str">
        <f t="shared" si="728"/>
        <v/>
      </c>
      <c r="BQ1374" s="1611" t="str">
        <f t="shared" si="729"/>
        <v/>
      </c>
      <c r="BR1374" s="1611" t="str">
        <f t="shared" si="730"/>
        <v/>
      </c>
      <c r="BS1374" s="1611" t="str">
        <f t="shared" si="731"/>
        <v/>
      </c>
      <c r="BT1374" s="1611" t="str">
        <f t="shared" si="732"/>
        <v/>
      </c>
      <c r="BU1374" s="1731">
        <f t="shared" ca="1" si="733"/>
        <v>0</v>
      </c>
      <c r="BV1374" s="1594"/>
      <c r="BW1374" s="1594"/>
      <c r="BX1374" s="1594"/>
      <c r="BY1374" s="1594"/>
      <c r="BZ1374" s="1594"/>
      <c r="CA1374" s="1594"/>
      <c r="CB1374" s="1594"/>
      <c r="CC1374" s="1594"/>
      <c r="CD1374" s="1594"/>
      <c r="CE1374" s="1594"/>
      <c r="CF1374" s="1594"/>
      <c r="CG1374" s="1594"/>
      <c r="CH1374" s="1594"/>
      <c r="CI1374" s="1594"/>
      <c r="CJ1374" s="1594"/>
      <c r="CK1374" s="1594"/>
      <c r="CL1374" s="1594"/>
      <c r="CM1374" s="1594"/>
      <c r="CN1374" s="1594"/>
      <c r="CO1374" s="1594"/>
      <c r="CP1374" s="1594"/>
      <c r="CQ1374" s="1594"/>
      <c r="CR1374" s="1594"/>
      <c r="CS1374" s="1594"/>
      <c r="CT1374" s="1594"/>
      <c r="CU1374" s="1594"/>
      <c r="CV1374" s="1594"/>
      <c r="CW1374" s="1594"/>
      <c r="CX1374" s="1594"/>
      <c r="CY1374" s="1594"/>
      <c r="CZ1374" s="1594"/>
      <c r="DA1374" s="1594"/>
      <c r="DB1374" s="1594"/>
      <c r="DC1374" s="1594"/>
      <c r="DD1374" s="1594"/>
      <c r="DE1374" s="1594"/>
      <c r="DF1374" s="1594"/>
      <c r="DG1374" s="1594"/>
      <c r="DH1374" s="1594"/>
      <c r="DI1374" s="1594"/>
      <c r="DJ1374" s="1594"/>
      <c r="DK1374" s="1594"/>
      <c r="DL1374" s="1594"/>
      <c r="DM1374" s="1594"/>
      <c r="DN1374" s="1594"/>
      <c r="DO1374" s="1594"/>
      <c r="DP1374" s="1594"/>
      <c r="DQ1374" s="1594"/>
      <c r="DR1374" s="1594"/>
      <c r="DS1374" s="1594"/>
      <c r="DT1374" s="1594"/>
      <c r="DU1374" s="1594"/>
      <c r="DV1374" s="1594"/>
      <c r="DW1374" s="1594"/>
      <c r="DX1374" s="1594"/>
      <c r="DY1374" s="1594"/>
      <c r="DZ1374" s="1594"/>
      <c r="EA1374" s="1594"/>
      <c r="EB1374" s="1594"/>
      <c r="EC1374" s="1594"/>
      <c r="ED1374" s="1594"/>
      <c r="EE1374" s="1594"/>
      <c r="EF1374" s="1594"/>
      <c r="EG1374" s="1594"/>
      <c r="EH1374" s="1594"/>
      <c r="EI1374" s="1594"/>
      <c r="EJ1374" s="1594"/>
      <c r="EK1374" s="1594"/>
      <c r="EL1374" s="1594"/>
      <c r="EM1374" s="1594"/>
      <c r="EN1374" s="1594"/>
      <c r="EO1374" s="1594"/>
      <c r="EP1374" s="1594"/>
      <c r="EQ1374" s="1594"/>
      <c r="ER1374" s="1594"/>
      <c r="ES1374" s="1594"/>
    </row>
    <row r="1375" spans="1:149" s="1595" customFormat="1" ht="13">
      <c r="A1375" s="1644" t="str">
        <f t="shared" si="720"/>
        <v>Organisation</v>
      </c>
      <c r="B1375" s="1758"/>
      <c r="C1375" s="1758"/>
      <c r="D1375" s="1758"/>
      <c r="E1375" s="1756"/>
      <c r="F1375" s="1592"/>
      <c r="G1375" s="1714">
        <f t="shared" si="721"/>
        <v>0</v>
      </c>
      <c r="H1375" s="1645"/>
      <c r="I1375" s="1714">
        <f t="shared" si="722"/>
        <v>0</v>
      </c>
      <c r="J1375" s="1646"/>
      <c r="K1375" s="1646"/>
      <c r="L1375" s="1592"/>
      <c r="M1375" s="1597"/>
      <c r="N1375" s="1597"/>
      <c r="O1375" s="1646"/>
      <c r="P1375" s="1647"/>
      <c r="Q1375" s="1647"/>
      <c r="R1375" s="1648"/>
      <c r="S1375" s="1603"/>
      <c r="T1375" s="1649"/>
      <c r="U1375" s="1649"/>
      <c r="V1375" s="1649"/>
      <c r="W1375" s="1649"/>
      <c r="X1375" s="1649"/>
      <c r="Y1375" s="1649"/>
      <c r="Z1375" s="1649"/>
      <c r="AA1375" s="1649"/>
      <c r="AB1375" s="1649"/>
      <c r="AC1375" s="1649"/>
      <c r="AD1375" s="1649"/>
      <c r="AE1375" s="1649"/>
      <c r="AF1375" s="1610">
        <f t="shared" si="701"/>
        <v>0</v>
      </c>
      <c r="AG1375" s="1680"/>
      <c r="AH1375" s="1680"/>
      <c r="AI1375" s="1649"/>
      <c r="AJ1375" s="1649"/>
      <c r="AK1375" s="1649"/>
      <c r="AL1375" s="1649"/>
      <c r="AM1375" s="1649"/>
      <c r="AN1375" s="1649"/>
      <c r="AO1375" s="1649"/>
      <c r="AP1375" s="1649"/>
      <c r="AQ1375" s="1649"/>
      <c r="AR1375" s="1709"/>
      <c r="AS1375" s="1779">
        <f t="shared" si="702"/>
        <v>0</v>
      </c>
      <c r="AT1375" s="1711">
        <f t="shared" si="723"/>
        <v>0</v>
      </c>
      <c r="AU1375" s="1611">
        <f t="shared" si="703"/>
        <v>0</v>
      </c>
      <c r="AV1375" s="1611">
        <f t="shared" si="704"/>
        <v>0</v>
      </c>
      <c r="AW1375" s="1611">
        <f t="shared" si="705"/>
        <v>0</v>
      </c>
      <c r="AX1375" s="1611">
        <f t="shared" si="706"/>
        <v>0</v>
      </c>
      <c r="AY1375" s="1611">
        <f t="shared" si="707"/>
        <v>0</v>
      </c>
      <c r="AZ1375" s="1611">
        <f t="shared" si="708"/>
        <v>0</v>
      </c>
      <c r="BA1375" s="1611">
        <f t="shared" si="709"/>
        <v>0</v>
      </c>
      <c r="BB1375" s="1611">
        <f t="shared" si="710"/>
        <v>0</v>
      </c>
      <c r="BC1375" s="1611">
        <f t="shared" si="711"/>
        <v>0</v>
      </c>
      <c r="BD1375" s="1611">
        <f t="shared" si="712"/>
        <v>0</v>
      </c>
      <c r="BE1375" s="1611">
        <f t="shared" si="713"/>
        <v>0</v>
      </c>
      <c r="BF1375" s="1611">
        <f t="shared" si="714"/>
        <v>0</v>
      </c>
      <c r="BG1375" s="1611">
        <f t="shared" si="724"/>
        <v>0</v>
      </c>
      <c r="BH1375" s="1611" t="str">
        <f t="shared" si="725"/>
        <v/>
      </c>
      <c r="BI1375" s="1611" t="str">
        <f t="shared" si="726"/>
        <v/>
      </c>
      <c r="BJ1375" s="1611" t="str">
        <f t="shared" si="715"/>
        <v/>
      </c>
      <c r="BK1375" s="1611" t="str">
        <f t="shared" si="716"/>
        <v/>
      </c>
      <c r="BL1375" s="1611" t="str">
        <f t="shared" ca="1" si="717"/>
        <v/>
      </c>
      <c r="BM1375" s="1611" t="str">
        <f t="shared" si="727"/>
        <v/>
      </c>
      <c r="BN1375" s="1611" t="str">
        <f t="shared" si="718"/>
        <v/>
      </c>
      <c r="BO1375" s="1611" t="str">
        <f t="shared" si="719"/>
        <v/>
      </c>
      <c r="BP1375" s="1611" t="str">
        <f t="shared" si="728"/>
        <v/>
      </c>
      <c r="BQ1375" s="1611" t="str">
        <f t="shared" si="729"/>
        <v/>
      </c>
      <c r="BR1375" s="1611" t="str">
        <f t="shared" si="730"/>
        <v/>
      </c>
      <c r="BS1375" s="1611" t="str">
        <f t="shared" si="731"/>
        <v/>
      </c>
      <c r="BT1375" s="1611" t="str">
        <f t="shared" si="732"/>
        <v/>
      </c>
      <c r="BU1375" s="1731">
        <f t="shared" ca="1" si="733"/>
        <v>0</v>
      </c>
      <c r="BV1375" s="1594"/>
      <c r="BW1375" s="1594"/>
      <c r="BX1375" s="1594"/>
      <c r="BY1375" s="1594"/>
      <c r="BZ1375" s="1594"/>
      <c r="CA1375" s="1594"/>
      <c r="CB1375" s="1594"/>
      <c r="CC1375" s="1594"/>
      <c r="CD1375" s="1594"/>
      <c r="CE1375" s="1594"/>
      <c r="CF1375" s="1594"/>
      <c r="CG1375" s="1594"/>
      <c r="CH1375" s="1594"/>
      <c r="CI1375" s="1594"/>
      <c r="CJ1375" s="1594"/>
      <c r="CK1375" s="1594"/>
      <c r="CL1375" s="1594"/>
      <c r="CM1375" s="1594"/>
      <c r="CN1375" s="1594"/>
      <c r="CO1375" s="1594"/>
      <c r="CP1375" s="1594"/>
      <c r="CQ1375" s="1594"/>
      <c r="CR1375" s="1594"/>
      <c r="CS1375" s="1594"/>
      <c r="CT1375" s="1594"/>
      <c r="CU1375" s="1594"/>
      <c r="CV1375" s="1594"/>
      <c r="CW1375" s="1594"/>
      <c r="CX1375" s="1594"/>
      <c r="CY1375" s="1594"/>
      <c r="CZ1375" s="1594"/>
      <c r="DA1375" s="1594"/>
      <c r="DB1375" s="1594"/>
      <c r="DC1375" s="1594"/>
      <c r="DD1375" s="1594"/>
      <c r="DE1375" s="1594"/>
      <c r="DF1375" s="1594"/>
      <c r="DG1375" s="1594"/>
      <c r="DH1375" s="1594"/>
      <c r="DI1375" s="1594"/>
      <c r="DJ1375" s="1594"/>
      <c r="DK1375" s="1594"/>
      <c r="DL1375" s="1594"/>
      <c r="DM1375" s="1594"/>
      <c r="DN1375" s="1594"/>
      <c r="DO1375" s="1594"/>
      <c r="DP1375" s="1594"/>
      <c r="DQ1375" s="1594"/>
      <c r="DR1375" s="1594"/>
      <c r="DS1375" s="1594"/>
      <c r="DT1375" s="1594"/>
      <c r="DU1375" s="1594"/>
      <c r="DV1375" s="1594"/>
      <c r="DW1375" s="1594"/>
      <c r="DX1375" s="1594"/>
      <c r="DY1375" s="1594"/>
      <c r="DZ1375" s="1594"/>
      <c r="EA1375" s="1594"/>
      <c r="EB1375" s="1594"/>
      <c r="EC1375" s="1594"/>
      <c r="ED1375" s="1594"/>
      <c r="EE1375" s="1594"/>
      <c r="EF1375" s="1594"/>
      <c r="EG1375" s="1594"/>
      <c r="EH1375" s="1594"/>
      <c r="EI1375" s="1594"/>
      <c r="EJ1375" s="1594"/>
      <c r="EK1375" s="1594"/>
      <c r="EL1375" s="1594"/>
      <c r="EM1375" s="1594"/>
      <c r="EN1375" s="1594"/>
      <c r="EO1375" s="1594"/>
      <c r="EP1375" s="1594"/>
      <c r="EQ1375" s="1594"/>
      <c r="ER1375" s="1594"/>
      <c r="ES1375" s="1594"/>
    </row>
    <row r="1376" spans="1:149" s="1595" customFormat="1" ht="13">
      <c r="A1376" s="1644" t="str">
        <f t="shared" si="720"/>
        <v>Organisation</v>
      </c>
      <c r="B1376" s="1758"/>
      <c r="C1376" s="1758"/>
      <c r="D1376" s="1758"/>
      <c r="E1376" s="1756"/>
      <c r="F1376" s="1592"/>
      <c r="G1376" s="1714">
        <f t="shared" si="721"/>
        <v>0</v>
      </c>
      <c r="H1376" s="1645"/>
      <c r="I1376" s="1714">
        <f t="shared" si="722"/>
        <v>0</v>
      </c>
      <c r="J1376" s="1646"/>
      <c r="K1376" s="1646"/>
      <c r="L1376" s="1592"/>
      <c r="M1376" s="1597"/>
      <c r="N1376" s="1597"/>
      <c r="O1376" s="1646"/>
      <c r="P1376" s="1647"/>
      <c r="Q1376" s="1647"/>
      <c r="R1376" s="1648"/>
      <c r="S1376" s="1603"/>
      <c r="T1376" s="1649"/>
      <c r="U1376" s="1649"/>
      <c r="V1376" s="1649"/>
      <c r="W1376" s="1649"/>
      <c r="X1376" s="1649"/>
      <c r="Y1376" s="1649"/>
      <c r="Z1376" s="1649"/>
      <c r="AA1376" s="1649"/>
      <c r="AB1376" s="1649"/>
      <c r="AC1376" s="1649"/>
      <c r="AD1376" s="1649"/>
      <c r="AE1376" s="1649"/>
      <c r="AF1376" s="1610">
        <f t="shared" si="701"/>
        <v>0</v>
      </c>
      <c r="AG1376" s="1680"/>
      <c r="AH1376" s="1680"/>
      <c r="AI1376" s="1649"/>
      <c r="AJ1376" s="1649"/>
      <c r="AK1376" s="1649"/>
      <c r="AL1376" s="1649"/>
      <c r="AM1376" s="1649"/>
      <c r="AN1376" s="1649"/>
      <c r="AO1376" s="1649"/>
      <c r="AP1376" s="1649"/>
      <c r="AQ1376" s="1649"/>
      <c r="AR1376" s="1709"/>
      <c r="AS1376" s="1779">
        <f t="shared" si="702"/>
        <v>0</v>
      </c>
      <c r="AT1376" s="1711">
        <f t="shared" si="723"/>
        <v>0</v>
      </c>
      <c r="AU1376" s="1611">
        <f t="shared" si="703"/>
        <v>0</v>
      </c>
      <c r="AV1376" s="1611">
        <f t="shared" si="704"/>
        <v>0</v>
      </c>
      <c r="AW1376" s="1611">
        <f t="shared" si="705"/>
        <v>0</v>
      </c>
      <c r="AX1376" s="1611">
        <f t="shared" si="706"/>
        <v>0</v>
      </c>
      <c r="AY1376" s="1611">
        <f t="shared" si="707"/>
        <v>0</v>
      </c>
      <c r="AZ1376" s="1611">
        <f t="shared" si="708"/>
        <v>0</v>
      </c>
      <c r="BA1376" s="1611">
        <f t="shared" si="709"/>
        <v>0</v>
      </c>
      <c r="BB1376" s="1611">
        <f t="shared" si="710"/>
        <v>0</v>
      </c>
      <c r="BC1376" s="1611">
        <f t="shared" si="711"/>
        <v>0</v>
      </c>
      <c r="BD1376" s="1611">
        <f t="shared" si="712"/>
        <v>0</v>
      </c>
      <c r="BE1376" s="1611">
        <f t="shared" si="713"/>
        <v>0</v>
      </c>
      <c r="BF1376" s="1611">
        <f t="shared" si="714"/>
        <v>0</v>
      </c>
      <c r="BG1376" s="1611">
        <f t="shared" si="724"/>
        <v>0</v>
      </c>
      <c r="BH1376" s="1611" t="str">
        <f t="shared" si="725"/>
        <v/>
      </c>
      <c r="BI1376" s="1611" t="str">
        <f t="shared" si="726"/>
        <v/>
      </c>
      <c r="BJ1376" s="1611" t="str">
        <f t="shared" si="715"/>
        <v/>
      </c>
      <c r="BK1376" s="1611" t="str">
        <f t="shared" si="716"/>
        <v/>
      </c>
      <c r="BL1376" s="1611" t="str">
        <f t="shared" ca="1" si="717"/>
        <v/>
      </c>
      <c r="BM1376" s="1611" t="str">
        <f t="shared" si="727"/>
        <v/>
      </c>
      <c r="BN1376" s="1611" t="str">
        <f t="shared" si="718"/>
        <v/>
      </c>
      <c r="BO1376" s="1611" t="str">
        <f t="shared" si="719"/>
        <v/>
      </c>
      <c r="BP1376" s="1611" t="str">
        <f t="shared" si="728"/>
        <v/>
      </c>
      <c r="BQ1376" s="1611" t="str">
        <f t="shared" si="729"/>
        <v/>
      </c>
      <c r="BR1376" s="1611" t="str">
        <f t="shared" si="730"/>
        <v/>
      </c>
      <c r="BS1376" s="1611" t="str">
        <f t="shared" si="731"/>
        <v/>
      </c>
      <c r="BT1376" s="1611" t="str">
        <f t="shared" si="732"/>
        <v/>
      </c>
      <c r="BU1376" s="1731">
        <f t="shared" ca="1" si="733"/>
        <v>0</v>
      </c>
      <c r="BV1376" s="1594"/>
      <c r="BW1376" s="1594"/>
      <c r="BX1376" s="1594"/>
      <c r="BY1376" s="1594"/>
      <c r="BZ1376" s="1594"/>
      <c r="CA1376" s="1594"/>
      <c r="CB1376" s="1594"/>
      <c r="CC1376" s="1594"/>
      <c r="CD1376" s="1594"/>
      <c r="CE1376" s="1594"/>
      <c r="CF1376" s="1594"/>
      <c r="CG1376" s="1594"/>
      <c r="CH1376" s="1594"/>
      <c r="CI1376" s="1594"/>
      <c r="CJ1376" s="1594"/>
      <c r="CK1376" s="1594"/>
      <c r="CL1376" s="1594"/>
      <c r="CM1376" s="1594"/>
      <c r="CN1376" s="1594"/>
      <c r="CO1376" s="1594"/>
      <c r="CP1376" s="1594"/>
      <c r="CQ1376" s="1594"/>
      <c r="CR1376" s="1594"/>
      <c r="CS1376" s="1594"/>
      <c r="CT1376" s="1594"/>
      <c r="CU1376" s="1594"/>
      <c r="CV1376" s="1594"/>
      <c r="CW1376" s="1594"/>
      <c r="CX1376" s="1594"/>
      <c r="CY1376" s="1594"/>
      <c r="CZ1376" s="1594"/>
      <c r="DA1376" s="1594"/>
      <c r="DB1376" s="1594"/>
      <c r="DC1376" s="1594"/>
      <c r="DD1376" s="1594"/>
      <c r="DE1376" s="1594"/>
      <c r="DF1376" s="1594"/>
      <c r="DG1376" s="1594"/>
      <c r="DH1376" s="1594"/>
      <c r="DI1376" s="1594"/>
      <c r="DJ1376" s="1594"/>
      <c r="DK1376" s="1594"/>
      <c r="DL1376" s="1594"/>
      <c r="DM1376" s="1594"/>
      <c r="DN1376" s="1594"/>
      <c r="DO1376" s="1594"/>
      <c r="DP1376" s="1594"/>
      <c r="DQ1376" s="1594"/>
      <c r="DR1376" s="1594"/>
      <c r="DS1376" s="1594"/>
      <c r="DT1376" s="1594"/>
      <c r="DU1376" s="1594"/>
      <c r="DV1376" s="1594"/>
      <c r="DW1376" s="1594"/>
      <c r="DX1376" s="1594"/>
      <c r="DY1376" s="1594"/>
      <c r="DZ1376" s="1594"/>
      <c r="EA1376" s="1594"/>
      <c r="EB1376" s="1594"/>
      <c r="EC1376" s="1594"/>
      <c r="ED1376" s="1594"/>
      <c r="EE1376" s="1594"/>
      <c r="EF1376" s="1594"/>
      <c r="EG1376" s="1594"/>
      <c r="EH1376" s="1594"/>
      <c r="EI1376" s="1594"/>
      <c r="EJ1376" s="1594"/>
      <c r="EK1376" s="1594"/>
      <c r="EL1376" s="1594"/>
      <c r="EM1376" s="1594"/>
      <c r="EN1376" s="1594"/>
      <c r="EO1376" s="1594"/>
      <c r="EP1376" s="1594"/>
      <c r="EQ1376" s="1594"/>
      <c r="ER1376" s="1594"/>
      <c r="ES1376" s="1594"/>
    </row>
    <row r="1377" spans="1:149" s="1595" customFormat="1" ht="13">
      <c r="A1377" s="1644" t="str">
        <f t="shared" si="720"/>
        <v>Organisation</v>
      </c>
      <c r="B1377" s="1758"/>
      <c r="C1377" s="1758"/>
      <c r="D1377" s="1758"/>
      <c r="E1377" s="1756"/>
      <c r="F1377" s="1592"/>
      <c r="G1377" s="1714">
        <f t="shared" si="721"/>
        <v>0</v>
      </c>
      <c r="H1377" s="1645"/>
      <c r="I1377" s="1714">
        <f t="shared" si="722"/>
        <v>0</v>
      </c>
      <c r="J1377" s="1646"/>
      <c r="K1377" s="1646"/>
      <c r="L1377" s="1592"/>
      <c r="M1377" s="1597"/>
      <c r="N1377" s="1597"/>
      <c r="O1377" s="1646"/>
      <c r="P1377" s="1647"/>
      <c r="Q1377" s="1647"/>
      <c r="R1377" s="1648"/>
      <c r="S1377" s="1603"/>
      <c r="T1377" s="1649"/>
      <c r="U1377" s="1649"/>
      <c r="V1377" s="1649"/>
      <c r="W1377" s="1649"/>
      <c r="X1377" s="1649"/>
      <c r="Y1377" s="1649"/>
      <c r="Z1377" s="1649"/>
      <c r="AA1377" s="1649"/>
      <c r="AB1377" s="1649"/>
      <c r="AC1377" s="1649"/>
      <c r="AD1377" s="1649"/>
      <c r="AE1377" s="1649"/>
      <c r="AF1377" s="1610">
        <f t="shared" si="701"/>
        <v>0</v>
      </c>
      <c r="AG1377" s="1680"/>
      <c r="AH1377" s="1680"/>
      <c r="AI1377" s="1649"/>
      <c r="AJ1377" s="1649"/>
      <c r="AK1377" s="1649"/>
      <c r="AL1377" s="1649"/>
      <c r="AM1377" s="1649"/>
      <c r="AN1377" s="1649"/>
      <c r="AO1377" s="1649"/>
      <c r="AP1377" s="1649"/>
      <c r="AQ1377" s="1649"/>
      <c r="AR1377" s="1709"/>
      <c r="AS1377" s="1779">
        <f t="shared" si="702"/>
        <v>0</v>
      </c>
      <c r="AT1377" s="1711">
        <f t="shared" si="723"/>
        <v>0</v>
      </c>
      <c r="AU1377" s="1611">
        <f t="shared" si="703"/>
        <v>0</v>
      </c>
      <c r="AV1377" s="1611">
        <f t="shared" si="704"/>
        <v>0</v>
      </c>
      <c r="AW1377" s="1611">
        <f t="shared" si="705"/>
        <v>0</v>
      </c>
      <c r="AX1377" s="1611">
        <f t="shared" si="706"/>
        <v>0</v>
      </c>
      <c r="AY1377" s="1611">
        <f t="shared" si="707"/>
        <v>0</v>
      </c>
      <c r="AZ1377" s="1611">
        <f t="shared" si="708"/>
        <v>0</v>
      </c>
      <c r="BA1377" s="1611">
        <f t="shared" si="709"/>
        <v>0</v>
      </c>
      <c r="BB1377" s="1611">
        <f t="shared" si="710"/>
        <v>0</v>
      </c>
      <c r="BC1377" s="1611">
        <f t="shared" si="711"/>
        <v>0</v>
      </c>
      <c r="BD1377" s="1611">
        <f t="shared" si="712"/>
        <v>0</v>
      </c>
      <c r="BE1377" s="1611">
        <f t="shared" si="713"/>
        <v>0</v>
      </c>
      <c r="BF1377" s="1611">
        <f t="shared" si="714"/>
        <v>0</v>
      </c>
      <c r="BG1377" s="1611">
        <f t="shared" si="724"/>
        <v>0</v>
      </c>
      <c r="BH1377" s="1611" t="str">
        <f t="shared" si="725"/>
        <v/>
      </c>
      <c r="BI1377" s="1611" t="str">
        <f t="shared" si="726"/>
        <v/>
      </c>
      <c r="BJ1377" s="1611" t="str">
        <f t="shared" si="715"/>
        <v/>
      </c>
      <c r="BK1377" s="1611" t="str">
        <f t="shared" si="716"/>
        <v/>
      </c>
      <c r="BL1377" s="1611" t="str">
        <f t="shared" ca="1" si="717"/>
        <v/>
      </c>
      <c r="BM1377" s="1611" t="str">
        <f t="shared" si="727"/>
        <v/>
      </c>
      <c r="BN1377" s="1611" t="str">
        <f t="shared" si="718"/>
        <v/>
      </c>
      <c r="BO1377" s="1611" t="str">
        <f t="shared" si="719"/>
        <v/>
      </c>
      <c r="BP1377" s="1611" t="str">
        <f t="shared" si="728"/>
        <v/>
      </c>
      <c r="BQ1377" s="1611" t="str">
        <f t="shared" si="729"/>
        <v/>
      </c>
      <c r="BR1377" s="1611" t="str">
        <f t="shared" si="730"/>
        <v/>
      </c>
      <c r="BS1377" s="1611" t="str">
        <f t="shared" si="731"/>
        <v/>
      </c>
      <c r="BT1377" s="1611" t="str">
        <f t="shared" si="732"/>
        <v/>
      </c>
      <c r="BU1377" s="1731">
        <f t="shared" ca="1" si="733"/>
        <v>0</v>
      </c>
      <c r="BV1377" s="1594"/>
      <c r="BW1377" s="1594"/>
      <c r="BX1377" s="1594"/>
      <c r="BY1377" s="1594"/>
      <c r="BZ1377" s="1594"/>
      <c r="CA1377" s="1594"/>
      <c r="CB1377" s="1594"/>
      <c r="CC1377" s="1594"/>
      <c r="CD1377" s="1594"/>
      <c r="CE1377" s="1594"/>
      <c r="CF1377" s="1594"/>
      <c r="CG1377" s="1594"/>
      <c r="CH1377" s="1594"/>
      <c r="CI1377" s="1594"/>
      <c r="CJ1377" s="1594"/>
      <c r="CK1377" s="1594"/>
      <c r="CL1377" s="1594"/>
      <c r="CM1377" s="1594"/>
      <c r="CN1377" s="1594"/>
      <c r="CO1377" s="1594"/>
      <c r="CP1377" s="1594"/>
      <c r="CQ1377" s="1594"/>
      <c r="CR1377" s="1594"/>
      <c r="CS1377" s="1594"/>
      <c r="CT1377" s="1594"/>
      <c r="CU1377" s="1594"/>
      <c r="CV1377" s="1594"/>
      <c r="CW1377" s="1594"/>
      <c r="CX1377" s="1594"/>
      <c r="CY1377" s="1594"/>
      <c r="CZ1377" s="1594"/>
      <c r="DA1377" s="1594"/>
      <c r="DB1377" s="1594"/>
      <c r="DC1377" s="1594"/>
      <c r="DD1377" s="1594"/>
      <c r="DE1377" s="1594"/>
      <c r="DF1377" s="1594"/>
      <c r="DG1377" s="1594"/>
      <c r="DH1377" s="1594"/>
      <c r="DI1377" s="1594"/>
      <c r="DJ1377" s="1594"/>
      <c r="DK1377" s="1594"/>
      <c r="DL1377" s="1594"/>
      <c r="DM1377" s="1594"/>
      <c r="DN1377" s="1594"/>
      <c r="DO1377" s="1594"/>
      <c r="DP1377" s="1594"/>
      <c r="DQ1377" s="1594"/>
      <c r="DR1377" s="1594"/>
      <c r="DS1377" s="1594"/>
      <c r="DT1377" s="1594"/>
      <c r="DU1377" s="1594"/>
      <c r="DV1377" s="1594"/>
      <c r="DW1377" s="1594"/>
      <c r="DX1377" s="1594"/>
      <c r="DY1377" s="1594"/>
      <c r="DZ1377" s="1594"/>
      <c r="EA1377" s="1594"/>
      <c r="EB1377" s="1594"/>
      <c r="EC1377" s="1594"/>
      <c r="ED1377" s="1594"/>
      <c r="EE1377" s="1594"/>
      <c r="EF1377" s="1594"/>
      <c r="EG1377" s="1594"/>
      <c r="EH1377" s="1594"/>
      <c r="EI1377" s="1594"/>
      <c r="EJ1377" s="1594"/>
      <c r="EK1377" s="1594"/>
      <c r="EL1377" s="1594"/>
      <c r="EM1377" s="1594"/>
      <c r="EN1377" s="1594"/>
      <c r="EO1377" s="1594"/>
      <c r="EP1377" s="1594"/>
      <c r="EQ1377" s="1594"/>
      <c r="ER1377" s="1594"/>
      <c r="ES1377" s="1594"/>
    </row>
    <row r="1378" spans="1:149" s="1595" customFormat="1" ht="13">
      <c r="A1378" s="1644" t="str">
        <f t="shared" si="720"/>
        <v>Organisation</v>
      </c>
      <c r="B1378" s="1758"/>
      <c r="C1378" s="1758"/>
      <c r="D1378" s="1758"/>
      <c r="E1378" s="1756"/>
      <c r="F1378" s="1592"/>
      <c r="G1378" s="1714">
        <f t="shared" si="721"/>
        <v>0</v>
      </c>
      <c r="H1378" s="1645"/>
      <c r="I1378" s="1714">
        <f t="shared" si="722"/>
        <v>0</v>
      </c>
      <c r="J1378" s="1646"/>
      <c r="K1378" s="1646"/>
      <c r="L1378" s="1592"/>
      <c r="M1378" s="1597"/>
      <c r="N1378" s="1597"/>
      <c r="O1378" s="1646"/>
      <c r="P1378" s="1647"/>
      <c r="Q1378" s="1647"/>
      <c r="R1378" s="1648"/>
      <c r="S1378" s="1603"/>
      <c r="T1378" s="1649"/>
      <c r="U1378" s="1649"/>
      <c r="V1378" s="1649"/>
      <c r="W1378" s="1649"/>
      <c r="X1378" s="1649"/>
      <c r="Y1378" s="1649"/>
      <c r="Z1378" s="1649"/>
      <c r="AA1378" s="1649"/>
      <c r="AB1378" s="1649"/>
      <c r="AC1378" s="1649"/>
      <c r="AD1378" s="1649"/>
      <c r="AE1378" s="1649"/>
      <c r="AF1378" s="1610">
        <f t="shared" si="701"/>
        <v>0</v>
      </c>
      <c r="AG1378" s="1680"/>
      <c r="AH1378" s="1680"/>
      <c r="AI1378" s="1649"/>
      <c r="AJ1378" s="1649"/>
      <c r="AK1378" s="1649"/>
      <c r="AL1378" s="1649"/>
      <c r="AM1378" s="1649"/>
      <c r="AN1378" s="1649"/>
      <c r="AO1378" s="1649"/>
      <c r="AP1378" s="1649"/>
      <c r="AQ1378" s="1649"/>
      <c r="AR1378" s="1709"/>
      <c r="AS1378" s="1779">
        <f t="shared" si="702"/>
        <v>0</v>
      </c>
      <c r="AT1378" s="1711">
        <f t="shared" si="723"/>
        <v>0</v>
      </c>
      <c r="AU1378" s="1611">
        <f t="shared" si="703"/>
        <v>0</v>
      </c>
      <c r="AV1378" s="1611">
        <f t="shared" si="704"/>
        <v>0</v>
      </c>
      <c r="AW1378" s="1611">
        <f t="shared" si="705"/>
        <v>0</v>
      </c>
      <c r="AX1378" s="1611">
        <f t="shared" si="706"/>
        <v>0</v>
      </c>
      <c r="AY1378" s="1611">
        <f t="shared" si="707"/>
        <v>0</v>
      </c>
      <c r="AZ1378" s="1611">
        <f t="shared" si="708"/>
        <v>0</v>
      </c>
      <c r="BA1378" s="1611">
        <f t="shared" si="709"/>
        <v>0</v>
      </c>
      <c r="BB1378" s="1611">
        <f t="shared" si="710"/>
        <v>0</v>
      </c>
      <c r="BC1378" s="1611">
        <f t="shared" si="711"/>
        <v>0</v>
      </c>
      <c r="BD1378" s="1611">
        <f t="shared" si="712"/>
        <v>0</v>
      </c>
      <c r="BE1378" s="1611">
        <f t="shared" si="713"/>
        <v>0</v>
      </c>
      <c r="BF1378" s="1611">
        <f t="shared" si="714"/>
        <v>0</v>
      </c>
      <c r="BG1378" s="1611">
        <f t="shared" si="724"/>
        <v>0</v>
      </c>
      <c r="BH1378" s="1611" t="str">
        <f t="shared" si="725"/>
        <v/>
      </c>
      <c r="BI1378" s="1611" t="str">
        <f t="shared" si="726"/>
        <v/>
      </c>
      <c r="BJ1378" s="1611" t="str">
        <f t="shared" si="715"/>
        <v/>
      </c>
      <c r="BK1378" s="1611" t="str">
        <f t="shared" si="716"/>
        <v/>
      </c>
      <c r="BL1378" s="1611" t="str">
        <f t="shared" ca="1" si="717"/>
        <v/>
      </c>
      <c r="BM1378" s="1611" t="str">
        <f t="shared" si="727"/>
        <v/>
      </c>
      <c r="BN1378" s="1611" t="str">
        <f t="shared" si="718"/>
        <v/>
      </c>
      <c r="BO1378" s="1611" t="str">
        <f t="shared" si="719"/>
        <v/>
      </c>
      <c r="BP1378" s="1611" t="str">
        <f t="shared" si="728"/>
        <v/>
      </c>
      <c r="BQ1378" s="1611" t="str">
        <f t="shared" si="729"/>
        <v/>
      </c>
      <c r="BR1378" s="1611" t="str">
        <f t="shared" si="730"/>
        <v/>
      </c>
      <c r="BS1378" s="1611" t="str">
        <f t="shared" si="731"/>
        <v/>
      </c>
      <c r="BT1378" s="1611" t="str">
        <f t="shared" si="732"/>
        <v/>
      </c>
      <c r="BU1378" s="1731">
        <f t="shared" ca="1" si="733"/>
        <v>0</v>
      </c>
      <c r="BV1378" s="1594"/>
      <c r="BW1378" s="1594"/>
      <c r="BX1378" s="1594"/>
      <c r="BY1378" s="1594"/>
      <c r="BZ1378" s="1594"/>
      <c r="CA1378" s="1594"/>
      <c r="CB1378" s="1594"/>
      <c r="CC1378" s="1594"/>
      <c r="CD1378" s="1594"/>
      <c r="CE1378" s="1594"/>
      <c r="CF1378" s="1594"/>
      <c r="CG1378" s="1594"/>
      <c r="CH1378" s="1594"/>
      <c r="CI1378" s="1594"/>
      <c r="CJ1378" s="1594"/>
      <c r="CK1378" s="1594"/>
      <c r="CL1378" s="1594"/>
      <c r="CM1378" s="1594"/>
      <c r="CN1378" s="1594"/>
      <c r="CO1378" s="1594"/>
      <c r="CP1378" s="1594"/>
      <c r="CQ1378" s="1594"/>
      <c r="CR1378" s="1594"/>
      <c r="CS1378" s="1594"/>
      <c r="CT1378" s="1594"/>
      <c r="CU1378" s="1594"/>
      <c r="CV1378" s="1594"/>
      <c r="CW1378" s="1594"/>
      <c r="CX1378" s="1594"/>
      <c r="CY1378" s="1594"/>
      <c r="CZ1378" s="1594"/>
      <c r="DA1378" s="1594"/>
      <c r="DB1378" s="1594"/>
      <c r="DC1378" s="1594"/>
      <c r="DD1378" s="1594"/>
      <c r="DE1378" s="1594"/>
      <c r="DF1378" s="1594"/>
      <c r="DG1378" s="1594"/>
      <c r="DH1378" s="1594"/>
      <c r="DI1378" s="1594"/>
      <c r="DJ1378" s="1594"/>
      <c r="DK1378" s="1594"/>
      <c r="DL1378" s="1594"/>
      <c r="DM1378" s="1594"/>
      <c r="DN1378" s="1594"/>
      <c r="DO1378" s="1594"/>
      <c r="DP1378" s="1594"/>
      <c r="DQ1378" s="1594"/>
      <c r="DR1378" s="1594"/>
      <c r="DS1378" s="1594"/>
      <c r="DT1378" s="1594"/>
      <c r="DU1378" s="1594"/>
      <c r="DV1378" s="1594"/>
      <c r="DW1378" s="1594"/>
      <c r="DX1378" s="1594"/>
      <c r="DY1378" s="1594"/>
      <c r="DZ1378" s="1594"/>
      <c r="EA1378" s="1594"/>
      <c r="EB1378" s="1594"/>
      <c r="EC1378" s="1594"/>
      <c r="ED1378" s="1594"/>
      <c r="EE1378" s="1594"/>
      <c r="EF1378" s="1594"/>
      <c r="EG1378" s="1594"/>
      <c r="EH1378" s="1594"/>
      <c r="EI1378" s="1594"/>
      <c r="EJ1378" s="1594"/>
      <c r="EK1378" s="1594"/>
      <c r="EL1378" s="1594"/>
      <c r="EM1378" s="1594"/>
      <c r="EN1378" s="1594"/>
      <c r="EO1378" s="1594"/>
      <c r="EP1378" s="1594"/>
      <c r="EQ1378" s="1594"/>
      <c r="ER1378" s="1594"/>
      <c r="ES1378" s="1594"/>
    </row>
    <row r="1379" spans="1:149" s="1595" customFormat="1" ht="13">
      <c r="A1379" s="1644" t="str">
        <f t="shared" si="720"/>
        <v>Organisation</v>
      </c>
      <c r="B1379" s="1758"/>
      <c r="C1379" s="1758"/>
      <c r="D1379" s="1758"/>
      <c r="E1379" s="1756"/>
      <c r="F1379" s="1592"/>
      <c r="G1379" s="1714">
        <f t="shared" si="721"/>
        <v>0</v>
      </c>
      <c r="H1379" s="1645"/>
      <c r="I1379" s="1714">
        <f t="shared" si="722"/>
        <v>0</v>
      </c>
      <c r="J1379" s="1646"/>
      <c r="K1379" s="1646"/>
      <c r="L1379" s="1592"/>
      <c r="M1379" s="1597"/>
      <c r="N1379" s="1597"/>
      <c r="O1379" s="1646"/>
      <c r="P1379" s="1647"/>
      <c r="Q1379" s="1647"/>
      <c r="R1379" s="1648"/>
      <c r="S1379" s="1603"/>
      <c r="T1379" s="1649"/>
      <c r="U1379" s="1649"/>
      <c r="V1379" s="1649"/>
      <c r="W1379" s="1649"/>
      <c r="X1379" s="1649"/>
      <c r="Y1379" s="1649"/>
      <c r="Z1379" s="1649"/>
      <c r="AA1379" s="1649"/>
      <c r="AB1379" s="1649"/>
      <c r="AC1379" s="1649"/>
      <c r="AD1379" s="1649"/>
      <c r="AE1379" s="1649"/>
      <c r="AF1379" s="1610">
        <f t="shared" si="701"/>
        <v>0</v>
      </c>
      <c r="AG1379" s="1680"/>
      <c r="AH1379" s="1680"/>
      <c r="AI1379" s="1649"/>
      <c r="AJ1379" s="1649"/>
      <c r="AK1379" s="1649"/>
      <c r="AL1379" s="1649"/>
      <c r="AM1379" s="1649"/>
      <c r="AN1379" s="1649"/>
      <c r="AO1379" s="1649"/>
      <c r="AP1379" s="1649"/>
      <c r="AQ1379" s="1649"/>
      <c r="AR1379" s="1709"/>
      <c r="AS1379" s="1779">
        <f t="shared" si="702"/>
        <v>0</v>
      </c>
      <c r="AT1379" s="1711">
        <f t="shared" si="723"/>
        <v>0</v>
      </c>
      <c r="AU1379" s="1611">
        <f t="shared" si="703"/>
        <v>0</v>
      </c>
      <c r="AV1379" s="1611">
        <f t="shared" si="704"/>
        <v>0</v>
      </c>
      <c r="AW1379" s="1611">
        <f t="shared" si="705"/>
        <v>0</v>
      </c>
      <c r="AX1379" s="1611">
        <f t="shared" si="706"/>
        <v>0</v>
      </c>
      <c r="AY1379" s="1611">
        <f t="shared" si="707"/>
        <v>0</v>
      </c>
      <c r="AZ1379" s="1611">
        <f t="shared" si="708"/>
        <v>0</v>
      </c>
      <c r="BA1379" s="1611">
        <f t="shared" si="709"/>
        <v>0</v>
      </c>
      <c r="BB1379" s="1611">
        <f t="shared" si="710"/>
        <v>0</v>
      </c>
      <c r="BC1379" s="1611">
        <f t="shared" si="711"/>
        <v>0</v>
      </c>
      <c r="BD1379" s="1611">
        <f t="shared" si="712"/>
        <v>0</v>
      </c>
      <c r="BE1379" s="1611">
        <f t="shared" si="713"/>
        <v>0</v>
      </c>
      <c r="BF1379" s="1611">
        <f t="shared" si="714"/>
        <v>0</v>
      </c>
      <c r="BG1379" s="1611">
        <f t="shared" si="724"/>
        <v>0</v>
      </c>
      <c r="BH1379" s="1611" t="str">
        <f t="shared" si="725"/>
        <v/>
      </c>
      <c r="BI1379" s="1611" t="str">
        <f t="shared" si="726"/>
        <v/>
      </c>
      <c r="BJ1379" s="1611" t="str">
        <f t="shared" si="715"/>
        <v/>
      </c>
      <c r="BK1379" s="1611" t="str">
        <f t="shared" si="716"/>
        <v/>
      </c>
      <c r="BL1379" s="1611" t="str">
        <f t="shared" ca="1" si="717"/>
        <v/>
      </c>
      <c r="BM1379" s="1611" t="str">
        <f t="shared" si="727"/>
        <v/>
      </c>
      <c r="BN1379" s="1611" t="str">
        <f t="shared" si="718"/>
        <v/>
      </c>
      <c r="BO1379" s="1611" t="str">
        <f t="shared" si="719"/>
        <v/>
      </c>
      <c r="BP1379" s="1611" t="str">
        <f t="shared" si="728"/>
        <v/>
      </c>
      <c r="BQ1379" s="1611" t="str">
        <f t="shared" si="729"/>
        <v/>
      </c>
      <c r="BR1379" s="1611" t="str">
        <f t="shared" si="730"/>
        <v/>
      </c>
      <c r="BS1379" s="1611" t="str">
        <f t="shared" si="731"/>
        <v/>
      </c>
      <c r="BT1379" s="1611" t="str">
        <f t="shared" si="732"/>
        <v/>
      </c>
      <c r="BU1379" s="1731">
        <f t="shared" ca="1" si="733"/>
        <v>0</v>
      </c>
      <c r="BV1379" s="1594"/>
      <c r="BW1379" s="1594"/>
      <c r="BX1379" s="1594"/>
      <c r="BY1379" s="1594"/>
      <c r="BZ1379" s="1594"/>
      <c r="CA1379" s="1594"/>
      <c r="CB1379" s="1594"/>
      <c r="CC1379" s="1594"/>
      <c r="CD1379" s="1594"/>
      <c r="CE1379" s="1594"/>
      <c r="CF1379" s="1594"/>
      <c r="CG1379" s="1594"/>
      <c r="CH1379" s="1594"/>
      <c r="CI1379" s="1594"/>
      <c r="CJ1379" s="1594"/>
      <c r="CK1379" s="1594"/>
      <c r="CL1379" s="1594"/>
      <c r="CM1379" s="1594"/>
      <c r="CN1379" s="1594"/>
      <c r="CO1379" s="1594"/>
      <c r="CP1379" s="1594"/>
      <c r="CQ1379" s="1594"/>
      <c r="CR1379" s="1594"/>
      <c r="CS1379" s="1594"/>
      <c r="CT1379" s="1594"/>
      <c r="CU1379" s="1594"/>
      <c r="CV1379" s="1594"/>
      <c r="CW1379" s="1594"/>
      <c r="CX1379" s="1594"/>
      <c r="CY1379" s="1594"/>
      <c r="CZ1379" s="1594"/>
      <c r="DA1379" s="1594"/>
      <c r="DB1379" s="1594"/>
      <c r="DC1379" s="1594"/>
      <c r="DD1379" s="1594"/>
      <c r="DE1379" s="1594"/>
      <c r="DF1379" s="1594"/>
      <c r="DG1379" s="1594"/>
      <c r="DH1379" s="1594"/>
      <c r="DI1379" s="1594"/>
      <c r="DJ1379" s="1594"/>
      <c r="DK1379" s="1594"/>
      <c r="DL1379" s="1594"/>
      <c r="DM1379" s="1594"/>
      <c r="DN1379" s="1594"/>
      <c r="DO1379" s="1594"/>
      <c r="DP1379" s="1594"/>
      <c r="DQ1379" s="1594"/>
      <c r="DR1379" s="1594"/>
      <c r="DS1379" s="1594"/>
      <c r="DT1379" s="1594"/>
      <c r="DU1379" s="1594"/>
      <c r="DV1379" s="1594"/>
      <c r="DW1379" s="1594"/>
      <c r="DX1379" s="1594"/>
      <c r="DY1379" s="1594"/>
      <c r="DZ1379" s="1594"/>
      <c r="EA1379" s="1594"/>
      <c r="EB1379" s="1594"/>
      <c r="EC1379" s="1594"/>
      <c r="ED1379" s="1594"/>
      <c r="EE1379" s="1594"/>
      <c r="EF1379" s="1594"/>
      <c r="EG1379" s="1594"/>
      <c r="EH1379" s="1594"/>
      <c r="EI1379" s="1594"/>
      <c r="EJ1379" s="1594"/>
      <c r="EK1379" s="1594"/>
      <c r="EL1379" s="1594"/>
      <c r="EM1379" s="1594"/>
      <c r="EN1379" s="1594"/>
      <c r="EO1379" s="1594"/>
      <c r="EP1379" s="1594"/>
      <c r="EQ1379" s="1594"/>
      <c r="ER1379" s="1594"/>
      <c r="ES1379" s="1594"/>
    </row>
    <row r="1380" spans="1:149" s="1595" customFormat="1" ht="13">
      <c r="A1380" s="1644" t="str">
        <f t="shared" si="720"/>
        <v>Organisation</v>
      </c>
      <c r="B1380" s="1758"/>
      <c r="C1380" s="1758"/>
      <c r="D1380" s="1758"/>
      <c r="E1380" s="1756"/>
      <c r="F1380" s="1592"/>
      <c r="G1380" s="1714">
        <f t="shared" si="721"/>
        <v>0</v>
      </c>
      <c r="H1380" s="1645"/>
      <c r="I1380" s="1714">
        <f t="shared" si="722"/>
        <v>0</v>
      </c>
      <c r="J1380" s="1646"/>
      <c r="K1380" s="1646"/>
      <c r="L1380" s="1592"/>
      <c r="M1380" s="1597"/>
      <c r="N1380" s="1597"/>
      <c r="O1380" s="1646"/>
      <c r="P1380" s="1647"/>
      <c r="Q1380" s="1647"/>
      <c r="R1380" s="1648"/>
      <c r="S1380" s="1603"/>
      <c r="T1380" s="1649"/>
      <c r="U1380" s="1649"/>
      <c r="V1380" s="1649"/>
      <c r="W1380" s="1649"/>
      <c r="X1380" s="1649"/>
      <c r="Y1380" s="1649"/>
      <c r="Z1380" s="1649"/>
      <c r="AA1380" s="1649"/>
      <c r="AB1380" s="1649"/>
      <c r="AC1380" s="1649"/>
      <c r="AD1380" s="1649"/>
      <c r="AE1380" s="1649"/>
      <c r="AF1380" s="1610">
        <f t="shared" si="701"/>
        <v>0</v>
      </c>
      <c r="AG1380" s="1680"/>
      <c r="AH1380" s="1680"/>
      <c r="AI1380" s="1649"/>
      <c r="AJ1380" s="1649"/>
      <c r="AK1380" s="1649"/>
      <c r="AL1380" s="1649"/>
      <c r="AM1380" s="1649"/>
      <c r="AN1380" s="1649"/>
      <c r="AO1380" s="1649"/>
      <c r="AP1380" s="1649"/>
      <c r="AQ1380" s="1649"/>
      <c r="AR1380" s="1709"/>
      <c r="AS1380" s="1779">
        <f t="shared" si="702"/>
        <v>0</v>
      </c>
      <c r="AT1380" s="1711">
        <f t="shared" si="723"/>
        <v>0</v>
      </c>
      <c r="AU1380" s="1611">
        <f t="shared" si="703"/>
        <v>0</v>
      </c>
      <c r="AV1380" s="1611">
        <f t="shared" si="704"/>
        <v>0</v>
      </c>
      <c r="AW1380" s="1611">
        <f t="shared" si="705"/>
        <v>0</v>
      </c>
      <c r="AX1380" s="1611">
        <f t="shared" si="706"/>
        <v>0</v>
      </c>
      <c r="AY1380" s="1611">
        <f t="shared" si="707"/>
        <v>0</v>
      </c>
      <c r="AZ1380" s="1611">
        <f t="shared" si="708"/>
        <v>0</v>
      </c>
      <c r="BA1380" s="1611">
        <f t="shared" si="709"/>
        <v>0</v>
      </c>
      <c r="BB1380" s="1611">
        <f t="shared" si="710"/>
        <v>0</v>
      </c>
      <c r="BC1380" s="1611">
        <f t="shared" si="711"/>
        <v>0</v>
      </c>
      <c r="BD1380" s="1611">
        <f t="shared" si="712"/>
        <v>0</v>
      </c>
      <c r="BE1380" s="1611">
        <f t="shared" si="713"/>
        <v>0</v>
      </c>
      <c r="BF1380" s="1611">
        <f t="shared" si="714"/>
        <v>0</v>
      </c>
      <c r="BG1380" s="1611">
        <f t="shared" si="724"/>
        <v>0</v>
      </c>
      <c r="BH1380" s="1611" t="str">
        <f t="shared" si="725"/>
        <v/>
      </c>
      <c r="BI1380" s="1611" t="str">
        <f t="shared" si="726"/>
        <v/>
      </c>
      <c r="BJ1380" s="1611" t="str">
        <f t="shared" si="715"/>
        <v/>
      </c>
      <c r="BK1380" s="1611" t="str">
        <f t="shared" si="716"/>
        <v/>
      </c>
      <c r="BL1380" s="1611" t="str">
        <f t="shared" ca="1" si="717"/>
        <v/>
      </c>
      <c r="BM1380" s="1611" t="str">
        <f t="shared" si="727"/>
        <v/>
      </c>
      <c r="BN1380" s="1611" t="str">
        <f t="shared" si="718"/>
        <v/>
      </c>
      <c r="BO1380" s="1611" t="str">
        <f t="shared" si="719"/>
        <v/>
      </c>
      <c r="BP1380" s="1611" t="str">
        <f t="shared" si="728"/>
        <v/>
      </c>
      <c r="BQ1380" s="1611" t="str">
        <f t="shared" si="729"/>
        <v/>
      </c>
      <c r="BR1380" s="1611" t="str">
        <f t="shared" si="730"/>
        <v/>
      </c>
      <c r="BS1380" s="1611" t="str">
        <f t="shared" si="731"/>
        <v/>
      </c>
      <c r="BT1380" s="1611" t="str">
        <f t="shared" si="732"/>
        <v/>
      </c>
      <c r="BU1380" s="1731">
        <f t="shared" ca="1" si="733"/>
        <v>0</v>
      </c>
      <c r="BV1380" s="1594"/>
      <c r="BW1380" s="1594"/>
      <c r="BX1380" s="1594"/>
      <c r="BY1380" s="1594"/>
      <c r="BZ1380" s="1594"/>
      <c r="CA1380" s="1594"/>
      <c r="CB1380" s="1594"/>
      <c r="CC1380" s="1594"/>
      <c r="CD1380" s="1594"/>
      <c r="CE1380" s="1594"/>
      <c r="CF1380" s="1594"/>
      <c r="CG1380" s="1594"/>
      <c r="CH1380" s="1594"/>
      <c r="CI1380" s="1594"/>
      <c r="CJ1380" s="1594"/>
      <c r="CK1380" s="1594"/>
      <c r="CL1380" s="1594"/>
      <c r="CM1380" s="1594"/>
      <c r="CN1380" s="1594"/>
      <c r="CO1380" s="1594"/>
      <c r="CP1380" s="1594"/>
      <c r="CQ1380" s="1594"/>
      <c r="CR1380" s="1594"/>
      <c r="CS1380" s="1594"/>
      <c r="CT1380" s="1594"/>
      <c r="CU1380" s="1594"/>
      <c r="CV1380" s="1594"/>
      <c r="CW1380" s="1594"/>
      <c r="CX1380" s="1594"/>
      <c r="CY1380" s="1594"/>
      <c r="CZ1380" s="1594"/>
      <c r="DA1380" s="1594"/>
      <c r="DB1380" s="1594"/>
      <c r="DC1380" s="1594"/>
      <c r="DD1380" s="1594"/>
      <c r="DE1380" s="1594"/>
      <c r="DF1380" s="1594"/>
      <c r="DG1380" s="1594"/>
      <c r="DH1380" s="1594"/>
      <c r="DI1380" s="1594"/>
      <c r="DJ1380" s="1594"/>
      <c r="DK1380" s="1594"/>
      <c r="DL1380" s="1594"/>
      <c r="DM1380" s="1594"/>
      <c r="DN1380" s="1594"/>
      <c r="DO1380" s="1594"/>
      <c r="DP1380" s="1594"/>
      <c r="DQ1380" s="1594"/>
      <c r="DR1380" s="1594"/>
      <c r="DS1380" s="1594"/>
      <c r="DT1380" s="1594"/>
      <c r="DU1380" s="1594"/>
      <c r="DV1380" s="1594"/>
      <c r="DW1380" s="1594"/>
      <c r="DX1380" s="1594"/>
      <c r="DY1380" s="1594"/>
      <c r="DZ1380" s="1594"/>
      <c r="EA1380" s="1594"/>
      <c r="EB1380" s="1594"/>
      <c r="EC1380" s="1594"/>
      <c r="ED1380" s="1594"/>
      <c r="EE1380" s="1594"/>
      <c r="EF1380" s="1594"/>
      <c r="EG1380" s="1594"/>
      <c r="EH1380" s="1594"/>
      <c r="EI1380" s="1594"/>
      <c r="EJ1380" s="1594"/>
      <c r="EK1380" s="1594"/>
      <c r="EL1380" s="1594"/>
      <c r="EM1380" s="1594"/>
      <c r="EN1380" s="1594"/>
      <c r="EO1380" s="1594"/>
      <c r="EP1380" s="1594"/>
      <c r="EQ1380" s="1594"/>
      <c r="ER1380" s="1594"/>
      <c r="ES1380" s="1594"/>
    </row>
    <row r="1381" spans="1:149" s="1595" customFormat="1" ht="13">
      <c r="A1381" s="1644" t="str">
        <f t="shared" si="720"/>
        <v>Organisation</v>
      </c>
      <c r="B1381" s="1758"/>
      <c r="C1381" s="1758"/>
      <c r="D1381" s="1758"/>
      <c r="E1381" s="1773"/>
      <c r="F1381" s="1592"/>
      <c r="G1381" s="1714">
        <f t="shared" si="721"/>
        <v>0</v>
      </c>
      <c r="H1381" s="1645"/>
      <c r="I1381" s="1714">
        <f t="shared" si="722"/>
        <v>0</v>
      </c>
      <c r="J1381" s="1646"/>
      <c r="K1381" s="1646"/>
      <c r="L1381" s="1592"/>
      <c r="M1381" s="1597"/>
      <c r="N1381" s="1597"/>
      <c r="O1381" s="1646"/>
      <c r="P1381" s="1647"/>
      <c r="Q1381" s="1647"/>
      <c r="R1381" s="1648"/>
      <c r="S1381" s="1603"/>
      <c r="T1381" s="1649"/>
      <c r="U1381" s="1649"/>
      <c r="V1381" s="1649"/>
      <c r="W1381" s="1649"/>
      <c r="X1381" s="1649"/>
      <c r="Y1381" s="1649"/>
      <c r="Z1381" s="1649"/>
      <c r="AA1381" s="1649"/>
      <c r="AB1381" s="1649"/>
      <c r="AC1381" s="1649"/>
      <c r="AD1381" s="1649"/>
      <c r="AE1381" s="1649"/>
      <c r="AF1381" s="1610">
        <f t="shared" si="701"/>
        <v>0</v>
      </c>
      <c r="AG1381" s="1680"/>
      <c r="AH1381" s="1680"/>
      <c r="AI1381" s="1649"/>
      <c r="AJ1381" s="1649"/>
      <c r="AK1381" s="1649"/>
      <c r="AL1381" s="1649"/>
      <c r="AM1381" s="1649"/>
      <c r="AN1381" s="1649"/>
      <c r="AO1381" s="1649"/>
      <c r="AP1381" s="1649"/>
      <c r="AQ1381" s="1649"/>
      <c r="AR1381" s="1709"/>
      <c r="AS1381" s="1779">
        <f t="shared" si="702"/>
        <v>0</v>
      </c>
      <c r="AT1381" s="1711">
        <f t="shared" si="723"/>
        <v>0</v>
      </c>
      <c r="AU1381" s="1611">
        <f t="shared" si="703"/>
        <v>0</v>
      </c>
      <c r="AV1381" s="1611">
        <f t="shared" si="704"/>
        <v>0</v>
      </c>
      <c r="AW1381" s="1611">
        <f t="shared" si="705"/>
        <v>0</v>
      </c>
      <c r="AX1381" s="1611">
        <f t="shared" si="706"/>
        <v>0</v>
      </c>
      <c r="AY1381" s="1611">
        <f t="shared" si="707"/>
        <v>0</v>
      </c>
      <c r="AZ1381" s="1611">
        <f t="shared" si="708"/>
        <v>0</v>
      </c>
      <c r="BA1381" s="1611">
        <f t="shared" si="709"/>
        <v>0</v>
      </c>
      <c r="BB1381" s="1611">
        <f t="shared" si="710"/>
        <v>0</v>
      </c>
      <c r="BC1381" s="1611">
        <f t="shared" si="711"/>
        <v>0</v>
      </c>
      <c r="BD1381" s="1611">
        <f t="shared" si="712"/>
        <v>0</v>
      </c>
      <c r="BE1381" s="1611">
        <f t="shared" si="713"/>
        <v>0</v>
      </c>
      <c r="BF1381" s="1611">
        <f t="shared" si="714"/>
        <v>0</v>
      </c>
      <c r="BG1381" s="1611">
        <f t="shared" si="724"/>
        <v>0</v>
      </c>
      <c r="BH1381" s="1611" t="str">
        <f t="shared" si="725"/>
        <v/>
      </c>
      <c r="BI1381" s="1611" t="str">
        <f t="shared" si="726"/>
        <v/>
      </c>
      <c r="BJ1381" s="1611" t="str">
        <f t="shared" si="715"/>
        <v/>
      </c>
      <c r="BK1381" s="1611" t="str">
        <f t="shared" si="716"/>
        <v/>
      </c>
      <c r="BL1381" s="1611" t="str">
        <f t="shared" ca="1" si="717"/>
        <v/>
      </c>
      <c r="BM1381" s="1611" t="str">
        <f t="shared" si="727"/>
        <v/>
      </c>
      <c r="BN1381" s="1611" t="str">
        <f t="shared" si="718"/>
        <v/>
      </c>
      <c r="BO1381" s="1611" t="str">
        <f t="shared" si="719"/>
        <v/>
      </c>
      <c r="BP1381" s="1611" t="str">
        <f t="shared" si="728"/>
        <v/>
      </c>
      <c r="BQ1381" s="1611" t="str">
        <f t="shared" si="729"/>
        <v/>
      </c>
      <c r="BR1381" s="1611" t="str">
        <f t="shared" si="730"/>
        <v/>
      </c>
      <c r="BS1381" s="1611" t="str">
        <f t="shared" si="731"/>
        <v/>
      </c>
      <c r="BT1381" s="1611" t="str">
        <f t="shared" si="732"/>
        <v/>
      </c>
      <c r="BU1381" s="1731">
        <f t="shared" ca="1" si="733"/>
        <v>0</v>
      </c>
      <c r="BV1381" s="1594"/>
      <c r="BW1381" s="1594"/>
      <c r="BX1381" s="1594"/>
      <c r="BY1381" s="1594"/>
      <c r="BZ1381" s="1594"/>
      <c r="CA1381" s="1594"/>
      <c r="CB1381" s="1594"/>
      <c r="CC1381" s="1594"/>
      <c r="CD1381" s="1594"/>
      <c r="CE1381" s="1594"/>
      <c r="CF1381" s="1594"/>
      <c r="CG1381" s="1594"/>
      <c r="CH1381" s="1594"/>
      <c r="CI1381" s="1594"/>
      <c r="CJ1381" s="1594"/>
      <c r="CK1381" s="1594"/>
      <c r="CL1381" s="1594"/>
      <c r="CM1381" s="1594"/>
      <c r="CN1381" s="1594"/>
      <c r="CO1381" s="1594"/>
      <c r="CP1381" s="1594"/>
      <c r="CQ1381" s="1594"/>
      <c r="CR1381" s="1594"/>
      <c r="CS1381" s="1594"/>
      <c r="CT1381" s="1594"/>
      <c r="CU1381" s="1594"/>
      <c r="CV1381" s="1594"/>
      <c r="CW1381" s="1594"/>
      <c r="CX1381" s="1594"/>
      <c r="CY1381" s="1594"/>
      <c r="CZ1381" s="1594"/>
      <c r="DA1381" s="1594"/>
      <c r="DB1381" s="1594"/>
      <c r="DC1381" s="1594"/>
      <c r="DD1381" s="1594"/>
      <c r="DE1381" s="1594"/>
      <c r="DF1381" s="1594"/>
      <c r="DG1381" s="1594"/>
      <c r="DH1381" s="1594"/>
      <c r="DI1381" s="1594"/>
      <c r="DJ1381" s="1594"/>
      <c r="DK1381" s="1594"/>
      <c r="DL1381" s="1594"/>
      <c r="DM1381" s="1594"/>
      <c r="DN1381" s="1594"/>
      <c r="DO1381" s="1594"/>
      <c r="DP1381" s="1594"/>
      <c r="DQ1381" s="1594"/>
      <c r="DR1381" s="1594"/>
      <c r="DS1381" s="1594"/>
      <c r="DT1381" s="1594"/>
      <c r="DU1381" s="1594"/>
      <c r="DV1381" s="1594"/>
      <c r="DW1381" s="1594"/>
      <c r="DX1381" s="1594"/>
      <c r="DY1381" s="1594"/>
      <c r="DZ1381" s="1594"/>
      <c r="EA1381" s="1594"/>
      <c r="EB1381" s="1594"/>
      <c r="EC1381" s="1594"/>
      <c r="ED1381" s="1594"/>
      <c r="EE1381" s="1594"/>
      <c r="EF1381" s="1594"/>
      <c r="EG1381" s="1594"/>
      <c r="EH1381" s="1594"/>
      <c r="EI1381" s="1594"/>
      <c r="EJ1381" s="1594"/>
      <c r="EK1381" s="1594"/>
      <c r="EL1381" s="1594"/>
      <c r="EM1381" s="1594"/>
      <c r="EN1381" s="1594"/>
      <c r="EO1381" s="1594"/>
      <c r="EP1381" s="1594"/>
      <c r="EQ1381" s="1594"/>
      <c r="ER1381" s="1594"/>
      <c r="ES1381" s="1594"/>
    </row>
    <row r="1382" spans="1:149" s="1595" customFormat="1" ht="13">
      <c r="A1382" s="1644" t="str">
        <f t="shared" si="720"/>
        <v>Organisation</v>
      </c>
      <c r="B1382" s="1758"/>
      <c r="C1382" s="1758"/>
      <c r="D1382" s="1758"/>
      <c r="E1382" s="1774"/>
      <c r="F1382" s="1592"/>
      <c r="G1382" s="1714">
        <f t="shared" si="721"/>
        <v>0</v>
      </c>
      <c r="H1382" s="1645"/>
      <c r="I1382" s="1714">
        <f t="shared" si="722"/>
        <v>0</v>
      </c>
      <c r="J1382" s="1646"/>
      <c r="K1382" s="1646"/>
      <c r="L1382" s="1592"/>
      <c r="M1382" s="1597"/>
      <c r="N1382" s="1597"/>
      <c r="O1382" s="1646"/>
      <c r="P1382" s="1647"/>
      <c r="Q1382" s="1647"/>
      <c r="R1382" s="1648"/>
      <c r="S1382" s="1603"/>
      <c r="T1382" s="1649"/>
      <c r="U1382" s="1649"/>
      <c r="V1382" s="1649"/>
      <c r="W1382" s="1649"/>
      <c r="X1382" s="1649"/>
      <c r="Y1382" s="1649"/>
      <c r="Z1382" s="1649"/>
      <c r="AA1382" s="1649"/>
      <c r="AB1382" s="1649"/>
      <c r="AC1382" s="1649"/>
      <c r="AD1382" s="1649"/>
      <c r="AE1382" s="1649"/>
      <c r="AF1382" s="1610">
        <f t="shared" si="701"/>
        <v>0</v>
      </c>
      <c r="AG1382" s="1680"/>
      <c r="AH1382" s="1680"/>
      <c r="AI1382" s="1649"/>
      <c r="AJ1382" s="1649"/>
      <c r="AK1382" s="1649"/>
      <c r="AL1382" s="1649"/>
      <c r="AM1382" s="1649"/>
      <c r="AN1382" s="1649"/>
      <c r="AO1382" s="1649"/>
      <c r="AP1382" s="1649"/>
      <c r="AQ1382" s="1649"/>
      <c r="AR1382" s="1709"/>
      <c r="AS1382" s="1779">
        <f t="shared" si="702"/>
        <v>0</v>
      </c>
      <c r="AT1382" s="1711">
        <f t="shared" si="723"/>
        <v>0</v>
      </c>
      <c r="AU1382" s="1611">
        <f t="shared" si="703"/>
        <v>0</v>
      </c>
      <c r="AV1382" s="1611">
        <f t="shared" si="704"/>
        <v>0</v>
      </c>
      <c r="AW1382" s="1611">
        <f t="shared" si="705"/>
        <v>0</v>
      </c>
      <c r="AX1382" s="1611">
        <f t="shared" si="706"/>
        <v>0</v>
      </c>
      <c r="AY1382" s="1611">
        <f t="shared" si="707"/>
        <v>0</v>
      </c>
      <c r="AZ1382" s="1611">
        <f t="shared" si="708"/>
        <v>0</v>
      </c>
      <c r="BA1382" s="1611">
        <f t="shared" si="709"/>
        <v>0</v>
      </c>
      <c r="BB1382" s="1611">
        <f t="shared" si="710"/>
        <v>0</v>
      </c>
      <c r="BC1382" s="1611">
        <f t="shared" si="711"/>
        <v>0</v>
      </c>
      <c r="BD1382" s="1611">
        <f t="shared" si="712"/>
        <v>0</v>
      </c>
      <c r="BE1382" s="1611">
        <f t="shared" si="713"/>
        <v>0</v>
      </c>
      <c r="BF1382" s="1611">
        <f t="shared" si="714"/>
        <v>0</v>
      </c>
      <c r="BG1382" s="1611">
        <f t="shared" si="724"/>
        <v>0</v>
      </c>
      <c r="BH1382" s="1611" t="str">
        <f t="shared" si="725"/>
        <v/>
      </c>
      <c r="BI1382" s="1611" t="str">
        <f t="shared" si="726"/>
        <v/>
      </c>
      <c r="BJ1382" s="1611" t="str">
        <f t="shared" si="715"/>
        <v/>
      </c>
      <c r="BK1382" s="1611" t="str">
        <f t="shared" si="716"/>
        <v/>
      </c>
      <c r="BL1382" s="1611" t="str">
        <f t="shared" ca="1" si="717"/>
        <v/>
      </c>
      <c r="BM1382" s="1611" t="str">
        <f t="shared" si="727"/>
        <v/>
      </c>
      <c r="BN1382" s="1611" t="str">
        <f t="shared" si="718"/>
        <v/>
      </c>
      <c r="BO1382" s="1611" t="str">
        <f t="shared" si="719"/>
        <v/>
      </c>
      <c r="BP1382" s="1611" t="str">
        <f t="shared" si="728"/>
        <v/>
      </c>
      <c r="BQ1382" s="1611" t="str">
        <f t="shared" si="729"/>
        <v/>
      </c>
      <c r="BR1382" s="1611" t="str">
        <f t="shared" si="730"/>
        <v/>
      </c>
      <c r="BS1382" s="1611" t="str">
        <f t="shared" si="731"/>
        <v/>
      </c>
      <c r="BT1382" s="1611" t="str">
        <f t="shared" si="732"/>
        <v/>
      </c>
      <c r="BU1382" s="1731">
        <f t="shared" ca="1" si="733"/>
        <v>0</v>
      </c>
      <c r="BV1382" s="1594"/>
      <c r="BW1382" s="1594"/>
      <c r="BX1382" s="1594"/>
      <c r="BY1382" s="1594"/>
      <c r="BZ1382" s="1594"/>
      <c r="CA1382" s="1594"/>
      <c r="CB1382" s="1594"/>
      <c r="CC1382" s="1594"/>
      <c r="CD1382" s="1594"/>
      <c r="CE1382" s="1594"/>
      <c r="CF1382" s="1594"/>
      <c r="CG1382" s="1594"/>
      <c r="CH1382" s="1594"/>
      <c r="CI1382" s="1594"/>
      <c r="CJ1382" s="1594"/>
      <c r="CK1382" s="1594"/>
      <c r="CL1382" s="1594"/>
      <c r="CM1382" s="1594"/>
      <c r="CN1382" s="1594"/>
      <c r="CO1382" s="1594"/>
      <c r="CP1382" s="1594"/>
      <c r="CQ1382" s="1594"/>
      <c r="CR1382" s="1594"/>
      <c r="CS1382" s="1594"/>
      <c r="CT1382" s="1594"/>
      <c r="CU1382" s="1594"/>
      <c r="CV1382" s="1594"/>
      <c r="CW1382" s="1594"/>
      <c r="CX1382" s="1594"/>
      <c r="CY1382" s="1594"/>
      <c r="CZ1382" s="1594"/>
      <c r="DA1382" s="1594"/>
      <c r="DB1382" s="1594"/>
      <c r="DC1382" s="1594"/>
      <c r="DD1382" s="1594"/>
      <c r="DE1382" s="1594"/>
      <c r="DF1382" s="1594"/>
      <c r="DG1382" s="1594"/>
      <c r="DH1382" s="1594"/>
      <c r="DI1382" s="1594"/>
      <c r="DJ1382" s="1594"/>
      <c r="DK1382" s="1594"/>
      <c r="DL1382" s="1594"/>
      <c r="DM1382" s="1594"/>
      <c r="DN1382" s="1594"/>
      <c r="DO1382" s="1594"/>
      <c r="DP1382" s="1594"/>
      <c r="DQ1382" s="1594"/>
      <c r="DR1382" s="1594"/>
      <c r="DS1382" s="1594"/>
      <c r="DT1382" s="1594"/>
      <c r="DU1382" s="1594"/>
      <c r="DV1382" s="1594"/>
      <c r="DW1382" s="1594"/>
      <c r="DX1382" s="1594"/>
      <c r="DY1382" s="1594"/>
      <c r="DZ1382" s="1594"/>
      <c r="EA1382" s="1594"/>
      <c r="EB1382" s="1594"/>
      <c r="EC1382" s="1594"/>
      <c r="ED1382" s="1594"/>
      <c r="EE1382" s="1594"/>
      <c r="EF1382" s="1594"/>
      <c r="EG1382" s="1594"/>
      <c r="EH1382" s="1594"/>
      <c r="EI1382" s="1594"/>
      <c r="EJ1382" s="1594"/>
      <c r="EK1382" s="1594"/>
      <c r="EL1382" s="1594"/>
      <c r="EM1382" s="1594"/>
      <c r="EN1382" s="1594"/>
      <c r="EO1382" s="1594"/>
      <c r="EP1382" s="1594"/>
      <c r="EQ1382" s="1594"/>
      <c r="ER1382" s="1594"/>
      <c r="ES1382" s="1594"/>
    </row>
    <row r="1383" spans="1:149" s="1595" customFormat="1" ht="13">
      <c r="A1383" s="1644" t="str">
        <f t="shared" si="720"/>
        <v>Organisation</v>
      </c>
      <c r="B1383" s="1758"/>
      <c r="C1383" s="1671"/>
      <c r="D1383" s="1671"/>
      <c r="E1383" s="1775"/>
      <c r="F1383" s="1592"/>
      <c r="G1383" s="1714">
        <f t="shared" si="721"/>
        <v>0</v>
      </c>
      <c r="H1383" s="1645"/>
      <c r="I1383" s="1714">
        <f t="shared" si="722"/>
        <v>0</v>
      </c>
      <c r="J1383" s="1679"/>
      <c r="K1383" s="1679"/>
      <c r="L1383" s="1592"/>
      <c r="M1383" s="1597"/>
      <c r="N1383" s="1597"/>
      <c r="O1383" s="1646"/>
      <c r="P1383" s="1647"/>
      <c r="Q1383" s="1647"/>
      <c r="R1383" s="1648"/>
      <c r="S1383" s="1603"/>
      <c r="T1383" s="1649"/>
      <c r="U1383" s="1649"/>
      <c r="V1383" s="1649"/>
      <c r="W1383" s="1649"/>
      <c r="X1383" s="1649"/>
      <c r="Y1383" s="1649"/>
      <c r="Z1383" s="1649"/>
      <c r="AA1383" s="1649"/>
      <c r="AB1383" s="1649"/>
      <c r="AC1383" s="1649"/>
      <c r="AD1383" s="1649"/>
      <c r="AE1383" s="1649"/>
      <c r="AF1383" s="1610">
        <f t="shared" si="701"/>
        <v>0</v>
      </c>
      <c r="AG1383" s="1680"/>
      <c r="AH1383" s="1680"/>
      <c r="AI1383" s="1649"/>
      <c r="AJ1383" s="1649"/>
      <c r="AK1383" s="1649"/>
      <c r="AL1383" s="1649"/>
      <c r="AM1383" s="1649"/>
      <c r="AN1383" s="1649"/>
      <c r="AO1383" s="1649"/>
      <c r="AP1383" s="1649"/>
      <c r="AQ1383" s="1649"/>
      <c r="AR1383" s="1709"/>
      <c r="AS1383" s="1779">
        <f t="shared" si="702"/>
        <v>0</v>
      </c>
      <c r="AT1383" s="1711">
        <f t="shared" si="723"/>
        <v>0</v>
      </c>
      <c r="AU1383" s="1611">
        <f t="shared" si="703"/>
        <v>0</v>
      </c>
      <c r="AV1383" s="1611">
        <f t="shared" si="704"/>
        <v>0</v>
      </c>
      <c r="AW1383" s="1611">
        <f t="shared" si="705"/>
        <v>0</v>
      </c>
      <c r="AX1383" s="1611">
        <f t="shared" si="706"/>
        <v>0</v>
      </c>
      <c r="AY1383" s="1611">
        <f t="shared" si="707"/>
        <v>0</v>
      </c>
      <c r="AZ1383" s="1611">
        <f t="shared" si="708"/>
        <v>0</v>
      </c>
      <c r="BA1383" s="1611">
        <f t="shared" si="709"/>
        <v>0</v>
      </c>
      <c r="BB1383" s="1611">
        <f t="shared" si="710"/>
        <v>0</v>
      </c>
      <c r="BC1383" s="1611">
        <f t="shared" si="711"/>
        <v>0</v>
      </c>
      <c r="BD1383" s="1611">
        <f t="shared" si="712"/>
        <v>0</v>
      </c>
      <c r="BE1383" s="1611">
        <f t="shared" si="713"/>
        <v>0</v>
      </c>
      <c r="BF1383" s="1611">
        <f t="shared" si="714"/>
        <v>0</v>
      </c>
      <c r="BG1383" s="1611">
        <f t="shared" si="724"/>
        <v>0</v>
      </c>
      <c r="BH1383" s="1611" t="str">
        <f t="shared" si="725"/>
        <v/>
      </c>
      <c r="BI1383" s="1611" t="str">
        <f t="shared" si="726"/>
        <v/>
      </c>
      <c r="BJ1383" s="1611" t="str">
        <f t="shared" si="715"/>
        <v/>
      </c>
      <c r="BK1383" s="1611" t="str">
        <f t="shared" si="716"/>
        <v/>
      </c>
      <c r="BL1383" s="1611" t="str">
        <f t="shared" ca="1" si="717"/>
        <v/>
      </c>
      <c r="BM1383" s="1611" t="str">
        <f t="shared" si="727"/>
        <v/>
      </c>
      <c r="BN1383" s="1611" t="str">
        <f t="shared" si="718"/>
        <v/>
      </c>
      <c r="BO1383" s="1611" t="str">
        <f t="shared" si="719"/>
        <v/>
      </c>
      <c r="BP1383" s="1611" t="str">
        <f t="shared" si="728"/>
        <v/>
      </c>
      <c r="BQ1383" s="1611" t="str">
        <f t="shared" si="729"/>
        <v/>
      </c>
      <c r="BR1383" s="1611" t="str">
        <f t="shared" si="730"/>
        <v/>
      </c>
      <c r="BS1383" s="1611" t="str">
        <f t="shared" si="731"/>
        <v/>
      </c>
      <c r="BT1383" s="1611" t="str">
        <f t="shared" si="732"/>
        <v/>
      </c>
      <c r="BU1383" s="1731">
        <f t="shared" ca="1" si="733"/>
        <v>0</v>
      </c>
      <c r="BV1383" s="1594"/>
      <c r="BW1383" s="1594"/>
      <c r="BX1383" s="1594"/>
      <c r="BY1383" s="1594"/>
      <c r="BZ1383" s="1594"/>
      <c r="CA1383" s="1594"/>
      <c r="CB1383" s="1594"/>
      <c r="CC1383" s="1594"/>
      <c r="CD1383" s="1594"/>
      <c r="CE1383" s="1594"/>
      <c r="CF1383" s="1594"/>
      <c r="CG1383" s="1594"/>
      <c r="CH1383" s="1594"/>
      <c r="CI1383" s="1594"/>
      <c r="CJ1383" s="1594"/>
      <c r="CK1383" s="1594"/>
      <c r="CL1383" s="1594"/>
      <c r="CM1383" s="1594"/>
      <c r="CN1383" s="1594"/>
      <c r="CO1383" s="1594"/>
      <c r="CP1383" s="1594"/>
      <c r="CQ1383" s="1594"/>
      <c r="CR1383" s="1594"/>
      <c r="CS1383" s="1594"/>
      <c r="CT1383" s="1594"/>
      <c r="CU1383" s="1594"/>
      <c r="CV1383" s="1594"/>
      <c r="CW1383" s="1594"/>
      <c r="CX1383" s="1594"/>
      <c r="CY1383" s="1594"/>
      <c r="CZ1383" s="1594"/>
      <c r="DA1383" s="1594"/>
      <c r="DB1383" s="1594"/>
      <c r="DC1383" s="1594"/>
      <c r="DD1383" s="1594"/>
      <c r="DE1383" s="1594"/>
      <c r="DF1383" s="1594"/>
      <c r="DG1383" s="1594"/>
      <c r="DH1383" s="1594"/>
      <c r="DI1383" s="1594"/>
      <c r="DJ1383" s="1594"/>
      <c r="DK1383" s="1594"/>
      <c r="DL1383" s="1594"/>
      <c r="DM1383" s="1594"/>
      <c r="DN1383" s="1594"/>
      <c r="DO1383" s="1594"/>
      <c r="DP1383" s="1594"/>
      <c r="DQ1383" s="1594"/>
      <c r="DR1383" s="1594"/>
      <c r="DS1383" s="1594"/>
      <c r="DT1383" s="1594"/>
      <c r="DU1383" s="1594"/>
      <c r="DV1383" s="1594"/>
      <c r="DW1383" s="1594"/>
      <c r="DX1383" s="1594"/>
      <c r="DY1383" s="1594"/>
      <c r="DZ1383" s="1594"/>
      <c r="EA1383" s="1594"/>
      <c r="EB1383" s="1594"/>
      <c r="EC1383" s="1594"/>
      <c r="ED1383" s="1594"/>
      <c r="EE1383" s="1594"/>
      <c r="EF1383" s="1594"/>
      <c r="EG1383" s="1594"/>
      <c r="EH1383" s="1594"/>
      <c r="EI1383" s="1594"/>
      <c r="EJ1383" s="1594"/>
      <c r="EK1383" s="1594"/>
      <c r="EL1383" s="1594"/>
      <c r="EM1383" s="1594"/>
      <c r="EN1383" s="1594"/>
      <c r="EO1383" s="1594"/>
      <c r="EP1383" s="1594"/>
      <c r="EQ1383" s="1594"/>
      <c r="ER1383" s="1594"/>
      <c r="ES1383" s="1594"/>
    </row>
    <row r="1384" spans="1:149" s="1595" customFormat="1" ht="13">
      <c r="A1384" s="1644" t="str">
        <f t="shared" si="720"/>
        <v>Organisation</v>
      </c>
      <c r="B1384" s="1758"/>
      <c r="C1384" s="1671"/>
      <c r="D1384" s="1671"/>
      <c r="E1384" s="1760"/>
      <c r="F1384" s="1592"/>
      <c r="G1384" s="1714">
        <f t="shared" si="721"/>
        <v>0</v>
      </c>
      <c r="H1384" s="1645"/>
      <c r="I1384" s="1714">
        <f t="shared" si="722"/>
        <v>0</v>
      </c>
      <c r="J1384" s="1679"/>
      <c r="K1384" s="1679"/>
      <c r="L1384" s="1592"/>
      <c r="M1384" s="1597"/>
      <c r="N1384" s="1597"/>
      <c r="O1384" s="1646"/>
      <c r="P1384" s="1647"/>
      <c r="Q1384" s="1647"/>
      <c r="R1384" s="1648"/>
      <c r="S1384" s="1603"/>
      <c r="T1384" s="1649"/>
      <c r="U1384" s="1649"/>
      <c r="V1384" s="1649"/>
      <c r="W1384" s="1649"/>
      <c r="X1384" s="1649"/>
      <c r="Y1384" s="1649"/>
      <c r="Z1384" s="1649"/>
      <c r="AA1384" s="1649"/>
      <c r="AB1384" s="1649"/>
      <c r="AC1384" s="1649"/>
      <c r="AD1384" s="1649"/>
      <c r="AE1384" s="1649"/>
      <c r="AF1384" s="1610">
        <f t="shared" si="701"/>
        <v>0</v>
      </c>
      <c r="AG1384" s="1680"/>
      <c r="AH1384" s="1680"/>
      <c r="AI1384" s="1649"/>
      <c r="AJ1384" s="1649"/>
      <c r="AK1384" s="1649"/>
      <c r="AL1384" s="1649"/>
      <c r="AM1384" s="1649"/>
      <c r="AN1384" s="1649"/>
      <c r="AO1384" s="1649"/>
      <c r="AP1384" s="1649"/>
      <c r="AQ1384" s="1649"/>
      <c r="AR1384" s="1709"/>
      <c r="AS1384" s="1779">
        <f t="shared" si="702"/>
        <v>0</v>
      </c>
      <c r="AT1384" s="1711">
        <f t="shared" si="723"/>
        <v>0</v>
      </c>
      <c r="AU1384" s="1611">
        <f t="shared" si="703"/>
        <v>0</v>
      </c>
      <c r="AV1384" s="1611">
        <f t="shared" si="704"/>
        <v>0</v>
      </c>
      <c r="AW1384" s="1611">
        <f t="shared" si="705"/>
        <v>0</v>
      </c>
      <c r="AX1384" s="1611">
        <f t="shared" si="706"/>
        <v>0</v>
      </c>
      <c r="AY1384" s="1611">
        <f t="shared" si="707"/>
        <v>0</v>
      </c>
      <c r="AZ1384" s="1611">
        <f t="shared" si="708"/>
        <v>0</v>
      </c>
      <c r="BA1384" s="1611">
        <f t="shared" si="709"/>
        <v>0</v>
      </c>
      <c r="BB1384" s="1611">
        <f t="shared" si="710"/>
        <v>0</v>
      </c>
      <c r="BC1384" s="1611">
        <f t="shared" si="711"/>
        <v>0</v>
      </c>
      <c r="BD1384" s="1611">
        <f t="shared" si="712"/>
        <v>0</v>
      </c>
      <c r="BE1384" s="1611">
        <f t="shared" si="713"/>
        <v>0</v>
      </c>
      <c r="BF1384" s="1611">
        <f t="shared" si="714"/>
        <v>0</v>
      </c>
      <c r="BG1384" s="1611">
        <f t="shared" si="724"/>
        <v>0</v>
      </c>
      <c r="BH1384" s="1611" t="str">
        <f t="shared" si="725"/>
        <v/>
      </c>
      <c r="BI1384" s="1611" t="str">
        <f t="shared" si="726"/>
        <v/>
      </c>
      <c r="BJ1384" s="1611" t="str">
        <f t="shared" si="715"/>
        <v/>
      </c>
      <c r="BK1384" s="1611" t="str">
        <f t="shared" si="716"/>
        <v/>
      </c>
      <c r="BL1384" s="1611" t="str">
        <f t="shared" ca="1" si="717"/>
        <v/>
      </c>
      <c r="BM1384" s="1611" t="str">
        <f t="shared" si="727"/>
        <v/>
      </c>
      <c r="BN1384" s="1611" t="str">
        <f t="shared" si="718"/>
        <v/>
      </c>
      <c r="BO1384" s="1611" t="str">
        <f t="shared" si="719"/>
        <v/>
      </c>
      <c r="BP1384" s="1611" t="str">
        <f t="shared" si="728"/>
        <v/>
      </c>
      <c r="BQ1384" s="1611" t="str">
        <f t="shared" si="729"/>
        <v/>
      </c>
      <c r="BR1384" s="1611" t="str">
        <f t="shared" si="730"/>
        <v/>
      </c>
      <c r="BS1384" s="1611" t="str">
        <f t="shared" si="731"/>
        <v/>
      </c>
      <c r="BT1384" s="1611" t="str">
        <f t="shared" si="732"/>
        <v/>
      </c>
      <c r="BU1384" s="1731">
        <f t="shared" ca="1" si="733"/>
        <v>0</v>
      </c>
      <c r="BV1384" s="1594"/>
      <c r="BW1384" s="1594"/>
      <c r="BX1384" s="1594"/>
      <c r="BY1384" s="1594"/>
      <c r="BZ1384" s="1594"/>
      <c r="CA1384" s="1594"/>
      <c r="CB1384" s="1594"/>
      <c r="CC1384" s="1594"/>
      <c r="CD1384" s="1594"/>
      <c r="CE1384" s="1594"/>
      <c r="CF1384" s="1594"/>
      <c r="CG1384" s="1594"/>
      <c r="CH1384" s="1594"/>
      <c r="CI1384" s="1594"/>
      <c r="CJ1384" s="1594"/>
      <c r="CK1384" s="1594"/>
      <c r="CL1384" s="1594"/>
      <c r="CM1384" s="1594"/>
      <c r="CN1384" s="1594"/>
      <c r="CO1384" s="1594"/>
      <c r="CP1384" s="1594"/>
      <c r="CQ1384" s="1594"/>
      <c r="CR1384" s="1594"/>
      <c r="CS1384" s="1594"/>
      <c r="CT1384" s="1594"/>
      <c r="CU1384" s="1594"/>
      <c r="CV1384" s="1594"/>
      <c r="CW1384" s="1594"/>
      <c r="CX1384" s="1594"/>
      <c r="CY1384" s="1594"/>
      <c r="CZ1384" s="1594"/>
      <c r="DA1384" s="1594"/>
      <c r="DB1384" s="1594"/>
      <c r="DC1384" s="1594"/>
      <c r="DD1384" s="1594"/>
      <c r="DE1384" s="1594"/>
      <c r="DF1384" s="1594"/>
      <c r="DG1384" s="1594"/>
      <c r="DH1384" s="1594"/>
      <c r="DI1384" s="1594"/>
      <c r="DJ1384" s="1594"/>
      <c r="DK1384" s="1594"/>
      <c r="DL1384" s="1594"/>
      <c r="DM1384" s="1594"/>
      <c r="DN1384" s="1594"/>
      <c r="DO1384" s="1594"/>
      <c r="DP1384" s="1594"/>
      <c r="DQ1384" s="1594"/>
      <c r="DR1384" s="1594"/>
      <c r="DS1384" s="1594"/>
      <c r="DT1384" s="1594"/>
      <c r="DU1384" s="1594"/>
      <c r="DV1384" s="1594"/>
      <c r="DW1384" s="1594"/>
      <c r="DX1384" s="1594"/>
      <c r="DY1384" s="1594"/>
      <c r="DZ1384" s="1594"/>
      <c r="EA1384" s="1594"/>
      <c r="EB1384" s="1594"/>
      <c r="EC1384" s="1594"/>
      <c r="ED1384" s="1594"/>
      <c r="EE1384" s="1594"/>
      <c r="EF1384" s="1594"/>
      <c r="EG1384" s="1594"/>
      <c r="EH1384" s="1594"/>
      <c r="EI1384" s="1594"/>
      <c r="EJ1384" s="1594"/>
      <c r="EK1384" s="1594"/>
      <c r="EL1384" s="1594"/>
      <c r="EM1384" s="1594"/>
      <c r="EN1384" s="1594"/>
      <c r="EO1384" s="1594"/>
      <c r="EP1384" s="1594"/>
      <c r="EQ1384" s="1594"/>
      <c r="ER1384" s="1594"/>
      <c r="ES1384" s="1594"/>
    </row>
    <row r="1385" spans="1:149" s="1595" customFormat="1" ht="13">
      <c r="A1385" s="1644" t="str">
        <f t="shared" si="720"/>
        <v>Organisation</v>
      </c>
      <c r="B1385" s="1758"/>
      <c r="C1385" s="1671"/>
      <c r="D1385" s="1671"/>
      <c r="E1385" s="1756"/>
      <c r="F1385" s="1592"/>
      <c r="G1385" s="1714">
        <f t="shared" si="721"/>
        <v>0</v>
      </c>
      <c r="H1385" s="1645"/>
      <c r="I1385" s="1714">
        <f t="shared" si="722"/>
        <v>0</v>
      </c>
      <c r="J1385" s="1646"/>
      <c r="K1385" s="1646"/>
      <c r="L1385" s="1592"/>
      <c r="M1385" s="1597"/>
      <c r="N1385" s="1597"/>
      <c r="O1385" s="1646"/>
      <c r="P1385" s="1647"/>
      <c r="Q1385" s="1647"/>
      <c r="R1385" s="1648"/>
      <c r="S1385" s="1603"/>
      <c r="T1385" s="1649"/>
      <c r="U1385" s="1649"/>
      <c r="V1385" s="1649"/>
      <c r="W1385" s="1649"/>
      <c r="X1385" s="1649"/>
      <c r="Y1385" s="1649"/>
      <c r="Z1385" s="1649"/>
      <c r="AA1385" s="1649"/>
      <c r="AB1385" s="1649"/>
      <c r="AC1385" s="1649"/>
      <c r="AD1385" s="1649"/>
      <c r="AE1385" s="1649"/>
      <c r="AF1385" s="1610">
        <f t="shared" si="701"/>
        <v>0</v>
      </c>
      <c r="AG1385" s="1680"/>
      <c r="AH1385" s="1680"/>
      <c r="AI1385" s="1649"/>
      <c r="AJ1385" s="1649"/>
      <c r="AK1385" s="1649"/>
      <c r="AL1385" s="1649"/>
      <c r="AM1385" s="1649"/>
      <c r="AN1385" s="1649"/>
      <c r="AO1385" s="1649"/>
      <c r="AP1385" s="1649"/>
      <c r="AQ1385" s="1649"/>
      <c r="AR1385" s="1709"/>
      <c r="AS1385" s="1779">
        <f t="shared" si="702"/>
        <v>0</v>
      </c>
      <c r="AT1385" s="1711">
        <f t="shared" si="723"/>
        <v>0</v>
      </c>
      <c r="AU1385" s="1611">
        <f t="shared" si="703"/>
        <v>0</v>
      </c>
      <c r="AV1385" s="1611">
        <f t="shared" si="704"/>
        <v>0</v>
      </c>
      <c r="AW1385" s="1611">
        <f t="shared" si="705"/>
        <v>0</v>
      </c>
      <c r="AX1385" s="1611">
        <f t="shared" si="706"/>
        <v>0</v>
      </c>
      <c r="AY1385" s="1611">
        <f t="shared" si="707"/>
        <v>0</v>
      </c>
      <c r="AZ1385" s="1611">
        <f t="shared" si="708"/>
        <v>0</v>
      </c>
      <c r="BA1385" s="1611">
        <f t="shared" si="709"/>
        <v>0</v>
      </c>
      <c r="BB1385" s="1611">
        <f t="shared" si="710"/>
        <v>0</v>
      </c>
      <c r="BC1385" s="1611">
        <f t="shared" si="711"/>
        <v>0</v>
      </c>
      <c r="BD1385" s="1611">
        <f t="shared" si="712"/>
        <v>0</v>
      </c>
      <c r="BE1385" s="1611">
        <f t="shared" si="713"/>
        <v>0</v>
      </c>
      <c r="BF1385" s="1611">
        <f t="shared" si="714"/>
        <v>0</v>
      </c>
      <c r="BG1385" s="1611">
        <f t="shared" si="724"/>
        <v>0</v>
      </c>
      <c r="BH1385" s="1611" t="str">
        <f t="shared" si="725"/>
        <v/>
      </c>
      <c r="BI1385" s="1611" t="str">
        <f t="shared" si="726"/>
        <v/>
      </c>
      <c r="BJ1385" s="1611" t="str">
        <f t="shared" si="715"/>
        <v/>
      </c>
      <c r="BK1385" s="1611" t="str">
        <f t="shared" si="716"/>
        <v/>
      </c>
      <c r="BL1385" s="1611" t="str">
        <f t="shared" ca="1" si="717"/>
        <v/>
      </c>
      <c r="BM1385" s="1611" t="str">
        <f t="shared" si="727"/>
        <v/>
      </c>
      <c r="BN1385" s="1611" t="str">
        <f t="shared" si="718"/>
        <v/>
      </c>
      <c r="BO1385" s="1611" t="str">
        <f t="shared" si="719"/>
        <v/>
      </c>
      <c r="BP1385" s="1611" t="str">
        <f t="shared" si="728"/>
        <v/>
      </c>
      <c r="BQ1385" s="1611" t="str">
        <f t="shared" si="729"/>
        <v/>
      </c>
      <c r="BR1385" s="1611" t="str">
        <f t="shared" si="730"/>
        <v/>
      </c>
      <c r="BS1385" s="1611" t="str">
        <f t="shared" si="731"/>
        <v/>
      </c>
      <c r="BT1385" s="1611" t="str">
        <f t="shared" si="732"/>
        <v/>
      </c>
      <c r="BU1385" s="1731">
        <f t="shared" ca="1" si="733"/>
        <v>0</v>
      </c>
      <c r="BV1385" s="1594"/>
      <c r="BW1385" s="1594"/>
      <c r="BX1385" s="1594"/>
      <c r="BY1385" s="1594"/>
      <c r="BZ1385" s="1594"/>
      <c r="CA1385" s="1594"/>
      <c r="CB1385" s="1594"/>
      <c r="CC1385" s="1594"/>
      <c r="CD1385" s="1594"/>
      <c r="CE1385" s="1594"/>
      <c r="CF1385" s="1594"/>
      <c r="CG1385" s="1594"/>
      <c r="CH1385" s="1594"/>
      <c r="CI1385" s="1594"/>
      <c r="CJ1385" s="1594"/>
      <c r="CK1385" s="1594"/>
      <c r="CL1385" s="1594"/>
      <c r="CM1385" s="1594"/>
      <c r="CN1385" s="1594"/>
      <c r="CO1385" s="1594"/>
      <c r="CP1385" s="1594"/>
      <c r="CQ1385" s="1594"/>
      <c r="CR1385" s="1594"/>
      <c r="CS1385" s="1594"/>
      <c r="CT1385" s="1594"/>
      <c r="CU1385" s="1594"/>
      <c r="CV1385" s="1594"/>
      <c r="CW1385" s="1594"/>
      <c r="CX1385" s="1594"/>
      <c r="CY1385" s="1594"/>
      <c r="CZ1385" s="1594"/>
      <c r="DA1385" s="1594"/>
      <c r="DB1385" s="1594"/>
      <c r="DC1385" s="1594"/>
      <c r="DD1385" s="1594"/>
      <c r="DE1385" s="1594"/>
      <c r="DF1385" s="1594"/>
      <c r="DG1385" s="1594"/>
      <c r="DH1385" s="1594"/>
      <c r="DI1385" s="1594"/>
      <c r="DJ1385" s="1594"/>
      <c r="DK1385" s="1594"/>
      <c r="DL1385" s="1594"/>
      <c r="DM1385" s="1594"/>
      <c r="DN1385" s="1594"/>
      <c r="DO1385" s="1594"/>
      <c r="DP1385" s="1594"/>
      <c r="DQ1385" s="1594"/>
      <c r="DR1385" s="1594"/>
      <c r="DS1385" s="1594"/>
      <c r="DT1385" s="1594"/>
      <c r="DU1385" s="1594"/>
      <c r="DV1385" s="1594"/>
      <c r="DW1385" s="1594"/>
      <c r="DX1385" s="1594"/>
      <c r="DY1385" s="1594"/>
      <c r="DZ1385" s="1594"/>
      <c r="EA1385" s="1594"/>
      <c r="EB1385" s="1594"/>
      <c r="EC1385" s="1594"/>
      <c r="ED1385" s="1594"/>
      <c r="EE1385" s="1594"/>
      <c r="EF1385" s="1594"/>
      <c r="EG1385" s="1594"/>
      <c r="EH1385" s="1594"/>
      <c r="EI1385" s="1594"/>
      <c r="EJ1385" s="1594"/>
      <c r="EK1385" s="1594"/>
      <c r="EL1385" s="1594"/>
      <c r="EM1385" s="1594"/>
      <c r="EN1385" s="1594"/>
      <c r="EO1385" s="1594"/>
      <c r="EP1385" s="1594"/>
      <c r="EQ1385" s="1594"/>
      <c r="ER1385" s="1594"/>
      <c r="ES1385" s="1594"/>
    </row>
    <row r="1386" spans="1:149" s="1595" customFormat="1" ht="13">
      <c r="A1386" s="1644" t="str">
        <f t="shared" si="720"/>
        <v>Organisation</v>
      </c>
      <c r="B1386" s="1758"/>
      <c r="C1386" s="1671"/>
      <c r="D1386" s="1671"/>
      <c r="E1386" s="1760"/>
      <c r="F1386" s="1592"/>
      <c r="G1386" s="1714">
        <f t="shared" si="721"/>
        <v>0</v>
      </c>
      <c r="H1386" s="1645"/>
      <c r="I1386" s="1714">
        <f t="shared" si="722"/>
        <v>0</v>
      </c>
      <c r="J1386" s="1679"/>
      <c r="K1386" s="1679"/>
      <c r="L1386" s="1592"/>
      <c r="M1386" s="1597"/>
      <c r="N1386" s="1597"/>
      <c r="O1386" s="1646"/>
      <c r="P1386" s="1647"/>
      <c r="Q1386" s="1647"/>
      <c r="R1386" s="1648"/>
      <c r="S1386" s="1603"/>
      <c r="T1386" s="1649"/>
      <c r="U1386" s="1649"/>
      <c r="V1386" s="1649"/>
      <c r="W1386" s="1649"/>
      <c r="X1386" s="1649"/>
      <c r="Y1386" s="1649"/>
      <c r="Z1386" s="1649"/>
      <c r="AA1386" s="1649"/>
      <c r="AB1386" s="1649"/>
      <c r="AC1386" s="1649"/>
      <c r="AD1386" s="1649"/>
      <c r="AE1386" s="1649"/>
      <c r="AF1386" s="1610">
        <f t="shared" si="701"/>
        <v>0</v>
      </c>
      <c r="AG1386" s="1680"/>
      <c r="AH1386" s="1680"/>
      <c r="AI1386" s="1649"/>
      <c r="AJ1386" s="1649"/>
      <c r="AK1386" s="1649"/>
      <c r="AL1386" s="1649"/>
      <c r="AM1386" s="1649"/>
      <c r="AN1386" s="1649"/>
      <c r="AO1386" s="1649"/>
      <c r="AP1386" s="1649"/>
      <c r="AQ1386" s="1649"/>
      <c r="AR1386" s="1709"/>
      <c r="AS1386" s="1779">
        <f t="shared" si="702"/>
        <v>0</v>
      </c>
      <c r="AT1386" s="1711">
        <f t="shared" si="723"/>
        <v>0</v>
      </c>
      <c r="AU1386" s="1611">
        <f t="shared" si="703"/>
        <v>0</v>
      </c>
      <c r="AV1386" s="1611">
        <f t="shared" si="704"/>
        <v>0</v>
      </c>
      <c r="AW1386" s="1611">
        <f t="shared" si="705"/>
        <v>0</v>
      </c>
      <c r="AX1386" s="1611">
        <f t="shared" si="706"/>
        <v>0</v>
      </c>
      <c r="AY1386" s="1611">
        <f t="shared" si="707"/>
        <v>0</v>
      </c>
      <c r="AZ1386" s="1611">
        <f t="shared" si="708"/>
        <v>0</v>
      </c>
      <c r="BA1386" s="1611">
        <f t="shared" si="709"/>
        <v>0</v>
      </c>
      <c r="BB1386" s="1611">
        <f t="shared" si="710"/>
        <v>0</v>
      </c>
      <c r="BC1386" s="1611">
        <f t="shared" si="711"/>
        <v>0</v>
      </c>
      <c r="BD1386" s="1611">
        <f t="shared" si="712"/>
        <v>0</v>
      </c>
      <c r="BE1386" s="1611">
        <f t="shared" si="713"/>
        <v>0</v>
      </c>
      <c r="BF1386" s="1611">
        <f t="shared" si="714"/>
        <v>0</v>
      </c>
      <c r="BG1386" s="1611">
        <f t="shared" si="724"/>
        <v>0</v>
      </c>
      <c r="BH1386" s="1611" t="str">
        <f t="shared" si="725"/>
        <v/>
      </c>
      <c r="BI1386" s="1611" t="str">
        <f t="shared" si="726"/>
        <v/>
      </c>
      <c r="BJ1386" s="1611" t="str">
        <f t="shared" si="715"/>
        <v/>
      </c>
      <c r="BK1386" s="1611" t="str">
        <f t="shared" si="716"/>
        <v/>
      </c>
      <c r="BL1386" s="1611" t="str">
        <f t="shared" ca="1" si="717"/>
        <v/>
      </c>
      <c r="BM1386" s="1611" t="str">
        <f t="shared" si="727"/>
        <v/>
      </c>
      <c r="BN1386" s="1611" t="str">
        <f t="shared" si="718"/>
        <v/>
      </c>
      <c r="BO1386" s="1611" t="str">
        <f t="shared" si="719"/>
        <v/>
      </c>
      <c r="BP1386" s="1611" t="str">
        <f t="shared" si="728"/>
        <v/>
      </c>
      <c r="BQ1386" s="1611" t="str">
        <f t="shared" si="729"/>
        <v/>
      </c>
      <c r="BR1386" s="1611" t="str">
        <f t="shared" si="730"/>
        <v/>
      </c>
      <c r="BS1386" s="1611" t="str">
        <f t="shared" si="731"/>
        <v/>
      </c>
      <c r="BT1386" s="1611" t="str">
        <f t="shared" si="732"/>
        <v/>
      </c>
      <c r="BU1386" s="1731">
        <f t="shared" ca="1" si="733"/>
        <v>0</v>
      </c>
      <c r="BV1386" s="1594"/>
      <c r="BW1386" s="1594"/>
      <c r="BX1386" s="1594"/>
      <c r="BY1386" s="1594"/>
      <c r="BZ1386" s="1594"/>
      <c r="CA1386" s="1594"/>
      <c r="CB1386" s="1594"/>
      <c r="CC1386" s="1594"/>
      <c r="CD1386" s="1594"/>
      <c r="CE1386" s="1594"/>
      <c r="CF1386" s="1594"/>
      <c r="CG1386" s="1594"/>
      <c r="CH1386" s="1594"/>
      <c r="CI1386" s="1594"/>
      <c r="CJ1386" s="1594"/>
      <c r="CK1386" s="1594"/>
      <c r="CL1386" s="1594"/>
      <c r="CM1386" s="1594"/>
      <c r="CN1386" s="1594"/>
      <c r="CO1386" s="1594"/>
      <c r="CP1386" s="1594"/>
      <c r="CQ1386" s="1594"/>
      <c r="CR1386" s="1594"/>
      <c r="CS1386" s="1594"/>
      <c r="CT1386" s="1594"/>
      <c r="CU1386" s="1594"/>
      <c r="CV1386" s="1594"/>
      <c r="CW1386" s="1594"/>
      <c r="CX1386" s="1594"/>
      <c r="CY1386" s="1594"/>
      <c r="CZ1386" s="1594"/>
      <c r="DA1386" s="1594"/>
      <c r="DB1386" s="1594"/>
      <c r="DC1386" s="1594"/>
      <c r="DD1386" s="1594"/>
      <c r="DE1386" s="1594"/>
      <c r="DF1386" s="1594"/>
      <c r="DG1386" s="1594"/>
      <c r="DH1386" s="1594"/>
      <c r="DI1386" s="1594"/>
      <c r="DJ1386" s="1594"/>
      <c r="DK1386" s="1594"/>
      <c r="DL1386" s="1594"/>
      <c r="DM1386" s="1594"/>
      <c r="DN1386" s="1594"/>
      <c r="DO1386" s="1594"/>
      <c r="DP1386" s="1594"/>
      <c r="DQ1386" s="1594"/>
      <c r="DR1386" s="1594"/>
      <c r="DS1386" s="1594"/>
      <c r="DT1386" s="1594"/>
      <c r="DU1386" s="1594"/>
      <c r="DV1386" s="1594"/>
      <c r="DW1386" s="1594"/>
      <c r="DX1386" s="1594"/>
      <c r="DY1386" s="1594"/>
      <c r="DZ1386" s="1594"/>
      <c r="EA1386" s="1594"/>
      <c r="EB1386" s="1594"/>
      <c r="EC1386" s="1594"/>
      <c r="ED1386" s="1594"/>
      <c r="EE1386" s="1594"/>
      <c r="EF1386" s="1594"/>
      <c r="EG1386" s="1594"/>
      <c r="EH1386" s="1594"/>
      <c r="EI1386" s="1594"/>
      <c r="EJ1386" s="1594"/>
      <c r="EK1386" s="1594"/>
      <c r="EL1386" s="1594"/>
      <c r="EM1386" s="1594"/>
      <c r="EN1386" s="1594"/>
      <c r="EO1386" s="1594"/>
      <c r="EP1386" s="1594"/>
      <c r="EQ1386" s="1594"/>
      <c r="ER1386" s="1594"/>
      <c r="ES1386" s="1594"/>
    </row>
    <row r="1387" spans="1:149" s="1595" customFormat="1" ht="13">
      <c r="A1387" s="1644" t="str">
        <f t="shared" si="720"/>
        <v>Organisation</v>
      </c>
      <c r="B1387" s="1758"/>
      <c r="C1387" s="1671"/>
      <c r="D1387" s="1671"/>
      <c r="E1387" s="1775"/>
      <c r="F1387" s="1592"/>
      <c r="G1387" s="1714">
        <f t="shared" si="721"/>
        <v>0</v>
      </c>
      <c r="H1387" s="1645"/>
      <c r="I1387" s="1714">
        <f t="shared" si="722"/>
        <v>0</v>
      </c>
      <c r="J1387" s="1679"/>
      <c r="K1387" s="1679"/>
      <c r="L1387" s="1592"/>
      <c r="M1387" s="1602"/>
      <c r="N1387" s="1597"/>
      <c r="O1387" s="1646"/>
      <c r="P1387" s="1647"/>
      <c r="Q1387" s="1647"/>
      <c r="R1387" s="1648"/>
      <c r="S1387" s="1603"/>
      <c r="T1387" s="1649"/>
      <c r="U1387" s="1649"/>
      <c r="V1387" s="1649"/>
      <c r="W1387" s="1649"/>
      <c r="X1387" s="1649"/>
      <c r="Y1387" s="1649"/>
      <c r="Z1387" s="1649"/>
      <c r="AA1387" s="1649"/>
      <c r="AB1387" s="1649"/>
      <c r="AC1387" s="1649"/>
      <c r="AD1387" s="1649"/>
      <c r="AE1387" s="1649"/>
      <c r="AF1387" s="1610">
        <f t="shared" ref="AF1387:AF1450" si="734">SUM(T1387:AE1387)</f>
        <v>0</v>
      </c>
      <c r="AG1387" s="1680"/>
      <c r="AH1387" s="1680"/>
      <c r="AI1387" s="1649"/>
      <c r="AJ1387" s="1649"/>
      <c r="AK1387" s="1649"/>
      <c r="AL1387" s="1649"/>
      <c r="AM1387" s="1649"/>
      <c r="AN1387" s="1649"/>
      <c r="AO1387" s="1649"/>
      <c r="AP1387" s="1649"/>
      <c r="AQ1387" s="1649"/>
      <c r="AR1387" s="1709"/>
      <c r="AS1387" s="1779">
        <f t="shared" ref="AS1387:AS1450" si="735">SUMPRODUCT($AC$40:$AN$40,AG1387:AR1387)</f>
        <v>0</v>
      </c>
      <c r="AT1387" s="1711">
        <f t="shared" si="723"/>
        <v>0</v>
      </c>
      <c r="AU1387" s="1611">
        <f t="shared" ref="AU1387:AU1450" si="736">AG1387-T1387</f>
        <v>0</v>
      </c>
      <c r="AV1387" s="1611">
        <f t="shared" ref="AV1387:AV1450" si="737">AH1387-U1387</f>
        <v>0</v>
      </c>
      <c r="AW1387" s="1611">
        <f t="shared" ref="AW1387:AW1450" si="738">AI1387-V1387</f>
        <v>0</v>
      </c>
      <c r="AX1387" s="1611">
        <f t="shared" ref="AX1387:AX1450" si="739">AJ1387-W1387</f>
        <v>0</v>
      </c>
      <c r="AY1387" s="1611">
        <f t="shared" ref="AY1387:AY1450" si="740">AK1387-X1387</f>
        <v>0</v>
      </c>
      <c r="AZ1387" s="1611">
        <f t="shared" ref="AZ1387:AZ1450" si="741">AL1387-Y1387</f>
        <v>0</v>
      </c>
      <c r="BA1387" s="1611">
        <f t="shared" ref="BA1387:BA1450" si="742">AM1387-Z1387</f>
        <v>0</v>
      </c>
      <c r="BB1387" s="1611">
        <f t="shared" ref="BB1387:BB1450" si="743">AN1387-AA1387</f>
        <v>0</v>
      </c>
      <c r="BC1387" s="1611">
        <f t="shared" ref="BC1387:BC1450" si="744">AO1387-AB1387</f>
        <v>0</v>
      </c>
      <c r="BD1387" s="1611">
        <f t="shared" ref="BD1387:BD1450" si="745">AP1387-AC1387</f>
        <v>0</v>
      </c>
      <c r="BE1387" s="1611">
        <f t="shared" ref="BE1387:BE1450" si="746">AQ1387-AD1387</f>
        <v>0</v>
      </c>
      <c r="BF1387" s="1611">
        <f t="shared" ref="BF1387:BF1450" si="747">AR1387-AE1387</f>
        <v>0</v>
      </c>
      <c r="BG1387" s="1611">
        <f t="shared" si="724"/>
        <v>0</v>
      </c>
      <c r="BH1387" s="1611" t="str">
        <f t="shared" si="725"/>
        <v/>
      </c>
      <c r="BI1387" s="1611" t="str">
        <f t="shared" si="726"/>
        <v/>
      </c>
      <c r="BJ1387" s="1611" t="str">
        <f t="shared" ref="BJ1387:BJ1450" si="748">IF(AND(OR(R1387=$CQ$1,R1387=$CQ$3),S1387=""),"ERROR","")</f>
        <v/>
      </c>
      <c r="BK1387" s="1611" t="str">
        <f t="shared" ref="BK1387:BK1450" si="749">IF(AND(OR(R1387=$CQ$2),S1387&lt;&gt;""),"ERROR","")</f>
        <v/>
      </c>
      <c r="BL1387" s="1611" t="str">
        <f t="shared" ref="BL1387:BL1450" ca="1" si="750">IF(AND(O1387=$CA$2,N1387&lt;TODAY()),"ERROR","")</f>
        <v/>
      </c>
      <c r="BM1387" s="1611" t="str">
        <f t="shared" si="727"/>
        <v/>
      </c>
      <c r="BN1387" s="1611" t="str">
        <f t="shared" ref="BN1387:BN1450" si="751">IF(AND(F1387=$BZ$1,G1387&gt;H1387),"ERROR","")</f>
        <v/>
      </c>
      <c r="BO1387" s="1611" t="str">
        <f t="shared" ref="BO1387:BO1450" si="752">IF(AND(F1387=$BZ$1,I1387&gt;J1387),"ERROR","")</f>
        <v/>
      </c>
      <c r="BP1387" s="1611" t="str">
        <f t="shared" si="728"/>
        <v/>
      </c>
      <c r="BQ1387" s="1611" t="str">
        <f t="shared" si="729"/>
        <v/>
      </c>
      <c r="BR1387" s="1611" t="str">
        <f t="shared" si="730"/>
        <v/>
      </c>
      <c r="BS1387" s="1611" t="str">
        <f t="shared" si="731"/>
        <v/>
      </c>
      <c r="BT1387" s="1611" t="str">
        <f t="shared" si="732"/>
        <v/>
      </c>
      <c r="BU1387" s="1731">
        <f t="shared" ca="1" si="733"/>
        <v>0</v>
      </c>
      <c r="BV1387" s="1594"/>
      <c r="BW1387" s="1594"/>
      <c r="BX1387" s="1594"/>
      <c r="BY1387" s="1594"/>
      <c r="BZ1387" s="1594"/>
      <c r="CA1387" s="1594"/>
      <c r="CB1387" s="1594"/>
      <c r="CC1387" s="1594"/>
      <c r="CD1387" s="1594"/>
      <c r="CE1387" s="1594"/>
      <c r="CF1387" s="1594"/>
      <c r="CG1387" s="1594"/>
      <c r="CH1387" s="1594"/>
      <c r="CI1387" s="1594"/>
      <c r="CJ1387" s="1594"/>
      <c r="CK1387" s="1594"/>
      <c r="CL1387" s="1594"/>
      <c r="CM1387" s="1594"/>
      <c r="CN1387" s="1594"/>
      <c r="CO1387" s="1594"/>
      <c r="CP1387" s="1594"/>
      <c r="CQ1387" s="1594"/>
      <c r="CR1387" s="1594"/>
      <c r="CS1387" s="1594"/>
      <c r="CT1387" s="1594"/>
      <c r="CU1387" s="1594"/>
      <c r="CV1387" s="1594"/>
      <c r="CW1387" s="1594"/>
      <c r="CX1387" s="1594"/>
      <c r="CY1387" s="1594"/>
      <c r="CZ1387" s="1594"/>
      <c r="DA1387" s="1594"/>
      <c r="DB1387" s="1594"/>
      <c r="DC1387" s="1594"/>
      <c r="DD1387" s="1594"/>
      <c r="DE1387" s="1594"/>
      <c r="DF1387" s="1594"/>
      <c r="DG1387" s="1594"/>
      <c r="DH1387" s="1594"/>
      <c r="DI1387" s="1594"/>
      <c r="DJ1387" s="1594"/>
      <c r="DK1387" s="1594"/>
      <c r="DL1387" s="1594"/>
      <c r="DM1387" s="1594"/>
      <c r="DN1387" s="1594"/>
      <c r="DO1387" s="1594"/>
      <c r="DP1387" s="1594"/>
      <c r="DQ1387" s="1594"/>
      <c r="DR1387" s="1594"/>
      <c r="DS1387" s="1594"/>
      <c r="DT1387" s="1594"/>
      <c r="DU1387" s="1594"/>
      <c r="DV1387" s="1594"/>
      <c r="DW1387" s="1594"/>
      <c r="DX1387" s="1594"/>
      <c r="DY1387" s="1594"/>
      <c r="DZ1387" s="1594"/>
      <c r="EA1387" s="1594"/>
      <c r="EB1387" s="1594"/>
      <c r="EC1387" s="1594"/>
      <c r="ED1387" s="1594"/>
      <c r="EE1387" s="1594"/>
      <c r="EF1387" s="1594"/>
      <c r="EG1387" s="1594"/>
      <c r="EH1387" s="1594"/>
      <c r="EI1387" s="1594"/>
      <c r="EJ1387" s="1594"/>
      <c r="EK1387" s="1594"/>
      <c r="EL1387" s="1594"/>
      <c r="EM1387" s="1594"/>
      <c r="EN1387" s="1594"/>
      <c r="EO1387" s="1594"/>
      <c r="EP1387" s="1594"/>
      <c r="EQ1387" s="1594"/>
      <c r="ER1387" s="1594"/>
      <c r="ES1387" s="1594"/>
    </row>
    <row r="1388" spans="1:149" s="1595" customFormat="1" ht="13">
      <c r="A1388" s="1644" t="str">
        <f t="shared" ref="A1388:A1451" si="753">$A$1</f>
        <v>Organisation</v>
      </c>
      <c r="B1388" s="1758"/>
      <c r="C1388" s="1671"/>
      <c r="D1388" s="1671"/>
      <c r="E1388" s="1773"/>
      <c r="F1388" s="1592"/>
      <c r="G1388" s="1714">
        <f t="shared" ref="G1388:G1451" si="754">AF1388</f>
        <v>0</v>
      </c>
      <c r="H1388" s="1645"/>
      <c r="I1388" s="1714">
        <f t="shared" ref="I1388:I1451" si="755">AT1388</f>
        <v>0</v>
      </c>
      <c r="J1388" s="1646"/>
      <c r="K1388" s="1646"/>
      <c r="L1388" s="1592"/>
      <c r="M1388" s="1602"/>
      <c r="N1388" s="1597"/>
      <c r="O1388" s="1646"/>
      <c r="P1388" s="1647"/>
      <c r="Q1388" s="1647"/>
      <c r="R1388" s="1648"/>
      <c r="S1388" s="1603"/>
      <c r="T1388" s="1649"/>
      <c r="U1388" s="1649"/>
      <c r="V1388" s="1649"/>
      <c r="W1388" s="1649"/>
      <c r="X1388" s="1649"/>
      <c r="Y1388" s="1649"/>
      <c r="Z1388" s="1649"/>
      <c r="AA1388" s="1649"/>
      <c r="AB1388" s="1649"/>
      <c r="AC1388" s="1649"/>
      <c r="AD1388" s="1649"/>
      <c r="AE1388" s="1649"/>
      <c r="AF1388" s="1610">
        <f t="shared" si="734"/>
        <v>0</v>
      </c>
      <c r="AG1388" s="1680"/>
      <c r="AH1388" s="1680"/>
      <c r="AI1388" s="1649"/>
      <c r="AJ1388" s="1649"/>
      <c r="AK1388" s="1649"/>
      <c r="AL1388" s="1649"/>
      <c r="AM1388" s="1649"/>
      <c r="AN1388" s="1649"/>
      <c r="AO1388" s="1649"/>
      <c r="AP1388" s="1649"/>
      <c r="AQ1388" s="1649"/>
      <c r="AR1388" s="1709"/>
      <c r="AS1388" s="1779">
        <f t="shared" si="735"/>
        <v>0</v>
      </c>
      <c r="AT1388" s="1711">
        <f t="shared" ref="AT1388:AT1451" si="756">SUM(AG1388:AR1388)</f>
        <v>0</v>
      </c>
      <c r="AU1388" s="1611">
        <f t="shared" si="736"/>
        <v>0</v>
      </c>
      <c r="AV1388" s="1611">
        <f t="shared" si="737"/>
        <v>0</v>
      </c>
      <c r="AW1388" s="1611">
        <f t="shared" si="738"/>
        <v>0</v>
      </c>
      <c r="AX1388" s="1611">
        <f t="shared" si="739"/>
        <v>0</v>
      </c>
      <c r="AY1388" s="1611">
        <f t="shared" si="740"/>
        <v>0</v>
      </c>
      <c r="AZ1388" s="1611">
        <f t="shared" si="741"/>
        <v>0</v>
      </c>
      <c r="BA1388" s="1611">
        <f t="shared" si="742"/>
        <v>0</v>
      </c>
      <c r="BB1388" s="1611">
        <f t="shared" si="743"/>
        <v>0</v>
      </c>
      <c r="BC1388" s="1611">
        <f t="shared" si="744"/>
        <v>0</v>
      </c>
      <c r="BD1388" s="1611">
        <f t="shared" si="745"/>
        <v>0</v>
      </c>
      <c r="BE1388" s="1611">
        <f t="shared" si="746"/>
        <v>0</v>
      </c>
      <c r="BF1388" s="1611">
        <f t="shared" si="747"/>
        <v>0</v>
      </c>
      <c r="BG1388" s="1611">
        <f t="shared" ref="BG1388:BG1451" si="757">SUM(AU1388:BF1388)</f>
        <v>0</v>
      </c>
      <c r="BH1388" s="1611" t="str">
        <f t="shared" ref="BH1388:BH1451" si="758">IF(OR(G1388&gt;0,I1388&gt;0),IF(AND(B1388&lt;&gt;"",C1388&lt;&gt;"",D1388&lt;&gt;"",E1388&lt;&gt;"",F1388&lt;&gt;"",L1388&lt;&gt;"",M1388&lt;&gt;"",N1388&lt;&gt;"",O1388&lt;&gt;"",P1388&lt;&gt;"",Q1388&lt;&gt;"",R1388&lt;&gt;""),"","ERROR"),"")</f>
        <v/>
      </c>
      <c r="BI1388" s="1611" t="str">
        <f t="shared" ref="BI1388:BI1451" si="759">IF(COUNTIF($D$43:$D$1496,D1388)&gt;1,"ERROR","")</f>
        <v/>
      </c>
      <c r="BJ1388" s="1611" t="str">
        <f t="shared" si="748"/>
        <v/>
      </c>
      <c r="BK1388" s="1611" t="str">
        <f t="shared" si="749"/>
        <v/>
      </c>
      <c r="BL1388" s="1611" t="str">
        <f t="shared" ca="1" si="750"/>
        <v/>
      </c>
      <c r="BM1388" s="1611" t="str">
        <f t="shared" ref="BM1388:BM1451" si="760">IF(AND(AT1388&gt;0,AF1388=0),"ERROR","")</f>
        <v/>
      </c>
      <c r="BN1388" s="1611" t="str">
        <f t="shared" si="751"/>
        <v/>
      </c>
      <c r="BO1388" s="1611" t="str">
        <f t="shared" si="752"/>
        <v/>
      </c>
      <c r="BP1388" s="1611" t="str">
        <f t="shared" ref="BP1388:BP1451" si="761">IF(AND(F1388=$BZ$2,SUM(H1388,J1388)&gt;0),"ERROR","")</f>
        <v/>
      </c>
      <c r="BQ1388" s="1611" t="str">
        <f t="shared" ref="BQ1388:BQ1451" si="762">IF(AND(I1388=0,J1388&gt;0),"ERROR","")</f>
        <v/>
      </c>
      <c r="BR1388" s="1611" t="str">
        <f t="shared" ref="BR1388:BR1451" si="763">IF(AND(O1388=$CA$1,K1388&lt;&gt;0),"ERROR","")</f>
        <v/>
      </c>
      <c r="BS1388" s="1611" t="str">
        <f t="shared" ref="BS1388:BS1451" si="764">IF(AND(O1388=$CA$2,I1388-AS1388-K1388&lt;0),"ERROR","")</f>
        <v/>
      </c>
      <c r="BT1388" s="1611" t="str">
        <f t="shared" ref="BT1388:BT1451" si="765">IF(S1388="","",VLOOKUP(S1388,$CS$1:$CT$14,2,0))</f>
        <v/>
      </c>
      <c r="BU1388" s="1731">
        <f t="shared" ref="BU1388:BU1451" ca="1" si="766">COUNTIF(BH1388:BS1388,"ERROR")</f>
        <v>0</v>
      </c>
      <c r="BV1388" s="1594"/>
      <c r="BW1388" s="1594"/>
      <c r="BX1388" s="1594"/>
      <c r="BY1388" s="1594"/>
      <c r="BZ1388" s="1594"/>
      <c r="CA1388" s="1594"/>
      <c r="CB1388" s="1594"/>
      <c r="CC1388" s="1594"/>
      <c r="CD1388" s="1594"/>
      <c r="CE1388" s="1594"/>
      <c r="CF1388" s="1594"/>
      <c r="CG1388" s="1594"/>
      <c r="CH1388" s="1594"/>
      <c r="CI1388" s="1594"/>
      <c r="CJ1388" s="1594"/>
      <c r="CK1388" s="1594"/>
      <c r="CL1388" s="1594"/>
      <c r="CM1388" s="1594"/>
      <c r="CN1388" s="1594"/>
      <c r="CO1388" s="1594"/>
      <c r="CP1388" s="1594"/>
      <c r="CQ1388" s="1594"/>
      <c r="CR1388" s="1594"/>
      <c r="CS1388" s="1594"/>
      <c r="CT1388" s="1594"/>
      <c r="CU1388" s="1594"/>
      <c r="CV1388" s="1594"/>
      <c r="CW1388" s="1594"/>
      <c r="CX1388" s="1594"/>
      <c r="CY1388" s="1594"/>
      <c r="CZ1388" s="1594"/>
      <c r="DA1388" s="1594"/>
      <c r="DB1388" s="1594"/>
      <c r="DC1388" s="1594"/>
      <c r="DD1388" s="1594"/>
      <c r="DE1388" s="1594"/>
      <c r="DF1388" s="1594"/>
      <c r="DG1388" s="1594"/>
      <c r="DH1388" s="1594"/>
      <c r="DI1388" s="1594"/>
      <c r="DJ1388" s="1594"/>
      <c r="DK1388" s="1594"/>
      <c r="DL1388" s="1594"/>
      <c r="DM1388" s="1594"/>
      <c r="DN1388" s="1594"/>
      <c r="DO1388" s="1594"/>
      <c r="DP1388" s="1594"/>
      <c r="DQ1388" s="1594"/>
      <c r="DR1388" s="1594"/>
      <c r="DS1388" s="1594"/>
      <c r="DT1388" s="1594"/>
      <c r="DU1388" s="1594"/>
      <c r="DV1388" s="1594"/>
      <c r="DW1388" s="1594"/>
      <c r="DX1388" s="1594"/>
      <c r="DY1388" s="1594"/>
      <c r="DZ1388" s="1594"/>
      <c r="EA1388" s="1594"/>
      <c r="EB1388" s="1594"/>
      <c r="EC1388" s="1594"/>
      <c r="ED1388" s="1594"/>
      <c r="EE1388" s="1594"/>
      <c r="EF1388" s="1594"/>
      <c r="EG1388" s="1594"/>
      <c r="EH1388" s="1594"/>
      <c r="EI1388" s="1594"/>
      <c r="EJ1388" s="1594"/>
      <c r="EK1388" s="1594"/>
      <c r="EL1388" s="1594"/>
      <c r="EM1388" s="1594"/>
      <c r="EN1388" s="1594"/>
      <c r="EO1388" s="1594"/>
      <c r="EP1388" s="1594"/>
      <c r="EQ1388" s="1594"/>
      <c r="ER1388" s="1594"/>
      <c r="ES1388" s="1594"/>
    </row>
    <row r="1389" spans="1:149" s="1595" customFormat="1" ht="13">
      <c r="A1389" s="1644" t="str">
        <f t="shared" si="753"/>
        <v>Organisation</v>
      </c>
      <c r="B1389" s="1758"/>
      <c r="C1389" s="1758"/>
      <c r="D1389" s="1758"/>
      <c r="E1389" s="1756"/>
      <c r="F1389" s="1592"/>
      <c r="G1389" s="1714">
        <f t="shared" si="754"/>
        <v>0</v>
      </c>
      <c r="H1389" s="1645"/>
      <c r="I1389" s="1714">
        <f t="shared" si="755"/>
        <v>0</v>
      </c>
      <c r="J1389" s="1646"/>
      <c r="K1389" s="1646"/>
      <c r="L1389" s="1592"/>
      <c r="M1389" s="1597"/>
      <c r="N1389" s="1597"/>
      <c r="O1389" s="1646"/>
      <c r="P1389" s="1647"/>
      <c r="Q1389" s="1647"/>
      <c r="R1389" s="1648"/>
      <c r="S1389" s="1603"/>
      <c r="T1389" s="1649"/>
      <c r="U1389" s="1649"/>
      <c r="V1389" s="1649"/>
      <c r="W1389" s="1649"/>
      <c r="X1389" s="1649"/>
      <c r="Y1389" s="1649"/>
      <c r="Z1389" s="1649"/>
      <c r="AA1389" s="1649"/>
      <c r="AB1389" s="1649"/>
      <c r="AC1389" s="1649"/>
      <c r="AD1389" s="1649"/>
      <c r="AE1389" s="1649"/>
      <c r="AF1389" s="1610">
        <f t="shared" si="734"/>
        <v>0</v>
      </c>
      <c r="AG1389" s="1680"/>
      <c r="AH1389" s="1680"/>
      <c r="AI1389" s="1649"/>
      <c r="AJ1389" s="1649"/>
      <c r="AK1389" s="1649"/>
      <c r="AL1389" s="1649"/>
      <c r="AM1389" s="1649"/>
      <c r="AN1389" s="1649"/>
      <c r="AO1389" s="1649"/>
      <c r="AP1389" s="1649"/>
      <c r="AQ1389" s="1649"/>
      <c r="AR1389" s="1709"/>
      <c r="AS1389" s="1779">
        <f t="shared" si="735"/>
        <v>0</v>
      </c>
      <c r="AT1389" s="1711">
        <f t="shared" si="756"/>
        <v>0</v>
      </c>
      <c r="AU1389" s="1611">
        <f t="shared" si="736"/>
        <v>0</v>
      </c>
      <c r="AV1389" s="1611">
        <f t="shared" si="737"/>
        <v>0</v>
      </c>
      <c r="AW1389" s="1611">
        <f t="shared" si="738"/>
        <v>0</v>
      </c>
      <c r="AX1389" s="1611">
        <f t="shared" si="739"/>
        <v>0</v>
      </c>
      <c r="AY1389" s="1611">
        <f t="shared" si="740"/>
        <v>0</v>
      </c>
      <c r="AZ1389" s="1611">
        <f t="shared" si="741"/>
        <v>0</v>
      </c>
      <c r="BA1389" s="1611">
        <f t="shared" si="742"/>
        <v>0</v>
      </c>
      <c r="BB1389" s="1611">
        <f t="shared" si="743"/>
        <v>0</v>
      </c>
      <c r="BC1389" s="1611">
        <f t="shared" si="744"/>
        <v>0</v>
      </c>
      <c r="BD1389" s="1611">
        <f t="shared" si="745"/>
        <v>0</v>
      </c>
      <c r="BE1389" s="1611">
        <f t="shared" si="746"/>
        <v>0</v>
      </c>
      <c r="BF1389" s="1611">
        <f t="shared" si="747"/>
        <v>0</v>
      </c>
      <c r="BG1389" s="1611">
        <f t="shared" si="757"/>
        <v>0</v>
      </c>
      <c r="BH1389" s="1611" t="str">
        <f t="shared" si="758"/>
        <v/>
      </c>
      <c r="BI1389" s="1611" t="str">
        <f t="shared" si="759"/>
        <v/>
      </c>
      <c r="BJ1389" s="1611" t="str">
        <f t="shared" si="748"/>
        <v/>
      </c>
      <c r="BK1389" s="1611" t="str">
        <f t="shared" si="749"/>
        <v/>
      </c>
      <c r="BL1389" s="1611" t="str">
        <f t="shared" ca="1" si="750"/>
        <v/>
      </c>
      <c r="BM1389" s="1611" t="str">
        <f t="shared" si="760"/>
        <v/>
      </c>
      <c r="BN1389" s="1611" t="str">
        <f t="shared" si="751"/>
        <v/>
      </c>
      <c r="BO1389" s="1611" t="str">
        <f t="shared" si="752"/>
        <v/>
      </c>
      <c r="BP1389" s="1611" t="str">
        <f t="shared" si="761"/>
        <v/>
      </c>
      <c r="BQ1389" s="1611" t="str">
        <f t="shared" si="762"/>
        <v/>
      </c>
      <c r="BR1389" s="1611" t="str">
        <f t="shared" si="763"/>
        <v/>
      </c>
      <c r="BS1389" s="1611" t="str">
        <f t="shared" si="764"/>
        <v/>
      </c>
      <c r="BT1389" s="1611" t="str">
        <f t="shared" si="765"/>
        <v/>
      </c>
      <c r="BU1389" s="1731">
        <f t="shared" ca="1" si="766"/>
        <v>0</v>
      </c>
      <c r="BV1389" s="1594"/>
      <c r="BW1389" s="1594"/>
      <c r="BX1389" s="1594"/>
      <c r="BY1389" s="1594"/>
      <c r="BZ1389" s="1594"/>
      <c r="CA1389" s="1594"/>
      <c r="CB1389" s="1594"/>
      <c r="CC1389" s="1594"/>
      <c r="CD1389" s="1594"/>
      <c r="CE1389" s="1594"/>
      <c r="CF1389" s="1594"/>
      <c r="CG1389" s="1594"/>
      <c r="CH1389" s="1594"/>
      <c r="CI1389" s="1594"/>
      <c r="CJ1389" s="1594"/>
      <c r="CK1389" s="1594"/>
      <c r="CL1389" s="1594"/>
      <c r="CM1389" s="1594"/>
      <c r="CN1389" s="1594"/>
      <c r="CO1389" s="1594"/>
      <c r="CP1389" s="1594"/>
      <c r="CQ1389" s="1594"/>
      <c r="CR1389" s="1594"/>
      <c r="CS1389" s="1594"/>
      <c r="CT1389" s="1594"/>
      <c r="CU1389" s="1594"/>
      <c r="CV1389" s="1594"/>
      <c r="CW1389" s="1613"/>
      <c r="CX1389" s="1594"/>
      <c r="CY1389" s="1594"/>
      <c r="CZ1389" s="1594"/>
      <c r="DA1389" s="1594"/>
      <c r="DB1389" s="1594"/>
      <c r="DC1389" s="1594"/>
      <c r="DD1389" s="1594"/>
      <c r="DE1389" s="1594"/>
      <c r="DF1389" s="1594"/>
      <c r="DG1389" s="1594"/>
      <c r="DH1389" s="1594"/>
      <c r="DI1389" s="1594"/>
      <c r="DJ1389" s="1594"/>
      <c r="DK1389" s="1594"/>
      <c r="DL1389" s="1594"/>
      <c r="DM1389" s="1594"/>
      <c r="DN1389" s="1594"/>
      <c r="DO1389" s="1594"/>
      <c r="DP1389" s="1594"/>
      <c r="DQ1389" s="1594"/>
      <c r="DR1389" s="1594"/>
      <c r="DS1389" s="1594"/>
      <c r="DT1389" s="1594"/>
      <c r="DU1389" s="1594"/>
      <c r="DV1389" s="1594"/>
      <c r="DW1389" s="1594"/>
      <c r="DX1389" s="1594"/>
      <c r="DY1389" s="1594"/>
      <c r="DZ1389" s="1594"/>
      <c r="EA1389" s="1594"/>
      <c r="EB1389" s="1594"/>
      <c r="EC1389" s="1594"/>
      <c r="ED1389" s="1594"/>
      <c r="EE1389" s="1594"/>
      <c r="EF1389" s="1594"/>
      <c r="EG1389" s="1594"/>
      <c r="EH1389" s="1594"/>
      <c r="EI1389" s="1594"/>
      <c r="EJ1389" s="1594"/>
      <c r="EK1389" s="1594"/>
      <c r="EL1389" s="1594"/>
      <c r="EM1389" s="1594"/>
      <c r="EN1389" s="1594"/>
      <c r="EO1389" s="1594"/>
      <c r="EP1389" s="1594"/>
      <c r="EQ1389" s="1594"/>
      <c r="ER1389" s="1594"/>
      <c r="ES1389" s="1594"/>
    </row>
    <row r="1390" spans="1:149" s="1595" customFormat="1" ht="13">
      <c r="A1390" s="1644" t="str">
        <f t="shared" si="753"/>
        <v>Organisation</v>
      </c>
      <c r="B1390" s="1758"/>
      <c r="C1390" s="1758"/>
      <c r="D1390" s="1758"/>
      <c r="E1390" s="1756"/>
      <c r="F1390" s="1592"/>
      <c r="G1390" s="1714">
        <f t="shared" si="754"/>
        <v>0</v>
      </c>
      <c r="H1390" s="1645"/>
      <c r="I1390" s="1714">
        <f t="shared" si="755"/>
        <v>0</v>
      </c>
      <c r="J1390" s="1646"/>
      <c r="K1390" s="1646"/>
      <c r="L1390" s="1592"/>
      <c r="M1390" s="1597"/>
      <c r="N1390" s="1597"/>
      <c r="O1390" s="1646"/>
      <c r="P1390" s="1647"/>
      <c r="Q1390" s="1647"/>
      <c r="R1390" s="1648"/>
      <c r="S1390" s="1603"/>
      <c r="T1390" s="1649"/>
      <c r="U1390" s="1649"/>
      <c r="V1390" s="1649"/>
      <c r="W1390" s="1649"/>
      <c r="X1390" s="1649"/>
      <c r="Y1390" s="1649"/>
      <c r="Z1390" s="1649"/>
      <c r="AA1390" s="1649"/>
      <c r="AB1390" s="1649"/>
      <c r="AC1390" s="1649"/>
      <c r="AD1390" s="1649"/>
      <c r="AE1390" s="1649"/>
      <c r="AF1390" s="1610">
        <f t="shared" si="734"/>
        <v>0</v>
      </c>
      <c r="AG1390" s="1680"/>
      <c r="AH1390" s="1680"/>
      <c r="AI1390" s="1649"/>
      <c r="AJ1390" s="1649"/>
      <c r="AK1390" s="1649"/>
      <c r="AL1390" s="1649"/>
      <c r="AM1390" s="1649"/>
      <c r="AN1390" s="1649"/>
      <c r="AO1390" s="1649"/>
      <c r="AP1390" s="1649"/>
      <c r="AQ1390" s="1649"/>
      <c r="AR1390" s="1709"/>
      <c r="AS1390" s="1779">
        <f t="shared" si="735"/>
        <v>0</v>
      </c>
      <c r="AT1390" s="1711">
        <f t="shared" si="756"/>
        <v>0</v>
      </c>
      <c r="AU1390" s="1611">
        <f t="shared" si="736"/>
        <v>0</v>
      </c>
      <c r="AV1390" s="1611">
        <f t="shared" si="737"/>
        <v>0</v>
      </c>
      <c r="AW1390" s="1611">
        <f t="shared" si="738"/>
        <v>0</v>
      </c>
      <c r="AX1390" s="1611">
        <f t="shared" si="739"/>
        <v>0</v>
      </c>
      <c r="AY1390" s="1611">
        <f t="shared" si="740"/>
        <v>0</v>
      </c>
      <c r="AZ1390" s="1611">
        <f t="shared" si="741"/>
        <v>0</v>
      </c>
      <c r="BA1390" s="1611">
        <f t="shared" si="742"/>
        <v>0</v>
      </c>
      <c r="BB1390" s="1611">
        <f t="shared" si="743"/>
        <v>0</v>
      </c>
      <c r="BC1390" s="1611">
        <f t="shared" si="744"/>
        <v>0</v>
      </c>
      <c r="BD1390" s="1611">
        <f t="shared" si="745"/>
        <v>0</v>
      </c>
      <c r="BE1390" s="1611">
        <f t="shared" si="746"/>
        <v>0</v>
      </c>
      <c r="BF1390" s="1611">
        <f t="shared" si="747"/>
        <v>0</v>
      </c>
      <c r="BG1390" s="1611">
        <f t="shared" si="757"/>
        <v>0</v>
      </c>
      <c r="BH1390" s="1611" t="str">
        <f t="shared" si="758"/>
        <v/>
      </c>
      <c r="BI1390" s="1611" t="str">
        <f t="shared" si="759"/>
        <v/>
      </c>
      <c r="BJ1390" s="1611" t="str">
        <f t="shared" si="748"/>
        <v/>
      </c>
      <c r="BK1390" s="1611" t="str">
        <f t="shared" si="749"/>
        <v/>
      </c>
      <c r="BL1390" s="1611" t="str">
        <f t="shared" ca="1" si="750"/>
        <v/>
      </c>
      <c r="BM1390" s="1611" t="str">
        <f t="shared" si="760"/>
        <v/>
      </c>
      <c r="BN1390" s="1611" t="str">
        <f t="shared" si="751"/>
        <v/>
      </c>
      <c r="BO1390" s="1611" t="str">
        <f t="shared" si="752"/>
        <v/>
      </c>
      <c r="BP1390" s="1611" t="str">
        <f t="shared" si="761"/>
        <v/>
      </c>
      <c r="BQ1390" s="1611" t="str">
        <f t="shared" si="762"/>
        <v/>
      </c>
      <c r="BR1390" s="1611" t="str">
        <f t="shared" si="763"/>
        <v/>
      </c>
      <c r="BS1390" s="1611" t="str">
        <f t="shared" si="764"/>
        <v/>
      </c>
      <c r="BT1390" s="1611" t="str">
        <f t="shared" si="765"/>
        <v/>
      </c>
      <c r="BU1390" s="1731">
        <f t="shared" ca="1" si="766"/>
        <v>0</v>
      </c>
      <c r="BV1390" s="1594"/>
      <c r="BW1390" s="1594"/>
      <c r="BX1390" s="1594"/>
      <c r="BY1390" s="1594"/>
      <c r="BZ1390" s="1594"/>
      <c r="CA1390" s="1594"/>
      <c r="CB1390" s="1594"/>
      <c r="CC1390" s="1594"/>
      <c r="CD1390" s="1594"/>
      <c r="CE1390" s="1594"/>
      <c r="CF1390" s="1594"/>
      <c r="CG1390" s="1594"/>
      <c r="CH1390" s="1594"/>
      <c r="CI1390" s="1594"/>
      <c r="CJ1390" s="1594"/>
      <c r="CK1390" s="1594"/>
      <c r="CL1390" s="1594"/>
      <c r="CM1390" s="1594"/>
      <c r="CN1390" s="1594"/>
      <c r="CO1390" s="1594"/>
      <c r="CP1390" s="1594"/>
      <c r="CQ1390" s="1594"/>
      <c r="CR1390" s="1594"/>
      <c r="CS1390" s="1594"/>
      <c r="CT1390" s="1594"/>
      <c r="CU1390" s="1594"/>
      <c r="CV1390" s="1594"/>
      <c r="CW1390" s="1594"/>
      <c r="CX1390" s="1594"/>
      <c r="CY1390" s="1594"/>
      <c r="CZ1390" s="1594"/>
      <c r="DA1390" s="1594"/>
      <c r="DB1390" s="1594"/>
      <c r="DC1390" s="1594"/>
      <c r="DD1390" s="1594"/>
      <c r="DE1390" s="1594"/>
      <c r="DF1390" s="1594"/>
      <c r="DG1390" s="1594"/>
      <c r="DH1390" s="1594"/>
      <c r="DI1390" s="1594"/>
      <c r="DJ1390" s="1594"/>
      <c r="DK1390" s="1594"/>
      <c r="DL1390" s="1594"/>
      <c r="DM1390" s="1594"/>
      <c r="DN1390" s="1594"/>
      <c r="DO1390" s="1594"/>
      <c r="DP1390" s="1594"/>
      <c r="DQ1390" s="1594"/>
      <c r="DR1390" s="1594"/>
      <c r="DS1390" s="1594"/>
      <c r="DT1390" s="1594"/>
      <c r="DU1390" s="1594"/>
      <c r="DV1390" s="1594"/>
      <c r="DW1390" s="1594"/>
      <c r="DX1390" s="1594"/>
      <c r="DY1390" s="1594"/>
      <c r="DZ1390" s="1594"/>
      <c r="EA1390" s="1594"/>
      <c r="EB1390" s="1594"/>
      <c r="EC1390" s="1594"/>
      <c r="ED1390" s="1594"/>
      <c r="EE1390" s="1594"/>
      <c r="EF1390" s="1594"/>
      <c r="EG1390" s="1594"/>
      <c r="EH1390" s="1594"/>
      <c r="EI1390" s="1594"/>
      <c r="EJ1390" s="1594"/>
      <c r="EK1390" s="1594"/>
      <c r="EL1390" s="1594"/>
      <c r="EM1390" s="1594"/>
      <c r="EN1390" s="1594"/>
      <c r="EO1390" s="1594"/>
      <c r="EP1390" s="1594"/>
      <c r="EQ1390" s="1594"/>
      <c r="ER1390" s="1594"/>
      <c r="ES1390" s="1594"/>
    </row>
    <row r="1391" spans="1:149" s="1596" customFormat="1" ht="13">
      <c r="A1391" s="1644" t="str">
        <f t="shared" si="753"/>
        <v>Organisation</v>
      </c>
      <c r="B1391" s="1758"/>
      <c r="C1391" s="1758"/>
      <c r="D1391" s="1758"/>
      <c r="E1391" s="1756"/>
      <c r="F1391" s="1592"/>
      <c r="G1391" s="1714">
        <f t="shared" si="754"/>
        <v>0</v>
      </c>
      <c r="H1391" s="1645"/>
      <c r="I1391" s="1714">
        <f t="shared" si="755"/>
        <v>0</v>
      </c>
      <c r="J1391" s="1646"/>
      <c r="K1391" s="1646"/>
      <c r="L1391" s="1592"/>
      <c r="M1391" s="1597"/>
      <c r="N1391" s="1597"/>
      <c r="O1391" s="1646"/>
      <c r="P1391" s="1647"/>
      <c r="Q1391" s="1647"/>
      <c r="R1391" s="1648"/>
      <c r="S1391" s="1603"/>
      <c r="T1391" s="1649"/>
      <c r="U1391" s="1649"/>
      <c r="V1391" s="1649"/>
      <c r="W1391" s="1649"/>
      <c r="X1391" s="1649"/>
      <c r="Y1391" s="1649"/>
      <c r="Z1391" s="1649"/>
      <c r="AA1391" s="1649"/>
      <c r="AB1391" s="1649"/>
      <c r="AC1391" s="1649"/>
      <c r="AD1391" s="1649"/>
      <c r="AE1391" s="1649"/>
      <c r="AF1391" s="1610">
        <f t="shared" si="734"/>
        <v>0</v>
      </c>
      <c r="AG1391" s="1649"/>
      <c r="AH1391" s="1649"/>
      <c r="AI1391" s="1649"/>
      <c r="AJ1391" s="1649"/>
      <c r="AK1391" s="1649"/>
      <c r="AL1391" s="1649"/>
      <c r="AM1391" s="1649"/>
      <c r="AN1391" s="1649"/>
      <c r="AO1391" s="1649"/>
      <c r="AP1391" s="1649"/>
      <c r="AQ1391" s="1649"/>
      <c r="AR1391" s="1709"/>
      <c r="AS1391" s="1779">
        <f t="shared" si="735"/>
        <v>0</v>
      </c>
      <c r="AT1391" s="1711">
        <f t="shared" si="756"/>
        <v>0</v>
      </c>
      <c r="AU1391" s="1611">
        <f t="shared" si="736"/>
        <v>0</v>
      </c>
      <c r="AV1391" s="1611">
        <f t="shared" si="737"/>
        <v>0</v>
      </c>
      <c r="AW1391" s="1611">
        <f t="shared" si="738"/>
        <v>0</v>
      </c>
      <c r="AX1391" s="1611">
        <f t="shared" si="739"/>
        <v>0</v>
      </c>
      <c r="AY1391" s="1611">
        <f t="shared" si="740"/>
        <v>0</v>
      </c>
      <c r="AZ1391" s="1611">
        <f t="shared" si="741"/>
        <v>0</v>
      </c>
      <c r="BA1391" s="1611">
        <f t="shared" si="742"/>
        <v>0</v>
      </c>
      <c r="BB1391" s="1611">
        <f t="shared" si="743"/>
        <v>0</v>
      </c>
      <c r="BC1391" s="1611">
        <f t="shared" si="744"/>
        <v>0</v>
      </c>
      <c r="BD1391" s="1611">
        <f t="shared" si="745"/>
        <v>0</v>
      </c>
      <c r="BE1391" s="1611">
        <f t="shared" si="746"/>
        <v>0</v>
      </c>
      <c r="BF1391" s="1611">
        <f t="shared" si="747"/>
        <v>0</v>
      </c>
      <c r="BG1391" s="1611">
        <f t="shared" si="757"/>
        <v>0</v>
      </c>
      <c r="BH1391" s="1611" t="str">
        <f t="shared" si="758"/>
        <v/>
      </c>
      <c r="BI1391" s="1611" t="str">
        <f t="shared" si="759"/>
        <v/>
      </c>
      <c r="BJ1391" s="1611" t="str">
        <f t="shared" si="748"/>
        <v/>
      </c>
      <c r="BK1391" s="1611" t="str">
        <f t="shared" si="749"/>
        <v/>
      </c>
      <c r="BL1391" s="1611" t="str">
        <f t="shared" ca="1" si="750"/>
        <v/>
      </c>
      <c r="BM1391" s="1611" t="str">
        <f t="shared" si="760"/>
        <v/>
      </c>
      <c r="BN1391" s="1611" t="str">
        <f t="shared" si="751"/>
        <v/>
      </c>
      <c r="BO1391" s="1611" t="str">
        <f t="shared" si="752"/>
        <v/>
      </c>
      <c r="BP1391" s="1611" t="str">
        <f t="shared" si="761"/>
        <v/>
      </c>
      <c r="BQ1391" s="1611" t="str">
        <f t="shared" si="762"/>
        <v/>
      </c>
      <c r="BR1391" s="1611" t="str">
        <f t="shared" si="763"/>
        <v/>
      </c>
      <c r="BS1391" s="1611" t="str">
        <f t="shared" si="764"/>
        <v/>
      </c>
      <c r="BT1391" s="1611" t="str">
        <f t="shared" si="765"/>
        <v/>
      </c>
      <c r="BU1391" s="1731">
        <f t="shared" ca="1" si="766"/>
        <v>0</v>
      </c>
      <c r="BV1391" s="1613"/>
      <c r="BW1391" s="1613"/>
      <c r="BX1391" s="1613"/>
      <c r="BY1391" s="1613"/>
      <c r="BZ1391" s="1613"/>
      <c r="CA1391" s="1613"/>
      <c r="CB1391" s="1613"/>
      <c r="CC1391" s="1613"/>
      <c r="CD1391" s="1613"/>
      <c r="CE1391" s="1613"/>
      <c r="CF1391" s="1613"/>
      <c r="CG1391" s="1594"/>
      <c r="CH1391" s="1613"/>
      <c r="CI1391" s="1613"/>
      <c r="CJ1391" s="1613"/>
      <c r="CK1391" s="1613"/>
      <c r="CL1391" s="1613"/>
      <c r="CM1391" s="1613"/>
      <c r="CN1391" s="1613"/>
      <c r="CO1391" s="1613"/>
      <c r="CP1391" s="1613"/>
      <c r="CQ1391" s="1613"/>
      <c r="CR1391" s="1613"/>
      <c r="CS1391" s="1613"/>
      <c r="CT1391" s="1613"/>
      <c r="CU1391" s="1613"/>
      <c r="CV1391" s="1613"/>
      <c r="CW1391" s="1594"/>
      <c r="CX1391" s="1613"/>
      <c r="CY1391" s="1613"/>
      <c r="CZ1391" s="1613"/>
      <c r="DA1391" s="1613"/>
      <c r="DB1391" s="1613"/>
      <c r="DC1391" s="1613"/>
      <c r="DD1391" s="1613"/>
      <c r="DE1391" s="1613"/>
      <c r="DF1391" s="1613"/>
      <c r="DG1391" s="1613"/>
      <c r="DH1391" s="1613"/>
      <c r="DI1391" s="1613"/>
      <c r="DJ1391" s="1613"/>
      <c r="DK1391" s="1613"/>
      <c r="DL1391" s="1613"/>
      <c r="DM1391" s="1613"/>
      <c r="DN1391" s="1613"/>
      <c r="DO1391" s="1613"/>
      <c r="DP1391" s="1613"/>
      <c r="DQ1391" s="1613"/>
      <c r="DR1391" s="1613"/>
      <c r="DS1391" s="1613"/>
      <c r="DT1391" s="1613"/>
      <c r="DU1391" s="1613"/>
      <c r="DV1391" s="1613"/>
      <c r="DW1391" s="1613"/>
      <c r="DX1391" s="1613"/>
      <c r="DY1391" s="1613"/>
      <c r="DZ1391" s="1613"/>
      <c r="EA1391" s="1613"/>
      <c r="EB1391" s="1613"/>
      <c r="EC1391" s="1613"/>
      <c r="ED1391" s="1613"/>
      <c r="EE1391" s="1613"/>
      <c r="EF1391" s="1613"/>
      <c r="EG1391" s="1613"/>
      <c r="EH1391" s="1613"/>
      <c r="EI1391" s="1613"/>
      <c r="EJ1391" s="1613"/>
      <c r="EK1391" s="1613"/>
      <c r="EL1391" s="1613"/>
      <c r="EM1391" s="1613"/>
      <c r="EN1391" s="1613"/>
      <c r="EO1391" s="1613"/>
      <c r="EP1391" s="1613"/>
      <c r="EQ1391" s="1613"/>
      <c r="ER1391" s="1613"/>
      <c r="ES1391" s="1613"/>
    </row>
    <row r="1392" spans="1:149" s="1595" customFormat="1" ht="13">
      <c r="A1392" s="1644" t="str">
        <f t="shared" si="753"/>
        <v>Organisation</v>
      </c>
      <c r="B1392" s="1758"/>
      <c r="C1392" s="1758"/>
      <c r="D1392" s="1758"/>
      <c r="E1392" s="1756"/>
      <c r="F1392" s="1592"/>
      <c r="G1392" s="1714">
        <f t="shared" si="754"/>
        <v>0</v>
      </c>
      <c r="H1392" s="1645"/>
      <c r="I1392" s="1714">
        <f t="shared" si="755"/>
        <v>0</v>
      </c>
      <c r="J1392" s="1646"/>
      <c r="K1392" s="1646"/>
      <c r="L1392" s="1592"/>
      <c r="M1392" s="1597"/>
      <c r="N1392" s="1597"/>
      <c r="O1392" s="1646"/>
      <c r="P1392" s="1647"/>
      <c r="Q1392" s="1647"/>
      <c r="R1392" s="1648"/>
      <c r="S1392" s="1603"/>
      <c r="T1392" s="1649"/>
      <c r="U1392" s="1649"/>
      <c r="V1392" s="1649"/>
      <c r="W1392" s="1649"/>
      <c r="X1392" s="1649"/>
      <c r="Y1392" s="1649"/>
      <c r="Z1392" s="1649"/>
      <c r="AA1392" s="1649"/>
      <c r="AB1392" s="1649"/>
      <c r="AC1392" s="1649"/>
      <c r="AD1392" s="1649"/>
      <c r="AE1392" s="1649"/>
      <c r="AF1392" s="1610">
        <f t="shared" si="734"/>
        <v>0</v>
      </c>
      <c r="AG1392" s="1649"/>
      <c r="AH1392" s="1649"/>
      <c r="AI1392" s="1649"/>
      <c r="AJ1392" s="1649"/>
      <c r="AK1392" s="1649"/>
      <c r="AL1392" s="1649"/>
      <c r="AM1392" s="1649"/>
      <c r="AN1392" s="1649"/>
      <c r="AO1392" s="1649"/>
      <c r="AP1392" s="1649"/>
      <c r="AQ1392" s="1649"/>
      <c r="AR1392" s="1709"/>
      <c r="AS1392" s="1779">
        <f t="shared" si="735"/>
        <v>0</v>
      </c>
      <c r="AT1392" s="1711">
        <f t="shared" si="756"/>
        <v>0</v>
      </c>
      <c r="AU1392" s="1611">
        <f t="shared" si="736"/>
        <v>0</v>
      </c>
      <c r="AV1392" s="1611">
        <f t="shared" si="737"/>
        <v>0</v>
      </c>
      <c r="AW1392" s="1611">
        <f t="shared" si="738"/>
        <v>0</v>
      </c>
      <c r="AX1392" s="1611">
        <f t="shared" si="739"/>
        <v>0</v>
      </c>
      <c r="AY1392" s="1611">
        <f t="shared" si="740"/>
        <v>0</v>
      </c>
      <c r="AZ1392" s="1611">
        <f t="shared" si="741"/>
        <v>0</v>
      </c>
      <c r="BA1392" s="1611">
        <f t="shared" si="742"/>
        <v>0</v>
      </c>
      <c r="BB1392" s="1611">
        <f t="shared" si="743"/>
        <v>0</v>
      </c>
      <c r="BC1392" s="1611">
        <f t="shared" si="744"/>
        <v>0</v>
      </c>
      <c r="BD1392" s="1611">
        <f t="shared" si="745"/>
        <v>0</v>
      </c>
      <c r="BE1392" s="1611">
        <f t="shared" si="746"/>
        <v>0</v>
      </c>
      <c r="BF1392" s="1611">
        <f t="shared" si="747"/>
        <v>0</v>
      </c>
      <c r="BG1392" s="1611">
        <f t="shared" si="757"/>
        <v>0</v>
      </c>
      <c r="BH1392" s="1611" t="str">
        <f t="shared" si="758"/>
        <v/>
      </c>
      <c r="BI1392" s="1611" t="str">
        <f t="shared" si="759"/>
        <v/>
      </c>
      <c r="BJ1392" s="1611" t="str">
        <f t="shared" si="748"/>
        <v/>
      </c>
      <c r="BK1392" s="1611" t="str">
        <f t="shared" si="749"/>
        <v/>
      </c>
      <c r="BL1392" s="1611" t="str">
        <f t="shared" ca="1" si="750"/>
        <v/>
      </c>
      <c r="BM1392" s="1611" t="str">
        <f t="shared" si="760"/>
        <v/>
      </c>
      <c r="BN1392" s="1611" t="str">
        <f t="shared" si="751"/>
        <v/>
      </c>
      <c r="BO1392" s="1611" t="str">
        <f t="shared" si="752"/>
        <v/>
      </c>
      <c r="BP1392" s="1611" t="str">
        <f t="shared" si="761"/>
        <v/>
      </c>
      <c r="BQ1392" s="1611" t="str">
        <f t="shared" si="762"/>
        <v/>
      </c>
      <c r="BR1392" s="1611" t="str">
        <f t="shared" si="763"/>
        <v/>
      </c>
      <c r="BS1392" s="1611" t="str">
        <f t="shared" si="764"/>
        <v/>
      </c>
      <c r="BT1392" s="1611" t="str">
        <f t="shared" si="765"/>
        <v/>
      </c>
      <c r="BU1392" s="1731">
        <f t="shared" ca="1" si="766"/>
        <v>0</v>
      </c>
      <c r="BV1392" s="1594"/>
      <c r="BW1392" s="1594"/>
      <c r="BX1392" s="1594"/>
      <c r="BY1392" s="1594"/>
      <c r="BZ1392" s="1594"/>
      <c r="CA1392" s="1594"/>
      <c r="CB1392" s="1594"/>
      <c r="CC1392" s="1594"/>
      <c r="CD1392" s="1594"/>
      <c r="CE1392" s="1594"/>
      <c r="CF1392" s="1594"/>
      <c r="CG1392" s="1613"/>
      <c r="CH1392" s="1594"/>
      <c r="CI1392" s="1594"/>
      <c r="CJ1392" s="1594"/>
      <c r="CK1392" s="1594"/>
      <c r="CL1392" s="1594"/>
      <c r="CM1392" s="1594"/>
      <c r="CN1392" s="1594"/>
      <c r="CO1392" s="1594"/>
      <c r="CP1392" s="1594"/>
      <c r="CQ1392" s="1594"/>
      <c r="CR1392" s="1594"/>
      <c r="CS1392" s="1594"/>
      <c r="CT1392" s="1594"/>
      <c r="CU1392" s="1594"/>
      <c r="CV1392" s="1594"/>
      <c r="CW1392" s="1594"/>
      <c r="CX1392" s="1594"/>
      <c r="CY1392" s="1594"/>
      <c r="CZ1392" s="1594"/>
      <c r="DA1392" s="1594"/>
      <c r="DB1392" s="1594"/>
      <c r="DC1392" s="1594"/>
      <c r="DD1392" s="1594"/>
      <c r="DE1392" s="1594"/>
      <c r="DF1392" s="1594"/>
      <c r="DG1392" s="1594"/>
      <c r="DH1392" s="1594"/>
      <c r="DI1392" s="1594"/>
      <c r="DJ1392" s="1594"/>
      <c r="DK1392" s="1594"/>
      <c r="DL1392" s="1594"/>
      <c r="DM1392" s="1594"/>
      <c r="DN1392" s="1594"/>
      <c r="DO1392" s="1594"/>
      <c r="DP1392" s="1594"/>
      <c r="DQ1392" s="1594"/>
      <c r="DR1392" s="1594"/>
      <c r="DS1392" s="1594"/>
      <c r="DT1392" s="1594"/>
      <c r="DU1392" s="1594"/>
      <c r="DV1392" s="1594"/>
      <c r="DW1392" s="1594"/>
      <c r="DX1392" s="1594"/>
      <c r="DY1392" s="1594"/>
      <c r="DZ1392" s="1594"/>
      <c r="EA1392" s="1594"/>
      <c r="EB1392" s="1594"/>
      <c r="EC1392" s="1594"/>
      <c r="ED1392" s="1594"/>
      <c r="EE1392" s="1594"/>
      <c r="EF1392" s="1594"/>
      <c r="EG1392" s="1594"/>
      <c r="EH1392" s="1594"/>
      <c r="EI1392" s="1594"/>
      <c r="EJ1392" s="1594"/>
      <c r="EK1392" s="1594"/>
      <c r="EL1392" s="1594"/>
      <c r="EM1392" s="1594"/>
      <c r="EN1392" s="1594"/>
      <c r="EO1392" s="1594"/>
      <c r="EP1392" s="1594"/>
      <c r="EQ1392" s="1594"/>
      <c r="ER1392" s="1594"/>
      <c r="ES1392" s="1594"/>
    </row>
    <row r="1393" spans="1:149" s="1595" customFormat="1" ht="13">
      <c r="A1393" s="1644" t="str">
        <f t="shared" si="753"/>
        <v>Organisation</v>
      </c>
      <c r="B1393" s="1758"/>
      <c r="C1393" s="1758"/>
      <c r="D1393" s="1757"/>
      <c r="E1393" s="1756"/>
      <c r="F1393" s="1592"/>
      <c r="G1393" s="1714">
        <f t="shared" si="754"/>
        <v>0</v>
      </c>
      <c r="H1393" s="1645"/>
      <c r="I1393" s="1714">
        <f t="shared" si="755"/>
        <v>0</v>
      </c>
      <c r="J1393" s="1646"/>
      <c r="K1393" s="1646"/>
      <c r="L1393" s="1592"/>
      <c r="M1393" s="1597"/>
      <c r="N1393" s="1597"/>
      <c r="O1393" s="1646"/>
      <c r="P1393" s="1647"/>
      <c r="Q1393" s="1647"/>
      <c r="R1393" s="1648"/>
      <c r="S1393" s="1603"/>
      <c r="T1393" s="1649"/>
      <c r="U1393" s="1649"/>
      <c r="V1393" s="1649"/>
      <c r="W1393" s="1649"/>
      <c r="X1393" s="1649"/>
      <c r="Y1393" s="1649"/>
      <c r="Z1393" s="1649"/>
      <c r="AA1393" s="1649"/>
      <c r="AB1393" s="1649"/>
      <c r="AC1393" s="1649"/>
      <c r="AD1393" s="1649"/>
      <c r="AE1393" s="1649"/>
      <c r="AF1393" s="1610">
        <f t="shared" si="734"/>
        <v>0</v>
      </c>
      <c r="AG1393" s="1680"/>
      <c r="AH1393" s="1680"/>
      <c r="AI1393" s="1680"/>
      <c r="AJ1393" s="1680"/>
      <c r="AK1393" s="1680"/>
      <c r="AL1393" s="1680"/>
      <c r="AM1393" s="1680"/>
      <c r="AN1393" s="1680"/>
      <c r="AO1393" s="1680"/>
      <c r="AP1393" s="1680"/>
      <c r="AQ1393" s="1680"/>
      <c r="AR1393" s="1710"/>
      <c r="AS1393" s="1779">
        <f t="shared" si="735"/>
        <v>0</v>
      </c>
      <c r="AT1393" s="1711">
        <f t="shared" si="756"/>
        <v>0</v>
      </c>
      <c r="AU1393" s="1611">
        <f t="shared" si="736"/>
        <v>0</v>
      </c>
      <c r="AV1393" s="1611">
        <f t="shared" si="737"/>
        <v>0</v>
      </c>
      <c r="AW1393" s="1611">
        <f t="shared" si="738"/>
        <v>0</v>
      </c>
      <c r="AX1393" s="1611">
        <f t="shared" si="739"/>
        <v>0</v>
      </c>
      <c r="AY1393" s="1611">
        <f t="shared" si="740"/>
        <v>0</v>
      </c>
      <c r="AZ1393" s="1611">
        <f t="shared" si="741"/>
        <v>0</v>
      </c>
      <c r="BA1393" s="1611">
        <f t="shared" si="742"/>
        <v>0</v>
      </c>
      <c r="BB1393" s="1611">
        <f t="shared" si="743"/>
        <v>0</v>
      </c>
      <c r="BC1393" s="1611">
        <f t="shared" si="744"/>
        <v>0</v>
      </c>
      <c r="BD1393" s="1611">
        <f t="shared" si="745"/>
        <v>0</v>
      </c>
      <c r="BE1393" s="1611">
        <f t="shared" si="746"/>
        <v>0</v>
      </c>
      <c r="BF1393" s="1611">
        <f t="shared" si="747"/>
        <v>0</v>
      </c>
      <c r="BG1393" s="1611">
        <f t="shared" si="757"/>
        <v>0</v>
      </c>
      <c r="BH1393" s="1611" t="str">
        <f t="shared" si="758"/>
        <v/>
      </c>
      <c r="BI1393" s="1611" t="str">
        <f t="shared" si="759"/>
        <v/>
      </c>
      <c r="BJ1393" s="1611" t="str">
        <f t="shared" si="748"/>
        <v/>
      </c>
      <c r="BK1393" s="1611" t="str">
        <f t="shared" si="749"/>
        <v/>
      </c>
      <c r="BL1393" s="1611" t="str">
        <f t="shared" ca="1" si="750"/>
        <v/>
      </c>
      <c r="BM1393" s="1611" t="str">
        <f t="shared" si="760"/>
        <v/>
      </c>
      <c r="BN1393" s="1611" t="str">
        <f t="shared" si="751"/>
        <v/>
      </c>
      <c r="BO1393" s="1611" t="str">
        <f t="shared" si="752"/>
        <v/>
      </c>
      <c r="BP1393" s="1611" t="str">
        <f t="shared" si="761"/>
        <v/>
      </c>
      <c r="BQ1393" s="1611" t="str">
        <f t="shared" si="762"/>
        <v/>
      </c>
      <c r="BR1393" s="1611" t="str">
        <f t="shared" si="763"/>
        <v/>
      </c>
      <c r="BS1393" s="1611" t="str">
        <f t="shared" si="764"/>
        <v/>
      </c>
      <c r="BT1393" s="1611" t="str">
        <f t="shared" si="765"/>
        <v/>
      </c>
      <c r="BU1393" s="1731">
        <f t="shared" ca="1" si="766"/>
        <v>0</v>
      </c>
      <c r="BV1393" s="1594"/>
      <c r="BW1393" s="1594"/>
      <c r="BX1393" s="1594"/>
      <c r="BY1393" s="1594"/>
      <c r="BZ1393" s="1594"/>
      <c r="CA1393" s="1594"/>
      <c r="CB1393" s="1594"/>
      <c r="CC1393" s="1594"/>
      <c r="CD1393" s="1594"/>
      <c r="CE1393" s="1594"/>
      <c r="CF1393" s="1594"/>
      <c r="CG1393" s="1594"/>
      <c r="CH1393" s="1594"/>
      <c r="CI1393" s="1594"/>
      <c r="CJ1393" s="1594"/>
      <c r="CK1393" s="1594"/>
      <c r="CL1393" s="1594"/>
      <c r="CM1393" s="1594"/>
      <c r="CN1393" s="1594"/>
      <c r="CO1393" s="1594"/>
      <c r="CP1393" s="1594"/>
      <c r="CQ1393" s="1594"/>
      <c r="CR1393" s="1594"/>
      <c r="CS1393" s="1594"/>
      <c r="CT1393" s="1594"/>
      <c r="CU1393" s="1594"/>
      <c r="CV1393" s="1594"/>
      <c r="CW1393" s="1594"/>
      <c r="CX1393" s="1594"/>
      <c r="CY1393" s="1594"/>
      <c r="CZ1393" s="1594"/>
      <c r="DA1393" s="1594"/>
      <c r="DB1393" s="1594"/>
      <c r="DC1393" s="1594"/>
      <c r="DD1393" s="1594"/>
      <c r="DE1393" s="1594"/>
      <c r="DF1393" s="1594"/>
      <c r="DG1393" s="1594"/>
      <c r="DH1393" s="1594"/>
      <c r="DI1393" s="1594"/>
      <c r="DJ1393" s="1594"/>
      <c r="DK1393" s="1594"/>
      <c r="DL1393" s="1594"/>
      <c r="DM1393" s="1594"/>
      <c r="DN1393" s="1594"/>
      <c r="DO1393" s="1594"/>
      <c r="DP1393" s="1594"/>
      <c r="DQ1393" s="1594"/>
      <c r="DR1393" s="1594"/>
      <c r="DS1393" s="1594"/>
      <c r="DT1393" s="1594"/>
      <c r="DU1393" s="1594"/>
      <c r="DV1393" s="1594"/>
      <c r="DW1393" s="1594"/>
      <c r="DX1393" s="1594"/>
      <c r="DY1393" s="1594"/>
      <c r="DZ1393" s="1594"/>
      <c r="EA1393" s="1594"/>
      <c r="EB1393" s="1594"/>
      <c r="EC1393" s="1594"/>
      <c r="ED1393" s="1594"/>
      <c r="EE1393" s="1594"/>
      <c r="EF1393" s="1594"/>
      <c r="EG1393" s="1594"/>
      <c r="EH1393" s="1594"/>
      <c r="EI1393" s="1594"/>
      <c r="EJ1393" s="1594"/>
      <c r="EK1393" s="1594"/>
      <c r="EL1393" s="1594"/>
      <c r="EM1393" s="1594"/>
      <c r="EN1393" s="1594"/>
      <c r="EO1393" s="1594"/>
      <c r="EP1393" s="1594"/>
      <c r="EQ1393" s="1594"/>
      <c r="ER1393" s="1594"/>
      <c r="ES1393" s="1594"/>
    </row>
    <row r="1394" spans="1:149" s="1595" customFormat="1" ht="12.5">
      <c r="A1394" s="1644" t="str">
        <f t="shared" si="753"/>
        <v>Organisation</v>
      </c>
      <c r="B1394" s="1758"/>
      <c r="C1394" s="1671"/>
      <c r="D1394" s="1671"/>
      <c r="E1394" s="1756"/>
      <c r="F1394" s="1592"/>
      <c r="G1394" s="1714">
        <f t="shared" si="754"/>
        <v>0</v>
      </c>
      <c r="H1394" s="1645"/>
      <c r="I1394" s="1714">
        <f t="shared" si="755"/>
        <v>0</v>
      </c>
      <c r="J1394" s="1646"/>
      <c r="K1394" s="1646"/>
      <c r="L1394" s="1592"/>
      <c r="M1394" s="1597"/>
      <c r="N1394" s="1603"/>
      <c r="O1394" s="1646"/>
      <c r="P1394" s="1647"/>
      <c r="Q1394" s="1647"/>
      <c r="R1394" s="1648"/>
      <c r="S1394" s="1603"/>
      <c r="T1394" s="1649"/>
      <c r="U1394" s="1649"/>
      <c r="V1394" s="1649"/>
      <c r="W1394" s="1649"/>
      <c r="X1394" s="1649"/>
      <c r="Y1394" s="1649"/>
      <c r="Z1394" s="1649"/>
      <c r="AA1394" s="1649"/>
      <c r="AB1394" s="1649"/>
      <c r="AC1394" s="1649"/>
      <c r="AD1394" s="1649"/>
      <c r="AE1394" s="1649"/>
      <c r="AF1394" s="1610">
        <f t="shared" si="734"/>
        <v>0</v>
      </c>
      <c r="AG1394" s="1649"/>
      <c r="AH1394" s="1649"/>
      <c r="AI1394" s="1649"/>
      <c r="AJ1394" s="1649"/>
      <c r="AK1394" s="1649"/>
      <c r="AL1394" s="1649"/>
      <c r="AM1394" s="1649"/>
      <c r="AN1394" s="1649"/>
      <c r="AO1394" s="1649"/>
      <c r="AP1394" s="1649"/>
      <c r="AQ1394" s="1649"/>
      <c r="AR1394" s="1709"/>
      <c r="AS1394" s="1779">
        <f t="shared" si="735"/>
        <v>0</v>
      </c>
      <c r="AT1394" s="1711">
        <f t="shared" si="756"/>
        <v>0</v>
      </c>
      <c r="AU1394" s="1611">
        <f t="shared" si="736"/>
        <v>0</v>
      </c>
      <c r="AV1394" s="1611">
        <f t="shared" si="737"/>
        <v>0</v>
      </c>
      <c r="AW1394" s="1611">
        <f t="shared" si="738"/>
        <v>0</v>
      </c>
      <c r="AX1394" s="1611">
        <f t="shared" si="739"/>
        <v>0</v>
      </c>
      <c r="AY1394" s="1611">
        <f t="shared" si="740"/>
        <v>0</v>
      </c>
      <c r="AZ1394" s="1611">
        <f t="shared" si="741"/>
        <v>0</v>
      </c>
      <c r="BA1394" s="1611">
        <f t="shared" si="742"/>
        <v>0</v>
      </c>
      <c r="BB1394" s="1611">
        <f t="shared" si="743"/>
        <v>0</v>
      </c>
      <c r="BC1394" s="1611">
        <f t="shared" si="744"/>
        <v>0</v>
      </c>
      <c r="BD1394" s="1611">
        <f t="shared" si="745"/>
        <v>0</v>
      </c>
      <c r="BE1394" s="1611">
        <f t="shared" si="746"/>
        <v>0</v>
      </c>
      <c r="BF1394" s="1611">
        <f t="shared" si="747"/>
        <v>0</v>
      </c>
      <c r="BG1394" s="1611">
        <f t="shared" si="757"/>
        <v>0</v>
      </c>
      <c r="BH1394" s="1611" t="str">
        <f t="shared" si="758"/>
        <v/>
      </c>
      <c r="BI1394" s="1611" t="str">
        <f t="shared" si="759"/>
        <v/>
      </c>
      <c r="BJ1394" s="1611" t="str">
        <f t="shared" si="748"/>
        <v/>
      </c>
      <c r="BK1394" s="1611" t="str">
        <f t="shared" si="749"/>
        <v/>
      </c>
      <c r="BL1394" s="1611" t="str">
        <f t="shared" ca="1" si="750"/>
        <v/>
      </c>
      <c r="BM1394" s="1611" t="str">
        <f t="shared" si="760"/>
        <v/>
      </c>
      <c r="BN1394" s="1611" t="str">
        <f t="shared" si="751"/>
        <v/>
      </c>
      <c r="BO1394" s="1611" t="str">
        <f t="shared" si="752"/>
        <v/>
      </c>
      <c r="BP1394" s="1611" t="str">
        <f t="shared" si="761"/>
        <v/>
      </c>
      <c r="BQ1394" s="1611" t="str">
        <f t="shared" si="762"/>
        <v/>
      </c>
      <c r="BR1394" s="1611" t="str">
        <f t="shared" si="763"/>
        <v/>
      </c>
      <c r="BS1394" s="1611" t="str">
        <f t="shared" si="764"/>
        <v/>
      </c>
      <c r="BT1394" s="1611" t="str">
        <f t="shared" si="765"/>
        <v/>
      </c>
      <c r="BU1394" s="1731">
        <f t="shared" ca="1" si="766"/>
        <v>0</v>
      </c>
      <c r="BV1394" s="1594"/>
      <c r="BW1394" s="1594"/>
      <c r="BX1394" s="1594"/>
      <c r="BY1394" s="1594"/>
      <c r="BZ1394" s="1594"/>
      <c r="CA1394" s="1594"/>
      <c r="CB1394" s="1594"/>
      <c r="CC1394" s="1594"/>
      <c r="CD1394" s="1594"/>
      <c r="CE1394" s="1594"/>
      <c r="CF1394" s="1594"/>
      <c r="CG1394" s="1594"/>
      <c r="CH1394" s="1594"/>
      <c r="CI1394" s="1594"/>
      <c r="CJ1394" s="1594"/>
      <c r="CK1394" s="1594"/>
      <c r="CL1394" s="1594"/>
      <c r="CM1394" s="1594"/>
      <c r="CN1394" s="1594"/>
      <c r="CO1394" s="1594"/>
      <c r="CP1394" s="1594"/>
      <c r="CQ1394" s="1594"/>
      <c r="CR1394" s="1594"/>
      <c r="CS1394" s="1594"/>
      <c r="CT1394" s="1594"/>
      <c r="CU1394" s="1594"/>
      <c r="CV1394" s="1594"/>
      <c r="CW1394" s="1594"/>
      <c r="CX1394" s="1594"/>
      <c r="CY1394" s="1594"/>
      <c r="CZ1394" s="1594"/>
      <c r="DA1394" s="1594"/>
      <c r="DB1394" s="1594"/>
      <c r="DC1394" s="1594"/>
      <c r="DD1394" s="1594"/>
      <c r="DE1394" s="1594"/>
      <c r="DF1394" s="1594"/>
      <c r="DG1394" s="1594"/>
      <c r="DH1394" s="1594"/>
      <c r="DI1394" s="1594"/>
      <c r="DJ1394" s="1594"/>
      <c r="DK1394" s="1594"/>
      <c r="DL1394" s="1594"/>
      <c r="DM1394" s="1594"/>
      <c r="DN1394" s="1594"/>
      <c r="DO1394" s="1594"/>
      <c r="DP1394" s="1594"/>
      <c r="DQ1394" s="1594"/>
      <c r="DR1394" s="1594"/>
      <c r="DS1394" s="1594"/>
      <c r="DT1394" s="1594"/>
      <c r="DU1394" s="1594"/>
      <c r="DV1394" s="1594"/>
      <c r="DW1394" s="1594"/>
      <c r="DX1394" s="1594"/>
      <c r="DY1394" s="1594"/>
      <c r="DZ1394" s="1594"/>
      <c r="EA1394" s="1594"/>
      <c r="EB1394" s="1594"/>
      <c r="EC1394" s="1594"/>
      <c r="ED1394" s="1594"/>
      <c r="EE1394" s="1594"/>
      <c r="EF1394" s="1594"/>
      <c r="EG1394" s="1594"/>
      <c r="EH1394" s="1594"/>
      <c r="EI1394" s="1594"/>
      <c r="EJ1394" s="1594"/>
      <c r="EK1394" s="1594"/>
      <c r="EL1394" s="1594"/>
      <c r="EM1394" s="1594"/>
      <c r="EN1394" s="1594"/>
      <c r="EO1394" s="1594"/>
      <c r="EP1394" s="1594"/>
      <c r="EQ1394" s="1594"/>
      <c r="ER1394" s="1594"/>
      <c r="ES1394" s="1594"/>
    </row>
    <row r="1395" spans="1:149" s="1595" customFormat="1" ht="12.5">
      <c r="A1395" s="1644" t="str">
        <f t="shared" si="753"/>
        <v>Organisation</v>
      </c>
      <c r="B1395" s="1758"/>
      <c r="C1395" s="1758"/>
      <c r="D1395" s="1758"/>
      <c r="E1395" s="1756"/>
      <c r="F1395" s="1592"/>
      <c r="G1395" s="1714">
        <f t="shared" si="754"/>
        <v>0</v>
      </c>
      <c r="H1395" s="1645"/>
      <c r="I1395" s="1714">
        <f t="shared" si="755"/>
        <v>0</v>
      </c>
      <c r="J1395" s="1646"/>
      <c r="K1395" s="1646"/>
      <c r="L1395" s="1592"/>
      <c r="M1395" s="1597"/>
      <c r="N1395" s="1597"/>
      <c r="O1395" s="1646"/>
      <c r="P1395" s="1647"/>
      <c r="Q1395" s="1647"/>
      <c r="R1395" s="1648"/>
      <c r="S1395" s="1603"/>
      <c r="T1395" s="1649"/>
      <c r="U1395" s="1649"/>
      <c r="V1395" s="1649"/>
      <c r="W1395" s="1649"/>
      <c r="X1395" s="1649"/>
      <c r="Y1395" s="1649"/>
      <c r="Z1395" s="1649"/>
      <c r="AA1395" s="1649"/>
      <c r="AB1395" s="1649"/>
      <c r="AC1395" s="1649"/>
      <c r="AD1395" s="1649"/>
      <c r="AE1395" s="1649"/>
      <c r="AF1395" s="1610">
        <f t="shared" si="734"/>
        <v>0</v>
      </c>
      <c r="AG1395" s="1649"/>
      <c r="AH1395" s="1649"/>
      <c r="AI1395" s="1649"/>
      <c r="AJ1395" s="1649"/>
      <c r="AK1395" s="1649"/>
      <c r="AL1395" s="1649"/>
      <c r="AM1395" s="1649"/>
      <c r="AN1395" s="1649"/>
      <c r="AO1395" s="1649"/>
      <c r="AP1395" s="1649"/>
      <c r="AQ1395" s="1649"/>
      <c r="AR1395" s="1709"/>
      <c r="AS1395" s="1779">
        <f t="shared" si="735"/>
        <v>0</v>
      </c>
      <c r="AT1395" s="1711">
        <f t="shared" si="756"/>
        <v>0</v>
      </c>
      <c r="AU1395" s="1611">
        <f t="shared" si="736"/>
        <v>0</v>
      </c>
      <c r="AV1395" s="1611">
        <f t="shared" si="737"/>
        <v>0</v>
      </c>
      <c r="AW1395" s="1611">
        <f t="shared" si="738"/>
        <v>0</v>
      </c>
      <c r="AX1395" s="1611">
        <f t="shared" si="739"/>
        <v>0</v>
      </c>
      <c r="AY1395" s="1611">
        <f t="shared" si="740"/>
        <v>0</v>
      </c>
      <c r="AZ1395" s="1611">
        <f t="shared" si="741"/>
        <v>0</v>
      </c>
      <c r="BA1395" s="1611">
        <f t="shared" si="742"/>
        <v>0</v>
      </c>
      <c r="BB1395" s="1611">
        <f t="shared" si="743"/>
        <v>0</v>
      </c>
      <c r="BC1395" s="1611">
        <f t="shared" si="744"/>
        <v>0</v>
      </c>
      <c r="BD1395" s="1611">
        <f t="shared" si="745"/>
        <v>0</v>
      </c>
      <c r="BE1395" s="1611">
        <f t="shared" si="746"/>
        <v>0</v>
      </c>
      <c r="BF1395" s="1611">
        <f t="shared" si="747"/>
        <v>0</v>
      </c>
      <c r="BG1395" s="1611">
        <f t="shared" si="757"/>
        <v>0</v>
      </c>
      <c r="BH1395" s="1611" t="str">
        <f t="shared" si="758"/>
        <v/>
      </c>
      <c r="BI1395" s="1611" t="str">
        <f t="shared" si="759"/>
        <v/>
      </c>
      <c r="BJ1395" s="1611" t="str">
        <f t="shared" si="748"/>
        <v/>
      </c>
      <c r="BK1395" s="1611" t="str">
        <f t="shared" si="749"/>
        <v/>
      </c>
      <c r="BL1395" s="1611" t="str">
        <f t="shared" ca="1" si="750"/>
        <v/>
      </c>
      <c r="BM1395" s="1611" t="str">
        <f t="shared" si="760"/>
        <v/>
      </c>
      <c r="BN1395" s="1611" t="str">
        <f t="shared" si="751"/>
        <v/>
      </c>
      <c r="BO1395" s="1611" t="str">
        <f t="shared" si="752"/>
        <v/>
      </c>
      <c r="BP1395" s="1611" t="str">
        <f t="shared" si="761"/>
        <v/>
      </c>
      <c r="BQ1395" s="1611" t="str">
        <f t="shared" si="762"/>
        <v/>
      </c>
      <c r="BR1395" s="1611" t="str">
        <f t="shared" si="763"/>
        <v/>
      </c>
      <c r="BS1395" s="1611" t="str">
        <f t="shared" si="764"/>
        <v/>
      </c>
      <c r="BT1395" s="1611" t="str">
        <f t="shared" si="765"/>
        <v/>
      </c>
      <c r="BU1395" s="1731">
        <f t="shared" ca="1" si="766"/>
        <v>0</v>
      </c>
      <c r="BV1395" s="1594"/>
      <c r="BW1395" s="1594"/>
      <c r="BX1395" s="1594"/>
      <c r="BY1395" s="1594"/>
      <c r="BZ1395" s="1594"/>
      <c r="CA1395" s="1594"/>
      <c r="CB1395" s="1594"/>
      <c r="CC1395" s="1594"/>
      <c r="CD1395" s="1594"/>
      <c r="CE1395" s="1594"/>
      <c r="CF1395" s="1594"/>
      <c r="CG1395" s="1594"/>
      <c r="CH1395" s="1594"/>
      <c r="CI1395" s="1594"/>
      <c r="CJ1395" s="1594"/>
      <c r="CK1395" s="1594"/>
      <c r="CL1395" s="1594"/>
      <c r="CM1395" s="1594"/>
      <c r="CN1395" s="1594"/>
      <c r="CO1395" s="1594"/>
      <c r="CP1395" s="1594"/>
      <c r="CQ1395" s="1594"/>
      <c r="CR1395" s="1594"/>
      <c r="CS1395" s="1594"/>
      <c r="CT1395" s="1594"/>
      <c r="CU1395" s="1594"/>
      <c r="CV1395" s="1594"/>
      <c r="CW1395" s="1594"/>
      <c r="CX1395" s="1594"/>
      <c r="CY1395" s="1594"/>
      <c r="CZ1395" s="1594"/>
      <c r="DA1395" s="1594"/>
      <c r="DB1395" s="1594"/>
      <c r="DC1395" s="1594"/>
      <c r="DD1395" s="1594"/>
      <c r="DE1395" s="1594"/>
      <c r="DF1395" s="1594"/>
      <c r="DG1395" s="1594"/>
      <c r="DH1395" s="1594"/>
      <c r="DI1395" s="1594"/>
      <c r="DJ1395" s="1594"/>
      <c r="DK1395" s="1594"/>
      <c r="DL1395" s="1594"/>
      <c r="DM1395" s="1594"/>
      <c r="DN1395" s="1594"/>
      <c r="DO1395" s="1594"/>
      <c r="DP1395" s="1594"/>
      <c r="DQ1395" s="1594"/>
      <c r="DR1395" s="1594"/>
      <c r="DS1395" s="1594"/>
      <c r="DT1395" s="1594"/>
      <c r="DU1395" s="1594"/>
      <c r="DV1395" s="1594"/>
      <c r="DW1395" s="1594"/>
      <c r="DX1395" s="1594"/>
      <c r="DY1395" s="1594"/>
      <c r="DZ1395" s="1594"/>
      <c r="EA1395" s="1594"/>
      <c r="EB1395" s="1594"/>
      <c r="EC1395" s="1594"/>
      <c r="ED1395" s="1594"/>
      <c r="EE1395" s="1594"/>
      <c r="EF1395" s="1594"/>
      <c r="EG1395" s="1594"/>
      <c r="EH1395" s="1594"/>
      <c r="EI1395" s="1594"/>
      <c r="EJ1395" s="1594"/>
      <c r="EK1395" s="1594"/>
      <c r="EL1395" s="1594"/>
      <c r="EM1395" s="1594"/>
      <c r="EN1395" s="1594"/>
      <c r="EO1395" s="1594"/>
      <c r="EP1395" s="1594"/>
      <c r="EQ1395" s="1594"/>
      <c r="ER1395" s="1594"/>
      <c r="ES1395" s="1594"/>
    </row>
    <row r="1396" spans="1:149" s="1595" customFormat="1" ht="12.5">
      <c r="A1396" s="1644" t="str">
        <f t="shared" si="753"/>
        <v>Organisation</v>
      </c>
      <c r="B1396" s="1758"/>
      <c r="C1396" s="1758"/>
      <c r="D1396" s="1758"/>
      <c r="E1396" s="1756"/>
      <c r="F1396" s="1592"/>
      <c r="G1396" s="1714">
        <f t="shared" si="754"/>
        <v>0</v>
      </c>
      <c r="H1396" s="1645"/>
      <c r="I1396" s="1714">
        <f t="shared" si="755"/>
        <v>0</v>
      </c>
      <c r="J1396" s="1646"/>
      <c r="K1396" s="1646"/>
      <c r="L1396" s="1592"/>
      <c r="M1396" s="1597"/>
      <c r="N1396" s="1597"/>
      <c r="O1396" s="1646"/>
      <c r="P1396" s="1647"/>
      <c r="Q1396" s="1647"/>
      <c r="R1396" s="1648"/>
      <c r="S1396" s="1603"/>
      <c r="T1396" s="1649"/>
      <c r="U1396" s="1649"/>
      <c r="V1396" s="1649"/>
      <c r="W1396" s="1649"/>
      <c r="X1396" s="1649"/>
      <c r="Y1396" s="1649"/>
      <c r="Z1396" s="1649"/>
      <c r="AA1396" s="1649"/>
      <c r="AB1396" s="1649"/>
      <c r="AC1396" s="1649"/>
      <c r="AD1396" s="1649"/>
      <c r="AE1396" s="1649"/>
      <c r="AF1396" s="1610">
        <f t="shared" si="734"/>
        <v>0</v>
      </c>
      <c r="AG1396" s="1649"/>
      <c r="AH1396" s="1649"/>
      <c r="AI1396" s="1649"/>
      <c r="AJ1396" s="1649"/>
      <c r="AK1396" s="1649"/>
      <c r="AL1396" s="1649"/>
      <c r="AM1396" s="1649"/>
      <c r="AN1396" s="1649"/>
      <c r="AO1396" s="1649"/>
      <c r="AP1396" s="1649"/>
      <c r="AQ1396" s="1649"/>
      <c r="AR1396" s="1709"/>
      <c r="AS1396" s="1779">
        <f t="shared" si="735"/>
        <v>0</v>
      </c>
      <c r="AT1396" s="1711">
        <f t="shared" si="756"/>
        <v>0</v>
      </c>
      <c r="AU1396" s="1611">
        <f t="shared" si="736"/>
        <v>0</v>
      </c>
      <c r="AV1396" s="1611">
        <f t="shared" si="737"/>
        <v>0</v>
      </c>
      <c r="AW1396" s="1611">
        <f t="shared" si="738"/>
        <v>0</v>
      </c>
      <c r="AX1396" s="1611">
        <f t="shared" si="739"/>
        <v>0</v>
      </c>
      <c r="AY1396" s="1611">
        <f t="shared" si="740"/>
        <v>0</v>
      </c>
      <c r="AZ1396" s="1611">
        <f t="shared" si="741"/>
        <v>0</v>
      </c>
      <c r="BA1396" s="1611">
        <f t="shared" si="742"/>
        <v>0</v>
      </c>
      <c r="BB1396" s="1611">
        <f t="shared" si="743"/>
        <v>0</v>
      </c>
      <c r="BC1396" s="1611">
        <f t="shared" si="744"/>
        <v>0</v>
      </c>
      <c r="BD1396" s="1611">
        <f t="shared" si="745"/>
        <v>0</v>
      </c>
      <c r="BE1396" s="1611">
        <f t="shared" si="746"/>
        <v>0</v>
      </c>
      <c r="BF1396" s="1611">
        <f t="shared" si="747"/>
        <v>0</v>
      </c>
      <c r="BG1396" s="1611">
        <f t="shared" si="757"/>
        <v>0</v>
      </c>
      <c r="BH1396" s="1611" t="str">
        <f t="shared" si="758"/>
        <v/>
      </c>
      <c r="BI1396" s="1611" t="str">
        <f t="shared" si="759"/>
        <v/>
      </c>
      <c r="BJ1396" s="1611" t="str">
        <f t="shared" si="748"/>
        <v/>
      </c>
      <c r="BK1396" s="1611" t="str">
        <f t="shared" si="749"/>
        <v/>
      </c>
      <c r="BL1396" s="1611" t="str">
        <f t="shared" ca="1" si="750"/>
        <v/>
      </c>
      <c r="BM1396" s="1611" t="str">
        <f t="shared" si="760"/>
        <v/>
      </c>
      <c r="BN1396" s="1611" t="str">
        <f t="shared" si="751"/>
        <v/>
      </c>
      <c r="BO1396" s="1611" t="str">
        <f t="shared" si="752"/>
        <v/>
      </c>
      <c r="BP1396" s="1611" t="str">
        <f t="shared" si="761"/>
        <v/>
      </c>
      <c r="BQ1396" s="1611" t="str">
        <f t="shared" si="762"/>
        <v/>
      </c>
      <c r="BR1396" s="1611" t="str">
        <f t="shared" si="763"/>
        <v/>
      </c>
      <c r="BS1396" s="1611" t="str">
        <f t="shared" si="764"/>
        <v/>
      </c>
      <c r="BT1396" s="1611" t="str">
        <f t="shared" si="765"/>
        <v/>
      </c>
      <c r="BU1396" s="1731">
        <f t="shared" ca="1" si="766"/>
        <v>0</v>
      </c>
      <c r="BV1396" s="1594"/>
      <c r="BW1396" s="1594"/>
      <c r="BX1396" s="1594"/>
      <c r="BY1396" s="1594"/>
      <c r="BZ1396" s="1594"/>
      <c r="CA1396" s="1594"/>
      <c r="CB1396" s="1594"/>
      <c r="CC1396" s="1594"/>
      <c r="CD1396" s="1594"/>
      <c r="CE1396" s="1594"/>
      <c r="CF1396" s="1594"/>
      <c r="CG1396" s="1594"/>
      <c r="CH1396" s="1594"/>
      <c r="CI1396" s="1594"/>
      <c r="CJ1396" s="1594"/>
      <c r="CK1396" s="1594"/>
      <c r="CL1396" s="1594"/>
      <c r="CM1396" s="1594"/>
      <c r="CN1396" s="1594"/>
      <c r="CO1396" s="1594"/>
      <c r="CP1396" s="1594"/>
      <c r="CQ1396" s="1594"/>
      <c r="CR1396" s="1594"/>
      <c r="CS1396" s="1594"/>
      <c r="CT1396" s="1594"/>
      <c r="CU1396" s="1594"/>
      <c r="CV1396" s="1594"/>
      <c r="CW1396" s="1594"/>
      <c r="CX1396" s="1594"/>
      <c r="CY1396" s="1594"/>
      <c r="CZ1396" s="1594"/>
      <c r="DA1396" s="1594"/>
      <c r="DB1396" s="1594"/>
      <c r="DC1396" s="1594"/>
      <c r="DD1396" s="1594"/>
      <c r="DE1396" s="1594"/>
      <c r="DF1396" s="1594"/>
      <c r="DG1396" s="1594"/>
      <c r="DH1396" s="1594"/>
      <c r="DI1396" s="1594"/>
      <c r="DJ1396" s="1594"/>
      <c r="DK1396" s="1594"/>
      <c r="DL1396" s="1594"/>
      <c r="DM1396" s="1594"/>
      <c r="DN1396" s="1594"/>
      <c r="DO1396" s="1594"/>
      <c r="DP1396" s="1594"/>
      <c r="DQ1396" s="1594"/>
      <c r="DR1396" s="1594"/>
      <c r="DS1396" s="1594"/>
      <c r="DT1396" s="1594"/>
      <c r="DU1396" s="1594"/>
      <c r="DV1396" s="1594"/>
      <c r="DW1396" s="1594"/>
      <c r="DX1396" s="1594"/>
      <c r="DY1396" s="1594"/>
      <c r="DZ1396" s="1594"/>
      <c r="EA1396" s="1594"/>
      <c r="EB1396" s="1594"/>
      <c r="EC1396" s="1594"/>
      <c r="ED1396" s="1594"/>
      <c r="EE1396" s="1594"/>
      <c r="EF1396" s="1594"/>
      <c r="EG1396" s="1594"/>
      <c r="EH1396" s="1594"/>
      <c r="EI1396" s="1594"/>
      <c r="EJ1396" s="1594"/>
      <c r="EK1396" s="1594"/>
      <c r="EL1396" s="1594"/>
      <c r="EM1396" s="1594"/>
      <c r="EN1396" s="1594"/>
      <c r="EO1396" s="1594"/>
      <c r="EP1396" s="1594"/>
      <c r="EQ1396" s="1594"/>
      <c r="ER1396" s="1594"/>
      <c r="ES1396" s="1594"/>
    </row>
    <row r="1397" spans="1:149" s="1604" customFormat="1" ht="12.5">
      <c r="A1397" s="1644" t="str">
        <f t="shared" si="753"/>
        <v>Organisation</v>
      </c>
      <c r="B1397" s="1758"/>
      <c r="C1397" s="1758"/>
      <c r="D1397" s="1758"/>
      <c r="E1397" s="1756"/>
      <c r="F1397" s="1592"/>
      <c r="G1397" s="1714">
        <f t="shared" si="754"/>
        <v>0</v>
      </c>
      <c r="H1397" s="1645"/>
      <c r="I1397" s="1714">
        <f t="shared" si="755"/>
        <v>0</v>
      </c>
      <c r="J1397" s="1646"/>
      <c r="K1397" s="1646"/>
      <c r="L1397" s="1592"/>
      <c r="M1397" s="1597"/>
      <c r="N1397" s="1597"/>
      <c r="O1397" s="1646"/>
      <c r="P1397" s="1647"/>
      <c r="Q1397" s="1647"/>
      <c r="R1397" s="1648"/>
      <c r="S1397" s="1603"/>
      <c r="T1397" s="1649"/>
      <c r="U1397" s="1649"/>
      <c r="V1397" s="1649"/>
      <c r="W1397" s="1649"/>
      <c r="X1397" s="1649"/>
      <c r="Y1397" s="1649"/>
      <c r="Z1397" s="1649"/>
      <c r="AA1397" s="1649"/>
      <c r="AB1397" s="1649"/>
      <c r="AC1397" s="1649"/>
      <c r="AD1397" s="1649"/>
      <c r="AE1397" s="1649"/>
      <c r="AF1397" s="1610">
        <f t="shared" si="734"/>
        <v>0</v>
      </c>
      <c r="AG1397" s="1649"/>
      <c r="AH1397" s="1649"/>
      <c r="AI1397" s="1649"/>
      <c r="AJ1397" s="1649"/>
      <c r="AK1397" s="1649"/>
      <c r="AL1397" s="1649"/>
      <c r="AM1397" s="1649"/>
      <c r="AN1397" s="1649"/>
      <c r="AO1397" s="1649"/>
      <c r="AP1397" s="1649"/>
      <c r="AQ1397" s="1649"/>
      <c r="AR1397" s="1709"/>
      <c r="AS1397" s="1779">
        <f t="shared" si="735"/>
        <v>0</v>
      </c>
      <c r="AT1397" s="1711">
        <f t="shared" si="756"/>
        <v>0</v>
      </c>
      <c r="AU1397" s="1611">
        <f t="shared" si="736"/>
        <v>0</v>
      </c>
      <c r="AV1397" s="1611">
        <f t="shared" si="737"/>
        <v>0</v>
      </c>
      <c r="AW1397" s="1611">
        <f t="shared" si="738"/>
        <v>0</v>
      </c>
      <c r="AX1397" s="1611">
        <f t="shared" si="739"/>
        <v>0</v>
      </c>
      <c r="AY1397" s="1611">
        <f t="shared" si="740"/>
        <v>0</v>
      </c>
      <c r="AZ1397" s="1611">
        <f t="shared" si="741"/>
        <v>0</v>
      </c>
      <c r="BA1397" s="1611">
        <f t="shared" si="742"/>
        <v>0</v>
      </c>
      <c r="BB1397" s="1611">
        <f t="shared" si="743"/>
        <v>0</v>
      </c>
      <c r="BC1397" s="1611">
        <f t="shared" si="744"/>
        <v>0</v>
      </c>
      <c r="BD1397" s="1611">
        <f t="shared" si="745"/>
        <v>0</v>
      </c>
      <c r="BE1397" s="1611">
        <f t="shared" si="746"/>
        <v>0</v>
      </c>
      <c r="BF1397" s="1611">
        <f t="shared" si="747"/>
        <v>0</v>
      </c>
      <c r="BG1397" s="1611">
        <f t="shared" si="757"/>
        <v>0</v>
      </c>
      <c r="BH1397" s="1611" t="str">
        <f t="shared" si="758"/>
        <v/>
      </c>
      <c r="BI1397" s="1611" t="str">
        <f t="shared" si="759"/>
        <v/>
      </c>
      <c r="BJ1397" s="1611" t="str">
        <f t="shared" si="748"/>
        <v/>
      </c>
      <c r="BK1397" s="1611" t="str">
        <f t="shared" si="749"/>
        <v/>
      </c>
      <c r="BL1397" s="1611" t="str">
        <f t="shared" ca="1" si="750"/>
        <v/>
      </c>
      <c r="BM1397" s="1611" t="str">
        <f t="shared" si="760"/>
        <v/>
      </c>
      <c r="BN1397" s="1611" t="str">
        <f t="shared" si="751"/>
        <v/>
      </c>
      <c r="BO1397" s="1611" t="str">
        <f t="shared" si="752"/>
        <v/>
      </c>
      <c r="BP1397" s="1611" t="str">
        <f t="shared" si="761"/>
        <v/>
      </c>
      <c r="BQ1397" s="1611" t="str">
        <f t="shared" si="762"/>
        <v/>
      </c>
      <c r="BR1397" s="1611" t="str">
        <f t="shared" si="763"/>
        <v/>
      </c>
      <c r="BS1397" s="1611" t="str">
        <f t="shared" si="764"/>
        <v/>
      </c>
      <c r="BT1397" s="1611" t="str">
        <f t="shared" si="765"/>
        <v/>
      </c>
      <c r="BU1397" s="1731">
        <f t="shared" ca="1" si="766"/>
        <v>0</v>
      </c>
      <c r="BV1397" s="1594"/>
      <c r="BW1397" s="1594"/>
      <c r="BX1397" s="1594"/>
      <c r="BY1397" s="1594"/>
      <c r="BZ1397" s="1594"/>
      <c r="CA1397" s="1594"/>
      <c r="CB1397" s="1594"/>
      <c r="CC1397" s="1594"/>
      <c r="CD1397" s="1594"/>
      <c r="CE1397" s="1594"/>
      <c r="CF1397" s="1594"/>
      <c r="CG1397" s="1594"/>
      <c r="CH1397" s="1594"/>
      <c r="CI1397" s="1594"/>
      <c r="CJ1397" s="1594"/>
      <c r="CK1397" s="1594"/>
      <c r="CL1397" s="1594"/>
      <c r="CM1397" s="1594"/>
      <c r="CN1397" s="1594"/>
      <c r="CO1397" s="1594"/>
      <c r="CP1397" s="1594"/>
      <c r="CQ1397" s="1594"/>
      <c r="CR1397" s="1594"/>
      <c r="CS1397" s="1594"/>
      <c r="CT1397" s="1594"/>
      <c r="CU1397" s="1594"/>
      <c r="CV1397" s="1594"/>
      <c r="CW1397" s="1594"/>
      <c r="CX1397" s="1594"/>
      <c r="CY1397" s="1594"/>
      <c r="CZ1397" s="1594"/>
      <c r="DA1397" s="1594"/>
      <c r="DB1397" s="1594"/>
      <c r="DC1397" s="1594"/>
      <c r="DD1397" s="1594"/>
      <c r="DE1397" s="1594"/>
      <c r="DF1397" s="1594"/>
      <c r="DG1397" s="1594"/>
      <c r="DH1397" s="1594"/>
      <c r="DI1397" s="1594"/>
      <c r="DJ1397" s="1594"/>
      <c r="DK1397" s="1594"/>
      <c r="DL1397" s="1594"/>
      <c r="DM1397" s="1594"/>
      <c r="DN1397" s="1594"/>
      <c r="DO1397" s="1594"/>
      <c r="DP1397" s="1594"/>
      <c r="DQ1397" s="1594"/>
      <c r="DR1397" s="1594"/>
      <c r="DS1397" s="1594"/>
      <c r="DT1397" s="1594"/>
      <c r="DU1397" s="1594"/>
      <c r="DV1397" s="1594"/>
      <c r="DW1397" s="1594"/>
      <c r="DX1397" s="1594"/>
      <c r="DY1397" s="1594"/>
      <c r="DZ1397" s="1594"/>
      <c r="EA1397" s="1594"/>
      <c r="EB1397" s="1594"/>
      <c r="EC1397" s="1594"/>
      <c r="ED1397" s="1594"/>
      <c r="EE1397" s="1594"/>
      <c r="EF1397" s="1594"/>
      <c r="EG1397" s="1594"/>
      <c r="EH1397" s="1594"/>
      <c r="EI1397" s="1594"/>
      <c r="EJ1397" s="1594"/>
      <c r="EK1397" s="1594"/>
      <c r="EL1397" s="1594"/>
      <c r="EM1397" s="1594"/>
      <c r="EN1397" s="1594"/>
      <c r="EO1397" s="1594"/>
      <c r="EP1397" s="1594"/>
      <c r="EQ1397" s="1594"/>
      <c r="ER1397" s="1594"/>
      <c r="ES1397" s="1594"/>
    </row>
    <row r="1398" spans="1:149" s="1604" customFormat="1" ht="12.5">
      <c r="A1398" s="1644" t="str">
        <f t="shared" si="753"/>
        <v>Organisation</v>
      </c>
      <c r="B1398" s="1758"/>
      <c r="C1398" s="1758"/>
      <c r="D1398" s="1758"/>
      <c r="E1398" s="1756"/>
      <c r="F1398" s="1592"/>
      <c r="G1398" s="1714">
        <f t="shared" si="754"/>
        <v>0</v>
      </c>
      <c r="H1398" s="1645"/>
      <c r="I1398" s="1714">
        <f t="shared" si="755"/>
        <v>0</v>
      </c>
      <c r="J1398" s="1646"/>
      <c r="K1398" s="1646"/>
      <c r="L1398" s="1592"/>
      <c r="M1398" s="1597"/>
      <c r="N1398" s="1597"/>
      <c r="O1398" s="1646"/>
      <c r="P1398" s="1647"/>
      <c r="Q1398" s="1647"/>
      <c r="R1398" s="1648"/>
      <c r="S1398" s="1603"/>
      <c r="T1398" s="1649"/>
      <c r="U1398" s="1649"/>
      <c r="V1398" s="1649"/>
      <c r="W1398" s="1649"/>
      <c r="X1398" s="1649"/>
      <c r="Y1398" s="1649"/>
      <c r="Z1398" s="1649"/>
      <c r="AA1398" s="1649"/>
      <c r="AB1398" s="1649"/>
      <c r="AC1398" s="1649"/>
      <c r="AD1398" s="1649"/>
      <c r="AE1398" s="1649"/>
      <c r="AF1398" s="1610">
        <f t="shared" si="734"/>
        <v>0</v>
      </c>
      <c r="AG1398" s="1649"/>
      <c r="AH1398" s="1649"/>
      <c r="AI1398" s="1649"/>
      <c r="AJ1398" s="1649"/>
      <c r="AK1398" s="1649"/>
      <c r="AL1398" s="1649"/>
      <c r="AM1398" s="1649"/>
      <c r="AN1398" s="1649"/>
      <c r="AO1398" s="1649"/>
      <c r="AP1398" s="1649"/>
      <c r="AQ1398" s="1649"/>
      <c r="AR1398" s="1709"/>
      <c r="AS1398" s="1779">
        <f t="shared" si="735"/>
        <v>0</v>
      </c>
      <c r="AT1398" s="1711">
        <f t="shared" si="756"/>
        <v>0</v>
      </c>
      <c r="AU1398" s="1611">
        <f t="shared" si="736"/>
        <v>0</v>
      </c>
      <c r="AV1398" s="1611">
        <f t="shared" si="737"/>
        <v>0</v>
      </c>
      <c r="AW1398" s="1611">
        <f t="shared" si="738"/>
        <v>0</v>
      </c>
      <c r="AX1398" s="1611">
        <f t="shared" si="739"/>
        <v>0</v>
      </c>
      <c r="AY1398" s="1611">
        <f t="shared" si="740"/>
        <v>0</v>
      </c>
      <c r="AZ1398" s="1611">
        <f t="shared" si="741"/>
        <v>0</v>
      </c>
      <c r="BA1398" s="1611">
        <f t="shared" si="742"/>
        <v>0</v>
      </c>
      <c r="BB1398" s="1611">
        <f t="shared" si="743"/>
        <v>0</v>
      </c>
      <c r="BC1398" s="1611">
        <f t="shared" si="744"/>
        <v>0</v>
      </c>
      <c r="BD1398" s="1611">
        <f t="shared" si="745"/>
        <v>0</v>
      </c>
      <c r="BE1398" s="1611">
        <f t="shared" si="746"/>
        <v>0</v>
      </c>
      <c r="BF1398" s="1611">
        <f t="shared" si="747"/>
        <v>0</v>
      </c>
      <c r="BG1398" s="1611">
        <f t="shared" si="757"/>
        <v>0</v>
      </c>
      <c r="BH1398" s="1611" t="str">
        <f t="shared" si="758"/>
        <v/>
      </c>
      <c r="BI1398" s="1611" t="str">
        <f t="shared" si="759"/>
        <v/>
      </c>
      <c r="BJ1398" s="1611" t="str">
        <f t="shared" si="748"/>
        <v/>
      </c>
      <c r="BK1398" s="1611" t="str">
        <f t="shared" si="749"/>
        <v/>
      </c>
      <c r="BL1398" s="1611" t="str">
        <f t="shared" ca="1" si="750"/>
        <v/>
      </c>
      <c r="BM1398" s="1611" t="str">
        <f t="shared" si="760"/>
        <v/>
      </c>
      <c r="BN1398" s="1611" t="str">
        <f t="shared" si="751"/>
        <v/>
      </c>
      <c r="BO1398" s="1611" t="str">
        <f t="shared" si="752"/>
        <v/>
      </c>
      <c r="BP1398" s="1611" t="str">
        <f t="shared" si="761"/>
        <v/>
      </c>
      <c r="BQ1398" s="1611" t="str">
        <f t="shared" si="762"/>
        <v/>
      </c>
      <c r="BR1398" s="1611" t="str">
        <f t="shared" si="763"/>
        <v/>
      </c>
      <c r="BS1398" s="1611" t="str">
        <f t="shared" si="764"/>
        <v/>
      </c>
      <c r="BT1398" s="1611" t="str">
        <f t="shared" si="765"/>
        <v/>
      </c>
      <c r="BU1398" s="1731">
        <f t="shared" ca="1" si="766"/>
        <v>0</v>
      </c>
      <c r="BV1398" s="1594"/>
      <c r="BW1398" s="1594"/>
      <c r="BX1398" s="1594"/>
      <c r="BY1398" s="1594"/>
      <c r="BZ1398" s="1594"/>
      <c r="CA1398" s="1594"/>
      <c r="CB1398" s="1594"/>
      <c r="CC1398" s="1594"/>
      <c r="CD1398" s="1594"/>
      <c r="CE1398" s="1594"/>
      <c r="CF1398" s="1594"/>
      <c r="CG1398" s="1594"/>
      <c r="CH1398" s="1594"/>
      <c r="CI1398" s="1594"/>
      <c r="CJ1398" s="1594"/>
      <c r="CK1398" s="1594"/>
      <c r="CL1398" s="1594"/>
      <c r="CM1398" s="1594"/>
      <c r="CN1398" s="1594"/>
      <c r="CO1398" s="1594"/>
      <c r="CP1398" s="1594"/>
      <c r="CQ1398" s="1594"/>
      <c r="CR1398" s="1594"/>
      <c r="CS1398" s="1594"/>
      <c r="CT1398" s="1594"/>
      <c r="CU1398" s="1594"/>
      <c r="CV1398" s="1594"/>
      <c r="CW1398" s="1594"/>
      <c r="CX1398" s="1594"/>
      <c r="CY1398" s="1594"/>
      <c r="CZ1398" s="1594"/>
      <c r="DA1398" s="1594"/>
      <c r="DB1398" s="1594"/>
      <c r="DC1398" s="1594"/>
      <c r="DD1398" s="1594"/>
      <c r="DE1398" s="1594"/>
      <c r="DF1398" s="1594"/>
      <c r="DG1398" s="1594"/>
      <c r="DH1398" s="1594"/>
      <c r="DI1398" s="1594"/>
      <c r="DJ1398" s="1594"/>
      <c r="DK1398" s="1594"/>
      <c r="DL1398" s="1594"/>
      <c r="DM1398" s="1594"/>
      <c r="DN1398" s="1594"/>
      <c r="DO1398" s="1594"/>
      <c r="DP1398" s="1594"/>
      <c r="DQ1398" s="1594"/>
      <c r="DR1398" s="1594"/>
      <c r="DS1398" s="1594"/>
      <c r="DT1398" s="1594"/>
      <c r="DU1398" s="1594"/>
      <c r="DV1398" s="1594"/>
      <c r="DW1398" s="1594"/>
      <c r="DX1398" s="1594"/>
      <c r="DY1398" s="1594"/>
      <c r="DZ1398" s="1594"/>
      <c r="EA1398" s="1594"/>
      <c r="EB1398" s="1594"/>
      <c r="EC1398" s="1594"/>
      <c r="ED1398" s="1594"/>
      <c r="EE1398" s="1594"/>
      <c r="EF1398" s="1594"/>
      <c r="EG1398" s="1594"/>
      <c r="EH1398" s="1594"/>
      <c r="EI1398" s="1594"/>
      <c r="EJ1398" s="1594"/>
      <c r="EK1398" s="1594"/>
      <c r="EL1398" s="1594"/>
      <c r="EM1398" s="1594"/>
      <c r="EN1398" s="1594"/>
      <c r="EO1398" s="1594"/>
      <c r="EP1398" s="1594"/>
      <c r="EQ1398" s="1594"/>
      <c r="ER1398" s="1594"/>
      <c r="ES1398" s="1594"/>
    </row>
    <row r="1399" spans="1:149" s="1604" customFormat="1" ht="12.5">
      <c r="A1399" s="1644" t="str">
        <f t="shared" si="753"/>
        <v>Organisation</v>
      </c>
      <c r="B1399" s="1758"/>
      <c r="C1399" s="1758"/>
      <c r="D1399" s="1758"/>
      <c r="E1399" s="1756"/>
      <c r="F1399" s="1592"/>
      <c r="G1399" s="1714">
        <f t="shared" si="754"/>
        <v>0</v>
      </c>
      <c r="H1399" s="1645"/>
      <c r="I1399" s="1714">
        <f t="shared" si="755"/>
        <v>0</v>
      </c>
      <c r="J1399" s="1646"/>
      <c r="K1399" s="1646"/>
      <c r="L1399" s="1592"/>
      <c r="M1399" s="1597"/>
      <c r="N1399" s="1597"/>
      <c r="O1399" s="1646"/>
      <c r="P1399" s="1647"/>
      <c r="Q1399" s="1647"/>
      <c r="R1399" s="1648"/>
      <c r="S1399" s="1603"/>
      <c r="T1399" s="1649"/>
      <c r="U1399" s="1649"/>
      <c r="V1399" s="1649"/>
      <c r="W1399" s="1649"/>
      <c r="X1399" s="1649"/>
      <c r="Y1399" s="1649"/>
      <c r="Z1399" s="1649"/>
      <c r="AA1399" s="1649"/>
      <c r="AB1399" s="1649"/>
      <c r="AC1399" s="1649"/>
      <c r="AD1399" s="1649"/>
      <c r="AE1399" s="1649"/>
      <c r="AF1399" s="1610">
        <f t="shared" si="734"/>
        <v>0</v>
      </c>
      <c r="AG1399" s="1649"/>
      <c r="AH1399" s="1649"/>
      <c r="AI1399" s="1649"/>
      <c r="AJ1399" s="1649"/>
      <c r="AK1399" s="1649"/>
      <c r="AL1399" s="1649"/>
      <c r="AM1399" s="1649"/>
      <c r="AN1399" s="1649"/>
      <c r="AO1399" s="1649"/>
      <c r="AP1399" s="1649"/>
      <c r="AQ1399" s="1649"/>
      <c r="AR1399" s="1709"/>
      <c r="AS1399" s="1779">
        <f t="shared" si="735"/>
        <v>0</v>
      </c>
      <c r="AT1399" s="1711">
        <f t="shared" si="756"/>
        <v>0</v>
      </c>
      <c r="AU1399" s="1611">
        <f t="shared" si="736"/>
        <v>0</v>
      </c>
      <c r="AV1399" s="1611">
        <f t="shared" si="737"/>
        <v>0</v>
      </c>
      <c r="AW1399" s="1611">
        <f t="shared" si="738"/>
        <v>0</v>
      </c>
      <c r="AX1399" s="1611">
        <f t="shared" si="739"/>
        <v>0</v>
      </c>
      <c r="AY1399" s="1611">
        <f t="shared" si="740"/>
        <v>0</v>
      </c>
      <c r="AZ1399" s="1611">
        <f t="shared" si="741"/>
        <v>0</v>
      </c>
      <c r="BA1399" s="1611">
        <f t="shared" si="742"/>
        <v>0</v>
      </c>
      <c r="BB1399" s="1611">
        <f t="shared" si="743"/>
        <v>0</v>
      </c>
      <c r="BC1399" s="1611">
        <f t="shared" si="744"/>
        <v>0</v>
      </c>
      <c r="BD1399" s="1611">
        <f t="shared" si="745"/>
        <v>0</v>
      </c>
      <c r="BE1399" s="1611">
        <f t="shared" si="746"/>
        <v>0</v>
      </c>
      <c r="BF1399" s="1611">
        <f t="shared" si="747"/>
        <v>0</v>
      </c>
      <c r="BG1399" s="1611">
        <f t="shared" si="757"/>
        <v>0</v>
      </c>
      <c r="BH1399" s="1611" t="str">
        <f t="shared" si="758"/>
        <v/>
      </c>
      <c r="BI1399" s="1611" t="str">
        <f t="shared" si="759"/>
        <v/>
      </c>
      <c r="BJ1399" s="1611" t="str">
        <f t="shared" si="748"/>
        <v/>
      </c>
      <c r="BK1399" s="1611" t="str">
        <f t="shared" si="749"/>
        <v/>
      </c>
      <c r="BL1399" s="1611" t="str">
        <f t="shared" ca="1" si="750"/>
        <v/>
      </c>
      <c r="BM1399" s="1611" t="str">
        <f t="shared" si="760"/>
        <v/>
      </c>
      <c r="BN1399" s="1611" t="str">
        <f t="shared" si="751"/>
        <v/>
      </c>
      <c r="BO1399" s="1611" t="str">
        <f t="shared" si="752"/>
        <v/>
      </c>
      <c r="BP1399" s="1611" t="str">
        <f t="shared" si="761"/>
        <v/>
      </c>
      <c r="BQ1399" s="1611" t="str">
        <f t="shared" si="762"/>
        <v/>
      </c>
      <c r="BR1399" s="1611" t="str">
        <f t="shared" si="763"/>
        <v/>
      </c>
      <c r="BS1399" s="1611" t="str">
        <f t="shared" si="764"/>
        <v/>
      </c>
      <c r="BT1399" s="1611" t="str">
        <f t="shared" si="765"/>
        <v/>
      </c>
      <c r="BU1399" s="1731">
        <f t="shared" ca="1" si="766"/>
        <v>0</v>
      </c>
      <c r="BV1399" s="1594"/>
      <c r="BW1399" s="1594"/>
      <c r="BX1399" s="1594"/>
      <c r="BY1399" s="1594"/>
      <c r="BZ1399" s="1594"/>
      <c r="CA1399" s="1594"/>
      <c r="CB1399" s="1594"/>
      <c r="CC1399" s="1594"/>
      <c r="CD1399" s="1594"/>
      <c r="CE1399" s="1594"/>
      <c r="CF1399" s="1594"/>
      <c r="CG1399" s="1594"/>
      <c r="CH1399" s="1594"/>
      <c r="CI1399" s="1594"/>
      <c r="CJ1399" s="1594"/>
      <c r="CK1399" s="1594"/>
      <c r="CL1399" s="1594"/>
      <c r="CM1399" s="1594"/>
      <c r="CN1399" s="1594"/>
      <c r="CO1399" s="1594"/>
      <c r="CP1399" s="1594"/>
      <c r="CQ1399" s="1594"/>
      <c r="CR1399" s="1594"/>
      <c r="CS1399" s="1594"/>
      <c r="CT1399" s="1594"/>
      <c r="CU1399" s="1594"/>
      <c r="CV1399" s="1594"/>
      <c r="CW1399" s="1594"/>
      <c r="CX1399" s="1594"/>
      <c r="CY1399" s="1594"/>
      <c r="CZ1399" s="1594"/>
      <c r="DA1399" s="1594"/>
      <c r="DB1399" s="1594"/>
      <c r="DC1399" s="1594"/>
      <c r="DD1399" s="1594"/>
      <c r="DE1399" s="1594"/>
      <c r="DF1399" s="1594"/>
      <c r="DG1399" s="1594"/>
      <c r="DH1399" s="1594"/>
      <c r="DI1399" s="1594"/>
      <c r="DJ1399" s="1594"/>
      <c r="DK1399" s="1594"/>
      <c r="DL1399" s="1594"/>
      <c r="DM1399" s="1594"/>
      <c r="DN1399" s="1594"/>
      <c r="DO1399" s="1594"/>
      <c r="DP1399" s="1594"/>
      <c r="DQ1399" s="1594"/>
      <c r="DR1399" s="1594"/>
      <c r="DS1399" s="1594"/>
      <c r="DT1399" s="1594"/>
      <c r="DU1399" s="1594"/>
      <c r="DV1399" s="1594"/>
      <c r="DW1399" s="1594"/>
      <c r="DX1399" s="1594"/>
      <c r="DY1399" s="1594"/>
      <c r="DZ1399" s="1594"/>
      <c r="EA1399" s="1594"/>
      <c r="EB1399" s="1594"/>
      <c r="EC1399" s="1594"/>
      <c r="ED1399" s="1594"/>
      <c r="EE1399" s="1594"/>
      <c r="EF1399" s="1594"/>
      <c r="EG1399" s="1594"/>
      <c r="EH1399" s="1594"/>
      <c r="EI1399" s="1594"/>
      <c r="EJ1399" s="1594"/>
      <c r="EK1399" s="1594"/>
      <c r="EL1399" s="1594"/>
      <c r="EM1399" s="1594"/>
      <c r="EN1399" s="1594"/>
      <c r="EO1399" s="1594"/>
      <c r="EP1399" s="1594"/>
      <c r="EQ1399" s="1594"/>
      <c r="ER1399" s="1594"/>
      <c r="ES1399" s="1594"/>
    </row>
    <row r="1400" spans="1:149" s="1604" customFormat="1" ht="12.5">
      <c r="A1400" s="1644" t="str">
        <f t="shared" si="753"/>
        <v>Organisation</v>
      </c>
      <c r="B1400" s="1758"/>
      <c r="C1400" s="1758"/>
      <c r="D1400" s="1758"/>
      <c r="E1400" s="1756"/>
      <c r="F1400" s="1592"/>
      <c r="G1400" s="1714">
        <f t="shared" si="754"/>
        <v>0</v>
      </c>
      <c r="H1400" s="1645"/>
      <c r="I1400" s="1714">
        <f t="shared" si="755"/>
        <v>0</v>
      </c>
      <c r="J1400" s="1646"/>
      <c r="K1400" s="1646"/>
      <c r="L1400" s="1592"/>
      <c r="M1400" s="1597"/>
      <c r="N1400" s="1597"/>
      <c r="O1400" s="1646"/>
      <c r="P1400" s="1647"/>
      <c r="Q1400" s="1647"/>
      <c r="R1400" s="1648"/>
      <c r="S1400" s="1603"/>
      <c r="T1400" s="1649"/>
      <c r="U1400" s="1649"/>
      <c r="V1400" s="1649"/>
      <c r="W1400" s="1649"/>
      <c r="X1400" s="1649"/>
      <c r="Y1400" s="1649"/>
      <c r="Z1400" s="1649"/>
      <c r="AA1400" s="1649"/>
      <c r="AB1400" s="1649"/>
      <c r="AC1400" s="1649"/>
      <c r="AD1400" s="1649"/>
      <c r="AE1400" s="1649"/>
      <c r="AF1400" s="1610">
        <f t="shared" si="734"/>
        <v>0</v>
      </c>
      <c r="AG1400" s="1649"/>
      <c r="AH1400" s="1649"/>
      <c r="AI1400" s="1649"/>
      <c r="AJ1400" s="1649"/>
      <c r="AK1400" s="1649"/>
      <c r="AL1400" s="1649"/>
      <c r="AM1400" s="1649"/>
      <c r="AN1400" s="1649"/>
      <c r="AO1400" s="1649"/>
      <c r="AP1400" s="1649"/>
      <c r="AQ1400" s="1649"/>
      <c r="AR1400" s="1709"/>
      <c r="AS1400" s="1779">
        <f t="shared" si="735"/>
        <v>0</v>
      </c>
      <c r="AT1400" s="1711">
        <f t="shared" si="756"/>
        <v>0</v>
      </c>
      <c r="AU1400" s="1611">
        <f t="shared" si="736"/>
        <v>0</v>
      </c>
      <c r="AV1400" s="1611">
        <f t="shared" si="737"/>
        <v>0</v>
      </c>
      <c r="AW1400" s="1611">
        <f t="shared" si="738"/>
        <v>0</v>
      </c>
      <c r="AX1400" s="1611">
        <f t="shared" si="739"/>
        <v>0</v>
      </c>
      <c r="AY1400" s="1611">
        <f t="shared" si="740"/>
        <v>0</v>
      </c>
      <c r="AZ1400" s="1611">
        <f t="shared" si="741"/>
        <v>0</v>
      </c>
      <c r="BA1400" s="1611">
        <f t="shared" si="742"/>
        <v>0</v>
      </c>
      <c r="BB1400" s="1611">
        <f t="shared" si="743"/>
        <v>0</v>
      </c>
      <c r="BC1400" s="1611">
        <f t="shared" si="744"/>
        <v>0</v>
      </c>
      <c r="BD1400" s="1611">
        <f t="shared" si="745"/>
        <v>0</v>
      </c>
      <c r="BE1400" s="1611">
        <f t="shared" si="746"/>
        <v>0</v>
      </c>
      <c r="BF1400" s="1611">
        <f t="shared" si="747"/>
        <v>0</v>
      </c>
      <c r="BG1400" s="1611">
        <f t="shared" si="757"/>
        <v>0</v>
      </c>
      <c r="BH1400" s="1611" t="str">
        <f t="shared" si="758"/>
        <v/>
      </c>
      <c r="BI1400" s="1611" t="str">
        <f t="shared" si="759"/>
        <v/>
      </c>
      <c r="BJ1400" s="1611" t="str">
        <f t="shared" si="748"/>
        <v/>
      </c>
      <c r="BK1400" s="1611" t="str">
        <f t="shared" si="749"/>
        <v/>
      </c>
      <c r="BL1400" s="1611" t="str">
        <f t="shared" ca="1" si="750"/>
        <v/>
      </c>
      <c r="BM1400" s="1611" t="str">
        <f t="shared" si="760"/>
        <v/>
      </c>
      <c r="BN1400" s="1611" t="str">
        <f t="shared" si="751"/>
        <v/>
      </c>
      <c r="BO1400" s="1611" t="str">
        <f t="shared" si="752"/>
        <v/>
      </c>
      <c r="BP1400" s="1611" t="str">
        <f t="shared" si="761"/>
        <v/>
      </c>
      <c r="BQ1400" s="1611" t="str">
        <f t="shared" si="762"/>
        <v/>
      </c>
      <c r="BR1400" s="1611" t="str">
        <f t="shared" si="763"/>
        <v/>
      </c>
      <c r="BS1400" s="1611" t="str">
        <f t="shared" si="764"/>
        <v/>
      </c>
      <c r="BT1400" s="1611" t="str">
        <f t="shared" si="765"/>
        <v/>
      </c>
      <c r="BU1400" s="1731">
        <f t="shared" ca="1" si="766"/>
        <v>0</v>
      </c>
      <c r="BV1400" s="1594"/>
      <c r="BW1400" s="1594"/>
      <c r="BX1400" s="1594"/>
      <c r="BY1400" s="1594"/>
      <c r="BZ1400" s="1594"/>
      <c r="CA1400" s="1594"/>
      <c r="CB1400" s="1594"/>
      <c r="CC1400" s="1594"/>
      <c r="CD1400" s="1594"/>
      <c r="CE1400" s="1594"/>
      <c r="CF1400" s="1594"/>
      <c r="CG1400" s="1594"/>
      <c r="CH1400" s="1594"/>
      <c r="CI1400" s="1594"/>
      <c r="CJ1400" s="1594"/>
      <c r="CK1400" s="1594"/>
      <c r="CL1400" s="1594"/>
      <c r="CM1400" s="1594"/>
      <c r="CN1400" s="1594"/>
      <c r="CO1400" s="1594"/>
      <c r="CP1400" s="1594"/>
      <c r="CQ1400" s="1594"/>
      <c r="CR1400" s="1594"/>
      <c r="CS1400" s="1594"/>
      <c r="CT1400" s="1594"/>
      <c r="CU1400" s="1594"/>
      <c r="CV1400" s="1594"/>
      <c r="CW1400" s="1594"/>
      <c r="CX1400" s="1594"/>
      <c r="CY1400" s="1594"/>
      <c r="CZ1400" s="1594"/>
      <c r="DA1400" s="1594"/>
      <c r="DB1400" s="1594"/>
      <c r="DC1400" s="1594"/>
      <c r="DD1400" s="1594"/>
      <c r="DE1400" s="1594"/>
      <c r="DF1400" s="1594"/>
      <c r="DG1400" s="1594"/>
      <c r="DH1400" s="1594"/>
      <c r="DI1400" s="1594"/>
      <c r="DJ1400" s="1594"/>
      <c r="DK1400" s="1594"/>
      <c r="DL1400" s="1594"/>
      <c r="DM1400" s="1594"/>
      <c r="DN1400" s="1594"/>
      <c r="DO1400" s="1594"/>
      <c r="DP1400" s="1594"/>
      <c r="DQ1400" s="1594"/>
      <c r="DR1400" s="1594"/>
      <c r="DS1400" s="1594"/>
      <c r="DT1400" s="1594"/>
      <c r="DU1400" s="1594"/>
      <c r="DV1400" s="1594"/>
      <c r="DW1400" s="1594"/>
      <c r="DX1400" s="1594"/>
      <c r="DY1400" s="1594"/>
      <c r="DZ1400" s="1594"/>
      <c r="EA1400" s="1594"/>
      <c r="EB1400" s="1594"/>
      <c r="EC1400" s="1594"/>
      <c r="ED1400" s="1594"/>
      <c r="EE1400" s="1594"/>
      <c r="EF1400" s="1594"/>
      <c r="EG1400" s="1594"/>
      <c r="EH1400" s="1594"/>
      <c r="EI1400" s="1594"/>
      <c r="EJ1400" s="1594"/>
      <c r="EK1400" s="1594"/>
      <c r="EL1400" s="1594"/>
      <c r="EM1400" s="1594"/>
      <c r="EN1400" s="1594"/>
      <c r="EO1400" s="1594"/>
      <c r="EP1400" s="1594"/>
      <c r="EQ1400" s="1594"/>
      <c r="ER1400" s="1594"/>
      <c r="ES1400" s="1594"/>
    </row>
    <row r="1401" spans="1:149" s="1604" customFormat="1" ht="12.5">
      <c r="A1401" s="1644" t="str">
        <f t="shared" si="753"/>
        <v>Organisation</v>
      </c>
      <c r="B1401" s="1758"/>
      <c r="C1401" s="1758"/>
      <c r="D1401" s="1758"/>
      <c r="E1401" s="1756"/>
      <c r="F1401" s="1592"/>
      <c r="G1401" s="1714">
        <f t="shared" si="754"/>
        <v>0</v>
      </c>
      <c r="H1401" s="1645"/>
      <c r="I1401" s="1714">
        <f t="shared" si="755"/>
        <v>0</v>
      </c>
      <c r="J1401" s="1646"/>
      <c r="K1401" s="1646"/>
      <c r="L1401" s="1592"/>
      <c r="M1401" s="1597"/>
      <c r="N1401" s="1597"/>
      <c r="O1401" s="1646"/>
      <c r="P1401" s="1647"/>
      <c r="Q1401" s="1647"/>
      <c r="R1401" s="1648"/>
      <c r="S1401" s="1603"/>
      <c r="T1401" s="1649"/>
      <c r="U1401" s="1649"/>
      <c r="V1401" s="1649"/>
      <c r="W1401" s="1649"/>
      <c r="X1401" s="1649"/>
      <c r="Y1401" s="1649"/>
      <c r="Z1401" s="1649"/>
      <c r="AA1401" s="1649"/>
      <c r="AB1401" s="1649"/>
      <c r="AC1401" s="1649"/>
      <c r="AD1401" s="1649"/>
      <c r="AE1401" s="1649"/>
      <c r="AF1401" s="1610">
        <f t="shared" si="734"/>
        <v>0</v>
      </c>
      <c r="AG1401" s="1649"/>
      <c r="AH1401" s="1649"/>
      <c r="AI1401" s="1649"/>
      <c r="AJ1401" s="1649"/>
      <c r="AK1401" s="1649"/>
      <c r="AL1401" s="1649"/>
      <c r="AM1401" s="1649"/>
      <c r="AN1401" s="1649"/>
      <c r="AO1401" s="1649"/>
      <c r="AP1401" s="1649"/>
      <c r="AQ1401" s="1649"/>
      <c r="AR1401" s="1709"/>
      <c r="AS1401" s="1779">
        <f t="shared" si="735"/>
        <v>0</v>
      </c>
      <c r="AT1401" s="1711">
        <f t="shared" si="756"/>
        <v>0</v>
      </c>
      <c r="AU1401" s="1611">
        <f t="shared" si="736"/>
        <v>0</v>
      </c>
      <c r="AV1401" s="1611">
        <f t="shared" si="737"/>
        <v>0</v>
      </c>
      <c r="AW1401" s="1611">
        <f t="shared" si="738"/>
        <v>0</v>
      </c>
      <c r="AX1401" s="1611">
        <f t="shared" si="739"/>
        <v>0</v>
      </c>
      <c r="AY1401" s="1611">
        <f t="shared" si="740"/>
        <v>0</v>
      </c>
      <c r="AZ1401" s="1611">
        <f t="shared" si="741"/>
        <v>0</v>
      </c>
      <c r="BA1401" s="1611">
        <f t="shared" si="742"/>
        <v>0</v>
      </c>
      <c r="BB1401" s="1611">
        <f t="shared" si="743"/>
        <v>0</v>
      </c>
      <c r="BC1401" s="1611">
        <f t="shared" si="744"/>
        <v>0</v>
      </c>
      <c r="BD1401" s="1611">
        <f t="shared" si="745"/>
        <v>0</v>
      </c>
      <c r="BE1401" s="1611">
        <f t="shared" si="746"/>
        <v>0</v>
      </c>
      <c r="BF1401" s="1611">
        <f t="shared" si="747"/>
        <v>0</v>
      </c>
      <c r="BG1401" s="1611">
        <f t="shared" si="757"/>
        <v>0</v>
      </c>
      <c r="BH1401" s="1611" t="str">
        <f t="shared" si="758"/>
        <v/>
      </c>
      <c r="BI1401" s="1611" t="str">
        <f t="shared" si="759"/>
        <v/>
      </c>
      <c r="BJ1401" s="1611" t="str">
        <f t="shared" si="748"/>
        <v/>
      </c>
      <c r="BK1401" s="1611" t="str">
        <f t="shared" si="749"/>
        <v/>
      </c>
      <c r="BL1401" s="1611" t="str">
        <f t="shared" ca="1" si="750"/>
        <v/>
      </c>
      <c r="BM1401" s="1611" t="str">
        <f t="shared" si="760"/>
        <v/>
      </c>
      <c r="BN1401" s="1611" t="str">
        <f t="shared" si="751"/>
        <v/>
      </c>
      <c r="BO1401" s="1611" t="str">
        <f t="shared" si="752"/>
        <v/>
      </c>
      <c r="BP1401" s="1611" t="str">
        <f t="shared" si="761"/>
        <v/>
      </c>
      <c r="BQ1401" s="1611" t="str">
        <f t="shared" si="762"/>
        <v/>
      </c>
      <c r="BR1401" s="1611" t="str">
        <f t="shared" si="763"/>
        <v/>
      </c>
      <c r="BS1401" s="1611" t="str">
        <f t="shared" si="764"/>
        <v/>
      </c>
      <c r="BT1401" s="1611" t="str">
        <f t="shared" si="765"/>
        <v/>
      </c>
      <c r="BU1401" s="1731">
        <f t="shared" ca="1" si="766"/>
        <v>0</v>
      </c>
      <c r="BV1401" s="1594"/>
      <c r="BW1401" s="1594"/>
      <c r="BX1401" s="1594"/>
      <c r="BY1401" s="1594"/>
      <c r="BZ1401" s="1594"/>
      <c r="CA1401" s="1594"/>
      <c r="CB1401" s="1594"/>
      <c r="CC1401" s="1594"/>
      <c r="CD1401" s="1594"/>
      <c r="CE1401" s="1594"/>
      <c r="CF1401" s="1594"/>
      <c r="CG1401" s="1594"/>
      <c r="CH1401" s="1594"/>
      <c r="CI1401" s="1594"/>
      <c r="CJ1401" s="1594"/>
      <c r="CK1401" s="1594"/>
      <c r="CL1401" s="1594"/>
      <c r="CM1401" s="1594"/>
      <c r="CN1401" s="1594"/>
      <c r="CO1401" s="1594"/>
      <c r="CP1401" s="1594"/>
      <c r="CQ1401" s="1594"/>
      <c r="CR1401" s="1594"/>
      <c r="CS1401" s="1594"/>
      <c r="CT1401" s="1594"/>
      <c r="CU1401" s="1594"/>
      <c r="CV1401" s="1594"/>
      <c r="CW1401" s="1594"/>
      <c r="CX1401" s="1594"/>
      <c r="CY1401" s="1594"/>
      <c r="CZ1401" s="1594"/>
      <c r="DA1401" s="1594"/>
      <c r="DB1401" s="1594"/>
      <c r="DC1401" s="1594"/>
      <c r="DD1401" s="1594"/>
      <c r="DE1401" s="1594"/>
      <c r="DF1401" s="1594"/>
      <c r="DG1401" s="1594"/>
      <c r="DH1401" s="1594"/>
      <c r="DI1401" s="1594"/>
      <c r="DJ1401" s="1594"/>
      <c r="DK1401" s="1594"/>
      <c r="DL1401" s="1594"/>
      <c r="DM1401" s="1594"/>
      <c r="DN1401" s="1594"/>
      <c r="DO1401" s="1594"/>
      <c r="DP1401" s="1594"/>
      <c r="DQ1401" s="1594"/>
      <c r="DR1401" s="1594"/>
      <c r="DS1401" s="1594"/>
      <c r="DT1401" s="1594"/>
      <c r="DU1401" s="1594"/>
      <c r="DV1401" s="1594"/>
      <c r="DW1401" s="1594"/>
      <c r="DX1401" s="1594"/>
      <c r="DY1401" s="1594"/>
      <c r="DZ1401" s="1594"/>
      <c r="EA1401" s="1594"/>
      <c r="EB1401" s="1594"/>
      <c r="EC1401" s="1594"/>
      <c r="ED1401" s="1594"/>
      <c r="EE1401" s="1594"/>
      <c r="EF1401" s="1594"/>
      <c r="EG1401" s="1594"/>
      <c r="EH1401" s="1594"/>
      <c r="EI1401" s="1594"/>
      <c r="EJ1401" s="1594"/>
      <c r="EK1401" s="1594"/>
      <c r="EL1401" s="1594"/>
      <c r="EM1401" s="1594"/>
      <c r="EN1401" s="1594"/>
      <c r="EO1401" s="1594"/>
      <c r="EP1401" s="1594"/>
      <c r="EQ1401" s="1594"/>
      <c r="ER1401" s="1594"/>
      <c r="ES1401" s="1594"/>
    </row>
    <row r="1402" spans="1:149" s="1604" customFormat="1" ht="12.5">
      <c r="A1402" s="1644" t="str">
        <f t="shared" si="753"/>
        <v>Organisation</v>
      </c>
      <c r="B1402" s="1758"/>
      <c r="C1402" s="1758"/>
      <c r="D1402" s="1758"/>
      <c r="E1402" s="1756"/>
      <c r="F1402" s="1592"/>
      <c r="G1402" s="1714">
        <f t="shared" si="754"/>
        <v>0</v>
      </c>
      <c r="H1402" s="1645"/>
      <c r="I1402" s="1714">
        <f t="shared" si="755"/>
        <v>0</v>
      </c>
      <c r="J1402" s="1646"/>
      <c r="K1402" s="1646"/>
      <c r="L1402" s="1592"/>
      <c r="M1402" s="1597"/>
      <c r="N1402" s="1597"/>
      <c r="O1402" s="1646"/>
      <c r="P1402" s="1647"/>
      <c r="Q1402" s="1647"/>
      <c r="R1402" s="1648"/>
      <c r="S1402" s="1603"/>
      <c r="T1402" s="1649"/>
      <c r="U1402" s="1649"/>
      <c r="V1402" s="1649"/>
      <c r="W1402" s="1649"/>
      <c r="X1402" s="1649"/>
      <c r="Y1402" s="1649"/>
      <c r="Z1402" s="1649"/>
      <c r="AA1402" s="1649"/>
      <c r="AB1402" s="1649"/>
      <c r="AC1402" s="1649"/>
      <c r="AD1402" s="1649"/>
      <c r="AE1402" s="1649"/>
      <c r="AF1402" s="1610">
        <f t="shared" si="734"/>
        <v>0</v>
      </c>
      <c r="AG1402" s="1649"/>
      <c r="AH1402" s="1649"/>
      <c r="AI1402" s="1649"/>
      <c r="AJ1402" s="1649"/>
      <c r="AK1402" s="1649"/>
      <c r="AL1402" s="1649"/>
      <c r="AM1402" s="1649"/>
      <c r="AN1402" s="1649"/>
      <c r="AO1402" s="1649"/>
      <c r="AP1402" s="1649"/>
      <c r="AQ1402" s="1649"/>
      <c r="AR1402" s="1709"/>
      <c r="AS1402" s="1779">
        <f t="shared" si="735"/>
        <v>0</v>
      </c>
      <c r="AT1402" s="1711">
        <f t="shared" si="756"/>
        <v>0</v>
      </c>
      <c r="AU1402" s="1611">
        <f t="shared" si="736"/>
        <v>0</v>
      </c>
      <c r="AV1402" s="1611">
        <f t="shared" si="737"/>
        <v>0</v>
      </c>
      <c r="AW1402" s="1611">
        <f t="shared" si="738"/>
        <v>0</v>
      </c>
      <c r="AX1402" s="1611">
        <f t="shared" si="739"/>
        <v>0</v>
      </c>
      <c r="AY1402" s="1611">
        <f t="shared" si="740"/>
        <v>0</v>
      </c>
      <c r="AZ1402" s="1611">
        <f t="shared" si="741"/>
        <v>0</v>
      </c>
      <c r="BA1402" s="1611">
        <f t="shared" si="742"/>
        <v>0</v>
      </c>
      <c r="BB1402" s="1611">
        <f t="shared" si="743"/>
        <v>0</v>
      </c>
      <c r="BC1402" s="1611">
        <f t="shared" si="744"/>
        <v>0</v>
      </c>
      <c r="BD1402" s="1611">
        <f t="shared" si="745"/>
        <v>0</v>
      </c>
      <c r="BE1402" s="1611">
        <f t="shared" si="746"/>
        <v>0</v>
      </c>
      <c r="BF1402" s="1611">
        <f t="shared" si="747"/>
        <v>0</v>
      </c>
      <c r="BG1402" s="1611">
        <f t="shared" si="757"/>
        <v>0</v>
      </c>
      <c r="BH1402" s="1611" t="str">
        <f t="shared" si="758"/>
        <v/>
      </c>
      <c r="BI1402" s="1611" t="str">
        <f t="shared" si="759"/>
        <v/>
      </c>
      <c r="BJ1402" s="1611" t="str">
        <f t="shared" si="748"/>
        <v/>
      </c>
      <c r="BK1402" s="1611" t="str">
        <f t="shared" si="749"/>
        <v/>
      </c>
      <c r="BL1402" s="1611" t="str">
        <f t="shared" ca="1" si="750"/>
        <v/>
      </c>
      <c r="BM1402" s="1611" t="str">
        <f t="shared" si="760"/>
        <v/>
      </c>
      <c r="BN1402" s="1611" t="str">
        <f t="shared" si="751"/>
        <v/>
      </c>
      <c r="BO1402" s="1611" t="str">
        <f t="shared" si="752"/>
        <v/>
      </c>
      <c r="BP1402" s="1611" t="str">
        <f t="shared" si="761"/>
        <v/>
      </c>
      <c r="BQ1402" s="1611" t="str">
        <f t="shared" si="762"/>
        <v/>
      </c>
      <c r="BR1402" s="1611" t="str">
        <f t="shared" si="763"/>
        <v/>
      </c>
      <c r="BS1402" s="1611" t="str">
        <f t="shared" si="764"/>
        <v/>
      </c>
      <c r="BT1402" s="1611" t="str">
        <f t="shared" si="765"/>
        <v/>
      </c>
      <c r="BU1402" s="1731">
        <f t="shared" ca="1" si="766"/>
        <v>0</v>
      </c>
      <c r="BV1402" s="1594"/>
      <c r="BW1402" s="1594"/>
      <c r="BX1402" s="1594"/>
      <c r="BY1402" s="1594"/>
      <c r="BZ1402" s="1594"/>
      <c r="CA1402" s="1594"/>
      <c r="CB1402" s="1594"/>
      <c r="CC1402" s="1594"/>
      <c r="CD1402" s="1594"/>
      <c r="CE1402" s="1594"/>
      <c r="CF1402" s="1594"/>
      <c r="CG1402" s="1594"/>
      <c r="CH1402" s="1594"/>
      <c r="CI1402" s="1594"/>
      <c r="CJ1402" s="1594"/>
      <c r="CK1402" s="1594"/>
      <c r="CL1402" s="1594"/>
      <c r="CM1402" s="1594"/>
      <c r="CN1402" s="1594"/>
      <c r="CO1402" s="1594"/>
      <c r="CP1402" s="1594"/>
      <c r="CQ1402" s="1594"/>
      <c r="CR1402" s="1594"/>
      <c r="CS1402" s="1594"/>
      <c r="CT1402" s="1594"/>
      <c r="CU1402" s="1594"/>
      <c r="CV1402" s="1594"/>
      <c r="CW1402" s="1594"/>
      <c r="CX1402" s="1594"/>
      <c r="CY1402" s="1594"/>
      <c r="CZ1402" s="1594"/>
      <c r="DA1402" s="1594"/>
      <c r="DB1402" s="1594"/>
      <c r="DC1402" s="1594"/>
      <c r="DD1402" s="1594"/>
      <c r="DE1402" s="1594"/>
      <c r="DF1402" s="1594"/>
      <c r="DG1402" s="1594"/>
      <c r="DH1402" s="1594"/>
      <c r="DI1402" s="1594"/>
      <c r="DJ1402" s="1594"/>
      <c r="DK1402" s="1594"/>
      <c r="DL1402" s="1594"/>
      <c r="DM1402" s="1594"/>
      <c r="DN1402" s="1594"/>
      <c r="DO1402" s="1594"/>
      <c r="DP1402" s="1594"/>
      <c r="DQ1402" s="1594"/>
      <c r="DR1402" s="1594"/>
      <c r="DS1402" s="1594"/>
      <c r="DT1402" s="1594"/>
      <c r="DU1402" s="1594"/>
      <c r="DV1402" s="1594"/>
      <c r="DW1402" s="1594"/>
      <c r="DX1402" s="1594"/>
      <c r="DY1402" s="1594"/>
      <c r="DZ1402" s="1594"/>
      <c r="EA1402" s="1594"/>
      <c r="EB1402" s="1594"/>
      <c r="EC1402" s="1594"/>
      <c r="ED1402" s="1594"/>
      <c r="EE1402" s="1594"/>
      <c r="EF1402" s="1594"/>
      <c r="EG1402" s="1594"/>
      <c r="EH1402" s="1594"/>
      <c r="EI1402" s="1594"/>
      <c r="EJ1402" s="1594"/>
      <c r="EK1402" s="1594"/>
      <c r="EL1402" s="1594"/>
      <c r="EM1402" s="1594"/>
      <c r="EN1402" s="1594"/>
      <c r="EO1402" s="1594"/>
      <c r="EP1402" s="1594"/>
      <c r="EQ1402" s="1594"/>
      <c r="ER1402" s="1594"/>
      <c r="ES1402" s="1594"/>
    </row>
    <row r="1403" spans="1:149" s="1604" customFormat="1" ht="12.5">
      <c r="A1403" s="1644" t="str">
        <f t="shared" si="753"/>
        <v>Organisation</v>
      </c>
      <c r="B1403" s="1758"/>
      <c r="C1403" s="1758"/>
      <c r="D1403" s="1758"/>
      <c r="E1403" s="1756"/>
      <c r="F1403" s="1592"/>
      <c r="G1403" s="1714">
        <f t="shared" si="754"/>
        <v>0</v>
      </c>
      <c r="H1403" s="1645"/>
      <c r="I1403" s="1714">
        <f t="shared" si="755"/>
        <v>0</v>
      </c>
      <c r="J1403" s="1646"/>
      <c r="K1403" s="1646"/>
      <c r="L1403" s="1592"/>
      <c r="M1403" s="1597"/>
      <c r="N1403" s="1597"/>
      <c r="O1403" s="1646"/>
      <c r="P1403" s="1647"/>
      <c r="Q1403" s="1647"/>
      <c r="R1403" s="1648"/>
      <c r="S1403" s="1603"/>
      <c r="T1403" s="1649"/>
      <c r="U1403" s="1649"/>
      <c r="V1403" s="1649"/>
      <c r="W1403" s="1649"/>
      <c r="X1403" s="1649"/>
      <c r="Y1403" s="1649"/>
      <c r="Z1403" s="1649"/>
      <c r="AA1403" s="1649"/>
      <c r="AB1403" s="1649"/>
      <c r="AC1403" s="1649"/>
      <c r="AD1403" s="1649"/>
      <c r="AE1403" s="1649"/>
      <c r="AF1403" s="1610">
        <f t="shared" si="734"/>
        <v>0</v>
      </c>
      <c r="AG1403" s="1649"/>
      <c r="AH1403" s="1649"/>
      <c r="AI1403" s="1649"/>
      <c r="AJ1403" s="1649"/>
      <c r="AK1403" s="1649"/>
      <c r="AL1403" s="1649"/>
      <c r="AM1403" s="1649"/>
      <c r="AN1403" s="1649"/>
      <c r="AO1403" s="1649"/>
      <c r="AP1403" s="1649"/>
      <c r="AQ1403" s="1649"/>
      <c r="AR1403" s="1709"/>
      <c r="AS1403" s="1779">
        <f t="shared" si="735"/>
        <v>0</v>
      </c>
      <c r="AT1403" s="1711">
        <f t="shared" si="756"/>
        <v>0</v>
      </c>
      <c r="AU1403" s="1611">
        <f t="shared" si="736"/>
        <v>0</v>
      </c>
      <c r="AV1403" s="1611">
        <f t="shared" si="737"/>
        <v>0</v>
      </c>
      <c r="AW1403" s="1611">
        <f t="shared" si="738"/>
        <v>0</v>
      </c>
      <c r="AX1403" s="1611">
        <f t="shared" si="739"/>
        <v>0</v>
      </c>
      <c r="AY1403" s="1611">
        <f t="shared" si="740"/>
        <v>0</v>
      </c>
      <c r="AZ1403" s="1611">
        <f t="shared" si="741"/>
        <v>0</v>
      </c>
      <c r="BA1403" s="1611">
        <f t="shared" si="742"/>
        <v>0</v>
      </c>
      <c r="BB1403" s="1611">
        <f t="shared" si="743"/>
        <v>0</v>
      </c>
      <c r="BC1403" s="1611">
        <f t="shared" si="744"/>
        <v>0</v>
      </c>
      <c r="BD1403" s="1611">
        <f t="shared" si="745"/>
        <v>0</v>
      </c>
      <c r="BE1403" s="1611">
        <f t="shared" si="746"/>
        <v>0</v>
      </c>
      <c r="BF1403" s="1611">
        <f t="shared" si="747"/>
        <v>0</v>
      </c>
      <c r="BG1403" s="1611">
        <f t="shared" si="757"/>
        <v>0</v>
      </c>
      <c r="BH1403" s="1611" t="str">
        <f t="shared" si="758"/>
        <v/>
      </c>
      <c r="BI1403" s="1611" t="str">
        <f t="shared" si="759"/>
        <v/>
      </c>
      <c r="BJ1403" s="1611" t="str">
        <f t="shared" si="748"/>
        <v/>
      </c>
      <c r="BK1403" s="1611" t="str">
        <f t="shared" si="749"/>
        <v/>
      </c>
      <c r="BL1403" s="1611" t="str">
        <f t="shared" ca="1" si="750"/>
        <v/>
      </c>
      <c r="BM1403" s="1611" t="str">
        <f t="shared" si="760"/>
        <v/>
      </c>
      <c r="BN1403" s="1611" t="str">
        <f t="shared" si="751"/>
        <v/>
      </c>
      <c r="BO1403" s="1611" t="str">
        <f t="shared" si="752"/>
        <v/>
      </c>
      <c r="BP1403" s="1611" t="str">
        <f t="shared" si="761"/>
        <v/>
      </c>
      <c r="BQ1403" s="1611" t="str">
        <f t="shared" si="762"/>
        <v/>
      </c>
      <c r="BR1403" s="1611" t="str">
        <f t="shared" si="763"/>
        <v/>
      </c>
      <c r="BS1403" s="1611" t="str">
        <f t="shared" si="764"/>
        <v/>
      </c>
      <c r="BT1403" s="1611" t="str">
        <f t="shared" si="765"/>
        <v/>
      </c>
      <c r="BU1403" s="1731">
        <f t="shared" ca="1" si="766"/>
        <v>0</v>
      </c>
      <c r="BV1403" s="1594"/>
      <c r="BW1403" s="1594"/>
      <c r="BX1403" s="1594"/>
      <c r="BY1403" s="1594"/>
      <c r="BZ1403" s="1594"/>
      <c r="CA1403" s="1594"/>
      <c r="CB1403" s="1594"/>
      <c r="CC1403" s="1594"/>
      <c r="CD1403" s="1594"/>
      <c r="CE1403" s="1594"/>
      <c r="CF1403" s="1594"/>
      <c r="CG1403" s="1594"/>
      <c r="CH1403" s="1594"/>
      <c r="CI1403" s="1594"/>
      <c r="CJ1403" s="1594"/>
      <c r="CK1403" s="1594"/>
      <c r="CL1403" s="1594"/>
      <c r="CM1403" s="1594"/>
      <c r="CN1403" s="1594"/>
      <c r="CO1403" s="1594"/>
      <c r="CP1403" s="1594"/>
      <c r="CQ1403" s="1594"/>
      <c r="CR1403" s="1594"/>
      <c r="CS1403" s="1594"/>
      <c r="CT1403" s="1594"/>
      <c r="CU1403" s="1594"/>
      <c r="CV1403" s="1594"/>
      <c r="CW1403" s="1594"/>
      <c r="CX1403" s="1594"/>
      <c r="CY1403" s="1594"/>
      <c r="CZ1403" s="1594"/>
      <c r="DA1403" s="1594"/>
      <c r="DB1403" s="1594"/>
      <c r="DC1403" s="1594"/>
      <c r="DD1403" s="1594"/>
      <c r="DE1403" s="1594"/>
      <c r="DF1403" s="1594"/>
      <c r="DG1403" s="1594"/>
      <c r="DH1403" s="1594"/>
      <c r="DI1403" s="1594"/>
      <c r="DJ1403" s="1594"/>
      <c r="DK1403" s="1594"/>
      <c r="DL1403" s="1594"/>
      <c r="DM1403" s="1594"/>
      <c r="DN1403" s="1594"/>
      <c r="DO1403" s="1594"/>
      <c r="DP1403" s="1594"/>
      <c r="DQ1403" s="1594"/>
      <c r="DR1403" s="1594"/>
      <c r="DS1403" s="1594"/>
      <c r="DT1403" s="1594"/>
      <c r="DU1403" s="1594"/>
      <c r="DV1403" s="1594"/>
      <c r="DW1403" s="1594"/>
      <c r="DX1403" s="1594"/>
      <c r="DY1403" s="1594"/>
      <c r="DZ1403" s="1594"/>
      <c r="EA1403" s="1594"/>
      <c r="EB1403" s="1594"/>
      <c r="EC1403" s="1594"/>
      <c r="ED1403" s="1594"/>
      <c r="EE1403" s="1594"/>
      <c r="EF1403" s="1594"/>
      <c r="EG1403" s="1594"/>
      <c r="EH1403" s="1594"/>
      <c r="EI1403" s="1594"/>
      <c r="EJ1403" s="1594"/>
      <c r="EK1403" s="1594"/>
      <c r="EL1403" s="1594"/>
      <c r="EM1403" s="1594"/>
      <c r="EN1403" s="1594"/>
      <c r="EO1403" s="1594"/>
      <c r="EP1403" s="1594"/>
      <c r="EQ1403" s="1594"/>
      <c r="ER1403" s="1594"/>
      <c r="ES1403" s="1594"/>
    </row>
    <row r="1404" spans="1:149" s="1604" customFormat="1" ht="12.5">
      <c r="A1404" s="1644" t="str">
        <f t="shared" si="753"/>
        <v>Organisation</v>
      </c>
      <c r="B1404" s="1758"/>
      <c r="C1404" s="1758"/>
      <c r="D1404" s="1758"/>
      <c r="E1404" s="1756"/>
      <c r="F1404" s="1592"/>
      <c r="G1404" s="1714">
        <f t="shared" si="754"/>
        <v>0</v>
      </c>
      <c r="H1404" s="1645"/>
      <c r="I1404" s="1714">
        <f t="shared" si="755"/>
        <v>0</v>
      </c>
      <c r="J1404" s="1646"/>
      <c r="K1404" s="1646"/>
      <c r="L1404" s="1592"/>
      <c r="M1404" s="1597"/>
      <c r="N1404" s="1597"/>
      <c r="O1404" s="1646"/>
      <c r="P1404" s="1647"/>
      <c r="Q1404" s="1647"/>
      <c r="R1404" s="1648"/>
      <c r="S1404" s="1603"/>
      <c r="T1404" s="1649"/>
      <c r="U1404" s="1649"/>
      <c r="V1404" s="1649"/>
      <c r="W1404" s="1649"/>
      <c r="X1404" s="1649"/>
      <c r="Y1404" s="1649"/>
      <c r="Z1404" s="1649"/>
      <c r="AA1404" s="1649"/>
      <c r="AB1404" s="1649"/>
      <c r="AC1404" s="1649"/>
      <c r="AD1404" s="1649"/>
      <c r="AE1404" s="1649"/>
      <c r="AF1404" s="1610">
        <f t="shared" si="734"/>
        <v>0</v>
      </c>
      <c r="AG1404" s="1649"/>
      <c r="AH1404" s="1649"/>
      <c r="AI1404" s="1649"/>
      <c r="AJ1404" s="1649"/>
      <c r="AK1404" s="1649"/>
      <c r="AL1404" s="1649"/>
      <c r="AM1404" s="1649"/>
      <c r="AN1404" s="1649"/>
      <c r="AO1404" s="1649"/>
      <c r="AP1404" s="1649"/>
      <c r="AQ1404" s="1649"/>
      <c r="AR1404" s="1709"/>
      <c r="AS1404" s="1779">
        <f t="shared" si="735"/>
        <v>0</v>
      </c>
      <c r="AT1404" s="1711">
        <f t="shared" si="756"/>
        <v>0</v>
      </c>
      <c r="AU1404" s="1611">
        <f t="shared" si="736"/>
        <v>0</v>
      </c>
      <c r="AV1404" s="1611">
        <f t="shared" si="737"/>
        <v>0</v>
      </c>
      <c r="AW1404" s="1611">
        <f t="shared" si="738"/>
        <v>0</v>
      </c>
      <c r="AX1404" s="1611">
        <f t="shared" si="739"/>
        <v>0</v>
      </c>
      <c r="AY1404" s="1611">
        <f t="shared" si="740"/>
        <v>0</v>
      </c>
      <c r="AZ1404" s="1611">
        <f t="shared" si="741"/>
        <v>0</v>
      </c>
      <c r="BA1404" s="1611">
        <f t="shared" si="742"/>
        <v>0</v>
      </c>
      <c r="BB1404" s="1611">
        <f t="shared" si="743"/>
        <v>0</v>
      </c>
      <c r="BC1404" s="1611">
        <f t="shared" si="744"/>
        <v>0</v>
      </c>
      <c r="BD1404" s="1611">
        <f t="shared" si="745"/>
        <v>0</v>
      </c>
      <c r="BE1404" s="1611">
        <f t="shared" si="746"/>
        <v>0</v>
      </c>
      <c r="BF1404" s="1611">
        <f t="shared" si="747"/>
        <v>0</v>
      </c>
      <c r="BG1404" s="1611">
        <f t="shared" si="757"/>
        <v>0</v>
      </c>
      <c r="BH1404" s="1611" t="str">
        <f t="shared" si="758"/>
        <v/>
      </c>
      <c r="BI1404" s="1611" t="str">
        <f t="shared" si="759"/>
        <v/>
      </c>
      <c r="BJ1404" s="1611" t="str">
        <f t="shared" si="748"/>
        <v/>
      </c>
      <c r="BK1404" s="1611" t="str">
        <f t="shared" si="749"/>
        <v/>
      </c>
      <c r="BL1404" s="1611" t="str">
        <f t="shared" ca="1" si="750"/>
        <v/>
      </c>
      <c r="BM1404" s="1611" t="str">
        <f t="shared" si="760"/>
        <v/>
      </c>
      <c r="BN1404" s="1611" t="str">
        <f t="shared" si="751"/>
        <v/>
      </c>
      <c r="BO1404" s="1611" t="str">
        <f t="shared" si="752"/>
        <v/>
      </c>
      <c r="BP1404" s="1611" t="str">
        <f t="shared" si="761"/>
        <v/>
      </c>
      <c r="BQ1404" s="1611" t="str">
        <f t="shared" si="762"/>
        <v/>
      </c>
      <c r="BR1404" s="1611" t="str">
        <f t="shared" si="763"/>
        <v/>
      </c>
      <c r="BS1404" s="1611" t="str">
        <f t="shared" si="764"/>
        <v/>
      </c>
      <c r="BT1404" s="1611" t="str">
        <f t="shared" si="765"/>
        <v/>
      </c>
      <c r="BU1404" s="1731">
        <f t="shared" ca="1" si="766"/>
        <v>0</v>
      </c>
      <c r="BV1404" s="1594"/>
      <c r="BW1404" s="1594"/>
      <c r="BX1404" s="1594"/>
      <c r="BY1404" s="1594"/>
      <c r="BZ1404" s="1594"/>
      <c r="CA1404" s="1594"/>
      <c r="CB1404" s="1594"/>
      <c r="CC1404" s="1594"/>
      <c r="CD1404" s="1594"/>
      <c r="CE1404" s="1594"/>
      <c r="CF1404" s="1594"/>
      <c r="CG1404" s="1594"/>
      <c r="CH1404" s="1594"/>
      <c r="CI1404" s="1594"/>
      <c r="CJ1404" s="1594"/>
      <c r="CK1404" s="1594"/>
      <c r="CL1404" s="1594"/>
      <c r="CM1404" s="1594"/>
      <c r="CN1404" s="1594"/>
      <c r="CO1404" s="1594"/>
      <c r="CP1404" s="1594"/>
      <c r="CQ1404" s="1594"/>
      <c r="CR1404" s="1594"/>
      <c r="CS1404" s="1594"/>
      <c r="CT1404" s="1594"/>
      <c r="CU1404" s="1594"/>
      <c r="CV1404" s="1594"/>
      <c r="CW1404" s="1594"/>
      <c r="CX1404" s="1594"/>
      <c r="CY1404" s="1594"/>
      <c r="CZ1404" s="1594"/>
      <c r="DA1404" s="1594"/>
      <c r="DB1404" s="1594"/>
      <c r="DC1404" s="1594"/>
      <c r="DD1404" s="1594"/>
      <c r="DE1404" s="1594"/>
      <c r="DF1404" s="1594"/>
      <c r="DG1404" s="1594"/>
      <c r="DH1404" s="1594"/>
      <c r="DI1404" s="1594"/>
      <c r="DJ1404" s="1594"/>
      <c r="DK1404" s="1594"/>
      <c r="DL1404" s="1594"/>
      <c r="DM1404" s="1594"/>
      <c r="DN1404" s="1594"/>
      <c r="DO1404" s="1594"/>
      <c r="DP1404" s="1594"/>
      <c r="DQ1404" s="1594"/>
      <c r="DR1404" s="1594"/>
      <c r="DS1404" s="1594"/>
      <c r="DT1404" s="1594"/>
      <c r="DU1404" s="1594"/>
      <c r="DV1404" s="1594"/>
      <c r="DW1404" s="1594"/>
      <c r="DX1404" s="1594"/>
      <c r="DY1404" s="1594"/>
      <c r="DZ1404" s="1594"/>
      <c r="EA1404" s="1594"/>
      <c r="EB1404" s="1594"/>
      <c r="EC1404" s="1594"/>
      <c r="ED1404" s="1594"/>
      <c r="EE1404" s="1594"/>
      <c r="EF1404" s="1594"/>
      <c r="EG1404" s="1594"/>
      <c r="EH1404" s="1594"/>
      <c r="EI1404" s="1594"/>
      <c r="EJ1404" s="1594"/>
      <c r="EK1404" s="1594"/>
      <c r="EL1404" s="1594"/>
      <c r="EM1404" s="1594"/>
      <c r="EN1404" s="1594"/>
      <c r="EO1404" s="1594"/>
      <c r="EP1404" s="1594"/>
      <c r="EQ1404" s="1594"/>
      <c r="ER1404" s="1594"/>
      <c r="ES1404" s="1594"/>
    </row>
    <row r="1405" spans="1:149" s="1604" customFormat="1" ht="12.5">
      <c r="A1405" s="1644" t="str">
        <f t="shared" si="753"/>
        <v>Organisation</v>
      </c>
      <c r="B1405" s="1758"/>
      <c r="C1405" s="1758"/>
      <c r="D1405" s="1758"/>
      <c r="E1405" s="1756"/>
      <c r="F1405" s="1592"/>
      <c r="G1405" s="1714">
        <f t="shared" si="754"/>
        <v>0</v>
      </c>
      <c r="H1405" s="1645"/>
      <c r="I1405" s="1714">
        <f t="shared" si="755"/>
        <v>0</v>
      </c>
      <c r="J1405" s="1646"/>
      <c r="K1405" s="1646"/>
      <c r="L1405" s="1592"/>
      <c r="M1405" s="1597"/>
      <c r="N1405" s="1597"/>
      <c r="O1405" s="1646"/>
      <c r="P1405" s="1647"/>
      <c r="Q1405" s="1647"/>
      <c r="R1405" s="1648"/>
      <c r="S1405" s="1603"/>
      <c r="T1405" s="1649"/>
      <c r="U1405" s="1649"/>
      <c r="V1405" s="1649"/>
      <c r="W1405" s="1649"/>
      <c r="X1405" s="1649"/>
      <c r="Y1405" s="1649"/>
      <c r="Z1405" s="1649"/>
      <c r="AA1405" s="1649"/>
      <c r="AB1405" s="1649"/>
      <c r="AC1405" s="1649"/>
      <c r="AD1405" s="1649"/>
      <c r="AE1405" s="1649"/>
      <c r="AF1405" s="1610">
        <f t="shared" si="734"/>
        <v>0</v>
      </c>
      <c r="AG1405" s="1649"/>
      <c r="AH1405" s="1649"/>
      <c r="AI1405" s="1649"/>
      <c r="AJ1405" s="1649"/>
      <c r="AK1405" s="1649"/>
      <c r="AL1405" s="1649"/>
      <c r="AM1405" s="1649"/>
      <c r="AN1405" s="1649"/>
      <c r="AO1405" s="1649"/>
      <c r="AP1405" s="1649"/>
      <c r="AQ1405" s="1649"/>
      <c r="AR1405" s="1709"/>
      <c r="AS1405" s="1779">
        <f t="shared" si="735"/>
        <v>0</v>
      </c>
      <c r="AT1405" s="1711">
        <f t="shared" si="756"/>
        <v>0</v>
      </c>
      <c r="AU1405" s="1611">
        <f t="shared" si="736"/>
        <v>0</v>
      </c>
      <c r="AV1405" s="1611">
        <f t="shared" si="737"/>
        <v>0</v>
      </c>
      <c r="AW1405" s="1611">
        <f t="shared" si="738"/>
        <v>0</v>
      </c>
      <c r="AX1405" s="1611">
        <f t="shared" si="739"/>
        <v>0</v>
      </c>
      <c r="AY1405" s="1611">
        <f t="shared" si="740"/>
        <v>0</v>
      </c>
      <c r="AZ1405" s="1611">
        <f t="shared" si="741"/>
        <v>0</v>
      </c>
      <c r="BA1405" s="1611">
        <f t="shared" si="742"/>
        <v>0</v>
      </c>
      <c r="BB1405" s="1611">
        <f t="shared" si="743"/>
        <v>0</v>
      </c>
      <c r="BC1405" s="1611">
        <f t="shared" si="744"/>
        <v>0</v>
      </c>
      <c r="BD1405" s="1611">
        <f t="shared" si="745"/>
        <v>0</v>
      </c>
      <c r="BE1405" s="1611">
        <f t="shared" si="746"/>
        <v>0</v>
      </c>
      <c r="BF1405" s="1611">
        <f t="shared" si="747"/>
        <v>0</v>
      </c>
      <c r="BG1405" s="1611">
        <f t="shared" si="757"/>
        <v>0</v>
      </c>
      <c r="BH1405" s="1611" t="str">
        <f t="shared" si="758"/>
        <v/>
      </c>
      <c r="BI1405" s="1611" t="str">
        <f t="shared" si="759"/>
        <v/>
      </c>
      <c r="BJ1405" s="1611" t="str">
        <f t="shared" si="748"/>
        <v/>
      </c>
      <c r="BK1405" s="1611" t="str">
        <f t="shared" si="749"/>
        <v/>
      </c>
      <c r="BL1405" s="1611" t="str">
        <f t="shared" ca="1" si="750"/>
        <v/>
      </c>
      <c r="BM1405" s="1611" t="str">
        <f t="shared" si="760"/>
        <v/>
      </c>
      <c r="BN1405" s="1611" t="str">
        <f t="shared" si="751"/>
        <v/>
      </c>
      <c r="BO1405" s="1611" t="str">
        <f t="shared" si="752"/>
        <v/>
      </c>
      <c r="BP1405" s="1611" t="str">
        <f t="shared" si="761"/>
        <v/>
      </c>
      <c r="BQ1405" s="1611" t="str">
        <f t="shared" si="762"/>
        <v/>
      </c>
      <c r="BR1405" s="1611" t="str">
        <f t="shared" si="763"/>
        <v/>
      </c>
      <c r="BS1405" s="1611" t="str">
        <f t="shared" si="764"/>
        <v/>
      </c>
      <c r="BT1405" s="1611" t="str">
        <f t="shared" si="765"/>
        <v/>
      </c>
      <c r="BU1405" s="1731">
        <f t="shared" ca="1" si="766"/>
        <v>0</v>
      </c>
      <c r="BV1405" s="1594"/>
      <c r="BW1405" s="1594"/>
      <c r="BX1405" s="1594"/>
      <c r="BY1405" s="1594"/>
      <c r="BZ1405" s="1594"/>
      <c r="CA1405" s="1594"/>
      <c r="CB1405" s="1594"/>
      <c r="CC1405" s="1594"/>
      <c r="CD1405" s="1594"/>
      <c r="CE1405" s="1594"/>
      <c r="CF1405" s="1594"/>
      <c r="CG1405" s="1594"/>
      <c r="CH1405" s="1594"/>
      <c r="CI1405" s="1594"/>
      <c r="CJ1405" s="1594"/>
      <c r="CK1405" s="1594"/>
      <c r="CL1405" s="1594"/>
      <c r="CM1405" s="1594"/>
      <c r="CN1405" s="1594"/>
      <c r="CO1405" s="1594"/>
      <c r="CP1405" s="1594"/>
      <c r="CQ1405" s="1594"/>
      <c r="CR1405" s="1594"/>
      <c r="CS1405" s="1594"/>
      <c r="CT1405" s="1594"/>
      <c r="CU1405" s="1594"/>
      <c r="CV1405" s="1594"/>
      <c r="CW1405" s="1594"/>
      <c r="CX1405" s="1594"/>
      <c r="CY1405" s="1594"/>
      <c r="CZ1405" s="1594"/>
      <c r="DA1405" s="1594"/>
      <c r="DB1405" s="1594"/>
      <c r="DC1405" s="1594"/>
      <c r="DD1405" s="1594"/>
      <c r="DE1405" s="1594"/>
      <c r="DF1405" s="1594"/>
      <c r="DG1405" s="1594"/>
      <c r="DH1405" s="1594"/>
      <c r="DI1405" s="1594"/>
      <c r="DJ1405" s="1594"/>
      <c r="DK1405" s="1594"/>
      <c r="DL1405" s="1594"/>
      <c r="DM1405" s="1594"/>
      <c r="DN1405" s="1594"/>
      <c r="DO1405" s="1594"/>
      <c r="DP1405" s="1594"/>
      <c r="DQ1405" s="1594"/>
      <c r="DR1405" s="1594"/>
      <c r="DS1405" s="1594"/>
      <c r="DT1405" s="1594"/>
      <c r="DU1405" s="1594"/>
      <c r="DV1405" s="1594"/>
      <c r="DW1405" s="1594"/>
      <c r="DX1405" s="1594"/>
      <c r="DY1405" s="1594"/>
      <c r="DZ1405" s="1594"/>
      <c r="EA1405" s="1594"/>
      <c r="EB1405" s="1594"/>
      <c r="EC1405" s="1594"/>
      <c r="ED1405" s="1594"/>
      <c r="EE1405" s="1594"/>
      <c r="EF1405" s="1594"/>
      <c r="EG1405" s="1594"/>
      <c r="EH1405" s="1594"/>
      <c r="EI1405" s="1594"/>
      <c r="EJ1405" s="1594"/>
      <c r="EK1405" s="1594"/>
      <c r="EL1405" s="1594"/>
      <c r="EM1405" s="1594"/>
      <c r="EN1405" s="1594"/>
      <c r="EO1405" s="1594"/>
      <c r="EP1405" s="1594"/>
      <c r="EQ1405" s="1594"/>
      <c r="ER1405" s="1594"/>
      <c r="ES1405" s="1594"/>
    </row>
    <row r="1406" spans="1:149" s="1604" customFormat="1" ht="12.5">
      <c r="A1406" s="1644" t="str">
        <f t="shared" si="753"/>
        <v>Organisation</v>
      </c>
      <c r="B1406" s="1758"/>
      <c r="C1406" s="1758"/>
      <c r="D1406" s="1758"/>
      <c r="E1406" s="1756"/>
      <c r="F1406" s="1592"/>
      <c r="G1406" s="1714">
        <f t="shared" si="754"/>
        <v>0</v>
      </c>
      <c r="H1406" s="1645"/>
      <c r="I1406" s="1714">
        <f t="shared" si="755"/>
        <v>0</v>
      </c>
      <c r="J1406" s="1646"/>
      <c r="K1406" s="1646"/>
      <c r="L1406" s="1592"/>
      <c r="M1406" s="1597"/>
      <c r="N1406" s="1597"/>
      <c r="O1406" s="1646"/>
      <c r="P1406" s="1647"/>
      <c r="Q1406" s="1647"/>
      <c r="R1406" s="1648"/>
      <c r="S1406" s="1603"/>
      <c r="T1406" s="1649"/>
      <c r="U1406" s="1649"/>
      <c r="V1406" s="1649"/>
      <c r="W1406" s="1649"/>
      <c r="X1406" s="1649"/>
      <c r="Y1406" s="1649"/>
      <c r="Z1406" s="1649"/>
      <c r="AA1406" s="1649"/>
      <c r="AB1406" s="1649"/>
      <c r="AC1406" s="1649"/>
      <c r="AD1406" s="1649"/>
      <c r="AE1406" s="1649"/>
      <c r="AF1406" s="1610">
        <f t="shared" si="734"/>
        <v>0</v>
      </c>
      <c r="AG1406" s="1649"/>
      <c r="AH1406" s="1649"/>
      <c r="AI1406" s="1649"/>
      <c r="AJ1406" s="1649"/>
      <c r="AK1406" s="1649"/>
      <c r="AL1406" s="1649"/>
      <c r="AM1406" s="1649"/>
      <c r="AN1406" s="1649"/>
      <c r="AO1406" s="1649"/>
      <c r="AP1406" s="1649"/>
      <c r="AQ1406" s="1649"/>
      <c r="AR1406" s="1709"/>
      <c r="AS1406" s="1779">
        <f t="shared" si="735"/>
        <v>0</v>
      </c>
      <c r="AT1406" s="1711">
        <f t="shared" si="756"/>
        <v>0</v>
      </c>
      <c r="AU1406" s="1611">
        <f t="shared" si="736"/>
        <v>0</v>
      </c>
      <c r="AV1406" s="1611">
        <f t="shared" si="737"/>
        <v>0</v>
      </c>
      <c r="AW1406" s="1611">
        <f t="shared" si="738"/>
        <v>0</v>
      </c>
      <c r="AX1406" s="1611">
        <f t="shared" si="739"/>
        <v>0</v>
      </c>
      <c r="AY1406" s="1611">
        <f t="shared" si="740"/>
        <v>0</v>
      </c>
      <c r="AZ1406" s="1611">
        <f t="shared" si="741"/>
        <v>0</v>
      </c>
      <c r="BA1406" s="1611">
        <f t="shared" si="742"/>
        <v>0</v>
      </c>
      <c r="BB1406" s="1611">
        <f t="shared" si="743"/>
        <v>0</v>
      </c>
      <c r="BC1406" s="1611">
        <f t="shared" si="744"/>
        <v>0</v>
      </c>
      <c r="BD1406" s="1611">
        <f t="shared" si="745"/>
        <v>0</v>
      </c>
      <c r="BE1406" s="1611">
        <f t="shared" si="746"/>
        <v>0</v>
      </c>
      <c r="BF1406" s="1611">
        <f t="shared" si="747"/>
        <v>0</v>
      </c>
      <c r="BG1406" s="1611">
        <f t="shared" si="757"/>
        <v>0</v>
      </c>
      <c r="BH1406" s="1611" t="str">
        <f t="shared" si="758"/>
        <v/>
      </c>
      <c r="BI1406" s="1611" t="str">
        <f t="shared" si="759"/>
        <v/>
      </c>
      <c r="BJ1406" s="1611" t="str">
        <f t="shared" si="748"/>
        <v/>
      </c>
      <c r="BK1406" s="1611" t="str">
        <f t="shared" si="749"/>
        <v/>
      </c>
      <c r="BL1406" s="1611" t="str">
        <f t="shared" ca="1" si="750"/>
        <v/>
      </c>
      <c r="BM1406" s="1611" t="str">
        <f t="shared" si="760"/>
        <v/>
      </c>
      <c r="BN1406" s="1611" t="str">
        <f t="shared" si="751"/>
        <v/>
      </c>
      <c r="BO1406" s="1611" t="str">
        <f t="shared" si="752"/>
        <v/>
      </c>
      <c r="BP1406" s="1611" t="str">
        <f t="shared" si="761"/>
        <v/>
      </c>
      <c r="BQ1406" s="1611" t="str">
        <f t="shared" si="762"/>
        <v/>
      </c>
      <c r="BR1406" s="1611" t="str">
        <f t="shared" si="763"/>
        <v/>
      </c>
      <c r="BS1406" s="1611" t="str">
        <f t="shared" si="764"/>
        <v/>
      </c>
      <c r="BT1406" s="1611" t="str">
        <f t="shared" si="765"/>
        <v/>
      </c>
      <c r="BU1406" s="1731">
        <f t="shared" ca="1" si="766"/>
        <v>0</v>
      </c>
      <c r="BV1406" s="1594"/>
      <c r="BW1406" s="1594"/>
      <c r="BX1406" s="1594"/>
      <c r="BY1406" s="1594"/>
      <c r="BZ1406" s="1594"/>
      <c r="CA1406" s="1594"/>
      <c r="CB1406" s="1594"/>
      <c r="CC1406" s="1594"/>
      <c r="CD1406" s="1594"/>
      <c r="CE1406" s="1594"/>
      <c r="CF1406" s="1594"/>
      <c r="CG1406" s="1594"/>
      <c r="CH1406" s="1594"/>
      <c r="CI1406" s="1594"/>
      <c r="CJ1406" s="1594"/>
      <c r="CK1406" s="1594"/>
      <c r="CL1406" s="1594"/>
      <c r="CM1406" s="1594"/>
      <c r="CN1406" s="1594"/>
      <c r="CO1406" s="1594"/>
      <c r="CP1406" s="1594"/>
      <c r="CQ1406" s="1594"/>
      <c r="CR1406" s="1594"/>
      <c r="CS1406" s="1594"/>
      <c r="CT1406" s="1594"/>
      <c r="CU1406" s="1594"/>
      <c r="CV1406" s="1594"/>
      <c r="CW1406" s="1594"/>
      <c r="CX1406" s="1594"/>
      <c r="CY1406" s="1594"/>
      <c r="CZ1406" s="1594"/>
      <c r="DA1406" s="1594"/>
      <c r="DB1406" s="1594"/>
      <c r="DC1406" s="1594"/>
      <c r="DD1406" s="1594"/>
      <c r="DE1406" s="1594"/>
      <c r="DF1406" s="1594"/>
      <c r="DG1406" s="1594"/>
      <c r="DH1406" s="1594"/>
      <c r="DI1406" s="1594"/>
      <c r="DJ1406" s="1594"/>
      <c r="DK1406" s="1594"/>
      <c r="DL1406" s="1594"/>
      <c r="DM1406" s="1594"/>
      <c r="DN1406" s="1594"/>
      <c r="DO1406" s="1594"/>
      <c r="DP1406" s="1594"/>
      <c r="DQ1406" s="1594"/>
      <c r="DR1406" s="1594"/>
      <c r="DS1406" s="1594"/>
      <c r="DT1406" s="1594"/>
      <c r="DU1406" s="1594"/>
      <c r="DV1406" s="1594"/>
      <c r="DW1406" s="1594"/>
      <c r="DX1406" s="1594"/>
      <c r="DY1406" s="1594"/>
      <c r="DZ1406" s="1594"/>
      <c r="EA1406" s="1594"/>
      <c r="EB1406" s="1594"/>
      <c r="EC1406" s="1594"/>
      <c r="ED1406" s="1594"/>
      <c r="EE1406" s="1594"/>
      <c r="EF1406" s="1594"/>
      <c r="EG1406" s="1594"/>
      <c r="EH1406" s="1594"/>
      <c r="EI1406" s="1594"/>
      <c r="EJ1406" s="1594"/>
      <c r="EK1406" s="1594"/>
      <c r="EL1406" s="1594"/>
      <c r="EM1406" s="1594"/>
      <c r="EN1406" s="1594"/>
      <c r="EO1406" s="1594"/>
      <c r="EP1406" s="1594"/>
      <c r="EQ1406" s="1594"/>
      <c r="ER1406" s="1594"/>
      <c r="ES1406" s="1594"/>
    </row>
    <row r="1407" spans="1:149" s="1604" customFormat="1" ht="12.5">
      <c r="A1407" s="1644" t="str">
        <f t="shared" si="753"/>
        <v>Organisation</v>
      </c>
      <c r="B1407" s="1758"/>
      <c r="C1407" s="1758"/>
      <c r="D1407" s="1758"/>
      <c r="E1407" s="1756"/>
      <c r="F1407" s="1592"/>
      <c r="G1407" s="1714">
        <f t="shared" si="754"/>
        <v>0</v>
      </c>
      <c r="H1407" s="1645"/>
      <c r="I1407" s="1714">
        <f t="shared" si="755"/>
        <v>0</v>
      </c>
      <c r="J1407" s="1646"/>
      <c r="K1407" s="1646"/>
      <c r="L1407" s="1592"/>
      <c r="M1407" s="1597"/>
      <c r="N1407" s="1597"/>
      <c r="O1407" s="1646"/>
      <c r="P1407" s="1647"/>
      <c r="Q1407" s="1647"/>
      <c r="R1407" s="1648"/>
      <c r="S1407" s="1603"/>
      <c r="T1407" s="1649"/>
      <c r="U1407" s="1649"/>
      <c r="V1407" s="1649"/>
      <c r="W1407" s="1649"/>
      <c r="X1407" s="1649"/>
      <c r="Y1407" s="1649"/>
      <c r="Z1407" s="1649"/>
      <c r="AA1407" s="1649"/>
      <c r="AB1407" s="1649"/>
      <c r="AC1407" s="1649"/>
      <c r="AD1407" s="1649"/>
      <c r="AE1407" s="1649"/>
      <c r="AF1407" s="1610">
        <f t="shared" si="734"/>
        <v>0</v>
      </c>
      <c r="AG1407" s="1649"/>
      <c r="AH1407" s="1649"/>
      <c r="AI1407" s="1649"/>
      <c r="AJ1407" s="1649"/>
      <c r="AK1407" s="1649"/>
      <c r="AL1407" s="1649"/>
      <c r="AM1407" s="1649"/>
      <c r="AN1407" s="1649"/>
      <c r="AO1407" s="1649"/>
      <c r="AP1407" s="1649"/>
      <c r="AQ1407" s="1649"/>
      <c r="AR1407" s="1709"/>
      <c r="AS1407" s="1779">
        <f t="shared" si="735"/>
        <v>0</v>
      </c>
      <c r="AT1407" s="1711">
        <f t="shared" si="756"/>
        <v>0</v>
      </c>
      <c r="AU1407" s="1611">
        <f t="shared" si="736"/>
        <v>0</v>
      </c>
      <c r="AV1407" s="1611">
        <f t="shared" si="737"/>
        <v>0</v>
      </c>
      <c r="AW1407" s="1611">
        <f t="shared" si="738"/>
        <v>0</v>
      </c>
      <c r="AX1407" s="1611">
        <f t="shared" si="739"/>
        <v>0</v>
      </c>
      <c r="AY1407" s="1611">
        <f t="shared" si="740"/>
        <v>0</v>
      </c>
      <c r="AZ1407" s="1611">
        <f t="shared" si="741"/>
        <v>0</v>
      </c>
      <c r="BA1407" s="1611">
        <f t="shared" si="742"/>
        <v>0</v>
      </c>
      <c r="BB1407" s="1611">
        <f t="shared" si="743"/>
        <v>0</v>
      </c>
      <c r="BC1407" s="1611">
        <f t="shared" si="744"/>
        <v>0</v>
      </c>
      <c r="BD1407" s="1611">
        <f t="shared" si="745"/>
        <v>0</v>
      </c>
      <c r="BE1407" s="1611">
        <f t="shared" si="746"/>
        <v>0</v>
      </c>
      <c r="BF1407" s="1611">
        <f t="shared" si="747"/>
        <v>0</v>
      </c>
      <c r="BG1407" s="1611">
        <f t="shared" si="757"/>
        <v>0</v>
      </c>
      <c r="BH1407" s="1611" t="str">
        <f t="shared" si="758"/>
        <v/>
      </c>
      <c r="BI1407" s="1611" t="str">
        <f t="shared" si="759"/>
        <v/>
      </c>
      <c r="BJ1407" s="1611" t="str">
        <f t="shared" si="748"/>
        <v/>
      </c>
      <c r="BK1407" s="1611" t="str">
        <f t="shared" si="749"/>
        <v/>
      </c>
      <c r="BL1407" s="1611" t="str">
        <f t="shared" ca="1" si="750"/>
        <v/>
      </c>
      <c r="BM1407" s="1611" t="str">
        <f t="shared" si="760"/>
        <v/>
      </c>
      <c r="BN1407" s="1611" t="str">
        <f t="shared" si="751"/>
        <v/>
      </c>
      <c r="BO1407" s="1611" t="str">
        <f t="shared" si="752"/>
        <v/>
      </c>
      <c r="BP1407" s="1611" t="str">
        <f t="shared" si="761"/>
        <v/>
      </c>
      <c r="BQ1407" s="1611" t="str">
        <f t="shared" si="762"/>
        <v/>
      </c>
      <c r="BR1407" s="1611" t="str">
        <f t="shared" si="763"/>
        <v/>
      </c>
      <c r="BS1407" s="1611" t="str">
        <f t="shared" si="764"/>
        <v/>
      </c>
      <c r="BT1407" s="1611" t="str">
        <f t="shared" si="765"/>
        <v/>
      </c>
      <c r="BU1407" s="1731">
        <f t="shared" ca="1" si="766"/>
        <v>0</v>
      </c>
      <c r="BV1407" s="1594"/>
      <c r="BW1407" s="1594"/>
      <c r="BX1407" s="1594"/>
      <c r="BY1407" s="1594"/>
      <c r="BZ1407" s="1594"/>
      <c r="CA1407" s="1594"/>
      <c r="CB1407" s="1594"/>
      <c r="CC1407" s="1594"/>
      <c r="CD1407" s="1594"/>
      <c r="CE1407" s="1594"/>
      <c r="CF1407" s="1594"/>
      <c r="CG1407" s="1594"/>
      <c r="CH1407" s="1594"/>
      <c r="CI1407" s="1594"/>
      <c r="CJ1407" s="1594"/>
      <c r="CK1407" s="1594"/>
      <c r="CL1407" s="1594"/>
      <c r="CM1407" s="1594"/>
      <c r="CN1407" s="1594"/>
      <c r="CO1407" s="1594"/>
      <c r="CP1407" s="1594"/>
      <c r="CQ1407" s="1594"/>
      <c r="CR1407" s="1594"/>
      <c r="CS1407" s="1594"/>
      <c r="CT1407" s="1594"/>
      <c r="CU1407" s="1594"/>
      <c r="CV1407" s="1594"/>
      <c r="CW1407" s="1594"/>
      <c r="CX1407" s="1594"/>
      <c r="CY1407" s="1594"/>
      <c r="CZ1407" s="1594"/>
      <c r="DA1407" s="1594"/>
      <c r="DB1407" s="1594"/>
      <c r="DC1407" s="1594"/>
      <c r="DD1407" s="1594"/>
      <c r="DE1407" s="1594"/>
      <c r="DF1407" s="1594"/>
      <c r="DG1407" s="1594"/>
      <c r="DH1407" s="1594"/>
      <c r="DI1407" s="1594"/>
      <c r="DJ1407" s="1594"/>
      <c r="DK1407" s="1594"/>
      <c r="DL1407" s="1594"/>
      <c r="DM1407" s="1594"/>
      <c r="DN1407" s="1594"/>
      <c r="DO1407" s="1594"/>
      <c r="DP1407" s="1594"/>
      <c r="DQ1407" s="1594"/>
      <c r="DR1407" s="1594"/>
      <c r="DS1407" s="1594"/>
      <c r="DT1407" s="1594"/>
      <c r="DU1407" s="1594"/>
      <c r="DV1407" s="1594"/>
      <c r="DW1407" s="1594"/>
      <c r="DX1407" s="1594"/>
      <c r="DY1407" s="1594"/>
      <c r="DZ1407" s="1594"/>
      <c r="EA1407" s="1594"/>
      <c r="EB1407" s="1594"/>
      <c r="EC1407" s="1594"/>
      <c r="ED1407" s="1594"/>
      <c r="EE1407" s="1594"/>
      <c r="EF1407" s="1594"/>
      <c r="EG1407" s="1594"/>
      <c r="EH1407" s="1594"/>
      <c r="EI1407" s="1594"/>
      <c r="EJ1407" s="1594"/>
      <c r="EK1407" s="1594"/>
      <c r="EL1407" s="1594"/>
      <c r="EM1407" s="1594"/>
      <c r="EN1407" s="1594"/>
      <c r="EO1407" s="1594"/>
      <c r="EP1407" s="1594"/>
      <c r="EQ1407" s="1594"/>
      <c r="ER1407" s="1594"/>
      <c r="ES1407" s="1594"/>
    </row>
    <row r="1408" spans="1:149" s="1604" customFormat="1" ht="12.5">
      <c r="A1408" s="1644" t="str">
        <f t="shared" si="753"/>
        <v>Organisation</v>
      </c>
      <c r="B1408" s="1758"/>
      <c r="C1408" s="1758"/>
      <c r="D1408" s="1758"/>
      <c r="E1408" s="1756"/>
      <c r="F1408" s="1592"/>
      <c r="G1408" s="1714">
        <f t="shared" si="754"/>
        <v>0</v>
      </c>
      <c r="H1408" s="1645"/>
      <c r="I1408" s="1714">
        <f t="shared" si="755"/>
        <v>0</v>
      </c>
      <c r="J1408" s="1646"/>
      <c r="K1408" s="1646"/>
      <c r="L1408" s="1592"/>
      <c r="M1408" s="1597"/>
      <c r="N1408" s="1597"/>
      <c r="O1408" s="1646"/>
      <c r="P1408" s="1647"/>
      <c r="Q1408" s="1647"/>
      <c r="R1408" s="1648"/>
      <c r="S1408" s="1603"/>
      <c r="T1408" s="1649"/>
      <c r="U1408" s="1649"/>
      <c r="V1408" s="1649"/>
      <c r="W1408" s="1649"/>
      <c r="X1408" s="1649"/>
      <c r="Y1408" s="1649"/>
      <c r="Z1408" s="1649"/>
      <c r="AA1408" s="1649"/>
      <c r="AB1408" s="1649"/>
      <c r="AC1408" s="1649"/>
      <c r="AD1408" s="1649"/>
      <c r="AE1408" s="1649"/>
      <c r="AF1408" s="1610">
        <f t="shared" si="734"/>
        <v>0</v>
      </c>
      <c r="AG1408" s="1649"/>
      <c r="AH1408" s="1649"/>
      <c r="AI1408" s="1649"/>
      <c r="AJ1408" s="1649"/>
      <c r="AK1408" s="1649"/>
      <c r="AL1408" s="1649"/>
      <c r="AM1408" s="1649"/>
      <c r="AN1408" s="1649"/>
      <c r="AO1408" s="1649"/>
      <c r="AP1408" s="1649"/>
      <c r="AQ1408" s="1649"/>
      <c r="AR1408" s="1709"/>
      <c r="AS1408" s="1779">
        <f t="shared" si="735"/>
        <v>0</v>
      </c>
      <c r="AT1408" s="1711">
        <f t="shared" si="756"/>
        <v>0</v>
      </c>
      <c r="AU1408" s="1611">
        <f t="shared" si="736"/>
        <v>0</v>
      </c>
      <c r="AV1408" s="1611">
        <f t="shared" si="737"/>
        <v>0</v>
      </c>
      <c r="AW1408" s="1611">
        <f t="shared" si="738"/>
        <v>0</v>
      </c>
      <c r="AX1408" s="1611">
        <f t="shared" si="739"/>
        <v>0</v>
      </c>
      <c r="AY1408" s="1611">
        <f t="shared" si="740"/>
        <v>0</v>
      </c>
      <c r="AZ1408" s="1611">
        <f t="shared" si="741"/>
        <v>0</v>
      </c>
      <c r="BA1408" s="1611">
        <f t="shared" si="742"/>
        <v>0</v>
      </c>
      <c r="BB1408" s="1611">
        <f t="shared" si="743"/>
        <v>0</v>
      </c>
      <c r="BC1408" s="1611">
        <f t="shared" si="744"/>
        <v>0</v>
      </c>
      <c r="BD1408" s="1611">
        <f t="shared" si="745"/>
        <v>0</v>
      </c>
      <c r="BE1408" s="1611">
        <f t="shared" si="746"/>
        <v>0</v>
      </c>
      <c r="BF1408" s="1611">
        <f t="shared" si="747"/>
        <v>0</v>
      </c>
      <c r="BG1408" s="1611">
        <f t="shared" si="757"/>
        <v>0</v>
      </c>
      <c r="BH1408" s="1611" t="str">
        <f t="shared" si="758"/>
        <v/>
      </c>
      <c r="BI1408" s="1611" t="str">
        <f t="shared" si="759"/>
        <v/>
      </c>
      <c r="BJ1408" s="1611" t="str">
        <f t="shared" si="748"/>
        <v/>
      </c>
      <c r="BK1408" s="1611" t="str">
        <f t="shared" si="749"/>
        <v/>
      </c>
      <c r="BL1408" s="1611" t="str">
        <f t="shared" ca="1" si="750"/>
        <v/>
      </c>
      <c r="BM1408" s="1611" t="str">
        <f t="shared" si="760"/>
        <v/>
      </c>
      <c r="BN1408" s="1611" t="str">
        <f t="shared" si="751"/>
        <v/>
      </c>
      <c r="BO1408" s="1611" t="str">
        <f t="shared" si="752"/>
        <v/>
      </c>
      <c r="BP1408" s="1611" t="str">
        <f t="shared" si="761"/>
        <v/>
      </c>
      <c r="BQ1408" s="1611" t="str">
        <f t="shared" si="762"/>
        <v/>
      </c>
      <c r="BR1408" s="1611" t="str">
        <f t="shared" si="763"/>
        <v/>
      </c>
      <c r="BS1408" s="1611" t="str">
        <f t="shared" si="764"/>
        <v/>
      </c>
      <c r="BT1408" s="1611" t="str">
        <f t="shared" si="765"/>
        <v/>
      </c>
      <c r="BU1408" s="1731">
        <f t="shared" ca="1" si="766"/>
        <v>0</v>
      </c>
      <c r="BV1408" s="1594"/>
      <c r="BW1408" s="1594"/>
      <c r="BX1408" s="1594"/>
      <c r="BY1408" s="1594"/>
      <c r="BZ1408" s="1594"/>
      <c r="CA1408" s="1594"/>
      <c r="CB1408" s="1594"/>
      <c r="CC1408" s="1594"/>
      <c r="CD1408" s="1594"/>
      <c r="CE1408" s="1594"/>
      <c r="CF1408" s="1594"/>
      <c r="CG1408" s="1594"/>
      <c r="CH1408" s="1594"/>
      <c r="CI1408" s="1594"/>
      <c r="CJ1408" s="1594"/>
      <c r="CK1408" s="1594"/>
      <c r="CL1408" s="1594"/>
      <c r="CM1408" s="1594"/>
      <c r="CN1408" s="1594"/>
      <c r="CO1408" s="1594"/>
      <c r="CP1408" s="1594"/>
      <c r="CQ1408" s="1594"/>
      <c r="CR1408" s="1594"/>
      <c r="CS1408" s="1594"/>
      <c r="CT1408" s="1594"/>
      <c r="CU1408" s="1594"/>
      <c r="CV1408" s="1594"/>
      <c r="CW1408" s="1594"/>
      <c r="CX1408" s="1594"/>
      <c r="CY1408" s="1594"/>
      <c r="CZ1408" s="1594"/>
      <c r="DA1408" s="1594"/>
      <c r="DB1408" s="1594"/>
      <c r="DC1408" s="1594"/>
      <c r="DD1408" s="1594"/>
      <c r="DE1408" s="1594"/>
      <c r="DF1408" s="1594"/>
      <c r="DG1408" s="1594"/>
      <c r="DH1408" s="1594"/>
      <c r="DI1408" s="1594"/>
      <c r="DJ1408" s="1594"/>
      <c r="DK1408" s="1594"/>
      <c r="DL1408" s="1594"/>
      <c r="DM1408" s="1594"/>
      <c r="DN1408" s="1594"/>
      <c r="DO1408" s="1594"/>
      <c r="DP1408" s="1594"/>
      <c r="DQ1408" s="1594"/>
      <c r="DR1408" s="1594"/>
      <c r="DS1408" s="1594"/>
      <c r="DT1408" s="1594"/>
      <c r="DU1408" s="1594"/>
      <c r="DV1408" s="1594"/>
      <c r="DW1408" s="1594"/>
      <c r="DX1408" s="1594"/>
      <c r="DY1408" s="1594"/>
      <c r="DZ1408" s="1594"/>
      <c r="EA1408" s="1594"/>
      <c r="EB1408" s="1594"/>
      <c r="EC1408" s="1594"/>
      <c r="ED1408" s="1594"/>
      <c r="EE1408" s="1594"/>
      <c r="EF1408" s="1594"/>
      <c r="EG1408" s="1594"/>
      <c r="EH1408" s="1594"/>
      <c r="EI1408" s="1594"/>
      <c r="EJ1408" s="1594"/>
      <c r="EK1408" s="1594"/>
      <c r="EL1408" s="1594"/>
      <c r="EM1408" s="1594"/>
      <c r="EN1408" s="1594"/>
      <c r="EO1408" s="1594"/>
      <c r="EP1408" s="1594"/>
      <c r="EQ1408" s="1594"/>
      <c r="ER1408" s="1594"/>
      <c r="ES1408" s="1594"/>
    </row>
    <row r="1409" spans="1:149" s="1604" customFormat="1" ht="12.5">
      <c r="A1409" s="1644" t="str">
        <f t="shared" si="753"/>
        <v>Organisation</v>
      </c>
      <c r="B1409" s="1758"/>
      <c r="C1409" s="1758"/>
      <c r="D1409" s="1758"/>
      <c r="E1409" s="1756"/>
      <c r="F1409" s="1592"/>
      <c r="G1409" s="1714">
        <f t="shared" si="754"/>
        <v>0</v>
      </c>
      <c r="H1409" s="1645"/>
      <c r="I1409" s="1714">
        <f t="shared" si="755"/>
        <v>0</v>
      </c>
      <c r="J1409" s="1646"/>
      <c r="K1409" s="1646"/>
      <c r="L1409" s="1592"/>
      <c r="M1409" s="1597"/>
      <c r="N1409" s="1597"/>
      <c r="O1409" s="1646"/>
      <c r="P1409" s="1647"/>
      <c r="Q1409" s="1647"/>
      <c r="R1409" s="1648"/>
      <c r="S1409" s="1603"/>
      <c r="T1409" s="1649"/>
      <c r="U1409" s="1649"/>
      <c r="V1409" s="1649"/>
      <c r="W1409" s="1649"/>
      <c r="X1409" s="1649"/>
      <c r="Y1409" s="1649"/>
      <c r="Z1409" s="1649"/>
      <c r="AA1409" s="1649"/>
      <c r="AB1409" s="1649"/>
      <c r="AC1409" s="1649"/>
      <c r="AD1409" s="1649"/>
      <c r="AE1409" s="1649"/>
      <c r="AF1409" s="1610">
        <f t="shared" si="734"/>
        <v>0</v>
      </c>
      <c r="AG1409" s="1649"/>
      <c r="AH1409" s="1649"/>
      <c r="AI1409" s="1649"/>
      <c r="AJ1409" s="1649"/>
      <c r="AK1409" s="1649"/>
      <c r="AL1409" s="1649"/>
      <c r="AM1409" s="1649"/>
      <c r="AN1409" s="1649"/>
      <c r="AO1409" s="1649"/>
      <c r="AP1409" s="1649"/>
      <c r="AQ1409" s="1649"/>
      <c r="AR1409" s="1709"/>
      <c r="AS1409" s="1779">
        <f t="shared" si="735"/>
        <v>0</v>
      </c>
      <c r="AT1409" s="1711">
        <f t="shared" si="756"/>
        <v>0</v>
      </c>
      <c r="AU1409" s="1611">
        <f t="shared" si="736"/>
        <v>0</v>
      </c>
      <c r="AV1409" s="1611">
        <f t="shared" si="737"/>
        <v>0</v>
      </c>
      <c r="AW1409" s="1611">
        <f t="shared" si="738"/>
        <v>0</v>
      </c>
      <c r="AX1409" s="1611">
        <f t="shared" si="739"/>
        <v>0</v>
      </c>
      <c r="AY1409" s="1611">
        <f t="shared" si="740"/>
        <v>0</v>
      </c>
      <c r="AZ1409" s="1611">
        <f t="shared" si="741"/>
        <v>0</v>
      </c>
      <c r="BA1409" s="1611">
        <f t="shared" si="742"/>
        <v>0</v>
      </c>
      <c r="BB1409" s="1611">
        <f t="shared" si="743"/>
        <v>0</v>
      </c>
      <c r="BC1409" s="1611">
        <f t="shared" si="744"/>
        <v>0</v>
      </c>
      <c r="BD1409" s="1611">
        <f t="shared" si="745"/>
        <v>0</v>
      </c>
      <c r="BE1409" s="1611">
        <f t="shared" si="746"/>
        <v>0</v>
      </c>
      <c r="BF1409" s="1611">
        <f t="shared" si="747"/>
        <v>0</v>
      </c>
      <c r="BG1409" s="1611">
        <f t="shared" si="757"/>
        <v>0</v>
      </c>
      <c r="BH1409" s="1611" t="str">
        <f t="shared" si="758"/>
        <v/>
      </c>
      <c r="BI1409" s="1611" t="str">
        <f t="shared" si="759"/>
        <v/>
      </c>
      <c r="BJ1409" s="1611" t="str">
        <f t="shared" si="748"/>
        <v/>
      </c>
      <c r="BK1409" s="1611" t="str">
        <f t="shared" si="749"/>
        <v/>
      </c>
      <c r="BL1409" s="1611" t="str">
        <f t="shared" ca="1" si="750"/>
        <v/>
      </c>
      <c r="BM1409" s="1611" t="str">
        <f t="shared" si="760"/>
        <v/>
      </c>
      <c r="BN1409" s="1611" t="str">
        <f t="shared" si="751"/>
        <v/>
      </c>
      <c r="BO1409" s="1611" t="str">
        <f t="shared" si="752"/>
        <v/>
      </c>
      <c r="BP1409" s="1611" t="str">
        <f t="shared" si="761"/>
        <v/>
      </c>
      <c r="BQ1409" s="1611" t="str">
        <f t="shared" si="762"/>
        <v/>
      </c>
      <c r="BR1409" s="1611" t="str">
        <f t="shared" si="763"/>
        <v/>
      </c>
      <c r="BS1409" s="1611" t="str">
        <f t="shared" si="764"/>
        <v/>
      </c>
      <c r="BT1409" s="1611" t="str">
        <f t="shared" si="765"/>
        <v/>
      </c>
      <c r="BU1409" s="1731">
        <f t="shared" ca="1" si="766"/>
        <v>0</v>
      </c>
      <c r="BV1409" s="1594"/>
      <c r="BW1409" s="1594"/>
      <c r="BX1409" s="1594"/>
      <c r="BY1409" s="1594"/>
      <c r="BZ1409" s="1594"/>
      <c r="CA1409" s="1594"/>
      <c r="CB1409" s="1594"/>
      <c r="CC1409" s="1594"/>
      <c r="CD1409" s="1594"/>
      <c r="CE1409" s="1594"/>
      <c r="CF1409" s="1594"/>
      <c r="CG1409" s="1594"/>
      <c r="CH1409" s="1594"/>
      <c r="CI1409" s="1594"/>
      <c r="CJ1409" s="1594"/>
      <c r="CK1409" s="1594"/>
      <c r="CL1409" s="1594"/>
      <c r="CM1409" s="1594"/>
      <c r="CN1409" s="1594"/>
      <c r="CO1409" s="1594"/>
      <c r="CP1409" s="1594"/>
      <c r="CQ1409" s="1594"/>
      <c r="CR1409" s="1594"/>
      <c r="CS1409" s="1594"/>
      <c r="CT1409" s="1594"/>
      <c r="CU1409" s="1594"/>
      <c r="CV1409" s="1594"/>
      <c r="CW1409" s="1594"/>
      <c r="CX1409" s="1594"/>
      <c r="CY1409" s="1594"/>
      <c r="CZ1409" s="1594"/>
      <c r="DA1409" s="1594"/>
      <c r="DB1409" s="1594"/>
      <c r="DC1409" s="1594"/>
      <c r="DD1409" s="1594"/>
      <c r="DE1409" s="1594"/>
      <c r="DF1409" s="1594"/>
      <c r="DG1409" s="1594"/>
      <c r="DH1409" s="1594"/>
      <c r="DI1409" s="1594"/>
      <c r="DJ1409" s="1594"/>
      <c r="DK1409" s="1594"/>
      <c r="DL1409" s="1594"/>
      <c r="DM1409" s="1594"/>
      <c r="DN1409" s="1594"/>
      <c r="DO1409" s="1594"/>
      <c r="DP1409" s="1594"/>
      <c r="DQ1409" s="1594"/>
      <c r="DR1409" s="1594"/>
      <c r="DS1409" s="1594"/>
      <c r="DT1409" s="1594"/>
      <c r="DU1409" s="1594"/>
      <c r="DV1409" s="1594"/>
      <c r="DW1409" s="1594"/>
      <c r="DX1409" s="1594"/>
      <c r="DY1409" s="1594"/>
      <c r="DZ1409" s="1594"/>
      <c r="EA1409" s="1594"/>
      <c r="EB1409" s="1594"/>
      <c r="EC1409" s="1594"/>
      <c r="ED1409" s="1594"/>
      <c r="EE1409" s="1594"/>
      <c r="EF1409" s="1594"/>
      <c r="EG1409" s="1594"/>
      <c r="EH1409" s="1594"/>
      <c r="EI1409" s="1594"/>
      <c r="EJ1409" s="1594"/>
      <c r="EK1409" s="1594"/>
      <c r="EL1409" s="1594"/>
      <c r="EM1409" s="1594"/>
      <c r="EN1409" s="1594"/>
      <c r="EO1409" s="1594"/>
      <c r="EP1409" s="1594"/>
      <c r="EQ1409" s="1594"/>
      <c r="ER1409" s="1594"/>
      <c r="ES1409" s="1594"/>
    </row>
    <row r="1410" spans="1:149" s="1604" customFormat="1" ht="12.5">
      <c r="A1410" s="1644" t="str">
        <f t="shared" si="753"/>
        <v>Organisation</v>
      </c>
      <c r="B1410" s="1758"/>
      <c r="C1410" s="1758"/>
      <c r="D1410" s="1758"/>
      <c r="E1410" s="1756"/>
      <c r="F1410" s="1592"/>
      <c r="G1410" s="1714">
        <f t="shared" si="754"/>
        <v>0</v>
      </c>
      <c r="H1410" s="1645"/>
      <c r="I1410" s="1714">
        <f t="shared" si="755"/>
        <v>0</v>
      </c>
      <c r="J1410" s="1646"/>
      <c r="K1410" s="1646"/>
      <c r="L1410" s="1592"/>
      <c r="M1410" s="1597"/>
      <c r="N1410" s="1597"/>
      <c r="O1410" s="1646"/>
      <c r="P1410" s="1647"/>
      <c r="Q1410" s="1647"/>
      <c r="R1410" s="1648"/>
      <c r="S1410" s="1603"/>
      <c r="T1410" s="1649"/>
      <c r="U1410" s="1649"/>
      <c r="V1410" s="1649"/>
      <c r="W1410" s="1649"/>
      <c r="X1410" s="1649"/>
      <c r="Y1410" s="1649"/>
      <c r="Z1410" s="1649"/>
      <c r="AA1410" s="1649"/>
      <c r="AB1410" s="1649"/>
      <c r="AC1410" s="1649"/>
      <c r="AD1410" s="1649"/>
      <c r="AE1410" s="1649"/>
      <c r="AF1410" s="1610">
        <f t="shared" si="734"/>
        <v>0</v>
      </c>
      <c r="AG1410" s="1649"/>
      <c r="AH1410" s="1649"/>
      <c r="AI1410" s="1649"/>
      <c r="AJ1410" s="1649"/>
      <c r="AK1410" s="1649"/>
      <c r="AL1410" s="1649"/>
      <c r="AM1410" s="1649"/>
      <c r="AN1410" s="1649"/>
      <c r="AO1410" s="1649"/>
      <c r="AP1410" s="1649"/>
      <c r="AQ1410" s="1649"/>
      <c r="AR1410" s="1709"/>
      <c r="AS1410" s="1779">
        <f t="shared" si="735"/>
        <v>0</v>
      </c>
      <c r="AT1410" s="1711">
        <f t="shared" si="756"/>
        <v>0</v>
      </c>
      <c r="AU1410" s="1611">
        <f t="shared" si="736"/>
        <v>0</v>
      </c>
      <c r="AV1410" s="1611">
        <f t="shared" si="737"/>
        <v>0</v>
      </c>
      <c r="AW1410" s="1611">
        <f t="shared" si="738"/>
        <v>0</v>
      </c>
      <c r="AX1410" s="1611">
        <f t="shared" si="739"/>
        <v>0</v>
      </c>
      <c r="AY1410" s="1611">
        <f t="shared" si="740"/>
        <v>0</v>
      </c>
      <c r="AZ1410" s="1611">
        <f t="shared" si="741"/>
        <v>0</v>
      </c>
      <c r="BA1410" s="1611">
        <f t="shared" si="742"/>
        <v>0</v>
      </c>
      <c r="BB1410" s="1611">
        <f t="shared" si="743"/>
        <v>0</v>
      </c>
      <c r="BC1410" s="1611">
        <f t="shared" si="744"/>
        <v>0</v>
      </c>
      <c r="BD1410" s="1611">
        <f t="shared" si="745"/>
        <v>0</v>
      </c>
      <c r="BE1410" s="1611">
        <f t="shared" si="746"/>
        <v>0</v>
      </c>
      <c r="BF1410" s="1611">
        <f t="shared" si="747"/>
        <v>0</v>
      </c>
      <c r="BG1410" s="1611">
        <f t="shared" si="757"/>
        <v>0</v>
      </c>
      <c r="BH1410" s="1611" t="str">
        <f t="shared" si="758"/>
        <v/>
      </c>
      <c r="BI1410" s="1611" t="str">
        <f t="shared" si="759"/>
        <v/>
      </c>
      <c r="BJ1410" s="1611" t="str">
        <f t="shared" si="748"/>
        <v/>
      </c>
      <c r="BK1410" s="1611" t="str">
        <f t="shared" si="749"/>
        <v/>
      </c>
      <c r="BL1410" s="1611" t="str">
        <f t="shared" ca="1" si="750"/>
        <v/>
      </c>
      <c r="BM1410" s="1611" t="str">
        <f t="shared" si="760"/>
        <v/>
      </c>
      <c r="BN1410" s="1611" t="str">
        <f t="shared" si="751"/>
        <v/>
      </c>
      <c r="BO1410" s="1611" t="str">
        <f t="shared" si="752"/>
        <v/>
      </c>
      <c r="BP1410" s="1611" t="str">
        <f t="shared" si="761"/>
        <v/>
      </c>
      <c r="BQ1410" s="1611" t="str">
        <f t="shared" si="762"/>
        <v/>
      </c>
      <c r="BR1410" s="1611" t="str">
        <f t="shared" si="763"/>
        <v/>
      </c>
      <c r="BS1410" s="1611" t="str">
        <f t="shared" si="764"/>
        <v/>
      </c>
      <c r="BT1410" s="1611" t="str">
        <f t="shared" si="765"/>
        <v/>
      </c>
      <c r="BU1410" s="1731">
        <f t="shared" ca="1" si="766"/>
        <v>0</v>
      </c>
      <c r="BV1410" s="1594"/>
      <c r="BW1410" s="1594"/>
      <c r="BX1410" s="1594"/>
      <c r="BY1410" s="1594"/>
      <c r="BZ1410" s="1594"/>
      <c r="CA1410" s="1594"/>
      <c r="CB1410" s="1594"/>
      <c r="CC1410" s="1594"/>
      <c r="CD1410" s="1594"/>
      <c r="CE1410" s="1594"/>
      <c r="CF1410" s="1594"/>
      <c r="CG1410" s="1594"/>
      <c r="CH1410" s="1594"/>
      <c r="CI1410" s="1594"/>
      <c r="CJ1410" s="1594"/>
      <c r="CK1410" s="1594"/>
      <c r="CL1410" s="1594"/>
      <c r="CM1410" s="1594"/>
      <c r="CN1410" s="1594"/>
      <c r="CO1410" s="1594"/>
      <c r="CP1410" s="1594"/>
      <c r="CQ1410" s="1594"/>
      <c r="CR1410" s="1594"/>
      <c r="CS1410" s="1594"/>
      <c r="CT1410" s="1594"/>
      <c r="CU1410" s="1594"/>
      <c r="CV1410" s="1594"/>
      <c r="CW1410" s="1594"/>
      <c r="CX1410" s="1594"/>
      <c r="CY1410" s="1594"/>
      <c r="CZ1410" s="1594"/>
      <c r="DA1410" s="1594"/>
      <c r="DB1410" s="1594"/>
      <c r="DC1410" s="1594"/>
      <c r="DD1410" s="1594"/>
      <c r="DE1410" s="1594"/>
      <c r="DF1410" s="1594"/>
      <c r="DG1410" s="1594"/>
      <c r="DH1410" s="1594"/>
      <c r="DI1410" s="1594"/>
      <c r="DJ1410" s="1594"/>
      <c r="DK1410" s="1594"/>
      <c r="DL1410" s="1594"/>
      <c r="DM1410" s="1594"/>
      <c r="DN1410" s="1594"/>
      <c r="DO1410" s="1594"/>
      <c r="DP1410" s="1594"/>
      <c r="DQ1410" s="1594"/>
      <c r="DR1410" s="1594"/>
      <c r="DS1410" s="1594"/>
      <c r="DT1410" s="1594"/>
      <c r="DU1410" s="1594"/>
      <c r="DV1410" s="1594"/>
      <c r="DW1410" s="1594"/>
      <c r="DX1410" s="1594"/>
      <c r="DY1410" s="1594"/>
      <c r="DZ1410" s="1594"/>
      <c r="EA1410" s="1594"/>
      <c r="EB1410" s="1594"/>
      <c r="EC1410" s="1594"/>
      <c r="ED1410" s="1594"/>
      <c r="EE1410" s="1594"/>
      <c r="EF1410" s="1594"/>
      <c r="EG1410" s="1594"/>
      <c r="EH1410" s="1594"/>
      <c r="EI1410" s="1594"/>
      <c r="EJ1410" s="1594"/>
      <c r="EK1410" s="1594"/>
      <c r="EL1410" s="1594"/>
      <c r="EM1410" s="1594"/>
      <c r="EN1410" s="1594"/>
      <c r="EO1410" s="1594"/>
      <c r="EP1410" s="1594"/>
      <c r="EQ1410" s="1594"/>
      <c r="ER1410" s="1594"/>
      <c r="ES1410" s="1594"/>
    </row>
    <row r="1411" spans="1:149" s="1604" customFormat="1" ht="12.5">
      <c r="A1411" s="1644" t="str">
        <f t="shared" si="753"/>
        <v>Organisation</v>
      </c>
      <c r="B1411" s="1758"/>
      <c r="C1411" s="1758"/>
      <c r="D1411" s="1758"/>
      <c r="E1411" s="1756"/>
      <c r="F1411" s="1592"/>
      <c r="G1411" s="1714">
        <f t="shared" si="754"/>
        <v>0</v>
      </c>
      <c r="H1411" s="1645"/>
      <c r="I1411" s="1714">
        <f t="shared" si="755"/>
        <v>0</v>
      </c>
      <c r="J1411" s="1646"/>
      <c r="K1411" s="1646"/>
      <c r="L1411" s="1592"/>
      <c r="M1411" s="1597"/>
      <c r="N1411" s="1597"/>
      <c r="O1411" s="1646"/>
      <c r="P1411" s="1647"/>
      <c r="Q1411" s="1647"/>
      <c r="R1411" s="1648"/>
      <c r="S1411" s="1603"/>
      <c r="T1411" s="1649"/>
      <c r="U1411" s="1649"/>
      <c r="V1411" s="1649"/>
      <c r="W1411" s="1649"/>
      <c r="X1411" s="1649"/>
      <c r="Y1411" s="1649"/>
      <c r="Z1411" s="1649"/>
      <c r="AA1411" s="1649"/>
      <c r="AB1411" s="1649"/>
      <c r="AC1411" s="1649"/>
      <c r="AD1411" s="1649"/>
      <c r="AE1411" s="1649"/>
      <c r="AF1411" s="1610">
        <f t="shared" si="734"/>
        <v>0</v>
      </c>
      <c r="AG1411" s="1649"/>
      <c r="AH1411" s="1649"/>
      <c r="AI1411" s="1649"/>
      <c r="AJ1411" s="1649"/>
      <c r="AK1411" s="1649"/>
      <c r="AL1411" s="1649"/>
      <c r="AM1411" s="1649"/>
      <c r="AN1411" s="1649"/>
      <c r="AO1411" s="1649"/>
      <c r="AP1411" s="1649"/>
      <c r="AQ1411" s="1649"/>
      <c r="AR1411" s="1709"/>
      <c r="AS1411" s="1779">
        <f t="shared" si="735"/>
        <v>0</v>
      </c>
      <c r="AT1411" s="1711">
        <f t="shared" si="756"/>
        <v>0</v>
      </c>
      <c r="AU1411" s="1611">
        <f t="shared" si="736"/>
        <v>0</v>
      </c>
      <c r="AV1411" s="1611">
        <f t="shared" si="737"/>
        <v>0</v>
      </c>
      <c r="AW1411" s="1611">
        <f t="shared" si="738"/>
        <v>0</v>
      </c>
      <c r="AX1411" s="1611">
        <f t="shared" si="739"/>
        <v>0</v>
      </c>
      <c r="AY1411" s="1611">
        <f t="shared" si="740"/>
        <v>0</v>
      </c>
      <c r="AZ1411" s="1611">
        <f t="shared" si="741"/>
        <v>0</v>
      </c>
      <c r="BA1411" s="1611">
        <f t="shared" si="742"/>
        <v>0</v>
      </c>
      <c r="BB1411" s="1611">
        <f t="shared" si="743"/>
        <v>0</v>
      </c>
      <c r="BC1411" s="1611">
        <f t="shared" si="744"/>
        <v>0</v>
      </c>
      <c r="BD1411" s="1611">
        <f t="shared" si="745"/>
        <v>0</v>
      </c>
      <c r="BE1411" s="1611">
        <f t="shared" si="746"/>
        <v>0</v>
      </c>
      <c r="BF1411" s="1611">
        <f t="shared" si="747"/>
        <v>0</v>
      </c>
      <c r="BG1411" s="1611">
        <f t="shared" si="757"/>
        <v>0</v>
      </c>
      <c r="BH1411" s="1611" t="str">
        <f t="shared" si="758"/>
        <v/>
      </c>
      <c r="BI1411" s="1611" t="str">
        <f t="shared" si="759"/>
        <v/>
      </c>
      <c r="BJ1411" s="1611" t="str">
        <f t="shared" si="748"/>
        <v/>
      </c>
      <c r="BK1411" s="1611" t="str">
        <f t="shared" si="749"/>
        <v/>
      </c>
      <c r="BL1411" s="1611" t="str">
        <f t="shared" ca="1" si="750"/>
        <v/>
      </c>
      <c r="BM1411" s="1611" t="str">
        <f t="shared" si="760"/>
        <v/>
      </c>
      <c r="BN1411" s="1611" t="str">
        <f t="shared" si="751"/>
        <v/>
      </c>
      <c r="BO1411" s="1611" t="str">
        <f t="shared" si="752"/>
        <v/>
      </c>
      <c r="BP1411" s="1611" t="str">
        <f t="shared" si="761"/>
        <v/>
      </c>
      <c r="BQ1411" s="1611" t="str">
        <f t="shared" si="762"/>
        <v/>
      </c>
      <c r="BR1411" s="1611" t="str">
        <f t="shared" si="763"/>
        <v/>
      </c>
      <c r="BS1411" s="1611" t="str">
        <f t="shared" si="764"/>
        <v/>
      </c>
      <c r="BT1411" s="1611" t="str">
        <f t="shared" si="765"/>
        <v/>
      </c>
      <c r="BU1411" s="1731">
        <f t="shared" ca="1" si="766"/>
        <v>0</v>
      </c>
      <c r="BV1411" s="1594"/>
      <c r="BW1411" s="1594"/>
      <c r="BX1411" s="1594"/>
      <c r="BY1411" s="1594"/>
      <c r="BZ1411" s="1594"/>
      <c r="CA1411" s="1594"/>
      <c r="CB1411" s="1594"/>
      <c r="CC1411" s="1594"/>
      <c r="CD1411" s="1594"/>
      <c r="CE1411" s="1594"/>
      <c r="CF1411" s="1594"/>
      <c r="CG1411" s="1594"/>
      <c r="CH1411" s="1594"/>
      <c r="CI1411" s="1594"/>
      <c r="CJ1411" s="1594"/>
      <c r="CK1411" s="1594"/>
      <c r="CL1411" s="1594"/>
      <c r="CM1411" s="1594"/>
      <c r="CN1411" s="1594"/>
      <c r="CO1411" s="1594"/>
      <c r="CP1411" s="1594"/>
      <c r="CQ1411" s="1594"/>
      <c r="CR1411" s="1594"/>
      <c r="CS1411" s="1594"/>
      <c r="CT1411" s="1594"/>
      <c r="CU1411" s="1594"/>
      <c r="CV1411" s="1594"/>
      <c r="CW1411" s="1594"/>
      <c r="CX1411" s="1594"/>
      <c r="CY1411" s="1594"/>
      <c r="CZ1411" s="1594"/>
      <c r="DA1411" s="1594"/>
      <c r="DB1411" s="1594"/>
      <c r="DC1411" s="1594"/>
      <c r="DD1411" s="1594"/>
      <c r="DE1411" s="1594"/>
      <c r="DF1411" s="1594"/>
      <c r="DG1411" s="1594"/>
      <c r="DH1411" s="1594"/>
      <c r="DI1411" s="1594"/>
      <c r="DJ1411" s="1594"/>
      <c r="DK1411" s="1594"/>
      <c r="DL1411" s="1594"/>
      <c r="DM1411" s="1594"/>
      <c r="DN1411" s="1594"/>
      <c r="DO1411" s="1594"/>
      <c r="DP1411" s="1594"/>
      <c r="DQ1411" s="1594"/>
      <c r="DR1411" s="1594"/>
      <c r="DS1411" s="1594"/>
      <c r="DT1411" s="1594"/>
      <c r="DU1411" s="1594"/>
      <c r="DV1411" s="1594"/>
      <c r="DW1411" s="1594"/>
      <c r="DX1411" s="1594"/>
      <c r="DY1411" s="1594"/>
      <c r="DZ1411" s="1594"/>
      <c r="EA1411" s="1594"/>
      <c r="EB1411" s="1594"/>
      <c r="EC1411" s="1594"/>
      <c r="ED1411" s="1594"/>
      <c r="EE1411" s="1594"/>
      <c r="EF1411" s="1594"/>
      <c r="EG1411" s="1594"/>
      <c r="EH1411" s="1594"/>
      <c r="EI1411" s="1594"/>
      <c r="EJ1411" s="1594"/>
      <c r="EK1411" s="1594"/>
      <c r="EL1411" s="1594"/>
      <c r="EM1411" s="1594"/>
      <c r="EN1411" s="1594"/>
      <c r="EO1411" s="1594"/>
      <c r="EP1411" s="1594"/>
      <c r="EQ1411" s="1594"/>
      <c r="ER1411" s="1594"/>
      <c r="ES1411" s="1594"/>
    </row>
    <row r="1412" spans="1:149" s="1604" customFormat="1" ht="12.5">
      <c r="A1412" s="1644" t="str">
        <f t="shared" si="753"/>
        <v>Organisation</v>
      </c>
      <c r="B1412" s="1758"/>
      <c r="C1412" s="1758"/>
      <c r="D1412" s="1758"/>
      <c r="E1412" s="1756"/>
      <c r="F1412" s="1592"/>
      <c r="G1412" s="1714">
        <f t="shared" si="754"/>
        <v>0</v>
      </c>
      <c r="H1412" s="1645"/>
      <c r="I1412" s="1714">
        <f t="shared" si="755"/>
        <v>0</v>
      </c>
      <c r="J1412" s="1646"/>
      <c r="K1412" s="1646"/>
      <c r="L1412" s="1592"/>
      <c r="M1412" s="1597"/>
      <c r="N1412" s="1597"/>
      <c r="O1412" s="1646"/>
      <c r="P1412" s="1647"/>
      <c r="Q1412" s="1647"/>
      <c r="R1412" s="1648"/>
      <c r="S1412" s="1603"/>
      <c r="T1412" s="1649"/>
      <c r="U1412" s="1649"/>
      <c r="V1412" s="1649"/>
      <c r="W1412" s="1649"/>
      <c r="X1412" s="1649"/>
      <c r="Y1412" s="1649"/>
      <c r="Z1412" s="1649"/>
      <c r="AA1412" s="1649"/>
      <c r="AB1412" s="1649"/>
      <c r="AC1412" s="1649"/>
      <c r="AD1412" s="1649"/>
      <c r="AE1412" s="1649"/>
      <c r="AF1412" s="1610">
        <f t="shared" si="734"/>
        <v>0</v>
      </c>
      <c r="AG1412" s="1649"/>
      <c r="AH1412" s="1649"/>
      <c r="AI1412" s="1649"/>
      <c r="AJ1412" s="1649"/>
      <c r="AK1412" s="1649"/>
      <c r="AL1412" s="1649"/>
      <c r="AM1412" s="1649"/>
      <c r="AN1412" s="1649"/>
      <c r="AO1412" s="1649"/>
      <c r="AP1412" s="1649"/>
      <c r="AQ1412" s="1649"/>
      <c r="AR1412" s="1709"/>
      <c r="AS1412" s="1779">
        <f t="shared" si="735"/>
        <v>0</v>
      </c>
      <c r="AT1412" s="1711">
        <f t="shared" si="756"/>
        <v>0</v>
      </c>
      <c r="AU1412" s="1611">
        <f t="shared" si="736"/>
        <v>0</v>
      </c>
      <c r="AV1412" s="1611">
        <f t="shared" si="737"/>
        <v>0</v>
      </c>
      <c r="AW1412" s="1611">
        <f t="shared" si="738"/>
        <v>0</v>
      </c>
      <c r="AX1412" s="1611">
        <f t="shared" si="739"/>
        <v>0</v>
      </c>
      <c r="AY1412" s="1611">
        <f t="shared" si="740"/>
        <v>0</v>
      </c>
      <c r="AZ1412" s="1611">
        <f t="shared" si="741"/>
        <v>0</v>
      </c>
      <c r="BA1412" s="1611">
        <f t="shared" si="742"/>
        <v>0</v>
      </c>
      <c r="BB1412" s="1611">
        <f t="shared" si="743"/>
        <v>0</v>
      </c>
      <c r="BC1412" s="1611">
        <f t="shared" si="744"/>
        <v>0</v>
      </c>
      <c r="BD1412" s="1611">
        <f t="shared" si="745"/>
        <v>0</v>
      </c>
      <c r="BE1412" s="1611">
        <f t="shared" si="746"/>
        <v>0</v>
      </c>
      <c r="BF1412" s="1611">
        <f t="shared" si="747"/>
        <v>0</v>
      </c>
      <c r="BG1412" s="1611">
        <f t="shared" si="757"/>
        <v>0</v>
      </c>
      <c r="BH1412" s="1611" t="str">
        <f t="shared" si="758"/>
        <v/>
      </c>
      <c r="BI1412" s="1611" t="str">
        <f t="shared" si="759"/>
        <v/>
      </c>
      <c r="BJ1412" s="1611" t="str">
        <f t="shared" si="748"/>
        <v/>
      </c>
      <c r="BK1412" s="1611" t="str">
        <f t="shared" si="749"/>
        <v/>
      </c>
      <c r="BL1412" s="1611" t="str">
        <f t="shared" ca="1" si="750"/>
        <v/>
      </c>
      <c r="BM1412" s="1611" t="str">
        <f t="shared" si="760"/>
        <v/>
      </c>
      <c r="BN1412" s="1611" t="str">
        <f t="shared" si="751"/>
        <v/>
      </c>
      <c r="BO1412" s="1611" t="str">
        <f t="shared" si="752"/>
        <v/>
      </c>
      <c r="BP1412" s="1611" t="str">
        <f t="shared" si="761"/>
        <v/>
      </c>
      <c r="BQ1412" s="1611" t="str">
        <f t="shared" si="762"/>
        <v/>
      </c>
      <c r="BR1412" s="1611" t="str">
        <f t="shared" si="763"/>
        <v/>
      </c>
      <c r="BS1412" s="1611" t="str">
        <f t="shared" si="764"/>
        <v/>
      </c>
      <c r="BT1412" s="1611" t="str">
        <f t="shared" si="765"/>
        <v/>
      </c>
      <c r="BU1412" s="1731">
        <f t="shared" ca="1" si="766"/>
        <v>0</v>
      </c>
      <c r="BV1412" s="1594"/>
      <c r="BW1412" s="1594"/>
      <c r="BX1412" s="1594"/>
      <c r="BY1412" s="1594"/>
      <c r="BZ1412" s="1594"/>
      <c r="CA1412" s="1594"/>
      <c r="CB1412" s="1594"/>
      <c r="CC1412" s="1594"/>
      <c r="CD1412" s="1594"/>
      <c r="CE1412" s="1594"/>
      <c r="CF1412" s="1594"/>
      <c r="CG1412" s="1594"/>
      <c r="CH1412" s="1594"/>
      <c r="CI1412" s="1594"/>
      <c r="CJ1412" s="1594"/>
      <c r="CK1412" s="1594"/>
      <c r="CL1412" s="1594"/>
      <c r="CM1412" s="1594"/>
      <c r="CN1412" s="1594"/>
      <c r="CO1412" s="1594"/>
      <c r="CP1412" s="1594"/>
      <c r="CQ1412" s="1594"/>
      <c r="CR1412" s="1594"/>
      <c r="CS1412" s="1594"/>
      <c r="CT1412" s="1594"/>
      <c r="CU1412" s="1594"/>
      <c r="CV1412" s="1594"/>
      <c r="CW1412" s="1594"/>
      <c r="CX1412" s="1594"/>
      <c r="CY1412" s="1594"/>
      <c r="CZ1412" s="1594"/>
      <c r="DA1412" s="1594"/>
      <c r="DB1412" s="1594"/>
      <c r="DC1412" s="1594"/>
      <c r="DD1412" s="1594"/>
      <c r="DE1412" s="1594"/>
      <c r="DF1412" s="1594"/>
      <c r="DG1412" s="1594"/>
      <c r="DH1412" s="1594"/>
      <c r="DI1412" s="1594"/>
      <c r="DJ1412" s="1594"/>
      <c r="DK1412" s="1594"/>
      <c r="DL1412" s="1594"/>
      <c r="DM1412" s="1594"/>
      <c r="DN1412" s="1594"/>
      <c r="DO1412" s="1594"/>
      <c r="DP1412" s="1594"/>
      <c r="DQ1412" s="1594"/>
      <c r="DR1412" s="1594"/>
      <c r="DS1412" s="1594"/>
      <c r="DT1412" s="1594"/>
      <c r="DU1412" s="1594"/>
      <c r="DV1412" s="1594"/>
      <c r="DW1412" s="1594"/>
      <c r="DX1412" s="1594"/>
      <c r="DY1412" s="1594"/>
      <c r="DZ1412" s="1594"/>
      <c r="EA1412" s="1594"/>
      <c r="EB1412" s="1594"/>
      <c r="EC1412" s="1594"/>
      <c r="ED1412" s="1594"/>
      <c r="EE1412" s="1594"/>
      <c r="EF1412" s="1594"/>
      <c r="EG1412" s="1594"/>
      <c r="EH1412" s="1594"/>
      <c r="EI1412" s="1594"/>
      <c r="EJ1412" s="1594"/>
      <c r="EK1412" s="1594"/>
      <c r="EL1412" s="1594"/>
      <c r="EM1412" s="1594"/>
      <c r="EN1412" s="1594"/>
      <c r="EO1412" s="1594"/>
      <c r="EP1412" s="1594"/>
      <c r="EQ1412" s="1594"/>
      <c r="ER1412" s="1594"/>
      <c r="ES1412" s="1594"/>
    </row>
    <row r="1413" spans="1:149" s="1604" customFormat="1" ht="12.5">
      <c r="A1413" s="1644" t="str">
        <f t="shared" si="753"/>
        <v>Organisation</v>
      </c>
      <c r="B1413" s="1758"/>
      <c r="C1413" s="1758"/>
      <c r="D1413" s="1758"/>
      <c r="E1413" s="1756"/>
      <c r="F1413" s="1592"/>
      <c r="G1413" s="1714">
        <f t="shared" si="754"/>
        <v>0</v>
      </c>
      <c r="H1413" s="1645"/>
      <c r="I1413" s="1714">
        <f t="shared" si="755"/>
        <v>0</v>
      </c>
      <c r="J1413" s="1646"/>
      <c r="K1413" s="1646"/>
      <c r="L1413" s="1592"/>
      <c r="M1413" s="1597"/>
      <c r="N1413" s="1597"/>
      <c r="O1413" s="1646"/>
      <c r="P1413" s="1647"/>
      <c r="Q1413" s="1647"/>
      <c r="R1413" s="1648"/>
      <c r="S1413" s="1603"/>
      <c r="T1413" s="1649"/>
      <c r="U1413" s="1649"/>
      <c r="V1413" s="1649"/>
      <c r="W1413" s="1649"/>
      <c r="X1413" s="1649"/>
      <c r="Y1413" s="1649"/>
      <c r="Z1413" s="1649"/>
      <c r="AA1413" s="1649"/>
      <c r="AB1413" s="1649"/>
      <c r="AC1413" s="1649"/>
      <c r="AD1413" s="1649"/>
      <c r="AE1413" s="1649"/>
      <c r="AF1413" s="1610">
        <f t="shared" si="734"/>
        <v>0</v>
      </c>
      <c r="AG1413" s="1649"/>
      <c r="AH1413" s="1649"/>
      <c r="AI1413" s="1649"/>
      <c r="AJ1413" s="1649"/>
      <c r="AK1413" s="1649"/>
      <c r="AL1413" s="1649"/>
      <c r="AM1413" s="1649"/>
      <c r="AN1413" s="1649"/>
      <c r="AO1413" s="1649"/>
      <c r="AP1413" s="1649"/>
      <c r="AQ1413" s="1649"/>
      <c r="AR1413" s="1709"/>
      <c r="AS1413" s="1779">
        <f t="shared" si="735"/>
        <v>0</v>
      </c>
      <c r="AT1413" s="1711">
        <f t="shared" si="756"/>
        <v>0</v>
      </c>
      <c r="AU1413" s="1611">
        <f t="shared" si="736"/>
        <v>0</v>
      </c>
      <c r="AV1413" s="1611">
        <f t="shared" si="737"/>
        <v>0</v>
      </c>
      <c r="AW1413" s="1611">
        <f t="shared" si="738"/>
        <v>0</v>
      </c>
      <c r="AX1413" s="1611">
        <f t="shared" si="739"/>
        <v>0</v>
      </c>
      <c r="AY1413" s="1611">
        <f t="shared" si="740"/>
        <v>0</v>
      </c>
      <c r="AZ1413" s="1611">
        <f t="shared" si="741"/>
        <v>0</v>
      </c>
      <c r="BA1413" s="1611">
        <f t="shared" si="742"/>
        <v>0</v>
      </c>
      <c r="BB1413" s="1611">
        <f t="shared" si="743"/>
        <v>0</v>
      </c>
      <c r="BC1413" s="1611">
        <f t="shared" si="744"/>
        <v>0</v>
      </c>
      <c r="BD1413" s="1611">
        <f t="shared" si="745"/>
        <v>0</v>
      </c>
      <c r="BE1413" s="1611">
        <f t="shared" si="746"/>
        <v>0</v>
      </c>
      <c r="BF1413" s="1611">
        <f t="shared" si="747"/>
        <v>0</v>
      </c>
      <c r="BG1413" s="1611">
        <f t="shared" si="757"/>
        <v>0</v>
      </c>
      <c r="BH1413" s="1611" t="str">
        <f t="shared" si="758"/>
        <v/>
      </c>
      <c r="BI1413" s="1611" t="str">
        <f t="shared" si="759"/>
        <v/>
      </c>
      <c r="BJ1413" s="1611" t="str">
        <f t="shared" si="748"/>
        <v/>
      </c>
      <c r="BK1413" s="1611" t="str">
        <f t="shared" si="749"/>
        <v/>
      </c>
      <c r="BL1413" s="1611" t="str">
        <f t="shared" ca="1" si="750"/>
        <v/>
      </c>
      <c r="BM1413" s="1611" t="str">
        <f t="shared" si="760"/>
        <v/>
      </c>
      <c r="BN1413" s="1611" t="str">
        <f t="shared" si="751"/>
        <v/>
      </c>
      <c r="BO1413" s="1611" t="str">
        <f t="shared" si="752"/>
        <v/>
      </c>
      <c r="BP1413" s="1611" t="str">
        <f t="shared" si="761"/>
        <v/>
      </c>
      <c r="BQ1413" s="1611" t="str">
        <f t="shared" si="762"/>
        <v/>
      </c>
      <c r="BR1413" s="1611" t="str">
        <f t="shared" si="763"/>
        <v/>
      </c>
      <c r="BS1413" s="1611" t="str">
        <f t="shared" si="764"/>
        <v/>
      </c>
      <c r="BT1413" s="1611" t="str">
        <f t="shared" si="765"/>
        <v/>
      </c>
      <c r="BU1413" s="1731">
        <f t="shared" ca="1" si="766"/>
        <v>0</v>
      </c>
      <c r="BV1413" s="1594"/>
      <c r="BW1413" s="1594"/>
      <c r="BX1413" s="1594"/>
      <c r="BY1413" s="1594"/>
      <c r="BZ1413" s="1594"/>
      <c r="CA1413" s="1594"/>
      <c r="CB1413" s="1594"/>
      <c r="CC1413" s="1594"/>
      <c r="CD1413" s="1594"/>
      <c r="CE1413" s="1594"/>
      <c r="CF1413" s="1594"/>
      <c r="CG1413" s="1594"/>
      <c r="CH1413" s="1594"/>
      <c r="CI1413" s="1594"/>
      <c r="CJ1413" s="1594"/>
      <c r="CK1413" s="1594"/>
      <c r="CL1413" s="1594"/>
      <c r="CM1413" s="1594"/>
      <c r="CN1413" s="1594"/>
      <c r="CO1413" s="1594"/>
      <c r="CP1413" s="1594"/>
      <c r="CQ1413" s="1594"/>
      <c r="CR1413" s="1594"/>
      <c r="CS1413" s="1594"/>
      <c r="CT1413" s="1594"/>
      <c r="CU1413" s="1594"/>
      <c r="CV1413" s="1594"/>
      <c r="CW1413" s="1594"/>
      <c r="CX1413" s="1594"/>
      <c r="CY1413" s="1594"/>
      <c r="CZ1413" s="1594"/>
      <c r="DA1413" s="1594"/>
      <c r="DB1413" s="1594"/>
      <c r="DC1413" s="1594"/>
      <c r="DD1413" s="1594"/>
      <c r="DE1413" s="1594"/>
      <c r="DF1413" s="1594"/>
      <c r="DG1413" s="1594"/>
      <c r="DH1413" s="1594"/>
      <c r="DI1413" s="1594"/>
      <c r="DJ1413" s="1594"/>
      <c r="DK1413" s="1594"/>
      <c r="DL1413" s="1594"/>
      <c r="DM1413" s="1594"/>
      <c r="DN1413" s="1594"/>
      <c r="DO1413" s="1594"/>
      <c r="DP1413" s="1594"/>
      <c r="DQ1413" s="1594"/>
      <c r="DR1413" s="1594"/>
      <c r="DS1413" s="1594"/>
      <c r="DT1413" s="1594"/>
      <c r="DU1413" s="1594"/>
      <c r="DV1413" s="1594"/>
      <c r="DW1413" s="1594"/>
      <c r="DX1413" s="1594"/>
      <c r="DY1413" s="1594"/>
      <c r="DZ1413" s="1594"/>
      <c r="EA1413" s="1594"/>
      <c r="EB1413" s="1594"/>
      <c r="EC1413" s="1594"/>
      <c r="ED1413" s="1594"/>
      <c r="EE1413" s="1594"/>
      <c r="EF1413" s="1594"/>
      <c r="EG1413" s="1594"/>
      <c r="EH1413" s="1594"/>
      <c r="EI1413" s="1594"/>
      <c r="EJ1413" s="1594"/>
      <c r="EK1413" s="1594"/>
      <c r="EL1413" s="1594"/>
      <c r="EM1413" s="1594"/>
      <c r="EN1413" s="1594"/>
      <c r="EO1413" s="1594"/>
      <c r="EP1413" s="1594"/>
      <c r="EQ1413" s="1594"/>
      <c r="ER1413" s="1594"/>
      <c r="ES1413" s="1594"/>
    </row>
    <row r="1414" spans="1:149" s="1604" customFormat="1" ht="12.5">
      <c r="A1414" s="1644" t="str">
        <f t="shared" si="753"/>
        <v>Organisation</v>
      </c>
      <c r="B1414" s="1758"/>
      <c r="C1414" s="1758"/>
      <c r="D1414" s="1758"/>
      <c r="E1414" s="1756"/>
      <c r="F1414" s="1592"/>
      <c r="G1414" s="1714">
        <f t="shared" si="754"/>
        <v>0</v>
      </c>
      <c r="H1414" s="1645"/>
      <c r="I1414" s="1714">
        <f t="shared" si="755"/>
        <v>0</v>
      </c>
      <c r="J1414" s="1646"/>
      <c r="K1414" s="1646"/>
      <c r="L1414" s="1592"/>
      <c r="M1414" s="1597"/>
      <c r="N1414" s="1597"/>
      <c r="O1414" s="1646"/>
      <c r="P1414" s="1647"/>
      <c r="Q1414" s="1647"/>
      <c r="R1414" s="1648"/>
      <c r="S1414" s="1603"/>
      <c r="T1414" s="1649"/>
      <c r="U1414" s="1649"/>
      <c r="V1414" s="1649"/>
      <c r="W1414" s="1649"/>
      <c r="X1414" s="1649"/>
      <c r="Y1414" s="1649"/>
      <c r="Z1414" s="1649"/>
      <c r="AA1414" s="1649"/>
      <c r="AB1414" s="1649"/>
      <c r="AC1414" s="1649"/>
      <c r="AD1414" s="1649"/>
      <c r="AE1414" s="1649"/>
      <c r="AF1414" s="1610">
        <f t="shared" si="734"/>
        <v>0</v>
      </c>
      <c r="AG1414" s="1649"/>
      <c r="AH1414" s="1649"/>
      <c r="AI1414" s="1649"/>
      <c r="AJ1414" s="1649"/>
      <c r="AK1414" s="1649"/>
      <c r="AL1414" s="1649"/>
      <c r="AM1414" s="1649"/>
      <c r="AN1414" s="1649"/>
      <c r="AO1414" s="1649"/>
      <c r="AP1414" s="1649"/>
      <c r="AQ1414" s="1649"/>
      <c r="AR1414" s="1709"/>
      <c r="AS1414" s="1779">
        <f t="shared" si="735"/>
        <v>0</v>
      </c>
      <c r="AT1414" s="1711">
        <f t="shared" si="756"/>
        <v>0</v>
      </c>
      <c r="AU1414" s="1611">
        <f t="shared" si="736"/>
        <v>0</v>
      </c>
      <c r="AV1414" s="1611">
        <f t="shared" si="737"/>
        <v>0</v>
      </c>
      <c r="AW1414" s="1611">
        <f t="shared" si="738"/>
        <v>0</v>
      </c>
      <c r="AX1414" s="1611">
        <f t="shared" si="739"/>
        <v>0</v>
      </c>
      <c r="AY1414" s="1611">
        <f t="shared" si="740"/>
        <v>0</v>
      </c>
      <c r="AZ1414" s="1611">
        <f t="shared" si="741"/>
        <v>0</v>
      </c>
      <c r="BA1414" s="1611">
        <f t="shared" si="742"/>
        <v>0</v>
      </c>
      <c r="BB1414" s="1611">
        <f t="shared" si="743"/>
        <v>0</v>
      </c>
      <c r="BC1414" s="1611">
        <f t="shared" si="744"/>
        <v>0</v>
      </c>
      <c r="BD1414" s="1611">
        <f t="shared" si="745"/>
        <v>0</v>
      </c>
      <c r="BE1414" s="1611">
        <f t="shared" si="746"/>
        <v>0</v>
      </c>
      <c r="BF1414" s="1611">
        <f t="shared" si="747"/>
        <v>0</v>
      </c>
      <c r="BG1414" s="1611">
        <f t="shared" si="757"/>
        <v>0</v>
      </c>
      <c r="BH1414" s="1611" t="str">
        <f t="shared" si="758"/>
        <v/>
      </c>
      <c r="BI1414" s="1611" t="str">
        <f t="shared" si="759"/>
        <v/>
      </c>
      <c r="BJ1414" s="1611" t="str">
        <f t="shared" si="748"/>
        <v/>
      </c>
      <c r="BK1414" s="1611" t="str">
        <f t="shared" si="749"/>
        <v/>
      </c>
      <c r="BL1414" s="1611" t="str">
        <f t="shared" ca="1" si="750"/>
        <v/>
      </c>
      <c r="BM1414" s="1611" t="str">
        <f t="shared" si="760"/>
        <v/>
      </c>
      <c r="BN1414" s="1611" t="str">
        <f t="shared" si="751"/>
        <v/>
      </c>
      <c r="BO1414" s="1611" t="str">
        <f t="shared" si="752"/>
        <v/>
      </c>
      <c r="BP1414" s="1611" t="str">
        <f t="shared" si="761"/>
        <v/>
      </c>
      <c r="BQ1414" s="1611" t="str">
        <f t="shared" si="762"/>
        <v/>
      </c>
      <c r="BR1414" s="1611" t="str">
        <f t="shared" si="763"/>
        <v/>
      </c>
      <c r="BS1414" s="1611" t="str">
        <f t="shared" si="764"/>
        <v/>
      </c>
      <c r="BT1414" s="1611" t="str">
        <f t="shared" si="765"/>
        <v/>
      </c>
      <c r="BU1414" s="1731">
        <f t="shared" ca="1" si="766"/>
        <v>0</v>
      </c>
      <c r="BV1414" s="1594"/>
      <c r="BW1414" s="1594"/>
      <c r="BX1414" s="1594"/>
      <c r="BY1414" s="1594"/>
      <c r="BZ1414" s="1594"/>
      <c r="CA1414" s="1594"/>
      <c r="CB1414" s="1594"/>
      <c r="CC1414" s="1594"/>
      <c r="CD1414" s="1594"/>
      <c r="CE1414" s="1594"/>
      <c r="CF1414" s="1594"/>
      <c r="CG1414" s="1594"/>
      <c r="CH1414" s="1594"/>
      <c r="CI1414" s="1594"/>
      <c r="CJ1414" s="1594"/>
      <c r="CK1414" s="1594"/>
      <c r="CL1414" s="1594"/>
      <c r="CM1414" s="1594"/>
      <c r="CN1414" s="1594"/>
      <c r="CO1414" s="1594"/>
      <c r="CP1414" s="1594"/>
      <c r="CQ1414" s="1594"/>
      <c r="CR1414" s="1594"/>
      <c r="CS1414" s="1594"/>
      <c r="CT1414" s="1594"/>
      <c r="CU1414" s="1594"/>
      <c r="CV1414" s="1594"/>
      <c r="CW1414" s="1594"/>
      <c r="CX1414" s="1594"/>
      <c r="CY1414" s="1594"/>
      <c r="CZ1414" s="1594"/>
      <c r="DA1414" s="1594"/>
      <c r="DB1414" s="1594"/>
      <c r="DC1414" s="1594"/>
      <c r="DD1414" s="1594"/>
      <c r="DE1414" s="1594"/>
      <c r="DF1414" s="1594"/>
      <c r="DG1414" s="1594"/>
      <c r="DH1414" s="1594"/>
      <c r="DI1414" s="1594"/>
      <c r="DJ1414" s="1594"/>
      <c r="DK1414" s="1594"/>
      <c r="DL1414" s="1594"/>
      <c r="DM1414" s="1594"/>
      <c r="DN1414" s="1594"/>
      <c r="DO1414" s="1594"/>
      <c r="DP1414" s="1594"/>
      <c r="DQ1414" s="1594"/>
      <c r="DR1414" s="1594"/>
      <c r="DS1414" s="1594"/>
      <c r="DT1414" s="1594"/>
      <c r="DU1414" s="1594"/>
      <c r="DV1414" s="1594"/>
      <c r="DW1414" s="1594"/>
      <c r="DX1414" s="1594"/>
      <c r="DY1414" s="1594"/>
      <c r="DZ1414" s="1594"/>
      <c r="EA1414" s="1594"/>
      <c r="EB1414" s="1594"/>
      <c r="EC1414" s="1594"/>
      <c r="ED1414" s="1594"/>
      <c r="EE1414" s="1594"/>
      <c r="EF1414" s="1594"/>
      <c r="EG1414" s="1594"/>
      <c r="EH1414" s="1594"/>
      <c r="EI1414" s="1594"/>
      <c r="EJ1414" s="1594"/>
      <c r="EK1414" s="1594"/>
      <c r="EL1414" s="1594"/>
      <c r="EM1414" s="1594"/>
      <c r="EN1414" s="1594"/>
      <c r="EO1414" s="1594"/>
      <c r="EP1414" s="1594"/>
      <c r="EQ1414" s="1594"/>
      <c r="ER1414" s="1594"/>
      <c r="ES1414" s="1594"/>
    </row>
    <row r="1415" spans="1:149" s="1604" customFormat="1" ht="12.5">
      <c r="A1415" s="1644" t="str">
        <f t="shared" si="753"/>
        <v>Organisation</v>
      </c>
      <c r="B1415" s="1758"/>
      <c r="C1415" s="1758"/>
      <c r="D1415" s="1758"/>
      <c r="E1415" s="1756"/>
      <c r="F1415" s="1592"/>
      <c r="G1415" s="1714">
        <f t="shared" si="754"/>
        <v>0</v>
      </c>
      <c r="H1415" s="1645"/>
      <c r="I1415" s="1714">
        <f t="shared" si="755"/>
        <v>0</v>
      </c>
      <c r="J1415" s="1646"/>
      <c r="K1415" s="1646"/>
      <c r="L1415" s="1592"/>
      <c r="M1415" s="1597"/>
      <c r="N1415" s="1597"/>
      <c r="O1415" s="1646"/>
      <c r="P1415" s="1647"/>
      <c r="Q1415" s="1647"/>
      <c r="R1415" s="1648"/>
      <c r="S1415" s="1603"/>
      <c r="T1415" s="1649"/>
      <c r="U1415" s="1649"/>
      <c r="V1415" s="1649"/>
      <c r="W1415" s="1649"/>
      <c r="X1415" s="1649"/>
      <c r="Y1415" s="1649"/>
      <c r="Z1415" s="1649"/>
      <c r="AA1415" s="1649"/>
      <c r="AB1415" s="1649"/>
      <c r="AC1415" s="1649"/>
      <c r="AD1415" s="1649"/>
      <c r="AE1415" s="1649"/>
      <c r="AF1415" s="1610">
        <f t="shared" si="734"/>
        <v>0</v>
      </c>
      <c r="AG1415" s="1649"/>
      <c r="AH1415" s="1649"/>
      <c r="AI1415" s="1649"/>
      <c r="AJ1415" s="1649"/>
      <c r="AK1415" s="1649"/>
      <c r="AL1415" s="1649"/>
      <c r="AM1415" s="1649"/>
      <c r="AN1415" s="1649"/>
      <c r="AO1415" s="1649"/>
      <c r="AP1415" s="1649"/>
      <c r="AQ1415" s="1649"/>
      <c r="AR1415" s="1709"/>
      <c r="AS1415" s="1779">
        <f t="shared" si="735"/>
        <v>0</v>
      </c>
      <c r="AT1415" s="1711">
        <f t="shared" si="756"/>
        <v>0</v>
      </c>
      <c r="AU1415" s="1611">
        <f t="shared" si="736"/>
        <v>0</v>
      </c>
      <c r="AV1415" s="1611">
        <f t="shared" si="737"/>
        <v>0</v>
      </c>
      <c r="AW1415" s="1611">
        <f t="shared" si="738"/>
        <v>0</v>
      </c>
      <c r="AX1415" s="1611">
        <f t="shared" si="739"/>
        <v>0</v>
      </c>
      <c r="AY1415" s="1611">
        <f t="shared" si="740"/>
        <v>0</v>
      </c>
      <c r="AZ1415" s="1611">
        <f t="shared" si="741"/>
        <v>0</v>
      </c>
      <c r="BA1415" s="1611">
        <f t="shared" si="742"/>
        <v>0</v>
      </c>
      <c r="BB1415" s="1611">
        <f t="shared" si="743"/>
        <v>0</v>
      </c>
      <c r="BC1415" s="1611">
        <f t="shared" si="744"/>
        <v>0</v>
      </c>
      <c r="BD1415" s="1611">
        <f t="shared" si="745"/>
        <v>0</v>
      </c>
      <c r="BE1415" s="1611">
        <f t="shared" si="746"/>
        <v>0</v>
      </c>
      <c r="BF1415" s="1611">
        <f t="shared" si="747"/>
        <v>0</v>
      </c>
      <c r="BG1415" s="1611">
        <f t="shared" si="757"/>
        <v>0</v>
      </c>
      <c r="BH1415" s="1611" t="str">
        <f t="shared" si="758"/>
        <v/>
      </c>
      <c r="BI1415" s="1611" t="str">
        <f t="shared" si="759"/>
        <v/>
      </c>
      <c r="BJ1415" s="1611" t="str">
        <f t="shared" si="748"/>
        <v/>
      </c>
      <c r="BK1415" s="1611" t="str">
        <f t="shared" si="749"/>
        <v/>
      </c>
      <c r="BL1415" s="1611" t="str">
        <f t="shared" ca="1" si="750"/>
        <v/>
      </c>
      <c r="BM1415" s="1611" t="str">
        <f t="shared" si="760"/>
        <v/>
      </c>
      <c r="BN1415" s="1611" t="str">
        <f t="shared" si="751"/>
        <v/>
      </c>
      <c r="BO1415" s="1611" t="str">
        <f t="shared" si="752"/>
        <v/>
      </c>
      <c r="BP1415" s="1611" t="str">
        <f t="shared" si="761"/>
        <v/>
      </c>
      <c r="BQ1415" s="1611" t="str">
        <f t="shared" si="762"/>
        <v/>
      </c>
      <c r="BR1415" s="1611" t="str">
        <f t="shared" si="763"/>
        <v/>
      </c>
      <c r="BS1415" s="1611" t="str">
        <f t="shared" si="764"/>
        <v/>
      </c>
      <c r="BT1415" s="1611" t="str">
        <f t="shared" si="765"/>
        <v/>
      </c>
      <c r="BU1415" s="1731">
        <f t="shared" ca="1" si="766"/>
        <v>0</v>
      </c>
      <c r="BV1415" s="1594"/>
      <c r="BW1415" s="1594"/>
      <c r="BX1415" s="1594"/>
      <c r="BY1415" s="1594"/>
      <c r="BZ1415" s="1594"/>
      <c r="CA1415" s="1594"/>
      <c r="CB1415" s="1594"/>
      <c r="CC1415" s="1594"/>
      <c r="CD1415" s="1594"/>
      <c r="CE1415" s="1594"/>
      <c r="CF1415" s="1594"/>
      <c r="CG1415" s="1594"/>
      <c r="CH1415" s="1594"/>
      <c r="CI1415" s="1594"/>
      <c r="CJ1415" s="1594"/>
      <c r="CK1415" s="1594"/>
      <c r="CL1415" s="1594"/>
      <c r="CM1415" s="1594"/>
      <c r="CN1415" s="1594"/>
      <c r="CO1415" s="1594"/>
      <c r="CP1415" s="1594"/>
      <c r="CQ1415" s="1594"/>
      <c r="CR1415" s="1594"/>
      <c r="CS1415" s="1594"/>
      <c r="CT1415" s="1594"/>
      <c r="CU1415" s="1594"/>
      <c r="CV1415" s="1594"/>
      <c r="CW1415" s="1594"/>
      <c r="CX1415" s="1594"/>
      <c r="CY1415" s="1594"/>
      <c r="CZ1415" s="1594"/>
      <c r="DA1415" s="1594"/>
      <c r="DB1415" s="1594"/>
      <c r="DC1415" s="1594"/>
      <c r="DD1415" s="1594"/>
      <c r="DE1415" s="1594"/>
      <c r="DF1415" s="1594"/>
      <c r="DG1415" s="1594"/>
      <c r="DH1415" s="1594"/>
      <c r="DI1415" s="1594"/>
      <c r="DJ1415" s="1594"/>
      <c r="DK1415" s="1594"/>
      <c r="DL1415" s="1594"/>
      <c r="DM1415" s="1594"/>
      <c r="DN1415" s="1594"/>
      <c r="DO1415" s="1594"/>
      <c r="DP1415" s="1594"/>
      <c r="DQ1415" s="1594"/>
      <c r="DR1415" s="1594"/>
      <c r="DS1415" s="1594"/>
      <c r="DT1415" s="1594"/>
      <c r="DU1415" s="1594"/>
      <c r="DV1415" s="1594"/>
      <c r="DW1415" s="1594"/>
      <c r="DX1415" s="1594"/>
      <c r="DY1415" s="1594"/>
      <c r="DZ1415" s="1594"/>
      <c r="EA1415" s="1594"/>
      <c r="EB1415" s="1594"/>
      <c r="EC1415" s="1594"/>
      <c r="ED1415" s="1594"/>
      <c r="EE1415" s="1594"/>
      <c r="EF1415" s="1594"/>
      <c r="EG1415" s="1594"/>
      <c r="EH1415" s="1594"/>
      <c r="EI1415" s="1594"/>
      <c r="EJ1415" s="1594"/>
      <c r="EK1415" s="1594"/>
      <c r="EL1415" s="1594"/>
      <c r="EM1415" s="1594"/>
      <c r="EN1415" s="1594"/>
      <c r="EO1415" s="1594"/>
      <c r="EP1415" s="1594"/>
      <c r="EQ1415" s="1594"/>
      <c r="ER1415" s="1594"/>
      <c r="ES1415" s="1594"/>
    </row>
    <row r="1416" spans="1:149" s="1604" customFormat="1" ht="12.5">
      <c r="A1416" s="1644" t="str">
        <f t="shared" si="753"/>
        <v>Organisation</v>
      </c>
      <c r="B1416" s="1758"/>
      <c r="C1416" s="1758"/>
      <c r="D1416" s="1758"/>
      <c r="E1416" s="1756"/>
      <c r="F1416" s="1592"/>
      <c r="G1416" s="1714">
        <f t="shared" si="754"/>
        <v>0</v>
      </c>
      <c r="H1416" s="1645"/>
      <c r="I1416" s="1714">
        <f t="shared" si="755"/>
        <v>0</v>
      </c>
      <c r="J1416" s="1646"/>
      <c r="K1416" s="1646"/>
      <c r="L1416" s="1592"/>
      <c r="M1416" s="1597"/>
      <c r="N1416" s="1597"/>
      <c r="O1416" s="1646"/>
      <c r="P1416" s="1647"/>
      <c r="Q1416" s="1647"/>
      <c r="R1416" s="1648"/>
      <c r="S1416" s="1603"/>
      <c r="T1416" s="1649"/>
      <c r="U1416" s="1649"/>
      <c r="V1416" s="1649"/>
      <c r="W1416" s="1649"/>
      <c r="X1416" s="1649"/>
      <c r="Y1416" s="1649"/>
      <c r="Z1416" s="1649"/>
      <c r="AA1416" s="1649"/>
      <c r="AB1416" s="1649"/>
      <c r="AC1416" s="1649"/>
      <c r="AD1416" s="1649"/>
      <c r="AE1416" s="1649"/>
      <c r="AF1416" s="1610">
        <f t="shared" si="734"/>
        <v>0</v>
      </c>
      <c r="AG1416" s="1649"/>
      <c r="AH1416" s="1649"/>
      <c r="AI1416" s="1649"/>
      <c r="AJ1416" s="1649"/>
      <c r="AK1416" s="1649"/>
      <c r="AL1416" s="1649"/>
      <c r="AM1416" s="1649"/>
      <c r="AN1416" s="1649"/>
      <c r="AO1416" s="1649"/>
      <c r="AP1416" s="1649"/>
      <c r="AQ1416" s="1649"/>
      <c r="AR1416" s="1709"/>
      <c r="AS1416" s="1779">
        <f t="shared" si="735"/>
        <v>0</v>
      </c>
      <c r="AT1416" s="1711">
        <f t="shared" si="756"/>
        <v>0</v>
      </c>
      <c r="AU1416" s="1611">
        <f t="shared" si="736"/>
        <v>0</v>
      </c>
      <c r="AV1416" s="1611">
        <f t="shared" si="737"/>
        <v>0</v>
      </c>
      <c r="AW1416" s="1611">
        <f t="shared" si="738"/>
        <v>0</v>
      </c>
      <c r="AX1416" s="1611">
        <f t="shared" si="739"/>
        <v>0</v>
      </c>
      <c r="AY1416" s="1611">
        <f t="shared" si="740"/>
        <v>0</v>
      </c>
      <c r="AZ1416" s="1611">
        <f t="shared" si="741"/>
        <v>0</v>
      </c>
      <c r="BA1416" s="1611">
        <f t="shared" si="742"/>
        <v>0</v>
      </c>
      <c r="BB1416" s="1611">
        <f t="shared" si="743"/>
        <v>0</v>
      </c>
      <c r="BC1416" s="1611">
        <f t="shared" si="744"/>
        <v>0</v>
      </c>
      <c r="BD1416" s="1611">
        <f t="shared" si="745"/>
        <v>0</v>
      </c>
      <c r="BE1416" s="1611">
        <f t="shared" si="746"/>
        <v>0</v>
      </c>
      <c r="BF1416" s="1611">
        <f t="shared" si="747"/>
        <v>0</v>
      </c>
      <c r="BG1416" s="1611">
        <f t="shared" si="757"/>
        <v>0</v>
      </c>
      <c r="BH1416" s="1611" t="str">
        <f t="shared" si="758"/>
        <v/>
      </c>
      <c r="BI1416" s="1611" t="str">
        <f t="shared" si="759"/>
        <v/>
      </c>
      <c r="BJ1416" s="1611" t="str">
        <f t="shared" si="748"/>
        <v/>
      </c>
      <c r="BK1416" s="1611" t="str">
        <f t="shared" si="749"/>
        <v/>
      </c>
      <c r="BL1416" s="1611" t="str">
        <f t="shared" ca="1" si="750"/>
        <v/>
      </c>
      <c r="BM1416" s="1611" t="str">
        <f t="shared" si="760"/>
        <v/>
      </c>
      <c r="BN1416" s="1611" t="str">
        <f t="shared" si="751"/>
        <v/>
      </c>
      <c r="BO1416" s="1611" t="str">
        <f t="shared" si="752"/>
        <v/>
      </c>
      <c r="BP1416" s="1611" t="str">
        <f t="shared" si="761"/>
        <v/>
      </c>
      <c r="BQ1416" s="1611" t="str">
        <f t="shared" si="762"/>
        <v/>
      </c>
      <c r="BR1416" s="1611" t="str">
        <f t="shared" si="763"/>
        <v/>
      </c>
      <c r="BS1416" s="1611" t="str">
        <f t="shared" si="764"/>
        <v/>
      </c>
      <c r="BT1416" s="1611" t="str">
        <f t="shared" si="765"/>
        <v/>
      </c>
      <c r="BU1416" s="1731">
        <f t="shared" ca="1" si="766"/>
        <v>0</v>
      </c>
      <c r="BV1416" s="1594"/>
      <c r="BW1416" s="1594"/>
      <c r="BX1416" s="1594"/>
      <c r="BY1416" s="1594"/>
      <c r="BZ1416" s="1594"/>
      <c r="CA1416" s="1594"/>
      <c r="CB1416" s="1594"/>
      <c r="CC1416" s="1594"/>
      <c r="CD1416" s="1594"/>
      <c r="CE1416" s="1594"/>
      <c r="CF1416" s="1594"/>
      <c r="CG1416" s="1594"/>
      <c r="CH1416" s="1594"/>
      <c r="CI1416" s="1594"/>
      <c r="CJ1416" s="1594"/>
      <c r="CK1416" s="1594"/>
      <c r="CL1416" s="1594"/>
      <c r="CM1416" s="1594"/>
      <c r="CN1416" s="1594"/>
      <c r="CO1416" s="1594"/>
      <c r="CP1416" s="1594"/>
      <c r="CQ1416" s="1594"/>
      <c r="CR1416" s="1594"/>
      <c r="CS1416" s="1594"/>
      <c r="CT1416" s="1594"/>
      <c r="CU1416" s="1594"/>
      <c r="CV1416" s="1594"/>
      <c r="CW1416" s="1594"/>
      <c r="CX1416" s="1594"/>
      <c r="CY1416" s="1594"/>
      <c r="CZ1416" s="1594"/>
      <c r="DA1416" s="1594"/>
      <c r="DB1416" s="1594"/>
      <c r="DC1416" s="1594"/>
      <c r="DD1416" s="1594"/>
      <c r="DE1416" s="1594"/>
      <c r="DF1416" s="1594"/>
      <c r="DG1416" s="1594"/>
      <c r="DH1416" s="1594"/>
      <c r="DI1416" s="1594"/>
      <c r="DJ1416" s="1594"/>
      <c r="DK1416" s="1594"/>
      <c r="DL1416" s="1594"/>
      <c r="DM1416" s="1594"/>
      <c r="DN1416" s="1594"/>
      <c r="DO1416" s="1594"/>
      <c r="DP1416" s="1594"/>
      <c r="DQ1416" s="1594"/>
      <c r="DR1416" s="1594"/>
      <c r="DS1416" s="1594"/>
      <c r="DT1416" s="1594"/>
      <c r="DU1416" s="1594"/>
      <c r="DV1416" s="1594"/>
      <c r="DW1416" s="1594"/>
      <c r="DX1416" s="1594"/>
      <c r="DY1416" s="1594"/>
      <c r="DZ1416" s="1594"/>
      <c r="EA1416" s="1594"/>
      <c r="EB1416" s="1594"/>
      <c r="EC1416" s="1594"/>
      <c r="ED1416" s="1594"/>
      <c r="EE1416" s="1594"/>
      <c r="EF1416" s="1594"/>
      <c r="EG1416" s="1594"/>
      <c r="EH1416" s="1594"/>
      <c r="EI1416" s="1594"/>
      <c r="EJ1416" s="1594"/>
      <c r="EK1416" s="1594"/>
      <c r="EL1416" s="1594"/>
      <c r="EM1416" s="1594"/>
      <c r="EN1416" s="1594"/>
      <c r="EO1416" s="1594"/>
      <c r="EP1416" s="1594"/>
      <c r="EQ1416" s="1594"/>
      <c r="ER1416" s="1594"/>
      <c r="ES1416" s="1594"/>
    </row>
    <row r="1417" spans="1:149" s="1604" customFormat="1" ht="12.5">
      <c r="A1417" s="1644" t="str">
        <f t="shared" si="753"/>
        <v>Organisation</v>
      </c>
      <c r="B1417" s="1758"/>
      <c r="C1417" s="1758"/>
      <c r="D1417" s="1758"/>
      <c r="E1417" s="1756"/>
      <c r="F1417" s="1592"/>
      <c r="G1417" s="1714">
        <f t="shared" si="754"/>
        <v>0</v>
      </c>
      <c r="H1417" s="1645"/>
      <c r="I1417" s="1714">
        <f t="shared" si="755"/>
        <v>0</v>
      </c>
      <c r="J1417" s="1646"/>
      <c r="K1417" s="1646"/>
      <c r="L1417" s="1592"/>
      <c r="M1417" s="1597"/>
      <c r="N1417" s="1597"/>
      <c r="O1417" s="1646"/>
      <c r="P1417" s="1647"/>
      <c r="Q1417" s="1647"/>
      <c r="R1417" s="1648"/>
      <c r="S1417" s="1603"/>
      <c r="T1417" s="1649"/>
      <c r="U1417" s="1649"/>
      <c r="V1417" s="1649"/>
      <c r="W1417" s="1649"/>
      <c r="X1417" s="1649"/>
      <c r="Y1417" s="1649"/>
      <c r="Z1417" s="1649"/>
      <c r="AA1417" s="1649"/>
      <c r="AB1417" s="1649"/>
      <c r="AC1417" s="1649"/>
      <c r="AD1417" s="1649"/>
      <c r="AE1417" s="1649"/>
      <c r="AF1417" s="1610">
        <f t="shared" si="734"/>
        <v>0</v>
      </c>
      <c r="AG1417" s="1649"/>
      <c r="AH1417" s="1649"/>
      <c r="AI1417" s="1649"/>
      <c r="AJ1417" s="1649"/>
      <c r="AK1417" s="1649"/>
      <c r="AL1417" s="1649"/>
      <c r="AM1417" s="1649"/>
      <c r="AN1417" s="1649"/>
      <c r="AO1417" s="1649"/>
      <c r="AP1417" s="1649"/>
      <c r="AQ1417" s="1649"/>
      <c r="AR1417" s="1709"/>
      <c r="AS1417" s="1779">
        <f t="shared" si="735"/>
        <v>0</v>
      </c>
      <c r="AT1417" s="1711">
        <f t="shared" si="756"/>
        <v>0</v>
      </c>
      <c r="AU1417" s="1611">
        <f t="shared" si="736"/>
        <v>0</v>
      </c>
      <c r="AV1417" s="1611">
        <f t="shared" si="737"/>
        <v>0</v>
      </c>
      <c r="AW1417" s="1611">
        <f t="shared" si="738"/>
        <v>0</v>
      </c>
      <c r="AX1417" s="1611">
        <f t="shared" si="739"/>
        <v>0</v>
      </c>
      <c r="AY1417" s="1611">
        <f t="shared" si="740"/>
        <v>0</v>
      </c>
      <c r="AZ1417" s="1611">
        <f t="shared" si="741"/>
        <v>0</v>
      </c>
      <c r="BA1417" s="1611">
        <f t="shared" si="742"/>
        <v>0</v>
      </c>
      <c r="BB1417" s="1611">
        <f t="shared" si="743"/>
        <v>0</v>
      </c>
      <c r="BC1417" s="1611">
        <f t="shared" si="744"/>
        <v>0</v>
      </c>
      <c r="BD1417" s="1611">
        <f t="shared" si="745"/>
        <v>0</v>
      </c>
      <c r="BE1417" s="1611">
        <f t="shared" si="746"/>
        <v>0</v>
      </c>
      <c r="BF1417" s="1611">
        <f t="shared" si="747"/>
        <v>0</v>
      </c>
      <c r="BG1417" s="1611">
        <f t="shared" si="757"/>
        <v>0</v>
      </c>
      <c r="BH1417" s="1611" t="str">
        <f t="shared" si="758"/>
        <v/>
      </c>
      <c r="BI1417" s="1611" t="str">
        <f t="shared" si="759"/>
        <v/>
      </c>
      <c r="BJ1417" s="1611" t="str">
        <f t="shared" si="748"/>
        <v/>
      </c>
      <c r="BK1417" s="1611" t="str">
        <f t="shared" si="749"/>
        <v/>
      </c>
      <c r="BL1417" s="1611" t="str">
        <f t="shared" ca="1" si="750"/>
        <v/>
      </c>
      <c r="BM1417" s="1611" t="str">
        <f t="shared" si="760"/>
        <v/>
      </c>
      <c r="BN1417" s="1611" t="str">
        <f t="shared" si="751"/>
        <v/>
      </c>
      <c r="BO1417" s="1611" t="str">
        <f t="shared" si="752"/>
        <v/>
      </c>
      <c r="BP1417" s="1611" t="str">
        <f t="shared" si="761"/>
        <v/>
      </c>
      <c r="BQ1417" s="1611" t="str">
        <f t="shared" si="762"/>
        <v/>
      </c>
      <c r="BR1417" s="1611" t="str">
        <f t="shared" si="763"/>
        <v/>
      </c>
      <c r="BS1417" s="1611" t="str">
        <f t="shared" si="764"/>
        <v/>
      </c>
      <c r="BT1417" s="1611" t="str">
        <f t="shared" si="765"/>
        <v/>
      </c>
      <c r="BU1417" s="1731">
        <f t="shared" ca="1" si="766"/>
        <v>0</v>
      </c>
      <c r="BV1417" s="1594"/>
      <c r="BW1417" s="1594"/>
      <c r="BX1417" s="1594"/>
      <c r="BY1417" s="1594"/>
      <c r="BZ1417" s="1594"/>
      <c r="CA1417" s="1594"/>
      <c r="CB1417" s="1594"/>
      <c r="CC1417" s="1594"/>
      <c r="CD1417" s="1594"/>
      <c r="CE1417" s="1594"/>
      <c r="CF1417" s="1594"/>
      <c r="CG1417" s="1594"/>
      <c r="CH1417" s="1594"/>
      <c r="CI1417" s="1594"/>
      <c r="CJ1417" s="1594"/>
      <c r="CK1417" s="1594"/>
      <c r="CL1417" s="1594"/>
      <c r="CM1417" s="1594"/>
      <c r="CN1417" s="1594"/>
      <c r="CO1417" s="1594"/>
      <c r="CP1417" s="1594"/>
      <c r="CQ1417" s="1594"/>
      <c r="CR1417" s="1594"/>
      <c r="CS1417" s="1594"/>
      <c r="CT1417" s="1594"/>
      <c r="CU1417" s="1594"/>
      <c r="CV1417" s="1594"/>
      <c r="CW1417" s="1594"/>
      <c r="CX1417" s="1594"/>
      <c r="CY1417" s="1594"/>
      <c r="CZ1417" s="1594"/>
      <c r="DA1417" s="1594"/>
      <c r="DB1417" s="1594"/>
      <c r="DC1417" s="1594"/>
      <c r="DD1417" s="1594"/>
      <c r="DE1417" s="1594"/>
      <c r="DF1417" s="1594"/>
      <c r="DG1417" s="1594"/>
      <c r="DH1417" s="1594"/>
      <c r="DI1417" s="1594"/>
      <c r="DJ1417" s="1594"/>
      <c r="DK1417" s="1594"/>
      <c r="DL1417" s="1594"/>
      <c r="DM1417" s="1594"/>
      <c r="DN1417" s="1594"/>
      <c r="DO1417" s="1594"/>
      <c r="DP1417" s="1594"/>
      <c r="DQ1417" s="1594"/>
      <c r="DR1417" s="1594"/>
      <c r="DS1417" s="1594"/>
      <c r="DT1417" s="1594"/>
      <c r="DU1417" s="1594"/>
      <c r="DV1417" s="1594"/>
      <c r="DW1417" s="1594"/>
      <c r="DX1417" s="1594"/>
      <c r="DY1417" s="1594"/>
      <c r="DZ1417" s="1594"/>
      <c r="EA1417" s="1594"/>
      <c r="EB1417" s="1594"/>
      <c r="EC1417" s="1594"/>
      <c r="ED1417" s="1594"/>
      <c r="EE1417" s="1594"/>
      <c r="EF1417" s="1594"/>
      <c r="EG1417" s="1594"/>
      <c r="EH1417" s="1594"/>
      <c r="EI1417" s="1594"/>
      <c r="EJ1417" s="1594"/>
      <c r="EK1417" s="1594"/>
      <c r="EL1417" s="1594"/>
      <c r="EM1417" s="1594"/>
      <c r="EN1417" s="1594"/>
      <c r="EO1417" s="1594"/>
      <c r="EP1417" s="1594"/>
      <c r="EQ1417" s="1594"/>
      <c r="ER1417" s="1594"/>
      <c r="ES1417" s="1594"/>
    </row>
    <row r="1418" spans="1:149" s="1604" customFormat="1" ht="12.5">
      <c r="A1418" s="1644" t="str">
        <f t="shared" si="753"/>
        <v>Organisation</v>
      </c>
      <c r="B1418" s="1758"/>
      <c r="C1418" s="1758"/>
      <c r="D1418" s="1758"/>
      <c r="E1418" s="1756"/>
      <c r="F1418" s="1592"/>
      <c r="G1418" s="1714">
        <f t="shared" si="754"/>
        <v>0</v>
      </c>
      <c r="H1418" s="1645"/>
      <c r="I1418" s="1714">
        <f t="shared" si="755"/>
        <v>0</v>
      </c>
      <c r="J1418" s="1646"/>
      <c r="K1418" s="1646"/>
      <c r="L1418" s="1592"/>
      <c r="M1418" s="1597"/>
      <c r="N1418" s="1597"/>
      <c r="O1418" s="1646"/>
      <c r="P1418" s="1647"/>
      <c r="Q1418" s="1647"/>
      <c r="R1418" s="1648"/>
      <c r="S1418" s="1603"/>
      <c r="T1418" s="1649"/>
      <c r="U1418" s="1649"/>
      <c r="V1418" s="1649"/>
      <c r="W1418" s="1649"/>
      <c r="X1418" s="1649"/>
      <c r="Y1418" s="1649"/>
      <c r="Z1418" s="1649"/>
      <c r="AA1418" s="1649"/>
      <c r="AB1418" s="1649"/>
      <c r="AC1418" s="1649"/>
      <c r="AD1418" s="1649"/>
      <c r="AE1418" s="1649"/>
      <c r="AF1418" s="1610">
        <f t="shared" si="734"/>
        <v>0</v>
      </c>
      <c r="AG1418" s="1649"/>
      <c r="AH1418" s="1649"/>
      <c r="AI1418" s="1649"/>
      <c r="AJ1418" s="1649"/>
      <c r="AK1418" s="1649"/>
      <c r="AL1418" s="1649"/>
      <c r="AM1418" s="1649"/>
      <c r="AN1418" s="1649"/>
      <c r="AO1418" s="1649"/>
      <c r="AP1418" s="1649"/>
      <c r="AQ1418" s="1649"/>
      <c r="AR1418" s="1709"/>
      <c r="AS1418" s="1779">
        <f t="shared" si="735"/>
        <v>0</v>
      </c>
      <c r="AT1418" s="1711">
        <f t="shared" si="756"/>
        <v>0</v>
      </c>
      <c r="AU1418" s="1611">
        <f t="shared" si="736"/>
        <v>0</v>
      </c>
      <c r="AV1418" s="1611">
        <f t="shared" si="737"/>
        <v>0</v>
      </c>
      <c r="AW1418" s="1611">
        <f t="shared" si="738"/>
        <v>0</v>
      </c>
      <c r="AX1418" s="1611">
        <f t="shared" si="739"/>
        <v>0</v>
      </c>
      <c r="AY1418" s="1611">
        <f t="shared" si="740"/>
        <v>0</v>
      </c>
      <c r="AZ1418" s="1611">
        <f t="shared" si="741"/>
        <v>0</v>
      </c>
      <c r="BA1418" s="1611">
        <f t="shared" si="742"/>
        <v>0</v>
      </c>
      <c r="BB1418" s="1611">
        <f t="shared" si="743"/>
        <v>0</v>
      </c>
      <c r="BC1418" s="1611">
        <f t="shared" si="744"/>
        <v>0</v>
      </c>
      <c r="BD1418" s="1611">
        <f t="shared" si="745"/>
        <v>0</v>
      </c>
      <c r="BE1418" s="1611">
        <f t="shared" si="746"/>
        <v>0</v>
      </c>
      <c r="BF1418" s="1611">
        <f t="shared" si="747"/>
        <v>0</v>
      </c>
      <c r="BG1418" s="1611">
        <f t="shared" si="757"/>
        <v>0</v>
      </c>
      <c r="BH1418" s="1611" t="str">
        <f t="shared" si="758"/>
        <v/>
      </c>
      <c r="BI1418" s="1611" t="str">
        <f t="shared" si="759"/>
        <v/>
      </c>
      <c r="BJ1418" s="1611" t="str">
        <f t="shared" si="748"/>
        <v/>
      </c>
      <c r="BK1418" s="1611" t="str">
        <f t="shared" si="749"/>
        <v/>
      </c>
      <c r="BL1418" s="1611" t="str">
        <f t="shared" ca="1" si="750"/>
        <v/>
      </c>
      <c r="BM1418" s="1611" t="str">
        <f t="shared" si="760"/>
        <v/>
      </c>
      <c r="BN1418" s="1611" t="str">
        <f t="shared" si="751"/>
        <v/>
      </c>
      <c r="BO1418" s="1611" t="str">
        <f t="shared" si="752"/>
        <v/>
      </c>
      <c r="BP1418" s="1611" t="str">
        <f t="shared" si="761"/>
        <v/>
      </c>
      <c r="BQ1418" s="1611" t="str">
        <f t="shared" si="762"/>
        <v/>
      </c>
      <c r="BR1418" s="1611" t="str">
        <f t="shared" si="763"/>
        <v/>
      </c>
      <c r="BS1418" s="1611" t="str">
        <f t="shared" si="764"/>
        <v/>
      </c>
      <c r="BT1418" s="1611" t="str">
        <f t="shared" si="765"/>
        <v/>
      </c>
      <c r="BU1418" s="1731">
        <f t="shared" ca="1" si="766"/>
        <v>0</v>
      </c>
      <c r="BV1418" s="1594"/>
      <c r="BW1418" s="1594"/>
      <c r="BX1418" s="1594"/>
      <c r="BY1418" s="1594"/>
      <c r="BZ1418" s="1594"/>
      <c r="CA1418" s="1594"/>
      <c r="CB1418" s="1594"/>
      <c r="CC1418" s="1594"/>
      <c r="CD1418" s="1594"/>
      <c r="CE1418" s="1594"/>
      <c r="CF1418" s="1594"/>
      <c r="CG1418" s="1594"/>
      <c r="CH1418" s="1594"/>
      <c r="CI1418" s="1594"/>
      <c r="CJ1418" s="1594"/>
      <c r="CK1418" s="1594"/>
      <c r="CL1418" s="1594"/>
      <c r="CM1418" s="1594"/>
      <c r="CN1418" s="1594"/>
      <c r="CO1418" s="1594"/>
      <c r="CP1418" s="1594"/>
      <c r="CQ1418" s="1594"/>
      <c r="CR1418" s="1594"/>
      <c r="CS1418" s="1594"/>
      <c r="CT1418" s="1594"/>
      <c r="CU1418" s="1594"/>
      <c r="CV1418" s="1594"/>
      <c r="CW1418" s="1594"/>
      <c r="CX1418" s="1594"/>
      <c r="CY1418" s="1594"/>
      <c r="CZ1418" s="1594"/>
      <c r="DA1418" s="1594"/>
      <c r="DB1418" s="1594"/>
      <c r="DC1418" s="1594"/>
      <c r="DD1418" s="1594"/>
      <c r="DE1418" s="1594"/>
      <c r="DF1418" s="1594"/>
      <c r="DG1418" s="1594"/>
      <c r="DH1418" s="1594"/>
      <c r="DI1418" s="1594"/>
      <c r="DJ1418" s="1594"/>
      <c r="DK1418" s="1594"/>
      <c r="DL1418" s="1594"/>
      <c r="DM1418" s="1594"/>
      <c r="DN1418" s="1594"/>
      <c r="DO1418" s="1594"/>
      <c r="DP1418" s="1594"/>
      <c r="DQ1418" s="1594"/>
      <c r="DR1418" s="1594"/>
      <c r="DS1418" s="1594"/>
      <c r="DT1418" s="1594"/>
      <c r="DU1418" s="1594"/>
      <c r="DV1418" s="1594"/>
      <c r="DW1418" s="1594"/>
      <c r="DX1418" s="1594"/>
      <c r="DY1418" s="1594"/>
      <c r="DZ1418" s="1594"/>
      <c r="EA1418" s="1594"/>
      <c r="EB1418" s="1594"/>
      <c r="EC1418" s="1594"/>
      <c r="ED1418" s="1594"/>
      <c r="EE1418" s="1594"/>
      <c r="EF1418" s="1594"/>
      <c r="EG1418" s="1594"/>
      <c r="EH1418" s="1594"/>
      <c r="EI1418" s="1594"/>
      <c r="EJ1418" s="1594"/>
      <c r="EK1418" s="1594"/>
      <c r="EL1418" s="1594"/>
      <c r="EM1418" s="1594"/>
      <c r="EN1418" s="1594"/>
      <c r="EO1418" s="1594"/>
      <c r="EP1418" s="1594"/>
      <c r="EQ1418" s="1594"/>
      <c r="ER1418" s="1594"/>
      <c r="ES1418" s="1594"/>
    </row>
    <row r="1419" spans="1:149" s="1604" customFormat="1" ht="12.5">
      <c r="A1419" s="1644" t="str">
        <f t="shared" si="753"/>
        <v>Organisation</v>
      </c>
      <c r="B1419" s="1758"/>
      <c r="C1419" s="1758"/>
      <c r="D1419" s="1758"/>
      <c r="E1419" s="1756"/>
      <c r="F1419" s="1592"/>
      <c r="G1419" s="1714">
        <f t="shared" si="754"/>
        <v>0</v>
      </c>
      <c r="H1419" s="1645"/>
      <c r="I1419" s="1714">
        <f t="shared" si="755"/>
        <v>0</v>
      </c>
      <c r="J1419" s="1646"/>
      <c r="K1419" s="1646"/>
      <c r="L1419" s="1592"/>
      <c r="M1419" s="1597"/>
      <c r="N1419" s="1597"/>
      <c r="O1419" s="1646"/>
      <c r="P1419" s="1647"/>
      <c r="Q1419" s="1647"/>
      <c r="R1419" s="1648"/>
      <c r="S1419" s="1603"/>
      <c r="T1419" s="1649"/>
      <c r="U1419" s="1649"/>
      <c r="V1419" s="1649"/>
      <c r="W1419" s="1649"/>
      <c r="X1419" s="1649"/>
      <c r="Y1419" s="1649"/>
      <c r="Z1419" s="1649"/>
      <c r="AA1419" s="1649"/>
      <c r="AB1419" s="1649"/>
      <c r="AC1419" s="1649"/>
      <c r="AD1419" s="1649"/>
      <c r="AE1419" s="1649"/>
      <c r="AF1419" s="1610">
        <f t="shared" si="734"/>
        <v>0</v>
      </c>
      <c r="AG1419" s="1649"/>
      <c r="AH1419" s="1649"/>
      <c r="AI1419" s="1649"/>
      <c r="AJ1419" s="1649"/>
      <c r="AK1419" s="1649"/>
      <c r="AL1419" s="1649"/>
      <c r="AM1419" s="1649"/>
      <c r="AN1419" s="1649"/>
      <c r="AO1419" s="1649"/>
      <c r="AP1419" s="1649"/>
      <c r="AQ1419" s="1649"/>
      <c r="AR1419" s="1709"/>
      <c r="AS1419" s="1779">
        <f t="shared" si="735"/>
        <v>0</v>
      </c>
      <c r="AT1419" s="1711">
        <f t="shared" si="756"/>
        <v>0</v>
      </c>
      <c r="AU1419" s="1611">
        <f t="shared" si="736"/>
        <v>0</v>
      </c>
      <c r="AV1419" s="1611">
        <f t="shared" si="737"/>
        <v>0</v>
      </c>
      <c r="AW1419" s="1611">
        <f t="shared" si="738"/>
        <v>0</v>
      </c>
      <c r="AX1419" s="1611">
        <f t="shared" si="739"/>
        <v>0</v>
      </c>
      <c r="AY1419" s="1611">
        <f t="shared" si="740"/>
        <v>0</v>
      </c>
      <c r="AZ1419" s="1611">
        <f t="shared" si="741"/>
        <v>0</v>
      </c>
      <c r="BA1419" s="1611">
        <f t="shared" si="742"/>
        <v>0</v>
      </c>
      <c r="BB1419" s="1611">
        <f t="shared" si="743"/>
        <v>0</v>
      </c>
      <c r="BC1419" s="1611">
        <f t="shared" si="744"/>
        <v>0</v>
      </c>
      <c r="BD1419" s="1611">
        <f t="shared" si="745"/>
        <v>0</v>
      </c>
      <c r="BE1419" s="1611">
        <f t="shared" si="746"/>
        <v>0</v>
      </c>
      <c r="BF1419" s="1611">
        <f t="shared" si="747"/>
        <v>0</v>
      </c>
      <c r="BG1419" s="1611">
        <f t="shared" si="757"/>
        <v>0</v>
      </c>
      <c r="BH1419" s="1611" t="str">
        <f t="shared" si="758"/>
        <v/>
      </c>
      <c r="BI1419" s="1611" t="str">
        <f t="shared" si="759"/>
        <v/>
      </c>
      <c r="BJ1419" s="1611" t="str">
        <f t="shared" si="748"/>
        <v/>
      </c>
      <c r="BK1419" s="1611" t="str">
        <f t="shared" si="749"/>
        <v/>
      </c>
      <c r="BL1419" s="1611" t="str">
        <f t="shared" ca="1" si="750"/>
        <v/>
      </c>
      <c r="BM1419" s="1611" t="str">
        <f t="shared" si="760"/>
        <v/>
      </c>
      <c r="BN1419" s="1611" t="str">
        <f t="shared" si="751"/>
        <v/>
      </c>
      <c r="BO1419" s="1611" t="str">
        <f t="shared" si="752"/>
        <v/>
      </c>
      <c r="BP1419" s="1611" t="str">
        <f t="shared" si="761"/>
        <v/>
      </c>
      <c r="BQ1419" s="1611" t="str">
        <f t="shared" si="762"/>
        <v/>
      </c>
      <c r="BR1419" s="1611" t="str">
        <f t="shared" si="763"/>
        <v/>
      </c>
      <c r="BS1419" s="1611" t="str">
        <f t="shared" si="764"/>
        <v/>
      </c>
      <c r="BT1419" s="1611" t="str">
        <f t="shared" si="765"/>
        <v/>
      </c>
      <c r="BU1419" s="1731">
        <f t="shared" ca="1" si="766"/>
        <v>0</v>
      </c>
      <c r="BV1419" s="1594"/>
      <c r="BW1419" s="1594"/>
      <c r="BX1419" s="1594"/>
      <c r="BY1419" s="1594"/>
      <c r="BZ1419" s="1594"/>
      <c r="CA1419" s="1594"/>
      <c r="CB1419" s="1594"/>
      <c r="CC1419" s="1594"/>
      <c r="CD1419" s="1594"/>
      <c r="CE1419" s="1594"/>
      <c r="CF1419" s="1594"/>
      <c r="CG1419" s="1594"/>
      <c r="CH1419" s="1594"/>
      <c r="CI1419" s="1594"/>
      <c r="CJ1419" s="1594"/>
      <c r="CK1419" s="1594"/>
      <c r="CL1419" s="1594"/>
      <c r="CM1419" s="1594"/>
      <c r="CN1419" s="1594"/>
      <c r="CO1419" s="1594"/>
      <c r="CP1419" s="1594"/>
      <c r="CQ1419" s="1594"/>
      <c r="CR1419" s="1594"/>
      <c r="CS1419" s="1594"/>
      <c r="CT1419" s="1594"/>
      <c r="CU1419" s="1594"/>
      <c r="CV1419" s="1594"/>
      <c r="CW1419" s="1594"/>
      <c r="CX1419" s="1594"/>
      <c r="CY1419" s="1594"/>
      <c r="CZ1419" s="1594"/>
      <c r="DA1419" s="1594"/>
      <c r="DB1419" s="1594"/>
      <c r="DC1419" s="1594"/>
      <c r="DD1419" s="1594"/>
      <c r="DE1419" s="1594"/>
      <c r="DF1419" s="1594"/>
      <c r="DG1419" s="1594"/>
      <c r="DH1419" s="1594"/>
      <c r="DI1419" s="1594"/>
      <c r="DJ1419" s="1594"/>
      <c r="DK1419" s="1594"/>
      <c r="DL1419" s="1594"/>
      <c r="DM1419" s="1594"/>
      <c r="DN1419" s="1594"/>
      <c r="DO1419" s="1594"/>
      <c r="DP1419" s="1594"/>
      <c r="DQ1419" s="1594"/>
      <c r="DR1419" s="1594"/>
      <c r="DS1419" s="1594"/>
      <c r="DT1419" s="1594"/>
      <c r="DU1419" s="1594"/>
      <c r="DV1419" s="1594"/>
      <c r="DW1419" s="1594"/>
      <c r="DX1419" s="1594"/>
      <c r="DY1419" s="1594"/>
      <c r="DZ1419" s="1594"/>
      <c r="EA1419" s="1594"/>
      <c r="EB1419" s="1594"/>
      <c r="EC1419" s="1594"/>
      <c r="ED1419" s="1594"/>
      <c r="EE1419" s="1594"/>
      <c r="EF1419" s="1594"/>
      <c r="EG1419" s="1594"/>
      <c r="EH1419" s="1594"/>
      <c r="EI1419" s="1594"/>
      <c r="EJ1419" s="1594"/>
      <c r="EK1419" s="1594"/>
      <c r="EL1419" s="1594"/>
      <c r="EM1419" s="1594"/>
      <c r="EN1419" s="1594"/>
      <c r="EO1419" s="1594"/>
      <c r="EP1419" s="1594"/>
      <c r="EQ1419" s="1594"/>
      <c r="ER1419" s="1594"/>
      <c r="ES1419" s="1594"/>
    </row>
    <row r="1420" spans="1:149" s="1604" customFormat="1" ht="12.5">
      <c r="A1420" s="1644" t="str">
        <f t="shared" si="753"/>
        <v>Organisation</v>
      </c>
      <c r="B1420" s="1758"/>
      <c r="C1420" s="1758"/>
      <c r="D1420" s="1758"/>
      <c r="E1420" s="1756"/>
      <c r="F1420" s="1592"/>
      <c r="G1420" s="1714">
        <f t="shared" si="754"/>
        <v>0</v>
      </c>
      <c r="H1420" s="1645"/>
      <c r="I1420" s="1714">
        <f t="shared" si="755"/>
        <v>0</v>
      </c>
      <c r="J1420" s="1646"/>
      <c r="K1420" s="1646"/>
      <c r="L1420" s="1592"/>
      <c r="M1420" s="1597"/>
      <c r="N1420" s="1597"/>
      <c r="O1420" s="1646"/>
      <c r="P1420" s="1647"/>
      <c r="Q1420" s="1647"/>
      <c r="R1420" s="1648"/>
      <c r="S1420" s="1603"/>
      <c r="T1420" s="1649"/>
      <c r="U1420" s="1649"/>
      <c r="V1420" s="1649"/>
      <c r="W1420" s="1649"/>
      <c r="X1420" s="1649"/>
      <c r="Y1420" s="1649"/>
      <c r="Z1420" s="1649"/>
      <c r="AA1420" s="1649"/>
      <c r="AB1420" s="1649"/>
      <c r="AC1420" s="1649"/>
      <c r="AD1420" s="1649"/>
      <c r="AE1420" s="1649"/>
      <c r="AF1420" s="1610">
        <f t="shared" si="734"/>
        <v>0</v>
      </c>
      <c r="AG1420" s="1649"/>
      <c r="AH1420" s="1649"/>
      <c r="AI1420" s="1649"/>
      <c r="AJ1420" s="1649"/>
      <c r="AK1420" s="1649"/>
      <c r="AL1420" s="1649"/>
      <c r="AM1420" s="1649"/>
      <c r="AN1420" s="1649"/>
      <c r="AO1420" s="1649"/>
      <c r="AP1420" s="1649"/>
      <c r="AQ1420" s="1649"/>
      <c r="AR1420" s="1709"/>
      <c r="AS1420" s="1779">
        <f t="shared" si="735"/>
        <v>0</v>
      </c>
      <c r="AT1420" s="1711">
        <f t="shared" si="756"/>
        <v>0</v>
      </c>
      <c r="AU1420" s="1611">
        <f t="shared" si="736"/>
        <v>0</v>
      </c>
      <c r="AV1420" s="1611">
        <f t="shared" si="737"/>
        <v>0</v>
      </c>
      <c r="AW1420" s="1611">
        <f t="shared" si="738"/>
        <v>0</v>
      </c>
      <c r="AX1420" s="1611">
        <f t="shared" si="739"/>
        <v>0</v>
      </c>
      <c r="AY1420" s="1611">
        <f t="shared" si="740"/>
        <v>0</v>
      </c>
      <c r="AZ1420" s="1611">
        <f t="shared" si="741"/>
        <v>0</v>
      </c>
      <c r="BA1420" s="1611">
        <f t="shared" si="742"/>
        <v>0</v>
      </c>
      <c r="BB1420" s="1611">
        <f t="shared" si="743"/>
        <v>0</v>
      </c>
      <c r="BC1420" s="1611">
        <f t="shared" si="744"/>
        <v>0</v>
      </c>
      <c r="BD1420" s="1611">
        <f t="shared" si="745"/>
        <v>0</v>
      </c>
      <c r="BE1420" s="1611">
        <f t="shared" si="746"/>
        <v>0</v>
      </c>
      <c r="BF1420" s="1611">
        <f t="shared" si="747"/>
        <v>0</v>
      </c>
      <c r="BG1420" s="1611">
        <f t="shared" si="757"/>
        <v>0</v>
      </c>
      <c r="BH1420" s="1611" t="str">
        <f t="shared" si="758"/>
        <v/>
      </c>
      <c r="BI1420" s="1611" t="str">
        <f t="shared" si="759"/>
        <v/>
      </c>
      <c r="BJ1420" s="1611" t="str">
        <f t="shared" si="748"/>
        <v/>
      </c>
      <c r="BK1420" s="1611" t="str">
        <f t="shared" si="749"/>
        <v/>
      </c>
      <c r="BL1420" s="1611" t="str">
        <f t="shared" ca="1" si="750"/>
        <v/>
      </c>
      <c r="BM1420" s="1611" t="str">
        <f t="shared" si="760"/>
        <v/>
      </c>
      <c r="BN1420" s="1611" t="str">
        <f t="shared" si="751"/>
        <v/>
      </c>
      <c r="BO1420" s="1611" t="str">
        <f t="shared" si="752"/>
        <v/>
      </c>
      <c r="BP1420" s="1611" t="str">
        <f t="shared" si="761"/>
        <v/>
      </c>
      <c r="BQ1420" s="1611" t="str">
        <f t="shared" si="762"/>
        <v/>
      </c>
      <c r="BR1420" s="1611" t="str">
        <f t="shared" si="763"/>
        <v/>
      </c>
      <c r="BS1420" s="1611" t="str">
        <f t="shared" si="764"/>
        <v/>
      </c>
      <c r="BT1420" s="1611" t="str">
        <f t="shared" si="765"/>
        <v/>
      </c>
      <c r="BU1420" s="1731">
        <f t="shared" ca="1" si="766"/>
        <v>0</v>
      </c>
      <c r="BV1420" s="1594"/>
      <c r="BW1420" s="1594"/>
      <c r="BX1420" s="1594"/>
      <c r="BY1420" s="1594"/>
      <c r="BZ1420" s="1594"/>
      <c r="CA1420" s="1594"/>
      <c r="CB1420" s="1594"/>
      <c r="CC1420" s="1594"/>
      <c r="CD1420" s="1594"/>
      <c r="CE1420" s="1594"/>
      <c r="CF1420" s="1594"/>
      <c r="CG1420" s="1594"/>
      <c r="CH1420" s="1594"/>
      <c r="CI1420" s="1594"/>
      <c r="CJ1420" s="1594"/>
      <c r="CK1420" s="1594"/>
      <c r="CL1420" s="1594"/>
      <c r="CM1420" s="1594"/>
      <c r="CN1420" s="1594"/>
      <c r="CO1420" s="1594"/>
      <c r="CP1420" s="1594"/>
      <c r="CQ1420" s="1594"/>
      <c r="CR1420" s="1594"/>
      <c r="CS1420" s="1594"/>
      <c r="CT1420" s="1594"/>
      <c r="CU1420" s="1594"/>
      <c r="CV1420" s="1594"/>
      <c r="CW1420" s="1594"/>
      <c r="CX1420" s="1594"/>
      <c r="CY1420" s="1594"/>
      <c r="CZ1420" s="1594"/>
      <c r="DA1420" s="1594"/>
      <c r="DB1420" s="1594"/>
      <c r="DC1420" s="1594"/>
      <c r="DD1420" s="1594"/>
      <c r="DE1420" s="1594"/>
      <c r="DF1420" s="1594"/>
      <c r="DG1420" s="1594"/>
      <c r="DH1420" s="1594"/>
      <c r="DI1420" s="1594"/>
      <c r="DJ1420" s="1594"/>
      <c r="DK1420" s="1594"/>
      <c r="DL1420" s="1594"/>
      <c r="DM1420" s="1594"/>
      <c r="DN1420" s="1594"/>
      <c r="DO1420" s="1594"/>
      <c r="DP1420" s="1594"/>
      <c r="DQ1420" s="1594"/>
      <c r="DR1420" s="1594"/>
      <c r="DS1420" s="1594"/>
      <c r="DT1420" s="1594"/>
      <c r="DU1420" s="1594"/>
      <c r="DV1420" s="1594"/>
      <c r="DW1420" s="1594"/>
      <c r="DX1420" s="1594"/>
      <c r="DY1420" s="1594"/>
      <c r="DZ1420" s="1594"/>
      <c r="EA1420" s="1594"/>
      <c r="EB1420" s="1594"/>
      <c r="EC1420" s="1594"/>
      <c r="ED1420" s="1594"/>
      <c r="EE1420" s="1594"/>
      <c r="EF1420" s="1594"/>
      <c r="EG1420" s="1594"/>
      <c r="EH1420" s="1594"/>
      <c r="EI1420" s="1594"/>
      <c r="EJ1420" s="1594"/>
      <c r="EK1420" s="1594"/>
      <c r="EL1420" s="1594"/>
      <c r="EM1420" s="1594"/>
      <c r="EN1420" s="1594"/>
      <c r="EO1420" s="1594"/>
      <c r="EP1420" s="1594"/>
      <c r="EQ1420" s="1594"/>
      <c r="ER1420" s="1594"/>
      <c r="ES1420" s="1594"/>
    </row>
    <row r="1421" spans="1:149" s="1604" customFormat="1" ht="12.5">
      <c r="A1421" s="1644" t="str">
        <f t="shared" si="753"/>
        <v>Organisation</v>
      </c>
      <c r="B1421" s="1758"/>
      <c r="C1421" s="1758"/>
      <c r="D1421" s="1758"/>
      <c r="E1421" s="1756"/>
      <c r="F1421" s="1592"/>
      <c r="G1421" s="1714">
        <f t="shared" si="754"/>
        <v>0</v>
      </c>
      <c r="H1421" s="1645"/>
      <c r="I1421" s="1714">
        <f t="shared" si="755"/>
        <v>0</v>
      </c>
      <c r="J1421" s="1646"/>
      <c r="K1421" s="1646"/>
      <c r="L1421" s="1592"/>
      <c r="M1421" s="1597"/>
      <c r="N1421" s="1597"/>
      <c r="O1421" s="1646"/>
      <c r="P1421" s="1647"/>
      <c r="Q1421" s="1647"/>
      <c r="R1421" s="1648"/>
      <c r="S1421" s="1603"/>
      <c r="T1421" s="1649"/>
      <c r="U1421" s="1649"/>
      <c r="V1421" s="1649"/>
      <c r="W1421" s="1649"/>
      <c r="X1421" s="1649"/>
      <c r="Y1421" s="1649"/>
      <c r="Z1421" s="1649"/>
      <c r="AA1421" s="1649"/>
      <c r="AB1421" s="1649"/>
      <c r="AC1421" s="1649"/>
      <c r="AD1421" s="1649"/>
      <c r="AE1421" s="1649"/>
      <c r="AF1421" s="1610">
        <f t="shared" si="734"/>
        <v>0</v>
      </c>
      <c r="AG1421" s="1649"/>
      <c r="AH1421" s="1649"/>
      <c r="AI1421" s="1649"/>
      <c r="AJ1421" s="1649"/>
      <c r="AK1421" s="1649"/>
      <c r="AL1421" s="1649"/>
      <c r="AM1421" s="1649"/>
      <c r="AN1421" s="1649"/>
      <c r="AO1421" s="1649"/>
      <c r="AP1421" s="1649"/>
      <c r="AQ1421" s="1649"/>
      <c r="AR1421" s="1709"/>
      <c r="AS1421" s="1779">
        <f t="shared" si="735"/>
        <v>0</v>
      </c>
      <c r="AT1421" s="1711">
        <f t="shared" si="756"/>
        <v>0</v>
      </c>
      <c r="AU1421" s="1611">
        <f t="shared" si="736"/>
        <v>0</v>
      </c>
      <c r="AV1421" s="1611">
        <f t="shared" si="737"/>
        <v>0</v>
      </c>
      <c r="AW1421" s="1611">
        <f t="shared" si="738"/>
        <v>0</v>
      </c>
      <c r="AX1421" s="1611">
        <f t="shared" si="739"/>
        <v>0</v>
      </c>
      <c r="AY1421" s="1611">
        <f t="shared" si="740"/>
        <v>0</v>
      </c>
      <c r="AZ1421" s="1611">
        <f t="shared" si="741"/>
        <v>0</v>
      </c>
      <c r="BA1421" s="1611">
        <f t="shared" si="742"/>
        <v>0</v>
      </c>
      <c r="BB1421" s="1611">
        <f t="shared" si="743"/>
        <v>0</v>
      </c>
      <c r="BC1421" s="1611">
        <f t="shared" si="744"/>
        <v>0</v>
      </c>
      <c r="BD1421" s="1611">
        <f t="shared" si="745"/>
        <v>0</v>
      </c>
      <c r="BE1421" s="1611">
        <f t="shared" si="746"/>
        <v>0</v>
      </c>
      <c r="BF1421" s="1611">
        <f t="shared" si="747"/>
        <v>0</v>
      </c>
      <c r="BG1421" s="1611">
        <f t="shared" si="757"/>
        <v>0</v>
      </c>
      <c r="BH1421" s="1611" t="str">
        <f t="shared" si="758"/>
        <v/>
      </c>
      <c r="BI1421" s="1611" t="str">
        <f t="shared" si="759"/>
        <v/>
      </c>
      <c r="BJ1421" s="1611" t="str">
        <f t="shared" si="748"/>
        <v/>
      </c>
      <c r="BK1421" s="1611" t="str">
        <f t="shared" si="749"/>
        <v/>
      </c>
      <c r="BL1421" s="1611" t="str">
        <f t="shared" ca="1" si="750"/>
        <v/>
      </c>
      <c r="BM1421" s="1611" t="str">
        <f t="shared" si="760"/>
        <v/>
      </c>
      <c r="BN1421" s="1611" t="str">
        <f t="shared" si="751"/>
        <v/>
      </c>
      <c r="BO1421" s="1611" t="str">
        <f t="shared" si="752"/>
        <v/>
      </c>
      <c r="BP1421" s="1611" t="str">
        <f t="shared" si="761"/>
        <v/>
      </c>
      <c r="BQ1421" s="1611" t="str">
        <f t="shared" si="762"/>
        <v/>
      </c>
      <c r="BR1421" s="1611" t="str">
        <f t="shared" si="763"/>
        <v/>
      </c>
      <c r="BS1421" s="1611" t="str">
        <f t="shared" si="764"/>
        <v/>
      </c>
      <c r="BT1421" s="1611" t="str">
        <f t="shared" si="765"/>
        <v/>
      </c>
      <c r="BU1421" s="1731">
        <f t="shared" ca="1" si="766"/>
        <v>0</v>
      </c>
      <c r="BV1421" s="1594"/>
      <c r="BW1421" s="1594"/>
      <c r="BX1421" s="1594"/>
      <c r="BY1421" s="1594"/>
      <c r="BZ1421" s="1594"/>
      <c r="CA1421" s="1594"/>
      <c r="CB1421" s="1594"/>
      <c r="CC1421" s="1594"/>
      <c r="CD1421" s="1594"/>
      <c r="CE1421" s="1594"/>
      <c r="CF1421" s="1594"/>
      <c r="CG1421" s="1594"/>
      <c r="CH1421" s="1594"/>
      <c r="CI1421" s="1594"/>
      <c r="CJ1421" s="1594"/>
      <c r="CK1421" s="1594"/>
      <c r="CL1421" s="1594"/>
      <c r="CM1421" s="1594"/>
      <c r="CN1421" s="1594"/>
      <c r="CO1421" s="1594"/>
      <c r="CP1421" s="1594"/>
      <c r="CQ1421" s="1594"/>
      <c r="CR1421" s="1594"/>
      <c r="CS1421" s="1594"/>
      <c r="CT1421" s="1594"/>
      <c r="CU1421" s="1594"/>
      <c r="CV1421" s="1594"/>
      <c r="CW1421" s="1594"/>
      <c r="CX1421" s="1594"/>
      <c r="CY1421" s="1594"/>
      <c r="CZ1421" s="1594"/>
      <c r="DA1421" s="1594"/>
      <c r="DB1421" s="1594"/>
      <c r="DC1421" s="1594"/>
      <c r="DD1421" s="1594"/>
      <c r="DE1421" s="1594"/>
      <c r="DF1421" s="1594"/>
      <c r="DG1421" s="1594"/>
      <c r="DH1421" s="1594"/>
      <c r="DI1421" s="1594"/>
      <c r="DJ1421" s="1594"/>
      <c r="DK1421" s="1594"/>
      <c r="DL1421" s="1594"/>
      <c r="DM1421" s="1594"/>
      <c r="DN1421" s="1594"/>
      <c r="DO1421" s="1594"/>
      <c r="DP1421" s="1594"/>
      <c r="DQ1421" s="1594"/>
      <c r="DR1421" s="1594"/>
      <c r="DS1421" s="1594"/>
      <c r="DT1421" s="1594"/>
      <c r="DU1421" s="1594"/>
      <c r="DV1421" s="1594"/>
      <c r="DW1421" s="1594"/>
      <c r="DX1421" s="1594"/>
      <c r="DY1421" s="1594"/>
      <c r="DZ1421" s="1594"/>
      <c r="EA1421" s="1594"/>
      <c r="EB1421" s="1594"/>
      <c r="EC1421" s="1594"/>
      <c r="ED1421" s="1594"/>
      <c r="EE1421" s="1594"/>
      <c r="EF1421" s="1594"/>
      <c r="EG1421" s="1594"/>
      <c r="EH1421" s="1594"/>
      <c r="EI1421" s="1594"/>
      <c r="EJ1421" s="1594"/>
      <c r="EK1421" s="1594"/>
      <c r="EL1421" s="1594"/>
      <c r="EM1421" s="1594"/>
      <c r="EN1421" s="1594"/>
      <c r="EO1421" s="1594"/>
      <c r="EP1421" s="1594"/>
      <c r="EQ1421" s="1594"/>
      <c r="ER1421" s="1594"/>
      <c r="ES1421" s="1594"/>
    </row>
    <row r="1422" spans="1:149" s="1604" customFormat="1" ht="12.5">
      <c r="A1422" s="1644" t="str">
        <f t="shared" si="753"/>
        <v>Organisation</v>
      </c>
      <c r="B1422" s="1758"/>
      <c r="C1422" s="1758"/>
      <c r="D1422" s="1758"/>
      <c r="E1422" s="1756"/>
      <c r="F1422" s="1592"/>
      <c r="G1422" s="1714">
        <f t="shared" si="754"/>
        <v>0</v>
      </c>
      <c r="H1422" s="1645"/>
      <c r="I1422" s="1714">
        <f t="shared" si="755"/>
        <v>0</v>
      </c>
      <c r="J1422" s="1646"/>
      <c r="K1422" s="1646"/>
      <c r="L1422" s="1592"/>
      <c r="M1422" s="1597"/>
      <c r="N1422" s="1597"/>
      <c r="O1422" s="1646"/>
      <c r="P1422" s="1647"/>
      <c r="Q1422" s="1647"/>
      <c r="R1422" s="1648"/>
      <c r="S1422" s="1603"/>
      <c r="T1422" s="1649"/>
      <c r="U1422" s="1649"/>
      <c r="V1422" s="1649"/>
      <c r="W1422" s="1649"/>
      <c r="X1422" s="1649"/>
      <c r="Y1422" s="1649"/>
      <c r="Z1422" s="1649"/>
      <c r="AA1422" s="1649"/>
      <c r="AB1422" s="1649"/>
      <c r="AC1422" s="1649"/>
      <c r="AD1422" s="1649"/>
      <c r="AE1422" s="1649"/>
      <c r="AF1422" s="1610">
        <f t="shared" si="734"/>
        <v>0</v>
      </c>
      <c r="AG1422" s="1649"/>
      <c r="AH1422" s="1649"/>
      <c r="AI1422" s="1649"/>
      <c r="AJ1422" s="1649"/>
      <c r="AK1422" s="1649"/>
      <c r="AL1422" s="1649"/>
      <c r="AM1422" s="1649"/>
      <c r="AN1422" s="1649"/>
      <c r="AO1422" s="1649"/>
      <c r="AP1422" s="1649"/>
      <c r="AQ1422" s="1649"/>
      <c r="AR1422" s="1709"/>
      <c r="AS1422" s="1779">
        <f t="shared" si="735"/>
        <v>0</v>
      </c>
      <c r="AT1422" s="1711">
        <f t="shared" si="756"/>
        <v>0</v>
      </c>
      <c r="AU1422" s="1611">
        <f t="shared" si="736"/>
        <v>0</v>
      </c>
      <c r="AV1422" s="1611">
        <f t="shared" si="737"/>
        <v>0</v>
      </c>
      <c r="AW1422" s="1611">
        <f t="shared" si="738"/>
        <v>0</v>
      </c>
      <c r="AX1422" s="1611">
        <f t="shared" si="739"/>
        <v>0</v>
      </c>
      <c r="AY1422" s="1611">
        <f t="shared" si="740"/>
        <v>0</v>
      </c>
      <c r="AZ1422" s="1611">
        <f t="shared" si="741"/>
        <v>0</v>
      </c>
      <c r="BA1422" s="1611">
        <f t="shared" si="742"/>
        <v>0</v>
      </c>
      <c r="BB1422" s="1611">
        <f t="shared" si="743"/>
        <v>0</v>
      </c>
      <c r="BC1422" s="1611">
        <f t="shared" si="744"/>
        <v>0</v>
      </c>
      <c r="BD1422" s="1611">
        <f t="shared" si="745"/>
        <v>0</v>
      </c>
      <c r="BE1422" s="1611">
        <f t="shared" si="746"/>
        <v>0</v>
      </c>
      <c r="BF1422" s="1611">
        <f t="shared" si="747"/>
        <v>0</v>
      </c>
      <c r="BG1422" s="1611">
        <f t="shared" si="757"/>
        <v>0</v>
      </c>
      <c r="BH1422" s="1611" t="str">
        <f t="shared" si="758"/>
        <v/>
      </c>
      <c r="BI1422" s="1611" t="str">
        <f t="shared" si="759"/>
        <v/>
      </c>
      <c r="BJ1422" s="1611" t="str">
        <f t="shared" si="748"/>
        <v/>
      </c>
      <c r="BK1422" s="1611" t="str">
        <f t="shared" si="749"/>
        <v/>
      </c>
      <c r="BL1422" s="1611" t="str">
        <f t="shared" ca="1" si="750"/>
        <v/>
      </c>
      <c r="BM1422" s="1611" t="str">
        <f t="shared" si="760"/>
        <v/>
      </c>
      <c r="BN1422" s="1611" t="str">
        <f t="shared" si="751"/>
        <v/>
      </c>
      <c r="BO1422" s="1611" t="str">
        <f t="shared" si="752"/>
        <v/>
      </c>
      <c r="BP1422" s="1611" t="str">
        <f t="shared" si="761"/>
        <v/>
      </c>
      <c r="BQ1422" s="1611" t="str">
        <f t="shared" si="762"/>
        <v/>
      </c>
      <c r="BR1422" s="1611" t="str">
        <f t="shared" si="763"/>
        <v/>
      </c>
      <c r="BS1422" s="1611" t="str">
        <f t="shared" si="764"/>
        <v/>
      </c>
      <c r="BT1422" s="1611" t="str">
        <f t="shared" si="765"/>
        <v/>
      </c>
      <c r="BU1422" s="1731">
        <f t="shared" ca="1" si="766"/>
        <v>0</v>
      </c>
      <c r="BV1422" s="1594"/>
      <c r="BW1422" s="1594"/>
      <c r="BX1422" s="1594"/>
      <c r="BY1422" s="1594"/>
      <c r="BZ1422" s="1594"/>
      <c r="CA1422" s="1594"/>
      <c r="CB1422" s="1594"/>
      <c r="CC1422" s="1594"/>
      <c r="CD1422" s="1594"/>
      <c r="CE1422" s="1594"/>
      <c r="CF1422" s="1594"/>
      <c r="CG1422" s="1594"/>
      <c r="CH1422" s="1594"/>
      <c r="CI1422" s="1594"/>
      <c r="CJ1422" s="1594"/>
      <c r="CK1422" s="1594"/>
      <c r="CL1422" s="1594"/>
      <c r="CM1422" s="1594"/>
      <c r="CN1422" s="1594"/>
      <c r="CO1422" s="1594"/>
      <c r="CP1422" s="1594"/>
      <c r="CQ1422" s="1594"/>
      <c r="CR1422" s="1594"/>
      <c r="CS1422" s="1594"/>
      <c r="CT1422" s="1594"/>
      <c r="CU1422" s="1594"/>
      <c r="CV1422" s="1594"/>
      <c r="CW1422" s="1594"/>
      <c r="CX1422" s="1594"/>
      <c r="CY1422" s="1594"/>
      <c r="CZ1422" s="1594"/>
      <c r="DA1422" s="1594"/>
      <c r="DB1422" s="1594"/>
      <c r="DC1422" s="1594"/>
      <c r="DD1422" s="1594"/>
      <c r="DE1422" s="1594"/>
      <c r="DF1422" s="1594"/>
      <c r="DG1422" s="1594"/>
      <c r="DH1422" s="1594"/>
      <c r="DI1422" s="1594"/>
      <c r="DJ1422" s="1594"/>
      <c r="DK1422" s="1594"/>
      <c r="DL1422" s="1594"/>
      <c r="DM1422" s="1594"/>
      <c r="DN1422" s="1594"/>
      <c r="DO1422" s="1594"/>
      <c r="DP1422" s="1594"/>
      <c r="DQ1422" s="1594"/>
      <c r="DR1422" s="1594"/>
      <c r="DS1422" s="1594"/>
      <c r="DT1422" s="1594"/>
      <c r="DU1422" s="1594"/>
      <c r="DV1422" s="1594"/>
      <c r="DW1422" s="1594"/>
      <c r="DX1422" s="1594"/>
      <c r="DY1422" s="1594"/>
      <c r="DZ1422" s="1594"/>
      <c r="EA1422" s="1594"/>
      <c r="EB1422" s="1594"/>
      <c r="EC1422" s="1594"/>
      <c r="ED1422" s="1594"/>
      <c r="EE1422" s="1594"/>
      <c r="EF1422" s="1594"/>
      <c r="EG1422" s="1594"/>
      <c r="EH1422" s="1594"/>
      <c r="EI1422" s="1594"/>
      <c r="EJ1422" s="1594"/>
      <c r="EK1422" s="1594"/>
      <c r="EL1422" s="1594"/>
      <c r="EM1422" s="1594"/>
      <c r="EN1422" s="1594"/>
      <c r="EO1422" s="1594"/>
      <c r="EP1422" s="1594"/>
      <c r="EQ1422" s="1594"/>
      <c r="ER1422" s="1594"/>
      <c r="ES1422" s="1594"/>
    </row>
    <row r="1423" spans="1:149" s="1604" customFormat="1" ht="12.5">
      <c r="A1423" s="1644" t="str">
        <f t="shared" si="753"/>
        <v>Organisation</v>
      </c>
      <c r="B1423" s="1758"/>
      <c r="C1423" s="1758"/>
      <c r="D1423" s="1758"/>
      <c r="E1423" s="1756"/>
      <c r="F1423" s="1592"/>
      <c r="G1423" s="1714">
        <f t="shared" si="754"/>
        <v>0</v>
      </c>
      <c r="H1423" s="1645"/>
      <c r="I1423" s="1714">
        <f t="shared" si="755"/>
        <v>0</v>
      </c>
      <c r="J1423" s="1646"/>
      <c r="K1423" s="1646"/>
      <c r="L1423" s="1592"/>
      <c r="M1423" s="1597"/>
      <c r="N1423" s="1597"/>
      <c r="O1423" s="1646"/>
      <c r="P1423" s="1647"/>
      <c r="Q1423" s="1647"/>
      <c r="R1423" s="1648"/>
      <c r="S1423" s="1603"/>
      <c r="T1423" s="1649"/>
      <c r="U1423" s="1649"/>
      <c r="V1423" s="1649"/>
      <c r="W1423" s="1649"/>
      <c r="X1423" s="1649"/>
      <c r="Y1423" s="1649"/>
      <c r="Z1423" s="1649"/>
      <c r="AA1423" s="1649"/>
      <c r="AB1423" s="1649"/>
      <c r="AC1423" s="1649"/>
      <c r="AD1423" s="1649"/>
      <c r="AE1423" s="1649"/>
      <c r="AF1423" s="1610">
        <f t="shared" si="734"/>
        <v>0</v>
      </c>
      <c r="AG1423" s="1649"/>
      <c r="AH1423" s="1649"/>
      <c r="AI1423" s="1649"/>
      <c r="AJ1423" s="1649"/>
      <c r="AK1423" s="1649"/>
      <c r="AL1423" s="1649"/>
      <c r="AM1423" s="1649"/>
      <c r="AN1423" s="1649"/>
      <c r="AO1423" s="1649"/>
      <c r="AP1423" s="1649"/>
      <c r="AQ1423" s="1649"/>
      <c r="AR1423" s="1709"/>
      <c r="AS1423" s="1779">
        <f t="shared" si="735"/>
        <v>0</v>
      </c>
      <c r="AT1423" s="1711">
        <f t="shared" si="756"/>
        <v>0</v>
      </c>
      <c r="AU1423" s="1611">
        <f t="shared" si="736"/>
        <v>0</v>
      </c>
      <c r="AV1423" s="1611">
        <f t="shared" si="737"/>
        <v>0</v>
      </c>
      <c r="AW1423" s="1611">
        <f t="shared" si="738"/>
        <v>0</v>
      </c>
      <c r="AX1423" s="1611">
        <f t="shared" si="739"/>
        <v>0</v>
      </c>
      <c r="AY1423" s="1611">
        <f t="shared" si="740"/>
        <v>0</v>
      </c>
      <c r="AZ1423" s="1611">
        <f t="shared" si="741"/>
        <v>0</v>
      </c>
      <c r="BA1423" s="1611">
        <f t="shared" si="742"/>
        <v>0</v>
      </c>
      <c r="BB1423" s="1611">
        <f t="shared" si="743"/>
        <v>0</v>
      </c>
      <c r="BC1423" s="1611">
        <f t="shared" si="744"/>
        <v>0</v>
      </c>
      <c r="BD1423" s="1611">
        <f t="shared" si="745"/>
        <v>0</v>
      </c>
      <c r="BE1423" s="1611">
        <f t="shared" si="746"/>
        <v>0</v>
      </c>
      <c r="BF1423" s="1611">
        <f t="shared" si="747"/>
        <v>0</v>
      </c>
      <c r="BG1423" s="1611">
        <f t="shared" si="757"/>
        <v>0</v>
      </c>
      <c r="BH1423" s="1611" t="str">
        <f t="shared" si="758"/>
        <v/>
      </c>
      <c r="BI1423" s="1611" t="str">
        <f t="shared" si="759"/>
        <v/>
      </c>
      <c r="BJ1423" s="1611" t="str">
        <f t="shared" si="748"/>
        <v/>
      </c>
      <c r="BK1423" s="1611" t="str">
        <f t="shared" si="749"/>
        <v/>
      </c>
      <c r="BL1423" s="1611" t="str">
        <f t="shared" ca="1" si="750"/>
        <v/>
      </c>
      <c r="BM1423" s="1611" t="str">
        <f t="shared" si="760"/>
        <v/>
      </c>
      <c r="BN1423" s="1611" t="str">
        <f t="shared" si="751"/>
        <v/>
      </c>
      <c r="BO1423" s="1611" t="str">
        <f t="shared" si="752"/>
        <v/>
      </c>
      <c r="BP1423" s="1611" t="str">
        <f t="shared" si="761"/>
        <v/>
      </c>
      <c r="BQ1423" s="1611" t="str">
        <f t="shared" si="762"/>
        <v/>
      </c>
      <c r="BR1423" s="1611" t="str">
        <f t="shared" si="763"/>
        <v/>
      </c>
      <c r="BS1423" s="1611" t="str">
        <f t="shared" si="764"/>
        <v/>
      </c>
      <c r="BT1423" s="1611" t="str">
        <f t="shared" si="765"/>
        <v/>
      </c>
      <c r="BU1423" s="1731">
        <f t="shared" ca="1" si="766"/>
        <v>0</v>
      </c>
      <c r="BV1423" s="1594"/>
      <c r="BW1423" s="1594"/>
      <c r="BX1423" s="1594"/>
      <c r="BY1423" s="1594"/>
      <c r="BZ1423" s="1594"/>
      <c r="CA1423" s="1594"/>
      <c r="CB1423" s="1594"/>
      <c r="CC1423" s="1594"/>
      <c r="CD1423" s="1594"/>
      <c r="CE1423" s="1594"/>
      <c r="CF1423" s="1594"/>
      <c r="CG1423" s="1594"/>
      <c r="CH1423" s="1594"/>
      <c r="CI1423" s="1594"/>
      <c r="CJ1423" s="1594"/>
      <c r="CK1423" s="1594"/>
      <c r="CL1423" s="1594"/>
      <c r="CM1423" s="1594"/>
      <c r="CN1423" s="1594"/>
      <c r="CO1423" s="1594"/>
      <c r="CP1423" s="1594"/>
      <c r="CQ1423" s="1594"/>
      <c r="CR1423" s="1594"/>
      <c r="CS1423" s="1594"/>
      <c r="CT1423" s="1594"/>
      <c r="CU1423" s="1594"/>
      <c r="CV1423" s="1594"/>
      <c r="CW1423" s="1594"/>
      <c r="CX1423" s="1594"/>
      <c r="CY1423" s="1594"/>
      <c r="CZ1423" s="1594"/>
      <c r="DA1423" s="1594"/>
      <c r="DB1423" s="1594"/>
      <c r="DC1423" s="1594"/>
      <c r="DD1423" s="1594"/>
      <c r="DE1423" s="1594"/>
      <c r="DF1423" s="1594"/>
      <c r="DG1423" s="1594"/>
      <c r="DH1423" s="1594"/>
      <c r="DI1423" s="1594"/>
      <c r="DJ1423" s="1594"/>
      <c r="DK1423" s="1594"/>
      <c r="DL1423" s="1594"/>
      <c r="DM1423" s="1594"/>
      <c r="DN1423" s="1594"/>
      <c r="DO1423" s="1594"/>
      <c r="DP1423" s="1594"/>
      <c r="DQ1423" s="1594"/>
      <c r="DR1423" s="1594"/>
      <c r="DS1423" s="1594"/>
      <c r="DT1423" s="1594"/>
      <c r="DU1423" s="1594"/>
      <c r="DV1423" s="1594"/>
      <c r="DW1423" s="1594"/>
      <c r="DX1423" s="1594"/>
      <c r="DY1423" s="1594"/>
      <c r="DZ1423" s="1594"/>
      <c r="EA1423" s="1594"/>
      <c r="EB1423" s="1594"/>
      <c r="EC1423" s="1594"/>
      <c r="ED1423" s="1594"/>
      <c r="EE1423" s="1594"/>
      <c r="EF1423" s="1594"/>
      <c r="EG1423" s="1594"/>
      <c r="EH1423" s="1594"/>
      <c r="EI1423" s="1594"/>
      <c r="EJ1423" s="1594"/>
      <c r="EK1423" s="1594"/>
      <c r="EL1423" s="1594"/>
      <c r="EM1423" s="1594"/>
      <c r="EN1423" s="1594"/>
      <c r="EO1423" s="1594"/>
      <c r="EP1423" s="1594"/>
      <c r="EQ1423" s="1594"/>
      <c r="ER1423" s="1594"/>
      <c r="ES1423" s="1594"/>
    </row>
    <row r="1424" spans="1:149" s="1604" customFormat="1" ht="12.5">
      <c r="A1424" s="1644" t="str">
        <f t="shared" si="753"/>
        <v>Organisation</v>
      </c>
      <c r="B1424" s="1758"/>
      <c r="C1424" s="1758"/>
      <c r="D1424" s="1758"/>
      <c r="E1424" s="1756"/>
      <c r="F1424" s="1592"/>
      <c r="G1424" s="1714">
        <f t="shared" si="754"/>
        <v>0</v>
      </c>
      <c r="H1424" s="1645"/>
      <c r="I1424" s="1714">
        <f t="shared" si="755"/>
        <v>0</v>
      </c>
      <c r="J1424" s="1646"/>
      <c r="K1424" s="1646"/>
      <c r="L1424" s="1592"/>
      <c r="M1424" s="1597"/>
      <c r="N1424" s="1597"/>
      <c r="O1424" s="1646"/>
      <c r="P1424" s="1647"/>
      <c r="Q1424" s="1647"/>
      <c r="R1424" s="1648"/>
      <c r="S1424" s="1603"/>
      <c r="T1424" s="1649"/>
      <c r="U1424" s="1649"/>
      <c r="V1424" s="1649"/>
      <c r="W1424" s="1649"/>
      <c r="X1424" s="1649"/>
      <c r="Y1424" s="1649"/>
      <c r="Z1424" s="1649"/>
      <c r="AA1424" s="1649"/>
      <c r="AB1424" s="1649"/>
      <c r="AC1424" s="1649"/>
      <c r="AD1424" s="1649"/>
      <c r="AE1424" s="1649"/>
      <c r="AF1424" s="1610">
        <f t="shared" si="734"/>
        <v>0</v>
      </c>
      <c r="AG1424" s="1649"/>
      <c r="AH1424" s="1649"/>
      <c r="AI1424" s="1649"/>
      <c r="AJ1424" s="1649"/>
      <c r="AK1424" s="1649"/>
      <c r="AL1424" s="1649"/>
      <c r="AM1424" s="1649"/>
      <c r="AN1424" s="1649"/>
      <c r="AO1424" s="1649"/>
      <c r="AP1424" s="1649"/>
      <c r="AQ1424" s="1649"/>
      <c r="AR1424" s="1709"/>
      <c r="AS1424" s="1779">
        <f t="shared" si="735"/>
        <v>0</v>
      </c>
      <c r="AT1424" s="1711">
        <f t="shared" si="756"/>
        <v>0</v>
      </c>
      <c r="AU1424" s="1611">
        <f t="shared" si="736"/>
        <v>0</v>
      </c>
      <c r="AV1424" s="1611">
        <f t="shared" si="737"/>
        <v>0</v>
      </c>
      <c r="AW1424" s="1611">
        <f t="shared" si="738"/>
        <v>0</v>
      </c>
      <c r="AX1424" s="1611">
        <f t="shared" si="739"/>
        <v>0</v>
      </c>
      <c r="AY1424" s="1611">
        <f t="shared" si="740"/>
        <v>0</v>
      </c>
      <c r="AZ1424" s="1611">
        <f t="shared" si="741"/>
        <v>0</v>
      </c>
      <c r="BA1424" s="1611">
        <f t="shared" si="742"/>
        <v>0</v>
      </c>
      <c r="BB1424" s="1611">
        <f t="shared" si="743"/>
        <v>0</v>
      </c>
      <c r="BC1424" s="1611">
        <f t="shared" si="744"/>
        <v>0</v>
      </c>
      <c r="BD1424" s="1611">
        <f t="shared" si="745"/>
        <v>0</v>
      </c>
      <c r="BE1424" s="1611">
        <f t="shared" si="746"/>
        <v>0</v>
      </c>
      <c r="BF1424" s="1611">
        <f t="shared" si="747"/>
        <v>0</v>
      </c>
      <c r="BG1424" s="1611">
        <f t="shared" si="757"/>
        <v>0</v>
      </c>
      <c r="BH1424" s="1611" t="str">
        <f t="shared" si="758"/>
        <v/>
      </c>
      <c r="BI1424" s="1611" t="str">
        <f t="shared" si="759"/>
        <v/>
      </c>
      <c r="BJ1424" s="1611" t="str">
        <f t="shared" si="748"/>
        <v/>
      </c>
      <c r="BK1424" s="1611" t="str">
        <f t="shared" si="749"/>
        <v/>
      </c>
      <c r="BL1424" s="1611" t="str">
        <f t="shared" ca="1" si="750"/>
        <v/>
      </c>
      <c r="BM1424" s="1611" t="str">
        <f t="shared" si="760"/>
        <v/>
      </c>
      <c r="BN1424" s="1611" t="str">
        <f t="shared" si="751"/>
        <v/>
      </c>
      <c r="BO1424" s="1611" t="str">
        <f t="shared" si="752"/>
        <v/>
      </c>
      <c r="BP1424" s="1611" t="str">
        <f t="shared" si="761"/>
        <v/>
      </c>
      <c r="BQ1424" s="1611" t="str">
        <f t="shared" si="762"/>
        <v/>
      </c>
      <c r="BR1424" s="1611" t="str">
        <f t="shared" si="763"/>
        <v/>
      </c>
      <c r="BS1424" s="1611" t="str">
        <f t="shared" si="764"/>
        <v/>
      </c>
      <c r="BT1424" s="1611" t="str">
        <f t="shared" si="765"/>
        <v/>
      </c>
      <c r="BU1424" s="1731">
        <f t="shared" ca="1" si="766"/>
        <v>0</v>
      </c>
      <c r="BV1424" s="1594"/>
      <c r="BW1424" s="1594"/>
      <c r="BX1424" s="1594"/>
      <c r="BY1424" s="1594"/>
      <c r="BZ1424" s="1594"/>
      <c r="CA1424" s="1594"/>
      <c r="CB1424" s="1594"/>
      <c r="CC1424" s="1594"/>
      <c r="CD1424" s="1594"/>
      <c r="CE1424" s="1594"/>
      <c r="CF1424" s="1594"/>
      <c r="CG1424" s="1594"/>
      <c r="CH1424" s="1594"/>
      <c r="CI1424" s="1594"/>
      <c r="CJ1424" s="1594"/>
      <c r="CK1424" s="1594"/>
      <c r="CL1424" s="1594"/>
      <c r="CM1424" s="1594"/>
      <c r="CN1424" s="1594"/>
      <c r="CO1424" s="1594"/>
      <c r="CP1424" s="1594"/>
      <c r="CQ1424" s="1594"/>
      <c r="CR1424" s="1594"/>
      <c r="CS1424" s="1594"/>
      <c r="CT1424" s="1594"/>
      <c r="CU1424" s="1594"/>
      <c r="CV1424" s="1594"/>
      <c r="CW1424" s="1594"/>
      <c r="CX1424" s="1594"/>
      <c r="CY1424" s="1594"/>
      <c r="CZ1424" s="1594"/>
      <c r="DA1424" s="1594"/>
      <c r="DB1424" s="1594"/>
      <c r="DC1424" s="1594"/>
      <c r="DD1424" s="1594"/>
      <c r="DE1424" s="1594"/>
      <c r="DF1424" s="1594"/>
      <c r="DG1424" s="1594"/>
      <c r="DH1424" s="1594"/>
      <c r="DI1424" s="1594"/>
      <c r="DJ1424" s="1594"/>
      <c r="DK1424" s="1594"/>
      <c r="DL1424" s="1594"/>
      <c r="DM1424" s="1594"/>
      <c r="DN1424" s="1594"/>
      <c r="DO1424" s="1594"/>
      <c r="DP1424" s="1594"/>
      <c r="DQ1424" s="1594"/>
      <c r="DR1424" s="1594"/>
      <c r="DS1424" s="1594"/>
      <c r="DT1424" s="1594"/>
      <c r="DU1424" s="1594"/>
      <c r="DV1424" s="1594"/>
      <c r="DW1424" s="1594"/>
      <c r="DX1424" s="1594"/>
      <c r="DY1424" s="1594"/>
      <c r="DZ1424" s="1594"/>
      <c r="EA1424" s="1594"/>
      <c r="EB1424" s="1594"/>
      <c r="EC1424" s="1594"/>
      <c r="ED1424" s="1594"/>
      <c r="EE1424" s="1594"/>
      <c r="EF1424" s="1594"/>
      <c r="EG1424" s="1594"/>
      <c r="EH1424" s="1594"/>
      <c r="EI1424" s="1594"/>
      <c r="EJ1424" s="1594"/>
      <c r="EK1424" s="1594"/>
      <c r="EL1424" s="1594"/>
      <c r="EM1424" s="1594"/>
      <c r="EN1424" s="1594"/>
      <c r="EO1424" s="1594"/>
      <c r="EP1424" s="1594"/>
      <c r="EQ1424" s="1594"/>
      <c r="ER1424" s="1594"/>
      <c r="ES1424" s="1594"/>
    </row>
    <row r="1425" spans="1:149" s="1604" customFormat="1" ht="12.5">
      <c r="A1425" s="1644" t="str">
        <f t="shared" si="753"/>
        <v>Organisation</v>
      </c>
      <c r="B1425" s="1758"/>
      <c r="C1425" s="1758"/>
      <c r="D1425" s="1758"/>
      <c r="E1425" s="1756"/>
      <c r="F1425" s="1592"/>
      <c r="G1425" s="1714">
        <f t="shared" si="754"/>
        <v>0</v>
      </c>
      <c r="H1425" s="1645"/>
      <c r="I1425" s="1714">
        <f t="shared" si="755"/>
        <v>0</v>
      </c>
      <c r="J1425" s="1646"/>
      <c r="K1425" s="1646"/>
      <c r="L1425" s="1592"/>
      <c r="M1425" s="1597"/>
      <c r="N1425" s="1597"/>
      <c r="O1425" s="1646"/>
      <c r="P1425" s="1647"/>
      <c r="Q1425" s="1647"/>
      <c r="R1425" s="1648"/>
      <c r="S1425" s="1603"/>
      <c r="T1425" s="1649"/>
      <c r="U1425" s="1649"/>
      <c r="V1425" s="1649"/>
      <c r="W1425" s="1649"/>
      <c r="X1425" s="1649"/>
      <c r="Y1425" s="1649"/>
      <c r="Z1425" s="1649"/>
      <c r="AA1425" s="1649"/>
      <c r="AB1425" s="1649"/>
      <c r="AC1425" s="1649"/>
      <c r="AD1425" s="1649"/>
      <c r="AE1425" s="1649"/>
      <c r="AF1425" s="1610">
        <f t="shared" si="734"/>
        <v>0</v>
      </c>
      <c r="AG1425" s="1649"/>
      <c r="AH1425" s="1649"/>
      <c r="AI1425" s="1649"/>
      <c r="AJ1425" s="1649"/>
      <c r="AK1425" s="1649"/>
      <c r="AL1425" s="1649"/>
      <c r="AM1425" s="1649"/>
      <c r="AN1425" s="1649"/>
      <c r="AO1425" s="1649"/>
      <c r="AP1425" s="1649"/>
      <c r="AQ1425" s="1649"/>
      <c r="AR1425" s="1709"/>
      <c r="AS1425" s="1779">
        <f t="shared" si="735"/>
        <v>0</v>
      </c>
      <c r="AT1425" s="1711">
        <f t="shared" si="756"/>
        <v>0</v>
      </c>
      <c r="AU1425" s="1611">
        <f t="shared" si="736"/>
        <v>0</v>
      </c>
      <c r="AV1425" s="1611">
        <f t="shared" si="737"/>
        <v>0</v>
      </c>
      <c r="AW1425" s="1611">
        <f t="shared" si="738"/>
        <v>0</v>
      </c>
      <c r="AX1425" s="1611">
        <f t="shared" si="739"/>
        <v>0</v>
      </c>
      <c r="AY1425" s="1611">
        <f t="shared" si="740"/>
        <v>0</v>
      </c>
      <c r="AZ1425" s="1611">
        <f t="shared" si="741"/>
        <v>0</v>
      </c>
      <c r="BA1425" s="1611">
        <f t="shared" si="742"/>
        <v>0</v>
      </c>
      <c r="BB1425" s="1611">
        <f t="shared" si="743"/>
        <v>0</v>
      </c>
      <c r="BC1425" s="1611">
        <f t="shared" si="744"/>
        <v>0</v>
      </c>
      <c r="BD1425" s="1611">
        <f t="shared" si="745"/>
        <v>0</v>
      </c>
      <c r="BE1425" s="1611">
        <f t="shared" si="746"/>
        <v>0</v>
      </c>
      <c r="BF1425" s="1611">
        <f t="shared" si="747"/>
        <v>0</v>
      </c>
      <c r="BG1425" s="1611">
        <f t="shared" si="757"/>
        <v>0</v>
      </c>
      <c r="BH1425" s="1611" t="str">
        <f t="shared" si="758"/>
        <v/>
      </c>
      <c r="BI1425" s="1611" t="str">
        <f t="shared" si="759"/>
        <v/>
      </c>
      <c r="BJ1425" s="1611" t="str">
        <f t="shared" si="748"/>
        <v/>
      </c>
      <c r="BK1425" s="1611" t="str">
        <f t="shared" si="749"/>
        <v/>
      </c>
      <c r="BL1425" s="1611" t="str">
        <f t="shared" ca="1" si="750"/>
        <v/>
      </c>
      <c r="BM1425" s="1611" t="str">
        <f t="shared" si="760"/>
        <v/>
      </c>
      <c r="BN1425" s="1611" t="str">
        <f t="shared" si="751"/>
        <v/>
      </c>
      <c r="BO1425" s="1611" t="str">
        <f t="shared" si="752"/>
        <v/>
      </c>
      <c r="BP1425" s="1611" t="str">
        <f t="shared" si="761"/>
        <v/>
      </c>
      <c r="BQ1425" s="1611" t="str">
        <f t="shared" si="762"/>
        <v/>
      </c>
      <c r="BR1425" s="1611" t="str">
        <f t="shared" si="763"/>
        <v/>
      </c>
      <c r="BS1425" s="1611" t="str">
        <f t="shared" si="764"/>
        <v/>
      </c>
      <c r="BT1425" s="1611" t="str">
        <f t="shared" si="765"/>
        <v/>
      </c>
      <c r="BU1425" s="1731">
        <f t="shared" ca="1" si="766"/>
        <v>0</v>
      </c>
      <c r="BV1425" s="1594"/>
      <c r="BW1425" s="1594"/>
      <c r="BX1425" s="1594"/>
      <c r="BY1425" s="1594"/>
      <c r="BZ1425" s="1594"/>
      <c r="CA1425" s="1594"/>
      <c r="CB1425" s="1594"/>
      <c r="CC1425" s="1594"/>
      <c r="CD1425" s="1594"/>
      <c r="CE1425" s="1594"/>
      <c r="CF1425" s="1594"/>
      <c r="CG1425" s="1594"/>
      <c r="CH1425" s="1594"/>
      <c r="CI1425" s="1594"/>
      <c r="CJ1425" s="1594"/>
      <c r="CK1425" s="1594"/>
      <c r="CL1425" s="1594"/>
      <c r="CM1425" s="1594"/>
      <c r="CN1425" s="1594"/>
      <c r="CO1425" s="1594"/>
      <c r="CP1425" s="1594"/>
      <c r="CQ1425" s="1594"/>
      <c r="CR1425" s="1594"/>
      <c r="CS1425" s="1594"/>
      <c r="CT1425" s="1594"/>
      <c r="CU1425" s="1594"/>
      <c r="CV1425" s="1594"/>
      <c r="CW1425" s="1594"/>
      <c r="CX1425" s="1594"/>
      <c r="CY1425" s="1594"/>
      <c r="CZ1425" s="1594"/>
      <c r="DA1425" s="1594"/>
      <c r="DB1425" s="1594"/>
      <c r="DC1425" s="1594"/>
      <c r="DD1425" s="1594"/>
      <c r="DE1425" s="1594"/>
      <c r="DF1425" s="1594"/>
      <c r="DG1425" s="1594"/>
      <c r="DH1425" s="1594"/>
      <c r="DI1425" s="1594"/>
      <c r="DJ1425" s="1594"/>
      <c r="DK1425" s="1594"/>
      <c r="DL1425" s="1594"/>
      <c r="DM1425" s="1594"/>
      <c r="DN1425" s="1594"/>
      <c r="DO1425" s="1594"/>
      <c r="DP1425" s="1594"/>
      <c r="DQ1425" s="1594"/>
      <c r="DR1425" s="1594"/>
      <c r="DS1425" s="1594"/>
      <c r="DT1425" s="1594"/>
      <c r="DU1425" s="1594"/>
      <c r="DV1425" s="1594"/>
      <c r="DW1425" s="1594"/>
      <c r="DX1425" s="1594"/>
      <c r="DY1425" s="1594"/>
      <c r="DZ1425" s="1594"/>
      <c r="EA1425" s="1594"/>
      <c r="EB1425" s="1594"/>
      <c r="EC1425" s="1594"/>
      <c r="ED1425" s="1594"/>
      <c r="EE1425" s="1594"/>
      <c r="EF1425" s="1594"/>
      <c r="EG1425" s="1594"/>
      <c r="EH1425" s="1594"/>
      <c r="EI1425" s="1594"/>
      <c r="EJ1425" s="1594"/>
      <c r="EK1425" s="1594"/>
      <c r="EL1425" s="1594"/>
      <c r="EM1425" s="1594"/>
      <c r="EN1425" s="1594"/>
      <c r="EO1425" s="1594"/>
      <c r="EP1425" s="1594"/>
      <c r="EQ1425" s="1594"/>
      <c r="ER1425" s="1594"/>
      <c r="ES1425" s="1594"/>
    </row>
    <row r="1426" spans="1:149" s="1604" customFormat="1" ht="12.5">
      <c r="A1426" s="1644" t="str">
        <f t="shared" si="753"/>
        <v>Organisation</v>
      </c>
      <c r="B1426" s="1758"/>
      <c r="C1426" s="1758"/>
      <c r="D1426" s="1758"/>
      <c r="E1426" s="1756"/>
      <c r="F1426" s="1592"/>
      <c r="G1426" s="1714">
        <f t="shared" si="754"/>
        <v>0</v>
      </c>
      <c r="H1426" s="1645"/>
      <c r="I1426" s="1714">
        <f t="shared" si="755"/>
        <v>0</v>
      </c>
      <c r="J1426" s="1646"/>
      <c r="K1426" s="1646"/>
      <c r="L1426" s="1592"/>
      <c r="M1426" s="1597"/>
      <c r="N1426" s="1597"/>
      <c r="O1426" s="1646"/>
      <c r="P1426" s="1647"/>
      <c r="Q1426" s="1647"/>
      <c r="R1426" s="1648"/>
      <c r="S1426" s="1603"/>
      <c r="T1426" s="1649"/>
      <c r="U1426" s="1649"/>
      <c r="V1426" s="1649"/>
      <c r="W1426" s="1649"/>
      <c r="X1426" s="1649"/>
      <c r="Y1426" s="1649"/>
      <c r="Z1426" s="1649"/>
      <c r="AA1426" s="1649"/>
      <c r="AB1426" s="1649"/>
      <c r="AC1426" s="1649"/>
      <c r="AD1426" s="1649"/>
      <c r="AE1426" s="1649"/>
      <c r="AF1426" s="1610">
        <f t="shared" si="734"/>
        <v>0</v>
      </c>
      <c r="AG1426" s="1649"/>
      <c r="AH1426" s="1649"/>
      <c r="AI1426" s="1649"/>
      <c r="AJ1426" s="1649"/>
      <c r="AK1426" s="1649"/>
      <c r="AL1426" s="1649"/>
      <c r="AM1426" s="1649"/>
      <c r="AN1426" s="1649"/>
      <c r="AO1426" s="1649"/>
      <c r="AP1426" s="1649"/>
      <c r="AQ1426" s="1649"/>
      <c r="AR1426" s="1709"/>
      <c r="AS1426" s="1779">
        <f t="shared" si="735"/>
        <v>0</v>
      </c>
      <c r="AT1426" s="1711">
        <f t="shared" si="756"/>
        <v>0</v>
      </c>
      <c r="AU1426" s="1611">
        <f t="shared" si="736"/>
        <v>0</v>
      </c>
      <c r="AV1426" s="1611">
        <f t="shared" si="737"/>
        <v>0</v>
      </c>
      <c r="AW1426" s="1611">
        <f t="shared" si="738"/>
        <v>0</v>
      </c>
      <c r="AX1426" s="1611">
        <f t="shared" si="739"/>
        <v>0</v>
      </c>
      <c r="AY1426" s="1611">
        <f t="shared" si="740"/>
        <v>0</v>
      </c>
      <c r="AZ1426" s="1611">
        <f t="shared" si="741"/>
        <v>0</v>
      </c>
      <c r="BA1426" s="1611">
        <f t="shared" si="742"/>
        <v>0</v>
      </c>
      <c r="BB1426" s="1611">
        <f t="shared" si="743"/>
        <v>0</v>
      </c>
      <c r="BC1426" s="1611">
        <f t="shared" si="744"/>
        <v>0</v>
      </c>
      <c r="BD1426" s="1611">
        <f t="shared" si="745"/>
        <v>0</v>
      </c>
      <c r="BE1426" s="1611">
        <f t="shared" si="746"/>
        <v>0</v>
      </c>
      <c r="BF1426" s="1611">
        <f t="shared" si="747"/>
        <v>0</v>
      </c>
      <c r="BG1426" s="1611">
        <f t="shared" si="757"/>
        <v>0</v>
      </c>
      <c r="BH1426" s="1611" t="str">
        <f t="shared" si="758"/>
        <v/>
      </c>
      <c r="BI1426" s="1611" t="str">
        <f t="shared" si="759"/>
        <v/>
      </c>
      <c r="BJ1426" s="1611" t="str">
        <f t="shared" si="748"/>
        <v/>
      </c>
      <c r="BK1426" s="1611" t="str">
        <f t="shared" si="749"/>
        <v/>
      </c>
      <c r="BL1426" s="1611" t="str">
        <f t="shared" ca="1" si="750"/>
        <v/>
      </c>
      <c r="BM1426" s="1611" t="str">
        <f t="shared" si="760"/>
        <v/>
      </c>
      <c r="BN1426" s="1611" t="str">
        <f t="shared" si="751"/>
        <v/>
      </c>
      <c r="BO1426" s="1611" t="str">
        <f t="shared" si="752"/>
        <v/>
      </c>
      <c r="BP1426" s="1611" t="str">
        <f t="shared" si="761"/>
        <v/>
      </c>
      <c r="BQ1426" s="1611" t="str">
        <f t="shared" si="762"/>
        <v/>
      </c>
      <c r="BR1426" s="1611" t="str">
        <f t="shared" si="763"/>
        <v/>
      </c>
      <c r="BS1426" s="1611" t="str">
        <f t="shared" si="764"/>
        <v/>
      </c>
      <c r="BT1426" s="1611" t="str">
        <f t="shared" si="765"/>
        <v/>
      </c>
      <c r="BU1426" s="1731">
        <f t="shared" ca="1" si="766"/>
        <v>0</v>
      </c>
      <c r="BV1426" s="1594"/>
      <c r="BW1426" s="1594"/>
      <c r="BX1426" s="1594"/>
      <c r="BY1426" s="1594"/>
      <c r="BZ1426" s="1594"/>
      <c r="CA1426" s="1594"/>
      <c r="CB1426" s="1594"/>
      <c r="CC1426" s="1594"/>
      <c r="CD1426" s="1594"/>
      <c r="CE1426" s="1594"/>
      <c r="CF1426" s="1594"/>
      <c r="CG1426" s="1594"/>
      <c r="CH1426" s="1594"/>
      <c r="CI1426" s="1594"/>
      <c r="CJ1426" s="1594"/>
      <c r="CK1426" s="1594"/>
      <c r="CL1426" s="1594"/>
      <c r="CM1426" s="1594"/>
      <c r="CN1426" s="1594"/>
      <c r="CO1426" s="1594"/>
      <c r="CP1426" s="1594"/>
      <c r="CQ1426" s="1594"/>
      <c r="CR1426" s="1594"/>
      <c r="CS1426" s="1594"/>
      <c r="CT1426" s="1594"/>
      <c r="CU1426" s="1594"/>
      <c r="CV1426" s="1594"/>
      <c r="CW1426" s="1594"/>
      <c r="CX1426" s="1594"/>
      <c r="CY1426" s="1594"/>
      <c r="CZ1426" s="1594"/>
      <c r="DA1426" s="1594"/>
      <c r="DB1426" s="1594"/>
      <c r="DC1426" s="1594"/>
      <c r="DD1426" s="1594"/>
      <c r="DE1426" s="1594"/>
      <c r="DF1426" s="1594"/>
      <c r="DG1426" s="1594"/>
      <c r="DH1426" s="1594"/>
      <c r="DI1426" s="1594"/>
      <c r="DJ1426" s="1594"/>
      <c r="DK1426" s="1594"/>
      <c r="DL1426" s="1594"/>
      <c r="DM1426" s="1594"/>
      <c r="DN1426" s="1594"/>
      <c r="DO1426" s="1594"/>
      <c r="DP1426" s="1594"/>
      <c r="DQ1426" s="1594"/>
      <c r="DR1426" s="1594"/>
      <c r="DS1426" s="1594"/>
      <c r="DT1426" s="1594"/>
      <c r="DU1426" s="1594"/>
      <c r="DV1426" s="1594"/>
      <c r="DW1426" s="1594"/>
      <c r="DX1426" s="1594"/>
      <c r="DY1426" s="1594"/>
      <c r="DZ1426" s="1594"/>
      <c r="EA1426" s="1594"/>
      <c r="EB1426" s="1594"/>
      <c r="EC1426" s="1594"/>
      <c r="ED1426" s="1594"/>
      <c r="EE1426" s="1594"/>
      <c r="EF1426" s="1594"/>
      <c r="EG1426" s="1594"/>
      <c r="EH1426" s="1594"/>
      <c r="EI1426" s="1594"/>
      <c r="EJ1426" s="1594"/>
      <c r="EK1426" s="1594"/>
      <c r="EL1426" s="1594"/>
      <c r="EM1426" s="1594"/>
      <c r="EN1426" s="1594"/>
      <c r="EO1426" s="1594"/>
      <c r="EP1426" s="1594"/>
      <c r="EQ1426" s="1594"/>
      <c r="ER1426" s="1594"/>
      <c r="ES1426" s="1594"/>
    </row>
    <row r="1427" spans="1:149" s="1604" customFormat="1" ht="12.5">
      <c r="A1427" s="1644" t="str">
        <f t="shared" si="753"/>
        <v>Organisation</v>
      </c>
      <c r="B1427" s="1758"/>
      <c r="C1427" s="1758"/>
      <c r="D1427" s="1758"/>
      <c r="E1427" s="1756"/>
      <c r="F1427" s="1592"/>
      <c r="G1427" s="1714">
        <f t="shared" si="754"/>
        <v>0</v>
      </c>
      <c r="H1427" s="1645"/>
      <c r="I1427" s="1714">
        <f t="shared" si="755"/>
        <v>0</v>
      </c>
      <c r="J1427" s="1646"/>
      <c r="K1427" s="1646"/>
      <c r="L1427" s="1592"/>
      <c r="M1427" s="1597"/>
      <c r="N1427" s="1597"/>
      <c r="O1427" s="1646"/>
      <c r="P1427" s="1647"/>
      <c r="Q1427" s="1647"/>
      <c r="R1427" s="1648"/>
      <c r="S1427" s="1603"/>
      <c r="T1427" s="1649"/>
      <c r="U1427" s="1649"/>
      <c r="V1427" s="1649"/>
      <c r="W1427" s="1649"/>
      <c r="X1427" s="1649"/>
      <c r="Y1427" s="1649"/>
      <c r="Z1427" s="1649"/>
      <c r="AA1427" s="1649"/>
      <c r="AB1427" s="1649"/>
      <c r="AC1427" s="1649"/>
      <c r="AD1427" s="1649"/>
      <c r="AE1427" s="1649"/>
      <c r="AF1427" s="1610">
        <f t="shared" si="734"/>
        <v>0</v>
      </c>
      <c r="AG1427" s="1649"/>
      <c r="AH1427" s="1649"/>
      <c r="AI1427" s="1649"/>
      <c r="AJ1427" s="1649"/>
      <c r="AK1427" s="1649"/>
      <c r="AL1427" s="1649"/>
      <c r="AM1427" s="1649"/>
      <c r="AN1427" s="1649"/>
      <c r="AO1427" s="1649"/>
      <c r="AP1427" s="1649"/>
      <c r="AQ1427" s="1649"/>
      <c r="AR1427" s="1709"/>
      <c r="AS1427" s="1779">
        <f t="shared" si="735"/>
        <v>0</v>
      </c>
      <c r="AT1427" s="1711">
        <f t="shared" si="756"/>
        <v>0</v>
      </c>
      <c r="AU1427" s="1611">
        <f t="shared" si="736"/>
        <v>0</v>
      </c>
      <c r="AV1427" s="1611">
        <f t="shared" si="737"/>
        <v>0</v>
      </c>
      <c r="AW1427" s="1611">
        <f t="shared" si="738"/>
        <v>0</v>
      </c>
      <c r="AX1427" s="1611">
        <f t="shared" si="739"/>
        <v>0</v>
      </c>
      <c r="AY1427" s="1611">
        <f t="shared" si="740"/>
        <v>0</v>
      </c>
      <c r="AZ1427" s="1611">
        <f t="shared" si="741"/>
        <v>0</v>
      </c>
      <c r="BA1427" s="1611">
        <f t="shared" si="742"/>
        <v>0</v>
      </c>
      <c r="BB1427" s="1611">
        <f t="shared" si="743"/>
        <v>0</v>
      </c>
      <c r="BC1427" s="1611">
        <f t="shared" si="744"/>
        <v>0</v>
      </c>
      <c r="BD1427" s="1611">
        <f t="shared" si="745"/>
        <v>0</v>
      </c>
      <c r="BE1427" s="1611">
        <f t="shared" si="746"/>
        <v>0</v>
      </c>
      <c r="BF1427" s="1611">
        <f t="shared" si="747"/>
        <v>0</v>
      </c>
      <c r="BG1427" s="1611">
        <f t="shared" si="757"/>
        <v>0</v>
      </c>
      <c r="BH1427" s="1611" t="str">
        <f t="shared" si="758"/>
        <v/>
      </c>
      <c r="BI1427" s="1611" t="str">
        <f t="shared" si="759"/>
        <v/>
      </c>
      <c r="BJ1427" s="1611" t="str">
        <f t="shared" si="748"/>
        <v/>
      </c>
      <c r="BK1427" s="1611" t="str">
        <f t="shared" si="749"/>
        <v/>
      </c>
      <c r="BL1427" s="1611" t="str">
        <f t="shared" ca="1" si="750"/>
        <v/>
      </c>
      <c r="BM1427" s="1611" t="str">
        <f t="shared" si="760"/>
        <v/>
      </c>
      <c r="BN1427" s="1611" t="str">
        <f t="shared" si="751"/>
        <v/>
      </c>
      <c r="BO1427" s="1611" t="str">
        <f t="shared" si="752"/>
        <v/>
      </c>
      <c r="BP1427" s="1611" t="str">
        <f t="shared" si="761"/>
        <v/>
      </c>
      <c r="BQ1427" s="1611" t="str">
        <f t="shared" si="762"/>
        <v/>
      </c>
      <c r="BR1427" s="1611" t="str">
        <f t="shared" si="763"/>
        <v/>
      </c>
      <c r="BS1427" s="1611" t="str">
        <f t="shared" si="764"/>
        <v/>
      </c>
      <c r="BT1427" s="1611" t="str">
        <f t="shared" si="765"/>
        <v/>
      </c>
      <c r="BU1427" s="1731">
        <f t="shared" ca="1" si="766"/>
        <v>0</v>
      </c>
      <c r="BV1427" s="1594"/>
      <c r="BW1427" s="1594"/>
      <c r="BX1427" s="1594"/>
      <c r="BY1427" s="1594"/>
      <c r="BZ1427" s="1594"/>
      <c r="CA1427" s="1594"/>
      <c r="CB1427" s="1594"/>
      <c r="CC1427" s="1594"/>
      <c r="CD1427" s="1594"/>
      <c r="CE1427" s="1594"/>
      <c r="CF1427" s="1594"/>
      <c r="CG1427" s="1594"/>
      <c r="CH1427" s="1594"/>
      <c r="CI1427" s="1594"/>
      <c r="CJ1427" s="1594"/>
      <c r="CK1427" s="1594"/>
      <c r="CL1427" s="1594"/>
      <c r="CM1427" s="1594"/>
      <c r="CN1427" s="1594"/>
      <c r="CO1427" s="1594"/>
      <c r="CP1427" s="1594"/>
      <c r="CQ1427" s="1594"/>
      <c r="CR1427" s="1594"/>
      <c r="CS1427" s="1594"/>
      <c r="CT1427" s="1594"/>
      <c r="CU1427" s="1594"/>
      <c r="CV1427" s="1594"/>
      <c r="CW1427" s="1594"/>
      <c r="CX1427" s="1594"/>
      <c r="CY1427" s="1594"/>
      <c r="CZ1427" s="1594"/>
      <c r="DA1427" s="1594"/>
      <c r="DB1427" s="1594"/>
      <c r="DC1427" s="1594"/>
      <c r="DD1427" s="1594"/>
      <c r="DE1427" s="1594"/>
      <c r="DF1427" s="1594"/>
      <c r="DG1427" s="1594"/>
      <c r="DH1427" s="1594"/>
      <c r="DI1427" s="1594"/>
      <c r="DJ1427" s="1594"/>
      <c r="DK1427" s="1594"/>
      <c r="DL1427" s="1594"/>
      <c r="DM1427" s="1594"/>
      <c r="DN1427" s="1594"/>
      <c r="DO1427" s="1594"/>
      <c r="DP1427" s="1594"/>
      <c r="DQ1427" s="1594"/>
      <c r="DR1427" s="1594"/>
      <c r="DS1427" s="1594"/>
      <c r="DT1427" s="1594"/>
      <c r="DU1427" s="1594"/>
      <c r="DV1427" s="1594"/>
      <c r="DW1427" s="1594"/>
      <c r="DX1427" s="1594"/>
      <c r="DY1427" s="1594"/>
      <c r="DZ1427" s="1594"/>
      <c r="EA1427" s="1594"/>
      <c r="EB1427" s="1594"/>
      <c r="EC1427" s="1594"/>
      <c r="ED1427" s="1594"/>
      <c r="EE1427" s="1594"/>
      <c r="EF1427" s="1594"/>
      <c r="EG1427" s="1594"/>
      <c r="EH1427" s="1594"/>
      <c r="EI1427" s="1594"/>
      <c r="EJ1427" s="1594"/>
      <c r="EK1427" s="1594"/>
      <c r="EL1427" s="1594"/>
      <c r="EM1427" s="1594"/>
      <c r="EN1427" s="1594"/>
      <c r="EO1427" s="1594"/>
      <c r="EP1427" s="1594"/>
      <c r="EQ1427" s="1594"/>
      <c r="ER1427" s="1594"/>
      <c r="ES1427" s="1594"/>
    </row>
    <row r="1428" spans="1:149" s="1604" customFormat="1" ht="12.5">
      <c r="A1428" s="1644" t="str">
        <f t="shared" si="753"/>
        <v>Organisation</v>
      </c>
      <c r="B1428" s="1758"/>
      <c r="C1428" s="1758"/>
      <c r="D1428" s="1758"/>
      <c r="E1428" s="1756"/>
      <c r="F1428" s="1592"/>
      <c r="G1428" s="1714">
        <f t="shared" si="754"/>
        <v>0</v>
      </c>
      <c r="H1428" s="1645"/>
      <c r="I1428" s="1714">
        <f t="shared" si="755"/>
        <v>0</v>
      </c>
      <c r="J1428" s="1646"/>
      <c r="K1428" s="1646"/>
      <c r="L1428" s="1592"/>
      <c r="M1428" s="1597"/>
      <c r="N1428" s="1597"/>
      <c r="O1428" s="1646"/>
      <c r="P1428" s="1647"/>
      <c r="Q1428" s="1647"/>
      <c r="R1428" s="1648"/>
      <c r="S1428" s="1603"/>
      <c r="T1428" s="1649"/>
      <c r="U1428" s="1649"/>
      <c r="V1428" s="1649"/>
      <c r="W1428" s="1649"/>
      <c r="X1428" s="1649"/>
      <c r="Y1428" s="1649"/>
      <c r="Z1428" s="1649"/>
      <c r="AA1428" s="1649"/>
      <c r="AB1428" s="1649"/>
      <c r="AC1428" s="1649"/>
      <c r="AD1428" s="1649"/>
      <c r="AE1428" s="1649"/>
      <c r="AF1428" s="1610">
        <f t="shared" si="734"/>
        <v>0</v>
      </c>
      <c r="AG1428" s="1649"/>
      <c r="AH1428" s="1649"/>
      <c r="AI1428" s="1649"/>
      <c r="AJ1428" s="1649"/>
      <c r="AK1428" s="1649"/>
      <c r="AL1428" s="1649"/>
      <c r="AM1428" s="1649"/>
      <c r="AN1428" s="1649"/>
      <c r="AO1428" s="1649"/>
      <c r="AP1428" s="1649"/>
      <c r="AQ1428" s="1649"/>
      <c r="AR1428" s="1709"/>
      <c r="AS1428" s="1779">
        <f t="shared" si="735"/>
        <v>0</v>
      </c>
      <c r="AT1428" s="1711">
        <f t="shared" si="756"/>
        <v>0</v>
      </c>
      <c r="AU1428" s="1611">
        <f t="shared" si="736"/>
        <v>0</v>
      </c>
      <c r="AV1428" s="1611">
        <f t="shared" si="737"/>
        <v>0</v>
      </c>
      <c r="AW1428" s="1611">
        <f t="shared" si="738"/>
        <v>0</v>
      </c>
      <c r="AX1428" s="1611">
        <f t="shared" si="739"/>
        <v>0</v>
      </c>
      <c r="AY1428" s="1611">
        <f t="shared" si="740"/>
        <v>0</v>
      </c>
      <c r="AZ1428" s="1611">
        <f t="shared" si="741"/>
        <v>0</v>
      </c>
      <c r="BA1428" s="1611">
        <f t="shared" si="742"/>
        <v>0</v>
      </c>
      <c r="BB1428" s="1611">
        <f t="shared" si="743"/>
        <v>0</v>
      </c>
      <c r="BC1428" s="1611">
        <f t="shared" si="744"/>
        <v>0</v>
      </c>
      <c r="BD1428" s="1611">
        <f t="shared" si="745"/>
        <v>0</v>
      </c>
      <c r="BE1428" s="1611">
        <f t="shared" si="746"/>
        <v>0</v>
      </c>
      <c r="BF1428" s="1611">
        <f t="shared" si="747"/>
        <v>0</v>
      </c>
      <c r="BG1428" s="1611">
        <f t="shared" si="757"/>
        <v>0</v>
      </c>
      <c r="BH1428" s="1611" t="str">
        <f t="shared" si="758"/>
        <v/>
      </c>
      <c r="BI1428" s="1611" t="str">
        <f t="shared" si="759"/>
        <v/>
      </c>
      <c r="BJ1428" s="1611" t="str">
        <f t="shared" si="748"/>
        <v/>
      </c>
      <c r="BK1428" s="1611" t="str">
        <f t="shared" si="749"/>
        <v/>
      </c>
      <c r="BL1428" s="1611" t="str">
        <f t="shared" ca="1" si="750"/>
        <v/>
      </c>
      <c r="BM1428" s="1611" t="str">
        <f t="shared" si="760"/>
        <v/>
      </c>
      <c r="BN1428" s="1611" t="str">
        <f t="shared" si="751"/>
        <v/>
      </c>
      <c r="BO1428" s="1611" t="str">
        <f t="shared" si="752"/>
        <v/>
      </c>
      <c r="BP1428" s="1611" t="str">
        <f t="shared" si="761"/>
        <v/>
      </c>
      <c r="BQ1428" s="1611" t="str">
        <f t="shared" si="762"/>
        <v/>
      </c>
      <c r="BR1428" s="1611" t="str">
        <f t="shared" si="763"/>
        <v/>
      </c>
      <c r="BS1428" s="1611" t="str">
        <f t="shared" si="764"/>
        <v/>
      </c>
      <c r="BT1428" s="1611" t="str">
        <f t="shared" si="765"/>
        <v/>
      </c>
      <c r="BU1428" s="1731">
        <f t="shared" ca="1" si="766"/>
        <v>0</v>
      </c>
      <c r="BV1428" s="1594"/>
      <c r="BW1428" s="1594"/>
      <c r="BX1428" s="1594"/>
      <c r="BY1428" s="1594"/>
      <c r="BZ1428" s="1594"/>
      <c r="CA1428" s="1594"/>
      <c r="CB1428" s="1594"/>
      <c r="CC1428" s="1594"/>
      <c r="CD1428" s="1594"/>
      <c r="CE1428" s="1594"/>
      <c r="CF1428" s="1594"/>
      <c r="CG1428" s="1594"/>
      <c r="CH1428" s="1594"/>
      <c r="CI1428" s="1594"/>
      <c r="CJ1428" s="1594"/>
      <c r="CK1428" s="1594"/>
      <c r="CL1428" s="1594"/>
      <c r="CM1428" s="1594"/>
      <c r="CN1428" s="1594"/>
      <c r="CO1428" s="1594"/>
      <c r="CP1428" s="1594"/>
      <c r="CQ1428" s="1594"/>
      <c r="CR1428" s="1594"/>
      <c r="CS1428" s="1594"/>
      <c r="CT1428" s="1594"/>
      <c r="CU1428" s="1594"/>
      <c r="CV1428" s="1594"/>
      <c r="CW1428" s="1594"/>
      <c r="CX1428" s="1594"/>
      <c r="CY1428" s="1594"/>
      <c r="CZ1428" s="1594"/>
      <c r="DA1428" s="1594"/>
      <c r="DB1428" s="1594"/>
      <c r="DC1428" s="1594"/>
      <c r="DD1428" s="1594"/>
      <c r="DE1428" s="1594"/>
      <c r="DF1428" s="1594"/>
      <c r="DG1428" s="1594"/>
      <c r="DH1428" s="1594"/>
      <c r="DI1428" s="1594"/>
      <c r="DJ1428" s="1594"/>
      <c r="DK1428" s="1594"/>
      <c r="DL1428" s="1594"/>
      <c r="DM1428" s="1594"/>
      <c r="DN1428" s="1594"/>
      <c r="DO1428" s="1594"/>
      <c r="DP1428" s="1594"/>
      <c r="DQ1428" s="1594"/>
      <c r="DR1428" s="1594"/>
      <c r="DS1428" s="1594"/>
      <c r="DT1428" s="1594"/>
      <c r="DU1428" s="1594"/>
      <c r="DV1428" s="1594"/>
      <c r="DW1428" s="1594"/>
      <c r="DX1428" s="1594"/>
      <c r="DY1428" s="1594"/>
      <c r="DZ1428" s="1594"/>
      <c r="EA1428" s="1594"/>
      <c r="EB1428" s="1594"/>
      <c r="EC1428" s="1594"/>
      <c r="ED1428" s="1594"/>
      <c r="EE1428" s="1594"/>
      <c r="EF1428" s="1594"/>
      <c r="EG1428" s="1594"/>
      <c r="EH1428" s="1594"/>
      <c r="EI1428" s="1594"/>
      <c r="EJ1428" s="1594"/>
      <c r="EK1428" s="1594"/>
      <c r="EL1428" s="1594"/>
      <c r="EM1428" s="1594"/>
      <c r="EN1428" s="1594"/>
      <c r="EO1428" s="1594"/>
      <c r="EP1428" s="1594"/>
      <c r="EQ1428" s="1594"/>
      <c r="ER1428" s="1594"/>
      <c r="ES1428" s="1594"/>
    </row>
    <row r="1429" spans="1:149" s="1604" customFormat="1" ht="12.5">
      <c r="A1429" s="1644" t="str">
        <f t="shared" si="753"/>
        <v>Organisation</v>
      </c>
      <c r="B1429" s="1758"/>
      <c r="C1429" s="1758"/>
      <c r="D1429" s="1758"/>
      <c r="E1429" s="1756"/>
      <c r="F1429" s="1592"/>
      <c r="G1429" s="1714">
        <f t="shared" si="754"/>
        <v>0</v>
      </c>
      <c r="H1429" s="1645"/>
      <c r="I1429" s="1714">
        <f t="shared" si="755"/>
        <v>0</v>
      </c>
      <c r="J1429" s="1646"/>
      <c r="K1429" s="1646"/>
      <c r="L1429" s="1592"/>
      <c r="M1429" s="1597"/>
      <c r="N1429" s="1597"/>
      <c r="O1429" s="1646"/>
      <c r="P1429" s="1647"/>
      <c r="Q1429" s="1647"/>
      <c r="R1429" s="1648"/>
      <c r="S1429" s="1603"/>
      <c r="T1429" s="1649"/>
      <c r="U1429" s="1649"/>
      <c r="V1429" s="1649"/>
      <c r="W1429" s="1649"/>
      <c r="X1429" s="1649"/>
      <c r="Y1429" s="1649"/>
      <c r="Z1429" s="1649"/>
      <c r="AA1429" s="1649"/>
      <c r="AB1429" s="1649"/>
      <c r="AC1429" s="1649"/>
      <c r="AD1429" s="1649"/>
      <c r="AE1429" s="1649"/>
      <c r="AF1429" s="1610">
        <f t="shared" si="734"/>
        <v>0</v>
      </c>
      <c r="AG1429" s="1649"/>
      <c r="AH1429" s="1649"/>
      <c r="AI1429" s="1649"/>
      <c r="AJ1429" s="1649"/>
      <c r="AK1429" s="1649"/>
      <c r="AL1429" s="1649"/>
      <c r="AM1429" s="1649"/>
      <c r="AN1429" s="1649"/>
      <c r="AO1429" s="1649"/>
      <c r="AP1429" s="1649"/>
      <c r="AQ1429" s="1649"/>
      <c r="AR1429" s="1709"/>
      <c r="AS1429" s="1779">
        <f t="shared" si="735"/>
        <v>0</v>
      </c>
      <c r="AT1429" s="1711">
        <f t="shared" si="756"/>
        <v>0</v>
      </c>
      <c r="AU1429" s="1611">
        <f t="shared" si="736"/>
        <v>0</v>
      </c>
      <c r="AV1429" s="1611">
        <f t="shared" si="737"/>
        <v>0</v>
      </c>
      <c r="AW1429" s="1611">
        <f t="shared" si="738"/>
        <v>0</v>
      </c>
      <c r="AX1429" s="1611">
        <f t="shared" si="739"/>
        <v>0</v>
      </c>
      <c r="AY1429" s="1611">
        <f t="shared" si="740"/>
        <v>0</v>
      </c>
      <c r="AZ1429" s="1611">
        <f t="shared" si="741"/>
        <v>0</v>
      </c>
      <c r="BA1429" s="1611">
        <f t="shared" si="742"/>
        <v>0</v>
      </c>
      <c r="BB1429" s="1611">
        <f t="shared" si="743"/>
        <v>0</v>
      </c>
      <c r="BC1429" s="1611">
        <f t="shared" si="744"/>
        <v>0</v>
      </c>
      <c r="BD1429" s="1611">
        <f t="shared" si="745"/>
        <v>0</v>
      </c>
      <c r="BE1429" s="1611">
        <f t="shared" si="746"/>
        <v>0</v>
      </c>
      <c r="BF1429" s="1611">
        <f t="shared" si="747"/>
        <v>0</v>
      </c>
      <c r="BG1429" s="1611">
        <f t="shared" si="757"/>
        <v>0</v>
      </c>
      <c r="BH1429" s="1611" t="str">
        <f t="shared" si="758"/>
        <v/>
      </c>
      <c r="BI1429" s="1611" t="str">
        <f t="shared" si="759"/>
        <v/>
      </c>
      <c r="BJ1429" s="1611" t="str">
        <f t="shared" si="748"/>
        <v/>
      </c>
      <c r="BK1429" s="1611" t="str">
        <f t="shared" si="749"/>
        <v/>
      </c>
      <c r="BL1429" s="1611" t="str">
        <f t="shared" ca="1" si="750"/>
        <v/>
      </c>
      <c r="BM1429" s="1611" t="str">
        <f t="shared" si="760"/>
        <v/>
      </c>
      <c r="BN1429" s="1611" t="str">
        <f t="shared" si="751"/>
        <v/>
      </c>
      <c r="BO1429" s="1611" t="str">
        <f t="shared" si="752"/>
        <v/>
      </c>
      <c r="BP1429" s="1611" t="str">
        <f t="shared" si="761"/>
        <v/>
      </c>
      <c r="BQ1429" s="1611" t="str">
        <f t="shared" si="762"/>
        <v/>
      </c>
      <c r="BR1429" s="1611" t="str">
        <f t="shared" si="763"/>
        <v/>
      </c>
      <c r="BS1429" s="1611" t="str">
        <f t="shared" si="764"/>
        <v/>
      </c>
      <c r="BT1429" s="1611" t="str">
        <f t="shared" si="765"/>
        <v/>
      </c>
      <c r="BU1429" s="1731">
        <f t="shared" ca="1" si="766"/>
        <v>0</v>
      </c>
      <c r="BV1429" s="1594"/>
      <c r="BW1429" s="1594"/>
      <c r="BX1429" s="1594"/>
      <c r="BY1429" s="1594"/>
      <c r="BZ1429" s="1594"/>
      <c r="CA1429" s="1594"/>
      <c r="CB1429" s="1594"/>
      <c r="CC1429" s="1594"/>
      <c r="CD1429" s="1594"/>
      <c r="CE1429" s="1594"/>
      <c r="CF1429" s="1594"/>
      <c r="CG1429" s="1594"/>
      <c r="CH1429" s="1594"/>
      <c r="CI1429" s="1594"/>
      <c r="CJ1429" s="1594"/>
      <c r="CK1429" s="1594"/>
      <c r="CL1429" s="1594"/>
      <c r="CM1429" s="1594"/>
      <c r="CN1429" s="1594"/>
      <c r="CO1429" s="1594"/>
      <c r="CP1429" s="1594"/>
      <c r="CQ1429" s="1594"/>
      <c r="CR1429" s="1594"/>
      <c r="CS1429" s="1594"/>
      <c r="CT1429" s="1594"/>
      <c r="CU1429" s="1594"/>
      <c r="CV1429" s="1594"/>
      <c r="CW1429" s="1594"/>
      <c r="CX1429" s="1594"/>
      <c r="CY1429" s="1594"/>
      <c r="CZ1429" s="1594"/>
      <c r="DA1429" s="1594"/>
      <c r="DB1429" s="1594"/>
      <c r="DC1429" s="1594"/>
      <c r="DD1429" s="1594"/>
      <c r="DE1429" s="1594"/>
      <c r="DF1429" s="1594"/>
      <c r="DG1429" s="1594"/>
      <c r="DH1429" s="1594"/>
      <c r="DI1429" s="1594"/>
      <c r="DJ1429" s="1594"/>
      <c r="DK1429" s="1594"/>
      <c r="DL1429" s="1594"/>
      <c r="DM1429" s="1594"/>
      <c r="DN1429" s="1594"/>
      <c r="DO1429" s="1594"/>
      <c r="DP1429" s="1594"/>
      <c r="DQ1429" s="1594"/>
      <c r="DR1429" s="1594"/>
      <c r="DS1429" s="1594"/>
      <c r="DT1429" s="1594"/>
      <c r="DU1429" s="1594"/>
      <c r="DV1429" s="1594"/>
      <c r="DW1429" s="1594"/>
      <c r="DX1429" s="1594"/>
      <c r="DY1429" s="1594"/>
      <c r="DZ1429" s="1594"/>
      <c r="EA1429" s="1594"/>
      <c r="EB1429" s="1594"/>
      <c r="EC1429" s="1594"/>
      <c r="ED1429" s="1594"/>
      <c r="EE1429" s="1594"/>
      <c r="EF1429" s="1594"/>
      <c r="EG1429" s="1594"/>
      <c r="EH1429" s="1594"/>
      <c r="EI1429" s="1594"/>
      <c r="EJ1429" s="1594"/>
      <c r="EK1429" s="1594"/>
      <c r="EL1429" s="1594"/>
      <c r="EM1429" s="1594"/>
      <c r="EN1429" s="1594"/>
      <c r="EO1429" s="1594"/>
      <c r="EP1429" s="1594"/>
      <c r="EQ1429" s="1594"/>
      <c r="ER1429" s="1594"/>
      <c r="ES1429" s="1594"/>
    </row>
    <row r="1430" spans="1:149" s="1604" customFormat="1" ht="12.5">
      <c r="A1430" s="1644" t="str">
        <f t="shared" si="753"/>
        <v>Organisation</v>
      </c>
      <c r="B1430" s="1758"/>
      <c r="C1430" s="1758"/>
      <c r="D1430" s="1758"/>
      <c r="E1430" s="1756"/>
      <c r="F1430" s="1592"/>
      <c r="G1430" s="1714">
        <f t="shared" si="754"/>
        <v>0</v>
      </c>
      <c r="H1430" s="1645"/>
      <c r="I1430" s="1714">
        <f t="shared" si="755"/>
        <v>0</v>
      </c>
      <c r="J1430" s="1646"/>
      <c r="K1430" s="1646"/>
      <c r="L1430" s="1592"/>
      <c r="M1430" s="1597"/>
      <c r="N1430" s="1597"/>
      <c r="O1430" s="1646"/>
      <c r="P1430" s="1647"/>
      <c r="Q1430" s="1647"/>
      <c r="R1430" s="1648"/>
      <c r="S1430" s="1603"/>
      <c r="T1430" s="1649"/>
      <c r="U1430" s="1649"/>
      <c r="V1430" s="1649"/>
      <c r="W1430" s="1649"/>
      <c r="X1430" s="1649"/>
      <c r="Y1430" s="1649"/>
      <c r="Z1430" s="1649"/>
      <c r="AA1430" s="1649"/>
      <c r="AB1430" s="1649"/>
      <c r="AC1430" s="1649"/>
      <c r="AD1430" s="1649"/>
      <c r="AE1430" s="1649"/>
      <c r="AF1430" s="1610">
        <f t="shared" si="734"/>
        <v>0</v>
      </c>
      <c r="AG1430" s="1649"/>
      <c r="AH1430" s="1649"/>
      <c r="AI1430" s="1649"/>
      <c r="AJ1430" s="1649"/>
      <c r="AK1430" s="1649"/>
      <c r="AL1430" s="1649"/>
      <c r="AM1430" s="1649"/>
      <c r="AN1430" s="1649"/>
      <c r="AO1430" s="1649"/>
      <c r="AP1430" s="1649"/>
      <c r="AQ1430" s="1649"/>
      <c r="AR1430" s="1709"/>
      <c r="AS1430" s="1779">
        <f t="shared" si="735"/>
        <v>0</v>
      </c>
      <c r="AT1430" s="1711">
        <f t="shared" si="756"/>
        <v>0</v>
      </c>
      <c r="AU1430" s="1611">
        <f t="shared" si="736"/>
        <v>0</v>
      </c>
      <c r="AV1430" s="1611">
        <f t="shared" si="737"/>
        <v>0</v>
      </c>
      <c r="AW1430" s="1611">
        <f t="shared" si="738"/>
        <v>0</v>
      </c>
      <c r="AX1430" s="1611">
        <f t="shared" si="739"/>
        <v>0</v>
      </c>
      <c r="AY1430" s="1611">
        <f t="shared" si="740"/>
        <v>0</v>
      </c>
      <c r="AZ1430" s="1611">
        <f t="shared" si="741"/>
        <v>0</v>
      </c>
      <c r="BA1430" s="1611">
        <f t="shared" si="742"/>
        <v>0</v>
      </c>
      <c r="BB1430" s="1611">
        <f t="shared" si="743"/>
        <v>0</v>
      </c>
      <c r="BC1430" s="1611">
        <f t="shared" si="744"/>
        <v>0</v>
      </c>
      <c r="BD1430" s="1611">
        <f t="shared" si="745"/>
        <v>0</v>
      </c>
      <c r="BE1430" s="1611">
        <f t="shared" si="746"/>
        <v>0</v>
      </c>
      <c r="BF1430" s="1611">
        <f t="shared" si="747"/>
        <v>0</v>
      </c>
      <c r="BG1430" s="1611">
        <f t="shared" si="757"/>
        <v>0</v>
      </c>
      <c r="BH1430" s="1611" t="str">
        <f t="shared" si="758"/>
        <v/>
      </c>
      <c r="BI1430" s="1611" t="str">
        <f t="shared" si="759"/>
        <v/>
      </c>
      <c r="BJ1430" s="1611" t="str">
        <f t="shared" si="748"/>
        <v/>
      </c>
      <c r="BK1430" s="1611" t="str">
        <f t="shared" si="749"/>
        <v/>
      </c>
      <c r="BL1430" s="1611" t="str">
        <f t="shared" ca="1" si="750"/>
        <v/>
      </c>
      <c r="BM1430" s="1611" t="str">
        <f t="shared" si="760"/>
        <v/>
      </c>
      <c r="BN1430" s="1611" t="str">
        <f t="shared" si="751"/>
        <v/>
      </c>
      <c r="BO1430" s="1611" t="str">
        <f t="shared" si="752"/>
        <v/>
      </c>
      <c r="BP1430" s="1611" t="str">
        <f t="shared" si="761"/>
        <v/>
      </c>
      <c r="BQ1430" s="1611" t="str">
        <f t="shared" si="762"/>
        <v/>
      </c>
      <c r="BR1430" s="1611" t="str">
        <f t="shared" si="763"/>
        <v/>
      </c>
      <c r="BS1430" s="1611" t="str">
        <f t="shared" si="764"/>
        <v/>
      </c>
      <c r="BT1430" s="1611" t="str">
        <f t="shared" si="765"/>
        <v/>
      </c>
      <c r="BU1430" s="1731">
        <f t="shared" ca="1" si="766"/>
        <v>0</v>
      </c>
      <c r="BV1430" s="1594"/>
      <c r="BW1430" s="1594"/>
      <c r="BX1430" s="1594"/>
      <c r="BY1430" s="1594"/>
      <c r="BZ1430" s="1594"/>
      <c r="CA1430" s="1594"/>
      <c r="CB1430" s="1594"/>
      <c r="CC1430" s="1594"/>
      <c r="CD1430" s="1594"/>
      <c r="CE1430" s="1594"/>
      <c r="CF1430" s="1594"/>
      <c r="CG1430" s="1594"/>
      <c r="CH1430" s="1594"/>
      <c r="CI1430" s="1594"/>
      <c r="CJ1430" s="1594"/>
      <c r="CK1430" s="1594"/>
      <c r="CL1430" s="1594"/>
      <c r="CM1430" s="1594"/>
      <c r="CN1430" s="1594"/>
      <c r="CO1430" s="1594"/>
      <c r="CP1430" s="1594"/>
      <c r="CQ1430" s="1594"/>
      <c r="CR1430" s="1594"/>
      <c r="CS1430" s="1594"/>
      <c r="CT1430" s="1594"/>
      <c r="CU1430" s="1594"/>
      <c r="CV1430" s="1594"/>
      <c r="CW1430" s="1594"/>
      <c r="CX1430" s="1594"/>
      <c r="CY1430" s="1594"/>
      <c r="CZ1430" s="1594"/>
      <c r="DA1430" s="1594"/>
      <c r="DB1430" s="1594"/>
      <c r="DC1430" s="1594"/>
      <c r="DD1430" s="1594"/>
      <c r="DE1430" s="1594"/>
      <c r="DF1430" s="1594"/>
      <c r="DG1430" s="1594"/>
      <c r="DH1430" s="1594"/>
      <c r="DI1430" s="1594"/>
      <c r="DJ1430" s="1594"/>
      <c r="DK1430" s="1594"/>
      <c r="DL1430" s="1594"/>
      <c r="DM1430" s="1594"/>
      <c r="DN1430" s="1594"/>
      <c r="DO1430" s="1594"/>
      <c r="DP1430" s="1594"/>
      <c r="DQ1430" s="1594"/>
      <c r="DR1430" s="1594"/>
      <c r="DS1430" s="1594"/>
      <c r="DT1430" s="1594"/>
      <c r="DU1430" s="1594"/>
      <c r="DV1430" s="1594"/>
      <c r="DW1430" s="1594"/>
      <c r="DX1430" s="1594"/>
      <c r="DY1430" s="1594"/>
      <c r="DZ1430" s="1594"/>
      <c r="EA1430" s="1594"/>
      <c r="EB1430" s="1594"/>
      <c r="EC1430" s="1594"/>
      <c r="ED1430" s="1594"/>
      <c r="EE1430" s="1594"/>
      <c r="EF1430" s="1594"/>
      <c r="EG1430" s="1594"/>
      <c r="EH1430" s="1594"/>
      <c r="EI1430" s="1594"/>
      <c r="EJ1430" s="1594"/>
      <c r="EK1430" s="1594"/>
      <c r="EL1430" s="1594"/>
      <c r="EM1430" s="1594"/>
      <c r="EN1430" s="1594"/>
      <c r="EO1430" s="1594"/>
      <c r="EP1430" s="1594"/>
      <c r="EQ1430" s="1594"/>
      <c r="ER1430" s="1594"/>
      <c r="ES1430" s="1594"/>
    </row>
    <row r="1431" spans="1:149" s="1604" customFormat="1" ht="12.5">
      <c r="A1431" s="1644" t="str">
        <f t="shared" si="753"/>
        <v>Organisation</v>
      </c>
      <c r="B1431" s="1758"/>
      <c r="C1431" s="1758"/>
      <c r="D1431" s="1758"/>
      <c r="E1431" s="1756"/>
      <c r="F1431" s="1592"/>
      <c r="G1431" s="1714">
        <f t="shared" si="754"/>
        <v>0</v>
      </c>
      <c r="H1431" s="1645"/>
      <c r="I1431" s="1714">
        <f t="shared" si="755"/>
        <v>0</v>
      </c>
      <c r="J1431" s="1646"/>
      <c r="K1431" s="1646"/>
      <c r="L1431" s="1592"/>
      <c r="M1431" s="1597"/>
      <c r="N1431" s="1597"/>
      <c r="O1431" s="1646"/>
      <c r="P1431" s="1647"/>
      <c r="Q1431" s="1647"/>
      <c r="R1431" s="1648"/>
      <c r="S1431" s="1603"/>
      <c r="T1431" s="1649"/>
      <c r="U1431" s="1649"/>
      <c r="V1431" s="1649"/>
      <c r="W1431" s="1649"/>
      <c r="X1431" s="1649"/>
      <c r="Y1431" s="1649"/>
      <c r="Z1431" s="1649"/>
      <c r="AA1431" s="1649"/>
      <c r="AB1431" s="1649"/>
      <c r="AC1431" s="1649"/>
      <c r="AD1431" s="1649"/>
      <c r="AE1431" s="1649"/>
      <c r="AF1431" s="1610">
        <f t="shared" si="734"/>
        <v>0</v>
      </c>
      <c r="AG1431" s="1649"/>
      <c r="AH1431" s="1649"/>
      <c r="AI1431" s="1649"/>
      <c r="AJ1431" s="1649"/>
      <c r="AK1431" s="1649"/>
      <c r="AL1431" s="1649"/>
      <c r="AM1431" s="1649"/>
      <c r="AN1431" s="1649"/>
      <c r="AO1431" s="1649"/>
      <c r="AP1431" s="1649"/>
      <c r="AQ1431" s="1649"/>
      <c r="AR1431" s="1709"/>
      <c r="AS1431" s="1779">
        <f t="shared" si="735"/>
        <v>0</v>
      </c>
      <c r="AT1431" s="1711">
        <f t="shared" si="756"/>
        <v>0</v>
      </c>
      <c r="AU1431" s="1611">
        <f t="shared" si="736"/>
        <v>0</v>
      </c>
      <c r="AV1431" s="1611">
        <f t="shared" si="737"/>
        <v>0</v>
      </c>
      <c r="AW1431" s="1611">
        <f t="shared" si="738"/>
        <v>0</v>
      </c>
      <c r="AX1431" s="1611">
        <f t="shared" si="739"/>
        <v>0</v>
      </c>
      <c r="AY1431" s="1611">
        <f t="shared" si="740"/>
        <v>0</v>
      </c>
      <c r="AZ1431" s="1611">
        <f t="shared" si="741"/>
        <v>0</v>
      </c>
      <c r="BA1431" s="1611">
        <f t="shared" si="742"/>
        <v>0</v>
      </c>
      <c r="BB1431" s="1611">
        <f t="shared" si="743"/>
        <v>0</v>
      </c>
      <c r="BC1431" s="1611">
        <f t="shared" si="744"/>
        <v>0</v>
      </c>
      <c r="BD1431" s="1611">
        <f t="shared" si="745"/>
        <v>0</v>
      </c>
      <c r="BE1431" s="1611">
        <f t="shared" si="746"/>
        <v>0</v>
      </c>
      <c r="BF1431" s="1611">
        <f t="shared" si="747"/>
        <v>0</v>
      </c>
      <c r="BG1431" s="1611">
        <f t="shared" si="757"/>
        <v>0</v>
      </c>
      <c r="BH1431" s="1611" t="str">
        <f t="shared" si="758"/>
        <v/>
      </c>
      <c r="BI1431" s="1611" t="str">
        <f t="shared" si="759"/>
        <v/>
      </c>
      <c r="BJ1431" s="1611" t="str">
        <f t="shared" si="748"/>
        <v/>
      </c>
      <c r="BK1431" s="1611" t="str">
        <f t="shared" si="749"/>
        <v/>
      </c>
      <c r="BL1431" s="1611" t="str">
        <f t="shared" ca="1" si="750"/>
        <v/>
      </c>
      <c r="BM1431" s="1611" t="str">
        <f t="shared" si="760"/>
        <v/>
      </c>
      <c r="BN1431" s="1611" t="str">
        <f t="shared" si="751"/>
        <v/>
      </c>
      <c r="BO1431" s="1611" t="str">
        <f t="shared" si="752"/>
        <v/>
      </c>
      <c r="BP1431" s="1611" t="str">
        <f t="shared" si="761"/>
        <v/>
      </c>
      <c r="BQ1431" s="1611" t="str">
        <f t="shared" si="762"/>
        <v/>
      </c>
      <c r="BR1431" s="1611" t="str">
        <f t="shared" si="763"/>
        <v/>
      </c>
      <c r="BS1431" s="1611" t="str">
        <f t="shared" si="764"/>
        <v/>
      </c>
      <c r="BT1431" s="1611" t="str">
        <f t="shared" si="765"/>
        <v/>
      </c>
      <c r="BU1431" s="1731">
        <f t="shared" ca="1" si="766"/>
        <v>0</v>
      </c>
      <c r="BV1431" s="1594"/>
      <c r="BW1431" s="1594"/>
      <c r="BX1431" s="1594"/>
      <c r="BY1431" s="1594"/>
      <c r="BZ1431" s="1594"/>
      <c r="CA1431" s="1594"/>
      <c r="CB1431" s="1594"/>
      <c r="CC1431" s="1594"/>
      <c r="CD1431" s="1594"/>
      <c r="CE1431" s="1594"/>
      <c r="CF1431" s="1594"/>
      <c r="CG1431" s="1594"/>
      <c r="CH1431" s="1594"/>
      <c r="CI1431" s="1594"/>
      <c r="CJ1431" s="1594"/>
      <c r="CK1431" s="1594"/>
      <c r="CL1431" s="1594"/>
      <c r="CM1431" s="1594"/>
      <c r="CN1431" s="1594"/>
      <c r="CO1431" s="1594"/>
      <c r="CP1431" s="1594"/>
      <c r="CQ1431" s="1594"/>
      <c r="CR1431" s="1594"/>
      <c r="CS1431" s="1594"/>
      <c r="CT1431" s="1594"/>
      <c r="CU1431" s="1594"/>
      <c r="CV1431" s="1594"/>
      <c r="CW1431" s="1594"/>
      <c r="CX1431" s="1594"/>
      <c r="CY1431" s="1594"/>
      <c r="CZ1431" s="1594"/>
      <c r="DA1431" s="1594"/>
      <c r="DB1431" s="1594"/>
      <c r="DC1431" s="1594"/>
      <c r="DD1431" s="1594"/>
      <c r="DE1431" s="1594"/>
      <c r="DF1431" s="1594"/>
      <c r="DG1431" s="1594"/>
      <c r="DH1431" s="1594"/>
      <c r="DI1431" s="1594"/>
      <c r="DJ1431" s="1594"/>
      <c r="DK1431" s="1594"/>
      <c r="DL1431" s="1594"/>
      <c r="DM1431" s="1594"/>
      <c r="DN1431" s="1594"/>
      <c r="DO1431" s="1594"/>
      <c r="DP1431" s="1594"/>
      <c r="DQ1431" s="1594"/>
      <c r="DR1431" s="1594"/>
      <c r="DS1431" s="1594"/>
      <c r="DT1431" s="1594"/>
      <c r="DU1431" s="1594"/>
      <c r="DV1431" s="1594"/>
      <c r="DW1431" s="1594"/>
      <c r="DX1431" s="1594"/>
      <c r="DY1431" s="1594"/>
      <c r="DZ1431" s="1594"/>
      <c r="EA1431" s="1594"/>
      <c r="EB1431" s="1594"/>
      <c r="EC1431" s="1594"/>
      <c r="ED1431" s="1594"/>
      <c r="EE1431" s="1594"/>
      <c r="EF1431" s="1594"/>
      <c r="EG1431" s="1594"/>
      <c r="EH1431" s="1594"/>
      <c r="EI1431" s="1594"/>
      <c r="EJ1431" s="1594"/>
      <c r="EK1431" s="1594"/>
      <c r="EL1431" s="1594"/>
      <c r="EM1431" s="1594"/>
      <c r="EN1431" s="1594"/>
      <c r="EO1431" s="1594"/>
      <c r="EP1431" s="1594"/>
      <c r="EQ1431" s="1594"/>
      <c r="ER1431" s="1594"/>
      <c r="ES1431" s="1594"/>
    </row>
    <row r="1432" spans="1:149" s="1604" customFormat="1" ht="12.5">
      <c r="A1432" s="1644" t="str">
        <f t="shared" si="753"/>
        <v>Organisation</v>
      </c>
      <c r="B1432" s="1758"/>
      <c r="C1432" s="1758"/>
      <c r="D1432" s="1758"/>
      <c r="E1432" s="1756"/>
      <c r="F1432" s="1592"/>
      <c r="G1432" s="1714">
        <f t="shared" si="754"/>
        <v>0</v>
      </c>
      <c r="H1432" s="1645"/>
      <c r="I1432" s="1714">
        <f t="shared" si="755"/>
        <v>0</v>
      </c>
      <c r="J1432" s="1646"/>
      <c r="K1432" s="1646"/>
      <c r="L1432" s="1592"/>
      <c r="M1432" s="1597"/>
      <c r="N1432" s="1597"/>
      <c r="O1432" s="1646"/>
      <c r="P1432" s="1647"/>
      <c r="Q1432" s="1647"/>
      <c r="R1432" s="1648"/>
      <c r="S1432" s="1603"/>
      <c r="T1432" s="1649"/>
      <c r="U1432" s="1649"/>
      <c r="V1432" s="1649"/>
      <c r="W1432" s="1649"/>
      <c r="X1432" s="1649"/>
      <c r="Y1432" s="1649"/>
      <c r="Z1432" s="1649"/>
      <c r="AA1432" s="1649"/>
      <c r="AB1432" s="1649"/>
      <c r="AC1432" s="1649"/>
      <c r="AD1432" s="1649"/>
      <c r="AE1432" s="1649"/>
      <c r="AF1432" s="1610">
        <f t="shared" si="734"/>
        <v>0</v>
      </c>
      <c r="AG1432" s="1649"/>
      <c r="AH1432" s="1649"/>
      <c r="AI1432" s="1649"/>
      <c r="AJ1432" s="1649"/>
      <c r="AK1432" s="1649"/>
      <c r="AL1432" s="1649"/>
      <c r="AM1432" s="1649"/>
      <c r="AN1432" s="1649"/>
      <c r="AO1432" s="1649"/>
      <c r="AP1432" s="1649"/>
      <c r="AQ1432" s="1649"/>
      <c r="AR1432" s="1709"/>
      <c r="AS1432" s="1779">
        <f t="shared" si="735"/>
        <v>0</v>
      </c>
      <c r="AT1432" s="1711">
        <f t="shared" si="756"/>
        <v>0</v>
      </c>
      <c r="AU1432" s="1611">
        <f t="shared" si="736"/>
        <v>0</v>
      </c>
      <c r="AV1432" s="1611">
        <f t="shared" si="737"/>
        <v>0</v>
      </c>
      <c r="AW1432" s="1611">
        <f t="shared" si="738"/>
        <v>0</v>
      </c>
      <c r="AX1432" s="1611">
        <f t="shared" si="739"/>
        <v>0</v>
      </c>
      <c r="AY1432" s="1611">
        <f t="shared" si="740"/>
        <v>0</v>
      </c>
      <c r="AZ1432" s="1611">
        <f t="shared" si="741"/>
        <v>0</v>
      </c>
      <c r="BA1432" s="1611">
        <f t="shared" si="742"/>
        <v>0</v>
      </c>
      <c r="BB1432" s="1611">
        <f t="shared" si="743"/>
        <v>0</v>
      </c>
      <c r="BC1432" s="1611">
        <f t="shared" si="744"/>
        <v>0</v>
      </c>
      <c r="BD1432" s="1611">
        <f t="shared" si="745"/>
        <v>0</v>
      </c>
      <c r="BE1432" s="1611">
        <f t="shared" si="746"/>
        <v>0</v>
      </c>
      <c r="BF1432" s="1611">
        <f t="shared" si="747"/>
        <v>0</v>
      </c>
      <c r="BG1432" s="1611">
        <f t="shared" si="757"/>
        <v>0</v>
      </c>
      <c r="BH1432" s="1611" t="str">
        <f t="shared" si="758"/>
        <v/>
      </c>
      <c r="BI1432" s="1611" t="str">
        <f t="shared" si="759"/>
        <v/>
      </c>
      <c r="BJ1432" s="1611" t="str">
        <f t="shared" si="748"/>
        <v/>
      </c>
      <c r="BK1432" s="1611" t="str">
        <f t="shared" si="749"/>
        <v/>
      </c>
      <c r="BL1432" s="1611" t="str">
        <f t="shared" ca="1" si="750"/>
        <v/>
      </c>
      <c r="BM1432" s="1611" t="str">
        <f t="shared" si="760"/>
        <v/>
      </c>
      <c r="BN1432" s="1611" t="str">
        <f t="shared" si="751"/>
        <v/>
      </c>
      <c r="BO1432" s="1611" t="str">
        <f t="shared" si="752"/>
        <v/>
      </c>
      <c r="BP1432" s="1611" t="str">
        <f t="shared" si="761"/>
        <v/>
      </c>
      <c r="BQ1432" s="1611" t="str">
        <f t="shared" si="762"/>
        <v/>
      </c>
      <c r="BR1432" s="1611" t="str">
        <f t="shared" si="763"/>
        <v/>
      </c>
      <c r="BS1432" s="1611" t="str">
        <f t="shared" si="764"/>
        <v/>
      </c>
      <c r="BT1432" s="1611" t="str">
        <f t="shared" si="765"/>
        <v/>
      </c>
      <c r="BU1432" s="1731">
        <f t="shared" ca="1" si="766"/>
        <v>0</v>
      </c>
      <c r="BV1432" s="1594"/>
      <c r="BW1432" s="1594"/>
      <c r="BX1432" s="1594"/>
      <c r="BY1432" s="1594"/>
      <c r="BZ1432" s="1594"/>
      <c r="CA1432" s="1594"/>
      <c r="CB1432" s="1594"/>
      <c r="CC1432" s="1594"/>
      <c r="CD1432" s="1594"/>
      <c r="CE1432" s="1594"/>
      <c r="CF1432" s="1594"/>
      <c r="CG1432" s="1594"/>
      <c r="CH1432" s="1594"/>
      <c r="CI1432" s="1594"/>
      <c r="CJ1432" s="1594"/>
      <c r="CK1432" s="1594"/>
      <c r="CL1432" s="1594"/>
      <c r="CM1432" s="1594"/>
      <c r="CN1432" s="1594"/>
      <c r="CO1432" s="1594"/>
      <c r="CP1432" s="1594"/>
      <c r="CQ1432" s="1594"/>
      <c r="CR1432" s="1594"/>
      <c r="CS1432" s="1594"/>
      <c r="CT1432" s="1594"/>
      <c r="CU1432" s="1594"/>
      <c r="CV1432" s="1594"/>
      <c r="CW1432" s="1594"/>
      <c r="CX1432" s="1594"/>
      <c r="CY1432" s="1594"/>
      <c r="CZ1432" s="1594"/>
      <c r="DA1432" s="1594"/>
      <c r="DB1432" s="1594"/>
      <c r="DC1432" s="1594"/>
      <c r="DD1432" s="1594"/>
      <c r="DE1432" s="1594"/>
      <c r="DF1432" s="1594"/>
      <c r="DG1432" s="1594"/>
      <c r="DH1432" s="1594"/>
      <c r="DI1432" s="1594"/>
      <c r="DJ1432" s="1594"/>
      <c r="DK1432" s="1594"/>
      <c r="DL1432" s="1594"/>
      <c r="DM1432" s="1594"/>
      <c r="DN1432" s="1594"/>
      <c r="DO1432" s="1594"/>
      <c r="DP1432" s="1594"/>
      <c r="DQ1432" s="1594"/>
      <c r="DR1432" s="1594"/>
      <c r="DS1432" s="1594"/>
      <c r="DT1432" s="1594"/>
      <c r="DU1432" s="1594"/>
      <c r="DV1432" s="1594"/>
      <c r="DW1432" s="1594"/>
      <c r="DX1432" s="1594"/>
      <c r="DY1432" s="1594"/>
      <c r="DZ1432" s="1594"/>
      <c r="EA1432" s="1594"/>
      <c r="EB1432" s="1594"/>
      <c r="EC1432" s="1594"/>
      <c r="ED1432" s="1594"/>
      <c r="EE1432" s="1594"/>
      <c r="EF1432" s="1594"/>
      <c r="EG1432" s="1594"/>
      <c r="EH1432" s="1594"/>
      <c r="EI1432" s="1594"/>
      <c r="EJ1432" s="1594"/>
      <c r="EK1432" s="1594"/>
      <c r="EL1432" s="1594"/>
      <c r="EM1432" s="1594"/>
      <c r="EN1432" s="1594"/>
      <c r="EO1432" s="1594"/>
      <c r="EP1432" s="1594"/>
      <c r="EQ1432" s="1594"/>
      <c r="ER1432" s="1594"/>
      <c r="ES1432" s="1594"/>
    </row>
    <row r="1433" spans="1:149" s="1604" customFormat="1" ht="12.5">
      <c r="A1433" s="1644" t="str">
        <f t="shared" si="753"/>
        <v>Organisation</v>
      </c>
      <c r="B1433" s="1758"/>
      <c r="C1433" s="1758"/>
      <c r="D1433" s="1758"/>
      <c r="E1433" s="1756"/>
      <c r="F1433" s="1592"/>
      <c r="G1433" s="1714">
        <f t="shared" si="754"/>
        <v>0</v>
      </c>
      <c r="H1433" s="1645"/>
      <c r="I1433" s="1714">
        <f t="shared" si="755"/>
        <v>0</v>
      </c>
      <c r="J1433" s="1646"/>
      <c r="K1433" s="1646"/>
      <c r="L1433" s="1592"/>
      <c r="M1433" s="1597"/>
      <c r="N1433" s="1597"/>
      <c r="O1433" s="1646"/>
      <c r="P1433" s="1647"/>
      <c r="Q1433" s="1647"/>
      <c r="R1433" s="1648"/>
      <c r="S1433" s="1603"/>
      <c r="T1433" s="1649"/>
      <c r="U1433" s="1649"/>
      <c r="V1433" s="1649"/>
      <c r="W1433" s="1649"/>
      <c r="X1433" s="1649"/>
      <c r="Y1433" s="1649"/>
      <c r="Z1433" s="1649"/>
      <c r="AA1433" s="1649"/>
      <c r="AB1433" s="1649"/>
      <c r="AC1433" s="1649"/>
      <c r="AD1433" s="1649"/>
      <c r="AE1433" s="1649"/>
      <c r="AF1433" s="1610">
        <f t="shared" si="734"/>
        <v>0</v>
      </c>
      <c r="AG1433" s="1649"/>
      <c r="AH1433" s="1649"/>
      <c r="AI1433" s="1649"/>
      <c r="AJ1433" s="1649"/>
      <c r="AK1433" s="1649"/>
      <c r="AL1433" s="1649"/>
      <c r="AM1433" s="1649"/>
      <c r="AN1433" s="1649"/>
      <c r="AO1433" s="1649"/>
      <c r="AP1433" s="1649"/>
      <c r="AQ1433" s="1649"/>
      <c r="AR1433" s="1709"/>
      <c r="AS1433" s="1779">
        <f t="shared" si="735"/>
        <v>0</v>
      </c>
      <c r="AT1433" s="1711">
        <f t="shared" si="756"/>
        <v>0</v>
      </c>
      <c r="AU1433" s="1611">
        <f t="shared" si="736"/>
        <v>0</v>
      </c>
      <c r="AV1433" s="1611">
        <f t="shared" si="737"/>
        <v>0</v>
      </c>
      <c r="AW1433" s="1611">
        <f t="shared" si="738"/>
        <v>0</v>
      </c>
      <c r="AX1433" s="1611">
        <f t="shared" si="739"/>
        <v>0</v>
      </c>
      <c r="AY1433" s="1611">
        <f t="shared" si="740"/>
        <v>0</v>
      </c>
      <c r="AZ1433" s="1611">
        <f t="shared" si="741"/>
        <v>0</v>
      </c>
      <c r="BA1433" s="1611">
        <f t="shared" si="742"/>
        <v>0</v>
      </c>
      <c r="BB1433" s="1611">
        <f t="shared" si="743"/>
        <v>0</v>
      </c>
      <c r="BC1433" s="1611">
        <f t="shared" si="744"/>
        <v>0</v>
      </c>
      <c r="BD1433" s="1611">
        <f t="shared" si="745"/>
        <v>0</v>
      </c>
      <c r="BE1433" s="1611">
        <f t="shared" si="746"/>
        <v>0</v>
      </c>
      <c r="BF1433" s="1611">
        <f t="shared" si="747"/>
        <v>0</v>
      </c>
      <c r="BG1433" s="1611">
        <f t="shared" si="757"/>
        <v>0</v>
      </c>
      <c r="BH1433" s="1611" t="str">
        <f t="shared" si="758"/>
        <v/>
      </c>
      <c r="BI1433" s="1611" t="str">
        <f t="shared" si="759"/>
        <v/>
      </c>
      <c r="BJ1433" s="1611" t="str">
        <f t="shared" si="748"/>
        <v/>
      </c>
      <c r="BK1433" s="1611" t="str">
        <f t="shared" si="749"/>
        <v/>
      </c>
      <c r="BL1433" s="1611" t="str">
        <f t="shared" ca="1" si="750"/>
        <v/>
      </c>
      <c r="BM1433" s="1611" t="str">
        <f t="shared" si="760"/>
        <v/>
      </c>
      <c r="BN1433" s="1611" t="str">
        <f t="shared" si="751"/>
        <v/>
      </c>
      <c r="BO1433" s="1611" t="str">
        <f t="shared" si="752"/>
        <v/>
      </c>
      <c r="BP1433" s="1611" t="str">
        <f t="shared" si="761"/>
        <v/>
      </c>
      <c r="BQ1433" s="1611" t="str">
        <f t="shared" si="762"/>
        <v/>
      </c>
      <c r="BR1433" s="1611" t="str">
        <f t="shared" si="763"/>
        <v/>
      </c>
      <c r="BS1433" s="1611" t="str">
        <f t="shared" si="764"/>
        <v/>
      </c>
      <c r="BT1433" s="1611" t="str">
        <f t="shared" si="765"/>
        <v/>
      </c>
      <c r="BU1433" s="1731">
        <f t="shared" ca="1" si="766"/>
        <v>0</v>
      </c>
      <c r="BV1433" s="1594"/>
      <c r="BW1433" s="1594"/>
      <c r="BX1433" s="1594"/>
      <c r="BY1433" s="1594"/>
      <c r="BZ1433" s="1594"/>
      <c r="CA1433" s="1594"/>
      <c r="CB1433" s="1594"/>
      <c r="CC1433" s="1594"/>
      <c r="CD1433" s="1594"/>
      <c r="CE1433" s="1594"/>
      <c r="CF1433" s="1594"/>
      <c r="CG1433" s="1594"/>
      <c r="CH1433" s="1594"/>
      <c r="CI1433" s="1594"/>
      <c r="CJ1433" s="1594"/>
      <c r="CK1433" s="1594"/>
      <c r="CL1433" s="1594"/>
      <c r="CM1433" s="1594"/>
      <c r="CN1433" s="1594"/>
      <c r="CO1433" s="1594"/>
      <c r="CP1433" s="1594"/>
      <c r="CQ1433" s="1594"/>
      <c r="CR1433" s="1594"/>
      <c r="CS1433" s="1594"/>
      <c r="CT1433" s="1594"/>
      <c r="CU1433" s="1594"/>
      <c r="CV1433" s="1594"/>
      <c r="CW1433" s="1594"/>
      <c r="CX1433" s="1594"/>
      <c r="CY1433" s="1594"/>
      <c r="CZ1433" s="1594"/>
      <c r="DA1433" s="1594"/>
      <c r="DB1433" s="1594"/>
      <c r="DC1433" s="1594"/>
      <c r="DD1433" s="1594"/>
      <c r="DE1433" s="1594"/>
      <c r="DF1433" s="1594"/>
      <c r="DG1433" s="1594"/>
      <c r="DH1433" s="1594"/>
      <c r="DI1433" s="1594"/>
      <c r="DJ1433" s="1594"/>
      <c r="DK1433" s="1594"/>
      <c r="DL1433" s="1594"/>
      <c r="DM1433" s="1594"/>
      <c r="DN1433" s="1594"/>
      <c r="DO1433" s="1594"/>
      <c r="DP1433" s="1594"/>
      <c r="DQ1433" s="1594"/>
      <c r="DR1433" s="1594"/>
      <c r="DS1433" s="1594"/>
      <c r="DT1433" s="1594"/>
      <c r="DU1433" s="1594"/>
      <c r="DV1433" s="1594"/>
      <c r="DW1433" s="1594"/>
      <c r="DX1433" s="1594"/>
      <c r="DY1433" s="1594"/>
      <c r="DZ1433" s="1594"/>
      <c r="EA1433" s="1594"/>
      <c r="EB1433" s="1594"/>
      <c r="EC1433" s="1594"/>
      <c r="ED1433" s="1594"/>
      <c r="EE1433" s="1594"/>
      <c r="EF1433" s="1594"/>
      <c r="EG1433" s="1594"/>
      <c r="EH1433" s="1594"/>
      <c r="EI1433" s="1594"/>
      <c r="EJ1433" s="1594"/>
      <c r="EK1433" s="1594"/>
      <c r="EL1433" s="1594"/>
      <c r="EM1433" s="1594"/>
      <c r="EN1433" s="1594"/>
      <c r="EO1433" s="1594"/>
      <c r="EP1433" s="1594"/>
      <c r="EQ1433" s="1594"/>
      <c r="ER1433" s="1594"/>
      <c r="ES1433" s="1594"/>
    </row>
    <row r="1434" spans="1:149" s="1604" customFormat="1" ht="12.5">
      <c r="A1434" s="1644" t="str">
        <f t="shared" si="753"/>
        <v>Organisation</v>
      </c>
      <c r="B1434" s="1758"/>
      <c r="C1434" s="1758"/>
      <c r="D1434" s="1758"/>
      <c r="E1434" s="1756"/>
      <c r="F1434" s="1592"/>
      <c r="G1434" s="1714">
        <f t="shared" si="754"/>
        <v>0</v>
      </c>
      <c r="H1434" s="1645"/>
      <c r="I1434" s="1714">
        <f t="shared" si="755"/>
        <v>0</v>
      </c>
      <c r="J1434" s="1646"/>
      <c r="K1434" s="1646"/>
      <c r="L1434" s="1592"/>
      <c r="M1434" s="1597"/>
      <c r="N1434" s="1597"/>
      <c r="O1434" s="1646"/>
      <c r="P1434" s="1647"/>
      <c r="Q1434" s="1647"/>
      <c r="R1434" s="1648"/>
      <c r="S1434" s="1603"/>
      <c r="T1434" s="1649"/>
      <c r="U1434" s="1649"/>
      <c r="V1434" s="1649"/>
      <c r="W1434" s="1649"/>
      <c r="X1434" s="1649"/>
      <c r="Y1434" s="1649"/>
      <c r="Z1434" s="1649"/>
      <c r="AA1434" s="1649"/>
      <c r="AB1434" s="1649"/>
      <c r="AC1434" s="1649"/>
      <c r="AD1434" s="1649"/>
      <c r="AE1434" s="1649"/>
      <c r="AF1434" s="1610">
        <f t="shared" si="734"/>
        <v>0</v>
      </c>
      <c r="AG1434" s="1649"/>
      <c r="AH1434" s="1649"/>
      <c r="AI1434" s="1649"/>
      <c r="AJ1434" s="1649"/>
      <c r="AK1434" s="1649"/>
      <c r="AL1434" s="1649"/>
      <c r="AM1434" s="1649"/>
      <c r="AN1434" s="1649"/>
      <c r="AO1434" s="1649"/>
      <c r="AP1434" s="1649"/>
      <c r="AQ1434" s="1649"/>
      <c r="AR1434" s="1709"/>
      <c r="AS1434" s="1779">
        <f t="shared" si="735"/>
        <v>0</v>
      </c>
      <c r="AT1434" s="1711">
        <f t="shared" si="756"/>
        <v>0</v>
      </c>
      <c r="AU1434" s="1611">
        <f t="shared" si="736"/>
        <v>0</v>
      </c>
      <c r="AV1434" s="1611">
        <f t="shared" si="737"/>
        <v>0</v>
      </c>
      <c r="AW1434" s="1611">
        <f t="shared" si="738"/>
        <v>0</v>
      </c>
      <c r="AX1434" s="1611">
        <f t="shared" si="739"/>
        <v>0</v>
      </c>
      <c r="AY1434" s="1611">
        <f t="shared" si="740"/>
        <v>0</v>
      </c>
      <c r="AZ1434" s="1611">
        <f t="shared" si="741"/>
        <v>0</v>
      </c>
      <c r="BA1434" s="1611">
        <f t="shared" si="742"/>
        <v>0</v>
      </c>
      <c r="BB1434" s="1611">
        <f t="shared" si="743"/>
        <v>0</v>
      </c>
      <c r="BC1434" s="1611">
        <f t="shared" si="744"/>
        <v>0</v>
      </c>
      <c r="BD1434" s="1611">
        <f t="shared" si="745"/>
        <v>0</v>
      </c>
      <c r="BE1434" s="1611">
        <f t="shared" si="746"/>
        <v>0</v>
      </c>
      <c r="BF1434" s="1611">
        <f t="shared" si="747"/>
        <v>0</v>
      </c>
      <c r="BG1434" s="1611">
        <f t="shared" si="757"/>
        <v>0</v>
      </c>
      <c r="BH1434" s="1611" t="str">
        <f t="shared" si="758"/>
        <v/>
      </c>
      <c r="BI1434" s="1611" t="str">
        <f t="shared" si="759"/>
        <v/>
      </c>
      <c r="BJ1434" s="1611" t="str">
        <f t="shared" si="748"/>
        <v/>
      </c>
      <c r="BK1434" s="1611" t="str">
        <f t="shared" si="749"/>
        <v/>
      </c>
      <c r="BL1434" s="1611" t="str">
        <f t="shared" ca="1" si="750"/>
        <v/>
      </c>
      <c r="BM1434" s="1611" t="str">
        <f t="shared" si="760"/>
        <v/>
      </c>
      <c r="BN1434" s="1611" t="str">
        <f t="shared" si="751"/>
        <v/>
      </c>
      <c r="BO1434" s="1611" t="str">
        <f t="shared" si="752"/>
        <v/>
      </c>
      <c r="BP1434" s="1611" t="str">
        <f t="shared" si="761"/>
        <v/>
      </c>
      <c r="BQ1434" s="1611" t="str">
        <f t="shared" si="762"/>
        <v/>
      </c>
      <c r="BR1434" s="1611" t="str">
        <f t="shared" si="763"/>
        <v/>
      </c>
      <c r="BS1434" s="1611" t="str">
        <f t="shared" si="764"/>
        <v/>
      </c>
      <c r="BT1434" s="1611" t="str">
        <f t="shared" si="765"/>
        <v/>
      </c>
      <c r="BU1434" s="1731">
        <f t="shared" ca="1" si="766"/>
        <v>0</v>
      </c>
      <c r="BV1434" s="1594"/>
      <c r="BW1434" s="1594"/>
      <c r="BX1434" s="1594"/>
      <c r="BY1434" s="1594"/>
      <c r="BZ1434" s="1594"/>
      <c r="CA1434" s="1594"/>
      <c r="CB1434" s="1594"/>
      <c r="CC1434" s="1594"/>
      <c r="CD1434" s="1594"/>
      <c r="CE1434" s="1594"/>
      <c r="CF1434" s="1594"/>
      <c r="CG1434" s="1594"/>
      <c r="CH1434" s="1594"/>
      <c r="CI1434" s="1594"/>
      <c r="CJ1434" s="1594"/>
      <c r="CK1434" s="1594"/>
      <c r="CL1434" s="1594"/>
      <c r="CM1434" s="1594"/>
      <c r="CN1434" s="1594"/>
      <c r="CO1434" s="1594"/>
      <c r="CP1434" s="1594"/>
      <c r="CQ1434" s="1594"/>
      <c r="CR1434" s="1594"/>
      <c r="CS1434" s="1594"/>
      <c r="CT1434" s="1594"/>
      <c r="CU1434" s="1594"/>
      <c r="CV1434" s="1594"/>
      <c r="CW1434" s="1594"/>
      <c r="CX1434" s="1594"/>
      <c r="CY1434" s="1594"/>
      <c r="CZ1434" s="1594"/>
      <c r="DA1434" s="1594"/>
      <c r="DB1434" s="1594"/>
      <c r="DC1434" s="1594"/>
      <c r="DD1434" s="1594"/>
      <c r="DE1434" s="1594"/>
      <c r="DF1434" s="1594"/>
      <c r="DG1434" s="1594"/>
      <c r="DH1434" s="1594"/>
      <c r="DI1434" s="1594"/>
      <c r="DJ1434" s="1594"/>
      <c r="DK1434" s="1594"/>
      <c r="DL1434" s="1594"/>
      <c r="DM1434" s="1594"/>
      <c r="DN1434" s="1594"/>
      <c r="DO1434" s="1594"/>
      <c r="DP1434" s="1594"/>
      <c r="DQ1434" s="1594"/>
      <c r="DR1434" s="1594"/>
      <c r="DS1434" s="1594"/>
      <c r="DT1434" s="1594"/>
      <c r="DU1434" s="1594"/>
      <c r="DV1434" s="1594"/>
      <c r="DW1434" s="1594"/>
      <c r="DX1434" s="1594"/>
      <c r="DY1434" s="1594"/>
      <c r="DZ1434" s="1594"/>
      <c r="EA1434" s="1594"/>
      <c r="EB1434" s="1594"/>
      <c r="EC1434" s="1594"/>
      <c r="ED1434" s="1594"/>
      <c r="EE1434" s="1594"/>
      <c r="EF1434" s="1594"/>
      <c r="EG1434" s="1594"/>
      <c r="EH1434" s="1594"/>
      <c r="EI1434" s="1594"/>
      <c r="EJ1434" s="1594"/>
      <c r="EK1434" s="1594"/>
      <c r="EL1434" s="1594"/>
      <c r="EM1434" s="1594"/>
      <c r="EN1434" s="1594"/>
      <c r="EO1434" s="1594"/>
      <c r="EP1434" s="1594"/>
      <c r="EQ1434" s="1594"/>
      <c r="ER1434" s="1594"/>
      <c r="ES1434" s="1594"/>
    </row>
    <row r="1435" spans="1:149" s="1604" customFormat="1" ht="12.5">
      <c r="A1435" s="1644" t="str">
        <f t="shared" si="753"/>
        <v>Organisation</v>
      </c>
      <c r="B1435" s="1758"/>
      <c r="C1435" s="1758"/>
      <c r="D1435" s="1758"/>
      <c r="E1435" s="1756"/>
      <c r="F1435" s="1592"/>
      <c r="G1435" s="1714">
        <f t="shared" si="754"/>
        <v>0</v>
      </c>
      <c r="H1435" s="1645"/>
      <c r="I1435" s="1714">
        <f t="shared" si="755"/>
        <v>0</v>
      </c>
      <c r="J1435" s="1646"/>
      <c r="K1435" s="1646"/>
      <c r="L1435" s="1592"/>
      <c r="M1435" s="1597"/>
      <c r="N1435" s="1597"/>
      <c r="O1435" s="1646"/>
      <c r="P1435" s="1647"/>
      <c r="Q1435" s="1647"/>
      <c r="R1435" s="1648"/>
      <c r="S1435" s="1603"/>
      <c r="T1435" s="1649"/>
      <c r="U1435" s="1649"/>
      <c r="V1435" s="1649"/>
      <c r="W1435" s="1649"/>
      <c r="X1435" s="1649"/>
      <c r="Y1435" s="1649"/>
      <c r="Z1435" s="1649"/>
      <c r="AA1435" s="1649"/>
      <c r="AB1435" s="1649"/>
      <c r="AC1435" s="1649"/>
      <c r="AD1435" s="1649"/>
      <c r="AE1435" s="1649"/>
      <c r="AF1435" s="1610">
        <f t="shared" si="734"/>
        <v>0</v>
      </c>
      <c r="AG1435" s="1649"/>
      <c r="AH1435" s="1649"/>
      <c r="AI1435" s="1649"/>
      <c r="AJ1435" s="1649"/>
      <c r="AK1435" s="1649"/>
      <c r="AL1435" s="1649"/>
      <c r="AM1435" s="1649"/>
      <c r="AN1435" s="1649"/>
      <c r="AO1435" s="1649"/>
      <c r="AP1435" s="1649"/>
      <c r="AQ1435" s="1649"/>
      <c r="AR1435" s="1709"/>
      <c r="AS1435" s="1779">
        <f t="shared" si="735"/>
        <v>0</v>
      </c>
      <c r="AT1435" s="1711">
        <f t="shared" si="756"/>
        <v>0</v>
      </c>
      <c r="AU1435" s="1611">
        <f t="shared" si="736"/>
        <v>0</v>
      </c>
      <c r="AV1435" s="1611">
        <f t="shared" si="737"/>
        <v>0</v>
      </c>
      <c r="AW1435" s="1611">
        <f t="shared" si="738"/>
        <v>0</v>
      </c>
      <c r="AX1435" s="1611">
        <f t="shared" si="739"/>
        <v>0</v>
      </c>
      <c r="AY1435" s="1611">
        <f t="shared" si="740"/>
        <v>0</v>
      </c>
      <c r="AZ1435" s="1611">
        <f t="shared" si="741"/>
        <v>0</v>
      </c>
      <c r="BA1435" s="1611">
        <f t="shared" si="742"/>
        <v>0</v>
      </c>
      <c r="BB1435" s="1611">
        <f t="shared" si="743"/>
        <v>0</v>
      </c>
      <c r="BC1435" s="1611">
        <f t="shared" si="744"/>
        <v>0</v>
      </c>
      <c r="BD1435" s="1611">
        <f t="shared" si="745"/>
        <v>0</v>
      </c>
      <c r="BE1435" s="1611">
        <f t="shared" si="746"/>
        <v>0</v>
      </c>
      <c r="BF1435" s="1611">
        <f t="shared" si="747"/>
        <v>0</v>
      </c>
      <c r="BG1435" s="1611">
        <f t="shared" si="757"/>
        <v>0</v>
      </c>
      <c r="BH1435" s="1611" t="str">
        <f t="shared" si="758"/>
        <v/>
      </c>
      <c r="BI1435" s="1611" t="str">
        <f t="shared" si="759"/>
        <v/>
      </c>
      <c r="BJ1435" s="1611" t="str">
        <f t="shared" si="748"/>
        <v/>
      </c>
      <c r="BK1435" s="1611" t="str">
        <f t="shared" si="749"/>
        <v/>
      </c>
      <c r="BL1435" s="1611" t="str">
        <f t="shared" ca="1" si="750"/>
        <v/>
      </c>
      <c r="BM1435" s="1611" t="str">
        <f t="shared" si="760"/>
        <v/>
      </c>
      <c r="BN1435" s="1611" t="str">
        <f t="shared" si="751"/>
        <v/>
      </c>
      <c r="BO1435" s="1611" t="str">
        <f t="shared" si="752"/>
        <v/>
      </c>
      <c r="BP1435" s="1611" t="str">
        <f t="shared" si="761"/>
        <v/>
      </c>
      <c r="BQ1435" s="1611" t="str">
        <f t="shared" si="762"/>
        <v/>
      </c>
      <c r="BR1435" s="1611" t="str">
        <f t="shared" si="763"/>
        <v/>
      </c>
      <c r="BS1435" s="1611" t="str">
        <f t="shared" si="764"/>
        <v/>
      </c>
      <c r="BT1435" s="1611" t="str">
        <f t="shared" si="765"/>
        <v/>
      </c>
      <c r="BU1435" s="1731">
        <f t="shared" ca="1" si="766"/>
        <v>0</v>
      </c>
      <c r="BV1435" s="1594"/>
      <c r="BW1435" s="1594"/>
      <c r="BX1435" s="1594"/>
      <c r="BY1435" s="1594"/>
      <c r="BZ1435" s="1594"/>
      <c r="CA1435" s="1594"/>
      <c r="CB1435" s="1594"/>
      <c r="CC1435" s="1594"/>
      <c r="CD1435" s="1594"/>
      <c r="CE1435" s="1594"/>
      <c r="CF1435" s="1594"/>
      <c r="CG1435" s="1594"/>
      <c r="CH1435" s="1594"/>
      <c r="CI1435" s="1594"/>
      <c r="CJ1435" s="1594"/>
      <c r="CK1435" s="1594"/>
      <c r="CL1435" s="1594"/>
      <c r="CM1435" s="1594"/>
      <c r="CN1435" s="1594"/>
      <c r="CO1435" s="1594"/>
      <c r="CP1435" s="1594"/>
      <c r="CQ1435" s="1594"/>
      <c r="CR1435" s="1594"/>
      <c r="CS1435" s="1594"/>
      <c r="CT1435" s="1594"/>
      <c r="CU1435" s="1594"/>
      <c r="CV1435" s="1594"/>
      <c r="CW1435" s="1594"/>
      <c r="CX1435" s="1594"/>
      <c r="CY1435" s="1594"/>
      <c r="CZ1435" s="1594"/>
      <c r="DA1435" s="1594"/>
      <c r="DB1435" s="1594"/>
      <c r="DC1435" s="1594"/>
      <c r="DD1435" s="1594"/>
      <c r="DE1435" s="1594"/>
      <c r="DF1435" s="1594"/>
      <c r="DG1435" s="1594"/>
      <c r="DH1435" s="1594"/>
      <c r="DI1435" s="1594"/>
      <c r="DJ1435" s="1594"/>
      <c r="DK1435" s="1594"/>
      <c r="DL1435" s="1594"/>
      <c r="DM1435" s="1594"/>
      <c r="DN1435" s="1594"/>
      <c r="DO1435" s="1594"/>
      <c r="DP1435" s="1594"/>
      <c r="DQ1435" s="1594"/>
      <c r="DR1435" s="1594"/>
      <c r="DS1435" s="1594"/>
      <c r="DT1435" s="1594"/>
      <c r="DU1435" s="1594"/>
      <c r="DV1435" s="1594"/>
      <c r="DW1435" s="1594"/>
      <c r="DX1435" s="1594"/>
      <c r="DY1435" s="1594"/>
      <c r="DZ1435" s="1594"/>
      <c r="EA1435" s="1594"/>
      <c r="EB1435" s="1594"/>
      <c r="EC1435" s="1594"/>
      <c r="ED1435" s="1594"/>
      <c r="EE1435" s="1594"/>
      <c r="EF1435" s="1594"/>
      <c r="EG1435" s="1594"/>
      <c r="EH1435" s="1594"/>
      <c r="EI1435" s="1594"/>
      <c r="EJ1435" s="1594"/>
      <c r="EK1435" s="1594"/>
      <c r="EL1435" s="1594"/>
      <c r="EM1435" s="1594"/>
      <c r="EN1435" s="1594"/>
      <c r="EO1435" s="1594"/>
      <c r="EP1435" s="1594"/>
      <c r="EQ1435" s="1594"/>
      <c r="ER1435" s="1594"/>
      <c r="ES1435" s="1594"/>
    </row>
    <row r="1436" spans="1:149" s="1604" customFormat="1" ht="12.5">
      <c r="A1436" s="1644" t="str">
        <f t="shared" si="753"/>
        <v>Organisation</v>
      </c>
      <c r="B1436" s="1758"/>
      <c r="C1436" s="1758"/>
      <c r="D1436" s="1758"/>
      <c r="E1436" s="1756"/>
      <c r="F1436" s="1592"/>
      <c r="G1436" s="1714">
        <f t="shared" si="754"/>
        <v>0</v>
      </c>
      <c r="H1436" s="1645"/>
      <c r="I1436" s="1714">
        <f t="shared" si="755"/>
        <v>0</v>
      </c>
      <c r="J1436" s="1646"/>
      <c r="K1436" s="1646"/>
      <c r="L1436" s="1592"/>
      <c r="M1436" s="1597"/>
      <c r="N1436" s="1597"/>
      <c r="O1436" s="1646"/>
      <c r="P1436" s="1647"/>
      <c r="Q1436" s="1647"/>
      <c r="R1436" s="1648"/>
      <c r="S1436" s="1603"/>
      <c r="T1436" s="1649"/>
      <c r="U1436" s="1649"/>
      <c r="V1436" s="1649"/>
      <c r="W1436" s="1649"/>
      <c r="X1436" s="1649"/>
      <c r="Y1436" s="1649"/>
      <c r="Z1436" s="1649"/>
      <c r="AA1436" s="1649"/>
      <c r="AB1436" s="1649"/>
      <c r="AC1436" s="1649"/>
      <c r="AD1436" s="1649"/>
      <c r="AE1436" s="1649"/>
      <c r="AF1436" s="1610">
        <f t="shared" si="734"/>
        <v>0</v>
      </c>
      <c r="AG1436" s="1649"/>
      <c r="AH1436" s="1649"/>
      <c r="AI1436" s="1649"/>
      <c r="AJ1436" s="1649"/>
      <c r="AK1436" s="1649"/>
      <c r="AL1436" s="1649"/>
      <c r="AM1436" s="1649"/>
      <c r="AN1436" s="1649"/>
      <c r="AO1436" s="1649"/>
      <c r="AP1436" s="1649"/>
      <c r="AQ1436" s="1649"/>
      <c r="AR1436" s="1709"/>
      <c r="AS1436" s="1779">
        <f t="shared" si="735"/>
        <v>0</v>
      </c>
      <c r="AT1436" s="1711">
        <f t="shared" si="756"/>
        <v>0</v>
      </c>
      <c r="AU1436" s="1611">
        <f t="shared" si="736"/>
        <v>0</v>
      </c>
      <c r="AV1436" s="1611">
        <f t="shared" si="737"/>
        <v>0</v>
      </c>
      <c r="AW1436" s="1611">
        <f t="shared" si="738"/>
        <v>0</v>
      </c>
      <c r="AX1436" s="1611">
        <f t="shared" si="739"/>
        <v>0</v>
      </c>
      <c r="AY1436" s="1611">
        <f t="shared" si="740"/>
        <v>0</v>
      </c>
      <c r="AZ1436" s="1611">
        <f t="shared" si="741"/>
        <v>0</v>
      </c>
      <c r="BA1436" s="1611">
        <f t="shared" si="742"/>
        <v>0</v>
      </c>
      <c r="BB1436" s="1611">
        <f t="shared" si="743"/>
        <v>0</v>
      </c>
      <c r="BC1436" s="1611">
        <f t="shared" si="744"/>
        <v>0</v>
      </c>
      <c r="BD1436" s="1611">
        <f t="shared" si="745"/>
        <v>0</v>
      </c>
      <c r="BE1436" s="1611">
        <f t="shared" si="746"/>
        <v>0</v>
      </c>
      <c r="BF1436" s="1611">
        <f t="shared" si="747"/>
        <v>0</v>
      </c>
      <c r="BG1436" s="1611">
        <f t="shared" si="757"/>
        <v>0</v>
      </c>
      <c r="BH1436" s="1611" t="str">
        <f t="shared" si="758"/>
        <v/>
      </c>
      <c r="BI1436" s="1611" t="str">
        <f t="shared" si="759"/>
        <v/>
      </c>
      <c r="BJ1436" s="1611" t="str">
        <f t="shared" si="748"/>
        <v/>
      </c>
      <c r="BK1436" s="1611" t="str">
        <f t="shared" si="749"/>
        <v/>
      </c>
      <c r="BL1436" s="1611" t="str">
        <f t="shared" ca="1" si="750"/>
        <v/>
      </c>
      <c r="BM1436" s="1611" t="str">
        <f t="shared" si="760"/>
        <v/>
      </c>
      <c r="BN1436" s="1611" t="str">
        <f t="shared" si="751"/>
        <v/>
      </c>
      <c r="BO1436" s="1611" t="str">
        <f t="shared" si="752"/>
        <v/>
      </c>
      <c r="BP1436" s="1611" t="str">
        <f t="shared" si="761"/>
        <v/>
      </c>
      <c r="BQ1436" s="1611" t="str">
        <f t="shared" si="762"/>
        <v/>
      </c>
      <c r="BR1436" s="1611" t="str">
        <f t="shared" si="763"/>
        <v/>
      </c>
      <c r="BS1436" s="1611" t="str">
        <f t="shared" si="764"/>
        <v/>
      </c>
      <c r="BT1436" s="1611" t="str">
        <f t="shared" si="765"/>
        <v/>
      </c>
      <c r="BU1436" s="1731">
        <f t="shared" ca="1" si="766"/>
        <v>0</v>
      </c>
      <c r="BV1436" s="1594"/>
      <c r="BW1436" s="1594"/>
      <c r="BX1436" s="1594"/>
      <c r="BY1436" s="1594"/>
      <c r="BZ1436" s="1594"/>
      <c r="CA1436" s="1594"/>
      <c r="CB1436" s="1594"/>
      <c r="CC1436" s="1594"/>
      <c r="CD1436" s="1594"/>
      <c r="CE1436" s="1594"/>
      <c r="CF1436" s="1594"/>
      <c r="CG1436" s="1594"/>
      <c r="CH1436" s="1594"/>
      <c r="CI1436" s="1594"/>
      <c r="CJ1436" s="1594"/>
      <c r="CK1436" s="1594"/>
      <c r="CL1436" s="1594"/>
      <c r="CM1436" s="1594"/>
      <c r="CN1436" s="1594"/>
      <c r="CO1436" s="1594"/>
      <c r="CP1436" s="1594"/>
      <c r="CQ1436" s="1594"/>
      <c r="CR1436" s="1594"/>
      <c r="CS1436" s="1594"/>
      <c r="CT1436" s="1594"/>
      <c r="CU1436" s="1594"/>
      <c r="CV1436" s="1594"/>
      <c r="CW1436" s="1594"/>
      <c r="CX1436" s="1594"/>
      <c r="CY1436" s="1594"/>
      <c r="CZ1436" s="1594"/>
      <c r="DA1436" s="1594"/>
      <c r="DB1436" s="1594"/>
      <c r="DC1436" s="1594"/>
      <c r="DD1436" s="1594"/>
      <c r="DE1436" s="1594"/>
      <c r="DF1436" s="1594"/>
      <c r="DG1436" s="1594"/>
      <c r="DH1436" s="1594"/>
      <c r="DI1436" s="1594"/>
      <c r="DJ1436" s="1594"/>
      <c r="DK1436" s="1594"/>
      <c r="DL1436" s="1594"/>
      <c r="DM1436" s="1594"/>
      <c r="DN1436" s="1594"/>
      <c r="DO1436" s="1594"/>
      <c r="DP1436" s="1594"/>
      <c r="DQ1436" s="1594"/>
      <c r="DR1436" s="1594"/>
      <c r="DS1436" s="1594"/>
      <c r="DT1436" s="1594"/>
      <c r="DU1436" s="1594"/>
      <c r="DV1436" s="1594"/>
      <c r="DW1436" s="1594"/>
      <c r="DX1436" s="1594"/>
      <c r="DY1436" s="1594"/>
      <c r="DZ1436" s="1594"/>
      <c r="EA1436" s="1594"/>
      <c r="EB1436" s="1594"/>
      <c r="EC1436" s="1594"/>
      <c r="ED1436" s="1594"/>
      <c r="EE1436" s="1594"/>
      <c r="EF1436" s="1594"/>
      <c r="EG1436" s="1594"/>
      <c r="EH1436" s="1594"/>
      <c r="EI1436" s="1594"/>
      <c r="EJ1436" s="1594"/>
      <c r="EK1436" s="1594"/>
      <c r="EL1436" s="1594"/>
      <c r="EM1436" s="1594"/>
      <c r="EN1436" s="1594"/>
      <c r="EO1436" s="1594"/>
      <c r="EP1436" s="1594"/>
      <c r="EQ1436" s="1594"/>
      <c r="ER1436" s="1594"/>
      <c r="ES1436" s="1594"/>
    </row>
    <row r="1437" spans="1:149" s="1604" customFormat="1" ht="12.5">
      <c r="A1437" s="1644" t="str">
        <f t="shared" si="753"/>
        <v>Organisation</v>
      </c>
      <c r="B1437" s="1758"/>
      <c r="C1437" s="1758"/>
      <c r="D1437" s="1758"/>
      <c r="E1437" s="1756"/>
      <c r="F1437" s="1592"/>
      <c r="G1437" s="1714">
        <f t="shared" si="754"/>
        <v>0</v>
      </c>
      <c r="H1437" s="1645"/>
      <c r="I1437" s="1714">
        <f t="shared" si="755"/>
        <v>0</v>
      </c>
      <c r="J1437" s="1646"/>
      <c r="K1437" s="1646"/>
      <c r="L1437" s="1592"/>
      <c r="M1437" s="1597"/>
      <c r="N1437" s="1597"/>
      <c r="O1437" s="1646"/>
      <c r="P1437" s="1647"/>
      <c r="Q1437" s="1647"/>
      <c r="R1437" s="1648"/>
      <c r="S1437" s="1603"/>
      <c r="T1437" s="1649"/>
      <c r="U1437" s="1649"/>
      <c r="V1437" s="1649"/>
      <c r="W1437" s="1649"/>
      <c r="X1437" s="1649"/>
      <c r="Y1437" s="1649"/>
      <c r="Z1437" s="1649"/>
      <c r="AA1437" s="1649"/>
      <c r="AB1437" s="1649"/>
      <c r="AC1437" s="1649"/>
      <c r="AD1437" s="1649"/>
      <c r="AE1437" s="1649"/>
      <c r="AF1437" s="1610">
        <f t="shared" si="734"/>
        <v>0</v>
      </c>
      <c r="AG1437" s="1649"/>
      <c r="AH1437" s="1649"/>
      <c r="AI1437" s="1649"/>
      <c r="AJ1437" s="1649"/>
      <c r="AK1437" s="1649"/>
      <c r="AL1437" s="1649"/>
      <c r="AM1437" s="1649"/>
      <c r="AN1437" s="1649"/>
      <c r="AO1437" s="1649"/>
      <c r="AP1437" s="1649"/>
      <c r="AQ1437" s="1649"/>
      <c r="AR1437" s="1709"/>
      <c r="AS1437" s="1779">
        <f t="shared" si="735"/>
        <v>0</v>
      </c>
      <c r="AT1437" s="1711">
        <f t="shared" si="756"/>
        <v>0</v>
      </c>
      <c r="AU1437" s="1611">
        <f t="shared" si="736"/>
        <v>0</v>
      </c>
      <c r="AV1437" s="1611">
        <f t="shared" si="737"/>
        <v>0</v>
      </c>
      <c r="AW1437" s="1611">
        <f t="shared" si="738"/>
        <v>0</v>
      </c>
      <c r="AX1437" s="1611">
        <f t="shared" si="739"/>
        <v>0</v>
      </c>
      <c r="AY1437" s="1611">
        <f t="shared" si="740"/>
        <v>0</v>
      </c>
      <c r="AZ1437" s="1611">
        <f t="shared" si="741"/>
        <v>0</v>
      </c>
      <c r="BA1437" s="1611">
        <f t="shared" si="742"/>
        <v>0</v>
      </c>
      <c r="BB1437" s="1611">
        <f t="shared" si="743"/>
        <v>0</v>
      </c>
      <c r="BC1437" s="1611">
        <f t="shared" si="744"/>
        <v>0</v>
      </c>
      <c r="BD1437" s="1611">
        <f t="shared" si="745"/>
        <v>0</v>
      </c>
      <c r="BE1437" s="1611">
        <f t="shared" si="746"/>
        <v>0</v>
      </c>
      <c r="BF1437" s="1611">
        <f t="shared" si="747"/>
        <v>0</v>
      </c>
      <c r="BG1437" s="1611">
        <f t="shared" si="757"/>
        <v>0</v>
      </c>
      <c r="BH1437" s="1611" t="str">
        <f t="shared" si="758"/>
        <v/>
      </c>
      <c r="BI1437" s="1611" t="str">
        <f t="shared" si="759"/>
        <v/>
      </c>
      <c r="BJ1437" s="1611" t="str">
        <f t="shared" si="748"/>
        <v/>
      </c>
      <c r="BK1437" s="1611" t="str">
        <f t="shared" si="749"/>
        <v/>
      </c>
      <c r="BL1437" s="1611" t="str">
        <f t="shared" ca="1" si="750"/>
        <v/>
      </c>
      <c r="BM1437" s="1611" t="str">
        <f t="shared" si="760"/>
        <v/>
      </c>
      <c r="BN1437" s="1611" t="str">
        <f t="shared" si="751"/>
        <v/>
      </c>
      <c r="BO1437" s="1611" t="str">
        <f t="shared" si="752"/>
        <v/>
      </c>
      <c r="BP1437" s="1611" t="str">
        <f t="shared" si="761"/>
        <v/>
      </c>
      <c r="BQ1437" s="1611" t="str">
        <f t="shared" si="762"/>
        <v/>
      </c>
      <c r="BR1437" s="1611" t="str">
        <f t="shared" si="763"/>
        <v/>
      </c>
      <c r="BS1437" s="1611" t="str">
        <f t="shared" si="764"/>
        <v/>
      </c>
      <c r="BT1437" s="1611" t="str">
        <f t="shared" si="765"/>
        <v/>
      </c>
      <c r="BU1437" s="1731">
        <f t="shared" ca="1" si="766"/>
        <v>0</v>
      </c>
      <c r="BV1437" s="1594"/>
      <c r="BW1437" s="1594"/>
      <c r="BX1437" s="1594"/>
      <c r="BY1437" s="1594"/>
      <c r="BZ1437" s="1594"/>
      <c r="CA1437" s="1594"/>
      <c r="CB1437" s="1594"/>
      <c r="CC1437" s="1594"/>
      <c r="CD1437" s="1594"/>
      <c r="CE1437" s="1594"/>
      <c r="CF1437" s="1594"/>
      <c r="CG1437" s="1594"/>
      <c r="CH1437" s="1594"/>
      <c r="CI1437" s="1594"/>
      <c r="CJ1437" s="1594"/>
      <c r="CK1437" s="1594"/>
      <c r="CL1437" s="1594"/>
      <c r="CM1437" s="1594"/>
      <c r="CN1437" s="1594"/>
      <c r="CO1437" s="1594"/>
      <c r="CP1437" s="1594"/>
      <c r="CQ1437" s="1594"/>
      <c r="CR1437" s="1594"/>
      <c r="CS1437" s="1594"/>
      <c r="CT1437" s="1594"/>
      <c r="CU1437" s="1594"/>
      <c r="CV1437" s="1594"/>
      <c r="CW1437" s="1594"/>
      <c r="CX1437" s="1594"/>
      <c r="CY1437" s="1594"/>
      <c r="CZ1437" s="1594"/>
      <c r="DA1437" s="1594"/>
      <c r="DB1437" s="1594"/>
      <c r="DC1437" s="1594"/>
      <c r="DD1437" s="1594"/>
      <c r="DE1437" s="1594"/>
      <c r="DF1437" s="1594"/>
      <c r="DG1437" s="1594"/>
      <c r="DH1437" s="1594"/>
      <c r="DI1437" s="1594"/>
      <c r="DJ1437" s="1594"/>
      <c r="DK1437" s="1594"/>
      <c r="DL1437" s="1594"/>
      <c r="DM1437" s="1594"/>
      <c r="DN1437" s="1594"/>
      <c r="DO1437" s="1594"/>
      <c r="DP1437" s="1594"/>
      <c r="DQ1437" s="1594"/>
      <c r="DR1437" s="1594"/>
      <c r="DS1437" s="1594"/>
      <c r="DT1437" s="1594"/>
      <c r="DU1437" s="1594"/>
      <c r="DV1437" s="1594"/>
      <c r="DW1437" s="1594"/>
      <c r="DX1437" s="1594"/>
      <c r="DY1437" s="1594"/>
      <c r="DZ1437" s="1594"/>
      <c r="EA1437" s="1594"/>
      <c r="EB1437" s="1594"/>
      <c r="EC1437" s="1594"/>
      <c r="ED1437" s="1594"/>
      <c r="EE1437" s="1594"/>
      <c r="EF1437" s="1594"/>
      <c r="EG1437" s="1594"/>
      <c r="EH1437" s="1594"/>
      <c r="EI1437" s="1594"/>
      <c r="EJ1437" s="1594"/>
      <c r="EK1437" s="1594"/>
      <c r="EL1437" s="1594"/>
      <c r="EM1437" s="1594"/>
      <c r="EN1437" s="1594"/>
      <c r="EO1437" s="1594"/>
      <c r="EP1437" s="1594"/>
      <c r="EQ1437" s="1594"/>
      <c r="ER1437" s="1594"/>
      <c r="ES1437" s="1594"/>
    </row>
    <row r="1438" spans="1:149" s="1604" customFormat="1" ht="12.5">
      <c r="A1438" s="1644" t="str">
        <f t="shared" si="753"/>
        <v>Organisation</v>
      </c>
      <c r="B1438" s="1758"/>
      <c r="C1438" s="1758"/>
      <c r="D1438" s="1758"/>
      <c r="E1438" s="1756"/>
      <c r="F1438" s="1592"/>
      <c r="G1438" s="1714">
        <f t="shared" si="754"/>
        <v>0</v>
      </c>
      <c r="H1438" s="1645"/>
      <c r="I1438" s="1714">
        <f t="shared" si="755"/>
        <v>0</v>
      </c>
      <c r="J1438" s="1646"/>
      <c r="K1438" s="1646"/>
      <c r="L1438" s="1592"/>
      <c r="M1438" s="1597"/>
      <c r="N1438" s="1597"/>
      <c r="O1438" s="1646"/>
      <c r="P1438" s="1647"/>
      <c r="Q1438" s="1647"/>
      <c r="R1438" s="1648"/>
      <c r="S1438" s="1603"/>
      <c r="T1438" s="1649"/>
      <c r="U1438" s="1649"/>
      <c r="V1438" s="1649"/>
      <c r="W1438" s="1649"/>
      <c r="X1438" s="1649"/>
      <c r="Y1438" s="1649"/>
      <c r="Z1438" s="1649"/>
      <c r="AA1438" s="1649"/>
      <c r="AB1438" s="1649"/>
      <c r="AC1438" s="1649"/>
      <c r="AD1438" s="1649"/>
      <c r="AE1438" s="1649"/>
      <c r="AF1438" s="1610">
        <f t="shared" si="734"/>
        <v>0</v>
      </c>
      <c r="AG1438" s="1649"/>
      <c r="AH1438" s="1649"/>
      <c r="AI1438" s="1649"/>
      <c r="AJ1438" s="1649"/>
      <c r="AK1438" s="1649"/>
      <c r="AL1438" s="1649"/>
      <c r="AM1438" s="1649"/>
      <c r="AN1438" s="1649"/>
      <c r="AO1438" s="1649"/>
      <c r="AP1438" s="1649"/>
      <c r="AQ1438" s="1649"/>
      <c r="AR1438" s="1709"/>
      <c r="AS1438" s="1779">
        <f t="shared" si="735"/>
        <v>0</v>
      </c>
      <c r="AT1438" s="1711">
        <f t="shared" si="756"/>
        <v>0</v>
      </c>
      <c r="AU1438" s="1611">
        <f t="shared" si="736"/>
        <v>0</v>
      </c>
      <c r="AV1438" s="1611">
        <f t="shared" si="737"/>
        <v>0</v>
      </c>
      <c r="AW1438" s="1611">
        <f t="shared" si="738"/>
        <v>0</v>
      </c>
      <c r="AX1438" s="1611">
        <f t="shared" si="739"/>
        <v>0</v>
      </c>
      <c r="AY1438" s="1611">
        <f t="shared" si="740"/>
        <v>0</v>
      </c>
      <c r="AZ1438" s="1611">
        <f t="shared" si="741"/>
        <v>0</v>
      </c>
      <c r="BA1438" s="1611">
        <f t="shared" si="742"/>
        <v>0</v>
      </c>
      <c r="BB1438" s="1611">
        <f t="shared" si="743"/>
        <v>0</v>
      </c>
      <c r="BC1438" s="1611">
        <f t="shared" si="744"/>
        <v>0</v>
      </c>
      <c r="BD1438" s="1611">
        <f t="shared" si="745"/>
        <v>0</v>
      </c>
      <c r="BE1438" s="1611">
        <f t="shared" si="746"/>
        <v>0</v>
      </c>
      <c r="BF1438" s="1611">
        <f t="shared" si="747"/>
        <v>0</v>
      </c>
      <c r="BG1438" s="1611">
        <f t="shared" si="757"/>
        <v>0</v>
      </c>
      <c r="BH1438" s="1611" t="str">
        <f t="shared" si="758"/>
        <v/>
      </c>
      <c r="BI1438" s="1611" t="str">
        <f t="shared" si="759"/>
        <v/>
      </c>
      <c r="BJ1438" s="1611" t="str">
        <f t="shared" si="748"/>
        <v/>
      </c>
      <c r="BK1438" s="1611" t="str">
        <f t="shared" si="749"/>
        <v/>
      </c>
      <c r="BL1438" s="1611" t="str">
        <f t="shared" ca="1" si="750"/>
        <v/>
      </c>
      <c r="BM1438" s="1611" t="str">
        <f t="shared" si="760"/>
        <v/>
      </c>
      <c r="BN1438" s="1611" t="str">
        <f t="shared" si="751"/>
        <v/>
      </c>
      <c r="BO1438" s="1611" t="str">
        <f t="shared" si="752"/>
        <v/>
      </c>
      <c r="BP1438" s="1611" t="str">
        <f t="shared" si="761"/>
        <v/>
      </c>
      <c r="BQ1438" s="1611" t="str">
        <f t="shared" si="762"/>
        <v/>
      </c>
      <c r="BR1438" s="1611" t="str">
        <f t="shared" si="763"/>
        <v/>
      </c>
      <c r="BS1438" s="1611" t="str">
        <f t="shared" si="764"/>
        <v/>
      </c>
      <c r="BT1438" s="1611" t="str">
        <f t="shared" si="765"/>
        <v/>
      </c>
      <c r="BU1438" s="1731">
        <f t="shared" ca="1" si="766"/>
        <v>0</v>
      </c>
      <c r="BV1438" s="1594"/>
      <c r="BW1438" s="1594"/>
      <c r="BX1438" s="1594"/>
      <c r="BY1438" s="1594"/>
      <c r="BZ1438" s="1594"/>
      <c r="CA1438" s="1594"/>
      <c r="CB1438" s="1594"/>
      <c r="CC1438" s="1594"/>
      <c r="CD1438" s="1594"/>
      <c r="CE1438" s="1594"/>
      <c r="CF1438" s="1594"/>
      <c r="CG1438" s="1594"/>
      <c r="CH1438" s="1594"/>
      <c r="CI1438" s="1594"/>
      <c r="CJ1438" s="1594"/>
      <c r="CK1438" s="1594"/>
      <c r="CL1438" s="1594"/>
      <c r="CM1438" s="1594"/>
      <c r="CN1438" s="1594"/>
      <c r="CO1438" s="1594"/>
      <c r="CP1438" s="1594"/>
      <c r="CQ1438" s="1594"/>
      <c r="CR1438" s="1594"/>
      <c r="CS1438" s="1594"/>
      <c r="CT1438" s="1594"/>
      <c r="CU1438" s="1594"/>
      <c r="CV1438" s="1594"/>
      <c r="CW1438" s="1594"/>
      <c r="CX1438" s="1594"/>
      <c r="CY1438" s="1594"/>
      <c r="CZ1438" s="1594"/>
      <c r="DA1438" s="1594"/>
      <c r="DB1438" s="1594"/>
      <c r="DC1438" s="1594"/>
      <c r="DD1438" s="1594"/>
      <c r="DE1438" s="1594"/>
      <c r="DF1438" s="1594"/>
      <c r="DG1438" s="1594"/>
      <c r="DH1438" s="1594"/>
      <c r="DI1438" s="1594"/>
      <c r="DJ1438" s="1594"/>
      <c r="DK1438" s="1594"/>
      <c r="DL1438" s="1594"/>
      <c r="DM1438" s="1594"/>
      <c r="DN1438" s="1594"/>
      <c r="DO1438" s="1594"/>
      <c r="DP1438" s="1594"/>
      <c r="DQ1438" s="1594"/>
      <c r="DR1438" s="1594"/>
      <c r="DS1438" s="1594"/>
      <c r="DT1438" s="1594"/>
      <c r="DU1438" s="1594"/>
      <c r="DV1438" s="1594"/>
      <c r="DW1438" s="1594"/>
      <c r="DX1438" s="1594"/>
      <c r="DY1438" s="1594"/>
      <c r="DZ1438" s="1594"/>
      <c r="EA1438" s="1594"/>
      <c r="EB1438" s="1594"/>
      <c r="EC1438" s="1594"/>
      <c r="ED1438" s="1594"/>
      <c r="EE1438" s="1594"/>
      <c r="EF1438" s="1594"/>
      <c r="EG1438" s="1594"/>
      <c r="EH1438" s="1594"/>
      <c r="EI1438" s="1594"/>
      <c r="EJ1438" s="1594"/>
      <c r="EK1438" s="1594"/>
      <c r="EL1438" s="1594"/>
      <c r="EM1438" s="1594"/>
      <c r="EN1438" s="1594"/>
      <c r="EO1438" s="1594"/>
      <c r="EP1438" s="1594"/>
      <c r="EQ1438" s="1594"/>
      <c r="ER1438" s="1594"/>
      <c r="ES1438" s="1594"/>
    </row>
    <row r="1439" spans="1:149" s="1604" customFormat="1" ht="12.5">
      <c r="A1439" s="1644" t="str">
        <f t="shared" si="753"/>
        <v>Organisation</v>
      </c>
      <c r="B1439" s="1758"/>
      <c r="C1439" s="1758"/>
      <c r="D1439" s="1758"/>
      <c r="E1439" s="1756"/>
      <c r="F1439" s="1592"/>
      <c r="G1439" s="1714">
        <f t="shared" si="754"/>
        <v>0</v>
      </c>
      <c r="H1439" s="1645"/>
      <c r="I1439" s="1714">
        <f t="shared" si="755"/>
        <v>0</v>
      </c>
      <c r="J1439" s="1646"/>
      <c r="K1439" s="1646"/>
      <c r="L1439" s="1592"/>
      <c r="M1439" s="1597"/>
      <c r="N1439" s="1597"/>
      <c r="O1439" s="1646"/>
      <c r="P1439" s="1647"/>
      <c r="Q1439" s="1647"/>
      <c r="R1439" s="1648"/>
      <c r="S1439" s="1603"/>
      <c r="T1439" s="1649"/>
      <c r="U1439" s="1649"/>
      <c r="V1439" s="1649"/>
      <c r="W1439" s="1649"/>
      <c r="X1439" s="1649"/>
      <c r="Y1439" s="1649"/>
      <c r="Z1439" s="1649"/>
      <c r="AA1439" s="1649"/>
      <c r="AB1439" s="1649"/>
      <c r="AC1439" s="1649"/>
      <c r="AD1439" s="1649"/>
      <c r="AE1439" s="1649"/>
      <c r="AF1439" s="1610">
        <f t="shared" si="734"/>
        <v>0</v>
      </c>
      <c r="AG1439" s="1649"/>
      <c r="AH1439" s="1649"/>
      <c r="AI1439" s="1649"/>
      <c r="AJ1439" s="1649"/>
      <c r="AK1439" s="1649"/>
      <c r="AL1439" s="1649"/>
      <c r="AM1439" s="1649"/>
      <c r="AN1439" s="1649"/>
      <c r="AO1439" s="1649"/>
      <c r="AP1439" s="1649"/>
      <c r="AQ1439" s="1649"/>
      <c r="AR1439" s="1709"/>
      <c r="AS1439" s="1779">
        <f t="shared" si="735"/>
        <v>0</v>
      </c>
      <c r="AT1439" s="1711">
        <f t="shared" si="756"/>
        <v>0</v>
      </c>
      <c r="AU1439" s="1611">
        <f t="shared" si="736"/>
        <v>0</v>
      </c>
      <c r="AV1439" s="1611">
        <f t="shared" si="737"/>
        <v>0</v>
      </c>
      <c r="AW1439" s="1611">
        <f t="shared" si="738"/>
        <v>0</v>
      </c>
      <c r="AX1439" s="1611">
        <f t="shared" si="739"/>
        <v>0</v>
      </c>
      <c r="AY1439" s="1611">
        <f t="shared" si="740"/>
        <v>0</v>
      </c>
      <c r="AZ1439" s="1611">
        <f t="shared" si="741"/>
        <v>0</v>
      </c>
      <c r="BA1439" s="1611">
        <f t="shared" si="742"/>
        <v>0</v>
      </c>
      <c r="BB1439" s="1611">
        <f t="shared" si="743"/>
        <v>0</v>
      </c>
      <c r="BC1439" s="1611">
        <f t="shared" si="744"/>
        <v>0</v>
      </c>
      <c r="BD1439" s="1611">
        <f t="shared" si="745"/>
        <v>0</v>
      </c>
      <c r="BE1439" s="1611">
        <f t="shared" si="746"/>
        <v>0</v>
      </c>
      <c r="BF1439" s="1611">
        <f t="shared" si="747"/>
        <v>0</v>
      </c>
      <c r="BG1439" s="1611">
        <f t="shared" si="757"/>
        <v>0</v>
      </c>
      <c r="BH1439" s="1611" t="str">
        <f t="shared" si="758"/>
        <v/>
      </c>
      <c r="BI1439" s="1611" t="str">
        <f t="shared" si="759"/>
        <v/>
      </c>
      <c r="BJ1439" s="1611" t="str">
        <f t="shared" si="748"/>
        <v/>
      </c>
      <c r="BK1439" s="1611" t="str">
        <f t="shared" si="749"/>
        <v/>
      </c>
      <c r="BL1439" s="1611" t="str">
        <f t="shared" ca="1" si="750"/>
        <v/>
      </c>
      <c r="BM1439" s="1611" t="str">
        <f t="shared" si="760"/>
        <v/>
      </c>
      <c r="BN1439" s="1611" t="str">
        <f t="shared" si="751"/>
        <v/>
      </c>
      <c r="BO1439" s="1611" t="str">
        <f t="shared" si="752"/>
        <v/>
      </c>
      <c r="BP1439" s="1611" t="str">
        <f t="shared" si="761"/>
        <v/>
      </c>
      <c r="BQ1439" s="1611" t="str">
        <f t="shared" si="762"/>
        <v/>
      </c>
      <c r="BR1439" s="1611" t="str">
        <f t="shared" si="763"/>
        <v/>
      </c>
      <c r="BS1439" s="1611" t="str">
        <f t="shared" si="764"/>
        <v/>
      </c>
      <c r="BT1439" s="1611" t="str">
        <f t="shared" si="765"/>
        <v/>
      </c>
      <c r="BU1439" s="1731">
        <f t="shared" ca="1" si="766"/>
        <v>0</v>
      </c>
      <c r="BV1439" s="1594"/>
      <c r="BW1439" s="1594"/>
      <c r="BX1439" s="1594"/>
      <c r="BY1439" s="1594"/>
      <c r="BZ1439" s="1594"/>
      <c r="CA1439" s="1594"/>
      <c r="CB1439" s="1594"/>
      <c r="CC1439" s="1594"/>
      <c r="CD1439" s="1594"/>
      <c r="CE1439" s="1594"/>
      <c r="CF1439" s="1594"/>
      <c r="CG1439" s="1594"/>
      <c r="CH1439" s="1594"/>
      <c r="CI1439" s="1594"/>
      <c r="CJ1439" s="1594"/>
      <c r="CK1439" s="1594"/>
      <c r="CL1439" s="1594"/>
      <c r="CM1439" s="1594"/>
      <c r="CN1439" s="1594"/>
      <c r="CO1439" s="1594"/>
      <c r="CP1439" s="1594"/>
      <c r="CQ1439" s="1594"/>
      <c r="CR1439" s="1594"/>
      <c r="CS1439" s="1594"/>
      <c r="CT1439" s="1594"/>
      <c r="CU1439" s="1594"/>
      <c r="CV1439" s="1594"/>
      <c r="CW1439" s="1594"/>
      <c r="CX1439" s="1594"/>
      <c r="CY1439" s="1594"/>
      <c r="CZ1439" s="1594"/>
      <c r="DA1439" s="1594"/>
      <c r="DB1439" s="1594"/>
      <c r="DC1439" s="1594"/>
      <c r="DD1439" s="1594"/>
      <c r="DE1439" s="1594"/>
      <c r="DF1439" s="1594"/>
      <c r="DG1439" s="1594"/>
      <c r="DH1439" s="1594"/>
      <c r="DI1439" s="1594"/>
      <c r="DJ1439" s="1594"/>
      <c r="DK1439" s="1594"/>
      <c r="DL1439" s="1594"/>
      <c r="DM1439" s="1594"/>
      <c r="DN1439" s="1594"/>
      <c r="DO1439" s="1594"/>
      <c r="DP1439" s="1594"/>
      <c r="DQ1439" s="1594"/>
      <c r="DR1439" s="1594"/>
      <c r="DS1439" s="1594"/>
      <c r="DT1439" s="1594"/>
      <c r="DU1439" s="1594"/>
      <c r="DV1439" s="1594"/>
      <c r="DW1439" s="1594"/>
      <c r="DX1439" s="1594"/>
      <c r="DY1439" s="1594"/>
      <c r="DZ1439" s="1594"/>
      <c r="EA1439" s="1594"/>
      <c r="EB1439" s="1594"/>
      <c r="EC1439" s="1594"/>
      <c r="ED1439" s="1594"/>
      <c r="EE1439" s="1594"/>
      <c r="EF1439" s="1594"/>
      <c r="EG1439" s="1594"/>
      <c r="EH1439" s="1594"/>
      <c r="EI1439" s="1594"/>
      <c r="EJ1439" s="1594"/>
      <c r="EK1439" s="1594"/>
      <c r="EL1439" s="1594"/>
      <c r="EM1439" s="1594"/>
      <c r="EN1439" s="1594"/>
      <c r="EO1439" s="1594"/>
      <c r="EP1439" s="1594"/>
      <c r="EQ1439" s="1594"/>
      <c r="ER1439" s="1594"/>
      <c r="ES1439" s="1594"/>
    </row>
    <row r="1440" spans="1:149" s="1604" customFormat="1" ht="12.5">
      <c r="A1440" s="1644" t="str">
        <f t="shared" si="753"/>
        <v>Organisation</v>
      </c>
      <c r="B1440" s="1758"/>
      <c r="C1440" s="1758"/>
      <c r="D1440" s="1758"/>
      <c r="E1440" s="1756"/>
      <c r="F1440" s="1592"/>
      <c r="G1440" s="1714">
        <f t="shared" si="754"/>
        <v>0</v>
      </c>
      <c r="H1440" s="1645"/>
      <c r="I1440" s="1714">
        <f t="shared" si="755"/>
        <v>0</v>
      </c>
      <c r="J1440" s="1646"/>
      <c r="K1440" s="1646"/>
      <c r="L1440" s="1592"/>
      <c r="M1440" s="1597"/>
      <c r="N1440" s="1597"/>
      <c r="O1440" s="1646"/>
      <c r="P1440" s="1647"/>
      <c r="Q1440" s="1647"/>
      <c r="R1440" s="1648"/>
      <c r="S1440" s="1603"/>
      <c r="T1440" s="1649"/>
      <c r="U1440" s="1649"/>
      <c r="V1440" s="1649"/>
      <c r="W1440" s="1649"/>
      <c r="X1440" s="1649"/>
      <c r="Y1440" s="1649"/>
      <c r="Z1440" s="1649"/>
      <c r="AA1440" s="1649"/>
      <c r="AB1440" s="1649"/>
      <c r="AC1440" s="1649"/>
      <c r="AD1440" s="1649"/>
      <c r="AE1440" s="1649"/>
      <c r="AF1440" s="1610">
        <f t="shared" si="734"/>
        <v>0</v>
      </c>
      <c r="AG1440" s="1649"/>
      <c r="AH1440" s="1649"/>
      <c r="AI1440" s="1649"/>
      <c r="AJ1440" s="1649"/>
      <c r="AK1440" s="1649"/>
      <c r="AL1440" s="1649"/>
      <c r="AM1440" s="1649"/>
      <c r="AN1440" s="1649"/>
      <c r="AO1440" s="1649"/>
      <c r="AP1440" s="1649"/>
      <c r="AQ1440" s="1649"/>
      <c r="AR1440" s="1709"/>
      <c r="AS1440" s="1779">
        <f t="shared" si="735"/>
        <v>0</v>
      </c>
      <c r="AT1440" s="1711">
        <f t="shared" si="756"/>
        <v>0</v>
      </c>
      <c r="AU1440" s="1611">
        <f t="shared" si="736"/>
        <v>0</v>
      </c>
      <c r="AV1440" s="1611">
        <f t="shared" si="737"/>
        <v>0</v>
      </c>
      <c r="AW1440" s="1611">
        <f t="shared" si="738"/>
        <v>0</v>
      </c>
      <c r="AX1440" s="1611">
        <f t="shared" si="739"/>
        <v>0</v>
      </c>
      <c r="AY1440" s="1611">
        <f t="shared" si="740"/>
        <v>0</v>
      </c>
      <c r="AZ1440" s="1611">
        <f t="shared" si="741"/>
        <v>0</v>
      </c>
      <c r="BA1440" s="1611">
        <f t="shared" si="742"/>
        <v>0</v>
      </c>
      <c r="BB1440" s="1611">
        <f t="shared" si="743"/>
        <v>0</v>
      </c>
      <c r="BC1440" s="1611">
        <f t="shared" si="744"/>
        <v>0</v>
      </c>
      <c r="BD1440" s="1611">
        <f t="shared" si="745"/>
        <v>0</v>
      </c>
      <c r="BE1440" s="1611">
        <f t="shared" si="746"/>
        <v>0</v>
      </c>
      <c r="BF1440" s="1611">
        <f t="shared" si="747"/>
        <v>0</v>
      </c>
      <c r="BG1440" s="1611">
        <f t="shared" si="757"/>
        <v>0</v>
      </c>
      <c r="BH1440" s="1611" t="str">
        <f t="shared" si="758"/>
        <v/>
      </c>
      <c r="BI1440" s="1611" t="str">
        <f t="shared" si="759"/>
        <v/>
      </c>
      <c r="BJ1440" s="1611" t="str">
        <f t="shared" si="748"/>
        <v/>
      </c>
      <c r="BK1440" s="1611" t="str">
        <f t="shared" si="749"/>
        <v/>
      </c>
      <c r="BL1440" s="1611" t="str">
        <f t="shared" ca="1" si="750"/>
        <v/>
      </c>
      <c r="BM1440" s="1611" t="str">
        <f t="shared" si="760"/>
        <v/>
      </c>
      <c r="BN1440" s="1611" t="str">
        <f t="shared" si="751"/>
        <v/>
      </c>
      <c r="BO1440" s="1611" t="str">
        <f t="shared" si="752"/>
        <v/>
      </c>
      <c r="BP1440" s="1611" t="str">
        <f t="shared" si="761"/>
        <v/>
      </c>
      <c r="BQ1440" s="1611" t="str">
        <f t="shared" si="762"/>
        <v/>
      </c>
      <c r="BR1440" s="1611" t="str">
        <f t="shared" si="763"/>
        <v/>
      </c>
      <c r="BS1440" s="1611" t="str">
        <f t="shared" si="764"/>
        <v/>
      </c>
      <c r="BT1440" s="1611" t="str">
        <f t="shared" si="765"/>
        <v/>
      </c>
      <c r="BU1440" s="1731">
        <f t="shared" ca="1" si="766"/>
        <v>0</v>
      </c>
      <c r="BV1440" s="1594"/>
      <c r="BW1440" s="1594"/>
      <c r="BX1440" s="1594"/>
      <c r="BY1440" s="1594"/>
      <c r="BZ1440" s="1594"/>
      <c r="CA1440" s="1594"/>
      <c r="CB1440" s="1594"/>
      <c r="CC1440" s="1594"/>
      <c r="CD1440" s="1594"/>
      <c r="CE1440" s="1594"/>
      <c r="CF1440" s="1594"/>
      <c r="CG1440" s="1594"/>
      <c r="CH1440" s="1594"/>
      <c r="CI1440" s="1594"/>
      <c r="CJ1440" s="1594"/>
      <c r="CK1440" s="1594"/>
      <c r="CL1440" s="1594"/>
      <c r="CM1440" s="1594"/>
      <c r="CN1440" s="1594"/>
      <c r="CO1440" s="1594"/>
      <c r="CP1440" s="1594"/>
      <c r="CQ1440" s="1594"/>
      <c r="CR1440" s="1594"/>
      <c r="CS1440" s="1594"/>
      <c r="CT1440" s="1594"/>
      <c r="CU1440" s="1594"/>
      <c r="CV1440" s="1594"/>
      <c r="CW1440" s="1594"/>
      <c r="CX1440" s="1594"/>
      <c r="CY1440" s="1594"/>
      <c r="CZ1440" s="1594"/>
      <c r="DA1440" s="1594"/>
      <c r="DB1440" s="1594"/>
      <c r="DC1440" s="1594"/>
      <c r="DD1440" s="1594"/>
      <c r="DE1440" s="1594"/>
      <c r="DF1440" s="1594"/>
      <c r="DG1440" s="1594"/>
      <c r="DH1440" s="1594"/>
      <c r="DI1440" s="1594"/>
      <c r="DJ1440" s="1594"/>
      <c r="DK1440" s="1594"/>
      <c r="DL1440" s="1594"/>
      <c r="DM1440" s="1594"/>
      <c r="DN1440" s="1594"/>
      <c r="DO1440" s="1594"/>
      <c r="DP1440" s="1594"/>
      <c r="DQ1440" s="1594"/>
      <c r="DR1440" s="1594"/>
      <c r="DS1440" s="1594"/>
      <c r="DT1440" s="1594"/>
      <c r="DU1440" s="1594"/>
      <c r="DV1440" s="1594"/>
      <c r="DW1440" s="1594"/>
      <c r="DX1440" s="1594"/>
      <c r="DY1440" s="1594"/>
      <c r="DZ1440" s="1594"/>
      <c r="EA1440" s="1594"/>
      <c r="EB1440" s="1594"/>
      <c r="EC1440" s="1594"/>
      <c r="ED1440" s="1594"/>
      <c r="EE1440" s="1594"/>
      <c r="EF1440" s="1594"/>
      <c r="EG1440" s="1594"/>
      <c r="EH1440" s="1594"/>
      <c r="EI1440" s="1594"/>
      <c r="EJ1440" s="1594"/>
      <c r="EK1440" s="1594"/>
      <c r="EL1440" s="1594"/>
      <c r="EM1440" s="1594"/>
      <c r="EN1440" s="1594"/>
      <c r="EO1440" s="1594"/>
      <c r="EP1440" s="1594"/>
      <c r="EQ1440" s="1594"/>
      <c r="ER1440" s="1594"/>
      <c r="ES1440" s="1594"/>
    </row>
    <row r="1441" spans="1:149" s="1604" customFormat="1" ht="12.5">
      <c r="A1441" s="1644" t="str">
        <f t="shared" si="753"/>
        <v>Organisation</v>
      </c>
      <c r="B1441" s="1758"/>
      <c r="C1441" s="1758"/>
      <c r="D1441" s="1758"/>
      <c r="E1441" s="1756"/>
      <c r="F1441" s="1592"/>
      <c r="G1441" s="1714">
        <f t="shared" si="754"/>
        <v>0</v>
      </c>
      <c r="H1441" s="1645"/>
      <c r="I1441" s="1714">
        <f t="shared" si="755"/>
        <v>0</v>
      </c>
      <c r="J1441" s="1646"/>
      <c r="K1441" s="1646"/>
      <c r="L1441" s="1592"/>
      <c r="M1441" s="1597"/>
      <c r="N1441" s="1597"/>
      <c r="O1441" s="1646"/>
      <c r="P1441" s="1647"/>
      <c r="Q1441" s="1647"/>
      <c r="R1441" s="1648"/>
      <c r="S1441" s="1603"/>
      <c r="T1441" s="1649"/>
      <c r="U1441" s="1649"/>
      <c r="V1441" s="1649"/>
      <c r="W1441" s="1649"/>
      <c r="X1441" s="1649"/>
      <c r="Y1441" s="1649"/>
      <c r="Z1441" s="1649"/>
      <c r="AA1441" s="1649"/>
      <c r="AB1441" s="1649"/>
      <c r="AC1441" s="1649"/>
      <c r="AD1441" s="1649"/>
      <c r="AE1441" s="1649"/>
      <c r="AF1441" s="1610">
        <f t="shared" si="734"/>
        <v>0</v>
      </c>
      <c r="AG1441" s="1649"/>
      <c r="AH1441" s="1649"/>
      <c r="AI1441" s="1649"/>
      <c r="AJ1441" s="1649"/>
      <c r="AK1441" s="1649"/>
      <c r="AL1441" s="1649"/>
      <c r="AM1441" s="1649"/>
      <c r="AN1441" s="1649"/>
      <c r="AO1441" s="1649"/>
      <c r="AP1441" s="1649"/>
      <c r="AQ1441" s="1649"/>
      <c r="AR1441" s="1709"/>
      <c r="AS1441" s="1779">
        <f t="shared" si="735"/>
        <v>0</v>
      </c>
      <c r="AT1441" s="1711">
        <f t="shared" si="756"/>
        <v>0</v>
      </c>
      <c r="AU1441" s="1611">
        <f t="shared" si="736"/>
        <v>0</v>
      </c>
      <c r="AV1441" s="1611">
        <f t="shared" si="737"/>
        <v>0</v>
      </c>
      <c r="AW1441" s="1611">
        <f t="shared" si="738"/>
        <v>0</v>
      </c>
      <c r="AX1441" s="1611">
        <f t="shared" si="739"/>
        <v>0</v>
      </c>
      <c r="AY1441" s="1611">
        <f t="shared" si="740"/>
        <v>0</v>
      </c>
      <c r="AZ1441" s="1611">
        <f t="shared" si="741"/>
        <v>0</v>
      </c>
      <c r="BA1441" s="1611">
        <f t="shared" si="742"/>
        <v>0</v>
      </c>
      <c r="BB1441" s="1611">
        <f t="shared" si="743"/>
        <v>0</v>
      </c>
      <c r="BC1441" s="1611">
        <f t="shared" si="744"/>
        <v>0</v>
      </c>
      <c r="BD1441" s="1611">
        <f t="shared" si="745"/>
        <v>0</v>
      </c>
      <c r="BE1441" s="1611">
        <f t="shared" si="746"/>
        <v>0</v>
      </c>
      <c r="BF1441" s="1611">
        <f t="shared" si="747"/>
        <v>0</v>
      </c>
      <c r="BG1441" s="1611">
        <f t="shared" si="757"/>
        <v>0</v>
      </c>
      <c r="BH1441" s="1611" t="str">
        <f t="shared" si="758"/>
        <v/>
      </c>
      <c r="BI1441" s="1611" t="str">
        <f t="shared" si="759"/>
        <v/>
      </c>
      <c r="BJ1441" s="1611" t="str">
        <f t="shared" si="748"/>
        <v/>
      </c>
      <c r="BK1441" s="1611" t="str">
        <f t="shared" si="749"/>
        <v/>
      </c>
      <c r="BL1441" s="1611" t="str">
        <f t="shared" ca="1" si="750"/>
        <v/>
      </c>
      <c r="BM1441" s="1611" t="str">
        <f t="shared" si="760"/>
        <v/>
      </c>
      <c r="BN1441" s="1611" t="str">
        <f t="shared" si="751"/>
        <v/>
      </c>
      <c r="BO1441" s="1611" t="str">
        <f t="shared" si="752"/>
        <v/>
      </c>
      <c r="BP1441" s="1611" t="str">
        <f t="shared" si="761"/>
        <v/>
      </c>
      <c r="BQ1441" s="1611" t="str">
        <f t="shared" si="762"/>
        <v/>
      </c>
      <c r="BR1441" s="1611" t="str">
        <f t="shared" si="763"/>
        <v/>
      </c>
      <c r="BS1441" s="1611" t="str">
        <f t="shared" si="764"/>
        <v/>
      </c>
      <c r="BT1441" s="1611" t="str">
        <f t="shared" si="765"/>
        <v/>
      </c>
      <c r="BU1441" s="1731">
        <f t="shared" ca="1" si="766"/>
        <v>0</v>
      </c>
      <c r="BV1441" s="1594"/>
      <c r="BW1441" s="1594"/>
      <c r="BX1441" s="1594"/>
      <c r="BY1441" s="1594"/>
      <c r="BZ1441" s="1594"/>
      <c r="CA1441" s="1594"/>
      <c r="CB1441" s="1594"/>
      <c r="CC1441" s="1594"/>
      <c r="CD1441" s="1594"/>
      <c r="CE1441" s="1594"/>
      <c r="CF1441" s="1594"/>
      <c r="CG1441" s="1594"/>
      <c r="CH1441" s="1594"/>
      <c r="CI1441" s="1594"/>
      <c r="CJ1441" s="1594"/>
      <c r="CK1441" s="1594"/>
      <c r="CL1441" s="1594"/>
      <c r="CM1441" s="1594"/>
      <c r="CN1441" s="1594"/>
      <c r="CO1441" s="1594"/>
      <c r="CP1441" s="1594"/>
      <c r="CQ1441" s="1594"/>
      <c r="CR1441" s="1594"/>
      <c r="CS1441" s="1594"/>
      <c r="CT1441" s="1594"/>
      <c r="CU1441" s="1594"/>
      <c r="CV1441" s="1594"/>
      <c r="CW1441" s="1594"/>
      <c r="CX1441" s="1594"/>
      <c r="CY1441" s="1594"/>
      <c r="CZ1441" s="1594"/>
      <c r="DA1441" s="1594"/>
      <c r="DB1441" s="1594"/>
      <c r="DC1441" s="1594"/>
      <c r="DD1441" s="1594"/>
      <c r="DE1441" s="1594"/>
      <c r="DF1441" s="1594"/>
      <c r="DG1441" s="1594"/>
      <c r="DH1441" s="1594"/>
      <c r="DI1441" s="1594"/>
      <c r="DJ1441" s="1594"/>
      <c r="DK1441" s="1594"/>
      <c r="DL1441" s="1594"/>
      <c r="DM1441" s="1594"/>
      <c r="DN1441" s="1594"/>
      <c r="DO1441" s="1594"/>
      <c r="DP1441" s="1594"/>
      <c r="DQ1441" s="1594"/>
      <c r="DR1441" s="1594"/>
      <c r="DS1441" s="1594"/>
      <c r="DT1441" s="1594"/>
      <c r="DU1441" s="1594"/>
      <c r="DV1441" s="1594"/>
      <c r="DW1441" s="1594"/>
      <c r="DX1441" s="1594"/>
      <c r="DY1441" s="1594"/>
      <c r="DZ1441" s="1594"/>
      <c r="EA1441" s="1594"/>
      <c r="EB1441" s="1594"/>
      <c r="EC1441" s="1594"/>
      <c r="ED1441" s="1594"/>
      <c r="EE1441" s="1594"/>
      <c r="EF1441" s="1594"/>
      <c r="EG1441" s="1594"/>
      <c r="EH1441" s="1594"/>
      <c r="EI1441" s="1594"/>
      <c r="EJ1441" s="1594"/>
      <c r="EK1441" s="1594"/>
      <c r="EL1441" s="1594"/>
      <c r="EM1441" s="1594"/>
      <c r="EN1441" s="1594"/>
      <c r="EO1441" s="1594"/>
      <c r="EP1441" s="1594"/>
      <c r="EQ1441" s="1594"/>
      <c r="ER1441" s="1594"/>
      <c r="ES1441" s="1594"/>
    </row>
    <row r="1442" spans="1:149" s="1604" customFormat="1" ht="12.5">
      <c r="A1442" s="1644" t="str">
        <f t="shared" si="753"/>
        <v>Organisation</v>
      </c>
      <c r="B1442" s="1758"/>
      <c r="C1442" s="1758"/>
      <c r="D1442" s="1758"/>
      <c r="E1442" s="1756"/>
      <c r="F1442" s="1592"/>
      <c r="G1442" s="1714">
        <f t="shared" si="754"/>
        <v>0</v>
      </c>
      <c r="H1442" s="1645"/>
      <c r="I1442" s="1714">
        <f t="shared" si="755"/>
        <v>0</v>
      </c>
      <c r="J1442" s="1646"/>
      <c r="K1442" s="1646"/>
      <c r="L1442" s="1592"/>
      <c r="M1442" s="1597"/>
      <c r="N1442" s="1597"/>
      <c r="O1442" s="1646"/>
      <c r="P1442" s="1647"/>
      <c r="Q1442" s="1647"/>
      <c r="R1442" s="1648"/>
      <c r="S1442" s="1603"/>
      <c r="T1442" s="1649"/>
      <c r="U1442" s="1649"/>
      <c r="V1442" s="1649"/>
      <c r="W1442" s="1649"/>
      <c r="X1442" s="1649"/>
      <c r="Y1442" s="1649"/>
      <c r="Z1442" s="1649"/>
      <c r="AA1442" s="1649"/>
      <c r="AB1442" s="1649"/>
      <c r="AC1442" s="1649"/>
      <c r="AD1442" s="1649"/>
      <c r="AE1442" s="1649"/>
      <c r="AF1442" s="1610">
        <f t="shared" si="734"/>
        <v>0</v>
      </c>
      <c r="AG1442" s="1649"/>
      <c r="AH1442" s="1649"/>
      <c r="AI1442" s="1649"/>
      <c r="AJ1442" s="1649"/>
      <c r="AK1442" s="1649"/>
      <c r="AL1442" s="1649"/>
      <c r="AM1442" s="1649"/>
      <c r="AN1442" s="1649"/>
      <c r="AO1442" s="1649"/>
      <c r="AP1442" s="1649"/>
      <c r="AQ1442" s="1649"/>
      <c r="AR1442" s="1709"/>
      <c r="AS1442" s="1779">
        <f t="shared" si="735"/>
        <v>0</v>
      </c>
      <c r="AT1442" s="1711">
        <f t="shared" si="756"/>
        <v>0</v>
      </c>
      <c r="AU1442" s="1611">
        <f t="shared" si="736"/>
        <v>0</v>
      </c>
      <c r="AV1442" s="1611">
        <f t="shared" si="737"/>
        <v>0</v>
      </c>
      <c r="AW1442" s="1611">
        <f t="shared" si="738"/>
        <v>0</v>
      </c>
      <c r="AX1442" s="1611">
        <f t="shared" si="739"/>
        <v>0</v>
      </c>
      <c r="AY1442" s="1611">
        <f t="shared" si="740"/>
        <v>0</v>
      </c>
      <c r="AZ1442" s="1611">
        <f t="shared" si="741"/>
        <v>0</v>
      </c>
      <c r="BA1442" s="1611">
        <f t="shared" si="742"/>
        <v>0</v>
      </c>
      <c r="BB1442" s="1611">
        <f t="shared" si="743"/>
        <v>0</v>
      </c>
      <c r="BC1442" s="1611">
        <f t="shared" si="744"/>
        <v>0</v>
      </c>
      <c r="BD1442" s="1611">
        <f t="shared" si="745"/>
        <v>0</v>
      </c>
      <c r="BE1442" s="1611">
        <f t="shared" si="746"/>
        <v>0</v>
      </c>
      <c r="BF1442" s="1611">
        <f t="shared" si="747"/>
        <v>0</v>
      </c>
      <c r="BG1442" s="1611">
        <f t="shared" si="757"/>
        <v>0</v>
      </c>
      <c r="BH1442" s="1611" t="str">
        <f t="shared" si="758"/>
        <v/>
      </c>
      <c r="BI1442" s="1611" t="str">
        <f t="shared" si="759"/>
        <v/>
      </c>
      <c r="BJ1442" s="1611" t="str">
        <f t="shared" si="748"/>
        <v/>
      </c>
      <c r="BK1442" s="1611" t="str">
        <f t="shared" si="749"/>
        <v/>
      </c>
      <c r="BL1442" s="1611" t="str">
        <f t="shared" ca="1" si="750"/>
        <v/>
      </c>
      <c r="BM1442" s="1611" t="str">
        <f t="shared" si="760"/>
        <v/>
      </c>
      <c r="BN1442" s="1611" t="str">
        <f t="shared" si="751"/>
        <v/>
      </c>
      <c r="BO1442" s="1611" t="str">
        <f t="shared" si="752"/>
        <v/>
      </c>
      <c r="BP1442" s="1611" t="str">
        <f t="shared" si="761"/>
        <v/>
      </c>
      <c r="BQ1442" s="1611" t="str">
        <f t="shared" si="762"/>
        <v/>
      </c>
      <c r="BR1442" s="1611" t="str">
        <f t="shared" si="763"/>
        <v/>
      </c>
      <c r="BS1442" s="1611" t="str">
        <f t="shared" si="764"/>
        <v/>
      </c>
      <c r="BT1442" s="1611" t="str">
        <f t="shared" si="765"/>
        <v/>
      </c>
      <c r="BU1442" s="1731">
        <f t="shared" ca="1" si="766"/>
        <v>0</v>
      </c>
      <c r="BV1442" s="1594"/>
      <c r="BW1442" s="1594"/>
      <c r="BX1442" s="1594"/>
      <c r="BY1442" s="1594"/>
      <c r="BZ1442" s="1594"/>
      <c r="CA1442" s="1594"/>
      <c r="CB1442" s="1594"/>
      <c r="CC1442" s="1594"/>
      <c r="CD1442" s="1594"/>
      <c r="CE1442" s="1594"/>
      <c r="CF1442" s="1594"/>
      <c r="CG1442" s="1594"/>
      <c r="CH1442" s="1594"/>
      <c r="CI1442" s="1594"/>
      <c r="CJ1442" s="1594"/>
      <c r="CK1442" s="1594"/>
      <c r="CL1442" s="1594"/>
      <c r="CM1442" s="1594"/>
      <c r="CN1442" s="1594"/>
      <c r="CO1442" s="1594"/>
      <c r="CP1442" s="1594"/>
      <c r="CQ1442" s="1594"/>
      <c r="CR1442" s="1594"/>
      <c r="CS1442" s="1594"/>
      <c r="CT1442" s="1594"/>
      <c r="CU1442" s="1594"/>
      <c r="CV1442" s="1594"/>
      <c r="CW1442" s="1594"/>
      <c r="CX1442" s="1594"/>
      <c r="CY1442" s="1594"/>
      <c r="CZ1442" s="1594"/>
      <c r="DA1442" s="1594"/>
      <c r="DB1442" s="1594"/>
      <c r="DC1442" s="1594"/>
      <c r="DD1442" s="1594"/>
      <c r="DE1442" s="1594"/>
      <c r="DF1442" s="1594"/>
      <c r="DG1442" s="1594"/>
      <c r="DH1442" s="1594"/>
      <c r="DI1442" s="1594"/>
      <c r="DJ1442" s="1594"/>
      <c r="DK1442" s="1594"/>
      <c r="DL1442" s="1594"/>
      <c r="DM1442" s="1594"/>
      <c r="DN1442" s="1594"/>
      <c r="DO1442" s="1594"/>
      <c r="DP1442" s="1594"/>
      <c r="DQ1442" s="1594"/>
      <c r="DR1442" s="1594"/>
      <c r="DS1442" s="1594"/>
      <c r="DT1442" s="1594"/>
      <c r="DU1442" s="1594"/>
      <c r="DV1442" s="1594"/>
      <c r="DW1442" s="1594"/>
      <c r="DX1442" s="1594"/>
      <c r="DY1442" s="1594"/>
      <c r="DZ1442" s="1594"/>
      <c r="EA1442" s="1594"/>
      <c r="EB1442" s="1594"/>
      <c r="EC1442" s="1594"/>
      <c r="ED1442" s="1594"/>
      <c r="EE1442" s="1594"/>
      <c r="EF1442" s="1594"/>
      <c r="EG1442" s="1594"/>
      <c r="EH1442" s="1594"/>
      <c r="EI1442" s="1594"/>
      <c r="EJ1442" s="1594"/>
      <c r="EK1442" s="1594"/>
      <c r="EL1442" s="1594"/>
      <c r="EM1442" s="1594"/>
      <c r="EN1442" s="1594"/>
      <c r="EO1442" s="1594"/>
      <c r="EP1442" s="1594"/>
      <c r="EQ1442" s="1594"/>
      <c r="ER1442" s="1594"/>
      <c r="ES1442" s="1594"/>
    </row>
    <row r="1443" spans="1:149" s="1604" customFormat="1" ht="12.5">
      <c r="A1443" s="1644" t="str">
        <f t="shared" si="753"/>
        <v>Organisation</v>
      </c>
      <c r="B1443" s="1758"/>
      <c r="C1443" s="1758"/>
      <c r="D1443" s="1758"/>
      <c r="E1443" s="1756"/>
      <c r="F1443" s="1592"/>
      <c r="G1443" s="1714">
        <f t="shared" si="754"/>
        <v>0</v>
      </c>
      <c r="H1443" s="1645"/>
      <c r="I1443" s="1714">
        <f t="shared" si="755"/>
        <v>0</v>
      </c>
      <c r="J1443" s="1646"/>
      <c r="K1443" s="1646"/>
      <c r="L1443" s="1592"/>
      <c r="M1443" s="1597"/>
      <c r="N1443" s="1597"/>
      <c r="O1443" s="1646"/>
      <c r="P1443" s="1647"/>
      <c r="Q1443" s="1647"/>
      <c r="R1443" s="1648"/>
      <c r="S1443" s="1603"/>
      <c r="T1443" s="1649"/>
      <c r="U1443" s="1649"/>
      <c r="V1443" s="1649"/>
      <c r="W1443" s="1649"/>
      <c r="X1443" s="1649"/>
      <c r="Y1443" s="1649"/>
      <c r="Z1443" s="1649"/>
      <c r="AA1443" s="1649"/>
      <c r="AB1443" s="1649"/>
      <c r="AC1443" s="1649"/>
      <c r="AD1443" s="1649"/>
      <c r="AE1443" s="1649"/>
      <c r="AF1443" s="1610">
        <f t="shared" si="734"/>
        <v>0</v>
      </c>
      <c r="AG1443" s="1649"/>
      <c r="AH1443" s="1649"/>
      <c r="AI1443" s="1649"/>
      <c r="AJ1443" s="1649"/>
      <c r="AK1443" s="1649"/>
      <c r="AL1443" s="1649"/>
      <c r="AM1443" s="1649"/>
      <c r="AN1443" s="1649"/>
      <c r="AO1443" s="1649"/>
      <c r="AP1443" s="1649"/>
      <c r="AQ1443" s="1649"/>
      <c r="AR1443" s="1709"/>
      <c r="AS1443" s="1779">
        <f t="shared" si="735"/>
        <v>0</v>
      </c>
      <c r="AT1443" s="1711">
        <f t="shared" si="756"/>
        <v>0</v>
      </c>
      <c r="AU1443" s="1611">
        <f t="shared" si="736"/>
        <v>0</v>
      </c>
      <c r="AV1443" s="1611">
        <f t="shared" si="737"/>
        <v>0</v>
      </c>
      <c r="AW1443" s="1611">
        <f t="shared" si="738"/>
        <v>0</v>
      </c>
      <c r="AX1443" s="1611">
        <f t="shared" si="739"/>
        <v>0</v>
      </c>
      <c r="AY1443" s="1611">
        <f t="shared" si="740"/>
        <v>0</v>
      </c>
      <c r="AZ1443" s="1611">
        <f t="shared" si="741"/>
        <v>0</v>
      </c>
      <c r="BA1443" s="1611">
        <f t="shared" si="742"/>
        <v>0</v>
      </c>
      <c r="BB1443" s="1611">
        <f t="shared" si="743"/>
        <v>0</v>
      </c>
      <c r="BC1443" s="1611">
        <f t="shared" si="744"/>
        <v>0</v>
      </c>
      <c r="BD1443" s="1611">
        <f t="shared" si="745"/>
        <v>0</v>
      </c>
      <c r="BE1443" s="1611">
        <f t="shared" si="746"/>
        <v>0</v>
      </c>
      <c r="BF1443" s="1611">
        <f t="shared" si="747"/>
        <v>0</v>
      </c>
      <c r="BG1443" s="1611">
        <f t="shared" si="757"/>
        <v>0</v>
      </c>
      <c r="BH1443" s="1611" t="str">
        <f t="shared" si="758"/>
        <v/>
      </c>
      <c r="BI1443" s="1611" t="str">
        <f t="shared" si="759"/>
        <v/>
      </c>
      <c r="BJ1443" s="1611" t="str">
        <f t="shared" si="748"/>
        <v/>
      </c>
      <c r="BK1443" s="1611" t="str">
        <f t="shared" si="749"/>
        <v/>
      </c>
      <c r="BL1443" s="1611" t="str">
        <f t="shared" ca="1" si="750"/>
        <v/>
      </c>
      <c r="BM1443" s="1611" t="str">
        <f t="shared" si="760"/>
        <v/>
      </c>
      <c r="BN1443" s="1611" t="str">
        <f t="shared" si="751"/>
        <v/>
      </c>
      <c r="BO1443" s="1611" t="str">
        <f t="shared" si="752"/>
        <v/>
      </c>
      <c r="BP1443" s="1611" t="str">
        <f t="shared" si="761"/>
        <v/>
      </c>
      <c r="BQ1443" s="1611" t="str">
        <f t="shared" si="762"/>
        <v/>
      </c>
      <c r="BR1443" s="1611" t="str">
        <f t="shared" si="763"/>
        <v/>
      </c>
      <c r="BS1443" s="1611" t="str">
        <f t="shared" si="764"/>
        <v/>
      </c>
      <c r="BT1443" s="1611" t="str">
        <f t="shared" si="765"/>
        <v/>
      </c>
      <c r="BU1443" s="1731">
        <f t="shared" ca="1" si="766"/>
        <v>0</v>
      </c>
      <c r="BV1443" s="1594"/>
      <c r="BW1443" s="1594"/>
      <c r="BX1443" s="1594"/>
      <c r="BY1443" s="1594"/>
      <c r="BZ1443" s="1594"/>
      <c r="CA1443" s="1594"/>
      <c r="CB1443" s="1594"/>
      <c r="CC1443" s="1594"/>
      <c r="CD1443" s="1594"/>
      <c r="CE1443" s="1594"/>
      <c r="CF1443" s="1594"/>
      <c r="CG1443" s="1594"/>
      <c r="CH1443" s="1594"/>
      <c r="CI1443" s="1594"/>
      <c r="CJ1443" s="1594"/>
      <c r="CK1443" s="1594"/>
      <c r="CL1443" s="1594"/>
      <c r="CM1443" s="1594"/>
      <c r="CN1443" s="1594"/>
      <c r="CO1443" s="1594"/>
      <c r="CP1443" s="1594"/>
      <c r="CQ1443" s="1594"/>
      <c r="CR1443" s="1594"/>
      <c r="CS1443" s="1594"/>
      <c r="CT1443" s="1594"/>
      <c r="CU1443" s="1594"/>
      <c r="CV1443" s="1594"/>
      <c r="CW1443" s="1594"/>
      <c r="CX1443" s="1594"/>
      <c r="CY1443" s="1594"/>
      <c r="CZ1443" s="1594"/>
      <c r="DA1443" s="1594"/>
      <c r="DB1443" s="1594"/>
      <c r="DC1443" s="1594"/>
      <c r="DD1443" s="1594"/>
      <c r="DE1443" s="1594"/>
      <c r="DF1443" s="1594"/>
      <c r="DG1443" s="1594"/>
      <c r="DH1443" s="1594"/>
      <c r="DI1443" s="1594"/>
      <c r="DJ1443" s="1594"/>
      <c r="DK1443" s="1594"/>
      <c r="DL1443" s="1594"/>
      <c r="DM1443" s="1594"/>
      <c r="DN1443" s="1594"/>
      <c r="DO1443" s="1594"/>
      <c r="DP1443" s="1594"/>
      <c r="DQ1443" s="1594"/>
      <c r="DR1443" s="1594"/>
      <c r="DS1443" s="1594"/>
      <c r="DT1443" s="1594"/>
      <c r="DU1443" s="1594"/>
      <c r="DV1443" s="1594"/>
      <c r="DW1443" s="1594"/>
      <c r="DX1443" s="1594"/>
      <c r="DY1443" s="1594"/>
      <c r="DZ1443" s="1594"/>
      <c r="EA1443" s="1594"/>
      <c r="EB1443" s="1594"/>
      <c r="EC1443" s="1594"/>
      <c r="ED1443" s="1594"/>
      <c r="EE1443" s="1594"/>
      <c r="EF1443" s="1594"/>
      <c r="EG1443" s="1594"/>
      <c r="EH1443" s="1594"/>
      <c r="EI1443" s="1594"/>
      <c r="EJ1443" s="1594"/>
      <c r="EK1443" s="1594"/>
      <c r="EL1443" s="1594"/>
      <c r="EM1443" s="1594"/>
      <c r="EN1443" s="1594"/>
      <c r="EO1443" s="1594"/>
      <c r="EP1443" s="1594"/>
      <c r="EQ1443" s="1594"/>
      <c r="ER1443" s="1594"/>
      <c r="ES1443" s="1594"/>
    </row>
    <row r="1444" spans="1:149" s="1604" customFormat="1" ht="12.5">
      <c r="A1444" s="1644" t="str">
        <f t="shared" si="753"/>
        <v>Organisation</v>
      </c>
      <c r="B1444" s="1758"/>
      <c r="C1444" s="1758"/>
      <c r="D1444" s="1758"/>
      <c r="E1444" s="1756"/>
      <c r="F1444" s="1592"/>
      <c r="G1444" s="1714">
        <f t="shared" si="754"/>
        <v>0</v>
      </c>
      <c r="H1444" s="1645"/>
      <c r="I1444" s="1714">
        <f t="shared" si="755"/>
        <v>0</v>
      </c>
      <c r="J1444" s="1646"/>
      <c r="K1444" s="1646"/>
      <c r="L1444" s="1592"/>
      <c r="M1444" s="1597"/>
      <c r="N1444" s="1597"/>
      <c r="O1444" s="1646"/>
      <c r="P1444" s="1647"/>
      <c r="Q1444" s="1647"/>
      <c r="R1444" s="1648"/>
      <c r="S1444" s="1603"/>
      <c r="T1444" s="1649"/>
      <c r="U1444" s="1649"/>
      <c r="V1444" s="1649"/>
      <c r="W1444" s="1649"/>
      <c r="X1444" s="1649"/>
      <c r="Y1444" s="1649"/>
      <c r="Z1444" s="1649"/>
      <c r="AA1444" s="1649"/>
      <c r="AB1444" s="1649"/>
      <c r="AC1444" s="1649"/>
      <c r="AD1444" s="1649"/>
      <c r="AE1444" s="1649"/>
      <c r="AF1444" s="1610">
        <f t="shared" si="734"/>
        <v>0</v>
      </c>
      <c r="AG1444" s="1649"/>
      <c r="AH1444" s="1649"/>
      <c r="AI1444" s="1649"/>
      <c r="AJ1444" s="1649"/>
      <c r="AK1444" s="1649"/>
      <c r="AL1444" s="1649"/>
      <c r="AM1444" s="1649"/>
      <c r="AN1444" s="1649"/>
      <c r="AO1444" s="1649"/>
      <c r="AP1444" s="1649"/>
      <c r="AQ1444" s="1649"/>
      <c r="AR1444" s="1709"/>
      <c r="AS1444" s="1779">
        <f t="shared" si="735"/>
        <v>0</v>
      </c>
      <c r="AT1444" s="1711">
        <f t="shared" si="756"/>
        <v>0</v>
      </c>
      <c r="AU1444" s="1611">
        <f t="shared" si="736"/>
        <v>0</v>
      </c>
      <c r="AV1444" s="1611">
        <f t="shared" si="737"/>
        <v>0</v>
      </c>
      <c r="AW1444" s="1611">
        <f t="shared" si="738"/>
        <v>0</v>
      </c>
      <c r="AX1444" s="1611">
        <f t="shared" si="739"/>
        <v>0</v>
      </c>
      <c r="AY1444" s="1611">
        <f t="shared" si="740"/>
        <v>0</v>
      </c>
      <c r="AZ1444" s="1611">
        <f t="shared" si="741"/>
        <v>0</v>
      </c>
      <c r="BA1444" s="1611">
        <f t="shared" si="742"/>
        <v>0</v>
      </c>
      <c r="BB1444" s="1611">
        <f t="shared" si="743"/>
        <v>0</v>
      </c>
      <c r="BC1444" s="1611">
        <f t="shared" si="744"/>
        <v>0</v>
      </c>
      <c r="BD1444" s="1611">
        <f t="shared" si="745"/>
        <v>0</v>
      </c>
      <c r="BE1444" s="1611">
        <f t="shared" si="746"/>
        <v>0</v>
      </c>
      <c r="BF1444" s="1611">
        <f t="shared" si="747"/>
        <v>0</v>
      </c>
      <c r="BG1444" s="1611">
        <f t="shared" si="757"/>
        <v>0</v>
      </c>
      <c r="BH1444" s="1611" t="str">
        <f t="shared" si="758"/>
        <v/>
      </c>
      <c r="BI1444" s="1611" t="str">
        <f t="shared" si="759"/>
        <v/>
      </c>
      <c r="BJ1444" s="1611" t="str">
        <f t="shared" si="748"/>
        <v/>
      </c>
      <c r="BK1444" s="1611" t="str">
        <f t="shared" si="749"/>
        <v/>
      </c>
      <c r="BL1444" s="1611" t="str">
        <f t="shared" ca="1" si="750"/>
        <v/>
      </c>
      <c r="BM1444" s="1611" t="str">
        <f t="shared" si="760"/>
        <v/>
      </c>
      <c r="BN1444" s="1611" t="str">
        <f t="shared" si="751"/>
        <v/>
      </c>
      <c r="BO1444" s="1611" t="str">
        <f t="shared" si="752"/>
        <v/>
      </c>
      <c r="BP1444" s="1611" t="str">
        <f t="shared" si="761"/>
        <v/>
      </c>
      <c r="BQ1444" s="1611" t="str">
        <f t="shared" si="762"/>
        <v/>
      </c>
      <c r="BR1444" s="1611" t="str">
        <f t="shared" si="763"/>
        <v/>
      </c>
      <c r="BS1444" s="1611" t="str">
        <f t="shared" si="764"/>
        <v/>
      </c>
      <c r="BT1444" s="1611" t="str">
        <f t="shared" si="765"/>
        <v/>
      </c>
      <c r="BU1444" s="1731">
        <f t="shared" ca="1" si="766"/>
        <v>0</v>
      </c>
      <c r="BV1444" s="1594"/>
      <c r="BW1444" s="1594"/>
      <c r="BX1444" s="1594"/>
      <c r="BY1444" s="1594"/>
      <c r="BZ1444" s="1594"/>
      <c r="CA1444" s="1594"/>
      <c r="CB1444" s="1594"/>
      <c r="CC1444" s="1594"/>
      <c r="CD1444" s="1594"/>
      <c r="CE1444" s="1594"/>
      <c r="CF1444" s="1594"/>
      <c r="CG1444" s="1594"/>
      <c r="CH1444" s="1594"/>
      <c r="CI1444" s="1594"/>
      <c r="CJ1444" s="1594"/>
      <c r="CK1444" s="1594"/>
      <c r="CL1444" s="1594"/>
      <c r="CM1444" s="1594"/>
      <c r="CN1444" s="1594"/>
      <c r="CO1444" s="1594"/>
      <c r="CP1444" s="1594"/>
      <c r="CQ1444" s="1594"/>
      <c r="CR1444" s="1594"/>
      <c r="CS1444" s="1594"/>
      <c r="CT1444" s="1594"/>
      <c r="CU1444" s="1594"/>
      <c r="CV1444" s="1594"/>
      <c r="CW1444" s="1594"/>
      <c r="CX1444" s="1594"/>
      <c r="CY1444" s="1594"/>
      <c r="CZ1444" s="1594"/>
      <c r="DA1444" s="1594"/>
      <c r="DB1444" s="1594"/>
      <c r="DC1444" s="1594"/>
      <c r="DD1444" s="1594"/>
      <c r="DE1444" s="1594"/>
      <c r="DF1444" s="1594"/>
      <c r="DG1444" s="1594"/>
      <c r="DH1444" s="1594"/>
      <c r="DI1444" s="1594"/>
      <c r="DJ1444" s="1594"/>
      <c r="DK1444" s="1594"/>
      <c r="DL1444" s="1594"/>
      <c r="DM1444" s="1594"/>
      <c r="DN1444" s="1594"/>
      <c r="DO1444" s="1594"/>
      <c r="DP1444" s="1594"/>
      <c r="DQ1444" s="1594"/>
      <c r="DR1444" s="1594"/>
      <c r="DS1444" s="1594"/>
      <c r="DT1444" s="1594"/>
      <c r="DU1444" s="1594"/>
      <c r="DV1444" s="1594"/>
      <c r="DW1444" s="1594"/>
      <c r="DX1444" s="1594"/>
      <c r="DY1444" s="1594"/>
      <c r="DZ1444" s="1594"/>
      <c r="EA1444" s="1594"/>
      <c r="EB1444" s="1594"/>
      <c r="EC1444" s="1594"/>
      <c r="ED1444" s="1594"/>
      <c r="EE1444" s="1594"/>
      <c r="EF1444" s="1594"/>
      <c r="EG1444" s="1594"/>
      <c r="EH1444" s="1594"/>
      <c r="EI1444" s="1594"/>
      <c r="EJ1444" s="1594"/>
      <c r="EK1444" s="1594"/>
      <c r="EL1444" s="1594"/>
      <c r="EM1444" s="1594"/>
      <c r="EN1444" s="1594"/>
      <c r="EO1444" s="1594"/>
      <c r="EP1444" s="1594"/>
      <c r="EQ1444" s="1594"/>
      <c r="ER1444" s="1594"/>
      <c r="ES1444" s="1594"/>
    </row>
    <row r="1445" spans="1:149" s="1604" customFormat="1" ht="12.5">
      <c r="A1445" s="1644" t="str">
        <f t="shared" si="753"/>
        <v>Organisation</v>
      </c>
      <c r="B1445" s="1758"/>
      <c r="C1445" s="1758"/>
      <c r="D1445" s="1758"/>
      <c r="E1445" s="1756"/>
      <c r="F1445" s="1592"/>
      <c r="G1445" s="1714">
        <f t="shared" si="754"/>
        <v>0</v>
      </c>
      <c r="H1445" s="1645"/>
      <c r="I1445" s="1714">
        <f t="shared" si="755"/>
        <v>0</v>
      </c>
      <c r="J1445" s="1646"/>
      <c r="K1445" s="1646"/>
      <c r="L1445" s="1592"/>
      <c r="M1445" s="1597"/>
      <c r="N1445" s="1597"/>
      <c r="O1445" s="1646"/>
      <c r="P1445" s="1647"/>
      <c r="Q1445" s="1647"/>
      <c r="R1445" s="1648"/>
      <c r="S1445" s="1603"/>
      <c r="T1445" s="1649"/>
      <c r="U1445" s="1649"/>
      <c r="V1445" s="1649"/>
      <c r="W1445" s="1649"/>
      <c r="X1445" s="1649"/>
      <c r="Y1445" s="1649"/>
      <c r="Z1445" s="1649"/>
      <c r="AA1445" s="1649"/>
      <c r="AB1445" s="1649"/>
      <c r="AC1445" s="1649"/>
      <c r="AD1445" s="1649"/>
      <c r="AE1445" s="1649"/>
      <c r="AF1445" s="1610">
        <f t="shared" si="734"/>
        <v>0</v>
      </c>
      <c r="AG1445" s="1649"/>
      <c r="AH1445" s="1649"/>
      <c r="AI1445" s="1649"/>
      <c r="AJ1445" s="1649"/>
      <c r="AK1445" s="1649"/>
      <c r="AL1445" s="1649"/>
      <c r="AM1445" s="1649"/>
      <c r="AN1445" s="1649"/>
      <c r="AO1445" s="1649"/>
      <c r="AP1445" s="1649"/>
      <c r="AQ1445" s="1649"/>
      <c r="AR1445" s="1709"/>
      <c r="AS1445" s="1779">
        <f t="shared" si="735"/>
        <v>0</v>
      </c>
      <c r="AT1445" s="1711">
        <f t="shared" si="756"/>
        <v>0</v>
      </c>
      <c r="AU1445" s="1611">
        <f t="shared" si="736"/>
        <v>0</v>
      </c>
      <c r="AV1445" s="1611">
        <f t="shared" si="737"/>
        <v>0</v>
      </c>
      <c r="AW1445" s="1611">
        <f t="shared" si="738"/>
        <v>0</v>
      </c>
      <c r="AX1445" s="1611">
        <f t="shared" si="739"/>
        <v>0</v>
      </c>
      <c r="AY1445" s="1611">
        <f t="shared" si="740"/>
        <v>0</v>
      </c>
      <c r="AZ1445" s="1611">
        <f t="shared" si="741"/>
        <v>0</v>
      </c>
      <c r="BA1445" s="1611">
        <f t="shared" si="742"/>
        <v>0</v>
      </c>
      <c r="BB1445" s="1611">
        <f t="shared" si="743"/>
        <v>0</v>
      </c>
      <c r="BC1445" s="1611">
        <f t="shared" si="744"/>
        <v>0</v>
      </c>
      <c r="BD1445" s="1611">
        <f t="shared" si="745"/>
        <v>0</v>
      </c>
      <c r="BE1445" s="1611">
        <f t="shared" si="746"/>
        <v>0</v>
      </c>
      <c r="BF1445" s="1611">
        <f t="shared" si="747"/>
        <v>0</v>
      </c>
      <c r="BG1445" s="1611">
        <f t="shared" si="757"/>
        <v>0</v>
      </c>
      <c r="BH1445" s="1611" t="str">
        <f t="shared" si="758"/>
        <v/>
      </c>
      <c r="BI1445" s="1611" t="str">
        <f t="shared" si="759"/>
        <v/>
      </c>
      <c r="BJ1445" s="1611" t="str">
        <f t="shared" si="748"/>
        <v/>
      </c>
      <c r="BK1445" s="1611" t="str">
        <f t="shared" si="749"/>
        <v/>
      </c>
      <c r="BL1445" s="1611" t="str">
        <f t="shared" ca="1" si="750"/>
        <v/>
      </c>
      <c r="BM1445" s="1611" t="str">
        <f t="shared" si="760"/>
        <v/>
      </c>
      <c r="BN1445" s="1611" t="str">
        <f t="shared" si="751"/>
        <v/>
      </c>
      <c r="BO1445" s="1611" t="str">
        <f t="shared" si="752"/>
        <v/>
      </c>
      <c r="BP1445" s="1611" t="str">
        <f t="shared" si="761"/>
        <v/>
      </c>
      <c r="BQ1445" s="1611" t="str">
        <f t="shared" si="762"/>
        <v/>
      </c>
      <c r="BR1445" s="1611" t="str">
        <f t="shared" si="763"/>
        <v/>
      </c>
      <c r="BS1445" s="1611" t="str">
        <f t="shared" si="764"/>
        <v/>
      </c>
      <c r="BT1445" s="1611" t="str">
        <f t="shared" si="765"/>
        <v/>
      </c>
      <c r="BU1445" s="1731">
        <f t="shared" ca="1" si="766"/>
        <v>0</v>
      </c>
      <c r="BV1445" s="1594"/>
      <c r="BW1445" s="1594"/>
      <c r="BX1445" s="1594"/>
      <c r="BY1445" s="1594"/>
      <c r="BZ1445" s="1594"/>
      <c r="CA1445" s="1594"/>
      <c r="CB1445" s="1594"/>
      <c r="CC1445" s="1594"/>
      <c r="CD1445" s="1594"/>
      <c r="CE1445" s="1594"/>
      <c r="CF1445" s="1594"/>
      <c r="CG1445" s="1594"/>
      <c r="CH1445" s="1594"/>
      <c r="CI1445" s="1594"/>
      <c r="CJ1445" s="1594"/>
      <c r="CK1445" s="1594"/>
      <c r="CL1445" s="1594"/>
      <c r="CM1445" s="1594"/>
      <c r="CN1445" s="1594"/>
      <c r="CO1445" s="1594"/>
      <c r="CP1445" s="1594"/>
      <c r="CQ1445" s="1594"/>
      <c r="CR1445" s="1594"/>
      <c r="CS1445" s="1594"/>
      <c r="CT1445" s="1594"/>
      <c r="CU1445" s="1594"/>
      <c r="CV1445" s="1594"/>
      <c r="CW1445" s="1594"/>
      <c r="CX1445" s="1594"/>
      <c r="CY1445" s="1594"/>
      <c r="CZ1445" s="1594"/>
      <c r="DA1445" s="1594"/>
      <c r="DB1445" s="1594"/>
      <c r="DC1445" s="1594"/>
      <c r="DD1445" s="1594"/>
      <c r="DE1445" s="1594"/>
      <c r="DF1445" s="1594"/>
      <c r="DG1445" s="1594"/>
      <c r="DH1445" s="1594"/>
      <c r="DI1445" s="1594"/>
      <c r="DJ1445" s="1594"/>
      <c r="DK1445" s="1594"/>
      <c r="DL1445" s="1594"/>
      <c r="DM1445" s="1594"/>
      <c r="DN1445" s="1594"/>
      <c r="DO1445" s="1594"/>
      <c r="DP1445" s="1594"/>
      <c r="DQ1445" s="1594"/>
      <c r="DR1445" s="1594"/>
      <c r="DS1445" s="1594"/>
      <c r="DT1445" s="1594"/>
      <c r="DU1445" s="1594"/>
      <c r="DV1445" s="1594"/>
      <c r="DW1445" s="1594"/>
      <c r="DX1445" s="1594"/>
      <c r="DY1445" s="1594"/>
      <c r="DZ1445" s="1594"/>
      <c r="EA1445" s="1594"/>
      <c r="EB1445" s="1594"/>
      <c r="EC1445" s="1594"/>
      <c r="ED1445" s="1594"/>
      <c r="EE1445" s="1594"/>
      <c r="EF1445" s="1594"/>
      <c r="EG1445" s="1594"/>
      <c r="EH1445" s="1594"/>
      <c r="EI1445" s="1594"/>
      <c r="EJ1445" s="1594"/>
      <c r="EK1445" s="1594"/>
      <c r="EL1445" s="1594"/>
      <c r="EM1445" s="1594"/>
      <c r="EN1445" s="1594"/>
      <c r="EO1445" s="1594"/>
      <c r="EP1445" s="1594"/>
      <c r="EQ1445" s="1594"/>
      <c r="ER1445" s="1594"/>
      <c r="ES1445" s="1594"/>
    </row>
    <row r="1446" spans="1:149" s="1604" customFormat="1" ht="12.5">
      <c r="A1446" s="1644" t="str">
        <f t="shared" si="753"/>
        <v>Organisation</v>
      </c>
      <c r="B1446" s="1758"/>
      <c r="C1446" s="1758"/>
      <c r="D1446" s="1758"/>
      <c r="E1446" s="1756"/>
      <c r="F1446" s="1592"/>
      <c r="G1446" s="1714">
        <f t="shared" si="754"/>
        <v>0</v>
      </c>
      <c r="H1446" s="1645"/>
      <c r="I1446" s="1714">
        <f t="shared" si="755"/>
        <v>0</v>
      </c>
      <c r="J1446" s="1646"/>
      <c r="K1446" s="1646"/>
      <c r="L1446" s="1592"/>
      <c r="M1446" s="1597"/>
      <c r="N1446" s="1597"/>
      <c r="O1446" s="1646"/>
      <c r="P1446" s="1647"/>
      <c r="Q1446" s="1647"/>
      <c r="R1446" s="1648"/>
      <c r="S1446" s="1603"/>
      <c r="T1446" s="1649"/>
      <c r="U1446" s="1649"/>
      <c r="V1446" s="1649"/>
      <c r="W1446" s="1649"/>
      <c r="X1446" s="1649"/>
      <c r="Y1446" s="1649"/>
      <c r="Z1446" s="1649"/>
      <c r="AA1446" s="1649"/>
      <c r="AB1446" s="1649"/>
      <c r="AC1446" s="1649"/>
      <c r="AD1446" s="1649"/>
      <c r="AE1446" s="1649"/>
      <c r="AF1446" s="1610">
        <f t="shared" si="734"/>
        <v>0</v>
      </c>
      <c r="AG1446" s="1649"/>
      <c r="AH1446" s="1649"/>
      <c r="AI1446" s="1649"/>
      <c r="AJ1446" s="1649"/>
      <c r="AK1446" s="1649"/>
      <c r="AL1446" s="1649"/>
      <c r="AM1446" s="1649"/>
      <c r="AN1446" s="1649"/>
      <c r="AO1446" s="1649"/>
      <c r="AP1446" s="1649"/>
      <c r="AQ1446" s="1649"/>
      <c r="AR1446" s="1709"/>
      <c r="AS1446" s="1779">
        <f t="shared" si="735"/>
        <v>0</v>
      </c>
      <c r="AT1446" s="1711">
        <f t="shared" si="756"/>
        <v>0</v>
      </c>
      <c r="AU1446" s="1611">
        <f t="shared" si="736"/>
        <v>0</v>
      </c>
      <c r="AV1446" s="1611">
        <f t="shared" si="737"/>
        <v>0</v>
      </c>
      <c r="AW1446" s="1611">
        <f t="shared" si="738"/>
        <v>0</v>
      </c>
      <c r="AX1446" s="1611">
        <f t="shared" si="739"/>
        <v>0</v>
      </c>
      <c r="AY1446" s="1611">
        <f t="shared" si="740"/>
        <v>0</v>
      </c>
      <c r="AZ1446" s="1611">
        <f t="shared" si="741"/>
        <v>0</v>
      </c>
      <c r="BA1446" s="1611">
        <f t="shared" si="742"/>
        <v>0</v>
      </c>
      <c r="BB1446" s="1611">
        <f t="shared" si="743"/>
        <v>0</v>
      </c>
      <c r="BC1446" s="1611">
        <f t="shared" si="744"/>
        <v>0</v>
      </c>
      <c r="BD1446" s="1611">
        <f t="shared" si="745"/>
        <v>0</v>
      </c>
      <c r="BE1446" s="1611">
        <f t="shared" si="746"/>
        <v>0</v>
      </c>
      <c r="BF1446" s="1611">
        <f t="shared" si="747"/>
        <v>0</v>
      </c>
      <c r="BG1446" s="1611">
        <f t="shared" si="757"/>
        <v>0</v>
      </c>
      <c r="BH1446" s="1611" t="str">
        <f t="shared" si="758"/>
        <v/>
      </c>
      <c r="BI1446" s="1611" t="str">
        <f t="shared" si="759"/>
        <v/>
      </c>
      <c r="BJ1446" s="1611" t="str">
        <f t="shared" si="748"/>
        <v/>
      </c>
      <c r="BK1446" s="1611" t="str">
        <f t="shared" si="749"/>
        <v/>
      </c>
      <c r="BL1446" s="1611" t="str">
        <f t="shared" ca="1" si="750"/>
        <v/>
      </c>
      <c r="BM1446" s="1611" t="str">
        <f t="shared" si="760"/>
        <v/>
      </c>
      <c r="BN1446" s="1611" t="str">
        <f t="shared" si="751"/>
        <v/>
      </c>
      <c r="BO1446" s="1611" t="str">
        <f t="shared" si="752"/>
        <v/>
      </c>
      <c r="BP1446" s="1611" t="str">
        <f t="shared" si="761"/>
        <v/>
      </c>
      <c r="BQ1446" s="1611" t="str">
        <f t="shared" si="762"/>
        <v/>
      </c>
      <c r="BR1446" s="1611" t="str">
        <f t="shared" si="763"/>
        <v/>
      </c>
      <c r="BS1446" s="1611" t="str">
        <f t="shared" si="764"/>
        <v/>
      </c>
      <c r="BT1446" s="1611" t="str">
        <f t="shared" si="765"/>
        <v/>
      </c>
      <c r="BU1446" s="1731">
        <f t="shared" ca="1" si="766"/>
        <v>0</v>
      </c>
      <c r="BV1446" s="1594"/>
      <c r="BW1446" s="1594"/>
      <c r="BX1446" s="1594"/>
      <c r="BY1446" s="1594"/>
      <c r="BZ1446" s="1594"/>
      <c r="CA1446" s="1594"/>
      <c r="CB1446" s="1594"/>
      <c r="CC1446" s="1594"/>
      <c r="CD1446" s="1594"/>
      <c r="CE1446" s="1594"/>
      <c r="CF1446" s="1594"/>
      <c r="CG1446" s="1594"/>
      <c r="CH1446" s="1594"/>
      <c r="CI1446" s="1594"/>
      <c r="CJ1446" s="1594"/>
      <c r="CK1446" s="1594"/>
      <c r="CL1446" s="1594"/>
      <c r="CM1446" s="1594"/>
      <c r="CN1446" s="1594"/>
      <c r="CO1446" s="1594"/>
      <c r="CP1446" s="1594"/>
      <c r="CQ1446" s="1594"/>
      <c r="CR1446" s="1594"/>
      <c r="CS1446" s="1594"/>
      <c r="CT1446" s="1594"/>
      <c r="CU1446" s="1594"/>
      <c r="CV1446" s="1594"/>
      <c r="CW1446" s="1594"/>
      <c r="CX1446" s="1594"/>
      <c r="CY1446" s="1594"/>
      <c r="CZ1446" s="1594"/>
      <c r="DA1446" s="1594"/>
      <c r="DB1446" s="1594"/>
      <c r="DC1446" s="1594"/>
      <c r="DD1446" s="1594"/>
      <c r="DE1446" s="1594"/>
      <c r="DF1446" s="1594"/>
      <c r="DG1446" s="1594"/>
      <c r="DH1446" s="1594"/>
      <c r="DI1446" s="1594"/>
      <c r="DJ1446" s="1594"/>
      <c r="DK1446" s="1594"/>
      <c r="DL1446" s="1594"/>
      <c r="DM1446" s="1594"/>
      <c r="DN1446" s="1594"/>
      <c r="DO1446" s="1594"/>
      <c r="DP1446" s="1594"/>
      <c r="DQ1446" s="1594"/>
      <c r="DR1446" s="1594"/>
      <c r="DS1446" s="1594"/>
      <c r="DT1446" s="1594"/>
      <c r="DU1446" s="1594"/>
      <c r="DV1446" s="1594"/>
      <c r="DW1446" s="1594"/>
      <c r="DX1446" s="1594"/>
      <c r="DY1446" s="1594"/>
      <c r="DZ1446" s="1594"/>
      <c r="EA1446" s="1594"/>
      <c r="EB1446" s="1594"/>
      <c r="EC1446" s="1594"/>
      <c r="ED1446" s="1594"/>
      <c r="EE1446" s="1594"/>
      <c r="EF1446" s="1594"/>
      <c r="EG1446" s="1594"/>
      <c r="EH1446" s="1594"/>
      <c r="EI1446" s="1594"/>
      <c r="EJ1446" s="1594"/>
      <c r="EK1446" s="1594"/>
      <c r="EL1446" s="1594"/>
      <c r="EM1446" s="1594"/>
      <c r="EN1446" s="1594"/>
      <c r="EO1446" s="1594"/>
      <c r="EP1446" s="1594"/>
      <c r="EQ1446" s="1594"/>
      <c r="ER1446" s="1594"/>
      <c r="ES1446" s="1594"/>
    </row>
    <row r="1447" spans="1:149" s="1595" customFormat="1" ht="12.5">
      <c r="A1447" s="1644" t="str">
        <f t="shared" si="753"/>
        <v>Organisation</v>
      </c>
      <c r="B1447" s="1758"/>
      <c r="C1447" s="1758"/>
      <c r="D1447" s="1758"/>
      <c r="E1447" s="1756"/>
      <c r="F1447" s="1592"/>
      <c r="G1447" s="1714">
        <f t="shared" si="754"/>
        <v>0</v>
      </c>
      <c r="H1447" s="1645"/>
      <c r="I1447" s="1714">
        <f t="shared" si="755"/>
        <v>0</v>
      </c>
      <c r="J1447" s="1646"/>
      <c r="K1447" s="1646"/>
      <c r="L1447" s="1592"/>
      <c r="M1447" s="1597"/>
      <c r="N1447" s="1597"/>
      <c r="O1447" s="1646"/>
      <c r="P1447" s="1647"/>
      <c r="Q1447" s="1647"/>
      <c r="R1447" s="1648"/>
      <c r="S1447" s="1603"/>
      <c r="T1447" s="1649"/>
      <c r="U1447" s="1649"/>
      <c r="V1447" s="1649"/>
      <c r="W1447" s="1649"/>
      <c r="X1447" s="1649"/>
      <c r="Y1447" s="1649"/>
      <c r="Z1447" s="1649"/>
      <c r="AA1447" s="1649"/>
      <c r="AB1447" s="1649"/>
      <c r="AC1447" s="1649"/>
      <c r="AD1447" s="1649"/>
      <c r="AE1447" s="1649"/>
      <c r="AF1447" s="1610">
        <f t="shared" si="734"/>
        <v>0</v>
      </c>
      <c r="AG1447" s="1649"/>
      <c r="AH1447" s="1649"/>
      <c r="AI1447" s="1649"/>
      <c r="AJ1447" s="1649"/>
      <c r="AK1447" s="1649"/>
      <c r="AL1447" s="1649"/>
      <c r="AM1447" s="1649"/>
      <c r="AN1447" s="1649"/>
      <c r="AO1447" s="1649"/>
      <c r="AP1447" s="1649"/>
      <c r="AQ1447" s="1649"/>
      <c r="AR1447" s="1709"/>
      <c r="AS1447" s="1779">
        <f t="shared" si="735"/>
        <v>0</v>
      </c>
      <c r="AT1447" s="1711">
        <f t="shared" si="756"/>
        <v>0</v>
      </c>
      <c r="AU1447" s="1611">
        <f t="shared" si="736"/>
        <v>0</v>
      </c>
      <c r="AV1447" s="1611">
        <f t="shared" si="737"/>
        <v>0</v>
      </c>
      <c r="AW1447" s="1611">
        <f t="shared" si="738"/>
        <v>0</v>
      </c>
      <c r="AX1447" s="1611">
        <f t="shared" si="739"/>
        <v>0</v>
      </c>
      <c r="AY1447" s="1611">
        <f t="shared" si="740"/>
        <v>0</v>
      </c>
      <c r="AZ1447" s="1611">
        <f t="shared" si="741"/>
        <v>0</v>
      </c>
      <c r="BA1447" s="1611">
        <f t="shared" si="742"/>
        <v>0</v>
      </c>
      <c r="BB1447" s="1611">
        <f t="shared" si="743"/>
        <v>0</v>
      </c>
      <c r="BC1447" s="1611">
        <f t="shared" si="744"/>
        <v>0</v>
      </c>
      <c r="BD1447" s="1611">
        <f t="shared" si="745"/>
        <v>0</v>
      </c>
      <c r="BE1447" s="1611">
        <f t="shared" si="746"/>
        <v>0</v>
      </c>
      <c r="BF1447" s="1611">
        <f t="shared" si="747"/>
        <v>0</v>
      </c>
      <c r="BG1447" s="1611">
        <f t="shared" si="757"/>
        <v>0</v>
      </c>
      <c r="BH1447" s="1611" t="str">
        <f t="shared" si="758"/>
        <v/>
      </c>
      <c r="BI1447" s="1611" t="str">
        <f t="shared" si="759"/>
        <v/>
      </c>
      <c r="BJ1447" s="1611" t="str">
        <f t="shared" si="748"/>
        <v/>
      </c>
      <c r="BK1447" s="1611" t="str">
        <f t="shared" si="749"/>
        <v/>
      </c>
      <c r="BL1447" s="1611" t="str">
        <f t="shared" ca="1" si="750"/>
        <v/>
      </c>
      <c r="BM1447" s="1611" t="str">
        <f t="shared" si="760"/>
        <v/>
      </c>
      <c r="BN1447" s="1611" t="str">
        <f t="shared" si="751"/>
        <v/>
      </c>
      <c r="BO1447" s="1611" t="str">
        <f t="shared" si="752"/>
        <v/>
      </c>
      <c r="BP1447" s="1611" t="str">
        <f t="shared" si="761"/>
        <v/>
      </c>
      <c r="BQ1447" s="1611" t="str">
        <f t="shared" si="762"/>
        <v/>
      </c>
      <c r="BR1447" s="1611" t="str">
        <f t="shared" si="763"/>
        <v/>
      </c>
      <c r="BS1447" s="1611" t="str">
        <f t="shared" si="764"/>
        <v/>
      </c>
      <c r="BT1447" s="1611" t="str">
        <f t="shared" si="765"/>
        <v/>
      </c>
      <c r="BU1447" s="1731">
        <f t="shared" ca="1" si="766"/>
        <v>0</v>
      </c>
      <c r="BV1447" s="1594"/>
      <c r="BW1447" s="1594"/>
      <c r="BX1447" s="1594"/>
      <c r="BY1447" s="1594"/>
      <c r="BZ1447" s="1594"/>
      <c r="CA1447" s="1594"/>
      <c r="CB1447" s="1594"/>
      <c r="CC1447" s="1594"/>
      <c r="CD1447" s="1594"/>
      <c r="CE1447" s="1594"/>
      <c r="CF1447" s="1594"/>
      <c r="CG1447" s="1594"/>
      <c r="CH1447" s="1594"/>
      <c r="CI1447" s="1594"/>
      <c r="CJ1447" s="1594"/>
      <c r="CK1447" s="1594"/>
      <c r="CL1447" s="1594"/>
      <c r="CM1447" s="1594"/>
      <c r="CN1447" s="1594"/>
      <c r="CO1447" s="1594"/>
      <c r="CP1447" s="1594"/>
      <c r="CQ1447" s="1594"/>
      <c r="CR1447" s="1594"/>
      <c r="CS1447" s="1594"/>
      <c r="CT1447" s="1594"/>
      <c r="CU1447" s="1594"/>
      <c r="CV1447" s="1594"/>
      <c r="CW1447" s="1594"/>
      <c r="CX1447" s="1594"/>
      <c r="CY1447" s="1594"/>
      <c r="CZ1447" s="1594"/>
      <c r="DA1447" s="1594"/>
      <c r="DB1447" s="1594"/>
      <c r="DC1447" s="1594"/>
      <c r="DD1447" s="1594"/>
      <c r="DE1447" s="1594"/>
      <c r="DF1447" s="1594"/>
      <c r="DG1447" s="1594"/>
      <c r="DH1447" s="1594"/>
      <c r="DI1447" s="1594"/>
      <c r="DJ1447" s="1594"/>
      <c r="DK1447" s="1594"/>
      <c r="DL1447" s="1594"/>
      <c r="DM1447" s="1594"/>
      <c r="DN1447" s="1594"/>
      <c r="DO1447" s="1594"/>
      <c r="DP1447" s="1594"/>
      <c r="DQ1447" s="1594"/>
      <c r="DR1447" s="1594"/>
      <c r="DS1447" s="1594"/>
      <c r="DT1447" s="1594"/>
      <c r="DU1447" s="1594"/>
      <c r="DV1447" s="1594"/>
      <c r="DW1447" s="1594"/>
      <c r="DX1447" s="1594"/>
      <c r="DY1447" s="1594"/>
      <c r="DZ1447" s="1594"/>
      <c r="EA1447" s="1594"/>
      <c r="EB1447" s="1594"/>
      <c r="EC1447" s="1594"/>
      <c r="ED1447" s="1594"/>
      <c r="EE1447" s="1594"/>
      <c r="EF1447" s="1594"/>
      <c r="EG1447" s="1594"/>
      <c r="EH1447" s="1594"/>
      <c r="EI1447" s="1594"/>
      <c r="EJ1447" s="1594"/>
      <c r="EK1447" s="1594"/>
      <c r="EL1447" s="1594"/>
      <c r="EM1447" s="1594"/>
      <c r="EN1447" s="1594"/>
      <c r="EO1447" s="1594"/>
      <c r="EP1447" s="1594"/>
      <c r="EQ1447" s="1594"/>
      <c r="ER1447" s="1594"/>
      <c r="ES1447" s="1594"/>
    </row>
    <row r="1448" spans="1:149" s="1595" customFormat="1" ht="12.5">
      <c r="A1448" s="1644" t="str">
        <f t="shared" si="753"/>
        <v>Organisation</v>
      </c>
      <c r="B1448" s="1758"/>
      <c r="C1448" s="1758"/>
      <c r="D1448" s="1758"/>
      <c r="E1448" s="1756"/>
      <c r="F1448" s="1592"/>
      <c r="G1448" s="1714">
        <f t="shared" si="754"/>
        <v>0</v>
      </c>
      <c r="H1448" s="1645"/>
      <c r="I1448" s="1714">
        <f t="shared" si="755"/>
        <v>0</v>
      </c>
      <c r="J1448" s="1646"/>
      <c r="K1448" s="1646"/>
      <c r="L1448" s="1592"/>
      <c r="M1448" s="1597"/>
      <c r="N1448" s="1597"/>
      <c r="O1448" s="1646"/>
      <c r="P1448" s="1647"/>
      <c r="Q1448" s="1647"/>
      <c r="R1448" s="1648"/>
      <c r="S1448" s="1603"/>
      <c r="T1448" s="1649"/>
      <c r="U1448" s="1649"/>
      <c r="V1448" s="1649"/>
      <c r="W1448" s="1649"/>
      <c r="X1448" s="1649"/>
      <c r="Y1448" s="1649"/>
      <c r="Z1448" s="1649"/>
      <c r="AA1448" s="1649"/>
      <c r="AB1448" s="1649"/>
      <c r="AC1448" s="1649"/>
      <c r="AD1448" s="1649"/>
      <c r="AE1448" s="1649"/>
      <c r="AF1448" s="1610">
        <f t="shared" si="734"/>
        <v>0</v>
      </c>
      <c r="AG1448" s="1649"/>
      <c r="AH1448" s="1649"/>
      <c r="AI1448" s="1649"/>
      <c r="AJ1448" s="1649"/>
      <c r="AK1448" s="1649"/>
      <c r="AL1448" s="1649"/>
      <c r="AM1448" s="1649"/>
      <c r="AN1448" s="1649"/>
      <c r="AO1448" s="1649"/>
      <c r="AP1448" s="1649"/>
      <c r="AQ1448" s="1649"/>
      <c r="AR1448" s="1709"/>
      <c r="AS1448" s="1779">
        <f t="shared" si="735"/>
        <v>0</v>
      </c>
      <c r="AT1448" s="1711">
        <f t="shared" si="756"/>
        <v>0</v>
      </c>
      <c r="AU1448" s="1611">
        <f t="shared" si="736"/>
        <v>0</v>
      </c>
      <c r="AV1448" s="1611">
        <f t="shared" si="737"/>
        <v>0</v>
      </c>
      <c r="AW1448" s="1611">
        <f t="shared" si="738"/>
        <v>0</v>
      </c>
      <c r="AX1448" s="1611">
        <f t="shared" si="739"/>
        <v>0</v>
      </c>
      <c r="AY1448" s="1611">
        <f t="shared" si="740"/>
        <v>0</v>
      </c>
      <c r="AZ1448" s="1611">
        <f t="shared" si="741"/>
        <v>0</v>
      </c>
      <c r="BA1448" s="1611">
        <f t="shared" si="742"/>
        <v>0</v>
      </c>
      <c r="BB1448" s="1611">
        <f t="shared" si="743"/>
        <v>0</v>
      </c>
      <c r="BC1448" s="1611">
        <f t="shared" si="744"/>
        <v>0</v>
      </c>
      <c r="BD1448" s="1611">
        <f t="shared" si="745"/>
        <v>0</v>
      </c>
      <c r="BE1448" s="1611">
        <f t="shared" si="746"/>
        <v>0</v>
      </c>
      <c r="BF1448" s="1611">
        <f t="shared" si="747"/>
        <v>0</v>
      </c>
      <c r="BG1448" s="1611">
        <f t="shared" si="757"/>
        <v>0</v>
      </c>
      <c r="BH1448" s="1611" t="str">
        <f t="shared" si="758"/>
        <v/>
      </c>
      <c r="BI1448" s="1611" t="str">
        <f t="shared" si="759"/>
        <v/>
      </c>
      <c r="BJ1448" s="1611" t="str">
        <f t="shared" si="748"/>
        <v/>
      </c>
      <c r="BK1448" s="1611" t="str">
        <f t="shared" si="749"/>
        <v/>
      </c>
      <c r="BL1448" s="1611" t="str">
        <f t="shared" ca="1" si="750"/>
        <v/>
      </c>
      <c r="BM1448" s="1611" t="str">
        <f t="shared" si="760"/>
        <v/>
      </c>
      <c r="BN1448" s="1611" t="str">
        <f t="shared" si="751"/>
        <v/>
      </c>
      <c r="BO1448" s="1611" t="str">
        <f t="shared" si="752"/>
        <v/>
      </c>
      <c r="BP1448" s="1611" t="str">
        <f t="shared" si="761"/>
        <v/>
      </c>
      <c r="BQ1448" s="1611" t="str">
        <f t="shared" si="762"/>
        <v/>
      </c>
      <c r="BR1448" s="1611" t="str">
        <f t="shared" si="763"/>
        <v/>
      </c>
      <c r="BS1448" s="1611" t="str">
        <f t="shared" si="764"/>
        <v/>
      </c>
      <c r="BT1448" s="1611" t="str">
        <f t="shared" si="765"/>
        <v/>
      </c>
      <c r="BU1448" s="1731">
        <f t="shared" ca="1" si="766"/>
        <v>0</v>
      </c>
      <c r="BV1448" s="1594"/>
      <c r="BW1448" s="1594"/>
      <c r="BX1448" s="1594"/>
      <c r="BY1448" s="1594"/>
      <c r="BZ1448" s="1594"/>
      <c r="CA1448" s="1594"/>
      <c r="CB1448" s="1594"/>
      <c r="CC1448" s="1594"/>
      <c r="CD1448" s="1594"/>
      <c r="CE1448" s="1594"/>
      <c r="CF1448" s="1594"/>
      <c r="CG1448" s="1594"/>
      <c r="CH1448" s="1594"/>
      <c r="CI1448" s="1594"/>
      <c r="CJ1448" s="1594"/>
      <c r="CK1448" s="1594"/>
      <c r="CL1448" s="1594"/>
      <c r="CM1448" s="1594"/>
      <c r="CN1448" s="1594"/>
      <c r="CO1448" s="1594"/>
      <c r="CP1448" s="1594"/>
      <c r="CQ1448" s="1594"/>
      <c r="CR1448" s="1594"/>
      <c r="CS1448" s="1594"/>
      <c r="CT1448" s="1594"/>
      <c r="CU1448" s="1594"/>
      <c r="CV1448" s="1594"/>
      <c r="CW1448" s="1594"/>
      <c r="CX1448" s="1594"/>
      <c r="CY1448" s="1594"/>
      <c r="CZ1448" s="1594"/>
      <c r="DA1448" s="1594"/>
      <c r="DB1448" s="1594"/>
      <c r="DC1448" s="1594"/>
      <c r="DD1448" s="1594"/>
      <c r="DE1448" s="1594"/>
      <c r="DF1448" s="1594"/>
      <c r="DG1448" s="1594"/>
      <c r="DH1448" s="1594"/>
      <c r="DI1448" s="1594"/>
      <c r="DJ1448" s="1594"/>
      <c r="DK1448" s="1594"/>
      <c r="DL1448" s="1594"/>
      <c r="DM1448" s="1594"/>
      <c r="DN1448" s="1594"/>
      <c r="DO1448" s="1594"/>
      <c r="DP1448" s="1594"/>
      <c r="DQ1448" s="1594"/>
      <c r="DR1448" s="1594"/>
      <c r="DS1448" s="1594"/>
      <c r="DT1448" s="1594"/>
      <c r="DU1448" s="1594"/>
      <c r="DV1448" s="1594"/>
      <c r="DW1448" s="1594"/>
      <c r="DX1448" s="1594"/>
      <c r="DY1448" s="1594"/>
      <c r="DZ1448" s="1594"/>
      <c r="EA1448" s="1594"/>
      <c r="EB1448" s="1594"/>
      <c r="EC1448" s="1594"/>
      <c r="ED1448" s="1594"/>
      <c r="EE1448" s="1594"/>
      <c r="EF1448" s="1594"/>
      <c r="EG1448" s="1594"/>
      <c r="EH1448" s="1594"/>
      <c r="EI1448" s="1594"/>
      <c r="EJ1448" s="1594"/>
      <c r="EK1448" s="1594"/>
      <c r="EL1448" s="1594"/>
      <c r="EM1448" s="1594"/>
      <c r="EN1448" s="1594"/>
      <c r="EO1448" s="1594"/>
      <c r="EP1448" s="1594"/>
      <c r="EQ1448" s="1594"/>
      <c r="ER1448" s="1594"/>
      <c r="ES1448" s="1594"/>
    </row>
    <row r="1449" spans="1:149" s="1595" customFormat="1" ht="12.5">
      <c r="A1449" s="1644" t="str">
        <f t="shared" si="753"/>
        <v>Organisation</v>
      </c>
      <c r="B1449" s="1758"/>
      <c r="C1449" s="1758"/>
      <c r="D1449" s="1758"/>
      <c r="E1449" s="1756"/>
      <c r="F1449" s="1592"/>
      <c r="G1449" s="1714">
        <f t="shared" si="754"/>
        <v>0</v>
      </c>
      <c r="H1449" s="1645"/>
      <c r="I1449" s="1714">
        <f t="shared" si="755"/>
        <v>0</v>
      </c>
      <c r="J1449" s="1646"/>
      <c r="K1449" s="1646"/>
      <c r="L1449" s="1592"/>
      <c r="M1449" s="1597"/>
      <c r="N1449" s="1597"/>
      <c r="O1449" s="1646"/>
      <c r="P1449" s="1647"/>
      <c r="Q1449" s="1647"/>
      <c r="R1449" s="1648"/>
      <c r="S1449" s="1603"/>
      <c r="T1449" s="1649"/>
      <c r="U1449" s="1649"/>
      <c r="V1449" s="1649"/>
      <c r="W1449" s="1649"/>
      <c r="X1449" s="1649"/>
      <c r="Y1449" s="1649"/>
      <c r="Z1449" s="1649"/>
      <c r="AA1449" s="1649"/>
      <c r="AB1449" s="1649"/>
      <c r="AC1449" s="1649"/>
      <c r="AD1449" s="1649"/>
      <c r="AE1449" s="1649"/>
      <c r="AF1449" s="1610">
        <f t="shared" si="734"/>
        <v>0</v>
      </c>
      <c r="AG1449" s="1649"/>
      <c r="AH1449" s="1649"/>
      <c r="AI1449" s="1649"/>
      <c r="AJ1449" s="1649"/>
      <c r="AK1449" s="1649"/>
      <c r="AL1449" s="1649"/>
      <c r="AM1449" s="1649"/>
      <c r="AN1449" s="1649"/>
      <c r="AO1449" s="1649"/>
      <c r="AP1449" s="1649"/>
      <c r="AQ1449" s="1649"/>
      <c r="AR1449" s="1709"/>
      <c r="AS1449" s="1779">
        <f t="shared" si="735"/>
        <v>0</v>
      </c>
      <c r="AT1449" s="1711">
        <f t="shared" si="756"/>
        <v>0</v>
      </c>
      <c r="AU1449" s="1611">
        <f t="shared" si="736"/>
        <v>0</v>
      </c>
      <c r="AV1449" s="1611">
        <f t="shared" si="737"/>
        <v>0</v>
      </c>
      <c r="AW1449" s="1611">
        <f t="shared" si="738"/>
        <v>0</v>
      </c>
      <c r="AX1449" s="1611">
        <f t="shared" si="739"/>
        <v>0</v>
      </c>
      <c r="AY1449" s="1611">
        <f t="shared" si="740"/>
        <v>0</v>
      </c>
      <c r="AZ1449" s="1611">
        <f t="shared" si="741"/>
        <v>0</v>
      </c>
      <c r="BA1449" s="1611">
        <f t="shared" si="742"/>
        <v>0</v>
      </c>
      <c r="BB1449" s="1611">
        <f t="shared" si="743"/>
        <v>0</v>
      </c>
      <c r="BC1449" s="1611">
        <f t="shared" si="744"/>
        <v>0</v>
      </c>
      <c r="BD1449" s="1611">
        <f t="shared" si="745"/>
        <v>0</v>
      </c>
      <c r="BE1449" s="1611">
        <f t="shared" si="746"/>
        <v>0</v>
      </c>
      <c r="BF1449" s="1611">
        <f t="shared" si="747"/>
        <v>0</v>
      </c>
      <c r="BG1449" s="1611">
        <f t="shared" si="757"/>
        <v>0</v>
      </c>
      <c r="BH1449" s="1611" t="str">
        <f t="shared" si="758"/>
        <v/>
      </c>
      <c r="BI1449" s="1611" t="str">
        <f t="shared" si="759"/>
        <v/>
      </c>
      <c r="BJ1449" s="1611" t="str">
        <f t="shared" si="748"/>
        <v/>
      </c>
      <c r="BK1449" s="1611" t="str">
        <f t="shared" si="749"/>
        <v/>
      </c>
      <c r="BL1449" s="1611" t="str">
        <f t="shared" ca="1" si="750"/>
        <v/>
      </c>
      <c r="BM1449" s="1611" t="str">
        <f t="shared" si="760"/>
        <v/>
      </c>
      <c r="BN1449" s="1611" t="str">
        <f t="shared" si="751"/>
        <v/>
      </c>
      <c r="BO1449" s="1611" t="str">
        <f t="shared" si="752"/>
        <v/>
      </c>
      <c r="BP1449" s="1611" t="str">
        <f t="shared" si="761"/>
        <v/>
      </c>
      <c r="BQ1449" s="1611" t="str">
        <f t="shared" si="762"/>
        <v/>
      </c>
      <c r="BR1449" s="1611" t="str">
        <f t="shared" si="763"/>
        <v/>
      </c>
      <c r="BS1449" s="1611" t="str">
        <f t="shared" si="764"/>
        <v/>
      </c>
      <c r="BT1449" s="1611" t="str">
        <f t="shared" si="765"/>
        <v/>
      </c>
      <c r="BU1449" s="1731">
        <f t="shared" ca="1" si="766"/>
        <v>0</v>
      </c>
      <c r="BV1449" s="1594"/>
      <c r="BW1449" s="1594"/>
      <c r="BX1449" s="1594"/>
      <c r="BY1449" s="1594"/>
      <c r="BZ1449" s="1594"/>
      <c r="CA1449" s="1594"/>
      <c r="CB1449" s="1594"/>
      <c r="CC1449" s="1594"/>
      <c r="CD1449" s="1594"/>
      <c r="CE1449" s="1594"/>
      <c r="CF1449" s="1594"/>
      <c r="CG1449" s="1594"/>
      <c r="CH1449" s="1594"/>
      <c r="CI1449" s="1594"/>
      <c r="CJ1449" s="1594"/>
      <c r="CK1449" s="1594"/>
      <c r="CL1449" s="1594"/>
      <c r="CM1449" s="1594"/>
      <c r="CN1449" s="1594"/>
      <c r="CO1449" s="1594"/>
      <c r="CP1449" s="1594"/>
      <c r="CQ1449" s="1594"/>
      <c r="CR1449" s="1594"/>
      <c r="CS1449" s="1594"/>
      <c r="CT1449" s="1594"/>
      <c r="CU1449" s="1594"/>
      <c r="CV1449" s="1594"/>
      <c r="CW1449" s="1594"/>
      <c r="CX1449" s="1594"/>
      <c r="CY1449" s="1594"/>
      <c r="CZ1449" s="1594"/>
      <c r="DA1449" s="1594"/>
      <c r="DB1449" s="1594"/>
      <c r="DC1449" s="1594"/>
      <c r="DD1449" s="1594"/>
      <c r="DE1449" s="1594"/>
      <c r="DF1449" s="1594"/>
      <c r="DG1449" s="1594"/>
      <c r="DH1449" s="1594"/>
      <c r="DI1449" s="1594"/>
      <c r="DJ1449" s="1594"/>
      <c r="DK1449" s="1594"/>
      <c r="DL1449" s="1594"/>
      <c r="DM1449" s="1594"/>
      <c r="DN1449" s="1594"/>
      <c r="DO1449" s="1594"/>
      <c r="DP1449" s="1594"/>
      <c r="DQ1449" s="1594"/>
      <c r="DR1449" s="1594"/>
      <c r="DS1449" s="1594"/>
      <c r="DT1449" s="1594"/>
      <c r="DU1449" s="1594"/>
      <c r="DV1449" s="1594"/>
      <c r="DW1449" s="1594"/>
      <c r="DX1449" s="1594"/>
      <c r="DY1449" s="1594"/>
      <c r="DZ1449" s="1594"/>
      <c r="EA1449" s="1594"/>
      <c r="EB1449" s="1594"/>
      <c r="EC1449" s="1594"/>
      <c r="ED1449" s="1594"/>
      <c r="EE1449" s="1594"/>
      <c r="EF1449" s="1594"/>
      <c r="EG1449" s="1594"/>
      <c r="EH1449" s="1594"/>
      <c r="EI1449" s="1594"/>
      <c r="EJ1449" s="1594"/>
      <c r="EK1449" s="1594"/>
      <c r="EL1449" s="1594"/>
      <c r="EM1449" s="1594"/>
      <c r="EN1449" s="1594"/>
      <c r="EO1449" s="1594"/>
      <c r="EP1449" s="1594"/>
      <c r="EQ1449" s="1594"/>
      <c r="ER1449" s="1594"/>
      <c r="ES1449" s="1594"/>
    </row>
    <row r="1450" spans="1:149" s="1595" customFormat="1" ht="12.5">
      <c r="A1450" s="1644" t="str">
        <f t="shared" si="753"/>
        <v>Organisation</v>
      </c>
      <c r="B1450" s="1758"/>
      <c r="C1450" s="1758"/>
      <c r="D1450" s="1758"/>
      <c r="E1450" s="1756"/>
      <c r="F1450" s="1592"/>
      <c r="G1450" s="1714">
        <f t="shared" si="754"/>
        <v>0</v>
      </c>
      <c r="H1450" s="1645"/>
      <c r="I1450" s="1714">
        <f t="shared" si="755"/>
        <v>0</v>
      </c>
      <c r="J1450" s="1646"/>
      <c r="K1450" s="1646"/>
      <c r="L1450" s="1592"/>
      <c r="M1450" s="1597"/>
      <c r="N1450" s="1597"/>
      <c r="O1450" s="1646"/>
      <c r="P1450" s="1647"/>
      <c r="Q1450" s="1647"/>
      <c r="R1450" s="1648"/>
      <c r="S1450" s="1603"/>
      <c r="T1450" s="1649"/>
      <c r="U1450" s="1649"/>
      <c r="V1450" s="1649"/>
      <c r="W1450" s="1649"/>
      <c r="X1450" s="1649"/>
      <c r="Y1450" s="1649"/>
      <c r="Z1450" s="1649"/>
      <c r="AA1450" s="1649"/>
      <c r="AB1450" s="1649"/>
      <c r="AC1450" s="1649"/>
      <c r="AD1450" s="1649"/>
      <c r="AE1450" s="1649"/>
      <c r="AF1450" s="1610">
        <f t="shared" si="734"/>
        <v>0</v>
      </c>
      <c r="AG1450" s="1649"/>
      <c r="AH1450" s="1649"/>
      <c r="AI1450" s="1649"/>
      <c r="AJ1450" s="1649"/>
      <c r="AK1450" s="1649"/>
      <c r="AL1450" s="1649"/>
      <c r="AM1450" s="1649"/>
      <c r="AN1450" s="1649"/>
      <c r="AO1450" s="1649"/>
      <c r="AP1450" s="1649"/>
      <c r="AQ1450" s="1649"/>
      <c r="AR1450" s="1709"/>
      <c r="AS1450" s="1779">
        <f t="shared" si="735"/>
        <v>0</v>
      </c>
      <c r="AT1450" s="1711">
        <f t="shared" si="756"/>
        <v>0</v>
      </c>
      <c r="AU1450" s="1611">
        <f t="shared" si="736"/>
        <v>0</v>
      </c>
      <c r="AV1450" s="1611">
        <f t="shared" si="737"/>
        <v>0</v>
      </c>
      <c r="AW1450" s="1611">
        <f t="shared" si="738"/>
        <v>0</v>
      </c>
      <c r="AX1450" s="1611">
        <f t="shared" si="739"/>
        <v>0</v>
      </c>
      <c r="AY1450" s="1611">
        <f t="shared" si="740"/>
        <v>0</v>
      </c>
      <c r="AZ1450" s="1611">
        <f t="shared" si="741"/>
        <v>0</v>
      </c>
      <c r="BA1450" s="1611">
        <f t="shared" si="742"/>
        <v>0</v>
      </c>
      <c r="BB1450" s="1611">
        <f t="shared" si="743"/>
        <v>0</v>
      </c>
      <c r="BC1450" s="1611">
        <f t="shared" si="744"/>
        <v>0</v>
      </c>
      <c r="BD1450" s="1611">
        <f t="shared" si="745"/>
        <v>0</v>
      </c>
      <c r="BE1450" s="1611">
        <f t="shared" si="746"/>
        <v>0</v>
      </c>
      <c r="BF1450" s="1611">
        <f t="shared" si="747"/>
        <v>0</v>
      </c>
      <c r="BG1450" s="1611">
        <f t="shared" si="757"/>
        <v>0</v>
      </c>
      <c r="BH1450" s="1611" t="str">
        <f t="shared" si="758"/>
        <v/>
      </c>
      <c r="BI1450" s="1611" t="str">
        <f t="shared" si="759"/>
        <v/>
      </c>
      <c r="BJ1450" s="1611" t="str">
        <f t="shared" si="748"/>
        <v/>
      </c>
      <c r="BK1450" s="1611" t="str">
        <f t="shared" si="749"/>
        <v/>
      </c>
      <c r="BL1450" s="1611" t="str">
        <f t="shared" ca="1" si="750"/>
        <v/>
      </c>
      <c r="BM1450" s="1611" t="str">
        <f t="shared" si="760"/>
        <v/>
      </c>
      <c r="BN1450" s="1611" t="str">
        <f t="shared" si="751"/>
        <v/>
      </c>
      <c r="BO1450" s="1611" t="str">
        <f t="shared" si="752"/>
        <v/>
      </c>
      <c r="BP1450" s="1611" t="str">
        <f t="shared" si="761"/>
        <v/>
      </c>
      <c r="BQ1450" s="1611" t="str">
        <f t="shared" si="762"/>
        <v/>
      </c>
      <c r="BR1450" s="1611" t="str">
        <f t="shared" si="763"/>
        <v/>
      </c>
      <c r="BS1450" s="1611" t="str">
        <f t="shared" si="764"/>
        <v/>
      </c>
      <c r="BT1450" s="1611" t="str">
        <f t="shared" si="765"/>
        <v/>
      </c>
      <c r="BU1450" s="1731">
        <f t="shared" ca="1" si="766"/>
        <v>0</v>
      </c>
      <c r="BV1450" s="1594"/>
      <c r="BW1450" s="1594"/>
      <c r="BX1450" s="1594"/>
      <c r="BY1450" s="1594"/>
      <c r="BZ1450" s="1594"/>
      <c r="CA1450" s="1594"/>
      <c r="CB1450" s="1594"/>
      <c r="CC1450" s="1594"/>
      <c r="CD1450" s="1594"/>
      <c r="CE1450" s="1594"/>
      <c r="CF1450" s="1594"/>
      <c r="CG1450" s="1594"/>
      <c r="CH1450" s="1594"/>
      <c r="CI1450" s="1594"/>
      <c r="CJ1450" s="1594"/>
      <c r="CK1450" s="1594"/>
      <c r="CL1450" s="1594"/>
      <c r="CM1450" s="1594"/>
      <c r="CN1450" s="1594"/>
      <c r="CO1450" s="1594"/>
      <c r="CP1450" s="1594"/>
      <c r="CQ1450" s="1594"/>
      <c r="CR1450" s="1594"/>
      <c r="CS1450" s="1594"/>
      <c r="CT1450" s="1594"/>
      <c r="CU1450" s="1594"/>
      <c r="CV1450" s="1594"/>
      <c r="CW1450" s="1594"/>
      <c r="CX1450" s="1594"/>
      <c r="CY1450" s="1594"/>
      <c r="CZ1450" s="1594"/>
      <c r="DA1450" s="1594"/>
      <c r="DB1450" s="1594"/>
      <c r="DC1450" s="1594"/>
      <c r="DD1450" s="1594"/>
      <c r="DE1450" s="1594"/>
      <c r="DF1450" s="1594"/>
      <c r="DG1450" s="1594"/>
      <c r="DH1450" s="1594"/>
      <c r="DI1450" s="1594"/>
      <c r="DJ1450" s="1594"/>
      <c r="DK1450" s="1594"/>
      <c r="DL1450" s="1594"/>
      <c r="DM1450" s="1594"/>
      <c r="DN1450" s="1594"/>
      <c r="DO1450" s="1594"/>
      <c r="DP1450" s="1594"/>
      <c r="DQ1450" s="1594"/>
      <c r="DR1450" s="1594"/>
      <c r="DS1450" s="1594"/>
      <c r="DT1450" s="1594"/>
      <c r="DU1450" s="1594"/>
      <c r="DV1450" s="1594"/>
      <c r="DW1450" s="1594"/>
      <c r="DX1450" s="1594"/>
      <c r="DY1450" s="1594"/>
      <c r="DZ1450" s="1594"/>
      <c r="EA1450" s="1594"/>
      <c r="EB1450" s="1594"/>
      <c r="EC1450" s="1594"/>
      <c r="ED1450" s="1594"/>
      <c r="EE1450" s="1594"/>
      <c r="EF1450" s="1594"/>
      <c r="EG1450" s="1594"/>
      <c r="EH1450" s="1594"/>
      <c r="EI1450" s="1594"/>
      <c r="EJ1450" s="1594"/>
      <c r="EK1450" s="1594"/>
      <c r="EL1450" s="1594"/>
      <c r="EM1450" s="1594"/>
      <c r="EN1450" s="1594"/>
      <c r="EO1450" s="1594"/>
      <c r="EP1450" s="1594"/>
      <c r="EQ1450" s="1594"/>
      <c r="ER1450" s="1594"/>
      <c r="ES1450" s="1594"/>
    </row>
    <row r="1451" spans="1:149" s="1595" customFormat="1" ht="12.5">
      <c r="A1451" s="1644" t="str">
        <f t="shared" si="753"/>
        <v>Organisation</v>
      </c>
      <c r="B1451" s="1758"/>
      <c r="C1451" s="1758"/>
      <c r="D1451" s="1758"/>
      <c r="E1451" s="1756"/>
      <c r="F1451" s="1592"/>
      <c r="G1451" s="1714">
        <f t="shared" si="754"/>
        <v>0</v>
      </c>
      <c r="H1451" s="1645"/>
      <c r="I1451" s="1714">
        <f t="shared" si="755"/>
        <v>0</v>
      </c>
      <c r="J1451" s="1646"/>
      <c r="K1451" s="1646"/>
      <c r="L1451" s="1592"/>
      <c r="M1451" s="1597"/>
      <c r="N1451" s="1597"/>
      <c r="O1451" s="1646"/>
      <c r="P1451" s="1647"/>
      <c r="Q1451" s="1647"/>
      <c r="R1451" s="1648"/>
      <c r="S1451" s="1603"/>
      <c r="T1451" s="1649"/>
      <c r="U1451" s="1649"/>
      <c r="V1451" s="1649"/>
      <c r="W1451" s="1649"/>
      <c r="X1451" s="1649"/>
      <c r="Y1451" s="1649"/>
      <c r="Z1451" s="1649"/>
      <c r="AA1451" s="1649"/>
      <c r="AB1451" s="1649"/>
      <c r="AC1451" s="1649"/>
      <c r="AD1451" s="1649"/>
      <c r="AE1451" s="1649"/>
      <c r="AF1451" s="1610">
        <f t="shared" ref="AF1451:AF1496" si="767">SUM(T1451:AE1451)</f>
        <v>0</v>
      </c>
      <c r="AG1451" s="1649"/>
      <c r="AH1451" s="1649"/>
      <c r="AI1451" s="1649"/>
      <c r="AJ1451" s="1649"/>
      <c r="AK1451" s="1649"/>
      <c r="AL1451" s="1649"/>
      <c r="AM1451" s="1649"/>
      <c r="AN1451" s="1649"/>
      <c r="AO1451" s="1649"/>
      <c r="AP1451" s="1649"/>
      <c r="AQ1451" s="1649"/>
      <c r="AR1451" s="1709"/>
      <c r="AS1451" s="1779">
        <f t="shared" ref="AS1451:AS1496" si="768">SUMPRODUCT($AC$40:$AN$40,AG1451:AR1451)</f>
        <v>0</v>
      </c>
      <c r="AT1451" s="1711">
        <f t="shared" si="756"/>
        <v>0</v>
      </c>
      <c r="AU1451" s="1611">
        <f t="shared" ref="AU1451:AU1471" si="769">AG1451-T1451</f>
        <v>0</v>
      </c>
      <c r="AV1451" s="1611">
        <f t="shared" ref="AV1451:AV1471" si="770">AH1451-U1451</f>
        <v>0</v>
      </c>
      <c r="AW1451" s="1611">
        <f t="shared" ref="AW1451:AW1471" si="771">AI1451-V1451</f>
        <v>0</v>
      </c>
      <c r="AX1451" s="1611">
        <f t="shared" ref="AX1451:AX1471" si="772">AJ1451-W1451</f>
        <v>0</v>
      </c>
      <c r="AY1451" s="1611">
        <f t="shared" ref="AY1451:AY1471" si="773">AK1451-X1451</f>
        <v>0</v>
      </c>
      <c r="AZ1451" s="1611">
        <f t="shared" ref="AZ1451:AZ1471" si="774">AL1451-Y1451</f>
        <v>0</v>
      </c>
      <c r="BA1451" s="1611">
        <f t="shared" ref="BA1451:BA1471" si="775">AM1451-Z1451</f>
        <v>0</v>
      </c>
      <c r="BB1451" s="1611">
        <f t="shared" ref="BB1451:BB1471" si="776">AN1451-AA1451</f>
        <v>0</v>
      </c>
      <c r="BC1451" s="1611">
        <f t="shared" ref="BC1451:BC1471" si="777">AO1451-AB1451</f>
        <v>0</v>
      </c>
      <c r="BD1451" s="1611">
        <f t="shared" ref="BD1451:BD1471" si="778">AP1451-AC1451</f>
        <v>0</v>
      </c>
      <c r="BE1451" s="1611">
        <f t="shared" ref="BE1451:BE1471" si="779">AQ1451-AD1451</f>
        <v>0</v>
      </c>
      <c r="BF1451" s="1611">
        <f t="shared" ref="BF1451:BF1471" si="780">AR1451-AE1451</f>
        <v>0</v>
      </c>
      <c r="BG1451" s="1611">
        <f t="shared" si="757"/>
        <v>0</v>
      </c>
      <c r="BH1451" s="1611" t="str">
        <f t="shared" si="758"/>
        <v/>
      </c>
      <c r="BI1451" s="1611" t="str">
        <f t="shared" si="759"/>
        <v/>
      </c>
      <c r="BJ1451" s="1611" t="str">
        <f t="shared" ref="BJ1451:BJ1496" si="781">IF(AND(OR(R1451=$CQ$1,R1451=$CQ$3),S1451=""),"ERROR","")</f>
        <v/>
      </c>
      <c r="BK1451" s="1611" t="str">
        <f t="shared" ref="BK1451:BK1496" si="782">IF(AND(OR(R1451=$CQ$2),S1451&lt;&gt;""),"ERROR","")</f>
        <v/>
      </c>
      <c r="BL1451" s="1611" t="str">
        <f t="shared" ref="BL1451:BL1496" ca="1" si="783">IF(AND(O1451=$CA$2,N1451&lt;TODAY()),"ERROR","")</f>
        <v/>
      </c>
      <c r="BM1451" s="1611" t="str">
        <f t="shared" si="760"/>
        <v/>
      </c>
      <c r="BN1451" s="1611" t="str">
        <f t="shared" ref="BN1451:BN1496" si="784">IF(AND(F1451=$BZ$1,G1451&gt;H1451),"ERROR","")</f>
        <v/>
      </c>
      <c r="BO1451" s="1611" t="str">
        <f t="shared" ref="BO1451:BO1496" si="785">IF(AND(F1451=$BZ$1,I1451&gt;J1451),"ERROR","")</f>
        <v/>
      </c>
      <c r="BP1451" s="1611" t="str">
        <f t="shared" si="761"/>
        <v/>
      </c>
      <c r="BQ1451" s="1611" t="str">
        <f t="shared" si="762"/>
        <v/>
      </c>
      <c r="BR1451" s="1611" t="str">
        <f t="shared" si="763"/>
        <v/>
      </c>
      <c r="BS1451" s="1611" t="str">
        <f t="shared" si="764"/>
        <v/>
      </c>
      <c r="BT1451" s="1611" t="str">
        <f t="shared" si="765"/>
        <v/>
      </c>
      <c r="BU1451" s="1731">
        <f t="shared" ca="1" si="766"/>
        <v>0</v>
      </c>
      <c r="BV1451" s="1594"/>
      <c r="BW1451" s="1594"/>
      <c r="BX1451" s="1594"/>
      <c r="BY1451" s="1594"/>
      <c r="BZ1451" s="1594"/>
      <c r="CA1451" s="1594"/>
      <c r="CB1451" s="1594"/>
      <c r="CC1451" s="1594"/>
      <c r="CD1451" s="1594"/>
      <c r="CE1451" s="1594"/>
      <c r="CF1451" s="1594"/>
      <c r="CG1451" s="1594"/>
      <c r="CH1451" s="1594"/>
      <c r="CI1451" s="1594"/>
      <c r="CJ1451" s="1594"/>
      <c r="CK1451" s="1594"/>
      <c r="CL1451" s="1594"/>
      <c r="CM1451" s="1594"/>
      <c r="CN1451" s="1594"/>
      <c r="CO1451" s="1594"/>
      <c r="CP1451" s="1594"/>
      <c r="CQ1451" s="1594"/>
      <c r="CR1451" s="1594"/>
      <c r="CS1451" s="1594"/>
      <c r="CT1451" s="1594"/>
      <c r="CU1451" s="1594"/>
      <c r="CV1451" s="1594"/>
      <c r="CW1451" s="1594"/>
      <c r="CX1451" s="1594"/>
      <c r="CY1451" s="1594"/>
      <c r="CZ1451" s="1594"/>
      <c r="DA1451" s="1594"/>
      <c r="DB1451" s="1594"/>
      <c r="DC1451" s="1594"/>
      <c r="DD1451" s="1594"/>
      <c r="DE1451" s="1594"/>
      <c r="DF1451" s="1594"/>
      <c r="DG1451" s="1594"/>
      <c r="DH1451" s="1594"/>
      <c r="DI1451" s="1594"/>
      <c r="DJ1451" s="1594"/>
      <c r="DK1451" s="1594"/>
      <c r="DL1451" s="1594"/>
      <c r="DM1451" s="1594"/>
      <c r="DN1451" s="1594"/>
      <c r="DO1451" s="1594"/>
      <c r="DP1451" s="1594"/>
      <c r="DQ1451" s="1594"/>
      <c r="DR1451" s="1594"/>
      <c r="DS1451" s="1594"/>
      <c r="DT1451" s="1594"/>
      <c r="DU1451" s="1594"/>
      <c r="DV1451" s="1594"/>
      <c r="DW1451" s="1594"/>
      <c r="DX1451" s="1594"/>
      <c r="DY1451" s="1594"/>
      <c r="DZ1451" s="1594"/>
      <c r="EA1451" s="1594"/>
      <c r="EB1451" s="1594"/>
      <c r="EC1451" s="1594"/>
      <c r="ED1451" s="1594"/>
      <c r="EE1451" s="1594"/>
      <c r="EF1451" s="1594"/>
      <c r="EG1451" s="1594"/>
      <c r="EH1451" s="1594"/>
      <c r="EI1451" s="1594"/>
      <c r="EJ1451" s="1594"/>
      <c r="EK1451" s="1594"/>
      <c r="EL1451" s="1594"/>
      <c r="EM1451" s="1594"/>
      <c r="EN1451" s="1594"/>
      <c r="EO1451" s="1594"/>
      <c r="EP1451" s="1594"/>
      <c r="EQ1451" s="1594"/>
      <c r="ER1451" s="1594"/>
      <c r="ES1451" s="1594"/>
    </row>
    <row r="1452" spans="1:149" s="1595" customFormat="1" ht="12.5">
      <c r="A1452" s="1644" t="str">
        <f t="shared" ref="A1452:A1496" si="786">$A$1</f>
        <v>Organisation</v>
      </c>
      <c r="B1452" s="1758"/>
      <c r="C1452" s="1758"/>
      <c r="D1452" s="1758"/>
      <c r="E1452" s="1756"/>
      <c r="F1452" s="1592"/>
      <c r="G1452" s="1714">
        <f t="shared" ref="G1452:G1496" si="787">AF1452</f>
        <v>0</v>
      </c>
      <c r="H1452" s="1645"/>
      <c r="I1452" s="1714">
        <f t="shared" ref="I1452:I1496" si="788">AT1452</f>
        <v>0</v>
      </c>
      <c r="J1452" s="1646"/>
      <c r="K1452" s="1646"/>
      <c r="L1452" s="1592"/>
      <c r="M1452" s="1597"/>
      <c r="N1452" s="1597"/>
      <c r="O1452" s="1646"/>
      <c r="P1452" s="1647"/>
      <c r="Q1452" s="1647"/>
      <c r="R1452" s="1648"/>
      <c r="S1452" s="1603"/>
      <c r="T1452" s="1649"/>
      <c r="U1452" s="1649"/>
      <c r="V1452" s="1649"/>
      <c r="W1452" s="1649"/>
      <c r="X1452" s="1649"/>
      <c r="Y1452" s="1649"/>
      <c r="Z1452" s="1649"/>
      <c r="AA1452" s="1649"/>
      <c r="AB1452" s="1649"/>
      <c r="AC1452" s="1649"/>
      <c r="AD1452" s="1649"/>
      <c r="AE1452" s="1649"/>
      <c r="AF1452" s="1610">
        <f t="shared" si="767"/>
        <v>0</v>
      </c>
      <c r="AG1452" s="1649"/>
      <c r="AH1452" s="1649"/>
      <c r="AI1452" s="1649"/>
      <c r="AJ1452" s="1649"/>
      <c r="AK1452" s="1649"/>
      <c r="AL1452" s="1649"/>
      <c r="AM1452" s="1649"/>
      <c r="AN1452" s="1649"/>
      <c r="AO1452" s="1649"/>
      <c r="AP1452" s="1649"/>
      <c r="AQ1452" s="1649"/>
      <c r="AR1452" s="1709"/>
      <c r="AS1452" s="1779">
        <f t="shared" si="768"/>
        <v>0</v>
      </c>
      <c r="AT1452" s="1711">
        <f t="shared" ref="AT1452:AT1496" si="789">SUM(AG1452:AR1452)</f>
        <v>0</v>
      </c>
      <c r="AU1452" s="1611">
        <f t="shared" si="769"/>
        <v>0</v>
      </c>
      <c r="AV1452" s="1611">
        <f t="shared" si="770"/>
        <v>0</v>
      </c>
      <c r="AW1452" s="1611">
        <f t="shared" si="771"/>
        <v>0</v>
      </c>
      <c r="AX1452" s="1611">
        <f t="shared" si="772"/>
        <v>0</v>
      </c>
      <c r="AY1452" s="1611">
        <f t="shared" si="773"/>
        <v>0</v>
      </c>
      <c r="AZ1452" s="1611">
        <f t="shared" si="774"/>
        <v>0</v>
      </c>
      <c r="BA1452" s="1611">
        <f t="shared" si="775"/>
        <v>0</v>
      </c>
      <c r="BB1452" s="1611">
        <f t="shared" si="776"/>
        <v>0</v>
      </c>
      <c r="BC1452" s="1611">
        <f t="shared" si="777"/>
        <v>0</v>
      </c>
      <c r="BD1452" s="1611">
        <f t="shared" si="778"/>
        <v>0</v>
      </c>
      <c r="BE1452" s="1611">
        <f t="shared" si="779"/>
        <v>0</v>
      </c>
      <c r="BF1452" s="1611">
        <f t="shared" si="780"/>
        <v>0</v>
      </c>
      <c r="BG1452" s="1611">
        <f t="shared" ref="BG1452:BG1496" si="790">SUM(AU1452:BF1452)</f>
        <v>0</v>
      </c>
      <c r="BH1452" s="1611" t="str">
        <f t="shared" ref="BH1452:BH1496" si="791">IF(OR(G1452&gt;0,I1452&gt;0),IF(AND(B1452&lt;&gt;"",C1452&lt;&gt;"",D1452&lt;&gt;"",E1452&lt;&gt;"",F1452&lt;&gt;"",L1452&lt;&gt;"",M1452&lt;&gt;"",N1452&lt;&gt;"",O1452&lt;&gt;"",P1452&lt;&gt;"",Q1452&lt;&gt;"",R1452&lt;&gt;""),"","ERROR"),"")</f>
        <v/>
      </c>
      <c r="BI1452" s="1611" t="str">
        <f t="shared" ref="BI1452:BI1496" si="792">IF(COUNTIF($D$43:$D$1496,D1452)&gt;1,"ERROR","")</f>
        <v/>
      </c>
      <c r="BJ1452" s="1611" t="str">
        <f t="shared" si="781"/>
        <v/>
      </c>
      <c r="BK1452" s="1611" t="str">
        <f t="shared" si="782"/>
        <v/>
      </c>
      <c r="BL1452" s="1611" t="str">
        <f t="shared" ca="1" si="783"/>
        <v/>
      </c>
      <c r="BM1452" s="1611" t="str">
        <f t="shared" ref="BM1452:BM1496" si="793">IF(AND(AT1452&gt;0,AF1452=0),"ERROR","")</f>
        <v/>
      </c>
      <c r="BN1452" s="1611" t="str">
        <f t="shared" si="784"/>
        <v/>
      </c>
      <c r="BO1452" s="1611" t="str">
        <f t="shared" si="785"/>
        <v/>
      </c>
      <c r="BP1452" s="1611" t="str">
        <f t="shared" ref="BP1452:BP1496" si="794">IF(AND(F1452=$BZ$2,SUM(H1452,J1452)&gt;0),"ERROR","")</f>
        <v/>
      </c>
      <c r="BQ1452" s="1611" t="str">
        <f t="shared" ref="BQ1452:BQ1496" si="795">IF(AND(I1452=0,J1452&gt;0),"ERROR","")</f>
        <v/>
      </c>
      <c r="BR1452" s="1611" t="str">
        <f t="shared" ref="BR1452:BR1496" si="796">IF(AND(O1452=$CA$1,K1452&lt;&gt;0),"ERROR","")</f>
        <v/>
      </c>
      <c r="BS1452" s="1611" t="str">
        <f t="shared" ref="BS1452:BS1496" si="797">IF(AND(O1452=$CA$2,I1452-AS1452-K1452&lt;0),"ERROR","")</f>
        <v/>
      </c>
      <c r="BT1452" s="1611" t="str">
        <f t="shared" ref="BT1452:BT1496" si="798">IF(S1452="","",VLOOKUP(S1452,$CS$1:$CT$14,2,0))</f>
        <v/>
      </c>
      <c r="BU1452" s="1731">
        <f t="shared" ref="BU1452:BU1496" ca="1" si="799">COUNTIF(BH1452:BS1452,"ERROR")</f>
        <v>0</v>
      </c>
      <c r="BV1452" s="1594"/>
      <c r="BW1452" s="1594"/>
      <c r="BX1452" s="1594"/>
      <c r="BY1452" s="1594"/>
      <c r="BZ1452" s="1594"/>
      <c r="CA1452" s="1594"/>
      <c r="CB1452" s="1594"/>
      <c r="CC1452" s="1594"/>
      <c r="CD1452" s="1594"/>
      <c r="CE1452" s="1594"/>
      <c r="CF1452" s="1594"/>
      <c r="CG1452" s="1594"/>
      <c r="CH1452" s="1594"/>
      <c r="CI1452" s="1594"/>
      <c r="CJ1452" s="1594"/>
      <c r="CK1452" s="1594"/>
      <c r="CL1452" s="1594"/>
      <c r="CM1452" s="1594"/>
      <c r="CN1452" s="1594"/>
      <c r="CO1452" s="1594"/>
      <c r="CP1452" s="1594"/>
      <c r="CQ1452" s="1594"/>
      <c r="CR1452" s="1594"/>
      <c r="CS1452" s="1594"/>
      <c r="CT1452" s="1594"/>
      <c r="CU1452" s="1594"/>
      <c r="CV1452" s="1594"/>
      <c r="CW1452" s="1594"/>
      <c r="CX1452" s="1594"/>
      <c r="CY1452" s="1594"/>
      <c r="CZ1452" s="1594"/>
      <c r="DA1452" s="1594"/>
      <c r="DB1452" s="1594"/>
      <c r="DC1452" s="1594"/>
      <c r="DD1452" s="1594"/>
      <c r="DE1452" s="1594"/>
      <c r="DF1452" s="1594"/>
      <c r="DG1452" s="1594"/>
      <c r="DH1452" s="1594"/>
      <c r="DI1452" s="1594"/>
      <c r="DJ1452" s="1594"/>
      <c r="DK1452" s="1594"/>
      <c r="DL1452" s="1594"/>
      <c r="DM1452" s="1594"/>
      <c r="DN1452" s="1594"/>
      <c r="DO1452" s="1594"/>
      <c r="DP1452" s="1594"/>
      <c r="DQ1452" s="1594"/>
      <c r="DR1452" s="1594"/>
      <c r="DS1452" s="1594"/>
      <c r="DT1452" s="1594"/>
      <c r="DU1452" s="1594"/>
      <c r="DV1452" s="1594"/>
      <c r="DW1452" s="1594"/>
      <c r="DX1452" s="1594"/>
      <c r="DY1452" s="1594"/>
      <c r="DZ1452" s="1594"/>
      <c r="EA1452" s="1594"/>
      <c r="EB1452" s="1594"/>
      <c r="EC1452" s="1594"/>
      <c r="ED1452" s="1594"/>
      <c r="EE1452" s="1594"/>
      <c r="EF1452" s="1594"/>
      <c r="EG1452" s="1594"/>
      <c r="EH1452" s="1594"/>
      <c r="EI1452" s="1594"/>
      <c r="EJ1452" s="1594"/>
      <c r="EK1452" s="1594"/>
      <c r="EL1452" s="1594"/>
      <c r="EM1452" s="1594"/>
      <c r="EN1452" s="1594"/>
      <c r="EO1452" s="1594"/>
      <c r="EP1452" s="1594"/>
      <c r="EQ1452" s="1594"/>
      <c r="ER1452" s="1594"/>
      <c r="ES1452" s="1594"/>
    </row>
    <row r="1453" spans="1:149" s="1595" customFormat="1" ht="12.5">
      <c r="A1453" s="1644" t="str">
        <f t="shared" si="786"/>
        <v>Organisation</v>
      </c>
      <c r="B1453" s="1758"/>
      <c r="C1453" s="1758"/>
      <c r="D1453" s="1758"/>
      <c r="E1453" s="1756"/>
      <c r="F1453" s="1592"/>
      <c r="G1453" s="1714">
        <f t="shared" si="787"/>
        <v>0</v>
      </c>
      <c r="H1453" s="1645"/>
      <c r="I1453" s="1714">
        <f t="shared" si="788"/>
        <v>0</v>
      </c>
      <c r="J1453" s="1646"/>
      <c r="K1453" s="1646"/>
      <c r="L1453" s="1592"/>
      <c r="M1453" s="1597"/>
      <c r="N1453" s="1597"/>
      <c r="O1453" s="1646"/>
      <c r="P1453" s="1647"/>
      <c r="Q1453" s="1647"/>
      <c r="R1453" s="1648"/>
      <c r="S1453" s="1603"/>
      <c r="T1453" s="1649"/>
      <c r="U1453" s="1649"/>
      <c r="V1453" s="1649"/>
      <c r="W1453" s="1649"/>
      <c r="X1453" s="1649"/>
      <c r="Y1453" s="1649"/>
      <c r="Z1453" s="1649"/>
      <c r="AA1453" s="1649"/>
      <c r="AB1453" s="1649"/>
      <c r="AC1453" s="1649"/>
      <c r="AD1453" s="1649"/>
      <c r="AE1453" s="1649"/>
      <c r="AF1453" s="1610">
        <f t="shared" si="767"/>
        <v>0</v>
      </c>
      <c r="AG1453" s="1649"/>
      <c r="AH1453" s="1649"/>
      <c r="AI1453" s="1649"/>
      <c r="AJ1453" s="1649"/>
      <c r="AK1453" s="1649"/>
      <c r="AL1453" s="1649"/>
      <c r="AM1453" s="1649"/>
      <c r="AN1453" s="1649"/>
      <c r="AO1453" s="1649"/>
      <c r="AP1453" s="1649"/>
      <c r="AQ1453" s="1649"/>
      <c r="AR1453" s="1709"/>
      <c r="AS1453" s="1779">
        <f t="shared" si="768"/>
        <v>0</v>
      </c>
      <c r="AT1453" s="1711">
        <f t="shared" si="789"/>
        <v>0</v>
      </c>
      <c r="AU1453" s="1611">
        <f t="shared" si="769"/>
        <v>0</v>
      </c>
      <c r="AV1453" s="1611">
        <f t="shared" si="770"/>
        <v>0</v>
      </c>
      <c r="AW1453" s="1611">
        <f t="shared" si="771"/>
        <v>0</v>
      </c>
      <c r="AX1453" s="1611">
        <f t="shared" si="772"/>
        <v>0</v>
      </c>
      <c r="AY1453" s="1611">
        <f t="shared" si="773"/>
        <v>0</v>
      </c>
      <c r="AZ1453" s="1611">
        <f t="shared" si="774"/>
        <v>0</v>
      </c>
      <c r="BA1453" s="1611">
        <f t="shared" si="775"/>
        <v>0</v>
      </c>
      <c r="BB1453" s="1611">
        <f t="shared" si="776"/>
        <v>0</v>
      </c>
      <c r="BC1453" s="1611">
        <f t="shared" si="777"/>
        <v>0</v>
      </c>
      <c r="BD1453" s="1611">
        <f t="shared" si="778"/>
        <v>0</v>
      </c>
      <c r="BE1453" s="1611">
        <f t="shared" si="779"/>
        <v>0</v>
      </c>
      <c r="BF1453" s="1611">
        <f t="shared" si="780"/>
        <v>0</v>
      </c>
      <c r="BG1453" s="1611">
        <f t="shared" si="790"/>
        <v>0</v>
      </c>
      <c r="BH1453" s="1611" t="str">
        <f t="shared" si="791"/>
        <v/>
      </c>
      <c r="BI1453" s="1611" t="str">
        <f t="shared" si="792"/>
        <v/>
      </c>
      <c r="BJ1453" s="1611" t="str">
        <f t="shared" si="781"/>
        <v/>
      </c>
      <c r="BK1453" s="1611" t="str">
        <f t="shared" si="782"/>
        <v/>
      </c>
      <c r="BL1453" s="1611" t="str">
        <f t="shared" ca="1" si="783"/>
        <v/>
      </c>
      <c r="BM1453" s="1611" t="str">
        <f t="shared" si="793"/>
        <v/>
      </c>
      <c r="BN1453" s="1611" t="str">
        <f t="shared" si="784"/>
        <v/>
      </c>
      <c r="BO1453" s="1611" t="str">
        <f t="shared" si="785"/>
        <v/>
      </c>
      <c r="BP1453" s="1611" t="str">
        <f t="shared" si="794"/>
        <v/>
      </c>
      <c r="BQ1453" s="1611" t="str">
        <f t="shared" si="795"/>
        <v/>
      </c>
      <c r="BR1453" s="1611" t="str">
        <f t="shared" si="796"/>
        <v/>
      </c>
      <c r="BS1453" s="1611" t="str">
        <f t="shared" si="797"/>
        <v/>
      </c>
      <c r="BT1453" s="1611" t="str">
        <f t="shared" si="798"/>
        <v/>
      </c>
      <c r="BU1453" s="1731">
        <f t="shared" ca="1" si="799"/>
        <v>0</v>
      </c>
      <c r="BV1453" s="1594"/>
      <c r="BW1453" s="1594"/>
      <c r="BX1453" s="1594"/>
      <c r="BY1453" s="1594"/>
      <c r="BZ1453" s="1594"/>
      <c r="CA1453" s="1594"/>
      <c r="CB1453" s="1594"/>
      <c r="CC1453" s="1594"/>
      <c r="CD1453" s="1594"/>
      <c r="CE1453" s="1594"/>
      <c r="CF1453" s="1594"/>
      <c r="CG1453" s="1594"/>
      <c r="CH1453" s="1594"/>
      <c r="CI1453" s="1594"/>
      <c r="CJ1453" s="1594"/>
      <c r="CK1453" s="1594"/>
      <c r="CL1453" s="1594"/>
      <c r="CM1453" s="1594"/>
      <c r="CN1453" s="1594"/>
      <c r="CO1453" s="1594"/>
      <c r="CP1453" s="1594"/>
      <c r="CQ1453" s="1594"/>
      <c r="CR1453" s="1594"/>
      <c r="CS1453" s="1594"/>
      <c r="CT1453" s="1594"/>
      <c r="CU1453" s="1594"/>
      <c r="CV1453" s="1594"/>
      <c r="CW1453" s="1594"/>
      <c r="CX1453" s="1594"/>
      <c r="CY1453" s="1594"/>
      <c r="CZ1453" s="1594"/>
      <c r="DA1453" s="1594"/>
      <c r="DB1453" s="1594"/>
      <c r="DC1453" s="1594"/>
      <c r="DD1453" s="1594"/>
      <c r="DE1453" s="1594"/>
      <c r="DF1453" s="1594"/>
      <c r="DG1453" s="1594"/>
      <c r="DH1453" s="1594"/>
      <c r="DI1453" s="1594"/>
      <c r="DJ1453" s="1594"/>
      <c r="DK1453" s="1594"/>
      <c r="DL1453" s="1594"/>
      <c r="DM1453" s="1594"/>
      <c r="DN1453" s="1594"/>
      <c r="DO1453" s="1594"/>
      <c r="DP1453" s="1594"/>
      <c r="DQ1453" s="1594"/>
      <c r="DR1453" s="1594"/>
      <c r="DS1453" s="1594"/>
      <c r="DT1453" s="1594"/>
      <c r="DU1453" s="1594"/>
      <c r="DV1453" s="1594"/>
      <c r="DW1453" s="1594"/>
      <c r="DX1453" s="1594"/>
      <c r="DY1453" s="1594"/>
      <c r="DZ1453" s="1594"/>
      <c r="EA1453" s="1594"/>
      <c r="EB1453" s="1594"/>
      <c r="EC1453" s="1594"/>
      <c r="ED1453" s="1594"/>
      <c r="EE1453" s="1594"/>
      <c r="EF1453" s="1594"/>
      <c r="EG1453" s="1594"/>
      <c r="EH1453" s="1594"/>
      <c r="EI1453" s="1594"/>
      <c r="EJ1453" s="1594"/>
      <c r="EK1453" s="1594"/>
      <c r="EL1453" s="1594"/>
      <c r="EM1453" s="1594"/>
      <c r="EN1453" s="1594"/>
      <c r="EO1453" s="1594"/>
      <c r="EP1453" s="1594"/>
      <c r="EQ1453" s="1594"/>
      <c r="ER1453" s="1594"/>
      <c r="ES1453" s="1594"/>
    </row>
    <row r="1454" spans="1:149" s="1595" customFormat="1" ht="12.5">
      <c r="A1454" s="1644" t="str">
        <f t="shared" si="786"/>
        <v>Organisation</v>
      </c>
      <c r="B1454" s="1758"/>
      <c r="C1454" s="1758"/>
      <c r="D1454" s="1758"/>
      <c r="E1454" s="1756"/>
      <c r="F1454" s="1592"/>
      <c r="G1454" s="1714">
        <f t="shared" si="787"/>
        <v>0</v>
      </c>
      <c r="H1454" s="1645"/>
      <c r="I1454" s="1714">
        <f t="shared" si="788"/>
        <v>0</v>
      </c>
      <c r="J1454" s="1646"/>
      <c r="K1454" s="1646"/>
      <c r="L1454" s="1592"/>
      <c r="M1454" s="1597"/>
      <c r="N1454" s="1597"/>
      <c r="O1454" s="1646"/>
      <c r="P1454" s="1647"/>
      <c r="Q1454" s="1647"/>
      <c r="R1454" s="1648"/>
      <c r="S1454" s="1603"/>
      <c r="T1454" s="1649"/>
      <c r="U1454" s="1649"/>
      <c r="V1454" s="1649"/>
      <c r="W1454" s="1649"/>
      <c r="X1454" s="1649"/>
      <c r="Y1454" s="1649"/>
      <c r="Z1454" s="1649"/>
      <c r="AA1454" s="1649"/>
      <c r="AB1454" s="1649"/>
      <c r="AC1454" s="1649"/>
      <c r="AD1454" s="1649"/>
      <c r="AE1454" s="1649"/>
      <c r="AF1454" s="1610">
        <f t="shared" si="767"/>
        <v>0</v>
      </c>
      <c r="AG1454" s="1649"/>
      <c r="AH1454" s="1649"/>
      <c r="AI1454" s="1649"/>
      <c r="AJ1454" s="1649"/>
      <c r="AK1454" s="1649"/>
      <c r="AL1454" s="1649"/>
      <c r="AM1454" s="1649"/>
      <c r="AN1454" s="1649"/>
      <c r="AO1454" s="1649"/>
      <c r="AP1454" s="1649"/>
      <c r="AQ1454" s="1649"/>
      <c r="AR1454" s="1709"/>
      <c r="AS1454" s="1779">
        <f t="shared" si="768"/>
        <v>0</v>
      </c>
      <c r="AT1454" s="1711">
        <f t="shared" si="789"/>
        <v>0</v>
      </c>
      <c r="AU1454" s="1611">
        <f t="shared" si="769"/>
        <v>0</v>
      </c>
      <c r="AV1454" s="1611">
        <f t="shared" si="770"/>
        <v>0</v>
      </c>
      <c r="AW1454" s="1611">
        <f t="shared" si="771"/>
        <v>0</v>
      </c>
      <c r="AX1454" s="1611">
        <f t="shared" si="772"/>
        <v>0</v>
      </c>
      <c r="AY1454" s="1611">
        <f t="shared" si="773"/>
        <v>0</v>
      </c>
      <c r="AZ1454" s="1611">
        <f t="shared" si="774"/>
        <v>0</v>
      </c>
      <c r="BA1454" s="1611">
        <f t="shared" si="775"/>
        <v>0</v>
      </c>
      <c r="BB1454" s="1611">
        <f t="shared" si="776"/>
        <v>0</v>
      </c>
      <c r="BC1454" s="1611">
        <f t="shared" si="777"/>
        <v>0</v>
      </c>
      <c r="BD1454" s="1611">
        <f t="shared" si="778"/>
        <v>0</v>
      </c>
      <c r="BE1454" s="1611">
        <f t="shared" si="779"/>
        <v>0</v>
      </c>
      <c r="BF1454" s="1611">
        <f t="shared" si="780"/>
        <v>0</v>
      </c>
      <c r="BG1454" s="1611">
        <f t="shared" si="790"/>
        <v>0</v>
      </c>
      <c r="BH1454" s="1611" t="str">
        <f t="shared" si="791"/>
        <v/>
      </c>
      <c r="BI1454" s="1611" t="str">
        <f t="shared" si="792"/>
        <v/>
      </c>
      <c r="BJ1454" s="1611" t="str">
        <f t="shared" si="781"/>
        <v/>
      </c>
      <c r="BK1454" s="1611" t="str">
        <f t="shared" si="782"/>
        <v/>
      </c>
      <c r="BL1454" s="1611" t="str">
        <f t="shared" ca="1" si="783"/>
        <v/>
      </c>
      <c r="BM1454" s="1611" t="str">
        <f t="shared" si="793"/>
        <v/>
      </c>
      <c r="BN1454" s="1611" t="str">
        <f t="shared" si="784"/>
        <v/>
      </c>
      <c r="BO1454" s="1611" t="str">
        <f t="shared" si="785"/>
        <v/>
      </c>
      <c r="BP1454" s="1611" t="str">
        <f t="shared" si="794"/>
        <v/>
      </c>
      <c r="BQ1454" s="1611" t="str">
        <f t="shared" si="795"/>
        <v/>
      </c>
      <c r="BR1454" s="1611" t="str">
        <f t="shared" si="796"/>
        <v/>
      </c>
      <c r="BS1454" s="1611" t="str">
        <f t="shared" si="797"/>
        <v/>
      </c>
      <c r="BT1454" s="1611" t="str">
        <f t="shared" si="798"/>
        <v/>
      </c>
      <c r="BU1454" s="1731">
        <f t="shared" ca="1" si="799"/>
        <v>0</v>
      </c>
      <c r="BV1454" s="1594"/>
      <c r="BW1454" s="1594"/>
      <c r="BX1454" s="1594"/>
      <c r="BY1454" s="1594"/>
      <c r="BZ1454" s="1594"/>
      <c r="CA1454" s="1594"/>
      <c r="CB1454" s="1594"/>
      <c r="CC1454" s="1594"/>
      <c r="CD1454" s="1594"/>
      <c r="CE1454" s="1594"/>
      <c r="CF1454" s="1594"/>
      <c r="CG1454" s="1594"/>
      <c r="CH1454" s="1594"/>
      <c r="CI1454" s="1594"/>
      <c r="CJ1454" s="1594"/>
      <c r="CK1454" s="1594"/>
      <c r="CL1454" s="1594"/>
      <c r="CM1454" s="1594"/>
      <c r="CN1454" s="1594"/>
      <c r="CO1454" s="1594"/>
      <c r="CP1454" s="1594"/>
      <c r="CQ1454" s="1594"/>
      <c r="CR1454" s="1594"/>
      <c r="CS1454" s="1594"/>
      <c r="CT1454" s="1594"/>
      <c r="CU1454" s="1594"/>
      <c r="CV1454" s="1594"/>
      <c r="CW1454" s="1594"/>
      <c r="CX1454" s="1594"/>
      <c r="CY1454" s="1594"/>
      <c r="CZ1454" s="1594"/>
      <c r="DA1454" s="1594"/>
      <c r="DB1454" s="1594"/>
      <c r="DC1454" s="1594"/>
      <c r="DD1454" s="1594"/>
      <c r="DE1454" s="1594"/>
      <c r="DF1454" s="1594"/>
      <c r="DG1454" s="1594"/>
      <c r="DH1454" s="1594"/>
      <c r="DI1454" s="1594"/>
      <c r="DJ1454" s="1594"/>
      <c r="DK1454" s="1594"/>
      <c r="DL1454" s="1594"/>
      <c r="DM1454" s="1594"/>
      <c r="DN1454" s="1594"/>
      <c r="DO1454" s="1594"/>
      <c r="DP1454" s="1594"/>
      <c r="DQ1454" s="1594"/>
      <c r="DR1454" s="1594"/>
      <c r="DS1454" s="1594"/>
      <c r="DT1454" s="1594"/>
      <c r="DU1454" s="1594"/>
      <c r="DV1454" s="1594"/>
      <c r="DW1454" s="1594"/>
      <c r="DX1454" s="1594"/>
      <c r="DY1454" s="1594"/>
      <c r="DZ1454" s="1594"/>
      <c r="EA1454" s="1594"/>
      <c r="EB1454" s="1594"/>
      <c r="EC1454" s="1594"/>
      <c r="ED1454" s="1594"/>
      <c r="EE1454" s="1594"/>
      <c r="EF1454" s="1594"/>
      <c r="EG1454" s="1594"/>
      <c r="EH1454" s="1594"/>
      <c r="EI1454" s="1594"/>
      <c r="EJ1454" s="1594"/>
      <c r="EK1454" s="1594"/>
      <c r="EL1454" s="1594"/>
      <c r="EM1454" s="1594"/>
      <c r="EN1454" s="1594"/>
      <c r="EO1454" s="1594"/>
      <c r="EP1454" s="1594"/>
      <c r="EQ1454" s="1594"/>
      <c r="ER1454" s="1594"/>
      <c r="ES1454" s="1594"/>
    </row>
    <row r="1455" spans="1:149" s="1595" customFormat="1" ht="12.5">
      <c r="A1455" s="1644" t="str">
        <f t="shared" si="786"/>
        <v>Organisation</v>
      </c>
      <c r="B1455" s="1758"/>
      <c r="C1455" s="1758"/>
      <c r="D1455" s="1758"/>
      <c r="E1455" s="1756"/>
      <c r="F1455" s="1592"/>
      <c r="G1455" s="1714">
        <f t="shared" si="787"/>
        <v>0</v>
      </c>
      <c r="H1455" s="1645"/>
      <c r="I1455" s="1714">
        <f t="shared" si="788"/>
        <v>0</v>
      </c>
      <c r="J1455" s="1646"/>
      <c r="K1455" s="1646"/>
      <c r="L1455" s="1592"/>
      <c r="M1455" s="1597"/>
      <c r="N1455" s="1597"/>
      <c r="O1455" s="1646"/>
      <c r="P1455" s="1647"/>
      <c r="Q1455" s="1647"/>
      <c r="R1455" s="1648"/>
      <c r="S1455" s="1603"/>
      <c r="T1455" s="1649"/>
      <c r="U1455" s="1649"/>
      <c r="V1455" s="1649"/>
      <c r="W1455" s="1649"/>
      <c r="X1455" s="1649"/>
      <c r="Y1455" s="1649"/>
      <c r="Z1455" s="1649"/>
      <c r="AA1455" s="1649"/>
      <c r="AB1455" s="1649"/>
      <c r="AC1455" s="1649"/>
      <c r="AD1455" s="1649"/>
      <c r="AE1455" s="1649"/>
      <c r="AF1455" s="1610">
        <f t="shared" si="767"/>
        <v>0</v>
      </c>
      <c r="AG1455" s="1649"/>
      <c r="AH1455" s="1649"/>
      <c r="AI1455" s="1649"/>
      <c r="AJ1455" s="1649"/>
      <c r="AK1455" s="1649"/>
      <c r="AL1455" s="1649"/>
      <c r="AM1455" s="1649"/>
      <c r="AN1455" s="1649"/>
      <c r="AO1455" s="1649"/>
      <c r="AP1455" s="1649"/>
      <c r="AQ1455" s="1649"/>
      <c r="AR1455" s="1709"/>
      <c r="AS1455" s="1779">
        <f t="shared" si="768"/>
        <v>0</v>
      </c>
      <c r="AT1455" s="1711">
        <f t="shared" si="789"/>
        <v>0</v>
      </c>
      <c r="AU1455" s="1611">
        <f t="shared" si="769"/>
        <v>0</v>
      </c>
      <c r="AV1455" s="1611">
        <f t="shared" si="770"/>
        <v>0</v>
      </c>
      <c r="AW1455" s="1611">
        <f t="shared" si="771"/>
        <v>0</v>
      </c>
      <c r="AX1455" s="1611">
        <f t="shared" si="772"/>
        <v>0</v>
      </c>
      <c r="AY1455" s="1611">
        <f t="shared" si="773"/>
        <v>0</v>
      </c>
      <c r="AZ1455" s="1611">
        <f t="shared" si="774"/>
        <v>0</v>
      </c>
      <c r="BA1455" s="1611">
        <f t="shared" si="775"/>
        <v>0</v>
      </c>
      <c r="BB1455" s="1611">
        <f t="shared" si="776"/>
        <v>0</v>
      </c>
      <c r="BC1455" s="1611">
        <f t="shared" si="777"/>
        <v>0</v>
      </c>
      <c r="BD1455" s="1611">
        <f t="shared" si="778"/>
        <v>0</v>
      </c>
      <c r="BE1455" s="1611">
        <f t="shared" si="779"/>
        <v>0</v>
      </c>
      <c r="BF1455" s="1611">
        <f t="shared" si="780"/>
        <v>0</v>
      </c>
      <c r="BG1455" s="1611">
        <f t="shared" si="790"/>
        <v>0</v>
      </c>
      <c r="BH1455" s="1611" t="str">
        <f t="shared" si="791"/>
        <v/>
      </c>
      <c r="BI1455" s="1611" t="str">
        <f t="shared" si="792"/>
        <v/>
      </c>
      <c r="BJ1455" s="1611" t="str">
        <f t="shared" si="781"/>
        <v/>
      </c>
      <c r="BK1455" s="1611" t="str">
        <f t="shared" si="782"/>
        <v/>
      </c>
      <c r="BL1455" s="1611" t="str">
        <f t="shared" ca="1" si="783"/>
        <v/>
      </c>
      <c r="BM1455" s="1611" t="str">
        <f t="shared" si="793"/>
        <v/>
      </c>
      <c r="BN1455" s="1611" t="str">
        <f t="shared" si="784"/>
        <v/>
      </c>
      <c r="BO1455" s="1611" t="str">
        <f t="shared" si="785"/>
        <v/>
      </c>
      <c r="BP1455" s="1611" t="str">
        <f t="shared" si="794"/>
        <v/>
      </c>
      <c r="BQ1455" s="1611" t="str">
        <f t="shared" si="795"/>
        <v/>
      </c>
      <c r="BR1455" s="1611" t="str">
        <f t="shared" si="796"/>
        <v/>
      </c>
      <c r="BS1455" s="1611" t="str">
        <f t="shared" si="797"/>
        <v/>
      </c>
      <c r="BT1455" s="1611" t="str">
        <f t="shared" si="798"/>
        <v/>
      </c>
      <c r="BU1455" s="1731">
        <f t="shared" ca="1" si="799"/>
        <v>0</v>
      </c>
      <c r="BV1455" s="1594"/>
      <c r="BW1455" s="1594"/>
      <c r="BX1455" s="1594"/>
      <c r="BY1455" s="1594"/>
      <c r="BZ1455" s="1594"/>
      <c r="CA1455" s="1594"/>
      <c r="CB1455" s="1594"/>
      <c r="CC1455" s="1594"/>
      <c r="CD1455" s="1594"/>
      <c r="CE1455" s="1594"/>
      <c r="CF1455" s="1594"/>
      <c r="CG1455" s="1594"/>
      <c r="CH1455" s="1594"/>
      <c r="CI1455" s="1594"/>
      <c r="CJ1455" s="1594"/>
      <c r="CK1455" s="1594"/>
      <c r="CL1455" s="1594"/>
      <c r="CM1455" s="1594"/>
      <c r="CN1455" s="1594"/>
      <c r="CO1455" s="1594"/>
      <c r="CP1455" s="1594"/>
      <c r="CQ1455" s="1594"/>
      <c r="CR1455" s="1594"/>
      <c r="CS1455" s="1594"/>
      <c r="CT1455" s="1594"/>
      <c r="CU1455" s="1594"/>
      <c r="CV1455" s="1594"/>
      <c r="CW1455" s="1594"/>
      <c r="CX1455" s="1594"/>
      <c r="CY1455" s="1594"/>
      <c r="CZ1455" s="1594"/>
      <c r="DA1455" s="1594"/>
      <c r="DB1455" s="1594"/>
      <c r="DC1455" s="1594"/>
      <c r="DD1455" s="1594"/>
      <c r="DE1455" s="1594"/>
      <c r="DF1455" s="1594"/>
      <c r="DG1455" s="1594"/>
      <c r="DH1455" s="1594"/>
      <c r="DI1455" s="1594"/>
      <c r="DJ1455" s="1594"/>
      <c r="DK1455" s="1594"/>
      <c r="DL1455" s="1594"/>
      <c r="DM1455" s="1594"/>
      <c r="DN1455" s="1594"/>
      <c r="DO1455" s="1594"/>
      <c r="DP1455" s="1594"/>
      <c r="DQ1455" s="1594"/>
      <c r="DR1455" s="1594"/>
      <c r="DS1455" s="1594"/>
      <c r="DT1455" s="1594"/>
      <c r="DU1455" s="1594"/>
      <c r="DV1455" s="1594"/>
      <c r="DW1455" s="1594"/>
      <c r="DX1455" s="1594"/>
      <c r="DY1455" s="1594"/>
      <c r="DZ1455" s="1594"/>
      <c r="EA1455" s="1594"/>
      <c r="EB1455" s="1594"/>
      <c r="EC1455" s="1594"/>
      <c r="ED1455" s="1594"/>
      <c r="EE1455" s="1594"/>
      <c r="EF1455" s="1594"/>
      <c r="EG1455" s="1594"/>
      <c r="EH1455" s="1594"/>
      <c r="EI1455" s="1594"/>
      <c r="EJ1455" s="1594"/>
      <c r="EK1455" s="1594"/>
      <c r="EL1455" s="1594"/>
      <c r="EM1455" s="1594"/>
      <c r="EN1455" s="1594"/>
      <c r="EO1455" s="1594"/>
      <c r="EP1455" s="1594"/>
      <c r="EQ1455" s="1594"/>
      <c r="ER1455" s="1594"/>
      <c r="ES1455" s="1594"/>
    </row>
    <row r="1456" spans="1:149" s="1595" customFormat="1" ht="12.5">
      <c r="A1456" s="1644" t="str">
        <f t="shared" si="786"/>
        <v>Organisation</v>
      </c>
      <c r="B1456" s="1758"/>
      <c r="C1456" s="1758"/>
      <c r="D1456" s="1758"/>
      <c r="E1456" s="1756"/>
      <c r="F1456" s="1592"/>
      <c r="G1456" s="1714">
        <f t="shared" si="787"/>
        <v>0</v>
      </c>
      <c r="H1456" s="1645"/>
      <c r="I1456" s="1714">
        <f t="shared" si="788"/>
        <v>0</v>
      </c>
      <c r="J1456" s="1646"/>
      <c r="K1456" s="1646"/>
      <c r="L1456" s="1592"/>
      <c r="M1456" s="1597"/>
      <c r="N1456" s="1597"/>
      <c r="O1456" s="1646"/>
      <c r="P1456" s="1647"/>
      <c r="Q1456" s="1647"/>
      <c r="R1456" s="1648"/>
      <c r="S1456" s="1603"/>
      <c r="T1456" s="1649"/>
      <c r="U1456" s="1649"/>
      <c r="V1456" s="1649"/>
      <c r="W1456" s="1649"/>
      <c r="X1456" s="1649"/>
      <c r="Y1456" s="1649"/>
      <c r="Z1456" s="1649"/>
      <c r="AA1456" s="1649"/>
      <c r="AB1456" s="1649"/>
      <c r="AC1456" s="1649"/>
      <c r="AD1456" s="1649"/>
      <c r="AE1456" s="1649"/>
      <c r="AF1456" s="1610">
        <f t="shared" si="767"/>
        <v>0</v>
      </c>
      <c r="AG1456" s="1649"/>
      <c r="AH1456" s="1649"/>
      <c r="AI1456" s="1649"/>
      <c r="AJ1456" s="1649"/>
      <c r="AK1456" s="1649"/>
      <c r="AL1456" s="1649"/>
      <c r="AM1456" s="1649"/>
      <c r="AN1456" s="1649"/>
      <c r="AO1456" s="1649"/>
      <c r="AP1456" s="1649"/>
      <c r="AQ1456" s="1649"/>
      <c r="AR1456" s="1709"/>
      <c r="AS1456" s="1779">
        <f t="shared" si="768"/>
        <v>0</v>
      </c>
      <c r="AT1456" s="1711">
        <f t="shared" si="789"/>
        <v>0</v>
      </c>
      <c r="AU1456" s="1611">
        <f t="shared" si="769"/>
        <v>0</v>
      </c>
      <c r="AV1456" s="1611">
        <f t="shared" si="770"/>
        <v>0</v>
      </c>
      <c r="AW1456" s="1611">
        <f t="shared" si="771"/>
        <v>0</v>
      </c>
      <c r="AX1456" s="1611">
        <f t="shared" si="772"/>
        <v>0</v>
      </c>
      <c r="AY1456" s="1611">
        <f t="shared" si="773"/>
        <v>0</v>
      </c>
      <c r="AZ1456" s="1611">
        <f t="shared" si="774"/>
        <v>0</v>
      </c>
      <c r="BA1456" s="1611">
        <f t="shared" si="775"/>
        <v>0</v>
      </c>
      <c r="BB1456" s="1611">
        <f t="shared" si="776"/>
        <v>0</v>
      </c>
      <c r="BC1456" s="1611">
        <f t="shared" si="777"/>
        <v>0</v>
      </c>
      <c r="BD1456" s="1611">
        <f t="shared" si="778"/>
        <v>0</v>
      </c>
      <c r="BE1456" s="1611">
        <f t="shared" si="779"/>
        <v>0</v>
      </c>
      <c r="BF1456" s="1611">
        <f t="shared" si="780"/>
        <v>0</v>
      </c>
      <c r="BG1456" s="1611">
        <f t="shared" si="790"/>
        <v>0</v>
      </c>
      <c r="BH1456" s="1611" t="str">
        <f t="shared" si="791"/>
        <v/>
      </c>
      <c r="BI1456" s="1611" t="str">
        <f t="shared" si="792"/>
        <v/>
      </c>
      <c r="BJ1456" s="1611" t="str">
        <f t="shared" si="781"/>
        <v/>
      </c>
      <c r="BK1456" s="1611" t="str">
        <f t="shared" si="782"/>
        <v/>
      </c>
      <c r="BL1456" s="1611" t="str">
        <f t="shared" ca="1" si="783"/>
        <v/>
      </c>
      <c r="BM1456" s="1611" t="str">
        <f t="shared" si="793"/>
        <v/>
      </c>
      <c r="BN1456" s="1611" t="str">
        <f t="shared" si="784"/>
        <v/>
      </c>
      <c r="BO1456" s="1611" t="str">
        <f t="shared" si="785"/>
        <v/>
      </c>
      <c r="BP1456" s="1611" t="str">
        <f t="shared" si="794"/>
        <v/>
      </c>
      <c r="BQ1456" s="1611" t="str">
        <f t="shared" si="795"/>
        <v/>
      </c>
      <c r="BR1456" s="1611" t="str">
        <f t="shared" si="796"/>
        <v/>
      </c>
      <c r="BS1456" s="1611" t="str">
        <f t="shared" si="797"/>
        <v/>
      </c>
      <c r="BT1456" s="1611" t="str">
        <f t="shared" si="798"/>
        <v/>
      </c>
      <c r="BU1456" s="1731">
        <f t="shared" ca="1" si="799"/>
        <v>0</v>
      </c>
      <c r="BV1456" s="1594"/>
      <c r="BW1456" s="1594"/>
      <c r="BX1456" s="1594"/>
      <c r="BY1456" s="1594"/>
      <c r="BZ1456" s="1594"/>
      <c r="CA1456" s="1594"/>
      <c r="CB1456" s="1594"/>
      <c r="CC1456" s="1594"/>
      <c r="CD1456" s="1594"/>
      <c r="CE1456" s="1594"/>
      <c r="CF1456" s="1594"/>
      <c r="CG1456" s="1594"/>
      <c r="CH1456" s="1594"/>
      <c r="CI1456" s="1594"/>
      <c r="CJ1456" s="1594"/>
      <c r="CK1456" s="1594"/>
      <c r="CL1456" s="1594"/>
      <c r="CM1456" s="1594"/>
      <c r="CN1456" s="1594"/>
      <c r="CO1456" s="1594"/>
      <c r="CP1456" s="1594"/>
      <c r="CQ1456" s="1594"/>
      <c r="CR1456" s="1594"/>
      <c r="CS1456" s="1594"/>
      <c r="CT1456" s="1594"/>
      <c r="CU1456" s="1594"/>
      <c r="CV1456" s="1594"/>
      <c r="CW1456" s="1594"/>
      <c r="CX1456" s="1594"/>
      <c r="CY1456" s="1594"/>
      <c r="CZ1456" s="1594"/>
      <c r="DA1456" s="1594"/>
      <c r="DB1456" s="1594"/>
      <c r="DC1456" s="1594"/>
      <c r="DD1456" s="1594"/>
      <c r="DE1456" s="1594"/>
      <c r="DF1456" s="1594"/>
      <c r="DG1456" s="1594"/>
      <c r="DH1456" s="1594"/>
      <c r="DI1456" s="1594"/>
      <c r="DJ1456" s="1594"/>
      <c r="DK1456" s="1594"/>
      <c r="DL1456" s="1594"/>
      <c r="DM1456" s="1594"/>
      <c r="DN1456" s="1594"/>
      <c r="DO1456" s="1594"/>
      <c r="DP1456" s="1594"/>
      <c r="DQ1456" s="1594"/>
      <c r="DR1456" s="1594"/>
      <c r="DS1456" s="1594"/>
      <c r="DT1456" s="1594"/>
      <c r="DU1456" s="1594"/>
      <c r="DV1456" s="1594"/>
      <c r="DW1456" s="1594"/>
      <c r="DX1456" s="1594"/>
      <c r="DY1456" s="1594"/>
      <c r="DZ1456" s="1594"/>
      <c r="EA1456" s="1594"/>
      <c r="EB1456" s="1594"/>
      <c r="EC1456" s="1594"/>
      <c r="ED1456" s="1594"/>
      <c r="EE1456" s="1594"/>
      <c r="EF1456" s="1594"/>
      <c r="EG1456" s="1594"/>
      <c r="EH1456" s="1594"/>
      <c r="EI1456" s="1594"/>
      <c r="EJ1456" s="1594"/>
      <c r="EK1456" s="1594"/>
      <c r="EL1456" s="1594"/>
      <c r="EM1456" s="1594"/>
      <c r="EN1456" s="1594"/>
      <c r="EO1456" s="1594"/>
      <c r="EP1456" s="1594"/>
      <c r="EQ1456" s="1594"/>
      <c r="ER1456" s="1594"/>
      <c r="ES1456" s="1594"/>
    </row>
    <row r="1457" spans="1:149" s="1595" customFormat="1" ht="12.5">
      <c r="A1457" s="1644" t="str">
        <f t="shared" si="786"/>
        <v>Organisation</v>
      </c>
      <c r="B1457" s="1758"/>
      <c r="C1457" s="1758"/>
      <c r="D1457" s="1758"/>
      <c r="E1457" s="1756"/>
      <c r="F1457" s="1592"/>
      <c r="G1457" s="1714">
        <f t="shared" si="787"/>
        <v>0</v>
      </c>
      <c r="H1457" s="1645"/>
      <c r="I1457" s="1714">
        <f t="shared" si="788"/>
        <v>0</v>
      </c>
      <c r="J1457" s="1646"/>
      <c r="K1457" s="1646"/>
      <c r="L1457" s="1592"/>
      <c r="M1457" s="1597"/>
      <c r="N1457" s="1597"/>
      <c r="O1457" s="1646"/>
      <c r="P1457" s="1647"/>
      <c r="Q1457" s="1647"/>
      <c r="R1457" s="1648"/>
      <c r="S1457" s="1603"/>
      <c r="T1457" s="1649"/>
      <c r="U1457" s="1649"/>
      <c r="V1457" s="1649"/>
      <c r="W1457" s="1649"/>
      <c r="X1457" s="1649"/>
      <c r="Y1457" s="1649"/>
      <c r="Z1457" s="1649"/>
      <c r="AA1457" s="1649"/>
      <c r="AB1457" s="1649"/>
      <c r="AC1457" s="1649"/>
      <c r="AD1457" s="1649"/>
      <c r="AE1457" s="1649"/>
      <c r="AF1457" s="1610">
        <f t="shared" si="767"/>
        <v>0</v>
      </c>
      <c r="AG1457" s="1649"/>
      <c r="AH1457" s="1649"/>
      <c r="AI1457" s="1649"/>
      <c r="AJ1457" s="1649"/>
      <c r="AK1457" s="1649"/>
      <c r="AL1457" s="1649"/>
      <c r="AM1457" s="1649"/>
      <c r="AN1457" s="1649"/>
      <c r="AO1457" s="1649"/>
      <c r="AP1457" s="1649"/>
      <c r="AQ1457" s="1649"/>
      <c r="AR1457" s="1709"/>
      <c r="AS1457" s="1779">
        <f t="shared" si="768"/>
        <v>0</v>
      </c>
      <c r="AT1457" s="1711">
        <f t="shared" si="789"/>
        <v>0</v>
      </c>
      <c r="AU1457" s="1611">
        <f t="shared" si="769"/>
        <v>0</v>
      </c>
      <c r="AV1457" s="1611">
        <f t="shared" si="770"/>
        <v>0</v>
      </c>
      <c r="AW1457" s="1611">
        <f t="shared" si="771"/>
        <v>0</v>
      </c>
      <c r="AX1457" s="1611">
        <f t="shared" si="772"/>
        <v>0</v>
      </c>
      <c r="AY1457" s="1611">
        <f t="shared" si="773"/>
        <v>0</v>
      </c>
      <c r="AZ1457" s="1611">
        <f t="shared" si="774"/>
        <v>0</v>
      </c>
      <c r="BA1457" s="1611">
        <f t="shared" si="775"/>
        <v>0</v>
      </c>
      <c r="BB1457" s="1611">
        <f t="shared" si="776"/>
        <v>0</v>
      </c>
      <c r="BC1457" s="1611">
        <f t="shared" si="777"/>
        <v>0</v>
      </c>
      <c r="BD1457" s="1611">
        <f t="shared" si="778"/>
        <v>0</v>
      </c>
      <c r="BE1457" s="1611">
        <f t="shared" si="779"/>
        <v>0</v>
      </c>
      <c r="BF1457" s="1611">
        <f t="shared" si="780"/>
        <v>0</v>
      </c>
      <c r="BG1457" s="1611">
        <f t="shared" si="790"/>
        <v>0</v>
      </c>
      <c r="BH1457" s="1611" t="str">
        <f t="shared" si="791"/>
        <v/>
      </c>
      <c r="BI1457" s="1611" t="str">
        <f t="shared" si="792"/>
        <v/>
      </c>
      <c r="BJ1457" s="1611" t="str">
        <f t="shared" si="781"/>
        <v/>
      </c>
      <c r="BK1457" s="1611" t="str">
        <f t="shared" si="782"/>
        <v/>
      </c>
      <c r="BL1457" s="1611" t="str">
        <f t="shared" ca="1" si="783"/>
        <v/>
      </c>
      <c r="BM1457" s="1611" t="str">
        <f t="shared" si="793"/>
        <v/>
      </c>
      <c r="BN1457" s="1611" t="str">
        <f t="shared" si="784"/>
        <v/>
      </c>
      <c r="BO1457" s="1611" t="str">
        <f t="shared" si="785"/>
        <v/>
      </c>
      <c r="BP1457" s="1611" t="str">
        <f t="shared" si="794"/>
        <v/>
      </c>
      <c r="BQ1457" s="1611" t="str">
        <f t="shared" si="795"/>
        <v/>
      </c>
      <c r="BR1457" s="1611" t="str">
        <f t="shared" si="796"/>
        <v/>
      </c>
      <c r="BS1457" s="1611" t="str">
        <f t="shared" si="797"/>
        <v/>
      </c>
      <c r="BT1457" s="1611" t="str">
        <f t="shared" si="798"/>
        <v/>
      </c>
      <c r="BU1457" s="1731">
        <f t="shared" ca="1" si="799"/>
        <v>0</v>
      </c>
      <c r="BV1457" s="1594"/>
      <c r="BW1457" s="1594"/>
      <c r="BX1457" s="1594"/>
      <c r="BY1457" s="1594"/>
      <c r="BZ1457" s="1594"/>
      <c r="CA1457" s="1594"/>
      <c r="CB1457" s="1594"/>
      <c r="CC1457" s="1594"/>
      <c r="CD1457" s="1594"/>
      <c r="CE1457" s="1594"/>
      <c r="CF1457" s="1594"/>
      <c r="CG1457" s="1594"/>
      <c r="CH1457" s="1594"/>
      <c r="CI1457" s="1594"/>
      <c r="CJ1457" s="1594"/>
      <c r="CK1457" s="1594"/>
      <c r="CL1457" s="1594"/>
      <c r="CM1457" s="1594"/>
      <c r="CN1457" s="1594"/>
      <c r="CO1457" s="1594"/>
      <c r="CP1457" s="1594"/>
      <c r="CQ1457" s="1594"/>
      <c r="CR1457" s="1594"/>
      <c r="CS1457" s="1594"/>
      <c r="CT1457" s="1594"/>
      <c r="CU1457" s="1594"/>
      <c r="CV1457" s="1594"/>
      <c r="CW1457" s="1594"/>
      <c r="CX1457" s="1594"/>
      <c r="CY1457" s="1594"/>
      <c r="CZ1457" s="1594"/>
      <c r="DA1457" s="1594"/>
      <c r="DB1457" s="1594"/>
      <c r="DC1457" s="1594"/>
      <c r="DD1457" s="1594"/>
      <c r="DE1457" s="1594"/>
      <c r="DF1457" s="1594"/>
      <c r="DG1457" s="1594"/>
      <c r="DH1457" s="1594"/>
      <c r="DI1457" s="1594"/>
      <c r="DJ1457" s="1594"/>
      <c r="DK1457" s="1594"/>
      <c r="DL1457" s="1594"/>
      <c r="DM1457" s="1594"/>
      <c r="DN1457" s="1594"/>
      <c r="DO1457" s="1594"/>
      <c r="DP1457" s="1594"/>
      <c r="DQ1457" s="1594"/>
      <c r="DR1457" s="1594"/>
      <c r="DS1457" s="1594"/>
      <c r="DT1457" s="1594"/>
      <c r="DU1457" s="1594"/>
      <c r="DV1457" s="1594"/>
      <c r="DW1457" s="1594"/>
      <c r="DX1457" s="1594"/>
      <c r="DY1457" s="1594"/>
      <c r="DZ1457" s="1594"/>
      <c r="EA1457" s="1594"/>
      <c r="EB1457" s="1594"/>
      <c r="EC1457" s="1594"/>
      <c r="ED1457" s="1594"/>
      <c r="EE1457" s="1594"/>
      <c r="EF1457" s="1594"/>
      <c r="EG1457" s="1594"/>
      <c r="EH1457" s="1594"/>
      <c r="EI1457" s="1594"/>
      <c r="EJ1457" s="1594"/>
      <c r="EK1457" s="1594"/>
      <c r="EL1457" s="1594"/>
      <c r="EM1457" s="1594"/>
      <c r="EN1457" s="1594"/>
      <c r="EO1457" s="1594"/>
      <c r="EP1457" s="1594"/>
      <c r="EQ1457" s="1594"/>
      <c r="ER1457" s="1594"/>
      <c r="ES1457" s="1594"/>
    </row>
    <row r="1458" spans="1:149" s="1595" customFormat="1" ht="12.5">
      <c r="A1458" s="1644" t="str">
        <f t="shared" si="786"/>
        <v>Organisation</v>
      </c>
      <c r="B1458" s="1758"/>
      <c r="C1458" s="1758"/>
      <c r="D1458" s="1758"/>
      <c r="E1458" s="1756"/>
      <c r="F1458" s="1592"/>
      <c r="G1458" s="1714">
        <f t="shared" si="787"/>
        <v>0</v>
      </c>
      <c r="H1458" s="1645"/>
      <c r="I1458" s="1714">
        <f t="shared" si="788"/>
        <v>0</v>
      </c>
      <c r="J1458" s="1646"/>
      <c r="K1458" s="1646"/>
      <c r="L1458" s="1592"/>
      <c r="M1458" s="1597"/>
      <c r="N1458" s="1597"/>
      <c r="O1458" s="1646"/>
      <c r="P1458" s="1647"/>
      <c r="Q1458" s="1647"/>
      <c r="R1458" s="1648"/>
      <c r="S1458" s="1603"/>
      <c r="T1458" s="1649"/>
      <c r="U1458" s="1649"/>
      <c r="V1458" s="1649"/>
      <c r="W1458" s="1649"/>
      <c r="X1458" s="1649"/>
      <c r="Y1458" s="1649"/>
      <c r="Z1458" s="1649"/>
      <c r="AA1458" s="1649"/>
      <c r="AB1458" s="1649"/>
      <c r="AC1458" s="1649"/>
      <c r="AD1458" s="1649"/>
      <c r="AE1458" s="1649"/>
      <c r="AF1458" s="1610">
        <f t="shared" si="767"/>
        <v>0</v>
      </c>
      <c r="AG1458" s="1649"/>
      <c r="AH1458" s="1649"/>
      <c r="AI1458" s="1649"/>
      <c r="AJ1458" s="1649"/>
      <c r="AK1458" s="1649"/>
      <c r="AL1458" s="1649"/>
      <c r="AM1458" s="1649"/>
      <c r="AN1458" s="1649"/>
      <c r="AO1458" s="1649"/>
      <c r="AP1458" s="1649"/>
      <c r="AQ1458" s="1649"/>
      <c r="AR1458" s="1709"/>
      <c r="AS1458" s="1779">
        <f t="shared" si="768"/>
        <v>0</v>
      </c>
      <c r="AT1458" s="1711">
        <f t="shared" si="789"/>
        <v>0</v>
      </c>
      <c r="AU1458" s="1611">
        <f t="shared" si="769"/>
        <v>0</v>
      </c>
      <c r="AV1458" s="1611">
        <f t="shared" si="770"/>
        <v>0</v>
      </c>
      <c r="AW1458" s="1611">
        <f t="shared" si="771"/>
        <v>0</v>
      </c>
      <c r="AX1458" s="1611">
        <f t="shared" si="772"/>
        <v>0</v>
      </c>
      <c r="AY1458" s="1611">
        <f t="shared" si="773"/>
        <v>0</v>
      </c>
      <c r="AZ1458" s="1611">
        <f t="shared" si="774"/>
        <v>0</v>
      </c>
      <c r="BA1458" s="1611">
        <f t="shared" si="775"/>
        <v>0</v>
      </c>
      <c r="BB1458" s="1611">
        <f t="shared" si="776"/>
        <v>0</v>
      </c>
      <c r="BC1458" s="1611">
        <f t="shared" si="777"/>
        <v>0</v>
      </c>
      <c r="BD1458" s="1611">
        <f t="shared" si="778"/>
        <v>0</v>
      </c>
      <c r="BE1458" s="1611">
        <f t="shared" si="779"/>
        <v>0</v>
      </c>
      <c r="BF1458" s="1611">
        <f t="shared" si="780"/>
        <v>0</v>
      </c>
      <c r="BG1458" s="1611">
        <f t="shared" si="790"/>
        <v>0</v>
      </c>
      <c r="BH1458" s="1611" t="str">
        <f t="shared" si="791"/>
        <v/>
      </c>
      <c r="BI1458" s="1611" t="str">
        <f t="shared" si="792"/>
        <v/>
      </c>
      <c r="BJ1458" s="1611" t="str">
        <f t="shared" si="781"/>
        <v/>
      </c>
      <c r="BK1458" s="1611" t="str">
        <f t="shared" si="782"/>
        <v/>
      </c>
      <c r="BL1458" s="1611" t="str">
        <f t="shared" ca="1" si="783"/>
        <v/>
      </c>
      <c r="BM1458" s="1611" t="str">
        <f t="shared" si="793"/>
        <v/>
      </c>
      <c r="BN1458" s="1611" t="str">
        <f t="shared" si="784"/>
        <v/>
      </c>
      <c r="BO1458" s="1611" t="str">
        <f t="shared" si="785"/>
        <v/>
      </c>
      <c r="BP1458" s="1611" t="str">
        <f t="shared" si="794"/>
        <v/>
      </c>
      <c r="BQ1458" s="1611" t="str">
        <f t="shared" si="795"/>
        <v/>
      </c>
      <c r="BR1458" s="1611" t="str">
        <f t="shared" si="796"/>
        <v/>
      </c>
      <c r="BS1458" s="1611" t="str">
        <f t="shared" si="797"/>
        <v/>
      </c>
      <c r="BT1458" s="1611" t="str">
        <f t="shared" si="798"/>
        <v/>
      </c>
      <c r="BU1458" s="1731">
        <f t="shared" ca="1" si="799"/>
        <v>0</v>
      </c>
      <c r="BV1458" s="1594"/>
      <c r="BW1458" s="1594"/>
      <c r="BX1458" s="1594"/>
      <c r="BY1458" s="1594"/>
      <c r="BZ1458" s="1594"/>
      <c r="CA1458" s="1594"/>
      <c r="CB1458" s="1594"/>
      <c r="CC1458" s="1594"/>
      <c r="CD1458" s="1594"/>
      <c r="CE1458" s="1594"/>
      <c r="CF1458" s="1594"/>
      <c r="CG1458" s="1594"/>
      <c r="CH1458" s="1594"/>
      <c r="CI1458" s="1594"/>
      <c r="CJ1458" s="1594"/>
      <c r="CK1458" s="1594"/>
      <c r="CL1458" s="1594"/>
      <c r="CM1458" s="1594"/>
      <c r="CN1458" s="1594"/>
      <c r="CO1458" s="1594"/>
      <c r="CP1458" s="1594"/>
      <c r="CQ1458" s="1594"/>
      <c r="CR1458" s="1594"/>
      <c r="CS1458" s="1594"/>
      <c r="CT1458" s="1594"/>
      <c r="CU1458" s="1594"/>
      <c r="CV1458" s="1594"/>
      <c r="CW1458" s="1594"/>
      <c r="CX1458" s="1594"/>
      <c r="CY1458" s="1594"/>
      <c r="CZ1458" s="1594"/>
      <c r="DA1458" s="1594"/>
      <c r="DB1458" s="1594"/>
      <c r="DC1458" s="1594"/>
      <c r="DD1458" s="1594"/>
      <c r="DE1458" s="1594"/>
      <c r="DF1458" s="1594"/>
      <c r="DG1458" s="1594"/>
      <c r="DH1458" s="1594"/>
      <c r="DI1458" s="1594"/>
      <c r="DJ1458" s="1594"/>
      <c r="DK1458" s="1594"/>
      <c r="DL1458" s="1594"/>
      <c r="DM1458" s="1594"/>
      <c r="DN1458" s="1594"/>
      <c r="DO1458" s="1594"/>
      <c r="DP1458" s="1594"/>
      <c r="DQ1458" s="1594"/>
      <c r="DR1458" s="1594"/>
      <c r="DS1458" s="1594"/>
      <c r="DT1458" s="1594"/>
      <c r="DU1458" s="1594"/>
      <c r="DV1458" s="1594"/>
      <c r="DW1458" s="1594"/>
      <c r="DX1458" s="1594"/>
      <c r="DY1458" s="1594"/>
      <c r="DZ1458" s="1594"/>
      <c r="EA1458" s="1594"/>
      <c r="EB1458" s="1594"/>
      <c r="EC1458" s="1594"/>
      <c r="ED1458" s="1594"/>
      <c r="EE1458" s="1594"/>
      <c r="EF1458" s="1594"/>
      <c r="EG1458" s="1594"/>
      <c r="EH1458" s="1594"/>
      <c r="EI1458" s="1594"/>
      <c r="EJ1458" s="1594"/>
      <c r="EK1458" s="1594"/>
      <c r="EL1458" s="1594"/>
      <c r="EM1458" s="1594"/>
      <c r="EN1458" s="1594"/>
      <c r="EO1458" s="1594"/>
      <c r="EP1458" s="1594"/>
      <c r="EQ1458" s="1594"/>
      <c r="ER1458" s="1594"/>
      <c r="ES1458" s="1594"/>
    </row>
    <row r="1459" spans="1:149" s="1595" customFormat="1" ht="12.5">
      <c r="A1459" s="1644" t="str">
        <f t="shared" si="786"/>
        <v>Organisation</v>
      </c>
      <c r="B1459" s="1758"/>
      <c r="C1459" s="1758"/>
      <c r="D1459" s="1758"/>
      <c r="E1459" s="1756"/>
      <c r="F1459" s="1592"/>
      <c r="G1459" s="1714">
        <f t="shared" si="787"/>
        <v>0</v>
      </c>
      <c r="H1459" s="1645"/>
      <c r="I1459" s="1714">
        <f t="shared" si="788"/>
        <v>0</v>
      </c>
      <c r="J1459" s="1646"/>
      <c r="K1459" s="1646"/>
      <c r="L1459" s="1592"/>
      <c r="M1459" s="1597"/>
      <c r="N1459" s="1597"/>
      <c r="O1459" s="1646"/>
      <c r="P1459" s="1647"/>
      <c r="Q1459" s="1647"/>
      <c r="R1459" s="1648"/>
      <c r="S1459" s="1603"/>
      <c r="T1459" s="1649"/>
      <c r="U1459" s="1649"/>
      <c r="V1459" s="1649"/>
      <c r="W1459" s="1649"/>
      <c r="X1459" s="1649"/>
      <c r="Y1459" s="1649"/>
      <c r="Z1459" s="1649"/>
      <c r="AA1459" s="1649"/>
      <c r="AB1459" s="1649"/>
      <c r="AC1459" s="1649"/>
      <c r="AD1459" s="1649"/>
      <c r="AE1459" s="1649"/>
      <c r="AF1459" s="1610">
        <f t="shared" si="767"/>
        <v>0</v>
      </c>
      <c r="AG1459" s="1649"/>
      <c r="AH1459" s="1649"/>
      <c r="AI1459" s="1649"/>
      <c r="AJ1459" s="1649"/>
      <c r="AK1459" s="1649"/>
      <c r="AL1459" s="1649"/>
      <c r="AM1459" s="1649"/>
      <c r="AN1459" s="1649"/>
      <c r="AO1459" s="1649"/>
      <c r="AP1459" s="1649"/>
      <c r="AQ1459" s="1649"/>
      <c r="AR1459" s="1709"/>
      <c r="AS1459" s="1779">
        <f t="shared" si="768"/>
        <v>0</v>
      </c>
      <c r="AT1459" s="1711">
        <f t="shared" si="789"/>
        <v>0</v>
      </c>
      <c r="AU1459" s="1611">
        <f t="shared" si="769"/>
        <v>0</v>
      </c>
      <c r="AV1459" s="1611">
        <f t="shared" si="770"/>
        <v>0</v>
      </c>
      <c r="AW1459" s="1611">
        <f t="shared" si="771"/>
        <v>0</v>
      </c>
      <c r="AX1459" s="1611">
        <f t="shared" si="772"/>
        <v>0</v>
      </c>
      <c r="AY1459" s="1611">
        <f t="shared" si="773"/>
        <v>0</v>
      </c>
      <c r="AZ1459" s="1611">
        <f t="shared" si="774"/>
        <v>0</v>
      </c>
      <c r="BA1459" s="1611">
        <f t="shared" si="775"/>
        <v>0</v>
      </c>
      <c r="BB1459" s="1611">
        <f t="shared" si="776"/>
        <v>0</v>
      </c>
      <c r="BC1459" s="1611">
        <f t="shared" si="777"/>
        <v>0</v>
      </c>
      <c r="BD1459" s="1611">
        <f t="shared" si="778"/>
        <v>0</v>
      </c>
      <c r="BE1459" s="1611">
        <f t="shared" si="779"/>
        <v>0</v>
      </c>
      <c r="BF1459" s="1611">
        <f t="shared" si="780"/>
        <v>0</v>
      </c>
      <c r="BG1459" s="1611">
        <f t="shared" si="790"/>
        <v>0</v>
      </c>
      <c r="BH1459" s="1611" t="str">
        <f t="shared" si="791"/>
        <v/>
      </c>
      <c r="BI1459" s="1611" t="str">
        <f t="shared" si="792"/>
        <v/>
      </c>
      <c r="BJ1459" s="1611" t="str">
        <f t="shared" si="781"/>
        <v/>
      </c>
      <c r="BK1459" s="1611" t="str">
        <f t="shared" si="782"/>
        <v/>
      </c>
      <c r="BL1459" s="1611" t="str">
        <f t="shared" ca="1" si="783"/>
        <v/>
      </c>
      <c r="BM1459" s="1611" t="str">
        <f t="shared" si="793"/>
        <v/>
      </c>
      <c r="BN1459" s="1611" t="str">
        <f t="shared" si="784"/>
        <v/>
      </c>
      <c r="BO1459" s="1611" t="str">
        <f t="shared" si="785"/>
        <v/>
      </c>
      <c r="BP1459" s="1611" t="str">
        <f t="shared" si="794"/>
        <v/>
      </c>
      <c r="BQ1459" s="1611" t="str">
        <f t="shared" si="795"/>
        <v/>
      </c>
      <c r="BR1459" s="1611" t="str">
        <f t="shared" si="796"/>
        <v/>
      </c>
      <c r="BS1459" s="1611" t="str">
        <f t="shared" si="797"/>
        <v/>
      </c>
      <c r="BT1459" s="1611" t="str">
        <f t="shared" si="798"/>
        <v/>
      </c>
      <c r="BU1459" s="1731">
        <f t="shared" ca="1" si="799"/>
        <v>0</v>
      </c>
      <c r="BV1459" s="1594"/>
      <c r="BW1459" s="1594"/>
      <c r="BX1459" s="1594"/>
      <c r="BY1459" s="1594"/>
      <c r="BZ1459" s="1594"/>
      <c r="CA1459" s="1594"/>
      <c r="CB1459" s="1594"/>
      <c r="CC1459" s="1594"/>
      <c r="CD1459" s="1594"/>
      <c r="CE1459" s="1594"/>
      <c r="CF1459" s="1594"/>
      <c r="CG1459" s="1594"/>
      <c r="CH1459" s="1594"/>
      <c r="CI1459" s="1594"/>
      <c r="CJ1459" s="1594"/>
      <c r="CK1459" s="1594"/>
      <c r="CL1459" s="1594"/>
      <c r="CM1459" s="1594"/>
      <c r="CN1459" s="1594"/>
      <c r="CO1459" s="1594"/>
      <c r="CP1459" s="1594"/>
      <c r="CQ1459" s="1594"/>
      <c r="CR1459" s="1594"/>
      <c r="CS1459" s="1594"/>
      <c r="CT1459" s="1594"/>
      <c r="CU1459" s="1594"/>
      <c r="CV1459" s="1594"/>
      <c r="CW1459" s="1594"/>
      <c r="CX1459" s="1594"/>
      <c r="CY1459" s="1594"/>
      <c r="CZ1459" s="1594"/>
      <c r="DA1459" s="1594"/>
      <c r="DB1459" s="1594"/>
      <c r="DC1459" s="1594"/>
      <c r="DD1459" s="1594"/>
      <c r="DE1459" s="1594"/>
      <c r="DF1459" s="1594"/>
      <c r="DG1459" s="1594"/>
      <c r="DH1459" s="1594"/>
      <c r="DI1459" s="1594"/>
      <c r="DJ1459" s="1594"/>
      <c r="DK1459" s="1594"/>
      <c r="DL1459" s="1594"/>
      <c r="DM1459" s="1594"/>
      <c r="DN1459" s="1594"/>
      <c r="DO1459" s="1594"/>
      <c r="DP1459" s="1594"/>
      <c r="DQ1459" s="1594"/>
      <c r="DR1459" s="1594"/>
      <c r="DS1459" s="1594"/>
      <c r="DT1459" s="1594"/>
      <c r="DU1459" s="1594"/>
      <c r="DV1459" s="1594"/>
      <c r="DW1459" s="1594"/>
      <c r="DX1459" s="1594"/>
      <c r="DY1459" s="1594"/>
      <c r="DZ1459" s="1594"/>
      <c r="EA1459" s="1594"/>
      <c r="EB1459" s="1594"/>
      <c r="EC1459" s="1594"/>
      <c r="ED1459" s="1594"/>
      <c r="EE1459" s="1594"/>
      <c r="EF1459" s="1594"/>
      <c r="EG1459" s="1594"/>
      <c r="EH1459" s="1594"/>
      <c r="EI1459" s="1594"/>
      <c r="EJ1459" s="1594"/>
      <c r="EK1459" s="1594"/>
      <c r="EL1459" s="1594"/>
      <c r="EM1459" s="1594"/>
      <c r="EN1459" s="1594"/>
      <c r="EO1459" s="1594"/>
      <c r="EP1459" s="1594"/>
      <c r="EQ1459" s="1594"/>
      <c r="ER1459" s="1594"/>
      <c r="ES1459" s="1594"/>
    </row>
    <row r="1460" spans="1:149" s="1595" customFormat="1" ht="12.5">
      <c r="A1460" s="1644" t="str">
        <f t="shared" si="786"/>
        <v>Organisation</v>
      </c>
      <c r="B1460" s="1758"/>
      <c r="C1460" s="1758"/>
      <c r="D1460" s="1758"/>
      <c r="E1460" s="1756"/>
      <c r="F1460" s="1592"/>
      <c r="G1460" s="1714">
        <f t="shared" si="787"/>
        <v>0</v>
      </c>
      <c r="H1460" s="1645"/>
      <c r="I1460" s="1714">
        <f t="shared" si="788"/>
        <v>0</v>
      </c>
      <c r="J1460" s="1646"/>
      <c r="K1460" s="1646"/>
      <c r="L1460" s="1592"/>
      <c r="M1460" s="1597"/>
      <c r="N1460" s="1597"/>
      <c r="O1460" s="1646"/>
      <c r="P1460" s="1647"/>
      <c r="Q1460" s="1647"/>
      <c r="R1460" s="1648"/>
      <c r="S1460" s="1603"/>
      <c r="T1460" s="1649"/>
      <c r="U1460" s="1649"/>
      <c r="V1460" s="1649"/>
      <c r="W1460" s="1649"/>
      <c r="X1460" s="1649"/>
      <c r="Y1460" s="1649"/>
      <c r="Z1460" s="1649"/>
      <c r="AA1460" s="1649"/>
      <c r="AB1460" s="1649"/>
      <c r="AC1460" s="1649"/>
      <c r="AD1460" s="1649"/>
      <c r="AE1460" s="1649"/>
      <c r="AF1460" s="1610">
        <f t="shared" si="767"/>
        <v>0</v>
      </c>
      <c r="AG1460" s="1649"/>
      <c r="AH1460" s="1649"/>
      <c r="AI1460" s="1649"/>
      <c r="AJ1460" s="1649"/>
      <c r="AK1460" s="1649"/>
      <c r="AL1460" s="1649"/>
      <c r="AM1460" s="1649"/>
      <c r="AN1460" s="1649"/>
      <c r="AO1460" s="1649"/>
      <c r="AP1460" s="1649"/>
      <c r="AQ1460" s="1649"/>
      <c r="AR1460" s="1709"/>
      <c r="AS1460" s="1779">
        <f t="shared" si="768"/>
        <v>0</v>
      </c>
      <c r="AT1460" s="1711">
        <f t="shared" si="789"/>
        <v>0</v>
      </c>
      <c r="AU1460" s="1611">
        <f t="shared" si="769"/>
        <v>0</v>
      </c>
      <c r="AV1460" s="1611">
        <f t="shared" si="770"/>
        <v>0</v>
      </c>
      <c r="AW1460" s="1611">
        <f t="shared" si="771"/>
        <v>0</v>
      </c>
      <c r="AX1460" s="1611">
        <f t="shared" si="772"/>
        <v>0</v>
      </c>
      <c r="AY1460" s="1611">
        <f t="shared" si="773"/>
        <v>0</v>
      </c>
      <c r="AZ1460" s="1611">
        <f t="shared" si="774"/>
        <v>0</v>
      </c>
      <c r="BA1460" s="1611">
        <f t="shared" si="775"/>
        <v>0</v>
      </c>
      <c r="BB1460" s="1611">
        <f t="shared" si="776"/>
        <v>0</v>
      </c>
      <c r="BC1460" s="1611">
        <f t="shared" si="777"/>
        <v>0</v>
      </c>
      <c r="BD1460" s="1611">
        <f t="shared" si="778"/>
        <v>0</v>
      </c>
      <c r="BE1460" s="1611">
        <f t="shared" si="779"/>
        <v>0</v>
      </c>
      <c r="BF1460" s="1611">
        <f t="shared" si="780"/>
        <v>0</v>
      </c>
      <c r="BG1460" s="1611">
        <f t="shared" si="790"/>
        <v>0</v>
      </c>
      <c r="BH1460" s="1611" t="str">
        <f t="shared" si="791"/>
        <v/>
      </c>
      <c r="BI1460" s="1611" t="str">
        <f t="shared" si="792"/>
        <v/>
      </c>
      <c r="BJ1460" s="1611" t="str">
        <f t="shared" si="781"/>
        <v/>
      </c>
      <c r="BK1460" s="1611" t="str">
        <f t="shared" si="782"/>
        <v/>
      </c>
      <c r="BL1460" s="1611" t="str">
        <f t="shared" ca="1" si="783"/>
        <v/>
      </c>
      <c r="BM1460" s="1611" t="str">
        <f t="shared" si="793"/>
        <v/>
      </c>
      <c r="BN1460" s="1611" t="str">
        <f t="shared" si="784"/>
        <v/>
      </c>
      <c r="BO1460" s="1611" t="str">
        <f t="shared" si="785"/>
        <v/>
      </c>
      <c r="BP1460" s="1611" t="str">
        <f t="shared" si="794"/>
        <v/>
      </c>
      <c r="BQ1460" s="1611" t="str">
        <f t="shared" si="795"/>
        <v/>
      </c>
      <c r="BR1460" s="1611" t="str">
        <f t="shared" si="796"/>
        <v/>
      </c>
      <c r="BS1460" s="1611" t="str">
        <f t="shared" si="797"/>
        <v/>
      </c>
      <c r="BT1460" s="1611" t="str">
        <f t="shared" si="798"/>
        <v/>
      </c>
      <c r="BU1460" s="1731">
        <f t="shared" ca="1" si="799"/>
        <v>0</v>
      </c>
      <c r="BV1460" s="1594"/>
      <c r="BW1460" s="1594"/>
      <c r="BX1460" s="1594"/>
      <c r="BY1460" s="1594"/>
      <c r="BZ1460" s="1594"/>
      <c r="CA1460" s="1594"/>
      <c r="CB1460" s="1594"/>
      <c r="CC1460" s="1594"/>
      <c r="CD1460" s="1594"/>
      <c r="CE1460" s="1594"/>
      <c r="CF1460" s="1594"/>
      <c r="CG1460" s="1594"/>
      <c r="CH1460" s="1594"/>
      <c r="CI1460" s="1594"/>
      <c r="CJ1460" s="1594"/>
      <c r="CK1460" s="1594"/>
      <c r="CL1460" s="1594"/>
      <c r="CM1460" s="1594"/>
      <c r="CN1460" s="1594"/>
      <c r="CO1460" s="1594"/>
      <c r="CP1460" s="1594"/>
      <c r="CQ1460" s="1594"/>
      <c r="CR1460" s="1594"/>
      <c r="CS1460" s="1594"/>
      <c r="CT1460" s="1594"/>
      <c r="CU1460" s="1594"/>
      <c r="CV1460" s="1594"/>
      <c r="CW1460" s="1594"/>
      <c r="CX1460" s="1594"/>
      <c r="CY1460" s="1594"/>
      <c r="CZ1460" s="1594"/>
      <c r="DA1460" s="1594"/>
      <c r="DB1460" s="1594"/>
      <c r="DC1460" s="1594"/>
      <c r="DD1460" s="1594"/>
      <c r="DE1460" s="1594"/>
      <c r="DF1460" s="1594"/>
      <c r="DG1460" s="1594"/>
      <c r="DH1460" s="1594"/>
      <c r="DI1460" s="1594"/>
      <c r="DJ1460" s="1594"/>
      <c r="DK1460" s="1594"/>
      <c r="DL1460" s="1594"/>
      <c r="DM1460" s="1594"/>
      <c r="DN1460" s="1594"/>
      <c r="DO1460" s="1594"/>
      <c r="DP1460" s="1594"/>
      <c r="DQ1460" s="1594"/>
      <c r="DR1460" s="1594"/>
      <c r="DS1460" s="1594"/>
      <c r="DT1460" s="1594"/>
      <c r="DU1460" s="1594"/>
      <c r="DV1460" s="1594"/>
      <c r="DW1460" s="1594"/>
      <c r="DX1460" s="1594"/>
      <c r="DY1460" s="1594"/>
      <c r="DZ1460" s="1594"/>
      <c r="EA1460" s="1594"/>
      <c r="EB1460" s="1594"/>
      <c r="EC1460" s="1594"/>
      <c r="ED1460" s="1594"/>
      <c r="EE1460" s="1594"/>
      <c r="EF1460" s="1594"/>
      <c r="EG1460" s="1594"/>
      <c r="EH1460" s="1594"/>
      <c r="EI1460" s="1594"/>
      <c r="EJ1460" s="1594"/>
      <c r="EK1460" s="1594"/>
      <c r="EL1460" s="1594"/>
      <c r="EM1460" s="1594"/>
      <c r="EN1460" s="1594"/>
      <c r="EO1460" s="1594"/>
      <c r="EP1460" s="1594"/>
      <c r="EQ1460" s="1594"/>
      <c r="ER1460" s="1594"/>
      <c r="ES1460" s="1594"/>
    </row>
    <row r="1461" spans="1:149" s="1595" customFormat="1" ht="12.5">
      <c r="A1461" s="1644" t="str">
        <f t="shared" si="786"/>
        <v>Organisation</v>
      </c>
      <c r="B1461" s="1758"/>
      <c r="C1461" s="1758"/>
      <c r="D1461" s="1758"/>
      <c r="E1461" s="1756"/>
      <c r="F1461" s="1592"/>
      <c r="G1461" s="1714">
        <f t="shared" si="787"/>
        <v>0</v>
      </c>
      <c r="H1461" s="1645"/>
      <c r="I1461" s="1714">
        <f t="shared" si="788"/>
        <v>0</v>
      </c>
      <c r="J1461" s="1646"/>
      <c r="K1461" s="1646"/>
      <c r="L1461" s="1592"/>
      <c r="M1461" s="1597"/>
      <c r="N1461" s="1597"/>
      <c r="O1461" s="1646"/>
      <c r="P1461" s="1647"/>
      <c r="Q1461" s="1647"/>
      <c r="R1461" s="1648"/>
      <c r="S1461" s="1603"/>
      <c r="T1461" s="1649"/>
      <c r="U1461" s="1649"/>
      <c r="V1461" s="1649"/>
      <c r="W1461" s="1649"/>
      <c r="X1461" s="1649"/>
      <c r="Y1461" s="1649"/>
      <c r="Z1461" s="1649"/>
      <c r="AA1461" s="1649"/>
      <c r="AB1461" s="1649"/>
      <c r="AC1461" s="1649"/>
      <c r="AD1461" s="1649"/>
      <c r="AE1461" s="1649"/>
      <c r="AF1461" s="1610">
        <f t="shared" si="767"/>
        <v>0</v>
      </c>
      <c r="AG1461" s="1649"/>
      <c r="AH1461" s="1649"/>
      <c r="AI1461" s="1649"/>
      <c r="AJ1461" s="1649"/>
      <c r="AK1461" s="1649"/>
      <c r="AL1461" s="1649"/>
      <c r="AM1461" s="1649"/>
      <c r="AN1461" s="1649"/>
      <c r="AO1461" s="1649"/>
      <c r="AP1461" s="1649"/>
      <c r="AQ1461" s="1649"/>
      <c r="AR1461" s="1709"/>
      <c r="AS1461" s="1779">
        <f t="shared" si="768"/>
        <v>0</v>
      </c>
      <c r="AT1461" s="1711">
        <f t="shared" si="789"/>
        <v>0</v>
      </c>
      <c r="AU1461" s="1611">
        <f t="shared" si="769"/>
        <v>0</v>
      </c>
      <c r="AV1461" s="1611">
        <f t="shared" si="770"/>
        <v>0</v>
      </c>
      <c r="AW1461" s="1611">
        <f t="shared" si="771"/>
        <v>0</v>
      </c>
      <c r="AX1461" s="1611">
        <f t="shared" si="772"/>
        <v>0</v>
      </c>
      <c r="AY1461" s="1611">
        <f t="shared" si="773"/>
        <v>0</v>
      </c>
      <c r="AZ1461" s="1611">
        <f t="shared" si="774"/>
        <v>0</v>
      </c>
      <c r="BA1461" s="1611">
        <f t="shared" si="775"/>
        <v>0</v>
      </c>
      <c r="BB1461" s="1611">
        <f t="shared" si="776"/>
        <v>0</v>
      </c>
      <c r="BC1461" s="1611">
        <f t="shared" si="777"/>
        <v>0</v>
      </c>
      <c r="BD1461" s="1611">
        <f t="shared" si="778"/>
        <v>0</v>
      </c>
      <c r="BE1461" s="1611">
        <f t="shared" si="779"/>
        <v>0</v>
      </c>
      <c r="BF1461" s="1611">
        <f t="shared" si="780"/>
        <v>0</v>
      </c>
      <c r="BG1461" s="1611">
        <f t="shared" si="790"/>
        <v>0</v>
      </c>
      <c r="BH1461" s="1611" t="str">
        <f t="shared" si="791"/>
        <v/>
      </c>
      <c r="BI1461" s="1611" t="str">
        <f t="shared" si="792"/>
        <v/>
      </c>
      <c r="BJ1461" s="1611" t="str">
        <f t="shared" si="781"/>
        <v/>
      </c>
      <c r="BK1461" s="1611" t="str">
        <f t="shared" si="782"/>
        <v/>
      </c>
      <c r="BL1461" s="1611" t="str">
        <f t="shared" ca="1" si="783"/>
        <v/>
      </c>
      <c r="BM1461" s="1611" t="str">
        <f t="shared" si="793"/>
        <v/>
      </c>
      <c r="BN1461" s="1611" t="str">
        <f t="shared" si="784"/>
        <v/>
      </c>
      <c r="BO1461" s="1611" t="str">
        <f t="shared" si="785"/>
        <v/>
      </c>
      <c r="BP1461" s="1611" t="str">
        <f t="shared" si="794"/>
        <v/>
      </c>
      <c r="BQ1461" s="1611" t="str">
        <f t="shared" si="795"/>
        <v/>
      </c>
      <c r="BR1461" s="1611" t="str">
        <f t="shared" si="796"/>
        <v/>
      </c>
      <c r="BS1461" s="1611" t="str">
        <f t="shared" si="797"/>
        <v/>
      </c>
      <c r="BT1461" s="1611" t="str">
        <f t="shared" si="798"/>
        <v/>
      </c>
      <c r="BU1461" s="1731">
        <f t="shared" ca="1" si="799"/>
        <v>0</v>
      </c>
      <c r="BV1461" s="1594"/>
      <c r="BW1461" s="1594"/>
      <c r="BX1461" s="1594"/>
      <c r="BY1461" s="1594"/>
      <c r="BZ1461" s="1594"/>
      <c r="CA1461" s="1594"/>
      <c r="CB1461" s="1594"/>
      <c r="CC1461" s="1594"/>
      <c r="CD1461" s="1594"/>
      <c r="CE1461" s="1594"/>
      <c r="CF1461" s="1594"/>
      <c r="CG1461" s="1594"/>
      <c r="CH1461" s="1594"/>
      <c r="CI1461" s="1594"/>
      <c r="CJ1461" s="1594"/>
      <c r="CK1461" s="1594"/>
      <c r="CL1461" s="1594"/>
      <c r="CM1461" s="1594"/>
      <c r="CN1461" s="1594"/>
      <c r="CO1461" s="1594"/>
      <c r="CP1461" s="1594"/>
      <c r="CQ1461" s="1594"/>
      <c r="CR1461" s="1594"/>
      <c r="CS1461" s="1594"/>
      <c r="CT1461" s="1594"/>
      <c r="CU1461" s="1594"/>
      <c r="CV1461" s="1594"/>
      <c r="CW1461" s="1594"/>
      <c r="CX1461" s="1594"/>
      <c r="CY1461" s="1594"/>
      <c r="CZ1461" s="1594"/>
      <c r="DA1461" s="1594"/>
      <c r="DB1461" s="1594"/>
      <c r="DC1461" s="1594"/>
      <c r="DD1461" s="1594"/>
      <c r="DE1461" s="1594"/>
      <c r="DF1461" s="1594"/>
      <c r="DG1461" s="1594"/>
      <c r="DH1461" s="1594"/>
      <c r="DI1461" s="1594"/>
      <c r="DJ1461" s="1594"/>
      <c r="DK1461" s="1594"/>
      <c r="DL1461" s="1594"/>
      <c r="DM1461" s="1594"/>
      <c r="DN1461" s="1594"/>
      <c r="DO1461" s="1594"/>
      <c r="DP1461" s="1594"/>
      <c r="DQ1461" s="1594"/>
      <c r="DR1461" s="1594"/>
      <c r="DS1461" s="1594"/>
      <c r="DT1461" s="1594"/>
      <c r="DU1461" s="1594"/>
      <c r="DV1461" s="1594"/>
      <c r="DW1461" s="1594"/>
      <c r="DX1461" s="1594"/>
      <c r="DY1461" s="1594"/>
      <c r="DZ1461" s="1594"/>
      <c r="EA1461" s="1594"/>
      <c r="EB1461" s="1594"/>
      <c r="EC1461" s="1594"/>
      <c r="ED1461" s="1594"/>
      <c r="EE1461" s="1594"/>
      <c r="EF1461" s="1594"/>
      <c r="EG1461" s="1594"/>
      <c r="EH1461" s="1594"/>
      <c r="EI1461" s="1594"/>
      <c r="EJ1461" s="1594"/>
      <c r="EK1461" s="1594"/>
      <c r="EL1461" s="1594"/>
      <c r="EM1461" s="1594"/>
      <c r="EN1461" s="1594"/>
      <c r="EO1461" s="1594"/>
      <c r="EP1461" s="1594"/>
      <c r="EQ1461" s="1594"/>
      <c r="ER1461" s="1594"/>
      <c r="ES1461" s="1594"/>
    </row>
    <row r="1462" spans="1:149" s="1595" customFormat="1" ht="12.5">
      <c r="A1462" s="1644" t="str">
        <f t="shared" si="786"/>
        <v>Organisation</v>
      </c>
      <c r="B1462" s="1758"/>
      <c r="C1462" s="1758"/>
      <c r="D1462" s="1758"/>
      <c r="E1462" s="1756"/>
      <c r="F1462" s="1592"/>
      <c r="G1462" s="1714">
        <f t="shared" si="787"/>
        <v>0</v>
      </c>
      <c r="H1462" s="1645"/>
      <c r="I1462" s="1714">
        <f t="shared" si="788"/>
        <v>0</v>
      </c>
      <c r="J1462" s="1646"/>
      <c r="K1462" s="1646"/>
      <c r="L1462" s="1592"/>
      <c r="M1462" s="1597"/>
      <c r="N1462" s="1597"/>
      <c r="O1462" s="1646"/>
      <c r="P1462" s="1647"/>
      <c r="Q1462" s="1647"/>
      <c r="R1462" s="1648"/>
      <c r="S1462" s="1603"/>
      <c r="T1462" s="1649"/>
      <c r="U1462" s="1649"/>
      <c r="V1462" s="1649"/>
      <c r="W1462" s="1649"/>
      <c r="X1462" s="1649"/>
      <c r="Y1462" s="1649"/>
      <c r="Z1462" s="1649"/>
      <c r="AA1462" s="1649"/>
      <c r="AB1462" s="1649"/>
      <c r="AC1462" s="1649"/>
      <c r="AD1462" s="1649"/>
      <c r="AE1462" s="1649"/>
      <c r="AF1462" s="1610">
        <f t="shared" si="767"/>
        <v>0</v>
      </c>
      <c r="AG1462" s="1649"/>
      <c r="AH1462" s="1649"/>
      <c r="AI1462" s="1649"/>
      <c r="AJ1462" s="1649"/>
      <c r="AK1462" s="1649"/>
      <c r="AL1462" s="1649"/>
      <c r="AM1462" s="1649"/>
      <c r="AN1462" s="1649"/>
      <c r="AO1462" s="1649"/>
      <c r="AP1462" s="1649"/>
      <c r="AQ1462" s="1649"/>
      <c r="AR1462" s="1709"/>
      <c r="AS1462" s="1779">
        <f t="shared" si="768"/>
        <v>0</v>
      </c>
      <c r="AT1462" s="1711">
        <f t="shared" si="789"/>
        <v>0</v>
      </c>
      <c r="AU1462" s="1611">
        <f t="shared" si="769"/>
        <v>0</v>
      </c>
      <c r="AV1462" s="1611">
        <f t="shared" si="770"/>
        <v>0</v>
      </c>
      <c r="AW1462" s="1611">
        <f t="shared" si="771"/>
        <v>0</v>
      </c>
      <c r="AX1462" s="1611">
        <f t="shared" si="772"/>
        <v>0</v>
      </c>
      <c r="AY1462" s="1611">
        <f t="shared" si="773"/>
        <v>0</v>
      </c>
      <c r="AZ1462" s="1611">
        <f t="shared" si="774"/>
        <v>0</v>
      </c>
      <c r="BA1462" s="1611">
        <f t="shared" si="775"/>
        <v>0</v>
      </c>
      <c r="BB1462" s="1611">
        <f t="shared" si="776"/>
        <v>0</v>
      </c>
      <c r="BC1462" s="1611">
        <f t="shared" si="777"/>
        <v>0</v>
      </c>
      <c r="BD1462" s="1611">
        <f t="shared" si="778"/>
        <v>0</v>
      </c>
      <c r="BE1462" s="1611">
        <f t="shared" si="779"/>
        <v>0</v>
      </c>
      <c r="BF1462" s="1611">
        <f t="shared" si="780"/>
        <v>0</v>
      </c>
      <c r="BG1462" s="1611">
        <f t="shared" si="790"/>
        <v>0</v>
      </c>
      <c r="BH1462" s="1611" t="str">
        <f t="shared" si="791"/>
        <v/>
      </c>
      <c r="BI1462" s="1611" t="str">
        <f t="shared" si="792"/>
        <v/>
      </c>
      <c r="BJ1462" s="1611" t="str">
        <f t="shared" si="781"/>
        <v/>
      </c>
      <c r="BK1462" s="1611" t="str">
        <f t="shared" si="782"/>
        <v/>
      </c>
      <c r="BL1462" s="1611" t="str">
        <f t="shared" ca="1" si="783"/>
        <v/>
      </c>
      <c r="BM1462" s="1611" t="str">
        <f t="shared" si="793"/>
        <v/>
      </c>
      <c r="BN1462" s="1611" t="str">
        <f t="shared" si="784"/>
        <v/>
      </c>
      <c r="BO1462" s="1611" t="str">
        <f t="shared" si="785"/>
        <v/>
      </c>
      <c r="BP1462" s="1611" t="str">
        <f t="shared" si="794"/>
        <v/>
      </c>
      <c r="BQ1462" s="1611" t="str">
        <f t="shared" si="795"/>
        <v/>
      </c>
      <c r="BR1462" s="1611" t="str">
        <f t="shared" si="796"/>
        <v/>
      </c>
      <c r="BS1462" s="1611" t="str">
        <f t="shared" si="797"/>
        <v/>
      </c>
      <c r="BT1462" s="1611" t="str">
        <f t="shared" si="798"/>
        <v/>
      </c>
      <c r="BU1462" s="1731">
        <f t="shared" ca="1" si="799"/>
        <v>0</v>
      </c>
      <c r="BV1462" s="1594"/>
      <c r="BW1462" s="1594"/>
      <c r="BX1462" s="1594"/>
      <c r="BY1462" s="1594"/>
      <c r="BZ1462" s="1594"/>
      <c r="CA1462" s="1594"/>
      <c r="CB1462" s="1594"/>
      <c r="CC1462" s="1594"/>
      <c r="CD1462" s="1594"/>
      <c r="CE1462" s="1594"/>
      <c r="CF1462" s="1594"/>
      <c r="CG1462" s="1594"/>
      <c r="CH1462" s="1594"/>
      <c r="CI1462" s="1594"/>
      <c r="CJ1462" s="1594"/>
      <c r="CK1462" s="1594"/>
      <c r="CL1462" s="1594"/>
      <c r="CM1462" s="1594"/>
      <c r="CN1462" s="1594"/>
      <c r="CO1462" s="1594"/>
      <c r="CP1462" s="1594"/>
      <c r="CQ1462" s="1594"/>
      <c r="CR1462" s="1594"/>
      <c r="CS1462" s="1594"/>
      <c r="CT1462" s="1594"/>
      <c r="CU1462" s="1594"/>
      <c r="CV1462" s="1594"/>
      <c r="CW1462" s="1594"/>
      <c r="CX1462" s="1594"/>
      <c r="CY1462" s="1594"/>
      <c r="CZ1462" s="1594"/>
      <c r="DA1462" s="1594"/>
      <c r="DB1462" s="1594"/>
      <c r="DC1462" s="1594"/>
      <c r="DD1462" s="1594"/>
      <c r="DE1462" s="1594"/>
      <c r="DF1462" s="1594"/>
      <c r="DG1462" s="1594"/>
      <c r="DH1462" s="1594"/>
      <c r="DI1462" s="1594"/>
      <c r="DJ1462" s="1594"/>
      <c r="DK1462" s="1594"/>
      <c r="DL1462" s="1594"/>
      <c r="DM1462" s="1594"/>
      <c r="DN1462" s="1594"/>
      <c r="DO1462" s="1594"/>
      <c r="DP1462" s="1594"/>
      <c r="DQ1462" s="1594"/>
      <c r="DR1462" s="1594"/>
      <c r="DS1462" s="1594"/>
      <c r="DT1462" s="1594"/>
      <c r="DU1462" s="1594"/>
      <c r="DV1462" s="1594"/>
      <c r="DW1462" s="1594"/>
      <c r="DX1462" s="1594"/>
      <c r="DY1462" s="1594"/>
      <c r="DZ1462" s="1594"/>
      <c r="EA1462" s="1594"/>
      <c r="EB1462" s="1594"/>
      <c r="EC1462" s="1594"/>
      <c r="ED1462" s="1594"/>
      <c r="EE1462" s="1594"/>
      <c r="EF1462" s="1594"/>
      <c r="EG1462" s="1594"/>
      <c r="EH1462" s="1594"/>
      <c r="EI1462" s="1594"/>
      <c r="EJ1462" s="1594"/>
      <c r="EK1462" s="1594"/>
      <c r="EL1462" s="1594"/>
      <c r="EM1462" s="1594"/>
      <c r="EN1462" s="1594"/>
      <c r="EO1462" s="1594"/>
      <c r="EP1462" s="1594"/>
      <c r="EQ1462" s="1594"/>
      <c r="ER1462" s="1594"/>
      <c r="ES1462" s="1594"/>
    </row>
    <row r="1463" spans="1:149" s="1595" customFormat="1" ht="12.5">
      <c r="A1463" s="1644" t="str">
        <f t="shared" si="786"/>
        <v>Organisation</v>
      </c>
      <c r="B1463" s="1758"/>
      <c r="C1463" s="1758"/>
      <c r="D1463" s="1758"/>
      <c r="E1463" s="1756"/>
      <c r="F1463" s="1592"/>
      <c r="G1463" s="1714">
        <f t="shared" si="787"/>
        <v>0</v>
      </c>
      <c r="H1463" s="1645"/>
      <c r="I1463" s="1714">
        <f t="shared" si="788"/>
        <v>0</v>
      </c>
      <c r="J1463" s="1646"/>
      <c r="K1463" s="1646"/>
      <c r="L1463" s="1592"/>
      <c r="M1463" s="1597"/>
      <c r="N1463" s="1597"/>
      <c r="O1463" s="1646"/>
      <c r="P1463" s="1647"/>
      <c r="Q1463" s="1647"/>
      <c r="R1463" s="1648"/>
      <c r="S1463" s="1603"/>
      <c r="T1463" s="1649"/>
      <c r="U1463" s="1649"/>
      <c r="V1463" s="1649"/>
      <c r="W1463" s="1649"/>
      <c r="X1463" s="1649"/>
      <c r="Y1463" s="1649"/>
      <c r="Z1463" s="1649"/>
      <c r="AA1463" s="1649"/>
      <c r="AB1463" s="1649"/>
      <c r="AC1463" s="1649"/>
      <c r="AD1463" s="1649"/>
      <c r="AE1463" s="1649"/>
      <c r="AF1463" s="1610">
        <f t="shared" si="767"/>
        <v>0</v>
      </c>
      <c r="AG1463" s="1649"/>
      <c r="AH1463" s="1649"/>
      <c r="AI1463" s="1649"/>
      <c r="AJ1463" s="1649"/>
      <c r="AK1463" s="1649"/>
      <c r="AL1463" s="1649"/>
      <c r="AM1463" s="1649"/>
      <c r="AN1463" s="1649"/>
      <c r="AO1463" s="1649"/>
      <c r="AP1463" s="1649"/>
      <c r="AQ1463" s="1649"/>
      <c r="AR1463" s="1709"/>
      <c r="AS1463" s="1779">
        <f t="shared" si="768"/>
        <v>0</v>
      </c>
      <c r="AT1463" s="1711">
        <f t="shared" si="789"/>
        <v>0</v>
      </c>
      <c r="AU1463" s="1611">
        <f t="shared" si="769"/>
        <v>0</v>
      </c>
      <c r="AV1463" s="1611">
        <f t="shared" si="770"/>
        <v>0</v>
      </c>
      <c r="AW1463" s="1611">
        <f t="shared" si="771"/>
        <v>0</v>
      </c>
      <c r="AX1463" s="1611">
        <f t="shared" si="772"/>
        <v>0</v>
      </c>
      <c r="AY1463" s="1611">
        <f t="shared" si="773"/>
        <v>0</v>
      </c>
      <c r="AZ1463" s="1611">
        <f t="shared" si="774"/>
        <v>0</v>
      </c>
      <c r="BA1463" s="1611">
        <f t="shared" si="775"/>
        <v>0</v>
      </c>
      <c r="BB1463" s="1611">
        <f t="shared" si="776"/>
        <v>0</v>
      </c>
      <c r="BC1463" s="1611">
        <f t="shared" si="777"/>
        <v>0</v>
      </c>
      <c r="BD1463" s="1611">
        <f t="shared" si="778"/>
        <v>0</v>
      </c>
      <c r="BE1463" s="1611">
        <f t="shared" si="779"/>
        <v>0</v>
      </c>
      <c r="BF1463" s="1611">
        <f t="shared" si="780"/>
        <v>0</v>
      </c>
      <c r="BG1463" s="1611">
        <f t="shared" si="790"/>
        <v>0</v>
      </c>
      <c r="BH1463" s="1611" t="str">
        <f t="shared" si="791"/>
        <v/>
      </c>
      <c r="BI1463" s="1611" t="str">
        <f t="shared" si="792"/>
        <v/>
      </c>
      <c r="BJ1463" s="1611" t="str">
        <f t="shared" si="781"/>
        <v/>
      </c>
      <c r="BK1463" s="1611" t="str">
        <f t="shared" si="782"/>
        <v/>
      </c>
      <c r="BL1463" s="1611" t="str">
        <f t="shared" ca="1" si="783"/>
        <v/>
      </c>
      <c r="BM1463" s="1611" t="str">
        <f t="shared" si="793"/>
        <v/>
      </c>
      <c r="BN1463" s="1611" t="str">
        <f t="shared" si="784"/>
        <v/>
      </c>
      <c r="BO1463" s="1611" t="str">
        <f t="shared" si="785"/>
        <v/>
      </c>
      <c r="BP1463" s="1611" t="str">
        <f t="shared" si="794"/>
        <v/>
      </c>
      <c r="BQ1463" s="1611" t="str">
        <f t="shared" si="795"/>
        <v/>
      </c>
      <c r="BR1463" s="1611" t="str">
        <f t="shared" si="796"/>
        <v/>
      </c>
      <c r="BS1463" s="1611" t="str">
        <f t="shared" si="797"/>
        <v/>
      </c>
      <c r="BT1463" s="1611" t="str">
        <f t="shared" si="798"/>
        <v/>
      </c>
      <c r="BU1463" s="1731">
        <f t="shared" ca="1" si="799"/>
        <v>0</v>
      </c>
      <c r="BV1463" s="1594"/>
      <c r="BW1463" s="1594"/>
      <c r="BX1463" s="1594"/>
      <c r="BY1463" s="1594"/>
      <c r="BZ1463" s="1594"/>
      <c r="CA1463" s="1594"/>
      <c r="CB1463" s="1594"/>
      <c r="CC1463" s="1594"/>
      <c r="CD1463" s="1594"/>
      <c r="CE1463" s="1594"/>
      <c r="CF1463" s="1594"/>
      <c r="CG1463" s="1594"/>
      <c r="CH1463" s="1594"/>
      <c r="CI1463" s="1594"/>
      <c r="CJ1463" s="1594"/>
      <c r="CK1463" s="1594"/>
      <c r="CL1463" s="1594"/>
      <c r="CM1463" s="1594"/>
      <c r="CN1463" s="1594"/>
      <c r="CO1463" s="1594"/>
      <c r="CP1463" s="1594"/>
      <c r="CQ1463" s="1594"/>
      <c r="CR1463" s="1594"/>
      <c r="CS1463" s="1594"/>
      <c r="CT1463" s="1594"/>
      <c r="CU1463" s="1594"/>
      <c r="CV1463" s="1594"/>
      <c r="CW1463" s="1594"/>
      <c r="CX1463" s="1594"/>
      <c r="CY1463" s="1594"/>
      <c r="CZ1463" s="1594"/>
      <c r="DA1463" s="1594"/>
      <c r="DB1463" s="1594"/>
      <c r="DC1463" s="1594"/>
      <c r="DD1463" s="1594"/>
      <c r="DE1463" s="1594"/>
      <c r="DF1463" s="1594"/>
      <c r="DG1463" s="1594"/>
      <c r="DH1463" s="1594"/>
      <c r="DI1463" s="1594"/>
      <c r="DJ1463" s="1594"/>
      <c r="DK1463" s="1594"/>
      <c r="DL1463" s="1594"/>
      <c r="DM1463" s="1594"/>
      <c r="DN1463" s="1594"/>
      <c r="DO1463" s="1594"/>
      <c r="DP1463" s="1594"/>
      <c r="DQ1463" s="1594"/>
      <c r="DR1463" s="1594"/>
      <c r="DS1463" s="1594"/>
      <c r="DT1463" s="1594"/>
      <c r="DU1463" s="1594"/>
      <c r="DV1463" s="1594"/>
      <c r="DW1463" s="1594"/>
      <c r="DX1463" s="1594"/>
      <c r="DY1463" s="1594"/>
      <c r="DZ1463" s="1594"/>
      <c r="EA1463" s="1594"/>
      <c r="EB1463" s="1594"/>
      <c r="EC1463" s="1594"/>
      <c r="ED1463" s="1594"/>
      <c r="EE1463" s="1594"/>
      <c r="EF1463" s="1594"/>
      <c r="EG1463" s="1594"/>
      <c r="EH1463" s="1594"/>
      <c r="EI1463" s="1594"/>
      <c r="EJ1463" s="1594"/>
      <c r="EK1463" s="1594"/>
      <c r="EL1463" s="1594"/>
      <c r="EM1463" s="1594"/>
      <c r="EN1463" s="1594"/>
      <c r="EO1463" s="1594"/>
      <c r="EP1463" s="1594"/>
      <c r="EQ1463" s="1594"/>
      <c r="ER1463" s="1594"/>
      <c r="ES1463" s="1594"/>
    </row>
    <row r="1464" spans="1:149" s="1595" customFormat="1" ht="12.5">
      <c r="A1464" s="1644" t="str">
        <f t="shared" si="786"/>
        <v>Organisation</v>
      </c>
      <c r="B1464" s="1758"/>
      <c r="C1464" s="1758"/>
      <c r="D1464" s="1758"/>
      <c r="E1464" s="1756"/>
      <c r="F1464" s="1592"/>
      <c r="G1464" s="1714">
        <f t="shared" si="787"/>
        <v>0</v>
      </c>
      <c r="H1464" s="1645"/>
      <c r="I1464" s="1714">
        <f t="shared" si="788"/>
        <v>0</v>
      </c>
      <c r="J1464" s="1646"/>
      <c r="K1464" s="1646"/>
      <c r="L1464" s="1592"/>
      <c r="M1464" s="1597"/>
      <c r="N1464" s="1597"/>
      <c r="O1464" s="1646"/>
      <c r="P1464" s="1647"/>
      <c r="Q1464" s="1647"/>
      <c r="R1464" s="1648"/>
      <c r="S1464" s="1603"/>
      <c r="T1464" s="1649"/>
      <c r="U1464" s="1649"/>
      <c r="V1464" s="1649"/>
      <c r="W1464" s="1649"/>
      <c r="X1464" s="1649"/>
      <c r="Y1464" s="1649"/>
      <c r="Z1464" s="1649"/>
      <c r="AA1464" s="1649"/>
      <c r="AB1464" s="1649"/>
      <c r="AC1464" s="1649"/>
      <c r="AD1464" s="1649"/>
      <c r="AE1464" s="1649"/>
      <c r="AF1464" s="1610">
        <f t="shared" si="767"/>
        <v>0</v>
      </c>
      <c r="AG1464" s="1649"/>
      <c r="AH1464" s="1649"/>
      <c r="AI1464" s="1649"/>
      <c r="AJ1464" s="1649"/>
      <c r="AK1464" s="1649"/>
      <c r="AL1464" s="1649"/>
      <c r="AM1464" s="1649"/>
      <c r="AN1464" s="1649"/>
      <c r="AO1464" s="1649"/>
      <c r="AP1464" s="1649"/>
      <c r="AQ1464" s="1649"/>
      <c r="AR1464" s="1709"/>
      <c r="AS1464" s="1779">
        <f t="shared" si="768"/>
        <v>0</v>
      </c>
      <c r="AT1464" s="1711">
        <f t="shared" si="789"/>
        <v>0</v>
      </c>
      <c r="AU1464" s="1611">
        <f t="shared" si="769"/>
        <v>0</v>
      </c>
      <c r="AV1464" s="1611">
        <f t="shared" si="770"/>
        <v>0</v>
      </c>
      <c r="AW1464" s="1611">
        <f t="shared" si="771"/>
        <v>0</v>
      </c>
      <c r="AX1464" s="1611">
        <f t="shared" si="772"/>
        <v>0</v>
      </c>
      <c r="AY1464" s="1611">
        <f t="shared" si="773"/>
        <v>0</v>
      </c>
      <c r="AZ1464" s="1611">
        <f t="shared" si="774"/>
        <v>0</v>
      </c>
      <c r="BA1464" s="1611">
        <f t="shared" si="775"/>
        <v>0</v>
      </c>
      <c r="BB1464" s="1611">
        <f t="shared" si="776"/>
        <v>0</v>
      </c>
      <c r="BC1464" s="1611">
        <f t="shared" si="777"/>
        <v>0</v>
      </c>
      <c r="BD1464" s="1611">
        <f t="shared" si="778"/>
        <v>0</v>
      </c>
      <c r="BE1464" s="1611">
        <f t="shared" si="779"/>
        <v>0</v>
      </c>
      <c r="BF1464" s="1611">
        <f t="shared" si="780"/>
        <v>0</v>
      </c>
      <c r="BG1464" s="1611">
        <f t="shared" si="790"/>
        <v>0</v>
      </c>
      <c r="BH1464" s="1611" t="str">
        <f t="shared" si="791"/>
        <v/>
      </c>
      <c r="BI1464" s="1611" t="str">
        <f t="shared" si="792"/>
        <v/>
      </c>
      <c r="BJ1464" s="1611" t="str">
        <f t="shared" si="781"/>
        <v/>
      </c>
      <c r="BK1464" s="1611" t="str">
        <f t="shared" si="782"/>
        <v/>
      </c>
      <c r="BL1464" s="1611" t="str">
        <f t="shared" ca="1" si="783"/>
        <v/>
      </c>
      <c r="BM1464" s="1611" t="str">
        <f t="shared" si="793"/>
        <v/>
      </c>
      <c r="BN1464" s="1611" t="str">
        <f t="shared" si="784"/>
        <v/>
      </c>
      <c r="BO1464" s="1611" t="str">
        <f t="shared" si="785"/>
        <v/>
      </c>
      <c r="BP1464" s="1611" t="str">
        <f t="shared" si="794"/>
        <v/>
      </c>
      <c r="BQ1464" s="1611" t="str">
        <f t="shared" si="795"/>
        <v/>
      </c>
      <c r="BR1464" s="1611" t="str">
        <f t="shared" si="796"/>
        <v/>
      </c>
      <c r="BS1464" s="1611" t="str">
        <f t="shared" si="797"/>
        <v/>
      </c>
      <c r="BT1464" s="1611" t="str">
        <f t="shared" si="798"/>
        <v/>
      </c>
      <c r="BU1464" s="1731">
        <f t="shared" ca="1" si="799"/>
        <v>0</v>
      </c>
      <c r="BV1464" s="1594"/>
      <c r="BW1464" s="1594"/>
      <c r="BX1464" s="1594"/>
      <c r="BY1464" s="1594"/>
      <c r="BZ1464" s="1594"/>
      <c r="CA1464" s="1594"/>
      <c r="CB1464" s="1594"/>
      <c r="CC1464" s="1594"/>
      <c r="CD1464" s="1594"/>
      <c r="CE1464" s="1594"/>
      <c r="CF1464" s="1594"/>
      <c r="CG1464" s="1594"/>
      <c r="CH1464" s="1594"/>
      <c r="CI1464" s="1594"/>
      <c r="CJ1464" s="1594"/>
      <c r="CK1464" s="1594"/>
      <c r="CL1464" s="1594"/>
      <c r="CM1464" s="1594"/>
      <c r="CN1464" s="1594"/>
      <c r="CO1464" s="1594"/>
      <c r="CP1464" s="1594"/>
      <c r="CQ1464" s="1594"/>
      <c r="CR1464" s="1594"/>
      <c r="CS1464" s="1594"/>
      <c r="CT1464" s="1594"/>
      <c r="CU1464" s="1594"/>
      <c r="CV1464" s="1594"/>
      <c r="CW1464" s="1594"/>
      <c r="CX1464" s="1594"/>
      <c r="CY1464" s="1594"/>
      <c r="CZ1464" s="1594"/>
      <c r="DA1464" s="1594"/>
      <c r="DB1464" s="1594"/>
      <c r="DC1464" s="1594"/>
      <c r="DD1464" s="1594"/>
      <c r="DE1464" s="1594"/>
      <c r="DF1464" s="1594"/>
      <c r="DG1464" s="1594"/>
      <c r="DH1464" s="1594"/>
      <c r="DI1464" s="1594"/>
      <c r="DJ1464" s="1594"/>
      <c r="DK1464" s="1594"/>
      <c r="DL1464" s="1594"/>
      <c r="DM1464" s="1594"/>
      <c r="DN1464" s="1594"/>
      <c r="DO1464" s="1594"/>
      <c r="DP1464" s="1594"/>
      <c r="DQ1464" s="1594"/>
      <c r="DR1464" s="1594"/>
      <c r="DS1464" s="1594"/>
      <c r="DT1464" s="1594"/>
      <c r="DU1464" s="1594"/>
      <c r="DV1464" s="1594"/>
      <c r="DW1464" s="1594"/>
      <c r="DX1464" s="1594"/>
      <c r="DY1464" s="1594"/>
      <c r="DZ1464" s="1594"/>
      <c r="EA1464" s="1594"/>
      <c r="EB1464" s="1594"/>
      <c r="EC1464" s="1594"/>
      <c r="ED1464" s="1594"/>
      <c r="EE1464" s="1594"/>
      <c r="EF1464" s="1594"/>
      <c r="EG1464" s="1594"/>
      <c r="EH1464" s="1594"/>
      <c r="EI1464" s="1594"/>
      <c r="EJ1464" s="1594"/>
      <c r="EK1464" s="1594"/>
      <c r="EL1464" s="1594"/>
      <c r="EM1464" s="1594"/>
      <c r="EN1464" s="1594"/>
      <c r="EO1464" s="1594"/>
      <c r="EP1464" s="1594"/>
      <c r="EQ1464" s="1594"/>
      <c r="ER1464" s="1594"/>
      <c r="ES1464" s="1594"/>
    </row>
    <row r="1465" spans="1:149" s="1595" customFormat="1" ht="12.5">
      <c r="A1465" s="1644" t="str">
        <f t="shared" si="786"/>
        <v>Organisation</v>
      </c>
      <c r="B1465" s="1758"/>
      <c r="C1465" s="1758"/>
      <c r="D1465" s="1758"/>
      <c r="E1465" s="1756"/>
      <c r="F1465" s="1592"/>
      <c r="G1465" s="1714">
        <f t="shared" si="787"/>
        <v>0</v>
      </c>
      <c r="H1465" s="1645"/>
      <c r="I1465" s="1714">
        <f t="shared" si="788"/>
        <v>0</v>
      </c>
      <c r="J1465" s="1646"/>
      <c r="K1465" s="1646"/>
      <c r="L1465" s="1592"/>
      <c r="M1465" s="1597"/>
      <c r="N1465" s="1597"/>
      <c r="O1465" s="1646"/>
      <c r="P1465" s="1647"/>
      <c r="Q1465" s="1647"/>
      <c r="R1465" s="1648"/>
      <c r="S1465" s="1603"/>
      <c r="T1465" s="1649"/>
      <c r="U1465" s="1649"/>
      <c r="V1465" s="1649"/>
      <c r="W1465" s="1649"/>
      <c r="X1465" s="1649"/>
      <c r="Y1465" s="1649"/>
      <c r="Z1465" s="1649"/>
      <c r="AA1465" s="1649"/>
      <c r="AB1465" s="1649"/>
      <c r="AC1465" s="1649"/>
      <c r="AD1465" s="1649"/>
      <c r="AE1465" s="1649"/>
      <c r="AF1465" s="1610">
        <f t="shared" si="767"/>
        <v>0</v>
      </c>
      <c r="AG1465" s="1649"/>
      <c r="AH1465" s="1649"/>
      <c r="AI1465" s="1649"/>
      <c r="AJ1465" s="1649"/>
      <c r="AK1465" s="1649"/>
      <c r="AL1465" s="1649"/>
      <c r="AM1465" s="1649"/>
      <c r="AN1465" s="1649"/>
      <c r="AO1465" s="1649"/>
      <c r="AP1465" s="1649"/>
      <c r="AQ1465" s="1649"/>
      <c r="AR1465" s="1709"/>
      <c r="AS1465" s="1779">
        <f t="shared" si="768"/>
        <v>0</v>
      </c>
      <c r="AT1465" s="1711">
        <f t="shared" si="789"/>
        <v>0</v>
      </c>
      <c r="AU1465" s="1611">
        <f t="shared" si="769"/>
        <v>0</v>
      </c>
      <c r="AV1465" s="1611">
        <f t="shared" si="770"/>
        <v>0</v>
      </c>
      <c r="AW1465" s="1611">
        <f t="shared" si="771"/>
        <v>0</v>
      </c>
      <c r="AX1465" s="1611">
        <f t="shared" si="772"/>
        <v>0</v>
      </c>
      <c r="AY1465" s="1611">
        <f t="shared" si="773"/>
        <v>0</v>
      </c>
      <c r="AZ1465" s="1611">
        <f t="shared" si="774"/>
        <v>0</v>
      </c>
      <c r="BA1465" s="1611">
        <f t="shared" si="775"/>
        <v>0</v>
      </c>
      <c r="BB1465" s="1611">
        <f t="shared" si="776"/>
        <v>0</v>
      </c>
      <c r="BC1465" s="1611">
        <f t="shared" si="777"/>
        <v>0</v>
      </c>
      <c r="BD1465" s="1611">
        <f t="shared" si="778"/>
        <v>0</v>
      </c>
      <c r="BE1465" s="1611">
        <f t="shared" si="779"/>
        <v>0</v>
      </c>
      <c r="BF1465" s="1611">
        <f t="shared" si="780"/>
        <v>0</v>
      </c>
      <c r="BG1465" s="1611">
        <f t="shared" si="790"/>
        <v>0</v>
      </c>
      <c r="BH1465" s="1611" t="str">
        <f t="shared" si="791"/>
        <v/>
      </c>
      <c r="BI1465" s="1611" t="str">
        <f t="shared" si="792"/>
        <v/>
      </c>
      <c r="BJ1465" s="1611" t="str">
        <f t="shared" si="781"/>
        <v/>
      </c>
      <c r="BK1465" s="1611" t="str">
        <f t="shared" si="782"/>
        <v/>
      </c>
      <c r="BL1465" s="1611" t="str">
        <f t="shared" ca="1" si="783"/>
        <v/>
      </c>
      <c r="BM1465" s="1611" t="str">
        <f t="shared" si="793"/>
        <v/>
      </c>
      <c r="BN1465" s="1611" t="str">
        <f t="shared" si="784"/>
        <v/>
      </c>
      <c r="BO1465" s="1611" t="str">
        <f t="shared" si="785"/>
        <v/>
      </c>
      <c r="BP1465" s="1611" t="str">
        <f t="shared" si="794"/>
        <v/>
      </c>
      <c r="BQ1465" s="1611" t="str">
        <f t="shared" si="795"/>
        <v/>
      </c>
      <c r="BR1465" s="1611" t="str">
        <f t="shared" si="796"/>
        <v/>
      </c>
      <c r="BS1465" s="1611" t="str">
        <f t="shared" si="797"/>
        <v/>
      </c>
      <c r="BT1465" s="1611" t="str">
        <f t="shared" si="798"/>
        <v/>
      </c>
      <c r="BU1465" s="1731">
        <f t="shared" ca="1" si="799"/>
        <v>0</v>
      </c>
      <c r="BV1465" s="1594"/>
      <c r="BW1465" s="1594"/>
      <c r="BX1465" s="1594"/>
      <c r="BY1465" s="1594"/>
      <c r="BZ1465" s="1594"/>
      <c r="CA1465" s="1594"/>
      <c r="CB1465" s="1594"/>
      <c r="CC1465" s="1594"/>
      <c r="CD1465" s="1594"/>
      <c r="CE1465" s="1594"/>
      <c r="CF1465" s="1594"/>
      <c r="CG1465" s="1594"/>
      <c r="CH1465" s="1594"/>
      <c r="CI1465" s="1594"/>
      <c r="CJ1465" s="1594"/>
      <c r="CK1465" s="1594"/>
      <c r="CL1465" s="1594"/>
      <c r="CM1465" s="1594"/>
      <c r="CN1465" s="1594"/>
      <c r="CO1465" s="1594"/>
      <c r="CP1465" s="1594"/>
      <c r="CQ1465" s="1594"/>
      <c r="CR1465" s="1594"/>
      <c r="CS1465" s="1594"/>
      <c r="CT1465" s="1594"/>
      <c r="CU1465" s="1594"/>
      <c r="CV1465" s="1594"/>
      <c r="CW1465" s="1594"/>
      <c r="CX1465" s="1594"/>
      <c r="CY1465" s="1594"/>
      <c r="CZ1465" s="1594"/>
      <c r="DA1465" s="1594"/>
      <c r="DB1465" s="1594"/>
      <c r="DC1465" s="1594"/>
      <c r="DD1465" s="1594"/>
      <c r="DE1465" s="1594"/>
      <c r="DF1465" s="1594"/>
      <c r="DG1465" s="1594"/>
      <c r="DH1465" s="1594"/>
      <c r="DI1465" s="1594"/>
      <c r="DJ1465" s="1594"/>
      <c r="DK1465" s="1594"/>
      <c r="DL1465" s="1594"/>
      <c r="DM1465" s="1594"/>
      <c r="DN1465" s="1594"/>
      <c r="DO1465" s="1594"/>
      <c r="DP1465" s="1594"/>
      <c r="DQ1465" s="1594"/>
      <c r="DR1465" s="1594"/>
      <c r="DS1465" s="1594"/>
      <c r="DT1465" s="1594"/>
      <c r="DU1465" s="1594"/>
      <c r="DV1465" s="1594"/>
      <c r="DW1465" s="1594"/>
      <c r="DX1465" s="1594"/>
      <c r="DY1465" s="1594"/>
      <c r="DZ1465" s="1594"/>
      <c r="EA1465" s="1594"/>
      <c r="EB1465" s="1594"/>
      <c r="EC1465" s="1594"/>
      <c r="ED1465" s="1594"/>
      <c r="EE1465" s="1594"/>
      <c r="EF1465" s="1594"/>
      <c r="EG1465" s="1594"/>
      <c r="EH1465" s="1594"/>
      <c r="EI1465" s="1594"/>
      <c r="EJ1465" s="1594"/>
      <c r="EK1465" s="1594"/>
      <c r="EL1465" s="1594"/>
      <c r="EM1465" s="1594"/>
      <c r="EN1465" s="1594"/>
      <c r="EO1465" s="1594"/>
      <c r="EP1465" s="1594"/>
      <c r="EQ1465" s="1594"/>
      <c r="ER1465" s="1594"/>
      <c r="ES1465" s="1594"/>
    </row>
    <row r="1466" spans="1:149" s="1595" customFormat="1" ht="12.5">
      <c r="A1466" s="1644" t="str">
        <f t="shared" si="786"/>
        <v>Organisation</v>
      </c>
      <c r="B1466" s="1758"/>
      <c r="C1466" s="1758"/>
      <c r="D1466" s="1758"/>
      <c r="E1466" s="1756"/>
      <c r="F1466" s="1592"/>
      <c r="G1466" s="1714">
        <f t="shared" si="787"/>
        <v>0</v>
      </c>
      <c r="H1466" s="1645"/>
      <c r="I1466" s="1714">
        <f t="shared" si="788"/>
        <v>0</v>
      </c>
      <c r="J1466" s="1646"/>
      <c r="K1466" s="1646"/>
      <c r="L1466" s="1592"/>
      <c r="M1466" s="1597"/>
      <c r="N1466" s="1597"/>
      <c r="O1466" s="1646"/>
      <c r="P1466" s="1647"/>
      <c r="Q1466" s="1647"/>
      <c r="R1466" s="1648"/>
      <c r="S1466" s="1603"/>
      <c r="T1466" s="1649"/>
      <c r="U1466" s="1649"/>
      <c r="V1466" s="1649"/>
      <c r="W1466" s="1649"/>
      <c r="X1466" s="1649"/>
      <c r="Y1466" s="1649"/>
      <c r="Z1466" s="1649"/>
      <c r="AA1466" s="1649"/>
      <c r="AB1466" s="1649"/>
      <c r="AC1466" s="1649"/>
      <c r="AD1466" s="1649"/>
      <c r="AE1466" s="1649"/>
      <c r="AF1466" s="1610">
        <f t="shared" si="767"/>
        <v>0</v>
      </c>
      <c r="AG1466" s="1649"/>
      <c r="AH1466" s="1649"/>
      <c r="AI1466" s="1649"/>
      <c r="AJ1466" s="1649"/>
      <c r="AK1466" s="1649"/>
      <c r="AL1466" s="1649"/>
      <c r="AM1466" s="1649"/>
      <c r="AN1466" s="1649"/>
      <c r="AO1466" s="1649"/>
      <c r="AP1466" s="1649"/>
      <c r="AQ1466" s="1649"/>
      <c r="AR1466" s="1709"/>
      <c r="AS1466" s="1779">
        <f t="shared" si="768"/>
        <v>0</v>
      </c>
      <c r="AT1466" s="1711">
        <f t="shared" si="789"/>
        <v>0</v>
      </c>
      <c r="AU1466" s="1611">
        <f t="shared" si="769"/>
        <v>0</v>
      </c>
      <c r="AV1466" s="1611">
        <f t="shared" si="770"/>
        <v>0</v>
      </c>
      <c r="AW1466" s="1611">
        <f t="shared" si="771"/>
        <v>0</v>
      </c>
      <c r="AX1466" s="1611">
        <f t="shared" si="772"/>
        <v>0</v>
      </c>
      <c r="AY1466" s="1611">
        <f t="shared" si="773"/>
        <v>0</v>
      </c>
      <c r="AZ1466" s="1611">
        <f t="shared" si="774"/>
        <v>0</v>
      </c>
      <c r="BA1466" s="1611">
        <f t="shared" si="775"/>
        <v>0</v>
      </c>
      <c r="BB1466" s="1611">
        <f t="shared" si="776"/>
        <v>0</v>
      </c>
      <c r="BC1466" s="1611">
        <f t="shared" si="777"/>
        <v>0</v>
      </c>
      <c r="BD1466" s="1611">
        <f t="shared" si="778"/>
        <v>0</v>
      </c>
      <c r="BE1466" s="1611">
        <f t="shared" si="779"/>
        <v>0</v>
      </c>
      <c r="BF1466" s="1611">
        <f t="shared" si="780"/>
        <v>0</v>
      </c>
      <c r="BG1466" s="1611">
        <f t="shared" si="790"/>
        <v>0</v>
      </c>
      <c r="BH1466" s="1611" t="str">
        <f t="shared" si="791"/>
        <v/>
      </c>
      <c r="BI1466" s="1611" t="str">
        <f t="shared" si="792"/>
        <v/>
      </c>
      <c r="BJ1466" s="1611" t="str">
        <f t="shared" si="781"/>
        <v/>
      </c>
      <c r="BK1466" s="1611" t="str">
        <f t="shared" si="782"/>
        <v/>
      </c>
      <c r="BL1466" s="1611" t="str">
        <f t="shared" ca="1" si="783"/>
        <v/>
      </c>
      <c r="BM1466" s="1611" t="str">
        <f t="shared" si="793"/>
        <v/>
      </c>
      <c r="BN1466" s="1611" t="str">
        <f t="shared" si="784"/>
        <v/>
      </c>
      <c r="BO1466" s="1611" t="str">
        <f t="shared" si="785"/>
        <v/>
      </c>
      <c r="BP1466" s="1611" t="str">
        <f t="shared" si="794"/>
        <v/>
      </c>
      <c r="BQ1466" s="1611" t="str">
        <f t="shared" si="795"/>
        <v/>
      </c>
      <c r="BR1466" s="1611" t="str">
        <f t="shared" si="796"/>
        <v/>
      </c>
      <c r="BS1466" s="1611" t="str">
        <f t="shared" si="797"/>
        <v/>
      </c>
      <c r="BT1466" s="1611" t="str">
        <f t="shared" si="798"/>
        <v/>
      </c>
      <c r="BU1466" s="1731">
        <f t="shared" ca="1" si="799"/>
        <v>0</v>
      </c>
      <c r="BV1466" s="1594"/>
      <c r="BW1466" s="1594"/>
      <c r="BX1466" s="1594"/>
      <c r="BY1466" s="1594"/>
      <c r="BZ1466" s="1594"/>
      <c r="CA1466" s="1594"/>
      <c r="CB1466" s="1594"/>
      <c r="CC1466" s="1594"/>
      <c r="CD1466" s="1594"/>
      <c r="CE1466" s="1594"/>
      <c r="CF1466" s="1594"/>
      <c r="CG1466" s="1594"/>
      <c r="CH1466" s="1594"/>
      <c r="CI1466" s="1594"/>
      <c r="CJ1466" s="1594"/>
      <c r="CK1466" s="1594"/>
      <c r="CL1466" s="1594"/>
      <c r="CM1466" s="1594"/>
      <c r="CN1466" s="1594"/>
      <c r="CO1466" s="1594"/>
      <c r="CP1466" s="1594"/>
      <c r="CQ1466" s="1594"/>
      <c r="CR1466" s="1594"/>
      <c r="CS1466" s="1594"/>
      <c r="CT1466" s="1594"/>
      <c r="CU1466" s="1594"/>
      <c r="CV1466" s="1594"/>
      <c r="CW1466" s="1594"/>
      <c r="CX1466" s="1594"/>
      <c r="CY1466" s="1594"/>
      <c r="CZ1466" s="1594"/>
      <c r="DA1466" s="1594"/>
      <c r="DB1466" s="1594"/>
      <c r="DC1466" s="1594"/>
      <c r="DD1466" s="1594"/>
      <c r="DE1466" s="1594"/>
      <c r="DF1466" s="1594"/>
      <c r="DG1466" s="1594"/>
      <c r="DH1466" s="1594"/>
      <c r="DI1466" s="1594"/>
      <c r="DJ1466" s="1594"/>
      <c r="DK1466" s="1594"/>
      <c r="DL1466" s="1594"/>
      <c r="DM1466" s="1594"/>
      <c r="DN1466" s="1594"/>
      <c r="DO1466" s="1594"/>
      <c r="DP1466" s="1594"/>
      <c r="DQ1466" s="1594"/>
      <c r="DR1466" s="1594"/>
      <c r="DS1466" s="1594"/>
      <c r="DT1466" s="1594"/>
      <c r="DU1466" s="1594"/>
      <c r="DV1466" s="1594"/>
      <c r="DW1466" s="1594"/>
      <c r="DX1466" s="1594"/>
      <c r="DY1466" s="1594"/>
      <c r="DZ1466" s="1594"/>
      <c r="EA1466" s="1594"/>
      <c r="EB1466" s="1594"/>
      <c r="EC1466" s="1594"/>
      <c r="ED1466" s="1594"/>
      <c r="EE1466" s="1594"/>
      <c r="EF1466" s="1594"/>
      <c r="EG1466" s="1594"/>
      <c r="EH1466" s="1594"/>
      <c r="EI1466" s="1594"/>
      <c r="EJ1466" s="1594"/>
      <c r="EK1466" s="1594"/>
      <c r="EL1466" s="1594"/>
      <c r="EM1466" s="1594"/>
      <c r="EN1466" s="1594"/>
      <c r="EO1466" s="1594"/>
      <c r="EP1466" s="1594"/>
      <c r="EQ1466" s="1594"/>
      <c r="ER1466" s="1594"/>
      <c r="ES1466" s="1594"/>
    </row>
    <row r="1467" spans="1:149" s="1595" customFormat="1" ht="12.5">
      <c r="A1467" s="1644" t="str">
        <f t="shared" si="786"/>
        <v>Organisation</v>
      </c>
      <c r="B1467" s="1758"/>
      <c r="C1467" s="1758"/>
      <c r="D1467" s="1758"/>
      <c r="E1467" s="1756"/>
      <c r="F1467" s="1592"/>
      <c r="G1467" s="1714">
        <f t="shared" si="787"/>
        <v>0</v>
      </c>
      <c r="H1467" s="1645"/>
      <c r="I1467" s="1714">
        <f t="shared" si="788"/>
        <v>0</v>
      </c>
      <c r="J1467" s="1646"/>
      <c r="K1467" s="1646"/>
      <c r="L1467" s="1592"/>
      <c r="M1467" s="1597"/>
      <c r="N1467" s="1597"/>
      <c r="O1467" s="1646"/>
      <c r="P1467" s="1647"/>
      <c r="Q1467" s="1647"/>
      <c r="R1467" s="1648"/>
      <c r="S1467" s="1603"/>
      <c r="T1467" s="1649"/>
      <c r="U1467" s="1649"/>
      <c r="V1467" s="1649"/>
      <c r="W1467" s="1649"/>
      <c r="X1467" s="1649"/>
      <c r="Y1467" s="1649"/>
      <c r="Z1467" s="1649"/>
      <c r="AA1467" s="1649"/>
      <c r="AB1467" s="1649"/>
      <c r="AC1467" s="1649"/>
      <c r="AD1467" s="1649"/>
      <c r="AE1467" s="1649"/>
      <c r="AF1467" s="1610">
        <f t="shared" si="767"/>
        <v>0</v>
      </c>
      <c r="AG1467" s="1649"/>
      <c r="AH1467" s="1649"/>
      <c r="AI1467" s="1649"/>
      <c r="AJ1467" s="1649"/>
      <c r="AK1467" s="1649"/>
      <c r="AL1467" s="1649"/>
      <c r="AM1467" s="1649"/>
      <c r="AN1467" s="1649"/>
      <c r="AO1467" s="1649"/>
      <c r="AP1467" s="1649"/>
      <c r="AQ1467" s="1649"/>
      <c r="AR1467" s="1709"/>
      <c r="AS1467" s="1779">
        <f t="shared" si="768"/>
        <v>0</v>
      </c>
      <c r="AT1467" s="1711">
        <f t="shared" si="789"/>
        <v>0</v>
      </c>
      <c r="AU1467" s="1611">
        <f t="shared" si="769"/>
        <v>0</v>
      </c>
      <c r="AV1467" s="1611">
        <f t="shared" si="770"/>
        <v>0</v>
      </c>
      <c r="AW1467" s="1611">
        <f t="shared" si="771"/>
        <v>0</v>
      </c>
      <c r="AX1467" s="1611">
        <f t="shared" si="772"/>
        <v>0</v>
      </c>
      <c r="AY1467" s="1611">
        <f t="shared" si="773"/>
        <v>0</v>
      </c>
      <c r="AZ1467" s="1611">
        <f t="shared" si="774"/>
        <v>0</v>
      </c>
      <c r="BA1467" s="1611">
        <f t="shared" si="775"/>
        <v>0</v>
      </c>
      <c r="BB1467" s="1611">
        <f t="shared" si="776"/>
        <v>0</v>
      </c>
      <c r="BC1467" s="1611">
        <f t="shared" si="777"/>
        <v>0</v>
      </c>
      <c r="BD1467" s="1611">
        <f t="shared" si="778"/>
        <v>0</v>
      </c>
      <c r="BE1467" s="1611">
        <f t="shared" si="779"/>
        <v>0</v>
      </c>
      <c r="BF1467" s="1611">
        <f t="shared" si="780"/>
        <v>0</v>
      </c>
      <c r="BG1467" s="1611">
        <f t="shared" si="790"/>
        <v>0</v>
      </c>
      <c r="BH1467" s="1611" t="str">
        <f t="shared" si="791"/>
        <v/>
      </c>
      <c r="BI1467" s="1611" t="str">
        <f t="shared" si="792"/>
        <v/>
      </c>
      <c r="BJ1467" s="1611" t="str">
        <f t="shared" si="781"/>
        <v/>
      </c>
      <c r="BK1467" s="1611" t="str">
        <f t="shared" si="782"/>
        <v/>
      </c>
      <c r="BL1467" s="1611" t="str">
        <f t="shared" ca="1" si="783"/>
        <v/>
      </c>
      <c r="BM1467" s="1611" t="str">
        <f t="shared" si="793"/>
        <v/>
      </c>
      <c r="BN1467" s="1611" t="str">
        <f t="shared" si="784"/>
        <v/>
      </c>
      <c r="BO1467" s="1611" t="str">
        <f t="shared" si="785"/>
        <v/>
      </c>
      <c r="BP1467" s="1611" t="str">
        <f t="shared" si="794"/>
        <v/>
      </c>
      <c r="BQ1467" s="1611" t="str">
        <f t="shared" si="795"/>
        <v/>
      </c>
      <c r="BR1467" s="1611" t="str">
        <f t="shared" si="796"/>
        <v/>
      </c>
      <c r="BS1467" s="1611" t="str">
        <f t="shared" si="797"/>
        <v/>
      </c>
      <c r="BT1467" s="1611" t="str">
        <f t="shared" si="798"/>
        <v/>
      </c>
      <c r="BU1467" s="1731">
        <f t="shared" ca="1" si="799"/>
        <v>0</v>
      </c>
      <c r="BV1467" s="1594"/>
      <c r="BW1467" s="1594"/>
      <c r="BX1467" s="1594"/>
      <c r="BY1467" s="1594"/>
      <c r="BZ1467" s="1594"/>
      <c r="CA1467" s="1594"/>
      <c r="CB1467" s="1594"/>
      <c r="CC1467" s="1594"/>
      <c r="CD1467" s="1594"/>
      <c r="CE1467" s="1594"/>
      <c r="CF1467" s="1594"/>
      <c r="CG1467" s="1594"/>
      <c r="CH1467" s="1594"/>
      <c r="CI1467" s="1594"/>
      <c r="CJ1467" s="1594"/>
      <c r="CK1467" s="1594"/>
      <c r="CL1467" s="1594"/>
      <c r="CM1467" s="1594"/>
      <c r="CN1467" s="1594"/>
      <c r="CO1467" s="1594"/>
      <c r="CP1467" s="1594"/>
      <c r="CQ1467" s="1594"/>
      <c r="CR1467" s="1594"/>
      <c r="CS1467" s="1594"/>
      <c r="CT1467" s="1594"/>
      <c r="CU1467" s="1594"/>
      <c r="CV1467" s="1594"/>
      <c r="CW1467" s="1594"/>
      <c r="CX1467" s="1594"/>
      <c r="CY1467" s="1594"/>
      <c r="CZ1467" s="1594"/>
      <c r="DA1467" s="1594"/>
      <c r="DB1467" s="1594"/>
      <c r="DC1467" s="1594"/>
      <c r="DD1467" s="1594"/>
      <c r="DE1467" s="1594"/>
      <c r="DF1467" s="1594"/>
      <c r="DG1467" s="1594"/>
      <c r="DH1467" s="1594"/>
      <c r="DI1467" s="1594"/>
      <c r="DJ1467" s="1594"/>
      <c r="DK1467" s="1594"/>
      <c r="DL1467" s="1594"/>
      <c r="DM1467" s="1594"/>
      <c r="DN1467" s="1594"/>
      <c r="DO1467" s="1594"/>
      <c r="DP1467" s="1594"/>
      <c r="DQ1467" s="1594"/>
      <c r="DR1467" s="1594"/>
      <c r="DS1467" s="1594"/>
      <c r="DT1467" s="1594"/>
      <c r="DU1467" s="1594"/>
      <c r="DV1467" s="1594"/>
      <c r="DW1467" s="1594"/>
      <c r="DX1467" s="1594"/>
      <c r="DY1467" s="1594"/>
      <c r="DZ1467" s="1594"/>
      <c r="EA1467" s="1594"/>
      <c r="EB1467" s="1594"/>
      <c r="EC1467" s="1594"/>
      <c r="ED1467" s="1594"/>
      <c r="EE1467" s="1594"/>
      <c r="EF1467" s="1594"/>
      <c r="EG1467" s="1594"/>
      <c r="EH1467" s="1594"/>
      <c r="EI1467" s="1594"/>
      <c r="EJ1467" s="1594"/>
      <c r="EK1467" s="1594"/>
      <c r="EL1467" s="1594"/>
      <c r="EM1467" s="1594"/>
      <c r="EN1467" s="1594"/>
      <c r="EO1467" s="1594"/>
      <c r="EP1467" s="1594"/>
      <c r="EQ1467" s="1594"/>
      <c r="ER1467" s="1594"/>
      <c r="ES1467" s="1594"/>
    </row>
    <row r="1468" spans="1:149" s="1595" customFormat="1" ht="12.5">
      <c r="A1468" s="1644" t="str">
        <f t="shared" si="786"/>
        <v>Organisation</v>
      </c>
      <c r="B1468" s="1758"/>
      <c r="C1468" s="1758"/>
      <c r="D1468" s="1758"/>
      <c r="E1468" s="1756"/>
      <c r="F1468" s="1592"/>
      <c r="G1468" s="1714">
        <f t="shared" si="787"/>
        <v>0</v>
      </c>
      <c r="H1468" s="1645"/>
      <c r="I1468" s="1714">
        <f t="shared" si="788"/>
        <v>0</v>
      </c>
      <c r="J1468" s="1646"/>
      <c r="K1468" s="1646"/>
      <c r="L1468" s="1592"/>
      <c r="M1468" s="1597"/>
      <c r="N1468" s="1597"/>
      <c r="O1468" s="1646"/>
      <c r="P1468" s="1647"/>
      <c r="Q1468" s="1647"/>
      <c r="R1468" s="1648"/>
      <c r="S1468" s="1603"/>
      <c r="T1468" s="1649"/>
      <c r="U1468" s="1649"/>
      <c r="V1468" s="1649"/>
      <c r="W1468" s="1649"/>
      <c r="X1468" s="1649"/>
      <c r="Y1468" s="1649"/>
      <c r="Z1468" s="1649"/>
      <c r="AA1468" s="1649"/>
      <c r="AB1468" s="1649"/>
      <c r="AC1468" s="1649"/>
      <c r="AD1468" s="1649"/>
      <c r="AE1468" s="1649"/>
      <c r="AF1468" s="1610">
        <f t="shared" si="767"/>
        <v>0</v>
      </c>
      <c r="AG1468" s="1649"/>
      <c r="AH1468" s="1649"/>
      <c r="AI1468" s="1649"/>
      <c r="AJ1468" s="1649"/>
      <c r="AK1468" s="1649"/>
      <c r="AL1468" s="1649"/>
      <c r="AM1468" s="1649"/>
      <c r="AN1468" s="1649"/>
      <c r="AO1468" s="1649"/>
      <c r="AP1468" s="1649"/>
      <c r="AQ1468" s="1649"/>
      <c r="AR1468" s="1709"/>
      <c r="AS1468" s="1779">
        <f t="shared" si="768"/>
        <v>0</v>
      </c>
      <c r="AT1468" s="1711">
        <f t="shared" si="789"/>
        <v>0</v>
      </c>
      <c r="AU1468" s="1611">
        <f t="shared" si="769"/>
        <v>0</v>
      </c>
      <c r="AV1468" s="1611">
        <f t="shared" si="770"/>
        <v>0</v>
      </c>
      <c r="AW1468" s="1611">
        <f t="shared" si="771"/>
        <v>0</v>
      </c>
      <c r="AX1468" s="1611">
        <f t="shared" si="772"/>
        <v>0</v>
      </c>
      <c r="AY1468" s="1611">
        <f t="shared" si="773"/>
        <v>0</v>
      </c>
      <c r="AZ1468" s="1611">
        <f t="shared" si="774"/>
        <v>0</v>
      </c>
      <c r="BA1468" s="1611">
        <f t="shared" si="775"/>
        <v>0</v>
      </c>
      <c r="BB1468" s="1611">
        <f t="shared" si="776"/>
        <v>0</v>
      </c>
      <c r="BC1468" s="1611">
        <f t="shared" si="777"/>
        <v>0</v>
      </c>
      <c r="BD1468" s="1611">
        <f t="shared" si="778"/>
        <v>0</v>
      </c>
      <c r="BE1468" s="1611">
        <f t="shared" si="779"/>
        <v>0</v>
      </c>
      <c r="BF1468" s="1611">
        <f t="shared" si="780"/>
        <v>0</v>
      </c>
      <c r="BG1468" s="1611">
        <f t="shared" si="790"/>
        <v>0</v>
      </c>
      <c r="BH1468" s="1611" t="str">
        <f t="shared" si="791"/>
        <v/>
      </c>
      <c r="BI1468" s="1611" t="str">
        <f t="shared" si="792"/>
        <v/>
      </c>
      <c r="BJ1468" s="1611" t="str">
        <f t="shared" si="781"/>
        <v/>
      </c>
      <c r="BK1468" s="1611" t="str">
        <f t="shared" si="782"/>
        <v/>
      </c>
      <c r="BL1468" s="1611" t="str">
        <f t="shared" ca="1" si="783"/>
        <v/>
      </c>
      <c r="BM1468" s="1611" t="str">
        <f t="shared" si="793"/>
        <v/>
      </c>
      <c r="BN1468" s="1611" t="str">
        <f t="shared" si="784"/>
        <v/>
      </c>
      <c r="BO1468" s="1611" t="str">
        <f t="shared" si="785"/>
        <v/>
      </c>
      <c r="BP1468" s="1611" t="str">
        <f t="shared" si="794"/>
        <v/>
      </c>
      <c r="BQ1468" s="1611" t="str">
        <f t="shared" si="795"/>
        <v/>
      </c>
      <c r="BR1468" s="1611" t="str">
        <f t="shared" si="796"/>
        <v/>
      </c>
      <c r="BS1468" s="1611" t="str">
        <f t="shared" si="797"/>
        <v/>
      </c>
      <c r="BT1468" s="1611" t="str">
        <f t="shared" si="798"/>
        <v/>
      </c>
      <c r="BU1468" s="1731">
        <f t="shared" ca="1" si="799"/>
        <v>0</v>
      </c>
      <c r="BV1468" s="1594"/>
      <c r="BW1468" s="1594"/>
      <c r="BX1468" s="1594"/>
      <c r="BY1468" s="1594"/>
      <c r="BZ1468" s="1594"/>
      <c r="CA1468" s="1594"/>
      <c r="CB1468" s="1594"/>
      <c r="CC1468" s="1594"/>
      <c r="CD1468" s="1594"/>
      <c r="CE1468" s="1594"/>
      <c r="CF1468" s="1594"/>
      <c r="CG1468" s="1594"/>
      <c r="CH1468" s="1594"/>
      <c r="CI1468" s="1594"/>
      <c r="CJ1468" s="1594"/>
      <c r="CK1468" s="1594"/>
      <c r="CL1468" s="1594"/>
      <c r="CM1468" s="1594"/>
      <c r="CN1468" s="1594"/>
      <c r="CO1468" s="1594"/>
      <c r="CP1468" s="1594"/>
      <c r="CQ1468" s="1594"/>
      <c r="CR1468" s="1594"/>
      <c r="CS1468" s="1594"/>
      <c r="CT1468" s="1594"/>
      <c r="CU1468" s="1594"/>
      <c r="CV1468" s="1594"/>
      <c r="CW1468" s="1594"/>
      <c r="CX1468" s="1594"/>
      <c r="CY1468" s="1594"/>
      <c r="CZ1468" s="1594"/>
      <c r="DA1468" s="1594"/>
      <c r="DB1468" s="1594"/>
      <c r="DC1468" s="1594"/>
      <c r="DD1468" s="1594"/>
      <c r="DE1468" s="1594"/>
      <c r="DF1468" s="1594"/>
      <c r="DG1468" s="1594"/>
      <c r="DH1468" s="1594"/>
      <c r="DI1468" s="1594"/>
      <c r="DJ1468" s="1594"/>
      <c r="DK1468" s="1594"/>
      <c r="DL1468" s="1594"/>
      <c r="DM1468" s="1594"/>
      <c r="DN1468" s="1594"/>
      <c r="DO1468" s="1594"/>
      <c r="DP1468" s="1594"/>
      <c r="DQ1468" s="1594"/>
      <c r="DR1468" s="1594"/>
      <c r="DS1468" s="1594"/>
      <c r="DT1468" s="1594"/>
      <c r="DU1468" s="1594"/>
      <c r="DV1468" s="1594"/>
      <c r="DW1468" s="1594"/>
      <c r="DX1468" s="1594"/>
      <c r="DY1468" s="1594"/>
      <c r="DZ1468" s="1594"/>
      <c r="EA1468" s="1594"/>
      <c r="EB1468" s="1594"/>
      <c r="EC1468" s="1594"/>
      <c r="ED1468" s="1594"/>
      <c r="EE1468" s="1594"/>
      <c r="EF1468" s="1594"/>
      <c r="EG1468" s="1594"/>
      <c r="EH1468" s="1594"/>
      <c r="EI1468" s="1594"/>
      <c r="EJ1468" s="1594"/>
      <c r="EK1468" s="1594"/>
      <c r="EL1468" s="1594"/>
      <c r="EM1468" s="1594"/>
      <c r="EN1468" s="1594"/>
      <c r="EO1468" s="1594"/>
      <c r="EP1468" s="1594"/>
      <c r="EQ1468" s="1594"/>
      <c r="ER1468" s="1594"/>
      <c r="ES1468" s="1594"/>
    </row>
    <row r="1469" spans="1:149" s="1595" customFormat="1" ht="12.5">
      <c r="A1469" s="1644" t="str">
        <f t="shared" si="786"/>
        <v>Organisation</v>
      </c>
      <c r="B1469" s="1758"/>
      <c r="C1469" s="1758"/>
      <c r="D1469" s="1758"/>
      <c r="E1469" s="1756"/>
      <c r="F1469" s="1592"/>
      <c r="G1469" s="1714">
        <f t="shared" si="787"/>
        <v>0</v>
      </c>
      <c r="H1469" s="1645"/>
      <c r="I1469" s="1714">
        <f t="shared" si="788"/>
        <v>0</v>
      </c>
      <c r="J1469" s="1646"/>
      <c r="K1469" s="1646"/>
      <c r="L1469" s="1592"/>
      <c r="M1469" s="1597"/>
      <c r="N1469" s="1597"/>
      <c r="O1469" s="1646"/>
      <c r="P1469" s="1647"/>
      <c r="Q1469" s="1647"/>
      <c r="R1469" s="1648"/>
      <c r="S1469" s="1603"/>
      <c r="T1469" s="1649"/>
      <c r="U1469" s="1649"/>
      <c r="V1469" s="1649"/>
      <c r="W1469" s="1649"/>
      <c r="X1469" s="1649"/>
      <c r="Y1469" s="1649"/>
      <c r="Z1469" s="1649"/>
      <c r="AA1469" s="1649"/>
      <c r="AB1469" s="1649"/>
      <c r="AC1469" s="1649"/>
      <c r="AD1469" s="1649"/>
      <c r="AE1469" s="1649"/>
      <c r="AF1469" s="1610">
        <f t="shared" si="767"/>
        <v>0</v>
      </c>
      <c r="AG1469" s="1649"/>
      <c r="AH1469" s="1649"/>
      <c r="AI1469" s="1649"/>
      <c r="AJ1469" s="1649"/>
      <c r="AK1469" s="1649"/>
      <c r="AL1469" s="1649"/>
      <c r="AM1469" s="1649"/>
      <c r="AN1469" s="1649"/>
      <c r="AO1469" s="1649"/>
      <c r="AP1469" s="1649"/>
      <c r="AQ1469" s="1649"/>
      <c r="AR1469" s="1709"/>
      <c r="AS1469" s="1779">
        <f t="shared" si="768"/>
        <v>0</v>
      </c>
      <c r="AT1469" s="1711">
        <f t="shared" si="789"/>
        <v>0</v>
      </c>
      <c r="AU1469" s="1611">
        <f t="shared" si="769"/>
        <v>0</v>
      </c>
      <c r="AV1469" s="1611">
        <f t="shared" si="770"/>
        <v>0</v>
      </c>
      <c r="AW1469" s="1611">
        <f t="shared" si="771"/>
        <v>0</v>
      </c>
      <c r="AX1469" s="1611">
        <f t="shared" si="772"/>
        <v>0</v>
      </c>
      <c r="AY1469" s="1611">
        <f t="shared" si="773"/>
        <v>0</v>
      </c>
      <c r="AZ1469" s="1611">
        <f t="shared" si="774"/>
        <v>0</v>
      </c>
      <c r="BA1469" s="1611">
        <f t="shared" si="775"/>
        <v>0</v>
      </c>
      <c r="BB1469" s="1611">
        <f t="shared" si="776"/>
        <v>0</v>
      </c>
      <c r="BC1469" s="1611">
        <f t="shared" si="777"/>
        <v>0</v>
      </c>
      <c r="BD1469" s="1611">
        <f t="shared" si="778"/>
        <v>0</v>
      </c>
      <c r="BE1469" s="1611">
        <f t="shared" si="779"/>
        <v>0</v>
      </c>
      <c r="BF1469" s="1611">
        <f t="shared" si="780"/>
        <v>0</v>
      </c>
      <c r="BG1469" s="1611">
        <f t="shared" si="790"/>
        <v>0</v>
      </c>
      <c r="BH1469" s="1611" t="str">
        <f t="shared" si="791"/>
        <v/>
      </c>
      <c r="BI1469" s="1611" t="str">
        <f t="shared" si="792"/>
        <v/>
      </c>
      <c r="BJ1469" s="1611" t="str">
        <f t="shared" si="781"/>
        <v/>
      </c>
      <c r="BK1469" s="1611" t="str">
        <f t="shared" si="782"/>
        <v/>
      </c>
      <c r="BL1469" s="1611" t="str">
        <f t="shared" ca="1" si="783"/>
        <v/>
      </c>
      <c r="BM1469" s="1611" t="str">
        <f t="shared" si="793"/>
        <v/>
      </c>
      <c r="BN1469" s="1611" t="str">
        <f t="shared" si="784"/>
        <v/>
      </c>
      <c r="BO1469" s="1611" t="str">
        <f t="shared" si="785"/>
        <v/>
      </c>
      <c r="BP1469" s="1611" t="str">
        <f t="shared" si="794"/>
        <v/>
      </c>
      <c r="BQ1469" s="1611" t="str">
        <f t="shared" si="795"/>
        <v/>
      </c>
      <c r="BR1469" s="1611" t="str">
        <f t="shared" si="796"/>
        <v/>
      </c>
      <c r="BS1469" s="1611" t="str">
        <f t="shared" si="797"/>
        <v/>
      </c>
      <c r="BT1469" s="1611" t="str">
        <f t="shared" si="798"/>
        <v/>
      </c>
      <c r="BU1469" s="1731">
        <f t="shared" ca="1" si="799"/>
        <v>0</v>
      </c>
      <c r="BV1469" s="1594"/>
      <c r="BW1469" s="1594"/>
      <c r="BX1469" s="1594"/>
      <c r="BY1469" s="1594"/>
      <c r="BZ1469" s="1594"/>
      <c r="CA1469" s="1594"/>
      <c r="CB1469" s="1594"/>
      <c r="CC1469" s="1594"/>
      <c r="CD1469" s="1594"/>
      <c r="CE1469" s="1594"/>
      <c r="CF1469" s="1594"/>
      <c r="CG1469" s="1594"/>
      <c r="CH1469" s="1594"/>
      <c r="CI1469" s="1594"/>
      <c r="CJ1469" s="1594"/>
      <c r="CK1469" s="1594"/>
      <c r="CL1469" s="1594"/>
      <c r="CM1469" s="1594"/>
      <c r="CN1469" s="1594"/>
      <c r="CO1469" s="1594"/>
      <c r="CP1469" s="1594"/>
      <c r="CQ1469" s="1594"/>
      <c r="CR1469" s="1594"/>
      <c r="CS1469" s="1594"/>
      <c r="CT1469" s="1594"/>
      <c r="CU1469" s="1594"/>
      <c r="CV1469" s="1594"/>
      <c r="CW1469" s="1594"/>
      <c r="CX1469" s="1594"/>
      <c r="CY1469" s="1594"/>
      <c r="CZ1469" s="1594"/>
      <c r="DA1469" s="1594"/>
      <c r="DB1469" s="1594"/>
      <c r="DC1469" s="1594"/>
      <c r="DD1469" s="1594"/>
      <c r="DE1469" s="1594"/>
      <c r="DF1469" s="1594"/>
      <c r="DG1469" s="1594"/>
      <c r="DH1469" s="1594"/>
      <c r="DI1469" s="1594"/>
      <c r="DJ1469" s="1594"/>
      <c r="DK1469" s="1594"/>
      <c r="DL1469" s="1594"/>
      <c r="DM1469" s="1594"/>
      <c r="DN1469" s="1594"/>
      <c r="DO1469" s="1594"/>
      <c r="DP1469" s="1594"/>
      <c r="DQ1469" s="1594"/>
      <c r="DR1469" s="1594"/>
      <c r="DS1469" s="1594"/>
      <c r="DT1469" s="1594"/>
      <c r="DU1469" s="1594"/>
      <c r="DV1469" s="1594"/>
      <c r="DW1469" s="1594"/>
      <c r="DX1469" s="1594"/>
      <c r="DY1469" s="1594"/>
      <c r="DZ1469" s="1594"/>
      <c r="EA1469" s="1594"/>
      <c r="EB1469" s="1594"/>
      <c r="EC1469" s="1594"/>
      <c r="ED1469" s="1594"/>
      <c r="EE1469" s="1594"/>
      <c r="EF1469" s="1594"/>
      <c r="EG1469" s="1594"/>
      <c r="EH1469" s="1594"/>
      <c r="EI1469" s="1594"/>
      <c r="EJ1469" s="1594"/>
      <c r="EK1469" s="1594"/>
      <c r="EL1469" s="1594"/>
      <c r="EM1469" s="1594"/>
      <c r="EN1469" s="1594"/>
      <c r="EO1469" s="1594"/>
      <c r="EP1469" s="1594"/>
      <c r="EQ1469" s="1594"/>
      <c r="ER1469" s="1594"/>
      <c r="ES1469" s="1594"/>
    </row>
    <row r="1470" spans="1:149" s="1595" customFormat="1" ht="12.5">
      <c r="A1470" s="1644" t="str">
        <f t="shared" si="786"/>
        <v>Organisation</v>
      </c>
      <c r="B1470" s="1758"/>
      <c r="C1470" s="1758"/>
      <c r="D1470" s="1758"/>
      <c r="E1470" s="1756"/>
      <c r="F1470" s="1592"/>
      <c r="G1470" s="1714">
        <f t="shared" si="787"/>
        <v>0</v>
      </c>
      <c r="H1470" s="1645"/>
      <c r="I1470" s="1714">
        <f t="shared" si="788"/>
        <v>0</v>
      </c>
      <c r="J1470" s="1646"/>
      <c r="K1470" s="1646"/>
      <c r="L1470" s="1592"/>
      <c r="M1470" s="1597"/>
      <c r="N1470" s="1597"/>
      <c r="O1470" s="1646"/>
      <c r="P1470" s="1647"/>
      <c r="Q1470" s="1647"/>
      <c r="R1470" s="1648"/>
      <c r="S1470" s="1603"/>
      <c r="T1470" s="1649"/>
      <c r="U1470" s="1649"/>
      <c r="V1470" s="1649"/>
      <c r="W1470" s="1649"/>
      <c r="X1470" s="1649"/>
      <c r="Y1470" s="1649"/>
      <c r="Z1470" s="1649"/>
      <c r="AA1470" s="1649"/>
      <c r="AB1470" s="1649"/>
      <c r="AC1470" s="1649"/>
      <c r="AD1470" s="1649"/>
      <c r="AE1470" s="1649"/>
      <c r="AF1470" s="1610">
        <f t="shared" si="767"/>
        <v>0</v>
      </c>
      <c r="AG1470" s="1649"/>
      <c r="AH1470" s="1649"/>
      <c r="AI1470" s="1649"/>
      <c r="AJ1470" s="1649"/>
      <c r="AK1470" s="1649"/>
      <c r="AL1470" s="1649"/>
      <c r="AM1470" s="1649"/>
      <c r="AN1470" s="1649"/>
      <c r="AO1470" s="1649"/>
      <c r="AP1470" s="1649"/>
      <c r="AQ1470" s="1649"/>
      <c r="AR1470" s="1709"/>
      <c r="AS1470" s="1779">
        <f t="shared" si="768"/>
        <v>0</v>
      </c>
      <c r="AT1470" s="1711">
        <f t="shared" si="789"/>
        <v>0</v>
      </c>
      <c r="AU1470" s="1611">
        <f t="shared" si="769"/>
        <v>0</v>
      </c>
      <c r="AV1470" s="1611">
        <f t="shared" si="770"/>
        <v>0</v>
      </c>
      <c r="AW1470" s="1611">
        <f t="shared" si="771"/>
        <v>0</v>
      </c>
      <c r="AX1470" s="1611">
        <f t="shared" si="772"/>
        <v>0</v>
      </c>
      <c r="AY1470" s="1611">
        <f t="shared" si="773"/>
        <v>0</v>
      </c>
      <c r="AZ1470" s="1611">
        <f t="shared" si="774"/>
        <v>0</v>
      </c>
      <c r="BA1470" s="1611">
        <f t="shared" si="775"/>
        <v>0</v>
      </c>
      <c r="BB1470" s="1611">
        <f t="shared" si="776"/>
        <v>0</v>
      </c>
      <c r="BC1470" s="1611">
        <f t="shared" si="777"/>
        <v>0</v>
      </c>
      <c r="BD1470" s="1611">
        <f t="shared" si="778"/>
        <v>0</v>
      </c>
      <c r="BE1470" s="1611">
        <f t="shared" si="779"/>
        <v>0</v>
      </c>
      <c r="BF1470" s="1611">
        <f t="shared" si="780"/>
        <v>0</v>
      </c>
      <c r="BG1470" s="1611">
        <f t="shared" si="790"/>
        <v>0</v>
      </c>
      <c r="BH1470" s="1611" t="str">
        <f t="shared" si="791"/>
        <v/>
      </c>
      <c r="BI1470" s="1611" t="str">
        <f t="shared" si="792"/>
        <v/>
      </c>
      <c r="BJ1470" s="1611" t="str">
        <f t="shared" si="781"/>
        <v/>
      </c>
      <c r="BK1470" s="1611" t="str">
        <f t="shared" si="782"/>
        <v/>
      </c>
      <c r="BL1470" s="1611" t="str">
        <f t="shared" ca="1" si="783"/>
        <v/>
      </c>
      <c r="BM1470" s="1611" t="str">
        <f t="shared" si="793"/>
        <v/>
      </c>
      <c r="BN1470" s="1611" t="str">
        <f t="shared" si="784"/>
        <v/>
      </c>
      <c r="BO1470" s="1611" t="str">
        <f t="shared" si="785"/>
        <v/>
      </c>
      <c r="BP1470" s="1611" t="str">
        <f t="shared" si="794"/>
        <v/>
      </c>
      <c r="BQ1470" s="1611" t="str">
        <f t="shared" si="795"/>
        <v/>
      </c>
      <c r="BR1470" s="1611" t="str">
        <f t="shared" si="796"/>
        <v/>
      </c>
      <c r="BS1470" s="1611" t="str">
        <f t="shared" si="797"/>
        <v/>
      </c>
      <c r="BT1470" s="1611" t="str">
        <f t="shared" si="798"/>
        <v/>
      </c>
      <c r="BU1470" s="1731">
        <f t="shared" ca="1" si="799"/>
        <v>0</v>
      </c>
      <c r="BV1470" s="1594"/>
      <c r="BW1470" s="1594"/>
      <c r="BX1470" s="1594"/>
      <c r="BY1470" s="1594"/>
      <c r="BZ1470" s="1594"/>
      <c r="CA1470" s="1594"/>
      <c r="CB1470" s="1594"/>
      <c r="CC1470" s="1594"/>
      <c r="CD1470" s="1594"/>
      <c r="CE1470" s="1594"/>
      <c r="CF1470" s="1594"/>
      <c r="CG1470" s="1594"/>
      <c r="CH1470" s="1594"/>
      <c r="CI1470" s="1594"/>
      <c r="CJ1470" s="1594"/>
      <c r="CK1470" s="1594"/>
      <c r="CL1470" s="1594"/>
      <c r="CM1470" s="1594"/>
      <c r="CN1470" s="1594"/>
      <c r="CO1470" s="1594"/>
      <c r="CP1470" s="1594"/>
      <c r="CQ1470" s="1594"/>
      <c r="CR1470" s="1594"/>
      <c r="CS1470" s="1594"/>
      <c r="CT1470" s="1594"/>
      <c r="CU1470" s="1594"/>
      <c r="CV1470" s="1594"/>
      <c r="CW1470" s="1594"/>
      <c r="CX1470" s="1594"/>
      <c r="CY1470" s="1594"/>
      <c r="CZ1470" s="1594"/>
      <c r="DA1470" s="1594"/>
      <c r="DB1470" s="1594"/>
      <c r="DC1470" s="1594"/>
      <c r="DD1470" s="1594"/>
      <c r="DE1470" s="1594"/>
      <c r="DF1470" s="1594"/>
      <c r="DG1470" s="1594"/>
      <c r="DH1470" s="1594"/>
      <c r="DI1470" s="1594"/>
      <c r="DJ1470" s="1594"/>
      <c r="DK1470" s="1594"/>
      <c r="DL1470" s="1594"/>
      <c r="DM1470" s="1594"/>
      <c r="DN1470" s="1594"/>
      <c r="DO1470" s="1594"/>
      <c r="DP1470" s="1594"/>
      <c r="DQ1470" s="1594"/>
      <c r="DR1470" s="1594"/>
      <c r="DS1470" s="1594"/>
      <c r="DT1470" s="1594"/>
      <c r="DU1470" s="1594"/>
      <c r="DV1470" s="1594"/>
      <c r="DW1470" s="1594"/>
      <c r="DX1470" s="1594"/>
      <c r="DY1470" s="1594"/>
      <c r="DZ1470" s="1594"/>
      <c r="EA1470" s="1594"/>
      <c r="EB1470" s="1594"/>
      <c r="EC1470" s="1594"/>
      <c r="ED1470" s="1594"/>
      <c r="EE1470" s="1594"/>
      <c r="EF1470" s="1594"/>
      <c r="EG1470" s="1594"/>
      <c r="EH1470" s="1594"/>
      <c r="EI1470" s="1594"/>
      <c r="EJ1470" s="1594"/>
      <c r="EK1470" s="1594"/>
      <c r="EL1470" s="1594"/>
      <c r="EM1470" s="1594"/>
      <c r="EN1470" s="1594"/>
      <c r="EO1470" s="1594"/>
      <c r="EP1470" s="1594"/>
      <c r="EQ1470" s="1594"/>
      <c r="ER1470" s="1594"/>
      <c r="ES1470" s="1594"/>
    </row>
    <row r="1471" spans="1:149" s="1595" customFormat="1" ht="12.5">
      <c r="A1471" s="1644" t="str">
        <f t="shared" si="786"/>
        <v>Organisation</v>
      </c>
      <c r="B1471" s="1758"/>
      <c r="C1471" s="1758"/>
      <c r="D1471" s="1758"/>
      <c r="E1471" s="1756"/>
      <c r="F1471" s="1592"/>
      <c r="G1471" s="1714">
        <f t="shared" si="787"/>
        <v>0</v>
      </c>
      <c r="H1471" s="1645"/>
      <c r="I1471" s="1714">
        <f t="shared" si="788"/>
        <v>0</v>
      </c>
      <c r="J1471" s="1646"/>
      <c r="K1471" s="1646"/>
      <c r="L1471" s="1592"/>
      <c r="M1471" s="1597"/>
      <c r="N1471" s="1597"/>
      <c r="O1471" s="1646"/>
      <c r="P1471" s="1647"/>
      <c r="Q1471" s="1647"/>
      <c r="R1471" s="1648"/>
      <c r="S1471" s="1603"/>
      <c r="T1471" s="1649"/>
      <c r="U1471" s="1649"/>
      <c r="V1471" s="1649"/>
      <c r="W1471" s="1649"/>
      <c r="X1471" s="1649"/>
      <c r="Y1471" s="1649"/>
      <c r="Z1471" s="1649"/>
      <c r="AA1471" s="1649"/>
      <c r="AB1471" s="1649"/>
      <c r="AC1471" s="1649"/>
      <c r="AD1471" s="1649"/>
      <c r="AE1471" s="1649"/>
      <c r="AF1471" s="1610">
        <f t="shared" si="767"/>
        <v>0</v>
      </c>
      <c r="AG1471" s="1649"/>
      <c r="AH1471" s="1649"/>
      <c r="AI1471" s="1649"/>
      <c r="AJ1471" s="1649"/>
      <c r="AK1471" s="1649"/>
      <c r="AL1471" s="1649"/>
      <c r="AM1471" s="1649"/>
      <c r="AN1471" s="1649"/>
      <c r="AO1471" s="1649"/>
      <c r="AP1471" s="1649"/>
      <c r="AQ1471" s="1649"/>
      <c r="AR1471" s="1709"/>
      <c r="AS1471" s="1779">
        <f t="shared" si="768"/>
        <v>0</v>
      </c>
      <c r="AT1471" s="1711">
        <f t="shared" si="789"/>
        <v>0</v>
      </c>
      <c r="AU1471" s="1611">
        <f t="shared" si="769"/>
        <v>0</v>
      </c>
      <c r="AV1471" s="1611">
        <f t="shared" si="770"/>
        <v>0</v>
      </c>
      <c r="AW1471" s="1611">
        <f t="shared" si="771"/>
        <v>0</v>
      </c>
      <c r="AX1471" s="1611">
        <f t="shared" si="772"/>
        <v>0</v>
      </c>
      <c r="AY1471" s="1611">
        <f t="shared" si="773"/>
        <v>0</v>
      </c>
      <c r="AZ1471" s="1611">
        <f t="shared" si="774"/>
        <v>0</v>
      </c>
      <c r="BA1471" s="1611">
        <f t="shared" si="775"/>
        <v>0</v>
      </c>
      <c r="BB1471" s="1611">
        <f t="shared" si="776"/>
        <v>0</v>
      </c>
      <c r="BC1471" s="1611">
        <f t="shared" si="777"/>
        <v>0</v>
      </c>
      <c r="BD1471" s="1611">
        <f t="shared" si="778"/>
        <v>0</v>
      </c>
      <c r="BE1471" s="1611">
        <f t="shared" si="779"/>
        <v>0</v>
      </c>
      <c r="BF1471" s="1611">
        <f t="shared" si="780"/>
        <v>0</v>
      </c>
      <c r="BG1471" s="1611">
        <f t="shared" si="790"/>
        <v>0</v>
      </c>
      <c r="BH1471" s="1611" t="str">
        <f t="shared" si="791"/>
        <v/>
      </c>
      <c r="BI1471" s="1611" t="str">
        <f t="shared" si="792"/>
        <v/>
      </c>
      <c r="BJ1471" s="1611" t="str">
        <f t="shared" si="781"/>
        <v/>
      </c>
      <c r="BK1471" s="1611" t="str">
        <f t="shared" si="782"/>
        <v/>
      </c>
      <c r="BL1471" s="1611" t="str">
        <f t="shared" ca="1" si="783"/>
        <v/>
      </c>
      <c r="BM1471" s="1611" t="str">
        <f t="shared" si="793"/>
        <v/>
      </c>
      <c r="BN1471" s="1611" t="str">
        <f t="shared" si="784"/>
        <v/>
      </c>
      <c r="BO1471" s="1611" t="str">
        <f t="shared" si="785"/>
        <v/>
      </c>
      <c r="BP1471" s="1611" t="str">
        <f t="shared" si="794"/>
        <v/>
      </c>
      <c r="BQ1471" s="1611" t="str">
        <f t="shared" si="795"/>
        <v/>
      </c>
      <c r="BR1471" s="1611" t="str">
        <f t="shared" si="796"/>
        <v/>
      </c>
      <c r="BS1471" s="1611" t="str">
        <f t="shared" si="797"/>
        <v/>
      </c>
      <c r="BT1471" s="1611" t="str">
        <f t="shared" si="798"/>
        <v/>
      </c>
      <c r="BU1471" s="1731">
        <f t="shared" ca="1" si="799"/>
        <v>0</v>
      </c>
      <c r="BV1471" s="1594"/>
      <c r="BW1471" s="1594"/>
      <c r="BX1471" s="1594"/>
      <c r="BY1471" s="1594"/>
      <c r="BZ1471" s="1594"/>
      <c r="CA1471" s="1594"/>
      <c r="CB1471" s="1594"/>
      <c r="CC1471" s="1594"/>
      <c r="CD1471" s="1594"/>
      <c r="CE1471" s="1594"/>
      <c r="CF1471" s="1594"/>
      <c r="CG1471" s="1594"/>
      <c r="CH1471" s="1594"/>
      <c r="CI1471" s="1594"/>
      <c r="CJ1471" s="1594"/>
      <c r="CK1471" s="1594"/>
      <c r="CL1471" s="1594"/>
      <c r="CM1471" s="1594"/>
      <c r="CN1471" s="1594"/>
      <c r="CO1471" s="1594"/>
      <c r="CP1471" s="1594"/>
      <c r="CQ1471" s="1594"/>
      <c r="CR1471" s="1594"/>
      <c r="CS1471" s="1594"/>
      <c r="CT1471" s="1594"/>
      <c r="CU1471" s="1594"/>
      <c r="CV1471" s="1594"/>
      <c r="CW1471" s="1594"/>
      <c r="CX1471" s="1594"/>
      <c r="CY1471" s="1594"/>
      <c r="CZ1471" s="1594"/>
      <c r="DA1471" s="1594"/>
      <c r="DB1471" s="1594"/>
      <c r="DC1471" s="1594"/>
      <c r="DD1471" s="1594"/>
      <c r="DE1471" s="1594"/>
      <c r="DF1471" s="1594"/>
      <c r="DG1471" s="1594"/>
      <c r="DH1471" s="1594"/>
      <c r="DI1471" s="1594"/>
      <c r="DJ1471" s="1594"/>
      <c r="DK1471" s="1594"/>
      <c r="DL1471" s="1594"/>
      <c r="DM1471" s="1594"/>
      <c r="DN1471" s="1594"/>
      <c r="DO1471" s="1594"/>
      <c r="DP1471" s="1594"/>
      <c r="DQ1471" s="1594"/>
      <c r="DR1471" s="1594"/>
      <c r="DS1471" s="1594"/>
      <c r="DT1471" s="1594"/>
      <c r="DU1471" s="1594"/>
      <c r="DV1471" s="1594"/>
      <c r="DW1471" s="1594"/>
      <c r="DX1471" s="1594"/>
      <c r="DY1471" s="1594"/>
      <c r="DZ1471" s="1594"/>
      <c r="EA1471" s="1594"/>
      <c r="EB1471" s="1594"/>
      <c r="EC1471" s="1594"/>
      <c r="ED1471" s="1594"/>
      <c r="EE1471" s="1594"/>
      <c r="EF1471" s="1594"/>
      <c r="EG1471" s="1594"/>
      <c r="EH1471" s="1594"/>
      <c r="EI1471" s="1594"/>
      <c r="EJ1471" s="1594"/>
      <c r="EK1471" s="1594"/>
      <c r="EL1471" s="1594"/>
      <c r="EM1471" s="1594"/>
      <c r="EN1471" s="1594"/>
      <c r="EO1471" s="1594"/>
      <c r="EP1471" s="1594"/>
      <c r="EQ1471" s="1594"/>
      <c r="ER1471" s="1594"/>
      <c r="ES1471" s="1594"/>
    </row>
    <row r="1472" spans="1:149" s="1595" customFormat="1" ht="12.5">
      <c r="A1472" s="1644" t="str">
        <f t="shared" si="786"/>
        <v>Organisation</v>
      </c>
      <c r="B1472" s="1758"/>
      <c r="C1472" s="1758"/>
      <c r="D1472" s="1758"/>
      <c r="E1472" s="1756"/>
      <c r="F1472" s="1592"/>
      <c r="G1472" s="1714">
        <f t="shared" si="787"/>
        <v>0</v>
      </c>
      <c r="H1472" s="1645"/>
      <c r="I1472" s="1714">
        <f t="shared" si="788"/>
        <v>0</v>
      </c>
      <c r="J1472" s="1646"/>
      <c r="K1472" s="1646"/>
      <c r="L1472" s="1592"/>
      <c r="M1472" s="1597"/>
      <c r="N1472" s="1597"/>
      <c r="O1472" s="1646"/>
      <c r="P1472" s="1647"/>
      <c r="Q1472" s="1647"/>
      <c r="R1472" s="1648"/>
      <c r="S1472" s="1603"/>
      <c r="T1472" s="1649"/>
      <c r="U1472" s="1649"/>
      <c r="V1472" s="1649"/>
      <c r="W1472" s="1649"/>
      <c r="X1472" s="1649"/>
      <c r="Y1472" s="1649"/>
      <c r="Z1472" s="1649"/>
      <c r="AA1472" s="1649"/>
      <c r="AB1472" s="1649"/>
      <c r="AC1472" s="1649"/>
      <c r="AD1472" s="1649"/>
      <c r="AE1472" s="1649"/>
      <c r="AF1472" s="1610">
        <f t="shared" si="767"/>
        <v>0</v>
      </c>
      <c r="AG1472" s="1649"/>
      <c r="AH1472" s="1649"/>
      <c r="AI1472" s="1649"/>
      <c r="AJ1472" s="1649"/>
      <c r="AK1472" s="1649"/>
      <c r="AL1472" s="1649"/>
      <c r="AM1472" s="1649"/>
      <c r="AN1472" s="1649"/>
      <c r="AO1472" s="1649"/>
      <c r="AP1472" s="1649"/>
      <c r="AQ1472" s="1649"/>
      <c r="AR1472" s="1709"/>
      <c r="AS1472" s="1779">
        <f t="shared" si="768"/>
        <v>0</v>
      </c>
      <c r="AT1472" s="1711">
        <f t="shared" si="789"/>
        <v>0</v>
      </c>
      <c r="AU1472" s="1611">
        <f t="shared" ref="AU1472:AU1482" si="800">AG1472-T1472</f>
        <v>0</v>
      </c>
      <c r="AV1472" s="1611">
        <f t="shared" ref="AV1472:AV1482" si="801">AH1472-U1472</f>
        <v>0</v>
      </c>
      <c r="AW1472" s="1611">
        <f t="shared" ref="AW1472:AW1482" si="802">AI1472-V1472</f>
        <v>0</v>
      </c>
      <c r="AX1472" s="1611">
        <f t="shared" ref="AX1472:AX1482" si="803">AJ1472-W1472</f>
        <v>0</v>
      </c>
      <c r="AY1472" s="1611">
        <f t="shared" ref="AY1472:AY1482" si="804">AK1472-X1472</f>
        <v>0</v>
      </c>
      <c r="AZ1472" s="1611">
        <f t="shared" ref="AZ1472:AZ1482" si="805">AL1472-Y1472</f>
        <v>0</v>
      </c>
      <c r="BA1472" s="1611">
        <f t="shared" ref="BA1472:BC1496" si="806">AM1472-Z1472</f>
        <v>0</v>
      </c>
      <c r="BB1472" s="1611">
        <f t="shared" si="806"/>
        <v>0</v>
      </c>
      <c r="BC1472" s="1611">
        <f t="shared" si="806"/>
        <v>0</v>
      </c>
      <c r="BD1472" s="1611">
        <f t="shared" ref="BD1472:BD1496" si="807">AP1472-AC1472</f>
        <v>0</v>
      </c>
      <c r="BE1472" s="1611">
        <f t="shared" ref="BE1472:BE1496" si="808">AQ1472-AD1472</f>
        <v>0</v>
      </c>
      <c r="BF1472" s="1611">
        <f t="shared" ref="BF1472:BF1496" si="809">AR1472-AE1472</f>
        <v>0</v>
      </c>
      <c r="BG1472" s="1611">
        <f t="shared" si="790"/>
        <v>0</v>
      </c>
      <c r="BH1472" s="1611" t="str">
        <f t="shared" si="791"/>
        <v/>
      </c>
      <c r="BI1472" s="1611" t="str">
        <f t="shared" si="792"/>
        <v/>
      </c>
      <c r="BJ1472" s="1611" t="str">
        <f t="shared" si="781"/>
        <v/>
      </c>
      <c r="BK1472" s="1611" t="str">
        <f t="shared" si="782"/>
        <v/>
      </c>
      <c r="BL1472" s="1611" t="str">
        <f t="shared" ca="1" si="783"/>
        <v/>
      </c>
      <c r="BM1472" s="1611" t="str">
        <f t="shared" si="793"/>
        <v/>
      </c>
      <c r="BN1472" s="1611" t="str">
        <f t="shared" si="784"/>
        <v/>
      </c>
      <c r="BO1472" s="1611" t="str">
        <f t="shared" si="785"/>
        <v/>
      </c>
      <c r="BP1472" s="1611" t="str">
        <f t="shared" si="794"/>
        <v/>
      </c>
      <c r="BQ1472" s="1611" t="str">
        <f t="shared" si="795"/>
        <v/>
      </c>
      <c r="BR1472" s="1611" t="str">
        <f t="shared" si="796"/>
        <v/>
      </c>
      <c r="BS1472" s="1611" t="str">
        <f t="shared" si="797"/>
        <v/>
      </c>
      <c r="BT1472" s="1611" t="str">
        <f t="shared" si="798"/>
        <v/>
      </c>
      <c r="BU1472" s="1731">
        <f t="shared" ca="1" si="799"/>
        <v>0</v>
      </c>
      <c r="BV1472" s="1594"/>
      <c r="BW1472" s="1594"/>
      <c r="BX1472" s="1594"/>
      <c r="BY1472" s="1594"/>
      <c r="BZ1472" s="1594"/>
      <c r="CA1472" s="1594"/>
      <c r="CB1472" s="1594"/>
      <c r="CC1472" s="1594"/>
      <c r="CD1472" s="1594"/>
      <c r="CE1472" s="1594"/>
      <c r="CF1472" s="1594"/>
      <c r="CG1472" s="1594"/>
      <c r="CH1472" s="1594"/>
      <c r="CI1472" s="1594"/>
      <c r="CJ1472" s="1594"/>
      <c r="CK1472" s="1594"/>
      <c r="CL1472" s="1594"/>
      <c r="CM1472" s="1594"/>
      <c r="CN1472" s="1594"/>
      <c r="CO1472" s="1594"/>
      <c r="CP1472" s="1594"/>
      <c r="CQ1472" s="1594"/>
      <c r="CR1472" s="1594"/>
      <c r="CS1472" s="1594"/>
      <c r="CT1472" s="1594"/>
      <c r="CU1472" s="1594"/>
      <c r="CV1472" s="1594"/>
      <c r="CW1472" s="1594"/>
      <c r="CX1472" s="1594"/>
      <c r="CY1472" s="1594"/>
      <c r="CZ1472" s="1594"/>
      <c r="DA1472" s="1594"/>
      <c r="DB1472" s="1594"/>
      <c r="DC1472" s="1594"/>
      <c r="DD1472" s="1594"/>
      <c r="DE1472" s="1594"/>
      <c r="DF1472" s="1594"/>
      <c r="DG1472" s="1594"/>
      <c r="DH1472" s="1594"/>
      <c r="DI1472" s="1594"/>
      <c r="DJ1472" s="1594"/>
      <c r="DK1472" s="1594"/>
      <c r="DL1472" s="1594"/>
      <c r="DM1472" s="1594"/>
      <c r="DN1472" s="1594"/>
      <c r="DO1472" s="1594"/>
      <c r="DP1472" s="1594"/>
      <c r="DQ1472" s="1594"/>
      <c r="DR1472" s="1594"/>
      <c r="DS1472" s="1594"/>
      <c r="DT1472" s="1594"/>
      <c r="DU1472" s="1594"/>
      <c r="DV1472" s="1594"/>
      <c r="DW1472" s="1594"/>
      <c r="DX1472" s="1594"/>
      <c r="DY1472" s="1594"/>
      <c r="DZ1472" s="1594"/>
      <c r="EA1472" s="1594"/>
      <c r="EB1472" s="1594"/>
      <c r="EC1472" s="1594"/>
      <c r="ED1472" s="1594"/>
      <c r="EE1472" s="1594"/>
      <c r="EF1472" s="1594"/>
      <c r="EG1472" s="1594"/>
      <c r="EH1472" s="1594"/>
      <c r="EI1472" s="1594"/>
      <c r="EJ1472" s="1594"/>
      <c r="EK1472" s="1594"/>
      <c r="EL1472" s="1594"/>
      <c r="EM1472" s="1594"/>
      <c r="EN1472" s="1594"/>
      <c r="EO1472" s="1594"/>
      <c r="EP1472" s="1594"/>
      <c r="EQ1472" s="1594"/>
      <c r="ER1472" s="1594"/>
      <c r="ES1472" s="1594"/>
    </row>
    <row r="1473" spans="1:149" s="1595" customFormat="1" ht="12.5">
      <c r="A1473" s="1644" t="str">
        <f t="shared" si="786"/>
        <v>Organisation</v>
      </c>
      <c r="B1473" s="1758"/>
      <c r="C1473" s="1758"/>
      <c r="D1473" s="1758"/>
      <c r="E1473" s="1756"/>
      <c r="F1473" s="1592"/>
      <c r="G1473" s="1714">
        <f t="shared" si="787"/>
        <v>0</v>
      </c>
      <c r="H1473" s="1645"/>
      <c r="I1473" s="1714">
        <f t="shared" si="788"/>
        <v>0</v>
      </c>
      <c r="J1473" s="1646"/>
      <c r="K1473" s="1646"/>
      <c r="L1473" s="1592"/>
      <c r="M1473" s="1597"/>
      <c r="N1473" s="1597"/>
      <c r="O1473" s="1646"/>
      <c r="P1473" s="1647"/>
      <c r="Q1473" s="1647"/>
      <c r="R1473" s="1648"/>
      <c r="S1473" s="1603"/>
      <c r="T1473" s="1649"/>
      <c r="U1473" s="1649"/>
      <c r="V1473" s="1649"/>
      <c r="W1473" s="1649"/>
      <c r="X1473" s="1649"/>
      <c r="Y1473" s="1649"/>
      <c r="Z1473" s="1649"/>
      <c r="AA1473" s="1649"/>
      <c r="AB1473" s="1649"/>
      <c r="AC1473" s="1649"/>
      <c r="AD1473" s="1649"/>
      <c r="AE1473" s="1649"/>
      <c r="AF1473" s="1610">
        <f t="shared" si="767"/>
        <v>0</v>
      </c>
      <c r="AG1473" s="1649"/>
      <c r="AH1473" s="1649"/>
      <c r="AI1473" s="1649"/>
      <c r="AJ1473" s="1649"/>
      <c r="AK1473" s="1649"/>
      <c r="AL1473" s="1649"/>
      <c r="AM1473" s="1649"/>
      <c r="AN1473" s="1649"/>
      <c r="AO1473" s="1649"/>
      <c r="AP1473" s="1649"/>
      <c r="AQ1473" s="1649"/>
      <c r="AR1473" s="1709"/>
      <c r="AS1473" s="1779">
        <f t="shared" si="768"/>
        <v>0</v>
      </c>
      <c r="AT1473" s="1711">
        <f t="shared" si="789"/>
        <v>0</v>
      </c>
      <c r="AU1473" s="1611">
        <f t="shared" si="800"/>
        <v>0</v>
      </c>
      <c r="AV1473" s="1611">
        <f t="shared" si="801"/>
        <v>0</v>
      </c>
      <c r="AW1473" s="1611">
        <f t="shared" si="802"/>
        <v>0</v>
      </c>
      <c r="AX1473" s="1611">
        <f t="shared" si="803"/>
        <v>0</v>
      </c>
      <c r="AY1473" s="1611">
        <f t="shared" si="804"/>
        <v>0</v>
      </c>
      <c r="AZ1473" s="1611">
        <f t="shared" si="805"/>
        <v>0</v>
      </c>
      <c r="BA1473" s="1611">
        <f t="shared" si="806"/>
        <v>0</v>
      </c>
      <c r="BB1473" s="1611">
        <f t="shared" si="806"/>
        <v>0</v>
      </c>
      <c r="BC1473" s="1611">
        <f t="shared" si="806"/>
        <v>0</v>
      </c>
      <c r="BD1473" s="1611">
        <f t="shared" si="807"/>
        <v>0</v>
      </c>
      <c r="BE1473" s="1611">
        <f t="shared" si="808"/>
        <v>0</v>
      </c>
      <c r="BF1473" s="1611">
        <f t="shared" si="809"/>
        <v>0</v>
      </c>
      <c r="BG1473" s="1611">
        <f t="shared" si="790"/>
        <v>0</v>
      </c>
      <c r="BH1473" s="1611" t="str">
        <f t="shared" si="791"/>
        <v/>
      </c>
      <c r="BI1473" s="1611" t="str">
        <f t="shared" si="792"/>
        <v/>
      </c>
      <c r="BJ1473" s="1611" t="str">
        <f t="shared" si="781"/>
        <v/>
      </c>
      <c r="BK1473" s="1611" t="str">
        <f t="shared" si="782"/>
        <v/>
      </c>
      <c r="BL1473" s="1611" t="str">
        <f t="shared" ca="1" si="783"/>
        <v/>
      </c>
      <c r="BM1473" s="1611" t="str">
        <f t="shared" si="793"/>
        <v/>
      </c>
      <c r="BN1473" s="1611" t="str">
        <f t="shared" si="784"/>
        <v/>
      </c>
      <c r="BO1473" s="1611" t="str">
        <f t="shared" si="785"/>
        <v/>
      </c>
      <c r="BP1473" s="1611" t="str">
        <f t="shared" si="794"/>
        <v/>
      </c>
      <c r="BQ1473" s="1611" t="str">
        <f t="shared" si="795"/>
        <v/>
      </c>
      <c r="BR1473" s="1611" t="str">
        <f t="shared" si="796"/>
        <v/>
      </c>
      <c r="BS1473" s="1611" t="str">
        <f t="shared" si="797"/>
        <v/>
      </c>
      <c r="BT1473" s="1611" t="str">
        <f t="shared" si="798"/>
        <v/>
      </c>
      <c r="BU1473" s="1731">
        <f t="shared" ca="1" si="799"/>
        <v>0</v>
      </c>
      <c r="BV1473" s="1594"/>
      <c r="BW1473" s="1594"/>
      <c r="BX1473" s="1594"/>
      <c r="BY1473" s="1594"/>
      <c r="BZ1473" s="1594"/>
      <c r="CA1473" s="1594"/>
      <c r="CB1473" s="1594"/>
      <c r="CC1473" s="1594"/>
      <c r="CD1473" s="1594"/>
      <c r="CE1473" s="1594"/>
      <c r="CF1473" s="1594"/>
      <c r="CG1473" s="1594"/>
      <c r="CH1473" s="1594"/>
      <c r="CI1473" s="1594"/>
      <c r="CJ1473" s="1594"/>
      <c r="CK1473" s="1594"/>
      <c r="CL1473" s="1594"/>
      <c r="CM1473" s="1594"/>
      <c r="CN1473" s="1594"/>
      <c r="CO1473" s="1594"/>
      <c r="CP1473" s="1594"/>
      <c r="CQ1473" s="1594"/>
      <c r="CR1473" s="1594"/>
      <c r="CS1473" s="1594"/>
      <c r="CT1473" s="1594"/>
      <c r="CU1473" s="1594"/>
      <c r="CV1473" s="1594"/>
      <c r="CW1473" s="1594"/>
      <c r="CX1473" s="1594"/>
      <c r="CY1473" s="1594"/>
      <c r="CZ1473" s="1594"/>
      <c r="DA1473" s="1594"/>
      <c r="DB1473" s="1594"/>
      <c r="DC1473" s="1594"/>
      <c r="DD1473" s="1594"/>
      <c r="DE1473" s="1594"/>
      <c r="DF1473" s="1594"/>
      <c r="DG1473" s="1594"/>
      <c r="DH1473" s="1594"/>
      <c r="DI1473" s="1594"/>
      <c r="DJ1473" s="1594"/>
      <c r="DK1473" s="1594"/>
      <c r="DL1473" s="1594"/>
      <c r="DM1473" s="1594"/>
      <c r="DN1473" s="1594"/>
      <c r="DO1473" s="1594"/>
      <c r="DP1473" s="1594"/>
      <c r="DQ1473" s="1594"/>
      <c r="DR1473" s="1594"/>
      <c r="DS1473" s="1594"/>
      <c r="DT1473" s="1594"/>
      <c r="DU1473" s="1594"/>
      <c r="DV1473" s="1594"/>
      <c r="DW1473" s="1594"/>
      <c r="DX1473" s="1594"/>
      <c r="DY1473" s="1594"/>
      <c r="DZ1473" s="1594"/>
      <c r="EA1473" s="1594"/>
      <c r="EB1473" s="1594"/>
      <c r="EC1473" s="1594"/>
      <c r="ED1473" s="1594"/>
      <c r="EE1473" s="1594"/>
      <c r="EF1473" s="1594"/>
      <c r="EG1473" s="1594"/>
      <c r="EH1473" s="1594"/>
      <c r="EI1473" s="1594"/>
      <c r="EJ1473" s="1594"/>
      <c r="EK1473" s="1594"/>
      <c r="EL1473" s="1594"/>
      <c r="EM1473" s="1594"/>
      <c r="EN1473" s="1594"/>
      <c r="EO1473" s="1594"/>
      <c r="EP1473" s="1594"/>
      <c r="EQ1473" s="1594"/>
      <c r="ER1473" s="1594"/>
      <c r="ES1473" s="1594"/>
    </row>
    <row r="1474" spans="1:149" s="1595" customFormat="1" ht="12.5">
      <c r="A1474" s="1644" t="str">
        <f t="shared" si="786"/>
        <v>Organisation</v>
      </c>
      <c r="B1474" s="1758"/>
      <c r="C1474" s="1758"/>
      <c r="D1474" s="1758"/>
      <c r="E1474" s="1756"/>
      <c r="F1474" s="1592"/>
      <c r="G1474" s="1714">
        <f t="shared" si="787"/>
        <v>0</v>
      </c>
      <c r="H1474" s="1645"/>
      <c r="I1474" s="1714">
        <f t="shared" si="788"/>
        <v>0</v>
      </c>
      <c r="J1474" s="1646"/>
      <c r="K1474" s="1646"/>
      <c r="L1474" s="1592"/>
      <c r="M1474" s="1597"/>
      <c r="N1474" s="1597"/>
      <c r="O1474" s="1646"/>
      <c r="P1474" s="1647"/>
      <c r="Q1474" s="1647"/>
      <c r="R1474" s="1648"/>
      <c r="S1474" s="1603"/>
      <c r="T1474" s="1649"/>
      <c r="U1474" s="1649"/>
      <c r="V1474" s="1649"/>
      <c r="W1474" s="1649"/>
      <c r="X1474" s="1649"/>
      <c r="Y1474" s="1649"/>
      <c r="Z1474" s="1649"/>
      <c r="AA1474" s="1649"/>
      <c r="AB1474" s="1649"/>
      <c r="AC1474" s="1649"/>
      <c r="AD1474" s="1649"/>
      <c r="AE1474" s="1649"/>
      <c r="AF1474" s="1610">
        <f t="shared" si="767"/>
        <v>0</v>
      </c>
      <c r="AG1474" s="1649"/>
      <c r="AH1474" s="1649"/>
      <c r="AI1474" s="1649"/>
      <c r="AJ1474" s="1649"/>
      <c r="AK1474" s="1649"/>
      <c r="AL1474" s="1649"/>
      <c r="AM1474" s="1649"/>
      <c r="AN1474" s="1649"/>
      <c r="AO1474" s="1649"/>
      <c r="AP1474" s="1649"/>
      <c r="AQ1474" s="1649"/>
      <c r="AR1474" s="1709"/>
      <c r="AS1474" s="1779">
        <f t="shared" si="768"/>
        <v>0</v>
      </c>
      <c r="AT1474" s="1711">
        <f t="shared" si="789"/>
        <v>0</v>
      </c>
      <c r="AU1474" s="1611">
        <f t="shared" si="800"/>
        <v>0</v>
      </c>
      <c r="AV1474" s="1611">
        <f t="shared" si="801"/>
        <v>0</v>
      </c>
      <c r="AW1474" s="1611">
        <f t="shared" si="802"/>
        <v>0</v>
      </c>
      <c r="AX1474" s="1611">
        <f t="shared" si="803"/>
        <v>0</v>
      </c>
      <c r="AY1474" s="1611">
        <f t="shared" si="804"/>
        <v>0</v>
      </c>
      <c r="AZ1474" s="1611">
        <f t="shared" si="805"/>
        <v>0</v>
      </c>
      <c r="BA1474" s="1611">
        <f t="shared" si="806"/>
        <v>0</v>
      </c>
      <c r="BB1474" s="1611">
        <f t="shared" si="806"/>
        <v>0</v>
      </c>
      <c r="BC1474" s="1611">
        <f t="shared" si="806"/>
        <v>0</v>
      </c>
      <c r="BD1474" s="1611">
        <f t="shared" si="807"/>
        <v>0</v>
      </c>
      <c r="BE1474" s="1611">
        <f t="shared" si="808"/>
        <v>0</v>
      </c>
      <c r="BF1474" s="1611">
        <f t="shared" si="809"/>
        <v>0</v>
      </c>
      <c r="BG1474" s="1611">
        <f t="shared" si="790"/>
        <v>0</v>
      </c>
      <c r="BH1474" s="1611" t="str">
        <f t="shared" si="791"/>
        <v/>
      </c>
      <c r="BI1474" s="1611" t="str">
        <f t="shared" si="792"/>
        <v/>
      </c>
      <c r="BJ1474" s="1611" t="str">
        <f t="shared" si="781"/>
        <v/>
      </c>
      <c r="BK1474" s="1611" t="str">
        <f t="shared" si="782"/>
        <v/>
      </c>
      <c r="BL1474" s="1611" t="str">
        <f t="shared" ca="1" si="783"/>
        <v/>
      </c>
      <c r="BM1474" s="1611" t="str">
        <f t="shared" si="793"/>
        <v/>
      </c>
      <c r="BN1474" s="1611" t="str">
        <f t="shared" si="784"/>
        <v/>
      </c>
      <c r="BO1474" s="1611" t="str">
        <f t="shared" si="785"/>
        <v/>
      </c>
      <c r="BP1474" s="1611" t="str">
        <f t="shared" si="794"/>
        <v/>
      </c>
      <c r="BQ1474" s="1611" t="str">
        <f t="shared" si="795"/>
        <v/>
      </c>
      <c r="BR1474" s="1611" t="str">
        <f t="shared" si="796"/>
        <v/>
      </c>
      <c r="BS1474" s="1611" t="str">
        <f t="shared" si="797"/>
        <v/>
      </c>
      <c r="BT1474" s="1611" t="str">
        <f t="shared" si="798"/>
        <v/>
      </c>
      <c r="BU1474" s="1731">
        <f t="shared" ca="1" si="799"/>
        <v>0</v>
      </c>
      <c r="BV1474" s="1594"/>
      <c r="BW1474" s="1594"/>
      <c r="BX1474" s="1594"/>
      <c r="BY1474" s="1594"/>
      <c r="BZ1474" s="1594"/>
      <c r="CA1474" s="1594"/>
      <c r="CB1474" s="1594"/>
      <c r="CC1474" s="1594"/>
      <c r="CD1474" s="1594"/>
      <c r="CE1474" s="1594"/>
      <c r="CF1474" s="1594"/>
      <c r="CG1474" s="1594"/>
      <c r="CH1474" s="1594"/>
      <c r="CI1474" s="1594"/>
      <c r="CJ1474" s="1594"/>
      <c r="CK1474" s="1594"/>
      <c r="CL1474" s="1594"/>
      <c r="CM1474" s="1594"/>
      <c r="CN1474" s="1594"/>
      <c r="CO1474" s="1594"/>
      <c r="CP1474" s="1594"/>
      <c r="CQ1474" s="1594"/>
      <c r="CR1474" s="1594"/>
      <c r="CS1474" s="1594"/>
      <c r="CT1474" s="1594"/>
      <c r="CU1474" s="1594"/>
      <c r="CV1474" s="1594"/>
      <c r="CW1474" s="1594"/>
      <c r="CX1474" s="1594"/>
      <c r="CY1474" s="1594"/>
      <c r="CZ1474" s="1594"/>
      <c r="DA1474" s="1594"/>
      <c r="DB1474" s="1594"/>
      <c r="DC1474" s="1594"/>
      <c r="DD1474" s="1594"/>
      <c r="DE1474" s="1594"/>
      <c r="DF1474" s="1594"/>
      <c r="DG1474" s="1594"/>
      <c r="DH1474" s="1594"/>
      <c r="DI1474" s="1594"/>
      <c r="DJ1474" s="1594"/>
      <c r="DK1474" s="1594"/>
      <c r="DL1474" s="1594"/>
      <c r="DM1474" s="1594"/>
      <c r="DN1474" s="1594"/>
      <c r="DO1474" s="1594"/>
      <c r="DP1474" s="1594"/>
      <c r="DQ1474" s="1594"/>
      <c r="DR1474" s="1594"/>
      <c r="DS1474" s="1594"/>
      <c r="DT1474" s="1594"/>
      <c r="DU1474" s="1594"/>
      <c r="DV1474" s="1594"/>
      <c r="DW1474" s="1594"/>
      <c r="DX1474" s="1594"/>
      <c r="DY1474" s="1594"/>
      <c r="DZ1474" s="1594"/>
      <c r="EA1474" s="1594"/>
      <c r="EB1474" s="1594"/>
      <c r="EC1474" s="1594"/>
      <c r="ED1474" s="1594"/>
      <c r="EE1474" s="1594"/>
      <c r="EF1474" s="1594"/>
      <c r="EG1474" s="1594"/>
      <c r="EH1474" s="1594"/>
      <c r="EI1474" s="1594"/>
      <c r="EJ1474" s="1594"/>
      <c r="EK1474" s="1594"/>
      <c r="EL1474" s="1594"/>
      <c r="EM1474" s="1594"/>
      <c r="EN1474" s="1594"/>
      <c r="EO1474" s="1594"/>
      <c r="EP1474" s="1594"/>
      <c r="EQ1474" s="1594"/>
      <c r="ER1474" s="1594"/>
      <c r="ES1474" s="1594"/>
    </row>
    <row r="1475" spans="1:149" s="1595" customFormat="1" ht="12.5">
      <c r="A1475" s="1644" t="str">
        <f t="shared" si="786"/>
        <v>Organisation</v>
      </c>
      <c r="B1475" s="1758"/>
      <c r="C1475" s="1758"/>
      <c r="D1475" s="1758"/>
      <c r="E1475" s="1756"/>
      <c r="F1475" s="1592"/>
      <c r="G1475" s="1714">
        <f t="shared" si="787"/>
        <v>0</v>
      </c>
      <c r="H1475" s="1645"/>
      <c r="I1475" s="1714">
        <f t="shared" si="788"/>
        <v>0</v>
      </c>
      <c r="J1475" s="1646"/>
      <c r="K1475" s="1646"/>
      <c r="L1475" s="1592"/>
      <c r="M1475" s="1597"/>
      <c r="N1475" s="1597"/>
      <c r="O1475" s="1646"/>
      <c r="P1475" s="1647"/>
      <c r="Q1475" s="1647"/>
      <c r="R1475" s="1648"/>
      <c r="S1475" s="1603"/>
      <c r="T1475" s="1649"/>
      <c r="U1475" s="1649"/>
      <c r="V1475" s="1649"/>
      <c r="W1475" s="1649"/>
      <c r="X1475" s="1649"/>
      <c r="Y1475" s="1649"/>
      <c r="Z1475" s="1649"/>
      <c r="AA1475" s="1649"/>
      <c r="AB1475" s="1649"/>
      <c r="AC1475" s="1649"/>
      <c r="AD1475" s="1649"/>
      <c r="AE1475" s="1649"/>
      <c r="AF1475" s="1610">
        <f t="shared" si="767"/>
        <v>0</v>
      </c>
      <c r="AG1475" s="1649"/>
      <c r="AH1475" s="1649"/>
      <c r="AI1475" s="1649"/>
      <c r="AJ1475" s="1649"/>
      <c r="AK1475" s="1649"/>
      <c r="AL1475" s="1649"/>
      <c r="AM1475" s="1649"/>
      <c r="AN1475" s="1649"/>
      <c r="AO1475" s="1649"/>
      <c r="AP1475" s="1649"/>
      <c r="AQ1475" s="1649"/>
      <c r="AR1475" s="1709"/>
      <c r="AS1475" s="1779">
        <f t="shared" si="768"/>
        <v>0</v>
      </c>
      <c r="AT1475" s="1711">
        <f t="shared" si="789"/>
        <v>0</v>
      </c>
      <c r="AU1475" s="1611">
        <f t="shared" si="800"/>
        <v>0</v>
      </c>
      <c r="AV1475" s="1611">
        <f t="shared" si="801"/>
        <v>0</v>
      </c>
      <c r="AW1475" s="1611">
        <f t="shared" si="802"/>
        <v>0</v>
      </c>
      <c r="AX1475" s="1611">
        <f t="shared" si="803"/>
        <v>0</v>
      </c>
      <c r="AY1475" s="1611">
        <f t="shared" si="804"/>
        <v>0</v>
      </c>
      <c r="AZ1475" s="1611">
        <f t="shared" si="805"/>
        <v>0</v>
      </c>
      <c r="BA1475" s="1611">
        <f t="shared" si="806"/>
        <v>0</v>
      </c>
      <c r="BB1475" s="1611">
        <f t="shared" si="806"/>
        <v>0</v>
      </c>
      <c r="BC1475" s="1611">
        <f t="shared" si="806"/>
        <v>0</v>
      </c>
      <c r="BD1475" s="1611">
        <f t="shared" si="807"/>
        <v>0</v>
      </c>
      <c r="BE1475" s="1611">
        <f t="shared" si="808"/>
        <v>0</v>
      </c>
      <c r="BF1475" s="1611">
        <f t="shared" si="809"/>
        <v>0</v>
      </c>
      <c r="BG1475" s="1611">
        <f t="shared" si="790"/>
        <v>0</v>
      </c>
      <c r="BH1475" s="1611" t="str">
        <f t="shared" si="791"/>
        <v/>
      </c>
      <c r="BI1475" s="1611" t="str">
        <f t="shared" si="792"/>
        <v/>
      </c>
      <c r="BJ1475" s="1611" t="str">
        <f t="shared" si="781"/>
        <v/>
      </c>
      <c r="BK1475" s="1611" t="str">
        <f t="shared" si="782"/>
        <v/>
      </c>
      <c r="BL1475" s="1611" t="str">
        <f t="shared" ca="1" si="783"/>
        <v/>
      </c>
      <c r="BM1475" s="1611" t="str">
        <f t="shared" si="793"/>
        <v/>
      </c>
      <c r="BN1475" s="1611" t="str">
        <f t="shared" si="784"/>
        <v/>
      </c>
      <c r="BO1475" s="1611" t="str">
        <f t="shared" si="785"/>
        <v/>
      </c>
      <c r="BP1475" s="1611" t="str">
        <f t="shared" si="794"/>
        <v/>
      </c>
      <c r="BQ1475" s="1611" t="str">
        <f t="shared" si="795"/>
        <v/>
      </c>
      <c r="BR1475" s="1611" t="str">
        <f t="shared" si="796"/>
        <v/>
      </c>
      <c r="BS1475" s="1611" t="str">
        <f t="shared" si="797"/>
        <v/>
      </c>
      <c r="BT1475" s="1611" t="str">
        <f t="shared" si="798"/>
        <v/>
      </c>
      <c r="BU1475" s="1731">
        <f t="shared" ca="1" si="799"/>
        <v>0</v>
      </c>
      <c r="BV1475" s="1594"/>
      <c r="BW1475" s="1594"/>
      <c r="BX1475" s="1594"/>
      <c r="BY1475" s="1594"/>
      <c r="BZ1475" s="1594"/>
      <c r="CA1475" s="1594"/>
      <c r="CB1475" s="1594"/>
      <c r="CC1475" s="1594"/>
      <c r="CD1475" s="1594"/>
      <c r="CE1475" s="1594"/>
      <c r="CF1475" s="1594"/>
      <c r="CG1475" s="1594"/>
      <c r="CH1475" s="1594"/>
      <c r="CI1475" s="1594"/>
      <c r="CJ1475" s="1594"/>
      <c r="CK1475" s="1594"/>
      <c r="CL1475" s="1594"/>
      <c r="CM1475" s="1594"/>
      <c r="CN1475" s="1594"/>
      <c r="CO1475" s="1594"/>
      <c r="CP1475" s="1594"/>
      <c r="CQ1475" s="1594"/>
      <c r="CR1475" s="1594"/>
      <c r="CS1475" s="1594"/>
      <c r="CT1475" s="1594"/>
      <c r="CU1475" s="1594"/>
      <c r="CV1475" s="1594"/>
      <c r="CW1475" s="1594"/>
      <c r="CX1475" s="1594"/>
      <c r="CY1475" s="1594"/>
      <c r="CZ1475" s="1594"/>
      <c r="DA1475" s="1594"/>
      <c r="DB1475" s="1594"/>
      <c r="DC1475" s="1594"/>
      <c r="DD1475" s="1594"/>
      <c r="DE1475" s="1594"/>
      <c r="DF1475" s="1594"/>
      <c r="DG1475" s="1594"/>
      <c r="DH1475" s="1594"/>
      <c r="DI1475" s="1594"/>
      <c r="DJ1475" s="1594"/>
      <c r="DK1475" s="1594"/>
      <c r="DL1475" s="1594"/>
      <c r="DM1475" s="1594"/>
      <c r="DN1475" s="1594"/>
      <c r="DO1475" s="1594"/>
      <c r="DP1475" s="1594"/>
      <c r="DQ1475" s="1594"/>
      <c r="DR1475" s="1594"/>
      <c r="DS1475" s="1594"/>
      <c r="DT1475" s="1594"/>
      <c r="DU1475" s="1594"/>
      <c r="DV1475" s="1594"/>
      <c r="DW1475" s="1594"/>
      <c r="DX1475" s="1594"/>
      <c r="DY1475" s="1594"/>
      <c r="DZ1475" s="1594"/>
      <c r="EA1475" s="1594"/>
      <c r="EB1475" s="1594"/>
      <c r="EC1475" s="1594"/>
      <c r="ED1475" s="1594"/>
      <c r="EE1475" s="1594"/>
      <c r="EF1475" s="1594"/>
      <c r="EG1475" s="1594"/>
      <c r="EH1475" s="1594"/>
      <c r="EI1475" s="1594"/>
      <c r="EJ1475" s="1594"/>
      <c r="EK1475" s="1594"/>
      <c r="EL1475" s="1594"/>
      <c r="EM1475" s="1594"/>
      <c r="EN1475" s="1594"/>
      <c r="EO1475" s="1594"/>
      <c r="EP1475" s="1594"/>
      <c r="EQ1475" s="1594"/>
      <c r="ER1475" s="1594"/>
      <c r="ES1475" s="1594"/>
    </row>
    <row r="1476" spans="1:149" s="1595" customFormat="1" ht="12.5">
      <c r="A1476" s="1644" t="str">
        <f t="shared" si="786"/>
        <v>Organisation</v>
      </c>
      <c r="B1476" s="1758"/>
      <c r="C1476" s="1758"/>
      <c r="D1476" s="1758"/>
      <c r="E1476" s="1756"/>
      <c r="F1476" s="1592"/>
      <c r="G1476" s="1714">
        <f t="shared" si="787"/>
        <v>0</v>
      </c>
      <c r="H1476" s="1645"/>
      <c r="I1476" s="1714">
        <f t="shared" si="788"/>
        <v>0</v>
      </c>
      <c r="J1476" s="1646"/>
      <c r="K1476" s="1646"/>
      <c r="L1476" s="1592"/>
      <c r="M1476" s="1597"/>
      <c r="N1476" s="1597"/>
      <c r="O1476" s="1646"/>
      <c r="P1476" s="1647"/>
      <c r="Q1476" s="1647"/>
      <c r="R1476" s="1648"/>
      <c r="S1476" s="1603"/>
      <c r="T1476" s="1649"/>
      <c r="U1476" s="1649"/>
      <c r="V1476" s="1649"/>
      <c r="W1476" s="1649"/>
      <c r="X1476" s="1649"/>
      <c r="Y1476" s="1649"/>
      <c r="Z1476" s="1649"/>
      <c r="AA1476" s="1649"/>
      <c r="AB1476" s="1649"/>
      <c r="AC1476" s="1649"/>
      <c r="AD1476" s="1649"/>
      <c r="AE1476" s="1649"/>
      <c r="AF1476" s="1610">
        <f t="shared" si="767"/>
        <v>0</v>
      </c>
      <c r="AG1476" s="1649"/>
      <c r="AH1476" s="1649"/>
      <c r="AI1476" s="1649"/>
      <c r="AJ1476" s="1649"/>
      <c r="AK1476" s="1649"/>
      <c r="AL1476" s="1649"/>
      <c r="AM1476" s="1649"/>
      <c r="AN1476" s="1649"/>
      <c r="AO1476" s="1649"/>
      <c r="AP1476" s="1649"/>
      <c r="AQ1476" s="1649"/>
      <c r="AR1476" s="1709"/>
      <c r="AS1476" s="1779">
        <f t="shared" si="768"/>
        <v>0</v>
      </c>
      <c r="AT1476" s="1711">
        <f t="shared" si="789"/>
        <v>0</v>
      </c>
      <c r="AU1476" s="1611">
        <f t="shared" si="800"/>
        <v>0</v>
      </c>
      <c r="AV1476" s="1611">
        <f t="shared" si="801"/>
        <v>0</v>
      </c>
      <c r="AW1476" s="1611">
        <f t="shared" si="802"/>
        <v>0</v>
      </c>
      <c r="AX1476" s="1611">
        <f t="shared" si="803"/>
        <v>0</v>
      </c>
      <c r="AY1476" s="1611">
        <f t="shared" si="804"/>
        <v>0</v>
      </c>
      <c r="AZ1476" s="1611">
        <f t="shared" si="805"/>
        <v>0</v>
      </c>
      <c r="BA1476" s="1611">
        <f t="shared" si="806"/>
        <v>0</v>
      </c>
      <c r="BB1476" s="1611">
        <f t="shared" si="806"/>
        <v>0</v>
      </c>
      <c r="BC1476" s="1611">
        <f t="shared" si="806"/>
        <v>0</v>
      </c>
      <c r="BD1476" s="1611">
        <f t="shared" si="807"/>
        <v>0</v>
      </c>
      <c r="BE1476" s="1611">
        <f t="shared" si="808"/>
        <v>0</v>
      </c>
      <c r="BF1476" s="1611">
        <f t="shared" si="809"/>
        <v>0</v>
      </c>
      <c r="BG1476" s="1611">
        <f t="shared" si="790"/>
        <v>0</v>
      </c>
      <c r="BH1476" s="1611" t="str">
        <f t="shared" si="791"/>
        <v/>
      </c>
      <c r="BI1476" s="1611" t="str">
        <f t="shared" si="792"/>
        <v/>
      </c>
      <c r="BJ1476" s="1611" t="str">
        <f t="shared" si="781"/>
        <v/>
      </c>
      <c r="BK1476" s="1611" t="str">
        <f t="shared" si="782"/>
        <v/>
      </c>
      <c r="BL1476" s="1611" t="str">
        <f t="shared" ca="1" si="783"/>
        <v/>
      </c>
      <c r="BM1476" s="1611" t="str">
        <f t="shared" si="793"/>
        <v/>
      </c>
      <c r="BN1476" s="1611" t="str">
        <f t="shared" si="784"/>
        <v/>
      </c>
      <c r="BO1476" s="1611" t="str">
        <f t="shared" si="785"/>
        <v/>
      </c>
      <c r="BP1476" s="1611" t="str">
        <f t="shared" si="794"/>
        <v/>
      </c>
      <c r="BQ1476" s="1611" t="str">
        <f t="shared" si="795"/>
        <v/>
      </c>
      <c r="BR1476" s="1611" t="str">
        <f t="shared" si="796"/>
        <v/>
      </c>
      <c r="BS1476" s="1611" t="str">
        <f t="shared" si="797"/>
        <v/>
      </c>
      <c r="BT1476" s="1611" t="str">
        <f t="shared" si="798"/>
        <v/>
      </c>
      <c r="BU1476" s="1731">
        <f t="shared" ca="1" si="799"/>
        <v>0</v>
      </c>
      <c r="BV1476" s="1594"/>
      <c r="BW1476" s="1594"/>
      <c r="BX1476" s="1594"/>
      <c r="BY1476" s="1594"/>
      <c r="BZ1476" s="1594"/>
      <c r="CA1476" s="1594"/>
      <c r="CB1476" s="1594"/>
      <c r="CC1476" s="1594"/>
      <c r="CD1476" s="1594"/>
      <c r="CE1476" s="1594"/>
      <c r="CF1476" s="1594"/>
      <c r="CG1476" s="1594"/>
      <c r="CH1476" s="1594"/>
      <c r="CI1476" s="1594"/>
      <c r="CJ1476" s="1594"/>
      <c r="CK1476" s="1594"/>
      <c r="CL1476" s="1594"/>
      <c r="CM1476" s="1594"/>
      <c r="CN1476" s="1594"/>
      <c r="CO1476" s="1594"/>
      <c r="CP1476" s="1594"/>
      <c r="CQ1476" s="1594"/>
      <c r="CR1476" s="1594"/>
      <c r="CS1476" s="1594"/>
      <c r="CT1476" s="1594"/>
      <c r="CU1476" s="1594"/>
      <c r="CV1476" s="1594"/>
      <c r="CW1476" s="1594"/>
      <c r="CX1476" s="1594"/>
      <c r="CY1476" s="1594"/>
      <c r="CZ1476" s="1594"/>
      <c r="DA1476" s="1594"/>
      <c r="DB1476" s="1594"/>
      <c r="DC1476" s="1594"/>
      <c r="DD1476" s="1594"/>
      <c r="DE1476" s="1594"/>
      <c r="DF1476" s="1594"/>
      <c r="DG1476" s="1594"/>
      <c r="DH1476" s="1594"/>
      <c r="DI1476" s="1594"/>
      <c r="DJ1476" s="1594"/>
      <c r="DK1476" s="1594"/>
      <c r="DL1476" s="1594"/>
      <c r="DM1476" s="1594"/>
      <c r="DN1476" s="1594"/>
      <c r="DO1476" s="1594"/>
      <c r="DP1476" s="1594"/>
      <c r="DQ1476" s="1594"/>
      <c r="DR1476" s="1594"/>
      <c r="DS1476" s="1594"/>
      <c r="DT1476" s="1594"/>
      <c r="DU1476" s="1594"/>
      <c r="DV1476" s="1594"/>
      <c r="DW1476" s="1594"/>
      <c r="DX1476" s="1594"/>
      <c r="DY1476" s="1594"/>
      <c r="DZ1476" s="1594"/>
      <c r="EA1476" s="1594"/>
      <c r="EB1476" s="1594"/>
      <c r="EC1476" s="1594"/>
      <c r="ED1476" s="1594"/>
      <c r="EE1476" s="1594"/>
      <c r="EF1476" s="1594"/>
      <c r="EG1476" s="1594"/>
      <c r="EH1476" s="1594"/>
      <c r="EI1476" s="1594"/>
      <c r="EJ1476" s="1594"/>
      <c r="EK1476" s="1594"/>
      <c r="EL1476" s="1594"/>
      <c r="EM1476" s="1594"/>
      <c r="EN1476" s="1594"/>
      <c r="EO1476" s="1594"/>
      <c r="EP1476" s="1594"/>
      <c r="EQ1476" s="1594"/>
      <c r="ER1476" s="1594"/>
      <c r="ES1476" s="1594"/>
    </row>
    <row r="1477" spans="1:149" s="1595" customFormat="1" ht="12.5">
      <c r="A1477" s="1644" t="str">
        <f t="shared" si="786"/>
        <v>Organisation</v>
      </c>
      <c r="B1477" s="1758"/>
      <c r="C1477" s="1758"/>
      <c r="D1477" s="1758"/>
      <c r="E1477" s="1756"/>
      <c r="F1477" s="1592"/>
      <c r="G1477" s="1714">
        <f t="shared" si="787"/>
        <v>0</v>
      </c>
      <c r="H1477" s="1645"/>
      <c r="I1477" s="1714">
        <f t="shared" si="788"/>
        <v>0</v>
      </c>
      <c r="J1477" s="1646"/>
      <c r="K1477" s="1646"/>
      <c r="L1477" s="1592"/>
      <c r="M1477" s="1597"/>
      <c r="N1477" s="1597"/>
      <c r="O1477" s="1646"/>
      <c r="P1477" s="1647"/>
      <c r="Q1477" s="1647"/>
      <c r="R1477" s="1648"/>
      <c r="S1477" s="1603"/>
      <c r="T1477" s="1649"/>
      <c r="U1477" s="1649"/>
      <c r="V1477" s="1649"/>
      <c r="W1477" s="1649"/>
      <c r="X1477" s="1649"/>
      <c r="Y1477" s="1649"/>
      <c r="Z1477" s="1649"/>
      <c r="AA1477" s="1649"/>
      <c r="AB1477" s="1649"/>
      <c r="AC1477" s="1649"/>
      <c r="AD1477" s="1649"/>
      <c r="AE1477" s="1649"/>
      <c r="AF1477" s="1610">
        <f t="shared" si="767"/>
        <v>0</v>
      </c>
      <c r="AG1477" s="1649"/>
      <c r="AH1477" s="1649"/>
      <c r="AI1477" s="1649"/>
      <c r="AJ1477" s="1649"/>
      <c r="AK1477" s="1649"/>
      <c r="AL1477" s="1649"/>
      <c r="AM1477" s="1649"/>
      <c r="AN1477" s="1649"/>
      <c r="AO1477" s="1649"/>
      <c r="AP1477" s="1649"/>
      <c r="AQ1477" s="1649"/>
      <c r="AR1477" s="1709"/>
      <c r="AS1477" s="1779">
        <f t="shared" si="768"/>
        <v>0</v>
      </c>
      <c r="AT1477" s="1711">
        <f t="shared" si="789"/>
        <v>0</v>
      </c>
      <c r="AU1477" s="1611">
        <f t="shared" si="800"/>
        <v>0</v>
      </c>
      <c r="AV1477" s="1611">
        <f t="shared" si="801"/>
        <v>0</v>
      </c>
      <c r="AW1477" s="1611">
        <f t="shared" si="802"/>
        <v>0</v>
      </c>
      <c r="AX1477" s="1611">
        <f t="shared" si="803"/>
        <v>0</v>
      </c>
      <c r="AY1477" s="1611">
        <f t="shared" si="804"/>
        <v>0</v>
      </c>
      <c r="AZ1477" s="1611">
        <f t="shared" si="805"/>
        <v>0</v>
      </c>
      <c r="BA1477" s="1611">
        <f t="shared" si="806"/>
        <v>0</v>
      </c>
      <c r="BB1477" s="1611">
        <f t="shared" si="806"/>
        <v>0</v>
      </c>
      <c r="BC1477" s="1611">
        <f t="shared" si="806"/>
        <v>0</v>
      </c>
      <c r="BD1477" s="1611">
        <f t="shared" si="807"/>
        <v>0</v>
      </c>
      <c r="BE1477" s="1611">
        <f t="shared" si="808"/>
        <v>0</v>
      </c>
      <c r="BF1477" s="1611">
        <f t="shared" si="809"/>
        <v>0</v>
      </c>
      <c r="BG1477" s="1611">
        <f t="shared" si="790"/>
        <v>0</v>
      </c>
      <c r="BH1477" s="1611" t="str">
        <f t="shared" si="791"/>
        <v/>
      </c>
      <c r="BI1477" s="1611" t="str">
        <f t="shared" si="792"/>
        <v/>
      </c>
      <c r="BJ1477" s="1611" t="str">
        <f t="shared" si="781"/>
        <v/>
      </c>
      <c r="BK1477" s="1611" t="str">
        <f t="shared" si="782"/>
        <v/>
      </c>
      <c r="BL1477" s="1611" t="str">
        <f t="shared" ca="1" si="783"/>
        <v/>
      </c>
      <c r="BM1477" s="1611" t="str">
        <f t="shared" si="793"/>
        <v/>
      </c>
      <c r="BN1477" s="1611" t="str">
        <f t="shared" si="784"/>
        <v/>
      </c>
      <c r="BO1477" s="1611" t="str">
        <f t="shared" si="785"/>
        <v/>
      </c>
      <c r="BP1477" s="1611" t="str">
        <f t="shared" si="794"/>
        <v/>
      </c>
      <c r="BQ1477" s="1611" t="str">
        <f t="shared" si="795"/>
        <v/>
      </c>
      <c r="BR1477" s="1611" t="str">
        <f t="shared" si="796"/>
        <v/>
      </c>
      <c r="BS1477" s="1611" t="str">
        <f t="shared" si="797"/>
        <v/>
      </c>
      <c r="BT1477" s="1611" t="str">
        <f t="shared" si="798"/>
        <v/>
      </c>
      <c r="BU1477" s="1731">
        <f t="shared" ca="1" si="799"/>
        <v>0</v>
      </c>
      <c r="BV1477" s="1594"/>
      <c r="BW1477" s="1594"/>
      <c r="BX1477" s="1594"/>
      <c r="BY1477" s="1594"/>
      <c r="BZ1477" s="1594"/>
      <c r="CA1477" s="1594"/>
      <c r="CB1477" s="1594"/>
      <c r="CC1477" s="1594"/>
      <c r="CD1477" s="1594"/>
      <c r="CE1477" s="1594"/>
      <c r="CF1477" s="1594"/>
      <c r="CG1477" s="1594"/>
      <c r="CH1477" s="1594"/>
      <c r="CI1477" s="1594"/>
      <c r="CJ1477" s="1594"/>
      <c r="CK1477" s="1594"/>
      <c r="CL1477" s="1594"/>
      <c r="CM1477" s="1594"/>
      <c r="CN1477" s="1594"/>
      <c r="CO1477" s="1594"/>
      <c r="CP1477" s="1594"/>
      <c r="CQ1477" s="1594"/>
      <c r="CR1477" s="1594"/>
      <c r="CS1477" s="1594"/>
      <c r="CT1477" s="1594"/>
      <c r="CU1477" s="1594"/>
      <c r="CV1477" s="1594"/>
      <c r="CW1477" s="1594"/>
      <c r="CX1477" s="1594"/>
      <c r="CY1477" s="1594"/>
      <c r="CZ1477" s="1594"/>
      <c r="DA1477" s="1594"/>
      <c r="DB1477" s="1594"/>
      <c r="DC1477" s="1594"/>
      <c r="DD1477" s="1594"/>
      <c r="DE1477" s="1594"/>
      <c r="DF1477" s="1594"/>
      <c r="DG1477" s="1594"/>
      <c r="DH1477" s="1594"/>
      <c r="DI1477" s="1594"/>
      <c r="DJ1477" s="1594"/>
      <c r="DK1477" s="1594"/>
      <c r="DL1477" s="1594"/>
      <c r="DM1477" s="1594"/>
      <c r="DN1477" s="1594"/>
      <c r="DO1477" s="1594"/>
      <c r="DP1477" s="1594"/>
      <c r="DQ1477" s="1594"/>
      <c r="DR1477" s="1594"/>
      <c r="DS1477" s="1594"/>
      <c r="DT1477" s="1594"/>
      <c r="DU1477" s="1594"/>
      <c r="DV1477" s="1594"/>
      <c r="DW1477" s="1594"/>
      <c r="DX1477" s="1594"/>
      <c r="DY1477" s="1594"/>
      <c r="DZ1477" s="1594"/>
      <c r="EA1477" s="1594"/>
      <c r="EB1477" s="1594"/>
      <c r="EC1477" s="1594"/>
      <c r="ED1477" s="1594"/>
      <c r="EE1477" s="1594"/>
      <c r="EF1477" s="1594"/>
      <c r="EG1477" s="1594"/>
      <c r="EH1477" s="1594"/>
      <c r="EI1477" s="1594"/>
      <c r="EJ1477" s="1594"/>
      <c r="EK1477" s="1594"/>
      <c r="EL1477" s="1594"/>
      <c r="EM1477" s="1594"/>
      <c r="EN1477" s="1594"/>
      <c r="EO1477" s="1594"/>
      <c r="EP1477" s="1594"/>
      <c r="EQ1477" s="1594"/>
      <c r="ER1477" s="1594"/>
      <c r="ES1477" s="1594"/>
    </row>
    <row r="1478" spans="1:149" s="1595" customFormat="1" ht="12.5">
      <c r="A1478" s="1644" t="str">
        <f t="shared" si="786"/>
        <v>Organisation</v>
      </c>
      <c r="B1478" s="1758"/>
      <c r="C1478" s="1758"/>
      <c r="D1478" s="1758"/>
      <c r="E1478" s="1756"/>
      <c r="F1478" s="1592"/>
      <c r="G1478" s="1714">
        <f t="shared" si="787"/>
        <v>0</v>
      </c>
      <c r="H1478" s="1645"/>
      <c r="I1478" s="1714">
        <f t="shared" si="788"/>
        <v>0</v>
      </c>
      <c r="J1478" s="1646"/>
      <c r="K1478" s="1646"/>
      <c r="L1478" s="1592"/>
      <c r="M1478" s="1597"/>
      <c r="N1478" s="1597"/>
      <c r="O1478" s="1646"/>
      <c r="P1478" s="1647"/>
      <c r="Q1478" s="1647"/>
      <c r="R1478" s="1648"/>
      <c r="S1478" s="1603"/>
      <c r="T1478" s="1649"/>
      <c r="U1478" s="1649"/>
      <c r="V1478" s="1649"/>
      <c r="W1478" s="1649"/>
      <c r="X1478" s="1649"/>
      <c r="Y1478" s="1649"/>
      <c r="Z1478" s="1649"/>
      <c r="AA1478" s="1649"/>
      <c r="AB1478" s="1649"/>
      <c r="AC1478" s="1649"/>
      <c r="AD1478" s="1649"/>
      <c r="AE1478" s="1649"/>
      <c r="AF1478" s="1610">
        <f t="shared" si="767"/>
        <v>0</v>
      </c>
      <c r="AG1478" s="1649"/>
      <c r="AH1478" s="1649"/>
      <c r="AI1478" s="1649"/>
      <c r="AJ1478" s="1649"/>
      <c r="AK1478" s="1649"/>
      <c r="AL1478" s="1649"/>
      <c r="AM1478" s="1649"/>
      <c r="AN1478" s="1649"/>
      <c r="AO1478" s="1649"/>
      <c r="AP1478" s="1649"/>
      <c r="AQ1478" s="1649"/>
      <c r="AR1478" s="1709"/>
      <c r="AS1478" s="1779">
        <f t="shared" si="768"/>
        <v>0</v>
      </c>
      <c r="AT1478" s="1711">
        <f t="shared" si="789"/>
        <v>0</v>
      </c>
      <c r="AU1478" s="1611">
        <f t="shared" si="800"/>
        <v>0</v>
      </c>
      <c r="AV1478" s="1611">
        <f t="shared" si="801"/>
        <v>0</v>
      </c>
      <c r="AW1478" s="1611">
        <f t="shared" si="802"/>
        <v>0</v>
      </c>
      <c r="AX1478" s="1611">
        <f t="shared" si="803"/>
        <v>0</v>
      </c>
      <c r="AY1478" s="1611">
        <f t="shared" si="804"/>
        <v>0</v>
      </c>
      <c r="AZ1478" s="1611">
        <f t="shared" si="805"/>
        <v>0</v>
      </c>
      <c r="BA1478" s="1611">
        <f t="shared" si="806"/>
        <v>0</v>
      </c>
      <c r="BB1478" s="1611">
        <f t="shared" si="806"/>
        <v>0</v>
      </c>
      <c r="BC1478" s="1611">
        <f t="shared" si="806"/>
        <v>0</v>
      </c>
      <c r="BD1478" s="1611">
        <f t="shared" si="807"/>
        <v>0</v>
      </c>
      <c r="BE1478" s="1611">
        <f t="shared" si="808"/>
        <v>0</v>
      </c>
      <c r="BF1478" s="1611">
        <f t="shared" si="809"/>
        <v>0</v>
      </c>
      <c r="BG1478" s="1611">
        <f t="shared" si="790"/>
        <v>0</v>
      </c>
      <c r="BH1478" s="1611" t="str">
        <f t="shared" si="791"/>
        <v/>
      </c>
      <c r="BI1478" s="1611" t="str">
        <f t="shared" si="792"/>
        <v/>
      </c>
      <c r="BJ1478" s="1611" t="str">
        <f t="shared" si="781"/>
        <v/>
      </c>
      <c r="BK1478" s="1611" t="str">
        <f t="shared" si="782"/>
        <v/>
      </c>
      <c r="BL1478" s="1611" t="str">
        <f t="shared" ca="1" si="783"/>
        <v/>
      </c>
      <c r="BM1478" s="1611" t="str">
        <f t="shared" si="793"/>
        <v/>
      </c>
      <c r="BN1478" s="1611" t="str">
        <f t="shared" si="784"/>
        <v/>
      </c>
      <c r="BO1478" s="1611" t="str">
        <f t="shared" si="785"/>
        <v/>
      </c>
      <c r="BP1478" s="1611" t="str">
        <f t="shared" si="794"/>
        <v/>
      </c>
      <c r="BQ1478" s="1611" t="str">
        <f t="shared" si="795"/>
        <v/>
      </c>
      <c r="BR1478" s="1611" t="str">
        <f t="shared" si="796"/>
        <v/>
      </c>
      <c r="BS1478" s="1611" t="str">
        <f t="shared" si="797"/>
        <v/>
      </c>
      <c r="BT1478" s="1611" t="str">
        <f t="shared" si="798"/>
        <v/>
      </c>
      <c r="BU1478" s="1731">
        <f t="shared" ca="1" si="799"/>
        <v>0</v>
      </c>
      <c r="BV1478" s="1594"/>
      <c r="BW1478" s="1594"/>
      <c r="BX1478" s="1594"/>
      <c r="BY1478" s="1594"/>
      <c r="BZ1478" s="1594"/>
      <c r="CA1478" s="1594"/>
      <c r="CB1478" s="1594"/>
      <c r="CC1478" s="1594"/>
      <c r="CD1478" s="1594"/>
      <c r="CE1478" s="1594"/>
      <c r="CF1478" s="1594"/>
      <c r="CG1478" s="1594"/>
      <c r="CH1478" s="1594"/>
      <c r="CI1478" s="1594"/>
      <c r="CJ1478" s="1594"/>
      <c r="CK1478" s="1594"/>
      <c r="CL1478" s="1594"/>
      <c r="CM1478" s="1594"/>
      <c r="CN1478" s="1594"/>
      <c r="CO1478" s="1594"/>
      <c r="CP1478" s="1594"/>
      <c r="CQ1478" s="1594"/>
      <c r="CR1478" s="1594"/>
      <c r="CS1478" s="1594"/>
      <c r="CT1478" s="1594"/>
      <c r="CU1478" s="1594"/>
      <c r="CV1478" s="1594"/>
      <c r="CW1478" s="1594"/>
      <c r="CX1478" s="1594"/>
      <c r="CY1478" s="1594"/>
      <c r="CZ1478" s="1594"/>
      <c r="DA1478" s="1594"/>
      <c r="DB1478" s="1594"/>
      <c r="DC1478" s="1594"/>
      <c r="DD1478" s="1594"/>
      <c r="DE1478" s="1594"/>
      <c r="DF1478" s="1594"/>
      <c r="DG1478" s="1594"/>
      <c r="DH1478" s="1594"/>
      <c r="DI1478" s="1594"/>
      <c r="DJ1478" s="1594"/>
      <c r="DK1478" s="1594"/>
      <c r="DL1478" s="1594"/>
      <c r="DM1478" s="1594"/>
      <c r="DN1478" s="1594"/>
      <c r="DO1478" s="1594"/>
      <c r="DP1478" s="1594"/>
      <c r="DQ1478" s="1594"/>
      <c r="DR1478" s="1594"/>
      <c r="DS1478" s="1594"/>
      <c r="DT1478" s="1594"/>
      <c r="DU1478" s="1594"/>
      <c r="DV1478" s="1594"/>
      <c r="DW1478" s="1594"/>
      <c r="DX1478" s="1594"/>
      <c r="DY1478" s="1594"/>
      <c r="DZ1478" s="1594"/>
      <c r="EA1478" s="1594"/>
      <c r="EB1478" s="1594"/>
      <c r="EC1478" s="1594"/>
      <c r="ED1478" s="1594"/>
      <c r="EE1478" s="1594"/>
      <c r="EF1478" s="1594"/>
      <c r="EG1478" s="1594"/>
      <c r="EH1478" s="1594"/>
      <c r="EI1478" s="1594"/>
      <c r="EJ1478" s="1594"/>
      <c r="EK1478" s="1594"/>
      <c r="EL1478" s="1594"/>
      <c r="EM1478" s="1594"/>
      <c r="EN1478" s="1594"/>
      <c r="EO1478" s="1594"/>
      <c r="EP1478" s="1594"/>
      <c r="EQ1478" s="1594"/>
      <c r="ER1478" s="1594"/>
      <c r="ES1478" s="1594"/>
    </row>
    <row r="1479" spans="1:149" s="1595" customFormat="1" ht="12.5">
      <c r="A1479" s="1644" t="str">
        <f t="shared" si="786"/>
        <v>Organisation</v>
      </c>
      <c r="B1479" s="1758"/>
      <c r="C1479" s="1758"/>
      <c r="D1479" s="1758"/>
      <c r="E1479" s="1756"/>
      <c r="F1479" s="1592"/>
      <c r="G1479" s="1714">
        <f t="shared" si="787"/>
        <v>0</v>
      </c>
      <c r="H1479" s="1645"/>
      <c r="I1479" s="1714">
        <f t="shared" si="788"/>
        <v>0</v>
      </c>
      <c r="J1479" s="1646"/>
      <c r="K1479" s="1646"/>
      <c r="L1479" s="1592"/>
      <c r="M1479" s="1597"/>
      <c r="N1479" s="1597"/>
      <c r="O1479" s="1646"/>
      <c r="P1479" s="1647"/>
      <c r="Q1479" s="1647"/>
      <c r="R1479" s="1648"/>
      <c r="S1479" s="1603"/>
      <c r="T1479" s="1649"/>
      <c r="U1479" s="1649"/>
      <c r="V1479" s="1649"/>
      <c r="W1479" s="1649"/>
      <c r="X1479" s="1649"/>
      <c r="Y1479" s="1649"/>
      <c r="Z1479" s="1649"/>
      <c r="AA1479" s="1649"/>
      <c r="AB1479" s="1649"/>
      <c r="AC1479" s="1649"/>
      <c r="AD1479" s="1649"/>
      <c r="AE1479" s="1649"/>
      <c r="AF1479" s="1610">
        <f t="shared" si="767"/>
        <v>0</v>
      </c>
      <c r="AG1479" s="1649"/>
      <c r="AH1479" s="1649"/>
      <c r="AI1479" s="1649"/>
      <c r="AJ1479" s="1649"/>
      <c r="AK1479" s="1649"/>
      <c r="AL1479" s="1649"/>
      <c r="AM1479" s="1649"/>
      <c r="AN1479" s="1649"/>
      <c r="AO1479" s="1649"/>
      <c r="AP1479" s="1649"/>
      <c r="AQ1479" s="1649"/>
      <c r="AR1479" s="1709"/>
      <c r="AS1479" s="1779">
        <f t="shared" si="768"/>
        <v>0</v>
      </c>
      <c r="AT1479" s="1711">
        <f t="shared" si="789"/>
        <v>0</v>
      </c>
      <c r="AU1479" s="1611">
        <f t="shared" si="800"/>
        <v>0</v>
      </c>
      <c r="AV1479" s="1611">
        <f t="shared" si="801"/>
        <v>0</v>
      </c>
      <c r="AW1479" s="1611">
        <f t="shared" si="802"/>
        <v>0</v>
      </c>
      <c r="AX1479" s="1611">
        <f t="shared" si="803"/>
        <v>0</v>
      </c>
      <c r="AY1479" s="1611">
        <f t="shared" si="804"/>
        <v>0</v>
      </c>
      <c r="AZ1479" s="1611">
        <f t="shared" si="805"/>
        <v>0</v>
      </c>
      <c r="BA1479" s="1611">
        <f t="shared" si="806"/>
        <v>0</v>
      </c>
      <c r="BB1479" s="1611">
        <f t="shared" si="806"/>
        <v>0</v>
      </c>
      <c r="BC1479" s="1611">
        <f t="shared" si="806"/>
        <v>0</v>
      </c>
      <c r="BD1479" s="1611">
        <f t="shared" si="807"/>
        <v>0</v>
      </c>
      <c r="BE1479" s="1611">
        <f t="shared" si="808"/>
        <v>0</v>
      </c>
      <c r="BF1479" s="1611">
        <f t="shared" si="809"/>
        <v>0</v>
      </c>
      <c r="BG1479" s="1611">
        <f t="shared" si="790"/>
        <v>0</v>
      </c>
      <c r="BH1479" s="1611" t="str">
        <f t="shared" si="791"/>
        <v/>
      </c>
      <c r="BI1479" s="1611" t="str">
        <f t="shared" si="792"/>
        <v/>
      </c>
      <c r="BJ1479" s="1611" t="str">
        <f t="shared" si="781"/>
        <v/>
      </c>
      <c r="BK1479" s="1611" t="str">
        <f t="shared" si="782"/>
        <v/>
      </c>
      <c r="BL1479" s="1611" t="str">
        <f t="shared" ca="1" si="783"/>
        <v/>
      </c>
      <c r="BM1479" s="1611" t="str">
        <f t="shared" si="793"/>
        <v/>
      </c>
      <c r="BN1479" s="1611" t="str">
        <f t="shared" si="784"/>
        <v/>
      </c>
      <c r="BO1479" s="1611" t="str">
        <f t="shared" si="785"/>
        <v/>
      </c>
      <c r="BP1479" s="1611" t="str">
        <f t="shared" si="794"/>
        <v/>
      </c>
      <c r="BQ1479" s="1611" t="str">
        <f t="shared" si="795"/>
        <v/>
      </c>
      <c r="BR1479" s="1611" t="str">
        <f t="shared" si="796"/>
        <v/>
      </c>
      <c r="BS1479" s="1611" t="str">
        <f t="shared" si="797"/>
        <v/>
      </c>
      <c r="BT1479" s="1611" t="str">
        <f t="shared" si="798"/>
        <v/>
      </c>
      <c r="BU1479" s="1731">
        <f t="shared" ca="1" si="799"/>
        <v>0</v>
      </c>
      <c r="BV1479" s="1594"/>
      <c r="BW1479" s="1594"/>
      <c r="BX1479" s="1594"/>
      <c r="BY1479" s="1594"/>
      <c r="BZ1479" s="1594"/>
      <c r="CA1479" s="1594"/>
      <c r="CB1479" s="1594"/>
      <c r="CC1479" s="1594"/>
      <c r="CD1479" s="1594"/>
      <c r="CE1479" s="1594"/>
      <c r="CF1479" s="1594"/>
      <c r="CG1479" s="1594"/>
      <c r="CH1479" s="1594"/>
      <c r="CI1479" s="1594"/>
      <c r="CJ1479" s="1594"/>
      <c r="CK1479" s="1594"/>
      <c r="CL1479" s="1594"/>
      <c r="CM1479" s="1594"/>
      <c r="CN1479" s="1594"/>
      <c r="CO1479" s="1594"/>
      <c r="CP1479" s="1594"/>
      <c r="CQ1479" s="1594"/>
      <c r="CR1479" s="1594"/>
      <c r="CS1479" s="1594"/>
      <c r="CT1479" s="1594"/>
      <c r="CU1479" s="1594"/>
      <c r="CV1479" s="1594"/>
      <c r="CW1479" s="1594"/>
      <c r="CX1479" s="1594"/>
      <c r="CY1479" s="1594"/>
      <c r="CZ1479" s="1594"/>
      <c r="DA1479" s="1594"/>
      <c r="DB1479" s="1594"/>
      <c r="DC1479" s="1594"/>
      <c r="DD1479" s="1594"/>
      <c r="DE1479" s="1594"/>
      <c r="DF1479" s="1594"/>
      <c r="DG1479" s="1594"/>
      <c r="DH1479" s="1594"/>
      <c r="DI1479" s="1594"/>
      <c r="DJ1479" s="1594"/>
      <c r="DK1479" s="1594"/>
      <c r="DL1479" s="1594"/>
      <c r="DM1479" s="1594"/>
      <c r="DN1479" s="1594"/>
      <c r="DO1479" s="1594"/>
      <c r="DP1479" s="1594"/>
      <c r="DQ1479" s="1594"/>
      <c r="DR1479" s="1594"/>
      <c r="DS1479" s="1594"/>
      <c r="DT1479" s="1594"/>
      <c r="DU1479" s="1594"/>
      <c r="DV1479" s="1594"/>
      <c r="DW1479" s="1594"/>
      <c r="DX1479" s="1594"/>
      <c r="DY1479" s="1594"/>
      <c r="DZ1479" s="1594"/>
      <c r="EA1479" s="1594"/>
      <c r="EB1479" s="1594"/>
      <c r="EC1479" s="1594"/>
      <c r="ED1479" s="1594"/>
      <c r="EE1479" s="1594"/>
      <c r="EF1479" s="1594"/>
      <c r="EG1479" s="1594"/>
      <c r="EH1479" s="1594"/>
      <c r="EI1479" s="1594"/>
      <c r="EJ1479" s="1594"/>
      <c r="EK1479" s="1594"/>
      <c r="EL1479" s="1594"/>
      <c r="EM1479" s="1594"/>
      <c r="EN1479" s="1594"/>
      <c r="EO1479" s="1594"/>
      <c r="EP1479" s="1594"/>
      <c r="EQ1479" s="1594"/>
      <c r="ER1479" s="1594"/>
      <c r="ES1479" s="1594"/>
    </row>
    <row r="1480" spans="1:149" s="1595" customFormat="1" ht="12.5">
      <c r="A1480" s="1644" t="str">
        <f t="shared" si="786"/>
        <v>Organisation</v>
      </c>
      <c r="B1480" s="1758"/>
      <c r="C1480" s="1758"/>
      <c r="D1480" s="1758"/>
      <c r="E1480" s="1756"/>
      <c r="F1480" s="1592"/>
      <c r="G1480" s="1714">
        <f t="shared" si="787"/>
        <v>0</v>
      </c>
      <c r="H1480" s="1645"/>
      <c r="I1480" s="1714">
        <f t="shared" si="788"/>
        <v>0</v>
      </c>
      <c r="J1480" s="1646"/>
      <c r="K1480" s="1646"/>
      <c r="L1480" s="1592"/>
      <c r="M1480" s="1597"/>
      <c r="N1480" s="1597"/>
      <c r="O1480" s="1646"/>
      <c r="P1480" s="1647"/>
      <c r="Q1480" s="1647"/>
      <c r="R1480" s="1648"/>
      <c r="S1480" s="1603"/>
      <c r="T1480" s="1649"/>
      <c r="U1480" s="1649"/>
      <c r="V1480" s="1649"/>
      <c r="W1480" s="1649"/>
      <c r="X1480" s="1649"/>
      <c r="Y1480" s="1649"/>
      <c r="Z1480" s="1649"/>
      <c r="AA1480" s="1649"/>
      <c r="AB1480" s="1649"/>
      <c r="AC1480" s="1649"/>
      <c r="AD1480" s="1649"/>
      <c r="AE1480" s="1649"/>
      <c r="AF1480" s="1610">
        <f t="shared" si="767"/>
        <v>0</v>
      </c>
      <c r="AG1480" s="1649"/>
      <c r="AH1480" s="1649"/>
      <c r="AI1480" s="1649"/>
      <c r="AJ1480" s="1649"/>
      <c r="AK1480" s="1649"/>
      <c r="AL1480" s="1649"/>
      <c r="AM1480" s="1649"/>
      <c r="AN1480" s="1649"/>
      <c r="AO1480" s="1649"/>
      <c r="AP1480" s="1649"/>
      <c r="AQ1480" s="1649"/>
      <c r="AR1480" s="1709"/>
      <c r="AS1480" s="1779">
        <f t="shared" si="768"/>
        <v>0</v>
      </c>
      <c r="AT1480" s="1711">
        <f t="shared" si="789"/>
        <v>0</v>
      </c>
      <c r="AU1480" s="1611">
        <f t="shared" si="800"/>
        <v>0</v>
      </c>
      <c r="AV1480" s="1611">
        <f t="shared" si="801"/>
        <v>0</v>
      </c>
      <c r="AW1480" s="1611">
        <f t="shared" si="802"/>
        <v>0</v>
      </c>
      <c r="AX1480" s="1611">
        <f t="shared" si="803"/>
        <v>0</v>
      </c>
      <c r="AY1480" s="1611">
        <f t="shared" si="804"/>
        <v>0</v>
      </c>
      <c r="AZ1480" s="1611">
        <f t="shared" si="805"/>
        <v>0</v>
      </c>
      <c r="BA1480" s="1611">
        <f t="shared" si="806"/>
        <v>0</v>
      </c>
      <c r="BB1480" s="1611">
        <f t="shared" si="806"/>
        <v>0</v>
      </c>
      <c r="BC1480" s="1611">
        <f t="shared" si="806"/>
        <v>0</v>
      </c>
      <c r="BD1480" s="1611">
        <f t="shared" si="807"/>
        <v>0</v>
      </c>
      <c r="BE1480" s="1611">
        <f t="shared" si="808"/>
        <v>0</v>
      </c>
      <c r="BF1480" s="1611">
        <f t="shared" si="809"/>
        <v>0</v>
      </c>
      <c r="BG1480" s="1611">
        <f t="shared" si="790"/>
        <v>0</v>
      </c>
      <c r="BH1480" s="1611" t="str">
        <f t="shared" si="791"/>
        <v/>
      </c>
      <c r="BI1480" s="1611" t="str">
        <f t="shared" si="792"/>
        <v/>
      </c>
      <c r="BJ1480" s="1611" t="str">
        <f t="shared" si="781"/>
        <v/>
      </c>
      <c r="BK1480" s="1611" t="str">
        <f t="shared" si="782"/>
        <v/>
      </c>
      <c r="BL1480" s="1611" t="str">
        <f t="shared" ca="1" si="783"/>
        <v/>
      </c>
      <c r="BM1480" s="1611" t="str">
        <f t="shared" si="793"/>
        <v/>
      </c>
      <c r="BN1480" s="1611" t="str">
        <f t="shared" si="784"/>
        <v/>
      </c>
      <c r="BO1480" s="1611" t="str">
        <f t="shared" si="785"/>
        <v/>
      </c>
      <c r="BP1480" s="1611" t="str">
        <f t="shared" si="794"/>
        <v/>
      </c>
      <c r="BQ1480" s="1611" t="str">
        <f t="shared" si="795"/>
        <v/>
      </c>
      <c r="BR1480" s="1611" t="str">
        <f t="shared" si="796"/>
        <v/>
      </c>
      <c r="BS1480" s="1611" t="str">
        <f t="shared" si="797"/>
        <v/>
      </c>
      <c r="BT1480" s="1611" t="str">
        <f t="shared" si="798"/>
        <v/>
      </c>
      <c r="BU1480" s="1731">
        <f t="shared" ca="1" si="799"/>
        <v>0</v>
      </c>
      <c r="BV1480" s="1594"/>
      <c r="BW1480" s="1594"/>
      <c r="BX1480" s="1594"/>
      <c r="BY1480" s="1594"/>
      <c r="BZ1480" s="1594"/>
      <c r="CA1480" s="1594"/>
      <c r="CB1480" s="1594"/>
      <c r="CC1480" s="1594"/>
      <c r="CD1480" s="1594"/>
      <c r="CE1480" s="1594"/>
      <c r="CF1480" s="1594"/>
      <c r="CG1480" s="1594"/>
      <c r="CH1480" s="1594"/>
      <c r="CI1480" s="1594"/>
      <c r="CJ1480" s="1594"/>
      <c r="CK1480" s="1594"/>
      <c r="CL1480" s="1594"/>
      <c r="CM1480" s="1594"/>
      <c r="CN1480" s="1594"/>
      <c r="CO1480" s="1594"/>
      <c r="CP1480" s="1594"/>
      <c r="CQ1480" s="1594"/>
      <c r="CR1480" s="1594"/>
      <c r="CS1480" s="1594"/>
      <c r="CT1480" s="1594"/>
      <c r="CU1480" s="1594"/>
      <c r="CV1480" s="1594"/>
      <c r="CW1480" s="1594"/>
      <c r="CX1480" s="1594"/>
      <c r="CY1480" s="1594"/>
      <c r="CZ1480" s="1594"/>
      <c r="DA1480" s="1594"/>
      <c r="DB1480" s="1594"/>
      <c r="DC1480" s="1594"/>
      <c r="DD1480" s="1594"/>
      <c r="DE1480" s="1594"/>
      <c r="DF1480" s="1594"/>
      <c r="DG1480" s="1594"/>
      <c r="DH1480" s="1594"/>
      <c r="DI1480" s="1594"/>
      <c r="DJ1480" s="1594"/>
      <c r="DK1480" s="1594"/>
      <c r="DL1480" s="1594"/>
      <c r="DM1480" s="1594"/>
      <c r="DN1480" s="1594"/>
      <c r="DO1480" s="1594"/>
      <c r="DP1480" s="1594"/>
      <c r="DQ1480" s="1594"/>
      <c r="DR1480" s="1594"/>
      <c r="DS1480" s="1594"/>
      <c r="DT1480" s="1594"/>
      <c r="DU1480" s="1594"/>
      <c r="DV1480" s="1594"/>
      <c r="DW1480" s="1594"/>
      <c r="DX1480" s="1594"/>
      <c r="DY1480" s="1594"/>
      <c r="DZ1480" s="1594"/>
      <c r="EA1480" s="1594"/>
      <c r="EB1480" s="1594"/>
      <c r="EC1480" s="1594"/>
      <c r="ED1480" s="1594"/>
      <c r="EE1480" s="1594"/>
      <c r="EF1480" s="1594"/>
      <c r="EG1480" s="1594"/>
      <c r="EH1480" s="1594"/>
      <c r="EI1480" s="1594"/>
      <c r="EJ1480" s="1594"/>
      <c r="EK1480" s="1594"/>
      <c r="EL1480" s="1594"/>
      <c r="EM1480" s="1594"/>
      <c r="EN1480" s="1594"/>
      <c r="EO1480" s="1594"/>
      <c r="EP1480" s="1594"/>
      <c r="EQ1480" s="1594"/>
      <c r="ER1480" s="1594"/>
      <c r="ES1480" s="1594"/>
    </row>
    <row r="1481" spans="1:149" s="1595" customFormat="1" ht="12.5">
      <c r="A1481" s="1644" t="str">
        <f t="shared" si="786"/>
        <v>Organisation</v>
      </c>
      <c r="B1481" s="1758"/>
      <c r="C1481" s="1758"/>
      <c r="D1481" s="1758"/>
      <c r="E1481" s="1756"/>
      <c r="F1481" s="1592"/>
      <c r="G1481" s="1714">
        <f t="shared" si="787"/>
        <v>0</v>
      </c>
      <c r="H1481" s="1645"/>
      <c r="I1481" s="1714">
        <f t="shared" si="788"/>
        <v>0</v>
      </c>
      <c r="J1481" s="1646"/>
      <c r="K1481" s="1646"/>
      <c r="L1481" s="1592"/>
      <c r="M1481" s="1597"/>
      <c r="N1481" s="1597"/>
      <c r="O1481" s="1646"/>
      <c r="P1481" s="1647"/>
      <c r="Q1481" s="1647"/>
      <c r="R1481" s="1648"/>
      <c r="S1481" s="1603"/>
      <c r="T1481" s="1649"/>
      <c r="U1481" s="1649"/>
      <c r="V1481" s="1649"/>
      <c r="W1481" s="1649"/>
      <c r="X1481" s="1649"/>
      <c r="Y1481" s="1649"/>
      <c r="Z1481" s="1649"/>
      <c r="AA1481" s="1649"/>
      <c r="AB1481" s="1649"/>
      <c r="AC1481" s="1649"/>
      <c r="AD1481" s="1649"/>
      <c r="AE1481" s="1649"/>
      <c r="AF1481" s="1610">
        <f t="shared" si="767"/>
        <v>0</v>
      </c>
      <c r="AG1481" s="1649"/>
      <c r="AH1481" s="1649"/>
      <c r="AI1481" s="1649"/>
      <c r="AJ1481" s="1649"/>
      <c r="AK1481" s="1649"/>
      <c r="AL1481" s="1649"/>
      <c r="AM1481" s="1649"/>
      <c r="AN1481" s="1649"/>
      <c r="AO1481" s="1649"/>
      <c r="AP1481" s="1649"/>
      <c r="AQ1481" s="1649"/>
      <c r="AR1481" s="1709"/>
      <c r="AS1481" s="1779">
        <f t="shared" si="768"/>
        <v>0</v>
      </c>
      <c r="AT1481" s="1711">
        <f t="shared" si="789"/>
        <v>0</v>
      </c>
      <c r="AU1481" s="1611">
        <f t="shared" si="800"/>
        <v>0</v>
      </c>
      <c r="AV1481" s="1611">
        <f t="shared" si="801"/>
        <v>0</v>
      </c>
      <c r="AW1481" s="1611">
        <f t="shared" si="802"/>
        <v>0</v>
      </c>
      <c r="AX1481" s="1611">
        <f t="shared" si="803"/>
        <v>0</v>
      </c>
      <c r="AY1481" s="1611">
        <f t="shared" si="804"/>
        <v>0</v>
      </c>
      <c r="AZ1481" s="1611">
        <f t="shared" si="805"/>
        <v>0</v>
      </c>
      <c r="BA1481" s="1611">
        <f t="shared" si="806"/>
        <v>0</v>
      </c>
      <c r="BB1481" s="1611">
        <f t="shared" si="806"/>
        <v>0</v>
      </c>
      <c r="BC1481" s="1611">
        <f t="shared" si="806"/>
        <v>0</v>
      </c>
      <c r="BD1481" s="1611">
        <f t="shared" si="807"/>
        <v>0</v>
      </c>
      <c r="BE1481" s="1611">
        <f t="shared" si="808"/>
        <v>0</v>
      </c>
      <c r="BF1481" s="1611">
        <f t="shared" si="809"/>
        <v>0</v>
      </c>
      <c r="BG1481" s="1611">
        <f t="shared" si="790"/>
        <v>0</v>
      </c>
      <c r="BH1481" s="1611" t="str">
        <f t="shared" si="791"/>
        <v/>
      </c>
      <c r="BI1481" s="1611" t="str">
        <f t="shared" si="792"/>
        <v/>
      </c>
      <c r="BJ1481" s="1611" t="str">
        <f t="shared" si="781"/>
        <v/>
      </c>
      <c r="BK1481" s="1611" t="str">
        <f t="shared" si="782"/>
        <v/>
      </c>
      <c r="BL1481" s="1611" t="str">
        <f t="shared" ca="1" si="783"/>
        <v/>
      </c>
      <c r="BM1481" s="1611" t="str">
        <f t="shared" si="793"/>
        <v/>
      </c>
      <c r="BN1481" s="1611" t="str">
        <f t="shared" si="784"/>
        <v/>
      </c>
      <c r="BO1481" s="1611" t="str">
        <f t="shared" si="785"/>
        <v/>
      </c>
      <c r="BP1481" s="1611" t="str">
        <f t="shared" si="794"/>
        <v/>
      </c>
      <c r="BQ1481" s="1611" t="str">
        <f t="shared" si="795"/>
        <v/>
      </c>
      <c r="BR1481" s="1611" t="str">
        <f t="shared" si="796"/>
        <v/>
      </c>
      <c r="BS1481" s="1611" t="str">
        <f t="shared" si="797"/>
        <v/>
      </c>
      <c r="BT1481" s="1611" t="str">
        <f t="shared" si="798"/>
        <v/>
      </c>
      <c r="BU1481" s="1731">
        <f t="shared" ca="1" si="799"/>
        <v>0</v>
      </c>
      <c r="BV1481" s="1594"/>
      <c r="BW1481" s="1594"/>
      <c r="BX1481" s="1594"/>
      <c r="BY1481" s="1594"/>
      <c r="BZ1481" s="1594"/>
      <c r="CA1481" s="1594"/>
      <c r="CB1481" s="1594"/>
      <c r="CC1481" s="1594"/>
      <c r="CD1481" s="1594"/>
      <c r="CE1481" s="1594"/>
      <c r="CF1481" s="1594"/>
      <c r="CG1481" s="1594"/>
      <c r="CH1481" s="1594"/>
      <c r="CI1481" s="1594"/>
      <c r="CJ1481" s="1594"/>
      <c r="CK1481" s="1594"/>
      <c r="CL1481" s="1594"/>
      <c r="CM1481" s="1594"/>
      <c r="CN1481" s="1594"/>
      <c r="CO1481" s="1594"/>
      <c r="CP1481" s="1594"/>
      <c r="CQ1481" s="1594"/>
      <c r="CR1481" s="1594"/>
      <c r="CS1481" s="1594"/>
      <c r="CT1481" s="1594"/>
      <c r="CU1481" s="1594"/>
      <c r="CV1481" s="1594"/>
      <c r="CW1481" s="1594"/>
      <c r="CX1481" s="1594"/>
      <c r="CY1481" s="1594"/>
      <c r="CZ1481" s="1594"/>
      <c r="DA1481" s="1594"/>
      <c r="DB1481" s="1594"/>
      <c r="DC1481" s="1594"/>
      <c r="DD1481" s="1594"/>
      <c r="DE1481" s="1594"/>
      <c r="DF1481" s="1594"/>
      <c r="DG1481" s="1594"/>
      <c r="DH1481" s="1594"/>
      <c r="DI1481" s="1594"/>
      <c r="DJ1481" s="1594"/>
      <c r="DK1481" s="1594"/>
      <c r="DL1481" s="1594"/>
      <c r="DM1481" s="1594"/>
      <c r="DN1481" s="1594"/>
      <c r="DO1481" s="1594"/>
      <c r="DP1481" s="1594"/>
      <c r="DQ1481" s="1594"/>
      <c r="DR1481" s="1594"/>
      <c r="DS1481" s="1594"/>
      <c r="DT1481" s="1594"/>
      <c r="DU1481" s="1594"/>
      <c r="DV1481" s="1594"/>
      <c r="DW1481" s="1594"/>
      <c r="DX1481" s="1594"/>
      <c r="DY1481" s="1594"/>
      <c r="DZ1481" s="1594"/>
      <c r="EA1481" s="1594"/>
      <c r="EB1481" s="1594"/>
      <c r="EC1481" s="1594"/>
      <c r="ED1481" s="1594"/>
      <c r="EE1481" s="1594"/>
      <c r="EF1481" s="1594"/>
      <c r="EG1481" s="1594"/>
      <c r="EH1481" s="1594"/>
      <c r="EI1481" s="1594"/>
      <c r="EJ1481" s="1594"/>
      <c r="EK1481" s="1594"/>
      <c r="EL1481" s="1594"/>
      <c r="EM1481" s="1594"/>
      <c r="EN1481" s="1594"/>
      <c r="EO1481" s="1594"/>
      <c r="EP1481" s="1594"/>
      <c r="EQ1481" s="1594"/>
      <c r="ER1481" s="1594"/>
      <c r="ES1481" s="1594"/>
    </row>
    <row r="1482" spans="1:149" s="1595" customFormat="1" ht="12.5">
      <c r="A1482" s="1644" t="str">
        <f t="shared" si="786"/>
        <v>Organisation</v>
      </c>
      <c r="B1482" s="1758"/>
      <c r="C1482" s="1758"/>
      <c r="D1482" s="1758"/>
      <c r="E1482" s="1756"/>
      <c r="F1482" s="1592"/>
      <c r="G1482" s="1714">
        <f t="shared" si="787"/>
        <v>0</v>
      </c>
      <c r="H1482" s="1645"/>
      <c r="I1482" s="1714">
        <f t="shared" si="788"/>
        <v>0</v>
      </c>
      <c r="J1482" s="1646"/>
      <c r="K1482" s="1646"/>
      <c r="L1482" s="1592"/>
      <c r="M1482" s="1597"/>
      <c r="N1482" s="1597"/>
      <c r="O1482" s="1646"/>
      <c r="P1482" s="1647"/>
      <c r="Q1482" s="1647"/>
      <c r="R1482" s="1648"/>
      <c r="S1482" s="1603"/>
      <c r="T1482" s="1649"/>
      <c r="U1482" s="1649"/>
      <c r="V1482" s="1649"/>
      <c r="W1482" s="1649"/>
      <c r="X1482" s="1649"/>
      <c r="Y1482" s="1649"/>
      <c r="Z1482" s="1649"/>
      <c r="AA1482" s="1649"/>
      <c r="AB1482" s="1649"/>
      <c r="AC1482" s="1649"/>
      <c r="AD1482" s="1649"/>
      <c r="AE1482" s="1649"/>
      <c r="AF1482" s="1610">
        <f t="shared" si="767"/>
        <v>0</v>
      </c>
      <c r="AG1482" s="1649"/>
      <c r="AH1482" s="1649"/>
      <c r="AI1482" s="1649"/>
      <c r="AJ1482" s="1649"/>
      <c r="AK1482" s="1649"/>
      <c r="AL1482" s="1649"/>
      <c r="AM1482" s="1649"/>
      <c r="AN1482" s="1649"/>
      <c r="AO1482" s="1649"/>
      <c r="AP1482" s="1649"/>
      <c r="AQ1482" s="1649"/>
      <c r="AR1482" s="1709"/>
      <c r="AS1482" s="1779">
        <f t="shared" si="768"/>
        <v>0</v>
      </c>
      <c r="AT1482" s="1711">
        <f t="shared" si="789"/>
        <v>0</v>
      </c>
      <c r="AU1482" s="1611">
        <f t="shared" si="800"/>
        <v>0</v>
      </c>
      <c r="AV1482" s="1611">
        <f t="shared" si="801"/>
        <v>0</v>
      </c>
      <c r="AW1482" s="1611">
        <f t="shared" si="802"/>
        <v>0</v>
      </c>
      <c r="AX1482" s="1611">
        <f t="shared" si="803"/>
        <v>0</v>
      </c>
      <c r="AY1482" s="1611">
        <f t="shared" si="804"/>
        <v>0</v>
      </c>
      <c r="AZ1482" s="1611">
        <f t="shared" si="805"/>
        <v>0</v>
      </c>
      <c r="BA1482" s="1611">
        <f t="shared" si="806"/>
        <v>0</v>
      </c>
      <c r="BB1482" s="1611">
        <f t="shared" si="806"/>
        <v>0</v>
      </c>
      <c r="BC1482" s="1611">
        <f t="shared" si="806"/>
        <v>0</v>
      </c>
      <c r="BD1482" s="1611">
        <f t="shared" si="807"/>
        <v>0</v>
      </c>
      <c r="BE1482" s="1611">
        <f t="shared" si="808"/>
        <v>0</v>
      </c>
      <c r="BF1482" s="1611">
        <f t="shared" si="809"/>
        <v>0</v>
      </c>
      <c r="BG1482" s="1611">
        <f t="shared" si="790"/>
        <v>0</v>
      </c>
      <c r="BH1482" s="1611" t="str">
        <f t="shared" si="791"/>
        <v/>
      </c>
      <c r="BI1482" s="1611" t="str">
        <f t="shared" si="792"/>
        <v/>
      </c>
      <c r="BJ1482" s="1611" t="str">
        <f t="shared" si="781"/>
        <v/>
      </c>
      <c r="BK1482" s="1611" t="str">
        <f t="shared" si="782"/>
        <v/>
      </c>
      <c r="BL1482" s="1611" t="str">
        <f t="shared" ca="1" si="783"/>
        <v/>
      </c>
      <c r="BM1482" s="1611" t="str">
        <f t="shared" si="793"/>
        <v/>
      </c>
      <c r="BN1482" s="1611" t="str">
        <f t="shared" si="784"/>
        <v/>
      </c>
      <c r="BO1482" s="1611" t="str">
        <f t="shared" si="785"/>
        <v/>
      </c>
      <c r="BP1482" s="1611" t="str">
        <f t="shared" si="794"/>
        <v/>
      </c>
      <c r="BQ1482" s="1611" t="str">
        <f t="shared" si="795"/>
        <v/>
      </c>
      <c r="BR1482" s="1611" t="str">
        <f t="shared" si="796"/>
        <v/>
      </c>
      <c r="BS1482" s="1611" t="str">
        <f t="shared" si="797"/>
        <v/>
      </c>
      <c r="BT1482" s="1611" t="str">
        <f t="shared" si="798"/>
        <v/>
      </c>
      <c r="BU1482" s="1731">
        <f t="shared" ca="1" si="799"/>
        <v>0</v>
      </c>
      <c r="BV1482" s="1594"/>
      <c r="BW1482" s="1594"/>
      <c r="BX1482" s="1594"/>
      <c r="BY1482" s="1594"/>
      <c r="BZ1482" s="1594"/>
      <c r="CA1482" s="1594"/>
      <c r="CB1482" s="1594"/>
      <c r="CC1482" s="1594"/>
      <c r="CD1482" s="1594"/>
      <c r="CE1482" s="1594"/>
      <c r="CF1482" s="1594"/>
      <c r="CG1482" s="1594"/>
      <c r="CH1482" s="1594"/>
      <c r="CI1482" s="1594"/>
      <c r="CJ1482" s="1594"/>
      <c r="CK1482" s="1594"/>
      <c r="CL1482" s="1594"/>
      <c r="CM1482" s="1594"/>
      <c r="CN1482" s="1594"/>
      <c r="CO1482" s="1594"/>
      <c r="CP1482" s="1594"/>
      <c r="CQ1482" s="1594"/>
      <c r="CR1482" s="1594"/>
      <c r="CS1482" s="1594"/>
      <c r="CT1482" s="1594"/>
      <c r="CU1482" s="1594"/>
      <c r="CV1482" s="1594"/>
      <c r="CW1482" s="1594"/>
      <c r="CX1482" s="1594"/>
      <c r="CY1482" s="1594"/>
      <c r="CZ1482" s="1594"/>
      <c r="DA1482" s="1594"/>
      <c r="DB1482" s="1594"/>
      <c r="DC1482" s="1594"/>
      <c r="DD1482" s="1594"/>
      <c r="DE1482" s="1594"/>
      <c r="DF1482" s="1594"/>
      <c r="DG1482" s="1594"/>
      <c r="DH1482" s="1594"/>
      <c r="DI1482" s="1594"/>
      <c r="DJ1482" s="1594"/>
      <c r="DK1482" s="1594"/>
      <c r="DL1482" s="1594"/>
      <c r="DM1482" s="1594"/>
      <c r="DN1482" s="1594"/>
      <c r="DO1482" s="1594"/>
      <c r="DP1482" s="1594"/>
      <c r="DQ1482" s="1594"/>
      <c r="DR1482" s="1594"/>
      <c r="DS1482" s="1594"/>
      <c r="DT1482" s="1594"/>
      <c r="DU1482" s="1594"/>
      <c r="DV1482" s="1594"/>
      <c r="DW1482" s="1594"/>
      <c r="DX1482" s="1594"/>
      <c r="DY1482" s="1594"/>
      <c r="DZ1482" s="1594"/>
      <c r="EA1482" s="1594"/>
      <c r="EB1482" s="1594"/>
      <c r="EC1482" s="1594"/>
      <c r="ED1482" s="1594"/>
      <c r="EE1482" s="1594"/>
      <c r="EF1482" s="1594"/>
      <c r="EG1482" s="1594"/>
      <c r="EH1482" s="1594"/>
      <c r="EI1482" s="1594"/>
      <c r="EJ1482" s="1594"/>
      <c r="EK1482" s="1594"/>
      <c r="EL1482" s="1594"/>
      <c r="EM1482" s="1594"/>
      <c r="EN1482" s="1594"/>
      <c r="EO1482" s="1594"/>
      <c r="EP1482" s="1594"/>
      <c r="EQ1482" s="1594"/>
      <c r="ER1482" s="1594"/>
      <c r="ES1482" s="1594"/>
    </row>
    <row r="1483" spans="1:149" s="1595" customFormat="1" ht="12.5">
      <c r="A1483" s="1644" t="str">
        <f t="shared" si="786"/>
        <v>Organisation</v>
      </c>
      <c r="B1483" s="1758"/>
      <c r="C1483" s="1758"/>
      <c r="D1483" s="1758"/>
      <c r="E1483" s="1756"/>
      <c r="F1483" s="1592"/>
      <c r="G1483" s="1714">
        <f t="shared" si="787"/>
        <v>0</v>
      </c>
      <c r="H1483" s="1645"/>
      <c r="I1483" s="1714">
        <f t="shared" si="788"/>
        <v>0</v>
      </c>
      <c r="J1483" s="1646"/>
      <c r="K1483" s="1646"/>
      <c r="L1483" s="1592"/>
      <c r="M1483" s="1597"/>
      <c r="N1483" s="1597"/>
      <c r="O1483" s="1646"/>
      <c r="P1483" s="1647"/>
      <c r="Q1483" s="1647"/>
      <c r="R1483" s="1648"/>
      <c r="S1483" s="1603"/>
      <c r="T1483" s="1649"/>
      <c r="U1483" s="1649"/>
      <c r="V1483" s="1649"/>
      <c r="W1483" s="1649"/>
      <c r="X1483" s="1649"/>
      <c r="Y1483" s="1649"/>
      <c r="Z1483" s="1649"/>
      <c r="AA1483" s="1649"/>
      <c r="AB1483" s="1649"/>
      <c r="AC1483" s="1649"/>
      <c r="AD1483" s="1649"/>
      <c r="AE1483" s="1649"/>
      <c r="AF1483" s="1610">
        <f t="shared" si="767"/>
        <v>0</v>
      </c>
      <c r="AG1483" s="1649"/>
      <c r="AH1483" s="1649"/>
      <c r="AI1483" s="1649"/>
      <c r="AJ1483" s="1649"/>
      <c r="AK1483" s="1649"/>
      <c r="AL1483" s="1649"/>
      <c r="AM1483" s="1649"/>
      <c r="AN1483" s="1649"/>
      <c r="AO1483" s="1649"/>
      <c r="AP1483" s="1649"/>
      <c r="AQ1483" s="1649"/>
      <c r="AR1483" s="1709"/>
      <c r="AS1483" s="1779">
        <f t="shared" si="768"/>
        <v>0</v>
      </c>
      <c r="AT1483" s="1711">
        <f t="shared" si="789"/>
        <v>0</v>
      </c>
      <c r="AU1483" s="1611">
        <f t="shared" ref="AU1483:AZ1496" si="810">AG1483-T1483</f>
        <v>0</v>
      </c>
      <c r="AV1483" s="1611">
        <f t="shared" si="810"/>
        <v>0</v>
      </c>
      <c r="AW1483" s="1611">
        <f t="shared" si="810"/>
        <v>0</v>
      </c>
      <c r="AX1483" s="1611">
        <f t="shared" si="810"/>
        <v>0</v>
      </c>
      <c r="AY1483" s="1611">
        <f t="shared" si="810"/>
        <v>0</v>
      </c>
      <c r="AZ1483" s="1611">
        <f t="shared" si="810"/>
        <v>0</v>
      </c>
      <c r="BA1483" s="1611">
        <f t="shared" si="806"/>
        <v>0</v>
      </c>
      <c r="BB1483" s="1611">
        <f t="shared" si="806"/>
        <v>0</v>
      </c>
      <c r="BC1483" s="1611">
        <f t="shared" si="806"/>
        <v>0</v>
      </c>
      <c r="BD1483" s="1611">
        <f t="shared" si="807"/>
        <v>0</v>
      </c>
      <c r="BE1483" s="1611">
        <f t="shared" si="808"/>
        <v>0</v>
      </c>
      <c r="BF1483" s="1611">
        <f t="shared" si="809"/>
        <v>0</v>
      </c>
      <c r="BG1483" s="1611">
        <f t="shared" si="790"/>
        <v>0</v>
      </c>
      <c r="BH1483" s="1611" t="str">
        <f t="shared" si="791"/>
        <v/>
      </c>
      <c r="BI1483" s="1611" t="str">
        <f t="shared" si="792"/>
        <v/>
      </c>
      <c r="BJ1483" s="1611" t="str">
        <f t="shared" si="781"/>
        <v/>
      </c>
      <c r="BK1483" s="1611" t="str">
        <f t="shared" si="782"/>
        <v/>
      </c>
      <c r="BL1483" s="1611" t="str">
        <f t="shared" ca="1" si="783"/>
        <v/>
      </c>
      <c r="BM1483" s="1611" t="str">
        <f t="shared" si="793"/>
        <v/>
      </c>
      <c r="BN1483" s="1611" t="str">
        <f t="shared" si="784"/>
        <v/>
      </c>
      <c r="BO1483" s="1611" t="str">
        <f t="shared" si="785"/>
        <v/>
      </c>
      <c r="BP1483" s="1611" t="str">
        <f t="shared" si="794"/>
        <v/>
      </c>
      <c r="BQ1483" s="1611" t="str">
        <f t="shared" si="795"/>
        <v/>
      </c>
      <c r="BR1483" s="1611" t="str">
        <f t="shared" si="796"/>
        <v/>
      </c>
      <c r="BS1483" s="1611" t="str">
        <f t="shared" si="797"/>
        <v/>
      </c>
      <c r="BT1483" s="1611" t="str">
        <f t="shared" si="798"/>
        <v/>
      </c>
      <c r="BU1483" s="1731">
        <f t="shared" ca="1" si="799"/>
        <v>0</v>
      </c>
      <c r="BV1483" s="1594"/>
      <c r="BW1483" s="1594"/>
      <c r="BX1483" s="1594"/>
      <c r="BY1483" s="1594"/>
      <c r="BZ1483" s="1594"/>
      <c r="CA1483" s="1594"/>
      <c r="CB1483" s="1594"/>
      <c r="CC1483" s="1594"/>
      <c r="CD1483" s="1594"/>
      <c r="CE1483" s="1594"/>
      <c r="CF1483" s="1594"/>
      <c r="CG1483" s="1594"/>
      <c r="CH1483" s="1594"/>
      <c r="CI1483" s="1594"/>
      <c r="CJ1483" s="1594"/>
      <c r="CK1483" s="1594"/>
      <c r="CL1483" s="1594"/>
      <c r="CM1483" s="1594"/>
      <c r="CN1483" s="1594"/>
      <c r="CO1483" s="1594"/>
      <c r="CP1483" s="1594"/>
      <c r="CQ1483" s="1594"/>
      <c r="CR1483" s="1594"/>
      <c r="CS1483" s="1594"/>
      <c r="CT1483" s="1594"/>
      <c r="CU1483" s="1594"/>
      <c r="CV1483" s="1594"/>
      <c r="CW1483" s="1594"/>
      <c r="CX1483" s="1594"/>
      <c r="CY1483" s="1594"/>
      <c r="CZ1483" s="1594"/>
      <c r="DA1483" s="1594"/>
      <c r="DB1483" s="1594"/>
      <c r="DC1483" s="1594"/>
      <c r="DD1483" s="1594"/>
      <c r="DE1483" s="1594"/>
      <c r="DF1483" s="1594"/>
      <c r="DG1483" s="1594"/>
      <c r="DH1483" s="1594"/>
      <c r="DI1483" s="1594"/>
      <c r="DJ1483" s="1594"/>
      <c r="DK1483" s="1594"/>
      <c r="DL1483" s="1594"/>
      <c r="DM1483" s="1594"/>
      <c r="DN1483" s="1594"/>
      <c r="DO1483" s="1594"/>
      <c r="DP1483" s="1594"/>
      <c r="DQ1483" s="1594"/>
      <c r="DR1483" s="1594"/>
      <c r="DS1483" s="1594"/>
      <c r="DT1483" s="1594"/>
      <c r="DU1483" s="1594"/>
      <c r="DV1483" s="1594"/>
      <c r="DW1483" s="1594"/>
      <c r="DX1483" s="1594"/>
      <c r="DY1483" s="1594"/>
      <c r="DZ1483" s="1594"/>
      <c r="EA1483" s="1594"/>
      <c r="EB1483" s="1594"/>
      <c r="EC1483" s="1594"/>
      <c r="ED1483" s="1594"/>
      <c r="EE1483" s="1594"/>
      <c r="EF1483" s="1594"/>
      <c r="EG1483" s="1594"/>
      <c r="EH1483" s="1594"/>
      <c r="EI1483" s="1594"/>
      <c r="EJ1483" s="1594"/>
      <c r="EK1483" s="1594"/>
      <c r="EL1483" s="1594"/>
      <c r="EM1483" s="1594"/>
      <c r="EN1483" s="1594"/>
      <c r="EO1483" s="1594"/>
      <c r="EP1483" s="1594"/>
      <c r="EQ1483" s="1594"/>
      <c r="ER1483" s="1594"/>
      <c r="ES1483" s="1594"/>
    </row>
    <row r="1484" spans="1:149" s="1595" customFormat="1" ht="12.5">
      <c r="A1484" s="1644" t="str">
        <f t="shared" si="786"/>
        <v>Organisation</v>
      </c>
      <c r="B1484" s="1758"/>
      <c r="C1484" s="1758"/>
      <c r="D1484" s="1758"/>
      <c r="E1484" s="1756"/>
      <c r="F1484" s="1592"/>
      <c r="G1484" s="1714">
        <f t="shared" si="787"/>
        <v>0</v>
      </c>
      <c r="H1484" s="1645"/>
      <c r="I1484" s="1714">
        <f t="shared" si="788"/>
        <v>0</v>
      </c>
      <c r="J1484" s="1646"/>
      <c r="K1484" s="1646"/>
      <c r="L1484" s="1592"/>
      <c r="M1484" s="1597"/>
      <c r="N1484" s="1597"/>
      <c r="O1484" s="1646"/>
      <c r="P1484" s="1647"/>
      <c r="Q1484" s="1647"/>
      <c r="R1484" s="1648"/>
      <c r="S1484" s="1603"/>
      <c r="T1484" s="1649"/>
      <c r="U1484" s="1649"/>
      <c r="V1484" s="1649"/>
      <c r="W1484" s="1649"/>
      <c r="X1484" s="1649"/>
      <c r="Y1484" s="1649"/>
      <c r="Z1484" s="1649"/>
      <c r="AA1484" s="1649"/>
      <c r="AB1484" s="1649"/>
      <c r="AC1484" s="1649"/>
      <c r="AD1484" s="1649"/>
      <c r="AE1484" s="1649"/>
      <c r="AF1484" s="1610">
        <f t="shared" si="767"/>
        <v>0</v>
      </c>
      <c r="AG1484" s="1649"/>
      <c r="AH1484" s="1649"/>
      <c r="AI1484" s="1649"/>
      <c r="AJ1484" s="1649"/>
      <c r="AK1484" s="1649"/>
      <c r="AL1484" s="1649"/>
      <c r="AM1484" s="1649"/>
      <c r="AN1484" s="1649"/>
      <c r="AO1484" s="1649"/>
      <c r="AP1484" s="1649"/>
      <c r="AQ1484" s="1649"/>
      <c r="AR1484" s="1709"/>
      <c r="AS1484" s="1779">
        <f t="shared" si="768"/>
        <v>0</v>
      </c>
      <c r="AT1484" s="1711">
        <f t="shared" si="789"/>
        <v>0</v>
      </c>
      <c r="AU1484" s="1611">
        <f t="shared" si="810"/>
        <v>0</v>
      </c>
      <c r="AV1484" s="1611">
        <f t="shared" si="810"/>
        <v>0</v>
      </c>
      <c r="AW1484" s="1611">
        <f t="shared" si="810"/>
        <v>0</v>
      </c>
      <c r="AX1484" s="1611">
        <f t="shared" si="810"/>
        <v>0</v>
      </c>
      <c r="AY1484" s="1611">
        <f t="shared" si="810"/>
        <v>0</v>
      </c>
      <c r="AZ1484" s="1611">
        <f t="shared" si="810"/>
        <v>0</v>
      </c>
      <c r="BA1484" s="1611">
        <f t="shared" si="806"/>
        <v>0</v>
      </c>
      <c r="BB1484" s="1611">
        <f t="shared" si="806"/>
        <v>0</v>
      </c>
      <c r="BC1484" s="1611">
        <f t="shared" si="806"/>
        <v>0</v>
      </c>
      <c r="BD1484" s="1611">
        <f t="shared" si="807"/>
        <v>0</v>
      </c>
      <c r="BE1484" s="1611">
        <f t="shared" si="808"/>
        <v>0</v>
      </c>
      <c r="BF1484" s="1611">
        <f t="shared" si="809"/>
        <v>0</v>
      </c>
      <c r="BG1484" s="1611">
        <f t="shared" si="790"/>
        <v>0</v>
      </c>
      <c r="BH1484" s="1611" t="str">
        <f t="shared" si="791"/>
        <v/>
      </c>
      <c r="BI1484" s="1611" t="str">
        <f t="shared" si="792"/>
        <v/>
      </c>
      <c r="BJ1484" s="1611" t="str">
        <f t="shared" si="781"/>
        <v/>
      </c>
      <c r="BK1484" s="1611" t="str">
        <f t="shared" si="782"/>
        <v/>
      </c>
      <c r="BL1484" s="1611" t="str">
        <f t="shared" ca="1" si="783"/>
        <v/>
      </c>
      <c r="BM1484" s="1611" t="str">
        <f t="shared" si="793"/>
        <v/>
      </c>
      <c r="BN1484" s="1611" t="str">
        <f t="shared" si="784"/>
        <v/>
      </c>
      <c r="BO1484" s="1611" t="str">
        <f t="shared" si="785"/>
        <v/>
      </c>
      <c r="BP1484" s="1611" t="str">
        <f t="shared" si="794"/>
        <v/>
      </c>
      <c r="BQ1484" s="1611" t="str">
        <f t="shared" si="795"/>
        <v/>
      </c>
      <c r="BR1484" s="1611" t="str">
        <f t="shared" si="796"/>
        <v/>
      </c>
      <c r="BS1484" s="1611" t="str">
        <f t="shared" si="797"/>
        <v/>
      </c>
      <c r="BT1484" s="1611" t="str">
        <f t="shared" si="798"/>
        <v/>
      </c>
      <c r="BU1484" s="1731">
        <f t="shared" ca="1" si="799"/>
        <v>0</v>
      </c>
      <c r="BV1484" s="1594"/>
      <c r="BW1484" s="1594"/>
      <c r="BX1484" s="1594"/>
      <c r="BY1484" s="1594"/>
      <c r="BZ1484" s="1594"/>
      <c r="CA1484" s="1594"/>
      <c r="CB1484" s="1594"/>
      <c r="CC1484" s="1594"/>
      <c r="CD1484" s="1594"/>
      <c r="CE1484" s="1594"/>
      <c r="CF1484" s="1594"/>
      <c r="CG1484" s="1594"/>
      <c r="CH1484" s="1594"/>
      <c r="CI1484" s="1594"/>
      <c r="CJ1484" s="1594"/>
      <c r="CK1484" s="1594"/>
      <c r="CL1484" s="1594"/>
      <c r="CM1484" s="1594"/>
      <c r="CN1484" s="1594"/>
      <c r="CO1484" s="1594"/>
      <c r="CP1484" s="1594"/>
      <c r="CQ1484" s="1594"/>
      <c r="CR1484" s="1594"/>
      <c r="CS1484" s="1594"/>
      <c r="CT1484" s="1594"/>
      <c r="CU1484" s="1594"/>
      <c r="CV1484" s="1594"/>
      <c r="CW1484" s="1594"/>
      <c r="CX1484" s="1594"/>
      <c r="CY1484" s="1594"/>
      <c r="CZ1484" s="1594"/>
      <c r="DA1484" s="1594"/>
      <c r="DB1484" s="1594"/>
      <c r="DC1484" s="1594"/>
      <c r="DD1484" s="1594"/>
      <c r="DE1484" s="1594"/>
      <c r="DF1484" s="1594"/>
      <c r="DG1484" s="1594"/>
      <c r="DH1484" s="1594"/>
      <c r="DI1484" s="1594"/>
      <c r="DJ1484" s="1594"/>
      <c r="DK1484" s="1594"/>
      <c r="DL1484" s="1594"/>
      <c r="DM1484" s="1594"/>
      <c r="DN1484" s="1594"/>
      <c r="DO1484" s="1594"/>
      <c r="DP1484" s="1594"/>
      <c r="DQ1484" s="1594"/>
      <c r="DR1484" s="1594"/>
      <c r="DS1484" s="1594"/>
      <c r="DT1484" s="1594"/>
      <c r="DU1484" s="1594"/>
      <c r="DV1484" s="1594"/>
      <c r="DW1484" s="1594"/>
      <c r="DX1484" s="1594"/>
      <c r="DY1484" s="1594"/>
      <c r="DZ1484" s="1594"/>
      <c r="EA1484" s="1594"/>
      <c r="EB1484" s="1594"/>
      <c r="EC1484" s="1594"/>
      <c r="ED1484" s="1594"/>
      <c r="EE1484" s="1594"/>
      <c r="EF1484" s="1594"/>
      <c r="EG1484" s="1594"/>
      <c r="EH1484" s="1594"/>
      <c r="EI1484" s="1594"/>
      <c r="EJ1484" s="1594"/>
      <c r="EK1484" s="1594"/>
      <c r="EL1484" s="1594"/>
      <c r="EM1484" s="1594"/>
      <c r="EN1484" s="1594"/>
      <c r="EO1484" s="1594"/>
      <c r="EP1484" s="1594"/>
      <c r="EQ1484" s="1594"/>
      <c r="ER1484" s="1594"/>
      <c r="ES1484" s="1594"/>
    </row>
    <row r="1485" spans="1:149" s="1595" customFormat="1" ht="12.5">
      <c r="A1485" s="1644" t="str">
        <f t="shared" si="786"/>
        <v>Organisation</v>
      </c>
      <c r="B1485" s="1758"/>
      <c r="C1485" s="1758"/>
      <c r="D1485" s="1758"/>
      <c r="E1485" s="1756"/>
      <c r="F1485" s="1592"/>
      <c r="G1485" s="1714">
        <f t="shared" si="787"/>
        <v>0</v>
      </c>
      <c r="H1485" s="1645"/>
      <c r="I1485" s="1714">
        <f t="shared" si="788"/>
        <v>0</v>
      </c>
      <c r="J1485" s="1646"/>
      <c r="K1485" s="1646"/>
      <c r="L1485" s="1592"/>
      <c r="M1485" s="1597"/>
      <c r="N1485" s="1597"/>
      <c r="O1485" s="1646"/>
      <c r="P1485" s="1647"/>
      <c r="Q1485" s="1647"/>
      <c r="R1485" s="1648"/>
      <c r="S1485" s="1603"/>
      <c r="T1485" s="1649"/>
      <c r="U1485" s="1649"/>
      <c r="V1485" s="1649"/>
      <c r="W1485" s="1649"/>
      <c r="X1485" s="1649"/>
      <c r="Y1485" s="1649"/>
      <c r="Z1485" s="1649"/>
      <c r="AA1485" s="1649"/>
      <c r="AB1485" s="1649"/>
      <c r="AC1485" s="1649"/>
      <c r="AD1485" s="1649"/>
      <c r="AE1485" s="1649"/>
      <c r="AF1485" s="1610">
        <f t="shared" si="767"/>
        <v>0</v>
      </c>
      <c r="AG1485" s="1649"/>
      <c r="AH1485" s="1649"/>
      <c r="AI1485" s="1649"/>
      <c r="AJ1485" s="1649"/>
      <c r="AK1485" s="1649"/>
      <c r="AL1485" s="1649"/>
      <c r="AM1485" s="1649"/>
      <c r="AN1485" s="1649"/>
      <c r="AO1485" s="1649"/>
      <c r="AP1485" s="1649"/>
      <c r="AQ1485" s="1649"/>
      <c r="AR1485" s="1709"/>
      <c r="AS1485" s="1779">
        <f t="shared" si="768"/>
        <v>0</v>
      </c>
      <c r="AT1485" s="1711">
        <f t="shared" si="789"/>
        <v>0</v>
      </c>
      <c r="AU1485" s="1611">
        <f t="shared" si="810"/>
        <v>0</v>
      </c>
      <c r="AV1485" s="1611">
        <f t="shared" si="810"/>
        <v>0</v>
      </c>
      <c r="AW1485" s="1611">
        <f t="shared" si="810"/>
        <v>0</v>
      </c>
      <c r="AX1485" s="1611">
        <f t="shared" si="810"/>
        <v>0</v>
      </c>
      <c r="AY1485" s="1611">
        <f t="shared" si="810"/>
        <v>0</v>
      </c>
      <c r="AZ1485" s="1611">
        <f t="shared" si="810"/>
        <v>0</v>
      </c>
      <c r="BA1485" s="1611">
        <f t="shared" si="806"/>
        <v>0</v>
      </c>
      <c r="BB1485" s="1611">
        <f t="shared" si="806"/>
        <v>0</v>
      </c>
      <c r="BC1485" s="1611">
        <f t="shared" si="806"/>
        <v>0</v>
      </c>
      <c r="BD1485" s="1611">
        <f t="shared" si="807"/>
        <v>0</v>
      </c>
      <c r="BE1485" s="1611">
        <f t="shared" si="808"/>
        <v>0</v>
      </c>
      <c r="BF1485" s="1611">
        <f t="shared" si="809"/>
        <v>0</v>
      </c>
      <c r="BG1485" s="1611">
        <f t="shared" si="790"/>
        <v>0</v>
      </c>
      <c r="BH1485" s="1611" t="str">
        <f t="shared" si="791"/>
        <v/>
      </c>
      <c r="BI1485" s="1611" t="str">
        <f t="shared" si="792"/>
        <v/>
      </c>
      <c r="BJ1485" s="1611" t="str">
        <f t="shared" si="781"/>
        <v/>
      </c>
      <c r="BK1485" s="1611" t="str">
        <f t="shared" si="782"/>
        <v/>
      </c>
      <c r="BL1485" s="1611" t="str">
        <f t="shared" ca="1" si="783"/>
        <v/>
      </c>
      <c r="BM1485" s="1611" t="str">
        <f t="shared" si="793"/>
        <v/>
      </c>
      <c r="BN1485" s="1611" t="str">
        <f t="shared" si="784"/>
        <v/>
      </c>
      <c r="BO1485" s="1611" t="str">
        <f t="shared" si="785"/>
        <v/>
      </c>
      <c r="BP1485" s="1611" t="str">
        <f t="shared" si="794"/>
        <v/>
      </c>
      <c r="BQ1485" s="1611" t="str">
        <f t="shared" si="795"/>
        <v/>
      </c>
      <c r="BR1485" s="1611" t="str">
        <f t="shared" si="796"/>
        <v/>
      </c>
      <c r="BS1485" s="1611" t="str">
        <f t="shared" si="797"/>
        <v/>
      </c>
      <c r="BT1485" s="1611" t="str">
        <f t="shared" si="798"/>
        <v/>
      </c>
      <c r="BU1485" s="1731">
        <f t="shared" ca="1" si="799"/>
        <v>0</v>
      </c>
      <c r="BV1485" s="1594"/>
      <c r="BW1485" s="1594"/>
      <c r="BX1485" s="1594"/>
      <c r="BY1485" s="1594"/>
      <c r="BZ1485" s="1594"/>
      <c r="CA1485" s="1594"/>
      <c r="CB1485" s="1594"/>
      <c r="CC1485" s="1594"/>
      <c r="CD1485" s="1594"/>
      <c r="CE1485" s="1594"/>
      <c r="CF1485" s="1594"/>
      <c r="CG1485" s="1594"/>
      <c r="CH1485" s="1594"/>
      <c r="CI1485" s="1594"/>
      <c r="CJ1485" s="1594"/>
      <c r="CK1485" s="1594"/>
      <c r="CL1485" s="1594"/>
      <c r="CM1485" s="1594"/>
      <c r="CN1485" s="1594"/>
      <c r="CO1485" s="1594"/>
      <c r="CP1485" s="1594"/>
      <c r="CQ1485" s="1594"/>
      <c r="CR1485" s="1594"/>
      <c r="CS1485" s="1594"/>
      <c r="CT1485" s="1594"/>
      <c r="CU1485" s="1594"/>
      <c r="CV1485" s="1594"/>
      <c r="CW1485" s="1594"/>
      <c r="CX1485" s="1594"/>
      <c r="CY1485" s="1594"/>
      <c r="CZ1485" s="1594"/>
      <c r="DA1485" s="1594"/>
      <c r="DB1485" s="1594"/>
      <c r="DC1485" s="1594"/>
      <c r="DD1485" s="1594"/>
      <c r="DE1485" s="1594"/>
      <c r="DF1485" s="1594"/>
      <c r="DG1485" s="1594"/>
      <c r="DH1485" s="1594"/>
      <c r="DI1485" s="1594"/>
      <c r="DJ1485" s="1594"/>
      <c r="DK1485" s="1594"/>
      <c r="DL1485" s="1594"/>
      <c r="DM1485" s="1594"/>
      <c r="DN1485" s="1594"/>
      <c r="DO1485" s="1594"/>
      <c r="DP1485" s="1594"/>
      <c r="DQ1485" s="1594"/>
      <c r="DR1485" s="1594"/>
      <c r="DS1485" s="1594"/>
      <c r="DT1485" s="1594"/>
      <c r="DU1485" s="1594"/>
      <c r="DV1485" s="1594"/>
      <c r="DW1485" s="1594"/>
      <c r="DX1485" s="1594"/>
      <c r="DY1485" s="1594"/>
      <c r="DZ1485" s="1594"/>
      <c r="EA1485" s="1594"/>
      <c r="EB1485" s="1594"/>
      <c r="EC1485" s="1594"/>
      <c r="ED1485" s="1594"/>
      <c r="EE1485" s="1594"/>
      <c r="EF1485" s="1594"/>
      <c r="EG1485" s="1594"/>
      <c r="EH1485" s="1594"/>
      <c r="EI1485" s="1594"/>
      <c r="EJ1485" s="1594"/>
      <c r="EK1485" s="1594"/>
      <c r="EL1485" s="1594"/>
      <c r="EM1485" s="1594"/>
      <c r="EN1485" s="1594"/>
      <c r="EO1485" s="1594"/>
      <c r="EP1485" s="1594"/>
      <c r="EQ1485" s="1594"/>
      <c r="ER1485" s="1594"/>
      <c r="ES1485" s="1594"/>
    </row>
    <row r="1486" spans="1:149" s="1595" customFormat="1" ht="12.5">
      <c r="A1486" s="1644" t="str">
        <f t="shared" si="786"/>
        <v>Organisation</v>
      </c>
      <c r="B1486" s="1758"/>
      <c r="C1486" s="1758"/>
      <c r="D1486" s="1758"/>
      <c r="E1486" s="1756"/>
      <c r="F1486" s="1592"/>
      <c r="G1486" s="1714">
        <f t="shared" si="787"/>
        <v>0</v>
      </c>
      <c r="H1486" s="1645"/>
      <c r="I1486" s="1714">
        <f t="shared" si="788"/>
        <v>0</v>
      </c>
      <c r="J1486" s="1646"/>
      <c r="K1486" s="1646"/>
      <c r="L1486" s="1592"/>
      <c r="M1486" s="1597"/>
      <c r="N1486" s="1597"/>
      <c r="O1486" s="1646"/>
      <c r="P1486" s="1647"/>
      <c r="Q1486" s="1647"/>
      <c r="R1486" s="1648"/>
      <c r="S1486" s="1603"/>
      <c r="T1486" s="1649"/>
      <c r="U1486" s="1649"/>
      <c r="V1486" s="1649"/>
      <c r="W1486" s="1649"/>
      <c r="X1486" s="1649"/>
      <c r="Y1486" s="1649"/>
      <c r="Z1486" s="1649"/>
      <c r="AA1486" s="1649"/>
      <c r="AB1486" s="1649"/>
      <c r="AC1486" s="1649"/>
      <c r="AD1486" s="1649"/>
      <c r="AE1486" s="1649"/>
      <c r="AF1486" s="1610">
        <f t="shared" si="767"/>
        <v>0</v>
      </c>
      <c r="AG1486" s="1649"/>
      <c r="AH1486" s="1649"/>
      <c r="AI1486" s="1649"/>
      <c r="AJ1486" s="1649"/>
      <c r="AK1486" s="1649"/>
      <c r="AL1486" s="1649"/>
      <c r="AM1486" s="1649"/>
      <c r="AN1486" s="1649"/>
      <c r="AO1486" s="1649"/>
      <c r="AP1486" s="1649"/>
      <c r="AQ1486" s="1649"/>
      <c r="AR1486" s="1709"/>
      <c r="AS1486" s="1779">
        <f t="shared" si="768"/>
        <v>0</v>
      </c>
      <c r="AT1486" s="1711">
        <f t="shared" si="789"/>
        <v>0</v>
      </c>
      <c r="AU1486" s="1611">
        <f t="shared" si="810"/>
        <v>0</v>
      </c>
      <c r="AV1486" s="1611">
        <f t="shared" si="810"/>
        <v>0</v>
      </c>
      <c r="AW1486" s="1611">
        <f t="shared" si="810"/>
        <v>0</v>
      </c>
      <c r="AX1486" s="1611">
        <f t="shared" si="810"/>
        <v>0</v>
      </c>
      <c r="AY1486" s="1611">
        <f t="shared" si="810"/>
        <v>0</v>
      </c>
      <c r="AZ1486" s="1611">
        <f t="shared" si="810"/>
        <v>0</v>
      </c>
      <c r="BA1486" s="1611">
        <f t="shared" si="806"/>
        <v>0</v>
      </c>
      <c r="BB1486" s="1611">
        <f t="shared" si="806"/>
        <v>0</v>
      </c>
      <c r="BC1486" s="1611">
        <f t="shared" si="806"/>
        <v>0</v>
      </c>
      <c r="BD1486" s="1611">
        <f t="shared" si="807"/>
        <v>0</v>
      </c>
      <c r="BE1486" s="1611">
        <f t="shared" si="808"/>
        <v>0</v>
      </c>
      <c r="BF1486" s="1611">
        <f t="shared" si="809"/>
        <v>0</v>
      </c>
      <c r="BG1486" s="1611">
        <f t="shared" si="790"/>
        <v>0</v>
      </c>
      <c r="BH1486" s="1611" t="str">
        <f t="shared" si="791"/>
        <v/>
      </c>
      <c r="BI1486" s="1611" t="str">
        <f t="shared" si="792"/>
        <v/>
      </c>
      <c r="BJ1486" s="1611" t="str">
        <f t="shared" si="781"/>
        <v/>
      </c>
      <c r="BK1486" s="1611" t="str">
        <f t="shared" si="782"/>
        <v/>
      </c>
      <c r="BL1486" s="1611" t="str">
        <f t="shared" ca="1" si="783"/>
        <v/>
      </c>
      <c r="BM1486" s="1611" t="str">
        <f t="shared" si="793"/>
        <v/>
      </c>
      <c r="BN1486" s="1611" t="str">
        <f t="shared" si="784"/>
        <v/>
      </c>
      <c r="BO1486" s="1611" t="str">
        <f t="shared" si="785"/>
        <v/>
      </c>
      <c r="BP1486" s="1611" t="str">
        <f t="shared" si="794"/>
        <v/>
      </c>
      <c r="BQ1486" s="1611" t="str">
        <f t="shared" si="795"/>
        <v/>
      </c>
      <c r="BR1486" s="1611" t="str">
        <f t="shared" si="796"/>
        <v/>
      </c>
      <c r="BS1486" s="1611" t="str">
        <f t="shared" si="797"/>
        <v/>
      </c>
      <c r="BT1486" s="1611" t="str">
        <f t="shared" si="798"/>
        <v/>
      </c>
      <c r="BU1486" s="1731">
        <f t="shared" ca="1" si="799"/>
        <v>0</v>
      </c>
      <c r="BV1486" s="1594"/>
      <c r="BW1486" s="1594"/>
      <c r="BX1486" s="1594"/>
      <c r="BY1486" s="1594"/>
      <c r="BZ1486" s="1594"/>
      <c r="CA1486" s="1594"/>
      <c r="CB1486" s="1594"/>
      <c r="CC1486" s="1594"/>
      <c r="CD1486" s="1594"/>
      <c r="CE1486" s="1594"/>
      <c r="CF1486" s="1594"/>
      <c r="CG1486" s="1594"/>
      <c r="CH1486" s="1594"/>
      <c r="CI1486" s="1594"/>
      <c r="CJ1486" s="1594"/>
      <c r="CK1486" s="1594"/>
      <c r="CL1486" s="1594"/>
      <c r="CM1486" s="1594"/>
      <c r="CN1486" s="1594"/>
      <c r="CO1486" s="1594"/>
      <c r="CP1486" s="1594"/>
      <c r="CQ1486" s="1594"/>
      <c r="CR1486" s="1594"/>
      <c r="CS1486" s="1594"/>
      <c r="CT1486" s="1594"/>
      <c r="CU1486" s="1594"/>
      <c r="CV1486" s="1594"/>
      <c r="CW1486" s="1594"/>
      <c r="CX1486" s="1594"/>
      <c r="CY1486" s="1594"/>
      <c r="CZ1486" s="1594"/>
      <c r="DA1486" s="1594"/>
      <c r="DB1486" s="1594"/>
      <c r="DC1486" s="1594"/>
      <c r="DD1486" s="1594"/>
      <c r="DE1486" s="1594"/>
      <c r="DF1486" s="1594"/>
      <c r="DG1486" s="1594"/>
      <c r="DH1486" s="1594"/>
      <c r="DI1486" s="1594"/>
      <c r="DJ1486" s="1594"/>
      <c r="DK1486" s="1594"/>
      <c r="DL1486" s="1594"/>
      <c r="DM1486" s="1594"/>
      <c r="DN1486" s="1594"/>
      <c r="DO1486" s="1594"/>
      <c r="DP1486" s="1594"/>
      <c r="DQ1486" s="1594"/>
      <c r="DR1486" s="1594"/>
      <c r="DS1486" s="1594"/>
      <c r="DT1486" s="1594"/>
      <c r="DU1486" s="1594"/>
      <c r="DV1486" s="1594"/>
      <c r="DW1486" s="1594"/>
      <c r="DX1486" s="1594"/>
      <c r="DY1486" s="1594"/>
      <c r="DZ1486" s="1594"/>
      <c r="EA1486" s="1594"/>
      <c r="EB1486" s="1594"/>
      <c r="EC1486" s="1594"/>
      <c r="ED1486" s="1594"/>
      <c r="EE1486" s="1594"/>
      <c r="EF1486" s="1594"/>
      <c r="EG1486" s="1594"/>
      <c r="EH1486" s="1594"/>
      <c r="EI1486" s="1594"/>
      <c r="EJ1486" s="1594"/>
      <c r="EK1486" s="1594"/>
      <c r="EL1486" s="1594"/>
      <c r="EM1486" s="1594"/>
      <c r="EN1486" s="1594"/>
      <c r="EO1486" s="1594"/>
      <c r="EP1486" s="1594"/>
      <c r="EQ1486" s="1594"/>
      <c r="ER1486" s="1594"/>
      <c r="ES1486" s="1594"/>
    </row>
    <row r="1487" spans="1:149" s="1595" customFormat="1" ht="12.5">
      <c r="A1487" s="1644" t="str">
        <f t="shared" si="786"/>
        <v>Organisation</v>
      </c>
      <c r="B1487" s="1758"/>
      <c r="C1487" s="1758"/>
      <c r="D1487" s="1758"/>
      <c r="E1487" s="1756"/>
      <c r="F1487" s="1592"/>
      <c r="G1487" s="1714">
        <f t="shared" si="787"/>
        <v>0</v>
      </c>
      <c r="H1487" s="1645"/>
      <c r="I1487" s="1714">
        <f t="shared" si="788"/>
        <v>0</v>
      </c>
      <c r="J1487" s="1646"/>
      <c r="K1487" s="1646"/>
      <c r="L1487" s="1592"/>
      <c r="M1487" s="1597"/>
      <c r="N1487" s="1597"/>
      <c r="O1487" s="1646"/>
      <c r="P1487" s="1647"/>
      <c r="Q1487" s="1647"/>
      <c r="R1487" s="1648"/>
      <c r="S1487" s="1603"/>
      <c r="T1487" s="1649"/>
      <c r="U1487" s="1649"/>
      <c r="V1487" s="1649"/>
      <c r="W1487" s="1649"/>
      <c r="X1487" s="1649"/>
      <c r="Y1487" s="1649"/>
      <c r="Z1487" s="1649"/>
      <c r="AA1487" s="1649"/>
      <c r="AB1487" s="1649"/>
      <c r="AC1487" s="1649"/>
      <c r="AD1487" s="1649"/>
      <c r="AE1487" s="1649"/>
      <c r="AF1487" s="1610">
        <f t="shared" si="767"/>
        <v>0</v>
      </c>
      <c r="AG1487" s="1649"/>
      <c r="AH1487" s="1649"/>
      <c r="AI1487" s="1649"/>
      <c r="AJ1487" s="1649"/>
      <c r="AK1487" s="1649"/>
      <c r="AL1487" s="1649"/>
      <c r="AM1487" s="1649"/>
      <c r="AN1487" s="1649"/>
      <c r="AO1487" s="1649"/>
      <c r="AP1487" s="1649"/>
      <c r="AQ1487" s="1649"/>
      <c r="AR1487" s="1709"/>
      <c r="AS1487" s="1779">
        <f t="shared" si="768"/>
        <v>0</v>
      </c>
      <c r="AT1487" s="1711">
        <f t="shared" si="789"/>
        <v>0</v>
      </c>
      <c r="AU1487" s="1611">
        <f t="shared" si="810"/>
        <v>0</v>
      </c>
      <c r="AV1487" s="1611">
        <f t="shared" si="810"/>
        <v>0</v>
      </c>
      <c r="AW1487" s="1611">
        <f t="shared" si="810"/>
        <v>0</v>
      </c>
      <c r="AX1487" s="1611">
        <f t="shared" si="810"/>
        <v>0</v>
      </c>
      <c r="AY1487" s="1611">
        <f t="shared" si="810"/>
        <v>0</v>
      </c>
      <c r="AZ1487" s="1611">
        <f t="shared" si="810"/>
        <v>0</v>
      </c>
      <c r="BA1487" s="1611">
        <f t="shared" si="806"/>
        <v>0</v>
      </c>
      <c r="BB1487" s="1611">
        <f t="shared" si="806"/>
        <v>0</v>
      </c>
      <c r="BC1487" s="1611">
        <f t="shared" si="806"/>
        <v>0</v>
      </c>
      <c r="BD1487" s="1611">
        <f t="shared" si="807"/>
        <v>0</v>
      </c>
      <c r="BE1487" s="1611">
        <f t="shared" si="808"/>
        <v>0</v>
      </c>
      <c r="BF1487" s="1611">
        <f t="shared" si="809"/>
        <v>0</v>
      </c>
      <c r="BG1487" s="1611">
        <f t="shared" si="790"/>
        <v>0</v>
      </c>
      <c r="BH1487" s="1611" t="str">
        <f t="shared" si="791"/>
        <v/>
      </c>
      <c r="BI1487" s="1611" t="str">
        <f t="shared" si="792"/>
        <v/>
      </c>
      <c r="BJ1487" s="1611" t="str">
        <f t="shared" si="781"/>
        <v/>
      </c>
      <c r="BK1487" s="1611" t="str">
        <f t="shared" si="782"/>
        <v/>
      </c>
      <c r="BL1487" s="1611" t="str">
        <f t="shared" ca="1" si="783"/>
        <v/>
      </c>
      <c r="BM1487" s="1611" t="str">
        <f t="shared" si="793"/>
        <v/>
      </c>
      <c r="BN1487" s="1611" t="str">
        <f t="shared" si="784"/>
        <v/>
      </c>
      <c r="BO1487" s="1611" t="str">
        <f t="shared" si="785"/>
        <v/>
      </c>
      <c r="BP1487" s="1611" t="str">
        <f t="shared" si="794"/>
        <v/>
      </c>
      <c r="BQ1487" s="1611" t="str">
        <f t="shared" si="795"/>
        <v/>
      </c>
      <c r="BR1487" s="1611" t="str">
        <f t="shared" si="796"/>
        <v/>
      </c>
      <c r="BS1487" s="1611" t="str">
        <f t="shared" si="797"/>
        <v/>
      </c>
      <c r="BT1487" s="1611" t="str">
        <f t="shared" si="798"/>
        <v/>
      </c>
      <c r="BU1487" s="1731">
        <f t="shared" ca="1" si="799"/>
        <v>0</v>
      </c>
      <c r="BV1487" s="1594"/>
      <c r="BW1487" s="1594"/>
      <c r="BX1487" s="1594"/>
      <c r="BY1487" s="1594"/>
      <c r="BZ1487" s="1594"/>
      <c r="CA1487" s="1594"/>
      <c r="CB1487" s="1594"/>
      <c r="CC1487" s="1594"/>
      <c r="CD1487" s="1594"/>
      <c r="CE1487" s="1594"/>
      <c r="CF1487" s="1594"/>
      <c r="CG1487" s="1594"/>
      <c r="CH1487" s="1594"/>
      <c r="CI1487" s="1594"/>
      <c r="CJ1487" s="1594"/>
      <c r="CK1487" s="1594"/>
      <c r="CL1487" s="1594"/>
      <c r="CM1487" s="1594"/>
      <c r="CN1487" s="1594"/>
      <c r="CO1487" s="1594"/>
      <c r="CP1487" s="1594"/>
      <c r="CQ1487" s="1594"/>
      <c r="CR1487" s="1594"/>
      <c r="CS1487" s="1594"/>
      <c r="CT1487" s="1594"/>
      <c r="CU1487" s="1594"/>
      <c r="CV1487" s="1594"/>
      <c r="CW1487" s="1594"/>
      <c r="CX1487" s="1594"/>
      <c r="CY1487" s="1594"/>
      <c r="CZ1487" s="1594"/>
      <c r="DA1487" s="1594"/>
      <c r="DB1487" s="1594"/>
      <c r="DC1487" s="1594"/>
      <c r="DD1487" s="1594"/>
      <c r="DE1487" s="1594"/>
      <c r="DF1487" s="1594"/>
      <c r="DG1487" s="1594"/>
      <c r="DH1487" s="1594"/>
      <c r="DI1487" s="1594"/>
      <c r="DJ1487" s="1594"/>
      <c r="DK1487" s="1594"/>
      <c r="DL1487" s="1594"/>
      <c r="DM1487" s="1594"/>
      <c r="DN1487" s="1594"/>
      <c r="DO1487" s="1594"/>
      <c r="DP1487" s="1594"/>
      <c r="DQ1487" s="1594"/>
      <c r="DR1487" s="1594"/>
      <c r="DS1487" s="1594"/>
      <c r="DT1487" s="1594"/>
      <c r="DU1487" s="1594"/>
      <c r="DV1487" s="1594"/>
      <c r="DW1487" s="1594"/>
      <c r="DX1487" s="1594"/>
      <c r="DY1487" s="1594"/>
      <c r="DZ1487" s="1594"/>
      <c r="EA1487" s="1594"/>
      <c r="EB1487" s="1594"/>
      <c r="EC1487" s="1594"/>
      <c r="ED1487" s="1594"/>
      <c r="EE1487" s="1594"/>
      <c r="EF1487" s="1594"/>
      <c r="EG1487" s="1594"/>
      <c r="EH1487" s="1594"/>
      <c r="EI1487" s="1594"/>
      <c r="EJ1487" s="1594"/>
      <c r="EK1487" s="1594"/>
      <c r="EL1487" s="1594"/>
      <c r="EM1487" s="1594"/>
      <c r="EN1487" s="1594"/>
      <c r="EO1487" s="1594"/>
      <c r="EP1487" s="1594"/>
      <c r="EQ1487" s="1594"/>
      <c r="ER1487" s="1594"/>
      <c r="ES1487" s="1594"/>
    </row>
    <row r="1488" spans="1:149" s="1595" customFormat="1" ht="12.5">
      <c r="A1488" s="1644" t="str">
        <f t="shared" si="786"/>
        <v>Organisation</v>
      </c>
      <c r="B1488" s="1758"/>
      <c r="C1488" s="1758"/>
      <c r="D1488" s="1758"/>
      <c r="E1488" s="1756"/>
      <c r="F1488" s="1592"/>
      <c r="G1488" s="1714">
        <f t="shared" si="787"/>
        <v>0</v>
      </c>
      <c r="H1488" s="1645"/>
      <c r="I1488" s="1714">
        <f t="shared" si="788"/>
        <v>0</v>
      </c>
      <c r="J1488" s="1646"/>
      <c r="K1488" s="1646"/>
      <c r="L1488" s="1592"/>
      <c r="M1488" s="1597"/>
      <c r="N1488" s="1597"/>
      <c r="O1488" s="1646"/>
      <c r="P1488" s="1647"/>
      <c r="Q1488" s="1647"/>
      <c r="R1488" s="1648"/>
      <c r="S1488" s="1603"/>
      <c r="T1488" s="1649"/>
      <c r="U1488" s="1649"/>
      <c r="V1488" s="1649"/>
      <c r="W1488" s="1649"/>
      <c r="X1488" s="1649"/>
      <c r="Y1488" s="1649"/>
      <c r="Z1488" s="1649"/>
      <c r="AA1488" s="1649"/>
      <c r="AB1488" s="1649"/>
      <c r="AC1488" s="1649"/>
      <c r="AD1488" s="1649"/>
      <c r="AE1488" s="1649"/>
      <c r="AF1488" s="1610">
        <f t="shared" si="767"/>
        <v>0</v>
      </c>
      <c r="AG1488" s="1649"/>
      <c r="AH1488" s="1649"/>
      <c r="AI1488" s="1649"/>
      <c r="AJ1488" s="1649"/>
      <c r="AK1488" s="1649"/>
      <c r="AL1488" s="1649"/>
      <c r="AM1488" s="1649"/>
      <c r="AN1488" s="1649"/>
      <c r="AO1488" s="1649"/>
      <c r="AP1488" s="1649"/>
      <c r="AQ1488" s="1649"/>
      <c r="AR1488" s="1709"/>
      <c r="AS1488" s="1779">
        <f t="shared" si="768"/>
        <v>0</v>
      </c>
      <c r="AT1488" s="1711">
        <f t="shared" si="789"/>
        <v>0</v>
      </c>
      <c r="AU1488" s="1611">
        <f t="shared" si="810"/>
        <v>0</v>
      </c>
      <c r="AV1488" s="1611">
        <f t="shared" si="810"/>
        <v>0</v>
      </c>
      <c r="AW1488" s="1611">
        <f t="shared" si="810"/>
        <v>0</v>
      </c>
      <c r="AX1488" s="1611">
        <f t="shared" si="810"/>
        <v>0</v>
      </c>
      <c r="AY1488" s="1611">
        <f t="shared" si="810"/>
        <v>0</v>
      </c>
      <c r="AZ1488" s="1611">
        <f t="shared" si="810"/>
        <v>0</v>
      </c>
      <c r="BA1488" s="1611">
        <f t="shared" si="806"/>
        <v>0</v>
      </c>
      <c r="BB1488" s="1611">
        <f t="shared" si="806"/>
        <v>0</v>
      </c>
      <c r="BC1488" s="1611">
        <f t="shared" si="806"/>
        <v>0</v>
      </c>
      <c r="BD1488" s="1611">
        <f t="shared" si="807"/>
        <v>0</v>
      </c>
      <c r="BE1488" s="1611">
        <f t="shared" si="808"/>
        <v>0</v>
      </c>
      <c r="BF1488" s="1611">
        <f t="shared" si="809"/>
        <v>0</v>
      </c>
      <c r="BG1488" s="1611">
        <f t="shared" si="790"/>
        <v>0</v>
      </c>
      <c r="BH1488" s="1611" t="str">
        <f t="shared" si="791"/>
        <v/>
      </c>
      <c r="BI1488" s="1611" t="str">
        <f t="shared" si="792"/>
        <v/>
      </c>
      <c r="BJ1488" s="1611" t="str">
        <f t="shared" si="781"/>
        <v/>
      </c>
      <c r="BK1488" s="1611" t="str">
        <f t="shared" si="782"/>
        <v/>
      </c>
      <c r="BL1488" s="1611" t="str">
        <f t="shared" ca="1" si="783"/>
        <v/>
      </c>
      <c r="BM1488" s="1611" t="str">
        <f t="shared" si="793"/>
        <v/>
      </c>
      <c r="BN1488" s="1611" t="str">
        <f t="shared" si="784"/>
        <v/>
      </c>
      <c r="BO1488" s="1611" t="str">
        <f t="shared" si="785"/>
        <v/>
      </c>
      <c r="BP1488" s="1611" t="str">
        <f t="shared" si="794"/>
        <v/>
      </c>
      <c r="BQ1488" s="1611" t="str">
        <f t="shared" si="795"/>
        <v/>
      </c>
      <c r="BR1488" s="1611" t="str">
        <f t="shared" si="796"/>
        <v/>
      </c>
      <c r="BS1488" s="1611" t="str">
        <f t="shared" si="797"/>
        <v/>
      </c>
      <c r="BT1488" s="1611" t="str">
        <f t="shared" si="798"/>
        <v/>
      </c>
      <c r="BU1488" s="1731">
        <f t="shared" ca="1" si="799"/>
        <v>0</v>
      </c>
      <c r="BV1488" s="1594"/>
      <c r="BW1488" s="1594"/>
      <c r="BX1488" s="1594"/>
      <c r="BY1488" s="1594"/>
      <c r="BZ1488" s="1594"/>
      <c r="CA1488" s="1594"/>
      <c r="CB1488" s="1594"/>
      <c r="CC1488" s="1594"/>
      <c r="CD1488" s="1594"/>
      <c r="CE1488" s="1594"/>
      <c r="CF1488" s="1594"/>
      <c r="CG1488" s="1594"/>
      <c r="CH1488" s="1594"/>
      <c r="CI1488" s="1594"/>
      <c r="CJ1488" s="1594"/>
      <c r="CK1488" s="1594"/>
      <c r="CL1488" s="1594"/>
      <c r="CM1488" s="1594"/>
      <c r="CN1488" s="1594"/>
      <c r="CO1488" s="1594"/>
      <c r="CP1488" s="1594"/>
      <c r="CQ1488" s="1594"/>
      <c r="CR1488" s="1594"/>
      <c r="CS1488" s="1594"/>
      <c r="CT1488" s="1594"/>
      <c r="CU1488" s="1594"/>
      <c r="CV1488" s="1594"/>
      <c r="CW1488" s="1594"/>
      <c r="CX1488" s="1594"/>
      <c r="CY1488" s="1594"/>
      <c r="CZ1488" s="1594"/>
      <c r="DA1488" s="1594"/>
      <c r="DB1488" s="1594"/>
      <c r="DC1488" s="1594"/>
      <c r="DD1488" s="1594"/>
      <c r="DE1488" s="1594"/>
      <c r="DF1488" s="1594"/>
      <c r="DG1488" s="1594"/>
      <c r="DH1488" s="1594"/>
      <c r="DI1488" s="1594"/>
      <c r="DJ1488" s="1594"/>
      <c r="DK1488" s="1594"/>
      <c r="DL1488" s="1594"/>
      <c r="DM1488" s="1594"/>
      <c r="DN1488" s="1594"/>
      <c r="DO1488" s="1594"/>
      <c r="DP1488" s="1594"/>
      <c r="DQ1488" s="1594"/>
      <c r="DR1488" s="1594"/>
      <c r="DS1488" s="1594"/>
      <c r="DT1488" s="1594"/>
      <c r="DU1488" s="1594"/>
      <c r="DV1488" s="1594"/>
      <c r="DW1488" s="1594"/>
      <c r="DX1488" s="1594"/>
      <c r="DY1488" s="1594"/>
      <c r="DZ1488" s="1594"/>
      <c r="EA1488" s="1594"/>
      <c r="EB1488" s="1594"/>
      <c r="EC1488" s="1594"/>
      <c r="ED1488" s="1594"/>
      <c r="EE1488" s="1594"/>
      <c r="EF1488" s="1594"/>
      <c r="EG1488" s="1594"/>
      <c r="EH1488" s="1594"/>
      <c r="EI1488" s="1594"/>
      <c r="EJ1488" s="1594"/>
      <c r="EK1488" s="1594"/>
      <c r="EL1488" s="1594"/>
      <c r="EM1488" s="1594"/>
      <c r="EN1488" s="1594"/>
      <c r="EO1488" s="1594"/>
      <c r="EP1488" s="1594"/>
      <c r="EQ1488" s="1594"/>
      <c r="ER1488" s="1594"/>
      <c r="ES1488" s="1594"/>
    </row>
    <row r="1489" spans="1:149" s="1595" customFormat="1" ht="12.5">
      <c r="A1489" s="1644" t="str">
        <f t="shared" si="786"/>
        <v>Organisation</v>
      </c>
      <c r="B1489" s="1758"/>
      <c r="C1489" s="1758"/>
      <c r="D1489" s="1758"/>
      <c r="E1489" s="1756"/>
      <c r="F1489" s="1592"/>
      <c r="G1489" s="1714">
        <f t="shared" si="787"/>
        <v>0</v>
      </c>
      <c r="H1489" s="1645"/>
      <c r="I1489" s="1714">
        <f t="shared" si="788"/>
        <v>0</v>
      </c>
      <c r="J1489" s="1646"/>
      <c r="K1489" s="1646"/>
      <c r="L1489" s="1592"/>
      <c r="M1489" s="1597"/>
      <c r="N1489" s="1597"/>
      <c r="O1489" s="1646"/>
      <c r="P1489" s="1647"/>
      <c r="Q1489" s="1647"/>
      <c r="R1489" s="1648"/>
      <c r="S1489" s="1603"/>
      <c r="T1489" s="1649"/>
      <c r="U1489" s="1649"/>
      <c r="V1489" s="1649"/>
      <c r="W1489" s="1649"/>
      <c r="X1489" s="1649"/>
      <c r="Y1489" s="1649"/>
      <c r="Z1489" s="1649"/>
      <c r="AA1489" s="1649"/>
      <c r="AB1489" s="1649"/>
      <c r="AC1489" s="1649"/>
      <c r="AD1489" s="1649"/>
      <c r="AE1489" s="1649"/>
      <c r="AF1489" s="1610">
        <f t="shared" si="767"/>
        <v>0</v>
      </c>
      <c r="AG1489" s="1649"/>
      <c r="AH1489" s="1649"/>
      <c r="AI1489" s="1649"/>
      <c r="AJ1489" s="1649"/>
      <c r="AK1489" s="1649"/>
      <c r="AL1489" s="1649"/>
      <c r="AM1489" s="1649"/>
      <c r="AN1489" s="1649"/>
      <c r="AO1489" s="1649"/>
      <c r="AP1489" s="1649"/>
      <c r="AQ1489" s="1649"/>
      <c r="AR1489" s="1709"/>
      <c r="AS1489" s="1779">
        <f t="shared" si="768"/>
        <v>0</v>
      </c>
      <c r="AT1489" s="1711">
        <f t="shared" si="789"/>
        <v>0</v>
      </c>
      <c r="AU1489" s="1611">
        <f t="shared" si="810"/>
        <v>0</v>
      </c>
      <c r="AV1489" s="1611">
        <f t="shared" si="810"/>
        <v>0</v>
      </c>
      <c r="AW1489" s="1611">
        <f t="shared" si="810"/>
        <v>0</v>
      </c>
      <c r="AX1489" s="1611">
        <f t="shared" si="810"/>
        <v>0</v>
      </c>
      <c r="AY1489" s="1611">
        <f t="shared" si="810"/>
        <v>0</v>
      </c>
      <c r="AZ1489" s="1611">
        <f t="shared" si="810"/>
        <v>0</v>
      </c>
      <c r="BA1489" s="1611">
        <f t="shared" si="806"/>
        <v>0</v>
      </c>
      <c r="BB1489" s="1611">
        <f t="shared" si="806"/>
        <v>0</v>
      </c>
      <c r="BC1489" s="1611">
        <f t="shared" si="806"/>
        <v>0</v>
      </c>
      <c r="BD1489" s="1611">
        <f t="shared" si="807"/>
        <v>0</v>
      </c>
      <c r="BE1489" s="1611">
        <f t="shared" si="808"/>
        <v>0</v>
      </c>
      <c r="BF1489" s="1611">
        <f t="shared" si="809"/>
        <v>0</v>
      </c>
      <c r="BG1489" s="1611">
        <f t="shared" si="790"/>
        <v>0</v>
      </c>
      <c r="BH1489" s="1611" t="str">
        <f t="shared" si="791"/>
        <v/>
      </c>
      <c r="BI1489" s="1611" t="str">
        <f t="shared" si="792"/>
        <v/>
      </c>
      <c r="BJ1489" s="1611" t="str">
        <f t="shared" si="781"/>
        <v/>
      </c>
      <c r="BK1489" s="1611" t="str">
        <f t="shared" si="782"/>
        <v/>
      </c>
      <c r="BL1489" s="1611" t="str">
        <f t="shared" ca="1" si="783"/>
        <v/>
      </c>
      <c r="BM1489" s="1611" t="str">
        <f t="shared" si="793"/>
        <v/>
      </c>
      <c r="BN1489" s="1611" t="str">
        <f t="shared" si="784"/>
        <v/>
      </c>
      <c r="BO1489" s="1611" t="str">
        <f t="shared" si="785"/>
        <v/>
      </c>
      <c r="BP1489" s="1611" t="str">
        <f t="shared" si="794"/>
        <v/>
      </c>
      <c r="BQ1489" s="1611" t="str">
        <f t="shared" si="795"/>
        <v/>
      </c>
      <c r="BR1489" s="1611" t="str">
        <f t="shared" si="796"/>
        <v/>
      </c>
      <c r="BS1489" s="1611" t="str">
        <f t="shared" si="797"/>
        <v/>
      </c>
      <c r="BT1489" s="1611" t="str">
        <f t="shared" si="798"/>
        <v/>
      </c>
      <c r="BU1489" s="1731">
        <f t="shared" ca="1" si="799"/>
        <v>0</v>
      </c>
      <c r="BV1489" s="1594"/>
      <c r="BW1489" s="1594"/>
      <c r="BX1489" s="1594"/>
      <c r="BY1489" s="1594"/>
      <c r="BZ1489" s="1594"/>
      <c r="CA1489" s="1594"/>
      <c r="CB1489" s="1594"/>
      <c r="CC1489" s="1594"/>
      <c r="CD1489" s="1594"/>
      <c r="CE1489" s="1594"/>
      <c r="CF1489" s="1594"/>
      <c r="CG1489" s="1594"/>
      <c r="CH1489" s="1594"/>
      <c r="CI1489" s="1594"/>
      <c r="CJ1489" s="1594"/>
      <c r="CK1489" s="1594"/>
      <c r="CL1489" s="1594"/>
      <c r="CM1489" s="1594"/>
      <c r="CN1489" s="1594"/>
      <c r="CO1489" s="1594"/>
      <c r="CP1489" s="1594"/>
      <c r="CQ1489" s="1594"/>
      <c r="CR1489" s="1594"/>
      <c r="CS1489" s="1594"/>
      <c r="CT1489" s="1594"/>
      <c r="CU1489" s="1594"/>
      <c r="CV1489" s="1594"/>
      <c r="CW1489" s="1594"/>
      <c r="CX1489" s="1594"/>
      <c r="CY1489" s="1594"/>
      <c r="CZ1489" s="1594"/>
      <c r="DA1489" s="1594"/>
      <c r="DB1489" s="1594"/>
      <c r="DC1489" s="1594"/>
      <c r="DD1489" s="1594"/>
      <c r="DE1489" s="1594"/>
      <c r="DF1489" s="1594"/>
      <c r="DG1489" s="1594"/>
      <c r="DH1489" s="1594"/>
      <c r="DI1489" s="1594"/>
      <c r="DJ1489" s="1594"/>
      <c r="DK1489" s="1594"/>
      <c r="DL1489" s="1594"/>
      <c r="DM1489" s="1594"/>
      <c r="DN1489" s="1594"/>
      <c r="DO1489" s="1594"/>
      <c r="DP1489" s="1594"/>
      <c r="DQ1489" s="1594"/>
      <c r="DR1489" s="1594"/>
      <c r="DS1489" s="1594"/>
      <c r="DT1489" s="1594"/>
      <c r="DU1489" s="1594"/>
      <c r="DV1489" s="1594"/>
      <c r="DW1489" s="1594"/>
      <c r="DX1489" s="1594"/>
      <c r="DY1489" s="1594"/>
      <c r="DZ1489" s="1594"/>
      <c r="EA1489" s="1594"/>
      <c r="EB1489" s="1594"/>
      <c r="EC1489" s="1594"/>
      <c r="ED1489" s="1594"/>
      <c r="EE1489" s="1594"/>
      <c r="EF1489" s="1594"/>
      <c r="EG1489" s="1594"/>
      <c r="EH1489" s="1594"/>
      <c r="EI1489" s="1594"/>
      <c r="EJ1489" s="1594"/>
      <c r="EK1489" s="1594"/>
      <c r="EL1489" s="1594"/>
      <c r="EM1489" s="1594"/>
      <c r="EN1489" s="1594"/>
      <c r="EO1489" s="1594"/>
      <c r="EP1489" s="1594"/>
      <c r="EQ1489" s="1594"/>
      <c r="ER1489" s="1594"/>
      <c r="ES1489" s="1594"/>
    </row>
    <row r="1490" spans="1:149" s="1595" customFormat="1" ht="12.5">
      <c r="A1490" s="1644" t="str">
        <f t="shared" si="786"/>
        <v>Organisation</v>
      </c>
      <c r="B1490" s="1758"/>
      <c r="C1490" s="1758"/>
      <c r="D1490" s="1758"/>
      <c r="E1490" s="1756"/>
      <c r="F1490" s="1592"/>
      <c r="G1490" s="1714">
        <f t="shared" si="787"/>
        <v>0</v>
      </c>
      <c r="H1490" s="1645"/>
      <c r="I1490" s="1714">
        <f t="shared" si="788"/>
        <v>0</v>
      </c>
      <c r="J1490" s="1646"/>
      <c r="K1490" s="1646"/>
      <c r="L1490" s="1592"/>
      <c r="M1490" s="1597"/>
      <c r="N1490" s="1597"/>
      <c r="O1490" s="1646"/>
      <c r="P1490" s="1647"/>
      <c r="Q1490" s="1647"/>
      <c r="R1490" s="1648"/>
      <c r="S1490" s="1603"/>
      <c r="T1490" s="1649"/>
      <c r="U1490" s="1649"/>
      <c r="V1490" s="1649"/>
      <c r="W1490" s="1649"/>
      <c r="X1490" s="1649"/>
      <c r="Y1490" s="1649"/>
      <c r="Z1490" s="1649"/>
      <c r="AA1490" s="1649"/>
      <c r="AB1490" s="1649"/>
      <c r="AC1490" s="1649"/>
      <c r="AD1490" s="1649"/>
      <c r="AE1490" s="1649"/>
      <c r="AF1490" s="1610">
        <f t="shared" si="767"/>
        <v>0</v>
      </c>
      <c r="AG1490" s="1649"/>
      <c r="AH1490" s="1649"/>
      <c r="AI1490" s="1649"/>
      <c r="AJ1490" s="1649"/>
      <c r="AK1490" s="1649"/>
      <c r="AL1490" s="1649"/>
      <c r="AM1490" s="1649"/>
      <c r="AN1490" s="1649"/>
      <c r="AO1490" s="1649"/>
      <c r="AP1490" s="1649"/>
      <c r="AQ1490" s="1649"/>
      <c r="AR1490" s="1709"/>
      <c r="AS1490" s="1779">
        <f t="shared" si="768"/>
        <v>0</v>
      </c>
      <c r="AT1490" s="1711">
        <f t="shared" si="789"/>
        <v>0</v>
      </c>
      <c r="AU1490" s="1611">
        <f t="shared" si="810"/>
        <v>0</v>
      </c>
      <c r="AV1490" s="1611">
        <f t="shared" si="810"/>
        <v>0</v>
      </c>
      <c r="AW1490" s="1611">
        <f t="shared" si="810"/>
        <v>0</v>
      </c>
      <c r="AX1490" s="1611">
        <f t="shared" si="810"/>
        <v>0</v>
      </c>
      <c r="AY1490" s="1611">
        <f t="shared" si="810"/>
        <v>0</v>
      </c>
      <c r="AZ1490" s="1611">
        <f t="shared" si="810"/>
        <v>0</v>
      </c>
      <c r="BA1490" s="1611">
        <f t="shared" si="806"/>
        <v>0</v>
      </c>
      <c r="BB1490" s="1611">
        <f t="shared" si="806"/>
        <v>0</v>
      </c>
      <c r="BC1490" s="1611">
        <f t="shared" si="806"/>
        <v>0</v>
      </c>
      <c r="BD1490" s="1611">
        <f t="shared" si="807"/>
        <v>0</v>
      </c>
      <c r="BE1490" s="1611">
        <f t="shared" si="808"/>
        <v>0</v>
      </c>
      <c r="BF1490" s="1611">
        <f t="shared" si="809"/>
        <v>0</v>
      </c>
      <c r="BG1490" s="1611">
        <f t="shared" si="790"/>
        <v>0</v>
      </c>
      <c r="BH1490" s="1611" t="str">
        <f t="shared" si="791"/>
        <v/>
      </c>
      <c r="BI1490" s="1611" t="str">
        <f t="shared" si="792"/>
        <v/>
      </c>
      <c r="BJ1490" s="1611" t="str">
        <f t="shared" si="781"/>
        <v/>
      </c>
      <c r="BK1490" s="1611" t="str">
        <f t="shared" si="782"/>
        <v/>
      </c>
      <c r="BL1490" s="1611" t="str">
        <f t="shared" ca="1" si="783"/>
        <v/>
      </c>
      <c r="BM1490" s="1611" t="str">
        <f t="shared" si="793"/>
        <v/>
      </c>
      <c r="BN1490" s="1611" t="str">
        <f t="shared" si="784"/>
        <v/>
      </c>
      <c r="BO1490" s="1611" t="str">
        <f t="shared" si="785"/>
        <v/>
      </c>
      <c r="BP1490" s="1611" t="str">
        <f t="shared" si="794"/>
        <v/>
      </c>
      <c r="BQ1490" s="1611" t="str">
        <f t="shared" si="795"/>
        <v/>
      </c>
      <c r="BR1490" s="1611" t="str">
        <f t="shared" si="796"/>
        <v/>
      </c>
      <c r="BS1490" s="1611" t="str">
        <f t="shared" si="797"/>
        <v/>
      </c>
      <c r="BT1490" s="1611" t="str">
        <f t="shared" si="798"/>
        <v/>
      </c>
      <c r="BU1490" s="1731">
        <f t="shared" ca="1" si="799"/>
        <v>0</v>
      </c>
      <c r="BV1490" s="1594"/>
      <c r="BW1490" s="1594"/>
      <c r="BX1490" s="1594"/>
      <c r="BY1490" s="1594"/>
      <c r="BZ1490" s="1594"/>
      <c r="CA1490" s="1594"/>
      <c r="CB1490" s="1594"/>
      <c r="CC1490" s="1594"/>
      <c r="CD1490" s="1594"/>
      <c r="CE1490" s="1594"/>
      <c r="CF1490" s="1594"/>
      <c r="CG1490" s="1594"/>
      <c r="CH1490" s="1594"/>
      <c r="CI1490" s="1594"/>
      <c r="CJ1490" s="1594"/>
      <c r="CK1490" s="1594"/>
      <c r="CL1490" s="1594"/>
      <c r="CM1490" s="1594"/>
      <c r="CN1490" s="1594"/>
      <c r="CO1490" s="1594"/>
      <c r="CP1490" s="1594"/>
      <c r="CQ1490" s="1594"/>
      <c r="CR1490" s="1594"/>
      <c r="CS1490" s="1594"/>
      <c r="CT1490" s="1594"/>
      <c r="CU1490" s="1594"/>
      <c r="CV1490" s="1594"/>
      <c r="CW1490" s="1594"/>
      <c r="CX1490" s="1594"/>
      <c r="CY1490" s="1594"/>
      <c r="CZ1490" s="1594"/>
      <c r="DA1490" s="1594"/>
      <c r="DB1490" s="1594"/>
      <c r="DC1490" s="1594"/>
      <c r="DD1490" s="1594"/>
      <c r="DE1490" s="1594"/>
      <c r="DF1490" s="1594"/>
      <c r="DG1490" s="1594"/>
      <c r="DH1490" s="1594"/>
      <c r="DI1490" s="1594"/>
      <c r="DJ1490" s="1594"/>
      <c r="DK1490" s="1594"/>
      <c r="DL1490" s="1594"/>
      <c r="DM1490" s="1594"/>
      <c r="DN1490" s="1594"/>
      <c r="DO1490" s="1594"/>
      <c r="DP1490" s="1594"/>
      <c r="DQ1490" s="1594"/>
      <c r="DR1490" s="1594"/>
      <c r="DS1490" s="1594"/>
      <c r="DT1490" s="1594"/>
      <c r="DU1490" s="1594"/>
      <c r="DV1490" s="1594"/>
      <c r="DW1490" s="1594"/>
      <c r="DX1490" s="1594"/>
      <c r="DY1490" s="1594"/>
      <c r="DZ1490" s="1594"/>
      <c r="EA1490" s="1594"/>
      <c r="EB1490" s="1594"/>
      <c r="EC1490" s="1594"/>
      <c r="ED1490" s="1594"/>
      <c r="EE1490" s="1594"/>
      <c r="EF1490" s="1594"/>
      <c r="EG1490" s="1594"/>
      <c r="EH1490" s="1594"/>
      <c r="EI1490" s="1594"/>
      <c r="EJ1490" s="1594"/>
      <c r="EK1490" s="1594"/>
      <c r="EL1490" s="1594"/>
      <c r="EM1490" s="1594"/>
      <c r="EN1490" s="1594"/>
      <c r="EO1490" s="1594"/>
      <c r="EP1490" s="1594"/>
      <c r="EQ1490" s="1594"/>
      <c r="ER1490" s="1594"/>
      <c r="ES1490" s="1594"/>
    </row>
    <row r="1491" spans="1:149" s="1595" customFormat="1" ht="12.5">
      <c r="A1491" s="1644" t="str">
        <f t="shared" si="786"/>
        <v>Organisation</v>
      </c>
      <c r="B1491" s="1758"/>
      <c r="C1491" s="1758"/>
      <c r="D1491" s="1758"/>
      <c r="E1491" s="1756"/>
      <c r="F1491" s="1592"/>
      <c r="G1491" s="1714">
        <f t="shared" si="787"/>
        <v>0</v>
      </c>
      <c r="H1491" s="1645"/>
      <c r="I1491" s="1714">
        <f t="shared" si="788"/>
        <v>0</v>
      </c>
      <c r="J1491" s="1646"/>
      <c r="K1491" s="1646"/>
      <c r="L1491" s="1592"/>
      <c r="M1491" s="1597"/>
      <c r="N1491" s="1597"/>
      <c r="O1491" s="1646"/>
      <c r="P1491" s="1647"/>
      <c r="Q1491" s="1647"/>
      <c r="R1491" s="1648"/>
      <c r="S1491" s="1603"/>
      <c r="T1491" s="1649"/>
      <c r="U1491" s="1649"/>
      <c r="V1491" s="1649"/>
      <c r="W1491" s="1649"/>
      <c r="X1491" s="1649"/>
      <c r="Y1491" s="1649"/>
      <c r="Z1491" s="1649"/>
      <c r="AA1491" s="1649"/>
      <c r="AB1491" s="1649"/>
      <c r="AC1491" s="1649"/>
      <c r="AD1491" s="1649"/>
      <c r="AE1491" s="1649"/>
      <c r="AF1491" s="1610">
        <f t="shared" si="767"/>
        <v>0</v>
      </c>
      <c r="AG1491" s="1649"/>
      <c r="AH1491" s="1649"/>
      <c r="AI1491" s="1649"/>
      <c r="AJ1491" s="1649"/>
      <c r="AK1491" s="1649"/>
      <c r="AL1491" s="1649"/>
      <c r="AM1491" s="1649"/>
      <c r="AN1491" s="1649"/>
      <c r="AO1491" s="1649"/>
      <c r="AP1491" s="1649"/>
      <c r="AQ1491" s="1649"/>
      <c r="AR1491" s="1709"/>
      <c r="AS1491" s="1779">
        <f t="shared" si="768"/>
        <v>0</v>
      </c>
      <c r="AT1491" s="1711">
        <f t="shared" si="789"/>
        <v>0</v>
      </c>
      <c r="AU1491" s="1611">
        <f t="shared" si="810"/>
        <v>0</v>
      </c>
      <c r="AV1491" s="1611">
        <f t="shared" si="810"/>
        <v>0</v>
      </c>
      <c r="AW1491" s="1611">
        <f t="shared" si="810"/>
        <v>0</v>
      </c>
      <c r="AX1491" s="1611">
        <f t="shared" si="810"/>
        <v>0</v>
      </c>
      <c r="AY1491" s="1611">
        <f t="shared" si="810"/>
        <v>0</v>
      </c>
      <c r="AZ1491" s="1611">
        <f t="shared" si="810"/>
        <v>0</v>
      </c>
      <c r="BA1491" s="1611">
        <f t="shared" si="806"/>
        <v>0</v>
      </c>
      <c r="BB1491" s="1611">
        <f t="shared" si="806"/>
        <v>0</v>
      </c>
      <c r="BC1491" s="1611">
        <f t="shared" si="806"/>
        <v>0</v>
      </c>
      <c r="BD1491" s="1611">
        <f t="shared" si="807"/>
        <v>0</v>
      </c>
      <c r="BE1491" s="1611">
        <f t="shared" si="808"/>
        <v>0</v>
      </c>
      <c r="BF1491" s="1611">
        <f t="shared" si="809"/>
        <v>0</v>
      </c>
      <c r="BG1491" s="1611">
        <f t="shared" si="790"/>
        <v>0</v>
      </c>
      <c r="BH1491" s="1611" t="str">
        <f t="shared" si="791"/>
        <v/>
      </c>
      <c r="BI1491" s="1611" t="str">
        <f t="shared" si="792"/>
        <v/>
      </c>
      <c r="BJ1491" s="1611" t="str">
        <f t="shared" si="781"/>
        <v/>
      </c>
      <c r="BK1491" s="1611" t="str">
        <f t="shared" si="782"/>
        <v/>
      </c>
      <c r="BL1491" s="1611" t="str">
        <f t="shared" ca="1" si="783"/>
        <v/>
      </c>
      <c r="BM1491" s="1611" t="str">
        <f t="shared" si="793"/>
        <v/>
      </c>
      <c r="BN1491" s="1611" t="str">
        <f t="shared" si="784"/>
        <v/>
      </c>
      <c r="BO1491" s="1611" t="str">
        <f t="shared" si="785"/>
        <v/>
      </c>
      <c r="BP1491" s="1611" t="str">
        <f t="shared" si="794"/>
        <v/>
      </c>
      <c r="BQ1491" s="1611" t="str">
        <f t="shared" si="795"/>
        <v/>
      </c>
      <c r="BR1491" s="1611" t="str">
        <f t="shared" si="796"/>
        <v/>
      </c>
      <c r="BS1491" s="1611" t="str">
        <f t="shared" si="797"/>
        <v/>
      </c>
      <c r="BT1491" s="1611" t="str">
        <f t="shared" si="798"/>
        <v/>
      </c>
      <c r="BU1491" s="1731">
        <f t="shared" ca="1" si="799"/>
        <v>0</v>
      </c>
      <c r="BV1491" s="1594"/>
      <c r="BW1491" s="1594"/>
      <c r="BX1491" s="1594"/>
      <c r="BY1491" s="1594"/>
      <c r="BZ1491" s="1594"/>
      <c r="CA1491" s="1594"/>
      <c r="CB1491" s="1594"/>
      <c r="CC1491" s="1594"/>
      <c r="CD1491" s="1594"/>
      <c r="CE1491" s="1594"/>
      <c r="CF1491" s="1594"/>
      <c r="CG1491" s="1594"/>
      <c r="CH1491" s="1594"/>
      <c r="CI1491" s="1594"/>
      <c r="CJ1491" s="1594"/>
      <c r="CK1491" s="1594"/>
      <c r="CL1491" s="1594"/>
      <c r="CM1491" s="1594"/>
      <c r="CN1491" s="1594"/>
      <c r="CO1491" s="1594"/>
      <c r="CP1491" s="1594"/>
      <c r="CQ1491" s="1594"/>
      <c r="CR1491" s="1594"/>
      <c r="CS1491" s="1594"/>
      <c r="CT1491" s="1594"/>
      <c r="CU1491" s="1594"/>
      <c r="CV1491" s="1594"/>
      <c r="CW1491" s="1594"/>
      <c r="CX1491" s="1594"/>
      <c r="CY1491" s="1594"/>
      <c r="CZ1491" s="1594"/>
      <c r="DA1491" s="1594"/>
      <c r="DB1491" s="1594"/>
      <c r="DC1491" s="1594"/>
      <c r="DD1491" s="1594"/>
      <c r="DE1491" s="1594"/>
      <c r="DF1491" s="1594"/>
      <c r="DG1491" s="1594"/>
      <c r="DH1491" s="1594"/>
      <c r="DI1491" s="1594"/>
      <c r="DJ1491" s="1594"/>
      <c r="DK1491" s="1594"/>
      <c r="DL1491" s="1594"/>
      <c r="DM1491" s="1594"/>
      <c r="DN1491" s="1594"/>
      <c r="DO1491" s="1594"/>
      <c r="DP1491" s="1594"/>
      <c r="DQ1491" s="1594"/>
      <c r="DR1491" s="1594"/>
      <c r="DS1491" s="1594"/>
      <c r="DT1491" s="1594"/>
      <c r="DU1491" s="1594"/>
      <c r="DV1491" s="1594"/>
      <c r="DW1491" s="1594"/>
      <c r="DX1491" s="1594"/>
      <c r="DY1491" s="1594"/>
      <c r="DZ1491" s="1594"/>
      <c r="EA1491" s="1594"/>
      <c r="EB1491" s="1594"/>
      <c r="EC1491" s="1594"/>
      <c r="ED1491" s="1594"/>
      <c r="EE1491" s="1594"/>
      <c r="EF1491" s="1594"/>
      <c r="EG1491" s="1594"/>
      <c r="EH1491" s="1594"/>
      <c r="EI1491" s="1594"/>
      <c r="EJ1491" s="1594"/>
      <c r="EK1491" s="1594"/>
      <c r="EL1491" s="1594"/>
      <c r="EM1491" s="1594"/>
      <c r="EN1491" s="1594"/>
      <c r="EO1491" s="1594"/>
      <c r="EP1491" s="1594"/>
      <c r="EQ1491" s="1594"/>
      <c r="ER1491" s="1594"/>
      <c r="ES1491" s="1594"/>
    </row>
    <row r="1492" spans="1:149" s="1595" customFormat="1" ht="12.5">
      <c r="A1492" s="1644" t="str">
        <f t="shared" si="786"/>
        <v>Organisation</v>
      </c>
      <c r="B1492" s="1758"/>
      <c r="C1492" s="1758"/>
      <c r="D1492" s="1758"/>
      <c r="E1492" s="1756"/>
      <c r="F1492" s="1592"/>
      <c r="G1492" s="1714">
        <f t="shared" si="787"/>
        <v>0</v>
      </c>
      <c r="H1492" s="1645"/>
      <c r="I1492" s="1714">
        <f t="shared" si="788"/>
        <v>0</v>
      </c>
      <c r="J1492" s="1646"/>
      <c r="K1492" s="1646"/>
      <c r="L1492" s="1592"/>
      <c r="M1492" s="1597"/>
      <c r="N1492" s="1597"/>
      <c r="O1492" s="1646"/>
      <c r="P1492" s="1647"/>
      <c r="Q1492" s="1647"/>
      <c r="R1492" s="1648"/>
      <c r="S1492" s="1603"/>
      <c r="T1492" s="1649"/>
      <c r="U1492" s="1649"/>
      <c r="V1492" s="1649"/>
      <c r="W1492" s="1649"/>
      <c r="X1492" s="1649"/>
      <c r="Y1492" s="1649"/>
      <c r="Z1492" s="1649"/>
      <c r="AA1492" s="1649"/>
      <c r="AB1492" s="1649"/>
      <c r="AC1492" s="1649"/>
      <c r="AD1492" s="1649"/>
      <c r="AE1492" s="1649"/>
      <c r="AF1492" s="1610">
        <f t="shared" si="767"/>
        <v>0</v>
      </c>
      <c r="AG1492" s="1649"/>
      <c r="AH1492" s="1649"/>
      <c r="AI1492" s="1649"/>
      <c r="AJ1492" s="1649"/>
      <c r="AK1492" s="1649"/>
      <c r="AL1492" s="1649"/>
      <c r="AM1492" s="1649"/>
      <c r="AN1492" s="1649"/>
      <c r="AO1492" s="1649"/>
      <c r="AP1492" s="1649"/>
      <c r="AQ1492" s="1649"/>
      <c r="AR1492" s="1709"/>
      <c r="AS1492" s="1779">
        <f t="shared" si="768"/>
        <v>0</v>
      </c>
      <c r="AT1492" s="1711">
        <f t="shared" si="789"/>
        <v>0</v>
      </c>
      <c r="AU1492" s="1611">
        <f t="shared" si="810"/>
        <v>0</v>
      </c>
      <c r="AV1492" s="1611">
        <f t="shared" si="810"/>
        <v>0</v>
      </c>
      <c r="AW1492" s="1611">
        <f t="shared" si="810"/>
        <v>0</v>
      </c>
      <c r="AX1492" s="1611">
        <f t="shared" si="810"/>
        <v>0</v>
      </c>
      <c r="AY1492" s="1611">
        <f t="shared" si="810"/>
        <v>0</v>
      </c>
      <c r="AZ1492" s="1611">
        <f t="shared" si="810"/>
        <v>0</v>
      </c>
      <c r="BA1492" s="1611">
        <f t="shared" si="806"/>
        <v>0</v>
      </c>
      <c r="BB1492" s="1611">
        <f t="shared" si="806"/>
        <v>0</v>
      </c>
      <c r="BC1492" s="1611">
        <f t="shared" si="806"/>
        <v>0</v>
      </c>
      <c r="BD1492" s="1611">
        <f t="shared" si="807"/>
        <v>0</v>
      </c>
      <c r="BE1492" s="1611">
        <f t="shared" si="808"/>
        <v>0</v>
      </c>
      <c r="BF1492" s="1611">
        <f t="shared" si="809"/>
        <v>0</v>
      </c>
      <c r="BG1492" s="1611">
        <f t="shared" si="790"/>
        <v>0</v>
      </c>
      <c r="BH1492" s="1611" t="str">
        <f t="shared" si="791"/>
        <v/>
      </c>
      <c r="BI1492" s="1611" t="str">
        <f t="shared" si="792"/>
        <v/>
      </c>
      <c r="BJ1492" s="1611" t="str">
        <f t="shared" si="781"/>
        <v/>
      </c>
      <c r="BK1492" s="1611" t="str">
        <f t="shared" si="782"/>
        <v/>
      </c>
      <c r="BL1492" s="1611" t="str">
        <f t="shared" ca="1" si="783"/>
        <v/>
      </c>
      <c r="BM1492" s="1611" t="str">
        <f t="shared" si="793"/>
        <v/>
      </c>
      <c r="BN1492" s="1611" t="str">
        <f t="shared" si="784"/>
        <v/>
      </c>
      <c r="BO1492" s="1611" t="str">
        <f t="shared" si="785"/>
        <v/>
      </c>
      <c r="BP1492" s="1611" t="str">
        <f t="shared" si="794"/>
        <v/>
      </c>
      <c r="BQ1492" s="1611" t="str">
        <f t="shared" si="795"/>
        <v/>
      </c>
      <c r="BR1492" s="1611" t="str">
        <f t="shared" si="796"/>
        <v/>
      </c>
      <c r="BS1492" s="1611" t="str">
        <f t="shared" si="797"/>
        <v/>
      </c>
      <c r="BT1492" s="1611" t="str">
        <f t="shared" si="798"/>
        <v/>
      </c>
      <c r="BU1492" s="1731">
        <f t="shared" ca="1" si="799"/>
        <v>0</v>
      </c>
      <c r="BV1492" s="1594"/>
      <c r="BW1492" s="1594"/>
      <c r="BX1492" s="1594"/>
      <c r="BY1492" s="1594"/>
      <c r="BZ1492" s="1594"/>
      <c r="CA1492" s="1594"/>
      <c r="CB1492" s="1594"/>
      <c r="CC1492" s="1594"/>
      <c r="CD1492" s="1594"/>
      <c r="CE1492" s="1594"/>
      <c r="CF1492" s="1594"/>
      <c r="CG1492" s="1594"/>
      <c r="CH1492" s="1594"/>
      <c r="CI1492" s="1594"/>
      <c r="CJ1492" s="1594"/>
      <c r="CK1492" s="1594"/>
      <c r="CL1492" s="1594"/>
      <c r="CM1492" s="1594"/>
      <c r="CN1492" s="1594"/>
      <c r="CO1492" s="1594"/>
      <c r="CP1492" s="1594"/>
      <c r="CQ1492" s="1594"/>
      <c r="CR1492" s="1594"/>
      <c r="CS1492" s="1594"/>
      <c r="CT1492" s="1594"/>
      <c r="CU1492" s="1594"/>
      <c r="CV1492" s="1594"/>
      <c r="CW1492" s="1594"/>
      <c r="CX1492" s="1594"/>
      <c r="CY1492" s="1594"/>
      <c r="CZ1492" s="1594"/>
      <c r="DA1492" s="1594"/>
      <c r="DB1492" s="1594"/>
      <c r="DC1492" s="1594"/>
      <c r="DD1492" s="1594"/>
      <c r="DE1492" s="1594"/>
      <c r="DF1492" s="1594"/>
      <c r="DG1492" s="1594"/>
      <c r="DH1492" s="1594"/>
      <c r="DI1492" s="1594"/>
      <c r="DJ1492" s="1594"/>
      <c r="DK1492" s="1594"/>
      <c r="DL1492" s="1594"/>
      <c r="DM1492" s="1594"/>
      <c r="DN1492" s="1594"/>
      <c r="DO1492" s="1594"/>
      <c r="DP1492" s="1594"/>
      <c r="DQ1492" s="1594"/>
      <c r="DR1492" s="1594"/>
      <c r="DS1492" s="1594"/>
      <c r="DT1492" s="1594"/>
      <c r="DU1492" s="1594"/>
      <c r="DV1492" s="1594"/>
      <c r="DW1492" s="1594"/>
      <c r="DX1492" s="1594"/>
      <c r="DY1492" s="1594"/>
      <c r="DZ1492" s="1594"/>
      <c r="EA1492" s="1594"/>
      <c r="EB1492" s="1594"/>
      <c r="EC1492" s="1594"/>
      <c r="ED1492" s="1594"/>
      <c r="EE1492" s="1594"/>
      <c r="EF1492" s="1594"/>
      <c r="EG1492" s="1594"/>
      <c r="EH1492" s="1594"/>
      <c r="EI1492" s="1594"/>
      <c r="EJ1492" s="1594"/>
      <c r="EK1492" s="1594"/>
      <c r="EL1492" s="1594"/>
      <c r="EM1492" s="1594"/>
      <c r="EN1492" s="1594"/>
      <c r="EO1492" s="1594"/>
      <c r="EP1492" s="1594"/>
      <c r="EQ1492" s="1594"/>
      <c r="ER1492" s="1594"/>
      <c r="ES1492" s="1594"/>
    </row>
    <row r="1493" spans="1:149" s="1595" customFormat="1" ht="12.5">
      <c r="A1493" s="1644" t="str">
        <f t="shared" si="786"/>
        <v>Organisation</v>
      </c>
      <c r="B1493" s="1758"/>
      <c r="C1493" s="1758"/>
      <c r="D1493" s="1758"/>
      <c r="E1493" s="1756"/>
      <c r="F1493" s="1592"/>
      <c r="G1493" s="1714">
        <f t="shared" si="787"/>
        <v>0</v>
      </c>
      <c r="H1493" s="1645"/>
      <c r="I1493" s="1714">
        <f t="shared" si="788"/>
        <v>0</v>
      </c>
      <c r="J1493" s="1646"/>
      <c r="K1493" s="1646"/>
      <c r="L1493" s="1592"/>
      <c r="M1493" s="1597"/>
      <c r="N1493" s="1597"/>
      <c r="O1493" s="1646"/>
      <c r="P1493" s="1647"/>
      <c r="Q1493" s="1647"/>
      <c r="R1493" s="1648"/>
      <c r="S1493" s="1603"/>
      <c r="T1493" s="1649"/>
      <c r="U1493" s="1649"/>
      <c r="V1493" s="1649"/>
      <c r="W1493" s="1649"/>
      <c r="X1493" s="1649"/>
      <c r="Y1493" s="1649"/>
      <c r="Z1493" s="1649"/>
      <c r="AA1493" s="1649"/>
      <c r="AB1493" s="1649"/>
      <c r="AC1493" s="1649"/>
      <c r="AD1493" s="1649"/>
      <c r="AE1493" s="1649"/>
      <c r="AF1493" s="1610">
        <f t="shared" si="767"/>
        <v>0</v>
      </c>
      <c r="AG1493" s="1649"/>
      <c r="AH1493" s="1649"/>
      <c r="AI1493" s="1649"/>
      <c r="AJ1493" s="1649"/>
      <c r="AK1493" s="1649"/>
      <c r="AL1493" s="1649"/>
      <c r="AM1493" s="1649"/>
      <c r="AN1493" s="1649"/>
      <c r="AO1493" s="1649"/>
      <c r="AP1493" s="1649"/>
      <c r="AQ1493" s="1649"/>
      <c r="AR1493" s="1709"/>
      <c r="AS1493" s="1779">
        <f t="shared" si="768"/>
        <v>0</v>
      </c>
      <c r="AT1493" s="1711">
        <f t="shared" si="789"/>
        <v>0</v>
      </c>
      <c r="AU1493" s="1611">
        <f t="shared" si="810"/>
        <v>0</v>
      </c>
      <c r="AV1493" s="1611">
        <f t="shared" si="810"/>
        <v>0</v>
      </c>
      <c r="AW1493" s="1611">
        <f t="shared" si="810"/>
        <v>0</v>
      </c>
      <c r="AX1493" s="1611">
        <f t="shared" si="810"/>
        <v>0</v>
      </c>
      <c r="AY1493" s="1611">
        <f t="shared" si="810"/>
        <v>0</v>
      </c>
      <c r="AZ1493" s="1611">
        <f t="shared" si="810"/>
        <v>0</v>
      </c>
      <c r="BA1493" s="1611">
        <f t="shared" si="806"/>
        <v>0</v>
      </c>
      <c r="BB1493" s="1611">
        <f t="shared" si="806"/>
        <v>0</v>
      </c>
      <c r="BC1493" s="1611">
        <f t="shared" si="806"/>
        <v>0</v>
      </c>
      <c r="BD1493" s="1611">
        <f t="shared" si="807"/>
        <v>0</v>
      </c>
      <c r="BE1493" s="1611">
        <f t="shared" si="808"/>
        <v>0</v>
      </c>
      <c r="BF1493" s="1611">
        <f t="shared" si="809"/>
        <v>0</v>
      </c>
      <c r="BG1493" s="1611">
        <f t="shared" si="790"/>
        <v>0</v>
      </c>
      <c r="BH1493" s="1611" t="str">
        <f t="shared" si="791"/>
        <v/>
      </c>
      <c r="BI1493" s="1611" t="str">
        <f t="shared" si="792"/>
        <v/>
      </c>
      <c r="BJ1493" s="1611" t="str">
        <f t="shared" si="781"/>
        <v/>
      </c>
      <c r="BK1493" s="1611" t="str">
        <f t="shared" si="782"/>
        <v/>
      </c>
      <c r="BL1493" s="1611" t="str">
        <f t="shared" ca="1" si="783"/>
        <v/>
      </c>
      <c r="BM1493" s="1611" t="str">
        <f t="shared" si="793"/>
        <v/>
      </c>
      <c r="BN1493" s="1611" t="str">
        <f t="shared" si="784"/>
        <v/>
      </c>
      <c r="BO1493" s="1611" t="str">
        <f t="shared" si="785"/>
        <v/>
      </c>
      <c r="BP1493" s="1611" t="str">
        <f t="shared" si="794"/>
        <v/>
      </c>
      <c r="BQ1493" s="1611" t="str">
        <f t="shared" si="795"/>
        <v/>
      </c>
      <c r="BR1493" s="1611" t="str">
        <f t="shared" si="796"/>
        <v/>
      </c>
      <c r="BS1493" s="1611" t="str">
        <f t="shared" si="797"/>
        <v/>
      </c>
      <c r="BT1493" s="1611" t="str">
        <f t="shared" si="798"/>
        <v/>
      </c>
      <c r="BU1493" s="1731">
        <f t="shared" ca="1" si="799"/>
        <v>0</v>
      </c>
      <c r="BV1493" s="1594"/>
      <c r="BW1493" s="1594"/>
      <c r="BX1493" s="1594"/>
      <c r="BY1493" s="1594"/>
      <c r="BZ1493" s="1594"/>
      <c r="CA1493" s="1594"/>
      <c r="CB1493" s="1594"/>
      <c r="CC1493" s="1594"/>
      <c r="CD1493" s="1594"/>
      <c r="CE1493" s="1594"/>
      <c r="CF1493" s="1594"/>
      <c r="CG1493" s="1594"/>
      <c r="CH1493" s="1594"/>
      <c r="CI1493" s="1594"/>
      <c r="CJ1493" s="1594"/>
      <c r="CK1493" s="1594"/>
      <c r="CL1493" s="1594"/>
      <c r="CM1493" s="1594"/>
      <c r="CN1493" s="1594"/>
      <c r="CO1493" s="1594"/>
      <c r="CP1493" s="1594"/>
      <c r="CQ1493" s="1594"/>
      <c r="CR1493" s="1594"/>
      <c r="CS1493" s="1594"/>
      <c r="CT1493" s="1594"/>
      <c r="CU1493" s="1594"/>
      <c r="CV1493" s="1594"/>
      <c r="CW1493" s="1594"/>
      <c r="CX1493" s="1594"/>
      <c r="CY1493" s="1594"/>
      <c r="CZ1493" s="1594"/>
      <c r="DA1493" s="1594"/>
      <c r="DB1493" s="1594"/>
      <c r="DC1493" s="1594"/>
      <c r="DD1493" s="1594"/>
      <c r="DE1493" s="1594"/>
      <c r="DF1493" s="1594"/>
      <c r="DG1493" s="1594"/>
      <c r="DH1493" s="1594"/>
      <c r="DI1493" s="1594"/>
      <c r="DJ1493" s="1594"/>
      <c r="DK1493" s="1594"/>
      <c r="DL1493" s="1594"/>
      <c r="DM1493" s="1594"/>
      <c r="DN1493" s="1594"/>
      <c r="DO1493" s="1594"/>
      <c r="DP1493" s="1594"/>
      <c r="DQ1493" s="1594"/>
      <c r="DR1493" s="1594"/>
      <c r="DS1493" s="1594"/>
      <c r="DT1493" s="1594"/>
      <c r="DU1493" s="1594"/>
      <c r="DV1493" s="1594"/>
      <c r="DW1493" s="1594"/>
      <c r="DX1493" s="1594"/>
      <c r="DY1493" s="1594"/>
      <c r="DZ1493" s="1594"/>
      <c r="EA1493" s="1594"/>
      <c r="EB1493" s="1594"/>
      <c r="EC1493" s="1594"/>
      <c r="ED1493" s="1594"/>
      <c r="EE1493" s="1594"/>
      <c r="EF1493" s="1594"/>
      <c r="EG1493" s="1594"/>
      <c r="EH1493" s="1594"/>
      <c r="EI1493" s="1594"/>
      <c r="EJ1493" s="1594"/>
      <c r="EK1493" s="1594"/>
      <c r="EL1493" s="1594"/>
      <c r="EM1493" s="1594"/>
      <c r="EN1493" s="1594"/>
      <c r="EO1493" s="1594"/>
      <c r="EP1493" s="1594"/>
      <c r="EQ1493" s="1594"/>
      <c r="ER1493" s="1594"/>
      <c r="ES1493" s="1594"/>
    </row>
    <row r="1494" spans="1:149" s="1595" customFormat="1" ht="12.5">
      <c r="A1494" s="1644" t="str">
        <f t="shared" si="786"/>
        <v>Organisation</v>
      </c>
      <c r="B1494" s="1758"/>
      <c r="C1494" s="1758"/>
      <c r="D1494" s="1758"/>
      <c r="E1494" s="1756"/>
      <c r="F1494" s="1592"/>
      <c r="G1494" s="1714">
        <f t="shared" si="787"/>
        <v>0</v>
      </c>
      <c r="H1494" s="1645"/>
      <c r="I1494" s="1714">
        <f t="shared" si="788"/>
        <v>0</v>
      </c>
      <c r="J1494" s="1646"/>
      <c r="K1494" s="1646"/>
      <c r="L1494" s="1592"/>
      <c r="M1494" s="1597"/>
      <c r="N1494" s="1597"/>
      <c r="O1494" s="1646"/>
      <c r="P1494" s="1647"/>
      <c r="Q1494" s="1647"/>
      <c r="R1494" s="1648"/>
      <c r="S1494" s="1603"/>
      <c r="T1494" s="1649"/>
      <c r="U1494" s="1649"/>
      <c r="V1494" s="1649"/>
      <c r="W1494" s="1649"/>
      <c r="X1494" s="1649"/>
      <c r="Y1494" s="1649"/>
      <c r="Z1494" s="1649"/>
      <c r="AA1494" s="1649"/>
      <c r="AB1494" s="1649"/>
      <c r="AC1494" s="1649"/>
      <c r="AD1494" s="1649"/>
      <c r="AE1494" s="1649"/>
      <c r="AF1494" s="1610">
        <f t="shared" si="767"/>
        <v>0</v>
      </c>
      <c r="AG1494" s="1649"/>
      <c r="AH1494" s="1649"/>
      <c r="AI1494" s="1649"/>
      <c r="AJ1494" s="1649"/>
      <c r="AK1494" s="1649"/>
      <c r="AL1494" s="1649"/>
      <c r="AM1494" s="1649"/>
      <c r="AN1494" s="1649"/>
      <c r="AO1494" s="1649"/>
      <c r="AP1494" s="1649"/>
      <c r="AQ1494" s="1649"/>
      <c r="AR1494" s="1709"/>
      <c r="AS1494" s="1779">
        <f t="shared" si="768"/>
        <v>0</v>
      </c>
      <c r="AT1494" s="1711">
        <f t="shared" si="789"/>
        <v>0</v>
      </c>
      <c r="AU1494" s="1611">
        <f t="shared" si="810"/>
        <v>0</v>
      </c>
      <c r="AV1494" s="1611">
        <f t="shared" si="810"/>
        <v>0</v>
      </c>
      <c r="AW1494" s="1611">
        <f t="shared" si="810"/>
        <v>0</v>
      </c>
      <c r="AX1494" s="1611">
        <f t="shared" si="810"/>
        <v>0</v>
      </c>
      <c r="AY1494" s="1611">
        <f t="shared" si="810"/>
        <v>0</v>
      </c>
      <c r="AZ1494" s="1611">
        <f t="shared" si="810"/>
        <v>0</v>
      </c>
      <c r="BA1494" s="1611">
        <f t="shared" si="806"/>
        <v>0</v>
      </c>
      <c r="BB1494" s="1611">
        <f t="shared" si="806"/>
        <v>0</v>
      </c>
      <c r="BC1494" s="1611">
        <f t="shared" si="806"/>
        <v>0</v>
      </c>
      <c r="BD1494" s="1611">
        <f t="shared" si="807"/>
        <v>0</v>
      </c>
      <c r="BE1494" s="1611">
        <f t="shared" si="808"/>
        <v>0</v>
      </c>
      <c r="BF1494" s="1611">
        <f t="shared" si="809"/>
        <v>0</v>
      </c>
      <c r="BG1494" s="1611">
        <f t="shared" si="790"/>
        <v>0</v>
      </c>
      <c r="BH1494" s="1611" t="str">
        <f t="shared" si="791"/>
        <v/>
      </c>
      <c r="BI1494" s="1611" t="str">
        <f t="shared" si="792"/>
        <v/>
      </c>
      <c r="BJ1494" s="1611" t="str">
        <f t="shared" si="781"/>
        <v/>
      </c>
      <c r="BK1494" s="1611" t="str">
        <f t="shared" si="782"/>
        <v/>
      </c>
      <c r="BL1494" s="1611" t="str">
        <f t="shared" ca="1" si="783"/>
        <v/>
      </c>
      <c r="BM1494" s="1611" t="str">
        <f t="shared" si="793"/>
        <v/>
      </c>
      <c r="BN1494" s="1611" t="str">
        <f t="shared" si="784"/>
        <v/>
      </c>
      <c r="BO1494" s="1611" t="str">
        <f t="shared" si="785"/>
        <v/>
      </c>
      <c r="BP1494" s="1611" t="str">
        <f t="shared" si="794"/>
        <v/>
      </c>
      <c r="BQ1494" s="1611" t="str">
        <f t="shared" si="795"/>
        <v/>
      </c>
      <c r="BR1494" s="1611" t="str">
        <f t="shared" si="796"/>
        <v/>
      </c>
      <c r="BS1494" s="1611" t="str">
        <f t="shared" si="797"/>
        <v/>
      </c>
      <c r="BT1494" s="1611" t="str">
        <f t="shared" si="798"/>
        <v/>
      </c>
      <c r="BU1494" s="1731">
        <f t="shared" ca="1" si="799"/>
        <v>0</v>
      </c>
      <c r="BV1494" s="1594"/>
      <c r="BW1494" s="1594"/>
      <c r="BX1494" s="1594"/>
      <c r="BY1494" s="1594"/>
      <c r="BZ1494" s="1594"/>
      <c r="CA1494" s="1594"/>
      <c r="CB1494" s="1594"/>
      <c r="CC1494" s="1594"/>
      <c r="CD1494" s="1594"/>
      <c r="CE1494" s="1594"/>
      <c r="CF1494" s="1594"/>
      <c r="CG1494" s="1594"/>
      <c r="CH1494" s="1594"/>
      <c r="CI1494" s="1594"/>
      <c r="CJ1494" s="1594"/>
      <c r="CK1494" s="1594"/>
      <c r="CL1494" s="1594"/>
      <c r="CM1494" s="1594"/>
      <c r="CN1494" s="1594"/>
      <c r="CO1494" s="1594"/>
      <c r="CP1494" s="1594"/>
      <c r="CQ1494" s="1594"/>
      <c r="CR1494" s="1594"/>
      <c r="CS1494" s="1594"/>
      <c r="CT1494" s="1594"/>
      <c r="CU1494" s="1594"/>
      <c r="CV1494" s="1594"/>
      <c r="CW1494" s="1594"/>
      <c r="CX1494" s="1594"/>
      <c r="CY1494" s="1594"/>
      <c r="CZ1494" s="1594"/>
      <c r="DA1494" s="1594"/>
      <c r="DB1494" s="1594"/>
      <c r="DC1494" s="1594"/>
      <c r="DD1494" s="1594"/>
      <c r="DE1494" s="1594"/>
      <c r="DF1494" s="1594"/>
      <c r="DG1494" s="1594"/>
      <c r="DH1494" s="1594"/>
      <c r="DI1494" s="1594"/>
      <c r="DJ1494" s="1594"/>
      <c r="DK1494" s="1594"/>
      <c r="DL1494" s="1594"/>
      <c r="DM1494" s="1594"/>
      <c r="DN1494" s="1594"/>
      <c r="DO1494" s="1594"/>
      <c r="DP1494" s="1594"/>
      <c r="DQ1494" s="1594"/>
      <c r="DR1494" s="1594"/>
      <c r="DS1494" s="1594"/>
      <c r="DT1494" s="1594"/>
      <c r="DU1494" s="1594"/>
      <c r="DV1494" s="1594"/>
      <c r="DW1494" s="1594"/>
      <c r="DX1494" s="1594"/>
      <c r="DY1494" s="1594"/>
      <c r="DZ1494" s="1594"/>
      <c r="EA1494" s="1594"/>
      <c r="EB1494" s="1594"/>
      <c r="EC1494" s="1594"/>
      <c r="ED1494" s="1594"/>
      <c r="EE1494" s="1594"/>
      <c r="EF1494" s="1594"/>
      <c r="EG1494" s="1594"/>
      <c r="EH1494" s="1594"/>
      <c r="EI1494" s="1594"/>
      <c r="EJ1494" s="1594"/>
      <c r="EK1494" s="1594"/>
      <c r="EL1494" s="1594"/>
      <c r="EM1494" s="1594"/>
      <c r="EN1494" s="1594"/>
      <c r="EO1494" s="1594"/>
      <c r="EP1494" s="1594"/>
      <c r="EQ1494" s="1594"/>
      <c r="ER1494" s="1594"/>
      <c r="ES1494" s="1594"/>
    </row>
    <row r="1495" spans="1:149" s="1595" customFormat="1" ht="12.5">
      <c r="A1495" s="1644" t="str">
        <f t="shared" si="786"/>
        <v>Organisation</v>
      </c>
      <c r="B1495" s="1758"/>
      <c r="C1495" s="1758"/>
      <c r="D1495" s="1758"/>
      <c r="E1495" s="1756"/>
      <c r="F1495" s="1592"/>
      <c r="G1495" s="1714">
        <f t="shared" si="787"/>
        <v>0</v>
      </c>
      <c r="H1495" s="1645"/>
      <c r="I1495" s="1714">
        <f t="shared" si="788"/>
        <v>0</v>
      </c>
      <c r="J1495" s="1646"/>
      <c r="K1495" s="1646"/>
      <c r="L1495" s="1592"/>
      <c r="M1495" s="1597"/>
      <c r="N1495" s="1597"/>
      <c r="O1495" s="1646"/>
      <c r="P1495" s="1647"/>
      <c r="Q1495" s="1647"/>
      <c r="R1495" s="1648"/>
      <c r="S1495" s="1603"/>
      <c r="T1495" s="1649"/>
      <c r="U1495" s="1649"/>
      <c r="V1495" s="1649"/>
      <c r="W1495" s="1649"/>
      <c r="X1495" s="1649"/>
      <c r="Y1495" s="1649"/>
      <c r="Z1495" s="1649"/>
      <c r="AA1495" s="1649"/>
      <c r="AB1495" s="1649"/>
      <c r="AC1495" s="1649"/>
      <c r="AD1495" s="1649"/>
      <c r="AE1495" s="1649"/>
      <c r="AF1495" s="1610">
        <f t="shared" si="767"/>
        <v>0</v>
      </c>
      <c r="AG1495" s="1649"/>
      <c r="AH1495" s="1649"/>
      <c r="AI1495" s="1649"/>
      <c r="AJ1495" s="1649"/>
      <c r="AK1495" s="1649"/>
      <c r="AL1495" s="1649"/>
      <c r="AM1495" s="1649"/>
      <c r="AN1495" s="1649"/>
      <c r="AO1495" s="1649"/>
      <c r="AP1495" s="1649"/>
      <c r="AQ1495" s="1649"/>
      <c r="AR1495" s="1709"/>
      <c r="AS1495" s="1779">
        <f t="shared" si="768"/>
        <v>0</v>
      </c>
      <c r="AT1495" s="1711">
        <f t="shared" si="789"/>
        <v>0</v>
      </c>
      <c r="AU1495" s="1611">
        <f t="shared" si="810"/>
        <v>0</v>
      </c>
      <c r="AV1495" s="1611">
        <f t="shared" si="810"/>
        <v>0</v>
      </c>
      <c r="AW1495" s="1611">
        <f t="shared" si="810"/>
        <v>0</v>
      </c>
      <c r="AX1495" s="1611">
        <f t="shared" si="810"/>
        <v>0</v>
      </c>
      <c r="AY1495" s="1611">
        <f t="shared" si="810"/>
        <v>0</v>
      </c>
      <c r="AZ1495" s="1611">
        <f t="shared" si="810"/>
        <v>0</v>
      </c>
      <c r="BA1495" s="1611">
        <f t="shared" si="806"/>
        <v>0</v>
      </c>
      <c r="BB1495" s="1611">
        <f t="shared" si="806"/>
        <v>0</v>
      </c>
      <c r="BC1495" s="1611">
        <f t="shared" si="806"/>
        <v>0</v>
      </c>
      <c r="BD1495" s="1611">
        <f t="shared" si="807"/>
        <v>0</v>
      </c>
      <c r="BE1495" s="1611">
        <f t="shared" si="808"/>
        <v>0</v>
      </c>
      <c r="BF1495" s="1611">
        <f t="shared" si="809"/>
        <v>0</v>
      </c>
      <c r="BG1495" s="1611">
        <f t="shared" si="790"/>
        <v>0</v>
      </c>
      <c r="BH1495" s="1611" t="str">
        <f t="shared" si="791"/>
        <v/>
      </c>
      <c r="BI1495" s="1611" t="str">
        <f t="shared" si="792"/>
        <v/>
      </c>
      <c r="BJ1495" s="1611" t="str">
        <f t="shared" si="781"/>
        <v/>
      </c>
      <c r="BK1495" s="1611" t="str">
        <f t="shared" si="782"/>
        <v/>
      </c>
      <c r="BL1495" s="1611" t="str">
        <f t="shared" ca="1" si="783"/>
        <v/>
      </c>
      <c r="BM1495" s="1611" t="str">
        <f t="shared" si="793"/>
        <v/>
      </c>
      <c r="BN1495" s="1611" t="str">
        <f t="shared" si="784"/>
        <v/>
      </c>
      <c r="BO1495" s="1611" t="str">
        <f t="shared" si="785"/>
        <v/>
      </c>
      <c r="BP1495" s="1611" t="str">
        <f t="shared" si="794"/>
        <v/>
      </c>
      <c r="BQ1495" s="1611" t="str">
        <f t="shared" si="795"/>
        <v/>
      </c>
      <c r="BR1495" s="1611" t="str">
        <f t="shared" si="796"/>
        <v/>
      </c>
      <c r="BS1495" s="1611" t="str">
        <f t="shared" si="797"/>
        <v/>
      </c>
      <c r="BT1495" s="1611" t="str">
        <f t="shared" si="798"/>
        <v/>
      </c>
      <c r="BU1495" s="1731">
        <f t="shared" ca="1" si="799"/>
        <v>0</v>
      </c>
      <c r="BV1495" s="1594"/>
      <c r="BW1495" s="1594"/>
      <c r="BX1495" s="1594"/>
      <c r="BY1495" s="1594"/>
      <c r="BZ1495" s="1594"/>
      <c r="CA1495" s="1594"/>
      <c r="CB1495" s="1594"/>
      <c r="CC1495" s="1594"/>
      <c r="CD1495" s="1594"/>
      <c r="CE1495" s="1594"/>
      <c r="CF1495" s="1594"/>
      <c r="CG1495" s="1594"/>
      <c r="CH1495" s="1594"/>
      <c r="CI1495" s="1594"/>
      <c r="CJ1495" s="1594"/>
      <c r="CK1495" s="1594"/>
      <c r="CL1495" s="1594"/>
      <c r="CM1495" s="1594"/>
      <c r="CN1495" s="1594"/>
      <c r="CO1495" s="1594"/>
      <c r="CP1495" s="1594"/>
      <c r="CQ1495" s="1594"/>
      <c r="CR1495" s="1594"/>
      <c r="CS1495" s="1594"/>
      <c r="CT1495" s="1594"/>
      <c r="CU1495" s="1594"/>
      <c r="CV1495" s="1594"/>
      <c r="CW1495" s="1594"/>
      <c r="CX1495" s="1594"/>
      <c r="CY1495" s="1594"/>
      <c r="CZ1495" s="1594"/>
      <c r="DA1495" s="1594"/>
      <c r="DB1495" s="1594"/>
      <c r="DC1495" s="1594"/>
      <c r="DD1495" s="1594"/>
      <c r="DE1495" s="1594"/>
      <c r="DF1495" s="1594"/>
      <c r="DG1495" s="1594"/>
      <c r="DH1495" s="1594"/>
      <c r="DI1495" s="1594"/>
      <c r="DJ1495" s="1594"/>
      <c r="DK1495" s="1594"/>
      <c r="DL1495" s="1594"/>
      <c r="DM1495" s="1594"/>
      <c r="DN1495" s="1594"/>
      <c r="DO1495" s="1594"/>
      <c r="DP1495" s="1594"/>
      <c r="DQ1495" s="1594"/>
      <c r="DR1495" s="1594"/>
      <c r="DS1495" s="1594"/>
      <c r="DT1495" s="1594"/>
      <c r="DU1495" s="1594"/>
      <c r="DV1495" s="1594"/>
      <c r="DW1495" s="1594"/>
      <c r="DX1495" s="1594"/>
      <c r="DY1495" s="1594"/>
      <c r="DZ1495" s="1594"/>
      <c r="EA1495" s="1594"/>
      <c r="EB1495" s="1594"/>
      <c r="EC1495" s="1594"/>
      <c r="ED1495" s="1594"/>
      <c r="EE1495" s="1594"/>
      <c r="EF1495" s="1594"/>
      <c r="EG1495" s="1594"/>
      <c r="EH1495" s="1594"/>
      <c r="EI1495" s="1594"/>
      <c r="EJ1495" s="1594"/>
      <c r="EK1495" s="1594"/>
      <c r="EL1495" s="1594"/>
      <c r="EM1495" s="1594"/>
      <c r="EN1495" s="1594"/>
      <c r="EO1495" s="1594"/>
      <c r="EP1495" s="1594"/>
      <c r="EQ1495" s="1594"/>
      <c r="ER1495" s="1594"/>
      <c r="ES1495" s="1594"/>
    </row>
    <row r="1496" spans="1:149" s="1595" customFormat="1" ht="12.5">
      <c r="A1496" s="1644" t="str">
        <f t="shared" si="786"/>
        <v>Organisation</v>
      </c>
      <c r="B1496" s="1758"/>
      <c r="C1496" s="1758"/>
      <c r="D1496" s="1758"/>
      <c r="E1496" s="1756"/>
      <c r="F1496" s="1592"/>
      <c r="G1496" s="1714">
        <f t="shared" si="787"/>
        <v>0</v>
      </c>
      <c r="H1496" s="1645"/>
      <c r="I1496" s="1714">
        <f t="shared" si="788"/>
        <v>0</v>
      </c>
      <c r="J1496" s="1646"/>
      <c r="K1496" s="1646"/>
      <c r="L1496" s="1592"/>
      <c r="M1496" s="1597"/>
      <c r="N1496" s="1597"/>
      <c r="O1496" s="1646"/>
      <c r="P1496" s="1647"/>
      <c r="Q1496" s="1647"/>
      <c r="R1496" s="1648"/>
      <c r="S1496" s="1603"/>
      <c r="T1496" s="1649"/>
      <c r="U1496" s="1649"/>
      <c r="V1496" s="1649"/>
      <c r="W1496" s="1649"/>
      <c r="X1496" s="1649"/>
      <c r="Y1496" s="1649"/>
      <c r="Z1496" s="1649"/>
      <c r="AA1496" s="1649"/>
      <c r="AB1496" s="1649"/>
      <c r="AC1496" s="1649"/>
      <c r="AD1496" s="1649"/>
      <c r="AE1496" s="1649"/>
      <c r="AF1496" s="1610">
        <f t="shared" si="767"/>
        <v>0</v>
      </c>
      <c r="AG1496" s="1649"/>
      <c r="AH1496" s="1649"/>
      <c r="AI1496" s="1649"/>
      <c r="AJ1496" s="1649"/>
      <c r="AK1496" s="1649"/>
      <c r="AL1496" s="1649"/>
      <c r="AM1496" s="1649"/>
      <c r="AN1496" s="1649"/>
      <c r="AO1496" s="1649"/>
      <c r="AP1496" s="1649"/>
      <c r="AQ1496" s="1649"/>
      <c r="AR1496" s="1709"/>
      <c r="AS1496" s="1779">
        <f t="shared" si="768"/>
        <v>0</v>
      </c>
      <c r="AT1496" s="1711">
        <f t="shared" si="789"/>
        <v>0</v>
      </c>
      <c r="AU1496" s="1611">
        <f t="shared" si="810"/>
        <v>0</v>
      </c>
      <c r="AV1496" s="1611">
        <f t="shared" si="810"/>
        <v>0</v>
      </c>
      <c r="AW1496" s="1611">
        <f t="shared" si="810"/>
        <v>0</v>
      </c>
      <c r="AX1496" s="1611">
        <f t="shared" si="810"/>
        <v>0</v>
      </c>
      <c r="AY1496" s="1611">
        <f t="shared" si="810"/>
        <v>0</v>
      </c>
      <c r="AZ1496" s="1611">
        <f>AL1496-Y1496</f>
        <v>0</v>
      </c>
      <c r="BA1496" s="1611">
        <f t="shared" si="806"/>
        <v>0</v>
      </c>
      <c r="BB1496" s="1611">
        <f t="shared" si="806"/>
        <v>0</v>
      </c>
      <c r="BC1496" s="1611">
        <f t="shared" si="806"/>
        <v>0</v>
      </c>
      <c r="BD1496" s="1611">
        <f t="shared" si="807"/>
        <v>0</v>
      </c>
      <c r="BE1496" s="1611">
        <f t="shared" si="808"/>
        <v>0</v>
      </c>
      <c r="BF1496" s="1611">
        <f t="shared" si="809"/>
        <v>0</v>
      </c>
      <c r="BG1496" s="1611">
        <f t="shared" si="790"/>
        <v>0</v>
      </c>
      <c r="BH1496" s="1611" t="str">
        <f t="shared" si="791"/>
        <v/>
      </c>
      <c r="BI1496" s="1611" t="str">
        <f t="shared" si="792"/>
        <v/>
      </c>
      <c r="BJ1496" s="1611" t="str">
        <f t="shared" si="781"/>
        <v/>
      </c>
      <c r="BK1496" s="1611" t="str">
        <f t="shared" si="782"/>
        <v/>
      </c>
      <c r="BL1496" s="1611" t="str">
        <f t="shared" ca="1" si="783"/>
        <v/>
      </c>
      <c r="BM1496" s="1611" t="str">
        <f t="shared" si="793"/>
        <v/>
      </c>
      <c r="BN1496" s="1611" t="str">
        <f t="shared" si="784"/>
        <v/>
      </c>
      <c r="BO1496" s="1611" t="str">
        <f t="shared" si="785"/>
        <v/>
      </c>
      <c r="BP1496" s="1611" t="str">
        <f t="shared" si="794"/>
        <v/>
      </c>
      <c r="BQ1496" s="1611" t="str">
        <f t="shared" si="795"/>
        <v/>
      </c>
      <c r="BR1496" s="1611" t="str">
        <f t="shared" si="796"/>
        <v/>
      </c>
      <c r="BS1496" s="1611" t="str">
        <f t="shared" si="797"/>
        <v/>
      </c>
      <c r="BT1496" s="1611" t="str">
        <f t="shared" si="798"/>
        <v/>
      </c>
      <c r="BU1496" s="1731">
        <f t="shared" ca="1" si="799"/>
        <v>0</v>
      </c>
      <c r="BV1496" s="1594"/>
      <c r="BW1496" s="1594"/>
      <c r="BX1496" s="1594"/>
      <c r="BY1496" s="1594"/>
      <c r="BZ1496" s="1594"/>
      <c r="CA1496" s="1594"/>
      <c r="CB1496" s="1594"/>
      <c r="CC1496" s="1594"/>
      <c r="CD1496" s="1594"/>
      <c r="CE1496" s="1594"/>
      <c r="CF1496" s="1594"/>
      <c r="CG1496" s="1594"/>
      <c r="CH1496" s="1594"/>
      <c r="CI1496" s="1594"/>
      <c r="CJ1496" s="1594"/>
      <c r="CK1496" s="1594"/>
      <c r="CL1496" s="1594"/>
      <c r="CM1496" s="1594"/>
      <c r="CN1496" s="1594"/>
      <c r="CO1496" s="1594"/>
      <c r="CP1496" s="1594"/>
      <c r="CQ1496" s="1594"/>
      <c r="CR1496" s="1594"/>
      <c r="CS1496" s="1594"/>
      <c r="CT1496" s="1594"/>
      <c r="CU1496" s="1594"/>
      <c r="CV1496" s="1594"/>
      <c r="CW1496" s="1594"/>
      <c r="CX1496" s="1594"/>
      <c r="CY1496" s="1594"/>
      <c r="CZ1496" s="1594"/>
      <c r="DA1496" s="1594"/>
      <c r="DB1496" s="1594"/>
      <c r="DC1496" s="1594"/>
      <c r="DD1496" s="1594"/>
      <c r="DE1496" s="1594"/>
      <c r="DF1496" s="1594"/>
      <c r="DG1496" s="1594"/>
      <c r="DH1496" s="1594"/>
      <c r="DI1496" s="1594"/>
      <c r="DJ1496" s="1594"/>
      <c r="DK1496" s="1594"/>
      <c r="DL1496" s="1594"/>
      <c r="DM1496" s="1594"/>
      <c r="DN1496" s="1594"/>
      <c r="DO1496" s="1594"/>
      <c r="DP1496" s="1594"/>
      <c r="DQ1496" s="1594"/>
      <c r="DR1496" s="1594"/>
      <c r="DS1496" s="1594"/>
      <c r="DT1496" s="1594"/>
      <c r="DU1496" s="1594"/>
      <c r="DV1496" s="1594"/>
      <c r="DW1496" s="1594"/>
      <c r="DX1496" s="1594"/>
      <c r="DY1496" s="1594"/>
      <c r="DZ1496" s="1594"/>
      <c r="EA1496" s="1594"/>
      <c r="EB1496" s="1594"/>
      <c r="EC1496" s="1594"/>
      <c r="ED1496" s="1594"/>
      <c r="EE1496" s="1594"/>
      <c r="EF1496" s="1594"/>
      <c r="EG1496" s="1594"/>
      <c r="EH1496" s="1594"/>
      <c r="EI1496" s="1594"/>
      <c r="EJ1496" s="1594"/>
      <c r="EK1496" s="1594"/>
      <c r="EL1496" s="1594"/>
      <c r="EM1496" s="1594"/>
      <c r="EN1496" s="1594"/>
      <c r="EO1496" s="1594"/>
      <c r="EP1496" s="1594"/>
      <c r="EQ1496" s="1594"/>
      <c r="ER1496" s="1594"/>
      <c r="ES1496" s="1594"/>
    </row>
    <row r="1497" spans="1:149" s="1595" customFormat="1">
      <c r="B1497" s="1600"/>
      <c r="C1497" s="1600"/>
      <c r="D1497" s="1600"/>
      <c r="E1497" s="1605"/>
      <c r="F1497" s="1600"/>
      <c r="G1497" s="1606"/>
      <c r="H1497" s="1606"/>
      <c r="I1497" s="1606"/>
      <c r="J1497" s="1606"/>
      <c r="K1497" s="1606"/>
      <c r="L1497" s="1594"/>
      <c r="N1497" s="1594"/>
      <c r="O1497" s="1607"/>
      <c r="P1497" s="1608"/>
      <c r="Q1497" s="1608"/>
      <c r="R1497" s="1608"/>
      <c r="S1497" s="1609"/>
      <c r="T1497" s="1776"/>
      <c r="U1497" s="1776"/>
      <c r="V1497" s="1776"/>
      <c r="W1497" s="1776"/>
      <c r="X1497" s="1776"/>
      <c r="Y1497" s="1776"/>
      <c r="Z1497" s="1776"/>
      <c r="AA1497" s="1776"/>
      <c r="AB1497" s="1776"/>
      <c r="AC1497" s="1776"/>
      <c r="AD1497" s="1776"/>
      <c r="AE1497" s="1776"/>
      <c r="AF1497" s="1777"/>
      <c r="AG1497" s="1777"/>
      <c r="AH1497" s="1777"/>
      <c r="AI1497" s="1777"/>
      <c r="AJ1497" s="1777"/>
      <c r="AK1497" s="1777"/>
      <c r="AL1497" s="1777"/>
      <c r="AM1497" s="1778"/>
      <c r="AN1497" s="1778"/>
      <c r="AO1497" s="1778"/>
      <c r="AP1497" s="1778"/>
      <c r="AQ1497" s="1778"/>
      <c r="AR1497" s="1778"/>
      <c r="AS1497" s="1778"/>
      <c r="AT1497" s="1778"/>
      <c r="AU1497" s="1778"/>
      <c r="AV1497" s="1778"/>
      <c r="AW1497" s="1778"/>
      <c r="AX1497" s="1778"/>
      <c r="AY1497" s="1778"/>
      <c r="AZ1497" s="1778"/>
      <c r="BA1497" s="1778"/>
      <c r="BB1497" s="1778"/>
      <c r="BC1497" s="1778"/>
      <c r="BD1497" s="1778"/>
      <c r="BE1497" s="1778"/>
      <c r="BF1497" s="1778"/>
      <c r="BG1497" s="1777"/>
      <c r="BH1497" s="1777"/>
      <c r="BI1497" s="1777"/>
      <c r="BJ1497" s="1777"/>
      <c r="BK1497" s="1777"/>
      <c r="BL1497" s="1777"/>
      <c r="BM1497" s="1778"/>
      <c r="BN1497" s="1778"/>
      <c r="BO1497" s="1777"/>
      <c r="BP1497" s="1777"/>
      <c r="BQ1497" s="1777"/>
      <c r="BR1497" s="1777"/>
      <c r="BS1497" s="1777"/>
      <c r="BT1497" s="1777"/>
      <c r="BU1497" s="1731">
        <f ca="1">SUM(BU43:BU1496)</f>
        <v>0</v>
      </c>
      <c r="BV1497" s="1594"/>
      <c r="BW1497" s="1594"/>
      <c r="BX1497" s="1594"/>
      <c r="BY1497" s="1594"/>
      <c r="BZ1497" s="1594"/>
      <c r="CA1497" s="1594"/>
      <c r="CB1497" s="1594"/>
      <c r="CC1497" s="1594"/>
      <c r="CD1497" s="1594"/>
      <c r="CE1497" s="1594"/>
      <c r="CF1497" s="1594"/>
      <c r="CG1497" s="1594"/>
      <c r="CH1497" s="1594"/>
      <c r="CI1497" s="1594"/>
      <c r="CJ1497" s="1594"/>
      <c r="CK1497" s="1594"/>
      <c r="CL1497" s="1594"/>
      <c r="CM1497" s="1594"/>
      <c r="CN1497" s="1594"/>
      <c r="CO1497" s="1594"/>
      <c r="CP1497" s="1594"/>
      <c r="CQ1497" s="1594"/>
      <c r="CR1497" s="1594"/>
      <c r="CS1497" s="1594"/>
      <c r="CT1497" s="1594"/>
      <c r="CU1497" s="1594"/>
      <c r="CV1497" s="1587"/>
      <c r="CW1497" s="1594"/>
      <c r="CX1497" s="1594"/>
      <c r="CY1497" s="1594"/>
      <c r="CZ1497" s="1594"/>
      <c r="DA1497" s="1594"/>
      <c r="DB1497" s="1594"/>
      <c r="DC1497" s="1594"/>
      <c r="DD1497" s="1594"/>
      <c r="DE1497" s="1594"/>
      <c r="DF1497" s="1594"/>
      <c r="DG1497" s="1594"/>
      <c r="DH1497" s="1594"/>
      <c r="DI1497" s="1594"/>
      <c r="DJ1497" s="1594"/>
      <c r="DK1497" s="1594"/>
      <c r="DL1497" s="1594"/>
      <c r="DM1497" s="1594"/>
      <c r="DN1497" s="1594"/>
      <c r="DO1497" s="1594"/>
      <c r="DP1497" s="1594"/>
      <c r="DQ1497" s="1594"/>
      <c r="DR1497" s="1594"/>
      <c r="DS1497" s="1594"/>
      <c r="DT1497" s="1594"/>
      <c r="DU1497" s="1594"/>
      <c r="DV1497" s="1594"/>
      <c r="DW1497" s="1594"/>
      <c r="DX1497" s="1594"/>
      <c r="DY1497" s="1594"/>
      <c r="DZ1497" s="1594"/>
      <c r="EA1497" s="1594"/>
      <c r="EB1497" s="1594"/>
      <c r="EC1497" s="1594"/>
      <c r="ED1497" s="1594"/>
      <c r="EE1497" s="1594"/>
      <c r="EF1497" s="1594"/>
      <c r="EG1497" s="1594"/>
      <c r="EH1497" s="1594"/>
      <c r="EI1497" s="1594"/>
      <c r="EJ1497" s="1594"/>
      <c r="EK1497" s="1594"/>
      <c r="EL1497" s="1594"/>
      <c r="EM1497" s="1594"/>
      <c r="EN1497" s="1594"/>
      <c r="EO1497" s="1594"/>
      <c r="EP1497" s="1594"/>
      <c r="EQ1497" s="1594"/>
      <c r="ER1497" s="1594"/>
    </row>
    <row r="1498" spans="1:149">
      <c r="CF1498" s="1594"/>
    </row>
  </sheetData>
  <sheetProtection algorithmName="SHA-512" hashValue="w/UdlC1Nb25Rg0sWBfEcUK/rOwQHPsz930xfATo1G2toI6OGWf9Y8vdfw8yURIdaF2hx+Bzuzgx/CEjGgZqPww==" saltValue="1CxJqGayCj+//SxezCIlGw==" spinCount="100000" sheet="1" autoFilter="0"/>
  <autoFilter ref="A42:BS1496"/>
  <mergeCells count="18">
    <mergeCell ref="X7:AA7"/>
    <mergeCell ref="X8:AA8"/>
    <mergeCell ref="X9:AA9"/>
    <mergeCell ref="X10:AA10"/>
    <mergeCell ref="X11:AA11"/>
    <mergeCell ref="A30:A38"/>
    <mergeCell ref="A8:A16"/>
    <mergeCell ref="A17:A25"/>
    <mergeCell ref="A26:A28"/>
    <mergeCell ref="BH41:BS41"/>
    <mergeCell ref="X12:AA12"/>
    <mergeCell ref="X13:AA13"/>
    <mergeCell ref="X14:AA14"/>
    <mergeCell ref="X15:AA15"/>
    <mergeCell ref="X16:AA16"/>
    <mergeCell ref="X17:AA17"/>
    <mergeCell ref="X18:AA18"/>
    <mergeCell ref="X19:AA19"/>
  </mergeCells>
  <conditionalFormatting sqref="O43:O1496 P42:S1496">
    <cfRule type="cellIs" dxfId="65" priority="46" stopIfTrue="1" operator="equal">
      <formula>"Green"</formula>
    </cfRule>
    <cfRule type="cellIs" dxfId="64" priority="47" stopIfTrue="1" operator="equal">
      <formula>"Amber"</formula>
    </cfRule>
    <cfRule type="cellIs" dxfId="63" priority="48" stopIfTrue="1" operator="equal">
      <formula>"Red"</formula>
    </cfRule>
  </conditionalFormatting>
  <conditionalFormatting sqref="D2">
    <cfRule type="cellIs" dxfId="62" priority="45" stopIfTrue="1" operator="equal">
      <formula>"This Table is currently showing 0 errors"</formula>
    </cfRule>
  </conditionalFormatting>
  <conditionalFormatting sqref="CA1">
    <cfRule type="cellIs" dxfId="61" priority="39" stopIfTrue="1" operator="equal">
      <formula>"Green"</formula>
    </cfRule>
    <cfRule type="cellIs" dxfId="60" priority="40" stopIfTrue="1" operator="equal">
      <formula>"Amber"</formula>
    </cfRule>
    <cfRule type="cellIs" dxfId="59" priority="41" stopIfTrue="1" operator="equal">
      <formula>"Red"</formula>
    </cfRule>
  </conditionalFormatting>
  <conditionalFormatting sqref="CA2">
    <cfRule type="cellIs" dxfId="58" priority="33" stopIfTrue="1" operator="equal">
      <formula>"Green"</formula>
    </cfRule>
    <cfRule type="cellIs" dxfId="57" priority="34" stopIfTrue="1" operator="equal">
      <formula>"Amber"</formula>
    </cfRule>
    <cfRule type="cellIs" dxfId="56" priority="35" stopIfTrue="1" operator="equal">
      <formula>"Red"</formula>
    </cfRule>
  </conditionalFormatting>
  <conditionalFormatting sqref="BV43:BW43">
    <cfRule type="expression" dxfId="55" priority="25">
      <formula>"""ERROR"""</formula>
    </cfRule>
    <cfRule type="expression" dxfId="54" priority="26">
      <formula>"OK"</formula>
    </cfRule>
  </conditionalFormatting>
  <conditionalFormatting sqref="E4">
    <cfRule type="cellIs" dxfId="53" priority="24" stopIfTrue="1" operator="equal">
      <formula>"This Table is currently showing 0 errors"</formula>
    </cfRule>
  </conditionalFormatting>
  <conditionalFormatting sqref="S43:S1496">
    <cfRule type="expression" dxfId="52" priority="21">
      <formula>$R43="Income Generation"</formula>
    </cfRule>
  </conditionalFormatting>
  <conditionalFormatting sqref="K43:K1496">
    <cfRule type="expression" dxfId="51" priority="19">
      <formula>$O43="Green"</formula>
    </cfRule>
  </conditionalFormatting>
  <conditionalFormatting sqref="Q8 Q11 Q14 Q17 Q20 Q23 Q26">
    <cfRule type="expression" dxfId="50" priority="18" stopIfTrue="1">
      <formula>ISERROR(Q8)</formula>
    </cfRule>
  </conditionalFormatting>
  <conditionalFormatting sqref="Q9:Q10 Q12:Q13 Q15:Q16 Q18:Q19 Q21:Q22 Q24:Q25 Q27:Q28">
    <cfRule type="expression" dxfId="49" priority="16" stopIfTrue="1">
      <formula>ISERROR(Q9)</formula>
    </cfRule>
  </conditionalFormatting>
  <conditionalFormatting sqref="Q31:Q32 Q34:Q35 Q37:Q38">
    <cfRule type="expression" dxfId="48" priority="4" stopIfTrue="1">
      <formula>ISERROR(Q31)</formula>
    </cfRule>
  </conditionalFormatting>
  <conditionalFormatting sqref="Q30 Q33 Q36">
    <cfRule type="expression" dxfId="47" priority="5" stopIfTrue="1">
      <formula>ISERROR(Q30)</formula>
    </cfRule>
  </conditionalFormatting>
  <conditionalFormatting sqref="H43:H1496 J43:J1496">
    <cfRule type="expression" dxfId="46" priority="3">
      <formula>$F43="NR"</formula>
    </cfRule>
  </conditionalFormatting>
  <conditionalFormatting sqref="L43:L1496">
    <cfRule type="expression" dxfId="45" priority="2">
      <formula>AND($R43=$CQ$3,$L43=$BY$1)</formula>
    </cfRule>
  </conditionalFormatting>
  <dataValidations count="7">
    <dataValidation type="list" allowBlank="1" showInputMessage="1" showErrorMessage="1" sqref="S43:S1496">
      <formula1>$CS$1:$CS$15</formula1>
    </dataValidation>
    <dataValidation type="list" allowBlank="1" showInputMessage="1" showErrorMessage="1" sqref="F43:F1496">
      <formula1>$BZ$1:$BZ$3</formula1>
    </dataValidation>
    <dataValidation type="list" allowBlank="1" showInputMessage="1" showErrorMessage="1" sqref="Q43:Q1496">
      <formula1>INDIRECT(SUBSTITUTE(SUBSTITUTE(SUBSTITUTE(SUBSTITUTE(P43," ","_"),"(","_"),")","_"),"/","_"))</formula1>
    </dataValidation>
    <dataValidation type="list" allowBlank="1" showInputMessage="1" showErrorMessage="1" sqref="L43:L1496">
      <formula1>$BY$1:$BY$3</formula1>
    </dataValidation>
    <dataValidation type="list" allowBlank="1" showInputMessage="1" showErrorMessage="1" sqref="P43:P1496">
      <formula1>$CC$2:$CC$12</formula1>
    </dataValidation>
    <dataValidation type="list" allowBlank="1" showInputMessage="1" showErrorMessage="1" sqref="O43:O1496">
      <formula1>$CA$1:$CA$3</formula1>
    </dataValidation>
    <dataValidation type="list" allowBlank="1" showInputMessage="1" showErrorMessage="1" sqref="R43:R1496">
      <formula1>$CQ$1:$CQ$6</formula1>
    </dataValidation>
  </dataValidations>
  <pageMargins left="0.70866141732283472" right="0.70866141732283472" top="0.74803149606299213" bottom="0.74803149606299213" header="0.31496062992125984" footer="0.31496062992125984"/>
  <pageSetup paperSize="9" scale="38"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W163"/>
  <sheetViews>
    <sheetView showGridLines="0" zoomScale="85" zoomScaleNormal="85" workbookViewId="0">
      <selection activeCell="E34" sqref="E34"/>
    </sheetView>
  </sheetViews>
  <sheetFormatPr defaultColWidth="8.84375" defaultRowHeight="15.5"/>
  <cols>
    <col min="1" max="1" width="5.23046875" style="49" customWidth="1"/>
    <col min="2" max="2" width="30.23046875" style="49" bestFit="1" customWidth="1"/>
    <col min="3" max="5" width="11.23046875" style="49" customWidth="1"/>
    <col min="6" max="6" width="2.69140625" style="49" customWidth="1"/>
    <col min="7" max="9" width="11.69140625" style="49" customWidth="1"/>
    <col min="10" max="16384" width="8.84375" style="49"/>
  </cols>
  <sheetData>
    <row r="1" spans="1:23" ht="18">
      <c r="A1" s="138" t="str">
        <f>+Summary!A1</f>
        <v>Organisation</v>
      </c>
      <c r="B1" s="138"/>
      <c r="C1" s="161"/>
      <c r="D1" s="161"/>
      <c r="E1" s="161"/>
      <c r="F1" s="161"/>
      <c r="G1" s="161"/>
      <c r="H1" s="161"/>
      <c r="I1" s="161"/>
      <c r="J1" s="161"/>
      <c r="K1" s="161"/>
      <c r="L1" s="161"/>
      <c r="M1" s="372"/>
      <c r="N1" s="372"/>
      <c r="O1" s="372"/>
      <c r="P1" s="372"/>
      <c r="Q1" s="372"/>
      <c r="R1" s="372"/>
      <c r="S1" s="372"/>
      <c r="T1" s="372"/>
      <c r="U1" s="372"/>
      <c r="V1" s="372"/>
      <c r="W1" s="372"/>
    </row>
    <row r="2" spans="1:23">
      <c r="A2" s="161"/>
      <c r="B2" s="170"/>
      <c r="C2" s="161"/>
      <c r="D2" s="161"/>
      <c r="E2" s="161"/>
      <c r="F2" s="161"/>
      <c r="G2" s="161"/>
      <c r="H2" s="161"/>
      <c r="I2" s="161"/>
      <c r="J2" s="161"/>
      <c r="K2" s="161"/>
      <c r="L2" s="161"/>
      <c r="M2" s="372"/>
      <c r="N2" s="372"/>
      <c r="O2" s="372"/>
      <c r="P2" s="372"/>
      <c r="Q2" s="372"/>
      <c r="R2" s="372"/>
      <c r="S2" s="372"/>
      <c r="T2" s="372"/>
      <c r="U2" s="372"/>
      <c r="V2" s="372"/>
      <c r="W2" s="372"/>
    </row>
    <row r="3" spans="1:23">
      <c r="A3" s="86"/>
      <c r="B3" s="86"/>
      <c r="C3" s="161"/>
      <c r="D3" s="161"/>
      <c r="E3" s="161"/>
      <c r="F3" s="161"/>
      <c r="G3" s="161"/>
      <c r="H3" s="162" t="s">
        <v>52</v>
      </c>
      <c r="I3" s="77" t="str">
        <f>+Summary!H1</f>
        <v>Apr 21</v>
      </c>
      <c r="J3" s="161"/>
      <c r="K3" s="161"/>
      <c r="L3" s="161"/>
      <c r="M3" s="372"/>
      <c r="N3" s="372"/>
      <c r="O3" s="372"/>
      <c r="P3" s="372"/>
      <c r="Q3" s="372"/>
      <c r="R3" s="372"/>
      <c r="S3" s="372"/>
      <c r="T3" s="372"/>
      <c r="U3" s="372"/>
      <c r="V3" s="372"/>
      <c r="W3" s="372"/>
    </row>
    <row r="4" spans="1:23">
      <c r="A4" s="86"/>
      <c r="B4" s="86"/>
      <c r="C4" s="161"/>
      <c r="D4" s="161"/>
      <c r="E4" s="161"/>
      <c r="F4" s="161"/>
      <c r="G4" s="161"/>
      <c r="H4" s="162"/>
      <c r="I4" s="77"/>
      <c r="J4" s="161"/>
      <c r="K4" s="161"/>
      <c r="L4" s="161"/>
      <c r="M4" s="372"/>
      <c r="N4" s="372"/>
      <c r="O4" s="372"/>
      <c r="P4" s="372"/>
      <c r="Q4" s="372"/>
      <c r="R4" s="372"/>
      <c r="S4" s="372"/>
      <c r="T4" s="372"/>
      <c r="U4" s="372"/>
      <c r="V4" s="372"/>
      <c r="W4" s="372"/>
    </row>
    <row r="5" spans="1:23">
      <c r="A5" s="86" t="s">
        <v>584</v>
      </c>
      <c r="B5" s="86"/>
      <c r="C5" s="161"/>
      <c r="D5" s="161"/>
      <c r="E5" s="161"/>
      <c r="F5" s="161"/>
      <c r="G5" s="161"/>
      <c r="H5" s="161"/>
      <c r="I5" s="161"/>
      <c r="J5" s="161"/>
      <c r="K5" s="161"/>
      <c r="L5" s="161"/>
      <c r="M5" s="372"/>
      <c r="N5" s="372"/>
      <c r="O5" s="372"/>
      <c r="P5" s="372"/>
      <c r="Q5" s="372"/>
      <c r="R5" s="372"/>
      <c r="S5" s="372"/>
      <c r="T5" s="372"/>
      <c r="U5" s="372"/>
      <c r="V5" s="372"/>
      <c r="W5" s="372"/>
    </row>
    <row r="6" spans="1:23">
      <c r="A6" s="161"/>
      <c r="B6" s="161"/>
      <c r="C6" s="161"/>
      <c r="D6" s="845"/>
      <c r="E6" s="161"/>
      <c r="F6" s="161"/>
      <c r="G6" s="161"/>
      <c r="H6" s="161"/>
      <c r="I6" s="161"/>
      <c r="J6" s="161"/>
      <c r="K6" s="161"/>
      <c r="L6" s="161"/>
      <c r="M6" s="372"/>
      <c r="N6" s="372"/>
      <c r="O6" s="372"/>
      <c r="P6" s="372"/>
      <c r="Q6" s="372"/>
      <c r="R6" s="372"/>
      <c r="S6" s="372"/>
      <c r="T6" s="372"/>
      <c r="U6" s="372"/>
      <c r="V6" s="372"/>
      <c r="W6" s="372"/>
    </row>
    <row r="7" spans="1:23">
      <c r="A7" s="86" t="s">
        <v>534</v>
      </c>
      <c r="B7" s="86"/>
      <c r="C7" s="161"/>
      <c r="D7" s="161"/>
      <c r="E7" s="161"/>
      <c r="F7" s="161"/>
      <c r="G7" s="161"/>
      <c r="H7" s="161"/>
      <c r="I7" s="161"/>
      <c r="J7" s="161"/>
      <c r="K7" s="161"/>
      <c r="L7" s="161"/>
      <c r="M7" s="372"/>
      <c r="N7" s="372"/>
      <c r="O7" s="372"/>
      <c r="P7" s="372"/>
      <c r="Q7" s="372"/>
      <c r="R7" s="372"/>
      <c r="S7" s="372"/>
      <c r="T7" s="372"/>
      <c r="U7" s="372"/>
      <c r="V7" s="372"/>
      <c r="W7" s="372"/>
    </row>
    <row r="8" spans="1:23">
      <c r="A8" s="161"/>
      <c r="B8" s="86"/>
      <c r="C8" s="161"/>
      <c r="D8" s="161"/>
      <c r="E8" s="161"/>
      <c r="F8" s="161"/>
      <c r="G8" s="161"/>
      <c r="H8" s="161"/>
      <c r="I8" s="161"/>
      <c r="J8" s="161"/>
      <c r="K8" s="161"/>
      <c r="L8" s="161"/>
      <c r="M8" s="372"/>
      <c r="N8" s="372"/>
      <c r="O8" s="372"/>
      <c r="P8" s="372"/>
      <c r="Q8" s="372"/>
      <c r="R8" s="372"/>
      <c r="S8" s="372"/>
      <c r="T8" s="372"/>
      <c r="U8" s="372"/>
      <c r="V8" s="372"/>
      <c r="W8" s="372"/>
    </row>
    <row r="9" spans="1:23" s="368" customFormat="1" ht="46.5">
      <c r="A9" s="86"/>
      <c r="B9" s="189" t="s">
        <v>190</v>
      </c>
      <c r="C9" s="468" t="s">
        <v>191</v>
      </c>
      <c r="D9" s="468" t="s">
        <v>192</v>
      </c>
      <c r="E9" s="468" t="s">
        <v>193</v>
      </c>
      <c r="F9" s="662"/>
      <c r="G9" s="468" t="s">
        <v>194</v>
      </c>
      <c r="H9" s="468" t="s">
        <v>195</v>
      </c>
      <c r="I9" s="468" t="s">
        <v>111</v>
      </c>
      <c r="J9" s="86"/>
      <c r="K9" s="86"/>
      <c r="L9" s="86"/>
      <c r="M9" s="374"/>
      <c r="N9" s="374"/>
      <c r="O9" s="374"/>
      <c r="P9" s="374"/>
      <c r="Q9" s="374"/>
      <c r="R9" s="374"/>
      <c r="S9" s="374"/>
      <c r="T9" s="374"/>
      <c r="U9" s="374"/>
      <c r="V9" s="374"/>
      <c r="W9" s="374"/>
    </row>
    <row r="10" spans="1:23" s="368" customFormat="1">
      <c r="A10" s="86"/>
      <c r="B10" s="189"/>
      <c r="C10" s="663" t="s">
        <v>51</v>
      </c>
      <c r="D10" s="663" t="s">
        <v>51</v>
      </c>
      <c r="E10" s="663" t="s">
        <v>51</v>
      </c>
      <c r="F10" s="373"/>
      <c r="G10" s="663" t="s">
        <v>51</v>
      </c>
      <c r="H10" s="663" t="s">
        <v>51</v>
      </c>
      <c r="I10" s="663" t="s">
        <v>51</v>
      </c>
      <c r="J10" s="86"/>
      <c r="K10" s="86"/>
      <c r="L10" s="86"/>
      <c r="M10" s="374"/>
      <c r="N10" s="374"/>
      <c r="O10" s="374"/>
      <c r="P10" s="374"/>
      <c r="Q10" s="374"/>
      <c r="R10" s="374"/>
      <c r="S10" s="374"/>
      <c r="T10" s="374"/>
      <c r="U10" s="374"/>
      <c r="V10" s="374"/>
      <c r="W10" s="374"/>
    </row>
    <row r="11" spans="1:23" s="368" customFormat="1">
      <c r="A11" s="375">
        <v>1</v>
      </c>
      <c r="B11" s="1087" t="s">
        <v>748</v>
      </c>
      <c r="C11" s="42"/>
      <c r="D11" s="42"/>
      <c r="E11" s="216">
        <f>SUM(C11:D11)</f>
        <v>0</v>
      </c>
      <c r="F11" s="373"/>
      <c r="G11" s="42"/>
      <c r="H11" s="42"/>
      <c r="I11" s="216">
        <f>SUM(G11:H11)</f>
        <v>0</v>
      </c>
      <c r="J11" s="86"/>
      <c r="K11" s="86"/>
      <c r="L11" s="86"/>
      <c r="M11" s="374"/>
      <c r="N11" s="374"/>
      <c r="O11" s="374"/>
      <c r="P11" s="374"/>
      <c r="Q11" s="374"/>
      <c r="R11" s="374"/>
      <c r="S11" s="374"/>
      <c r="T11" s="374"/>
      <c r="U11" s="374"/>
      <c r="V11" s="374"/>
      <c r="W11" s="374"/>
    </row>
    <row r="12" spans="1:23">
      <c r="A12" s="375">
        <v>2</v>
      </c>
      <c r="B12" s="1087" t="s">
        <v>410</v>
      </c>
      <c r="C12" s="43"/>
      <c r="D12" s="43"/>
      <c r="E12" s="216">
        <f t="shared" ref="E12:E19" si="0">SUM(C12:D12)</f>
        <v>0</v>
      </c>
      <c r="F12" s="161"/>
      <c r="G12" s="43"/>
      <c r="H12" s="43"/>
      <c r="I12" s="216">
        <f t="shared" ref="I12:I19" si="1">SUM(G12:H12)</f>
        <v>0</v>
      </c>
      <c r="J12" s="161"/>
      <c r="K12" s="161"/>
      <c r="L12" s="161"/>
      <c r="M12" s="372"/>
      <c r="N12" s="372"/>
      <c r="O12" s="372"/>
      <c r="P12" s="372"/>
      <c r="Q12" s="372"/>
      <c r="R12" s="372"/>
      <c r="S12" s="372"/>
      <c r="T12" s="372"/>
      <c r="U12" s="372"/>
      <c r="V12" s="372"/>
      <c r="W12" s="372"/>
    </row>
    <row r="13" spans="1:23">
      <c r="A13" s="375">
        <v>3</v>
      </c>
      <c r="B13" s="207" t="s">
        <v>196</v>
      </c>
      <c r="C13" s="43"/>
      <c r="D13" s="43"/>
      <c r="E13" s="216">
        <f t="shared" si="0"/>
        <v>0</v>
      </c>
      <c r="F13" s="161"/>
      <c r="G13" s="43"/>
      <c r="H13" s="43"/>
      <c r="I13" s="216">
        <f t="shared" si="1"/>
        <v>0</v>
      </c>
      <c r="J13" s="161"/>
      <c r="K13" s="161"/>
      <c r="L13" s="161"/>
      <c r="M13" s="372"/>
      <c r="N13" s="372"/>
      <c r="O13" s="372"/>
      <c r="P13" s="372"/>
      <c r="Q13" s="372"/>
      <c r="R13" s="372"/>
      <c r="S13" s="372"/>
      <c r="T13" s="372"/>
      <c r="U13" s="372"/>
      <c r="V13" s="372"/>
      <c r="W13" s="372"/>
    </row>
    <row r="14" spans="1:23">
      <c r="A14" s="375">
        <v>4</v>
      </c>
      <c r="B14" s="207" t="s">
        <v>153</v>
      </c>
      <c r="C14" s="43"/>
      <c r="D14" s="43"/>
      <c r="E14" s="216">
        <f t="shared" si="0"/>
        <v>0</v>
      </c>
      <c r="F14" s="161"/>
      <c r="G14" s="43"/>
      <c r="H14" s="43"/>
      <c r="I14" s="216">
        <f t="shared" si="1"/>
        <v>0</v>
      </c>
      <c r="J14" s="161"/>
      <c r="K14" s="161"/>
      <c r="L14" s="161"/>
      <c r="M14" s="372"/>
      <c r="N14" s="372"/>
      <c r="O14" s="372"/>
      <c r="P14" s="372"/>
      <c r="Q14" s="372"/>
      <c r="R14" s="372"/>
      <c r="S14" s="372"/>
      <c r="T14" s="372"/>
      <c r="U14" s="372"/>
      <c r="V14" s="372"/>
      <c r="W14" s="372"/>
    </row>
    <row r="15" spans="1:23">
      <c r="A15" s="375">
        <v>5</v>
      </c>
      <c r="B15" s="1087" t="s">
        <v>749</v>
      </c>
      <c r="C15" s="43"/>
      <c r="D15" s="43"/>
      <c r="E15" s="216">
        <f t="shared" si="0"/>
        <v>0</v>
      </c>
      <c r="F15" s="161"/>
      <c r="G15" s="43"/>
      <c r="H15" s="43"/>
      <c r="I15" s="216">
        <f t="shared" si="1"/>
        <v>0</v>
      </c>
      <c r="J15" s="161"/>
      <c r="K15" s="161"/>
      <c r="L15" s="161"/>
      <c r="M15" s="372"/>
      <c r="N15" s="372"/>
      <c r="O15" s="372"/>
      <c r="P15" s="372"/>
      <c r="Q15" s="372"/>
      <c r="R15" s="372"/>
      <c r="S15" s="372"/>
      <c r="T15" s="372"/>
      <c r="U15" s="372"/>
      <c r="V15" s="372"/>
      <c r="W15" s="372"/>
    </row>
    <row r="16" spans="1:23">
      <c r="A16" s="375">
        <v>6</v>
      </c>
      <c r="B16" s="1087" t="s">
        <v>415</v>
      </c>
      <c r="C16" s="43"/>
      <c r="D16" s="43"/>
      <c r="E16" s="216">
        <f t="shared" si="0"/>
        <v>0</v>
      </c>
      <c r="F16" s="161"/>
      <c r="G16" s="43"/>
      <c r="H16" s="43"/>
      <c r="I16" s="216">
        <f t="shared" si="1"/>
        <v>0</v>
      </c>
      <c r="J16" s="161"/>
      <c r="K16" s="161"/>
      <c r="L16" s="161"/>
      <c r="M16" s="372"/>
      <c r="N16" s="372"/>
      <c r="O16" s="372"/>
      <c r="P16" s="372"/>
      <c r="Q16" s="372"/>
      <c r="R16" s="372"/>
      <c r="S16" s="372"/>
      <c r="T16" s="372"/>
      <c r="U16" s="372"/>
      <c r="V16" s="372"/>
      <c r="W16" s="372"/>
    </row>
    <row r="17" spans="1:23">
      <c r="A17" s="375">
        <v>7</v>
      </c>
      <c r="B17" s="207" t="s">
        <v>154</v>
      </c>
      <c r="C17" s="43"/>
      <c r="D17" s="43"/>
      <c r="E17" s="216">
        <f t="shared" si="0"/>
        <v>0</v>
      </c>
      <c r="F17" s="161"/>
      <c r="G17" s="43"/>
      <c r="H17" s="43"/>
      <c r="I17" s="216">
        <f t="shared" si="1"/>
        <v>0</v>
      </c>
      <c r="J17" s="161"/>
      <c r="K17" s="161"/>
      <c r="L17" s="161"/>
      <c r="M17" s="372"/>
      <c r="N17" s="372"/>
      <c r="O17" s="372"/>
      <c r="P17" s="372"/>
      <c r="Q17" s="372"/>
      <c r="R17" s="372"/>
      <c r="S17" s="372"/>
      <c r="T17" s="372"/>
      <c r="U17" s="372"/>
      <c r="V17" s="372"/>
      <c r="W17" s="372"/>
    </row>
    <row r="18" spans="1:23">
      <c r="A18" s="375">
        <v>8</v>
      </c>
      <c r="B18" s="207" t="s">
        <v>172</v>
      </c>
      <c r="C18" s="43"/>
      <c r="D18" s="43"/>
      <c r="E18" s="216">
        <f t="shared" si="0"/>
        <v>0</v>
      </c>
      <c r="F18" s="161"/>
      <c r="G18" s="43"/>
      <c r="H18" s="43"/>
      <c r="I18" s="216">
        <f t="shared" si="1"/>
        <v>0</v>
      </c>
      <c r="J18" s="161"/>
      <c r="K18" s="161"/>
      <c r="L18" s="161"/>
      <c r="M18" s="372"/>
      <c r="N18" s="372"/>
      <c r="O18" s="372"/>
      <c r="P18" s="372"/>
      <c r="Q18" s="372"/>
      <c r="R18" s="372"/>
      <c r="S18" s="372"/>
      <c r="T18" s="372"/>
      <c r="U18" s="372"/>
      <c r="V18" s="372"/>
      <c r="W18" s="372"/>
    </row>
    <row r="19" spans="1:23">
      <c r="A19" s="375">
        <v>9</v>
      </c>
      <c r="B19" s="207" t="s">
        <v>56</v>
      </c>
      <c r="C19" s="43"/>
      <c r="D19" s="43"/>
      <c r="E19" s="216">
        <f t="shared" si="0"/>
        <v>0</v>
      </c>
      <c r="F19" s="161"/>
      <c r="G19" s="43"/>
      <c r="H19" s="43"/>
      <c r="I19" s="216">
        <f t="shared" si="1"/>
        <v>0</v>
      </c>
      <c r="J19" s="161"/>
      <c r="K19" s="161"/>
      <c r="L19" s="161"/>
      <c r="M19" s="372"/>
      <c r="N19" s="372"/>
      <c r="O19" s="372"/>
      <c r="P19" s="372"/>
      <c r="Q19" s="372"/>
      <c r="R19" s="372"/>
      <c r="S19" s="372"/>
      <c r="T19" s="372"/>
      <c r="U19" s="372"/>
      <c r="V19" s="372"/>
      <c r="W19" s="372"/>
    </row>
    <row r="20" spans="1:23">
      <c r="A20" s="375">
        <v>10</v>
      </c>
      <c r="B20" s="207" t="s">
        <v>442</v>
      </c>
      <c r="C20" s="43"/>
      <c r="D20" s="43"/>
      <c r="E20" s="216">
        <f t="shared" ref="E20:E26" si="2">SUM(C20:D20)</f>
        <v>0</v>
      </c>
      <c r="F20" s="995"/>
      <c r="G20" s="43"/>
      <c r="H20" s="43"/>
      <c r="I20" s="216">
        <f t="shared" ref="I20:I26" si="3">SUM(G20:H20)</f>
        <v>0</v>
      </c>
      <c r="J20" s="161"/>
      <c r="K20" s="161"/>
      <c r="L20" s="161"/>
      <c r="M20" s="372"/>
      <c r="N20" s="372"/>
      <c r="O20" s="372"/>
      <c r="P20" s="372"/>
      <c r="Q20" s="372"/>
      <c r="R20" s="372"/>
      <c r="S20" s="372"/>
      <c r="T20" s="372"/>
      <c r="U20" s="372"/>
      <c r="V20" s="372"/>
      <c r="W20" s="372"/>
    </row>
    <row r="21" spans="1:23">
      <c r="A21" s="375">
        <v>11</v>
      </c>
      <c r="B21" s="207" t="s">
        <v>1058</v>
      </c>
      <c r="C21" s="43"/>
      <c r="D21" s="43"/>
      <c r="E21" s="216">
        <f t="shared" si="2"/>
        <v>0</v>
      </c>
      <c r="F21" s="995"/>
      <c r="G21" s="43"/>
      <c r="H21" s="43"/>
      <c r="I21" s="216">
        <f t="shared" si="3"/>
        <v>0</v>
      </c>
      <c r="J21" s="995"/>
      <c r="K21" s="995"/>
      <c r="L21" s="995"/>
      <c r="M21" s="372"/>
      <c r="N21" s="372"/>
      <c r="O21" s="372"/>
      <c r="P21" s="372"/>
      <c r="Q21" s="372"/>
      <c r="R21" s="372"/>
      <c r="S21" s="372"/>
      <c r="T21" s="372"/>
      <c r="U21" s="372"/>
      <c r="V21" s="372"/>
      <c r="W21" s="372"/>
    </row>
    <row r="22" spans="1:23">
      <c r="A22" s="375">
        <v>12</v>
      </c>
      <c r="B22" s="207" t="s">
        <v>302</v>
      </c>
      <c r="C22" s="43"/>
      <c r="D22" s="43"/>
      <c r="E22" s="216">
        <f t="shared" si="2"/>
        <v>0</v>
      </c>
      <c r="F22" s="995"/>
      <c r="G22" s="43"/>
      <c r="H22" s="43"/>
      <c r="I22" s="216">
        <f t="shared" si="3"/>
        <v>0</v>
      </c>
      <c r="J22" s="995"/>
      <c r="K22" s="995"/>
      <c r="L22" s="995"/>
      <c r="M22" s="372"/>
      <c r="N22" s="372"/>
      <c r="O22" s="372"/>
      <c r="P22" s="372"/>
      <c r="Q22" s="372"/>
      <c r="R22" s="372"/>
      <c r="S22" s="372"/>
      <c r="T22" s="372"/>
      <c r="U22" s="372"/>
      <c r="V22" s="372"/>
      <c r="W22" s="372"/>
    </row>
    <row r="23" spans="1:23">
      <c r="A23" s="375">
        <v>13</v>
      </c>
      <c r="B23" s="207" t="s">
        <v>175</v>
      </c>
      <c r="C23" s="43"/>
      <c r="D23" s="43"/>
      <c r="E23" s="216">
        <f t="shared" si="2"/>
        <v>0</v>
      </c>
      <c r="F23" s="161"/>
      <c r="G23" s="43"/>
      <c r="H23" s="43"/>
      <c r="I23" s="216">
        <f t="shared" si="3"/>
        <v>0</v>
      </c>
      <c r="J23" s="161"/>
      <c r="K23" s="161"/>
      <c r="L23" s="161"/>
      <c r="M23" s="372"/>
      <c r="N23" s="372"/>
      <c r="O23" s="372"/>
      <c r="P23" s="372"/>
      <c r="Q23" s="372"/>
      <c r="R23" s="372"/>
      <c r="S23" s="372"/>
      <c r="T23" s="372"/>
      <c r="U23" s="372"/>
      <c r="V23" s="372"/>
      <c r="W23" s="372"/>
    </row>
    <row r="24" spans="1:23">
      <c r="A24" s="375">
        <v>14</v>
      </c>
      <c r="B24" s="1087" t="s">
        <v>551</v>
      </c>
      <c r="C24" s="43"/>
      <c r="D24" s="43"/>
      <c r="E24" s="216">
        <f t="shared" si="2"/>
        <v>0</v>
      </c>
      <c r="F24" s="995"/>
      <c r="G24" s="43"/>
      <c r="H24" s="43"/>
      <c r="I24" s="216">
        <f t="shared" si="3"/>
        <v>0</v>
      </c>
      <c r="J24" s="161"/>
      <c r="K24" s="161"/>
      <c r="L24" s="161"/>
      <c r="M24" s="372"/>
      <c r="N24" s="372"/>
      <c r="O24" s="372"/>
      <c r="P24" s="372"/>
      <c r="Q24" s="372"/>
      <c r="R24" s="372"/>
      <c r="S24" s="372"/>
      <c r="T24" s="372"/>
      <c r="U24" s="372"/>
      <c r="V24" s="372"/>
      <c r="W24" s="372"/>
    </row>
    <row r="25" spans="1:23">
      <c r="A25" s="375">
        <v>15</v>
      </c>
      <c r="B25" s="1087" t="s">
        <v>552</v>
      </c>
      <c r="C25" s="43"/>
      <c r="D25" s="43"/>
      <c r="E25" s="216">
        <f t="shared" si="2"/>
        <v>0</v>
      </c>
      <c r="F25" s="995"/>
      <c r="G25" s="43"/>
      <c r="H25" s="43"/>
      <c r="I25" s="216">
        <f t="shared" si="3"/>
        <v>0</v>
      </c>
      <c r="J25" s="161"/>
      <c r="K25" s="161"/>
      <c r="L25" s="161"/>
      <c r="M25" s="372"/>
      <c r="N25" s="372"/>
      <c r="O25" s="372"/>
      <c r="P25" s="372"/>
      <c r="Q25" s="372"/>
      <c r="R25" s="372"/>
      <c r="S25" s="372"/>
      <c r="T25" s="372"/>
      <c r="U25" s="372"/>
      <c r="V25" s="372"/>
      <c r="W25" s="372"/>
    </row>
    <row r="26" spans="1:23">
      <c r="A26" s="375">
        <v>16</v>
      </c>
      <c r="B26" s="1087" t="s">
        <v>757</v>
      </c>
      <c r="C26" s="43"/>
      <c r="D26" s="43"/>
      <c r="E26" s="216">
        <f t="shared" si="2"/>
        <v>0</v>
      </c>
      <c r="F26" s="161"/>
      <c r="G26" s="43"/>
      <c r="H26" s="43"/>
      <c r="I26" s="216">
        <f t="shared" si="3"/>
        <v>0</v>
      </c>
      <c r="J26" s="161"/>
      <c r="K26" s="161"/>
      <c r="L26" s="161"/>
      <c r="M26" s="372"/>
      <c r="N26" s="372"/>
      <c r="O26" s="372"/>
      <c r="P26" s="372"/>
      <c r="Q26" s="372"/>
      <c r="R26" s="372"/>
      <c r="S26" s="372"/>
      <c r="T26" s="372"/>
      <c r="U26" s="372"/>
      <c r="V26" s="372"/>
      <c r="W26" s="372"/>
    </row>
    <row r="27" spans="1:23">
      <c r="A27" s="375">
        <v>17</v>
      </c>
      <c r="B27" s="376" t="s">
        <v>80</v>
      </c>
      <c r="C27" s="216">
        <f>SUM(C11:C26)</f>
        <v>0</v>
      </c>
      <c r="D27" s="216">
        <f>SUM(D11:D26)</f>
        <v>0</v>
      </c>
      <c r="E27" s="216">
        <f>SUM(E11:E26)</f>
        <v>0</v>
      </c>
      <c r="F27" s="161"/>
      <c r="G27" s="216">
        <f>SUM(G11:G26)</f>
        <v>0</v>
      </c>
      <c r="H27" s="216">
        <f>SUM(H11:H26)</f>
        <v>0</v>
      </c>
      <c r="I27" s="216">
        <f>SUM(I11:I26)</f>
        <v>0</v>
      </c>
      <c r="J27" s="161"/>
      <c r="K27" s="161"/>
      <c r="L27" s="161"/>
      <c r="M27" s="372"/>
      <c r="N27" s="372"/>
      <c r="O27" s="372"/>
      <c r="P27" s="372"/>
      <c r="Q27" s="372"/>
      <c r="R27" s="372"/>
      <c r="S27" s="372"/>
      <c r="T27" s="372"/>
      <c r="U27" s="372"/>
      <c r="V27" s="372"/>
      <c r="W27" s="372"/>
    </row>
    <row r="28" spans="1:23">
      <c r="A28" s="161"/>
      <c r="B28" s="161"/>
      <c r="C28" s="161"/>
      <c r="D28" s="161"/>
      <c r="E28" s="161"/>
      <c r="F28" s="161"/>
      <c r="G28" s="161"/>
      <c r="H28" s="161"/>
      <c r="I28" s="161"/>
      <c r="J28" s="161"/>
      <c r="K28" s="161"/>
      <c r="L28" s="161"/>
      <c r="M28" s="372"/>
      <c r="N28" s="372"/>
      <c r="O28" s="372"/>
      <c r="P28" s="372"/>
      <c r="Q28" s="372"/>
      <c r="R28" s="372"/>
      <c r="S28" s="372"/>
      <c r="T28" s="372"/>
      <c r="U28" s="372"/>
      <c r="V28" s="372"/>
      <c r="W28" s="372"/>
    </row>
    <row r="29" spans="1:23">
      <c r="A29" s="161"/>
      <c r="B29" s="161"/>
      <c r="C29" s="161"/>
      <c r="D29" s="161"/>
      <c r="E29" s="161"/>
      <c r="F29" s="161"/>
      <c r="G29" s="161"/>
      <c r="H29" s="161"/>
      <c r="I29" s="161"/>
      <c r="J29" s="161"/>
      <c r="K29" s="161"/>
      <c r="L29" s="161"/>
      <c r="M29" s="372"/>
      <c r="N29" s="372"/>
      <c r="O29" s="372"/>
      <c r="P29" s="372"/>
      <c r="Q29" s="372"/>
      <c r="R29" s="372"/>
      <c r="S29" s="372"/>
      <c r="T29" s="372"/>
      <c r="U29" s="372"/>
      <c r="V29" s="372"/>
      <c r="W29" s="372"/>
    </row>
    <row r="30" spans="1:23">
      <c r="A30" s="161"/>
      <c r="B30" s="161"/>
      <c r="C30" s="161"/>
      <c r="D30" s="161"/>
      <c r="E30" s="161"/>
      <c r="F30" s="161"/>
      <c r="G30" s="161"/>
      <c r="H30" s="161"/>
      <c r="I30" s="161"/>
      <c r="J30" s="161"/>
      <c r="K30" s="161"/>
      <c r="L30" s="161"/>
      <c r="M30" s="372"/>
      <c r="N30" s="372"/>
      <c r="O30" s="372"/>
      <c r="P30" s="372"/>
      <c r="Q30" s="372"/>
      <c r="R30" s="372"/>
      <c r="S30" s="372"/>
      <c r="T30" s="372"/>
      <c r="U30" s="372"/>
      <c r="V30" s="372"/>
      <c r="W30" s="372"/>
    </row>
    <row r="31" spans="1:23">
      <c r="A31" s="161"/>
      <c r="B31" s="161"/>
      <c r="C31" s="161"/>
      <c r="D31" s="161"/>
      <c r="E31" s="161"/>
      <c r="F31" s="161"/>
      <c r="G31" s="161"/>
      <c r="H31" s="161"/>
      <c r="I31" s="161"/>
      <c r="J31" s="161"/>
      <c r="K31" s="161"/>
      <c r="L31" s="161"/>
      <c r="M31" s="372"/>
      <c r="N31" s="372"/>
      <c r="O31" s="372"/>
      <c r="P31" s="372"/>
      <c r="Q31" s="372"/>
      <c r="R31" s="372"/>
      <c r="S31" s="372"/>
      <c r="T31" s="372"/>
      <c r="U31" s="372"/>
      <c r="V31" s="372"/>
      <c r="W31" s="372"/>
    </row>
    <row r="32" spans="1:23">
      <c r="A32" s="161"/>
      <c r="B32" s="161"/>
      <c r="C32" s="161"/>
      <c r="D32" s="161"/>
      <c r="E32" s="161"/>
      <c r="F32" s="161"/>
      <c r="G32" s="161"/>
      <c r="H32" s="161"/>
      <c r="I32" s="161"/>
      <c r="J32" s="161"/>
      <c r="K32" s="161"/>
      <c r="L32" s="161"/>
      <c r="M32" s="372"/>
      <c r="N32" s="372"/>
      <c r="O32" s="372"/>
      <c r="P32" s="372"/>
      <c r="Q32" s="372"/>
      <c r="R32" s="372"/>
      <c r="S32" s="372"/>
      <c r="T32" s="372"/>
      <c r="U32" s="372"/>
      <c r="V32" s="372"/>
      <c r="W32" s="372"/>
    </row>
    <row r="33" spans="1:23">
      <c r="A33" s="161"/>
      <c r="B33" s="161"/>
      <c r="C33" s="161"/>
      <c r="D33" s="161"/>
      <c r="E33" s="161"/>
      <c r="F33" s="161"/>
      <c r="G33" s="161"/>
      <c r="H33" s="161"/>
      <c r="I33" s="161"/>
      <c r="J33" s="161"/>
      <c r="K33" s="161"/>
      <c r="L33" s="161"/>
      <c r="M33" s="372"/>
      <c r="N33" s="372"/>
      <c r="O33" s="372"/>
      <c r="P33" s="372"/>
      <c r="Q33" s="372"/>
      <c r="R33" s="372"/>
      <c r="S33" s="372"/>
      <c r="T33" s="372"/>
      <c r="U33" s="372"/>
      <c r="V33" s="372"/>
      <c r="W33" s="372"/>
    </row>
    <row r="34" spans="1:23">
      <c r="A34" s="161"/>
      <c r="B34" s="161"/>
      <c r="C34" s="161"/>
      <c r="D34" s="161"/>
      <c r="E34" s="161"/>
      <c r="F34" s="161"/>
      <c r="G34" s="161"/>
      <c r="H34" s="161"/>
      <c r="I34" s="161"/>
      <c r="J34" s="161"/>
      <c r="K34" s="161"/>
      <c r="L34" s="161"/>
      <c r="M34" s="372"/>
      <c r="N34" s="372"/>
      <c r="O34" s="372"/>
      <c r="P34" s="372"/>
      <c r="Q34" s="372"/>
      <c r="R34" s="372"/>
      <c r="S34" s="372"/>
      <c r="T34" s="372"/>
      <c r="U34" s="372"/>
      <c r="V34" s="372"/>
      <c r="W34" s="372"/>
    </row>
    <row r="35" spans="1:23">
      <c r="A35" s="161"/>
      <c r="B35" s="161"/>
      <c r="C35" s="161"/>
      <c r="D35" s="161"/>
      <c r="E35" s="161"/>
      <c r="F35" s="161"/>
      <c r="G35" s="161"/>
      <c r="H35" s="161"/>
      <c r="I35" s="161"/>
      <c r="J35" s="161"/>
      <c r="K35" s="161"/>
      <c r="L35" s="161"/>
      <c r="M35" s="372"/>
      <c r="N35" s="372"/>
      <c r="O35" s="372"/>
      <c r="P35" s="372"/>
      <c r="Q35" s="372"/>
      <c r="R35" s="372"/>
      <c r="S35" s="372"/>
      <c r="T35" s="372"/>
      <c r="U35" s="372"/>
      <c r="V35" s="372"/>
      <c r="W35" s="372"/>
    </row>
    <row r="36" spans="1:23">
      <c r="A36" s="161"/>
      <c r="B36" s="161"/>
      <c r="C36" s="161"/>
      <c r="D36" s="161"/>
      <c r="E36" s="161"/>
      <c r="F36" s="161"/>
      <c r="G36" s="161"/>
      <c r="H36" s="161"/>
      <c r="I36" s="161"/>
      <c r="J36" s="161"/>
      <c r="K36" s="161"/>
      <c r="L36" s="161"/>
      <c r="M36" s="372"/>
      <c r="N36" s="372"/>
      <c r="O36" s="372"/>
      <c r="P36" s="372"/>
      <c r="Q36" s="372"/>
      <c r="R36" s="372"/>
      <c r="S36" s="372"/>
      <c r="T36" s="372"/>
      <c r="U36" s="372"/>
      <c r="V36" s="372"/>
      <c r="W36" s="372"/>
    </row>
    <row r="37" spans="1:23">
      <c r="A37" s="161"/>
      <c r="B37" s="161"/>
      <c r="C37" s="161"/>
      <c r="D37" s="161"/>
      <c r="E37" s="161"/>
      <c r="F37" s="161"/>
      <c r="G37" s="161"/>
      <c r="H37" s="161"/>
      <c r="I37" s="161"/>
      <c r="J37" s="161"/>
      <c r="K37" s="161"/>
      <c r="L37" s="161"/>
      <c r="M37" s="372"/>
      <c r="N37" s="372"/>
      <c r="O37" s="372"/>
      <c r="P37" s="372"/>
      <c r="Q37" s="372"/>
      <c r="R37" s="372"/>
      <c r="S37" s="372"/>
      <c r="T37" s="372"/>
      <c r="U37" s="372"/>
      <c r="V37" s="372"/>
      <c r="W37" s="372"/>
    </row>
    <row r="38" spans="1:23">
      <c r="A38" s="161"/>
      <c r="B38" s="161"/>
      <c r="C38" s="161"/>
      <c r="D38" s="161"/>
      <c r="E38" s="161"/>
      <c r="F38" s="161"/>
      <c r="G38" s="161"/>
      <c r="H38" s="161"/>
      <c r="I38" s="161"/>
      <c r="J38" s="161"/>
      <c r="K38" s="161"/>
      <c r="L38" s="161"/>
      <c r="M38" s="372"/>
      <c r="N38" s="372"/>
      <c r="O38" s="372"/>
      <c r="P38" s="372"/>
      <c r="Q38" s="372"/>
      <c r="R38" s="372"/>
      <c r="S38" s="372"/>
      <c r="T38" s="372"/>
      <c r="U38" s="372"/>
      <c r="V38" s="372"/>
      <c r="W38" s="372"/>
    </row>
    <row r="39" spans="1:23">
      <c r="A39" s="161"/>
      <c r="B39" s="161"/>
      <c r="C39" s="161"/>
      <c r="D39" s="161"/>
      <c r="E39" s="161"/>
      <c r="F39" s="161"/>
      <c r="G39" s="161"/>
      <c r="H39" s="161"/>
      <c r="I39" s="161"/>
      <c r="J39" s="161"/>
      <c r="K39" s="161"/>
      <c r="L39" s="161"/>
      <c r="M39" s="372"/>
      <c r="N39" s="372"/>
      <c r="O39" s="372"/>
      <c r="P39" s="372"/>
      <c r="Q39" s="372"/>
      <c r="R39" s="372"/>
      <c r="S39" s="372"/>
      <c r="T39" s="372"/>
      <c r="U39" s="372"/>
      <c r="V39" s="372"/>
      <c r="W39" s="372"/>
    </row>
    <row r="40" spans="1:23">
      <c r="A40" s="161"/>
      <c r="B40" s="161"/>
      <c r="C40" s="161"/>
      <c r="D40" s="161"/>
      <c r="E40" s="161"/>
      <c r="F40" s="161"/>
      <c r="G40" s="161"/>
      <c r="H40" s="161"/>
      <c r="I40" s="161"/>
      <c r="J40" s="161"/>
      <c r="K40" s="161"/>
      <c r="L40" s="161"/>
      <c r="M40" s="372"/>
      <c r="N40" s="372"/>
      <c r="O40" s="372"/>
      <c r="P40" s="372"/>
      <c r="Q40" s="372"/>
      <c r="R40" s="372"/>
      <c r="S40" s="372"/>
      <c r="T40" s="372"/>
      <c r="U40" s="372"/>
      <c r="V40" s="372"/>
      <c r="W40" s="372"/>
    </row>
    <row r="41" spans="1:23">
      <c r="A41" s="161"/>
      <c r="B41" s="161"/>
      <c r="C41" s="161"/>
      <c r="D41" s="161"/>
      <c r="E41" s="161"/>
      <c r="F41" s="161"/>
      <c r="G41" s="161"/>
      <c r="H41" s="161"/>
      <c r="I41" s="161"/>
      <c r="J41" s="161"/>
      <c r="K41" s="161"/>
      <c r="L41" s="161"/>
      <c r="M41" s="372"/>
      <c r="N41" s="372"/>
      <c r="O41" s="372"/>
      <c r="P41" s="372"/>
      <c r="Q41" s="372"/>
      <c r="R41" s="372"/>
      <c r="S41" s="372"/>
      <c r="T41" s="372"/>
      <c r="U41" s="372"/>
      <c r="V41" s="372"/>
      <c r="W41" s="372"/>
    </row>
    <row r="42" spans="1:23">
      <c r="A42" s="161"/>
      <c r="B42" s="161"/>
      <c r="C42" s="161"/>
      <c r="D42" s="161"/>
      <c r="E42" s="161"/>
      <c r="F42" s="161"/>
      <c r="G42" s="161"/>
      <c r="H42" s="161"/>
      <c r="I42" s="161"/>
      <c r="J42" s="161"/>
      <c r="K42" s="161"/>
      <c r="L42" s="161"/>
      <c r="M42" s="372"/>
      <c r="N42" s="372"/>
      <c r="O42" s="372"/>
      <c r="P42" s="372"/>
      <c r="Q42" s="372"/>
      <c r="R42" s="372"/>
      <c r="S42" s="372"/>
      <c r="T42" s="372"/>
      <c r="U42" s="372"/>
      <c r="V42" s="372"/>
      <c r="W42" s="372"/>
    </row>
    <row r="43" spans="1:23">
      <c r="A43" s="161"/>
      <c r="B43" s="161"/>
      <c r="C43" s="161"/>
      <c r="D43" s="161"/>
      <c r="E43" s="161"/>
      <c r="F43" s="161"/>
      <c r="G43" s="161"/>
      <c r="H43" s="161"/>
      <c r="I43" s="161"/>
      <c r="J43" s="161"/>
      <c r="K43" s="161"/>
      <c r="L43" s="161"/>
      <c r="M43" s="372"/>
      <c r="N43" s="372"/>
      <c r="O43" s="372"/>
      <c r="P43" s="372"/>
      <c r="Q43" s="372"/>
      <c r="R43" s="372"/>
      <c r="S43" s="372"/>
      <c r="T43" s="372"/>
      <c r="U43" s="372"/>
      <c r="V43" s="372"/>
      <c r="W43" s="372"/>
    </row>
    <row r="44" spans="1:23">
      <c r="A44" s="161"/>
      <c r="B44" s="161"/>
      <c r="C44" s="161"/>
      <c r="D44" s="161"/>
      <c r="E44" s="161"/>
      <c r="F44" s="161"/>
      <c r="G44" s="161"/>
      <c r="H44" s="161"/>
      <c r="I44" s="161"/>
      <c r="J44" s="161"/>
      <c r="K44" s="161"/>
      <c r="L44" s="161"/>
      <c r="M44" s="372"/>
      <c r="N44" s="372"/>
      <c r="O44" s="372"/>
      <c r="P44" s="372"/>
      <c r="Q44" s="372"/>
      <c r="R44" s="372"/>
      <c r="S44" s="372"/>
      <c r="T44" s="372"/>
      <c r="U44" s="372"/>
      <c r="V44" s="372"/>
      <c r="W44" s="372"/>
    </row>
    <row r="45" spans="1:23">
      <c r="A45" s="161"/>
      <c r="B45" s="161"/>
      <c r="C45" s="161"/>
      <c r="D45" s="161"/>
      <c r="E45" s="161"/>
      <c r="F45" s="161"/>
      <c r="G45" s="161"/>
      <c r="H45" s="161"/>
      <c r="I45" s="161"/>
      <c r="J45" s="161"/>
      <c r="K45" s="161"/>
      <c r="L45" s="161"/>
      <c r="M45" s="372"/>
      <c r="N45" s="372"/>
      <c r="O45" s="372"/>
      <c r="P45" s="372"/>
      <c r="Q45" s="372"/>
      <c r="R45" s="372"/>
      <c r="S45" s="372"/>
      <c r="T45" s="372"/>
      <c r="U45" s="372"/>
      <c r="V45" s="372"/>
      <c r="W45" s="372"/>
    </row>
    <row r="46" spans="1:23">
      <c r="A46" s="161"/>
      <c r="B46" s="161"/>
      <c r="C46" s="161"/>
      <c r="D46" s="161"/>
      <c r="E46" s="161"/>
      <c r="F46" s="161"/>
      <c r="G46" s="161"/>
      <c r="H46" s="161"/>
      <c r="I46" s="161"/>
      <c r="J46" s="161"/>
      <c r="K46" s="161"/>
      <c r="L46" s="161"/>
      <c r="M46" s="372"/>
      <c r="N46" s="372"/>
      <c r="O46" s="372"/>
      <c r="P46" s="372"/>
      <c r="Q46" s="372"/>
      <c r="R46" s="372"/>
      <c r="S46" s="372"/>
      <c r="T46" s="372"/>
      <c r="U46" s="372"/>
      <c r="V46" s="372"/>
      <c r="W46" s="372"/>
    </row>
    <row r="47" spans="1:23">
      <c r="A47" s="161"/>
      <c r="B47" s="161"/>
      <c r="C47" s="161"/>
      <c r="D47" s="161"/>
      <c r="E47" s="161"/>
      <c r="F47" s="161"/>
      <c r="G47" s="161"/>
      <c r="H47" s="161"/>
      <c r="I47" s="161"/>
      <c r="J47" s="161"/>
      <c r="K47" s="161"/>
      <c r="L47" s="161"/>
      <c r="M47" s="372"/>
      <c r="N47" s="372"/>
      <c r="O47" s="372"/>
      <c r="P47" s="372"/>
      <c r="Q47" s="372"/>
      <c r="R47" s="372"/>
      <c r="S47" s="372"/>
      <c r="T47" s="372"/>
      <c r="U47" s="372"/>
      <c r="V47" s="372"/>
      <c r="W47" s="372"/>
    </row>
    <row r="48" spans="1:23">
      <c r="A48" s="161"/>
      <c r="B48" s="161"/>
      <c r="C48" s="161"/>
      <c r="D48" s="161"/>
      <c r="E48" s="161"/>
      <c r="F48" s="161"/>
      <c r="G48" s="161"/>
      <c r="H48" s="161"/>
      <c r="I48" s="161"/>
      <c r="J48" s="161"/>
      <c r="K48" s="161"/>
      <c r="L48" s="161"/>
      <c r="M48" s="372"/>
      <c r="N48" s="372"/>
      <c r="O48" s="372"/>
      <c r="P48" s="372"/>
      <c r="Q48" s="372"/>
      <c r="R48" s="372"/>
      <c r="S48" s="372"/>
      <c r="T48" s="372"/>
      <c r="U48" s="372"/>
      <c r="V48" s="372"/>
      <c r="W48" s="372"/>
    </row>
    <row r="49" spans="1:23">
      <c r="A49" s="161"/>
      <c r="B49" s="161"/>
      <c r="C49" s="161"/>
      <c r="D49" s="161"/>
      <c r="E49" s="161"/>
      <c r="F49" s="161"/>
      <c r="G49" s="161"/>
      <c r="H49" s="161"/>
      <c r="I49" s="161"/>
      <c r="J49" s="161"/>
      <c r="K49" s="161"/>
      <c r="L49" s="161"/>
      <c r="M49" s="372"/>
      <c r="N49" s="372"/>
      <c r="O49" s="372"/>
      <c r="P49" s="372"/>
      <c r="Q49" s="372"/>
      <c r="R49" s="372"/>
      <c r="S49" s="372"/>
      <c r="T49" s="372"/>
      <c r="U49" s="372"/>
      <c r="V49" s="372"/>
      <c r="W49" s="372"/>
    </row>
    <row r="50" spans="1:23">
      <c r="A50" s="161"/>
      <c r="B50" s="161"/>
      <c r="C50" s="161"/>
      <c r="D50" s="161"/>
      <c r="E50" s="161"/>
      <c r="F50" s="161"/>
      <c r="G50" s="161"/>
      <c r="H50" s="161"/>
      <c r="I50" s="161"/>
      <c r="J50" s="161"/>
      <c r="K50" s="161"/>
      <c r="L50" s="161"/>
      <c r="M50" s="372"/>
      <c r="N50" s="372"/>
      <c r="O50" s="372"/>
      <c r="P50" s="372"/>
      <c r="Q50" s="372"/>
      <c r="R50" s="372"/>
      <c r="S50" s="372"/>
      <c r="T50" s="372"/>
      <c r="U50" s="372"/>
      <c r="V50" s="372"/>
      <c r="W50" s="372"/>
    </row>
    <row r="51" spans="1:23">
      <c r="A51" s="161"/>
      <c r="B51" s="161"/>
      <c r="C51" s="161"/>
      <c r="D51" s="161"/>
      <c r="E51" s="161"/>
      <c r="F51" s="161"/>
      <c r="G51" s="161"/>
      <c r="H51" s="161"/>
      <c r="I51" s="161"/>
      <c r="J51" s="161"/>
      <c r="K51" s="161"/>
      <c r="L51" s="161"/>
      <c r="M51" s="372"/>
      <c r="N51" s="372"/>
      <c r="O51" s="372"/>
      <c r="P51" s="372"/>
      <c r="Q51" s="372"/>
      <c r="R51" s="372"/>
      <c r="S51" s="372"/>
      <c r="T51" s="372"/>
      <c r="U51" s="372"/>
      <c r="V51" s="372"/>
      <c r="W51" s="372"/>
    </row>
    <row r="52" spans="1:23">
      <c r="A52" s="161"/>
      <c r="B52" s="161"/>
      <c r="C52" s="161"/>
      <c r="D52" s="161"/>
      <c r="E52" s="161"/>
      <c r="F52" s="161"/>
      <c r="G52" s="161"/>
      <c r="H52" s="161"/>
      <c r="I52" s="161"/>
      <c r="J52" s="161"/>
      <c r="K52" s="161"/>
      <c r="L52" s="161"/>
      <c r="M52" s="372"/>
      <c r="N52" s="372"/>
      <c r="O52" s="372"/>
      <c r="P52" s="372"/>
      <c r="Q52" s="372"/>
      <c r="R52" s="372"/>
      <c r="S52" s="372"/>
      <c r="T52" s="372"/>
      <c r="U52" s="372"/>
      <c r="V52" s="372"/>
      <c r="W52" s="372"/>
    </row>
    <row r="53" spans="1:23">
      <c r="A53" s="161"/>
      <c r="B53" s="161"/>
      <c r="C53" s="161"/>
      <c r="D53" s="161"/>
      <c r="E53" s="161"/>
      <c r="F53" s="161"/>
      <c r="G53" s="161"/>
      <c r="H53" s="161"/>
      <c r="I53" s="161"/>
      <c r="J53" s="161"/>
      <c r="K53" s="161"/>
      <c r="L53" s="161"/>
      <c r="M53" s="372"/>
      <c r="N53" s="372"/>
      <c r="O53" s="372"/>
      <c r="P53" s="372"/>
      <c r="Q53" s="372"/>
      <c r="R53" s="372"/>
      <c r="S53" s="372"/>
      <c r="T53" s="372"/>
      <c r="U53" s="372"/>
      <c r="V53" s="372"/>
      <c r="W53" s="372"/>
    </row>
    <row r="54" spans="1:23">
      <c r="A54" s="161"/>
      <c r="B54" s="161"/>
      <c r="C54" s="161"/>
      <c r="D54" s="161"/>
      <c r="E54" s="161"/>
      <c r="F54" s="161"/>
      <c r="G54" s="161"/>
      <c r="H54" s="161"/>
      <c r="I54" s="161"/>
      <c r="J54" s="161"/>
      <c r="K54" s="161"/>
      <c r="L54" s="161"/>
      <c r="M54" s="372"/>
      <c r="N54" s="372"/>
      <c r="O54" s="372"/>
      <c r="P54" s="372"/>
      <c r="Q54" s="372"/>
      <c r="R54" s="372"/>
      <c r="S54" s="372"/>
      <c r="T54" s="372"/>
      <c r="U54" s="372"/>
      <c r="V54" s="372"/>
      <c r="W54" s="372"/>
    </row>
    <row r="55" spans="1:23">
      <c r="A55" s="161"/>
      <c r="B55" s="161"/>
      <c r="C55" s="161"/>
      <c r="D55" s="161"/>
      <c r="E55" s="161"/>
      <c r="F55" s="161"/>
      <c r="G55" s="161"/>
      <c r="H55" s="161"/>
      <c r="I55" s="161"/>
      <c r="J55" s="161"/>
      <c r="K55" s="161"/>
      <c r="L55" s="161"/>
      <c r="M55" s="372"/>
      <c r="N55" s="372"/>
      <c r="O55" s="372"/>
      <c r="P55" s="372"/>
      <c r="Q55" s="372"/>
      <c r="R55" s="372"/>
      <c r="S55" s="372"/>
      <c r="T55" s="372"/>
      <c r="U55" s="372"/>
      <c r="V55" s="372"/>
      <c r="W55" s="372"/>
    </row>
    <row r="56" spans="1:23">
      <c r="A56" s="161"/>
      <c r="B56" s="161"/>
      <c r="C56" s="161"/>
      <c r="D56" s="161"/>
      <c r="E56" s="161"/>
      <c r="F56" s="161"/>
      <c r="G56" s="161"/>
      <c r="H56" s="161"/>
      <c r="I56" s="161"/>
      <c r="J56" s="161"/>
      <c r="K56" s="161"/>
      <c r="L56" s="161"/>
      <c r="M56" s="372"/>
      <c r="N56" s="372"/>
      <c r="O56" s="372"/>
      <c r="P56" s="372"/>
      <c r="Q56" s="372"/>
      <c r="R56" s="372"/>
      <c r="S56" s="372"/>
      <c r="T56" s="372"/>
      <c r="U56" s="372"/>
      <c r="V56" s="372"/>
      <c r="W56" s="372"/>
    </row>
    <row r="57" spans="1:23">
      <c r="A57" s="161"/>
      <c r="B57" s="161"/>
      <c r="C57" s="161"/>
      <c r="D57" s="161"/>
      <c r="E57" s="161"/>
      <c r="F57" s="161"/>
      <c r="G57" s="161"/>
      <c r="H57" s="161"/>
      <c r="I57" s="161"/>
      <c r="J57" s="161"/>
      <c r="K57" s="161"/>
      <c r="L57" s="161"/>
      <c r="M57" s="372"/>
      <c r="N57" s="372"/>
      <c r="O57" s="372"/>
      <c r="P57" s="372"/>
      <c r="Q57" s="372"/>
      <c r="R57" s="372"/>
      <c r="S57" s="372"/>
      <c r="T57" s="372"/>
      <c r="U57" s="372"/>
      <c r="V57" s="372"/>
      <c r="W57" s="372"/>
    </row>
    <row r="58" spans="1:23">
      <c r="A58" s="161"/>
      <c r="B58" s="161"/>
      <c r="C58" s="161"/>
      <c r="D58" s="161"/>
      <c r="E58" s="161"/>
      <c r="F58" s="161"/>
      <c r="G58" s="161"/>
      <c r="H58" s="161"/>
      <c r="I58" s="161"/>
      <c r="J58" s="161"/>
      <c r="K58" s="161"/>
      <c r="L58" s="161"/>
      <c r="M58" s="372"/>
      <c r="N58" s="372"/>
      <c r="O58" s="372"/>
      <c r="P58" s="372"/>
      <c r="Q58" s="372"/>
      <c r="R58" s="372"/>
      <c r="S58" s="372"/>
      <c r="T58" s="372"/>
      <c r="U58" s="372"/>
      <c r="V58" s="372"/>
      <c r="W58" s="372"/>
    </row>
    <row r="59" spans="1:23">
      <c r="A59" s="161"/>
      <c r="B59" s="161"/>
      <c r="C59" s="161"/>
      <c r="D59" s="161"/>
      <c r="E59" s="161"/>
      <c r="F59" s="161"/>
      <c r="G59" s="161"/>
      <c r="H59" s="161"/>
      <c r="I59" s="161"/>
      <c r="J59" s="161"/>
      <c r="K59" s="161"/>
      <c r="L59" s="161"/>
      <c r="M59" s="372"/>
      <c r="N59" s="372"/>
      <c r="O59" s="372"/>
      <c r="P59" s="372"/>
      <c r="Q59" s="372"/>
      <c r="R59" s="372"/>
      <c r="S59" s="372"/>
      <c r="T59" s="372"/>
      <c r="U59" s="372"/>
      <c r="V59" s="372"/>
      <c r="W59" s="372"/>
    </row>
    <row r="60" spans="1:23">
      <c r="A60" s="161"/>
      <c r="B60" s="161"/>
      <c r="C60" s="161"/>
      <c r="D60" s="161"/>
      <c r="E60" s="161"/>
      <c r="F60" s="161"/>
      <c r="G60" s="161"/>
      <c r="H60" s="161"/>
      <c r="I60" s="161"/>
      <c r="J60" s="161"/>
      <c r="K60" s="161"/>
      <c r="L60" s="161"/>
      <c r="M60" s="372"/>
      <c r="N60" s="372"/>
      <c r="O60" s="372"/>
      <c r="P60" s="372"/>
      <c r="Q60" s="372"/>
      <c r="R60" s="372"/>
      <c r="S60" s="372"/>
      <c r="T60" s="372"/>
      <c r="U60" s="372"/>
      <c r="V60" s="372"/>
      <c r="W60" s="372"/>
    </row>
    <row r="61" spans="1:23">
      <c r="A61" s="161"/>
      <c r="B61" s="161"/>
      <c r="C61" s="161"/>
      <c r="D61" s="161"/>
      <c r="E61" s="161"/>
      <c r="F61" s="161"/>
      <c r="G61" s="161"/>
      <c r="H61" s="161"/>
      <c r="I61" s="161"/>
      <c r="J61" s="161"/>
      <c r="K61" s="161"/>
      <c r="L61" s="161"/>
      <c r="M61" s="372"/>
      <c r="N61" s="372"/>
      <c r="O61" s="372"/>
      <c r="P61" s="372"/>
      <c r="Q61" s="372"/>
      <c r="R61" s="372"/>
      <c r="S61" s="372"/>
      <c r="T61" s="372"/>
      <c r="U61" s="372"/>
      <c r="V61" s="372"/>
      <c r="W61" s="372"/>
    </row>
    <row r="62" spans="1:23">
      <c r="A62" s="161"/>
      <c r="B62" s="161"/>
      <c r="C62" s="161"/>
      <c r="D62" s="161"/>
      <c r="E62" s="161"/>
      <c r="F62" s="161"/>
      <c r="G62" s="161"/>
      <c r="H62" s="161"/>
      <c r="I62" s="161"/>
      <c r="J62" s="161"/>
      <c r="K62" s="161"/>
      <c r="L62" s="161"/>
      <c r="M62" s="372"/>
      <c r="N62" s="372"/>
      <c r="O62" s="372"/>
      <c r="P62" s="372"/>
      <c r="Q62" s="372"/>
      <c r="R62" s="372"/>
      <c r="S62" s="372"/>
      <c r="T62" s="372"/>
      <c r="U62" s="372"/>
      <c r="V62" s="372"/>
      <c r="W62" s="372"/>
    </row>
    <row r="63" spans="1:23">
      <c r="A63" s="161"/>
      <c r="B63" s="161"/>
      <c r="C63" s="161"/>
      <c r="D63" s="161"/>
      <c r="E63" s="161"/>
      <c r="F63" s="161"/>
      <c r="G63" s="161"/>
      <c r="H63" s="161"/>
      <c r="I63" s="161"/>
      <c r="J63" s="161"/>
      <c r="K63" s="161"/>
      <c r="L63" s="161"/>
      <c r="M63" s="372"/>
      <c r="N63" s="372"/>
      <c r="O63" s="372"/>
      <c r="P63" s="372"/>
      <c r="Q63" s="372"/>
      <c r="R63" s="372"/>
      <c r="S63" s="372"/>
      <c r="T63" s="372"/>
      <c r="U63" s="372"/>
      <c r="V63" s="372"/>
      <c r="W63" s="372"/>
    </row>
    <row r="64" spans="1:23">
      <c r="A64" s="161"/>
      <c r="B64" s="161"/>
      <c r="C64" s="161"/>
      <c r="D64" s="161"/>
      <c r="E64" s="161"/>
      <c r="F64" s="161"/>
      <c r="G64" s="161"/>
      <c r="H64" s="161"/>
      <c r="I64" s="161"/>
      <c r="J64" s="161"/>
      <c r="K64" s="161"/>
      <c r="L64" s="161"/>
      <c r="M64" s="372"/>
      <c r="N64" s="372"/>
      <c r="O64" s="372"/>
      <c r="P64" s="372"/>
      <c r="Q64" s="372"/>
      <c r="R64" s="372"/>
      <c r="S64" s="372"/>
      <c r="T64" s="372"/>
      <c r="U64" s="372"/>
      <c r="V64" s="372"/>
      <c r="W64" s="372"/>
    </row>
    <row r="65" spans="1:23">
      <c r="A65" s="161"/>
      <c r="B65" s="161"/>
      <c r="C65" s="161"/>
      <c r="D65" s="161"/>
      <c r="E65" s="161"/>
      <c r="F65" s="161"/>
      <c r="G65" s="161"/>
      <c r="H65" s="161"/>
      <c r="I65" s="161"/>
      <c r="J65" s="161"/>
      <c r="K65" s="161"/>
      <c r="L65" s="161"/>
      <c r="M65" s="372"/>
      <c r="N65" s="372"/>
      <c r="O65" s="372"/>
      <c r="P65" s="372"/>
      <c r="Q65" s="372"/>
      <c r="R65" s="372"/>
      <c r="S65" s="372"/>
      <c r="T65" s="372"/>
      <c r="U65" s="372"/>
      <c r="V65" s="372"/>
      <c r="W65" s="372"/>
    </row>
    <row r="66" spans="1:23">
      <c r="A66" s="161"/>
      <c r="B66" s="161"/>
      <c r="C66" s="161"/>
      <c r="D66" s="161"/>
      <c r="E66" s="161"/>
      <c r="F66" s="161"/>
      <c r="G66" s="161"/>
      <c r="H66" s="161"/>
      <c r="I66" s="161"/>
      <c r="J66" s="161"/>
      <c r="K66" s="161"/>
      <c r="L66" s="161"/>
      <c r="M66" s="372"/>
      <c r="N66" s="372"/>
      <c r="O66" s="372"/>
      <c r="P66" s="372"/>
      <c r="Q66" s="372"/>
      <c r="R66" s="372"/>
      <c r="S66" s="372"/>
      <c r="T66" s="372"/>
      <c r="U66" s="372"/>
      <c r="V66" s="372"/>
      <c r="W66" s="372"/>
    </row>
    <row r="67" spans="1:23">
      <c r="A67" s="161"/>
      <c r="B67" s="161"/>
      <c r="C67" s="161"/>
      <c r="D67" s="161"/>
      <c r="E67" s="161"/>
      <c r="F67" s="161"/>
      <c r="G67" s="161"/>
      <c r="H67" s="161"/>
      <c r="I67" s="161"/>
      <c r="J67" s="161"/>
      <c r="K67" s="161"/>
      <c r="L67" s="161"/>
      <c r="M67" s="372"/>
      <c r="N67" s="372"/>
      <c r="O67" s="372"/>
      <c r="P67" s="372"/>
      <c r="Q67" s="372"/>
      <c r="R67" s="372"/>
      <c r="S67" s="372"/>
      <c r="T67" s="372"/>
      <c r="U67" s="372"/>
      <c r="V67" s="372"/>
      <c r="W67" s="372"/>
    </row>
    <row r="68" spans="1:23">
      <c r="A68" s="161"/>
      <c r="B68" s="161"/>
      <c r="C68" s="161"/>
      <c r="D68" s="161"/>
      <c r="E68" s="161"/>
      <c r="F68" s="161"/>
      <c r="G68" s="161"/>
      <c r="H68" s="161"/>
      <c r="I68" s="161"/>
      <c r="J68" s="161"/>
      <c r="K68" s="161"/>
      <c r="L68" s="161"/>
      <c r="M68" s="372"/>
      <c r="N68" s="372"/>
      <c r="O68" s="372"/>
      <c r="P68" s="372"/>
      <c r="Q68" s="372"/>
      <c r="R68" s="372"/>
      <c r="S68" s="372"/>
      <c r="T68" s="372"/>
      <c r="U68" s="372"/>
      <c r="V68" s="372"/>
      <c r="W68" s="372"/>
    </row>
    <row r="69" spans="1:23">
      <c r="A69" s="161"/>
      <c r="B69" s="161"/>
      <c r="C69" s="161"/>
      <c r="D69" s="161"/>
      <c r="E69" s="161"/>
      <c r="F69" s="161"/>
      <c r="G69" s="161"/>
      <c r="H69" s="161"/>
      <c r="I69" s="161"/>
      <c r="J69" s="161"/>
      <c r="K69" s="161"/>
      <c r="L69" s="161"/>
      <c r="M69" s="372"/>
      <c r="N69" s="372"/>
      <c r="O69" s="372"/>
      <c r="P69" s="372"/>
      <c r="Q69" s="372"/>
      <c r="R69" s="372"/>
      <c r="S69" s="372"/>
      <c r="T69" s="372"/>
      <c r="U69" s="372"/>
      <c r="V69" s="372"/>
      <c r="W69" s="372"/>
    </row>
    <row r="70" spans="1:23">
      <c r="A70" s="161"/>
      <c r="B70" s="161"/>
      <c r="C70" s="161"/>
      <c r="D70" s="161"/>
      <c r="E70" s="161"/>
      <c r="F70" s="161"/>
      <c r="G70" s="161"/>
      <c r="H70" s="161"/>
      <c r="I70" s="161"/>
      <c r="J70" s="161"/>
      <c r="K70" s="161"/>
      <c r="L70" s="161"/>
      <c r="M70" s="372"/>
      <c r="N70" s="372"/>
      <c r="O70" s="372"/>
      <c r="P70" s="372"/>
      <c r="Q70" s="372"/>
      <c r="R70" s="372"/>
      <c r="S70" s="372"/>
      <c r="T70" s="372"/>
      <c r="U70" s="372"/>
      <c r="V70" s="372"/>
      <c r="W70" s="372"/>
    </row>
    <row r="71" spans="1:23">
      <c r="A71" s="161"/>
      <c r="B71" s="161"/>
      <c r="C71" s="161"/>
      <c r="D71" s="161"/>
      <c r="E71" s="161"/>
      <c r="F71" s="161"/>
      <c r="G71" s="161"/>
      <c r="H71" s="161"/>
      <c r="I71" s="161"/>
      <c r="J71" s="161"/>
      <c r="K71" s="161"/>
      <c r="L71" s="161"/>
      <c r="M71" s="372"/>
      <c r="N71" s="372"/>
      <c r="O71" s="372"/>
      <c r="P71" s="372"/>
      <c r="Q71" s="372"/>
      <c r="R71" s="372"/>
      <c r="S71" s="372"/>
      <c r="T71" s="372"/>
      <c r="U71" s="372"/>
      <c r="V71" s="372"/>
      <c r="W71" s="372"/>
    </row>
    <row r="72" spans="1:23">
      <c r="A72" s="161"/>
      <c r="B72" s="161"/>
      <c r="C72" s="161"/>
      <c r="D72" s="161"/>
      <c r="E72" s="161"/>
      <c r="F72" s="161"/>
      <c r="G72" s="161"/>
      <c r="H72" s="161"/>
      <c r="I72" s="161"/>
      <c r="J72" s="161"/>
      <c r="K72" s="161"/>
      <c r="L72" s="161"/>
      <c r="M72" s="372"/>
      <c r="N72" s="372"/>
      <c r="O72" s="372"/>
      <c r="P72" s="372"/>
      <c r="Q72" s="372"/>
      <c r="R72" s="372"/>
      <c r="S72" s="372"/>
      <c r="T72" s="372"/>
      <c r="U72" s="372"/>
      <c r="V72" s="372"/>
      <c r="W72" s="372"/>
    </row>
    <row r="73" spans="1:23">
      <c r="A73" s="161"/>
      <c r="B73" s="161"/>
      <c r="C73" s="161"/>
      <c r="D73" s="161"/>
      <c r="E73" s="161"/>
      <c r="F73" s="161"/>
      <c r="G73" s="161"/>
      <c r="H73" s="161"/>
      <c r="I73" s="161"/>
      <c r="J73" s="161"/>
      <c r="K73" s="161"/>
      <c r="L73" s="161"/>
      <c r="M73" s="372"/>
      <c r="N73" s="372"/>
      <c r="O73" s="372"/>
      <c r="P73" s="372"/>
      <c r="Q73" s="372"/>
      <c r="R73" s="372"/>
      <c r="S73" s="372"/>
      <c r="T73" s="372"/>
      <c r="U73" s="372"/>
      <c r="V73" s="372"/>
      <c r="W73" s="372"/>
    </row>
    <row r="74" spans="1:23">
      <c r="A74" s="161"/>
      <c r="B74" s="161"/>
      <c r="C74" s="161"/>
      <c r="D74" s="161"/>
      <c r="E74" s="161"/>
      <c r="F74" s="161"/>
      <c r="G74" s="161"/>
      <c r="H74" s="161"/>
      <c r="I74" s="161"/>
      <c r="J74" s="161"/>
      <c r="K74" s="161"/>
      <c r="L74" s="161"/>
      <c r="M74" s="372"/>
      <c r="N74" s="372"/>
      <c r="O74" s="372"/>
      <c r="P74" s="372"/>
      <c r="Q74" s="372"/>
      <c r="R74" s="372"/>
      <c r="S74" s="372"/>
      <c r="T74" s="372"/>
      <c r="U74" s="372"/>
      <c r="V74" s="372"/>
      <c r="W74" s="372"/>
    </row>
    <row r="75" spans="1:23">
      <c r="A75" s="161"/>
      <c r="B75" s="161"/>
      <c r="C75" s="161"/>
      <c r="D75" s="161"/>
      <c r="E75" s="161"/>
      <c r="F75" s="161"/>
      <c r="G75" s="161"/>
      <c r="H75" s="161"/>
      <c r="I75" s="161"/>
      <c r="J75" s="161"/>
      <c r="K75" s="161"/>
      <c r="L75" s="161"/>
      <c r="M75" s="372"/>
      <c r="N75" s="372"/>
      <c r="O75" s="372"/>
      <c r="P75" s="372"/>
      <c r="Q75" s="372"/>
      <c r="R75" s="372"/>
      <c r="S75" s="372"/>
      <c r="T75" s="372"/>
      <c r="U75" s="372"/>
      <c r="V75" s="372"/>
      <c r="W75" s="372"/>
    </row>
    <row r="76" spans="1:23">
      <c r="A76" s="161"/>
      <c r="B76" s="161"/>
      <c r="C76" s="161"/>
      <c r="D76" s="161"/>
      <c r="E76" s="161"/>
      <c r="F76" s="161"/>
      <c r="G76" s="161"/>
      <c r="H76" s="161"/>
      <c r="I76" s="161"/>
      <c r="J76" s="161"/>
      <c r="K76" s="161"/>
      <c r="L76" s="161"/>
      <c r="M76" s="372"/>
      <c r="N76" s="372"/>
      <c r="O76" s="372"/>
      <c r="P76" s="372"/>
      <c r="Q76" s="372"/>
      <c r="R76" s="372"/>
      <c r="S76" s="372"/>
      <c r="T76" s="372"/>
      <c r="U76" s="372"/>
      <c r="V76" s="372"/>
      <c r="W76" s="372"/>
    </row>
    <row r="77" spans="1:23">
      <c r="A77" s="161"/>
      <c r="B77" s="161"/>
      <c r="C77" s="161"/>
      <c r="D77" s="161"/>
      <c r="E77" s="161"/>
      <c r="F77" s="161"/>
      <c r="G77" s="161"/>
      <c r="H77" s="161"/>
      <c r="I77" s="161"/>
      <c r="J77" s="161"/>
      <c r="K77" s="161"/>
      <c r="L77" s="161"/>
      <c r="M77" s="372"/>
      <c r="N77" s="372"/>
      <c r="O77" s="372"/>
      <c r="P77" s="372"/>
      <c r="Q77" s="372"/>
      <c r="R77" s="372"/>
      <c r="S77" s="372"/>
      <c r="T77" s="372"/>
      <c r="U77" s="372"/>
      <c r="V77" s="372"/>
      <c r="W77" s="372"/>
    </row>
    <row r="78" spans="1:23">
      <c r="A78" s="161"/>
      <c r="B78" s="161"/>
      <c r="C78" s="161"/>
      <c r="D78" s="161"/>
      <c r="E78" s="161"/>
      <c r="F78" s="161"/>
      <c r="G78" s="161"/>
      <c r="H78" s="161"/>
      <c r="I78" s="161"/>
      <c r="J78" s="161"/>
      <c r="K78" s="161"/>
      <c r="L78" s="161"/>
      <c r="M78" s="372"/>
      <c r="N78" s="372"/>
      <c r="O78" s="372"/>
      <c r="P78" s="372"/>
      <c r="Q78" s="372"/>
      <c r="R78" s="372"/>
      <c r="S78" s="372"/>
      <c r="T78" s="372"/>
      <c r="U78" s="372"/>
      <c r="V78" s="372"/>
      <c r="W78" s="372"/>
    </row>
    <row r="79" spans="1:23">
      <c r="A79" s="161"/>
      <c r="B79" s="161"/>
      <c r="C79" s="161"/>
      <c r="D79" s="161"/>
      <c r="E79" s="161"/>
      <c r="F79" s="161"/>
      <c r="G79" s="161"/>
      <c r="H79" s="161"/>
      <c r="I79" s="161"/>
      <c r="J79" s="161"/>
      <c r="K79" s="161"/>
      <c r="L79" s="161"/>
      <c r="M79" s="372"/>
      <c r="N79" s="372"/>
      <c r="O79" s="372"/>
      <c r="P79" s="372"/>
      <c r="Q79" s="372"/>
      <c r="R79" s="372"/>
      <c r="S79" s="372"/>
      <c r="T79" s="372"/>
      <c r="U79" s="372"/>
      <c r="V79" s="372"/>
      <c r="W79" s="372"/>
    </row>
    <row r="80" spans="1:23">
      <c r="A80" s="161"/>
      <c r="B80" s="161"/>
      <c r="C80" s="161"/>
      <c r="D80" s="161"/>
      <c r="E80" s="161"/>
      <c r="F80" s="161"/>
      <c r="G80" s="161"/>
      <c r="H80" s="161"/>
      <c r="I80" s="161"/>
      <c r="J80" s="161"/>
      <c r="K80" s="161"/>
      <c r="L80" s="161"/>
      <c r="M80" s="372"/>
      <c r="N80" s="372"/>
      <c r="O80" s="372"/>
      <c r="P80" s="372"/>
      <c r="Q80" s="372"/>
      <c r="R80" s="372"/>
      <c r="S80" s="372"/>
      <c r="T80" s="372"/>
      <c r="U80" s="372"/>
      <c r="V80" s="372"/>
      <c r="W80" s="372"/>
    </row>
    <row r="81" spans="1:23">
      <c r="A81" s="161"/>
      <c r="B81" s="161"/>
      <c r="C81" s="161"/>
      <c r="D81" s="161"/>
      <c r="E81" s="161"/>
      <c r="F81" s="161"/>
      <c r="G81" s="161"/>
      <c r="H81" s="161"/>
      <c r="I81" s="161"/>
      <c r="J81" s="161"/>
      <c r="K81" s="161"/>
      <c r="L81" s="161"/>
      <c r="M81" s="372"/>
      <c r="N81" s="372"/>
      <c r="O81" s="372"/>
      <c r="P81" s="372"/>
      <c r="Q81" s="372"/>
      <c r="R81" s="372"/>
      <c r="S81" s="372"/>
      <c r="T81" s="372"/>
      <c r="U81" s="372"/>
      <c r="V81" s="372"/>
      <c r="W81" s="372"/>
    </row>
    <row r="82" spans="1:23">
      <c r="A82" s="161"/>
      <c r="B82" s="161"/>
      <c r="C82" s="161"/>
      <c r="D82" s="161"/>
      <c r="E82" s="161"/>
      <c r="F82" s="161"/>
      <c r="G82" s="161"/>
      <c r="H82" s="161"/>
      <c r="I82" s="161"/>
      <c r="J82" s="161"/>
      <c r="K82" s="161"/>
      <c r="L82" s="161"/>
      <c r="M82" s="372"/>
      <c r="N82" s="372"/>
      <c r="O82" s="372"/>
      <c r="P82" s="372"/>
      <c r="Q82" s="372"/>
      <c r="R82" s="372"/>
      <c r="S82" s="372"/>
      <c r="T82" s="372"/>
      <c r="U82" s="372"/>
      <c r="V82" s="372"/>
      <c r="W82" s="372"/>
    </row>
    <row r="83" spans="1:23">
      <c r="A83" s="161"/>
      <c r="B83" s="161"/>
      <c r="C83" s="161"/>
      <c r="D83" s="161"/>
      <c r="E83" s="161"/>
      <c r="F83" s="161"/>
      <c r="G83" s="161"/>
      <c r="H83" s="161"/>
      <c r="I83" s="161"/>
      <c r="J83" s="161"/>
      <c r="K83" s="161"/>
      <c r="L83" s="161"/>
      <c r="M83" s="372"/>
      <c r="N83" s="372"/>
      <c r="O83" s="372"/>
      <c r="P83" s="372"/>
      <c r="Q83" s="372"/>
      <c r="R83" s="372"/>
      <c r="S83" s="372"/>
      <c r="T83" s="372"/>
      <c r="U83" s="372"/>
      <c r="V83" s="372"/>
      <c r="W83" s="372"/>
    </row>
    <row r="84" spans="1:23">
      <c r="A84" s="161"/>
      <c r="B84" s="161"/>
      <c r="C84" s="161"/>
      <c r="D84" s="161"/>
      <c r="E84" s="161"/>
      <c r="F84" s="161"/>
      <c r="G84" s="161"/>
      <c r="H84" s="161"/>
      <c r="I84" s="161"/>
      <c r="J84" s="161"/>
      <c r="K84" s="161"/>
      <c r="L84" s="161"/>
      <c r="M84" s="372"/>
      <c r="N84" s="372"/>
      <c r="O84" s="372"/>
      <c r="P84" s="372"/>
      <c r="Q84" s="372"/>
      <c r="R84" s="372"/>
      <c r="S84" s="372"/>
      <c r="T84" s="372"/>
      <c r="U84" s="372"/>
      <c r="V84" s="372"/>
      <c r="W84" s="372"/>
    </row>
    <row r="85" spans="1:23">
      <c r="A85" s="161"/>
      <c r="B85" s="161"/>
      <c r="C85" s="161"/>
      <c r="D85" s="161"/>
      <c r="E85" s="161"/>
      <c r="F85" s="161"/>
      <c r="G85" s="161"/>
      <c r="H85" s="161"/>
      <c r="I85" s="161"/>
      <c r="J85" s="161"/>
      <c r="K85" s="161"/>
      <c r="L85" s="161"/>
      <c r="M85" s="372"/>
      <c r="N85" s="372"/>
      <c r="O85" s="372"/>
      <c r="P85" s="372"/>
      <c r="Q85" s="372"/>
      <c r="R85" s="372"/>
      <c r="S85" s="372"/>
      <c r="T85" s="372"/>
      <c r="U85" s="372"/>
      <c r="V85" s="372"/>
      <c r="W85" s="372"/>
    </row>
    <row r="86" spans="1:23">
      <c r="A86" s="161"/>
      <c r="B86" s="161"/>
      <c r="C86" s="161"/>
      <c r="D86" s="161"/>
      <c r="E86" s="161"/>
      <c r="F86" s="161"/>
      <c r="G86" s="161"/>
      <c r="H86" s="161"/>
      <c r="I86" s="161"/>
      <c r="J86" s="161"/>
      <c r="K86" s="161"/>
      <c r="L86" s="161"/>
      <c r="M86" s="372"/>
      <c r="N86" s="372"/>
      <c r="O86" s="372"/>
      <c r="P86" s="372"/>
      <c r="Q86" s="372"/>
      <c r="R86" s="372"/>
      <c r="S86" s="372"/>
      <c r="T86" s="372"/>
      <c r="U86" s="372"/>
      <c r="V86" s="372"/>
      <c r="W86" s="372"/>
    </row>
    <row r="87" spans="1:23">
      <c r="A87" s="161"/>
      <c r="B87" s="161"/>
      <c r="C87" s="161"/>
      <c r="D87" s="161"/>
      <c r="E87" s="161"/>
      <c r="F87" s="161"/>
      <c r="G87" s="161"/>
      <c r="H87" s="161"/>
      <c r="I87" s="161"/>
      <c r="J87" s="161"/>
      <c r="K87" s="161"/>
      <c r="L87" s="161"/>
      <c r="M87" s="372"/>
      <c r="N87" s="372"/>
      <c r="O87" s="372"/>
      <c r="P87" s="372"/>
      <c r="Q87" s="372"/>
      <c r="R87" s="372"/>
      <c r="S87" s="372"/>
      <c r="T87" s="372"/>
      <c r="U87" s="372"/>
      <c r="V87" s="372"/>
      <c r="W87" s="372"/>
    </row>
    <row r="88" spans="1:23">
      <c r="A88" s="161"/>
      <c r="B88" s="161"/>
      <c r="C88" s="161"/>
      <c r="D88" s="161"/>
      <c r="E88" s="161"/>
      <c r="F88" s="161"/>
      <c r="G88" s="161"/>
      <c r="H88" s="161"/>
      <c r="I88" s="161"/>
      <c r="J88" s="161"/>
      <c r="K88" s="161"/>
      <c r="L88" s="161"/>
      <c r="M88" s="372"/>
      <c r="N88" s="372"/>
      <c r="O88" s="372"/>
      <c r="P88" s="372"/>
      <c r="Q88" s="372"/>
      <c r="R88" s="372"/>
      <c r="S88" s="372"/>
      <c r="T88" s="372"/>
      <c r="U88" s="372"/>
      <c r="V88" s="372"/>
      <c r="W88" s="372"/>
    </row>
    <row r="89" spans="1:23">
      <c r="A89" s="161"/>
      <c r="B89" s="161"/>
      <c r="C89" s="161"/>
      <c r="D89" s="161"/>
      <c r="E89" s="161"/>
      <c r="F89" s="161"/>
      <c r="G89" s="161"/>
      <c r="H89" s="161"/>
      <c r="I89" s="161"/>
      <c r="J89" s="161"/>
      <c r="K89" s="161"/>
      <c r="L89" s="161"/>
      <c r="M89" s="372"/>
      <c r="N89" s="372"/>
      <c r="O89" s="372"/>
      <c r="P89" s="372"/>
      <c r="Q89" s="372"/>
      <c r="R89" s="372"/>
      <c r="S89" s="372"/>
      <c r="T89" s="372"/>
      <c r="U89" s="372"/>
      <c r="V89" s="372"/>
      <c r="W89" s="372"/>
    </row>
    <row r="90" spans="1:23">
      <c r="A90" s="161"/>
      <c r="B90" s="161"/>
      <c r="C90" s="161"/>
      <c r="D90" s="161"/>
      <c r="E90" s="161"/>
      <c r="F90" s="161"/>
      <c r="G90" s="161"/>
      <c r="H90" s="161"/>
      <c r="I90" s="161"/>
      <c r="J90" s="161"/>
      <c r="K90" s="161"/>
      <c r="L90" s="161"/>
      <c r="M90" s="372"/>
      <c r="N90" s="372"/>
      <c r="O90" s="372"/>
      <c r="P90" s="372"/>
      <c r="Q90" s="372"/>
      <c r="R90" s="372"/>
      <c r="S90" s="372"/>
      <c r="T90" s="372"/>
      <c r="U90" s="372"/>
      <c r="V90" s="372"/>
      <c r="W90" s="372"/>
    </row>
    <row r="91" spans="1:23">
      <c r="A91" s="161"/>
      <c r="B91" s="161"/>
      <c r="C91" s="161"/>
      <c r="D91" s="161"/>
      <c r="E91" s="161"/>
      <c r="F91" s="161"/>
      <c r="G91" s="161"/>
      <c r="H91" s="161"/>
      <c r="I91" s="161"/>
      <c r="J91" s="161"/>
      <c r="K91" s="161"/>
      <c r="L91" s="161"/>
      <c r="M91" s="372"/>
      <c r="N91" s="372"/>
      <c r="O91" s="372"/>
      <c r="P91" s="372"/>
      <c r="Q91" s="372"/>
      <c r="R91" s="372"/>
      <c r="S91" s="372"/>
      <c r="T91" s="372"/>
      <c r="U91" s="372"/>
      <c r="V91" s="372"/>
      <c r="W91" s="372"/>
    </row>
    <row r="92" spans="1:23">
      <c r="A92" s="161"/>
      <c r="B92" s="161"/>
      <c r="C92" s="161"/>
      <c r="D92" s="161"/>
      <c r="E92" s="161"/>
      <c r="F92" s="161"/>
      <c r="G92" s="161"/>
      <c r="H92" s="161"/>
      <c r="I92" s="161"/>
      <c r="J92" s="161"/>
      <c r="K92" s="161"/>
      <c r="L92" s="161"/>
      <c r="M92" s="372"/>
      <c r="N92" s="372"/>
      <c r="O92" s="372"/>
      <c r="P92" s="372"/>
      <c r="Q92" s="372"/>
      <c r="R92" s="372"/>
      <c r="S92" s="372"/>
      <c r="T92" s="372"/>
      <c r="U92" s="372"/>
      <c r="V92" s="372"/>
      <c r="W92" s="372"/>
    </row>
    <row r="93" spans="1:23">
      <c r="A93" s="161"/>
      <c r="B93" s="161"/>
      <c r="C93" s="161"/>
      <c r="D93" s="161"/>
      <c r="E93" s="161"/>
      <c r="F93" s="161"/>
      <c r="G93" s="161"/>
      <c r="H93" s="161"/>
      <c r="I93" s="161"/>
      <c r="J93" s="161"/>
      <c r="K93" s="161"/>
      <c r="L93" s="161"/>
      <c r="M93" s="372"/>
      <c r="N93" s="372"/>
      <c r="O93" s="372"/>
      <c r="P93" s="372"/>
      <c r="Q93" s="372"/>
      <c r="R93" s="372"/>
      <c r="S93" s="372"/>
      <c r="T93" s="372"/>
      <c r="U93" s="372"/>
      <c r="V93" s="372"/>
      <c r="W93" s="372"/>
    </row>
    <row r="94" spans="1:23">
      <c r="A94" s="161"/>
      <c r="B94" s="161"/>
      <c r="C94" s="161"/>
      <c r="D94" s="161"/>
      <c r="E94" s="161"/>
      <c r="F94" s="161"/>
      <c r="G94" s="161"/>
      <c r="H94" s="161"/>
      <c r="I94" s="161"/>
      <c r="J94" s="161"/>
      <c r="K94" s="161"/>
      <c r="L94" s="161"/>
      <c r="M94" s="372"/>
      <c r="N94" s="372"/>
      <c r="O94" s="372"/>
      <c r="P94" s="372"/>
      <c r="Q94" s="372"/>
      <c r="R94" s="372"/>
      <c r="S94" s="372"/>
      <c r="T94" s="372"/>
      <c r="U94" s="372"/>
      <c r="V94" s="372"/>
      <c r="W94" s="372"/>
    </row>
    <row r="95" spans="1:23">
      <c r="A95" s="161"/>
      <c r="B95" s="161"/>
      <c r="C95" s="161"/>
      <c r="D95" s="161"/>
      <c r="E95" s="161"/>
      <c r="F95" s="161"/>
      <c r="G95" s="161"/>
      <c r="H95" s="161"/>
      <c r="I95" s="161"/>
      <c r="J95" s="161"/>
      <c r="K95" s="161"/>
      <c r="L95" s="161"/>
      <c r="M95" s="372"/>
      <c r="N95" s="372"/>
      <c r="O95" s="372"/>
      <c r="P95" s="372"/>
      <c r="Q95" s="372"/>
      <c r="R95" s="372"/>
      <c r="S95" s="372"/>
      <c r="T95" s="372"/>
      <c r="U95" s="372"/>
      <c r="V95" s="372"/>
      <c r="W95" s="372"/>
    </row>
    <row r="96" spans="1:23">
      <c r="A96" s="161"/>
      <c r="B96" s="161"/>
      <c r="C96" s="161"/>
      <c r="D96" s="161"/>
      <c r="E96" s="161"/>
      <c r="F96" s="161"/>
      <c r="G96" s="161"/>
      <c r="H96" s="161"/>
      <c r="I96" s="161"/>
      <c r="J96" s="161"/>
      <c r="K96" s="161"/>
      <c r="L96" s="161"/>
      <c r="M96" s="372"/>
      <c r="N96" s="372"/>
      <c r="O96" s="372"/>
      <c r="P96" s="372"/>
      <c r="Q96" s="372"/>
      <c r="R96" s="372"/>
      <c r="S96" s="372"/>
      <c r="T96" s="372"/>
      <c r="U96" s="372"/>
      <c r="V96" s="372"/>
      <c r="W96" s="372"/>
    </row>
    <row r="97" spans="1:23">
      <c r="A97" s="161"/>
      <c r="B97" s="161"/>
      <c r="C97" s="161"/>
      <c r="D97" s="161"/>
      <c r="E97" s="161"/>
      <c r="F97" s="161"/>
      <c r="G97" s="161"/>
      <c r="H97" s="161"/>
      <c r="I97" s="161"/>
      <c r="J97" s="161"/>
      <c r="K97" s="161"/>
      <c r="L97" s="161"/>
      <c r="M97" s="372"/>
      <c r="N97" s="372"/>
      <c r="O97" s="372"/>
      <c r="P97" s="372"/>
      <c r="Q97" s="372"/>
      <c r="R97" s="372"/>
      <c r="S97" s="372"/>
      <c r="T97" s="372"/>
      <c r="U97" s="372"/>
      <c r="V97" s="372"/>
      <c r="W97" s="372"/>
    </row>
    <row r="98" spans="1:23">
      <c r="A98" s="161"/>
      <c r="B98" s="161"/>
      <c r="C98" s="161"/>
      <c r="D98" s="161"/>
      <c r="E98" s="161"/>
      <c r="F98" s="161"/>
      <c r="G98" s="161"/>
      <c r="H98" s="161"/>
      <c r="I98" s="161"/>
      <c r="J98" s="161"/>
      <c r="K98" s="161"/>
      <c r="L98" s="161"/>
      <c r="M98" s="372"/>
      <c r="N98" s="372"/>
      <c r="O98" s="372"/>
      <c r="P98" s="372"/>
      <c r="Q98" s="372"/>
      <c r="R98" s="372"/>
      <c r="S98" s="372"/>
      <c r="T98" s="372"/>
      <c r="U98" s="372"/>
      <c r="V98" s="372"/>
      <c r="W98" s="372"/>
    </row>
    <row r="99" spans="1:23">
      <c r="A99" s="161"/>
      <c r="B99" s="161"/>
      <c r="C99" s="161"/>
      <c r="D99" s="161"/>
      <c r="E99" s="161"/>
      <c r="F99" s="161"/>
      <c r="G99" s="161"/>
      <c r="H99" s="161"/>
      <c r="I99" s="161"/>
      <c r="J99" s="161"/>
      <c r="K99" s="161"/>
      <c r="L99" s="161"/>
      <c r="M99" s="372"/>
      <c r="N99" s="372"/>
      <c r="O99" s="372"/>
      <c r="P99" s="372"/>
      <c r="Q99" s="372"/>
      <c r="R99" s="372"/>
      <c r="S99" s="372"/>
      <c r="T99" s="372"/>
      <c r="U99" s="372"/>
      <c r="V99" s="372"/>
      <c r="W99" s="372"/>
    </row>
    <row r="100" spans="1:23">
      <c r="A100" s="161"/>
      <c r="B100" s="161"/>
      <c r="C100" s="161"/>
      <c r="D100" s="161"/>
      <c r="E100" s="161"/>
      <c r="F100" s="161"/>
      <c r="G100" s="161"/>
      <c r="H100" s="161"/>
      <c r="I100" s="161"/>
      <c r="J100" s="161"/>
      <c r="K100" s="161"/>
      <c r="L100" s="161"/>
      <c r="M100" s="372"/>
      <c r="N100" s="372"/>
      <c r="O100" s="372"/>
      <c r="P100" s="372"/>
      <c r="Q100" s="372"/>
      <c r="R100" s="372"/>
      <c r="S100" s="372"/>
      <c r="T100" s="372"/>
      <c r="U100" s="372"/>
      <c r="V100" s="372"/>
      <c r="W100" s="372"/>
    </row>
    <row r="101" spans="1:23">
      <c r="A101" s="161"/>
      <c r="B101" s="161"/>
      <c r="C101" s="161"/>
      <c r="D101" s="161"/>
      <c r="E101" s="161"/>
      <c r="F101" s="161"/>
      <c r="G101" s="161"/>
      <c r="H101" s="161"/>
      <c r="I101" s="161"/>
      <c r="J101" s="161"/>
      <c r="K101" s="161"/>
      <c r="L101" s="161"/>
      <c r="M101" s="372"/>
      <c r="N101" s="372"/>
      <c r="O101" s="372"/>
      <c r="P101" s="372"/>
      <c r="Q101" s="372"/>
      <c r="R101" s="372"/>
      <c r="S101" s="372"/>
      <c r="T101" s="372"/>
      <c r="U101" s="372"/>
      <c r="V101" s="372"/>
      <c r="W101" s="372"/>
    </row>
    <row r="102" spans="1:23">
      <c r="A102" s="161"/>
      <c r="B102" s="161"/>
      <c r="C102" s="161"/>
      <c r="D102" s="161"/>
      <c r="E102" s="161"/>
      <c r="F102" s="161"/>
      <c r="G102" s="161"/>
      <c r="H102" s="161"/>
      <c r="I102" s="161"/>
      <c r="J102" s="161"/>
      <c r="K102" s="161"/>
      <c r="L102" s="161"/>
      <c r="M102" s="372"/>
      <c r="N102" s="372"/>
      <c r="O102" s="372"/>
      <c r="P102" s="372"/>
      <c r="Q102" s="372"/>
      <c r="R102" s="372"/>
      <c r="S102" s="372"/>
      <c r="T102" s="372"/>
      <c r="U102" s="372"/>
      <c r="V102" s="372"/>
      <c r="W102" s="372"/>
    </row>
    <row r="103" spans="1:23">
      <c r="A103" s="161"/>
      <c r="B103" s="161"/>
      <c r="C103" s="161"/>
      <c r="D103" s="161"/>
      <c r="E103" s="161"/>
      <c r="F103" s="161"/>
      <c r="G103" s="161"/>
      <c r="H103" s="161"/>
      <c r="I103" s="161"/>
      <c r="J103" s="161"/>
      <c r="K103" s="161"/>
      <c r="L103" s="161"/>
      <c r="M103" s="372"/>
      <c r="N103" s="372"/>
      <c r="O103" s="372"/>
      <c r="P103" s="372"/>
      <c r="Q103" s="372"/>
      <c r="R103" s="372"/>
      <c r="S103" s="372"/>
      <c r="T103" s="372"/>
      <c r="U103" s="372"/>
      <c r="V103" s="372"/>
      <c r="W103" s="372"/>
    </row>
    <row r="104" spans="1:23">
      <c r="A104" s="161"/>
      <c r="B104" s="161"/>
      <c r="C104" s="161"/>
      <c r="D104" s="161"/>
      <c r="E104" s="161"/>
      <c r="F104" s="161"/>
      <c r="G104" s="161"/>
      <c r="H104" s="161"/>
      <c r="I104" s="161"/>
      <c r="J104" s="161"/>
      <c r="K104" s="161"/>
      <c r="L104" s="161"/>
      <c r="M104" s="372"/>
      <c r="N104" s="372"/>
      <c r="O104" s="372"/>
      <c r="P104" s="372"/>
      <c r="Q104" s="372"/>
      <c r="R104" s="372"/>
      <c r="S104" s="372"/>
      <c r="T104" s="372"/>
      <c r="U104" s="372"/>
      <c r="V104" s="372"/>
      <c r="W104" s="372"/>
    </row>
    <row r="105" spans="1:23">
      <c r="A105" s="161"/>
      <c r="B105" s="161"/>
      <c r="C105" s="161"/>
      <c r="D105" s="161"/>
      <c r="E105" s="161"/>
      <c r="F105" s="161"/>
      <c r="G105" s="161"/>
      <c r="H105" s="161"/>
      <c r="I105" s="161"/>
      <c r="J105" s="161"/>
      <c r="K105" s="161"/>
      <c r="L105" s="161"/>
      <c r="M105" s="372"/>
      <c r="N105" s="372"/>
      <c r="O105" s="372"/>
      <c r="P105" s="372"/>
      <c r="Q105" s="372"/>
      <c r="R105" s="372"/>
      <c r="S105" s="372"/>
      <c r="T105" s="372"/>
      <c r="U105" s="372"/>
      <c r="V105" s="372"/>
      <c r="W105" s="372"/>
    </row>
    <row r="106" spans="1:23">
      <c r="A106" s="161"/>
      <c r="B106" s="161"/>
      <c r="C106" s="161"/>
      <c r="D106" s="161"/>
      <c r="E106" s="161"/>
      <c r="F106" s="161"/>
      <c r="G106" s="161"/>
      <c r="H106" s="161"/>
      <c r="I106" s="161"/>
      <c r="J106" s="161"/>
      <c r="K106" s="161"/>
      <c r="L106" s="161"/>
      <c r="M106" s="372"/>
      <c r="N106" s="372"/>
      <c r="O106" s="372"/>
      <c r="P106" s="372"/>
      <c r="Q106" s="372"/>
      <c r="R106" s="372"/>
      <c r="S106" s="372"/>
      <c r="T106" s="372"/>
      <c r="U106" s="372"/>
      <c r="V106" s="372"/>
      <c r="W106" s="372"/>
    </row>
    <row r="107" spans="1:23">
      <c r="A107" s="161"/>
      <c r="B107" s="161"/>
      <c r="C107" s="161"/>
      <c r="D107" s="161"/>
      <c r="E107" s="161"/>
      <c r="F107" s="161"/>
      <c r="G107" s="161"/>
      <c r="H107" s="161"/>
      <c r="I107" s="161"/>
      <c r="J107" s="161"/>
      <c r="K107" s="161"/>
      <c r="L107" s="161"/>
      <c r="M107" s="372"/>
      <c r="N107" s="372"/>
      <c r="O107" s="372"/>
      <c r="P107" s="372"/>
      <c r="Q107" s="372"/>
      <c r="R107" s="372"/>
      <c r="S107" s="372"/>
      <c r="T107" s="372"/>
      <c r="U107" s="372"/>
      <c r="V107" s="372"/>
      <c r="W107" s="372"/>
    </row>
    <row r="108" spans="1:23">
      <c r="A108" s="161"/>
      <c r="B108" s="161"/>
      <c r="C108" s="161"/>
      <c r="D108" s="161"/>
      <c r="E108" s="161"/>
      <c r="F108" s="161"/>
      <c r="G108" s="161"/>
      <c r="H108" s="161"/>
      <c r="I108" s="161"/>
      <c r="J108" s="161"/>
      <c r="K108" s="161"/>
      <c r="L108" s="161"/>
      <c r="M108" s="372"/>
      <c r="N108" s="372"/>
      <c r="O108" s="372"/>
      <c r="P108" s="372"/>
      <c r="Q108" s="372"/>
      <c r="R108" s="372"/>
      <c r="S108" s="372"/>
      <c r="T108" s="372"/>
      <c r="U108" s="372"/>
      <c r="V108" s="372"/>
      <c r="W108" s="372"/>
    </row>
    <row r="109" spans="1:23">
      <c r="A109" s="161"/>
      <c r="B109" s="161"/>
      <c r="C109" s="161"/>
      <c r="D109" s="161"/>
      <c r="E109" s="161"/>
      <c r="F109" s="161"/>
      <c r="G109" s="161"/>
      <c r="H109" s="161"/>
      <c r="I109" s="161"/>
      <c r="J109" s="161"/>
      <c r="K109" s="161"/>
      <c r="L109" s="161"/>
      <c r="M109" s="372"/>
      <c r="N109" s="372"/>
      <c r="O109" s="372"/>
      <c r="P109" s="372"/>
      <c r="Q109" s="372"/>
      <c r="R109" s="372"/>
      <c r="S109" s="372"/>
      <c r="T109" s="372"/>
      <c r="U109" s="372"/>
      <c r="V109" s="372"/>
      <c r="W109" s="372"/>
    </row>
    <row r="110" spans="1:23">
      <c r="A110" s="161"/>
      <c r="B110" s="161"/>
      <c r="C110" s="161"/>
      <c r="D110" s="161"/>
      <c r="E110" s="161"/>
      <c r="F110" s="161"/>
      <c r="G110" s="161"/>
      <c r="H110" s="161"/>
      <c r="I110" s="161"/>
      <c r="J110" s="161"/>
      <c r="K110" s="161"/>
      <c r="L110" s="161"/>
      <c r="M110" s="372"/>
      <c r="N110" s="372"/>
      <c r="O110" s="372"/>
      <c r="P110" s="372"/>
      <c r="Q110" s="372"/>
      <c r="R110" s="372"/>
      <c r="S110" s="372"/>
      <c r="T110" s="372"/>
      <c r="U110" s="372"/>
      <c r="V110" s="372"/>
      <c r="W110" s="372"/>
    </row>
    <row r="111" spans="1:23">
      <c r="A111" s="161"/>
      <c r="B111" s="161"/>
      <c r="C111" s="161"/>
      <c r="D111" s="161"/>
      <c r="E111" s="161"/>
      <c r="F111" s="161"/>
      <c r="G111" s="161"/>
      <c r="H111" s="161"/>
      <c r="I111" s="161"/>
      <c r="J111" s="161"/>
      <c r="K111" s="161"/>
      <c r="L111" s="161"/>
      <c r="M111" s="372"/>
      <c r="N111" s="372"/>
      <c r="O111" s="372"/>
      <c r="P111" s="372"/>
      <c r="Q111" s="372"/>
      <c r="R111" s="372"/>
      <c r="S111" s="372"/>
      <c r="T111" s="372"/>
      <c r="U111" s="372"/>
      <c r="V111" s="372"/>
      <c r="W111" s="372"/>
    </row>
    <row r="112" spans="1:23">
      <c r="A112" s="161"/>
      <c r="B112" s="161"/>
      <c r="C112" s="161"/>
      <c r="D112" s="161"/>
      <c r="E112" s="161"/>
      <c r="F112" s="161"/>
      <c r="G112" s="161"/>
      <c r="H112" s="161"/>
      <c r="I112" s="161"/>
      <c r="J112" s="161"/>
      <c r="K112" s="161"/>
      <c r="L112" s="161"/>
      <c r="M112" s="372"/>
      <c r="N112" s="372"/>
      <c r="O112" s="372"/>
      <c r="P112" s="372"/>
      <c r="Q112" s="372"/>
      <c r="R112" s="372"/>
      <c r="S112" s="372"/>
      <c r="T112" s="372"/>
      <c r="U112" s="372"/>
      <c r="V112" s="372"/>
      <c r="W112" s="372"/>
    </row>
    <row r="113" spans="1:23">
      <c r="A113" s="161"/>
      <c r="B113" s="161"/>
      <c r="C113" s="161"/>
      <c r="D113" s="161"/>
      <c r="E113" s="161"/>
      <c r="F113" s="161"/>
      <c r="G113" s="161"/>
      <c r="H113" s="161"/>
      <c r="I113" s="161"/>
      <c r="J113" s="161"/>
      <c r="K113" s="161"/>
      <c r="L113" s="161"/>
      <c r="M113" s="372"/>
      <c r="N113" s="372"/>
      <c r="O113" s="372"/>
      <c r="P113" s="372"/>
      <c r="Q113" s="372"/>
      <c r="R113" s="372"/>
      <c r="S113" s="372"/>
      <c r="T113" s="372"/>
      <c r="U113" s="372"/>
      <c r="V113" s="372"/>
      <c r="W113" s="372"/>
    </row>
    <row r="114" spans="1:23">
      <c r="A114" s="161"/>
      <c r="B114" s="161"/>
      <c r="C114" s="161"/>
      <c r="D114" s="161"/>
      <c r="E114" s="161"/>
      <c r="F114" s="161"/>
      <c r="G114" s="161"/>
      <c r="H114" s="161"/>
      <c r="I114" s="161"/>
      <c r="J114" s="161"/>
      <c r="K114" s="161"/>
      <c r="L114" s="161"/>
      <c r="M114" s="372"/>
      <c r="N114" s="372"/>
      <c r="O114" s="372"/>
      <c r="P114" s="372"/>
      <c r="Q114" s="372"/>
      <c r="R114" s="372"/>
      <c r="S114" s="372"/>
      <c r="T114" s="372"/>
      <c r="U114" s="372"/>
      <c r="V114" s="372"/>
      <c r="W114" s="372"/>
    </row>
    <row r="115" spans="1:23">
      <c r="A115" s="161"/>
      <c r="B115" s="161"/>
      <c r="C115" s="161"/>
      <c r="D115" s="161"/>
      <c r="E115" s="161"/>
      <c r="F115" s="161"/>
      <c r="G115" s="161"/>
      <c r="H115" s="161"/>
      <c r="I115" s="161"/>
      <c r="J115" s="161"/>
      <c r="K115" s="161"/>
      <c r="L115" s="161"/>
      <c r="M115" s="372"/>
      <c r="N115" s="372"/>
      <c r="O115" s="372"/>
      <c r="P115" s="372"/>
      <c r="Q115" s="372"/>
      <c r="R115" s="372"/>
      <c r="S115" s="372"/>
      <c r="T115" s="372"/>
      <c r="U115" s="372"/>
      <c r="V115" s="372"/>
      <c r="W115" s="372"/>
    </row>
    <row r="116" spans="1:23">
      <c r="A116" s="161"/>
      <c r="B116" s="161"/>
      <c r="C116" s="161"/>
      <c r="D116" s="161"/>
      <c r="E116" s="161"/>
      <c r="F116" s="161"/>
      <c r="G116" s="161"/>
      <c r="H116" s="161"/>
      <c r="I116" s="161"/>
      <c r="J116" s="161"/>
      <c r="K116" s="161"/>
      <c r="L116" s="161"/>
      <c r="M116" s="372"/>
      <c r="N116" s="372"/>
      <c r="O116" s="372"/>
      <c r="P116" s="372"/>
      <c r="Q116" s="372"/>
      <c r="R116" s="372"/>
      <c r="S116" s="372"/>
      <c r="T116" s="372"/>
      <c r="U116" s="372"/>
      <c r="V116" s="372"/>
      <c r="W116" s="372"/>
    </row>
    <row r="117" spans="1:23">
      <c r="A117" s="161"/>
      <c r="B117" s="161"/>
      <c r="C117" s="161"/>
      <c r="D117" s="161"/>
      <c r="E117" s="161"/>
      <c r="F117" s="161"/>
      <c r="G117" s="161"/>
      <c r="H117" s="161"/>
      <c r="I117" s="161"/>
      <c r="J117" s="161"/>
      <c r="K117" s="161"/>
      <c r="L117" s="161"/>
      <c r="M117" s="372"/>
      <c r="N117" s="372"/>
      <c r="O117" s="372"/>
      <c r="P117" s="372"/>
      <c r="Q117" s="372"/>
      <c r="R117" s="372"/>
      <c r="S117" s="372"/>
      <c r="T117" s="372"/>
      <c r="U117" s="372"/>
      <c r="V117" s="372"/>
      <c r="W117" s="372"/>
    </row>
    <row r="118" spans="1:23">
      <c r="A118" s="161"/>
      <c r="B118" s="161"/>
      <c r="C118" s="161"/>
      <c r="D118" s="161"/>
      <c r="E118" s="161"/>
      <c r="F118" s="161"/>
      <c r="G118" s="161"/>
      <c r="H118" s="161"/>
      <c r="I118" s="161"/>
      <c r="J118" s="161"/>
      <c r="K118" s="161"/>
      <c r="L118" s="161"/>
      <c r="M118" s="372"/>
      <c r="N118" s="372"/>
      <c r="O118" s="372"/>
      <c r="P118" s="372"/>
      <c r="Q118" s="372"/>
      <c r="R118" s="372"/>
      <c r="S118" s="372"/>
      <c r="T118" s="372"/>
      <c r="U118" s="372"/>
      <c r="V118" s="372"/>
      <c r="W118" s="372"/>
    </row>
    <row r="119" spans="1:23">
      <c r="A119" s="161"/>
      <c r="B119" s="161"/>
      <c r="C119" s="161"/>
      <c r="D119" s="161"/>
      <c r="E119" s="161"/>
      <c r="F119" s="161"/>
      <c r="G119" s="161"/>
      <c r="H119" s="161"/>
      <c r="I119" s="161"/>
      <c r="J119" s="161"/>
      <c r="K119" s="161"/>
      <c r="L119" s="161"/>
      <c r="M119" s="372"/>
      <c r="N119" s="372"/>
      <c r="O119" s="372"/>
      <c r="P119" s="372"/>
      <c r="Q119" s="372"/>
      <c r="R119" s="372"/>
      <c r="S119" s="372"/>
      <c r="T119" s="372"/>
      <c r="U119" s="372"/>
      <c r="V119" s="372"/>
      <c r="W119" s="372"/>
    </row>
    <row r="120" spans="1:23">
      <c r="A120" s="161"/>
      <c r="B120" s="161"/>
      <c r="C120" s="161"/>
      <c r="D120" s="161"/>
      <c r="E120" s="161"/>
      <c r="F120" s="161"/>
      <c r="G120" s="161"/>
      <c r="H120" s="161"/>
      <c r="I120" s="161"/>
      <c r="J120" s="161"/>
      <c r="K120" s="161"/>
      <c r="L120" s="161"/>
      <c r="M120" s="372"/>
      <c r="N120" s="372"/>
      <c r="O120" s="372"/>
      <c r="P120" s="372"/>
      <c r="Q120" s="372"/>
      <c r="R120" s="372"/>
      <c r="S120" s="372"/>
      <c r="T120" s="372"/>
      <c r="U120" s="372"/>
      <c r="V120" s="372"/>
      <c r="W120" s="372"/>
    </row>
    <row r="121" spans="1:23">
      <c r="A121" s="161"/>
      <c r="B121" s="161"/>
      <c r="C121" s="161"/>
      <c r="D121" s="161"/>
      <c r="E121" s="161"/>
      <c r="F121" s="161"/>
      <c r="G121" s="161"/>
      <c r="H121" s="161"/>
      <c r="I121" s="161"/>
      <c r="J121" s="161"/>
      <c r="K121" s="161"/>
      <c r="L121" s="161"/>
      <c r="M121" s="372"/>
      <c r="N121" s="372"/>
      <c r="O121" s="372"/>
      <c r="P121" s="372"/>
      <c r="Q121" s="372"/>
      <c r="R121" s="372"/>
      <c r="S121" s="372"/>
      <c r="T121" s="372"/>
      <c r="U121" s="372"/>
      <c r="V121" s="372"/>
      <c r="W121" s="372"/>
    </row>
    <row r="122" spans="1:23">
      <c r="A122" s="161"/>
      <c r="B122" s="161"/>
      <c r="C122" s="161"/>
      <c r="D122" s="161"/>
      <c r="E122" s="161"/>
      <c r="F122" s="161"/>
      <c r="G122" s="161"/>
      <c r="H122" s="161"/>
      <c r="I122" s="161"/>
      <c r="J122" s="161"/>
      <c r="K122" s="161"/>
      <c r="L122" s="161"/>
      <c r="M122" s="372"/>
      <c r="N122" s="372"/>
      <c r="O122" s="372"/>
      <c r="P122" s="372"/>
      <c r="Q122" s="372"/>
      <c r="R122" s="372"/>
      <c r="S122" s="372"/>
      <c r="T122" s="372"/>
      <c r="U122" s="372"/>
      <c r="V122" s="372"/>
      <c r="W122" s="372"/>
    </row>
    <row r="123" spans="1:23">
      <c r="A123" s="161"/>
      <c r="B123" s="161"/>
      <c r="C123" s="161"/>
      <c r="D123" s="161"/>
      <c r="E123" s="161"/>
      <c r="F123" s="161"/>
      <c r="G123" s="161"/>
      <c r="H123" s="161"/>
      <c r="I123" s="161"/>
      <c r="J123" s="161"/>
      <c r="K123" s="161"/>
      <c r="L123" s="161"/>
      <c r="M123" s="372"/>
      <c r="N123" s="372"/>
      <c r="O123" s="372"/>
      <c r="P123" s="372"/>
      <c r="Q123" s="372"/>
      <c r="R123" s="372"/>
      <c r="S123" s="372"/>
      <c r="T123" s="372"/>
      <c r="U123" s="372"/>
      <c r="V123" s="372"/>
      <c r="W123" s="372"/>
    </row>
    <row r="124" spans="1:23">
      <c r="A124" s="161"/>
      <c r="B124" s="161"/>
      <c r="C124" s="161"/>
      <c r="D124" s="161"/>
      <c r="E124" s="161"/>
      <c r="F124" s="161"/>
      <c r="G124" s="161"/>
      <c r="H124" s="161"/>
      <c r="I124" s="161"/>
      <c r="J124" s="161"/>
      <c r="K124" s="161"/>
      <c r="L124" s="161"/>
      <c r="M124" s="372"/>
      <c r="N124" s="372"/>
      <c r="O124" s="372"/>
      <c r="P124" s="372"/>
      <c r="Q124" s="372"/>
      <c r="R124" s="372"/>
      <c r="S124" s="372"/>
      <c r="T124" s="372"/>
      <c r="U124" s="372"/>
      <c r="V124" s="372"/>
      <c r="W124" s="372"/>
    </row>
    <row r="125" spans="1:23">
      <c r="A125" s="161"/>
      <c r="B125" s="161"/>
      <c r="C125" s="161"/>
      <c r="D125" s="161"/>
      <c r="E125" s="161"/>
      <c r="F125" s="161"/>
      <c r="G125" s="161"/>
      <c r="H125" s="161"/>
      <c r="I125" s="161"/>
      <c r="J125" s="161"/>
      <c r="K125" s="161"/>
      <c r="L125" s="161"/>
      <c r="M125" s="372"/>
      <c r="N125" s="372"/>
      <c r="O125" s="372"/>
      <c r="P125" s="372"/>
      <c r="Q125" s="372"/>
      <c r="R125" s="372"/>
      <c r="S125" s="372"/>
      <c r="T125" s="372"/>
      <c r="U125" s="372"/>
      <c r="V125" s="372"/>
      <c r="W125" s="372"/>
    </row>
    <row r="126" spans="1:23">
      <c r="A126" s="161"/>
      <c r="B126" s="161"/>
      <c r="C126" s="161"/>
      <c r="D126" s="161"/>
      <c r="E126" s="161"/>
      <c r="F126" s="161"/>
      <c r="G126" s="161"/>
      <c r="H126" s="161"/>
      <c r="I126" s="161"/>
      <c r="J126" s="161"/>
      <c r="K126" s="161"/>
      <c r="L126" s="161"/>
      <c r="M126" s="372"/>
      <c r="N126" s="372"/>
      <c r="O126" s="372"/>
      <c r="P126" s="372"/>
      <c r="Q126" s="372"/>
      <c r="R126" s="372"/>
      <c r="S126" s="372"/>
      <c r="T126" s="372"/>
      <c r="U126" s="372"/>
      <c r="V126" s="372"/>
      <c r="W126" s="372"/>
    </row>
    <row r="127" spans="1:23">
      <c r="A127" s="161"/>
      <c r="B127" s="161"/>
      <c r="C127" s="161"/>
      <c r="D127" s="161"/>
      <c r="E127" s="161"/>
      <c r="F127" s="161"/>
      <c r="G127" s="161"/>
      <c r="H127" s="161"/>
      <c r="I127" s="161"/>
      <c r="J127" s="161"/>
      <c r="K127" s="161"/>
      <c r="L127" s="161"/>
      <c r="M127" s="372"/>
      <c r="N127" s="372"/>
      <c r="O127" s="372"/>
      <c r="P127" s="372"/>
      <c r="Q127" s="372"/>
      <c r="R127" s="372"/>
      <c r="S127" s="372"/>
      <c r="T127" s="372"/>
      <c r="U127" s="372"/>
      <c r="V127" s="372"/>
      <c r="W127" s="372"/>
    </row>
    <row r="128" spans="1:23">
      <c r="A128" s="161"/>
      <c r="B128" s="161"/>
      <c r="C128" s="161"/>
      <c r="D128" s="161"/>
      <c r="E128" s="161"/>
      <c r="F128" s="161"/>
      <c r="G128" s="161"/>
      <c r="H128" s="161"/>
      <c r="I128" s="161"/>
      <c r="J128" s="161"/>
      <c r="K128" s="161"/>
      <c r="L128" s="161"/>
      <c r="M128" s="372"/>
      <c r="N128" s="372"/>
      <c r="O128" s="372"/>
      <c r="P128" s="372"/>
      <c r="Q128" s="372"/>
      <c r="R128" s="372"/>
      <c r="S128" s="372"/>
      <c r="T128" s="372"/>
      <c r="U128" s="372"/>
      <c r="V128" s="372"/>
      <c r="W128" s="372"/>
    </row>
    <row r="129" spans="1:23">
      <c r="A129" s="161"/>
      <c r="B129" s="161"/>
      <c r="C129" s="161"/>
      <c r="D129" s="161"/>
      <c r="E129" s="161"/>
      <c r="F129" s="161"/>
      <c r="G129" s="161"/>
      <c r="H129" s="161"/>
      <c r="I129" s="161"/>
      <c r="J129" s="161"/>
      <c r="K129" s="161"/>
      <c r="L129" s="161"/>
      <c r="M129" s="372"/>
      <c r="N129" s="372"/>
      <c r="O129" s="372"/>
      <c r="P129" s="372"/>
      <c r="Q129" s="372"/>
      <c r="R129" s="372"/>
      <c r="S129" s="372"/>
      <c r="T129" s="372"/>
      <c r="U129" s="372"/>
      <c r="V129" s="372"/>
      <c r="W129" s="372"/>
    </row>
    <row r="130" spans="1:23">
      <c r="A130" s="161"/>
      <c r="B130" s="161"/>
      <c r="C130" s="161"/>
      <c r="D130" s="161"/>
      <c r="E130" s="161"/>
      <c r="F130" s="161"/>
      <c r="G130" s="161"/>
      <c r="H130" s="161"/>
      <c r="I130" s="161"/>
      <c r="J130" s="161"/>
      <c r="K130" s="161"/>
      <c r="L130" s="161"/>
      <c r="M130" s="372"/>
      <c r="N130" s="372"/>
      <c r="O130" s="372"/>
      <c r="P130" s="372"/>
      <c r="Q130" s="372"/>
      <c r="R130" s="372"/>
      <c r="S130" s="372"/>
      <c r="T130" s="372"/>
      <c r="U130" s="372"/>
      <c r="V130" s="372"/>
      <c r="W130" s="372"/>
    </row>
    <row r="131" spans="1:23">
      <c r="A131" s="161"/>
      <c r="B131" s="161"/>
      <c r="C131" s="161"/>
      <c r="D131" s="161"/>
      <c r="E131" s="161"/>
      <c r="F131" s="161"/>
      <c r="G131" s="161"/>
      <c r="H131" s="161"/>
      <c r="I131" s="161"/>
      <c r="J131" s="161"/>
      <c r="K131" s="161"/>
      <c r="L131" s="161"/>
      <c r="M131" s="372"/>
      <c r="N131" s="372"/>
      <c r="O131" s="372"/>
      <c r="P131" s="372"/>
      <c r="Q131" s="372"/>
      <c r="R131" s="372"/>
      <c r="S131" s="372"/>
      <c r="T131" s="372"/>
      <c r="U131" s="372"/>
      <c r="V131" s="372"/>
      <c r="W131" s="372"/>
    </row>
    <row r="132" spans="1:23">
      <c r="A132" s="161"/>
      <c r="B132" s="161"/>
      <c r="C132" s="161"/>
      <c r="D132" s="161"/>
      <c r="E132" s="161"/>
      <c r="F132" s="161"/>
      <c r="G132" s="161"/>
      <c r="H132" s="161"/>
      <c r="I132" s="161"/>
      <c r="J132" s="161"/>
      <c r="K132" s="161"/>
      <c r="L132" s="161"/>
      <c r="M132" s="372"/>
      <c r="N132" s="372"/>
      <c r="O132" s="372"/>
      <c r="P132" s="372"/>
      <c r="Q132" s="372"/>
      <c r="R132" s="372"/>
      <c r="S132" s="372"/>
      <c r="T132" s="372"/>
      <c r="U132" s="372"/>
      <c r="V132" s="372"/>
      <c r="W132" s="372"/>
    </row>
    <row r="133" spans="1:23">
      <c r="A133" s="161"/>
      <c r="B133" s="161"/>
      <c r="C133" s="161"/>
      <c r="D133" s="161"/>
      <c r="E133" s="161"/>
      <c r="F133" s="161"/>
      <c r="G133" s="161"/>
      <c r="H133" s="161"/>
      <c r="I133" s="161"/>
      <c r="J133" s="161"/>
      <c r="K133" s="161"/>
      <c r="L133" s="161"/>
      <c r="M133" s="372"/>
      <c r="N133" s="372"/>
      <c r="O133" s="372"/>
      <c r="P133" s="372"/>
      <c r="Q133" s="372"/>
      <c r="R133" s="372"/>
      <c r="S133" s="372"/>
      <c r="T133" s="372"/>
      <c r="U133" s="372"/>
      <c r="V133" s="372"/>
      <c r="W133" s="372"/>
    </row>
    <row r="134" spans="1:23">
      <c r="A134" s="161"/>
      <c r="B134" s="161"/>
      <c r="C134" s="161"/>
      <c r="D134" s="161"/>
      <c r="E134" s="161"/>
      <c r="F134" s="161"/>
      <c r="G134" s="161"/>
      <c r="H134" s="161"/>
      <c r="I134" s="161"/>
      <c r="J134" s="161"/>
      <c r="K134" s="161"/>
      <c r="L134" s="161"/>
      <c r="M134" s="372"/>
      <c r="N134" s="372"/>
      <c r="O134" s="372"/>
      <c r="P134" s="372"/>
      <c r="Q134" s="372"/>
      <c r="R134" s="372"/>
      <c r="S134" s="372"/>
      <c r="T134" s="372"/>
      <c r="U134" s="372"/>
      <c r="V134" s="372"/>
      <c r="W134" s="372"/>
    </row>
    <row r="135" spans="1:23">
      <c r="A135" s="161"/>
      <c r="B135" s="161"/>
      <c r="C135" s="161"/>
      <c r="D135" s="161"/>
      <c r="E135" s="161"/>
      <c r="F135" s="161"/>
      <c r="G135" s="161"/>
      <c r="H135" s="161"/>
      <c r="I135" s="161"/>
      <c r="J135" s="161"/>
      <c r="K135" s="161"/>
      <c r="L135" s="161"/>
      <c r="M135" s="372"/>
      <c r="N135" s="372"/>
      <c r="O135" s="372"/>
      <c r="P135" s="372"/>
      <c r="Q135" s="372"/>
      <c r="R135" s="372"/>
      <c r="S135" s="372"/>
      <c r="T135" s="372"/>
      <c r="U135" s="372"/>
      <c r="V135" s="372"/>
      <c r="W135" s="372"/>
    </row>
    <row r="136" spans="1:23">
      <c r="A136" s="161"/>
      <c r="B136" s="161"/>
      <c r="C136" s="161"/>
      <c r="D136" s="161"/>
      <c r="E136" s="161"/>
      <c r="F136" s="161"/>
      <c r="G136" s="161"/>
      <c r="H136" s="161"/>
      <c r="I136" s="161"/>
      <c r="J136" s="161"/>
      <c r="K136" s="161"/>
      <c r="L136" s="161"/>
      <c r="M136" s="372"/>
      <c r="N136" s="372"/>
      <c r="O136" s="372"/>
      <c r="P136" s="372"/>
      <c r="Q136" s="372"/>
      <c r="R136" s="372"/>
      <c r="S136" s="372"/>
      <c r="T136" s="372"/>
      <c r="U136" s="372"/>
      <c r="V136" s="372"/>
      <c r="W136" s="372"/>
    </row>
    <row r="137" spans="1:23">
      <c r="A137" s="161"/>
      <c r="B137" s="161"/>
      <c r="C137" s="161"/>
      <c r="D137" s="161"/>
      <c r="E137" s="161"/>
      <c r="F137" s="161"/>
      <c r="G137" s="161"/>
      <c r="H137" s="161"/>
      <c r="I137" s="161"/>
      <c r="J137" s="161"/>
      <c r="K137" s="161"/>
      <c r="L137" s="161"/>
      <c r="M137" s="372"/>
      <c r="N137" s="372"/>
      <c r="O137" s="372"/>
      <c r="P137" s="372"/>
      <c r="Q137" s="372"/>
      <c r="R137" s="372"/>
      <c r="S137" s="372"/>
      <c r="T137" s="372"/>
      <c r="U137" s="372"/>
      <c r="V137" s="372"/>
      <c r="W137" s="372"/>
    </row>
    <row r="138" spans="1:23">
      <c r="A138" s="161"/>
      <c r="B138" s="161"/>
      <c r="C138" s="161"/>
      <c r="D138" s="161"/>
      <c r="E138" s="161"/>
      <c r="F138" s="161"/>
      <c r="G138" s="161"/>
      <c r="H138" s="161"/>
      <c r="I138" s="161"/>
      <c r="J138" s="161"/>
      <c r="K138" s="161"/>
      <c r="L138" s="161"/>
      <c r="M138" s="372"/>
      <c r="N138" s="372"/>
      <c r="O138" s="372"/>
      <c r="P138" s="372"/>
      <c r="Q138" s="372"/>
      <c r="R138" s="372"/>
      <c r="S138" s="372"/>
      <c r="T138" s="372"/>
      <c r="U138" s="372"/>
      <c r="V138" s="372"/>
      <c r="W138" s="372"/>
    </row>
    <row r="139" spans="1:23">
      <c r="A139" s="161"/>
      <c r="B139" s="161"/>
      <c r="C139" s="161"/>
      <c r="D139" s="161"/>
      <c r="E139" s="161"/>
      <c r="F139" s="161"/>
      <c r="G139" s="161"/>
      <c r="H139" s="161"/>
      <c r="I139" s="161"/>
      <c r="J139" s="161"/>
      <c r="K139" s="161"/>
      <c r="L139" s="161"/>
      <c r="M139" s="372"/>
      <c r="N139" s="372"/>
      <c r="O139" s="372"/>
      <c r="P139" s="372"/>
      <c r="Q139" s="372"/>
      <c r="R139" s="372"/>
      <c r="S139" s="372"/>
      <c r="T139" s="372"/>
      <c r="U139" s="372"/>
      <c r="V139" s="372"/>
      <c r="W139" s="372"/>
    </row>
    <row r="140" spans="1:23">
      <c r="A140" s="161"/>
      <c r="B140" s="161"/>
      <c r="C140" s="161"/>
      <c r="D140" s="161"/>
      <c r="E140" s="161"/>
      <c r="F140" s="161"/>
      <c r="G140" s="161"/>
      <c r="H140" s="161"/>
      <c r="I140" s="161"/>
      <c r="J140" s="161"/>
      <c r="K140" s="161"/>
      <c r="L140" s="161"/>
      <c r="M140" s="372"/>
      <c r="N140" s="372"/>
      <c r="O140" s="372"/>
      <c r="P140" s="372"/>
      <c r="Q140" s="372"/>
      <c r="R140" s="372"/>
      <c r="S140" s="372"/>
      <c r="T140" s="372"/>
      <c r="U140" s="372"/>
      <c r="V140" s="372"/>
      <c r="W140" s="372"/>
    </row>
    <row r="141" spans="1:23">
      <c r="A141" s="161"/>
      <c r="B141" s="161"/>
      <c r="C141" s="161"/>
      <c r="D141" s="161"/>
      <c r="E141" s="161"/>
      <c r="F141" s="161"/>
      <c r="G141" s="161"/>
      <c r="H141" s="161"/>
      <c r="I141" s="161"/>
      <c r="J141" s="161"/>
      <c r="K141" s="161"/>
      <c r="L141" s="161"/>
      <c r="M141" s="372"/>
      <c r="N141" s="372"/>
      <c r="O141" s="372"/>
      <c r="P141" s="372"/>
      <c r="Q141" s="372"/>
      <c r="R141" s="372"/>
      <c r="S141" s="372"/>
      <c r="T141" s="372"/>
      <c r="U141" s="372"/>
      <c r="V141" s="372"/>
      <c r="W141" s="372"/>
    </row>
    <row r="142" spans="1:23">
      <c r="A142" s="161"/>
      <c r="B142" s="161"/>
      <c r="C142" s="161"/>
      <c r="D142" s="161"/>
      <c r="E142" s="161"/>
      <c r="F142" s="161"/>
      <c r="G142" s="161"/>
      <c r="H142" s="161"/>
      <c r="I142" s="161"/>
      <c r="J142" s="161"/>
      <c r="K142" s="161"/>
      <c r="L142" s="161"/>
      <c r="M142" s="372"/>
      <c r="N142" s="372"/>
      <c r="O142" s="372"/>
      <c r="P142" s="372"/>
      <c r="Q142" s="372"/>
      <c r="R142" s="372"/>
      <c r="S142" s="372"/>
      <c r="T142" s="372"/>
      <c r="U142" s="372"/>
      <c r="V142" s="372"/>
      <c r="W142" s="372"/>
    </row>
    <row r="143" spans="1:23">
      <c r="A143" s="161"/>
      <c r="B143" s="161"/>
      <c r="C143" s="161"/>
      <c r="D143" s="161"/>
      <c r="E143" s="161"/>
      <c r="F143" s="161"/>
      <c r="G143" s="161"/>
      <c r="H143" s="161"/>
      <c r="I143" s="161"/>
      <c r="J143" s="161"/>
      <c r="K143" s="161"/>
      <c r="L143" s="161"/>
      <c r="M143" s="372"/>
      <c r="N143" s="372"/>
      <c r="O143" s="372"/>
      <c r="P143" s="372"/>
      <c r="Q143" s="372"/>
      <c r="R143" s="372"/>
      <c r="S143" s="372"/>
      <c r="T143" s="372"/>
      <c r="U143" s="372"/>
      <c r="V143" s="372"/>
      <c r="W143" s="372"/>
    </row>
    <row r="144" spans="1:23">
      <c r="A144" s="161"/>
      <c r="B144" s="161"/>
      <c r="C144" s="161"/>
      <c r="D144" s="161"/>
      <c r="E144" s="161"/>
      <c r="F144" s="161"/>
      <c r="G144" s="161"/>
      <c r="H144" s="161"/>
      <c r="I144" s="161"/>
      <c r="J144" s="161"/>
      <c r="K144" s="161"/>
      <c r="L144" s="161"/>
      <c r="M144" s="372"/>
      <c r="N144" s="372"/>
      <c r="O144" s="372"/>
      <c r="P144" s="372"/>
      <c r="Q144" s="372"/>
      <c r="R144" s="372"/>
      <c r="S144" s="372"/>
      <c r="T144" s="372"/>
      <c r="U144" s="372"/>
      <c r="V144" s="372"/>
      <c r="W144" s="372"/>
    </row>
    <row r="145" spans="1:23">
      <c r="A145" s="161"/>
      <c r="B145" s="161"/>
      <c r="C145" s="161"/>
      <c r="D145" s="161"/>
      <c r="E145" s="161"/>
      <c r="F145" s="161"/>
      <c r="G145" s="161"/>
      <c r="H145" s="161"/>
      <c r="I145" s="161"/>
      <c r="J145" s="161"/>
      <c r="K145" s="161"/>
      <c r="L145" s="161"/>
      <c r="M145" s="372"/>
      <c r="N145" s="372"/>
      <c r="O145" s="372"/>
      <c r="P145" s="372"/>
      <c r="Q145" s="372"/>
      <c r="R145" s="372"/>
      <c r="S145" s="372"/>
      <c r="T145" s="372"/>
      <c r="U145" s="372"/>
      <c r="V145" s="372"/>
      <c r="W145" s="372"/>
    </row>
    <row r="146" spans="1:23">
      <c r="A146" s="161"/>
      <c r="B146" s="161"/>
      <c r="C146" s="161"/>
      <c r="D146" s="161"/>
      <c r="E146" s="161"/>
      <c r="F146" s="161"/>
      <c r="G146" s="161"/>
      <c r="H146" s="161"/>
      <c r="I146" s="161"/>
      <c r="J146" s="161"/>
      <c r="K146" s="161"/>
      <c r="L146" s="161"/>
      <c r="M146" s="372"/>
      <c r="N146" s="372"/>
      <c r="O146" s="372"/>
      <c r="P146" s="372"/>
      <c r="Q146" s="372"/>
      <c r="R146" s="372"/>
      <c r="S146" s="372"/>
      <c r="T146" s="372"/>
      <c r="U146" s="372"/>
      <c r="V146" s="372"/>
      <c r="W146" s="372"/>
    </row>
    <row r="147" spans="1:23">
      <c r="A147" s="161"/>
      <c r="B147" s="161"/>
      <c r="C147" s="161"/>
      <c r="D147" s="161"/>
      <c r="E147" s="161"/>
      <c r="F147" s="161"/>
      <c r="G147" s="161"/>
      <c r="H147" s="161"/>
      <c r="I147" s="161"/>
      <c r="J147" s="161"/>
      <c r="K147" s="161"/>
      <c r="L147" s="161"/>
      <c r="M147" s="372"/>
      <c r="N147" s="372"/>
      <c r="O147" s="372"/>
      <c r="P147" s="372"/>
      <c r="Q147" s="372"/>
      <c r="R147" s="372"/>
      <c r="S147" s="372"/>
      <c r="T147" s="372"/>
      <c r="U147" s="372"/>
      <c r="V147" s="372"/>
      <c r="W147" s="372"/>
    </row>
    <row r="148" spans="1:23">
      <c r="A148" s="161"/>
      <c r="B148" s="161"/>
      <c r="C148" s="161"/>
      <c r="D148" s="161"/>
      <c r="E148" s="161"/>
      <c r="F148" s="161"/>
      <c r="G148" s="161"/>
      <c r="H148" s="161"/>
      <c r="I148" s="161"/>
      <c r="J148" s="161"/>
      <c r="K148" s="161"/>
      <c r="L148" s="161"/>
      <c r="M148" s="372"/>
      <c r="N148" s="372"/>
      <c r="O148" s="372"/>
      <c r="P148" s="372"/>
      <c r="Q148" s="372"/>
      <c r="R148" s="372"/>
      <c r="S148" s="372"/>
      <c r="T148" s="372"/>
      <c r="U148" s="372"/>
      <c r="V148" s="372"/>
      <c r="W148" s="372"/>
    </row>
    <row r="149" spans="1:23">
      <c r="A149" s="161"/>
      <c r="B149" s="161"/>
      <c r="C149" s="161"/>
      <c r="D149" s="161"/>
      <c r="E149" s="161"/>
      <c r="F149" s="161"/>
      <c r="G149" s="161"/>
      <c r="H149" s="161"/>
      <c r="I149" s="161"/>
      <c r="J149" s="161"/>
      <c r="K149" s="161"/>
      <c r="L149" s="161"/>
      <c r="M149" s="372"/>
      <c r="N149" s="372"/>
      <c r="O149" s="372"/>
      <c r="P149" s="372"/>
      <c r="Q149" s="372"/>
      <c r="R149" s="372"/>
      <c r="S149" s="372"/>
      <c r="T149" s="372"/>
      <c r="U149" s="372"/>
      <c r="V149" s="372"/>
      <c r="W149" s="372"/>
    </row>
    <row r="150" spans="1:23">
      <c r="A150" s="161"/>
      <c r="B150" s="161"/>
      <c r="C150" s="161"/>
      <c r="D150" s="161"/>
      <c r="E150" s="161"/>
      <c r="F150" s="161"/>
      <c r="G150" s="161"/>
      <c r="H150" s="161"/>
      <c r="I150" s="161"/>
      <c r="J150" s="161"/>
      <c r="K150" s="161"/>
      <c r="L150" s="161"/>
      <c r="M150" s="372"/>
      <c r="N150" s="372"/>
      <c r="O150" s="372"/>
      <c r="P150" s="372"/>
      <c r="Q150" s="372"/>
      <c r="R150" s="372"/>
      <c r="S150" s="372"/>
      <c r="T150" s="372"/>
      <c r="U150" s="372"/>
      <c r="V150" s="372"/>
      <c r="W150" s="372"/>
    </row>
    <row r="151" spans="1:23">
      <c r="A151" s="161"/>
      <c r="B151" s="161"/>
      <c r="C151" s="161"/>
      <c r="D151" s="161"/>
      <c r="E151" s="161"/>
      <c r="F151" s="161"/>
      <c r="G151" s="161"/>
      <c r="H151" s="161"/>
      <c r="I151" s="161"/>
      <c r="J151" s="161"/>
      <c r="K151" s="161"/>
      <c r="L151" s="161"/>
      <c r="M151" s="372"/>
      <c r="N151" s="372"/>
      <c r="O151" s="372"/>
      <c r="P151" s="372"/>
      <c r="Q151" s="372"/>
      <c r="R151" s="372"/>
      <c r="S151" s="372"/>
      <c r="T151" s="372"/>
      <c r="U151" s="372"/>
      <c r="V151" s="372"/>
      <c r="W151" s="372"/>
    </row>
    <row r="152" spans="1:23">
      <c r="A152" s="161"/>
      <c r="B152" s="161"/>
      <c r="C152" s="161"/>
      <c r="D152" s="161"/>
      <c r="E152" s="161"/>
      <c r="F152" s="161"/>
      <c r="G152" s="161"/>
      <c r="H152" s="161"/>
      <c r="I152" s="161"/>
      <c r="J152" s="161"/>
      <c r="K152" s="161"/>
      <c r="L152" s="161"/>
      <c r="M152" s="372"/>
      <c r="N152" s="372"/>
      <c r="O152" s="372"/>
      <c r="P152" s="372"/>
      <c r="Q152" s="372"/>
      <c r="R152" s="372"/>
      <c r="S152" s="372"/>
      <c r="T152" s="372"/>
      <c r="U152" s="372"/>
      <c r="V152" s="372"/>
      <c r="W152" s="372"/>
    </row>
    <row r="153" spans="1:23">
      <c r="A153" s="161"/>
      <c r="B153" s="161"/>
      <c r="C153" s="161"/>
      <c r="D153" s="161"/>
      <c r="E153" s="161"/>
      <c r="F153" s="161"/>
      <c r="G153" s="161"/>
      <c r="H153" s="161"/>
      <c r="I153" s="161"/>
      <c r="J153" s="161"/>
      <c r="K153" s="161"/>
      <c r="L153" s="161"/>
      <c r="M153" s="372"/>
      <c r="N153" s="372"/>
      <c r="O153" s="372"/>
      <c r="P153" s="372"/>
      <c r="Q153" s="372"/>
      <c r="R153" s="372"/>
      <c r="S153" s="372"/>
      <c r="T153" s="372"/>
      <c r="U153" s="372"/>
      <c r="V153" s="372"/>
      <c r="W153" s="372"/>
    </row>
    <row r="154" spans="1:23">
      <c r="A154" s="161"/>
      <c r="B154" s="161"/>
      <c r="C154" s="161"/>
      <c r="D154" s="161"/>
      <c r="E154" s="161"/>
      <c r="F154" s="161"/>
      <c r="G154" s="161"/>
      <c r="H154" s="161"/>
      <c r="I154" s="161"/>
      <c r="J154" s="161"/>
      <c r="K154" s="161"/>
      <c r="L154" s="161"/>
      <c r="M154" s="372"/>
      <c r="N154" s="372"/>
      <c r="O154" s="372"/>
      <c r="P154" s="372"/>
      <c r="Q154" s="372"/>
      <c r="R154" s="372"/>
      <c r="S154" s="372"/>
      <c r="T154" s="372"/>
      <c r="U154" s="372"/>
      <c r="V154" s="372"/>
      <c r="W154" s="372"/>
    </row>
    <row r="155" spans="1:23">
      <c r="A155" s="161"/>
      <c r="B155" s="161"/>
      <c r="C155" s="161"/>
      <c r="D155" s="161"/>
      <c r="E155" s="161"/>
      <c r="F155" s="161"/>
      <c r="G155" s="161"/>
      <c r="H155" s="161"/>
      <c r="I155" s="161"/>
      <c r="J155" s="161"/>
      <c r="K155" s="161"/>
      <c r="L155" s="161"/>
      <c r="M155" s="372"/>
      <c r="N155" s="372"/>
      <c r="O155" s="372"/>
      <c r="P155" s="372"/>
      <c r="Q155" s="372"/>
      <c r="R155" s="372"/>
      <c r="S155" s="372"/>
      <c r="T155" s="372"/>
      <c r="U155" s="372"/>
      <c r="V155" s="372"/>
      <c r="W155" s="372"/>
    </row>
    <row r="156" spans="1:23">
      <c r="A156" s="161"/>
      <c r="B156" s="161"/>
      <c r="C156" s="161"/>
      <c r="D156" s="161"/>
      <c r="E156" s="161"/>
      <c r="F156" s="161"/>
      <c r="G156" s="161"/>
      <c r="H156" s="161"/>
      <c r="I156" s="161"/>
      <c r="J156" s="161"/>
      <c r="K156" s="161"/>
      <c r="L156" s="161"/>
      <c r="M156" s="372"/>
      <c r="N156" s="372"/>
      <c r="O156" s="372"/>
      <c r="P156" s="372"/>
      <c r="Q156" s="372"/>
      <c r="R156" s="372"/>
      <c r="S156" s="372"/>
      <c r="T156" s="372"/>
      <c r="U156" s="372"/>
      <c r="V156" s="372"/>
      <c r="W156" s="372"/>
    </row>
    <row r="157" spans="1:23">
      <c r="A157" s="161"/>
      <c r="B157" s="161"/>
      <c r="C157" s="161"/>
      <c r="D157" s="161"/>
      <c r="E157" s="161"/>
      <c r="F157" s="161"/>
      <c r="G157" s="161"/>
      <c r="H157" s="161"/>
      <c r="I157" s="161"/>
      <c r="J157" s="161"/>
      <c r="K157" s="161"/>
      <c r="L157" s="161"/>
      <c r="M157" s="372"/>
      <c r="N157" s="372"/>
      <c r="O157" s="372"/>
      <c r="P157" s="372"/>
      <c r="Q157" s="372"/>
      <c r="R157" s="372"/>
      <c r="S157" s="372"/>
      <c r="T157" s="372"/>
      <c r="U157" s="372"/>
      <c r="V157" s="372"/>
      <c r="W157" s="372"/>
    </row>
    <row r="158" spans="1:23">
      <c r="A158" s="161"/>
      <c r="B158" s="161"/>
      <c r="C158" s="161"/>
      <c r="D158" s="161"/>
      <c r="E158" s="161"/>
      <c r="F158" s="161"/>
      <c r="G158" s="161"/>
      <c r="H158" s="161"/>
      <c r="I158" s="161"/>
      <c r="J158" s="161"/>
      <c r="K158" s="161"/>
      <c r="L158" s="161"/>
      <c r="M158" s="372"/>
      <c r="N158" s="372"/>
      <c r="O158" s="372"/>
      <c r="P158" s="372"/>
      <c r="Q158" s="372"/>
      <c r="R158" s="372"/>
      <c r="S158" s="372"/>
      <c r="T158" s="372"/>
      <c r="U158" s="372"/>
      <c r="V158" s="372"/>
      <c r="W158" s="372"/>
    </row>
    <row r="159" spans="1:23">
      <c r="A159" s="161"/>
      <c r="B159" s="161"/>
      <c r="C159" s="161"/>
      <c r="D159" s="161"/>
      <c r="E159" s="161"/>
      <c r="F159" s="161"/>
      <c r="G159" s="161"/>
      <c r="H159" s="161"/>
      <c r="I159" s="161"/>
      <c r="J159" s="161"/>
      <c r="K159" s="161"/>
      <c r="L159" s="161"/>
      <c r="M159" s="372"/>
      <c r="N159" s="372"/>
      <c r="O159" s="372"/>
      <c r="P159" s="372"/>
      <c r="Q159" s="372"/>
      <c r="R159" s="372"/>
      <c r="S159" s="372"/>
      <c r="T159" s="372"/>
      <c r="U159" s="372"/>
      <c r="V159" s="372"/>
      <c r="W159" s="372"/>
    </row>
    <row r="160" spans="1:23">
      <c r="A160" s="161"/>
      <c r="B160" s="161"/>
      <c r="C160" s="161"/>
      <c r="D160" s="161"/>
      <c r="E160" s="161"/>
      <c r="F160" s="161"/>
      <c r="G160" s="161"/>
      <c r="H160" s="161"/>
      <c r="I160" s="161"/>
      <c r="J160" s="161"/>
      <c r="K160" s="161"/>
      <c r="L160" s="161"/>
      <c r="M160" s="372"/>
      <c r="N160" s="372"/>
      <c r="O160" s="372"/>
      <c r="P160" s="372"/>
      <c r="Q160" s="372"/>
      <c r="R160" s="372"/>
      <c r="S160" s="372"/>
      <c r="T160" s="372"/>
      <c r="U160" s="372"/>
      <c r="V160" s="372"/>
      <c r="W160" s="372"/>
    </row>
    <row r="161" spans="1:23">
      <c r="A161" s="161"/>
      <c r="B161" s="161"/>
      <c r="C161" s="161"/>
      <c r="D161" s="161"/>
      <c r="E161" s="161"/>
      <c r="F161" s="161"/>
      <c r="G161" s="161"/>
      <c r="H161" s="161"/>
      <c r="I161" s="161"/>
      <c r="J161" s="161"/>
      <c r="K161" s="161"/>
      <c r="L161" s="161"/>
      <c r="M161" s="372"/>
      <c r="N161" s="372"/>
      <c r="O161" s="372"/>
      <c r="P161" s="372"/>
      <c r="Q161" s="372"/>
      <c r="R161" s="372"/>
      <c r="S161" s="372"/>
      <c r="T161" s="372"/>
      <c r="U161" s="372"/>
      <c r="V161" s="372"/>
      <c r="W161" s="372"/>
    </row>
    <row r="162" spans="1:23">
      <c r="A162" s="161"/>
      <c r="B162" s="161"/>
      <c r="C162" s="161"/>
      <c r="D162" s="161"/>
      <c r="E162" s="161"/>
      <c r="F162" s="161"/>
      <c r="G162" s="161"/>
      <c r="H162" s="161"/>
      <c r="I162" s="161"/>
      <c r="J162" s="161"/>
      <c r="K162" s="161"/>
      <c r="L162" s="161"/>
      <c r="M162" s="372"/>
      <c r="N162" s="372"/>
      <c r="O162" s="372"/>
      <c r="P162" s="372"/>
      <c r="Q162" s="372"/>
      <c r="R162" s="372"/>
      <c r="S162" s="372"/>
      <c r="T162" s="372"/>
      <c r="U162" s="372"/>
      <c r="V162" s="372"/>
      <c r="W162" s="372"/>
    </row>
    <row r="163" spans="1:23">
      <c r="A163" s="161"/>
      <c r="B163" s="161"/>
      <c r="C163" s="161"/>
      <c r="D163" s="161"/>
      <c r="E163" s="161"/>
      <c r="F163" s="161"/>
      <c r="G163" s="161"/>
      <c r="H163" s="161"/>
      <c r="I163" s="161"/>
      <c r="J163" s="161"/>
      <c r="K163" s="161"/>
      <c r="L163" s="161"/>
      <c r="M163" s="372"/>
      <c r="N163" s="372"/>
      <c r="O163" s="372"/>
      <c r="P163" s="372"/>
      <c r="Q163" s="372"/>
      <c r="R163" s="372"/>
      <c r="S163" s="372"/>
      <c r="T163" s="372"/>
      <c r="U163" s="372"/>
      <c r="V163" s="372"/>
      <c r="W163" s="372"/>
    </row>
  </sheetData>
  <sheetProtection algorithmName="SHA-512" hashValue="q07VGOA/aeywNrgkuOLSQn2P4bmgDJ8Sp+qo/Q/au+KMEdrlxF5Szw+jJLNo+0pC2z1K3nxNExR/EYwL5jri0A==" saltValue="HuM7Heq+I5a7m3k/LAE46w==" spinCount="100000" sheet="1" objects="1" scenarios="1"/>
  <phoneticPr fontId="8" type="noConversion"/>
  <conditionalFormatting sqref="D6">
    <cfRule type="cellIs" dxfId="44"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A151"/>
  <sheetViews>
    <sheetView showGridLines="0" zoomScale="70" zoomScaleNormal="70" workbookViewId="0"/>
  </sheetViews>
  <sheetFormatPr defaultColWidth="8.84375" defaultRowHeight="15.5"/>
  <cols>
    <col min="1" max="1" width="4.69140625" style="49" customWidth="1"/>
    <col min="2" max="2" width="60.69140625" style="49" customWidth="1"/>
    <col min="3" max="6" width="12.4609375" style="49" customWidth="1"/>
    <col min="7" max="8" width="13.69140625" style="49" customWidth="1"/>
    <col min="9" max="11" width="16" style="49" customWidth="1"/>
    <col min="12" max="12" width="32.23046875" style="49" customWidth="1"/>
    <col min="13" max="13" width="8.84375" style="855"/>
    <col min="14" max="17" width="8.84375" style="818"/>
    <col min="18" max="18" width="54.23046875" style="49" customWidth="1"/>
    <col min="19" max="19" width="75" style="49" customWidth="1"/>
    <col min="20" max="16384" width="8.84375" style="49"/>
  </cols>
  <sheetData>
    <row r="1" spans="1:27" ht="36" customHeight="1">
      <c r="A1" s="84" t="str">
        <f>+Summary!A1</f>
        <v>Organisation</v>
      </c>
      <c r="B1" s="84"/>
      <c r="C1" s="915" t="str">
        <f>"This Table is currently showing "&amp;$T$7&amp;" errors"</f>
        <v>This Table is currently showing 0 errors</v>
      </c>
      <c r="D1" s="51"/>
      <c r="E1" s="51"/>
      <c r="F1" s="51"/>
      <c r="G1" s="916"/>
      <c r="H1" s="916"/>
      <c r="I1" s="51"/>
      <c r="J1" s="161"/>
      <c r="K1" s="162" t="s">
        <v>81</v>
      </c>
      <c r="L1" s="151" t="str">
        <f>+Summary!H1</f>
        <v>Apr 21</v>
      </c>
      <c r="M1" s="853"/>
      <c r="N1" s="360"/>
      <c r="O1" s="360"/>
      <c r="P1" s="360"/>
      <c r="Q1" s="360"/>
      <c r="R1" s="275" t="s">
        <v>585</v>
      </c>
      <c r="S1" s="923" t="str">
        <f>IF($T$7&gt;0," If there are any validation errors, you must include an explanation within your narrative","")</f>
        <v/>
      </c>
      <c r="T1" s="808"/>
      <c r="U1" s="358"/>
      <c r="V1" s="358"/>
      <c r="W1" s="358"/>
      <c r="X1" s="358"/>
      <c r="Y1" s="358"/>
      <c r="Z1" s="358"/>
      <c r="AA1" s="358"/>
    </row>
    <row r="2" spans="1:27">
      <c r="A2" s="161"/>
      <c r="B2" s="816"/>
      <c r="C2" s="930" t="str">
        <f>IF($T$7&lt;=0,"","Some errors will be resolved when complete rows have data or associated tables are completed")</f>
        <v/>
      </c>
      <c r="D2" s="916"/>
      <c r="E2" s="51"/>
      <c r="F2" s="51"/>
      <c r="G2" s="916"/>
      <c r="H2" s="916"/>
      <c r="I2" s="51"/>
      <c r="J2" s="161"/>
      <c r="K2" s="161"/>
      <c r="L2" s="161"/>
      <c r="M2" s="853"/>
      <c r="N2" s="360"/>
      <c r="O2" s="360"/>
      <c r="P2" s="360"/>
      <c r="Q2" s="360"/>
      <c r="R2" s="51"/>
      <c r="S2" s="51"/>
      <c r="T2" s="850"/>
      <c r="U2" s="358"/>
      <c r="V2" s="358"/>
      <c r="W2" s="358"/>
      <c r="X2" s="358"/>
      <c r="Y2" s="358"/>
      <c r="Z2" s="358"/>
      <c r="AA2" s="358"/>
    </row>
    <row r="3" spans="1:27" ht="16" thickBot="1">
      <c r="A3" s="161"/>
      <c r="B3" s="161"/>
      <c r="C3" s="161"/>
      <c r="D3" s="161"/>
      <c r="E3" s="161"/>
      <c r="F3" s="161"/>
      <c r="G3" s="161"/>
      <c r="H3" s="995"/>
      <c r="I3" s="161"/>
      <c r="J3" s="161"/>
      <c r="K3" s="161"/>
      <c r="L3" s="161"/>
      <c r="M3" s="853"/>
      <c r="N3" s="360"/>
      <c r="O3" s="360"/>
      <c r="P3" s="360"/>
      <c r="Q3" s="360"/>
      <c r="R3" s="180" t="s">
        <v>132</v>
      </c>
      <c r="S3" s="181" t="str">
        <f>IF($A$1="Organisation","Ok",IF(VLOOKUP($A$1,Summary!Z1:AB17,3,0)="Trust","Ok",IF('E - Resource Limits'!$G$10&lt;=0,"Total Confirmed Funding line needs completing","Ok")))</f>
        <v>Ok</v>
      </c>
      <c r="T3" s="847">
        <f>IF(S3="Ok",0,1)</f>
        <v>0</v>
      </c>
      <c r="U3" s="358"/>
      <c r="V3" s="358"/>
      <c r="W3" s="358"/>
      <c r="X3" s="358"/>
      <c r="Y3" s="358"/>
      <c r="Z3" s="358"/>
      <c r="AA3" s="358"/>
    </row>
    <row r="4" spans="1:27">
      <c r="A4" s="86"/>
      <c r="B4" s="86"/>
      <c r="C4" s="3054" t="s">
        <v>137</v>
      </c>
      <c r="D4" s="3055"/>
      <c r="E4" s="3055"/>
      <c r="F4" s="3055"/>
      <c r="G4" s="209" t="s">
        <v>286</v>
      </c>
      <c r="H4" s="1131" t="s">
        <v>439</v>
      </c>
      <c r="I4" s="209" t="s">
        <v>79</v>
      </c>
      <c r="J4" s="209" t="s">
        <v>79</v>
      </c>
      <c r="K4" s="309" t="s">
        <v>79</v>
      </c>
      <c r="L4" s="309" t="s">
        <v>372</v>
      </c>
      <c r="M4" s="853"/>
      <c r="N4" s="360"/>
      <c r="O4" s="360"/>
      <c r="P4" s="360"/>
      <c r="Q4" s="360"/>
      <c r="R4" s="180" t="s">
        <v>370</v>
      </c>
      <c r="S4" s="181" t="str">
        <f>IF('E - Resource Limits'!$M$68&gt;0,"There is data in one or more monthly columns without supporting narrative in column B","Ok")</f>
        <v>Ok</v>
      </c>
      <c r="T4" s="847">
        <f>IF(S4="Ok",0,1)</f>
        <v>0</v>
      </c>
      <c r="U4" s="358"/>
      <c r="V4" s="358"/>
      <c r="W4" s="358"/>
      <c r="X4" s="358"/>
      <c r="Y4" s="358"/>
      <c r="Z4" s="358"/>
      <c r="AA4" s="358"/>
    </row>
    <row r="5" spans="1:27" ht="16" thickBot="1">
      <c r="A5" s="86" t="s">
        <v>586</v>
      </c>
      <c r="B5" s="161"/>
      <c r="C5" s="3056" t="s">
        <v>138</v>
      </c>
      <c r="D5" s="3057"/>
      <c r="E5" s="3057"/>
      <c r="F5" s="3057"/>
      <c r="G5" s="210" t="s">
        <v>139</v>
      </c>
      <c r="H5" s="210" t="s">
        <v>438</v>
      </c>
      <c r="I5" s="210" t="s">
        <v>284</v>
      </c>
      <c r="J5" s="210" t="s">
        <v>171</v>
      </c>
      <c r="K5" s="210" t="s">
        <v>285</v>
      </c>
      <c r="L5" s="212" t="s">
        <v>173</v>
      </c>
      <c r="M5" s="853"/>
      <c r="N5" s="360"/>
      <c r="O5" s="360"/>
      <c r="P5" s="360"/>
      <c r="Q5" s="360"/>
      <c r="R5" s="180"/>
      <c r="S5" s="181"/>
      <c r="T5" s="847"/>
      <c r="U5" s="358"/>
      <c r="V5" s="358"/>
      <c r="W5" s="358"/>
      <c r="X5" s="358"/>
      <c r="Y5" s="358"/>
      <c r="Z5" s="358"/>
      <c r="AA5" s="358"/>
    </row>
    <row r="6" spans="1:27">
      <c r="A6" s="161"/>
      <c r="B6" s="161"/>
      <c r="C6" s="377" t="s">
        <v>133</v>
      </c>
      <c r="D6" s="209" t="s">
        <v>134</v>
      </c>
      <c r="E6" s="366" t="s">
        <v>135</v>
      </c>
      <c r="F6" s="209" t="s">
        <v>136</v>
      </c>
      <c r="G6" s="210" t="s">
        <v>140</v>
      </c>
      <c r="H6" s="210" t="s">
        <v>441</v>
      </c>
      <c r="I6" s="210" t="s">
        <v>140</v>
      </c>
      <c r="J6" s="210" t="s">
        <v>140</v>
      </c>
      <c r="K6" s="212" t="s">
        <v>140</v>
      </c>
      <c r="L6" s="212" t="s">
        <v>176</v>
      </c>
      <c r="M6" s="853"/>
      <c r="N6" s="360"/>
      <c r="O6" s="360"/>
      <c r="P6" s="360"/>
      <c r="Q6" s="360"/>
      <c r="R6" s="180" t="s">
        <v>942</v>
      </c>
      <c r="S6" s="1262" t="str">
        <f>IF(VLOOKUP(A1,Summary!Z1:AB17,3,0)="Trust","Ok",IF(ABS(J72-'I - Capital RLM'!C7)&gt;1,"Total CRL on line "&amp;A74&amp;" does not agree to Latest CRL on Table I","Ok"))</f>
        <v>Ok</v>
      </c>
      <c r="T6" s="847">
        <f>IF(S6="Ok",0,1)</f>
        <v>0</v>
      </c>
      <c r="U6" s="358"/>
      <c r="V6" s="358"/>
      <c r="W6" s="358"/>
      <c r="X6" s="358"/>
      <c r="Y6" s="358"/>
      <c r="Z6" s="358"/>
      <c r="AA6" s="358"/>
    </row>
    <row r="7" spans="1:27" ht="20.5" thickBot="1">
      <c r="A7" s="160" t="s">
        <v>147</v>
      </c>
      <c r="B7" s="160"/>
      <c r="C7" s="378" t="s">
        <v>51</v>
      </c>
      <c r="D7" s="378" t="s">
        <v>51</v>
      </c>
      <c r="E7" s="378" t="s">
        <v>51</v>
      </c>
      <c r="F7" s="378" t="s">
        <v>51</v>
      </c>
      <c r="G7" s="378" t="s">
        <v>51</v>
      </c>
      <c r="H7" s="1129" t="s">
        <v>440</v>
      </c>
      <c r="I7" s="378" t="s">
        <v>51</v>
      </c>
      <c r="J7" s="378" t="s">
        <v>51</v>
      </c>
      <c r="K7" s="378" t="s">
        <v>51</v>
      </c>
      <c r="L7" s="379" t="s">
        <v>174</v>
      </c>
      <c r="M7" s="853"/>
      <c r="N7" s="360"/>
      <c r="O7" s="360"/>
      <c r="P7" s="360"/>
      <c r="Q7" s="360"/>
      <c r="R7" s="931"/>
      <c r="S7" s="931"/>
      <c r="T7" s="850">
        <f>SUM(T3:T6)</f>
        <v>0</v>
      </c>
      <c r="U7" s="358"/>
      <c r="V7" s="358"/>
      <c r="W7" s="358"/>
      <c r="X7" s="358"/>
      <c r="Y7" s="358"/>
      <c r="Z7" s="358"/>
      <c r="AA7" s="358"/>
    </row>
    <row r="8" spans="1:27" ht="16" thickBot="1">
      <c r="A8" s="161"/>
      <c r="B8" s="161"/>
      <c r="C8" s="165"/>
      <c r="D8" s="165"/>
      <c r="E8" s="165"/>
      <c r="F8" s="165"/>
      <c r="G8" s="161"/>
      <c r="H8" s="995"/>
      <c r="I8" s="161"/>
      <c r="J8" s="161"/>
      <c r="K8" s="161"/>
      <c r="L8" s="161"/>
      <c r="M8" s="853"/>
      <c r="N8" s="360"/>
      <c r="O8" s="360"/>
      <c r="P8" s="360"/>
      <c r="Q8" s="360"/>
      <c r="R8" s="358"/>
      <c r="S8" s="358"/>
      <c r="T8" s="358"/>
      <c r="U8" s="358"/>
      <c r="V8" s="358"/>
      <c r="W8" s="358"/>
      <c r="X8" s="358"/>
      <c r="Y8" s="358"/>
      <c r="Z8" s="358"/>
      <c r="AA8" s="358"/>
    </row>
    <row r="9" spans="1:27" ht="18.75" customHeight="1" thickBot="1">
      <c r="A9" s="380">
        <v>1</v>
      </c>
      <c r="B9" s="381" t="s">
        <v>177</v>
      </c>
      <c r="C9" s="21"/>
      <c r="D9" s="22"/>
      <c r="E9" s="22"/>
      <c r="F9" s="23"/>
      <c r="G9" s="161"/>
      <c r="H9" s="995"/>
      <c r="I9" s="205"/>
      <c r="J9" s="205"/>
      <c r="K9" s="205"/>
      <c r="L9" s="161"/>
      <c r="M9" s="853"/>
      <c r="N9" s="360"/>
      <c r="O9" s="360"/>
      <c r="P9" s="360"/>
      <c r="Q9" s="360"/>
      <c r="R9" s="358"/>
      <c r="S9" s="358"/>
      <c r="T9" s="358"/>
      <c r="U9" s="358"/>
      <c r="V9" s="358"/>
      <c r="W9" s="358"/>
      <c r="X9" s="358"/>
      <c r="Y9" s="358"/>
      <c r="Z9" s="358"/>
      <c r="AA9" s="358"/>
    </row>
    <row r="10" spans="1:27" ht="18.75" customHeight="1" thickBot="1">
      <c r="A10" s="382">
        <v>2</v>
      </c>
      <c r="B10" s="383" t="s">
        <v>132</v>
      </c>
      <c r="C10" s="24"/>
      <c r="D10" s="24"/>
      <c r="E10" s="24"/>
      <c r="F10" s="24"/>
      <c r="G10" s="127">
        <f>SUM(C10:F10)</f>
        <v>0</v>
      </c>
      <c r="H10" s="1130"/>
      <c r="I10" s="25"/>
      <c r="J10" s="25"/>
      <c r="K10" s="25"/>
      <c r="L10" s="161"/>
      <c r="M10" s="853"/>
      <c r="N10" s="360"/>
      <c r="O10" s="360"/>
      <c r="P10" s="360"/>
      <c r="Q10" s="360"/>
      <c r="R10" s="358"/>
      <c r="S10" s="358"/>
      <c r="T10" s="358"/>
      <c r="U10" s="358"/>
      <c r="V10" s="358"/>
      <c r="W10" s="358"/>
      <c r="X10" s="358"/>
      <c r="Y10" s="358"/>
      <c r="Z10" s="358"/>
      <c r="AA10" s="358"/>
    </row>
    <row r="11" spans="1:27">
      <c r="A11" s="161"/>
      <c r="B11" s="161"/>
      <c r="C11" s="161"/>
      <c r="D11" s="161"/>
      <c r="E11" s="161"/>
      <c r="F11" s="161"/>
      <c r="G11" s="161"/>
      <c r="H11" s="995"/>
      <c r="I11" s="161"/>
      <c r="J11" s="161"/>
      <c r="K11" s="161"/>
      <c r="L11" s="161"/>
      <c r="M11" s="853"/>
      <c r="N11" s="360"/>
      <c r="O11" s="360"/>
      <c r="P11" s="360"/>
      <c r="Q11" s="360"/>
      <c r="R11" s="358"/>
      <c r="S11" s="358"/>
      <c r="T11" s="358"/>
      <c r="U11" s="358"/>
      <c r="V11" s="358"/>
      <c r="W11" s="358"/>
      <c r="X11" s="358"/>
      <c r="Y11" s="358"/>
      <c r="Z11" s="358"/>
      <c r="AA11" s="358"/>
    </row>
    <row r="12" spans="1:27">
      <c r="A12" s="161"/>
      <c r="B12" s="161"/>
      <c r="C12" s="161"/>
      <c r="D12" s="161"/>
      <c r="E12" s="161"/>
      <c r="F12" s="161"/>
      <c r="G12" s="161"/>
      <c r="H12" s="995"/>
      <c r="I12" s="161"/>
      <c r="J12" s="161"/>
      <c r="K12" s="161"/>
      <c r="L12" s="161"/>
      <c r="M12" s="853"/>
      <c r="N12" s="360"/>
      <c r="O12" s="360"/>
      <c r="P12" s="360"/>
      <c r="Q12" s="360"/>
      <c r="R12" s="358"/>
      <c r="S12" s="358"/>
      <c r="T12" s="358"/>
      <c r="U12" s="358"/>
      <c r="V12" s="358"/>
      <c r="W12" s="358"/>
      <c r="X12" s="358"/>
      <c r="Y12" s="358"/>
      <c r="Z12" s="358"/>
      <c r="AA12" s="358"/>
    </row>
    <row r="13" spans="1:27" ht="20">
      <c r="A13" s="160" t="s">
        <v>142</v>
      </c>
      <c r="B13" s="160"/>
      <c r="C13" s="161"/>
      <c r="D13" s="161"/>
      <c r="E13" s="161"/>
      <c r="F13" s="161"/>
      <c r="G13" s="161"/>
      <c r="H13" s="995"/>
      <c r="I13" s="161"/>
      <c r="J13" s="161"/>
      <c r="K13" s="161"/>
      <c r="L13" s="161"/>
      <c r="M13" s="853"/>
      <c r="N13" s="360"/>
      <c r="O13" s="360"/>
      <c r="P13" s="360"/>
      <c r="Q13" s="360"/>
      <c r="R13" s="358"/>
      <c r="S13" s="358"/>
      <c r="T13" s="358"/>
      <c r="U13" s="358"/>
      <c r="V13" s="358"/>
      <c r="W13" s="358"/>
      <c r="X13" s="358"/>
      <c r="Y13" s="358"/>
      <c r="Z13" s="358"/>
      <c r="AA13" s="358"/>
    </row>
    <row r="14" spans="1:27" ht="16" thickBot="1">
      <c r="A14" s="161"/>
      <c r="B14" s="161"/>
      <c r="C14" s="161"/>
      <c r="D14" s="161"/>
      <c r="E14" s="161"/>
      <c r="F14" s="161"/>
      <c r="G14" s="161"/>
      <c r="H14" s="995"/>
      <c r="I14" s="161"/>
      <c r="J14" s="161"/>
      <c r="K14" s="161"/>
      <c r="L14" s="161"/>
      <c r="M14" s="853"/>
      <c r="N14" s="360"/>
      <c r="O14" s="360"/>
      <c r="P14" s="360"/>
      <c r="Q14" s="360"/>
      <c r="R14" s="358"/>
      <c r="S14" s="358"/>
      <c r="T14" s="358"/>
      <c r="U14" s="358"/>
      <c r="V14" s="358"/>
      <c r="W14" s="358"/>
      <c r="X14" s="358"/>
      <c r="Y14" s="358"/>
      <c r="Z14" s="358"/>
      <c r="AA14" s="358"/>
    </row>
    <row r="15" spans="1:27" ht="25.5" customHeight="1">
      <c r="A15" s="384">
        <v>3</v>
      </c>
      <c r="B15" s="1926" t="s">
        <v>856</v>
      </c>
      <c r="C15" s="26"/>
      <c r="D15" s="26"/>
      <c r="E15" s="26"/>
      <c r="F15" s="26"/>
      <c r="G15" s="385">
        <f>SUM(C15:F15)</f>
        <v>0</v>
      </c>
      <c r="H15" s="1136"/>
      <c r="I15" s="26"/>
      <c r="J15" s="26"/>
      <c r="K15" s="26"/>
      <c r="L15" s="40"/>
      <c r="M15" s="853">
        <f>IF(AND(G15&lt;&gt;0,B15=""),1,0)</f>
        <v>0</v>
      </c>
      <c r="N15" s="360"/>
      <c r="O15" s="360"/>
      <c r="P15" s="360"/>
      <c r="Q15" s="360"/>
      <c r="R15" s="300"/>
      <c r="S15" s="300"/>
      <c r="T15" s="300"/>
      <c r="U15" s="300"/>
      <c r="V15" s="300"/>
      <c r="W15" s="300"/>
      <c r="X15" s="300"/>
      <c r="Y15" s="300"/>
      <c r="Z15" s="300"/>
      <c r="AA15" s="300"/>
    </row>
    <row r="16" spans="1:27" ht="25.5" customHeight="1">
      <c r="A16" s="386">
        <v>4</v>
      </c>
      <c r="B16" s="1927" t="s">
        <v>857</v>
      </c>
      <c r="C16" s="27"/>
      <c r="D16" s="27"/>
      <c r="E16" s="27"/>
      <c r="F16" s="27"/>
      <c r="G16" s="216">
        <f t="shared" ref="G16:G67" si="0">SUM(C16:F16)</f>
        <v>0</v>
      </c>
      <c r="H16" s="1137"/>
      <c r="I16" s="27"/>
      <c r="J16" s="27"/>
      <c r="K16" s="27"/>
      <c r="L16" s="41"/>
      <c r="M16" s="853">
        <f t="shared" ref="M16:M67" si="1">IF(AND(G16&lt;&gt;0,B16=""),1,0)</f>
        <v>0</v>
      </c>
      <c r="N16" s="360"/>
      <c r="O16" s="360"/>
      <c r="P16" s="360"/>
      <c r="Q16" s="360"/>
      <c r="R16" s="300"/>
      <c r="S16" s="300"/>
      <c r="T16" s="300"/>
      <c r="U16" s="300"/>
      <c r="V16" s="300"/>
      <c r="W16" s="300"/>
      <c r="X16" s="300"/>
      <c r="Y16" s="300"/>
      <c r="Z16" s="300"/>
      <c r="AA16" s="300"/>
    </row>
    <row r="17" spans="1:27" ht="25.5" customHeight="1">
      <c r="A17" s="386">
        <v>5</v>
      </c>
      <c r="B17" s="1927" t="s">
        <v>858</v>
      </c>
      <c r="C17" s="27"/>
      <c r="D17" s="27"/>
      <c r="E17" s="27"/>
      <c r="F17" s="27"/>
      <c r="G17" s="216">
        <f t="shared" si="0"/>
        <v>0</v>
      </c>
      <c r="H17" s="1137"/>
      <c r="I17" s="27"/>
      <c r="J17" s="27"/>
      <c r="K17" s="27"/>
      <c r="L17" s="41"/>
      <c r="M17" s="853">
        <f t="shared" si="1"/>
        <v>0</v>
      </c>
      <c r="N17" s="360"/>
      <c r="O17" s="360"/>
      <c r="P17" s="360"/>
      <c r="Q17" s="360"/>
      <c r="R17" s="300"/>
      <c r="S17" s="300"/>
      <c r="T17" s="300"/>
      <c r="U17" s="300"/>
      <c r="V17" s="300"/>
      <c r="W17" s="300"/>
      <c r="X17" s="300"/>
      <c r="Y17" s="300"/>
      <c r="Z17" s="300"/>
      <c r="AA17" s="300"/>
    </row>
    <row r="18" spans="1:27" ht="25.5" customHeight="1">
      <c r="A18" s="386">
        <v>6</v>
      </c>
      <c r="B18" s="1927" t="s">
        <v>887</v>
      </c>
      <c r="C18" s="27"/>
      <c r="D18" s="27"/>
      <c r="E18" s="27"/>
      <c r="F18" s="27"/>
      <c r="G18" s="216">
        <f t="shared" si="0"/>
        <v>0</v>
      </c>
      <c r="H18" s="1137"/>
      <c r="I18" s="27"/>
      <c r="J18" s="27"/>
      <c r="K18" s="27"/>
      <c r="L18" s="41"/>
      <c r="M18" s="853">
        <f t="shared" si="1"/>
        <v>0</v>
      </c>
      <c r="N18" s="360"/>
      <c r="O18" s="360"/>
      <c r="P18" s="360"/>
      <c r="Q18" s="360"/>
      <c r="R18" s="300"/>
      <c r="S18" s="300"/>
      <c r="T18" s="300"/>
      <c r="U18" s="300"/>
      <c r="V18" s="300"/>
      <c r="W18" s="300"/>
      <c r="X18" s="300"/>
      <c r="Y18" s="300"/>
      <c r="Z18" s="300"/>
      <c r="AA18" s="300"/>
    </row>
    <row r="19" spans="1:27" ht="25.5" customHeight="1">
      <c r="A19" s="386">
        <v>7</v>
      </c>
      <c r="B19" s="1927" t="s">
        <v>886</v>
      </c>
      <c r="C19" s="27"/>
      <c r="D19" s="27"/>
      <c r="E19" s="27"/>
      <c r="F19" s="27"/>
      <c r="G19" s="216">
        <f t="shared" si="0"/>
        <v>0</v>
      </c>
      <c r="H19" s="1137"/>
      <c r="I19" s="27"/>
      <c r="J19" s="27"/>
      <c r="K19" s="27"/>
      <c r="L19" s="41"/>
      <c r="M19" s="853">
        <f t="shared" si="1"/>
        <v>0</v>
      </c>
      <c r="N19" s="360"/>
      <c r="O19" s="360"/>
      <c r="P19" s="360"/>
      <c r="Q19" s="360"/>
      <c r="R19" s="300"/>
      <c r="S19" s="300"/>
      <c r="T19" s="300"/>
      <c r="U19" s="300"/>
      <c r="V19" s="300"/>
      <c r="W19" s="300"/>
      <c r="X19" s="300"/>
      <c r="Y19" s="300"/>
      <c r="Z19" s="300"/>
      <c r="AA19" s="300"/>
    </row>
    <row r="20" spans="1:27" ht="25.5" customHeight="1">
      <c r="A20" s="386">
        <v>8</v>
      </c>
      <c r="B20" s="1927" t="s">
        <v>888</v>
      </c>
      <c r="C20" s="27"/>
      <c r="D20" s="27"/>
      <c r="E20" s="27"/>
      <c r="F20" s="27"/>
      <c r="G20" s="216">
        <f t="shared" si="0"/>
        <v>0</v>
      </c>
      <c r="H20" s="1137"/>
      <c r="I20" s="27"/>
      <c r="J20" s="27"/>
      <c r="K20" s="27"/>
      <c r="L20" s="41"/>
      <c r="M20" s="853">
        <f t="shared" si="1"/>
        <v>0</v>
      </c>
      <c r="N20" s="360"/>
      <c r="O20" s="360"/>
      <c r="P20" s="360"/>
      <c r="Q20" s="360"/>
      <c r="R20" s="300"/>
      <c r="S20" s="300"/>
      <c r="T20" s="300"/>
      <c r="U20" s="300"/>
      <c r="V20" s="300"/>
      <c r="W20" s="300"/>
      <c r="X20" s="300"/>
      <c r="Y20" s="300"/>
      <c r="Z20" s="300"/>
      <c r="AA20" s="300"/>
    </row>
    <row r="21" spans="1:27" ht="25.5" customHeight="1">
      <c r="A21" s="386">
        <v>9</v>
      </c>
      <c r="B21" s="1927" t="s">
        <v>889</v>
      </c>
      <c r="C21" s="27"/>
      <c r="D21" s="27"/>
      <c r="E21" s="27"/>
      <c r="F21" s="27"/>
      <c r="G21" s="216">
        <f t="shared" si="0"/>
        <v>0</v>
      </c>
      <c r="H21" s="1137"/>
      <c r="I21" s="27"/>
      <c r="J21" s="27"/>
      <c r="K21" s="27"/>
      <c r="L21" s="41"/>
      <c r="M21" s="853">
        <f t="shared" si="1"/>
        <v>0</v>
      </c>
      <c r="N21" s="360"/>
      <c r="O21" s="360"/>
      <c r="P21" s="360"/>
      <c r="Q21" s="360"/>
      <c r="R21" s="300"/>
      <c r="S21" s="300"/>
      <c r="T21" s="300"/>
      <c r="U21" s="300"/>
      <c r="V21" s="300"/>
      <c r="W21" s="300"/>
      <c r="X21" s="300"/>
      <c r="Y21" s="300"/>
      <c r="Z21" s="300"/>
      <c r="AA21" s="300"/>
    </row>
    <row r="22" spans="1:27" ht="25.5" customHeight="1">
      <c r="A22" s="386">
        <v>10</v>
      </c>
      <c r="B22" s="1927" t="s">
        <v>890</v>
      </c>
      <c r="C22" s="27"/>
      <c r="D22" s="27"/>
      <c r="E22" s="27"/>
      <c r="F22" s="27"/>
      <c r="G22" s="216">
        <f t="shared" si="0"/>
        <v>0</v>
      </c>
      <c r="H22" s="1137"/>
      <c r="I22" s="27"/>
      <c r="J22" s="27"/>
      <c r="K22" s="27"/>
      <c r="L22" s="41"/>
      <c r="M22" s="853">
        <f t="shared" si="1"/>
        <v>0</v>
      </c>
      <c r="N22" s="360"/>
      <c r="O22" s="360"/>
      <c r="P22" s="360"/>
      <c r="Q22" s="360"/>
      <c r="R22" s="300"/>
      <c r="S22" s="300"/>
      <c r="T22" s="300"/>
      <c r="U22" s="300"/>
      <c r="V22" s="300"/>
      <c r="W22" s="300"/>
      <c r="X22" s="300"/>
      <c r="Y22" s="300"/>
      <c r="Z22" s="300"/>
      <c r="AA22" s="300"/>
    </row>
    <row r="23" spans="1:27" ht="25.5" customHeight="1">
      <c r="A23" s="386">
        <v>11</v>
      </c>
      <c r="B23" s="2850" t="s">
        <v>1353</v>
      </c>
      <c r="C23" s="2852">
        <f>D111</f>
        <v>0</v>
      </c>
      <c r="D23" s="2852">
        <f t="shared" ref="D23:F23" si="2">E111</f>
        <v>0</v>
      </c>
      <c r="E23" s="2852">
        <f t="shared" si="2"/>
        <v>0</v>
      </c>
      <c r="F23" s="2852">
        <f t="shared" si="2"/>
        <v>0</v>
      </c>
      <c r="G23" s="216">
        <f t="shared" si="0"/>
        <v>0</v>
      </c>
      <c r="H23" s="1137"/>
      <c r="I23" s="27"/>
      <c r="J23" s="27"/>
      <c r="K23" s="27"/>
      <c r="L23" s="2853" t="s">
        <v>1356</v>
      </c>
      <c r="M23" s="853">
        <f t="shared" si="1"/>
        <v>0</v>
      </c>
      <c r="N23" s="360"/>
      <c r="O23" s="360"/>
      <c r="P23" s="360"/>
      <c r="Q23" s="360"/>
      <c r="R23" s="300"/>
      <c r="S23" s="300"/>
      <c r="T23" s="300"/>
      <c r="U23" s="300"/>
      <c r="V23" s="300"/>
      <c r="W23" s="300"/>
      <c r="X23" s="300"/>
      <c r="Y23" s="300"/>
      <c r="Z23" s="300"/>
      <c r="AA23" s="300"/>
    </row>
    <row r="24" spans="1:27" ht="25.5" customHeight="1">
      <c r="A24" s="386">
        <v>12</v>
      </c>
      <c r="B24" s="644"/>
      <c r="C24" s="27"/>
      <c r="D24" s="27"/>
      <c r="E24" s="27"/>
      <c r="F24" s="27"/>
      <c r="G24" s="216">
        <f t="shared" si="0"/>
        <v>0</v>
      </c>
      <c r="H24" s="1137"/>
      <c r="I24" s="27"/>
      <c r="J24" s="27"/>
      <c r="K24" s="27"/>
      <c r="L24" s="41"/>
      <c r="M24" s="853">
        <f t="shared" si="1"/>
        <v>0</v>
      </c>
      <c r="N24" s="360"/>
      <c r="O24" s="360"/>
      <c r="P24" s="360"/>
      <c r="Q24" s="360"/>
      <c r="R24" s="300"/>
      <c r="S24" s="300"/>
      <c r="T24" s="300"/>
      <c r="U24" s="300"/>
      <c r="V24" s="300"/>
      <c r="W24" s="300"/>
      <c r="X24" s="300"/>
      <c r="Y24" s="300"/>
      <c r="Z24" s="300"/>
      <c r="AA24" s="300"/>
    </row>
    <row r="25" spans="1:27" ht="25.5" customHeight="1">
      <c r="A25" s="386">
        <v>13</v>
      </c>
      <c r="B25" s="644"/>
      <c r="C25" s="27"/>
      <c r="D25" s="27"/>
      <c r="E25" s="27"/>
      <c r="F25" s="27"/>
      <c r="G25" s="216">
        <f t="shared" si="0"/>
        <v>0</v>
      </c>
      <c r="H25" s="1137"/>
      <c r="I25" s="27"/>
      <c r="J25" s="27"/>
      <c r="K25" s="27"/>
      <c r="L25" s="41"/>
      <c r="M25" s="853">
        <f t="shared" si="1"/>
        <v>0</v>
      </c>
      <c r="N25" s="360"/>
      <c r="O25" s="360"/>
      <c r="P25" s="360"/>
      <c r="Q25" s="360"/>
      <c r="R25" s="300"/>
      <c r="S25" s="300"/>
      <c r="T25" s="300"/>
      <c r="U25" s="300"/>
      <c r="V25" s="300"/>
      <c r="W25" s="300"/>
      <c r="X25" s="300"/>
      <c r="Y25" s="300"/>
      <c r="Z25" s="300"/>
      <c r="AA25" s="300"/>
    </row>
    <row r="26" spans="1:27" ht="25.5" customHeight="1">
      <c r="A26" s="386">
        <v>14</v>
      </c>
      <c r="B26" s="644"/>
      <c r="C26" s="27"/>
      <c r="D26" s="27"/>
      <c r="E26" s="27"/>
      <c r="F26" s="27"/>
      <c r="G26" s="216">
        <f t="shared" si="0"/>
        <v>0</v>
      </c>
      <c r="H26" s="1137"/>
      <c r="I26" s="27"/>
      <c r="J26" s="27"/>
      <c r="K26" s="27"/>
      <c r="L26" s="41"/>
      <c r="M26" s="853">
        <f t="shared" si="1"/>
        <v>0</v>
      </c>
      <c r="N26" s="360"/>
      <c r="O26" s="360"/>
      <c r="P26" s="360"/>
      <c r="Q26" s="360"/>
      <c r="R26" s="300"/>
      <c r="S26" s="300"/>
      <c r="T26" s="300"/>
      <c r="U26" s="300"/>
      <c r="V26" s="300"/>
      <c r="W26" s="300"/>
      <c r="X26" s="300"/>
      <c r="Y26" s="300"/>
      <c r="Z26" s="300"/>
      <c r="AA26" s="300"/>
    </row>
    <row r="27" spans="1:27" ht="25.5" customHeight="1">
      <c r="A27" s="386">
        <v>15</v>
      </c>
      <c r="B27" s="644"/>
      <c r="C27" s="27"/>
      <c r="D27" s="27"/>
      <c r="E27" s="27"/>
      <c r="F27" s="27"/>
      <c r="G27" s="216">
        <f t="shared" si="0"/>
        <v>0</v>
      </c>
      <c r="H27" s="1137"/>
      <c r="I27" s="27"/>
      <c r="J27" s="27"/>
      <c r="K27" s="27"/>
      <c r="L27" s="41"/>
      <c r="M27" s="853">
        <f t="shared" si="1"/>
        <v>0</v>
      </c>
      <c r="N27" s="360"/>
      <c r="O27" s="360"/>
      <c r="P27" s="360"/>
      <c r="Q27" s="360"/>
      <c r="R27" s="300"/>
      <c r="S27" s="300"/>
      <c r="T27" s="300"/>
      <c r="U27" s="300"/>
      <c r="V27" s="300"/>
      <c r="W27" s="300"/>
      <c r="X27" s="300"/>
      <c r="Y27" s="300"/>
      <c r="Z27" s="300"/>
      <c r="AA27" s="300"/>
    </row>
    <row r="28" spans="1:27" ht="25.5" customHeight="1">
      <c r="A28" s="386">
        <v>16</v>
      </c>
      <c r="B28" s="644"/>
      <c r="C28" s="27"/>
      <c r="D28" s="27"/>
      <c r="E28" s="27"/>
      <c r="F28" s="27"/>
      <c r="G28" s="216">
        <f t="shared" si="0"/>
        <v>0</v>
      </c>
      <c r="H28" s="1137"/>
      <c r="I28" s="27"/>
      <c r="J28" s="27"/>
      <c r="K28" s="27"/>
      <c r="L28" s="41"/>
      <c r="M28" s="853">
        <f t="shared" si="1"/>
        <v>0</v>
      </c>
      <c r="N28" s="360"/>
      <c r="O28" s="360"/>
      <c r="P28" s="360"/>
      <c r="Q28" s="360"/>
      <c r="R28" s="300"/>
      <c r="S28" s="300"/>
      <c r="T28" s="300"/>
      <c r="U28" s="300"/>
      <c r="V28" s="300"/>
      <c r="W28" s="300"/>
      <c r="X28" s="300"/>
      <c r="Y28" s="300"/>
      <c r="Z28" s="300"/>
      <c r="AA28" s="300"/>
    </row>
    <row r="29" spans="1:27" ht="25.5" customHeight="1">
      <c r="A29" s="386">
        <v>17</v>
      </c>
      <c r="B29" s="644"/>
      <c r="C29" s="27"/>
      <c r="D29" s="27"/>
      <c r="E29" s="27"/>
      <c r="F29" s="27"/>
      <c r="G29" s="216">
        <f t="shared" si="0"/>
        <v>0</v>
      </c>
      <c r="H29" s="1137"/>
      <c r="I29" s="27"/>
      <c r="J29" s="27"/>
      <c r="K29" s="27"/>
      <c r="L29" s="41"/>
      <c r="M29" s="853">
        <f t="shared" si="1"/>
        <v>0</v>
      </c>
      <c r="N29" s="360"/>
      <c r="O29" s="360"/>
      <c r="P29" s="360"/>
      <c r="Q29" s="360"/>
      <c r="R29" s="300"/>
      <c r="S29" s="300"/>
      <c r="T29" s="300"/>
      <c r="U29" s="300"/>
      <c r="V29" s="300"/>
      <c r="W29" s="300"/>
      <c r="X29" s="300"/>
      <c r="Y29" s="300"/>
      <c r="Z29" s="300"/>
      <c r="AA29" s="300"/>
    </row>
    <row r="30" spans="1:27" ht="25.5" customHeight="1">
      <c r="A30" s="386">
        <v>18</v>
      </c>
      <c r="B30" s="644"/>
      <c r="C30" s="27"/>
      <c r="D30" s="27"/>
      <c r="E30" s="27"/>
      <c r="F30" s="27"/>
      <c r="G30" s="216">
        <f t="shared" si="0"/>
        <v>0</v>
      </c>
      <c r="H30" s="1137"/>
      <c r="I30" s="27"/>
      <c r="J30" s="27"/>
      <c r="K30" s="27"/>
      <c r="L30" s="41"/>
      <c r="M30" s="853">
        <f t="shared" si="1"/>
        <v>0</v>
      </c>
      <c r="N30" s="360"/>
      <c r="O30" s="360"/>
      <c r="P30" s="360"/>
      <c r="Q30" s="360"/>
      <c r="R30" s="300"/>
      <c r="S30" s="300"/>
      <c r="T30" s="300"/>
      <c r="U30" s="300"/>
      <c r="V30" s="300"/>
      <c r="W30" s="300"/>
      <c r="X30" s="300"/>
      <c r="Y30" s="300"/>
      <c r="Z30" s="300"/>
      <c r="AA30" s="300"/>
    </row>
    <row r="31" spans="1:27" ht="25.5" customHeight="1">
      <c r="A31" s="386">
        <v>19</v>
      </c>
      <c r="B31" s="644"/>
      <c r="C31" s="27"/>
      <c r="D31" s="27"/>
      <c r="E31" s="27"/>
      <c r="F31" s="27"/>
      <c r="G31" s="216">
        <f t="shared" si="0"/>
        <v>0</v>
      </c>
      <c r="H31" s="1137"/>
      <c r="I31" s="27"/>
      <c r="J31" s="27"/>
      <c r="K31" s="27"/>
      <c r="L31" s="41"/>
      <c r="M31" s="853">
        <f t="shared" si="1"/>
        <v>0</v>
      </c>
      <c r="N31" s="360"/>
      <c r="O31" s="360"/>
      <c r="P31" s="360"/>
      <c r="Q31" s="360"/>
      <c r="R31" s="300"/>
      <c r="S31" s="300"/>
      <c r="T31" s="300"/>
      <c r="U31" s="300"/>
      <c r="V31" s="300"/>
      <c r="W31" s="300"/>
      <c r="X31" s="300"/>
      <c r="Y31" s="300"/>
      <c r="Z31" s="300"/>
      <c r="AA31" s="300"/>
    </row>
    <row r="32" spans="1:27" ht="25.5" customHeight="1">
      <c r="A32" s="386">
        <v>20</v>
      </c>
      <c r="B32" s="644"/>
      <c r="C32" s="27"/>
      <c r="D32" s="27"/>
      <c r="E32" s="27"/>
      <c r="F32" s="27"/>
      <c r="G32" s="216">
        <f t="shared" si="0"/>
        <v>0</v>
      </c>
      <c r="H32" s="1137"/>
      <c r="I32" s="27"/>
      <c r="J32" s="27"/>
      <c r="K32" s="27"/>
      <c r="L32" s="41"/>
      <c r="M32" s="853">
        <f t="shared" si="1"/>
        <v>0</v>
      </c>
      <c r="N32" s="360"/>
      <c r="O32" s="360"/>
      <c r="P32" s="360"/>
      <c r="Q32" s="360"/>
      <c r="R32" s="300"/>
      <c r="S32" s="300"/>
      <c r="T32" s="300"/>
      <c r="U32" s="300"/>
      <c r="V32" s="300"/>
      <c r="W32" s="300"/>
      <c r="X32" s="300"/>
      <c r="Y32" s="300"/>
      <c r="Z32" s="300"/>
      <c r="AA32" s="300"/>
    </row>
    <row r="33" spans="1:27" ht="25.5" customHeight="1">
      <c r="A33" s="386">
        <v>21</v>
      </c>
      <c r="B33" s="644"/>
      <c r="C33" s="27"/>
      <c r="D33" s="27"/>
      <c r="E33" s="27"/>
      <c r="F33" s="27"/>
      <c r="G33" s="216">
        <f t="shared" si="0"/>
        <v>0</v>
      </c>
      <c r="H33" s="1137"/>
      <c r="I33" s="27"/>
      <c r="J33" s="27"/>
      <c r="K33" s="27"/>
      <c r="L33" s="41"/>
      <c r="M33" s="853">
        <f t="shared" si="1"/>
        <v>0</v>
      </c>
      <c r="N33" s="360"/>
      <c r="O33" s="360"/>
      <c r="P33" s="360"/>
      <c r="Q33" s="360"/>
      <c r="R33" s="300"/>
      <c r="S33" s="300"/>
      <c r="T33" s="300"/>
      <c r="U33" s="300"/>
      <c r="V33" s="300"/>
      <c r="W33" s="300"/>
      <c r="X33" s="300"/>
      <c r="Y33" s="300"/>
      <c r="Z33" s="300"/>
      <c r="AA33" s="300"/>
    </row>
    <row r="34" spans="1:27" ht="25.5" customHeight="1">
      <c r="A34" s="386">
        <v>22</v>
      </c>
      <c r="B34" s="644"/>
      <c r="C34" s="27"/>
      <c r="D34" s="27"/>
      <c r="E34" s="27"/>
      <c r="F34" s="27"/>
      <c r="G34" s="216">
        <f t="shared" si="0"/>
        <v>0</v>
      </c>
      <c r="H34" s="1137"/>
      <c r="I34" s="27"/>
      <c r="J34" s="27"/>
      <c r="K34" s="27"/>
      <c r="L34" s="41"/>
      <c r="M34" s="853">
        <f t="shared" si="1"/>
        <v>0</v>
      </c>
      <c r="N34" s="360"/>
      <c r="O34" s="360"/>
      <c r="P34" s="360"/>
      <c r="Q34" s="360"/>
      <c r="R34" s="300"/>
      <c r="S34" s="300"/>
      <c r="T34" s="300"/>
      <c r="U34" s="300"/>
      <c r="V34" s="300"/>
      <c r="W34" s="300"/>
      <c r="X34" s="300"/>
      <c r="Y34" s="300"/>
      <c r="Z34" s="300"/>
      <c r="AA34" s="300"/>
    </row>
    <row r="35" spans="1:27" ht="25.5" customHeight="1">
      <c r="A35" s="386">
        <v>23</v>
      </c>
      <c r="B35" s="644"/>
      <c r="C35" s="27"/>
      <c r="D35" s="27"/>
      <c r="E35" s="27"/>
      <c r="F35" s="27"/>
      <c r="G35" s="216">
        <f t="shared" si="0"/>
        <v>0</v>
      </c>
      <c r="H35" s="1137"/>
      <c r="I35" s="27"/>
      <c r="J35" s="27"/>
      <c r="K35" s="27"/>
      <c r="L35" s="41"/>
      <c r="M35" s="853">
        <f t="shared" si="1"/>
        <v>0</v>
      </c>
      <c r="N35" s="360"/>
      <c r="O35" s="360"/>
      <c r="P35" s="360"/>
      <c r="Q35" s="360"/>
      <c r="R35" s="300"/>
      <c r="S35" s="300"/>
      <c r="T35" s="300"/>
      <c r="U35" s="300"/>
      <c r="V35" s="300"/>
      <c r="W35" s="300"/>
      <c r="X35" s="300"/>
      <c r="Y35" s="300"/>
      <c r="Z35" s="300"/>
      <c r="AA35" s="300"/>
    </row>
    <row r="36" spans="1:27" ht="25.5" customHeight="1">
      <c r="A36" s="386">
        <v>24</v>
      </c>
      <c r="B36" s="644"/>
      <c r="C36" s="27"/>
      <c r="D36" s="27"/>
      <c r="E36" s="27"/>
      <c r="F36" s="27"/>
      <c r="G36" s="216">
        <f t="shared" si="0"/>
        <v>0</v>
      </c>
      <c r="H36" s="1137"/>
      <c r="I36" s="27"/>
      <c r="J36" s="27"/>
      <c r="K36" s="27"/>
      <c r="L36" s="41"/>
      <c r="M36" s="853">
        <f t="shared" si="1"/>
        <v>0</v>
      </c>
      <c r="N36" s="360"/>
      <c r="O36" s="360"/>
      <c r="P36" s="360"/>
      <c r="Q36" s="360"/>
      <c r="R36" s="300"/>
      <c r="S36" s="300"/>
      <c r="T36" s="300"/>
      <c r="U36" s="300"/>
      <c r="V36" s="300"/>
      <c r="W36" s="300"/>
      <c r="X36" s="300"/>
      <c r="Y36" s="300"/>
      <c r="Z36" s="300"/>
      <c r="AA36" s="300"/>
    </row>
    <row r="37" spans="1:27" ht="25.5" customHeight="1">
      <c r="A37" s="386">
        <v>25</v>
      </c>
      <c r="B37" s="644"/>
      <c r="C37" s="27"/>
      <c r="D37" s="27"/>
      <c r="E37" s="27"/>
      <c r="F37" s="27"/>
      <c r="G37" s="216">
        <f t="shared" si="0"/>
        <v>0</v>
      </c>
      <c r="H37" s="1137"/>
      <c r="I37" s="27"/>
      <c r="J37" s="27"/>
      <c r="K37" s="27"/>
      <c r="L37" s="41"/>
      <c r="M37" s="853">
        <f t="shared" si="1"/>
        <v>0</v>
      </c>
      <c r="N37" s="360"/>
      <c r="O37" s="360"/>
      <c r="P37" s="360"/>
      <c r="Q37" s="360"/>
      <c r="R37" s="300"/>
      <c r="S37" s="300"/>
      <c r="T37" s="300"/>
      <c r="U37" s="300"/>
      <c r="V37" s="300"/>
      <c r="W37" s="300"/>
      <c r="X37" s="300"/>
      <c r="Y37" s="300"/>
      <c r="Z37" s="300"/>
      <c r="AA37" s="300"/>
    </row>
    <row r="38" spans="1:27" ht="25.5" customHeight="1">
      <c r="A38" s="386">
        <v>26</v>
      </c>
      <c r="B38" s="644"/>
      <c r="C38" s="27"/>
      <c r="D38" s="27"/>
      <c r="E38" s="27"/>
      <c r="F38" s="27"/>
      <c r="G38" s="216">
        <f t="shared" si="0"/>
        <v>0</v>
      </c>
      <c r="H38" s="1137"/>
      <c r="I38" s="27"/>
      <c r="J38" s="27"/>
      <c r="K38" s="27"/>
      <c r="L38" s="41"/>
      <c r="M38" s="853">
        <f t="shared" si="1"/>
        <v>0</v>
      </c>
      <c r="N38" s="360"/>
      <c r="O38" s="360"/>
      <c r="P38" s="360"/>
      <c r="Q38" s="360"/>
      <c r="R38" s="300"/>
      <c r="S38" s="300"/>
      <c r="T38" s="300"/>
      <c r="U38" s="300"/>
      <c r="V38" s="300"/>
      <c r="W38" s="300"/>
      <c r="X38" s="300"/>
      <c r="Y38" s="300"/>
      <c r="Z38" s="300"/>
      <c r="AA38" s="300"/>
    </row>
    <row r="39" spans="1:27" ht="25.5" customHeight="1">
      <c r="A39" s="386">
        <v>27</v>
      </c>
      <c r="B39" s="644"/>
      <c r="C39" s="27"/>
      <c r="D39" s="27"/>
      <c r="E39" s="27"/>
      <c r="F39" s="27"/>
      <c r="G39" s="216">
        <f t="shared" si="0"/>
        <v>0</v>
      </c>
      <c r="H39" s="1137"/>
      <c r="I39" s="27"/>
      <c r="J39" s="27"/>
      <c r="K39" s="27"/>
      <c r="L39" s="41"/>
      <c r="M39" s="853">
        <f t="shared" si="1"/>
        <v>0</v>
      </c>
      <c r="N39" s="360"/>
      <c r="O39" s="360"/>
      <c r="P39" s="360"/>
      <c r="Q39" s="360"/>
      <c r="R39" s="300"/>
      <c r="S39" s="300"/>
      <c r="T39" s="300"/>
      <c r="U39" s="300"/>
      <c r="V39" s="300"/>
      <c r="W39" s="300"/>
      <c r="X39" s="300"/>
      <c r="Y39" s="300"/>
      <c r="Z39" s="300"/>
      <c r="AA39" s="300"/>
    </row>
    <row r="40" spans="1:27" ht="25.5" customHeight="1">
      <c r="A40" s="386">
        <v>28</v>
      </c>
      <c r="B40" s="644"/>
      <c r="C40" s="27"/>
      <c r="D40" s="27"/>
      <c r="E40" s="27"/>
      <c r="F40" s="27"/>
      <c r="G40" s="216">
        <f t="shared" si="0"/>
        <v>0</v>
      </c>
      <c r="H40" s="1137"/>
      <c r="I40" s="27"/>
      <c r="J40" s="27"/>
      <c r="K40" s="27"/>
      <c r="L40" s="41"/>
      <c r="M40" s="853">
        <f t="shared" si="1"/>
        <v>0</v>
      </c>
      <c r="N40" s="360"/>
      <c r="O40" s="360"/>
      <c r="P40" s="360"/>
      <c r="Q40" s="360"/>
      <c r="R40" s="300"/>
      <c r="S40" s="300"/>
      <c r="T40" s="300"/>
      <c r="U40" s="300"/>
      <c r="V40" s="300"/>
      <c r="W40" s="300"/>
      <c r="X40" s="300"/>
      <c r="Y40" s="300"/>
      <c r="Z40" s="300"/>
      <c r="AA40" s="300"/>
    </row>
    <row r="41" spans="1:27" ht="25.5" customHeight="1">
      <c r="A41" s="386">
        <v>29</v>
      </c>
      <c r="B41" s="644"/>
      <c r="C41" s="27"/>
      <c r="D41" s="27"/>
      <c r="E41" s="27"/>
      <c r="F41" s="27"/>
      <c r="G41" s="216">
        <f t="shared" si="0"/>
        <v>0</v>
      </c>
      <c r="H41" s="1137"/>
      <c r="I41" s="27"/>
      <c r="J41" s="27"/>
      <c r="K41" s="27"/>
      <c r="L41" s="41"/>
      <c r="M41" s="853">
        <f t="shared" si="1"/>
        <v>0</v>
      </c>
      <c r="N41" s="360"/>
      <c r="O41" s="360"/>
      <c r="P41" s="360"/>
      <c r="Q41" s="360"/>
      <c r="R41" s="300"/>
      <c r="S41" s="300"/>
      <c r="T41" s="300"/>
      <c r="U41" s="300"/>
      <c r="V41" s="300"/>
      <c r="W41" s="300"/>
      <c r="X41" s="300"/>
      <c r="Y41" s="300"/>
      <c r="Z41" s="300"/>
      <c r="AA41" s="300"/>
    </row>
    <row r="42" spans="1:27" ht="25.5" customHeight="1">
      <c r="A42" s="386">
        <v>30</v>
      </c>
      <c r="B42" s="644"/>
      <c r="C42" s="27"/>
      <c r="D42" s="27"/>
      <c r="E42" s="27"/>
      <c r="F42" s="27"/>
      <c r="G42" s="216">
        <f t="shared" si="0"/>
        <v>0</v>
      </c>
      <c r="H42" s="1137"/>
      <c r="I42" s="27"/>
      <c r="J42" s="27"/>
      <c r="K42" s="27"/>
      <c r="L42" s="41"/>
      <c r="M42" s="853">
        <f t="shared" si="1"/>
        <v>0</v>
      </c>
      <c r="N42" s="360"/>
      <c r="O42" s="360"/>
      <c r="P42" s="360"/>
      <c r="Q42" s="360"/>
      <c r="R42" s="300"/>
      <c r="S42" s="300"/>
      <c r="T42" s="300"/>
      <c r="U42" s="300"/>
      <c r="V42" s="300"/>
      <c r="W42" s="300"/>
      <c r="X42" s="300"/>
      <c r="Y42" s="300"/>
      <c r="Z42" s="300"/>
      <c r="AA42" s="300"/>
    </row>
    <row r="43" spans="1:27" ht="25.5" customHeight="1">
      <c r="A43" s="386">
        <v>31</v>
      </c>
      <c r="B43" s="644"/>
      <c r="C43" s="27"/>
      <c r="D43" s="27"/>
      <c r="E43" s="27"/>
      <c r="F43" s="27"/>
      <c r="G43" s="216">
        <f t="shared" si="0"/>
        <v>0</v>
      </c>
      <c r="H43" s="1137"/>
      <c r="I43" s="27"/>
      <c r="J43" s="27"/>
      <c r="K43" s="27"/>
      <c r="L43" s="41"/>
      <c r="M43" s="853">
        <f t="shared" si="1"/>
        <v>0</v>
      </c>
      <c r="N43" s="360"/>
      <c r="O43" s="360"/>
      <c r="P43" s="360"/>
      <c r="Q43" s="360"/>
      <c r="R43" s="300"/>
      <c r="S43" s="300"/>
      <c r="T43" s="300"/>
      <c r="U43" s="300"/>
      <c r="V43" s="300"/>
      <c r="W43" s="300"/>
      <c r="X43" s="300"/>
      <c r="Y43" s="300"/>
      <c r="Z43" s="300"/>
      <c r="AA43" s="300"/>
    </row>
    <row r="44" spans="1:27" ht="25.5" customHeight="1">
      <c r="A44" s="386">
        <v>32</v>
      </c>
      <c r="B44" s="644"/>
      <c r="C44" s="27"/>
      <c r="D44" s="27"/>
      <c r="E44" s="27"/>
      <c r="F44" s="27"/>
      <c r="G44" s="216">
        <f t="shared" si="0"/>
        <v>0</v>
      </c>
      <c r="H44" s="1137"/>
      <c r="I44" s="27"/>
      <c r="J44" s="27"/>
      <c r="K44" s="27"/>
      <c r="L44" s="41"/>
      <c r="M44" s="853">
        <f t="shared" si="1"/>
        <v>0</v>
      </c>
      <c r="N44" s="360"/>
      <c r="O44" s="360"/>
      <c r="P44" s="360"/>
      <c r="Q44" s="360"/>
      <c r="R44" s="300"/>
      <c r="S44" s="300"/>
      <c r="T44" s="300"/>
      <c r="U44" s="300"/>
      <c r="V44" s="300"/>
      <c r="W44" s="300"/>
      <c r="X44" s="300"/>
      <c r="Y44" s="300"/>
      <c r="Z44" s="300"/>
      <c r="AA44" s="300"/>
    </row>
    <row r="45" spans="1:27" ht="25.5" customHeight="1">
      <c r="A45" s="386">
        <v>33</v>
      </c>
      <c r="B45" s="644"/>
      <c r="C45" s="27"/>
      <c r="D45" s="27"/>
      <c r="E45" s="27"/>
      <c r="F45" s="27"/>
      <c r="G45" s="216">
        <f t="shared" si="0"/>
        <v>0</v>
      </c>
      <c r="H45" s="1137"/>
      <c r="I45" s="27"/>
      <c r="J45" s="27"/>
      <c r="K45" s="27"/>
      <c r="L45" s="41"/>
      <c r="M45" s="853">
        <f t="shared" si="1"/>
        <v>0</v>
      </c>
      <c r="N45" s="360"/>
      <c r="O45" s="360"/>
      <c r="P45" s="360"/>
      <c r="Q45" s="360"/>
      <c r="R45" s="300"/>
      <c r="S45" s="300"/>
      <c r="T45" s="300"/>
      <c r="U45" s="300"/>
      <c r="V45" s="300"/>
      <c r="W45" s="300"/>
      <c r="X45" s="300"/>
      <c r="Y45" s="300"/>
      <c r="Z45" s="300"/>
      <c r="AA45" s="300"/>
    </row>
    <row r="46" spans="1:27" ht="25.5" customHeight="1">
      <c r="A46" s="386">
        <v>34</v>
      </c>
      <c r="B46" s="644"/>
      <c r="C46" s="27"/>
      <c r="D46" s="27"/>
      <c r="E46" s="27"/>
      <c r="F46" s="27"/>
      <c r="G46" s="216">
        <f t="shared" si="0"/>
        <v>0</v>
      </c>
      <c r="H46" s="1137"/>
      <c r="I46" s="27"/>
      <c r="J46" s="27"/>
      <c r="K46" s="27"/>
      <c r="L46" s="41"/>
      <c r="M46" s="853">
        <f t="shared" si="1"/>
        <v>0</v>
      </c>
      <c r="N46" s="360"/>
      <c r="O46" s="360"/>
      <c r="P46" s="360"/>
      <c r="Q46" s="360"/>
      <c r="R46" s="300"/>
      <c r="S46" s="300"/>
      <c r="T46" s="300"/>
      <c r="U46" s="300"/>
      <c r="V46" s="300"/>
      <c r="W46" s="300"/>
      <c r="X46" s="300"/>
      <c r="Y46" s="300"/>
      <c r="Z46" s="300"/>
      <c r="AA46" s="300"/>
    </row>
    <row r="47" spans="1:27" ht="25.5" customHeight="1">
      <c r="A47" s="386">
        <v>35</v>
      </c>
      <c r="B47" s="644"/>
      <c r="C47" s="27"/>
      <c r="D47" s="27"/>
      <c r="E47" s="27"/>
      <c r="F47" s="27"/>
      <c r="G47" s="216">
        <f t="shared" si="0"/>
        <v>0</v>
      </c>
      <c r="H47" s="1137"/>
      <c r="I47" s="27"/>
      <c r="J47" s="27"/>
      <c r="K47" s="27"/>
      <c r="L47" s="41"/>
      <c r="M47" s="853">
        <f t="shared" si="1"/>
        <v>0</v>
      </c>
      <c r="N47" s="360"/>
      <c r="O47" s="360"/>
      <c r="P47" s="360"/>
      <c r="Q47" s="360"/>
      <c r="R47" s="300"/>
      <c r="S47" s="300"/>
      <c r="T47" s="300"/>
      <c r="U47" s="300"/>
      <c r="V47" s="300"/>
      <c r="W47" s="300"/>
      <c r="X47" s="300"/>
      <c r="Y47" s="300"/>
      <c r="Z47" s="300"/>
      <c r="AA47" s="300"/>
    </row>
    <row r="48" spans="1:27" ht="25.5" customHeight="1">
      <c r="A48" s="386">
        <v>36</v>
      </c>
      <c r="B48" s="644"/>
      <c r="C48" s="27"/>
      <c r="D48" s="27"/>
      <c r="E48" s="27"/>
      <c r="F48" s="27"/>
      <c r="G48" s="216">
        <f t="shared" si="0"/>
        <v>0</v>
      </c>
      <c r="H48" s="1137"/>
      <c r="I48" s="27"/>
      <c r="J48" s="27"/>
      <c r="K48" s="27"/>
      <c r="L48" s="41"/>
      <c r="M48" s="853">
        <f t="shared" si="1"/>
        <v>0</v>
      </c>
      <c r="N48" s="360"/>
      <c r="O48" s="360"/>
      <c r="P48" s="360"/>
      <c r="Q48" s="360"/>
      <c r="R48" s="300"/>
      <c r="S48" s="300"/>
      <c r="T48" s="300"/>
      <c r="U48" s="300"/>
      <c r="V48" s="300"/>
      <c r="W48" s="300"/>
      <c r="X48" s="300"/>
      <c r="Y48" s="300"/>
      <c r="Z48" s="300"/>
      <c r="AA48" s="300"/>
    </row>
    <row r="49" spans="1:27" ht="25.5" customHeight="1">
      <c r="A49" s="386">
        <v>37</v>
      </c>
      <c r="B49" s="644"/>
      <c r="C49" s="27"/>
      <c r="D49" s="27"/>
      <c r="E49" s="27"/>
      <c r="F49" s="27"/>
      <c r="G49" s="216">
        <f t="shared" si="0"/>
        <v>0</v>
      </c>
      <c r="H49" s="1137"/>
      <c r="I49" s="27"/>
      <c r="J49" s="27"/>
      <c r="K49" s="27"/>
      <c r="L49" s="41"/>
      <c r="M49" s="853">
        <f t="shared" si="1"/>
        <v>0</v>
      </c>
      <c r="N49" s="360"/>
      <c r="O49" s="360"/>
      <c r="P49" s="360"/>
      <c r="Q49" s="360"/>
      <c r="R49" s="300"/>
      <c r="S49" s="300"/>
      <c r="T49" s="300"/>
      <c r="U49" s="300"/>
      <c r="V49" s="300"/>
      <c r="W49" s="300"/>
      <c r="X49" s="300"/>
      <c r="Y49" s="300"/>
      <c r="Z49" s="300"/>
      <c r="AA49" s="300"/>
    </row>
    <row r="50" spans="1:27" ht="25.5" customHeight="1">
      <c r="A50" s="386">
        <v>38</v>
      </c>
      <c r="B50" s="644"/>
      <c r="C50" s="27"/>
      <c r="D50" s="27"/>
      <c r="E50" s="27"/>
      <c r="F50" s="27"/>
      <c r="G50" s="216">
        <f t="shared" si="0"/>
        <v>0</v>
      </c>
      <c r="H50" s="1137"/>
      <c r="I50" s="27"/>
      <c r="J50" s="27"/>
      <c r="K50" s="27"/>
      <c r="L50" s="41"/>
      <c r="M50" s="853">
        <f t="shared" si="1"/>
        <v>0</v>
      </c>
      <c r="N50" s="360"/>
      <c r="O50" s="360"/>
      <c r="P50" s="360"/>
      <c r="Q50" s="360"/>
      <c r="R50" s="300"/>
      <c r="S50" s="300"/>
      <c r="T50" s="300"/>
      <c r="U50" s="300"/>
      <c r="V50" s="300"/>
      <c r="W50" s="300"/>
      <c r="X50" s="300"/>
      <c r="Y50" s="300"/>
      <c r="Z50" s="300"/>
      <c r="AA50" s="300"/>
    </row>
    <row r="51" spans="1:27" ht="25.5" customHeight="1">
      <c r="A51" s="386">
        <v>39</v>
      </c>
      <c r="B51" s="644"/>
      <c r="C51" s="27"/>
      <c r="D51" s="27"/>
      <c r="E51" s="27"/>
      <c r="F51" s="27"/>
      <c r="G51" s="216">
        <f t="shared" si="0"/>
        <v>0</v>
      </c>
      <c r="H51" s="1137"/>
      <c r="I51" s="27"/>
      <c r="J51" s="27"/>
      <c r="K51" s="27"/>
      <c r="L51" s="41"/>
      <c r="M51" s="853">
        <f t="shared" si="1"/>
        <v>0</v>
      </c>
      <c r="N51" s="360"/>
      <c r="O51" s="360"/>
      <c r="P51" s="360"/>
      <c r="Q51" s="360"/>
      <c r="R51" s="300"/>
      <c r="S51" s="300"/>
      <c r="T51" s="300"/>
      <c r="U51" s="300"/>
      <c r="V51" s="300"/>
      <c r="W51" s="300"/>
      <c r="X51" s="300"/>
      <c r="Y51" s="300"/>
      <c r="Z51" s="300"/>
      <c r="AA51" s="300"/>
    </row>
    <row r="52" spans="1:27" ht="25.5" customHeight="1">
      <c r="A52" s="386">
        <v>40</v>
      </c>
      <c r="B52" s="644"/>
      <c r="C52" s="27"/>
      <c r="D52" s="27"/>
      <c r="E52" s="27"/>
      <c r="F52" s="27"/>
      <c r="G52" s="216">
        <f t="shared" si="0"/>
        <v>0</v>
      </c>
      <c r="H52" s="1137"/>
      <c r="I52" s="27"/>
      <c r="J52" s="27"/>
      <c r="K52" s="27"/>
      <c r="L52" s="41"/>
      <c r="M52" s="853">
        <f t="shared" si="1"/>
        <v>0</v>
      </c>
      <c r="N52" s="360"/>
      <c r="O52" s="360"/>
      <c r="P52" s="360"/>
      <c r="Q52" s="360"/>
      <c r="R52" s="300"/>
      <c r="S52" s="300"/>
      <c r="T52" s="300"/>
      <c r="U52" s="300"/>
      <c r="V52" s="300"/>
      <c r="W52" s="300"/>
      <c r="X52" s="300"/>
      <c r="Y52" s="300"/>
      <c r="Z52" s="300"/>
      <c r="AA52" s="300"/>
    </row>
    <row r="53" spans="1:27" ht="25.5" customHeight="1">
      <c r="A53" s="386">
        <v>41</v>
      </c>
      <c r="B53" s="644"/>
      <c r="C53" s="27"/>
      <c r="D53" s="27"/>
      <c r="E53" s="27"/>
      <c r="F53" s="27"/>
      <c r="G53" s="216">
        <f t="shared" si="0"/>
        <v>0</v>
      </c>
      <c r="H53" s="1137"/>
      <c r="I53" s="27"/>
      <c r="J53" s="27"/>
      <c r="K53" s="27"/>
      <c r="L53" s="41"/>
      <c r="M53" s="853">
        <f t="shared" si="1"/>
        <v>0</v>
      </c>
      <c r="N53" s="360"/>
      <c r="O53" s="360"/>
      <c r="P53" s="360"/>
      <c r="Q53" s="360"/>
      <c r="R53" s="300"/>
      <c r="S53" s="300"/>
      <c r="T53" s="300"/>
      <c r="U53" s="300"/>
      <c r="V53" s="300"/>
      <c r="W53" s="300"/>
      <c r="X53" s="300"/>
      <c r="Y53" s="300"/>
      <c r="Z53" s="300"/>
      <c r="AA53" s="300"/>
    </row>
    <row r="54" spans="1:27" ht="25.5" customHeight="1">
      <c r="A54" s="386">
        <v>42</v>
      </c>
      <c r="B54" s="644"/>
      <c r="C54" s="27"/>
      <c r="D54" s="27"/>
      <c r="E54" s="27"/>
      <c r="F54" s="27"/>
      <c r="G54" s="216">
        <f t="shared" si="0"/>
        <v>0</v>
      </c>
      <c r="H54" s="1137"/>
      <c r="I54" s="27"/>
      <c r="J54" s="27"/>
      <c r="K54" s="27"/>
      <c r="L54" s="41"/>
      <c r="M54" s="853">
        <f t="shared" si="1"/>
        <v>0</v>
      </c>
      <c r="N54" s="360"/>
      <c r="O54" s="360"/>
      <c r="P54" s="360"/>
      <c r="Q54" s="360"/>
      <c r="R54" s="300"/>
      <c r="S54" s="300"/>
      <c r="T54" s="300"/>
      <c r="U54" s="300"/>
      <c r="V54" s="300"/>
      <c r="W54" s="300"/>
      <c r="X54" s="300"/>
      <c r="Y54" s="300"/>
      <c r="Z54" s="300"/>
      <c r="AA54" s="300"/>
    </row>
    <row r="55" spans="1:27" ht="25.5" customHeight="1">
      <c r="A55" s="386">
        <v>43</v>
      </c>
      <c r="B55" s="644"/>
      <c r="C55" s="27"/>
      <c r="D55" s="27"/>
      <c r="E55" s="27"/>
      <c r="F55" s="27"/>
      <c r="G55" s="216">
        <f t="shared" si="0"/>
        <v>0</v>
      </c>
      <c r="H55" s="1137"/>
      <c r="I55" s="27"/>
      <c r="J55" s="27"/>
      <c r="K55" s="27"/>
      <c r="L55" s="41"/>
      <c r="M55" s="853">
        <f t="shared" si="1"/>
        <v>0</v>
      </c>
      <c r="N55" s="360"/>
      <c r="O55" s="360"/>
      <c r="P55" s="360"/>
      <c r="Q55" s="360"/>
      <c r="R55" s="300"/>
      <c r="S55" s="300"/>
      <c r="T55" s="300"/>
      <c r="U55" s="300"/>
      <c r="V55" s="300"/>
      <c r="W55" s="300"/>
      <c r="X55" s="300"/>
      <c r="Y55" s="300"/>
      <c r="Z55" s="300"/>
      <c r="AA55" s="300"/>
    </row>
    <row r="56" spans="1:27" ht="25.5" customHeight="1">
      <c r="A56" s="386">
        <v>44</v>
      </c>
      <c r="B56" s="644"/>
      <c r="C56" s="27"/>
      <c r="D56" s="27"/>
      <c r="E56" s="27"/>
      <c r="F56" s="27"/>
      <c r="G56" s="216">
        <f t="shared" si="0"/>
        <v>0</v>
      </c>
      <c r="H56" s="1137"/>
      <c r="I56" s="27"/>
      <c r="J56" s="27"/>
      <c r="K56" s="27"/>
      <c r="L56" s="41"/>
      <c r="M56" s="853">
        <f t="shared" si="1"/>
        <v>0</v>
      </c>
      <c r="N56" s="360"/>
      <c r="O56" s="360"/>
      <c r="P56" s="360"/>
      <c r="Q56" s="360"/>
      <c r="R56" s="300"/>
      <c r="S56" s="300"/>
      <c r="T56" s="300"/>
      <c r="U56" s="300"/>
      <c r="V56" s="300"/>
      <c r="W56" s="300"/>
      <c r="X56" s="300"/>
      <c r="Y56" s="300"/>
      <c r="Z56" s="300"/>
      <c r="AA56" s="300"/>
    </row>
    <row r="57" spans="1:27" ht="25.5" customHeight="1">
      <c r="A57" s="386">
        <v>45</v>
      </c>
      <c r="B57" s="644"/>
      <c r="C57" s="27"/>
      <c r="D57" s="27"/>
      <c r="E57" s="27"/>
      <c r="F57" s="27"/>
      <c r="G57" s="216">
        <f t="shared" si="0"/>
        <v>0</v>
      </c>
      <c r="H57" s="1137"/>
      <c r="I57" s="27"/>
      <c r="J57" s="27"/>
      <c r="K57" s="27"/>
      <c r="L57" s="41"/>
      <c r="M57" s="853">
        <f t="shared" si="1"/>
        <v>0</v>
      </c>
      <c r="N57" s="360"/>
      <c r="O57" s="360"/>
      <c r="P57" s="360"/>
      <c r="Q57" s="360"/>
      <c r="R57" s="300"/>
      <c r="S57" s="300"/>
      <c r="T57" s="300"/>
      <c r="U57" s="300"/>
      <c r="V57" s="300"/>
      <c r="W57" s="300"/>
      <c r="X57" s="300"/>
      <c r="Y57" s="300"/>
      <c r="Z57" s="300"/>
      <c r="AA57" s="300"/>
    </row>
    <row r="58" spans="1:27" ht="25.5" customHeight="1">
      <c r="A58" s="386">
        <v>46</v>
      </c>
      <c r="B58" s="644"/>
      <c r="C58" s="27"/>
      <c r="D58" s="27"/>
      <c r="E58" s="27"/>
      <c r="F58" s="27"/>
      <c r="G58" s="216">
        <f t="shared" si="0"/>
        <v>0</v>
      </c>
      <c r="H58" s="1137"/>
      <c r="I58" s="27"/>
      <c r="J58" s="27"/>
      <c r="K58" s="27"/>
      <c r="L58" s="41"/>
      <c r="M58" s="853">
        <f t="shared" si="1"/>
        <v>0</v>
      </c>
      <c r="N58" s="360"/>
      <c r="O58" s="360"/>
      <c r="P58" s="360"/>
      <c r="Q58" s="360"/>
      <c r="R58" s="300"/>
      <c r="S58" s="300"/>
      <c r="T58" s="300"/>
      <c r="U58" s="300"/>
      <c r="V58" s="300"/>
      <c r="W58" s="300"/>
      <c r="X58" s="300"/>
      <c r="Y58" s="300"/>
      <c r="Z58" s="300"/>
      <c r="AA58" s="300"/>
    </row>
    <row r="59" spans="1:27" ht="25.5" customHeight="1">
      <c r="A59" s="386">
        <v>47</v>
      </c>
      <c r="B59" s="644"/>
      <c r="C59" s="27"/>
      <c r="D59" s="27"/>
      <c r="E59" s="27"/>
      <c r="F59" s="27"/>
      <c r="G59" s="216">
        <f t="shared" si="0"/>
        <v>0</v>
      </c>
      <c r="H59" s="1137"/>
      <c r="I59" s="27"/>
      <c r="J59" s="27"/>
      <c r="K59" s="27"/>
      <c r="L59" s="41"/>
      <c r="M59" s="853">
        <f t="shared" si="1"/>
        <v>0</v>
      </c>
      <c r="N59" s="360"/>
      <c r="O59" s="360"/>
      <c r="P59" s="360"/>
      <c r="Q59" s="360"/>
      <c r="R59" s="300"/>
      <c r="S59" s="300"/>
      <c r="T59" s="300"/>
      <c r="U59" s="300"/>
      <c r="V59" s="300"/>
      <c r="W59" s="300"/>
      <c r="X59" s="300"/>
      <c r="Y59" s="300"/>
      <c r="Z59" s="300"/>
      <c r="AA59" s="300"/>
    </row>
    <row r="60" spans="1:27" ht="25.5" customHeight="1">
      <c r="A60" s="386">
        <v>48</v>
      </c>
      <c r="B60" s="644"/>
      <c r="C60" s="27"/>
      <c r="D60" s="27"/>
      <c r="E60" s="27"/>
      <c r="F60" s="27"/>
      <c r="G60" s="216">
        <f t="shared" si="0"/>
        <v>0</v>
      </c>
      <c r="H60" s="1137"/>
      <c r="I60" s="27"/>
      <c r="J60" s="27"/>
      <c r="K60" s="27"/>
      <c r="L60" s="41"/>
      <c r="M60" s="853">
        <f t="shared" si="1"/>
        <v>0</v>
      </c>
      <c r="N60" s="360"/>
      <c r="O60" s="360"/>
      <c r="P60" s="360"/>
      <c r="Q60" s="360"/>
      <c r="R60" s="300"/>
      <c r="S60" s="300"/>
      <c r="T60" s="300"/>
      <c r="U60" s="300"/>
      <c r="V60" s="300"/>
      <c r="W60" s="300"/>
      <c r="X60" s="300"/>
      <c r="Y60" s="300"/>
      <c r="Z60" s="300"/>
      <c r="AA60" s="300"/>
    </row>
    <row r="61" spans="1:27" ht="25.5" customHeight="1">
      <c r="A61" s="386">
        <v>49</v>
      </c>
      <c r="B61" s="644"/>
      <c r="C61" s="27"/>
      <c r="D61" s="27"/>
      <c r="E61" s="27"/>
      <c r="F61" s="27"/>
      <c r="G61" s="216">
        <f t="shared" si="0"/>
        <v>0</v>
      </c>
      <c r="H61" s="1137"/>
      <c r="I61" s="27"/>
      <c r="J61" s="27"/>
      <c r="K61" s="27"/>
      <c r="L61" s="41"/>
      <c r="M61" s="853">
        <f t="shared" si="1"/>
        <v>0</v>
      </c>
      <c r="N61" s="360"/>
      <c r="O61" s="360"/>
      <c r="P61" s="360"/>
      <c r="Q61" s="360"/>
      <c r="R61" s="300"/>
      <c r="S61" s="300"/>
      <c r="T61" s="300"/>
      <c r="U61" s="300"/>
      <c r="V61" s="300"/>
      <c r="W61" s="300"/>
      <c r="X61" s="300"/>
      <c r="Y61" s="300"/>
      <c r="Z61" s="300"/>
      <c r="AA61" s="300"/>
    </row>
    <row r="62" spans="1:27" ht="25.5" customHeight="1">
      <c r="A62" s="386">
        <v>50</v>
      </c>
      <c r="B62" s="644"/>
      <c r="C62" s="27"/>
      <c r="D62" s="27"/>
      <c r="E62" s="27"/>
      <c r="F62" s="27"/>
      <c r="G62" s="216">
        <f t="shared" si="0"/>
        <v>0</v>
      </c>
      <c r="H62" s="1137"/>
      <c r="I62" s="27"/>
      <c r="J62" s="27"/>
      <c r="K62" s="27"/>
      <c r="L62" s="41"/>
      <c r="M62" s="853">
        <f t="shared" si="1"/>
        <v>0</v>
      </c>
      <c r="N62" s="360"/>
      <c r="O62" s="360"/>
      <c r="P62" s="360"/>
      <c r="Q62" s="360"/>
      <c r="R62" s="300"/>
      <c r="S62" s="300"/>
      <c r="T62" s="300"/>
      <c r="U62" s="300"/>
      <c r="V62" s="300"/>
      <c r="W62" s="300"/>
      <c r="X62" s="300"/>
      <c r="Y62" s="300"/>
      <c r="Z62" s="300"/>
      <c r="AA62" s="300"/>
    </row>
    <row r="63" spans="1:27" ht="25.5" customHeight="1">
      <c r="A63" s="386">
        <v>51</v>
      </c>
      <c r="B63" s="644"/>
      <c r="C63" s="27"/>
      <c r="D63" s="27"/>
      <c r="E63" s="27"/>
      <c r="F63" s="27"/>
      <c r="G63" s="216">
        <f t="shared" si="0"/>
        <v>0</v>
      </c>
      <c r="H63" s="1137"/>
      <c r="I63" s="27"/>
      <c r="J63" s="27"/>
      <c r="K63" s="27"/>
      <c r="L63" s="41"/>
      <c r="M63" s="853">
        <f t="shared" si="1"/>
        <v>0</v>
      </c>
      <c r="N63" s="360"/>
      <c r="O63" s="360"/>
      <c r="P63" s="360"/>
      <c r="Q63" s="360"/>
      <c r="R63" s="300"/>
      <c r="S63" s="300"/>
      <c r="T63" s="300"/>
      <c r="U63" s="300"/>
      <c r="V63" s="300"/>
      <c r="W63" s="300"/>
      <c r="X63" s="300"/>
      <c r="Y63" s="300"/>
      <c r="Z63" s="300"/>
      <c r="AA63" s="300"/>
    </row>
    <row r="64" spans="1:27" ht="25.5" customHeight="1">
      <c r="A64" s="386">
        <v>52</v>
      </c>
      <c r="B64" s="644"/>
      <c r="C64" s="27"/>
      <c r="D64" s="27"/>
      <c r="E64" s="27"/>
      <c r="F64" s="27"/>
      <c r="G64" s="216">
        <f t="shared" si="0"/>
        <v>0</v>
      </c>
      <c r="H64" s="1137"/>
      <c r="I64" s="27"/>
      <c r="J64" s="27"/>
      <c r="K64" s="27"/>
      <c r="L64" s="41"/>
      <c r="M64" s="853">
        <f t="shared" si="1"/>
        <v>0</v>
      </c>
      <c r="N64" s="360"/>
      <c r="O64" s="360"/>
      <c r="P64" s="360"/>
      <c r="Q64" s="360"/>
      <c r="R64" s="300"/>
      <c r="S64" s="300"/>
      <c r="T64" s="300"/>
      <c r="U64" s="300"/>
      <c r="V64" s="300"/>
      <c r="W64" s="300"/>
      <c r="X64" s="300"/>
      <c r="Y64" s="300"/>
      <c r="Z64" s="300"/>
      <c r="AA64" s="300"/>
    </row>
    <row r="65" spans="1:27" ht="25.5" customHeight="1">
      <c r="A65" s="386">
        <v>53</v>
      </c>
      <c r="B65" s="644"/>
      <c r="C65" s="27"/>
      <c r="D65" s="27"/>
      <c r="E65" s="27"/>
      <c r="F65" s="27"/>
      <c r="G65" s="216">
        <f t="shared" si="0"/>
        <v>0</v>
      </c>
      <c r="H65" s="1137"/>
      <c r="I65" s="27"/>
      <c r="J65" s="27"/>
      <c r="K65" s="27"/>
      <c r="L65" s="41"/>
      <c r="M65" s="853">
        <f t="shared" si="1"/>
        <v>0</v>
      </c>
      <c r="N65" s="360"/>
      <c r="O65" s="360"/>
      <c r="P65" s="360"/>
      <c r="Q65" s="360"/>
      <c r="R65" s="300"/>
      <c r="S65" s="300"/>
      <c r="T65" s="300"/>
      <c r="U65" s="300"/>
      <c r="V65" s="300"/>
      <c r="W65" s="300"/>
      <c r="X65" s="300"/>
      <c r="Y65" s="300"/>
      <c r="Z65" s="300"/>
      <c r="AA65" s="300"/>
    </row>
    <row r="66" spans="1:27" ht="25.5" customHeight="1">
      <c r="A66" s="386">
        <v>54</v>
      </c>
      <c r="B66" s="644"/>
      <c r="C66" s="27"/>
      <c r="D66" s="27"/>
      <c r="E66" s="27"/>
      <c r="F66" s="27"/>
      <c r="G66" s="216">
        <f t="shared" si="0"/>
        <v>0</v>
      </c>
      <c r="H66" s="1137"/>
      <c r="I66" s="27"/>
      <c r="J66" s="27"/>
      <c r="K66" s="27"/>
      <c r="L66" s="41"/>
      <c r="M66" s="853">
        <f t="shared" si="1"/>
        <v>0</v>
      </c>
      <c r="N66" s="360"/>
      <c r="O66" s="360"/>
      <c r="P66" s="360"/>
      <c r="Q66" s="360"/>
      <c r="R66" s="300"/>
      <c r="S66" s="300"/>
      <c r="T66" s="300"/>
      <c r="U66" s="300"/>
      <c r="V66" s="300"/>
      <c r="W66" s="300"/>
      <c r="X66" s="300"/>
      <c r="Y66" s="300"/>
      <c r="Z66" s="300"/>
      <c r="AA66" s="300"/>
    </row>
    <row r="67" spans="1:27" ht="25.5" customHeight="1" thickBot="1">
      <c r="A67" s="387">
        <v>55</v>
      </c>
      <c r="B67" s="645"/>
      <c r="C67" s="1115"/>
      <c r="D67" s="1115"/>
      <c r="E67" s="1115"/>
      <c r="F67" s="1115"/>
      <c r="G67" s="388">
        <f t="shared" si="0"/>
        <v>0</v>
      </c>
      <c r="H67" s="1138"/>
      <c r="I67" s="1115"/>
      <c r="J67" s="1115"/>
      <c r="K67" s="1115"/>
      <c r="L67" s="41"/>
      <c r="M67" s="853">
        <f t="shared" si="1"/>
        <v>0</v>
      </c>
      <c r="N67" s="360"/>
      <c r="O67" s="360"/>
      <c r="P67" s="360"/>
      <c r="Q67" s="360"/>
      <c r="R67" s="300"/>
      <c r="S67" s="300"/>
      <c r="T67" s="300"/>
      <c r="U67" s="300"/>
      <c r="V67" s="300"/>
      <c r="W67" s="300"/>
      <c r="X67" s="300"/>
      <c r="Y67" s="300"/>
      <c r="Z67" s="300"/>
      <c r="AA67" s="300"/>
    </row>
    <row r="68" spans="1:27" ht="25.5" customHeight="1" thickBot="1">
      <c r="A68" s="391">
        <v>56</v>
      </c>
      <c r="B68" s="396" t="s">
        <v>141</v>
      </c>
      <c r="C68" s="126">
        <f>SUM(C15:C67)</f>
        <v>0</v>
      </c>
      <c r="D68" s="126">
        <f t="shared" ref="D68:K68" si="3">SUM(D15:D67)</f>
        <v>0</v>
      </c>
      <c r="E68" s="126">
        <f t="shared" si="3"/>
        <v>0</v>
      </c>
      <c r="F68" s="126">
        <f t="shared" si="3"/>
        <v>0</v>
      </c>
      <c r="G68" s="126">
        <f t="shared" si="3"/>
        <v>0</v>
      </c>
      <c r="H68" s="1132"/>
      <c r="I68" s="126">
        <f t="shared" si="3"/>
        <v>0</v>
      </c>
      <c r="J68" s="126">
        <f t="shared" si="3"/>
        <v>0</v>
      </c>
      <c r="K68" s="1116">
        <f t="shared" si="3"/>
        <v>0</v>
      </c>
      <c r="L68" s="389"/>
      <c r="M68" s="853">
        <f>SUM(M15:M67)</f>
        <v>0</v>
      </c>
      <c r="N68" s="360"/>
      <c r="O68" s="360"/>
      <c r="P68" s="360"/>
      <c r="Q68" s="360"/>
      <c r="R68" s="300"/>
      <c r="S68" s="300"/>
      <c r="T68" s="300"/>
      <c r="U68" s="300"/>
      <c r="V68" s="300"/>
      <c r="W68" s="300"/>
      <c r="X68" s="300"/>
      <c r="Y68" s="300"/>
      <c r="Z68" s="300"/>
      <c r="AA68" s="300"/>
    </row>
    <row r="69" spans="1:27">
      <c r="A69" s="390"/>
      <c r="B69" s="161"/>
      <c r="C69" s="389"/>
      <c r="D69" s="389"/>
      <c r="E69" s="389"/>
      <c r="F69" s="389"/>
      <c r="G69" s="389"/>
      <c r="H69" s="1133"/>
      <c r="I69" s="389"/>
      <c r="J69" s="389"/>
      <c r="K69" s="389"/>
      <c r="L69" s="389"/>
      <c r="M69" s="853"/>
      <c r="N69" s="360"/>
      <c r="O69" s="360"/>
      <c r="P69" s="360"/>
      <c r="Q69" s="360"/>
      <c r="R69" s="300"/>
      <c r="S69" s="300"/>
      <c r="T69" s="300"/>
      <c r="U69" s="300"/>
      <c r="V69" s="300"/>
      <c r="W69" s="300"/>
      <c r="X69" s="300"/>
      <c r="Y69" s="300"/>
      <c r="Z69" s="300"/>
      <c r="AA69" s="300"/>
    </row>
    <row r="70" spans="1:27">
      <c r="A70" s="390"/>
      <c r="B70" s="161"/>
      <c r="C70" s="389"/>
      <c r="D70" s="389"/>
      <c r="E70" s="389"/>
      <c r="F70" s="389"/>
      <c r="G70" s="389"/>
      <c r="H70" s="1133"/>
      <c r="I70" s="389"/>
      <c r="J70" s="389"/>
      <c r="K70" s="389"/>
      <c r="L70" s="389"/>
      <c r="M70" s="853"/>
      <c r="N70" s="360"/>
      <c r="O70" s="360"/>
      <c r="P70" s="360"/>
      <c r="Q70" s="360"/>
      <c r="R70" s="300"/>
      <c r="S70" s="300"/>
      <c r="T70" s="300"/>
      <c r="U70" s="300"/>
      <c r="V70" s="300"/>
      <c r="W70" s="300"/>
      <c r="X70" s="300"/>
      <c r="Y70" s="300"/>
      <c r="Z70" s="300"/>
      <c r="AA70" s="300"/>
    </row>
    <row r="71" spans="1:27" ht="20.5" thickBot="1">
      <c r="A71" s="160" t="s">
        <v>143</v>
      </c>
      <c r="B71" s="160"/>
      <c r="C71" s="389"/>
      <c r="D71" s="389"/>
      <c r="E71" s="389"/>
      <c r="F71" s="389"/>
      <c r="G71" s="389"/>
      <c r="H71" s="1133"/>
      <c r="I71" s="389"/>
      <c r="J71" s="389"/>
      <c r="K71" s="389"/>
      <c r="L71" s="389"/>
      <c r="M71" s="853"/>
      <c r="N71" s="360"/>
      <c r="O71" s="360"/>
      <c r="P71" s="360"/>
      <c r="Q71" s="360"/>
      <c r="R71" s="300"/>
      <c r="S71" s="300"/>
      <c r="T71" s="300"/>
      <c r="U71" s="300"/>
      <c r="V71" s="300"/>
      <c r="W71" s="300"/>
      <c r="X71" s="300"/>
      <c r="Y71" s="300"/>
      <c r="Z71" s="300"/>
      <c r="AA71" s="300"/>
    </row>
    <row r="72" spans="1:27" ht="25.5" customHeight="1" thickBot="1">
      <c r="A72" s="391">
        <v>57</v>
      </c>
      <c r="B72" s="392" t="s">
        <v>146</v>
      </c>
      <c r="C72" s="393">
        <f>SUM(C10)</f>
        <v>0</v>
      </c>
      <c r="D72" s="393">
        <f t="shared" ref="D72:K72" si="4">SUM(D10)</f>
        <v>0</v>
      </c>
      <c r="E72" s="393">
        <f t="shared" si="4"/>
        <v>0</v>
      </c>
      <c r="F72" s="393">
        <f t="shared" si="4"/>
        <v>0</v>
      </c>
      <c r="G72" s="393">
        <f t="shared" si="4"/>
        <v>0</v>
      </c>
      <c r="H72" s="1134"/>
      <c r="I72" s="393">
        <f t="shared" si="4"/>
        <v>0</v>
      </c>
      <c r="J72" s="393">
        <f t="shared" si="4"/>
        <v>0</v>
      </c>
      <c r="K72" s="393">
        <f t="shared" si="4"/>
        <v>0</v>
      </c>
      <c r="L72" s="389"/>
      <c r="M72" s="853"/>
      <c r="N72" s="360"/>
      <c r="O72" s="360"/>
      <c r="P72" s="360"/>
      <c r="Q72" s="360"/>
      <c r="R72" s="300"/>
      <c r="S72" s="300"/>
      <c r="T72" s="300"/>
      <c r="U72" s="300"/>
      <c r="V72" s="300"/>
      <c r="W72" s="300"/>
      <c r="X72" s="300"/>
      <c r="Y72" s="300"/>
      <c r="Z72" s="300"/>
      <c r="AA72" s="300"/>
    </row>
    <row r="73" spans="1:27" ht="25.5" customHeight="1" thickBot="1">
      <c r="A73" s="391">
        <v>58</v>
      </c>
      <c r="B73" s="394" t="s">
        <v>145</v>
      </c>
      <c r="C73" s="395">
        <f>C68</f>
        <v>0</v>
      </c>
      <c r="D73" s="395">
        <f t="shared" ref="D73:K73" si="5">D68</f>
        <v>0</v>
      </c>
      <c r="E73" s="395">
        <f t="shared" si="5"/>
        <v>0</v>
      </c>
      <c r="F73" s="395">
        <f t="shared" si="5"/>
        <v>0</v>
      </c>
      <c r="G73" s="395">
        <f t="shared" si="5"/>
        <v>0</v>
      </c>
      <c r="H73" s="1135"/>
      <c r="I73" s="395">
        <f t="shared" si="5"/>
        <v>0</v>
      </c>
      <c r="J73" s="395">
        <f t="shared" si="5"/>
        <v>0</v>
      </c>
      <c r="K73" s="395">
        <f t="shared" si="5"/>
        <v>0</v>
      </c>
      <c r="L73" s="389"/>
      <c r="M73" s="853"/>
      <c r="N73" s="360"/>
      <c r="O73" s="360"/>
      <c r="P73" s="360"/>
      <c r="Q73" s="360"/>
      <c r="R73" s="300"/>
      <c r="S73" s="300"/>
      <c r="T73" s="300"/>
      <c r="U73" s="300"/>
      <c r="V73" s="300"/>
      <c r="W73" s="300"/>
      <c r="X73" s="300"/>
      <c r="Y73" s="300"/>
      <c r="Z73" s="300"/>
      <c r="AA73" s="300"/>
    </row>
    <row r="74" spans="1:27" ht="25.5" customHeight="1" thickBot="1">
      <c r="A74" s="391">
        <v>59</v>
      </c>
      <c r="B74" s="396" t="s">
        <v>144</v>
      </c>
      <c r="C74" s="126">
        <f>SUM(C73+C72)</f>
        <v>0</v>
      </c>
      <c r="D74" s="126">
        <f t="shared" ref="D74:K74" si="6">SUM(D73+D72)</f>
        <v>0</v>
      </c>
      <c r="E74" s="126">
        <f t="shared" si="6"/>
        <v>0</v>
      </c>
      <c r="F74" s="126">
        <f t="shared" si="6"/>
        <v>0</v>
      </c>
      <c r="G74" s="126">
        <f t="shared" si="6"/>
        <v>0</v>
      </c>
      <c r="H74" s="1132"/>
      <c r="I74" s="126">
        <f t="shared" si="6"/>
        <v>0</v>
      </c>
      <c r="J74" s="126">
        <f t="shared" si="6"/>
        <v>0</v>
      </c>
      <c r="K74" s="126">
        <f t="shared" si="6"/>
        <v>0</v>
      </c>
      <c r="L74" s="389"/>
      <c r="M74" s="853"/>
      <c r="N74" s="360"/>
      <c r="O74" s="360"/>
      <c r="P74" s="360"/>
      <c r="Q74" s="360"/>
      <c r="R74" s="300"/>
      <c r="S74" s="300"/>
      <c r="T74" s="300"/>
      <c r="U74" s="300"/>
      <c r="V74" s="300"/>
      <c r="W74" s="300"/>
      <c r="X74" s="300"/>
      <c r="Y74" s="300"/>
      <c r="Z74" s="300"/>
      <c r="AA74" s="300"/>
    </row>
    <row r="75" spans="1:27">
      <c r="A75" s="397"/>
      <c r="B75" s="161"/>
      <c r="C75" s="161"/>
      <c r="D75" s="161"/>
      <c r="E75" s="161"/>
      <c r="F75" s="161"/>
      <c r="G75" s="161"/>
      <c r="H75" s="995"/>
      <c r="I75" s="161"/>
      <c r="J75" s="161"/>
      <c r="K75" s="161"/>
      <c r="L75" s="161"/>
      <c r="M75" s="853"/>
      <c r="N75" s="360"/>
      <c r="O75" s="360"/>
      <c r="P75" s="360"/>
      <c r="Q75" s="360"/>
      <c r="R75" s="300"/>
      <c r="S75" s="300"/>
      <c r="T75" s="300"/>
      <c r="U75" s="300"/>
      <c r="V75" s="300"/>
      <c r="W75" s="300"/>
      <c r="X75" s="300"/>
      <c r="Y75" s="300"/>
      <c r="Z75" s="300"/>
      <c r="AA75" s="300"/>
    </row>
    <row r="76" spans="1:27">
      <c r="A76" s="397"/>
      <c r="B76" s="161"/>
      <c r="C76" s="161"/>
      <c r="D76" s="161"/>
      <c r="E76" s="161"/>
      <c r="F76" s="161"/>
      <c r="G76" s="161"/>
      <c r="H76" s="995"/>
      <c r="I76" s="161"/>
      <c r="J76" s="161"/>
      <c r="K76" s="161"/>
      <c r="L76" s="161"/>
      <c r="M76" s="853"/>
      <c r="N76" s="360"/>
      <c r="O76" s="360"/>
      <c r="P76" s="360"/>
      <c r="Q76" s="360"/>
      <c r="R76" s="300"/>
      <c r="S76" s="300"/>
      <c r="T76" s="300"/>
      <c r="U76" s="300"/>
      <c r="V76" s="300"/>
      <c r="W76" s="300"/>
      <c r="X76" s="300"/>
      <c r="Y76" s="300"/>
      <c r="Z76" s="300"/>
      <c r="AA76" s="300"/>
    </row>
    <row r="77" spans="1:27" ht="16" thickBot="1">
      <c r="A77" s="397"/>
      <c r="B77" s="161"/>
      <c r="C77" s="161"/>
      <c r="D77" s="161"/>
      <c r="E77" s="161"/>
      <c r="F77" s="161"/>
      <c r="G77" s="161"/>
      <c r="H77" s="995"/>
      <c r="I77" s="161"/>
      <c r="J77" s="161"/>
      <c r="K77" s="161"/>
      <c r="L77" s="161"/>
      <c r="M77" s="853"/>
      <c r="N77" s="360"/>
      <c r="O77" s="360"/>
      <c r="P77" s="360"/>
      <c r="Q77" s="360"/>
      <c r="R77" s="300"/>
      <c r="S77" s="300"/>
      <c r="T77" s="300"/>
      <c r="U77" s="300"/>
      <c r="V77" s="300"/>
      <c r="W77" s="300"/>
      <c r="X77" s="300"/>
      <c r="Y77" s="300"/>
      <c r="Z77" s="300"/>
      <c r="AA77" s="300"/>
    </row>
    <row r="78" spans="1:27" ht="15.5" customHeight="1">
      <c r="A78" s="2941" t="s">
        <v>1252</v>
      </c>
      <c r="B78" s="2942"/>
      <c r="C78" s="2817" t="s">
        <v>1239</v>
      </c>
      <c r="D78" s="2836" t="s">
        <v>1264</v>
      </c>
      <c r="E78" s="2836" t="s">
        <v>1264</v>
      </c>
      <c r="F78" s="2836" t="s">
        <v>1264</v>
      </c>
      <c r="G78" s="2817" t="s">
        <v>1264</v>
      </c>
      <c r="H78" s="209" t="s">
        <v>79</v>
      </c>
      <c r="I78" s="2945" t="s">
        <v>1354</v>
      </c>
      <c r="J78" s="2946"/>
      <c r="K78" s="2947"/>
      <c r="L78" s="161"/>
      <c r="M78" s="853"/>
      <c r="N78" s="360"/>
      <c r="O78" s="360"/>
      <c r="P78" s="360"/>
      <c r="Q78" s="360"/>
      <c r="R78" s="300"/>
      <c r="S78" s="300"/>
      <c r="T78" s="300"/>
      <c r="U78" s="300"/>
      <c r="V78" s="300"/>
      <c r="W78" s="300"/>
      <c r="X78" s="300"/>
      <c r="Y78" s="300"/>
      <c r="Z78" s="300"/>
      <c r="AA78" s="300"/>
    </row>
    <row r="79" spans="1:27" ht="15.5" customHeight="1">
      <c r="A79" s="2941"/>
      <c r="B79" s="2942"/>
      <c r="C79" s="2851" t="s">
        <v>79</v>
      </c>
      <c r="D79" s="2851" t="s">
        <v>133</v>
      </c>
      <c r="E79" s="2851" t="s">
        <v>134</v>
      </c>
      <c r="F79" s="2851" t="s">
        <v>135</v>
      </c>
      <c r="G79" s="2851" t="s">
        <v>136</v>
      </c>
      <c r="H79" s="210" t="s">
        <v>1355</v>
      </c>
      <c r="I79" s="3058"/>
      <c r="J79" s="3059"/>
      <c r="K79" s="3060"/>
      <c r="L79" s="995"/>
      <c r="M79" s="853"/>
      <c r="N79" s="360"/>
      <c r="O79" s="360"/>
      <c r="P79" s="360"/>
      <c r="Q79" s="360"/>
      <c r="R79" s="300"/>
      <c r="S79" s="300"/>
      <c r="T79" s="300"/>
      <c r="U79" s="300"/>
      <c r="V79" s="300"/>
      <c r="W79" s="300"/>
      <c r="X79" s="300"/>
      <c r="Y79" s="300"/>
      <c r="Z79" s="300"/>
      <c r="AA79" s="300"/>
    </row>
    <row r="80" spans="1:27" ht="24.5" customHeight="1" thickBot="1">
      <c r="A80" s="2943"/>
      <c r="B80" s="2944"/>
      <c r="C80" s="2818" t="s">
        <v>51</v>
      </c>
      <c r="D80" s="2837" t="s">
        <v>51</v>
      </c>
      <c r="E80" s="2837" t="s">
        <v>51</v>
      </c>
      <c r="F80" s="2837" t="s">
        <v>51</v>
      </c>
      <c r="G80" s="2818" t="s">
        <v>51</v>
      </c>
      <c r="H80" s="379" t="s">
        <v>51</v>
      </c>
      <c r="I80" s="2948"/>
      <c r="J80" s="2949"/>
      <c r="K80" s="2950"/>
      <c r="L80" s="161"/>
      <c r="M80" s="853"/>
      <c r="N80" s="360"/>
      <c r="O80" s="360"/>
      <c r="P80" s="360"/>
      <c r="Q80" s="360"/>
      <c r="R80" s="300"/>
      <c r="S80" s="300"/>
      <c r="T80" s="300"/>
      <c r="U80" s="300"/>
      <c r="V80" s="300"/>
      <c r="W80" s="300"/>
      <c r="X80" s="300"/>
      <c r="Y80" s="300"/>
      <c r="Z80" s="300"/>
      <c r="AA80" s="300"/>
    </row>
    <row r="81" spans="1:27">
      <c r="A81" s="384">
        <f>A74+1</f>
        <v>60</v>
      </c>
      <c r="B81" s="1926" t="s">
        <v>1251</v>
      </c>
      <c r="C81" s="26"/>
      <c r="D81" s="2822"/>
      <c r="E81" s="2822"/>
      <c r="F81" s="2822"/>
      <c r="G81" s="2822"/>
      <c r="H81" s="2825">
        <f>SUM(C81:G81)</f>
        <v>0</v>
      </c>
      <c r="I81" s="2841"/>
      <c r="J81" s="2842"/>
      <c r="K81" s="2843"/>
      <c r="L81" s="161"/>
      <c r="M81" s="853"/>
      <c r="N81" s="360"/>
      <c r="O81" s="360"/>
      <c r="P81" s="360"/>
      <c r="Q81" s="360"/>
      <c r="R81" s="300"/>
      <c r="S81" s="300"/>
      <c r="T81" s="300"/>
      <c r="U81" s="300"/>
      <c r="V81" s="300"/>
      <c r="W81" s="300"/>
      <c r="X81" s="300"/>
      <c r="Y81" s="300"/>
      <c r="Z81" s="300"/>
      <c r="AA81" s="300"/>
    </row>
    <row r="82" spans="1:27">
      <c r="A82" s="386">
        <f>A81+1</f>
        <v>61</v>
      </c>
      <c r="B82" s="2821" t="s">
        <v>1240</v>
      </c>
      <c r="C82" s="27"/>
      <c r="D82" s="2823"/>
      <c r="E82" s="2823"/>
      <c r="F82" s="2823"/>
      <c r="G82" s="2823"/>
      <c r="H82" s="213">
        <f t="shared" ref="H82:H110" si="7">SUM(C82:G82)</f>
        <v>0</v>
      </c>
      <c r="I82" s="2844"/>
      <c r="J82" s="2840"/>
      <c r="K82" s="2845"/>
      <c r="L82" s="161"/>
      <c r="M82" s="853"/>
      <c r="N82" s="360"/>
      <c r="O82" s="360"/>
      <c r="P82" s="360"/>
      <c r="Q82" s="360"/>
      <c r="R82" s="300"/>
      <c r="S82" s="300"/>
      <c r="T82" s="300"/>
      <c r="U82" s="300"/>
      <c r="V82" s="300"/>
      <c r="W82" s="300"/>
      <c r="X82" s="300"/>
      <c r="Y82" s="300"/>
      <c r="Z82" s="300"/>
      <c r="AA82" s="300"/>
    </row>
    <row r="83" spans="1:27">
      <c r="A83" s="386">
        <f t="shared" ref="A83:A110" si="8">A82+1</f>
        <v>62</v>
      </c>
      <c r="B83" s="2821" t="s">
        <v>1241</v>
      </c>
      <c r="C83" s="27"/>
      <c r="D83" s="2823"/>
      <c r="E83" s="2823"/>
      <c r="F83" s="2823"/>
      <c r="G83" s="2823"/>
      <c r="H83" s="213">
        <f t="shared" si="7"/>
        <v>0</v>
      </c>
      <c r="I83" s="2844"/>
      <c r="J83" s="2840"/>
      <c r="K83" s="2845"/>
      <c r="L83" s="161"/>
      <c r="M83" s="853"/>
      <c r="N83" s="360"/>
      <c r="O83" s="360"/>
      <c r="P83" s="360"/>
      <c r="Q83" s="360"/>
      <c r="R83" s="300"/>
      <c r="S83" s="300"/>
      <c r="T83" s="300"/>
      <c r="U83" s="300"/>
      <c r="V83" s="300"/>
      <c r="W83" s="300"/>
      <c r="X83" s="300"/>
      <c r="Y83" s="300"/>
      <c r="Z83" s="300"/>
      <c r="AA83" s="300"/>
    </row>
    <row r="84" spans="1:27">
      <c r="A84" s="386">
        <f t="shared" si="8"/>
        <v>63</v>
      </c>
      <c r="B84" s="2821" t="s">
        <v>1242</v>
      </c>
      <c r="C84" s="27"/>
      <c r="D84" s="2823"/>
      <c r="E84" s="2823"/>
      <c r="F84" s="2823"/>
      <c r="G84" s="2823"/>
      <c r="H84" s="213">
        <f t="shared" si="7"/>
        <v>0</v>
      </c>
      <c r="I84" s="2844"/>
      <c r="J84" s="2840"/>
      <c r="K84" s="2845"/>
      <c r="L84" s="161"/>
      <c r="M84" s="853"/>
      <c r="N84" s="360"/>
      <c r="O84" s="360"/>
      <c r="P84" s="360"/>
      <c r="Q84" s="360"/>
      <c r="R84" s="300"/>
      <c r="S84" s="300"/>
      <c r="T84" s="300"/>
      <c r="U84" s="300"/>
      <c r="V84" s="300"/>
      <c r="W84" s="300"/>
      <c r="X84" s="300"/>
      <c r="Y84" s="300"/>
      <c r="Z84" s="300"/>
      <c r="AA84" s="300"/>
    </row>
    <row r="85" spans="1:27">
      <c r="A85" s="386">
        <f t="shared" si="8"/>
        <v>64</v>
      </c>
      <c r="B85" s="2821" t="s">
        <v>1243</v>
      </c>
      <c r="C85" s="27"/>
      <c r="D85" s="2823"/>
      <c r="E85" s="2823"/>
      <c r="F85" s="2823"/>
      <c r="G85" s="2823"/>
      <c r="H85" s="213">
        <f t="shared" si="7"/>
        <v>0</v>
      </c>
      <c r="I85" s="2844"/>
      <c r="J85" s="2840"/>
      <c r="K85" s="2845"/>
      <c r="L85" s="161"/>
      <c r="M85" s="853"/>
      <c r="N85" s="360"/>
      <c r="O85" s="360"/>
      <c r="P85" s="360"/>
      <c r="Q85" s="360"/>
      <c r="R85" s="300"/>
      <c r="S85" s="300"/>
      <c r="T85" s="300"/>
      <c r="U85" s="300"/>
      <c r="V85" s="300"/>
      <c r="W85" s="300"/>
      <c r="X85" s="300"/>
      <c r="Y85" s="300"/>
      <c r="Z85" s="300"/>
      <c r="AA85" s="300"/>
    </row>
    <row r="86" spans="1:27">
      <c r="A86" s="386">
        <f t="shared" si="8"/>
        <v>65</v>
      </c>
      <c r="B86" s="2821" t="s">
        <v>1244</v>
      </c>
      <c r="C86" s="27"/>
      <c r="D86" s="2823"/>
      <c r="E86" s="2823"/>
      <c r="F86" s="2823"/>
      <c r="G86" s="2823"/>
      <c r="H86" s="213">
        <f t="shared" si="7"/>
        <v>0</v>
      </c>
      <c r="I86" s="2844"/>
      <c r="J86" s="2840"/>
      <c r="K86" s="2845"/>
      <c r="L86" s="161"/>
      <c r="M86" s="853"/>
      <c r="N86" s="360"/>
      <c r="O86" s="360"/>
      <c r="P86" s="360"/>
      <c r="Q86" s="360"/>
      <c r="R86" s="300"/>
      <c r="S86" s="300"/>
      <c r="T86" s="300"/>
      <c r="U86" s="300"/>
      <c r="V86" s="300"/>
      <c r="W86" s="300"/>
      <c r="X86" s="300"/>
      <c r="Y86" s="300"/>
      <c r="Z86" s="300"/>
      <c r="AA86" s="300"/>
    </row>
    <row r="87" spans="1:27">
      <c r="A87" s="386">
        <f t="shared" si="8"/>
        <v>66</v>
      </c>
      <c r="B87" s="2821" t="s">
        <v>1245</v>
      </c>
      <c r="C87" s="27"/>
      <c r="D87" s="2823"/>
      <c r="E87" s="2823"/>
      <c r="F87" s="2823"/>
      <c r="G87" s="2823"/>
      <c r="H87" s="213">
        <f t="shared" si="7"/>
        <v>0</v>
      </c>
      <c r="I87" s="2844"/>
      <c r="J87" s="2840"/>
      <c r="K87" s="2845"/>
      <c r="L87" s="161"/>
      <c r="M87" s="853"/>
      <c r="N87" s="360"/>
      <c r="O87" s="360"/>
      <c r="P87" s="360"/>
      <c r="Q87" s="360"/>
      <c r="R87" s="300"/>
      <c r="S87" s="300"/>
      <c r="T87" s="300"/>
      <c r="U87" s="300"/>
      <c r="V87" s="300"/>
      <c r="W87" s="300"/>
      <c r="X87" s="300"/>
      <c r="Y87" s="300"/>
      <c r="Z87" s="300"/>
      <c r="AA87" s="300"/>
    </row>
    <row r="88" spans="1:27">
      <c r="A88" s="386">
        <f t="shared" si="8"/>
        <v>67</v>
      </c>
      <c r="B88" s="2821" t="s">
        <v>1246</v>
      </c>
      <c r="C88" s="27"/>
      <c r="D88" s="2823"/>
      <c r="E88" s="2823"/>
      <c r="F88" s="2823"/>
      <c r="G88" s="2823"/>
      <c r="H88" s="213">
        <f t="shared" si="7"/>
        <v>0</v>
      </c>
      <c r="I88" s="2844"/>
      <c r="J88" s="2840"/>
      <c r="K88" s="2845"/>
      <c r="L88" s="161"/>
      <c r="M88" s="853"/>
      <c r="N88" s="360"/>
      <c r="O88" s="360"/>
      <c r="P88" s="360"/>
      <c r="Q88" s="360"/>
      <c r="R88" s="300"/>
      <c r="S88" s="300"/>
      <c r="T88" s="300"/>
      <c r="U88" s="300"/>
      <c r="V88" s="300"/>
      <c r="W88" s="300"/>
      <c r="X88" s="300"/>
      <c r="Y88" s="300"/>
      <c r="Z88" s="300"/>
      <c r="AA88" s="300"/>
    </row>
    <row r="89" spans="1:27">
      <c r="A89" s="386">
        <f t="shared" si="8"/>
        <v>68</v>
      </c>
      <c r="B89" s="2821" t="s">
        <v>1247</v>
      </c>
      <c r="C89" s="27"/>
      <c r="D89" s="2823"/>
      <c r="E89" s="2823"/>
      <c r="F89" s="2823"/>
      <c r="G89" s="2823"/>
      <c r="H89" s="213">
        <f t="shared" si="7"/>
        <v>0</v>
      </c>
      <c r="I89" s="2844"/>
      <c r="J89" s="2840"/>
      <c r="K89" s="2845"/>
      <c r="L89" s="161"/>
      <c r="M89" s="853"/>
      <c r="N89" s="360"/>
      <c r="O89" s="360"/>
      <c r="P89" s="360"/>
      <c r="Q89" s="360"/>
      <c r="R89" s="300"/>
      <c r="S89" s="300"/>
      <c r="T89" s="300"/>
      <c r="U89" s="300"/>
      <c r="V89" s="300"/>
      <c r="W89" s="300"/>
      <c r="X89" s="300"/>
      <c r="Y89" s="300"/>
      <c r="Z89" s="300"/>
      <c r="AA89" s="300"/>
    </row>
    <row r="90" spans="1:27">
      <c r="A90" s="386">
        <f t="shared" si="8"/>
        <v>69</v>
      </c>
      <c r="B90" s="644"/>
      <c r="C90" s="27"/>
      <c r="D90" s="2823"/>
      <c r="E90" s="2823"/>
      <c r="F90" s="2823"/>
      <c r="G90" s="2823"/>
      <c r="H90" s="213">
        <f t="shared" si="7"/>
        <v>0</v>
      </c>
      <c r="I90" s="2844"/>
      <c r="J90" s="2840"/>
      <c r="K90" s="2845"/>
      <c r="L90" s="161"/>
      <c r="M90" s="853"/>
      <c r="N90" s="360"/>
      <c r="O90" s="360"/>
      <c r="P90" s="360"/>
      <c r="Q90" s="360"/>
      <c r="R90" s="300"/>
      <c r="S90" s="300"/>
      <c r="T90" s="300"/>
      <c r="U90" s="300"/>
      <c r="V90" s="300"/>
      <c r="W90" s="300"/>
      <c r="X90" s="300"/>
      <c r="Y90" s="300"/>
      <c r="Z90" s="300"/>
      <c r="AA90" s="300"/>
    </row>
    <row r="91" spans="1:27">
      <c r="A91" s="386">
        <f t="shared" si="8"/>
        <v>70</v>
      </c>
      <c r="B91" s="644"/>
      <c r="C91" s="27"/>
      <c r="D91" s="2823"/>
      <c r="E91" s="2823"/>
      <c r="F91" s="2823"/>
      <c r="G91" s="2823"/>
      <c r="H91" s="213">
        <f t="shared" si="7"/>
        <v>0</v>
      </c>
      <c r="I91" s="2844"/>
      <c r="J91" s="2840"/>
      <c r="K91" s="2845"/>
      <c r="L91" s="995"/>
      <c r="M91" s="853"/>
      <c r="N91" s="360"/>
      <c r="O91" s="360"/>
      <c r="P91" s="360"/>
      <c r="Q91" s="360"/>
      <c r="R91" s="300"/>
      <c r="S91" s="300"/>
      <c r="T91" s="300"/>
      <c r="U91" s="300"/>
      <c r="V91" s="300"/>
      <c r="W91" s="300"/>
      <c r="X91" s="300"/>
      <c r="Y91" s="300"/>
      <c r="Z91" s="300"/>
      <c r="AA91" s="300"/>
    </row>
    <row r="92" spans="1:27">
      <c r="A92" s="386">
        <f t="shared" si="8"/>
        <v>71</v>
      </c>
      <c r="B92" s="644"/>
      <c r="C92" s="27"/>
      <c r="D92" s="2823"/>
      <c r="E92" s="2823"/>
      <c r="F92" s="2823"/>
      <c r="G92" s="2823"/>
      <c r="H92" s="213">
        <f t="shared" si="7"/>
        <v>0</v>
      </c>
      <c r="I92" s="2844"/>
      <c r="J92" s="2840"/>
      <c r="K92" s="2845"/>
      <c r="L92" s="995"/>
      <c r="M92" s="853"/>
      <c r="N92" s="360"/>
      <c r="O92" s="360"/>
      <c r="P92" s="360"/>
      <c r="Q92" s="360"/>
      <c r="R92" s="300"/>
      <c r="S92" s="300"/>
      <c r="T92" s="300"/>
      <c r="U92" s="300"/>
      <c r="V92" s="300"/>
      <c r="W92" s="300"/>
      <c r="X92" s="300"/>
      <c r="Y92" s="300"/>
      <c r="Z92" s="300"/>
      <c r="AA92" s="300"/>
    </row>
    <row r="93" spans="1:27">
      <c r="A93" s="386">
        <f t="shared" si="8"/>
        <v>72</v>
      </c>
      <c r="B93" s="644"/>
      <c r="C93" s="27"/>
      <c r="D93" s="2823"/>
      <c r="E93" s="2823"/>
      <c r="F93" s="2823"/>
      <c r="G93" s="2823"/>
      <c r="H93" s="213">
        <f t="shared" si="7"/>
        <v>0</v>
      </c>
      <c r="I93" s="2844"/>
      <c r="J93" s="2840"/>
      <c r="K93" s="2845"/>
      <c r="L93" s="995"/>
      <c r="M93" s="853"/>
      <c r="N93" s="360"/>
      <c r="O93" s="360"/>
      <c r="P93" s="360"/>
      <c r="Q93" s="360"/>
      <c r="R93" s="300"/>
      <c r="S93" s="300"/>
      <c r="T93" s="300"/>
      <c r="U93" s="300"/>
      <c r="V93" s="300"/>
      <c r="W93" s="300"/>
      <c r="X93" s="300"/>
      <c r="Y93" s="300"/>
      <c r="Z93" s="300"/>
      <c r="AA93" s="300"/>
    </row>
    <row r="94" spans="1:27">
      <c r="A94" s="386">
        <f t="shared" si="8"/>
        <v>73</v>
      </c>
      <c r="B94" s="644"/>
      <c r="C94" s="27"/>
      <c r="D94" s="2823"/>
      <c r="E94" s="2823"/>
      <c r="F94" s="2823"/>
      <c r="G94" s="2823"/>
      <c r="H94" s="213">
        <f t="shared" si="7"/>
        <v>0</v>
      </c>
      <c r="I94" s="2844"/>
      <c r="J94" s="2840"/>
      <c r="K94" s="2845"/>
      <c r="L94" s="995"/>
      <c r="M94" s="853"/>
      <c r="N94" s="360"/>
      <c r="O94" s="360"/>
      <c r="P94" s="360"/>
      <c r="Q94" s="360"/>
      <c r="R94" s="300"/>
      <c r="S94" s="300"/>
      <c r="T94" s="300"/>
      <c r="U94" s="300"/>
      <c r="V94" s="300"/>
      <c r="W94" s="300"/>
      <c r="X94" s="300"/>
      <c r="Y94" s="300"/>
      <c r="Z94" s="300"/>
      <c r="AA94" s="300"/>
    </row>
    <row r="95" spans="1:27">
      <c r="A95" s="386">
        <f t="shared" si="8"/>
        <v>74</v>
      </c>
      <c r="B95" s="644"/>
      <c r="C95" s="27"/>
      <c r="D95" s="2823"/>
      <c r="E95" s="2823"/>
      <c r="F95" s="2823"/>
      <c r="G95" s="2823"/>
      <c r="H95" s="213">
        <f t="shared" si="7"/>
        <v>0</v>
      </c>
      <c r="I95" s="2844"/>
      <c r="J95" s="2840"/>
      <c r="K95" s="2845"/>
      <c r="L95" s="995"/>
      <c r="M95" s="853"/>
      <c r="N95" s="360"/>
      <c r="O95" s="360"/>
      <c r="P95" s="360"/>
      <c r="Q95" s="360"/>
      <c r="R95" s="300"/>
      <c r="S95" s="300"/>
      <c r="T95" s="300"/>
      <c r="U95" s="300"/>
      <c r="V95" s="300"/>
      <c r="W95" s="300"/>
      <c r="X95" s="300"/>
      <c r="Y95" s="300"/>
      <c r="Z95" s="300"/>
      <c r="AA95" s="300"/>
    </row>
    <row r="96" spans="1:27">
      <c r="A96" s="386">
        <f t="shared" si="8"/>
        <v>75</v>
      </c>
      <c r="B96" s="644"/>
      <c r="C96" s="27"/>
      <c r="D96" s="2823"/>
      <c r="E96" s="2823"/>
      <c r="F96" s="2823"/>
      <c r="G96" s="2823"/>
      <c r="H96" s="213">
        <f t="shared" si="7"/>
        <v>0</v>
      </c>
      <c r="I96" s="2844"/>
      <c r="J96" s="2840"/>
      <c r="K96" s="2845"/>
      <c r="L96" s="995"/>
      <c r="M96" s="853"/>
      <c r="N96" s="360"/>
      <c r="O96" s="360"/>
      <c r="P96" s="360"/>
      <c r="Q96" s="360"/>
      <c r="R96" s="300"/>
      <c r="S96" s="300"/>
      <c r="T96" s="300"/>
      <c r="U96" s="300"/>
      <c r="V96" s="300"/>
      <c r="W96" s="300"/>
      <c r="X96" s="300"/>
      <c r="Y96" s="300"/>
      <c r="Z96" s="300"/>
      <c r="AA96" s="300"/>
    </row>
    <row r="97" spans="1:27">
      <c r="A97" s="386">
        <f t="shared" si="8"/>
        <v>76</v>
      </c>
      <c r="B97" s="644"/>
      <c r="C97" s="27"/>
      <c r="D97" s="2823"/>
      <c r="E97" s="2823"/>
      <c r="F97" s="2823"/>
      <c r="G97" s="2823"/>
      <c r="H97" s="213">
        <f t="shared" si="7"/>
        <v>0</v>
      </c>
      <c r="I97" s="2844"/>
      <c r="J97" s="2840"/>
      <c r="K97" s="2845"/>
      <c r="L97" s="995"/>
      <c r="M97" s="853"/>
      <c r="N97" s="360"/>
      <c r="O97" s="360"/>
      <c r="P97" s="360"/>
      <c r="Q97" s="360"/>
      <c r="R97" s="300"/>
      <c r="S97" s="300"/>
      <c r="T97" s="300"/>
      <c r="U97" s="300"/>
      <c r="V97" s="300"/>
      <c r="W97" s="300"/>
      <c r="X97" s="300"/>
      <c r="Y97" s="300"/>
      <c r="Z97" s="300"/>
      <c r="AA97" s="300"/>
    </row>
    <row r="98" spans="1:27">
      <c r="A98" s="386">
        <f t="shared" si="8"/>
        <v>77</v>
      </c>
      <c r="B98" s="644"/>
      <c r="C98" s="27"/>
      <c r="D98" s="2823"/>
      <c r="E98" s="2823"/>
      <c r="F98" s="2823"/>
      <c r="G98" s="2823"/>
      <c r="H98" s="213">
        <f t="shared" si="7"/>
        <v>0</v>
      </c>
      <c r="I98" s="2844"/>
      <c r="J98" s="2840"/>
      <c r="K98" s="2845"/>
      <c r="L98" s="995"/>
      <c r="M98" s="853"/>
      <c r="N98" s="360"/>
      <c r="O98" s="360"/>
      <c r="P98" s="360"/>
      <c r="Q98" s="360"/>
      <c r="R98" s="300"/>
      <c r="S98" s="300"/>
      <c r="T98" s="300"/>
      <c r="U98" s="300"/>
      <c r="V98" s="300"/>
      <c r="W98" s="300"/>
      <c r="X98" s="300"/>
      <c r="Y98" s="300"/>
      <c r="Z98" s="300"/>
      <c r="AA98" s="300"/>
    </row>
    <row r="99" spans="1:27">
      <c r="A99" s="386">
        <f t="shared" si="8"/>
        <v>78</v>
      </c>
      <c r="B99" s="644"/>
      <c r="C99" s="27"/>
      <c r="D99" s="2823"/>
      <c r="E99" s="2823"/>
      <c r="F99" s="2823"/>
      <c r="G99" s="2823"/>
      <c r="H99" s="213">
        <f t="shared" si="7"/>
        <v>0</v>
      </c>
      <c r="I99" s="2844"/>
      <c r="J99" s="2840"/>
      <c r="K99" s="2845"/>
      <c r="L99" s="995"/>
      <c r="M99" s="853"/>
      <c r="N99" s="360"/>
      <c r="O99" s="360"/>
      <c r="P99" s="360"/>
      <c r="Q99" s="360"/>
      <c r="R99" s="300"/>
      <c r="S99" s="300"/>
      <c r="T99" s="300"/>
      <c r="U99" s="300"/>
      <c r="V99" s="300"/>
      <c r="W99" s="300"/>
      <c r="X99" s="300"/>
      <c r="Y99" s="300"/>
      <c r="Z99" s="300"/>
      <c r="AA99" s="300"/>
    </row>
    <row r="100" spans="1:27">
      <c r="A100" s="386">
        <f t="shared" si="8"/>
        <v>79</v>
      </c>
      <c r="B100" s="644"/>
      <c r="C100" s="27"/>
      <c r="D100" s="2823"/>
      <c r="E100" s="2823"/>
      <c r="F100" s="2823"/>
      <c r="G100" s="2823"/>
      <c r="H100" s="213">
        <f t="shared" si="7"/>
        <v>0</v>
      </c>
      <c r="I100" s="2844"/>
      <c r="J100" s="2840"/>
      <c r="K100" s="2845"/>
      <c r="L100" s="161"/>
      <c r="M100" s="853"/>
      <c r="N100" s="360"/>
      <c r="O100" s="360"/>
      <c r="P100" s="360"/>
      <c r="Q100" s="360"/>
      <c r="R100" s="300"/>
      <c r="S100" s="300"/>
      <c r="T100" s="300"/>
      <c r="U100" s="300"/>
      <c r="V100" s="300"/>
      <c r="W100" s="300"/>
      <c r="X100" s="300"/>
      <c r="Y100" s="300"/>
      <c r="Z100" s="300"/>
      <c r="AA100" s="300"/>
    </row>
    <row r="101" spans="1:27">
      <c r="A101" s="386">
        <f t="shared" si="8"/>
        <v>80</v>
      </c>
      <c r="B101" s="644"/>
      <c r="C101" s="27"/>
      <c r="D101" s="2823"/>
      <c r="E101" s="2823"/>
      <c r="F101" s="2823"/>
      <c r="G101" s="2823"/>
      <c r="H101" s="213">
        <f t="shared" si="7"/>
        <v>0</v>
      </c>
      <c r="I101" s="2844"/>
      <c r="J101" s="2840"/>
      <c r="K101" s="2845"/>
      <c r="L101" s="161"/>
      <c r="M101" s="853"/>
      <c r="N101" s="360"/>
      <c r="O101" s="360"/>
      <c r="P101" s="360"/>
      <c r="Q101" s="360"/>
      <c r="R101" s="300"/>
      <c r="S101" s="300"/>
      <c r="T101" s="300"/>
      <c r="U101" s="300"/>
      <c r="V101" s="300"/>
      <c r="W101" s="300"/>
      <c r="X101" s="300"/>
      <c r="Y101" s="300"/>
      <c r="Z101" s="300"/>
      <c r="AA101" s="300"/>
    </row>
    <row r="102" spans="1:27">
      <c r="A102" s="386">
        <f t="shared" si="8"/>
        <v>81</v>
      </c>
      <c r="B102" s="644"/>
      <c r="C102" s="27"/>
      <c r="D102" s="2823"/>
      <c r="E102" s="2823"/>
      <c r="F102" s="2823"/>
      <c r="G102" s="2823"/>
      <c r="H102" s="213">
        <f t="shared" si="7"/>
        <v>0</v>
      </c>
      <c r="I102" s="2844"/>
      <c r="J102" s="2840"/>
      <c r="K102" s="2845"/>
      <c r="L102" s="161"/>
      <c r="M102" s="853"/>
      <c r="N102" s="360"/>
      <c r="O102" s="360"/>
      <c r="P102" s="360"/>
      <c r="Q102" s="360"/>
      <c r="R102" s="300"/>
      <c r="S102" s="300"/>
      <c r="T102" s="300"/>
      <c r="U102" s="300"/>
      <c r="V102" s="300"/>
      <c r="W102" s="300"/>
      <c r="X102" s="300"/>
      <c r="Y102" s="300"/>
      <c r="Z102" s="300"/>
      <c r="AA102" s="300"/>
    </row>
    <row r="103" spans="1:27">
      <c r="A103" s="386">
        <f t="shared" si="8"/>
        <v>82</v>
      </c>
      <c r="B103" s="644"/>
      <c r="C103" s="27"/>
      <c r="D103" s="2823"/>
      <c r="E103" s="2823"/>
      <c r="F103" s="2823"/>
      <c r="G103" s="2823"/>
      <c r="H103" s="213">
        <f t="shared" si="7"/>
        <v>0</v>
      </c>
      <c r="I103" s="2844"/>
      <c r="J103" s="2840"/>
      <c r="K103" s="2845"/>
      <c r="L103" s="161"/>
      <c r="M103" s="853"/>
      <c r="N103" s="360"/>
      <c r="O103" s="360"/>
      <c r="P103" s="360"/>
      <c r="Q103" s="360"/>
      <c r="R103" s="300"/>
      <c r="S103" s="300"/>
      <c r="T103" s="300"/>
      <c r="U103" s="300"/>
      <c r="V103" s="300"/>
      <c r="W103" s="300"/>
      <c r="X103" s="300"/>
      <c r="Y103" s="300"/>
      <c r="Z103" s="300"/>
      <c r="AA103" s="300"/>
    </row>
    <row r="104" spans="1:27">
      <c r="A104" s="386">
        <f t="shared" si="8"/>
        <v>83</v>
      </c>
      <c r="B104" s="644"/>
      <c r="C104" s="27"/>
      <c r="D104" s="2823"/>
      <c r="E104" s="2823"/>
      <c r="F104" s="2823"/>
      <c r="G104" s="2823"/>
      <c r="H104" s="213">
        <f t="shared" si="7"/>
        <v>0</v>
      </c>
      <c r="I104" s="2844"/>
      <c r="J104" s="2840"/>
      <c r="K104" s="2845"/>
      <c r="L104" s="161"/>
      <c r="M104" s="853"/>
      <c r="N104" s="360"/>
      <c r="O104" s="360"/>
      <c r="P104" s="360"/>
      <c r="Q104" s="360"/>
      <c r="R104" s="300"/>
      <c r="S104" s="300"/>
      <c r="T104" s="300"/>
      <c r="U104" s="300"/>
      <c r="V104" s="300"/>
      <c r="W104" s="300"/>
      <c r="X104" s="300"/>
      <c r="Y104" s="300"/>
      <c r="Z104" s="300"/>
      <c r="AA104" s="300"/>
    </row>
    <row r="105" spans="1:27">
      <c r="A105" s="386">
        <f t="shared" si="8"/>
        <v>84</v>
      </c>
      <c r="B105" s="644"/>
      <c r="C105" s="27"/>
      <c r="D105" s="2823"/>
      <c r="E105" s="2823"/>
      <c r="F105" s="2823"/>
      <c r="G105" s="2823"/>
      <c r="H105" s="213">
        <f t="shared" si="7"/>
        <v>0</v>
      </c>
      <c r="I105" s="2844"/>
      <c r="J105" s="2840"/>
      <c r="K105" s="2845"/>
      <c r="L105" s="161"/>
      <c r="M105" s="853"/>
      <c r="N105" s="360"/>
      <c r="O105" s="360"/>
      <c r="P105" s="360"/>
      <c r="Q105" s="360"/>
      <c r="R105" s="300"/>
      <c r="S105" s="300"/>
      <c r="T105" s="300"/>
      <c r="U105" s="300"/>
      <c r="V105" s="300"/>
      <c r="W105" s="300"/>
      <c r="X105" s="300"/>
      <c r="Y105" s="300"/>
      <c r="Z105" s="300"/>
      <c r="AA105" s="300"/>
    </row>
    <row r="106" spans="1:27">
      <c r="A106" s="386">
        <f t="shared" si="8"/>
        <v>85</v>
      </c>
      <c r="B106" s="644"/>
      <c r="C106" s="27"/>
      <c r="D106" s="2823"/>
      <c r="E106" s="2823"/>
      <c r="F106" s="2823"/>
      <c r="G106" s="2823"/>
      <c r="H106" s="213">
        <f t="shared" si="7"/>
        <v>0</v>
      </c>
      <c r="I106" s="2844"/>
      <c r="J106" s="2840"/>
      <c r="K106" s="2845"/>
      <c r="L106" s="161"/>
      <c r="M106" s="853"/>
      <c r="N106" s="360"/>
      <c r="O106" s="360"/>
      <c r="P106" s="360"/>
      <c r="Q106" s="360"/>
      <c r="R106" s="300"/>
      <c r="S106" s="300"/>
      <c r="T106" s="300"/>
      <c r="U106" s="300"/>
      <c r="V106" s="300"/>
      <c r="W106" s="300"/>
      <c r="X106" s="300"/>
      <c r="Y106" s="300"/>
      <c r="Z106" s="300"/>
      <c r="AA106" s="300"/>
    </row>
    <row r="107" spans="1:27">
      <c r="A107" s="386">
        <f t="shared" si="8"/>
        <v>86</v>
      </c>
      <c r="B107" s="644"/>
      <c r="C107" s="27"/>
      <c r="D107" s="2823"/>
      <c r="E107" s="2823"/>
      <c r="F107" s="2823"/>
      <c r="G107" s="2823"/>
      <c r="H107" s="213">
        <f t="shared" si="7"/>
        <v>0</v>
      </c>
      <c r="I107" s="2844"/>
      <c r="J107" s="2840"/>
      <c r="K107" s="2845"/>
      <c r="L107" s="161"/>
      <c r="M107" s="853"/>
      <c r="N107" s="360"/>
      <c r="O107" s="360"/>
      <c r="P107" s="360"/>
      <c r="Q107" s="360"/>
      <c r="R107" s="300"/>
      <c r="S107" s="300"/>
      <c r="T107" s="300"/>
      <c r="U107" s="300"/>
      <c r="V107" s="300"/>
      <c r="W107" s="300"/>
      <c r="X107" s="300"/>
      <c r="Y107" s="300"/>
      <c r="Z107" s="300"/>
      <c r="AA107" s="300"/>
    </row>
    <row r="108" spans="1:27">
      <c r="A108" s="386">
        <f t="shared" si="8"/>
        <v>87</v>
      </c>
      <c r="B108" s="644"/>
      <c r="C108" s="27"/>
      <c r="D108" s="2823"/>
      <c r="E108" s="2823"/>
      <c r="F108" s="2823"/>
      <c r="G108" s="2823"/>
      <c r="H108" s="213">
        <f t="shared" si="7"/>
        <v>0</v>
      </c>
      <c r="I108" s="2844"/>
      <c r="J108" s="2840"/>
      <c r="K108" s="2845"/>
      <c r="L108" s="161"/>
      <c r="M108" s="853"/>
      <c r="N108" s="360"/>
      <c r="O108" s="360"/>
      <c r="P108" s="360"/>
      <c r="Q108" s="360"/>
      <c r="R108" s="300"/>
      <c r="S108" s="300"/>
      <c r="T108" s="300"/>
      <c r="U108" s="300"/>
      <c r="V108" s="300"/>
      <c r="W108" s="300"/>
      <c r="X108" s="300"/>
      <c r="Y108" s="300"/>
      <c r="Z108" s="300"/>
      <c r="AA108" s="300"/>
    </row>
    <row r="109" spans="1:27">
      <c r="A109" s="386">
        <f t="shared" si="8"/>
        <v>88</v>
      </c>
      <c r="B109" s="644"/>
      <c r="C109" s="27"/>
      <c r="D109" s="2823"/>
      <c r="E109" s="2823"/>
      <c r="F109" s="2823"/>
      <c r="G109" s="2823"/>
      <c r="H109" s="213">
        <f t="shared" si="7"/>
        <v>0</v>
      </c>
      <c r="I109" s="2844"/>
      <c r="J109" s="2840"/>
      <c r="K109" s="2845"/>
      <c r="L109" s="161"/>
      <c r="M109" s="853"/>
      <c r="N109" s="360"/>
      <c r="O109" s="360"/>
      <c r="P109" s="360"/>
      <c r="Q109" s="360"/>
      <c r="R109" s="300"/>
      <c r="S109" s="300"/>
      <c r="T109" s="300"/>
      <c r="U109" s="300"/>
      <c r="V109" s="300"/>
      <c r="W109" s="300"/>
      <c r="X109" s="300"/>
      <c r="Y109" s="300"/>
      <c r="Z109" s="300"/>
      <c r="AA109" s="300"/>
    </row>
    <row r="110" spans="1:27" ht="16" thickBot="1">
      <c r="A110" s="386">
        <f t="shared" si="8"/>
        <v>89</v>
      </c>
      <c r="B110" s="644"/>
      <c r="C110" s="27"/>
      <c r="D110" s="2823"/>
      <c r="E110" s="2823"/>
      <c r="F110" s="2823"/>
      <c r="G110" s="2823"/>
      <c r="H110" s="213">
        <f t="shared" si="7"/>
        <v>0</v>
      </c>
      <c r="I110" s="2846"/>
      <c r="J110" s="2847"/>
      <c r="K110" s="2848"/>
      <c r="L110" s="161"/>
      <c r="M110" s="853"/>
      <c r="N110" s="360"/>
      <c r="O110" s="360"/>
      <c r="P110" s="360"/>
      <c r="Q110" s="360"/>
      <c r="R110" s="300"/>
      <c r="S110" s="300"/>
      <c r="T110" s="300"/>
      <c r="U110" s="300"/>
      <c r="V110" s="300"/>
      <c r="W110" s="300"/>
      <c r="X110" s="300"/>
      <c r="Y110" s="300"/>
      <c r="Z110" s="300"/>
      <c r="AA110" s="300"/>
    </row>
    <row r="111" spans="1:27" ht="16" thickBot="1">
      <c r="A111" s="391">
        <f>A110+1</f>
        <v>90</v>
      </c>
      <c r="B111" s="396" t="s">
        <v>1248</v>
      </c>
      <c r="C111" s="126">
        <f>SUM(C81:C110)</f>
        <v>0</v>
      </c>
      <c r="D111" s="126">
        <f t="shared" ref="D111:F111" si="9">SUM(D81:D110)</f>
        <v>0</v>
      </c>
      <c r="E111" s="126">
        <f t="shared" si="9"/>
        <v>0</v>
      </c>
      <c r="F111" s="126">
        <f t="shared" si="9"/>
        <v>0</v>
      </c>
      <c r="G111" s="126">
        <f>SUM(G81:G110)</f>
        <v>0</v>
      </c>
      <c r="H111" s="128">
        <f>SUM(H81:H110)</f>
        <v>0</v>
      </c>
      <c r="I111" s="995"/>
      <c r="J111" s="161"/>
      <c r="K111" s="161"/>
      <c r="L111" s="161"/>
      <c r="M111" s="853"/>
      <c r="N111" s="360"/>
      <c r="O111" s="360"/>
      <c r="P111" s="360"/>
      <c r="Q111" s="360"/>
      <c r="R111" s="300"/>
      <c r="S111" s="300"/>
      <c r="T111" s="300"/>
      <c r="U111" s="300"/>
      <c r="V111" s="300"/>
      <c r="W111" s="300"/>
      <c r="X111" s="300"/>
      <c r="Y111" s="300"/>
      <c r="Z111" s="300"/>
      <c r="AA111" s="300"/>
    </row>
    <row r="112" spans="1:27">
      <c r="A112" s="161"/>
      <c r="B112" s="161"/>
      <c r="C112" s="161"/>
      <c r="D112" s="161"/>
      <c r="E112" s="161"/>
      <c r="F112" s="161"/>
      <c r="G112" s="161"/>
      <c r="H112" s="995"/>
      <c r="I112" s="995"/>
      <c r="J112" s="161"/>
      <c r="K112" s="161"/>
      <c r="L112" s="161"/>
      <c r="M112" s="853"/>
      <c r="N112" s="360"/>
      <c r="O112" s="360"/>
      <c r="P112" s="360"/>
      <c r="Q112" s="360"/>
      <c r="R112" s="300"/>
      <c r="S112" s="300"/>
      <c r="T112" s="300"/>
      <c r="U112" s="300"/>
      <c r="V112" s="300"/>
      <c r="W112" s="300"/>
      <c r="X112" s="300"/>
      <c r="Y112" s="300"/>
      <c r="Z112" s="300"/>
      <c r="AA112" s="300"/>
    </row>
    <row r="113" spans="1:27">
      <c r="A113" s="161"/>
      <c r="B113" s="161"/>
      <c r="C113" s="161"/>
      <c r="D113" s="161"/>
      <c r="E113" s="161"/>
      <c r="F113" s="161"/>
      <c r="G113" s="161"/>
      <c r="H113" s="995"/>
      <c r="I113" s="995"/>
      <c r="J113" s="161"/>
      <c r="K113" s="161"/>
      <c r="L113" s="161"/>
      <c r="M113" s="853"/>
      <c r="N113" s="360"/>
      <c r="O113" s="360"/>
      <c r="P113" s="360"/>
      <c r="Q113" s="360"/>
      <c r="R113" s="300"/>
      <c r="S113" s="300"/>
      <c r="T113" s="300"/>
      <c r="U113" s="300"/>
      <c r="V113" s="300"/>
      <c r="W113" s="300"/>
      <c r="X113" s="300"/>
      <c r="Y113" s="300"/>
      <c r="Z113" s="300"/>
      <c r="AA113" s="300"/>
    </row>
    <row r="114" spans="1:27">
      <c r="A114" s="161"/>
      <c r="B114" s="161"/>
      <c r="C114" s="161"/>
      <c r="D114" s="161"/>
      <c r="E114" s="161"/>
      <c r="F114" s="161"/>
      <c r="G114" s="161"/>
      <c r="H114" s="995"/>
      <c r="I114" s="995"/>
      <c r="J114" s="161"/>
      <c r="K114" s="161"/>
      <c r="L114" s="161"/>
      <c r="M114" s="853"/>
      <c r="N114" s="360"/>
      <c r="O114" s="360"/>
      <c r="P114" s="360"/>
      <c r="Q114" s="360"/>
      <c r="R114" s="300"/>
      <c r="S114" s="300"/>
      <c r="T114" s="300"/>
      <c r="U114" s="300"/>
      <c r="V114" s="300"/>
      <c r="W114" s="300"/>
      <c r="X114" s="300"/>
      <c r="Y114" s="300"/>
      <c r="Z114" s="300"/>
      <c r="AA114" s="300"/>
    </row>
    <row r="115" spans="1:27">
      <c r="A115" s="161"/>
      <c r="B115" s="161"/>
      <c r="C115" s="161"/>
      <c r="D115" s="161"/>
      <c r="E115" s="161"/>
      <c r="F115" s="161"/>
      <c r="G115" s="161"/>
      <c r="H115" s="995"/>
      <c r="I115" s="995"/>
      <c r="J115" s="161"/>
      <c r="K115" s="161"/>
      <c r="L115" s="161"/>
      <c r="M115" s="853"/>
      <c r="N115" s="360"/>
      <c r="O115" s="360"/>
      <c r="P115" s="360"/>
      <c r="Q115" s="360"/>
      <c r="R115" s="300"/>
      <c r="S115" s="300"/>
      <c r="T115" s="300"/>
      <c r="U115" s="300"/>
      <c r="V115" s="300"/>
      <c r="W115" s="300"/>
      <c r="X115" s="300"/>
      <c r="Y115" s="300"/>
      <c r="Z115" s="300"/>
      <c r="AA115" s="300"/>
    </row>
    <row r="116" spans="1:27">
      <c r="A116" s="161"/>
      <c r="B116" s="161"/>
      <c r="C116" s="161"/>
      <c r="D116" s="161"/>
      <c r="E116" s="161"/>
      <c r="F116" s="161"/>
      <c r="G116" s="161"/>
      <c r="H116" s="995"/>
      <c r="I116" s="995"/>
      <c r="J116" s="161"/>
      <c r="K116" s="161"/>
      <c r="L116" s="161"/>
      <c r="M116" s="853"/>
      <c r="N116" s="360"/>
      <c r="O116" s="360"/>
      <c r="P116" s="360"/>
      <c r="Q116" s="360"/>
      <c r="R116" s="300"/>
      <c r="S116" s="300"/>
      <c r="T116" s="300"/>
      <c r="U116" s="300"/>
      <c r="V116" s="300"/>
      <c r="W116" s="300"/>
      <c r="X116" s="300"/>
      <c r="Y116" s="300"/>
      <c r="Z116" s="300"/>
      <c r="AA116" s="300"/>
    </row>
    <row r="117" spans="1:27">
      <c r="A117" s="161"/>
      <c r="B117" s="161"/>
      <c r="C117" s="161"/>
      <c r="D117" s="161"/>
      <c r="E117" s="161"/>
      <c r="F117" s="161"/>
      <c r="G117" s="161"/>
      <c r="H117" s="995"/>
      <c r="I117" s="161"/>
      <c r="J117" s="161"/>
      <c r="K117" s="161"/>
      <c r="L117" s="161"/>
      <c r="M117" s="853"/>
      <c r="N117" s="360"/>
      <c r="O117" s="360"/>
      <c r="P117" s="360"/>
      <c r="Q117" s="360"/>
      <c r="R117" s="300"/>
      <c r="S117" s="300"/>
      <c r="T117" s="300"/>
      <c r="U117" s="300"/>
      <c r="V117" s="300"/>
      <c r="W117" s="300"/>
      <c r="X117" s="300"/>
      <c r="Y117" s="300"/>
      <c r="Z117" s="300"/>
      <c r="AA117" s="300"/>
    </row>
    <row r="118" spans="1:27">
      <c r="A118" s="161"/>
      <c r="B118" s="161"/>
      <c r="C118" s="161"/>
      <c r="D118" s="161"/>
      <c r="E118" s="161"/>
      <c r="F118" s="161"/>
      <c r="G118" s="161"/>
      <c r="H118" s="995"/>
      <c r="I118" s="161"/>
      <c r="J118" s="161"/>
      <c r="K118" s="161"/>
      <c r="L118" s="161"/>
      <c r="M118" s="853"/>
      <c r="N118" s="360"/>
      <c r="O118" s="360"/>
      <c r="P118" s="360"/>
      <c r="Q118" s="360"/>
      <c r="R118" s="300"/>
      <c r="S118" s="300"/>
      <c r="T118" s="300"/>
      <c r="U118" s="300"/>
      <c r="V118" s="300"/>
      <c r="W118" s="300"/>
      <c r="X118" s="300"/>
      <c r="Y118" s="300"/>
      <c r="Z118" s="300"/>
      <c r="AA118" s="300"/>
    </row>
    <row r="119" spans="1:27">
      <c r="A119" s="161"/>
      <c r="B119" s="161"/>
      <c r="C119" s="161"/>
      <c r="D119" s="161"/>
      <c r="E119" s="161"/>
      <c r="F119" s="161"/>
      <c r="G119" s="161"/>
      <c r="H119" s="995"/>
      <c r="I119" s="161"/>
      <c r="J119" s="161"/>
      <c r="K119" s="161"/>
      <c r="L119" s="161"/>
      <c r="M119" s="853"/>
      <c r="N119" s="360"/>
      <c r="O119" s="360"/>
      <c r="P119" s="360"/>
      <c r="Q119" s="360"/>
      <c r="R119" s="300"/>
      <c r="S119" s="300"/>
      <c r="T119" s="300"/>
      <c r="U119" s="300"/>
      <c r="V119" s="300"/>
      <c r="W119" s="300"/>
      <c r="X119" s="300"/>
      <c r="Y119" s="300"/>
      <c r="Z119" s="300"/>
      <c r="AA119" s="300"/>
    </row>
    <row r="120" spans="1:27">
      <c r="A120" s="161"/>
      <c r="B120" s="161"/>
      <c r="C120" s="161"/>
      <c r="D120" s="161"/>
      <c r="E120" s="161"/>
      <c r="F120" s="161"/>
      <c r="G120" s="161"/>
      <c r="H120" s="995"/>
      <c r="I120" s="161"/>
      <c r="J120" s="161"/>
      <c r="K120" s="161"/>
      <c r="L120" s="161"/>
      <c r="M120" s="853"/>
      <c r="N120" s="360"/>
      <c r="O120" s="360"/>
      <c r="P120" s="360"/>
      <c r="Q120" s="360"/>
      <c r="R120" s="300"/>
      <c r="S120" s="300"/>
      <c r="T120" s="300"/>
      <c r="U120" s="300"/>
      <c r="V120" s="300"/>
      <c r="W120" s="300"/>
      <c r="X120" s="300"/>
      <c r="Y120" s="300"/>
      <c r="Z120" s="300"/>
      <c r="AA120" s="300"/>
    </row>
    <row r="121" spans="1:27">
      <c r="A121" s="161"/>
      <c r="B121" s="161"/>
      <c r="C121" s="161"/>
      <c r="D121" s="161"/>
      <c r="E121" s="161"/>
      <c r="F121" s="161"/>
      <c r="G121" s="161"/>
      <c r="H121" s="995"/>
      <c r="I121" s="161"/>
      <c r="J121" s="161"/>
      <c r="K121" s="161"/>
      <c r="L121" s="161"/>
      <c r="M121" s="853"/>
      <c r="N121" s="360"/>
      <c r="O121" s="360"/>
      <c r="P121" s="360"/>
      <c r="Q121" s="360"/>
      <c r="R121" s="300"/>
      <c r="S121" s="300"/>
      <c r="T121" s="300"/>
      <c r="U121" s="300"/>
      <c r="V121" s="300"/>
      <c r="W121" s="300"/>
      <c r="X121" s="300"/>
      <c r="Y121" s="300"/>
      <c r="Z121" s="300"/>
      <c r="AA121" s="300"/>
    </row>
    <row r="122" spans="1:27">
      <c r="A122" s="161"/>
      <c r="B122" s="161"/>
      <c r="C122" s="161"/>
      <c r="D122" s="161"/>
      <c r="E122" s="161"/>
      <c r="F122" s="161"/>
      <c r="G122" s="161"/>
      <c r="H122" s="995"/>
      <c r="I122" s="161"/>
      <c r="J122" s="161"/>
      <c r="K122" s="161"/>
      <c r="L122" s="161"/>
      <c r="M122" s="853"/>
      <c r="N122" s="360"/>
      <c r="O122" s="360"/>
      <c r="P122" s="360"/>
      <c r="Q122" s="360"/>
      <c r="R122" s="300"/>
      <c r="S122" s="300"/>
      <c r="T122" s="300"/>
      <c r="U122" s="300"/>
      <c r="V122" s="300"/>
      <c r="W122" s="300"/>
      <c r="X122" s="300"/>
      <c r="Y122" s="300"/>
      <c r="Z122" s="300"/>
      <c r="AA122" s="300"/>
    </row>
    <row r="123" spans="1:27">
      <c r="A123" s="161"/>
      <c r="B123" s="161"/>
      <c r="C123" s="161"/>
      <c r="D123" s="161"/>
      <c r="E123" s="161"/>
      <c r="F123" s="161"/>
      <c r="G123" s="161"/>
      <c r="H123" s="995"/>
      <c r="I123" s="161"/>
      <c r="J123" s="161"/>
      <c r="K123" s="161"/>
      <c r="L123" s="161"/>
      <c r="M123" s="853"/>
      <c r="N123" s="360"/>
      <c r="O123" s="360"/>
      <c r="P123" s="360"/>
      <c r="Q123" s="360"/>
      <c r="R123" s="300"/>
      <c r="S123" s="300"/>
      <c r="T123" s="300"/>
      <c r="U123" s="300"/>
      <c r="V123" s="300"/>
      <c r="W123" s="300"/>
      <c r="X123" s="300"/>
      <c r="Y123" s="300"/>
      <c r="Z123" s="300"/>
      <c r="AA123" s="300"/>
    </row>
    <row r="124" spans="1:27">
      <c r="A124" s="161"/>
      <c r="B124" s="161"/>
      <c r="C124" s="161"/>
      <c r="D124" s="161"/>
      <c r="E124" s="161"/>
      <c r="F124" s="161"/>
      <c r="G124" s="161"/>
      <c r="H124" s="995"/>
      <c r="I124" s="161"/>
      <c r="J124" s="161"/>
      <c r="K124" s="161"/>
      <c r="L124" s="161"/>
      <c r="M124" s="853"/>
      <c r="N124" s="360"/>
      <c r="O124" s="360"/>
      <c r="P124" s="360"/>
      <c r="Q124" s="360"/>
      <c r="R124" s="300"/>
      <c r="S124" s="300"/>
      <c r="T124" s="300"/>
      <c r="U124" s="300"/>
      <c r="V124" s="300"/>
      <c r="W124" s="300"/>
      <c r="X124" s="300"/>
      <c r="Y124" s="300"/>
      <c r="Z124" s="300"/>
      <c r="AA124" s="300"/>
    </row>
    <row r="125" spans="1:27">
      <c r="A125" s="161"/>
      <c r="B125" s="161"/>
      <c r="C125" s="161"/>
      <c r="D125" s="161"/>
      <c r="E125" s="161"/>
      <c r="F125" s="161"/>
      <c r="G125" s="161"/>
      <c r="H125" s="995"/>
      <c r="I125" s="161"/>
      <c r="J125" s="161"/>
      <c r="K125" s="161"/>
      <c r="L125" s="161"/>
      <c r="M125" s="853"/>
      <c r="N125" s="360"/>
      <c r="O125" s="360"/>
      <c r="P125" s="360"/>
      <c r="Q125" s="360"/>
      <c r="R125" s="300"/>
      <c r="S125" s="300"/>
      <c r="T125" s="300"/>
      <c r="U125" s="300"/>
      <c r="V125" s="300"/>
      <c r="W125" s="300"/>
      <c r="X125" s="300"/>
      <c r="Y125" s="300"/>
      <c r="Z125" s="300"/>
      <c r="AA125" s="300"/>
    </row>
    <row r="126" spans="1:27">
      <c r="A126" s="161"/>
      <c r="B126" s="161"/>
      <c r="C126" s="161"/>
      <c r="D126" s="161"/>
      <c r="E126" s="161"/>
      <c r="F126" s="161"/>
      <c r="G126" s="161"/>
      <c r="H126" s="995"/>
      <c r="I126" s="161"/>
      <c r="J126" s="161"/>
      <c r="K126" s="161"/>
      <c r="L126" s="161"/>
      <c r="M126" s="853"/>
      <c r="N126" s="360"/>
      <c r="O126" s="360"/>
      <c r="P126" s="360"/>
      <c r="Q126" s="360"/>
      <c r="R126" s="300"/>
      <c r="S126" s="300"/>
      <c r="T126" s="300"/>
      <c r="U126" s="300"/>
      <c r="V126" s="300"/>
      <c r="W126" s="300"/>
      <c r="X126" s="300"/>
      <c r="Y126" s="300"/>
      <c r="Z126" s="300"/>
      <c r="AA126" s="300"/>
    </row>
    <row r="127" spans="1:27">
      <c r="A127" s="161"/>
      <c r="B127" s="161"/>
      <c r="C127" s="161"/>
      <c r="D127" s="161"/>
      <c r="E127" s="161"/>
      <c r="F127" s="161"/>
      <c r="G127" s="161"/>
      <c r="H127" s="995"/>
      <c r="I127" s="161"/>
      <c r="J127" s="161"/>
      <c r="K127" s="161"/>
      <c r="L127" s="161"/>
      <c r="M127" s="853"/>
      <c r="N127" s="360"/>
      <c r="O127" s="360"/>
      <c r="P127" s="360"/>
      <c r="Q127" s="360"/>
      <c r="R127" s="300"/>
      <c r="S127" s="300"/>
      <c r="T127" s="300"/>
      <c r="U127" s="300"/>
      <c r="V127" s="300"/>
      <c r="W127" s="300"/>
      <c r="X127" s="300"/>
      <c r="Y127" s="300"/>
      <c r="Z127" s="300"/>
      <c r="AA127" s="300"/>
    </row>
    <row r="128" spans="1:27">
      <c r="A128" s="161"/>
      <c r="B128" s="161"/>
      <c r="C128" s="161"/>
      <c r="D128" s="161"/>
      <c r="E128" s="161"/>
      <c r="F128" s="161"/>
      <c r="G128" s="161"/>
      <c r="H128" s="995"/>
      <c r="I128" s="161"/>
      <c r="J128" s="161"/>
      <c r="K128" s="161"/>
      <c r="L128" s="161"/>
      <c r="M128" s="853"/>
      <c r="N128" s="360"/>
      <c r="O128" s="360"/>
      <c r="P128" s="360"/>
      <c r="Q128" s="360"/>
      <c r="R128" s="300"/>
      <c r="S128" s="300"/>
      <c r="T128" s="300"/>
      <c r="U128" s="300"/>
      <c r="V128" s="300"/>
      <c r="W128" s="300"/>
      <c r="X128" s="300"/>
      <c r="Y128" s="300"/>
      <c r="Z128" s="300"/>
      <c r="AA128" s="300"/>
    </row>
    <row r="129" spans="1:27">
      <c r="A129" s="161"/>
      <c r="B129" s="161"/>
      <c r="C129" s="161"/>
      <c r="D129" s="161"/>
      <c r="E129" s="161"/>
      <c r="F129" s="161"/>
      <c r="G129" s="161"/>
      <c r="H129" s="995"/>
      <c r="I129" s="161"/>
      <c r="J129" s="161"/>
      <c r="K129" s="161"/>
      <c r="L129" s="161"/>
      <c r="M129" s="853"/>
      <c r="N129" s="360"/>
      <c r="O129" s="360"/>
      <c r="P129" s="360"/>
      <c r="Q129" s="360"/>
      <c r="R129" s="300"/>
      <c r="S129" s="300"/>
      <c r="T129" s="300"/>
      <c r="U129" s="300"/>
      <c r="V129" s="300"/>
      <c r="W129" s="300"/>
      <c r="X129" s="300"/>
      <c r="Y129" s="300"/>
      <c r="Z129" s="300"/>
      <c r="AA129" s="300"/>
    </row>
    <row r="130" spans="1:27">
      <c r="A130" s="161"/>
      <c r="B130" s="161"/>
      <c r="C130" s="161"/>
      <c r="D130" s="161"/>
      <c r="E130" s="161"/>
      <c r="F130" s="161"/>
      <c r="G130" s="161"/>
      <c r="H130" s="995"/>
      <c r="I130" s="161"/>
      <c r="J130" s="161"/>
      <c r="K130" s="161"/>
      <c r="L130" s="161"/>
      <c r="M130" s="853"/>
      <c r="N130" s="360"/>
      <c r="O130" s="360"/>
      <c r="P130" s="360"/>
      <c r="Q130" s="360"/>
      <c r="R130" s="300"/>
      <c r="S130" s="300"/>
      <c r="T130" s="300"/>
      <c r="U130" s="300"/>
      <c r="V130" s="300"/>
      <c r="W130" s="300"/>
      <c r="X130" s="300"/>
      <c r="Y130" s="300"/>
      <c r="Z130" s="300"/>
      <c r="AA130" s="300"/>
    </row>
    <row r="131" spans="1:27">
      <c r="A131" s="161"/>
      <c r="B131" s="161"/>
      <c r="C131" s="161"/>
      <c r="D131" s="161"/>
      <c r="E131" s="161"/>
      <c r="F131" s="161"/>
      <c r="G131" s="161"/>
      <c r="H131" s="995"/>
      <c r="I131" s="161"/>
      <c r="J131" s="161"/>
      <c r="K131" s="161"/>
      <c r="L131" s="161"/>
      <c r="M131" s="853"/>
      <c r="N131" s="360"/>
      <c r="O131" s="360"/>
      <c r="P131" s="360"/>
      <c r="Q131" s="360"/>
      <c r="R131" s="300"/>
      <c r="S131" s="300"/>
      <c r="T131" s="300"/>
      <c r="U131" s="300"/>
      <c r="V131" s="300"/>
      <c r="W131" s="300"/>
      <c r="X131" s="300"/>
      <c r="Y131" s="300"/>
      <c r="Z131" s="300"/>
      <c r="AA131" s="300"/>
    </row>
    <row r="132" spans="1:27">
      <c r="A132" s="161"/>
      <c r="B132" s="161"/>
      <c r="C132" s="161"/>
      <c r="D132" s="161"/>
      <c r="E132" s="161"/>
      <c r="F132" s="161"/>
      <c r="G132" s="161"/>
      <c r="H132" s="995"/>
      <c r="I132" s="161"/>
      <c r="J132" s="161"/>
      <c r="K132" s="161"/>
      <c r="L132" s="161"/>
      <c r="M132" s="853"/>
      <c r="N132" s="360"/>
      <c r="O132" s="360"/>
      <c r="P132" s="360"/>
      <c r="Q132" s="360"/>
      <c r="R132" s="300"/>
      <c r="S132" s="300"/>
      <c r="T132" s="300"/>
      <c r="U132" s="300"/>
      <c r="V132" s="300"/>
      <c r="W132" s="300"/>
      <c r="X132" s="300"/>
      <c r="Y132" s="300"/>
      <c r="Z132" s="300"/>
      <c r="AA132" s="300"/>
    </row>
    <row r="133" spans="1:27">
      <c r="A133" s="161"/>
      <c r="B133" s="161"/>
      <c r="C133" s="161"/>
      <c r="D133" s="161"/>
      <c r="E133" s="161"/>
      <c r="F133" s="161"/>
      <c r="G133" s="161"/>
      <c r="H133" s="995"/>
      <c r="I133" s="161"/>
      <c r="J133" s="161"/>
      <c r="K133" s="161"/>
      <c r="L133" s="161"/>
      <c r="M133" s="853"/>
      <c r="N133" s="360"/>
      <c r="O133" s="360"/>
      <c r="P133" s="360"/>
      <c r="Q133" s="360"/>
      <c r="R133" s="300"/>
      <c r="S133" s="300"/>
      <c r="T133" s="300"/>
      <c r="U133" s="300"/>
      <c r="V133" s="300"/>
      <c r="W133" s="300"/>
      <c r="X133" s="300"/>
      <c r="Y133" s="300"/>
      <c r="Z133" s="300"/>
      <c r="AA133" s="300"/>
    </row>
    <row r="134" spans="1:27">
      <c r="A134" s="161"/>
      <c r="B134" s="161"/>
      <c r="C134" s="161"/>
      <c r="D134" s="161"/>
      <c r="E134" s="161"/>
      <c r="F134" s="161"/>
      <c r="G134" s="161"/>
      <c r="H134" s="995"/>
      <c r="I134" s="161"/>
      <c r="J134" s="161"/>
      <c r="K134" s="161"/>
      <c r="L134" s="161"/>
      <c r="M134" s="853"/>
      <c r="N134" s="360"/>
      <c r="O134" s="360"/>
      <c r="P134" s="360"/>
      <c r="Q134" s="360"/>
      <c r="R134" s="300"/>
      <c r="S134" s="300"/>
      <c r="T134" s="300"/>
      <c r="U134" s="300"/>
      <c r="V134" s="300"/>
      <c r="W134" s="300"/>
      <c r="X134" s="300"/>
      <c r="Y134" s="300"/>
      <c r="Z134" s="300"/>
      <c r="AA134" s="300"/>
    </row>
    <row r="135" spans="1:27">
      <c r="A135" s="161"/>
      <c r="B135" s="161"/>
      <c r="C135" s="161"/>
      <c r="D135" s="161"/>
      <c r="E135" s="161"/>
      <c r="F135" s="161"/>
      <c r="G135" s="161"/>
      <c r="H135" s="995"/>
      <c r="I135" s="161"/>
      <c r="J135" s="161"/>
      <c r="K135" s="161"/>
      <c r="L135" s="161"/>
      <c r="M135" s="853"/>
      <c r="N135" s="360"/>
      <c r="O135" s="360"/>
      <c r="P135" s="360"/>
      <c r="Q135" s="360"/>
      <c r="R135" s="300"/>
      <c r="S135" s="300"/>
      <c r="T135" s="300"/>
      <c r="U135" s="300"/>
      <c r="V135" s="300"/>
      <c r="W135" s="300"/>
      <c r="X135" s="300"/>
      <c r="Y135" s="300"/>
      <c r="Z135" s="300"/>
      <c r="AA135" s="300"/>
    </row>
    <row r="136" spans="1:27">
      <c r="A136" s="161"/>
      <c r="B136" s="161"/>
      <c r="C136" s="161"/>
      <c r="D136" s="161"/>
      <c r="E136" s="161"/>
      <c r="F136" s="161"/>
      <c r="G136" s="161"/>
      <c r="H136" s="995"/>
      <c r="I136" s="161"/>
      <c r="J136" s="161"/>
      <c r="K136" s="161"/>
      <c r="L136" s="161"/>
      <c r="M136" s="853"/>
      <c r="N136" s="360"/>
      <c r="O136" s="360"/>
      <c r="P136" s="360"/>
      <c r="Q136" s="360"/>
      <c r="R136" s="300"/>
      <c r="S136" s="300"/>
      <c r="T136" s="300"/>
      <c r="U136" s="300"/>
      <c r="V136" s="300"/>
      <c r="W136" s="300"/>
      <c r="X136" s="300"/>
      <c r="Y136" s="300"/>
      <c r="Z136" s="300"/>
      <c r="AA136" s="300"/>
    </row>
    <row r="137" spans="1:27">
      <c r="A137" s="161"/>
      <c r="B137" s="161"/>
      <c r="C137" s="161"/>
      <c r="D137" s="161"/>
      <c r="E137" s="161"/>
      <c r="F137" s="161"/>
      <c r="G137" s="161"/>
      <c r="H137" s="995"/>
      <c r="I137" s="161"/>
      <c r="J137" s="161"/>
      <c r="K137" s="161"/>
      <c r="L137" s="161"/>
      <c r="M137" s="853"/>
      <c r="N137" s="360"/>
      <c r="O137" s="360"/>
      <c r="P137" s="360"/>
      <c r="Q137" s="360"/>
      <c r="R137" s="300"/>
      <c r="S137" s="300"/>
      <c r="T137" s="300"/>
      <c r="U137" s="300"/>
      <c r="V137" s="300"/>
      <c r="W137" s="300"/>
      <c r="X137" s="300"/>
      <c r="Y137" s="300"/>
      <c r="Z137" s="300"/>
      <c r="AA137" s="300"/>
    </row>
    <row r="138" spans="1:27">
      <c r="A138" s="161"/>
      <c r="B138" s="161"/>
      <c r="C138" s="161"/>
      <c r="D138" s="161"/>
      <c r="E138" s="161"/>
      <c r="F138" s="161"/>
      <c r="G138" s="161"/>
      <c r="H138" s="995"/>
      <c r="I138" s="161"/>
      <c r="J138" s="161"/>
      <c r="K138" s="161"/>
      <c r="L138" s="161"/>
      <c r="M138" s="853"/>
      <c r="N138" s="360"/>
      <c r="O138" s="360"/>
      <c r="P138" s="360"/>
      <c r="Q138" s="360"/>
      <c r="R138" s="300"/>
      <c r="S138" s="300"/>
      <c r="T138" s="300"/>
      <c r="U138" s="300"/>
      <c r="V138" s="300"/>
      <c r="W138" s="300"/>
      <c r="X138" s="300"/>
      <c r="Y138" s="300"/>
      <c r="Z138" s="300"/>
      <c r="AA138" s="300"/>
    </row>
    <row r="139" spans="1:27">
      <c r="A139" s="161"/>
      <c r="B139" s="161"/>
      <c r="C139" s="161"/>
      <c r="D139" s="161"/>
      <c r="E139" s="161"/>
      <c r="F139" s="161"/>
      <c r="G139" s="161"/>
      <c r="H139" s="995"/>
      <c r="I139" s="161"/>
      <c r="J139" s="161"/>
      <c r="K139" s="161"/>
      <c r="L139" s="161"/>
      <c r="M139" s="853"/>
      <c r="N139" s="360"/>
      <c r="O139" s="360"/>
      <c r="P139" s="360"/>
      <c r="Q139" s="360"/>
      <c r="R139" s="300"/>
      <c r="S139" s="300"/>
      <c r="T139" s="300"/>
      <c r="U139" s="300"/>
      <c r="V139" s="300"/>
      <c r="W139" s="300"/>
      <c r="X139" s="300"/>
      <c r="Y139" s="300"/>
      <c r="Z139" s="300"/>
      <c r="AA139" s="300"/>
    </row>
    <row r="140" spans="1:27">
      <c r="A140" s="161"/>
      <c r="B140" s="161"/>
      <c r="C140" s="161"/>
      <c r="D140" s="161"/>
      <c r="E140" s="161"/>
      <c r="F140" s="161"/>
      <c r="G140" s="161"/>
      <c r="H140" s="995"/>
      <c r="I140" s="161"/>
      <c r="J140" s="161"/>
      <c r="K140" s="161"/>
      <c r="L140" s="161"/>
      <c r="M140" s="853"/>
      <c r="N140" s="360"/>
      <c r="O140" s="360"/>
      <c r="P140" s="360"/>
      <c r="Q140" s="360"/>
      <c r="R140" s="300"/>
      <c r="S140" s="300"/>
      <c r="T140" s="300"/>
      <c r="U140" s="300"/>
      <c r="V140" s="300"/>
      <c r="W140" s="300"/>
      <c r="X140" s="300"/>
      <c r="Y140" s="300"/>
      <c r="Z140" s="300"/>
      <c r="AA140" s="300"/>
    </row>
    <row r="141" spans="1:27">
      <c r="A141" s="161"/>
      <c r="B141" s="161"/>
      <c r="C141" s="161"/>
      <c r="D141" s="161"/>
      <c r="E141" s="161"/>
      <c r="F141" s="161"/>
      <c r="G141" s="161"/>
      <c r="H141" s="995"/>
      <c r="I141" s="161"/>
      <c r="J141" s="161"/>
      <c r="K141" s="161"/>
      <c r="L141" s="161"/>
      <c r="M141" s="853"/>
      <c r="N141" s="360"/>
      <c r="O141" s="360"/>
      <c r="P141" s="360"/>
      <c r="Q141" s="360"/>
      <c r="R141" s="300"/>
      <c r="S141" s="300"/>
      <c r="T141" s="300"/>
      <c r="U141" s="300"/>
      <c r="V141" s="300"/>
      <c r="W141" s="300"/>
      <c r="X141" s="300"/>
      <c r="Y141" s="300"/>
      <c r="Z141" s="300"/>
      <c r="AA141" s="300"/>
    </row>
    <row r="142" spans="1:27">
      <c r="A142" s="161"/>
      <c r="B142" s="161"/>
      <c r="C142" s="161"/>
      <c r="D142" s="161"/>
      <c r="E142" s="161"/>
      <c r="F142" s="161"/>
      <c r="G142" s="161"/>
      <c r="H142" s="995"/>
      <c r="I142" s="161"/>
      <c r="J142" s="161"/>
      <c r="K142" s="161"/>
      <c r="L142" s="161"/>
      <c r="M142" s="853"/>
      <c r="N142" s="360"/>
      <c r="O142" s="360"/>
      <c r="P142" s="360"/>
      <c r="Q142" s="360"/>
      <c r="R142" s="300"/>
      <c r="S142" s="300"/>
      <c r="T142" s="300"/>
      <c r="U142" s="300"/>
      <c r="V142" s="300"/>
      <c r="W142" s="300"/>
      <c r="X142" s="300"/>
      <c r="Y142" s="300"/>
      <c r="Z142" s="300"/>
      <c r="AA142" s="300"/>
    </row>
    <row r="143" spans="1:27">
      <c r="A143" s="161"/>
      <c r="B143" s="161"/>
      <c r="C143" s="161"/>
      <c r="D143" s="161"/>
      <c r="E143" s="161"/>
      <c r="F143" s="161"/>
      <c r="G143" s="161"/>
      <c r="H143" s="995"/>
      <c r="I143" s="161"/>
      <c r="J143" s="161"/>
      <c r="K143" s="161"/>
      <c r="L143" s="161"/>
      <c r="M143" s="853"/>
      <c r="N143" s="360"/>
      <c r="O143" s="360"/>
      <c r="P143" s="360"/>
      <c r="Q143" s="360"/>
      <c r="R143" s="300"/>
      <c r="S143" s="300"/>
      <c r="T143" s="300"/>
      <c r="U143" s="300"/>
      <c r="V143" s="300"/>
      <c r="W143" s="300"/>
      <c r="X143" s="300"/>
      <c r="Y143" s="300"/>
      <c r="Z143" s="300"/>
      <c r="AA143" s="300"/>
    </row>
    <row r="144" spans="1:27">
      <c r="A144" s="161"/>
      <c r="B144" s="161"/>
      <c r="C144" s="161"/>
      <c r="D144" s="161"/>
      <c r="E144" s="161"/>
      <c r="F144" s="161"/>
      <c r="G144" s="161"/>
      <c r="H144" s="995"/>
      <c r="I144" s="161"/>
      <c r="J144" s="161"/>
      <c r="K144" s="161"/>
      <c r="L144" s="161"/>
      <c r="M144" s="853"/>
      <c r="N144" s="360"/>
      <c r="O144" s="360"/>
      <c r="P144" s="360"/>
      <c r="Q144" s="360"/>
      <c r="R144" s="300"/>
      <c r="S144" s="300"/>
      <c r="T144" s="300"/>
      <c r="U144" s="300"/>
      <c r="V144" s="300"/>
      <c r="W144" s="300"/>
      <c r="X144" s="300"/>
      <c r="Y144" s="300"/>
      <c r="Z144" s="300"/>
      <c r="AA144" s="300"/>
    </row>
    <row r="145" spans="1:27">
      <c r="A145" s="161"/>
      <c r="B145" s="161"/>
      <c r="C145" s="161"/>
      <c r="D145" s="161"/>
      <c r="E145" s="161"/>
      <c r="F145" s="161"/>
      <c r="G145" s="161"/>
      <c r="H145" s="995"/>
      <c r="I145" s="161"/>
      <c r="J145" s="161"/>
      <c r="K145" s="161"/>
      <c r="L145" s="161"/>
      <c r="M145" s="853"/>
      <c r="N145" s="360"/>
      <c r="O145" s="360"/>
      <c r="P145" s="360"/>
      <c r="Q145" s="360"/>
      <c r="R145" s="300"/>
      <c r="S145" s="300"/>
      <c r="T145" s="300"/>
      <c r="U145" s="300"/>
      <c r="V145" s="300"/>
      <c r="W145" s="300"/>
      <c r="X145" s="300"/>
      <c r="Y145" s="300"/>
      <c r="Z145" s="300"/>
      <c r="AA145" s="300"/>
    </row>
    <row r="146" spans="1:27">
      <c r="A146" s="161"/>
      <c r="B146" s="161"/>
      <c r="C146" s="161"/>
      <c r="D146" s="161"/>
      <c r="E146" s="161"/>
      <c r="F146" s="161"/>
      <c r="G146" s="161"/>
      <c r="H146" s="995"/>
      <c r="I146" s="161"/>
      <c r="J146" s="161"/>
      <c r="K146" s="161"/>
      <c r="L146" s="161"/>
      <c r="M146" s="853"/>
      <c r="N146" s="360"/>
      <c r="O146" s="360"/>
      <c r="P146" s="360"/>
      <c r="Q146" s="360"/>
      <c r="R146" s="300"/>
      <c r="S146" s="300"/>
      <c r="T146" s="300"/>
      <c r="U146" s="300"/>
      <c r="V146" s="300"/>
      <c r="W146" s="300"/>
      <c r="X146" s="300"/>
      <c r="Y146" s="300"/>
      <c r="Z146" s="300"/>
      <c r="AA146" s="300"/>
    </row>
    <row r="147" spans="1:27">
      <c r="A147" s="161"/>
      <c r="B147" s="161"/>
      <c r="C147" s="161"/>
      <c r="D147" s="161"/>
      <c r="E147" s="161"/>
      <c r="F147" s="161"/>
      <c r="G147" s="161"/>
      <c r="H147" s="995"/>
      <c r="I147" s="161"/>
      <c r="J147" s="161"/>
      <c r="K147" s="161"/>
      <c r="L147" s="161"/>
      <c r="M147" s="853"/>
      <c r="N147" s="360"/>
      <c r="O147" s="360"/>
      <c r="P147" s="360"/>
      <c r="Q147" s="360"/>
      <c r="R147" s="300"/>
      <c r="S147" s="300"/>
      <c r="T147" s="300"/>
      <c r="U147" s="300"/>
      <c r="V147" s="300"/>
      <c r="W147" s="300"/>
      <c r="X147" s="300"/>
      <c r="Y147" s="300"/>
      <c r="Z147" s="300"/>
      <c r="AA147" s="300"/>
    </row>
    <row r="148" spans="1:27">
      <c r="A148" s="161"/>
      <c r="B148" s="161"/>
      <c r="C148" s="161"/>
      <c r="D148" s="161"/>
      <c r="E148" s="161"/>
      <c r="F148" s="161"/>
      <c r="G148" s="161"/>
      <c r="H148" s="995"/>
      <c r="I148" s="161"/>
      <c r="J148" s="161"/>
      <c r="K148" s="161"/>
      <c r="L148" s="161"/>
      <c r="M148" s="853"/>
      <c r="N148" s="360"/>
      <c r="O148" s="360"/>
      <c r="P148" s="360"/>
      <c r="Q148" s="360"/>
      <c r="R148" s="300"/>
      <c r="S148" s="300"/>
      <c r="T148" s="300"/>
      <c r="U148" s="300"/>
      <c r="V148" s="300"/>
      <c r="W148" s="300"/>
      <c r="X148" s="300"/>
      <c r="Y148" s="300"/>
      <c r="Z148" s="300"/>
      <c r="AA148" s="300"/>
    </row>
    <row r="149" spans="1:27">
      <c r="A149" s="161"/>
      <c r="B149" s="161"/>
      <c r="C149" s="161"/>
      <c r="D149" s="161"/>
      <c r="E149" s="161"/>
      <c r="F149" s="161"/>
      <c r="G149" s="161"/>
      <c r="H149" s="995"/>
      <c r="I149" s="161"/>
      <c r="J149" s="161"/>
      <c r="K149" s="161"/>
      <c r="L149" s="161"/>
      <c r="M149" s="853"/>
      <c r="N149" s="360"/>
      <c r="O149" s="360"/>
      <c r="P149" s="360"/>
      <c r="Q149" s="360"/>
      <c r="R149" s="300"/>
      <c r="S149" s="300"/>
      <c r="T149" s="300"/>
      <c r="U149" s="300"/>
      <c r="V149" s="300"/>
      <c r="W149" s="300"/>
      <c r="X149" s="300"/>
      <c r="Y149" s="300"/>
      <c r="Z149" s="300"/>
      <c r="AA149" s="300"/>
    </row>
    <row r="150" spans="1:27">
      <c r="A150" s="161"/>
      <c r="B150" s="161"/>
      <c r="C150" s="161"/>
      <c r="D150" s="161"/>
      <c r="E150" s="161"/>
      <c r="F150" s="161"/>
      <c r="G150" s="161"/>
      <c r="H150" s="995"/>
      <c r="I150" s="161"/>
      <c r="J150" s="161"/>
      <c r="K150" s="161"/>
      <c r="L150" s="161"/>
      <c r="M150" s="853"/>
      <c r="N150" s="360"/>
      <c r="O150" s="360"/>
      <c r="P150" s="360"/>
      <c r="Q150" s="360"/>
      <c r="R150" s="300"/>
      <c r="S150" s="300"/>
      <c r="T150" s="300"/>
      <c r="U150" s="300"/>
      <c r="V150" s="300"/>
      <c r="W150" s="300"/>
      <c r="X150" s="300"/>
      <c r="Y150" s="300"/>
      <c r="Z150" s="300"/>
      <c r="AA150" s="300"/>
    </row>
    <row r="151" spans="1:27">
      <c r="A151" s="161"/>
      <c r="B151" s="47"/>
    </row>
  </sheetData>
  <sheetProtection algorithmName="SHA-512" hashValue="YrtpbeNWXWNe9pI2M9prn0nP7hXazUe26MUMJXM5WYKrAhJCGD39gePap9115uVfy0pH5HYD9x98t0d5EOjC0w==" saltValue="0k2M7UJZil5le4BrgIto3Q==" spinCount="100000" sheet="1" objects="1" scenarios="1"/>
  <mergeCells count="4">
    <mergeCell ref="C4:F4"/>
    <mergeCell ref="C5:F5"/>
    <mergeCell ref="A78:B80"/>
    <mergeCell ref="I78:K80"/>
  </mergeCells>
  <phoneticPr fontId="8" type="noConversion"/>
  <conditionalFormatting sqref="S3:S6">
    <cfRule type="cellIs" dxfId="43" priority="1" stopIfTrue="1" operator="equal">
      <formula>"OK"</formula>
    </cfRule>
  </conditionalFormatting>
  <conditionalFormatting sqref="B2:C2 C1">
    <cfRule type="cellIs" dxfId="42" priority="2" stopIfTrue="1" operator="equal">
      <formula>"This Table is currently showing 0 errors"</formula>
    </cfRule>
  </conditionalFormatting>
  <pageMargins left="0.75" right="0.75" top="1" bottom="1" header="0.5" footer="0.5"/>
  <pageSetup paperSize="9" scale="30" orientation="portrait" blackAndWhite="1" errors="blank"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9"/>
  <sheetViews>
    <sheetView showGridLines="0" zoomScale="55" zoomScaleNormal="55" zoomScaleSheetLayoutView="55" workbookViewId="0"/>
  </sheetViews>
  <sheetFormatPr defaultColWidth="8.84375" defaultRowHeight="15.5"/>
  <cols>
    <col min="1" max="1" width="5.69140625" style="49" customWidth="1"/>
    <col min="2" max="2" width="60.69140625" style="49" customWidth="1"/>
    <col min="3" max="3" width="13.07421875" style="49" bestFit="1" customWidth="1"/>
    <col min="4" max="4" width="16.07421875" style="49" bestFit="1" customWidth="1"/>
    <col min="5" max="5" width="14.84375" style="49" bestFit="1" customWidth="1"/>
    <col min="6" max="6" width="12.53515625" style="49" bestFit="1" customWidth="1"/>
    <col min="7" max="7" width="12.23046875" style="49" bestFit="1" customWidth="1"/>
    <col min="8" max="8" width="13.69140625" style="49" bestFit="1" customWidth="1"/>
    <col min="9" max="9" width="11.07421875" style="49" bestFit="1" customWidth="1"/>
    <col min="10" max="10" width="13.53515625" style="49" customWidth="1"/>
    <col min="11" max="14" width="11.07421875" style="49" customWidth="1"/>
    <col min="15" max="15" width="10.84375" style="49" customWidth="1"/>
    <col min="16" max="18" width="11.07421875" style="49" customWidth="1"/>
    <col min="19" max="19" width="11.23046875" style="49" bestFit="1" customWidth="1"/>
    <col min="20" max="20" width="8.84375" style="49"/>
    <col min="21" max="21" width="43.23046875" style="49" customWidth="1"/>
    <col min="22" max="23" width="8.84375" style="817"/>
    <col min="24" max="24" width="4.23046875" style="817" customWidth="1"/>
    <col min="25" max="25" width="53.4609375" style="817" customWidth="1"/>
    <col min="26" max="26" width="91" style="817" bestFit="1" customWidth="1"/>
    <col min="27" max="29" width="8.84375" style="817"/>
    <col min="30" max="16384" width="8.84375" style="49"/>
  </cols>
  <sheetData>
    <row r="1" spans="1:54" ht="30">
      <c r="A1" s="84" t="str">
        <f>+Summary!A1</f>
        <v>Organisation</v>
      </c>
      <c r="B1" s="84"/>
      <c r="C1" s="995"/>
      <c r="D1" s="162"/>
      <c r="E1" s="77"/>
      <c r="F1" s="995"/>
      <c r="G1" s="995"/>
      <c r="H1" s="995"/>
      <c r="I1" s="995"/>
      <c r="J1" s="162"/>
      <c r="K1" s="995"/>
      <c r="L1" s="995"/>
      <c r="M1" s="995"/>
      <c r="N1" s="995"/>
      <c r="O1" s="162"/>
      <c r="P1" s="77"/>
      <c r="Q1" s="77"/>
      <c r="R1" s="162" t="s">
        <v>81</v>
      </c>
      <c r="S1" s="77" t="str">
        <f>+Summary!H1</f>
        <v>Apr 21</v>
      </c>
      <c r="T1" s="995"/>
      <c r="U1" s="995"/>
      <c r="V1" s="829"/>
      <c r="W1" s="829"/>
      <c r="X1" s="829"/>
      <c r="Y1" s="275" t="s">
        <v>795</v>
      </c>
      <c r="Z1" s="1826" t="str">
        <f>IF($AA$5&gt;0,"If there are any validation errors, you must include an explanation within your narrative","")</f>
        <v/>
      </c>
      <c r="AA1" s="850"/>
      <c r="AB1" s="829"/>
      <c r="AC1" s="829"/>
      <c r="AD1" s="995"/>
      <c r="AE1" s="995"/>
      <c r="AF1" s="995"/>
      <c r="AG1" s="995"/>
      <c r="AH1" s="995"/>
      <c r="AI1" s="995"/>
      <c r="AJ1" s="995"/>
      <c r="AK1" s="995"/>
      <c r="AL1" s="995"/>
      <c r="AM1" s="995"/>
      <c r="AN1" s="995"/>
      <c r="AO1" s="995"/>
      <c r="AP1" s="995"/>
      <c r="AQ1" s="995"/>
      <c r="AR1" s="995"/>
      <c r="AS1" s="995"/>
      <c r="AT1" s="995"/>
      <c r="AU1" s="995"/>
      <c r="AV1" s="995"/>
      <c r="AW1" s="995"/>
      <c r="AX1" s="995"/>
      <c r="AY1" s="995"/>
      <c r="AZ1" s="995"/>
      <c r="BA1" s="995"/>
      <c r="BB1" s="995"/>
    </row>
    <row r="2" spans="1:54">
      <c r="A2" s="995"/>
      <c r="B2" s="995"/>
      <c r="C2" s="995"/>
      <c r="D2" s="995"/>
      <c r="E2" s="995"/>
      <c r="F2" s="995"/>
      <c r="G2" s="995"/>
      <c r="H2" s="995"/>
      <c r="I2" s="995"/>
      <c r="J2" s="995"/>
      <c r="K2" s="995"/>
      <c r="L2" s="995"/>
      <c r="M2" s="995"/>
      <c r="N2" s="995"/>
      <c r="O2" s="995"/>
      <c r="P2" s="995"/>
      <c r="Q2" s="995"/>
      <c r="R2" s="995"/>
      <c r="S2" s="995"/>
      <c r="T2" s="995"/>
      <c r="U2" s="995"/>
      <c r="V2" s="829"/>
      <c r="W2" s="829"/>
      <c r="X2" s="829"/>
      <c r="Y2" s="997"/>
      <c r="Z2" s="997"/>
      <c r="AA2" s="850"/>
      <c r="AB2" s="829"/>
      <c r="AC2" s="829"/>
      <c r="AD2" s="995"/>
      <c r="AE2" s="995"/>
      <c r="AF2" s="995"/>
      <c r="AG2" s="995"/>
      <c r="AH2" s="995"/>
      <c r="AI2" s="995"/>
      <c r="AJ2" s="995"/>
      <c r="AK2" s="995"/>
      <c r="AL2" s="995"/>
      <c r="AM2" s="995"/>
      <c r="AN2" s="995"/>
      <c r="AO2" s="995"/>
      <c r="AP2" s="995"/>
      <c r="AQ2" s="995"/>
      <c r="AR2" s="995"/>
      <c r="AS2" s="995"/>
      <c r="AT2" s="995"/>
      <c r="AU2" s="995"/>
      <c r="AV2" s="995"/>
      <c r="AW2" s="995"/>
      <c r="AX2" s="995"/>
      <c r="AY2" s="995"/>
      <c r="AZ2" s="995"/>
      <c r="BA2" s="995"/>
      <c r="BB2" s="995"/>
    </row>
    <row r="3" spans="1:54">
      <c r="A3" s="995"/>
      <c r="B3" s="995"/>
      <c r="C3" s="997"/>
      <c r="D3" s="997"/>
      <c r="E3" s="997"/>
      <c r="F3" s="997"/>
      <c r="G3" s="997"/>
      <c r="H3" s="997"/>
      <c r="I3" s="997"/>
      <c r="J3" s="995"/>
      <c r="K3" s="997"/>
      <c r="L3" s="995"/>
      <c r="M3" s="995"/>
      <c r="N3" s="995"/>
      <c r="O3" s="995"/>
      <c r="P3" s="995"/>
      <c r="Q3" s="995"/>
      <c r="R3" s="995"/>
      <c r="S3" s="995"/>
      <c r="T3" s="995"/>
      <c r="U3" s="995"/>
      <c r="V3" s="829"/>
      <c r="W3" s="829"/>
      <c r="X3" s="829"/>
      <c r="Y3" s="182" t="s">
        <v>796</v>
      </c>
      <c r="Z3" s="1835" t="str">
        <f>IF('E1 - Invoiced Income'!$V$46&gt;0,"There is a value in one or more columns without supporting narrative in column B","Ok")</f>
        <v>Ok</v>
      </c>
      <c r="AA3" s="847">
        <f>IF(Z3="Ok",0,1)</f>
        <v>0</v>
      </c>
      <c r="AB3" s="829"/>
      <c r="AC3" s="829"/>
      <c r="AD3" s="995"/>
      <c r="AE3" s="995"/>
      <c r="AF3" s="995"/>
      <c r="AG3" s="995"/>
      <c r="AH3" s="995"/>
      <c r="AI3" s="995"/>
      <c r="AJ3" s="995"/>
      <c r="AK3" s="995"/>
      <c r="AL3" s="995"/>
      <c r="AM3" s="995"/>
      <c r="AN3" s="995"/>
      <c r="AO3" s="995"/>
      <c r="AP3" s="995"/>
      <c r="AQ3" s="995"/>
      <c r="AR3" s="995"/>
      <c r="AS3" s="995"/>
      <c r="AT3" s="995"/>
      <c r="AU3" s="995"/>
      <c r="AV3" s="995"/>
      <c r="AW3" s="995"/>
      <c r="AX3" s="995"/>
      <c r="AY3" s="995"/>
      <c r="AZ3" s="995"/>
      <c r="BA3" s="995"/>
      <c r="BB3" s="995"/>
    </row>
    <row r="4" spans="1:54" ht="18">
      <c r="A4" s="1836"/>
      <c r="B4" s="1836"/>
      <c r="C4" s="1823"/>
      <c r="D4" s="997"/>
      <c r="E4" s="997"/>
      <c r="F4" s="997"/>
      <c r="G4" s="997"/>
      <c r="H4" s="997"/>
      <c r="I4" s="997"/>
      <c r="J4" s="995"/>
      <c r="K4" s="997"/>
      <c r="L4" s="995"/>
      <c r="M4" s="995"/>
      <c r="N4" s="995"/>
      <c r="O4" s="995"/>
      <c r="P4" s="995"/>
      <c r="Q4" s="995"/>
      <c r="R4" s="995"/>
      <c r="S4" s="995"/>
      <c r="T4" s="995"/>
      <c r="U4" s="995"/>
      <c r="V4" s="829"/>
      <c r="W4" s="829"/>
      <c r="X4" s="829"/>
      <c r="Y4" s="182" t="s">
        <v>797</v>
      </c>
      <c r="Z4" s="1835" t="str">
        <f>IF('E1 - Invoiced Income'!$W$46&gt;0,"There is a value in one or more columns without the WG Contact and Date narrative in column U","Ok")</f>
        <v>Ok</v>
      </c>
      <c r="AA4" s="847">
        <f>IF(Z4="Ok",0,1)</f>
        <v>0</v>
      </c>
      <c r="AB4" s="829"/>
      <c r="AC4" s="829"/>
      <c r="AD4" s="995"/>
      <c r="AE4" s="995"/>
      <c r="AF4" s="995"/>
      <c r="AG4" s="995"/>
      <c r="AH4" s="995"/>
      <c r="AI4" s="995"/>
      <c r="AJ4" s="995"/>
      <c r="AK4" s="995"/>
      <c r="AL4" s="995"/>
      <c r="AM4" s="995"/>
      <c r="AN4" s="995"/>
      <c r="AO4" s="995"/>
      <c r="AP4" s="995"/>
      <c r="AQ4" s="995"/>
      <c r="AR4" s="995"/>
      <c r="AS4" s="995"/>
      <c r="AT4" s="995"/>
      <c r="AU4" s="995"/>
      <c r="AV4" s="995"/>
      <c r="AW4" s="995"/>
      <c r="AX4" s="995"/>
      <c r="AY4" s="995"/>
      <c r="AZ4" s="995"/>
      <c r="BA4" s="995"/>
      <c r="BB4" s="995"/>
    </row>
    <row r="5" spans="1:54" ht="18">
      <c r="A5" s="995"/>
      <c r="B5" s="995"/>
      <c r="C5" s="1328" t="str">
        <f>"This Table is currently showing "&amp;$AA$5&amp;" errors"</f>
        <v>This Table is currently showing 0 errors</v>
      </c>
      <c r="D5" s="997"/>
      <c r="E5" s="997"/>
      <c r="F5" s="1823"/>
      <c r="G5" s="997"/>
      <c r="H5" s="997"/>
      <c r="I5" s="997"/>
      <c r="J5" s="995"/>
      <c r="K5" s="997"/>
      <c r="L5" s="995"/>
      <c r="M5" s="995"/>
      <c r="N5" s="995"/>
      <c r="O5" s="995"/>
      <c r="P5" s="995"/>
      <c r="Q5" s="995"/>
      <c r="R5" s="995"/>
      <c r="S5" s="995"/>
      <c r="T5" s="995"/>
      <c r="U5" s="995"/>
      <c r="V5" s="829"/>
      <c r="W5" s="829"/>
      <c r="X5" s="829"/>
      <c r="Y5" s="54"/>
      <c r="Z5" s="278"/>
      <c r="AA5" s="850">
        <f>SUM(AA3:AA4)</f>
        <v>0</v>
      </c>
      <c r="AB5" s="829"/>
      <c r="AC5" s="829"/>
      <c r="AD5" s="995"/>
      <c r="AE5" s="995"/>
      <c r="AF5" s="995"/>
      <c r="AG5" s="995"/>
      <c r="AH5" s="995"/>
      <c r="AI5" s="995"/>
      <c r="AJ5" s="995"/>
      <c r="AK5" s="995"/>
      <c r="AL5" s="995"/>
      <c r="AM5" s="995"/>
      <c r="AN5" s="995"/>
      <c r="AO5" s="995"/>
      <c r="AP5" s="995"/>
      <c r="AQ5" s="995"/>
      <c r="AR5" s="995"/>
      <c r="AS5" s="995"/>
      <c r="AT5" s="995"/>
      <c r="AU5" s="995"/>
      <c r="AV5" s="995"/>
      <c r="AW5" s="995"/>
      <c r="AX5" s="995"/>
      <c r="AY5" s="995"/>
      <c r="AZ5" s="995"/>
      <c r="BA5" s="995"/>
      <c r="BB5" s="995"/>
    </row>
    <row r="6" spans="1:54">
      <c r="A6" s="205"/>
      <c r="B6" s="205"/>
      <c r="C6" s="172"/>
      <c r="D6" s="172"/>
      <c r="E6" s="172"/>
      <c r="F6" s="172"/>
      <c r="G6" s="172"/>
      <c r="H6" s="172"/>
      <c r="I6" s="172"/>
      <c r="J6" s="205"/>
      <c r="K6" s="172"/>
      <c r="L6" s="205"/>
      <c r="M6" s="205"/>
      <c r="N6" s="205"/>
      <c r="O6" s="205"/>
      <c r="P6" s="205"/>
      <c r="Q6" s="205"/>
      <c r="R6" s="205"/>
      <c r="S6" s="205"/>
      <c r="T6" s="205"/>
      <c r="U6" s="995"/>
      <c r="V6" s="829"/>
      <c r="W6" s="829"/>
      <c r="X6" s="829"/>
      <c r="Y6" s="806"/>
      <c r="Z6" s="806"/>
      <c r="AA6" s="924"/>
      <c r="AB6" s="829"/>
      <c r="AC6" s="829"/>
      <c r="AD6" s="995"/>
      <c r="AE6" s="995"/>
      <c r="AF6" s="995"/>
      <c r="AG6" s="995"/>
      <c r="AH6" s="995"/>
      <c r="AI6" s="995"/>
      <c r="AJ6" s="995"/>
      <c r="AK6" s="995"/>
      <c r="AL6" s="995"/>
      <c r="AM6" s="995"/>
      <c r="AN6" s="995"/>
      <c r="AO6" s="995"/>
      <c r="AP6" s="995"/>
      <c r="AQ6" s="995"/>
      <c r="AR6" s="995"/>
      <c r="AS6" s="995"/>
      <c r="AT6" s="995"/>
      <c r="AU6" s="995"/>
      <c r="AV6" s="995"/>
      <c r="AW6" s="995"/>
      <c r="AX6" s="995"/>
      <c r="AY6" s="995"/>
      <c r="AZ6" s="995"/>
      <c r="BA6" s="995"/>
      <c r="BB6" s="995"/>
    </row>
    <row r="7" spans="1:54" ht="20">
      <c r="A7" s="160" t="s">
        <v>847</v>
      </c>
      <c r="B7" s="205"/>
      <c r="C7" s="1837"/>
      <c r="D7" s="1837"/>
      <c r="E7" s="1837"/>
      <c r="F7" s="1837"/>
      <c r="G7" s="1837"/>
      <c r="H7" s="1837"/>
      <c r="I7" s="1837"/>
      <c r="J7" s="1838"/>
      <c r="K7" s="1837"/>
      <c r="L7" s="1837"/>
      <c r="M7" s="1837"/>
      <c r="N7" s="1837"/>
      <c r="O7" s="1838"/>
      <c r="P7" s="1838"/>
      <c r="Q7" s="1838"/>
      <c r="R7" s="1838"/>
      <c r="S7" s="1838"/>
      <c r="T7" s="1839"/>
      <c r="U7" s="995"/>
      <c r="V7" s="829"/>
      <c r="W7" s="829"/>
      <c r="X7" s="829"/>
      <c r="Y7" s="829"/>
      <c r="Z7" s="829"/>
      <c r="AA7" s="829"/>
      <c r="AB7" s="829"/>
      <c r="AC7" s="829"/>
      <c r="AD7" s="995"/>
      <c r="AE7" s="995"/>
      <c r="AF7" s="995"/>
      <c r="AG7" s="995"/>
      <c r="AH7" s="995"/>
      <c r="AI7" s="995"/>
      <c r="AJ7" s="995"/>
      <c r="AK7" s="995"/>
      <c r="AL7" s="995"/>
      <c r="AM7" s="995"/>
      <c r="AN7" s="995"/>
      <c r="AO7" s="995"/>
      <c r="AP7" s="995"/>
      <c r="AQ7" s="995"/>
      <c r="AR7" s="995"/>
      <c r="AS7" s="995"/>
      <c r="AT7" s="995"/>
      <c r="AU7" s="995"/>
      <c r="AV7" s="995"/>
      <c r="AW7" s="995"/>
      <c r="AX7" s="995"/>
      <c r="AY7" s="995"/>
      <c r="AZ7" s="995"/>
      <c r="BA7" s="995"/>
      <c r="BB7" s="995"/>
    </row>
    <row r="8" spans="1:54" ht="46.5">
      <c r="A8" s="1839"/>
      <c r="B8" s="1840"/>
      <c r="C8" s="468" t="s">
        <v>746</v>
      </c>
      <c r="D8" s="468" t="s">
        <v>407</v>
      </c>
      <c r="E8" s="468" t="s">
        <v>408</v>
      </c>
      <c r="F8" s="468" t="s">
        <v>409</v>
      </c>
      <c r="G8" s="468" t="s">
        <v>747</v>
      </c>
      <c r="H8" s="468" t="s">
        <v>414</v>
      </c>
      <c r="I8" s="186" t="s">
        <v>50</v>
      </c>
      <c r="J8" s="468" t="s">
        <v>799</v>
      </c>
      <c r="K8" s="468" t="s">
        <v>798</v>
      </c>
      <c r="L8" s="468" t="s">
        <v>382</v>
      </c>
      <c r="M8" s="468" t="s">
        <v>442</v>
      </c>
      <c r="N8" s="468" t="s">
        <v>1058</v>
      </c>
      <c r="O8" s="468" t="s">
        <v>552</v>
      </c>
      <c r="P8" s="186" t="s">
        <v>443</v>
      </c>
      <c r="Q8" s="186" t="s">
        <v>551</v>
      </c>
      <c r="R8" s="186" t="s">
        <v>175</v>
      </c>
      <c r="S8" s="468" t="s">
        <v>800</v>
      </c>
      <c r="T8" s="186" t="s">
        <v>79</v>
      </c>
      <c r="U8" s="1841" t="s">
        <v>1352</v>
      </c>
      <c r="V8" s="829"/>
      <c r="W8" s="829"/>
      <c r="X8" s="829"/>
      <c r="Y8" s="829"/>
      <c r="Z8" s="829"/>
      <c r="AA8" s="829"/>
      <c r="AB8" s="829"/>
      <c r="AC8" s="829"/>
      <c r="AD8" s="995"/>
      <c r="AE8" s="995"/>
      <c r="AF8" s="995"/>
      <c r="AG8" s="995"/>
      <c r="AH8" s="995"/>
      <c r="AI8" s="995"/>
      <c r="AJ8" s="995"/>
      <c r="AK8" s="995"/>
      <c r="AL8" s="995"/>
      <c r="AM8" s="995"/>
      <c r="AN8" s="995"/>
      <c r="AO8" s="995"/>
      <c r="AP8" s="995"/>
      <c r="AQ8" s="995"/>
      <c r="AR8" s="995"/>
      <c r="AS8" s="995"/>
      <c r="AT8" s="995"/>
      <c r="AU8" s="995"/>
      <c r="AV8" s="995"/>
      <c r="AW8" s="995"/>
      <c r="AX8" s="995"/>
      <c r="AY8" s="995"/>
      <c r="AZ8" s="995"/>
      <c r="BA8" s="995"/>
      <c r="BB8" s="995"/>
    </row>
    <row r="9" spans="1:54">
      <c r="A9" s="186" t="s">
        <v>801</v>
      </c>
      <c r="B9" s="1842"/>
      <c r="C9" s="171" t="s">
        <v>373</v>
      </c>
      <c r="D9" s="171" t="s">
        <v>373</v>
      </c>
      <c r="E9" s="171" t="s">
        <v>373</v>
      </c>
      <c r="F9" s="171" t="s">
        <v>373</v>
      </c>
      <c r="G9" s="171" t="s">
        <v>373</v>
      </c>
      <c r="H9" s="171" t="s">
        <v>373</v>
      </c>
      <c r="I9" s="171" t="s">
        <v>373</v>
      </c>
      <c r="J9" s="171" t="s">
        <v>373</v>
      </c>
      <c r="K9" s="171" t="s">
        <v>51</v>
      </c>
      <c r="L9" s="171" t="s">
        <v>51</v>
      </c>
      <c r="M9" s="171" t="s">
        <v>51</v>
      </c>
      <c r="N9" s="171" t="s">
        <v>51</v>
      </c>
      <c r="O9" s="171" t="s">
        <v>373</v>
      </c>
      <c r="P9" s="171" t="s">
        <v>373</v>
      </c>
      <c r="Q9" s="171" t="s">
        <v>373</v>
      </c>
      <c r="R9" s="171" t="s">
        <v>373</v>
      </c>
      <c r="S9" s="171" t="s">
        <v>373</v>
      </c>
      <c r="T9" s="171" t="s">
        <v>373</v>
      </c>
      <c r="U9" s="1843"/>
      <c r="V9" s="829"/>
      <c r="W9" s="829"/>
      <c r="X9" s="829"/>
      <c r="Y9" s="829"/>
      <c r="Z9" s="829"/>
      <c r="AA9" s="829"/>
      <c r="AB9" s="829"/>
      <c r="AC9" s="829"/>
      <c r="AD9" s="995"/>
      <c r="AE9" s="995"/>
      <c r="AF9" s="995"/>
      <c r="AG9" s="995"/>
      <c r="AH9" s="995"/>
      <c r="AI9" s="995"/>
      <c r="AJ9" s="995"/>
      <c r="AK9" s="995"/>
      <c r="AL9" s="995"/>
      <c r="AM9" s="995"/>
      <c r="AN9" s="995"/>
      <c r="AO9" s="995"/>
      <c r="AP9" s="995"/>
      <c r="AQ9" s="995"/>
      <c r="AR9" s="995"/>
      <c r="AS9" s="995"/>
      <c r="AT9" s="995"/>
      <c r="AU9" s="995"/>
      <c r="AV9" s="995"/>
      <c r="AW9" s="995"/>
      <c r="AX9" s="995"/>
      <c r="AY9" s="995"/>
      <c r="AZ9" s="995"/>
      <c r="BA9" s="995"/>
      <c r="BB9" s="995"/>
    </row>
    <row r="10" spans="1:54" ht="25.5" customHeight="1">
      <c r="A10" s="1844">
        <v>1</v>
      </c>
      <c r="B10" s="1842" t="s">
        <v>802</v>
      </c>
      <c r="C10" s="1845"/>
      <c r="D10" s="1845"/>
      <c r="E10" s="1845"/>
      <c r="F10" s="1845"/>
      <c r="G10" s="1845"/>
      <c r="H10" s="1845"/>
      <c r="I10" s="1845"/>
      <c r="J10" s="1845"/>
      <c r="K10" s="1845"/>
      <c r="L10" s="1845"/>
      <c r="M10" s="1845"/>
      <c r="N10" s="1845"/>
      <c r="O10" s="1845"/>
      <c r="P10" s="1845"/>
      <c r="Q10" s="1845"/>
      <c r="R10" s="1845"/>
      <c r="S10" s="1845"/>
      <c r="T10" s="1846">
        <f>SUM(C10:S10)</f>
        <v>0</v>
      </c>
      <c r="U10" s="171"/>
      <c r="V10" s="829"/>
      <c r="W10" s="829"/>
      <c r="X10" s="829"/>
      <c r="Y10" s="829"/>
      <c r="Z10" s="829"/>
      <c r="AA10" s="829"/>
      <c r="AB10" s="829"/>
      <c r="AC10" s="829"/>
      <c r="AD10" s="995"/>
      <c r="AE10" s="995"/>
      <c r="AF10" s="995"/>
      <c r="AG10" s="995"/>
      <c r="AH10" s="995"/>
      <c r="AI10" s="995"/>
      <c r="AJ10" s="995"/>
      <c r="AK10" s="995"/>
      <c r="AL10" s="995"/>
      <c r="AM10" s="995"/>
      <c r="AN10" s="995"/>
      <c r="AO10" s="995"/>
      <c r="AP10" s="995"/>
      <c r="AQ10" s="995"/>
      <c r="AR10" s="995"/>
      <c r="AS10" s="995"/>
      <c r="AT10" s="995"/>
      <c r="AU10" s="995"/>
      <c r="AV10" s="995"/>
      <c r="AW10" s="995"/>
      <c r="AX10" s="995"/>
      <c r="AY10" s="995"/>
      <c r="AZ10" s="995"/>
      <c r="BA10" s="995"/>
      <c r="BB10" s="995"/>
    </row>
    <row r="11" spans="1:54">
      <c r="A11" s="191"/>
      <c r="B11" s="1847"/>
      <c r="C11" s="45"/>
      <c r="D11" s="45"/>
      <c r="E11" s="45"/>
      <c r="F11" s="45"/>
      <c r="G11" s="45"/>
      <c r="H11" s="45"/>
      <c r="I11" s="45"/>
      <c r="J11" s="45"/>
      <c r="K11" s="45"/>
      <c r="L11" s="45"/>
      <c r="M11" s="45"/>
      <c r="N11" s="45"/>
      <c r="O11" s="45"/>
      <c r="P11" s="45"/>
      <c r="Q11" s="45"/>
      <c r="R11" s="45"/>
      <c r="S11" s="45"/>
      <c r="T11" s="214"/>
      <c r="U11" s="202"/>
      <c r="V11" s="829"/>
      <c r="W11" s="829"/>
      <c r="X11" s="829"/>
      <c r="Y11" s="829"/>
      <c r="Z11" s="829"/>
      <c r="AA11" s="829"/>
      <c r="AB11" s="829"/>
      <c r="AC11" s="829"/>
      <c r="AD11" s="995"/>
      <c r="AE11" s="995"/>
      <c r="AF11" s="995"/>
      <c r="AG11" s="995"/>
      <c r="AH11" s="995"/>
      <c r="AI11" s="995"/>
      <c r="AJ11" s="995"/>
      <c r="AK11" s="995"/>
      <c r="AL11" s="995"/>
      <c r="AM11" s="995"/>
      <c r="AN11" s="995"/>
      <c r="AO11" s="995"/>
      <c r="AP11" s="995"/>
      <c r="AQ11" s="995"/>
      <c r="AR11" s="995"/>
      <c r="AS11" s="995"/>
      <c r="AT11" s="995"/>
      <c r="AU11" s="995"/>
      <c r="AV11" s="995"/>
      <c r="AW11" s="995"/>
      <c r="AX11" s="995"/>
      <c r="AY11" s="995"/>
      <c r="AZ11" s="995"/>
      <c r="BA11" s="995"/>
      <c r="BB11" s="995"/>
    </row>
    <row r="12" spans="1:54">
      <c r="A12" s="191"/>
      <c r="B12" s="1847" t="s">
        <v>796</v>
      </c>
      <c r="C12" s="45"/>
      <c r="D12" s="45"/>
      <c r="E12" s="45"/>
      <c r="F12" s="45"/>
      <c r="G12" s="45"/>
      <c r="H12" s="45"/>
      <c r="I12" s="45"/>
      <c r="J12" s="45"/>
      <c r="K12" s="45"/>
      <c r="L12" s="45"/>
      <c r="M12" s="45"/>
      <c r="N12" s="45"/>
      <c r="O12" s="45"/>
      <c r="P12" s="45"/>
      <c r="Q12" s="45"/>
      <c r="R12" s="45"/>
      <c r="S12" s="45"/>
      <c r="T12" s="214"/>
      <c r="U12" s="1848"/>
      <c r="V12" s="829"/>
      <c r="W12" s="829"/>
      <c r="X12" s="829"/>
      <c r="Y12" s="360"/>
      <c r="Z12" s="360"/>
      <c r="AA12" s="829"/>
      <c r="AB12" s="829"/>
      <c r="AC12" s="829"/>
      <c r="AD12" s="995"/>
      <c r="AE12" s="995"/>
      <c r="AF12" s="995"/>
      <c r="AG12" s="995"/>
      <c r="AH12" s="995"/>
      <c r="AI12" s="995"/>
      <c r="AJ12" s="995"/>
      <c r="AK12" s="995"/>
      <c r="AL12" s="995"/>
      <c r="AM12" s="995"/>
      <c r="AN12" s="995"/>
      <c r="AO12" s="995"/>
      <c r="AP12" s="995"/>
      <c r="AQ12" s="995"/>
      <c r="AR12" s="995"/>
      <c r="AS12" s="995"/>
      <c r="AT12" s="995"/>
      <c r="AU12" s="995"/>
      <c r="AV12" s="995"/>
      <c r="AW12" s="995"/>
      <c r="AX12" s="995"/>
      <c r="AY12" s="995"/>
      <c r="AZ12" s="995"/>
      <c r="BA12" s="995"/>
      <c r="BB12" s="995"/>
    </row>
    <row r="13" spans="1:54" ht="30" customHeight="1">
      <c r="A13" s="1844">
        <v>2</v>
      </c>
      <c r="B13" s="1928" t="s">
        <v>856</v>
      </c>
      <c r="C13" s="1845"/>
      <c r="D13" s="1845"/>
      <c r="E13" s="1845"/>
      <c r="F13" s="1845"/>
      <c r="G13" s="1845"/>
      <c r="H13" s="1845"/>
      <c r="I13" s="1845"/>
      <c r="J13" s="1845"/>
      <c r="K13" s="1845"/>
      <c r="L13" s="1845"/>
      <c r="M13" s="1845"/>
      <c r="N13" s="1845"/>
      <c r="O13" s="1845"/>
      <c r="P13" s="1845"/>
      <c r="Q13" s="1845"/>
      <c r="R13" s="1845"/>
      <c r="S13" s="1845"/>
      <c r="T13" s="1849">
        <f t="shared" ref="T13:T45" si="0">SUM(C13:S13)</f>
        <v>0</v>
      </c>
      <c r="U13" s="1850"/>
      <c r="V13" s="853">
        <f t="shared" ref="V13:V45" si="1">IF(AND(T13&lt;&gt;0,B13=""),1,0)</f>
        <v>0</v>
      </c>
      <c r="W13" s="853">
        <f>IF(AND(T13&lt;&gt;0,U13=""),1,0)</f>
        <v>0</v>
      </c>
      <c r="X13" s="360"/>
      <c r="Y13" s="360"/>
      <c r="Z13" s="360"/>
      <c r="AA13" s="829"/>
      <c r="AB13" s="829"/>
      <c r="AC13" s="829"/>
      <c r="AD13" s="995"/>
      <c r="AE13" s="995"/>
      <c r="AF13" s="995"/>
      <c r="AG13" s="995"/>
      <c r="AH13" s="995"/>
      <c r="AI13" s="995"/>
      <c r="AJ13" s="995"/>
      <c r="AK13" s="995"/>
      <c r="AL13" s="995"/>
      <c r="AM13" s="995"/>
      <c r="AN13" s="995"/>
      <c r="AO13" s="995"/>
      <c r="AP13" s="995"/>
      <c r="AQ13" s="995"/>
      <c r="AR13" s="995"/>
      <c r="AS13" s="995"/>
      <c r="AT13" s="995"/>
      <c r="AU13" s="995"/>
      <c r="AV13" s="995"/>
      <c r="AW13" s="995"/>
      <c r="AX13" s="995"/>
      <c r="AY13" s="995"/>
      <c r="AZ13" s="995"/>
      <c r="BA13" s="995"/>
      <c r="BB13" s="995"/>
    </row>
    <row r="14" spans="1:54" ht="33" customHeight="1">
      <c r="A14" s="191">
        <v>3</v>
      </c>
      <c r="B14" s="1929" t="s">
        <v>857</v>
      </c>
      <c r="C14" s="1"/>
      <c r="D14" s="1"/>
      <c r="E14" s="1"/>
      <c r="F14" s="1"/>
      <c r="G14" s="1"/>
      <c r="H14" s="1"/>
      <c r="I14" s="1"/>
      <c r="J14" s="1"/>
      <c r="K14" s="1"/>
      <c r="L14" s="1"/>
      <c r="M14" s="1"/>
      <c r="N14" s="1"/>
      <c r="O14" s="1"/>
      <c r="P14" s="1"/>
      <c r="Q14" s="1"/>
      <c r="R14" s="1"/>
      <c r="S14" s="1"/>
      <c r="T14" s="1852">
        <f t="shared" si="0"/>
        <v>0</v>
      </c>
      <c r="U14" s="1853"/>
      <c r="V14" s="853">
        <f t="shared" si="1"/>
        <v>0</v>
      </c>
      <c r="W14" s="853">
        <f t="shared" ref="W14:W45" si="2">IF(AND(T14&lt;&gt;0,U14=""),1,0)</f>
        <v>0</v>
      </c>
      <c r="X14" s="360"/>
      <c r="Y14" s="360"/>
      <c r="Z14" s="360"/>
      <c r="AA14" s="829"/>
      <c r="AB14" s="829"/>
      <c r="AC14" s="829"/>
      <c r="AD14" s="995"/>
      <c r="AE14" s="995"/>
      <c r="AF14" s="995"/>
      <c r="AG14" s="995"/>
      <c r="AH14" s="995"/>
      <c r="AI14" s="995"/>
      <c r="AJ14" s="995"/>
      <c r="AK14" s="995"/>
      <c r="AL14" s="995"/>
      <c r="AM14" s="995"/>
      <c r="AN14" s="995"/>
      <c r="AO14" s="995"/>
      <c r="AP14" s="995"/>
      <c r="AQ14" s="995"/>
      <c r="AR14" s="995"/>
      <c r="AS14" s="995"/>
      <c r="AT14" s="995"/>
      <c r="AU14" s="995"/>
      <c r="AV14" s="995"/>
      <c r="AW14" s="995"/>
      <c r="AX14" s="995"/>
      <c r="AY14" s="995"/>
      <c r="AZ14" s="995"/>
      <c r="BA14" s="995"/>
      <c r="BB14" s="995"/>
    </row>
    <row r="15" spans="1:54" ht="25.5" customHeight="1">
      <c r="A15" s="191">
        <v>4</v>
      </c>
      <c r="B15" s="1929" t="s">
        <v>858</v>
      </c>
      <c r="C15" s="1"/>
      <c r="D15" s="1"/>
      <c r="E15" s="1"/>
      <c r="F15" s="1"/>
      <c r="G15" s="1"/>
      <c r="H15" s="1"/>
      <c r="I15" s="1"/>
      <c r="J15" s="1"/>
      <c r="K15" s="1"/>
      <c r="L15" s="1"/>
      <c r="M15" s="1"/>
      <c r="N15" s="1"/>
      <c r="O15" s="1"/>
      <c r="P15" s="1"/>
      <c r="Q15" s="1"/>
      <c r="R15" s="1"/>
      <c r="S15" s="1"/>
      <c r="T15" s="1852">
        <f t="shared" si="0"/>
        <v>0</v>
      </c>
      <c r="U15" s="1853"/>
      <c r="V15" s="853">
        <f t="shared" si="1"/>
        <v>0</v>
      </c>
      <c r="W15" s="853">
        <f t="shared" si="2"/>
        <v>0</v>
      </c>
      <c r="X15" s="360"/>
      <c r="Y15" s="360"/>
      <c r="Z15" s="360"/>
      <c r="AA15" s="829"/>
      <c r="AB15" s="829"/>
      <c r="AC15" s="829"/>
      <c r="AD15" s="995"/>
      <c r="AE15" s="995"/>
      <c r="AF15" s="995"/>
      <c r="AG15" s="995"/>
      <c r="AH15" s="995"/>
      <c r="AI15" s="995"/>
      <c r="AJ15" s="995"/>
      <c r="AK15" s="995"/>
      <c r="AL15" s="995"/>
      <c r="AM15" s="995"/>
      <c r="AN15" s="995"/>
      <c r="AO15" s="995"/>
      <c r="AP15" s="995"/>
      <c r="AQ15" s="995"/>
      <c r="AR15" s="995"/>
      <c r="AS15" s="995"/>
      <c r="AT15" s="995"/>
      <c r="AU15" s="995"/>
      <c r="AV15" s="995"/>
      <c r="AW15" s="995"/>
      <c r="AX15" s="995"/>
      <c r="AY15" s="995"/>
      <c r="AZ15" s="995"/>
      <c r="BA15" s="995"/>
      <c r="BB15" s="995"/>
    </row>
    <row r="16" spans="1:54" ht="25.5" customHeight="1">
      <c r="A16" s="191">
        <v>5</v>
      </c>
      <c r="B16" s="1929" t="s">
        <v>887</v>
      </c>
      <c r="C16" s="1"/>
      <c r="D16" s="1"/>
      <c r="E16" s="1"/>
      <c r="F16" s="1"/>
      <c r="G16" s="1"/>
      <c r="H16" s="1"/>
      <c r="I16" s="1"/>
      <c r="J16" s="1"/>
      <c r="K16" s="1"/>
      <c r="L16" s="1"/>
      <c r="M16" s="1"/>
      <c r="N16" s="1"/>
      <c r="O16" s="1"/>
      <c r="P16" s="1"/>
      <c r="Q16" s="1"/>
      <c r="R16" s="1"/>
      <c r="S16" s="1"/>
      <c r="T16" s="1852">
        <f t="shared" si="0"/>
        <v>0</v>
      </c>
      <c r="U16" s="1853"/>
      <c r="V16" s="853">
        <f t="shared" si="1"/>
        <v>0</v>
      </c>
      <c r="W16" s="853">
        <f t="shared" si="2"/>
        <v>0</v>
      </c>
      <c r="X16" s="360"/>
      <c r="Y16" s="360"/>
      <c r="Z16" s="360"/>
      <c r="AA16" s="829"/>
      <c r="AB16" s="829"/>
      <c r="AC16" s="829"/>
      <c r="AD16" s="995"/>
      <c r="AE16" s="995"/>
      <c r="AF16" s="995"/>
      <c r="AG16" s="995"/>
      <c r="AH16" s="995"/>
      <c r="AI16" s="995"/>
      <c r="AJ16" s="995"/>
      <c r="AK16" s="995"/>
      <c r="AL16" s="995"/>
      <c r="AM16" s="995"/>
      <c r="AN16" s="995"/>
      <c r="AO16" s="995"/>
      <c r="AP16" s="995"/>
      <c r="AQ16" s="995"/>
      <c r="AR16" s="995"/>
      <c r="AS16" s="995"/>
      <c r="AT16" s="995"/>
      <c r="AU16" s="995"/>
      <c r="AV16" s="995"/>
      <c r="AW16" s="995"/>
      <c r="AX16" s="995"/>
      <c r="AY16" s="995"/>
      <c r="AZ16" s="995"/>
      <c r="BA16" s="995"/>
      <c r="BB16" s="995"/>
    </row>
    <row r="17" spans="1:54" ht="25.5" customHeight="1">
      <c r="A17" s="191">
        <v>6</v>
      </c>
      <c r="B17" s="1929" t="s">
        <v>886</v>
      </c>
      <c r="C17" s="1"/>
      <c r="D17" s="1"/>
      <c r="E17" s="1"/>
      <c r="F17" s="1"/>
      <c r="G17" s="1"/>
      <c r="H17" s="1"/>
      <c r="I17" s="1"/>
      <c r="J17" s="1"/>
      <c r="K17" s="1"/>
      <c r="L17" s="1"/>
      <c r="M17" s="1"/>
      <c r="N17" s="1"/>
      <c r="O17" s="1"/>
      <c r="P17" s="1"/>
      <c r="Q17" s="1"/>
      <c r="R17" s="1"/>
      <c r="S17" s="1"/>
      <c r="T17" s="1852">
        <f t="shared" si="0"/>
        <v>0</v>
      </c>
      <c r="U17" s="1853"/>
      <c r="V17" s="853">
        <f t="shared" si="1"/>
        <v>0</v>
      </c>
      <c r="W17" s="853">
        <f t="shared" si="2"/>
        <v>0</v>
      </c>
      <c r="X17" s="360"/>
      <c r="Y17" s="360"/>
      <c r="Z17" s="360"/>
      <c r="AA17" s="829"/>
      <c r="AB17" s="829"/>
      <c r="AC17" s="829"/>
      <c r="AD17" s="995"/>
      <c r="AE17" s="995"/>
      <c r="AF17" s="995"/>
      <c r="AG17" s="995"/>
      <c r="AH17" s="995"/>
      <c r="AI17" s="995"/>
      <c r="AJ17" s="995"/>
      <c r="AK17" s="995"/>
      <c r="AL17" s="995"/>
      <c r="AM17" s="995"/>
      <c r="AN17" s="995"/>
      <c r="AO17" s="995"/>
      <c r="AP17" s="995"/>
      <c r="AQ17" s="995"/>
      <c r="AR17" s="995"/>
      <c r="AS17" s="995"/>
      <c r="AT17" s="995"/>
      <c r="AU17" s="995"/>
      <c r="AV17" s="995"/>
      <c r="AW17" s="995"/>
      <c r="AX17" s="995"/>
      <c r="AY17" s="995"/>
      <c r="AZ17" s="995"/>
      <c r="BA17" s="995"/>
      <c r="BB17" s="995"/>
    </row>
    <row r="18" spans="1:54" ht="25.5" customHeight="1">
      <c r="A18" s="191">
        <v>7</v>
      </c>
      <c r="B18" s="1929" t="s">
        <v>888</v>
      </c>
      <c r="C18" s="1"/>
      <c r="D18" s="1"/>
      <c r="E18" s="1"/>
      <c r="F18" s="1"/>
      <c r="G18" s="1"/>
      <c r="H18" s="1"/>
      <c r="I18" s="1"/>
      <c r="J18" s="1"/>
      <c r="K18" s="1"/>
      <c r="L18" s="1"/>
      <c r="M18" s="1"/>
      <c r="N18" s="1"/>
      <c r="O18" s="1"/>
      <c r="P18" s="1"/>
      <c r="Q18" s="1"/>
      <c r="R18" s="1"/>
      <c r="S18" s="1"/>
      <c r="T18" s="1852">
        <f t="shared" si="0"/>
        <v>0</v>
      </c>
      <c r="U18" s="1853"/>
      <c r="V18" s="853">
        <f t="shared" si="1"/>
        <v>0</v>
      </c>
      <c r="W18" s="853">
        <f t="shared" si="2"/>
        <v>0</v>
      </c>
      <c r="X18" s="360"/>
      <c r="Y18" s="360"/>
      <c r="Z18" s="360"/>
      <c r="AA18" s="829"/>
      <c r="AB18" s="829"/>
      <c r="AC18" s="829"/>
      <c r="AD18" s="995"/>
      <c r="AE18" s="995"/>
      <c r="AF18" s="995"/>
      <c r="AG18" s="995"/>
      <c r="AH18" s="995"/>
      <c r="AI18" s="995"/>
      <c r="AJ18" s="995"/>
      <c r="AK18" s="995"/>
      <c r="AL18" s="995"/>
      <c r="AM18" s="995"/>
      <c r="AN18" s="995"/>
      <c r="AO18" s="995"/>
      <c r="AP18" s="995"/>
      <c r="AQ18" s="995"/>
      <c r="AR18" s="995"/>
      <c r="AS18" s="995"/>
      <c r="AT18" s="995"/>
      <c r="AU18" s="995"/>
      <c r="AV18" s="995"/>
      <c r="AW18" s="995"/>
      <c r="AX18" s="995"/>
      <c r="AY18" s="995"/>
      <c r="AZ18" s="995"/>
      <c r="BA18" s="995"/>
      <c r="BB18" s="995"/>
    </row>
    <row r="19" spans="1:54" ht="25.5" customHeight="1">
      <c r="A19" s="191">
        <v>8</v>
      </c>
      <c r="B19" s="1929" t="s">
        <v>889</v>
      </c>
      <c r="C19" s="1"/>
      <c r="D19" s="1"/>
      <c r="E19" s="1"/>
      <c r="F19" s="1"/>
      <c r="G19" s="1"/>
      <c r="H19" s="1"/>
      <c r="I19" s="1"/>
      <c r="J19" s="1"/>
      <c r="K19" s="1"/>
      <c r="L19" s="1"/>
      <c r="M19" s="1"/>
      <c r="N19" s="1"/>
      <c r="O19" s="1"/>
      <c r="P19" s="1"/>
      <c r="Q19" s="1"/>
      <c r="R19" s="1"/>
      <c r="S19" s="1"/>
      <c r="T19" s="1852">
        <f t="shared" si="0"/>
        <v>0</v>
      </c>
      <c r="U19" s="1853"/>
      <c r="V19" s="853">
        <f t="shared" si="1"/>
        <v>0</v>
      </c>
      <c r="W19" s="853">
        <f t="shared" si="2"/>
        <v>0</v>
      </c>
      <c r="X19" s="360"/>
      <c r="Y19" s="360"/>
      <c r="Z19" s="360"/>
      <c r="AA19" s="829"/>
      <c r="AB19" s="829"/>
      <c r="AC19" s="829"/>
      <c r="AD19" s="995"/>
      <c r="AE19" s="995"/>
      <c r="AF19" s="995"/>
      <c r="AG19" s="995"/>
      <c r="AH19" s="995"/>
      <c r="AI19" s="995"/>
      <c r="AJ19" s="995"/>
      <c r="AK19" s="995"/>
      <c r="AL19" s="995"/>
      <c r="AM19" s="995"/>
      <c r="AN19" s="995"/>
      <c r="AO19" s="995"/>
      <c r="AP19" s="995"/>
      <c r="AQ19" s="995"/>
      <c r="AR19" s="995"/>
      <c r="AS19" s="995"/>
      <c r="AT19" s="995"/>
      <c r="AU19" s="995"/>
      <c r="AV19" s="995"/>
      <c r="AW19" s="995"/>
      <c r="AX19" s="995"/>
      <c r="AY19" s="995"/>
      <c r="AZ19" s="995"/>
      <c r="BA19" s="995"/>
      <c r="BB19" s="995"/>
    </row>
    <row r="20" spans="1:54" ht="25.5" customHeight="1">
      <c r="A20" s="191">
        <v>9</v>
      </c>
      <c r="B20" s="2850" t="s">
        <v>1353</v>
      </c>
      <c r="C20" s="2849"/>
      <c r="D20" s="2849"/>
      <c r="E20" s="2849"/>
      <c r="F20" s="2849"/>
      <c r="G20" s="2849"/>
      <c r="H20" s="2849"/>
      <c r="I20" s="2849"/>
      <c r="J20" s="2849"/>
      <c r="K20" s="2849"/>
      <c r="L20" s="2849"/>
      <c r="M20" s="2849"/>
      <c r="N20" s="2849"/>
      <c r="O20" s="2849"/>
      <c r="P20" s="2849">
        <f>D81</f>
        <v>0</v>
      </c>
      <c r="Q20" s="2849"/>
      <c r="R20" s="2849"/>
      <c r="S20" s="2849"/>
      <c r="T20" s="1852">
        <f t="shared" si="0"/>
        <v>0</v>
      </c>
      <c r="U20" s="2854" t="s">
        <v>1356</v>
      </c>
      <c r="V20" s="853">
        <f t="shared" si="1"/>
        <v>0</v>
      </c>
      <c r="W20" s="853">
        <f t="shared" si="2"/>
        <v>0</v>
      </c>
      <c r="X20" s="360"/>
      <c r="Y20" s="360"/>
      <c r="Z20" s="360"/>
      <c r="AA20" s="829"/>
      <c r="AB20" s="829"/>
      <c r="AC20" s="829"/>
      <c r="AD20" s="995"/>
      <c r="AE20" s="995"/>
      <c r="AF20" s="995"/>
      <c r="AG20" s="995"/>
      <c r="AH20" s="995"/>
      <c r="AI20" s="995"/>
      <c r="AJ20" s="995"/>
      <c r="AK20" s="995"/>
      <c r="AL20" s="995"/>
      <c r="AM20" s="995"/>
      <c r="AN20" s="995"/>
      <c r="AO20" s="995"/>
      <c r="AP20" s="995"/>
      <c r="AQ20" s="995"/>
      <c r="AR20" s="995"/>
      <c r="AS20" s="995"/>
      <c r="AT20" s="995"/>
      <c r="AU20" s="995"/>
      <c r="AV20" s="995"/>
      <c r="AW20" s="995"/>
      <c r="AX20" s="995"/>
      <c r="AY20" s="995"/>
      <c r="AZ20" s="995"/>
      <c r="BA20" s="995"/>
      <c r="BB20" s="995"/>
    </row>
    <row r="21" spans="1:54" ht="25.5" customHeight="1">
      <c r="A21" s="191">
        <v>10</v>
      </c>
      <c r="B21" s="1851"/>
      <c r="C21" s="1"/>
      <c r="D21" s="1"/>
      <c r="E21" s="1"/>
      <c r="F21" s="1"/>
      <c r="G21" s="1"/>
      <c r="H21" s="1"/>
      <c r="I21" s="1"/>
      <c r="J21" s="1"/>
      <c r="K21" s="1"/>
      <c r="L21" s="1"/>
      <c r="M21" s="1"/>
      <c r="N21" s="1"/>
      <c r="O21" s="1"/>
      <c r="P21" s="1"/>
      <c r="Q21" s="1"/>
      <c r="R21" s="1"/>
      <c r="S21" s="1"/>
      <c r="T21" s="1852">
        <f t="shared" si="0"/>
        <v>0</v>
      </c>
      <c r="U21" s="1853"/>
      <c r="V21" s="853">
        <f t="shared" si="1"/>
        <v>0</v>
      </c>
      <c r="W21" s="853">
        <f t="shared" si="2"/>
        <v>0</v>
      </c>
      <c r="X21" s="360"/>
      <c r="Y21" s="360"/>
      <c r="Z21" s="360"/>
      <c r="AA21" s="829"/>
      <c r="AB21" s="829"/>
      <c r="AC21" s="829"/>
      <c r="AD21" s="995"/>
      <c r="AE21" s="995"/>
      <c r="AF21" s="995"/>
      <c r="AG21" s="995"/>
      <c r="AH21" s="995"/>
      <c r="AI21" s="995"/>
      <c r="AJ21" s="995"/>
      <c r="AK21" s="995"/>
      <c r="AL21" s="995"/>
      <c r="AM21" s="995"/>
      <c r="AN21" s="995"/>
      <c r="AO21" s="995"/>
      <c r="AP21" s="995"/>
      <c r="AQ21" s="995"/>
      <c r="AR21" s="995"/>
      <c r="AS21" s="995"/>
      <c r="AT21" s="995"/>
      <c r="AU21" s="995"/>
      <c r="AV21" s="995"/>
      <c r="AW21" s="995"/>
      <c r="AX21" s="995"/>
      <c r="AY21" s="995"/>
      <c r="AZ21" s="995"/>
      <c r="BA21" s="995"/>
      <c r="BB21" s="995"/>
    </row>
    <row r="22" spans="1:54" ht="25.5" customHeight="1">
      <c r="A22" s="191">
        <v>11</v>
      </c>
      <c r="B22" s="1851"/>
      <c r="C22" s="1"/>
      <c r="D22" s="1"/>
      <c r="E22" s="1"/>
      <c r="F22" s="1"/>
      <c r="G22" s="1"/>
      <c r="H22" s="1"/>
      <c r="I22" s="1"/>
      <c r="J22" s="1"/>
      <c r="K22" s="1"/>
      <c r="L22" s="1"/>
      <c r="M22" s="1"/>
      <c r="N22" s="1"/>
      <c r="O22" s="1"/>
      <c r="P22" s="1"/>
      <c r="Q22" s="1"/>
      <c r="R22" s="1"/>
      <c r="S22" s="1"/>
      <c r="T22" s="1852">
        <f t="shared" si="0"/>
        <v>0</v>
      </c>
      <c r="U22" s="1853"/>
      <c r="V22" s="853">
        <f t="shared" si="1"/>
        <v>0</v>
      </c>
      <c r="W22" s="853">
        <f t="shared" si="2"/>
        <v>0</v>
      </c>
      <c r="X22" s="360"/>
      <c r="Y22" s="360"/>
      <c r="Z22" s="360"/>
      <c r="AA22" s="829"/>
      <c r="AB22" s="829"/>
      <c r="AC22" s="829"/>
      <c r="AD22" s="995"/>
      <c r="AE22" s="995"/>
      <c r="AF22" s="995"/>
      <c r="AG22" s="995"/>
      <c r="AH22" s="995"/>
      <c r="AI22" s="995"/>
      <c r="AJ22" s="995"/>
      <c r="AK22" s="995"/>
      <c r="AL22" s="995"/>
      <c r="AM22" s="995"/>
      <c r="AN22" s="995"/>
      <c r="AO22" s="995"/>
      <c r="AP22" s="995"/>
      <c r="AQ22" s="995"/>
      <c r="AR22" s="995"/>
      <c r="AS22" s="995"/>
      <c r="AT22" s="995"/>
      <c r="AU22" s="995"/>
      <c r="AV22" s="995"/>
      <c r="AW22" s="995"/>
      <c r="AX22" s="995"/>
      <c r="AY22" s="995"/>
      <c r="AZ22" s="995"/>
      <c r="BA22" s="995"/>
      <c r="BB22" s="995"/>
    </row>
    <row r="23" spans="1:54" ht="25.5" customHeight="1">
      <c r="A23" s="191">
        <v>12</v>
      </c>
      <c r="B23" s="1851"/>
      <c r="C23" s="1"/>
      <c r="D23" s="1"/>
      <c r="E23" s="1"/>
      <c r="F23" s="1"/>
      <c r="G23" s="1"/>
      <c r="H23" s="1"/>
      <c r="I23" s="1"/>
      <c r="J23" s="1"/>
      <c r="K23" s="1"/>
      <c r="L23" s="1"/>
      <c r="M23" s="1"/>
      <c r="N23" s="1"/>
      <c r="O23" s="1"/>
      <c r="P23" s="1"/>
      <c r="Q23" s="1"/>
      <c r="R23" s="1"/>
      <c r="S23" s="1"/>
      <c r="T23" s="1852">
        <f t="shared" si="0"/>
        <v>0</v>
      </c>
      <c r="U23" s="1853"/>
      <c r="V23" s="853">
        <f t="shared" si="1"/>
        <v>0</v>
      </c>
      <c r="W23" s="853">
        <f t="shared" si="2"/>
        <v>0</v>
      </c>
      <c r="X23" s="360"/>
      <c r="Y23" s="360"/>
      <c r="Z23" s="360"/>
      <c r="AA23" s="829"/>
      <c r="AB23" s="829"/>
      <c r="AC23" s="829"/>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row>
    <row r="24" spans="1:54" ht="25.5" customHeight="1">
      <c r="A24" s="191">
        <v>13</v>
      </c>
      <c r="B24" s="1851"/>
      <c r="C24" s="1"/>
      <c r="D24" s="1"/>
      <c r="E24" s="1"/>
      <c r="F24" s="1"/>
      <c r="G24" s="1"/>
      <c r="H24" s="1"/>
      <c r="I24" s="1"/>
      <c r="J24" s="1"/>
      <c r="K24" s="1"/>
      <c r="L24" s="1"/>
      <c r="M24" s="1"/>
      <c r="N24" s="1"/>
      <c r="O24" s="1"/>
      <c r="P24" s="1"/>
      <c r="Q24" s="1"/>
      <c r="R24" s="1"/>
      <c r="S24" s="1"/>
      <c r="T24" s="1852">
        <f t="shared" si="0"/>
        <v>0</v>
      </c>
      <c r="U24" s="1853"/>
      <c r="V24" s="853">
        <f t="shared" si="1"/>
        <v>0</v>
      </c>
      <c r="W24" s="853">
        <f t="shared" si="2"/>
        <v>0</v>
      </c>
      <c r="X24" s="360"/>
      <c r="Y24" s="360"/>
      <c r="Z24" s="360"/>
      <c r="AA24" s="829"/>
      <c r="AB24" s="829"/>
      <c r="AC24" s="829"/>
      <c r="AD24" s="995"/>
      <c r="AE24" s="995"/>
      <c r="AF24" s="995"/>
      <c r="AG24" s="995"/>
      <c r="AH24" s="995"/>
      <c r="AI24" s="995"/>
      <c r="AJ24" s="995"/>
      <c r="AK24" s="995"/>
      <c r="AL24" s="995"/>
      <c r="AM24" s="995"/>
      <c r="AN24" s="995"/>
      <c r="AO24" s="995"/>
      <c r="AP24" s="995"/>
      <c r="AQ24" s="995"/>
      <c r="AR24" s="995"/>
      <c r="AS24" s="995"/>
      <c r="AT24" s="995"/>
      <c r="AU24" s="995"/>
      <c r="AV24" s="995"/>
      <c r="AW24" s="995"/>
      <c r="AX24" s="995"/>
      <c r="AY24" s="995"/>
      <c r="AZ24" s="995"/>
      <c r="BA24" s="995"/>
      <c r="BB24" s="995"/>
    </row>
    <row r="25" spans="1:54" ht="25.5" customHeight="1">
      <c r="A25" s="191">
        <v>14</v>
      </c>
      <c r="B25" s="1851"/>
      <c r="C25" s="1"/>
      <c r="D25" s="1"/>
      <c r="E25" s="1"/>
      <c r="F25" s="1"/>
      <c r="G25" s="1"/>
      <c r="H25" s="1"/>
      <c r="I25" s="1"/>
      <c r="J25" s="1"/>
      <c r="K25" s="1"/>
      <c r="L25" s="1"/>
      <c r="M25" s="1"/>
      <c r="N25" s="1"/>
      <c r="O25" s="1"/>
      <c r="P25" s="1"/>
      <c r="Q25" s="1"/>
      <c r="R25" s="1"/>
      <c r="S25" s="1"/>
      <c r="T25" s="1852">
        <f t="shared" si="0"/>
        <v>0</v>
      </c>
      <c r="U25" s="1853"/>
      <c r="V25" s="853">
        <f t="shared" si="1"/>
        <v>0</v>
      </c>
      <c r="W25" s="853">
        <f t="shared" si="2"/>
        <v>0</v>
      </c>
      <c r="X25" s="360"/>
      <c r="Y25" s="360"/>
      <c r="Z25" s="360"/>
      <c r="AA25" s="829"/>
      <c r="AB25" s="829"/>
      <c r="AC25" s="829"/>
      <c r="AD25" s="995"/>
      <c r="AE25" s="995"/>
      <c r="AF25" s="995"/>
      <c r="AG25" s="995"/>
      <c r="AH25" s="995"/>
      <c r="AI25" s="995"/>
      <c r="AJ25" s="995"/>
      <c r="AK25" s="995"/>
      <c r="AL25" s="995"/>
      <c r="AM25" s="995"/>
      <c r="AN25" s="995"/>
      <c r="AO25" s="995"/>
      <c r="AP25" s="995"/>
      <c r="AQ25" s="995"/>
      <c r="AR25" s="995"/>
      <c r="AS25" s="995"/>
      <c r="AT25" s="995"/>
      <c r="AU25" s="995"/>
      <c r="AV25" s="995"/>
      <c r="AW25" s="995"/>
      <c r="AX25" s="995"/>
      <c r="AY25" s="995"/>
      <c r="AZ25" s="995"/>
      <c r="BA25" s="995"/>
      <c r="BB25" s="995"/>
    </row>
    <row r="26" spans="1:54" ht="25.5" customHeight="1">
      <c r="A26" s="191">
        <v>15</v>
      </c>
      <c r="B26" s="1851"/>
      <c r="C26" s="1"/>
      <c r="D26" s="1"/>
      <c r="E26" s="1"/>
      <c r="F26" s="1"/>
      <c r="G26" s="1"/>
      <c r="H26" s="1"/>
      <c r="I26" s="1"/>
      <c r="J26" s="1"/>
      <c r="K26" s="1"/>
      <c r="L26" s="1"/>
      <c r="M26" s="1"/>
      <c r="N26" s="1"/>
      <c r="O26" s="1"/>
      <c r="P26" s="1"/>
      <c r="Q26" s="1"/>
      <c r="R26" s="1"/>
      <c r="S26" s="1"/>
      <c r="T26" s="1852">
        <f t="shared" si="0"/>
        <v>0</v>
      </c>
      <c r="U26" s="1853"/>
      <c r="V26" s="853">
        <f t="shared" si="1"/>
        <v>0</v>
      </c>
      <c r="W26" s="853">
        <f t="shared" si="2"/>
        <v>0</v>
      </c>
      <c r="X26" s="360"/>
      <c r="Y26" s="360"/>
      <c r="Z26" s="360"/>
      <c r="AA26" s="829"/>
      <c r="AB26" s="829"/>
      <c r="AC26" s="829"/>
      <c r="AD26" s="995"/>
      <c r="AE26" s="995"/>
      <c r="AF26" s="995"/>
      <c r="AG26" s="995"/>
      <c r="AH26" s="995"/>
      <c r="AI26" s="995"/>
      <c r="AJ26" s="995"/>
      <c r="AK26" s="995"/>
      <c r="AL26" s="995"/>
      <c r="AM26" s="995"/>
      <c r="AN26" s="995"/>
      <c r="AO26" s="995"/>
      <c r="AP26" s="995"/>
      <c r="AQ26" s="995"/>
      <c r="AR26" s="995"/>
      <c r="AS26" s="995"/>
      <c r="AT26" s="995"/>
      <c r="AU26" s="995"/>
      <c r="AV26" s="995"/>
      <c r="AW26" s="995"/>
      <c r="AX26" s="995"/>
      <c r="AY26" s="995"/>
      <c r="AZ26" s="995"/>
      <c r="BA26" s="995"/>
      <c r="BB26" s="995"/>
    </row>
    <row r="27" spans="1:54" ht="25.5" customHeight="1">
      <c r="A27" s="191">
        <v>16</v>
      </c>
      <c r="B27" s="1851"/>
      <c r="C27" s="1"/>
      <c r="D27" s="1"/>
      <c r="E27" s="1"/>
      <c r="F27" s="1"/>
      <c r="G27" s="1"/>
      <c r="H27" s="1"/>
      <c r="I27" s="1"/>
      <c r="J27" s="1"/>
      <c r="K27" s="1"/>
      <c r="L27" s="1"/>
      <c r="M27" s="1"/>
      <c r="N27" s="1"/>
      <c r="O27" s="1"/>
      <c r="P27" s="1"/>
      <c r="Q27" s="1"/>
      <c r="R27" s="1"/>
      <c r="S27" s="1"/>
      <c r="T27" s="1852">
        <f t="shared" si="0"/>
        <v>0</v>
      </c>
      <c r="U27" s="1853"/>
      <c r="V27" s="853">
        <f t="shared" si="1"/>
        <v>0</v>
      </c>
      <c r="W27" s="853">
        <f t="shared" si="2"/>
        <v>0</v>
      </c>
      <c r="X27" s="360"/>
      <c r="Y27" s="360"/>
      <c r="Z27" s="360"/>
      <c r="AA27" s="829"/>
      <c r="AB27" s="829"/>
      <c r="AC27" s="829"/>
      <c r="AD27" s="995"/>
      <c r="AE27" s="995"/>
      <c r="AF27" s="995"/>
      <c r="AG27" s="995"/>
      <c r="AH27" s="995"/>
      <c r="AI27" s="995"/>
      <c r="AJ27" s="995"/>
      <c r="AK27" s="995"/>
      <c r="AL27" s="995"/>
      <c r="AM27" s="995"/>
      <c r="AN27" s="995"/>
      <c r="AO27" s="995"/>
      <c r="AP27" s="995"/>
      <c r="AQ27" s="995"/>
      <c r="AR27" s="995"/>
      <c r="AS27" s="995"/>
      <c r="AT27" s="995"/>
      <c r="AU27" s="995"/>
      <c r="AV27" s="995"/>
      <c r="AW27" s="995"/>
      <c r="AX27" s="995"/>
      <c r="AY27" s="995"/>
      <c r="AZ27" s="995"/>
      <c r="BA27" s="995"/>
      <c r="BB27" s="995"/>
    </row>
    <row r="28" spans="1:54" ht="25.5" customHeight="1">
      <c r="A28" s="191">
        <v>17</v>
      </c>
      <c r="B28" s="1851"/>
      <c r="C28" s="1"/>
      <c r="D28" s="1"/>
      <c r="E28" s="1"/>
      <c r="F28" s="1"/>
      <c r="G28" s="1"/>
      <c r="H28" s="1"/>
      <c r="I28" s="1"/>
      <c r="J28" s="1"/>
      <c r="K28" s="1"/>
      <c r="L28" s="1"/>
      <c r="M28" s="1"/>
      <c r="N28" s="1"/>
      <c r="O28" s="1"/>
      <c r="P28" s="1"/>
      <c r="Q28" s="1"/>
      <c r="R28" s="1"/>
      <c r="S28" s="1"/>
      <c r="T28" s="1852">
        <f t="shared" si="0"/>
        <v>0</v>
      </c>
      <c r="U28" s="1853"/>
      <c r="V28" s="853">
        <f t="shared" si="1"/>
        <v>0</v>
      </c>
      <c r="W28" s="853">
        <f t="shared" si="2"/>
        <v>0</v>
      </c>
      <c r="X28" s="360"/>
      <c r="Y28" s="360"/>
      <c r="Z28" s="360"/>
      <c r="AA28" s="829"/>
      <c r="AB28" s="829"/>
      <c r="AC28" s="829"/>
      <c r="AD28" s="995"/>
      <c r="AE28" s="995"/>
      <c r="AF28" s="995"/>
      <c r="AG28" s="995"/>
      <c r="AH28" s="995"/>
      <c r="AI28" s="995"/>
      <c r="AJ28" s="995"/>
      <c r="AK28" s="995"/>
      <c r="AL28" s="995"/>
      <c r="AM28" s="995"/>
      <c r="AN28" s="995"/>
      <c r="AO28" s="995"/>
      <c r="AP28" s="995"/>
      <c r="AQ28" s="995"/>
      <c r="AR28" s="995"/>
      <c r="AS28" s="995"/>
      <c r="AT28" s="995"/>
      <c r="AU28" s="995"/>
      <c r="AV28" s="995"/>
      <c r="AW28" s="995"/>
      <c r="AX28" s="995"/>
      <c r="AY28" s="995"/>
      <c r="AZ28" s="995"/>
      <c r="BA28" s="995"/>
      <c r="BB28" s="995"/>
    </row>
    <row r="29" spans="1:54" ht="25.5" customHeight="1">
      <c r="A29" s="191">
        <v>18</v>
      </c>
      <c r="B29" s="1851"/>
      <c r="C29" s="1"/>
      <c r="D29" s="1"/>
      <c r="E29" s="1"/>
      <c r="F29" s="1"/>
      <c r="G29" s="1"/>
      <c r="H29" s="1"/>
      <c r="I29" s="1"/>
      <c r="J29" s="1"/>
      <c r="K29" s="1"/>
      <c r="L29" s="1"/>
      <c r="M29" s="1"/>
      <c r="N29" s="1"/>
      <c r="O29" s="1"/>
      <c r="P29" s="1"/>
      <c r="Q29" s="1"/>
      <c r="R29" s="1"/>
      <c r="S29" s="1"/>
      <c r="T29" s="1852">
        <f t="shared" si="0"/>
        <v>0</v>
      </c>
      <c r="U29" s="1853"/>
      <c r="V29" s="853">
        <f t="shared" si="1"/>
        <v>0</v>
      </c>
      <c r="W29" s="853">
        <f t="shared" si="2"/>
        <v>0</v>
      </c>
      <c r="X29" s="360"/>
      <c r="Y29" s="360"/>
      <c r="Z29" s="360"/>
      <c r="AA29" s="829"/>
      <c r="AB29" s="829"/>
      <c r="AC29" s="829"/>
      <c r="AD29" s="995"/>
      <c r="AE29" s="995"/>
      <c r="AF29" s="995"/>
      <c r="AG29" s="995"/>
      <c r="AH29" s="995"/>
      <c r="AI29" s="995"/>
      <c r="AJ29" s="995"/>
      <c r="AK29" s="995"/>
      <c r="AL29" s="995"/>
      <c r="AM29" s="995"/>
      <c r="AN29" s="995"/>
      <c r="AO29" s="995"/>
      <c r="AP29" s="995"/>
      <c r="AQ29" s="995"/>
      <c r="AR29" s="995"/>
      <c r="AS29" s="995"/>
      <c r="AT29" s="995"/>
      <c r="AU29" s="995"/>
      <c r="AV29" s="995"/>
      <c r="AW29" s="995"/>
      <c r="AX29" s="995"/>
      <c r="AY29" s="995"/>
      <c r="AZ29" s="995"/>
      <c r="BA29" s="995"/>
      <c r="BB29" s="995"/>
    </row>
    <row r="30" spans="1:54" ht="25.5" customHeight="1">
      <c r="A30" s="191">
        <v>19</v>
      </c>
      <c r="B30" s="1851"/>
      <c r="C30" s="1"/>
      <c r="D30" s="1"/>
      <c r="E30" s="1"/>
      <c r="F30" s="1"/>
      <c r="G30" s="1"/>
      <c r="H30" s="1"/>
      <c r="I30" s="1"/>
      <c r="J30" s="1"/>
      <c r="K30" s="1"/>
      <c r="L30" s="1"/>
      <c r="M30" s="1"/>
      <c r="N30" s="1"/>
      <c r="O30" s="1"/>
      <c r="P30" s="1"/>
      <c r="Q30" s="1"/>
      <c r="R30" s="1"/>
      <c r="S30" s="1"/>
      <c r="T30" s="1852">
        <f t="shared" si="0"/>
        <v>0</v>
      </c>
      <c r="U30" s="1853"/>
      <c r="V30" s="853">
        <f t="shared" si="1"/>
        <v>0</v>
      </c>
      <c r="W30" s="853">
        <f t="shared" si="2"/>
        <v>0</v>
      </c>
      <c r="X30" s="360"/>
      <c r="Y30" s="360"/>
      <c r="Z30" s="360"/>
      <c r="AA30" s="829"/>
      <c r="AB30" s="829"/>
      <c r="AC30" s="829"/>
      <c r="AD30" s="995"/>
      <c r="AE30" s="995"/>
      <c r="AF30" s="995"/>
      <c r="AG30" s="995"/>
      <c r="AH30" s="995"/>
      <c r="AI30" s="995"/>
      <c r="AJ30" s="995"/>
      <c r="AK30" s="995"/>
      <c r="AL30" s="995"/>
      <c r="AM30" s="995"/>
      <c r="AN30" s="995"/>
      <c r="AO30" s="995"/>
      <c r="AP30" s="995"/>
      <c r="AQ30" s="995"/>
      <c r="AR30" s="995"/>
      <c r="AS30" s="995"/>
      <c r="AT30" s="995"/>
      <c r="AU30" s="995"/>
      <c r="AV30" s="995"/>
      <c r="AW30" s="995"/>
      <c r="AX30" s="995"/>
      <c r="AY30" s="995"/>
      <c r="AZ30" s="995"/>
      <c r="BA30" s="995"/>
      <c r="BB30" s="995"/>
    </row>
    <row r="31" spans="1:54" ht="25.5" customHeight="1">
      <c r="A31" s="191">
        <v>20</v>
      </c>
      <c r="B31" s="1851"/>
      <c r="C31" s="1"/>
      <c r="D31" s="1"/>
      <c r="E31" s="1"/>
      <c r="F31" s="1"/>
      <c r="G31" s="1"/>
      <c r="H31" s="1"/>
      <c r="I31" s="1"/>
      <c r="J31" s="1"/>
      <c r="K31" s="1"/>
      <c r="L31" s="1"/>
      <c r="M31" s="1"/>
      <c r="N31" s="1"/>
      <c r="O31" s="1"/>
      <c r="P31" s="1"/>
      <c r="Q31" s="1"/>
      <c r="R31" s="1"/>
      <c r="S31" s="1"/>
      <c r="T31" s="1852">
        <f t="shared" si="0"/>
        <v>0</v>
      </c>
      <c r="U31" s="1853"/>
      <c r="V31" s="853">
        <f t="shared" si="1"/>
        <v>0</v>
      </c>
      <c r="W31" s="853">
        <f t="shared" si="2"/>
        <v>0</v>
      </c>
      <c r="X31" s="360"/>
      <c r="Y31" s="360"/>
      <c r="Z31" s="360"/>
      <c r="AA31" s="829"/>
      <c r="AB31" s="829"/>
      <c r="AC31" s="829"/>
      <c r="AD31" s="995"/>
      <c r="AE31" s="995"/>
      <c r="AF31" s="995"/>
      <c r="AG31" s="995"/>
      <c r="AH31" s="995"/>
      <c r="AI31" s="995"/>
      <c r="AJ31" s="995"/>
      <c r="AK31" s="995"/>
      <c r="AL31" s="995"/>
      <c r="AM31" s="995"/>
      <c r="AN31" s="995"/>
      <c r="AO31" s="995"/>
      <c r="AP31" s="995"/>
      <c r="AQ31" s="995"/>
      <c r="AR31" s="995"/>
      <c r="AS31" s="995"/>
      <c r="AT31" s="995"/>
      <c r="AU31" s="995"/>
      <c r="AV31" s="995"/>
      <c r="AW31" s="995"/>
      <c r="AX31" s="995"/>
      <c r="AY31" s="995"/>
      <c r="AZ31" s="995"/>
      <c r="BA31" s="995"/>
      <c r="BB31" s="995"/>
    </row>
    <row r="32" spans="1:54" ht="25.5" customHeight="1">
      <c r="A32" s="191">
        <v>21</v>
      </c>
      <c r="B32" s="1851"/>
      <c r="C32" s="1"/>
      <c r="D32" s="1"/>
      <c r="E32" s="1"/>
      <c r="F32" s="1"/>
      <c r="G32" s="1"/>
      <c r="H32" s="1"/>
      <c r="I32" s="1"/>
      <c r="J32" s="1"/>
      <c r="K32" s="1"/>
      <c r="L32" s="1"/>
      <c r="M32" s="1"/>
      <c r="N32" s="1"/>
      <c r="O32" s="1"/>
      <c r="P32" s="1"/>
      <c r="Q32" s="1"/>
      <c r="R32" s="1"/>
      <c r="S32" s="1"/>
      <c r="T32" s="1852">
        <f t="shared" si="0"/>
        <v>0</v>
      </c>
      <c r="U32" s="1853"/>
      <c r="V32" s="853">
        <f t="shared" si="1"/>
        <v>0</v>
      </c>
      <c r="W32" s="853">
        <f t="shared" si="2"/>
        <v>0</v>
      </c>
      <c r="X32" s="360"/>
      <c r="Y32" s="360"/>
      <c r="Z32" s="360"/>
      <c r="AA32" s="829"/>
      <c r="AB32" s="829"/>
      <c r="AC32" s="829"/>
      <c r="AD32" s="995"/>
      <c r="AE32" s="995"/>
      <c r="AF32" s="995"/>
      <c r="AG32" s="995"/>
      <c r="AH32" s="995"/>
      <c r="AI32" s="995"/>
      <c r="AJ32" s="995"/>
      <c r="AK32" s="995"/>
      <c r="AL32" s="995"/>
      <c r="AM32" s="995"/>
      <c r="AN32" s="995"/>
      <c r="AO32" s="995"/>
      <c r="AP32" s="995"/>
      <c r="AQ32" s="995"/>
      <c r="AR32" s="995"/>
      <c r="AS32" s="995"/>
      <c r="AT32" s="995"/>
      <c r="AU32" s="995"/>
      <c r="AV32" s="995"/>
      <c r="AW32" s="995"/>
      <c r="AX32" s="995"/>
      <c r="AY32" s="995"/>
      <c r="AZ32" s="995"/>
      <c r="BA32" s="995"/>
      <c r="BB32" s="995"/>
    </row>
    <row r="33" spans="1:54" ht="25.5" customHeight="1">
      <c r="A33" s="191">
        <v>22</v>
      </c>
      <c r="B33" s="1851"/>
      <c r="C33" s="1"/>
      <c r="D33" s="1"/>
      <c r="E33" s="1"/>
      <c r="F33" s="1"/>
      <c r="G33" s="1"/>
      <c r="H33" s="1"/>
      <c r="I33" s="1"/>
      <c r="J33" s="1"/>
      <c r="K33" s="1"/>
      <c r="L33" s="1"/>
      <c r="M33" s="1"/>
      <c r="N33" s="1"/>
      <c r="O33" s="1"/>
      <c r="P33" s="1"/>
      <c r="Q33" s="1"/>
      <c r="R33" s="1"/>
      <c r="S33" s="1"/>
      <c r="T33" s="1852">
        <f t="shared" si="0"/>
        <v>0</v>
      </c>
      <c r="U33" s="1853"/>
      <c r="V33" s="853">
        <f t="shared" si="1"/>
        <v>0</v>
      </c>
      <c r="W33" s="853">
        <f t="shared" si="2"/>
        <v>0</v>
      </c>
      <c r="X33" s="360"/>
      <c r="Y33" s="360"/>
      <c r="Z33" s="360"/>
      <c r="AA33" s="829"/>
      <c r="AB33" s="829"/>
      <c r="AC33" s="829"/>
      <c r="AD33" s="995"/>
      <c r="AE33" s="995"/>
      <c r="AF33" s="995"/>
      <c r="AG33" s="995"/>
      <c r="AH33" s="995"/>
      <c r="AI33" s="995"/>
      <c r="AJ33" s="995"/>
      <c r="AK33" s="995"/>
      <c r="AL33" s="995"/>
      <c r="AM33" s="995"/>
      <c r="AN33" s="995"/>
      <c r="AO33" s="995"/>
      <c r="AP33" s="995"/>
      <c r="AQ33" s="995"/>
      <c r="AR33" s="995"/>
      <c r="AS33" s="995"/>
      <c r="AT33" s="995"/>
      <c r="AU33" s="995"/>
      <c r="AV33" s="995"/>
      <c r="AW33" s="995"/>
      <c r="AX33" s="995"/>
      <c r="AY33" s="995"/>
      <c r="AZ33" s="995"/>
      <c r="BA33" s="995"/>
      <c r="BB33" s="995"/>
    </row>
    <row r="34" spans="1:54" ht="25.5" customHeight="1">
      <c r="A34" s="191">
        <v>23</v>
      </c>
      <c r="B34" s="1851"/>
      <c r="C34" s="1"/>
      <c r="D34" s="1"/>
      <c r="E34" s="1"/>
      <c r="F34" s="1"/>
      <c r="G34" s="1"/>
      <c r="H34" s="1"/>
      <c r="I34" s="1"/>
      <c r="J34" s="1"/>
      <c r="K34" s="1"/>
      <c r="L34" s="1"/>
      <c r="M34" s="1"/>
      <c r="N34" s="1"/>
      <c r="O34" s="1"/>
      <c r="P34" s="1"/>
      <c r="Q34" s="1"/>
      <c r="R34" s="1"/>
      <c r="S34" s="1"/>
      <c r="T34" s="1852">
        <f t="shared" si="0"/>
        <v>0</v>
      </c>
      <c r="U34" s="1853"/>
      <c r="V34" s="853">
        <f t="shared" si="1"/>
        <v>0</v>
      </c>
      <c r="W34" s="853">
        <f t="shared" si="2"/>
        <v>0</v>
      </c>
      <c r="X34" s="360"/>
      <c r="Y34" s="360"/>
      <c r="Z34" s="360"/>
      <c r="AA34" s="829"/>
      <c r="AB34" s="829"/>
      <c r="AC34" s="829"/>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row>
    <row r="35" spans="1:54" ht="25.5" customHeight="1">
      <c r="A35" s="191">
        <v>24</v>
      </c>
      <c r="B35" s="1851"/>
      <c r="C35" s="1"/>
      <c r="D35" s="1"/>
      <c r="E35" s="1"/>
      <c r="F35" s="1"/>
      <c r="G35" s="1"/>
      <c r="H35" s="1"/>
      <c r="I35" s="1"/>
      <c r="J35" s="1"/>
      <c r="K35" s="1"/>
      <c r="L35" s="1"/>
      <c r="M35" s="1"/>
      <c r="N35" s="1"/>
      <c r="O35" s="1"/>
      <c r="P35" s="1"/>
      <c r="Q35" s="1"/>
      <c r="R35" s="1"/>
      <c r="S35" s="1"/>
      <c r="T35" s="1852">
        <f t="shared" si="0"/>
        <v>0</v>
      </c>
      <c r="U35" s="1853"/>
      <c r="V35" s="853">
        <f t="shared" si="1"/>
        <v>0</v>
      </c>
      <c r="W35" s="853">
        <f t="shared" si="2"/>
        <v>0</v>
      </c>
      <c r="X35" s="360"/>
      <c r="Y35" s="360"/>
      <c r="Z35" s="360"/>
      <c r="AA35" s="829"/>
      <c r="AB35" s="829"/>
      <c r="AC35" s="829"/>
      <c r="AD35" s="995"/>
      <c r="AE35" s="995"/>
      <c r="AF35" s="995"/>
      <c r="AG35" s="995"/>
      <c r="AH35" s="995"/>
      <c r="AI35" s="995"/>
      <c r="AJ35" s="995"/>
      <c r="AK35" s="995"/>
      <c r="AL35" s="995"/>
      <c r="AM35" s="995"/>
      <c r="AN35" s="995"/>
      <c r="AO35" s="995"/>
      <c r="AP35" s="995"/>
      <c r="AQ35" s="995"/>
      <c r="AR35" s="995"/>
      <c r="AS35" s="995"/>
      <c r="AT35" s="995"/>
      <c r="AU35" s="995"/>
      <c r="AV35" s="995"/>
      <c r="AW35" s="995"/>
      <c r="AX35" s="995"/>
      <c r="AY35" s="995"/>
      <c r="AZ35" s="995"/>
      <c r="BA35" s="995"/>
      <c r="BB35" s="995"/>
    </row>
    <row r="36" spans="1:54" ht="25.5" customHeight="1">
      <c r="A36" s="191">
        <v>25</v>
      </c>
      <c r="B36" s="1851"/>
      <c r="C36" s="1"/>
      <c r="D36" s="1"/>
      <c r="E36" s="1"/>
      <c r="F36" s="1"/>
      <c r="G36" s="1"/>
      <c r="H36" s="1"/>
      <c r="I36" s="1"/>
      <c r="J36" s="1"/>
      <c r="K36" s="1"/>
      <c r="L36" s="1"/>
      <c r="M36" s="1"/>
      <c r="N36" s="1"/>
      <c r="O36" s="1"/>
      <c r="P36" s="1"/>
      <c r="Q36" s="1"/>
      <c r="R36" s="1"/>
      <c r="S36" s="1"/>
      <c r="T36" s="1852">
        <f t="shared" si="0"/>
        <v>0</v>
      </c>
      <c r="U36" s="1853"/>
      <c r="V36" s="853">
        <f t="shared" si="1"/>
        <v>0</v>
      </c>
      <c r="W36" s="853">
        <f t="shared" si="2"/>
        <v>0</v>
      </c>
      <c r="X36" s="360"/>
      <c r="Y36" s="360"/>
      <c r="Z36" s="360"/>
      <c r="AA36" s="829"/>
      <c r="AB36" s="829"/>
      <c r="AC36" s="829"/>
      <c r="AD36" s="995"/>
      <c r="AE36" s="995"/>
      <c r="AF36" s="995"/>
      <c r="AG36" s="995"/>
      <c r="AH36" s="995"/>
      <c r="AI36" s="995"/>
      <c r="AJ36" s="995"/>
      <c r="AK36" s="995"/>
      <c r="AL36" s="995"/>
      <c r="AM36" s="995"/>
      <c r="AN36" s="995"/>
      <c r="AO36" s="995"/>
      <c r="AP36" s="995"/>
      <c r="AQ36" s="995"/>
      <c r="AR36" s="995"/>
      <c r="AS36" s="995"/>
      <c r="AT36" s="995"/>
      <c r="AU36" s="995"/>
      <c r="AV36" s="995"/>
      <c r="AW36" s="995"/>
      <c r="AX36" s="995"/>
      <c r="AY36" s="995"/>
      <c r="AZ36" s="995"/>
      <c r="BA36" s="995"/>
      <c r="BB36" s="995"/>
    </row>
    <row r="37" spans="1:54" ht="25.5" customHeight="1">
      <c r="A37" s="191">
        <v>26</v>
      </c>
      <c r="B37" s="1851"/>
      <c r="C37" s="1"/>
      <c r="D37" s="1"/>
      <c r="E37" s="1"/>
      <c r="F37" s="1"/>
      <c r="G37" s="1"/>
      <c r="H37" s="1"/>
      <c r="I37" s="1"/>
      <c r="J37" s="1"/>
      <c r="K37" s="1"/>
      <c r="L37" s="1"/>
      <c r="M37" s="1"/>
      <c r="N37" s="1"/>
      <c r="O37" s="1"/>
      <c r="P37" s="1"/>
      <c r="Q37" s="1"/>
      <c r="R37" s="1"/>
      <c r="S37" s="1"/>
      <c r="T37" s="1852">
        <f t="shared" si="0"/>
        <v>0</v>
      </c>
      <c r="U37" s="1853"/>
      <c r="V37" s="853">
        <f t="shared" si="1"/>
        <v>0</v>
      </c>
      <c r="W37" s="853">
        <f t="shared" si="2"/>
        <v>0</v>
      </c>
      <c r="X37" s="360"/>
      <c r="Y37" s="360"/>
      <c r="Z37" s="360"/>
      <c r="AA37" s="829"/>
      <c r="AB37" s="829"/>
      <c r="AC37" s="829"/>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row>
    <row r="38" spans="1:54" ht="25.5" customHeight="1">
      <c r="A38" s="191">
        <v>27</v>
      </c>
      <c r="B38" s="1851"/>
      <c r="C38" s="1"/>
      <c r="D38" s="1"/>
      <c r="E38" s="1"/>
      <c r="F38" s="1"/>
      <c r="G38" s="1"/>
      <c r="H38" s="1"/>
      <c r="I38" s="1"/>
      <c r="J38" s="1"/>
      <c r="K38" s="1"/>
      <c r="L38" s="1"/>
      <c r="M38" s="1"/>
      <c r="N38" s="1"/>
      <c r="O38" s="1"/>
      <c r="P38" s="1"/>
      <c r="Q38" s="1"/>
      <c r="R38" s="1"/>
      <c r="S38" s="1"/>
      <c r="T38" s="1852">
        <f t="shared" si="0"/>
        <v>0</v>
      </c>
      <c r="U38" s="1853"/>
      <c r="V38" s="853">
        <f t="shared" si="1"/>
        <v>0</v>
      </c>
      <c r="W38" s="853">
        <f t="shared" si="2"/>
        <v>0</v>
      </c>
      <c r="X38" s="360"/>
      <c r="Y38" s="360"/>
      <c r="Z38" s="360"/>
      <c r="AA38" s="829"/>
      <c r="AB38" s="829"/>
      <c r="AC38" s="829"/>
      <c r="AD38" s="995"/>
      <c r="AE38" s="995"/>
      <c r="AF38" s="995"/>
      <c r="AG38" s="995"/>
      <c r="AH38" s="995"/>
      <c r="AI38" s="995"/>
      <c r="AJ38" s="995"/>
      <c r="AK38" s="995"/>
      <c r="AL38" s="995"/>
      <c r="AM38" s="995"/>
      <c r="AN38" s="995"/>
      <c r="AO38" s="995"/>
      <c r="AP38" s="995"/>
      <c r="AQ38" s="995"/>
      <c r="AR38" s="995"/>
      <c r="AS38" s="995"/>
      <c r="AT38" s="995"/>
      <c r="AU38" s="995"/>
      <c r="AV38" s="995"/>
      <c r="AW38" s="995"/>
      <c r="AX38" s="995"/>
      <c r="AY38" s="995"/>
      <c r="AZ38" s="995"/>
      <c r="BA38" s="995"/>
      <c r="BB38" s="995"/>
    </row>
    <row r="39" spans="1:54" ht="25.5" customHeight="1">
      <c r="A39" s="191">
        <v>28</v>
      </c>
      <c r="B39" s="1851"/>
      <c r="C39" s="1"/>
      <c r="D39" s="1"/>
      <c r="E39" s="1"/>
      <c r="F39" s="1"/>
      <c r="G39" s="1"/>
      <c r="H39" s="1"/>
      <c r="I39" s="1"/>
      <c r="J39" s="1"/>
      <c r="K39" s="1"/>
      <c r="L39" s="1"/>
      <c r="M39" s="1"/>
      <c r="N39" s="1"/>
      <c r="O39" s="1"/>
      <c r="P39" s="1"/>
      <c r="Q39" s="1"/>
      <c r="R39" s="1"/>
      <c r="S39" s="1"/>
      <c r="T39" s="1852">
        <f t="shared" si="0"/>
        <v>0</v>
      </c>
      <c r="U39" s="1853"/>
      <c r="V39" s="853">
        <f t="shared" si="1"/>
        <v>0</v>
      </c>
      <c r="W39" s="853">
        <f t="shared" si="2"/>
        <v>0</v>
      </c>
      <c r="X39" s="360"/>
      <c r="Y39" s="360"/>
      <c r="Z39" s="360"/>
      <c r="AA39" s="829"/>
      <c r="AB39" s="829"/>
      <c r="AC39" s="829"/>
      <c r="AD39" s="995"/>
      <c r="AE39" s="995"/>
      <c r="AF39" s="995"/>
      <c r="AG39" s="995"/>
      <c r="AH39" s="995"/>
      <c r="AI39" s="995"/>
      <c r="AJ39" s="995"/>
      <c r="AK39" s="995"/>
      <c r="AL39" s="995"/>
      <c r="AM39" s="995"/>
      <c r="AN39" s="995"/>
      <c r="AO39" s="995"/>
      <c r="AP39" s="995"/>
      <c r="AQ39" s="995"/>
      <c r="AR39" s="995"/>
      <c r="AS39" s="995"/>
      <c r="AT39" s="995"/>
      <c r="AU39" s="995"/>
      <c r="AV39" s="995"/>
      <c r="AW39" s="995"/>
      <c r="AX39" s="995"/>
      <c r="AY39" s="995"/>
      <c r="AZ39" s="995"/>
      <c r="BA39" s="995"/>
      <c r="BB39" s="995"/>
    </row>
    <row r="40" spans="1:54" ht="25.5" customHeight="1">
      <c r="A40" s="191">
        <v>29</v>
      </c>
      <c r="B40" s="1851"/>
      <c r="C40" s="1"/>
      <c r="D40" s="1"/>
      <c r="E40" s="1"/>
      <c r="F40" s="1"/>
      <c r="G40" s="1"/>
      <c r="H40" s="1"/>
      <c r="I40" s="1"/>
      <c r="J40" s="1"/>
      <c r="K40" s="1"/>
      <c r="L40" s="1"/>
      <c r="M40" s="1"/>
      <c r="N40" s="1"/>
      <c r="O40" s="1"/>
      <c r="P40" s="1"/>
      <c r="Q40" s="1"/>
      <c r="R40" s="1"/>
      <c r="S40" s="1"/>
      <c r="T40" s="1852">
        <f t="shared" si="0"/>
        <v>0</v>
      </c>
      <c r="U40" s="1853"/>
      <c r="V40" s="853">
        <f t="shared" si="1"/>
        <v>0</v>
      </c>
      <c r="W40" s="853">
        <f t="shared" si="2"/>
        <v>0</v>
      </c>
      <c r="X40" s="360"/>
      <c r="Y40" s="360"/>
      <c r="Z40" s="360"/>
      <c r="AA40" s="829"/>
      <c r="AB40" s="829"/>
      <c r="AC40" s="829"/>
      <c r="AD40" s="995"/>
      <c r="AE40" s="995"/>
      <c r="AF40" s="995"/>
      <c r="AG40" s="995"/>
      <c r="AH40" s="995"/>
      <c r="AI40" s="995"/>
      <c r="AJ40" s="995"/>
      <c r="AK40" s="995"/>
      <c r="AL40" s="995"/>
      <c r="AM40" s="995"/>
      <c r="AN40" s="995"/>
      <c r="AO40" s="995"/>
      <c r="AP40" s="995"/>
      <c r="AQ40" s="995"/>
      <c r="AR40" s="995"/>
      <c r="AS40" s="995"/>
      <c r="AT40" s="995"/>
      <c r="AU40" s="995"/>
      <c r="AV40" s="995"/>
      <c r="AW40" s="995"/>
      <c r="AX40" s="995"/>
      <c r="AY40" s="995"/>
      <c r="AZ40" s="995"/>
      <c r="BA40" s="995"/>
      <c r="BB40" s="995"/>
    </row>
    <row r="41" spans="1:54" ht="25.5" customHeight="1">
      <c r="A41" s="191">
        <v>30</v>
      </c>
      <c r="B41" s="1851"/>
      <c r="C41" s="1"/>
      <c r="D41" s="1"/>
      <c r="E41" s="1"/>
      <c r="F41" s="1"/>
      <c r="G41" s="1"/>
      <c r="H41" s="1"/>
      <c r="I41" s="1"/>
      <c r="J41" s="1"/>
      <c r="K41" s="1"/>
      <c r="L41" s="1"/>
      <c r="M41" s="1"/>
      <c r="N41" s="1"/>
      <c r="O41" s="1"/>
      <c r="P41" s="1"/>
      <c r="Q41" s="1"/>
      <c r="R41" s="1"/>
      <c r="S41" s="1"/>
      <c r="T41" s="1852">
        <f t="shared" si="0"/>
        <v>0</v>
      </c>
      <c r="U41" s="1853"/>
      <c r="V41" s="853">
        <f t="shared" si="1"/>
        <v>0</v>
      </c>
      <c r="W41" s="853">
        <f t="shared" si="2"/>
        <v>0</v>
      </c>
      <c r="X41" s="360"/>
      <c r="Y41" s="360"/>
      <c r="Z41" s="360"/>
      <c r="AA41" s="829"/>
      <c r="AB41" s="829"/>
      <c r="AC41" s="829"/>
      <c r="AD41" s="995"/>
      <c r="AE41" s="995"/>
      <c r="AF41" s="995"/>
      <c r="AG41" s="995"/>
      <c r="AH41" s="995"/>
      <c r="AI41" s="995"/>
      <c r="AJ41" s="995"/>
      <c r="AK41" s="995"/>
      <c r="AL41" s="995"/>
      <c r="AM41" s="995"/>
      <c r="AN41" s="995"/>
      <c r="AO41" s="995"/>
      <c r="AP41" s="995"/>
      <c r="AQ41" s="995"/>
      <c r="AR41" s="995"/>
      <c r="AS41" s="995"/>
      <c r="AT41" s="995"/>
      <c r="AU41" s="995"/>
      <c r="AV41" s="995"/>
      <c r="AW41" s="995"/>
      <c r="AX41" s="995"/>
      <c r="AY41" s="995"/>
      <c r="AZ41" s="995"/>
      <c r="BA41" s="995"/>
      <c r="BB41" s="995"/>
    </row>
    <row r="42" spans="1:54" ht="25.5" customHeight="1">
      <c r="A42" s="191">
        <v>31</v>
      </c>
      <c r="B42" s="1851"/>
      <c r="C42" s="1"/>
      <c r="D42" s="1"/>
      <c r="E42" s="1"/>
      <c r="F42" s="1"/>
      <c r="G42" s="1"/>
      <c r="H42" s="1"/>
      <c r="I42" s="1"/>
      <c r="J42" s="1"/>
      <c r="K42" s="1"/>
      <c r="L42" s="1"/>
      <c r="M42" s="1"/>
      <c r="N42" s="1"/>
      <c r="O42" s="1"/>
      <c r="P42" s="1"/>
      <c r="Q42" s="1"/>
      <c r="R42" s="1"/>
      <c r="S42" s="1"/>
      <c r="T42" s="1852">
        <f t="shared" si="0"/>
        <v>0</v>
      </c>
      <c r="U42" s="1853"/>
      <c r="V42" s="853">
        <f t="shared" si="1"/>
        <v>0</v>
      </c>
      <c r="W42" s="853">
        <f t="shared" si="2"/>
        <v>0</v>
      </c>
      <c r="X42" s="360"/>
      <c r="Y42" s="360"/>
      <c r="Z42" s="360"/>
      <c r="AA42" s="829"/>
      <c r="AB42" s="829"/>
      <c r="AC42" s="829"/>
      <c r="AD42" s="995"/>
      <c r="AE42" s="995"/>
      <c r="AF42" s="995"/>
      <c r="AG42" s="995"/>
      <c r="AH42" s="995"/>
      <c r="AI42" s="995"/>
      <c r="AJ42" s="995"/>
      <c r="AK42" s="995"/>
      <c r="AL42" s="995"/>
      <c r="AM42" s="995"/>
      <c r="AN42" s="995"/>
      <c r="AO42" s="995"/>
      <c r="AP42" s="995"/>
      <c r="AQ42" s="995"/>
      <c r="AR42" s="995"/>
      <c r="AS42" s="995"/>
      <c r="AT42" s="995"/>
      <c r="AU42" s="995"/>
      <c r="AV42" s="995"/>
      <c r="AW42" s="995"/>
      <c r="AX42" s="995"/>
      <c r="AY42" s="995"/>
      <c r="AZ42" s="995"/>
      <c r="BA42" s="995"/>
      <c r="BB42" s="995"/>
    </row>
    <row r="43" spans="1:54" ht="25.5" customHeight="1">
      <c r="A43" s="191">
        <v>32</v>
      </c>
      <c r="B43" s="1851"/>
      <c r="C43" s="1"/>
      <c r="D43" s="1"/>
      <c r="E43" s="1"/>
      <c r="F43" s="1"/>
      <c r="G43" s="1"/>
      <c r="H43" s="1"/>
      <c r="I43" s="1"/>
      <c r="J43" s="1"/>
      <c r="K43" s="1"/>
      <c r="L43" s="1"/>
      <c r="M43" s="1"/>
      <c r="N43" s="1"/>
      <c r="O43" s="1"/>
      <c r="P43" s="1"/>
      <c r="Q43" s="1"/>
      <c r="R43" s="1"/>
      <c r="S43" s="1"/>
      <c r="T43" s="1852">
        <f t="shared" si="0"/>
        <v>0</v>
      </c>
      <c r="U43" s="1853"/>
      <c r="V43" s="853">
        <f t="shared" si="1"/>
        <v>0</v>
      </c>
      <c r="W43" s="853">
        <f t="shared" si="2"/>
        <v>0</v>
      </c>
      <c r="X43" s="360"/>
      <c r="Y43" s="360"/>
      <c r="Z43" s="360"/>
      <c r="AA43" s="829"/>
      <c r="AB43" s="829"/>
      <c r="AC43" s="829"/>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row>
    <row r="44" spans="1:54" ht="25.5" customHeight="1">
      <c r="A44" s="191">
        <v>33</v>
      </c>
      <c r="B44" s="1851"/>
      <c r="C44" s="1"/>
      <c r="D44" s="1"/>
      <c r="E44" s="1"/>
      <c r="F44" s="1"/>
      <c r="G44" s="1"/>
      <c r="H44" s="1"/>
      <c r="I44" s="1"/>
      <c r="J44" s="1"/>
      <c r="K44" s="1"/>
      <c r="L44" s="1"/>
      <c r="M44" s="1"/>
      <c r="N44" s="1"/>
      <c r="O44" s="1"/>
      <c r="P44" s="1"/>
      <c r="Q44" s="1"/>
      <c r="R44" s="1"/>
      <c r="S44" s="1"/>
      <c r="T44" s="1852">
        <f t="shared" si="0"/>
        <v>0</v>
      </c>
      <c r="U44" s="1853"/>
      <c r="V44" s="853">
        <f t="shared" si="1"/>
        <v>0</v>
      </c>
      <c r="W44" s="853">
        <f t="shared" si="2"/>
        <v>0</v>
      </c>
      <c r="X44" s="360"/>
      <c r="Y44" s="360"/>
      <c r="Z44" s="360"/>
      <c r="AA44" s="829"/>
      <c r="AB44" s="829"/>
      <c r="AC44" s="829"/>
      <c r="AD44" s="995"/>
      <c r="AE44" s="995"/>
      <c r="AF44" s="995"/>
      <c r="AG44" s="995"/>
      <c r="AH44" s="995"/>
      <c r="AI44" s="995"/>
      <c r="AJ44" s="995"/>
      <c r="AK44" s="995"/>
      <c r="AL44" s="995"/>
      <c r="AM44" s="995"/>
      <c r="AN44" s="995"/>
      <c r="AO44" s="995"/>
      <c r="AP44" s="995"/>
      <c r="AQ44" s="995"/>
      <c r="AR44" s="995"/>
      <c r="AS44" s="995"/>
      <c r="AT44" s="995"/>
      <c r="AU44" s="995"/>
      <c r="AV44" s="995"/>
      <c r="AW44" s="995"/>
      <c r="AX44" s="995"/>
      <c r="AY44" s="995"/>
      <c r="AZ44" s="995"/>
      <c r="BA44" s="995"/>
      <c r="BB44" s="995"/>
    </row>
    <row r="45" spans="1:54" ht="25.5" customHeight="1">
      <c r="A45" s="191">
        <v>34</v>
      </c>
      <c r="B45" s="1854"/>
      <c r="C45" s="1855"/>
      <c r="D45" s="1855"/>
      <c r="E45" s="1855"/>
      <c r="F45" s="1855"/>
      <c r="G45" s="1855"/>
      <c r="H45" s="1855"/>
      <c r="I45" s="1855"/>
      <c r="J45" s="1855"/>
      <c r="K45" s="1855"/>
      <c r="L45" s="1855"/>
      <c r="M45" s="1855"/>
      <c r="N45" s="1855"/>
      <c r="O45" s="1855"/>
      <c r="P45" s="1855"/>
      <c r="Q45" s="1855"/>
      <c r="R45" s="1855"/>
      <c r="S45" s="1855"/>
      <c r="T45" s="1852">
        <f t="shared" si="0"/>
        <v>0</v>
      </c>
      <c r="U45" s="1856"/>
      <c r="V45" s="853">
        <f t="shared" si="1"/>
        <v>0</v>
      </c>
      <c r="W45" s="853">
        <f t="shared" si="2"/>
        <v>0</v>
      </c>
      <c r="X45" s="360"/>
      <c r="Y45" s="360"/>
      <c r="Z45" s="360"/>
      <c r="AA45" s="829"/>
      <c r="AB45" s="829"/>
      <c r="AC45" s="829"/>
      <c r="AD45" s="995"/>
      <c r="AE45" s="995"/>
      <c r="AF45" s="995"/>
      <c r="AG45" s="995"/>
      <c r="AH45" s="995"/>
      <c r="AI45" s="995"/>
      <c r="AJ45" s="995"/>
      <c r="AK45" s="995"/>
      <c r="AL45" s="995"/>
      <c r="AM45" s="995"/>
      <c r="AN45" s="995"/>
      <c r="AO45" s="995"/>
      <c r="AP45" s="995"/>
      <c r="AQ45" s="995"/>
      <c r="AR45" s="995"/>
      <c r="AS45" s="995"/>
      <c r="AT45" s="995"/>
      <c r="AU45" s="995"/>
      <c r="AV45" s="995"/>
      <c r="AW45" s="995"/>
      <c r="AX45" s="995"/>
      <c r="AY45" s="995"/>
      <c r="AZ45" s="995"/>
      <c r="BA45" s="995"/>
      <c r="BB45" s="995"/>
    </row>
    <row r="46" spans="1:54" ht="25.5" customHeight="1">
      <c r="A46" s="188">
        <v>35</v>
      </c>
      <c r="B46" s="189" t="s">
        <v>193</v>
      </c>
      <c r="C46" s="216">
        <f>SUM(C10:C45)</f>
        <v>0</v>
      </c>
      <c r="D46" s="216">
        <f t="shared" ref="D46:T46" si="3">SUM(D10:D45)</f>
        <v>0</v>
      </c>
      <c r="E46" s="216">
        <f t="shared" si="3"/>
        <v>0</v>
      </c>
      <c r="F46" s="216">
        <f t="shared" si="3"/>
        <v>0</v>
      </c>
      <c r="G46" s="216">
        <f t="shared" si="3"/>
        <v>0</v>
      </c>
      <c r="H46" s="216">
        <f t="shared" si="3"/>
        <v>0</v>
      </c>
      <c r="I46" s="216">
        <f t="shared" si="3"/>
        <v>0</v>
      </c>
      <c r="J46" s="216">
        <f>SUM(J10:J45)</f>
        <v>0</v>
      </c>
      <c r="K46" s="216">
        <f t="shared" si="3"/>
        <v>0</v>
      </c>
      <c r="L46" s="216">
        <f t="shared" si="3"/>
        <v>0</v>
      </c>
      <c r="M46" s="216">
        <f>SUM(M10:M45)</f>
        <v>0</v>
      </c>
      <c r="N46" s="216">
        <f>SUM(N10:N45)</f>
        <v>0</v>
      </c>
      <c r="O46" s="216">
        <f t="shared" si="3"/>
        <v>0</v>
      </c>
      <c r="P46" s="216">
        <f t="shared" si="3"/>
        <v>0</v>
      </c>
      <c r="Q46" s="216">
        <f>SUM(Q10:Q45)</f>
        <v>0</v>
      </c>
      <c r="R46" s="216">
        <f t="shared" si="3"/>
        <v>0</v>
      </c>
      <c r="S46" s="216">
        <f t="shared" si="3"/>
        <v>0</v>
      </c>
      <c r="T46" s="216">
        <f t="shared" si="3"/>
        <v>0</v>
      </c>
      <c r="U46" s="214"/>
      <c r="V46" s="853">
        <f>SUM(V13:V45)</f>
        <v>0</v>
      </c>
      <c r="W46" s="853">
        <f>SUM(W13:W45)</f>
        <v>0</v>
      </c>
      <c r="X46" s="360"/>
      <c r="Y46" s="360"/>
      <c r="Z46" s="360"/>
      <c r="AA46" s="829"/>
      <c r="AB46" s="829"/>
      <c r="AC46" s="829"/>
      <c r="AD46" s="995"/>
      <c r="AE46" s="995"/>
      <c r="AF46" s="995"/>
      <c r="AG46" s="995"/>
      <c r="AH46" s="995"/>
      <c r="AI46" s="995"/>
      <c r="AJ46" s="995"/>
      <c r="AK46" s="995"/>
      <c r="AL46" s="995"/>
      <c r="AM46" s="995"/>
      <c r="AN46" s="995"/>
      <c r="AO46" s="995"/>
      <c r="AP46" s="995"/>
      <c r="AQ46" s="995"/>
      <c r="AR46" s="995"/>
      <c r="AS46" s="995"/>
      <c r="AT46" s="995"/>
      <c r="AU46" s="995"/>
      <c r="AV46" s="995"/>
      <c r="AW46" s="995"/>
      <c r="AX46" s="995"/>
      <c r="AY46" s="995"/>
      <c r="AZ46" s="995"/>
      <c r="BA46" s="995"/>
      <c r="BB46" s="995"/>
    </row>
    <row r="47" spans="1:54" ht="25.5" customHeight="1">
      <c r="A47" s="995"/>
      <c r="B47" s="995"/>
      <c r="C47" s="995"/>
      <c r="D47" s="995"/>
      <c r="E47" s="995"/>
      <c r="F47" s="995"/>
      <c r="G47" s="995"/>
      <c r="H47" s="995"/>
      <c r="I47" s="995"/>
      <c r="J47" s="995"/>
      <c r="K47" s="995"/>
      <c r="L47" s="995"/>
      <c r="M47" s="995"/>
      <c r="N47" s="995"/>
      <c r="O47" s="995"/>
      <c r="P47" s="995"/>
      <c r="Q47" s="995"/>
      <c r="R47" s="995"/>
      <c r="S47" s="995"/>
      <c r="T47" s="995"/>
      <c r="U47" s="205"/>
      <c r="V47" s="853"/>
      <c r="W47" s="853"/>
      <c r="X47" s="360"/>
      <c r="Y47" s="360"/>
      <c r="Z47" s="360"/>
      <c r="AA47" s="829"/>
      <c r="AB47" s="829"/>
      <c r="AC47" s="829"/>
      <c r="AD47" s="995"/>
      <c r="AE47" s="995"/>
      <c r="AF47" s="995"/>
      <c r="AG47" s="995"/>
      <c r="AH47" s="995"/>
      <c r="AI47" s="995"/>
      <c r="AJ47" s="995"/>
      <c r="AK47" s="995"/>
      <c r="AL47" s="995"/>
      <c r="AM47" s="995"/>
      <c r="AN47" s="995"/>
      <c r="AO47" s="995"/>
      <c r="AP47" s="995"/>
      <c r="AQ47" s="995"/>
      <c r="AR47" s="995"/>
      <c r="AS47" s="995"/>
      <c r="AT47" s="995"/>
      <c r="AU47" s="995"/>
      <c r="AV47" s="995"/>
      <c r="AW47" s="995"/>
      <c r="AX47" s="995"/>
      <c r="AY47" s="995"/>
      <c r="AZ47" s="995"/>
      <c r="BA47" s="995"/>
      <c r="BB47" s="995"/>
    </row>
    <row r="48" spans="1:54" ht="25.5" customHeight="1" thickBot="1">
      <c r="A48" s="995"/>
      <c r="B48" s="995"/>
      <c r="C48" s="995"/>
      <c r="D48" s="995"/>
      <c r="E48" s="995"/>
      <c r="F48" s="995"/>
      <c r="G48" s="995"/>
      <c r="H48" s="995"/>
      <c r="I48" s="995"/>
      <c r="J48" s="995"/>
      <c r="K48" s="995"/>
      <c r="L48" s="995"/>
      <c r="M48" s="995"/>
      <c r="N48" s="995"/>
      <c r="O48" s="995"/>
      <c r="P48" s="995"/>
      <c r="Q48" s="995"/>
      <c r="R48" s="995"/>
      <c r="S48" s="995"/>
      <c r="T48" s="995"/>
      <c r="U48" s="205"/>
      <c r="V48" s="853"/>
      <c r="W48" s="853"/>
      <c r="X48" s="360"/>
      <c r="Y48" s="360"/>
      <c r="Z48" s="360"/>
      <c r="AA48" s="829"/>
      <c r="AB48" s="829"/>
      <c r="AC48" s="829"/>
      <c r="AD48" s="995"/>
      <c r="AE48" s="995"/>
      <c r="AF48" s="995"/>
      <c r="AG48" s="995"/>
      <c r="AH48" s="995"/>
      <c r="AI48" s="995"/>
      <c r="AJ48" s="995"/>
      <c r="AK48" s="995"/>
      <c r="AL48" s="995"/>
      <c r="AM48" s="995"/>
      <c r="AN48" s="995"/>
      <c r="AO48" s="995"/>
      <c r="AP48" s="995"/>
      <c r="AQ48" s="995"/>
      <c r="AR48" s="995"/>
      <c r="AS48" s="995"/>
      <c r="AT48" s="995"/>
      <c r="AU48" s="995"/>
      <c r="AV48" s="995"/>
      <c r="AW48" s="995"/>
      <c r="AX48" s="995"/>
      <c r="AY48" s="995"/>
      <c r="AZ48" s="995"/>
      <c r="BA48" s="995"/>
      <c r="BB48" s="995"/>
    </row>
    <row r="49" spans="1:54" ht="25.5" customHeight="1">
      <c r="A49" s="2941" t="s">
        <v>1253</v>
      </c>
      <c r="B49" s="2942"/>
      <c r="C49" s="2817" t="s">
        <v>1239</v>
      </c>
      <c r="D49" s="2817" t="s">
        <v>1264</v>
      </c>
      <c r="E49" s="209" t="s">
        <v>79</v>
      </c>
      <c r="F49" s="2945" t="s">
        <v>1352</v>
      </c>
      <c r="G49" s="2946"/>
      <c r="H49" s="2946"/>
      <c r="I49" s="2947"/>
      <c r="J49" s="995"/>
      <c r="K49" s="995"/>
      <c r="L49" s="995"/>
      <c r="M49" s="995"/>
      <c r="N49" s="995"/>
      <c r="O49" s="995"/>
      <c r="P49" s="995"/>
      <c r="Q49" s="995"/>
      <c r="R49" s="995"/>
      <c r="S49" s="995"/>
      <c r="T49" s="995"/>
      <c r="U49" s="205"/>
      <c r="V49" s="853"/>
      <c r="W49" s="853"/>
      <c r="X49" s="360"/>
      <c r="Y49" s="360"/>
      <c r="Z49" s="360"/>
      <c r="AA49" s="829"/>
      <c r="AB49" s="829"/>
      <c r="AC49" s="829"/>
      <c r="AD49" s="995"/>
      <c r="AE49" s="995"/>
      <c r="AF49" s="995"/>
      <c r="AG49" s="995"/>
      <c r="AH49" s="995"/>
      <c r="AI49" s="995"/>
      <c r="AJ49" s="995"/>
      <c r="AK49" s="995"/>
      <c r="AL49" s="995"/>
      <c r="AM49" s="995"/>
      <c r="AN49" s="995"/>
      <c r="AO49" s="995"/>
      <c r="AP49" s="995"/>
      <c r="AQ49" s="995"/>
      <c r="AR49" s="995"/>
      <c r="AS49" s="995"/>
      <c r="AT49" s="995"/>
      <c r="AU49" s="995"/>
      <c r="AV49" s="995"/>
      <c r="AW49" s="995"/>
      <c r="AX49" s="995"/>
      <c r="AY49" s="995"/>
      <c r="AZ49" s="995"/>
      <c r="BA49" s="995"/>
      <c r="BB49" s="995"/>
    </row>
    <row r="50" spans="1:54" ht="25.5" customHeight="1" thickBot="1">
      <c r="A50" s="2943"/>
      <c r="B50" s="2944"/>
      <c r="C50" s="2818" t="s">
        <v>51</v>
      </c>
      <c r="D50" s="2818" t="s">
        <v>51</v>
      </c>
      <c r="E50" s="379" t="s">
        <v>51</v>
      </c>
      <c r="F50" s="3058"/>
      <c r="G50" s="3059"/>
      <c r="H50" s="3059"/>
      <c r="I50" s="3060"/>
      <c r="J50" s="995"/>
      <c r="K50" s="995"/>
      <c r="L50" s="995"/>
      <c r="M50" s="995"/>
      <c r="N50" s="995"/>
      <c r="O50" s="995"/>
      <c r="P50" s="995"/>
      <c r="Q50" s="995"/>
      <c r="R50" s="995"/>
      <c r="S50" s="995"/>
      <c r="T50" s="995"/>
      <c r="U50" s="205"/>
      <c r="V50" s="853"/>
      <c r="W50" s="853"/>
      <c r="X50" s="360"/>
      <c r="Y50" s="829"/>
      <c r="Z50" s="829"/>
      <c r="AA50" s="829"/>
      <c r="AB50" s="829"/>
      <c r="AC50" s="829"/>
      <c r="AD50" s="995"/>
      <c r="AE50" s="995"/>
      <c r="AF50" s="995"/>
      <c r="AG50" s="995"/>
      <c r="AH50" s="995"/>
      <c r="AI50" s="995"/>
      <c r="AJ50" s="995"/>
      <c r="AK50" s="995"/>
      <c r="AL50" s="995"/>
      <c r="AM50" s="995"/>
      <c r="AN50" s="995"/>
      <c r="AO50" s="995"/>
      <c r="AP50" s="995"/>
      <c r="AQ50" s="995"/>
      <c r="AR50" s="995"/>
      <c r="AS50" s="995"/>
      <c r="AT50" s="995"/>
      <c r="AU50" s="995"/>
      <c r="AV50" s="995"/>
      <c r="AW50" s="995"/>
      <c r="AX50" s="995"/>
      <c r="AY50" s="995"/>
      <c r="AZ50" s="995"/>
      <c r="BA50" s="995"/>
      <c r="BB50" s="995"/>
    </row>
    <row r="51" spans="1:54" ht="25.5" customHeight="1">
      <c r="A51" s="384">
        <f>A46+1</f>
        <v>36</v>
      </c>
      <c r="B51" s="1926" t="s">
        <v>1251</v>
      </c>
      <c r="C51" s="26"/>
      <c r="D51" s="2822"/>
      <c r="E51" s="2838">
        <f>C51+D51</f>
        <v>0</v>
      </c>
      <c r="F51" s="2841"/>
      <c r="G51" s="2842"/>
      <c r="H51" s="2842"/>
      <c r="I51" s="2843"/>
      <c r="J51" s="995"/>
      <c r="K51" s="995"/>
      <c r="L51" s="995"/>
      <c r="M51" s="995"/>
      <c r="N51" s="995"/>
      <c r="O51" s="995"/>
      <c r="P51" s="995"/>
      <c r="Q51" s="995"/>
      <c r="R51" s="995"/>
      <c r="S51" s="995"/>
      <c r="T51" s="995"/>
      <c r="U51" s="205"/>
      <c r="V51" s="167"/>
      <c r="W51" s="167"/>
      <c r="X51" s="829"/>
      <c r="Y51" s="829"/>
      <c r="Z51" s="829"/>
      <c r="AA51" s="829"/>
      <c r="AB51" s="829"/>
      <c r="AC51" s="829"/>
      <c r="AD51" s="995"/>
      <c r="AE51" s="995"/>
      <c r="AF51" s="995"/>
      <c r="AG51" s="995"/>
      <c r="AH51" s="995"/>
      <c r="AI51" s="995"/>
      <c r="AJ51" s="995"/>
      <c r="AK51" s="995"/>
      <c r="AL51" s="995"/>
      <c r="AM51" s="995"/>
      <c r="AN51" s="995"/>
      <c r="AO51" s="995"/>
      <c r="AP51" s="995"/>
      <c r="AQ51" s="995"/>
      <c r="AR51" s="995"/>
      <c r="AS51" s="995"/>
      <c r="AT51" s="995"/>
      <c r="AU51" s="995"/>
      <c r="AV51" s="995"/>
      <c r="AW51" s="995"/>
      <c r="AX51" s="995"/>
      <c r="AY51" s="995"/>
      <c r="AZ51" s="995"/>
      <c r="BA51" s="995"/>
      <c r="BB51" s="995"/>
    </row>
    <row r="52" spans="1:54" ht="25.5" customHeight="1">
      <c r="A52" s="386">
        <f>A51+1</f>
        <v>37</v>
      </c>
      <c r="B52" s="2821" t="s">
        <v>1240</v>
      </c>
      <c r="C52" s="27"/>
      <c r="D52" s="2823"/>
      <c r="E52" s="2839">
        <f t="shared" ref="E52:E80" si="4">C52+D52</f>
        <v>0</v>
      </c>
      <c r="F52" s="2844"/>
      <c r="G52" s="2840"/>
      <c r="H52" s="2840"/>
      <c r="I52" s="2845"/>
      <c r="J52" s="995"/>
      <c r="K52" s="995"/>
      <c r="L52" s="995"/>
      <c r="M52" s="995"/>
      <c r="N52" s="995"/>
      <c r="O52" s="995"/>
      <c r="P52" s="995"/>
      <c r="Q52" s="995"/>
      <c r="R52" s="995"/>
      <c r="S52" s="995"/>
      <c r="T52" s="995"/>
      <c r="U52" s="205"/>
      <c r="V52" s="167"/>
      <c r="W52" s="167"/>
      <c r="X52" s="829"/>
      <c r="Y52" s="829"/>
      <c r="Z52" s="829"/>
      <c r="AA52" s="829"/>
      <c r="AB52" s="829"/>
      <c r="AC52" s="829"/>
      <c r="AD52" s="995"/>
      <c r="AE52" s="995"/>
      <c r="AF52" s="995"/>
      <c r="AG52" s="995"/>
      <c r="AH52" s="995"/>
      <c r="AI52" s="995"/>
      <c r="AJ52" s="995"/>
      <c r="AK52" s="995"/>
      <c r="AL52" s="995"/>
      <c r="AM52" s="995"/>
      <c r="AN52" s="995"/>
      <c r="AO52" s="995"/>
      <c r="AP52" s="995"/>
      <c r="AQ52" s="995"/>
      <c r="AR52" s="995"/>
      <c r="AS52" s="995"/>
      <c r="AT52" s="995"/>
      <c r="AU52" s="995"/>
      <c r="AV52" s="995"/>
      <c r="AW52" s="995"/>
      <c r="AX52" s="995"/>
      <c r="AY52" s="995"/>
      <c r="AZ52" s="995"/>
      <c r="BA52" s="995"/>
      <c r="BB52" s="995"/>
    </row>
    <row r="53" spans="1:54" ht="25.5" customHeight="1">
      <c r="A53" s="386">
        <f t="shared" ref="A53:A80" si="5">A52+1</f>
        <v>38</v>
      </c>
      <c r="B53" s="2821" t="s">
        <v>1241</v>
      </c>
      <c r="C53" s="27"/>
      <c r="D53" s="2823"/>
      <c r="E53" s="2839">
        <f t="shared" si="4"/>
        <v>0</v>
      </c>
      <c r="F53" s="2844"/>
      <c r="G53" s="2840"/>
      <c r="H53" s="2840"/>
      <c r="I53" s="2845"/>
      <c r="J53" s="995"/>
      <c r="K53" s="995"/>
      <c r="L53" s="995"/>
      <c r="M53" s="995"/>
      <c r="N53" s="995"/>
      <c r="O53" s="995"/>
      <c r="P53" s="995"/>
      <c r="Q53" s="995"/>
      <c r="R53" s="995"/>
      <c r="S53" s="995"/>
      <c r="T53" s="995"/>
      <c r="U53" s="205"/>
      <c r="V53" s="167"/>
      <c r="W53" s="167"/>
      <c r="X53" s="829"/>
      <c r="Y53" s="829"/>
      <c r="Z53" s="829"/>
      <c r="AA53" s="829"/>
      <c r="AB53" s="829"/>
      <c r="AC53" s="829"/>
      <c r="AD53" s="995"/>
      <c r="AE53" s="995"/>
      <c r="AF53" s="995"/>
      <c r="AG53" s="995"/>
      <c r="AH53" s="995"/>
      <c r="AI53" s="995"/>
      <c r="AJ53" s="995"/>
      <c r="AK53" s="995"/>
      <c r="AL53" s="995"/>
      <c r="AM53" s="995"/>
      <c r="AN53" s="995"/>
      <c r="AO53" s="995"/>
      <c r="AP53" s="995"/>
      <c r="AQ53" s="995"/>
      <c r="AR53" s="995"/>
      <c r="AS53" s="995"/>
      <c r="AT53" s="995"/>
      <c r="AU53" s="995"/>
      <c r="AV53" s="995"/>
      <c r="AW53" s="995"/>
      <c r="AX53" s="995"/>
      <c r="AY53" s="995"/>
      <c r="AZ53" s="995"/>
      <c r="BA53" s="995"/>
      <c r="BB53" s="995"/>
    </row>
    <row r="54" spans="1:54" ht="25.5" customHeight="1">
      <c r="A54" s="386">
        <f t="shared" si="5"/>
        <v>39</v>
      </c>
      <c r="B54" s="2821" t="s">
        <v>1242</v>
      </c>
      <c r="C54" s="27"/>
      <c r="D54" s="2823"/>
      <c r="E54" s="2839">
        <f t="shared" si="4"/>
        <v>0</v>
      </c>
      <c r="F54" s="2844"/>
      <c r="G54" s="2840"/>
      <c r="H54" s="2840"/>
      <c r="I54" s="2845"/>
      <c r="J54" s="995"/>
      <c r="K54" s="995"/>
      <c r="L54" s="995"/>
      <c r="M54" s="995"/>
      <c r="N54" s="995"/>
      <c r="O54" s="995"/>
      <c r="P54" s="995"/>
      <c r="Q54" s="995"/>
      <c r="R54" s="995"/>
      <c r="S54" s="995"/>
      <c r="T54" s="995"/>
      <c r="U54" s="205"/>
      <c r="V54" s="167"/>
      <c r="W54" s="167"/>
      <c r="X54" s="829"/>
      <c r="Y54" s="829"/>
      <c r="Z54" s="829"/>
      <c r="AA54" s="829"/>
      <c r="AB54" s="829"/>
      <c r="AC54" s="829"/>
      <c r="AD54" s="995"/>
      <c r="AE54" s="995"/>
      <c r="AF54" s="995"/>
      <c r="AG54" s="995"/>
      <c r="AH54" s="995"/>
      <c r="AI54" s="995"/>
      <c r="AJ54" s="995"/>
      <c r="AK54" s="995"/>
      <c r="AL54" s="995"/>
      <c r="AM54" s="995"/>
      <c r="AN54" s="995"/>
      <c r="AO54" s="995"/>
      <c r="AP54" s="995"/>
      <c r="AQ54" s="995"/>
      <c r="AR54" s="995"/>
      <c r="AS54" s="995"/>
      <c r="AT54" s="995"/>
      <c r="AU54" s="995"/>
      <c r="AV54" s="995"/>
      <c r="AW54" s="995"/>
      <c r="AX54" s="995"/>
      <c r="AY54" s="995"/>
      <c r="AZ54" s="995"/>
      <c r="BA54" s="995"/>
      <c r="BB54" s="995"/>
    </row>
    <row r="55" spans="1:54" ht="25.5" customHeight="1">
      <c r="A55" s="386">
        <f t="shared" si="5"/>
        <v>40</v>
      </c>
      <c r="B55" s="2821" t="s">
        <v>1243</v>
      </c>
      <c r="C55" s="27"/>
      <c r="D55" s="2823"/>
      <c r="E55" s="2839">
        <f t="shared" si="4"/>
        <v>0</v>
      </c>
      <c r="F55" s="2844"/>
      <c r="G55" s="2840"/>
      <c r="H55" s="2840"/>
      <c r="I55" s="2845"/>
      <c r="J55" s="995"/>
      <c r="K55" s="995"/>
      <c r="L55" s="995"/>
      <c r="M55" s="995"/>
      <c r="N55" s="995"/>
      <c r="O55" s="995"/>
      <c r="P55" s="995"/>
      <c r="Q55" s="995"/>
      <c r="R55" s="995"/>
      <c r="S55" s="995"/>
      <c r="T55" s="995"/>
      <c r="U55" s="205"/>
      <c r="V55" s="167"/>
      <c r="W55" s="167"/>
      <c r="X55" s="829"/>
      <c r="Y55" s="829"/>
      <c r="Z55" s="829"/>
      <c r="AA55" s="829"/>
      <c r="AB55" s="829"/>
      <c r="AC55" s="829"/>
      <c r="AD55" s="995"/>
      <c r="AE55" s="995"/>
      <c r="AF55" s="995"/>
      <c r="AG55" s="995"/>
      <c r="AH55" s="995"/>
      <c r="AI55" s="995"/>
      <c r="AJ55" s="995"/>
      <c r="AK55" s="995"/>
      <c r="AL55" s="995"/>
      <c r="AM55" s="995"/>
      <c r="AN55" s="995"/>
      <c r="AO55" s="995"/>
      <c r="AP55" s="995"/>
      <c r="AQ55" s="995"/>
      <c r="AR55" s="995"/>
      <c r="AS55" s="995"/>
      <c r="AT55" s="995"/>
      <c r="AU55" s="995"/>
      <c r="AV55" s="995"/>
      <c r="AW55" s="995"/>
      <c r="AX55" s="995"/>
      <c r="AY55" s="995"/>
      <c r="AZ55" s="995"/>
      <c r="BA55" s="995"/>
      <c r="BB55" s="995"/>
    </row>
    <row r="56" spans="1:54" ht="25.5" customHeight="1">
      <c r="A56" s="386">
        <f t="shared" si="5"/>
        <v>41</v>
      </c>
      <c r="B56" s="2821" t="s">
        <v>1244</v>
      </c>
      <c r="C56" s="27"/>
      <c r="D56" s="2823"/>
      <c r="E56" s="2839">
        <f t="shared" si="4"/>
        <v>0</v>
      </c>
      <c r="F56" s="2844"/>
      <c r="G56" s="2840"/>
      <c r="H56" s="2840"/>
      <c r="I56" s="2845"/>
      <c r="J56" s="995"/>
      <c r="K56" s="995"/>
      <c r="L56" s="995"/>
      <c r="M56" s="995"/>
      <c r="N56" s="995"/>
      <c r="O56" s="995"/>
      <c r="P56" s="995"/>
      <c r="Q56" s="995"/>
      <c r="R56" s="995"/>
      <c r="S56" s="995"/>
      <c r="T56" s="995"/>
      <c r="U56" s="205"/>
      <c r="V56" s="167"/>
      <c r="W56" s="167"/>
      <c r="X56" s="829"/>
      <c r="Y56" s="829"/>
      <c r="Z56" s="829"/>
      <c r="AA56" s="829"/>
      <c r="AB56" s="829"/>
      <c r="AC56" s="829"/>
      <c r="AD56" s="995"/>
      <c r="AE56" s="995"/>
      <c r="AF56" s="995"/>
      <c r="AG56" s="995"/>
      <c r="AH56" s="995"/>
      <c r="AI56" s="995"/>
      <c r="AJ56" s="995"/>
      <c r="AK56" s="995"/>
      <c r="AL56" s="995"/>
      <c r="AM56" s="995"/>
      <c r="AN56" s="995"/>
      <c r="AO56" s="995"/>
      <c r="AP56" s="995"/>
      <c r="AQ56" s="995"/>
      <c r="AR56" s="995"/>
      <c r="AS56" s="995"/>
      <c r="AT56" s="995"/>
      <c r="AU56" s="995"/>
      <c r="AV56" s="995"/>
      <c r="AW56" s="995"/>
      <c r="AX56" s="995"/>
      <c r="AY56" s="995"/>
      <c r="AZ56" s="995"/>
      <c r="BA56" s="995"/>
      <c r="BB56" s="995"/>
    </row>
    <row r="57" spans="1:54" ht="25.5" customHeight="1">
      <c r="A57" s="386">
        <f t="shared" si="5"/>
        <v>42</v>
      </c>
      <c r="B57" s="2821" t="s">
        <v>1245</v>
      </c>
      <c r="C57" s="27"/>
      <c r="D57" s="2823"/>
      <c r="E57" s="2839">
        <f t="shared" si="4"/>
        <v>0</v>
      </c>
      <c r="F57" s="2844"/>
      <c r="G57" s="2840"/>
      <c r="H57" s="2840"/>
      <c r="I57" s="2845"/>
      <c r="J57" s="995"/>
      <c r="K57" s="995"/>
      <c r="L57" s="995"/>
      <c r="M57" s="995"/>
      <c r="N57" s="995"/>
      <c r="O57" s="995"/>
      <c r="P57" s="995"/>
      <c r="Q57" s="995"/>
      <c r="R57" s="995"/>
      <c r="S57" s="995"/>
      <c r="T57" s="995"/>
      <c r="U57" s="205"/>
      <c r="V57" s="167"/>
      <c r="W57" s="167"/>
      <c r="X57" s="829"/>
      <c r="Y57" s="829"/>
      <c r="Z57" s="829"/>
      <c r="AA57" s="829"/>
      <c r="AB57" s="829"/>
      <c r="AC57" s="829"/>
      <c r="AD57" s="995"/>
      <c r="AE57" s="995"/>
      <c r="AF57" s="995"/>
      <c r="AG57" s="995"/>
      <c r="AH57" s="995"/>
      <c r="AI57" s="995"/>
      <c r="AJ57" s="995"/>
      <c r="AK57" s="995"/>
      <c r="AL57" s="995"/>
      <c r="AM57" s="995"/>
      <c r="AN57" s="995"/>
      <c r="AO57" s="995"/>
      <c r="AP57" s="995"/>
      <c r="AQ57" s="995"/>
      <c r="AR57" s="995"/>
      <c r="AS57" s="995"/>
      <c r="AT57" s="995"/>
      <c r="AU57" s="995"/>
      <c r="AV57" s="995"/>
      <c r="AW57" s="995"/>
      <c r="AX57" s="995"/>
      <c r="AY57" s="995"/>
      <c r="AZ57" s="995"/>
      <c r="BA57" s="995"/>
      <c r="BB57" s="995"/>
    </row>
    <row r="58" spans="1:54" ht="25.5" customHeight="1">
      <c r="A58" s="386">
        <f t="shared" si="5"/>
        <v>43</v>
      </c>
      <c r="B58" s="2821" t="s">
        <v>1246</v>
      </c>
      <c r="C58" s="27"/>
      <c r="D58" s="2823"/>
      <c r="E58" s="2839">
        <f t="shared" si="4"/>
        <v>0</v>
      </c>
      <c r="F58" s="2844"/>
      <c r="G58" s="2840"/>
      <c r="H58" s="2840"/>
      <c r="I58" s="2845"/>
      <c r="J58" s="995"/>
      <c r="K58" s="995"/>
      <c r="L58" s="995"/>
      <c r="M58" s="995"/>
      <c r="N58" s="995"/>
      <c r="O58" s="995"/>
      <c r="P58" s="995"/>
      <c r="Q58" s="995"/>
      <c r="R58" s="995"/>
      <c r="S58" s="995"/>
      <c r="T58" s="995"/>
      <c r="U58" s="205"/>
      <c r="V58" s="167"/>
      <c r="W58" s="167"/>
      <c r="X58" s="829"/>
      <c r="Y58" s="829"/>
      <c r="Z58" s="829"/>
      <c r="AA58" s="829"/>
      <c r="AB58" s="829"/>
      <c r="AC58" s="829"/>
      <c r="AD58" s="995"/>
      <c r="AE58" s="995"/>
      <c r="AF58" s="995"/>
      <c r="AG58" s="995"/>
      <c r="AH58" s="995"/>
      <c r="AI58" s="995"/>
      <c r="AJ58" s="995"/>
      <c r="AK58" s="995"/>
      <c r="AL58" s="995"/>
      <c r="AM58" s="995"/>
      <c r="AN58" s="995"/>
      <c r="AO58" s="995"/>
      <c r="AP58" s="995"/>
      <c r="AQ58" s="995"/>
      <c r="AR58" s="995"/>
      <c r="AS58" s="995"/>
      <c r="AT58" s="995"/>
      <c r="AU58" s="995"/>
      <c r="AV58" s="995"/>
      <c r="AW58" s="995"/>
      <c r="AX58" s="995"/>
      <c r="AY58" s="995"/>
      <c r="AZ58" s="995"/>
      <c r="BA58" s="995"/>
      <c r="BB58" s="995"/>
    </row>
    <row r="59" spans="1:54" ht="25.5" customHeight="1">
      <c r="A59" s="386">
        <f t="shared" si="5"/>
        <v>44</v>
      </c>
      <c r="B59" s="2821" t="s">
        <v>1247</v>
      </c>
      <c r="C59" s="27"/>
      <c r="D59" s="2823"/>
      <c r="E59" s="2839">
        <f t="shared" si="4"/>
        <v>0</v>
      </c>
      <c r="F59" s="2844"/>
      <c r="G59" s="2840"/>
      <c r="H59" s="2840"/>
      <c r="I59" s="2845"/>
      <c r="J59" s="995"/>
      <c r="K59" s="995"/>
      <c r="L59" s="995"/>
      <c r="M59" s="995"/>
      <c r="N59" s="995"/>
      <c r="O59" s="995"/>
      <c r="P59" s="995"/>
      <c r="Q59" s="995"/>
      <c r="R59" s="995"/>
      <c r="S59" s="995"/>
      <c r="T59" s="995"/>
      <c r="U59" s="205"/>
      <c r="V59" s="167"/>
      <c r="W59" s="167"/>
      <c r="X59" s="829"/>
      <c r="Y59" s="829"/>
      <c r="Z59" s="829"/>
      <c r="AA59" s="829"/>
      <c r="AB59" s="829"/>
      <c r="AC59" s="829"/>
      <c r="AD59" s="995"/>
      <c r="AE59" s="995"/>
      <c r="AF59" s="995"/>
      <c r="AG59" s="995"/>
      <c r="AH59" s="995"/>
      <c r="AI59" s="995"/>
      <c r="AJ59" s="995"/>
      <c r="AK59" s="995"/>
      <c r="AL59" s="995"/>
      <c r="AM59" s="995"/>
      <c r="AN59" s="995"/>
      <c r="AO59" s="995"/>
      <c r="AP59" s="995"/>
      <c r="AQ59" s="995"/>
      <c r="AR59" s="995"/>
      <c r="AS59" s="995"/>
      <c r="AT59" s="995"/>
      <c r="AU59" s="995"/>
      <c r="AV59" s="995"/>
      <c r="AW59" s="995"/>
      <c r="AX59" s="995"/>
      <c r="AY59" s="995"/>
      <c r="AZ59" s="995"/>
      <c r="BA59" s="995"/>
      <c r="BB59" s="995"/>
    </row>
    <row r="60" spans="1:54" ht="25.5" customHeight="1">
      <c r="A60" s="386">
        <f t="shared" si="5"/>
        <v>45</v>
      </c>
      <c r="B60" s="644"/>
      <c r="C60" s="27"/>
      <c r="D60" s="2823"/>
      <c r="E60" s="2839">
        <f t="shared" si="4"/>
        <v>0</v>
      </c>
      <c r="F60" s="2844"/>
      <c r="G60" s="2840"/>
      <c r="H60" s="2840"/>
      <c r="I60" s="2845"/>
      <c r="J60" s="995"/>
      <c r="K60" s="995"/>
      <c r="L60" s="995"/>
      <c r="M60" s="995"/>
      <c r="N60" s="995"/>
      <c r="O60" s="995"/>
      <c r="P60" s="995"/>
      <c r="Q60" s="995"/>
      <c r="R60" s="995"/>
      <c r="S60" s="995"/>
      <c r="T60" s="995"/>
      <c r="U60" s="205"/>
      <c r="V60" s="167"/>
      <c r="W60" s="167"/>
      <c r="X60" s="829"/>
      <c r="Y60" s="829"/>
      <c r="Z60" s="829"/>
      <c r="AA60" s="829"/>
      <c r="AB60" s="829"/>
      <c r="AC60" s="829"/>
      <c r="AD60" s="995"/>
      <c r="AE60" s="995"/>
      <c r="AF60" s="995"/>
      <c r="AG60" s="995"/>
      <c r="AH60" s="995"/>
      <c r="AI60" s="995"/>
      <c r="AJ60" s="995"/>
      <c r="AK60" s="995"/>
      <c r="AL60" s="995"/>
      <c r="AM60" s="995"/>
      <c r="AN60" s="995"/>
      <c r="AO60" s="995"/>
      <c r="AP60" s="995"/>
      <c r="AQ60" s="995"/>
      <c r="AR60" s="995"/>
      <c r="AS60" s="995"/>
      <c r="AT60" s="995"/>
      <c r="AU60" s="995"/>
      <c r="AV60" s="995"/>
      <c r="AW60" s="995"/>
      <c r="AX60" s="995"/>
      <c r="AY60" s="995"/>
      <c r="AZ60" s="995"/>
      <c r="BA60" s="995"/>
      <c r="BB60" s="995"/>
    </row>
    <row r="61" spans="1:54" ht="25.5" customHeight="1">
      <c r="A61" s="386">
        <f t="shared" si="5"/>
        <v>46</v>
      </c>
      <c r="B61" s="644"/>
      <c r="C61" s="27"/>
      <c r="D61" s="2823"/>
      <c r="E61" s="2839">
        <f t="shared" ref="E61:E69" si="6">C61+D61</f>
        <v>0</v>
      </c>
      <c r="F61" s="2844"/>
      <c r="G61" s="2840"/>
      <c r="H61" s="2840"/>
      <c r="I61" s="2845"/>
      <c r="J61" s="995"/>
      <c r="K61" s="995"/>
      <c r="L61" s="995"/>
      <c r="M61" s="995"/>
      <c r="N61" s="995"/>
      <c r="O61" s="995"/>
      <c r="P61" s="995"/>
      <c r="Q61" s="995"/>
      <c r="R61" s="995"/>
      <c r="S61" s="995"/>
      <c r="T61" s="995"/>
      <c r="U61" s="205"/>
      <c r="V61" s="167"/>
      <c r="W61" s="167"/>
      <c r="X61" s="829"/>
      <c r="Y61" s="829"/>
      <c r="Z61" s="829"/>
      <c r="AA61" s="829"/>
      <c r="AB61" s="829"/>
      <c r="AC61" s="829"/>
      <c r="AD61" s="995"/>
      <c r="AE61" s="995"/>
      <c r="AF61" s="995"/>
      <c r="AG61" s="995"/>
      <c r="AH61" s="995"/>
      <c r="AI61" s="995"/>
      <c r="AJ61" s="995"/>
      <c r="AK61" s="995"/>
      <c r="AL61" s="995"/>
      <c r="AM61" s="995"/>
      <c r="AN61" s="995"/>
      <c r="AO61" s="995"/>
      <c r="AP61" s="995"/>
      <c r="AQ61" s="995"/>
      <c r="AR61" s="995"/>
      <c r="AS61" s="995"/>
      <c r="AT61" s="995"/>
      <c r="AU61" s="995"/>
      <c r="AV61" s="995"/>
      <c r="AW61" s="995"/>
      <c r="AX61" s="995"/>
      <c r="AY61" s="995"/>
      <c r="AZ61" s="995"/>
      <c r="BA61" s="995"/>
      <c r="BB61" s="995"/>
    </row>
    <row r="62" spans="1:54" ht="25.5" customHeight="1">
      <c r="A62" s="386">
        <f t="shared" si="5"/>
        <v>47</v>
      </c>
      <c r="B62" s="644"/>
      <c r="C62" s="27"/>
      <c r="D62" s="2823"/>
      <c r="E62" s="2839">
        <f t="shared" si="6"/>
        <v>0</v>
      </c>
      <c r="F62" s="2844"/>
      <c r="G62" s="2840"/>
      <c r="H62" s="2840"/>
      <c r="I62" s="2845"/>
      <c r="J62" s="995"/>
      <c r="K62" s="995"/>
      <c r="L62" s="995"/>
      <c r="M62" s="995"/>
      <c r="N62" s="995"/>
      <c r="O62" s="995"/>
      <c r="P62" s="995"/>
      <c r="Q62" s="995"/>
      <c r="R62" s="995"/>
      <c r="S62" s="995"/>
      <c r="T62" s="995"/>
      <c r="U62" s="205"/>
      <c r="V62" s="167"/>
      <c r="W62" s="167"/>
      <c r="X62" s="829"/>
      <c r="Y62" s="829"/>
      <c r="Z62" s="829"/>
      <c r="AA62" s="829"/>
      <c r="AB62" s="829"/>
      <c r="AC62" s="829"/>
      <c r="AD62" s="995"/>
      <c r="AE62" s="995"/>
      <c r="AF62" s="995"/>
      <c r="AG62" s="995"/>
      <c r="AH62" s="995"/>
      <c r="AI62" s="995"/>
      <c r="AJ62" s="995"/>
      <c r="AK62" s="995"/>
      <c r="AL62" s="995"/>
      <c r="AM62" s="995"/>
      <c r="AN62" s="995"/>
      <c r="AO62" s="995"/>
      <c r="AP62" s="995"/>
      <c r="AQ62" s="995"/>
      <c r="AR62" s="995"/>
      <c r="AS62" s="995"/>
      <c r="AT62" s="995"/>
      <c r="AU62" s="995"/>
      <c r="AV62" s="995"/>
      <c r="AW62" s="995"/>
      <c r="AX62" s="995"/>
      <c r="AY62" s="995"/>
      <c r="AZ62" s="995"/>
      <c r="BA62" s="995"/>
      <c r="BB62" s="995"/>
    </row>
    <row r="63" spans="1:54" ht="25.5" customHeight="1">
      <c r="A63" s="386">
        <f t="shared" si="5"/>
        <v>48</v>
      </c>
      <c r="B63" s="644"/>
      <c r="C63" s="27"/>
      <c r="D63" s="2823"/>
      <c r="E63" s="2839">
        <f t="shared" si="6"/>
        <v>0</v>
      </c>
      <c r="F63" s="2844"/>
      <c r="G63" s="2840"/>
      <c r="H63" s="2840"/>
      <c r="I63" s="2845"/>
      <c r="J63" s="995"/>
      <c r="K63" s="995"/>
      <c r="L63" s="995"/>
      <c r="M63" s="995"/>
      <c r="N63" s="995"/>
      <c r="O63" s="995"/>
      <c r="P63" s="995"/>
      <c r="Q63" s="995"/>
      <c r="R63" s="995"/>
      <c r="S63" s="995"/>
      <c r="T63" s="995"/>
      <c r="U63" s="205"/>
      <c r="V63" s="167"/>
      <c r="W63" s="167"/>
      <c r="X63" s="829"/>
      <c r="Y63" s="829"/>
      <c r="Z63" s="829"/>
      <c r="AA63" s="829"/>
      <c r="AB63" s="829"/>
      <c r="AC63" s="829"/>
      <c r="AD63" s="995"/>
      <c r="AE63" s="995"/>
      <c r="AF63" s="995"/>
      <c r="AG63" s="995"/>
      <c r="AH63" s="995"/>
      <c r="AI63" s="995"/>
      <c r="AJ63" s="995"/>
      <c r="AK63" s="995"/>
      <c r="AL63" s="995"/>
      <c r="AM63" s="995"/>
      <c r="AN63" s="995"/>
      <c r="AO63" s="995"/>
      <c r="AP63" s="995"/>
      <c r="AQ63" s="995"/>
      <c r="AR63" s="995"/>
      <c r="AS63" s="995"/>
      <c r="AT63" s="995"/>
      <c r="AU63" s="995"/>
      <c r="AV63" s="995"/>
      <c r="AW63" s="995"/>
      <c r="AX63" s="995"/>
      <c r="AY63" s="995"/>
      <c r="AZ63" s="995"/>
      <c r="BA63" s="995"/>
      <c r="BB63" s="995"/>
    </row>
    <row r="64" spans="1:54" ht="25.5" customHeight="1">
      <c r="A64" s="386">
        <f t="shared" si="5"/>
        <v>49</v>
      </c>
      <c r="B64" s="644"/>
      <c r="C64" s="27"/>
      <c r="D64" s="2823"/>
      <c r="E64" s="2839">
        <f t="shared" si="6"/>
        <v>0</v>
      </c>
      <c r="F64" s="2844"/>
      <c r="G64" s="2840"/>
      <c r="H64" s="2840"/>
      <c r="I64" s="2845"/>
      <c r="J64" s="995"/>
      <c r="K64" s="995"/>
      <c r="L64" s="995"/>
      <c r="M64" s="995"/>
      <c r="N64" s="995"/>
      <c r="O64" s="995"/>
      <c r="P64" s="995"/>
      <c r="Q64" s="995"/>
      <c r="R64" s="995"/>
      <c r="S64" s="995"/>
      <c r="T64" s="995"/>
      <c r="U64" s="205"/>
      <c r="V64" s="167"/>
      <c r="W64" s="167"/>
      <c r="X64" s="829"/>
      <c r="Y64" s="829"/>
      <c r="Z64" s="829"/>
      <c r="AA64" s="829"/>
      <c r="AB64" s="829"/>
      <c r="AC64" s="829"/>
      <c r="AD64" s="995"/>
      <c r="AE64" s="995"/>
      <c r="AF64" s="995"/>
      <c r="AG64" s="995"/>
      <c r="AH64" s="995"/>
      <c r="AI64" s="995"/>
      <c r="AJ64" s="995"/>
      <c r="AK64" s="995"/>
      <c r="AL64" s="995"/>
      <c r="AM64" s="995"/>
      <c r="AN64" s="995"/>
      <c r="AO64" s="995"/>
      <c r="AP64" s="995"/>
      <c r="AQ64" s="995"/>
      <c r="AR64" s="995"/>
      <c r="AS64" s="995"/>
      <c r="AT64" s="995"/>
      <c r="AU64" s="995"/>
      <c r="AV64" s="995"/>
      <c r="AW64" s="995"/>
      <c r="AX64" s="995"/>
      <c r="AY64" s="995"/>
      <c r="AZ64" s="995"/>
      <c r="BA64" s="995"/>
      <c r="BB64" s="995"/>
    </row>
    <row r="65" spans="1:54" ht="24.5" customHeight="1">
      <c r="A65" s="386">
        <f t="shared" si="5"/>
        <v>50</v>
      </c>
      <c r="B65" s="644"/>
      <c r="C65" s="27"/>
      <c r="D65" s="2823"/>
      <c r="E65" s="2839">
        <f t="shared" si="6"/>
        <v>0</v>
      </c>
      <c r="F65" s="2844"/>
      <c r="G65" s="2840"/>
      <c r="H65" s="2840"/>
      <c r="I65" s="2845"/>
      <c r="J65" s="995"/>
      <c r="K65" s="995"/>
      <c r="L65" s="995"/>
      <c r="M65" s="995"/>
      <c r="N65" s="995"/>
      <c r="O65" s="995"/>
      <c r="P65" s="995"/>
      <c r="Q65" s="995"/>
      <c r="R65" s="995"/>
      <c r="S65" s="995"/>
      <c r="T65" s="995"/>
      <c r="U65" s="205"/>
      <c r="V65" s="167"/>
      <c r="W65" s="167"/>
      <c r="X65" s="829"/>
      <c r="Y65" s="829"/>
      <c r="Z65" s="829"/>
      <c r="AA65" s="829"/>
      <c r="AB65" s="829"/>
      <c r="AC65" s="829"/>
      <c r="AD65" s="995"/>
      <c r="AE65" s="995"/>
      <c r="AF65" s="995"/>
      <c r="AG65" s="995"/>
      <c r="AH65" s="995"/>
      <c r="AI65" s="995"/>
      <c r="AJ65" s="995"/>
      <c r="AK65" s="995"/>
      <c r="AL65" s="995"/>
      <c r="AM65" s="995"/>
      <c r="AN65" s="995"/>
      <c r="AO65" s="995"/>
      <c r="AP65" s="995"/>
      <c r="AQ65" s="995"/>
      <c r="AR65" s="995"/>
      <c r="AS65" s="995"/>
      <c r="AT65" s="995"/>
      <c r="AU65" s="995"/>
      <c r="AV65" s="995"/>
      <c r="AW65" s="995"/>
      <c r="AX65" s="995"/>
      <c r="AY65" s="995"/>
      <c r="AZ65" s="995"/>
      <c r="BA65" s="995"/>
      <c r="BB65" s="995"/>
    </row>
    <row r="66" spans="1:54" ht="25.5" customHeight="1">
      <c r="A66" s="386">
        <f t="shared" si="5"/>
        <v>51</v>
      </c>
      <c r="B66" s="644"/>
      <c r="C66" s="27"/>
      <c r="D66" s="2823"/>
      <c r="E66" s="2839">
        <f t="shared" si="6"/>
        <v>0</v>
      </c>
      <c r="F66" s="2844"/>
      <c r="G66" s="2840"/>
      <c r="H66" s="2840"/>
      <c r="I66" s="2845"/>
      <c r="J66" s="995"/>
      <c r="K66" s="995"/>
      <c r="L66" s="995"/>
      <c r="M66" s="995"/>
      <c r="N66" s="995"/>
      <c r="O66" s="995"/>
      <c r="P66" s="995"/>
      <c r="Q66" s="995"/>
      <c r="R66" s="995"/>
      <c r="S66" s="995"/>
      <c r="T66" s="995"/>
      <c r="U66" s="205"/>
      <c r="V66" s="829"/>
      <c r="W66" s="829"/>
      <c r="X66" s="829"/>
      <c r="Y66" s="829"/>
      <c r="Z66" s="829"/>
      <c r="AA66" s="829"/>
      <c r="AB66" s="829"/>
      <c r="AC66" s="829"/>
      <c r="AD66" s="995"/>
      <c r="AE66" s="995"/>
      <c r="AF66" s="995"/>
      <c r="AG66" s="995"/>
      <c r="AH66" s="995"/>
      <c r="AI66" s="995"/>
      <c r="AJ66" s="995"/>
      <c r="AK66" s="995"/>
      <c r="AL66" s="995"/>
      <c r="AM66" s="995"/>
      <c r="AN66" s="995"/>
      <c r="AO66" s="995"/>
      <c r="AP66" s="995"/>
      <c r="AQ66" s="995"/>
      <c r="AR66" s="995"/>
      <c r="AS66" s="995"/>
      <c r="AT66" s="995"/>
      <c r="AU66" s="995"/>
      <c r="AV66" s="995"/>
      <c r="AW66" s="995"/>
      <c r="AX66" s="995"/>
      <c r="AY66" s="995"/>
      <c r="AZ66" s="995"/>
      <c r="BA66" s="995"/>
      <c r="BB66" s="995"/>
    </row>
    <row r="67" spans="1:54" ht="25.5" customHeight="1">
      <c r="A67" s="386">
        <f t="shared" si="5"/>
        <v>52</v>
      </c>
      <c r="B67" s="644"/>
      <c r="C67" s="27"/>
      <c r="D67" s="2823"/>
      <c r="E67" s="2839">
        <f t="shared" si="6"/>
        <v>0</v>
      </c>
      <c r="F67" s="2844"/>
      <c r="G67" s="2840"/>
      <c r="H67" s="2840"/>
      <c r="I67" s="2845"/>
      <c r="J67" s="995"/>
      <c r="K67" s="995"/>
      <c r="L67" s="995"/>
      <c r="M67" s="995"/>
      <c r="N67" s="995"/>
      <c r="O67" s="995"/>
      <c r="P67" s="995"/>
      <c r="Q67" s="995"/>
      <c r="R67" s="995"/>
      <c r="S67" s="995"/>
      <c r="T67" s="995"/>
      <c r="U67" s="205"/>
      <c r="V67" s="829"/>
      <c r="W67" s="829"/>
      <c r="X67" s="829"/>
      <c r="Y67" s="829"/>
      <c r="Z67" s="829"/>
      <c r="AA67" s="829"/>
      <c r="AB67" s="829"/>
      <c r="AC67" s="829"/>
      <c r="AD67" s="995"/>
      <c r="AE67" s="995"/>
      <c r="AF67" s="995"/>
      <c r="AG67" s="995"/>
      <c r="AH67" s="995"/>
      <c r="AI67" s="995"/>
      <c r="AJ67" s="995"/>
      <c r="AK67" s="995"/>
      <c r="AL67" s="995"/>
      <c r="AM67" s="995"/>
      <c r="AN67" s="995"/>
      <c r="AO67" s="995"/>
      <c r="AP67" s="995"/>
      <c r="AQ67" s="995"/>
      <c r="AR67" s="995"/>
      <c r="AS67" s="995"/>
      <c r="AT67" s="995"/>
      <c r="AU67" s="995"/>
      <c r="AV67" s="995"/>
      <c r="AW67" s="995"/>
      <c r="AX67" s="995"/>
      <c r="AY67" s="995"/>
      <c r="AZ67" s="995"/>
      <c r="BA67" s="995"/>
      <c r="BB67" s="995"/>
    </row>
    <row r="68" spans="1:54" ht="24" customHeight="1">
      <c r="A68" s="386">
        <f t="shared" si="5"/>
        <v>53</v>
      </c>
      <c r="B68" s="644"/>
      <c r="C68" s="27"/>
      <c r="D68" s="2823"/>
      <c r="E68" s="2839">
        <f t="shared" si="6"/>
        <v>0</v>
      </c>
      <c r="F68" s="2844"/>
      <c r="G68" s="2840"/>
      <c r="H68" s="2840"/>
      <c r="I68" s="2845"/>
      <c r="J68" s="995"/>
      <c r="K68" s="995"/>
      <c r="L68" s="995"/>
      <c r="M68" s="995"/>
      <c r="N68" s="995"/>
      <c r="O68" s="995"/>
      <c r="P68" s="995"/>
      <c r="Q68" s="995"/>
      <c r="R68" s="995"/>
      <c r="S68" s="995"/>
      <c r="T68" s="995"/>
      <c r="U68" s="205"/>
      <c r="V68" s="829"/>
      <c r="W68" s="829"/>
      <c r="X68" s="829"/>
      <c r="Y68" s="829"/>
      <c r="Z68" s="829"/>
      <c r="AA68" s="829"/>
      <c r="AB68" s="829"/>
      <c r="AC68" s="829"/>
      <c r="AD68" s="995"/>
      <c r="AE68" s="995"/>
      <c r="AF68" s="995"/>
      <c r="AG68" s="995"/>
      <c r="AH68" s="995"/>
      <c r="AI68" s="995"/>
      <c r="AJ68" s="995"/>
      <c r="AK68" s="995"/>
      <c r="AL68" s="995"/>
      <c r="AM68" s="995"/>
      <c r="AN68" s="995"/>
      <c r="AO68" s="995"/>
      <c r="AP68" s="995"/>
      <c r="AQ68" s="995"/>
      <c r="AR68" s="995"/>
      <c r="AS68" s="995"/>
      <c r="AT68" s="995"/>
      <c r="AU68" s="995"/>
      <c r="AV68" s="995"/>
      <c r="AW68" s="995"/>
      <c r="AX68" s="995"/>
      <c r="AY68" s="995"/>
      <c r="AZ68" s="995"/>
      <c r="BA68" s="995"/>
      <c r="BB68" s="995"/>
    </row>
    <row r="69" spans="1:54" ht="24" customHeight="1">
      <c r="A69" s="386">
        <f t="shared" si="5"/>
        <v>54</v>
      </c>
      <c r="B69" s="644"/>
      <c r="C69" s="27"/>
      <c r="D69" s="2823"/>
      <c r="E69" s="2839">
        <f t="shared" si="6"/>
        <v>0</v>
      </c>
      <c r="F69" s="2844"/>
      <c r="G69" s="2840"/>
      <c r="H69" s="2840"/>
      <c r="I69" s="2845"/>
      <c r="J69" s="995"/>
      <c r="K69" s="995"/>
      <c r="L69" s="995"/>
      <c r="M69" s="995"/>
      <c r="N69" s="995"/>
      <c r="O69" s="995"/>
      <c r="P69" s="995"/>
      <c r="Q69" s="995"/>
      <c r="R69" s="995"/>
      <c r="S69" s="995"/>
      <c r="T69" s="995"/>
      <c r="U69" s="205"/>
      <c r="V69" s="829"/>
      <c r="W69" s="829"/>
      <c r="X69" s="829"/>
      <c r="Y69" s="829"/>
      <c r="Z69" s="829"/>
      <c r="AA69" s="829"/>
      <c r="AB69" s="829"/>
      <c r="AC69" s="829"/>
      <c r="AD69" s="995"/>
      <c r="AE69" s="995"/>
      <c r="AF69" s="995"/>
      <c r="AG69" s="995"/>
      <c r="AH69" s="995"/>
      <c r="AI69" s="995"/>
      <c r="AJ69" s="995"/>
      <c r="AK69" s="995"/>
      <c r="AL69" s="995"/>
      <c r="AM69" s="995"/>
      <c r="AN69" s="995"/>
      <c r="AO69" s="995"/>
      <c r="AP69" s="995"/>
      <c r="AQ69" s="995"/>
      <c r="AR69" s="995"/>
      <c r="AS69" s="995"/>
      <c r="AT69" s="995"/>
      <c r="AU69" s="995"/>
      <c r="AV69" s="995"/>
      <c r="AW69" s="995"/>
      <c r="AX69" s="995"/>
      <c r="AY69" s="995"/>
      <c r="AZ69" s="995"/>
      <c r="BA69" s="995"/>
      <c r="BB69" s="995"/>
    </row>
    <row r="70" spans="1:54" ht="25.5" customHeight="1">
      <c r="A70" s="386">
        <f t="shared" si="5"/>
        <v>55</v>
      </c>
      <c r="B70" s="644"/>
      <c r="C70" s="27"/>
      <c r="D70" s="2823"/>
      <c r="E70" s="2839">
        <f>C70+D70</f>
        <v>0</v>
      </c>
      <c r="F70" s="2844"/>
      <c r="G70" s="2840"/>
      <c r="H70" s="2840"/>
      <c r="I70" s="2845"/>
      <c r="J70" s="995"/>
      <c r="K70" s="995"/>
      <c r="L70" s="995"/>
      <c r="M70" s="995"/>
      <c r="N70" s="995"/>
      <c r="O70" s="995"/>
      <c r="P70" s="995"/>
      <c r="Q70" s="995"/>
      <c r="R70" s="995"/>
      <c r="S70" s="995"/>
      <c r="T70" s="995"/>
      <c r="U70" s="205"/>
      <c r="V70" s="167"/>
      <c r="W70" s="167"/>
      <c r="X70" s="829"/>
      <c r="Y70" s="829"/>
      <c r="Z70" s="829"/>
      <c r="AA70" s="829"/>
      <c r="AB70" s="829"/>
      <c r="AC70" s="829"/>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row>
    <row r="71" spans="1:54" ht="25.5" customHeight="1">
      <c r="A71" s="386">
        <f t="shared" si="5"/>
        <v>56</v>
      </c>
      <c r="B71" s="644"/>
      <c r="C71" s="27"/>
      <c r="D71" s="2823"/>
      <c r="E71" s="2839">
        <f t="shared" si="4"/>
        <v>0</v>
      </c>
      <c r="F71" s="2844"/>
      <c r="G71" s="2840"/>
      <c r="H71" s="2840"/>
      <c r="I71" s="2845"/>
      <c r="J71" s="995"/>
      <c r="K71" s="995"/>
      <c r="L71" s="995"/>
      <c r="M71" s="995"/>
      <c r="N71" s="995"/>
      <c r="O71" s="995"/>
      <c r="P71" s="995"/>
      <c r="Q71" s="995"/>
      <c r="R71" s="995"/>
      <c r="S71" s="995"/>
      <c r="T71" s="995"/>
      <c r="U71" s="205"/>
      <c r="V71" s="167"/>
      <c r="W71" s="167"/>
      <c r="X71" s="829"/>
      <c r="Y71" s="829"/>
      <c r="Z71" s="829"/>
      <c r="AA71" s="829"/>
      <c r="AB71" s="829"/>
      <c r="AC71" s="829"/>
      <c r="AD71" s="995"/>
      <c r="AE71" s="995"/>
      <c r="AF71" s="995"/>
      <c r="AG71" s="995"/>
      <c r="AH71" s="995"/>
      <c r="AI71" s="995"/>
      <c r="AJ71" s="995"/>
      <c r="AK71" s="995"/>
      <c r="AL71" s="995"/>
      <c r="AM71" s="995"/>
      <c r="AN71" s="995"/>
      <c r="AO71" s="995"/>
      <c r="AP71" s="995"/>
      <c r="AQ71" s="995"/>
      <c r="AR71" s="995"/>
      <c r="AS71" s="995"/>
      <c r="AT71" s="995"/>
      <c r="AU71" s="995"/>
      <c r="AV71" s="995"/>
      <c r="AW71" s="995"/>
      <c r="AX71" s="995"/>
      <c r="AY71" s="995"/>
      <c r="AZ71" s="995"/>
      <c r="BA71" s="995"/>
      <c r="BB71" s="995"/>
    </row>
    <row r="72" spans="1:54" ht="25.5" customHeight="1">
      <c r="A72" s="386">
        <f t="shared" si="5"/>
        <v>57</v>
      </c>
      <c r="B72" s="644"/>
      <c r="C72" s="27"/>
      <c r="D72" s="2823"/>
      <c r="E72" s="2839">
        <f t="shared" si="4"/>
        <v>0</v>
      </c>
      <c r="F72" s="2844"/>
      <c r="G72" s="2840"/>
      <c r="H72" s="2840"/>
      <c r="I72" s="2845"/>
      <c r="J72" s="995"/>
      <c r="K72" s="995"/>
      <c r="L72" s="995"/>
      <c r="M72" s="995"/>
      <c r="N72" s="995"/>
      <c r="O72" s="995"/>
      <c r="P72" s="995"/>
      <c r="Q72" s="995"/>
      <c r="R72" s="995"/>
      <c r="S72" s="995"/>
      <c r="T72" s="995"/>
      <c r="U72" s="205"/>
      <c r="V72" s="167"/>
      <c r="W72" s="167"/>
      <c r="X72" s="829"/>
      <c r="Y72" s="829"/>
      <c r="Z72" s="829"/>
      <c r="AA72" s="829"/>
      <c r="AB72" s="829"/>
      <c r="AC72" s="829"/>
      <c r="AD72" s="995"/>
      <c r="AE72" s="995"/>
      <c r="AF72" s="995"/>
      <c r="AG72" s="995"/>
      <c r="AH72" s="995"/>
      <c r="AI72" s="995"/>
      <c r="AJ72" s="995"/>
      <c r="AK72" s="995"/>
      <c r="AL72" s="995"/>
      <c r="AM72" s="995"/>
      <c r="AN72" s="995"/>
      <c r="AO72" s="995"/>
      <c r="AP72" s="995"/>
      <c r="AQ72" s="995"/>
      <c r="AR72" s="995"/>
      <c r="AS72" s="995"/>
      <c r="AT72" s="995"/>
      <c r="AU72" s="995"/>
      <c r="AV72" s="995"/>
      <c r="AW72" s="995"/>
      <c r="AX72" s="995"/>
      <c r="AY72" s="995"/>
      <c r="AZ72" s="995"/>
      <c r="BA72" s="995"/>
      <c r="BB72" s="995"/>
    </row>
    <row r="73" spans="1:54" ht="25.5" customHeight="1">
      <c r="A73" s="386">
        <f t="shared" si="5"/>
        <v>58</v>
      </c>
      <c r="B73" s="644"/>
      <c r="C73" s="27"/>
      <c r="D73" s="2823"/>
      <c r="E73" s="2839">
        <f t="shared" si="4"/>
        <v>0</v>
      </c>
      <c r="F73" s="2844"/>
      <c r="G73" s="2840"/>
      <c r="H73" s="2840"/>
      <c r="I73" s="2845"/>
      <c r="J73" s="995"/>
      <c r="K73" s="995"/>
      <c r="L73" s="995"/>
      <c r="M73" s="995"/>
      <c r="N73" s="995"/>
      <c r="O73" s="995"/>
      <c r="P73" s="995"/>
      <c r="Q73" s="995"/>
      <c r="R73" s="995"/>
      <c r="S73" s="995"/>
      <c r="T73" s="995"/>
      <c r="U73" s="205"/>
      <c r="V73" s="167"/>
      <c r="W73" s="167"/>
      <c r="X73" s="829"/>
      <c r="Y73" s="829"/>
      <c r="Z73" s="829"/>
      <c r="AA73" s="829"/>
      <c r="AB73" s="829"/>
      <c r="AC73" s="829"/>
      <c r="AD73" s="995"/>
      <c r="AE73" s="995"/>
      <c r="AF73" s="995"/>
      <c r="AG73" s="995"/>
      <c r="AH73" s="995"/>
      <c r="AI73" s="995"/>
      <c r="AJ73" s="995"/>
      <c r="AK73" s="995"/>
      <c r="AL73" s="995"/>
      <c r="AM73" s="995"/>
      <c r="AN73" s="995"/>
      <c r="AO73" s="995"/>
      <c r="AP73" s="995"/>
      <c r="AQ73" s="995"/>
      <c r="AR73" s="995"/>
      <c r="AS73" s="995"/>
      <c r="AT73" s="995"/>
      <c r="AU73" s="995"/>
      <c r="AV73" s="995"/>
      <c r="AW73" s="995"/>
      <c r="AX73" s="995"/>
      <c r="AY73" s="995"/>
      <c r="AZ73" s="995"/>
      <c r="BA73" s="995"/>
      <c r="BB73" s="995"/>
    </row>
    <row r="74" spans="1:54" ht="24.5" customHeight="1">
      <c r="A74" s="386">
        <f t="shared" si="5"/>
        <v>59</v>
      </c>
      <c r="B74" s="644"/>
      <c r="C74" s="27"/>
      <c r="D74" s="2823"/>
      <c r="E74" s="2839">
        <f t="shared" si="4"/>
        <v>0</v>
      </c>
      <c r="F74" s="2844"/>
      <c r="G74" s="2840"/>
      <c r="H74" s="2840"/>
      <c r="I74" s="2845"/>
      <c r="J74" s="995"/>
      <c r="K74" s="995"/>
      <c r="L74" s="995"/>
      <c r="M74" s="995"/>
      <c r="N74" s="995"/>
      <c r="O74" s="995"/>
      <c r="P74" s="995"/>
      <c r="Q74" s="995"/>
      <c r="R74" s="995"/>
      <c r="S74" s="995"/>
      <c r="T74" s="995"/>
      <c r="U74" s="205"/>
      <c r="V74" s="167"/>
      <c r="W74" s="167"/>
      <c r="X74" s="829"/>
      <c r="Y74" s="829"/>
      <c r="Z74" s="829"/>
      <c r="AA74" s="829"/>
      <c r="AB74" s="829"/>
      <c r="AC74" s="829"/>
      <c r="AD74" s="995"/>
      <c r="AE74" s="995"/>
      <c r="AF74" s="995"/>
      <c r="AG74" s="995"/>
      <c r="AH74" s="995"/>
      <c r="AI74" s="995"/>
      <c r="AJ74" s="995"/>
      <c r="AK74" s="995"/>
      <c r="AL74" s="995"/>
      <c r="AM74" s="995"/>
      <c r="AN74" s="995"/>
      <c r="AO74" s="995"/>
      <c r="AP74" s="995"/>
      <c r="AQ74" s="995"/>
      <c r="AR74" s="995"/>
      <c r="AS74" s="995"/>
      <c r="AT74" s="995"/>
      <c r="AU74" s="995"/>
      <c r="AV74" s="995"/>
      <c r="AW74" s="995"/>
      <c r="AX74" s="995"/>
      <c r="AY74" s="995"/>
      <c r="AZ74" s="995"/>
      <c r="BA74" s="995"/>
      <c r="BB74" s="995"/>
    </row>
    <row r="75" spans="1:54" ht="25.5" customHeight="1">
      <c r="A75" s="386">
        <f t="shared" si="5"/>
        <v>60</v>
      </c>
      <c r="B75" s="644"/>
      <c r="C75" s="27"/>
      <c r="D75" s="2823"/>
      <c r="E75" s="2839">
        <f t="shared" si="4"/>
        <v>0</v>
      </c>
      <c r="F75" s="2844"/>
      <c r="G75" s="2840"/>
      <c r="H75" s="2840"/>
      <c r="I75" s="2845"/>
      <c r="J75" s="995"/>
      <c r="K75" s="995"/>
      <c r="L75" s="995"/>
      <c r="M75" s="995"/>
      <c r="N75" s="995"/>
      <c r="O75" s="995"/>
      <c r="P75" s="995"/>
      <c r="Q75" s="995"/>
      <c r="R75" s="995"/>
      <c r="S75" s="995"/>
      <c r="T75" s="995"/>
      <c r="U75" s="205"/>
      <c r="V75" s="829"/>
      <c r="W75" s="829"/>
      <c r="X75" s="829"/>
      <c r="Y75" s="829"/>
      <c r="Z75" s="829"/>
      <c r="AA75" s="829"/>
      <c r="AB75" s="829"/>
      <c r="AC75" s="829"/>
      <c r="AD75" s="995"/>
      <c r="AE75" s="995"/>
      <c r="AF75" s="995"/>
      <c r="AG75" s="995"/>
      <c r="AH75" s="995"/>
      <c r="AI75" s="995"/>
      <c r="AJ75" s="995"/>
      <c r="AK75" s="995"/>
      <c r="AL75" s="995"/>
      <c r="AM75" s="995"/>
      <c r="AN75" s="995"/>
      <c r="AO75" s="995"/>
      <c r="AP75" s="995"/>
      <c r="AQ75" s="995"/>
      <c r="AR75" s="995"/>
      <c r="AS75" s="995"/>
      <c r="AT75" s="995"/>
      <c r="AU75" s="995"/>
      <c r="AV75" s="995"/>
      <c r="AW75" s="995"/>
      <c r="AX75" s="995"/>
      <c r="AY75" s="995"/>
      <c r="AZ75" s="995"/>
      <c r="BA75" s="995"/>
      <c r="BB75" s="995"/>
    </row>
    <row r="76" spans="1:54" ht="25.5" customHeight="1">
      <c r="A76" s="386">
        <f t="shared" si="5"/>
        <v>61</v>
      </c>
      <c r="B76" s="644"/>
      <c r="C76" s="27"/>
      <c r="D76" s="2823"/>
      <c r="E76" s="2839">
        <f t="shared" si="4"/>
        <v>0</v>
      </c>
      <c r="F76" s="2844"/>
      <c r="G76" s="2840"/>
      <c r="H76" s="2840"/>
      <c r="I76" s="2845"/>
      <c r="J76" s="995"/>
      <c r="K76" s="995"/>
      <c r="L76" s="995"/>
      <c r="M76" s="995"/>
      <c r="N76" s="995"/>
      <c r="O76" s="995"/>
      <c r="P76" s="995"/>
      <c r="Q76" s="995"/>
      <c r="R76" s="995"/>
      <c r="S76" s="995"/>
      <c r="T76" s="995"/>
      <c r="U76" s="205"/>
      <c r="V76" s="829"/>
      <c r="W76" s="829"/>
      <c r="X76" s="829"/>
      <c r="Y76" s="829"/>
      <c r="Z76" s="829"/>
      <c r="AA76" s="829"/>
      <c r="AB76" s="829"/>
      <c r="AC76" s="829"/>
      <c r="AD76" s="995"/>
      <c r="AE76" s="995"/>
      <c r="AF76" s="995"/>
      <c r="AG76" s="995"/>
      <c r="AH76" s="995"/>
      <c r="AI76" s="995"/>
      <c r="AJ76" s="995"/>
      <c r="AK76" s="995"/>
      <c r="AL76" s="995"/>
      <c r="AM76" s="995"/>
      <c r="AN76" s="995"/>
      <c r="AO76" s="995"/>
      <c r="AP76" s="995"/>
      <c r="AQ76" s="995"/>
      <c r="AR76" s="995"/>
      <c r="AS76" s="995"/>
      <c r="AT76" s="995"/>
      <c r="AU76" s="995"/>
      <c r="AV76" s="995"/>
      <c r="AW76" s="995"/>
      <c r="AX76" s="995"/>
      <c r="AY76" s="995"/>
      <c r="AZ76" s="995"/>
      <c r="BA76" s="995"/>
      <c r="BB76" s="995"/>
    </row>
    <row r="77" spans="1:54" ht="24" customHeight="1">
      <c r="A77" s="386">
        <f t="shared" si="5"/>
        <v>62</v>
      </c>
      <c r="B77" s="644"/>
      <c r="C77" s="27"/>
      <c r="D77" s="2823"/>
      <c r="E77" s="2839">
        <f t="shared" si="4"/>
        <v>0</v>
      </c>
      <c r="F77" s="2844"/>
      <c r="G77" s="2840"/>
      <c r="H77" s="2840"/>
      <c r="I77" s="2845"/>
      <c r="J77" s="995"/>
      <c r="K77" s="995"/>
      <c r="L77" s="995"/>
      <c r="M77" s="995"/>
      <c r="N77" s="995"/>
      <c r="O77" s="995"/>
      <c r="P77" s="995"/>
      <c r="Q77" s="995"/>
      <c r="R77" s="995"/>
      <c r="S77" s="995"/>
      <c r="T77" s="995"/>
      <c r="U77" s="205"/>
      <c r="V77" s="829"/>
      <c r="W77" s="829"/>
      <c r="X77" s="829"/>
      <c r="Y77" s="829"/>
      <c r="Z77" s="829"/>
      <c r="AA77" s="829"/>
      <c r="AB77" s="829"/>
      <c r="AC77" s="829"/>
      <c r="AD77" s="995"/>
      <c r="AE77" s="995"/>
      <c r="AF77" s="995"/>
      <c r="AG77" s="995"/>
      <c r="AH77" s="995"/>
      <c r="AI77" s="995"/>
      <c r="AJ77" s="995"/>
      <c r="AK77" s="995"/>
      <c r="AL77" s="995"/>
      <c r="AM77" s="995"/>
      <c r="AN77" s="995"/>
      <c r="AO77" s="995"/>
      <c r="AP77" s="995"/>
      <c r="AQ77" s="995"/>
      <c r="AR77" s="995"/>
      <c r="AS77" s="995"/>
      <c r="AT77" s="995"/>
      <c r="AU77" s="995"/>
      <c r="AV77" s="995"/>
      <c r="AW77" s="995"/>
      <c r="AX77" s="995"/>
      <c r="AY77" s="995"/>
      <c r="AZ77" s="995"/>
      <c r="BA77" s="995"/>
      <c r="BB77" s="995"/>
    </row>
    <row r="78" spans="1:54" ht="24" customHeight="1">
      <c r="A78" s="386">
        <f t="shared" si="5"/>
        <v>63</v>
      </c>
      <c r="B78" s="644"/>
      <c r="C78" s="27"/>
      <c r="D78" s="2823"/>
      <c r="E78" s="2839">
        <f t="shared" si="4"/>
        <v>0</v>
      </c>
      <c r="F78" s="2844"/>
      <c r="G78" s="2840"/>
      <c r="H78" s="2840"/>
      <c r="I78" s="2845"/>
      <c r="J78" s="995"/>
      <c r="K78" s="995"/>
      <c r="L78" s="995"/>
      <c r="M78" s="995"/>
      <c r="N78" s="995"/>
      <c r="O78" s="995"/>
      <c r="P78" s="995"/>
      <c r="Q78" s="995"/>
      <c r="R78" s="995"/>
      <c r="S78" s="995"/>
      <c r="T78" s="995"/>
      <c r="U78" s="205"/>
      <c r="V78" s="829"/>
      <c r="W78" s="829"/>
      <c r="X78" s="829"/>
      <c r="Y78" s="829"/>
      <c r="Z78" s="829"/>
      <c r="AA78" s="829"/>
      <c r="AB78" s="829"/>
      <c r="AC78" s="829"/>
      <c r="AD78" s="995"/>
      <c r="AE78" s="995"/>
      <c r="AF78" s="995"/>
      <c r="AG78" s="995"/>
      <c r="AH78" s="995"/>
      <c r="AI78" s="995"/>
      <c r="AJ78" s="995"/>
      <c r="AK78" s="995"/>
      <c r="AL78" s="995"/>
      <c r="AM78" s="995"/>
      <c r="AN78" s="995"/>
      <c r="AO78" s="995"/>
      <c r="AP78" s="995"/>
      <c r="AQ78" s="995"/>
      <c r="AR78" s="995"/>
      <c r="AS78" s="995"/>
      <c r="AT78" s="995"/>
      <c r="AU78" s="995"/>
      <c r="AV78" s="995"/>
      <c r="AW78" s="995"/>
      <c r="AX78" s="995"/>
      <c r="AY78" s="995"/>
      <c r="AZ78" s="995"/>
      <c r="BA78" s="995"/>
      <c r="BB78" s="995"/>
    </row>
    <row r="79" spans="1:54" ht="24" customHeight="1">
      <c r="A79" s="386">
        <f t="shared" si="5"/>
        <v>64</v>
      </c>
      <c r="B79" s="644"/>
      <c r="C79" s="27"/>
      <c r="D79" s="2823"/>
      <c r="E79" s="2839">
        <f t="shared" si="4"/>
        <v>0</v>
      </c>
      <c r="F79" s="2844"/>
      <c r="G79" s="2840"/>
      <c r="H79" s="2840"/>
      <c r="I79" s="2845"/>
      <c r="J79" s="995"/>
      <c r="K79" s="995"/>
      <c r="L79" s="995"/>
      <c r="M79" s="995"/>
      <c r="N79" s="995"/>
      <c r="O79" s="995"/>
      <c r="P79" s="995"/>
      <c r="Q79" s="995"/>
      <c r="R79" s="995"/>
      <c r="S79" s="995"/>
      <c r="T79" s="995"/>
      <c r="U79" s="205"/>
      <c r="V79" s="829"/>
      <c r="W79" s="829"/>
      <c r="X79" s="829"/>
      <c r="Y79" s="829"/>
      <c r="Z79" s="829"/>
      <c r="AA79" s="829"/>
      <c r="AB79" s="829"/>
      <c r="AC79" s="829"/>
      <c r="AD79" s="995"/>
      <c r="AE79" s="995"/>
      <c r="AF79" s="995"/>
      <c r="AG79" s="995"/>
      <c r="AH79" s="995"/>
      <c r="AI79" s="995"/>
      <c r="AJ79" s="995"/>
      <c r="AK79" s="995"/>
      <c r="AL79" s="995"/>
      <c r="AM79" s="995"/>
      <c r="AN79" s="995"/>
      <c r="AO79" s="995"/>
      <c r="AP79" s="995"/>
      <c r="AQ79" s="995"/>
      <c r="AR79" s="995"/>
      <c r="AS79" s="995"/>
      <c r="AT79" s="995"/>
      <c r="AU79" s="995"/>
      <c r="AV79" s="995"/>
      <c r="AW79" s="995"/>
      <c r="AX79" s="995"/>
      <c r="AY79" s="995"/>
      <c r="AZ79" s="995"/>
      <c r="BA79" s="995"/>
      <c r="BB79" s="995"/>
    </row>
    <row r="80" spans="1:54" ht="24" customHeight="1" thickBot="1">
      <c r="A80" s="386">
        <f t="shared" si="5"/>
        <v>65</v>
      </c>
      <c r="B80" s="644"/>
      <c r="C80" s="27"/>
      <c r="D80" s="2823"/>
      <c r="E80" s="2839">
        <f t="shared" si="4"/>
        <v>0</v>
      </c>
      <c r="F80" s="2846"/>
      <c r="G80" s="2847"/>
      <c r="H80" s="2847"/>
      <c r="I80" s="2848"/>
      <c r="J80" s="995"/>
      <c r="K80" s="995"/>
      <c r="L80" s="995"/>
      <c r="M80" s="995"/>
      <c r="N80" s="995"/>
      <c r="O80" s="995"/>
      <c r="P80" s="995"/>
      <c r="Q80" s="995"/>
      <c r="R80" s="995"/>
      <c r="S80" s="995"/>
      <c r="T80" s="995"/>
      <c r="U80" s="205"/>
      <c r="V80" s="829"/>
      <c r="W80" s="829"/>
      <c r="X80" s="829"/>
      <c r="Y80" s="829"/>
      <c r="Z80" s="829"/>
      <c r="AA80" s="829"/>
      <c r="AB80" s="829"/>
      <c r="AC80" s="829"/>
      <c r="AD80" s="995"/>
      <c r="AE80" s="995"/>
      <c r="AF80" s="995"/>
      <c r="AG80" s="995"/>
      <c r="AH80" s="995"/>
      <c r="AI80" s="995"/>
      <c r="AJ80" s="995"/>
      <c r="AK80" s="995"/>
      <c r="AL80" s="995"/>
      <c r="AM80" s="995"/>
      <c r="AN80" s="995"/>
      <c r="AO80" s="995"/>
      <c r="AP80" s="995"/>
      <c r="AQ80" s="995"/>
      <c r="AR80" s="995"/>
      <c r="AS80" s="995"/>
      <c r="AT80" s="995"/>
      <c r="AU80" s="995"/>
      <c r="AV80" s="995"/>
      <c r="AW80" s="995"/>
      <c r="AX80" s="995"/>
      <c r="AY80" s="995"/>
      <c r="AZ80" s="995"/>
      <c r="BA80" s="995"/>
      <c r="BB80" s="995"/>
    </row>
    <row r="81" spans="1:54" ht="24" customHeight="1" thickBot="1">
      <c r="A81" s="391">
        <f>A80+1</f>
        <v>66</v>
      </c>
      <c r="B81" s="396" t="s">
        <v>1248</v>
      </c>
      <c r="C81" s="126">
        <f t="shared" ref="C81:D81" si="7">SUM(C51:C80)</f>
        <v>0</v>
      </c>
      <c r="D81" s="2824">
        <f t="shared" si="7"/>
        <v>0</v>
      </c>
      <c r="E81" s="128">
        <f>SUM(E51:E80)</f>
        <v>0</v>
      </c>
      <c r="F81" s="995"/>
      <c r="G81" s="995"/>
      <c r="H81" s="995"/>
      <c r="I81" s="995"/>
      <c r="J81" s="995"/>
      <c r="K81" s="995"/>
      <c r="L81" s="995"/>
      <c r="M81" s="995"/>
      <c r="N81" s="995"/>
      <c r="O81" s="995"/>
      <c r="P81" s="995"/>
      <c r="Q81" s="995"/>
      <c r="R81" s="995"/>
      <c r="S81" s="995"/>
      <c r="T81" s="995"/>
      <c r="U81" s="995"/>
      <c r="V81" s="829"/>
      <c r="W81" s="829"/>
      <c r="X81" s="829"/>
      <c r="Y81" s="829"/>
      <c r="Z81" s="829"/>
      <c r="AA81" s="829"/>
      <c r="AB81" s="829"/>
      <c r="AC81" s="829"/>
      <c r="AD81" s="995"/>
      <c r="AE81" s="995"/>
      <c r="AF81" s="995"/>
      <c r="AG81" s="995"/>
      <c r="AH81" s="995"/>
      <c r="AI81" s="995"/>
      <c r="AJ81" s="995"/>
      <c r="AK81" s="995"/>
      <c r="AL81" s="995"/>
      <c r="AM81" s="995"/>
      <c r="AN81" s="995"/>
      <c r="AO81" s="995"/>
      <c r="AP81" s="995"/>
      <c r="AQ81" s="995"/>
      <c r="AR81" s="995"/>
      <c r="AS81" s="995"/>
      <c r="AT81" s="995"/>
      <c r="AU81" s="995"/>
      <c r="AV81" s="995"/>
      <c r="AW81" s="995"/>
      <c r="AX81" s="995"/>
      <c r="AY81" s="995"/>
      <c r="AZ81" s="995"/>
      <c r="BA81" s="995"/>
      <c r="BB81" s="995"/>
    </row>
    <row r="82" spans="1:54" ht="25.5" customHeight="1">
      <c r="A82" s="995"/>
      <c r="B82" s="995"/>
      <c r="C82" s="995"/>
      <c r="D82" s="995"/>
      <c r="E82" s="995"/>
      <c r="F82" s="995"/>
      <c r="G82" s="995"/>
      <c r="H82" s="995"/>
      <c r="I82" s="995"/>
      <c r="J82" s="995"/>
      <c r="K82" s="995"/>
      <c r="L82" s="995"/>
      <c r="M82" s="995"/>
      <c r="N82" s="995"/>
      <c r="O82" s="995"/>
      <c r="P82" s="995"/>
      <c r="Q82" s="995"/>
      <c r="R82" s="995"/>
      <c r="S82" s="995"/>
      <c r="T82" s="995"/>
      <c r="U82" s="995"/>
      <c r="V82" s="829"/>
      <c r="W82" s="829"/>
      <c r="X82" s="829"/>
      <c r="Y82" s="829"/>
      <c r="Z82" s="829"/>
      <c r="AA82" s="829"/>
      <c r="AB82" s="829"/>
      <c r="AC82" s="829"/>
      <c r="AD82" s="995"/>
      <c r="AE82" s="995"/>
      <c r="AF82" s="995"/>
      <c r="AG82" s="995"/>
      <c r="AH82" s="995"/>
      <c r="AI82" s="995"/>
      <c r="AJ82" s="995"/>
      <c r="AK82" s="995"/>
      <c r="AL82" s="995"/>
      <c r="AM82" s="995"/>
      <c r="AN82" s="995"/>
      <c r="AO82" s="995"/>
      <c r="AP82" s="995"/>
      <c r="AQ82" s="995"/>
      <c r="AR82" s="995"/>
      <c r="AS82" s="995"/>
      <c r="AT82" s="995"/>
      <c r="AU82" s="995"/>
      <c r="AV82" s="995"/>
      <c r="AW82" s="995"/>
      <c r="AX82" s="995"/>
      <c r="AY82" s="995"/>
      <c r="AZ82" s="995"/>
      <c r="BA82" s="995"/>
      <c r="BB82" s="995"/>
    </row>
    <row r="83" spans="1:54" ht="25.5" customHeight="1">
      <c r="A83" s="995"/>
      <c r="B83" s="995"/>
      <c r="C83" s="995"/>
      <c r="D83" s="995"/>
      <c r="E83" s="995"/>
      <c r="F83" s="995"/>
      <c r="G83" s="995"/>
      <c r="H83" s="995"/>
      <c r="I83" s="995"/>
      <c r="J83" s="995"/>
      <c r="K83" s="995"/>
      <c r="L83" s="995"/>
      <c r="M83" s="995"/>
      <c r="N83" s="995"/>
      <c r="O83" s="995"/>
      <c r="P83" s="995"/>
      <c r="Q83" s="995"/>
      <c r="R83" s="995"/>
      <c r="S83" s="995"/>
      <c r="T83" s="995"/>
      <c r="U83" s="995"/>
      <c r="V83" s="829"/>
      <c r="W83" s="829"/>
      <c r="X83" s="829"/>
      <c r="Y83" s="829"/>
      <c r="Z83" s="829"/>
      <c r="AA83" s="829"/>
      <c r="AB83" s="829"/>
      <c r="AC83" s="829"/>
      <c r="AD83" s="995"/>
      <c r="AE83" s="995"/>
      <c r="AF83" s="995"/>
      <c r="AG83" s="995"/>
      <c r="AH83" s="995"/>
      <c r="AI83" s="995"/>
      <c r="AJ83" s="995"/>
      <c r="AK83" s="995"/>
      <c r="AL83" s="995"/>
      <c r="AM83" s="995"/>
      <c r="AN83" s="995"/>
      <c r="AO83" s="995"/>
      <c r="AP83" s="995"/>
      <c r="AQ83" s="995"/>
      <c r="AR83" s="995"/>
      <c r="AS83" s="995"/>
      <c r="AT83" s="995"/>
      <c r="AU83" s="995"/>
      <c r="AV83" s="995"/>
      <c r="AW83" s="995"/>
      <c r="AX83" s="995"/>
      <c r="AY83" s="995"/>
      <c r="AZ83" s="995"/>
      <c r="BA83" s="995"/>
      <c r="BB83" s="995"/>
    </row>
    <row r="84" spans="1:54">
      <c r="A84" s="995"/>
      <c r="B84" s="995"/>
      <c r="C84" s="995"/>
      <c r="D84" s="995"/>
      <c r="E84" s="995"/>
      <c r="F84" s="995"/>
      <c r="G84" s="995"/>
      <c r="H84" s="995"/>
      <c r="I84" s="995"/>
      <c r="J84" s="995"/>
      <c r="K84" s="995"/>
      <c r="L84" s="995"/>
      <c r="M84" s="995"/>
      <c r="N84" s="995"/>
      <c r="O84" s="995"/>
      <c r="P84" s="995"/>
      <c r="Q84" s="995"/>
      <c r="R84" s="995"/>
      <c r="S84" s="995"/>
      <c r="T84" s="995"/>
      <c r="U84" s="995"/>
      <c r="V84" s="829"/>
      <c r="W84" s="829"/>
      <c r="X84" s="829"/>
      <c r="Y84" s="829"/>
      <c r="Z84" s="829"/>
      <c r="AA84" s="829"/>
      <c r="AB84" s="829"/>
      <c r="AC84" s="829"/>
      <c r="AD84" s="995"/>
      <c r="AE84" s="995"/>
      <c r="AF84" s="995"/>
      <c r="AG84" s="995"/>
      <c r="AH84" s="995"/>
      <c r="AI84" s="995"/>
      <c r="AJ84" s="995"/>
      <c r="AK84" s="995"/>
      <c r="AL84" s="995"/>
      <c r="AM84" s="995"/>
      <c r="AN84" s="995"/>
      <c r="AO84" s="995"/>
      <c r="AP84" s="995"/>
      <c r="AQ84" s="995"/>
      <c r="AR84" s="995"/>
      <c r="AS84" s="995"/>
      <c r="AT84" s="995"/>
      <c r="AU84" s="995"/>
      <c r="AV84" s="995"/>
      <c r="AW84" s="995"/>
      <c r="AX84" s="995"/>
      <c r="AY84" s="995"/>
      <c r="AZ84" s="995"/>
      <c r="BA84" s="995"/>
      <c r="BB84" s="995"/>
    </row>
    <row r="85" spans="1:54">
      <c r="A85" s="995"/>
      <c r="B85" s="995"/>
      <c r="C85" s="995"/>
      <c r="D85" s="995"/>
      <c r="E85" s="995"/>
      <c r="F85" s="995"/>
      <c r="G85" s="995"/>
      <c r="H85" s="995"/>
      <c r="I85" s="995"/>
      <c r="J85" s="995"/>
      <c r="K85" s="995"/>
      <c r="L85" s="995"/>
      <c r="M85" s="995"/>
      <c r="N85" s="995"/>
      <c r="O85" s="995"/>
      <c r="P85" s="995"/>
      <c r="Q85" s="995"/>
      <c r="R85" s="995"/>
      <c r="S85" s="995"/>
      <c r="T85" s="995"/>
      <c r="U85" s="995"/>
      <c r="V85" s="829"/>
      <c r="W85" s="829"/>
      <c r="X85" s="829"/>
      <c r="Y85" s="829"/>
      <c r="Z85" s="829"/>
      <c r="AA85" s="829"/>
      <c r="AB85" s="829"/>
      <c r="AC85" s="829"/>
      <c r="AD85" s="995"/>
      <c r="AE85" s="995"/>
      <c r="AF85" s="995"/>
      <c r="AG85" s="995"/>
      <c r="AH85" s="995"/>
      <c r="AI85" s="995"/>
      <c r="AJ85" s="995"/>
      <c r="AK85" s="995"/>
      <c r="AL85" s="995"/>
      <c r="AM85" s="995"/>
      <c r="AN85" s="995"/>
      <c r="AO85" s="995"/>
      <c r="AP85" s="995"/>
      <c r="AQ85" s="995"/>
      <c r="AR85" s="995"/>
      <c r="AS85" s="995"/>
      <c r="AT85" s="995"/>
      <c r="AU85" s="995"/>
      <c r="AV85" s="995"/>
      <c r="AW85" s="995"/>
      <c r="AX85" s="995"/>
      <c r="AY85" s="995"/>
      <c r="AZ85" s="995"/>
      <c r="BA85" s="995"/>
      <c r="BB85" s="995"/>
    </row>
    <row r="86" spans="1:54">
      <c r="A86" s="995"/>
      <c r="B86" s="995"/>
      <c r="C86" s="995"/>
      <c r="D86" s="995"/>
      <c r="E86" s="995"/>
      <c r="F86" s="995"/>
      <c r="G86" s="995"/>
      <c r="H86" s="995"/>
      <c r="I86" s="995"/>
      <c r="J86" s="995"/>
      <c r="K86" s="995"/>
      <c r="L86" s="995"/>
      <c r="M86" s="995"/>
      <c r="N86" s="995"/>
      <c r="O86" s="995"/>
      <c r="P86" s="995"/>
      <c r="Q86" s="995"/>
      <c r="R86" s="995"/>
      <c r="S86" s="995"/>
      <c r="T86" s="995"/>
      <c r="U86" s="995"/>
      <c r="V86" s="829"/>
      <c r="W86" s="829"/>
      <c r="X86" s="829"/>
      <c r="Y86" s="829"/>
      <c r="Z86" s="829"/>
      <c r="AA86" s="829"/>
      <c r="AB86" s="829"/>
      <c r="AC86" s="829"/>
      <c r="AD86" s="995"/>
      <c r="AE86" s="995"/>
      <c r="AF86" s="995"/>
      <c r="AG86" s="995"/>
      <c r="AH86" s="995"/>
      <c r="AI86" s="995"/>
      <c r="AJ86" s="995"/>
      <c r="AK86" s="995"/>
      <c r="AL86" s="995"/>
      <c r="AM86" s="995"/>
      <c r="AN86" s="995"/>
      <c r="AO86" s="995"/>
      <c r="AP86" s="995"/>
      <c r="AQ86" s="995"/>
      <c r="AR86" s="995"/>
      <c r="AS86" s="995"/>
      <c r="AT86" s="995"/>
      <c r="AU86" s="995"/>
      <c r="AV86" s="995"/>
      <c r="AW86" s="995"/>
      <c r="AX86" s="995"/>
      <c r="AY86" s="995"/>
      <c r="AZ86" s="995"/>
      <c r="BA86" s="995"/>
      <c r="BB86" s="995"/>
    </row>
    <row r="87" spans="1:54">
      <c r="A87" s="995"/>
      <c r="B87" s="995"/>
      <c r="C87" s="995"/>
      <c r="D87" s="995"/>
      <c r="E87" s="995"/>
      <c r="F87" s="995"/>
      <c r="G87" s="995"/>
      <c r="H87" s="995"/>
      <c r="I87" s="995"/>
      <c r="J87" s="995"/>
      <c r="K87" s="995"/>
      <c r="L87" s="995"/>
      <c r="M87" s="995"/>
      <c r="N87" s="995"/>
      <c r="O87" s="995"/>
      <c r="P87" s="995"/>
      <c r="Q87" s="995"/>
      <c r="R87" s="995"/>
      <c r="S87" s="995"/>
      <c r="T87" s="995"/>
      <c r="U87" s="995"/>
      <c r="V87" s="829"/>
      <c r="W87" s="829"/>
      <c r="X87" s="829"/>
      <c r="Y87" s="829"/>
      <c r="Z87" s="829"/>
      <c r="AA87" s="829"/>
      <c r="AB87" s="829"/>
      <c r="AC87" s="829"/>
      <c r="AD87" s="995"/>
      <c r="AE87" s="995"/>
      <c r="AF87" s="995"/>
      <c r="AG87" s="995"/>
      <c r="AH87" s="995"/>
      <c r="AI87" s="995"/>
      <c r="AJ87" s="995"/>
      <c r="AK87" s="995"/>
      <c r="AL87" s="995"/>
      <c r="AM87" s="995"/>
      <c r="AN87" s="995"/>
      <c r="AO87" s="995"/>
      <c r="AP87" s="995"/>
      <c r="AQ87" s="995"/>
      <c r="AR87" s="995"/>
      <c r="AS87" s="995"/>
      <c r="AT87" s="995"/>
      <c r="AU87" s="995"/>
      <c r="AV87" s="995"/>
      <c r="AW87" s="995"/>
      <c r="AX87" s="995"/>
      <c r="AY87" s="995"/>
      <c r="AZ87" s="995"/>
      <c r="BA87" s="995"/>
      <c r="BB87" s="995"/>
    </row>
    <row r="88" spans="1:54">
      <c r="A88" s="995"/>
      <c r="B88" s="995"/>
      <c r="C88" s="995"/>
      <c r="D88" s="995"/>
      <c r="E88" s="995"/>
      <c r="F88" s="995"/>
      <c r="G88" s="995"/>
      <c r="H88" s="995"/>
      <c r="I88" s="995"/>
      <c r="J88" s="995"/>
      <c r="K88" s="995"/>
      <c r="L88" s="995"/>
      <c r="M88" s="995"/>
      <c r="N88" s="995"/>
      <c r="O88" s="995"/>
      <c r="P88" s="995"/>
      <c r="Q88" s="995"/>
      <c r="R88" s="995"/>
      <c r="S88" s="995"/>
      <c r="T88" s="995"/>
      <c r="U88" s="995"/>
      <c r="V88" s="829"/>
      <c r="W88" s="829"/>
      <c r="X88" s="829"/>
      <c r="Y88" s="829"/>
      <c r="Z88" s="829"/>
      <c r="AA88" s="829"/>
      <c r="AB88" s="829"/>
      <c r="AC88" s="829"/>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row>
    <row r="89" spans="1:54">
      <c r="A89" s="995"/>
      <c r="B89" s="995"/>
      <c r="C89" s="995"/>
      <c r="D89" s="995"/>
      <c r="E89" s="995"/>
      <c r="F89" s="995"/>
      <c r="G89" s="995"/>
      <c r="H89" s="995"/>
      <c r="I89" s="995"/>
      <c r="J89" s="995"/>
      <c r="K89" s="995"/>
      <c r="L89" s="995"/>
      <c r="M89" s="995"/>
      <c r="N89" s="995"/>
      <c r="O89" s="995"/>
      <c r="P89" s="995"/>
      <c r="Q89" s="995"/>
      <c r="R89" s="995"/>
      <c r="S89" s="995"/>
      <c r="T89" s="995"/>
      <c r="U89" s="995"/>
      <c r="V89" s="829"/>
      <c r="W89" s="829"/>
      <c r="X89" s="829"/>
      <c r="Y89" s="829"/>
      <c r="Z89" s="829"/>
      <c r="AA89" s="829"/>
      <c r="AB89" s="829"/>
      <c r="AC89" s="829"/>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row>
    <row r="90" spans="1:54">
      <c r="A90" s="995"/>
      <c r="B90" s="995"/>
      <c r="C90" s="995"/>
      <c r="D90" s="995"/>
      <c r="E90" s="995"/>
      <c r="F90" s="995"/>
      <c r="G90" s="995"/>
      <c r="H90" s="995"/>
      <c r="I90" s="995"/>
      <c r="J90" s="995"/>
      <c r="K90" s="995"/>
      <c r="L90" s="995"/>
      <c r="M90" s="995"/>
      <c r="N90" s="995"/>
      <c r="O90" s="995"/>
      <c r="P90" s="995"/>
      <c r="Q90" s="995"/>
      <c r="R90" s="995"/>
      <c r="S90" s="995"/>
      <c r="T90" s="995"/>
      <c r="U90" s="995"/>
      <c r="V90" s="829"/>
      <c r="W90" s="829"/>
      <c r="X90" s="829"/>
      <c r="Y90" s="829"/>
      <c r="Z90" s="829"/>
      <c r="AA90" s="829"/>
      <c r="AB90" s="829"/>
      <c r="AC90" s="829"/>
      <c r="AD90" s="995"/>
      <c r="AE90" s="995"/>
      <c r="AF90" s="995"/>
      <c r="AG90" s="995"/>
      <c r="AH90" s="995"/>
      <c r="AI90" s="995"/>
      <c r="AJ90" s="995"/>
      <c r="AK90" s="995"/>
      <c r="AL90" s="995"/>
      <c r="AM90" s="995"/>
      <c r="AN90" s="995"/>
      <c r="AO90" s="995"/>
      <c r="AP90" s="995"/>
      <c r="AQ90" s="995"/>
      <c r="AR90" s="995"/>
      <c r="AS90" s="995"/>
      <c r="AT90" s="995"/>
      <c r="AU90" s="995"/>
      <c r="AV90" s="995"/>
      <c r="AW90" s="995"/>
      <c r="AX90" s="995"/>
      <c r="AY90" s="995"/>
      <c r="AZ90" s="995"/>
      <c r="BA90" s="995"/>
      <c r="BB90" s="995"/>
    </row>
    <row r="91" spans="1:54">
      <c r="A91" s="995"/>
      <c r="B91" s="995"/>
      <c r="C91" s="995"/>
      <c r="D91" s="995"/>
      <c r="E91" s="995"/>
      <c r="F91" s="995"/>
      <c r="G91" s="995"/>
      <c r="H91" s="995"/>
      <c r="I91" s="995"/>
      <c r="J91" s="995"/>
      <c r="K91" s="995"/>
      <c r="L91" s="995"/>
      <c r="M91" s="995"/>
      <c r="N91" s="995"/>
      <c r="O91" s="995"/>
      <c r="P91" s="995"/>
      <c r="Q91" s="995"/>
      <c r="R91" s="995"/>
      <c r="S91" s="995"/>
      <c r="T91" s="995"/>
      <c r="U91" s="995"/>
      <c r="V91" s="829"/>
      <c r="W91" s="829"/>
      <c r="X91" s="829"/>
      <c r="Y91" s="829"/>
      <c r="Z91" s="829"/>
      <c r="AA91" s="829"/>
      <c r="AB91" s="829"/>
      <c r="AC91" s="829"/>
      <c r="AD91" s="995"/>
      <c r="AE91" s="995"/>
      <c r="AF91" s="995"/>
      <c r="AG91" s="995"/>
      <c r="AH91" s="995"/>
      <c r="AI91" s="995"/>
      <c r="AJ91" s="995"/>
      <c r="AK91" s="995"/>
      <c r="AL91" s="995"/>
      <c r="AM91" s="995"/>
      <c r="AN91" s="995"/>
      <c r="AO91" s="995"/>
      <c r="AP91" s="995"/>
      <c r="AQ91" s="995"/>
      <c r="AR91" s="995"/>
      <c r="AS91" s="995"/>
      <c r="AT91" s="995"/>
      <c r="AU91" s="995"/>
      <c r="AV91" s="995"/>
      <c r="AW91" s="995"/>
      <c r="AX91" s="995"/>
      <c r="AY91" s="995"/>
      <c r="AZ91" s="995"/>
      <c r="BA91" s="995"/>
      <c r="BB91" s="995"/>
    </row>
    <row r="92" spans="1:54">
      <c r="A92" s="995"/>
      <c r="B92" s="995"/>
      <c r="C92" s="995"/>
      <c r="D92" s="995"/>
      <c r="E92" s="995"/>
      <c r="F92" s="995"/>
      <c r="G92" s="995"/>
      <c r="H92" s="995"/>
      <c r="I92" s="995"/>
      <c r="J92" s="995"/>
      <c r="K92" s="995"/>
      <c r="L92" s="995"/>
      <c r="M92" s="995"/>
      <c r="N92" s="995"/>
      <c r="O92" s="995"/>
      <c r="P92" s="995"/>
      <c r="Q92" s="995"/>
      <c r="R92" s="995"/>
      <c r="S92" s="995"/>
      <c r="T92" s="995"/>
      <c r="U92" s="995"/>
      <c r="V92" s="829"/>
      <c r="W92" s="829"/>
      <c r="X92" s="829"/>
      <c r="Y92" s="829"/>
      <c r="Z92" s="829"/>
      <c r="AA92" s="829"/>
      <c r="AB92" s="829"/>
      <c r="AC92" s="829"/>
      <c r="AD92" s="995"/>
      <c r="AE92" s="995"/>
      <c r="AF92" s="995"/>
      <c r="AG92" s="995"/>
      <c r="AH92" s="995"/>
      <c r="AI92" s="995"/>
      <c r="AJ92" s="995"/>
      <c r="AK92" s="995"/>
      <c r="AL92" s="995"/>
      <c r="AM92" s="995"/>
      <c r="AN92" s="995"/>
      <c r="AO92" s="995"/>
      <c r="AP92" s="995"/>
      <c r="AQ92" s="995"/>
      <c r="AR92" s="995"/>
      <c r="AS92" s="995"/>
      <c r="AT92" s="995"/>
      <c r="AU92" s="995"/>
      <c r="AV92" s="995"/>
      <c r="AW92" s="995"/>
      <c r="AX92" s="995"/>
      <c r="AY92" s="995"/>
      <c r="AZ92" s="995"/>
      <c r="BA92" s="995"/>
      <c r="BB92" s="995"/>
    </row>
    <row r="93" spans="1:54">
      <c r="A93" s="995"/>
      <c r="B93" s="995"/>
      <c r="C93" s="995"/>
      <c r="D93" s="995"/>
      <c r="E93" s="995"/>
      <c r="F93" s="995"/>
      <c r="G93" s="995"/>
      <c r="H93" s="995"/>
      <c r="I93" s="995"/>
      <c r="J93" s="995"/>
      <c r="K93" s="995"/>
      <c r="L93" s="995"/>
      <c r="M93" s="995"/>
      <c r="N93" s="995"/>
      <c r="O93" s="995"/>
      <c r="P93" s="995"/>
      <c r="Q93" s="995"/>
      <c r="R93" s="995"/>
      <c r="S93" s="995"/>
      <c r="T93" s="995"/>
      <c r="U93" s="995"/>
      <c r="V93" s="829"/>
      <c r="W93" s="829"/>
      <c r="X93" s="829"/>
      <c r="Y93" s="829"/>
      <c r="Z93" s="829"/>
      <c r="AA93" s="829"/>
      <c r="AB93" s="829"/>
      <c r="AC93" s="829"/>
      <c r="AD93" s="995"/>
      <c r="AE93" s="995"/>
      <c r="AF93" s="995"/>
      <c r="AG93" s="995"/>
      <c r="AH93" s="995"/>
      <c r="AI93" s="995"/>
      <c r="AJ93" s="995"/>
      <c r="AK93" s="995"/>
      <c r="AL93" s="995"/>
      <c r="AM93" s="995"/>
      <c r="AN93" s="995"/>
      <c r="AO93" s="995"/>
      <c r="AP93" s="995"/>
      <c r="AQ93" s="995"/>
      <c r="AR93" s="995"/>
      <c r="AS93" s="995"/>
      <c r="AT93" s="995"/>
      <c r="AU93" s="995"/>
      <c r="AV93" s="995"/>
      <c r="AW93" s="995"/>
      <c r="AX93" s="995"/>
      <c r="AY93" s="995"/>
      <c r="AZ93" s="995"/>
      <c r="BA93" s="995"/>
      <c r="BB93" s="995"/>
    </row>
    <row r="94" spans="1:54">
      <c r="A94" s="995"/>
      <c r="B94" s="995"/>
      <c r="C94" s="995"/>
      <c r="D94" s="995"/>
      <c r="E94" s="995"/>
      <c r="F94" s="995"/>
      <c r="G94" s="995"/>
      <c r="H94" s="995"/>
      <c r="I94" s="995"/>
      <c r="J94" s="995"/>
      <c r="K94" s="995"/>
      <c r="L94" s="995"/>
      <c r="M94" s="995"/>
      <c r="N94" s="995"/>
      <c r="O94" s="995"/>
      <c r="P94" s="995"/>
      <c r="Q94" s="995"/>
      <c r="R94" s="995"/>
      <c r="S94" s="995"/>
      <c r="T94" s="995"/>
      <c r="U94" s="995"/>
      <c r="V94" s="829"/>
      <c r="W94" s="829"/>
      <c r="X94" s="829"/>
      <c r="Y94" s="829"/>
      <c r="Z94" s="829"/>
      <c r="AA94" s="829"/>
      <c r="AB94" s="829"/>
      <c r="AC94" s="829"/>
      <c r="AD94" s="995"/>
      <c r="AE94" s="995"/>
      <c r="AF94" s="995"/>
      <c r="AG94" s="995"/>
      <c r="AH94" s="995"/>
      <c r="AI94" s="995"/>
      <c r="AJ94" s="995"/>
      <c r="AK94" s="995"/>
      <c r="AL94" s="995"/>
      <c r="AM94" s="995"/>
      <c r="AN94" s="995"/>
      <c r="AO94" s="995"/>
      <c r="AP94" s="995"/>
      <c r="AQ94" s="995"/>
      <c r="AR94" s="995"/>
      <c r="AS94" s="995"/>
      <c r="AT94" s="995"/>
      <c r="AU94" s="995"/>
      <c r="AV94" s="995"/>
      <c r="AW94" s="995"/>
      <c r="AX94" s="995"/>
      <c r="AY94" s="995"/>
      <c r="AZ94" s="995"/>
      <c r="BA94" s="995"/>
      <c r="BB94" s="995"/>
    </row>
    <row r="95" spans="1:54">
      <c r="A95" s="995"/>
      <c r="B95" s="995"/>
      <c r="C95" s="995"/>
      <c r="D95" s="995"/>
      <c r="E95" s="995"/>
      <c r="F95" s="995"/>
      <c r="G95" s="995"/>
      <c r="H95" s="995"/>
      <c r="I95" s="995"/>
      <c r="J95" s="995"/>
      <c r="K95" s="995"/>
      <c r="L95" s="995"/>
      <c r="M95" s="995"/>
      <c r="N95" s="995"/>
      <c r="O95" s="995"/>
      <c r="P95" s="995"/>
      <c r="Q95" s="995"/>
      <c r="R95" s="995"/>
      <c r="S95" s="995"/>
      <c r="T95" s="995"/>
      <c r="U95" s="995"/>
      <c r="V95" s="829"/>
      <c r="W95" s="829"/>
      <c r="X95" s="829"/>
      <c r="Y95" s="829"/>
      <c r="Z95" s="829"/>
      <c r="AA95" s="829"/>
      <c r="AB95" s="829"/>
      <c r="AC95" s="829"/>
      <c r="AD95" s="995"/>
      <c r="AE95" s="995"/>
      <c r="AF95" s="995"/>
      <c r="AG95" s="995"/>
      <c r="AH95" s="995"/>
      <c r="AI95" s="995"/>
      <c r="AJ95" s="995"/>
      <c r="AK95" s="995"/>
      <c r="AL95" s="995"/>
      <c r="AM95" s="995"/>
      <c r="AN95" s="995"/>
      <c r="AO95" s="995"/>
      <c r="AP95" s="995"/>
      <c r="AQ95" s="995"/>
      <c r="AR95" s="995"/>
      <c r="AS95" s="995"/>
      <c r="AT95" s="995"/>
      <c r="AU95" s="995"/>
      <c r="AV95" s="995"/>
      <c r="AW95" s="995"/>
      <c r="AX95" s="995"/>
      <c r="AY95" s="995"/>
      <c r="AZ95" s="995"/>
      <c r="BA95" s="995"/>
      <c r="BB95" s="995"/>
    </row>
    <row r="96" spans="1:54">
      <c r="A96" s="995"/>
      <c r="B96" s="995"/>
      <c r="C96" s="995"/>
      <c r="D96" s="995"/>
      <c r="E96" s="995"/>
      <c r="F96" s="995"/>
      <c r="G96" s="995"/>
      <c r="H96" s="995"/>
      <c r="I96" s="995"/>
      <c r="J96" s="995"/>
      <c r="K96" s="995"/>
      <c r="L96" s="995"/>
      <c r="M96" s="995"/>
      <c r="N96" s="995"/>
      <c r="O96" s="995"/>
      <c r="P96" s="995"/>
      <c r="Q96" s="995"/>
      <c r="R96" s="995"/>
      <c r="S96" s="995"/>
      <c r="T96" s="995"/>
      <c r="U96" s="995"/>
      <c r="V96" s="829"/>
      <c r="W96" s="829"/>
      <c r="X96" s="829"/>
      <c r="Y96" s="829"/>
      <c r="Z96" s="829"/>
      <c r="AA96" s="829"/>
      <c r="AB96" s="829"/>
      <c r="AC96" s="829"/>
      <c r="AD96" s="995"/>
      <c r="AE96" s="995"/>
      <c r="AF96" s="995"/>
      <c r="AG96" s="995"/>
      <c r="AH96" s="995"/>
      <c r="AI96" s="995"/>
      <c r="AJ96" s="995"/>
      <c r="AK96" s="995"/>
      <c r="AL96" s="995"/>
      <c r="AM96" s="995"/>
      <c r="AN96" s="995"/>
      <c r="AO96" s="995"/>
      <c r="AP96" s="995"/>
      <c r="AQ96" s="995"/>
      <c r="AR96" s="995"/>
      <c r="AS96" s="995"/>
      <c r="AT96" s="995"/>
      <c r="AU96" s="995"/>
      <c r="AV96" s="995"/>
      <c r="AW96" s="995"/>
      <c r="AX96" s="995"/>
      <c r="AY96" s="995"/>
      <c r="AZ96" s="995"/>
      <c r="BA96" s="995"/>
      <c r="BB96" s="995"/>
    </row>
    <row r="97" spans="1:54">
      <c r="A97" s="995"/>
      <c r="B97" s="995"/>
      <c r="C97" s="995"/>
      <c r="D97" s="995"/>
      <c r="E97" s="995"/>
      <c r="F97" s="995"/>
      <c r="G97" s="995"/>
      <c r="H97" s="995"/>
      <c r="I97" s="995"/>
      <c r="J97" s="995"/>
      <c r="K97" s="995"/>
      <c r="L97" s="995"/>
      <c r="M97" s="995"/>
      <c r="N97" s="995"/>
      <c r="O97" s="995"/>
      <c r="P97" s="995"/>
      <c r="Q97" s="995"/>
      <c r="R97" s="995"/>
      <c r="S97" s="995"/>
      <c r="T97" s="995"/>
      <c r="U97" s="995"/>
      <c r="V97" s="829"/>
      <c r="W97" s="829"/>
      <c r="X97" s="829"/>
      <c r="Y97" s="829"/>
      <c r="Z97" s="829"/>
      <c r="AA97" s="829"/>
      <c r="AB97" s="829"/>
      <c r="AC97" s="829"/>
      <c r="AD97" s="995"/>
      <c r="AE97" s="995"/>
      <c r="AF97" s="995"/>
      <c r="AG97" s="995"/>
      <c r="AH97" s="995"/>
      <c r="AI97" s="995"/>
      <c r="AJ97" s="995"/>
      <c r="AK97" s="995"/>
      <c r="AL97" s="995"/>
      <c r="AM97" s="995"/>
      <c r="AN97" s="995"/>
      <c r="AO97" s="995"/>
      <c r="AP97" s="995"/>
      <c r="AQ97" s="995"/>
      <c r="AR97" s="995"/>
      <c r="AS97" s="995"/>
      <c r="AT97" s="995"/>
      <c r="AU97" s="995"/>
      <c r="AV97" s="995"/>
      <c r="AW97" s="995"/>
      <c r="AX97" s="995"/>
      <c r="AY97" s="995"/>
      <c r="AZ97" s="995"/>
      <c r="BA97" s="995"/>
      <c r="BB97" s="995"/>
    </row>
    <row r="98" spans="1:54">
      <c r="A98" s="995"/>
      <c r="B98" s="995"/>
      <c r="C98" s="995"/>
      <c r="D98" s="995"/>
      <c r="E98" s="995"/>
      <c r="F98" s="995"/>
      <c r="G98" s="995"/>
      <c r="H98" s="995"/>
      <c r="I98" s="995"/>
      <c r="J98" s="995"/>
      <c r="K98" s="995"/>
      <c r="L98" s="995"/>
      <c r="M98" s="995"/>
      <c r="N98" s="995"/>
      <c r="O98" s="995"/>
      <c r="P98" s="995"/>
      <c r="Q98" s="995"/>
      <c r="R98" s="995"/>
      <c r="S98" s="995"/>
      <c r="T98" s="995"/>
      <c r="U98" s="995"/>
      <c r="V98" s="829"/>
      <c r="W98" s="829"/>
      <c r="X98" s="829"/>
      <c r="Y98" s="829"/>
      <c r="Z98" s="829"/>
      <c r="AA98" s="829"/>
      <c r="AB98" s="829"/>
      <c r="AC98" s="829"/>
      <c r="AD98" s="995"/>
      <c r="AE98" s="995"/>
      <c r="AF98" s="995"/>
      <c r="AG98" s="995"/>
      <c r="AH98" s="995"/>
      <c r="AI98" s="995"/>
      <c r="AJ98" s="995"/>
      <c r="AK98" s="995"/>
      <c r="AL98" s="995"/>
      <c r="AM98" s="995"/>
      <c r="AN98" s="995"/>
      <c r="AO98" s="995"/>
      <c r="AP98" s="995"/>
      <c r="AQ98" s="995"/>
      <c r="AR98" s="995"/>
      <c r="AS98" s="995"/>
      <c r="AT98" s="995"/>
      <c r="AU98" s="995"/>
      <c r="AV98" s="995"/>
      <c r="AW98" s="995"/>
      <c r="AX98" s="995"/>
      <c r="AY98" s="995"/>
      <c r="AZ98" s="995"/>
      <c r="BA98" s="995"/>
      <c r="BB98" s="995"/>
    </row>
    <row r="99" spans="1:54">
      <c r="A99" s="995"/>
      <c r="B99" s="995"/>
      <c r="C99" s="995"/>
      <c r="D99" s="995"/>
      <c r="E99" s="995"/>
      <c r="F99" s="995"/>
      <c r="G99" s="995"/>
      <c r="H99" s="995"/>
      <c r="I99" s="995"/>
      <c r="J99" s="995"/>
      <c r="K99" s="995"/>
      <c r="L99" s="995"/>
      <c r="M99" s="995"/>
      <c r="N99" s="995"/>
      <c r="O99" s="995"/>
      <c r="P99" s="995"/>
      <c r="Q99" s="995"/>
      <c r="R99" s="995"/>
      <c r="S99" s="995"/>
      <c r="T99" s="995"/>
      <c r="U99" s="995"/>
      <c r="V99" s="829"/>
      <c r="W99" s="829"/>
      <c r="X99" s="829"/>
      <c r="Y99" s="829"/>
      <c r="Z99" s="829"/>
      <c r="AA99" s="829"/>
      <c r="AB99" s="829"/>
      <c r="AC99" s="829"/>
      <c r="AD99" s="995"/>
      <c r="AE99" s="995"/>
      <c r="AF99" s="995"/>
      <c r="AG99" s="995"/>
      <c r="AH99" s="995"/>
      <c r="AI99" s="995"/>
      <c r="AJ99" s="995"/>
      <c r="AK99" s="995"/>
      <c r="AL99" s="995"/>
      <c r="AM99" s="995"/>
      <c r="AN99" s="995"/>
      <c r="AO99" s="995"/>
      <c r="AP99" s="995"/>
      <c r="AQ99" s="995"/>
      <c r="AR99" s="995"/>
      <c r="AS99" s="995"/>
      <c r="AT99" s="995"/>
      <c r="AU99" s="995"/>
      <c r="AV99" s="995"/>
      <c r="AW99" s="995"/>
      <c r="AX99" s="995"/>
      <c r="AY99" s="995"/>
      <c r="AZ99" s="995"/>
      <c r="BA99" s="995"/>
      <c r="BB99" s="995"/>
    </row>
    <row r="100" spans="1:54">
      <c r="A100" s="995"/>
      <c r="B100" s="995"/>
      <c r="C100" s="995"/>
      <c r="D100" s="995"/>
      <c r="E100" s="995"/>
      <c r="F100" s="995"/>
      <c r="G100" s="995"/>
      <c r="H100" s="995"/>
      <c r="I100" s="995"/>
      <c r="J100" s="995"/>
      <c r="K100" s="995"/>
      <c r="L100" s="995"/>
      <c r="M100" s="995"/>
      <c r="N100" s="995"/>
      <c r="O100" s="995"/>
      <c r="P100" s="995"/>
      <c r="Q100" s="995"/>
      <c r="R100" s="995"/>
      <c r="S100" s="995"/>
      <c r="T100" s="995"/>
      <c r="U100" s="995"/>
      <c r="V100" s="829"/>
      <c r="W100" s="829"/>
      <c r="X100" s="829"/>
      <c r="Y100" s="829"/>
      <c r="Z100" s="829"/>
      <c r="AA100" s="829"/>
      <c r="AB100" s="829"/>
      <c r="AC100" s="829"/>
      <c r="AD100" s="995"/>
      <c r="AE100" s="995"/>
      <c r="AF100" s="995"/>
      <c r="AG100" s="995"/>
      <c r="AH100" s="995"/>
      <c r="AI100" s="995"/>
      <c r="AJ100" s="995"/>
      <c r="AK100" s="995"/>
      <c r="AL100" s="995"/>
      <c r="AM100" s="995"/>
      <c r="AN100" s="995"/>
      <c r="AO100" s="995"/>
      <c r="AP100" s="995"/>
      <c r="AQ100" s="995"/>
      <c r="AR100" s="995"/>
      <c r="AS100" s="995"/>
      <c r="AT100" s="995"/>
      <c r="AU100" s="995"/>
      <c r="AV100" s="995"/>
      <c r="AW100" s="995"/>
      <c r="AX100" s="995"/>
      <c r="AY100" s="995"/>
      <c r="AZ100" s="995"/>
      <c r="BA100" s="995"/>
      <c r="BB100" s="995"/>
    </row>
    <row r="101" spans="1:54">
      <c r="A101" s="995"/>
      <c r="B101" s="995"/>
      <c r="C101" s="995"/>
      <c r="D101" s="995"/>
      <c r="E101" s="995"/>
      <c r="F101" s="995"/>
      <c r="G101" s="995"/>
      <c r="H101" s="995"/>
      <c r="I101" s="995"/>
      <c r="J101" s="995"/>
      <c r="K101" s="995"/>
      <c r="L101" s="995"/>
      <c r="M101" s="995"/>
      <c r="N101" s="995"/>
      <c r="O101" s="995"/>
      <c r="P101" s="995"/>
      <c r="Q101" s="995"/>
      <c r="R101" s="995"/>
      <c r="S101" s="995"/>
      <c r="T101" s="995"/>
      <c r="U101" s="995"/>
      <c r="V101" s="829"/>
      <c r="W101" s="829"/>
      <c r="X101" s="829"/>
      <c r="Y101" s="829"/>
      <c r="Z101" s="829"/>
      <c r="AA101" s="829"/>
      <c r="AB101" s="829"/>
      <c r="AC101" s="829"/>
      <c r="AD101" s="995"/>
      <c r="AE101" s="995"/>
      <c r="AF101" s="995"/>
      <c r="AG101" s="995"/>
      <c r="AH101" s="995"/>
      <c r="AI101" s="995"/>
      <c r="AJ101" s="995"/>
      <c r="AK101" s="995"/>
      <c r="AL101" s="995"/>
      <c r="AM101" s="995"/>
      <c r="AN101" s="995"/>
      <c r="AO101" s="995"/>
      <c r="AP101" s="995"/>
      <c r="AQ101" s="995"/>
      <c r="AR101" s="995"/>
      <c r="AS101" s="995"/>
      <c r="AT101" s="995"/>
      <c r="AU101" s="995"/>
      <c r="AV101" s="995"/>
      <c r="AW101" s="995"/>
      <c r="AX101" s="995"/>
      <c r="AY101" s="995"/>
      <c r="AZ101" s="995"/>
      <c r="BA101" s="995"/>
      <c r="BB101" s="995"/>
    </row>
    <row r="102" spans="1:54">
      <c r="A102" s="995"/>
      <c r="B102" s="995"/>
      <c r="C102" s="995"/>
      <c r="D102" s="995"/>
      <c r="E102" s="995"/>
      <c r="F102" s="995"/>
      <c r="G102" s="995"/>
      <c r="H102" s="995"/>
      <c r="I102" s="995"/>
      <c r="J102" s="995"/>
      <c r="K102" s="995"/>
      <c r="L102" s="995"/>
      <c r="M102" s="995"/>
      <c r="N102" s="995"/>
      <c r="O102" s="995"/>
      <c r="P102" s="995"/>
      <c r="Q102" s="995"/>
      <c r="R102" s="995"/>
      <c r="S102" s="995"/>
      <c r="T102" s="995"/>
      <c r="U102" s="995"/>
      <c r="V102" s="829"/>
      <c r="W102" s="829"/>
      <c r="X102" s="829"/>
      <c r="Y102" s="829"/>
      <c r="Z102" s="829"/>
      <c r="AA102" s="829"/>
      <c r="AB102" s="829"/>
      <c r="AC102" s="829"/>
      <c r="AD102" s="995"/>
      <c r="AE102" s="995"/>
      <c r="AF102" s="995"/>
      <c r="AG102" s="995"/>
      <c r="AH102" s="995"/>
      <c r="AI102" s="995"/>
      <c r="AJ102" s="995"/>
      <c r="AK102" s="995"/>
      <c r="AL102" s="995"/>
      <c r="AM102" s="995"/>
      <c r="AN102" s="995"/>
      <c r="AO102" s="995"/>
      <c r="AP102" s="995"/>
      <c r="AQ102" s="995"/>
      <c r="AR102" s="995"/>
      <c r="AS102" s="995"/>
      <c r="AT102" s="995"/>
      <c r="AU102" s="995"/>
      <c r="AV102" s="995"/>
      <c r="AW102" s="995"/>
      <c r="AX102" s="995"/>
      <c r="AY102" s="995"/>
      <c r="AZ102" s="995"/>
      <c r="BA102" s="995"/>
      <c r="BB102" s="995"/>
    </row>
    <row r="103" spans="1:54">
      <c r="A103" s="995"/>
      <c r="B103" s="995"/>
      <c r="C103" s="995"/>
      <c r="D103" s="995"/>
      <c r="E103" s="995"/>
      <c r="F103" s="995"/>
      <c r="G103" s="995"/>
      <c r="H103" s="995"/>
      <c r="I103" s="995"/>
      <c r="J103" s="995"/>
      <c r="K103" s="995"/>
      <c r="L103" s="995"/>
      <c r="M103" s="995"/>
      <c r="N103" s="995"/>
      <c r="O103" s="995"/>
      <c r="P103" s="995"/>
      <c r="Q103" s="995"/>
      <c r="R103" s="995"/>
      <c r="S103" s="995"/>
      <c r="T103" s="995"/>
      <c r="U103" s="995"/>
      <c r="V103" s="829"/>
      <c r="W103" s="829"/>
      <c r="X103" s="829"/>
      <c r="Y103" s="829"/>
      <c r="Z103" s="829"/>
      <c r="AA103" s="829"/>
      <c r="AB103" s="829"/>
      <c r="AC103" s="829"/>
      <c r="AD103" s="995"/>
      <c r="AE103" s="995"/>
      <c r="AF103" s="995"/>
      <c r="AG103" s="995"/>
      <c r="AH103" s="995"/>
      <c r="AI103" s="995"/>
      <c r="AJ103" s="995"/>
      <c r="AK103" s="995"/>
      <c r="AL103" s="995"/>
      <c r="AM103" s="995"/>
      <c r="AN103" s="995"/>
      <c r="AO103" s="995"/>
      <c r="AP103" s="995"/>
      <c r="AQ103" s="995"/>
      <c r="AR103" s="995"/>
      <c r="AS103" s="995"/>
      <c r="AT103" s="995"/>
      <c r="AU103" s="995"/>
      <c r="AV103" s="995"/>
      <c r="AW103" s="995"/>
      <c r="AX103" s="995"/>
      <c r="AY103" s="995"/>
      <c r="AZ103" s="995"/>
      <c r="BA103" s="995"/>
      <c r="BB103" s="995"/>
    </row>
    <row r="104" spans="1:54">
      <c r="A104" s="995"/>
      <c r="B104" s="995"/>
      <c r="C104" s="995"/>
      <c r="D104" s="995"/>
      <c r="E104" s="995"/>
      <c r="F104" s="995"/>
      <c r="G104" s="995"/>
      <c r="H104" s="995"/>
      <c r="I104" s="995"/>
      <c r="J104" s="995"/>
      <c r="K104" s="995"/>
      <c r="L104" s="995"/>
      <c r="M104" s="995"/>
      <c r="N104" s="995"/>
      <c r="O104" s="995"/>
      <c r="P104" s="995"/>
      <c r="Q104" s="995"/>
      <c r="R104" s="995"/>
      <c r="S104" s="995"/>
      <c r="T104" s="995"/>
      <c r="U104" s="995"/>
      <c r="V104" s="829"/>
      <c r="W104" s="829"/>
      <c r="X104" s="829"/>
      <c r="Y104" s="829"/>
      <c r="Z104" s="829"/>
      <c r="AA104" s="829"/>
      <c r="AB104" s="829"/>
      <c r="AC104" s="829"/>
      <c r="AD104" s="995"/>
      <c r="AE104" s="995"/>
      <c r="AF104" s="995"/>
      <c r="AG104" s="995"/>
      <c r="AH104" s="995"/>
      <c r="AI104" s="995"/>
      <c r="AJ104" s="995"/>
      <c r="AK104" s="995"/>
      <c r="AL104" s="995"/>
      <c r="AM104" s="995"/>
      <c r="AN104" s="995"/>
      <c r="AO104" s="995"/>
      <c r="AP104" s="995"/>
      <c r="AQ104" s="995"/>
      <c r="AR104" s="995"/>
      <c r="AS104" s="995"/>
      <c r="AT104" s="995"/>
      <c r="AU104" s="995"/>
      <c r="AV104" s="995"/>
      <c r="AW104" s="995"/>
      <c r="AX104" s="995"/>
      <c r="AY104" s="995"/>
      <c r="AZ104" s="995"/>
      <c r="BA104" s="995"/>
      <c r="BB104" s="995"/>
    </row>
    <row r="105" spans="1:54">
      <c r="A105" s="995"/>
      <c r="B105" s="995"/>
      <c r="C105" s="995"/>
      <c r="D105" s="995"/>
      <c r="E105" s="995"/>
      <c r="F105" s="995"/>
      <c r="G105" s="995"/>
      <c r="H105" s="995"/>
      <c r="I105" s="995"/>
      <c r="J105" s="995"/>
      <c r="K105" s="995"/>
      <c r="L105" s="995"/>
      <c r="M105" s="995"/>
      <c r="N105" s="995"/>
      <c r="O105" s="995"/>
      <c r="P105" s="995"/>
      <c r="Q105" s="995"/>
      <c r="R105" s="995"/>
      <c r="S105" s="995"/>
      <c r="T105" s="995"/>
      <c r="U105" s="995"/>
      <c r="V105" s="829"/>
      <c r="W105" s="829"/>
      <c r="X105" s="829"/>
      <c r="Y105" s="829"/>
      <c r="Z105" s="829"/>
      <c r="AA105" s="829"/>
      <c r="AB105" s="829"/>
      <c r="AC105" s="829"/>
      <c r="AD105" s="995"/>
      <c r="AE105" s="995"/>
      <c r="AF105" s="995"/>
      <c r="AG105" s="995"/>
      <c r="AH105" s="995"/>
      <c r="AI105" s="995"/>
      <c r="AJ105" s="995"/>
      <c r="AK105" s="995"/>
      <c r="AL105" s="995"/>
      <c r="AM105" s="995"/>
      <c r="AN105" s="995"/>
      <c r="AO105" s="995"/>
      <c r="AP105" s="995"/>
      <c r="AQ105" s="995"/>
      <c r="AR105" s="995"/>
      <c r="AS105" s="995"/>
      <c r="AT105" s="995"/>
      <c r="AU105" s="995"/>
      <c r="AV105" s="995"/>
      <c r="AW105" s="995"/>
      <c r="AX105" s="995"/>
      <c r="AY105" s="995"/>
      <c r="AZ105" s="995"/>
      <c r="BA105" s="995"/>
      <c r="BB105" s="995"/>
    </row>
    <row r="106" spans="1:54">
      <c r="A106" s="995"/>
      <c r="B106" s="995"/>
      <c r="C106" s="995"/>
      <c r="D106" s="995"/>
      <c r="E106" s="995"/>
      <c r="F106" s="995"/>
      <c r="G106" s="995"/>
      <c r="H106" s="995"/>
      <c r="I106" s="995"/>
      <c r="J106" s="995"/>
      <c r="K106" s="995"/>
      <c r="L106" s="995"/>
      <c r="M106" s="995"/>
      <c r="N106" s="995"/>
      <c r="O106" s="995"/>
      <c r="P106" s="995"/>
      <c r="Q106" s="995"/>
      <c r="R106" s="995"/>
      <c r="S106" s="995"/>
      <c r="T106" s="995"/>
      <c r="U106" s="995"/>
      <c r="V106" s="829"/>
      <c r="W106" s="829"/>
      <c r="X106" s="829"/>
      <c r="Y106" s="829"/>
      <c r="Z106" s="829"/>
      <c r="AA106" s="829"/>
      <c r="AB106" s="829"/>
      <c r="AC106" s="829"/>
      <c r="AD106" s="995"/>
      <c r="AE106" s="995"/>
      <c r="AF106" s="995"/>
      <c r="AG106" s="995"/>
      <c r="AH106" s="995"/>
      <c r="AI106" s="995"/>
      <c r="AJ106" s="995"/>
      <c r="AK106" s="995"/>
      <c r="AL106" s="995"/>
      <c r="AM106" s="995"/>
      <c r="AN106" s="995"/>
      <c r="AO106" s="995"/>
      <c r="AP106" s="995"/>
      <c r="AQ106" s="995"/>
      <c r="AR106" s="995"/>
      <c r="AS106" s="995"/>
      <c r="AT106" s="995"/>
      <c r="AU106" s="995"/>
      <c r="AV106" s="995"/>
      <c r="AW106" s="995"/>
      <c r="AX106" s="995"/>
      <c r="AY106" s="995"/>
      <c r="AZ106" s="995"/>
      <c r="BA106" s="995"/>
      <c r="BB106" s="995"/>
    </row>
    <row r="107" spans="1:54">
      <c r="A107" s="995"/>
      <c r="B107" s="995"/>
      <c r="C107" s="995"/>
      <c r="D107" s="995"/>
      <c r="E107" s="995"/>
      <c r="F107" s="995"/>
      <c r="G107" s="995"/>
      <c r="H107" s="995"/>
      <c r="I107" s="995"/>
      <c r="J107" s="995"/>
      <c r="K107" s="995"/>
      <c r="L107" s="995"/>
      <c r="M107" s="995"/>
      <c r="N107" s="995"/>
      <c r="O107" s="995"/>
      <c r="P107" s="995"/>
      <c r="Q107" s="995"/>
      <c r="R107" s="995"/>
      <c r="S107" s="995"/>
      <c r="T107" s="995"/>
      <c r="U107" s="995"/>
      <c r="V107" s="829"/>
      <c r="W107" s="829"/>
      <c r="X107" s="829"/>
      <c r="Y107" s="829"/>
      <c r="Z107" s="829"/>
      <c r="AA107" s="829"/>
      <c r="AB107" s="829"/>
      <c r="AC107" s="829"/>
      <c r="AD107" s="995"/>
      <c r="AE107" s="995"/>
      <c r="AF107" s="995"/>
      <c r="AG107" s="995"/>
      <c r="AH107" s="995"/>
      <c r="AI107" s="995"/>
      <c r="AJ107" s="995"/>
      <c r="AK107" s="995"/>
      <c r="AL107" s="995"/>
      <c r="AM107" s="995"/>
      <c r="AN107" s="995"/>
      <c r="AO107" s="995"/>
      <c r="AP107" s="995"/>
      <c r="AQ107" s="995"/>
      <c r="AR107" s="995"/>
      <c r="AS107" s="995"/>
      <c r="AT107" s="995"/>
      <c r="AU107" s="995"/>
      <c r="AV107" s="995"/>
      <c r="AW107" s="995"/>
      <c r="AX107" s="995"/>
      <c r="AY107" s="995"/>
      <c r="AZ107" s="995"/>
      <c r="BA107" s="995"/>
      <c r="BB107" s="995"/>
    </row>
    <row r="108" spans="1:54">
      <c r="A108" s="995"/>
      <c r="B108" s="995"/>
      <c r="C108" s="995"/>
      <c r="D108" s="995"/>
      <c r="E108" s="995"/>
      <c r="F108" s="995"/>
      <c r="G108" s="995"/>
      <c r="H108" s="995"/>
      <c r="I108" s="995"/>
      <c r="J108" s="995"/>
      <c r="K108" s="995"/>
      <c r="L108" s="995"/>
      <c r="M108" s="995"/>
      <c r="N108" s="995"/>
      <c r="O108" s="995"/>
      <c r="P108" s="995"/>
      <c r="Q108" s="995"/>
      <c r="R108" s="995"/>
      <c r="S108" s="995"/>
      <c r="T108" s="995"/>
      <c r="U108" s="995"/>
      <c r="V108" s="829"/>
      <c r="W108" s="829"/>
      <c r="X108" s="829"/>
      <c r="Y108" s="829"/>
      <c r="Z108" s="829"/>
      <c r="AA108" s="829"/>
      <c r="AB108" s="829"/>
      <c r="AC108" s="829"/>
      <c r="AD108" s="995"/>
      <c r="AE108" s="995"/>
      <c r="AF108" s="995"/>
      <c r="AG108" s="995"/>
      <c r="AH108" s="995"/>
      <c r="AI108" s="995"/>
      <c r="AJ108" s="995"/>
      <c r="AK108" s="995"/>
      <c r="AL108" s="995"/>
      <c r="AM108" s="995"/>
      <c r="AN108" s="995"/>
      <c r="AO108" s="995"/>
      <c r="AP108" s="995"/>
      <c r="AQ108" s="995"/>
      <c r="AR108" s="995"/>
      <c r="AS108" s="995"/>
      <c r="AT108" s="995"/>
      <c r="AU108" s="995"/>
      <c r="AV108" s="995"/>
      <c r="AW108" s="995"/>
      <c r="AX108" s="995"/>
      <c r="AY108" s="995"/>
      <c r="AZ108" s="995"/>
      <c r="BA108" s="995"/>
      <c r="BB108" s="995"/>
    </row>
    <row r="109" spans="1:54">
      <c r="A109" s="995"/>
      <c r="B109" s="995"/>
      <c r="C109" s="995"/>
      <c r="D109" s="995"/>
      <c r="E109" s="995"/>
      <c r="F109" s="995"/>
      <c r="G109" s="995"/>
      <c r="H109" s="995"/>
      <c r="I109" s="995"/>
      <c r="J109" s="995"/>
      <c r="K109" s="995"/>
      <c r="L109" s="995"/>
      <c r="M109" s="995"/>
      <c r="N109" s="995"/>
      <c r="O109" s="995"/>
      <c r="P109" s="995"/>
      <c r="Q109" s="995"/>
      <c r="R109" s="995"/>
      <c r="S109" s="995"/>
      <c r="T109" s="995"/>
      <c r="U109" s="995"/>
      <c r="V109" s="829"/>
      <c r="W109" s="829"/>
      <c r="X109" s="829"/>
      <c r="AB109" s="829"/>
      <c r="AC109" s="829"/>
      <c r="AD109" s="995"/>
      <c r="AE109" s="995"/>
      <c r="AF109" s="995"/>
      <c r="AG109" s="995"/>
      <c r="AH109" s="995"/>
      <c r="AI109" s="995"/>
      <c r="AJ109" s="995"/>
      <c r="AK109" s="995"/>
      <c r="AL109" s="995"/>
      <c r="AM109" s="995"/>
      <c r="AN109" s="995"/>
      <c r="AO109" s="995"/>
      <c r="AP109" s="995"/>
      <c r="AQ109" s="995"/>
      <c r="AR109" s="995"/>
      <c r="AS109" s="995"/>
      <c r="AT109" s="995"/>
      <c r="AU109" s="995"/>
      <c r="AV109" s="995"/>
      <c r="AW109" s="995"/>
      <c r="AX109" s="995"/>
      <c r="AY109" s="995"/>
      <c r="AZ109" s="995"/>
      <c r="BA109" s="995"/>
      <c r="BB109" s="995"/>
    </row>
  </sheetData>
  <sheetProtection algorithmName="SHA-512" hashValue="SSKDTAIXfIS/2UHTNezM5Zw9tqZt3imiBMAMZi6lTWYa19CzjIG65pFfXPzZvuDec1mD0qbOccfSBhmp1LKkqw==" saltValue="8VXJuGKHUchKhBFrwbjwfg==" spinCount="100000" sheet="1" objects="1" scenarios="1"/>
  <mergeCells count="2">
    <mergeCell ref="A49:B50"/>
    <mergeCell ref="F49:I50"/>
  </mergeCells>
  <conditionalFormatting sqref="A4:B4 C5">
    <cfRule type="cellIs" dxfId="41" priority="1" stopIfTrue="1" operator="equal">
      <formula>"This Table is currently showing 0 errors"</formula>
    </cfRule>
  </conditionalFormatting>
  <conditionalFormatting sqref="Z3:Z4">
    <cfRule type="cellIs" dxfId="40"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7" max="20"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K327"/>
  <sheetViews>
    <sheetView zoomScale="80" zoomScaleNormal="80" workbookViewId="0">
      <selection activeCell="C3" sqref="C3"/>
    </sheetView>
  </sheetViews>
  <sheetFormatPr defaultColWidth="8.84375" defaultRowHeight="15.5"/>
  <cols>
    <col min="1" max="1" width="3" style="49" customWidth="1"/>
    <col min="2" max="2" width="66" style="49" bestFit="1" customWidth="1"/>
    <col min="3" max="3" width="22.23046875" style="49" customWidth="1"/>
    <col min="4" max="4" width="20.69140625" style="49" customWidth="1"/>
    <col min="5" max="5" width="24.23046875" style="817" customWidth="1"/>
    <col min="6" max="7" width="8.84375" style="817"/>
    <col min="8" max="8" width="52.53515625" style="49" customWidth="1"/>
    <col min="9" max="9" width="68.69140625" style="49" customWidth="1"/>
    <col min="10" max="16384" width="8.84375" style="49"/>
  </cols>
  <sheetData>
    <row r="1" spans="1:63" ht="36" customHeight="1">
      <c r="A1" s="160" t="str">
        <f>+Summary!A1</f>
        <v>Organisation</v>
      </c>
      <c r="B1" s="161"/>
      <c r="C1" s="402" t="s">
        <v>52</v>
      </c>
      <c r="D1" s="403" t="str">
        <f>+Summary!H1</f>
        <v>Apr 21</v>
      </c>
      <c r="E1" s="825"/>
      <c r="F1" s="826"/>
      <c r="G1" s="827"/>
      <c r="H1" s="275" t="s">
        <v>974</v>
      </c>
      <c r="I1" s="1072" t="str">
        <f>IF($J$15&gt;0," If there are any validation errors, you must include explanation within your narrative","")</f>
        <v/>
      </c>
      <c r="J1" s="808"/>
      <c r="K1" s="829"/>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row>
    <row r="2" spans="1:63">
      <c r="A2" s="161"/>
      <c r="B2" s="2759" t="s">
        <v>1017</v>
      </c>
      <c r="C2" s="2760">
        <v>3</v>
      </c>
      <c r="D2" s="51"/>
      <c r="E2" s="827"/>
      <c r="F2" s="827"/>
      <c r="G2" s="827"/>
      <c r="H2" s="51"/>
      <c r="I2" s="51"/>
      <c r="J2" s="808"/>
      <c r="K2" s="829"/>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row>
    <row r="3" spans="1:63">
      <c r="A3" s="86"/>
      <c r="B3" s="932" t="str">
        <f>"This Table is currently showing "&amp;$J$21&amp;" errors"</f>
        <v>This Table is currently showing 0 errors</v>
      </c>
      <c r="C3" s="916" t="str">
        <f>IF($J$12&gt;0," Check validations at cell H1","")</f>
        <v/>
      </c>
      <c r="D3" s="51"/>
      <c r="E3" s="827"/>
      <c r="F3" s="827"/>
      <c r="G3" s="827"/>
      <c r="H3" s="182" t="s">
        <v>975</v>
      </c>
      <c r="I3" s="831" t="str">
        <f>IF($C$2&gt;Summary!$K$1,"Ok",IF(ABS($C$40-$C$49)&lt;=2,"Ok","Line "&amp;A40&amp;" does not agree with Line "&amp;A49&amp;""))</f>
        <v>Ok</v>
      </c>
      <c r="J3" s="910">
        <f>IF(I3="Ok",0,1)</f>
        <v>0</v>
      </c>
      <c r="K3" s="829"/>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row>
    <row r="4" spans="1:63" ht="16" thickBot="1">
      <c r="A4" s="161"/>
      <c r="B4" s="975"/>
      <c r="C4" s="976" t="str">
        <f>IF($J$21&lt;=0,"","NOTE : Some errors will be resolved when associated tables are completed")</f>
        <v/>
      </c>
      <c r="D4" s="51"/>
      <c r="E4" s="827"/>
      <c r="F4" s="827"/>
      <c r="G4" s="1095">
        <f>C28+C37</f>
        <v>0</v>
      </c>
      <c r="H4" s="182" t="s">
        <v>976</v>
      </c>
      <c r="I4" s="831" t="str">
        <f>IF($C$2&gt;Summary!$K$1,"Ok",IF(ABS($D$40-$D$49)&lt;=2,"Ok","Line "&amp;A40&amp;" does not agree with Line "&amp;A49&amp;""))</f>
        <v>Ok</v>
      </c>
      <c r="J4" s="910">
        <f t="shared" ref="J4:J17" si="0">IF(I4="Ok",0,1)</f>
        <v>0</v>
      </c>
      <c r="K4" s="829"/>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row>
    <row r="5" spans="1:63">
      <c r="A5" s="86" t="s">
        <v>935</v>
      </c>
      <c r="B5" s="170"/>
      <c r="C5" s="209" t="s">
        <v>76</v>
      </c>
      <c r="D5" s="309" t="s">
        <v>77</v>
      </c>
      <c r="E5" s="1081" t="s">
        <v>411</v>
      </c>
      <c r="F5" s="827"/>
      <c r="G5" s="1095">
        <f>D28+D37</f>
        <v>0</v>
      </c>
      <c r="H5" s="182" t="s">
        <v>977</v>
      </c>
      <c r="I5" s="831" t="str">
        <f>IF($C$2&gt;Summary!$K$1,"Ok",IF(ABS($E$40-$E$49)&lt;=2,"Ok","Line "&amp;A40&amp;" does not agree with Line "&amp;A49&amp;""))</f>
        <v>Ok</v>
      </c>
      <c r="J5" s="910">
        <f t="shared" si="0"/>
        <v>0</v>
      </c>
      <c r="K5" s="829"/>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row>
    <row r="6" spans="1:63">
      <c r="A6" s="161"/>
      <c r="B6" s="170"/>
      <c r="C6" s="210" t="s">
        <v>179</v>
      </c>
      <c r="D6" s="212" t="s">
        <v>178</v>
      </c>
      <c r="E6" s="212" t="s">
        <v>178</v>
      </c>
      <c r="F6" s="827"/>
      <c r="G6" s="1095">
        <f>E28+E37</f>
        <v>0</v>
      </c>
      <c r="H6" s="182" t="s">
        <v>978</v>
      </c>
      <c r="I6" s="1262" t="str">
        <f>IF($C$2&gt;Summary!$K$1,"Ok",IF('F - SoFP'!$F$64&gt;0,"Data has been input without supporting narrative in column B","Ok"))</f>
        <v>Ok</v>
      </c>
      <c r="J6" s="910">
        <f t="shared" si="0"/>
        <v>0</v>
      </c>
      <c r="K6" s="829"/>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c r="BJ6" s="161"/>
      <c r="BK6" s="161"/>
    </row>
    <row r="7" spans="1:63" ht="16" thickBot="1">
      <c r="A7" s="161"/>
      <c r="B7" s="205"/>
      <c r="C7" s="974" t="str">
        <f>Summary!$V$1</f>
        <v>Apr 21</v>
      </c>
      <c r="D7" s="405" t="str">
        <f>+D1</f>
        <v>Apr 21</v>
      </c>
      <c r="E7" s="974" t="str">
        <f>Summary!$V$12</f>
        <v>Mar 22</v>
      </c>
      <c r="F7" s="827"/>
      <c r="G7" s="827"/>
      <c r="H7" s="1232" t="s">
        <v>979</v>
      </c>
      <c r="I7" s="1262" t="str">
        <f>IF($C$2&gt;Summary!$K$1,"Ok",IF(ABS('F - SoFP'!$G$4-'F - SoFP'!$C$64)&lt;=2,"Ok","Should equal Provisions total in the SoFP"))</f>
        <v>Ok</v>
      </c>
      <c r="J7" s="910">
        <f t="shared" si="0"/>
        <v>0</v>
      </c>
      <c r="K7" s="829"/>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row>
    <row r="8" spans="1:63">
      <c r="A8" s="312"/>
      <c r="B8" s="406" t="s">
        <v>70</v>
      </c>
      <c r="C8" s="407" t="s">
        <v>51</v>
      </c>
      <c r="D8" s="209" t="s">
        <v>51</v>
      </c>
      <c r="E8" s="209" t="s">
        <v>51</v>
      </c>
      <c r="F8" s="827"/>
      <c r="G8" s="827"/>
      <c r="H8" s="1232" t="s">
        <v>980</v>
      </c>
      <c r="I8" s="1262" t="str">
        <f>IF($C$2&gt;Summary!$K$1,"Ok",IF(ABS('F - SoFP'!$G$5-'F - SoFP'!$D$64)&lt;=2,"Ok","Should equal Provisions total in theSoFP"))</f>
        <v>Ok</v>
      </c>
      <c r="J8" s="910">
        <f t="shared" si="0"/>
        <v>0</v>
      </c>
      <c r="K8" s="829"/>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row>
    <row r="9" spans="1:63" ht="24" customHeight="1">
      <c r="A9" s="408">
        <f>A8+1</f>
        <v>1</v>
      </c>
      <c r="B9" s="409" t="s">
        <v>57</v>
      </c>
      <c r="C9" s="28"/>
      <c r="D9" s="29"/>
      <c r="E9" s="29"/>
      <c r="F9" s="827"/>
      <c r="G9" s="827"/>
      <c r="H9" s="182" t="s">
        <v>981</v>
      </c>
      <c r="I9" s="1258" t="str">
        <f>IF($C$2&gt;Summary!$K$1,"Ok",IF(ABS('F - SoFP'!$G$6-'F - SoFP'!$E$64)&lt;=2,"Ok","Should equal Provisions total in the SoFP"))</f>
        <v>Ok</v>
      </c>
      <c r="J9" s="910">
        <f t="shared" si="0"/>
        <v>0</v>
      </c>
      <c r="K9" s="829"/>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row>
    <row r="10" spans="1:63" ht="24" customHeight="1">
      <c r="A10" s="408">
        <f>A9+1</f>
        <v>2</v>
      </c>
      <c r="B10" s="409" t="s">
        <v>58</v>
      </c>
      <c r="C10" s="28"/>
      <c r="D10" s="29"/>
      <c r="E10" s="29"/>
      <c r="F10" s="827"/>
      <c r="G10" s="827"/>
      <c r="H10" s="182" t="s">
        <v>982</v>
      </c>
      <c r="I10" s="1258" t="str">
        <f>IF($C$2&gt;Summary!$K$1,"Ok",IF(ABS('F - SoFP'!$D$18-VLOOKUP('G - Cash Flow'!B38,'G - Cash Flow'!B38:N38,(Summary!$K$1+1),0))&lt;=2,"Ok","Should equal data on the cashflow table to a tolerance of 2k"))</f>
        <v>Ok</v>
      </c>
      <c r="J10" s="910">
        <f t="shared" si="0"/>
        <v>0</v>
      </c>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row>
    <row r="11" spans="1:63" ht="24" customHeight="1">
      <c r="A11" s="313">
        <f>A10+1</f>
        <v>3</v>
      </c>
      <c r="B11" s="410" t="s">
        <v>276</v>
      </c>
      <c r="C11" s="20"/>
      <c r="D11" s="30"/>
      <c r="E11" s="30"/>
      <c r="F11" s="827"/>
      <c r="G11" s="827"/>
      <c r="H11" s="182" t="s">
        <v>983</v>
      </c>
      <c r="I11" s="1258" t="str">
        <f>IF($C$2&gt;Summary!$K$1,"Ok",IF(ABS('F - SoFP'!$E$18-'G - Cash Flow'!$N$38)&lt;=2,"Ok","Should equal data on the cashflow table to a tolerance of 2k"))</f>
        <v>Ok</v>
      </c>
      <c r="J11" s="910">
        <f t="shared" si="0"/>
        <v>0</v>
      </c>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row>
    <row r="12" spans="1:63" ht="24" customHeight="1" thickBot="1">
      <c r="A12" s="408">
        <f>A11+1</f>
        <v>4</v>
      </c>
      <c r="B12" s="409" t="s">
        <v>277</v>
      </c>
      <c r="C12" s="28"/>
      <c r="D12" s="29"/>
      <c r="E12" s="29"/>
      <c r="F12" s="827"/>
      <c r="G12" s="827"/>
      <c r="H12" s="182" t="s">
        <v>522</v>
      </c>
      <c r="I12" s="1258" t="str">
        <f>IF($C$2&gt;Summary!$K$1,"Ok",IF('F - SoFP'!$E$67&lt;&gt;0,"No data reported here, if you have no actual data to input, zeros will correct this error","Ok"))</f>
        <v>Ok</v>
      </c>
      <c r="J12" s="910">
        <f t="shared" si="0"/>
        <v>0</v>
      </c>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row>
    <row r="13" spans="1:63" ht="24" customHeight="1" thickBot="1">
      <c r="A13" s="412">
        <f>A12+1</f>
        <v>5</v>
      </c>
      <c r="B13" s="311" t="s">
        <v>71</v>
      </c>
      <c r="C13" s="128">
        <f>SUM(C9:C12)</f>
        <v>0</v>
      </c>
      <c r="D13" s="128">
        <f>SUM(D9:D12)</f>
        <v>0</v>
      </c>
      <c r="E13" s="128">
        <f>SUM(E9:E12)</f>
        <v>0</v>
      </c>
      <c r="F13" s="827"/>
      <c r="G13" s="827"/>
      <c r="H13" s="182" t="s">
        <v>523</v>
      </c>
      <c r="I13" s="1262" t="str">
        <f>IF($C$2&gt;Summary!$K$1,"Ok",IF('F - SoFP'!$E$68&lt;&gt;0,"No data reported here, if you have no actual data to input, zeros will correct this error","Ok"))</f>
        <v>Ok</v>
      </c>
      <c r="J13" s="910">
        <f t="shared" si="0"/>
        <v>0</v>
      </c>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row>
    <row r="14" spans="1:63" ht="24" customHeight="1">
      <c r="A14" s="313"/>
      <c r="B14" s="316" t="s">
        <v>65</v>
      </c>
      <c r="C14" s="389"/>
      <c r="D14" s="317"/>
      <c r="E14" s="317"/>
      <c r="F14" s="827"/>
      <c r="G14" s="827"/>
      <c r="H14" s="182" t="s">
        <v>524</v>
      </c>
      <c r="I14" s="1262" t="str">
        <f>IF($C$2&gt;Summary!$K$1,"Ok",IF('F - SoFP'!$E$69&lt;&gt;0,"No data reported here, if you have no actual data to input, zeros will correct this error","Ok"))</f>
        <v>Ok</v>
      </c>
      <c r="J14" s="910">
        <f t="shared" si="0"/>
        <v>0</v>
      </c>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row>
    <row r="15" spans="1:63" ht="24" customHeight="1">
      <c r="A15" s="408">
        <f>A13+1</f>
        <v>6</v>
      </c>
      <c r="B15" s="413" t="s">
        <v>59</v>
      </c>
      <c r="C15" s="28"/>
      <c r="D15" s="29"/>
      <c r="E15" s="29"/>
      <c r="F15" s="827"/>
      <c r="G15" s="827"/>
      <c r="H15" s="182" t="s">
        <v>984</v>
      </c>
      <c r="I15" s="831" t="str">
        <f>IF($C$2&gt;Summary!$K$1,"Ok",IF(SUM(C25+C34)&lt;&gt;SUM(C72:C73),"Error, cell C25+C34 should equal C72+C73","Ok"))</f>
        <v>Ok</v>
      </c>
      <c r="J15" s="910">
        <f t="shared" si="0"/>
        <v>0</v>
      </c>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row>
    <row r="16" spans="1:63" ht="24" customHeight="1">
      <c r="A16" s="408">
        <f>A15+1</f>
        <v>7</v>
      </c>
      <c r="B16" s="413" t="s">
        <v>276</v>
      </c>
      <c r="C16" s="28"/>
      <c r="D16" s="29"/>
      <c r="E16" s="29"/>
      <c r="F16" s="827"/>
      <c r="G16" s="827"/>
      <c r="H16" s="182" t="s">
        <v>985</v>
      </c>
      <c r="I16" s="831" t="str">
        <f>IF($C$2&gt;Summary!$K$1,"Ok",IF(SUM(D25+D34)&lt;&gt;SUM(D72:D73),"Error, cell D25+D34 should equal D72+D73","Ok"))</f>
        <v>Ok</v>
      </c>
      <c r="J16" s="910">
        <f t="shared" si="0"/>
        <v>0</v>
      </c>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row>
    <row r="17" spans="1:63" ht="24" customHeight="1">
      <c r="A17" s="408">
        <f>A16+1</f>
        <v>8</v>
      </c>
      <c r="B17" s="413" t="s">
        <v>277</v>
      </c>
      <c r="C17" s="28"/>
      <c r="D17" s="29"/>
      <c r="E17" s="29"/>
      <c r="F17" s="827"/>
      <c r="G17" s="827"/>
      <c r="H17" s="182" t="s">
        <v>986</v>
      </c>
      <c r="I17" s="831" t="str">
        <f>IF($C$2&gt;Summary!$K$1,"Ok",IF(SUM(E25+E34)&lt;&gt;SUM(E72+E73),"Error, cell E25+E34 should equal E72+E73","Ok"))</f>
        <v>Ok</v>
      </c>
      <c r="J17" s="910">
        <f t="shared" si="0"/>
        <v>0</v>
      </c>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row>
    <row r="18" spans="1:63" ht="24" customHeight="1">
      <c r="A18" s="408">
        <f>A17+1</f>
        <v>9</v>
      </c>
      <c r="B18" s="413" t="s">
        <v>60</v>
      </c>
      <c r="C18" s="28"/>
      <c r="D18" s="29"/>
      <c r="E18" s="29"/>
      <c r="F18" s="827"/>
      <c r="G18" s="827"/>
      <c r="H18" s="182" t="s">
        <v>987</v>
      </c>
      <c r="I18" s="831" t="str">
        <f>IF($C$2&gt;Summary!$K$1,"Ok",IF(C18&lt;&gt;SUM(C76:C77),"Error, cell C18 should equal C76+C77","Ok"))</f>
        <v>Ok</v>
      </c>
      <c r="J18" s="910">
        <f>IF(I18="Ok",0,1)</f>
        <v>0</v>
      </c>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row>
    <row r="19" spans="1:63" ht="24" customHeight="1" thickBot="1">
      <c r="A19" s="408">
        <f>A18+1</f>
        <v>10</v>
      </c>
      <c r="B19" s="409" t="s">
        <v>61</v>
      </c>
      <c r="C19" s="28"/>
      <c r="D19" s="29"/>
      <c r="E19" s="29"/>
      <c r="F19" s="827"/>
      <c r="G19" s="827"/>
      <c r="H19" s="182" t="s">
        <v>988</v>
      </c>
      <c r="I19" s="831" t="str">
        <f>IF($C$2&gt;Summary!$K$1,"Ok",IF(D18&lt;&gt;SUM(D76:D77),"Error, cell D18 should equal D76+D77","Ok"))</f>
        <v>Ok</v>
      </c>
      <c r="J19" s="910">
        <f>IF(I19="Ok",0,1)</f>
        <v>0</v>
      </c>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row>
    <row r="20" spans="1:63" ht="24" customHeight="1" thickBot="1">
      <c r="A20" s="412">
        <f>A19+1</f>
        <v>11</v>
      </c>
      <c r="B20" s="311" t="s">
        <v>66</v>
      </c>
      <c r="C20" s="128">
        <f>SUM(C15:C19)</f>
        <v>0</v>
      </c>
      <c r="D20" s="128">
        <f>SUM(D15:D19)</f>
        <v>0</v>
      </c>
      <c r="E20" s="128">
        <f>SUM(E15:E19)</f>
        <v>0</v>
      </c>
      <c r="F20" s="827"/>
      <c r="G20" s="827"/>
      <c r="H20" s="182" t="s">
        <v>989</v>
      </c>
      <c r="I20" s="831" t="str">
        <f>IF($C$2&gt;Summary!$K$1,"Ok",IF(E18&lt;&gt;SUM(E76:E77),"Error, cell E18 should equal E76+E77","Ok"))</f>
        <v>Ok</v>
      </c>
      <c r="J20" s="910">
        <f>IF(I20="Ok",0,1)</f>
        <v>0</v>
      </c>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row>
    <row r="21" spans="1:63" ht="24" customHeight="1" thickBot="1">
      <c r="A21" s="313"/>
      <c r="B21" s="414"/>
      <c r="C21" s="389"/>
      <c r="D21" s="317"/>
      <c r="E21" s="317"/>
      <c r="F21" s="827"/>
      <c r="G21" s="827"/>
      <c r="H21" s="933"/>
      <c r="I21" s="933"/>
      <c r="J21" s="1095">
        <f>SUM(J3:J20)</f>
        <v>0</v>
      </c>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row>
    <row r="22" spans="1:63" ht="24" customHeight="1" thickBot="1">
      <c r="A22" s="412">
        <f>A20+1</f>
        <v>12</v>
      </c>
      <c r="B22" s="415" t="s">
        <v>67</v>
      </c>
      <c r="C22" s="128">
        <f>+C13+C20</f>
        <v>0</v>
      </c>
      <c r="D22" s="127">
        <f>+D13+D20</f>
        <v>0</v>
      </c>
      <c r="E22" s="127">
        <f>+E13+E20</f>
        <v>0</v>
      </c>
      <c r="F22" s="827"/>
      <c r="G22" s="827"/>
      <c r="H22" s="404"/>
      <c r="I22" s="404"/>
      <c r="J22" s="404"/>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row>
    <row r="23" spans="1:63" ht="24" customHeight="1">
      <c r="A23" s="313"/>
      <c r="B23" s="416"/>
      <c r="C23" s="389"/>
      <c r="D23" s="317"/>
      <c r="E23" s="317"/>
      <c r="F23" s="827"/>
      <c r="G23" s="827"/>
      <c r="H23" s="404"/>
      <c r="I23" s="404"/>
      <c r="J23" s="404"/>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row>
    <row r="24" spans="1:63" ht="24" customHeight="1">
      <c r="A24" s="313"/>
      <c r="B24" s="316" t="s">
        <v>68</v>
      </c>
      <c r="C24" s="389"/>
      <c r="D24" s="317"/>
      <c r="E24" s="317"/>
      <c r="F24" s="827"/>
      <c r="G24" s="827"/>
      <c r="H24" s="404"/>
      <c r="I24" s="404"/>
      <c r="J24" s="404"/>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row>
    <row r="25" spans="1:63" ht="24" customHeight="1">
      <c r="A25" s="408">
        <f>A22+1</f>
        <v>13</v>
      </c>
      <c r="B25" s="409" t="s">
        <v>278</v>
      </c>
      <c r="C25" s="28"/>
      <c r="D25" s="29"/>
      <c r="E25" s="29"/>
      <c r="F25" s="827"/>
      <c r="G25" s="827"/>
      <c r="H25" s="404"/>
      <c r="I25" s="404"/>
      <c r="J25" s="404"/>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row>
    <row r="26" spans="1:63" ht="24" customHeight="1">
      <c r="A26" s="408">
        <f>A25+1</f>
        <v>14</v>
      </c>
      <c r="B26" s="413" t="s">
        <v>793</v>
      </c>
      <c r="C26" s="28"/>
      <c r="D26" s="29"/>
      <c r="E26" s="29"/>
      <c r="F26" s="827"/>
      <c r="G26" s="827"/>
      <c r="H26" s="404"/>
      <c r="I26" s="404"/>
      <c r="J26" s="404"/>
      <c r="K26" s="995"/>
      <c r="L26" s="995"/>
      <c r="M26" s="995"/>
      <c r="N26" s="995"/>
      <c r="O26" s="995"/>
      <c r="P26" s="995"/>
      <c r="Q26" s="995"/>
      <c r="R26" s="995"/>
      <c r="S26" s="995"/>
      <c r="T26" s="995"/>
      <c r="U26" s="995"/>
      <c r="V26" s="995"/>
      <c r="W26" s="995"/>
      <c r="X26" s="995"/>
      <c r="Y26" s="995"/>
      <c r="Z26" s="995"/>
      <c r="AA26" s="995"/>
      <c r="AB26" s="995"/>
      <c r="AC26" s="995"/>
      <c r="AD26" s="995"/>
      <c r="AE26" s="995"/>
      <c r="AF26" s="995"/>
      <c r="AG26" s="995"/>
      <c r="AH26" s="995"/>
      <c r="AI26" s="995"/>
      <c r="AJ26" s="995"/>
      <c r="AK26" s="995"/>
      <c r="AL26" s="995"/>
      <c r="AM26" s="995"/>
      <c r="AN26" s="995"/>
      <c r="AO26" s="995"/>
      <c r="AP26" s="995"/>
      <c r="AQ26" s="995"/>
      <c r="AR26" s="995"/>
      <c r="AS26" s="995"/>
      <c r="AT26" s="995"/>
      <c r="AU26" s="995"/>
      <c r="AV26" s="995"/>
      <c r="AW26" s="995"/>
      <c r="AX26" s="995"/>
      <c r="AY26" s="995"/>
      <c r="AZ26" s="995"/>
      <c r="BA26" s="995"/>
      <c r="BB26" s="995"/>
      <c r="BC26" s="995"/>
      <c r="BD26" s="995"/>
      <c r="BE26" s="995"/>
      <c r="BF26" s="995"/>
      <c r="BG26" s="995"/>
      <c r="BH26" s="995"/>
      <c r="BI26" s="995"/>
      <c r="BJ26" s="995"/>
      <c r="BK26" s="995"/>
    </row>
    <row r="27" spans="1:63" ht="24" customHeight="1">
      <c r="A27" s="408">
        <f>A26+1</f>
        <v>15</v>
      </c>
      <c r="B27" s="409" t="s">
        <v>279</v>
      </c>
      <c r="C27" s="28"/>
      <c r="D27" s="29"/>
      <c r="E27" s="29"/>
      <c r="F27" s="827"/>
      <c r="G27" s="827"/>
      <c r="H27" s="404"/>
      <c r="I27" s="404"/>
      <c r="J27" s="404"/>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row>
    <row r="28" spans="1:63" ht="24" customHeight="1" thickBot="1">
      <c r="A28" s="408">
        <f>A27+1</f>
        <v>16</v>
      </c>
      <c r="B28" s="409" t="s">
        <v>62</v>
      </c>
      <c r="C28" s="28"/>
      <c r="D28" s="29"/>
      <c r="E28" s="29"/>
      <c r="F28" s="827"/>
      <c r="G28" s="827"/>
      <c r="H28" s="404"/>
      <c r="I28" s="404"/>
      <c r="J28" s="404"/>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row>
    <row r="29" spans="1:63" ht="24" customHeight="1" thickBot="1">
      <c r="A29" s="412">
        <f>A28+1</f>
        <v>17</v>
      </c>
      <c r="B29" s="311" t="s">
        <v>69</v>
      </c>
      <c r="C29" s="128">
        <f>SUM(C25:C28)</f>
        <v>0</v>
      </c>
      <c r="D29" s="128">
        <f>SUM(D25:D28)</f>
        <v>0</v>
      </c>
      <c r="E29" s="128">
        <f>SUM(E25:E28)</f>
        <v>0</v>
      </c>
      <c r="F29" s="827"/>
      <c r="G29" s="827"/>
      <c r="H29" s="404"/>
      <c r="I29" s="404"/>
      <c r="J29" s="404"/>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row>
    <row r="30" spans="1:63" ht="24" customHeight="1" thickBot="1">
      <c r="A30" s="313"/>
      <c r="B30" s="211"/>
      <c r="C30" s="389"/>
      <c r="D30" s="317"/>
      <c r="E30" s="317"/>
      <c r="F30" s="827"/>
      <c r="G30" s="827"/>
      <c r="H30" s="404"/>
      <c r="I30" s="404"/>
      <c r="J30" s="404"/>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row>
    <row r="31" spans="1:63" ht="24" customHeight="1" thickBot="1">
      <c r="A31" s="412">
        <f>A29+1</f>
        <v>18</v>
      </c>
      <c r="B31" s="415" t="s">
        <v>287</v>
      </c>
      <c r="C31" s="128">
        <f>SUM(C22-C29)</f>
        <v>0</v>
      </c>
      <c r="D31" s="128">
        <f>SUM(D22-D29)</f>
        <v>0</v>
      </c>
      <c r="E31" s="128">
        <f>SUM(E22-E29)</f>
        <v>0</v>
      </c>
      <c r="F31" s="827"/>
      <c r="G31" s="827"/>
      <c r="H31" s="404"/>
      <c r="I31" s="404"/>
      <c r="J31" s="404"/>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row>
    <row r="32" spans="1:63" ht="24" customHeight="1">
      <c r="A32" s="313"/>
      <c r="B32" s="416"/>
      <c r="C32" s="389"/>
      <c r="D32" s="317"/>
      <c r="E32" s="317"/>
      <c r="F32" s="827"/>
      <c r="G32" s="827"/>
      <c r="H32" s="404"/>
      <c r="I32" s="404"/>
      <c r="J32" s="404"/>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row>
    <row r="33" spans="1:63" ht="24" customHeight="1">
      <c r="A33" s="313"/>
      <c r="B33" s="316" t="s">
        <v>72</v>
      </c>
      <c r="C33" s="389"/>
      <c r="D33" s="317"/>
      <c r="E33" s="317"/>
      <c r="F33" s="827"/>
      <c r="G33" s="827"/>
      <c r="H33" s="404"/>
      <c r="I33" s="404"/>
      <c r="J33" s="404"/>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row>
    <row r="34" spans="1:63" ht="24" customHeight="1">
      <c r="A34" s="408">
        <f>A31+1</f>
        <v>19</v>
      </c>
      <c r="B34" s="409" t="s">
        <v>278</v>
      </c>
      <c r="C34" s="28"/>
      <c r="D34" s="29"/>
      <c r="E34" s="29"/>
      <c r="F34" s="827"/>
      <c r="G34" s="827"/>
      <c r="H34" s="404"/>
      <c r="I34" s="404"/>
      <c r="J34" s="404"/>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row>
    <row r="35" spans="1:63" ht="24" customHeight="1">
      <c r="A35" s="408">
        <f>A34+1</f>
        <v>20</v>
      </c>
      <c r="B35" s="413" t="s">
        <v>793</v>
      </c>
      <c r="C35" s="28"/>
      <c r="D35" s="29"/>
      <c r="E35" s="29"/>
      <c r="F35" s="827"/>
      <c r="G35" s="827"/>
      <c r="H35" s="404"/>
      <c r="I35" s="404"/>
      <c r="J35" s="404"/>
      <c r="K35" s="995"/>
      <c r="L35" s="995"/>
      <c r="M35" s="995"/>
      <c r="N35" s="995"/>
      <c r="O35" s="995"/>
      <c r="P35" s="995"/>
      <c r="Q35" s="995"/>
      <c r="R35" s="995"/>
      <c r="S35" s="995"/>
      <c r="T35" s="995"/>
      <c r="U35" s="995"/>
      <c r="V35" s="995"/>
      <c r="W35" s="995"/>
      <c r="X35" s="995"/>
      <c r="Y35" s="995"/>
      <c r="Z35" s="995"/>
      <c r="AA35" s="995"/>
      <c r="AB35" s="995"/>
      <c r="AC35" s="995"/>
      <c r="AD35" s="995"/>
      <c r="AE35" s="995"/>
      <c r="AF35" s="995"/>
      <c r="AG35" s="995"/>
      <c r="AH35" s="995"/>
      <c r="AI35" s="995"/>
      <c r="AJ35" s="995"/>
      <c r="AK35" s="995"/>
      <c r="AL35" s="995"/>
      <c r="AM35" s="995"/>
      <c r="AN35" s="995"/>
      <c r="AO35" s="995"/>
      <c r="AP35" s="995"/>
      <c r="AQ35" s="995"/>
      <c r="AR35" s="995"/>
      <c r="AS35" s="995"/>
      <c r="AT35" s="995"/>
      <c r="AU35" s="995"/>
      <c r="AV35" s="995"/>
      <c r="AW35" s="995"/>
      <c r="AX35" s="995"/>
      <c r="AY35" s="995"/>
      <c r="AZ35" s="995"/>
      <c r="BA35" s="995"/>
      <c r="BB35" s="995"/>
      <c r="BC35" s="995"/>
      <c r="BD35" s="995"/>
      <c r="BE35" s="995"/>
      <c r="BF35" s="995"/>
      <c r="BG35" s="995"/>
      <c r="BH35" s="995"/>
      <c r="BI35" s="995"/>
      <c r="BJ35" s="995"/>
      <c r="BK35" s="995"/>
    </row>
    <row r="36" spans="1:63" ht="24" customHeight="1">
      <c r="A36" s="408">
        <f>A35+1</f>
        <v>21</v>
      </c>
      <c r="B36" s="417" t="s">
        <v>279</v>
      </c>
      <c r="C36" s="28"/>
      <c r="D36" s="29"/>
      <c r="E36" s="29"/>
      <c r="F36" s="827"/>
      <c r="G36" s="827"/>
      <c r="H36" s="404"/>
      <c r="I36" s="404"/>
      <c r="J36" s="404"/>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1"/>
    </row>
    <row r="37" spans="1:63" ht="24" customHeight="1" thickBot="1">
      <c r="A37" s="408">
        <f>A36+1</f>
        <v>22</v>
      </c>
      <c r="B37" s="417" t="s">
        <v>62</v>
      </c>
      <c r="C37" s="28"/>
      <c r="D37" s="29"/>
      <c r="E37" s="29"/>
      <c r="F37" s="827"/>
      <c r="G37" s="827"/>
      <c r="H37" s="404"/>
      <c r="I37" s="404"/>
      <c r="J37" s="404"/>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c r="BH37" s="161"/>
      <c r="BI37" s="161"/>
      <c r="BJ37" s="161"/>
      <c r="BK37" s="161"/>
    </row>
    <row r="38" spans="1:63" ht="24" customHeight="1" thickBot="1">
      <c r="A38" s="412">
        <f>A37+1</f>
        <v>23</v>
      </c>
      <c r="B38" s="311" t="s">
        <v>73</v>
      </c>
      <c r="C38" s="128">
        <f>SUM(C34:C37)</f>
        <v>0</v>
      </c>
      <c r="D38" s="128">
        <f>SUM(D34:D37)</f>
        <v>0</v>
      </c>
      <c r="E38" s="128">
        <f>SUM(E34:E37)</f>
        <v>0</v>
      </c>
      <c r="F38" s="827"/>
      <c r="G38" s="827"/>
      <c r="H38" s="404"/>
      <c r="I38" s="404"/>
      <c r="J38" s="404"/>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1"/>
    </row>
    <row r="39" spans="1:63" ht="21" customHeight="1" thickBot="1">
      <c r="A39" s="313"/>
      <c r="B39" s="211"/>
      <c r="C39" s="389"/>
      <c r="D39" s="317"/>
      <c r="E39" s="317"/>
      <c r="F39" s="827"/>
      <c r="G39" s="827"/>
      <c r="H39" s="404"/>
      <c r="I39" s="404"/>
      <c r="J39" s="404"/>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1"/>
    </row>
    <row r="40" spans="1:63" ht="21" customHeight="1" thickBot="1">
      <c r="A40" s="412">
        <f>A38+1</f>
        <v>24</v>
      </c>
      <c r="B40" s="415" t="s">
        <v>280</v>
      </c>
      <c r="C40" s="128">
        <f>SUM(C31-C38)</f>
        <v>0</v>
      </c>
      <c r="D40" s="128">
        <f>SUM(D31-D38)</f>
        <v>0</v>
      </c>
      <c r="E40" s="128">
        <f>SUM(E31-E38)</f>
        <v>0</v>
      </c>
      <c r="F40" s="827"/>
      <c r="G40" s="827"/>
      <c r="H40" s="404"/>
      <c r="I40" s="404"/>
      <c r="J40" s="404"/>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row>
    <row r="41" spans="1:63" ht="21" customHeight="1">
      <c r="A41" s="313"/>
      <c r="B41" s="211"/>
      <c r="C41" s="389"/>
      <c r="D41" s="317"/>
      <c r="E41" s="317"/>
      <c r="F41" s="827"/>
      <c r="G41" s="827"/>
      <c r="H41" s="404"/>
      <c r="I41" s="404"/>
      <c r="J41" s="404"/>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row>
    <row r="42" spans="1:63" ht="21" customHeight="1">
      <c r="A42" s="313"/>
      <c r="B42" s="316" t="s">
        <v>281</v>
      </c>
      <c r="C42" s="389"/>
      <c r="D42" s="317"/>
      <c r="E42" s="317"/>
      <c r="F42" s="827"/>
      <c r="G42" s="827"/>
      <c r="H42" s="404"/>
      <c r="I42" s="404"/>
      <c r="J42" s="404"/>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c r="BA42" s="161"/>
      <c r="BB42" s="161"/>
      <c r="BC42" s="161"/>
      <c r="BD42" s="161"/>
      <c r="BE42" s="161"/>
      <c r="BF42" s="161"/>
      <c r="BG42" s="161"/>
      <c r="BH42" s="161"/>
      <c r="BI42" s="161"/>
      <c r="BJ42" s="161"/>
      <c r="BK42" s="161"/>
    </row>
    <row r="43" spans="1:63">
      <c r="A43" s="313"/>
      <c r="B43" s="316" t="s">
        <v>74</v>
      </c>
      <c r="C43" s="389"/>
      <c r="D43" s="317"/>
      <c r="E43" s="317"/>
      <c r="F43" s="827"/>
      <c r="G43" s="827"/>
      <c r="H43" s="404"/>
      <c r="I43" s="404"/>
      <c r="J43" s="404"/>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row>
    <row r="44" spans="1:63" ht="21" customHeight="1">
      <c r="A44" s="408">
        <f>A40+1</f>
        <v>25</v>
      </c>
      <c r="B44" s="409" t="s">
        <v>63</v>
      </c>
      <c r="C44" s="28"/>
      <c r="D44" s="29"/>
      <c r="E44" s="29"/>
      <c r="F44" s="827"/>
      <c r="G44" s="827"/>
      <c r="H44" s="404"/>
      <c r="I44" s="404"/>
      <c r="J44" s="404"/>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row>
    <row r="45" spans="1:63" ht="30" customHeight="1">
      <c r="A45" s="408">
        <f>A44+1</f>
        <v>26</v>
      </c>
      <c r="B45" s="409" t="s">
        <v>64</v>
      </c>
      <c r="C45" s="28"/>
      <c r="D45" s="29"/>
      <c r="E45" s="29"/>
      <c r="F45" s="827"/>
      <c r="G45" s="827"/>
      <c r="H45" s="404"/>
      <c r="I45" s="404"/>
      <c r="J45" s="404"/>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c r="AU45" s="995"/>
      <c r="AV45" s="995"/>
      <c r="AW45" s="995"/>
      <c r="AX45" s="995"/>
      <c r="AY45" s="995"/>
      <c r="AZ45" s="995"/>
      <c r="BA45" s="995"/>
      <c r="BB45" s="995"/>
      <c r="BC45" s="995"/>
      <c r="BD45" s="995"/>
      <c r="BE45" s="995"/>
      <c r="BF45" s="995"/>
      <c r="BG45" s="995"/>
      <c r="BH45" s="995"/>
      <c r="BI45" s="995"/>
      <c r="BJ45" s="995"/>
      <c r="BK45" s="995"/>
    </row>
    <row r="46" spans="1:63" ht="30" customHeight="1">
      <c r="A46" s="408">
        <f>A45+1</f>
        <v>27</v>
      </c>
      <c r="B46" s="413" t="s">
        <v>920</v>
      </c>
      <c r="C46" s="28"/>
      <c r="D46" s="29"/>
      <c r="E46" s="29"/>
      <c r="F46" s="827"/>
      <c r="G46" s="827"/>
      <c r="H46" s="404"/>
      <c r="I46" s="404"/>
      <c r="J46" s="404"/>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c r="AU46" s="995"/>
      <c r="AV46" s="995"/>
      <c r="AW46" s="995"/>
      <c r="AX46" s="995"/>
      <c r="AY46" s="995"/>
      <c r="AZ46" s="995"/>
      <c r="BA46" s="995"/>
      <c r="BB46" s="995"/>
      <c r="BC46" s="995"/>
      <c r="BD46" s="995"/>
      <c r="BE46" s="995"/>
      <c r="BF46" s="995"/>
      <c r="BG46" s="995"/>
      <c r="BH46" s="995"/>
      <c r="BI46" s="995"/>
      <c r="BJ46" s="995"/>
      <c r="BK46" s="995"/>
    </row>
    <row r="47" spans="1:63" ht="30" customHeight="1">
      <c r="A47" s="408">
        <f>A46+1</f>
        <v>28</v>
      </c>
      <c r="B47" s="413" t="s">
        <v>921</v>
      </c>
      <c r="C47" s="28"/>
      <c r="D47" s="29"/>
      <c r="E47" s="29"/>
      <c r="F47" s="827"/>
      <c r="G47" s="827"/>
      <c r="H47" s="404"/>
      <c r="I47" s="404"/>
      <c r="J47" s="404"/>
      <c r="K47" s="995"/>
      <c r="L47" s="995"/>
      <c r="M47" s="995"/>
      <c r="N47" s="995"/>
      <c r="O47" s="995"/>
      <c r="P47" s="995"/>
      <c r="Q47" s="995"/>
      <c r="R47" s="995"/>
      <c r="S47" s="995"/>
      <c r="T47" s="995"/>
      <c r="U47" s="995"/>
      <c r="V47" s="995"/>
      <c r="W47" s="995"/>
      <c r="X47" s="995"/>
      <c r="Y47" s="995"/>
      <c r="Z47" s="995"/>
      <c r="AA47" s="995"/>
      <c r="AB47" s="995"/>
      <c r="AC47" s="995"/>
      <c r="AD47" s="995"/>
      <c r="AE47" s="995"/>
      <c r="AF47" s="995"/>
      <c r="AG47" s="995"/>
      <c r="AH47" s="995"/>
      <c r="AI47" s="995"/>
      <c r="AJ47" s="995"/>
      <c r="AK47" s="995"/>
      <c r="AL47" s="995"/>
      <c r="AM47" s="995"/>
      <c r="AN47" s="995"/>
      <c r="AO47" s="995"/>
      <c r="AP47" s="995"/>
      <c r="AQ47" s="995"/>
      <c r="AR47" s="995"/>
      <c r="AS47" s="995"/>
      <c r="AT47" s="995"/>
      <c r="AU47" s="995"/>
      <c r="AV47" s="995"/>
      <c r="AW47" s="995"/>
      <c r="AX47" s="995"/>
      <c r="AY47" s="995"/>
      <c r="AZ47" s="995"/>
      <c r="BA47" s="995"/>
      <c r="BB47" s="995"/>
      <c r="BC47" s="995"/>
      <c r="BD47" s="995"/>
      <c r="BE47" s="995"/>
      <c r="BF47" s="995"/>
      <c r="BG47" s="995"/>
      <c r="BH47" s="995"/>
      <c r="BI47" s="995"/>
      <c r="BJ47" s="995"/>
      <c r="BK47" s="995"/>
    </row>
    <row r="48" spans="1:63" ht="30" customHeight="1" thickBot="1">
      <c r="A48" s="408">
        <f>A47+1</f>
        <v>29</v>
      </c>
      <c r="B48" s="413" t="s">
        <v>919</v>
      </c>
      <c r="C48" s="28"/>
      <c r="D48" s="29"/>
      <c r="E48" s="29"/>
      <c r="F48" s="827"/>
      <c r="G48" s="827"/>
      <c r="H48" s="404"/>
      <c r="I48" s="404"/>
      <c r="J48" s="404"/>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row>
    <row r="49" spans="1:63" ht="19.5" customHeight="1" thickBot="1">
      <c r="A49" s="412">
        <f>A48+1</f>
        <v>30</v>
      </c>
      <c r="B49" s="166" t="s">
        <v>75</v>
      </c>
      <c r="C49" s="128">
        <f>SUM(C44:C48)</f>
        <v>0</v>
      </c>
      <c r="D49" s="128">
        <f>SUM(D44:D48)</f>
        <v>0</v>
      </c>
      <c r="E49" s="128">
        <f>SUM(E44:E48)</f>
        <v>0</v>
      </c>
      <c r="F49" s="827"/>
      <c r="G49" s="827"/>
      <c r="H49" s="404"/>
      <c r="I49" s="404"/>
      <c r="J49" s="404"/>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row>
    <row r="50" spans="1:63">
      <c r="A50" s="418"/>
      <c r="B50" s="205"/>
      <c r="C50" s="389"/>
      <c r="D50" s="389"/>
      <c r="E50" s="827"/>
      <c r="F50" s="827"/>
      <c r="G50" s="827"/>
      <c r="H50" s="404"/>
      <c r="I50" s="404"/>
      <c r="J50" s="404"/>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row>
    <row r="51" spans="1:63" ht="21" customHeight="1" thickBot="1">
      <c r="A51" s="418"/>
      <c r="B51" s="205"/>
      <c r="C51" s="389"/>
      <c r="D51" s="389"/>
      <c r="E51" s="827"/>
      <c r="F51" s="827"/>
      <c r="G51" s="827"/>
      <c r="H51" s="404"/>
      <c r="I51" s="404"/>
      <c r="J51" s="404"/>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row>
    <row r="52" spans="1:63" ht="21" customHeight="1">
      <c r="A52" s="418"/>
      <c r="B52" s="205"/>
      <c r="C52" s="419" t="s">
        <v>76</v>
      </c>
      <c r="D52" s="420" t="s">
        <v>77</v>
      </c>
      <c r="E52" s="420" t="s">
        <v>77</v>
      </c>
      <c r="F52" s="827"/>
      <c r="G52" s="827"/>
      <c r="H52" s="404"/>
      <c r="I52" s="404"/>
      <c r="J52" s="404"/>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row>
    <row r="53" spans="1:63" ht="21" customHeight="1">
      <c r="A53" s="418"/>
      <c r="B53" s="205"/>
      <c r="C53" s="421" t="s">
        <v>179</v>
      </c>
      <c r="D53" s="422" t="s">
        <v>178</v>
      </c>
      <c r="E53" s="422" t="s">
        <v>178</v>
      </c>
      <c r="F53" s="827"/>
      <c r="G53" s="827"/>
      <c r="H53" s="404"/>
      <c r="I53" s="404"/>
      <c r="J53" s="404"/>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row>
    <row r="54" spans="1:63" ht="16" thickBot="1">
      <c r="A54" s="418"/>
      <c r="B54" s="170" t="s">
        <v>416</v>
      </c>
      <c r="C54" s="423" t="str">
        <f>C7</f>
        <v>Apr 21</v>
      </c>
      <c r="D54" s="424" t="str">
        <f>+D1</f>
        <v>Apr 21</v>
      </c>
      <c r="E54" s="1082" t="str">
        <f>E7</f>
        <v>Mar 22</v>
      </c>
      <c r="F54" s="827"/>
      <c r="G54" s="827"/>
      <c r="H54" s="404"/>
      <c r="I54" s="404"/>
      <c r="J54" s="404"/>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row>
    <row r="55" spans="1:63">
      <c r="A55" s="425">
        <f>A49+1</f>
        <v>31</v>
      </c>
      <c r="B55" s="642"/>
      <c r="C55" s="44"/>
      <c r="D55" s="44"/>
      <c r="E55" s="44"/>
      <c r="F55" s="828">
        <f t="shared" ref="F55:F63" si="1">IF(AND(SUM(C55:E55)&gt;0,B55=""),1,0)</f>
        <v>0</v>
      </c>
      <c r="G55" s="827"/>
      <c r="H55" s="404"/>
      <c r="I55" s="404"/>
      <c r="J55" s="404"/>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row>
    <row r="56" spans="1:63">
      <c r="A56" s="426">
        <f>A55+1</f>
        <v>32</v>
      </c>
      <c r="B56" s="643"/>
      <c r="C56" s="29"/>
      <c r="D56" s="29"/>
      <c r="E56" s="29"/>
      <c r="F56" s="828">
        <f t="shared" si="1"/>
        <v>0</v>
      </c>
      <c r="G56" s="827"/>
      <c r="H56" s="404"/>
      <c r="I56" s="404"/>
      <c r="J56" s="404"/>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row>
    <row r="57" spans="1:63">
      <c r="A57" s="426">
        <f t="shared" ref="A57:A64" si="2">A56+1</f>
        <v>33</v>
      </c>
      <c r="B57" s="643"/>
      <c r="C57" s="29"/>
      <c r="D57" s="29"/>
      <c r="E57" s="29"/>
      <c r="F57" s="828">
        <f t="shared" si="1"/>
        <v>0</v>
      </c>
      <c r="G57" s="827"/>
      <c r="H57" s="404"/>
      <c r="I57" s="404"/>
      <c r="J57" s="404"/>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row>
    <row r="58" spans="1:63">
      <c r="A58" s="426">
        <f t="shared" si="2"/>
        <v>34</v>
      </c>
      <c r="B58" s="643"/>
      <c r="C58" s="29"/>
      <c r="D58" s="29"/>
      <c r="E58" s="29"/>
      <c r="F58" s="828">
        <f t="shared" si="1"/>
        <v>0</v>
      </c>
      <c r="G58" s="827"/>
      <c r="H58" s="404"/>
      <c r="I58" s="404"/>
      <c r="J58" s="404"/>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row>
    <row r="59" spans="1:63">
      <c r="A59" s="426">
        <f t="shared" si="2"/>
        <v>35</v>
      </c>
      <c r="B59" s="1096"/>
      <c r="C59" s="29"/>
      <c r="D59" s="29"/>
      <c r="E59" s="29"/>
      <c r="F59" s="828">
        <f t="shared" si="1"/>
        <v>0</v>
      </c>
      <c r="G59" s="827"/>
      <c r="H59" s="404"/>
      <c r="I59" s="404"/>
      <c r="J59" s="404"/>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row>
    <row r="60" spans="1:63">
      <c r="A60" s="426">
        <f t="shared" si="2"/>
        <v>36</v>
      </c>
      <c r="B60" s="643"/>
      <c r="C60" s="29"/>
      <c r="D60" s="29"/>
      <c r="E60" s="29"/>
      <c r="F60" s="828">
        <f t="shared" si="1"/>
        <v>0</v>
      </c>
      <c r="G60" s="827"/>
      <c r="H60" s="404"/>
      <c r="I60" s="404"/>
      <c r="J60" s="404"/>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row>
    <row r="61" spans="1:63">
      <c r="A61" s="426">
        <f t="shared" si="2"/>
        <v>37</v>
      </c>
      <c r="B61" s="643"/>
      <c r="C61" s="29"/>
      <c r="D61" s="29"/>
      <c r="E61" s="29"/>
      <c r="F61" s="828">
        <f t="shared" si="1"/>
        <v>0</v>
      </c>
      <c r="G61" s="827"/>
      <c r="H61" s="404"/>
      <c r="I61" s="404"/>
      <c r="J61" s="404"/>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row>
    <row r="62" spans="1:63">
      <c r="A62" s="426">
        <f t="shared" si="2"/>
        <v>38</v>
      </c>
      <c r="B62" s="643"/>
      <c r="C62" s="29"/>
      <c r="D62" s="29"/>
      <c r="E62" s="29"/>
      <c r="F62" s="828">
        <f t="shared" si="1"/>
        <v>0</v>
      </c>
      <c r="G62" s="827"/>
      <c r="H62" s="404"/>
      <c r="I62" s="404"/>
      <c r="J62" s="404"/>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row>
    <row r="63" spans="1:63" ht="16" thickBot="1">
      <c r="A63" s="1117">
        <f t="shared" si="2"/>
        <v>39</v>
      </c>
      <c r="B63" s="1118"/>
      <c r="C63" s="50"/>
      <c r="D63" s="50"/>
      <c r="E63" s="50"/>
      <c r="F63" s="828">
        <f t="shared" si="1"/>
        <v>0</v>
      </c>
      <c r="G63" s="827"/>
      <c r="H63" s="404"/>
      <c r="I63" s="404"/>
      <c r="J63" s="404"/>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row>
    <row r="64" spans="1:63" ht="16" thickBot="1">
      <c r="A64" s="1119">
        <f t="shared" si="2"/>
        <v>40</v>
      </c>
      <c r="B64" s="1120" t="s">
        <v>417</v>
      </c>
      <c r="C64" s="128">
        <f>SUM(C55:C63)</f>
        <v>0</v>
      </c>
      <c r="D64" s="128">
        <f>SUM(D55:D63)</f>
        <v>0</v>
      </c>
      <c r="E64" s="128">
        <f>SUM(E55:E63)</f>
        <v>0</v>
      </c>
      <c r="F64" s="828">
        <f>SUM(F55:F63)</f>
        <v>0</v>
      </c>
      <c r="G64" s="827"/>
      <c r="H64" s="404"/>
      <c r="I64" s="404"/>
      <c r="J64" s="404"/>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row>
    <row r="65" spans="1:63" ht="16" thickBot="1">
      <c r="A65" s="86"/>
      <c r="B65" s="205"/>
      <c r="C65" s="161"/>
      <c r="D65" s="161"/>
      <c r="E65" s="828"/>
      <c r="F65" s="828"/>
      <c r="G65" s="827"/>
      <c r="H65" s="404"/>
      <c r="I65" s="404"/>
      <c r="J65" s="404"/>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row>
    <row r="66" spans="1:63" ht="16" thickBot="1">
      <c r="A66" s="418"/>
      <c r="B66" s="170" t="s">
        <v>315</v>
      </c>
      <c r="C66" s="161"/>
      <c r="D66" s="164" t="s">
        <v>51</v>
      </c>
      <c r="E66" s="1093"/>
      <c r="F66" s="828"/>
      <c r="G66" s="827"/>
      <c r="H66" s="404"/>
      <c r="I66" s="404"/>
      <c r="J66" s="404"/>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row>
    <row r="67" spans="1:63">
      <c r="A67" s="425">
        <f>A64+1</f>
        <v>41</v>
      </c>
      <c r="B67" s="427" t="s">
        <v>522</v>
      </c>
      <c r="C67" s="317"/>
      <c r="D67" s="67">
        <v>0</v>
      </c>
      <c r="E67" s="1094">
        <f>IF(D67="",1,0)</f>
        <v>0</v>
      </c>
      <c r="F67" s="828"/>
      <c r="G67" s="827"/>
      <c r="H67" s="404"/>
      <c r="I67" s="404"/>
      <c r="J67" s="404"/>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row>
    <row r="68" spans="1:63">
      <c r="A68" s="426">
        <f>A67+1</f>
        <v>42</v>
      </c>
      <c r="B68" s="428" t="s">
        <v>523</v>
      </c>
      <c r="C68" s="317"/>
      <c r="D68" s="29">
        <v>0</v>
      </c>
      <c r="E68" s="1094">
        <f>IF(D68="",1,0)</f>
        <v>0</v>
      </c>
      <c r="F68" s="828"/>
      <c r="G68" s="827"/>
      <c r="H68" s="404"/>
      <c r="I68" s="404"/>
      <c r="J68" s="404"/>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row>
    <row r="69" spans="1:63" ht="16" thickBot="1">
      <c r="A69" s="426">
        <f>A68+1</f>
        <v>43</v>
      </c>
      <c r="B69" s="429" t="s">
        <v>524</v>
      </c>
      <c r="C69" s="317"/>
      <c r="D69" s="31">
        <v>0</v>
      </c>
      <c r="E69" s="1094">
        <f>IF(D69="",1,0)</f>
        <v>0</v>
      </c>
      <c r="F69" s="828"/>
      <c r="G69" s="827"/>
      <c r="H69" s="404"/>
      <c r="I69" s="404"/>
      <c r="J69" s="404"/>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row>
    <row r="70" spans="1:63" ht="16" thickBot="1">
      <c r="A70" s="161"/>
      <c r="B70" s="161"/>
      <c r="C70" s="161"/>
      <c r="D70" s="161"/>
      <c r="E70" s="827"/>
      <c r="F70" s="827"/>
      <c r="G70" s="827"/>
      <c r="H70" s="404"/>
      <c r="I70" s="404"/>
      <c r="J70" s="404"/>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row>
    <row r="71" spans="1:63" ht="16" thickBot="1">
      <c r="A71" s="161"/>
      <c r="B71" s="170" t="s">
        <v>400</v>
      </c>
      <c r="C71" s="164" t="s">
        <v>51</v>
      </c>
      <c r="D71" s="164" t="s">
        <v>51</v>
      </c>
      <c r="E71" s="164" t="s">
        <v>51</v>
      </c>
      <c r="F71" s="827"/>
      <c r="G71" s="827"/>
      <c r="H71" s="404"/>
      <c r="I71" s="404"/>
      <c r="J71" s="404"/>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row>
    <row r="72" spans="1:63">
      <c r="A72" s="1031">
        <f>A69+1</f>
        <v>44</v>
      </c>
      <c r="B72" s="1032" t="s">
        <v>333</v>
      </c>
      <c r="C72" s="67">
        <v>0</v>
      </c>
      <c r="D72" s="67">
        <v>0</v>
      </c>
      <c r="E72" s="67">
        <v>0</v>
      </c>
      <c r="F72" s="827"/>
      <c r="G72" s="827"/>
      <c r="H72" s="404"/>
      <c r="I72" s="404"/>
      <c r="J72" s="404"/>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row>
    <row r="73" spans="1:63" ht="16" thickBot="1">
      <c r="A73" s="411">
        <f>A72+1</f>
        <v>45</v>
      </c>
      <c r="B73" s="1033" t="s">
        <v>303</v>
      </c>
      <c r="C73" s="31">
        <v>0</v>
      </c>
      <c r="D73" s="31">
        <v>0</v>
      </c>
      <c r="E73" s="31">
        <v>0</v>
      </c>
      <c r="F73" s="827"/>
      <c r="G73" s="827"/>
      <c r="H73" s="404"/>
      <c r="I73" s="404"/>
      <c r="J73" s="404"/>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row>
    <row r="74" spans="1:63" ht="16" thickBot="1">
      <c r="A74" s="161"/>
      <c r="B74" s="161"/>
      <c r="C74" s="161"/>
      <c r="D74" s="161"/>
      <c r="E74" s="827"/>
      <c r="F74" s="827"/>
      <c r="G74" s="827"/>
      <c r="H74" s="404"/>
      <c r="I74" s="404"/>
      <c r="J74" s="404"/>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row>
    <row r="75" spans="1:63" ht="16" thickBot="1">
      <c r="A75" s="995"/>
      <c r="B75" s="170" t="s">
        <v>973</v>
      </c>
      <c r="C75" s="164" t="s">
        <v>51</v>
      </c>
      <c r="D75" s="164" t="s">
        <v>51</v>
      </c>
      <c r="E75" s="164" t="s">
        <v>51</v>
      </c>
      <c r="F75" s="827"/>
      <c r="G75" s="827"/>
      <c r="H75" s="404"/>
      <c r="I75" s="404"/>
      <c r="J75" s="404"/>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row>
    <row r="76" spans="1:63">
      <c r="A76" s="1031">
        <f>A73+1</f>
        <v>46</v>
      </c>
      <c r="B76" s="1032" t="s">
        <v>333</v>
      </c>
      <c r="C76" s="67">
        <v>0</v>
      </c>
      <c r="D76" s="67">
        <v>0</v>
      </c>
      <c r="E76" s="67">
        <v>0</v>
      </c>
      <c r="F76" s="827"/>
      <c r="G76" s="827"/>
      <c r="H76" s="404"/>
      <c r="I76" s="404"/>
      <c r="J76" s="404"/>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row>
    <row r="77" spans="1:63" ht="16" thickBot="1">
      <c r="A77" s="411">
        <f>A76+1</f>
        <v>47</v>
      </c>
      <c r="B77" s="1033" t="s">
        <v>303</v>
      </c>
      <c r="C77" s="31">
        <v>0</v>
      </c>
      <c r="D77" s="31">
        <v>0</v>
      </c>
      <c r="E77" s="31">
        <v>0</v>
      </c>
      <c r="F77" s="827"/>
      <c r="G77" s="827"/>
      <c r="H77" s="404"/>
      <c r="I77" s="404"/>
      <c r="J77" s="404"/>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c r="BE77" s="161"/>
      <c r="BF77" s="161"/>
      <c r="BG77" s="161"/>
      <c r="BH77" s="161"/>
      <c r="BI77" s="161"/>
      <c r="BJ77" s="161"/>
      <c r="BK77" s="161"/>
    </row>
    <row r="78" spans="1:63">
      <c r="A78" s="161"/>
      <c r="B78" s="161"/>
      <c r="C78" s="161"/>
      <c r="D78" s="161"/>
      <c r="E78" s="827"/>
      <c r="F78" s="827"/>
      <c r="G78" s="827"/>
      <c r="H78" s="404"/>
      <c r="I78" s="404"/>
      <c r="J78" s="404"/>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row>
    <row r="79" spans="1:63">
      <c r="A79" s="161"/>
      <c r="B79" s="161"/>
      <c r="C79" s="161"/>
      <c r="D79" s="161"/>
      <c r="E79" s="827"/>
      <c r="F79" s="827"/>
      <c r="G79" s="827"/>
      <c r="H79" s="404"/>
      <c r="I79" s="404"/>
      <c r="J79" s="404"/>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c r="BE79" s="161"/>
      <c r="BF79" s="161"/>
      <c r="BG79" s="161"/>
      <c r="BH79" s="161"/>
      <c r="BI79" s="161"/>
      <c r="BJ79" s="161"/>
      <c r="BK79" s="161"/>
    </row>
    <row r="80" spans="1:63">
      <c r="A80" s="161"/>
      <c r="B80" s="161"/>
      <c r="C80" s="161"/>
      <c r="D80" s="161"/>
      <c r="E80" s="827"/>
      <c r="F80" s="827"/>
      <c r="G80" s="827"/>
      <c r="H80" s="404"/>
      <c r="I80" s="404"/>
      <c r="J80" s="404"/>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row>
    <row r="81" spans="1:63">
      <c r="A81" s="161"/>
      <c r="B81" s="161"/>
      <c r="C81" s="161"/>
      <c r="D81" s="161"/>
      <c r="E81" s="827"/>
      <c r="F81" s="827"/>
      <c r="G81" s="827"/>
      <c r="H81" s="404"/>
      <c r="I81" s="404"/>
      <c r="J81" s="404"/>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row>
    <row r="82" spans="1:63">
      <c r="A82" s="161"/>
      <c r="B82" s="161"/>
      <c r="C82" s="161"/>
      <c r="D82" s="161"/>
      <c r="E82" s="827"/>
      <c r="F82" s="827"/>
      <c r="G82" s="827"/>
      <c r="H82" s="404"/>
      <c r="I82" s="404"/>
      <c r="J82" s="404"/>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c r="BH82" s="161"/>
      <c r="BI82" s="161"/>
      <c r="BJ82" s="161"/>
      <c r="BK82" s="161"/>
    </row>
    <row r="83" spans="1:63">
      <c r="A83" s="161"/>
      <c r="B83" s="161"/>
      <c r="C83" s="161"/>
      <c r="D83" s="161"/>
      <c r="E83" s="827"/>
      <c r="F83" s="827"/>
      <c r="G83" s="827"/>
      <c r="H83" s="404"/>
      <c r="I83" s="404"/>
      <c r="J83" s="404"/>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c r="BH83" s="161"/>
      <c r="BI83" s="161"/>
      <c r="BJ83" s="161"/>
      <c r="BK83" s="161"/>
    </row>
    <row r="84" spans="1:63">
      <c r="A84" s="161"/>
      <c r="B84" s="161"/>
      <c r="C84" s="161"/>
      <c r="D84" s="161"/>
      <c r="E84" s="827"/>
      <c r="F84" s="827"/>
      <c r="G84" s="827"/>
      <c r="H84" s="404"/>
      <c r="I84" s="404"/>
      <c r="J84" s="404"/>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c r="BE84" s="161"/>
      <c r="BF84" s="161"/>
      <c r="BG84" s="161"/>
      <c r="BH84" s="161"/>
      <c r="BI84" s="161"/>
      <c r="BJ84" s="161"/>
      <c r="BK84" s="161"/>
    </row>
    <row r="85" spans="1:63">
      <c r="A85" s="161"/>
      <c r="B85" s="161"/>
      <c r="C85" s="161"/>
      <c r="D85" s="161"/>
      <c r="E85" s="827"/>
      <c r="F85" s="827"/>
      <c r="G85" s="827"/>
      <c r="H85" s="404"/>
      <c r="I85" s="404"/>
      <c r="J85" s="404"/>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row>
    <row r="86" spans="1:63">
      <c r="A86" s="161"/>
      <c r="B86" s="161"/>
      <c r="C86" s="161"/>
      <c r="D86" s="161"/>
      <c r="E86" s="827"/>
      <c r="F86" s="827"/>
      <c r="G86" s="827"/>
      <c r="H86" s="404"/>
      <c r="I86" s="404"/>
      <c r="J86" s="404"/>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row>
    <row r="87" spans="1:63">
      <c r="A87" s="161"/>
      <c r="B87" s="161"/>
      <c r="C87" s="161"/>
      <c r="D87" s="161"/>
      <c r="E87" s="827"/>
      <c r="F87" s="827"/>
      <c r="G87" s="827"/>
      <c r="H87" s="404"/>
      <c r="I87" s="404"/>
      <c r="J87" s="404"/>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row>
    <row r="88" spans="1:63">
      <c r="A88" s="161"/>
      <c r="B88" s="161"/>
      <c r="C88" s="161"/>
      <c r="D88" s="161"/>
      <c r="E88" s="827"/>
      <c r="F88" s="827"/>
      <c r="G88" s="827"/>
      <c r="H88" s="404"/>
      <c r="I88" s="404"/>
      <c r="J88" s="404"/>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row>
    <row r="89" spans="1:63">
      <c r="A89" s="161"/>
      <c r="B89" s="161"/>
      <c r="C89" s="161"/>
      <c r="D89" s="161"/>
      <c r="E89" s="827"/>
      <c r="F89" s="827"/>
      <c r="G89" s="827"/>
      <c r="H89" s="404"/>
      <c r="I89" s="404"/>
      <c r="J89" s="404"/>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row>
    <row r="90" spans="1:63">
      <c r="A90" s="161"/>
      <c r="B90" s="161"/>
      <c r="C90" s="161"/>
      <c r="D90" s="161"/>
      <c r="E90" s="827"/>
      <c r="F90" s="827"/>
      <c r="G90" s="827"/>
      <c r="H90" s="404"/>
      <c r="I90" s="404"/>
      <c r="J90" s="404"/>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row>
    <row r="91" spans="1:63">
      <c r="A91" s="161"/>
      <c r="B91" s="161"/>
      <c r="C91" s="161"/>
      <c r="D91" s="161"/>
      <c r="E91" s="827"/>
      <c r="F91" s="827"/>
      <c r="G91" s="827"/>
      <c r="H91" s="404"/>
      <c r="I91" s="404"/>
      <c r="J91" s="404"/>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row>
    <row r="92" spans="1:63">
      <c r="A92" s="161"/>
      <c r="B92" s="161"/>
      <c r="C92" s="161"/>
      <c r="D92" s="161"/>
      <c r="E92" s="827"/>
      <c r="F92" s="827"/>
      <c r="G92" s="827"/>
      <c r="H92" s="404"/>
      <c r="I92" s="404"/>
      <c r="J92" s="404"/>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row>
    <row r="93" spans="1:63">
      <c r="A93" s="161"/>
      <c r="B93" s="161"/>
      <c r="C93" s="161"/>
      <c r="D93" s="161"/>
      <c r="E93" s="827"/>
      <c r="F93" s="827"/>
      <c r="G93" s="827"/>
      <c r="H93" s="404"/>
      <c r="I93" s="404"/>
      <c r="J93" s="404"/>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row>
    <row r="94" spans="1:63">
      <c r="A94" s="161"/>
      <c r="B94" s="161"/>
      <c r="C94" s="161"/>
      <c r="D94" s="161"/>
      <c r="E94" s="827"/>
      <c r="F94" s="827"/>
      <c r="G94" s="827"/>
      <c r="H94" s="404"/>
      <c r="I94" s="404"/>
      <c r="J94" s="404"/>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row>
    <row r="95" spans="1:63">
      <c r="A95" s="161"/>
      <c r="B95" s="161"/>
      <c r="C95" s="161"/>
      <c r="D95" s="161"/>
      <c r="E95" s="827"/>
      <c r="F95" s="827"/>
      <c r="G95" s="827"/>
      <c r="H95" s="404"/>
      <c r="I95" s="404"/>
      <c r="J95" s="404"/>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row>
    <row r="96" spans="1:63">
      <c r="A96" s="161"/>
      <c r="B96" s="161"/>
      <c r="C96" s="161"/>
      <c r="D96" s="161"/>
      <c r="E96" s="827"/>
      <c r="F96" s="827"/>
      <c r="G96" s="827"/>
      <c r="H96" s="404"/>
      <c r="I96" s="404"/>
      <c r="J96" s="404"/>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row>
    <row r="97" spans="1:63">
      <c r="A97" s="161"/>
      <c r="B97" s="161"/>
      <c r="C97" s="161"/>
      <c r="D97" s="161"/>
      <c r="E97" s="827"/>
      <c r="F97" s="827"/>
      <c r="G97" s="827"/>
      <c r="H97" s="404"/>
      <c r="I97" s="404"/>
      <c r="J97" s="404"/>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row>
    <row r="98" spans="1:63">
      <c r="A98" s="161"/>
      <c r="B98" s="161"/>
      <c r="C98" s="161"/>
      <c r="D98" s="161"/>
      <c r="E98" s="827"/>
      <c r="F98" s="827"/>
      <c r="G98" s="827"/>
      <c r="H98" s="404"/>
      <c r="I98" s="404"/>
      <c r="J98" s="404"/>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row>
    <row r="99" spans="1:63">
      <c r="A99" s="161"/>
      <c r="B99" s="161"/>
      <c r="C99" s="161"/>
      <c r="D99" s="161"/>
      <c r="E99" s="827"/>
      <c r="F99" s="827"/>
      <c r="G99" s="827"/>
      <c r="H99" s="404"/>
      <c r="I99" s="404"/>
      <c r="J99" s="404"/>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row>
    <row r="100" spans="1:63">
      <c r="A100" s="161"/>
      <c r="B100" s="161"/>
      <c r="C100" s="161"/>
      <c r="D100" s="161"/>
      <c r="E100" s="827"/>
      <c r="F100" s="827"/>
      <c r="G100" s="827"/>
      <c r="H100" s="404"/>
      <c r="I100" s="404"/>
      <c r="J100" s="404"/>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row>
    <row r="101" spans="1:63">
      <c r="A101" s="161"/>
      <c r="B101" s="161"/>
      <c r="C101" s="161"/>
      <c r="D101" s="161"/>
      <c r="E101" s="827"/>
      <c r="F101" s="827"/>
      <c r="G101" s="827"/>
      <c r="H101" s="404"/>
      <c r="I101" s="404"/>
      <c r="J101" s="404"/>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161"/>
      <c r="BI101" s="161"/>
      <c r="BJ101" s="161"/>
      <c r="BK101" s="161"/>
    </row>
    <row r="102" spans="1:63">
      <c r="A102" s="161"/>
      <c r="B102" s="161"/>
      <c r="C102" s="161"/>
      <c r="D102" s="161"/>
      <c r="E102" s="827"/>
      <c r="F102" s="827"/>
      <c r="G102" s="827"/>
      <c r="H102" s="404"/>
      <c r="I102" s="404"/>
      <c r="J102" s="404"/>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row>
    <row r="103" spans="1:63">
      <c r="A103" s="161"/>
      <c r="B103" s="161"/>
      <c r="C103" s="161"/>
      <c r="D103" s="161"/>
      <c r="E103" s="827"/>
      <c r="F103" s="827"/>
      <c r="G103" s="827"/>
      <c r="H103" s="404"/>
      <c r="I103" s="404"/>
      <c r="J103" s="404"/>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row>
    <row r="104" spans="1:63">
      <c r="A104" s="161"/>
      <c r="B104" s="161"/>
      <c r="C104" s="161"/>
      <c r="D104" s="161"/>
      <c r="E104" s="827"/>
      <c r="F104" s="827"/>
      <c r="G104" s="827"/>
      <c r="H104" s="404"/>
      <c r="I104" s="404"/>
      <c r="J104" s="404"/>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c r="BH104" s="161"/>
      <c r="BI104" s="161"/>
      <c r="BJ104" s="161"/>
      <c r="BK104" s="161"/>
    </row>
    <row r="105" spans="1:63">
      <c r="A105" s="161"/>
      <c r="B105" s="161"/>
      <c r="C105" s="161"/>
      <c r="D105" s="161"/>
      <c r="E105" s="827"/>
      <c r="F105" s="827"/>
      <c r="G105" s="827"/>
      <c r="H105" s="404"/>
      <c r="I105" s="404"/>
      <c r="J105" s="404"/>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c r="AW105" s="161"/>
      <c r="AX105" s="161"/>
      <c r="AY105" s="161"/>
      <c r="AZ105" s="161"/>
      <c r="BA105" s="161"/>
      <c r="BB105" s="161"/>
      <c r="BC105" s="161"/>
      <c r="BD105" s="161"/>
      <c r="BE105" s="161"/>
      <c r="BF105" s="161"/>
      <c r="BG105" s="161"/>
      <c r="BH105" s="161"/>
      <c r="BI105" s="161"/>
      <c r="BJ105" s="161"/>
      <c r="BK105" s="161"/>
    </row>
    <row r="106" spans="1:63">
      <c r="A106" s="161"/>
      <c r="B106" s="161"/>
      <c r="C106" s="161"/>
      <c r="D106" s="161"/>
      <c r="E106" s="827"/>
      <c r="F106" s="827"/>
      <c r="G106" s="827"/>
      <c r="H106" s="404"/>
      <c r="I106" s="404"/>
      <c r="J106" s="404"/>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c r="BH106" s="161"/>
      <c r="BI106" s="161"/>
      <c r="BJ106" s="161"/>
      <c r="BK106" s="161"/>
    </row>
    <row r="107" spans="1:63">
      <c r="A107" s="161"/>
      <c r="B107" s="161"/>
      <c r="C107" s="161"/>
      <c r="D107" s="161"/>
      <c r="E107" s="827"/>
      <c r="F107" s="827"/>
      <c r="G107" s="827"/>
      <c r="H107" s="404"/>
      <c r="I107" s="404"/>
      <c r="J107" s="404"/>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row>
    <row r="108" spans="1:63">
      <c r="A108" s="161"/>
      <c r="B108" s="161"/>
      <c r="C108" s="161"/>
      <c r="D108" s="161"/>
      <c r="E108" s="827"/>
      <c r="F108" s="827"/>
      <c r="G108" s="827"/>
      <c r="H108" s="404"/>
      <c r="I108" s="404"/>
      <c r="J108" s="404"/>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row>
    <row r="109" spans="1:63">
      <c r="A109" s="161"/>
      <c r="B109" s="161"/>
      <c r="C109" s="161"/>
      <c r="D109" s="161"/>
      <c r="E109" s="827"/>
      <c r="F109" s="827"/>
      <c r="G109" s="827"/>
      <c r="H109" s="404"/>
      <c r="I109" s="404"/>
      <c r="J109" s="404"/>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row>
    <row r="110" spans="1:63">
      <c r="A110" s="161"/>
      <c r="B110" s="161"/>
      <c r="C110" s="161"/>
      <c r="D110" s="161"/>
      <c r="E110" s="827"/>
      <c r="F110" s="827"/>
      <c r="G110" s="827"/>
      <c r="H110" s="404"/>
      <c r="I110" s="404"/>
      <c r="J110" s="404"/>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c r="BK110" s="161"/>
    </row>
    <row r="111" spans="1:63">
      <c r="A111" s="161"/>
      <c r="B111" s="161"/>
      <c r="C111" s="161"/>
      <c r="D111" s="161"/>
      <c r="E111" s="827"/>
      <c r="F111" s="827"/>
      <c r="G111" s="827"/>
      <c r="H111" s="404"/>
      <c r="I111" s="404"/>
      <c r="J111" s="404"/>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row>
    <row r="112" spans="1:63">
      <c r="A112" s="161"/>
      <c r="B112" s="161"/>
      <c r="C112" s="161"/>
      <c r="D112" s="161"/>
      <c r="E112" s="827"/>
      <c r="F112" s="827"/>
      <c r="G112" s="827"/>
      <c r="H112" s="404"/>
      <c r="I112" s="404"/>
      <c r="J112" s="404"/>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D112" s="161"/>
      <c r="BE112" s="161"/>
      <c r="BF112" s="161"/>
      <c r="BG112" s="161"/>
      <c r="BH112" s="161"/>
      <c r="BI112" s="161"/>
      <c r="BJ112" s="161"/>
      <c r="BK112" s="161"/>
    </row>
    <row r="113" spans="1:63">
      <c r="A113" s="161"/>
      <c r="B113" s="161"/>
      <c r="C113" s="161"/>
      <c r="D113" s="161"/>
      <c r="E113" s="827"/>
      <c r="F113" s="827"/>
      <c r="G113" s="827"/>
      <c r="H113" s="404"/>
      <c r="I113" s="404"/>
      <c r="J113" s="404"/>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row>
    <row r="114" spans="1:63">
      <c r="A114" s="161"/>
      <c r="B114" s="161"/>
      <c r="C114" s="161"/>
      <c r="D114" s="161"/>
      <c r="E114" s="827"/>
      <c r="F114" s="827"/>
      <c r="G114" s="827"/>
      <c r="H114" s="404"/>
      <c r="I114" s="404"/>
      <c r="J114" s="404"/>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c r="BH114" s="161"/>
      <c r="BI114" s="161"/>
      <c r="BJ114" s="161"/>
      <c r="BK114" s="161"/>
    </row>
    <row r="115" spans="1:63">
      <c r="A115" s="161"/>
      <c r="B115" s="161"/>
      <c r="C115" s="161"/>
      <c r="D115" s="161"/>
      <c r="E115" s="827"/>
      <c r="F115" s="827"/>
      <c r="G115" s="827"/>
      <c r="H115" s="404"/>
      <c r="I115" s="404"/>
      <c r="J115" s="404"/>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c r="BH115" s="161"/>
      <c r="BI115" s="161"/>
      <c r="BJ115" s="161"/>
      <c r="BK115" s="161"/>
    </row>
    <row r="116" spans="1:63">
      <c r="A116" s="161"/>
      <c r="B116" s="161"/>
      <c r="C116" s="161"/>
      <c r="D116" s="161"/>
      <c r="E116" s="827"/>
      <c r="F116" s="827"/>
      <c r="G116" s="827"/>
      <c r="H116" s="404"/>
      <c r="I116" s="404"/>
      <c r="J116" s="404"/>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61"/>
      <c r="BK116" s="161"/>
    </row>
    <row r="117" spans="1:63">
      <c r="A117" s="161"/>
      <c r="B117" s="161"/>
      <c r="C117" s="161"/>
      <c r="D117" s="161"/>
      <c r="E117" s="827"/>
      <c r="F117" s="827"/>
      <c r="G117" s="827"/>
      <c r="H117" s="404"/>
      <c r="I117" s="404"/>
      <c r="J117" s="404"/>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row>
    <row r="118" spans="1:63">
      <c r="A118" s="161"/>
      <c r="B118" s="161"/>
      <c r="C118" s="161"/>
      <c r="D118" s="161"/>
      <c r="E118" s="827"/>
      <c r="F118" s="827"/>
      <c r="G118" s="827"/>
      <c r="H118" s="404"/>
      <c r="I118" s="404"/>
      <c r="J118" s="404"/>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row>
    <row r="119" spans="1:63">
      <c r="A119" s="161"/>
      <c r="B119" s="161"/>
      <c r="C119" s="161"/>
      <c r="D119" s="161"/>
      <c r="E119" s="827"/>
      <c r="F119" s="827"/>
      <c r="G119" s="827"/>
      <c r="H119" s="404"/>
      <c r="I119" s="404"/>
      <c r="J119" s="404"/>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c r="BE119" s="161"/>
      <c r="BF119" s="161"/>
      <c r="BG119" s="161"/>
      <c r="BH119" s="161"/>
      <c r="BI119" s="161"/>
      <c r="BJ119" s="161"/>
      <c r="BK119" s="161"/>
    </row>
    <row r="120" spans="1:63">
      <c r="A120" s="161"/>
      <c r="B120" s="161"/>
      <c r="C120" s="161"/>
      <c r="D120" s="161"/>
      <c r="E120" s="827"/>
      <c r="F120" s="827"/>
      <c r="G120" s="827"/>
      <c r="H120" s="404"/>
      <c r="I120" s="404"/>
      <c r="J120" s="404"/>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row>
    <row r="121" spans="1:63">
      <c r="A121" s="161"/>
      <c r="B121" s="161"/>
      <c r="C121" s="161"/>
      <c r="D121" s="161"/>
      <c r="E121" s="827"/>
      <c r="F121" s="827"/>
      <c r="G121" s="827"/>
      <c r="H121" s="404"/>
      <c r="I121" s="404"/>
      <c r="J121" s="404"/>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row>
    <row r="122" spans="1:63">
      <c r="A122" s="161"/>
      <c r="B122" s="161"/>
      <c r="C122" s="161"/>
      <c r="D122" s="161"/>
      <c r="E122" s="827"/>
      <c r="F122" s="827"/>
      <c r="G122" s="827"/>
      <c r="H122" s="404"/>
      <c r="I122" s="404"/>
      <c r="J122" s="404"/>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row>
    <row r="123" spans="1:63">
      <c r="A123" s="161"/>
      <c r="B123" s="161"/>
      <c r="C123" s="161"/>
      <c r="D123" s="161"/>
      <c r="E123" s="827"/>
      <c r="F123" s="827"/>
      <c r="G123" s="827"/>
      <c r="H123" s="404"/>
      <c r="I123" s="404"/>
      <c r="J123" s="404"/>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row>
    <row r="124" spans="1:63">
      <c r="A124" s="161"/>
      <c r="B124" s="161"/>
      <c r="C124" s="161"/>
      <c r="D124" s="161"/>
      <c r="E124" s="827"/>
      <c r="F124" s="827"/>
      <c r="G124" s="827"/>
      <c r="H124" s="404"/>
      <c r="I124" s="404"/>
      <c r="J124" s="404"/>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row>
    <row r="125" spans="1:63">
      <c r="A125" s="161"/>
      <c r="B125" s="161"/>
      <c r="C125" s="161"/>
      <c r="D125" s="161"/>
      <c r="E125" s="827"/>
      <c r="F125" s="827"/>
      <c r="G125" s="827"/>
      <c r="H125" s="404"/>
      <c r="I125" s="404"/>
      <c r="J125" s="404"/>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c r="BH125" s="161"/>
      <c r="BI125" s="161"/>
      <c r="BJ125" s="161"/>
      <c r="BK125" s="161"/>
    </row>
    <row r="126" spans="1:63">
      <c r="A126" s="161"/>
      <c r="B126" s="161"/>
      <c r="C126" s="161"/>
      <c r="D126" s="161"/>
      <c r="E126" s="827"/>
      <c r="F126" s="827"/>
      <c r="G126" s="827"/>
      <c r="H126" s="404"/>
      <c r="I126" s="404"/>
      <c r="J126" s="404"/>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c r="BH126" s="161"/>
      <c r="BI126" s="161"/>
      <c r="BJ126" s="161"/>
      <c r="BK126" s="161"/>
    </row>
    <row r="127" spans="1:63">
      <c r="A127" s="161"/>
      <c r="B127" s="161"/>
      <c r="C127" s="161"/>
      <c r="D127" s="161"/>
      <c r="E127" s="827"/>
      <c r="F127" s="827"/>
      <c r="G127" s="827"/>
      <c r="H127" s="404"/>
      <c r="I127" s="404"/>
      <c r="J127" s="404"/>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row>
    <row r="128" spans="1:63">
      <c r="A128" s="161"/>
      <c r="B128" s="161"/>
      <c r="C128" s="161"/>
      <c r="D128" s="161"/>
      <c r="E128" s="827"/>
      <c r="F128" s="827"/>
      <c r="G128" s="827"/>
      <c r="H128" s="404"/>
      <c r="I128" s="404"/>
      <c r="J128" s="404"/>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c r="BH128" s="161"/>
      <c r="BI128" s="161"/>
      <c r="BJ128" s="161"/>
      <c r="BK128" s="161"/>
    </row>
    <row r="129" spans="1:63">
      <c r="A129" s="161"/>
      <c r="B129" s="161"/>
      <c r="C129" s="161"/>
      <c r="D129" s="161"/>
      <c r="E129" s="827"/>
      <c r="F129" s="827"/>
      <c r="G129" s="827"/>
      <c r="H129" s="404"/>
      <c r="I129" s="404"/>
      <c r="J129" s="404"/>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row>
    <row r="130" spans="1:63">
      <c r="A130" s="161"/>
      <c r="B130" s="161"/>
      <c r="C130" s="161"/>
      <c r="D130" s="161"/>
      <c r="E130" s="827"/>
      <c r="F130" s="827"/>
      <c r="G130" s="827"/>
      <c r="H130" s="404"/>
      <c r="I130" s="404"/>
      <c r="J130" s="404"/>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row>
    <row r="131" spans="1:63">
      <c r="A131" s="161"/>
      <c r="B131" s="161"/>
      <c r="C131" s="161"/>
      <c r="D131" s="161"/>
      <c r="E131" s="827"/>
      <c r="F131" s="827"/>
      <c r="G131" s="827"/>
      <c r="H131" s="404"/>
      <c r="I131" s="404"/>
      <c r="J131" s="404"/>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row>
    <row r="132" spans="1:63">
      <c r="A132" s="161"/>
      <c r="B132" s="161"/>
      <c r="C132" s="161"/>
      <c r="D132" s="161"/>
      <c r="E132" s="827"/>
      <c r="F132" s="827"/>
      <c r="G132" s="827"/>
      <c r="H132" s="404"/>
      <c r="I132" s="404"/>
      <c r="J132" s="404"/>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c r="BE132" s="161"/>
      <c r="BF132" s="161"/>
      <c r="BG132" s="161"/>
      <c r="BH132" s="161"/>
      <c r="BI132" s="161"/>
      <c r="BJ132" s="161"/>
      <c r="BK132" s="161"/>
    </row>
    <row r="133" spans="1:63">
      <c r="A133" s="161"/>
      <c r="B133" s="161"/>
      <c r="C133" s="161"/>
      <c r="D133" s="161"/>
      <c r="E133" s="827"/>
      <c r="F133" s="827"/>
      <c r="G133" s="827"/>
      <c r="H133" s="404"/>
      <c r="I133" s="404"/>
      <c r="J133" s="404"/>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c r="AZ133" s="161"/>
      <c r="BA133" s="161"/>
      <c r="BB133" s="161"/>
      <c r="BC133" s="161"/>
      <c r="BD133" s="161"/>
      <c r="BE133" s="161"/>
      <c r="BF133" s="161"/>
      <c r="BG133" s="161"/>
      <c r="BH133" s="161"/>
      <c r="BI133" s="161"/>
      <c r="BJ133" s="161"/>
      <c r="BK133" s="161"/>
    </row>
    <row r="134" spans="1:63">
      <c r="A134" s="161"/>
      <c r="B134" s="161"/>
      <c r="C134" s="161"/>
      <c r="D134" s="161"/>
      <c r="E134" s="827"/>
      <c r="F134" s="827"/>
      <c r="G134" s="827"/>
      <c r="H134" s="404"/>
      <c r="I134" s="404"/>
      <c r="J134" s="404"/>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c r="BH134" s="161"/>
      <c r="BI134" s="161"/>
      <c r="BJ134" s="161"/>
      <c r="BK134" s="161"/>
    </row>
    <row r="135" spans="1:63">
      <c r="A135" s="161"/>
      <c r="B135" s="161"/>
      <c r="C135" s="161"/>
      <c r="D135" s="161"/>
      <c r="E135" s="827"/>
      <c r="F135" s="827"/>
      <c r="G135" s="827"/>
      <c r="H135" s="404"/>
      <c r="I135" s="404"/>
      <c r="J135" s="404"/>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c r="BE135" s="161"/>
      <c r="BF135" s="161"/>
      <c r="BG135" s="161"/>
      <c r="BH135" s="161"/>
      <c r="BI135" s="161"/>
      <c r="BJ135" s="161"/>
      <c r="BK135" s="161"/>
    </row>
    <row r="136" spans="1:63">
      <c r="A136" s="161"/>
      <c r="B136" s="161"/>
      <c r="C136" s="161"/>
      <c r="D136" s="161"/>
      <c r="E136" s="827"/>
      <c r="F136" s="827"/>
      <c r="G136" s="827"/>
      <c r="H136" s="404"/>
      <c r="I136" s="404"/>
      <c r="J136" s="404"/>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c r="BH136" s="161"/>
      <c r="BI136" s="161"/>
      <c r="BJ136" s="161"/>
      <c r="BK136" s="161"/>
    </row>
    <row r="137" spans="1:63">
      <c r="A137" s="161"/>
      <c r="B137" s="161"/>
      <c r="C137" s="161"/>
      <c r="D137" s="161"/>
      <c r="E137" s="827"/>
      <c r="F137" s="827"/>
      <c r="G137" s="827"/>
      <c r="H137" s="404"/>
      <c r="I137" s="404"/>
      <c r="J137" s="404"/>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c r="BE137" s="161"/>
      <c r="BF137" s="161"/>
      <c r="BG137" s="161"/>
      <c r="BH137" s="161"/>
      <c r="BI137" s="161"/>
      <c r="BJ137" s="161"/>
      <c r="BK137" s="161"/>
    </row>
    <row r="138" spans="1:63">
      <c r="A138" s="161"/>
      <c r="B138" s="161"/>
      <c r="C138" s="161"/>
      <c r="D138" s="161"/>
      <c r="E138" s="827"/>
      <c r="F138" s="827"/>
      <c r="G138" s="827"/>
      <c r="H138" s="404"/>
      <c r="I138" s="404"/>
      <c r="J138" s="404"/>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c r="BE138" s="161"/>
      <c r="BF138" s="161"/>
      <c r="BG138" s="161"/>
      <c r="BH138" s="161"/>
      <c r="BI138" s="161"/>
      <c r="BJ138" s="161"/>
      <c r="BK138" s="161"/>
    </row>
    <row r="139" spans="1:63">
      <c r="A139" s="161"/>
      <c r="B139" s="161"/>
      <c r="C139" s="161"/>
      <c r="D139" s="161"/>
      <c r="E139" s="827"/>
      <c r="F139" s="827"/>
      <c r="G139" s="827"/>
      <c r="H139" s="404"/>
      <c r="I139" s="404"/>
      <c r="J139" s="404"/>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c r="BE139" s="161"/>
      <c r="BF139" s="161"/>
      <c r="BG139" s="161"/>
      <c r="BH139" s="161"/>
      <c r="BI139" s="161"/>
      <c r="BJ139" s="161"/>
      <c r="BK139" s="161"/>
    </row>
    <row r="140" spans="1:63">
      <c r="A140" s="161"/>
      <c r="B140" s="161"/>
      <c r="C140" s="161"/>
      <c r="D140" s="161"/>
      <c r="E140" s="827"/>
      <c r="F140" s="827"/>
      <c r="G140" s="827"/>
      <c r="H140" s="404"/>
      <c r="I140" s="404"/>
      <c r="J140" s="404"/>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c r="AW140" s="161"/>
      <c r="AX140" s="161"/>
      <c r="AY140" s="161"/>
      <c r="AZ140" s="161"/>
      <c r="BA140" s="161"/>
      <c r="BB140" s="161"/>
      <c r="BC140" s="161"/>
      <c r="BD140" s="161"/>
      <c r="BE140" s="161"/>
      <c r="BF140" s="161"/>
      <c r="BG140" s="161"/>
      <c r="BH140" s="161"/>
      <c r="BI140" s="161"/>
      <c r="BJ140" s="161"/>
      <c r="BK140" s="161"/>
    </row>
    <row r="141" spans="1:63">
      <c r="A141" s="161"/>
      <c r="B141" s="161"/>
      <c r="C141" s="161"/>
      <c r="D141" s="161"/>
      <c r="E141" s="827"/>
      <c r="F141" s="827"/>
      <c r="G141" s="827"/>
      <c r="H141" s="404"/>
      <c r="I141" s="404"/>
      <c r="J141" s="404"/>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c r="BE141" s="161"/>
      <c r="BF141" s="161"/>
      <c r="BG141" s="161"/>
      <c r="BH141" s="161"/>
      <c r="BI141" s="161"/>
      <c r="BJ141" s="161"/>
      <c r="BK141" s="161"/>
    </row>
    <row r="142" spans="1:63">
      <c r="A142" s="161"/>
      <c r="B142" s="161"/>
      <c r="C142" s="161"/>
      <c r="D142" s="161"/>
      <c r="E142" s="827"/>
      <c r="F142" s="827"/>
      <c r="G142" s="827"/>
      <c r="H142" s="404"/>
      <c r="I142" s="404"/>
      <c r="J142" s="404"/>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61"/>
      <c r="BK142" s="161"/>
    </row>
    <row r="143" spans="1:63">
      <c r="A143" s="161"/>
      <c r="B143" s="161"/>
      <c r="C143" s="161"/>
      <c r="D143" s="161"/>
      <c r="E143" s="827"/>
      <c r="F143" s="827"/>
      <c r="G143" s="827"/>
      <c r="H143" s="404"/>
      <c r="I143" s="404"/>
      <c r="J143" s="404"/>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c r="BE143" s="161"/>
      <c r="BF143" s="161"/>
      <c r="BG143" s="161"/>
      <c r="BH143" s="161"/>
      <c r="BI143" s="161"/>
      <c r="BJ143" s="161"/>
      <c r="BK143" s="161"/>
    </row>
    <row r="144" spans="1:63">
      <c r="A144" s="161"/>
      <c r="B144" s="161"/>
      <c r="C144" s="161"/>
      <c r="D144" s="161"/>
      <c r="E144" s="827"/>
      <c r="F144" s="827"/>
      <c r="G144" s="827"/>
      <c r="H144" s="404"/>
      <c r="I144" s="404"/>
      <c r="J144" s="404"/>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row>
    <row r="145" spans="1:63">
      <c r="A145" s="161"/>
      <c r="B145" s="161"/>
      <c r="C145" s="161"/>
      <c r="D145" s="161"/>
      <c r="E145" s="827"/>
      <c r="F145" s="827"/>
      <c r="G145" s="827"/>
      <c r="H145" s="404"/>
      <c r="I145" s="404"/>
      <c r="J145" s="404"/>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c r="BE145" s="161"/>
      <c r="BF145" s="161"/>
      <c r="BG145" s="161"/>
      <c r="BH145" s="161"/>
      <c r="BI145" s="161"/>
      <c r="BJ145" s="161"/>
      <c r="BK145" s="161"/>
    </row>
    <row r="146" spans="1:63">
      <c r="A146" s="161"/>
      <c r="B146" s="161"/>
      <c r="C146" s="161"/>
      <c r="D146" s="161"/>
      <c r="E146" s="827"/>
      <c r="F146" s="827"/>
      <c r="G146" s="827"/>
      <c r="H146" s="404"/>
      <c r="I146" s="404"/>
      <c r="J146" s="404"/>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c r="BH146" s="161"/>
      <c r="BI146" s="161"/>
      <c r="BJ146" s="161"/>
      <c r="BK146" s="161"/>
    </row>
    <row r="147" spans="1:63">
      <c r="A147" s="161"/>
      <c r="B147" s="161"/>
      <c r="C147" s="161"/>
      <c r="D147" s="161"/>
      <c r="E147" s="827"/>
      <c r="F147" s="827"/>
      <c r="G147" s="827"/>
      <c r="H147" s="404"/>
      <c r="I147" s="404"/>
      <c r="J147" s="404"/>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161"/>
      <c r="BB147" s="161"/>
      <c r="BC147" s="161"/>
      <c r="BD147" s="161"/>
      <c r="BE147" s="161"/>
      <c r="BF147" s="161"/>
      <c r="BG147" s="161"/>
      <c r="BH147" s="161"/>
      <c r="BI147" s="161"/>
      <c r="BJ147" s="161"/>
      <c r="BK147" s="161"/>
    </row>
    <row r="148" spans="1:63">
      <c r="A148" s="161"/>
      <c r="B148" s="161"/>
      <c r="C148" s="161"/>
      <c r="D148" s="161"/>
      <c r="E148" s="827"/>
      <c r="F148" s="827"/>
      <c r="G148" s="827"/>
      <c r="H148" s="404"/>
      <c r="I148" s="404"/>
      <c r="J148" s="404"/>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row>
    <row r="149" spans="1:63">
      <c r="A149" s="161"/>
      <c r="B149" s="161"/>
      <c r="C149" s="161"/>
      <c r="D149" s="161"/>
      <c r="E149" s="827"/>
      <c r="F149" s="827"/>
      <c r="G149" s="827"/>
      <c r="H149" s="404"/>
      <c r="I149" s="404"/>
      <c r="J149" s="404"/>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c r="BE149" s="161"/>
      <c r="BF149" s="161"/>
      <c r="BG149" s="161"/>
      <c r="BH149" s="161"/>
      <c r="BI149" s="161"/>
      <c r="BJ149" s="161"/>
      <c r="BK149" s="161"/>
    </row>
    <row r="150" spans="1:63">
      <c r="A150" s="161"/>
      <c r="B150" s="161"/>
      <c r="C150" s="161"/>
      <c r="D150" s="161"/>
      <c r="E150" s="827"/>
      <c r="F150" s="827"/>
      <c r="G150" s="827"/>
      <c r="H150" s="404"/>
      <c r="I150" s="404"/>
      <c r="J150" s="404"/>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c r="BE150" s="161"/>
      <c r="BF150" s="161"/>
      <c r="BG150" s="161"/>
      <c r="BH150" s="161"/>
      <c r="BI150" s="161"/>
      <c r="BJ150" s="161"/>
      <c r="BK150" s="161"/>
    </row>
    <row r="151" spans="1:63">
      <c r="A151" s="161"/>
      <c r="B151" s="161"/>
      <c r="C151" s="161"/>
      <c r="D151" s="161"/>
      <c r="E151" s="827"/>
      <c r="F151" s="827"/>
      <c r="G151" s="827"/>
      <c r="H151" s="404"/>
      <c r="I151" s="404"/>
      <c r="J151" s="404"/>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c r="BE151" s="161"/>
      <c r="BF151" s="161"/>
      <c r="BG151" s="161"/>
      <c r="BH151" s="161"/>
      <c r="BI151" s="161"/>
      <c r="BJ151" s="161"/>
      <c r="BK151" s="161"/>
    </row>
    <row r="152" spans="1:63">
      <c r="A152" s="161"/>
      <c r="B152" s="161"/>
      <c r="C152" s="161"/>
      <c r="D152" s="161"/>
      <c r="E152" s="827"/>
      <c r="F152" s="827"/>
      <c r="G152" s="827"/>
      <c r="H152" s="404"/>
      <c r="I152" s="404"/>
      <c r="J152" s="404"/>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161"/>
      <c r="BB152" s="161"/>
      <c r="BC152" s="161"/>
      <c r="BD152" s="161"/>
      <c r="BE152" s="161"/>
      <c r="BF152" s="161"/>
      <c r="BG152" s="161"/>
      <c r="BH152" s="161"/>
      <c r="BI152" s="161"/>
      <c r="BJ152" s="161"/>
      <c r="BK152" s="161"/>
    </row>
    <row r="153" spans="1:63">
      <c r="A153" s="161"/>
      <c r="B153" s="161"/>
      <c r="C153" s="161"/>
      <c r="D153" s="161"/>
      <c r="E153" s="827"/>
      <c r="F153" s="827"/>
      <c r="G153" s="827"/>
      <c r="H153" s="404"/>
      <c r="I153" s="404"/>
      <c r="J153" s="404"/>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161"/>
      <c r="BB153" s="161"/>
      <c r="BC153" s="161"/>
      <c r="BD153" s="161"/>
      <c r="BE153" s="161"/>
      <c r="BF153" s="161"/>
      <c r="BG153" s="161"/>
      <c r="BH153" s="161"/>
      <c r="BI153" s="161"/>
      <c r="BJ153" s="161"/>
      <c r="BK153" s="161"/>
    </row>
    <row r="154" spans="1:63">
      <c r="A154" s="161"/>
      <c r="B154" s="161"/>
      <c r="C154" s="161"/>
      <c r="D154" s="161"/>
      <c r="E154" s="827"/>
      <c r="F154" s="827"/>
      <c r="G154" s="827"/>
      <c r="H154" s="404"/>
      <c r="I154" s="404"/>
      <c r="J154" s="404"/>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161"/>
      <c r="BB154" s="161"/>
      <c r="BC154" s="161"/>
      <c r="BD154" s="161"/>
      <c r="BE154" s="161"/>
      <c r="BF154" s="161"/>
      <c r="BG154" s="161"/>
      <c r="BH154" s="161"/>
      <c r="BI154" s="161"/>
      <c r="BJ154" s="161"/>
      <c r="BK154" s="161"/>
    </row>
    <row r="155" spans="1:63">
      <c r="A155" s="161"/>
      <c r="B155" s="161"/>
      <c r="C155" s="161"/>
      <c r="D155" s="161"/>
      <c r="E155" s="827"/>
      <c r="F155" s="827"/>
      <c r="G155" s="827"/>
      <c r="H155" s="404"/>
      <c r="I155" s="404"/>
      <c r="J155" s="404"/>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61"/>
      <c r="BK155" s="161"/>
    </row>
    <row r="156" spans="1:63">
      <c r="A156" s="161"/>
      <c r="B156" s="161"/>
      <c r="C156" s="161"/>
      <c r="D156" s="161"/>
      <c r="E156" s="827"/>
      <c r="F156" s="827"/>
      <c r="G156" s="827"/>
      <c r="H156" s="404"/>
      <c r="I156" s="404"/>
      <c r="J156" s="404"/>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c r="BE156" s="161"/>
      <c r="BF156" s="161"/>
      <c r="BG156" s="161"/>
      <c r="BH156" s="161"/>
      <c r="BI156" s="161"/>
      <c r="BJ156" s="161"/>
      <c r="BK156" s="161"/>
    </row>
    <row r="157" spans="1:63">
      <c r="A157" s="161"/>
      <c r="B157" s="161"/>
      <c r="C157" s="161"/>
      <c r="D157" s="161"/>
      <c r="E157" s="827"/>
      <c r="F157" s="827"/>
      <c r="G157" s="827"/>
      <c r="H157" s="404"/>
      <c r="I157" s="404"/>
      <c r="J157" s="404"/>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c r="BE157" s="161"/>
      <c r="BF157" s="161"/>
      <c r="BG157" s="161"/>
      <c r="BH157" s="161"/>
      <c r="BI157" s="161"/>
      <c r="BJ157" s="161"/>
      <c r="BK157" s="161"/>
    </row>
    <row r="158" spans="1:63">
      <c r="A158" s="161"/>
      <c r="B158" s="161"/>
      <c r="C158" s="161"/>
      <c r="D158" s="161"/>
      <c r="E158" s="827"/>
      <c r="F158" s="827"/>
      <c r="G158" s="827"/>
      <c r="H158" s="404"/>
      <c r="I158" s="404"/>
      <c r="J158" s="404"/>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161"/>
      <c r="BB158" s="161"/>
      <c r="BC158" s="161"/>
      <c r="BD158" s="161"/>
      <c r="BE158" s="161"/>
      <c r="BF158" s="161"/>
      <c r="BG158" s="161"/>
      <c r="BH158" s="161"/>
      <c r="BI158" s="161"/>
      <c r="BJ158" s="161"/>
      <c r="BK158" s="161"/>
    </row>
    <row r="159" spans="1:63">
      <c r="A159" s="161"/>
      <c r="B159" s="161"/>
      <c r="C159" s="161"/>
      <c r="D159" s="161"/>
      <c r="E159" s="827"/>
      <c r="F159" s="827"/>
      <c r="G159" s="827"/>
      <c r="H159" s="404"/>
      <c r="I159" s="404"/>
      <c r="J159" s="404"/>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161"/>
      <c r="BB159" s="161"/>
      <c r="BC159" s="161"/>
      <c r="BD159" s="161"/>
      <c r="BE159" s="161"/>
      <c r="BF159" s="161"/>
      <c r="BG159" s="161"/>
      <c r="BH159" s="161"/>
      <c r="BI159" s="161"/>
      <c r="BJ159" s="161"/>
      <c r="BK159" s="161"/>
    </row>
    <row r="160" spans="1:63">
      <c r="A160" s="161"/>
      <c r="B160" s="161"/>
      <c r="C160" s="161"/>
      <c r="D160" s="161"/>
      <c r="E160" s="827"/>
      <c r="F160" s="827"/>
      <c r="G160" s="827"/>
      <c r="H160" s="404"/>
      <c r="I160" s="404"/>
      <c r="J160" s="404"/>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161"/>
      <c r="BB160" s="161"/>
      <c r="BC160" s="161"/>
      <c r="BD160" s="161"/>
      <c r="BE160" s="161"/>
      <c r="BF160" s="161"/>
      <c r="BG160" s="161"/>
      <c r="BH160" s="161"/>
      <c r="BI160" s="161"/>
      <c r="BJ160" s="161"/>
      <c r="BK160" s="161"/>
    </row>
    <row r="161" spans="1:63">
      <c r="A161" s="161"/>
      <c r="B161" s="161"/>
      <c r="C161" s="161"/>
      <c r="D161" s="161"/>
      <c r="E161" s="827"/>
      <c r="F161" s="827"/>
      <c r="G161" s="827"/>
      <c r="H161" s="404"/>
      <c r="I161" s="404"/>
      <c r="J161" s="404"/>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1"/>
      <c r="AX161" s="161"/>
      <c r="AY161" s="161"/>
      <c r="AZ161" s="161"/>
      <c r="BA161" s="161"/>
      <c r="BB161" s="161"/>
      <c r="BC161" s="161"/>
      <c r="BD161" s="161"/>
      <c r="BE161" s="161"/>
      <c r="BF161" s="161"/>
      <c r="BG161" s="161"/>
      <c r="BH161" s="161"/>
      <c r="BI161" s="161"/>
      <c r="BJ161" s="161"/>
      <c r="BK161" s="161"/>
    </row>
    <row r="162" spans="1:63">
      <c r="A162" s="161"/>
      <c r="B162" s="161"/>
      <c r="C162" s="161"/>
      <c r="D162" s="161"/>
      <c r="E162" s="827"/>
      <c r="F162" s="827"/>
      <c r="G162" s="827"/>
      <c r="H162" s="404"/>
      <c r="I162" s="404"/>
      <c r="J162" s="404"/>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c r="BH162" s="161"/>
      <c r="BI162" s="161"/>
      <c r="BJ162" s="161"/>
      <c r="BK162" s="161"/>
    </row>
    <row r="163" spans="1:63">
      <c r="A163" s="161"/>
      <c r="B163" s="161"/>
      <c r="C163" s="161"/>
      <c r="D163" s="161"/>
      <c r="E163" s="827"/>
      <c r="F163" s="827"/>
      <c r="G163" s="827"/>
      <c r="H163" s="404"/>
      <c r="I163" s="404"/>
      <c r="J163" s="404"/>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c r="BE163" s="161"/>
      <c r="BF163" s="161"/>
      <c r="BG163" s="161"/>
      <c r="BH163" s="161"/>
      <c r="BI163" s="161"/>
      <c r="BJ163" s="161"/>
      <c r="BK163" s="161"/>
    </row>
    <row r="164" spans="1:63">
      <c r="A164" s="161"/>
      <c r="B164" s="161"/>
      <c r="C164" s="161"/>
      <c r="D164" s="161"/>
      <c r="E164" s="827"/>
      <c r="F164" s="827"/>
      <c r="G164" s="827"/>
      <c r="H164" s="404"/>
      <c r="I164" s="404"/>
      <c r="J164" s="404"/>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c r="BH164" s="161"/>
      <c r="BI164" s="161"/>
      <c r="BJ164" s="161"/>
      <c r="BK164" s="161"/>
    </row>
    <row r="165" spans="1:63">
      <c r="A165" s="161"/>
      <c r="B165" s="161"/>
      <c r="C165" s="161"/>
      <c r="D165" s="161"/>
      <c r="E165" s="827"/>
      <c r="F165" s="827"/>
      <c r="G165" s="827"/>
      <c r="H165" s="404"/>
      <c r="I165" s="404"/>
      <c r="J165" s="404"/>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161"/>
      <c r="BB165" s="161"/>
      <c r="BC165" s="161"/>
      <c r="BD165" s="161"/>
      <c r="BE165" s="161"/>
      <c r="BF165" s="161"/>
      <c r="BG165" s="161"/>
      <c r="BH165" s="161"/>
      <c r="BI165" s="161"/>
      <c r="BJ165" s="161"/>
      <c r="BK165" s="161"/>
    </row>
    <row r="166" spans="1:63">
      <c r="A166" s="161"/>
      <c r="B166" s="161"/>
      <c r="C166" s="161"/>
      <c r="D166" s="161"/>
      <c r="E166" s="827"/>
      <c r="F166" s="827"/>
      <c r="G166" s="827"/>
      <c r="H166" s="404"/>
      <c r="I166" s="404"/>
      <c r="J166" s="404"/>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161"/>
      <c r="BB166" s="161"/>
      <c r="BC166" s="161"/>
      <c r="BD166" s="161"/>
      <c r="BE166" s="161"/>
      <c r="BF166" s="161"/>
      <c r="BG166" s="161"/>
      <c r="BH166" s="161"/>
      <c r="BI166" s="161"/>
      <c r="BJ166" s="161"/>
      <c r="BK166" s="161"/>
    </row>
    <row r="167" spans="1:63">
      <c r="A167" s="161"/>
      <c r="B167" s="161"/>
      <c r="C167" s="161"/>
      <c r="D167" s="161"/>
      <c r="E167" s="827"/>
      <c r="F167" s="827"/>
      <c r="G167" s="827"/>
      <c r="H167" s="404"/>
      <c r="I167" s="404"/>
      <c r="J167" s="404"/>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161"/>
      <c r="BB167" s="161"/>
      <c r="BC167" s="161"/>
      <c r="BD167" s="161"/>
      <c r="BE167" s="161"/>
      <c r="BF167" s="161"/>
      <c r="BG167" s="161"/>
      <c r="BH167" s="161"/>
      <c r="BI167" s="161"/>
      <c r="BJ167" s="161"/>
      <c r="BK167" s="161"/>
    </row>
    <row r="168" spans="1:63">
      <c r="A168" s="161"/>
      <c r="B168" s="161"/>
      <c r="C168" s="161"/>
      <c r="D168" s="161"/>
      <c r="E168" s="827"/>
      <c r="F168" s="827"/>
      <c r="G168" s="827"/>
      <c r="H168" s="404"/>
      <c r="I168" s="404"/>
      <c r="J168" s="404"/>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161"/>
      <c r="BB168" s="161"/>
      <c r="BC168" s="161"/>
      <c r="BD168" s="161"/>
      <c r="BE168" s="161"/>
      <c r="BF168" s="161"/>
      <c r="BG168" s="161"/>
      <c r="BH168" s="161"/>
      <c r="BI168" s="161"/>
      <c r="BJ168" s="161"/>
      <c r="BK168" s="161"/>
    </row>
    <row r="169" spans="1:63">
      <c r="A169" s="161"/>
      <c r="B169" s="161"/>
      <c r="C169" s="161"/>
      <c r="D169" s="161"/>
      <c r="E169" s="827"/>
      <c r="F169" s="827"/>
      <c r="G169" s="827"/>
      <c r="H169" s="404"/>
      <c r="I169" s="404"/>
      <c r="J169" s="404"/>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c r="BE169" s="161"/>
      <c r="BF169" s="161"/>
      <c r="BG169" s="161"/>
      <c r="BH169" s="161"/>
      <c r="BI169" s="161"/>
      <c r="BJ169" s="161"/>
      <c r="BK169" s="161"/>
    </row>
    <row r="170" spans="1:63">
      <c r="A170" s="161"/>
      <c r="B170" s="161"/>
      <c r="C170" s="161"/>
      <c r="D170" s="161"/>
      <c r="E170" s="827"/>
      <c r="F170" s="827"/>
      <c r="G170" s="827"/>
      <c r="H170" s="404"/>
      <c r="I170" s="404"/>
      <c r="J170" s="404"/>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c r="BE170" s="161"/>
      <c r="BF170" s="161"/>
      <c r="BG170" s="161"/>
      <c r="BH170" s="161"/>
      <c r="BI170" s="161"/>
      <c r="BJ170" s="161"/>
      <c r="BK170" s="161"/>
    </row>
    <row r="171" spans="1:63">
      <c r="A171" s="161"/>
      <c r="B171" s="161"/>
      <c r="C171" s="161"/>
      <c r="D171" s="161"/>
      <c r="E171" s="827"/>
      <c r="F171" s="827"/>
      <c r="G171" s="827"/>
      <c r="H171" s="404"/>
      <c r="I171" s="404"/>
      <c r="J171" s="404"/>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c r="BE171" s="161"/>
      <c r="BF171" s="161"/>
      <c r="BG171" s="161"/>
      <c r="BH171" s="161"/>
      <c r="BI171" s="161"/>
      <c r="BJ171" s="161"/>
      <c r="BK171" s="161"/>
    </row>
    <row r="172" spans="1:63">
      <c r="A172" s="161"/>
      <c r="B172" s="161"/>
      <c r="C172" s="161"/>
      <c r="D172" s="161"/>
      <c r="E172" s="827"/>
      <c r="F172" s="827"/>
      <c r="G172" s="827"/>
      <c r="H172" s="404"/>
      <c r="I172" s="404"/>
      <c r="J172" s="404"/>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161"/>
      <c r="BB172" s="161"/>
      <c r="BC172" s="161"/>
      <c r="BD172" s="161"/>
      <c r="BE172" s="161"/>
      <c r="BF172" s="161"/>
      <c r="BG172" s="161"/>
      <c r="BH172" s="161"/>
      <c r="BI172" s="161"/>
      <c r="BJ172" s="161"/>
      <c r="BK172" s="161"/>
    </row>
    <row r="173" spans="1:63">
      <c r="A173" s="161"/>
      <c r="B173" s="161"/>
      <c r="C173" s="161"/>
      <c r="D173" s="161"/>
      <c r="E173" s="827"/>
      <c r="F173" s="827"/>
      <c r="G173" s="827"/>
      <c r="H173" s="404"/>
      <c r="I173" s="404"/>
      <c r="J173" s="404"/>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161"/>
      <c r="BB173" s="161"/>
      <c r="BC173" s="161"/>
      <c r="BD173" s="161"/>
      <c r="BE173" s="161"/>
      <c r="BF173" s="161"/>
      <c r="BG173" s="161"/>
      <c r="BH173" s="161"/>
      <c r="BI173" s="161"/>
      <c r="BJ173" s="161"/>
      <c r="BK173" s="161"/>
    </row>
    <row r="174" spans="1:63">
      <c r="A174" s="161"/>
      <c r="B174" s="161"/>
      <c r="C174" s="161"/>
      <c r="D174" s="161"/>
      <c r="E174" s="827"/>
      <c r="F174" s="827"/>
      <c r="G174" s="827"/>
      <c r="H174" s="404"/>
      <c r="I174" s="404"/>
      <c r="J174" s="404"/>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161"/>
      <c r="BB174" s="161"/>
      <c r="BC174" s="161"/>
      <c r="BD174" s="161"/>
      <c r="BE174" s="161"/>
      <c r="BF174" s="161"/>
      <c r="BG174" s="161"/>
      <c r="BH174" s="161"/>
      <c r="BI174" s="161"/>
      <c r="BJ174" s="161"/>
      <c r="BK174" s="161"/>
    </row>
    <row r="175" spans="1:63">
      <c r="A175" s="161"/>
      <c r="B175" s="161"/>
      <c r="C175" s="161"/>
      <c r="D175" s="161"/>
      <c r="E175" s="827"/>
      <c r="F175" s="827"/>
      <c r="G175" s="827"/>
      <c r="H175" s="404"/>
      <c r="I175" s="404"/>
      <c r="J175" s="404"/>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161"/>
      <c r="BB175" s="161"/>
      <c r="BC175" s="161"/>
      <c r="BD175" s="161"/>
      <c r="BE175" s="161"/>
      <c r="BF175" s="161"/>
      <c r="BG175" s="161"/>
      <c r="BH175" s="161"/>
      <c r="BI175" s="161"/>
      <c r="BJ175" s="161"/>
      <c r="BK175" s="161"/>
    </row>
    <row r="176" spans="1:63">
      <c r="A176" s="161"/>
      <c r="B176" s="161"/>
      <c r="C176" s="161"/>
      <c r="D176" s="161"/>
      <c r="E176" s="827"/>
      <c r="F176" s="827"/>
      <c r="G176" s="827"/>
      <c r="H176" s="404"/>
      <c r="I176" s="404"/>
      <c r="J176" s="404"/>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c r="BE176" s="161"/>
      <c r="BF176" s="161"/>
      <c r="BG176" s="161"/>
      <c r="BH176" s="161"/>
      <c r="BI176" s="161"/>
      <c r="BJ176" s="161"/>
      <c r="BK176" s="161"/>
    </row>
    <row r="177" spans="1:63">
      <c r="A177" s="161"/>
      <c r="B177" s="161"/>
      <c r="C177" s="161"/>
      <c r="D177" s="161"/>
      <c r="E177" s="827"/>
      <c r="F177" s="827"/>
      <c r="G177" s="827"/>
      <c r="H177" s="404"/>
      <c r="I177" s="404"/>
      <c r="J177" s="404"/>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C177" s="161"/>
      <c r="BD177" s="161"/>
      <c r="BE177" s="161"/>
      <c r="BF177" s="161"/>
      <c r="BG177" s="161"/>
      <c r="BH177" s="161"/>
      <c r="BI177" s="161"/>
      <c r="BJ177" s="161"/>
      <c r="BK177" s="161"/>
    </row>
    <row r="178" spans="1:63">
      <c r="A178" s="161"/>
      <c r="B178" s="161"/>
      <c r="C178" s="161"/>
      <c r="D178" s="161"/>
      <c r="E178" s="827"/>
      <c r="F178" s="827"/>
      <c r="G178" s="827"/>
      <c r="H178" s="404"/>
      <c r="I178" s="404"/>
      <c r="J178" s="404"/>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161"/>
      <c r="BB178" s="161"/>
      <c r="BC178" s="161"/>
      <c r="BD178" s="161"/>
      <c r="BE178" s="161"/>
      <c r="BF178" s="161"/>
      <c r="BG178" s="161"/>
      <c r="BH178" s="161"/>
      <c r="BI178" s="161"/>
      <c r="BJ178" s="161"/>
      <c r="BK178" s="161"/>
    </row>
    <row r="179" spans="1:63">
      <c r="A179" s="161"/>
      <c r="B179" s="161"/>
      <c r="C179" s="161"/>
      <c r="D179" s="161"/>
      <c r="E179" s="827"/>
      <c r="F179" s="827"/>
      <c r="G179" s="827"/>
      <c r="H179" s="404"/>
      <c r="I179" s="404"/>
      <c r="J179" s="404"/>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161"/>
      <c r="BB179" s="161"/>
      <c r="BC179" s="161"/>
      <c r="BD179" s="161"/>
      <c r="BE179" s="161"/>
      <c r="BF179" s="161"/>
      <c r="BG179" s="161"/>
      <c r="BH179" s="161"/>
      <c r="BI179" s="161"/>
      <c r="BJ179" s="161"/>
      <c r="BK179" s="161"/>
    </row>
    <row r="180" spans="1:63">
      <c r="A180" s="161"/>
      <c r="B180" s="161"/>
      <c r="C180" s="161"/>
      <c r="D180" s="161"/>
      <c r="E180" s="827"/>
      <c r="F180" s="827"/>
      <c r="G180" s="827"/>
      <c r="H180" s="404"/>
      <c r="I180" s="404"/>
      <c r="J180" s="404"/>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C180" s="161"/>
      <c r="BD180" s="161"/>
      <c r="BE180" s="161"/>
      <c r="BF180" s="161"/>
      <c r="BG180" s="161"/>
      <c r="BH180" s="161"/>
      <c r="BI180" s="161"/>
      <c r="BJ180" s="161"/>
      <c r="BK180" s="161"/>
    </row>
    <row r="181" spans="1:63">
      <c r="A181" s="161"/>
      <c r="B181" s="161"/>
      <c r="C181" s="161"/>
      <c r="D181" s="161"/>
      <c r="E181" s="827"/>
      <c r="F181" s="827"/>
      <c r="G181" s="827"/>
      <c r="H181" s="404"/>
      <c r="I181" s="404"/>
      <c r="J181" s="404"/>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61"/>
      <c r="BK181" s="161"/>
    </row>
    <row r="182" spans="1:63">
      <c r="A182" s="161"/>
      <c r="B182" s="161"/>
      <c r="C182" s="161"/>
      <c r="D182" s="161"/>
      <c r="E182" s="827"/>
      <c r="F182" s="827"/>
      <c r="G182" s="827"/>
      <c r="H182" s="404"/>
      <c r="I182" s="404"/>
      <c r="J182" s="404"/>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1"/>
      <c r="AY182" s="161"/>
      <c r="AZ182" s="161"/>
      <c r="BA182" s="161"/>
      <c r="BB182" s="161"/>
      <c r="BC182" s="161"/>
      <c r="BD182" s="161"/>
      <c r="BE182" s="161"/>
      <c r="BF182" s="161"/>
      <c r="BG182" s="161"/>
      <c r="BH182" s="161"/>
      <c r="BI182" s="161"/>
      <c r="BJ182" s="161"/>
      <c r="BK182" s="161"/>
    </row>
    <row r="183" spans="1:63">
      <c r="A183" s="161"/>
      <c r="B183" s="161"/>
      <c r="C183" s="161"/>
      <c r="D183" s="161"/>
      <c r="E183" s="827"/>
      <c r="F183" s="827"/>
      <c r="G183" s="827"/>
      <c r="H183" s="404"/>
      <c r="I183" s="404"/>
      <c r="J183" s="404"/>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161"/>
      <c r="BB183" s="161"/>
      <c r="BC183" s="161"/>
      <c r="BD183" s="161"/>
      <c r="BE183" s="161"/>
      <c r="BF183" s="161"/>
      <c r="BG183" s="161"/>
      <c r="BH183" s="161"/>
      <c r="BI183" s="161"/>
      <c r="BJ183" s="161"/>
      <c r="BK183" s="161"/>
    </row>
    <row r="184" spans="1:63">
      <c r="A184" s="161"/>
      <c r="B184" s="161"/>
      <c r="C184" s="161"/>
      <c r="D184" s="161"/>
      <c r="E184" s="827"/>
      <c r="F184" s="827"/>
      <c r="G184" s="827"/>
      <c r="H184" s="404"/>
      <c r="I184" s="404"/>
      <c r="J184" s="404"/>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161"/>
      <c r="BB184" s="161"/>
      <c r="BC184" s="161"/>
      <c r="BD184" s="161"/>
      <c r="BE184" s="161"/>
      <c r="BF184" s="161"/>
      <c r="BG184" s="161"/>
      <c r="BH184" s="161"/>
      <c r="BI184" s="161"/>
      <c r="BJ184" s="161"/>
      <c r="BK184" s="161"/>
    </row>
    <row r="185" spans="1:63">
      <c r="A185" s="161"/>
      <c r="B185" s="161"/>
      <c r="C185" s="161"/>
      <c r="D185" s="161"/>
      <c r="E185" s="827"/>
      <c r="F185" s="827"/>
      <c r="G185" s="827"/>
      <c r="H185" s="404"/>
      <c r="I185" s="404"/>
      <c r="J185" s="404"/>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C185" s="161"/>
      <c r="BD185" s="161"/>
      <c r="BE185" s="161"/>
      <c r="BF185" s="161"/>
      <c r="BG185" s="161"/>
      <c r="BH185" s="161"/>
      <c r="BI185" s="161"/>
      <c r="BJ185" s="161"/>
      <c r="BK185" s="161"/>
    </row>
    <row r="186" spans="1:63">
      <c r="A186" s="161"/>
      <c r="B186" s="161"/>
      <c r="C186" s="161"/>
      <c r="D186" s="161"/>
      <c r="E186" s="827"/>
      <c r="F186" s="827"/>
      <c r="G186" s="827"/>
      <c r="H186" s="404"/>
      <c r="I186" s="404"/>
      <c r="J186" s="404"/>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161"/>
      <c r="BB186" s="161"/>
      <c r="BC186" s="161"/>
      <c r="BD186" s="161"/>
      <c r="BE186" s="161"/>
      <c r="BF186" s="161"/>
      <c r="BG186" s="161"/>
      <c r="BH186" s="161"/>
      <c r="BI186" s="161"/>
      <c r="BJ186" s="161"/>
      <c r="BK186" s="161"/>
    </row>
    <row r="187" spans="1:63">
      <c r="A187" s="161"/>
      <c r="B187" s="161"/>
      <c r="C187" s="161"/>
      <c r="D187" s="161"/>
      <c r="E187" s="827"/>
      <c r="F187" s="827"/>
      <c r="G187" s="827"/>
      <c r="H187" s="404"/>
      <c r="I187" s="404"/>
      <c r="J187" s="404"/>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c r="BE187" s="161"/>
      <c r="BF187" s="161"/>
      <c r="BG187" s="161"/>
      <c r="BH187" s="161"/>
      <c r="BI187" s="161"/>
      <c r="BJ187" s="161"/>
      <c r="BK187" s="161"/>
    </row>
    <row r="188" spans="1:63">
      <c r="A188" s="161"/>
      <c r="B188" s="161"/>
      <c r="C188" s="161"/>
      <c r="D188" s="161"/>
      <c r="E188" s="827"/>
      <c r="F188" s="827"/>
      <c r="G188" s="827"/>
      <c r="H188" s="404"/>
      <c r="I188" s="404"/>
      <c r="J188" s="404"/>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c r="BE188" s="161"/>
      <c r="BF188" s="161"/>
      <c r="BG188" s="161"/>
      <c r="BH188" s="161"/>
      <c r="BI188" s="161"/>
      <c r="BJ188" s="161"/>
      <c r="BK188" s="161"/>
    </row>
    <row r="189" spans="1:63">
      <c r="A189" s="161"/>
      <c r="B189" s="161"/>
      <c r="C189" s="161"/>
      <c r="D189" s="161"/>
      <c r="E189" s="827"/>
      <c r="F189" s="827"/>
      <c r="G189" s="827"/>
      <c r="H189" s="404"/>
      <c r="I189" s="404"/>
      <c r="J189" s="404"/>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c r="AZ189" s="161"/>
      <c r="BA189" s="161"/>
      <c r="BB189" s="161"/>
      <c r="BC189" s="161"/>
      <c r="BD189" s="161"/>
      <c r="BE189" s="161"/>
      <c r="BF189" s="161"/>
      <c r="BG189" s="161"/>
      <c r="BH189" s="161"/>
      <c r="BI189" s="161"/>
      <c r="BJ189" s="161"/>
      <c r="BK189" s="161"/>
    </row>
    <row r="190" spans="1:63">
      <c r="A190" s="161"/>
      <c r="B190" s="161"/>
      <c r="C190" s="161"/>
      <c r="D190" s="161"/>
      <c r="E190" s="827"/>
      <c r="F190" s="827"/>
      <c r="G190" s="827"/>
      <c r="H190" s="404"/>
      <c r="I190" s="404"/>
      <c r="J190" s="404"/>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161"/>
      <c r="BB190" s="161"/>
      <c r="BC190" s="161"/>
      <c r="BD190" s="161"/>
      <c r="BE190" s="161"/>
      <c r="BF190" s="161"/>
      <c r="BG190" s="161"/>
      <c r="BH190" s="161"/>
      <c r="BI190" s="161"/>
      <c r="BJ190" s="161"/>
      <c r="BK190" s="161"/>
    </row>
    <row r="191" spans="1:63">
      <c r="A191" s="161"/>
      <c r="B191" s="161"/>
      <c r="C191" s="161"/>
      <c r="D191" s="161"/>
      <c r="E191" s="827"/>
      <c r="F191" s="827"/>
      <c r="G191" s="827"/>
      <c r="H191" s="404"/>
      <c r="I191" s="404"/>
      <c r="J191" s="404"/>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161"/>
      <c r="BB191" s="161"/>
      <c r="BC191" s="161"/>
      <c r="BD191" s="161"/>
      <c r="BE191" s="161"/>
      <c r="BF191" s="161"/>
      <c r="BG191" s="161"/>
      <c r="BH191" s="161"/>
      <c r="BI191" s="161"/>
      <c r="BJ191" s="161"/>
      <c r="BK191" s="161"/>
    </row>
    <row r="192" spans="1:63">
      <c r="A192" s="161"/>
      <c r="B192" s="161"/>
      <c r="C192" s="161"/>
      <c r="D192" s="161"/>
      <c r="E192" s="827"/>
      <c r="F192" s="827"/>
      <c r="G192" s="827"/>
      <c r="H192" s="404"/>
      <c r="I192" s="404"/>
      <c r="J192" s="404"/>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161"/>
      <c r="BB192" s="161"/>
      <c r="BC192" s="161"/>
      <c r="BD192" s="161"/>
      <c r="BE192" s="161"/>
      <c r="BF192" s="161"/>
      <c r="BG192" s="161"/>
      <c r="BH192" s="161"/>
      <c r="BI192" s="161"/>
      <c r="BJ192" s="161"/>
      <c r="BK192" s="161"/>
    </row>
    <row r="193" spans="1:63">
      <c r="A193" s="161"/>
      <c r="B193" s="161"/>
      <c r="C193" s="161"/>
      <c r="D193" s="161"/>
      <c r="E193" s="827"/>
      <c r="F193" s="827"/>
      <c r="G193" s="827"/>
      <c r="H193" s="404"/>
      <c r="I193" s="404"/>
      <c r="J193" s="404"/>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161"/>
      <c r="BB193" s="161"/>
      <c r="BC193" s="161"/>
      <c r="BD193" s="161"/>
      <c r="BE193" s="161"/>
      <c r="BF193" s="161"/>
      <c r="BG193" s="161"/>
      <c r="BH193" s="161"/>
      <c r="BI193" s="161"/>
      <c r="BJ193" s="161"/>
      <c r="BK193" s="161"/>
    </row>
    <row r="194" spans="1:63">
      <c r="A194" s="161"/>
      <c r="B194" s="161"/>
      <c r="C194" s="161"/>
      <c r="D194" s="161"/>
      <c r="E194" s="827"/>
      <c r="F194" s="827"/>
      <c r="G194" s="827"/>
      <c r="H194" s="404"/>
      <c r="I194" s="404"/>
      <c r="J194" s="404"/>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c r="BH194" s="161"/>
      <c r="BI194" s="161"/>
      <c r="BJ194" s="161"/>
      <c r="BK194" s="161"/>
    </row>
    <row r="195" spans="1:63">
      <c r="A195" s="161"/>
      <c r="B195" s="161"/>
      <c r="C195" s="161"/>
      <c r="D195" s="161"/>
      <c r="E195" s="827"/>
      <c r="F195" s="827"/>
      <c r="G195" s="827"/>
      <c r="H195" s="404"/>
      <c r="I195" s="404"/>
      <c r="J195" s="404"/>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161"/>
      <c r="BB195" s="161"/>
      <c r="BC195" s="161"/>
      <c r="BD195" s="161"/>
      <c r="BE195" s="161"/>
      <c r="BF195" s="161"/>
      <c r="BG195" s="161"/>
      <c r="BH195" s="161"/>
      <c r="BI195" s="161"/>
      <c r="BJ195" s="161"/>
      <c r="BK195" s="161"/>
    </row>
    <row r="196" spans="1:63">
      <c r="A196" s="161"/>
      <c r="B196" s="161"/>
      <c r="C196" s="161"/>
      <c r="D196" s="161"/>
      <c r="E196" s="827"/>
      <c r="F196" s="827"/>
      <c r="G196" s="827"/>
      <c r="H196" s="404"/>
      <c r="I196" s="404"/>
      <c r="J196" s="404"/>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161"/>
      <c r="BB196" s="161"/>
      <c r="BC196" s="161"/>
      <c r="BD196" s="161"/>
      <c r="BE196" s="161"/>
      <c r="BF196" s="161"/>
      <c r="BG196" s="161"/>
      <c r="BH196" s="161"/>
      <c r="BI196" s="161"/>
      <c r="BJ196" s="161"/>
      <c r="BK196" s="161"/>
    </row>
    <row r="197" spans="1:63">
      <c r="A197" s="161"/>
      <c r="B197" s="161"/>
      <c r="C197" s="161"/>
      <c r="D197" s="161"/>
      <c r="E197" s="827"/>
      <c r="F197" s="827"/>
      <c r="G197" s="827"/>
      <c r="H197" s="404"/>
      <c r="I197" s="404"/>
      <c r="J197" s="404"/>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c r="BE197" s="161"/>
      <c r="BF197" s="161"/>
      <c r="BG197" s="161"/>
      <c r="BH197" s="161"/>
      <c r="BI197" s="161"/>
      <c r="BJ197" s="161"/>
      <c r="BK197" s="161"/>
    </row>
    <row r="198" spans="1:63">
      <c r="A198" s="161"/>
      <c r="B198" s="161"/>
      <c r="C198" s="161"/>
      <c r="D198" s="161"/>
      <c r="E198" s="827"/>
      <c r="F198" s="827"/>
      <c r="G198" s="827"/>
      <c r="H198" s="404"/>
      <c r="I198" s="404"/>
      <c r="J198" s="404"/>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161"/>
      <c r="BB198" s="161"/>
      <c r="BC198" s="161"/>
      <c r="BD198" s="161"/>
      <c r="BE198" s="161"/>
      <c r="BF198" s="161"/>
      <c r="BG198" s="161"/>
      <c r="BH198" s="161"/>
      <c r="BI198" s="161"/>
      <c r="BJ198" s="161"/>
      <c r="BK198" s="161"/>
    </row>
    <row r="199" spans="1:63">
      <c r="A199" s="161"/>
      <c r="B199" s="161"/>
      <c r="C199" s="161"/>
      <c r="D199" s="161"/>
      <c r="E199" s="827"/>
      <c r="F199" s="827"/>
      <c r="G199" s="827"/>
      <c r="H199" s="404"/>
      <c r="I199" s="404"/>
      <c r="J199" s="404"/>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c r="BE199" s="161"/>
      <c r="BF199" s="161"/>
      <c r="BG199" s="161"/>
      <c r="BH199" s="161"/>
      <c r="BI199" s="161"/>
      <c r="BJ199" s="161"/>
      <c r="BK199" s="161"/>
    </row>
    <row r="200" spans="1:63">
      <c r="A200" s="161"/>
      <c r="B200" s="161"/>
      <c r="C200" s="161"/>
      <c r="D200" s="161"/>
      <c r="E200" s="827"/>
      <c r="F200" s="827"/>
      <c r="G200" s="827"/>
      <c r="H200" s="404"/>
      <c r="I200" s="404"/>
      <c r="J200" s="404"/>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row>
    <row r="201" spans="1:63">
      <c r="A201" s="161"/>
      <c r="B201" s="161"/>
      <c r="C201" s="161"/>
      <c r="D201" s="161"/>
      <c r="E201" s="827"/>
      <c r="F201" s="827"/>
      <c r="G201" s="827"/>
      <c r="H201" s="404"/>
      <c r="I201" s="404"/>
      <c r="J201" s="404"/>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row>
    <row r="202" spans="1:63">
      <c r="A202" s="161"/>
      <c r="B202" s="161"/>
      <c r="C202" s="161"/>
      <c r="D202" s="161"/>
      <c r="E202" s="827"/>
      <c r="F202" s="827"/>
      <c r="G202" s="827"/>
      <c r="H202" s="404"/>
      <c r="I202" s="404"/>
      <c r="J202" s="404"/>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row>
    <row r="203" spans="1:63">
      <c r="A203" s="161"/>
      <c r="B203" s="161"/>
      <c r="C203" s="161"/>
      <c r="D203" s="161"/>
      <c r="E203" s="827"/>
      <c r="F203" s="827"/>
      <c r="G203" s="827"/>
      <c r="H203" s="404"/>
      <c r="I203" s="404"/>
      <c r="J203" s="404"/>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row>
    <row r="204" spans="1:63">
      <c r="A204" s="161"/>
      <c r="B204" s="161"/>
      <c r="C204" s="161"/>
      <c r="D204" s="161"/>
      <c r="E204" s="827"/>
      <c r="F204" s="827"/>
      <c r="G204" s="827"/>
      <c r="H204" s="404"/>
      <c r="I204" s="404"/>
      <c r="J204" s="404"/>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row>
    <row r="205" spans="1:63">
      <c r="A205" s="161"/>
      <c r="B205" s="161"/>
      <c r="C205" s="161"/>
      <c r="D205" s="161"/>
      <c r="E205" s="827"/>
      <c r="F205" s="827"/>
      <c r="G205" s="827"/>
      <c r="H205" s="404"/>
      <c r="I205" s="404"/>
      <c r="J205" s="404"/>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row>
    <row r="206" spans="1:63">
      <c r="A206" s="161"/>
      <c r="B206" s="161"/>
      <c r="C206" s="161"/>
      <c r="D206" s="161"/>
      <c r="E206" s="827"/>
      <c r="F206" s="827"/>
      <c r="G206" s="827"/>
      <c r="H206" s="404"/>
      <c r="I206" s="404"/>
      <c r="J206" s="404"/>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row>
    <row r="207" spans="1:63">
      <c r="A207" s="161"/>
      <c r="B207" s="161"/>
      <c r="C207" s="161"/>
      <c r="D207" s="161"/>
      <c r="E207" s="827"/>
      <c r="F207" s="827"/>
      <c r="G207" s="827"/>
      <c r="H207" s="404"/>
      <c r="I207" s="404"/>
      <c r="J207" s="404"/>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row>
    <row r="208" spans="1:63">
      <c r="A208" s="161"/>
      <c r="B208" s="161"/>
      <c r="C208" s="161"/>
      <c r="D208" s="161"/>
      <c r="E208" s="827"/>
      <c r="F208" s="827"/>
      <c r="G208" s="827"/>
      <c r="H208" s="404"/>
      <c r="I208" s="404"/>
      <c r="J208" s="404"/>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row>
    <row r="209" spans="1:63">
      <c r="A209" s="161"/>
      <c r="B209" s="161"/>
      <c r="C209" s="161"/>
      <c r="D209" s="161"/>
      <c r="E209" s="827"/>
      <c r="F209" s="827"/>
      <c r="G209" s="827"/>
      <c r="H209" s="404"/>
      <c r="I209" s="404"/>
      <c r="J209" s="404"/>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row>
    <row r="210" spans="1:63">
      <c r="A210" s="161"/>
      <c r="B210" s="161"/>
      <c r="C210" s="161"/>
      <c r="D210" s="161"/>
      <c r="E210" s="827"/>
      <c r="F210" s="827"/>
      <c r="G210" s="827"/>
      <c r="H210" s="404"/>
      <c r="I210" s="404"/>
      <c r="J210" s="404"/>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row>
    <row r="211" spans="1:63">
      <c r="A211" s="161"/>
      <c r="B211" s="161"/>
      <c r="C211" s="161"/>
      <c r="D211" s="161"/>
      <c r="E211" s="827"/>
      <c r="F211" s="827"/>
      <c r="G211" s="827"/>
      <c r="H211" s="404"/>
      <c r="I211" s="404"/>
      <c r="J211" s="404"/>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row>
    <row r="212" spans="1:63">
      <c r="A212" s="161"/>
      <c r="B212" s="161"/>
      <c r="C212" s="161"/>
      <c r="D212" s="161"/>
      <c r="E212" s="827"/>
      <c r="F212" s="827"/>
      <c r="G212" s="827"/>
      <c r="H212" s="404"/>
      <c r="I212" s="404"/>
      <c r="J212" s="404"/>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row>
    <row r="213" spans="1:63">
      <c r="A213" s="161"/>
      <c r="B213" s="161"/>
      <c r="C213" s="161"/>
      <c r="D213" s="161"/>
      <c r="E213" s="827"/>
      <c r="F213" s="827"/>
      <c r="G213" s="827"/>
      <c r="H213" s="404"/>
      <c r="I213" s="404"/>
      <c r="J213" s="404"/>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row>
    <row r="214" spans="1:63">
      <c r="A214" s="161"/>
      <c r="B214" s="161"/>
      <c r="C214" s="161"/>
      <c r="D214" s="161"/>
      <c r="E214" s="827"/>
      <c r="F214" s="827"/>
      <c r="G214" s="827"/>
      <c r="H214" s="404"/>
      <c r="I214" s="404"/>
      <c r="J214" s="404"/>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row>
    <row r="215" spans="1:63">
      <c r="A215" s="161"/>
      <c r="B215" s="161"/>
      <c r="C215" s="161"/>
      <c r="D215" s="161"/>
      <c r="E215" s="827"/>
      <c r="F215" s="827"/>
      <c r="G215" s="827"/>
      <c r="H215" s="404"/>
      <c r="I215" s="404"/>
      <c r="J215" s="404"/>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row>
    <row r="216" spans="1:63">
      <c r="A216" s="161"/>
      <c r="B216" s="161"/>
      <c r="C216" s="161"/>
      <c r="D216" s="161"/>
      <c r="E216" s="827"/>
      <c r="F216" s="827"/>
      <c r="G216" s="827"/>
      <c r="H216" s="404"/>
      <c r="I216" s="404"/>
      <c r="J216" s="404"/>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row>
    <row r="217" spans="1:63">
      <c r="A217" s="161"/>
      <c r="B217" s="161"/>
      <c r="C217" s="161"/>
      <c r="D217" s="161"/>
      <c r="E217" s="827"/>
      <c r="F217" s="827"/>
      <c r="G217" s="827"/>
      <c r="H217" s="404"/>
      <c r="I217" s="404"/>
      <c r="J217" s="404"/>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row>
    <row r="218" spans="1:63">
      <c r="A218" s="161"/>
      <c r="B218" s="161"/>
      <c r="C218" s="161"/>
      <c r="D218" s="161"/>
      <c r="E218" s="827"/>
      <c r="F218" s="827"/>
      <c r="G218" s="827"/>
      <c r="H218" s="404"/>
      <c r="I218" s="404"/>
      <c r="J218" s="404"/>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row>
    <row r="219" spans="1:63">
      <c r="A219" s="161"/>
      <c r="B219" s="161"/>
      <c r="C219" s="161"/>
      <c r="D219" s="161"/>
      <c r="E219" s="827"/>
      <c r="F219" s="827"/>
      <c r="G219" s="827"/>
      <c r="H219" s="404"/>
      <c r="I219" s="404"/>
      <c r="J219" s="404"/>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row>
    <row r="220" spans="1:63">
      <c r="A220" s="161"/>
      <c r="B220" s="161"/>
      <c r="C220" s="161"/>
      <c r="D220" s="161"/>
      <c r="E220" s="827"/>
      <c r="F220" s="827"/>
      <c r="G220" s="827"/>
      <c r="H220" s="404"/>
      <c r="I220" s="404"/>
      <c r="J220" s="404"/>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row>
    <row r="221" spans="1:63">
      <c r="A221" s="161"/>
      <c r="B221" s="161"/>
      <c r="C221" s="161"/>
      <c r="D221" s="161"/>
      <c r="E221" s="827"/>
      <c r="F221" s="827"/>
      <c r="G221" s="827"/>
      <c r="H221" s="404"/>
      <c r="I221" s="404"/>
      <c r="J221" s="404"/>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row>
    <row r="222" spans="1:63">
      <c r="A222" s="161"/>
      <c r="B222" s="161"/>
      <c r="C222" s="161"/>
      <c r="D222" s="161"/>
      <c r="E222" s="827"/>
      <c r="F222" s="827"/>
      <c r="G222" s="827"/>
      <c r="H222" s="404"/>
      <c r="I222" s="404"/>
      <c r="J222" s="404"/>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row>
    <row r="223" spans="1:63">
      <c r="A223" s="161"/>
      <c r="B223" s="161"/>
      <c r="C223" s="161"/>
      <c r="D223" s="161"/>
      <c r="E223" s="827"/>
      <c r="F223" s="827"/>
      <c r="G223" s="827"/>
      <c r="H223" s="404"/>
      <c r="I223" s="404"/>
      <c r="J223" s="404"/>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row>
    <row r="224" spans="1:63">
      <c r="A224" s="161"/>
      <c r="B224" s="161"/>
      <c r="C224" s="161"/>
      <c r="D224" s="161"/>
      <c r="E224" s="827"/>
      <c r="F224" s="827"/>
      <c r="G224" s="827"/>
      <c r="H224" s="404"/>
      <c r="I224" s="404"/>
      <c r="J224" s="404"/>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row>
    <row r="225" spans="1:63">
      <c r="A225" s="161"/>
      <c r="B225" s="161"/>
      <c r="C225" s="161"/>
      <c r="D225" s="161"/>
      <c r="E225" s="827"/>
      <c r="F225" s="827"/>
      <c r="G225" s="827"/>
      <c r="H225" s="404"/>
      <c r="I225" s="404"/>
      <c r="J225" s="404"/>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row>
    <row r="226" spans="1:63">
      <c r="A226" s="161"/>
      <c r="B226" s="161"/>
      <c r="C226" s="161"/>
      <c r="D226" s="161"/>
      <c r="E226" s="827"/>
      <c r="F226" s="827"/>
      <c r="G226" s="827"/>
      <c r="H226" s="404"/>
      <c r="I226" s="404"/>
      <c r="J226" s="404"/>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row>
    <row r="227" spans="1:63">
      <c r="A227" s="161"/>
      <c r="B227" s="161"/>
      <c r="C227" s="161"/>
      <c r="D227" s="161"/>
      <c r="E227" s="827"/>
      <c r="F227" s="827"/>
      <c r="G227" s="827"/>
      <c r="H227" s="404"/>
      <c r="I227" s="404"/>
      <c r="J227" s="404"/>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row>
    <row r="228" spans="1:63">
      <c r="A228" s="161"/>
      <c r="B228" s="161"/>
      <c r="C228" s="161"/>
      <c r="D228" s="161"/>
      <c r="E228" s="827"/>
      <c r="F228" s="827"/>
      <c r="G228" s="827"/>
      <c r="H228" s="404"/>
      <c r="I228" s="404"/>
      <c r="J228" s="404"/>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row>
    <row r="229" spans="1:63">
      <c r="A229" s="161"/>
      <c r="B229" s="161"/>
      <c r="C229" s="161"/>
      <c r="D229" s="161"/>
      <c r="E229" s="827"/>
      <c r="F229" s="827"/>
      <c r="G229" s="827"/>
      <c r="H229" s="404"/>
      <c r="I229" s="404"/>
      <c r="J229" s="404"/>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row>
    <row r="230" spans="1:63">
      <c r="A230" s="161"/>
      <c r="B230" s="161"/>
      <c r="C230" s="161"/>
      <c r="D230" s="161"/>
      <c r="E230" s="827"/>
      <c r="F230" s="827"/>
      <c r="G230" s="827"/>
      <c r="H230" s="404"/>
      <c r="I230" s="404"/>
      <c r="J230" s="404"/>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row>
    <row r="231" spans="1:63">
      <c r="A231" s="161"/>
      <c r="B231" s="161"/>
      <c r="C231" s="161"/>
      <c r="D231" s="161"/>
      <c r="E231" s="827"/>
      <c r="F231" s="827"/>
      <c r="G231" s="827"/>
      <c r="H231" s="404"/>
      <c r="I231" s="404"/>
      <c r="J231" s="404"/>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row>
    <row r="232" spans="1:63">
      <c r="A232" s="161"/>
      <c r="B232" s="161"/>
      <c r="C232" s="161"/>
      <c r="D232" s="161"/>
      <c r="E232" s="827"/>
      <c r="F232" s="827"/>
      <c r="G232" s="827"/>
      <c r="H232" s="404"/>
      <c r="I232" s="404"/>
      <c r="J232" s="404"/>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row>
    <row r="233" spans="1:63">
      <c r="A233" s="161"/>
      <c r="B233" s="161"/>
      <c r="C233" s="161"/>
      <c r="D233" s="161"/>
      <c r="E233" s="827"/>
      <c r="F233" s="827"/>
      <c r="G233" s="827"/>
      <c r="H233" s="404"/>
      <c r="I233" s="404"/>
      <c r="J233" s="404"/>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row>
    <row r="234" spans="1:63">
      <c r="A234" s="161"/>
      <c r="B234" s="161"/>
      <c r="C234" s="161"/>
      <c r="D234" s="161"/>
      <c r="E234" s="827"/>
      <c r="F234" s="827"/>
      <c r="G234" s="827"/>
      <c r="H234" s="404"/>
      <c r="I234" s="404"/>
      <c r="J234" s="404"/>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row>
    <row r="235" spans="1:63">
      <c r="A235" s="161"/>
      <c r="B235" s="161"/>
      <c r="C235" s="161"/>
      <c r="D235" s="161"/>
      <c r="E235" s="827"/>
      <c r="F235" s="827"/>
      <c r="G235" s="827"/>
      <c r="H235" s="404"/>
      <c r="I235" s="404"/>
      <c r="J235" s="404"/>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row>
    <row r="236" spans="1:63">
      <c r="A236" s="161"/>
      <c r="B236" s="161"/>
      <c r="C236" s="161"/>
      <c r="D236" s="161"/>
      <c r="E236" s="827"/>
      <c r="F236" s="827"/>
      <c r="G236" s="827"/>
      <c r="H236" s="404"/>
      <c r="I236" s="404"/>
      <c r="J236" s="404"/>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row>
    <row r="237" spans="1:63">
      <c r="A237" s="161"/>
      <c r="B237" s="161"/>
      <c r="C237" s="161"/>
      <c r="D237" s="161"/>
      <c r="E237" s="827"/>
      <c r="F237" s="827"/>
      <c r="G237" s="827"/>
      <c r="H237" s="404"/>
      <c r="I237" s="404"/>
      <c r="J237" s="404"/>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row>
    <row r="238" spans="1:63">
      <c r="A238" s="161"/>
      <c r="B238" s="161"/>
      <c r="C238" s="161"/>
      <c r="D238" s="161"/>
      <c r="E238" s="827"/>
      <c r="F238" s="827"/>
      <c r="G238" s="827"/>
      <c r="H238" s="404"/>
      <c r="I238" s="404"/>
      <c r="J238" s="404"/>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row>
    <row r="239" spans="1:63">
      <c r="A239" s="161"/>
      <c r="B239" s="161"/>
      <c r="C239" s="161"/>
      <c r="D239" s="161"/>
      <c r="E239" s="827"/>
      <c r="F239" s="827"/>
      <c r="G239" s="827"/>
      <c r="H239" s="404"/>
      <c r="I239" s="404"/>
      <c r="J239" s="404"/>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row>
    <row r="240" spans="1:63">
      <c r="A240" s="161"/>
      <c r="B240" s="161"/>
      <c r="C240" s="161"/>
      <c r="D240" s="161"/>
      <c r="E240" s="827"/>
      <c r="F240" s="827"/>
      <c r="G240" s="827"/>
      <c r="H240" s="404"/>
      <c r="I240" s="404"/>
      <c r="J240" s="404"/>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row>
    <row r="241" spans="1:63">
      <c r="A241" s="161"/>
      <c r="B241" s="161"/>
      <c r="C241" s="161"/>
      <c r="D241" s="161"/>
      <c r="E241" s="827"/>
      <c r="F241" s="827"/>
      <c r="G241" s="827"/>
      <c r="H241" s="404"/>
      <c r="I241" s="404"/>
      <c r="J241" s="404"/>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row>
    <row r="242" spans="1:63">
      <c r="A242" s="161"/>
      <c r="B242" s="161"/>
      <c r="C242" s="161"/>
      <c r="D242" s="161"/>
      <c r="E242" s="827"/>
      <c r="F242" s="827"/>
      <c r="G242" s="827"/>
      <c r="H242" s="404"/>
      <c r="I242" s="404"/>
      <c r="J242" s="404"/>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row>
    <row r="243" spans="1:63">
      <c r="A243" s="161"/>
      <c r="B243" s="161"/>
      <c r="C243" s="161"/>
      <c r="D243" s="161"/>
      <c r="E243" s="827"/>
      <c r="F243" s="827"/>
      <c r="G243" s="827"/>
      <c r="H243" s="404"/>
      <c r="I243" s="404"/>
      <c r="J243" s="404"/>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row>
    <row r="244" spans="1:63">
      <c r="A244" s="161"/>
      <c r="B244" s="161"/>
      <c r="C244" s="161"/>
      <c r="D244" s="161"/>
      <c r="E244" s="827"/>
      <c r="F244" s="827"/>
      <c r="G244" s="827"/>
      <c r="H244" s="404"/>
      <c r="I244" s="404"/>
      <c r="J244" s="404"/>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row>
    <row r="245" spans="1:63">
      <c r="A245" s="161"/>
      <c r="B245" s="161"/>
      <c r="C245" s="161"/>
      <c r="D245" s="161"/>
      <c r="E245" s="827"/>
      <c r="F245" s="827"/>
      <c r="G245" s="827"/>
      <c r="H245" s="404"/>
      <c r="I245" s="404"/>
      <c r="J245" s="404"/>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row>
    <row r="246" spans="1:63">
      <c r="A246" s="161"/>
      <c r="B246" s="161"/>
      <c r="C246" s="161"/>
      <c r="D246" s="161"/>
      <c r="E246" s="827"/>
      <c r="F246" s="827"/>
      <c r="G246" s="827"/>
      <c r="H246" s="404"/>
      <c r="I246" s="404"/>
      <c r="J246" s="404"/>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row>
    <row r="247" spans="1:63">
      <c r="A247" s="161"/>
      <c r="B247" s="161"/>
      <c r="C247" s="161"/>
      <c r="D247" s="161"/>
      <c r="E247" s="827"/>
      <c r="F247" s="827"/>
      <c r="G247" s="827"/>
      <c r="H247" s="404"/>
      <c r="I247" s="404"/>
      <c r="J247" s="404"/>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row>
    <row r="248" spans="1:63">
      <c r="A248" s="161"/>
      <c r="B248" s="161"/>
      <c r="C248" s="161"/>
      <c r="D248" s="161"/>
      <c r="E248" s="827"/>
      <c r="F248" s="827"/>
      <c r="G248" s="827"/>
      <c r="H248" s="404"/>
      <c r="I248" s="404"/>
      <c r="J248" s="404"/>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row>
    <row r="249" spans="1:63">
      <c r="A249" s="161"/>
      <c r="B249" s="161"/>
      <c r="C249" s="161"/>
      <c r="D249" s="161"/>
      <c r="E249" s="827"/>
      <c r="F249" s="827"/>
      <c r="G249" s="827"/>
      <c r="H249" s="404"/>
      <c r="I249" s="404"/>
      <c r="J249" s="404"/>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row>
    <row r="250" spans="1:63">
      <c r="A250" s="161"/>
      <c r="B250" s="161"/>
      <c r="C250" s="161"/>
      <c r="D250" s="161"/>
      <c r="E250" s="827"/>
      <c r="F250" s="827"/>
      <c r="G250" s="827"/>
      <c r="H250" s="404"/>
      <c r="I250" s="404"/>
      <c r="J250" s="404"/>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row>
    <row r="251" spans="1:63">
      <c r="A251" s="161"/>
      <c r="B251" s="161"/>
      <c r="C251" s="161"/>
      <c r="D251" s="161"/>
      <c r="E251" s="827"/>
      <c r="F251" s="827"/>
      <c r="G251" s="827"/>
      <c r="H251" s="404"/>
      <c r="I251" s="404"/>
      <c r="J251" s="404"/>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row>
    <row r="252" spans="1:63">
      <c r="A252" s="161"/>
      <c r="B252" s="161"/>
      <c r="C252" s="161"/>
      <c r="D252" s="161"/>
      <c r="E252" s="827"/>
      <c r="F252" s="827"/>
      <c r="G252" s="827"/>
      <c r="H252" s="404"/>
      <c r="I252" s="404"/>
      <c r="J252" s="404"/>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row>
    <row r="253" spans="1:63">
      <c r="A253" s="161"/>
      <c r="B253" s="161"/>
      <c r="C253" s="161"/>
      <c r="D253" s="161"/>
      <c r="E253" s="827"/>
      <c r="F253" s="827"/>
      <c r="G253" s="827"/>
      <c r="H253" s="404"/>
      <c r="I253" s="404"/>
      <c r="J253" s="404"/>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row>
    <row r="254" spans="1:63">
      <c r="A254" s="161"/>
      <c r="B254" s="161"/>
      <c r="C254" s="161"/>
      <c r="D254" s="161"/>
      <c r="E254" s="827"/>
      <c r="F254" s="827"/>
      <c r="G254" s="827"/>
      <c r="H254" s="404"/>
      <c r="I254" s="404"/>
      <c r="J254" s="404"/>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row>
    <row r="255" spans="1:63">
      <c r="A255" s="161"/>
      <c r="B255" s="161"/>
      <c r="C255" s="161"/>
      <c r="D255" s="161"/>
      <c r="E255" s="827"/>
      <c r="F255" s="827"/>
      <c r="G255" s="827"/>
      <c r="H255" s="404"/>
      <c r="I255" s="404"/>
      <c r="J255" s="404"/>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row>
    <row r="256" spans="1:63">
      <c r="A256" s="161"/>
      <c r="B256" s="161"/>
      <c r="C256" s="161"/>
      <c r="D256" s="161"/>
      <c r="E256" s="827"/>
      <c r="F256" s="827"/>
      <c r="G256" s="827"/>
      <c r="H256" s="404"/>
      <c r="I256" s="404"/>
      <c r="J256" s="404"/>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row>
    <row r="257" spans="1:63">
      <c r="A257" s="161"/>
      <c r="B257" s="161"/>
      <c r="C257" s="161"/>
      <c r="D257" s="161"/>
      <c r="E257" s="827"/>
      <c r="F257" s="827"/>
      <c r="G257" s="827"/>
      <c r="H257" s="404"/>
      <c r="I257" s="404"/>
      <c r="J257" s="404"/>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row>
    <row r="258" spans="1:63">
      <c r="A258" s="161"/>
      <c r="B258" s="161"/>
      <c r="C258" s="161"/>
      <c r="D258" s="161"/>
      <c r="E258" s="827"/>
      <c r="F258" s="827"/>
      <c r="G258" s="827"/>
      <c r="H258" s="404"/>
      <c r="I258" s="404"/>
      <c r="J258" s="404"/>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row>
    <row r="259" spans="1:63">
      <c r="A259" s="161"/>
      <c r="B259" s="161"/>
      <c r="C259" s="161"/>
      <c r="D259" s="161"/>
      <c r="E259" s="827"/>
      <c r="F259" s="827"/>
      <c r="G259" s="827"/>
      <c r="H259" s="404"/>
      <c r="I259" s="404"/>
      <c r="J259" s="404"/>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row>
    <row r="260" spans="1:63">
      <c r="A260" s="161"/>
      <c r="B260" s="161"/>
      <c r="C260" s="161"/>
      <c r="D260" s="161"/>
      <c r="E260" s="827"/>
      <c r="F260" s="827"/>
      <c r="G260" s="827"/>
      <c r="H260" s="404"/>
      <c r="I260" s="404"/>
      <c r="J260" s="404"/>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row>
    <row r="261" spans="1:63">
      <c r="A261" s="161"/>
      <c r="B261" s="161"/>
      <c r="C261" s="161"/>
      <c r="D261" s="161"/>
      <c r="E261" s="827"/>
      <c r="F261" s="827"/>
      <c r="G261" s="827"/>
      <c r="H261" s="404"/>
      <c r="I261" s="404"/>
      <c r="J261" s="404"/>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row>
    <row r="262" spans="1:63">
      <c r="A262" s="161"/>
      <c r="B262" s="161"/>
      <c r="C262" s="161"/>
      <c r="D262" s="161"/>
      <c r="E262" s="827"/>
      <c r="F262" s="827"/>
      <c r="G262" s="827"/>
      <c r="H262" s="404"/>
      <c r="I262" s="404"/>
      <c r="J262" s="404"/>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row>
    <row r="263" spans="1:63">
      <c r="A263" s="161"/>
      <c r="B263" s="161"/>
      <c r="C263" s="161"/>
      <c r="D263" s="161"/>
      <c r="E263" s="827"/>
      <c r="F263" s="827"/>
      <c r="G263" s="827"/>
      <c r="H263" s="404"/>
      <c r="I263" s="404"/>
      <c r="J263" s="404"/>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row>
    <row r="264" spans="1:63">
      <c r="A264" s="161"/>
      <c r="B264" s="161"/>
      <c r="C264" s="161"/>
      <c r="D264" s="161"/>
      <c r="E264" s="827"/>
      <c r="F264" s="827"/>
      <c r="G264" s="827"/>
      <c r="H264" s="404"/>
      <c r="I264" s="404"/>
      <c r="J264" s="404"/>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row>
    <row r="265" spans="1:63">
      <c r="A265" s="161"/>
      <c r="B265" s="161"/>
      <c r="C265" s="161"/>
      <c r="D265" s="161"/>
      <c r="E265" s="827"/>
      <c r="F265" s="827"/>
      <c r="G265" s="827"/>
      <c r="H265" s="404"/>
      <c r="I265" s="404"/>
      <c r="J265" s="404"/>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row>
    <row r="266" spans="1:63">
      <c r="A266" s="161"/>
      <c r="B266" s="161"/>
      <c r="C266" s="161"/>
      <c r="D266" s="161"/>
      <c r="E266" s="827"/>
      <c r="F266" s="827"/>
      <c r="G266" s="827"/>
      <c r="H266" s="404"/>
      <c r="I266" s="404"/>
      <c r="J266" s="404"/>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row>
    <row r="267" spans="1:63">
      <c r="A267" s="161"/>
      <c r="B267" s="161"/>
      <c r="C267" s="161"/>
      <c r="D267" s="161"/>
      <c r="E267" s="827"/>
      <c r="F267" s="827"/>
      <c r="G267" s="827"/>
      <c r="H267" s="404"/>
      <c r="I267" s="404"/>
      <c r="J267" s="404"/>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row>
    <row r="268" spans="1:63">
      <c r="A268" s="161"/>
      <c r="B268" s="161"/>
      <c r="C268" s="161"/>
      <c r="D268" s="161"/>
      <c r="E268" s="827"/>
      <c r="F268" s="827"/>
      <c r="G268" s="827"/>
      <c r="H268" s="404"/>
      <c r="I268" s="404"/>
      <c r="J268" s="404"/>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row>
    <row r="269" spans="1:63">
      <c r="A269" s="161"/>
      <c r="B269" s="161"/>
      <c r="C269" s="161"/>
      <c r="D269" s="161"/>
      <c r="E269" s="827"/>
      <c r="F269" s="827"/>
      <c r="G269" s="827"/>
      <c r="H269" s="404"/>
      <c r="I269" s="404"/>
      <c r="J269" s="404"/>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row>
    <row r="270" spans="1:63">
      <c r="A270" s="161"/>
      <c r="B270" s="161"/>
      <c r="C270" s="161"/>
      <c r="D270" s="161"/>
      <c r="E270" s="827"/>
      <c r="F270" s="827"/>
      <c r="G270" s="827"/>
      <c r="H270" s="404"/>
      <c r="I270" s="404"/>
      <c r="J270" s="404"/>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row>
    <row r="271" spans="1:63">
      <c r="A271" s="161"/>
      <c r="B271" s="161"/>
      <c r="C271" s="161"/>
      <c r="D271" s="161"/>
      <c r="E271" s="827"/>
      <c r="F271" s="827"/>
      <c r="G271" s="827"/>
      <c r="H271" s="404"/>
      <c r="I271" s="404"/>
      <c r="J271" s="404"/>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row>
    <row r="272" spans="1:63">
      <c r="A272" s="161"/>
      <c r="B272" s="161"/>
      <c r="C272" s="161"/>
      <c r="D272" s="161"/>
      <c r="E272" s="827"/>
      <c r="F272" s="827"/>
      <c r="G272" s="827"/>
      <c r="H272" s="404"/>
      <c r="I272" s="404"/>
      <c r="J272" s="404"/>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row>
    <row r="273" spans="1:63">
      <c r="A273" s="161"/>
      <c r="B273" s="161"/>
      <c r="C273" s="161"/>
      <c r="D273" s="161"/>
      <c r="E273" s="827"/>
      <c r="F273" s="827"/>
      <c r="G273" s="827"/>
      <c r="H273" s="404"/>
      <c r="I273" s="404"/>
      <c r="J273" s="404"/>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row>
    <row r="274" spans="1:63">
      <c r="A274" s="161"/>
      <c r="B274" s="161"/>
      <c r="C274" s="161"/>
      <c r="D274" s="161"/>
      <c r="E274" s="827"/>
      <c r="F274" s="827"/>
      <c r="G274" s="827"/>
      <c r="H274" s="404"/>
      <c r="I274" s="404"/>
      <c r="J274" s="404"/>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row>
    <row r="275" spans="1:63">
      <c r="A275" s="161"/>
      <c r="B275" s="161"/>
      <c r="C275" s="161"/>
      <c r="D275" s="161"/>
      <c r="E275" s="827"/>
      <c r="F275" s="827"/>
      <c r="G275" s="827"/>
      <c r="H275" s="404"/>
      <c r="I275" s="404"/>
      <c r="J275" s="404"/>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row>
    <row r="276" spans="1:63">
      <c r="A276" s="161"/>
      <c r="B276" s="161"/>
      <c r="C276" s="161"/>
      <c r="D276" s="161"/>
      <c r="E276" s="827"/>
      <c r="F276" s="827"/>
      <c r="G276" s="827"/>
      <c r="H276" s="404"/>
      <c r="I276" s="404"/>
      <c r="J276" s="404"/>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row>
    <row r="277" spans="1:63">
      <c r="A277" s="161"/>
      <c r="B277" s="161"/>
      <c r="C277" s="161"/>
      <c r="D277" s="161"/>
      <c r="E277" s="827"/>
      <c r="F277" s="827"/>
      <c r="G277" s="827"/>
      <c r="H277" s="404"/>
      <c r="I277" s="404"/>
      <c r="J277" s="404"/>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row>
    <row r="278" spans="1:63">
      <c r="A278" s="161"/>
      <c r="B278" s="161"/>
      <c r="C278" s="161"/>
      <c r="D278" s="161"/>
      <c r="E278" s="827"/>
      <c r="F278" s="827"/>
      <c r="G278" s="827"/>
      <c r="H278" s="404"/>
      <c r="I278" s="404"/>
      <c r="J278" s="404"/>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row>
    <row r="279" spans="1:63">
      <c r="A279" s="161"/>
      <c r="B279" s="161"/>
      <c r="C279" s="161"/>
      <c r="D279" s="161"/>
      <c r="E279" s="827"/>
      <c r="F279" s="827"/>
      <c r="G279" s="827"/>
      <c r="H279" s="404"/>
      <c r="I279" s="404"/>
      <c r="J279" s="404"/>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row>
    <row r="280" spans="1:63">
      <c r="A280" s="161"/>
      <c r="B280" s="161"/>
      <c r="C280" s="161"/>
      <c r="D280" s="161"/>
      <c r="E280" s="827"/>
      <c r="F280" s="827"/>
      <c r="G280" s="827"/>
      <c r="H280" s="404"/>
      <c r="I280" s="404"/>
      <c r="J280" s="404"/>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row>
    <row r="281" spans="1:63">
      <c r="A281" s="161"/>
      <c r="B281" s="161"/>
      <c r="C281" s="161"/>
      <c r="D281" s="161"/>
      <c r="E281" s="827"/>
      <c r="F281" s="827"/>
      <c r="G281" s="827"/>
      <c r="H281" s="404"/>
      <c r="I281" s="404"/>
      <c r="J281" s="404"/>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row>
    <row r="282" spans="1:63">
      <c r="A282" s="161"/>
      <c r="B282" s="161"/>
      <c r="C282" s="161"/>
      <c r="D282" s="161"/>
      <c r="E282" s="827"/>
      <c r="F282" s="827"/>
      <c r="G282" s="827"/>
      <c r="H282" s="404"/>
      <c r="I282" s="404"/>
      <c r="J282" s="404"/>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row>
    <row r="283" spans="1:63">
      <c r="A283" s="161"/>
      <c r="B283" s="161"/>
      <c r="C283" s="161"/>
      <c r="D283" s="161"/>
      <c r="E283" s="827"/>
      <c r="F283" s="827"/>
      <c r="G283" s="827"/>
      <c r="H283" s="404"/>
      <c r="I283" s="404"/>
      <c r="J283" s="404"/>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row>
    <row r="284" spans="1:63">
      <c r="A284" s="161"/>
      <c r="B284" s="161"/>
      <c r="C284" s="161"/>
      <c r="D284" s="161"/>
      <c r="E284" s="827"/>
      <c r="F284" s="827"/>
      <c r="G284" s="827"/>
      <c r="H284" s="404"/>
      <c r="I284" s="404"/>
      <c r="J284" s="404"/>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row>
    <row r="285" spans="1:63">
      <c r="A285" s="161"/>
      <c r="B285" s="161"/>
      <c r="C285" s="161"/>
      <c r="D285" s="161"/>
      <c r="E285" s="827"/>
      <c r="F285" s="827"/>
      <c r="G285" s="827"/>
      <c r="H285" s="404"/>
      <c r="I285" s="404"/>
      <c r="J285" s="404"/>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row>
    <row r="286" spans="1:63">
      <c r="A286" s="161"/>
      <c r="B286" s="161"/>
      <c r="C286" s="161"/>
      <c r="D286" s="161"/>
      <c r="E286" s="827"/>
      <c r="F286" s="827"/>
      <c r="G286" s="827"/>
      <c r="H286" s="404"/>
      <c r="I286" s="404"/>
      <c r="J286" s="404"/>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row>
    <row r="287" spans="1:63">
      <c r="A287" s="161"/>
      <c r="B287" s="161"/>
      <c r="C287" s="161"/>
      <c r="D287" s="161"/>
      <c r="E287" s="827"/>
      <c r="F287" s="827"/>
      <c r="G287" s="827"/>
      <c r="H287" s="404"/>
      <c r="I287" s="404"/>
      <c r="J287" s="404"/>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row>
    <row r="288" spans="1:63">
      <c r="A288" s="161"/>
      <c r="B288" s="161"/>
      <c r="C288" s="161"/>
      <c r="D288" s="161"/>
      <c r="E288" s="827"/>
      <c r="F288" s="827"/>
      <c r="G288" s="827"/>
      <c r="H288" s="404"/>
      <c r="I288" s="404"/>
      <c r="J288" s="404"/>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row>
    <row r="289" spans="1:63">
      <c r="A289" s="161"/>
      <c r="B289" s="161"/>
      <c r="C289" s="161"/>
      <c r="D289" s="161"/>
      <c r="E289" s="827"/>
      <c r="F289" s="827"/>
      <c r="G289" s="827"/>
      <c r="H289" s="404"/>
      <c r="I289" s="404"/>
      <c r="J289" s="404"/>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row>
    <row r="290" spans="1:63">
      <c r="A290" s="161"/>
      <c r="B290" s="161"/>
      <c r="C290" s="161"/>
      <c r="D290" s="161"/>
      <c r="E290" s="827"/>
      <c r="F290" s="827"/>
      <c r="G290" s="827"/>
      <c r="H290" s="404"/>
      <c r="I290" s="404"/>
      <c r="J290" s="404"/>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row>
    <row r="291" spans="1:63">
      <c r="A291" s="161"/>
      <c r="B291" s="161"/>
      <c r="C291" s="161"/>
      <c r="D291" s="161"/>
      <c r="E291" s="827"/>
      <c r="F291" s="827"/>
      <c r="G291" s="827"/>
      <c r="H291" s="404"/>
      <c r="I291" s="404"/>
      <c r="J291" s="404"/>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row>
    <row r="292" spans="1:63">
      <c r="A292" s="161"/>
      <c r="B292" s="161"/>
      <c r="C292" s="161"/>
      <c r="D292" s="161"/>
      <c r="E292" s="827"/>
      <c r="F292" s="827"/>
      <c r="G292" s="827"/>
      <c r="H292" s="404"/>
      <c r="I292" s="404"/>
      <c r="J292" s="404"/>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row>
    <row r="293" spans="1:63">
      <c r="A293" s="161"/>
      <c r="B293" s="161"/>
      <c r="C293" s="161"/>
      <c r="D293" s="161"/>
      <c r="E293" s="827"/>
      <c r="F293" s="827"/>
      <c r="G293" s="827"/>
      <c r="H293" s="404"/>
      <c r="I293" s="404"/>
      <c r="J293" s="404"/>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row>
    <row r="294" spans="1:63">
      <c r="A294" s="161"/>
      <c r="B294" s="161"/>
      <c r="C294" s="161"/>
      <c r="D294" s="161"/>
      <c r="E294" s="827"/>
      <c r="F294" s="827"/>
      <c r="G294" s="827"/>
      <c r="H294" s="404"/>
      <c r="I294" s="404"/>
      <c r="J294" s="404"/>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row>
    <row r="295" spans="1:63">
      <c r="A295" s="161"/>
      <c r="B295" s="161"/>
      <c r="C295" s="161"/>
      <c r="D295" s="161"/>
      <c r="E295" s="827"/>
      <c r="F295" s="827"/>
      <c r="G295" s="827"/>
      <c r="H295" s="404"/>
      <c r="I295" s="404"/>
      <c r="J295" s="404"/>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row>
    <row r="296" spans="1:63">
      <c r="A296" s="161"/>
      <c r="B296" s="161"/>
      <c r="C296" s="161"/>
      <c r="D296" s="161"/>
      <c r="E296" s="827"/>
      <c r="F296" s="827"/>
      <c r="G296" s="827"/>
      <c r="H296" s="404"/>
      <c r="I296" s="404"/>
      <c r="J296" s="404"/>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row>
    <row r="297" spans="1:63">
      <c r="A297" s="161"/>
      <c r="B297" s="161"/>
      <c r="C297" s="161"/>
      <c r="D297" s="161"/>
      <c r="E297" s="827"/>
      <c r="F297" s="827"/>
      <c r="G297" s="827"/>
      <c r="H297" s="404"/>
      <c r="I297" s="404"/>
      <c r="J297" s="404"/>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row>
    <row r="298" spans="1:63">
      <c r="A298" s="161"/>
      <c r="B298" s="161"/>
      <c r="C298" s="161"/>
      <c r="D298" s="161"/>
      <c r="E298" s="827"/>
      <c r="F298" s="827"/>
      <c r="G298" s="827"/>
      <c r="H298" s="404"/>
      <c r="I298" s="404"/>
      <c r="J298" s="404"/>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row>
    <row r="299" spans="1:63">
      <c r="A299" s="161"/>
      <c r="B299" s="161"/>
      <c r="C299" s="161"/>
      <c r="D299" s="161"/>
      <c r="E299" s="827"/>
      <c r="F299" s="827"/>
      <c r="G299" s="827"/>
      <c r="H299" s="404"/>
      <c r="I299" s="404"/>
      <c r="J299" s="404"/>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row>
    <row r="300" spans="1:63">
      <c r="A300" s="161"/>
      <c r="B300" s="161"/>
      <c r="C300" s="161"/>
      <c r="D300" s="161"/>
      <c r="E300" s="827"/>
      <c r="F300" s="827"/>
      <c r="G300" s="827"/>
      <c r="H300" s="404"/>
      <c r="I300" s="404"/>
      <c r="J300" s="404"/>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row>
    <row r="301" spans="1:63">
      <c r="A301" s="161"/>
      <c r="B301" s="161"/>
      <c r="C301" s="161"/>
      <c r="D301" s="161"/>
      <c r="E301" s="827"/>
      <c r="F301" s="827"/>
      <c r="G301" s="827"/>
      <c r="H301" s="404"/>
      <c r="I301" s="404"/>
      <c r="J301" s="404"/>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row>
    <row r="302" spans="1:63">
      <c r="A302" s="161"/>
      <c r="B302" s="161"/>
      <c r="C302" s="161"/>
      <c r="D302" s="161"/>
      <c r="E302" s="827"/>
      <c r="F302" s="827"/>
      <c r="G302" s="827"/>
      <c r="H302" s="404"/>
      <c r="I302" s="404"/>
      <c r="J302" s="404"/>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row>
    <row r="303" spans="1:63">
      <c r="A303" s="161"/>
      <c r="B303" s="161"/>
      <c r="C303" s="161"/>
      <c r="D303" s="161"/>
      <c r="E303" s="827"/>
      <c r="F303" s="827"/>
      <c r="G303" s="827"/>
      <c r="H303" s="404"/>
      <c r="I303" s="404"/>
      <c r="J303" s="404"/>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row>
    <row r="304" spans="1:63">
      <c r="A304" s="161"/>
      <c r="B304" s="161"/>
      <c r="C304" s="161"/>
      <c r="D304" s="161"/>
      <c r="E304" s="827"/>
      <c r="F304" s="827"/>
      <c r="G304" s="827"/>
      <c r="H304" s="404"/>
      <c r="I304" s="404"/>
      <c r="J304" s="404"/>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row>
    <row r="305" spans="1:63">
      <c r="A305" s="161"/>
      <c r="B305" s="161"/>
      <c r="C305" s="161"/>
      <c r="D305" s="161"/>
      <c r="E305" s="827"/>
      <c r="F305" s="827"/>
      <c r="G305" s="827"/>
      <c r="H305" s="404"/>
      <c r="I305" s="404"/>
      <c r="J305" s="404"/>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row>
    <row r="306" spans="1:63">
      <c r="A306" s="161"/>
      <c r="B306" s="161"/>
      <c r="C306" s="161"/>
      <c r="D306" s="161"/>
      <c r="E306" s="827"/>
      <c r="F306" s="827"/>
      <c r="G306" s="827"/>
      <c r="H306" s="404"/>
      <c r="I306" s="404"/>
      <c r="J306" s="404"/>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row>
    <row r="307" spans="1:63">
      <c r="A307" s="161"/>
      <c r="B307" s="161"/>
      <c r="C307" s="161"/>
      <c r="D307" s="161"/>
      <c r="E307" s="827"/>
      <c r="F307" s="827"/>
      <c r="G307" s="827"/>
      <c r="H307" s="404"/>
      <c r="I307" s="404"/>
      <c r="J307" s="404"/>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row>
    <row r="308" spans="1:63">
      <c r="A308" s="161"/>
      <c r="B308" s="161"/>
      <c r="C308" s="161"/>
      <c r="D308" s="161"/>
      <c r="E308" s="827"/>
      <c r="F308" s="827"/>
      <c r="G308" s="827"/>
      <c r="H308" s="404"/>
      <c r="I308" s="404"/>
      <c r="J308" s="404"/>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row>
    <row r="309" spans="1:63">
      <c r="A309" s="161"/>
      <c r="B309" s="161"/>
      <c r="C309" s="161"/>
      <c r="D309" s="161"/>
      <c r="E309" s="827"/>
      <c r="F309" s="827"/>
      <c r="G309" s="827"/>
      <c r="H309" s="404"/>
      <c r="I309" s="404"/>
      <c r="J309" s="404"/>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row>
    <row r="310" spans="1:63">
      <c r="A310" s="161"/>
      <c r="B310" s="161"/>
      <c r="C310" s="161"/>
      <c r="D310" s="161"/>
      <c r="E310" s="827"/>
      <c r="F310" s="827"/>
      <c r="G310" s="827"/>
      <c r="H310" s="404"/>
      <c r="I310" s="404"/>
      <c r="J310" s="404"/>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row>
    <row r="311" spans="1:63">
      <c r="A311" s="161"/>
      <c r="B311" s="161"/>
      <c r="C311" s="161"/>
      <c r="D311" s="161"/>
      <c r="E311" s="827"/>
      <c r="F311" s="827"/>
      <c r="G311" s="827"/>
      <c r="H311" s="404"/>
      <c r="I311" s="404"/>
      <c r="J311" s="404"/>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row>
    <row r="312" spans="1:63">
      <c r="F312" s="827"/>
      <c r="G312" s="827"/>
      <c r="H312" s="404"/>
      <c r="I312" s="404"/>
      <c r="J312" s="404"/>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row>
    <row r="313" spans="1:63">
      <c r="F313" s="827"/>
      <c r="G313" s="827"/>
      <c r="H313" s="404"/>
      <c r="I313" s="404"/>
      <c r="J313" s="404"/>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row>
    <row r="314" spans="1:63">
      <c r="F314" s="827"/>
      <c r="G314" s="827"/>
      <c r="H314" s="404"/>
      <c r="I314" s="404"/>
      <c r="J314" s="404"/>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row>
    <row r="315" spans="1:63">
      <c r="F315" s="827"/>
      <c r="G315" s="827"/>
      <c r="H315" s="404"/>
      <c r="I315" s="404"/>
      <c r="J315" s="404"/>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row>
    <row r="316" spans="1:63">
      <c r="H316" s="404"/>
      <c r="I316" s="404"/>
      <c r="J316" s="404"/>
    </row>
    <row r="317" spans="1:63">
      <c r="H317" s="404"/>
      <c r="I317" s="404"/>
      <c r="J317" s="404"/>
    </row>
    <row r="318" spans="1:63">
      <c r="H318" s="404"/>
      <c r="I318" s="404"/>
      <c r="J318" s="404"/>
    </row>
    <row r="319" spans="1:63">
      <c r="H319" s="404"/>
      <c r="I319" s="404"/>
      <c r="J319" s="404"/>
    </row>
    <row r="320" spans="1:63">
      <c r="H320" s="404"/>
      <c r="I320" s="404"/>
      <c r="J320" s="404"/>
    </row>
    <row r="321" spans="8:10">
      <c r="H321" s="404"/>
      <c r="I321" s="404"/>
      <c r="J321" s="404"/>
    </row>
    <row r="322" spans="8:10">
      <c r="H322" s="404"/>
      <c r="I322" s="404"/>
    </row>
    <row r="323" spans="8:10">
      <c r="H323" s="404"/>
      <c r="I323" s="404"/>
    </row>
    <row r="324" spans="8:10">
      <c r="H324" s="404"/>
      <c r="I324" s="404"/>
    </row>
    <row r="325" spans="8:10">
      <c r="H325" s="404"/>
      <c r="I325" s="404"/>
    </row>
    <row r="326" spans="8:10">
      <c r="H326" s="404"/>
      <c r="I326" s="404"/>
    </row>
    <row r="327" spans="8:10">
      <c r="H327" s="404"/>
      <c r="I327" s="404"/>
    </row>
  </sheetData>
  <sheetProtection algorithmName="SHA-512" hashValue="71M1Kb3oj6jq8Vc+EKC+cZUDIUldA/Y0MI3H5QszoyL6uUpIdzs6LYNv6oPQCZilecULBIEd8aFCoUPAMBvNdg==" saltValue="aDJO6JhCXo+eKgCovaU8hA==" spinCount="100000" sheet="1" objects="1" scenarios="1"/>
  <phoneticPr fontId="8" type="noConversion"/>
  <conditionalFormatting sqref="B3">
    <cfRule type="cellIs" dxfId="39" priority="5" stopIfTrue="1" operator="equal">
      <formula>"This Table is currently showing 0 errors"</formula>
    </cfRule>
  </conditionalFormatting>
  <conditionalFormatting sqref="I3:I5">
    <cfRule type="cellIs" dxfId="38" priority="2" stopIfTrue="1" operator="equal">
      <formula>"OK"</formula>
    </cfRule>
  </conditionalFormatting>
  <conditionalFormatting sqref="I6:I17">
    <cfRule type="cellIs" dxfId="37" priority="3" stopIfTrue="1" operator="equal">
      <formula>"OK"</formula>
    </cfRule>
  </conditionalFormatting>
  <conditionalFormatting sqref="I18:I20">
    <cfRule type="cellIs" dxfId="36" priority="1" stopIfTrue="1" operator="equal">
      <formula>"OK"</formula>
    </cfRule>
  </conditionalFormatting>
  <pageMargins left="0.74803149606299213" right="0.74803149606299213" top="0.98425196850393704" bottom="0.98425196850393704" header="0.51181102362204722" footer="0.51181102362204722"/>
  <pageSetup paperSize="9" scale="46" orientation="portrait" blackAndWhite="1"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R214"/>
  <sheetViews>
    <sheetView zoomScale="70" zoomScaleNormal="70" workbookViewId="0">
      <selection activeCell="J4" sqref="J4"/>
    </sheetView>
  </sheetViews>
  <sheetFormatPr defaultColWidth="8.84375" defaultRowHeight="15.5"/>
  <cols>
    <col min="1" max="1" width="4.23046875" style="371" customWidth="1"/>
    <col min="2" max="2" width="69" style="371" customWidth="1"/>
    <col min="3" max="3" width="12" style="49" customWidth="1"/>
    <col min="4" max="4" width="13.23046875" style="49" customWidth="1"/>
    <col min="5" max="14" width="12.23046875" style="49" customWidth="1"/>
    <col min="15" max="15" width="13.69140625" style="817" customWidth="1"/>
    <col min="16" max="16" width="5.69140625" style="817" customWidth="1"/>
    <col min="17" max="17" width="32.4609375" style="49" customWidth="1"/>
    <col min="18" max="18" width="95.84375" style="49" customWidth="1"/>
    <col min="19" max="16384" width="8.84375" style="49"/>
  </cols>
  <sheetData>
    <row r="1" spans="1:44" ht="30">
      <c r="A1" s="84" t="str">
        <f>+Summary!A1</f>
        <v>Organisation</v>
      </c>
      <c r="B1" s="86"/>
      <c r="C1" s="86"/>
      <c r="D1" s="86"/>
      <c r="E1" s="86"/>
      <c r="F1" s="86"/>
      <c r="G1" s="86"/>
      <c r="H1" s="86"/>
      <c r="I1" s="86"/>
      <c r="J1" s="161"/>
      <c r="K1" s="161"/>
      <c r="L1" s="86"/>
      <c r="M1" s="162" t="s">
        <v>470</v>
      </c>
      <c r="N1" s="77" t="str">
        <f>+Summary!H1</f>
        <v>Apr 21</v>
      </c>
      <c r="O1" s="829"/>
      <c r="P1" s="829"/>
      <c r="Q1" s="275" t="s">
        <v>965</v>
      </c>
      <c r="R1" s="923" t="str">
        <f>IF($S$6&gt;0," If there are any validation errors, you must include an explanation within your narrative","")</f>
        <v/>
      </c>
      <c r="S1" s="808"/>
      <c r="T1" s="51"/>
      <c r="U1" s="161"/>
      <c r="V1" s="161"/>
      <c r="W1" s="161"/>
      <c r="X1" s="161"/>
      <c r="Y1" s="161"/>
      <c r="Z1" s="161"/>
      <c r="AA1" s="161"/>
      <c r="AB1" s="161"/>
      <c r="AC1" s="161"/>
      <c r="AD1" s="161"/>
      <c r="AE1" s="161"/>
      <c r="AF1" s="161"/>
      <c r="AG1" s="161"/>
      <c r="AH1" s="161"/>
      <c r="AI1" s="161"/>
      <c r="AJ1" s="161"/>
      <c r="AK1" s="161"/>
      <c r="AL1" s="161"/>
      <c r="AM1" s="161"/>
      <c r="AN1" s="161"/>
    </row>
    <row r="2" spans="1:44">
      <c r="A2" s="86"/>
      <c r="B2" s="86"/>
      <c r="C2" s="86"/>
      <c r="D2" s="86"/>
      <c r="E2" s="86"/>
      <c r="F2" s="86"/>
      <c r="G2" s="86"/>
      <c r="H2" s="86"/>
      <c r="I2" s="86"/>
      <c r="J2" s="201"/>
      <c r="K2" s="201"/>
      <c r="L2" s="86"/>
      <c r="M2" s="86"/>
      <c r="N2" s="161"/>
      <c r="O2" s="829"/>
      <c r="P2" s="829"/>
      <c r="Q2" s="51"/>
      <c r="R2" s="51"/>
      <c r="S2" s="808"/>
      <c r="T2" s="51"/>
      <c r="U2" s="161"/>
      <c r="V2" s="161"/>
      <c r="W2" s="161"/>
      <c r="X2" s="161"/>
      <c r="Y2" s="161"/>
      <c r="Z2" s="161"/>
      <c r="AA2" s="161"/>
      <c r="AB2" s="161"/>
      <c r="AC2" s="161"/>
      <c r="AD2" s="161"/>
      <c r="AE2" s="161"/>
      <c r="AF2" s="161"/>
      <c r="AG2" s="161"/>
      <c r="AH2" s="161"/>
      <c r="AI2" s="161"/>
      <c r="AJ2" s="161"/>
      <c r="AK2" s="161"/>
      <c r="AL2" s="161"/>
      <c r="AM2" s="161"/>
      <c r="AN2" s="161"/>
    </row>
    <row r="3" spans="1:44" ht="16.5" customHeight="1">
      <c r="A3" s="86"/>
      <c r="B3" s="824"/>
      <c r="C3" s="934" t="str">
        <f>"This Table is currently showing "&amp;$S$6&amp;" errors"</f>
        <v>This Table is currently showing 0 errors</v>
      </c>
      <c r="D3" s="63"/>
      <c r="E3" s="2759"/>
      <c r="F3" s="2760"/>
      <c r="G3" s="2759"/>
      <c r="H3" s="63"/>
      <c r="I3" s="2759" t="s">
        <v>1017</v>
      </c>
      <c r="J3" s="2760">
        <v>2</v>
      </c>
      <c r="K3" s="161"/>
      <c r="L3" s="161"/>
      <c r="M3" s="161"/>
      <c r="N3" s="161"/>
      <c r="O3" s="829"/>
      <c r="P3" s="829"/>
      <c r="Q3" s="276" t="s">
        <v>1018</v>
      </c>
      <c r="R3" s="830" t="str">
        <f>IF('F - SoFP'!$C$2&gt;Summary!$K$1,"Ok",IF('G - Cash Flow'!$C$37&lt;&gt;'F - SoFP'!$C$18,"Opening Cash Balance does not agree with value on Opening SoFP","Ok"))</f>
        <v>Ok</v>
      </c>
      <c r="S3" s="847">
        <f>IF(R3="Ok",0,1)</f>
        <v>0</v>
      </c>
      <c r="T3" s="51"/>
      <c r="U3" s="161"/>
      <c r="V3" s="161"/>
      <c r="W3" s="161"/>
      <c r="X3" s="161"/>
      <c r="Y3" s="161"/>
      <c r="Z3" s="161"/>
      <c r="AA3" s="161"/>
      <c r="AB3" s="161"/>
      <c r="AC3" s="161"/>
      <c r="AD3" s="161"/>
      <c r="AE3" s="161"/>
      <c r="AF3" s="161"/>
      <c r="AG3" s="161"/>
      <c r="AH3" s="161"/>
      <c r="AI3" s="161"/>
      <c r="AJ3" s="161"/>
      <c r="AK3" s="161"/>
      <c r="AL3" s="161"/>
      <c r="AM3" s="161"/>
      <c r="AN3" s="161"/>
    </row>
    <row r="4" spans="1:44">
      <c r="A4" s="86"/>
      <c r="B4" s="86"/>
      <c r="C4" s="916"/>
      <c r="D4" s="63"/>
      <c r="E4" s="63"/>
      <c r="F4" s="63"/>
      <c r="G4" s="63"/>
      <c r="H4" s="63"/>
      <c r="I4" s="63"/>
      <c r="J4" s="86"/>
      <c r="K4" s="161"/>
      <c r="L4" s="161"/>
      <c r="M4" s="161"/>
      <c r="N4" s="161"/>
      <c r="O4" s="829"/>
      <c r="P4" s="829"/>
      <c r="Q4" s="276" t="s">
        <v>412</v>
      </c>
      <c r="R4" s="830" t="str">
        <f>IF($J$3&gt;Summary!$K$1,"Ok",IF('G - Cash Flow'!$O$11&lt;&gt;'E - Resource Limits'!$I$74,"Variance to proposed revenue draw down cash limit on Table E - Explain difference in narrative","Ok"))</f>
        <v>Ok</v>
      </c>
      <c r="S4" s="847">
        <f>IF(R4="Ok",0,1)</f>
        <v>0</v>
      </c>
      <c r="T4" s="51"/>
      <c r="U4" s="161"/>
      <c r="V4" s="161"/>
      <c r="W4" s="161"/>
      <c r="X4" s="161"/>
      <c r="Y4" s="161"/>
      <c r="Z4" s="161"/>
      <c r="AA4" s="161"/>
      <c r="AB4" s="161"/>
      <c r="AC4" s="161"/>
      <c r="AD4" s="161"/>
      <c r="AE4" s="161"/>
      <c r="AF4" s="161"/>
      <c r="AG4" s="161"/>
      <c r="AH4" s="161"/>
      <c r="AI4" s="161"/>
      <c r="AJ4" s="161"/>
      <c r="AK4" s="161"/>
      <c r="AL4" s="161"/>
      <c r="AM4" s="161"/>
      <c r="AN4" s="161"/>
    </row>
    <row r="5" spans="1:44">
      <c r="A5" s="86" t="s">
        <v>936</v>
      </c>
      <c r="B5" s="86"/>
      <c r="C5" s="63"/>
      <c r="D5" s="63"/>
      <c r="E5" s="63"/>
      <c r="F5" s="63"/>
      <c r="G5" s="63"/>
      <c r="H5" s="63"/>
      <c r="I5" s="63"/>
      <c r="J5" s="86"/>
      <c r="K5" s="86"/>
      <c r="L5" s="86"/>
      <c r="M5" s="86"/>
      <c r="N5" s="161"/>
      <c r="O5" s="829"/>
      <c r="P5" s="829"/>
      <c r="Q5" s="276" t="s">
        <v>413</v>
      </c>
      <c r="R5" s="830" t="str">
        <f>IF($J$3&gt;Summary!$K$1,"Ok",IF('G - Cash Flow'!$O$14&lt;&gt;'E - Resource Limits'!$K$74,"Variance to proposed capital draw down cash limit on Table E - Explain difference in narrative","Ok"))</f>
        <v>Ok</v>
      </c>
      <c r="S5" s="847">
        <f>IF(R5="Ok",0,1)</f>
        <v>0</v>
      </c>
      <c r="T5" s="51"/>
      <c r="U5" s="161"/>
      <c r="V5" s="161"/>
      <c r="W5" s="161"/>
      <c r="X5" s="161"/>
      <c r="Y5" s="161"/>
      <c r="Z5" s="161"/>
      <c r="AA5" s="161"/>
      <c r="AB5" s="161"/>
      <c r="AC5" s="161"/>
      <c r="AD5" s="161"/>
      <c r="AE5" s="161"/>
      <c r="AF5" s="161"/>
      <c r="AG5" s="161"/>
      <c r="AH5" s="161"/>
      <c r="AI5" s="161"/>
      <c r="AJ5" s="161"/>
      <c r="AK5" s="161"/>
      <c r="AL5" s="161"/>
      <c r="AM5" s="161"/>
      <c r="AN5" s="161"/>
    </row>
    <row r="6" spans="1:44">
      <c r="A6" s="86"/>
      <c r="B6" s="86"/>
      <c r="C6" s="86"/>
      <c r="D6" s="86"/>
      <c r="E6" s="86"/>
      <c r="F6" s="86"/>
      <c r="G6" s="86"/>
      <c r="H6" s="86"/>
      <c r="I6" s="86"/>
      <c r="J6" s="86"/>
      <c r="K6" s="86"/>
      <c r="L6" s="86"/>
      <c r="M6" s="86"/>
      <c r="N6" s="161"/>
      <c r="O6" s="829"/>
      <c r="P6" s="829"/>
      <c r="Q6" s="161"/>
      <c r="R6" s="161"/>
      <c r="S6" s="167">
        <f>SUM(S3:S5)</f>
        <v>0</v>
      </c>
      <c r="T6" s="161"/>
      <c r="U6" s="161"/>
      <c r="V6" s="161"/>
      <c r="W6" s="161"/>
      <c r="X6" s="161"/>
      <c r="Y6" s="161"/>
      <c r="Z6" s="161"/>
      <c r="AA6" s="161"/>
      <c r="AB6" s="161"/>
      <c r="AC6" s="161"/>
      <c r="AD6" s="161"/>
      <c r="AE6" s="161"/>
      <c r="AF6" s="161"/>
      <c r="AG6" s="161"/>
      <c r="AH6" s="161"/>
      <c r="AI6" s="161"/>
      <c r="AJ6" s="161"/>
      <c r="AK6" s="161"/>
      <c r="AL6" s="161"/>
      <c r="AM6" s="161"/>
      <c r="AN6" s="161"/>
    </row>
    <row r="7" spans="1:44">
      <c r="A7" s="86"/>
      <c r="B7" s="86"/>
      <c r="C7" s="171"/>
      <c r="D7" s="171"/>
      <c r="E7" s="171"/>
      <c r="F7" s="171"/>
      <c r="G7" s="171"/>
      <c r="H7" s="171"/>
      <c r="I7" s="171"/>
      <c r="J7" s="171"/>
      <c r="K7" s="171"/>
      <c r="L7" s="171"/>
      <c r="M7" s="171"/>
      <c r="N7" s="171"/>
      <c r="O7" s="171"/>
      <c r="P7" s="829"/>
      <c r="Q7" s="161"/>
      <c r="R7" s="161"/>
      <c r="S7" s="161"/>
      <c r="T7" s="161"/>
      <c r="U7" s="161"/>
      <c r="V7" s="161"/>
      <c r="W7" s="161"/>
      <c r="X7" s="161"/>
      <c r="Y7" s="161"/>
      <c r="Z7" s="161"/>
      <c r="AA7" s="161"/>
      <c r="AB7" s="161"/>
      <c r="AC7" s="161"/>
      <c r="AD7" s="161"/>
      <c r="AE7" s="161"/>
      <c r="AF7" s="161"/>
      <c r="AG7" s="161"/>
      <c r="AH7" s="161"/>
      <c r="AI7" s="161"/>
      <c r="AJ7" s="161"/>
      <c r="AK7" s="161"/>
      <c r="AL7" s="161"/>
      <c r="AM7" s="161"/>
      <c r="AN7" s="161"/>
    </row>
    <row r="8" spans="1:44">
      <c r="A8" s="86"/>
      <c r="B8" s="86"/>
      <c r="C8" s="202" t="s">
        <v>89</v>
      </c>
      <c r="D8" s="202" t="s">
        <v>90</v>
      </c>
      <c r="E8" s="202" t="s">
        <v>180</v>
      </c>
      <c r="F8" s="202" t="s">
        <v>181</v>
      </c>
      <c r="G8" s="202" t="s">
        <v>93</v>
      </c>
      <c r="H8" s="202" t="s">
        <v>182</v>
      </c>
      <c r="I8" s="202" t="s">
        <v>95</v>
      </c>
      <c r="J8" s="202" t="s">
        <v>96</v>
      </c>
      <c r="K8" s="202" t="s">
        <v>97</v>
      </c>
      <c r="L8" s="202" t="s">
        <v>98</v>
      </c>
      <c r="M8" s="202" t="s">
        <v>99</v>
      </c>
      <c r="N8" s="202" t="s">
        <v>100</v>
      </c>
      <c r="O8" s="202" t="s">
        <v>79</v>
      </c>
      <c r="P8" s="829"/>
      <c r="Q8" s="161"/>
      <c r="R8" s="161"/>
      <c r="S8" s="161"/>
      <c r="T8" s="161"/>
      <c r="U8" s="161"/>
      <c r="V8" s="161"/>
      <c r="W8" s="161"/>
      <c r="X8" s="161"/>
      <c r="Y8" s="161"/>
      <c r="Z8" s="161"/>
      <c r="AA8" s="161"/>
      <c r="AB8" s="161"/>
      <c r="AC8" s="161"/>
      <c r="AD8" s="161"/>
      <c r="AE8" s="161"/>
      <c r="AF8" s="161"/>
      <c r="AG8" s="161"/>
      <c r="AH8" s="161"/>
      <c r="AI8" s="161"/>
      <c r="AJ8" s="161"/>
      <c r="AK8" s="161"/>
      <c r="AL8" s="161"/>
      <c r="AM8" s="161"/>
      <c r="AN8" s="161"/>
    </row>
    <row r="9" spans="1:44">
      <c r="A9" s="86"/>
      <c r="B9" s="86"/>
      <c r="C9" s="202" t="s">
        <v>51</v>
      </c>
      <c r="D9" s="202" t="s">
        <v>51</v>
      </c>
      <c r="E9" s="202" t="s">
        <v>51</v>
      </c>
      <c r="F9" s="202" t="s">
        <v>51</v>
      </c>
      <c r="G9" s="202" t="s">
        <v>51</v>
      </c>
      <c r="H9" s="202" t="s">
        <v>51</v>
      </c>
      <c r="I9" s="202" t="s">
        <v>51</v>
      </c>
      <c r="J9" s="202" t="s">
        <v>51</v>
      </c>
      <c r="K9" s="202" t="s">
        <v>51</v>
      </c>
      <c r="L9" s="202" t="s">
        <v>51</v>
      </c>
      <c r="M9" s="202" t="s">
        <v>51</v>
      </c>
      <c r="N9" s="202" t="s">
        <v>148</v>
      </c>
      <c r="O9" s="202" t="s">
        <v>148</v>
      </c>
      <c r="P9" s="829"/>
      <c r="Q9" s="161"/>
      <c r="R9" s="161"/>
      <c r="S9" s="161"/>
      <c r="T9" s="161"/>
      <c r="U9" s="161"/>
      <c r="V9" s="161"/>
      <c r="W9" s="161"/>
      <c r="X9" s="161"/>
      <c r="Y9" s="161"/>
      <c r="Z9" s="161"/>
      <c r="AA9" s="161"/>
      <c r="AB9" s="161"/>
      <c r="AC9" s="161"/>
      <c r="AD9" s="161"/>
      <c r="AE9" s="161"/>
      <c r="AF9" s="161"/>
      <c r="AG9" s="161"/>
      <c r="AH9" s="161"/>
      <c r="AI9" s="161"/>
      <c r="AJ9" s="161"/>
      <c r="AK9" s="161"/>
      <c r="AL9" s="161"/>
      <c r="AM9" s="161"/>
      <c r="AN9" s="161"/>
    </row>
    <row r="10" spans="1:44">
      <c r="A10" s="186"/>
      <c r="B10" s="187" t="s">
        <v>155</v>
      </c>
      <c r="C10" s="186"/>
      <c r="D10" s="186"/>
      <c r="E10" s="186"/>
      <c r="F10" s="186"/>
      <c r="G10" s="186"/>
      <c r="H10" s="186"/>
      <c r="I10" s="186"/>
      <c r="J10" s="186"/>
      <c r="K10" s="186"/>
      <c r="L10" s="186"/>
      <c r="M10" s="186"/>
      <c r="N10" s="186"/>
      <c r="O10" s="186"/>
      <c r="P10" s="829"/>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row>
    <row r="11" spans="1:44" ht="25.5" customHeight="1">
      <c r="A11" s="188">
        <v>1</v>
      </c>
      <c r="B11" s="189" t="s">
        <v>911</v>
      </c>
      <c r="C11" s="3"/>
      <c r="D11" s="3"/>
      <c r="E11" s="3"/>
      <c r="F11" s="3"/>
      <c r="G11" s="3"/>
      <c r="H11" s="3"/>
      <c r="I11" s="3"/>
      <c r="J11" s="3"/>
      <c r="K11" s="3"/>
      <c r="L11" s="3"/>
      <c r="M11" s="3"/>
      <c r="N11" s="3"/>
      <c r="O11" s="183">
        <f t="shared" ref="O11:O20" si="0">SUM(C11:N11)</f>
        <v>0</v>
      </c>
      <c r="P11" s="829"/>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row>
    <row r="12" spans="1:44" ht="25.5" customHeight="1">
      <c r="A12" s="188">
        <f>A11+1</f>
        <v>2</v>
      </c>
      <c r="B12" s="190" t="s">
        <v>912</v>
      </c>
      <c r="C12" s="3"/>
      <c r="D12" s="3"/>
      <c r="E12" s="3"/>
      <c r="F12" s="3"/>
      <c r="G12" s="3"/>
      <c r="H12" s="3"/>
      <c r="I12" s="3"/>
      <c r="J12" s="3"/>
      <c r="K12" s="3"/>
      <c r="L12" s="3"/>
      <c r="M12" s="3"/>
      <c r="N12" s="3"/>
      <c r="O12" s="183">
        <f t="shared" si="0"/>
        <v>0</v>
      </c>
      <c r="P12" s="829"/>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row>
    <row r="13" spans="1:44" ht="25.5" customHeight="1">
      <c r="A13" s="188">
        <f t="shared" ref="A13:A21" si="1">A12+1</f>
        <v>3</v>
      </c>
      <c r="B13" s="190" t="s">
        <v>424</v>
      </c>
      <c r="C13" s="3"/>
      <c r="D13" s="3"/>
      <c r="E13" s="3"/>
      <c r="F13" s="3"/>
      <c r="G13" s="3"/>
      <c r="H13" s="3"/>
      <c r="I13" s="3"/>
      <c r="J13" s="3"/>
      <c r="K13" s="3"/>
      <c r="L13" s="3"/>
      <c r="M13" s="3"/>
      <c r="N13" s="3"/>
      <c r="O13" s="183">
        <f t="shared" si="0"/>
        <v>0</v>
      </c>
      <c r="P13" s="829"/>
      <c r="Q13" s="995"/>
      <c r="R13" s="995"/>
      <c r="S13" s="995"/>
      <c r="T13" s="995"/>
      <c r="U13" s="995"/>
      <c r="V13" s="995"/>
      <c r="W13" s="995"/>
      <c r="X13" s="995"/>
      <c r="Y13" s="995"/>
      <c r="Z13" s="995"/>
      <c r="AA13" s="995"/>
      <c r="AB13" s="995"/>
      <c r="AC13" s="995"/>
      <c r="AD13" s="995"/>
      <c r="AE13" s="995"/>
      <c r="AF13" s="995"/>
      <c r="AG13" s="995"/>
      <c r="AH13" s="995"/>
      <c r="AI13" s="995"/>
      <c r="AJ13" s="995"/>
      <c r="AK13" s="995"/>
      <c r="AL13" s="995"/>
      <c r="AM13" s="995"/>
      <c r="AN13" s="995"/>
    </row>
    <row r="14" spans="1:44" ht="25.5" customHeight="1">
      <c r="A14" s="188">
        <f t="shared" si="1"/>
        <v>4</v>
      </c>
      <c r="B14" s="190" t="s">
        <v>913</v>
      </c>
      <c r="C14" s="3"/>
      <c r="D14" s="3"/>
      <c r="E14" s="3"/>
      <c r="F14" s="3"/>
      <c r="G14" s="3"/>
      <c r="H14" s="3"/>
      <c r="I14" s="3"/>
      <c r="J14" s="3"/>
      <c r="K14" s="3"/>
      <c r="L14" s="3"/>
      <c r="M14" s="3"/>
      <c r="N14" s="3"/>
      <c r="O14" s="183">
        <f t="shared" si="0"/>
        <v>0</v>
      </c>
      <c r="P14" s="829"/>
      <c r="Q14" s="995"/>
      <c r="R14" s="995"/>
      <c r="S14" s="995"/>
      <c r="T14" s="995"/>
      <c r="U14" s="995"/>
      <c r="V14" s="995"/>
      <c r="W14" s="995"/>
      <c r="X14" s="995"/>
      <c r="Y14" s="995"/>
      <c r="Z14" s="995"/>
      <c r="AA14" s="995"/>
      <c r="AB14" s="995"/>
      <c r="AC14" s="995"/>
      <c r="AD14" s="995"/>
      <c r="AE14" s="995"/>
      <c r="AF14" s="995"/>
      <c r="AG14" s="995"/>
      <c r="AH14" s="995"/>
      <c r="AI14" s="995"/>
      <c r="AJ14" s="995"/>
      <c r="AK14" s="995"/>
      <c r="AL14" s="995"/>
      <c r="AM14" s="995"/>
      <c r="AN14" s="995"/>
    </row>
    <row r="15" spans="1:44" ht="25.5" customHeight="1">
      <c r="A15" s="188">
        <f t="shared" si="1"/>
        <v>5</v>
      </c>
      <c r="B15" s="189" t="s">
        <v>435</v>
      </c>
      <c r="C15" s="3"/>
      <c r="D15" s="3"/>
      <c r="E15" s="3"/>
      <c r="F15" s="3"/>
      <c r="G15" s="3"/>
      <c r="H15" s="3"/>
      <c r="I15" s="3"/>
      <c r="J15" s="3"/>
      <c r="K15" s="3"/>
      <c r="L15" s="3"/>
      <c r="M15" s="3"/>
      <c r="N15" s="3"/>
      <c r="O15" s="183">
        <f>SUM(C15:N15)</f>
        <v>0</v>
      </c>
      <c r="P15" s="829"/>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row>
    <row r="16" spans="1:44" ht="25.5" customHeight="1">
      <c r="A16" s="188">
        <f t="shared" si="1"/>
        <v>6</v>
      </c>
      <c r="B16" s="189" t="s">
        <v>914</v>
      </c>
      <c r="C16" s="3"/>
      <c r="D16" s="3"/>
      <c r="E16" s="3"/>
      <c r="F16" s="3"/>
      <c r="G16" s="3"/>
      <c r="H16" s="3"/>
      <c r="I16" s="3"/>
      <c r="J16" s="3"/>
      <c r="K16" s="3"/>
      <c r="L16" s="3"/>
      <c r="M16" s="3"/>
      <c r="N16" s="3"/>
      <c r="O16" s="183">
        <f>SUM(C16:N16)</f>
        <v>0</v>
      </c>
      <c r="P16" s="822"/>
      <c r="Q16" s="822"/>
      <c r="R16" s="995"/>
      <c r="S16" s="995"/>
      <c r="T16" s="995"/>
      <c r="U16" s="995"/>
      <c r="V16" s="995"/>
      <c r="W16" s="995"/>
      <c r="X16" s="995"/>
      <c r="Y16" s="995"/>
      <c r="Z16" s="995"/>
      <c r="AA16" s="995"/>
      <c r="AB16" s="995"/>
      <c r="AC16" s="995"/>
      <c r="AD16" s="995"/>
      <c r="AE16" s="995"/>
      <c r="AF16" s="995"/>
      <c r="AG16" s="995"/>
      <c r="AH16" s="995"/>
      <c r="AI16" s="995"/>
      <c r="AJ16" s="995"/>
      <c r="AK16" s="995"/>
      <c r="AL16" s="995"/>
      <c r="AM16" s="995"/>
      <c r="AN16" s="995"/>
      <c r="AO16" s="995"/>
      <c r="AP16" s="995"/>
      <c r="AQ16" s="995"/>
      <c r="AR16" s="995"/>
    </row>
    <row r="17" spans="1:44" ht="25.5" customHeight="1">
      <c r="A17" s="188">
        <f t="shared" si="1"/>
        <v>7</v>
      </c>
      <c r="B17" s="189" t="s">
        <v>915</v>
      </c>
      <c r="C17" s="3"/>
      <c r="D17" s="3"/>
      <c r="E17" s="3"/>
      <c r="F17" s="3"/>
      <c r="G17" s="3"/>
      <c r="H17" s="3"/>
      <c r="I17" s="3"/>
      <c r="J17" s="3"/>
      <c r="K17" s="3"/>
      <c r="L17" s="3"/>
      <c r="M17" s="3"/>
      <c r="N17" s="3"/>
      <c r="O17" s="183">
        <f>SUM(C17:N17)</f>
        <v>0</v>
      </c>
      <c r="P17" s="822"/>
      <c r="Q17" s="822"/>
      <c r="R17" s="995"/>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995"/>
    </row>
    <row r="18" spans="1:44" ht="25.5" customHeight="1">
      <c r="A18" s="188">
        <f t="shared" si="1"/>
        <v>8</v>
      </c>
      <c r="B18" s="189" t="s">
        <v>916</v>
      </c>
      <c r="C18" s="3"/>
      <c r="D18" s="3"/>
      <c r="E18" s="3"/>
      <c r="F18" s="3"/>
      <c r="G18" s="3"/>
      <c r="H18" s="3"/>
      <c r="I18" s="3"/>
      <c r="J18" s="3"/>
      <c r="K18" s="3"/>
      <c r="L18" s="3"/>
      <c r="M18" s="3"/>
      <c r="N18" s="3"/>
      <c r="O18" s="183">
        <f>SUM(C18:N18)</f>
        <v>0</v>
      </c>
      <c r="P18" s="822"/>
      <c r="Q18" s="822"/>
      <c r="R18" s="995"/>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995"/>
    </row>
    <row r="19" spans="1:44" ht="25.5" customHeight="1">
      <c r="A19" s="188">
        <f t="shared" si="1"/>
        <v>9</v>
      </c>
      <c r="B19" s="189" t="s">
        <v>156</v>
      </c>
      <c r="C19" s="3"/>
      <c r="D19" s="3"/>
      <c r="E19" s="3"/>
      <c r="F19" s="3"/>
      <c r="G19" s="3"/>
      <c r="H19" s="3"/>
      <c r="I19" s="3"/>
      <c r="J19" s="3"/>
      <c r="K19" s="3"/>
      <c r="L19" s="3"/>
      <c r="M19" s="3"/>
      <c r="N19" s="3"/>
      <c r="O19" s="183">
        <f t="shared" si="0"/>
        <v>0</v>
      </c>
      <c r="P19" s="829"/>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row>
    <row r="20" spans="1:44" ht="25.5" customHeight="1">
      <c r="A20" s="188">
        <f t="shared" si="1"/>
        <v>10</v>
      </c>
      <c r="B20" s="189" t="s">
        <v>436</v>
      </c>
      <c r="C20" s="3"/>
      <c r="D20" s="3"/>
      <c r="E20" s="3"/>
      <c r="F20" s="3"/>
      <c r="G20" s="3"/>
      <c r="H20" s="3"/>
      <c r="I20" s="3"/>
      <c r="J20" s="3"/>
      <c r="K20" s="3"/>
      <c r="L20" s="3"/>
      <c r="M20" s="3"/>
      <c r="N20" s="3"/>
      <c r="O20" s="183">
        <f t="shared" si="0"/>
        <v>0</v>
      </c>
      <c r="P20" s="829"/>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row>
    <row r="21" spans="1:44" ht="25.5" customHeight="1" thickBot="1">
      <c r="A21" s="193">
        <f t="shared" si="1"/>
        <v>11</v>
      </c>
      <c r="B21" s="194" t="s">
        <v>157</v>
      </c>
      <c r="C21" s="185">
        <f t="shared" ref="C21:O21" si="2">SUM(C11:C20)</f>
        <v>0</v>
      </c>
      <c r="D21" s="185">
        <f t="shared" si="2"/>
        <v>0</v>
      </c>
      <c r="E21" s="185">
        <f t="shared" si="2"/>
        <v>0</v>
      </c>
      <c r="F21" s="185">
        <f t="shared" si="2"/>
        <v>0</v>
      </c>
      <c r="G21" s="185">
        <f t="shared" si="2"/>
        <v>0</v>
      </c>
      <c r="H21" s="185">
        <f t="shared" si="2"/>
        <v>0</v>
      </c>
      <c r="I21" s="185">
        <f t="shared" si="2"/>
        <v>0</v>
      </c>
      <c r="J21" s="185">
        <f t="shared" si="2"/>
        <v>0</v>
      </c>
      <c r="K21" s="185">
        <f t="shared" si="2"/>
        <v>0</v>
      </c>
      <c r="L21" s="185">
        <f t="shared" si="2"/>
        <v>0</v>
      </c>
      <c r="M21" s="185">
        <f t="shared" si="2"/>
        <v>0</v>
      </c>
      <c r="N21" s="185">
        <f t="shared" si="2"/>
        <v>0</v>
      </c>
      <c r="O21" s="185">
        <f t="shared" si="2"/>
        <v>0</v>
      </c>
      <c r="P21" s="829"/>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row>
    <row r="22" spans="1:44" ht="25.5" customHeight="1" thickTop="1">
      <c r="A22" s="195"/>
      <c r="B22" s="196" t="s">
        <v>149</v>
      </c>
      <c r="C22" s="203"/>
      <c r="D22" s="203"/>
      <c r="E22" s="203"/>
      <c r="F22" s="203"/>
      <c r="G22" s="203"/>
      <c r="H22" s="203"/>
      <c r="I22" s="203"/>
      <c r="J22" s="45"/>
      <c r="K22" s="45"/>
      <c r="L22" s="45"/>
      <c r="M22" s="45"/>
      <c r="N22" s="45"/>
      <c r="O22" s="45"/>
      <c r="P22" s="829"/>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row>
    <row r="23" spans="1:44" ht="25.5" customHeight="1">
      <c r="A23" s="197">
        <f>A21+1</f>
        <v>12</v>
      </c>
      <c r="B23" s="169" t="s">
        <v>161</v>
      </c>
      <c r="C23" s="4"/>
      <c r="D23" s="4"/>
      <c r="E23" s="4"/>
      <c r="F23" s="4"/>
      <c r="G23" s="4"/>
      <c r="H23" s="4"/>
      <c r="I23" s="4"/>
      <c r="J23" s="4"/>
      <c r="K23" s="4"/>
      <c r="L23" s="4"/>
      <c r="M23" s="4"/>
      <c r="N23" s="4"/>
      <c r="O23" s="784">
        <f t="shared" ref="O23:O33" si="3">SUM(C23:N23)</f>
        <v>0</v>
      </c>
      <c r="P23" s="829"/>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row>
    <row r="24" spans="1:44" ht="25.5" customHeight="1">
      <c r="A24" s="197">
        <f>A23+1</f>
        <v>13</v>
      </c>
      <c r="B24" s="169" t="s">
        <v>162</v>
      </c>
      <c r="C24" s="4"/>
      <c r="D24" s="4"/>
      <c r="E24" s="4"/>
      <c r="F24" s="4"/>
      <c r="G24" s="4"/>
      <c r="H24" s="4"/>
      <c r="I24" s="4"/>
      <c r="J24" s="4"/>
      <c r="K24" s="4"/>
      <c r="L24" s="4"/>
      <c r="M24" s="4"/>
      <c r="N24" s="4"/>
      <c r="O24" s="784">
        <f t="shared" si="3"/>
        <v>0</v>
      </c>
      <c r="P24" s="829"/>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row>
    <row r="25" spans="1:44" ht="25.5" customHeight="1">
      <c r="A25" s="197">
        <f t="shared" ref="A25:A34" si="4">A24+1</f>
        <v>14</v>
      </c>
      <c r="B25" s="169" t="s">
        <v>163</v>
      </c>
      <c r="C25" s="4"/>
      <c r="D25" s="4"/>
      <c r="E25" s="4"/>
      <c r="F25" s="4"/>
      <c r="G25" s="4"/>
      <c r="H25" s="4"/>
      <c r="I25" s="4"/>
      <c r="J25" s="4"/>
      <c r="K25" s="4"/>
      <c r="L25" s="4"/>
      <c r="M25" s="4"/>
      <c r="N25" s="4"/>
      <c r="O25" s="784">
        <f t="shared" si="3"/>
        <v>0</v>
      </c>
      <c r="P25" s="829"/>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row>
    <row r="26" spans="1:44" ht="25.5" customHeight="1">
      <c r="A26" s="197">
        <f t="shared" si="4"/>
        <v>15</v>
      </c>
      <c r="B26" s="169" t="s">
        <v>164</v>
      </c>
      <c r="C26" s="4"/>
      <c r="D26" s="4"/>
      <c r="E26" s="4"/>
      <c r="F26" s="4"/>
      <c r="G26" s="4"/>
      <c r="H26" s="4"/>
      <c r="I26" s="4"/>
      <c r="J26" s="4"/>
      <c r="K26" s="4"/>
      <c r="L26" s="4"/>
      <c r="M26" s="4"/>
      <c r="N26" s="4"/>
      <c r="O26" s="784">
        <f t="shared" si="3"/>
        <v>0</v>
      </c>
      <c r="P26" s="829"/>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row>
    <row r="27" spans="1:44" ht="25.5" customHeight="1">
      <c r="A27" s="197">
        <f t="shared" si="4"/>
        <v>16</v>
      </c>
      <c r="B27" s="169" t="s">
        <v>437</v>
      </c>
      <c r="C27" s="4"/>
      <c r="D27" s="4"/>
      <c r="E27" s="4"/>
      <c r="F27" s="4"/>
      <c r="G27" s="4"/>
      <c r="H27" s="4"/>
      <c r="I27" s="4"/>
      <c r="J27" s="4"/>
      <c r="K27" s="4"/>
      <c r="L27" s="4"/>
      <c r="M27" s="4"/>
      <c r="N27" s="4"/>
      <c r="O27" s="784">
        <f t="shared" si="3"/>
        <v>0</v>
      </c>
      <c r="P27" s="829"/>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row>
    <row r="28" spans="1:44" ht="25.5" customHeight="1">
      <c r="A28" s="197">
        <f t="shared" si="4"/>
        <v>17</v>
      </c>
      <c r="B28" s="169" t="s">
        <v>308</v>
      </c>
      <c r="C28" s="4"/>
      <c r="D28" s="4"/>
      <c r="E28" s="4"/>
      <c r="F28" s="4"/>
      <c r="G28" s="4"/>
      <c r="H28" s="4"/>
      <c r="I28" s="4"/>
      <c r="J28" s="4"/>
      <c r="K28" s="4"/>
      <c r="L28" s="4"/>
      <c r="M28" s="4"/>
      <c r="N28" s="4"/>
      <c r="O28" s="784">
        <f t="shared" si="3"/>
        <v>0</v>
      </c>
      <c r="P28" s="829"/>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row>
    <row r="29" spans="1:44" ht="25.5" customHeight="1">
      <c r="A29" s="197">
        <f t="shared" si="4"/>
        <v>18</v>
      </c>
      <c r="B29" s="169" t="s">
        <v>309</v>
      </c>
      <c r="C29" s="4"/>
      <c r="D29" s="4"/>
      <c r="E29" s="4"/>
      <c r="F29" s="4"/>
      <c r="G29" s="4"/>
      <c r="H29" s="4"/>
      <c r="I29" s="4"/>
      <c r="J29" s="4"/>
      <c r="K29" s="4"/>
      <c r="L29" s="4"/>
      <c r="M29" s="4"/>
      <c r="N29" s="4"/>
      <c r="O29" s="784">
        <f t="shared" si="3"/>
        <v>0</v>
      </c>
      <c r="P29" s="829"/>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row>
    <row r="30" spans="1:44" ht="25.5" customHeight="1">
      <c r="A30" s="188">
        <f t="shared" si="4"/>
        <v>19</v>
      </c>
      <c r="B30" s="189" t="s">
        <v>917</v>
      </c>
      <c r="C30" s="4"/>
      <c r="D30" s="4"/>
      <c r="E30" s="4"/>
      <c r="F30" s="4"/>
      <c r="G30" s="4"/>
      <c r="H30" s="4"/>
      <c r="I30" s="4"/>
      <c r="J30" s="3"/>
      <c r="K30" s="3"/>
      <c r="L30" s="3"/>
      <c r="M30" s="3"/>
      <c r="N30" s="3"/>
      <c r="O30" s="183">
        <f t="shared" si="3"/>
        <v>0</v>
      </c>
      <c r="P30" s="822"/>
      <c r="Q30" s="822"/>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row>
    <row r="31" spans="1:44" ht="25.5" customHeight="1">
      <c r="A31" s="188">
        <f t="shared" si="4"/>
        <v>20</v>
      </c>
      <c r="B31" s="189" t="s">
        <v>918</v>
      </c>
      <c r="C31" s="4"/>
      <c r="D31" s="4"/>
      <c r="E31" s="4"/>
      <c r="F31" s="4"/>
      <c r="G31" s="4"/>
      <c r="H31" s="4"/>
      <c r="I31" s="4"/>
      <c r="J31" s="3"/>
      <c r="K31" s="3"/>
      <c r="L31" s="3"/>
      <c r="M31" s="3"/>
      <c r="N31" s="3"/>
      <c r="O31" s="183">
        <f t="shared" si="3"/>
        <v>0</v>
      </c>
      <c r="P31" s="822"/>
      <c r="Q31" s="822"/>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row>
    <row r="32" spans="1:44" ht="25.5" customHeight="1">
      <c r="A32" s="197">
        <f t="shared" si="4"/>
        <v>21</v>
      </c>
      <c r="B32" s="189" t="s">
        <v>158</v>
      </c>
      <c r="C32" s="4"/>
      <c r="D32" s="4"/>
      <c r="E32" s="4"/>
      <c r="F32" s="4"/>
      <c r="G32" s="4"/>
      <c r="H32" s="4"/>
      <c r="I32" s="4"/>
      <c r="J32" s="4"/>
      <c r="K32" s="4"/>
      <c r="L32" s="4"/>
      <c r="M32" s="4"/>
      <c r="N32" s="4"/>
      <c r="O32" s="784">
        <f t="shared" si="3"/>
        <v>0</v>
      </c>
      <c r="P32" s="829"/>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row>
    <row r="33" spans="1:40" ht="25.5" customHeight="1">
      <c r="A33" s="197">
        <f t="shared" si="4"/>
        <v>22</v>
      </c>
      <c r="B33" s="198" t="s">
        <v>401</v>
      </c>
      <c r="C33" s="2"/>
      <c r="D33" s="2"/>
      <c r="E33" s="2"/>
      <c r="F33" s="2"/>
      <c r="G33" s="2"/>
      <c r="H33" s="2"/>
      <c r="I33" s="2"/>
      <c r="J33" s="2"/>
      <c r="K33" s="2"/>
      <c r="L33" s="2"/>
      <c r="M33" s="2"/>
      <c r="N33" s="2"/>
      <c r="O33" s="1078">
        <f t="shared" si="3"/>
        <v>0</v>
      </c>
      <c r="P33" s="829"/>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row>
    <row r="34" spans="1:40" ht="25.5" customHeight="1" thickBot="1">
      <c r="A34" s="199">
        <f t="shared" si="4"/>
        <v>23</v>
      </c>
      <c r="B34" s="200" t="s">
        <v>150</v>
      </c>
      <c r="C34" s="185">
        <f t="shared" ref="C34:O34" si="5">SUM(C23:C33)</f>
        <v>0</v>
      </c>
      <c r="D34" s="185">
        <f t="shared" si="5"/>
        <v>0</v>
      </c>
      <c r="E34" s="185">
        <f t="shared" si="5"/>
        <v>0</v>
      </c>
      <c r="F34" s="185">
        <f t="shared" si="5"/>
        <v>0</v>
      </c>
      <c r="G34" s="185">
        <f t="shared" si="5"/>
        <v>0</v>
      </c>
      <c r="H34" s="185">
        <f t="shared" si="5"/>
        <v>0</v>
      </c>
      <c r="I34" s="185">
        <f t="shared" si="5"/>
        <v>0</v>
      </c>
      <c r="J34" s="185">
        <f t="shared" si="5"/>
        <v>0</v>
      </c>
      <c r="K34" s="185">
        <f t="shared" si="5"/>
        <v>0</v>
      </c>
      <c r="L34" s="185">
        <f t="shared" si="5"/>
        <v>0</v>
      </c>
      <c r="M34" s="185">
        <f t="shared" si="5"/>
        <v>0</v>
      </c>
      <c r="N34" s="185">
        <f t="shared" si="5"/>
        <v>0</v>
      </c>
      <c r="O34" s="185">
        <f t="shared" si="5"/>
        <v>0</v>
      </c>
      <c r="P34" s="829"/>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row>
    <row r="35" spans="1:40" ht="25.5" customHeight="1" thickTop="1">
      <c r="A35" s="191"/>
      <c r="B35" s="192"/>
      <c r="C35" s="935">
        <f>IF(C39=C40,1,0)</f>
        <v>1</v>
      </c>
      <c r="D35" s="935">
        <f>IF(D39=D40,1,0)</f>
        <v>0</v>
      </c>
      <c r="E35" s="935">
        <f t="shared" ref="E35:N35" si="6">IF(E39=E40,1,0)</f>
        <v>0</v>
      </c>
      <c r="F35" s="935">
        <f t="shared" si="6"/>
        <v>0</v>
      </c>
      <c r="G35" s="935">
        <f t="shared" si="6"/>
        <v>0</v>
      </c>
      <c r="H35" s="935">
        <f t="shared" si="6"/>
        <v>0</v>
      </c>
      <c r="I35" s="935">
        <f t="shared" si="6"/>
        <v>0</v>
      </c>
      <c r="J35" s="935">
        <f t="shared" si="6"/>
        <v>0</v>
      </c>
      <c r="K35" s="935">
        <f t="shared" si="6"/>
        <v>0</v>
      </c>
      <c r="L35" s="935">
        <f t="shared" si="6"/>
        <v>0</v>
      </c>
      <c r="M35" s="935">
        <f t="shared" si="6"/>
        <v>0</v>
      </c>
      <c r="N35" s="935">
        <f t="shared" si="6"/>
        <v>0</v>
      </c>
      <c r="O35" s="935">
        <f>IF(O39=O40,1,0)</f>
        <v>1</v>
      </c>
      <c r="P35" s="829"/>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row>
    <row r="36" spans="1:40" ht="22.5" customHeight="1">
      <c r="A36" s="188">
        <f>A34+1</f>
        <v>24</v>
      </c>
      <c r="B36" s="190" t="s">
        <v>159</v>
      </c>
      <c r="C36" s="183">
        <f t="shared" ref="C36:N36" si="7">IF(C21="","",SUM(C21-C34))</f>
        <v>0</v>
      </c>
      <c r="D36" s="183">
        <f t="shared" si="7"/>
        <v>0</v>
      </c>
      <c r="E36" s="183">
        <f t="shared" si="7"/>
        <v>0</v>
      </c>
      <c r="F36" s="183">
        <f t="shared" si="7"/>
        <v>0</v>
      </c>
      <c r="G36" s="183">
        <f t="shared" si="7"/>
        <v>0</v>
      </c>
      <c r="H36" s="183">
        <f t="shared" si="7"/>
        <v>0</v>
      </c>
      <c r="I36" s="183">
        <f t="shared" si="7"/>
        <v>0</v>
      </c>
      <c r="J36" s="183">
        <f t="shared" si="7"/>
        <v>0</v>
      </c>
      <c r="K36" s="183">
        <f t="shared" si="7"/>
        <v>0</v>
      </c>
      <c r="L36" s="183">
        <f t="shared" si="7"/>
        <v>0</v>
      </c>
      <c r="M36" s="183">
        <f t="shared" si="7"/>
        <v>0</v>
      </c>
      <c r="N36" s="183">
        <f t="shared" si="7"/>
        <v>0</v>
      </c>
      <c r="O36" s="369"/>
      <c r="P36" s="829"/>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row>
    <row r="37" spans="1:40" ht="22.5" customHeight="1">
      <c r="A37" s="191">
        <f>A36+1</f>
        <v>25</v>
      </c>
      <c r="B37" s="192" t="s">
        <v>151</v>
      </c>
      <c r="C37" s="1"/>
      <c r="D37" s="184">
        <f t="shared" ref="D37:J37" si="8">C38</f>
        <v>0</v>
      </c>
      <c r="E37" s="184">
        <f t="shared" si="8"/>
        <v>0</v>
      </c>
      <c r="F37" s="184">
        <f t="shared" si="8"/>
        <v>0</v>
      </c>
      <c r="G37" s="184">
        <f t="shared" si="8"/>
        <v>0</v>
      </c>
      <c r="H37" s="184">
        <f t="shared" si="8"/>
        <v>0</v>
      </c>
      <c r="I37" s="184">
        <f t="shared" si="8"/>
        <v>0</v>
      </c>
      <c r="J37" s="184">
        <f t="shared" si="8"/>
        <v>0</v>
      </c>
      <c r="K37" s="184">
        <f>J38</f>
        <v>0</v>
      </c>
      <c r="L37" s="184">
        <f>K38</f>
        <v>0</v>
      </c>
      <c r="M37" s="184">
        <f>L38</f>
        <v>0</v>
      </c>
      <c r="N37" s="184">
        <f>M38</f>
        <v>0</v>
      </c>
      <c r="O37" s="45"/>
      <c r="P37" s="829"/>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row>
    <row r="38" spans="1:40" ht="22.5" customHeight="1">
      <c r="A38" s="188">
        <f>A37+1</f>
        <v>26</v>
      </c>
      <c r="B38" s="190" t="s">
        <v>152</v>
      </c>
      <c r="C38" s="183">
        <f>IF(C36="","",SUM(C36+C37))</f>
        <v>0</v>
      </c>
      <c r="D38" s="183">
        <f>IF(D36="","",SUM(D36+D37))</f>
        <v>0</v>
      </c>
      <c r="E38" s="183">
        <f t="shared" ref="E38:O38" si="9">IF(E36="","",SUM(E36+E37))</f>
        <v>0</v>
      </c>
      <c r="F38" s="183">
        <f t="shared" si="9"/>
        <v>0</v>
      </c>
      <c r="G38" s="183">
        <f t="shared" si="9"/>
        <v>0</v>
      </c>
      <c r="H38" s="183">
        <f t="shared" si="9"/>
        <v>0</v>
      </c>
      <c r="I38" s="183">
        <f t="shared" si="9"/>
        <v>0</v>
      </c>
      <c r="J38" s="183">
        <f t="shared" si="9"/>
        <v>0</v>
      </c>
      <c r="K38" s="183">
        <f t="shared" si="9"/>
        <v>0</v>
      </c>
      <c r="L38" s="183">
        <f t="shared" si="9"/>
        <v>0</v>
      </c>
      <c r="M38" s="183">
        <f t="shared" si="9"/>
        <v>0</v>
      </c>
      <c r="N38" s="183">
        <f t="shared" si="9"/>
        <v>0</v>
      </c>
      <c r="O38" s="369" t="str">
        <f t="shared" si="9"/>
        <v/>
      </c>
      <c r="P38" s="829"/>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row>
    <row r="39" spans="1:40">
      <c r="A39" s="161"/>
      <c r="B39" s="924">
        <v>1</v>
      </c>
      <c r="C39" s="924">
        <v>1</v>
      </c>
      <c r="D39" s="924">
        <v>2</v>
      </c>
      <c r="E39" s="924">
        <v>3</v>
      </c>
      <c r="F39" s="924">
        <v>4</v>
      </c>
      <c r="G39" s="924">
        <v>5</v>
      </c>
      <c r="H39" s="924">
        <v>6</v>
      </c>
      <c r="I39" s="924">
        <v>7</v>
      </c>
      <c r="J39" s="924">
        <v>8</v>
      </c>
      <c r="K39" s="924">
        <v>9</v>
      </c>
      <c r="L39" s="924">
        <v>10</v>
      </c>
      <c r="M39" s="924">
        <v>11</v>
      </c>
      <c r="N39" s="924">
        <v>12</v>
      </c>
      <c r="O39" s="829"/>
      <c r="P39" s="829"/>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row>
    <row r="40" spans="1:40">
      <c r="A40" s="161"/>
      <c r="B40" s="924"/>
      <c r="C40" s="924">
        <f>+'B - Monthly Positions'!$C$5</f>
        <v>1</v>
      </c>
      <c r="D40" s="924">
        <f>+'B - Monthly Positions'!$C$5</f>
        <v>1</v>
      </c>
      <c r="E40" s="924">
        <f>+'B - Monthly Positions'!$C$5</f>
        <v>1</v>
      </c>
      <c r="F40" s="924">
        <f>+'B - Monthly Positions'!$C$5</f>
        <v>1</v>
      </c>
      <c r="G40" s="924">
        <f>+'B - Monthly Positions'!$C$5</f>
        <v>1</v>
      </c>
      <c r="H40" s="924">
        <f>+'B - Monthly Positions'!$C$5</f>
        <v>1</v>
      </c>
      <c r="I40" s="924">
        <f>+'B - Monthly Positions'!$C$5</f>
        <v>1</v>
      </c>
      <c r="J40" s="924">
        <f>+'B - Monthly Positions'!$C$5</f>
        <v>1</v>
      </c>
      <c r="K40" s="924">
        <f>+'B - Monthly Positions'!$C$5</f>
        <v>1</v>
      </c>
      <c r="L40" s="924">
        <f>+'B - Monthly Positions'!$C$5</f>
        <v>1</v>
      </c>
      <c r="M40" s="924">
        <f>+'B - Monthly Positions'!$C$5</f>
        <v>1</v>
      </c>
      <c r="N40" s="924">
        <f>+'B - Monthly Positions'!$C$5</f>
        <v>1</v>
      </c>
      <c r="O40" s="829"/>
      <c r="P40" s="829"/>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row>
    <row r="41" spans="1:40">
      <c r="A41" s="995"/>
      <c r="B41" s="995"/>
      <c r="C41" s="995"/>
      <c r="D41" s="995"/>
      <c r="E41" s="995"/>
      <c r="F41" s="995"/>
      <c r="G41" s="995"/>
      <c r="H41" s="995"/>
      <c r="I41" s="995"/>
      <c r="J41" s="995"/>
      <c r="K41" s="995"/>
      <c r="L41" s="995"/>
      <c r="M41" s="995"/>
      <c r="N41" s="995"/>
      <c r="O41" s="829"/>
      <c r="P41" s="829"/>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row>
    <row r="42" spans="1:40">
      <c r="A42" s="995"/>
      <c r="B42" s="995"/>
      <c r="C42" s="995"/>
      <c r="D42" s="995"/>
      <c r="E42" s="995"/>
      <c r="F42" s="995"/>
      <c r="G42" s="995"/>
      <c r="H42" s="995"/>
      <c r="I42" s="995"/>
      <c r="J42" s="995"/>
      <c r="K42" s="995"/>
      <c r="L42" s="995"/>
      <c r="M42" s="995"/>
      <c r="N42" s="995"/>
      <c r="O42" s="829"/>
      <c r="P42" s="829"/>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row>
    <row r="43" spans="1:40">
      <c r="A43" s="995"/>
      <c r="B43" s="995"/>
      <c r="C43" s="995"/>
      <c r="D43" s="995"/>
      <c r="E43" s="995"/>
      <c r="F43" s="995"/>
      <c r="G43" s="995"/>
      <c r="H43" s="995"/>
      <c r="I43" s="995"/>
      <c r="J43" s="995"/>
      <c r="K43" s="995"/>
      <c r="L43" s="995"/>
      <c r="M43" s="995"/>
      <c r="N43" s="995"/>
      <c r="O43" s="829"/>
      <c r="P43" s="829"/>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row>
    <row r="44" spans="1:40">
      <c r="A44" s="995"/>
      <c r="B44" s="995"/>
      <c r="C44" s="995"/>
      <c r="D44" s="995"/>
      <c r="E44" s="995"/>
      <c r="F44" s="995"/>
      <c r="G44" s="995"/>
      <c r="H44" s="995"/>
      <c r="I44" s="995"/>
      <c r="J44" s="995"/>
      <c r="K44" s="995"/>
      <c r="L44" s="995"/>
      <c r="M44" s="995"/>
      <c r="N44" s="995"/>
      <c r="O44" s="829"/>
      <c r="P44" s="829"/>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row>
    <row r="45" spans="1:40">
      <c r="A45" s="995"/>
      <c r="B45" s="995"/>
      <c r="C45" s="995"/>
      <c r="D45" s="995"/>
      <c r="E45" s="995"/>
      <c r="F45" s="995"/>
      <c r="G45" s="995"/>
      <c r="H45" s="995"/>
      <c r="I45" s="995"/>
      <c r="J45" s="995"/>
      <c r="K45" s="995"/>
      <c r="L45" s="995"/>
      <c r="M45" s="995"/>
      <c r="N45" s="995"/>
      <c r="O45" s="829"/>
      <c r="P45" s="829"/>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row>
    <row r="46" spans="1:40">
      <c r="A46" s="161"/>
      <c r="B46" s="161"/>
      <c r="C46" s="161"/>
      <c r="D46" s="161"/>
      <c r="E46" s="161"/>
      <c r="F46" s="161"/>
      <c r="G46" s="161"/>
      <c r="H46" s="161"/>
      <c r="I46" s="161"/>
      <c r="J46" s="161"/>
      <c r="K46" s="161"/>
      <c r="L46" s="161"/>
      <c r="M46" s="161"/>
      <c r="N46" s="161"/>
      <c r="O46" s="829"/>
      <c r="P46" s="829"/>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row>
    <row r="47" spans="1:40">
      <c r="A47" s="161"/>
      <c r="B47" s="161"/>
      <c r="C47" s="161"/>
      <c r="D47" s="161"/>
      <c r="E47" s="161"/>
      <c r="F47" s="161"/>
      <c r="G47" s="161"/>
      <c r="H47" s="161"/>
      <c r="I47" s="161"/>
      <c r="J47" s="161"/>
      <c r="K47" s="161"/>
      <c r="L47" s="161"/>
      <c r="M47" s="161"/>
      <c r="N47" s="161"/>
      <c r="O47" s="829"/>
      <c r="P47" s="829"/>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row>
    <row r="48" spans="1:40">
      <c r="A48" s="161"/>
      <c r="B48" s="161"/>
      <c r="C48" s="161"/>
      <c r="D48" s="161"/>
      <c r="E48" s="161"/>
      <c r="F48" s="161"/>
      <c r="G48" s="161"/>
      <c r="H48" s="161"/>
      <c r="I48" s="161"/>
      <c r="J48" s="161"/>
      <c r="K48" s="161"/>
      <c r="L48" s="161"/>
      <c r="M48" s="161"/>
      <c r="N48" s="161"/>
      <c r="O48" s="829"/>
      <c r="P48" s="829"/>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row>
    <row r="49" spans="1:40">
      <c r="A49" s="161"/>
      <c r="B49" s="161"/>
      <c r="C49" s="161"/>
      <c r="D49" s="161"/>
      <c r="E49" s="161"/>
      <c r="F49" s="161"/>
      <c r="G49" s="161"/>
      <c r="H49" s="161"/>
      <c r="I49" s="161"/>
      <c r="J49" s="161"/>
      <c r="K49" s="161"/>
      <c r="L49" s="161"/>
      <c r="M49" s="161"/>
      <c r="N49" s="161"/>
      <c r="O49" s="829"/>
      <c r="P49" s="829"/>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row>
    <row r="50" spans="1:40">
      <c r="A50" s="161"/>
      <c r="B50" s="161"/>
      <c r="C50" s="161"/>
      <c r="D50" s="161"/>
      <c r="E50" s="161"/>
      <c r="F50" s="161"/>
      <c r="G50" s="161"/>
      <c r="H50" s="161"/>
      <c r="I50" s="161"/>
      <c r="J50" s="161"/>
      <c r="K50" s="161"/>
      <c r="L50" s="161"/>
      <c r="M50" s="161"/>
      <c r="N50" s="161"/>
      <c r="O50" s="829"/>
      <c r="P50" s="829"/>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row>
    <row r="51" spans="1:40">
      <c r="A51" s="161"/>
      <c r="B51" s="161"/>
      <c r="C51" s="161"/>
      <c r="D51" s="161"/>
      <c r="E51" s="161"/>
      <c r="F51" s="161"/>
      <c r="G51" s="161"/>
      <c r="H51" s="161"/>
      <c r="I51" s="161"/>
      <c r="J51" s="161"/>
      <c r="K51" s="161"/>
      <c r="L51" s="161"/>
      <c r="M51" s="161"/>
      <c r="N51" s="161"/>
      <c r="O51" s="829"/>
      <c r="P51" s="829"/>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row>
    <row r="52" spans="1:40">
      <c r="A52" s="161"/>
      <c r="B52" s="161"/>
      <c r="C52" s="161"/>
      <c r="D52" s="161"/>
      <c r="E52" s="161"/>
      <c r="F52" s="161"/>
      <c r="G52" s="161"/>
      <c r="H52" s="161"/>
      <c r="I52" s="161"/>
      <c r="J52" s="161"/>
      <c r="K52" s="161"/>
      <c r="L52" s="161"/>
      <c r="M52" s="161"/>
      <c r="N52" s="161"/>
      <c r="O52" s="829"/>
      <c r="P52" s="829"/>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row>
    <row r="53" spans="1:40">
      <c r="A53" s="161"/>
      <c r="B53" s="161"/>
      <c r="C53" s="161"/>
      <c r="D53" s="161"/>
      <c r="E53" s="161"/>
      <c r="F53" s="161"/>
      <c r="G53" s="161"/>
      <c r="H53" s="161"/>
      <c r="I53" s="161"/>
      <c r="J53" s="161"/>
      <c r="K53" s="161"/>
      <c r="L53" s="161"/>
      <c r="M53" s="161"/>
      <c r="N53" s="161"/>
      <c r="O53" s="829"/>
      <c r="P53" s="829"/>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row>
    <row r="54" spans="1:40">
      <c r="A54" s="161"/>
      <c r="B54" s="161"/>
      <c r="C54" s="161"/>
      <c r="D54" s="161"/>
      <c r="E54" s="161"/>
      <c r="F54" s="161"/>
      <c r="G54" s="161"/>
      <c r="H54" s="161"/>
      <c r="I54" s="161"/>
      <c r="J54" s="161"/>
      <c r="K54" s="161"/>
      <c r="L54" s="161"/>
      <c r="M54" s="161"/>
      <c r="N54" s="161"/>
      <c r="O54" s="829"/>
      <c r="P54" s="829"/>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row>
    <row r="55" spans="1:40">
      <c r="A55" s="161"/>
      <c r="B55" s="161"/>
      <c r="C55" s="161"/>
      <c r="D55" s="161"/>
      <c r="E55" s="161"/>
      <c r="F55" s="161"/>
      <c r="G55" s="161"/>
      <c r="H55" s="161"/>
      <c r="I55" s="161"/>
      <c r="J55" s="161"/>
      <c r="K55" s="161"/>
      <c r="L55" s="161"/>
      <c r="M55" s="161"/>
      <c r="N55" s="161"/>
      <c r="O55" s="829"/>
      <c r="P55" s="829"/>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row>
    <row r="56" spans="1:40">
      <c r="A56" s="161"/>
      <c r="B56" s="161"/>
      <c r="C56" s="161"/>
      <c r="D56" s="161"/>
      <c r="E56" s="161"/>
      <c r="F56" s="161"/>
      <c r="G56" s="161"/>
      <c r="H56" s="161"/>
      <c r="I56" s="161"/>
      <c r="J56" s="161"/>
      <c r="K56" s="161"/>
      <c r="L56" s="161"/>
      <c r="M56" s="161"/>
      <c r="N56" s="161"/>
      <c r="O56" s="829"/>
      <c r="P56" s="829"/>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row>
    <row r="57" spans="1:40">
      <c r="A57" s="161"/>
      <c r="B57" s="161"/>
      <c r="C57" s="161"/>
      <c r="D57" s="161"/>
      <c r="E57" s="161"/>
      <c r="F57" s="161"/>
      <c r="G57" s="161"/>
      <c r="H57" s="161"/>
      <c r="I57" s="161"/>
      <c r="J57" s="161"/>
      <c r="K57" s="161"/>
      <c r="L57" s="161"/>
      <c r="M57" s="161"/>
      <c r="N57" s="161"/>
      <c r="O57" s="829"/>
      <c r="P57" s="829"/>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row>
    <row r="58" spans="1:40">
      <c r="A58" s="161"/>
      <c r="B58" s="161"/>
      <c r="C58" s="161"/>
      <c r="D58" s="161"/>
      <c r="E58" s="161"/>
      <c r="F58" s="161"/>
      <c r="G58" s="161"/>
      <c r="H58" s="161"/>
      <c r="I58" s="161"/>
      <c r="J58" s="161"/>
      <c r="K58" s="161"/>
      <c r="L58" s="161"/>
      <c r="M58" s="161"/>
      <c r="N58" s="161"/>
      <c r="O58" s="829"/>
      <c r="P58" s="829"/>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row>
    <row r="59" spans="1:40">
      <c r="A59" s="161"/>
      <c r="B59" s="161"/>
      <c r="C59" s="161"/>
      <c r="D59" s="161"/>
      <c r="E59" s="161"/>
      <c r="F59" s="161"/>
      <c r="G59" s="161"/>
      <c r="H59" s="161"/>
      <c r="I59" s="161"/>
      <c r="J59" s="161"/>
      <c r="K59" s="161"/>
      <c r="L59" s="161"/>
      <c r="M59" s="161"/>
      <c r="N59" s="161"/>
      <c r="O59" s="829"/>
      <c r="P59" s="829"/>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row>
    <row r="60" spans="1:40">
      <c r="A60" s="161"/>
      <c r="B60" s="161"/>
      <c r="C60" s="161"/>
      <c r="D60" s="161"/>
      <c r="E60" s="161"/>
      <c r="F60" s="161"/>
      <c r="G60" s="161"/>
      <c r="H60" s="161"/>
      <c r="I60" s="161"/>
      <c r="J60" s="161"/>
      <c r="K60" s="161"/>
      <c r="L60" s="161"/>
      <c r="M60" s="161"/>
      <c r="N60" s="161"/>
      <c r="O60" s="829"/>
      <c r="P60" s="829"/>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row>
    <row r="61" spans="1:40">
      <c r="A61" s="161"/>
      <c r="B61" s="161"/>
      <c r="C61" s="161"/>
      <c r="D61" s="161"/>
      <c r="E61" s="161"/>
      <c r="F61" s="161"/>
      <c r="G61" s="161"/>
      <c r="H61" s="161"/>
      <c r="I61" s="161"/>
      <c r="J61" s="161"/>
      <c r="K61" s="161"/>
      <c r="L61" s="161"/>
      <c r="M61" s="161"/>
      <c r="N61" s="161"/>
      <c r="O61" s="829"/>
      <c r="P61" s="829"/>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row>
    <row r="62" spans="1:40">
      <c r="A62" s="161"/>
      <c r="B62" s="161"/>
      <c r="C62" s="161"/>
      <c r="D62" s="161"/>
      <c r="E62" s="161"/>
      <c r="F62" s="161"/>
      <c r="G62" s="161"/>
      <c r="H62" s="161"/>
      <c r="I62" s="161"/>
      <c r="J62" s="161"/>
      <c r="K62" s="161"/>
      <c r="L62" s="161"/>
      <c r="M62" s="161"/>
      <c r="N62" s="161"/>
      <c r="O62" s="829"/>
      <c r="P62" s="829"/>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row>
    <row r="63" spans="1:40">
      <c r="A63" s="161"/>
      <c r="B63" s="161"/>
      <c r="C63" s="161"/>
      <c r="D63" s="161"/>
      <c r="E63" s="161"/>
      <c r="F63" s="161"/>
      <c r="G63" s="161"/>
      <c r="H63" s="161"/>
      <c r="I63" s="161"/>
      <c r="J63" s="161"/>
      <c r="K63" s="161"/>
      <c r="L63" s="161"/>
      <c r="M63" s="161"/>
      <c r="N63" s="161"/>
      <c r="O63" s="829"/>
      <c r="P63" s="829"/>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row>
    <row r="64" spans="1:40">
      <c r="A64" s="161"/>
      <c r="B64" s="161"/>
      <c r="C64" s="161"/>
      <c r="D64" s="161"/>
      <c r="E64" s="161"/>
      <c r="F64" s="161"/>
      <c r="G64" s="161"/>
      <c r="H64" s="161"/>
      <c r="I64" s="161"/>
      <c r="J64" s="161"/>
      <c r="K64" s="161"/>
      <c r="L64" s="161"/>
      <c r="M64" s="161"/>
      <c r="N64" s="161"/>
      <c r="O64" s="829"/>
      <c r="P64" s="829"/>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row>
    <row r="65" spans="1:40">
      <c r="A65" s="161"/>
      <c r="B65" s="161"/>
      <c r="C65" s="161"/>
      <c r="D65" s="161"/>
      <c r="E65" s="161"/>
      <c r="F65" s="161"/>
      <c r="G65" s="161"/>
      <c r="H65" s="161"/>
      <c r="I65" s="161"/>
      <c r="J65" s="161"/>
      <c r="K65" s="161"/>
      <c r="L65" s="161"/>
      <c r="M65" s="161"/>
      <c r="N65" s="161"/>
      <c r="O65" s="829"/>
      <c r="P65" s="829"/>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row>
    <row r="66" spans="1:40">
      <c r="A66" s="161"/>
      <c r="B66" s="161"/>
      <c r="C66" s="161"/>
      <c r="D66" s="161"/>
      <c r="E66" s="161"/>
      <c r="F66" s="161"/>
      <c r="G66" s="161"/>
      <c r="H66" s="161"/>
      <c r="I66" s="161"/>
      <c r="J66" s="161"/>
      <c r="K66" s="161"/>
      <c r="L66" s="161"/>
      <c r="M66" s="161"/>
      <c r="N66" s="161"/>
      <c r="O66" s="829"/>
      <c r="P66" s="829"/>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row>
    <row r="67" spans="1:40">
      <c r="A67" s="161"/>
      <c r="B67" s="161"/>
      <c r="C67" s="161"/>
      <c r="D67" s="161"/>
      <c r="E67" s="161"/>
      <c r="F67" s="161"/>
      <c r="G67" s="161"/>
      <c r="H67" s="161"/>
      <c r="I67" s="161"/>
      <c r="J67" s="161"/>
      <c r="K67" s="161"/>
      <c r="L67" s="161"/>
      <c r="M67" s="161"/>
      <c r="N67" s="161"/>
      <c r="O67" s="829"/>
      <c r="P67" s="829"/>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row>
    <row r="68" spans="1:40">
      <c r="A68" s="161"/>
      <c r="B68" s="161"/>
      <c r="C68" s="161"/>
      <c r="D68" s="161"/>
      <c r="E68" s="161"/>
      <c r="F68" s="161"/>
      <c r="G68" s="161"/>
      <c r="H68" s="161"/>
      <c r="I68" s="161"/>
      <c r="J68" s="161"/>
      <c r="K68" s="161"/>
      <c r="L68" s="161"/>
      <c r="M68" s="161"/>
      <c r="N68" s="161"/>
      <c r="O68" s="829"/>
      <c r="P68" s="829"/>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row>
    <row r="69" spans="1:40">
      <c r="A69" s="161"/>
      <c r="B69" s="161"/>
      <c r="C69" s="161"/>
      <c r="D69" s="161"/>
      <c r="E69" s="161"/>
      <c r="F69" s="161"/>
      <c r="G69" s="161"/>
      <c r="H69" s="161"/>
      <c r="I69" s="161"/>
      <c r="J69" s="161"/>
      <c r="K69" s="161"/>
      <c r="L69" s="161"/>
      <c r="M69" s="161"/>
      <c r="N69" s="161"/>
      <c r="O69" s="829"/>
      <c r="P69" s="829"/>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row>
    <row r="70" spans="1:40">
      <c r="A70" s="161"/>
      <c r="B70" s="161"/>
      <c r="C70" s="161"/>
      <c r="D70" s="161"/>
      <c r="E70" s="161"/>
      <c r="F70" s="161"/>
      <c r="G70" s="161"/>
      <c r="H70" s="161"/>
      <c r="I70" s="161"/>
      <c r="J70" s="161"/>
      <c r="K70" s="161"/>
      <c r="L70" s="161"/>
      <c r="M70" s="161"/>
      <c r="N70" s="161"/>
      <c r="O70" s="829"/>
      <c r="P70" s="829"/>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row>
    <row r="71" spans="1:40">
      <c r="A71" s="161"/>
      <c r="B71" s="161"/>
      <c r="C71" s="161"/>
      <c r="D71" s="161"/>
      <c r="E71" s="161"/>
      <c r="F71" s="161"/>
      <c r="G71" s="161"/>
      <c r="H71" s="161"/>
      <c r="I71" s="161"/>
      <c r="J71" s="161"/>
      <c r="K71" s="161"/>
      <c r="L71" s="161"/>
      <c r="M71" s="161"/>
      <c r="N71" s="161"/>
      <c r="O71" s="829"/>
      <c r="P71" s="829"/>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row>
    <row r="72" spans="1:40">
      <c r="A72" s="161"/>
      <c r="B72" s="161"/>
      <c r="C72" s="161"/>
      <c r="D72" s="161"/>
      <c r="E72" s="161"/>
      <c r="F72" s="161"/>
      <c r="G72" s="161"/>
      <c r="H72" s="161"/>
      <c r="I72" s="161"/>
      <c r="J72" s="161"/>
      <c r="K72" s="161"/>
      <c r="L72" s="161"/>
      <c r="M72" s="161"/>
      <c r="N72" s="161"/>
      <c r="O72" s="829"/>
      <c r="P72" s="829"/>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row>
    <row r="73" spans="1:40">
      <c r="A73" s="161"/>
      <c r="B73" s="161"/>
      <c r="C73" s="161"/>
      <c r="D73" s="161"/>
      <c r="E73" s="161"/>
      <c r="F73" s="161"/>
      <c r="G73" s="161"/>
      <c r="H73" s="161"/>
      <c r="I73" s="161"/>
      <c r="J73" s="161"/>
      <c r="K73" s="161"/>
      <c r="L73" s="161"/>
      <c r="M73" s="161"/>
      <c r="N73" s="161"/>
      <c r="O73" s="829"/>
      <c r="P73" s="829"/>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row>
    <row r="74" spans="1:40">
      <c r="A74" s="161"/>
      <c r="B74" s="161"/>
      <c r="C74" s="161"/>
      <c r="D74" s="161"/>
      <c r="E74" s="161"/>
      <c r="F74" s="161"/>
      <c r="G74" s="161"/>
      <c r="H74" s="161"/>
      <c r="I74" s="161"/>
      <c r="J74" s="161"/>
      <c r="K74" s="161"/>
      <c r="L74" s="161"/>
      <c r="M74" s="161"/>
      <c r="N74" s="161"/>
      <c r="O74" s="829"/>
      <c r="P74" s="829"/>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row>
    <row r="75" spans="1:40">
      <c r="A75" s="161"/>
      <c r="B75" s="161"/>
      <c r="C75" s="161"/>
      <c r="D75" s="161"/>
      <c r="E75" s="161"/>
      <c r="F75" s="161"/>
      <c r="G75" s="161"/>
      <c r="H75" s="161"/>
      <c r="I75" s="161"/>
      <c r="J75" s="161"/>
      <c r="K75" s="161"/>
      <c r="L75" s="161"/>
      <c r="M75" s="161"/>
      <c r="N75" s="161"/>
      <c r="O75" s="829"/>
      <c r="P75" s="829"/>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row>
    <row r="76" spans="1:40">
      <c r="A76" s="161"/>
      <c r="B76" s="161"/>
      <c r="C76" s="161"/>
      <c r="D76" s="161"/>
      <c r="E76" s="161"/>
      <c r="F76" s="161"/>
      <c r="G76" s="161"/>
      <c r="H76" s="161"/>
      <c r="I76" s="161"/>
      <c r="J76" s="161"/>
      <c r="K76" s="161"/>
      <c r="L76" s="161"/>
      <c r="M76" s="161"/>
      <c r="N76" s="161"/>
      <c r="O76" s="829"/>
      <c r="P76" s="829"/>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row>
    <row r="77" spans="1:40">
      <c r="A77" s="161"/>
      <c r="B77" s="161"/>
      <c r="C77" s="161"/>
      <c r="D77" s="161"/>
      <c r="E77" s="161"/>
      <c r="F77" s="161"/>
      <c r="G77" s="161"/>
      <c r="H77" s="161"/>
      <c r="I77" s="161"/>
      <c r="J77" s="161"/>
      <c r="K77" s="161"/>
      <c r="L77" s="161"/>
      <c r="M77" s="161"/>
      <c r="N77" s="161"/>
      <c r="O77" s="829"/>
      <c r="P77" s="829"/>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row>
    <row r="78" spans="1:40">
      <c r="A78" s="161"/>
      <c r="B78" s="161"/>
      <c r="C78" s="161"/>
      <c r="D78" s="161"/>
      <c r="E78" s="161"/>
      <c r="F78" s="161"/>
      <c r="G78" s="161"/>
      <c r="H78" s="161"/>
      <c r="I78" s="161"/>
      <c r="J78" s="161"/>
      <c r="K78" s="161"/>
      <c r="L78" s="161"/>
      <c r="M78" s="161"/>
      <c r="N78" s="161"/>
      <c r="O78" s="829"/>
      <c r="P78" s="829"/>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row>
    <row r="79" spans="1:40">
      <c r="A79" s="161"/>
      <c r="B79" s="161"/>
      <c r="C79" s="161"/>
      <c r="D79" s="161"/>
      <c r="E79" s="161"/>
      <c r="F79" s="161"/>
      <c r="G79" s="161"/>
      <c r="H79" s="161"/>
      <c r="I79" s="161"/>
      <c r="J79" s="161"/>
      <c r="K79" s="161"/>
      <c r="L79" s="161"/>
      <c r="M79" s="161"/>
      <c r="N79" s="161"/>
      <c r="O79" s="829"/>
      <c r="P79" s="829"/>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row>
    <row r="80" spans="1:40">
      <c r="A80" s="161"/>
      <c r="B80" s="161"/>
      <c r="C80" s="161"/>
      <c r="D80" s="161"/>
      <c r="E80" s="161"/>
      <c r="F80" s="161"/>
      <c r="G80" s="161"/>
      <c r="H80" s="161"/>
      <c r="I80" s="161"/>
      <c r="J80" s="161"/>
      <c r="K80" s="161"/>
      <c r="L80" s="161"/>
      <c r="M80" s="161"/>
      <c r="N80" s="161"/>
      <c r="O80" s="829"/>
      <c r="P80" s="829"/>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row>
    <row r="81" spans="1:40">
      <c r="A81" s="161"/>
      <c r="B81" s="161"/>
      <c r="C81" s="161"/>
      <c r="D81" s="161"/>
      <c r="E81" s="161"/>
      <c r="F81" s="161"/>
      <c r="G81" s="161"/>
      <c r="H81" s="161"/>
      <c r="I81" s="161"/>
      <c r="J81" s="161"/>
      <c r="K81" s="161"/>
      <c r="L81" s="161"/>
      <c r="M81" s="161"/>
      <c r="N81" s="161"/>
      <c r="O81" s="829"/>
      <c r="P81" s="829"/>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row>
    <row r="82" spans="1:40">
      <c r="A82" s="161"/>
      <c r="B82" s="161"/>
      <c r="C82" s="161"/>
      <c r="D82" s="161"/>
      <c r="E82" s="161"/>
      <c r="F82" s="161"/>
      <c r="G82" s="161"/>
      <c r="H82" s="161"/>
      <c r="I82" s="161"/>
      <c r="J82" s="161"/>
      <c r="K82" s="161"/>
      <c r="L82" s="161"/>
      <c r="M82" s="161"/>
      <c r="N82" s="161"/>
      <c r="O82" s="829"/>
      <c r="P82" s="829"/>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row>
    <row r="83" spans="1:40">
      <c r="A83" s="161"/>
      <c r="B83" s="161"/>
      <c r="C83" s="161"/>
      <c r="D83" s="161"/>
      <c r="E83" s="161"/>
      <c r="F83" s="161"/>
      <c r="G83" s="161"/>
      <c r="H83" s="161"/>
      <c r="I83" s="161"/>
      <c r="J83" s="161"/>
      <c r="K83" s="161"/>
      <c r="L83" s="161"/>
      <c r="M83" s="161"/>
      <c r="N83" s="161"/>
      <c r="O83" s="829"/>
      <c r="P83" s="829"/>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row>
    <row r="84" spans="1:40">
      <c r="A84" s="161"/>
      <c r="B84" s="161"/>
      <c r="C84" s="161"/>
      <c r="D84" s="161"/>
      <c r="E84" s="161"/>
      <c r="F84" s="161"/>
      <c r="G84" s="161"/>
      <c r="H84" s="161"/>
      <c r="I84" s="161"/>
      <c r="J84" s="161"/>
      <c r="K84" s="161"/>
      <c r="L84" s="161"/>
      <c r="M84" s="161"/>
      <c r="N84" s="161"/>
      <c r="O84" s="829"/>
      <c r="P84" s="829"/>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row>
    <row r="85" spans="1:40">
      <c r="A85" s="161"/>
      <c r="B85" s="161"/>
      <c r="C85" s="161"/>
      <c r="D85" s="161"/>
      <c r="E85" s="161"/>
      <c r="F85" s="161"/>
      <c r="G85" s="161"/>
      <c r="H85" s="161"/>
      <c r="I85" s="161"/>
      <c r="J85" s="161"/>
      <c r="K85" s="161"/>
      <c r="L85" s="161"/>
      <c r="M85" s="161"/>
      <c r="N85" s="161"/>
      <c r="O85" s="829"/>
      <c r="P85" s="829"/>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row>
    <row r="86" spans="1:40">
      <c r="A86" s="161"/>
      <c r="B86" s="161"/>
      <c r="C86" s="161"/>
      <c r="D86" s="161"/>
      <c r="E86" s="161"/>
      <c r="F86" s="161"/>
      <c r="G86" s="161"/>
      <c r="H86" s="161"/>
      <c r="I86" s="161"/>
      <c r="J86" s="161"/>
      <c r="K86" s="161"/>
      <c r="L86" s="161"/>
      <c r="M86" s="161"/>
      <c r="N86" s="161"/>
      <c r="O86" s="829"/>
      <c r="P86" s="829"/>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row>
    <row r="87" spans="1:40">
      <c r="A87" s="161"/>
      <c r="B87" s="161"/>
      <c r="C87" s="161"/>
      <c r="D87" s="161"/>
      <c r="E87" s="161"/>
      <c r="F87" s="161"/>
      <c r="G87" s="161"/>
      <c r="H87" s="161"/>
      <c r="I87" s="161"/>
      <c r="J87" s="161"/>
      <c r="K87" s="161"/>
      <c r="L87" s="161"/>
      <c r="M87" s="161"/>
      <c r="N87" s="161"/>
      <c r="O87" s="829"/>
      <c r="P87" s="829"/>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row>
    <row r="88" spans="1:40">
      <c r="A88" s="161"/>
      <c r="B88" s="161"/>
      <c r="C88" s="161"/>
      <c r="D88" s="161"/>
      <c r="E88" s="161"/>
      <c r="F88" s="161"/>
      <c r="G88" s="161"/>
      <c r="H88" s="161"/>
      <c r="I88" s="161"/>
      <c r="J88" s="161"/>
      <c r="K88" s="161"/>
      <c r="L88" s="161"/>
      <c r="M88" s="161"/>
      <c r="N88" s="161"/>
      <c r="O88" s="829"/>
      <c r="P88" s="829"/>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row>
    <row r="89" spans="1:40">
      <c r="A89" s="161"/>
      <c r="B89" s="161"/>
      <c r="C89" s="161"/>
      <c r="D89" s="161"/>
      <c r="E89" s="161"/>
      <c r="F89" s="161"/>
      <c r="G89" s="161"/>
      <c r="H89" s="161"/>
      <c r="I89" s="161"/>
      <c r="J89" s="161"/>
      <c r="K89" s="161"/>
      <c r="L89" s="161"/>
      <c r="M89" s="161"/>
      <c r="N89" s="161"/>
      <c r="O89" s="829"/>
      <c r="P89" s="829"/>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row>
    <row r="90" spans="1:40">
      <c r="A90" s="161"/>
      <c r="B90" s="161"/>
      <c r="C90" s="161"/>
      <c r="D90" s="161"/>
      <c r="E90" s="161"/>
      <c r="F90" s="161"/>
      <c r="G90" s="161"/>
      <c r="H90" s="161"/>
      <c r="I90" s="161"/>
      <c r="J90" s="161"/>
      <c r="K90" s="161"/>
      <c r="L90" s="161"/>
      <c r="M90" s="161"/>
      <c r="N90" s="161"/>
      <c r="O90" s="829"/>
      <c r="P90" s="829"/>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row>
    <row r="91" spans="1:40">
      <c r="A91" s="161"/>
      <c r="B91" s="161"/>
      <c r="C91" s="161"/>
      <c r="D91" s="161"/>
      <c r="E91" s="161"/>
      <c r="F91" s="161"/>
      <c r="G91" s="161"/>
      <c r="H91" s="161"/>
      <c r="I91" s="161"/>
      <c r="J91" s="161"/>
      <c r="K91" s="161"/>
      <c r="L91" s="161"/>
      <c r="M91" s="161"/>
      <c r="N91" s="161"/>
      <c r="O91" s="829"/>
      <c r="P91" s="829"/>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row>
    <row r="92" spans="1:40">
      <c r="A92" s="161"/>
      <c r="B92" s="161"/>
      <c r="C92" s="161"/>
      <c r="D92" s="161"/>
      <c r="E92" s="161"/>
      <c r="F92" s="161"/>
      <c r="G92" s="161"/>
      <c r="H92" s="161"/>
      <c r="I92" s="161"/>
      <c r="J92" s="161"/>
      <c r="K92" s="161"/>
      <c r="L92" s="161"/>
      <c r="M92" s="161"/>
      <c r="N92" s="161"/>
      <c r="O92" s="829"/>
      <c r="P92" s="829"/>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row>
    <row r="93" spans="1:40">
      <c r="A93" s="161"/>
      <c r="B93" s="161"/>
      <c r="C93" s="161"/>
      <c r="D93" s="161"/>
      <c r="E93" s="161"/>
      <c r="F93" s="161"/>
      <c r="G93" s="161"/>
      <c r="H93" s="161"/>
      <c r="I93" s="161"/>
      <c r="J93" s="161"/>
      <c r="K93" s="161"/>
      <c r="L93" s="161"/>
      <c r="M93" s="161"/>
      <c r="N93" s="161"/>
      <c r="O93" s="829"/>
      <c r="P93" s="829"/>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row>
    <row r="94" spans="1:40">
      <c r="A94" s="161"/>
      <c r="B94" s="161"/>
      <c r="C94" s="161"/>
      <c r="D94" s="161"/>
      <c r="E94" s="161"/>
      <c r="F94" s="161"/>
      <c r="G94" s="161"/>
      <c r="H94" s="161"/>
      <c r="I94" s="161"/>
      <c r="J94" s="161"/>
      <c r="K94" s="161"/>
      <c r="L94" s="161"/>
      <c r="M94" s="161"/>
      <c r="N94" s="161"/>
      <c r="O94" s="829"/>
      <c r="P94" s="829"/>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row>
    <row r="95" spans="1:40">
      <c r="A95" s="161"/>
      <c r="B95" s="161"/>
      <c r="C95" s="161"/>
      <c r="D95" s="161"/>
      <c r="E95" s="161"/>
      <c r="F95" s="161"/>
      <c r="G95" s="161"/>
      <c r="H95" s="161"/>
      <c r="I95" s="161"/>
      <c r="J95" s="161"/>
      <c r="K95" s="161"/>
      <c r="L95" s="161"/>
      <c r="M95" s="161"/>
      <c r="N95" s="161"/>
      <c r="O95" s="829"/>
      <c r="P95" s="829"/>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row>
    <row r="96" spans="1:40">
      <c r="A96" s="161"/>
      <c r="B96" s="161"/>
      <c r="C96" s="161"/>
      <c r="D96" s="161"/>
      <c r="E96" s="161"/>
      <c r="F96" s="161"/>
      <c r="G96" s="161"/>
      <c r="H96" s="161"/>
      <c r="I96" s="161"/>
      <c r="J96" s="161"/>
      <c r="K96" s="161"/>
      <c r="L96" s="161"/>
      <c r="M96" s="161"/>
      <c r="N96" s="161"/>
      <c r="O96" s="829"/>
      <c r="P96" s="829"/>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row>
    <row r="97" spans="1:40">
      <c r="A97" s="161"/>
      <c r="B97" s="161"/>
      <c r="C97" s="161"/>
      <c r="D97" s="161"/>
      <c r="E97" s="161"/>
      <c r="F97" s="161"/>
      <c r="G97" s="161"/>
      <c r="H97" s="161"/>
      <c r="I97" s="161"/>
      <c r="J97" s="161"/>
      <c r="K97" s="161"/>
      <c r="L97" s="161"/>
      <c r="M97" s="161"/>
      <c r="N97" s="161"/>
      <c r="O97" s="829"/>
      <c r="P97" s="829"/>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row>
    <row r="98" spans="1:40">
      <c r="A98" s="161"/>
      <c r="B98" s="161"/>
      <c r="C98" s="161"/>
      <c r="D98" s="161"/>
      <c r="E98" s="161"/>
      <c r="F98" s="161"/>
      <c r="G98" s="161"/>
      <c r="H98" s="161"/>
      <c r="I98" s="161"/>
      <c r="J98" s="161"/>
      <c r="K98" s="161"/>
      <c r="L98" s="161"/>
      <c r="M98" s="161"/>
      <c r="N98" s="161"/>
      <c r="O98" s="829"/>
      <c r="P98" s="829"/>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row>
    <row r="99" spans="1:40">
      <c r="A99" s="161"/>
      <c r="B99" s="161"/>
      <c r="C99" s="161"/>
      <c r="D99" s="161"/>
      <c r="E99" s="161"/>
      <c r="F99" s="161"/>
      <c r="G99" s="161"/>
      <c r="H99" s="161"/>
      <c r="I99" s="161"/>
      <c r="J99" s="161"/>
      <c r="K99" s="161"/>
      <c r="L99" s="161"/>
      <c r="M99" s="161"/>
      <c r="N99" s="161"/>
      <c r="O99" s="829"/>
      <c r="P99" s="829"/>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row>
    <row r="100" spans="1:40">
      <c r="A100" s="161"/>
      <c r="B100" s="161"/>
      <c r="C100" s="161"/>
      <c r="D100" s="161"/>
      <c r="E100" s="161"/>
      <c r="F100" s="161"/>
      <c r="G100" s="161"/>
      <c r="H100" s="161"/>
      <c r="I100" s="161"/>
      <c r="J100" s="161"/>
      <c r="K100" s="161"/>
      <c r="L100" s="161"/>
      <c r="M100" s="161"/>
      <c r="N100" s="161"/>
      <c r="O100" s="829"/>
      <c r="P100" s="829"/>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row>
    <row r="101" spans="1:40">
      <c r="A101" s="161"/>
      <c r="B101" s="161"/>
      <c r="C101" s="161"/>
      <c r="D101" s="161"/>
      <c r="E101" s="161"/>
      <c r="F101" s="161"/>
      <c r="G101" s="161"/>
      <c r="H101" s="161"/>
      <c r="I101" s="161"/>
      <c r="J101" s="161"/>
      <c r="K101" s="161"/>
      <c r="L101" s="161"/>
      <c r="M101" s="161"/>
      <c r="N101" s="161"/>
      <c r="O101" s="829"/>
      <c r="P101" s="829"/>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row>
    <row r="102" spans="1:40">
      <c r="A102" s="161"/>
      <c r="B102" s="161"/>
      <c r="C102" s="161"/>
      <c r="D102" s="161"/>
      <c r="E102" s="161"/>
      <c r="F102" s="161"/>
      <c r="G102" s="161"/>
      <c r="H102" s="161"/>
      <c r="I102" s="161"/>
      <c r="J102" s="161"/>
      <c r="K102" s="161"/>
      <c r="L102" s="161"/>
      <c r="M102" s="161"/>
      <c r="N102" s="161"/>
      <c r="O102" s="829"/>
      <c r="P102" s="829"/>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row>
    <row r="103" spans="1:40">
      <c r="A103" s="161"/>
      <c r="B103" s="161"/>
      <c r="C103" s="161"/>
      <c r="D103" s="161"/>
      <c r="E103" s="161"/>
      <c r="F103" s="161"/>
      <c r="G103" s="161"/>
      <c r="H103" s="161"/>
      <c r="I103" s="161"/>
      <c r="J103" s="161"/>
      <c r="K103" s="161"/>
      <c r="L103" s="161"/>
      <c r="M103" s="161"/>
      <c r="N103" s="161"/>
      <c r="O103" s="829"/>
      <c r="P103" s="829"/>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row>
    <row r="104" spans="1:40">
      <c r="A104" s="161"/>
      <c r="B104" s="161"/>
      <c r="C104" s="161"/>
      <c r="D104" s="161"/>
      <c r="E104" s="161"/>
      <c r="F104" s="161"/>
      <c r="G104" s="161"/>
      <c r="H104" s="161"/>
      <c r="I104" s="161"/>
      <c r="J104" s="161"/>
      <c r="K104" s="161"/>
      <c r="L104" s="161"/>
      <c r="M104" s="161"/>
      <c r="N104" s="161"/>
      <c r="O104" s="829"/>
      <c r="P104" s="829"/>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row>
    <row r="105" spans="1:40">
      <c r="A105" s="161"/>
      <c r="B105" s="161"/>
      <c r="C105" s="161"/>
      <c r="D105" s="161"/>
      <c r="E105" s="161"/>
      <c r="F105" s="161"/>
      <c r="G105" s="161"/>
      <c r="H105" s="161"/>
      <c r="I105" s="161"/>
      <c r="J105" s="161"/>
      <c r="K105" s="161"/>
      <c r="L105" s="161"/>
      <c r="M105" s="161"/>
      <c r="N105" s="161"/>
      <c r="O105" s="829"/>
      <c r="P105" s="829"/>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row>
    <row r="106" spans="1:40">
      <c r="A106" s="161"/>
      <c r="B106" s="161"/>
      <c r="C106" s="161"/>
      <c r="D106" s="161"/>
      <c r="E106" s="161"/>
      <c r="F106" s="161"/>
      <c r="G106" s="161"/>
      <c r="H106" s="161"/>
      <c r="I106" s="161"/>
      <c r="J106" s="161"/>
      <c r="K106" s="161"/>
      <c r="L106" s="161"/>
      <c r="M106" s="161"/>
      <c r="N106" s="161"/>
      <c r="O106" s="829"/>
      <c r="P106" s="829"/>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row>
    <row r="107" spans="1:40">
      <c r="A107" s="161"/>
      <c r="B107" s="161"/>
      <c r="C107" s="161"/>
      <c r="D107" s="161"/>
      <c r="E107" s="161"/>
      <c r="F107" s="161"/>
      <c r="G107" s="161"/>
      <c r="H107" s="161"/>
      <c r="I107" s="161"/>
      <c r="J107" s="161"/>
      <c r="K107" s="161"/>
      <c r="L107" s="161"/>
      <c r="M107" s="161"/>
      <c r="N107" s="161"/>
      <c r="O107" s="829"/>
      <c r="P107" s="829"/>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row>
    <row r="108" spans="1:40">
      <c r="A108" s="161"/>
      <c r="B108" s="161"/>
      <c r="C108" s="161"/>
      <c r="D108" s="161"/>
      <c r="E108" s="161"/>
      <c r="F108" s="161"/>
      <c r="G108" s="161"/>
      <c r="H108" s="161"/>
      <c r="I108" s="161"/>
      <c r="J108" s="161"/>
      <c r="K108" s="161"/>
      <c r="L108" s="161"/>
      <c r="M108" s="161"/>
      <c r="N108" s="161"/>
      <c r="O108" s="829"/>
      <c r="P108" s="829"/>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row>
    <row r="109" spans="1:40">
      <c r="A109" s="161"/>
      <c r="B109" s="161"/>
      <c r="C109" s="161"/>
      <c r="D109" s="161"/>
      <c r="E109" s="161"/>
      <c r="F109" s="161"/>
      <c r="G109" s="161"/>
      <c r="H109" s="161"/>
      <c r="I109" s="161"/>
      <c r="J109" s="161"/>
      <c r="K109" s="161"/>
      <c r="L109" s="161"/>
      <c r="M109" s="161"/>
      <c r="N109" s="161"/>
      <c r="O109" s="829"/>
      <c r="P109" s="829"/>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row>
    <row r="110" spans="1:40">
      <c r="A110" s="161"/>
      <c r="B110" s="161"/>
      <c r="C110" s="161"/>
      <c r="D110" s="161"/>
      <c r="E110" s="161"/>
      <c r="F110" s="161"/>
      <c r="G110" s="161"/>
      <c r="H110" s="161"/>
      <c r="I110" s="161"/>
      <c r="J110" s="161"/>
      <c r="K110" s="161"/>
      <c r="L110" s="161"/>
      <c r="M110" s="161"/>
      <c r="N110" s="161"/>
      <c r="O110" s="829"/>
      <c r="P110" s="829"/>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row>
    <row r="111" spans="1:40">
      <c r="A111" s="161"/>
      <c r="B111" s="161"/>
      <c r="C111" s="161"/>
      <c r="D111" s="161"/>
      <c r="E111" s="161"/>
      <c r="F111" s="161"/>
      <c r="G111" s="161"/>
      <c r="H111" s="161"/>
      <c r="I111" s="161"/>
      <c r="J111" s="161"/>
      <c r="K111" s="161"/>
      <c r="L111" s="161"/>
      <c r="M111" s="161"/>
      <c r="N111" s="161"/>
      <c r="O111" s="829"/>
      <c r="P111" s="829"/>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row>
    <row r="112" spans="1:40">
      <c r="A112" s="161"/>
      <c r="B112" s="161"/>
      <c r="C112" s="161"/>
      <c r="D112" s="161"/>
      <c r="E112" s="161"/>
      <c r="F112" s="161"/>
      <c r="G112" s="161"/>
      <c r="H112" s="161"/>
      <c r="I112" s="161"/>
      <c r="J112" s="161"/>
      <c r="K112" s="161"/>
      <c r="L112" s="161"/>
      <c r="M112" s="161"/>
      <c r="N112" s="161"/>
      <c r="O112" s="829"/>
      <c r="P112" s="829"/>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row>
    <row r="113" spans="1:40">
      <c r="A113" s="161"/>
      <c r="B113" s="161"/>
      <c r="C113" s="161"/>
      <c r="D113" s="161"/>
      <c r="E113" s="161"/>
      <c r="F113" s="161"/>
      <c r="G113" s="161"/>
      <c r="H113" s="161"/>
      <c r="I113" s="161"/>
      <c r="J113" s="161"/>
      <c r="K113" s="161"/>
      <c r="L113" s="161"/>
      <c r="M113" s="161"/>
      <c r="N113" s="161"/>
      <c r="O113" s="829"/>
      <c r="P113" s="829"/>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row>
    <row r="114" spans="1:40">
      <c r="A114" s="161"/>
      <c r="B114" s="161"/>
      <c r="C114" s="161"/>
      <c r="D114" s="161"/>
      <c r="E114" s="161"/>
      <c r="F114" s="161"/>
      <c r="G114" s="161"/>
      <c r="H114" s="161"/>
      <c r="I114" s="161"/>
      <c r="J114" s="161"/>
      <c r="K114" s="161"/>
      <c r="L114" s="161"/>
      <c r="M114" s="161"/>
      <c r="N114" s="161"/>
      <c r="O114" s="829"/>
      <c r="P114" s="829"/>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row>
    <row r="115" spans="1:40">
      <c r="A115" s="161"/>
      <c r="B115" s="161"/>
      <c r="C115" s="161"/>
      <c r="D115" s="161"/>
      <c r="E115" s="161"/>
      <c r="F115" s="161"/>
      <c r="G115" s="161"/>
      <c r="H115" s="161"/>
      <c r="I115" s="161"/>
      <c r="J115" s="161"/>
      <c r="K115" s="161"/>
      <c r="L115" s="161"/>
      <c r="M115" s="161"/>
      <c r="N115" s="161"/>
      <c r="O115" s="829"/>
      <c r="P115" s="829"/>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row>
    <row r="116" spans="1:40">
      <c r="A116" s="161"/>
      <c r="B116" s="161"/>
      <c r="C116" s="161"/>
      <c r="D116" s="161"/>
      <c r="E116" s="161"/>
      <c r="F116" s="161"/>
      <c r="G116" s="161"/>
      <c r="H116" s="161"/>
      <c r="I116" s="161"/>
      <c r="J116" s="161"/>
      <c r="K116" s="161"/>
      <c r="L116" s="161"/>
      <c r="M116" s="161"/>
      <c r="N116" s="161"/>
      <c r="O116" s="829"/>
      <c r="P116" s="829"/>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row>
    <row r="117" spans="1:40">
      <c r="A117" s="161"/>
      <c r="B117" s="161"/>
      <c r="C117" s="161"/>
      <c r="D117" s="161"/>
      <c r="E117" s="161"/>
      <c r="F117" s="161"/>
      <c r="G117" s="161"/>
      <c r="H117" s="161"/>
      <c r="I117" s="161"/>
      <c r="J117" s="161"/>
      <c r="K117" s="161"/>
      <c r="L117" s="161"/>
      <c r="M117" s="161"/>
      <c r="N117" s="161"/>
      <c r="O117" s="829"/>
      <c r="P117" s="829"/>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row>
    <row r="118" spans="1:40">
      <c r="A118" s="161"/>
      <c r="B118" s="161"/>
      <c r="C118" s="161"/>
      <c r="D118" s="161"/>
      <c r="E118" s="161"/>
      <c r="F118" s="161"/>
      <c r="G118" s="161"/>
      <c r="H118" s="161"/>
      <c r="I118" s="161"/>
      <c r="J118" s="161"/>
      <c r="K118" s="161"/>
      <c r="L118" s="161"/>
      <c r="M118" s="161"/>
      <c r="N118" s="161"/>
      <c r="O118" s="829"/>
      <c r="P118" s="829"/>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row>
    <row r="119" spans="1:40">
      <c r="A119" s="161"/>
      <c r="B119" s="161"/>
      <c r="C119" s="161"/>
      <c r="D119" s="161"/>
      <c r="E119" s="161"/>
      <c r="F119" s="161"/>
      <c r="G119" s="161"/>
      <c r="H119" s="161"/>
      <c r="I119" s="161"/>
      <c r="J119" s="161"/>
      <c r="K119" s="161"/>
      <c r="L119" s="161"/>
      <c r="M119" s="161"/>
      <c r="N119" s="161"/>
      <c r="O119" s="829"/>
      <c r="P119" s="829"/>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row>
    <row r="120" spans="1:40">
      <c r="A120" s="161"/>
      <c r="B120" s="161"/>
      <c r="C120" s="161"/>
      <c r="D120" s="161"/>
      <c r="E120" s="161"/>
      <c r="F120" s="161"/>
      <c r="G120" s="161"/>
      <c r="H120" s="161"/>
      <c r="I120" s="161"/>
      <c r="J120" s="161"/>
      <c r="K120" s="161"/>
      <c r="L120" s="161"/>
      <c r="M120" s="161"/>
      <c r="N120" s="161"/>
      <c r="O120" s="829"/>
      <c r="P120" s="829"/>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row>
    <row r="121" spans="1:40">
      <c r="A121" s="161"/>
      <c r="B121" s="161"/>
      <c r="C121" s="161"/>
      <c r="D121" s="161"/>
      <c r="E121" s="161"/>
      <c r="F121" s="161"/>
      <c r="G121" s="161"/>
      <c r="H121" s="161"/>
      <c r="I121" s="161"/>
      <c r="J121" s="161"/>
      <c r="K121" s="161"/>
      <c r="L121" s="161"/>
      <c r="M121" s="161"/>
      <c r="N121" s="161"/>
      <c r="O121" s="829"/>
      <c r="P121" s="829"/>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row>
    <row r="122" spans="1:40">
      <c r="A122" s="161"/>
      <c r="B122" s="161"/>
      <c r="C122" s="161"/>
      <c r="D122" s="161"/>
      <c r="E122" s="161"/>
      <c r="F122" s="161"/>
      <c r="G122" s="161"/>
      <c r="H122" s="161"/>
      <c r="I122" s="161"/>
      <c r="J122" s="161"/>
      <c r="K122" s="161"/>
      <c r="L122" s="161"/>
      <c r="M122" s="161"/>
      <c r="N122" s="161"/>
      <c r="O122" s="829"/>
      <c r="P122" s="829"/>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row>
    <row r="123" spans="1:40">
      <c r="A123" s="161"/>
      <c r="B123" s="161"/>
      <c r="C123" s="161"/>
      <c r="D123" s="161"/>
      <c r="E123" s="161"/>
      <c r="F123" s="161"/>
      <c r="G123" s="161"/>
      <c r="H123" s="161"/>
      <c r="I123" s="161"/>
      <c r="J123" s="161"/>
      <c r="K123" s="161"/>
      <c r="L123" s="161"/>
      <c r="M123" s="161"/>
      <c r="N123" s="161"/>
      <c r="O123" s="829"/>
      <c r="P123" s="829"/>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row>
    <row r="124" spans="1:40">
      <c r="A124" s="161"/>
      <c r="B124" s="161"/>
      <c r="C124" s="161"/>
      <c r="D124" s="161"/>
      <c r="E124" s="161"/>
      <c r="F124" s="161"/>
      <c r="G124" s="161"/>
      <c r="H124" s="161"/>
      <c r="I124" s="161"/>
      <c r="J124" s="161"/>
      <c r="K124" s="161"/>
      <c r="L124" s="161"/>
      <c r="M124" s="161"/>
      <c r="N124" s="161"/>
      <c r="O124" s="829"/>
      <c r="P124" s="829"/>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row>
    <row r="125" spans="1:40">
      <c r="A125" s="161"/>
      <c r="B125" s="161"/>
      <c r="C125" s="161"/>
      <c r="D125" s="161"/>
      <c r="E125" s="161"/>
      <c r="F125" s="161"/>
      <c r="G125" s="161"/>
      <c r="H125" s="161"/>
      <c r="I125" s="161"/>
      <c r="J125" s="161"/>
      <c r="K125" s="161"/>
      <c r="L125" s="161"/>
      <c r="M125" s="161"/>
      <c r="N125" s="161"/>
      <c r="O125" s="829"/>
      <c r="P125" s="829"/>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row>
    <row r="126" spans="1:40">
      <c r="A126" s="161"/>
      <c r="B126" s="161"/>
      <c r="C126" s="161"/>
      <c r="D126" s="161"/>
      <c r="E126" s="161"/>
      <c r="F126" s="161"/>
      <c r="G126" s="161"/>
      <c r="H126" s="161"/>
      <c r="I126" s="161"/>
      <c r="J126" s="161"/>
      <c r="K126" s="161"/>
      <c r="L126" s="161"/>
      <c r="M126" s="161"/>
      <c r="N126" s="161"/>
      <c r="O126" s="829"/>
      <c r="P126" s="829"/>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row>
    <row r="127" spans="1:40">
      <c r="A127" s="161"/>
      <c r="B127" s="161"/>
      <c r="C127" s="161"/>
      <c r="D127" s="161"/>
      <c r="E127" s="161"/>
      <c r="F127" s="161"/>
      <c r="G127" s="161"/>
      <c r="H127" s="161"/>
      <c r="I127" s="161"/>
      <c r="J127" s="161"/>
      <c r="K127" s="161"/>
      <c r="L127" s="161"/>
      <c r="M127" s="161"/>
      <c r="N127" s="161"/>
      <c r="O127" s="829"/>
      <c r="P127" s="829"/>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row>
    <row r="128" spans="1:40">
      <c r="A128" s="161"/>
      <c r="B128" s="161"/>
      <c r="C128" s="161"/>
      <c r="D128" s="161"/>
      <c r="E128" s="161"/>
      <c r="F128" s="161"/>
      <c r="G128" s="161"/>
      <c r="H128" s="161"/>
      <c r="I128" s="161"/>
      <c r="J128" s="161"/>
      <c r="K128" s="161"/>
      <c r="L128" s="161"/>
      <c r="M128" s="161"/>
      <c r="N128" s="161"/>
      <c r="O128" s="829"/>
      <c r="P128" s="829"/>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row>
    <row r="129" spans="1:40">
      <c r="A129" s="161"/>
      <c r="B129" s="161"/>
      <c r="C129" s="161"/>
      <c r="D129" s="161"/>
      <c r="E129" s="161"/>
      <c r="F129" s="161"/>
      <c r="G129" s="161"/>
      <c r="H129" s="161"/>
      <c r="I129" s="161"/>
      <c r="J129" s="161"/>
      <c r="K129" s="161"/>
      <c r="L129" s="161"/>
      <c r="M129" s="161"/>
      <c r="N129" s="161"/>
      <c r="O129" s="829"/>
      <c r="P129" s="829"/>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row>
    <row r="130" spans="1:40">
      <c r="A130" s="161"/>
      <c r="B130" s="161"/>
      <c r="C130" s="161"/>
      <c r="D130" s="161"/>
      <c r="E130" s="161"/>
      <c r="F130" s="161"/>
      <c r="G130" s="161"/>
      <c r="H130" s="161"/>
      <c r="I130" s="161"/>
      <c r="J130" s="161"/>
      <c r="K130" s="161"/>
      <c r="L130" s="161"/>
      <c r="M130" s="161"/>
      <c r="N130" s="161"/>
      <c r="O130" s="829"/>
      <c r="P130" s="829"/>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row>
    <row r="131" spans="1:40">
      <c r="A131" s="161"/>
      <c r="B131" s="161"/>
      <c r="C131" s="161"/>
      <c r="D131" s="161"/>
      <c r="E131" s="161"/>
      <c r="F131" s="161"/>
      <c r="G131" s="161"/>
      <c r="H131" s="161"/>
      <c r="I131" s="161"/>
      <c r="J131" s="161"/>
      <c r="K131" s="161"/>
      <c r="L131" s="161"/>
      <c r="M131" s="161"/>
      <c r="N131" s="161"/>
      <c r="O131" s="829"/>
      <c r="P131" s="829"/>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row>
    <row r="132" spans="1:40">
      <c r="A132" s="161"/>
      <c r="B132" s="161"/>
      <c r="C132" s="161"/>
      <c r="D132" s="161"/>
      <c r="E132" s="161"/>
      <c r="F132" s="161"/>
      <c r="G132" s="161"/>
      <c r="H132" s="161"/>
      <c r="I132" s="161"/>
      <c r="J132" s="161"/>
      <c r="K132" s="161"/>
      <c r="L132" s="161"/>
      <c r="M132" s="161"/>
      <c r="N132" s="161"/>
      <c r="O132" s="829"/>
      <c r="P132" s="829"/>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row>
    <row r="133" spans="1:40">
      <c r="A133" s="161"/>
      <c r="B133" s="161"/>
      <c r="C133" s="161"/>
      <c r="D133" s="161"/>
      <c r="E133" s="161"/>
      <c r="F133" s="161"/>
      <c r="G133" s="161"/>
      <c r="H133" s="161"/>
      <c r="I133" s="161"/>
      <c r="J133" s="161"/>
      <c r="K133" s="161"/>
      <c r="L133" s="161"/>
      <c r="M133" s="161"/>
      <c r="N133" s="161"/>
      <c r="O133" s="829"/>
      <c r="P133" s="829"/>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row>
    <row r="134" spans="1:40">
      <c r="A134" s="161"/>
      <c r="B134" s="161"/>
      <c r="C134" s="161"/>
      <c r="D134" s="161"/>
      <c r="E134" s="161"/>
      <c r="F134" s="161"/>
      <c r="G134" s="161"/>
      <c r="H134" s="161"/>
      <c r="I134" s="161"/>
      <c r="J134" s="161"/>
      <c r="K134" s="161"/>
      <c r="L134" s="161"/>
      <c r="M134" s="161"/>
      <c r="N134" s="161"/>
      <c r="O134" s="829"/>
      <c r="P134" s="829"/>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row>
    <row r="135" spans="1:40">
      <c r="A135" s="161"/>
      <c r="B135" s="161"/>
      <c r="C135" s="161"/>
      <c r="D135" s="161"/>
      <c r="E135" s="161"/>
      <c r="F135" s="161"/>
      <c r="G135" s="161"/>
      <c r="H135" s="161"/>
      <c r="I135" s="161"/>
      <c r="J135" s="161"/>
      <c r="K135" s="161"/>
      <c r="L135" s="161"/>
      <c r="M135" s="161"/>
      <c r="N135" s="161"/>
      <c r="O135" s="829"/>
      <c r="P135" s="829"/>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row>
    <row r="136" spans="1:40">
      <c r="A136" s="161"/>
      <c r="B136" s="161"/>
      <c r="C136" s="161"/>
      <c r="D136" s="161"/>
      <c r="E136" s="161"/>
      <c r="F136" s="161"/>
      <c r="G136" s="161"/>
      <c r="H136" s="161"/>
      <c r="I136" s="161"/>
      <c r="J136" s="161"/>
      <c r="K136" s="161"/>
      <c r="L136" s="161"/>
      <c r="M136" s="161"/>
      <c r="N136" s="161"/>
      <c r="O136" s="829"/>
      <c r="P136" s="829"/>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row>
    <row r="137" spans="1:40">
      <c r="A137" s="161"/>
      <c r="B137" s="161"/>
      <c r="C137" s="161"/>
      <c r="D137" s="161"/>
      <c r="E137" s="161"/>
      <c r="F137" s="161"/>
      <c r="G137" s="161"/>
      <c r="H137" s="161"/>
      <c r="I137" s="161"/>
      <c r="J137" s="161"/>
      <c r="K137" s="161"/>
      <c r="L137" s="161"/>
      <c r="M137" s="161"/>
      <c r="N137" s="161"/>
      <c r="O137" s="829"/>
      <c r="P137" s="829"/>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row>
    <row r="138" spans="1:40">
      <c r="A138" s="161"/>
      <c r="B138" s="161"/>
      <c r="C138" s="161"/>
      <c r="D138" s="161"/>
      <c r="E138" s="161"/>
      <c r="F138" s="161"/>
      <c r="G138" s="161"/>
      <c r="H138" s="161"/>
      <c r="I138" s="161"/>
      <c r="J138" s="161"/>
      <c r="K138" s="161"/>
      <c r="L138" s="161"/>
      <c r="M138" s="161"/>
      <c r="N138" s="161"/>
      <c r="O138" s="829"/>
      <c r="P138" s="829"/>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row>
    <row r="139" spans="1:40">
      <c r="A139" s="161"/>
      <c r="B139" s="161"/>
      <c r="C139" s="161"/>
      <c r="D139" s="161"/>
      <c r="E139" s="161"/>
      <c r="F139" s="161"/>
      <c r="G139" s="161"/>
      <c r="H139" s="161"/>
      <c r="I139" s="161"/>
      <c r="J139" s="161"/>
      <c r="K139" s="161"/>
      <c r="L139" s="161"/>
      <c r="M139" s="161"/>
      <c r="N139" s="161"/>
      <c r="O139" s="829"/>
      <c r="P139" s="829"/>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row>
    <row r="140" spans="1:40">
      <c r="A140" s="161"/>
      <c r="B140" s="161"/>
      <c r="C140" s="161"/>
      <c r="D140" s="161"/>
      <c r="E140" s="161"/>
      <c r="F140" s="161"/>
      <c r="G140" s="161"/>
      <c r="H140" s="161"/>
      <c r="I140" s="161"/>
      <c r="J140" s="161"/>
      <c r="K140" s="161"/>
      <c r="L140" s="161"/>
      <c r="M140" s="161"/>
      <c r="N140" s="161"/>
      <c r="O140" s="829"/>
      <c r="P140" s="829"/>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row>
    <row r="141" spans="1:40">
      <c r="A141" s="161"/>
      <c r="B141" s="161"/>
      <c r="C141" s="161"/>
      <c r="D141" s="161"/>
      <c r="E141" s="161"/>
      <c r="F141" s="161"/>
      <c r="G141" s="161"/>
      <c r="H141" s="161"/>
      <c r="I141" s="161"/>
      <c r="J141" s="161"/>
      <c r="K141" s="161"/>
      <c r="L141" s="161"/>
      <c r="M141" s="161"/>
      <c r="N141" s="161"/>
      <c r="O141" s="829"/>
      <c r="P141" s="829"/>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row>
    <row r="142" spans="1:40">
      <c r="A142" s="161"/>
      <c r="B142" s="161"/>
      <c r="C142" s="161"/>
      <c r="D142" s="161"/>
      <c r="E142" s="161"/>
      <c r="F142" s="161"/>
      <c r="G142" s="161"/>
      <c r="H142" s="161"/>
      <c r="I142" s="161"/>
      <c r="J142" s="161"/>
      <c r="K142" s="161"/>
      <c r="L142" s="161"/>
      <c r="M142" s="161"/>
      <c r="N142" s="161"/>
      <c r="O142" s="829"/>
      <c r="P142" s="829"/>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row>
    <row r="143" spans="1:40">
      <c r="A143" s="161"/>
      <c r="B143" s="161"/>
      <c r="C143" s="161"/>
      <c r="D143" s="161"/>
      <c r="E143" s="161"/>
      <c r="F143" s="161"/>
      <c r="G143" s="161"/>
      <c r="H143" s="161"/>
      <c r="I143" s="161"/>
      <c r="J143" s="161"/>
      <c r="K143" s="161"/>
      <c r="L143" s="161"/>
      <c r="M143" s="161"/>
      <c r="N143" s="161"/>
      <c r="O143" s="829"/>
      <c r="P143" s="829"/>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row>
    <row r="144" spans="1:40">
      <c r="A144" s="161"/>
      <c r="B144" s="161"/>
      <c r="C144" s="161"/>
      <c r="D144" s="161"/>
      <c r="E144" s="161"/>
      <c r="F144" s="161"/>
      <c r="G144" s="161"/>
      <c r="H144" s="161"/>
      <c r="I144" s="161"/>
      <c r="J144" s="161"/>
      <c r="K144" s="161"/>
      <c r="L144" s="161"/>
      <c r="M144" s="161"/>
      <c r="N144" s="161"/>
      <c r="O144" s="829"/>
      <c r="P144" s="829"/>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row>
    <row r="145" spans="1:40">
      <c r="A145" s="161"/>
      <c r="B145" s="161"/>
      <c r="C145" s="161"/>
      <c r="D145" s="161"/>
      <c r="E145" s="161"/>
      <c r="F145" s="161"/>
      <c r="G145" s="161"/>
      <c r="H145" s="161"/>
      <c r="I145" s="161"/>
      <c r="J145" s="161"/>
      <c r="K145" s="161"/>
      <c r="L145" s="161"/>
      <c r="M145" s="161"/>
      <c r="N145" s="161"/>
      <c r="O145" s="829"/>
      <c r="P145" s="829"/>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row>
    <row r="146" spans="1:40">
      <c r="A146" s="161"/>
      <c r="B146" s="161"/>
      <c r="C146" s="161"/>
      <c r="D146" s="161"/>
      <c r="E146" s="161"/>
      <c r="F146" s="161"/>
      <c r="G146" s="161"/>
      <c r="H146" s="161"/>
      <c r="I146" s="161"/>
      <c r="J146" s="161"/>
      <c r="K146" s="161"/>
      <c r="L146" s="161"/>
      <c r="M146" s="161"/>
      <c r="N146" s="161"/>
      <c r="O146" s="829"/>
      <c r="P146" s="829"/>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row>
    <row r="147" spans="1:40">
      <c r="A147" s="161"/>
      <c r="B147" s="161"/>
      <c r="C147" s="161"/>
      <c r="D147" s="161"/>
      <c r="E147" s="161"/>
      <c r="F147" s="161"/>
      <c r="G147" s="161"/>
      <c r="H147" s="161"/>
      <c r="I147" s="161"/>
      <c r="J147" s="161"/>
      <c r="K147" s="161"/>
      <c r="L147" s="161"/>
      <c r="M147" s="161"/>
      <c r="N147" s="161"/>
      <c r="O147" s="829"/>
      <c r="P147" s="829"/>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row>
    <row r="148" spans="1:40">
      <c r="A148" s="161"/>
      <c r="B148" s="161"/>
      <c r="C148" s="161"/>
      <c r="D148" s="161"/>
      <c r="E148" s="161"/>
      <c r="F148" s="161"/>
      <c r="G148" s="161"/>
      <c r="H148" s="161"/>
      <c r="I148" s="161"/>
      <c r="J148" s="161"/>
      <c r="K148" s="161"/>
      <c r="L148" s="161"/>
      <c r="M148" s="161"/>
      <c r="N148" s="161"/>
      <c r="O148" s="829"/>
      <c r="P148" s="829"/>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row>
    <row r="149" spans="1:40">
      <c r="A149" s="161"/>
      <c r="B149" s="161"/>
      <c r="C149" s="161"/>
      <c r="D149" s="161"/>
      <c r="E149" s="161"/>
      <c r="F149" s="161"/>
      <c r="G149" s="161"/>
      <c r="H149" s="161"/>
      <c r="I149" s="161"/>
      <c r="J149" s="161"/>
      <c r="K149" s="161"/>
      <c r="L149" s="161"/>
      <c r="M149" s="161"/>
      <c r="N149" s="161"/>
      <c r="O149" s="829"/>
      <c r="P149" s="829"/>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row>
    <row r="150" spans="1:40">
      <c r="A150" s="161"/>
      <c r="B150" s="161"/>
      <c r="C150" s="161"/>
      <c r="D150" s="161"/>
      <c r="E150" s="161"/>
      <c r="F150" s="161"/>
      <c r="G150" s="161"/>
      <c r="H150" s="161"/>
      <c r="I150" s="161"/>
      <c r="J150" s="161"/>
      <c r="K150" s="161"/>
      <c r="L150" s="161"/>
      <c r="M150" s="161"/>
      <c r="N150" s="161"/>
      <c r="O150" s="829"/>
      <c r="P150" s="829"/>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row>
    <row r="151" spans="1:40">
      <c r="A151" s="161"/>
      <c r="B151" s="161"/>
      <c r="C151" s="161"/>
      <c r="D151" s="161"/>
      <c r="E151" s="161"/>
      <c r="F151" s="161"/>
      <c r="G151" s="161"/>
      <c r="H151" s="161"/>
      <c r="I151" s="161"/>
      <c r="J151" s="161"/>
      <c r="K151" s="161"/>
      <c r="L151" s="161"/>
      <c r="M151" s="161"/>
      <c r="N151" s="161"/>
      <c r="O151" s="829"/>
      <c r="P151" s="829"/>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row>
    <row r="152" spans="1:40">
      <c r="A152" s="161"/>
      <c r="B152" s="161"/>
      <c r="C152" s="161"/>
      <c r="D152" s="161"/>
      <c r="E152" s="161"/>
      <c r="F152" s="161"/>
      <c r="G152" s="161"/>
      <c r="H152" s="161"/>
      <c r="I152" s="161"/>
      <c r="J152" s="161"/>
      <c r="K152" s="161"/>
      <c r="L152" s="161"/>
      <c r="M152" s="161"/>
      <c r="N152" s="161"/>
      <c r="O152" s="829"/>
      <c r="P152" s="829"/>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row>
    <row r="153" spans="1:40">
      <c r="A153" s="161"/>
      <c r="B153" s="161"/>
      <c r="C153" s="161"/>
      <c r="D153" s="161"/>
      <c r="E153" s="161"/>
      <c r="F153" s="161"/>
      <c r="G153" s="161"/>
      <c r="H153" s="161"/>
      <c r="I153" s="161"/>
      <c r="J153" s="161"/>
      <c r="K153" s="161"/>
      <c r="L153" s="161"/>
      <c r="M153" s="161"/>
      <c r="N153" s="161"/>
      <c r="O153" s="829"/>
      <c r="P153" s="829"/>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row>
    <row r="154" spans="1:40">
      <c r="A154" s="161"/>
      <c r="B154" s="161"/>
      <c r="C154" s="161"/>
      <c r="D154" s="161"/>
      <c r="E154" s="161"/>
      <c r="F154" s="161"/>
      <c r="G154" s="161"/>
      <c r="H154" s="161"/>
      <c r="I154" s="161"/>
      <c r="J154" s="161"/>
      <c r="K154" s="161"/>
      <c r="L154" s="161"/>
      <c r="M154" s="161"/>
      <c r="N154" s="161"/>
      <c r="O154" s="829"/>
      <c r="P154" s="829"/>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row>
    <row r="155" spans="1:40">
      <c r="A155" s="161"/>
      <c r="B155" s="161"/>
      <c r="C155" s="161"/>
      <c r="D155" s="161"/>
      <c r="E155" s="161"/>
      <c r="F155" s="161"/>
      <c r="G155" s="161"/>
      <c r="H155" s="161"/>
      <c r="I155" s="161"/>
      <c r="J155" s="161"/>
      <c r="K155" s="161"/>
      <c r="L155" s="161"/>
      <c r="M155" s="161"/>
      <c r="N155" s="161"/>
      <c r="O155" s="829"/>
      <c r="P155" s="829"/>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row>
    <row r="156" spans="1:40">
      <c r="A156" s="161"/>
      <c r="B156" s="161"/>
      <c r="C156" s="161"/>
      <c r="D156" s="161"/>
      <c r="E156" s="161"/>
      <c r="F156" s="161"/>
      <c r="G156" s="161"/>
      <c r="H156" s="161"/>
      <c r="I156" s="161"/>
      <c r="J156" s="161"/>
      <c r="K156" s="161"/>
      <c r="L156" s="161"/>
      <c r="M156" s="161"/>
      <c r="N156" s="161"/>
      <c r="O156" s="829"/>
      <c r="P156" s="829"/>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row>
    <row r="157" spans="1:40">
      <c r="A157" s="161"/>
      <c r="B157" s="161"/>
      <c r="C157" s="161"/>
      <c r="D157" s="161"/>
      <c r="E157" s="161"/>
      <c r="F157" s="161"/>
      <c r="G157" s="161"/>
      <c r="H157" s="161"/>
      <c r="I157" s="161"/>
      <c r="J157" s="161"/>
      <c r="K157" s="161"/>
      <c r="L157" s="161"/>
      <c r="M157" s="161"/>
      <c r="N157" s="161"/>
      <c r="O157" s="829"/>
      <c r="P157" s="829"/>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row>
    <row r="158" spans="1:40">
      <c r="A158" s="161"/>
      <c r="B158" s="161"/>
      <c r="C158" s="161"/>
      <c r="D158" s="161"/>
      <c r="E158" s="161"/>
      <c r="F158" s="161"/>
      <c r="G158" s="161"/>
      <c r="H158" s="161"/>
      <c r="I158" s="161"/>
      <c r="J158" s="161"/>
      <c r="K158" s="161"/>
      <c r="L158" s="161"/>
      <c r="M158" s="161"/>
      <c r="N158" s="161"/>
      <c r="O158" s="829"/>
      <c r="P158" s="829"/>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row>
    <row r="159" spans="1:40">
      <c r="A159" s="161"/>
      <c r="B159" s="161"/>
      <c r="C159" s="161"/>
      <c r="D159" s="161"/>
      <c r="E159" s="161"/>
      <c r="F159" s="161"/>
      <c r="G159" s="161"/>
      <c r="H159" s="161"/>
      <c r="I159" s="161"/>
      <c r="J159" s="161"/>
      <c r="K159" s="161"/>
      <c r="L159" s="161"/>
      <c r="M159" s="161"/>
      <c r="N159" s="161"/>
      <c r="O159" s="829"/>
      <c r="P159" s="829"/>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row>
    <row r="160" spans="1:40">
      <c r="A160" s="161"/>
      <c r="B160" s="161"/>
      <c r="C160" s="161"/>
      <c r="D160" s="161"/>
      <c r="E160" s="161"/>
      <c r="F160" s="161"/>
      <c r="G160" s="161"/>
      <c r="H160" s="161"/>
      <c r="I160" s="161"/>
      <c r="J160" s="161"/>
      <c r="K160" s="161"/>
      <c r="L160" s="161"/>
      <c r="M160" s="161"/>
      <c r="N160" s="161"/>
      <c r="O160" s="829"/>
      <c r="P160" s="829"/>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row>
    <row r="161" spans="1:40">
      <c r="A161" s="161"/>
      <c r="B161" s="161"/>
      <c r="C161" s="161"/>
      <c r="D161" s="161"/>
      <c r="E161" s="161"/>
      <c r="F161" s="161"/>
      <c r="G161" s="161"/>
      <c r="H161" s="161"/>
      <c r="I161" s="161"/>
      <c r="J161" s="161"/>
      <c r="K161" s="161"/>
      <c r="L161" s="161"/>
      <c r="M161" s="161"/>
      <c r="N161" s="161"/>
      <c r="O161" s="829"/>
      <c r="P161" s="829"/>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row>
    <row r="162" spans="1:40">
      <c r="A162" s="161"/>
      <c r="B162" s="161"/>
      <c r="C162" s="161"/>
      <c r="D162" s="161"/>
      <c r="E162" s="161"/>
      <c r="F162" s="161"/>
      <c r="G162" s="161"/>
      <c r="H162" s="161"/>
      <c r="I162" s="161"/>
      <c r="J162" s="161"/>
      <c r="K162" s="161"/>
      <c r="L162" s="161"/>
      <c r="M162" s="161"/>
      <c r="N162" s="161"/>
      <c r="O162" s="829"/>
      <c r="P162" s="829"/>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row>
    <row r="163" spans="1:40">
      <c r="A163" s="161"/>
      <c r="B163" s="161"/>
      <c r="C163" s="161"/>
      <c r="D163" s="161"/>
      <c r="E163" s="161"/>
      <c r="F163" s="161"/>
      <c r="G163" s="161"/>
      <c r="H163" s="161"/>
      <c r="I163" s="161"/>
      <c r="J163" s="161"/>
      <c r="K163" s="161"/>
      <c r="L163" s="161"/>
      <c r="M163" s="161"/>
      <c r="N163" s="161"/>
      <c r="O163" s="829"/>
      <c r="P163" s="829"/>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row>
    <row r="164" spans="1:40">
      <c r="A164" s="161"/>
      <c r="B164" s="161"/>
      <c r="C164" s="161"/>
      <c r="D164" s="161"/>
      <c r="E164" s="161"/>
      <c r="F164" s="161"/>
      <c r="G164" s="161"/>
      <c r="H164" s="161"/>
      <c r="I164" s="161"/>
      <c r="J164" s="161"/>
      <c r="K164" s="161"/>
      <c r="L164" s="161"/>
      <c r="M164" s="161"/>
      <c r="N164" s="161"/>
      <c r="O164" s="829"/>
      <c r="P164" s="829"/>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row>
    <row r="165" spans="1:40">
      <c r="A165" s="161"/>
      <c r="B165" s="161"/>
      <c r="C165" s="161"/>
      <c r="D165" s="161"/>
      <c r="E165" s="161"/>
      <c r="F165" s="161"/>
      <c r="G165" s="161"/>
      <c r="H165" s="161"/>
      <c r="I165" s="161"/>
      <c r="J165" s="161"/>
      <c r="K165" s="161"/>
      <c r="L165" s="161"/>
      <c r="M165" s="161"/>
      <c r="N165" s="161"/>
      <c r="O165" s="829"/>
      <c r="P165" s="829"/>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row>
    <row r="166" spans="1:40">
      <c r="A166" s="161"/>
      <c r="B166" s="161"/>
      <c r="C166" s="161"/>
      <c r="D166" s="161"/>
      <c r="E166" s="161"/>
      <c r="F166" s="161"/>
      <c r="G166" s="161"/>
      <c r="H166" s="161"/>
      <c r="I166" s="161"/>
      <c r="J166" s="161"/>
      <c r="K166" s="161"/>
      <c r="L166" s="161"/>
      <c r="M166" s="161"/>
      <c r="N166" s="161"/>
      <c r="O166" s="829"/>
      <c r="P166" s="829"/>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row>
    <row r="167" spans="1:40">
      <c r="A167" s="161"/>
      <c r="B167" s="161"/>
      <c r="C167" s="161"/>
      <c r="D167" s="161"/>
      <c r="E167" s="161"/>
      <c r="F167" s="161"/>
      <c r="G167" s="161"/>
      <c r="H167" s="161"/>
      <c r="I167" s="161"/>
      <c r="J167" s="161"/>
      <c r="K167" s="161"/>
      <c r="L167" s="161"/>
      <c r="M167" s="161"/>
      <c r="N167" s="161"/>
      <c r="O167" s="829"/>
      <c r="P167" s="829"/>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row>
    <row r="168" spans="1:40">
      <c r="A168" s="161"/>
      <c r="B168" s="161"/>
      <c r="C168" s="161"/>
      <c r="D168" s="161"/>
      <c r="E168" s="161"/>
      <c r="F168" s="161"/>
      <c r="G168" s="161"/>
      <c r="H168" s="161"/>
      <c r="I168" s="161"/>
      <c r="J168" s="161"/>
      <c r="K168" s="161"/>
      <c r="L168" s="161"/>
      <c r="M168" s="161"/>
      <c r="N168" s="161"/>
      <c r="O168" s="829"/>
      <c r="P168" s="829"/>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row>
    <row r="169" spans="1:40">
      <c r="A169" s="161"/>
      <c r="B169" s="161"/>
      <c r="C169" s="161"/>
      <c r="D169" s="161"/>
      <c r="E169" s="161"/>
      <c r="F169" s="161"/>
      <c r="G169" s="161"/>
      <c r="H169" s="161"/>
      <c r="I169" s="161"/>
      <c r="J169" s="161"/>
      <c r="K169" s="161"/>
      <c r="L169" s="161"/>
      <c r="M169" s="161"/>
      <c r="N169" s="161"/>
      <c r="O169" s="829"/>
      <c r="P169" s="829"/>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row>
    <row r="170" spans="1:40">
      <c r="A170" s="161"/>
      <c r="B170" s="161"/>
      <c r="C170" s="161"/>
      <c r="D170" s="161"/>
      <c r="E170" s="161"/>
      <c r="F170" s="161"/>
      <c r="G170" s="161"/>
      <c r="H170" s="161"/>
      <c r="I170" s="161"/>
      <c r="J170" s="161"/>
      <c r="K170" s="161"/>
      <c r="L170" s="161"/>
      <c r="M170" s="161"/>
      <c r="N170" s="161"/>
      <c r="O170" s="829"/>
      <c r="P170" s="829"/>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row>
    <row r="171" spans="1:40">
      <c r="A171" s="161"/>
      <c r="B171" s="161"/>
      <c r="C171" s="161"/>
      <c r="D171" s="161"/>
      <c r="E171" s="161"/>
      <c r="F171" s="161"/>
      <c r="G171" s="161"/>
      <c r="H171" s="161"/>
      <c r="I171" s="161"/>
      <c r="J171" s="161"/>
      <c r="K171" s="161"/>
      <c r="L171" s="161"/>
      <c r="M171" s="161"/>
      <c r="N171" s="161"/>
      <c r="O171" s="829"/>
      <c r="P171" s="829"/>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row>
    <row r="172" spans="1:40">
      <c r="A172" s="161"/>
      <c r="B172" s="161"/>
      <c r="C172" s="161"/>
      <c r="D172" s="161"/>
      <c r="E172" s="161"/>
      <c r="F172" s="161"/>
      <c r="G172" s="161"/>
      <c r="H172" s="161"/>
      <c r="I172" s="161"/>
      <c r="J172" s="161"/>
      <c r="K172" s="161"/>
      <c r="L172" s="161"/>
      <c r="M172" s="161"/>
      <c r="N172" s="161"/>
      <c r="O172" s="829"/>
      <c r="P172" s="829"/>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row>
    <row r="173" spans="1:40">
      <c r="A173" s="161"/>
      <c r="B173" s="161"/>
      <c r="C173" s="161"/>
      <c r="D173" s="161"/>
      <c r="E173" s="161"/>
      <c r="F173" s="161"/>
      <c r="G173" s="161"/>
      <c r="H173" s="161"/>
      <c r="I173" s="161"/>
      <c r="J173" s="161"/>
      <c r="K173" s="161"/>
      <c r="L173" s="161"/>
      <c r="M173" s="161"/>
      <c r="N173" s="161"/>
      <c r="O173" s="829"/>
      <c r="P173" s="829"/>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row>
    <row r="174" spans="1:40">
      <c r="A174" s="161"/>
      <c r="B174" s="161"/>
      <c r="C174" s="161"/>
      <c r="D174" s="161"/>
      <c r="E174" s="161"/>
      <c r="F174" s="161"/>
      <c r="G174" s="161"/>
      <c r="H174" s="161"/>
      <c r="I174" s="161"/>
      <c r="J174" s="161"/>
      <c r="K174" s="161"/>
      <c r="L174" s="161"/>
      <c r="M174" s="161"/>
      <c r="N174" s="161"/>
      <c r="O174" s="829"/>
      <c r="P174" s="829"/>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row>
    <row r="175" spans="1:40">
      <c r="A175" s="161"/>
      <c r="B175" s="161"/>
      <c r="C175" s="161"/>
      <c r="D175" s="161"/>
      <c r="E175" s="161"/>
      <c r="F175" s="161"/>
      <c r="G175" s="161"/>
      <c r="H175" s="161"/>
      <c r="I175" s="161"/>
      <c r="J175" s="161"/>
      <c r="K175" s="161"/>
      <c r="L175" s="161"/>
      <c r="M175" s="161"/>
      <c r="N175" s="161"/>
      <c r="O175" s="829"/>
      <c r="P175" s="829"/>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row>
    <row r="176" spans="1:40">
      <c r="A176" s="161"/>
      <c r="B176" s="161"/>
      <c r="C176" s="161"/>
      <c r="D176" s="161"/>
      <c r="E176" s="161"/>
      <c r="F176" s="161"/>
      <c r="G176" s="161"/>
      <c r="H176" s="161"/>
      <c r="I176" s="161"/>
      <c r="J176" s="161"/>
      <c r="K176" s="161"/>
      <c r="L176" s="161"/>
      <c r="M176" s="161"/>
      <c r="N176" s="161"/>
      <c r="O176" s="829"/>
      <c r="P176" s="829"/>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row>
    <row r="177" spans="1:40">
      <c r="A177" s="161"/>
      <c r="B177" s="161"/>
      <c r="C177" s="161"/>
      <c r="D177" s="161"/>
      <c r="E177" s="161"/>
      <c r="F177" s="161"/>
      <c r="G177" s="161"/>
      <c r="H177" s="161"/>
      <c r="I177" s="161"/>
      <c r="J177" s="161"/>
      <c r="K177" s="161"/>
      <c r="L177" s="161"/>
      <c r="M177" s="161"/>
      <c r="N177" s="161"/>
      <c r="O177" s="829"/>
      <c r="P177" s="829"/>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row>
    <row r="178" spans="1:40">
      <c r="A178" s="161"/>
      <c r="B178" s="161"/>
      <c r="C178" s="161"/>
      <c r="D178" s="161"/>
      <c r="E178" s="161"/>
      <c r="F178" s="161"/>
      <c r="G178" s="161"/>
      <c r="H178" s="161"/>
      <c r="I178" s="161"/>
      <c r="J178" s="161"/>
      <c r="K178" s="161"/>
      <c r="L178" s="161"/>
      <c r="M178" s="161"/>
      <c r="N178" s="161"/>
      <c r="O178" s="829"/>
      <c r="P178" s="829"/>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row>
    <row r="179" spans="1:40">
      <c r="A179" s="161"/>
      <c r="B179" s="161"/>
      <c r="C179" s="161"/>
      <c r="D179" s="161"/>
      <c r="E179" s="161"/>
      <c r="F179" s="161"/>
      <c r="G179" s="161"/>
      <c r="H179" s="161"/>
      <c r="I179" s="161"/>
      <c r="J179" s="161"/>
      <c r="K179" s="161"/>
      <c r="L179" s="161"/>
      <c r="M179" s="161"/>
      <c r="N179" s="161"/>
      <c r="O179" s="829"/>
      <c r="P179" s="829"/>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row>
    <row r="180" spans="1:40">
      <c r="A180" s="161"/>
      <c r="B180" s="161"/>
      <c r="C180" s="161"/>
      <c r="D180" s="161"/>
      <c r="E180" s="161"/>
      <c r="F180" s="161"/>
      <c r="G180" s="161"/>
      <c r="H180" s="161"/>
      <c r="I180" s="161"/>
      <c r="J180" s="161"/>
      <c r="K180" s="161"/>
      <c r="L180" s="161"/>
      <c r="M180" s="161"/>
      <c r="N180" s="161"/>
      <c r="O180" s="829"/>
      <c r="P180" s="829"/>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row>
    <row r="181" spans="1:40">
      <c r="A181" s="161"/>
      <c r="B181" s="161"/>
      <c r="C181" s="161"/>
      <c r="D181" s="161"/>
      <c r="E181" s="161"/>
      <c r="F181" s="161"/>
      <c r="G181" s="161"/>
      <c r="H181" s="161"/>
      <c r="I181" s="161"/>
      <c r="J181" s="161"/>
      <c r="K181" s="161"/>
      <c r="L181" s="161"/>
      <c r="M181" s="161"/>
      <c r="N181" s="161"/>
      <c r="O181" s="829"/>
      <c r="P181" s="829"/>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row>
    <row r="182" spans="1:40">
      <c r="A182" s="161"/>
      <c r="B182" s="161"/>
      <c r="C182" s="161"/>
      <c r="D182" s="161"/>
      <c r="E182" s="161"/>
      <c r="F182" s="161"/>
      <c r="G182" s="161"/>
      <c r="H182" s="161"/>
      <c r="I182" s="161"/>
      <c r="J182" s="161"/>
      <c r="K182" s="161"/>
      <c r="L182" s="161"/>
      <c r="M182" s="161"/>
      <c r="N182" s="161"/>
      <c r="O182" s="829"/>
      <c r="P182" s="829"/>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row>
    <row r="183" spans="1:40">
      <c r="A183" s="161"/>
      <c r="B183" s="161"/>
      <c r="C183" s="161"/>
      <c r="D183" s="161"/>
      <c r="E183" s="161"/>
      <c r="F183" s="161"/>
      <c r="G183" s="161"/>
      <c r="H183" s="161"/>
      <c r="I183" s="161"/>
      <c r="J183" s="161"/>
      <c r="K183" s="161"/>
      <c r="L183" s="161"/>
      <c r="M183" s="161"/>
      <c r="N183" s="161"/>
      <c r="O183" s="829"/>
      <c r="P183" s="829"/>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row>
    <row r="184" spans="1:40">
      <c r="A184" s="161"/>
      <c r="B184" s="161"/>
      <c r="C184" s="161"/>
      <c r="D184" s="161"/>
      <c r="E184" s="161"/>
      <c r="F184" s="161"/>
      <c r="G184" s="161"/>
      <c r="H184" s="161"/>
      <c r="I184" s="161"/>
      <c r="J184" s="161"/>
      <c r="K184" s="161"/>
      <c r="L184" s="161"/>
      <c r="M184" s="161"/>
      <c r="N184" s="161"/>
      <c r="O184" s="829"/>
      <c r="P184" s="829"/>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row>
    <row r="185" spans="1:40">
      <c r="A185" s="161"/>
      <c r="B185" s="161"/>
      <c r="C185" s="161"/>
      <c r="D185" s="161"/>
      <c r="E185" s="161"/>
      <c r="F185" s="161"/>
      <c r="G185" s="161"/>
      <c r="H185" s="161"/>
      <c r="I185" s="161"/>
      <c r="J185" s="161"/>
      <c r="K185" s="161"/>
      <c r="L185" s="161"/>
      <c r="M185" s="161"/>
      <c r="N185" s="161"/>
      <c r="O185" s="829"/>
      <c r="P185" s="829"/>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row>
    <row r="186" spans="1:40">
      <c r="A186" s="161"/>
      <c r="B186" s="161"/>
      <c r="C186" s="161"/>
      <c r="D186" s="161"/>
      <c r="E186" s="161"/>
      <c r="F186" s="161"/>
      <c r="G186" s="161"/>
      <c r="H186" s="161"/>
      <c r="I186" s="161"/>
      <c r="J186" s="161"/>
      <c r="K186" s="161"/>
      <c r="L186" s="161"/>
      <c r="M186" s="161"/>
      <c r="N186" s="161"/>
      <c r="O186" s="829"/>
      <c r="P186" s="829"/>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row>
    <row r="187" spans="1:40">
      <c r="A187" s="161"/>
      <c r="B187" s="161"/>
      <c r="C187" s="161"/>
      <c r="D187" s="161"/>
      <c r="E187" s="161"/>
      <c r="F187" s="161"/>
      <c r="G187" s="161"/>
      <c r="H187" s="161"/>
      <c r="I187" s="161"/>
      <c r="J187" s="161"/>
      <c r="K187" s="161"/>
      <c r="L187" s="161"/>
      <c r="M187" s="161"/>
      <c r="N187" s="161"/>
      <c r="O187" s="829"/>
      <c r="P187" s="829"/>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row>
    <row r="188" spans="1:40">
      <c r="A188" s="161"/>
      <c r="B188" s="161"/>
      <c r="C188" s="161"/>
      <c r="D188" s="161"/>
      <c r="E188" s="161"/>
      <c r="F188" s="161"/>
      <c r="G188" s="161"/>
      <c r="H188" s="161"/>
      <c r="I188" s="161"/>
      <c r="J188" s="161"/>
      <c r="K188" s="161"/>
      <c r="L188" s="161"/>
      <c r="M188" s="161"/>
      <c r="N188" s="161"/>
      <c r="O188" s="829"/>
      <c r="P188" s="829"/>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row>
    <row r="189" spans="1:40">
      <c r="A189" s="161"/>
      <c r="B189" s="161"/>
      <c r="C189" s="161"/>
      <c r="D189" s="161"/>
      <c r="E189" s="161"/>
      <c r="F189" s="161"/>
      <c r="G189" s="161"/>
      <c r="H189" s="161"/>
      <c r="I189" s="161"/>
      <c r="J189" s="161"/>
      <c r="K189" s="161"/>
      <c r="L189" s="161"/>
      <c r="M189" s="161"/>
      <c r="N189" s="161"/>
      <c r="O189" s="829"/>
      <c r="P189" s="829"/>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row>
    <row r="190" spans="1:40">
      <c r="A190" s="161"/>
      <c r="B190" s="161"/>
      <c r="C190" s="161"/>
      <c r="D190" s="161"/>
      <c r="E190" s="161"/>
      <c r="F190" s="161"/>
      <c r="G190" s="161"/>
      <c r="H190" s="161"/>
      <c r="I190" s="161"/>
      <c r="J190" s="161"/>
      <c r="K190" s="161"/>
      <c r="L190" s="161"/>
      <c r="M190" s="161"/>
      <c r="N190" s="161"/>
      <c r="O190" s="829"/>
      <c r="P190" s="829"/>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row>
    <row r="191" spans="1:40">
      <c r="A191" s="161"/>
      <c r="B191" s="161"/>
      <c r="C191" s="161"/>
      <c r="D191" s="161"/>
      <c r="E191" s="161"/>
      <c r="F191" s="161"/>
      <c r="G191" s="161"/>
      <c r="H191" s="161"/>
      <c r="I191" s="161"/>
      <c r="J191" s="161"/>
      <c r="K191" s="161"/>
      <c r="L191" s="161"/>
      <c r="M191" s="161"/>
      <c r="N191" s="161"/>
      <c r="O191" s="829"/>
      <c r="P191" s="829"/>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row>
    <row r="192" spans="1:40">
      <c r="A192" s="161"/>
      <c r="B192" s="161"/>
      <c r="C192" s="161"/>
      <c r="D192" s="161"/>
      <c r="E192" s="161"/>
      <c r="F192" s="161"/>
      <c r="G192" s="161"/>
      <c r="H192" s="161"/>
      <c r="I192" s="161"/>
      <c r="J192" s="161"/>
      <c r="K192" s="161"/>
      <c r="L192" s="161"/>
      <c r="M192" s="161"/>
      <c r="N192" s="161"/>
      <c r="O192" s="829"/>
      <c r="P192" s="829"/>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row>
    <row r="193" spans="1:40">
      <c r="A193" s="161"/>
      <c r="B193" s="161"/>
      <c r="C193" s="161"/>
      <c r="D193" s="161"/>
      <c r="E193" s="161"/>
      <c r="F193" s="161"/>
      <c r="G193" s="161"/>
      <c r="H193" s="161"/>
      <c r="I193" s="161"/>
      <c r="J193" s="161"/>
      <c r="K193" s="161"/>
      <c r="L193" s="161"/>
      <c r="M193" s="161"/>
      <c r="N193" s="161"/>
      <c r="O193" s="829"/>
      <c r="P193" s="829"/>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row>
    <row r="194" spans="1:40">
      <c r="A194" s="161"/>
      <c r="B194" s="161"/>
      <c r="C194" s="161"/>
      <c r="D194" s="161"/>
      <c r="E194" s="161"/>
      <c r="F194" s="161"/>
      <c r="G194" s="161"/>
      <c r="H194" s="161"/>
      <c r="I194" s="161"/>
      <c r="J194" s="161"/>
      <c r="K194" s="161"/>
      <c r="L194" s="161"/>
      <c r="M194" s="161"/>
      <c r="N194" s="161"/>
      <c r="O194" s="829"/>
      <c r="P194" s="829"/>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row>
    <row r="195" spans="1:40">
      <c r="A195" s="161"/>
      <c r="B195" s="161"/>
      <c r="C195" s="161"/>
      <c r="D195" s="161"/>
      <c r="E195" s="161"/>
      <c r="F195" s="161"/>
      <c r="G195" s="161"/>
      <c r="H195" s="161"/>
      <c r="I195" s="161"/>
      <c r="J195" s="161"/>
      <c r="K195" s="161"/>
      <c r="L195" s="161"/>
      <c r="M195" s="161"/>
      <c r="N195" s="161"/>
      <c r="O195" s="829"/>
      <c r="P195" s="829"/>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row>
    <row r="196" spans="1:40">
      <c r="A196" s="161"/>
      <c r="B196" s="161"/>
      <c r="C196" s="161"/>
      <c r="D196" s="161"/>
      <c r="E196" s="161"/>
      <c r="F196" s="161"/>
      <c r="G196" s="161"/>
      <c r="H196" s="161"/>
      <c r="I196" s="161"/>
      <c r="J196" s="161"/>
      <c r="K196" s="161"/>
      <c r="L196" s="161"/>
      <c r="M196" s="161"/>
      <c r="N196" s="161"/>
      <c r="O196" s="829"/>
      <c r="P196" s="829"/>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row>
    <row r="197" spans="1:40">
      <c r="A197" s="161"/>
      <c r="B197" s="161"/>
      <c r="C197" s="161"/>
      <c r="D197" s="161"/>
      <c r="E197" s="161"/>
      <c r="F197" s="161"/>
      <c r="G197" s="161"/>
      <c r="H197" s="161"/>
      <c r="I197" s="161"/>
      <c r="J197" s="161"/>
      <c r="K197" s="161"/>
      <c r="L197" s="161"/>
      <c r="M197" s="161"/>
      <c r="N197" s="161"/>
      <c r="O197" s="829"/>
      <c r="P197" s="829"/>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row>
    <row r="198" spans="1:40">
      <c r="A198" s="161"/>
      <c r="B198" s="161"/>
      <c r="C198" s="161"/>
      <c r="D198" s="161"/>
      <c r="E198" s="161"/>
      <c r="F198" s="161"/>
      <c r="G198" s="161"/>
      <c r="H198" s="161"/>
      <c r="I198" s="161"/>
      <c r="J198" s="161"/>
      <c r="K198" s="161"/>
      <c r="L198" s="161"/>
      <c r="M198" s="161"/>
      <c r="N198" s="161"/>
      <c r="O198" s="829"/>
      <c r="P198" s="829"/>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row>
    <row r="199" spans="1:40">
      <c r="A199" s="161"/>
      <c r="B199" s="161"/>
      <c r="C199" s="161"/>
      <c r="D199" s="161"/>
      <c r="E199" s="161"/>
      <c r="F199" s="161"/>
      <c r="G199" s="161"/>
      <c r="H199" s="161"/>
      <c r="I199" s="161"/>
      <c r="J199" s="161"/>
      <c r="K199" s="161"/>
      <c r="L199" s="161"/>
      <c r="M199" s="161"/>
      <c r="N199" s="161"/>
      <c r="O199" s="829"/>
      <c r="P199" s="829"/>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row>
    <row r="200" spans="1:40">
      <c r="A200" s="161"/>
      <c r="B200" s="161"/>
      <c r="C200" s="161"/>
      <c r="D200" s="161"/>
      <c r="E200" s="161"/>
      <c r="F200" s="161"/>
      <c r="G200" s="161"/>
      <c r="H200" s="161"/>
      <c r="I200" s="161"/>
      <c r="J200" s="161"/>
      <c r="K200" s="161"/>
      <c r="L200" s="161"/>
      <c r="M200" s="161"/>
      <c r="N200" s="161"/>
      <c r="O200" s="829"/>
      <c r="P200" s="829"/>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row>
    <row r="201" spans="1:40">
      <c r="A201" s="161"/>
      <c r="B201" s="161"/>
      <c r="C201" s="161"/>
      <c r="D201" s="161"/>
      <c r="E201" s="161"/>
      <c r="F201" s="161"/>
      <c r="G201" s="161"/>
      <c r="H201" s="161"/>
      <c r="I201" s="161"/>
      <c r="J201" s="161"/>
      <c r="K201" s="161"/>
      <c r="L201" s="161"/>
      <c r="M201" s="161"/>
      <c r="N201" s="161"/>
      <c r="O201" s="829"/>
      <c r="P201" s="829"/>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row>
    <row r="202" spans="1:40">
      <c r="A202" s="161"/>
      <c r="B202" s="161"/>
      <c r="C202" s="161"/>
      <c r="D202" s="161"/>
      <c r="E202" s="161"/>
      <c r="F202" s="161"/>
      <c r="G202" s="161"/>
      <c r="H202" s="161"/>
      <c r="I202" s="161"/>
      <c r="J202" s="161"/>
      <c r="K202" s="161"/>
      <c r="L202" s="161"/>
      <c r="M202" s="161"/>
      <c r="N202" s="161"/>
      <c r="O202" s="829"/>
      <c r="P202" s="829"/>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row>
    <row r="203" spans="1:40">
      <c r="A203" s="161"/>
      <c r="B203" s="161"/>
      <c r="C203" s="161"/>
      <c r="D203" s="161"/>
      <c r="E203" s="161"/>
      <c r="F203" s="161"/>
      <c r="G203" s="161"/>
      <c r="H203" s="161"/>
      <c r="I203" s="161"/>
      <c r="J203" s="161"/>
      <c r="K203" s="161"/>
      <c r="L203" s="161"/>
      <c r="M203" s="161"/>
      <c r="N203" s="161"/>
      <c r="O203" s="829"/>
      <c r="P203" s="829"/>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row>
    <row r="204" spans="1:40">
      <c r="A204" s="161"/>
      <c r="B204" s="161"/>
      <c r="C204" s="161"/>
      <c r="D204" s="161"/>
      <c r="E204" s="161"/>
      <c r="F204" s="161"/>
      <c r="G204" s="161"/>
      <c r="H204" s="161"/>
      <c r="I204" s="161"/>
      <c r="J204" s="161"/>
      <c r="K204" s="161"/>
      <c r="L204" s="161"/>
      <c r="M204" s="161"/>
      <c r="N204" s="161"/>
      <c r="O204" s="829"/>
      <c r="P204" s="829"/>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row>
    <row r="205" spans="1:40">
      <c r="A205" s="161"/>
      <c r="B205" s="161"/>
      <c r="C205" s="161"/>
      <c r="D205" s="161"/>
      <c r="E205" s="161"/>
      <c r="F205" s="161"/>
      <c r="G205" s="161"/>
      <c r="H205" s="161"/>
      <c r="I205" s="161"/>
      <c r="J205" s="161"/>
      <c r="K205" s="161"/>
      <c r="L205" s="161"/>
      <c r="M205" s="161"/>
      <c r="N205" s="161"/>
      <c r="O205" s="829"/>
      <c r="P205" s="829"/>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row>
    <row r="206" spans="1:40">
      <c r="A206" s="161"/>
      <c r="B206" s="161"/>
      <c r="C206" s="161"/>
      <c r="D206" s="161"/>
      <c r="E206" s="161"/>
      <c r="F206" s="161"/>
      <c r="G206" s="161"/>
      <c r="H206" s="161"/>
      <c r="I206" s="161"/>
      <c r="J206" s="161"/>
      <c r="K206" s="161"/>
      <c r="L206" s="161"/>
      <c r="M206" s="161"/>
      <c r="N206" s="161"/>
      <c r="O206" s="829"/>
      <c r="P206" s="829"/>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row>
    <row r="207" spans="1:40">
      <c r="A207" s="161"/>
      <c r="B207" s="161"/>
      <c r="C207" s="161"/>
      <c r="D207" s="161"/>
      <c r="E207" s="161"/>
      <c r="F207" s="161"/>
      <c r="G207" s="161"/>
      <c r="H207" s="161"/>
      <c r="I207" s="161"/>
      <c r="J207" s="161"/>
      <c r="K207" s="161"/>
      <c r="L207" s="161"/>
      <c r="M207" s="161"/>
      <c r="N207" s="161"/>
      <c r="O207" s="829"/>
      <c r="P207" s="829"/>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row>
    <row r="208" spans="1:40">
      <c r="A208" s="161"/>
      <c r="B208" s="161"/>
      <c r="C208" s="161"/>
      <c r="D208" s="161"/>
      <c r="E208" s="161"/>
      <c r="F208" s="161"/>
      <c r="G208" s="161"/>
      <c r="H208" s="161"/>
      <c r="I208" s="161"/>
      <c r="J208" s="161"/>
      <c r="K208" s="161"/>
      <c r="L208" s="161"/>
      <c r="M208" s="161"/>
      <c r="N208" s="161"/>
      <c r="O208" s="829"/>
      <c r="P208" s="829"/>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row>
    <row r="209" spans="1:40">
      <c r="A209" s="161"/>
      <c r="B209" s="161"/>
      <c r="C209" s="161"/>
      <c r="D209" s="161"/>
      <c r="E209" s="161"/>
      <c r="F209" s="161"/>
      <c r="G209" s="161"/>
      <c r="H209" s="161"/>
      <c r="I209" s="161"/>
      <c r="J209" s="161"/>
      <c r="K209" s="161"/>
      <c r="L209" s="161"/>
      <c r="M209" s="161"/>
      <c r="N209" s="161"/>
      <c r="O209" s="829"/>
      <c r="P209" s="829"/>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row>
    <row r="210" spans="1:40">
      <c r="A210" s="161"/>
      <c r="B210" s="161"/>
      <c r="C210" s="161"/>
      <c r="D210" s="161"/>
      <c r="E210" s="161"/>
      <c r="F210" s="161"/>
      <c r="G210" s="161"/>
      <c r="H210" s="161"/>
      <c r="I210" s="161"/>
      <c r="J210" s="161"/>
      <c r="K210" s="161"/>
      <c r="L210" s="161"/>
      <c r="M210" s="161"/>
      <c r="N210" s="161"/>
      <c r="O210" s="829"/>
      <c r="P210" s="829"/>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row>
    <row r="211" spans="1:40">
      <c r="A211" s="161"/>
      <c r="B211" s="161"/>
      <c r="C211" s="161"/>
      <c r="D211" s="161"/>
      <c r="E211" s="161"/>
      <c r="F211" s="161"/>
      <c r="G211" s="161"/>
      <c r="H211" s="161"/>
      <c r="I211" s="161"/>
      <c r="J211" s="161"/>
      <c r="K211" s="161"/>
      <c r="L211" s="161"/>
      <c r="M211" s="161"/>
      <c r="N211" s="161"/>
      <c r="O211" s="829"/>
      <c r="P211" s="829"/>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row>
    <row r="212" spans="1:40">
      <c r="A212" s="161"/>
      <c r="B212" s="161"/>
      <c r="C212" s="161"/>
      <c r="D212" s="161"/>
      <c r="E212" s="161"/>
      <c r="F212" s="161"/>
      <c r="G212" s="161"/>
      <c r="H212" s="161"/>
      <c r="I212" s="161"/>
      <c r="J212" s="161"/>
      <c r="K212" s="161"/>
      <c r="L212" s="161"/>
      <c r="M212" s="161"/>
      <c r="N212" s="161"/>
      <c r="O212" s="829"/>
      <c r="P212" s="829"/>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row>
    <row r="213" spans="1:40">
      <c r="A213" s="161"/>
      <c r="B213" s="161"/>
      <c r="C213" s="161"/>
      <c r="D213" s="161"/>
      <c r="E213" s="161"/>
      <c r="F213" s="161"/>
      <c r="G213" s="161"/>
      <c r="H213" s="161"/>
      <c r="I213" s="161"/>
      <c r="J213" s="161"/>
      <c r="K213" s="161"/>
      <c r="L213" s="161"/>
      <c r="M213" s="161"/>
      <c r="N213" s="161"/>
      <c r="O213" s="829"/>
    </row>
    <row r="214" spans="1:40">
      <c r="A214" s="161"/>
      <c r="B214" s="161"/>
      <c r="C214" s="161"/>
      <c r="D214" s="161"/>
      <c r="E214" s="161"/>
      <c r="F214" s="161"/>
      <c r="G214" s="161"/>
      <c r="H214" s="161"/>
      <c r="I214" s="161"/>
      <c r="J214" s="161"/>
      <c r="K214" s="161"/>
      <c r="L214" s="161"/>
      <c r="M214" s="161"/>
      <c r="N214" s="161"/>
      <c r="O214" s="829"/>
    </row>
  </sheetData>
  <sheetProtection algorithmName="SHA-512" hashValue="DhYvK4Fw34o/E5tETw2huWzDan8iqjP+KfUHvBBfnwQWKSyRXfGvya4eZfnlQavkT/UXmY6Ti3TJ+ZLU0NuT8g==" saltValue="y4fC5RoTp6fHKdKXNU6B1Q==" spinCount="100000" sheet="1" objects="1" scenarios="1"/>
  <phoneticPr fontId="8" type="noConversion"/>
  <conditionalFormatting sqref="B3:C3">
    <cfRule type="cellIs" dxfId="35" priority="2" stopIfTrue="1" operator="equal">
      <formula>"This Table is currently showing 0 errors"</formula>
    </cfRule>
  </conditionalFormatting>
  <conditionalFormatting sqref="R4:R5">
    <cfRule type="cellIs" dxfId="34" priority="3" stopIfTrue="1" operator="equal">
      <formula>"OK"</formula>
    </cfRule>
  </conditionalFormatting>
  <conditionalFormatting sqref="R3">
    <cfRule type="cellIs" dxfId="33"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N100"/>
  <sheetViews>
    <sheetView zoomScale="80" zoomScaleNormal="80" workbookViewId="0"/>
  </sheetViews>
  <sheetFormatPr defaultColWidth="8.84375" defaultRowHeight="15.5"/>
  <cols>
    <col min="1" max="1" width="4.69140625" style="49" customWidth="1"/>
    <col min="2" max="2" width="60.69140625" style="320" customWidth="1"/>
    <col min="3" max="18" width="12.4609375" style="49" customWidth="1"/>
    <col min="19" max="16384" width="8.84375" style="49"/>
  </cols>
  <sheetData>
    <row r="1" spans="1:40" ht="30">
      <c r="A1" s="84" t="str">
        <f>+Summary!A1</f>
        <v>Organisation</v>
      </c>
      <c r="B1" s="168"/>
      <c r="C1" s="995"/>
      <c r="D1" s="995"/>
      <c r="E1" s="995"/>
      <c r="F1" s="995"/>
      <c r="G1" s="995"/>
      <c r="H1" s="995"/>
      <c r="I1" s="995"/>
      <c r="J1" s="995"/>
      <c r="K1" s="995"/>
      <c r="L1" s="995"/>
      <c r="M1" s="995"/>
      <c r="N1" s="162" t="s">
        <v>81</v>
      </c>
      <c r="O1" s="77" t="str">
        <f>Summary!H1</f>
        <v>Apr 21</v>
      </c>
      <c r="P1" s="995"/>
      <c r="Q1" s="995"/>
      <c r="R1" s="995"/>
      <c r="S1" s="995"/>
      <c r="T1" s="995"/>
      <c r="U1" s="995"/>
      <c r="V1" s="995"/>
      <c r="W1" s="995"/>
      <c r="X1" s="995"/>
      <c r="Y1" s="995"/>
      <c r="Z1" s="995"/>
      <c r="AA1" s="995"/>
      <c r="AB1" s="995"/>
      <c r="AC1" s="995"/>
      <c r="AD1" s="995"/>
      <c r="AE1" s="995"/>
      <c r="AF1" s="995"/>
      <c r="AG1" s="995"/>
      <c r="AH1" s="995"/>
      <c r="AI1" s="995"/>
      <c r="AJ1" s="995"/>
      <c r="AK1" s="995"/>
      <c r="AL1" s="995"/>
      <c r="AM1" s="995"/>
      <c r="AN1" s="995"/>
    </row>
    <row r="2" spans="1:40" ht="29.5">
      <c r="A2" s="995"/>
      <c r="B2" s="432"/>
      <c r="C2" s="845" t="s">
        <v>458</v>
      </c>
      <c r="D2" s="995"/>
      <c r="E2" s="995"/>
      <c r="F2" s="995"/>
      <c r="G2" s="995"/>
      <c r="H2" s="995"/>
      <c r="I2" s="995"/>
      <c r="J2" s="995"/>
      <c r="K2" s="995"/>
      <c r="L2" s="995"/>
      <c r="M2" s="995"/>
      <c r="N2" s="995"/>
      <c r="O2" s="995"/>
      <c r="P2" s="995"/>
      <c r="Q2" s="162"/>
      <c r="R2" s="163"/>
      <c r="S2" s="995"/>
      <c r="T2" s="995"/>
      <c r="U2" s="995"/>
      <c r="V2" s="995"/>
      <c r="W2" s="995"/>
      <c r="X2" s="995"/>
      <c r="Y2" s="995"/>
      <c r="Z2" s="995"/>
      <c r="AA2" s="995"/>
      <c r="AB2" s="995"/>
      <c r="AC2" s="995"/>
      <c r="AD2" s="995"/>
      <c r="AE2" s="995"/>
      <c r="AF2" s="995"/>
      <c r="AG2" s="995"/>
      <c r="AH2" s="995"/>
      <c r="AI2" s="995"/>
      <c r="AJ2" s="995"/>
      <c r="AK2" s="995"/>
      <c r="AL2" s="995"/>
      <c r="AM2" s="995"/>
      <c r="AN2" s="995"/>
    </row>
    <row r="3" spans="1:40" ht="18">
      <c r="A3" s="217" t="s">
        <v>937</v>
      </c>
      <c r="B3" s="217"/>
      <c r="C3" s="1939" t="s">
        <v>249</v>
      </c>
      <c r="D3" s="1939"/>
      <c r="E3" s="1939"/>
      <c r="F3" s="1939"/>
      <c r="G3" s="1939"/>
      <c r="H3" s="1939"/>
      <c r="I3" s="1939"/>
      <c r="J3" s="1939"/>
      <c r="K3" s="1939"/>
      <c r="L3" s="1939"/>
      <c r="M3" s="1939"/>
      <c r="N3" s="1939"/>
      <c r="O3" s="1939"/>
      <c r="P3" s="1939"/>
      <c r="Q3" s="1939"/>
      <c r="R3" s="1939"/>
      <c r="S3" s="995"/>
      <c r="T3" s="995"/>
      <c r="U3" s="995"/>
      <c r="V3" s="995"/>
      <c r="W3" s="995"/>
      <c r="X3" s="995"/>
      <c r="Y3" s="995"/>
      <c r="Z3" s="995"/>
      <c r="AA3" s="995"/>
      <c r="AB3" s="995"/>
      <c r="AC3" s="995"/>
      <c r="AD3" s="995"/>
      <c r="AE3" s="995"/>
      <c r="AF3" s="995"/>
      <c r="AG3" s="995"/>
      <c r="AH3" s="995"/>
      <c r="AI3" s="995"/>
      <c r="AJ3" s="995"/>
      <c r="AK3" s="995"/>
      <c r="AL3" s="995"/>
      <c r="AM3" s="995"/>
      <c r="AN3" s="995"/>
    </row>
    <row r="4" spans="1:40" ht="16" thickBot="1">
      <c r="A4" s="995"/>
      <c r="B4" s="314"/>
      <c r="C4" s="995"/>
      <c r="D4" s="995"/>
      <c r="E4" s="995"/>
      <c r="F4" s="995"/>
      <c r="G4" s="995"/>
      <c r="H4" s="995"/>
      <c r="I4" s="995"/>
      <c r="J4" s="995"/>
      <c r="K4" s="995"/>
      <c r="L4" s="995"/>
      <c r="M4" s="995"/>
      <c r="N4" s="995"/>
      <c r="O4" s="995"/>
      <c r="P4" s="995"/>
      <c r="Q4" s="995"/>
      <c r="R4" s="995"/>
      <c r="S4" s="995"/>
      <c r="T4" s="995"/>
      <c r="U4" s="995"/>
      <c r="V4" s="995"/>
      <c r="W4" s="995"/>
      <c r="X4" s="995"/>
      <c r="Y4" s="995"/>
      <c r="Z4" s="995"/>
      <c r="AA4" s="995"/>
      <c r="AB4" s="995"/>
      <c r="AC4" s="995"/>
      <c r="AD4" s="995"/>
      <c r="AE4" s="995"/>
      <c r="AF4" s="995"/>
      <c r="AG4" s="995"/>
      <c r="AH4" s="995"/>
      <c r="AI4" s="995"/>
      <c r="AJ4" s="995"/>
      <c r="AK4" s="995"/>
      <c r="AL4" s="995"/>
      <c r="AM4" s="995"/>
      <c r="AN4" s="995"/>
    </row>
    <row r="5" spans="1:40" ht="25.5" thickBot="1">
      <c r="A5" s="995"/>
      <c r="B5" s="430" t="s">
        <v>130</v>
      </c>
      <c r="C5" s="1940"/>
      <c r="D5" s="2993" t="s">
        <v>924</v>
      </c>
      <c r="E5" s="2994"/>
      <c r="F5" s="2993" t="s">
        <v>925</v>
      </c>
      <c r="G5" s="2994"/>
      <c r="H5" s="2993" t="s">
        <v>926</v>
      </c>
      <c r="I5" s="2994"/>
      <c r="J5" s="2993" t="s">
        <v>927</v>
      </c>
      <c r="K5" s="2994"/>
      <c r="L5" s="2993" t="s">
        <v>127</v>
      </c>
      <c r="M5" s="2994"/>
      <c r="N5" s="3061" t="s">
        <v>128</v>
      </c>
      <c r="O5" s="2994"/>
      <c r="P5" s="995"/>
      <c r="Q5" s="995"/>
      <c r="R5" s="995"/>
      <c r="S5" s="995"/>
      <c r="T5" s="995"/>
      <c r="U5" s="995"/>
      <c r="V5" s="995"/>
      <c r="W5" s="995"/>
      <c r="X5" s="995"/>
      <c r="Y5" s="995"/>
      <c r="Z5" s="995"/>
      <c r="AA5" s="995"/>
      <c r="AB5" s="995"/>
      <c r="AC5" s="995"/>
      <c r="AD5" s="995"/>
      <c r="AE5" s="995"/>
      <c r="AF5" s="995"/>
      <c r="AG5" s="995"/>
      <c r="AH5" s="995"/>
      <c r="AI5" s="995"/>
      <c r="AJ5" s="995"/>
      <c r="AK5" s="995"/>
    </row>
    <row r="6" spans="1:40" ht="16" thickBot="1">
      <c r="A6" s="995"/>
      <c r="B6" s="433"/>
      <c r="C6" s="209" t="s">
        <v>125</v>
      </c>
      <c r="D6" s="209" t="s">
        <v>42</v>
      </c>
      <c r="E6" s="209" t="s">
        <v>43</v>
      </c>
      <c r="F6" s="209" t="s">
        <v>42</v>
      </c>
      <c r="G6" s="209" t="s">
        <v>43</v>
      </c>
      <c r="H6" s="209" t="s">
        <v>42</v>
      </c>
      <c r="I6" s="209" t="s">
        <v>43</v>
      </c>
      <c r="J6" s="209" t="s">
        <v>42</v>
      </c>
      <c r="K6" s="209" t="s">
        <v>43</v>
      </c>
      <c r="L6" s="209" t="s">
        <v>42</v>
      </c>
      <c r="M6" s="209" t="s">
        <v>43</v>
      </c>
      <c r="N6" s="209" t="s">
        <v>40</v>
      </c>
      <c r="O6" s="209" t="s">
        <v>43</v>
      </c>
      <c r="P6" s="995"/>
      <c r="Q6" s="995"/>
      <c r="R6" s="995"/>
      <c r="S6" s="995"/>
      <c r="T6" s="995"/>
      <c r="U6" s="995"/>
      <c r="V6" s="995"/>
      <c r="W6" s="995"/>
      <c r="X6" s="995"/>
      <c r="Y6" s="995"/>
      <c r="Z6" s="995"/>
      <c r="AA6" s="995"/>
      <c r="AB6" s="995"/>
      <c r="AC6" s="995"/>
      <c r="AD6" s="995"/>
      <c r="AE6" s="995"/>
      <c r="AF6" s="995"/>
      <c r="AG6" s="995"/>
      <c r="AH6" s="995"/>
      <c r="AI6" s="995"/>
      <c r="AJ6" s="995"/>
      <c r="AK6" s="995"/>
    </row>
    <row r="7" spans="1:40" ht="16" thickBot="1">
      <c r="A7" s="995"/>
      <c r="B7" s="431" t="s">
        <v>168</v>
      </c>
      <c r="C7" s="379" t="s">
        <v>129</v>
      </c>
      <c r="D7" s="379" t="s">
        <v>129</v>
      </c>
      <c r="E7" s="379" t="s">
        <v>129</v>
      </c>
      <c r="F7" s="379" t="s">
        <v>129</v>
      </c>
      <c r="G7" s="379" t="s">
        <v>129</v>
      </c>
      <c r="H7" s="379" t="s">
        <v>129</v>
      </c>
      <c r="I7" s="379" t="s">
        <v>129</v>
      </c>
      <c r="J7" s="379" t="s">
        <v>129</v>
      </c>
      <c r="K7" s="379" t="s">
        <v>129</v>
      </c>
      <c r="L7" s="379" t="s">
        <v>129</v>
      </c>
      <c r="M7" s="379" t="s">
        <v>129</v>
      </c>
      <c r="N7" s="379" t="s">
        <v>129</v>
      </c>
      <c r="O7" s="379" t="s">
        <v>129</v>
      </c>
      <c r="P7" s="995"/>
      <c r="Q7" s="995"/>
      <c r="R7" s="995"/>
      <c r="S7" s="995"/>
      <c r="T7" s="995"/>
      <c r="U7" s="995"/>
      <c r="V7" s="995"/>
      <c r="W7" s="995"/>
      <c r="X7" s="995"/>
      <c r="Y7" s="995"/>
      <c r="Z7" s="995"/>
      <c r="AA7" s="995"/>
      <c r="AB7" s="995"/>
      <c r="AC7" s="995"/>
      <c r="AD7" s="995"/>
      <c r="AE7" s="995"/>
      <c r="AF7" s="995"/>
      <c r="AG7" s="995"/>
      <c r="AH7" s="995"/>
      <c r="AI7" s="995"/>
      <c r="AJ7" s="995"/>
      <c r="AK7" s="995"/>
    </row>
    <row r="8" spans="1:40" ht="36.75" customHeight="1" thickBot="1">
      <c r="A8" s="130">
        <v>1</v>
      </c>
      <c r="B8" s="431" t="s">
        <v>122</v>
      </c>
      <c r="C8" s="1043">
        <v>0.95</v>
      </c>
      <c r="D8" s="1044"/>
      <c r="E8" s="1045">
        <f>+D8-$C8</f>
        <v>-0.95</v>
      </c>
      <c r="F8" s="1044"/>
      <c r="G8" s="1045">
        <f>+F8-$C8</f>
        <v>-0.95</v>
      </c>
      <c r="H8" s="1044"/>
      <c r="I8" s="1045">
        <f>+H8-$C8</f>
        <v>-0.95</v>
      </c>
      <c r="J8" s="1044"/>
      <c r="K8" s="1045">
        <f>+J8-$C8</f>
        <v>-0.95</v>
      </c>
      <c r="L8" s="1044"/>
      <c r="M8" s="1045">
        <f>+L8-$C8</f>
        <v>-0.95</v>
      </c>
      <c r="N8" s="1044"/>
      <c r="O8" s="1045">
        <f>+N8-$C8</f>
        <v>-0.95</v>
      </c>
      <c r="P8" s="995"/>
      <c r="Q8" s="995"/>
      <c r="R8" s="995"/>
      <c r="S8" s="995"/>
      <c r="T8" s="995"/>
      <c r="U8" s="995"/>
      <c r="V8" s="995"/>
      <c r="W8" s="995"/>
      <c r="X8" s="995"/>
      <c r="Y8" s="995"/>
      <c r="Z8" s="995"/>
      <c r="AA8" s="995"/>
      <c r="AB8" s="995"/>
      <c r="AC8" s="995"/>
      <c r="AD8" s="995"/>
      <c r="AE8" s="995"/>
      <c r="AF8" s="995"/>
      <c r="AG8" s="995"/>
      <c r="AH8" s="995"/>
      <c r="AI8" s="995"/>
      <c r="AJ8" s="995"/>
      <c r="AK8" s="995"/>
    </row>
    <row r="9" spans="1:40" ht="36.75" customHeight="1" thickBot="1">
      <c r="A9" s="130">
        <v>2</v>
      </c>
      <c r="B9" s="431" t="s">
        <v>123</v>
      </c>
      <c r="C9" s="1043">
        <v>0.95</v>
      </c>
      <c r="D9" s="1044"/>
      <c r="E9" s="1045">
        <f t="shared" ref="E9:G11" si="0">+D9-$C9</f>
        <v>-0.95</v>
      </c>
      <c r="F9" s="1044"/>
      <c r="G9" s="1045">
        <f t="shared" si="0"/>
        <v>-0.95</v>
      </c>
      <c r="H9" s="1044"/>
      <c r="I9" s="1045">
        <f>+H9-$C9</f>
        <v>-0.95</v>
      </c>
      <c r="J9" s="1044"/>
      <c r="K9" s="1045">
        <f>+J9-$C9</f>
        <v>-0.95</v>
      </c>
      <c r="L9" s="1044"/>
      <c r="M9" s="1045">
        <f>+L9-$C9</f>
        <v>-0.95</v>
      </c>
      <c r="N9" s="1044"/>
      <c r="O9" s="1045">
        <f>+N9-$C9</f>
        <v>-0.95</v>
      </c>
      <c r="P9" s="995"/>
      <c r="Q9" s="995"/>
      <c r="R9" s="995"/>
      <c r="S9" s="995"/>
      <c r="T9" s="995"/>
      <c r="U9" s="995"/>
      <c r="V9" s="995"/>
      <c r="W9" s="995"/>
      <c r="X9" s="995"/>
      <c r="Y9" s="995"/>
      <c r="Z9" s="995"/>
      <c r="AA9" s="995"/>
      <c r="AB9" s="995"/>
      <c r="AC9" s="995"/>
      <c r="AD9" s="995"/>
      <c r="AE9" s="995"/>
      <c r="AF9" s="995"/>
      <c r="AG9" s="995"/>
      <c r="AH9" s="995"/>
      <c r="AI9" s="995"/>
      <c r="AJ9" s="995"/>
      <c r="AK9" s="995"/>
    </row>
    <row r="10" spans="1:40" ht="36.75" customHeight="1" thickBot="1">
      <c r="A10" s="130">
        <v>3</v>
      </c>
      <c r="B10" s="431" t="s">
        <v>124</v>
      </c>
      <c r="C10" s="1043">
        <v>0.95</v>
      </c>
      <c r="D10" s="1044"/>
      <c r="E10" s="1045">
        <f t="shared" si="0"/>
        <v>-0.95</v>
      </c>
      <c r="F10" s="1044"/>
      <c r="G10" s="1045">
        <f t="shared" si="0"/>
        <v>-0.95</v>
      </c>
      <c r="H10" s="1044"/>
      <c r="I10" s="1045">
        <f>+H10-$C10</f>
        <v>-0.95</v>
      </c>
      <c r="J10" s="1044"/>
      <c r="K10" s="1045">
        <f>+J10-$C10</f>
        <v>-0.95</v>
      </c>
      <c r="L10" s="1044"/>
      <c r="M10" s="1045">
        <f>+L10-$C10</f>
        <v>-0.95</v>
      </c>
      <c r="N10" s="1044"/>
      <c r="O10" s="1045">
        <f>+N10-$C10</f>
        <v>-0.95</v>
      </c>
      <c r="P10" s="995"/>
      <c r="Q10" s="995"/>
      <c r="R10" s="995"/>
      <c r="S10" s="995"/>
      <c r="T10" s="995"/>
      <c r="U10" s="995"/>
      <c r="V10" s="995"/>
      <c r="W10" s="995"/>
      <c r="X10" s="995"/>
      <c r="Y10" s="995"/>
      <c r="Z10" s="995"/>
      <c r="AA10" s="995"/>
      <c r="AB10" s="995"/>
      <c r="AC10" s="995"/>
      <c r="AD10" s="995"/>
      <c r="AE10" s="995"/>
      <c r="AF10" s="995"/>
      <c r="AG10" s="995"/>
      <c r="AH10" s="995"/>
      <c r="AI10" s="995"/>
      <c r="AJ10" s="995"/>
      <c r="AK10" s="995"/>
    </row>
    <row r="11" spans="1:40" ht="36.75" customHeight="1" thickBot="1">
      <c r="A11" s="130">
        <v>4</v>
      </c>
      <c r="B11" s="431" t="s">
        <v>169</v>
      </c>
      <c r="C11" s="1043">
        <v>0.95</v>
      </c>
      <c r="D11" s="1044"/>
      <c r="E11" s="1045">
        <f t="shared" si="0"/>
        <v>-0.95</v>
      </c>
      <c r="F11" s="1044"/>
      <c r="G11" s="1045">
        <f t="shared" si="0"/>
        <v>-0.95</v>
      </c>
      <c r="H11" s="1044"/>
      <c r="I11" s="1045">
        <f>+H11-$C11</f>
        <v>-0.95</v>
      </c>
      <c r="J11" s="1044"/>
      <c r="K11" s="1045">
        <f>+J11-$C11</f>
        <v>-0.95</v>
      </c>
      <c r="L11" s="1044"/>
      <c r="M11" s="1045">
        <f>+L11-$C11</f>
        <v>-0.95</v>
      </c>
      <c r="N11" s="1044"/>
      <c r="O11" s="1045">
        <f>+N11-$C11</f>
        <v>-0.95</v>
      </c>
      <c r="P11" s="995"/>
      <c r="Q11" s="995"/>
      <c r="R11" s="995"/>
      <c r="S11" s="995"/>
      <c r="T11" s="995"/>
      <c r="U11" s="995"/>
      <c r="V11" s="995"/>
      <c r="W11" s="995"/>
      <c r="X11" s="995"/>
      <c r="Y11" s="995"/>
      <c r="Z11" s="995"/>
      <c r="AA11" s="995"/>
      <c r="AB11" s="995"/>
      <c r="AC11" s="995"/>
      <c r="AD11" s="995"/>
      <c r="AE11" s="995"/>
      <c r="AF11" s="995"/>
      <c r="AG11" s="995"/>
      <c r="AH11" s="995"/>
      <c r="AI11" s="995"/>
      <c r="AJ11" s="995"/>
      <c r="AK11" s="995"/>
    </row>
    <row r="12" spans="1:40">
      <c r="A12" s="995"/>
      <c r="B12" s="205"/>
      <c r="C12" s="995"/>
      <c r="D12" s="995"/>
      <c r="E12" s="995"/>
      <c r="F12" s="995"/>
      <c r="G12" s="995"/>
      <c r="H12" s="995"/>
      <c r="I12" s="995"/>
      <c r="J12" s="995"/>
      <c r="K12" s="995"/>
      <c r="L12" s="995"/>
      <c r="M12" s="995"/>
      <c r="N12" s="995"/>
      <c r="O12" s="995"/>
      <c r="P12" s="995"/>
      <c r="Q12" s="995"/>
      <c r="R12" s="995"/>
      <c r="S12" s="995"/>
      <c r="T12" s="995"/>
      <c r="U12" s="995"/>
      <c r="V12" s="995"/>
      <c r="W12" s="995"/>
      <c r="X12" s="995"/>
      <c r="Y12" s="995"/>
      <c r="Z12" s="995"/>
      <c r="AA12" s="995"/>
      <c r="AB12" s="995"/>
      <c r="AC12" s="995"/>
      <c r="AD12" s="995"/>
      <c r="AE12" s="995"/>
      <c r="AF12" s="995"/>
      <c r="AG12" s="995"/>
      <c r="AH12" s="995"/>
      <c r="AI12" s="995"/>
      <c r="AJ12" s="995"/>
      <c r="AK12" s="995"/>
    </row>
    <row r="13" spans="1:40" ht="19.5" customHeight="1">
      <c r="A13" s="995"/>
      <c r="B13" s="434"/>
      <c r="C13" s="435"/>
      <c r="D13" s="435"/>
      <c r="E13" s="435"/>
      <c r="F13" s="435"/>
      <c r="G13" s="435"/>
      <c r="H13" s="435"/>
      <c r="I13" s="435"/>
      <c r="J13" s="435"/>
      <c r="K13" s="435"/>
      <c r="L13" s="435"/>
      <c r="M13" s="435"/>
      <c r="N13" s="435"/>
      <c r="O13" s="435"/>
      <c r="P13" s="995"/>
      <c r="Q13" s="995"/>
      <c r="R13" s="995"/>
      <c r="S13" s="995"/>
      <c r="T13" s="995"/>
      <c r="U13" s="995"/>
      <c r="V13" s="995"/>
      <c r="W13" s="995"/>
      <c r="X13" s="995"/>
      <c r="Y13" s="995"/>
      <c r="Z13" s="995"/>
      <c r="AA13" s="995"/>
      <c r="AB13" s="995"/>
      <c r="AC13" s="995"/>
      <c r="AD13" s="995"/>
      <c r="AE13" s="995"/>
      <c r="AF13" s="995"/>
      <c r="AG13" s="995"/>
      <c r="AH13" s="995"/>
      <c r="AI13" s="995"/>
      <c r="AJ13" s="995"/>
      <c r="AK13" s="995"/>
    </row>
    <row r="14" spans="1:40" ht="16" thickBot="1">
      <c r="A14" s="995"/>
      <c r="B14" s="205"/>
      <c r="C14" s="995"/>
      <c r="D14" s="995"/>
      <c r="E14" s="995"/>
      <c r="F14" s="995"/>
      <c r="G14" s="995"/>
      <c r="H14" s="995"/>
      <c r="I14" s="995"/>
      <c r="J14" s="995"/>
      <c r="K14" s="995"/>
      <c r="L14" s="995"/>
      <c r="M14" s="995"/>
      <c r="N14" s="995"/>
      <c r="O14" s="995"/>
      <c r="P14" s="995"/>
      <c r="Q14" s="995"/>
      <c r="R14" s="995"/>
      <c r="S14" s="995"/>
      <c r="T14" s="995"/>
      <c r="U14" s="995"/>
      <c r="V14" s="995"/>
      <c r="W14" s="995"/>
      <c r="X14" s="995"/>
      <c r="Y14" s="995"/>
      <c r="Z14" s="995"/>
      <c r="AA14" s="995"/>
      <c r="AB14" s="995"/>
      <c r="AC14" s="995"/>
      <c r="AD14" s="995"/>
      <c r="AE14" s="995"/>
      <c r="AF14" s="995"/>
      <c r="AG14" s="995"/>
      <c r="AH14" s="995"/>
      <c r="AI14" s="995"/>
      <c r="AJ14" s="995"/>
      <c r="AK14" s="995"/>
    </row>
    <row r="15" spans="1:40" ht="25.5" thickBot="1">
      <c r="A15" s="995"/>
      <c r="B15" s="430" t="s">
        <v>131</v>
      </c>
      <c r="C15" s="1940"/>
      <c r="D15" s="2993" t="s">
        <v>924</v>
      </c>
      <c r="E15" s="2994"/>
      <c r="F15" s="2993" t="s">
        <v>925</v>
      </c>
      <c r="G15" s="2994"/>
      <c r="H15" s="2993" t="s">
        <v>926</v>
      </c>
      <c r="I15" s="2994"/>
      <c r="J15" s="2993" t="s">
        <v>927</v>
      </c>
      <c r="K15" s="2994"/>
      <c r="L15" s="2993" t="s">
        <v>127</v>
      </c>
      <c r="M15" s="2994"/>
      <c r="N15" s="3061" t="s">
        <v>128</v>
      </c>
      <c r="O15" s="2994"/>
      <c r="P15" s="995"/>
      <c r="Q15" s="995"/>
      <c r="R15" s="995"/>
      <c r="S15" s="995"/>
      <c r="T15" s="995"/>
      <c r="U15" s="995"/>
      <c r="V15" s="995"/>
      <c r="W15" s="995"/>
      <c r="X15" s="995"/>
      <c r="Y15" s="995"/>
      <c r="Z15" s="995"/>
      <c r="AA15" s="995"/>
      <c r="AB15" s="995"/>
      <c r="AC15" s="995"/>
      <c r="AD15" s="995"/>
      <c r="AE15" s="995"/>
      <c r="AF15" s="995"/>
      <c r="AG15" s="995"/>
      <c r="AH15" s="995"/>
      <c r="AI15" s="995"/>
      <c r="AJ15" s="995"/>
      <c r="AK15" s="995"/>
    </row>
    <row r="16" spans="1:40" ht="16" thickBot="1">
      <c r="A16" s="995"/>
      <c r="B16" s="433"/>
      <c r="C16" s="209"/>
      <c r="D16" s="209" t="s">
        <v>42</v>
      </c>
      <c r="E16" s="209"/>
      <c r="F16" s="209" t="s">
        <v>42</v>
      </c>
      <c r="G16" s="209"/>
      <c r="H16" s="209" t="s">
        <v>42</v>
      </c>
      <c r="I16" s="209"/>
      <c r="J16" s="209" t="s">
        <v>42</v>
      </c>
      <c r="K16" s="209"/>
      <c r="L16" s="209" t="s">
        <v>42</v>
      </c>
      <c r="M16" s="209"/>
      <c r="N16" s="209" t="s">
        <v>42</v>
      </c>
      <c r="O16" s="209"/>
      <c r="P16" s="995"/>
      <c r="Q16" s="995"/>
      <c r="R16" s="995"/>
      <c r="S16" s="995"/>
      <c r="T16" s="995"/>
      <c r="U16" s="995"/>
      <c r="V16" s="995"/>
      <c r="W16" s="995"/>
      <c r="X16" s="995"/>
      <c r="Y16" s="995"/>
      <c r="Z16" s="995"/>
      <c r="AA16" s="995"/>
      <c r="AB16" s="995"/>
      <c r="AC16" s="995"/>
      <c r="AD16" s="995"/>
      <c r="AE16" s="995"/>
      <c r="AF16" s="995"/>
      <c r="AG16" s="995"/>
      <c r="AH16" s="995"/>
      <c r="AI16" s="995"/>
      <c r="AJ16" s="995"/>
      <c r="AK16" s="995"/>
    </row>
    <row r="17" spans="1:40" ht="16" thickBot="1">
      <c r="A17" s="995"/>
      <c r="B17" s="431" t="s">
        <v>168</v>
      </c>
      <c r="C17" s="379"/>
      <c r="D17" s="379" t="s">
        <v>129</v>
      </c>
      <c r="E17" s="379"/>
      <c r="F17" s="379" t="s">
        <v>129</v>
      </c>
      <c r="G17" s="379"/>
      <c r="H17" s="379" t="s">
        <v>129</v>
      </c>
      <c r="I17" s="379"/>
      <c r="J17" s="379" t="s">
        <v>129</v>
      </c>
      <c r="K17" s="379"/>
      <c r="L17" s="379" t="s">
        <v>129</v>
      </c>
      <c r="M17" s="379"/>
      <c r="N17" s="379" t="s">
        <v>129</v>
      </c>
      <c r="O17" s="379"/>
      <c r="P17" s="995"/>
      <c r="Q17" s="995"/>
      <c r="R17" s="995"/>
      <c r="S17" s="995"/>
      <c r="T17" s="995"/>
      <c r="U17" s="995"/>
      <c r="V17" s="995"/>
      <c r="W17" s="995"/>
      <c r="X17" s="995"/>
      <c r="Y17" s="995"/>
      <c r="Z17" s="995"/>
      <c r="AA17" s="995"/>
      <c r="AB17" s="995"/>
      <c r="AC17" s="995"/>
      <c r="AD17" s="995"/>
      <c r="AE17" s="995"/>
      <c r="AF17" s="995"/>
      <c r="AG17" s="995"/>
      <c r="AH17" s="995"/>
      <c r="AI17" s="995"/>
      <c r="AJ17" s="995"/>
      <c r="AK17" s="995"/>
    </row>
    <row r="18" spans="1:40" ht="36.75" customHeight="1" thickBot="1">
      <c r="A18" s="130">
        <v>5</v>
      </c>
      <c r="B18" s="431" t="s">
        <v>165</v>
      </c>
      <c r="C18" s="1043"/>
      <c r="D18" s="1044"/>
      <c r="E18" s="1046"/>
      <c r="F18" s="1044"/>
      <c r="G18" s="1046"/>
      <c r="H18" s="1044"/>
      <c r="I18" s="1046"/>
      <c r="J18" s="1044"/>
      <c r="K18" s="1046"/>
      <c r="L18" s="1044"/>
      <c r="M18" s="1046"/>
      <c r="N18" s="1044"/>
      <c r="O18" s="1046"/>
      <c r="P18" s="995"/>
      <c r="Q18" s="995"/>
      <c r="R18" s="995"/>
      <c r="S18" s="995"/>
      <c r="T18" s="995"/>
      <c r="U18" s="995"/>
      <c r="V18" s="995"/>
      <c r="W18" s="995"/>
      <c r="X18" s="995"/>
      <c r="Y18" s="995"/>
      <c r="Z18" s="995"/>
      <c r="AA18" s="995"/>
      <c r="AB18" s="995"/>
      <c r="AC18" s="995"/>
      <c r="AD18" s="995"/>
      <c r="AE18" s="995"/>
      <c r="AF18" s="995"/>
      <c r="AG18" s="995"/>
      <c r="AH18" s="995"/>
      <c r="AI18" s="995"/>
      <c r="AJ18" s="995"/>
      <c r="AK18" s="995"/>
    </row>
    <row r="19" spans="1:40" ht="36.75" customHeight="1" thickBot="1">
      <c r="A19" s="130">
        <v>6</v>
      </c>
      <c r="B19" s="431" t="s">
        <v>166</v>
      </c>
      <c r="C19" s="1043"/>
      <c r="D19" s="1044"/>
      <c r="E19" s="1046"/>
      <c r="F19" s="1044"/>
      <c r="G19" s="1046"/>
      <c r="H19" s="1044"/>
      <c r="I19" s="1046"/>
      <c r="J19" s="1044"/>
      <c r="K19" s="1046"/>
      <c r="L19" s="1044"/>
      <c r="M19" s="1046"/>
      <c r="N19" s="1044"/>
      <c r="O19" s="1046"/>
      <c r="P19" s="995"/>
      <c r="Q19" s="995"/>
      <c r="R19" s="995"/>
      <c r="S19" s="995"/>
      <c r="T19" s="995"/>
      <c r="U19" s="995"/>
      <c r="V19" s="995"/>
      <c r="W19" s="995"/>
      <c r="X19" s="995"/>
      <c r="Y19" s="995"/>
      <c r="Z19" s="995"/>
      <c r="AA19" s="995"/>
      <c r="AB19" s="995"/>
      <c r="AC19" s="995"/>
      <c r="AD19" s="995"/>
      <c r="AE19" s="995"/>
      <c r="AF19" s="995"/>
      <c r="AG19" s="995"/>
      <c r="AH19" s="995"/>
      <c r="AI19" s="995"/>
      <c r="AJ19" s="995"/>
      <c r="AK19" s="995"/>
    </row>
    <row r="20" spans="1:40" ht="36.75" customHeight="1" thickBot="1">
      <c r="A20" s="130">
        <v>7</v>
      </c>
      <c r="B20" s="431" t="s">
        <v>167</v>
      </c>
      <c r="C20" s="1043"/>
      <c r="D20" s="1044"/>
      <c r="E20" s="1046"/>
      <c r="F20" s="1044"/>
      <c r="G20" s="1046"/>
      <c r="H20" s="1044"/>
      <c r="I20" s="1046"/>
      <c r="J20" s="1044"/>
      <c r="K20" s="1046"/>
      <c r="L20" s="1044"/>
      <c r="M20" s="1046"/>
      <c r="N20" s="1044"/>
      <c r="O20" s="1046"/>
      <c r="P20" s="995"/>
      <c r="Q20" s="995"/>
      <c r="R20" s="995"/>
      <c r="S20" s="995"/>
      <c r="T20" s="995"/>
      <c r="U20" s="995"/>
      <c r="V20" s="995"/>
      <c r="W20" s="995"/>
      <c r="X20" s="995"/>
      <c r="Y20" s="995"/>
      <c r="Z20" s="995"/>
      <c r="AA20" s="995"/>
      <c r="AB20" s="995"/>
      <c r="AC20" s="995"/>
      <c r="AD20" s="995"/>
      <c r="AE20" s="995"/>
      <c r="AF20" s="995"/>
      <c r="AG20" s="995"/>
      <c r="AH20" s="995"/>
      <c r="AI20" s="995"/>
      <c r="AJ20" s="995"/>
      <c r="AK20" s="995"/>
    </row>
    <row r="21" spans="1:40" ht="36.75" customHeight="1" thickBot="1">
      <c r="A21" s="130">
        <v>8</v>
      </c>
      <c r="B21" s="431" t="s">
        <v>170</v>
      </c>
      <c r="C21" s="1043"/>
      <c r="D21" s="1044"/>
      <c r="E21" s="1047"/>
      <c r="F21" s="1044"/>
      <c r="G21" s="1047"/>
      <c r="H21" s="1044"/>
      <c r="I21" s="1047"/>
      <c r="J21" s="1044"/>
      <c r="K21" s="1047"/>
      <c r="L21" s="1044"/>
      <c r="M21" s="1047"/>
      <c r="N21" s="1044"/>
      <c r="O21" s="1047"/>
      <c r="P21" s="995"/>
      <c r="Q21" s="995"/>
      <c r="R21" s="995"/>
      <c r="S21" s="995"/>
      <c r="T21" s="995"/>
      <c r="U21" s="995"/>
      <c r="V21" s="995"/>
      <c r="W21" s="995"/>
      <c r="X21" s="995"/>
      <c r="Y21" s="995"/>
      <c r="Z21" s="995"/>
      <c r="AA21" s="995"/>
      <c r="AB21" s="995"/>
      <c r="AC21" s="995"/>
      <c r="AD21" s="995"/>
      <c r="AE21" s="995"/>
      <c r="AF21" s="995"/>
      <c r="AG21" s="995"/>
      <c r="AH21" s="995"/>
      <c r="AI21" s="995"/>
      <c r="AJ21" s="995"/>
      <c r="AK21" s="995"/>
    </row>
    <row r="22" spans="1:40">
      <c r="A22" s="995"/>
      <c r="B22" s="20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row>
    <row r="23" spans="1:40">
      <c r="A23" s="995"/>
      <c r="B23" s="20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row>
    <row r="24" spans="1:40">
      <c r="A24" s="995"/>
      <c r="B24" s="205"/>
      <c r="C24" s="995"/>
      <c r="D24" s="995"/>
      <c r="E24" s="995"/>
      <c r="F24" s="995"/>
      <c r="G24" s="995"/>
      <c r="H24" s="995"/>
      <c r="I24" s="995"/>
      <c r="J24" s="995"/>
      <c r="K24" s="995"/>
      <c r="L24" s="995"/>
      <c r="M24" s="995"/>
      <c r="N24" s="995"/>
      <c r="O24" s="995"/>
      <c r="P24" s="995"/>
      <c r="Q24" s="995"/>
      <c r="R24" s="995"/>
      <c r="S24" s="995"/>
      <c r="T24" s="995"/>
      <c r="U24" s="995"/>
      <c r="V24" s="995"/>
      <c r="W24" s="995"/>
      <c r="X24" s="995"/>
      <c r="Y24" s="995"/>
      <c r="Z24" s="995"/>
      <c r="AA24" s="995"/>
      <c r="AB24" s="995"/>
      <c r="AC24" s="995"/>
      <c r="AD24" s="995"/>
      <c r="AE24" s="995"/>
      <c r="AF24" s="995"/>
      <c r="AG24" s="995"/>
      <c r="AH24" s="995"/>
      <c r="AI24" s="995"/>
      <c r="AJ24" s="995"/>
      <c r="AK24" s="995"/>
      <c r="AL24" s="995"/>
      <c r="AM24" s="995"/>
      <c r="AN24" s="995"/>
    </row>
    <row r="25" spans="1:40">
      <c r="A25" s="995"/>
      <c r="B25" s="205"/>
      <c r="C25" s="995"/>
      <c r="D25" s="995"/>
      <c r="E25" s="995"/>
      <c r="F25" s="995"/>
      <c r="G25" s="995"/>
      <c r="H25" s="995"/>
      <c r="I25" s="995"/>
      <c r="J25" s="995"/>
      <c r="K25" s="995"/>
      <c r="L25" s="995"/>
      <c r="M25" s="995"/>
      <c r="N25" s="995"/>
      <c r="O25" s="995"/>
      <c r="P25" s="995"/>
      <c r="Q25" s="995"/>
      <c r="R25" s="995"/>
      <c r="S25" s="995"/>
      <c r="T25" s="995"/>
      <c r="U25" s="995"/>
      <c r="V25" s="995"/>
      <c r="W25" s="995"/>
      <c r="X25" s="995"/>
      <c r="Y25" s="995"/>
      <c r="Z25" s="995"/>
      <c r="AA25" s="995"/>
      <c r="AB25" s="995"/>
      <c r="AC25" s="995"/>
      <c r="AD25" s="995"/>
      <c r="AE25" s="995"/>
      <c r="AF25" s="995"/>
      <c r="AG25" s="995"/>
      <c r="AH25" s="995"/>
      <c r="AI25" s="995"/>
      <c r="AJ25" s="995"/>
      <c r="AK25" s="995"/>
      <c r="AL25" s="995"/>
      <c r="AM25" s="995"/>
      <c r="AN25" s="995"/>
    </row>
    <row r="26" spans="1:40">
      <c r="A26" s="995"/>
      <c r="B26" s="205"/>
      <c r="C26" s="995"/>
      <c r="D26" s="995"/>
      <c r="E26" s="995"/>
      <c r="F26" s="995"/>
      <c r="G26" s="995"/>
      <c r="H26" s="995"/>
      <c r="I26" s="995"/>
      <c r="J26" s="995"/>
      <c r="K26" s="995"/>
      <c r="L26" s="995"/>
      <c r="M26" s="995"/>
      <c r="N26" s="995"/>
      <c r="O26" s="995"/>
      <c r="P26" s="995"/>
      <c r="Q26" s="995"/>
      <c r="R26" s="995"/>
      <c r="S26" s="995"/>
      <c r="T26" s="995"/>
      <c r="U26" s="995"/>
      <c r="V26" s="995"/>
      <c r="W26" s="995"/>
      <c r="X26" s="995"/>
      <c r="Y26" s="995"/>
      <c r="Z26" s="995"/>
      <c r="AA26" s="995"/>
      <c r="AB26" s="995"/>
      <c r="AC26" s="995"/>
      <c r="AD26" s="995"/>
      <c r="AE26" s="995"/>
      <c r="AF26" s="995"/>
      <c r="AG26" s="995"/>
      <c r="AH26" s="995"/>
      <c r="AI26" s="995"/>
      <c r="AJ26" s="995"/>
      <c r="AK26" s="995"/>
      <c r="AL26" s="995"/>
      <c r="AM26" s="995"/>
      <c r="AN26" s="995"/>
    </row>
    <row r="27" spans="1:40">
      <c r="A27" s="995"/>
      <c r="B27" s="205"/>
      <c r="C27" s="995"/>
      <c r="D27" s="995"/>
      <c r="E27" s="995"/>
      <c r="F27" s="995"/>
      <c r="G27" s="995"/>
      <c r="H27" s="995"/>
      <c r="I27" s="995"/>
      <c r="J27" s="995"/>
      <c r="K27" s="995"/>
      <c r="L27" s="995"/>
      <c r="M27" s="995"/>
      <c r="N27" s="995"/>
      <c r="O27" s="995"/>
      <c r="P27" s="995"/>
      <c r="Q27" s="995"/>
      <c r="R27" s="995"/>
      <c r="S27" s="995"/>
      <c r="T27" s="995"/>
      <c r="U27" s="995"/>
      <c r="V27" s="995"/>
      <c r="W27" s="995"/>
      <c r="X27" s="995"/>
      <c r="Y27" s="995"/>
      <c r="Z27" s="995"/>
      <c r="AA27" s="995"/>
      <c r="AB27" s="995"/>
      <c r="AC27" s="995"/>
      <c r="AD27" s="995"/>
      <c r="AE27" s="995"/>
      <c r="AF27" s="995"/>
      <c r="AG27" s="995"/>
      <c r="AH27" s="995"/>
      <c r="AI27" s="995"/>
      <c r="AJ27" s="995"/>
      <c r="AK27" s="995"/>
      <c r="AL27" s="995"/>
      <c r="AM27" s="995"/>
      <c r="AN27" s="995"/>
    </row>
    <row r="28" spans="1:40">
      <c r="A28" s="995"/>
      <c r="B28" s="205"/>
      <c r="C28" s="995"/>
      <c r="D28" s="995"/>
      <c r="E28" s="995"/>
      <c r="F28" s="995"/>
      <c r="G28" s="995"/>
      <c r="H28" s="995"/>
      <c r="I28" s="995"/>
      <c r="J28" s="995"/>
      <c r="K28" s="995"/>
      <c r="L28" s="995"/>
      <c r="M28" s="995"/>
      <c r="N28" s="995"/>
      <c r="O28" s="995"/>
      <c r="P28" s="995"/>
      <c r="Q28" s="995"/>
      <c r="R28" s="995"/>
      <c r="S28" s="995"/>
      <c r="T28" s="995"/>
      <c r="U28" s="995"/>
      <c r="V28" s="995"/>
      <c r="W28" s="995"/>
      <c r="X28" s="995"/>
      <c r="Y28" s="995"/>
      <c r="Z28" s="995"/>
      <c r="AA28" s="995"/>
      <c r="AB28" s="995"/>
      <c r="AC28" s="995"/>
      <c r="AD28" s="995"/>
      <c r="AE28" s="995"/>
      <c r="AF28" s="995"/>
      <c r="AG28" s="995"/>
      <c r="AH28" s="995"/>
      <c r="AI28" s="995"/>
      <c r="AJ28" s="995"/>
      <c r="AK28" s="995"/>
      <c r="AL28" s="995"/>
      <c r="AM28" s="995"/>
      <c r="AN28" s="995"/>
    </row>
    <row r="29" spans="1:40">
      <c r="A29" s="995"/>
      <c r="B29" s="20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row>
    <row r="30" spans="1:40">
      <c r="A30" s="995"/>
      <c r="B30" s="20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row>
    <row r="31" spans="1:40">
      <c r="A31" s="995"/>
      <c r="B31" s="20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row>
    <row r="32" spans="1:40">
      <c r="A32" s="995"/>
      <c r="B32" s="205"/>
      <c r="C32" s="995"/>
      <c r="D32" s="995"/>
      <c r="E32" s="995"/>
      <c r="F32" s="995"/>
      <c r="G32" s="995"/>
      <c r="H32" s="995"/>
      <c r="I32" s="995"/>
      <c r="J32" s="995"/>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c r="AH32" s="995"/>
      <c r="AI32" s="995"/>
      <c r="AJ32" s="995"/>
      <c r="AK32" s="995"/>
      <c r="AL32" s="995"/>
      <c r="AM32" s="995"/>
      <c r="AN32" s="995"/>
    </row>
    <row r="33" spans="1:40">
      <c r="A33" s="995"/>
      <c r="B33" s="205"/>
      <c r="C33" s="995"/>
      <c r="D33" s="995"/>
      <c r="E33" s="995"/>
      <c r="F33" s="995"/>
      <c r="G33" s="995"/>
      <c r="H33" s="995"/>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5"/>
      <c r="AJ33" s="995"/>
      <c r="AK33" s="995"/>
      <c r="AL33" s="995"/>
      <c r="AM33" s="995"/>
      <c r="AN33" s="995"/>
    </row>
    <row r="34" spans="1:40">
      <c r="A34" s="995"/>
      <c r="B34" s="205"/>
      <c r="C34" s="995"/>
      <c r="D34" s="995"/>
      <c r="E34" s="995"/>
      <c r="F34" s="995"/>
      <c r="G34" s="995"/>
      <c r="H34" s="995"/>
      <c r="I34" s="995"/>
      <c r="J34" s="995"/>
      <c r="K34" s="995"/>
      <c r="L34" s="995"/>
      <c r="M34" s="995"/>
      <c r="N34" s="995"/>
      <c r="O34" s="995"/>
      <c r="P34" s="995"/>
      <c r="Q34" s="995"/>
      <c r="R34" s="995"/>
      <c r="S34" s="995"/>
      <c r="T34" s="995"/>
      <c r="U34" s="995"/>
      <c r="V34" s="995"/>
      <c r="W34" s="995"/>
      <c r="X34" s="995"/>
      <c r="Y34" s="995"/>
      <c r="Z34" s="995"/>
      <c r="AA34" s="995"/>
      <c r="AB34" s="995"/>
      <c r="AC34" s="995"/>
      <c r="AD34" s="995"/>
      <c r="AE34" s="995"/>
      <c r="AF34" s="995"/>
      <c r="AG34" s="995"/>
      <c r="AH34" s="995"/>
      <c r="AI34" s="995"/>
      <c r="AJ34" s="995"/>
      <c r="AK34" s="995"/>
      <c r="AL34" s="995"/>
      <c r="AM34" s="995"/>
      <c r="AN34" s="995"/>
    </row>
    <row r="35" spans="1:40">
      <c r="A35" s="995"/>
      <c r="B35" s="205"/>
      <c r="C35" s="995"/>
      <c r="D35" s="995"/>
      <c r="E35" s="995"/>
      <c r="F35" s="995"/>
      <c r="G35" s="995"/>
      <c r="H35" s="995"/>
      <c r="I35" s="995"/>
      <c r="J35" s="995"/>
      <c r="K35" s="995"/>
      <c r="L35" s="995"/>
      <c r="M35" s="995"/>
      <c r="N35" s="995"/>
      <c r="O35" s="995"/>
      <c r="P35" s="995"/>
      <c r="Q35" s="995"/>
      <c r="R35" s="995"/>
      <c r="S35" s="995"/>
      <c r="T35" s="995"/>
      <c r="U35" s="995"/>
      <c r="V35" s="995"/>
      <c r="W35" s="995"/>
      <c r="X35" s="995"/>
      <c r="Y35" s="995"/>
      <c r="Z35" s="995"/>
      <c r="AA35" s="995"/>
      <c r="AB35" s="995"/>
      <c r="AC35" s="995"/>
      <c r="AD35" s="995"/>
      <c r="AE35" s="995"/>
      <c r="AF35" s="995"/>
      <c r="AG35" s="995"/>
      <c r="AH35" s="995"/>
      <c r="AI35" s="995"/>
      <c r="AJ35" s="995"/>
      <c r="AK35" s="995"/>
      <c r="AL35" s="995"/>
      <c r="AM35" s="995"/>
      <c r="AN35" s="995"/>
    </row>
    <row r="36" spans="1:40">
      <c r="A36" s="995"/>
      <c r="B36" s="205"/>
      <c r="C36" s="995"/>
      <c r="D36" s="995"/>
      <c r="E36" s="995"/>
      <c r="F36" s="995"/>
      <c r="G36" s="995"/>
      <c r="H36" s="995"/>
      <c r="I36" s="995"/>
      <c r="J36" s="995"/>
      <c r="K36" s="995"/>
      <c r="L36" s="995"/>
      <c r="M36" s="995"/>
      <c r="N36" s="995"/>
      <c r="O36" s="995"/>
      <c r="P36" s="995"/>
      <c r="Q36" s="995"/>
      <c r="R36" s="995"/>
      <c r="S36" s="995"/>
      <c r="T36" s="995"/>
      <c r="U36" s="995"/>
      <c r="V36" s="995"/>
      <c r="W36" s="995"/>
      <c r="X36" s="995"/>
      <c r="Y36" s="995"/>
      <c r="Z36" s="995"/>
      <c r="AA36" s="995"/>
      <c r="AB36" s="995"/>
      <c r="AC36" s="995"/>
      <c r="AD36" s="995"/>
      <c r="AE36" s="995"/>
      <c r="AF36" s="995"/>
      <c r="AG36" s="995"/>
      <c r="AH36" s="995"/>
      <c r="AI36" s="995"/>
      <c r="AJ36" s="995"/>
      <c r="AK36" s="995"/>
      <c r="AL36" s="995"/>
      <c r="AM36" s="995"/>
      <c r="AN36" s="995"/>
    </row>
    <row r="37" spans="1:40">
      <c r="A37" s="995"/>
      <c r="B37" s="205"/>
      <c r="C37" s="995"/>
      <c r="D37" s="995"/>
      <c r="E37" s="995"/>
      <c r="F37" s="995"/>
      <c r="G37" s="995"/>
      <c r="H37" s="995"/>
      <c r="I37" s="995"/>
      <c r="J37" s="995"/>
      <c r="K37" s="995"/>
      <c r="L37" s="995"/>
      <c r="M37" s="995"/>
      <c r="N37" s="995"/>
      <c r="O37" s="995"/>
      <c r="P37" s="995"/>
      <c r="Q37" s="995"/>
      <c r="R37" s="995"/>
      <c r="S37" s="995"/>
      <c r="T37" s="995"/>
      <c r="U37" s="995"/>
      <c r="V37" s="995"/>
      <c r="W37" s="995"/>
      <c r="X37" s="995"/>
      <c r="Y37" s="995"/>
      <c r="Z37" s="995"/>
      <c r="AA37" s="995"/>
      <c r="AB37" s="995"/>
      <c r="AC37" s="995"/>
      <c r="AD37" s="995"/>
      <c r="AE37" s="995"/>
      <c r="AF37" s="995"/>
      <c r="AG37" s="995"/>
      <c r="AH37" s="995"/>
      <c r="AI37" s="995"/>
      <c r="AJ37" s="995"/>
      <c r="AK37" s="995"/>
      <c r="AL37" s="995"/>
      <c r="AM37" s="995"/>
      <c r="AN37" s="995"/>
    </row>
    <row r="38" spans="1:40">
      <c r="A38" s="995"/>
      <c r="B38" s="205"/>
      <c r="C38" s="995"/>
      <c r="D38" s="995"/>
      <c r="E38" s="995"/>
      <c r="F38" s="995"/>
      <c r="G38" s="995"/>
      <c r="H38" s="995"/>
      <c r="I38" s="995"/>
      <c r="J38" s="995"/>
      <c r="K38" s="995"/>
      <c r="L38" s="995"/>
      <c r="M38" s="995"/>
      <c r="N38" s="995"/>
      <c r="O38" s="995"/>
      <c r="P38" s="995"/>
      <c r="Q38" s="995"/>
      <c r="R38" s="995"/>
      <c r="S38" s="995"/>
      <c r="T38" s="995"/>
      <c r="U38" s="995"/>
      <c r="V38" s="995"/>
      <c r="W38" s="995"/>
      <c r="X38" s="995"/>
      <c r="Y38" s="995"/>
      <c r="Z38" s="995"/>
      <c r="AA38" s="995"/>
      <c r="AB38" s="995"/>
      <c r="AC38" s="995"/>
      <c r="AD38" s="995"/>
      <c r="AE38" s="995"/>
      <c r="AF38" s="995"/>
      <c r="AG38" s="995"/>
      <c r="AH38" s="995"/>
      <c r="AI38" s="995"/>
      <c r="AJ38" s="995"/>
      <c r="AK38" s="995"/>
      <c r="AL38" s="995"/>
      <c r="AM38" s="995"/>
      <c r="AN38" s="995"/>
    </row>
    <row r="39" spans="1:40">
      <c r="A39" s="995"/>
      <c r="B39" s="20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row>
    <row r="40" spans="1:40">
      <c r="A40" s="995"/>
      <c r="B40" s="20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row>
    <row r="41" spans="1:40">
      <c r="A41" s="995"/>
      <c r="B41" s="20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row>
    <row r="42" spans="1:40">
      <c r="A42" s="995"/>
      <c r="B42" s="20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row>
    <row r="43" spans="1:40">
      <c r="A43" s="995"/>
      <c r="B43" s="20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row>
    <row r="44" spans="1:40">
      <c r="A44" s="995"/>
      <c r="B44" s="20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row>
    <row r="45" spans="1:40">
      <c r="A45" s="995"/>
      <c r="B45" s="20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row>
    <row r="46" spans="1:40">
      <c r="A46" s="995"/>
      <c r="B46" s="20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row>
    <row r="47" spans="1:40">
      <c r="A47" s="995"/>
      <c r="B47" s="205"/>
      <c r="C47" s="995"/>
      <c r="D47" s="995"/>
      <c r="E47" s="995"/>
      <c r="F47" s="995"/>
      <c r="G47" s="995"/>
      <c r="H47" s="995"/>
      <c r="I47" s="995"/>
      <c r="J47" s="995"/>
      <c r="K47" s="995"/>
      <c r="L47" s="995"/>
      <c r="M47" s="995"/>
      <c r="N47" s="995"/>
      <c r="O47" s="995"/>
      <c r="P47" s="995"/>
      <c r="Q47" s="995"/>
      <c r="R47" s="995"/>
      <c r="S47" s="995"/>
      <c r="T47" s="995"/>
      <c r="U47" s="995"/>
      <c r="V47" s="995"/>
      <c r="W47" s="995"/>
      <c r="X47" s="995"/>
      <c r="Y47" s="995"/>
      <c r="Z47" s="995"/>
      <c r="AA47" s="995"/>
      <c r="AB47" s="995"/>
      <c r="AC47" s="995"/>
      <c r="AD47" s="995"/>
      <c r="AE47" s="995"/>
      <c r="AF47" s="995"/>
      <c r="AG47" s="995"/>
      <c r="AH47" s="995"/>
      <c r="AI47" s="995"/>
      <c r="AJ47" s="995"/>
      <c r="AK47" s="995"/>
      <c r="AL47" s="995"/>
      <c r="AM47" s="995"/>
      <c r="AN47" s="995"/>
    </row>
    <row r="48" spans="1:40">
      <c r="A48" s="995"/>
      <c r="B48" s="20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row>
    <row r="49" spans="1:40">
      <c r="A49" s="995"/>
      <c r="B49" s="20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row>
    <row r="50" spans="1:40">
      <c r="A50" s="995"/>
      <c r="B50" s="205"/>
      <c r="C50" s="995"/>
      <c r="D50" s="995"/>
      <c r="E50" s="995"/>
      <c r="F50" s="995"/>
      <c r="G50" s="995"/>
      <c r="H50" s="995"/>
      <c r="I50" s="995"/>
      <c r="J50" s="995"/>
      <c r="K50" s="995"/>
      <c r="L50" s="995"/>
      <c r="M50" s="995"/>
      <c r="N50" s="995"/>
      <c r="O50" s="995"/>
      <c r="P50" s="995"/>
      <c r="Q50" s="995"/>
      <c r="R50" s="995"/>
      <c r="S50" s="995"/>
      <c r="T50" s="995"/>
      <c r="U50" s="995"/>
      <c r="V50" s="995"/>
      <c r="W50" s="995"/>
      <c r="X50" s="995"/>
      <c r="Y50" s="995"/>
      <c r="Z50" s="995"/>
      <c r="AA50" s="995"/>
      <c r="AB50" s="995"/>
      <c r="AC50" s="995"/>
      <c r="AD50" s="995"/>
      <c r="AE50" s="995"/>
      <c r="AF50" s="995"/>
      <c r="AG50" s="995"/>
      <c r="AH50" s="995"/>
      <c r="AI50" s="995"/>
      <c r="AJ50" s="995"/>
      <c r="AK50" s="995"/>
      <c r="AL50" s="995"/>
      <c r="AM50" s="995"/>
      <c r="AN50" s="995"/>
    </row>
    <row r="51" spans="1:40">
      <c r="A51" s="995"/>
      <c r="B51" s="205"/>
      <c r="C51" s="995"/>
      <c r="D51" s="995"/>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c r="AH51" s="995"/>
      <c r="AI51" s="995"/>
      <c r="AJ51" s="995"/>
      <c r="AK51" s="995"/>
      <c r="AL51" s="995"/>
      <c r="AM51" s="995"/>
      <c r="AN51" s="995"/>
    </row>
    <row r="52" spans="1:40">
      <c r="A52" s="995"/>
      <c r="B52" s="205"/>
      <c r="C52" s="99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c r="AH52" s="995"/>
      <c r="AI52" s="995"/>
      <c r="AJ52" s="995"/>
      <c r="AK52" s="995"/>
      <c r="AL52" s="995"/>
      <c r="AM52" s="995"/>
      <c r="AN52" s="995"/>
    </row>
    <row r="53" spans="1:40">
      <c r="A53" s="995"/>
      <c r="B53" s="205"/>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5"/>
      <c r="AH53" s="995"/>
      <c r="AI53" s="995"/>
      <c r="AJ53" s="995"/>
      <c r="AK53" s="995"/>
      <c r="AL53" s="995"/>
      <c r="AM53" s="995"/>
      <c r="AN53" s="995"/>
    </row>
    <row r="54" spans="1:40">
      <c r="A54" s="995"/>
      <c r="B54" s="205"/>
      <c r="C54" s="995"/>
      <c r="D54" s="995"/>
      <c r="E54" s="995"/>
      <c r="F54" s="995"/>
      <c r="G54" s="995"/>
      <c r="H54" s="995"/>
      <c r="I54" s="995"/>
      <c r="J54" s="995"/>
      <c r="K54" s="995"/>
      <c r="L54" s="995"/>
      <c r="M54" s="995"/>
      <c r="N54" s="995"/>
      <c r="O54" s="995"/>
      <c r="P54" s="995"/>
      <c r="Q54" s="995"/>
      <c r="R54" s="995"/>
      <c r="S54" s="995"/>
      <c r="T54" s="995"/>
      <c r="U54" s="995"/>
      <c r="V54" s="995"/>
      <c r="W54" s="995"/>
      <c r="X54" s="995"/>
      <c r="Y54" s="995"/>
      <c r="Z54" s="995"/>
      <c r="AA54" s="995"/>
      <c r="AB54" s="995"/>
      <c r="AC54" s="995"/>
      <c r="AD54" s="995"/>
      <c r="AE54" s="995"/>
      <c r="AF54" s="995"/>
      <c r="AG54" s="995"/>
      <c r="AH54" s="995"/>
      <c r="AI54" s="995"/>
      <c r="AJ54" s="995"/>
      <c r="AK54" s="995"/>
      <c r="AL54" s="995"/>
      <c r="AM54" s="995"/>
      <c r="AN54" s="995"/>
    </row>
    <row r="55" spans="1:40">
      <c r="A55" s="995"/>
      <c r="B55" s="205"/>
      <c r="C55" s="995"/>
      <c r="D55" s="995"/>
      <c r="E55" s="995"/>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c r="AJ55" s="995"/>
      <c r="AK55" s="995"/>
      <c r="AL55" s="995"/>
      <c r="AM55" s="995"/>
      <c r="AN55" s="995"/>
    </row>
    <row r="56" spans="1:40">
      <c r="A56" s="995"/>
      <c r="B56" s="205"/>
      <c r="C56" s="995"/>
      <c r="D56" s="995"/>
      <c r="E56" s="995"/>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c r="AJ56" s="995"/>
      <c r="AK56" s="995"/>
      <c r="AL56" s="995"/>
      <c r="AM56" s="995"/>
      <c r="AN56" s="995"/>
    </row>
    <row r="57" spans="1:40">
      <c r="A57" s="995"/>
      <c r="B57" s="205"/>
      <c r="C57" s="995"/>
      <c r="D57" s="995"/>
      <c r="E57" s="995"/>
      <c r="F57" s="995"/>
      <c r="G57" s="995"/>
      <c r="H57" s="995"/>
      <c r="I57" s="995"/>
      <c r="J57" s="995"/>
      <c r="K57" s="995"/>
      <c r="L57" s="995"/>
      <c r="M57" s="995"/>
      <c r="N57" s="995"/>
      <c r="O57" s="995"/>
      <c r="P57" s="995"/>
      <c r="Q57" s="995"/>
      <c r="R57" s="995"/>
      <c r="S57" s="995"/>
      <c r="T57" s="995"/>
      <c r="U57" s="995"/>
      <c r="V57" s="995"/>
      <c r="W57" s="995"/>
      <c r="X57" s="995"/>
      <c r="Y57" s="995"/>
      <c r="Z57" s="995"/>
      <c r="AA57" s="995"/>
      <c r="AB57" s="995"/>
      <c r="AC57" s="995"/>
      <c r="AD57" s="995"/>
      <c r="AE57" s="995"/>
      <c r="AF57" s="995"/>
      <c r="AG57" s="995"/>
      <c r="AH57" s="995"/>
      <c r="AI57" s="995"/>
      <c r="AJ57" s="995"/>
      <c r="AK57" s="995"/>
      <c r="AL57" s="995"/>
      <c r="AM57" s="995"/>
      <c r="AN57" s="995"/>
    </row>
    <row r="58" spans="1:40">
      <c r="A58" s="995"/>
      <c r="B58" s="205"/>
      <c r="C58" s="995"/>
      <c r="D58" s="995"/>
      <c r="E58" s="995"/>
      <c r="F58" s="995"/>
      <c r="G58" s="995"/>
      <c r="H58" s="995"/>
      <c r="I58" s="995"/>
      <c r="J58" s="995"/>
      <c r="K58" s="995"/>
      <c r="L58" s="995"/>
      <c r="M58" s="995"/>
      <c r="N58" s="995"/>
      <c r="O58" s="995"/>
      <c r="P58" s="995"/>
      <c r="Q58" s="995"/>
      <c r="R58" s="995"/>
      <c r="S58" s="995"/>
      <c r="T58" s="995"/>
      <c r="U58" s="995"/>
      <c r="V58" s="995"/>
      <c r="W58" s="995"/>
      <c r="X58" s="995"/>
      <c r="Y58" s="995"/>
      <c r="Z58" s="995"/>
      <c r="AA58" s="995"/>
      <c r="AB58" s="995"/>
      <c r="AC58" s="995"/>
      <c r="AD58" s="995"/>
      <c r="AE58" s="995"/>
      <c r="AF58" s="995"/>
      <c r="AG58" s="995"/>
      <c r="AH58" s="995"/>
      <c r="AI58" s="995"/>
      <c r="AJ58" s="995"/>
      <c r="AK58" s="995"/>
      <c r="AL58" s="995"/>
      <c r="AM58" s="995"/>
      <c r="AN58" s="995"/>
    </row>
    <row r="59" spans="1:40">
      <c r="A59" s="995"/>
      <c r="B59" s="205"/>
      <c r="C59" s="995"/>
      <c r="D59" s="995"/>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c r="AJ59" s="995"/>
      <c r="AK59" s="995"/>
      <c r="AL59" s="995"/>
      <c r="AM59" s="995"/>
      <c r="AN59" s="995"/>
    </row>
    <row r="60" spans="1:40">
      <c r="A60" s="995"/>
      <c r="B60" s="205"/>
      <c r="C60" s="995"/>
      <c r="D60" s="995"/>
      <c r="E60" s="995"/>
      <c r="F60" s="995"/>
      <c r="G60" s="995"/>
      <c r="H60" s="995"/>
      <c r="I60" s="995"/>
      <c r="J60" s="995"/>
      <c r="K60" s="995"/>
      <c r="L60" s="995"/>
      <c r="M60" s="995"/>
      <c r="N60" s="995"/>
      <c r="O60" s="995"/>
      <c r="P60" s="995"/>
      <c r="Q60" s="995"/>
      <c r="R60" s="995"/>
      <c r="S60" s="995"/>
      <c r="T60" s="995"/>
      <c r="U60" s="995"/>
      <c r="V60" s="995"/>
      <c r="W60" s="995"/>
      <c r="X60" s="995"/>
      <c r="Y60" s="995"/>
      <c r="Z60" s="995"/>
      <c r="AA60" s="995"/>
      <c r="AB60" s="995"/>
      <c r="AC60" s="995"/>
      <c r="AD60" s="995"/>
      <c r="AE60" s="995"/>
      <c r="AF60" s="995"/>
      <c r="AG60" s="995"/>
      <c r="AH60" s="995"/>
      <c r="AI60" s="995"/>
      <c r="AJ60" s="995"/>
      <c r="AK60" s="995"/>
      <c r="AL60" s="995"/>
      <c r="AM60" s="995"/>
      <c r="AN60" s="995"/>
    </row>
    <row r="61" spans="1:40">
      <c r="A61" s="995"/>
      <c r="B61" s="205"/>
      <c r="C61" s="995"/>
      <c r="D61" s="995"/>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c r="AJ61" s="995"/>
      <c r="AK61" s="995"/>
      <c r="AL61" s="995"/>
      <c r="AM61" s="995"/>
      <c r="AN61" s="995"/>
    </row>
    <row r="62" spans="1:40">
      <c r="A62" s="995"/>
      <c r="B62" s="205"/>
      <c r="C62" s="995"/>
      <c r="D62" s="995"/>
      <c r="E62" s="995"/>
      <c r="F62" s="995"/>
      <c r="G62" s="995"/>
      <c r="H62" s="995"/>
      <c r="I62" s="995"/>
      <c r="J62" s="995"/>
      <c r="K62" s="995"/>
      <c r="L62" s="995"/>
      <c r="M62" s="995"/>
      <c r="N62" s="995"/>
      <c r="O62" s="995"/>
      <c r="P62" s="995"/>
      <c r="Q62" s="995"/>
      <c r="R62" s="995"/>
      <c r="S62" s="995"/>
      <c r="T62" s="995"/>
      <c r="U62" s="995"/>
      <c r="V62" s="995"/>
      <c r="W62" s="995"/>
      <c r="X62" s="995"/>
      <c r="Y62" s="995"/>
      <c r="Z62" s="995"/>
      <c r="AA62" s="995"/>
      <c r="AB62" s="995"/>
      <c r="AC62" s="995"/>
      <c r="AD62" s="995"/>
      <c r="AE62" s="995"/>
      <c r="AF62" s="995"/>
      <c r="AG62" s="995"/>
      <c r="AH62" s="995"/>
      <c r="AI62" s="995"/>
      <c r="AJ62" s="995"/>
      <c r="AK62" s="995"/>
      <c r="AL62" s="995"/>
      <c r="AM62" s="995"/>
      <c r="AN62" s="995"/>
    </row>
    <row r="63" spans="1:40">
      <c r="A63" s="995"/>
      <c r="B63" s="205"/>
      <c r="C63" s="995"/>
      <c r="D63" s="995"/>
      <c r="E63" s="995"/>
      <c r="F63" s="995"/>
      <c r="G63" s="995"/>
      <c r="H63" s="995"/>
      <c r="I63" s="995"/>
      <c r="J63" s="995"/>
      <c r="K63" s="995"/>
      <c r="L63" s="995"/>
      <c r="M63" s="995"/>
      <c r="N63" s="995"/>
      <c r="O63" s="995"/>
      <c r="P63" s="995"/>
      <c r="Q63" s="995"/>
      <c r="R63" s="995"/>
      <c r="S63" s="995"/>
      <c r="T63" s="995"/>
      <c r="U63" s="995"/>
      <c r="V63" s="995"/>
      <c r="W63" s="995"/>
      <c r="X63" s="995"/>
      <c r="Y63" s="995"/>
      <c r="Z63" s="995"/>
      <c r="AA63" s="995"/>
      <c r="AB63" s="995"/>
      <c r="AC63" s="995"/>
      <c r="AD63" s="995"/>
      <c r="AE63" s="995"/>
      <c r="AF63" s="995"/>
      <c r="AG63" s="995"/>
      <c r="AH63" s="995"/>
      <c r="AI63" s="995"/>
      <c r="AJ63" s="995"/>
      <c r="AK63" s="995"/>
      <c r="AL63" s="995"/>
      <c r="AM63" s="995"/>
      <c r="AN63" s="995"/>
    </row>
    <row r="64" spans="1:40">
      <c r="A64" s="995"/>
      <c r="B64" s="205"/>
      <c r="C64" s="995"/>
      <c r="D64" s="995"/>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c r="AJ64" s="995"/>
      <c r="AK64" s="995"/>
      <c r="AL64" s="995"/>
      <c r="AM64" s="995"/>
      <c r="AN64" s="995"/>
    </row>
    <row r="65" spans="1:40">
      <c r="A65" s="995"/>
      <c r="B65" s="205"/>
      <c r="C65" s="995"/>
      <c r="D65" s="995"/>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c r="AJ65" s="995"/>
      <c r="AK65" s="995"/>
      <c r="AL65" s="995"/>
      <c r="AM65" s="995"/>
      <c r="AN65" s="995"/>
    </row>
    <row r="66" spans="1:40">
      <c r="A66" s="995"/>
      <c r="B66" s="205"/>
      <c r="C66" s="995"/>
      <c r="D66" s="995"/>
      <c r="E66" s="995"/>
      <c r="F66" s="995"/>
      <c r="G66" s="995"/>
      <c r="H66" s="995"/>
      <c r="I66" s="995"/>
      <c r="J66" s="995"/>
      <c r="K66" s="995"/>
      <c r="L66" s="995"/>
      <c r="M66" s="995"/>
      <c r="N66" s="995"/>
      <c r="O66" s="995"/>
      <c r="P66" s="995"/>
      <c r="Q66" s="995"/>
      <c r="R66" s="995"/>
      <c r="S66" s="995"/>
      <c r="T66" s="995"/>
      <c r="U66" s="995"/>
      <c r="V66" s="995"/>
      <c r="W66" s="995"/>
      <c r="X66" s="995"/>
      <c r="Y66" s="995"/>
      <c r="Z66" s="995"/>
      <c r="AA66" s="995"/>
      <c r="AB66" s="995"/>
      <c r="AC66" s="995"/>
      <c r="AD66" s="995"/>
      <c r="AE66" s="995"/>
      <c r="AF66" s="995"/>
      <c r="AG66" s="995"/>
      <c r="AH66" s="995"/>
      <c r="AI66" s="995"/>
      <c r="AJ66" s="995"/>
      <c r="AK66" s="995"/>
      <c r="AL66" s="995"/>
      <c r="AM66" s="995"/>
      <c r="AN66" s="995"/>
    </row>
    <row r="67" spans="1:40">
      <c r="A67" s="995"/>
      <c r="B67" s="205"/>
      <c r="C67" s="995"/>
      <c r="D67" s="995"/>
      <c r="E67" s="995"/>
      <c r="F67" s="995"/>
      <c r="G67" s="995"/>
      <c r="H67" s="995"/>
      <c r="I67" s="995"/>
      <c r="J67" s="995"/>
      <c r="K67" s="995"/>
      <c r="L67" s="995"/>
      <c r="M67" s="995"/>
      <c r="N67" s="995"/>
      <c r="O67" s="995"/>
      <c r="P67" s="995"/>
      <c r="Q67" s="995"/>
      <c r="R67" s="995"/>
      <c r="S67" s="995"/>
      <c r="T67" s="995"/>
      <c r="U67" s="995"/>
      <c r="V67" s="995"/>
      <c r="W67" s="995"/>
      <c r="X67" s="995"/>
      <c r="Y67" s="995"/>
      <c r="Z67" s="995"/>
      <c r="AA67" s="995"/>
      <c r="AB67" s="995"/>
      <c r="AC67" s="995"/>
      <c r="AD67" s="995"/>
      <c r="AE67" s="995"/>
      <c r="AF67" s="995"/>
      <c r="AG67" s="995"/>
      <c r="AH67" s="995"/>
      <c r="AI67" s="995"/>
      <c r="AJ67" s="995"/>
      <c r="AK67" s="995"/>
      <c r="AL67" s="995"/>
      <c r="AM67" s="995"/>
      <c r="AN67" s="995"/>
    </row>
    <row r="68" spans="1:40">
      <c r="A68" s="995"/>
      <c r="B68" s="205"/>
      <c r="C68" s="995"/>
      <c r="D68" s="995"/>
      <c r="E68" s="995"/>
      <c r="F68" s="995"/>
      <c r="G68" s="995"/>
      <c r="H68" s="995"/>
      <c r="I68" s="995"/>
      <c r="J68" s="995"/>
      <c r="K68" s="995"/>
      <c r="L68" s="995"/>
      <c r="M68" s="995"/>
      <c r="N68" s="995"/>
      <c r="O68" s="995"/>
      <c r="P68" s="995"/>
      <c r="Q68" s="995"/>
      <c r="R68" s="995"/>
      <c r="S68" s="995"/>
      <c r="T68" s="995"/>
      <c r="U68" s="995"/>
      <c r="V68" s="995"/>
      <c r="W68" s="995"/>
      <c r="X68" s="995"/>
      <c r="Y68" s="995"/>
      <c r="Z68" s="995"/>
      <c r="AA68" s="995"/>
      <c r="AB68" s="995"/>
      <c r="AC68" s="995"/>
      <c r="AD68" s="995"/>
      <c r="AE68" s="995"/>
      <c r="AF68" s="995"/>
      <c r="AG68" s="995"/>
      <c r="AH68" s="995"/>
      <c r="AI68" s="995"/>
      <c r="AJ68" s="995"/>
      <c r="AK68" s="995"/>
      <c r="AL68" s="995"/>
      <c r="AM68" s="995"/>
      <c r="AN68" s="995"/>
    </row>
    <row r="69" spans="1:40">
      <c r="A69" s="995"/>
      <c r="B69" s="205"/>
      <c r="C69" s="995"/>
      <c r="D69" s="995"/>
      <c r="E69" s="995"/>
      <c r="F69" s="995"/>
      <c r="G69" s="995"/>
      <c r="H69" s="995"/>
      <c r="I69" s="995"/>
      <c r="J69" s="995"/>
      <c r="K69" s="995"/>
      <c r="L69" s="995"/>
      <c r="M69" s="995"/>
      <c r="N69" s="995"/>
      <c r="O69" s="995"/>
      <c r="P69" s="995"/>
      <c r="Q69" s="995"/>
      <c r="R69" s="995"/>
      <c r="S69" s="995"/>
      <c r="T69" s="995"/>
      <c r="U69" s="995"/>
      <c r="V69" s="995"/>
      <c r="W69" s="995"/>
      <c r="X69" s="995"/>
      <c r="Y69" s="995"/>
      <c r="Z69" s="995"/>
      <c r="AA69" s="995"/>
      <c r="AB69" s="995"/>
      <c r="AC69" s="995"/>
      <c r="AD69" s="995"/>
      <c r="AE69" s="995"/>
      <c r="AF69" s="995"/>
      <c r="AG69" s="995"/>
      <c r="AH69" s="995"/>
      <c r="AI69" s="995"/>
      <c r="AJ69" s="995"/>
      <c r="AK69" s="995"/>
      <c r="AL69" s="995"/>
      <c r="AM69" s="995"/>
      <c r="AN69" s="995"/>
    </row>
    <row r="70" spans="1:40">
      <c r="A70" s="995"/>
      <c r="B70" s="205"/>
      <c r="C70" s="995"/>
      <c r="D70" s="995"/>
      <c r="E70" s="995"/>
      <c r="F70" s="995"/>
      <c r="G70" s="995"/>
      <c r="H70" s="995"/>
      <c r="I70" s="995"/>
      <c r="J70" s="995"/>
      <c r="K70" s="995"/>
      <c r="L70" s="995"/>
      <c r="M70" s="995"/>
      <c r="N70" s="995"/>
      <c r="O70" s="995"/>
      <c r="P70" s="995"/>
      <c r="Q70" s="995"/>
      <c r="R70" s="995"/>
      <c r="S70" s="995"/>
      <c r="T70" s="995"/>
      <c r="U70" s="995"/>
      <c r="V70" s="995"/>
      <c r="W70" s="995"/>
      <c r="X70" s="995"/>
      <c r="Y70" s="995"/>
      <c r="Z70" s="995"/>
      <c r="AA70" s="995"/>
      <c r="AB70" s="995"/>
      <c r="AC70" s="995"/>
      <c r="AD70" s="995"/>
      <c r="AE70" s="995"/>
      <c r="AF70" s="995"/>
      <c r="AG70" s="995"/>
      <c r="AH70" s="995"/>
      <c r="AI70" s="995"/>
      <c r="AJ70" s="995"/>
      <c r="AK70" s="995"/>
      <c r="AL70" s="995"/>
      <c r="AM70" s="995"/>
      <c r="AN70" s="995"/>
    </row>
    <row r="71" spans="1:40">
      <c r="A71" s="995"/>
      <c r="B71" s="205"/>
      <c r="C71" s="995"/>
      <c r="D71" s="995"/>
      <c r="E71" s="995"/>
      <c r="F71" s="995"/>
      <c r="G71" s="995"/>
      <c r="H71" s="995"/>
      <c r="I71" s="995"/>
      <c r="J71" s="995"/>
      <c r="K71" s="995"/>
      <c r="L71" s="995"/>
      <c r="M71" s="995"/>
      <c r="N71" s="995"/>
      <c r="O71" s="995"/>
      <c r="P71" s="995"/>
      <c r="Q71" s="995"/>
      <c r="R71" s="995"/>
      <c r="S71" s="995"/>
      <c r="T71" s="995"/>
      <c r="U71" s="995"/>
      <c r="V71" s="995"/>
      <c r="W71" s="995"/>
      <c r="X71" s="995"/>
      <c r="Y71" s="995"/>
      <c r="Z71" s="995"/>
      <c r="AA71" s="995"/>
      <c r="AB71" s="995"/>
      <c r="AC71" s="995"/>
      <c r="AD71" s="995"/>
      <c r="AE71" s="995"/>
      <c r="AF71" s="995"/>
      <c r="AG71" s="995"/>
      <c r="AH71" s="995"/>
      <c r="AI71" s="995"/>
      <c r="AJ71" s="995"/>
      <c r="AK71" s="995"/>
      <c r="AL71" s="995"/>
      <c r="AM71" s="995"/>
      <c r="AN71" s="995"/>
    </row>
    <row r="72" spans="1:40">
      <c r="A72" s="995"/>
      <c r="B72" s="205"/>
      <c r="C72" s="995"/>
      <c r="D72" s="995"/>
      <c r="E72" s="995"/>
      <c r="F72" s="995"/>
      <c r="G72" s="995"/>
      <c r="H72" s="995"/>
      <c r="I72" s="995"/>
      <c r="J72" s="995"/>
      <c r="K72" s="995"/>
      <c r="L72" s="995"/>
      <c r="M72" s="995"/>
      <c r="N72" s="995"/>
      <c r="O72" s="995"/>
      <c r="P72" s="995"/>
      <c r="Q72" s="995"/>
      <c r="R72" s="995"/>
      <c r="S72" s="995"/>
      <c r="T72" s="995"/>
      <c r="U72" s="995"/>
      <c r="V72" s="995"/>
      <c r="W72" s="995"/>
      <c r="X72" s="995"/>
      <c r="Y72" s="995"/>
      <c r="Z72" s="995"/>
      <c r="AA72" s="995"/>
      <c r="AB72" s="995"/>
      <c r="AC72" s="995"/>
      <c r="AD72" s="995"/>
      <c r="AE72" s="995"/>
      <c r="AF72" s="995"/>
      <c r="AG72" s="995"/>
      <c r="AH72" s="995"/>
      <c r="AI72" s="995"/>
      <c r="AJ72" s="995"/>
      <c r="AK72" s="995"/>
      <c r="AL72" s="995"/>
      <c r="AM72" s="995"/>
      <c r="AN72" s="995"/>
    </row>
    <row r="73" spans="1:40">
      <c r="A73" s="995"/>
      <c r="B73" s="205"/>
      <c r="C73" s="995"/>
      <c r="D73" s="995"/>
      <c r="E73" s="995"/>
      <c r="F73" s="995"/>
      <c r="G73" s="995"/>
      <c r="H73" s="995"/>
      <c r="I73" s="995"/>
      <c r="J73" s="995"/>
      <c r="K73" s="995"/>
      <c r="L73" s="995"/>
      <c r="M73" s="995"/>
      <c r="N73" s="995"/>
      <c r="O73" s="995"/>
      <c r="P73" s="995"/>
      <c r="Q73" s="995"/>
      <c r="R73" s="995"/>
      <c r="S73" s="995"/>
      <c r="T73" s="995"/>
      <c r="U73" s="995"/>
      <c r="V73" s="995"/>
      <c r="W73" s="995"/>
      <c r="X73" s="995"/>
      <c r="Y73" s="995"/>
      <c r="Z73" s="995"/>
      <c r="AA73" s="995"/>
      <c r="AB73" s="995"/>
      <c r="AC73" s="995"/>
      <c r="AD73" s="995"/>
      <c r="AE73" s="995"/>
      <c r="AF73" s="995"/>
      <c r="AG73" s="995"/>
      <c r="AH73" s="995"/>
      <c r="AI73" s="995"/>
      <c r="AJ73" s="995"/>
      <c r="AK73" s="995"/>
      <c r="AL73" s="995"/>
      <c r="AM73" s="995"/>
      <c r="AN73" s="995"/>
    </row>
    <row r="74" spans="1:40">
      <c r="A74" s="995"/>
      <c r="B74" s="20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row>
    <row r="75" spans="1:40">
      <c r="A75" s="995"/>
      <c r="B75" s="20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row>
    <row r="76" spans="1:40">
      <c r="A76" s="995"/>
      <c r="B76" s="205"/>
      <c r="C76" s="995"/>
      <c r="D76" s="995"/>
      <c r="E76" s="995"/>
      <c r="F76" s="995"/>
      <c r="G76" s="995"/>
      <c r="H76" s="995"/>
      <c r="I76" s="995"/>
      <c r="J76" s="995"/>
      <c r="K76" s="995"/>
      <c r="L76" s="995"/>
      <c r="M76" s="995"/>
      <c r="N76" s="995"/>
      <c r="O76" s="995"/>
      <c r="P76" s="995"/>
      <c r="Q76" s="995"/>
      <c r="R76" s="995"/>
      <c r="S76" s="995"/>
      <c r="T76" s="995"/>
      <c r="U76" s="995"/>
      <c r="V76" s="995"/>
      <c r="W76" s="995"/>
      <c r="X76" s="995"/>
      <c r="Y76" s="995"/>
      <c r="Z76" s="995"/>
      <c r="AA76" s="995"/>
      <c r="AB76" s="995"/>
      <c r="AC76" s="995"/>
      <c r="AD76" s="995"/>
      <c r="AE76" s="995"/>
      <c r="AF76" s="995"/>
      <c r="AG76" s="995"/>
      <c r="AH76" s="995"/>
      <c r="AI76" s="995"/>
      <c r="AJ76" s="995"/>
      <c r="AK76" s="995"/>
      <c r="AL76" s="995"/>
      <c r="AM76" s="995"/>
      <c r="AN76" s="995"/>
    </row>
    <row r="77" spans="1:40">
      <c r="A77" s="995"/>
      <c r="B77" s="205"/>
      <c r="C77" s="995"/>
      <c r="D77" s="995"/>
      <c r="E77" s="995"/>
      <c r="F77" s="995"/>
      <c r="G77" s="995"/>
      <c r="H77" s="995"/>
      <c r="I77" s="995"/>
      <c r="J77" s="995"/>
      <c r="K77" s="995"/>
      <c r="L77" s="995"/>
      <c r="M77" s="995"/>
      <c r="N77" s="995"/>
      <c r="O77" s="995"/>
      <c r="P77" s="995"/>
      <c r="Q77" s="995"/>
      <c r="R77" s="995"/>
      <c r="S77" s="995"/>
      <c r="T77" s="995"/>
      <c r="U77" s="995"/>
      <c r="V77" s="995"/>
      <c r="W77" s="995"/>
      <c r="X77" s="995"/>
      <c r="Y77" s="995"/>
      <c r="Z77" s="995"/>
      <c r="AA77" s="995"/>
      <c r="AB77" s="995"/>
      <c r="AC77" s="995"/>
      <c r="AD77" s="995"/>
      <c r="AE77" s="995"/>
      <c r="AF77" s="995"/>
      <c r="AG77" s="995"/>
      <c r="AH77" s="995"/>
      <c r="AI77" s="995"/>
      <c r="AJ77" s="995"/>
      <c r="AK77" s="995"/>
      <c r="AL77" s="995"/>
      <c r="AM77" s="995"/>
      <c r="AN77" s="995"/>
    </row>
    <row r="78" spans="1:40">
      <c r="A78" s="995"/>
      <c r="B78" s="205"/>
      <c r="C78" s="995"/>
      <c r="D78" s="995"/>
      <c r="E78" s="995"/>
      <c r="F78" s="995"/>
      <c r="G78" s="995"/>
      <c r="H78" s="995"/>
      <c r="I78" s="995"/>
      <c r="J78" s="995"/>
      <c r="K78" s="995"/>
      <c r="L78" s="995"/>
      <c r="M78" s="995"/>
      <c r="N78" s="995"/>
      <c r="O78" s="995"/>
      <c r="P78" s="995"/>
      <c r="Q78" s="995"/>
      <c r="R78" s="995"/>
      <c r="S78" s="995"/>
      <c r="T78" s="995"/>
      <c r="U78" s="995"/>
      <c r="V78" s="995"/>
      <c r="W78" s="995"/>
      <c r="X78" s="995"/>
      <c r="Y78" s="995"/>
      <c r="Z78" s="995"/>
      <c r="AA78" s="995"/>
      <c r="AB78" s="995"/>
      <c r="AC78" s="995"/>
      <c r="AD78" s="995"/>
      <c r="AE78" s="995"/>
      <c r="AF78" s="995"/>
      <c r="AG78" s="995"/>
      <c r="AH78" s="995"/>
      <c r="AI78" s="995"/>
      <c r="AJ78" s="995"/>
      <c r="AK78" s="995"/>
      <c r="AL78" s="995"/>
      <c r="AM78" s="995"/>
      <c r="AN78" s="995"/>
    </row>
    <row r="79" spans="1:40">
      <c r="A79" s="995"/>
      <c r="B79" s="205"/>
      <c r="C79" s="995"/>
      <c r="D79" s="995"/>
      <c r="E79" s="995"/>
      <c r="F79" s="995"/>
      <c r="G79" s="995"/>
      <c r="H79" s="995"/>
      <c r="I79" s="995"/>
      <c r="J79" s="995"/>
      <c r="K79" s="995"/>
      <c r="L79" s="995"/>
      <c r="M79" s="995"/>
      <c r="N79" s="995"/>
      <c r="O79" s="995"/>
      <c r="P79" s="995"/>
      <c r="Q79" s="995"/>
      <c r="R79" s="995"/>
      <c r="S79" s="995"/>
      <c r="T79" s="995"/>
      <c r="U79" s="995"/>
      <c r="V79" s="995"/>
      <c r="W79" s="995"/>
      <c r="X79" s="995"/>
      <c r="Y79" s="995"/>
      <c r="Z79" s="995"/>
      <c r="AA79" s="995"/>
      <c r="AB79" s="995"/>
      <c r="AC79" s="995"/>
      <c r="AD79" s="995"/>
      <c r="AE79" s="995"/>
      <c r="AF79" s="995"/>
      <c r="AG79" s="995"/>
      <c r="AH79" s="995"/>
      <c r="AI79" s="995"/>
      <c r="AJ79" s="995"/>
      <c r="AK79" s="995"/>
      <c r="AL79" s="995"/>
      <c r="AM79" s="995"/>
      <c r="AN79" s="995"/>
    </row>
    <row r="80" spans="1:40">
      <c r="A80" s="995"/>
      <c r="B80" s="205"/>
      <c r="C80" s="995"/>
      <c r="D80" s="995"/>
      <c r="E80" s="995"/>
      <c r="F80" s="995"/>
      <c r="G80" s="995"/>
      <c r="H80" s="995"/>
      <c r="I80" s="995"/>
      <c r="J80" s="995"/>
      <c r="K80" s="995"/>
      <c r="L80" s="995"/>
      <c r="M80" s="995"/>
      <c r="N80" s="995"/>
      <c r="O80" s="995"/>
      <c r="P80" s="995"/>
      <c r="Q80" s="995"/>
      <c r="R80" s="995"/>
      <c r="S80" s="995"/>
      <c r="T80" s="995"/>
      <c r="U80" s="995"/>
      <c r="V80" s="995"/>
      <c r="W80" s="995"/>
      <c r="X80" s="995"/>
      <c r="Y80" s="995"/>
      <c r="Z80" s="995"/>
      <c r="AA80" s="995"/>
      <c r="AB80" s="995"/>
      <c r="AC80" s="995"/>
      <c r="AD80" s="995"/>
      <c r="AE80" s="995"/>
      <c r="AF80" s="995"/>
      <c r="AG80" s="995"/>
      <c r="AH80" s="995"/>
      <c r="AI80" s="995"/>
      <c r="AJ80" s="995"/>
      <c r="AK80" s="995"/>
      <c r="AL80" s="995"/>
      <c r="AM80" s="995"/>
      <c r="AN80" s="995"/>
    </row>
    <row r="81" spans="1:40">
      <c r="A81" s="995"/>
      <c r="B81" s="205"/>
      <c r="C81" s="995"/>
      <c r="D81" s="995"/>
      <c r="E81" s="995"/>
      <c r="F81" s="995"/>
      <c r="G81" s="995"/>
      <c r="H81" s="995"/>
      <c r="I81" s="995"/>
      <c r="J81" s="995"/>
      <c r="K81" s="995"/>
      <c r="L81" s="995"/>
      <c r="M81" s="995"/>
      <c r="N81" s="995"/>
      <c r="O81" s="995"/>
      <c r="P81" s="995"/>
      <c r="Q81" s="995"/>
      <c r="R81" s="995"/>
      <c r="S81" s="995"/>
      <c r="T81" s="995"/>
      <c r="U81" s="995"/>
      <c r="V81" s="995"/>
      <c r="W81" s="995"/>
      <c r="X81" s="995"/>
      <c r="Y81" s="995"/>
      <c r="Z81" s="995"/>
      <c r="AA81" s="995"/>
      <c r="AB81" s="995"/>
      <c r="AC81" s="995"/>
      <c r="AD81" s="995"/>
      <c r="AE81" s="995"/>
      <c r="AF81" s="995"/>
      <c r="AG81" s="995"/>
      <c r="AH81" s="995"/>
      <c r="AI81" s="995"/>
      <c r="AJ81" s="995"/>
      <c r="AK81" s="995"/>
      <c r="AL81" s="995"/>
      <c r="AM81" s="995"/>
      <c r="AN81" s="995"/>
    </row>
    <row r="82" spans="1:40">
      <c r="A82" s="995"/>
      <c r="B82" s="205"/>
      <c r="C82" s="995"/>
      <c r="D82" s="995"/>
      <c r="E82" s="995"/>
      <c r="F82" s="995"/>
      <c r="G82" s="995"/>
      <c r="H82" s="995"/>
      <c r="I82" s="995"/>
      <c r="J82" s="995"/>
      <c r="K82" s="995"/>
      <c r="L82" s="995"/>
      <c r="M82" s="995"/>
      <c r="N82" s="995"/>
      <c r="O82" s="995"/>
      <c r="P82" s="995"/>
      <c r="Q82" s="995"/>
      <c r="R82" s="995"/>
      <c r="S82" s="995"/>
      <c r="T82" s="995"/>
      <c r="U82" s="995"/>
      <c r="V82" s="995"/>
      <c r="W82" s="995"/>
      <c r="X82" s="995"/>
      <c r="Y82" s="995"/>
      <c r="Z82" s="995"/>
      <c r="AA82" s="995"/>
      <c r="AB82" s="995"/>
      <c r="AC82" s="995"/>
      <c r="AD82" s="995"/>
      <c r="AE82" s="995"/>
      <c r="AF82" s="995"/>
      <c r="AG82" s="995"/>
      <c r="AH82" s="995"/>
      <c r="AI82" s="995"/>
      <c r="AJ82" s="995"/>
      <c r="AK82" s="995"/>
      <c r="AL82" s="995"/>
      <c r="AM82" s="995"/>
      <c r="AN82" s="995"/>
    </row>
    <row r="83" spans="1:40">
      <c r="A83" s="995"/>
      <c r="B83" s="205"/>
      <c r="C83" s="995"/>
      <c r="D83" s="995"/>
      <c r="E83" s="995"/>
      <c r="F83" s="995"/>
      <c r="G83" s="995"/>
      <c r="H83" s="995"/>
      <c r="I83" s="995"/>
      <c r="J83" s="995"/>
      <c r="K83" s="995"/>
      <c r="L83" s="995"/>
      <c r="M83" s="995"/>
      <c r="N83" s="995"/>
      <c r="O83" s="995"/>
      <c r="P83" s="995"/>
      <c r="Q83" s="995"/>
      <c r="R83" s="995"/>
      <c r="S83" s="995"/>
      <c r="T83" s="995"/>
      <c r="U83" s="995"/>
      <c r="V83" s="995"/>
      <c r="W83" s="995"/>
      <c r="X83" s="995"/>
      <c r="Y83" s="995"/>
      <c r="Z83" s="995"/>
      <c r="AA83" s="995"/>
      <c r="AB83" s="995"/>
      <c r="AC83" s="995"/>
      <c r="AD83" s="995"/>
      <c r="AE83" s="995"/>
      <c r="AF83" s="995"/>
      <c r="AG83" s="995"/>
      <c r="AH83" s="995"/>
      <c r="AI83" s="995"/>
      <c r="AJ83" s="995"/>
      <c r="AK83" s="995"/>
      <c r="AL83" s="995"/>
      <c r="AM83" s="995"/>
      <c r="AN83" s="995"/>
    </row>
    <row r="84" spans="1:40">
      <c r="A84" s="995"/>
      <c r="B84" s="205"/>
      <c r="C84" s="995"/>
      <c r="D84" s="995"/>
      <c r="E84" s="995"/>
      <c r="F84" s="995"/>
      <c r="G84" s="995"/>
      <c r="H84" s="995"/>
      <c r="I84" s="995"/>
      <c r="J84" s="995"/>
      <c r="K84" s="995"/>
      <c r="L84" s="995"/>
      <c r="M84" s="995"/>
      <c r="N84" s="995"/>
      <c r="O84" s="995"/>
      <c r="P84" s="995"/>
      <c r="Q84" s="995"/>
      <c r="R84" s="995"/>
      <c r="S84" s="995"/>
      <c r="T84" s="995"/>
      <c r="U84" s="995"/>
      <c r="V84" s="995"/>
      <c r="W84" s="995"/>
      <c r="X84" s="995"/>
      <c r="Y84" s="995"/>
      <c r="Z84" s="995"/>
      <c r="AA84" s="995"/>
      <c r="AB84" s="995"/>
      <c r="AC84" s="995"/>
      <c r="AD84" s="995"/>
      <c r="AE84" s="995"/>
      <c r="AF84" s="995"/>
      <c r="AG84" s="995"/>
      <c r="AH84" s="995"/>
      <c r="AI84" s="995"/>
      <c r="AJ84" s="995"/>
      <c r="AK84" s="995"/>
      <c r="AL84" s="995"/>
      <c r="AM84" s="995"/>
      <c r="AN84" s="995"/>
    </row>
    <row r="85" spans="1:40">
      <c r="A85" s="995"/>
      <c r="B85" s="20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row>
    <row r="86" spans="1:40">
      <c r="A86" s="995"/>
      <c r="B86" s="20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row>
    <row r="87" spans="1:40">
      <c r="A87" s="995"/>
      <c r="B87" s="205"/>
      <c r="C87" s="995"/>
      <c r="D87" s="995"/>
      <c r="E87" s="995"/>
      <c r="F87" s="995"/>
      <c r="G87" s="995"/>
      <c r="H87" s="995"/>
      <c r="I87" s="995"/>
      <c r="J87" s="995"/>
      <c r="K87" s="995"/>
      <c r="L87" s="995"/>
      <c r="M87" s="995"/>
      <c r="N87" s="995"/>
      <c r="O87" s="995"/>
      <c r="P87" s="995"/>
      <c r="Q87" s="995"/>
      <c r="R87" s="995"/>
      <c r="S87" s="995"/>
      <c r="T87" s="995"/>
      <c r="U87" s="995"/>
      <c r="V87" s="995"/>
      <c r="W87" s="995"/>
      <c r="X87" s="995"/>
      <c r="Y87" s="995"/>
      <c r="Z87" s="995"/>
      <c r="AA87" s="995"/>
      <c r="AB87" s="995"/>
      <c r="AC87" s="995"/>
      <c r="AD87" s="995"/>
      <c r="AE87" s="995"/>
      <c r="AF87" s="995"/>
      <c r="AG87" s="995"/>
      <c r="AH87" s="995"/>
      <c r="AI87" s="995"/>
      <c r="AJ87" s="995"/>
      <c r="AK87" s="995"/>
      <c r="AL87" s="995"/>
      <c r="AM87" s="995"/>
      <c r="AN87" s="995"/>
    </row>
    <row r="88" spans="1:40">
      <c r="A88" s="995"/>
      <c r="B88" s="20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row>
    <row r="89" spans="1:40">
      <c r="A89" s="995"/>
      <c r="B89" s="20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row>
    <row r="90" spans="1:40">
      <c r="A90" s="995"/>
      <c r="B90" s="205"/>
      <c r="C90" s="995"/>
      <c r="D90" s="995"/>
      <c r="E90" s="995"/>
      <c r="F90" s="995"/>
      <c r="G90" s="995"/>
      <c r="H90" s="995"/>
      <c r="I90" s="995"/>
      <c r="J90" s="995"/>
      <c r="K90" s="995"/>
      <c r="L90" s="995"/>
      <c r="M90" s="995"/>
      <c r="N90" s="995"/>
      <c r="O90" s="995"/>
      <c r="P90" s="995"/>
      <c r="Q90" s="995"/>
      <c r="R90" s="995"/>
      <c r="S90" s="995"/>
      <c r="T90" s="995"/>
      <c r="U90" s="995"/>
      <c r="V90" s="995"/>
      <c r="W90" s="995"/>
      <c r="X90" s="995"/>
      <c r="Y90" s="995"/>
      <c r="Z90" s="995"/>
      <c r="AA90" s="995"/>
      <c r="AB90" s="995"/>
      <c r="AC90" s="995"/>
      <c r="AD90" s="995"/>
      <c r="AE90" s="995"/>
      <c r="AF90" s="995"/>
      <c r="AG90" s="995"/>
      <c r="AH90" s="995"/>
      <c r="AI90" s="995"/>
      <c r="AJ90" s="995"/>
      <c r="AK90" s="995"/>
      <c r="AL90" s="995"/>
      <c r="AM90" s="995"/>
      <c r="AN90" s="995"/>
    </row>
    <row r="91" spans="1:40">
      <c r="A91" s="995"/>
      <c r="B91" s="205"/>
      <c r="C91" s="995"/>
      <c r="D91" s="995"/>
      <c r="E91" s="995"/>
      <c r="F91" s="995"/>
      <c r="G91" s="995"/>
      <c r="H91" s="995"/>
      <c r="I91" s="995"/>
      <c r="J91" s="995"/>
      <c r="K91" s="995"/>
      <c r="L91" s="995"/>
      <c r="M91" s="995"/>
      <c r="N91" s="995"/>
      <c r="O91" s="995"/>
      <c r="P91" s="995"/>
      <c r="Q91" s="995"/>
      <c r="R91" s="995"/>
      <c r="S91" s="995"/>
      <c r="T91" s="995"/>
      <c r="U91" s="995"/>
      <c r="V91" s="995"/>
      <c r="W91" s="995"/>
      <c r="X91" s="995"/>
      <c r="Y91" s="995"/>
      <c r="Z91" s="995"/>
      <c r="AA91" s="995"/>
      <c r="AB91" s="995"/>
      <c r="AC91" s="995"/>
      <c r="AD91" s="995"/>
      <c r="AE91" s="995"/>
      <c r="AF91" s="995"/>
      <c r="AG91" s="995"/>
      <c r="AH91" s="995"/>
      <c r="AI91" s="995"/>
      <c r="AJ91" s="995"/>
      <c r="AK91" s="995"/>
      <c r="AL91" s="995"/>
      <c r="AM91" s="995"/>
      <c r="AN91" s="995"/>
    </row>
    <row r="92" spans="1:40">
      <c r="A92" s="995"/>
      <c r="B92" s="205"/>
      <c r="C92" s="995"/>
      <c r="D92" s="995"/>
      <c r="E92" s="995"/>
      <c r="F92" s="995"/>
      <c r="G92" s="995"/>
      <c r="H92" s="995"/>
      <c r="I92" s="995"/>
      <c r="J92" s="995"/>
      <c r="K92" s="995"/>
      <c r="L92" s="995"/>
      <c r="M92" s="995"/>
      <c r="N92" s="995"/>
      <c r="O92" s="995"/>
      <c r="P92" s="995"/>
      <c r="Q92" s="995"/>
      <c r="R92" s="995"/>
      <c r="S92" s="995"/>
      <c r="T92" s="995"/>
      <c r="U92" s="995"/>
      <c r="V92" s="995"/>
      <c r="W92" s="995"/>
      <c r="X92" s="995"/>
      <c r="Y92" s="995"/>
      <c r="Z92" s="995"/>
      <c r="AA92" s="995"/>
      <c r="AB92" s="995"/>
      <c r="AC92" s="995"/>
      <c r="AD92" s="995"/>
      <c r="AE92" s="995"/>
      <c r="AF92" s="995"/>
      <c r="AG92" s="995"/>
      <c r="AH92" s="995"/>
      <c r="AI92" s="995"/>
      <c r="AJ92" s="995"/>
      <c r="AK92" s="995"/>
      <c r="AL92" s="995"/>
      <c r="AM92" s="995"/>
      <c r="AN92" s="995"/>
    </row>
    <row r="93" spans="1:40">
      <c r="A93" s="995"/>
      <c r="B93" s="205"/>
      <c r="C93" s="995"/>
      <c r="D93" s="995"/>
      <c r="E93" s="995"/>
      <c r="F93" s="995"/>
      <c r="G93" s="995"/>
      <c r="H93" s="995"/>
      <c r="I93" s="995"/>
      <c r="J93" s="995"/>
      <c r="K93" s="995"/>
      <c r="L93" s="995"/>
      <c r="M93" s="995"/>
      <c r="N93" s="995"/>
      <c r="O93" s="995"/>
      <c r="P93" s="995"/>
      <c r="Q93" s="995"/>
      <c r="R93" s="995"/>
      <c r="S93" s="995"/>
      <c r="T93" s="995"/>
      <c r="U93" s="995"/>
      <c r="V93" s="995"/>
      <c r="W93" s="995"/>
      <c r="X93" s="995"/>
      <c r="Y93" s="995"/>
      <c r="Z93" s="995"/>
      <c r="AA93" s="995"/>
      <c r="AB93" s="995"/>
      <c r="AC93" s="995"/>
      <c r="AD93" s="995"/>
      <c r="AE93" s="995"/>
      <c r="AF93" s="995"/>
      <c r="AG93" s="995"/>
      <c r="AH93" s="995"/>
      <c r="AI93" s="995"/>
      <c r="AJ93" s="995"/>
      <c r="AK93" s="995"/>
      <c r="AL93" s="995"/>
      <c r="AM93" s="995"/>
      <c r="AN93" s="995"/>
    </row>
    <row r="94" spans="1:40">
      <c r="A94" s="995"/>
      <c r="B94" s="205"/>
      <c r="C94" s="995"/>
      <c r="D94" s="995"/>
      <c r="E94" s="995"/>
      <c r="F94" s="995"/>
      <c r="G94" s="995"/>
      <c r="H94" s="995"/>
      <c r="I94" s="995"/>
      <c r="J94" s="995"/>
      <c r="K94" s="995"/>
      <c r="L94" s="995"/>
      <c r="M94" s="995"/>
      <c r="N94" s="995"/>
      <c r="O94" s="995"/>
      <c r="P94" s="995"/>
      <c r="Q94" s="995"/>
      <c r="R94" s="995"/>
      <c r="S94" s="995"/>
      <c r="T94" s="995"/>
      <c r="U94" s="995"/>
      <c r="V94" s="995"/>
      <c r="W94" s="995"/>
      <c r="X94" s="995"/>
      <c r="Y94" s="995"/>
      <c r="Z94" s="995"/>
      <c r="AA94" s="995"/>
      <c r="AB94" s="995"/>
      <c r="AC94" s="995"/>
      <c r="AD94" s="995"/>
      <c r="AE94" s="995"/>
      <c r="AF94" s="995"/>
      <c r="AG94" s="995"/>
      <c r="AH94" s="995"/>
      <c r="AI94" s="995"/>
      <c r="AJ94" s="995"/>
      <c r="AK94" s="995"/>
      <c r="AL94" s="995"/>
      <c r="AM94" s="995"/>
      <c r="AN94" s="995"/>
    </row>
    <row r="95" spans="1:40">
      <c r="A95" s="995"/>
      <c r="B95" s="205"/>
      <c r="C95" s="995"/>
      <c r="D95" s="995"/>
      <c r="E95" s="995"/>
      <c r="F95" s="995"/>
      <c r="G95" s="995"/>
      <c r="H95" s="995"/>
      <c r="I95" s="995"/>
      <c r="J95" s="995"/>
      <c r="K95" s="995"/>
      <c r="L95" s="995"/>
      <c r="M95" s="995"/>
      <c r="N95" s="995"/>
      <c r="O95" s="995"/>
      <c r="P95" s="995"/>
      <c r="Q95" s="995"/>
      <c r="R95" s="995"/>
      <c r="S95" s="995"/>
      <c r="T95" s="995"/>
      <c r="U95" s="995"/>
      <c r="V95" s="995"/>
      <c r="W95" s="995"/>
      <c r="X95" s="995"/>
      <c r="Y95" s="995"/>
      <c r="Z95" s="995"/>
      <c r="AA95" s="995"/>
      <c r="AB95" s="995"/>
      <c r="AC95" s="995"/>
      <c r="AD95" s="995"/>
      <c r="AE95" s="995"/>
      <c r="AF95" s="995"/>
      <c r="AG95" s="995"/>
      <c r="AH95" s="995"/>
      <c r="AI95" s="995"/>
      <c r="AJ95" s="995"/>
      <c r="AK95" s="995"/>
      <c r="AL95" s="995"/>
      <c r="AM95" s="995"/>
      <c r="AN95" s="995"/>
    </row>
    <row r="96" spans="1:40">
      <c r="A96" s="995"/>
      <c r="B96" s="205"/>
      <c r="C96" s="995"/>
      <c r="D96" s="995"/>
      <c r="E96" s="995"/>
      <c r="F96" s="995"/>
      <c r="G96" s="995"/>
      <c r="H96" s="995"/>
      <c r="I96" s="995"/>
      <c r="J96" s="995"/>
      <c r="K96" s="995"/>
      <c r="L96" s="995"/>
      <c r="M96" s="995"/>
      <c r="N96" s="995"/>
      <c r="O96" s="995"/>
      <c r="P96" s="995"/>
      <c r="Q96" s="995"/>
      <c r="R96" s="995"/>
      <c r="S96" s="995"/>
      <c r="T96" s="995"/>
      <c r="U96" s="995"/>
      <c r="V96" s="995"/>
      <c r="W96" s="995"/>
      <c r="X96" s="995"/>
      <c r="Y96" s="995"/>
      <c r="Z96" s="995"/>
      <c r="AA96" s="995"/>
      <c r="AB96" s="995"/>
      <c r="AC96" s="995"/>
      <c r="AD96" s="995"/>
      <c r="AE96" s="995"/>
      <c r="AF96" s="995"/>
      <c r="AG96" s="995"/>
      <c r="AH96" s="995"/>
      <c r="AI96" s="995"/>
      <c r="AJ96" s="995"/>
      <c r="AK96" s="995"/>
      <c r="AL96" s="995"/>
      <c r="AM96" s="995"/>
      <c r="AN96" s="995"/>
    </row>
    <row r="97" spans="1:40">
      <c r="A97" s="995"/>
      <c r="B97" s="205"/>
      <c r="C97" s="995"/>
      <c r="D97" s="995"/>
      <c r="E97" s="995"/>
      <c r="F97" s="995"/>
      <c r="G97" s="995"/>
      <c r="H97" s="995"/>
      <c r="I97" s="995"/>
      <c r="J97" s="995"/>
      <c r="K97" s="995"/>
      <c r="L97" s="995"/>
      <c r="M97" s="995"/>
      <c r="N97" s="995"/>
      <c r="O97" s="995"/>
      <c r="P97" s="995"/>
      <c r="Q97" s="995"/>
      <c r="R97" s="995"/>
      <c r="S97" s="995"/>
      <c r="T97" s="995"/>
      <c r="U97" s="995"/>
      <c r="V97" s="995"/>
      <c r="W97" s="995"/>
      <c r="X97" s="995"/>
      <c r="Y97" s="995"/>
      <c r="Z97" s="995"/>
      <c r="AA97" s="995"/>
      <c r="AB97" s="995"/>
      <c r="AC97" s="995"/>
      <c r="AD97" s="995"/>
      <c r="AE97" s="995"/>
      <c r="AF97" s="995"/>
      <c r="AG97" s="995"/>
      <c r="AH97" s="995"/>
      <c r="AI97" s="995"/>
      <c r="AJ97" s="995"/>
      <c r="AK97" s="995"/>
      <c r="AL97" s="995"/>
      <c r="AM97" s="995"/>
      <c r="AN97" s="995"/>
    </row>
    <row r="98" spans="1:40">
      <c r="A98" s="995"/>
      <c r="B98" s="205"/>
      <c r="C98" s="995"/>
      <c r="D98" s="995"/>
      <c r="E98" s="995"/>
      <c r="F98" s="995"/>
      <c r="G98" s="995"/>
      <c r="H98" s="995"/>
      <c r="I98" s="995"/>
      <c r="J98" s="995"/>
      <c r="K98" s="995"/>
      <c r="L98" s="995"/>
      <c r="M98" s="995"/>
      <c r="N98" s="995"/>
      <c r="O98" s="995"/>
      <c r="P98" s="995"/>
      <c r="Q98" s="995"/>
      <c r="R98" s="995"/>
      <c r="S98" s="995"/>
      <c r="T98" s="995"/>
      <c r="U98" s="995"/>
      <c r="V98" s="995"/>
      <c r="W98" s="995"/>
      <c r="X98" s="995"/>
      <c r="Y98" s="995"/>
      <c r="Z98" s="995"/>
      <c r="AA98" s="995"/>
      <c r="AB98" s="995"/>
      <c r="AC98" s="995"/>
      <c r="AD98" s="995"/>
      <c r="AE98" s="995"/>
      <c r="AF98" s="995"/>
      <c r="AG98" s="995"/>
      <c r="AH98" s="995"/>
      <c r="AI98" s="995"/>
      <c r="AJ98" s="995"/>
      <c r="AK98" s="995"/>
      <c r="AL98" s="995"/>
      <c r="AM98" s="995"/>
      <c r="AN98" s="995"/>
    </row>
    <row r="99" spans="1:40">
      <c r="A99" s="995"/>
      <c r="B99" s="205"/>
      <c r="C99" s="995"/>
      <c r="D99" s="995"/>
      <c r="E99" s="995"/>
      <c r="F99" s="995"/>
      <c r="G99" s="995"/>
      <c r="H99" s="995"/>
      <c r="I99" s="995"/>
      <c r="J99" s="995"/>
      <c r="K99" s="995"/>
      <c r="L99" s="995"/>
      <c r="M99" s="995"/>
      <c r="N99" s="995"/>
      <c r="O99" s="995"/>
      <c r="P99" s="995"/>
      <c r="Q99" s="995"/>
      <c r="R99" s="995"/>
      <c r="S99" s="995"/>
      <c r="T99" s="995"/>
      <c r="U99" s="995"/>
      <c r="V99" s="995"/>
      <c r="W99" s="995"/>
      <c r="X99" s="995"/>
      <c r="Y99" s="995"/>
      <c r="Z99" s="995"/>
      <c r="AA99" s="995"/>
      <c r="AB99" s="995"/>
      <c r="AC99" s="995"/>
      <c r="AD99" s="995"/>
      <c r="AE99" s="995"/>
      <c r="AF99" s="995"/>
      <c r="AG99" s="995"/>
      <c r="AH99" s="995"/>
      <c r="AI99" s="995"/>
      <c r="AJ99" s="995"/>
      <c r="AK99" s="995"/>
      <c r="AL99" s="995"/>
      <c r="AM99" s="995"/>
      <c r="AN99" s="995"/>
    </row>
    <row r="100" spans="1:40">
      <c r="A100" s="995"/>
      <c r="B100" s="205"/>
      <c r="C100" s="995"/>
      <c r="D100" s="995"/>
      <c r="E100" s="995"/>
      <c r="F100" s="995"/>
      <c r="G100" s="995"/>
      <c r="H100" s="995"/>
      <c r="I100" s="995"/>
      <c r="J100" s="995"/>
      <c r="K100" s="995"/>
      <c r="L100" s="995"/>
      <c r="M100" s="995"/>
      <c r="N100" s="995"/>
      <c r="O100" s="995"/>
      <c r="P100" s="995"/>
      <c r="Q100" s="995"/>
      <c r="R100" s="995"/>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2"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pageSetUpPr fitToPage="1"/>
  </sheetPr>
  <dimension ref="A1:MP297"/>
  <sheetViews>
    <sheetView showGridLines="0" zoomScale="50" zoomScaleNormal="50" workbookViewId="0">
      <selection activeCell="G36" sqref="G36"/>
    </sheetView>
  </sheetViews>
  <sheetFormatPr defaultColWidth="8.84375" defaultRowHeight="20" customHeight="1"/>
  <cols>
    <col min="1" max="1" width="8.84375" style="2180"/>
    <col min="2" max="2" width="37.07421875" style="2180" bestFit="1" customWidth="1"/>
    <col min="3" max="3" width="9.84375" style="2180" customWidth="1"/>
    <col min="4" max="4" width="9.69140625" style="2180" customWidth="1"/>
    <col min="5" max="6" width="8.84375" style="2180"/>
    <col min="7" max="7" width="11.4609375" style="2180" customWidth="1"/>
    <col min="8" max="8" width="12.07421875" style="2180" customWidth="1"/>
    <col min="9" max="12" width="8.84375" style="2180"/>
    <col min="13" max="13" width="6.07421875" style="2180" customWidth="1"/>
    <col min="14" max="14" width="94.53515625" style="2180" customWidth="1"/>
    <col min="15" max="18" width="8.53515625" style="2180" customWidth="1"/>
    <col min="19" max="19" width="8.84375" style="2180"/>
    <col min="20" max="20" width="8.84375" style="2599"/>
    <col min="21" max="21" width="6.07421875" style="2180" customWidth="1"/>
    <col min="22" max="22" width="92.84375" style="2180" customWidth="1"/>
    <col min="23" max="34" width="9.84375" style="2180" customWidth="1"/>
    <col min="35" max="39" width="8.53515625" style="2180" customWidth="1"/>
    <col min="40" max="40" width="8.84375" style="2180"/>
    <col min="41" max="41" width="8.84375" style="2599"/>
    <col min="42" max="42" width="8.84375" style="2180"/>
    <col min="43" max="43" width="52.23046875" style="2180" bestFit="1" customWidth="1"/>
    <col min="44" max="52" width="8.84375" style="2180"/>
    <col min="53" max="53" width="56.07421875" style="2180" customWidth="1"/>
    <col min="54" max="55" width="12.07421875" style="2180" customWidth="1"/>
    <col min="56" max="57" width="6.07421875" style="2180" customWidth="1"/>
    <col min="58" max="58" width="60.53515625" style="2180" bestFit="1" customWidth="1"/>
    <col min="59" max="59" width="30.23046875" style="2180" bestFit="1" customWidth="1"/>
    <col min="60" max="60" width="11.07421875" style="2180" customWidth="1"/>
    <col min="61" max="61" width="8.23046875" style="2180" customWidth="1"/>
    <col min="62" max="72" width="8.84375" style="2180"/>
    <col min="73" max="73" width="10.69140625" style="2180" customWidth="1"/>
    <col min="74" max="76" width="8.84375" style="2180" customWidth="1"/>
    <col min="77" max="77" width="98.3828125" style="2180" bestFit="1" customWidth="1"/>
    <col min="78" max="91" width="8.84375" style="2180" customWidth="1"/>
    <col min="92" max="93" width="8.84375" style="2180"/>
    <col min="94" max="94" width="45.53515625" style="2180" bestFit="1" customWidth="1"/>
    <col min="95" max="110" width="8.84375" style="2180"/>
    <col min="111" max="111" width="80.69140625" style="2180" bestFit="1" customWidth="1"/>
    <col min="112" max="128" width="8.84375" style="2180"/>
    <col min="129" max="129" width="9.23046875" style="2180" customWidth="1"/>
    <col min="130" max="130" width="14.69140625" style="2180" customWidth="1"/>
    <col min="131" max="131" width="16" style="2180" customWidth="1"/>
    <col min="132" max="149" width="8.84375" style="2180"/>
    <col min="150" max="152" width="9.4609375" style="2180" customWidth="1"/>
    <col min="153" max="177" width="8.84375" style="2180"/>
    <col min="178" max="178" width="31.23046875" style="2180" bestFit="1" customWidth="1"/>
    <col min="179" max="185" width="11" style="2180" customWidth="1"/>
    <col min="186" max="188" width="8.84375" style="2180"/>
    <col min="189" max="189" width="44.07421875" style="2180" bestFit="1" customWidth="1"/>
    <col min="190" max="190" width="15.4609375" style="2180" customWidth="1"/>
    <col min="191" max="193" width="10.4609375" style="2180" customWidth="1"/>
    <col min="194" max="194" width="13.23046875" style="2180" bestFit="1" customWidth="1"/>
    <col min="195" max="195" width="13.69140625" style="2180" bestFit="1" customWidth="1"/>
    <col min="196" max="196" width="16.23046875" style="2180" bestFit="1" customWidth="1"/>
    <col min="197" max="197" width="15.69140625" style="2180" bestFit="1" customWidth="1"/>
    <col min="198" max="198" width="14.69140625" style="2180" bestFit="1" customWidth="1"/>
    <col min="199" max="199" width="15.4609375" style="2180" bestFit="1" customWidth="1"/>
    <col min="200" max="202" width="8.84375" style="2180"/>
    <col min="203" max="203" width="30" style="2180" customWidth="1"/>
    <col min="204" max="223" width="8.84375" style="2180"/>
    <col min="224" max="224" width="64.4609375" style="2180" bestFit="1" customWidth="1"/>
    <col min="225" max="227" width="18" style="2180" customWidth="1"/>
    <col min="228" max="230" width="8.84375" style="2180"/>
    <col min="231" max="231" width="49.23046875" style="2180" bestFit="1" customWidth="1"/>
    <col min="232" max="244" width="10.69140625" style="2180" customWidth="1"/>
    <col min="245" max="246" width="8.84375" style="2180"/>
    <col min="247" max="247" width="16.23046875" style="2180" bestFit="1" customWidth="1"/>
    <col min="248" max="248" width="50.4609375" style="2180" bestFit="1" customWidth="1"/>
    <col min="249" max="258" width="9.23046875" style="2180" customWidth="1"/>
    <col min="259" max="263" width="8.84375" style="2180"/>
    <col min="264" max="264" width="10.23046875" style="2180" customWidth="1"/>
    <col min="265" max="265" width="29.23046875" style="2180" customWidth="1"/>
    <col min="266" max="266" width="35.23046875" style="2180" bestFit="1" customWidth="1"/>
    <col min="267" max="267" width="7.69140625" style="2180" customWidth="1"/>
    <col min="268" max="268" width="8.53515625" style="2180" bestFit="1" customWidth="1"/>
    <col min="269" max="269" width="7.07421875" style="2180" customWidth="1"/>
    <col min="270" max="270" width="5.53515625" style="2180" bestFit="1" customWidth="1"/>
    <col min="271" max="271" width="8.07421875" style="2180" bestFit="1" customWidth="1"/>
    <col min="272" max="272" width="8.53515625" style="2180" bestFit="1" customWidth="1"/>
    <col min="273" max="273" width="4.53515625" style="2180" customWidth="1"/>
    <col min="274" max="274" width="8.53515625" style="2180" customWidth="1"/>
    <col min="275" max="276" width="9.15234375" style="2180" customWidth="1"/>
    <col min="277" max="277" width="8.84375" style="2180"/>
    <col min="278" max="296" width="9.84375" style="2180" customWidth="1"/>
    <col min="297" max="299" width="8.84375" style="2180"/>
    <col min="300" max="300" width="25" style="2180" customWidth="1"/>
    <col min="301" max="302" width="35.23046875" style="2180" bestFit="1" customWidth="1"/>
    <col min="303" max="303" width="15.53515625" style="2180" bestFit="1" customWidth="1"/>
    <col min="304" max="307" width="13.69140625" style="2180" customWidth="1"/>
    <col min="308" max="311" width="8.4609375" style="2180" customWidth="1"/>
    <col min="312" max="312" width="8.07421875" style="2180" bestFit="1" customWidth="1"/>
    <col min="313" max="313" width="6.69140625" style="2180" bestFit="1" customWidth="1"/>
    <col min="314" max="314" width="8.4609375" style="2180" customWidth="1"/>
    <col min="315" max="315" width="8.84375" style="2180"/>
    <col min="316" max="317" width="8.84375" style="2202"/>
    <col min="318" max="318" width="49.69140625" style="2202" bestFit="1" customWidth="1"/>
    <col min="319" max="323" width="8.84375" style="2202"/>
    <col min="324" max="324" width="8.84375" style="2180"/>
    <col min="325" max="325" width="9.23046875" style="2180" customWidth="1"/>
    <col min="326" max="326" width="7.23046875" style="2180" bestFit="1" customWidth="1"/>
    <col min="327" max="327" width="11.69140625" style="2180" bestFit="1" customWidth="1"/>
    <col min="328" max="329" width="10.23046875" style="2180" bestFit="1" customWidth="1"/>
    <col min="330" max="330" width="20.07421875" style="2180" customWidth="1"/>
    <col min="331" max="331" width="11" style="2180" customWidth="1"/>
    <col min="332" max="332" width="13.69140625" style="2180" customWidth="1"/>
    <col min="333" max="333" width="11.53515625" style="2180" customWidth="1"/>
    <col min="334" max="334" width="56.07421875" style="2180" bestFit="1" customWidth="1"/>
    <col min="335" max="335" width="8.84375" style="2180"/>
    <col min="336" max="336" width="59.23046875" style="2180" customWidth="1"/>
    <col min="337" max="337" width="30.84375" style="2180" customWidth="1"/>
    <col min="338" max="338" width="11.53515625" style="2180" customWidth="1"/>
    <col min="339" max="342" width="16" style="2180" customWidth="1"/>
    <col min="343" max="343" width="3.69140625" style="2180" customWidth="1"/>
    <col min="344" max="344" width="15.69140625" style="2180" customWidth="1"/>
    <col min="345" max="345" width="8.84375" style="2180"/>
    <col min="346" max="346" width="55.23046875" style="2180" customWidth="1"/>
    <col min="347" max="347" width="15.07421875" style="2180" customWidth="1"/>
    <col min="348" max="348" width="8.84375" style="2180"/>
    <col min="349" max="352" width="15.84375" style="2180" customWidth="1"/>
    <col min="353" max="353" width="2.53515625" style="2180" customWidth="1"/>
    <col min="354" max="354" width="15.84375" style="2180" customWidth="1"/>
    <col min="355" max="16384" width="8.84375" style="2180"/>
  </cols>
  <sheetData>
    <row r="1" spans="1:354" ht="30" customHeight="1">
      <c r="A1" s="2175" t="str">
        <f>Summary!A1</f>
        <v>Organisation</v>
      </c>
      <c r="B1" s="2175"/>
      <c r="C1" s="2176"/>
      <c r="D1" s="2177"/>
      <c r="E1" s="2177"/>
      <c r="F1" s="2177"/>
      <c r="G1" s="2178" t="str">
        <f>Summary!G1</f>
        <v>Period :</v>
      </c>
      <c r="H1" s="2179" t="str">
        <f>Summary!H1</f>
        <v>Apr 21</v>
      </c>
      <c r="I1" s="2177"/>
      <c r="J1" s="2177"/>
      <c r="K1" s="2177"/>
      <c r="M1" s="2175" t="str">
        <f>'A - Movement'!A1</f>
        <v>Organisation</v>
      </c>
      <c r="N1" s="2181"/>
      <c r="O1" s="2181"/>
      <c r="P1" s="2181"/>
      <c r="Q1" s="2181"/>
      <c r="R1" s="2181" t="str">
        <f>'A - Movement'!E1</f>
        <v>Period :</v>
      </c>
      <c r="S1" s="2182" t="str">
        <f>'A - Movement'!F1</f>
        <v>Apr 21</v>
      </c>
      <c r="T1" s="2183"/>
      <c r="U1" s="2175" t="str">
        <f>'A - Movement'!A1</f>
        <v>Organisation</v>
      </c>
      <c r="V1" s="2181"/>
      <c r="W1" s="2181"/>
      <c r="X1" s="2181"/>
      <c r="Y1" s="2181"/>
      <c r="Z1" s="2181"/>
      <c r="AA1" s="2181"/>
      <c r="AB1" s="2181"/>
      <c r="AC1" s="2181"/>
      <c r="AD1" s="2181"/>
      <c r="AE1" s="2181"/>
      <c r="AF1" s="2181"/>
      <c r="AG1" s="2181"/>
      <c r="AH1" s="2181"/>
      <c r="AI1" s="2181"/>
      <c r="AJ1" s="2181"/>
      <c r="AK1" s="2181"/>
      <c r="AL1" s="2181" t="str">
        <f>'A - Movement'!E1</f>
        <v>Period :</v>
      </c>
      <c r="AM1" s="2182" t="str">
        <f>'A - Movement'!F1</f>
        <v>Apr 21</v>
      </c>
      <c r="AN1" s="2182"/>
      <c r="AO1" s="2183"/>
      <c r="AP1" s="138" t="str">
        <f>'A1 - Underlying Position'!A1</f>
        <v>Organisation</v>
      </c>
      <c r="AQ1" s="162"/>
      <c r="AR1" s="1529"/>
      <c r="AS1" s="1529"/>
      <c r="AT1" s="1530"/>
      <c r="AU1" s="1530"/>
      <c r="AV1" s="1529" t="str">
        <f>'A1 - Underlying Position'!G1</f>
        <v>Period :</v>
      </c>
      <c r="AW1" s="1568" t="str">
        <f>'A1 - Underlying Position'!H1</f>
        <v>Apr 21</v>
      </c>
      <c r="AX1" s="1941"/>
      <c r="AZ1" s="84" t="str">
        <f>'A2 - Risks'!A1</f>
        <v>Organisation</v>
      </c>
      <c r="BA1" s="995"/>
      <c r="BB1" s="86" t="str">
        <f>'A2 - Risks'!C1</f>
        <v xml:space="preserve">Period : </v>
      </c>
      <c r="BC1" s="163" t="str">
        <f>'A2 - Risks'!D1</f>
        <v>Apr 21</v>
      </c>
      <c r="BE1" s="2184" t="str">
        <f>'B - Monthly Positions'!A1</f>
        <v>Organisation</v>
      </c>
      <c r="BF1" s="2185"/>
      <c r="BG1" s="2185"/>
      <c r="BH1" s="108"/>
      <c r="BI1" s="108"/>
      <c r="BJ1" s="108"/>
      <c r="BK1" s="108"/>
      <c r="BL1" s="108"/>
      <c r="BM1" s="109"/>
      <c r="BN1" s="108"/>
      <c r="BO1" s="108"/>
      <c r="BP1" s="108"/>
      <c r="BQ1" s="108"/>
      <c r="BR1" s="108"/>
      <c r="BS1" s="108"/>
      <c r="BT1" s="108"/>
      <c r="BU1" s="2185"/>
      <c r="BV1" s="2185"/>
      <c r="BW1" s="2185"/>
      <c r="BX1" s="90"/>
      <c r="BY1" s="84" t="str">
        <f>'B1 - Net Exp Profiles'!B1</f>
        <v>Organisation</v>
      </c>
      <c r="BZ1" s="85"/>
      <c r="CA1" s="85"/>
      <c r="CB1" s="85"/>
      <c r="CC1" s="85"/>
      <c r="CD1" s="85"/>
      <c r="CE1" s="85"/>
      <c r="CF1" s="85"/>
      <c r="CG1" s="85"/>
      <c r="CH1" s="85"/>
      <c r="CI1" s="85"/>
      <c r="CJ1" s="162" t="str">
        <f>'B1 - Net Exp Profiles'!M1</f>
        <v>Period :</v>
      </c>
      <c r="CK1" s="1392" t="str">
        <f>'B1 - Net Exp Profiles'!N1</f>
        <v>Apr 21</v>
      </c>
      <c r="CL1" s="85"/>
      <c r="CM1" s="85"/>
      <c r="CO1" s="1506" t="str">
        <f>'B2 - Pay &amp; Agency'!A1</f>
        <v>Organisation</v>
      </c>
      <c r="CP1" s="418"/>
      <c r="CQ1" s="1439"/>
      <c r="CR1" s="418" t="str">
        <f>'B2 - Pay &amp; Agency'!D1</f>
        <v xml:space="preserve">Period :  </v>
      </c>
      <c r="CS1" s="1440" t="str">
        <f>'B2 - Pay &amp; Agency'!E1</f>
        <v>Apr 21</v>
      </c>
      <c r="CT1" s="1441"/>
      <c r="CU1" s="1439"/>
      <c r="CV1" s="85"/>
      <c r="CW1" s="85"/>
      <c r="CX1" s="85"/>
      <c r="CY1" s="85"/>
      <c r="CZ1" s="85"/>
      <c r="DA1" s="85"/>
      <c r="DB1" s="85"/>
      <c r="DC1" s="85"/>
      <c r="DD1" s="660"/>
      <c r="DF1" s="1506" t="str">
        <f>'B3 - COVID-19'!A1</f>
        <v>Organisation</v>
      </c>
      <c r="DG1" s="418"/>
      <c r="DH1" s="1439"/>
      <c r="DI1" s="1439"/>
      <c r="DJ1" s="1439"/>
      <c r="DK1" s="1441"/>
      <c r="DL1" s="1439"/>
      <c r="DM1" s="85"/>
      <c r="DN1" s="85"/>
      <c r="DO1" s="85"/>
      <c r="DP1" s="85"/>
      <c r="DQ1" s="85"/>
      <c r="DR1" s="85"/>
      <c r="DS1" s="85"/>
      <c r="DT1" s="418" t="str">
        <f>'B3 - COVID-19'!O1</f>
        <v xml:space="preserve">Period :  </v>
      </c>
      <c r="DU1" s="1440" t="str">
        <f>'B3 - COVID-19'!P1</f>
        <v>Apr 21</v>
      </c>
      <c r="DV1" s="85"/>
      <c r="DW1" s="85"/>
      <c r="DY1" s="2175" t="str">
        <f>'C, C1 &amp; C2 - Savings Schemes'!A1</f>
        <v>Organisation</v>
      </c>
      <c r="DZ1" s="2185"/>
      <c r="EA1" s="2185"/>
      <c r="EB1" s="108"/>
      <c r="EC1" s="108"/>
      <c r="ED1" s="108"/>
      <c r="EE1" s="108"/>
      <c r="EF1" s="108"/>
      <c r="EG1" s="109"/>
      <c r="EH1" s="108"/>
      <c r="EI1" s="108"/>
      <c r="EJ1" s="108"/>
      <c r="EK1" s="108"/>
      <c r="EL1" s="108"/>
      <c r="EM1" s="108"/>
      <c r="EN1" s="108"/>
      <c r="EO1" s="2185"/>
      <c r="EP1" s="2185"/>
      <c r="EQ1" s="2185"/>
      <c r="ER1" s="2185"/>
      <c r="ES1" s="2185"/>
      <c r="ET1" s="2185"/>
      <c r="EU1" s="2185"/>
      <c r="EV1" s="2185"/>
      <c r="EW1" s="2185"/>
      <c r="EX1" s="1147" t="str">
        <f>'Table C3 Tracker'!A1</f>
        <v>Organisation</v>
      </c>
      <c r="EY1" s="1148"/>
      <c r="EZ1" s="1148"/>
      <c r="FA1" s="1149"/>
      <c r="FB1" s="1149"/>
      <c r="FC1" s="1149"/>
      <c r="FD1" s="1149"/>
      <c r="FE1" s="1149"/>
      <c r="FF1" s="1150"/>
      <c r="FG1" s="1149"/>
      <c r="FH1" s="1149"/>
      <c r="FI1" s="1149"/>
      <c r="FJ1" s="1149"/>
      <c r="FK1" s="1149"/>
      <c r="FL1" s="1149"/>
      <c r="FM1" s="1148"/>
      <c r="FN1" s="2186"/>
      <c r="FO1" s="660"/>
      <c r="FP1" s="1257"/>
      <c r="FQ1" s="1257"/>
      <c r="FR1" s="1628"/>
      <c r="FS1" s="2187"/>
      <c r="FU1" s="2175" t="str">
        <f>'D - Welsh NHS Assumptions'!A1</f>
        <v>Organisation</v>
      </c>
      <c r="FV1" s="2188"/>
      <c r="FW1" s="1941"/>
      <c r="FX1" s="1941"/>
      <c r="FY1" s="1941"/>
      <c r="FZ1" s="1941"/>
      <c r="GA1" s="1941"/>
      <c r="GB1" s="1941"/>
      <c r="GC1" s="1941"/>
      <c r="GD1" s="1941"/>
      <c r="GF1" s="2175" t="str">
        <f>'E - Resource Limits'!A1</f>
        <v>Organisation</v>
      </c>
      <c r="GG1" s="2184"/>
      <c r="GH1" s="915" t="str">
        <f>'E - Resource Limits'!C1</f>
        <v>This Table is currently showing 0 errors</v>
      </c>
      <c r="GI1" s="2189"/>
      <c r="GJ1" s="2189"/>
      <c r="GK1" s="2189"/>
      <c r="GL1" s="918"/>
      <c r="GM1" s="918"/>
      <c r="GN1" s="2189"/>
      <c r="GO1" s="1941"/>
      <c r="GP1" s="2181" t="str">
        <f>'E - Resource Limits'!K1</f>
        <v xml:space="preserve">Period : </v>
      </c>
      <c r="GQ1" s="2179" t="str">
        <f>'E - Resource Limits'!L1</f>
        <v>Apr 21</v>
      </c>
      <c r="GR1" s="2190"/>
      <c r="GT1" s="84" t="str">
        <f>'E1 - Invoiced Income'!A1</f>
        <v>Organisation</v>
      </c>
      <c r="GU1" s="84"/>
      <c r="GV1" s="995"/>
      <c r="GW1" s="162"/>
      <c r="GX1" s="77"/>
      <c r="GY1" s="995"/>
      <c r="GZ1" s="995"/>
      <c r="HA1" s="995"/>
      <c r="HB1" s="995"/>
      <c r="HC1" s="162"/>
      <c r="HD1" s="995"/>
      <c r="HE1" s="995"/>
      <c r="HF1" s="995"/>
      <c r="HG1" s="995"/>
      <c r="HH1" s="162"/>
      <c r="HI1" s="77"/>
      <c r="HJ1" s="162" t="str">
        <f>'E1 - Invoiced Income'!R1</f>
        <v xml:space="preserve">Period : </v>
      </c>
      <c r="HK1" s="77" t="str">
        <f>'E1 - Invoiced Income'!S1</f>
        <v>Apr 21</v>
      </c>
      <c r="HL1" s="995"/>
      <c r="HM1" s="995"/>
      <c r="HO1" s="2175" t="str">
        <f>'F - SoFP'!A1</f>
        <v>Organisation</v>
      </c>
      <c r="HP1" s="1941"/>
      <c r="HQ1" s="2191" t="str">
        <f>'F - SoFP'!C1</f>
        <v>Period :</v>
      </c>
      <c r="HR1" s="2192" t="str">
        <f>'F - SoFP'!D1</f>
        <v>Apr 21</v>
      </c>
      <c r="HS1" s="2193"/>
      <c r="HT1" s="2194"/>
      <c r="HV1" s="2175" t="str">
        <f>'G - Cash Flow'!A1</f>
        <v>Organisation</v>
      </c>
      <c r="HW1" s="2195"/>
      <c r="HX1" s="2195"/>
      <c r="HY1" s="2195"/>
      <c r="HZ1" s="2195"/>
      <c r="IA1" s="2195"/>
      <c r="IB1" s="2195"/>
      <c r="IC1" s="2195"/>
      <c r="ID1" s="2195"/>
      <c r="IE1" s="1941"/>
      <c r="IF1" s="1941"/>
      <c r="IG1" s="2195"/>
      <c r="IH1" s="2181" t="str">
        <f>'G - Cash Flow'!M1</f>
        <v xml:space="preserve">Period :  </v>
      </c>
      <c r="II1" s="2196" t="str">
        <f>'G - Cash Flow'!N1</f>
        <v>Apr 21</v>
      </c>
      <c r="IJ1" s="2197"/>
      <c r="IK1" s="2197"/>
      <c r="IM1" s="84" t="str">
        <f>'H - PSPP'!A1</f>
        <v>Organisation</v>
      </c>
      <c r="IN1" s="168"/>
      <c r="IO1" s="995"/>
      <c r="IP1" s="995"/>
      <c r="IQ1" s="995"/>
      <c r="IR1" s="995"/>
      <c r="IS1" s="995"/>
      <c r="IT1" s="995"/>
      <c r="IU1" s="995"/>
      <c r="IV1" s="995"/>
      <c r="IW1" s="995"/>
      <c r="IX1" s="995"/>
      <c r="IY1" s="995"/>
      <c r="IZ1" s="162" t="str">
        <f>'H - PSPP'!N1</f>
        <v xml:space="preserve">Period : </v>
      </c>
      <c r="JA1" s="77" t="str">
        <f>'H - PSPP'!O1</f>
        <v>Apr 21</v>
      </c>
      <c r="JB1" s="1941"/>
      <c r="JD1" s="2175" t="str">
        <f>'I - Capital RLM'!A1</f>
        <v>Organisation</v>
      </c>
      <c r="JE1" s="1941"/>
      <c r="JF1" s="1941"/>
      <c r="JG1" s="1941"/>
      <c r="JH1" s="1941"/>
      <c r="JI1" s="2198"/>
      <c r="JJ1" s="1941"/>
      <c r="JK1" s="2195" t="str">
        <f>'I - Capital RLM'!H1</f>
        <v xml:space="preserve">Period : </v>
      </c>
      <c r="JL1" s="2179" t="str">
        <f>'I - Capital RLM'!I1</f>
        <v>Apr 21</v>
      </c>
      <c r="JM1" s="2199"/>
      <c r="JN1" s="2199"/>
      <c r="JO1" s="2199"/>
      <c r="JQ1" s="2175" t="str">
        <f>'J - Capital In Year Schemes'!A1</f>
        <v>Organisation</v>
      </c>
      <c r="JR1" s="1941"/>
      <c r="JS1" s="1941"/>
      <c r="JT1" s="1941"/>
      <c r="JU1" s="1941"/>
      <c r="JV1" s="1941"/>
      <c r="JW1" s="1941"/>
      <c r="JX1" s="1941"/>
      <c r="JY1" s="1941"/>
      <c r="JZ1" s="1941"/>
      <c r="KA1" s="1941"/>
      <c r="KB1" s="1941"/>
      <c r="KC1" s="1941"/>
      <c r="KD1" s="1941"/>
      <c r="KE1" s="1941"/>
      <c r="KF1" s="1941"/>
      <c r="KG1" s="1941"/>
      <c r="KH1" s="2195"/>
      <c r="KI1" s="2195" t="str">
        <f>'J - Capital In Year Schemes'!S1</f>
        <v xml:space="preserve">Period : </v>
      </c>
      <c r="KJ1" s="2200" t="str">
        <f>'J - Capital In Year Schemes'!T1</f>
        <v>Apr 21</v>
      </c>
      <c r="KK1" s="2199"/>
      <c r="KM1" s="2175" t="str">
        <f>'K - Capital Disposals'!A1</f>
        <v>Organisation</v>
      </c>
      <c r="KN1" s="1941"/>
      <c r="KO1" s="1941"/>
      <c r="KP1" s="1941"/>
      <c r="KQ1" s="1941"/>
      <c r="KR1" s="1941"/>
      <c r="KS1" s="1941"/>
      <c r="KT1" s="1941"/>
      <c r="KU1" s="1941"/>
      <c r="KV1" s="1941"/>
      <c r="KW1" s="1941"/>
      <c r="KX1" s="1941"/>
      <c r="KY1" s="1941"/>
      <c r="KZ1" s="2181" t="str">
        <f>'K - Capital Disposals'!N1</f>
        <v xml:space="preserve">Period : </v>
      </c>
      <c r="LA1" s="2179" t="str">
        <f>'K - Capital Disposals'!O1</f>
        <v>Apr 21</v>
      </c>
      <c r="LB1" s="1941"/>
      <c r="LC1" s="2201"/>
      <c r="LE1" s="1829" t="str">
        <f>'L - EFL'!A1</f>
        <v>Organisation</v>
      </c>
      <c r="LF1" s="1828"/>
      <c r="LG1" s="995"/>
      <c r="LH1" s="162" t="str">
        <f>'L - EFL'!D1</f>
        <v xml:space="preserve">Period :  </v>
      </c>
      <c r="LI1" s="1827" t="str">
        <f>'L - EFL'!E1</f>
        <v>Apr 21</v>
      </c>
      <c r="LJ1" s="995"/>
      <c r="LL1" s="1945"/>
      <c r="LM1" s="1080" t="str">
        <f>'M - Aged Debtors'!B1</f>
        <v>Organisation</v>
      </c>
      <c r="LN1" s="957"/>
      <c r="LO1" s="958"/>
      <c r="LP1" s="958"/>
      <c r="LQ1" s="1282"/>
      <c r="LR1" s="1946"/>
      <c r="LS1" s="1947"/>
      <c r="LT1" s="1948" t="s">
        <v>471</v>
      </c>
      <c r="LU1" s="1079" t="str">
        <f>'M - Aged Debtors'!J1</f>
        <v>Apr 21</v>
      </c>
      <c r="LV1" s="1945"/>
      <c r="LX1" s="469" t="str">
        <f>'N - GMS'!A1</f>
        <v>Organisation</v>
      </c>
      <c r="LY1" s="1283"/>
      <c r="LZ1" s="470"/>
      <c r="MA1" s="471" t="str">
        <f>'N - GMS'!D1</f>
        <v>Period :</v>
      </c>
      <c r="MB1" s="471" t="str">
        <f>'N - GMS'!E1</f>
        <v>Apr 21</v>
      </c>
      <c r="MC1" s="471"/>
      <c r="MD1" s="471"/>
      <c r="ME1" s="471"/>
      <c r="MF1" s="471"/>
      <c r="MH1" s="469" t="str">
        <f>'O - Dental'!A1</f>
        <v>Organisation</v>
      </c>
      <c r="MI1" s="743"/>
      <c r="MJ1" s="744"/>
      <c r="MK1" s="745"/>
      <c r="ML1" s="745"/>
      <c r="MM1" s="471" t="str">
        <f>'O - Dental'!F1</f>
        <v>Period :</v>
      </c>
      <c r="MN1" s="471" t="str">
        <f>'O - Dental'!G1</f>
        <v>Apr 21</v>
      </c>
      <c r="MO1" s="745">
        <f>'O - Dental'!H1</f>
        <v>0</v>
      </c>
      <c r="MP1" s="745">
        <f>'O - Dental'!I1</f>
        <v>0</v>
      </c>
    </row>
    <row r="2" spans="1:354" ht="20" customHeight="1">
      <c r="A2" s="1941"/>
      <c r="B2" s="1941"/>
      <c r="C2" s="2177"/>
      <c r="D2" s="2177"/>
      <c r="E2" s="2177"/>
      <c r="F2" s="2177"/>
      <c r="G2" s="2177"/>
      <c r="H2" s="2177"/>
      <c r="I2" s="2177"/>
      <c r="J2" s="2177"/>
      <c r="K2" s="2177"/>
      <c r="M2" s="2195"/>
      <c r="N2" s="2203"/>
      <c r="O2" s="1941"/>
      <c r="P2" s="1941"/>
      <c r="Q2" s="1941"/>
      <c r="R2" s="1941"/>
      <c r="S2" s="1941"/>
      <c r="T2" s="2183"/>
      <c r="U2" s="2195"/>
      <c r="V2" s="2203"/>
      <c r="W2" s="2203"/>
      <c r="X2" s="2203"/>
      <c r="Y2" s="2203"/>
      <c r="Z2" s="2203"/>
      <c r="AA2" s="2203"/>
      <c r="AB2" s="2203"/>
      <c r="AC2" s="2203"/>
      <c r="AD2" s="2203"/>
      <c r="AE2" s="2203"/>
      <c r="AF2" s="2203"/>
      <c r="AG2" s="2203"/>
      <c r="AH2" s="2203"/>
      <c r="AI2" s="1941"/>
      <c r="AJ2" s="1941"/>
      <c r="AK2" s="1941"/>
      <c r="AL2" s="1941"/>
      <c r="AM2" s="1941"/>
      <c r="AN2" s="1941"/>
      <c r="AO2" s="2183"/>
      <c r="AP2" s="86"/>
      <c r="AQ2" s="1570"/>
      <c r="AR2" s="1236"/>
      <c r="AS2" s="1530"/>
      <c r="AT2" s="1530"/>
      <c r="AU2" s="1530"/>
      <c r="AV2" s="1530"/>
      <c r="AW2" s="1530"/>
      <c r="AX2" s="1941"/>
      <c r="AZ2" s="398"/>
      <c r="BA2" s="995"/>
      <c r="BB2" s="918"/>
      <c r="BC2" s="997"/>
      <c r="BE2" s="2195"/>
      <c r="BF2" s="2185"/>
      <c r="BG2" s="2187"/>
      <c r="BH2" s="117"/>
      <c r="BI2" s="108"/>
      <c r="BJ2" s="108"/>
      <c r="BK2" s="108"/>
      <c r="BL2" s="108"/>
      <c r="BM2" s="109"/>
      <c r="BN2" s="108"/>
      <c r="BO2" s="108"/>
      <c r="BP2" s="108"/>
      <c r="BQ2" s="108"/>
      <c r="BR2" s="108"/>
      <c r="BS2" s="108"/>
      <c r="BT2" s="108"/>
      <c r="BU2" s="2185"/>
      <c r="BV2" s="2185"/>
      <c r="BW2" s="2185"/>
      <c r="BX2" s="90"/>
      <c r="BY2" s="85"/>
      <c r="BZ2" s="85"/>
      <c r="CA2" s="85"/>
      <c r="CB2" s="85"/>
      <c r="CC2" s="85"/>
      <c r="CD2" s="85"/>
      <c r="CE2" s="85"/>
      <c r="CF2" s="2761" t="str">
        <f>'B1 - Net Exp Profiles'!I2</f>
        <v>YTD Months to be completed from Month:</v>
      </c>
      <c r="CG2" s="2761">
        <f>'B1 - Net Exp Profiles'!J2</f>
        <v>13</v>
      </c>
      <c r="CH2" s="85"/>
      <c r="CI2" s="85"/>
      <c r="CJ2" s="85"/>
      <c r="CK2" s="85"/>
      <c r="CL2" s="85"/>
      <c r="CM2" s="85"/>
      <c r="CO2" s="105"/>
      <c r="CP2" s="105"/>
      <c r="CQ2" s="1439"/>
      <c r="CR2" s="1439"/>
      <c r="CS2" s="1439"/>
      <c r="CT2" s="1439"/>
      <c r="CU2" s="1439"/>
      <c r="CV2" s="85"/>
      <c r="CW2" s="85"/>
      <c r="CX2" s="85"/>
      <c r="CY2" s="85"/>
      <c r="CZ2" s="85"/>
      <c r="DA2" s="85"/>
      <c r="DB2" s="85"/>
      <c r="DC2" s="85"/>
      <c r="DD2" s="660"/>
      <c r="DF2" s="105"/>
      <c r="DG2" s="105"/>
      <c r="DH2" s="1439"/>
      <c r="DI2" s="1439"/>
      <c r="DJ2" s="1439"/>
      <c r="DK2" s="1439"/>
      <c r="DL2" s="1439"/>
      <c r="DM2" s="85"/>
      <c r="DN2" s="85"/>
      <c r="DO2" s="85"/>
      <c r="DP2" s="85"/>
      <c r="DQ2" s="85"/>
      <c r="DR2" s="85"/>
      <c r="DS2" s="85"/>
      <c r="DT2" s="85"/>
      <c r="DU2" s="660"/>
      <c r="DV2" s="85"/>
      <c r="DW2" s="85"/>
      <c r="DY2" s="2195"/>
      <c r="DZ2" s="2185"/>
      <c r="EA2" s="2204"/>
      <c r="EB2" s="108"/>
      <c r="EC2" s="108"/>
      <c r="ED2" s="108"/>
      <c r="EE2" s="108"/>
      <c r="EF2" s="108"/>
      <c r="EG2" s="109"/>
      <c r="EH2" s="108"/>
      <c r="EI2" s="108"/>
      <c r="EJ2" s="108"/>
      <c r="EK2" s="108"/>
      <c r="EL2" s="108"/>
      <c r="EM2" s="108"/>
      <c r="EN2" s="108"/>
      <c r="EO2" s="2185"/>
      <c r="EP2" s="2185"/>
      <c r="EQ2" s="2185"/>
      <c r="ER2" s="2185"/>
      <c r="ES2" s="2185"/>
      <c r="ET2" s="2185"/>
      <c r="EU2" s="2185"/>
      <c r="EV2" s="2185"/>
      <c r="EW2" s="2185"/>
      <c r="EX2" s="1147"/>
      <c r="EY2" s="1147"/>
      <c r="EZ2" s="805"/>
      <c r="FA2" s="918"/>
      <c r="FB2" s="1149"/>
      <c r="FC2" s="813"/>
      <c r="FD2" s="1149"/>
      <c r="FE2" s="1149"/>
      <c r="FF2" s="1150"/>
      <c r="FG2" s="1149"/>
      <c r="FH2" s="1149"/>
      <c r="FI2" s="1149"/>
      <c r="FJ2" s="1149"/>
      <c r="FK2" s="1149"/>
      <c r="FL2" s="1149"/>
      <c r="FM2" s="1148"/>
      <c r="FN2" s="2186"/>
      <c r="FO2" s="660"/>
      <c r="FP2" s="1257"/>
      <c r="FQ2" s="1257"/>
      <c r="FR2" s="1628"/>
      <c r="FS2" s="2187"/>
      <c r="FU2" s="1941"/>
      <c r="FV2" s="2205"/>
      <c r="FW2" s="1941"/>
      <c r="FX2" s="1941"/>
      <c r="FY2" s="1941"/>
      <c r="FZ2" s="1941"/>
      <c r="GA2" s="1941"/>
      <c r="GB2" s="1941"/>
      <c r="GC2" s="1941"/>
      <c r="GD2" s="1941"/>
      <c r="GF2" s="1941"/>
      <c r="GG2" s="816"/>
      <c r="GH2" s="1284"/>
      <c r="GI2" s="918"/>
      <c r="GJ2" s="2189"/>
      <c r="GK2" s="2189"/>
      <c r="GL2" s="918"/>
      <c r="GM2" s="918"/>
      <c r="GN2" s="2189"/>
      <c r="GO2" s="1941"/>
      <c r="GP2" s="1941"/>
      <c r="GQ2" s="1941"/>
      <c r="GR2" s="2190"/>
      <c r="GT2" s="995"/>
      <c r="GU2" s="995"/>
      <c r="GV2" s="995"/>
      <c r="GW2" s="995"/>
      <c r="GX2" s="995"/>
      <c r="GY2" s="995"/>
      <c r="GZ2" s="995"/>
      <c r="HA2" s="995"/>
      <c r="HB2" s="995"/>
      <c r="HC2" s="995"/>
      <c r="HD2" s="995"/>
      <c r="HE2" s="995"/>
      <c r="HF2" s="995"/>
      <c r="HG2" s="995"/>
      <c r="HH2" s="995"/>
      <c r="HI2" s="995"/>
      <c r="HJ2" s="995"/>
      <c r="HK2" s="995"/>
      <c r="HL2" s="995"/>
      <c r="HM2" s="995"/>
      <c r="HO2" s="1941"/>
      <c r="HP2" s="918" t="str">
        <f>'F - SoFP'!B2</f>
        <v>This table needs completing monthly from Month:</v>
      </c>
      <c r="HQ2" s="2189"/>
      <c r="HR2" s="2189"/>
      <c r="HS2" s="2201"/>
      <c r="HT2" s="2201"/>
      <c r="HV2" s="2195"/>
      <c r="HW2" s="2195"/>
      <c r="HX2" s="2195"/>
      <c r="HY2" s="2195"/>
      <c r="HZ2" s="2195"/>
      <c r="IA2" s="2195"/>
      <c r="IB2" s="2195"/>
      <c r="IC2" s="2195"/>
      <c r="ID2" s="2195"/>
      <c r="IE2" s="2206"/>
      <c r="IF2" s="2206"/>
      <c r="IG2" s="2195"/>
      <c r="IH2" s="2195"/>
      <c r="II2" s="1941"/>
      <c r="IJ2" s="2197"/>
      <c r="IK2" s="2197"/>
      <c r="IM2" s="995"/>
      <c r="IN2" s="432"/>
      <c r="IO2" s="845" t="str">
        <f>'H - PSPP'!C2</f>
        <v>This table needs completing on a quarterly basis</v>
      </c>
      <c r="IP2" s="995"/>
      <c r="IQ2" s="995"/>
      <c r="IR2" s="995"/>
      <c r="IS2" s="995"/>
      <c r="IT2" s="995"/>
      <c r="IU2" s="995"/>
      <c r="IV2" s="995"/>
      <c r="IW2" s="995"/>
      <c r="IX2" s="995"/>
      <c r="IY2" s="995"/>
      <c r="IZ2" s="995"/>
      <c r="JA2" s="995"/>
      <c r="JB2" s="1941"/>
      <c r="JD2" s="1941"/>
      <c r="JE2" s="1941"/>
      <c r="JF2" s="1941"/>
      <c r="JG2" s="1941"/>
      <c r="JH2" s="1941"/>
      <c r="JI2" s="2198"/>
      <c r="JJ2" s="1941"/>
      <c r="JK2" s="1941"/>
      <c r="JL2" s="1941"/>
      <c r="JM2" s="2199"/>
      <c r="JN2" s="2199"/>
      <c r="JO2" s="2199"/>
      <c r="JQ2" s="1941"/>
      <c r="JR2" s="1941"/>
      <c r="JS2" s="1941"/>
      <c r="JT2" s="1941"/>
      <c r="JU2" s="1941"/>
      <c r="JV2" s="1941"/>
      <c r="JW2" s="1941"/>
      <c r="JX2" s="1941"/>
      <c r="JY2" s="1941"/>
      <c r="JZ2" s="1941"/>
      <c r="KA2" s="1941"/>
      <c r="KB2" s="1941"/>
      <c r="KC2" s="1941"/>
      <c r="KD2" s="1941"/>
      <c r="KE2" s="1941"/>
      <c r="KF2" s="1941"/>
      <c r="KG2" s="1941"/>
      <c r="KH2" s="1941"/>
      <c r="KI2" s="1941"/>
      <c r="KJ2" s="1941"/>
      <c r="KK2" s="2199"/>
      <c r="KM2" s="1941"/>
      <c r="KN2" s="1941"/>
      <c r="KO2" s="1941"/>
      <c r="KP2" s="1941"/>
      <c r="KQ2" s="1941"/>
      <c r="KR2" s="1941"/>
      <c r="KS2" s="1941"/>
      <c r="KT2" s="1941"/>
      <c r="KU2" s="1941"/>
      <c r="KV2" s="1941"/>
      <c r="KW2" s="1941"/>
      <c r="KX2" s="1941"/>
      <c r="KY2" s="1941"/>
      <c r="KZ2" s="1941"/>
      <c r="LA2" s="1941"/>
      <c r="LB2" s="1941"/>
      <c r="LC2" s="2201"/>
      <c r="LE2" s="995"/>
      <c r="LF2" s="995"/>
      <c r="LG2" s="997"/>
      <c r="LH2" s="997"/>
      <c r="LI2" s="997"/>
      <c r="LJ2" s="997"/>
      <c r="LL2" s="1945"/>
      <c r="LM2" s="1945"/>
      <c r="LN2" s="960"/>
      <c r="LO2" s="1285"/>
      <c r="LP2" s="1285"/>
      <c r="LQ2" s="1282"/>
      <c r="LR2" s="1946"/>
      <c r="LS2" s="906" t="str">
        <f>'M - Aged Debtors'!H2</f>
        <v>11 weeks before end of Apr 21 =</v>
      </c>
      <c r="LT2" s="1286">
        <f>'M - Aged Debtors'!I2</f>
        <v>44239</v>
      </c>
      <c r="LU2" s="1945"/>
      <c r="LV2" s="1945"/>
      <c r="LX2" s="473"/>
      <c r="LY2" s="474"/>
      <c r="LZ2" s="474"/>
      <c r="MA2" s="475"/>
      <c r="MB2" s="475"/>
      <c r="MC2" s="475"/>
      <c r="MD2" s="475"/>
      <c r="ME2" s="476"/>
      <c r="MF2" s="477"/>
      <c r="MH2" s="742"/>
      <c r="MI2" s="746"/>
      <c r="MJ2" s="746"/>
      <c r="MK2" s="747">
        <f>'O - Dental'!D2</f>
        <v>0</v>
      </c>
      <c r="ML2" s="747">
        <f>'O - Dental'!E2</f>
        <v>0</v>
      </c>
      <c r="MM2" s="747">
        <f>'O - Dental'!F2</f>
        <v>0</v>
      </c>
      <c r="MN2" s="747">
        <f>'O - Dental'!G2</f>
        <v>0</v>
      </c>
      <c r="MO2" s="748">
        <f>'O - Dental'!H2</f>
        <v>0</v>
      </c>
      <c r="MP2" s="749">
        <f>'O - Dental'!I2</f>
        <v>0</v>
      </c>
    </row>
    <row r="3" spans="1:354" ht="20" customHeight="1" thickBot="1">
      <c r="A3" s="2195"/>
      <c r="B3" s="2195"/>
      <c r="C3" s="2177"/>
      <c r="D3" s="2177"/>
      <c r="E3" s="2177"/>
      <c r="F3" s="2177"/>
      <c r="G3" s="2177"/>
      <c r="H3" s="2177"/>
      <c r="I3" s="2177"/>
      <c r="J3" s="2177"/>
      <c r="K3" s="2177"/>
      <c r="M3" s="2195" t="str">
        <f>'A - Movement'!A3</f>
        <v>Table A - Movement of Opening Financial Plan to Forecast Outturn</v>
      </c>
      <c r="N3" s="1941"/>
      <c r="O3" s="1941"/>
      <c r="P3" s="1941"/>
      <c r="Q3" s="1941"/>
      <c r="R3" s="1941"/>
      <c r="S3" s="1941"/>
      <c r="T3" s="2183"/>
      <c r="U3" s="2195" t="str">
        <f>'A - Movement'!A3</f>
        <v>Table A - Movement of Opening Financial Plan to Forecast Outturn</v>
      </c>
      <c r="V3" s="1941"/>
      <c r="W3" s="1941"/>
      <c r="X3" s="1941"/>
      <c r="Y3" s="1941"/>
      <c r="Z3" s="1941"/>
      <c r="AA3" s="1941"/>
      <c r="AB3" s="1941"/>
      <c r="AC3" s="1941"/>
      <c r="AD3" s="1941"/>
      <c r="AE3" s="1941"/>
      <c r="AF3" s="1941"/>
      <c r="AG3" s="1941"/>
      <c r="AH3" s="1941"/>
      <c r="AI3" s="1941"/>
      <c r="AJ3" s="1941"/>
      <c r="AK3" s="1941"/>
      <c r="AL3" s="1941"/>
      <c r="AM3" s="1941"/>
      <c r="AN3" s="1941"/>
      <c r="AO3" s="2183"/>
      <c r="AP3" s="86" t="str">
        <f>'A1 - Underlying Position'!A3</f>
        <v>Table A1 - Underlying Position</v>
      </c>
      <c r="AQ3" s="995"/>
      <c r="AR3" s="1530"/>
      <c r="AS3" s="1530"/>
      <c r="AT3" s="1530"/>
      <c r="AU3" s="1530"/>
      <c r="AV3" s="1530"/>
      <c r="AW3" s="1532"/>
      <c r="AX3" s="1941"/>
      <c r="AZ3" s="398"/>
      <c r="BA3" s="1328" t="str">
        <f>'A2 - Risks'!B3</f>
        <v>This Table is currently showing 0 errors</v>
      </c>
      <c r="BB3" s="997"/>
      <c r="BC3" s="997"/>
      <c r="BE3" s="2195" t="str">
        <f>'B - Monthly Positions'!A3</f>
        <v>Table B - Monthly Positions</v>
      </c>
      <c r="BF3" s="2207"/>
      <c r="BG3" s="2187"/>
      <c r="BH3" s="108"/>
      <c r="BI3" s="108"/>
      <c r="BJ3" s="108"/>
      <c r="BK3" s="108"/>
      <c r="BL3" s="108"/>
      <c r="BM3" s="109"/>
      <c r="BN3" s="108"/>
      <c r="BO3" s="108"/>
      <c r="BP3" s="108"/>
      <c r="BQ3" s="108"/>
      <c r="BR3" s="108"/>
      <c r="BS3" s="108"/>
      <c r="BT3" s="2185"/>
      <c r="BU3" s="2208" t="str">
        <f>'B - Monthly Positions'!Q3</f>
        <v>Period :</v>
      </c>
      <c r="BV3" s="2209" t="str">
        <f>'B - Monthly Positions'!R3</f>
        <v>Apr 21</v>
      </c>
      <c r="BW3" s="2209"/>
      <c r="BX3" s="90"/>
      <c r="BY3" s="86" t="str">
        <f>'B1 - Net Exp Profiles'!B3</f>
        <v>Table B1 - Net Expenditure Profile Analysis</v>
      </c>
      <c r="BZ3" s="85"/>
      <c r="CA3" s="85"/>
      <c r="CB3" s="85"/>
      <c r="CC3" s="85"/>
      <c r="CD3" s="85"/>
      <c r="CE3" s="85"/>
      <c r="CF3" s="2761" t="str">
        <f>'B1 - Net Exp Profiles'!I3</f>
        <v>Forecast Months to be completed from Month:</v>
      </c>
      <c r="CG3" s="2761">
        <f>'B1 - Net Exp Profiles'!J3</f>
        <v>13</v>
      </c>
      <c r="CH3" s="85"/>
      <c r="CI3" s="85"/>
      <c r="CJ3" s="85"/>
      <c r="CK3" s="85"/>
      <c r="CL3" s="85"/>
      <c r="CM3" s="85"/>
      <c r="CO3" s="1445"/>
      <c r="CP3" s="1446"/>
      <c r="CQ3" s="1447" t="str">
        <f>'B2 - Pay &amp; Agency'!C3</f>
        <v>This Table is currently showing 0 errors</v>
      </c>
      <c r="CR3" s="1448"/>
      <c r="CS3" s="1448"/>
      <c r="CT3" s="1449"/>
      <c r="CU3" s="1448"/>
      <c r="CV3" s="1439"/>
      <c r="CW3" s="1439"/>
      <c r="CX3" s="1439"/>
      <c r="CY3" s="1439"/>
      <c r="CZ3" s="1439"/>
      <c r="DA3" s="1439"/>
      <c r="DB3" s="1439"/>
      <c r="DC3" s="1450"/>
      <c r="DD3" s="660"/>
      <c r="DF3" s="1445"/>
      <c r="DG3" s="1446"/>
      <c r="DH3" s="1447" t="str">
        <f>'B3 - COVID-19'!C2</f>
        <v>This Table is currently showing 0 errors</v>
      </c>
      <c r="DI3" s="1448"/>
      <c r="DJ3" s="1448"/>
      <c r="DK3" s="1449"/>
      <c r="DL3" s="1448"/>
      <c r="DM3" s="1439"/>
      <c r="DN3" s="1439"/>
      <c r="DO3" s="1439"/>
      <c r="DP3" s="1439"/>
      <c r="DQ3" s="1439"/>
      <c r="DR3" s="1439"/>
      <c r="DS3" s="1439"/>
      <c r="DT3" s="1450"/>
      <c r="DU3" s="660"/>
      <c r="DV3" s="85"/>
      <c r="DW3" s="85"/>
      <c r="DY3" s="2195"/>
      <c r="DZ3" s="1941"/>
      <c r="EA3" s="2185"/>
      <c r="EB3" s="108"/>
      <c r="EC3" s="108"/>
      <c r="ED3" s="108"/>
      <c r="EE3" s="108"/>
      <c r="EF3" s="108"/>
      <c r="EG3" s="109"/>
      <c r="EH3" s="108"/>
      <c r="EI3" s="108"/>
      <c r="EJ3" s="108"/>
      <c r="EK3" s="108"/>
      <c r="EL3" s="108"/>
      <c r="EM3" s="108"/>
      <c r="EN3" s="2181" t="str">
        <f>'C, C1 &amp; C2 - Savings Schemes'!P3</f>
        <v>Period :</v>
      </c>
      <c r="EO3" s="2179" t="str">
        <f>'C, C1 &amp; C2 - Savings Schemes'!Q3</f>
        <v>Apr 21</v>
      </c>
      <c r="EP3" s="2185"/>
      <c r="EQ3" s="2185"/>
      <c r="ER3" s="2185"/>
      <c r="ES3" s="2185"/>
      <c r="ET3" s="2185"/>
      <c r="EU3" s="2185"/>
      <c r="EV3" s="2185"/>
      <c r="EW3" s="2185"/>
      <c r="EX3" s="1148"/>
      <c r="EY3" s="1148"/>
      <c r="EZ3" s="1151"/>
      <c r="FA3" s="1152"/>
      <c r="FB3" s="1152"/>
      <c r="FC3" s="1152"/>
      <c r="FD3" s="1152"/>
      <c r="FE3" s="1152"/>
      <c r="FF3" s="1153"/>
      <c r="FG3" s="1152"/>
      <c r="FH3" s="1149"/>
      <c r="FI3" s="1152"/>
      <c r="FJ3" s="1149"/>
      <c r="FK3" s="1149"/>
      <c r="FL3" s="1149"/>
      <c r="FM3" s="151"/>
      <c r="FN3" s="2186"/>
      <c r="FO3" s="660"/>
      <c r="FP3" s="1257"/>
      <c r="FQ3" s="1257"/>
      <c r="FR3" s="151" t="str">
        <f>'Table C3 Tracker'!U3</f>
        <v>Apr 21</v>
      </c>
      <c r="FS3" s="2187"/>
      <c r="FU3" s="2195"/>
      <c r="FV3" s="2195"/>
      <c r="FW3" s="1941"/>
      <c r="FX3" s="1941"/>
      <c r="FY3" s="1941"/>
      <c r="FZ3" s="1941"/>
      <c r="GA3" s="1941"/>
      <c r="GB3" s="2181" t="str">
        <f>'D - Welsh NHS Assumptions'!H3</f>
        <v>Period :</v>
      </c>
      <c r="GC3" s="2196" t="str">
        <f>'D - Welsh NHS Assumptions'!I3</f>
        <v>Apr 21</v>
      </c>
      <c r="GD3" s="1941"/>
      <c r="GF3" s="1941"/>
      <c r="GG3" s="1941"/>
      <c r="GH3" s="1941"/>
      <c r="GI3" s="1941"/>
      <c r="GJ3" s="1941"/>
      <c r="GK3" s="1941"/>
      <c r="GL3" s="1941"/>
      <c r="GM3" s="1941"/>
      <c r="GN3" s="1941"/>
      <c r="GO3" s="1941"/>
      <c r="GP3" s="1941"/>
      <c r="GQ3" s="1941"/>
      <c r="GR3" s="2190"/>
      <c r="GT3" s="995"/>
      <c r="GU3" s="995"/>
      <c r="GV3" s="997"/>
      <c r="GW3" s="997"/>
      <c r="GX3" s="997"/>
      <c r="GY3" s="997"/>
      <c r="GZ3" s="997"/>
      <c r="HA3" s="997"/>
      <c r="HB3" s="997"/>
      <c r="HC3" s="995"/>
      <c r="HD3" s="997"/>
      <c r="HE3" s="995"/>
      <c r="HF3" s="995"/>
      <c r="HG3" s="995"/>
      <c r="HH3" s="995"/>
      <c r="HI3" s="995"/>
      <c r="HJ3" s="995"/>
      <c r="HK3" s="995"/>
      <c r="HL3" s="995"/>
      <c r="HM3" s="995"/>
      <c r="HO3" s="2195"/>
      <c r="HP3" s="932" t="str">
        <f>'F - SoFP'!B3</f>
        <v>This Table is currently showing 0 errors</v>
      </c>
      <c r="HQ3" s="918"/>
      <c r="HR3" s="2189"/>
      <c r="HS3" s="2201"/>
      <c r="HT3" s="2201"/>
      <c r="HV3" s="2195"/>
      <c r="HW3" s="824"/>
      <c r="HX3" s="934" t="str">
        <f>'G - Cash Flow'!C3</f>
        <v>This Table is currently showing 0 errors</v>
      </c>
      <c r="HY3" s="2210"/>
      <c r="HZ3" s="918"/>
      <c r="IA3" s="2210"/>
      <c r="IB3" s="2210"/>
      <c r="IC3" s="2210"/>
      <c r="ID3" s="2210"/>
      <c r="IE3" s="2195"/>
      <c r="IF3" s="1941"/>
      <c r="IG3" s="1941"/>
      <c r="IH3" s="1941"/>
      <c r="II3" s="1941"/>
      <c r="IJ3" s="2197"/>
      <c r="IK3" s="2197"/>
      <c r="IM3" s="217" t="str">
        <f>'H - PSPP'!A3</f>
        <v>Table H - PSPP</v>
      </c>
      <c r="IN3" s="217"/>
      <c r="IO3" s="1949" t="str">
        <f>'H - PSPP'!C3</f>
        <v>NOTE:  Data to 1 decimal place</v>
      </c>
      <c r="IP3" s="1949"/>
      <c r="IQ3" s="1949"/>
      <c r="IR3" s="1949"/>
      <c r="IS3" s="1949"/>
      <c r="IT3" s="1949"/>
      <c r="IU3" s="1949"/>
      <c r="IV3" s="1949"/>
      <c r="IW3" s="1949"/>
      <c r="IX3" s="1949"/>
      <c r="IY3" s="1949"/>
      <c r="IZ3" s="1949"/>
      <c r="JA3" s="1949"/>
      <c r="JB3" s="1950"/>
      <c r="JD3" s="2195"/>
      <c r="JE3" s="1941"/>
      <c r="JF3" s="2189"/>
      <c r="JG3" s="2189"/>
      <c r="JH3" s="2189"/>
      <c r="JI3" s="2211"/>
      <c r="JJ3" s="2189"/>
      <c r="JK3" s="2189"/>
      <c r="JL3" s="2189"/>
      <c r="JM3" s="2199"/>
      <c r="JN3" s="2199"/>
      <c r="JO3" s="2199"/>
      <c r="JQ3" s="1941"/>
      <c r="JR3" s="1941"/>
      <c r="JS3" s="1941"/>
      <c r="JT3" s="1941"/>
      <c r="JU3" s="1941"/>
      <c r="JV3" s="1941"/>
      <c r="JW3" s="1941"/>
      <c r="JX3" s="1941"/>
      <c r="JY3" s="1941"/>
      <c r="JZ3" s="1941"/>
      <c r="KA3" s="1941"/>
      <c r="KB3" s="1941"/>
      <c r="KC3" s="1941"/>
      <c r="KD3" s="1941"/>
      <c r="KE3" s="1941"/>
      <c r="KF3" s="1941"/>
      <c r="KG3" s="1941"/>
      <c r="KH3" s="1941"/>
      <c r="KI3" s="1941"/>
      <c r="KJ3" s="1941"/>
      <c r="KK3" s="2199"/>
      <c r="KM3" s="2212" t="str">
        <f>'K - Capital Disposals'!A3</f>
        <v>Table K - Capital Disposals</v>
      </c>
      <c r="KN3" s="1941"/>
      <c r="KO3" s="1099" t="str">
        <f>'K - Capital Disposals'!C3</f>
        <v>This Table is currently showing 0 errors</v>
      </c>
      <c r="KP3" s="1099"/>
      <c r="KQ3" s="1099"/>
      <c r="KR3" s="2189"/>
      <c r="KS3" s="918"/>
      <c r="KT3" s="2189"/>
      <c r="KU3" s="2189"/>
      <c r="KV3" s="2189"/>
      <c r="KW3" s="2189"/>
      <c r="KX3" s="2189"/>
      <c r="KY3" s="1941"/>
      <c r="KZ3" s="1941"/>
      <c r="LA3" s="1941"/>
      <c r="LB3" s="1941"/>
      <c r="LC3" s="2201"/>
      <c r="LE3" s="1825">
        <f>'L - EFL'!A3</f>
        <v>0</v>
      </c>
      <c r="LF3" s="1825"/>
      <c r="LG3" s="915" t="str">
        <f>'L - EFL'!C3</f>
        <v xml:space="preserve">This Table is currently showing 0 errors  </v>
      </c>
      <c r="LH3" s="997"/>
      <c r="LI3" s="997"/>
      <c r="LJ3" s="997"/>
      <c r="LL3" s="1945"/>
      <c r="LM3" s="1080" t="str">
        <f>'M - Aged Debtors'!B3</f>
        <v>Table M - Debtors Schedule</v>
      </c>
      <c r="LN3" s="1287"/>
      <c r="LO3" s="1285"/>
      <c r="LP3" s="1285"/>
      <c r="LQ3" s="1282"/>
      <c r="LR3" s="1946"/>
      <c r="LS3" s="908" t="str">
        <f>'M - Aged Debtors'!H3</f>
        <v>17 weeks before end of Apr 21 =</v>
      </c>
      <c r="LT3" s="1288">
        <f>'M - Aged Debtors'!I3</f>
        <v>44197</v>
      </c>
      <c r="LU3" s="1945"/>
      <c r="LV3" s="1951"/>
      <c r="LX3" s="252" t="str">
        <f>'N - GMS'!A3</f>
        <v xml:space="preserve">Table N - General Medical Services </v>
      </c>
      <c r="LY3" s="478"/>
      <c r="LZ3" s="479"/>
      <c r="MA3" s="480"/>
      <c r="MB3" s="478"/>
      <c r="MC3" s="480"/>
      <c r="MD3" s="480"/>
      <c r="ME3" s="480"/>
      <c r="MF3" s="480"/>
      <c r="MH3" s="252" t="str">
        <f>'O - Dental'!A3</f>
        <v>Table O - General Dental Services</v>
      </c>
      <c r="MI3" s="1146"/>
      <c r="MJ3" s="1144"/>
      <c r="MK3" s="1124" t="str">
        <f>'O - Dental'!D3</f>
        <v>This Table is currently showing 0 errors</v>
      </c>
      <c r="ML3" s="1145"/>
      <c r="MM3" s="916"/>
      <c r="MN3" s="953">
        <f>'O - Dental'!G3</f>
        <v>0</v>
      </c>
      <c r="MO3" s="751">
        <f>'O - Dental'!H3</f>
        <v>0</v>
      </c>
      <c r="MP3" s="751">
        <f>'O - Dental'!I3</f>
        <v>0</v>
      </c>
    </row>
    <row r="4" spans="1:354" ht="20" customHeight="1" thickBot="1">
      <c r="A4" s="2195" t="str">
        <f>Summary!A4</f>
        <v>Summary Of Main Financial Performance</v>
      </c>
      <c r="B4" s="1941"/>
      <c r="C4" s="2177"/>
      <c r="D4" s="2177"/>
      <c r="E4" s="2177"/>
      <c r="F4" s="2177"/>
      <c r="G4" s="2177"/>
      <c r="H4" s="2177"/>
      <c r="I4" s="2177"/>
      <c r="J4" s="2177"/>
      <c r="K4" s="2177"/>
      <c r="M4" s="2195"/>
      <c r="N4" s="1941"/>
      <c r="O4" s="1941"/>
      <c r="P4" s="1941"/>
      <c r="Q4" s="1941"/>
      <c r="R4" s="1941"/>
      <c r="S4" s="1941"/>
      <c r="T4" s="2183"/>
      <c r="U4" s="2195"/>
      <c r="V4" s="1941"/>
      <c r="W4" s="1941"/>
      <c r="X4" s="1941"/>
      <c r="Y4" s="1941"/>
      <c r="Z4" s="1941"/>
      <c r="AA4" s="1941"/>
      <c r="AB4" s="1941"/>
      <c r="AC4" s="1941"/>
      <c r="AD4" s="1941"/>
      <c r="AE4" s="1941"/>
      <c r="AF4" s="1941"/>
      <c r="AG4" s="1941"/>
      <c r="AH4" s="1941"/>
      <c r="AI4" s="1941"/>
      <c r="AJ4" s="1941"/>
      <c r="AK4" s="1941"/>
      <c r="AL4" s="1941"/>
      <c r="AM4" s="1941"/>
      <c r="AN4" s="1941"/>
      <c r="AO4" s="2183"/>
      <c r="AP4" s="1531"/>
      <c r="AQ4" s="1533"/>
      <c r="AR4" s="1534"/>
      <c r="AS4" s="1530"/>
      <c r="AT4" s="1530"/>
      <c r="AU4" s="1530"/>
      <c r="AV4" s="1530"/>
      <c r="AW4" s="1530"/>
      <c r="AX4" s="1941"/>
      <c r="AZ4" s="398"/>
      <c r="BA4" s="845"/>
      <c r="BB4" s="995"/>
      <c r="BC4" s="995"/>
      <c r="BE4" s="2185"/>
      <c r="BF4" s="2213"/>
      <c r="BG4" s="2187"/>
      <c r="BH4" s="665"/>
      <c r="BI4" s="108"/>
      <c r="BJ4" s="108"/>
      <c r="BK4" s="108"/>
      <c r="BL4" s="108"/>
      <c r="BM4" s="109"/>
      <c r="BN4" s="108"/>
      <c r="BO4" s="108"/>
      <c r="BP4" s="108"/>
      <c r="BQ4" s="108"/>
      <c r="BR4" s="108"/>
      <c r="BS4" s="108"/>
      <c r="BT4" s="108"/>
      <c r="BU4" s="2185"/>
      <c r="BV4" s="2185"/>
      <c r="BW4" s="2185"/>
      <c r="BX4" s="90"/>
      <c r="BY4" s="87"/>
      <c r="BZ4" s="915" t="str">
        <f>'B1 - Net Exp Profiles'!C4</f>
        <v>This Table is currently showing 0 errors</v>
      </c>
      <c r="CA4" s="85"/>
      <c r="CB4" s="85"/>
      <c r="CC4" s="85"/>
      <c r="CD4" s="85"/>
      <c r="CE4" s="85"/>
      <c r="CF4" s="85"/>
      <c r="CG4" s="85"/>
      <c r="CH4" s="85"/>
      <c r="CI4" s="85"/>
      <c r="CJ4" s="85"/>
      <c r="CK4" s="85"/>
      <c r="CL4" s="85"/>
      <c r="CM4" s="85"/>
      <c r="CO4" s="1453"/>
      <c r="CP4" s="105"/>
      <c r="CQ4" s="1448"/>
      <c r="CR4" s="1448"/>
      <c r="CS4" s="1448"/>
      <c r="CT4" s="1448"/>
      <c r="CU4" s="1448"/>
      <c r="CV4" s="1439"/>
      <c r="CW4" s="1439"/>
      <c r="CX4" s="1439"/>
      <c r="CY4" s="1439"/>
      <c r="CZ4" s="1439"/>
      <c r="DA4" s="1441"/>
      <c r="DB4" s="1454"/>
      <c r="DC4" s="1439"/>
      <c r="DD4" s="660"/>
      <c r="DF4" s="1453"/>
      <c r="DG4" s="105"/>
      <c r="DH4" s="1448"/>
      <c r="DI4" s="1448"/>
      <c r="DJ4" s="1448"/>
      <c r="DK4" s="1448"/>
      <c r="DL4" s="1448"/>
      <c r="DM4" s="1439"/>
      <c r="DN4" s="1439"/>
      <c r="DO4" s="1439"/>
      <c r="DP4" s="1439"/>
      <c r="DQ4" s="1439"/>
      <c r="DR4" s="1441"/>
      <c r="DS4" s="1454"/>
      <c r="DT4" s="1439"/>
      <c r="DU4" s="660"/>
      <c r="DV4" s="85"/>
      <c r="DW4" s="85"/>
      <c r="DY4" s="2195" t="str">
        <f>'C, C1 &amp; C2 - Savings Schemes'!A4</f>
        <v>Table C - Identified Expenditure Savings Schemes (Excludes Income Generation &amp; Accountancy Gains)</v>
      </c>
      <c r="DZ4" s="1941"/>
      <c r="EA4" s="2185"/>
      <c r="EB4" s="108"/>
      <c r="EC4" s="108"/>
      <c r="ED4" s="108"/>
      <c r="EE4" s="108"/>
      <c r="EF4" s="108"/>
      <c r="EG4" s="109"/>
      <c r="EH4" s="108"/>
      <c r="EI4" s="108"/>
      <c r="EJ4" s="108"/>
      <c r="EK4" s="108"/>
      <c r="EL4" s="108"/>
      <c r="EM4" s="108"/>
      <c r="EN4" s="2181"/>
      <c r="EO4" s="2196"/>
      <c r="EP4" s="2185"/>
      <c r="EQ4" s="2185"/>
      <c r="ER4" s="2185"/>
      <c r="ES4" s="2185"/>
      <c r="ET4" s="2185"/>
      <c r="EU4" s="2185"/>
      <c r="EV4" s="2185"/>
      <c r="EW4" s="2185"/>
      <c r="EX4" s="1148"/>
      <c r="EY4" s="1155"/>
      <c r="EZ4" s="1156"/>
      <c r="FA4" s="918"/>
      <c r="FB4" s="918" t="str">
        <f ca="1">'Table C3 Tracker'!E4</f>
        <v>This Table is currently showing 0 errors</v>
      </c>
      <c r="FC4" s="1152"/>
      <c r="FD4" s="1152"/>
      <c r="FE4" s="1152"/>
      <c r="FF4" s="916"/>
      <c r="FG4" s="1152"/>
      <c r="FH4" s="1152"/>
      <c r="FI4" s="1152"/>
      <c r="FJ4" s="1236"/>
      <c r="FK4" s="1149"/>
      <c r="FL4" s="1149"/>
      <c r="FM4" s="1154"/>
      <c r="FN4" s="2186"/>
      <c r="FO4" s="660"/>
      <c r="FP4" s="1257"/>
      <c r="FQ4" s="1257"/>
      <c r="FR4" s="1628"/>
      <c r="FS4" s="2187"/>
      <c r="FU4" s="2195"/>
      <c r="FV4" s="2195"/>
      <c r="FW4" s="1941"/>
      <c r="FX4" s="1941"/>
      <c r="FY4" s="1941"/>
      <c r="FZ4" s="1941"/>
      <c r="GA4" s="1941"/>
      <c r="GB4" s="2181"/>
      <c r="GC4" s="2196"/>
      <c r="GD4" s="1941"/>
      <c r="GF4" s="2195"/>
      <c r="GG4" s="2195"/>
      <c r="GH4" s="2979" t="str">
        <f>'E - Resource Limits'!C4</f>
        <v>STATUS OF ISSUED</v>
      </c>
      <c r="GI4" s="2980"/>
      <c r="GJ4" s="2980"/>
      <c r="GK4" s="2980"/>
      <c r="GL4" s="2214" t="str">
        <f>'E - Resource Limits'!G4</f>
        <v>Total Revenue</v>
      </c>
      <c r="GM4" s="2215" t="str">
        <f>'E - Resource Limits'!H4</f>
        <v>Recurring (R)</v>
      </c>
      <c r="GN4" s="2214" t="str">
        <f>'E - Resource Limits'!I4</f>
        <v>Total</v>
      </c>
      <c r="GO4" s="2214" t="str">
        <f>'E - Resource Limits'!J4</f>
        <v>Total</v>
      </c>
      <c r="GP4" s="2216" t="str">
        <f>'E - Resource Limits'!K4</f>
        <v>Total</v>
      </c>
      <c r="GQ4" s="2216" t="str">
        <f>'E - Resource Limits'!L4</f>
        <v xml:space="preserve">WG Contact and </v>
      </c>
      <c r="GR4" s="2190"/>
      <c r="GT4" s="1836"/>
      <c r="GU4" s="1836"/>
      <c r="GV4" s="1823"/>
      <c r="GW4" s="997"/>
      <c r="GX4" s="997"/>
      <c r="GY4" s="997"/>
      <c r="GZ4" s="997"/>
      <c r="HA4" s="997"/>
      <c r="HB4" s="997"/>
      <c r="HC4" s="995"/>
      <c r="HD4" s="997"/>
      <c r="HE4" s="995"/>
      <c r="HF4" s="995"/>
      <c r="HG4" s="995"/>
      <c r="HH4" s="995"/>
      <c r="HI4" s="995"/>
      <c r="HJ4" s="995"/>
      <c r="HK4" s="995"/>
      <c r="HL4" s="995"/>
      <c r="HM4" s="995"/>
      <c r="HO4" s="1941"/>
      <c r="HP4" s="2217"/>
      <c r="HQ4" s="2218"/>
      <c r="HR4" s="2189"/>
      <c r="HS4" s="2201"/>
      <c r="HT4" s="2201"/>
      <c r="HV4" s="2195"/>
      <c r="HW4" s="2195"/>
      <c r="HX4" s="918"/>
      <c r="HY4" s="2210"/>
      <c r="HZ4" s="2210"/>
      <c r="IA4" s="2210"/>
      <c r="IB4" s="2210"/>
      <c r="IC4" s="2210"/>
      <c r="ID4" s="2210"/>
      <c r="IE4" s="2195"/>
      <c r="IF4" s="1941"/>
      <c r="IG4" s="1941"/>
      <c r="IH4" s="1941"/>
      <c r="II4" s="1941"/>
      <c r="IJ4" s="2197"/>
      <c r="IK4" s="2197"/>
      <c r="IM4" s="995"/>
      <c r="IN4" s="314"/>
      <c r="IO4" s="995"/>
      <c r="IP4" s="995"/>
      <c r="IQ4" s="995"/>
      <c r="IR4" s="995"/>
      <c r="IS4" s="995"/>
      <c r="IT4" s="995"/>
      <c r="IU4" s="995"/>
      <c r="IV4" s="995"/>
      <c r="IW4" s="995"/>
      <c r="IX4" s="995"/>
      <c r="IY4" s="995"/>
      <c r="IZ4" s="995"/>
      <c r="JA4" s="995"/>
      <c r="JB4" s="1941"/>
      <c r="JD4" s="2195"/>
      <c r="JE4" s="824"/>
      <c r="JF4" s="915" t="str">
        <f>'I - Capital RLM'!C4</f>
        <v>This Table is currently showing 0 errors</v>
      </c>
      <c r="JG4" s="2189"/>
      <c r="JH4" s="2189"/>
      <c r="JI4" s="918"/>
      <c r="JJ4" s="918"/>
      <c r="JK4" s="918"/>
      <c r="JL4" s="2189"/>
      <c r="JM4" s="2199"/>
      <c r="JN4" s="2199"/>
      <c r="JO4" s="2199"/>
      <c r="JQ4" s="2195"/>
      <c r="JR4" s="1941"/>
      <c r="JS4" s="915" t="str">
        <f>'J - Capital In Year Schemes'!C4</f>
        <v>This Table is currently showing 0 errors</v>
      </c>
      <c r="JT4" s="918"/>
      <c r="JU4" s="2189"/>
      <c r="JV4" s="918"/>
      <c r="JW4" s="2189"/>
      <c r="JX4" s="2189"/>
      <c r="JY4" s="2189"/>
      <c r="JZ4" s="2189"/>
      <c r="KA4" s="2189"/>
      <c r="KB4" s="1941"/>
      <c r="KC4" s="1941"/>
      <c r="KD4" s="1941"/>
      <c r="KE4" s="1941"/>
      <c r="KF4" s="1941"/>
      <c r="KG4" s="1941"/>
      <c r="KH4" s="1941"/>
      <c r="KI4" s="1941"/>
      <c r="KJ4" s="1941"/>
      <c r="KK4" s="2199"/>
      <c r="KM4" s="1941"/>
      <c r="KN4" s="1941"/>
      <c r="KO4" s="2189"/>
      <c r="KP4" s="2189"/>
      <c r="KQ4" s="2189"/>
      <c r="KR4" s="2189"/>
      <c r="KS4" s="2189"/>
      <c r="KT4" s="2189"/>
      <c r="KU4" s="2189"/>
      <c r="KV4" s="2189"/>
      <c r="KW4" s="2189"/>
      <c r="KX4" s="2189"/>
      <c r="KY4" s="1941"/>
      <c r="KZ4" s="1941"/>
      <c r="LA4" s="1941"/>
      <c r="LB4" s="1941"/>
      <c r="LC4" s="2201"/>
      <c r="LE4" s="138"/>
      <c r="LF4" s="1824"/>
      <c r="LG4" s="1823"/>
      <c r="LH4" s="997"/>
      <c r="LI4" s="997"/>
      <c r="LJ4" s="997"/>
      <c r="LL4" s="1945"/>
      <c r="LM4" s="1952"/>
      <c r="LN4" s="1953"/>
      <c r="LO4" s="1946"/>
      <c r="LP4" s="1946"/>
      <c r="LQ4" s="1945"/>
      <c r="LR4" s="1946"/>
      <c r="LS4" s="1954"/>
      <c r="LT4" s="1955"/>
      <c r="LU4" s="1945"/>
      <c r="LV4" s="1945"/>
      <c r="LX4" s="478" t="str">
        <f>'N - GMS'!A4</f>
        <v>Table to be completed from Q2 / Month:</v>
      </c>
      <c r="LY4" s="252"/>
      <c r="LZ4" s="1126" t="str">
        <f>'N - GMS'!C3</f>
        <v>This Table is currently showing 0 errors</v>
      </c>
      <c r="MA4" s="942"/>
      <c r="MB4" s="916"/>
      <c r="MC4" s="943"/>
      <c r="MD4" s="483"/>
      <c r="ME4" s="483"/>
      <c r="MF4" s="483"/>
      <c r="MH4" s="478" t="str">
        <f>'O - Dental'!A4</f>
        <v>Table to be completed from Q2 / Month:</v>
      </c>
      <c r="MI4" s="750"/>
      <c r="MJ4" s="750"/>
      <c r="MK4" s="954">
        <f>'O - Dental'!D4</f>
        <v>0</v>
      </c>
      <c r="ML4" s="954">
        <f>'O - Dental'!E4</f>
        <v>0</v>
      </c>
      <c r="MM4" s="955">
        <f>'O - Dental'!F4</f>
        <v>0</v>
      </c>
      <c r="MN4" s="955">
        <f>'O - Dental'!G4</f>
        <v>0</v>
      </c>
      <c r="MO4" s="752">
        <f>'O - Dental'!H4</f>
        <v>0</v>
      </c>
      <c r="MP4" s="752">
        <f>'O - Dental'!I4</f>
        <v>0</v>
      </c>
    </row>
    <row r="5" spans="1:354" ht="20" customHeight="1" thickBot="1">
      <c r="A5" s="2184"/>
      <c r="B5" s="2184"/>
      <c r="C5" s="2177"/>
      <c r="D5" s="2177"/>
      <c r="E5" s="2177"/>
      <c r="F5" s="845"/>
      <c r="G5" s="2177"/>
      <c r="H5" s="2177"/>
      <c r="I5" s="2177"/>
      <c r="J5" s="2177"/>
      <c r="K5" s="2177"/>
      <c r="M5" s="2195"/>
      <c r="N5" s="915" t="str">
        <f>'A - Movement'!B5</f>
        <v>This Table is currently showing 1 errors</v>
      </c>
      <c r="O5" s="1941"/>
      <c r="P5" s="1941"/>
      <c r="Q5" s="1941"/>
      <c r="R5" s="1941"/>
      <c r="S5" s="1941"/>
      <c r="T5" s="2183"/>
      <c r="U5" s="2195"/>
      <c r="V5" s="915"/>
      <c r="W5" s="915"/>
      <c r="X5" s="915"/>
      <c r="Y5" s="915"/>
      <c r="Z5" s="915"/>
      <c r="AA5" s="915"/>
      <c r="AB5" s="915"/>
      <c r="AC5" s="915"/>
      <c r="AD5" s="915"/>
      <c r="AE5" s="915"/>
      <c r="AF5" s="915"/>
      <c r="AG5" s="915"/>
      <c r="AH5" s="915"/>
      <c r="AI5" s="1941"/>
      <c r="AJ5" s="1941"/>
      <c r="AK5" s="1941"/>
      <c r="AL5" s="1941"/>
      <c r="AM5" s="1941"/>
      <c r="AN5" s="1941"/>
      <c r="AO5" s="2183"/>
      <c r="AP5" s="845">
        <f>'A1 - Underlying Position'!A5</f>
        <v>0</v>
      </c>
      <c r="AQ5" s="1535"/>
      <c r="AR5" s="1536"/>
      <c r="AS5" s="1537"/>
      <c r="AT5" s="1538"/>
      <c r="AU5" s="1539"/>
      <c r="AV5" s="1539"/>
      <c r="AW5" s="1530"/>
      <c r="AX5" s="1941"/>
      <c r="AZ5" s="86" t="str">
        <f>'A2 - Risks'!A5</f>
        <v xml:space="preserve">Table A2 - Overview Of Key Risks &amp; Opportunities </v>
      </c>
      <c r="BA5" s="995"/>
      <c r="BB5" s="2995" t="str">
        <f>'A2 - Risks'!C5</f>
        <v>FORECAST YEAR END</v>
      </c>
      <c r="BC5" s="2996"/>
      <c r="BE5" s="2185"/>
      <c r="BF5" s="666"/>
      <c r="BG5" s="362"/>
      <c r="BH5" s="915" t="str">
        <f>'B - Monthly Positions'!D5</f>
        <v>This Table is currently showing 0 errors</v>
      </c>
      <c r="BI5" s="1224"/>
      <c r="BJ5" s="1224"/>
      <c r="BK5" s="918"/>
      <c r="BL5" s="919"/>
      <c r="BM5" s="920"/>
      <c r="BN5" s="919"/>
      <c r="BO5" s="108"/>
      <c r="BP5" s="108"/>
      <c r="BQ5" s="108"/>
      <c r="BR5" s="108"/>
      <c r="BS5" s="108"/>
      <c r="BT5" s="110"/>
      <c r="BU5" s="2219"/>
      <c r="BV5" s="2219"/>
      <c r="BW5" s="2219"/>
      <c r="BX5" s="90"/>
      <c r="BY5" s="86" t="str">
        <f>'B1 - Net Exp Profiles'!B5</f>
        <v>A. PROVIDER PAY EXPENDITURE ANALYSIS</v>
      </c>
      <c r="BZ5" s="362">
        <f>'B1 - Net Exp Profiles'!C5</f>
        <v>1</v>
      </c>
      <c r="CA5" s="362"/>
      <c r="CB5" s="85"/>
      <c r="CC5" s="85"/>
      <c r="CD5" s="85"/>
      <c r="CE5" s="85"/>
      <c r="CF5" s="85"/>
      <c r="CG5" s="85"/>
      <c r="CH5" s="85"/>
      <c r="CI5" s="85"/>
      <c r="CJ5" s="85"/>
      <c r="CK5" s="85"/>
      <c r="CL5" s="85"/>
      <c r="CM5" s="85"/>
      <c r="CO5" s="314" t="str">
        <f>'B2 - Pay &amp; Agency'!A5</f>
        <v>Table B2 - Pay Expenditure Analysis</v>
      </c>
      <c r="CP5" s="105"/>
      <c r="CQ5" s="1448"/>
      <c r="CR5" s="1448"/>
      <c r="CS5" s="1448"/>
      <c r="CT5" s="1448"/>
      <c r="CU5" s="1448"/>
      <c r="CV5" s="1439"/>
      <c r="CW5" s="1439"/>
      <c r="CX5" s="1439"/>
      <c r="CY5" s="1439"/>
      <c r="CZ5" s="1439"/>
      <c r="DA5" s="1441"/>
      <c r="DB5" s="1454"/>
      <c r="DC5" s="1439"/>
      <c r="DD5" s="660"/>
      <c r="DF5" s="314" t="str">
        <f>'B3 - COVID-19'!A3</f>
        <v>Table B3 - COVID-19 Analysis</v>
      </c>
      <c r="DG5" s="105"/>
      <c r="DH5" s="1070"/>
      <c r="DI5" s="1448"/>
      <c r="DJ5" s="1448"/>
      <c r="DK5" s="1448"/>
      <c r="DL5" s="1448"/>
      <c r="DM5" s="1439"/>
      <c r="DN5" s="1439"/>
      <c r="DO5" s="1439"/>
      <c r="DP5" s="1439"/>
      <c r="DQ5" s="1439"/>
      <c r="DR5" s="1441"/>
      <c r="DS5" s="1454"/>
      <c r="DT5" s="1439"/>
      <c r="DU5" s="660"/>
      <c r="DV5" s="85"/>
      <c r="DW5" s="85"/>
      <c r="DY5" s="2195"/>
      <c r="DZ5" s="2195"/>
      <c r="EA5" s="805"/>
      <c r="EB5" s="108"/>
      <c r="EC5" s="108"/>
      <c r="ED5" s="805"/>
      <c r="EE5" s="108"/>
      <c r="EF5" s="108"/>
      <c r="EG5" s="109"/>
      <c r="EH5" s="108"/>
      <c r="EI5" s="108"/>
      <c r="EJ5" s="108"/>
      <c r="EK5" s="108"/>
      <c r="EL5" s="108"/>
      <c r="EM5" s="108"/>
      <c r="EN5" s="108"/>
      <c r="EO5" s="2185"/>
      <c r="EP5" s="2185"/>
      <c r="EQ5" s="2185"/>
      <c r="ER5" s="2185"/>
      <c r="ES5" s="2185"/>
      <c r="ET5" s="2185"/>
      <c r="EU5" s="2185"/>
      <c r="EV5" s="2185"/>
      <c r="EW5" s="2185"/>
      <c r="EX5" s="1907" t="str">
        <f>'Table C3 Tracker'!A5</f>
        <v>Table C3 - Tracker</v>
      </c>
      <c r="EY5" s="1906"/>
      <c r="EZ5" s="1906"/>
      <c r="FA5" s="1236"/>
      <c r="FB5" s="1236"/>
      <c r="FC5" s="1236"/>
      <c r="FD5" s="1236"/>
      <c r="FE5" s="1236"/>
      <c r="FF5" s="1236"/>
      <c r="FG5" s="1236"/>
      <c r="FH5" s="1236"/>
      <c r="FI5" s="1236"/>
      <c r="FJ5" s="1236"/>
      <c r="FK5" s="1236"/>
      <c r="FL5" s="1236"/>
      <c r="FM5" s="1154"/>
      <c r="FN5" s="2186"/>
      <c r="FO5" s="660"/>
      <c r="FP5" s="1257"/>
      <c r="FQ5" s="1257"/>
      <c r="FR5" s="1628"/>
      <c r="FS5" s="2187"/>
      <c r="FU5" s="2195" t="str">
        <f>'D - Welsh NHS Assumptions'!A5</f>
        <v>Table D - Income/Expenditure Assumptions</v>
      </c>
      <c r="FV5" s="2195"/>
      <c r="FW5" s="1941"/>
      <c r="FX5" s="1941"/>
      <c r="FY5" s="1941"/>
      <c r="FZ5" s="1941"/>
      <c r="GA5" s="1941"/>
      <c r="GB5" s="1941"/>
      <c r="GC5" s="1941"/>
      <c r="GD5" s="1941"/>
      <c r="GF5" s="2195" t="str">
        <f>'E - Resource Limits'!A5</f>
        <v>Table E - Resource Limits</v>
      </c>
      <c r="GG5" s="1941"/>
      <c r="GH5" s="2982" t="str">
        <f>'E - Resource Limits'!C5</f>
        <v>RESOURCE LIMIT ITEMS</v>
      </c>
      <c r="GI5" s="2983"/>
      <c r="GJ5" s="2983"/>
      <c r="GK5" s="2983"/>
      <c r="GL5" s="2220" t="str">
        <f>'E - Resource Limits'!G5</f>
        <v>Resource</v>
      </c>
      <c r="GM5" s="2220" t="str">
        <f>'E - Resource Limits'!H5</f>
        <v>or</v>
      </c>
      <c r="GN5" s="2220" t="str">
        <f>'E - Resource Limits'!I5</f>
        <v>Revenue Drawing</v>
      </c>
      <c r="GO5" s="2220" t="str">
        <f>'E - Resource Limits'!J5</f>
        <v>Capital Resource</v>
      </c>
      <c r="GP5" s="2220" t="str">
        <f>'E - Resource Limits'!K5</f>
        <v>Capital Drawing</v>
      </c>
      <c r="GQ5" s="2221" t="str">
        <f>'E - Resource Limits'!L5</f>
        <v xml:space="preserve">Date Item First </v>
      </c>
      <c r="GR5" s="2190"/>
      <c r="GT5" s="995"/>
      <c r="GU5" s="995"/>
      <c r="GV5" s="1328" t="str">
        <f>'E1 - Invoiced Income'!C5</f>
        <v>This Table is currently showing 0 errors</v>
      </c>
      <c r="GW5" s="997"/>
      <c r="GX5" s="997"/>
      <c r="GY5" s="1823"/>
      <c r="GZ5" s="997"/>
      <c r="HA5" s="997"/>
      <c r="HB5" s="997"/>
      <c r="HC5" s="995"/>
      <c r="HD5" s="997"/>
      <c r="HE5" s="995"/>
      <c r="HF5" s="995"/>
      <c r="HG5" s="995"/>
      <c r="HH5" s="995"/>
      <c r="HI5" s="995"/>
      <c r="HJ5" s="995"/>
      <c r="HK5" s="995"/>
      <c r="HL5" s="995"/>
      <c r="HM5" s="995"/>
      <c r="HO5" s="2195" t="str">
        <f>'F - SoFP'!A5</f>
        <v>Table F - Statement of Financial Position For Monthly Period</v>
      </c>
      <c r="HP5" s="2205"/>
      <c r="HQ5" s="2214" t="str">
        <f>'F - SoFP'!C5</f>
        <v>Opening Balance</v>
      </c>
      <c r="HR5" s="2216" t="str">
        <f>'F - SoFP'!D5</f>
        <v>Closing Balance</v>
      </c>
      <c r="HS5" s="2216" t="str">
        <f>'F - SoFP'!E5</f>
        <v>Forecast Closing Balance</v>
      </c>
      <c r="HT5" s="2201"/>
      <c r="HV5" s="2195" t="str">
        <f>'G - Cash Flow'!A5</f>
        <v>Table G - Monthly Cashflow Forecast</v>
      </c>
      <c r="HW5" s="2195"/>
      <c r="HX5" s="2210"/>
      <c r="HY5" s="2210"/>
      <c r="HZ5" s="2210"/>
      <c r="IA5" s="2210"/>
      <c r="IB5" s="2210"/>
      <c r="IC5" s="2210"/>
      <c r="ID5" s="2210"/>
      <c r="IE5" s="2195"/>
      <c r="IF5" s="2195"/>
      <c r="IG5" s="2195"/>
      <c r="IH5" s="2195"/>
      <c r="II5" s="1941"/>
      <c r="IJ5" s="2197"/>
      <c r="IK5" s="2197"/>
      <c r="IM5" s="995"/>
      <c r="IN5" s="430" t="str">
        <f>'H - PSPP'!B5</f>
        <v>30 DAY COMPLIANCE</v>
      </c>
      <c r="IO5" s="1940"/>
      <c r="IP5" s="2993" t="str">
        <f>'H - PSPP'!D5</f>
        <v>ACTUAL Q1</v>
      </c>
      <c r="IQ5" s="2994"/>
      <c r="IR5" s="2993" t="str">
        <f>'H - PSPP'!F5</f>
        <v>ACTUAL Q2</v>
      </c>
      <c r="IS5" s="2994"/>
      <c r="IT5" s="2993" t="str">
        <f>'H - PSPP'!H5</f>
        <v>ACTUAL Q3</v>
      </c>
      <c r="IU5" s="2994"/>
      <c r="IV5" s="2993" t="str">
        <f>'H - PSPP'!J5</f>
        <v>ACTUAL Q4</v>
      </c>
      <c r="IW5" s="2994"/>
      <c r="IX5" s="2993" t="str">
        <f>'H - PSPP'!L5</f>
        <v>YEAR TO DATE</v>
      </c>
      <c r="IY5" s="2994"/>
      <c r="IZ5" s="2993" t="str">
        <f>'H - PSPP'!N5</f>
        <v>FORECAST YEAR END</v>
      </c>
      <c r="JA5" s="2994"/>
      <c r="JB5" s="1941"/>
      <c r="JD5" s="2188"/>
      <c r="JE5" s="1941"/>
      <c r="JF5" s="1085"/>
      <c r="JG5" s="2189"/>
      <c r="JH5" s="2189"/>
      <c r="JI5" s="2211"/>
      <c r="JJ5" s="2222"/>
      <c r="JK5" s="2222"/>
      <c r="JL5" s="2189"/>
      <c r="JM5" s="2199"/>
      <c r="JN5" s="2199"/>
      <c r="JO5" s="2199"/>
      <c r="JQ5" s="2195" t="str">
        <f>'J - Capital In Year Schemes'!A5</f>
        <v>Table J - In Year Capital Scheme Profiles</v>
      </c>
      <c r="JR5" s="1941"/>
      <c r="JS5" s="2189"/>
      <c r="JT5" s="2189"/>
      <c r="JU5" s="2189"/>
      <c r="JV5" s="2189"/>
      <c r="JW5" s="2189"/>
      <c r="JX5" s="2189"/>
      <c r="JY5" s="2189"/>
      <c r="JZ5" s="2189"/>
      <c r="KA5" s="2189"/>
      <c r="KB5" s="1941"/>
      <c r="KC5" s="1941"/>
      <c r="KD5" s="1941"/>
      <c r="KE5" s="1941"/>
      <c r="KF5" s="1941"/>
      <c r="KG5" s="1941"/>
      <c r="KH5" s="1941"/>
      <c r="KI5" s="1941"/>
      <c r="KJ5" s="1941"/>
      <c r="KK5" s="2199"/>
      <c r="KM5" s="2223"/>
      <c r="KN5" s="1941"/>
      <c r="KO5" s="2189"/>
      <c r="KP5" s="2189"/>
      <c r="KQ5" s="2189"/>
      <c r="KR5" s="2224"/>
      <c r="KS5" s="2225"/>
      <c r="KT5" s="2225"/>
      <c r="KU5" s="2225"/>
      <c r="KV5" s="2225"/>
      <c r="KW5" s="2225"/>
      <c r="KX5" s="2225"/>
      <c r="KY5" s="1942"/>
      <c r="KZ5" s="1942"/>
      <c r="LA5" s="1942"/>
      <c r="LB5" s="1941"/>
      <c r="LC5" s="2201"/>
      <c r="LE5" s="995"/>
      <c r="LF5" s="86"/>
      <c r="LG5" s="997"/>
      <c r="LH5" s="997"/>
      <c r="LI5" s="997"/>
      <c r="LJ5" s="997"/>
      <c r="LL5" s="1080"/>
      <c r="LM5" s="1956" t="s">
        <v>378</v>
      </c>
      <c r="LN5" s="1957" t="s">
        <v>387</v>
      </c>
      <c r="LO5" s="1958" t="s">
        <v>386</v>
      </c>
      <c r="LP5" s="1959" t="s">
        <v>390</v>
      </c>
      <c r="LQ5" s="1960" t="s">
        <v>391</v>
      </c>
      <c r="LR5" s="1958" t="s">
        <v>385</v>
      </c>
      <c r="LS5" s="1961" t="str">
        <f>'M - Aged Debtors'!H5</f>
        <v>&gt;11 weeks but &lt;17 weeks</v>
      </c>
      <c r="LT5" s="1962" t="str">
        <f>'M - Aged Debtors'!I5</f>
        <v>Over 17 weeks</v>
      </c>
      <c r="LU5" s="1957" t="s">
        <v>379</v>
      </c>
      <c r="LV5" s="1957" t="s">
        <v>306</v>
      </c>
      <c r="LX5" s="252"/>
      <c r="LY5" s="252"/>
      <c r="LZ5" s="944"/>
      <c r="MA5" s="942"/>
      <c r="MB5" s="942"/>
      <c r="MC5" s="945"/>
      <c r="MD5" s="484"/>
      <c r="ME5" s="484"/>
      <c r="MF5" s="484"/>
      <c r="MH5" s="703" t="str">
        <f>'O - Dental'!A5</f>
        <v>Operating Expenditure from the revenue allocation for the dental contract</v>
      </c>
      <c r="MI5" s="750"/>
      <c r="MJ5" s="750"/>
      <c r="MK5" s="954">
        <f>'O - Dental'!D5</f>
        <v>0</v>
      </c>
      <c r="ML5" s="954">
        <f>'O - Dental'!E5</f>
        <v>0</v>
      </c>
      <c r="MM5" s="956">
        <f>'O - Dental'!F5</f>
        <v>0</v>
      </c>
      <c r="MN5" s="956">
        <f>'O - Dental'!G5</f>
        <v>0</v>
      </c>
      <c r="MO5" s="753">
        <f>'O - Dental'!H5</f>
        <v>0</v>
      </c>
      <c r="MP5" s="753">
        <f>'O - Dental'!I5</f>
        <v>0</v>
      </c>
    </row>
    <row r="6" spans="1:354" ht="20" customHeight="1" thickBot="1">
      <c r="A6" s="1941"/>
      <c r="B6" s="1941"/>
      <c r="C6" s="2177"/>
      <c r="D6" s="2177"/>
      <c r="E6" s="2177"/>
      <c r="F6" s="2177"/>
      <c r="G6" s="2177"/>
      <c r="H6" s="2177"/>
      <c r="I6" s="2177"/>
      <c r="J6" s="2177"/>
      <c r="K6" s="2177"/>
      <c r="M6" s="2195"/>
      <c r="N6" s="915"/>
      <c r="O6" s="1941"/>
      <c r="P6" s="1941"/>
      <c r="Q6" s="1941"/>
      <c r="R6" s="1941"/>
      <c r="S6" s="1941"/>
      <c r="T6" s="2183"/>
      <c r="U6" s="2195"/>
      <c r="V6" s="915"/>
      <c r="W6" s="915"/>
      <c r="X6" s="915"/>
      <c r="Y6" s="915"/>
      <c r="Z6" s="915"/>
      <c r="AA6" s="915"/>
      <c r="AB6" s="915"/>
      <c r="AC6" s="915"/>
      <c r="AD6" s="915"/>
      <c r="AE6" s="915"/>
      <c r="AF6" s="915"/>
      <c r="AG6" s="915"/>
      <c r="AH6" s="915"/>
      <c r="AI6" s="1941"/>
      <c r="AJ6" s="1941"/>
      <c r="AK6" s="1941"/>
      <c r="AL6" s="1941"/>
      <c r="AM6" s="1941"/>
      <c r="AN6" s="1941"/>
      <c r="AO6" s="2183"/>
      <c r="AP6" s="1540"/>
      <c r="AQ6" s="1236"/>
      <c r="AR6" s="1541"/>
      <c r="AS6" s="1542"/>
      <c r="AT6" s="1542"/>
      <c r="AU6" s="1542"/>
      <c r="AV6" s="1542"/>
      <c r="AW6" s="1543"/>
      <c r="AX6" s="1941"/>
      <c r="AZ6" s="392"/>
      <c r="BA6" s="219"/>
      <c r="BB6" s="2101" t="str">
        <f>'A2 - Risks'!C6</f>
        <v>£'000</v>
      </c>
      <c r="BC6" s="1925" t="str">
        <f>'A2 - Risks'!D6</f>
        <v>Likelihood</v>
      </c>
      <c r="BE6" s="805"/>
      <c r="BF6" s="117"/>
      <c r="BG6" s="913"/>
      <c r="BH6" s="1289" t="str">
        <f>'B - Monthly Positions'!D6</f>
        <v/>
      </c>
      <c r="BI6" s="2226"/>
      <c r="BJ6" s="2226"/>
      <c r="BK6" s="2226"/>
      <c r="BL6" s="2226"/>
      <c r="BM6" s="2226"/>
      <c r="BN6" s="2226"/>
      <c r="BO6" s="2227"/>
      <c r="BP6" s="1290"/>
      <c r="BQ6" s="1290"/>
      <c r="BR6" s="88"/>
      <c r="BS6" s="88"/>
      <c r="BT6" s="88"/>
      <c r="BU6" s="88"/>
      <c r="BV6" s="88"/>
      <c r="BW6" s="88"/>
      <c r="BX6" s="90"/>
      <c r="BY6" s="85"/>
      <c r="BZ6" s="117">
        <f>'B1 - Net Exp Profiles'!C6</f>
        <v>1</v>
      </c>
      <c r="CA6" s="117">
        <f>'B1 - Net Exp Profiles'!D6</f>
        <v>0</v>
      </c>
      <c r="CB6" s="117">
        <f>'B1 - Net Exp Profiles'!E6</f>
        <v>0</v>
      </c>
      <c r="CC6" s="117">
        <f>'B1 - Net Exp Profiles'!F6</f>
        <v>0</v>
      </c>
      <c r="CD6" s="117">
        <f>'B1 - Net Exp Profiles'!G6</f>
        <v>0</v>
      </c>
      <c r="CE6" s="117">
        <f>'B1 - Net Exp Profiles'!H6</f>
        <v>0</v>
      </c>
      <c r="CF6" s="117">
        <f>'B1 - Net Exp Profiles'!I6</f>
        <v>0</v>
      </c>
      <c r="CG6" s="117">
        <f>'B1 - Net Exp Profiles'!J6</f>
        <v>0</v>
      </c>
      <c r="CH6" s="117">
        <f>'B1 - Net Exp Profiles'!K6</f>
        <v>0</v>
      </c>
      <c r="CI6" s="117">
        <f>'B1 - Net Exp Profiles'!L6</f>
        <v>0</v>
      </c>
      <c r="CJ6" s="117">
        <f>'B1 - Net Exp Profiles'!M6</f>
        <v>0</v>
      </c>
      <c r="CK6" s="117">
        <f>'B1 - Net Exp Profiles'!N6</f>
        <v>0</v>
      </c>
      <c r="CL6" s="85"/>
      <c r="CM6" s="85"/>
      <c r="CO6" s="314"/>
      <c r="CP6" s="1455"/>
      <c r="CQ6" s="117"/>
      <c r="CR6" s="117">
        <f>'B2 - Pay &amp; Agency'!D6</f>
        <v>0</v>
      </c>
      <c r="CS6" s="117">
        <f>'B2 - Pay &amp; Agency'!E6</f>
        <v>0</v>
      </c>
      <c r="CT6" s="117"/>
      <c r="CU6" s="117"/>
      <c r="CV6" s="117"/>
      <c r="CW6" s="117"/>
      <c r="CX6" s="117"/>
      <c r="CY6" s="117"/>
      <c r="CZ6" s="117"/>
      <c r="DA6" s="117"/>
      <c r="DB6" s="117"/>
      <c r="DC6" s="1456"/>
      <c r="DD6" s="660"/>
      <c r="DF6" s="314"/>
      <c r="DG6" s="1455"/>
      <c r="DH6" s="117">
        <f>'B3 - COVID-19'!C4</f>
        <v>1</v>
      </c>
      <c r="DI6" s="117"/>
      <c r="DJ6" s="117"/>
      <c r="DK6" s="117"/>
      <c r="DL6" s="117"/>
      <c r="DM6" s="117"/>
      <c r="DN6" s="117"/>
      <c r="DO6" s="117"/>
      <c r="DP6" s="117"/>
      <c r="DQ6" s="117"/>
      <c r="DR6" s="117"/>
      <c r="DS6" s="117"/>
      <c r="DT6" s="1456"/>
      <c r="DU6" s="660"/>
      <c r="DV6" s="85"/>
      <c r="DW6" s="85"/>
      <c r="DY6" s="2185"/>
      <c r="DZ6" s="2185"/>
      <c r="EA6" s="2213"/>
      <c r="EB6" s="919"/>
      <c r="EC6" s="919"/>
      <c r="ED6" s="919"/>
      <c r="EE6" s="919"/>
      <c r="EF6" s="919"/>
      <c r="EG6" s="920"/>
      <c r="EH6" s="919"/>
      <c r="EI6" s="919"/>
      <c r="EJ6" s="919"/>
      <c r="EK6" s="108"/>
      <c r="EL6" s="108"/>
      <c r="EM6" s="108"/>
      <c r="EN6" s="110"/>
      <c r="EO6" s="2219"/>
      <c r="EP6" s="2219"/>
      <c r="EQ6" s="2185"/>
      <c r="ER6" s="2185"/>
      <c r="ES6" s="2185"/>
      <c r="ET6" s="2185"/>
      <c r="EU6" s="2185"/>
      <c r="EV6" s="2185"/>
      <c r="EW6" s="2185"/>
      <c r="EX6" s="1906"/>
      <c r="EY6" s="1906"/>
      <c r="EZ6" s="1906"/>
      <c r="FA6" s="1906"/>
      <c r="FB6" s="1725"/>
      <c r="FC6" s="1725"/>
      <c r="FD6" s="1725"/>
      <c r="FE6" s="1725"/>
      <c r="FF6" s="1236"/>
      <c r="FG6" s="1236"/>
      <c r="FH6" s="1236"/>
      <c r="FI6" s="1236"/>
      <c r="FJ6" s="1236"/>
      <c r="FK6" s="1236"/>
      <c r="FL6" s="1236"/>
      <c r="FM6" s="1236"/>
      <c r="FN6" s="1236"/>
      <c r="FO6" s="1236"/>
      <c r="FP6" s="1236"/>
      <c r="FQ6" s="1236"/>
      <c r="FR6" s="1236"/>
      <c r="FS6" s="2187"/>
      <c r="FU6" s="1941"/>
      <c r="FV6" s="1941"/>
      <c r="FW6" s="1941"/>
      <c r="FX6" s="845"/>
      <c r="FY6" s="1941"/>
      <c r="FZ6" s="1941"/>
      <c r="GA6" s="1941"/>
      <c r="GB6" s="1941"/>
      <c r="GC6" s="1941"/>
      <c r="GD6" s="1941"/>
      <c r="GF6" s="1941"/>
      <c r="GG6" s="1941"/>
      <c r="GH6" s="2228" t="str">
        <f>'E - Resource Limits'!C6</f>
        <v>HCHS</v>
      </c>
      <c r="GI6" s="2214" t="str">
        <f>'E - Resource Limits'!D6</f>
        <v>Pharmacy</v>
      </c>
      <c r="GJ6" s="2229" t="str">
        <f>'E - Resource Limits'!E6</f>
        <v>Dental</v>
      </c>
      <c r="GK6" s="2214" t="str">
        <f>'E - Resource Limits'!F6</f>
        <v>GMS</v>
      </c>
      <c r="GL6" s="2220" t="str">
        <f>'E - Resource Limits'!G6</f>
        <v>Limit</v>
      </c>
      <c r="GM6" s="2220" t="str">
        <f>'E - Resource Limits'!H6</f>
        <v>Non Recurring</v>
      </c>
      <c r="GN6" s="2220" t="str">
        <f>'E - Resource Limits'!I6</f>
        <v>Limit</v>
      </c>
      <c r="GO6" s="2220" t="str">
        <f>'E - Resource Limits'!J6</f>
        <v>Limit</v>
      </c>
      <c r="GP6" s="2221" t="str">
        <f>'E - Resource Limits'!K6</f>
        <v>Limit</v>
      </c>
      <c r="GQ6" s="2221" t="str">
        <f>'E - Resource Limits'!L6</f>
        <v>Entered Into</v>
      </c>
      <c r="GR6" s="2190"/>
      <c r="GT6" s="205"/>
      <c r="GU6" s="205"/>
      <c r="GV6" s="172"/>
      <c r="GW6" s="172"/>
      <c r="GX6" s="172"/>
      <c r="GY6" s="172"/>
      <c r="GZ6" s="172"/>
      <c r="HA6" s="172"/>
      <c r="HB6" s="172"/>
      <c r="HC6" s="205"/>
      <c r="HD6" s="172"/>
      <c r="HE6" s="205"/>
      <c r="HF6" s="205"/>
      <c r="HG6" s="205"/>
      <c r="HH6" s="205"/>
      <c r="HI6" s="205"/>
      <c r="HJ6" s="205"/>
      <c r="HK6" s="205"/>
      <c r="HL6" s="205"/>
      <c r="HM6" s="995"/>
      <c r="HO6" s="1941"/>
      <c r="HP6" s="2205"/>
      <c r="HQ6" s="2220" t="str">
        <f>'F - SoFP'!C6</f>
        <v>Beginning of</v>
      </c>
      <c r="HR6" s="2221" t="str">
        <f>'F - SoFP'!D6</f>
        <v xml:space="preserve">End of </v>
      </c>
      <c r="HS6" s="2221" t="str">
        <f>'F - SoFP'!E6</f>
        <v xml:space="preserve">End of </v>
      </c>
      <c r="HT6" s="2201"/>
      <c r="HV6" s="2195"/>
      <c r="HW6" s="2195"/>
      <c r="HX6" s="2195"/>
      <c r="HY6" s="2195"/>
      <c r="HZ6" s="2195"/>
      <c r="IA6" s="2195"/>
      <c r="IB6" s="2195"/>
      <c r="IC6" s="2195"/>
      <c r="ID6" s="2195"/>
      <c r="IE6" s="2195"/>
      <c r="IF6" s="2195"/>
      <c r="IG6" s="2195"/>
      <c r="IH6" s="2195"/>
      <c r="II6" s="1941"/>
      <c r="IJ6" s="2197"/>
      <c r="IK6" s="2197"/>
      <c r="IM6" s="995"/>
      <c r="IN6" s="433"/>
      <c r="IO6" s="209" t="str">
        <f>'H - PSPP'!C6</f>
        <v>Target</v>
      </c>
      <c r="IP6" s="209" t="str">
        <f>'H - PSPP'!D6</f>
        <v>Actual</v>
      </c>
      <c r="IQ6" s="209" t="str">
        <f>'H - PSPP'!E6</f>
        <v>Variance</v>
      </c>
      <c r="IR6" s="209" t="str">
        <f>'H - PSPP'!F6</f>
        <v>Actual</v>
      </c>
      <c r="IS6" s="209" t="str">
        <f>'H - PSPP'!G6</f>
        <v>Variance</v>
      </c>
      <c r="IT6" s="209" t="str">
        <f>'H - PSPP'!H6</f>
        <v>Actual</v>
      </c>
      <c r="IU6" s="209" t="str">
        <f>'H - PSPP'!I6</f>
        <v>Variance</v>
      </c>
      <c r="IV6" s="209" t="str">
        <f>'H - PSPP'!J6</f>
        <v>Actual</v>
      </c>
      <c r="IW6" s="209" t="str">
        <f>'H - PSPP'!K6</f>
        <v>Variance</v>
      </c>
      <c r="IX6" s="209" t="str">
        <f>'H - PSPP'!L6</f>
        <v>Actual</v>
      </c>
      <c r="IY6" s="209" t="str">
        <f>'H - PSPP'!M6</f>
        <v>Variance</v>
      </c>
      <c r="IZ6" s="209" t="str">
        <f>'H - PSPP'!N6</f>
        <v>Forecast</v>
      </c>
      <c r="JA6" s="209" t="str">
        <f>'H - PSPP'!O6</f>
        <v>Variance</v>
      </c>
      <c r="JB6" s="1941"/>
      <c r="JD6" s="2195" t="str">
        <f>'I - Capital RLM'!A6</f>
        <v>Table I - 2021-22 Capital Resource / Expenditure Limit Management</v>
      </c>
      <c r="JE6" s="1941"/>
      <c r="JF6" s="1941"/>
      <c r="JG6" s="1941"/>
      <c r="JH6" s="1941"/>
      <c r="JI6" s="2198"/>
      <c r="JJ6" s="1941"/>
      <c r="JK6" s="1941"/>
      <c r="JL6" s="1941"/>
      <c r="JM6" s="2199"/>
      <c r="JN6" s="2199"/>
      <c r="JO6" s="2199"/>
      <c r="JQ6" s="2188"/>
      <c r="JR6" s="1941"/>
      <c r="JS6" s="2189"/>
      <c r="JT6" s="2230"/>
      <c r="JU6" s="2189"/>
      <c r="JV6" s="2189"/>
      <c r="JW6" s="2189"/>
      <c r="JX6" s="2189"/>
      <c r="JY6" s="2189"/>
      <c r="JZ6" s="2189"/>
      <c r="KA6" s="2189"/>
      <c r="KB6" s="1941"/>
      <c r="KC6" s="1941"/>
      <c r="KD6" s="1941"/>
      <c r="KE6" s="1941"/>
      <c r="KF6" s="1941"/>
      <c r="KG6" s="1941"/>
      <c r="KH6" s="1941"/>
      <c r="KI6" s="1941"/>
      <c r="KJ6" s="1941"/>
      <c r="KK6" s="2199"/>
      <c r="KM6" s="1942"/>
      <c r="KN6" s="2231"/>
      <c r="KO6" s="2231"/>
      <c r="KP6" s="2231"/>
      <c r="KQ6" s="2231"/>
      <c r="KR6" s="1942"/>
      <c r="KS6" s="2232"/>
      <c r="KT6" s="2232"/>
      <c r="KU6" s="2232"/>
      <c r="KV6" s="2232"/>
      <c r="KW6" s="2232"/>
      <c r="KX6" s="2232"/>
      <c r="KY6" s="2232"/>
      <c r="KZ6" s="2232"/>
      <c r="LA6" s="1942"/>
      <c r="LB6" s="1942"/>
      <c r="LC6" s="2201"/>
      <c r="LE6" s="995"/>
      <c r="LF6" s="86"/>
      <c r="LG6" s="995"/>
      <c r="LH6" s="995"/>
      <c r="LI6" s="995"/>
      <c r="LJ6" s="995"/>
      <c r="LL6" s="1963"/>
      <c r="LM6" s="1969" t="str">
        <f>'M - Aged Debtors'!B6</f>
        <v>Drop down list of organisations here</v>
      </c>
      <c r="LN6" s="1970">
        <f>'M - Aged Debtors'!C6</f>
        <v>0</v>
      </c>
      <c r="LO6" s="1971">
        <f>'M - Aged Debtors'!D6</f>
        <v>0</v>
      </c>
      <c r="LP6" s="1972">
        <f>'M - Aged Debtors'!E6</f>
        <v>0</v>
      </c>
      <c r="LQ6" s="2233">
        <f>'M - Aged Debtors'!F6</f>
        <v>0</v>
      </c>
      <c r="LR6" s="1291" t="str">
        <f>'M - Aged Debtors'!G6</f>
        <v/>
      </c>
      <c r="LS6" s="897" t="str">
        <f>'M - Aged Debtors'!H6</f>
        <v/>
      </c>
      <c r="LT6" s="897" t="str">
        <f>'M - Aged Debtors'!I6</f>
        <v/>
      </c>
      <c r="LU6" s="898" t="str">
        <f>'M - Aged Debtors'!J6</f>
        <v/>
      </c>
      <c r="LV6" s="1964">
        <f>'M - Aged Debtors'!K6</f>
        <v>0</v>
      </c>
      <c r="LX6" s="703" t="str">
        <f>'N - GMS'!A6</f>
        <v>Operating Expenditure - ring fenced GMS budget</v>
      </c>
      <c r="LY6" s="479"/>
      <c r="LZ6" s="946"/>
      <c r="MA6" s="947"/>
      <c r="MB6" s="947"/>
      <c r="MC6" s="948"/>
      <c r="MD6" s="485"/>
      <c r="ME6" s="485"/>
      <c r="MF6" s="485"/>
      <c r="MH6" s="754"/>
      <c r="MI6" s="754"/>
      <c r="MJ6" s="754"/>
      <c r="MK6" s="2973">
        <f>'O - Dental'!D6</f>
        <v>0</v>
      </c>
      <c r="ML6" s="2973"/>
      <c r="MM6" s="2973"/>
      <c r="MN6" s="2973"/>
      <c r="MO6" s="2974"/>
      <c r="MP6" s="2973"/>
    </row>
    <row r="7" spans="1:354" ht="20" customHeight="1" thickBot="1">
      <c r="A7" s="2234" t="str">
        <f>Summary!A7</f>
        <v>Revenue Performance</v>
      </c>
      <c r="B7" s="2234"/>
      <c r="C7" s="2177"/>
      <c r="D7" s="2177"/>
      <c r="E7" s="2177"/>
      <c r="F7" s="2177"/>
      <c r="G7" s="2177"/>
      <c r="H7" s="2177"/>
      <c r="I7" s="2177"/>
      <c r="J7" s="2177"/>
      <c r="K7" s="2177"/>
      <c r="M7" s="2195"/>
      <c r="N7" s="2235" t="str">
        <f>'A - Movement'!B7</f>
        <v>Line 14 should reflect the corresponding amounts included within the latest IMTP/AOP submission to WG</v>
      </c>
      <c r="O7" s="1941"/>
      <c r="P7" s="1941"/>
      <c r="Q7" s="1941"/>
      <c r="R7" s="1941"/>
      <c r="S7" s="1941"/>
      <c r="T7" s="2183"/>
      <c r="U7" s="2195"/>
      <c r="V7" s="2235" t="str">
        <f>'A - Movement'!B7</f>
        <v>Line 14 should reflect the corresponding amounts included within the latest IMTP/AOP submission to WG</v>
      </c>
      <c r="W7" s="2235"/>
      <c r="X7" s="2235"/>
      <c r="Y7" s="2235"/>
      <c r="Z7" s="2235"/>
      <c r="AA7" s="2235"/>
      <c r="AB7" s="2235"/>
      <c r="AC7" s="2235"/>
      <c r="AD7" s="2235"/>
      <c r="AE7" s="2235"/>
      <c r="AF7" s="2235"/>
      <c r="AG7" s="2235"/>
      <c r="AH7" s="2235"/>
      <c r="AI7" s="1941"/>
      <c r="AJ7" s="1941"/>
      <c r="AK7" s="1941"/>
      <c r="AL7" s="1941"/>
      <c r="AM7" s="1941"/>
      <c r="AN7" s="1941"/>
      <c r="AO7" s="2183"/>
      <c r="AP7" s="915" t="str">
        <f>'A1 - Underlying Position'!A7</f>
        <v>This Table is currently showing 0 errors</v>
      </c>
      <c r="AQ7" s="1545"/>
      <c r="AR7" s="1236">
        <f>'A1 - Underlying Position'!C7</f>
        <v>1</v>
      </c>
      <c r="AS7" s="1236">
        <f>'A1 - Underlying Position'!D7</f>
        <v>0</v>
      </c>
      <c r="AT7" s="1236">
        <f>'A1 - Underlying Position'!E7</f>
        <v>0</v>
      </c>
      <c r="AU7" s="1236">
        <f>'A1 - Underlying Position'!F7</f>
        <v>0</v>
      </c>
      <c r="AV7" s="1236">
        <f>'A1 - Underlying Position'!G7</f>
        <v>0</v>
      </c>
      <c r="AW7" s="1236">
        <f>'A1 - Underlying Position'!H7</f>
        <v>0</v>
      </c>
      <c r="AX7" s="1941"/>
      <c r="AZ7" s="1331"/>
      <c r="BA7" s="431" t="str">
        <f>'A2 - Risks'!B7</f>
        <v>Opportunities to achieve IMTP/AOP (positive values)</v>
      </c>
      <c r="BB7" s="1332"/>
      <c r="BC7" s="1130"/>
      <c r="BE7" s="88"/>
      <c r="BF7" s="89"/>
      <c r="BG7" s="665"/>
      <c r="BH7" s="117">
        <f>'B - Monthly Positions'!D7</f>
        <v>1</v>
      </c>
      <c r="BI7" s="117"/>
      <c r="BJ7" s="117"/>
      <c r="BK7" s="117"/>
      <c r="BL7" s="117"/>
      <c r="BM7" s="117"/>
      <c r="BN7" s="117"/>
      <c r="BO7" s="117"/>
      <c r="BP7" s="117"/>
      <c r="BQ7" s="117"/>
      <c r="BR7" s="117"/>
      <c r="BS7" s="117"/>
      <c r="BT7" s="119"/>
      <c r="BU7" s="119"/>
      <c r="BV7" s="120"/>
      <c r="BW7" s="120"/>
      <c r="BX7" s="90"/>
      <c r="BY7" s="1343"/>
      <c r="BZ7" s="1355">
        <f>'B1 - Net Exp Profiles'!C7</f>
        <v>1</v>
      </c>
      <c r="CA7" s="1356">
        <f>'B1 - Net Exp Profiles'!D7</f>
        <v>2</v>
      </c>
      <c r="CB7" s="1356">
        <f>'B1 - Net Exp Profiles'!E7</f>
        <v>3</v>
      </c>
      <c r="CC7" s="1356">
        <f>'B1 - Net Exp Profiles'!F7</f>
        <v>4</v>
      </c>
      <c r="CD7" s="1356">
        <f>'B1 - Net Exp Profiles'!G7</f>
        <v>5</v>
      </c>
      <c r="CE7" s="1356">
        <f>'B1 - Net Exp Profiles'!H7</f>
        <v>6</v>
      </c>
      <c r="CF7" s="1356">
        <f>'B1 - Net Exp Profiles'!I7</f>
        <v>7</v>
      </c>
      <c r="CG7" s="1356">
        <f>'B1 - Net Exp Profiles'!J7</f>
        <v>8</v>
      </c>
      <c r="CH7" s="1356">
        <f>'B1 - Net Exp Profiles'!K7</f>
        <v>9</v>
      </c>
      <c r="CI7" s="1356">
        <f>'B1 - Net Exp Profiles'!L7</f>
        <v>10</v>
      </c>
      <c r="CJ7" s="1356">
        <f>'B1 - Net Exp Profiles'!M7</f>
        <v>11</v>
      </c>
      <c r="CK7" s="1357">
        <f>'B1 - Net Exp Profiles'!N7</f>
        <v>12</v>
      </c>
      <c r="CL7" s="1344"/>
      <c r="CM7" s="1345"/>
      <c r="CO7" s="1445" t="str">
        <f>'B2 - Pay &amp; Agency'!A7</f>
        <v xml:space="preserve">A - Pay Expenditure </v>
      </c>
      <c r="CP7" s="105"/>
      <c r="CQ7" s="1370">
        <f>'B2 - Pay &amp; Agency'!C7</f>
        <v>1</v>
      </c>
      <c r="CR7" s="1356">
        <f>'B2 - Pay &amp; Agency'!D7</f>
        <v>2</v>
      </c>
      <c r="CS7" s="1356">
        <f>'B2 - Pay &amp; Agency'!E7</f>
        <v>3</v>
      </c>
      <c r="CT7" s="1356">
        <f>'B2 - Pay &amp; Agency'!F7</f>
        <v>4</v>
      </c>
      <c r="CU7" s="1356">
        <f>'B2 - Pay &amp; Agency'!G7</f>
        <v>5</v>
      </c>
      <c r="CV7" s="1356">
        <f>'B2 - Pay &amp; Agency'!H7</f>
        <v>6</v>
      </c>
      <c r="CW7" s="1356">
        <f>'B2 - Pay &amp; Agency'!I7</f>
        <v>7</v>
      </c>
      <c r="CX7" s="1356">
        <f>'B2 - Pay &amp; Agency'!J7</f>
        <v>8</v>
      </c>
      <c r="CY7" s="1356">
        <f>'B2 - Pay &amp; Agency'!K7</f>
        <v>9</v>
      </c>
      <c r="CZ7" s="1356">
        <f>'B2 - Pay &amp; Agency'!L7</f>
        <v>10</v>
      </c>
      <c r="DA7" s="1356">
        <f>'B2 - Pay &amp; Agency'!M7</f>
        <v>11</v>
      </c>
      <c r="DB7" s="1357">
        <f>'B2 - Pay &amp; Agency'!N7</f>
        <v>12</v>
      </c>
      <c r="DC7" s="1344"/>
      <c r="DD7" s="1345"/>
      <c r="DF7" s="1445" t="str">
        <f>'B3 - COVID-19'!A5</f>
        <v xml:space="preserve">A - Additional Expenditure </v>
      </c>
      <c r="DG7" s="105"/>
      <c r="DH7" s="1370">
        <f>'B3 - COVID-19'!C5</f>
        <v>1</v>
      </c>
      <c r="DI7" s="1356">
        <f>'B3 - COVID-19'!D5</f>
        <v>2</v>
      </c>
      <c r="DJ7" s="1356">
        <f>'B3 - COVID-19'!E5</f>
        <v>3</v>
      </c>
      <c r="DK7" s="1356">
        <f>'B3 - COVID-19'!F5</f>
        <v>4</v>
      </c>
      <c r="DL7" s="1356">
        <f>'B3 - COVID-19'!G5</f>
        <v>5</v>
      </c>
      <c r="DM7" s="1356">
        <f>'B3 - COVID-19'!H5</f>
        <v>6</v>
      </c>
      <c r="DN7" s="1356">
        <f>'B3 - COVID-19'!I5</f>
        <v>7</v>
      </c>
      <c r="DO7" s="1356">
        <f>'B3 - COVID-19'!J5</f>
        <v>8</v>
      </c>
      <c r="DP7" s="1356">
        <f>'B3 - COVID-19'!K5</f>
        <v>9</v>
      </c>
      <c r="DQ7" s="1356">
        <f>'B3 - COVID-19'!L5</f>
        <v>10</v>
      </c>
      <c r="DR7" s="1356">
        <f>'B3 - COVID-19'!M5</f>
        <v>11</v>
      </c>
      <c r="DS7" s="1357">
        <f>'B3 - COVID-19'!N5</f>
        <v>12</v>
      </c>
      <c r="DT7" s="1344">
        <f>'B3 - COVID-19'!O5</f>
        <v>0</v>
      </c>
      <c r="DU7" s="1345">
        <f>'B3 - COVID-19'!P5</f>
        <v>0</v>
      </c>
      <c r="DV7" s="85"/>
      <c r="DW7" s="85"/>
      <c r="DY7" s="2185"/>
      <c r="DZ7" s="121"/>
      <c r="EA7" s="362"/>
      <c r="EB7" s="918" t="str">
        <f>'C, C1 &amp; C2 - Savings Schemes'!D7</f>
        <v>This Table is currently showing 0 errors</v>
      </c>
      <c r="EC7" s="919"/>
      <c r="ED7" s="919"/>
      <c r="EE7" s="919"/>
      <c r="EF7" s="919"/>
      <c r="EG7" s="918"/>
      <c r="EH7" s="919"/>
      <c r="EI7" s="919"/>
      <c r="EJ7" s="919"/>
      <c r="EK7" s="108"/>
      <c r="EL7" s="108"/>
      <c r="EM7" s="108"/>
      <c r="EN7" s="110"/>
      <c r="EO7" s="2219"/>
      <c r="EP7" s="2219"/>
      <c r="EQ7" s="2185"/>
      <c r="ER7" s="2185"/>
      <c r="ES7" s="2185"/>
      <c r="ET7" s="2185"/>
      <c r="EU7" s="2185"/>
      <c r="EV7" s="2185"/>
      <c r="EW7" s="2185"/>
      <c r="EX7" s="1236">
        <f>'Table C3 Tracker'!A7</f>
        <v>0</v>
      </c>
      <c r="EY7" s="2100" t="str">
        <f>'Table C3 Tracker'!B7</f>
        <v>£'000</v>
      </c>
      <c r="EZ7" s="1893">
        <f>'Table C3 Tracker'!C7</f>
        <v>0</v>
      </c>
      <c r="FA7" s="1898" t="str">
        <f>'Table C3 Tracker'!D7</f>
        <v>Apr</v>
      </c>
      <c r="FB7" s="1891" t="str">
        <f>'Table C3 Tracker'!E7</f>
        <v>May</v>
      </c>
      <c r="FC7" s="1898" t="str">
        <f>'Table C3 Tracker'!F7</f>
        <v>Jun</v>
      </c>
      <c r="FD7" s="1891" t="str">
        <f>'Table C3 Tracker'!G7</f>
        <v>Jul</v>
      </c>
      <c r="FE7" s="1898" t="str">
        <f>'Table C3 Tracker'!H7</f>
        <v>Aug</v>
      </c>
      <c r="FF7" s="1891" t="str">
        <f>'Table C3 Tracker'!I7</f>
        <v>Sep</v>
      </c>
      <c r="FG7" s="1898" t="str">
        <f>'Table C3 Tracker'!J7</f>
        <v>Oct</v>
      </c>
      <c r="FH7" s="1891" t="str">
        <f>'Table C3 Tracker'!K7</f>
        <v>Nov</v>
      </c>
      <c r="FI7" s="1898" t="str">
        <f>'Table C3 Tracker'!L7</f>
        <v>Dec</v>
      </c>
      <c r="FJ7" s="1891" t="str">
        <f>'Table C3 Tracker'!M7</f>
        <v>Jan</v>
      </c>
      <c r="FK7" s="1898" t="str">
        <f>'Table C3 Tracker'!N7</f>
        <v>Feb</v>
      </c>
      <c r="FL7" s="1891" t="str">
        <f>'Table C3 Tracker'!O7</f>
        <v>Mar</v>
      </c>
      <c r="FM7" s="1898" t="str">
        <f>'Table C3 Tracker'!P7</f>
        <v>Total YTD</v>
      </c>
      <c r="FN7" s="2099" t="str">
        <f>'Table C3 Tracker'!Q7</f>
        <v>Full-year forecast</v>
      </c>
      <c r="FO7" s="1908" t="str">
        <f>'Table C3 Tracker'!R7</f>
        <v>Non Recurring</v>
      </c>
      <c r="FP7" s="1908" t="str">
        <f>'Table C3 Tracker'!S7</f>
        <v>Recurring</v>
      </c>
      <c r="FQ7" s="1908" t="str">
        <f>'Table C3 Tracker'!T7</f>
        <v>FYE Adjustment</v>
      </c>
      <c r="FR7" s="1908" t="str">
        <f>'Table C3 Tracker'!U7</f>
        <v>Full-year Effect</v>
      </c>
      <c r="FS7" s="2187"/>
      <c r="FU7" s="2195" t="str">
        <f>'D - Welsh NHS Assumptions'!A7</f>
        <v>Annual Forecast</v>
      </c>
      <c r="FV7" s="2195"/>
      <c r="FW7" s="1941"/>
      <c r="FX7" s="1941"/>
      <c r="FY7" s="1941"/>
      <c r="FZ7" s="1941"/>
      <c r="GA7" s="1941"/>
      <c r="GB7" s="1941"/>
      <c r="GC7" s="1941"/>
      <c r="GD7" s="1941"/>
      <c r="GF7" s="2212" t="str">
        <f>'E - Resource Limits'!A7</f>
        <v>1. BASE ALLOCATION</v>
      </c>
      <c r="GG7" s="2212"/>
      <c r="GH7" s="2236" t="str">
        <f>'E - Resource Limits'!C7</f>
        <v>£'000</v>
      </c>
      <c r="GI7" s="2236" t="str">
        <f>'E - Resource Limits'!D7</f>
        <v>£'000</v>
      </c>
      <c r="GJ7" s="2236" t="str">
        <f>'E - Resource Limits'!E7</f>
        <v>£'000</v>
      </c>
      <c r="GK7" s="2236" t="str">
        <f>'E - Resource Limits'!F7</f>
        <v>£'000</v>
      </c>
      <c r="GL7" s="2236" t="str">
        <f>'E - Resource Limits'!G7</f>
        <v>£'000</v>
      </c>
      <c r="GM7" s="2236" t="str">
        <f>'E - Resource Limits'!H7</f>
        <v>(NR)</v>
      </c>
      <c r="GN7" s="2236" t="str">
        <f>'E - Resource Limits'!I7</f>
        <v>£'000</v>
      </c>
      <c r="GO7" s="2236" t="str">
        <f>'E - Resource Limits'!J7</f>
        <v>£'000</v>
      </c>
      <c r="GP7" s="2236" t="str">
        <f>'E - Resource Limits'!K7</f>
        <v>£'000</v>
      </c>
      <c r="GQ7" s="2237" t="str">
        <f>'E - Resource Limits'!L7</f>
        <v>Table</v>
      </c>
      <c r="GR7" s="2190"/>
      <c r="GT7" s="160" t="str">
        <f>'E1 - Invoiced Income'!A7</f>
        <v>Table E1 -  Invoiced Income Streams - TRUSTS ONLY</v>
      </c>
      <c r="GU7" s="205"/>
      <c r="GV7" s="1837"/>
      <c r="GW7" s="1837"/>
      <c r="GX7" s="1837"/>
      <c r="GY7" s="1837"/>
      <c r="GZ7" s="1837"/>
      <c r="HA7" s="1837"/>
      <c r="HB7" s="1837"/>
      <c r="HC7" s="1838"/>
      <c r="HD7" s="1837"/>
      <c r="HE7" s="1837"/>
      <c r="HF7" s="1837"/>
      <c r="HG7" s="1837"/>
      <c r="HH7" s="1838"/>
      <c r="HI7" s="1838"/>
      <c r="HJ7" s="1838"/>
      <c r="HK7" s="1838"/>
      <c r="HL7" s="1839"/>
      <c r="HM7" s="995"/>
      <c r="HO7" s="1941"/>
      <c r="HP7" s="1942"/>
      <c r="HQ7" s="2238" t="str">
        <f>'F - SoFP'!C7</f>
        <v>Apr 21</v>
      </c>
      <c r="HR7" s="2239" t="str">
        <f>'F - SoFP'!D7</f>
        <v>Apr 21</v>
      </c>
      <c r="HS7" s="2240" t="str">
        <f>'F - SoFP'!E7</f>
        <v>Mar 22</v>
      </c>
      <c r="HT7" s="2201"/>
      <c r="HV7" s="2195"/>
      <c r="HW7" s="2195"/>
      <c r="HX7" s="2241"/>
      <c r="HY7" s="2241"/>
      <c r="HZ7" s="2241"/>
      <c r="IA7" s="2241"/>
      <c r="IB7" s="2241"/>
      <c r="IC7" s="2241"/>
      <c r="ID7" s="2241"/>
      <c r="IE7" s="2241"/>
      <c r="IF7" s="2241"/>
      <c r="IG7" s="2241"/>
      <c r="IH7" s="2241"/>
      <c r="II7" s="2241"/>
      <c r="IJ7" s="2241"/>
      <c r="IK7" s="2197"/>
      <c r="IM7" s="995"/>
      <c r="IN7" s="431" t="str">
        <f>'H - PSPP'!B7</f>
        <v>PROMPT PAYMENT OF INVOICE PERFORMANCE</v>
      </c>
      <c r="IO7" s="379" t="str">
        <f>'H - PSPP'!C7</f>
        <v>%</v>
      </c>
      <c r="IP7" s="379" t="str">
        <f>'H - PSPP'!D7</f>
        <v>%</v>
      </c>
      <c r="IQ7" s="379" t="str">
        <f>'H - PSPP'!E7</f>
        <v>%</v>
      </c>
      <c r="IR7" s="379" t="str">
        <f>'H - PSPP'!F7</f>
        <v>%</v>
      </c>
      <c r="IS7" s="379" t="str">
        <f>'H - PSPP'!G7</f>
        <v>%</v>
      </c>
      <c r="IT7" s="379" t="str">
        <f>'H - PSPP'!H7</f>
        <v>%</v>
      </c>
      <c r="IU7" s="379" t="str">
        <f>'H - PSPP'!I7</f>
        <v>%</v>
      </c>
      <c r="IV7" s="379" t="str">
        <f>'H - PSPP'!J7</f>
        <v>%</v>
      </c>
      <c r="IW7" s="379" t="str">
        <f>'H - PSPP'!K7</f>
        <v>%</v>
      </c>
      <c r="IX7" s="379" t="str">
        <f>'H - PSPP'!L7</f>
        <v>%</v>
      </c>
      <c r="IY7" s="379" t="str">
        <f>'H - PSPP'!M7</f>
        <v>%</v>
      </c>
      <c r="IZ7" s="379" t="str">
        <f>'H - PSPP'!N7</f>
        <v>%</v>
      </c>
      <c r="JA7" s="379" t="str">
        <f>'H - PSPP'!O7</f>
        <v>%</v>
      </c>
      <c r="JB7" s="1941"/>
      <c r="JD7" s="1941"/>
      <c r="JE7" s="2181" t="str">
        <f>'I - Capital RLM'!B7</f>
        <v xml:space="preserve">£'000 </v>
      </c>
      <c r="JF7" s="2242">
        <f>'I - Capital RLM'!C7</f>
        <v>0</v>
      </c>
      <c r="JG7" s="1941"/>
      <c r="JH7" s="1941"/>
      <c r="JI7" s="2198"/>
      <c r="JJ7" s="1941"/>
      <c r="JK7" s="1941"/>
      <c r="JL7" s="1941"/>
      <c r="JM7" s="2199"/>
      <c r="JN7" s="2199"/>
      <c r="JO7" s="2199"/>
      <c r="JQ7" s="1941"/>
      <c r="JR7" s="1941"/>
      <c r="JS7" s="1941"/>
      <c r="JT7" s="1941"/>
      <c r="JU7" s="1941"/>
      <c r="JV7" s="1941"/>
      <c r="JW7" s="1941"/>
      <c r="JX7" s="1941"/>
      <c r="JY7" s="1941"/>
      <c r="JZ7" s="1941"/>
      <c r="KA7" s="1941"/>
      <c r="KB7" s="1941"/>
      <c r="KC7" s="1941"/>
      <c r="KD7" s="1941"/>
      <c r="KE7" s="1941"/>
      <c r="KF7" s="1941"/>
      <c r="KG7" s="1941"/>
      <c r="KH7" s="1941"/>
      <c r="KI7" s="1941"/>
      <c r="KJ7" s="1941"/>
      <c r="KK7" s="2199"/>
      <c r="KM7" s="1942"/>
      <c r="KN7" s="1942"/>
      <c r="KO7" s="1942"/>
      <c r="KP7" s="1942"/>
      <c r="KQ7" s="1942"/>
      <c r="KR7" s="1942"/>
      <c r="KS7" s="1942"/>
      <c r="KT7" s="1942"/>
      <c r="KU7" s="1942"/>
      <c r="KV7" s="1942"/>
      <c r="KW7" s="1942"/>
      <c r="KX7" s="1942"/>
      <c r="KY7" s="1942"/>
      <c r="KZ7" s="1942"/>
      <c r="LA7" s="1942"/>
      <c r="LB7" s="2243"/>
      <c r="LC7" s="2190"/>
      <c r="LE7" s="138" t="str">
        <f>'L - EFL'!A7</f>
        <v>Table L: EXTERNAL FINANCING LIMIT</v>
      </c>
      <c r="LF7" s="86"/>
      <c r="LG7" s="1820" t="str">
        <f>'L - EFL'!C7</f>
        <v>Full Year</v>
      </c>
      <c r="LH7" s="1818" t="str">
        <f>'L - EFL'!D7</f>
        <v>Full Year</v>
      </c>
      <c r="LI7" s="1819" t="str">
        <f>'L - EFL'!E7</f>
        <v>Planning</v>
      </c>
      <c r="LJ7" s="1818" t="str">
        <f>'L - EFL'!F7</f>
        <v>Actual</v>
      </c>
      <c r="LL7" s="1281"/>
      <c r="LM7" s="1969">
        <f>'M - Aged Debtors'!B7</f>
        <v>0</v>
      </c>
      <c r="LN7" s="1970">
        <f>'M - Aged Debtors'!C7</f>
        <v>0</v>
      </c>
      <c r="LO7" s="1971">
        <f>'M - Aged Debtors'!D7</f>
        <v>0</v>
      </c>
      <c r="LP7" s="1972">
        <f>'M - Aged Debtors'!E7</f>
        <v>0</v>
      </c>
      <c r="LQ7" s="2233">
        <f>'M - Aged Debtors'!F7</f>
        <v>0</v>
      </c>
      <c r="LR7" s="1291" t="str">
        <f>'M - Aged Debtors'!G7</f>
        <v/>
      </c>
      <c r="LS7" s="899" t="str">
        <f>'M - Aged Debtors'!H7</f>
        <v/>
      </c>
      <c r="LT7" s="899" t="str">
        <f>'M - Aged Debtors'!I7</f>
        <v/>
      </c>
      <c r="LU7" s="900" t="str">
        <f>'M - Aged Debtors'!J7</f>
        <v/>
      </c>
      <c r="LV7" s="1964">
        <f>'M - Aged Debtors'!K7</f>
        <v>0</v>
      </c>
      <c r="LX7" s="481"/>
      <c r="LY7" s="252"/>
      <c r="LZ7" s="252"/>
      <c r="MA7" s="482"/>
      <c r="MB7" s="482"/>
      <c r="MC7" s="484"/>
      <c r="MD7" s="484"/>
      <c r="ME7" s="484"/>
      <c r="MF7" s="484"/>
      <c r="MH7" s="707" t="str">
        <f>'O - Dental'!A7</f>
        <v>SUMMARY OF DENTAL SERVICES FINANCIAL POSITION</v>
      </c>
      <c r="MI7" s="707"/>
      <c r="MJ7" s="708"/>
      <c r="MK7" s="709" t="str">
        <f>'O - Dental'!D7</f>
        <v xml:space="preserve">WG   Allocation </v>
      </c>
      <c r="ML7" s="710" t="str">
        <f>'O - Dental'!E7</f>
        <v xml:space="preserve">Current Plan </v>
      </c>
      <c r="MM7" s="710" t="str">
        <f>'O - Dental'!F7</f>
        <v>Forecast Outturn</v>
      </c>
      <c r="MN7" s="710" t="str">
        <f>'O - Dental'!G7</f>
        <v>Variance</v>
      </c>
      <c r="MO7" s="711">
        <f>'O - Dental'!H7</f>
        <v>0</v>
      </c>
      <c r="MP7" s="710" t="str">
        <f>'O - Dental'!I7</f>
        <v xml:space="preserve"> Year to Date</v>
      </c>
    </row>
    <row r="8" spans="1:354" ht="20" customHeight="1" thickBot="1">
      <c r="A8" s="1941"/>
      <c r="B8" s="2212"/>
      <c r="C8" s="2244" t="str">
        <f>Summary!C8</f>
        <v>Actual</v>
      </c>
      <c r="D8" s="2244" t="str">
        <f>Summary!D8</f>
        <v>Annual</v>
      </c>
      <c r="E8" s="2245"/>
      <c r="F8" s="2246"/>
      <c r="G8" s="2246"/>
      <c r="H8" s="2246"/>
      <c r="I8" s="2177"/>
      <c r="J8" s="2177"/>
      <c r="K8" s="2177"/>
      <c r="M8" s="2195"/>
      <c r="N8" s="2235"/>
      <c r="O8" s="1941"/>
      <c r="P8" s="1941"/>
      <c r="Q8" s="1941"/>
      <c r="R8" s="1941"/>
      <c r="S8" s="1941"/>
      <c r="T8" s="2247"/>
      <c r="U8" s="2195"/>
      <c r="V8" s="2235" t="str">
        <f>'A - Movement'!B8</f>
        <v>Lines 1 - 14 should not be adjusted after Month 1</v>
      </c>
      <c r="W8" s="2235"/>
      <c r="X8" s="2235"/>
      <c r="Y8" s="2235"/>
      <c r="Z8" s="2235"/>
      <c r="AA8" s="2235"/>
      <c r="AB8" s="2235"/>
      <c r="AC8" s="2235"/>
      <c r="AD8" s="2235"/>
      <c r="AE8" s="2235"/>
      <c r="AF8" s="2235"/>
      <c r="AG8" s="2235"/>
      <c r="AH8" s="2235"/>
      <c r="AI8" s="1941"/>
      <c r="AJ8" s="1941"/>
      <c r="AK8" s="1941"/>
      <c r="AL8" s="1941"/>
      <c r="AM8" s="1941"/>
      <c r="AN8" s="1941"/>
      <c r="AO8" s="2247"/>
      <c r="AP8" s="1546"/>
      <c r="AQ8" s="1546"/>
      <c r="AR8" s="1557" t="str">
        <f>'A1 - Underlying Position'!C9</f>
        <v>IMTP</v>
      </c>
      <c r="AS8" s="2122" t="str">
        <f>'A1 - Underlying Position'!D9</f>
        <v>Full Year Effect of Actions</v>
      </c>
      <c r="AT8" s="2123"/>
      <c r="AU8" s="1547"/>
      <c r="AV8" s="1558"/>
      <c r="AW8" s="1547" t="str">
        <f>'A1 - Underlying Position'!H9</f>
        <v>IMTP</v>
      </c>
      <c r="AX8" s="1941"/>
      <c r="AZ8" s="1912">
        <f>'A2 - Risks'!A8</f>
        <v>1</v>
      </c>
      <c r="BA8" s="1913" t="str">
        <f>'A2 - Risks'!B8</f>
        <v>Red Pipeline schemes (inc AG &amp; IG)</v>
      </c>
      <c r="BB8" s="1965">
        <f>'A2 - Risks'!C8</f>
        <v>0</v>
      </c>
      <c r="BC8" s="1966">
        <f>'A2 - Risks'!D8</f>
        <v>0</v>
      </c>
      <c r="BE8" s="2248"/>
      <c r="BF8" s="2248"/>
      <c r="BG8" s="2249"/>
      <c r="BH8" s="111">
        <f>'B - Monthly Positions'!D8</f>
        <v>1</v>
      </c>
      <c r="BI8" s="112">
        <f>'B - Monthly Positions'!E8</f>
        <v>2</v>
      </c>
      <c r="BJ8" s="112">
        <f>'B - Monthly Positions'!F8</f>
        <v>3</v>
      </c>
      <c r="BK8" s="112">
        <f>'B - Monthly Positions'!G8</f>
        <v>4</v>
      </c>
      <c r="BL8" s="112">
        <f>'B - Monthly Positions'!H8</f>
        <v>5</v>
      </c>
      <c r="BM8" s="112">
        <f>'B - Monthly Positions'!I8</f>
        <v>6</v>
      </c>
      <c r="BN8" s="112">
        <f>'B - Monthly Positions'!J8</f>
        <v>7</v>
      </c>
      <c r="BO8" s="112">
        <f>'B - Monthly Positions'!K8</f>
        <v>8</v>
      </c>
      <c r="BP8" s="112">
        <f>'B - Monthly Positions'!L8</f>
        <v>9</v>
      </c>
      <c r="BQ8" s="112">
        <f>'B - Monthly Positions'!M8</f>
        <v>10</v>
      </c>
      <c r="BR8" s="112">
        <f>'B - Monthly Positions'!N8</f>
        <v>11</v>
      </c>
      <c r="BS8" s="113">
        <f>'B - Monthly Positions'!O8</f>
        <v>12</v>
      </c>
      <c r="BT8" s="114"/>
      <c r="BU8" s="107"/>
      <c r="BV8" s="107"/>
      <c r="BW8" s="107"/>
      <c r="BX8" s="90"/>
      <c r="BY8" s="1346" t="str">
        <f>'B1 - Net Exp Profiles'!B8</f>
        <v>Pay - Expenditure Profiles</v>
      </c>
      <c r="BZ8" s="1358" t="str">
        <f>'B1 - Net Exp Profiles'!C8</f>
        <v>Apr</v>
      </c>
      <c r="CA8" s="1359" t="str">
        <f>'B1 - Net Exp Profiles'!D8</f>
        <v>May</v>
      </c>
      <c r="CB8" s="1359" t="str">
        <f>'B1 - Net Exp Profiles'!E8</f>
        <v>Jun</v>
      </c>
      <c r="CC8" s="1359" t="str">
        <f>'B1 - Net Exp Profiles'!F8</f>
        <v>Jul</v>
      </c>
      <c r="CD8" s="1359" t="str">
        <f>'B1 - Net Exp Profiles'!G8</f>
        <v>Aug</v>
      </c>
      <c r="CE8" s="1359" t="str">
        <f>'B1 - Net Exp Profiles'!H8</f>
        <v>Sep</v>
      </c>
      <c r="CF8" s="1359" t="str">
        <f>'B1 - Net Exp Profiles'!I8</f>
        <v>Oct</v>
      </c>
      <c r="CG8" s="1359" t="str">
        <f>'B1 - Net Exp Profiles'!J8</f>
        <v>Nov</v>
      </c>
      <c r="CH8" s="1359" t="str">
        <f>'B1 - Net Exp Profiles'!K8</f>
        <v>Dec</v>
      </c>
      <c r="CI8" s="1359" t="str">
        <f>'B1 - Net Exp Profiles'!L8</f>
        <v>Jan</v>
      </c>
      <c r="CJ8" s="1359" t="str">
        <f>'B1 - Net Exp Profiles'!M8</f>
        <v>Feb</v>
      </c>
      <c r="CK8" s="1360" t="str">
        <f>'B1 - Net Exp Profiles'!N8</f>
        <v>Mar</v>
      </c>
      <c r="CL8" s="1361" t="str">
        <f>'B1 - Net Exp Profiles'!O8</f>
        <v>Total YTD</v>
      </c>
      <c r="CM8" s="1361" t="str">
        <f>'B1 - Net Exp Profiles'!P8</f>
        <v>Forecast year-end position</v>
      </c>
      <c r="CO8" s="105"/>
      <c r="CP8" s="1457"/>
      <c r="CQ8" s="1372" t="str">
        <f>'B2 - Pay &amp; Agency'!C8</f>
        <v>Apr</v>
      </c>
      <c r="CR8" s="1437" t="str">
        <f>'B2 - Pay &amp; Agency'!D8</f>
        <v>May</v>
      </c>
      <c r="CS8" s="1437" t="str">
        <f>'B2 - Pay &amp; Agency'!E8</f>
        <v>Jun</v>
      </c>
      <c r="CT8" s="1437" t="str">
        <f>'B2 - Pay &amp; Agency'!F8</f>
        <v>Jul</v>
      </c>
      <c r="CU8" s="1437" t="str">
        <f>'B2 - Pay &amp; Agency'!G8</f>
        <v>Aug</v>
      </c>
      <c r="CV8" s="1437" t="str">
        <f>'B2 - Pay &amp; Agency'!H8</f>
        <v>Sep</v>
      </c>
      <c r="CW8" s="1437" t="str">
        <f>'B2 - Pay &amp; Agency'!I8</f>
        <v>Oct</v>
      </c>
      <c r="CX8" s="1437" t="str">
        <f>'B2 - Pay &amp; Agency'!J8</f>
        <v>Nov</v>
      </c>
      <c r="CY8" s="1437" t="str">
        <f>'B2 - Pay &amp; Agency'!K8</f>
        <v>Dec</v>
      </c>
      <c r="CZ8" s="1437" t="str">
        <f>'B2 - Pay &amp; Agency'!L8</f>
        <v>Jan</v>
      </c>
      <c r="DA8" s="1437" t="str">
        <f>'B2 - Pay &amp; Agency'!M8</f>
        <v>Feb</v>
      </c>
      <c r="DB8" s="1385" t="str">
        <f>'B2 - Pay &amp; Agency'!N8</f>
        <v>Mar</v>
      </c>
      <c r="DC8" s="1361" t="str">
        <f>'B2 - Pay &amp; Agency'!O8</f>
        <v>Total YTD</v>
      </c>
      <c r="DD8" s="1361" t="str">
        <f>'B2 - Pay &amp; Agency'!P8</f>
        <v>Forecast year-end position</v>
      </c>
      <c r="DF8" s="105"/>
      <c r="DG8" s="1457"/>
      <c r="DH8" s="1372" t="str">
        <f>'B3 - COVID-19'!C6</f>
        <v>Apr</v>
      </c>
      <c r="DI8" s="1437" t="str">
        <f>'B3 - COVID-19'!D6</f>
        <v>May</v>
      </c>
      <c r="DJ8" s="1437" t="str">
        <f>'B3 - COVID-19'!E6</f>
        <v>Jun</v>
      </c>
      <c r="DK8" s="1437" t="str">
        <f>'B3 - COVID-19'!F6</f>
        <v>Jul</v>
      </c>
      <c r="DL8" s="1437" t="str">
        <f>'B3 - COVID-19'!G6</f>
        <v>Aug</v>
      </c>
      <c r="DM8" s="1437" t="str">
        <f>'B3 - COVID-19'!H6</f>
        <v>Sep</v>
      </c>
      <c r="DN8" s="1437" t="str">
        <f>'B3 - COVID-19'!I6</f>
        <v>Oct</v>
      </c>
      <c r="DO8" s="1437" t="str">
        <f>'B3 - COVID-19'!J6</f>
        <v>Nov</v>
      </c>
      <c r="DP8" s="1437" t="str">
        <f>'B3 - COVID-19'!K6</f>
        <v>Dec</v>
      </c>
      <c r="DQ8" s="1437" t="str">
        <f>'B3 - COVID-19'!L6</f>
        <v>Jan</v>
      </c>
      <c r="DR8" s="1437" t="str">
        <f>'B3 - COVID-19'!M6</f>
        <v>Feb</v>
      </c>
      <c r="DS8" s="1385" t="str">
        <f>'B3 - COVID-19'!N6</f>
        <v>Mar</v>
      </c>
      <c r="DT8" s="1361" t="str">
        <f>'B3 - COVID-19'!O6</f>
        <v>Total YTD</v>
      </c>
      <c r="DU8" s="1361" t="str">
        <f>'B3 - COVID-19'!P6</f>
        <v>Forecast year-end position</v>
      </c>
      <c r="DV8" s="85"/>
      <c r="DW8" s="85"/>
      <c r="DY8" s="2195"/>
      <c r="DZ8" s="88"/>
      <c r="EA8" s="88"/>
      <c r="EB8" s="1085" t="str">
        <f>'C, C1 &amp; C2 - Savings Schemes'!D8</f>
        <v/>
      </c>
      <c r="EC8" s="926"/>
      <c r="ED8" s="926"/>
      <c r="EE8" s="927"/>
      <c r="EF8" s="927"/>
      <c r="EG8" s="928"/>
      <c r="EH8" s="928"/>
      <c r="EI8" s="927"/>
      <c r="EJ8" s="927"/>
      <c r="EK8" s="108"/>
      <c r="EL8" s="108"/>
      <c r="EM8" s="108"/>
      <c r="EN8" s="106"/>
      <c r="EO8" s="106"/>
      <c r="EP8" s="106"/>
      <c r="EQ8" s="88"/>
      <c r="ER8" s="88"/>
      <c r="ES8" s="88"/>
      <c r="ET8" s="88"/>
      <c r="EU8" s="88"/>
      <c r="EV8" s="88"/>
      <c r="EW8" s="88"/>
      <c r="EX8" s="2954" t="str">
        <f>'Table C3 Tracker'!A8</f>
        <v>Savings (Cash Releasing &amp; Cost Avoidance)</v>
      </c>
      <c r="EY8" s="1168" t="str">
        <f>'Table C3 Tracker'!B8</f>
        <v>Month 1 - Plan</v>
      </c>
      <c r="EZ8" s="1899">
        <f>'Table C3 Tracker'!C8</f>
        <v>0</v>
      </c>
      <c r="FA8" s="1900">
        <f>'Table C3 Tracker'!D8</f>
        <v>0</v>
      </c>
      <c r="FB8" s="1900">
        <f>'Table C3 Tracker'!E8</f>
        <v>0</v>
      </c>
      <c r="FC8" s="1900">
        <f>'Table C3 Tracker'!F8</f>
        <v>0</v>
      </c>
      <c r="FD8" s="1900">
        <f>'Table C3 Tracker'!G8</f>
        <v>0</v>
      </c>
      <c r="FE8" s="1900">
        <f>'Table C3 Tracker'!H8</f>
        <v>0</v>
      </c>
      <c r="FF8" s="1900">
        <f>'Table C3 Tracker'!I8</f>
        <v>0</v>
      </c>
      <c r="FG8" s="1900">
        <f>'Table C3 Tracker'!J8</f>
        <v>0</v>
      </c>
      <c r="FH8" s="1900">
        <f>'Table C3 Tracker'!K8</f>
        <v>0</v>
      </c>
      <c r="FI8" s="1900">
        <f>'Table C3 Tracker'!L8</f>
        <v>0</v>
      </c>
      <c r="FJ8" s="1900">
        <f>'Table C3 Tracker'!M8</f>
        <v>0</v>
      </c>
      <c r="FK8" s="1900">
        <f>'Table C3 Tracker'!N8</f>
        <v>0</v>
      </c>
      <c r="FL8" s="1903">
        <f>'Table C3 Tracker'!O8</f>
        <v>0</v>
      </c>
      <c r="FM8" s="1618">
        <f>'Table C3 Tracker'!P8</f>
        <v>0</v>
      </c>
      <c r="FN8" s="1901">
        <f>'Table C3 Tracker'!Q8</f>
        <v>0</v>
      </c>
      <c r="FO8" s="1903">
        <f>'Table C3 Tracker'!R8</f>
        <v>0</v>
      </c>
      <c r="FP8" s="1903">
        <f>'Table C3 Tracker'!S8</f>
        <v>0</v>
      </c>
      <c r="FQ8" s="1903">
        <f>'Table C3 Tracker'!T8</f>
        <v>0</v>
      </c>
      <c r="FR8" s="1903">
        <f>'Table C3 Tracker'!U8</f>
        <v>0</v>
      </c>
      <c r="FS8" s="665"/>
      <c r="FU8" s="1941"/>
      <c r="FV8" s="2195"/>
      <c r="FW8" s="1941"/>
      <c r="FX8" s="1941"/>
      <c r="FY8" s="1941"/>
      <c r="FZ8" s="1941"/>
      <c r="GA8" s="1941"/>
      <c r="GB8" s="1941"/>
      <c r="GC8" s="1941"/>
      <c r="GD8" s="1941"/>
      <c r="GF8" s="1941"/>
      <c r="GG8" s="1941"/>
      <c r="GH8" s="2250"/>
      <c r="GI8" s="2250"/>
      <c r="GJ8" s="2250"/>
      <c r="GK8" s="2250"/>
      <c r="GL8" s="1941"/>
      <c r="GM8" s="1941"/>
      <c r="GN8" s="1941"/>
      <c r="GO8" s="1941"/>
      <c r="GP8" s="1941"/>
      <c r="GQ8" s="1941"/>
      <c r="GR8" s="2190"/>
      <c r="GT8" s="1839"/>
      <c r="GU8" s="1840"/>
      <c r="GV8" s="468" t="str">
        <f>'E1 - Invoiced Income'!C8</f>
        <v>Swansea Bay ULHB</v>
      </c>
      <c r="GW8" s="468" t="str">
        <f>'E1 - Invoiced Income'!D8</f>
        <v>Aneurin Bevan ULHB</v>
      </c>
      <c r="GX8" s="468" t="str">
        <f>'E1 - Invoiced Income'!E8</f>
        <v>Betsi Cadwaladr ULHB</v>
      </c>
      <c r="GY8" s="468" t="str">
        <f>'E1 - Invoiced Income'!F8</f>
        <v>Cardiff &amp; Vale ULHB</v>
      </c>
      <c r="GZ8" s="468" t="str">
        <f>'E1 - Invoiced Income'!G8</f>
        <v>Cwm Taf Morgannwg ULHB</v>
      </c>
      <c r="HA8" s="468" t="str">
        <f>'E1 - Invoiced Income'!H8</f>
        <v>Hywel Dda ULHB</v>
      </c>
      <c r="HB8" s="186" t="str">
        <f>'E1 - Invoiced Income'!I8</f>
        <v>Powys LHB</v>
      </c>
      <c r="HC8" s="468" t="str">
        <f>'E1 - Invoiced Income'!J8</f>
        <v>Public Health Wales NHS Trust</v>
      </c>
      <c r="HD8" s="468" t="str">
        <f>'E1 - Invoiced Income'!K8</f>
        <v>Welsh Ambulance NHS Trust</v>
      </c>
      <c r="HE8" s="468" t="str">
        <f>'E1 - Invoiced Income'!L8</f>
        <v>Velindre NHS Trust</v>
      </c>
      <c r="HF8" s="468" t="str">
        <f>'E1 - Invoiced Income'!M8</f>
        <v>NWSSP</v>
      </c>
      <c r="HG8" s="468" t="str">
        <f>'E1 - Invoiced Income'!N8</f>
        <v>DHCW</v>
      </c>
      <c r="HH8" s="468" t="str">
        <f>'E1 - Invoiced Income'!O8</f>
        <v>HEIW</v>
      </c>
      <c r="HI8" s="186" t="str">
        <f>'E1 - Invoiced Income'!P8</f>
        <v>WG</v>
      </c>
      <c r="HJ8" s="186" t="str">
        <f>'E1 - Invoiced Income'!R8</f>
        <v>WHSSC</v>
      </c>
      <c r="HK8" s="468" t="str">
        <f>'E1 - Invoiced Income'!S8</f>
        <v>Other (please specify)</v>
      </c>
      <c r="HL8" s="186" t="str">
        <f>'E1 - Invoiced Income'!T8</f>
        <v>Total</v>
      </c>
      <c r="HM8" s="1841" t="str">
        <f>'E1 - Invoiced Income'!U8</f>
        <v>WG Contact, date item first entered into table and whether any invoice has been raised.</v>
      </c>
      <c r="HO8" s="2251"/>
      <c r="HP8" s="2252"/>
      <c r="HQ8" s="2253" t="str">
        <f>'F - SoFP'!C8</f>
        <v>£'000</v>
      </c>
      <c r="HR8" s="2214" t="str">
        <f>'F - SoFP'!D8</f>
        <v>£'000</v>
      </c>
      <c r="HS8" s="2214" t="str">
        <f>'F - SoFP'!E8</f>
        <v>£'000</v>
      </c>
      <c r="HT8" s="2201"/>
      <c r="HV8" s="2195"/>
      <c r="HW8" s="2195"/>
      <c r="HX8" s="2254" t="str">
        <f>'G - Cash Flow'!C8</f>
        <v>April</v>
      </c>
      <c r="HY8" s="2254" t="str">
        <f>'G - Cash Flow'!D8</f>
        <v>May</v>
      </c>
      <c r="HZ8" s="2254" t="str">
        <f>'G - Cash Flow'!E8</f>
        <v>June</v>
      </c>
      <c r="IA8" s="2254" t="str">
        <f>'G - Cash Flow'!F8</f>
        <v>July</v>
      </c>
      <c r="IB8" s="2254" t="str">
        <f>'G - Cash Flow'!G8</f>
        <v>Aug</v>
      </c>
      <c r="IC8" s="2254" t="str">
        <f>'G - Cash Flow'!H8</f>
        <v>Sept</v>
      </c>
      <c r="ID8" s="2254" t="str">
        <f>'G - Cash Flow'!I8</f>
        <v>Oct</v>
      </c>
      <c r="IE8" s="2254" t="str">
        <f>'G - Cash Flow'!J8</f>
        <v>Nov</v>
      </c>
      <c r="IF8" s="2254" t="str">
        <f>'G - Cash Flow'!K8</f>
        <v>Dec</v>
      </c>
      <c r="IG8" s="2254" t="str">
        <f>'G - Cash Flow'!L8</f>
        <v>Jan</v>
      </c>
      <c r="IH8" s="2254" t="str">
        <f>'G - Cash Flow'!M8</f>
        <v>Feb</v>
      </c>
      <c r="II8" s="2254" t="str">
        <f>'G - Cash Flow'!N8</f>
        <v>Mar</v>
      </c>
      <c r="IJ8" s="2254" t="str">
        <f>'G - Cash Flow'!O8</f>
        <v>Total</v>
      </c>
      <c r="IK8" s="2197"/>
      <c r="IM8" s="130">
        <f>'H - PSPP'!A8</f>
        <v>1</v>
      </c>
      <c r="IN8" s="431" t="str">
        <f>'H - PSPP'!B8</f>
        <v>% of NHS Invoices Paid Within 30 Days - By Value</v>
      </c>
      <c r="IO8" s="1043">
        <f>'H - PSPP'!C8</f>
        <v>0.95</v>
      </c>
      <c r="IP8" s="1967">
        <f>'H - PSPP'!D8</f>
        <v>0</v>
      </c>
      <c r="IQ8" s="1045">
        <f>'H - PSPP'!E8</f>
        <v>-0.95</v>
      </c>
      <c r="IR8" s="1967">
        <f>'H - PSPP'!F8</f>
        <v>0</v>
      </c>
      <c r="IS8" s="1045">
        <f>'H - PSPP'!G8</f>
        <v>-0.95</v>
      </c>
      <c r="IT8" s="1967">
        <f>'H - PSPP'!H8</f>
        <v>0</v>
      </c>
      <c r="IU8" s="1045">
        <f>'H - PSPP'!I8</f>
        <v>-0.95</v>
      </c>
      <c r="IV8" s="1967">
        <f>'H - PSPP'!J8</f>
        <v>0</v>
      </c>
      <c r="IW8" s="1045">
        <f>'H - PSPP'!K8</f>
        <v>-0.95</v>
      </c>
      <c r="IX8" s="1967">
        <f>'H - PSPP'!L8</f>
        <v>0</v>
      </c>
      <c r="IY8" s="1045">
        <f>'H - PSPP'!M8</f>
        <v>-0.95</v>
      </c>
      <c r="IZ8" s="1967">
        <f>'H - PSPP'!N8</f>
        <v>0</v>
      </c>
      <c r="JA8" s="1045">
        <f>'H - PSPP'!O8</f>
        <v>-0.95</v>
      </c>
      <c r="JB8" s="1941"/>
      <c r="JD8" s="1941"/>
      <c r="JE8" s="2181" t="str">
        <f>'I - Capital RLM'!B8</f>
        <v xml:space="preserve">Approved CRL / CEL issued at : </v>
      </c>
      <c r="JF8" s="2255">
        <f>'I - Capital RLM'!C8</f>
        <v>0</v>
      </c>
      <c r="JG8" s="1941"/>
      <c r="JH8" s="1941"/>
      <c r="JI8" s="2198"/>
      <c r="JJ8" s="1941"/>
      <c r="JK8" s="1941"/>
      <c r="JL8" s="1941"/>
      <c r="JM8" s="2199"/>
      <c r="JN8" s="2199"/>
      <c r="JO8" s="2199"/>
      <c r="JQ8" s="2251"/>
      <c r="JR8" s="2252" t="str">
        <f>'J - Capital In Year Schemes'!B8</f>
        <v>All Wales Capital Programme:</v>
      </c>
      <c r="JS8" s="2256"/>
      <c r="JT8" s="2975" t="str">
        <f>'J - Capital In Year Schemes'!D8</f>
        <v>In Year Forecast</v>
      </c>
      <c r="JU8" s="2976"/>
      <c r="JV8" s="2979" t="str">
        <f>'J - Capital In Year Schemes'!F8</f>
        <v>Capital Expenditure Monthly Profile</v>
      </c>
      <c r="JW8" s="2980"/>
      <c r="JX8" s="2980"/>
      <c r="JY8" s="2980"/>
      <c r="JZ8" s="2980"/>
      <c r="KA8" s="2980"/>
      <c r="KB8" s="2980"/>
      <c r="KC8" s="2980"/>
      <c r="KD8" s="2980"/>
      <c r="KE8" s="2980"/>
      <c r="KF8" s="2980"/>
      <c r="KG8" s="2981"/>
      <c r="KH8" s="2257"/>
      <c r="KI8" s="2257"/>
      <c r="KJ8" s="2251"/>
      <c r="KK8" s="2199"/>
      <c r="KM8" s="2205" t="str">
        <f>'K - Capital Disposals'!A8</f>
        <v>A: In Year Disposal of Assets</v>
      </c>
      <c r="KN8" s="1942"/>
      <c r="KO8" s="1942"/>
      <c r="KP8" s="1942"/>
      <c r="KQ8" s="1942"/>
      <c r="KR8" s="1942"/>
      <c r="KS8" s="1942"/>
      <c r="KT8" s="1942"/>
      <c r="KU8" s="1941"/>
      <c r="KV8" s="1941"/>
      <c r="KW8" s="1941"/>
      <c r="KX8" s="1941"/>
      <c r="KY8" s="1941"/>
      <c r="KZ8" s="1941"/>
      <c r="LA8" s="1941"/>
      <c r="LB8" s="1941"/>
      <c r="LC8" s="2190"/>
      <c r="LE8" s="995"/>
      <c r="LF8" s="995"/>
      <c r="LG8" s="1817" t="str">
        <f>'L - EFL'!C8</f>
        <v>Per WG</v>
      </c>
      <c r="LH8" s="1815" t="str">
        <f>'L - EFL'!D8</f>
        <v>Per Trust</v>
      </c>
      <c r="LI8" s="1816" t="str">
        <f>'L - EFL'!E8</f>
        <v>Variance</v>
      </c>
      <c r="LJ8" s="1815" t="str">
        <f>'L - EFL'!F8</f>
        <v>to date</v>
      </c>
      <c r="LL8" s="1281"/>
      <c r="LM8" s="1969">
        <f>'M - Aged Debtors'!B8</f>
        <v>0</v>
      </c>
      <c r="LN8" s="1970">
        <f>'M - Aged Debtors'!C8</f>
        <v>0</v>
      </c>
      <c r="LO8" s="1971">
        <f>'M - Aged Debtors'!D8</f>
        <v>0</v>
      </c>
      <c r="LP8" s="1972">
        <f>'M - Aged Debtors'!E8</f>
        <v>0</v>
      </c>
      <c r="LQ8" s="2233">
        <f>'M - Aged Debtors'!F8</f>
        <v>0</v>
      </c>
      <c r="LR8" s="1291" t="str">
        <f>'M - Aged Debtors'!G8</f>
        <v/>
      </c>
      <c r="LS8" s="899" t="str">
        <f>'M - Aged Debtors'!H8</f>
        <v/>
      </c>
      <c r="LT8" s="899" t="str">
        <f>'M - Aged Debtors'!I8</f>
        <v/>
      </c>
      <c r="LU8" s="900" t="str">
        <f>'M - Aged Debtors'!J8</f>
        <v/>
      </c>
      <c r="LV8" s="1964">
        <f>'M - Aged Debtors'!K8</f>
        <v>0</v>
      </c>
      <c r="LX8" s="486"/>
      <c r="LY8" s="486"/>
      <c r="LZ8" s="486"/>
      <c r="MA8" s="2985"/>
      <c r="MB8" s="2985"/>
      <c r="MC8" s="2985"/>
      <c r="MD8" s="2985"/>
      <c r="ME8" s="2986"/>
      <c r="MF8" s="2985"/>
      <c r="MH8" s="2987" t="str">
        <f>'O - Dental'!A8</f>
        <v>Expenditure / activities included in a GDS contract and / or PDS agreement</v>
      </c>
      <c r="MI8" s="2988"/>
      <c r="MJ8" s="755" t="str">
        <f>'O - Dental'!C8</f>
        <v>LINE NO.</v>
      </c>
      <c r="MK8" s="712" t="str">
        <f>'O - Dental'!D8</f>
        <v>£000's</v>
      </c>
      <c r="ML8" s="712" t="str">
        <f>'O - Dental'!E8</f>
        <v>£000's</v>
      </c>
      <c r="MM8" s="712" t="str">
        <f>'O - Dental'!F8</f>
        <v>£000's</v>
      </c>
      <c r="MN8" s="712" t="str">
        <f>'O - Dental'!G8</f>
        <v>£000's</v>
      </c>
      <c r="MO8" s="713">
        <f>'O - Dental'!H8</f>
        <v>0</v>
      </c>
      <c r="MP8" s="712" t="str">
        <f>'O - Dental'!I8</f>
        <v>£000's</v>
      </c>
    </row>
    <row r="9" spans="1:354" ht="20" customHeight="1" thickBot="1">
      <c r="A9" s="1941"/>
      <c r="B9" s="1941"/>
      <c r="C9" s="2258" t="str">
        <f>Summary!C9</f>
        <v>YTD</v>
      </c>
      <c r="D9" s="2258" t="str">
        <f>Summary!D9</f>
        <v>Forecast</v>
      </c>
      <c r="E9" s="2245"/>
      <c r="F9" s="2246"/>
      <c r="G9" s="2246"/>
      <c r="H9" s="2246"/>
      <c r="I9" s="2177"/>
      <c r="J9" s="2177"/>
      <c r="K9" s="2177"/>
      <c r="M9" s="995"/>
      <c r="N9" s="995"/>
      <c r="O9" s="1968" t="str">
        <f>'A - Movement'!C9</f>
        <v>In Year Effect</v>
      </c>
      <c r="P9" s="1968" t="str">
        <f>'A - Movement'!D9</f>
        <v>Non Recurring</v>
      </c>
      <c r="Q9" s="1968" t="str">
        <f>'A - Movement'!E9</f>
        <v>Recurring</v>
      </c>
      <c r="R9" s="1968" t="str">
        <f>'A - Movement'!F9</f>
        <v>FYE of Recurring</v>
      </c>
      <c r="S9" s="1941"/>
      <c r="T9" s="2183"/>
      <c r="U9" s="995"/>
      <c r="V9" s="995"/>
      <c r="W9" s="1968" t="str">
        <f>'A - Movement'!J9</f>
        <v>Apr</v>
      </c>
      <c r="X9" s="1968" t="str">
        <f>'A - Movement'!K9</f>
        <v>May</v>
      </c>
      <c r="Y9" s="1968" t="str">
        <f>'A - Movement'!L9</f>
        <v>Jun</v>
      </c>
      <c r="Z9" s="1968" t="str">
        <f>'A - Movement'!M9</f>
        <v>Jul</v>
      </c>
      <c r="AA9" s="1968" t="str">
        <f>'A - Movement'!N9</f>
        <v>Aug</v>
      </c>
      <c r="AB9" s="1968" t="str">
        <f>'A - Movement'!O9</f>
        <v>Sep</v>
      </c>
      <c r="AC9" s="1968" t="str">
        <f>'A - Movement'!P9</f>
        <v>Oct</v>
      </c>
      <c r="AD9" s="1968" t="str">
        <f>'A - Movement'!Q9</f>
        <v>Nov</v>
      </c>
      <c r="AE9" s="1968" t="str">
        <f>'A - Movement'!R9</f>
        <v>Dec</v>
      </c>
      <c r="AF9" s="1968" t="str">
        <f>'A - Movement'!S9</f>
        <v>Jan</v>
      </c>
      <c r="AG9" s="1968" t="str">
        <f>'A - Movement'!T9</f>
        <v>Feb</v>
      </c>
      <c r="AH9" s="1968" t="str">
        <f>'A - Movement'!U9</f>
        <v>Mar</v>
      </c>
      <c r="AI9" s="1968" t="str">
        <f>'A - Movement'!V9</f>
        <v>YTD</v>
      </c>
      <c r="AJ9" s="1968" t="str">
        <f>'A - Movement'!C9</f>
        <v>In Year Effect</v>
      </c>
      <c r="AK9" s="1968" t="str">
        <f>'A - Movement'!D9</f>
        <v>Non Recurring</v>
      </c>
      <c r="AL9" s="1968" t="str">
        <f>'A - Movement'!E9</f>
        <v>Recurring</v>
      </c>
      <c r="AM9" s="1968" t="str">
        <f>'A - Movement'!F9</f>
        <v>FYE of Recurring</v>
      </c>
      <c r="AN9" s="1941"/>
      <c r="AO9" s="2183"/>
      <c r="AP9" s="1548"/>
      <c r="AQ9" s="1549" t="str">
        <f>'A1 - Underlying Position'!B10</f>
        <v>Section A - By Spend Area</v>
      </c>
      <c r="AR9" s="1559" t="str">
        <f>'A1 - Underlying Position'!C10</f>
        <v>Underlying Position b/f</v>
      </c>
      <c r="AS9" s="2259" t="str">
        <f>'A1 - Underlying Position'!D10</f>
        <v>Recurring Savings (+ve)</v>
      </c>
      <c r="AT9" s="2259" t="str">
        <f>'A1 - Underlying Position'!E10</f>
        <v>Recurring Allocations / Income (+ve)</v>
      </c>
      <c r="AU9" s="1550" t="str">
        <f>'A1 - Underlying Position'!F10</f>
        <v>Subtotal</v>
      </c>
      <c r="AV9" s="2260" t="str">
        <f>'A1 - Underlying Position'!G9</f>
        <v>New, Recurring, Full Year Effect of Unmitigated Pressures (-ve)</v>
      </c>
      <c r="AW9" s="1550" t="str">
        <f>'A1 - Underlying Position'!H10</f>
        <v>Underlying Position c/f</v>
      </c>
      <c r="AX9" s="1941"/>
      <c r="AZ9" s="1912">
        <f>'A2 - Risks'!A9</f>
        <v>2</v>
      </c>
      <c r="BA9" s="1914" t="str">
        <f>'A2 - Risks'!B9</f>
        <v>Potential Cost Reduction</v>
      </c>
      <c r="BB9" s="1965">
        <f>'A2 - Risks'!C9</f>
        <v>0</v>
      </c>
      <c r="BC9" s="1966">
        <f>'A2 - Risks'!D9</f>
        <v>0</v>
      </c>
      <c r="BE9" s="2261"/>
      <c r="BF9" s="91" t="str">
        <f>'B - Monthly Positions'!B9</f>
        <v>A. Monthly Summarised Statement of Comprehensive Net Expenditure / Statement of Comprehensive Net Income</v>
      </c>
      <c r="BG9" s="2249"/>
      <c r="BH9" s="652" t="str">
        <f>'B - Monthly Positions'!D9</f>
        <v>Apr</v>
      </c>
      <c r="BI9" s="653" t="str">
        <f>'B - Monthly Positions'!E9</f>
        <v>May</v>
      </c>
      <c r="BJ9" s="653" t="str">
        <f>'B - Monthly Positions'!F9</f>
        <v>Jun</v>
      </c>
      <c r="BK9" s="653" t="str">
        <f>'B - Monthly Positions'!G9</f>
        <v>Jul</v>
      </c>
      <c r="BL9" s="653" t="str">
        <f>'B - Monthly Positions'!H9</f>
        <v>Aug</v>
      </c>
      <c r="BM9" s="653" t="str">
        <f>'B - Monthly Positions'!I9</f>
        <v>Sep</v>
      </c>
      <c r="BN9" s="653" t="str">
        <f>'B - Monthly Positions'!J9</f>
        <v>Oct</v>
      </c>
      <c r="BO9" s="653" t="str">
        <f>'B - Monthly Positions'!K9</f>
        <v>Nov</v>
      </c>
      <c r="BP9" s="653" t="str">
        <f>'B - Monthly Positions'!L9</f>
        <v>Dec</v>
      </c>
      <c r="BQ9" s="653" t="str">
        <f>'B - Monthly Positions'!M9</f>
        <v>Jan</v>
      </c>
      <c r="BR9" s="653" t="str">
        <f>'B - Monthly Positions'!N9</f>
        <v>Feb</v>
      </c>
      <c r="BS9" s="654" t="str">
        <f>'B - Monthly Positions'!O9</f>
        <v>Mar</v>
      </c>
      <c r="BT9" s="1159" t="str">
        <f>'B - Monthly Positions'!P9</f>
        <v>Total YTD</v>
      </c>
      <c r="BU9" s="1159" t="str">
        <f>'B - Monthly Positions'!Q9</f>
        <v>Forecast year-end position</v>
      </c>
      <c r="BV9" s="1830" t="str">
        <f>'B - Monthly Positions'!R9</f>
        <v xml:space="preserve"> </v>
      </c>
      <c r="BW9" s="2102"/>
      <c r="BX9" s="90"/>
      <c r="BY9" s="1346">
        <f>'B1 - Net Exp Profiles'!B9</f>
        <v>0</v>
      </c>
      <c r="BZ9" s="1362" t="str">
        <f>'B1 - Net Exp Profiles'!C9</f>
        <v>£'000</v>
      </c>
      <c r="CA9" s="1363" t="str">
        <f>'B1 - Net Exp Profiles'!D9</f>
        <v>£'000</v>
      </c>
      <c r="CB9" s="1363" t="str">
        <f>'B1 - Net Exp Profiles'!E9</f>
        <v>£'000</v>
      </c>
      <c r="CC9" s="1363" t="str">
        <f>'B1 - Net Exp Profiles'!F9</f>
        <v>£'000</v>
      </c>
      <c r="CD9" s="1363" t="str">
        <f>'B1 - Net Exp Profiles'!G9</f>
        <v>£'000</v>
      </c>
      <c r="CE9" s="1363" t="str">
        <f>'B1 - Net Exp Profiles'!H9</f>
        <v>£'000</v>
      </c>
      <c r="CF9" s="1363" t="str">
        <f>'B1 - Net Exp Profiles'!I9</f>
        <v>£'000</v>
      </c>
      <c r="CG9" s="1363" t="str">
        <f>'B1 - Net Exp Profiles'!J9</f>
        <v>£'000</v>
      </c>
      <c r="CH9" s="1363" t="str">
        <f>'B1 - Net Exp Profiles'!K9</f>
        <v>£'000</v>
      </c>
      <c r="CI9" s="1363" t="str">
        <f>'B1 - Net Exp Profiles'!L9</f>
        <v>£'000</v>
      </c>
      <c r="CJ9" s="1363" t="str">
        <f>'B1 - Net Exp Profiles'!M9</f>
        <v>£'000</v>
      </c>
      <c r="CK9" s="1364" t="str">
        <f>'B1 - Net Exp Profiles'!N9</f>
        <v>£'000</v>
      </c>
      <c r="CL9" s="1436" t="str">
        <f>'B1 - Net Exp Profiles'!O9</f>
        <v>£'000</v>
      </c>
      <c r="CM9" s="1436" t="str">
        <f>'B1 - Net Exp Profiles'!P9</f>
        <v>£'000</v>
      </c>
      <c r="CO9" s="1458" t="str">
        <f>'B2 - Pay &amp; Agency'!A9</f>
        <v>REF</v>
      </c>
      <c r="CP9" s="1459" t="str">
        <f>'B2 - Pay &amp; Agency'!B9</f>
        <v>TYPE</v>
      </c>
      <c r="CQ9" s="1438" t="str">
        <f>'B2 - Pay &amp; Agency'!C9</f>
        <v>£'000</v>
      </c>
      <c r="CR9" s="1374" t="str">
        <f>'B2 - Pay &amp; Agency'!D9</f>
        <v>£'000</v>
      </c>
      <c r="CS9" s="1374" t="str">
        <f>'B2 - Pay &amp; Agency'!E9</f>
        <v>£'000</v>
      </c>
      <c r="CT9" s="1374" t="str">
        <f>'B2 - Pay &amp; Agency'!F9</f>
        <v>£'000</v>
      </c>
      <c r="CU9" s="1374" t="str">
        <f>'B2 - Pay &amp; Agency'!G9</f>
        <v>£'000</v>
      </c>
      <c r="CV9" s="1374" t="str">
        <f>'B2 - Pay &amp; Agency'!H9</f>
        <v>£'000</v>
      </c>
      <c r="CW9" s="1374" t="str">
        <f>'B2 - Pay &amp; Agency'!I9</f>
        <v>£'000</v>
      </c>
      <c r="CX9" s="1374" t="str">
        <f>'B2 - Pay &amp; Agency'!J9</f>
        <v>£'000</v>
      </c>
      <c r="CY9" s="1374" t="str">
        <f>'B2 - Pay &amp; Agency'!K9</f>
        <v>£'000</v>
      </c>
      <c r="CZ9" s="1374" t="str">
        <f>'B2 - Pay &amp; Agency'!L9</f>
        <v>£'000</v>
      </c>
      <c r="DA9" s="1374" t="str">
        <f>'B2 - Pay &amp; Agency'!M9</f>
        <v>£'000</v>
      </c>
      <c r="DB9" s="1387" t="str">
        <f>'B2 - Pay &amp; Agency'!N9</f>
        <v>£'000</v>
      </c>
      <c r="DC9" s="1436" t="str">
        <f>'B2 - Pay &amp; Agency'!O9</f>
        <v>£'000</v>
      </c>
      <c r="DD9" s="1436" t="str">
        <f>'B2 - Pay &amp; Agency'!P9</f>
        <v>£'000</v>
      </c>
      <c r="DF9" s="1458" t="str">
        <f>'B3 - COVID-19'!A7</f>
        <v>A1</v>
      </c>
      <c r="DG9" s="1459" t="str">
        <f>'B3 - COVID-19'!B7</f>
        <v>Enter as positive values</v>
      </c>
      <c r="DH9" s="1362" t="str">
        <f>'B3 - COVID-19'!C7</f>
        <v>£'000</v>
      </c>
      <c r="DI9" s="1363" t="str">
        <f>'B3 - COVID-19'!D7</f>
        <v>£'000</v>
      </c>
      <c r="DJ9" s="1363" t="str">
        <f>'B3 - COVID-19'!E7</f>
        <v>£'000</v>
      </c>
      <c r="DK9" s="1363" t="str">
        <f>'B3 - COVID-19'!F7</f>
        <v>£'000</v>
      </c>
      <c r="DL9" s="1363" t="str">
        <f>'B3 - COVID-19'!G7</f>
        <v>£'000</v>
      </c>
      <c r="DM9" s="1363" t="str">
        <f>'B3 - COVID-19'!H7</f>
        <v>£'000</v>
      </c>
      <c r="DN9" s="1363" t="str">
        <f>'B3 - COVID-19'!I7</f>
        <v>£'000</v>
      </c>
      <c r="DO9" s="1363" t="str">
        <f>'B3 - COVID-19'!J7</f>
        <v>£'000</v>
      </c>
      <c r="DP9" s="1363" t="str">
        <f>'B3 - COVID-19'!K7</f>
        <v>£'000</v>
      </c>
      <c r="DQ9" s="1363" t="str">
        <f>'B3 - COVID-19'!L7</f>
        <v>£'000</v>
      </c>
      <c r="DR9" s="1363" t="str">
        <f>'B3 - COVID-19'!M7</f>
        <v>£'000</v>
      </c>
      <c r="DS9" s="2090" t="str">
        <f>'B3 - COVID-19'!N7</f>
        <v>£'000</v>
      </c>
      <c r="DT9" s="1436" t="str">
        <f>'B3 - COVID-19'!O7</f>
        <v>£'000</v>
      </c>
      <c r="DU9" s="1436" t="str">
        <f>'B3 - COVID-19'!P7</f>
        <v>£'000</v>
      </c>
      <c r="DV9" s="85"/>
      <c r="DW9" s="85"/>
      <c r="DY9" s="88"/>
      <c r="DZ9" s="89"/>
      <c r="EA9" s="88"/>
      <c r="EB9" s="117">
        <f>'C, C1 &amp; C2 - Savings Schemes'!D9</f>
        <v>1</v>
      </c>
      <c r="EC9" s="117">
        <f>'C, C1 &amp; C2 - Savings Schemes'!E9</f>
        <v>0</v>
      </c>
      <c r="ED9" s="117">
        <f>'C, C1 &amp; C2 - Savings Schemes'!F9</f>
        <v>0</v>
      </c>
      <c r="EE9" s="117">
        <f>'C, C1 &amp; C2 - Savings Schemes'!G9</f>
        <v>0</v>
      </c>
      <c r="EF9" s="117">
        <f>'C, C1 &amp; C2 - Savings Schemes'!H9</f>
        <v>0</v>
      </c>
      <c r="EG9" s="117">
        <f>'C, C1 &amp; C2 - Savings Schemes'!I9</f>
        <v>0</v>
      </c>
      <c r="EH9" s="117">
        <f>'C, C1 &amp; C2 - Savings Schemes'!J9</f>
        <v>0</v>
      </c>
      <c r="EI9" s="117">
        <f>'C, C1 &amp; C2 - Savings Schemes'!K9</f>
        <v>0</v>
      </c>
      <c r="EJ9" s="117">
        <f>'C, C1 &amp; C2 - Savings Schemes'!L9</f>
        <v>0</v>
      </c>
      <c r="EK9" s="117">
        <f>'C, C1 &amp; C2 - Savings Schemes'!M9</f>
        <v>0</v>
      </c>
      <c r="EL9" s="117">
        <f>'C, C1 &amp; C2 - Savings Schemes'!N9</f>
        <v>0</v>
      </c>
      <c r="EM9" s="117">
        <f>'C, C1 &amp; C2 - Savings Schemes'!O9</f>
        <v>0</v>
      </c>
      <c r="EN9" s="119">
        <f>'C, C1 &amp; C2 - Savings Schemes'!P9</f>
        <v>0</v>
      </c>
      <c r="EO9" s="152"/>
      <c r="EP9" s="88"/>
      <c r="EQ9" s="88"/>
      <c r="ER9" s="88"/>
      <c r="ES9" s="88"/>
      <c r="ET9" s="88"/>
      <c r="EU9" s="88"/>
      <c r="EV9" s="88"/>
      <c r="EW9" s="88"/>
      <c r="EX9" s="2955"/>
      <c r="EY9" s="1892" t="str">
        <f>'Table C3 Tracker'!B9</f>
        <v>Month 1 - Actual/Forecast</v>
      </c>
      <c r="EZ9" s="1520">
        <f>'Table C3 Tracker'!C9</f>
        <v>0</v>
      </c>
      <c r="FA9" s="1902">
        <f>'Table C3 Tracker'!D9</f>
        <v>0</v>
      </c>
      <c r="FB9" s="1902">
        <f>'Table C3 Tracker'!E9</f>
        <v>0</v>
      </c>
      <c r="FC9" s="1902">
        <f>'Table C3 Tracker'!F9</f>
        <v>0</v>
      </c>
      <c r="FD9" s="1902">
        <f>'Table C3 Tracker'!G9</f>
        <v>0</v>
      </c>
      <c r="FE9" s="1902">
        <f>'Table C3 Tracker'!H9</f>
        <v>0</v>
      </c>
      <c r="FF9" s="1902">
        <f>'Table C3 Tracker'!I9</f>
        <v>0</v>
      </c>
      <c r="FG9" s="1902">
        <f>'Table C3 Tracker'!J9</f>
        <v>0</v>
      </c>
      <c r="FH9" s="1902">
        <f>'Table C3 Tracker'!K9</f>
        <v>0</v>
      </c>
      <c r="FI9" s="1902">
        <f>'Table C3 Tracker'!L9</f>
        <v>0</v>
      </c>
      <c r="FJ9" s="1902">
        <f>'Table C3 Tracker'!M9</f>
        <v>0</v>
      </c>
      <c r="FK9" s="1902">
        <f>'Table C3 Tracker'!N9</f>
        <v>0</v>
      </c>
      <c r="FL9" s="1904">
        <f>'Table C3 Tracker'!O9</f>
        <v>0</v>
      </c>
      <c r="FM9" s="1625">
        <f>'Table C3 Tracker'!P9</f>
        <v>0</v>
      </c>
      <c r="FN9" s="1024">
        <f>'Table C3 Tracker'!Q9</f>
        <v>0</v>
      </c>
      <c r="FO9" s="1904">
        <f>'Table C3 Tracker'!R9</f>
        <v>0</v>
      </c>
      <c r="FP9" s="1904">
        <f>'Table C3 Tracker'!S9</f>
        <v>0</v>
      </c>
      <c r="FQ9" s="1904">
        <f>'Table C3 Tracker'!T9</f>
        <v>0</v>
      </c>
      <c r="FR9" s="1904">
        <f>'Table C3 Tracker'!U9</f>
        <v>0</v>
      </c>
      <c r="FS9" s="108"/>
      <c r="FU9" s="2195"/>
      <c r="FV9" s="2262" t="str">
        <f>'D - Welsh NHS Assumptions'!B9</f>
        <v>LHB/Trust</v>
      </c>
      <c r="FW9" s="2263" t="str">
        <f>'D - Welsh NHS Assumptions'!C9</f>
        <v>Contracted Income</v>
      </c>
      <c r="FX9" s="2263" t="str">
        <f>'D - Welsh NHS Assumptions'!D9</f>
        <v>Non Contracted Income</v>
      </c>
      <c r="FY9" s="2263" t="str">
        <f>'D - Welsh NHS Assumptions'!E9</f>
        <v>Total Income</v>
      </c>
      <c r="FZ9" s="2264"/>
      <c r="GA9" s="2263" t="str">
        <f>'D - Welsh NHS Assumptions'!G9</f>
        <v>Contracted Expenditure</v>
      </c>
      <c r="GB9" s="2263" t="str">
        <f>'D - Welsh NHS Assumptions'!H9</f>
        <v>Non Contracted Expenditure</v>
      </c>
      <c r="GC9" s="2263" t="str">
        <f>'D - Welsh NHS Assumptions'!I9</f>
        <v>Total Expenditure</v>
      </c>
      <c r="GD9" s="2195"/>
      <c r="GF9" s="2265">
        <f>'E - Resource Limits'!A9</f>
        <v>1</v>
      </c>
      <c r="GG9" s="2265" t="str">
        <f>'E - Resource Limits'!B9</f>
        <v>LATEST ALLOCATION LETTER/SCHEDULE REF:</v>
      </c>
      <c r="GH9" s="2266">
        <f>'E - Resource Limits'!C9</f>
        <v>0</v>
      </c>
      <c r="GI9" s="2267">
        <f>'E - Resource Limits'!D9</f>
        <v>0</v>
      </c>
      <c r="GJ9" s="2267">
        <f>'E - Resource Limits'!E9</f>
        <v>0</v>
      </c>
      <c r="GK9" s="2268">
        <f>'E - Resource Limits'!F9</f>
        <v>0</v>
      </c>
      <c r="GL9" s="1941"/>
      <c r="GM9" s="1941"/>
      <c r="GN9" s="1942"/>
      <c r="GO9" s="1942"/>
      <c r="GP9" s="1942"/>
      <c r="GQ9" s="1941"/>
      <c r="GR9" s="2190"/>
      <c r="GT9" s="186" t="str">
        <f>'E1 - Invoiced Income'!A9</f>
        <v>Ref</v>
      </c>
      <c r="GU9" s="1842"/>
      <c r="GV9" s="171" t="str">
        <f>'E1 - Invoiced Income'!C9</f>
        <v xml:space="preserve">£'000 </v>
      </c>
      <c r="GW9" s="171" t="str">
        <f>'E1 - Invoiced Income'!D9</f>
        <v xml:space="preserve">£'000 </v>
      </c>
      <c r="GX9" s="171" t="str">
        <f>'E1 - Invoiced Income'!E9</f>
        <v xml:space="preserve">£'000 </v>
      </c>
      <c r="GY9" s="171" t="str">
        <f>'E1 - Invoiced Income'!F9</f>
        <v xml:space="preserve">£'000 </v>
      </c>
      <c r="GZ9" s="171" t="str">
        <f>'E1 - Invoiced Income'!G9</f>
        <v xml:space="preserve">£'000 </v>
      </c>
      <c r="HA9" s="171" t="str">
        <f>'E1 - Invoiced Income'!H9</f>
        <v xml:space="preserve">£'000 </v>
      </c>
      <c r="HB9" s="171" t="str">
        <f>'E1 - Invoiced Income'!I9</f>
        <v xml:space="preserve">£'000 </v>
      </c>
      <c r="HC9" s="171" t="str">
        <f>'E1 - Invoiced Income'!J9</f>
        <v xml:space="preserve">£'000 </v>
      </c>
      <c r="HD9" s="171" t="str">
        <f>'E1 - Invoiced Income'!K9</f>
        <v>£'000</v>
      </c>
      <c r="HE9" s="171" t="str">
        <f>'E1 - Invoiced Income'!L9</f>
        <v>£'000</v>
      </c>
      <c r="HF9" s="171" t="str">
        <f>'E1 - Invoiced Income'!M9</f>
        <v>£'000</v>
      </c>
      <c r="HG9" s="171" t="str">
        <f>'E1 - Invoiced Income'!N9</f>
        <v>£'000</v>
      </c>
      <c r="HH9" s="171" t="str">
        <f>'E1 - Invoiced Income'!O9</f>
        <v xml:space="preserve">£'000 </v>
      </c>
      <c r="HI9" s="171" t="str">
        <f>'E1 - Invoiced Income'!P9</f>
        <v xml:space="preserve">£'000 </v>
      </c>
      <c r="HJ9" s="171" t="str">
        <f>'E1 - Invoiced Income'!R9</f>
        <v xml:space="preserve">£'000 </v>
      </c>
      <c r="HK9" s="171" t="str">
        <f>'E1 - Invoiced Income'!S9</f>
        <v xml:space="preserve">£'000 </v>
      </c>
      <c r="HL9" s="171" t="str">
        <f>'E1 - Invoiced Income'!T9</f>
        <v xml:space="preserve">£'000 </v>
      </c>
      <c r="HM9" s="1843"/>
      <c r="HO9" s="2269">
        <f>'F - SoFP'!A9</f>
        <v>1</v>
      </c>
      <c r="HP9" s="2270" t="str">
        <f>'F - SoFP'!B9</f>
        <v>Property, plant and equipment</v>
      </c>
      <c r="HQ9" s="2271">
        <f>'F - SoFP'!C9</f>
        <v>0</v>
      </c>
      <c r="HR9" s="2272">
        <f>'F - SoFP'!D9</f>
        <v>0</v>
      </c>
      <c r="HS9" s="2272">
        <f>'F - SoFP'!E9</f>
        <v>0</v>
      </c>
      <c r="HT9" s="2201"/>
      <c r="HV9" s="2195"/>
      <c r="HW9" s="2195"/>
      <c r="HX9" s="2254" t="str">
        <f>'G - Cash Flow'!C9</f>
        <v>£'000</v>
      </c>
      <c r="HY9" s="2254" t="str">
        <f>'G - Cash Flow'!D9</f>
        <v>£'000</v>
      </c>
      <c r="HZ9" s="2254" t="str">
        <f>'G - Cash Flow'!E9</f>
        <v>£'000</v>
      </c>
      <c r="IA9" s="2254" t="str">
        <f>'G - Cash Flow'!F9</f>
        <v>£'000</v>
      </c>
      <c r="IB9" s="2254" t="str">
        <f>'G - Cash Flow'!G9</f>
        <v>£'000</v>
      </c>
      <c r="IC9" s="2254" t="str">
        <f>'G - Cash Flow'!H9</f>
        <v>£'000</v>
      </c>
      <c r="ID9" s="2254" t="str">
        <f>'G - Cash Flow'!I9</f>
        <v>£'000</v>
      </c>
      <c r="IE9" s="2254" t="str">
        <f>'G - Cash Flow'!J9</f>
        <v>£'000</v>
      </c>
      <c r="IF9" s="2254" t="str">
        <f>'G - Cash Flow'!K9</f>
        <v>£'000</v>
      </c>
      <c r="IG9" s="2254" t="str">
        <f>'G - Cash Flow'!L9</f>
        <v>£'000</v>
      </c>
      <c r="IH9" s="2254" t="str">
        <f>'G - Cash Flow'!M9</f>
        <v>£'000</v>
      </c>
      <c r="II9" s="2254" t="str">
        <f>'G - Cash Flow'!N9</f>
        <v>£,000</v>
      </c>
      <c r="IJ9" s="2254" t="str">
        <f>'G - Cash Flow'!O9</f>
        <v>£,000</v>
      </c>
      <c r="IK9" s="2197"/>
      <c r="IM9" s="130">
        <f>'H - PSPP'!A9</f>
        <v>2</v>
      </c>
      <c r="IN9" s="431" t="str">
        <f>'H - PSPP'!B9</f>
        <v>% of NHS Invoices Paid Within 30 Days - By Number</v>
      </c>
      <c r="IO9" s="1043">
        <f>'H - PSPP'!C9</f>
        <v>0.95</v>
      </c>
      <c r="IP9" s="1967">
        <f>'H - PSPP'!D9</f>
        <v>0</v>
      </c>
      <c r="IQ9" s="1045">
        <f>'H - PSPP'!E9</f>
        <v>-0.95</v>
      </c>
      <c r="IR9" s="1967">
        <f>'H - PSPP'!F9</f>
        <v>0</v>
      </c>
      <c r="IS9" s="1045">
        <f>'H - PSPP'!G9</f>
        <v>-0.95</v>
      </c>
      <c r="IT9" s="1967">
        <f>'H - PSPP'!H9</f>
        <v>0</v>
      </c>
      <c r="IU9" s="1045">
        <f>'H - PSPP'!I9</f>
        <v>-0.95</v>
      </c>
      <c r="IV9" s="1967">
        <f>'H - PSPP'!J9</f>
        <v>0</v>
      </c>
      <c r="IW9" s="1045">
        <f>'H - PSPP'!K9</f>
        <v>-0.95</v>
      </c>
      <c r="IX9" s="1967">
        <f>'H - PSPP'!L9</f>
        <v>0</v>
      </c>
      <c r="IY9" s="1045">
        <f>'H - PSPP'!M9</f>
        <v>-0.95</v>
      </c>
      <c r="IZ9" s="1967">
        <f>'H - PSPP'!N9</f>
        <v>0</v>
      </c>
      <c r="JA9" s="1045">
        <f>'H - PSPP'!O9</f>
        <v>-0.95</v>
      </c>
      <c r="JB9" s="1941"/>
      <c r="JD9" s="1941"/>
      <c r="JE9" s="1941"/>
      <c r="JF9" s="1941"/>
      <c r="JG9" s="1941"/>
      <c r="JH9" s="1941"/>
      <c r="JI9" s="2198"/>
      <c r="JJ9" s="1941"/>
      <c r="JK9" s="1941"/>
      <c r="JL9" s="1941"/>
      <c r="JM9" s="2199"/>
      <c r="JN9" s="2199"/>
      <c r="JO9" s="2199"/>
      <c r="JQ9" s="2273" t="str">
        <f>'J - Capital In Year Schemes'!A9</f>
        <v>Ref:</v>
      </c>
      <c r="JR9" s="2274"/>
      <c r="JS9" s="2250" t="str">
        <f>'J - Capital In Year Schemes'!C9</f>
        <v>Project</v>
      </c>
      <c r="JT9" s="2977"/>
      <c r="JU9" s="2978"/>
      <c r="JV9" s="2982"/>
      <c r="JW9" s="2983"/>
      <c r="JX9" s="2983"/>
      <c r="JY9" s="2983"/>
      <c r="JZ9" s="2983"/>
      <c r="KA9" s="2983"/>
      <c r="KB9" s="2983"/>
      <c r="KC9" s="2983"/>
      <c r="KD9" s="2983"/>
      <c r="KE9" s="2983"/>
      <c r="KF9" s="2983"/>
      <c r="KG9" s="2984"/>
      <c r="KH9" s="2275"/>
      <c r="KI9" s="2275"/>
      <c r="KJ9" s="2220" t="str">
        <f>'J - Capital In Year Schemes'!T9</f>
        <v>Risk</v>
      </c>
      <c r="KK9" s="2199"/>
      <c r="KM9" s="2276"/>
      <c r="KN9" s="2262" t="str">
        <f>'K - Capital Disposals'!B9</f>
        <v>Description</v>
      </c>
      <c r="KO9" s="2263" t="str">
        <f>'K - Capital Disposals'!C9</f>
        <v>Date of Ministerial Approval to Dispose (Land &amp; Buildings only)</v>
      </c>
      <c r="KP9" s="2263" t="str">
        <f>'K - Capital Disposals'!D9</f>
        <v>Date of Ministerial Approval to Retain Proceeds &gt; £0.5m</v>
      </c>
      <c r="KQ9" s="2277" t="str">
        <f>'K - Capital Disposals'!E9</f>
        <v xml:space="preserve">Date of Disposal </v>
      </c>
      <c r="KR9" s="2277" t="str">
        <f>'K - Capital Disposals'!F9</f>
        <v>NBV</v>
      </c>
      <c r="KS9" s="2263" t="str">
        <f>'K - Capital Disposals'!G9</f>
        <v>Sales Receipts</v>
      </c>
      <c r="KT9" s="2263" t="str">
        <f>'K - Capital Disposals'!H9</f>
        <v>Cost of Disposals</v>
      </c>
      <c r="KU9" s="2263" t="str">
        <f>'K - Capital Disposals'!I9</f>
        <v>Gain/         (Loss)</v>
      </c>
      <c r="KV9" s="2969" t="str">
        <f>'K - Capital Disposals'!J9</f>
        <v>Comments</v>
      </c>
      <c r="KW9" s="2970"/>
      <c r="KX9" s="2970"/>
      <c r="KY9" s="2970"/>
      <c r="KZ9" s="2970"/>
      <c r="LA9" s="2970"/>
      <c r="LB9" s="2971"/>
      <c r="LC9" s="2190"/>
      <c r="LE9" s="995"/>
      <c r="LF9" s="995"/>
      <c r="LG9" s="1814" t="str">
        <f>'L - EFL'!C9</f>
        <v>£'000</v>
      </c>
      <c r="LH9" s="1814" t="str">
        <f>'L - EFL'!D9</f>
        <v>£'000</v>
      </c>
      <c r="LI9" s="1813" t="str">
        <f>'L - EFL'!E9</f>
        <v>£'000</v>
      </c>
      <c r="LJ9" s="1812" t="str">
        <f>'L - EFL'!F9</f>
        <v>£'000</v>
      </c>
      <c r="LL9" s="1281"/>
      <c r="LM9" s="1969">
        <f>'M - Aged Debtors'!B9</f>
        <v>0</v>
      </c>
      <c r="LN9" s="1970">
        <f>'M - Aged Debtors'!C9</f>
        <v>0</v>
      </c>
      <c r="LO9" s="1971">
        <f>'M - Aged Debtors'!D9</f>
        <v>0</v>
      </c>
      <c r="LP9" s="1972">
        <f>'M - Aged Debtors'!E9</f>
        <v>0</v>
      </c>
      <c r="LQ9" s="2233">
        <f>'M - Aged Debtors'!F9</f>
        <v>0</v>
      </c>
      <c r="LR9" s="1291" t="str">
        <f>'M - Aged Debtors'!G9</f>
        <v/>
      </c>
      <c r="LS9" s="899" t="str">
        <f>'M - Aged Debtors'!H9</f>
        <v/>
      </c>
      <c r="LT9" s="899" t="str">
        <f>'M - Aged Debtors'!I9</f>
        <v/>
      </c>
      <c r="LU9" s="900" t="str">
        <f>'M - Aged Debtors'!J9</f>
        <v/>
      </c>
      <c r="LV9" s="1964">
        <f>'M - Aged Debtors'!K9</f>
        <v>0</v>
      </c>
      <c r="LX9" s="487" t="str">
        <f>'N - GMS'!A9</f>
        <v>SUMMARY OF GENERAL MEDICAL SERVICES FINANCIAL POSITION</v>
      </c>
      <c r="LY9" s="488"/>
      <c r="LZ9" s="489"/>
      <c r="MA9" s="490" t="str">
        <f>'N - GMS'!D9</f>
        <v xml:space="preserve">WG   Allocation </v>
      </c>
      <c r="MB9" s="491" t="str">
        <f>'N - GMS'!E9</f>
        <v xml:space="preserve">Current Plan </v>
      </c>
      <c r="MC9" s="491" t="str">
        <f>'N - GMS'!F9</f>
        <v>Forecast Outturn</v>
      </c>
      <c r="MD9" s="491" t="str">
        <f>'N - GMS'!G9</f>
        <v>Variance</v>
      </c>
      <c r="ME9" s="492">
        <f>'N - GMS'!H9</f>
        <v>0</v>
      </c>
      <c r="MF9" s="491" t="str">
        <f>'N - GMS'!I9</f>
        <v xml:space="preserve"> Year to Date</v>
      </c>
      <c r="MH9" s="2278" t="str">
        <f>'O - Dental'!A9</f>
        <v>Gross Contract Value - Personal Dental Services</v>
      </c>
      <c r="MI9" s="757"/>
      <c r="MJ9" s="758">
        <f>'O - Dental'!C9</f>
        <v>1</v>
      </c>
      <c r="MK9" s="758">
        <f>'O - Dental'!D9</f>
        <v>0</v>
      </c>
      <c r="ML9" s="1973">
        <f>'O - Dental'!E9</f>
        <v>0</v>
      </c>
      <c r="MM9" s="1974">
        <f>'O - Dental'!F9</f>
        <v>0</v>
      </c>
      <c r="MN9" s="716">
        <f>'O - Dental'!G9</f>
        <v>0</v>
      </c>
      <c r="MO9" s="717"/>
      <c r="MP9" s="1975">
        <f>'O - Dental'!I9</f>
        <v>0</v>
      </c>
    </row>
    <row r="10" spans="1:354" ht="20" customHeight="1" thickBot="1">
      <c r="A10" s="1941"/>
      <c r="B10" s="1941"/>
      <c r="C10" s="2279" t="str">
        <f>Summary!C10</f>
        <v>£'000</v>
      </c>
      <c r="D10" s="2279" t="str">
        <f>Summary!D10</f>
        <v>£'000</v>
      </c>
      <c r="E10" s="2280"/>
      <c r="F10" s="2281"/>
      <c r="G10" s="2281"/>
      <c r="H10" s="2281"/>
      <c r="I10" s="2177"/>
      <c r="J10" s="2177"/>
      <c r="K10" s="2177"/>
      <c r="M10" s="995"/>
      <c r="N10" s="1976"/>
      <c r="O10" s="1977" t="str">
        <f>'A - Movement'!C10</f>
        <v>£'000</v>
      </c>
      <c r="P10" s="1977" t="str">
        <f>'A - Movement'!D10</f>
        <v>£'000</v>
      </c>
      <c r="Q10" s="1977" t="str">
        <f>'A - Movement'!E10</f>
        <v>£'000</v>
      </c>
      <c r="R10" s="1977" t="str">
        <f>'A - Movement'!F10</f>
        <v>£'000</v>
      </c>
      <c r="S10" s="1941"/>
      <c r="T10" s="2183"/>
      <c r="U10" s="995"/>
      <c r="V10" s="1976"/>
      <c r="W10" s="1968" t="str">
        <f>'A - Movement'!J10</f>
        <v>£'000</v>
      </c>
      <c r="X10" s="1968" t="str">
        <f>'A - Movement'!K10</f>
        <v>£'000</v>
      </c>
      <c r="Y10" s="1968" t="str">
        <f>'A - Movement'!L10</f>
        <v>£'000</v>
      </c>
      <c r="Z10" s="1968" t="str">
        <f>'A - Movement'!M10</f>
        <v>£'000</v>
      </c>
      <c r="AA10" s="1968" t="str">
        <f>'A - Movement'!N10</f>
        <v>£'000</v>
      </c>
      <c r="AB10" s="1968" t="str">
        <f>'A - Movement'!O10</f>
        <v>£'000</v>
      </c>
      <c r="AC10" s="1968" t="str">
        <f>'A - Movement'!P10</f>
        <v>£'000</v>
      </c>
      <c r="AD10" s="1968" t="str">
        <f>'A - Movement'!Q10</f>
        <v>£'000</v>
      </c>
      <c r="AE10" s="1968" t="str">
        <f>'A - Movement'!R10</f>
        <v>£'000</v>
      </c>
      <c r="AF10" s="1968" t="str">
        <f>'A - Movement'!S10</f>
        <v>£'000</v>
      </c>
      <c r="AG10" s="1968" t="str">
        <f>'A - Movement'!T10</f>
        <v>£'000</v>
      </c>
      <c r="AH10" s="1968" t="str">
        <f>'A - Movement'!U10</f>
        <v>£'000</v>
      </c>
      <c r="AI10" s="1977" t="str">
        <f>'A - Movement'!V10</f>
        <v>£'000</v>
      </c>
      <c r="AJ10" s="1977" t="str">
        <f>'A - Movement'!C10</f>
        <v>£'000</v>
      </c>
      <c r="AK10" s="1977" t="str">
        <f>'A - Movement'!D10</f>
        <v>£'000</v>
      </c>
      <c r="AL10" s="1977" t="str">
        <f>'A - Movement'!E10</f>
        <v>£'000</v>
      </c>
      <c r="AM10" s="1977" t="str">
        <f>'A - Movement'!F10</f>
        <v>£'000</v>
      </c>
      <c r="AN10" s="1941"/>
      <c r="AO10" s="2183"/>
      <c r="AP10" s="1548"/>
      <c r="AQ10" s="1549"/>
      <c r="AR10" s="1565" t="str">
        <f>'A1 - Underlying Position'!C11</f>
        <v>£'000</v>
      </c>
      <c r="AS10" s="1566" t="str">
        <f>'A1 - Underlying Position'!D11</f>
        <v>£'000</v>
      </c>
      <c r="AT10" s="1566" t="str">
        <f>'A1 - Underlying Position'!E11</f>
        <v>£'000</v>
      </c>
      <c r="AU10" s="1564" t="str">
        <f>'A1 - Underlying Position'!F11</f>
        <v>£'000</v>
      </c>
      <c r="AV10" s="1567" t="str">
        <f>'A1 - Underlying Position'!G11</f>
        <v>£'000</v>
      </c>
      <c r="AW10" s="1564" t="str">
        <f>'A1 - Underlying Position'!H11</f>
        <v>£'000</v>
      </c>
      <c r="AX10" s="1941"/>
      <c r="AZ10" s="1331">
        <f>'A2 - Risks'!A10</f>
        <v>3</v>
      </c>
      <c r="BA10" s="1034" t="str">
        <f>'A2 - Risks'!B10</f>
        <v>Total Opportunities to achieve IMTP/AOP</v>
      </c>
      <c r="BB10" s="1256">
        <f>'A2 - Risks'!C10</f>
        <v>0</v>
      </c>
      <c r="BC10" s="401">
        <f>'A2 - Risks'!D10</f>
        <v>0</v>
      </c>
      <c r="BE10" s="2261"/>
      <c r="BF10" s="91"/>
      <c r="BG10" s="2282"/>
      <c r="BH10" s="655" t="str">
        <f>'B - Monthly Positions'!D10</f>
        <v>£'000</v>
      </c>
      <c r="BI10" s="656" t="str">
        <f>'B - Monthly Positions'!E10</f>
        <v>£'000</v>
      </c>
      <c r="BJ10" s="656" t="str">
        <f>'B - Monthly Positions'!F10</f>
        <v>£'000</v>
      </c>
      <c r="BK10" s="656" t="str">
        <f>'B - Monthly Positions'!G10</f>
        <v>£'000</v>
      </c>
      <c r="BL10" s="656" t="str">
        <f>'B - Monthly Positions'!H10</f>
        <v>£'000</v>
      </c>
      <c r="BM10" s="656" t="str">
        <f>'B - Monthly Positions'!I10</f>
        <v>£'000</v>
      </c>
      <c r="BN10" s="656" t="str">
        <f>'B - Monthly Positions'!J10</f>
        <v>£'000</v>
      </c>
      <c r="BO10" s="656" t="str">
        <f>'B - Monthly Positions'!K10</f>
        <v>£'000</v>
      </c>
      <c r="BP10" s="656" t="str">
        <f>'B - Monthly Positions'!L10</f>
        <v>£'000</v>
      </c>
      <c r="BQ10" s="656" t="str">
        <f>'B - Monthly Positions'!M10</f>
        <v>£'000</v>
      </c>
      <c r="BR10" s="656" t="str">
        <f>'B - Monthly Positions'!N10</f>
        <v>£'000</v>
      </c>
      <c r="BS10" s="657" t="str">
        <f>'B - Monthly Positions'!O10</f>
        <v>£'000</v>
      </c>
      <c r="BT10" s="1161" t="str">
        <f>'B - Monthly Positions'!P10</f>
        <v>£'000</v>
      </c>
      <c r="BU10" s="1161" t="str">
        <f>'B - Monthly Positions'!Q10</f>
        <v>£'000</v>
      </c>
      <c r="BV10" s="1830"/>
      <c r="BW10" s="2102"/>
      <c r="BX10" s="92">
        <f>'B1 - Net Exp Profiles'!A10</f>
        <v>1</v>
      </c>
      <c r="BY10" s="2813" t="str">
        <f>'B1 - Net Exp Profiles'!B10</f>
        <v>Gross Pay Expenditure - Non Covid-19 - Current Plan</v>
      </c>
      <c r="BZ10" s="1049">
        <f>'B1 - Net Exp Profiles'!C10</f>
        <v>0</v>
      </c>
      <c r="CA10" s="1074">
        <f>'B1 - Net Exp Profiles'!D10</f>
        <v>0</v>
      </c>
      <c r="CB10" s="1074">
        <f>'B1 - Net Exp Profiles'!E10</f>
        <v>0</v>
      </c>
      <c r="CC10" s="1074">
        <f>'B1 - Net Exp Profiles'!F10</f>
        <v>0</v>
      </c>
      <c r="CD10" s="1074">
        <f>'B1 - Net Exp Profiles'!G10</f>
        <v>0</v>
      </c>
      <c r="CE10" s="1074">
        <f>'B1 - Net Exp Profiles'!H10</f>
        <v>0</v>
      </c>
      <c r="CF10" s="1074">
        <f>'B1 - Net Exp Profiles'!I10</f>
        <v>0</v>
      </c>
      <c r="CG10" s="1074">
        <f>'B1 - Net Exp Profiles'!J10</f>
        <v>0</v>
      </c>
      <c r="CH10" s="1074">
        <f>'B1 - Net Exp Profiles'!K10</f>
        <v>0</v>
      </c>
      <c r="CI10" s="1074">
        <f>'B1 - Net Exp Profiles'!L10</f>
        <v>0</v>
      </c>
      <c r="CJ10" s="1074">
        <f>'B1 - Net Exp Profiles'!M10</f>
        <v>0</v>
      </c>
      <c r="CK10" s="1170">
        <f>'B1 - Net Exp Profiles'!N10</f>
        <v>0</v>
      </c>
      <c r="CL10" s="1874">
        <f>'B1 - Net Exp Profiles'!O10</f>
        <v>0</v>
      </c>
      <c r="CM10" s="1158">
        <f>'B1 - Net Exp Profiles'!P10</f>
        <v>0</v>
      </c>
      <c r="CO10" s="1474">
        <f>'B2 - Pay &amp; Agency'!A10</f>
        <v>1</v>
      </c>
      <c r="CP10" s="1478" t="str">
        <f>'B2 - Pay &amp; Agency'!B10</f>
        <v xml:space="preserve">Administrative, Clerical &amp; Board Members </v>
      </c>
      <c r="CQ10" s="1978">
        <f>'B2 - Pay &amp; Agency'!C10</f>
        <v>0</v>
      </c>
      <c r="CR10" s="1979">
        <f>'B2 - Pay &amp; Agency'!D10</f>
        <v>0</v>
      </c>
      <c r="CS10" s="1979">
        <f>'B2 - Pay &amp; Agency'!E10</f>
        <v>0</v>
      </c>
      <c r="CT10" s="1979">
        <f>'B2 - Pay &amp; Agency'!F10</f>
        <v>0</v>
      </c>
      <c r="CU10" s="1979">
        <f>'B2 - Pay &amp; Agency'!G10</f>
        <v>0</v>
      </c>
      <c r="CV10" s="1979">
        <f>'B2 - Pay &amp; Agency'!H10</f>
        <v>0</v>
      </c>
      <c r="CW10" s="1979">
        <f>'B2 - Pay &amp; Agency'!I10</f>
        <v>0</v>
      </c>
      <c r="CX10" s="1979">
        <f>'B2 - Pay &amp; Agency'!J10</f>
        <v>0</v>
      </c>
      <c r="CY10" s="1979">
        <f>'B2 - Pay &amp; Agency'!K10</f>
        <v>0</v>
      </c>
      <c r="CZ10" s="1979">
        <f>'B2 - Pay &amp; Agency'!L10</f>
        <v>0</v>
      </c>
      <c r="DA10" s="1979">
        <f>'B2 - Pay &amp; Agency'!M10</f>
        <v>0</v>
      </c>
      <c r="DB10" s="1980">
        <f>'B2 - Pay &amp; Agency'!N10</f>
        <v>0</v>
      </c>
      <c r="DC10" s="1244">
        <f>'B2 - Pay &amp; Agency'!O10</f>
        <v>0</v>
      </c>
      <c r="DD10" s="1469">
        <f>'B2 - Pay &amp; Agency'!P10</f>
        <v>0</v>
      </c>
      <c r="DF10" s="2133">
        <f>'B3 - COVID-19'!A8</f>
        <v>1</v>
      </c>
      <c r="DG10" s="2780" t="str">
        <f>'B3 - COVID-19'!B8</f>
        <v>Testing (Additional costs due to C19) enter as positive values - actual/forecast</v>
      </c>
      <c r="DH10" s="2135"/>
      <c r="DI10" s="2136"/>
      <c r="DJ10" s="2136"/>
      <c r="DK10" s="2136"/>
      <c r="DL10" s="2136"/>
      <c r="DM10" s="2136"/>
      <c r="DN10" s="2136"/>
      <c r="DO10" s="2136"/>
      <c r="DP10" s="2136"/>
      <c r="DQ10" s="2136"/>
      <c r="DR10" s="2136"/>
      <c r="DS10" s="1386"/>
      <c r="DT10" s="2135"/>
      <c r="DU10" s="1386"/>
      <c r="DV10" s="85"/>
      <c r="DW10" s="85"/>
      <c r="DY10" s="2248"/>
      <c r="DZ10" s="3000"/>
      <c r="EA10" s="2940"/>
      <c r="EB10" s="272">
        <f>'C, C1 &amp; C2 - Savings Schemes'!D10</f>
        <v>1</v>
      </c>
      <c r="EC10" s="112">
        <f>'C, C1 &amp; C2 - Savings Schemes'!E10</f>
        <v>2</v>
      </c>
      <c r="ED10" s="112">
        <f>'C, C1 &amp; C2 - Savings Schemes'!F10</f>
        <v>3</v>
      </c>
      <c r="EE10" s="112">
        <f>'C, C1 &amp; C2 - Savings Schemes'!G10</f>
        <v>4</v>
      </c>
      <c r="EF10" s="112">
        <f>'C, C1 &amp; C2 - Savings Schemes'!H10</f>
        <v>5</v>
      </c>
      <c r="EG10" s="112">
        <f>'C, C1 &amp; C2 - Savings Schemes'!I10</f>
        <v>6</v>
      </c>
      <c r="EH10" s="112">
        <f>'C, C1 &amp; C2 - Savings Schemes'!J10</f>
        <v>7</v>
      </c>
      <c r="EI10" s="112">
        <f>'C, C1 &amp; C2 - Savings Schemes'!K10</f>
        <v>8</v>
      </c>
      <c r="EJ10" s="112">
        <f>'C, C1 &amp; C2 - Savings Schemes'!L10</f>
        <v>9</v>
      </c>
      <c r="EK10" s="112">
        <f>'C, C1 &amp; C2 - Savings Schemes'!M10</f>
        <v>10</v>
      </c>
      <c r="EL10" s="112">
        <f>'C, C1 &amp; C2 - Savings Schemes'!N10</f>
        <v>11</v>
      </c>
      <c r="EM10" s="113">
        <f>'C, C1 &amp; C2 - Savings Schemes'!O10</f>
        <v>12</v>
      </c>
      <c r="EN10" s="2917" t="str">
        <f>'C, C1 &amp; C2 - Savings Schemes'!P10</f>
        <v>Total YTD</v>
      </c>
      <c r="EO10" s="2919" t="str">
        <f>'C, C1 &amp; C2 - Savings Schemes'!Q10</f>
        <v>Full-year forecast</v>
      </c>
      <c r="EP10" s="2283" t="str">
        <f>'C, C1 &amp; C2 - Savings Schemes'!R10</f>
        <v>YTD as %age of FY</v>
      </c>
      <c r="EQ10" s="3001" t="str">
        <f>'C, C1 &amp; C2 - Savings Schemes'!S10</f>
        <v>Assessment</v>
      </c>
      <c r="ER10" s="3002"/>
      <c r="ES10" s="3003" t="str">
        <f>'C, C1 &amp; C2 - Savings Schemes'!U10</f>
        <v>Full In-Year forecast</v>
      </c>
      <c r="ET10" s="3004"/>
      <c r="EU10" s="90"/>
      <c r="EV10" s="3005" t="str">
        <f>'C, C1 &amp; C2 - Savings Schemes'!X10</f>
        <v>Full-Year Effect of Recurring Savings</v>
      </c>
      <c r="EW10" s="2248"/>
      <c r="EX10" s="2955"/>
      <c r="EY10" s="1894" t="str">
        <f>'Table C3 Tracker'!B10</f>
        <v>Variance</v>
      </c>
      <c r="EZ10" s="1216">
        <f>'Table C3 Tracker'!C10</f>
        <v>0</v>
      </c>
      <c r="FA10" s="1897">
        <f>'Table C3 Tracker'!D10</f>
        <v>0</v>
      </c>
      <c r="FB10" s="1897">
        <f>'Table C3 Tracker'!E10</f>
        <v>0</v>
      </c>
      <c r="FC10" s="1897">
        <f>'Table C3 Tracker'!F10</f>
        <v>0</v>
      </c>
      <c r="FD10" s="1897">
        <f>'Table C3 Tracker'!G10</f>
        <v>0</v>
      </c>
      <c r="FE10" s="1897">
        <f>'Table C3 Tracker'!H10</f>
        <v>0</v>
      </c>
      <c r="FF10" s="1897">
        <f>'Table C3 Tracker'!I10</f>
        <v>0</v>
      </c>
      <c r="FG10" s="1897">
        <f>'Table C3 Tracker'!J10</f>
        <v>0</v>
      </c>
      <c r="FH10" s="1897">
        <f>'Table C3 Tracker'!K10</f>
        <v>0</v>
      </c>
      <c r="FI10" s="1897">
        <f>'Table C3 Tracker'!L10</f>
        <v>0</v>
      </c>
      <c r="FJ10" s="1897">
        <f>'Table C3 Tracker'!M10</f>
        <v>0</v>
      </c>
      <c r="FK10" s="1897">
        <f>'Table C3 Tracker'!N10</f>
        <v>0</v>
      </c>
      <c r="FL10" s="1905">
        <f>'Table C3 Tracker'!O10</f>
        <v>0</v>
      </c>
      <c r="FM10" s="1895">
        <f>'Table C3 Tracker'!P10</f>
        <v>0</v>
      </c>
      <c r="FN10" s="1896">
        <f>'Table C3 Tracker'!Q10</f>
        <v>0</v>
      </c>
      <c r="FO10" s="1905">
        <f>'Table C3 Tracker'!R10</f>
        <v>0</v>
      </c>
      <c r="FP10" s="1905">
        <f>'Table C3 Tracker'!S10</f>
        <v>0</v>
      </c>
      <c r="FQ10" s="1905">
        <f>'Table C3 Tracker'!T10</f>
        <v>0</v>
      </c>
      <c r="FR10" s="1905">
        <f>'Table C3 Tracker'!U10</f>
        <v>0</v>
      </c>
      <c r="FS10" s="2284"/>
      <c r="FU10" s="2195"/>
      <c r="FV10" s="2262">
        <f>'D - Welsh NHS Assumptions'!B10</f>
        <v>0</v>
      </c>
      <c r="FW10" s="2285" t="str">
        <f>'D - Welsh NHS Assumptions'!C10</f>
        <v>£'000</v>
      </c>
      <c r="FX10" s="2285" t="str">
        <f>'D - Welsh NHS Assumptions'!D10</f>
        <v>£'000</v>
      </c>
      <c r="FY10" s="2285" t="str">
        <f>'D - Welsh NHS Assumptions'!E10</f>
        <v>£'000</v>
      </c>
      <c r="FZ10" s="2286"/>
      <c r="GA10" s="2285" t="str">
        <f>'D - Welsh NHS Assumptions'!G10</f>
        <v>£'000</v>
      </c>
      <c r="GB10" s="2285" t="str">
        <f>'D - Welsh NHS Assumptions'!H10</f>
        <v>£'000</v>
      </c>
      <c r="GC10" s="2285" t="str">
        <f>'D - Welsh NHS Assumptions'!I10</f>
        <v>£'000</v>
      </c>
      <c r="GD10" s="2195"/>
      <c r="GF10" s="2287">
        <f>'E - Resource Limits'!A10</f>
        <v>2</v>
      </c>
      <c r="GG10" s="2287" t="str">
        <f>'E - Resource Limits'!B10</f>
        <v>Total Confirmed Funding</v>
      </c>
      <c r="GH10" s="2288">
        <f>'E - Resource Limits'!C10</f>
        <v>0</v>
      </c>
      <c r="GI10" s="2288">
        <f>'E - Resource Limits'!D10</f>
        <v>0</v>
      </c>
      <c r="GJ10" s="2288">
        <f>'E - Resource Limits'!E10</f>
        <v>0</v>
      </c>
      <c r="GK10" s="2288">
        <f>'E - Resource Limits'!F10</f>
        <v>0</v>
      </c>
      <c r="GL10" s="2289">
        <f>'E - Resource Limits'!G10</f>
        <v>0</v>
      </c>
      <c r="GM10" s="2290"/>
      <c r="GN10" s="2291">
        <f>'E - Resource Limits'!I10</f>
        <v>0</v>
      </c>
      <c r="GO10" s="2291">
        <f>'E - Resource Limits'!J10</f>
        <v>0</v>
      </c>
      <c r="GP10" s="2291">
        <f>'E - Resource Limits'!K10</f>
        <v>0</v>
      </c>
      <c r="GQ10" s="1941"/>
      <c r="GR10" s="2190"/>
      <c r="GT10" s="1844">
        <f>'E1 - Invoiced Income'!A10</f>
        <v>1</v>
      </c>
      <c r="GU10" s="1842" t="str">
        <f>'E1 - Invoiced Income'!B10</f>
        <v>Agreed full year income</v>
      </c>
      <c r="GV10" s="1981">
        <f>'E1 - Invoiced Income'!C10</f>
        <v>0</v>
      </c>
      <c r="GW10" s="1981">
        <f>'E1 - Invoiced Income'!D10</f>
        <v>0</v>
      </c>
      <c r="GX10" s="1981">
        <f>'E1 - Invoiced Income'!E10</f>
        <v>0</v>
      </c>
      <c r="GY10" s="1981">
        <f>'E1 - Invoiced Income'!F10</f>
        <v>0</v>
      </c>
      <c r="GZ10" s="1981">
        <f>'E1 - Invoiced Income'!G10</f>
        <v>0</v>
      </c>
      <c r="HA10" s="1981">
        <f>'E1 - Invoiced Income'!H10</f>
        <v>0</v>
      </c>
      <c r="HB10" s="1981">
        <f>'E1 - Invoiced Income'!I10</f>
        <v>0</v>
      </c>
      <c r="HC10" s="1981">
        <f>'E1 - Invoiced Income'!J10</f>
        <v>0</v>
      </c>
      <c r="HD10" s="1981">
        <f>'E1 - Invoiced Income'!K10</f>
        <v>0</v>
      </c>
      <c r="HE10" s="1981">
        <f>'E1 - Invoiced Income'!L10</f>
        <v>0</v>
      </c>
      <c r="HF10" s="1981">
        <f>'E1 - Invoiced Income'!M10</f>
        <v>0</v>
      </c>
      <c r="HG10" s="1981">
        <f>'E1 - Invoiced Income'!N10</f>
        <v>0</v>
      </c>
      <c r="HH10" s="1981">
        <f>'E1 - Invoiced Income'!O10</f>
        <v>0</v>
      </c>
      <c r="HI10" s="1981">
        <f>'E1 - Invoiced Income'!P10</f>
        <v>0</v>
      </c>
      <c r="HJ10" s="1981">
        <f>'E1 - Invoiced Income'!R10</f>
        <v>0</v>
      </c>
      <c r="HK10" s="1981">
        <f>'E1 - Invoiced Income'!S10</f>
        <v>0</v>
      </c>
      <c r="HL10" s="1846">
        <f>'E1 - Invoiced Income'!T10</f>
        <v>0</v>
      </c>
      <c r="HM10" s="171">
        <f>'E1 - Invoiced Income'!U10</f>
        <v>0</v>
      </c>
      <c r="HO10" s="2269">
        <f>'F - SoFP'!A10</f>
        <v>2</v>
      </c>
      <c r="HP10" s="2270" t="str">
        <f>'F - SoFP'!B10</f>
        <v>Intangible assets</v>
      </c>
      <c r="HQ10" s="2271">
        <f>'F - SoFP'!C10</f>
        <v>0</v>
      </c>
      <c r="HR10" s="2272">
        <f>'F - SoFP'!D10</f>
        <v>0</v>
      </c>
      <c r="HS10" s="2272">
        <f>'F - SoFP'!E10</f>
        <v>0</v>
      </c>
      <c r="HT10" s="2201"/>
      <c r="HV10" s="2277"/>
      <c r="HW10" s="2292" t="str">
        <f>'G - Cash Flow'!B10</f>
        <v>RECEIPTS</v>
      </c>
      <c r="HX10" s="2277"/>
      <c r="HY10" s="2277"/>
      <c r="HZ10" s="2277"/>
      <c r="IA10" s="2277"/>
      <c r="IB10" s="2277"/>
      <c r="IC10" s="2277"/>
      <c r="ID10" s="2277"/>
      <c r="IE10" s="2277"/>
      <c r="IF10" s="2277"/>
      <c r="IG10" s="2277"/>
      <c r="IH10" s="2277"/>
      <c r="II10" s="2277"/>
      <c r="IJ10" s="2277"/>
      <c r="IK10" s="2197"/>
      <c r="IM10" s="130">
        <f>'H - PSPP'!A10</f>
        <v>3</v>
      </c>
      <c r="IN10" s="431" t="str">
        <f>'H - PSPP'!B10</f>
        <v>% of Non NHS Invoices Paid Within 30 Days - By Value</v>
      </c>
      <c r="IO10" s="1043">
        <f>'H - PSPP'!C10</f>
        <v>0.95</v>
      </c>
      <c r="IP10" s="1967">
        <f>'H - PSPP'!D10</f>
        <v>0</v>
      </c>
      <c r="IQ10" s="1045">
        <f>'H - PSPP'!E10</f>
        <v>-0.95</v>
      </c>
      <c r="IR10" s="1967">
        <f>'H - PSPP'!F10</f>
        <v>0</v>
      </c>
      <c r="IS10" s="1045">
        <f>'H - PSPP'!G10</f>
        <v>-0.95</v>
      </c>
      <c r="IT10" s="1967">
        <f>'H - PSPP'!H10</f>
        <v>0</v>
      </c>
      <c r="IU10" s="1045">
        <f>'H - PSPP'!I10</f>
        <v>-0.95</v>
      </c>
      <c r="IV10" s="1967">
        <f>'H - PSPP'!J10</f>
        <v>0</v>
      </c>
      <c r="IW10" s="1045">
        <f>'H - PSPP'!K10</f>
        <v>-0.95</v>
      </c>
      <c r="IX10" s="1967">
        <f>'H - PSPP'!L10</f>
        <v>0</v>
      </c>
      <c r="IY10" s="1045">
        <f>'H - PSPP'!M10</f>
        <v>-0.95</v>
      </c>
      <c r="IZ10" s="1967">
        <f>'H - PSPP'!N10</f>
        <v>0</v>
      </c>
      <c r="JA10" s="1045">
        <f>'H - PSPP'!O10</f>
        <v>-0.95</v>
      </c>
      <c r="JB10" s="1941"/>
      <c r="JD10" s="2251"/>
      <c r="JE10" s="2252"/>
      <c r="JF10" s="2989" t="str">
        <f>'I - Capital RLM'!C10</f>
        <v>Year To Date</v>
      </c>
      <c r="JG10" s="2990"/>
      <c r="JH10" s="2991"/>
      <c r="JI10" s="2293">
        <f>'I - Capital RLM'!F10</f>
        <v>0</v>
      </c>
      <c r="JJ10" s="2989" t="str">
        <f>'I - Capital RLM'!G10</f>
        <v>Forecast</v>
      </c>
      <c r="JK10" s="2990"/>
      <c r="JL10" s="2991"/>
      <c r="JM10" s="2199"/>
      <c r="JN10" s="2199"/>
      <c r="JO10" s="2199"/>
      <c r="JQ10" s="2294"/>
      <c r="JR10" s="2295" t="str">
        <f>'J - Capital In Year Schemes'!B10</f>
        <v>Schemes:</v>
      </c>
      <c r="JS10" s="2221" t="str">
        <f>'J - Capital In Year Schemes'!C10</f>
        <v>Manager</v>
      </c>
      <c r="JT10" s="2220" t="str">
        <f>'J - Capital In Year Schemes'!D10</f>
        <v>Min.</v>
      </c>
      <c r="JU10" s="2220" t="str">
        <f>'J - Capital In Year Schemes'!E10</f>
        <v>Max.</v>
      </c>
      <c r="JV10" s="2220" t="str">
        <f>'J - Capital In Year Schemes'!F10</f>
        <v>April</v>
      </c>
      <c r="JW10" s="2220" t="str">
        <f>'J - Capital In Year Schemes'!G10</f>
        <v>May</v>
      </c>
      <c r="JX10" s="2220" t="str">
        <f>'J - Capital In Year Schemes'!H10</f>
        <v>Jun</v>
      </c>
      <c r="JY10" s="2220" t="str">
        <f>'J - Capital In Year Schemes'!I10</f>
        <v>Jul</v>
      </c>
      <c r="JZ10" s="2220" t="str">
        <f>'J - Capital In Year Schemes'!J10</f>
        <v>Aug</v>
      </c>
      <c r="KA10" s="2220" t="str">
        <f>'J - Capital In Year Schemes'!K10</f>
        <v>Sep</v>
      </c>
      <c r="KB10" s="2220" t="str">
        <f>'J - Capital In Year Schemes'!L10</f>
        <v>Oct</v>
      </c>
      <c r="KC10" s="2220" t="str">
        <f>'J - Capital In Year Schemes'!M10</f>
        <v>Nov</v>
      </c>
      <c r="KD10" s="2220" t="str">
        <f>'J - Capital In Year Schemes'!N10</f>
        <v>Dec</v>
      </c>
      <c r="KE10" s="2220" t="str">
        <f>'J - Capital In Year Schemes'!O10</f>
        <v>Jan</v>
      </c>
      <c r="KF10" s="2220" t="str">
        <f>'J - Capital In Year Schemes'!P10</f>
        <v>Feb</v>
      </c>
      <c r="KG10" s="2220" t="str">
        <f>'J - Capital In Year Schemes'!Q10</f>
        <v>Mar</v>
      </c>
      <c r="KH10" s="2214" t="str">
        <f>'J - Capital In Year Schemes'!R10</f>
        <v>YTD</v>
      </c>
      <c r="KI10" s="2214" t="str">
        <f>'J - Capital In Year Schemes'!S10</f>
        <v>Total</v>
      </c>
      <c r="KJ10" s="2220" t="str">
        <f>'J - Capital In Year Schemes'!T10</f>
        <v>Level</v>
      </c>
      <c r="KK10" s="2199"/>
      <c r="KM10" s="2276"/>
      <c r="KN10" s="2262"/>
      <c r="KO10" s="2263" t="str">
        <f>'K - Capital Disposals'!C10</f>
        <v>MM/YY (text format, e.g. Apr 21)</v>
      </c>
      <c r="KP10" s="2263" t="str">
        <f>'K - Capital Disposals'!D10</f>
        <v>MM/YY (text format, e.g. Apr 21)</v>
      </c>
      <c r="KQ10" s="2263" t="str">
        <f>'K - Capital Disposals'!E10</f>
        <v>MM/YY (text format, e.g. Feb 22)</v>
      </c>
      <c r="KR10" s="2296" t="str">
        <f>'K - Capital Disposals'!F10</f>
        <v>£'000</v>
      </c>
      <c r="KS10" s="2296" t="str">
        <f>'K - Capital Disposals'!G10</f>
        <v>£'000</v>
      </c>
      <c r="KT10" s="2296" t="str">
        <f>'K - Capital Disposals'!H10</f>
        <v>£'000</v>
      </c>
      <c r="KU10" s="2296" t="str">
        <f>'K - Capital Disposals'!I10</f>
        <v>£'000</v>
      </c>
      <c r="KV10" s="2951"/>
      <c r="KW10" s="2934"/>
      <c r="KX10" s="2934"/>
      <c r="KY10" s="2934"/>
      <c r="KZ10" s="2934"/>
      <c r="LA10" s="2934"/>
      <c r="LB10" s="2935"/>
      <c r="LC10" s="2190"/>
      <c r="LE10" s="1810" t="str">
        <f>'L - EFL'!A10</f>
        <v>REF</v>
      </c>
      <c r="LF10" s="1811" t="str">
        <f>'L - EFL'!B10</f>
        <v>NET FINANCIAL CHANGE</v>
      </c>
      <c r="LG10" s="1810" t="str">
        <f>'L - EFL'!C10</f>
        <v>A</v>
      </c>
      <c r="LH10" s="1810" t="str">
        <f>'L - EFL'!D10</f>
        <v>B</v>
      </c>
      <c r="LI10" s="1809" t="str">
        <f>'L - EFL'!E10</f>
        <v>C</v>
      </c>
      <c r="LJ10" s="2297" t="str">
        <f>'L - EFL'!F10</f>
        <v>D</v>
      </c>
      <c r="LL10" s="1281"/>
      <c r="LM10" s="1969">
        <f>'M - Aged Debtors'!B10</f>
        <v>0</v>
      </c>
      <c r="LN10" s="1970">
        <f>'M - Aged Debtors'!C10</f>
        <v>0</v>
      </c>
      <c r="LO10" s="1971">
        <f>'M - Aged Debtors'!D10</f>
        <v>0</v>
      </c>
      <c r="LP10" s="1972">
        <f>'M - Aged Debtors'!E10</f>
        <v>0</v>
      </c>
      <c r="LQ10" s="2233">
        <f>'M - Aged Debtors'!F10</f>
        <v>0</v>
      </c>
      <c r="LR10" s="1291" t="str">
        <f>'M - Aged Debtors'!G10</f>
        <v/>
      </c>
      <c r="LS10" s="899" t="str">
        <f>'M - Aged Debtors'!H10</f>
        <v/>
      </c>
      <c r="LT10" s="899" t="str">
        <f>'M - Aged Debtors'!I10</f>
        <v/>
      </c>
      <c r="LU10" s="900" t="str">
        <f>'M - Aged Debtors'!J10</f>
        <v/>
      </c>
      <c r="LV10" s="1964">
        <f>'M - Aged Debtors'!K10</f>
        <v>0</v>
      </c>
      <c r="LX10" s="493"/>
      <c r="LY10" s="494"/>
      <c r="LZ10" s="495" t="str">
        <f>'N - GMS'!C10</f>
        <v>LINE NO.</v>
      </c>
      <c r="MA10" s="496" t="str">
        <f>'N - GMS'!D10</f>
        <v>£000's</v>
      </c>
      <c r="MB10" s="496" t="str">
        <f>'N - GMS'!E10</f>
        <v>£000's</v>
      </c>
      <c r="MC10" s="496" t="str">
        <f>'N - GMS'!F10</f>
        <v>£000's</v>
      </c>
      <c r="MD10" s="496" t="str">
        <f>'N - GMS'!G10</f>
        <v>£000's</v>
      </c>
      <c r="ME10" s="497">
        <f>'N - GMS'!H10</f>
        <v>0</v>
      </c>
      <c r="MF10" s="496" t="str">
        <f>'N - GMS'!I10</f>
        <v>£000's</v>
      </c>
      <c r="MH10" s="759" t="str">
        <f>'O - Dental'!A10</f>
        <v>Gross Contract Value - General Dental Services</v>
      </c>
      <c r="MI10" s="760"/>
      <c r="MJ10" s="761">
        <f>'O - Dental'!C10</f>
        <v>2</v>
      </c>
      <c r="MK10" s="761">
        <f>'O - Dental'!D10</f>
        <v>0</v>
      </c>
      <c r="ML10" s="1982">
        <f>'O - Dental'!E10</f>
        <v>0</v>
      </c>
      <c r="MM10" s="1982">
        <f>'O - Dental'!F10</f>
        <v>0</v>
      </c>
      <c r="MN10" s="716">
        <f>'O - Dental'!G10</f>
        <v>0</v>
      </c>
      <c r="MO10" s="717"/>
      <c r="MP10" s="1983">
        <f>'O - Dental'!I10</f>
        <v>0</v>
      </c>
    </row>
    <row r="11" spans="1:354" ht="20" customHeight="1" thickBot="1">
      <c r="A11" s="2298">
        <f>Summary!A11</f>
        <v>1</v>
      </c>
      <c r="B11" s="2299" t="str">
        <f>Summary!B11</f>
        <v>Under / (Over) Performance</v>
      </c>
      <c r="C11" s="2300">
        <f>Summary!C11</f>
        <v>0</v>
      </c>
      <c r="D11" s="2300">
        <f>Summary!D11</f>
        <v>0</v>
      </c>
      <c r="E11" s="2177"/>
      <c r="F11" s="2177"/>
      <c r="G11" s="2177"/>
      <c r="H11" s="2177"/>
      <c r="I11" s="1941"/>
      <c r="J11" s="1941"/>
      <c r="K11" s="1941"/>
      <c r="M11" s="1035">
        <f>'A - Movement'!A11</f>
        <v>1</v>
      </c>
      <c r="N11" s="1083" t="str">
        <f>'A - Movement'!B11</f>
        <v>Underlying Position b/fwd from Previous Year -  must agree to M12 MMR (Deficit - Negative Value)</v>
      </c>
      <c r="O11" s="1243">
        <f>'A - Movement'!C11</f>
        <v>0</v>
      </c>
      <c r="P11" s="1243">
        <f>'A - Movement'!D11</f>
        <v>0</v>
      </c>
      <c r="Q11" s="1243">
        <f>'A - Movement'!E11</f>
        <v>0</v>
      </c>
      <c r="R11" s="1243">
        <f>'A - Movement'!F11</f>
        <v>0</v>
      </c>
      <c r="S11" s="1941"/>
      <c r="T11" s="2183"/>
      <c r="U11" s="1035">
        <f>'A - Movement'!I11</f>
        <v>1</v>
      </c>
      <c r="V11" s="1083" t="str">
        <f>N11</f>
        <v>Underlying Position b/fwd from Previous Year -  must agree to M12 MMR (Deficit - Negative Value)</v>
      </c>
      <c r="W11" s="1039">
        <f>'A - Movement'!J11</f>
        <v>0</v>
      </c>
      <c r="X11" s="1039">
        <f>'A - Movement'!K11</f>
        <v>0</v>
      </c>
      <c r="Y11" s="1039">
        <f>'A - Movement'!L11</f>
        <v>0</v>
      </c>
      <c r="Z11" s="1039">
        <f>'A - Movement'!M11</f>
        <v>0</v>
      </c>
      <c r="AA11" s="1039">
        <f>'A - Movement'!N11</f>
        <v>0</v>
      </c>
      <c r="AB11" s="1039">
        <f>'A - Movement'!O11</f>
        <v>0</v>
      </c>
      <c r="AC11" s="1039">
        <f>'A - Movement'!P11</f>
        <v>0</v>
      </c>
      <c r="AD11" s="1039">
        <f>'A - Movement'!Q11</f>
        <v>0</v>
      </c>
      <c r="AE11" s="1039">
        <f>'A - Movement'!R11</f>
        <v>0</v>
      </c>
      <c r="AF11" s="1039">
        <f>'A - Movement'!S11</f>
        <v>0</v>
      </c>
      <c r="AG11" s="1039">
        <f>'A - Movement'!T11</f>
        <v>0</v>
      </c>
      <c r="AH11" s="1039">
        <f>'A - Movement'!U11</f>
        <v>0</v>
      </c>
      <c r="AI11" s="1243">
        <f>'A - Movement'!V11</f>
        <v>0</v>
      </c>
      <c r="AJ11" s="1243">
        <f>'A - Movement'!W11</f>
        <v>0</v>
      </c>
      <c r="AK11" s="1243">
        <f t="shared" ref="AK11:AK24" si="0">P11</f>
        <v>0</v>
      </c>
      <c r="AL11" s="1243">
        <f t="shared" ref="AL11:AL24" si="1">Q11</f>
        <v>0</v>
      </c>
      <c r="AM11" s="1243">
        <f t="shared" ref="AM11:AM24" si="2">R11</f>
        <v>0</v>
      </c>
      <c r="AN11" s="1941"/>
      <c r="AO11" s="2183"/>
      <c r="AP11" s="1551">
        <f>'A1 - Underlying Position'!A12</f>
        <v>1</v>
      </c>
      <c r="AQ11" s="1523" t="str">
        <f>'A1 - Underlying Position'!B12</f>
        <v xml:space="preserve">Pay - Administrative, Clerical &amp; Board Members </v>
      </c>
      <c r="AR11" s="1984">
        <f>'A1 - Underlying Position'!C12</f>
        <v>0</v>
      </c>
      <c r="AS11" s="1985">
        <f>'A1 - Underlying Position'!D12</f>
        <v>0</v>
      </c>
      <c r="AT11" s="1985">
        <f>'A1 - Underlying Position'!E12</f>
        <v>0</v>
      </c>
      <c r="AU11" s="78">
        <f>'A1 - Underlying Position'!F12</f>
        <v>0</v>
      </c>
      <c r="AV11" s="1986">
        <f>'A1 - Underlying Position'!G12</f>
        <v>0</v>
      </c>
      <c r="AW11" s="78">
        <f>'A1 - Underlying Position'!H12</f>
        <v>0</v>
      </c>
      <c r="AX11" s="1941"/>
      <c r="AZ11" s="1331"/>
      <c r="BA11" s="431" t="str">
        <f>'A2 - Risks'!B11</f>
        <v>Risks (negative values)</v>
      </c>
      <c r="BB11" s="1332"/>
      <c r="BC11" s="1130"/>
      <c r="BE11" s="2302">
        <f>'B - Monthly Positions'!A11</f>
        <v>1</v>
      </c>
      <c r="BF11" s="1168" t="str">
        <f>'B - Monthly Positions'!B11</f>
        <v>Revenue Resource Limit</v>
      </c>
      <c r="BG11" s="1169" t="str">
        <f>'B - Monthly Positions'!C11</f>
        <v>Actual/F'cast</v>
      </c>
      <c r="BH11" s="1984">
        <f>'B - Monthly Positions'!D11</f>
        <v>0</v>
      </c>
      <c r="BI11" s="1984">
        <f>'B - Monthly Positions'!E11</f>
        <v>0</v>
      </c>
      <c r="BJ11" s="1984">
        <f>'B - Monthly Positions'!F11</f>
        <v>0</v>
      </c>
      <c r="BK11" s="1984">
        <f>'B - Monthly Positions'!G11</f>
        <v>0</v>
      </c>
      <c r="BL11" s="1984">
        <f>'B - Monthly Positions'!H11</f>
        <v>0</v>
      </c>
      <c r="BM11" s="1984">
        <f>'B - Monthly Positions'!I11</f>
        <v>0</v>
      </c>
      <c r="BN11" s="1984">
        <f>'B - Monthly Positions'!J11</f>
        <v>0</v>
      </c>
      <c r="BO11" s="1984">
        <f>'B - Monthly Positions'!K11</f>
        <v>0</v>
      </c>
      <c r="BP11" s="1984">
        <f>'B - Monthly Positions'!L11</f>
        <v>0</v>
      </c>
      <c r="BQ11" s="1984">
        <f>'B - Monthly Positions'!M11</f>
        <v>0</v>
      </c>
      <c r="BR11" s="1984">
        <f>'B - Monthly Positions'!N11</f>
        <v>0</v>
      </c>
      <c r="BS11" s="1984">
        <f>'B - Monthly Positions'!O11</f>
        <v>0</v>
      </c>
      <c r="BT11" s="1984">
        <f>'B - Monthly Positions'!P11</f>
        <v>0</v>
      </c>
      <c r="BU11" s="1984">
        <f>'B - Monthly Positions'!Q11</f>
        <v>0</v>
      </c>
      <c r="BV11" s="1830"/>
      <c r="BW11" s="2102"/>
      <c r="BX11" s="965">
        <f>'B1 - Net Exp Profiles'!A11</f>
        <v>2</v>
      </c>
      <c r="BY11" s="2807" t="str">
        <f>'B1 - Net Exp Profiles'!B11</f>
        <v>Gross Pay Expenditure - Covid-19 - Current Plan</v>
      </c>
      <c r="BZ11" s="966">
        <f>'B1 - Net Exp Profiles'!C11</f>
        <v>0</v>
      </c>
      <c r="CA11" s="967">
        <f>'B1 - Net Exp Profiles'!D11</f>
        <v>0</v>
      </c>
      <c r="CB11" s="967">
        <f>'B1 - Net Exp Profiles'!E11</f>
        <v>0</v>
      </c>
      <c r="CC11" s="967">
        <f>'B1 - Net Exp Profiles'!F11</f>
        <v>0</v>
      </c>
      <c r="CD11" s="967">
        <f>'B1 - Net Exp Profiles'!G11</f>
        <v>0</v>
      </c>
      <c r="CE11" s="967">
        <f>'B1 - Net Exp Profiles'!H11</f>
        <v>0</v>
      </c>
      <c r="CF11" s="967">
        <f>'B1 - Net Exp Profiles'!I11</f>
        <v>0</v>
      </c>
      <c r="CG11" s="967">
        <f>'B1 - Net Exp Profiles'!J11</f>
        <v>0</v>
      </c>
      <c r="CH11" s="967">
        <f>'B1 - Net Exp Profiles'!K11</f>
        <v>0</v>
      </c>
      <c r="CI11" s="967">
        <f>'B1 - Net Exp Profiles'!L11</f>
        <v>0</v>
      </c>
      <c r="CJ11" s="967">
        <f>'B1 - Net Exp Profiles'!M11</f>
        <v>0</v>
      </c>
      <c r="CK11" s="1171">
        <f>'B1 - Net Exp Profiles'!N11</f>
        <v>0</v>
      </c>
      <c r="CL11" s="1367">
        <f>'B1 - Net Exp Profiles'!O11</f>
        <v>0</v>
      </c>
      <c r="CM11" s="1349">
        <f>'B1 - Net Exp Profiles'!P11</f>
        <v>0</v>
      </c>
      <c r="CO11" s="1475">
        <f>'B2 - Pay &amp; Agency'!A11</f>
        <v>2</v>
      </c>
      <c r="CP11" s="1479" t="str">
        <f>'B2 - Pay &amp; Agency'!B11</f>
        <v xml:space="preserve">Medical &amp; Dental </v>
      </c>
      <c r="CQ11" s="1987">
        <f>'B2 - Pay &amp; Agency'!C11</f>
        <v>0</v>
      </c>
      <c r="CR11" s="1988">
        <f>'B2 - Pay &amp; Agency'!D11</f>
        <v>0</v>
      </c>
      <c r="CS11" s="1988">
        <f>'B2 - Pay &amp; Agency'!E11</f>
        <v>0</v>
      </c>
      <c r="CT11" s="1988">
        <f>'B2 - Pay &amp; Agency'!F11</f>
        <v>0</v>
      </c>
      <c r="CU11" s="1988">
        <f>'B2 - Pay &amp; Agency'!G11</f>
        <v>0</v>
      </c>
      <c r="CV11" s="1988">
        <f>'B2 - Pay &amp; Agency'!H11</f>
        <v>0</v>
      </c>
      <c r="CW11" s="1988">
        <f>'B2 - Pay &amp; Agency'!I11</f>
        <v>0</v>
      </c>
      <c r="CX11" s="1988">
        <f>'B2 - Pay &amp; Agency'!J11</f>
        <v>0</v>
      </c>
      <c r="CY11" s="1988">
        <f>'B2 - Pay &amp; Agency'!K11</f>
        <v>0</v>
      </c>
      <c r="CZ11" s="1988">
        <f>'B2 - Pay &amp; Agency'!L11</f>
        <v>0</v>
      </c>
      <c r="DA11" s="1988">
        <f>'B2 - Pay &amp; Agency'!M11</f>
        <v>0</v>
      </c>
      <c r="DB11" s="1989">
        <f>'B2 - Pay &amp; Agency'!N11</f>
        <v>0</v>
      </c>
      <c r="DC11" s="1470">
        <f>'B2 - Pay &amp; Agency'!O11</f>
        <v>0</v>
      </c>
      <c r="DD11" s="1471">
        <f>'B2 - Pay &amp; Agency'!P11</f>
        <v>0</v>
      </c>
      <c r="DF11" s="2137">
        <f>'B3 - COVID-19'!A9</f>
        <v>2</v>
      </c>
      <c r="DG11" s="2756" t="str">
        <f>'B3 - COVID-19'!B9</f>
        <v>Provider Pay (Establishment, Temp &amp; Agency)</v>
      </c>
      <c r="DH11" s="2138"/>
      <c r="DI11" s="2139"/>
      <c r="DJ11" s="2139"/>
      <c r="DK11" s="2139"/>
      <c r="DL11" s="2139"/>
      <c r="DM11" s="2139"/>
      <c r="DN11" s="2139"/>
      <c r="DO11" s="2139"/>
      <c r="DP11" s="2139"/>
      <c r="DQ11" s="2139"/>
      <c r="DR11" s="2139"/>
      <c r="DS11" s="2140"/>
      <c r="DT11" s="2141"/>
      <c r="DU11" s="2142"/>
      <c r="DV11" s="85"/>
      <c r="DW11" s="85"/>
      <c r="DY11" s="2303"/>
      <c r="DZ11" s="3000"/>
      <c r="EA11" s="2940"/>
      <c r="EB11" s="273" t="str">
        <f>'C, C1 &amp; C2 - Savings Schemes'!D11</f>
        <v>Apr</v>
      </c>
      <c r="EC11" s="115" t="str">
        <f>'C, C1 &amp; C2 - Savings Schemes'!E11</f>
        <v>May</v>
      </c>
      <c r="ED11" s="115" t="str">
        <f>'C, C1 &amp; C2 - Savings Schemes'!F11</f>
        <v>Jun</v>
      </c>
      <c r="EE11" s="115" t="str">
        <f>'C, C1 &amp; C2 - Savings Schemes'!G11</f>
        <v>Jul</v>
      </c>
      <c r="EF11" s="115" t="str">
        <f>'C, C1 &amp; C2 - Savings Schemes'!H11</f>
        <v>Aug</v>
      </c>
      <c r="EG11" s="115" t="str">
        <f>'C, C1 &amp; C2 - Savings Schemes'!I11</f>
        <v>Sep</v>
      </c>
      <c r="EH11" s="115" t="str">
        <f>'C, C1 &amp; C2 - Savings Schemes'!J11</f>
        <v>Oct</v>
      </c>
      <c r="EI11" s="115" t="str">
        <f>'C, C1 &amp; C2 - Savings Schemes'!K11</f>
        <v>Nov</v>
      </c>
      <c r="EJ11" s="115" t="str">
        <f>'C, C1 &amp; C2 - Savings Schemes'!L11</f>
        <v>Dec</v>
      </c>
      <c r="EK11" s="115" t="str">
        <f>'C, C1 &amp; C2 - Savings Schemes'!M11</f>
        <v>Jan</v>
      </c>
      <c r="EL11" s="115" t="str">
        <f>'C, C1 &amp; C2 - Savings Schemes'!N11</f>
        <v>Feb</v>
      </c>
      <c r="EM11" s="270" t="str">
        <f>'C, C1 &amp; C2 - Savings Schemes'!O11</f>
        <v>Mar</v>
      </c>
      <c r="EN11" s="2918"/>
      <c r="EO11" s="2920"/>
      <c r="EP11" s="2304" t="str">
        <f>'C, C1 &amp; C2 - Savings Schemes'!R11</f>
        <v>YTD variance as %age of YTD Budget/Plan</v>
      </c>
      <c r="EQ11" s="2305" t="str">
        <f>'C, C1 &amp; C2 - Savings Schemes'!S11</f>
        <v>Green</v>
      </c>
      <c r="ER11" s="2305" t="str">
        <f>'C, C1 &amp; C2 - Savings Schemes'!T11</f>
        <v>Amber</v>
      </c>
      <c r="ES11" s="2305" t="str">
        <f>'C, C1 &amp; C2 - Savings Schemes'!U11</f>
        <v>non recurring</v>
      </c>
      <c r="ET11" s="2305" t="str">
        <f>'C, C1 &amp; C2 - Savings Schemes'!V11</f>
        <v>recurring</v>
      </c>
      <c r="EU11" s="149"/>
      <c r="EV11" s="3006"/>
      <c r="EW11" s="2306"/>
      <c r="EX11" s="2955"/>
      <c r="EY11" s="1168" t="str">
        <f>'Table C3 Tracker'!B11</f>
        <v>In Year - Plan</v>
      </c>
      <c r="EZ11" s="1899">
        <f>'Table C3 Tracker'!C11</f>
        <v>0</v>
      </c>
      <c r="FA11" s="1900">
        <f>'Table C3 Tracker'!D11</f>
        <v>0</v>
      </c>
      <c r="FB11" s="1900">
        <f>'Table C3 Tracker'!E11</f>
        <v>0</v>
      </c>
      <c r="FC11" s="1900">
        <f>'Table C3 Tracker'!F11</f>
        <v>0</v>
      </c>
      <c r="FD11" s="1900">
        <f>'Table C3 Tracker'!G11</f>
        <v>0</v>
      </c>
      <c r="FE11" s="1900">
        <f>'Table C3 Tracker'!H11</f>
        <v>0</v>
      </c>
      <c r="FF11" s="1900">
        <f>'Table C3 Tracker'!I11</f>
        <v>0</v>
      </c>
      <c r="FG11" s="1900">
        <f>'Table C3 Tracker'!J11</f>
        <v>0</v>
      </c>
      <c r="FH11" s="1900">
        <f>'Table C3 Tracker'!K11</f>
        <v>0</v>
      </c>
      <c r="FI11" s="1900">
        <f>'Table C3 Tracker'!L11</f>
        <v>0</v>
      </c>
      <c r="FJ11" s="1900">
        <f>'Table C3 Tracker'!M11</f>
        <v>0</v>
      </c>
      <c r="FK11" s="1900">
        <f>'Table C3 Tracker'!N11</f>
        <v>0</v>
      </c>
      <c r="FL11" s="1903">
        <f>'Table C3 Tracker'!O11</f>
        <v>0</v>
      </c>
      <c r="FM11" s="1618">
        <f>'Table C3 Tracker'!P11</f>
        <v>0</v>
      </c>
      <c r="FN11" s="1901">
        <f>'Table C3 Tracker'!Q11</f>
        <v>0</v>
      </c>
      <c r="FO11" s="1903">
        <f>'Table C3 Tracker'!R11</f>
        <v>0</v>
      </c>
      <c r="FP11" s="1903">
        <f>'Table C3 Tracker'!S11</f>
        <v>0</v>
      </c>
      <c r="FQ11" s="1903">
        <f>'Table C3 Tracker'!T11</f>
        <v>0</v>
      </c>
      <c r="FR11" s="1903">
        <f>'Table C3 Tracker'!U11</f>
        <v>0</v>
      </c>
      <c r="FS11" s="2307"/>
      <c r="FU11" s="2308">
        <f>'D - Welsh NHS Assumptions'!A11</f>
        <v>1</v>
      </c>
      <c r="FV11" s="2309" t="str">
        <f>'D - Welsh NHS Assumptions'!B11</f>
        <v xml:space="preserve">Swansea Bay University </v>
      </c>
      <c r="FW11" s="2310">
        <f>'D - Welsh NHS Assumptions'!C11</f>
        <v>0</v>
      </c>
      <c r="FX11" s="2310">
        <f>'D - Welsh NHS Assumptions'!D11</f>
        <v>0</v>
      </c>
      <c r="FY11" s="2311">
        <f>'D - Welsh NHS Assumptions'!E11</f>
        <v>0</v>
      </c>
      <c r="FZ11" s="2286"/>
      <c r="GA11" s="2310">
        <f>'D - Welsh NHS Assumptions'!G11</f>
        <v>0</v>
      </c>
      <c r="GB11" s="2310">
        <f>'D - Welsh NHS Assumptions'!H11</f>
        <v>0</v>
      </c>
      <c r="GC11" s="2311">
        <f>'D - Welsh NHS Assumptions'!I11</f>
        <v>0</v>
      </c>
      <c r="GD11" s="2195"/>
      <c r="GF11" s="1941"/>
      <c r="GG11" s="1941"/>
      <c r="GH11" s="1941"/>
      <c r="GI11" s="1941"/>
      <c r="GJ11" s="1941"/>
      <c r="GK11" s="1941"/>
      <c r="GL11" s="1941"/>
      <c r="GM11" s="1941"/>
      <c r="GN11" s="1941"/>
      <c r="GO11" s="1941"/>
      <c r="GP11" s="1941"/>
      <c r="GQ11" s="1941"/>
      <c r="GR11" s="2190"/>
      <c r="GT11" s="191"/>
      <c r="GU11" s="1847"/>
      <c r="GV11" s="45"/>
      <c r="GW11" s="45"/>
      <c r="GX11" s="45"/>
      <c r="GY11" s="45"/>
      <c r="GZ11" s="45"/>
      <c r="HA11" s="45"/>
      <c r="HB11" s="45"/>
      <c r="HC11" s="45"/>
      <c r="HD11" s="45"/>
      <c r="HE11" s="45"/>
      <c r="HF11" s="45"/>
      <c r="HG11" s="45"/>
      <c r="HH11" s="45"/>
      <c r="HI11" s="45"/>
      <c r="HJ11" s="45"/>
      <c r="HK11" s="45"/>
      <c r="HL11" s="214"/>
      <c r="HM11" s="202"/>
      <c r="HO11" s="2312">
        <f>'F - SoFP'!A11</f>
        <v>3</v>
      </c>
      <c r="HP11" s="2313" t="str">
        <f>'F - SoFP'!B11</f>
        <v>Trade and other receivables</v>
      </c>
      <c r="HQ11" s="2314">
        <f>'F - SoFP'!C11</f>
        <v>0</v>
      </c>
      <c r="HR11" s="2315">
        <f>'F - SoFP'!D11</f>
        <v>0</v>
      </c>
      <c r="HS11" s="2315">
        <f>'F - SoFP'!E11</f>
        <v>0</v>
      </c>
      <c r="HT11" s="2201"/>
      <c r="HV11" s="2316">
        <f>'G - Cash Flow'!A11</f>
        <v>1</v>
      </c>
      <c r="HW11" s="2262" t="str">
        <f>'G - Cash Flow'!B11</f>
        <v>WG Revenue Funding - Cash Limit (excluding NCL) - LHB &amp; SHA only</v>
      </c>
      <c r="HX11" s="2317">
        <f>'G - Cash Flow'!C11</f>
        <v>0</v>
      </c>
      <c r="HY11" s="2317">
        <f>'G - Cash Flow'!D11</f>
        <v>0</v>
      </c>
      <c r="HZ11" s="2317">
        <f>'G - Cash Flow'!E11</f>
        <v>0</v>
      </c>
      <c r="IA11" s="2317">
        <f>'G - Cash Flow'!F11</f>
        <v>0</v>
      </c>
      <c r="IB11" s="2317">
        <f>'G - Cash Flow'!G11</f>
        <v>0</v>
      </c>
      <c r="IC11" s="2317">
        <f>'G - Cash Flow'!H11</f>
        <v>0</v>
      </c>
      <c r="ID11" s="2317">
        <f>'G - Cash Flow'!I11</f>
        <v>0</v>
      </c>
      <c r="IE11" s="2317">
        <f>'G - Cash Flow'!J11</f>
        <v>0</v>
      </c>
      <c r="IF11" s="2317">
        <f>'G - Cash Flow'!K11</f>
        <v>0</v>
      </c>
      <c r="IG11" s="2317">
        <f>'G - Cash Flow'!L11</f>
        <v>0</v>
      </c>
      <c r="IH11" s="2317">
        <f>'G - Cash Flow'!M11</f>
        <v>0</v>
      </c>
      <c r="II11" s="2317">
        <f>'G - Cash Flow'!N11</f>
        <v>0</v>
      </c>
      <c r="IJ11" s="2318">
        <f>'G - Cash Flow'!O11</f>
        <v>0</v>
      </c>
      <c r="IK11" s="2197"/>
      <c r="IM11" s="130">
        <f>'H - PSPP'!A11</f>
        <v>4</v>
      </c>
      <c r="IN11" s="431" t="str">
        <f>'H - PSPP'!B11</f>
        <v>% of Non NHS Invoices Paid Within 30 Days - By Number</v>
      </c>
      <c r="IO11" s="1043">
        <f>'H - PSPP'!C11</f>
        <v>0.95</v>
      </c>
      <c r="IP11" s="1967">
        <f>'H - PSPP'!D11</f>
        <v>0</v>
      </c>
      <c r="IQ11" s="1045">
        <f>'H - PSPP'!E11</f>
        <v>-0.95</v>
      </c>
      <c r="IR11" s="1967">
        <f>'H - PSPP'!F11</f>
        <v>0</v>
      </c>
      <c r="IS11" s="1045">
        <f>'H - PSPP'!G11</f>
        <v>-0.95</v>
      </c>
      <c r="IT11" s="1967">
        <f>'H - PSPP'!H11</f>
        <v>0</v>
      </c>
      <c r="IU11" s="1045">
        <f>'H - PSPP'!I11</f>
        <v>-0.95</v>
      </c>
      <c r="IV11" s="1967">
        <f>'H - PSPP'!J11</f>
        <v>0</v>
      </c>
      <c r="IW11" s="1045">
        <f>'H - PSPP'!K11</f>
        <v>-0.95</v>
      </c>
      <c r="IX11" s="1967">
        <f>'H - PSPP'!L11</f>
        <v>0</v>
      </c>
      <c r="IY11" s="1045">
        <f>'H - PSPP'!M11</f>
        <v>-0.95</v>
      </c>
      <c r="IZ11" s="1967">
        <f>'H - PSPP'!N11</f>
        <v>0</v>
      </c>
      <c r="JA11" s="1045">
        <f>'H - PSPP'!O11</f>
        <v>-0.95</v>
      </c>
      <c r="JB11" s="1941"/>
      <c r="JD11" s="2273" t="str">
        <f>'I - Capital RLM'!A11</f>
        <v>Ref:</v>
      </c>
      <c r="JE11" s="2295" t="str">
        <f>'I - Capital RLM'!B11</f>
        <v>Performance against CRL / CEL</v>
      </c>
      <c r="JF11" s="2214" t="str">
        <f>'I - Capital RLM'!C11</f>
        <v>Plan</v>
      </c>
      <c r="JG11" s="2214" t="str">
        <f>'I - Capital RLM'!D11</f>
        <v>Actual</v>
      </c>
      <c r="JH11" s="2216" t="str">
        <f>'I - Capital RLM'!E11</f>
        <v>Variance</v>
      </c>
      <c r="JI11" s="2319"/>
      <c r="JJ11" s="2214" t="str">
        <f>'I - Capital RLM'!G11</f>
        <v>Plan</v>
      </c>
      <c r="JK11" s="2214" t="str">
        <f>'I - Capital RLM'!H11</f>
        <v>F'cast</v>
      </c>
      <c r="JL11" s="2216" t="str">
        <f>'I - Capital RLM'!I11</f>
        <v>Variance</v>
      </c>
      <c r="JM11" s="2199"/>
      <c r="JN11" s="209" t="str">
        <f>'I - Capital RLM'!K11</f>
        <v>Risk</v>
      </c>
      <c r="JO11" s="2199"/>
      <c r="JQ11" s="2320"/>
      <c r="JR11" s="2321"/>
      <c r="JS11" s="2321"/>
      <c r="JT11" s="2322" t="str">
        <f>'J - Capital In Year Schemes'!D11</f>
        <v>£'000</v>
      </c>
      <c r="JU11" s="2322" t="str">
        <f>'J - Capital In Year Schemes'!E11</f>
        <v>£'000</v>
      </c>
      <c r="JV11" s="2322" t="str">
        <f>'J - Capital In Year Schemes'!F11</f>
        <v>£'000</v>
      </c>
      <c r="JW11" s="2322" t="str">
        <f>'J - Capital In Year Schemes'!G11</f>
        <v>£'000</v>
      </c>
      <c r="JX11" s="2322" t="str">
        <f>'J - Capital In Year Schemes'!H11</f>
        <v>£'000</v>
      </c>
      <c r="JY11" s="2322" t="str">
        <f>'J - Capital In Year Schemes'!I11</f>
        <v>£'000</v>
      </c>
      <c r="JZ11" s="2322" t="str">
        <f>'J - Capital In Year Schemes'!J11</f>
        <v>£'000</v>
      </c>
      <c r="KA11" s="2322" t="str">
        <f>'J - Capital In Year Schemes'!K11</f>
        <v>£'000</v>
      </c>
      <c r="KB11" s="2322" t="str">
        <f>'J - Capital In Year Schemes'!L11</f>
        <v>£'000</v>
      </c>
      <c r="KC11" s="2322" t="str">
        <f>'J - Capital In Year Schemes'!M11</f>
        <v>£'000</v>
      </c>
      <c r="KD11" s="2322" t="str">
        <f>'J - Capital In Year Schemes'!N11</f>
        <v>£'000</v>
      </c>
      <c r="KE11" s="2322" t="str">
        <f>'J - Capital In Year Schemes'!O11</f>
        <v>£'000</v>
      </c>
      <c r="KF11" s="2322" t="str">
        <f>'J - Capital In Year Schemes'!P11</f>
        <v>£'000</v>
      </c>
      <c r="KG11" s="2322" t="str">
        <f>'J - Capital In Year Schemes'!Q11</f>
        <v>£'000</v>
      </c>
      <c r="KH11" s="2322" t="str">
        <f>'J - Capital In Year Schemes'!R11</f>
        <v>£'000</v>
      </c>
      <c r="KI11" s="2322" t="str">
        <f>'J - Capital In Year Schemes'!S11</f>
        <v>£'000</v>
      </c>
      <c r="KJ11" s="2237"/>
      <c r="KK11" s="2323"/>
      <c r="KM11" s="2316">
        <f>'K - Capital Disposals'!A11</f>
        <v>1</v>
      </c>
      <c r="KN11" s="2324">
        <f>'K - Capital Disposals'!B11</f>
        <v>0</v>
      </c>
      <c r="KO11" s="2325">
        <f>'K - Capital Disposals'!C11</f>
        <v>0</v>
      </c>
      <c r="KP11" s="2325">
        <f>'K - Capital Disposals'!D11</f>
        <v>0</v>
      </c>
      <c r="KQ11" s="2326">
        <f>'K - Capital Disposals'!E11</f>
        <v>0</v>
      </c>
      <c r="KR11" s="2327">
        <f>'K - Capital Disposals'!F11</f>
        <v>0</v>
      </c>
      <c r="KS11" s="2327">
        <f>'K - Capital Disposals'!G11</f>
        <v>0</v>
      </c>
      <c r="KT11" s="2317">
        <f>'K - Capital Disposals'!H11</f>
        <v>0</v>
      </c>
      <c r="KU11" s="2318">
        <f>'K - Capital Disposals'!I11</f>
        <v>0</v>
      </c>
      <c r="KV11" s="2992">
        <f>'K - Capital Disposals'!J11</f>
        <v>0</v>
      </c>
      <c r="KW11" s="2934"/>
      <c r="KX11" s="2934"/>
      <c r="KY11" s="2934"/>
      <c r="KZ11" s="2934"/>
      <c r="LA11" s="2934"/>
      <c r="LB11" s="2935"/>
      <c r="LC11" s="2190"/>
      <c r="LE11" s="1798">
        <f>'L - EFL'!A11</f>
        <v>1</v>
      </c>
      <c r="LF11" s="1797" t="str">
        <f>'L - EFL'!B11</f>
        <v>Retained surplus/(deficit) for period</v>
      </c>
      <c r="LG11" s="1990">
        <f>'L - EFL'!C11</f>
        <v>0</v>
      </c>
      <c r="LH11" s="1990">
        <f>'L - EFL'!D11</f>
        <v>0</v>
      </c>
      <c r="LI11" s="1796">
        <f>'L - EFL'!E11</f>
        <v>0</v>
      </c>
      <c r="LJ11" s="1990">
        <f>'L - EFL'!F11</f>
        <v>0</v>
      </c>
      <c r="LL11" s="1281"/>
      <c r="LM11" s="1969">
        <f>'M - Aged Debtors'!B11</f>
        <v>0</v>
      </c>
      <c r="LN11" s="1970">
        <f>'M - Aged Debtors'!C11</f>
        <v>0</v>
      </c>
      <c r="LO11" s="1971">
        <f>'M - Aged Debtors'!D11</f>
        <v>0</v>
      </c>
      <c r="LP11" s="1972">
        <f>'M - Aged Debtors'!E11</f>
        <v>0</v>
      </c>
      <c r="LQ11" s="2233">
        <f>'M - Aged Debtors'!F11</f>
        <v>0</v>
      </c>
      <c r="LR11" s="1291" t="str">
        <f>'M - Aged Debtors'!G11</f>
        <v/>
      </c>
      <c r="LS11" s="899" t="str">
        <f>'M - Aged Debtors'!H11</f>
        <v/>
      </c>
      <c r="LT11" s="899" t="str">
        <f>'M - Aged Debtors'!I11</f>
        <v/>
      </c>
      <c r="LU11" s="900" t="str">
        <f>'M - Aged Debtors'!J11</f>
        <v/>
      </c>
      <c r="LV11" s="1964">
        <f>'M - Aged Debtors'!K11</f>
        <v>0</v>
      </c>
      <c r="LX11" s="498" t="str">
        <f>'N - GMS'!A11</f>
        <v>Global Sum</v>
      </c>
      <c r="LY11" s="499"/>
      <c r="LZ11" s="500">
        <f>'N - GMS'!C11</f>
        <v>1</v>
      </c>
      <c r="MA11" s="71">
        <f>'N - GMS'!D11</f>
        <v>0</v>
      </c>
      <c r="MB11" s="72">
        <f>'N - GMS'!E11</f>
        <v>0</v>
      </c>
      <c r="MC11" s="237">
        <f>'N - GMS'!F11</f>
        <v>0</v>
      </c>
      <c r="MD11" s="238">
        <f>'N - GMS'!G11</f>
        <v>0</v>
      </c>
      <c r="ME11" s="231"/>
      <c r="MF11" s="1991">
        <f>'N - GMS'!I11</f>
        <v>0</v>
      </c>
      <c r="MH11" s="762" t="str">
        <f>'O - Dental'!A11</f>
        <v>Emergency Dental Services (inc Out of Hours)</v>
      </c>
      <c r="MI11" s="763"/>
      <c r="MJ11" s="758">
        <f>'O - Dental'!C11</f>
        <v>3</v>
      </c>
      <c r="MK11" s="758">
        <f>'O - Dental'!D11</f>
        <v>0</v>
      </c>
      <c r="ML11" s="1992">
        <f>'O - Dental'!E11</f>
        <v>0</v>
      </c>
      <c r="MM11" s="1992">
        <f>'O - Dental'!F11</f>
        <v>0</v>
      </c>
      <c r="MN11" s="716">
        <f>'O - Dental'!G11</f>
        <v>0</v>
      </c>
      <c r="MO11" s="717"/>
      <c r="MP11" s="1983">
        <f>'O - Dental'!I11</f>
        <v>0</v>
      </c>
    </row>
    <row r="12" spans="1:354" ht="20" customHeight="1" thickBot="1">
      <c r="A12" s="1941"/>
      <c r="B12" s="1941"/>
      <c r="C12" s="1941"/>
      <c r="D12" s="1941"/>
      <c r="E12" s="1941"/>
      <c r="F12" s="1941"/>
      <c r="G12" s="1941"/>
      <c r="H12" s="1941"/>
      <c r="I12" s="1941"/>
      <c r="J12" s="1941"/>
      <c r="K12" s="1941"/>
      <c r="M12" s="1035">
        <f>'A - Movement'!A12</f>
        <v>2</v>
      </c>
      <c r="N12" s="1083" t="str">
        <f>'A - Movement'!B12</f>
        <v>Planned New Expenditure (Non Covid-19) (Negative Value)</v>
      </c>
      <c r="O12" s="1243">
        <f>'A - Movement'!C12</f>
        <v>0</v>
      </c>
      <c r="P12" s="1243">
        <f>'A - Movement'!D12</f>
        <v>0</v>
      </c>
      <c r="Q12" s="1039">
        <f>'A - Movement'!E12</f>
        <v>0</v>
      </c>
      <c r="R12" s="1039">
        <f>'A - Movement'!F12</f>
        <v>0</v>
      </c>
      <c r="S12" s="1941"/>
      <c r="T12" s="2183"/>
      <c r="U12" s="1035">
        <f>'A - Movement'!I12</f>
        <v>2</v>
      </c>
      <c r="V12" s="1083" t="str">
        <f t="shared" ref="V12:V24" si="3">N12</f>
        <v>Planned New Expenditure (Non Covid-19) (Negative Value)</v>
      </c>
      <c r="W12" s="1039">
        <f>'A - Movement'!J12</f>
        <v>0</v>
      </c>
      <c r="X12" s="1039">
        <f>'A - Movement'!K12</f>
        <v>0</v>
      </c>
      <c r="Y12" s="1039">
        <f>'A - Movement'!L12</f>
        <v>0</v>
      </c>
      <c r="Z12" s="1039">
        <f>'A - Movement'!M12</f>
        <v>0</v>
      </c>
      <c r="AA12" s="1039">
        <f>'A - Movement'!N12</f>
        <v>0</v>
      </c>
      <c r="AB12" s="1039">
        <f>'A - Movement'!O12</f>
        <v>0</v>
      </c>
      <c r="AC12" s="1039">
        <f>'A - Movement'!P12</f>
        <v>0</v>
      </c>
      <c r="AD12" s="1039">
        <f>'A - Movement'!Q12</f>
        <v>0</v>
      </c>
      <c r="AE12" s="1039">
        <f>'A - Movement'!R12</f>
        <v>0</v>
      </c>
      <c r="AF12" s="1039">
        <f>'A - Movement'!S12</f>
        <v>0</v>
      </c>
      <c r="AG12" s="1039">
        <f>'A - Movement'!T12</f>
        <v>0</v>
      </c>
      <c r="AH12" s="1039">
        <f>'A - Movement'!U12</f>
        <v>0</v>
      </c>
      <c r="AI12" s="1243">
        <f>'A - Movement'!V12</f>
        <v>0</v>
      </c>
      <c r="AJ12" s="1243">
        <f>'A - Movement'!W12</f>
        <v>0</v>
      </c>
      <c r="AK12" s="1243">
        <f t="shared" si="0"/>
        <v>0</v>
      </c>
      <c r="AL12" s="1039">
        <f t="shared" si="1"/>
        <v>0</v>
      </c>
      <c r="AM12" s="1039">
        <f t="shared" si="2"/>
        <v>0</v>
      </c>
      <c r="AN12" s="1941"/>
      <c r="AO12" s="2183"/>
      <c r="AP12" s="1552">
        <f>'A1 - Underlying Position'!A13</f>
        <v>2</v>
      </c>
      <c r="AQ12" s="1524" t="str">
        <f>'A1 - Underlying Position'!B13</f>
        <v xml:space="preserve">Pay - Medical &amp; Dental </v>
      </c>
      <c r="AR12" s="1993">
        <f>'A1 - Underlying Position'!C13</f>
        <v>0</v>
      </c>
      <c r="AS12" s="1994">
        <f>'A1 - Underlying Position'!D13</f>
        <v>0</v>
      </c>
      <c r="AT12" s="1994">
        <f>'A1 - Underlying Position'!E13</f>
        <v>0</v>
      </c>
      <c r="AU12" s="80">
        <f>'A1 - Underlying Position'!F13</f>
        <v>0</v>
      </c>
      <c r="AV12" s="1995">
        <f>'A1 - Underlying Position'!G13</f>
        <v>0</v>
      </c>
      <c r="AW12" s="80">
        <f>'A1 - Underlying Position'!H13</f>
        <v>0</v>
      </c>
      <c r="AX12" s="1941"/>
      <c r="AZ12" s="1912">
        <f>'A2 - Risks'!A12</f>
        <v>4</v>
      </c>
      <c r="BA12" s="1913" t="str">
        <f>'A2 - Risks'!B12</f>
        <v>Under delivery of Amber Schemes included in Outturn via Tracker</v>
      </c>
      <c r="BB12" s="1919" t="str">
        <f>'A2 - Risks'!C12</f>
        <v/>
      </c>
      <c r="BC12" s="1996">
        <f>'A2 - Risks'!D12</f>
        <v>0</v>
      </c>
      <c r="BE12" s="2328">
        <f>'B - Monthly Positions'!A12</f>
        <v>2</v>
      </c>
      <c r="BF12" s="95" t="str">
        <f>'B - Monthly Positions'!B12</f>
        <v>Capital Donation / Government Grant Income (Health Board only)</v>
      </c>
      <c r="BG12" s="99" t="str">
        <f>'B - Monthly Positions'!C12</f>
        <v>Actual/F'cast</v>
      </c>
      <c r="BH12" s="1993">
        <f>'B - Monthly Positions'!D12</f>
        <v>0</v>
      </c>
      <c r="BI12" s="1993">
        <f>'B - Monthly Positions'!E12</f>
        <v>0</v>
      </c>
      <c r="BJ12" s="1993">
        <f>'B - Monthly Positions'!F12</f>
        <v>0</v>
      </c>
      <c r="BK12" s="1993">
        <f>'B - Monthly Positions'!G12</f>
        <v>0</v>
      </c>
      <c r="BL12" s="1994">
        <f>'B - Monthly Positions'!H12</f>
        <v>0</v>
      </c>
      <c r="BM12" s="1994">
        <f>'B - Monthly Positions'!I12</f>
        <v>0</v>
      </c>
      <c r="BN12" s="1994">
        <f>'B - Monthly Positions'!J12</f>
        <v>0</v>
      </c>
      <c r="BO12" s="1994">
        <f>'B - Monthly Positions'!K12</f>
        <v>0</v>
      </c>
      <c r="BP12" s="1994">
        <f>'B - Monthly Positions'!L12</f>
        <v>0</v>
      </c>
      <c r="BQ12" s="1994">
        <f>'B - Monthly Positions'!M12</f>
        <v>0</v>
      </c>
      <c r="BR12" s="1994">
        <f>'B - Monthly Positions'!N12</f>
        <v>0</v>
      </c>
      <c r="BS12" s="1997">
        <f>'B - Monthly Positions'!O12</f>
        <v>0</v>
      </c>
      <c r="BT12" s="1993">
        <f>'B - Monthly Positions'!P12</f>
        <v>0</v>
      </c>
      <c r="BU12" s="1993">
        <f>'B - Monthly Positions'!Q12</f>
        <v>0</v>
      </c>
      <c r="BV12" s="1830"/>
      <c r="BW12" s="2102"/>
      <c r="BX12" s="94">
        <f>'B1 - Net Exp Profiles'!A12</f>
        <v>3</v>
      </c>
      <c r="BY12" s="2814" t="str">
        <f>'B1 - Net Exp Profiles'!B12</f>
        <v>Planning Assumptions still to be finalised at Month 1 Allocated to Pay - (ENTER AS NEGATIVE)</v>
      </c>
      <c r="BZ12" s="2815">
        <f>'B1 - Net Exp Profiles'!C12</f>
        <v>0</v>
      </c>
      <c r="CA12" s="2805">
        <f>'B1 - Net Exp Profiles'!D12</f>
        <v>0</v>
      </c>
      <c r="CB12" s="2805">
        <f>'B1 - Net Exp Profiles'!E12</f>
        <v>0</v>
      </c>
      <c r="CC12" s="2805">
        <f>'B1 - Net Exp Profiles'!F12</f>
        <v>0</v>
      </c>
      <c r="CD12" s="2805">
        <f>'B1 - Net Exp Profiles'!G12</f>
        <v>0</v>
      </c>
      <c r="CE12" s="2805">
        <f>'B1 - Net Exp Profiles'!H12</f>
        <v>0</v>
      </c>
      <c r="CF12" s="2805">
        <f>'B1 - Net Exp Profiles'!I12</f>
        <v>0</v>
      </c>
      <c r="CG12" s="2805">
        <f>'B1 - Net Exp Profiles'!J12</f>
        <v>0</v>
      </c>
      <c r="CH12" s="2805">
        <f>'B1 - Net Exp Profiles'!K12</f>
        <v>0</v>
      </c>
      <c r="CI12" s="2805">
        <f>'B1 - Net Exp Profiles'!L12</f>
        <v>0</v>
      </c>
      <c r="CJ12" s="2805">
        <f>'B1 - Net Exp Profiles'!M12</f>
        <v>0</v>
      </c>
      <c r="CK12" s="2816">
        <f>'B1 - Net Exp Profiles'!N12</f>
        <v>0</v>
      </c>
      <c r="CL12" s="1367">
        <f>'B1 - Net Exp Profiles'!O12</f>
        <v>0</v>
      </c>
      <c r="CM12" s="1349">
        <f>'B1 - Net Exp Profiles'!P12</f>
        <v>0</v>
      </c>
      <c r="CO12" s="1475">
        <f>'B2 - Pay &amp; Agency'!A12</f>
        <v>3</v>
      </c>
      <c r="CP12" s="1479" t="str">
        <f>'B2 - Pay &amp; Agency'!B12</f>
        <v xml:space="preserve">Nursing &amp; Midwifery Registered </v>
      </c>
      <c r="CQ12" s="1987">
        <f>'B2 - Pay &amp; Agency'!C12</f>
        <v>0</v>
      </c>
      <c r="CR12" s="1988">
        <f>'B2 - Pay &amp; Agency'!D12</f>
        <v>0</v>
      </c>
      <c r="CS12" s="1988">
        <f>'B2 - Pay &amp; Agency'!E12</f>
        <v>0</v>
      </c>
      <c r="CT12" s="1988">
        <f>'B2 - Pay &amp; Agency'!F12</f>
        <v>0</v>
      </c>
      <c r="CU12" s="1988">
        <f>'B2 - Pay &amp; Agency'!G12</f>
        <v>0</v>
      </c>
      <c r="CV12" s="1988">
        <f>'B2 - Pay &amp; Agency'!H12</f>
        <v>0</v>
      </c>
      <c r="CW12" s="1988">
        <f>'B2 - Pay &amp; Agency'!I12</f>
        <v>0</v>
      </c>
      <c r="CX12" s="1988">
        <f>'B2 - Pay &amp; Agency'!J12</f>
        <v>0</v>
      </c>
      <c r="CY12" s="1988">
        <f>'B2 - Pay &amp; Agency'!K12</f>
        <v>0</v>
      </c>
      <c r="CZ12" s="1988">
        <f>'B2 - Pay &amp; Agency'!L12</f>
        <v>0</v>
      </c>
      <c r="DA12" s="1988">
        <f>'B2 - Pay &amp; Agency'!M12</f>
        <v>0</v>
      </c>
      <c r="DB12" s="1989">
        <f>'B2 - Pay &amp; Agency'!N12</f>
        <v>0</v>
      </c>
      <c r="DC12" s="1470">
        <f>'B2 - Pay &amp; Agency'!O12</f>
        <v>0</v>
      </c>
      <c r="DD12" s="1471">
        <f>'B2 - Pay &amp; Agency'!P12</f>
        <v>0</v>
      </c>
      <c r="DF12" s="2137">
        <f>'B3 - COVID-19'!A10</f>
        <v>3</v>
      </c>
      <c r="DG12" s="2152" t="str">
        <f>'B3 - COVID-19'!B10</f>
        <v xml:space="preserve">Administrative, Clerical &amp; Board Members </v>
      </c>
      <c r="DH12" s="2143">
        <f>'B3 - COVID-19'!C10</f>
        <v>0</v>
      </c>
      <c r="DI12" s="2144">
        <f>'B3 - COVID-19'!D10</f>
        <v>0</v>
      </c>
      <c r="DJ12" s="2144">
        <f>'B3 - COVID-19'!E10</f>
        <v>0</v>
      </c>
      <c r="DK12" s="2144">
        <f>'B3 - COVID-19'!F10</f>
        <v>0</v>
      </c>
      <c r="DL12" s="2144">
        <f>'B3 - COVID-19'!G10</f>
        <v>0</v>
      </c>
      <c r="DM12" s="2144">
        <f>'B3 - COVID-19'!H10</f>
        <v>0</v>
      </c>
      <c r="DN12" s="2144">
        <f>'B3 - COVID-19'!I10</f>
        <v>0</v>
      </c>
      <c r="DO12" s="2144">
        <f>'B3 - COVID-19'!J10</f>
        <v>0</v>
      </c>
      <c r="DP12" s="2144">
        <f>'B3 - COVID-19'!K10</f>
        <v>0</v>
      </c>
      <c r="DQ12" s="2144">
        <f>'B3 - COVID-19'!L10</f>
        <v>0</v>
      </c>
      <c r="DR12" s="2144">
        <f>'B3 - COVID-19'!M10</f>
        <v>0</v>
      </c>
      <c r="DS12" s="2145">
        <f>'B3 - COVID-19'!N10</f>
        <v>0</v>
      </c>
      <c r="DT12" s="2087">
        <f>'B3 - COVID-19'!O10</f>
        <v>0</v>
      </c>
      <c r="DU12" s="2088">
        <f>'B3 - COVID-19'!P10</f>
        <v>0</v>
      </c>
      <c r="DV12" s="85"/>
      <c r="DW12" s="85"/>
      <c r="DY12" s="2303"/>
      <c r="DZ12" s="2329"/>
      <c r="EA12" s="2330"/>
      <c r="EB12" s="274" t="str">
        <f>'C, C1 &amp; C2 - Savings Schemes'!D12</f>
        <v>£'000</v>
      </c>
      <c r="EC12" s="116" t="str">
        <f>'C, C1 &amp; C2 - Savings Schemes'!E12</f>
        <v>£'000</v>
      </c>
      <c r="ED12" s="116" t="str">
        <f>'C, C1 &amp; C2 - Savings Schemes'!F12</f>
        <v>£'000</v>
      </c>
      <c r="EE12" s="116" t="str">
        <f>'C, C1 &amp; C2 - Savings Schemes'!G12</f>
        <v>£'000</v>
      </c>
      <c r="EF12" s="116" t="str">
        <f>'C, C1 &amp; C2 - Savings Schemes'!H12</f>
        <v>£'000</v>
      </c>
      <c r="EG12" s="116" t="str">
        <f>'C, C1 &amp; C2 - Savings Schemes'!I12</f>
        <v>£'000</v>
      </c>
      <c r="EH12" s="116" t="str">
        <f>'C, C1 &amp; C2 - Savings Schemes'!J12</f>
        <v>£'000</v>
      </c>
      <c r="EI12" s="116" t="str">
        <f>'C, C1 &amp; C2 - Savings Schemes'!K12</f>
        <v>£'000</v>
      </c>
      <c r="EJ12" s="116" t="str">
        <f>'C, C1 &amp; C2 - Savings Schemes'!L12</f>
        <v>£'000</v>
      </c>
      <c r="EK12" s="116" t="str">
        <f>'C, C1 &amp; C2 - Savings Schemes'!M12</f>
        <v>£'000</v>
      </c>
      <c r="EL12" s="116" t="str">
        <f>'C, C1 &amp; C2 - Savings Schemes'!N12</f>
        <v>£'000</v>
      </c>
      <c r="EM12" s="271" t="str">
        <f>'C, C1 &amp; C2 - Savings Schemes'!O12</f>
        <v>£'000</v>
      </c>
      <c r="EN12" s="156">
        <f>'C, C1 &amp; C2 - Savings Schemes'!P12</f>
        <v>0</v>
      </c>
      <c r="EO12" s="103">
        <f>'C, C1 &amp; C2 - Savings Schemes'!Q12</f>
        <v>0</v>
      </c>
      <c r="EP12" s="2331">
        <f>'C, C1 &amp; C2 - Savings Schemes'!R12</f>
        <v>0</v>
      </c>
      <c r="EQ12" s="158" t="str">
        <f>'C, C1 &amp; C2 - Savings Schemes'!S12</f>
        <v>£'000</v>
      </c>
      <c r="ER12" s="158" t="str">
        <f>'C, C1 &amp; C2 - Savings Schemes'!T12</f>
        <v>£'000</v>
      </c>
      <c r="ES12" s="158" t="str">
        <f>'C, C1 &amp; C2 - Savings Schemes'!U12</f>
        <v>£'000</v>
      </c>
      <c r="ET12" s="158" t="str">
        <f>'C, C1 &amp; C2 - Savings Schemes'!V12</f>
        <v>£'000</v>
      </c>
      <c r="EU12" s="149"/>
      <c r="EV12" s="1575" t="str">
        <f>'C, C1 &amp; C2 - Savings Schemes'!X12</f>
        <v>£'000</v>
      </c>
      <c r="EW12" s="2306"/>
      <c r="EX12" s="2955"/>
      <c r="EY12" s="1892" t="str">
        <f>'Table C3 Tracker'!B12</f>
        <v>In Year - Actual/Forecast</v>
      </c>
      <c r="EZ12" s="1520">
        <f>'Table C3 Tracker'!C12</f>
        <v>0</v>
      </c>
      <c r="FA12" s="1902">
        <f>'Table C3 Tracker'!D12</f>
        <v>0</v>
      </c>
      <c r="FB12" s="1902">
        <f>'Table C3 Tracker'!E12</f>
        <v>0</v>
      </c>
      <c r="FC12" s="1902">
        <f>'Table C3 Tracker'!F12</f>
        <v>0</v>
      </c>
      <c r="FD12" s="1902">
        <f>'Table C3 Tracker'!G12</f>
        <v>0</v>
      </c>
      <c r="FE12" s="1902">
        <f>'Table C3 Tracker'!H12</f>
        <v>0</v>
      </c>
      <c r="FF12" s="1902">
        <f>'Table C3 Tracker'!I12</f>
        <v>0</v>
      </c>
      <c r="FG12" s="1902">
        <f>'Table C3 Tracker'!J12</f>
        <v>0</v>
      </c>
      <c r="FH12" s="1902">
        <f>'Table C3 Tracker'!K12</f>
        <v>0</v>
      </c>
      <c r="FI12" s="1902">
        <f>'Table C3 Tracker'!L12</f>
        <v>0</v>
      </c>
      <c r="FJ12" s="1902">
        <f>'Table C3 Tracker'!M12</f>
        <v>0</v>
      </c>
      <c r="FK12" s="1902">
        <f>'Table C3 Tracker'!N12</f>
        <v>0</v>
      </c>
      <c r="FL12" s="1904">
        <f>'Table C3 Tracker'!O12</f>
        <v>0</v>
      </c>
      <c r="FM12" s="1625">
        <f>'Table C3 Tracker'!P12</f>
        <v>0</v>
      </c>
      <c r="FN12" s="1024">
        <f>'Table C3 Tracker'!Q12</f>
        <v>0</v>
      </c>
      <c r="FO12" s="1904">
        <f>'Table C3 Tracker'!R12</f>
        <v>0</v>
      </c>
      <c r="FP12" s="1904">
        <f>'Table C3 Tracker'!S12</f>
        <v>0</v>
      </c>
      <c r="FQ12" s="1904">
        <f>'Table C3 Tracker'!T12</f>
        <v>0</v>
      </c>
      <c r="FR12" s="1904">
        <f>'Table C3 Tracker'!U12</f>
        <v>0</v>
      </c>
      <c r="FS12" s="2307"/>
      <c r="FU12" s="2308">
        <f>'D - Welsh NHS Assumptions'!A12</f>
        <v>2</v>
      </c>
      <c r="FV12" s="2309" t="str">
        <f>'D - Welsh NHS Assumptions'!B12</f>
        <v>Aneurin Bevan University</v>
      </c>
      <c r="FW12" s="2332">
        <f>'D - Welsh NHS Assumptions'!C12</f>
        <v>0</v>
      </c>
      <c r="FX12" s="2332">
        <f>'D - Welsh NHS Assumptions'!D12</f>
        <v>0</v>
      </c>
      <c r="FY12" s="2311">
        <f>'D - Welsh NHS Assumptions'!E12</f>
        <v>0</v>
      </c>
      <c r="FZ12" s="1941"/>
      <c r="GA12" s="2332">
        <f>'D - Welsh NHS Assumptions'!G12</f>
        <v>0</v>
      </c>
      <c r="GB12" s="2332">
        <f>'D - Welsh NHS Assumptions'!H12</f>
        <v>0</v>
      </c>
      <c r="GC12" s="2311">
        <f>'D - Welsh NHS Assumptions'!I12</f>
        <v>0</v>
      </c>
      <c r="GD12" s="1941"/>
      <c r="GF12" s="1941"/>
      <c r="GG12" s="1941"/>
      <c r="GH12" s="1941"/>
      <c r="GI12" s="1941"/>
      <c r="GJ12" s="1941"/>
      <c r="GK12" s="1941"/>
      <c r="GL12" s="1941"/>
      <c r="GM12" s="1941"/>
      <c r="GN12" s="1941"/>
      <c r="GO12" s="1941"/>
      <c r="GP12" s="1941"/>
      <c r="GQ12" s="1941"/>
      <c r="GR12" s="2190"/>
      <c r="GT12" s="191"/>
      <c r="GU12" s="1847" t="str">
        <f>'E1 - Invoiced Income'!B12</f>
        <v>Details of Anticipated Income</v>
      </c>
      <c r="GV12" s="45"/>
      <c r="GW12" s="45"/>
      <c r="GX12" s="45"/>
      <c r="GY12" s="45"/>
      <c r="GZ12" s="45"/>
      <c r="HA12" s="45"/>
      <c r="HB12" s="45"/>
      <c r="HC12" s="45"/>
      <c r="HD12" s="45"/>
      <c r="HE12" s="45"/>
      <c r="HF12" s="45"/>
      <c r="HG12" s="45"/>
      <c r="HH12" s="45"/>
      <c r="HI12" s="45"/>
      <c r="HJ12" s="45"/>
      <c r="HK12" s="45"/>
      <c r="HL12" s="214"/>
      <c r="HM12" s="1848"/>
      <c r="HO12" s="2269">
        <f>'F - SoFP'!A12</f>
        <v>4</v>
      </c>
      <c r="HP12" s="2270" t="str">
        <f>'F - SoFP'!B12</f>
        <v>Other financial assets</v>
      </c>
      <c r="HQ12" s="2271">
        <f>'F - SoFP'!C12</f>
        <v>0</v>
      </c>
      <c r="HR12" s="2272">
        <f>'F - SoFP'!D12</f>
        <v>0</v>
      </c>
      <c r="HS12" s="2272">
        <f>'F - SoFP'!E12</f>
        <v>0</v>
      </c>
      <c r="HT12" s="2201"/>
      <c r="HV12" s="2316">
        <f>'G - Cash Flow'!A12</f>
        <v>2</v>
      </c>
      <c r="HW12" s="2333" t="str">
        <f>'G - Cash Flow'!B12</f>
        <v>WG Revenue Funding - Non Cash Limited (NCL) - LHB &amp; SHA only</v>
      </c>
      <c r="HX12" s="2317">
        <f>'G - Cash Flow'!C12</f>
        <v>0</v>
      </c>
      <c r="HY12" s="2317">
        <f>'G - Cash Flow'!D12</f>
        <v>0</v>
      </c>
      <c r="HZ12" s="2317">
        <f>'G - Cash Flow'!E12</f>
        <v>0</v>
      </c>
      <c r="IA12" s="2317">
        <f>'G - Cash Flow'!F12</f>
        <v>0</v>
      </c>
      <c r="IB12" s="2317">
        <f>'G - Cash Flow'!G12</f>
        <v>0</v>
      </c>
      <c r="IC12" s="2317">
        <f>'G - Cash Flow'!H12</f>
        <v>0</v>
      </c>
      <c r="ID12" s="2317">
        <f>'G - Cash Flow'!I12</f>
        <v>0</v>
      </c>
      <c r="IE12" s="2317">
        <f>'G - Cash Flow'!J12</f>
        <v>0</v>
      </c>
      <c r="IF12" s="2317">
        <f>'G - Cash Flow'!K12</f>
        <v>0</v>
      </c>
      <c r="IG12" s="2317">
        <f>'G - Cash Flow'!L12</f>
        <v>0</v>
      </c>
      <c r="IH12" s="2317">
        <f>'G - Cash Flow'!M12</f>
        <v>0</v>
      </c>
      <c r="II12" s="2317">
        <f>'G - Cash Flow'!N12</f>
        <v>0</v>
      </c>
      <c r="IJ12" s="2318">
        <f>'G - Cash Flow'!O12</f>
        <v>0</v>
      </c>
      <c r="IK12" s="2197"/>
      <c r="IM12" s="995"/>
      <c r="IN12" s="205"/>
      <c r="IO12" s="995"/>
      <c r="IP12" s="995"/>
      <c r="IQ12" s="995"/>
      <c r="IR12" s="995"/>
      <c r="IS12" s="995"/>
      <c r="IT12" s="995"/>
      <c r="IU12" s="995"/>
      <c r="IV12" s="995"/>
      <c r="IW12" s="995"/>
      <c r="IX12" s="995"/>
      <c r="IY12" s="995"/>
      <c r="IZ12" s="995"/>
      <c r="JA12" s="995"/>
      <c r="JB12" s="1941"/>
      <c r="JD12" s="2320"/>
      <c r="JE12" s="2334"/>
      <c r="JF12" s="2335" t="str">
        <f>'I - Capital RLM'!C12</f>
        <v>£'000</v>
      </c>
      <c r="JG12" s="2335" t="str">
        <f>'I - Capital RLM'!D12</f>
        <v>£'000</v>
      </c>
      <c r="JH12" s="2335" t="str">
        <f>'I - Capital RLM'!E12</f>
        <v>£'000</v>
      </c>
      <c r="JI12" s="2319"/>
      <c r="JJ12" s="2335" t="str">
        <f>'I - Capital RLM'!G12</f>
        <v>£'000</v>
      </c>
      <c r="JK12" s="2335" t="str">
        <f>'I - Capital RLM'!H12</f>
        <v>£'000</v>
      </c>
      <c r="JL12" s="2335" t="str">
        <f>'I - Capital RLM'!I12</f>
        <v>£'000</v>
      </c>
      <c r="JM12" s="2199"/>
      <c r="JN12" s="439" t="str">
        <f>'I - Capital RLM'!K12</f>
        <v>Level</v>
      </c>
      <c r="JO12" s="2199"/>
      <c r="JQ12" s="2336">
        <f>'J - Capital In Year Schemes'!A12</f>
        <v>1</v>
      </c>
      <c r="JR12" s="2337">
        <f>'J - Capital In Year Schemes'!B12</f>
        <v>0</v>
      </c>
      <c r="JS12" s="2337">
        <f>'J - Capital In Year Schemes'!C12</f>
        <v>0</v>
      </c>
      <c r="JT12" s="2315">
        <f>'J - Capital In Year Schemes'!D12</f>
        <v>0</v>
      </c>
      <c r="JU12" s="2315">
        <f>'J - Capital In Year Schemes'!E12</f>
        <v>0</v>
      </c>
      <c r="JV12" s="2315">
        <f>'J - Capital In Year Schemes'!F12</f>
        <v>0</v>
      </c>
      <c r="JW12" s="2315">
        <f>'J - Capital In Year Schemes'!G12</f>
        <v>0</v>
      </c>
      <c r="JX12" s="2315">
        <f>'J - Capital In Year Schemes'!H12</f>
        <v>0</v>
      </c>
      <c r="JY12" s="2315">
        <f>'J - Capital In Year Schemes'!I12</f>
        <v>0</v>
      </c>
      <c r="JZ12" s="2315">
        <f>'J - Capital In Year Schemes'!J12</f>
        <v>0</v>
      </c>
      <c r="KA12" s="2315">
        <f>'J - Capital In Year Schemes'!K12</f>
        <v>0</v>
      </c>
      <c r="KB12" s="2315">
        <f>'J - Capital In Year Schemes'!L12</f>
        <v>0</v>
      </c>
      <c r="KC12" s="2315">
        <f>'J - Capital In Year Schemes'!M12</f>
        <v>0</v>
      </c>
      <c r="KD12" s="2315">
        <f>'J - Capital In Year Schemes'!N12</f>
        <v>0</v>
      </c>
      <c r="KE12" s="2315">
        <f>'J - Capital In Year Schemes'!O12</f>
        <v>0</v>
      </c>
      <c r="KF12" s="2315">
        <f>'J - Capital In Year Schemes'!P12</f>
        <v>0</v>
      </c>
      <c r="KG12" s="2315">
        <f>'J - Capital In Year Schemes'!Q12</f>
        <v>0</v>
      </c>
      <c r="KH12" s="2338">
        <f>'J - Capital In Year Schemes'!R12</f>
        <v>0</v>
      </c>
      <c r="KI12" s="2338">
        <f>'J - Capital In Year Schemes'!S12</f>
        <v>0</v>
      </c>
      <c r="KJ12" s="2339">
        <f>'J - Capital In Year Schemes'!T12</f>
        <v>0</v>
      </c>
      <c r="KK12" s="2323">
        <f>IF(AND(KI12&gt;0,JR12=""),1,0)</f>
        <v>0</v>
      </c>
      <c r="KM12" s="2316">
        <f>'K - Capital Disposals'!A12</f>
        <v>2</v>
      </c>
      <c r="KN12" s="2340">
        <f>'K - Capital Disposals'!B12</f>
        <v>0</v>
      </c>
      <c r="KO12" s="2325">
        <f>'K - Capital Disposals'!C12</f>
        <v>0</v>
      </c>
      <c r="KP12" s="2325">
        <f>'K - Capital Disposals'!D12</f>
        <v>0</v>
      </c>
      <c r="KQ12" s="2341">
        <f>'K - Capital Disposals'!E12</f>
        <v>0</v>
      </c>
      <c r="KR12" s="2327">
        <f>'K - Capital Disposals'!F12</f>
        <v>0</v>
      </c>
      <c r="KS12" s="2327">
        <f>'K - Capital Disposals'!G12</f>
        <v>0</v>
      </c>
      <c r="KT12" s="2317">
        <f>'K - Capital Disposals'!H12</f>
        <v>0</v>
      </c>
      <c r="KU12" s="2318">
        <f>'K - Capital Disposals'!I12</f>
        <v>0</v>
      </c>
      <c r="KV12" s="2992">
        <f>'K - Capital Disposals'!J12</f>
        <v>0</v>
      </c>
      <c r="KW12" s="2934"/>
      <c r="KX12" s="2934"/>
      <c r="KY12" s="2934"/>
      <c r="KZ12" s="2934"/>
      <c r="LA12" s="2934"/>
      <c r="LB12" s="2935"/>
      <c r="LC12" s="2190"/>
      <c r="LE12" s="1798">
        <f>'L - EFL'!A12</f>
        <v>2</v>
      </c>
      <c r="LF12" s="1797" t="str">
        <f>'L - EFL'!B12</f>
        <v>Depreciation</v>
      </c>
      <c r="LG12" s="1990">
        <f>'L - EFL'!C12</f>
        <v>0</v>
      </c>
      <c r="LH12" s="1990">
        <f>'L - EFL'!D12</f>
        <v>0</v>
      </c>
      <c r="LI12" s="1796">
        <f>'L - EFL'!E12</f>
        <v>0</v>
      </c>
      <c r="LJ12" s="1990">
        <f>'L - EFL'!F12</f>
        <v>0</v>
      </c>
      <c r="LL12" s="1281"/>
      <c r="LM12" s="1969">
        <f>'M - Aged Debtors'!B12</f>
        <v>0</v>
      </c>
      <c r="LN12" s="1970">
        <f>'M - Aged Debtors'!C12</f>
        <v>0</v>
      </c>
      <c r="LO12" s="1971">
        <f>'M - Aged Debtors'!D12</f>
        <v>0</v>
      </c>
      <c r="LP12" s="1972">
        <f>'M - Aged Debtors'!E12</f>
        <v>0</v>
      </c>
      <c r="LQ12" s="2233">
        <f>'M - Aged Debtors'!F12</f>
        <v>0</v>
      </c>
      <c r="LR12" s="1291" t="str">
        <f>'M - Aged Debtors'!G12</f>
        <v/>
      </c>
      <c r="LS12" s="899" t="str">
        <f>'M - Aged Debtors'!H12</f>
        <v/>
      </c>
      <c r="LT12" s="899" t="str">
        <f>'M - Aged Debtors'!I12</f>
        <v/>
      </c>
      <c r="LU12" s="900" t="str">
        <f>'M - Aged Debtors'!J12</f>
        <v/>
      </c>
      <c r="LV12" s="1964">
        <f>'M - Aged Debtors'!K12</f>
        <v>0</v>
      </c>
      <c r="LX12" s="501" t="str">
        <f>'N - GMS'!A12</f>
        <v>MPIG Correction Factor/Practice support payment</v>
      </c>
      <c r="LY12" s="502"/>
      <c r="LZ12" s="503">
        <f>'N - GMS'!C12</f>
        <v>2</v>
      </c>
      <c r="MA12" s="239">
        <f>'N - GMS'!D12</f>
        <v>0</v>
      </c>
      <c r="MB12" s="240">
        <f>'N - GMS'!E12</f>
        <v>0</v>
      </c>
      <c r="MC12" s="241">
        <f>'N - GMS'!F12</f>
        <v>0</v>
      </c>
      <c r="MD12" s="240">
        <f>'N - GMS'!G12</f>
        <v>0</v>
      </c>
      <c r="ME12" s="231"/>
      <c r="MF12" s="1998">
        <f>'N - GMS'!I12</f>
        <v>0</v>
      </c>
      <c r="MH12" s="1869" t="str">
        <f>'O - Dental'!A12</f>
        <v>Additional Access</v>
      </c>
      <c r="MI12" s="763"/>
      <c r="MJ12" s="761">
        <f>'O - Dental'!C12</f>
        <v>4</v>
      </c>
      <c r="MK12" s="761">
        <f>'O - Dental'!D12</f>
        <v>0</v>
      </c>
      <c r="ML12" s="1992">
        <f>'O - Dental'!E12</f>
        <v>0</v>
      </c>
      <c r="MM12" s="1992">
        <f>'O - Dental'!F12</f>
        <v>0</v>
      </c>
      <c r="MN12" s="716">
        <f>'O - Dental'!G12</f>
        <v>0</v>
      </c>
      <c r="MO12" s="717"/>
      <c r="MP12" s="1983">
        <f>'O - Dental'!I12</f>
        <v>0</v>
      </c>
    </row>
    <row r="13" spans="1:354" ht="20" customHeight="1" thickTop="1" thickBot="1">
      <c r="A13" s="1941"/>
      <c r="B13" s="1941"/>
      <c r="C13" s="1941"/>
      <c r="D13" s="1941"/>
      <c r="E13" s="1941"/>
      <c r="F13" s="1941"/>
      <c r="G13" s="1941"/>
      <c r="H13" s="1941"/>
      <c r="I13" s="1941"/>
      <c r="J13" s="1941"/>
      <c r="K13" s="1941"/>
      <c r="M13" s="1035">
        <f>'A - Movement'!A13</f>
        <v>3</v>
      </c>
      <c r="N13" s="2086" t="str">
        <f>'A - Movement'!B13</f>
        <v>Planned Expenditure For Covid-19  (Negative Value)</v>
      </c>
      <c r="O13" s="1243">
        <f>'A - Movement'!C13</f>
        <v>0</v>
      </c>
      <c r="P13" s="1243">
        <f>'A - Movement'!D13</f>
        <v>0</v>
      </c>
      <c r="Q13" s="1039">
        <f>'A - Movement'!E13</f>
        <v>0</v>
      </c>
      <c r="R13" s="1039">
        <f>'A - Movement'!F13</f>
        <v>0</v>
      </c>
      <c r="S13" s="1941"/>
      <c r="T13" s="2183"/>
      <c r="U13" s="1035">
        <f>'A - Movement'!I13</f>
        <v>3</v>
      </c>
      <c r="V13" s="2086" t="str">
        <f t="shared" si="3"/>
        <v>Planned Expenditure For Covid-19  (Negative Value)</v>
      </c>
      <c r="W13" s="1243">
        <f>'A - Movement'!J13</f>
        <v>0</v>
      </c>
      <c r="X13" s="1243">
        <f>'A - Movement'!K13</f>
        <v>0</v>
      </c>
      <c r="Y13" s="1243">
        <f>'A - Movement'!L13</f>
        <v>0</v>
      </c>
      <c r="Z13" s="1243">
        <f>'A - Movement'!M13</f>
        <v>0</v>
      </c>
      <c r="AA13" s="1243">
        <f>'A - Movement'!N13</f>
        <v>0</v>
      </c>
      <c r="AB13" s="1243">
        <f>'A - Movement'!O13</f>
        <v>0</v>
      </c>
      <c r="AC13" s="1243">
        <f>'A - Movement'!P13</f>
        <v>0</v>
      </c>
      <c r="AD13" s="1243">
        <f>'A - Movement'!Q13</f>
        <v>0</v>
      </c>
      <c r="AE13" s="1243">
        <f>'A - Movement'!R13</f>
        <v>0</v>
      </c>
      <c r="AF13" s="1243">
        <f>'A - Movement'!S13</f>
        <v>0</v>
      </c>
      <c r="AG13" s="1243">
        <f>'A - Movement'!T13</f>
        <v>0</v>
      </c>
      <c r="AH13" s="1243">
        <f>'A - Movement'!U13</f>
        <v>0</v>
      </c>
      <c r="AI13" s="1243">
        <f>'A - Movement'!V13</f>
        <v>0</v>
      </c>
      <c r="AJ13" s="1243">
        <f>'A - Movement'!W13</f>
        <v>0</v>
      </c>
      <c r="AK13" s="1243">
        <f t="shared" si="0"/>
        <v>0</v>
      </c>
      <c r="AL13" s="1039">
        <f t="shared" si="1"/>
        <v>0</v>
      </c>
      <c r="AM13" s="1039">
        <f t="shared" si="2"/>
        <v>0</v>
      </c>
      <c r="AN13" s="1941"/>
      <c r="AO13" s="2183"/>
      <c r="AP13" s="1552">
        <f>'A1 - Underlying Position'!A14</f>
        <v>3</v>
      </c>
      <c r="AQ13" s="1525" t="str">
        <f>'A1 - Underlying Position'!B14</f>
        <v xml:space="preserve">Pay - Nursing &amp; Midwifery Registered </v>
      </c>
      <c r="AR13" s="1993">
        <f>'A1 - Underlying Position'!C14</f>
        <v>0</v>
      </c>
      <c r="AS13" s="1994">
        <f>'A1 - Underlying Position'!D14</f>
        <v>0</v>
      </c>
      <c r="AT13" s="1994">
        <f>'A1 - Underlying Position'!E14</f>
        <v>0</v>
      </c>
      <c r="AU13" s="80">
        <f>'A1 - Underlying Position'!F14</f>
        <v>0</v>
      </c>
      <c r="AV13" s="1995">
        <f>'A1 - Underlying Position'!G14</f>
        <v>0</v>
      </c>
      <c r="AW13" s="80">
        <f>'A1 - Underlying Position'!H14</f>
        <v>0</v>
      </c>
      <c r="AX13" s="1941"/>
      <c r="AZ13" s="1912">
        <f>'A2 - Risks'!A13</f>
        <v>5</v>
      </c>
      <c r="BA13" s="1914" t="str">
        <f>'A2 - Risks'!B13</f>
        <v>Continuing Healthcare</v>
      </c>
      <c r="BB13" s="2000">
        <f>'A2 - Risks'!C13</f>
        <v>0</v>
      </c>
      <c r="BC13" s="1966">
        <f>'A2 - Risks'!D13</f>
        <v>0</v>
      </c>
      <c r="BE13" s="2328">
        <f>'B - Monthly Positions'!A13</f>
        <v>3</v>
      </c>
      <c r="BF13" s="95" t="str">
        <f>'B - Monthly Positions'!B13</f>
        <v>Welsh NHS Local Health Boards &amp; Trusts Income</v>
      </c>
      <c r="BG13" s="99" t="str">
        <f>'B - Monthly Positions'!C13</f>
        <v>Actual/F'cast</v>
      </c>
      <c r="BH13" s="1993">
        <f>'B - Monthly Positions'!D13</f>
        <v>0</v>
      </c>
      <c r="BI13" s="1993">
        <f>'B - Monthly Positions'!E13</f>
        <v>0</v>
      </c>
      <c r="BJ13" s="1993">
        <f>'B - Monthly Positions'!F13</f>
        <v>0</v>
      </c>
      <c r="BK13" s="1993">
        <f>'B - Monthly Positions'!G13</f>
        <v>0</v>
      </c>
      <c r="BL13" s="1994">
        <f>'B - Monthly Positions'!H13</f>
        <v>0</v>
      </c>
      <c r="BM13" s="1994">
        <f>'B - Monthly Positions'!I13</f>
        <v>0</v>
      </c>
      <c r="BN13" s="1994">
        <f>'B - Monthly Positions'!J13</f>
        <v>0</v>
      </c>
      <c r="BO13" s="1994">
        <f>'B - Monthly Positions'!K13</f>
        <v>0</v>
      </c>
      <c r="BP13" s="1994">
        <f>'B - Monthly Positions'!L13</f>
        <v>0</v>
      </c>
      <c r="BQ13" s="1994">
        <f>'B - Monthly Positions'!M13</f>
        <v>0</v>
      </c>
      <c r="BR13" s="1994">
        <f>'B - Monthly Positions'!N13</f>
        <v>0</v>
      </c>
      <c r="BS13" s="1997">
        <f>'B - Monthly Positions'!O13</f>
        <v>0</v>
      </c>
      <c r="BT13" s="1993">
        <f>'B - Monthly Positions'!P13</f>
        <v>0</v>
      </c>
      <c r="BU13" s="1993">
        <f>'B - Monthly Positions'!Q13</f>
        <v>0</v>
      </c>
      <c r="BV13" s="1830"/>
      <c r="BW13" s="2102"/>
      <c r="BX13" s="155">
        <f>'B1 - Net Exp Profiles'!A13</f>
        <v>4</v>
      </c>
      <c r="BY13" s="1394" t="str">
        <f>'B1 - Net Exp Profiles'!B13</f>
        <v>Total Gross Pay Expenditure - Current Plan</v>
      </c>
      <c r="BZ13" s="1877">
        <f>'B1 - Net Exp Profiles'!C13</f>
        <v>0</v>
      </c>
      <c r="CA13" s="1368">
        <f>'B1 - Net Exp Profiles'!D13</f>
        <v>0</v>
      </c>
      <c r="CB13" s="1368">
        <f>'B1 - Net Exp Profiles'!E13</f>
        <v>0</v>
      </c>
      <c r="CC13" s="1368">
        <f>'B1 - Net Exp Profiles'!F13</f>
        <v>0</v>
      </c>
      <c r="CD13" s="1368">
        <f>'B1 - Net Exp Profiles'!G13</f>
        <v>0</v>
      </c>
      <c r="CE13" s="1368">
        <f>'B1 - Net Exp Profiles'!H13</f>
        <v>0</v>
      </c>
      <c r="CF13" s="1368">
        <f>'B1 - Net Exp Profiles'!I13</f>
        <v>0</v>
      </c>
      <c r="CG13" s="1368">
        <f>'B1 - Net Exp Profiles'!J13</f>
        <v>0</v>
      </c>
      <c r="CH13" s="1368">
        <f>'B1 - Net Exp Profiles'!K13</f>
        <v>0</v>
      </c>
      <c r="CI13" s="1368">
        <f>'B1 - Net Exp Profiles'!L13</f>
        <v>0</v>
      </c>
      <c r="CJ13" s="1368">
        <f>'B1 - Net Exp Profiles'!M13</f>
        <v>0</v>
      </c>
      <c r="CK13" s="2811">
        <f>'B1 - Net Exp Profiles'!N13</f>
        <v>0</v>
      </c>
      <c r="CL13" s="1208">
        <f>'B1 - Net Exp Profiles'!O13</f>
        <v>0</v>
      </c>
      <c r="CM13" s="1366">
        <f>'B1 - Net Exp Profiles'!P13</f>
        <v>0</v>
      </c>
      <c r="CO13" s="1475">
        <f>'B2 - Pay &amp; Agency'!A13</f>
        <v>4</v>
      </c>
      <c r="CP13" s="1479" t="str">
        <f>'B2 - Pay &amp; Agency'!B13</f>
        <v>Prof Scientific &amp; Technical</v>
      </c>
      <c r="CQ13" s="1987">
        <f>'B2 - Pay &amp; Agency'!C13</f>
        <v>0</v>
      </c>
      <c r="CR13" s="1988">
        <f>'B2 - Pay &amp; Agency'!D13</f>
        <v>0</v>
      </c>
      <c r="CS13" s="1988">
        <f>'B2 - Pay &amp; Agency'!E13</f>
        <v>0</v>
      </c>
      <c r="CT13" s="1988">
        <f>'B2 - Pay &amp; Agency'!F13</f>
        <v>0</v>
      </c>
      <c r="CU13" s="1988">
        <f>'B2 - Pay &amp; Agency'!G13</f>
        <v>0</v>
      </c>
      <c r="CV13" s="1988">
        <f>'B2 - Pay &amp; Agency'!H13</f>
        <v>0</v>
      </c>
      <c r="CW13" s="1988">
        <f>'B2 - Pay &amp; Agency'!I13</f>
        <v>0</v>
      </c>
      <c r="CX13" s="1988">
        <f>'B2 - Pay &amp; Agency'!J13</f>
        <v>0</v>
      </c>
      <c r="CY13" s="1988">
        <f>'B2 - Pay &amp; Agency'!K13</f>
        <v>0</v>
      </c>
      <c r="CZ13" s="1988">
        <f>'B2 - Pay &amp; Agency'!L13</f>
        <v>0</v>
      </c>
      <c r="DA13" s="1988">
        <f>'B2 - Pay &amp; Agency'!M13</f>
        <v>0</v>
      </c>
      <c r="DB13" s="1989">
        <f>'B2 - Pay &amp; Agency'!N13</f>
        <v>0</v>
      </c>
      <c r="DC13" s="1470">
        <f>'B2 - Pay &amp; Agency'!O13</f>
        <v>0</v>
      </c>
      <c r="DD13" s="1471">
        <f>'B2 - Pay &amp; Agency'!P13</f>
        <v>0</v>
      </c>
      <c r="DF13" s="2137">
        <f>'B3 - COVID-19'!A11</f>
        <v>4</v>
      </c>
      <c r="DG13" s="2146" t="str">
        <f>'B3 - COVID-19'!B11</f>
        <v xml:space="preserve">Medical &amp; Dental </v>
      </c>
      <c r="DH13" s="1476">
        <f>'B3 - COVID-19'!C11</f>
        <v>0</v>
      </c>
      <c r="DI13" s="1473">
        <f>'B3 - COVID-19'!D11</f>
        <v>0</v>
      </c>
      <c r="DJ13" s="1473">
        <f>'B3 - COVID-19'!E11</f>
        <v>0</v>
      </c>
      <c r="DK13" s="1473">
        <f>'B3 - COVID-19'!F11</f>
        <v>0</v>
      </c>
      <c r="DL13" s="1473">
        <f>'B3 - COVID-19'!G11</f>
        <v>0</v>
      </c>
      <c r="DM13" s="1473">
        <f>'B3 - COVID-19'!H11</f>
        <v>0</v>
      </c>
      <c r="DN13" s="1473">
        <f>'B3 - COVID-19'!I11</f>
        <v>0</v>
      </c>
      <c r="DO13" s="1473">
        <f>'B3 - COVID-19'!J11</f>
        <v>0</v>
      </c>
      <c r="DP13" s="1473">
        <f>'B3 - COVID-19'!K11</f>
        <v>0</v>
      </c>
      <c r="DQ13" s="1473">
        <f>'B3 - COVID-19'!L11</f>
        <v>0</v>
      </c>
      <c r="DR13" s="1473">
        <f>'B3 - COVID-19'!M11</f>
        <v>0</v>
      </c>
      <c r="DS13" s="1480">
        <f>'B3 - COVID-19'!N11</f>
        <v>0</v>
      </c>
      <c r="DT13" s="2087">
        <f>'B3 - COVID-19'!O11</f>
        <v>0</v>
      </c>
      <c r="DU13" s="2088">
        <f>'B3 - COVID-19'!P11</f>
        <v>0</v>
      </c>
      <c r="DV13" s="85"/>
      <c r="DW13" s="85"/>
      <c r="DY13" s="2342">
        <f>'C, C1 &amp; C2 - Savings Schemes'!A13</f>
        <v>1</v>
      </c>
      <c r="DZ13" s="2910" t="str">
        <f>'C, C1 &amp; C2 - Savings Schemes'!B13</f>
        <v>CHC and Funded Nursing Care</v>
      </c>
      <c r="EA13" s="93" t="str">
        <f>'C, C1 &amp; C2 - Savings Schemes'!C13</f>
        <v>Budget/Plan</v>
      </c>
      <c r="EB13" s="2002">
        <f>'C, C1 &amp; C2 - Savings Schemes'!D13</f>
        <v>0</v>
      </c>
      <c r="EC13" s="2002">
        <f>'C, C1 &amp; C2 - Savings Schemes'!E13</f>
        <v>0</v>
      </c>
      <c r="ED13" s="2002">
        <f>'C, C1 &amp; C2 - Savings Schemes'!F13</f>
        <v>0</v>
      </c>
      <c r="EE13" s="2002">
        <f>'C, C1 &amp; C2 - Savings Schemes'!G13</f>
        <v>0</v>
      </c>
      <c r="EF13" s="2002">
        <f>'C, C1 &amp; C2 - Savings Schemes'!H13</f>
        <v>0</v>
      </c>
      <c r="EG13" s="2002">
        <f>'C, C1 &amp; C2 - Savings Schemes'!I13</f>
        <v>0</v>
      </c>
      <c r="EH13" s="2002">
        <f>'C, C1 &amp; C2 - Savings Schemes'!J13</f>
        <v>0</v>
      </c>
      <c r="EI13" s="2002">
        <f>'C, C1 &amp; C2 - Savings Schemes'!K13</f>
        <v>0</v>
      </c>
      <c r="EJ13" s="2002">
        <f>'C, C1 &amp; C2 - Savings Schemes'!L13</f>
        <v>0</v>
      </c>
      <c r="EK13" s="2002">
        <f>'C, C1 &amp; C2 - Savings Schemes'!M13</f>
        <v>0</v>
      </c>
      <c r="EL13" s="2002">
        <f>'C, C1 &amp; C2 - Savings Schemes'!N13</f>
        <v>0</v>
      </c>
      <c r="EM13" s="2002">
        <f>'C, C1 &amp; C2 - Savings Schemes'!O13</f>
        <v>0</v>
      </c>
      <c r="EN13" s="1028">
        <f>'C, C1 &amp; C2 - Savings Schemes'!P13</f>
        <v>0</v>
      </c>
      <c r="EO13" s="1023">
        <f>'C, C1 &amp; C2 - Savings Schemes'!Q13</f>
        <v>0</v>
      </c>
      <c r="EP13" s="2343"/>
      <c r="EQ13" s="2344"/>
      <c r="ER13" s="2344"/>
      <c r="ES13" s="2344"/>
      <c r="ET13" s="2344"/>
      <c r="EU13" s="149"/>
      <c r="EV13" s="646"/>
      <c r="EW13" s="2306"/>
      <c r="EX13" s="2955"/>
      <c r="EY13" s="1894" t="str">
        <f>'Table C3 Tracker'!B13</f>
        <v>Variance</v>
      </c>
      <c r="EZ13" s="1216">
        <f>'Table C3 Tracker'!C13</f>
        <v>0</v>
      </c>
      <c r="FA13" s="1897">
        <f>'Table C3 Tracker'!D13</f>
        <v>0</v>
      </c>
      <c r="FB13" s="1897">
        <f>'Table C3 Tracker'!E13</f>
        <v>0</v>
      </c>
      <c r="FC13" s="1897">
        <f>'Table C3 Tracker'!F13</f>
        <v>0</v>
      </c>
      <c r="FD13" s="1897">
        <f>'Table C3 Tracker'!G13</f>
        <v>0</v>
      </c>
      <c r="FE13" s="1897">
        <f>'Table C3 Tracker'!H13</f>
        <v>0</v>
      </c>
      <c r="FF13" s="1897">
        <f>'Table C3 Tracker'!I13</f>
        <v>0</v>
      </c>
      <c r="FG13" s="1897">
        <f>'Table C3 Tracker'!J13</f>
        <v>0</v>
      </c>
      <c r="FH13" s="1897">
        <f>'Table C3 Tracker'!K13</f>
        <v>0</v>
      </c>
      <c r="FI13" s="1897">
        <f>'Table C3 Tracker'!L13</f>
        <v>0</v>
      </c>
      <c r="FJ13" s="1897">
        <f>'Table C3 Tracker'!M13</f>
        <v>0</v>
      </c>
      <c r="FK13" s="1897">
        <f>'Table C3 Tracker'!N13</f>
        <v>0</v>
      </c>
      <c r="FL13" s="1905">
        <f>'Table C3 Tracker'!O13</f>
        <v>0</v>
      </c>
      <c r="FM13" s="1895">
        <f>'Table C3 Tracker'!P13</f>
        <v>0</v>
      </c>
      <c r="FN13" s="1896">
        <f>'Table C3 Tracker'!Q13</f>
        <v>0</v>
      </c>
      <c r="FO13" s="1905">
        <f>'Table C3 Tracker'!R13</f>
        <v>0</v>
      </c>
      <c r="FP13" s="1905">
        <f>'Table C3 Tracker'!S13</f>
        <v>0</v>
      </c>
      <c r="FQ13" s="1905">
        <f>'Table C3 Tracker'!T13</f>
        <v>0</v>
      </c>
      <c r="FR13" s="1905">
        <f>'Table C3 Tracker'!U13</f>
        <v>0</v>
      </c>
      <c r="FS13" s="2345"/>
      <c r="FU13" s="2308">
        <f>'D - Welsh NHS Assumptions'!A13</f>
        <v>3</v>
      </c>
      <c r="FV13" s="2346" t="str">
        <f>'D - Welsh NHS Assumptions'!B13</f>
        <v xml:space="preserve">Betsi Cadwaladr University </v>
      </c>
      <c r="FW13" s="2332">
        <f>'D - Welsh NHS Assumptions'!C13</f>
        <v>0</v>
      </c>
      <c r="FX13" s="2332">
        <f>'D - Welsh NHS Assumptions'!D13</f>
        <v>0</v>
      </c>
      <c r="FY13" s="2311">
        <f>'D - Welsh NHS Assumptions'!E13</f>
        <v>0</v>
      </c>
      <c r="FZ13" s="1941"/>
      <c r="GA13" s="2332">
        <f>'D - Welsh NHS Assumptions'!G13</f>
        <v>0</v>
      </c>
      <c r="GB13" s="2332">
        <f>'D - Welsh NHS Assumptions'!H13</f>
        <v>0</v>
      </c>
      <c r="GC13" s="2311">
        <f>'D - Welsh NHS Assumptions'!I13</f>
        <v>0</v>
      </c>
      <c r="GD13" s="1941"/>
      <c r="GF13" s="2212" t="str">
        <f>'E - Resource Limits'!A13</f>
        <v>2. ANTICIPATED ALLOCATIONS</v>
      </c>
      <c r="GG13" s="2212"/>
      <c r="GH13" s="1941"/>
      <c r="GI13" s="1941"/>
      <c r="GJ13" s="1941"/>
      <c r="GK13" s="1941"/>
      <c r="GL13" s="1941"/>
      <c r="GM13" s="1941"/>
      <c r="GN13" s="1941"/>
      <c r="GO13" s="1941"/>
      <c r="GP13" s="1941"/>
      <c r="GQ13" s="1941"/>
      <c r="GR13" s="2190"/>
      <c r="GT13" s="1844">
        <f>'E1 - Invoiced Income'!A13</f>
        <v>2</v>
      </c>
      <c r="GU13" s="2003" t="str">
        <f>'E1 - Invoiced Income'!B13</f>
        <v>DEL Non Cash Depreciation - Baseline Surplus / Shortfall</v>
      </c>
      <c r="GV13" s="1981">
        <f>'E1 - Invoiced Income'!C13</f>
        <v>0</v>
      </c>
      <c r="GW13" s="1981">
        <f>'E1 - Invoiced Income'!D13</f>
        <v>0</v>
      </c>
      <c r="GX13" s="1981">
        <f>'E1 - Invoiced Income'!E13</f>
        <v>0</v>
      </c>
      <c r="GY13" s="1981">
        <f>'E1 - Invoiced Income'!F13</f>
        <v>0</v>
      </c>
      <c r="GZ13" s="1981">
        <f>'E1 - Invoiced Income'!G13</f>
        <v>0</v>
      </c>
      <c r="HA13" s="1981">
        <f>'E1 - Invoiced Income'!H13</f>
        <v>0</v>
      </c>
      <c r="HB13" s="1981">
        <f>'E1 - Invoiced Income'!I13</f>
        <v>0</v>
      </c>
      <c r="HC13" s="1981">
        <f>'E1 - Invoiced Income'!J13</f>
        <v>0</v>
      </c>
      <c r="HD13" s="1981">
        <f>'E1 - Invoiced Income'!K13</f>
        <v>0</v>
      </c>
      <c r="HE13" s="1981">
        <f>'E1 - Invoiced Income'!L13</f>
        <v>0</v>
      </c>
      <c r="HF13" s="1981">
        <f>'E1 - Invoiced Income'!M13</f>
        <v>0</v>
      </c>
      <c r="HG13" s="1981">
        <f>'E1 - Invoiced Income'!N13</f>
        <v>0</v>
      </c>
      <c r="HH13" s="1981">
        <f>'E1 - Invoiced Income'!O13</f>
        <v>0</v>
      </c>
      <c r="HI13" s="1981">
        <f>'E1 - Invoiced Income'!P13</f>
        <v>0</v>
      </c>
      <c r="HJ13" s="1981">
        <f>'E1 - Invoiced Income'!R13</f>
        <v>0</v>
      </c>
      <c r="HK13" s="1981">
        <f>'E1 - Invoiced Income'!S13</f>
        <v>0</v>
      </c>
      <c r="HL13" s="1849">
        <f>'E1 - Invoiced Income'!T13</f>
        <v>0</v>
      </c>
      <c r="HM13" s="2004">
        <f>'E1 - Invoiced Income'!U13</f>
        <v>0</v>
      </c>
      <c r="HO13" s="2347">
        <f>'F - SoFP'!A13</f>
        <v>5</v>
      </c>
      <c r="HP13" s="2348" t="str">
        <f>'F - SoFP'!B13</f>
        <v xml:space="preserve">Non-Current Assets sub total </v>
      </c>
      <c r="HQ13" s="2300">
        <f>'F - SoFP'!C13</f>
        <v>0</v>
      </c>
      <c r="HR13" s="2300">
        <f>'F - SoFP'!D13</f>
        <v>0</v>
      </c>
      <c r="HS13" s="2300">
        <f>'F - SoFP'!E13</f>
        <v>0</v>
      </c>
      <c r="HT13" s="2201"/>
      <c r="HV13" s="2316">
        <f>'G - Cash Flow'!A13</f>
        <v>3</v>
      </c>
      <c r="HW13" s="2333" t="str">
        <f>'G - Cash Flow'!B13</f>
        <v>WG Revenue Funding - Other (e.g. invoices)</v>
      </c>
      <c r="HX13" s="2317">
        <f>'G - Cash Flow'!C13</f>
        <v>0</v>
      </c>
      <c r="HY13" s="2317">
        <f>'G - Cash Flow'!D13</f>
        <v>0</v>
      </c>
      <c r="HZ13" s="2317">
        <f>'G - Cash Flow'!E13</f>
        <v>0</v>
      </c>
      <c r="IA13" s="2317">
        <f>'G - Cash Flow'!F13</f>
        <v>0</v>
      </c>
      <c r="IB13" s="2317">
        <f>'G - Cash Flow'!G13</f>
        <v>0</v>
      </c>
      <c r="IC13" s="2317">
        <f>'G - Cash Flow'!H13</f>
        <v>0</v>
      </c>
      <c r="ID13" s="2317">
        <f>'G - Cash Flow'!I13</f>
        <v>0</v>
      </c>
      <c r="IE13" s="2317">
        <f>'G - Cash Flow'!J13</f>
        <v>0</v>
      </c>
      <c r="IF13" s="2317">
        <f>'G - Cash Flow'!K13</f>
        <v>0</v>
      </c>
      <c r="IG13" s="2317">
        <f>'G - Cash Flow'!L13</f>
        <v>0</v>
      </c>
      <c r="IH13" s="2317">
        <f>'G - Cash Flow'!M13</f>
        <v>0</v>
      </c>
      <c r="II13" s="2317">
        <f>'G - Cash Flow'!N13</f>
        <v>0</v>
      </c>
      <c r="IJ13" s="2318">
        <f>'G - Cash Flow'!O13</f>
        <v>0</v>
      </c>
      <c r="IK13" s="2197"/>
      <c r="IM13" s="995"/>
      <c r="IN13" s="434"/>
      <c r="IO13" s="435"/>
      <c r="IP13" s="435"/>
      <c r="IQ13" s="435"/>
      <c r="IR13" s="435"/>
      <c r="IS13" s="435"/>
      <c r="IT13" s="435"/>
      <c r="IU13" s="435"/>
      <c r="IV13" s="435"/>
      <c r="IW13" s="435"/>
      <c r="IX13" s="435"/>
      <c r="IY13" s="435"/>
      <c r="IZ13" s="435"/>
      <c r="JA13" s="435"/>
      <c r="JB13" s="1941"/>
      <c r="JD13" s="2336"/>
      <c r="JE13" s="2349" t="str">
        <f>'I - Capital RLM'!B13</f>
        <v>Gross expenditure (accrued, to</v>
      </c>
      <c r="JF13" s="2251"/>
      <c r="JG13" s="2251"/>
      <c r="JH13" s="2251"/>
      <c r="JI13" s="2350"/>
      <c r="JJ13" s="2251"/>
      <c r="JK13" s="2251"/>
      <c r="JL13" s="2251"/>
      <c r="JM13" s="2323"/>
      <c r="JN13" s="312"/>
      <c r="JO13" s="2323"/>
      <c r="JQ13" s="2351">
        <f>'J - Capital In Year Schemes'!A13</f>
        <v>2</v>
      </c>
      <c r="JR13" s="2352">
        <f>'J - Capital In Year Schemes'!B13</f>
        <v>0</v>
      </c>
      <c r="JS13" s="2352">
        <f>'J - Capital In Year Schemes'!C13</f>
        <v>0</v>
      </c>
      <c r="JT13" s="2272">
        <f>'J - Capital In Year Schemes'!D13</f>
        <v>0</v>
      </c>
      <c r="JU13" s="2272">
        <f>'J - Capital In Year Schemes'!E13</f>
        <v>0</v>
      </c>
      <c r="JV13" s="2272">
        <f>'J - Capital In Year Schemes'!F13</f>
        <v>0</v>
      </c>
      <c r="JW13" s="2272">
        <f>'J - Capital In Year Schemes'!G13</f>
        <v>0</v>
      </c>
      <c r="JX13" s="2272">
        <f>'J - Capital In Year Schemes'!H13</f>
        <v>0</v>
      </c>
      <c r="JY13" s="2272">
        <f>'J - Capital In Year Schemes'!I13</f>
        <v>0</v>
      </c>
      <c r="JZ13" s="2272">
        <f>'J - Capital In Year Schemes'!J13</f>
        <v>0</v>
      </c>
      <c r="KA13" s="2272">
        <f>'J - Capital In Year Schemes'!K13</f>
        <v>0</v>
      </c>
      <c r="KB13" s="2272">
        <f>'J - Capital In Year Schemes'!L13</f>
        <v>0</v>
      </c>
      <c r="KC13" s="2272">
        <f>'J - Capital In Year Schemes'!M13</f>
        <v>0</v>
      </c>
      <c r="KD13" s="2272">
        <f>'J - Capital In Year Schemes'!N13</f>
        <v>0</v>
      </c>
      <c r="KE13" s="2272">
        <f>'J - Capital In Year Schemes'!O13</f>
        <v>0</v>
      </c>
      <c r="KF13" s="2272">
        <f>'J - Capital In Year Schemes'!P13</f>
        <v>0</v>
      </c>
      <c r="KG13" s="2272">
        <f>'J - Capital In Year Schemes'!Q13</f>
        <v>0</v>
      </c>
      <c r="KH13" s="2353">
        <f>'J - Capital In Year Schemes'!R13</f>
        <v>0</v>
      </c>
      <c r="KI13" s="2353">
        <f>'J - Capital In Year Schemes'!S13</f>
        <v>0</v>
      </c>
      <c r="KJ13" s="2354">
        <f>'J - Capital In Year Schemes'!T13</f>
        <v>0</v>
      </c>
      <c r="KK13" s="2323">
        <f t="shared" ref="KK13:KK44" si="4">IF(AND(KI13&gt;0,JR13=""),1,0)</f>
        <v>0</v>
      </c>
      <c r="KM13" s="2316">
        <f>'K - Capital Disposals'!A13</f>
        <v>3</v>
      </c>
      <c r="KN13" s="2340">
        <f>'K - Capital Disposals'!B13</f>
        <v>0</v>
      </c>
      <c r="KO13" s="2325">
        <f>'K - Capital Disposals'!C13</f>
        <v>0</v>
      </c>
      <c r="KP13" s="2325">
        <f>'K - Capital Disposals'!D13</f>
        <v>0</v>
      </c>
      <c r="KQ13" s="2341">
        <f>'K - Capital Disposals'!E13</f>
        <v>0</v>
      </c>
      <c r="KR13" s="2327">
        <f>'K - Capital Disposals'!F13</f>
        <v>0</v>
      </c>
      <c r="KS13" s="2327">
        <f>'K - Capital Disposals'!G13</f>
        <v>0</v>
      </c>
      <c r="KT13" s="2317">
        <f>'K - Capital Disposals'!H13</f>
        <v>0</v>
      </c>
      <c r="KU13" s="2318">
        <f>'K - Capital Disposals'!I13</f>
        <v>0</v>
      </c>
      <c r="KV13" s="2355">
        <f>'K - Capital Disposals'!J13</f>
        <v>0</v>
      </c>
      <c r="KW13" s="2356"/>
      <c r="KX13" s="2356"/>
      <c r="KY13" s="2356"/>
      <c r="KZ13" s="2356"/>
      <c r="LA13" s="2356"/>
      <c r="LB13" s="2357"/>
      <c r="LC13" s="2190"/>
      <c r="LE13" s="1798">
        <f>'L - EFL'!A13</f>
        <v>3</v>
      </c>
      <c r="LF13" s="1797" t="str">
        <f>'L - EFL'!B13</f>
        <v>Depreciation on Donated Assets</v>
      </c>
      <c r="LG13" s="1990">
        <f>'L - EFL'!C13</f>
        <v>0</v>
      </c>
      <c r="LH13" s="1990">
        <f>'L - EFL'!D13</f>
        <v>0</v>
      </c>
      <c r="LI13" s="1796">
        <f>'L - EFL'!E13</f>
        <v>0</v>
      </c>
      <c r="LJ13" s="1990">
        <f>'L - EFL'!F13</f>
        <v>0</v>
      </c>
      <c r="LL13" s="1281"/>
      <c r="LM13" s="1969">
        <f>'M - Aged Debtors'!B13</f>
        <v>0</v>
      </c>
      <c r="LN13" s="1970">
        <f>'M - Aged Debtors'!C13</f>
        <v>0</v>
      </c>
      <c r="LO13" s="1971">
        <f>'M - Aged Debtors'!D13</f>
        <v>0</v>
      </c>
      <c r="LP13" s="1972">
        <f>'M - Aged Debtors'!E13</f>
        <v>0</v>
      </c>
      <c r="LQ13" s="2233">
        <f>'M - Aged Debtors'!F13</f>
        <v>0</v>
      </c>
      <c r="LR13" s="1291" t="str">
        <f>'M - Aged Debtors'!G13</f>
        <v/>
      </c>
      <c r="LS13" s="899" t="str">
        <f>'M - Aged Debtors'!H13</f>
        <v/>
      </c>
      <c r="LT13" s="899" t="str">
        <f>'M - Aged Debtors'!I13</f>
        <v/>
      </c>
      <c r="LU13" s="900" t="str">
        <f>'M - Aged Debtors'!J13</f>
        <v/>
      </c>
      <c r="LV13" s="1964">
        <f>'M - Aged Debtors'!K13</f>
        <v>0</v>
      </c>
      <c r="LX13" s="504" t="str">
        <f>'N - GMS'!A13</f>
        <v>Total Global Sum and MPIG</v>
      </c>
      <c r="LY13" s="505"/>
      <c r="LZ13" s="506">
        <f>'N - GMS'!C13</f>
        <v>3</v>
      </c>
      <c r="MA13" s="2005">
        <f>'N - GMS'!D13</f>
        <v>0</v>
      </c>
      <c r="MB13" s="2005">
        <f>'N - GMS'!E13</f>
        <v>0</v>
      </c>
      <c r="MC13" s="2006">
        <f>'N - GMS'!F13</f>
        <v>0</v>
      </c>
      <c r="MD13" s="507">
        <f>'N - GMS'!G13</f>
        <v>0</v>
      </c>
      <c r="ME13" s="231"/>
      <c r="MF13" s="508">
        <f>'N - GMS'!I13</f>
        <v>0</v>
      </c>
      <c r="MH13" s="762" t="str">
        <f>'O - Dental'!A13</f>
        <v>Business Rates</v>
      </c>
      <c r="MI13" s="763"/>
      <c r="MJ13" s="758">
        <f>'O - Dental'!C13</f>
        <v>5</v>
      </c>
      <c r="MK13" s="758">
        <f>'O - Dental'!D13</f>
        <v>0</v>
      </c>
      <c r="ML13" s="1992">
        <f>'O - Dental'!E13</f>
        <v>0</v>
      </c>
      <c r="MM13" s="1992">
        <f>'O - Dental'!F13</f>
        <v>0</v>
      </c>
      <c r="MN13" s="716">
        <f>'O - Dental'!G13</f>
        <v>0</v>
      </c>
      <c r="MO13" s="717"/>
      <c r="MP13" s="1983">
        <f>'O - Dental'!I13</f>
        <v>0</v>
      </c>
    </row>
    <row r="14" spans="1:354" ht="20" customHeight="1" thickBot="1">
      <c r="A14" s="1941"/>
      <c r="B14" s="1941"/>
      <c r="C14" s="1941"/>
      <c r="D14" s="1941"/>
      <c r="E14" s="1941"/>
      <c r="F14" s="1941"/>
      <c r="G14" s="1941"/>
      <c r="H14" s="1941"/>
      <c r="I14" s="1941"/>
      <c r="J14" s="1941"/>
      <c r="K14" s="1941"/>
      <c r="M14" s="1035">
        <f>'A - Movement'!A14</f>
        <v>4</v>
      </c>
      <c r="N14" s="1083" t="str">
        <f>'A - Movement'!B14</f>
        <v>Planned Welsh Government Funding (Non Covid-19) (Positive Value)</v>
      </c>
      <c r="O14" s="1243">
        <f>'A - Movement'!C14</f>
        <v>0</v>
      </c>
      <c r="P14" s="1243">
        <f>'A - Movement'!D14</f>
        <v>0</v>
      </c>
      <c r="Q14" s="1039">
        <f>'A - Movement'!E14</f>
        <v>0</v>
      </c>
      <c r="R14" s="1039">
        <f>'A - Movement'!F14</f>
        <v>0</v>
      </c>
      <c r="S14" s="1941"/>
      <c r="T14" s="2183"/>
      <c r="U14" s="1035">
        <f>'A - Movement'!I14</f>
        <v>4</v>
      </c>
      <c r="V14" s="1083" t="str">
        <f t="shared" si="3"/>
        <v>Planned Welsh Government Funding (Non Covid-19) (Positive Value)</v>
      </c>
      <c r="W14" s="1039">
        <f>'A - Movement'!J14</f>
        <v>0</v>
      </c>
      <c r="X14" s="1039">
        <f>'A - Movement'!K14</f>
        <v>0</v>
      </c>
      <c r="Y14" s="1039">
        <f>'A - Movement'!L14</f>
        <v>0</v>
      </c>
      <c r="Z14" s="1039">
        <f>'A - Movement'!M14</f>
        <v>0</v>
      </c>
      <c r="AA14" s="1039">
        <f>'A - Movement'!N14</f>
        <v>0</v>
      </c>
      <c r="AB14" s="1039">
        <f>'A - Movement'!O14</f>
        <v>0</v>
      </c>
      <c r="AC14" s="1039">
        <f>'A - Movement'!P14</f>
        <v>0</v>
      </c>
      <c r="AD14" s="1039">
        <f>'A - Movement'!Q14</f>
        <v>0</v>
      </c>
      <c r="AE14" s="1039">
        <f>'A - Movement'!R14</f>
        <v>0</v>
      </c>
      <c r="AF14" s="1039">
        <f>'A - Movement'!S14</f>
        <v>0</v>
      </c>
      <c r="AG14" s="1039">
        <f>'A - Movement'!T14</f>
        <v>0</v>
      </c>
      <c r="AH14" s="1039">
        <f>'A - Movement'!U14</f>
        <v>0</v>
      </c>
      <c r="AI14" s="1243">
        <f>'A - Movement'!V14</f>
        <v>0</v>
      </c>
      <c r="AJ14" s="1243">
        <f>'A - Movement'!W14</f>
        <v>0</v>
      </c>
      <c r="AK14" s="1243">
        <f t="shared" si="0"/>
        <v>0</v>
      </c>
      <c r="AL14" s="1039">
        <f t="shared" si="1"/>
        <v>0</v>
      </c>
      <c r="AM14" s="1039">
        <f t="shared" si="2"/>
        <v>0</v>
      </c>
      <c r="AN14" s="1941"/>
      <c r="AO14" s="2183"/>
      <c r="AP14" s="1552">
        <f>'A1 - Underlying Position'!A15</f>
        <v>4</v>
      </c>
      <c r="AQ14" s="1524" t="str">
        <f>'A1 - Underlying Position'!B15</f>
        <v>Pay - Prof Scientific &amp; Technical</v>
      </c>
      <c r="AR14" s="1993">
        <f>'A1 - Underlying Position'!C15</f>
        <v>0</v>
      </c>
      <c r="AS14" s="1994">
        <f>'A1 - Underlying Position'!D15</f>
        <v>0</v>
      </c>
      <c r="AT14" s="1994">
        <f>'A1 - Underlying Position'!E15</f>
        <v>0</v>
      </c>
      <c r="AU14" s="80">
        <f>'A1 - Underlying Position'!F15</f>
        <v>0</v>
      </c>
      <c r="AV14" s="1995">
        <f>'A1 - Underlying Position'!G15</f>
        <v>0</v>
      </c>
      <c r="AW14" s="80">
        <f>'A1 - Underlying Position'!H15</f>
        <v>0</v>
      </c>
      <c r="AX14" s="1941"/>
      <c r="AZ14" s="1912">
        <f>'A2 - Risks'!A14</f>
        <v>6</v>
      </c>
      <c r="BA14" s="1914" t="str">
        <f>'A2 - Risks'!B14</f>
        <v>Prescribing</v>
      </c>
      <c r="BB14" s="1965">
        <f>'A2 - Risks'!C14</f>
        <v>0</v>
      </c>
      <c r="BC14" s="1966">
        <f>'A2 - Risks'!D14</f>
        <v>0</v>
      </c>
      <c r="BE14" s="2328">
        <f>'B - Monthly Positions'!A14</f>
        <v>4</v>
      </c>
      <c r="BF14" s="95" t="str">
        <f>'B - Monthly Positions'!B14</f>
        <v>WHSSC Income</v>
      </c>
      <c r="BG14" s="99" t="str">
        <f>'B - Monthly Positions'!C14</f>
        <v>Actual/F'cast</v>
      </c>
      <c r="BH14" s="1993">
        <f>'B - Monthly Positions'!D14</f>
        <v>0</v>
      </c>
      <c r="BI14" s="1993">
        <f>'B - Monthly Positions'!E14</f>
        <v>0</v>
      </c>
      <c r="BJ14" s="1993">
        <f>'B - Monthly Positions'!F14</f>
        <v>0</v>
      </c>
      <c r="BK14" s="1993">
        <f>'B - Monthly Positions'!G14</f>
        <v>0</v>
      </c>
      <c r="BL14" s="1994">
        <f>'B - Monthly Positions'!H14</f>
        <v>0</v>
      </c>
      <c r="BM14" s="1994">
        <f>'B - Monthly Positions'!I14</f>
        <v>0</v>
      </c>
      <c r="BN14" s="1994">
        <f>'B - Monthly Positions'!J14</f>
        <v>0</v>
      </c>
      <c r="BO14" s="1994">
        <f>'B - Monthly Positions'!K14</f>
        <v>0</v>
      </c>
      <c r="BP14" s="1994">
        <f>'B - Monthly Positions'!L14</f>
        <v>0</v>
      </c>
      <c r="BQ14" s="1994">
        <f>'B - Monthly Positions'!M14</f>
        <v>0</v>
      </c>
      <c r="BR14" s="1994">
        <f>'B - Monthly Positions'!N14</f>
        <v>0</v>
      </c>
      <c r="BS14" s="1997">
        <f>'B - Monthly Positions'!O14</f>
        <v>0</v>
      </c>
      <c r="BT14" s="1993">
        <f>'B - Monthly Positions'!P14</f>
        <v>0</v>
      </c>
      <c r="BU14" s="1993">
        <f>'B - Monthly Positions'!Q14</f>
        <v>0</v>
      </c>
      <c r="BV14" s="1830"/>
      <c r="BW14" s="2102"/>
      <c r="BX14" s="965">
        <f>'B1 - Net Exp Profiles'!A14</f>
        <v>5</v>
      </c>
      <c r="BY14" s="1395" t="str">
        <f>'B1 - Net Exp Profiles'!B14</f>
        <v xml:space="preserve">Gross Pay - Actual/Forecast </v>
      </c>
      <c r="BZ14" s="1348">
        <f>'B1 - Net Exp Profiles'!C14</f>
        <v>0</v>
      </c>
      <c r="CA14" s="1050">
        <f>'B1 - Net Exp Profiles'!D14</f>
        <v>0</v>
      </c>
      <c r="CB14" s="1050">
        <f>'B1 - Net Exp Profiles'!E14</f>
        <v>0</v>
      </c>
      <c r="CC14" s="1050">
        <f>'B1 - Net Exp Profiles'!F14</f>
        <v>0</v>
      </c>
      <c r="CD14" s="1050">
        <f>'B1 - Net Exp Profiles'!G14</f>
        <v>0</v>
      </c>
      <c r="CE14" s="1050">
        <f>'B1 - Net Exp Profiles'!H14</f>
        <v>0</v>
      </c>
      <c r="CF14" s="1050">
        <f>'B1 - Net Exp Profiles'!I14</f>
        <v>0</v>
      </c>
      <c r="CG14" s="1050">
        <f>'B1 - Net Exp Profiles'!J14</f>
        <v>0</v>
      </c>
      <c r="CH14" s="1050">
        <f>'B1 - Net Exp Profiles'!K14</f>
        <v>0</v>
      </c>
      <c r="CI14" s="1050">
        <f>'B1 - Net Exp Profiles'!L14</f>
        <v>0</v>
      </c>
      <c r="CJ14" s="1050">
        <f>'B1 - Net Exp Profiles'!M14</f>
        <v>0</v>
      </c>
      <c r="CK14" s="1050">
        <f>'B1 - Net Exp Profiles'!N14</f>
        <v>0</v>
      </c>
      <c r="CL14" s="1349">
        <f>'B1 - Net Exp Profiles'!O14</f>
        <v>0</v>
      </c>
      <c r="CM14" s="1349">
        <f>'B1 - Net Exp Profiles'!P14</f>
        <v>0</v>
      </c>
      <c r="CO14" s="1475">
        <f>'B2 - Pay &amp; Agency'!A14</f>
        <v>5</v>
      </c>
      <c r="CP14" s="1479" t="str">
        <f>'B2 - Pay &amp; Agency'!B14</f>
        <v xml:space="preserve">Additional Clinical Services </v>
      </c>
      <c r="CQ14" s="1987">
        <f>'B2 - Pay &amp; Agency'!C14</f>
        <v>0</v>
      </c>
      <c r="CR14" s="1988">
        <f>'B2 - Pay &amp; Agency'!D14</f>
        <v>0</v>
      </c>
      <c r="CS14" s="1988">
        <f>'B2 - Pay &amp; Agency'!E14</f>
        <v>0</v>
      </c>
      <c r="CT14" s="1988">
        <f>'B2 - Pay &amp; Agency'!F14</f>
        <v>0</v>
      </c>
      <c r="CU14" s="1988">
        <f>'B2 - Pay &amp; Agency'!G14</f>
        <v>0</v>
      </c>
      <c r="CV14" s="1988">
        <f>'B2 - Pay &amp; Agency'!H14</f>
        <v>0</v>
      </c>
      <c r="CW14" s="1988">
        <f>'B2 - Pay &amp; Agency'!I14</f>
        <v>0</v>
      </c>
      <c r="CX14" s="1988">
        <f>'B2 - Pay &amp; Agency'!J14</f>
        <v>0</v>
      </c>
      <c r="CY14" s="1988">
        <f>'B2 - Pay &amp; Agency'!K14</f>
        <v>0</v>
      </c>
      <c r="CZ14" s="1988">
        <f>'B2 - Pay &amp; Agency'!L14</f>
        <v>0</v>
      </c>
      <c r="DA14" s="1988">
        <f>'B2 - Pay &amp; Agency'!M14</f>
        <v>0</v>
      </c>
      <c r="DB14" s="1989">
        <f>'B2 - Pay &amp; Agency'!N14</f>
        <v>0</v>
      </c>
      <c r="DC14" s="1470">
        <f>'B2 - Pay &amp; Agency'!O14</f>
        <v>0</v>
      </c>
      <c r="DD14" s="1471">
        <f>'B2 - Pay &amp; Agency'!P14</f>
        <v>0</v>
      </c>
      <c r="DF14" s="2137">
        <f>'B3 - COVID-19'!A12</f>
        <v>5</v>
      </c>
      <c r="DG14" s="2146" t="str">
        <f>'B3 - COVID-19'!B12</f>
        <v xml:space="preserve">Nursing &amp; Midwifery Registered </v>
      </c>
      <c r="DH14" s="1476">
        <f>'B3 - COVID-19'!C12</f>
        <v>0</v>
      </c>
      <c r="DI14" s="1473">
        <f>'B3 - COVID-19'!D12</f>
        <v>0</v>
      </c>
      <c r="DJ14" s="1473">
        <f>'B3 - COVID-19'!E12</f>
        <v>0</v>
      </c>
      <c r="DK14" s="1473">
        <f>'B3 - COVID-19'!F12</f>
        <v>0</v>
      </c>
      <c r="DL14" s="1473">
        <f>'B3 - COVID-19'!G12</f>
        <v>0</v>
      </c>
      <c r="DM14" s="1473">
        <f>'B3 - COVID-19'!H12</f>
        <v>0</v>
      </c>
      <c r="DN14" s="1473">
        <f>'B3 - COVID-19'!I12</f>
        <v>0</v>
      </c>
      <c r="DO14" s="1473">
        <f>'B3 - COVID-19'!J12</f>
        <v>0</v>
      </c>
      <c r="DP14" s="1473">
        <f>'B3 - COVID-19'!K12</f>
        <v>0</v>
      </c>
      <c r="DQ14" s="1473">
        <f>'B3 - COVID-19'!L12</f>
        <v>0</v>
      </c>
      <c r="DR14" s="1473">
        <f>'B3 - COVID-19'!M12</f>
        <v>0</v>
      </c>
      <c r="DS14" s="1480">
        <f>'B3 - COVID-19'!N12</f>
        <v>0</v>
      </c>
      <c r="DT14" s="2087">
        <f>'B3 - COVID-19'!O12</f>
        <v>0</v>
      </c>
      <c r="DU14" s="2088">
        <f>'B3 - COVID-19'!P12</f>
        <v>0</v>
      </c>
      <c r="DV14" s="85"/>
      <c r="DW14" s="85"/>
      <c r="DY14" s="2358">
        <f>'C, C1 &amp; C2 - Savings Schemes'!A14</f>
        <v>2</v>
      </c>
      <c r="DZ14" s="2911"/>
      <c r="EA14" s="96" t="str">
        <f>'C, C1 &amp; C2 - Savings Schemes'!C14</f>
        <v>Actual/F'cast</v>
      </c>
      <c r="EB14" s="1993">
        <f>'C, C1 &amp; C2 - Savings Schemes'!D14</f>
        <v>0</v>
      </c>
      <c r="EC14" s="1993">
        <f>'C, C1 &amp; C2 - Savings Schemes'!E14</f>
        <v>0</v>
      </c>
      <c r="ED14" s="1993">
        <f>'C, C1 &amp; C2 - Savings Schemes'!F14</f>
        <v>0</v>
      </c>
      <c r="EE14" s="1993">
        <f>'C, C1 &amp; C2 - Savings Schemes'!G14</f>
        <v>0</v>
      </c>
      <c r="EF14" s="1993">
        <f>'C, C1 &amp; C2 - Savings Schemes'!H14</f>
        <v>0</v>
      </c>
      <c r="EG14" s="1993">
        <f>'C, C1 &amp; C2 - Savings Schemes'!I14</f>
        <v>0</v>
      </c>
      <c r="EH14" s="1993">
        <f>'C, C1 &amp; C2 - Savings Schemes'!J14</f>
        <v>0</v>
      </c>
      <c r="EI14" s="1993">
        <f>'C, C1 &amp; C2 - Savings Schemes'!K14</f>
        <v>0</v>
      </c>
      <c r="EJ14" s="1993">
        <f>'C, C1 &amp; C2 - Savings Schemes'!L14</f>
        <v>0</v>
      </c>
      <c r="EK14" s="1993">
        <f>'C, C1 &amp; C2 - Savings Schemes'!M14</f>
        <v>0</v>
      </c>
      <c r="EL14" s="1993">
        <f>'C, C1 &amp; C2 - Savings Schemes'!N14</f>
        <v>0</v>
      </c>
      <c r="EM14" s="2007">
        <f>'C, C1 &amp; C2 - Savings Schemes'!O14</f>
        <v>0</v>
      </c>
      <c r="EN14" s="132">
        <f>'C, C1 &amp; C2 - Savings Schemes'!P14</f>
        <v>0</v>
      </c>
      <c r="EO14" s="1025">
        <f>'C, C1 &amp; C2 - Savings Schemes'!Q14</f>
        <v>0</v>
      </c>
      <c r="EP14" s="1292" t="e">
        <f>'C, C1 &amp; C2 - Savings Schemes'!R14</f>
        <v>#DIV/0!</v>
      </c>
      <c r="EQ14" s="2359">
        <f>'C, C1 &amp; C2 - Savings Schemes'!S14</f>
        <v>0</v>
      </c>
      <c r="ER14" s="2359">
        <f>'C, C1 &amp; C2 - Savings Schemes'!T14</f>
        <v>0</v>
      </c>
      <c r="ES14" s="2359">
        <f>'C, C1 &amp; C2 - Savings Schemes'!U14</f>
        <v>0</v>
      </c>
      <c r="ET14" s="2359">
        <f>'C, C1 &amp; C2 - Savings Schemes'!V14</f>
        <v>0</v>
      </c>
      <c r="EU14" s="122"/>
      <c r="EV14" s="2008">
        <f>'C, C1 &amp; C2 - Savings Schemes'!X14</f>
        <v>0</v>
      </c>
      <c r="EW14" s="2187"/>
      <c r="EX14" s="2955"/>
      <c r="EY14" s="1168" t="str">
        <f>'Table C3 Tracker'!B14</f>
        <v>Total Plan</v>
      </c>
      <c r="EZ14" s="1899">
        <f>'Table C3 Tracker'!C14</f>
        <v>0</v>
      </c>
      <c r="FA14" s="1900">
        <f>'Table C3 Tracker'!D14</f>
        <v>0</v>
      </c>
      <c r="FB14" s="1900">
        <f>'Table C3 Tracker'!E14</f>
        <v>0</v>
      </c>
      <c r="FC14" s="1900">
        <f>'Table C3 Tracker'!F14</f>
        <v>0</v>
      </c>
      <c r="FD14" s="1900">
        <f>'Table C3 Tracker'!G14</f>
        <v>0</v>
      </c>
      <c r="FE14" s="1900">
        <f>'Table C3 Tracker'!H14</f>
        <v>0</v>
      </c>
      <c r="FF14" s="1900">
        <f>'Table C3 Tracker'!I14</f>
        <v>0</v>
      </c>
      <c r="FG14" s="1900">
        <f>'Table C3 Tracker'!J14</f>
        <v>0</v>
      </c>
      <c r="FH14" s="1900">
        <f>'Table C3 Tracker'!K14</f>
        <v>0</v>
      </c>
      <c r="FI14" s="1900">
        <f>'Table C3 Tracker'!L14</f>
        <v>0</v>
      </c>
      <c r="FJ14" s="1900">
        <f>'Table C3 Tracker'!M14</f>
        <v>0</v>
      </c>
      <c r="FK14" s="1900">
        <f>'Table C3 Tracker'!N14</f>
        <v>0</v>
      </c>
      <c r="FL14" s="1903">
        <f>'Table C3 Tracker'!O14</f>
        <v>0</v>
      </c>
      <c r="FM14" s="1618">
        <f>'Table C3 Tracker'!P14</f>
        <v>0</v>
      </c>
      <c r="FN14" s="1901">
        <f>'Table C3 Tracker'!Q14</f>
        <v>0</v>
      </c>
      <c r="FO14" s="1903">
        <f>'Table C3 Tracker'!R14</f>
        <v>0</v>
      </c>
      <c r="FP14" s="1903">
        <f>'Table C3 Tracker'!S14</f>
        <v>0</v>
      </c>
      <c r="FQ14" s="1903">
        <f>'Table C3 Tracker'!T14</f>
        <v>0</v>
      </c>
      <c r="FR14" s="1903">
        <f>'Table C3 Tracker'!U14</f>
        <v>0</v>
      </c>
      <c r="FS14" s="2213"/>
      <c r="FU14" s="2308">
        <f>'D - Welsh NHS Assumptions'!A14</f>
        <v>4</v>
      </c>
      <c r="FV14" s="2346" t="str">
        <f>'D - Welsh NHS Assumptions'!B14</f>
        <v>Cardiff &amp; Vale University</v>
      </c>
      <c r="FW14" s="2332">
        <f>'D - Welsh NHS Assumptions'!C14</f>
        <v>0</v>
      </c>
      <c r="FX14" s="2332">
        <f>'D - Welsh NHS Assumptions'!D14</f>
        <v>0</v>
      </c>
      <c r="FY14" s="2311">
        <f>'D - Welsh NHS Assumptions'!E14</f>
        <v>0</v>
      </c>
      <c r="FZ14" s="1941"/>
      <c r="GA14" s="2332">
        <f>'D - Welsh NHS Assumptions'!G14</f>
        <v>0</v>
      </c>
      <c r="GB14" s="2332">
        <f>'D - Welsh NHS Assumptions'!H14</f>
        <v>0</v>
      </c>
      <c r="GC14" s="2311">
        <f>'D - Welsh NHS Assumptions'!I14</f>
        <v>0</v>
      </c>
      <c r="GD14" s="1941"/>
      <c r="GF14" s="1941"/>
      <c r="GG14" s="1941"/>
      <c r="GH14" s="1941"/>
      <c r="GI14" s="1941"/>
      <c r="GJ14" s="1941"/>
      <c r="GK14" s="1941"/>
      <c r="GL14" s="1941"/>
      <c r="GM14" s="1941"/>
      <c r="GN14" s="1941"/>
      <c r="GO14" s="1941"/>
      <c r="GP14" s="1941"/>
      <c r="GQ14" s="1941"/>
      <c r="GR14" s="2190"/>
      <c r="GT14" s="191">
        <f>'E1 - Invoiced Income'!A14</f>
        <v>3</v>
      </c>
      <c r="GU14" s="2009" t="str">
        <f>'E1 - Invoiced Income'!B14</f>
        <v>DEL Non Cash Depreciation - Strategic</v>
      </c>
      <c r="GV14" s="2010">
        <f>'E1 - Invoiced Income'!C14</f>
        <v>0</v>
      </c>
      <c r="GW14" s="2010">
        <f>'E1 - Invoiced Income'!D14</f>
        <v>0</v>
      </c>
      <c r="GX14" s="2010">
        <f>'E1 - Invoiced Income'!E14</f>
        <v>0</v>
      </c>
      <c r="GY14" s="2010">
        <f>'E1 - Invoiced Income'!F14</f>
        <v>0</v>
      </c>
      <c r="GZ14" s="2010">
        <f>'E1 - Invoiced Income'!G14</f>
        <v>0</v>
      </c>
      <c r="HA14" s="2010">
        <f>'E1 - Invoiced Income'!H14</f>
        <v>0</v>
      </c>
      <c r="HB14" s="2010">
        <f>'E1 - Invoiced Income'!I14</f>
        <v>0</v>
      </c>
      <c r="HC14" s="2010">
        <f>'E1 - Invoiced Income'!J14</f>
        <v>0</v>
      </c>
      <c r="HD14" s="2010">
        <f>'E1 - Invoiced Income'!K14</f>
        <v>0</v>
      </c>
      <c r="HE14" s="2010">
        <f>'E1 - Invoiced Income'!L14</f>
        <v>0</v>
      </c>
      <c r="HF14" s="2010">
        <f>'E1 - Invoiced Income'!M14</f>
        <v>0</v>
      </c>
      <c r="HG14" s="2010">
        <f>'E1 - Invoiced Income'!N14</f>
        <v>0</v>
      </c>
      <c r="HH14" s="2010">
        <f>'E1 - Invoiced Income'!O14</f>
        <v>0</v>
      </c>
      <c r="HI14" s="2010">
        <f>'E1 - Invoiced Income'!P14</f>
        <v>0</v>
      </c>
      <c r="HJ14" s="2010">
        <f>'E1 - Invoiced Income'!R14</f>
        <v>0</v>
      </c>
      <c r="HK14" s="2010">
        <f>'E1 - Invoiced Income'!S14</f>
        <v>0</v>
      </c>
      <c r="HL14" s="1852">
        <f>'E1 - Invoiced Income'!T14</f>
        <v>0</v>
      </c>
      <c r="HM14" s="2011">
        <f>'E1 - Invoiced Income'!U14</f>
        <v>0</v>
      </c>
      <c r="HO14" s="2312"/>
      <c r="HP14" s="2295" t="str">
        <f>'F - SoFP'!B14</f>
        <v>Current Assets</v>
      </c>
      <c r="HQ14" s="2360"/>
      <c r="HR14" s="2361"/>
      <c r="HS14" s="2361"/>
      <c r="HT14" s="2201"/>
      <c r="HV14" s="2316">
        <f>'G - Cash Flow'!A14</f>
        <v>4</v>
      </c>
      <c r="HW14" s="2333" t="str">
        <f>'G - Cash Flow'!B14</f>
        <v>WG Capital Funding - Cash Limit - LHB &amp; SHA only</v>
      </c>
      <c r="HX14" s="2317">
        <f>'G - Cash Flow'!C14</f>
        <v>0</v>
      </c>
      <c r="HY14" s="2317">
        <f>'G - Cash Flow'!D14</f>
        <v>0</v>
      </c>
      <c r="HZ14" s="2317">
        <f>'G - Cash Flow'!E14</f>
        <v>0</v>
      </c>
      <c r="IA14" s="2317">
        <f>'G - Cash Flow'!F14</f>
        <v>0</v>
      </c>
      <c r="IB14" s="2317">
        <f>'G - Cash Flow'!G14</f>
        <v>0</v>
      </c>
      <c r="IC14" s="2317">
        <f>'G - Cash Flow'!H14</f>
        <v>0</v>
      </c>
      <c r="ID14" s="2317">
        <f>'G - Cash Flow'!I14</f>
        <v>0</v>
      </c>
      <c r="IE14" s="2317">
        <f>'G - Cash Flow'!J14</f>
        <v>0</v>
      </c>
      <c r="IF14" s="2317">
        <f>'G - Cash Flow'!K14</f>
        <v>0</v>
      </c>
      <c r="IG14" s="2317">
        <f>'G - Cash Flow'!L14</f>
        <v>0</v>
      </c>
      <c r="IH14" s="2317">
        <f>'G - Cash Flow'!M14</f>
        <v>0</v>
      </c>
      <c r="II14" s="2317">
        <f>'G - Cash Flow'!N14</f>
        <v>0</v>
      </c>
      <c r="IJ14" s="2318">
        <f>'G - Cash Flow'!O14</f>
        <v>0</v>
      </c>
      <c r="IK14" s="2197"/>
      <c r="IM14" s="995"/>
      <c r="IN14" s="205"/>
      <c r="IO14" s="995"/>
      <c r="IP14" s="995"/>
      <c r="IQ14" s="995"/>
      <c r="IR14" s="995"/>
      <c r="IS14" s="995"/>
      <c r="IT14" s="995"/>
      <c r="IU14" s="995"/>
      <c r="IV14" s="995"/>
      <c r="IW14" s="995"/>
      <c r="IX14" s="995"/>
      <c r="IY14" s="995"/>
      <c r="IZ14" s="995"/>
      <c r="JA14" s="995"/>
      <c r="JB14" s="1941"/>
      <c r="JD14" s="2362"/>
      <c r="JE14" s="2363" t="str">
        <f>'I - Capital RLM'!B14</f>
        <v>include capitalised finance leases)</v>
      </c>
      <c r="JF14" s="2294"/>
      <c r="JG14" s="2294"/>
      <c r="JH14" s="2294"/>
      <c r="JI14" s="2350"/>
      <c r="JJ14" s="2294"/>
      <c r="JK14" s="2294"/>
      <c r="JL14" s="2294"/>
      <c r="JM14" s="2323"/>
      <c r="JN14" s="315"/>
      <c r="JO14" s="2323"/>
      <c r="JQ14" s="2351">
        <f>'J - Capital In Year Schemes'!A14</f>
        <v>3</v>
      </c>
      <c r="JR14" s="2352">
        <f>'J - Capital In Year Schemes'!B14</f>
        <v>0</v>
      </c>
      <c r="JS14" s="2352">
        <f>'J - Capital In Year Schemes'!C14</f>
        <v>0</v>
      </c>
      <c r="JT14" s="2272">
        <f>'J - Capital In Year Schemes'!D14</f>
        <v>0</v>
      </c>
      <c r="JU14" s="2272">
        <f>'J - Capital In Year Schemes'!E14</f>
        <v>0</v>
      </c>
      <c r="JV14" s="2272">
        <f>'J - Capital In Year Schemes'!F14</f>
        <v>0</v>
      </c>
      <c r="JW14" s="2272">
        <f>'J - Capital In Year Schemes'!G14</f>
        <v>0</v>
      </c>
      <c r="JX14" s="2272">
        <f>'J - Capital In Year Schemes'!H14</f>
        <v>0</v>
      </c>
      <c r="JY14" s="2272">
        <f>'J - Capital In Year Schemes'!I14</f>
        <v>0</v>
      </c>
      <c r="JZ14" s="2272">
        <f>'J - Capital In Year Schemes'!J14</f>
        <v>0</v>
      </c>
      <c r="KA14" s="2272">
        <f>'J - Capital In Year Schemes'!K14</f>
        <v>0</v>
      </c>
      <c r="KB14" s="2272">
        <f>'J - Capital In Year Schemes'!L14</f>
        <v>0</v>
      </c>
      <c r="KC14" s="2272">
        <f>'J - Capital In Year Schemes'!M14</f>
        <v>0</v>
      </c>
      <c r="KD14" s="2272">
        <f>'J - Capital In Year Schemes'!N14</f>
        <v>0</v>
      </c>
      <c r="KE14" s="2272">
        <f>'J - Capital In Year Schemes'!O14</f>
        <v>0</v>
      </c>
      <c r="KF14" s="2272">
        <f>'J - Capital In Year Schemes'!P14</f>
        <v>0</v>
      </c>
      <c r="KG14" s="2272">
        <f>'J - Capital In Year Schemes'!Q14</f>
        <v>0</v>
      </c>
      <c r="KH14" s="2353">
        <f>'J - Capital In Year Schemes'!R14</f>
        <v>0</v>
      </c>
      <c r="KI14" s="2353">
        <f>'J - Capital In Year Schemes'!S14</f>
        <v>0</v>
      </c>
      <c r="KJ14" s="2354">
        <f>'J - Capital In Year Schemes'!T14</f>
        <v>0</v>
      </c>
      <c r="KK14" s="2323">
        <f t="shared" si="4"/>
        <v>0</v>
      </c>
      <c r="KM14" s="2316">
        <f>'K - Capital Disposals'!A14</f>
        <v>4</v>
      </c>
      <c r="KN14" s="2340">
        <f>'K - Capital Disposals'!B14</f>
        <v>0</v>
      </c>
      <c r="KO14" s="2325">
        <f>'K - Capital Disposals'!C14</f>
        <v>0</v>
      </c>
      <c r="KP14" s="2325">
        <f>'K - Capital Disposals'!D14</f>
        <v>0</v>
      </c>
      <c r="KQ14" s="2341">
        <f>'K - Capital Disposals'!E14</f>
        <v>0</v>
      </c>
      <c r="KR14" s="2327">
        <f>'K - Capital Disposals'!F14</f>
        <v>0</v>
      </c>
      <c r="KS14" s="2327">
        <f>'K - Capital Disposals'!G14</f>
        <v>0</v>
      </c>
      <c r="KT14" s="2317">
        <f>'K - Capital Disposals'!H14</f>
        <v>0</v>
      </c>
      <c r="KU14" s="2318">
        <f>'K - Capital Disposals'!I14</f>
        <v>0</v>
      </c>
      <c r="KV14" s="2355">
        <f>'K - Capital Disposals'!J14</f>
        <v>0</v>
      </c>
      <c r="KW14" s="2356"/>
      <c r="KX14" s="2356"/>
      <c r="KY14" s="2356"/>
      <c r="KZ14" s="2356"/>
      <c r="LA14" s="2356"/>
      <c r="LB14" s="2357"/>
      <c r="LC14" s="2190"/>
      <c r="LE14" s="1798">
        <f>'L - EFL'!A14</f>
        <v>4</v>
      </c>
      <c r="LF14" s="1797" t="str">
        <f>'L - EFL'!B14</f>
        <v>DEL and AME Impairments</v>
      </c>
      <c r="LG14" s="1990">
        <f>'L - EFL'!C14</f>
        <v>0</v>
      </c>
      <c r="LH14" s="1990">
        <f>'L - EFL'!D14</f>
        <v>0</v>
      </c>
      <c r="LI14" s="1796">
        <f>'L - EFL'!E14</f>
        <v>0</v>
      </c>
      <c r="LJ14" s="1990">
        <f>'L - EFL'!F14</f>
        <v>0</v>
      </c>
      <c r="LL14" s="1281"/>
      <c r="LM14" s="1969">
        <f>'M - Aged Debtors'!B14</f>
        <v>0</v>
      </c>
      <c r="LN14" s="1970">
        <f>'M - Aged Debtors'!C14</f>
        <v>0</v>
      </c>
      <c r="LO14" s="1971">
        <f>'M - Aged Debtors'!D14</f>
        <v>0</v>
      </c>
      <c r="LP14" s="1972">
        <f>'M - Aged Debtors'!E14</f>
        <v>0</v>
      </c>
      <c r="LQ14" s="2233">
        <f>'M - Aged Debtors'!F14</f>
        <v>0</v>
      </c>
      <c r="LR14" s="1291" t="str">
        <f>'M - Aged Debtors'!G14</f>
        <v/>
      </c>
      <c r="LS14" s="899" t="str">
        <f>'M - Aged Debtors'!H14</f>
        <v/>
      </c>
      <c r="LT14" s="899" t="str">
        <f>'M - Aged Debtors'!I14</f>
        <v/>
      </c>
      <c r="LU14" s="900" t="str">
        <f>'M - Aged Debtors'!J14</f>
        <v/>
      </c>
      <c r="LV14" s="1964">
        <f>'M - Aged Debtors'!K14</f>
        <v>0</v>
      </c>
      <c r="LX14" s="2960" t="str">
        <f>'N - GMS'!A14</f>
        <v/>
      </c>
      <c r="LY14" s="2961"/>
      <c r="LZ14" s="2961"/>
      <c r="MA14" s="242"/>
      <c r="MB14" s="242"/>
      <c r="MC14" s="242"/>
      <c r="MD14" s="232"/>
      <c r="ME14" s="232"/>
      <c r="MF14" s="232"/>
      <c r="MH14" s="1869" t="str">
        <f>'O - Dental'!A14</f>
        <v>Domiciliary Services</v>
      </c>
      <c r="MI14" s="763"/>
      <c r="MJ14" s="761">
        <f>'O - Dental'!C14</f>
        <v>6</v>
      </c>
      <c r="MK14" s="761">
        <f>'O - Dental'!D14</f>
        <v>0</v>
      </c>
      <c r="ML14" s="1992">
        <f>'O - Dental'!E14</f>
        <v>0</v>
      </c>
      <c r="MM14" s="1992">
        <f>'O - Dental'!F14</f>
        <v>0</v>
      </c>
      <c r="MN14" s="716">
        <f>'O - Dental'!G14</f>
        <v>0</v>
      </c>
      <c r="MO14" s="717"/>
      <c r="MP14" s="1983">
        <f>'O - Dental'!I14</f>
        <v>0</v>
      </c>
    </row>
    <row r="15" spans="1:354" ht="20" customHeight="1" thickBot="1">
      <c r="A15" s="1941"/>
      <c r="B15" s="1941"/>
      <c r="C15" s="1941"/>
      <c r="D15" s="1941"/>
      <c r="E15" s="1941"/>
      <c r="F15" s="1941"/>
      <c r="G15" s="1941"/>
      <c r="H15" s="1941"/>
      <c r="I15" s="1941"/>
      <c r="J15" s="1941"/>
      <c r="K15" s="1941"/>
      <c r="M15" s="1035">
        <f>'A - Movement'!A15</f>
        <v>5</v>
      </c>
      <c r="N15" s="2086" t="str">
        <f>'A - Movement'!B15</f>
        <v>Planned Welsh Government Funding for Covid-19 (Positive Value)</v>
      </c>
      <c r="O15" s="1243">
        <f>'A - Movement'!C15</f>
        <v>0</v>
      </c>
      <c r="P15" s="1243">
        <f>'A - Movement'!D15</f>
        <v>0</v>
      </c>
      <c r="Q15" s="1039">
        <f>'A - Movement'!E15</f>
        <v>0</v>
      </c>
      <c r="R15" s="1039">
        <f>'A - Movement'!F15</f>
        <v>0</v>
      </c>
      <c r="S15" s="1941"/>
      <c r="T15" s="2183"/>
      <c r="U15" s="1035">
        <f>'A - Movement'!I15</f>
        <v>5</v>
      </c>
      <c r="V15" s="2086" t="str">
        <f t="shared" si="3"/>
        <v>Planned Welsh Government Funding for Covid-19 (Positive Value)</v>
      </c>
      <c r="W15" s="1243">
        <f>'A - Movement'!J15</f>
        <v>0</v>
      </c>
      <c r="X15" s="1243">
        <f>'A - Movement'!K15</f>
        <v>0</v>
      </c>
      <c r="Y15" s="1243">
        <f>'A - Movement'!L15</f>
        <v>0</v>
      </c>
      <c r="Z15" s="1243">
        <f>'A - Movement'!M15</f>
        <v>0</v>
      </c>
      <c r="AA15" s="1243">
        <f>'A - Movement'!N15</f>
        <v>0</v>
      </c>
      <c r="AB15" s="1243">
        <f>'A - Movement'!O15</f>
        <v>0</v>
      </c>
      <c r="AC15" s="1243">
        <f>'A - Movement'!P15</f>
        <v>0</v>
      </c>
      <c r="AD15" s="1243">
        <f>'A - Movement'!Q15</f>
        <v>0</v>
      </c>
      <c r="AE15" s="1243">
        <f>'A - Movement'!R15</f>
        <v>0</v>
      </c>
      <c r="AF15" s="1243">
        <f>'A - Movement'!S15</f>
        <v>0</v>
      </c>
      <c r="AG15" s="1243">
        <f>'A - Movement'!T15</f>
        <v>0</v>
      </c>
      <c r="AH15" s="1243">
        <f>'A - Movement'!U15</f>
        <v>0</v>
      </c>
      <c r="AI15" s="1243">
        <f>'A - Movement'!V15</f>
        <v>0</v>
      </c>
      <c r="AJ15" s="1243">
        <f>'A - Movement'!W15</f>
        <v>0</v>
      </c>
      <c r="AK15" s="1243">
        <f t="shared" si="0"/>
        <v>0</v>
      </c>
      <c r="AL15" s="1039">
        <f t="shared" si="1"/>
        <v>0</v>
      </c>
      <c r="AM15" s="1039">
        <f t="shared" si="2"/>
        <v>0</v>
      </c>
      <c r="AN15" s="1941"/>
      <c r="AO15" s="2183"/>
      <c r="AP15" s="1552">
        <f>'A1 - Underlying Position'!A16</f>
        <v>5</v>
      </c>
      <c r="AQ15" s="1524" t="str">
        <f>'A1 - Underlying Position'!B16</f>
        <v xml:space="preserve">Pay - Additional Clinical Services </v>
      </c>
      <c r="AR15" s="1993">
        <f>'A1 - Underlying Position'!C16</f>
        <v>0</v>
      </c>
      <c r="AS15" s="1994">
        <f>'A1 - Underlying Position'!D16</f>
        <v>0</v>
      </c>
      <c r="AT15" s="1994">
        <f>'A1 - Underlying Position'!E16</f>
        <v>0</v>
      </c>
      <c r="AU15" s="80">
        <f>'A1 - Underlying Position'!F16</f>
        <v>0</v>
      </c>
      <c r="AV15" s="1995">
        <f>'A1 - Underlying Position'!G16</f>
        <v>0</v>
      </c>
      <c r="AW15" s="80">
        <f>'A1 - Underlying Position'!H16</f>
        <v>0</v>
      </c>
      <c r="AX15" s="1941"/>
      <c r="AZ15" s="1912">
        <f>'A2 - Risks'!A15</f>
        <v>7</v>
      </c>
      <c r="BA15" s="1914" t="str">
        <f>'A2 - Risks'!B15</f>
        <v>Pharmacy Contract</v>
      </c>
      <c r="BB15" s="2000">
        <f>'A2 - Risks'!C15</f>
        <v>0</v>
      </c>
      <c r="BC15" s="1966">
        <f>'A2 - Risks'!D15</f>
        <v>0</v>
      </c>
      <c r="BE15" s="2328">
        <f>'B - Monthly Positions'!A15</f>
        <v>5</v>
      </c>
      <c r="BF15" s="95" t="str">
        <f>'B - Monthly Positions'!B15</f>
        <v>Welsh Government Income (Non RRL)</v>
      </c>
      <c r="BG15" s="99" t="str">
        <f>'B - Monthly Positions'!C15</f>
        <v>Actual/F'cast</v>
      </c>
      <c r="BH15" s="1993">
        <f>'B - Monthly Positions'!D15</f>
        <v>0</v>
      </c>
      <c r="BI15" s="1993">
        <f>'B - Monthly Positions'!E15</f>
        <v>0</v>
      </c>
      <c r="BJ15" s="1993">
        <f>'B - Monthly Positions'!F15</f>
        <v>0</v>
      </c>
      <c r="BK15" s="1993">
        <f>'B - Monthly Positions'!G15</f>
        <v>0</v>
      </c>
      <c r="BL15" s="1994">
        <f>'B - Monthly Positions'!H15</f>
        <v>0</v>
      </c>
      <c r="BM15" s="1994">
        <f>'B - Monthly Positions'!I15</f>
        <v>0</v>
      </c>
      <c r="BN15" s="1994">
        <f>'B - Monthly Positions'!J15</f>
        <v>0</v>
      </c>
      <c r="BO15" s="1994">
        <f>'B - Monthly Positions'!K15</f>
        <v>0</v>
      </c>
      <c r="BP15" s="1994">
        <f>'B - Monthly Positions'!L15</f>
        <v>0</v>
      </c>
      <c r="BQ15" s="1994">
        <f>'B - Monthly Positions'!M15</f>
        <v>0</v>
      </c>
      <c r="BR15" s="1994">
        <f>'B - Monthly Positions'!N15</f>
        <v>0</v>
      </c>
      <c r="BS15" s="1997">
        <f>'B - Monthly Positions'!O15</f>
        <v>0</v>
      </c>
      <c r="BT15" s="1993">
        <f>'B - Monthly Positions'!P15</f>
        <v>0</v>
      </c>
      <c r="BU15" s="1993">
        <f>'B - Monthly Positions'!Q15</f>
        <v>0</v>
      </c>
      <c r="BV15" s="1830"/>
      <c r="BW15" s="2102"/>
      <c r="BX15" s="94">
        <f>'B1 - Net Exp Profiles'!A15</f>
        <v>6</v>
      </c>
      <c r="BY15" s="1410" t="str">
        <f>'B1 - Net Exp Profiles'!B15</f>
        <v xml:space="preserve">Additional Pay Costs due to Covid-19 - Actual/Forecast </v>
      </c>
      <c r="BZ15" s="2820">
        <f>'B1 - Net Exp Profiles'!C15</f>
        <v>0</v>
      </c>
      <c r="CA15" s="1424">
        <f>'B1 - Net Exp Profiles'!D15</f>
        <v>0</v>
      </c>
      <c r="CB15" s="1424">
        <f>'B1 - Net Exp Profiles'!E15</f>
        <v>0</v>
      </c>
      <c r="CC15" s="1424">
        <f>'B1 - Net Exp Profiles'!F15</f>
        <v>0</v>
      </c>
      <c r="CD15" s="1424">
        <f>'B1 - Net Exp Profiles'!G15</f>
        <v>0</v>
      </c>
      <c r="CE15" s="1424">
        <f>'B1 - Net Exp Profiles'!H15</f>
        <v>0</v>
      </c>
      <c r="CF15" s="1424">
        <f>'B1 - Net Exp Profiles'!I15</f>
        <v>0</v>
      </c>
      <c r="CG15" s="1424">
        <f>'B1 - Net Exp Profiles'!J15</f>
        <v>0</v>
      </c>
      <c r="CH15" s="1424">
        <f>'B1 - Net Exp Profiles'!K15</f>
        <v>0</v>
      </c>
      <c r="CI15" s="1424">
        <f>'B1 - Net Exp Profiles'!L15</f>
        <v>0</v>
      </c>
      <c r="CJ15" s="1424">
        <f>'B1 - Net Exp Profiles'!M15</f>
        <v>0</v>
      </c>
      <c r="CK15" s="1424">
        <f>'B1 - Net Exp Profiles'!N15</f>
        <v>0</v>
      </c>
      <c r="CL15" s="1349">
        <f>'B1 - Net Exp Profiles'!O15</f>
        <v>0</v>
      </c>
      <c r="CM15" s="1349">
        <f>'B1 - Net Exp Profiles'!P15</f>
        <v>0</v>
      </c>
      <c r="CO15" s="1475">
        <f>'B2 - Pay &amp; Agency'!A15</f>
        <v>6</v>
      </c>
      <c r="CP15" s="1479" t="str">
        <f>'B2 - Pay &amp; Agency'!B15</f>
        <v>Allied Health Professionals</v>
      </c>
      <c r="CQ15" s="1987">
        <f>'B2 - Pay &amp; Agency'!C15</f>
        <v>0</v>
      </c>
      <c r="CR15" s="1988">
        <f>'B2 - Pay &amp; Agency'!D15</f>
        <v>0</v>
      </c>
      <c r="CS15" s="1988">
        <f>'B2 - Pay &amp; Agency'!E15</f>
        <v>0</v>
      </c>
      <c r="CT15" s="1988">
        <f>'B2 - Pay &amp; Agency'!F15</f>
        <v>0</v>
      </c>
      <c r="CU15" s="1988">
        <f>'B2 - Pay &amp; Agency'!G15</f>
        <v>0</v>
      </c>
      <c r="CV15" s="1988">
        <f>'B2 - Pay &amp; Agency'!H15</f>
        <v>0</v>
      </c>
      <c r="CW15" s="1988">
        <f>'B2 - Pay &amp; Agency'!I15</f>
        <v>0</v>
      </c>
      <c r="CX15" s="1988">
        <f>'B2 - Pay &amp; Agency'!J15</f>
        <v>0</v>
      </c>
      <c r="CY15" s="1988">
        <f>'B2 - Pay &amp; Agency'!K15</f>
        <v>0</v>
      </c>
      <c r="CZ15" s="1988">
        <f>'B2 - Pay &amp; Agency'!L15</f>
        <v>0</v>
      </c>
      <c r="DA15" s="1988">
        <f>'B2 - Pay &amp; Agency'!M15</f>
        <v>0</v>
      </c>
      <c r="DB15" s="1989">
        <f>'B2 - Pay &amp; Agency'!N15</f>
        <v>0</v>
      </c>
      <c r="DC15" s="1470">
        <f>'B2 - Pay &amp; Agency'!O15</f>
        <v>0</v>
      </c>
      <c r="DD15" s="1471">
        <f>'B2 - Pay &amp; Agency'!P15</f>
        <v>0</v>
      </c>
      <c r="DF15" s="2137">
        <f>'B3 - COVID-19'!A13</f>
        <v>6</v>
      </c>
      <c r="DG15" s="2146" t="str">
        <f>'B3 - COVID-19'!B13</f>
        <v>Prof Scientific &amp; Technical</v>
      </c>
      <c r="DH15" s="1476">
        <f>'B3 - COVID-19'!C13</f>
        <v>0</v>
      </c>
      <c r="DI15" s="1473">
        <f>'B3 - COVID-19'!D13</f>
        <v>0</v>
      </c>
      <c r="DJ15" s="1473">
        <f>'B3 - COVID-19'!E13</f>
        <v>0</v>
      </c>
      <c r="DK15" s="1473">
        <f>'B3 - COVID-19'!F13</f>
        <v>0</v>
      </c>
      <c r="DL15" s="1473">
        <f>'B3 - COVID-19'!G13</f>
        <v>0</v>
      </c>
      <c r="DM15" s="1473">
        <f>'B3 - COVID-19'!H13</f>
        <v>0</v>
      </c>
      <c r="DN15" s="1473">
        <f>'B3 - COVID-19'!I13</f>
        <v>0</v>
      </c>
      <c r="DO15" s="1473">
        <f>'B3 - COVID-19'!J13</f>
        <v>0</v>
      </c>
      <c r="DP15" s="1473">
        <f>'B3 - COVID-19'!K13</f>
        <v>0</v>
      </c>
      <c r="DQ15" s="1473">
        <f>'B3 - COVID-19'!L13</f>
        <v>0</v>
      </c>
      <c r="DR15" s="1473">
        <f>'B3 - COVID-19'!M13</f>
        <v>0</v>
      </c>
      <c r="DS15" s="1480">
        <f>'B3 - COVID-19'!N13</f>
        <v>0</v>
      </c>
      <c r="DT15" s="2087">
        <f>'B3 - COVID-19'!O13</f>
        <v>0</v>
      </c>
      <c r="DU15" s="2088">
        <f>'B3 - COVID-19'!P13</f>
        <v>0</v>
      </c>
      <c r="DV15" s="85"/>
      <c r="DW15" s="85"/>
      <c r="DY15" s="2358">
        <f>'C, C1 &amp; C2 - Savings Schemes'!A15</f>
        <v>3</v>
      </c>
      <c r="DZ15" s="2912"/>
      <c r="EA15" s="98" t="str">
        <f>'C, C1 &amp; C2 - Savings Schemes'!C15</f>
        <v>Variance</v>
      </c>
      <c r="EB15" s="1029">
        <f>'C, C1 &amp; C2 - Savings Schemes'!D15</f>
        <v>0</v>
      </c>
      <c r="EC15" s="1029">
        <f>'C, C1 &amp; C2 - Savings Schemes'!E15</f>
        <v>0</v>
      </c>
      <c r="ED15" s="1029">
        <f>'C, C1 &amp; C2 - Savings Schemes'!F15</f>
        <v>0</v>
      </c>
      <c r="EE15" s="1029">
        <f>'C, C1 &amp; C2 - Savings Schemes'!G15</f>
        <v>0</v>
      </c>
      <c r="EF15" s="1029">
        <f>'C, C1 &amp; C2 - Savings Schemes'!H15</f>
        <v>0</v>
      </c>
      <c r="EG15" s="1029">
        <f>'C, C1 &amp; C2 - Savings Schemes'!I15</f>
        <v>0</v>
      </c>
      <c r="EH15" s="1029">
        <f>'C, C1 &amp; C2 - Savings Schemes'!J15</f>
        <v>0</v>
      </c>
      <c r="EI15" s="1029">
        <f>'C, C1 &amp; C2 - Savings Schemes'!K15</f>
        <v>0</v>
      </c>
      <c r="EJ15" s="1029">
        <f>'C, C1 &amp; C2 - Savings Schemes'!L15</f>
        <v>0</v>
      </c>
      <c r="EK15" s="1029">
        <f>'C, C1 &amp; C2 - Savings Schemes'!M15</f>
        <v>0</v>
      </c>
      <c r="EL15" s="1029">
        <f>'C, C1 &amp; C2 - Savings Schemes'!N15</f>
        <v>0</v>
      </c>
      <c r="EM15" s="1029">
        <f>'C, C1 &amp; C2 - Savings Schemes'!O15</f>
        <v>0</v>
      </c>
      <c r="EN15" s="1028">
        <f>'C, C1 &amp; C2 - Savings Schemes'!P15</f>
        <v>0</v>
      </c>
      <c r="EO15" s="1024">
        <f>'C, C1 &amp; C2 - Savings Schemes'!Q15</f>
        <v>0</v>
      </c>
      <c r="EP15" s="1293" t="e">
        <f>'C, C1 &amp; C2 - Savings Schemes'!R15</f>
        <v>#DIV/0!</v>
      </c>
      <c r="EQ15" s="2344"/>
      <c r="ER15" s="2344"/>
      <c r="ES15" s="2344"/>
      <c r="ET15" s="2344"/>
      <c r="EU15" s="819"/>
      <c r="EV15" s="646"/>
      <c r="EW15" s="2364"/>
      <c r="EX15" s="2955"/>
      <c r="EY15" s="1892" t="str">
        <f>'Table C3 Tracker'!B15</f>
        <v>Total Actual/Forecast</v>
      </c>
      <c r="EZ15" s="1520">
        <f>'Table C3 Tracker'!C15</f>
        <v>0</v>
      </c>
      <c r="FA15" s="1902">
        <f>'Table C3 Tracker'!D15</f>
        <v>0</v>
      </c>
      <c r="FB15" s="1902">
        <f>'Table C3 Tracker'!E15</f>
        <v>0</v>
      </c>
      <c r="FC15" s="1902">
        <f>'Table C3 Tracker'!F15</f>
        <v>0</v>
      </c>
      <c r="FD15" s="1902">
        <f>'Table C3 Tracker'!G15</f>
        <v>0</v>
      </c>
      <c r="FE15" s="1902">
        <f>'Table C3 Tracker'!H15</f>
        <v>0</v>
      </c>
      <c r="FF15" s="1902">
        <f>'Table C3 Tracker'!I15</f>
        <v>0</v>
      </c>
      <c r="FG15" s="1902">
        <f>'Table C3 Tracker'!J15</f>
        <v>0</v>
      </c>
      <c r="FH15" s="1902">
        <f>'Table C3 Tracker'!K15</f>
        <v>0</v>
      </c>
      <c r="FI15" s="1902">
        <f>'Table C3 Tracker'!L15</f>
        <v>0</v>
      </c>
      <c r="FJ15" s="1902">
        <f>'Table C3 Tracker'!M15</f>
        <v>0</v>
      </c>
      <c r="FK15" s="1902">
        <f>'Table C3 Tracker'!N15</f>
        <v>0</v>
      </c>
      <c r="FL15" s="1904">
        <f>'Table C3 Tracker'!O15</f>
        <v>0</v>
      </c>
      <c r="FM15" s="1625">
        <f>'Table C3 Tracker'!P15</f>
        <v>0</v>
      </c>
      <c r="FN15" s="1024">
        <f>'Table C3 Tracker'!Q15</f>
        <v>0</v>
      </c>
      <c r="FO15" s="1904">
        <f>'Table C3 Tracker'!R15</f>
        <v>0</v>
      </c>
      <c r="FP15" s="1904">
        <f>'Table C3 Tracker'!S15</f>
        <v>0</v>
      </c>
      <c r="FQ15" s="1904">
        <f>'Table C3 Tracker'!T15</f>
        <v>0</v>
      </c>
      <c r="FR15" s="1904">
        <f>'Table C3 Tracker'!U15</f>
        <v>0</v>
      </c>
      <c r="FS15" s="2213"/>
      <c r="FU15" s="2308">
        <f>'D - Welsh NHS Assumptions'!A15</f>
        <v>5</v>
      </c>
      <c r="FV15" s="2309" t="str">
        <f>'D - Welsh NHS Assumptions'!B15</f>
        <v>Cwm Taf Morgannwg University</v>
      </c>
      <c r="FW15" s="2332">
        <f>'D - Welsh NHS Assumptions'!C15</f>
        <v>0</v>
      </c>
      <c r="FX15" s="2332">
        <f>'D - Welsh NHS Assumptions'!D15</f>
        <v>0</v>
      </c>
      <c r="FY15" s="2311">
        <f>'D - Welsh NHS Assumptions'!E15</f>
        <v>0</v>
      </c>
      <c r="FZ15" s="1941"/>
      <c r="GA15" s="2332">
        <f>'D - Welsh NHS Assumptions'!G15</f>
        <v>0</v>
      </c>
      <c r="GB15" s="2332">
        <f>'D - Welsh NHS Assumptions'!H15</f>
        <v>0</v>
      </c>
      <c r="GC15" s="2311">
        <f>'D - Welsh NHS Assumptions'!I15</f>
        <v>0</v>
      </c>
      <c r="GD15" s="1941"/>
      <c r="GF15" s="2365">
        <f>'E - Resource Limits'!A15</f>
        <v>3</v>
      </c>
      <c r="GG15" s="2366" t="str">
        <f>'E - Resource Limits'!B15</f>
        <v>DEL Non Cash Depreciation - Baseline Surplus / Shortfall</v>
      </c>
      <c r="GH15" s="2367">
        <f>'E - Resource Limits'!C15</f>
        <v>0</v>
      </c>
      <c r="GI15" s="2367">
        <f>'E - Resource Limits'!D15</f>
        <v>0</v>
      </c>
      <c r="GJ15" s="2367">
        <f>'E - Resource Limits'!E15</f>
        <v>0</v>
      </c>
      <c r="GK15" s="2367">
        <f>'E - Resource Limits'!F15</f>
        <v>0</v>
      </c>
      <c r="GL15" s="2368">
        <f>'E - Resource Limits'!G15</f>
        <v>0</v>
      </c>
      <c r="GM15" s="2369">
        <f>'E - Resource Limits'!H15</f>
        <v>0</v>
      </c>
      <c r="GN15" s="2367">
        <f>'E - Resource Limits'!I15</f>
        <v>0</v>
      </c>
      <c r="GO15" s="2367">
        <f>'E - Resource Limits'!J15</f>
        <v>0</v>
      </c>
      <c r="GP15" s="2367">
        <f>'E - Resource Limits'!K15</f>
        <v>0</v>
      </c>
      <c r="GQ15" s="2370">
        <f>'E - Resource Limits'!L15</f>
        <v>0</v>
      </c>
      <c r="GR15" s="2190">
        <f>IF(AND(GL15&lt;&gt;0,GG15=""),1,0)</f>
        <v>0</v>
      </c>
      <c r="GT15" s="191">
        <f>'E1 - Invoiced Income'!A15</f>
        <v>4</v>
      </c>
      <c r="GU15" s="2009" t="str">
        <f>'E1 - Invoiced Income'!B15</f>
        <v>DEL Non Cash Depreciation - Accelerated</v>
      </c>
      <c r="GV15" s="2010">
        <f>'E1 - Invoiced Income'!C15</f>
        <v>0</v>
      </c>
      <c r="GW15" s="2010">
        <f>'E1 - Invoiced Income'!D15</f>
        <v>0</v>
      </c>
      <c r="GX15" s="2010">
        <f>'E1 - Invoiced Income'!E15</f>
        <v>0</v>
      </c>
      <c r="GY15" s="2010">
        <f>'E1 - Invoiced Income'!F15</f>
        <v>0</v>
      </c>
      <c r="GZ15" s="2010">
        <f>'E1 - Invoiced Income'!G15</f>
        <v>0</v>
      </c>
      <c r="HA15" s="2010">
        <f>'E1 - Invoiced Income'!H15</f>
        <v>0</v>
      </c>
      <c r="HB15" s="2010">
        <f>'E1 - Invoiced Income'!I15</f>
        <v>0</v>
      </c>
      <c r="HC15" s="2010">
        <f>'E1 - Invoiced Income'!J15</f>
        <v>0</v>
      </c>
      <c r="HD15" s="2010">
        <f>'E1 - Invoiced Income'!K15</f>
        <v>0</v>
      </c>
      <c r="HE15" s="2010">
        <f>'E1 - Invoiced Income'!L15</f>
        <v>0</v>
      </c>
      <c r="HF15" s="2010">
        <f>'E1 - Invoiced Income'!M15</f>
        <v>0</v>
      </c>
      <c r="HG15" s="2010">
        <f>'E1 - Invoiced Income'!N15</f>
        <v>0</v>
      </c>
      <c r="HH15" s="2010">
        <f>'E1 - Invoiced Income'!O15</f>
        <v>0</v>
      </c>
      <c r="HI15" s="2010">
        <f>'E1 - Invoiced Income'!P15</f>
        <v>0</v>
      </c>
      <c r="HJ15" s="2010">
        <f>'E1 - Invoiced Income'!R15</f>
        <v>0</v>
      </c>
      <c r="HK15" s="2010">
        <f>'E1 - Invoiced Income'!S15</f>
        <v>0</v>
      </c>
      <c r="HL15" s="1852">
        <f>'E1 - Invoiced Income'!T15</f>
        <v>0</v>
      </c>
      <c r="HM15" s="2011">
        <f>'E1 - Invoiced Income'!U15</f>
        <v>0</v>
      </c>
      <c r="HO15" s="2269">
        <f>'F - SoFP'!A15</f>
        <v>6</v>
      </c>
      <c r="HP15" s="2270" t="str">
        <f>'F - SoFP'!B15</f>
        <v>Inventories</v>
      </c>
      <c r="HQ15" s="2271">
        <f>'F - SoFP'!C15</f>
        <v>0</v>
      </c>
      <c r="HR15" s="2272">
        <f>'F - SoFP'!D15</f>
        <v>0</v>
      </c>
      <c r="HS15" s="2272">
        <f>'F - SoFP'!E15</f>
        <v>0</v>
      </c>
      <c r="HT15" s="2201"/>
      <c r="HV15" s="2316">
        <f>'G - Cash Flow'!A15</f>
        <v>5</v>
      </c>
      <c r="HW15" s="2262" t="str">
        <f>'G - Cash Flow'!B15</f>
        <v>Income from other Welsh NHS Organisations</v>
      </c>
      <c r="HX15" s="2317">
        <f>'G - Cash Flow'!C15</f>
        <v>0</v>
      </c>
      <c r="HY15" s="2317">
        <f>'G - Cash Flow'!D15</f>
        <v>0</v>
      </c>
      <c r="HZ15" s="2317">
        <f>'G - Cash Flow'!E15</f>
        <v>0</v>
      </c>
      <c r="IA15" s="2317">
        <f>'G - Cash Flow'!F15</f>
        <v>0</v>
      </c>
      <c r="IB15" s="2317">
        <f>'G - Cash Flow'!G15</f>
        <v>0</v>
      </c>
      <c r="IC15" s="2317">
        <f>'G - Cash Flow'!H15</f>
        <v>0</v>
      </c>
      <c r="ID15" s="2317">
        <f>'G - Cash Flow'!I15</f>
        <v>0</v>
      </c>
      <c r="IE15" s="2317">
        <f>'G - Cash Flow'!J15</f>
        <v>0</v>
      </c>
      <c r="IF15" s="2317">
        <f>'G - Cash Flow'!K15</f>
        <v>0</v>
      </c>
      <c r="IG15" s="2317">
        <f>'G - Cash Flow'!L15</f>
        <v>0</v>
      </c>
      <c r="IH15" s="2317">
        <f>'G - Cash Flow'!M15</f>
        <v>0</v>
      </c>
      <c r="II15" s="2317">
        <f>'G - Cash Flow'!N15</f>
        <v>0</v>
      </c>
      <c r="IJ15" s="2318">
        <f>'G - Cash Flow'!O15</f>
        <v>0</v>
      </c>
      <c r="IK15" s="2197"/>
      <c r="IM15" s="995"/>
      <c r="IN15" s="430" t="str">
        <f>'H - PSPP'!B15</f>
        <v>10 DAY COMPLIANCE</v>
      </c>
      <c r="IO15" s="1940"/>
      <c r="IP15" s="2993" t="str">
        <f>'H - PSPP'!D15</f>
        <v>ACTUAL Q1</v>
      </c>
      <c r="IQ15" s="2994"/>
      <c r="IR15" s="2993" t="str">
        <f>'H - PSPP'!F15</f>
        <v>ACTUAL Q2</v>
      </c>
      <c r="IS15" s="2994"/>
      <c r="IT15" s="2993" t="str">
        <f>'H - PSPP'!H15</f>
        <v>ACTUAL Q3</v>
      </c>
      <c r="IU15" s="2994"/>
      <c r="IV15" s="2993" t="str">
        <f>'H - PSPP'!J15</f>
        <v>ACTUAL Q4</v>
      </c>
      <c r="IW15" s="2994"/>
      <c r="IX15" s="2993" t="str">
        <f>'H - PSPP'!L15</f>
        <v>YEAR TO DATE</v>
      </c>
      <c r="IY15" s="2994"/>
      <c r="IZ15" s="2993" t="str">
        <f>'H - PSPP'!N15</f>
        <v>FORECAST YEAR END</v>
      </c>
      <c r="JA15" s="2994"/>
      <c r="JB15" s="1941"/>
      <c r="JD15" s="2362"/>
      <c r="JE15" s="2274"/>
      <c r="JF15" s="2294"/>
      <c r="JG15" s="2294"/>
      <c r="JH15" s="2294"/>
      <c r="JI15" s="2350"/>
      <c r="JJ15" s="2294"/>
      <c r="JK15" s="2294"/>
      <c r="JL15" s="2294"/>
      <c r="JM15" s="2323"/>
      <c r="JN15" s="315"/>
      <c r="JO15" s="2323"/>
      <c r="JQ15" s="2351">
        <f>'J - Capital In Year Schemes'!A15</f>
        <v>4</v>
      </c>
      <c r="JR15" s="2352">
        <f>'J - Capital In Year Schemes'!B15</f>
        <v>0</v>
      </c>
      <c r="JS15" s="2352">
        <f>'J - Capital In Year Schemes'!C15</f>
        <v>0</v>
      </c>
      <c r="JT15" s="2272">
        <f>'J - Capital In Year Schemes'!D15</f>
        <v>0</v>
      </c>
      <c r="JU15" s="2272">
        <f>'J - Capital In Year Schemes'!E15</f>
        <v>0</v>
      </c>
      <c r="JV15" s="2272">
        <f>'J - Capital In Year Schemes'!F15</f>
        <v>0</v>
      </c>
      <c r="JW15" s="2272">
        <f>'J - Capital In Year Schemes'!G15</f>
        <v>0</v>
      </c>
      <c r="JX15" s="2272">
        <f>'J - Capital In Year Schemes'!H15</f>
        <v>0</v>
      </c>
      <c r="JY15" s="2272">
        <f>'J - Capital In Year Schemes'!I15</f>
        <v>0</v>
      </c>
      <c r="JZ15" s="2272">
        <f>'J - Capital In Year Schemes'!J15</f>
        <v>0</v>
      </c>
      <c r="KA15" s="2272">
        <f>'J - Capital In Year Schemes'!K15</f>
        <v>0</v>
      </c>
      <c r="KB15" s="2272">
        <f>'J - Capital In Year Schemes'!L15</f>
        <v>0</v>
      </c>
      <c r="KC15" s="2272">
        <f>'J - Capital In Year Schemes'!M15</f>
        <v>0</v>
      </c>
      <c r="KD15" s="2272">
        <f>'J - Capital In Year Schemes'!N15</f>
        <v>0</v>
      </c>
      <c r="KE15" s="2272">
        <f>'J - Capital In Year Schemes'!O15</f>
        <v>0</v>
      </c>
      <c r="KF15" s="2272">
        <f>'J - Capital In Year Schemes'!P15</f>
        <v>0</v>
      </c>
      <c r="KG15" s="2272">
        <f>'J - Capital In Year Schemes'!Q15</f>
        <v>0</v>
      </c>
      <c r="KH15" s="2353">
        <f>'J - Capital In Year Schemes'!R15</f>
        <v>0</v>
      </c>
      <c r="KI15" s="2353">
        <f>'J - Capital In Year Schemes'!S15</f>
        <v>0</v>
      </c>
      <c r="KJ15" s="2354">
        <f>'J - Capital In Year Schemes'!T15</f>
        <v>0</v>
      </c>
      <c r="KK15" s="2323">
        <f t="shared" si="4"/>
        <v>0</v>
      </c>
      <c r="KM15" s="2316">
        <f>'K - Capital Disposals'!A15</f>
        <v>5</v>
      </c>
      <c r="KN15" s="2340">
        <f>'K - Capital Disposals'!B15</f>
        <v>0</v>
      </c>
      <c r="KO15" s="2325">
        <f>'K - Capital Disposals'!C15</f>
        <v>0</v>
      </c>
      <c r="KP15" s="2325">
        <f>'K - Capital Disposals'!D15</f>
        <v>0</v>
      </c>
      <c r="KQ15" s="2341">
        <f>'K - Capital Disposals'!E15</f>
        <v>0</v>
      </c>
      <c r="KR15" s="2327">
        <f>'K - Capital Disposals'!F15</f>
        <v>0</v>
      </c>
      <c r="KS15" s="2327">
        <f>'K - Capital Disposals'!G15</f>
        <v>0</v>
      </c>
      <c r="KT15" s="2317">
        <f>'K - Capital Disposals'!H15</f>
        <v>0</v>
      </c>
      <c r="KU15" s="2318">
        <f>'K - Capital Disposals'!I15</f>
        <v>0</v>
      </c>
      <c r="KV15" s="2355">
        <f>'K - Capital Disposals'!J15</f>
        <v>0</v>
      </c>
      <c r="KW15" s="2356"/>
      <c r="KX15" s="2356"/>
      <c r="KY15" s="2356"/>
      <c r="KZ15" s="2356"/>
      <c r="LA15" s="2356"/>
      <c r="LB15" s="2357"/>
      <c r="LC15" s="2190"/>
      <c r="LE15" s="1798">
        <f>'L - EFL'!A15</f>
        <v>5</v>
      </c>
      <c r="LF15" s="1797" t="str">
        <f>'L - EFL'!B15</f>
        <v>Net gain/loss on disposal of assets</v>
      </c>
      <c r="LG15" s="1990">
        <f>'L - EFL'!C15</f>
        <v>0</v>
      </c>
      <c r="LH15" s="1990">
        <f>'L - EFL'!D15</f>
        <v>0</v>
      </c>
      <c r="LI15" s="1796">
        <f>'L - EFL'!E15</f>
        <v>0</v>
      </c>
      <c r="LJ15" s="1990">
        <f>'L - EFL'!F15</f>
        <v>0</v>
      </c>
      <c r="LL15" s="1281"/>
      <c r="LM15" s="1969">
        <f>'M - Aged Debtors'!B15</f>
        <v>0</v>
      </c>
      <c r="LN15" s="1970">
        <f>'M - Aged Debtors'!C15</f>
        <v>0</v>
      </c>
      <c r="LO15" s="1971">
        <f>'M - Aged Debtors'!D15</f>
        <v>0</v>
      </c>
      <c r="LP15" s="1972">
        <f>'M - Aged Debtors'!E15</f>
        <v>0</v>
      </c>
      <c r="LQ15" s="2233">
        <f>'M - Aged Debtors'!F15</f>
        <v>0</v>
      </c>
      <c r="LR15" s="1291" t="str">
        <f>'M - Aged Debtors'!G15</f>
        <v/>
      </c>
      <c r="LS15" s="899" t="str">
        <f>'M - Aged Debtors'!H15</f>
        <v/>
      </c>
      <c r="LT15" s="899" t="str">
        <f>'M - Aged Debtors'!I15</f>
        <v/>
      </c>
      <c r="LU15" s="900" t="str">
        <f>'M - Aged Debtors'!J15</f>
        <v/>
      </c>
      <c r="LV15" s="1964">
        <f>'M - Aged Debtors'!K15</f>
        <v>0</v>
      </c>
      <c r="LX15" s="509" t="str">
        <f>'N - GMS'!A15</f>
        <v>Quality Aspiration Payments</v>
      </c>
      <c r="LY15" s="510"/>
      <c r="LZ15" s="511">
        <f>'N - GMS'!C15</f>
        <v>4</v>
      </c>
      <c r="MA15" s="72">
        <f>'N - GMS'!D15</f>
        <v>0</v>
      </c>
      <c r="MB15" s="237">
        <f>'N - GMS'!E15</f>
        <v>0</v>
      </c>
      <c r="MC15" s="237">
        <f>'N - GMS'!F15</f>
        <v>0</v>
      </c>
      <c r="MD15" s="71">
        <f>'N - GMS'!G15</f>
        <v>0</v>
      </c>
      <c r="ME15" s="231"/>
      <c r="MF15" s="1991">
        <f>'N - GMS'!I15</f>
        <v>0</v>
      </c>
      <c r="MH15" s="762" t="str">
        <f>'O - Dental'!A15</f>
        <v>Maternity/Sickness etc.</v>
      </c>
      <c r="MI15" s="763"/>
      <c r="MJ15" s="758">
        <f>'O - Dental'!C15</f>
        <v>7</v>
      </c>
      <c r="MK15" s="758">
        <f>'O - Dental'!D15</f>
        <v>0</v>
      </c>
      <c r="ML15" s="1992">
        <f>'O - Dental'!E15</f>
        <v>0</v>
      </c>
      <c r="MM15" s="1992">
        <f>'O - Dental'!F15</f>
        <v>0</v>
      </c>
      <c r="MN15" s="716">
        <f>'O - Dental'!G15</f>
        <v>0</v>
      </c>
      <c r="MO15" s="717"/>
      <c r="MP15" s="1983">
        <f>'O - Dental'!I15</f>
        <v>0</v>
      </c>
    </row>
    <row r="16" spans="1:354" ht="20" customHeight="1" thickBot="1">
      <c r="A16" s="1941"/>
      <c r="B16" s="1941"/>
      <c r="C16" s="1941"/>
      <c r="D16" s="1941"/>
      <c r="E16" s="1941"/>
      <c r="F16" s="2177"/>
      <c r="G16" s="2177"/>
      <c r="H16" s="1941"/>
      <c r="I16" s="1941"/>
      <c r="J16" s="1941"/>
      <c r="K16" s="1941"/>
      <c r="M16" s="1035">
        <f>'A - Movement'!A16</f>
        <v>6</v>
      </c>
      <c r="N16" s="1083" t="str">
        <f>'A - Movement'!B16</f>
        <v>Planned Provider Income (Positive Value)</v>
      </c>
      <c r="O16" s="1243">
        <f>'A - Movement'!C16</f>
        <v>0</v>
      </c>
      <c r="P16" s="1243">
        <f>'A - Movement'!D16</f>
        <v>0</v>
      </c>
      <c r="Q16" s="1039">
        <f>'A - Movement'!E16</f>
        <v>0</v>
      </c>
      <c r="R16" s="1039">
        <f>'A - Movement'!F16</f>
        <v>0</v>
      </c>
      <c r="S16" s="1941"/>
      <c r="T16" s="2183"/>
      <c r="U16" s="1035">
        <f>'A - Movement'!I16</f>
        <v>6</v>
      </c>
      <c r="V16" s="1083" t="str">
        <f t="shared" si="3"/>
        <v>Planned Provider Income (Positive Value)</v>
      </c>
      <c r="W16" s="1039">
        <f>'A - Movement'!J16</f>
        <v>0</v>
      </c>
      <c r="X16" s="1039">
        <f>'A - Movement'!K16</f>
        <v>0</v>
      </c>
      <c r="Y16" s="1039">
        <f>'A - Movement'!L16</f>
        <v>0</v>
      </c>
      <c r="Z16" s="1039">
        <f>'A - Movement'!M16</f>
        <v>0</v>
      </c>
      <c r="AA16" s="1039">
        <f>'A - Movement'!N16</f>
        <v>0</v>
      </c>
      <c r="AB16" s="1039">
        <f>'A - Movement'!O16</f>
        <v>0</v>
      </c>
      <c r="AC16" s="1039">
        <f>'A - Movement'!P16</f>
        <v>0</v>
      </c>
      <c r="AD16" s="1039">
        <f>'A - Movement'!Q16</f>
        <v>0</v>
      </c>
      <c r="AE16" s="1039">
        <f>'A - Movement'!R16</f>
        <v>0</v>
      </c>
      <c r="AF16" s="1039">
        <f>'A - Movement'!S16</f>
        <v>0</v>
      </c>
      <c r="AG16" s="1039">
        <f>'A - Movement'!T16</f>
        <v>0</v>
      </c>
      <c r="AH16" s="1039">
        <f>'A - Movement'!U16</f>
        <v>0</v>
      </c>
      <c r="AI16" s="1243">
        <f>'A - Movement'!V16</f>
        <v>0</v>
      </c>
      <c r="AJ16" s="1243">
        <f>'A - Movement'!W16</f>
        <v>0</v>
      </c>
      <c r="AK16" s="1243">
        <f t="shared" si="0"/>
        <v>0</v>
      </c>
      <c r="AL16" s="1039">
        <f t="shared" si="1"/>
        <v>0</v>
      </c>
      <c r="AM16" s="1039">
        <f t="shared" si="2"/>
        <v>0</v>
      </c>
      <c r="AN16" s="1941"/>
      <c r="AO16" s="2183"/>
      <c r="AP16" s="1553">
        <f>'A1 - Underlying Position'!A17</f>
        <v>6</v>
      </c>
      <c r="AQ16" s="1524" t="str">
        <f>'A1 - Underlying Position'!B17</f>
        <v>Pay - Allied Health Professionals</v>
      </c>
      <c r="AR16" s="1993">
        <f>'A1 - Underlying Position'!C17</f>
        <v>0</v>
      </c>
      <c r="AS16" s="1994">
        <f>'A1 - Underlying Position'!D17</f>
        <v>0</v>
      </c>
      <c r="AT16" s="1994">
        <f>'A1 - Underlying Position'!E17</f>
        <v>0</v>
      </c>
      <c r="AU16" s="80">
        <f>'A1 - Underlying Position'!F17</f>
        <v>0</v>
      </c>
      <c r="AV16" s="1995">
        <f>'A1 - Underlying Position'!G17</f>
        <v>0</v>
      </c>
      <c r="AW16" s="80">
        <f>'A1 - Underlying Position'!H17</f>
        <v>0</v>
      </c>
      <c r="AX16" s="1941"/>
      <c r="AZ16" s="1912">
        <f>'A2 - Risks'!A16</f>
        <v>8</v>
      </c>
      <c r="BA16" s="1915" t="str">
        <f>'A2 - Risks'!B16</f>
        <v>WHSSC Performance</v>
      </c>
      <c r="BB16" s="1965">
        <f>'A2 - Risks'!C16</f>
        <v>0</v>
      </c>
      <c r="BC16" s="1966">
        <f>'A2 - Risks'!D16</f>
        <v>0</v>
      </c>
      <c r="BE16" s="2372">
        <f>'B - Monthly Positions'!A16</f>
        <v>6</v>
      </c>
      <c r="BF16" s="1173" t="str">
        <f>'B - Monthly Positions'!B16</f>
        <v>Other Income</v>
      </c>
      <c r="BG16" s="1174" t="str">
        <f>'B - Monthly Positions'!C16</f>
        <v>Actual/F'cast</v>
      </c>
      <c r="BH16" s="2012">
        <f>'B - Monthly Positions'!D16</f>
        <v>0</v>
      </c>
      <c r="BI16" s="2012">
        <f>'B - Monthly Positions'!E16</f>
        <v>0</v>
      </c>
      <c r="BJ16" s="2012">
        <f>'B - Monthly Positions'!F16</f>
        <v>0</v>
      </c>
      <c r="BK16" s="2012">
        <f>'B - Monthly Positions'!G16</f>
        <v>0</v>
      </c>
      <c r="BL16" s="2013">
        <f>'B - Monthly Positions'!H16</f>
        <v>0</v>
      </c>
      <c r="BM16" s="2013">
        <f>'B - Monthly Positions'!I16</f>
        <v>0</v>
      </c>
      <c r="BN16" s="2013">
        <f>'B - Monthly Positions'!J16</f>
        <v>0</v>
      </c>
      <c r="BO16" s="2013">
        <f>'B - Monthly Positions'!K16</f>
        <v>0</v>
      </c>
      <c r="BP16" s="2013">
        <f>'B - Monthly Positions'!L16</f>
        <v>0</v>
      </c>
      <c r="BQ16" s="2013">
        <f>'B - Monthly Positions'!M16</f>
        <v>0</v>
      </c>
      <c r="BR16" s="2013">
        <f>'B - Monthly Positions'!N16</f>
        <v>0</v>
      </c>
      <c r="BS16" s="2373">
        <f>'B - Monthly Positions'!O16</f>
        <v>0</v>
      </c>
      <c r="BT16" s="2012">
        <f>'B - Monthly Positions'!P16</f>
        <v>0</v>
      </c>
      <c r="BU16" s="2012">
        <f>'B - Monthly Positions'!Q16</f>
        <v>0</v>
      </c>
      <c r="BV16" s="1830"/>
      <c r="BW16" s="2102"/>
      <c r="BX16" s="94">
        <f>'B1 - Net Exp Profiles'!A16</f>
        <v>7</v>
      </c>
      <c r="BY16" s="2793" t="str">
        <f>'B1 - Net Exp Profiles'!B16</f>
        <v>Committed Reserves - Pay - Forecast</v>
      </c>
      <c r="BZ16" s="2794">
        <f>'B1 - Net Exp Profiles'!C16</f>
        <v>0</v>
      </c>
      <c r="CA16" s="1321">
        <f>'B1 - Net Exp Profiles'!D16</f>
        <v>0</v>
      </c>
      <c r="CB16" s="1321">
        <f>'B1 - Net Exp Profiles'!E16</f>
        <v>0</v>
      </c>
      <c r="CC16" s="1321">
        <f>'B1 - Net Exp Profiles'!F16</f>
        <v>0</v>
      </c>
      <c r="CD16" s="1321">
        <f>'B1 - Net Exp Profiles'!G16</f>
        <v>0</v>
      </c>
      <c r="CE16" s="1321">
        <f>'B1 - Net Exp Profiles'!H16</f>
        <v>0</v>
      </c>
      <c r="CF16" s="1321">
        <f>'B1 - Net Exp Profiles'!I16</f>
        <v>0</v>
      </c>
      <c r="CG16" s="1321">
        <f>'B1 - Net Exp Profiles'!J16</f>
        <v>0</v>
      </c>
      <c r="CH16" s="1321">
        <f>'B1 - Net Exp Profiles'!K16</f>
        <v>0</v>
      </c>
      <c r="CI16" s="1321">
        <f>'B1 - Net Exp Profiles'!L16</f>
        <v>0</v>
      </c>
      <c r="CJ16" s="1321">
        <f>'B1 - Net Exp Profiles'!M16</f>
        <v>0</v>
      </c>
      <c r="CK16" s="1321">
        <f>'B1 - Net Exp Profiles'!N16</f>
        <v>0</v>
      </c>
      <c r="CL16" s="1349">
        <f>'B1 - Net Exp Profiles'!O16</f>
        <v>0</v>
      </c>
      <c r="CM16" s="1349">
        <f>'B1 - Net Exp Profiles'!P16</f>
        <v>0</v>
      </c>
      <c r="CO16" s="1475">
        <f>'B2 - Pay &amp; Agency'!A16</f>
        <v>7</v>
      </c>
      <c r="CP16" s="1479" t="str">
        <f>'B2 - Pay &amp; Agency'!B16</f>
        <v xml:space="preserve">Healthcare Scientists </v>
      </c>
      <c r="CQ16" s="1987">
        <f>'B2 - Pay &amp; Agency'!C16</f>
        <v>0</v>
      </c>
      <c r="CR16" s="1988">
        <f>'B2 - Pay &amp; Agency'!D16</f>
        <v>0</v>
      </c>
      <c r="CS16" s="1988">
        <f>'B2 - Pay &amp; Agency'!E16</f>
        <v>0</v>
      </c>
      <c r="CT16" s="1988">
        <f>'B2 - Pay &amp; Agency'!F16</f>
        <v>0</v>
      </c>
      <c r="CU16" s="1988">
        <f>'B2 - Pay &amp; Agency'!G16</f>
        <v>0</v>
      </c>
      <c r="CV16" s="1988">
        <f>'B2 - Pay &amp; Agency'!H16</f>
        <v>0</v>
      </c>
      <c r="CW16" s="1988">
        <f>'B2 - Pay &amp; Agency'!I16</f>
        <v>0</v>
      </c>
      <c r="CX16" s="1988">
        <f>'B2 - Pay &amp; Agency'!J16</f>
        <v>0</v>
      </c>
      <c r="CY16" s="1988">
        <f>'B2 - Pay &amp; Agency'!K16</f>
        <v>0</v>
      </c>
      <c r="CZ16" s="1988">
        <f>'B2 - Pay &amp; Agency'!L16</f>
        <v>0</v>
      </c>
      <c r="DA16" s="1988">
        <f>'B2 - Pay &amp; Agency'!M16</f>
        <v>0</v>
      </c>
      <c r="DB16" s="1989">
        <f>'B2 - Pay &amp; Agency'!N16</f>
        <v>0</v>
      </c>
      <c r="DC16" s="1470">
        <f>'B2 - Pay &amp; Agency'!O16</f>
        <v>0</v>
      </c>
      <c r="DD16" s="1471">
        <f>'B2 - Pay &amp; Agency'!P16</f>
        <v>0</v>
      </c>
      <c r="DF16" s="2137">
        <f>'B3 - COVID-19'!A14</f>
        <v>7</v>
      </c>
      <c r="DG16" s="2146" t="str">
        <f>'B3 - COVID-19'!B14</f>
        <v xml:space="preserve">Additional Clinical Services </v>
      </c>
      <c r="DH16" s="1476">
        <f>'B3 - COVID-19'!C14</f>
        <v>0</v>
      </c>
      <c r="DI16" s="1473">
        <f>'B3 - COVID-19'!D14</f>
        <v>0</v>
      </c>
      <c r="DJ16" s="1473">
        <f>'B3 - COVID-19'!E14</f>
        <v>0</v>
      </c>
      <c r="DK16" s="1473">
        <f>'B3 - COVID-19'!F14</f>
        <v>0</v>
      </c>
      <c r="DL16" s="1473">
        <f>'B3 - COVID-19'!G14</f>
        <v>0</v>
      </c>
      <c r="DM16" s="1473">
        <f>'B3 - COVID-19'!H14</f>
        <v>0</v>
      </c>
      <c r="DN16" s="1473">
        <f>'B3 - COVID-19'!I14</f>
        <v>0</v>
      </c>
      <c r="DO16" s="1473">
        <f>'B3 - COVID-19'!J14</f>
        <v>0</v>
      </c>
      <c r="DP16" s="1473">
        <f>'B3 - COVID-19'!K14</f>
        <v>0</v>
      </c>
      <c r="DQ16" s="1473">
        <f>'B3 - COVID-19'!L14</f>
        <v>0</v>
      </c>
      <c r="DR16" s="1473">
        <f>'B3 - COVID-19'!M14</f>
        <v>0</v>
      </c>
      <c r="DS16" s="1480">
        <f>'B3 - COVID-19'!N14</f>
        <v>0</v>
      </c>
      <c r="DT16" s="2087">
        <f>'B3 - COVID-19'!O14</f>
        <v>0</v>
      </c>
      <c r="DU16" s="2088">
        <f>'B3 - COVID-19'!P14</f>
        <v>0</v>
      </c>
      <c r="DV16" s="85"/>
      <c r="DW16" s="85"/>
      <c r="DY16" s="2374">
        <f>'C, C1 &amp; C2 - Savings Schemes'!A16</f>
        <v>4</v>
      </c>
      <c r="DZ16" s="2911" t="str">
        <f>'C, C1 &amp; C2 - Savings Schemes'!B16</f>
        <v>Commissioned Services</v>
      </c>
      <c r="EA16" s="93" t="str">
        <f>'C, C1 &amp; C2 - Savings Schemes'!C16</f>
        <v>Budget/Plan</v>
      </c>
      <c r="EB16" s="2002">
        <f>'C, C1 &amp; C2 - Savings Schemes'!D16</f>
        <v>0</v>
      </c>
      <c r="EC16" s="2002">
        <f>'C, C1 &amp; C2 - Savings Schemes'!E16</f>
        <v>0</v>
      </c>
      <c r="ED16" s="2002">
        <f>'C, C1 &amp; C2 - Savings Schemes'!F16</f>
        <v>0</v>
      </c>
      <c r="EE16" s="2002">
        <f>'C, C1 &amp; C2 - Savings Schemes'!G16</f>
        <v>0</v>
      </c>
      <c r="EF16" s="2002">
        <f>'C, C1 &amp; C2 - Savings Schemes'!H16</f>
        <v>0</v>
      </c>
      <c r="EG16" s="2002">
        <f>'C, C1 &amp; C2 - Savings Schemes'!I16</f>
        <v>0</v>
      </c>
      <c r="EH16" s="2002">
        <f>'C, C1 &amp; C2 - Savings Schemes'!J16</f>
        <v>0</v>
      </c>
      <c r="EI16" s="2002">
        <f>'C, C1 &amp; C2 - Savings Schemes'!K16</f>
        <v>0</v>
      </c>
      <c r="EJ16" s="2002">
        <f>'C, C1 &amp; C2 - Savings Schemes'!L16</f>
        <v>0</v>
      </c>
      <c r="EK16" s="2002">
        <f>'C, C1 &amp; C2 - Savings Schemes'!M16</f>
        <v>0</v>
      </c>
      <c r="EL16" s="2002">
        <f>'C, C1 &amp; C2 - Savings Schemes'!N16</f>
        <v>0</v>
      </c>
      <c r="EM16" s="2002">
        <f>'C, C1 &amp; C2 - Savings Schemes'!O16</f>
        <v>0</v>
      </c>
      <c r="EN16" s="1026">
        <f>'C, C1 &amp; C2 - Savings Schemes'!P16</f>
        <v>0</v>
      </c>
      <c r="EO16" s="1023">
        <f>'C, C1 &amp; C2 - Savings Schemes'!Q16</f>
        <v>0</v>
      </c>
      <c r="EP16" s="2343"/>
      <c r="EQ16" s="2344"/>
      <c r="ER16" s="2344"/>
      <c r="ES16" s="2344"/>
      <c r="ET16" s="2344"/>
      <c r="EU16" s="819"/>
      <c r="EV16" s="646"/>
      <c r="EW16" s="2364"/>
      <c r="EX16" s="2956"/>
      <c r="EY16" s="1894" t="str">
        <f>'Table C3 Tracker'!B16</f>
        <v>Total Variance</v>
      </c>
      <c r="EZ16" s="1216">
        <f>'Table C3 Tracker'!C16</f>
        <v>0</v>
      </c>
      <c r="FA16" s="1897">
        <f>'Table C3 Tracker'!D16</f>
        <v>0</v>
      </c>
      <c r="FB16" s="1897">
        <f>'Table C3 Tracker'!E16</f>
        <v>0</v>
      </c>
      <c r="FC16" s="1897">
        <f>'Table C3 Tracker'!F16</f>
        <v>0</v>
      </c>
      <c r="FD16" s="1897">
        <f>'Table C3 Tracker'!G16</f>
        <v>0</v>
      </c>
      <c r="FE16" s="1897">
        <f>'Table C3 Tracker'!H16</f>
        <v>0</v>
      </c>
      <c r="FF16" s="1897">
        <f>'Table C3 Tracker'!I16</f>
        <v>0</v>
      </c>
      <c r="FG16" s="1897">
        <f>'Table C3 Tracker'!J16</f>
        <v>0</v>
      </c>
      <c r="FH16" s="1897">
        <f>'Table C3 Tracker'!K16</f>
        <v>0</v>
      </c>
      <c r="FI16" s="1897">
        <f>'Table C3 Tracker'!L16</f>
        <v>0</v>
      </c>
      <c r="FJ16" s="1897">
        <f>'Table C3 Tracker'!M16</f>
        <v>0</v>
      </c>
      <c r="FK16" s="1897">
        <f>'Table C3 Tracker'!N16</f>
        <v>0</v>
      </c>
      <c r="FL16" s="1905">
        <f>'Table C3 Tracker'!O16</f>
        <v>0</v>
      </c>
      <c r="FM16" s="1895">
        <f>'Table C3 Tracker'!P16</f>
        <v>0</v>
      </c>
      <c r="FN16" s="1896">
        <f>'Table C3 Tracker'!Q16</f>
        <v>0</v>
      </c>
      <c r="FO16" s="1905">
        <f>'Table C3 Tracker'!R16</f>
        <v>0</v>
      </c>
      <c r="FP16" s="1905">
        <f>'Table C3 Tracker'!S16</f>
        <v>0</v>
      </c>
      <c r="FQ16" s="1905">
        <f>'Table C3 Tracker'!T16</f>
        <v>0</v>
      </c>
      <c r="FR16" s="1905">
        <f>'Table C3 Tracker'!U16</f>
        <v>0</v>
      </c>
      <c r="FS16" s="2213"/>
      <c r="FU16" s="2308">
        <f>'D - Welsh NHS Assumptions'!A16</f>
        <v>6</v>
      </c>
      <c r="FV16" s="2309" t="str">
        <f>'D - Welsh NHS Assumptions'!B16</f>
        <v>Hywel Dda University</v>
      </c>
      <c r="FW16" s="2332">
        <f>'D - Welsh NHS Assumptions'!C16</f>
        <v>0</v>
      </c>
      <c r="FX16" s="2332">
        <f>'D - Welsh NHS Assumptions'!D16</f>
        <v>0</v>
      </c>
      <c r="FY16" s="2311">
        <f>'D - Welsh NHS Assumptions'!E16</f>
        <v>0</v>
      </c>
      <c r="FZ16" s="1941"/>
      <c r="GA16" s="2332">
        <f>'D - Welsh NHS Assumptions'!G16</f>
        <v>0</v>
      </c>
      <c r="GB16" s="2332">
        <f>'D - Welsh NHS Assumptions'!H16</f>
        <v>0</v>
      </c>
      <c r="GC16" s="2311">
        <f>'D - Welsh NHS Assumptions'!I16</f>
        <v>0</v>
      </c>
      <c r="GD16" s="1941"/>
      <c r="GF16" s="2375">
        <f>'E - Resource Limits'!A16</f>
        <v>4</v>
      </c>
      <c r="GG16" s="2376" t="str">
        <f>'E - Resource Limits'!B16</f>
        <v>DEL Non Cash Depreciation - Strategic</v>
      </c>
      <c r="GH16" s="2377">
        <f>'E - Resource Limits'!C16</f>
        <v>0</v>
      </c>
      <c r="GI16" s="2377">
        <f>'E - Resource Limits'!D16</f>
        <v>0</v>
      </c>
      <c r="GJ16" s="2377">
        <f>'E - Resource Limits'!E16</f>
        <v>0</v>
      </c>
      <c r="GK16" s="2377">
        <f>'E - Resource Limits'!F16</f>
        <v>0</v>
      </c>
      <c r="GL16" s="2311">
        <f>'E - Resource Limits'!G16</f>
        <v>0</v>
      </c>
      <c r="GM16" s="2378">
        <f>'E - Resource Limits'!H16</f>
        <v>0</v>
      </c>
      <c r="GN16" s="2377">
        <f>'E - Resource Limits'!I16</f>
        <v>0</v>
      </c>
      <c r="GO16" s="2377">
        <f>'E - Resource Limits'!J16</f>
        <v>0</v>
      </c>
      <c r="GP16" s="2377">
        <f>'E - Resource Limits'!K16</f>
        <v>0</v>
      </c>
      <c r="GQ16" s="2379">
        <f>'E - Resource Limits'!L16</f>
        <v>0</v>
      </c>
      <c r="GR16" s="2190">
        <f t="shared" ref="GR16:GR67" si="5">IF(AND(GL16&lt;&gt;0,GG16=""),1,0)</f>
        <v>0</v>
      </c>
      <c r="GT16" s="191">
        <f>'E1 - Invoiced Income'!A16</f>
        <v>5</v>
      </c>
      <c r="GU16" s="2009" t="str">
        <f>'E1 - Invoiced Income'!B16</f>
        <v>DEL Non Cash Depreciation - Impairment</v>
      </c>
      <c r="GV16" s="2010">
        <f>'E1 - Invoiced Income'!C16</f>
        <v>0</v>
      </c>
      <c r="GW16" s="2010">
        <f>'E1 - Invoiced Income'!D16</f>
        <v>0</v>
      </c>
      <c r="GX16" s="2010">
        <f>'E1 - Invoiced Income'!E16</f>
        <v>0</v>
      </c>
      <c r="GY16" s="2010">
        <f>'E1 - Invoiced Income'!F16</f>
        <v>0</v>
      </c>
      <c r="GZ16" s="2010">
        <f>'E1 - Invoiced Income'!G16</f>
        <v>0</v>
      </c>
      <c r="HA16" s="2010">
        <f>'E1 - Invoiced Income'!H16</f>
        <v>0</v>
      </c>
      <c r="HB16" s="2010">
        <f>'E1 - Invoiced Income'!I16</f>
        <v>0</v>
      </c>
      <c r="HC16" s="2010">
        <f>'E1 - Invoiced Income'!J16</f>
        <v>0</v>
      </c>
      <c r="HD16" s="2010">
        <f>'E1 - Invoiced Income'!K16</f>
        <v>0</v>
      </c>
      <c r="HE16" s="2010">
        <f>'E1 - Invoiced Income'!L16</f>
        <v>0</v>
      </c>
      <c r="HF16" s="2010">
        <f>'E1 - Invoiced Income'!M16</f>
        <v>0</v>
      </c>
      <c r="HG16" s="2010">
        <f>'E1 - Invoiced Income'!N16</f>
        <v>0</v>
      </c>
      <c r="HH16" s="2010">
        <f>'E1 - Invoiced Income'!O16</f>
        <v>0</v>
      </c>
      <c r="HI16" s="2010">
        <f>'E1 - Invoiced Income'!P16</f>
        <v>0</v>
      </c>
      <c r="HJ16" s="2010">
        <f>'E1 - Invoiced Income'!R16</f>
        <v>0</v>
      </c>
      <c r="HK16" s="2010">
        <f>'E1 - Invoiced Income'!S16</f>
        <v>0</v>
      </c>
      <c r="HL16" s="1852">
        <f>'E1 - Invoiced Income'!T16</f>
        <v>0</v>
      </c>
      <c r="HM16" s="2011">
        <f>'E1 - Invoiced Income'!U16</f>
        <v>0</v>
      </c>
      <c r="HO16" s="2269">
        <f>'F - SoFP'!A16</f>
        <v>7</v>
      </c>
      <c r="HP16" s="2270" t="str">
        <f>'F - SoFP'!B16</f>
        <v>Trade and other receivables</v>
      </c>
      <c r="HQ16" s="2271">
        <f>'F - SoFP'!C16</f>
        <v>0</v>
      </c>
      <c r="HR16" s="2272">
        <f>'F - SoFP'!D16</f>
        <v>0</v>
      </c>
      <c r="HS16" s="2272">
        <f>'F - SoFP'!E16</f>
        <v>0</v>
      </c>
      <c r="HT16" s="2201"/>
      <c r="HV16" s="2316">
        <f>'G - Cash Flow'!A16</f>
        <v>6</v>
      </c>
      <c r="HW16" s="2262" t="str">
        <f>'G - Cash Flow'!B16</f>
        <v>Short Term Loans - Trust only</v>
      </c>
      <c r="HX16" s="2317">
        <f>'G - Cash Flow'!C16</f>
        <v>0</v>
      </c>
      <c r="HY16" s="2317">
        <f>'G - Cash Flow'!D16</f>
        <v>0</v>
      </c>
      <c r="HZ16" s="2317">
        <f>'G - Cash Flow'!E16</f>
        <v>0</v>
      </c>
      <c r="IA16" s="2317">
        <f>'G - Cash Flow'!F16</f>
        <v>0</v>
      </c>
      <c r="IB16" s="2317">
        <f>'G - Cash Flow'!G16</f>
        <v>0</v>
      </c>
      <c r="IC16" s="2317">
        <f>'G - Cash Flow'!H16</f>
        <v>0</v>
      </c>
      <c r="ID16" s="2317">
        <f>'G - Cash Flow'!I16</f>
        <v>0</v>
      </c>
      <c r="IE16" s="2317">
        <f>'G - Cash Flow'!J16</f>
        <v>0</v>
      </c>
      <c r="IF16" s="2317">
        <f>'G - Cash Flow'!K16</f>
        <v>0</v>
      </c>
      <c r="IG16" s="2317">
        <f>'G - Cash Flow'!L16</f>
        <v>0</v>
      </c>
      <c r="IH16" s="2317">
        <f>'G - Cash Flow'!M16</f>
        <v>0</v>
      </c>
      <c r="II16" s="2317">
        <f>'G - Cash Flow'!N16</f>
        <v>0</v>
      </c>
      <c r="IJ16" s="2318">
        <f>'G - Cash Flow'!O16</f>
        <v>0</v>
      </c>
      <c r="IK16" s="2197"/>
      <c r="IM16" s="995"/>
      <c r="IN16" s="433"/>
      <c r="IO16" s="209"/>
      <c r="IP16" s="209" t="str">
        <f>'H - PSPP'!D16</f>
        <v>Actual</v>
      </c>
      <c r="IQ16" s="209"/>
      <c r="IR16" s="209" t="str">
        <f>'H - PSPP'!F16</f>
        <v>Actual</v>
      </c>
      <c r="IS16" s="209"/>
      <c r="IT16" s="209" t="str">
        <f>'H - PSPP'!H16</f>
        <v>Actual</v>
      </c>
      <c r="IU16" s="209"/>
      <c r="IV16" s="209" t="str">
        <f>'H - PSPP'!J16</f>
        <v>Actual</v>
      </c>
      <c r="IW16" s="209"/>
      <c r="IX16" s="209" t="str">
        <f>'H - PSPP'!L16</f>
        <v>Actual</v>
      </c>
      <c r="IY16" s="209"/>
      <c r="IZ16" s="209" t="str">
        <f>'H - PSPP'!N16</f>
        <v>Actual</v>
      </c>
      <c r="JA16" s="209"/>
      <c r="JB16" s="1941"/>
      <c r="JD16" s="2336"/>
      <c r="JE16" s="2295" t="str">
        <f>'I - Capital RLM'!B16</f>
        <v>All Wales Capital Programme:</v>
      </c>
      <c r="JF16" s="2294"/>
      <c r="JG16" s="2294"/>
      <c r="JH16" s="2294"/>
      <c r="JI16" s="2350"/>
      <c r="JJ16" s="2294"/>
      <c r="JK16" s="2294"/>
      <c r="JL16" s="2294"/>
      <c r="JM16" s="2323"/>
      <c r="JN16" s="315"/>
      <c r="JO16" s="2323"/>
      <c r="JQ16" s="2351">
        <f>'J - Capital In Year Schemes'!A16</f>
        <v>5</v>
      </c>
      <c r="JR16" s="2352">
        <f>'J - Capital In Year Schemes'!B16</f>
        <v>0</v>
      </c>
      <c r="JS16" s="2352">
        <f>'J - Capital In Year Schemes'!C16</f>
        <v>0</v>
      </c>
      <c r="JT16" s="2272">
        <f>'J - Capital In Year Schemes'!D16</f>
        <v>0</v>
      </c>
      <c r="JU16" s="2272">
        <f>'J - Capital In Year Schemes'!E16</f>
        <v>0</v>
      </c>
      <c r="JV16" s="2272">
        <f>'J - Capital In Year Schemes'!F16</f>
        <v>0</v>
      </c>
      <c r="JW16" s="2272">
        <f>'J - Capital In Year Schemes'!G16</f>
        <v>0</v>
      </c>
      <c r="JX16" s="2272">
        <f>'J - Capital In Year Schemes'!H16</f>
        <v>0</v>
      </c>
      <c r="JY16" s="2272">
        <f>'J - Capital In Year Schemes'!I16</f>
        <v>0</v>
      </c>
      <c r="JZ16" s="2272">
        <f>'J - Capital In Year Schemes'!J16</f>
        <v>0</v>
      </c>
      <c r="KA16" s="2272">
        <f>'J - Capital In Year Schemes'!K16</f>
        <v>0</v>
      </c>
      <c r="KB16" s="2272">
        <f>'J - Capital In Year Schemes'!L16</f>
        <v>0</v>
      </c>
      <c r="KC16" s="2272">
        <f>'J - Capital In Year Schemes'!M16</f>
        <v>0</v>
      </c>
      <c r="KD16" s="2272">
        <f>'J - Capital In Year Schemes'!N16</f>
        <v>0</v>
      </c>
      <c r="KE16" s="2272">
        <f>'J - Capital In Year Schemes'!O16</f>
        <v>0</v>
      </c>
      <c r="KF16" s="2272">
        <f>'J - Capital In Year Schemes'!P16</f>
        <v>0</v>
      </c>
      <c r="KG16" s="2272">
        <f>'J - Capital In Year Schemes'!Q16</f>
        <v>0</v>
      </c>
      <c r="KH16" s="2353">
        <f>'J - Capital In Year Schemes'!R16</f>
        <v>0</v>
      </c>
      <c r="KI16" s="2353">
        <f>'J - Capital In Year Schemes'!S16</f>
        <v>0</v>
      </c>
      <c r="KJ16" s="2354">
        <f>'J - Capital In Year Schemes'!T16</f>
        <v>0</v>
      </c>
      <c r="KK16" s="2323">
        <f t="shared" si="4"/>
        <v>0</v>
      </c>
      <c r="KM16" s="2316">
        <f>'K - Capital Disposals'!A16</f>
        <v>6</v>
      </c>
      <c r="KN16" s="2340">
        <f>'K - Capital Disposals'!B16</f>
        <v>0</v>
      </c>
      <c r="KO16" s="2325">
        <f>'K - Capital Disposals'!C16</f>
        <v>0</v>
      </c>
      <c r="KP16" s="2325">
        <f>'K - Capital Disposals'!D16</f>
        <v>0</v>
      </c>
      <c r="KQ16" s="2341">
        <f>'K - Capital Disposals'!E16</f>
        <v>0</v>
      </c>
      <c r="KR16" s="2327">
        <f>'K - Capital Disposals'!F16</f>
        <v>0</v>
      </c>
      <c r="KS16" s="2327">
        <f>'K - Capital Disposals'!G16</f>
        <v>0</v>
      </c>
      <c r="KT16" s="2317">
        <f>'K - Capital Disposals'!H16</f>
        <v>0</v>
      </c>
      <c r="KU16" s="2318">
        <f>'K - Capital Disposals'!I16</f>
        <v>0</v>
      </c>
      <c r="KV16" s="2355">
        <f>'K - Capital Disposals'!J16</f>
        <v>0</v>
      </c>
      <c r="KW16" s="2356"/>
      <c r="KX16" s="2356"/>
      <c r="KY16" s="2356"/>
      <c r="KZ16" s="2356"/>
      <c r="LA16" s="2356"/>
      <c r="LB16" s="2357"/>
      <c r="LC16" s="2190"/>
      <c r="LE16" s="1798">
        <f>'L - EFL'!A16</f>
        <v>6</v>
      </c>
      <c r="LF16" s="1797" t="str">
        <f>'L - EFL'!B16</f>
        <v>Profit/loss on sale term of disc ops</v>
      </c>
      <c r="LG16" s="1990">
        <f>'L - EFL'!C16</f>
        <v>0</v>
      </c>
      <c r="LH16" s="1990">
        <f>'L - EFL'!D16</f>
        <v>0</v>
      </c>
      <c r="LI16" s="1796">
        <f>'L - EFL'!E16</f>
        <v>0</v>
      </c>
      <c r="LJ16" s="1990">
        <f>'L - EFL'!F16</f>
        <v>0</v>
      </c>
      <c r="LL16" s="1281"/>
      <c r="LM16" s="1969">
        <f>'M - Aged Debtors'!B16</f>
        <v>0</v>
      </c>
      <c r="LN16" s="1970">
        <f>'M - Aged Debtors'!C16</f>
        <v>0</v>
      </c>
      <c r="LO16" s="1971">
        <f>'M - Aged Debtors'!D16</f>
        <v>0</v>
      </c>
      <c r="LP16" s="1972">
        <f>'M - Aged Debtors'!E16</f>
        <v>0</v>
      </c>
      <c r="LQ16" s="2233">
        <f>'M - Aged Debtors'!F16</f>
        <v>0</v>
      </c>
      <c r="LR16" s="1291" t="str">
        <f>'M - Aged Debtors'!G16</f>
        <v/>
      </c>
      <c r="LS16" s="899" t="str">
        <f>'M - Aged Debtors'!H16</f>
        <v/>
      </c>
      <c r="LT16" s="899" t="str">
        <f>'M - Aged Debtors'!I16</f>
        <v/>
      </c>
      <c r="LU16" s="900" t="str">
        <f>'M - Aged Debtors'!J16</f>
        <v/>
      </c>
      <c r="LV16" s="1964">
        <f>'M - Aged Debtors'!K16</f>
        <v>0</v>
      </c>
      <c r="LX16" s="509" t="str">
        <f>'N - GMS'!A16</f>
        <v>Quality Achievement Payments</v>
      </c>
      <c r="LY16" s="510"/>
      <c r="LZ16" s="511">
        <f>'N - GMS'!C16</f>
        <v>5</v>
      </c>
      <c r="MA16" s="72">
        <f>'N - GMS'!D16</f>
        <v>0</v>
      </c>
      <c r="MB16" s="237">
        <f>'N - GMS'!E16</f>
        <v>0</v>
      </c>
      <c r="MC16" s="237">
        <f>'N - GMS'!F16</f>
        <v>0</v>
      </c>
      <c r="MD16" s="71">
        <f>'N - GMS'!G16</f>
        <v>0</v>
      </c>
      <c r="ME16" s="231"/>
      <c r="MF16" s="1991">
        <f>'N - GMS'!I16</f>
        <v>0</v>
      </c>
      <c r="MH16" s="762" t="str">
        <f>'O - Dental'!A16</f>
        <v>Sedation services including GA</v>
      </c>
      <c r="MI16" s="763"/>
      <c r="MJ16" s="758">
        <f>'O - Dental'!C16</f>
        <v>8</v>
      </c>
      <c r="MK16" s="758">
        <f>'O - Dental'!D16</f>
        <v>0</v>
      </c>
      <c r="ML16" s="1992">
        <f>'O - Dental'!E16</f>
        <v>0</v>
      </c>
      <c r="MM16" s="1992">
        <f>'O - Dental'!F16</f>
        <v>0</v>
      </c>
      <c r="MN16" s="716">
        <f>'O - Dental'!G16</f>
        <v>0</v>
      </c>
      <c r="MO16" s="717"/>
      <c r="MP16" s="1983">
        <f>'O - Dental'!I16</f>
        <v>0</v>
      </c>
    </row>
    <row r="17" spans="1:354" ht="20" customHeight="1" thickBot="1">
      <c r="A17" s="1941"/>
      <c r="B17" s="1941"/>
      <c r="C17" s="1941"/>
      <c r="D17" s="1941"/>
      <c r="E17" s="1941"/>
      <c r="F17" s="1941"/>
      <c r="G17" s="1941"/>
      <c r="H17" s="1941"/>
      <c r="I17" s="1941"/>
      <c r="J17" s="1941"/>
      <c r="K17" s="1941"/>
      <c r="M17" s="1035">
        <f>'A - Movement'!A17</f>
        <v>7</v>
      </c>
      <c r="N17" s="1083" t="str">
        <f>'A - Movement'!B17</f>
        <v>RRL Profile - phasing only (In Year Effect / Column C must be nil)</v>
      </c>
      <c r="O17" s="1243">
        <f>'A - Movement'!C17</f>
        <v>0</v>
      </c>
      <c r="P17" s="1243">
        <f>'A - Movement'!D17</f>
        <v>0</v>
      </c>
      <c r="Q17" s="1243">
        <f>'A - Movement'!E17</f>
        <v>0</v>
      </c>
      <c r="R17" s="1243">
        <f>'A - Movement'!F17</f>
        <v>0</v>
      </c>
      <c r="S17" s="1941"/>
      <c r="T17" s="2183"/>
      <c r="U17" s="1035">
        <f>'A - Movement'!I17</f>
        <v>7</v>
      </c>
      <c r="V17" s="1083" t="str">
        <f t="shared" si="3"/>
        <v>RRL Profile - phasing only (In Year Effect / Column C must be nil)</v>
      </c>
      <c r="W17" s="1039">
        <f>'A - Movement'!J17</f>
        <v>0</v>
      </c>
      <c r="X17" s="1039">
        <f>'A - Movement'!K17</f>
        <v>0</v>
      </c>
      <c r="Y17" s="1039">
        <f>'A - Movement'!L17</f>
        <v>0</v>
      </c>
      <c r="Z17" s="1039">
        <f>'A - Movement'!M17</f>
        <v>0</v>
      </c>
      <c r="AA17" s="1039">
        <f>'A - Movement'!N17</f>
        <v>0</v>
      </c>
      <c r="AB17" s="1039">
        <f>'A - Movement'!O17</f>
        <v>0</v>
      </c>
      <c r="AC17" s="1039">
        <f>'A - Movement'!P17</f>
        <v>0</v>
      </c>
      <c r="AD17" s="1039">
        <f>'A - Movement'!Q17</f>
        <v>0</v>
      </c>
      <c r="AE17" s="1039">
        <f>'A - Movement'!R17</f>
        <v>0</v>
      </c>
      <c r="AF17" s="1039">
        <f>'A - Movement'!S17</f>
        <v>0</v>
      </c>
      <c r="AG17" s="1039">
        <f>'A - Movement'!T17</f>
        <v>0</v>
      </c>
      <c r="AH17" s="1881">
        <f>'A - Movement'!U17</f>
        <v>0</v>
      </c>
      <c r="AI17" s="1243">
        <f>'A - Movement'!V17</f>
        <v>0</v>
      </c>
      <c r="AJ17" s="1243">
        <f>'A - Movement'!W17</f>
        <v>0</v>
      </c>
      <c r="AK17" s="1243">
        <f t="shared" si="0"/>
        <v>0</v>
      </c>
      <c r="AL17" s="1243">
        <f t="shared" si="1"/>
        <v>0</v>
      </c>
      <c r="AM17" s="1243">
        <f t="shared" si="2"/>
        <v>0</v>
      </c>
      <c r="AN17" s="1941"/>
      <c r="AO17" s="2183"/>
      <c r="AP17" s="1554">
        <f>'A1 - Underlying Position'!A18</f>
        <v>7</v>
      </c>
      <c r="AQ17" s="1524" t="str">
        <f>'A1 - Underlying Position'!B18</f>
        <v xml:space="preserve">Pay - Healthcare Scientists </v>
      </c>
      <c r="AR17" s="1993">
        <f>'A1 - Underlying Position'!C18</f>
        <v>0</v>
      </c>
      <c r="AS17" s="1994">
        <f>'A1 - Underlying Position'!D18</f>
        <v>0</v>
      </c>
      <c r="AT17" s="1994">
        <f>'A1 - Underlying Position'!E18</f>
        <v>0</v>
      </c>
      <c r="AU17" s="80">
        <f>'A1 - Underlying Position'!F18</f>
        <v>0</v>
      </c>
      <c r="AV17" s="1995">
        <f>'A1 - Underlying Position'!G18</f>
        <v>0</v>
      </c>
      <c r="AW17" s="80">
        <f>'A1 - Underlying Position'!H18</f>
        <v>0</v>
      </c>
      <c r="AX17" s="1941"/>
      <c r="AZ17" s="1912">
        <f>'A2 - Risks'!A17</f>
        <v>9</v>
      </c>
      <c r="BA17" s="1915" t="str">
        <f>'A2 - Risks'!B17</f>
        <v>Other Contract Performance</v>
      </c>
      <c r="BB17" s="1965">
        <f>'A2 - Risks'!C17</f>
        <v>0</v>
      </c>
      <c r="BC17" s="1966">
        <f>'A2 - Risks'!D17</f>
        <v>0</v>
      </c>
      <c r="BE17" s="2372">
        <f>'B - Monthly Positions'!A17</f>
        <v>7</v>
      </c>
      <c r="BF17" s="1179" t="str">
        <f>'B - Monthly Positions'!B17</f>
        <v>Income Total</v>
      </c>
      <c r="BG17" s="1180" t="str">
        <f>'B - Monthly Positions'!C17</f>
        <v xml:space="preserve"> </v>
      </c>
      <c r="BH17" s="1217">
        <f>'B - Monthly Positions'!D17</f>
        <v>0</v>
      </c>
      <c r="BI17" s="1217">
        <f>'B - Monthly Positions'!E17</f>
        <v>0</v>
      </c>
      <c r="BJ17" s="1217">
        <f>'B - Monthly Positions'!F17</f>
        <v>0</v>
      </c>
      <c r="BK17" s="1217">
        <f>'B - Monthly Positions'!G17</f>
        <v>0</v>
      </c>
      <c r="BL17" s="1217">
        <f>'B - Monthly Positions'!H17</f>
        <v>0</v>
      </c>
      <c r="BM17" s="1217">
        <f>'B - Monthly Positions'!I17</f>
        <v>0</v>
      </c>
      <c r="BN17" s="1217">
        <f>'B - Monthly Positions'!J17</f>
        <v>0</v>
      </c>
      <c r="BO17" s="1217">
        <f>'B - Monthly Positions'!K17</f>
        <v>0</v>
      </c>
      <c r="BP17" s="1217">
        <f>'B - Monthly Positions'!L17</f>
        <v>0</v>
      </c>
      <c r="BQ17" s="1217">
        <f>'B - Monthly Positions'!M17</f>
        <v>0</v>
      </c>
      <c r="BR17" s="1217">
        <f>'B - Monthly Positions'!N17</f>
        <v>0</v>
      </c>
      <c r="BS17" s="1217">
        <f>'B - Monthly Positions'!O17</f>
        <v>0</v>
      </c>
      <c r="BT17" s="1217">
        <f>'B - Monthly Positions'!P17</f>
        <v>0</v>
      </c>
      <c r="BU17" s="1217">
        <f>'B - Monthly Positions'!Q17</f>
        <v>0</v>
      </c>
      <c r="BV17" s="1830"/>
      <c r="BW17" s="2102"/>
      <c r="BX17" s="97">
        <f>'B1 - Net Exp Profiles'!A17</f>
        <v>8</v>
      </c>
      <c r="BY17" s="2801" t="str">
        <f>'B1 - Net Exp Profiles'!B17</f>
        <v>Other Pay - Actual/Forecast Gross</v>
      </c>
      <c r="BZ17" s="2794">
        <f>'B1 - Net Exp Profiles'!C17</f>
        <v>0</v>
      </c>
      <c r="CA17" s="1321">
        <f>'B1 - Net Exp Profiles'!D17</f>
        <v>0</v>
      </c>
      <c r="CB17" s="1321">
        <f>'B1 - Net Exp Profiles'!E17</f>
        <v>0</v>
      </c>
      <c r="CC17" s="1321">
        <f>'B1 - Net Exp Profiles'!F17</f>
        <v>0</v>
      </c>
      <c r="CD17" s="1321">
        <f>'B1 - Net Exp Profiles'!G17</f>
        <v>0</v>
      </c>
      <c r="CE17" s="1321">
        <f>'B1 - Net Exp Profiles'!H17</f>
        <v>0</v>
      </c>
      <c r="CF17" s="1321">
        <f>'B1 - Net Exp Profiles'!I17</f>
        <v>0</v>
      </c>
      <c r="CG17" s="1321">
        <f>'B1 - Net Exp Profiles'!J17</f>
        <v>0</v>
      </c>
      <c r="CH17" s="1321">
        <f>'B1 - Net Exp Profiles'!K17</f>
        <v>0</v>
      </c>
      <c r="CI17" s="1321">
        <f>'B1 - Net Exp Profiles'!L17</f>
        <v>0</v>
      </c>
      <c r="CJ17" s="1321">
        <f>'B1 - Net Exp Profiles'!M17</f>
        <v>0</v>
      </c>
      <c r="CK17" s="1321">
        <f>'B1 - Net Exp Profiles'!N17</f>
        <v>0</v>
      </c>
      <c r="CL17" s="1885">
        <f>'B1 - Net Exp Profiles'!O17</f>
        <v>0</v>
      </c>
      <c r="CM17" s="1885">
        <f>'B1 - Net Exp Profiles'!P17</f>
        <v>0</v>
      </c>
      <c r="CO17" s="1475">
        <f>'B2 - Pay &amp; Agency'!A17</f>
        <v>8</v>
      </c>
      <c r="CP17" s="1479" t="str">
        <f>'B2 - Pay &amp; Agency'!B17</f>
        <v xml:space="preserve">Estates &amp; Ancillary </v>
      </c>
      <c r="CQ17" s="1987">
        <f>'B2 - Pay &amp; Agency'!C17</f>
        <v>0</v>
      </c>
      <c r="CR17" s="1988">
        <f>'B2 - Pay &amp; Agency'!D17</f>
        <v>0</v>
      </c>
      <c r="CS17" s="1988">
        <f>'B2 - Pay &amp; Agency'!E17</f>
        <v>0</v>
      </c>
      <c r="CT17" s="1988">
        <f>'B2 - Pay &amp; Agency'!F17</f>
        <v>0</v>
      </c>
      <c r="CU17" s="1988">
        <f>'B2 - Pay &amp; Agency'!G17</f>
        <v>0</v>
      </c>
      <c r="CV17" s="1988">
        <f>'B2 - Pay &amp; Agency'!H17</f>
        <v>0</v>
      </c>
      <c r="CW17" s="1988">
        <f>'B2 - Pay &amp; Agency'!I17</f>
        <v>0</v>
      </c>
      <c r="CX17" s="1988">
        <f>'B2 - Pay &amp; Agency'!J17</f>
        <v>0</v>
      </c>
      <c r="CY17" s="1988">
        <f>'B2 - Pay &amp; Agency'!K17</f>
        <v>0</v>
      </c>
      <c r="CZ17" s="1988">
        <f>'B2 - Pay &amp; Agency'!L17</f>
        <v>0</v>
      </c>
      <c r="DA17" s="1988">
        <f>'B2 - Pay &amp; Agency'!M17</f>
        <v>0</v>
      </c>
      <c r="DB17" s="1989">
        <f>'B2 - Pay &amp; Agency'!N17</f>
        <v>0</v>
      </c>
      <c r="DC17" s="1470">
        <f>'B2 - Pay &amp; Agency'!O17</f>
        <v>0</v>
      </c>
      <c r="DD17" s="1471">
        <f>'B2 - Pay &amp; Agency'!P17</f>
        <v>0</v>
      </c>
      <c r="DF17" s="2137">
        <f>'B3 - COVID-19'!A15</f>
        <v>8</v>
      </c>
      <c r="DG17" s="2146" t="str">
        <f>'B3 - COVID-19'!B15</f>
        <v>Allied Health Professionals</v>
      </c>
      <c r="DH17" s="1476">
        <f>'B3 - COVID-19'!C15</f>
        <v>0</v>
      </c>
      <c r="DI17" s="1473">
        <f>'B3 - COVID-19'!D15</f>
        <v>0</v>
      </c>
      <c r="DJ17" s="1473">
        <f>'B3 - COVID-19'!E15</f>
        <v>0</v>
      </c>
      <c r="DK17" s="1473">
        <f>'B3 - COVID-19'!F15</f>
        <v>0</v>
      </c>
      <c r="DL17" s="1473">
        <f>'B3 - COVID-19'!G15</f>
        <v>0</v>
      </c>
      <c r="DM17" s="1473">
        <f>'B3 - COVID-19'!H15</f>
        <v>0</v>
      </c>
      <c r="DN17" s="1473">
        <f>'B3 - COVID-19'!I15</f>
        <v>0</v>
      </c>
      <c r="DO17" s="1473">
        <f>'B3 - COVID-19'!J15</f>
        <v>0</v>
      </c>
      <c r="DP17" s="1473">
        <f>'B3 - COVID-19'!K15</f>
        <v>0</v>
      </c>
      <c r="DQ17" s="1473">
        <f>'B3 - COVID-19'!L15</f>
        <v>0</v>
      </c>
      <c r="DR17" s="1473">
        <f>'B3 - COVID-19'!M15</f>
        <v>0</v>
      </c>
      <c r="DS17" s="1480">
        <f>'B3 - COVID-19'!N15</f>
        <v>0</v>
      </c>
      <c r="DT17" s="2087">
        <f>'B3 - COVID-19'!O15</f>
        <v>0</v>
      </c>
      <c r="DU17" s="2088">
        <f>'B3 - COVID-19'!P15</f>
        <v>0</v>
      </c>
      <c r="DV17" s="85"/>
      <c r="DW17" s="85"/>
      <c r="DY17" s="2358">
        <f>'C, C1 &amp; C2 - Savings Schemes'!A17</f>
        <v>5</v>
      </c>
      <c r="DZ17" s="2911"/>
      <c r="EA17" s="96" t="str">
        <f>'C, C1 &amp; C2 - Savings Schemes'!C17</f>
        <v>Actual/F'cast</v>
      </c>
      <c r="EB17" s="1993">
        <f>'C, C1 &amp; C2 - Savings Schemes'!D17</f>
        <v>0</v>
      </c>
      <c r="EC17" s="1993">
        <f>'C, C1 &amp; C2 - Savings Schemes'!E17</f>
        <v>0</v>
      </c>
      <c r="ED17" s="1993">
        <f>'C, C1 &amp; C2 - Savings Schemes'!F17</f>
        <v>0</v>
      </c>
      <c r="EE17" s="1993">
        <f>'C, C1 &amp; C2 - Savings Schemes'!G17</f>
        <v>0</v>
      </c>
      <c r="EF17" s="1993">
        <f>'C, C1 &amp; C2 - Savings Schemes'!H17</f>
        <v>0</v>
      </c>
      <c r="EG17" s="1993">
        <f>'C, C1 &amp; C2 - Savings Schemes'!I17</f>
        <v>0</v>
      </c>
      <c r="EH17" s="1993">
        <f>'C, C1 &amp; C2 - Savings Schemes'!J17</f>
        <v>0</v>
      </c>
      <c r="EI17" s="1993">
        <f>'C, C1 &amp; C2 - Savings Schemes'!K17</f>
        <v>0</v>
      </c>
      <c r="EJ17" s="1993">
        <f>'C, C1 &amp; C2 - Savings Schemes'!L17</f>
        <v>0</v>
      </c>
      <c r="EK17" s="1993">
        <f>'C, C1 &amp; C2 - Savings Schemes'!M17</f>
        <v>0</v>
      </c>
      <c r="EL17" s="1993">
        <f>'C, C1 &amp; C2 - Savings Schemes'!N17</f>
        <v>0</v>
      </c>
      <c r="EM17" s="2007">
        <f>'C, C1 &amp; C2 - Savings Schemes'!O17</f>
        <v>0</v>
      </c>
      <c r="EN17" s="132">
        <f>'C, C1 &amp; C2 - Savings Schemes'!P17</f>
        <v>0</v>
      </c>
      <c r="EO17" s="1025">
        <f>'C, C1 &amp; C2 - Savings Schemes'!Q17</f>
        <v>0</v>
      </c>
      <c r="EP17" s="1292" t="e">
        <f>'C, C1 &amp; C2 - Savings Schemes'!R17</f>
        <v>#DIV/0!</v>
      </c>
      <c r="EQ17" s="2359">
        <f>'C, C1 &amp; C2 - Savings Schemes'!S17</f>
        <v>0</v>
      </c>
      <c r="ER17" s="2359">
        <f>'C, C1 &amp; C2 - Savings Schemes'!T17</f>
        <v>0</v>
      </c>
      <c r="ES17" s="2359">
        <f>'C, C1 &amp; C2 - Savings Schemes'!U17</f>
        <v>0</v>
      </c>
      <c r="ET17" s="2359">
        <f>'C, C1 &amp; C2 - Savings Schemes'!V17</f>
        <v>0</v>
      </c>
      <c r="EU17" s="122"/>
      <c r="EV17" s="2008">
        <f>'C, C1 &amp; C2 - Savings Schemes'!X17</f>
        <v>0</v>
      </c>
      <c r="EW17" s="2187"/>
      <c r="EX17" s="2954" t="str">
        <f>'Table C3 Tracker'!A17</f>
        <v>Net Income Generation</v>
      </c>
      <c r="EY17" s="1168" t="str">
        <f>'Table C3 Tracker'!B17</f>
        <v>Month 1 - Plan</v>
      </c>
      <c r="EZ17" s="1899">
        <f>'Table C3 Tracker'!C17</f>
        <v>0</v>
      </c>
      <c r="FA17" s="1900">
        <f>'Table C3 Tracker'!D17</f>
        <v>0</v>
      </c>
      <c r="FB17" s="1900">
        <f>'Table C3 Tracker'!E17</f>
        <v>0</v>
      </c>
      <c r="FC17" s="1900">
        <f>'Table C3 Tracker'!F17</f>
        <v>0</v>
      </c>
      <c r="FD17" s="1900">
        <f>'Table C3 Tracker'!G17</f>
        <v>0</v>
      </c>
      <c r="FE17" s="1900">
        <f>'Table C3 Tracker'!H17</f>
        <v>0</v>
      </c>
      <c r="FF17" s="1900">
        <f>'Table C3 Tracker'!I17</f>
        <v>0</v>
      </c>
      <c r="FG17" s="1900">
        <f>'Table C3 Tracker'!J17</f>
        <v>0</v>
      </c>
      <c r="FH17" s="1900">
        <f>'Table C3 Tracker'!K17</f>
        <v>0</v>
      </c>
      <c r="FI17" s="1900">
        <f>'Table C3 Tracker'!L17</f>
        <v>0</v>
      </c>
      <c r="FJ17" s="1900">
        <f>'Table C3 Tracker'!M17</f>
        <v>0</v>
      </c>
      <c r="FK17" s="1900">
        <f>'Table C3 Tracker'!N17</f>
        <v>0</v>
      </c>
      <c r="FL17" s="1903">
        <f>'Table C3 Tracker'!O17</f>
        <v>0</v>
      </c>
      <c r="FM17" s="1618">
        <f>'Table C3 Tracker'!P17</f>
        <v>0</v>
      </c>
      <c r="FN17" s="1901">
        <f>'Table C3 Tracker'!Q17</f>
        <v>0</v>
      </c>
      <c r="FO17" s="1903">
        <f>'Table C3 Tracker'!R17</f>
        <v>0</v>
      </c>
      <c r="FP17" s="1903">
        <f>'Table C3 Tracker'!S17</f>
        <v>0</v>
      </c>
      <c r="FQ17" s="1903">
        <f>'Table C3 Tracker'!T17</f>
        <v>0</v>
      </c>
      <c r="FR17" s="1903">
        <f>'Table C3 Tracker'!U17</f>
        <v>0</v>
      </c>
      <c r="FS17" s="2213"/>
      <c r="FU17" s="2308">
        <f>'D - Welsh NHS Assumptions'!A17</f>
        <v>7</v>
      </c>
      <c r="FV17" s="2346" t="str">
        <f>'D - Welsh NHS Assumptions'!B17</f>
        <v>Powys</v>
      </c>
      <c r="FW17" s="2332">
        <f>'D - Welsh NHS Assumptions'!C17</f>
        <v>0</v>
      </c>
      <c r="FX17" s="2332">
        <f>'D - Welsh NHS Assumptions'!D17</f>
        <v>0</v>
      </c>
      <c r="FY17" s="2311">
        <f>'D - Welsh NHS Assumptions'!E17</f>
        <v>0</v>
      </c>
      <c r="FZ17" s="1941"/>
      <c r="GA17" s="2332">
        <f>'D - Welsh NHS Assumptions'!G17</f>
        <v>0</v>
      </c>
      <c r="GB17" s="2332">
        <f>'D - Welsh NHS Assumptions'!H17</f>
        <v>0</v>
      </c>
      <c r="GC17" s="2311">
        <f>'D - Welsh NHS Assumptions'!I17</f>
        <v>0</v>
      </c>
      <c r="GD17" s="1941"/>
      <c r="GF17" s="2375">
        <f>'E - Resource Limits'!A17</f>
        <v>5</v>
      </c>
      <c r="GG17" s="2376" t="str">
        <f>'E - Resource Limits'!B17</f>
        <v>DEL Non Cash Depreciation - Accelerated</v>
      </c>
      <c r="GH17" s="2377">
        <f>'E - Resource Limits'!C17</f>
        <v>0</v>
      </c>
      <c r="GI17" s="2377">
        <f>'E - Resource Limits'!D17</f>
        <v>0</v>
      </c>
      <c r="GJ17" s="2377">
        <f>'E - Resource Limits'!E17</f>
        <v>0</v>
      </c>
      <c r="GK17" s="2377">
        <f>'E - Resource Limits'!F17</f>
        <v>0</v>
      </c>
      <c r="GL17" s="2311">
        <f>'E - Resource Limits'!G17</f>
        <v>0</v>
      </c>
      <c r="GM17" s="2378">
        <f>'E - Resource Limits'!H17</f>
        <v>0</v>
      </c>
      <c r="GN17" s="2377">
        <f>'E - Resource Limits'!I17</f>
        <v>0</v>
      </c>
      <c r="GO17" s="2377">
        <f>'E - Resource Limits'!J17</f>
        <v>0</v>
      </c>
      <c r="GP17" s="2377">
        <f>'E - Resource Limits'!K17</f>
        <v>0</v>
      </c>
      <c r="GQ17" s="2379">
        <f>'E - Resource Limits'!L17</f>
        <v>0</v>
      </c>
      <c r="GR17" s="2190">
        <f t="shared" si="5"/>
        <v>0</v>
      </c>
      <c r="GT17" s="191">
        <f>'E1 - Invoiced Income'!A17</f>
        <v>6</v>
      </c>
      <c r="GU17" s="2009" t="str">
        <f>'E1 - Invoiced Income'!B17</f>
        <v>AME Non Cash Depreciation - Donated Assets</v>
      </c>
      <c r="GV17" s="2010">
        <f>'E1 - Invoiced Income'!C17</f>
        <v>0</v>
      </c>
      <c r="GW17" s="2010">
        <f>'E1 - Invoiced Income'!D17</f>
        <v>0</v>
      </c>
      <c r="GX17" s="2010">
        <f>'E1 - Invoiced Income'!E17</f>
        <v>0</v>
      </c>
      <c r="GY17" s="2010">
        <f>'E1 - Invoiced Income'!F17</f>
        <v>0</v>
      </c>
      <c r="GZ17" s="2010">
        <f>'E1 - Invoiced Income'!G17</f>
        <v>0</v>
      </c>
      <c r="HA17" s="2010">
        <f>'E1 - Invoiced Income'!H17</f>
        <v>0</v>
      </c>
      <c r="HB17" s="2010">
        <f>'E1 - Invoiced Income'!I17</f>
        <v>0</v>
      </c>
      <c r="HC17" s="2010">
        <f>'E1 - Invoiced Income'!J17</f>
        <v>0</v>
      </c>
      <c r="HD17" s="2010">
        <f>'E1 - Invoiced Income'!K17</f>
        <v>0</v>
      </c>
      <c r="HE17" s="2010">
        <f>'E1 - Invoiced Income'!L17</f>
        <v>0</v>
      </c>
      <c r="HF17" s="2010">
        <f>'E1 - Invoiced Income'!M17</f>
        <v>0</v>
      </c>
      <c r="HG17" s="2010">
        <f>'E1 - Invoiced Income'!N17</f>
        <v>0</v>
      </c>
      <c r="HH17" s="2010">
        <f>'E1 - Invoiced Income'!O17</f>
        <v>0</v>
      </c>
      <c r="HI17" s="2010">
        <f>'E1 - Invoiced Income'!P17</f>
        <v>0</v>
      </c>
      <c r="HJ17" s="2010">
        <f>'E1 - Invoiced Income'!R17</f>
        <v>0</v>
      </c>
      <c r="HK17" s="2010">
        <f>'E1 - Invoiced Income'!S17</f>
        <v>0</v>
      </c>
      <c r="HL17" s="1852">
        <f>'E1 - Invoiced Income'!T17</f>
        <v>0</v>
      </c>
      <c r="HM17" s="2011">
        <f>'E1 - Invoiced Income'!U17</f>
        <v>0</v>
      </c>
      <c r="HO17" s="2269">
        <f>'F - SoFP'!A17</f>
        <v>8</v>
      </c>
      <c r="HP17" s="2270" t="str">
        <f>'F - SoFP'!B17</f>
        <v>Other financial assets</v>
      </c>
      <c r="HQ17" s="2271">
        <f>'F - SoFP'!C17</f>
        <v>0</v>
      </c>
      <c r="HR17" s="2272">
        <f>'F - SoFP'!D17</f>
        <v>0</v>
      </c>
      <c r="HS17" s="2272">
        <f>'F - SoFP'!E17</f>
        <v>0</v>
      </c>
      <c r="HT17" s="2201"/>
      <c r="HV17" s="2316">
        <f>'G - Cash Flow'!A17</f>
        <v>7</v>
      </c>
      <c r="HW17" s="2262" t="str">
        <f>'G - Cash Flow'!B17</f>
        <v>PDC - Trust only</v>
      </c>
      <c r="HX17" s="2317">
        <f>'G - Cash Flow'!C17</f>
        <v>0</v>
      </c>
      <c r="HY17" s="2317">
        <f>'G - Cash Flow'!D17</f>
        <v>0</v>
      </c>
      <c r="HZ17" s="2317">
        <f>'G - Cash Flow'!E17</f>
        <v>0</v>
      </c>
      <c r="IA17" s="2317">
        <f>'G - Cash Flow'!F17</f>
        <v>0</v>
      </c>
      <c r="IB17" s="2317">
        <f>'G - Cash Flow'!G17</f>
        <v>0</v>
      </c>
      <c r="IC17" s="2317">
        <f>'G - Cash Flow'!H17</f>
        <v>0</v>
      </c>
      <c r="ID17" s="2317">
        <f>'G - Cash Flow'!I17</f>
        <v>0</v>
      </c>
      <c r="IE17" s="2317">
        <f>'G - Cash Flow'!J17</f>
        <v>0</v>
      </c>
      <c r="IF17" s="2317">
        <f>'G - Cash Flow'!K17</f>
        <v>0</v>
      </c>
      <c r="IG17" s="2317">
        <f>'G - Cash Flow'!L17</f>
        <v>0</v>
      </c>
      <c r="IH17" s="2317">
        <f>'G - Cash Flow'!M17</f>
        <v>0</v>
      </c>
      <c r="II17" s="2317">
        <f>'G - Cash Flow'!N17</f>
        <v>0</v>
      </c>
      <c r="IJ17" s="2318">
        <f>'G - Cash Flow'!O17</f>
        <v>0</v>
      </c>
      <c r="IK17" s="2197"/>
      <c r="IM17" s="995"/>
      <c r="IN17" s="431" t="str">
        <f>'H - PSPP'!B17</f>
        <v>PROMPT PAYMENT OF INVOICE PERFORMANCE</v>
      </c>
      <c r="IO17" s="379"/>
      <c r="IP17" s="379" t="str">
        <f>'H - PSPP'!D17</f>
        <v>%</v>
      </c>
      <c r="IQ17" s="379"/>
      <c r="IR17" s="379" t="str">
        <f>'H - PSPP'!F17</f>
        <v>%</v>
      </c>
      <c r="IS17" s="379"/>
      <c r="IT17" s="379" t="str">
        <f>'H - PSPP'!H17</f>
        <v>%</v>
      </c>
      <c r="IU17" s="379"/>
      <c r="IV17" s="379" t="str">
        <f>'H - PSPP'!J17</f>
        <v>%</v>
      </c>
      <c r="IW17" s="379"/>
      <c r="IX17" s="379" t="str">
        <f>'H - PSPP'!L17</f>
        <v>%</v>
      </c>
      <c r="IY17" s="379"/>
      <c r="IZ17" s="379" t="str">
        <f>'H - PSPP'!N17</f>
        <v>%</v>
      </c>
      <c r="JA17" s="379"/>
      <c r="JB17" s="1941"/>
      <c r="JD17" s="2362"/>
      <c r="JE17" s="2274"/>
      <c r="JF17" s="2294"/>
      <c r="JG17" s="2294"/>
      <c r="JH17" s="2294"/>
      <c r="JI17" s="2350"/>
      <c r="JJ17" s="2294"/>
      <c r="JK17" s="2294"/>
      <c r="JL17" s="2294"/>
      <c r="JM17" s="2323"/>
      <c r="JN17" s="315"/>
      <c r="JO17" s="2323"/>
      <c r="JQ17" s="2351">
        <f>'J - Capital In Year Schemes'!A17</f>
        <v>6</v>
      </c>
      <c r="JR17" s="2352">
        <f>'J - Capital In Year Schemes'!B17</f>
        <v>0</v>
      </c>
      <c r="JS17" s="2352">
        <f>'J - Capital In Year Schemes'!C17</f>
        <v>0</v>
      </c>
      <c r="JT17" s="2272">
        <f>'J - Capital In Year Schemes'!D17</f>
        <v>0</v>
      </c>
      <c r="JU17" s="2272">
        <f>'J - Capital In Year Schemes'!E17</f>
        <v>0</v>
      </c>
      <c r="JV17" s="2272">
        <f>'J - Capital In Year Schemes'!F17</f>
        <v>0</v>
      </c>
      <c r="JW17" s="2272">
        <f>'J - Capital In Year Schemes'!G17</f>
        <v>0</v>
      </c>
      <c r="JX17" s="2272">
        <f>'J - Capital In Year Schemes'!H17</f>
        <v>0</v>
      </c>
      <c r="JY17" s="2272">
        <f>'J - Capital In Year Schemes'!I17</f>
        <v>0</v>
      </c>
      <c r="JZ17" s="2272">
        <f>'J - Capital In Year Schemes'!J17</f>
        <v>0</v>
      </c>
      <c r="KA17" s="2272">
        <f>'J - Capital In Year Schemes'!K17</f>
        <v>0</v>
      </c>
      <c r="KB17" s="2272">
        <f>'J - Capital In Year Schemes'!L17</f>
        <v>0</v>
      </c>
      <c r="KC17" s="2272">
        <f>'J - Capital In Year Schemes'!M17</f>
        <v>0</v>
      </c>
      <c r="KD17" s="2272">
        <f>'J - Capital In Year Schemes'!N17</f>
        <v>0</v>
      </c>
      <c r="KE17" s="2272">
        <f>'J - Capital In Year Schemes'!O17</f>
        <v>0</v>
      </c>
      <c r="KF17" s="2272">
        <f>'J - Capital In Year Schemes'!P17</f>
        <v>0</v>
      </c>
      <c r="KG17" s="2272">
        <f>'J - Capital In Year Schemes'!Q17</f>
        <v>0</v>
      </c>
      <c r="KH17" s="2353">
        <f>'J - Capital In Year Schemes'!R17</f>
        <v>0</v>
      </c>
      <c r="KI17" s="2353">
        <f>'J - Capital In Year Schemes'!S17</f>
        <v>0</v>
      </c>
      <c r="KJ17" s="2354">
        <f>'J - Capital In Year Schemes'!T17</f>
        <v>0</v>
      </c>
      <c r="KK17" s="2323">
        <f t="shared" si="4"/>
        <v>0</v>
      </c>
      <c r="KM17" s="2316">
        <f>'K - Capital Disposals'!A17</f>
        <v>7</v>
      </c>
      <c r="KN17" s="2340">
        <f>'K - Capital Disposals'!B17</f>
        <v>0</v>
      </c>
      <c r="KO17" s="2325">
        <f>'K - Capital Disposals'!C17</f>
        <v>0</v>
      </c>
      <c r="KP17" s="2325">
        <f>'K - Capital Disposals'!D17</f>
        <v>0</v>
      </c>
      <c r="KQ17" s="2341">
        <f>'K - Capital Disposals'!E17</f>
        <v>0</v>
      </c>
      <c r="KR17" s="2327">
        <f>'K - Capital Disposals'!F17</f>
        <v>0</v>
      </c>
      <c r="KS17" s="2327">
        <f>'K - Capital Disposals'!G17</f>
        <v>0</v>
      </c>
      <c r="KT17" s="2317">
        <f>'K - Capital Disposals'!H17</f>
        <v>0</v>
      </c>
      <c r="KU17" s="2318">
        <f>'K - Capital Disposals'!I17</f>
        <v>0</v>
      </c>
      <c r="KV17" s="2355">
        <f>'K - Capital Disposals'!J17</f>
        <v>0</v>
      </c>
      <c r="KW17" s="2356"/>
      <c r="KX17" s="2356"/>
      <c r="KY17" s="2356"/>
      <c r="KZ17" s="2356"/>
      <c r="LA17" s="2356"/>
      <c r="LB17" s="2357"/>
      <c r="LC17" s="2190"/>
      <c r="LE17" s="1798">
        <f>'L - EFL'!A17</f>
        <v>7</v>
      </c>
      <c r="LF17" s="1797" t="str">
        <f>'L - EFL'!B17</f>
        <v>Proceeds of Capital Disposals</v>
      </c>
      <c r="LG17" s="1990">
        <f>'L - EFL'!C17</f>
        <v>0</v>
      </c>
      <c r="LH17" s="1990">
        <f>'L - EFL'!D17</f>
        <v>0</v>
      </c>
      <c r="LI17" s="1796">
        <f>'L - EFL'!E17</f>
        <v>0</v>
      </c>
      <c r="LJ17" s="1990">
        <f>'L - EFL'!F17</f>
        <v>0</v>
      </c>
      <c r="LL17" s="1281"/>
      <c r="LM17" s="1969">
        <f>'M - Aged Debtors'!B17</f>
        <v>0</v>
      </c>
      <c r="LN17" s="1970">
        <f>'M - Aged Debtors'!C17</f>
        <v>0</v>
      </c>
      <c r="LO17" s="1971">
        <f>'M - Aged Debtors'!D17</f>
        <v>0</v>
      </c>
      <c r="LP17" s="1972">
        <f>'M - Aged Debtors'!E17</f>
        <v>0</v>
      </c>
      <c r="LQ17" s="2233">
        <f>'M - Aged Debtors'!F17</f>
        <v>0</v>
      </c>
      <c r="LR17" s="1291" t="str">
        <f>'M - Aged Debtors'!G17</f>
        <v/>
      </c>
      <c r="LS17" s="899" t="str">
        <f>'M - Aged Debtors'!H17</f>
        <v/>
      </c>
      <c r="LT17" s="899" t="str">
        <f>'M - Aged Debtors'!I17</f>
        <v/>
      </c>
      <c r="LU17" s="900" t="str">
        <f>'M - Aged Debtors'!J17</f>
        <v/>
      </c>
      <c r="LV17" s="1964">
        <f>'M - Aged Debtors'!K17</f>
        <v>0</v>
      </c>
      <c r="LX17" s="509" t="str">
        <f>'N - GMS'!A17</f>
        <v>Quality Assurance Improvement Framework (QAIF)</v>
      </c>
      <c r="LY17" s="510"/>
      <c r="LZ17" s="511">
        <f>'N - GMS'!C17</f>
        <v>6</v>
      </c>
      <c r="MA17" s="72">
        <f>'N - GMS'!D17</f>
        <v>0</v>
      </c>
      <c r="MB17" s="237">
        <f>'N - GMS'!E17</f>
        <v>0</v>
      </c>
      <c r="MC17" s="237">
        <f>'N - GMS'!F17</f>
        <v>0</v>
      </c>
      <c r="MD17" s="71">
        <f>'N - GMS'!G17</f>
        <v>0</v>
      </c>
      <c r="ME17" s="231"/>
      <c r="MF17" s="1991">
        <f>'N - GMS'!I17</f>
        <v>0</v>
      </c>
      <c r="MH17" s="1869" t="str">
        <f>'O - Dental'!A17</f>
        <v>Seniority payments</v>
      </c>
      <c r="MI17" s="763"/>
      <c r="MJ17" s="761">
        <f>'O - Dental'!C17</f>
        <v>9</v>
      </c>
      <c r="MK17" s="761">
        <f>'O - Dental'!D17</f>
        <v>0</v>
      </c>
      <c r="ML17" s="1992">
        <f>'O - Dental'!E17</f>
        <v>0</v>
      </c>
      <c r="MM17" s="1992">
        <f>'O - Dental'!F17</f>
        <v>0</v>
      </c>
      <c r="MN17" s="716">
        <f>'O - Dental'!G17</f>
        <v>0</v>
      </c>
      <c r="MO17" s="717"/>
      <c r="MP17" s="1983">
        <f>'O - Dental'!I17</f>
        <v>0</v>
      </c>
    </row>
    <row r="18" spans="1:354" ht="20" customHeight="1" thickBot="1">
      <c r="A18" s="1941"/>
      <c r="B18" s="1941"/>
      <c r="C18" s="1941"/>
      <c r="D18" s="1941"/>
      <c r="E18" s="1941"/>
      <c r="F18" s="1941"/>
      <c r="G18" s="1941"/>
      <c r="H18" s="1941"/>
      <c r="I18" s="1941"/>
      <c r="J18" s="1941"/>
      <c r="K18" s="1941"/>
      <c r="M18" s="1035">
        <f>'A - Movement'!A18</f>
        <v>8</v>
      </c>
      <c r="N18" s="1083" t="str">
        <f>'A - Movement'!B18</f>
        <v xml:space="preserve">Planned (Finalised) Savings Plan </v>
      </c>
      <c r="O18" s="2301">
        <f>'A - Movement'!C18</f>
        <v>0</v>
      </c>
      <c r="P18" s="2301">
        <f>'A - Movement'!D18</f>
        <v>0</v>
      </c>
      <c r="Q18" s="2301">
        <f>'A - Movement'!E18</f>
        <v>0</v>
      </c>
      <c r="R18" s="2301">
        <f>'A - Movement'!F18</f>
        <v>0</v>
      </c>
      <c r="S18" s="1941"/>
      <c r="T18" s="2183"/>
      <c r="U18" s="1035">
        <f>'A - Movement'!I18</f>
        <v>8</v>
      </c>
      <c r="V18" s="1083" t="str">
        <f t="shared" si="3"/>
        <v xml:space="preserve">Planned (Finalised) Savings Plan </v>
      </c>
      <c r="W18" s="1881">
        <f>'A - Movement'!J18</f>
        <v>0</v>
      </c>
      <c r="X18" s="1881">
        <f>'A - Movement'!K18</f>
        <v>0</v>
      </c>
      <c r="Y18" s="1881">
        <f>'A - Movement'!L18</f>
        <v>0</v>
      </c>
      <c r="Z18" s="1881">
        <f>'A - Movement'!M18</f>
        <v>0</v>
      </c>
      <c r="AA18" s="1881">
        <f>'A - Movement'!N18</f>
        <v>0</v>
      </c>
      <c r="AB18" s="1881">
        <f>'A - Movement'!O18</f>
        <v>0</v>
      </c>
      <c r="AC18" s="1881">
        <f>'A - Movement'!P18</f>
        <v>0</v>
      </c>
      <c r="AD18" s="1881">
        <f>'A - Movement'!Q18</f>
        <v>0</v>
      </c>
      <c r="AE18" s="1881">
        <f>'A - Movement'!R18</f>
        <v>0</v>
      </c>
      <c r="AF18" s="1881">
        <f>'A - Movement'!S18</f>
        <v>0</v>
      </c>
      <c r="AG18" s="1881">
        <f>'A - Movement'!T18</f>
        <v>0</v>
      </c>
      <c r="AH18" s="1881">
        <f>'A - Movement'!U18</f>
        <v>0</v>
      </c>
      <c r="AI18" s="1243">
        <f>'A - Movement'!V18</f>
        <v>0</v>
      </c>
      <c r="AJ18" s="1243">
        <f>'A - Movement'!W18</f>
        <v>0</v>
      </c>
      <c r="AK18" s="2301">
        <f t="shared" si="0"/>
        <v>0</v>
      </c>
      <c r="AL18" s="2301">
        <f t="shared" si="1"/>
        <v>0</v>
      </c>
      <c r="AM18" s="2301">
        <f t="shared" si="2"/>
        <v>0</v>
      </c>
      <c r="AN18" s="1941"/>
      <c r="AO18" s="2183"/>
      <c r="AP18" s="1554">
        <f>'A1 - Underlying Position'!A19</f>
        <v>8</v>
      </c>
      <c r="AQ18" s="1524" t="str">
        <f>'A1 - Underlying Position'!B19</f>
        <v xml:space="preserve">Pay - Estates &amp; Ancillary </v>
      </c>
      <c r="AR18" s="1993">
        <f>'A1 - Underlying Position'!C19</f>
        <v>0</v>
      </c>
      <c r="AS18" s="1994">
        <f>'A1 - Underlying Position'!D19</f>
        <v>0</v>
      </c>
      <c r="AT18" s="1994">
        <f>'A1 - Underlying Position'!E19</f>
        <v>0</v>
      </c>
      <c r="AU18" s="80">
        <f>'A1 - Underlying Position'!F19</f>
        <v>0</v>
      </c>
      <c r="AV18" s="1995">
        <f>'A1 - Underlying Position'!G19</f>
        <v>0</v>
      </c>
      <c r="AW18" s="80">
        <f>'A1 - Underlying Position'!H19</f>
        <v>0</v>
      </c>
      <c r="AX18" s="1941"/>
      <c r="AZ18" s="1912">
        <f>'A2 - Risks'!A18</f>
        <v>10</v>
      </c>
      <c r="BA18" s="1916" t="str">
        <f>'A2 - Risks'!B18</f>
        <v>GMS Ring Fenced Allocation Underspend Potential Claw back</v>
      </c>
      <c r="BB18" s="2000">
        <f>'A2 - Risks'!C18</f>
        <v>0</v>
      </c>
      <c r="BC18" s="1966">
        <f>'A2 - Risks'!D18</f>
        <v>0</v>
      </c>
      <c r="BE18" s="2302">
        <f>'B - Monthly Positions'!A18</f>
        <v>8</v>
      </c>
      <c r="BF18" s="2380" t="str">
        <f>'B - Monthly Positions'!B18</f>
        <v>Primary Care Contractor (excluding drugs, including non resource limited expenditure)</v>
      </c>
      <c r="BG18" s="99" t="str">
        <f>'B - Monthly Positions'!C18</f>
        <v>Actual/F'cast</v>
      </c>
      <c r="BH18" s="1984">
        <f>'B - Monthly Positions'!D18</f>
        <v>0</v>
      </c>
      <c r="BI18" s="1984">
        <f>'B - Monthly Positions'!E18</f>
        <v>0</v>
      </c>
      <c r="BJ18" s="1984">
        <f>'B - Monthly Positions'!F18</f>
        <v>0</v>
      </c>
      <c r="BK18" s="1984">
        <f>'B - Monthly Positions'!G18</f>
        <v>0</v>
      </c>
      <c r="BL18" s="1985">
        <f>'B - Monthly Positions'!H18</f>
        <v>0</v>
      </c>
      <c r="BM18" s="1985">
        <f>'B - Monthly Positions'!I18</f>
        <v>0</v>
      </c>
      <c r="BN18" s="1985">
        <f>'B - Monthly Positions'!J18</f>
        <v>0</v>
      </c>
      <c r="BO18" s="1985">
        <f>'B - Monthly Positions'!K18</f>
        <v>0</v>
      </c>
      <c r="BP18" s="1985">
        <f>'B - Monthly Positions'!L18</f>
        <v>0</v>
      </c>
      <c r="BQ18" s="1985">
        <f>'B - Monthly Positions'!M18</f>
        <v>0</v>
      </c>
      <c r="BR18" s="1985">
        <f>'B - Monthly Positions'!N18</f>
        <v>0</v>
      </c>
      <c r="BS18" s="1986">
        <f>'B - Monthly Positions'!O18</f>
        <v>0</v>
      </c>
      <c r="BT18" s="1984">
        <f>'B - Monthly Positions'!P18</f>
        <v>0</v>
      </c>
      <c r="BU18" s="1984">
        <f>'B - Monthly Positions'!Q18</f>
        <v>0</v>
      </c>
      <c r="BV18" s="1830"/>
      <c r="BW18" s="2102"/>
      <c r="BX18" s="1889">
        <f>'B1 - Net Exp Profiles'!A18</f>
        <v>9</v>
      </c>
      <c r="BY18" s="1400" t="str">
        <f>'B1 - Net Exp Profiles'!B18</f>
        <v>Total Gross Pay Expenditure - Actual/Forecast</v>
      </c>
      <c r="BZ18" s="1352">
        <f>'B1 - Net Exp Profiles'!C18</f>
        <v>0</v>
      </c>
      <c r="CA18" s="1353">
        <f>'B1 - Net Exp Profiles'!D18</f>
        <v>0</v>
      </c>
      <c r="CB18" s="1353">
        <f>'B1 - Net Exp Profiles'!E18</f>
        <v>0</v>
      </c>
      <c r="CC18" s="1353">
        <f>'B1 - Net Exp Profiles'!F18</f>
        <v>0</v>
      </c>
      <c r="CD18" s="1353">
        <f>'B1 - Net Exp Profiles'!G18</f>
        <v>0</v>
      </c>
      <c r="CE18" s="1353">
        <f>'B1 - Net Exp Profiles'!H18</f>
        <v>0</v>
      </c>
      <c r="CF18" s="1353">
        <f>'B1 - Net Exp Profiles'!I18</f>
        <v>0</v>
      </c>
      <c r="CG18" s="1353">
        <f>'B1 - Net Exp Profiles'!J18</f>
        <v>0</v>
      </c>
      <c r="CH18" s="1353">
        <f>'B1 - Net Exp Profiles'!K18</f>
        <v>0</v>
      </c>
      <c r="CI18" s="1353">
        <f>'B1 - Net Exp Profiles'!L18</f>
        <v>0</v>
      </c>
      <c r="CJ18" s="1353">
        <f>'B1 - Net Exp Profiles'!M18</f>
        <v>0</v>
      </c>
      <c r="CK18" s="1510">
        <f>'B1 - Net Exp Profiles'!N18</f>
        <v>0</v>
      </c>
      <c r="CL18" s="1208">
        <f>'B1 - Net Exp Profiles'!O18</f>
        <v>0</v>
      </c>
      <c r="CM18" s="1366">
        <f>'B1 - Net Exp Profiles'!P18</f>
        <v>0</v>
      </c>
      <c r="CO18" s="1507">
        <f>'B2 - Pay &amp; Agency'!A18</f>
        <v>9</v>
      </c>
      <c r="CP18" s="1508" t="str">
        <f>'B2 - Pay &amp; Agency'!B18</f>
        <v xml:space="preserve">Students </v>
      </c>
      <c r="CQ18" s="2015">
        <f>'B2 - Pay &amp; Agency'!C18</f>
        <v>0</v>
      </c>
      <c r="CR18" s="2016">
        <f>'B2 - Pay &amp; Agency'!D18</f>
        <v>0</v>
      </c>
      <c r="CS18" s="2016">
        <f>'B2 - Pay &amp; Agency'!E18</f>
        <v>0</v>
      </c>
      <c r="CT18" s="2016">
        <f>'B2 - Pay &amp; Agency'!F18</f>
        <v>0</v>
      </c>
      <c r="CU18" s="2016">
        <f>'B2 - Pay &amp; Agency'!G18</f>
        <v>0</v>
      </c>
      <c r="CV18" s="2016">
        <f>'B2 - Pay &amp; Agency'!H18</f>
        <v>0</v>
      </c>
      <c r="CW18" s="2016">
        <f>'B2 - Pay &amp; Agency'!I18</f>
        <v>0</v>
      </c>
      <c r="CX18" s="2016">
        <f>'B2 - Pay &amp; Agency'!J18</f>
        <v>0</v>
      </c>
      <c r="CY18" s="2016">
        <f>'B2 - Pay &amp; Agency'!K18</f>
        <v>0</v>
      </c>
      <c r="CZ18" s="2016">
        <f>'B2 - Pay &amp; Agency'!L18</f>
        <v>0</v>
      </c>
      <c r="DA18" s="2016">
        <f>'B2 - Pay &amp; Agency'!M18</f>
        <v>0</v>
      </c>
      <c r="DB18" s="2017">
        <f>'B2 - Pay &amp; Agency'!N18</f>
        <v>0</v>
      </c>
      <c r="DC18" s="1485">
        <f>'B2 - Pay &amp; Agency'!O18</f>
        <v>0</v>
      </c>
      <c r="DD18" s="1486">
        <f>'B2 - Pay &amp; Agency'!P18</f>
        <v>0</v>
      </c>
      <c r="DF18" s="2137">
        <f>'B3 - COVID-19'!A16</f>
        <v>9</v>
      </c>
      <c r="DG18" s="2146" t="str">
        <f>'B3 - COVID-19'!B16</f>
        <v xml:space="preserve">Healthcare Scientists </v>
      </c>
      <c r="DH18" s="1476">
        <f>'B3 - COVID-19'!C16</f>
        <v>0</v>
      </c>
      <c r="DI18" s="1473">
        <f>'B3 - COVID-19'!D16</f>
        <v>0</v>
      </c>
      <c r="DJ18" s="1473">
        <f>'B3 - COVID-19'!E16</f>
        <v>0</v>
      </c>
      <c r="DK18" s="1473">
        <f>'B3 - COVID-19'!F16</f>
        <v>0</v>
      </c>
      <c r="DL18" s="1473">
        <f>'B3 - COVID-19'!G16</f>
        <v>0</v>
      </c>
      <c r="DM18" s="1473">
        <f>'B3 - COVID-19'!H16</f>
        <v>0</v>
      </c>
      <c r="DN18" s="1473">
        <f>'B3 - COVID-19'!I16</f>
        <v>0</v>
      </c>
      <c r="DO18" s="1473">
        <f>'B3 - COVID-19'!J16</f>
        <v>0</v>
      </c>
      <c r="DP18" s="1473">
        <f>'B3 - COVID-19'!K16</f>
        <v>0</v>
      </c>
      <c r="DQ18" s="1473">
        <f>'B3 - COVID-19'!L16</f>
        <v>0</v>
      </c>
      <c r="DR18" s="1473">
        <f>'B3 - COVID-19'!M16</f>
        <v>0</v>
      </c>
      <c r="DS18" s="1480">
        <f>'B3 - COVID-19'!N16</f>
        <v>0</v>
      </c>
      <c r="DT18" s="2087">
        <f>'B3 - COVID-19'!O16</f>
        <v>0</v>
      </c>
      <c r="DU18" s="2088">
        <f>'B3 - COVID-19'!P16</f>
        <v>0</v>
      </c>
      <c r="DV18" s="85"/>
      <c r="DW18" s="85"/>
      <c r="DY18" s="2358">
        <f>'C, C1 &amp; C2 - Savings Schemes'!A18</f>
        <v>6</v>
      </c>
      <c r="DZ18" s="2911"/>
      <c r="EA18" s="98" t="str">
        <f>'C, C1 &amp; C2 - Savings Schemes'!C18</f>
        <v>Variance</v>
      </c>
      <c r="EB18" s="1029">
        <f>'C, C1 &amp; C2 - Savings Schemes'!D18</f>
        <v>0</v>
      </c>
      <c r="EC18" s="1029">
        <f>'C, C1 &amp; C2 - Savings Schemes'!E18</f>
        <v>0</v>
      </c>
      <c r="ED18" s="1029">
        <f>'C, C1 &amp; C2 - Savings Schemes'!F18</f>
        <v>0</v>
      </c>
      <c r="EE18" s="1029">
        <f>'C, C1 &amp; C2 - Savings Schemes'!G18</f>
        <v>0</v>
      </c>
      <c r="EF18" s="1029">
        <f>'C, C1 &amp; C2 - Savings Schemes'!H18</f>
        <v>0</v>
      </c>
      <c r="EG18" s="1029">
        <f>'C, C1 &amp; C2 - Savings Schemes'!I18</f>
        <v>0</v>
      </c>
      <c r="EH18" s="1029">
        <f>'C, C1 &amp; C2 - Savings Schemes'!J18</f>
        <v>0</v>
      </c>
      <c r="EI18" s="1029">
        <f>'C, C1 &amp; C2 - Savings Schemes'!K18</f>
        <v>0</v>
      </c>
      <c r="EJ18" s="1029">
        <f>'C, C1 &amp; C2 - Savings Schemes'!L18</f>
        <v>0</v>
      </c>
      <c r="EK18" s="1029">
        <f>'C, C1 &amp; C2 - Savings Schemes'!M18</f>
        <v>0</v>
      </c>
      <c r="EL18" s="1029">
        <f>'C, C1 &amp; C2 - Savings Schemes'!N18</f>
        <v>0</v>
      </c>
      <c r="EM18" s="1029">
        <f>'C, C1 &amp; C2 - Savings Schemes'!O18</f>
        <v>0</v>
      </c>
      <c r="EN18" s="1027">
        <f>'C, C1 &amp; C2 - Savings Schemes'!P18</f>
        <v>0</v>
      </c>
      <c r="EO18" s="1024">
        <f>'C, C1 &amp; C2 - Savings Schemes'!Q18</f>
        <v>0</v>
      </c>
      <c r="EP18" s="1293" t="e">
        <f>'C, C1 &amp; C2 - Savings Schemes'!R18</f>
        <v>#DIV/0!</v>
      </c>
      <c r="EQ18" s="2344"/>
      <c r="ER18" s="2344"/>
      <c r="ES18" s="2344"/>
      <c r="ET18" s="2344"/>
      <c r="EU18" s="660"/>
      <c r="EV18" s="646"/>
      <c r="EW18" s="2187"/>
      <c r="EX18" s="2955"/>
      <c r="EY18" s="1892" t="str">
        <f>'Table C3 Tracker'!B18</f>
        <v>Month 1 - Actual/Forecast</v>
      </c>
      <c r="EZ18" s="1520">
        <f>'Table C3 Tracker'!C18</f>
        <v>0</v>
      </c>
      <c r="FA18" s="1902">
        <f>'Table C3 Tracker'!D18</f>
        <v>0</v>
      </c>
      <c r="FB18" s="1902">
        <f>'Table C3 Tracker'!E18</f>
        <v>0</v>
      </c>
      <c r="FC18" s="1902">
        <f>'Table C3 Tracker'!F18</f>
        <v>0</v>
      </c>
      <c r="FD18" s="1902">
        <f>'Table C3 Tracker'!G18</f>
        <v>0</v>
      </c>
      <c r="FE18" s="1902">
        <f>'Table C3 Tracker'!H18</f>
        <v>0</v>
      </c>
      <c r="FF18" s="1902">
        <f>'Table C3 Tracker'!I18</f>
        <v>0</v>
      </c>
      <c r="FG18" s="1902">
        <f>'Table C3 Tracker'!J18</f>
        <v>0</v>
      </c>
      <c r="FH18" s="1902">
        <f>'Table C3 Tracker'!K18</f>
        <v>0</v>
      </c>
      <c r="FI18" s="1902">
        <f>'Table C3 Tracker'!L18</f>
        <v>0</v>
      </c>
      <c r="FJ18" s="1902">
        <f>'Table C3 Tracker'!M18</f>
        <v>0</v>
      </c>
      <c r="FK18" s="1902">
        <f>'Table C3 Tracker'!N18</f>
        <v>0</v>
      </c>
      <c r="FL18" s="1904">
        <f>'Table C3 Tracker'!O18</f>
        <v>0</v>
      </c>
      <c r="FM18" s="1625">
        <f>'Table C3 Tracker'!P18</f>
        <v>0</v>
      </c>
      <c r="FN18" s="1024">
        <f>'Table C3 Tracker'!Q18</f>
        <v>0</v>
      </c>
      <c r="FO18" s="1904">
        <f>'Table C3 Tracker'!R18</f>
        <v>0</v>
      </c>
      <c r="FP18" s="1904">
        <f>'Table C3 Tracker'!S18</f>
        <v>0</v>
      </c>
      <c r="FQ18" s="1904">
        <f>'Table C3 Tracker'!T18</f>
        <v>0</v>
      </c>
      <c r="FR18" s="1904">
        <f>'Table C3 Tracker'!U18</f>
        <v>0</v>
      </c>
      <c r="FS18" s="2213"/>
      <c r="FU18" s="2308">
        <f>'D - Welsh NHS Assumptions'!A18</f>
        <v>8</v>
      </c>
      <c r="FV18" s="2346" t="str">
        <f>'D - Welsh NHS Assumptions'!B18</f>
        <v>Public Health Wales</v>
      </c>
      <c r="FW18" s="2332">
        <f>'D - Welsh NHS Assumptions'!C18</f>
        <v>0</v>
      </c>
      <c r="FX18" s="2332">
        <f>'D - Welsh NHS Assumptions'!D18</f>
        <v>0</v>
      </c>
      <c r="FY18" s="2311">
        <f>'D - Welsh NHS Assumptions'!E18</f>
        <v>0</v>
      </c>
      <c r="FZ18" s="1941"/>
      <c r="GA18" s="2332">
        <f>'D - Welsh NHS Assumptions'!G18</f>
        <v>0</v>
      </c>
      <c r="GB18" s="2332">
        <f>'D - Welsh NHS Assumptions'!H18</f>
        <v>0</v>
      </c>
      <c r="GC18" s="2311">
        <f>'D - Welsh NHS Assumptions'!I18</f>
        <v>0</v>
      </c>
      <c r="GD18" s="1941"/>
      <c r="GF18" s="2375">
        <f>'E - Resource Limits'!A18</f>
        <v>6</v>
      </c>
      <c r="GG18" s="2376" t="str">
        <f>'E - Resource Limits'!B18</f>
        <v>DEL Non Cash Depreciation - Impairment</v>
      </c>
      <c r="GH18" s="2377">
        <f>'E - Resource Limits'!C18</f>
        <v>0</v>
      </c>
      <c r="GI18" s="2377">
        <f>'E - Resource Limits'!D18</f>
        <v>0</v>
      </c>
      <c r="GJ18" s="2377">
        <f>'E - Resource Limits'!E18</f>
        <v>0</v>
      </c>
      <c r="GK18" s="2377">
        <f>'E - Resource Limits'!F18</f>
        <v>0</v>
      </c>
      <c r="GL18" s="2311">
        <f>'E - Resource Limits'!G18</f>
        <v>0</v>
      </c>
      <c r="GM18" s="2378">
        <f>'E - Resource Limits'!H18</f>
        <v>0</v>
      </c>
      <c r="GN18" s="2377">
        <f>'E - Resource Limits'!I18</f>
        <v>0</v>
      </c>
      <c r="GO18" s="2377">
        <f>'E - Resource Limits'!J18</f>
        <v>0</v>
      </c>
      <c r="GP18" s="2377">
        <f>'E - Resource Limits'!K18</f>
        <v>0</v>
      </c>
      <c r="GQ18" s="2379">
        <f>'E - Resource Limits'!L18</f>
        <v>0</v>
      </c>
      <c r="GR18" s="2190">
        <f t="shared" si="5"/>
        <v>0</v>
      </c>
      <c r="GT18" s="191">
        <f>'E1 - Invoiced Income'!A18</f>
        <v>7</v>
      </c>
      <c r="GU18" s="2009" t="str">
        <f>'E1 - Invoiced Income'!B18</f>
        <v>AME Non Cash Depreciation - Impairment</v>
      </c>
      <c r="GV18" s="2010">
        <f>'E1 - Invoiced Income'!C18</f>
        <v>0</v>
      </c>
      <c r="GW18" s="2010">
        <f>'E1 - Invoiced Income'!D18</f>
        <v>0</v>
      </c>
      <c r="GX18" s="2010">
        <f>'E1 - Invoiced Income'!E18</f>
        <v>0</v>
      </c>
      <c r="GY18" s="2010">
        <f>'E1 - Invoiced Income'!F18</f>
        <v>0</v>
      </c>
      <c r="GZ18" s="2010">
        <f>'E1 - Invoiced Income'!G18</f>
        <v>0</v>
      </c>
      <c r="HA18" s="2010">
        <f>'E1 - Invoiced Income'!H18</f>
        <v>0</v>
      </c>
      <c r="HB18" s="2010">
        <f>'E1 - Invoiced Income'!I18</f>
        <v>0</v>
      </c>
      <c r="HC18" s="2010">
        <f>'E1 - Invoiced Income'!J18</f>
        <v>0</v>
      </c>
      <c r="HD18" s="2010">
        <f>'E1 - Invoiced Income'!K18</f>
        <v>0</v>
      </c>
      <c r="HE18" s="2010">
        <f>'E1 - Invoiced Income'!L18</f>
        <v>0</v>
      </c>
      <c r="HF18" s="2010">
        <f>'E1 - Invoiced Income'!M18</f>
        <v>0</v>
      </c>
      <c r="HG18" s="2010">
        <f>'E1 - Invoiced Income'!N18</f>
        <v>0</v>
      </c>
      <c r="HH18" s="2010">
        <f>'E1 - Invoiced Income'!O18</f>
        <v>0</v>
      </c>
      <c r="HI18" s="2010">
        <f>'E1 - Invoiced Income'!P18</f>
        <v>0</v>
      </c>
      <c r="HJ18" s="2010">
        <f>'E1 - Invoiced Income'!R18</f>
        <v>0</v>
      </c>
      <c r="HK18" s="2010">
        <f>'E1 - Invoiced Income'!S18</f>
        <v>0</v>
      </c>
      <c r="HL18" s="1852">
        <f>'E1 - Invoiced Income'!T18</f>
        <v>0</v>
      </c>
      <c r="HM18" s="2011">
        <f>'E1 - Invoiced Income'!U18</f>
        <v>0</v>
      </c>
      <c r="HO18" s="2269">
        <f>'F - SoFP'!A18</f>
        <v>9</v>
      </c>
      <c r="HP18" s="2270" t="str">
        <f>'F - SoFP'!B18</f>
        <v>Cash and cash equivalents</v>
      </c>
      <c r="HQ18" s="2271">
        <f>'F - SoFP'!C18</f>
        <v>0</v>
      </c>
      <c r="HR18" s="2272">
        <f>'F - SoFP'!D18</f>
        <v>0</v>
      </c>
      <c r="HS18" s="2272">
        <f>'F - SoFP'!E18</f>
        <v>0</v>
      </c>
      <c r="HT18" s="2201"/>
      <c r="HV18" s="2316">
        <f>'G - Cash Flow'!A18</f>
        <v>8</v>
      </c>
      <c r="HW18" s="2262" t="str">
        <f>'G - Cash Flow'!B18</f>
        <v>Interest Receivable - Trust only</v>
      </c>
      <c r="HX18" s="2317">
        <f>'G - Cash Flow'!C18</f>
        <v>0</v>
      </c>
      <c r="HY18" s="2317">
        <f>'G - Cash Flow'!D18</f>
        <v>0</v>
      </c>
      <c r="HZ18" s="2317">
        <f>'G - Cash Flow'!E18</f>
        <v>0</v>
      </c>
      <c r="IA18" s="2317">
        <f>'G - Cash Flow'!F18</f>
        <v>0</v>
      </c>
      <c r="IB18" s="2317">
        <f>'G - Cash Flow'!G18</f>
        <v>0</v>
      </c>
      <c r="IC18" s="2317">
        <f>'G - Cash Flow'!H18</f>
        <v>0</v>
      </c>
      <c r="ID18" s="2317">
        <f>'G - Cash Flow'!I18</f>
        <v>0</v>
      </c>
      <c r="IE18" s="2317">
        <f>'G - Cash Flow'!J18</f>
        <v>0</v>
      </c>
      <c r="IF18" s="2317">
        <f>'G - Cash Flow'!K18</f>
        <v>0</v>
      </c>
      <c r="IG18" s="2317">
        <f>'G - Cash Flow'!L18</f>
        <v>0</v>
      </c>
      <c r="IH18" s="2317">
        <f>'G - Cash Flow'!M18</f>
        <v>0</v>
      </c>
      <c r="II18" s="2317">
        <f>'G - Cash Flow'!N18</f>
        <v>0</v>
      </c>
      <c r="IJ18" s="2318">
        <f>'G - Cash Flow'!O18</f>
        <v>0</v>
      </c>
      <c r="IK18" s="2197"/>
      <c r="IM18" s="130">
        <f>'H - PSPP'!A18</f>
        <v>5</v>
      </c>
      <c r="IN18" s="431" t="str">
        <f>'H - PSPP'!B18</f>
        <v>% of NHS Invoices Paid Within 10 Days - By Value</v>
      </c>
      <c r="IO18" s="1043"/>
      <c r="IP18" s="1967">
        <f>'H - PSPP'!D18</f>
        <v>0</v>
      </c>
      <c r="IQ18" s="1046"/>
      <c r="IR18" s="1967">
        <f>'H - PSPP'!F18</f>
        <v>0</v>
      </c>
      <c r="IS18" s="1046"/>
      <c r="IT18" s="1967">
        <f>'H - PSPP'!H18</f>
        <v>0</v>
      </c>
      <c r="IU18" s="1046"/>
      <c r="IV18" s="1967">
        <f>'H - PSPP'!J18</f>
        <v>0</v>
      </c>
      <c r="IW18" s="1046"/>
      <c r="IX18" s="1967">
        <f>'H - PSPP'!L18</f>
        <v>0</v>
      </c>
      <c r="IY18" s="1046"/>
      <c r="IZ18" s="1967">
        <f>'H - PSPP'!N18</f>
        <v>0</v>
      </c>
      <c r="JA18" s="1046"/>
      <c r="JB18" s="1941"/>
      <c r="JD18" s="2336"/>
      <c r="JE18" s="2295" t="str">
        <f>'I - Capital RLM'!B18</f>
        <v>Schemes:</v>
      </c>
      <c r="JF18" s="2294"/>
      <c r="JG18" s="2294"/>
      <c r="JH18" s="2294"/>
      <c r="JI18" s="2350"/>
      <c r="JJ18" s="2294"/>
      <c r="JK18" s="2294"/>
      <c r="JL18" s="2294"/>
      <c r="JM18" s="2323"/>
      <c r="JN18" s="315"/>
      <c r="JO18" s="2323"/>
      <c r="JQ18" s="2351">
        <f>'J - Capital In Year Schemes'!A18</f>
        <v>7</v>
      </c>
      <c r="JR18" s="2352">
        <f>'J - Capital In Year Schemes'!B18</f>
        <v>0</v>
      </c>
      <c r="JS18" s="2352">
        <f>'J - Capital In Year Schemes'!C18</f>
        <v>0</v>
      </c>
      <c r="JT18" s="2272">
        <f>'J - Capital In Year Schemes'!D18</f>
        <v>0</v>
      </c>
      <c r="JU18" s="2272">
        <f>'J - Capital In Year Schemes'!E18</f>
        <v>0</v>
      </c>
      <c r="JV18" s="2272">
        <f>'J - Capital In Year Schemes'!F18</f>
        <v>0</v>
      </c>
      <c r="JW18" s="2272">
        <f>'J - Capital In Year Schemes'!G18</f>
        <v>0</v>
      </c>
      <c r="JX18" s="2272">
        <f>'J - Capital In Year Schemes'!H18</f>
        <v>0</v>
      </c>
      <c r="JY18" s="2272">
        <f>'J - Capital In Year Schemes'!I18</f>
        <v>0</v>
      </c>
      <c r="JZ18" s="2272">
        <f>'J - Capital In Year Schemes'!J18</f>
        <v>0</v>
      </c>
      <c r="KA18" s="2272">
        <f>'J - Capital In Year Schemes'!K18</f>
        <v>0</v>
      </c>
      <c r="KB18" s="2272">
        <f>'J - Capital In Year Schemes'!L18</f>
        <v>0</v>
      </c>
      <c r="KC18" s="2272">
        <f>'J - Capital In Year Schemes'!M18</f>
        <v>0</v>
      </c>
      <c r="KD18" s="2272">
        <f>'J - Capital In Year Schemes'!N18</f>
        <v>0</v>
      </c>
      <c r="KE18" s="2272">
        <f>'J - Capital In Year Schemes'!O18</f>
        <v>0</v>
      </c>
      <c r="KF18" s="2272">
        <f>'J - Capital In Year Schemes'!P18</f>
        <v>0</v>
      </c>
      <c r="KG18" s="2272">
        <f>'J - Capital In Year Schemes'!Q18</f>
        <v>0</v>
      </c>
      <c r="KH18" s="2353">
        <f>'J - Capital In Year Schemes'!R18</f>
        <v>0</v>
      </c>
      <c r="KI18" s="2353">
        <f>'J - Capital In Year Schemes'!S18</f>
        <v>0</v>
      </c>
      <c r="KJ18" s="2354">
        <f>'J - Capital In Year Schemes'!T18</f>
        <v>0</v>
      </c>
      <c r="KK18" s="2323">
        <f t="shared" si="4"/>
        <v>0</v>
      </c>
      <c r="KM18" s="2316">
        <f>'K - Capital Disposals'!A18</f>
        <v>8</v>
      </c>
      <c r="KN18" s="2340">
        <f>'K - Capital Disposals'!B18</f>
        <v>0</v>
      </c>
      <c r="KO18" s="2325">
        <f>'K - Capital Disposals'!C18</f>
        <v>0</v>
      </c>
      <c r="KP18" s="2325">
        <f>'K - Capital Disposals'!D18</f>
        <v>0</v>
      </c>
      <c r="KQ18" s="2341">
        <f>'K - Capital Disposals'!E18</f>
        <v>0</v>
      </c>
      <c r="KR18" s="2327">
        <f>'K - Capital Disposals'!F18</f>
        <v>0</v>
      </c>
      <c r="KS18" s="2327">
        <f>'K - Capital Disposals'!G18</f>
        <v>0</v>
      </c>
      <c r="KT18" s="2317">
        <f>'K - Capital Disposals'!H18</f>
        <v>0</v>
      </c>
      <c r="KU18" s="2318">
        <f>'K - Capital Disposals'!I18</f>
        <v>0</v>
      </c>
      <c r="KV18" s="2355">
        <f>'K - Capital Disposals'!J18</f>
        <v>0</v>
      </c>
      <c r="KW18" s="2356"/>
      <c r="KX18" s="2356"/>
      <c r="KY18" s="2356"/>
      <c r="KZ18" s="2356"/>
      <c r="LA18" s="2356"/>
      <c r="LB18" s="2357"/>
      <c r="LC18" s="2190"/>
      <c r="LE18" s="1798">
        <f>'L - EFL'!A18</f>
        <v>8</v>
      </c>
      <c r="LF18" s="1797" t="str">
        <f>'L - EFL'!B18</f>
        <v>Other Income (specify)</v>
      </c>
      <c r="LG18" s="1990">
        <f>'L - EFL'!C18</f>
        <v>0</v>
      </c>
      <c r="LH18" s="1990">
        <f>'L - EFL'!D18</f>
        <v>0</v>
      </c>
      <c r="LI18" s="1796">
        <f>'L - EFL'!E18</f>
        <v>0</v>
      </c>
      <c r="LJ18" s="1990">
        <f>'L - EFL'!F18</f>
        <v>0</v>
      </c>
      <c r="LL18" s="1281"/>
      <c r="LM18" s="1969">
        <f>'M - Aged Debtors'!B18</f>
        <v>0</v>
      </c>
      <c r="LN18" s="1970">
        <f>'M - Aged Debtors'!C18</f>
        <v>0</v>
      </c>
      <c r="LO18" s="1971">
        <f>'M - Aged Debtors'!D18</f>
        <v>0</v>
      </c>
      <c r="LP18" s="1972">
        <f>'M - Aged Debtors'!E18</f>
        <v>0</v>
      </c>
      <c r="LQ18" s="2233">
        <f>'M - Aged Debtors'!F18</f>
        <v>0</v>
      </c>
      <c r="LR18" s="1291" t="str">
        <f>'M - Aged Debtors'!G18</f>
        <v/>
      </c>
      <c r="LS18" s="899" t="str">
        <f>'M - Aged Debtors'!H18</f>
        <v/>
      </c>
      <c r="LT18" s="899" t="str">
        <f>'M - Aged Debtors'!I18</f>
        <v/>
      </c>
      <c r="LU18" s="900" t="str">
        <f>'M - Aged Debtors'!J18</f>
        <v/>
      </c>
      <c r="LV18" s="1964">
        <f>'M - Aged Debtors'!K18</f>
        <v>0</v>
      </c>
      <c r="LX18" s="501" t="str">
        <f>'N - GMS'!A18</f>
        <v>QAIF (In hours Access)</v>
      </c>
      <c r="LY18" s="502"/>
      <c r="LZ18" s="503">
        <f>'N - GMS'!C18</f>
        <v>7</v>
      </c>
      <c r="MA18" s="243">
        <f>'N - GMS'!D18</f>
        <v>0</v>
      </c>
      <c r="MB18" s="241">
        <f>'N - GMS'!E18</f>
        <v>0</v>
      </c>
      <c r="MC18" s="241">
        <f>'N - GMS'!F18</f>
        <v>0</v>
      </c>
      <c r="MD18" s="240">
        <f>'N - GMS'!G18</f>
        <v>0</v>
      </c>
      <c r="ME18" s="231"/>
      <c r="MF18" s="2381">
        <f>'N - GMS'!I18</f>
        <v>0</v>
      </c>
      <c r="MH18" s="762" t="str">
        <f>'O - Dental'!A18</f>
        <v>Employer's Superannuation</v>
      </c>
      <c r="MI18" s="763"/>
      <c r="MJ18" s="758">
        <f>'O - Dental'!C18</f>
        <v>10</v>
      </c>
      <c r="MK18" s="758">
        <f>'O - Dental'!D18</f>
        <v>0</v>
      </c>
      <c r="ML18" s="1992">
        <f>'O - Dental'!E18</f>
        <v>0</v>
      </c>
      <c r="MM18" s="1992">
        <f>'O - Dental'!F18</f>
        <v>0</v>
      </c>
      <c r="MN18" s="716">
        <f>'O - Dental'!G18</f>
        <v>0</v>
      </c>
      <c r="MO18" s="717"/>
      <c r="MP18" s="1983">
        <f>'O - Dental'!I18</f>
        <v>0</v>
      </c>
    </row>
    <row r="19" spans="1:354" ht="20" customHeight="1" thickTop="1" thickBot="1">
      <c r="A19" s="1941"/>
      <c r="B19" s="1941"/>
      <c r="C19" s="1941"/>
      <c r="D19" s="1941"/>
      <c r="E19" s="1941"/>
      <c r="F19" s="1941"/>
      <c r="G19" s="1941"/>
      <c r="H19" s="1941"/>
      <c r="I19" s="1941"/>
      <c r="J19" s="1941"/>
      <c r="K19" s="1941"/>
      <c r="M19" s="1035">
        <f>'A - Movement'!A19</f>
        <v>9</v>
      </c>
      <c r="N19" s="1083" t="str">
        <f>'A - Movement'!B19</f>
        <v>Planned (Finalised) Net Income Generation</v>
      </c>
      <c r="O19" s="2301">
        <f>'A - Movement'!C19</f>
        <v>0</v>
      </c>
      <c r="P19" s="2301">
        <f>'A - Movement'!D19</f>
        <v>0</v>
      </c>
      <c r="Q19" s="2301">
        <f>'A - Movement'!E19</f>
        <v>0</v>
      </c>
      <c r="R19" s="2301">
        <f>'A - Movement'!F19</f>
        <v>0</v>
      </c>
      <c r="S19" s="1941"/>
      <c r="T19" s="2183"/>
      <c r="U19" s="1035">
        <f>'A - Movement'!I19</f>
        <v>9</v>
      </c>
      <c r="V19" s="1083" t="str">
        <f t="shared" si="3"/>
        <v>Planned (Finalised) Net Income Generation</v>
      </c>
      <c r="W19" s="2371">
        <f>'A - Movement'!J19</f>
        <v>0</v>
      </c>
      <c r="X19" s="2371">
        <f>'A - Movement'!K19</f>
        <v>0</v>
      </c>
      <c r="Y19" s="2371">
        <f>'A - Movement'!L19</f>
        <v>0</v>
      </c>
      <c r="Z19" s="2371">
        <f>'A - Movement'!M19</f>
        <v>0</v>
      </c>
      <c r="AA19" s="2371">
        <f>'A - Movement'!N19</f>
        <v>0</v>
      </c>
      <c r="AB19" s="2371">
        <f>'A - Movement'!O19</f>
        <v>0</v>
      </c>
      <c r="AC19" s="2371">
        <f>'A - Movement'!P19</f>
        <v>0</v>
      </c>
      <c r="AD19" s="2371">
        <f>'A - Movement'!Q19</f>
        <v>0</v>
      </c>
      <c r="AE19" s="2371">
        <f>'A - Movement'!R19</f>
        <v>0</v>
      </c>
      <c r="AF19" s="2371">
        <f>'A - Movement'!S19</f>
        <v>0</v>
      </c>
      <c r="AG19" s="2371">
        <f>'A - Movement'!T19</f>
        <v>0</v>
      </c>
      <c r="AH19" s="2371">
        <f>'A - Movement'!U19</f>
        <v>0</v>
      </c>
      <c r="AI19" s="1243">
        <f>'A - Movement'!V19</f>
        <v>0</v>
      </c>
      <c r="AJ19" s="1243">
        <f>'A - Movement'!W19</f>
        <v>0</v>
      </c>
      <c r="AK19" s="2301">
        <f t="shared" si="0"/>
        <v>0</v>
      </c>
      <c r="AL19" s="2301">
        <f t="shared" si="1"/>
        <v>0</v>
      </c>
      <c r="AM19" s="2301">
        <f t="shared" si="2"/>
        <v>0</v>
      </c>
      <c r="AN19" s="1941"/>
      <c r="AO19" s="2183"/>
      <c r="AP19" s="1554">
        <f>'A1 - Underlying Position'!A20</f>
        <v>9</v>
      </c>
      <c r="AQ19" s="1524" t="str">
        <f>'A1 - Underlying Position'!B20</f>
        <v xml:space="preserve">Pay - Students </v>
      </c>
      <c r="AR19" s="1993">
        <f>'A1 - Underlying Position'!C20</f>
        <v>0</v>
      </c>
      <c r="AS19" s="1994">
        <f>'A1 - Underlying Position'!D20</f>
        <v>0</v>
      </c>
      <c r="AT19" s="1994">
        <f>'A1 - Underlying Position'!E20</f>
        <v>0</v>
      </c>
      <c r="AU19" s="80">
        <f>'A1 - Underlying Position'!F20</f>
        <v>0</v>
      </c>
      <c r="AV19" s="1995">
        <f>'A1 - Underlying Position'!G20</f>
        <v>0</v>
      </c>
      <c r="AW19" s="80">
        <f>'A1 - Underlying Position'!H20</f>
        <v>0</v>
      </c>
      <c r="AX19" s="1941"/>
      <c r="AZ19" s="1912">
        <f>'A2 - Risks'!A19</f>
        <v>11</v>
      </c>
      <c r="BA19" s="1916" t="str">
        <f>'A2 - Risks'!B19</f>
        <v>Dental Ring Fenced Allocation Underspend Potential Claw back</v>
      </c>
      <c r="BB19" s="2000">
        <f>'A2 - Risks'!C19</f>
        <v>0</v>
      </c>
      <c r="BC19" s="1966">
        <f>'A2 - Risks'!D19</f>
        <v>0</v>
      </c>
      <c r="BE19" s="2328">
        <f>'B - Monthly Positions'!A19</f>
        <v>9</v>
      </c>
      <c r="BF19" s="1524" t="str">
        <f>'B - Monthly Positions'!B19</f>
        <v>Primary Care - Drugs &amp; Appliances</v>
      </c>
      <c r="BG19" s="99" t="str">
        <f>'B - Monthly Positions'!C19</f>
        <v>Actual/F'cast</v>
      </c>
      <c r="BH19" s="1993">
        <f>'B - Monthly Positions'!D19</f>
        <v>0</v>
      </c>
      <c r="BI19" s="1993">
        <f>'B - Monthly Positions'!E19</f>
        <v>0</v>
      </c>
      <c r="BJ19" s="1993">
        <f>'B - Monthly Positions'!F19</f>
        <v>0</v>
      </c>
      <c r="BK19" s="1993">
        <f>'B - Monthly Positions'!G19</f>
        <v>0</v>
      </c>
      <c r="BL19" s="1994">
        <f>'B - Monthly Positions'!H19</f>
        <v>0</v>
      </c>
      <c r="BM19" s="1994">
        <f>'B - Monthly Positions'!I19</f>
        <v>0</v>
      </c>
      <c r="BN19" s="1994">
        <f>'B - Monthly Positions'!J19</f>
        <v>0</v>
      </c>
      <c r="BO19" s="1994">
        <f>'B - Monthly Positions'!K19</f>
        <v>0</v>
      </c>
      <c r="BP19" s="1994">
        <f>'B - Monthly Positions'!L19</f>
        <v>0</v>
      </c>
      <c r="BQ19" s="1994">
        <f>'B - Monthly Positions'!M19</f>
        <v>0</v>
      </c>
      <c r="BR19" s="1994">
        <f>'B - Monthly Positions'!N19</f>
        <v>0</v>
      </c>
      <c r="BS19" s="1994">
        <f>'B - Monthly Positions'!O19</f>
        <v>0</v>
      </c>
      <c r="BT19" s="1993">
        <f>'B - Monthly Positions'!P19</f>
        <v>0</v>
      </c>
      <c r="BU19" s="1993">
        <f>'B - Monthly Positions'!Q19</f>
        <v>0</v>
      </c>
      <c r="BV19" s="1830"/>
      <c r="BW19" s="2102"/>
      <c r="BX19" s="155">
        <f>'B1 - Net Exp Profiles'!A19</f>
        <v>10</v>
      </c>
      <c r="BY19" s="1401" t="str">
        <f>'B1 - Net Exp Profiles'!B19</f>
        <v>Gross Pay Expenditure Movement</v>
      </c>
      <c r="BZ19" s="1352">
        <f>'B1 - Net Exp Profiles'!C19</f>
        <v>0</v>
      </c>
      <c r="CA19" s="1353">
        <f>'B1 - Net Exp Profiles'!D19</f>
        <v>0</v>
      </c>
      <c r="CB19" s="1353">
        <f>'B1 - Net Exp Profiles'!E19</f>
        <v>0</v>
      </c>
      <c r="CC19" s="1353">
        <f>'B1 - Net Exp Profiles'!F19</f>
        <v>0</v>
      </c>
      <c r="CD19" s="1353">
        <f>'B1 - Net Exp Profiles'!G19</f>
        <v>0</v>
      </c>
      <c r="CE19" s="1353">
        <f>'B1 - Net Exp Profiles'!H19</f>
        <v>0</v>
      </c>
      <c r="CF19" s="1353">
        <f>'B1 - Net Exp Profiles'!I19</f>
        <v>0</v>
      </c>
      <c r="CG19" s="1353">
        <f>'B1 - Net Exp Profiles'!J19</f>
        <v>0</v>
      </c>
      <c r="CH19" s="1353">
        <f>'B1 - Net Exp Profiles'!K19</f>
        <v>0</v>
      </c>
      <c r="CI19" s="1353">
        <f>'B1 - Net Exp Profiles'!L19</f>
        <v>0</v>
      </c>
      <c r="CJ19" s="1353">
        <f>'B1 - Net Exp Profiles'!M19</f>
        <v>0</v>
      </c>
      <c r="CK19" s="1510">
        <f>'B1 - Net Exp Profiles'!N19</f>
        <v>0</v>
      </c>
      <c r="CL19" s="1208">
        <f>'B1 - Net Exp Profiles'!O19</f>
        <v>0</v>
      </c>
      <c r="CM19" s="1366">
        <f>'B1 - Net Exp Profiles'!P19</f>
        <v>0</v>
      </c>
      <c r="CO19" s="1501">
        <f>'B2 - Pay &amp; Agency'!A19</f>
        <v>10</v>
      </c>
      <c r="CP19" s="1505" t="str">
        <f>'B2 - Pay &amp; Agency'!B19</f>
        <v>TOTAL PAY EXPENDITURE</v>
      </c>
      <c r="CQ19" s="1487">
        <f>'B2 - Pay &amp; Agency'!C19</f>
        <v>0</v>
      </c>
      <c r="CR19" s="1488">
        <f>'B2 - Pay &amp; Agency'!D19</f>
        <v>0</v>
      </c>
      <c r="CS19" s="1488">
        <f>'B2 - Pay &amp; Agency'!E19</f>
        <v>0</v>
      </c>
      <c r="CT19" s="1488">
        <f>'B2 - Pay &amp; Agency'!F19</f>
        <v>0</v>
      </c>
      <c r="CU19" s="1488">
        <f>'B2 - Pay &amp; Agency'!G19</f>
        <v>0</v>
      </c>
      <c r="CV19" s="1488">
        <f>'B2 - Pay &amp; Agency'!H19</f>
        <v>0</v>
      </c>
      <c r="CW19" s="1488">
        <f>'B2 - Pay &amp; Agency'!I19</f>
        <v>0</v>
      </c>
      <c r="CX19" s="1488">
        <f>'B2 - Pay &amp; Agency'!J19</f>
        <v>0</v>
      </c>
      <c r="CY19" s="1488">
        <f>'B2 - Pay &amp; Agency'!K19</f>
        <v>0</v>
      </c>
      <c r="CZ19" s="1488">
        <f>'B2 - Pay &amp; Agency'!L19</f>
        <v>0</v>
      </c>
      <c r="DA19" s="1488">
        <f>'B2 - Pay &amp; Agency'!M19</f>
        <v>0</v>
      </c>
      <c r="DB19" s="1489">
        <f>'B2 - Pay &amp; Agency'!N19</f>
        <v>0</v>
      </c>
      <c r="DC19" s="1490">
        <f>'B2 - Pay &amp; Agency'!O19</f>
        <v>0</v>
      </c>
      <c r="DD19" s="1491">
        <f>'B2 - Pay &amp; Agency'!P19</f>
        <v>0</v>
      </c>
      <c r="DF19" s="2137">
        <f>'B3 - COVID-19'!A17</f>
        <v>10</v>
      </c>
      <c r="DG19" s="2146" t="str">
        <f>'B3 - COVID-19'!B17</f>
        <v xml:space="preserve">Estates &amp; Ancillary </v>
      </c>
      <c r="DH19" s="1476">
        <f>'B3 - COVID-19'!C17</f>
        <v>0</v>
      </c>
      <c r="DI19" s="1473">
        <f>'B3 - COVID-19'!D17</f>
        <v>0</v>
      </c>
      <c r="DJ19" s="1473">
        <f>'B3 - COVID-19'!E17</f>
        <v>0</v>
      </c>
      <c r="DK19" s="1473">
        <f>'B3 - COVID-19'!F17</f>
        <v>0</v>
      </c>
      <c r="DL19" s="1473">
        <f>'B3 - COVID-19'!G17</f>
        <v>0</v>
      </c>
      <c r="DM19" s="1473">
        <f>'B3 - COVID-19'!H17</f>
        <v>0</v>
      </c>
      <c r="DN19" s="1473">
        <f>'B3 - COVID-19'!I17</f>
        <v>0</v>
      </c>
      <c r="DO19" s="1473">
        <f>'B3 - COVID-19'!J17</f>
        <v>0</v>
      </c>
      <c r="DP19" s="1473">
        <f>'B3 - COVID-19'!K17</f>
        <v>0</v>
      </c>
      <c r="DQ19" s="1473">
        <f>'B3 - COVID-19'!L17</f>
        <v>0</v>
      </c>
      <c r="DR19" s="1473">
        <f>'B3 - COVID-19'!M17</f>
        <v>0</v>
      </c>
      <c r="DS19" s="1480">
        <f>'B3 - COVID-19'!N17</f>
        <v>0</v>
      </c>
      <c r="DT19" s="2087">
        <f>'B3 - COVID-19'!O17</f>
        <v>0</v>
      </c>
      <c r="DU19" s="2088">
        <f>'B3 - COVID-19'!P17</f>
        <v>0</v>
      </c>
      <c r="DV19" s="85"/>
      <c r="DW19" s="85"/>
      <c r="DY19" s="2342">
        <f>'C, C1 &amp; C2 - Savings Schemes'!A19</f>
        <v>7</v>
      </c>
      <c r="DZ19" s="2910" t="str">
        <f>'C, C1 &amp; C2 - Savings Schemes'!B19</f>
        <v>Medicines Management (Primary &amp; Secondary Care)</v>
      </c>
      <c r="EA19" s="93" t="str">
        <f>'C, C1 &amp; C2 - Savings Schemes'!C19</f>
        <v>Budget/Plan</v>
      </c>
      <c r="EB19" s="2002">
        <f>'C, C1 &amp; C2 - Savings Schemes'!D19</f>
        <v>0</v>
      </c>
      <c r="EC19" s="2002">
        <f>'C, C1 &amp; C2 - Savings Schemes'!E19</f>
        <v>0</v>
      </c>
      <c r="ED19" s="2002">
        <f>'C, C1 &amp; C2 - Savings Schemes'!F19</f>
        <v>0</v>
      </c>
      <c r="EE19" s="2002">
        <f>'C, C1 &amp; C2 - Savings Schemes'!G19</f>
        <v>0</v>
      </c>
      <c r="EF19" s="2002">
        <f>'C, C1 &amp; C2 - Savings Schemes'!H19</f>
        <v>0</v>
      </c>
      <c r="EG19" s="2002">
        <f>'C, C1 &amp; C2 - Savings Schemes'!I19</f>
        <v>0</v>
      </c>
      <c r="EH19" s="2002">
        <f>'C, C1 &amp; C2 - Savings Schemes'!J19</f>
        <v>0</v>
      </c>
      <c r="EI19" s="2002">
        <f>'C, C1 &amp; C2 - Savings Schemes'!K19</f>
        <v>0</v>
      </c>
      <c r="EJ19" s="2002">
        <f>'C, C1 &amp; C2 - Savings Schemes'!L19</f>
        <v>0</v>
      </c>
      <c r="EK19" s="2002">
        <f>'C, C1 &amp; C2 - Savings Schemes'!M19</f>
        <v>0</v>
      </c>
      <c r="EL19" s="2002">
        <f>'C, C1 &amp; C2 - Savings Schemes'!N19</f>
        <v>0</v>
      </c>
      <c r="EM19" s="2002">
        <f>'C, C1 &amp; C2 - Savings Schemes'!O19</f>
        <v>0</v>
      </c>
      <c r="EN19" s="1028">
        <f>'C, C1 &amp; C2 - Savings Schemes'!P19</f>
        <v>0</v>
      </c>
      <c r="EO19" s="1023">
        <f>'C, C1 &amp; C2 - Savings Schemes'!Q19</f>
        <v>0</v>
      </c>
      <c r="EP19" s="2343"/>
      <c r="EQ19" s="2344"/>
      <c r="ER19" s="2344"/>
      <c r="ES19" s="2344"/>
      <c r="ET19" s="2344"/>
      <c r="EU19" s="660"/>
      <c r="EV19" s="646"/>
      <c r="EW19" s="2187"/>
      <c r="EX19" s="2955"/>
      <c r="EY19" s="1894" t="str">
        <f>'Table C3 Tracker'!B19</f>
        <v>Variance</v>
      </c>
      <c r="EZ19" s="1216">
        <f>'Table C3 Tracker'!C19</f>
        <v>0</v>
      </c>
      <c r="FA19" s="1897">
        <f>'Table C3 Tracker'!D19</f>
        <v>0</v>
      </c>
      <c r="FB19" s="1897">
        <f>'Table C3 Tracker'!E19</f>
        <v>0</v>
      </c>
      <c r="FC19" s="1897">
        <f>'Table C3 Tracker'!F19</f>
        <v>0</v>
      </c>
      <c r="FD19" s="1897">
        <f>'Table C3 Tracker'!G19</f>
        <v>0</v>
      </c>
      <c r="FE19" s="1897">
        <f>'Table C3 Tracker'!H19</f>
        <v>0</v>
      </c>
      <c r="FF19" s="1897">
        <f>'Table C3 Tracker'!I19</f>
        <v>0</v>
      </c>
      <c r="FG19" s="1897">
        <f>'Table C3 Tracker'!J19</f>
        <v>0</v>
      </c>
      <c r="FH19" s="1897">
        <f>'Table C3 Tracker'!K19</f>
        <v>0</v>
      </c>
      <c r="FI19" s="1897">
        <f>'Table C3 Tracker'!L19</f>
        <v>0</v>
      </c>
      <c r="FJ19" s="1897">
        <f>'Table C3 Tracker'!M19</f>
        <v>0</v>
      </c>
      <c r="FK19" s="1897">
        <f>'Table C3 Tracker'!N19</f>
        <v>0</v>
      </c>
      <c r="FL19" s="1905">
        <f>'Table C3 Tracker'!O19</f>
        <v>0</v>
      </c>
      <c r="FM19" s="1895">
        <f>'Table C3 Tracker'!P19</f>
        <v>0</v>
      </c>
      <c r="FN19" s="1896">
        <f>'Table C3 Tracker'!Q19</f>
        <v>0</v>
      </c>
      <c r="FO19" s="1905">
        <f>'Table C3 Tracker'!R19</f>
        <v>0</v>
      </c>
      <c r="FP19" s="1905">
        <f>'Table C3 Tracker'!S19</f>
        <v>0</v>
      </c>
      <c r="FQ19" s="1905">
        <f>'Table C3 Tracker'!T19</f>
        <v>0</v>
      </c>
      <c r="FR19" s="1905">
        <f>'Table C3 Tracker'!U19</f>
        <v>0</v>
      </c>
      <c r="FS19" s="2213"/>
      <c r="FU19" s="2308">
        <f>'D - Welsh NHS Assumptions'!A19</f>
        <v>9</v>
      </c>
      <c r="FV19" s="2346" t="str">
        <f>'D - Welsh NHS Assumptions'!B19</f>
        <v>Velindre</v>
      </c>
      <c r="FW19" s="2332">
        <f>'D - Welsh NHS Assumptions'!C19</f>
        <v>0</v>
      </c>
      <c r="FX19" s="2332">
        <f>'D - Welsh NHS Assumptions'!D19</f>
        <v>0</v>
      </c>
      <c r="FY19" s="2311">
        <f>'D - Welsh NHS Assumptions'!E19</f>
        <v>0</v>
      </c>
      <c r="FZ19" s="1941"/>
      <c r="GA19" s="2332">
        <f>'D - Welsh NHS Assumptions'!G19</f>
        <v>0</v>
      </c>
      <c r="GB19" s="2332">
        <f>'D - Welsh NHS Assumptions'!H19</f>
        <v>0</v>
      </c>
      <c r="GC19" s="2311">
        <f>'D - Welsh NHS Assumptions'!I19</f>
        <v>0</v>
      </c>
      <c r="GD19" s="1941"/>
      <c r="GF19" s="2375">
        <f>'E - Resource Limits'!A19</f>
        <v>7</v>
      </c>
      <c r="GG19" s="2376" t="str">
        <f>'E - Resource Limits'!B19</f>
        <v>AME Non Cash Depreciation - Donated Assets</v>
      </c>
      <c r="GH19" s="2377">
        <f>'E - Resource Limits'!C19</f>
        <v>0</v>
      </c>
      <c r="GI19" s="2377">
        <f>'E - Resource Limits'!D19</f>
        <v>0</v>
      </c>
      <c r="GJ19" s="2377">
        <f>'E - Resource Limits'!E19</f>
        <v>0</v>
      </c>
      <c r="GK19" s="2377">
        <f>'E - Resource Limits'!F19</f>
        <v>0</v>
      </c>
      <c r="GL19" s="2311">
        <f>'E - Resource Limits'!G19</f>
        <v>0</v>
      </c>
      <c r="GM19" s="2378">
        <f>'E - Resource Limits'!H19</f>
        <v>0</v>
      </c>
      <c r="GN19" s="2377">
        <f>'E - Resource Limits'!I19</f>
        <v>0</v>
      </c>
      <c r="GO19" s="2377">
        <f>'E - Resource Limits'!J19</f>
        <v>0</v>
      </c>
      <c r="GP19" s="2377">
        <f>'E - Resource Limits'!K19</f>
        <v>0</v>
      </c>
      <c r="GQ19" s="2379">
        <f>'E - Resource Limits'!L19</f>
        <v>0</v>
      </c>
      <c r="GR19" s="2190">
        <f t="shared" si="5"/>
        <v>0</v>
      </c>
      <c r="GT19" s="191">
        <f>'E1 - Invoiced Income'!A19</f>
        <v>8</v>
      </c>
      <c r="GU19" s="2009" t="str">
        <f>'E1 - Invoiced Income'!B19</f>
        <v>AME Non Cash Depreciation - Impairment Reversals</v>
      </c>
      <c r="GV19" s="2010">
        <f>'E1 - Invoiced Income'!C19</f>
        <v>0</v>
      </c>
      <c r="GW19" s="2010">
        <f>'E1 - Invoiced Income'!D19</f>
        <v>0</v>
      </c>
      <c r="GX19" s="2010">
        <f>'E1 - Invoiced Income'!E19</f>
        <v>0</v>
      </c>
      <c r="GY19" s="2010">
        <f>'E1 - Invoiced Income'!F19</f>
        <v>0</v>
      </c>
      <c r="GZ19" s="2010">
        <f>'E1 - Invoiced Income'!G19</f>
        <v>0</v>
      </c>
      <c r="HA19" s="2010">
        <f>'E1 - Invoiced Income'!H19</f>
        <v>0</v>
      </c>
      <c r="HB19" s="2010">
        <f>'E1 - Invoiced Income'!I19</f>
        <v>0</v>
      </c>
      <c r="HC19" s="2010">
        <f>'E1 - Invoiced Income'!J19</f>
        <v>0</v>
      </c>
      <c r="HD19" s="2010">
        <f>'E1 - Invoiced Income'!K19</f>
        <v>0</v>
      </c>
      <c r="HE19" s="2010">
        <f>'E1 - Invoiced Income'!L19</f>
        <v>0</v>
      </c>
      <c r="HF19" s="2010">
        <f>'E1 - Invoiced Income'!M19</f>
        <v>0</v>
      </c>
      <c r="HG19" s="2010">
        <f>'E1 - Invoiced Income'!N19</f>
        <v>0</v>
      </c>
      <c r="HH19" s="2010">
        <f>'E1 - Invoiced Income'!O19</f>
        <v>0</v>
      </c>
      <c r="HI19" s="2010">
        <f>'E1 - Invoiced Income'!P19</f>
        <v>0</v>
      </c>
      <c r="HJ19" s="2010">
        <f>'E1 - Invoiced Income'!R19</f>
        <v>0</v>
      </c>
      <c r="HK19" s="2010">
        <f>'E1 - Invoiced Income'!S19</f>
        <v>0</v>
      </c>
      <c r="HL19" s="1852">
        <f>'E1 - Invoiced Income'!T19</f>
        <v>0</v>
      </c>
      <c r="HM19" s="2011">
        <f>'E1 - Invoiced Income'!U19</f>
        <v>0</v>
      </c>
      <c r="HO19" s="2269">
        <f>'F - SoFP'!A19</f>
        <v>10</v>
      </c>
      <c r="HP19" s="2270" t="str">
        <f>'F - SoFP'!B19</f>
        <v>Non-current assets classified as held for sale</v>
      </c>
      <c r="HQ19" s="2271">
        <f>'F - SoFP'!C19</f>
        <v>0</v>
      </c>
      <c r="HR19" s="2272">
        <f>'F - SoFP'!D19</f>
        <v>0</v>
      </c>
      <c r="HS19" s="2272">
        <f>'F - SoFP'!E19</f>
        <v>0</v>
      </c>
      <c r="HT19" s="2201"/>
      <c r="HV19" s="2316">
        <f>'G - Cash Flow'!A19</f>
        <v>9</v>
      </c>
      <c r="HW19" s="2262" t="str">
        <f>'G - Cash Flow'!B19</f>
        <v>Sale of Assets</v>
      </c>
      <c r="HX19" s="2317">
        <f>'G - Cash Flow'!C19</f>
        <v>0</v>
      </c>
      <c r="HY19" s="2317">
        <f>'G - Cash Flow'!D19</f>
        <v>0</v>
      </c>
      <c r="HZ19" s="2317">
        <f>'G - Cash Flow'!E19</f>
        <v>0</v>
      </c>
      <c r="IA19" s="2317">
        <f>'G - Cash Flow'!F19</f>
        <v>0</v>
      </c>
      <c r="IB19" s="2317">
        <f>'G - Cash Flow'!G19</f>
        <v>0</v>
      </c>
      <c r="IC19" s="2317">
        <f>'G - Cash Flow'!H19</f>
        <v>0</v>
      </c>
      <c r="ID19" s="2317">
        <f>'G - Cash Flow'!I19</f>
        <v>0</v>
      </c>
      <c r="IE19" s="2317">
        <f>'G - Cash Flow'!J19</f>
        <v>0</v>
      </c>
      <c r="IF19" s="2317">
        <f>'G - Cash Flow'!K19</f>
        <v>0</v>
      </c>
      <c r="IG19" s="2317">
        <f>'G - Cash Flow'!L19</f>
        <v>0</v>
      </c>
      <c r="IH19" s="2317">
        <f>'G - Cash Flow'!M19</f>
        <v>0</v>
      </c>
      <c r="II19" s="2317">
        <f>'G - Cash Flow'!N19</f>
        <v>0</v>
      </c>
      <c r="IJ19" s="2318">
        <f>'G - Cash Flow'!O19</f>
        <v>0</v>
      </c>
      <c r="IK19" s="2197"/>
      <c r="IM19" s="130">
        <f>'H - PSPP'!A19</f>
        <v>6</v>
      </c>
      <c r="IN19" s="431" t="str">
        <f>'H - PSPP'!B19</f>
        <v>% of NHS Invoices Paid Within 10 Days - By Number</v>
      </c>
      <c r="IO19" s="1043"/>
      <c r="IP19" s="1967">
        <f>'H - PSPP'!D19</f>
        <v>0</v>
      </c>
      <c r="IQ19" s="1046"/>
      <c r="IR19" s="1967">
        <f>'H - PSPP'!F19</f>
        <v>0</v>
      </c>
      <c r="IS19" s="1046"/>
      <c r="IT19" s="1967">
        <f>'H - PSPP'!H19</f>
        <v>0</v>
      </c>
      <c r="IU19" s="1046"/>
      <c r="IV19" s="1967">
        <f>'H - PSPP'!J19</f>
        <v>0</v>
      </c>
      <c r="IW19" s="1046"/>
      <c r="IX19" s="1967">
        <f>'H - PSPP'!L19</f>
        <v>0</v>
      </c>
      <c r="IY19" s="1046"/>
      <c r="IZ19" s="1967">
        <f>'H - PSPP'!N19</f>
        <v>0</v>
      </c>
      <c r="JA19" s="1046"/>
      <c r="JB19" s="1941"/>
      <c r="JD19" s="2351">
        <f>'I - Capital RLM'!A19</f>
        <v>1.3</v>
      </c>
      <c r="JE19" s="2352">
        <f>'I - Capital RLM'!B19</f>
        <v>0</v>
      </c>
      <c r="JF19" s="2272">
        <f>'I - Capital RLM'!C19</f>
        <v>0</v>
      </c>
      <c r="JG19" s="2272">
        <f>'I - Capital RLM'!D19</f>
        <v>0</v>
      </c>
      <c r="JH19" s="2382">
        <f>'I - Capital RLM'!E19</f>
        <v>0</v>
      </c>
      <c r="JI19" s="2383">
        <f>'I - Capital RLM'!F19</f>
        <v>0</v>
      </c>
      <c r="JJ19" s="2272">
        <f>'I - Capital RLM'!G19</f>
        <v>0</v>
      </c>
      <c r="JK19" s="2272">
        <f>'I - Capital RLM'!H19</f>
        <v>0</v>
      </c>
      <c r="JL19" s="2382">
        <f>'I - Capital RLM'!I19</f>
        <v>0</v>
      </c>
      <c r="JM19" s="2384"/>
      <c r="JN19" s="2128">
        <f>'I - Capital RLM'!K19</f>
        <v>0</v>
      </c>
      <c r="JO19" s="2384">
        <f>IF(AND(JK19&gt;0,JE19=""),1,0)</f>
        <v>0</v>
      </c>
      <c r="JQ19" s="2351">
        <f>'J - Capital In Year Schemes'!A19</f>
        <v>8</v>
      </c>
      <c r="JR19" s="2352">
        <f>'J - Capital In Year Schemes'!B19</f>
        <v>0</v>
      </c>
      <c r="JS19" s="2352">
        <f>'J - Capital In Year Schemes'!C19</f>
        <v>0</v>
      </c>
      <c r="JT19" s="2272">
        <f>'J - Capital In Year Schemes'!D19</f>
        <v>0</v>
      </c>
      <c r="JU19" s="2272">
        <f>'J - Capital In Year Schemes'!E19</f>
        <v>0</v>
      </c>
      <c r="JV19" s="2272">
        <f>'J - Capital In Year Schemes'!F19</f>
        <v>0</v>
      </c>
      <c r="JW19" s="2272">
        <f>'J - Capital In Year Schemes'!G19</f>
        <v>0</v>
      </c>
      <c r="JX19" s="2272">
        <f>'J - Capital In Year Schemes'!H19</f>
        <v>0</v>
      </c>
      <c r="JY19" s="2272">
        <f>'J - Capital In Year Schemes'!I19</f>
        <v>0</v>
      </c>
      <c r="JZ19" s="2272">
        <f>'J - Capital In Year Schemes'!J19</f>
        <v>0</v>
      </c>
      <c r="KA19" s="2272">
        <f>'J - Capital In Year Schemes'!K19</f>
        <v>0</v>
      </c>
      <c r="KB19" s="2272">
        <f>'J - Capital In Year Schemes'!L19</f>
        <v>0</v>
      </c>
      <c r="KC19" s="2272">
        <f>'J - Capital In Year Schemes'!M19</f>
        <v>0</v>
      </c>
      <c r="KD19" s="2272">
        <f>'J - Capital In Year Schemes'!N19</f>
        <v>0</v>
      </c>
      <c r="KE19" s="2272">
        <f>'J - Capital In Year Schemes'!O19</f>
        <v>0</v>
      </c>
      <c r="KF19" s="2272">
        <f>'J - Capital In Year Schemes'!P19</f>
        <v>0</v>
      </c>
      <c r="KG19" s="2272">
        <f>'J - Capital In Year Schemes'!Q19</f>
        <v>0</v>
      </c>
      <c r="KH19" s="2353">
        <f>'J - Capital In Year Schemes'!R19</f>
        <v>0</v>
      </c>
      <c r="KI19" s="2353">
        <f>'J - Capital In Year Schemes'!S19</f>
        <v>0</v>
      </c>
      <c r="KJ19" s="2354">
        <f>'J - Capital In Year Schemes'!T19</f>
        <v>0</v>
      </c>
      <c r="KK19" s="2323">
        <f t="shared" si="4"/>
        <v>0</v>
      </c>
      <c r="KM19" s="2316">
        <f>'K - Capital Disposals'!A19</f>
        <v>9</v>
      </c>
      <c r="KN19" s="2340">
        <f>'K - Capital Disposals'!B19</f>
        <v>0</v>
      </c>
      <c r="KO19" s="2325">
        <f>'K - Capital Disposals'!C19</f>
        <v>0</v>
      </c>
      <c r="KP19" s="2325">
        <f>'K - Capital Disposals'!D19</f>
        <v>0</v>
      </c>
      <c r="KQ19" s="2341">
        <f>'K - Capital Disposals'!E19</f>
        <v>0</v>
      </c>
      <c r="KR19" s="2327">
        <f>'K - Capital Disposals'!F19</f>
        <v>0</v>
      </c>
      <c r="KS19" s="2327">
        <f>'K - Capital Disposals'!G19</f>
        <v>0</v>
      </c>
      <c r="KT19" s="2317">
        <f>'K - Capital Disposals'!H19</f>
        <v>0</v>
      </c>
      <c r="KU19" s="2318">
        <f>'K - Capital Disposals'!I19</f>
        <v>0</v>
      </c>
      <c r="KV19" s="2385">
        <f>'K - Capital Disposals'!J19</f>
        <v>0</v>
      </c>
      <c r="KW19" s="2356"/>
      <c r="KX19" s="2356"/>
      <c r="KY19" s="2356"/>
      <c r="KZ19" s="2356"/>
      <c r="LA19" s="2356"/>
      <c r="LB19" s="2357"/>
      <c r="LC19" s="2190"/>
      <c r="LE19" s="1794">
        <f>'L - EFL'!A19</f>
        <v>9</v>
      </c>
      <c r="LF19" s="2386" t="str">
        <f>'L - EFL'!B19</f>
        <v>APPLICATION OF FUNDS</v>
      </c>
      <c r="LG19" s="2387">
        <f>'L - EFL'!C19</f>
        <v>0</v>
      </c>
      <c r="LH19" s="2387">
        <f>'L - EFL'!D19</f>
        <v>0</v>
      </c>
      <c r="LI19" s="1792">
        <f>'L - EFL'!E19</f>
        <v>0</v>
      </c>
      <c r="LJ19" s="2387">
        <f>'L - EFL'!F19</f>
        <v>0</v>
      </c>
      <c r="LL19" s="1281"/>
      <c r="LM19" s="1969">
        <f>'M - Aged Debtors'!B19</f>
        <v>0</v>
      </c>
      <c r="LN19" s="1970">
        <f>'M - Aged Debtors'!C19</f>
        <v>0</v>
      </c>
      <c r="LO19" s="1971">
        <f>'M - Aged Debtors'!D19</f>
        <v>0</v>
      </c>
      <c r="LP19" s="1972">
        <f>'M - Aged Debtors'!E19</f>
        <v>0</v>
      </c>
      <c r="LQ19" s="2233">
        <f>'M - Aged Debtors'!F19</f>
        <v>0</v>
      </c>
      <c r="LR19" s="1291" t="str">
        <f>'M - Aged Debtors'!G19</f>
        <v/>
      </c>
      <c r="LS19" s="899" t="str">
        <f>'M - Aged Debtors'!H19</f>
        <v/>
      </c>
      <c r="LT19" s="899" t="str">
        <f>'M - Aged Debtors'!I19</f>
        <v/>
      </c>
      <c r="LU19" s="900" t="str">
        <f>'M - Aged Debtors'!J19</f>
        <v/>
      </c>
      <c r="LV19" s="1964">
        <f>'M - Aged Debtors'!K19</f>
        <v>0</v>
      </c>
      <c r="LX19" s="504" t="str">
        <f>'N - GMS'!A19</f>
        <v>Total Quality</v>
      </c>
      <c r="LY19" s="505"/>
      <c r="LZ19" s="506">
        <f>'N - GMS'!C19</f>
        <v>8</v>
      </c>
      <c r="MA19" s="2005">
        <f>'N - GMS'!D19</f>
        <v>0</v>
      </c>
      <c r="MB19" s="2006">
        <f>'N - GMS'!E19</f>
        <v>0</v>
      </c>
      <c r="MC19" s="2006">
        <f>'N - GMS'!F19</f>
        <v>0</v>
      </c>
      <c r="MD19" s="507">
        <f>'N - GMS'!G19</f>
        <v>0</v>
      </c>
      <c r="ME19" s="231"/>
      <c r="MF19" s="508">
        <f>'N - GMS'!I19</f>
        <v>0</v>
      </c>
      <c r="MH19" s="762" t="str">
        <f>'O - Dental'!A19</f>
        <v>Oral surgery</v>
      </c>
      <c r="MI19" s="763"/>
      <c r="MJ19" s="761">
        <f>'O - Dental'!C19</f>
        <v>11</v>
      </c>
      <c r="MK19" s="761">
        <f>'O - Dental'!D19</f>
        <v>0</v>
      </c>
      <c r="ML19" s="1982">
        <f>'O - Dental'!E19</f>
        <v>0</v>
      </c>
      <c r="MM19" s="1982">
        <f>'O - Dental'!F19</f>
        <v>0</v>
      </c>
      <c r="MN19" s="716">
        <f>'O - Dental'!G19</f>
        <v>0</v>
      </c>
      <c r="MO19" s="717"/>
      <c r="MP19" s="1983">
        <f>'O - Dental'!I19</f>
        <v>0</v>
      </c>
    </row>
    <row r="20" spans="1:354" ht="20" customHeight="1" thickTop="1" thickBot="1">
      <c r="A20" s="1941"/>
      <c r="B20" s="1941"/>
      <c r="C20" s="1941"/>
      <c r="D20" s="1941"/>
      <c r="E20" s="1941"/>
      <c r="F20" s="1941"/>
      <c r="G20" s="1941"/>
      <c r="H20" s="1941"/>
      <c r="I20" s="1941"/>
      <c r="J20" s="1941"/>
      <c r="K20" s="1941"/>
      <c r="M20" s="1035">
        <f>'A - Movement'!A20</f>
        <v>10</v>
      </c>
      <c r="N20" s="1083" t="str">
        <f>'A - Movement'!B20</f>
        <v>Planned Profit / (Loss) on Disposal of Assets</v>
      </c>
      <c r="O20" s="1243">
        <f>'A - Movement'!C20</f>
        <v>0</v>
      </c>
      <c r="P20" s="1243">
        <f>'A - Movement'!D20</f>
        <v>0</v>
      </c>
      <c r="Q20" s="1243">
        <f>'A - Movement'!E20</f>
        <v>0</v>
      </c>
      <c r="R20" s="1243">
        <f>'A - Movement'!F20</f>
        <v>0</v>
      </c>
      <c r="S20" s="1941"/>
      <c r="T20" s="2183"/>
      <c r="U20" s="1035">
        <f>'A - Movement'!I20</f>
        <v>10</v>
      </c>
      <c r="V20" s="1083" t="str">
        <f t="shared" si="3"/>
        <v>Planned Profit / (Loss) on Disposal of Assets</v>
      </c>
      <c r="W20" s="1039">
        <f>'A - Movement'!J20</f>
        <v>0</v>
      </c>
      <c r="X20" s="1039">
        <f>'A - Movement'!K20</f>
        <v>0</v>
      </c>
      <c r="Y20" s="1039">
        <f>'A - Movement'!L20</f>
        <v>0</v>
      </c>
      <c r="Z20" s="1039">
        <f>'A - Movement'!M20</f>
        <v>0</v>
      </c>
      <c r="AA20" s="1039">
        <f>'A - Movement'!N20</f>
        <v>0</v>
      </c>
      <c r="AB20" s="1039">
        <f>'A - Movement'!O20</f>
        <v>0</v>
      </c>
      <c r="AC20" s="1039">
        <f>'A - Movement'!P20</f>
        <v>0</v>
      </c>
      <c r="AD20" s="1039">
        <f>'A - Movement'!Q20</f>
        <v>0</v>
      </c>
      <c r="AE20" s="1039">
        <f>'A - Movement'!R20</f>
        <v>0</v>
      </c>
      <c r="AF20" s="1039">
        <f>'A - Movement'!S20</f>
        <v>0</v>
      </c>
      <c r="AG20" s="1039">
        <f>'A - Movement'!T20</f>
        <v>0</v>
      </c>
      <c r="AH20" s="1039">
        <f>'A - Movement'!U20</f>
        <v>0</v>
      </c>
      <c r="AI20" s="1243">
        <f>'A - Movement'!V20</f>
        <v>0</v>
      </c>
      <c r="AJ20" s="1243">
        <f>'A - Movement'!W20</f>
        <v>0</v>
      </c>
      <c r="AK20" s="1243">
        <f t="shared" si="0"/>
        <v>0</v>
      </c>
      <c r="AL20" s="1243">
        <f t="shared" si="1"/>
        <v>0</v>
      </c>
      <c r="AM20" s="1243">
        <f t="shared" si="2"/>
        <v>0</v>
      </c>
      <c r="AN20" s="1941"/>
      <c r="AO20" s="2183"/>
      <c r="AP20" s="1554">
        <f>'A1 - Underlying Position'!A21</f>
        <v>10</v>
      </c>
      <c r="AQ20" s="1526" t="str">
        <f>'A1 - Underlying Position'!B21</f>
        <v>Non Pay - Supplies and services - clinical</v>
      </c>
      <c r="AR20" s="2012">
        <f>'A1 - Underlying Position'!C21</f>
        <v>0</v>
      </c>
      <c r="AS20" s="2388">
        <f>'A1 - Underlying Position'!D21</f>
        <v>0</v>
      </c>
      <c r="AT20" s="2388">
        <f>'A1 - Underlying Position'!E21</f>
        <v>0</v>
      </c>
      <c r="AU20" s="80">
        <f>'A1 - Underlying Position'!F21</f>
        <v>0</v>
      </c>
      <c r="AV20" s="2389">
        <f>'A1 - Underlying Position'!G21</f>
        <v>0</v>
      </c>
      <c r="AW20" s="80">
        <f>'A1 - Underlying Position'!H21</f>
        <v>0</v>
      </c>
      <c r="AX20" s="1941"/>
      <c r="AZ20" s="1912">
        <f>'A2 - Risks'!A20</f>
        <v>12</v>
      </c>
      <c r="BA20" s="2018">
        <f>'A2 - Risks'!B20</f>
        <v>0</v>
      </c>
      <c r="BB20" s="1965">
        <f>'A2 - Risks'!C20</f>
        <v>0</v>
      </c>
      <c r="BC20" s="1966">
        <f>'A2 - Risks'!D20</f>
        <v>0</v>
      </c>
      <c r="BE20" s="2328">
        <f>'B - Monthly Positions'!A20</f>
        <v>10</v>
      </c>
      <c r="BF20" s="1525" t="str">
        <f>'B - Monthly Positions'!B20</f>
        <v>Provided Services - Pay</v>
      </c>
      <c r="BG20" s="99" t="str">
        <f>'B - Monthly Positions'!C20</f>
        <v>Actual/F'cast</v>
      </c>
      <c r="BH20" s="1993">
        <f>'B - Monthly Positions'!D20</f>
        <v>0</v>
      </c>
      <c r="BI20" s="1993">
        <f>'B - Monthly Positions'!E20</f>
        <v>0</v>
      </c>
      <c r="BJ20" s="1993">
        <f>'B - Monthly Positions'!F20</f>
        <v>0</v>
      </c>
      <c r="BK20" s="1993">
        <f>'B - Monthly Positions'!G20</f>
        <v>0</v>
      </c>
      <c r="BL20" s="1994">
        <f>'B - Monthly Positions'!H20</f>
        <v>0</v>
      </c>
      <c r="BM20" s="1994">
        <f>'B - Monthly Positions'!I20</f>
        <v>0</v>
      </c>
      <c r="BN20" s="1994">
        <f>'B - Monthly Positions'!J20</f>
        <v>0</v>
      </c>
      <c r="BO20" s="1994">
        <f>'B - Monthly Positions'!K20</f>
        <v>0</v>
      </c>
      <c r="BP20" s="1994">
        <f>'B - Monthly Positions'!L20</f>
        <v>0</v>
      </c>
      <c r="BQ20" s="1994">
        <f>'B - Monthly Positions'!M20</f>
        <v>0</v>
      </c>
      <c r="BR20" s="1994">
        <f>'B - Monthly Positions'!N20</f>
        <v>0</v>
      </c>
      <c r="BS20" s="1994">
        <f>'B - Monthly Positions'!O20</f>
        <v>0</v>
      </c>
      <c r="BT20" s="1993">
        <f>'B - Monthly Positions'!P20</f>
        <v>0</v>
      </c>
      <c r="BU20" s="1993">
        <f>'B - Monthly Positions'!Q20</f>
        <v>0</v>
      </c>
      <c r="BV20" s="1830"/>
      <c r="BW20" s="2102"/>
      <c r="BX20" s="1214">
        <f>'B1 - Net Exp Profiles'!A20</f>
        <v>11</v>
      </c>
      <c r="BY20" s="1402" t="str">
        <f>'B1 - Net Exp Profiles'!B20</f>
        <v>Total Workforce Savings - Current Plan</v>
      </c>
      <c r="BZ20" s="1428">
        <f>'B1 - Net Exp Profiles'!C20</f>
        <v>0</v>
      </c>
      <c r="CA20" s="1429">
        <f>'B1 - Net Exp Profiles'!D20</f>
        <v>0</v>
      </c>
      <c r="CB20" s="1429">
        <f>'B1 - Net Exp Profiles'!E20</f>
        <v>0</v>
      </c>
      <c r="CC20" s="1429">
        <f>'B1 - Net Exp Profiles'!F20</f>
        <v>0</v>
      </c>
      <c r="CD20" s="1429">
        <f>'B1 - Net Exp Profiles'!G20</f>
        <v>0</v>
      </c>
      <c r="CE20" s="1429">
        <f>'B1 - Net Exp Profiles'!H20</f>
        <v>0</v>
      </c>
      <c r="CF20" s="1429">
        <f>'B1 - Net Exp Profiles'!I20</f>
        <v>0</v>
      </c>
      <c r="CG20" s="1429">
        <f>'B1 - Net Exp Profiles'!J20</f>
        <v>0</v>
      </c>
      <c r="CH20" s="1429">
        <f>'B1 - Net Exp Profiles'!K20</f>
        <v>0</v>
      </c>
      <c r="CI20" s="1429">
        <f>'B1 - Net Exp Profiles'!L20</f>
        <v>0</v>
      </c>
      <c r="CJ20" s="1429">
        <f>'B1 - Net Exp Profiles'!M20</f>
        <v>0</v>
      </c>
      <c r="CK20" s="1430">
        <f>'B1 - Net Exp Profiles'!N20</f>
        <v>0</v>
      </c>
      <c r="CL20" s="1366">
        <f>'B1 - Net Exp Profiles'!O20</f>
        <v>0</v>
      </c>
      <c r="CM20" s="1208">
        <f>'B1 - Net Exp Profiles'!P20</f>
        <v>0</v>
      </c>
      <c r="CO20" s="1460"/>
      <c r="CP20" s="1461"/>
      <c r="CQ20" s="1462"/>
      <c r="CR20" s="1462"/>
      <c r="CS20" s="1462"/>
      <c r="CT20" s="1462"/>
      <c r="CU20" s="1462"/>
      <c r="CV20" s="1462"/>
      <c r="CW20" s="1462"/>
      <c r="CX20" s="1462"/>
      <c r="CY20" s="1462"/>
      <c r="CZ20" s="1462"/>
      <c r="DA20" s="1462"/>
      <c r="DB20" s="1462"/>
      <c r="DC20" s="1463"/>
      <c r="DD20" s="1464"/>
      <c r="DF20" s="2137">
        <f>'B3 - COVID-19'!A18</f>
        <v>11</v>
      </c>
      <c r="DG20" s="2146" t="str">
        <f>'B3 - COVID-19'!B18</f>
        <v>Students</v>
      </c>
      <c r="DH20" s="1476">
        <f>'B3 - COVID-19'!C18</f>
        <v>0</v>
      </c>
      <c r="DI20" s="1473">
        <f>'B3 - COVID-19'!D18</f>
        <v>0</v>
      </c>
      <c r="DJ20" s="1473">
        <f>'B3 - COVID-19'!E18</f>
        <v>0</v>
      </c>
      <c r="DK20" s="1473">
        <f>'B3 - COVID-19'!F18</f>
        <v>0</v>
      </c>
      <c r="DL20" s="1473">
        <f>'B3 - COVID-19'!G18</f>
        <v>0</v>
      </c>
      <c r="DM20" s="1473">
        <f>'B3 - COVID-19'!H18</f>
        <v>0</v>
      </c>
      <c r="DN20" s="1473">
        <f>'B3 - COVID-19'!I18</f>
        <v>0</v>
      </c>
      <c r="DO20" s="1473">
        <f>'B3 - COVID-19'!J18</f>
        <v>0</v>
      </c>
      <c r="DP20" s="1473">
        <f>'B3 - COVID-19'!K18</f>
        <v>0</v>
      </c>
      <c r="DQ20" s="1473">
        <f>'B3 - COVID-19'!L18</f>
        <v>0</v>
      </c>
      <c r="DR20" s="1473">
        <f>'B3 - COVID-19'!M18</f>
        <v>0</v>
      </c>
      <c r="DS20" s="1480">
        <f>'B3 - COVID-19'!N18</f>
        <v>0</v>
      </c>
      <c r="DT20" s="2087">
        <f>'B3 - COVID-19'!O18</f>
        <v>0</v>
      </c>
      <c r="DU20" s="2088">
        <f>'B3 - COVID-19'!P18</f>
        <v>0</v>
      </c>
      <c r="DV20" s="1225"/>
      <c r="DW20" s="1225"/>
      <c r="DY20" s="2358">
        <f>'C, C1 &amp; C2 - Savings Schemes'!A20</f>
        <v>8</v>
      </c>
      <c r="DZ20" s="2911"/>
      <c r="EA20" s="96" t="str">
        <f>'C, C1 &amp; C2 - Savings Schemes'!C20</f>
        <v>Actual/F'cast</v>
      </c>
      <c r="EB20" s="1993">
        <f>'C, C1 &amp; C2 - Savings Schemes'!D20</f>
        <v>0</v>
      </c>
      <c r="EC20" s="1993">
        <f>'C, C1 &amp; C2 - Savings Schemes'!E20</f>
        <v>0</v>
      </c>
      <c r="ED20" s="1993">
        <f>'C, C1 &amp; C2 - Savings Schemes'!F20</f>
        <v>0</v>
      </c>
      <c r="EE20" s="1993">
        <f>'C, C1 &amp; C2 - Savings Schemes'!G20</f>
        <v>0</v>
      </c>
      <c r="EF20" s="1993">
        <f>'C, C1 &amp; C2 - Savings Schemes'!H20</f>
        <v>0</v>
      </c>
      <c r="EG20" s="1993">
        <f>'C, C1 &amp; C2 - Savings Schemes'!I20</f>
        <v>0</v>
      </c>
      <c r="EH20" s="1993">
        <f>'C, C1 &amp; C2 - Savings Schemes'!J20</f>
        <v>0</v>
      </c>
      <c r="EI20" s="1993">
        <f>'C, C1 &amp; C2 - Savings Schemes'!K20</f>
        <v>0</v>
      </c>
      <c r="EJ20" s="1993">
        <f>'C, C1 &amp; C2 - Savings Schemes'!L20</f>
        <v>0</v>
      </c>
      <c r="EK20" s="1993">
        <f>'C, C1 &amp; C2 - Savings Schemes'!M20</f>
        <v>0</v>
      </c>
      <c r="EL20" s="1993">
        <f>'C, C1 &amp; C2 - Savings Schemes'!N20</f>
        <v>0</v>
      </c>
      <c r="EM20" s="2007">
        <f>'C, C1 &amp; C2 - Savings Schemes'!O20</f>
        <v>0</v>
      </c>
      <c r="EN20" s="132">
        <f>'C, C1 &amp; C2 - Savings Schemes'!P20</f>
        <v>0</v>
      </c>
      <c r="EO20" s="1025">
        <f>'C, C1 &amp; C2 - Savings Schemes'!Q20</f>
        <v>0</v>
      </c>
      <c r="EP20" s="1292" t="e">
        <f>'C, C1 &amp; C2 - Savings Schemes'!R20</f>
        <v>#DIV/0!</v>
      </c>
      <c r="EQ20" s="2359">
        <f>'C, C1 &amp; C2 - Savings Schemes'!S20</f>
        <v>0</v>
      </c>
      <c r="ER20" s="2359">
        <f>'C, C1 &amp; C2 - Savings Schemes'!T20</f>
        <v>0</v>
      </c>
      <c r="ES20" s="2359">
        <f>'C, C1 &amp; C2 - Savings Schemes'!U20</f>
        <v>0</v>
      </c>
      <c r="ET20" s="2359">
        <f>'C, C1 &amp; C2 - Savings Schemes'!V20</f>
        <v>0</v>
      </c>
      <c r="EU20" s="122"/>
      <c r="EV20" s="2008">
        <f>'C, C1 &amp; C2 - Savings Schemes'!X20</f>
        <v>0</v>
      </c>
      <c r="EW20" s="2187"/>
      <c r="EX20" s="2955"/>
      <c r="EY20" s="1168" t="str">
        <f>'Table C3 Tracker'!B20</f>
        <v>In Year - Plan</v>
      </c>
      <c r="EZ20" s="1899">
        <f>'Table C3 Tracker'!C20</f>
        <v>0</v>
      </c>
      <c r="FA20" s="1900">
        <f>'Table C3 Tracker'!D20</f>
        <v>0</v>
      </c>
      <c r="FB20" s="1900">
        <f>'Table C3 Tracker'!E20</f>
        <v>0</v>
      </c>
      <c r="FC20" s="1900">
        <f>'Table C3 Tracker'!F20</f>
        <v>0</v>
      </c>
      <c r="FD20" s="1900">
        <f>'Table C3 Tracker'!G20</f>
        <v>0</v>
      </c>
      <c r="FE20" s="1900">
        <f>'Table C3 Tracker'!H20</f>
        <v>0</v>
      </c>
      <c r="FF20" s="1900">
        <f>'Table C3 Tracker'!I20</f>
        <v>0</v>
      </c>
      <c r="FG20" s="1900">
        <f>'Table C3 Tracker'!J20</f>
        <v>0</v>
      </c>
      <c r="FH20" s="1900">
        <f>'Table C3 Tracker'!K20</f>
        <v>0</v>
      </c>
      <c r="FI20" s="1900">
        <f>'Table C3 Tracker'!L20</f>
        <v>0</v>
      </c>
      <c r="FJ20" s="1900">
        <f>'Table C3 Tracker'!M20</f>
        <v>0</v>
      </c>
      <c r="FK20" s="1900">
        <f>'Table C3 Tracker'!N20</f>
        <v>0</v>
      </c>
      <c r="FL20" s="1903">
        <f>'Table C3 Tracker'!O20</f>
        <v>0</v>
      </c>
      <c r="FM20" s="1618">
        <f>'Table C3 Tracker'!P20</f>
        <v>0</v>
      </c>
      <c r="FN20" s="1901">
        <f>'Table C3 Tracker'!Q20</f>
        <v>0</v>
      </c>
      <c r="FO20" s="1903">
        <f>'Table C3 Tracker'!R20</f>
        <v>0</v>
      </c>
      <c r="FP20" s="1903">
        <f>'Table C3 Tracker'!S20</f>
        <v>0</v>
      </c>
      <c r="FQ20" s="1903">
        <f>'Table C3 Tracker'!T20</f>
        <v>0</v>
      </c>
      <c r="FR20" s="1903">
        <f>'Table C3 Tracker'!U20</f>
        <v>0</v>
      </c>
      <c r="FS20" s="2213"/>
      <c r="FU20" s="2308">
        <f>'D - Welsh NHS Assumptions'!A20</f>
        <v>10</v>
      </c>
      <c r="FV20" s="2346" t="str">
        <f>'D - Welsh NHS Assumptions'!B20</f>
        <v>NWSSP</v>
      </c>
      <c r="FW20" s="2332">
        <f>'D - Welsh NHS Assumptions'!C20</f>
        <v>0</v>
      </c>
      <c r="FX20" s="2332">
        <f>'D - Welsh NHS Assumptions'!D20</f>
        <v>0</v>
      </c>
      <c r="FY20" s="2311">
        <f>'D - Welsh NHS Assumptions'!E20</f>
        <v>0</v>
      </c>
      <c r="FZ20" s="1941"/>
      <c r="GA20" s="2332">
        <f>'D - Welsh NHS Assumptions'!G20</f>
        <v>0</v>
      </c>
      <c r="GB20" s="2332">
        <f>'D - Welsh NHS Assumptions'!H20</f>
        <v>0</v>
      </c>
      <c r="GC20" s="2311">
        <f>'D - Welsh NHS Assumptions'!I20</f>
        <v>0</v>
      </c>
      <c r="GD20" s="1941"/>
      <c r="GF20" s="2375">
        <f>'E - Resource Limits'!A20</f>
        <v>8</v>
      </c>
      <c r="GG20" s="2376" t="str">
        <f>'E - Resource Limits'!B20</f>
        <v>AME Non Cash Depreciation - Impairment</v>
      </c>
      <c r="GH20" s="2377">
        <f>'E - Resource Limits'!C20</f>
        <v>0</v>
      </c>
      <c r="GI20" s="2377">
        <f>'E - Resource Limits'!D20</f>
        <v>0</v>
      </c>
      <c r="GJ20" s="2377">
        <f>'E - Resource Limits'!E20</f>
        <v>0</v>
      </c>
      <c r="GK20" s="2377">
        <f>'E - Resource Limits'!F20</f>
        <v>0</v>
      </c>
      <c r="GL20" s="2311">
        <f>'E - Resource Limits'!G20</f>
        <v>0</v>
      </c>
      <c r="GM20" s="2378">
        <f>'E - Resource Limits'!H20</f>
        <v>0</v>
      </c>
      <c r="GN20" s="2377">
        <f>'E - Resource Limits'!I20</f>
        <v>0</v>
      </c>
      <c r="GO20" s="2377">
        <f>'E - Resource Limits'!J20</f>
        <v>0</v>
      </c>
      <c r="GP20" s="2377">
        <f>'E - Resource Limits'!K20</f>
        <v>0</v>
      </c>
      <c r="GQ20" s="2379">
        <f>'E - Resource Limits'!L20</f>
        <v>0</v>
      </c>
      <c r="GR20" s="2190">
        <f t="shared" si="5"/>
        <v>0</v>
      </c>
      <c r="GT20" s="191">
        <f>'E1 - Invoiced Income'!A20</f>
        <v>9</v>
      </c>
      <c r="GU20" s="2009" t="str">
        <f>'E1 - Invoiced Income'!B20</f>
        <v>Total COVID-19 (see below analysis)</v>
      </c>
      <c r="GV20" s="2010">
        <f>'E1 - Invoiced Income'!C20</f>
        <v>0</v>
      </c>
      <c r="GW20" s="2010">
        <f>'E1 - Invoiced Income'!D20</f>
        <v>0</v>
      </c>
      <c r="GX20" s="2010">
        <f>'E1 - Invoiced Income'!E20</f>
        <v>0</v>
      </c>
      <c r="GY20" s="2010">
        <f>'E1 - Invoiced Income'!F20</f>
        <v>0</v>
      </c>
      <c r="GZ20" s="2010">
        <f>'E1 - Invoiced Income'!G20</f>
        <v>0</v>
      </c>
      <c r="HA20" s="2010">
        <f>'E1 - Invoiced Income'!H20</f>
        <v>0</v>
      </c>
      <c r="HB20" s="2010">
        <f>'E1 - Invoiced Income'!I20</f>
        <v>0</v>
      </c>
      <c r="HC20" s="2010">
        <f>'E1 - Invoiced Income'!J20</f>
        <v>0</v>
      </c>
      <c r="HD20" s="2010">
        <f>'E1 - Invoiced Income'!K20</f>
        <v>0</v>
      </c>
      <c r="HE20" s="2010">
        <f>'E1 - Invoiced Income'!L20</f>
        <v>0</v>
      </c>
      <c r="HF20" s="2010">
        <f>'E1 - Invoiced Income'!M20</f>
        <v>0</v>
      </c>
      <c r="HG20" s="2010">
        <f>'E1 - Invoiced Income'!N20</f>
        <v>0</v>
      </c>
      <c r="HH20" s="2010">
        <f>'E1 - Invoiced Income'!O20</f>
        <v>0</v>
      </c>
      <c r="HI20" s="2010">
        <f>'E1 - Invoiced Income'!P20</f>
        <v>0</v>
      </c>
      <c r="HJ20" s="2010">
        <f>'E1 - Invoiced Income'!R20</f>
        <v>0</v>
      </c>
      <c r="HK20" s="2010">
        <f>'E1 - Invoiced Income'!S20</f>
        <v>0</v>
      </c>
      <c r="HL20" s="1852">
        <f>'E1 - Invoiced Income'!T20</f>
        <v>0</v>
      </c>
      <c r="HM20" s="2011" t="str">
        <f>'E1 - Invoiced Income'!U20</f>
        <v>See below analysis</v>
      </c>
      <c r="HO20" s="2347">
        <f>'F - SoFP'!A20</f>
        <v>11</v>
      </c>
      <c r="HP20" s="2348" t="str">
        <f>'F - SoFP'!B20</f>
        <v xml:space="preserve">Current Assets sub total </v>
      </c>
      <c r="HQ20" s="2300">
        <f>'F - SoFP'!C20</f>
        <v>0</v>
      </c>
      <c r="HR20" s="2300">
        <f>'F - SoFP'!D20</f>
        <v>0</v>
      </c>
      <c r="HS20" s="2300">
        <f>'F - SoFP'!E20</f>
        <v>0</v>
      </c>
      <c r="HT20" s="2201"/>
      <c r="HV20" s="2316">
        <f>'G - Cash Flow'!A20</f>
        <v>10</v>
      </c>
      <c r="HW20" s="2262" t="str">
        <f>'G - Cash Flow'!B20</f>
        <v>Other  -  (Specify in narrative)</v>
      </c>
      <c r="HX20" s="2317">
        <f>'G - Cash Flow'!C20</f>
        <v>0</v>
      </c>
      <c r="HY20" s="2317">
        <f>'G - Cash Flow'!D20</f>
        <v>0</v>
      </c>
      <c r="HZ20" s="2317">
        <f>'G - Cash Flow'!E20</f>
        <v>0</v>
      </c>
      <c r="IA20" s="2317">
        <f>'G - Cash Flow'!F20</f>
        <v>0</v>
      </c>
      <c r="IB20" s="2317">
        <f>'G - Cash Flow'!G20</f>
        <v>0</v>
      </c>
      <c r="IC20" s="2317">
        <f>'G - Cash Flow'!H20</f>
        <v>0</v>
      </c>
      <c r="ID20" s="2317">
        <f>'G - Cash Flow'!I20</f>
        <v>0</v>
      </c>
      <c r="IE20" s="2317">
        <f>'G - Cash Flow'!J20</f>
        <v>0</v>
      </c>
      <c r="IF20" s="2317">
        <f>'G - Cash Flow'!K20</f>
        <v>0</v>
      </c>
      <c r="IG20" s="2317">
        <f>'G - Cash Flow'!L20</f>
        <v>0</v>
      </c>
      <c r="IH20" s="2317">
        <f>'G - Cash Flow'!M20</f>
        <v>0</v>
      </c>
      <c r="II20" s="2317">
        <f>'G - Cash Flow'!N20</f>
        <v>0</v>
      </c>
      <c r="IJ20" s="2318">
        <f>'G - Cash Flow'!O20</f>
        <v>0</v>
      </c>
      <c r="IK20" s="2197"/>
      <c r="IM20" s="130">
        <f>'H - PSPP'!A20</f>
        <v>7</v>
      </c>
      <c r="IN20" s="431" t="str">
        <f>'H - PSPP'!B20</f>
        <v>% of Non NHS Invoices Paid Within 10 Days - By Value</v>
      </c>
      <c r="IO20" s="1043"/>
      <c r="IP20" s="1967">
        <f>'H - PSPP'!D20</f>
        <v>0</v>
      </c>
      <c r="IQ20" s="1046"/>
      <c r="IR20" s="1967">
        <f>'H - PSPP'!F20</f>
        <v>0</v>
      </c>
      <c r="IS20" s="1046"/>
      <c r="IT20" s="1967">
        <f>'H - PSPP'!H20</f>
        <v>0</v>
      </c>
      <c r="IU20" s="1046"/>
      <c r="IV20" s="1967">
        <f>'H - PSPP'!J20</f>
        <v>0</v>
      </c>
      <c r="IW20" s="1046"/>
      <c r="IX20" s="1967">
        <f>'H - PSPP'!L20</f>
        <v>0</v>
      </c>
      <c r="IY20" s="1046"/>
      <c r="IZ20" s="1967">
        <f>'H - PSPP'!N20</f>
        <v>0</v>
      </c>
      <c r="JA20" s="1046"/>
      <c r="JB20" s="1941"/>
      <c r="JD20" s="2351">
        <f>'I - Capital RLM'!A20</f>
        <v>2</v>
      </c>
      <c r="JE20" s="2390">
        <f>'I - Capital RLM'!B20</f>
        <v>0</v>
      </c>
      <c r="JF20" s="2272">
        <f>'I - Capital RLM'!C20</f>
        <v>0</v>
      </c>
      <c r="JG20" s="2272">
        <f>'I - Capital RLM'!D20</f>
        <v>0</v>
      </c>
      <c r="JH20" s="2382">
        <f>'I - Capital RLM'!E20</f>
        <v>0</v>
      </c>
      <c r="JI20" s="2383">
        <f>'I - Capital RLM'!F20</f>
        <v>0</v>
      </c>
      <c r="JJ20" s="2272">
        <f>'I - Capital RLM'!G20</f>
        <v>0</v>
      </c>
      <c r="JK20" s="2272">
        <f>'I - Capital RLM'!H20</f>
        <v>0</v>
      </c>
      <c r="JL20" s="2382">
        <f>'I - Capital RLM'!I20</f>
        <v>0</v>
      </c>
      <c r="JM20" s="2384"/>
      <c r="JN20" s="2129">
        <f>'I - Capital RLM'!K20</f>
        <v>0</v>
      </c>
      <c r="JO20" s="2384">
        <f t="shared" ref="JO20:JO59" si="6">IF(AND(JK20&gt;0,JE20=""),1,0)</f>
        <v>0</v>
      </c>
      <c r="JQ20" s="2351">
        <f>'J - Capital In Year Schemes'!A20</f>
        <v>9</v>
      </c>
      <c r="JR20" s="2352">
        <f>'J - Capital In Year Schemes'!B20</f>
        <v>0</v>
      </c>
      <c r="JS20" s="2352">
        <f>'J - Capital In Year Schemes'!C20</f>
        <v>0</v>
      </c>
      <c r="JT20" s="2272">
        <f>'J - Capital In Year Schemes'!D20</f>
        <v>0</v>
      </c>
      <c r="JU20" s="2272">
        <f>'J - Capital In Year Schemes'!E20</f>
        <v>0</v>
      </c>
      <c r="JV20" s="2272">
        <f>'J - Capital In Year Schemes'!F20</f>
        <v>0</v>
      </c>
      <c r="JW20" s="2272">
        <f>'J - Capital In Year Schemes'!G20</f>
        <v>0</v>
      </c>
      <c r="JX20" s="2272">
        <f>'J - Capital In Year Schemes'!H20</f>
        <v>0</v>
      </c>
      <c r="JY20" s="2272">
        <f>'J - Capital In Year Schemes'!I20</f>
        <v>0</v>
      </c>
      <c r="JZ20" s="2272">
        <f>'J - Capital In Year Schemes'!J20</f>
        <v>0</v>
      </c>
      <c r="KA20" s="2272">
        <f>'J - Capital In Year Schemes'!K20</f>
        <v>0</v>
      </c>
      <c r="KB20" s="2272">
        <f>'J - Capital In Year Schemes'!L20</f>
        <v>0</v>
      </c>
      <c r="KC20" s="2272">
        <f>'J - Capital In Year Schemes'!M20</f>
        <v>0</v>
      </c>
      <c r="KD20" s="2272">
        <f>'J - Capital In Year Schemes'!N20</f>
        <v>0</v>
      </c>
      <c r="KE20" s="2272">
        <f>'J - Capital In Year Schemes'!O20</f>
        <v>0</v>
      </c>
      <c r="KF20" s="2272">
        <f>'J - Capital In Year Schemes'!P20</f>
        <v>0</v>
      </c>
      <c r="KG20" s="2272">
        <f>'J - Capital In Year Schemes'!Q20</f>
        <v>0</v>
      </c>
      <c r="KH20" s="2353">
        <f>'J - Capital In Year Schemes'!R20</f>
        <v>0</v>
      </c>
      <c r="KI20" s="2353">
        <f>'J - Capital In Year Schemes'!S20</f>
        <v>0</v>
      </c>
      <c r="KJ20" s="2354">
        <f>'J - Capital In Year Schemes'!T20</f>
        <v>0</v>
      </c>
      <c r="KK20" s="2323">
        <f t="shared" si="4"/>
        <v>0</v>
      </c>
      <c r="KM20" s="2316">
        <f>'K - Capital Disposals'!A20</f>
        <v>10</v>
      </c>
      <c r="KN20" s="2340">
        <f>'K - Capital Disposals'!B20</f>
        <v>0</v>
      </c>
      <c r="KO20" s="2325">
        <f>'K - Capital Disposals'!C20</f>
        <v>0</v>
      </c>
      <c r="KP20" s="2325">
        <f>'K - Capital Disposals'!D20</f>
        <v>0</v>
      </c>
      <c r="KQ20" s="2341">
        <f>'K - Capital Disposals'!E20</f>
        <v>0</v>
      </c>
      <c r="KR20" s="2327">
        <f>'K - Capital Disposals'!F20</f>
        <v>0</v>
      </c>
      <c r="KS20" s="2327">
        <f>'K - Capital Disposals'!G20</f>
        <v>0</v>
      </c>
      <c r="KT20" s="2317">
        <f>'K - Capital Disposals'!H20</f>
        <v>0</v>
      </c>
      <c r="KU20" s="2318">
        <f>'K - Capital Disposals'!I20</f>
        <v>0</v>
      </c>
      <c r="KV20" s="2355">
        <f>'K - Capital Disposals'!J20</f>
        <v>0</v>
      </c>
      <c r="KW20" s="2356"/>
      <c r="KX20" s="2356"/>
      <c r="KY20" s="2356"/>
      <c r="KZ20" s="2356"/>
      <c r="LA20" s="2356"/>
      <c r="LB20" s="2357"/>
      <c r="LC20" s="2190"/>
      <c r="LE20" s="1798">
        <f>'L - EFL'!A20</f>
        <v>10</v>
      </c>
      <c r="LF20" s="1797" t="str">
        <f>'L - EFL'!B20</f>
        <v>Capital Expenditure</v>
      </c>
      <c r="LG20" s="1990">
        <f>'L - EFL'!C20</f>
        <v>0</v>
      </c>
      <c r="LH20" s="1990">
        <f>'L - EFL'!D20</f>
        <v>0</v>
      </c>
      <c r="LI20" s="1796">
        <f>'L - EFL'!E20</f>
        <v>0</v>
      </c>
      <c r="LJ20" s="1990">
        <f>'L - EFL'!F20</f>
        <v>0</v>
      </c>
      <c r="LL20" s="1281"/>
      <c r="LM20" s="1969">
        <f>'M - Aged Debtors'!B20</f>
        <v>0</v>
      </c>
      <c r="LN20" s="1970">
        <f>'M - Aged Debtors'!C20</f>
        <v>0</v>
      </c>
      <c r="LO20" s="1971">
        <f>'M - Aged Debtors'!D20</f>
        <v>0</v>
      </c>
      <c r="LP20" s="1972">
        <f>'M - Aged Debtors'!E20</f>
        <v>0</v>
      </c>
      <c r="LQ20" s="2233">
        <f>'M - Aged Debtors'!F20</f>
        <v>0</v>
      </c>
      <c r="LR20" s="1291" t="str">
        <f>'M - Aged Debtors'!G20</f>
        <v/>
      </c>
      <c r="LS20" s="899" t="str">
        <f>'M - Aged Debtors'!H20</f>
        <v/>
      </c>
      <c r="LT20" s="899" t="str">
        <f>'M - Aged Debtors'!I20</f>
        <v/>
      </c>
      <c r="LU20" s="900" t="str">
        <f>'M - Aged Debtors'!J20</f>
        <v/>
      </c>
      <c r="LV20" s="1964">
        <f>'M - Aged Debtors'!K20</f>
        <v>0</v>
      </c>
      <c r="LX20" s="2960" t="str">
        <f>'N - GMS'!A20</f>
        <v/>
      </c>
      <c r="LY20" s="2961"/>
      <c r="LZ20" s="2961"/>
      <c r="MA20" s="242"/>
      <c r="MB20" s="242"/>
      <c r="MC20" s="242"/>
      <c r="MD20" s="242"/>
      <c r="ME20" s="232"/>
      <c r="MF20" s="244"/>
      <c r="MH20" s="765" t="str">
        <f>'O - Dental'!A20</f>
        <v>OTHER (PLEASE DETAIL BELOW)</v>
      </c>
      <c r="MI20" s="763"/>
      <c r="MJ20" s="758">
        <f>'O - Dental'!C20</f>
        <v>12</v>
      </c>
      <c r="MK20" s="773">
        <f>'O - Dental'!D20</f>
        <v>0</v>
      </c>
      <c r="ML20" s="2019">
        <f>'O - Dental'!E20</f>
        <v>0</v>
      </c>
      <c r="MM20" s="2019">
        <f>'O - Dental'!F20</f>
        <v>0</v>
      </c>
      <c r="MN20" s="716">
        <f>'O - Dental'!G20</f>
        <v>0</v>
      </c>
      <c r="MO20" s="717"/>
      <c r="MP20" s="1983">
        <f>'O - Dental'!I20</f>
        <v>0</v>
      </c>
    </row>
    <row r="21" spans="1:354" ht="20" customHeight="1" thickTop="1" thickBot="1">
      <c r="A21" s="1941"/>
      <c r="B21" s="1941"/>
      <c r="C21" s="1941"/>
      <c r="D21" s="1941"/>
      <c r="E21" s="1941"/>
      <c r="F21" s="1941"/>
      <c r="G21" s="1941"/>
      <c r="H21" s="1941"/>
      <c r="I21" s="1941"/>
      <c r="J21" s="1941"/>
      <c r="K21" s="1941"/>
      <c r="M21" s="1035">
        <f>'A - Movement'!A21</f>
        <v>11</v>
      </c>
      <c r="N21" s="1083" t="str">
        <f>'A - Movement'!B21</f>
        <v>Planned Release of Uncommitted Contingencies &amp; Reserves (Positive Value)</v>
      </c>
      <c r="O21" s="1243">
        <f>'A - Movement'!C21</f>
        <v>0</v>
      </c>
      <c r="P21" s="1243">
        <f>'A - Movement'!D21</f>
        <v>0</v>
      </c>
      <c r="Q21" s="1039">
        <f>'A - Movement'!E21</f>
        <v>0</v>
      </c>
      <c r="R21" s="1039">
        <f>'A - Movement'!F21</f>
        <v>0</v>
      </c>
      <c r="S21" s="1941"/>
      <c r="T21" s="2183"/>
      <c r="U21" s="1035">
        <f>'A - Movement'!I21</f>
        <v>11</v>
      </c>
      <c r="V21" s="1083" t="str">
        <f t="shared" si="3"/>
        <v>Planned Release of Uncommitted Contingencies &amp; Reserves (Positive Value)</v>
      </c>
      <c r="W21" s="1039">
        <f>'A - Movement'!J21</f>
        <v>0</v>
      </c>
      <c r="X21" s="1039">
        <f>'A - Movement'!K21</f>
        <v>0</v>
      </c>
      <c r="Y21" s="1039">
        <f>'A - Movement'!L21</f>
        <v>0</v>
      </c>
      <c r="Z21" s="1039">
        <f>'A - Movement'!M21</f>
        <v>0</v>
      </c>
      <c r="AA21" s="1039">
        <f>'A - Movement'!N21</f>
        <v>0</v>
      </c>
      <c r="AB21" s="1039">
        <f>'A - Movement'!O21</f>
        <v>0</v>
      </c>
      <c r="AC21" s="1039">
        <f>'A - Movement'!P21</f>
        <v>0</v>
      </c>
      <c r="AD21" s="1039">
        <f>'A - Movement'!Q21</f>
        <v>0</v>
      </c>
      <c r="AE21" s="1039">
        <f>'A - Movement'!R21</f>
        <v>0</v>
      </c>
      <c r="AF21" s="1039">
        <f>'A - Movement'!S21</f>
        <v>0</v>
      </c>
      <c r="AG21" s="1039">
        <f>'A - Movement'!T21</f>
        <v>0</v>
      </c>
      <c r="AH21" s="1039">
        <f>'A - Movement'!U21</f>
        <v>0</v>
      </c>
      <c r="AI21" s="1243">
        <f>'A - Movement'!V21</f>
        <v>0</v>
      </c>
      <c r="AJ21" s="1243">
        <f>'A - Movement'!W21</f>
        <v>0</v>
      </c>
      <c r="AK21" s="1243">
        <f t="shared" si="0"/>
        <v>0</v>
      </c>
      <c r="AL21" s="1039">
        <f t="shared" si="1"/>
        <v>0</v>
      </c>
      <c r="AM21" s="1039">
        <f t="shared" si="2"/>
        <v>0</v>
      </c>
      <c r="AN21" s="1941"/>
      <c r="AO21" s="2183"/>
      <c r="AP21" s="1554">
        <f>'A1 - Underlying Position'!A22</f>
        <v>11</v>
      </c>
      <c r="AQ21" s="1527" t="str">
        <f>'A1 - Underlying Position'!B22</f>
        <v>Non Pay - Supplies and services - general</v>
      </c>
      <c r="AR21" s="2012">
        <f>'A1 - Underlying Position'!C22</f>
        <v>0</v>
      </c>
      <c r="AS21" s="2013">
        <f>'A1 - Underlying Position'!D22</f>
        <v>0</v>
      </c>
      <c r="AT21" s="2013">
        <f>'A1 - Underlying Position'!E22</f>
        <v>0</v>
      </c>
      <c r="AU21" s="80">
        <f>'A1 - Underlying Position'!F22</f>
        <v>0</v>
      </c>
      <c r="AV21" s="2014">
        <f>'A1 - Underlying Position'!G22</f>
        <v>0</v>
      </c>
      <c r="AW21" s="80">
        <f>'A1 - Underlying Position'!H22</f>
        <v>0</v>
      </c>
      <c r="AX21" s="1941"/>
      <c r="AZ21" s="1912">
        <f>'A2 - Risks'!A21</f>
        <v>13</v>
      </c>
      <c r="BA21" s="2018">
        <f>'A2 - Risks'!B21</f>
        <v>0</v>
      </c>
      <c r="BB21" s="2000">
        <f>'A2 - Risks'!C21</f>
        <v>0</v>
      </c>
      <c r="BC21" s="1966">
        <f>'A2 - Risks'!D21</f>
        <v>0</v>
      </c>
      <c r="BE21" s="2328">
        <f>'B - Monthly Positions'!A21</f>
        <v>11</v>
      </c>
      <c r="BF21" s="1524" t="str">
        <f>'B - Monthly Positions'!B21</f>
        <v>Provider Services - Non Pay (excluding drugs &amp; depreciation)</v>
      </c>
      <c r="BG21" s="99" t="str">
        <f>'B - Monthly Positions'!C21</f>
        <v>Actual/F'cast</v>
      </c>
      <c r="BH21" s="1993">
        <f>'B - Monthly Positions'!D21</f>
        <v>0</v>
      </c>
      <c r="BI21" s="1993">
        <f>'B - Monthly Positions'!E21</f>
        <v>0</v>
      </c>
      <c r="BJ21" s="1993">
        <f>'B - Monthly Positions'!F21</f>
        <v>0</v>
      </c>
      <c r="BK21" s="1993">
        <f>'B - Monthly Positions'!G21</f>
        <v>0</v>
      </c>
      <c r="BL21" s="1993">
        <f>'B - Monthly Positions'!H21</f>
        <v>0</v>
      </c>
      <c r="BM21" s="1993">
        <f>'B - Monthly Positions'!I21</f>
        <v>0</v>
      </c>
      <c r="BN21" s="1993">
        <f>'B - Monthly Positions'!J21</f>
        <v>0</v>
      </c>
      <c r="BO21" s="1993">
        <f>'B - Monthly Positions'!K21</f>
        <v>0</v>
      </c>
      <c r="BP21" s="1993">
        <f>'B - Monthly Positions'!L21</f>
        <v>0</v>
      </c>
      <c r="BQ21" s="1993">
        <f>'B - Monthly Positions'!M21</f>
        <v>0</v>
      </c>
      <c r="BR21" s="1993">
        <f>'B - Monthly Positions'!N21</f>
        <v>0</v>
      </c>
      <c r="BS21" s="1993">
        <f>'B - Monthly Positions'!O21</f>
        <v>0</v>
      </c>
      <c r="BT21" s="1993">
        <f>'B - Monthly Positions'!P21</f>
        <v>0</v>
      </c>
      <c r="BU21" s="1993">
        <f>'B - Monthly Positions'!Q21</f>
        <v>0</v>
      </c>
      <c r="BV21" s="1830"/>
      <c r="BW21" s="2102"/>
      <c r="BX21" s="965">
        <f>'B1 - Net Exp Profiles'!A21</f>
        <v>12</v>
      </c>
      <c r="BY21" s="1403" t="str">
        <f>'B1 - Net Exp Profiles'!B21</f>
        <v>Total Workforce Savings - Actual/Forecast</v>
      </c>
      <c r="BZ21" s="1886">
        <f>'B1 - Net Exp Profiles'!C21</f>
        <v>0</v>
      </c>
      <c r="CA21" s="1887">
        <f>'B1 - Net Exp Profiles'!D21</f>
        <v>0</v>
      </c>
      <c r="CB21" s="1887">
        <f>'B1 - Net Exp Profiles'!E21</f>
        <v>0</v>
      </c>
      <c r="CC21" s="1887">
        <f>'B1 - Net Exp Profiles'!F21</f>
        <v>0</v>
      </c>
      <c r="CD21" s="1887">
        <f>'B1 - Net Exp Profiles'!G21</f>
        <v>0</v>
      </c>
      <c r="CE21" s="1887">
        <f>'B1 - Net Exp Profiles'!H21</f>
        <v>0</v>
      </c>
      <c r="CF21" s="1887">
        <f>'B1 - Net Exp Profiles'!I21</f>
        <v>0</v>
      </c>
      <c r="CG21" s="1887">
        <f>'B1 - Net Exp Profiles'!J21</f>
        <v>0</v>
      </c>
      <c r="CH21" s="1887">
        <f>'B1 - Net Exp Profiles'!K21</f>
        <v>0</v>
      </c>
      <c r="CI21" s="1887">
        <f>'B1 - Net Exp Profiles'!L21</f>
        <v>0</v>
      </c>
      <c r="CJ21" s="1887">
        <f>'B1 - Net Exp Profiles'!M21</f>
        <v>0</v>
      </c>
      <c r="CK21" s="1888">
        <f>'B1 - Net Exp Profiles'!N21</f>
        <v>0</v>
      </c>
      <c r="CL21" s="1367">
        <f>'B1 - Net Exp Profiles'!O21</f>
        <v>0</v>
      </c>
      <c r="CM21" s="1349">
        <f>'B1 - Net Exp Profiles'!P21</f>
        <v>0</v>
      </c>
      <c r="CO21" s="85"/>
      <c r="CP21" s="85"/>
      <c r="CQ21" s="85"/>
      <c r="CR21" s="85"/>
      <c r="CS21" s="85"/>
      <c r="CT21" s="85"/>
      <c r="CU21" s="85"/>
      <c r="CV21" s="85"/>
      <c r="CW21" s="85"/>
      <c r="CX21" s="85"/>
      <c r="CY21" s="85"/>
      <c r="CZ21" s="85"/>
      <c r="DA21" s="85"/>
      <c r="DB21" s="85"/>
      <c r="DC21" s="85"/>
      <c r="DD21" s="660"/>
      <c r="DF21" s="2171">
        <f>'B3 - COVID-19'!A19</f>
        <v>12</v>
      </c>
      <c r="DG21" s="2147" t="str">
        <f>'B3 - COVID-19'!B19</f>
        <v>Sub total Testing Provider Pay</v>
      </c>
      <c r="DH21" s="2148">
        <f>'B3 - COVID-19'!C19</f>
        <v>0</v>
      </c>
      <c r="DI21" s="2148">
        <f>'B3 - COVID-19'!D19</f>
        <v>0</v>
      </c>
      <c r="DJ21" s="2148">
        <f>'B3 - COVID-19'!E19</f>
        <v>0</v>
      </c>
      <c r="DK21" s="2148">
        <f>'B3 - COVID-19'!F19</f>
        <v>0</v>
      </c>
      <c r="DL21" s="2148">
        <f>'B3 - COVID-19'!G19</f>
        <v>0</v>
      </c>
      <c r="DM21" s="2148">
        <f>'B3 - COVID-19'!H19</f>
        <v>0</v>
      </c>
      <c r="DN21" s="2148">
        <f>'B3 - COVID-19'!I19</f>
        <v>0</v>
      </c>
      <c r="DO21" s="2148">
        <f>'B3 - COVID-19'!J19</f>
        <v>0</v>
      </c>
      <c r="DP21" s="2148">
        <f>'B3 - COVID-19'!K19</f>
        <v>0</v>
      </c>
      <c r="DQ21" s="2148">
        <f>'B3 - COVID-19'!L19</f>
        <v>0</v>
      </c>
      <c r="DR21" s="2148">
        <f>'B3 - COVID-19'!M19</f>
        <v>0</v>
      </c>
      <c r="DS21" s="2148">
        <f>'B3 - COVID-19'!N19</f>
        <v>0</v>
      </c>
      <c r="DT21" s="2148">
        <f>'B3 - COVID-19'!O19</f>
        <v>0</v>
      </c>
      <c r="DU21" s="2149">
        <f>'B3 - COVID-19'!P19</f>
        <v>0</v>
      </c>
      <c r="DV21" s="85"/>
      <c r="DW21" s="85"/>
      <c r="DY21" s="2358">
        <f>'C, C1 &amp; C2 - Savings Schemes'!A21</f>
        <v>9</v>
      </c>
      <c r="DZ21" s="2912"/>
      <c r="EA21" s="98" t="str">
        <f>'C, C1 &amp; C2 - Savings Schemes'!C21</f>
        <v>Variance</v>
      </c>
      <c r="EB21" s="1029">
        <f>'C, C1 &amp; C2 - Savings Schemes'!D21</f>
        <v>0</v>
      </c>
      <c r="EC21" s="1029">
        <f>'C, C1 &amp; C2 - Savings Schemes'!E21</f>
        <v>0</v>
      </c>
      <c r="ED21" s="1029">
        <f>'C, C1 &amp; C2 - Savings Schemes'!F21</f>
        <v>0</v>
      </c>
      <c r="EE21" s="1029">
        <f>'C, C1 &amp; C2 - Savings Schemes'!G21</f>
        <v>0</v>
      </c>
      <c r="EF21" s="1029">
        <f>'C, C1 &amp; C2 - Savings Schemes'!H21</f>
        <v>0</v>
      </c>
      <c r="EG21" s="1029">
        <f>'C, C1 &amp; C2 - Savings Schemes'!I21</f>
        <v>0</v>
      </c>
      <c r="EH21" s="1029">
        <f>'C, C1 &amp; C2 - Savings Schemes'!J21</f>
        <v>0</v>
      </c>
      <c r="EI21" s="1029">
        <f>'C, C1 &amp; C2 - Savings Schemes'!K21</f>
        <v>0</v>
      </c>
      <c r="EJ21" s="1029">
        <f>'C, C1 &amp; C2 - Savings Schemes'!L21</f>
        <v>0</v>
      </c>
      <c r="EK21" s="1029">
        <f>'C, C1 &amp; C2 - Savings Schemes'!M21</f>
        <v>0</v>
      </c>
      <c r="EL21" s="1029">
        <f>'C, C1 &amp; C2 - Savings Schemes'!N21</f>
        <v>0</v>
      </c>
      <c r="EM21" s="1029">
        <f>'C, C1 &amp; C2 - Savings Schemes'!O21</f>
        <v>0</v>
      </c>
      <c r="EN21" s="1028">
        <f>'C, C1 &amp; C2 - Savings Schemes'!P21</f>
        <v>0</v>
      </c>
      <c r="EO21" s="1024">
        <f>'C, C1 &amp; C2 - Savings Schemes'!Q21</f>
        <v>0</v>
      </c>
      <c r="EP21" s="1293" t="e">
        <f>'C, C1 &amp; C2 - Savings Schemes'!R21</f>
        <v>#DIV/0!</v>
      </c>
      <c r="EQ21" s="2344"/>
      <c r="ER21" s="2344"/>
      <c r="ES21" s="2344"/>
      <c r="ET21" s="2344"/>
      <c r="EU21" s="660"/>
      <c r="EV21" s="646"/>
      <c r="EW21" s="2187"/>
      <c r="EX21" s="2955"/>
      <c r="EY21" s="1892" t="str">
        <f>'Table C3 Tracker'!B21</f>
        <v>In Year - Actual/Forecast</v>
      </c>
      <c r="EZ21" s="1520">
        <f>'Table C3 Tracker'!C21</f>
        <v>0</v>
      </c>
      <c r="FA21" s="1902">
        <f>'Table C3 Tracker'!D21</f>
        <v>0</v>
      </c>
      <c r="FB21" s="1902">
        <f>'Table C3 Tracker'!E21</f>
        <v>0</v>
      </c>
      <c r="FC21" s="1902">
        <f>'Table C3 Tracker'!F21</f>
        <v>0</v>
      </c>
      <c r="FD21" s="1902">
        <f>'Table C3 Tracker'!G21</f>
        <v>0</v>
      </c>
      <c r="FE21" s="1902">
        <f>'Table C3 Tracker'!H21</f>
        <v>0</v>
      </c>
      <c r="FF21" s="1902">
        <f>'Table C3 Tracker'!I21</f>
        <v>0</v>
      </c>
      <c r="FG21" s="1902">
        <f>'Table C3 Tracker'!J21</f>
        <v>0</v>
      </c>
      <c r="FH21" s="1902">
        <f>'Table C3 Tracker'!K21</f>
        <v>0</v>
      </c>
      <c r="FI21" s="1902">
        <f>'Table C3 Tracker'!L21</f>
        <v>0</v>
      </c>
      <c r="FJ21" s="1902">
        <f>'Table C3 Tracker'!M21</f>
        <v>0</v>
      </c>
      <c r="FK21" s="1902">
        <f>'Table C3 Tracker'!N21</f>
        <v>0</v>
      </c>
      <c r="FL21" s="1904">
        <f>'Table C3 Tracker'!O21</f>
        <v>0</v>
      </c>
      <c r="FM21" s="1625">
        <f>'Table C3 Tracker'!P21</f>
        <v>0</v>
      </c>
      <c r="FN21" s="1024">
        <f>'Table C3 Tracker'!Q21</f>
        <v>0</v>
      </c>
      <c r="FO21" s="1904">
        <f>'Table C3 Tracker'!R21</f>
        <v>0</v>
      </c>
      <c r="FP21" s="1904">
        <f>'Table C3 Tracker'!S21</f>
        <v>0</v>
      </c>
      <c r="FQ21" s="1904">
        <f>'Table C3 Tracker'!T21</f>
        <v>0</v>
      </c>
      <c r="FR21" s="1904">
        <f>'Table C3 Tracker'!U21</f>
        <v>0</v>
      </c>
      <c r="FS21" s="2213"/>
      <c r="FU21" s="2308">
        <f>'D - Welsh NHS Assumptions'!A21</f>
        <v>11</v>
      </c>
      <c r="FV21" s="2346" t="str">
        <f>'D - Welsh NHS Assumptions'!B21</f>
        <v>DHCW</v>
      </c>
      <c r="FW21" s="2332">
        <f>'D - Welsh NHS Assumptions'!C21</f>
        <v>0</v>
      </c>
      <c r="FX21" s="2332">
        <f>'D - Welsh NHS Assumptions'!D21</f>
        <v>0</v>
      </c>
      <c r="FY21" s="2311">
        <f>'D - Welsh NHS Assumptions'!E21</f>
        <v>0</v>
      </c>
      <c r="FZ21" s="1941"/>
      <c r="GA21" s="2332">
        <f>'D - Welsh NHS Assumptions'!G21</f>
        <v>0</v>
      </c>
      <c r="GB21" s="2332">
        <f>'D - Welsh NHS Assumptions'!H21</f>
        <v>0</v>
      </c>
      <c r="GC21" s="2311">
        <f>'D - Welsh NHS Assumptions'!I21</f>
        <v>0</v>
      </c>
      <c r="GD21" s="1941"/>
      <c r="GF21" s="2375">
        <f>'E - Resource Limits'!A21</f>
        <v>9</v>
      </c>
      <c r="GG21" s="2376" t="str">
        <f>'E - Resource Limits'!B21</f>
        <v>AME Non Cash Depreciation - Impairment Reversals</v>
      </c>
      <c r="GH21" s="2377">
        <f>'E - Resource Limits'!C21</f>
        <v>0</v>
      </c>
      <c r="GI21" s="2377">
        <f>'E - Resource Limits'!D21</f>
        <v>0</v>
      </c>
      <c r="GJ21" s="2377">
        <f>'E - Resource Limits'!E21</f>
        <v>0</v>
      </c>
      <c r="GK21" s="2377">
        <f>'E - Resource Limits'!F21</f>
        <v>0</v>
      </c>
      <c r="GL21" s="2311">
        <f>'E - Resource Limits'!G21</f>
        <v>0</v>
      </c>
      <c r="GM21" s="2378">
        <f>'E - Resource Limits'!H21</f>
        <v>0</v>
      </c>
      <c r="GN21" s="2377">
        <f>'E - Resource Limits'!I21</f>
        <v>0</v>
      </c>
      <c r="GO21" s="2377">
        <f>'E - Resource Limits'!J21</f>
        <v>0</v>
      </c>
      <c r="GP21" s="2377">
        <f>'E - Resource Limits'!K21</f>
        <v>0</v>
      </c>
      <c r="GQ21" s="2379">
        <f>'E - Resource Limits'!L21</f>
        <v>0</v>
      </c>
      <c r="GR21" s="2190">
        <f t="shared" si="5"/>
        <v>0</v>
      </c>
      <c r="GT21" s="191">
        <f>'E1 - Invoiced Income'!A21</f>
        <v>10</v>
      </c>
      <c r="GU21" s="2009">
        <f>'E1 - Invoiced Income'!B21</f>
        <v>0</v>
      </c>
      <c r="GV21" s="2010">
        <f>'E1 - Invoiced Income'!C21</f>
        <v>0</v>
      </c>
      <c r="GW21" s="2010">
        <f>'E1 - Invoiced Income'!D21</f>
        <v>0</v>
      </c>
      <c r="GX21" s="2010">
        <f>'E1 - Invoiced Income'!E21</f>
        <v>0</v>
      </c>
      <c r="GY21" s="2010">
        <f>'E1 - Invoiced Income'!F21</f>
        <v>0</v>
      </c>
      <c r="GZ21" s="2010">
        <f>'E1 - Invoiced Income'!G21</f>
        <v>0</v>
      </c>
      <c r="HA21" s="2010">
        <f>'E1 - Invoiced Income'!H21</f>
        <v>0</v>
      </c>
      <c r="HB21" s="2010">
        <f>'E1 - Invoiced Income'!I21</f>
        <v>0</v>
      </c>
      <c r="HC21" s="2010">
        <f>'E1 - Invoiced Income'!J21</f>
        <v>0</v>
      </c>
      <c r="HD21" s="2010">
        <f>'E1 - Invoiced Income'!K21</f>
        <v>0</v>
      </c>
      <c r="HE21" s="2010">
        <f>'E1 - Invoiced Income'!L21</f>
        <v>0</v>
      </c>
      <c r="HF21" s="2010">
        <f>'E1 - Invoiced Income'!M21</f>
        <v>0</v>
      </c>
      <c r="HG21" s="2010">
        <f>'E1 - Invoiced Income'!N21</f>
        <v>0</v>
      </c>
      <c r="HH21" s="2010">
        <f>'E1 - Invoiced Income'!O21</f>
        <v>0</v>
      </c>
      <c r="HI21" s="2010">
        <f>'E1 - Invoiced Income'!P21</f>
        <v>0</v>
      </c>
      <c r="HJ21" s="2010">
        <f>'E1 - Invoiced Income'!R21</f>
        <v>0</v>
      </c>
      <c r="HK21" s="2010">
        <f>'E1 - Invoiced Income'!S21</f>
        <v>0</v>
      </c>
      <c r="HL21" s="1852">
        <f>'E1 - Invoiced Income'!T21</f>
        <v>0</v>
      </c>
      <c r="HM21" s="2011">
        <f>'E1 - Invoiced Income'!U21</f>
        <v>0</v>
      </c>
      <c r="HO21" s="2312"/>
      <c r="HP21" s="2391"/>
      <c r="HQ21" s="2360"/>
      <c r="HR21" s="2361"/>
      <c r="HS21" s="2361"/>
      <c r="HT21" s="2201"/>
      <c r="HV21" s="2392">
        <f>'G - Cash Flow'!A21</f>
        <v>11</v>
      </c>
      <c r="HW21" s="2393" t="str">
        <f>'G - Cash Flow'!B21</f>
        <v>TOTAL RECEIPTS</v>
      </c>
      <c r="HX21" s="2394">
        <f>'G - Cash Flow'!C21</f>
        <v>0</v>
      </c>
      <c r="HY21" s="2394">
        <f>'G - Cash Flow'!D21</f>
        <v>0</v>
      </c>
      <c r="HZ21" s="2394">
        <f>'G - Cash Flow'!E21</f>
        <v>0</v>
      </c>
      <c r="IA21" s="2394">
        <f>'G - Cash Flow'!F21</f>
        <v>0</v>
      </c>
      <c r="IB21" s="2394">
        <f>'G - Cash Flow'!G21</f>
        <v>0</v>
      </c>
      <c r="IC21" s="2394">
        <f>'G - Cash Flow'!H21</f>
        <v>0</v>
      </c>
      <c r="ID21" s="2394">
        <f>'G - Cash Flow'!I21</f>
        <v>0</v>
      </c>
      <c r="IE21" s="2394">
        <f>'G - Cash Flow'!J21</f>
        <v>0</v>
      </c>
      <c r="IF21" s="2394">
        <f>'G - Cash Flow'!K21</f>
        <v>0</v>
      </c>
      <c r="IG21" s="2394">
        <f>'G - Cash Flow'!L21</f>
        <v>0</v>
      </c>
      <c r="IH21" s="2394">
        <f>'G - Cash Flow'!M21</f>
        <v>0</v>
      </c>
      <c r="II21" s="2394">
        <f>'G - Cash Flow'!N21</f>
        <v>0</v>
      </c>
      <c r="IJ21" s="2394">
        <f>'G - Cash Flow'!O21</f>
        <v>0</v>
      </c>
      <c r="IK21" s="2197"/>
      <c r="IM21" s="130">
        <f>'H - PSPP'!A21</f>
        <v>8</v>
      </c>
      <c r="IN21" s="431" t="str">
        <f>'H - PSPP'!B21</f>
        <v>% of Non NHS Invoices Paid Within 10 Days - By Number</v>
      </c>
      <c r="IO21" s="1043"/>
      <c r="IP21" s="1967">
        <f>'H - PSPP'!D21</f>
        <v>0</v>
      </c>
      <c r="IQ21" s="1047"/>
      <c r="IR21" s="1967">
        <f>'H - PSPP'!F21</f>
        <v>0</v>
      </c>
      <c r="IS21" s="1047"/>
      <c r="IT21" s="1967">
        <f>'H - PSPP'!H21</f>
        <v>0</v>
      </c>
      <c r="IU21" s="1047"/>
      <c r="IV21" s="1967">
        <f>'H - PSPP'!J21</f>
        <v>0</v>
      </c>
      <c r="IW21" s="1047"/>
      <c r="IX21" s="1967">
        <f>'H - PSPP'!L21</f>
        <v>0</v>
      </c>
      <c r="IY21" s="1047"/>
      <c r="IZ21" s="1967">
        <f>'H - PSPP'!N21</f>
        <v>0</v>
      </c>
      <c r="JA21" s="1047"/>
      <c r="JB21" s="1941"/>
      <c r="JD21" s="2351">
        <f>'I - Capital RLM'!A21</f>
        <v>3</v>
      </c>
      <c r="JE21" s="2390">
        <f>'I - Capital RLM'!B21</f>
        <v>0</v>
      </c>
      <c r="JF21" s="2272">
        <f>'I - Capital RLM'!C21</f>
        <v>0</v>
      </c>
      <c r="JG21" s="2272">
        <f>'I - Capital RLM'!D21</f>
        <v>0</v>
      </c>
      <c r="JH21" s="2382">
        <f>'I - Capital RLM'!E21</f>
        <v>0</v>
      </c>
      <c r="JI21" s="2383">
        <f>'I - Capital RLM'!F21</f>
        <v>0</v>
      </c>
      <c r="JJ21" s="2272">
        <f>'I - Capital RLM'!G21</f>
        <v>0</v>
      </c>
      <c r="JK21" s="2272">
        <f>'I - Capital RLM'!H21</f>
        <v>0</v>
      </c>
      <c r="JL21" s="2382">
        <f>'I - Capital RLM'!I21</f>
        <v>0</v>
      </c>
      <c r="JM21" s="2384"/>
      <c r="JN21" s="2129">
        <f>'I - Capital RLM'!K21</f>
        <v>0</v>
      </c>
      <c r="JO21" s="2384">
        <f t="shared" si="6"/>
        <v>0</v>
      </c>
      <c r="JQ21" s="2336">
        <f>'J - Capital In Year Schemes'!A21</f>
        <v>10</v>
      </c>
      <c r="JR21" s="2352">
        <f>'J - Capital In Year Schemes'!B21</f>
        <v>0</v>
      </c>
      <c r="JS21" s="2352">
        <f>'J - Capital In Year Schemes'!C21</f>
        <v>0</v>
      </c>
      <c r="JT21" s="2272">
        <f>'J - Capital In Year Schemes'!D21</f>
        <v>0</v>
      </c>
      <c r="JU21" s="2272">
        <f>'J - Capital In Year Schemes'!E21</f>
        <v>0</v>
      </c>
      <c r="JV21" s="2272">
        <f>'J - Capital In Year Schemes'!F21</f>
        <v>0</v>
      </c>
      <c r="JW21" s="2272">
        <f>'J - Capital In Year Schemes'!G21</f>
        <v>0</v>
      </c>
      <c r="JX21" s="2272">
        <f>'J - Capital In Year Schemes'!H21</f>
        <v>0</v>
      </c>
      <c r="JY21" s="2272">
        <f>'J - Capital In Year Schemes'!I21</f>
        <v>0</v>
      </c>
      <c r="JZ21" s="2272">
        <f>'J - Capital In Year Schemes'!J21</f>
        <v>0</v>
      </c>
      <c r="KA21" s="2272">
        <f>'J - Capital In Year Schemes'!K21</f>
        <v>0</v>
      </c>
      <c r="KB21" s="2272">
        <f>'J - Capital In Year Schemes'!L21</f>
        <v>0</v>
      </c>
      <c r="KC21" s="2272">
        <f>'J - Capital In Year Schemes'!M21</f>
        <v>0</v>
      </c>
      <c r="KD21" s="2272">
        <f>'J - Capital In Year Schemes'!N21</f>
        <v>0</v>
      </c>
      <c r="KE21" s="2272">
        <f>'J - Capital In Year Schemes'!O21</f>
        <v>0</v>
      </c>
      <c r="KF21" s="2272">
        <f>'J - Capital In Year Schemes'!P21</f>
        <v>0</v>
      </c>
      <c r="KG21" s="2272">
        <f>'J - Capital In Year Schemes'!Q21</f>
        <v>0</v>
      </c>
      <c r="KH21" s="2353">
        <f>'J - Capital In Year Schemes'!R21</f>
        <v>0</v>
      </c>
      <c r="KI21" s="2353">
        <f>'J - Capital In Year Schemes'!S21</f>
        <v>0</v>
      </c>
      <c r="KJ21" s="2354">
        <f>'J - Capital In Year Schemes'!T21</f>
        <v>0</v>
      </c>
      <c r="KK21" s="2323">
        <f t="shared" si="4"/>
        <v>0</v>
      </c>
      <c r="KM21" s="2316">
        <f>'K - Capital Disposals'!A21</f>
        <v>11</v>
      </c>
      <c r="KN21" s="2340">
        <f>'K - Capital Disposals'!B21</f>
        <v>0</v>
      </c>
      <c r="KO21" s="2325">
        <f>'K - Capital Disposals'!C21</f>
        <v>0</v>
      </c>
      <c r="KP21" s="2325">
        <f>'K - Capital Disposals'!D21</f>
        <v>0</v>
      </c>
      <c r="KQ21" s="2341">
        <f>'K - Capital Disposals'!E21</f>
        <v>0</v>
      </c>
      <c r="KR21" s="2327">
        <f>'K - Capital Disposals'!F21</f>
        <v>0</v>
      </c>
      <c r="KS21" s="2327">
        <f>'K - Capital Disposals'!G21</f>
        <v>0</v>
      </c>
      <c r="KT21" s="2317">
        <f>'K - Capital Disposals'!H21</f>
        <v>0</v>
      </c>
      <c r="KU21" s="2318">
        <f>'K - Capital Disposals'!I21</f>
        <v>0</v>
      </c>
      <c r="KV21" s="2933">
        <f>'K - Capital Disposals'!J21</f>
        <v>0</v>
      </c>
      <c r="KW21" s="2934"/>
      <c r="KX21" s="2934"/>
      <c r="KY21" s="2934"/>
      <c r="KZ21" s="2934"/>
      <c r="LA21" s="2934"/>
      <c r="LB21" s="2935"/>
      <c r="LC21" s="2190"/>
      <c r="LE21" s="1798">
        <f>'L - EFL'!A21</f>
        <v>11</v>
      </c>
      <c r="LF21" s="1797" t="str">
        <f>'L - EFL'!B21</f>
        <v>Other Expenditure</v>
      </c>
      <c r="LG21" s="1990">
        <f>'L - EFL'!C21</f>
        <v>0</v>
      </c>
      <c r="LH21" s="1990">
        <f>'L - EFL'!D21</f>
        <v>0</v>
      </c>
      <c r="LI21" s="1796">
        <f>'L - EFL'!E21</f>
        <v>0</v>
      </c>
      <c r="LJ21" s="1990">
        <f>'L - EFL'!F21</f>
        <v>0</v>
      </c>
      <c r="LL21" s="1281"/>
      <c r="LM21" s="1969">
        <f>'M - Aged Debtors'!B21</f>
        <v>0</v>
      </c>
      <c r="LN21" s="1970">
        <f>'M - Aged Debtors'!C21</f>
        <v>0</v>
      </c>
      <c r="LO21" s="1971">
        <f>'M - Aged Debtors'!D21</f>
        <v>0</v>
      </c>
      <c r="LP21" s="1972">
        <f>'M - Aged Debtors'!E21</f>
        <v>0</v>
      </c>
      <c r="LQ21" s="2233">
        <f>'M - Aged Debtors'!F21</f>
        <v>0</v>
      </c>
      <c r="LR21" s="1291" t="str">
        <f>'M - Aged Debtors'!G21</f>
        <v/>
      </c>
      <c r="LS21" s="899" t="str">
        <f>'M - Aged Debtors'!H21</f>
        <v/>
      </c>
      <c r="LT21" s="899" t="str">
        <f>'M - Aged Debtors'!I21</f>
        <v/>
      </c>
      <c r="LU21" s="900" t="str">
        <f>'M - Aged Debtors'!J21</f>
        <v/>
      </c>
      <c r="LV21" s="1964">
        <f>'M - Aged Debtors'!K21</f>
        <v>0</v>
      </c>
      <c r="LX21" s="512" t="str">
        <f>'N - GMS'!A21</f>
        <v>Direct Enhanced Services        (To equal data in Section A (i) Line 32)</v>
      </c>
      <c r="LY21" s="510"/>
      <c r="LZ21" s="511">
        <f>'N - GMS'!C21</f>
        <v>9</v>
      </c>
      <c r="MA21" s="71">
        <f>'N - GMS'!D21</f>
        <v>0</v>
      </c>
      <c r="MB21" s="2020">
        <f>'N - GMS'!E21</f>
        <v>0</v>
      </c>
      <c r="MC21" s="2020">
        <f>'N - GMS'!F21</f>
        <v>0</v>
      </c>
      <c r="MD21" s="513">
        <f>'N - GMS'!G21</f>
        <v>0</v>
      </c>
      <c r="ME21" s="233"/>
      <c r="MF21" s="2020">
        <f>'N - GMS'!I21</f>
        <v>0</v>
      </c>
      <c r="MH21" s="2962" t="str">
        <f>'O - Dental'!A21</f>
        <v xml:space="preserve">TOTAL DENTAL SERVICES EXPENDITURE </v>
      </c>
      <c r="MI21" s="2963"/>
      <c r="MJ21" s="766">
        <f>'O - Dental'!C21</f>
        <v>13</v>
      </c>
      <c r="MK21" s="2021">
        <f>'O - Dental'!D21</f>
        <v>0</v>
      </c>
      <c r="ML21" s="724">
        <f>'O - Dental'!E21</f>
        <v>0</v>
      </c>
      <c r="MM21" s="724">
        <f>'O - Dental'!F21</f>
        <v>0</v>
      </c>
      <c r="MN21" s="725">
        <f>'O - Dental'!G21</f>
        <v>0</v>
      </c>
      <c r="MO21" s="717"/>
      <c r="MP21" s="725">
        <f>'O - Dental'!I21</f>
        <v>0</v>
      </c>
    </row>
    <row r="22" spans="1:354" ht="20" customHeight="1" thickBot="1">
      <c r="A22" s="1941"/>
      <c r="B22" s="1941"/>
      <c r="C22" s="1941"/>
      <c r="D22" s="1941"/>
      <c r="E22" s="1941"/>
      <c r="F22" s="1941"/>
      <c r="G22" s="1941"/>
      <c r="H22" s="1941"/>
      <c r="I22" s="1941"/>
      <c r="J22" s="1941"/>
      <c r="K22" s="1941"/>
      <c r="M22" s="1035">
        <f>'A - Movement'!A22</f>
        <v>12</v>
      </c>
      <c r="N22" s="1732">
        <f>'A - Movement'!B22</f>
        <v>0</v>
      </c>
      <c r="O22" s="1243">
        <f>'A - Movement'!C22</f>
        <v>0</v>
      </c>
      <c r="P22" s="1243">
        <f>'A - Movement'!D22</f>
        <v>0</v>
      </c>
      <c r="Q22" s="1039">
        <f>'A - Movement'!E22</f>
        <v>0</v>
      </c>
      <c r="R22" s="1039">
        <f>'A - Movement'!F22</f>
        <v>0</v>
      </c>
      <c r="S22" s="1941"/>
      <c r="T22" s="2183"/>
      <c r="U22" s="1035">
        <f>'A - Movement'!I22</f>
        <v>12</v>
      </c>
      <c r="V22" s="1732">
        <f t="shared" si="3"/>
        <v>0</v>
      </c>
      <c r="W22" s="1039">
        <f>'A - Movement'!J22</f>
        <v>0</v>
      </c>
      <c r="X22" s="1039">
        <f>'A - Movement'!K22</f>
        <v>0</v>
      </c>
      <c r="Y22" s="1039">
        <f>'A - Movement'!L22</f>
        <v>0</v>
      </c>
      <c r="Z22" s="1039">
        <f>'A - Movement'!M22</f>
        <v>0</v>
      </c>
      <c r="AA22" s="1039">
        <f>'A - Movement'!N22</f>
        <v>0</v>
      </c>
      <c r="AB22" s="1039">
        <f>'A - Movement'!O22</f>
        <v>0</v>
      </c>
      <c r="AC22" s="1039">
        <f>'A - Movement'!P22</f>
        <v>0</v>
      </c>
      <c r="AD22" s="1039">
        <f>'A - Movement'!Q22</f>
        <v>0</v>
      </c>
      <c r="AE22" s="1039">
        <f>'A - Movement'!R22</f>
        <v>0</v>
      </c>
      <c r="AF22" s="1039">
        <f>'A - Movement'!S22</f>
        <v>0</v>
      </c>
      <c r="AG22" s="1039">
        <f>'A - Movement'!T22</f>
        <v>0</v>
      </c>
      <c r="AH22" s="1039">
        <f>'A - Movement'!U22</f>
        <v>0</v>
      </c>
      <c r="AI22" s="1243">
        <f>'A - Movement'!V22</f>
        <v>0</v>
      </c>
      <c r="AJ22" s="1243">
        <f>'A - Movement'!W22</f>
        <v>0</v>
      </c>
      <c r="AK22" s="1243">
        <f t="shared" si="0"/>
        <v>0</v>
      </c>
      <c r="AL22" s="1039">
        <f t="shared" si="1"/>
        <v>0</v>
      </c>
      <c r="AM22" s="1039">
        <f t="shared" si="2"/>
        <v>0</v>
      </c>
      <c r="AN22" s="1941"/>
      <c r="AO22" s="2183"/>
      <c r="AP22" s="1554">
        <f>'A1 - Underlying Position'!A23</f>
        <v>12</v>
      </c>
      <c r="AQ22" s="1526" t="str">
        <f>'A1 - Underlying Position'!B23</f>
        <v>Non Pay - Consultancy Services</v>
      </c>
      <c r="AR22" s="2012">
        <f>'A1 - Underlying Position'!C23</f>
        <v>0</v>
      </c>
      <c r="AS22" s="2388">
        <f>'A1 - Underlying Position'!D23</f>
        <v>0</v>
      </c>
      <c r="AT22" s="2388">
        <f>'A1 - Underlying Position'!E23</f>
        <v>0</v>
      </c>
      <c r="AU22" s="80">
        <f>'A1 - Underlying Position'!F23</f>
        <v>0</v>
      </c>
      <c r="AV22" s="2389">
        <f>'A1 - Underlying Position'!G23</f>
        <v>0</v>
      </c>
      <c r="AW22" s="80">
        <f>'A1 - Underlying Position'!H23</f>
        <v>0</v>
      </c>
      <c r="AX22" s="1941"/>
      <c r="AZ22" s="1912">
        <f>'A2 - Risks'!A22</f>
        <v>14</v>
      </c>
      <c r="BA22" s="2018">
        <f>'A2 - Risks'!B22</f>
        <v>0</v>
      </c>
      <c r="BB22" s="2000">
        <f>'A2 - Risks'!C22</f>
        <v>0</v>
      </c>
      <c r="BC22" s="1966">
        <f>'A2 - Risks'!D22</f>
        <v>0</v>
      </c>
      <c r="BE22" s="2328">
        <f>'B - Monthly Positions'!A22</f>
        <v>12</v>
      </c>
      <c r="BF22" s="1524" t="str">
        <f>'B - Monthly Positions'!B22</f>
        <v>Secondary Care - Drugs</v>
      </c>
      <c r="BG22" s="99" t="str">
        <f>'B - Monthly Positions'!C22</f>
        <v>Actual/F'cast</v>
      </c>
      <c r="BH22" s="1993">
        <f>'B - Monthly Positions'!D22</f>
        <v>0</v>
      </c>
      <c r="BI22" s="1993">
        <f>'B - Monthly Positions'!E22</f>
        <v>0</v>
      </c>
      <c r="BJ22" s="1993">
        <f>'B - Monthly Positions'!F22</f>
        <v>0</v>
      </c>
      <c r="BK22" s="1993">
        <f>'B - Monthly Positions'!G22</f>
        <v>0</v>
      </c>
      <c r="BL22" s="1994">
        <f>'B - Monthly Positions'!H22</f>
        <v>0</v>
      </c>
      <c r="BM22" s="1994">
        <f>'B - Monthly Positions'!I22</f>
        <v>0</v>
      </c>
      <c r="BN22" s="1994">
        <f>'B - Monthly Positions'!J22</f>
        <v>0</v>
      </c>
      <c r="BO22" s="1994">
        <f>'B - Monthly Positions'!K22</f>
        <v>0</v>
      </c>
      <c r="BP22" s="1994">
        <f>'B - Monthly Positions'!L22</f>
        <v>0</v>
      </c>
      <c r="BQ22" s="1994">
        <f>'B - Monthly Positions'!M22</f>
        <v>0</v>
      </c>
      <c r="BR22" s="1994">
        <f>'B - Monthly Positions'!N22</f>
        <v>0</v>
      </c>
      <c r="BS22" s="1994">
        <f>'B - Monthly Positions'!O22</f>
        <v>0</v>
      </c>
      <c r="BT22" s="1993">
        <f>'B - Monthly Positions'!P22</f>
        <v>0</v>
      </c>
      <c r="BU22" s="1993">
        <f>'B - Monthly Positions'!Q22</f>
        <v>0</v>
      </c>
      <c r="BV22" s="1830"/>
      <c r="BW22" s="2102"/>
      <c r="BX22" s="97">
        <f>'B1 - Net Exp Profiles'!A22</f>
        <v>13</v>
      </c>
      <c r="BY22" s="2793" t="str">
        <f>'B1 - Net Exp Profiles'!B22</f>
        <v>Non Delivery of Finalised (M1) Workforce Savings due to Covid-19 - Actual/Forecast (Negative Values)</v>
      </c>
      <c r="BZ22" s="2794">
        <f>'B1 - Net Exp Profiles'!C22</f>
        <v>0</v>
      </c>
      <c r="CA22" s="1321">
        <f>'B1 - Net Exp Profiles'!D22</f>
        <v>0</v>
      </c>
      <c r="CB22" s="1321">
        <f>'B1 - Net Exp Profiles'!E22</f>
        <v>0</v>
      </c>
      <c r="CC22" s="1321">
        <f>'B1 - Net Exp Profiles'!F22</f>
        <v>0</v>
      </c>
      <c r="CD22" s="1321">
        <f>'B1 - Net Exp Profiles'!G22</f>
        <v>0</v>
      </c>
      <c r="CE22" s="1321">
        <f>'B1 - Net Exp Profiles'!H22</f>
        <v>0</v>
      </c>
      <c r="CF22" s="1321">
        <f>'B1 - Net Exp Profiles'!I22</f>
        <v>0</v>
      </c>
      <c r="CG22" s="1321">
        <f>'B1 - Net Exp Profiles'!J22</f>
        <v>0</v>
      </c>
      <c r="CH22" s="1321">
        <f>'B1 - Net Exp Profiles'!K22</f>
        <v>0</v>
      </c>
      <c r="CI22" s="1321">
        <f>'B1 - Net Exp Profiles'!L22</f>
        <v>0</v>
      </c>
      <c r="CJ22" s="1321">
        <f>'B1 - Net Exp Profiles'!M22</f>
        <v>0</v>
      </c>
      <c r="CK22" s="1321">
        <f>'B1 - Net Exp Profiles'!N22</f>
        <v>0</v>
      </c>
      <c r="CL22" s="1885">
        <f>'B1 - Net Exp Profiles'!O22</f>
        <v>0</v>
      </c>
      <c r="CM22" s="1885">
        <f>'B1 - Net Exp Profiles'!P22</f>
        <v>0</v>
      </c>
      <c r="CO22" s="85"/>
      <c r="CP22" s="85"/>
      <c r="CQ22" s="85"/>
      <c r="CR22" s="85"/>
      <c r="CS22" s="85"/>
      <c r="CT22" s="85"/>
      <c r="CU22" s="85"/>
      <c r="CV22" s="85"/>
      <c r="CW22" s="85"/>
      <c r="CX22" s="85"/>
      <c r="CY22" s="85"/>
      <c r="CZ22" s="85"/>
      <c r="DA22" s="85"/>
      <c r="DB22" s="85"/>
      <c r="DC22" s="85"/>
      <c r="DD22" s="660"/>
      <c r="DF22" s="2137">
        <f>'B3 - COVID-19'!A20</f>
        <v>13</v>
      </c>
      <c r="DG22" s="2152" t="str">
        <f>'B3 - COVID-19'!B20</f>
        <v>Primary Care Contractor (excluding drugs)</v>
      </c>
      <c r="DH22" s="1476">
        <f>'B3 - COVID-19'!C20</f>
        <v>0</v>
      </c>
      <c r="DI22" s="1473">
        <f>'B3 - COVID-19'!D20</f>
        <v>0</v>
      </c>
      <c r="DJ22" s="1473">
        <f>'B3 - COVID-19'!E20</f>
        <v>0</v>
      </c>
      <c r="DK22" s="1473">
        <f>'B3 - COVID-19'!F20</f>
        <v>0</v>
      </c>
      <c r="DL22" s="1473">
        <f>'B3 - COVID-19'!G20</f>
        <v>0</v>
      </c>
      <c r="DM22" s="1473">
        <f>'B3 - COVID-19'!H20</f>
        <v>0</v>
      </c>
      <c r="DN22" s="1473">
        <f>'B3 - COVID-19'!I20</f>
        <v>0</v>
      </c>
      <c r="DO22" s="1473">
        <f>'B3 - COVID-19'!J20</f>
        <v>0</v>
      </c>
      <c r="DP22" s="1473">
        <f>'B3 - COVID-19'!K20</f>
        <v>0</v>
      </c>
      <c r="DQ22" s="1473">
        <f>'B3 - COVID-19'!L20</f>
        <v>0</v>
      </c>
      <c r="DR22" s="1473">
        <f>'B3 - COVID-19'!M20</f>
        <v>0</v>
      </c>
      <c r="DS22" s="1480">
        <f>'B3 - COVID-19'!N20</f>
        <v>0</v>
      </c>
      <c r="DT22" s="2087">
        <f>'B3 - COVID-19'!O20</f>
        <v>0</v>
      </c>
      <c r="DU22" s="2088">
        <f>'B3 - COVID-19'!P20</f>
        <v>0</v>
      </c>
      <c r="DV22" s="85"/>
      <c r="DW22" s="85"/>
      <c r="DY22" s="2374">
        <f>'C, C1 &amp; C2 - Savings Schemes'!A22</f>
        <v>10</v>
      </c>
      <c r="DZ22" s="2910" t="str">
        <f>'C, C1 &amp; C2 - Savings Schemes'!B22</f>
        <v>Non Pay</v>
      </c>
      <c r="EA22" s="93" t="str">
        <f>'C, C1 &amp; C2 - Savings Schemes'!C22</f>
        <v>Budget/Plan</v>
      </c>
      <c r="EB22" s="2002">
        <f>'C, C1 &amp; C2 - Savings Schemes'!D22</f>
        <v>0</v>
      </c>
      <c r="EC22" s="2002">
        <f>'C, C1 &amp; C2 - Savings Schemes'!E22</f>
        <v>0</v>
      </c>
      <c r="ED22" s="2002">
        <f>'C, C1 &amp; C2 - Savings Schemes'!F22</f>
        <v>0</v>
      </c>
      <c r="EE22" s="2002">
        <f>'C, C1 &amp; C2 - Savings Schemes'!G22</f>
        <v>0</v>
      </c>
      <c r="EF22" s="2002">
        <f>'C, C1 &amp; C2 - Savings Schemes'!H22</f>
        <v>0</v>
      </c>
      <c r="EG22" s="2002">
        <f>'C, C1 &amp; C2 - Savings Schemes'!I22</f>
        <v>0</v>
      </c>
      <c r="EH22" s="2002">
        <f>'C, C1 &amp; C2 - Savings Schemes'!J22</f>
        <v>0</v>
      </c>
      <c r="EI22" s="2002">
        <f>'C, C1 &amp; C2 - Savings Schemes'!K22</f>
        <v>0</v>
      </c>
      <c r="EJ22" s="2002">
        <f>'C, C1 &amp; C2 - Savings Schemes'!L22</f>
        <v>0</v>
      </c>
      <c r="EK22" s="2002">
        <f>'C, C1 &amp; C2 - Savings Schemes'!M22</f>
        <v>0</v>
      </c>
      <c r="EL22" s="2002">
        <f>'C, C1 &amp; C2 - Savings Schemes'!N22</f>
        <v>0</v>
      </c>
      <c r="EM22" s="2002">
        <f>'C, C1 &amp; C2 - Savings Schemes'!O22</f>
        <v>0</v>
      </c>
      <c r="EN22" s="78">
        <f>'C, C1 &amp; C2 - Savings Schemes'!P22</f>
        <v>0</v>
      </c>
      <c r="EO22" s="1023">
        <f>'C, C1 &amp; C2 - Savings Schemes'!Q22</f>
        <v>0</v>
      </c>
      <c r="EP22" s="2343"/>
      <c r="EQ22" s="2344"/>
      <c r="ER22" s="2344"/>
      <c r="ES22" s="2344"/>
      <c r="ET22" s="2344"/>
      <c r="EU22" s="660"/>
      <c r="EV22" s="646"/>
      <c r="EW22" s="2187"/>
      <c r="EX22" s="2955"/>
      <c r="EY22" s="1894" t="str">
        <f>'Table C3 Tracker'!B22</f>
        <v>Variance</v>
      </c>
      <c r="EZ22" s="1216">
        <f>'Table C3 Tracker'!C22</f>
        <v>0</v>
      </c>
      <c r="FA22" s="1897">
        <f>'Table C3 Tracker'!D22</f>
        <v>0</v>
      </c>
      <c r="FB22" s="1897">
        <f>'Table C3 Tracker'!E22</f>
        <v>0</v>
      </c>
      <c r="FC22" s="1897">
        <f>'Table C3 Tracker'!F22</f>
        <v>0</v>
      </c>
      <c r="FD22" s="1897">
        <f>'Table C3 Tracker'!G22</f>
        <v>0</v>
      </c>
      <c r="FE22" s="1897">
        <f>'Table C3 Tracker'!H22</f>
        <v>0</v>
      </c>
      <c r="FF22" s="1897">
        <f>'Table C3 Tracker'!I22</f>
        <v>0</v>
      </c>
      <c r="FG22" s="1897">
        <f>'Table C3 Tracker'!J22</f>
        <v>0</v>
      </c>
      <c r="FH22" s="1897">
        <f>'Table C3 Tracker'!K22</f>
        <v>0</v>
      </c>
      <c r="FI22" s="1897">
        <f>'Table C3 Tracker'!L22</f>
        <v>0</v>
      </c>
      <c r="FJ22" s="1897">
        <f>'Table C3 Tracker'!M22</f>
        <v>0</v>
      </c>
      <c r="FK22" s="1897">
        <f>'Table C3 Tracker'!N22</f>
        <v>0</v>
      </c>
      <c r="FL22" s="1905">
        <f>'Table C3 Tracker'!O22</f>
        <v>0</v>
      </c>
      <c r="FM22" s="1895">
        <f>'Table C3 Tracker'!P22</f>
        <v>0</v>
      </c>
      <c r="FN22" s="1896">
        <f>'Table C3 Tracker'!Q22</f>
        <v>0</v>
      </c>
      <c r="FO22" s="1905">
        <f>'Table C3 Tracker'!R22</f>
        <v>0</v>
      </c>
      <c r="FP22" s="1905">
        <f>'Table C3 Tracker'!S22</f>
        <v>0</v>
      </c>
      <c r="FQ22" s="1905">
        <f>'Table C3 Tracker'!T22</f>
        <v>0</v>
      </c>
      <c r="FR22" s="1905">
        <f>'Table C3 Tracker'!U22</f>
        <v>0</v>
      </c>
      <c r="FS22" s="2213"/>
      <c r="FU22" s="2308">
        <f>'D - Welsh NHS Assumptions'!A22</f>
        <v>12</v>
      </c>
      <c r="FV22" s="2346" t="str">
        <f>'D - Welsh NHS Assumptions'!B22</f>
        <v>Wales Ambulance Services</v>
      </c>
      <c r="FW22" s="2332">
        <f>'D - Welsh NHS Assumptions'!C22</f>
        <v>0</v>
      </c>
      <c r="FX22" s="2332">
        <f>'D - Welsh NHS Assumptions'!D22</f>
        <v>0</v>
      </c>
      <c r="FY22" s="2311">
        <f>'D - Welsh NHS Assumptions'!E22</f>
        <v>0</v>
      </c>
      <c r="FZ22" s="1941"/>
      <c r="GA22" s="2332">
        <f>'D - Welsh NHS Assumptions'!G22</f>
        <v>0</v>
      </c>
      <c r="GB22" s="2332">
        <f>'D - Welsh NHS Assumptions'!H22</f>
        <v>0</v>
      </c>
      <c r="GC22" s="2311">
        <f>'D - Welsh NHS Assumptions'!I22</f>
        <v>0</v>
      </c>
      <c r="GD22" s="1941"/>
      <c r="GF22" s="2375">
        <f>'E - Resource Limits'!A22</f>
        <v>10</v>
      </c>
      <c r="GG22" s="2376" t="str">
        <f>'E - Resource Limits'!B22</f>
        <v>Removal of Donated Assets / Government Grant Receipts</v>
      </c>
      <c r="GH22" s="2377">
        <f>'E - Resource Limits'!C22</f>
        <v>0</v>
      </c>
      <c r="GI22" s="2377">
        <f>'E - Resource Limits'!D22</f>
        <v>0</v>
      </c>
      <c r="GJ22" s="2377">
        <f>'E - Resource Limits'!E22</f>
        <v>0</v>
      </c>
      <c r="GK22" s="2377">
        <f>'E - Resource Limits'!F22</f>
        <v>0</v>
      </c>
      <c r="GL22" s="2311">
        <f>'E - Resource Limits'!G22</f>
        <v>0</v>
      </c>
      <c r="GM22" s="2378">
        <f>'E - Resource Limits'!H22</f>
        <v>0</v>
      </c>
      <c r="GN22" s="2377">
        <f>'E - Resource Limits'!I22</f>
        <v>0</v>
      </c>
      <c r="GO22" s="2377">
        <f>'E - Resource Limits'!J22</f>
        <v>0</v>
      </c>
      <c r="GP22" s="2377">
        <f>'E - Resource Limits'!K22</f>
        <v>0</v>
      </c>
      <c r="GQ22" s="2379">
        <f>'E - Resource Limits'!L22</f>
        <v>0</v>
      </c>
      <c r="GR22" s="2190">
        <f t="shared" si="5"/>
        <v>0</v>
      </c>
      <c r="GT22" s="191">
        <f>'E1 - Invoiced Income'!A22</f>
        <v>11</v>
      </c>
      <c r="GU22" s="2009">
        <f>'E1 - Invoiced Income'!B22</f>
        <v>0</v>
      </c>
      <c r="GV22" s="2010">
        <f>'E1 - Invoiced Income'!C22</f>
        <v>0</v>
      </c>
      <c r="GW22" s="2010">
        <f>'E1 - Invoiced Income'!D22</f>
        <v>0</v>
      </c>
      <c r="GX22" s="2010">
        <f>'E1 - Invoiced Income'!E22</f>
        <v>0</v>
      </c>
      <c r="GY22" s="2010">
        <f>'E1 - Invoiced Income'!F22</f>
        <v>0</v>
      </c>
      <c r="GZ22" s="2010">
        <f>'E1 - Invoiced Income'!G22</f>
        <v>0</v>
      </c>
      <c r="HA22" s="2010">
        <f>'E1 - Invoiced Income'!H22</f>
        <v>0</v>
      </c>
      <c r="HB22" s="2010">
        <f>'E1 - Invoiced Income'!I22</f>
        <v>0</v>
      </c>
      <c r="HC22" s="2010">
        <f>'E1 - Invoiced Income'!J22</f>
        <v>0</v>
      </c>
      <c r="HD22" s="2010">
        <f>'E1 - Invoiced Income'!K22</f>
        <v>0</v>
      </c>
      <c r="HE22" s="2010">
        <f>'E1 - Invoiced Income'!L22</f>
        <v>0</v>
      </c>
      <c r="HF22" s="2010">
        <f>'E1 - Invoiced Income'!M22</f>
        <v>0</v>
      </c>
      <c r="HG22" s="2010">
        <f>'E1 - Invoiced Income'!N22</f>
        <v>0</v>
      </c>
      <c r="HH22" s="2010">
        <f>'E1 - Invoiced Income'!O22</f>
        <v>0</v>
      </c>
      <c r="HI22" s="2010">
        <f>'E1 - Invoiced Income'!P22</f>
        <v>0</v>
      </c>
      <c r="HJ22" s="2010">
        <f>'E1 - Invoiced Income'!R22</f>
        <v>0</v>
      </c>
      <c r="HK22" s="2010">
        <f>'E1 - Invoiced Income'!S22</f>
        <v>0</v>
      </c>
      <c r="HL22" s="1852">
        <f>'E1 - Invoiced Income'!T22</f>
        <v>0</v>
      </c>
      <c r="HM22" s="2011">
        <f>'E1 - Invoiced Income'!U22</f>
        <v>0</v>
      </c>
      <c r="HO22" s="2347">
        <f>'F - SoFP'!A22</f>
        <v>12</v>
      </c>
      <c r="HP22" s="2395" t="str">
        <f>'F - SoFP'!B22</f>
        <v>TOTAL ASSETS</v>
      </c>
      <c r="HQ22" s="2300">
        <f>'F - SoFP'!C22</f>
        <v>0</v>
      </c>
      <c r="HR22" s="2289">
        <f>'F - SoFP'!D22</f>
        <v>0</v>
      </c>
      <c r="HS22" s="2289">
        <f>'F - SoFP'!E22</f>
        <v>0</v>
      </c>
      <c r="HT22" s="2201"/>
      <c r="HV22" s="2396"/>
      <c r="HW22" s="2397" t="str">
        <f>'G - Cash Flow'!B22</f>
        <v>PAYMENTS</v>
      </c>
      <c r="HX22" s="2398"/>
      <c r="HY22" s="2398"/>
      <c r="HZ22" s="2398"/>
      <c r="IA22" s="2398"/>
      <c r="IB22" s="2398"/>
      <c r="IC22" s="2398"/>
      <c r="ID22" s="2398"/>
      <c r="IE22" s="2399"/>
      <c r="IF22" s="2399"/>
      <c r="IG22" s="2399"/>
      <c r="IH22" s="2399"/>
      <c r="II22" s="2399"/>
      <c r="IJ22" s="2399"/>
      <c r="IK22" s="2197"/>
      <c r="IM22" s="1941"/>
      <c r="IN22" s="1942"/>
      <c r="IO22" s="1941"/>
      <c r="IP22" s="1941"/>
      <c r="IQ22" s="1941"/>
      <c r="IR22" s="1941"/>
      <c r="IS22" s="1941"/>
      <c r="IT22" s="1941"/>
      <c r="IU22" s="1941"/>
      <c r="IV22" s="1941"/>
      <c r="IW22" s="1941"/>
      <c r="IX22" s="1941"/>
      <c r="IY22" s="1941"/>
      <c r="IZ22" s="1941"/>
      <c r="JA22" s="1941"/>
      <c r="JB22" s="1941"/>
      <c r="JD22" s="2351">
        <f>'I - Capital RLM'!A22</f>
        <v>4</v>
      </c>
      <c r="JE22" s="2390">
        <f>'I - Capital RLM'!B22</f>
        <v>0</v>
      </c>
      <c r="JF22" s="2272">
        <f>'I - Capital RLM'!C22</f>
        <v>0</v>
      </c>
      <c r="JG22" s="2272">
        <f>'I - Capital RLM'!D22</f>
        <v>0</v>
      </c>
      <c r="JH22" s="2382">
        <f>'I - Capital RLM'!E22</f>
        <v>0</v>
      </c>
      <c r="JI22" s="2383">
        <f>'I - Capital RLM'!F22</f>
        <v>0</v>
      </c>
      <c r="JJ22" s="2272">
        <f>'I - Capital RLM'!G22</f>
        <v>0</v>
      </c>
      <c r="JK22" s="2272">
        <f>'I - Capital RLM'!H22</f>
        <v>0</v>
      </c>
      <c r="JL22" s="2382">
        <f>'I - Capital RLM'!I22</f>
        <v>0</v>
      </c>
      <c r="JM22" s="2384"/>
      <c r="JN22" s="2129">
        <f>'I - Capital RLM'!K22</f>
        <v>0</v>
      </c>
      <c r="JO22" s="2384">
        <f t="shared" si="6"/>
        <v>0</v>
      </c>
      <c r="JQ22" s="2351">
        <f>'J - Capital In Year Schemes'!A22</f>
        <v>11</v>
      </c>
      <c r="JR22" s="2352">
        <f>'J - Capital In Year Schemes'!B22</f>
        <v>0</v>
      </c>
      <c r="JS22" s="2352">
        <f>'J - Capital In Year Schemes'!C22</f>
        <v>0</v>
      </c>
      <c r="JT22" s="2272">
        <f>'J - Capital In Year Schemes'!D22</f>
        <v>0</v>
      </c>
      <c r="JU22" s="2272">
        <f>'J - Capital In Year Schemes'!E22</f>
        <v>0</v>
      </c>
      <c r="JV22" s="2272">
        <f>'J - Capital In Year Schemes'!F22</f>
        <v>0</v>
      </c>
      <c r="JW22" s="2272">
        <f>'J - Capital In Year Schemes'!G22</f>
        <v>0</v>
      </c>
      <c r="JX22" s="2272">
        <f>'J - Capital In Year Schemes'!H22</f>
        <v>0</v>
      </c>
      <c r="JY22" s="2272">
        <f>'J - Capital In Year Schemes'!I22</f>
        <v>0</v>
      </c>
      <c r="JZ22" s="2272">
        <f>'J - Capital In Year Schemes'!J22</f>
        <v>0</v>
      </c>
      <c r="KA22" s="2272">
        <f>'J - Capital In Year Schemes'!K22</f>
        <v>0</v>
      </c>
      <c r="KB22" s="2272">
        <f>'J - Capital In Year Schemes'!L22</f>
        <v>0</v>
      </c>
      <c r="KC22" s="2272">
        <f>'J - Capital In Year Schemes'!M22</f>
        <v>0</v>
      </c>
      <c r="KD22" s="2272">
        <f>'J - Capital In Year Schemes'!N22</f>
        <v>0</v>
      </c>
      <c r="KE22" s="2272">
        <f>'J - Capital In Year Schemes'!O22</f>
        <v>0</v>
      </c>
      <c r="KF22" s="2272">
        <f>'J - Capital In Year Schemes'!P22</f>
        <v>0</v>
      </c>
      <c r="KG22" s="2272">
        <f>'J - Capital In Year Schemes'!Q22</f>
        <v>0</v>
      </c>
      <c r="KH22" s="2353">
        <f>'J - Capital In Year Schemes'!R22</f>
        <v>0</v>
      </c>
      <c r="KI22" s="2353">
        <f>'J - Capital In Year Schemes'!S22</f>
        <v>0</v>
      </c>
      <c r="KJ22" s="2354">
        <f>'J - Capital In Year Schemes'!T22</f>
        <v>0</v>
      </c>
      <c r="KK22" s="2323">
        <f t="shared" si="4"/>
        <v>0</v>
      </c>
      <c r="KM22" s="2316">
        <f>'K - Capital Disposals'!A22</f>
        <v>12</v>
      </c>
      <c r="KN22" s="2340">
        <f>'K - Capital Disposals'!B22</f>
        <v>0</v>
      </c>
      <c r="KO22" s="2325">
        <f>'K - Capital Disposals'!C22</f>
        <v>0</v>
      </c>
      <c r="KP22" s="2325">
        <f>'K - Capital Disposals'!D22</f>
        <v>0</v>
      </c>
      <c r="KQ22" s="2341">
        <f>'K - Capital Disposals'!E22</f>
        <v>0</v>
      </c>
      <c r="KR22" s="2327">
        <f>'K - Capital Disposals'!F22</f>
        <v>0</v>
      </c>
      <c r="KS22" s="2327">
        <f>'K - Capital Disposals'!G22</f>
        <v>0</v>
      </c>
      <c r="KT22" s="2317">
        <f>'K - Capital Disposals'!H22</f>
        <v>0</v>
      </c>
      <c r="KU22" s="2318">
        <f>'K - Capital Disposals'!I22</f>
        <v>0</v>
      </c>
      <c r="KV22" s="2933">
        <f>'K - Capital Disposals'!J22</f>
        <v>0</v>
      </c>
      <c r="KW22" s="2934"/>
      <c r="KX22" s="2934"/>
      <c r="KY22" s="2934"/>
      <c r="KZ22" s="2934"/>
      <c r="LA22" s="2934"/>
      <c r="LB22" s="2935"/>
      <c r="LC22" s="2190"/>
      <c r="LE22" s="2400"/>
      <c r="LF22" s="2401" t="str">
        <f>'L - EFL'!B22</f>
        <v>MOVEMENTS IN WORKING CAPITAL</v>
      </c>
      <c r="LG22" s="2402"/>
      <c r="LH22" s="2402"/>
      <c r="LI22" s="2403"/>
      <c r="LJ22" s="2402"/>
      <c r="LL22" s="1281"/>
      <c r="LM22" s="2404">
        <f>'M - Aged Debtors'!B22</f>
        <v>0</v>
      </c>
      <c r="LN22" s="2405">
        <f>'M - Aged Debtors'!C22</f>
        <v>0</v>
      </c>
      <c r="LO22" s="2406">
        <f>'M - Aged Debtors'!D22</f>
        <v>0</v>
      </c>
      <c r="LP22" s="2407">
        <f>'M - Aged Debtors'!E22</f>
        <v>0</v>
      </c>
      <c r="LQ22" s="2408">
        <f>'M - Aged Debtors'!F22</f>
        <v>0</v>
      </c>
      <c r="LR22" s="2409" t="str">
        <f>'M - Aged Debtors'!G22</f>
        <v/>
      </c>
      <c r="LS22" s="899" t="str">
        <f>'M - Aged Debtors'!H22</f>
        <v/>
      </c>
      <c r="LT22" s="899" t="str">
        <f>'M - Aged Debtors'!I22</f>
        <v/>
      </c>
      <c r="LU22" s="900" t="str">
        <f>'M - Aged Debtors'!J22</f>
        <v/>
      </c>
      <c r="LV22" s="1964">
        <f>'M - Aged Debtors'!K22</f>
        <v>0</v>
      </c>
      <c r="LX22" s="512" t="str">
        <f>'N - GMS'!A22</f>
        <v>National Enhanced Services     (To equal data in Section A (ii) Line 42)</v>
      </c>
      <c r="LY22" s="510"/>
      <c r="LZ22" s="511">
        <f>'N - GMS'!C22</f>
        <v>10</v>
      </c>
      <c r="MA22" s="71">
        <f>'N - GMS'!D22</f>
        <v>0</v>
      </c>
      <c r="MB22" s="2020">
        <f>'N - GMS'!E22</f>
        <v>0</v>
      </c>
      <c r="MC22" s="2020">
        <f>'N - GMS'!F22</f>
        <v>0</v>
      </c>
      <c r="MD22" s="513">
        <f>'N - GMS'!G22</f>
        <v>0</v>
      </c>
      <c r="ME22" s="233"/>
      <c r="MF22" s="2020">
        <f>'N - GMS'!I22</f>
        <v>0</v>
      </c>
      <c r="MH22" s="767"/>
      <c r="MI22" s="750"/>
      <c r="MJ22" s="750"/>
      <c r="MK22" s="726"/>
      <c r="ML22" s="726"/>
      <c r="MM22" s="726"/>
      <c r="MN22" s="726"/>
      <c r="MO22" s="717"/>
      <c r="MP22" s="726"/>
    </row>
    <row r="23" spans="1:354" ht="20" customHeight="1" thickBot="1">
      <c r="A23" s="1941"/>
      <c r="B23" s="1941"/>
      <c r="C23" s="1941"/>
      <c r="D23" s="1941"/>
      <c r="E23" s="1941"/>
      <c r="F23" s="1941"/>
      <c r="G23" s="1941"/>
      <c r="H23" s="1941"/>
      <c r="I23" s="1941"/>
      <c r="J23" s="1941"/>
      <c r="K23" s="1941"/>
      <c r="M23" s="1035">
        <f>'A - Movement'!A23</f>
        <v>13</v>
      </c>
      <c r="N23" s="1083" t="str">
        <f>'A - Movement'!B23</f>
        <v>Planning Assumptions still to be finalised at Month 1</v>
      </c>
      <c r="O23" s="1243">
        <f>'A - Movement'!C23</f>
        <v>0</v>
      </c>
      <c r="P23" s="1243">
        <f>'A - Movement'!D23</f>
        <v>0</v>
      </c>
      <c r="Q23" s="1039">
        <f>'A - Movement'!E23</f>
        <v>0</v>
      </c>
      <c r="R23" s="1039">
        <f>'A - Movement'!F23</f>
        <v>0</v>
      </c>
      <c r="S23" s="1941"/>
      <c r="T23" s="2183"/>
      <c r="U23" s="1035">
        <f>'A - Movement'!I23</f>
        <v>13</v>
      </c>
      <c r="V23" s="1083" t="str">
        <f t="shared" si="3"/>
        <v>Planning Assumptions still to be finalised at Month 1</v>
      </c>
      <c r="W23" s="1039">
        <f>'A - Movement'!J23</f>
        <v>0</v>
      </c>
      <c r="X23" s="1039">
        <f>'A - Movement'!K23</f>
        <v>0</v>
      </c>
      <c r="Y23" s="1039">
        <f>'A - Movement'!L23</f>
        <v>0</v>
      </c>
      <c r="Z23" s="1039">
        <f>'A - Movement'!M23</f>
        <v>0</v>
      </c>
      <c r="AA23" s="1039">
        <f>'A - Movement'!N23</f>
        <v>0</v>
      </c>
      <c r="AB23" s="1039">
        <f>'A - Movement'!O23</f>
        <v>0</v>
      </c>
      <c r="AC23" s="1039">
        <f>'A - Movement'!P23</f>
        <v>0</v>
      </c>
      <c r="AD23" s="1039">
        <f>'A - Movement'!Q23</f>
        <v>0</v>
      </c>
      <c r="AE23" s="1039">
        <f>'A - Movement'!R23</f>
        <v>0</v>
      </c>
      <c r="AF23" s="1039">
        <f>'A - Movement'!S23</f>
        <v>0</v>
      </c>
      <c r="AG23" s="1039">
        <f>'A - Movement'!T23</f>
        <v>0</v>
      </c>
      <c r="AH23" s="1039">
        <f>'A - Movement'!U23</f>
        <v>0</v>
      </c>
      <c r="AI23" s="1243">
        <f>'A - Movement'!V23</f>
        <v>0</v>
      </c>
      <c r="AJ23" s="1243">
        <f>'A - Movement'!W23</f>
        <v>0</v>
      </c>
      <c r="AK23" s="1243">
        <f t="shared" si="0"/>
        <v>0</v>
      </c>
      <c r="AL23" s="1039">
        <f t="shared" si="1"/>
        <v>0</v>
      </c>
      <c r="AM23" s="1039">
        <f t="shared" si="2"/>
        <v>0</v>
      </c>
      <c r="AN23" s="1941"/>
      <c r="AO23" s="2183"/>
      <c r="AP23" s="1554">
        <f>'A1 - Underlying Position'!A24</f>
        <v>13</v>
      </c>
      <c r="AQ23" s="1526" t="str">
        <f>'A1 - Underlying Position'!B24</f>
        <v>Non Pay - Establishment</v>
      </c>
      <c r="AR23" s="2012">
        <f>'A1 - Underlying Position'!C24</f>
        <v>0</v>
      </c>
      <c r="AS23" s="2388">
        <f>'A1 - Underlying Position'!D24</f>
        <v>0</v>
      </c>
      <c r="AT23" s="2388">
        <f>'A1 - Underlying Position'!E24</f>
        <v>0</v>
      </c>
      <c r="AU23" s="80">
        <f>'A1 - Underlying Position'!F24</f>
        <v>0</v>
      </c>
      <c r="AV23" s="2389">
        <f>'A1 - Underlying Position'!G24</f>
        <v>0</v>
      </c>
      <c r="AW23" s="80">
        <f>'A1 - Underlying Position'!H24</f>
        <v>0</v>
      </c>
      <c r="AX23" s="1941"/>
      <c r="AZ23" s="1912">
        <f>'A2 - Risks'!A23</f>
        <v>15</v>
      </c>
      <c r="BA23" s="2018">
        <f>'A2 - Risks'!B23</f>
        <v>0</v>
      </c>
      <c r="BB23" s="2000">
        <f>'A2 - Risks'!C23</f>
        <v>0</v>
      </c>
      <c r="BC23" s="1966">
        <f>'A2 - Risks'!D23</f>
        <v>0</v>
      </c>
      <c r="BE23" s="2410">
        <f>'B - Monthly Positions'!A23</f>
        <v>13</v>
      </c>
      <c r="BF23" s="1524" t="str">
        <f>'B - Monthly Positions'!B23</f>
        <v>Healthcare Services Provided by Other NHS Bodies</v>
      </c>
      <c r="BG23" s="99" t="str">
        <f>'B - Monthly Positions'!C23</f>
        <v>Actual/F'cast</v>
      </c>
      <c r="BH23" s="2022">
        <f>'B - Monthly Positions'!D23</f>
        <v>0</v>
      </c>
      <c r="BI23" s="2022">
        <f>'B - Monthly Positions'!E23</f>
        <v>0</v>
      </c>
      <c r="BJ23" s="2022">
        <f>'B - Monthly Positions'!F23</f>
        <v>0</v>
      </c>
      <c r="BK23" s="2022">
        <f>'B - Monthly Positions'!G23</f>
        <v>0</v>
      </c>
      <c r="BL23" s="2001">
        <f>'B - Monthly Positions'!H23</f>
        <v>0</v>
      </c>
      <c r="BM23" s="2001">
        <f>'B - Monthly Positions'!I23</f>
        <v>0</v>
      </c>
      <c r="BN23" s="2001">
        <f>'B - Monthly Positions'!J23</f>
        <v>0</v>
      </c>
      <c r="BO23" s="2001">
        <f>'B - Monthly Positions'!K23</f>
        <v>0</v>
      </c>
      <c r="BP23" s="2001">
        <f>'B - Monthly Positions'!L23</f>
        <v>0</v>
      </c>
      <c r="BQ23" s="2001">
        <f>'B - Monthly Positions'!M23</f>
        <v>0</v>
      </c>
      <c r="BR23" s="2001">
        <f>'B - Monthly Positions'!N23</f>
        <v>0</v>
      </c>
      <c r="BS23" s="2001">
        <f>'B - Monthly Positions'!O23</f>
        <v>0</v>
      </c>
      <c r="BT23" s="2022">
        <f>'B - Monthly Positions'!P23</f>
        <v>0</v>
      </c>
      <c r="BU23" s="2022">
        <f>'B - Monthly Positions'!Q23</f>
        <v>0</v>
      </c>
      <c r="BV23" s="1830"/>
      <c r="BW23" s="2102"/>
      <c r="BX23" s="155">
        <f>'B1 - Net Exp Profiles'!A23</f>
        <v>14</v>
      </c>
      <c r="BY23" s="1879" t="str">
        <f>'B1 - Net Exp Profiles'!B23</f>
        <v>Pay Savings Movement Not due to Covid-19</v>
      </c>
      <c r="BZ23" s="1352">
        <f>'B1 - Net Exp Profiles'!C23</f>
        <v>0</v>
      </c>
      <c r="CA23" s="1353">
        <f>'B1 - Net Exp Profiles'!D23</f>
        <v>0</v>
      </c>
      <c r="CB23" s="1353">
        <f>'B1 - Net Exp Profiles'!E23</f>
        <v>0</v>
      </c>
      <c r="CC23" s="1353">
        <f>'B1 - Net Exp Profiles'!F23</f>
        <v>0</v>
      </c>
      <c r="CD23" s="1353">
        <f>'B1 - Net Exp Profiles'!G23</f>
        <v>0</v>
      </c>
      <c r="CE23" s="1353">
        <f>'B1 - Net Exp Profiles'!H23</f>
        <v>0</v>
      </c>
      <c r="CF23" s="1353">
        <f>'B1 - Net Exp Profiles'!I23</f>
        <v>0</v>
      </c>
      <c r="CG23" s="1353">
        <f>'B1 - Net Exp Profiles'!J23</f>
        <v>0</v>
      </c>
      <c r="CH23" s="1353">
        <f>'B1 - Net Exp Profiles'!K23</f>
        <v>0</v>
      </c>
      <c r="CI23" s="1353">
        <f>'B1 - Net Exp Profiles'!L23</f>
        <v>0</v>
      </c>
      <c r="CJ23" s="1353">
        <f>'B1 - Net Exp Profiles'!M23</f>
        <v>0</v>
      </c>
      <c r="CK23" s="1510">
        <f>'B1 - Net Exp Profiles'!N23</f>
        <v>0</v>
      </c>
      <c r="CL23" s="1208">
        <f>'B1 - Net Exp Profiles'!O23</f>
        <v>0</v>
      </c>
      <c r="CM23" s="1208">
        <f>'B1 - Net Exp Profiles'!P23</f>
        <v>0</v>
      </c>
      <c r="CO23" s="85"/>
      <c r="CP23" s="418" t="str">
        <f>'B2 - Pay &amp; Agency'!B23</f>
        <v>Analysis of Pay Expenditure</v>
      </c>
      <c r="CQ23" s="85"/>
      <c r="CR23" s="85"/>
      <c r="CS23" s="85"/>
      <c r="CT23" s="85"/>
      <c r="CU23" s="85"/>
      <c r="CV23" s="85"/>
      <c r="CW23" s="85"/>
      <c r="CX23" s="85"/>
      <c r="CY23" s="85"/>
      <c r="CZ23" s="85"/>
      <c r="DA23" s="85"/>
      <c r="DB23" s="85"/>
      <c r="DC23" s="85"/>
      <c r="DD23" s="660"/>
      <c r="DF23" s="2137">
        <f>'B3 - COVID-19'!A21</f>
        <v>14</v>
      </c>
      <c r="DG23" s="2152" t="str">
        <f>'B3 - COVID-19'!B21</f>
        <v>Primary Care - Drugs</v>
      </c>
      <c r="DH23" s="1476">
        <f>'B3 - COVID-19'!C21</f>
        <v>0</v>
      </c>
      <c r="DI23" s="1473">
        <f>'B3 - COVID-19'!D21</f>
        <v>0</v>
      </c>
      <c r="DJ23" s="1473">
        <f>'B3 - COVID-19'!E21</f>
        <v>0</v>
      </c>
      <c r="DK23" s="1473">
        <f>'B3 - COVID-19'!F21</f>
        <v>0</v>
      </c>
      <c r="DL23" s="1473">
        <f>'B3 - COVID-19'!G21</f>
        <v>0</v>
      </c>
      <c r="DM23" s="1473">
        <f>'B3 - COVID-19'!H21</f>
        <v>0</v>
      </c>
      <c r="DN23" s="1473">
        <f>'B3 - COVID-19'!I21</f>
        <v>0</v>
      </c>
      <c r="DO23" s="1473">
        <f>'B3 - COVID-19'!J21</f>
        <v>0</v>
      </c>
      <c r="DP23" s="1473">
        <f>'B3 - COVID-19'!K21</f>
        <v>0</v>
      </c>
      <c r="DQ23" s="1473">
        <f>'B3 - COVID-19'!L21</f>
        <v>0</v>
      </c>
      <c r="DR23" s="1473">
        <f>'B3 - COVID-19'!M21</f>
        <v>0</v>
      </c>
      <c r="DS23" s="1480">
        <f>'B3 - COVID-19'!N21</f>
        <v>0</v>
      </c>
      <c r="DT23" s="2087">
        <f>'B3 - COVID-19'!O21</f>
        <v>0</v>
      </c>
      <c r="DU23" s="2088">
        <f>'B3 - COVID-19'!P21</f>
        <v>0</v>
      </c>
      <c r="DV23" s="85"/>
      <c r="DW23" s="85"/>
      <c r="DY23" s="2358">
        <f>'C, C1 &amp; C2 - Savings Schemes'!A23</f>
        <v>11</v>
      </c>
      <c r="DZ23" s="2911"/>
      <c r="EA23" s="96" t="str">
        <f>'C, C1 &amp; C2 - Savings Schemes'!C23</f>
        <v>Actual/F'cast</v>
      </c>
      <c r="EB23" s="1993">
        <f>'C, C1 &amp; C2 - Savings Schemes'!D23</f>
        <v>0</v>
      </c>
      <c r="EC23" s="1993">
        <f>'C, C1 &amp; C2 - Savings Schemes'!E23</f>
        <v>0</v>
      </c>
      <c r="ED23" s="1993">
        <f>'C, C1 &amp; C2 - Savings Schemes'!F23</f>
        <v>0</v>
      </c>
      <c r="EE23" s="1993">
        <f>'C, C1 &amp; C2 - Savings Schemes'!G23</f>
        <v>0</v>
      </c>
      <c r="EF23" s="1993">
        <f>'C, C1 &amp; C2 - Savings Schemes'!H23</f>
        <v>0</v>
      </c>
      <c r="EG23" s="1993">
        <f>'C, C1 &amp; C2 - Savings Schemes'!I23</f>
        <v>0</v>
      </c>
      <c r="EH23" s="1993">
        <f>'C, C1 &amp; C2 - Savings Schemes'!J23</f>
        <v>0</v>
      </c>
      <c r="EI23" s="1993">
        <f>'C, C1 &amp; C2 - Savings Schemes'!K23</f>
        <v>0</v>
      </c>
      <c r="EJ23" s="1993">
        <f>'C, C1 &amp; C2 - Savings Schemes'!L23</f>
        <v>0</v>
      </c>
      <c r="EK23" s="1993">
        <f>'C, C1 &amp; C2 - Savings Schemes'!M23</f>
        <v>0</v>
      </c>
      <c r="EL23" s="1993">
        <f>'C, C1 &amp; C2 - Savings Schemes'!N23</f>
        <v>0</v>
      </c>
      <c r="EM23" s="2007">
        <f>'C, C1 &amp; C2 - Savings Schemes'!O23</f>
        <v>0</v>
      </c>
      <c r="EN23" s="132">
        <f>'C, C1 &amp; C2 - Savings Schemes'!P23</f>
        <v>0</v>
      </c>
      <c r="EO23" s="1025">
        <f>'C, C1 &amp; C2 - Savings Schemes'!Q23</f>
        <v>0</v>
      </c>
      <c r="EP23" s="1292" t="e">
        <f>'C, C1 &amp; C2 - Savings Schemes'!R23</f>
        <v>#DIV/0!</v>
      </c>
      <c r="EQ23" s="2359">
        <f>'C, C1 &amp; C2 - Savings Schemes'!S23</f>
        <v>0</v>
      </c>
      <c r="ER23" s="2359">
        <f>'C, C1 &amp; C2 - Savings Schemes'!T23</f>
        <v>0</v>
      </c>
      <c r="ES23" s="2359">
        <f>'C, C1 &amp; C2 - Savings Schemes'!U23</f>
        <v>0</v>
      </c>
      <c r="ET23" s="2359">
        <f>'C, C1 &amp; C2 - Savings Schemes'!V23</f>
        <v>0</v>
      </c>
      <c r="EU23" s="122"/>
      <c r="EV23" s="2008">
        <f>'C, C1 &amp; C2 - Savings Schemes'!X23</f>
        <v>0</v>
      </c>
      <c r="EW23" s="2187"/>
      <c r="EX23" s="2955"/>
      <c r="EY23" s="1168" t="str">
        <f>'Table C3 Tracker'!B23</f>
        <v>Total Plan</v>
      </c>
      <c r="EZ23" s="1899">
        <f>'Table C3 Tracker'!C23</f>
        <v>0</v>
      </c>
      <c r="FA23" s="1900">
        <f>'Table C3 Tracker'!D23</f>
        <v>0</v>
      </c>
      <c r="FB23" s="1900">
        <f>'Table C3 Tracker'!E23</f>
        <v>0</v>
      </c>
      <c r="FC23" s="1900">
        <f>'Table C3 Tracker'!F23</f>
        <v>0</v>
      </c>
      <c r="FD23" s="1900">
        <f>'Table C3 Tracker'!G23</f>
        <v>0</v>
      </c>
      <c r="FE23" s="1900">
        <f>'Table C3 Tracker'!H23</f>
        <v>0</v>
      </c>
      <c r="FF23" s="1900">
        <f>'Table C3 Tracker'!I23</f>
        <v>0</v>
      </c>
      <c r="FG23" s="1900">
        <f>'Table C3 Tracker'!J23</f>
        <v>0</v>
      </c>
      <c r="FH23" s="1900">
        <f>'Table C3 Tracker'!K23</f>
        <v>0</v>
      </c>
      <c r="FI23" s="1900">
        <f>'Table C3 Tracker'!L23</f>
        <v>0</v>
      </c>
      <c r="FJ23" s="1900">
        <f>'Table C3 Tracker'!M23</f>
        <v>0</v>
      </c>
      <c r="FK23" s="1900">
        <f>'Table C3 Tracker'!N23</f>
        <v>0</v>
      </c>
      <c r="FL23" s="1903">
        <f>'Table C3 Tracker'!O23</f>
        <v>0</v>
      </c>
      <c r="FM23" s="1618">
        <f>'Table C3 Tracker'!P23</f>
        <v>0</v>
      </c>
      <c r="FN23" s="1901">
        <f>'Table C3 Tracker'!Q23</f>
        <v>0</v>
      </c>
      <c r="FO23" s="1903">
        <f>'Table C3 Tracker'!R23</f>
        <v>0</v>
      </c>
      <c r="FP23" s="1903">
        <f>'Table C3 Tracker'!S23</f>
        <v>0</v>
      </c>
      <c r="FQ23" s="1903">
        <f>'Table C3 Tracker'!T23</f>
        <v>0</v>
      </c>
      <c r="FR23" s="1903">
        <f>'Table C3 Tracker'!U23</f>
        <v>0</v>
      </c>
      <c r="FS23" s="2213"/>
      <c r="FU23" s="2308">
        <f>'D - Welsh NHS Assumptions'!A23</f>
        <v>13</v>
      </c>
      <c r="FV23" s="2346" t="str">
        <f>'D - Welsh NHS Assumptions'!B23</f>
        <v>WHSSC</v>
      </c>
      <c r="FW23" s="2332">
        <f>'D - Welsh NHS Assumptions'!C23</f>
        <v>0</v>
      </c>
      <c r="FX23" s="2332">
        <f>'D - Welsh NHS Assumptions'!D23</f>
        <v>0</v>
      </c>
      <c r="FY23" s="2311">
        <f>'D - Welsh NHS Assumptions'!E23</f>
        <v>0</v>
      </c>
      <c r="FZ23" s="1941"/>
      <c r="GA23" s="2332">
        <f>'D - Welsh NHS Assumptions'!G23</f>
        <v>0</v>
      </c>
      <c r="GB23" s="2332">
        <f>'D - Welsh NHS Assumptions'!H23</f>
        <v>0</v>
      </c>
      <c r="GC23" s="2311">
        <f>'D - Welsh NHS Assumptions'!I23</f>
        <v>0</v>
      </c>
      <c r="GD23" s="1941"/>
      <c r="GF23" s="2375">
        <f>'E - Resource Limits'!A23</f>
        <v>11</v>
      </c>
      <c r="GG23" s="2376" t="str">
        <f>'E - Resource Limits'!B23</f>
        <v>Total COVID-19 (see below analysis)</v>
      </c>
      <c r="GH23" s="2377">
        <f>'E - Resource Limits'!C23</f>
        <v>0</v>
      </c>
      <c r="GI23" s="2377">
        <f>'E - Resource Limits'!D23</f>
        <v>0</v>
      </c>
      <c r="GJ23" s="2377">
        <f>'E - Resource Limits'!E23</f>
        <v>0</v>
      </c>
      <c r="GK23" s="2377">
        <f>'E - Resource Limits'!F23</f>
        <v>0</v>
      </c>
      <c r="GL23" s="2311">
        <f>'E - Resource Limits'!G23</f>
        <v>0</v>
      </c>
      <c r="GM23" s="2378">
        <f>'E - Resource Limits'!H23</f>
        <v>0</v>
      </c>
      <c r="GN23" s="2377">
        <f>'E - Resource Limits'!I23</f>
        <v>0</v>
      </c>
      <c r="GO23" s="2377">
        <f>'E - Resource Limits'!J23</f>
        <v>0</v>
      </c>
      <c r="GP23" s="2377">
        <f>'E - Resource Limits'!K23</f>
        <v>0</v>
      </c>
      <c r="GQ23" s="2379" t="str">
        <f>'E - Resource Limits'!L23</f>
        <v>See below analysis</v>
      </c>
      <c r="GR23" s="2190">
        <f t="shared" si="5"/>
        <v>0</v>
      </c>
      <c r="GT23" s="191">
        <f>'E1 - Invoiced Income'!A23</f>
        <v>12</v>
      </c>
      <c r="GU23" s="2009">
        <f>'E1 - Invoiced Income'!B23</f>
        <v>0</v>
      </c>
      <c r="GV23" s="2010">
        <f>'E1 - Invoiced Income'!C23</f>
        <v>0</v>
      </c>
      <c r="GW23" s="2010">
        <f>'E1 - Invoiced Income'!D23</f>
        <v>0</v>
      </c>
      <c r="GX23" s="2010">
        <f>'E1 - Invoiced Income'!E23</f>
        <v>0</v>
      </c>
      <c r="GY23" s="2010">
        <f>'E1 - Invoiced Income'!F23</f>
        <v>0</v>
      </c>
      <c r="GZ23" s="2010">
        <f>'E1 - Invoiced Income'!G23</f>
        <v>0</v>
      </c>
      <c r="HA23" s="2010">
        <f>'E1 - Invoiced Income'!H23</f>
        <v>0</v>
      </c>
      <c r="HB23" s="2010">
        <f>'E1 - Invoiced Income'!I23</f>
        <v>0</v>
      </c>
      <c r="HC23" s="2010">
        <f>'E1 - Invoiced Income'!J23</f>
        <v>0</v>
      </c>
      <c r="HD23" s="2010">
        <f>'E1 - Invoiced Income'!K23</f>
        <v>0</v>
      </c>
      <c r="HE23" s="2010">
        <f>'E1 - Invoiced Income'!L23</f>
        <v>0</v>
      </c>
      <c r="HF23" s="2010">
        <f>'E1 - Invoiced Income'!M23</f>
        <v>0</v>
      </c>
      <c r="HG23" s="2010">
        <f>'E1 - Invoiced Income'!N23</f>
        <v>0</v>
      </c>
      <c r="HH23" s="2010">
        <f>'E1 - Invoiced Income'!O23</f>
        <v>0</v>
      </c>
      <c r="HI23" s="2010">
        <f>'E1 - Invoiced Income'!P23</f>
        <v>0</v>
      </c>
      <c r="HJ23" s="2010">
        <f>'E1 - Invoiced Income'!R23</f>
        <v>0</v>
      </c>
      <c r="HK23" s="2010">
        <f>'E1 - Invoiced Income'!S23</f>
        <v>0</v>
      </c>
      <c r="HL23" s="1852">
        <f>'E1 - Invoiced Income'!T23</f>
        <v>0</v>
      </c>
      <c r="HM23" s="2011">
        <f>'E1 - Invoiced Income'!U23</f>
        <v>0</v>
      </c>
      <c r="HO23" s="2312"/>
      <c r="HP23" s="2411"/>
      <c r="HQ23" s="2360"/>
      <c r="HR23" s="2361"/>
      <c r="HS23" s="2361"/>
      <c r="HT23" s="2201"/>
      <c r="HV23" s="2412">
        <f>'G - Cash Flow'!A23</f>
        <v>12</v>
      </c>
      <c r="HW23" s="2413" t="str">
        <f>'G - Cash Flow'!B23</f>
        <v>Primary Care Services : General Medical Services</v>
      </c>
      <c r="HX23" s="2327">
        <f>'G - Cash Flow'!C23</f>
        <v>0</v>
      </c>
      <c r="HY23" s="2327">
        <f>'G - Cash Flow'!D23</f>
        <v>0</v>
      </c>
      <c r="HZ23" s="2327">
        <f>'G - Cash Flow'!E23</f>
        <v>0</v>
      </c>
      <c r="IA23" s="2327">
        <f>'G - Cash Flow'!F23</f>
        <v>0</v>
      </c>
      <c r="IB23" s="2327">
        <f>'G - Cash Flow'!G23</f>
        <v>0</v>
      </c>
      <c r="IC23" s="2327">
        <f>'G - Cash Flow'!H23</f>
        <v>0</v>
      </c>
      <c r="ID23" s="2327">
        <f>'G - Cash Flow'!I23</f>
        <v>0</v>
      </c>
      <c r="IE23" s="2327">
        <f>'G - Cash Flow'!J23</f>
        <v>0</v>
      </c>
      <c r="IF23" s="2327">
        <f>'G - Cash Flow'!K23</f>
        <v>0</v>
      </c>
      <c r="IG23" s="2327">
        <f>'G - Cash Flow'!L23</f>
        <v>0</v>
      </c>
      <c r="IH23" s="2327">
        <f>'G - Cash Flow'!M23</f>
        <v>0</v>
      </c>
      <c r="II23" s="2327">
        <f>'G - Cash Flow'!N23</f>
        <v>0</v>
      </c>
      <c r="IJ23" s="2414">
        <f>'G - Cash Flow'!O23</f>
        <v>0</v>
      </c>
      <c r="IK23" s="2197"/>
      <c r="IM23" s="1941"/>
      <c r="IN23" s="1942"/>
      <c r="IO23" s="1941"/>
      <c r="IP23" s="1941"/>
      <c r="IQ23" s="1941"/>
      <c r="IR23" s="1941"/>
      <c r="IS23" s="1941"/>
      <c r="IT23" s="1941"/>
      <c r="IU23" s="1941"/>
      <c r="IV23" s="1941"/>
      <c r="IW23" s="1941"/>
      <c r="IX23" s="1941"/>
      <c r="IY23" s="1941"/>
      <c r="IZ23" s="1941"/>
      <c r="JA23" s="1941"/>
      <c r="JB23" s="1941"/>
      <c r="JD23" s="2351">
        <f>'I - Capital RLM'!A23</f>
        <v>5</v>
      </c>
      <c r="JE23" s="2390">
        <f>'I - Capital RLM'!B23</f>
        <v>0</v>
      </c>
      <c r="JF23" s="2272">
        <f>'I - Capital RLM'!C23</f>
        <v>0</v>
      </c>
      <c r="JG23" s="2272">
        <f>'I - Capital RLM'!D23</f>
        <v>0</v>
      </c>
      <c r="JH23" s="2382">
        <f>'I - Capital RLM'!E23</f>
        <v>0</v>
      </c>
      <c r="JI23" s="2383">
        <f>'I - Capital RLM'!F23</f>
        <v>0</v>
      </c>
      <c r="JJ23" s="2272">
        <f>'I - Capital RLM'!G23</f>
        <v>0</v>
      </c>
      <c r="JK23" s="2272">
        <f>'I - Capital RLM'!H23</f>
        <v>0</v>
      </c>
      <c r="JL23" s="2382">
        <f>'I - Capital RLM'!I23</f>
        <v>0</v>
      </c>
      <c r="JM23" s="2384"/>
      <c r="JN23" s="2129">
        <f>'I - Capital RLM'!K23</f>
        <v>0</v>
      </c>
      <c r="JO23" s="2384">
        <f t="shared" si="6"/>
        <v>0</v>
      </c>
      <c r="JQ23" s="2351">
        <f>'J - Capital In Year Schemes'!A23</f>
        <v>12</v>
      </c>
      <c r="JR23" s="2352">
        <f>'J - Capital In Year Schemes'!B23</f>
        <v>0</v>
      </c>
      <c r="JS23" s="2352">
        <f>'J - Capital In Year Schemes'!C23</f>
        <v>0</v>
      </c>
      <c r="JT23" s="2272">
        <f>'J - Capital In Year Schemes'!D23</f>
        <v>0</v>
      </c>
      <c r="JU23" s="2272">
        <f>'J - Capital In Year Schemes'!E23</f>
        <v>0</v>
      </c>
      <c r="JV23" s="2272">
        <f>'J - Capital In Year Schemes'!F23</f>
        <v>0</v>
      </c>
      <c r="JW23" s="2272">
        <f>'J - Capital In Year Schemes'!G23</f>
        <v>0</v>
      </c>
      <c r="JX23" s="2272">
        <f>'J - Capital In Year Schemes'!H23</f>
        <v>0</v>
      </c>
      <c r="JY23" s="2272">
        <f>'J - Capital In Year Schemes'!I23</f>
        <v>0</v>
      </c>
      <c r="JZ23" s="2272">
        <f>'J - Capital In Year Schemes'!J23</f>
        <v>0</v>
      </c>
      <c r="KA23" s="2272">
        <f>'J - Capital In Year Schemes'!K23</f>
        <v>0</v>
      </c>
      <c r="KB23" s="2272">
        <f>'J - Capital In Year Schemes'!L23</f>
        <v>0</v>
      </c>
      <c r="KC23" s="2272">
        <f>'J - Capital In Year Schemes'!M23</f>
        <v>0</v>
      </c>
      <c r="KD23" s="2272">
        <f>'J - Capital In Year Schemes'!N23</f>
        <v>0</v>
      </c>
      <c r="KE23" s="2272">
        <f>'J - Capital In Year Schemes'!O23</f>
        <v>0</v>
      </c>
      <c r="KF23" s="2272">
        <f>'J - Capital In Year Schemes'!P23</f>
        <v>0</v>
      </c>
      <c r="KG23" s="2272">
        <f>'J - Capital In Year Schemes'!Q23</f>
        <v>0</v>
      </c>
      <c r="KH23" s="2353">
        <f>'J - Capital In Year Schemes'!R23</f>
        <v>0</v>
      </c>
      <c r="KI23" s="2353">
        <f>'J - Capital In Year Schemes'!S23</f>
        <v>0</v>
      </c>
      <c r="KJ23" s="2354">
        <f>'J - Capital In Year Schemes'!T23</f>
        <v>0</v>
      </c>
      <c r="KK23" s="2323">
        <f t="shared" si="4"/>
        <v>0</v>
      </c>
      <c r="KM23" s="2316">
        <f>'K - Capital Disposals'!A23</f>
        <v>13</v>
      </c>
      <c r="KN23" s="2340">
        <f>'K - Capital Disposals'!B23</f>
        <v>0</v>
      </c>
      <c r="KO23" s="2325">
        <f>'K - Capital Disposals'!C23</f>
        <v>0</v>
      </c>
      <c r="KP23" s="2325">
        <f>'K - Capital Disposals'!D23</f>
        <v>0</v>
      </c>
      <c r="KQ23" s="2341">
        <f>'K - Capital Disposals'!E23</f>
        <v>0</v>
      </c>
      <c r="KR23" s="2327">
        <f>'K - Capital Disposals'!F23</f>
        <v>0</v>
      </c>
      <c r="KS23" s="2327">
        <f>'K - Capital Disposals'!G23</f>
        <v>0</v>
      </c>
      <c r="KT23" s="2317">
        <f>'K - Capital Disposals'!H23</f>
        <v>0</v>
      </c>
      <c r="KU23" s="2318">
        <f>'K - Capital Disposals'!I23</f>
        <v>0</v>
      </c>
      <c r="KV23" s="2933">
        <f>'K - Capital Disposals'!J23</f>
        <v>0</v>
      </c>
      <c r="KW23" s="2934"/>
      <c r="KX23" s="2934"/>
      <c r="KY23" s="2934"/>
      <c r="KZ23" s="2934"/>
      <c r="LA23" s="2934"/>
      <c r="LB23" s="2935"/>
      <c r="LC23" s="2190"/>
      <c r="LE23" s="1807">
        <f>'L - EFL'!A23</f>
        <v>12</v>
      </c>
      <c r="LF23" s="1797" t="str">
        <f>'L - EFL'!B23</f>
        <v>Inventories</v>
      </c>
      <c r="LG23" s="2023">
        <f>'L - EFL'!C23</f>
        <v>0</v>
      </c>
      <c r="LH23" s="2023">
        <f>'L - EFL'!D23</f>
        <v>0</v>
      </c>
      <c r="LI23" s="1796">
        <f>'L - EFL'!E23</f>
        <v>0</v>
      </c>
      <c r="LJ23" s="2023">
        <f>'L - EFL'!F23</f>
        <v>0</v>
      </c>
      <c r="LL23" s="1281"/>
      <c r="LM23" s="1969">
        <f>'M - Aged Debtors'!B23</f>
        <v>0</v>
      </c>
      <c r="LN23" s="1970">
        <f>'M - Aged Debtors'!C23</f>
        <v>0</v>
      </c>
      <c r="LO23" s="1971">
        <f>'M - Aged Debtors'!D23</f>
        <v>0</v>
      </c>
      <c r="LP23" s="1972">
        <f>'M - Aged Debtors'!E23</f>
        <v>0</v>
      </c>
      <c r="LQ23" s="2233">
        <f>'M - Aged Debtors'!F23</f>
        <v>0</v>
      </c>
      <c r="LR23" s="1291" t="str">
        <f>'M - Aged Debtors'!G23</f>
        <v/>
      </c>
      <c r="LS23" s="899" t="str">
        <f>'M - Aged Debtors'!H23</f>
        <v/>
      </c>
      <c r="LT23" s="899" t="str">
        <f>'M - Aged Debtors'!I23</f>
        <v/>
      </c>
      <c r="LU23" s="900" t="str">
        <f>'M - Aged Debtors'!J23</f>
        <v/>
      </c>
      <c r="LV23" s="1964">
        <f>'M - Aged Debtors'!K23</f>
        <v>0</v>
      </c>
      <c r="LX23" s="514" t="str">
        <f>'N - GMS'!A23</f>
        <v>Local Enhanced Services         (To equal data in Section A (iii) Line 95)</v>
      </c>
      <c r="LY23" s="502"/>
      <c r="LZ23" s="503">
        <f>'N - GMS'!C23</f>
        <v>11</v>
      </c>
      <c r="MA23" s="72">
        <f>'N - GMS'!D23</f>
        <v>0</v>
      </c>
      <c r="MB23" s="2024">
        <f>'N - GMS'!E23</f>
        <v>0</v>
      </c>
      <c r="MC23" s="2024">
        <f>'N - GMS'!F23</f>
        <v>0</v>
      </c>
      <c r="MD23" s="513">
        <f>'N - GMS'!G23</f>
        <v>0</v>
      </c>
      <c r="ME23" s="233"/>
      <c r="MF23" s="2025">
        <f>'N - GMS'!I23</f>
        <v>0</v>
      </c>
      <c r="MH23" s="2964" t="str">
        <f>'O - Dental'!A23</f>
        <v>OTHER (PLEASE DETAIL BELOW) - Activities / expenditure not included in a GDS contract and / or PDS agreement.  This includes payments made under other arrangements e.g. GA under an SLA and D2S, plus other or one off payments such as dental nurse training</v>
      </c>
      <c r="MI23" s="2965"/>
      <c r="MJ23" s="768" t="str">
        <f>'O - Dental'!C23</f>
        <v>LINE NO.</v>
      </c>
      <c r="MK23" s="727">
        <f>'O - Dental'!D23</f>
        <v>0</v>
      </c>
      <c r="ML23" s="727" t="str">
        <f>'O - Dental'!E23</f>
        <v>£000's</v>
      </c>
      <c r="MM23" s="727" t="str">
        <f>'O - Dental'!F23</f>
        <v>£000's</v>
      </c>
      <c r="MN23" s="728" t="str">
        <f>'O - Dental'!G23</f>
        <v>£000's</v>
      </c>
      <c r="MO23" s="717"/>
      <c r="MP23" s="729" t="str">
        <f>'O - Dental'!I23</f>
        <v>£000's</v>
      </c>
    </row>
    <row r="24" spans="1:354" ht="20" customHeight="1" thickTop="1" thickBot="1">
      <c r="A24" s="1941"/>
      <c r="B24" s="1941"/>
      <c r="C24" s="1941"/>
      <c r="D24" s="1941"/>
      <c r="E24" s="1941"/>
      <c r="F24" s="1941"/>
      <c r="G24" s="1941"/>
      <c r="H24" s="1941"/>
      <c r="I24" s="1941"/>
      <c r="J24" s="1941"/>
      <c r="K24" s="1941"/>
      <c r="M24" s="1035">
        <f>'A - Movement'!A24</f>
        <v>14</v>
      </c>
      <c r="N24" s="1241" t="str">
        <f>'A - Movement'!B24</f>
        <v xml:space="preserve">Opening IMTP / Annual Operating Plan </v>
      </c>
      <c r="O24" s="1999">
        <f>'A - Movement'!C24</f>
        <v>0</v>
      </c>
      <c r="P24" s="1999">
        <f>'A - Movement'!D24</f>
        <v>0</v>
      </c>
      <c r="Q24" s="1999">
        <f>'A - Movement'!E24</f>
        <v>0</v>
      </c>
      <c r="R24" s="1999">
        <f>'A - Movement'!F24</f>
        <v>0</v>
      </c>
      <c r="S24" s="1941"/>
      <c r="T24" s="2183"/>
      <c r="U24" s="1035">
        <f>'A - Movement'!I24</f>
        <v>14</v>
      </c>
      <c r="V24" s="1241" t="str">
        <f t="shared" si="3"/>
        <v xml:space="preserve">Opening IMTP / Annual Operating Plan </v>
      </c>
      <c r="W24" s="1036">
        <f>'A - Movement'!J24</f>
        <v>0</v>
      </c>
      <c r="X24" s="1036">
        <f>'A - Movement'!K24</f>
        <v>0</v>
      </c>
      <c r="Y24" s="1036">
        <f>'A - Movement'!L24</f>
        <v>0</v>
      </c>
      <c r="Z24" s="1036">
        <f>'A - Movement'!M24</f>
        <v>0</v>
      </c>
      <c r="AA24" s="1036">
        <f>'A - Movement'!N24</f>
        <v>0</v>
      </c>
      <c r="AB24" s="1036">
        <f>'A - Movement'!O24</f>
        <v>0</v>
      </c>
      <c r="AC24" s="1036">
        <f>'A - Movement'!P24</f>
        <v>0</v>
      </c>
      <c r="AD24" s="1036">
        <f>'A - Movement'!Q24</f>
        <v>0</v>
      </c>
      <c r="AE24" s="1036">
        <f>'A - Movement'!R24</f>
        <v>0</v>
      </c>
      <c r="AF24" s="1036">
        <f>'A - Movement'!S24</f>
        <v>0</v>
      </c>
      <c r="AG24" s="1036">
        <f>'A - Movement'!T24</f>
        <v>0</v>
      </c>
      <c r="AH24" s="1036">
        <f>'A - Movement'!U24</f>
        <v>0</v>
      </c>
      <c r="AI24" s="1036">
        <f>'A - Movement'!V24</f>
        <v>0</v>
      </c>
      <c r="AJ24" s="1036">
        <f>'A - Movement'!W24</f>
        <v>0</v>
      </c>
      <c r="AK24" s="1999">
        <f t="shared" si="0"/>
        <v>0</v>
      </c>
      <c r="AL24" s="1999">
        <f t="shared" si="1"/>
        <v>0</v>
      </c>
      <c r="AM24" s="1999">
        <f t="shared" si="2"/>
        <v>0</v>
      </c>
      <c r="AN24" s="1941"/>
      <c r="AO24" s="2183"/>
      <c r="AP24" s="1554">
        <f>'A1 - Underlying Position'!A25</f>
        <v>14</v>
      </c>
      <c r="AQ24" s="1526" t="str">
        <f>'A1 - Underlying Position'!B25</f>
        <v>Non Pay - Transport</v>
      </c>
      <c r="AR24" s="2012">
        <f>'A1 - Underlying Position'!C25</f>
        <v>0</v>
      </c>
      <c r="AS24" s="2013">
        <f>'A1 - Underlying Position'!D25</f>
        <v>0</v>
      </c>
      <c r="AT24" s="2013">
        <f>'A1 - Underlying Position'!E25</f>
        <v>0</v>
      </c>
      <c r="AU24" s="80">
        <f>'A1 - Underlying Position'!F25</f>
        <v>0</v>
      </c>
      <c r="AV24" s="2014">
        <f>'A1 - Underlying Position'!G25</f>
        <v>0</v>
      </c>
      <c r="AW24" s="80">
        <f>'A1 - Underlying Position'!H25</f>
        <v>0</v>
      </c>
      <c r="AX24" s="1941"/>
      <c r="AZ24" s="1912">
        <f>'A2 - Risks'!A24</f>
        <v>16</v>
      </c>
      <c r="BA24" s="2018">
        <f>'A2 - Risks'!B24</f>
        <v>0</v>
      </c>
      <c r="BB24" s="2000">
        <f>'A2 - Risks'!C24</f>
        <v>0</v>
      </c>
      <c r="BC24" s="1966">
        <f>'A2 - Risks'!D24</f>
        <v>0</v>
      </c>
      <c r="BE24" s="2372">
        <f>'B - Monthly Positions'!A24</f>
        <v>14</v>
      </c>
      <c r="BF24" s="1524" t="str">
        <f>'B - Monthly Positions'!B24</f>
        <v>Non Healthcare Services Provided by Other NHS Bodies</v>
      </c>
      <c r="BG24" s="99" t="str">
        <f>'B - Monthly Positions'!C24</f>
        <v>Actual/F'cast</v>
      </c>
      <c r="BH24" s="1993">
        <f>'B - Monthly Positions'!D24</f>
        <v>0</v>
      </c>
      <c r="BI24" s="1993">
        <f>'B - Monthly Positions'!E24</f>
        <v>0</v>
      </c>
      <c r="BJ24" s="1993">
        <f>'B - Monthly Positions'!F24</f>
        <v>0</v>
      </c>
      <c r="BK24" s="1993">
        <f>'B - Monthly Positions'!G24</f>
        <v>0</v>
      </c>
      <c r="BL24" s="1994">
        <f>'B - Monthly Positions'!H24</f>
        <v>0</v>
      </c>
      <c r="BM24" s="1994">
        <f>'B - Monthly Positions'!I24</f>
        <v>0</v>
      </c>
      <c r="BN24" s="1994">
        <f>'B - Monthly Positions'!J24</f>
        <v>0</v>
      </c>
      <c r="BO24" s="1994">
        <f>'B - Monthly Positions'!K24</f>
        <v>0</v>
      </c>
      <c r="BP24" s="1994">
        <f>'B - Monthly Positions'!L24</f>
        <v>0</v>
      </c>
      <c r="BQ24" s="1994">
        <f>'B - Monthly Positions'!M24</f>
        <v>0</v>
      </c>
      <c r="BR24" s="1994">
        <f>'B - Monthly Positions'!N24</f>
        <v>0</v>
      </c>
      <c r="BS24" s="1997">
        <f>'B - Monthly Positions'!O24</f>
        <v>0</v>
      </c>
      <c r="BT24" s="1993">
        <f>'B - Monthly Positions'!P24</f>
        <v>0</v>
      </c>
      <c r="BU24" s="1993">
        <f>'B - Monthly Positions'!Q24</f>
        <v>0</v>
      </c>
      <c r="BV24" s="1830"/>
      <c r="BW24" s="2102"/>
      <c r="BX24" s="155">
        <f>'B1 - Net Exp Profiles'!A24</f>
        <v>15</v>
      </c>
      <c r="BY24" s="98" t="str">
        <f>'B1 - Net Exp Profiles'!B24</f>
        <v>Pay Accountancy Gains - Actual/Forecast</v>
      </c>
      <c r="BZ24" s="1431">
        <f>'B1 - Net Exp Profiles'!C24</f>
        <v>0</v>
      </c>
      <c r="CA24" s="1432">
        <f>'B1 - Net Exp Profiles'!D24</f>
        <v>0</v>
      </c>
      <c r="CB24" s="1432">
        <f>'B1 - Net Exp Profiles'!E24</f>
        <v>0</v>
      </c>
      <c r="CC24" s="1432">
        <f>'B1 - Net Exp Profiles'!F24</f>
        <v>0</v>
      </c>
      <c r="CD24" s="1432">
        <f>'B1 - Net Exp Profiles'!G24</f>
        <v>0</v>
      </c>
      <c r="CE24" s="1432">
        <f>'B1 - Net Exp Profiles'!H24</f>
        <v>0</v>
      </c>
      <c r="CF24" s="1432">
        <f>'B1 - Net Exp Profiles'!I24</f>
        <v>0</v>
      </c>
      <c r="CG24" s="1432">
        <f>'B1 - Net Exp Profiles'!J24</f>
        <v>0</v>
      </c>
      <c r="CH24" s="1432">
        <f>'B1 - Net Exp Profiles'!K24</f>
        <v>0</v>
      </c>
      <c r="CI24" s="1432">
        <f>'B1 - Net Exp Profiles'!L24</f>
        <v>0</v>
      </c>
      <c r="CJ24" s="1432">
        <f>'B1 - Net Exp Profiles'!M24</f>
        <v>0</v>
      </c>
      <c r="CK24" s="1433">
        <f>'B1 - Net Exp Profiles'!N24</f>
        <v>0</v>
      </c>
      <c r="CL24" s="1349">
        <f>'B1 - Net Exp Profiles'!O24</f>
        <v>0</v>
      </c>
      <c r="CM24" s="1349">
        <f>'B1 - Net Exp Profiles'!P24</f>
        <v>0</v>
      </c>
      <c r="CO24" s="1495">
        <f>'B2 - Pay &amp; Agency'!A24</f>
        <v>11</v>
      </c>
      <c r="CP24" s="1496" t="str">
        <f>'B2 - Pay &amp; Agency'!B24</f>
        <v xml:space="preserve">LHB Provided Services - Pay </v>
      </c>
      <c r="CQ24" s="1744">
        <f>'B2 - Pay &amp; Agency'!C24</f>
        <v>0</v>
      </c>
      <c r="CR24" s="1744">
        <f>'B2 - Pay &amp; Agency'!D24</f>
        <v>0</v>
      </c>
      <c r="CS24" s="1744">
        <f>'B2 - Pay &amp; Agency'!E24</f>
        <v>0</v>
      </c>
      <c r="CT24" s="1744">
        <f>'B2 - Pay &amp; Agency'!F24</f>
        <v>0</v>
      </c>
      <c r="CU24" s="1744">
        <f>'B2 - Pay &amp; Agency'!G24</f>
        <v>0</v>
      </c>
      <c r="CV24" s="1744">
        <f>'B2 - Pay &amp; Agency'!H24</f>
        <v>0</v>
      </c>
      <c r="CW24" s="1744">
        <f>'B2 - Pay &amp; Agency'!I24</f>
        <v>0</v>
      </c>
      <c r="CX24" s="1744">
        <f>'B2 - Pay &amp; Agency'!J24</f>
        <v>0</v>
      </c>
      <c r="CY24" s="1744">
        <f>'B2 - Pay &amp; Agency'!K24</f>
        <v>0</v>
      </c>
      <c r="CZ24" s="1744">
        <f>'B2 - Pay &amp; Agency'!L24</f>
        <v>0</v>
      </c>
      <c r="DA24" s="1744">
        <f>'B2 - Pay &amp; Agency'!M24</f>
        <v>0</v>
      </c>
      <c r="DB24" s="1744">
        <f>'B2 - Pay &amp; Agency'!N24</f>
        <v>0</v>
      </c>
      <c r="DC24" s="1244">
        <f>'B2 - Pay &amp; Agency'!O24</f>
        <v>0</v>
      </c>
      <c r="DD24" s="1469">
        <f>'B2 - Pay &amp; Agency'!P24</f>
        <v>0</v>
      </c>
      <c r="DF24" s="2137">
        <f>'B3 - COVID-19'!A22</f>
        <v>15</v>
      </c>
      <c r="DG24" s="2152" t="str">
        <f>'B3 - COVID-19'!B22</f>
        <v>Secondary Care - Drugs</v>
      </c>
      <c r="DH24" s="1476">
        <f>'B3 - COVID-19'!C22</f>
        <v>0</v>
      </c>
      <c r="DI24" s="1473">
        <f>'B3 - COVID-19'!D22</f>
        <v>0</v>
      </c>
      <c r="DJ24" s="1473">
        <f>'B3 - COVID-19'!E22</f>
        <v>0</v>
      </c>
      <c r="DK24" s="1473">
        <f>'B3 - COVID-19'!F22</f>
        <v>0</v>
      </c>
      <c r="DL24" s="1473">
        <f>'B3 - COVID-19'!G22</f>
        <v>0</v>
      </c>
      <c r="DM24" s="1473">
        <f>'B3 - COVID-19'!H22</f>
        <v>0</v>
      </c>
      <c r="DN24" s="1473">
        <f>'B3 - COVID-19'!I22</f>
        <v>0</v>
      </c>
      <c r="DO24" s="1473">
        <f>'B3 - COVID-19'!J22</f>
        <v>0</v>
      </c>
      <c r="DP24" s="1473">
        <f>'B3 - COVID-19'!K22</f>
        <v>0</v>
      </c>
      <c r="DQ24" s="1473">
        <f>'B3 - COVID-19'!L22</f>
        <v>0</v>
      </c>
      <c r="DR24" s="1473">
        <f>'B3 - COVID-19'!M22</f>
        <v>0</v>
      </c>
      <c r="DS24" s="1480">
        <f>'B3 - COVID-19'!N22</f>
        <v>0</v>
      </c>
      <c r="DT24" s="2087">
        <f>'B3 - COVID-19'!O22</f>
        <v>0</v>
      </c>
      <c r="DU24" s="2088">
        <f>'B3 - COVID-19'!P22</f>
        <v>0</v>
      </c>
      <c r="DV24" s="85"/>
      <c r="DW24" s="85"/>
      <c r="DY24" s="2358">
        <f>'C, C1 &amp; C2 - Savings Schemes'!A24</f>
        <v>12</v>
      </c>
      <c r="DZ24" s="2912"/>
      <c r="EA24" s="98" t="str">
        <f>'C, C1 &amp; C2 - Savings Schemes'!C24</f>
        <v>Variance</v>
      </c>
      <c r="EB24" s="1029">
        <f>'C, C1 &amp; C2 - Savings Schemes'!D24</f>
        <v>0</v>
      </c>
      <c r="EC24" s="1029">
        <f>'C, C1 &amp; C2 - Savings Schemes'!E24</f>
        <v>0</v>
      </c>
      <c r="ED24" s="1029">
        <f>'C, C1 &amp; C2 - Savings Schemes'!F24</f>
        <v>0</v>
      </c>
      <c r="EE24" s="1029">
        <f>'C, C1 &amp; C2 - Savings Schemes'!G24</f>
        <v>0</v>
      </c>
      <c r="EF24" s="1029">
        <f>'C, C1 &amp; C2 - Savings Schemes'!H24</f>
        <v>0</v>
      </c>
      <c r="EG24" s="1029">
        <f>'C, C1 &amp; C2 - Savings Schemes'!I24</f>
        <v>0</v>
      </c>
      <c r="EH24" s="1029">
        <f>'C, C1 &amp; C2 - Savings Schemes'!J24</f>
        <v>0</v>
      </c>
      <c r="EI24" s="1029">
        <f>'C, C1 &amp; C2 - Savings Schemes'!K24</f>
        <v>0</v>
      </c>
      <c r="EJ24" s="1029">
        <f>'C, C1 &amp; C2 - Savings Schemes'!L24</f>
        <v>0</v>
      </c>
      <c r="EK24" s="1029">
        <f>'C, C1 &amp; C2 - Savings Schemes'!M24</f>
        <v>0</v>
      </c>
      <c r="EL24" s="1029">
        <f>'C, C1 &amp; C2 - Savings Schemes'!N24</f>
        <v>0</v>
      </c>
      <c r="EM24" s="1029">
        <f>'C, C1 &amp; C2 - Savings Schemes'!O24</f>
        <v>0</v>
      </c>
      <c r="EN24" s="1028">
        <f>'C, C1 &amp; C2 - Savings Schemes'!P24</f>
        <v>0</v>
      </c>
      <c r="EO24" s="1024">
        <f>'C, C1 &amp; C2 - Savings Schemes'!Q24</f>
        <v>0</v>
      </c>
      <c r="EP24" s="1293" t="e">
        <f>'C, C1 &amp; C2 - Savings Schemes'!R24</f>
        <v>#DIV/0!</v>
      </c>
      <c r="EQ24" s="2344"/>
      <c r="ER24" s="2344"/>
      <c r="ES24" s="2344"/>
      <c r="ET24" s="2344"/>
      <c r="EU24" s="660"/>
      <c r="EV24" s="646"/>
      <c r="EW24" s="2187"/>
      <c r="EX24" s="2955"/>
      <c r="EY24" s="1892" t="str">
        <f>'Table C3 Tracker'!B24</f>
        <v>Total Actual/Forecast</v>
      </c>
      <c r="EZ24" s="1520">
        <f>'Table C3 Tracker'!C24</f>
        <v>0</v>
      </c>
      <c r="FA24" s="1902">
        <f>'Table C3 Tracker'!D24</f>
        <v>0</v>
      </c>
      <c r="FB24" s="1902">
        <f>'Table C3 Tracker'!E24</f>
        <v>0</v>
      </c>
      <c r="FC24" s="1902">
        <f>'Table C3 Tracker'!F24</f>
        <v>0</v>
      </c>
      <c r="FD24" s="1902">
        <f>'Table C3 Tracker'!G24</f>
        <v>0</v>
      </c>
      <c r="FE24" s="1902">
        <f>'Table C3 Tracker'!H24</f>
        <v>0</v>
      </c>
      <c r="FF24" s="1902">
        <f>'Table C3 Tracker'!I24</f>
        <v>0</v>
      </c>
      <c r="FG24" s="1902">
        <f>'Table C3 Tracker'!J24</f>
        <v>0</v>
      </c>
      <c r="FH24" s="1902">
        <f>'Table C3 Tracker'!K24</f>
        <v>0</v>
      </c>
      <c r="FI24" s="1902">
        <f>'Table C3 Tracker'!L24</f>
        <v>0</v>
      </c>
      <c r="FJ24" s="1902">
        <f>'Table C3 Tracker'!M24</f>
        <v>0</v>
      </c>
      <c r="FK24" s="1902">
        <f>'Table C3 Tracker'!N24</f>
        <v>0</v>
      </c>
      <c r="FL24" s="1904">
        <f>'Table C3 Tracker'!O24</f>
        <v>0</v>
      </c>
      <c r="FM24" s="1625">
        <f>'Table C3 Tracker'!P24</f>
        <v>0</v>
      </c>
      <c r="FN24" s="1024">
        <f>'Table C3 Tracker'!Q24</f>
        <v>0</v>
      </c>
      <c r="FO24" s="1904">
        <f>'Table C3 Tracker'!R24</f>
        <v>0</v>
      </c>
      <c r="FP24" s="1904">
        <f>'Table C3 Tracker'!S24</f>
        <v>0</v>
      </c>
      <c r="FQ24" s="1904">
        <f>'Table C3 Tracker'!T24</f>
        <v>0</v>
      </c>
      <c r="FR24" s="1904">
        <f>'Table C3 Tracker'!U24</f>
        <v>0</v>
      </c>
      <c r="FS24" s="2213"/>
      <c r="FU24" s="2308">
        <f>'D - Welsh NHS Assumptions'!A24</f>
        <v>14</v>
      </c>
      <c r="FV24" s="2346" t="str">
        <f>'D - Welsh NHS Assumptions'!B24</f>
        <v>EASC</v>
      </c>
      <c r="FW24" s="2332">
        <f>'D - Welsh NHS Assumptions'!C24</f>
        <v>0</v>
      </c>
      <c r="FX24" s="2332">
        <f>'D - Welsh NHS Assumptions'!D24</f>
        <v>0</v>
      </c>
      <c r="FY24" s="2311">
        <f>'D - Welsh NHS Assumptions'!E24</f>
        <v>0</v>
      </c>
      <c r="FZ24" s="1941"/>
      <c r="GA24" s="2332">
        <f>'D - Welsh NHS Assumptions'!G24</f>
        <v>0</v>
      </c>
      <c r="GB24" s="2332">
        <f>'D - Welsh NHS Assumptions'!H24</f>
        <v>0</v>
      </c>
      <c r="GC24" s="2311">
        <f>'D - Welsh NHS Assumptions'!I24</f>
        <v>0</v>
      </c>
      <c r="GD24" s="1941"/>
      <c r="GF24" s="2375">
        <f>'E - Resource Limits'!A24</f>
        <v>12</v>
      </c>
      <c r="GG24" s="2376">
        <f>'E - Resource Limits'!B24</f>
        <v>0</v>
      </c>
      <c r="GH24" s="2377">
        <f>'E - Resource Limits'!C24</f>
        <v>0</v>
      </c>
      <c r="GI24" s="2377">
        <f>'E - Resource Limits'!D24</f>
        <v>0</v>
      </c>
      <c r="GJ24" s="2377">
        <f>'E - Resource Limits'!E24</f>
        <v>0</v>
      </c>
      <c r="GK24" s="2377">
        <f>'E - Resource Limits'!F24</f>
        <v>0</v>
      </c>
      <c r="GL24" s="2311">
        <f>'E - Resource Limits'!G24</f>
        <v>0</v>
      </c>
      <c r="GM24" s="2378">
        <f>'E - Resource Limits'!H24</f>
        <v>0</v>
      </c>
      <c r="GN24" s="2377">
        <f>'E - Resource Limits'!I24</f>
        <v>0</v>
      </c>
      <c r="GO24" s="2377">
        <f>'E - Resource Limits'!J24</f>
        <v>0</v>
      </c>
      <c r="GP24" s="2377">
        <f>'E - Resource Limits'!K24</f>
        <v>0</v>
      </c>
      <c r="GQ24" s="2379">
        <f>'E - Resource Limits'!L24</f>
        <v>0</v>
      </c>
      <c r="GR24" s="2190">
        <f t="shared" si="5"/>
        <v>0</v>
      </c>
      <c r="GT24" s="191">
        <f>'E1 - Invoiced Income'!A24</f>
        <v>13</v>
      </c>
      <c r="GU24" s="2009">
        <f>'E1 - Invoiced Income'!B24</f>
        <v>0</v>
      </c>
      <c r="GV24" s="2010">
        <f>'E1 - Invoiced Income'!C24</f>
        <v>0</v>
      </c>
      <c r="GW24" s="2010">
        <f>'E1 - Invoiced Income'!D24</f>
        <v>0</v>
      </c>
      <c r="GX24" s="2010">
        <f>'E1 - Invoiced Income'!E24</f>
        <v>0</v>
      </c>
      <c r="GY24" s="2010">
        <f>'E1 - Invoiced Income'!F24</f>
        <v>0</v>
      </c>
      <c r="GZ24" s="2010">
        <f>'E1 - Invoiced Income'!G24</f>
        <v>0</v>
      </c>
      <c r="HA24" s="2010">
        <f>'E1 - Invoiced Income'!H24</f>
        <v>0</v>
      </c>
      <c r="HB24" s="2010">
        <f>'E1 - Invoiced Income'!I24</f>
        <v>0</v>
      </c>
      <c r="HC24" s="2010">
        <f>'E1 - Invoiced Income'!J24</f>
        <v>0</v>
      </c>
      <c r="HD24" s="2010">
        <f>'E1 - Invoiced Income'!K24</f>
        <v>0</v>
      </c>
      <c r="HE24" s="2010">
        <f>'E1 - Invoiced Income'!L24</f>
        <v>0</v>
      </c>
      <c r="HF24" s="2010">
        <f>'E1 - Invoiced Income'!M24</f>
        <v>0</v>
      </c>
      <c r="HG24" s="2010">
        <f>'E1 - Invoiced Income'!N24</f>
        <v>0</v>
      </c>
      <c r="HH24" s="2010">
        <f>'E1 - Invoiced Income'!O24</f>
        <v>0</v>
      </c>
      <c r="HI24" s="2010">
        <f>'E1 - Invoiced Income'!P24</f>
        <v>0</v>
      </c>
      <c r="HJ24" s="2010">
        <f>'E1 - Invoiced Income'!R24</f>
        <v>0</v>
      </c>
      <c r="HK24" s="2010">
        <f>'E1 - Invoiced Income'!S24</f>
        <v>0</v>
      </c>
      <c r="HL24" s="1852">
        <f>'E1 - Invoiced Income'!T24</f>
        <v>0</v>
      </c>
      <c r="HM24" s="2011">
        <f>'E1 - Invoiced Income'!U24</f>
        <v>0</v>
      </c>
      <c r="HO24" s="2312"/>
      <c r="HP24" s="2295" t="str">
        <f>'F - SoFP'!B24</f>
        <v>Current Liabilities</v>
      </c>
      <c r="HQ24" s="2360"/>
      <c r="HR24" s="2361"/>
      <c r="HS24" s="2361"/>
      <c r="HT24" s="2201"/>
      <c r="HV24" s="2412">
        <f>'G - Cash Flow'!A24</f>
        <v>13</v>
      </c>
      <c r="HW24" s="2413" t="str">
        <f>'G - Cash Flow'!B24</f>
        <v>Primary Care Services : Pharmacy Services</v>
      </c>
      <c r="HX24" s="2327">
        <f>'G - Cash Flow'!C24</f>
        <v>0</v>
      </c>
      <c r="HY24" s="2327">
        <f>'G - Cash Flow'!D24</f>
        <v>0</v>
      </c>
      <c r="HZ24" s="2327">
        <f>'G - Cash Flow'!E24</f>
        <v>0</v>
      </c>
      <c r="IA24" s="2327">
        <f>'G - Cash Flow'!F24</f>
        <v>0</v>
      </c>
      <c r="IB24" s="2327">
        <f>'G - Cash Flow'!G24</f>
        <v>0</v>
      </c>
      <c r="IC24" s="2327">
        <f>'G - Cash Flow'!H24</f>
        <v>0</v>
      </c>
      <c r="ID24" s="2327">
        <f>'G - Cash Flow'!I24</f>
        <v>0</v>
      </c>
      <c r="IE24" s="2327">
        <f>'G - Cash Flow'!J24</f>
        <v>0</v>
      </c>
      <c r="IF24" s="2327">
        <f>'G - Cash Flow'!K24</f>
        <v>0</v>
      </c>
      <c r="IG24" s="2327">
        <f>'G - Cash Flow'!L24</f>
        <v>0</v>
      </c>
      <c r="IH24" s="2327">
        <f>'G - Cash Flow'!M24</f>
        <v>0</v>
      </c>
      <c r="II24" s="2327">
        <f>'G - Cash Flow'!N24</f>
        <v>0</v>
      </c>
      <c r="IJ24" s="2414">
        <f>'G - Cash Flow'!O24</f>
        <v>0</v>
      </c>
      <c r="IK24" s="2197"/>
      <c r="IM24" s="1941"/>
      <c r="IN24" s="1942"/>
      <c r="IO24" s="1941"/>
      <c r="IP24" s="1941"/>
      <c r="IQ24" s="1941"/>
      <c r="IR24" s="1941"/>
      <c r="IS24" s="1941"/>
      <c r="IT24" s="1941"/>
      <c r="IU24" s="1941"/>
      <c r="IV24" s="1941"/>
      <c r="IW24" s="1941"/>
      <c r="IX24" s="1941"/>
      <c r="IY24" s="1941"/>
      <c r="IZ24" s="1941"/>
      <c r="JA24" s="1941"/>
      <c r="JB24" s="1941"/>
      <c r="JD24" s="2351">
        <f>'I - Capital RLM'!A24</f>
        <v>6</v>
      </c>
      <c r="JE24" s="2390">
        <f>'I - Capital RLM'!B24</f>
        <v>0</v>
      </c>
      <c r="JF24" s="2272">
        <f>'I - Capital RLM'!C24</f>
        <v>0</v>
      </c>
      <c r="JG24" s="2272">
        <f>'I - Capital RLM'!D24</f>
        <v>0</v>
      </c>
      <c r="JH24" s="2382">
        <f>'I - Capital RLM'!E24</f>
        <v>0</v>
      </c>
      <c r="JI24" s="2383">
        <f>'I - Capital RLM'!F24</f>
        <v>0</v>
      </c>
      <c r="JJ24" s="2272">
        <f>'I - Capital RLM'!G24</f>
        <v>0</v>
      </c>
      <c r="JK24" s="2272">
        <f>'I - Capital RLM'!H24</f>
        <v>0</v>
      </c>
      <c r="JL24" s="2382">
        <f>'I - Capital RLM'!I24</f>
        <v>0</v>
      </c>
      <c r="JM24" s="2384"/>
      <c r="JN24" s="2129">
        <f>'I - Capital RLM'!K24</f>
        <v>0</v>
      </c>
      <c r="JO24" s="2384">
        <f t="shared" si="6"/>
        <v>0</v>
      </c>
      <c r="JQ24" s="2351">
        <f>'J - Capital In Year Schemes'!A24</f>
        <v>13</v>
      </c>
      <c r="JR24" s="2352">
        <f>'J - Capital In Year Schemes'!B24</f>
        <v>0</v>
      </c>
      <c r="JS24" s="2352">
        <f>'J - Capital In Year Schemes'!C24</f>
        <v>0</v>
      </c>
      <c r="JT24" s="2272">
        <f>'J - Capital In Year Schemes'!D24</f>
        <v>0</v>
      </c>
      <c r="JU24" s="2272">
        <f>'J - Capital In Year Schemes'!E24</f>
        <v>0</v>
      </c>
      <c r="JV24" s="2272">
        <f>'J - Capital In Year Schemes'!F24</f>
        <v>0</v>
      </c>
      <c r="JW24" s="2272">
        <f>'J - Capital In Year Schemes'!G24</f>
        <v>0</v>
      </c>
      <c r="JX24" s="2272">
        <f>'J - Capital In Year Schemes'!H24</f>
        <v>0</v>
      </c>
      <c r="JY24" s="2272">
        <f>'J - Capital In Year Schemes'!I24</f>
        <v>0</v>
      </c>
      <c r="JZ24" s="2272">
        <f>'J - Capital In Year Schemes'!J24</f>
        <v>0</v>
      </c>
      <c r="KA24" s="2272">
        <f>'J - Capital In Year Schemes'!K24</f>
        <v>0</v>
      </c>
      <c r="KB24" s="2272">
        <f>'J - Capital In Year Schemes'!L24</f>
        <v>0</v>
      </c>
      <c r="KC24" s="2272">
        <f>'J - Capital In Year Schemes'!M24</f>
        <v>0</v>
      </c>
      <c r="KD24" s="2272">
        <f>'J - Capital In Year Schemes'!N24</f>
        <v>0</v>
      </c>
      <c r="KE24" s="2272">
        <f>'J - Capital In Year Schemes'!O24</f>
        <v>0</v>
      </c>
      <c r="KF24" s="2272">
        <f>'J - Capital In Year Schemes'!P24</f>
        <v>0</v>
      </c>
      <c r="KG24" s="2272">
        <f>'J - Capital In Year Schemes'!Q24</f>
        <v>0</v>
      </c>
      <c r="KH24" s="2353">
        <f>'J - Capital In Year Schemes'!R24</f>
        <v>0</v>
      </c>
      <c r="KI24" s="2353">
        <f>'J - Capital In Year Schemes'!S24</f>
        <v>0</v>
      </c>
      <c r="KJ24" s="2354">
        <f>'J - Capital In Year Schemes'!T24</f>
        <v>0</v>
      </c>
      <c r="KK24" s="2323">
        <f t="shared" si="4"/>
        <v>0</v>
      </c>
      <c r="KM24" s="2316">
        <f>'K - Capital Disposals'!A24</f>
        <v>14</v>
      </c>
      <c r="KN24" s="2340">
        <f>'K - Capital Disposals'!B24</f>
        <v>0</v>
      </c>
      <c r="KO24" s="2325">
        <f>'K - Capital Disposals'!C24</f>
        <v>0</v>
      </c>
      <c r="KP24" s="2325">
        <f>'K - Capital Disposals'!D24</f>
        <v>0</v>
      </c>
      <c r="KQ24" s="2341">
        <f>'K - Capital Disposals'!E24</f>
        <v>0</v>
      </c>
      <c r="KR24" s="2327">
        <f>'K - Capital Disposals'!F24</f>
        <v>0</v>
      </c>
      <c r="KS24" s="2327">
        <f>'K - Capital Disposals'!G24</f>
        <v>0</v>
      </c>
      <c r="KT24" s="2317">
        <f>'K - Capital Disposals'!H24</f>
        <v>0</v>
      </c>
      <c r="KU24" s="2318">
        <f>'K - Capital Disposals'!I24</f>
        <v>0</v>
      </c>
      <c r="KV24" s="2933">
        <f>'K - Capital Disposals'!J24</f>
        <v>0</v>
      </c>
      <c r="KW24" s="2934"/>
      <c r="KX24" s="2934"/>
      <c r="KY24" s="2934"/>
      <c r="KZ24" s="2934"/>
      <c r="LA24" s="2934"/>
      <c r="LB24" s="2935"/>
      <c r="LC24" s="2190"/>
      <c r="LE24" s="1807">
        <f>'L - EFL'!A24</f>
        <v>13</v>
      </c>
      <c r="LF24" s="1797" t="str">
        <f>'L - EFL'!B24</f>
        <v>Current assets - Trade and other receivables</v>
      </c>
      <c r="LG24" s="2023">
        <f>'L - EFL'!C24</f>
        <v>0</v>
      </c>
      <c r="LH24" s="2023">
        <f>'L - EFL'!D24</f>
        <v>0</v>
      </c>
      <c r="LI24" s="1796">
        <f>'L - EFL'!E24</f>
        <v>0</v>
      </c>
      <c r="LJ24" s="2023">
        <f>'L - EFL'!F24</f>
        <v>0</v>
      </c>
      <c r="LL24" s="1281"/>
      <c r="LM24" s="2404">
        <f>'M - Aged Debtors'!B24</f>
        <v>0</v>
      </c>
      <c r="LN24" s="2405">
        <f>'M - Aged Debtors'!C24</f>
        <v>0</v>
      </c>
      <c r="LO24" s="2406">
        <f>'M - Aged Debtors'!D24</f>
        <v>0</v>
      </c>
      <c r="LP24" s="2407">
        <f>'M - Aged Debtors'!E24</f>
        <v>0</v>
      </c>
      <c r="LQ24" s="2408">
        <f>'M - Aged Debtors'!F24</f>
        <v>0</v>
      </c>
      <c r="LR24" s="2409" t="str">
        <f>'M - Aged Debtors'!G24</f>
        <v/>
      </c>
      <c r="LS24" s="899" t="str">
        <f>'M - Aged Debtors'!H24</f>
        <v/>
      </c>
      <c r="LT24" s="899" t="str">
        <f>'M - Aged Debtors'!I24</f>
        <v/>
      </c>
      <c r="LU24" s="900" t="str">
        <f>'M - Aged Debtors'!J24</f>
        <v/>
      </c>
      <c r="LV24" s="1964">
        <f>'M - Aged Debtors'!K24</f>
        <v>0</v>
      </c>
      <c r="LX24" s="250" t="str">
        <f>'N - GMS'!A24</f>
        <v>Total Enhanced Services       (To equal data in section A Line 96)</v>
      </c>
      <c r="LY24" s="505"/>
      <c r="LZ24" s="506">
        <f>'N - GMS'!C24</f>
        <v>12</v>
      </c>
      <c r="MA24" s="2026">
        <f>'N - GMS'!D24</f>
        <v>0</v>
      </c>
      <c r="MB24" s="508">
        <f>'N - GMS'!E24</f>
        <v>0</v>
      </c>
      <c r="MC24" s="508">
        <f>'N - GMS'!F24</f>
        <v>0</v>
      </c>
      <c r="MD24" s="508">
        <f>'N - GMS'!G24</f>
        <v>0</v>
      </c>
      <c r="ME24" s="234"/>
      <c r="MF24" s="508">
        <f>'N - GMS'!I24</f>
        <v>0</v>
      </c>
      <c r="MH24" s="762" t="str">
        <f>'O - Dental'!A24</f>
        <v>Emergency Dental Services (inc Out of Hours)</v>
      </c>
      <c r="MI24" s="763"/>
      <c r="MJ24" s="761">
        <f>'O - Dental'!C24</f>
        <v>14</v>
      </c>
      <c r="MK24" s="2415">
        <f>'O - Dental'!D24</f>
        <v>0</v>
      </c>
      <c r="ML24" s="2415">
        <f>'O - Dental'!E24</f>
        <v>0</v>
      </c>
      <c r="MM24" s="2416">
        <f>'O - Dental'!F24</f>
        <v>0</v>
      </c>
      <c r="MN24" s="2417">
        <f>'O - Dental'!G24</f>
        <v>0</v>
      </c>
      <c r="MO24" s="717"/>
      <c r="MP24" s="1973">
        <f>'O - Dental'!I24</f>
        <v>0</v>
      </c>
    </row>
    <row r="25" spans="1:354" ht="20" customHeight="1" thickBot="1">
      <c r="A25" s="1941"/>
      <c r="B25" s="1941"/>
      <c r="C25" s="1941"/>
      <c r="D25" s="1941"/>
      <c r="E25" s="1941"/>
      <c r="F25" s="1941"/>
      <c r="G25" s="1941"/>
      <c r="H25" s="1941"/>
      <c r="I25" s="1941"/>
      <c r="J25" s="1941"/>
      <c r="K25" s="1941"/>
      <c r="M25" s="1035">
        <f>'A - Movement'!A25</f>
        <v>15</v>
      </c>
      <c r="N25" s="1127" t="str">
        <f>'A - Movement'!B25</f>
        <v>Reversal of Planning Assumptions still to be finalised at Month 1</v>
      </c>
      <c r="O25" s="1243">
        <f>'A - Movement'!C25</f>
        <v>0</v>
      </c>
      <c r="P25" s="1243">
        <f>'A - Movement'!D25</f>
        <v>0</v>
      </c>
      <c r="Q25" s="1243">
        <f>'A - Movement'!E25</f>
        <v>0</v>
      </c>
      <c r="R25" s="1243">
        <f>'A - Movement'!F25</f>
        <v>0</v>
      </c>
      <c r="S25" s="1941"/>
      <c r="T25" s="2183"/>
      <c r="U25" s="1035">
        <f>'A - Movement'!I25</f>
        <v>15</v>
      </c>
      <c r="V25" s="1127" t="str">
        <f t="shared" ref="V25:V50" si="7">N25</f>
        <v>Reversal of Planning Assumptions still to be finalised at Month 1</v>
      </c>
      <c r="W25" s="1243">
        <f>'A - Movement'!J25</f>
        <v>0</v>
      </c>
      <c r="X25" s="1243">
        <f>'A - Movement'!K25</f>
        <v>0</v>
      </c>
      <c r="Y25" s="1243">
        <f>'A - Movement'!L25</f>
        <v>0</v>
      </c>
      <c r="Z25" s="1243">
        <f>'A - Movement'!M25</f>
        <v>0</v>
      </c>
      <c r="AA25" s="1243">
        <f>'A - Movement'!N25</f>
        <v>0</v>
      </c>
      <c r="AB25" s="1243">
        <f>'A - Movement'!O25</f>
        <v>0</v>
      </c>
      <c r="AC25" s="1243">
        <f>'A - Movement'!P25</f>
        <v>0</v>
      </c>
      <c r="AD25" s="1243">
        <f>'A - Movement'!Q25</f>
        <v>0</v>
      </c>
      <c r="AE25" s="1243">
        <f>'A - Movement'!R25</f>
        <v>0</v>
      </c>
      <c r="AF25" s="1243">
        <f>'A - Movement'!S25</f>
        <v>0</v>
      </c>
      <c r="AG25" s="1243">
        <f>'A - Movement'!T25</f>
        <v>0</v>
      </c>
      <c r="AH25" s="1243">
        <f>'A - Movement'!U25</f>
        <v>0</v>
      </c>
      <c r="AI25" s="1243">
        <f>'A - Movement'!V25</f>
        <v>0</v>
      </c>
      <c r="AJ25" s="1243">
        <f>'A - Movement'!W25</f>
        <v>0</v>
      </c>
      <c r="AK25" s="1243">
        <f t="shared" ref="AK25:AK40" si="8">P25</f>
        <v>0</v>
      </c>
      <c r="AL25" s="1243">
        <f t="shared" ref="AL25:AL40" si="9">Q25</f>
        <v>0</v>
      </c>
      <c r="AM25" s="1243">
        <f t="shared" ref="AM25:AM40" si="10">R25</f>
        <v>0</v>
      </c>
      <c r="AN25" s="1941"/>
      <c r="AO25" s="2183"/>
      <c r="AP25" s="1554">
        <f>'A1 - Underlying Position'!A26</f>
        <v>15</v>
      </c>
      <c r="AQ25" s="1526" t="str">
        <f>'A1 - Underlying Position'!B26</f>
        <v>Non Pay - Premises</v>
      </c>
      <c r="AR25" s="2012">
        <f>'A1 - Underlying Position'!C26</f>
        <v>0</v>
      </c>
      <c r="AS25" s="2418">
        <f>'A1 - Underlying Position'!D26</f>
        <v>0</v>
      </c>
      <c r="AT25" s="2418">
        <f>'A1 - Underlying Position'!E26</f>
        <v>0</v>
      </c>
      <c r="AU25" s="80">
        <f>'A1 - Underlying Position'!F26</f>
        <v>0</v>
      </c>
      <c r="AV25" s="2419">
        <f>'A1 - Underlying Position'!G26</f>
        <v>0</v>
      </c>
      <c r="AW25" s="80">
        <f>'A1 - Underlying Position'!H26</f>
        <v>0</v>
      </c>
      <c r="AX25" s="1941"/>
      <c r="AZ25" s="1912">
        <f>'A2 - Risks'!A25</f>
        <v>17</v>
      </c>
      <c r="BA25" s="2018">
        <f>'A2 - Risks'!B25</f>
        <v>0</v>
      </c>
      <c r="BB25" s="2000">
        <f>'A2 - Risks'!C25</f>
        <v>0</v>
      </c>
      <c r="BC25" s="1966">
        <f>'A2 - Risks'!D25</f>
        <v>0</v>
      </c>
      <c r="BE25" s="2372">
        <f>'B - Monthly Positions'!A25</f>
        <v>15</v>
      </c>
      <c r="BF25" s="1524" t="str">
        <f>'B - Monthly Positions'!B25</f>
        <v>Continuing Care and Funded Nursing Care</v>
      </c>
      <c r="BG25" s="99" t="str">
        <f>'B - Monthly Positions'!C25</f>
        <v>Actual/F'cast</v>
      </c>
      <c r="BH25" s="1993">
        <f>'B - Monthly Positions'!D25</f>
        <v>0</v>
      </c>
      <c r="BI25" s="1993">
        <f>'B - Monthly Positions'!E25</f>
        <v>0</v>
      </c>
      <c r="BJ25" s="1993">
        <f>'B - Monthly Positions'!F25</f>
        <v>0</v>
      </c>
      <c r="BK25" s="1993">
        <f>'B - Monthly Positions'!G25</f>
        <v>0</v>
      </c>
      <c r="BL25" s="1994">
        <f>'B - Monthly Positions'!H25</f>
        <v>0</v>
      </c>
      <c r="BM25" s="1994">
        <f>'B - Monthly Positions'!I25</f>
        <v>0</v>
      </c>
      <c r="BN25" s="1994">
        <f>'B - Monthly Positions'!J25</f>
        <v>0</v>
      </c>
      <c r="BO25" s="1994">
        <f>'B - Monthly Positions'!K25</f>
        <v>0</v>
      </c>
      <c r="BP25" s="1994">
        <f>'B - Monthly Positions'!L25</f>
        <v>0</v>
      </c>
      <c r="BQ25" s="1994">
        <f>'B - Monthly Positions'!M25</f>
        <v>0</v>
      </c>
      <c r="BR25" s="1994">
        <f>'B - Monthly Positions'!N25</f>
        <v>0</v>
      </c>
      <c r="BS25" s="2027">
        <f>'B - Monthly Positions'!O25</f>
        <v>0</v>
      </c>
      <c r="BT25" s="1993">
        <f>'B - Monthly Positions'!P25</f>
        <v>0</v>
      </c>
      <c r="BU25" s="1993">
        <f>'B - Monthly Positions'!Q25</f>
        <v>0</v>
      </c>
      <c r="BV25" s="1830"/>
      <c r="BW25" s="2102"/>
      <c r="BX25" s="1323">
        <f>'B1 - Net Exp Profiles'!A25</f>
        <v>16</v>
      </c>
      <c r="BY25" s="2812" t="str">
        <f>'B1 - Net Exp Profiles'!B25</f>
        <v>In Year Operational Pay Expenditure Cost Reduction Due To C19 (Positive Values)</v>
      </c>
      <c r="BZ25" s="2796">
        <f>'B1 - Net Exp Profiles'!C25</f>
        <v>0</v>
      </c>
      <c r="CA25" s="2797">
        <f>'B1 - Net Exp Profiles'!D25</f>
        <v>0</v>
      </c>
      <c r="CB25" s="2797">
        <f>'B1 - Net Exp Profiles'!E25</f>
        <v>0</v>
      </c>
      <c r="CC25" s="2797">
        <f>'B1 - Net Exp Profiles'!F25</f>
        <v>0</v>
      </c>
      <c r="CD25" s="2797">
        <f>'B1 - Net Exp Profiles'!G25</f>
        <v>0</v>
      </c>
      <c r="CE25" s="2797">
        <f>'B1 - Net Exp Profiles'!H25</f>
        <v>0</v>
      </c>
      <c r="CF25" s="2797">
        <f>'B1 - Net Exp Profiles'!I25</f>
        <v>0</v>
      </c>
      <c r="CG25" s="2797">
        <f>'B1 - Net Exp Profiles'!J25</f>
        <v>0</v>
      </c>
      <c r="CH25" s="2797">
        <f>'B1 - Net Exp Profiles'!K25</f>
        <v>0</v>
      </c>
      <c r="CI25" s="2797">
        <f>'B1 - Net Exp Profiles'!L25</f>
        <v>0</v>
      </c>
      <c r="CJ25" s="2797">
        <f>'B1 - Net Exp Profiles'!M25</f>
        <v>0</v>
      </c>
      <c r="CK25" s="2798">
        <f>'B1 - Net Exp Profiles'!N25</f>
        <v>0</v>
      </c>
      <c r="CL25" s="1885">
        <f>'B1 - Net Exp Profiles'!O25</f>
        <v>0</v>
      </c>
      <c r="CM25" s="1885">
        <f>'B1 - Net Exp Profiles'!P25</f>
        <v>0</v>
      </c>
      <c r="CO25" s="1497">
        <f>'B2 - Pay &amp; Agency'!A25</f>
        <v>12</v>
      </c>
      <c r="CP25" s="1466" t="str">
        <f>'B2 - Pay &amp; Agency'!B25</f>
        <v>Other Services (incl. Primary Care) - Pay</v>
      </c>
      <c r="CQ25" s="2420">
        <f>'B2 - Pay &amp; Agency'!C25</f>
        <v>0</v>
      </c>
      <c r="CR25" s="2420">
        <f>'B2 - Pay &amp; Agency'!D25</f>
        <v>0</v>
      </c>
      <c r="CS25" s="2420">
        <f>'B2 - Pay &amp; Agency'!E25</f>
        <v>0</v>
      </c>
      <c r="CT25" s="2420">
        <f>'B2 - Pay &amp; Agency'!F25</f>
        <v>0</v>
      </c>
      <c r="CU25" s="2420">
        <f>'B2 - Pay &amp; Agency'!G25</f>
        <v>0</v>
      </c>
      <c r="CV25" s="2420">
        <f>'B2 - Pay &amp; Agency'!H25</f>
        <v>0</v>
      </c>
      <c r="CW25" s="2420">
        <f>'B2 - Pay &amp; Agency'!I25</f>
        <v>0</v>
      </c>
      <c r="CX25" s="2420">
        <f>'B2 - Pay &amp; Agency'!J25</f>
        <v>0</v>
      </c>
      <c r="CY25" s="2420">
        <f>'B2 - Pay &amp; Agency'!K25</f>
        <v>0</v>
      </c>
      <c r="CZ25" s="2420">
        <f>'B2 - Pay &amp; Agency'!L25</f>
        <v>0</v>
      </c>
      <c r="DA25" s="2420">
        <f>'B2 - Pay &amp; Agency'!M25</f>
        <v>0</v>
      </c>
      <c r="DB25" s="2420">
        <f>'B2 - Pay &amp; Agency'!N25</f>
        <v>0</v>
      </c>
      <c r="DC25" s="1485">
        <f>'B2 - Pay &amp; Agency'!O25</f>
        <v>0</v>
      </c>
      <c r="DD25" s="1486">
        <f>'B2 - Pay &amp; Agency'!P25</f>
        <v>0</v>
      </c>
      <c r="DF25" s="2137">
        <f>'B3 - COVID-19'!A23</f>
        <v>16</v>
      </c>
      <c r="DG25" s="2152" t="str">
        <f>'B3 - COVID-19'!B23</f>
        <v>Provider - Non Pay (Clinical &amp; General Supplies, Rent, Rates, Equipment etc) Exclude PPE - see A7</v>
      </c>
      <c r="DH25" s="1476">
        <f>'B3 - COVID-19'!C23</f>
        <v>0</v>
      </c>
      <c r="DI25" s="1473">
        <f>'B3 - COVID-19'!D23</f>
        <v>0</v>
      </c>
      <c r="DJ25" s="1473">
        <f>'B3 - COVID-19'!E23</f>
        <v>0</v>
      </c>
      <c r="DK25" s="1473">
        <f>'B3 - COVID-19'!F23</f>
        <v>0</v>
      </c>
      <c r="DL25" s="1473">
        <f>'B3 - COVID-19'!G23</f>
        <v>0</v>
      </c>
      <c r="DM25" s="1473">
        <f>'B3 - COVID-19'!H23</f>
        <v>0</v>
      </c>
      <c r="DN25" s="1473">
        <f>'B3 - COVID-19'!I23</f>
        <v>0</v>
      </c>
      <c r="DO25" s="1473">
        <f>'B3 - COVID-19'!J23</f>
        <v>0</v>
      </c>
      <c r="DP25" s="1473">
        <f>'B3 - COVID-19'!K23</f>
        <v>0</v>
      </c>
      <c r="DQ25" s="1473">
        <f>'B3 - COVID-19'!L23</f>
        <v>0</v>
      </c>
      <c r="DR25" s="1473">
        <f>'B3 - COVID-19'!M23</f>
        <v>0</v>
      </c>
      <c r="DS25" s="1480">
        <f>'B3 - COVID-19'!N23</f>
        <v>0</v>
      </c>
      <c r="DT25" s="2087">
        <f>'B3 - COVID-19'!O23</f>
        <v>0</v>
      </c>
      <c r="DU25" s="2088">
        <f>'B3 - COVID-19'!P23</f>
        <v>0</v>
      </c>
      <c r="DV25" s="85"/>
      <c r="DW25" s="85"/>
      <c r="DY25" s="2342">
        <f>'C, C1 &amp; C2 - Savings Schemes'!A25</f>
        <v>13</v>
      </c>
      <c r="DZ25" s="2910" t="str">
        <f>'C, C1 &amp; C2 - Savings Schemes'!B25</f>
        <v>Pay</v>
      </c>
      <c r="EA25" s="93" t="str">
        <f>'C, C1 &amp; C2 - Savings Schemes'!C25</f>
        <v>Budget/Plan</v>
      </c>
      <c r="EB25" s="2002">
        <f>'C, C1 &amp; C2 - Savings Schemes'!D25</f>
        <v>0</v>
      </c>
      <c r="EC25" s="2002">
        <f>'C, C1 &amp; C2 - Savings Schemes'!E25</f>
        <v>0</v>
      </c>
      <c r="ED25" s="2002">
        <f>'C, C1 &amp; C2 - Savings Schemes'!F25</f>
        <v>0</v>
      </c>
      <c r="EE25" s="2002">
        <f>'C, C1 &amp; C2 - Savings Schemes'!G25</f>
        <v>0</v>
      </c>
      <c r="EF25" s="2002">
        <f>'C, C1 &amp; C2 - Savings Schemes'!H25</f>
        <v>0</v>
      </c>
      <c r="EG25" s="2002">
        <f>'C, C1 &amp; C2 - Savings Schemes'!I25</f>
        <v>0</v>
      </c>
      <c r="EH25" s="2002">
        <f>'C, C1 &amp; C2 - Savings Schemes'!J25</f>
        <v>0</v>
      </c>
      <c r="EI25" s="2002">
        <f>'C, C1 &amp; C2 - Savings Schemes'!K25</f>
        <v>0</v>
      </c>
      <c r="EJ25" s="2002">
        <f>'C, C1 &amp; C2 - Savings Schemes'!L25</f>
        <v>0</v>
      </c>
      <c r="EK25" s="2002">
        <f>'C, C1 &amp; C2 - Savings Schemes'!M25</f>
        <v>0</v>
      </c>
      <c r="EL25" s="2002">
        <f>'C, C1 &amp; C2 - Savings Schemes'!N25</f>
        <v>0</v>
      </c>
      <c r="EM25" s="2002">
        <f>'C, C1 &amp; C2 - Savings Schemes'!O25</f>
        <v>0</v>
      </c>
      <c r="EN25" s="1026">
        <f>'C, C1 &amp; C2 - Savings Schemes'!P25</f>
        <v>0</v>
      </c>
      <c r="EO25" s="1023">
        <f>'C, C1 &amp; C2 - Savings Schemes'!Q25</f>
        <v>0</v>
      </c>
      <c r="EP25" s="2343"/>
      <c r="EQ25" s="2344"/>
      <c r="ER25" s="2344"/>
      <c r="ES25" s="2344"/>
      <c r="ET25" s="2344"/>
      <c r="EU25" s="660"/>
      <c r="EV25" s="646"/>
      <c r="EW25" s="2187"/>
      <c r="EX25" s="2956"/>
      <c r="EY25" s="1894" t="str">
        <f>'Table C3 Tracker'!B25</f>
        <v>Total Variance</v>
      </c>
      <c r="EZ25" s="1216">
        <f>'Table C3 Tracker'!C25</f>
        <v>0</v>
      </c>
      <c r="FA25" s="1897">
        <f>'Table C3 Tracker'!D25</f>
        <v>0</v>
      </c>
      <c r="FB25" s="1897">
        <f>'Table C3 Tracker'!E25</f>
        <v>0</v>
      </c>
      <c r="FC25" s="1897">
        <f>'Table C3 Tracker'!F25</f>
        <v>0</v>
      </c>
      <c r="FD25" s="1897">
        <f>'Table C3 Tracker'!G25</f>
        <v>0</v>
      </c>
      <c r="FE25" s="1897">
        <f>'Table C3 Tracker'!H25</f>
        <v>0</v>
      </c>
      <c r="FF25" s="1897">
        <f>'Table C3 Tracker'!I25</f>
        <v>0</v>
      </c>
      <c r="FG25" s="1897">
        <f>'Table C3 Tracker'!J25</f>
        <v>0</v>
      </c>
      <c r="FH25" s="1897">
        <f>'Table C3 Tracker'!K25</f>
        <v>0</v>
      </c>
      <c r="FI25" s="1897">
        <f>'Table C3 Tracker'!L25</f>
        <v>0</v>
      </c>
      <c r="FJ25" s="1897">
        <f>'Table C3 Tracker'!M25</f>
        <v>0</v>
      </c>
      <c r="FK25" s="1897">
        <f>'Table C3 Tracker'!N25</f>
        <v>0</v>
      </c>
      <c r="FL25" s="1905">
        <f>'Table C3 Tracker'!O25</f>
        <v>0</v>
      </c>
      <c r="FM25" s="1895">
        <f>'Table C3 Tracker'!P25</f>
        <v>0</v>
      </c>
      <c r="FN25" s="1896">
        <f>'Table C3 Tracker'!Q25</f>
        <v>0</v>
      </c>
      <c r="FO25" s="1905">
        <f>'Table C3 Tracker'!R25</f>
        <v>0</v>
      </c>
      <c r="FP25" s="1905">
        <f>'Table C3 Tracker'!S25</f>
        <v>0</v>
      </c>
      <c r="FQ25" s="1905">
        <f>'Table C3 Tracker'!T25</f>
        <v>0</v>
      </c>
      <c r="FR25" s="1905">
        <f>'Table C3 Tracker'!U25</f>
        <v>0</v>
      </c>
      <c r="FS25" s="2213"/>
      <c r="FU25" s="2308">
        <f>'D - Welsh NHS Assumptions'!A25</f>
        <v>15</v>
      </c>
      <c r="FV25" s="2346" t="str">
        <f>'D - Welsh NHS Assumptions'!B25</f>
        <v>HEIW</v>
      </c>
      <c r="FW25" s="2332">
        <f>'D - Welsh NHS Assumptions'!C25</f>
        <v>0</v>
      </c>
      <c r="FX25" s="2332">
        <f>'D - Welsh NHS Assumptions'!D25</f>
        <v>0</v>
      </c>
      <c r="FY25" s="2311">
        <f>'D - Welsh NHS Assumptions'!E25</f>
        <v>0</v>
      </c>
      <c r="FZ25" s="1941"/>
      <c r="GA25" s="2332">
        <f>'D - Welsh NHS Assumptions'!G25</f>
        <v>0</v>
      </c>
      <c r="GB25" s="2332">
        <f>'D - Welsh NHS Assumptions'!H25</f>
        <v>0</v>
      </c>
      <c r="GC25" s="2311">
        <f>'D - Welsh NHS Assumptions'!I25</f>
        <v>0</v>
      </c>
      <c r="GD25" s="1941"/>
      <c r="GF25" s="2375">
        <f>'E - Resource Limits'!A25</f>
        <v>13</v>
      </c>
      <c r="GG25" s="2376">
        <f>'E - Resource Limits'!B25</f>
        <v>0</v>
      </c>
      <c r="GH25" s="2377">
        <f>'E - Resource Limits'!C25</f>
        <v>0</v>
      </c>
      <c r="GI25" s="2377">
        <f>'E - Resource Limits'!D25</f>
        <v>0</v>
      </c>
      <c r="GJ25" s="2377">
        <f>'E - Resource Limits'!E25</f>
        <v>0</v>
      </c>
      <c r="GK25" s="2377">
        <f>'E - Resource Limits'!F25</f>
        <v>0</v>
      </c>
      <c r="GL25" s="2311">
        <f>'E - Resource Limits'!G25</f>
        <v>0</v>
      </c>
      <c r="GM25" s="2378">
        <f>'E - Resource Limits'!H25</f>
        <v>0</v>
      </c>
      <c r="GN25" s="2377">
        <f>'E - Resource Limits'!I25</f>
        <v>0</v>
      </c>
      <c r="GO25" s="2377">
        <f>'E - Resource Limits'!J25</f>
        <v>0</v>
      </c>
      <c r="GP25" s="2377">
        <f>'E - Resource Limits'!K25</f>
        <v>0</v>
      </c>
      <c r="GQ25" s="2379">
        <f>'E - Resource Limits'!L25</f>
        <v>0</v>
      </c>
      <c r="GR25" s="2190">
        <f t="shared" si="5"/>
        <v>0</v>
      </c>
      <c r="GT25" s="191">
        <f>'E1 - Invoiced Income'!A25</f>
        <v>14</v>
      </c>
      <c r="GU25" s="2009">
        <f>'E1 - Invoiced Income'!B25</f>
        <v>0</v>
      </c>
      <c r="GV25" s="2010">
        <f>'E1 - Invoiced Income'!C25</f>
        <v>0</v>
      </c>
      <c r="GW25" s="2010">
        <f>'E1 - Invoiced Income'!D25</f>
        <v>0</v>
      </c>
      <c r="GX25" s="2010">
        <f>'E1 - Invoiced Income'!E25</f>
        <v>0</v>
      </c>
      <c r="GY25" s="2010">
        <f>'E1 - Invoiced Income'!F25</f>
        <v>0</v>
      </c>
      <c r="GZ25" s="2010">
        <f>'E1 - Invoiced Income'!G25</f>
        <v>0</v>
      </c>
      <c r="HA25" s="2010">
        <f>'E1 - Invoiced Income'!H25</f>
        <v>0</v>
      </c>
      <c r="HB25" s="2010">
        <f>'E1 - Invoiced Income'!I25</f>
        <v>0</v>
      </c>
      <c r="HC25" s="2010">
        <f>'E1 - Invoiced Income'!J25</f>
        <v>0</v>
      </c>
      <c r="HD25" s="2010">
        <f>'E1 - Invoiced Income'!K25</f>
        <v>0</v>
      </c>
      <c r="HE25" s="2010">
        <f>'E1 - Invoiced Income'!L25</f>
        <v>0</v>
      </c>
      <c r="HF25" s="2010">
        <f>'E1 - Invoiced Income'!M25</f>
        <v>0</v>
      </c>
      <c r="HG25" s="2010">
        <f>'E1 - Invoiced Income'!N25</f>
        <v>0</v>
      </c>
      <c r="HH25" s="2010">
        <f>'E1 - Invoiced Income'!O25</f>
        <v>0</v>
      </c>
      <c r="HI25" s="2010">
        <f>'E1 - Invoiced Income'!P25</f>
        <v>0</v>
      </c>
      <c r="HJ25" s="2010">
        <f>'E1 - Invoiced Income'!R25</f>
        <v>0</v>
      </c>
      <c r="HK25" s="2010">
        <f>'E1 - Invoiced Income'!S25</f>
        <v>0</v>
      </c>
      <c r="HL25" s="1852">
        <f>'E1 - Invoiced Income'!T25</f>
        <v>0</v>
      </c>
      <c r="HM25" s="2011">
        <f>'E1 - Invoiced Income'!U25</f>
        <v>0</v>
      </c>
      <c r="HO25" s="2269">
        <f>'F - SoFP'!A25</f>
        <v>13</v>
      </c>
      <c r="HP25" s="2270" t="str">
        <f>'F - SoFP'!B25</f>
        <v>Trade and other payables</v>
      </c>
      <c r="HQ25" s="2271">
        <f>'F - SoFP'!C25</f>
        <v>0</v>
      </c>
      <c r="HR25" s="2272">
        <f>'F - SoFP'!D25</f>
        <v>0</v>
      </c>
      <c r="HS25" s="2272">
        <f>'F - SoFP'!E25</f>
        <v>0</v>
      </c>
      <c r="HT25" s="2201"/>
      <c r="HV25" s="2412">
        <f>'G - Cash Flow'!A25</f>
        <v>14</v>
      </c>
      <c r="HW25" s="2413" t="str">
        <f>'G - Cash Flow'!B25</f>
        <v>Primary Care Services : Prescribed Drugs &amp; Appliances</v>
      </c>
      <c r="HX25" s="2327">
        <f>'G - Cash Flow'!C25</f>
        <v>0</v>
      </c>
      <c r="HY25" s="2327">
        <f>'G - Cash Flow'!D25</f>
        <v>0</v>
      </c>
      <c r="HZ25" s="2327">
        <f>'G - Cash Flow'!E25</f>
        <v>0</v>
      </c>
      <c r="IA25" s="2327">
        <f>'G - Cash Flow'!F25</f>
        <v>0</v>
      </c>
      <c r="IB25" s="2327">
        <f>'G - Cash Flow'!G25</f>
        <v>0</v>
      </c>
      <c r="IC25" s="2327">
        <f>'G - Cash Flow'!H25</f>
        <v>0</v>
      </c>
      <c r="ID25" s="2327">
        <f>'G - Cash Flow'!I25</f>
        <v>0</v>
      </c>
      <c r="IE25" s="2327">
        <f>'G - Cash Flow'!J25</f>
        <v>0</v>
      </c>
      <c r="IF25" s="2327">
        <f>'G - Cash Flow'!K25</f>
        <v>0</v>
      </c>
      <c r="IG25" s="2327">
        <f>'G - Cash Flow'!L25</f>
        <v>0</v>
      </c>
      <c r="IH25" s="2327">
        <f>'G - Cash Flow'!M25</f>
        <v>0</v>
      </c>
      <c r="II25" s="2327">
        <f>'G - Cash Flow'!N25</f>
        <v>0</v>
      </c>
      <c r="IJ25" s="2414">
        <f>'G - Cash Flow'!O25</f>
        <v>0</v>
      </c>
      <c r="IK25" s="2197"/>
      <c r="IM25" s="1941"/>
      <c r="IN25" s="1942"/>
      <c r="IO25" s="1941"/>
      <c r="IP25" s="1941"/>
      <c r="IQ25" s="1941"/>
      <c r="IR25" s="1941"/>
      <c r="IS25" s="1941"/>
      <c r="IT25" s="1941"/>
      <c r="IU25" s="1941"/>
      <c r="IV25" s="1941"/>
      <c r="IW25" s="1941"/>
      <c r="IX25" s="1941"/>
      <c r="IY25" s="1941"/>
      <c r="IZ25" s="1941"/>
      <c r="JA25" s="1941"/>
      <c r="JB25" s="1941"/>
      <c r="JD25" s="2351">
        <f>'I - Capital RLM'!A25</f>
        <v>7</v>
      </c>
      <c r="JE25" s="2390">
        <f>'I - Capital RLM'!B25</f>
        <v>0</v>
      </c>
      <c r="JF25" s="2272">
        <f>'I - Capital RLM'!C25</f>
        <v>0</v>
      </c>
      <c r="JG25" s="2272">
        <f>'I - Capital RLM'!D25</f>
        <v>0</v>
      </c>
      <c r="JH25" s="2382">
        <f>'I - Capital RLM'!E25</f>
        <v>0</v>
      </c>
      <c r="JI25" s="2383">
        <f>'I - Capital RLM'!F25</f>
        <v>0</v>
      </c>
      <c r="JJ25" s="2272">
        <f>'I - Capital RLM'!G25</f>
        <v>0</v>
      </c>
      <c r="JK25" s="2272">
        <f>'I - Capital RLM'!H25</f>
        <v>0</v>
      </c>
      <c r="JL25" s="2382">
        <f>'I - Capital RLM'!I25</f>
        <v>0</v>
      </c>
      <c r="JM25" s="2384"/>
      <c r="JN25" s="2129">
        <f>'I - Capital RLM'!K25</f>
        <v>0</v>
      </c>
      <c r="JO25" s="2384">
        <f t="shared" si="6"/>
        <v>0</v>
      </c>
      <c r="JQ25" s="2351">
        <f>'J - Capital In Year Schemes'!A25</f>
        <v>14</v>
      </c>
      <c r="JR25" s="2352">
        <f>'J - Capital In Year Schemes'!B25</f>
        <v>0</v>
      </c>
      <c r="JS25" s="2352">
        <f>'J - Capital In Year Schemes'!C25</f>
        <v>0</v>
      </c>
      <c r="JT25" s="2272">
        <f>'J - Capital In Year Schemes'!D25</f>
        <v>0</v>
      </c>
      <c r="JU25" s="2272">
        <f>'J - Capital In Year Schemes'!E25</f>
        <v>0</v>
      </c>
      <c r="JV25" s="2272">
        <f>'J - Capital In Year Schemes'!F25</f>
        <v>0</v>
      </c>
      <c r="JW25" s="2272">
        <f>'J - Capital In Year Schemes'!G25</f>
        <v>0</v>
      </c>
      <c r="JX25" s="2272">
        <f>'J - Capital In Year Schemes'!H25</f>
        <v>0</v>
      </c>
      <c r="JY25" s="2272">
        <f>'J - Capital In Year Schemes'!I25</f>
        <v>0</v>
      </c>
      <c r="JZ25" s="2272">
        <f>'J - Capital In Year Schemes'!J25</f>
        <v>0</v>
      </c>
      <c r="KA25" s="2272">
        <f>'J - Capital In Year Schemes'!K25</f>
        <v>0</v>
      </c>
      <c r="KB25" s="2272">
        <f>'J - Capital In Year Schemes'!L25</f>
        <v>0</v>
      </c>
      <c r="KC25" s="2272">
        <f>'J - Capital In Year Schemes'!M25</f>
        <v>0</v>
      </c>
      <c r="KD25" s="2272">
        <f>'J - Capital In Year Schemes'!N25</f>
        <v>0</v>
      </c>
      <c r="KE25" s="2272">
        <f>'J - Capital In Year Schemes'!O25</f>
        <v>0</v>
      </c>
      <c r="KF25" s="2272">
        <f>'J - Capital In Year Schemes'!P25</f>
        <v>0</v>
      </c>
      <c r="KG25" s="2272">
        <f>'J - Capital In Year Schemes'!Q25</f>
        <v>0</v>
      </c>
      <c r="KH25" s="2353">
        <f>'J - Capital In Year Schemes'!R25</f>
        <v>0</v>
      </c>
      <c r="KI25" s="2353">
        <f>'J - Capital In Year Schemes'!S25</f>
        <v>0</v>
      </c>
      <c r="KJ25" s="2354">
        <f>'J - Capital In Year Schemes'!T25</f>
        <v>0</v>
      </c>
      <c r="KK25" s="2323">
        <f t="shared" si="4"/>
        <v>0</v>
      </c>
      <c r="KM25" s="2316">
        <f>'K - Capital Disposals'!A25</f>
        <v>15</v>
      </c>
      <c r="KN25" s="2340">
        <f>'K - Capital Disposals'!B25</f>
        <v>0</v>
      </c>
      <c r="KO25" s="2325">
        <f>'K - Capital Disposals'!C25</f>
        <v>0</v>
      </c>
      <c r="KP25" s="2325">
        <f>'K - Capital Disposals'!D25</f>
        <v>0</v>
      </c>
      <c r="KQ25" s="2341">
        <f>'K - Capital Disposals'!E25</f>
        <v>0</v>
      </c>
      <c r="KR25" s="2327">
        <f>'K - Capital Disposals'!F25</f>
        <v>0</v>
      </c>
      <c r="KS25" s="2327">
        <f>'K - Capital Disposals'!G25</f>
        <v>0</v>
      </c>
      <c r="KT25" s="2317">
        <f>'K - Capital Disposals'!H25</f>
        <v>0</v>
      </c>
      <c r="KU25" s="2318">
        <f>'K - Capital Disposals'!I25</f>
        <v>0</v>
      </c>
      <c r="KV25" s="2933">
        <f>'K - Capital Disposals'!J25</f>
        <v>0</v>
      </c>
      <c r="KW25" s="2934"/>
      <c r="KX25" s="2934"/>
      <c r="KY25" s="2934"/>
      <c r="KZ25" s="2934"/>
      <c r="LA25" s="2934"/>
      <c r="LB25" s="2935"/>
      <c r="LC25" s="2190"/>
      <c r="LE25" s="1807">
        <f>'L - EFL'!A25</f>
        <v>14</v>
      </c>
      <c r="LF25" s="1797" t="str">
        <f>'L - EFL'!B25</f>
        <v>Current liabilities - Trade and other payables</v>
      </c>
      <c r="LG25" s="2023">
        <f>'L - EFL'!C25</f>
        <v>0</v>
      </c>
      <c r="LH25" s="2023">
        <f>'L - EFL'!D25</f>
        <v>0</v>
      </c>
      <c r="LI25" s="1796">
        <f>'L - EFL'!E25</f>
        <v>0</v>
      </c>
      <c r="LJ25" s="2023">
        <f>'L - EFL'!F25</f>
        <v>0</v>
      </c>
      <c r="LL25" s="1281"/>
      <c r="LM25" s="2404">
        <f>'M - Aged Debtors'!B25</f>
        <v>0</v>
      </c>
      <c r="LN25" s="2405">
        <f>'M - Aged Debtors'!C25</f>
        <v>0</v>
      </c>
      <c r="LO25" s="2406">
        <f>'M - Aged Debtors'!D25</f>
        <v>0</v>
      </c>
      <c r="LP25" s="2407">
        <f>'M - Aged Debtors'!E25</f>
        <v>0</v>
      </c>
      <c r="LQ25" s="2408">
        <f>'M - Aged Debtors'!F25</f>
        <v>0</v>
      </c>
      <c r="LR25" s="2409" t="str">
        <f>'M - Aged Debtors'!G25</f>
        <v/>
      </c>
      <c r="LS25" s="899" t="str">
        <f>'M - Aged Debtors'!H25</f>
        <v/>
      </c>
      <c r="LT25" s="899" t="str">
        <f>'M - Aged Debtors'!I25</f>
        <v/>
      </c>
      <c r="LU25" s="900" t="str">
        <f>'M - Aged Debtors'!J25</f>
        <v/>
      </c>
      <c r="LV25" s="1964">
        <f>'M - Aged Debtors'!K25</f>
        <v>0</v>
      </c>
      <c r="LX25" s="2960" t="str">
        <f>'N - GMS'!A25</f>
        <v/>
      </c>
      <c r="LY25" s="2961"/>
      <c r="LZ25" s="2961"/>
      <c r="MA25" s="242"/>
      <c r="MB25" s="242"/>
      <c r="MC25" s="242"/>
      <c r="MD25" s="232"/>
      <c r="ME25" s="232"/>
      <c r="MF25" s="232"/>
      <c r="MH25" s="1869" t="str">
        <f>'O - Dental'!A25</f>
        <v>Additional Access</v>
      </c>
      <c r="MI25" s="763"/>
      <c r="MJ25" s="761">
        <f>'O - Dental'!C25</f>
        <v>15</v>
      </c>
      <c r="MK25" s="2415">
        <f>'O - Dental'!D25</f>
        <v>0</v>
      </c>
      <c r="ML25" s="2415">
        <f>'O - Dental'!E25</f>
        <v>0</v>
      </c>
      <c r="MM25" s="2416">
        <f>'O - Dental'!F25</f>
        <v>0</v>
      </c>
      <c r="MN25" s="2417">
        <f>'O - Dental'!G25</f>
        <v>0</v>
      </c>
      <c r="MO25" s="717"/>
      <c r="MP25" s="1973">
        <f>'O - Dental'!I25</f>
        <v>0</v>
      </c>
    </row>
    <row r="26" spans="1:354" ht="20" customHeight="1" thickBot="1">
      <c r="A26" s="1941"/>
      <c r="B26" s="1941"/>
      <c r="C26" s="1941"/>
      <c r="D26" s="1941"/>
      <c r="E26" s="1941"/>
      <c r="F26" s="1941"/>
      <c r="G26" s="1941"/>
      <c r="H26" s="1941"/>
      <c r="I26" s="1941"/>
      <c r="J26" s="1941"/>
      <c r="K26" s="1941"/>
      <c r="M26" s="1035">
        <f>'A - Movement'!A26</f>
        <v>16</v>
      </c>
      <c r="N26" s="1127" t="str">
        <f>'A - Movement'!B26</f>
        <v>Additional In Year &amp; Movement from Planned Release of Previously Committed Contingencies &amp; Reserves (Positive Value)</v>
      </c>
      <c r="O26" s="1243">
        <f>'A - Movement'!C26</f>
        <v>0</v>
      </c>
      <c r="P26" s="1243">
        <f>'A - Movement'!D26</f>
        <v>0</v>
      </c>
      <c r="Q26" s="1039">
        <f>'A - Movement'!E26</f>
        <v>0</v>
      </c>
      <c r="R26" s="1039">
        <f>'A - Movement'!F26</f>
        <v>0</v>
      </c>
      <c r="S26" s="1941"/>
      <c r="T26" s="2183"/>
      <c r="U26" s="1035">
        <f>'A - Movement'!I26</f>
        <v>16</v>
      </c>
      <c r="V26" s="1127" t="str">
        <f t="shared" si="7"/>
        <v>Additional In Year &amp; Movement from Planned Release of Previously Committed Contingencies &amp; Reserves (Positive Value)</v>
      </c>
      <c r="W26" s="1039">
        <f>'A - Movement'!J26</f>
        <v>0</v>
      </c>
      <c r="X26" s="1039">
        <f>'A - Movement'!K26</f>
        <v>0</v>
      </c>
      <c r="Y26" s="1039">
        <f>'A - Movement'!L26</f>
        <v>0</v>
      </c>
      <c r="Z26" s="1039">
        <f>'A - Movement'!M26</f>
        <v>0</v>
      </c>
      <c r="AA26" s="1039">
        <f>'A - Movement'!N26</f>
        <v>0</v>
      </c>
      <c r="AB26" s="1039">
        <f>'A - Movement'!O26</f>
        <v>0</v>
      </c>
      <c r="AC26" s="1039">
        <f>'A - Movement'!P26</f>
        <v>0</v>
      </c>
      <c r="AD26" s="1039">
        <f>'A - Movement'!Q26</f>
        <v>0</v>
      </c>
      <c r="AE26" s="1039">
        <f>'A - Movement'!R26</f>
        <v>0</v>
      </c>
      <c r="AF26" s="1039">
        <f>'A - Movement'!S26</f>
        <v>0</v>
      </c>
      <c r="AG26" s="1039">
        <f>'A - Movement'!T26</f>
        <v>0</v>
      </c>
      <c r="AH26" s="1039">
        <f>'A - Movement'!U26</f>
        <v>0</v>
      </c>
      <c r="AI26" s="1243">
        <f>'A - Movement'!V26</f>
        <v>0</v>
      </c>
      <c r="AJ26" s="1243">
        <f>'A - Movement'!W26</f>
        <v>0</v>
      </c>
      <c r="AK26" s="1243">
        <f t="shared" si="8"/>
        <v>0</v>
      </c>
      <c r="AL26" s="1039">
        <f t="shared" si="9"/>
        <v>0</v>
      </c>
      <c r="AM26" s="1039">
        <f t="shared" si="10"/>
        <v>0</v>
      </c>
      <c r="AN26" s="1941"/>
      <c r="AO26" s="2183"/>
      <c r="AP26" s="1554">
        <f>'A1 - Underlying Position'!A27</f>
        <v>16</v>
      </c>
      <c r="AQ26" s="1526" t="str">
        <f>'A1 - Underlying Position'!B27</f>
        <v>Non Pay - External Contractors</v>
      </c>
      <c r="AR26" s="2012">
        <f>'A1 - Underlying Position'!C27</f>
        <v>0</v>
      </c>
      <c r="AS26" s="2418">
        <f>'A1 - Underlying Position'!D27</f>
        <v>0</v>
      </c>
      <c r="AT26" s="2418">
        <f>'A1 - Underlying Position'!E27</f>
        <v>0</v>
      </c>
      <c r="AU26" s="80">
        <f>'A1 - Underlying Position'!F27</f>
        <v>0</v>
      </c>
      <c r="AV26" s="2419">
        <f>'A1 - Underlying Position'!G27</f>
        <v>0</v>
      </c>
      <c r="AW26" s="80">
        <f>'A1 - Underlying Position'!H27</f>
        <v>0</v>
      </c>
      <c r="AX26" s="1941"/>
      <c r="AZ26" s="1912">
        <f>'A2 - Risks'!A26</f>
        <v>18</v>
      </c>
      <c r="BA26" s="2018">
        <f>'A2 - Risks'!B26</f>
        <v>0</v>
      </c>
      <c r="BB26" s="2000">
        <f>'A2 - Risks'!C26</f>
        <v>0</v>
      </c>
      <c r="BC26" s="1966">
        <f>'A2 - Risks'!D26</f>
        <v>0</v>
      </c>
      <c r="BE26" s="2372">
        <f>'B - Monthly Positions'!A26</f>
        <v>16</v>
      </c>
      <c r="BF26" s="1524" t="str">
        <f>'B - Monthly Positions'!B26</f>
        <v>Other Private &amp; Voluntary Sector</v>
      </c>
      <c r="BG26" s="99" t="str">
        <f>'B - Monthly Positions'!C26</f>
        <v>Actual/F'cast</v>
      </c>
      <c r="BH26" s="1993">
        <f>'B - Monthly Positions'!D26</f>
        <v>0</v>
      </c>
      <c r="BI26" s="1993">
        <f>'B - Monthly Positions'!E26</f>
        <v>0</v>
      </c>
      <c r="BJ26" s="1993">
        <f>'B - Monthly Positions'!F26</f>
        <v>0</v>
      </c>
      <c r="BK26" s="1993">
        <f>'B - Monthly Positions'!G26</f>
        <v>0</v>
      </c>
      <c r="BL26" s="1994">
        <f>'B - Monthly Positions'!H26</f>
        <v>0</v>
      </c>
      <c r="BM26" s="1994">
        <f>'B - Monthly Positions'!I26</f>
        <v>0</v>
      </c>
      <c r="BN26" s="1994">
        <f>'B - Monthly Positions'!J26</f>
        <v>0</v>
      </c>
      <c r="BO26" s="1994">
        <f>'B - Monthly Positions'!K26</f>
        <v>0</v>
      </c>
      <c r="BP26" s="1994">
        <f>'B - Monthly Positions'!L26</f>
        <v>0</v>
      </c>
      <c r="BQ26" s="1994">
        <f>'B - Monthly Positions'!M26</f>
        <v>0</v>
      </c>
      <c r="BR26" s="1994">
        <f>'B - Monthly Positions'!N26</f>
        <v>0</v>
      </c>
      <c r="BS26" s="2027">
        <f>'B - Monthly Positions'!O26</f>
        <v>0</v>
      </c>
      <c r="BT26" s="1993">
        <f>'B - Monthly Positions'!P26</f>
        <v>0</v>
      </c>
      <c r="BU26" s="1993">
        <f>'B - Monthly Positions'!Q26</f>
        <v>0</v>
      </c>
      <c r="BV26" s="1830"/>
      <c r="BW26" s="2102"/>
      <c r="BX26" s="155">
        <f>'B1 - Net Exp Profiles'!A26</f>
        <v>17</v>
      </c>
      <c r="BY26" s="1180" t="str">
        <f>'B1 - Net Exp Profiles'!B26</f>
        <v>In Year Slippage on Current Planned Pay Investments/Repurposing of Developmental Initiatives due to C19 (Positive Values)</v>
      </c>
      <c r="BZ26" s="2799">
        <f>'B1 - Net Exp Profiles'!C26</f>
        <v>0</v>
      </c>
      <c r="CA26" s="2795">
        <f>'B1 - Net Exp Profiles'!D26</f>
        <v>0</v>
      </c>
      <c r="CB26" s="2795">
        <f>'B1 - Net Exp Profiles'!E26</f>
        <v>0</v>
      </c>
      <c r="CC26" s="2795">
        <f>'B1 - Net Exp Profiles'!F26</f>
        <v>0</v>
      </c>
      <c r="CD26" s="2795">
        <f>'B1 - Net Exp Profiles'!G26</f>
        <v>0</v>
      </c>
      <c r="CE26" s="2795">
        <f>'B1 - Net Exp Profiles'!H26</f>
        <v>0</v>
      </c>
      <c r="CF26" s="2795">
        <f>'B1 - Net Exp Profiles'!I26</f>
        <v>0</v>
      </c>
      <c r="CG26" s="2795">
        <f>'B1 - Net Exp Profiles'!J26</f>
        <v>0</v>
      </c>
      <c r="CH26" s="2795">
        <f>'B1 - Net Exp Profiles'!K26</f>
        <v>0</v>
      </c>
      <c r="CI26" s="2795">
        <f>'B1 - Net Exp Profiles'!L26</f>
        <v>0</v>
      </c>
      <c r="CJ26" s="2795">
        <f>'B1 - Net Exp Profiles'!M26</f>
        <v>0</v>
      </c>
      <c r="CK26" s="2795">
        <f>'B1 - Net Exp Profiles'!N26</f>
        <v>0</v>
      </c>
      <c r="CL26" s="1208">
        <f>'B1 - Net Exp Profiles'!O26</f>
        <v>0</v>
      </c>
      <c r="CM26" s="1208">
        <f>'B1 - Net Exp Profiles'!P26</f>
        <v>0</v>
      </c>
      <c r="CO26" s="1498">
        <f>'B2 - Pay &amp; Agency'!A26</f>
        <v>13</v>
      </c>
      <c r="CP26" s="1499" t="str">
        <f>'B2 - Pay &amp; Agency'!B26</f>
        <v>Total - Pay</v>
      </c>
      <c r="CQ26" s="1492">
        <f>'B2 - Pay &amp; Agency'!C26</f>
        <v>0</v>
      </c>
      <c r="CR26" s="1493">
        <f>'B2 - Pay &amp; Agency'!D26</f>
        <v>0</v>
      </c>
      <c r="CS26" s="1493">
        <f>'B2 - Pay &amp; Agency'!E26</f>
        <v>0</v>
      </c>
      <c r="CT26" s="1493">
        <f>'B2 - Pay &amp; Agency'!F26</f>
        <v>0</v>
      </c>
      <c r="CU26" s="1493">
        <f>'B2 - Pay &amp; Agency'!G26</f>
        <v>0</v>
      </c>
      <c r="CV26" s="1493">
        <f>'B2 - Pay &amp; Agency'!H26</f>
        <v>0</v>
      </c>
      <c r="CW26" s="1493">
        <f>'B2 - Pay &amp; Agency'!I26</f>
        <v>0</v>
      </c>
      <c r="CX26" s="1493">
        <f>'B2 - Pay &amp; Agency'!J26</f>
        <v>0</v>
      </c>
      <c r="CY26" s="1493">
        <f>'B2 - Pay &amp; Agency'!K26</f>
        <v>0</v>
      </c>
      <c r="CZ26" s="1493">
        <f>'B2 - Pay &amp; Agency'!L26</f>
        <v>0</v>
      </c>
      <c r="DA26" s="1493">
        <f>'B2 - Pay &amp; Agency'!M26</f>
        <v>0</v>
      </c>
      <c r="DB26" s="1494">
        <f>'B2 - Pay &amp; Agency'!N26</f>
        <v>0</v>
      </c>
      <c r="DC26" s="1490">
        <f>'B2 - Pay &amp; Agency'!O26</f>
        <v>0</v>
      </c>
      <c r="DD26" s="1491">
        <f>'B2 - Pay &amp; Agency'!P26</f>
        <v>0</v>
      </c>
      <c r="DF26" s="2137">
        <f>'B3 - COVID-19'!A24</f>
        <v>17</v>
      </c>
      <c r="DG26" s="2146" t="str">
        <f>'B3 - COVID-19'!B24</f>
        <v>Healthcare Services Provided by Other NHS Bodies</v>
      </c>
      <c r="DH26" s="1477">
        <f>'B3 - COVID-19'!C24</f>
        <v>0</v>
      </c>
      <c r="DI26" s="1472">
        <f>'B3 - COVID-19'!D24</f>
        <v>0</v>
      </c>
      <c r="DJ26" s="1472">
        <f>'B3 - COVID-19'!E24</f>
        <v>0</v>
      </c>
      <c r="DK26" s="1472">
        <f>'B3 - COVID-19'!F24</f>
        <v>0</v>
      </c>
      <c r="DL26" s="1472">
        <f>'B3 - COVID-19'!G24</f>
        <v>0</v>
      </c>
      <c r="DM26" s="1472">
        <f>'B3 - COVID-19'!H24</f>
        <v>0</v>
      </c>
      <c r="DN26" s="1472">
        <f>'B3 - COVID-19'!I24</f>
        <v>0</v>
      </c>
      <c r="DO26" s="1472">
        <f>'B3 - COVID-19'!J24</f>
        <v>0</v>
      </c>
      <c r="DP26" s="1472">
        <f>'B3 - COVID-19'!K24</f>
        <v>0</v>
      </c>
      <c r="DQ26" s="1472">
        <f>'B3 - COVID-19'!L24</f>
        <v>0</v>
      </c>
      <c r="DR26" s="1472">
        <f>'B3 - COVID-19'!M24</f>
        <v>0</v>
      </c>
      <c r="DS26" s="1481">
        <f>'B3 - COVID-19'!N24</f>
        <v>0</v>
      </c>
      <c r="DT26" s="1470">
        <f>'B3 - COVID-19'!O24</f>
        <v>0</v>
      </c>
      <c r="DU26" s="1471">
        <f>'B3 - COVID-19'!P24</f>
        <v>0</v>
      </c>
      <c r="DV26" s="85"/>
      <c r="DW26" s="85"/>
      <c r="DY26" s="2358">
        <f>'C, C1 &amp; C2 - Savings Schemes'!A26</f>
        <v>14</v>
      </c>
      <c r="DZ26" s="2911"/>
      <c r="EA26" s="96" t="str">
        <f>'C, C1 &amp; C2 - Savings Schemes'!C26</f>
        <v>Actual/F'cast</v>
      </c>
      <c r="EB26" s="1993">
        <f>'C, C1 &amp; C2 - Savings Schemes'!D26</f>
        <v>0</v>
      </c>
      <c r="EC26" s="1993">
        <f>'C, C1 &amp; C2 - Savings Schemes'!E26</f>
        <v>0</v>
      </c>
      <c r="ED26" s="1993">
        <f>'C, C1 &amp; C2 - Savings Schemes'!F26</f>
        <v>0</v>
      </c>
      <c r="EE26" s="1993">
        <f>'C, C1 &amp; C2 - Savings Schemes'!G26</f>
        <v>0</v>
      </c>
      <c r="EF26" s="1993">
        <f>'C, C1 &amp; C2 - Savings Schemes'!H26</f>
        <v>0</v>
      </c>
      <c r="EG26" s="1993">
        <f>'C, C1 &amp; C2 - Savings Schemes'!I26</f>
        <v>0</v>
      </c>
      <c r="EH26" s="1993">
        <f>'C, C1 &amp; C2 - Savings Schemes'!J26</f>
        <v>0</v>
      </c>
      <c r="EI26" s="1993">
        <f>'C, C1 &amp; C2 - Savings Schemes'!K26</f>
        <v>0</v>
      </c>
      <c r="EJ26" s="1993">
        <f>'C, C1 &amp; C2 - Savings Schemes'!L26</f>
        <v>0</v>
      </c>
      <c r="EK26" s="1993">
        <f>'C, C1 &amp; C2 - Savings Schemes'!M26</f>
        <v>0</v>
      </c>
      <c r="EL26" s="1993">
        <f>'C, C1 &amp; C2 - Savings Schemes'!N26</f>
        <v>0</v>
      </c>
      <c r="EM26" s="2007">
        <f>'C, C1 &amp; C2 - Savings Schemes'!O26</f>
        <v>0</v>
      </c>
      <c r="EN26" s="132">
        <f>'C, C1 &amp; C2 - Savings Schemes'!P26</f>
        <v>0</v>
      </c>
      <c r="EO26" s="1025">
        <f>'C, C1 &amp; C2 - Savings Schemes'!Q26</f>
        <v>0</v>
      </c>
      <c r="EP26" s="1292" t="e">
        <f>'C, C1 &amp; C2 - Savings Schemes'!R26</f>
        <v>#DIV/0!</v>
      </c>
      <c r="EQ26" s="2359">
        <f>'C, C1 &amp; C2 - Savings Schemes'!S26</f>
        <v>0</v>
      </c>
      <c r="ER26" s="2359">
        <f>'C, C1 &amp; C2 - Savings Schemes'!T26</f>
        <v>0</v>
      </c>
      <c r="ES26" s="2359">
        <f>'C, C1 &amp; C2 - Savings Schemes'!U26</f>
        <v>0</v>
      </c>
      <c r="ET26" s="2359">
        <f>'C, C1 &amp; C2 - Savings Schemes'!V26</f>
        <v>0</v>
      </c>
      <c r="EU26" s="122"/>
      <c r="EV26" s="2008">
        <f>'C, C1 &amp; C2 - Savings Schemes'!X26</f>
        <v>0</v>
      </c>
      <c r="EW26" s="2187"/>
      <c r="EX26" s="2954" t="e">
        <f>'Table C3 Tracker'!#REF!</f>
        <v>#REF!</v>
      </c>
      <c r="EY26" s="1168" t="e">
        <f>'Table C3 Tracker'!#REF!</f>
        <v>#REF!</v>
      </c>
      <c r="EZ26" s="1899" t="e">
        <f>'Table C3 Tracker'!#REF!</f>
        <v>#REF!</v>
      </c>
      <c r="FA26" s="1900" t="e">
        <f>'Table C3 Tracker'!#REF!</f>
        <v>#REF!</v>
      </c>
      <c r="FB26" s="1900" t="e">
        <f>'Table C3 Tracker'!#REF!</f>
        <v>#REF!</v>
      </c>
      <c r="FC26" s="1900" t="e">
        <f>'Table C3 Tracker'!#REF!</f>
        <v>#REF!</v>
      </c>
      <c r="FD26" s="1900" t="e">
        <f>'Table C3 Tracker'!#REF!</f>
        <v>#REF!</v>
      </c>
      <c r="FE26" s="1900" t="e">
        <f>'Table C3 Tracker'!#REF!</f>
        <v>#REF!</v>
      </c>
      <c r="FF26" s="1900" t="e">
        <f>'Table C3 Tracker'!#REF!</f>
        <v>#REF!</v>
      </c>
      <c r="FG26" s="1900" t="e">
        <f>'Table C3 Tracker'!#REF!</f>
        <v>#REF!</v>
      </c>
      <c r="FH26" s="1900" t="e">
        <f>'Table C3 Tracker'!#REF!</f>
        <v>#REF!</v>
      </c>
      <c r="FI26" s="1900" t="e">
        <f>'Table C3 Tracker'!#REF!</f>
        <v>#REF!</v>
      </c>
      <c r="FJ26" s="1900" t="e">
        <f>'Table C3 Tracker'!#REF!</f>
        <v>#REF!</v>
      </c>
      <c r="FK26" s="1900" t="e">
        <f>'Table C3 Tracker'!#REF!</f>
        <v>#REF!</v>
      </c>
      <c r="FL26" s="1903" t="e">
        <f>'Table C3 Tracker'!#REF!</f>
        <v>#REF!</v>
      </c>
      <c r="FM26" s="1618" t="e">
        <f>'Table C3 Tracker'!#REF!</f>
        <v>#REF!</v>
      </c>
      <c r="FN26" s="1901" t="e">
        <f>'Table C3 Tracker'!#REF!</f>
        <v>#REF!</v>
      </c>
      <c r="FO26" s="1903" t="e">
        <f>'Table C3 Tracker'!#REF!</f>
        <v>#REF!</v>
      </c>
      <c r="FP26" s="1903" t="e">
        <f>'Table C3 Tracker'!#REF!</f>
        <v>#REF!</v>
      </c>
      <c r="FQ26" s="1903" t="e">
        <f>'Table C3 Tracker'!#REF!</f>
        <v>#REF!</v>
      </c>
      <c r="FR26" s="1903" t="e">
        <f>'Table C3 Tracker'!#REF!</f>
        <v>#REF!</v>
      </c>
      <c r="FS26" s="2213"/>
      <c r="FU26" s="2308">
        <f>'D - Welsh NHS Assumptions'!A26</f>
        <v>16</v>
      </c>
      <c r="FV26" s="2346" t="str">
        <f>'D - Welsh NHS Assumptions'!B26</f>
        <v>NHS Wales Executive</v>
      </c>
      <c r="FW26" s="2332">
        <f>'D - Welsh NHS Assumptions'!C26</f>
        <v>0</v>
      </c>
      <c r="FX26" s="2332">
        <f>'D - Welsh NHS Assumptions'!D26</f>
        <v>0</v>
      </c>
      <c r="FY26" s="2311">
        <f>'D - Welsh NHS Assumptions'!E26</f>
        <v>0</v>
      </c>
      <c r="FZ26" s="1941"/>
      <c r="GA26" s="2332">
        <f>'D - Welsh NHS Assumptions'!G26</f>
        <v>0</v>
      </c>
      <c r="GB26" s="2332">
        <f>'D - Welsh NHS Assumptions'!H26</f>
        <v>0</v>
      </c>
      <c r="GC26" s="2311">
        <f>'D - Welsh NHS Assumptions'!I26</f>
        <v>0</v>
      </c>
      <c r="GD26" s="1941"/>
      <c r="GF26" s="2375">
        <f>'E - Resource Limits'!A26</f>
        <v>14</v>
      </c>
      <c r="GG26" s="2376">
        <f>'E - Resource Limits'!B26</f>
        <v>0</v>
      </c>
      <c r="GH26" s="2377">
        <f>'E - Resource Limits'!C26</f>
        <v>0</v>
      </c>
      <c r="GI26" s="2377">
        <f>'E - Resource Limits'!D26</f>
        <v>0</v>
      </c>
      <c r="GJ26" s="2377">
        <f>'E - Resource Limits'!E26</f>
        <v>0</v>
      </c>
      <c r="GK26" s="2377">
        <f>'E - Resource Limits'!F26</f>
        <v>0</v>
      </c>
      <c r="GL26" s="2311">
        <f>'E - Resource Limits'!G26</f>
        <v>0</v>
      </c>
      <c r="GM26" s="2378">
        <f>'E - Resource Limits'!H26</f>
        <v>0</v>
      </c>
      <c r="GN26" s="2377">
        <f>'E - Resource Limits'!I26</f>
        <v>0</v>
      </c>
      <c r="GO26" s="2377">
        <f>'E - Resource Limits'!J26</f>
        <v>0</v>
      </c>
      <c r="GP26" s="2377">
        <f>'E - Resource Limits'!K26</f>
        <v>0</v>
      </c>
      <c r="GQ26" s="2379">
        <f>'E - Resource Limits'!L26</f>
        <v>0</v>
      </c>
      <c r="GR26" s="2190">
        <f t="shared" si="5"/>
        <v>0</v>
      </c>
      <c r="GT26" s="191">
        <f>'E1 - Invoiced Income'!A26</f>
        <v>15</v>
      </c>
      <c r="GU26" s="2009">
        <f>'E1 - Invoiced Income'!B26</f>
        <v>0</v>
      </c>
      <c r="GV26" s="2010">
        <f>'E1 - Invoiced Income'!C26</f>
        <v>0</v>
      </c>
      <c r="GW26" s="2010">
        <f>'E1 - Invoiced Income'!D26</f>
        <v>0</v>
      </c>
      <c r="GX26" s="2010">
        <f>'E1 - Invoiced Income'!E26</f>
        <v>0</v>
      </c>
      <c r="GY26" s="2010">
        <f>'E1 - Invoiced Income'!F26</f>
        <v>0</v>
      </c>
      <c r="GZ26" s="2010">
        <f>'E1 - Invoiced Income'!G26</f>
        <v>0</v>
      </c>
      <c r="HA26" s="2010">
        <f>'E1 - Invoiced Income'!H26</f>
        <v>0</v>
      </c>
      <c r="HB26" s="2010">
        <f>'E1 - Invoiced Income'!I26</f>
        <v>0</v>
      </c>
      <c r="HC26" s="2010">
        <f>'E1 - Invoiced Income'!J26</f>
        <v>0</v>
      </c>
      <c r="HD26" s="2010">
        <f>'E1 - Invoiced Income'!K26</f>
        <v>0</v>
      </c>
      <c r="HE26" s="2010">
        <f>'E1 - Invoiced Income'!L26</f>
        <v>0</v>
      </c>
      <c r="HF26" s="2010">
        <f>'E1 - Invoiced Income'!M26</f>
        <v>0</v>
      </c>
      <c r="HG26" s="2010">
        <f>'E1 - Invoiced Income'!N26</f>
        <v>0</v>
      </c>
      <c r="HH26" s="2010">
        <f>'E1 - Invoiced Income'!O26</f>
        <v>0</v>
      </c>
      <c r="HI26" s="2010">
        <f>'E1 - Invoiced Income'!P26</f>
        <v>0</v>
      </c>
      <c r="HJ26" s="2010">
        <f>'E1 - Invoiced Income'!R26</f>
        <v>0</v>
      </c>
      <c r="HK26" s="2010">
        <f>'E1 - Invoiced Income'!S26</f>
        <v>0</v>
      </c>
      <c r="HL26" s="1852">
        <f>'E1 - Invoiced Income'!T26</f>
        <v>0</v>
      </c>
      <c r="HM26" s="2011">
        <f>'E1 - Invoiced Income'!U26</f>
        <v>0</v>
      </c>
      <c r="HO26" s="2269">
        <f>'F - SoFP'!A26</f>
        <v>14</v>
      </c>
      <c r="HP26" s="2270" t="str">
        <f>'F - SoFP'!B26</f>
        <v>Borrowings (Trust Only)</v>
      </c>
      <c r="HQ26" s="2271">
        <f>'F - SoFP'!C26</f>
        <v>0</v>
      </c>
      <c r="HR26" s="2272">
        <f>'F - SoFP'!D26</f>
        <v>0</v>
      </c>
      <c r="HS26" s="2272">
        <f>'F - SoFP'!E26</f>
        <v>0</v>
      </c>
      <c r="HT26" s="2201"/>
      <c r="HV26" s="2412">
        <f>'G - Cash Flow'!A26</f>
        <v>15</v>
      </c>
      <c r="HW26" s="2413" t="str">
        <f>'G - Cash Flow'!B26</f>
        <v>Primary Care Services : General Dental Services</v>
      </c>
      <c r="HX26" s="2327">
        <f>'G - Cash Flow'!C26</f>
        <v>0</v>
      </c>
      <c r="HY26" s="2327">
        <f>'G - Cash Flow'!D26</f>
        <v>0</v>
      </c>
      <c r="HZ26" s="2327">
        <f>'G - Cash Flow'!E26</f>
        <v>0</v>
      </c>
      <c r="IA26" s="2327">
        <f>'G - Cash Flow'!F26</f>
        <v>0</v>
      </c>
      <c r="IB26" s="2327">
        <f>'G - Cash Flow'!G26</f>
        <v>0</v>
      </c>
      <c r="IC26" s="2327">
        <f>'G - Cash Flow'!H26</f>
        <v>0</v>
      </c>
      <c r="ID26" s="2327">
        <f>'G - Cash Flow'!I26</f>
        <v>0</v>
      </c>
      <c r="IE26" s="2327">
        <f>'G - Cash Flow'!J26</f>
        <v>0</v>
      </c>
      <c r="IF26" s="2327">
        <f>'G - Cash Flow'!K26</f>
        <v>0</v>
      </c>
      <c r="IG26" s="2327">
        <f>'G - Cash Flow'!L26</f>
        <v>0</v>
      </c>
      <c r="IH26" s="2327">
        <f>'G - Cash Flow'!M26</f>
        <v>0</v>
      </c>
      <c r="II26" s="2327">
        <f>'G - Cash Flow'!N26</f>
        <v>0</v>
      </c>
      <c r="IJ26" s="2414">
        <f>'G - Cash Flow'!O26</f>
        <v>0</v>
      </c>
      <c r="IK26" s="2197"/>
      <c r="IM26" s="1941"/>
      <c r="IN26" s="1942"/>
      <c r="IO26" s="1941"/>
      <c r="IP26" s="1941"/>
      <c r="IQ26" s="1941"/>
      <c r="IR26" s="1941"/>
      <c r="IS26" s="1941"/>
      <c r="IT26" s="1941"/>
      <c r="IU26" s="1941"/>
      <c r="IV26" s="1941"/>
      <c r="IW26" s="1941"/>
      <c r="IX26" s="1941"/>
      <c r="IY26" s="1941"/>
      <c r="IZ26" s="1941"/>
      <c r="JA26" s="1941"/>
      <c r="JB26" s="1941"/>
      <c r="JD26" s="2351">
        <f>'I - Capital RLM'!A26</f>
        <v>8</v>
      </c>
      <c r="JE26" s="2390">
        <f>'I - Capital RLM'!B26</f>
        <v>0</v>
      </c>
      <c r="JF26" s="2272">
        <f>'I - Capital RLM'!C26</f>
        <v>0</v>
      </c>
      <c r="JG26" s="2272">
        <f>'I - Capital RLM'!D26</f>
        <v>0</v>
      </c>
      <c r="JH26" s="2382">
        <f>'I - Capital RLM'!E26</f>
        <v>0</v>
      </c>
      <c r="JI26" s="2383">
        <f>'I - Capital RLM'!F26</f>
        <v>0</v>
      </c>
      <c r="JJ26" s="2272">
        <f>'I - Capital RLM'!G26</f>
        <v>0</v>
      </c>
      <c r="JK26" s="2272">
        <f>'I - Capital RLM'!H26</f>
        <v>0</v>
      </c>
      <c r="JL26" s="2382">
        <f>'I - Capital RLM'!I26</f>
        <v>0</v>
      </c>
      <c r="JM26" s="2384"/>
      <c r="JN26" s="2129">
        <f>'I - Capital RLM'!K26</f>
        <v>0</v>
      </c>
      <c r="JO26" s="2384">
        <f t="shared" si="6"/>
        <v>0</v>
      </c>
      <c r="JQ26" s="2351">
        <f>'J - Capital In Year Schemes'!A26</f>
        <v>15</v>
      </c>
      <c r="JR26" s="2352">
        <f>'J - Capital In Year Schemes'!B26</f>
        <v>0</v>
      </c>
      <c r="JS26" s="2352">
        <f>'J - Capital In Year Schemes'!C26</f>
        <v>0</v>
      </c>
      <c r="JT26" s="2272">
        <f>'J - Capital In Year Schemes'!D26</f>
        <v>0</v>
      </c>
      <c r="JU26" s="2272">
        <f>'J - Capital In Year Schemes'!E26</f>
        <v>0</v>
      </c>
      <c r="JV26" s="2272">
        <f>'J - Capital In Year Schemes'!F26</f>
        <v>0</v>
      </c>
      <c r="JW26" s="2272">
        <f>'J - Capital In Year Schemes'!G26</f>
        <v>0</v>
      </c>
      <c r="JX26" s="2272">
        <f>'J - Capital In Year Schemes'!H26</f>
        <v>0</v>
      </c>
      <c r="JY26" s="2272">
        <f>'J - Capital In Year Schemes'!I26</f>
        <v>0</v>
      </c>
      <c r="JZ26" s="2272">
        <f>'J - Capital In Year Schemes'!J26</f>
        <v>0</v>
      </c>
      <c r="KA26" s="2272">
        <f>'J - Capital In Year Schemes'!K26</f>
        <v>0</v>
      </c>
      <c r="KB26" s="2272">
        <f>'J - Capital In Year Schemes'!L26</f>
        <v>0</v>
      </c>
      <c r="KC26" s="2272">
        <f>'J - Capital In Year Schemes'!M26</f>
        <v>0</v>
      </c>
      <c r="KD26" s="2272">
        <f>'J - Capital In Year Schemes'!N26</f>
        <v>0</v>
      </c>
      <c r="KE26" s="2272">
        <f>'J - Capital In Year Schemes'!O26</f>
        <v>0</v>
      </c>
      <c r="KF26" s="2272">
        <f>'J - Capital In Year Schemes'!P26</f>
        <v>0</v>
      </c>
      <c r="KG26" s="2272">
        <f>'J - Capital In Year Schemes'!Q26</f>
        <v>0</v>
      </c>
      <c r="KH26" s="2353">
        <f>'J - Capital In Year Schemes'!R26</f>
        <v>0</v>
      </c>
      <c r="KI26" s="2353">
        <f>'J - Capital In Year Schemes'!S26</f>
        <v>0</v>
      </c>
      <c r="KJ26" s="2354">
        <f>'J - Capital In Year Schemes'!T26</f>
        <v>0</v>
      </c>
      <c r="KK26" s="2323">
        <f t="shared" si="4"/>
        <v>0</v>
      </c>
      <c r="KM26" s="2316">
        <f>'K - Capital Disposals'!A26</f>
        <v>16</v>
      </c>
      <c r="KN26" s="2340">
        <f>'K - Capital Disposals'!B26</f>
        <v>0</v>
      </c>
      <c r="KO26" s="2325">
        <f>'K - Capital Disposals'!C26</f>
        <v>0</v>
      </c>
      <c r="KP26" s="2325">
        <f>'K - Capital Disposals'!D26</f>
        <v>0</v>
      </c>
      <c r="KQ26" s="2341">
        <f>'K - Capital Disposals'!E26</f>
        <v>0</v>
      </c>
      <c r="KR26" s="2327">
        <f>'K - Capital Disposals'!F26</f>
        <v>0</v>
      </c>
      <c r="KS26" s="2327">
        <f>'K - Capital Disposals'!G26</f>
        <v>0</v>
      </c>
      <c r="KT26" s="2317">
        <f>'K - Capital Disposals'!H26</f>
        <v>0</v>
      </c>
      <c r="KU26" s="2318">
        <f>'K - Capital Disposals'!I26</f>
        <v>0</v>
      </c>
      <c r="KV26" s="2933">
        <f>'K - Capital Disposals'!J26</f>
        <v>0</v>
      </c>
      <c r="KW26" s="2934"/>
      <c r="KX26" s="2934"/>
      <c r="KY26" s="2934"/>
      <c r="KZ26" s="2934"/>
      <c r="LA26" s="2934"/>
      <c r="LB26" s="2935"/>
      <c r="LC26" s="2190"/>
      <c r="LE26" s="1807">
        <f>'L - EFL'!A26</f>
        <v>15</v>
      </c>
      <c r="LF26" s="1806" t="str">
        <f>'L - EFL'!B26</f>
        <v>Non current liabilities - Trade and other payables</v>
      </c>
      <c r="LG26" s="2023">
        <f>'L - EFL'!C26</f>
        <v>0</v>
      </c>
      <c r="LH26" s="2023">
        <f>'L - EFL'!D26</f>
        <v>0</v>
      </c>
      <c r="LI26" s="1796">
        <f>'L - EFL'!E26</f>
        <v>0</v>
      </c>
      <c r="LJ26" s="2023">
        <f>'L - EFL'!F26</f>
        <v>0</v>
      </c>
      <c r="LL26" s="1281"/>
      <c r="LM26" s="2404">
        <f>'M - Aged Debtors'!B26</f>
        <v>0</v>
      </c>
      <c r="LN26" s="2405">
        <f>'M - Aged Debtors'!C26</f>
        <v>0</v>
      </c>
      <c r="LO26" s="2406">
        <f>'M - Aged Debtors'!D26</f>
        <v>0</v>
      </c>
      <c r="LP26" s="2407">
        <f>'M - Aged Debtors'!E26</f>
        <v>0</v>
      </c>
      <c r="LQ26" s="2408">
        <f>'M - Aged Debtors'!F26</f>
        <v>0</v>
      </c>
      <c r="LR26" s="2409" t="str">
        <f>'M - Aged Debtors'!G26</f>
        <v/>
      </c>
      <c r="LS26" s="899" t="str">
        <f>'M - Aged Debtors'!H26</f>
        <v/>
      </c>
      <c r="LT26" s="899" t="str">
        <f>'M - Aged Debtors'!I26</f>
        <v/>
      </c>
      <c r="LU26" s="900" t="str">
        <f>'M - Aged Debtors'!J26</f>
        <v/>
      </c>
      <c r="LV26" s="1964">
        <f>'M - Aged Debtors'!K26</f>
        <v>0</v>
      </c>
      <c r="LX26" s="512" t="str">
        <f>'N - GMS'!A26</f>
        <v>LHB Administered                    (To equal data in Section B Line 109)</v>
      </c>
      <c r="LY26" s="510"/>
      <c r="LZ26" s="511">
        <f>'N - GMS'!C26</f>
        <v>13</v>
      </c>
      <c r="MA26" s="1125">
        <f>'N - GMS'!D26</f>
        <v>0</v>
      </c>
      <c r="MB26" s="2020">
        <f>'N - GMS'!E26</f>
        <v>0</v>
      </c>
      <c r="MC26" s="2020">
        <f>'N - GMS'!F26</f>
        <v>0</v>
      </c>
      <c r="MD26" s="513">
        <f>'N - GMS'!G26</f>
        <v>0</v>
      </c>
      <c r="ME26" s="231"/>
      <c r="MF26" s="2020">
        <f>'N - GMS'!I26</f>
        <v>0</v>
      </c>
      <c r="MH26" s="1869" t="str">
        <f>'O - Dental'!A26</f>
        <v>Sedation services including GA</v>
      </c>
      <c r="MI26" s="769"/>
      <c r="MJ26" s="761">
        <f>'O - Dental'!C26</f>
        <v>16</v>
      </c>
      <c r="MK26" s="721">
        <f>'O - Dental'!D26</f>
        <v>0</v>
      </c>
      <c r="ML26" s="2415">
        <f>'O - Dental'!E26</f>
        <v>0</v>
      </c>
      <c r="MM26" s="2416">
        <f>'O - Dental'!F26</f>
        <v>0</v>
      </c>
      <c r="MN26" s="2417">
        <f>'O - Dental'!G26</f>
        <v>0</v>
      </c>
      <c r="MO26" s="717"/>
      <c r="MP26" s="1973">
        <f>'O - Dental'!I26</f>
        <v>0</v>
      </c>
    </row>
    <row r="27" spans="1:354" ht="20" customHeight="1" thickBot="1">
      <c r="A27" s="1941"/>
      <c r="B27" s="1941"/>
      <c r="C27" s="1941"/>
      <c r="D27" s="1941"/>
      <c r="E27" s="1941"/>
      <c r="F27" s="1941"/>
      <c r="G27" s="1941"/>
      <c r="H27" s="1941"/>
      <c r="I27" s="1941"/>
      <c r="J27" s="1941"/>
      <c r="K27" s="1941"/>
      <c r="M27" s="1035">
        <f>'A - Movement'!A27</f>
        <v>17</v>
      </c>
      <c r="N27" s="1083" t="str">
        <f>'A - Movement'!B27</f>
        <v>Additional In Year &amp; Movement from Planned Profit / (Loss) on Disposal of Assets</v>
      </c>
      <c r="O27" s="1243">
        <f>'A - Movement'!C27</f>
        <v>0</v>
      </c>
      <c r="P27" s="1243">
        <f>'A - Movement'!D27</f>
        <v>0</v>
      </c>
      <c r="Q27" s="1039">
        <f>'A - Movement'!E27</f>
        <v>0</v>
      </c>
      <c r="R27" s="1039">
        <f>'A - Movement'!F27</f>
        <v>0</v>
      </c>
      <c r="S27" s="1941"/>
      <c r="T27" s="2183"/>
      <c r="U27" s="1035">
        <f>'A - Movement'!I27</f>
        <v>17</v>
      </c>
      <c r="V27" s="1083" t="str">
        <f t="shared" si="7"/>
        <v>Additional In Year &amp; Movement from Planned Profit / (Loss) on Disposal of Assets</v>
      </c>
      <c r="W27" s="1039">
        <f>'A - Movement'!J27</f>
        <v>0</v>
      </c>
      <c r="X27" s="1039">
        <f>'A - Movement'!K27</f>
        <v>0</v>
      </c>
      <c r="Y27" s="1039">
        <f>'A - Movement'!L27</f>
        <v>0</v>
      </c>
      <c r="Z27" s="1039">
        <f>'A - Movement'!M27</f>
        <v>0</v>
      </c>
      <c r="AA27" s="1039">
        <f>'A - Movement'!N27</f>
        <v>0</v>
      </c>
      <c r="AB27" s="1039">
        <f>'A - Movement'!O27</f>
        <v>0</v>
      </c>
      <c r="AC27" s="1039">
        <f>'A - Movement'!P27</f>
        <v>0</v>
      </c>
      <c r="AD27" s="1039">
        <f>'A - Movement'!Q27</f>
        <v>0</v>
      </c>
      <c r="AE27" s="1039">
        <f>'A - Movement'!R27</f>
        <v>0</v>
      </c>
      <c r="AF27" s="1039">
        <f>'A - Movement'!S27</f>
        <v>0</v>
      </c>
      <c r="AG27" s="1039">
        <f>'A - Movement'!T27</f>
        <v>0</v>
      </c>
      <c r="AH27" s="1039">
        <f>'A - Movement'!U27</f>
        <v>0</v>
      </c>
      <c r="AI27" s="1243">
        <f>'A - Movement'!V27</f>
        <v>0</v>
      </c>
      <c r="AJ27" s="1243">
        <f>'A - Movement'!W27</f>
        <v>0</v>
      </c>
      <c r="AK27" s="1243">
        <f t="shared" si="8"/>
        <v>0</v>
      </c>
      <c r="AL27" s="1039">
        <f t="shared" si="9"/>
        <v>0</v>
      </c>
      <c r="AM27" s="1039">
        <f t="shared" si="10"/>
        <v>0</v>
      </c>
      <c r="AN27" s="1941"/>
      <c r="AO27" s="2183"/>
      <c r="AP27" s="1554">
        <f>'A1 - Underlying Position'!A28</f>
        <v>17</v>
      </c>
      <c r="AQ27" s="1526" t="str">
        <f>'A1 - Underlying Position'!B28</f>
        <v>Health Care Provided by other Orgs – Welsh LHBs</v>
      </c>
      <c r="AR27" s="2012">
        <f>'A1 - Underlying Position'!C28</f>
        <v>0</v>
      </c>
      <c r="AS27" s="2418">
        <f>'A1 - Underlying Position'!D28</f>
        <v>0</v>
      </c>
      <c r="AT27" s="2418">
        <f>'A1 - Underlying Position'!E28</f>
        <v>0</v>
      </c>
      <c r="AU27" s="80">
        <f>'A1 - Underlying Position'!F28</f>
        <v>0</v>
      </c>
      <c r="AV27" s="2419">
        <f>'A1 - Underlying Position'!G28</f>
        <v>0</v>
      </c>
      <c r="AW27" s="80">
        <f>'A1 - Underlying Position'!H28</f>
        <v>0</v>
      </c>
      <c r="AX27" s="1941"/>
      <c r="AZ27" s="1912">
        <f>'A2 - Risks'!A27</f>
        <v>19</v>
      </c>
      <c r="BA27" s="2018">
        <f>'A2 - Risks'!B27</f>
        <v>0</v>
      </c>
      <c r="BB27" s="2000">
        <f>'A2 - Risks'!C27</f>
        <v>0</v>
      </c>
      <c r="BC27" s="1966">
        <f>'A2 - Risks'!D27</f>
        <v>0</v>
      </c>
      <c r="BE27" s="2372">
        <f>'B - Monthly Positions'!A27</f>
        <v>17</v>
      </c>
      <c r="BF27" s="1524" t="str">
        <f>'B - Monthly Positions'!B27</f>
        <v xml:space="preserve">Joint Financing and Other </v>
      </c>
      <c r="BG27" s="99" t="str">
        <f>'B - Monthly Positions'!C27</f>
        <v>Actual/F'cast</v>
      </c>
      <c r="BH27" s="1993">
        <f>'B - Monthly Positions'!D27</f>
        <v>0</v>
      </c>
      <c r="BI27" s="1993">
        <f>'B - Monthly Positions'!E27</f>
        <v>0</v>
      </c>
      <c r="BJ27" s="1993">
        <f>'B - Monthly Positions'!F27</f>
        <v>0</v>
      </c>
      <c r="BK27" s="1993">
        <f>'B - Monthly Positions'!G27</f>
        <v>0</v>
      </c>
      <c r="BL27" s="1994">
        <f>'B - Monthly Positions'!H27</f>
        <v>0</v>
      </c>
      <c r="BM27" s="1994">
        <f>'B - Monthly Positions'!I27</f>
        <v>0</v>
      </c>
      <c r="BN27" s="1994">
        <f>'B - Monthly Positions'!J27</f>
        <v>0</v>
      </c>
      <c r="BO27" s="1994">
        <f>'B - Monthly Positions'!K27</f>
        <v>0</v>
      </c>
      <c r="BP27" s="1994">
        <f>'B - Monthly Positions'!L27</f>
        <v>0</v>
      </c>
      <c r="BQ27" s="1994">
        <f>'B - Monthly Positions'!M27</f>
        <v>0</v>
      </c>
      <c r="BR27" s="1994">
        <f>'B - Monthly Positions'!N27</f>
        <v>0</v>
      </c>
      <c r="BS27" s="2027">
        <f>'B - Monthly Positions'!O27</f>
        <v>0</v>
      </c>
      <c r="BT27" s="1993">
        <f>'B - Monthly Positions'!P27</f>
        <v>0</v>
      </c>
      <c r="BU27" s="1993">
        <f>'B - Monthly Positions'!Q27</f>
        <v>0</v>
      </c>
      <c r="BV27" s="1830"/>
      <c r="BW27" s="2102"/>
      <c r="BX27" s="3012"/>
      <c r="BY27" s="3012"/>
      <c r="BZ27" s="3012"/>
      <c r="CA27" s="3012"/>
      <c r="CB27" s="3012"/>
      <c r="CC27" s="3012"/>
      <c r="CD27" s="3012"/>
      <c r="CE27" s="3012"/>
      <c r="CF27" s="3012"/>
      <c r="CG27" s="3012"/>
      <c r="CH27" s="3012"/>
      <c r="CI27" s="3012"/>
      <c r="CJ27" s="3012"/>
      <c r="CK27" s="3012"/>
      <c r="CL27" s="3012"/>
      <c r="CM27" s="3012"/>
      <c r="CO27" s="85"/>
      <c r="CP27" s="1467"/>
      <c r="CQ27" s="1509"/>
      <c r="CR27" s="1509"/>
      <c r="CS27" s="1509"/>
      <c r="CT27" s="1509"/>
      <c r="CU27" s="1509"/>
      <c r="CV27" s="1509"/>
      <c r="CW27" s="1509"/>
      <c r="CX27" s="1509"/>
      <c r="CY27" s="1509"/>
      <c r="CZ27" s="1509"/>
      <c r="DA27" s="1509"/>
      <c r="DB27" s="1509"/>
      <c r="DC27" s="85"/>
      <c r="DD27" s="660"/>
      <c r="DF27" s="2137">
        <f>'B3 - COVID-19'!A25</f>
        <v>18</v>
      </c>
      <c r="DG27" s="2146" t="str">
        <f>'B3 - COVID-19'!B25</f>
        <v>Non Healthcare Services Provided by Other NHS Bodies</v>
      </c>
      <c r="DH27" s="1477">
        <f>'B3 - COVID-19'!C25</f>
        <v>0</v>
      </c>
      <c r="DI27" s="1472">
        <f>'B3 - COVID-19'!D25</f>
        <v>0</v>
      </c>
      <c r="DJ27" s="1472">
        <f>'B3 - COVID-19'!E25</f>
        <v>0</v>
      </c>
      <c r="DK27" s="1472">
        <f>'B3 - COVID-19'!F25</f>
        <v>0</v>
      </c>
      <c r="DL27" s="1472">
        <f>'B3 - COVID-19'!G25</f>
        <v>0</v>
      </c>
      <c r="DM27" s="1472">
        <f>'B3 - COVID-19'!H25</f>
        <v>0</v>
      </c>
      <c r="DN27" s="1472">
        <f>'B3 - COVID-19'!I25</f>
        <v>0</v>
      </c>
      <c r="DO27" s="1472">
        <f>'B3 - COVID-19'!J25</f>
        <v>0</v>
      </c>
      <c r="DP27" s="1472">
        <f>'B3 - COVID-19'!K25</f>
        <v>0</v>
      </c>
      <c r="DQ27" s="1472">
        <f>'B3 - COVID-19'!L25</f>
        <v>0</v>
      </c>
      <c r="DR27" s="1472">
        <f>'B3 - COVID-19'!M25</f>
        <v>0</v>
      </c>
      <c r="DS27" s="1481">
        <f>'B3 - COVID-19'!N25</f>
        <v>0</v>
      </c>
      <c r="DT27" s="1470">
        <f>'B3 - COVID-19'!O25</f>
        <v>0</v>
      </c>
      <c r="DU27" s="1471">
        <f>'B3 - COVID-19'!P25</f>
        <v>0</v>
      </c>
      <c r="DV27" s="85"/>
      <c r="DW27" s="85"/>
      <c r="DY27" s="2358">
        <f>'C, C1 &amp; C2 - Savings Schemes'!A27</f>
        <v>15</v>
      </c>
      <c r="DZ27" s="2912"/>
      <c r="EA27" s="98" t="str">
        <f>'C, C1 &amp; C2 - Savings Schemes'!C27</f>
        <v>Variance</v>
      </c>
      <c r="EB27" s="1029">
        <f>'C, C1 &amp; C2 - Savings Schemes'!D27</f>
        <v>0</v>
      </c>
      <c r="EC27" s="1029">
        <f>'C, C1 &amp; C2 - Savings Schemes'!E27</f>
        <v>0</v>
      </c>
      <c r="ED27" s="1029">
        <f>'C, C1 &amp; C2 - Savings Schemes'!F27</f>
        <v>0</v>
      </c>
      <c r="EE27" s="1029">
        <f>'C, C1 &amp; C2 - Savings Schemes'!G27</f>
        <v>0</v>
      </c>
      <c r="EF27" s="1029">
        <f>'C, C1 &amp; C2 - Savings Schemes'!H27</f>
        <v>0</v>
      </c>
      <c r="EG27" s="1029">
        <f>'C, C1 &amp; C2 - Savings Schemes'!I27</f>
        <v>0</v>
      </c>
      <c r="EH27" s="1029">
        <f>'C, C1 &amp; C2 - Savings Schemes'!J27</f>
        <v>0</v>
      </c>
      <c r="EI27" s="1029">
        <f>'C, C1 &amp; C2 - Savings Schemes'!K27</f>
        <v>0</v>
      </c>
      <c r="EJ27" s="1029">
        <f>'C, C1 &amp; C2 - Savings Schemes'!L27</f>
        <v>0</v>
      </c>
      <c r="EK27" s="1029">
        <f>'C, C1 &amp; C2 - Savings Schemes'!M27</f>
        <v>0</v>
      </c>
      <c r="EL27" s="1029">
        <f>'C, C1 &amp; C2 - Savings Schemes'!N27</f>
        <v>0</v>
      </c>
      <c r="EM27" s="1029">
        <f>'C, C1 &amp; C2 - Savings Schemes'!O27</f>
        <v>0</v>
      </c>
      <c r="EN27" s="1027">
        <f>'C, C1 &amp; C2 - Savings Schemes'!P27</f>
        <v>0</v>
      </c>
      <c r="EO27" s="1024">
        <f>'C, C1 &amp; C2 - Savings Schemes'!Q27</f>
        <v>0</v>
      </c>
      <c r="EP27" s="1293" t="e">
        <f>'C, C1 &amp; C2 - Savings Schemes'!R27</f>
        <v>#DIV/0!</v>
      </c>
      <c r="EQ27" s="2344"/>
      <c r="ER27" s="2344"/>
      <c r="ES27" s="2344"/>
      <c r="ET27" s="2344"/>
      <c r="EU27" s="660"/>
      <c r="EV27" s="646"/>
      <c r="EW27" s="2187"/>
      <c r="EX27" s="2955"/>
      <c r="EY27" s="1892" t="e">
        <f>'Table C3 Tracker'!#REF!</f>
        <v>#REF!</v>
      </c>
      <c r="EZ27" s="1520" t="e">
        <f>'Table C3 Tracker'!#REF!</f>
        <v>#REF!</v>
      </c>
      <c r="FA27" s="1902" t="e">
        <f>'Table C3 Tracker'!#REF!</f>
        <v>#REF!</v>
      </c>
      <c r="FB27" s="1902" t="e">
        <f>'Table C3 Tracker'!#REF!</f>
        <v>#REF!</v>
      </c>
      <c r="FC27" s="1902" t="e">
        <f>'Table C3 Tracker'!#REF!</f>
        <v>#REF!</v>
      </c>
      <c r="FD27" s="1902" t="e">
        <f>'Table C3 Tracker'!#REF!</f>
        <v>#REF!</v>
      </c>
      <c r="FE27" s="1902" t="e">
        <f>'Table C3 Tracker'!#REF!</f>
        <v>#REF!</v>
      </c>
      <c r="FF27" s="1902" t="e">
        <f>'Table C3 Tracker'!#REF!</f>
        <v>#REF!</v>
      </c>
      <c r="FG27" s="1902" t="e">
        <f>'Table C3 Tracker'!#REF!</f>
        <v>#REF!</v>
      </c>
      <c r="FH27" s="1902" t="e">
        <f>'Table C3 Tracker'!#REF!</f>
        <v>#REF!</v>
      </c>
      <c r="FI27" s="1902" t="e">
        <f>'Table C3 Tracker'!#REF!</f>
        <v>#REF!</v>
      </c>
      <c r="FJ27" s="1902" t="e">
        <f>'Table C3 Tracker'!#REF!</f>
        <v>#REF!</v>
      </c>
      <c r="FK27" s="1902" t="e">
        <f>'Table C3 Tracker'!#REF!</f>
        <v>#REF!</v>
      </c>
      <c r="FL27" s="1904" t="e">
        <f>'Table C3 Tracker'!#REF!</f>
        <v>#REF!</v>
      </c>
      <c r="FM27" s="1625" t="e">
        <f>'Table C3 Tracker'!#REF!</f>
        <v>#REF!</v>
      </c>
      <c r="FN27" s="1024" t="e">
        <f>'Table C3 Tracker'!#REF!</f>
        <v>#REF!</v>
      </c>
      <c r="FO27" s="1904" t="e">
        <f>'Table C3 Tracker'!#REF!</f>
        <v>#REF!</v>
      </c>
      <c r="FP27" s="1904" t="e">
        <f>'Table C3 Tracker'!#REF!</f>
        <v>#REF!</v>
      </c>
      <c r="FQ27" s="1904" t="e">
        <f>'Table C3 Tracker'!#REF!</f>
        <v>#REF!</v>
      </c>
      <c r="FR27" s="1904" t="e">
        <f>'Table C3 Tracker'!#REF!</f>
        <v>#REF!</v>
      </c>
      <c r="FS27" s="2213"/>
      <c r="FU27" s="2308">
        <f>'D - Welsh NHS Assumptions'!A27</f>
        <v>17</v>
      </c>
      <c r="FV27" s="2421" t="str">
        <f>'D - Welsh NHS Assumptions'!B27</f>
        <v xml:space="preserve">Total  </v>
      </c>
      <c r="FW27" s="2311">
        <f>'D - Welsh NHS Assumptions'!C27</f>
        <v>0</v>
      </c>
      <c r="FX27" s="2311">
        <f>'D - Welsh NHS Assumptions'!D27</f>
        <v>0</v>
      </c>
      <c r="FY27" s="2311">
        <f>'D - Welsh NHS Assumptions'!E27</f>
        <v>0</v>
      </c>
      <c r="FZ27" s="1941"/>
      <c r="GA27" s="2311">
        <f>'D - Welsh NHS Assumptions'!G27</f>
        <v>0</v>
      </c>
      <c r="GB27" s="2311">
        <f>'D - Welsh NHS Assumptions'!H27</f>
        <v>0</v>
      </c>
      <c r="GC27" s="2311">
        <f>'D - Welsh NHS Assumptions'!I27</f>
        <v>0</v>
      </c>
      <c r="GD27" s="1941"/>
      <c r="GF27" s="2375">
        <f>'E - Resource Limits'!A27</f>
        <v>15</v>
      </c>
      <c r="GG27" s="2376">
        <f>'E - Resource Limits'!B27</f>
        <v>0</v>
      </c>
      <c r="GH27" s="2377">
        <f>'E - Resource Limits'!C27</f>
        <v>0</v>
      </c>
      <c r="GI27" s="2377">
        <f>'E - Resource Limits'!D27</f>
        <v>0</v>
      </c>
      <c r="GJ27" s="2377">
        <f>'E - Resource Limits'!E27</f>
        <v>0</v>
      </c>
      <c r="GK27" s="2377">
        <f>'E - Resource Limits'!F27</f>
        <v>0</v>
      </c>
      <c r="GL27" s="2311">
        <f>'E - Resource Limits'!G27</f>
        <v>0</v>
      </c>
      <c r="GM27" s="2378">
        <f>'E - Resource Limits'!H27</f>
        <v>0</v>
      </c>
      <c r="GN27" s="2377">
        <f>'E - Resource Limits'!I27</f>
        <v>0</v>
      </c>
      <c r="GO27" s="2377">
        <f>'E - Resource Limits'!J27</f>
        <v>0</v>
      </c>
      <c r="GP27" s="2377">
        <f>'E - Resource Limits'!K27</f>
        <v>0</v>
      </c>
      <c r="GQ27" s="2379">
        <f>'E - Resource Limits'!L27</f>
        <v>0</v>
      </c>
      <c r="GR27" s="2190">
        <f t="shared" si="5"/>
        <v>0</v>
      </c>
      <c r="GT27" s="191">
        <f>'E1 - Invoiced Income'!A27</f>
        <v>16</v>
      </c>
      <c r="GU27" s="2009">
        <f>'E1 - Invoiced Income'!B27</f>
        <v>0</v>
      </c>
      <c r="GV27" s="2010">
        <f>'E1 - Invoiced Income'!C27</f>
        <v>0</v>
      </c>
      <c r="GW27" s="2010">
        <f>'E1 - Invoiced Income'!D27</f>
        <v>0</v>
      </c>
      <c r="GX27" s="2010">
        <f>'E1 - Invoiced Income'!E27</f>
        <v>0</v>
      </c>
      <c r="GY27" s="2010">
        <f>'E1 - Invoiced Income'!F27</f>
        <v>0</v>
      </c>
      <c r="GZ27" s="2010">
        <f>'E1 - Invoiced Income'!G27</f>
        <v>0</v>
      </c>
      <c r="HA27" s="2010">
        <f>'E1 - Invoiced Income'!H27</f>
        <v>0</v>
      </c>
      <c r="HB27" s="2010">
        <f>'E1 - Invoiced Income'!I27</f>
        <v>0</v>
      </c>
      <c r="HC27" s="2010">
        <f>'E1 - Invoiced Income'!J27</f>
        <v>0</v>
      </c>
      <c r="HD27" s="2010">
        <f>'E1 - Invoiced Income'!K27</f>
        <v>0</v>
      </c>
      <c r="HE27" s="2010">
        <f>'E1 - Invoiced Income'!L27</f>
        <v>0</v>
      </c>
      <c r="HF27" s="2010">
        <f>'E1 - Invoiced Income'!M27</f>
        <v>0</v>
      </c>
      <c r="HG27" s="2010">
        <f>'E1 - Invoiced Income'!N27</f>
        <v>0</v>
      </c>
      <c r="HH27" s="2010">
        <f>'E1 - Invoiced Income'!O27</f>
        <v>0</v>
      </c>
      <c r="HI27" s="2010">
        <f>'E1 - Invoiced Income'!P27</f>
        <v>0</v>
      </c>
      <c r="HJ27" s="2010">
        <f>'E1 - Invoiced Income'!R27</f>
        <v>0</v>
      </c>
      <c r="HK27" s="2010">
        <f>'E1 - Invoiced Income'!S27</f>
        <v>0</v>
      </c>
      <c r="HL27" s="1852">
        <f>'E1 - Invoiced Income'!T27</f>
        <v>0</v>
      </c>
      <c r="HM27" s="2011">
        <f>'E1 - Invoiced Income'!U27</f>
        <v>0</v>
      </c>
      <c r="HO27" s="2269">
        <f>'F - SoFP'!A27</f>
        <v>15</v>
      </c>
      <c r="HP27" s="2270" t="str">
        <f>'F - SoFP'!B27</f>
        <v>Other financial liabilities</v>
      </c>
      <c r="HQ27" s="2271">
        <f>'F - SoFP'!C27</f>
        <v>0</v>
      </c>
      <c r="HR27" s="2272">
        <f>'F - SoFP'!D27</f>
        <v>0</v>
      </c>
      <c r="HS27" s="2272">
        <f>'F - SoFP'!E27</f>
        <v>0</v>
      </c>
      <c r="HT27" s="2201"/>
      <c r="HV27" s="2412">
        <f>'G - Cash Flow'!A27</f>
        <v>16</v>
      </c>
      <c r="HW27" s="2413" t="str">
        <f>'G - Cash Flow'!B27</f>
        <v>Non Cash Limited Payments</v>
      </c>
      <c r="HX27" s="2327">
        <f>'G - Cash Flow'!C27</f>
        <v>0</v>
      </c>
      <c r="HY27" s="2327">
        <f>'G - Cash Flow'!D27</f>
        <v>0</v>
      </c>
      <c r="HZ27" s="2327">
        <f>'G - Cash Flow'!E27</f>
        <v>0</v>
      </c>
      <c r="IA27" s="2327">
        <f>'G - Cash Flow'!F27</f>
        <v>0</v>
      </c>
      <c r="IB27" s="2327">
        <f>'G - Cash Flow'!G27</f>
        <v>0</v>
      </c>
      <c r="IC27" s="2327">
        <f>'G - Cash Flow'!H27</f>
        <v>0</v>
      </c>
      <c r="ID27" s="2327">
        <f>'G - Cash Flow'!I27</f>
        <v>0</v>
      </c>
      <c r="IE27" s="2327">
        <f>'G - Cash Flow'!J27</f>
        <v>0</v>
      </c>
      <c r="IF27" s="2327">
        <f>'G - Cash Flow'!K27</f>
        <v>0</v>
      </c>
      <c r="IG27" s="2327">
        <f>'G - Cash Flow'!L27</f>
        <v>0</v>
      </c>
      <c r="IH27" s="2327">
        <f>'G - Cash Flow'!M27</f>
        <v>0</v>
      </c>
      <c r="II27" s="2327">
        <f>'G - Cash Flow'!N27</f>
        <v>0</v>
      </c>
      <c r="IJ27" s="2414">
        <f>'G - Cash Flow'!O27</f>
        <v>0</v>
      </c>
      <c r="IK27" s="2197"/>
      <c r="JD27" s="2351">
        <f>'I - Capital RLM'!A27</f>
        <v>9</v>
      </c>
      <c r="JE27" s="2390">
        <f>'I - Capital RLM'!B27</f>
        <v>0</v>
      </c>
      <c r="JF27" s="2272">
        <f>'I - Capital RLM'!C27</f>
        <v>0</v>
      </c>
      <c r="JG27" s="2272">
        <f>'I - Capital RLM'!D27</f>
        <v>0</v>
      </c>
      <c r="JH27" s="2382">
        <f>'I - Capital RLM'!E27</f>
        <v>0</v>
      </c>
      <c r="JI27" s="2383">
        <f>'I - Capital RLM'!F27</f>
        <v>0</v>
      </c>
      <c r="JJ27" s="2272">
        <f>'I - Capital RLM'!G27</f>
        <v>0</v>
      </c>
      <c r="JK27" s="2272">
        <f>'I - Capital RLM'!H27</f>
        <v>0</v>
      </c>
      <c r="JL27" s="2382">
        <f>'I - Capital RLM'!I27</f>
        <v>0</v>
      </c>
      <c r="JM27" s="2384"/>
      <c r="JN27" s="2129">
        <f>'I - Capital RLM'!K27</f>
        <v>0</v>
      </c>
      <c r="JO27" s="2384">
        <f t="shared" si="6"/>
        <v>0</v>
      </c>
      <c r="JQ27" s="2351">
        <f>'J - Capital In Year Schemes'!A27</f>
        <v>16</v>
      </c>
      <c r="JR27" s="2352">
        <f>'J - Capital In Year Schemes'!B27</f>
        <v>0</v>
      </c>
      <c r="JS27" s="2352">
        <f>'J - Capital In Year Schemes'!C27</f>
        <v>0</v>
      </c>
      <c r="JT27" s="2272">
        <f>'J - Capital In Year Schemes'!D27</f>
        <v>0</v>
      </c>
      <c r="JU27" s="2272">
        <f>'J - Capital In Year Schemes'!E27</f>
        <v>0</v>
      </c>
      <c r="JV27" s="2272">
        <f>'J - Capital In Year Schemes'!F27</f>
        <v>0</v>
      </c>
      <c r="JW27" s="2272">
        <f>'J - Capital In Year Schemes'!G27</f>
        <v>0</v>
      </c>
      <c r="JX27" s="2272">
        <f>'J - Capital In Year Schemes'!H27</f>
        <v>0</v>
      </c>
      <c r="JY27" s="2272">
        <f>'J - Capital In Year Schemes'!I27</f>
        <v>0</v>
      </c>
      <c r="JZ27" s="2272">
        <f>'J - Capital In Year Schemes'!J27</f>
        <v>0</v>
      </c>
      <c r="KA27" s="2272">
        <f>'J - Capital In Year Schemes'!K27</f>
        <v>0</v>
      </c>
      <c r="KB27" s="2272">
        <f>'J - Capital In Year Schemes'!L27</f>
        <v>0</v>
      </c>
      <c r="KC27" s="2272">
        <f>'J - Capital In Year Schemes'!M27</f>
        <v>0</v>
      </c>
      <c r="KD27" s="2272">
        <f>'J - Capital In Year Schemes'!N27</f>
        <v>0</v>
      </c>
      <c r="KE27" s="2272">
        <f>'J - Capital In Year Schemes'!O27</f>
        <v>0</v>
      </c>
      <c r="KF27" s="2272">
        <f>'J - Capital In Year Schemes'!P27</f>
        <v>0</v>
      </c>
      <c r="KG27" s="2272">
        <f>'J - Capital In Year Schemes'!Q27</f>
        <v>0</v>
      </c>
      <c r="KH27" s="2353">
        <f>'J - Capital In Year Schemes'!R27</f>
        <v>0</v>
      </c>
      <c r="KI27" s="2353">
        <f>'J - Capital In Year Schemes'!S27</f>
        <v>0</v>
      </c>
      <c r="KJ27" s="2354">
        <f>'J - Capital In Year Schemes'!T27</f>
        <v>0</v>
      </c>
      <c r="KK27" s="2323">
        <f t="shared" si="4"/>
        <v>0</v>
      </c>
      <c r="KM27" s="2316">
        <f>'K - Capital Disposals'!A27</f>
        <v>17</v>
      </c>
      <c r="KN27" s="2340">
        <f>'K - Capital Disposals'!B27</f>
        <v>0</v>
      </c>
      <c r="KO27" s="2325">
        <f>'K - Capital Disposals'!C27</f>
        <v>0</v>
      </c>
      <c r="KP27" s="2325">
        <f>'K - Capital Disposals'!D27</f>
        <v>0</v>
      </c>
      <c r="KQ27" s="2341">
        <f>'K - Capital Disposals'!E27</f>
        <v>0</v>
      </c>
      <c r="KR27" s="2327">
        <f>'K - Capital Disposals'!F27</f>
        <v>0</v>
      </c>
      <c r="KS27" s="2327">
        <f>'K - Capital Disposals'!G27</f>
        <v>0</v>
      </c>
      <c r="KT27" s="2317">
        <f>'K - Capital Disposals'!H27</f>
        <v>0</v>
      </c>
      <c r="KU27" s="2318">
        <f>'K - Capital Disposals'!I27</f>
        <v>0</v>
      </c>
      <c r="KV27" s="2933">
        <f>'K - Capital Disposals'!J27</f>
        <v>0</v>
      </c>
      <c r="KW27" s="2934"/>
      <c r="KX27" s="2934"/>
      <c r="KY27" s="2934"/>
      <c r="KZ27" s="2934"/>
      <c r="LA27" s="2934"/>
      <c r="LB27" s="2935"/>
      <c r="LC27" s="2190"/>
      <c r="LE27" s="1807">
        <f>'L - EFL'!A27</f>
        <v>16</v>
      </c>
      <c r="LF27" s="1806" t="str">
        <f>'L - EFL'!B27</f>
        <v>Provisions</v>
      </c>
      <c r="LG27" s="2023">
        <f>'L - EFL'!C27</f>
        <v>0</v>
      </c>
      <c r="LH27" s="2023">
        <f>'L - EFL'!D27</f>
        <v>0</v>
      </c>
      <c r="LI27" s="1796">
        <f>'L - EFL'!E27</f>
        <v>0</v>
      </c>
      <c r="LJ27" s="2023">
        <f>'L - EFL'!F27</f>
        <v>0</v>
      </c>
      <c r="LL27" s="1281"/>
      <c r="LM27" s="2422">
        <f>'M - Aged Debtors'!B27</f>
        <v>0</v>
      </c>
      <c r="LN27" s="2423">
        <f>'M - Aged Debtors'!C27</f>
        <v>0</v>
      </c>
      <c r="LO27" s="2424">
        <f>'M - Aged Debtors'!D27</f>
        <v>0</v>
      </c>
      <c r="LP27" s="2425">
        <f>'M - Aged Debtors'!E27</f>
        <v>0</v>
      </c>
      <c r="LQ27" s="2426">
        <f>'M - Aged Debtors'!F27</f>
        <v>0</v>
      </c>
      <c r="LR27" s="2427" t="str">
        <f>'M - Aged Debtors'!G27</f>
        <v/>
      </c>
      <c r="LS27" s="899" t="str">
        <f>'M - Aged Debtors'!H27</f>
        <v/>
      </c>
      <c r="LT27" s="899" t="str">
        <f>'M - Aged Debtors'!I27</f>
        <v/>
      </c>
      <c r="LU27" s="900" t="str">
        <f>'M - Aged Debtors'!J27</f>
        <v/>
      </c>
      <c r="LV27" s="1964">
        <f>'M - Aged Debtors'!K27</f>
        <v>0</v>
      </c>
      <c r="LX27" s="512" t="str">
        <f>'N - GMS'!A27</f>
        <v>Premises                                  (To equal data in section C Line 138)</v>
      </c>
      <c r="LY27" s="510"/>
      <c r="LZ27" s="511">
        <f>'N - GMS'!C27</f>
        <v>14</v>
      </c>
      <c r="MA27" s="1125">
        <f>'N - GMS'!D27</f>
        <v>0</v>
      </c>
      <c r="MB27" s="2020">
        <f>'N - GMS'!E27</f>
        <v>0</v>
      </c>
      <c r="MC27" s="2020">
        <f>'N - GMS'!F27</f>
        <v>0</v>
      </c>
      <c r="MD27" s="513">
        <f>'N - GMS'!G27</f>
        <v>0</v>
      </c>
      <c r="ME27" s="231"/>
      <c r="MF27" s="2020">
        <f>'N - GMS'!I27</f>
        <v>0</v>
      </c>
      <c r="MH27" s="762" t="str">
        <f>'O - Dental'!A27</f>
        <v>Continuing professional development</v>
      </c>
      <c r="MI27" s="770"/>
      <c r="MJ27" s="761">
        <f>'O - Dental'!C27</f>
        <v>17</v>
      </c>
      <c r="MK27" s="721">
        <f>'O - Dental'!D27</f>
        <v>0</v>
      </c>
      <c r="ML27" s="2428">
        <f>'O - Dental'!E27</f>
        <v>0</v>
      </c>
      <c r="MM27" s="2429">
        <f>'O - Dental'!F27</f>
        <v>0</v>
      </c>
      <c r="MN27" s="2430">
        <f>'O - Dental'!G27</f>
        <v>0</v>
      </c>
      <c r="MO27" s="717"/>
      <c r="MP27" s="1973">
        <f>'O - Dental'!I27</f>
        <v>0</v>
      </c>
    </row>
    <row r="28" spans="1:354" ht="20" customHeight="1" thickBot="1">
      <c r="A28" s="1941"/>
      <c r="B28" s="1941"/>
      <c r="C28" s="1941"/>
      <c r="D28" s="1941"/>
      <c r="E28" s="1941"/>
      <c r="F28" s="1941"/>
      <c r="G28" s="1941"/>
      <c r="H28" s="1941"/>
      <c r="I28" s="1941"/>
      <c r="J28" s="1941"/>
      <c r="K28" s="1941"/>
      <c r="M28" s="1035">
        <f>'A - Movement'!A28</f>
        <v>18</v>
      </c>
      <c r="N28" s="2086" t="str">
        <f>'A - Movement'!B28</f>
        <v>Underachievement of Month 1 Finalised Income Generation Due to Covid-19 (Negative Value)</v>
      </c>
      <c r="O28" s="1243">
        <f>'A - Movement'!C28</f>
        <v>0</v>
      </c>
      <c r="P28" s="1243">
        <f>'A - Movement'!D28</f>
        <v>0</v>
      </c>
      <c r="Q28" s="1039">
        <f>'A - Movement'!E28</f>
        <v>0</v>
      </c>
      <c r="R28" s="1039">
        <f>'A - Movement'!F28</f>
        <v>0</v>
      </c>
      <c r="S28" s="1941"/>
      <c r="T28" s="2183"/>
      <c r="U28" s="1035">
        <f>'A - Movement'!I28</f>
        <v>18</v>
      </c>
      <c r="V28" s="2086" t="str">
        <f t="shared" si="7"/>
        <v>Underachievement of Month 1 Finalised Income Generation Due to Covid-19 (Negative Value)</v>
      </c>
      <c r="W28" s="1243">
        <f>'A - Movement'!J28</f>
        <v>0</v>
      </c>
      <c r="X28" s="1243">
        <f>'A - Movement'!K28</f>
        <v>0</v>
      </c>
      <c r="Y28" s="1243">
        <f>'A - Movement'!L28</f>
        <v>0</v>
      </c>
      <c r="Z28" s="1243">
        <f>'A - Movement'!M28</f>
        <v>0</v>
      </c>
      <c r="AA28" s="1243">
        <f>'A - Movement'!N28</f>
        <v>0</v>
      </c>
      <c r="AB28" s="1243">
        <f>'A - Movement'!O28</f>
        <v>0</v>
      </c>
      <c r="AC28" s="1243">
        <f>'A - Movement'!P28</f>
        <v>0</v>
      </c>
      <c r="AD28" s="1243">
        <f>'A - Movement'!Q28</f>
        <v>0</v>
      </c>
      <c r="AE28" s="1243">
        <f>'A - Movement'!R28</f>
        <v>0</v>
      </c>
      <c r="AF28" s="1243">
        <f>'A - Movement'!S28</f>
        <v>0</v>
      </c>
      <c r="AG28" s="1243">
        <f>'A - Movement'!T28</f>
        <v>0</v>
      </c>
      <c r="AH28" s="1243">
        <f>'A - Movement'!U28</f>
        <v>0</v>
      </c>
      <c r="AI28" s="1243">
        <f>'A - Movement'!V28</f>
        <v>0</v>
      </c>
      <c r="AJ28" s="1243">
        <f>'A - Movement'!W28</f>
        <v>0</v>
      </c>
      <c r="AK28" s="1243">
        <f t="shared" si="8"/>
        <v>0</v>
      </c>
      <c r="AL28" s="1039">
        <f t="shared" si="9"/>
        <v>0</v>
      </c>
      <c r="AM28" s="1039">
        <f t="shared" si="10"/>
        <v>0</v>
      </c>
      <c r="AN28" s="1941"/>
      <c r="AO28" s="2183"/>
      <c r="AP28" s="1554">
        <f>'A1 - Underlying Position'!A29</f>
        <v>18</v>
      </c>
      <c r="AQ28" s="1526" t="str">
        <f>'A1 - Underlying Position'!B29</f>
        <v>Health Care Provided by other Orgs – Welsh Trusts</v>
      </c>
      <c r="AR28" s="2012">
        <f>'A1 - Underlying Position'!C29</f>
        <v>0</v>
      </c>
      <c r="AS28" s="2431">
        <f>'A1 - Underlying Position'!D29</f>
        <v>0</v>
      </c>
      <c r="AT28" s="2431">
        <f>'A1 - Underlying Position'!E29</f>
        <v>0</v>
      </c>
      <c r="AU28" s="80">
        <f>'A1 - Underlying Position'!F29</f>
        <v>0</v>
      </c>
      <c r="AV28" s="2432">
        <f>'A1 - Underlying Position'!G29</f>
        <v>0</v>
      </c>
      <c r="AW28" s="80">
        <f>'A1 - Underlying Position'!H29</f>
        <v>0</v>
      </c>
      <c r="AX28" s="1941"/>
      <c r="AZ28" s="1912">
        <f>'A2 - Risks'!A28</f>
        <v>20</v>
      </c>
      <c r="BA28" s="2018">
        <f>'A2 - Risks'!B28</f>
        <v>0</v>
      </c>
      <c r="BB28" s="2000">
        <f>'A2 - Risks'!C28</f>
        <v>0</v>
      </c>
      <c r="BC28" s="1966">
        <f>'A2 - Risks'!D28</f>
        <v>0</v>
      </c>
      <c r="BE28" s="2372">
        <f>'B - Monthly Positions'!A28</f>
        <v>18</v>
      </c>
      <c r="BF28" s="1524" t="str">
        <f>'B - Monthly Positions'!B28</f>
        <v xml:space="preserve">Losses, Special Payments and Irrecoverable Debts </v>
      </c>
      <c r="BG28" s="99" t="str">
        <f>'B - Monthly Positions'!C28</f>
        <v>Actual/F'cast</v>
      </c>
      <c r="BH28" s="1993">
        <f>'B - Monthly Positions'!D28</f>
        <v>0</v>
      </c>
      <c r="BI28" s="1993">
        <f>'B - Monthly Positions'!E28</f>
        <v>0</v>
      </c>
      <c r="BJ28" s="1993">
        <f>'B - Monthly Positions'!F28</f>
        <v>0</v>
      </c>
      <c r="BK28" s="1993">
        <f>'B - Monthly Positions'!G28</f>
        <v>0</v>
      </c>
      <c r="BL28" s="1994">
        <f>'B - Monthly Positions'!H28</f>
        <v>0</v>
      </c>
      <c r="BM28" s="1994">
        <f>'B - Monthly Positions'!I28</f>
        <v>0</v>
      </c>
      <c r="BN28" s="1994">
        <f>'B - Monthly Positions'!J28</f>
        <v>0</v>
      </c>
      <c r="BO28" s="1994">
        <f>'B - Monthly Positions'!K28</f>
        <v>0</v>
      </c>
      <c r="BP28" s="1994">
        <f>'B - Monthly Positions'!L28</f>
        <v>0</v>
      </c>
      <c r="BQ28" s="1994">
        <f>'B - Monthly Positions'!M28</f>
        <v>0</v>
      </c>
      <c r="BR28" s="1994">
        <f>'B - Monthly Positions'!N28</f>
        <v>0</v>
      </c>
      <c r="BS28" s="2027">
        <f>'B - Monthly Positions'!O28</f>
        <v>0</v>
      </c>
      <c r="BT28" s="1993">
        <f>'B - Monthly Positions'!P28</f>
        <v>0</v>
      </c>
      <c r="BU28" s="1993">
        <f>'B - Monthly Positions'!Q28</f>
        <v>0</v>
      </c>
      <c r="BV28" s="1830"/>
      <c r="BW28" s="2102"/>
      <c r="BX28" s="1889">
        <f>'B1 - Net Exp Profiles'!A28</f>
        <v>18</v>
      </c>
      <c r="BY28" s="1405" t="str">
        <f>'B1 - Net Exp Profiles'!B28</f>
        <v>Net Pay Expenditure - Current Plan</v>
      </c>
      <c r="BZ28" s="1217">
        <f>'B1 - Net Exp Profiles'!C28</f>
        <v>0</v>
      </c>
      <c r="CA28" s="1217">
        <f>'B1 - Net Exp Profiles'!D28</f>
        <v>0</v>
      </c>
      <c r="CB28" s="1217">
        <f>'B1 - Net Exp Profiles'!E28</f>
        <v>0</v>
      </c>
      <c r="CC28" s="1217">
        <f>'B1 - Net Exp Profiles'!F28</f>
        <v>0</v>
      </c>
      <c r="CD28" s="1217">
        <f>'B1 - Net Exp Profiles'!G28</f>
        <v>0</v>
      </c>
      <c r="CE28" s="1217">
        <f>'B1 - Net Exp Profiles'!H28</f>
        <v>0</v>
      </c>
      <c r="CF28" s="1217">
        <f>'B1 - Net Exp Profiles'!I28</f>
        <v>0</v>
      </c>
      <c r="CG28" s="1217">
        <f>'B1 - Net Exp Profiles'!J28</f>
        <v>0</v>
      </c>
      <c r="CH28" s="1217">
        <f>'B1 - Net Exp Profiles'!K28</f>
        <v>0</v>
      </c>
      <c r="CI28" s="1217">
        <f>'B1 - Net Exp Profiles'!L28</f>
        <v>0</v>
      </c>
      <c r="CJ28" s="1217">
        <f>'B1 - Net Exp Profiles'!M28</f>
        <v>0</v>
      </c>
      <c r="CK28" s="1217">
        <f>'B1 - Net Exp Profiles'!N28</f>
        <v>0</v>
      </c>
      <c r="CL28" s="1217">
        <f>'B1 - Net Exp Profiles'!O28</f>
        <v>0</v>
      </c>
      <c r="CM28" s="1217">
        <f>'B1 - Net Exp Profiles'!P28</f>
        <v>0</v>
      </c>
      <c r="CO28" s="85"/>
      <c r="CP28" s="1467"/>
      <c r="CQ28" s="1391"/>
      <c r="CR28" s="1391"/>
      <c r="CS28" s="1391"/>
      <c r="CT28" s="1391"/>
      <c r="CU28" s="1391"/>
      <c r="CV28" s="1391"/>
      <c r="CW28" s="1391"/>
      <c r="CX28" s="1391"/>
      <c r="CY28" s="1391"/>
      <c r="CZ28" s="1391"/>
      <c r="DA28" s="1391"/>
      <c r="DB28" s="1391"/>
      <c r="DC28" s="85"/>
      <c r="DD28" s="660"/>
      <c r="DF28" s="2137">
        <f>'B3 - COVID-19'!A26</f>
        <v>19</v>
      </c>
      <c r="DG28" s="2146" t="str">
        <f>'B3 - COVID-19'!B26</f>
        <v>Continuing Care and Funded Nursing Care</v>
      </c>
      <c r="DH28" s="1477">
        <f>'B3 - COVID-19'!C26</f>
        <v>0</v>
      </c>
      <c r="DI28" s="1472">
        <f>'B3 - COVID-19'!D26</f>
        <v>0</v>
      </c>
      <c r="DJ28" s="1472">
        <f>'B3 - COVID-19'!E26</f>
        <v>0</v>
      </c>
      <c r="DK28" s="1472">
        <f>'B3 - COVID-19'!F26</f>
        <v>0</v>
      </c>
      <c r="DL28" s="1472">
        <f>'B3 - COVID-19'!G26</f>
        <v>0</v>
      </c>
      <c r="DM28" s="1472">
        <f>'B3 - COVID-19'!H26</f>
        <v>0</v>
      </c>
      <c r="DN28" s="1472">
        <f>'B3 - COVID-19'!I26</f>
        <v>0</v>
      </c>
      <c r="DO28" s="1472">
        <f>'B3 - COVID-19'!J26</f>
        <v>0</v>
      </c>
      <c r="DP28" s="1472">
        <f>'B3 - COVID-19'!K26</f>
        <v>0</v>
      </c>
      <c r="DQ28" s="1472">
        <f>'B3 - COVID-19'!L26</f>
        <v>0</v>
      </c>
      <c r="DR28" s="1472">
        <f>'B3 - COVID-19'!M26</f>
        <v>0</v>
      </c>
      <c r="DS28" s="1481">
        <f>'B3 - COVID-19'!N26</f>
        <v>0</v>
      </c>
      <c r="DT28" s="1470">
        <f>'B3 - COVID-19'!O26</f>
        <v>0</v>
      </c>
      <c r="DU28" s="1471">
        <f>'B3 - COVID-19'!P26</f>
        <v>0</v>
      </c>
      <c r="DV28" s="85"/>
      <c r="DW28" s="85"/>
      <c r="DY28" s="2342">
        <f>'C, C1 &amp; C2 - Savings Schemes'!A28</f>
        <v>16</v>
      </c>
      <c r="DZ28" s="2910" t="str">
        <f>'C, C1 &amp; C2 - Savings Schemes'!B28</f>
        <v>Primary Care</v>
      </c>
      <c r="EA28" s="93" t="str">
        <f>'C, C1 &amp; C2 - Savings Schemes'!C28</f>
        <v>Budget/Plan</v>
      </c>
      <c r="EB28" s="2002">
        <f>'C, C1 &amp; C2 - Savings Schemes'!D28</f>
        <v>0</v>
      </c>
      <c r="EC28" s="2002">
        <f>'C, C1 &amp; C2 - Savings Schemes'!E28</f>
        <v>0</v>
      </c>
      <c r="ED28" s="2002">
        <f>'C, C1 &amp; C2 - Savings Schemes'!F28</f>
        <v>0</v>
      </c>
      <c r="EE28" s="2002">
        <f>'C, C1 &amp; C2 - Savings Schemes'!G28</f>
        <v>0</v>
      </c>
      <c r="EF28" s="2002">
        <f>'C, C1 &amp; C2 - Savings Schemes'!H28</f>
        <v>0</v>
      </c>
      <c r="EG28" s="2002">
        <f>'C, C1 &amp; C2 - Savings Schemes'!I28</f>
        <v>0</v>
      </c>
      <c r="EH28" s="2002">
        <f>'C, C1 &amp; C2 - Savings Schemes'!J28</f>
        <v>0</v>
      </c>
      <c r="EI28" s="2002">
        <f>'C, C1 &amp; C2 - Savings Schemes'!K28</f>
        <v>0</v>
      </c>
      <c r="EJ28" s="2002">
        <f>'C, C1 &amp; C2 - Savings Schemes'!L28</f>
        <v>0</v>
      </c>
      <c r="EK28" s="2002">
        <f>'C, C1 &amp; C2 - Savings Schemes'!M28</f>
        <v>0</v>
      </c>
      <c r="EL28" s="2002">
        <f>'C, C1 &amp; C2 - Savings Schemes'!N28</f>
        <v>0</v>
      </c>
      <c r="EM28" s="2002">
        <f>'C, C1 &amp; C2 - Savings Schemes'!O28</f>
        <v>0</v>
      </c>
      <c r="EN28" s="1028">
        <f>'C, C1 &amp; C2 - Savings Schemes'!P28</f>
        <v>0</v>
      </c>
      <c r="EO28" s="1023">
        <f>'C, C1 &amp; C2 - Savings Schemes'!Q28</f>
        <v>0</v>
      </c>
      <c r="EP28" s="2343"/>
      <c r="EQ28" s="2344"/>
      <c r="ER28" s="2344"/>
      <c r="ES28" s="2344"/>
      <c r="ET28" s="2344"/>
      <c r="EU28" s="660"/>
      <c r="EV28" s="646"/>
      <c r="EW28" s="2187"/>
      <c r="EX28" s="2955"/>
      <c r="EY28" s="1894" t="e">
        <f>'Table C3 Tracker'!#REF!</f>
        <v>#REF!</v>
      </c>
      <c r="EZ28" s="1216" t="e">
        <f>'Table C3 Tracker'!#REF!</f>
        <v>#REF!</v>
      </c>
      <c r="FA28" s="1897" t="e">
        <f>'Table C3 Tracker'!#REF!</f>
        <v>#REF!</v>
      </c>
      <c r="FB28" s="1897" t="e">
        <f>'Table C3 Tracker'!#REF!</f>
        <v>#REF!</v>
      </c>
      <c r="FC28" s="1897" t="e">
        <f>'Table C3 Tracker'!#REF!</f>
        <v>#REF!</v>
      </c>
      <c r="FD28" s="1897" t="e">
        <f>'Table C3 Tracker'!#REF!</f>
        <v>#REF!</v>
      </c>
      <c r="FE28" s="1897" t="e">
        <f>'Table C3 Tracker'!#REF!</f>
        <v>#REF!</v>
      </c>
      <c r="FF28" s="1897" t="e">
        <f>'Table C3 Tracker'!#REF!</f>
        <v>#REF!</v>
      </c>
      <c r="FG28" s="1897" t="e">
        <f>'Table C3 Tracker'!#REF!</f>
        <v>#REF!</v>
      </c>
      <c r="FH28" s="1897" t="e">
        <f>'Table C3 Tracker'!#REF!</f>
        <v>#REF!</v>
      </c>
      <c r="FI28" s="1897" t="e">
        <f>'Table C3 Tracker'!#REF!</f>
        <v>#REF!</v>
      </c>
      <c r="FJ28" s="1897" t="e">
        <f>'Table C3 Tracker'!#REF!</f>
        <v>#REF!</v>
      </c>
      <c r="FK28" s="1897" t="e">
        <f>'Table C3 Tracker'!#REF!</f>
        <v>#REF!</v>
      </c>
      <c r="FL28" s="1905" t="e">
        <f>'Table C3 Tracker'!#REF!</f>
        <v>#REF!</v>
      </c>
      <c r="FM28" s="1895" t="e">
        <f>'Table C3 Tracker'!#REF!</f>
        <v>#REF!</v>
      </c>
      <c r="FN28" s="1896" t="e">
        <f>'Table C3 Tracker'!#REF!</f>
        <v>#REF!</v>
      </c>
      <c r="FO28" s="1905" t="e">
        <f>'Table C3 Tracker'!#REF!</f>
        <v>#REF!</v>
      </c>
      <c r="FP28" s="1905" t="e">
        <f>'Table C3 Tracker'!#REF!</f>
        <v>#REF!</v>
      </c>
      <c r="FQ28" s="1905" t="e">
        <f>'Table C3 Tracker'!#REF!</f>
        <v>#REF!</v>
      </c>
      <c r="FR28" s="1905" t="e">
        <f>'Table C3 Tracker'!#REF!</f>
        <v>#REF!</v>
      </c>
      <c r="FS28" s="2213"/>
      <c r="FU28" s="1941"/>
      <c r="FV28" s="1941"/>
      <c r="FW28" s="1941"/>
      <c r="FX28" s="1941"/>
      <c r="FY28" s="1941"/>
      <c r="FZ28" s="1941"/>
      <c r="GA28" s="1941"/>
      <c r="GB28" s="1941"/>
      <c r="GC28" s="1941"/>
      <c r="GD28" s="1941"/>
      <c r="GF28" s="2375">
        <f>'E - Resource Limits'!A28</f>
        <v>16</v>
      </c>
      <c r="GG28" s="2376">
        <f>'E - Resource Limits'!B28</f>
        <v>0</v>
      </c>
      <c r="GH28" s="2377">
        <f>'E - Resource Limits'!C28</f>
        <v>0</v>
      </c>
      <c r="GI28" s="2377">
        <f>'E - Resource Limits'!D28</f>
        <v>0</v>
      </c>
      <c r="GJ28" s="2377">
        <f>'E - Resource Limits'!E28</f>
        <v>0</v>
      </c>
      <c r="GK28" s="2377">
        <f>'E - Resource Limits'!F28</f>
        <v>0</v>
      </c>
      <c r="GL28" s="2311">
        <f>'E - Resource Limits'!G28</f>
        <v>0</v>
      </c>
      <c r="GM28" s="2378">
        <f>'E - Resource Limits'!H28</f>
        <v>0</v>
      </c>
      <c r="GN28" s="2377">
        <f>'E - Resource Limits'!I28</f>
        <v>0</v>
      </c>
      <c r="GO28" s="2377">
        <f>'E - Resource Limits'!J28</f>
        <v>0</v>
      </c>
      <c r="GP28" s="2377">
        <f>'E - Resource Limits'!K28</f>
        <v>0</v>
      </c>
      <c r="GQ28" s="2379">
        <f>'E - Resource Limits'!L28</f>
        <v>0</v>
      </c>
      <c r="GR28" s="2190">
        <f t="shared" si="5"/>
        <v>0</v>
      </c>
      <c r="GT28" s="191">
        <f>'E1 - Invoiced Income'!A28</f>
        <v>17</v>
      </c>
      <c r="GU28" s="2009">
        <f>'E1 - Invoiced Income'!B28</f>
        <v>0</v>
      </c>
      <c r="GV28" s="2010">
        <f>'E1 - Invoiced Income'!C28</f>
        <v>0</v>
      </c>
      <c r="GW28" s="2010">
        <f>'E1 - Invoiced Income'!D28</f>
        <v>0</v>
      </c>
      <c r="GX28" s="2010">
        <f>'E1 - Invoiced Income'!E28</f>
        <v>0</v>
      </c>
      <c r="GY28" s="2010">
        <f>'E1 - Invoiced Income'!F28</f>
        <v>0</v>
      </c>
      <c r="GZ28" s="2010">
        <f>'E1 - Invoiced Income'!G28</f>
        <v>0</v>
      </c>
      <c r="HA28" s="2010">
        <f>'E1 - Invoiced Income'!H28</f>
        <v>0</v>
      </c>
      <c r="HB28" s="2010">
        <f>'E1 - Invoiced Income'!I28</f>
        <v>0</v>
      </c>
      <c r="HC28" s="2010">
        <f>'E1 - Invoiced Income'!J28</f>
        <v>0</v>
      </c>
      <c r="HD28" s="2010">
        <f>'E1 - Invoiced Income'!K28</f>
        <v>0</v>
      </c>
      <c r="HE28" s="2010">
        <f>'E1 - Invoiced Income'!L28</f>
        <v>0</v>
      </c>
      <c r="HF28" s="2010">
        <f>'E1 - Invoiced Income'!M28</f>
        <v>0</v>
      </c>
      <c r="HG28" s="2010">
        <f>'E1 - Invoiced Income'!N28</f>
        <v>0</v>
      </c>
      <c r="HH28" s="2010">
        <f>'E1 - Invoiced Income'!O28</f>
        <v>0</v>
      </c>
      <c r="HI28" s="2010">
        <f>'E1 - Invoiced Income'!P28</f>
        <v>0</v>
      </c>
      <c r="HJ28" s="2010">
        <f>'E1 - Invoiced Income'!R28</f>
        <v>0</v>
      </c>
      <c r="HK28" s="2010">
        <f>'E1 - Invoiced Income'!S28</f>
        <v>0</v>
      </c>
      <c r="HL28" s="1852">
        <f>'E1 - Invoiced Income'!T28</f>
        <v>0</v>
      </c>
      <c r="HM28" s="2011">
        <f>'E1 - Invoiced Income'!U28</f>
        <v>0</v>
      </c>
      <c r="HO28" s="2269">
        <f>'F - SoFP'!A28</f>
        <v>16</v>
      </c>
      <c r="HP28" s="2270" t="str">
        <f>'F - SoFP'!B28</f>
        <v>Provisions</v>
      </c>
      <c r="HQ28" s="2271">
        <f>'F - SoFP'!C28</f>
        <v>0</v>
      </c>
      <c r="HR28" s="2272">
        <f>'F - SoFP'!D28</f>
        <v>0</v>
      </c>
      <c r="HS28" s="2272">
        <f>'F - SoFP'!E28</f>
        <v>0</v>
      </c>
      <c r="HT28" s="2201"/>
      <c r="HV28" s="2412">
        <f>'G - Cash Flow'!A28</f>
        <v>17</v>
      </c>
      <c r="HW28" s="2413" t="str">
        <f>'G - Cash Flow'!B28</f>
        <v>Salaries and Wages</v>
      </c>
      <c r="HX28" s="2327">
        <f>'G - Cash Flow'!C28</f>
        <v>0</v>
      </c>
      <c r="HY28" s="2327">
        <f>'G - Cash Flow'!D28</f>
        <v>0</v>
      </c>
      <c r="HZ28" s="2327">
        <f>'G - Cash Flow'!E28</f>
        <v>0</v>
      </c>
      <c r="IA28" s="2327">
        <f>'G - Cash Flow'!F28</f>
        <v>0</v>
      </c>
      <c r="IB28" s="2327">
        <f>'G - Cash Flow'!G28</f>
        <v>0</v>
      </c>
      <c r="IC28" s="2327">
        <f>'G - Cash Flow'!H28</f>
        <v>0</v>
      </c>
      <c r="ID28" s="2327">
        <f>'G - Cash Flow'!I28</f>
        <v>0</v>
      </c>
      <c r="IE28" s="2327">
        <f>'G - Cash Flow'!J28</f>
        <v>0</v>
      </c>
      <c r="IF28" s="2327">
        <f>'G - Cash Flow'!K28</f>
        <v>0</v>
      </c>
      <c r="IG28" s="2327">
        <f>'G - Cash Flow'!L28</f>
        <v>0</v>
      </c>
      <c r="IH28" s="2327">
        <f>'G - Cash Flow'!M28</f>
        <v>0</v>
      </c>
      <c r="II28" s="2327">
        <f>'G - Cash Flow'!N28</f>
        <v>0</v>
      </c>
      <c r="IJ28" s="2414">
        <f>'G - Cash Flow'!O28</f>
        <v>0</v>
      </c>
      <c r="IK28" s="2197"/>
      <c r="JD28" s="2351">
        <f>'I - Capital RLM'!A28</f>
        <v>10</v>
      </c>
      <c r="JE28" s="2390">
        <f>'I - Capital RLM'!B28</f>
        <v>0</v>
      </c>
      <c r="JF28" s="2272">
        <f>'I - Capital RLM'!C28</f>
        <v>0</v>
      </c>
      <c r="JG28" s="2272">
        <f>'I - Capital RLM'!D28</f>
        <v>0</v>
      </c>
      <c r="JH28" s="2382">
        <f>'I - Capital RLM'!E28</f>
        <v>0</v>
      </c>
      <c r="JI28" s="2383">
        <f>'I - Capital RLM'!F28</f>
        <v>0</v>
      </c>
      <c r="JJ28" s="2272">
        <f>'I - Capital RLM'!G28</f>
        <v>0</v>
      </c>
      <c r="JK28" s="2272">
        <f>'I - Capital RLM'!H28</f>
        <v>0</v>
      </c>
      <c r="JL28" s="2382">
        <f>'I - Capital RLM'!I28</f>
        <v>0</v>
      </c>
      <c r="JM28" s="2384"/>
      <c r="JN28" s="2129">
        <f>'I - Capital RLM'!K28</f>
        <v>0</v>
      </c>
      <c r="JO28" s="2384">
        <f t="shared" si="6"/>
        <v>0</v>
      </c>
      <c r="JQ28" s="2351">
        <f>'J - Capital In Year Schemes'!A28</f>
        <v>17</v>
      </c>
      <c r="JR28" s="2352">
        <f>'J - Capital In Year Schemes'!B28</f>
        <v>0</v>
      </c>
      <c r="JS28" s="2352">
        <f>'J - Capital In Year Schemes'!C28</f>
        <v>0</v>
      </c>
      <c r="JT28" s="2272">
        <f>'J - Capital In Year Schemes'!D28</f>
        <v>0</v>
      </c>
      <c r="JU28" s="2272">
        <f>'J - Capital In Year Schemes'!E28</f>
        <v>0</v>
      </c>
      <c r="JV28" s="2272">
        <f>'J - Capital In Year Schemes'!F28</f>
        <v>0</v>
      </c>
      <c r="JW28" s="2272">
        <f>'J - Capital In Year Schemes'!G28</f>
        <v>0</v>
      </c>
      <c r="JX28" s="2272">
        <f>'J - Capital In Year Schemes'!H28</f>
        <v>0</v>
      </c>
      <c r="JY28" s="2272">
        <f>'J - Capital In Year Schemes'!I28</f>
        <v>0</v>
      </c>
      <c r="JZ28" s="2272">
        <f>'J - Capital In Year Schemes'!J28</f>
        <v>0</v>
      </c>
      <c r="KA28" s="2272">
        <f>'J - Capital In Year Schemes'!K28</f>
        <v>0</v>
      </c>
      <c r="KB28" s="2272">
        <f>'J - Capital In Year Schemes'!L28</f>
        <v>0</v>
      </c>
      <c r="KC28" s="2272">
        <f>'J - Capital In Year Schemes'!M28</f>
        <v>0</v>
      </c>
      <c r="KD28" s="2272">
        <f>'J - Capital In Year Schemes'!N28</f>
        <v>0</v>
      </c>
      <c r="KE28" s="2272">
        <f>'J - Capital In Year Schemes'!O28</f>
        <v>0</v>
      </c>
      <c r="KF28" s="2272">
        <f>'J - Capital In Year Schemes'!P28</f>
        <v>0</v>
      </c>
      <c r="KG28" s="2272">
        <f>'J - Capital In Year Schemes'!Q28</f>
        <v>0</v>
      </c>
      <c r="KH28" s="2353">
        <f>'J - Capital In Year Schemes'!R28</f>
        <v>0</v>
      </c>
      <c r="KI28" s="2353">
        <f>'J - Capital In Year Schemes'!S28</f>
        <v>0</v>
      </c>
      <c r="KJ28" s="2354">
        <f>'J - Capital In Year Schemes'!T28</f>
        <v>0</v>
      </c>
      <c r="KK28" s="2323">
        <f t="shared" si="4"/>
        <v>0</v>
      </c>
      <c r="KM28" s="2316">
        <f>'K - Capital Disposals'!A28</f>
        <v>18</v>
      </c>
      <c r="KN28" s="2340">
        <f>'K - Capital Disposals'!B28</f>
        <v>0</v>
      </c>
      <c r="KO28" s="2325">
        <f>'K - Capital Disposals'!C28</f>
        <v>0</v>
      </c>
      <c r="KP28" s="2325">
        <f>'K - Capital Disposals'!D28</f>
        <v>0</v>
      </c>
      <c r="KQ28" s="2341">
        <f>'K - Capital Disposals'!E28</f>
        <v>0</v>
      </c>
      <c r="KR28" s="2327">
        <f>'K - Capital Disposals'!F28</f>
        <v>0</v>
      </c>
      <c r="KS28" s="2327">
        <f>'K - Capital Disposals'!G28</f>
        <v>0</v>
      </c>
      <c r="KT28" s="2317">
        <f>'K - Capital Disposals'!H28</f>
        <v>0</v>
      </c>
      <c r="KU28" s="2318">
        <f>'K - Capital Disposals'!I28</f>
        <v>0</v>
      </c>
      <c r="KV28" s="2933">
        <f>'K - Capital Disposals'!J28</f>
        <v>0</v>
      </c>
      <c r="KW28" s="2934"/>
      <c r="KX28" s="2934"/>
      <c r="KY28" s="2934"/>
      <c r="KZ28" s="2934"/>
      <c r="LA28" s="2934"/>
      <c r="LB28" s="2935"/>
      <c r="LC28" s="2190"/>
      <c r="LE28" s="2433">
        <f>'L - EFL'!A28</f>
        <v>17</v>
      </c>
      <c r="LF28" s="2434" t="str">
        <f>'L - EFL'!B28</f>
        <v>Sub total - movement in working capital</v>
      </c>
      <c r="LG28" s="2435">
        <f>'L - EFL'!C28</f>
        <v>0</v>
      </c>
      <c r="LH28" s="2435">
        <f>'L - EFL'!D28</f>
        <v>0</v>
      </c>
      <c r="LI28" s="2436">
        <f>'L - EFL'!E28</f>
        <v>0</v>
      </c>
      <c r="LJ28" s="2435">
        <f>'L - EFL'!F28</f>
        <v>0</v>
      </c>
      <c r="LL28" s="1281"/>
      <c r="LM28" s="2404">
        <f>'M - Aged Debtors'!B28</f>
        <v>0</v>
      </c>
      <c r="LN28" s="2405">
        <f>'M - Aged Debtors'!C28</f>
        <v>0</v>
      </c>
      <c r="LO28" s="2406">
        <f>'M - Aged Debtors'!D28</f>
        <v>0</v>
      </c>
      <c r="LP28" s="2407">
        <f>'M - Aged Debtors'!E28</f>
        <v>0</v>
      </c>
      <c r="LQ28" s="2408">
        <f>'M - Aged Debtors'!F28</f>
        <v>0</v>
      </c>
      <c r="LR28" s="2409" t="str">
        <f>'M - Aged Debtors'!G28</f>
        <v/>
      </c>
      <c r="LS28" s="899" t="str">
        <f>'M - Aged Debtors'!H28</f>
        <v/>
      </c>
      <c r="LT28" s="899" t="str">
        <f>'M - Aged Debtors'!I28</f>
        <v/>
      </c>
      <c r="LU28" s="900" t="str">
        <f>'M - Aged Debtors'!J28</f>
        <v/>
      </c>
      <c r="LV28" s="1964">
        <f>'M - Aged Debtors'!K28</f>
        <v>0</v>
      </c>
      <c r="LX28" s="512" t="str">
        <f>'N - GMS'!A28</f>
        <v>IM &amp; T</v>
      </c>
      <c r="LY28" s="510"/>
      <c r="LZ28" s="511">
        <f>'N - GMS'!C28</f>
        <v>15</v>
      </c>
      <c r="MA28" s="1125">
        <f>'N - GMS'!D28</f>
        <v>0</v>
      </c>
      <c r="MB28" s="2028">
        <f>'N - GMS'!E28</f>
        <v>0</v>
      </c>
      <c r="MC28" s="2028">
        <f>'N - GMS'!F28</f>
        <v>0</v>
      </c>
      <c r="MD28" s="513">
        <f>'N - GMS'!G28</f>
        <v>0</v>
      </c>
      <c r="ME28" s="231"/>
      <c r="MF28" s="2020">
        <f>'N - GMS'!I28</f>
        <v>0</v>
      </c>
      <c r="MH28" s="762" t="str">
        <f>'O - Dental'!A28</f>
        <v>Occupational Health / Hepatitis B</v>
      </c>
      <c r="MI28" s="771"/>
      <c r="MJ28" s="761">
        <f>'O - Dental'!C28</f>
        <v>18</v>
      </c>
      <c r="MK28" s="721">
        <f>'O - Dental'!D28</f>
        <v>0</v>
      </c>
      <c r="ML28" s="2428">
        <f>'O - Dental'!E28</f>
        <v>0</v>
      </c>
      <c r="MM28" s="2429">
        <f>'O - Dental'!F28</f>
        <v>0</v>
      </c>
      <c r="MN28" s="2430">
        <f>'O - Dental'!G28</f>
        <v>0</v>
      </c>
      <c r="MO28" s="717"/>
      <c r="MP28" s="1973">
        <f>'O - Dental'!I28</f>
        <v>0</v>
      </c>
    </row>
    <row r="29" spans="1:354" ht="20" customHeight="1" thickBot="1">
      <c r="M29" s="1035">
        <f>'A - Movement'!A29</f>
        <v>19</v>
      </c>
      <c r="N29" s="1083" t="str">
        <f>'A - Movement'!B29</f>
        <v>Other Movement in Month 1 Planned &amp; In Year Net Income Generation</v>
      </c>
      <c r="O29" s="2301">
        <f>'A - Movement'!C29</f>
        <v>0</v>
      </c>
      <c r="P29" s="2301">
        <f>'A - Movement'!D29</f>
        <v>0</v>
      </c>
      <c r="Q29" s="2301">
        <f>'A - Movement'!E29</f>
        <v>0</v>
      </c>
      <c r="R29" s="2301">
        <f>'A - Movement'!F29</f>
        <v>0</v>
      </c>
      <c r="S29" s="1941"/>
      <c r="T29" s="2183"/>
      <c r="U29" s="1035">
        <f>'A - Movement'!I29</f>
        <v>19</v>
      </c>
      <c r="V29" s="1083" t="str">
        <f t="shared" si="7"/>
        <v>Other Movement in Month 1 Planned &amp; In Year Net Income Generation</v>
      </c>
      <c r="W29" s="1881">
        <f>'A - Movement'!J29</f>
        <v>0</v>
      </c>
      <c r="X29" s="1881">
        <f>'A - Movement'!K29</f>
        <v>0</v>
      </c>
      <c r="Y29" s="1881">
        <f>'A - Movement'!L29</f>
        <v>0</v>
      </c>
      <c r="Z29" s="1881">
        <f>'A - Movement'!M29</f>
        <v>0</v>
      </c>
      <c r="AA29" s="1881">
        <f>'A - Movement'!N29</f>
        <v>0</v>
      </c>
      <c r="AB29" s="1881">
        <f>'A - Movement'!O29</f>
        <v>0</v>
      </c>
      <c r="AC29" s="1881">
        <f>'A - Movement'!P29</f>
        <v>0</v>
      </c>
      <c r="AD29" s="1881">
        <f>'A - Movement'!Q29</f>
        <v>0</v>
      </c>
      <c r="AE29" s="1881">
        <f>'A - Movement'!R29</f>
        <v>0</v>
      </c>
      <c r="AF29" s="1881">
        <f>'A - Movement'!S29</f>
        <v>0</v>
      </c>
      <c r="AG29" s="1881">
        <f>'A - Movement'!T29</f>
        <v>0</v>
      </c>
      <c r="AH29" s="1881">
        <f>'A - Movement'!U29</f>
        <v>0</v>
      </c>
      <c r="AI29" s="1243">
        <f>'A - Movement'!V29</f>
        <v>0</v>
      </c>
      <c r="AJ29" s="1243">
        <f>'A - Movement'!W29</f>
        <v>0</v>
      </c>
      <c r="AK29" s="2301">
        <f t="shared" si="8"/>
        <v>0</v>
      </c>
      <c r="AL29" s="2301">
        <f t="shared" si="9"/>
        <v>0</v>
      </c>
      <c r="AM29" s="2301">
        <f t="shared" si="10"/>
        <v>0</v>
      </c>
      <c r="AN29" s="1941"/>
      <c r="AO29" s="2183"/>
      <c r="AP29" s="1554">
        <f>'A1 - Underlying Position'!A30</f>
        <v>19</v>
      </c>
      <c r="AQ29" s="1526" t="str">
        <f>'A1 - Underlying Position'!B30</f>
        <v>Health Care Provided by other Orgs – WHSSC</v>
      </c>
      <c r="AR29" s="2012">
        <f>'A1 - Underlying Position'!C30</f>
        <v>0</v>
      </c>
      <c r="AS29" s="2431">
        <f>'A1 - Underlying Position'!D30</f>
        <v>0</v>
      </c>
      <c r="AT29" s="2431">
        <f>'A1 - Underlying Position'!E30</f>
        <v>0</v>
      </c>
      <c r="AU29" s="80">
        <f>'A1 - Underlying Position'!F30</f>
        <v>0</v>
      </c>
      <c r="AV29" s="2432">
        <f>'A1 - Underlying Position'!G30</f>
        <v>0</v>
      </c>
      <c r="AW29" s="80">
        <f>'A1 - Underlying Position'!H30</f>
        <v>0</v>
      </c>
      <c r="AX29" s="1941"/>
      <c r="AZ29" s="1912">
        <f>'A2 - Risks'!A29</f>
        <v>21</v>
      </c>
      <c r="BA29" s="2018">
        <f>'A2 - Risks'!B29</f>
        <v>0</v>
      </c>
      <c r="BB29" s="2000">
        <f>'A2 - Risks'!C29</f>
        <v>0</v>
      </c>
      <c r="BC29" s="1966">
        <f>'A2 - Risks'!D29</f>
        <v>0</v>
      </c>
      <c r="BE29" s="2372">
        <f>'B - Monthly Positions'!A29</f>
        <v>19</v>
      </c>
      <c r="BF29" s="1524" t="str">
        <f>'B - Monthly Positions'!B29</f>
        <v>Exceptional (Income) / Costs - (Trust Only)</v>
      </c>
      <c r="BG29" s="99" t="str">
        <f>'B - Monthly Positions'!C29</f>
        <v>Actual/F'cast</v>
      </c>
      <c r="BH29" s="1993">
        <f>'B - Monthly Positions'!D29</f>
        <v>0</v>
      </c>
      <c r="BI29" s="1993">
        <f>'B - Monthly Positions'!E29</f>
        <v>0</v>
      </c>
      <c r="BJ29" s="1993">
        <f>'B - Monthly Positions'!F29</f>
        <v>0</v>
      </c>
      <c r="BK29" s="1993">
        <f>'B - Monthly Positions'!G29</f>
        <v>0</v>
      </c>
      <c r="BL29" s="1994">
        <f>'B - Monthly Positions'!H29</f>
        <v>0</v>
      </c>
      <c r="BM29" s="1994">
        <f>'B - Monthly Positions'!I29</f>
        <v>0</v>
      </c>
      <c r="BN29" s="1994">
        <f>'B - Monthly Positions'!J29</f>
        <v>0</v>
      </c>
      <c r="BO29" s="1994">
        <f>'B - Monthly Positions'!K29</f>
        <v>0</v>
      </c>
      <c r="BP29" s="1994">
        <f>'B - Monthly Positions'!L29</f>
        <v>0</v>
      </c>
      <c r="BQ29" s="1994">
        <f>'B - Monthly Positions'!M29</f>
        <v>0</v>
      </c>
      <c r="BR29" s="1994">
        <f>'B - Monthly Positions'!N29</f>
        <v>0</v>
      </c>
      <c r="BS29" s="2027">
        <f>'B - Monthly Positions'!O29</f>
        <v>0</v>
      </c>
      <c r="BT29" s="1993">
        <f>'B - Monthly Positions'!P29</f>
        <v>0</v>
      </c>
      <c r="BU29" s="1993">
        <f>'B - Monthly Positions'!Q29</f>
        <v>0</v>
      </c>
      <c r="BV29" s="1830"/>
      <c r="BW29" s="2102"/>
      <c r="BX29" s="155">
        <f>'B1 - Net Exp Profiles'!A29</f>
        <v>19</v>
      </c>
      <c r="BY29" s="1405" t="str">
        <f>'B1 - Net Exp Profiles'!B29</f>
        <v>Net Pay Expenditure - Actual/Forecast (as per Table B)</v>
      </c>
      <c r="BZ29" s="1217">
        <f>'B1 - Net Exp Profiles'!C29</f>
        <v>0</v>
      </c>
      <c r="CA29" s="1217">
        <f>'B1 - Net Exp Profiles'!D29</f>
        <v>0</v>
      </c>
      <c r="CB29" s="1217">
        <f>'B1 - Net Exp Profiles'!E29</f>
        <v>0</v>
      </c>
      <c r="CC29" s="1217">
        <f>'B1 - Net Exp Profiles'!F29</f>
        <v>0</v>
      </c>
      <c r="CD29" s="1217">
        <f>'B1 - Net Exp Profiles'!G29</f>
        <v>0</v>
      </c>
      <c r="CE29" s="1217">
        <f>'B1 - Net Exp Profiles'!H29</f>
        <v>0</v>
      </c>
      <c r="CF29" s="1217">
        <f>'B1 - Net Exp Profiles'!I29</f>
        <v>0</v>
      </c>
      <c r="CG29" s="1217">
        <f>'B1 - Net Exp Profiles'!J29</f>
        <v>0</v>
      </c>
      <c r="CH29" s="1217">
        <f>'B1 - Net Exp Profiles'!K29</f>
        <v>0</v>
      </c>
      <c r="CI29" s="1217">
        <f>'B1 - Net Exp Profiles'!L29</f>
        <v>0</v>
      </c>
      <c r="CJ29" s="1217">
        <f>'B1 - Net Exp Profiles'!M29</f>
        <v>0</v>
      </c>
      <c r="CK29" s="1217">
        <f>'B1 - Net Exp Profiles'!N29</f>
        <v>0</v>
      </c>
      <c r="CL29" s="1217">
        <f>'B1 - Net Exp Profiles'!O29</f>
        <v>0</v>
      </c>
      <c r="CM29" s="1217">
        <f>'B1 - Net Exp Profiles'!P29</f>
        <v>0</v>
      </c>
      <c r="CO29" s="1445"/>
      <c r="CP29" s="1455"/>
      <c r="CQ29" s="1456"/>
      <c r="CR29" s="1456"/>
      <c r="CS29" s="1456"/>
      <c r="CT29" s="1456"/>
      <c r="CU29" s="1456"/>
      <c r="CV29" s="1456"/>
      <c r="CW29" s="1456"/>
      <c r="CX29" s="1456"/>
      <c r="CY29" s="1456"/>
      <c r="CZ29" s="1456"/>
      <c r="DA29" s="1456"/>
      <c r="DB29" s="1456"/>
      <c r="DC29" s="1456"/>
      <c r="DD29" s="660"/>
      <c r="DF29" s="2137">
        <f>'B3 - COVID-19'!A27</f>
        <v>20</v>
      </c>
      <c r="DG29" s="2146" t="str">
        <f>'B3 - COVID-19'!B27</f>
        <v>Other Private &amp; Voluntary Sector</v>
      </c>
      <c r="DH29" s="1477">
        <f>'B3 - COVID-19'!C27</f>
        <v>0</v>
      </c>
      <c r="DI29" s="1472">
        <f>'B3 - COVID-19'!D27</f>
        <v>0</v>
      </c>
      <c r="DJ29" s="1472">
        <f>'B3 - COVID-19'!E27</f>
        <v>0</v>
      </c>
      <c r="DK29" s="1472">
        <f>'B3 - COVID-19'!F27</f>
        <v>0</v>
      </c>
      <c r="DL29" s="1472">
        <f>'B3 - COVID-19'!G27</f>
        <v>0</v>
      </c>
      <c r="DM29" s="1472">
        <f>'B3 - COVID-19'!H27</f>
        <v>0</v>
      </c>
      <c r="DN29" s="1472">
        <f>'B3 - COVID-19'!I27</f>
        <v>0</v>
      </c>
      <c r="DO29" s="1472">
        <f>'B3 - COVID-19'!J27</f>
        <v>0</v>
      </c>
      <c r="DP29" s="1472">
        <f>'B3 - COVID-19'!K27</f>
        <v>0</v>
      </c>
      <c r="DQ29" s="1472">
        <f>'B3 - COVID-19'!L27</f>
        <v>0</v>
      </c>
      <c r="DR29" s="1472">
        <f>'B3 - COVID-19'!M27</f>
        <v>0</v>
      </c>
      <c r="DS29" s="1481">
        <f>'B3 - COVID-19'!N27</f>
        <v>0</v>
      </c>
      <c r="DT29" s="1470">
        <f>'B3 - COVID-19'!O27</f>
        <v>0</v>
      </c>
      <c r="DU29" s="1471">
        <f>'B3 - COVID-19'!P27</f>
        <v>0</v>
      </c>
      <c r="DV29" s="85"/>
      <c r="DW29" s="85"/>
      <c r="DY29" s="2358">
        <f>'C, C1 &amp; C2 - Savings Schemes'!A29</f>
        <v>17</v>
      </c>
      <c r="DZ29" s="2911"/>
      <c r="EA29" s="96" t="str">
        <f>'C, C1 &amp; C2 - Savings Schemes'!C29</f>
        <v>Actual/F'cast</v>
      </c>
      <c r="EB29" s="1993">
        <f>'C, C1 &amp; C2 - Savings Schemes'!D29</f>
        <v>0</v>
      </c>
      <c r="EC29" s="1993">
        <f>'C, C1 &amp; C2 - Savings Schemes'!E29</f>
        <v>0</v>
      </c>
      <c r="ED29" s="1993">
        <f>'C, C1 &amp; C2 - Savings Schemes'!F29</f>
        <v>0</v>
      </c>
      <c r="EE29" s="1993">
        <f>'C, C1 &amp; C2 - Savings Schemes'!G29</f>
        <v>0</v>
      </c>
      <c r="EF29" s="1993">
        <f>'C, C1 &amp; C2 - Savings Schemes'!H29</f>
        <v>0</v>
      </c>
      <c r="EG29" s="1993">
        <f>'C, C1 &amp; C2 - Savings Schemes'!I29</f>
        <v>0</v>
      </c>
      <c r="EH29" s="1993">
        <f>'C, C1 &amp; C2 - Savings Schemes'!J29</f>
        <v>0</v>
      </c>
      <c r="EI29" s="1993">
        <f>'C, C1 &amp; C2 - Savings Schemes'!K29</f>
        <v>0</v>
      </c>
      <c r="EJ29" s="1993">
        <f>'C, C1 &amp; C2 - Savings Schemes'!L29</f>
        <v>0</v>
      </c>
      <c r="EK29" s="1993">
        <f>'C, C1 &amp; C2 - Savings Schemes'!M29</f>
        <v>0</v>
      </c>
      <c r="EL29" s="1993">
        <f>'C, C1 &amp; C2 - Savings Schemes'!N29</f>
        <v>0</v>
      </c>
      <c r="EM29" s="2007">
        <f>'C, C1 &amp; C2 - Savings Schemes'!O29</f>
        <v>0</v>
      </c>
      <c r="EN29" s="132">
        <f>'C, C1 &amp; C2 - Savings Schemes'!P29</f>
        <v>0</v>
      </c>
      <c r="EO29" s="1025">
        <f>'C, C1 &amp; C2 - Savings Schemes'!Q29</f>
        <v>0</v>
      </c>
      <c r="EP29" s="1292" t="e">
        <f>'C, C1 &amp; C2 - Savings Schemes'!R29</f>
        <v>#DIV/0!</v>
      </c>
      <c r="EQ29" s="2359">
        <f>'C, C1 &amp; C2 - Savings Schemes'!S29</f>
        <v>0</v>
      </c>
      <c r="ER29" s="2359">
        <f>'C, C1 &amp; C2 - Savings Schemes'!T29</f>
        <v>0</v>
      </c>
      <c r="ES29" s="2359">
        <f>'C, C1 &amp; C2 - Savings Schemes'!U29</f>
        <v>0</v>
      </c>
      <c r="ET29" s="2359">
        <f>'C, C1 &amp; C2 - Savings Schemes'!V29</f>
        <v>0</v>
      </c>
      <c r="EU29" s="122"/>
      <c r="EV29" s="2008">
        <f>'C, C1 &amp; C2 - Savings Schemes'!X29</f>
        <v>0</v>
      </c>
      <c r="EW29" s="2187"/>
      <c r="EX29" s="2955"/>
      <c r="EY29" s="1168" t="str">
        <f>'Table C3 Tracker'!B26</f>
        <v>In Year - Plan</v>
      </c>
      <c r="EZ29" s="1899">
        <f>'Table C3 Tracker'!C26</f>
        <v>0</v>
      </c>
      <c r="FA29" s="1900">
        <f>'Table C3 Tracker'!D26</f>
        <v>0</v>
      </c>
      <c r="FB29" s="1900">
        <f>'Table C3 Tracker'!E26</f>
        <v>0</v>
      </c>
      <c r="FC29" s="1900">
        <f>'Table C3 Tracker'!F26</f>
        <v>0</v>
      </c>
      <c r="FD29" s="1900">
        <f>'Table C3 Tracker'!G26</f>
        <v>0</v>
      </c>
      <c r="FE29" s="1900">
        <f>'Table C3 Tracker'!H26</f>
        <v>0</v>
      </c>
      <c r="FF29" s="1900">
        <f>'Table C3 Tracker'!I26</f>
        <v>0</v>
      </c>
      <c r="FG29" s="1900">
        <f>'Table C3 Tracker'!J26</f>
        <v>0</v>
      </c>
      <c r="FH29" s="1900">
        <f>'Table C3 Tracker'!K26</f>
        <v>0</v>
      </c>
      <c r="FI29" s="1900">
        <f>'Table C3 Tracker'!L26</f>
        <v>0</v>
      </c>
      <c r="FJ29" s="1900">
        <f>'Table C3 Tracker'!M26</f>
        <v>0</v>
      </c>
      <c r="FK29" s="1900">
        <f>'Table C3 Tracker'!N26</f>
        <v>0</v>
      </c>
      <c r="FL29" s="1903">
        <f>'Table C3 Tracker'!O26</f>
        <v>0</v>
      </c>
      <c r="FM29" s="1618">
        <f>'Table C3 Tracker'!P26</f>
        <v>0</v>
      </c>
      <c r="FN29" s="1901">
        <f>'Table C3 Tracker'!Q26</f>
        <v>0</v>
      </c>
      <c r="FO29" s="1903">
        <f>'Table C3 Tracker'!R26</f>
        <v>0</v>
      </c>
      <c r="FP29" s="1903">
        <f>'Table C3 Tracker'!S26</f>
        <v>0</v>
      </c>
      <c r="FQ29" s="1903">
        <f>'Table C3 Tracker'!T26</f>
        <v>0</v>
      </c>
      <c r="FR29" s="1903">
        <f>'Table C3 Tracker'!U26</f>
        <v>0</v>
      </c>
      <c r="FS29" s="2213"/>
      <c r="GF29" s="2375">
        <f>'E - Resource Limits'!A29</f>
        <v>17</v>
      </c>
      <c r="GG29" s="2376">
        <f>'E - Resource Limits'!B29</f>
        <v>0</v>
      </c>
      <c r="GH29" s="2377">
        <f>'E - Resource Limits'!C29</f>
        <v>0</v>
      </c>
      <c r="GI29" s="2377">
        <f>'E - Resource Limits'!D29</f>
        <v>0</v>
      </c>
      <c r="GJ29" s="2377">
        <f>'E - Resource Limits'!E29</f>
        <v>0</v>
      </c>
      <c r="GK29" s="2377">
        <f>'E - Resource Limits'!F29</f>
        <v>0</v>
      </c>
      <c r="GL29" s="2311">
        <f>'E - Resource Limits'!G29</f>
        <v>0</v>
      </c>
      <c r="GM29" s="2378">
        <f>'E - Resource Limits'!H29</f>
        <v>0</v>
      </c>
      <c r="GN29" s="2377">
        <f>'E - Resource Limits'!I29</f>
        <v>0</v>
      </c>
      <c r="GO29" s="2377">
        <f>'E - Resource Limits'!J29</f>
        <v>0</v>
      </c>
      <c r="GP29" s="2377">
        <f>'E - Resource Limits'!K29</f>
        <v>0</v>
      </c>
      <c r="GQ29" s="2379">
        <f>'E - Resource Limits'!L29</f>
        <v>0</v>
      </c>
      <c r="GR29" s="2190">
        <f t="shared" si="5"/>
        <v>0</v>
      </c>
      <c r="GT29" s="191">
        <f>'E1 - Invoiced Income'!A29</f>
        <v>18</v>
      </c>
      <c r="GU29" s="2009">
        <f>'E1 - Invoiced Income'!B29</f>
        <v>0</v>
      </c>
      <c r="GV29" s="2010">
        <f>'E1 - Invoiced Income'!C29</f>
        <v>0</v>
      </c>
      <c r="GW29" s="2010">
        <f>'E1 - Invoiced Income'!D29</f>
        <v>0</v>
      </c>
      <c r="GX29" s="2010">
        <f>'E1 - Invoiced Income'!E29</f>
        <v>0</v>
      </c>
      <c r="GY29" s="2010">
        <f>'E1 - Invoiced Income'!F29</f>
        <v>0</v>
      </c>
      <c r="GZ29" s="2010">
        <f>'E1 - Invoiced Income'!G29</f>
        <v>0</v>
      </c>
      <c r="HA29" s="2010">
        <f>'E1 - Invoiced Income'!H29</f>
        <v>0</v>
      </c>
      <c r="HB29" s="2010">
        <f>'E1 - Invoiced Income'!I29</f>
        <v>0</v>
      </c>
      <c r="HC29" s="2010">
        <f>'E1 - Invoiced Income'!J29</f>
        <v>0</v>
      </c>
      <c r="HD29" s="2010">
        <f>'E1 - Invoiced Income'!K29</f>
        <v>0</v>
      </c>
      <c r="HE29" s="2010">
        <f>'E1 - Invoiced Income'!L29</f>
        <v>0</v>
      </c>
      <c r="HF29" s="2010">
        <f>'E1 - Invoiced Income'!M29</f>
        <v>0</v>
      </c>
      <c r="HG29" s="2010">
        <f>'E1 - Invoiced Income'!N29</f>
        <v>0</v>
      </c>
      <c r="HH29" s="2010">
        <f>'E1 - Invoiced Income'!O29</f>
        <v>0</v>
      </c>
      <c r="HI29" s="2010">
        <f>'E1 - Invoiced Income'!P29</f>
        <v>0</v>
      </c>
      <c r="HJ29" s="2010">
        <f>'E1 - Invoiced Income'!R29</f>
        <v>0</v>
      </c>
      <c r="HK29" s="2010">
        <f>'E1 - Invoiced Income'!S29</f>
        <v>0</v>
      </c>
      <c r="HL29" s="1852">
        <f>'E1 - Invoiced Income'!T29</f>
        <v>0</v>
      </c>
      <c r="HM29" s="2011">
        <f>'E1 - Invoiced Income'!U29</f>
        <v>0</v>
      </c>
      <c r="HO29" s="2347">
        <f>'F - SoFP'!A29</f>
        <v>17</v>
      </c>
      <c r="HP29" s="2348" t="str">
        <f>'F - SoFP'!B29</f>
        <v xml:space="preserve">Current Liabilities sub total </v>
      </c>
      <c r="HQ29" s="2300">
        <f>'F - SoFP'!C29</f>
        <v>0</v>
      </c>
      <c r="HR29" s="2300">
        <f>'F - SoFP'!D29</f>
        <v>0</v>
      </c>
      <c r="HS29" s="2300">
        <f>'F - SoFP'!E29</f>
        <v>0</v>
      </c>
      <c r="HT29" s="2201"/>
      <c r="HV29" s="2412">
        <f>'G - Cash Flow'!A29</f>
        <v>18</v>
      </c>
      <c r="HW29" s="2413" t="str">
        <f>'G - Cash Flow'!B29</f>
        <v>Non Pay Expenditure</v>
      </c>
      <c r="HX29" s="2327">
        <f>'G - Cash Flow'!C29</f>
        <v>0</v>
      </c>
      <c r="HY29" s="2327">
        <f>'G - Cash Flow'!D29</f>
        <v>0</v>
      </c>
      <c r="HZ29" s="2327">
        <f>'G - Cash Flow'!E29</f>
        <v>0</v>
      </c>
      <c r="IA29" s="2327">
        <f>'G - Cash Flow'!F29</f>
        <v>0</v>
      </c>
      <c r="IB29" s="2327">
        <f>'G - Cash Flow'!G29</f>
        <v>0</v>
      </c>
      <c r="IC29" s="2327">
        <f>'G - Cash Flow'!H29</f>
        <v>0</v>
      </c>
      <c r="ID29" s="2327">
        <f>'G - Cash Flow'!I29</f>
        <v>0</v>
      </c>
      <c r="IE29" s="2327">
        <f>'G - Cash Flow'!J29</f>
        <v>0</v>
      </c>
      <c r="IF29" s="2327">
        <f>'G - Cash Flow'!K29</f>
        <v>0</v>
      </c>
      <c r="IG29" s="2327">
        <f>'G - Cash Flow'!L29</f>
        <v>0</v>
      </c>
      <c r="IH29" s="2327">
        <f>'G - Cash Flow'!M29</f>
        <v>0</v>
      </c>
      <c r="II29" s="2327">
        <f>'G - Cash Flow'!N29</f>
        <v>0</v>
      </c>
      <c r="IJ29" s="2414">
        <f>'G - Cash Flow'!O29</f>
        <v>0</v>
      </c>
      <c r="IK29" s="2197"/>
      <c r="JD29" s="2351">
        <f>'I - Capital RLM'!A29</f>
        <v>11</v>
      </c>
      <c r="JE29" s="2390">
        <f>'I - Capital RLM'!B29</f>
        <v>0</v>
      </c>
      <c r="JF29" s="2272">
        <f>'I - Capital RLM'!C29</f>
        <v>0</v>
      </c>
      <c r="JG29" s="2272">
        <f>'I - Capital RLM'!D29</f>
        <v>0</v>
      </c>
      <c r="JH29" s="2382">
        <f>'I - Capital RLM'!E29</f>
        <v>0</v>
      </c>
      <c r="JI29" s="2383">
        <f>'I - Capital RLM'!F29</f>
        <v>0</v>
      </c>
      <c r="JJ29" s="2272">
        <f>'I - Capital RLM'!G29</f>
        <v>0</v>
      </c>
      <c r="JK29" s="2272">
        <f>'I - Capital RLM'!H29</f>
        <v>0</v>
      </c>
      <c r="JL29" s="2382">
        <f>'I - Capital RLM'!I29</f>
        <v>0</v>
      </c>
      <c r="JM29" s="2384"/>
      <c r="JN29" s="2129">
        <f>'I - Capital RLM'!K29</f>
        <v>0</v>
      </c>
      <c r="JO29" s="2384">
        <f t="shared" si="6"/>
        <v>0</v>
      </c>
      <c r="JQ29" s="2351">
        <f>'J - Capital In Year Schemes'!A29</f>
        <v>18</v>
      </c>
      <c r="JR29" s="2352">
        <f>'J - Capital In Year Schemes'!B29</f>
        <v>0</v>
      </c>
      <c r="JS29" s="2352">
        <f>'J - Capital In Year Schemes'!C29</f>
        <v>0</v>
      </c>
      <c r="JT29" s="2272">
        <f>'J - Capital In Year Schemes'!D29</f>
        <v>0</v>
      </c>
      <c r="JU29" s="2272">
        <f>'J - Capital In Year Schemes'!E29</f>
        <v>0</v>
      </c>
      <c r="JV29" s="2272">
        <f>'J - Capital In Year Schemes'!F29</f>
        <v>0</v>
      </c>
      <c r="JW29" s="2272">
        <f>'J - Capital In Year Schemes'!G29</f>
        <v>0</v>
      </c>
      <c r="JX29" s="2272">
        <f>'J - Capital In Year Schemes'!H29</f>
        <v>0</v>
      </c>
      <c r="JY29" s="2272">
        <f>'J - Capital In Year Schemes'!I29</f>
        <v>0</v>
      </c>
      <c r="JZ29" s="2272">
        <f>'J - Capital In Year Schemes'!J29</f>
        <v>0</v>
      </c>
      <c r="KA29" s="2272">
        <f>'J - Capital In Year Schemes'!K29</f>
        <v>0</v>
      </c>
      <c r="KB29" s="2272">
        <f>'J - Capital In Year Schemes'!L29</f>
        <v>0</v>
      </c>
      <c r="KC29" s="2272">
        <f>'J - Capital In Year Schemes'!M29</f>
        <v>0</v>
      </c>
      <c r="KD29" s="2272">
        <f>'J - Capital In Year Schemes'!N29</f>
        <v>0</v>
      </c>
      <c r="KE29" s="2272">
        <f>'J - Capital In Year Schemes'!O29</f>
        <v>0</v>
      </c>
      <c r="KF29" s="2272">
        <f>'J - Capital In Year Schemes'!P29</f>
        <v>0</v>
      </c>
      <c r="KG29" s="2272">
        <f>'J - Capital In Year Schemes'!Q29</f>
        <v>0</v>
      </c>
      <c r="KH29" s="2353">
        <f>'J - Capital In Year Schemes'!R29</f>
        <v>0</v>
      </c>
      <c r="KI29" s="2353">
        <f>'J - Capital In Year Schemes'!S29</f>
        <v>0</v>
      </c>
      <c r="KJ29" s="2354">
        <f>'J - Capital In Year Schemes'!T29</f>
        <v>0</v>
      </c>
      <c r="KK29" s="2323">
        <f t="shared" si="4"/>
        <v>0</v>
      </c>
      <c r="KM29" s="2316">
        <f>'K - Capital Disposals'!A29</f>
        <v>19</v>
      </c>
      <c r="KN29" s="2340">
        <f>'K - Capital Disposals'!B29</f>
        <v>0</v>
      </c>
      <c r="KO29" s="2325">
        <f>'K - Capital Disposals'!C29</f>
        <v>0</v>
      </c>
      <c r="KP29" s="2325">
        <f>'K - Capital Disposals'!D29</f>
        <v>0</v>
      </c>
      <c r="KQ29" s="2341">
        <f>'K - Capital Disposals'!E29</f>
        <v>0</v>
      </c>
      <c r="KR29" s="2327">
        <f>'K - Capital Disposals'!F29</f>
        <v>0</v>
      </c>
      <c r="KS29" s="2327">
        <f>'K - Capital Disposals'!G29</f>
        <v>0</v>
      </c>
      <c r="KT29" s="2317">
        <f>'K - Capital Disposals'!H29</f>
        <v>0</v>
      </c>
      <c r="KU29" s="2318">
        <f>'K - Capital Disposals'!I29</f>
        <v>0</v>
      </c>
      <c r="KV29" s="2933">
        <f>'K - Capital Disposals'!J29</f>
        <v>0</v>
      </c>
      <c r="KW29" s="2934"/>
      <c r="KX29" s="2934"/>
      <c r="KY29" s="2934"/>
      <c r="KZ29" s="2934"/>
      <c r="LA29" s="2934"/>
      <c r="LB29" s="2935"/>
      <c r="LC29" s="2190"/>
      <c r="LE29" s="2437">
        <f>'L - EFL'!A29</f>
        <v>18</v>
      </c>
      <c r="LF29" s="2438" t="str">
        <f>'L - EFL'!B29</f>
        <v>NET FINANCIAL CHANGE</v>
      </c>
      <c r="LG29" s="2439">
        <f>'L - EFL'!C29</f>
        <v>0</v>
      </c>
      <c r="LH29" s="2439">
        <f>'L - EFL'!D29</f>
        <v>0</v>
      </c>
      <c r="LI29" s="2440">
        <f>'L - EFL'!E29</f>
        <v>0</v>
      </c>
      <c r="LJ29" s="2439">
        <f>'L - EFL'!F29</f>
        <v>0</v>
      </c>
      <c r="LL29" s="1281"/>
      <c r="LM29" s="2441">
        <f>'M - Aged Debtors'!B29</f>
        <v>0</v>
      </c>
      <c r="LN29" s="2442">
        <f>'M - Aged Debtors'!C29</f>
        <v>0</v>
      </c>
      <c r="LO29" s="2443">
        <f>'M - Aged Debtors'!D29</f>
        <v>0</v>
      </c>
      <c r="LP29" s="2444">
        <f>'M - Aged Debtors'!E29</f>
        <v>0</v>
      </c>
      <c r="LQ29" s="2445">
        <f>'M - Aged Debtors'!F29</f>
        <v>0</v>
      </c>
      <c r="LR29" s="2446" t="str">
        <f>'M - Aged Debtors'!G29</f>
        <v/>
      </c>
      <c r="LS29" s="899" t="str">
        <f>'M - Aged Debtors'!H29</f>
        <v/>
      </c>
      <c r="LT29" s="899" t="str">
        <f>'M - Aged Debtors'!I29</f>
        <v/>
      </c>
      <c r="LU29" s="900" t="str">
        <f>'M - Aged Debtors'!J29</f>
        <v/>
      </c>
      <c r="LV29" s="1964">
        <f>'M - Aged Debtors'!K29</f>
        <v>0</v>
      </c>
      <c r="LX29" s="512" t="str">
        <f>'N - GMS'!A29</f>
        <v>Out of Hours                             (including OOHDF)</v>
      </c>
      <c r="LY29" s="510"/>
      <c r="LZ29" s="511">
        <f>'N - GMS'!C29</f>
        <v>16</v>
      </c>
      <c r="MA29" s="1125">
        <f>'N - GMS'!D29</f>
        <v>0</v>
      </c>
      <c r="MB29" s="2447">
        <f>'N - GMS'!E29</f>
        <v>0</v>
      </c>
      <c r="MC29" s="2447">
        <f>'N - GMS'!F29</f>
        <v>0</v>
      </c>
      <c r="MD29" s="513">
        <f>'N - GMS'!G29</f>
        <v>0</v>
      </c>
      <c r="ME29" s="231"/>
      <c r="MF29" s="2020">
        <f>'N - GMS'!I29</f>
        <v>0</v>
      </c>
      <c r="MH29" s="762" t="str">
        <f>'O - Dental'!A29</f>
        <v>Gwen Am Byth - Oral Health in care homes</v>
      </c>
      <c r="MI29" s="763"/>
      <c r="MJ29" s="761">
        <f>'O - Dental'!C29</f>
        <v>19</v>
      </c>
      <c r="MK29" s="2428">
        <f>'O - Dental'!D29</f>
        <v>0</v>
      </c>
      <c r="ML29" s="2428">
        <f>'O - Dental'!E29</f>
        <v>0</v>
      </c>
      <c r="MM29" s="2429">
        <f>'O - Dental'!F29</f>
        <v>0</v>
      </c>
      <c r="MN29" s="2430">
        <f>'O - Dental'!G29</f>
        <v>0</v>
      </c>
      <c r="MO29" s="717"/>
      <c r="MP29" s="1973">
        <f>'O - Dental'!I29</f>
        <v>0</v>
      </c>
    </row>
    <row r="30" spans="1:354" ht="20" customHeight="1" thickBot="1">
      <c r="M30" s="1035">
        <f>'A - Movement'!A30</f>
        <v>20</v>
      </c>
      <c r="N30" s="2086" t="str">
        <f>'A - Movement'!B30</f>
        <v>Underachievement of Month 1 Finalised Savings Due to Covid-19 (Negative Value)</v>
      </c>
      <c r="O30" s="1243">
        <f>'A - Movement'!C30</f>
        <v>0</v>
      </c>
      <c r="P30" s="1243">
        <f>'A - Movement'!D30</f>
        <v>0</v>
      </c>
      <c r="Q30" s="1039">
        <f>'A - Movement'!E30</f>
        <v>0</v>
      </c>
      <c r="R30" s="1039">
        <f>'A - Movement'!F30</f>
        <v>0</v>
      </c>
      <c r="S30" s="1941"/>
      <c r="T30" s="2183"/>
      <c r="U30" s="1035">
        <f>'A - Movement'!I30</f>
        <v>20</v>
      </c>
      <c r="V30" s="2086" t="str">
        <f t="shared" si="7"/>
        <v>Underachievement of Month 1 Finalised Savings Due to Covid-19 (Negative Value)</v>
      </c>
      <c r="W30" s="1243">
        <f>'A - Movement'!J30</f>
        <v>0</v>
      </c>
      <c r="X30" s="1243">
        <f>'A - Movement'!K30</f>
        <v>0</v>
      </c>
      <c r="Y30" s="1243">
        <f>'A - Movement'!L30</f>
        <v>0</v>
      </c>
      <c r="Z30" s="1243">
        <f>'A - Movement'!M30</f>
        <v>0</v>
      </c>
      <c r="AA30" s="1243">
        <f>'A - Movement'!N30</f>
        <v>0</v>
      </c>
      <c r="AB30" s="1243">
        <f>'A - Movement'!O30</f>
        <v>0</v>
      </c>
      <c r="AC30" s="1243">
        <f>'A - Movement'!P30</f>
        <v>0</v>
      </c>
      <c r="AD30" s="1243">
        <f>'A - Movement'!Q30</f>
        <v>0</v>
      </c>
      <c r="AE30" s="1243">
        <f>'A - Movement'!R30</f>
        <v>0</v>
      </c>
      <c r="AF30" s="1243">
        <f>'A - Movement'!S30</f>
        <v>0</v>
      </c>
      <c r="AG30" s="1243">
        <f>'A - Movement'!T30</f>
        <v>0</v>
      </c>
      <c r="AH30" s="1243">
        <f>'A - Movement'!U30</f>
        <v>0</v>
      </c>
      <c r="AI30" s="1243">
        <f>'A - Movement'!V30</f>
        <v>0</v>
      </c>
      <c r="AJ30" s="1243">
        <f>'A - Movement'!W30</f>
        <v>0</v>
      </c>
      <c r="AK30" s="1243">
        <f t="shared" si="8"/>
        <v>0</v>
      </c>
      <c r="AL30" s="1039">
        <f t="shared" si="9"/>
        <v>0</v>
      </c>
      <c r="AM30" s="1039">
        <f t="shared" si="10"/>
        <v>0</v>
      </c>
      <c r="AN30" s="1941"/>
      <c r="AO30" s="2183"/>
      <c r="AP30" s="1554">
        <f>'A1 - Underlying Position'!A31</f>
        <v>20</v>
      </c>
      <c r="AQ30" s="1526" t="str">
        <f>'A1 - Underlying Position'!B31</f>
        <v xml:space="preserve">Health Care Provided by other Orgs – English </v>
      </c>
      <c r="AR30" s="2012">
        <f>'A1 - Underlying Position'!C31</f>
        <v>0</v>
      </c>
      <c r="AS30" s="2431">
        <f>'A1 - Underlying Position'!D31</f>
        <v>0</v>
      </c>
      <c r="AT30" s="2431">
        <f>'A1 - Underlying Position'!E31</f>
        <v>0</v>
      </c>
      <c r="AU30" s="80">
        <f>'A1 - Underlying Position'!F31</f>
        <v>0</v>
      </c>
      <c r="AV30" s="2432">
        <f>'A1 - Underlying Position'!G31</f>
        <v>0</v>
      </c>
      <c r="AW30" s="80">
        <f>'A1 - Underlying Position'!H31</f>
        <v>0</v>
      </c>
      <c r="AX30" s="1941"/>
      <c r="AZ30" s="1912">
        <f>'A2 - Risks'!A30</f>
        <v>22</v>
      </c>
      <c r="BA30" s="2018">
        <f>'A2 - Risks'!B30</f>
        <v>0</v>
      </c>
      <c r="BB30" s="2000">
        <f>'A2 - Risks'!C30</f>
        <v>0</v>
      </c>
      <c r="BC30" s="1966">
        <f>'A2 - Risks'!D30</f>
        <v>0</v>
      </c>
      <c r="BE30" s="2372">
        <f>'B - Monthly Positions'!A30</f>
        <v>20</v>
      </c>
      <c r="BF30" s="1524" t="str">
        <f>'B - Monthly Positions'!B30</f>
        <v>Total Interest Receivable - (Trust Only)</v>
      </c>
      <c r="BG30" s="99" t="str">
        <f>'B - Monthly Positions'!C30</f>
        <v>Actual/F'cast</v>
      </c>
      <c r="BH30" s="1993">
        <f>'B - Monthly Positions'!D30</f>
        <v>0</v>
      </c>
      <c r="BI30" s="1993">
        <f>'B - Monthly Positions'!E30</f>
        <v>0</v>
      </c>
      <c r="BJ30" s="1993">
        <f>'B - Monthly Positions'!F30</f>
        <v>0</v>
      </c>
      <c r="BK30" s="1993">
        <f>'B - Monthly Positions'!G30</f>
        <v>0</v>
      </c>
      <c r="BL30" s="1994">
        <f>'B - Monthly Positions'!H30</f>
        <v>0</v>
      </c>
      <c r="BM30" s="1994">
        <f>'B - Monthly Positions'!I30</f>
        <v>0</v>
      </c>
      <c r="BN30" s="1994">
        <f>'B - Monthly Positions'!J30</f>
        <v>0</v>
      </c>
      <c r="BO30" s="1994">
        <f>'B - Monthly Positions'!K30</f>
        <v>0</v>
      </c>
      <c r="BP30" s="1994">
        <f>'B - Monthly Positions'!L30</f>
        <v>0</v>
      </c>
      <c r="BQ30" s="1994">
        <f>'B - Monthly Positions'!M30</f>
        <v>0</v>
      </c>
      <c r="BR30" s="1994">
        <f>'B - Monthly Positions'!N30</f>
        <v>0</v>
      </c>
      <c r="BS30" s="2027">
        <f>'B - Monthly Positions'!O30</f>
        <v>0</v>
      </c>
      <c r="BT30" s="1993">
        <f>'B - Monthly Positions'!P30</f>
        <v>0</v>
      </c>
      <c r="BU30" s="1993">
        <f>'B - Monthly Positions'!Q30</f>
        <v>0</v>
      </c>
      <c r="BV30" s="1830"/>
      <c r="BW30" s="2102"/>
      <c r="BX30" s="1214">
        <f>'B1 - Net Exp Profiles'!A30</f>
        <v>20</v>
      </c>
      <c r="BY30" s="1405" t="str">
        <f>'B1 - Net Exp Profiles'!B30</f>
        <v>Net Pay Expenditure - Movement</v>
      </c>
      <c r="BZ30" s="1217">
        <f>'B1 - Net Exp Profiles'!C30</f>
        <v>0</v>
      </c>
      <c r="CA30" s="1217">
        <f>'B1 - Net Exp Profiles'!D30</f>
        <v>0</v>
      </c>
      <c r="CB30" s="1217">
        <f>'B1 - Net Exp Profiles'!E30</f>
        <v>0</v>
      </c>
      <c r="CC30" s="1217">
        <f>'B1 - Net Exp Profiles'!F30</f>
        <v>0</v>
      </c>
      <c r="CD30" s="1217">
        <f>'B1 - Net Exp Profiles'!G30</f>
        <v>0</v>
      </c>
      <c r="CE30" s="1217">
        <f>'B1 - Net Exp Profiles'!H30</f>
        <v>0</v>
      </c>
      <c r="CF30" s="1217">
        <f>'B1 - Net Exp Profiles'!I30</f>
        <v>0</v>
      </c>
      <c r="CG30" s="1217">
        <f>'B1 - Net Exp Profiles'!J30</f>
        <v>0</v>
      </c>
      <c r="CH30" s="1217">
        <f>'B1 - Net Exp Profiles'!K30</f>
        <v>0</v>
      </c>
      <c r="CI30" s="1217">
        <f>'B1 - Net Exp Profiles'!L30</f>
        <v>0</v>
      </c>
      <c r="CJ30" s="1217">
        <f>'B1 - Net Exp Profiles'!M30</f>
        <v>0</v>
      </c>
      <c r="CK30" s="1217">
        <f>'B1 - Net Exp Profiles'!N30</f>
        <v>0</v>
      </c>
      <c r="CL30" s="1217">
        <f>'B1 - Net Exp Profiles'!O30</f>
        <v>0</v>
      </c>
      <c r="CM30" s="1208">
        <f>'B1 - Net Exp Profiles'!P30</f>
        <v>0</v>
      </c>
      <c r="CO30" s="1445" t="str">
        <f>'B2 - Pay &amp; Agency'!A30</f>
        <v xml:space="preserve">B - Agency / Locum (premium) Expenditure </v>
      </c>
      <c r="CP30" s="105"/>
      <c r="CQ30" s="1370">
        <f>'B2 - Pay &amp; Agency'!C30</f>
        <v>1</v>
      </c>
      <c r="CR30" s="1356">
        <f>'B2 - Pay &amp; Agency'!D30</f>
        <v>2</v>
      </c>
      <c r="CS30" s="1356">
        <f>'B2 - Pay &amp; Agency'!E30</f>
        <v>3</v>
      </c>
      <c r="CT30" s="1356">
        <f>'B2 - Pay &amp; Agency'!F30</f>
        <v>4</v>
      </c>
      <c r="CU30" s="1356">
        <f>'B2 - Pay &amp; Agency'!G30</f>
        <v>5</v>
      </c>
      <c r="CV30" s="1356">
        <f>'B2 - Pay &amp; Agency'!H30</f>
        <v>6</v>
      </c>
      <c r="CW30" s="1356">
        <f>'B2 - Pay &amp; Agency'!I30</f>
        <v>7</v>
      </c>
      <c r="CX30" s="1356">
        <f>'B2 - Pay &amp; Agency'!J30</f>
        <v>8</v>
      </c>
      <c r="CY30" s="1356">
        <f>'B2 - Pay &amp; Agency'!K30</f>
        <v>9</v>
      </c>
      <c r="CZ30" s="1356">
        <f>'B2 - Pay &amp; Agency'!L30</f>
        <v>10</v>
      </c>
      <c r="DA30" s="1356">
        <f>'B2 - Pay &amp; Agency'!M30</f>
        <v>11</v>
      </c>
      <c r="DB30" s="1357">
        <f>'B2 - Pay &amp; Agency'!N30</f>
        <v>12</v>
      </c>
      <c r="DC30" s="1344"/>
      <c r="DD30" s="1345"/>
      <c r="DF30" s="2137">
        <f>'B3 - COVID-19'!A28</f>
        <v>21</v>
      </c>
      <c r="DG30" s="2781" t="str">
        <f>'B3 - COVID-19'!B28</f>
        <v>Joint Financing and Other (includes Local Authority)</v>
      </c>
      <c r="DH30" s="2782">
        <f>'B3 - COVID-19'!C28</f>
        <v>0</v>
      </c>
      <c r="DI30" s="2783">
        <f>'B3 - COVID-19'!D28</f>
        <v>0</v>
      </c>
      <c r="DJ30" s="2783">
        <f>'B3 - COVID-19'!E28</f>
        <v>0</v>
      </c>
      <c r="DK30" s="2783">
        <f>'B3 - COVID-19'!F28</f>
        <v>0</v>
      </c>
      <c r="DL30" s="2783">
        <f>'B3 - COVID-19'!G28</f>
        <v>0</v>
      </c>
      <c r="DM30" s="2783">
        <f>'B3 - COVID-19'!H28</f>
        <v>0</v>
      </c>
      <c r="DN30" s="2783">
        <f>'B3 - COVID-19'!I28</f>
        <v>0</v>
      </c>
      <c r="DO30" s="2783">
        <f>'B3 - COVID-19'!J28</f>
        <v>0</v>
      </c>
      <c r="DP30" s="2783">
        <f>'B3 - COVID-19'!K28</f>
        <v>0</v>
      </c>
      <c r="DQ30" s="2783">
        <f>'B3 - COVID-19'!L28</f>
        <v>0</v>
      </c>
      <c r="DR30" s="2783">
        <f>'B3 - COVID-19'!M28</f>
        <v>0</v>
      </c>
      <c r="DS30" s="2784">
        <f>'B3 - COVID-19'!N28</f>
        <v>0</v>
      </c>
      <c r="DT30" s="2646">
        <f>'B3 - COVID-19'!O28</f>
        <v>0</v>
      </c>
      <c r="DU30" s="2785">
        <f>'B3 - COVID-19'!P28</f>
        <v>0</v>
      </c>
      <c r="DV30" s="85"/>
      <c r="DW30" s="85"/>
      <c r="DY30" s="2358">
        <f>'C, C1 &amp; C2 - Savings Schemes'!A30</f>
        <v>18</v>
      </c>
      <c r="DZ30" s="2912"/>
      <c r="EA30" s="98" t="str">
        <f>'C, C1 &amp; C2 - Savings Schemes'!C30</f>
        <v>Variance</v>
      </c>
      <c r="EB30" s="1029">
        <f>'C, C1 &amp; C2 - Savings Schemes'!D30</f>
        <v>0</v>
      </c>
      <c r="EC30" s="1029">
        <f>'C, C1 &amp; C2 - Savings Schemes'!E30</f>
        <v>0</v>
      </c>
      <c r="ED30" s="1029">
        <f>'C, C1 &amp; C2 - Savings Schemes'!F30</f>
        <v>0</v>
      </c>
      <c r="EE30" s="1029">
        <f>'C, C1 &amp; C2 - Savings Schemes'!G30</f>
        <v>0</v>
      </c>
      <c r="EF30" s="1029">
        <f>'C, C1 &amp; C2 - Savings Schemes'!H30</f>
        <v>0</v>
      </c>
      <c r="EG30" s="1029">
        <f>'C, C1 &amp; C2 - Savings Schemes'!I30</f>
        <v>0</v>
      </c>
      <c r="EH30" s="1029">
        <f>'C, C1 &amp; C2 - Savings Schemes'!J30</f>
        <v>0</v>
      </c>
      <c r="EI30" s="1029">
        <f>'C, C1 &amp; C2 - Savings Schemes'!K30</f>
        <v>0</v>
      </c>
      <c r="EJ30" s="1029">
        <f>'C, C1 &amp; C2 - Savings Schemes'!L30</f>
        <v>0</v>
      </c>
      <c r="EK30" s="1029">
        <f>'C, C1 &amp; C2 - Savings Schemes'!M30</f>
        <v>0</v>
      </c>
      <c r="EL30" s="1029">
        <f>'C, C1 &amp; C2 - Savings Schemes'!N30</f>
        <v>0</v>
      </c>
      <c r="EM30" s="1029">
        <f>'C, C1 &amp; C2 - Savings Schemes'!O30</f>
        <v>0</v>
      </c>
      <c r="EN30" s="1028">
        <f>'C, C1 &amp; C2 - Savings Schemes'!P30</f>
        <v>0</v>
      </c>
      <c r="EO30" s="1024">
        <f>'C, C1 &amp; C2 - Savings Schemes'!Q30</f>
        <v>0</v>
      </c>
      <c r="EP30" s="1293" t="e">
        <f>'C, C1 &amp; C2 - Savings Schemes'!R30</f>
        <v>#DIV/0!</v>
      </c>
      <c r="EQ30" s="2344"/>
      <c r="ER30" s="2344"/>
      <c r="ES30" s="2344"/>
      <c r="ET30" s="2344"/>
      <c r="EU30" s="660"/>
      <c r="EV30" s="646"/>
      <c r="EW30" s="2187"/>
      <c r="EX30" s="2955"/>
      <c r="EY30" s="1892" t="str">
        <f>'Table C3 Tracker'!B27</f>
        <v>In Year - Actual/Forecast</v>
      </c>
      <c r="EZ30" s="1520">
        <f>'Table C3 Tracker'!C27</f>
        <v>0</v>
      </c>
      <c r="FA30" s="1902">
        <f>'Table C3 Tracker'!D27</f>
        <v>0</v>
      </c>
      <c r="FB30" s="1902">
        <f>'Table C3 Tracker'!E27</f>
        <v>0</v>
      </c>
      <c r="FC30" s="1902">
        <f>'Table C3 Tracker'!F27</f>
        <v>0</v>
      </c>
      <c r="FD30" s="1902">
        <f>'Table C3 Tracker'!G27</f>
        <v>0</v>
      </c>
      <c r="FE30" s="1902">
        <f>'Table C3 Tracker'!H27</f>
        <v>0</v>
      </c>
      <c r="FF30" s="1902">
        <f>'Table C3 Tracker'!I27</f>
        <v>0</v>
      </c>
      <c r="FG30" s="1902">
        <f>'Table C3 Tracker'!J27</f>
        <v>0</v>
      </c>
      <c r="FH30" s="1902">
        <f>'Table C3 Tracker'!K27</f>
        <v>0</v>
      </c>
      <c r="FI30" s="1902">
        <f>'Table C3 Tracker'!L27</f>
        <v>0</v>
      </c>
      <c r="FJ30" s="1902">
        <f>'Table C3 Tracker'!M27</f>
        <v>0</v>
      </c>
      <c r="FK30" s="1902">
        <f>'Table C3 Tracker'!N27</f>
        <v>0</v>
      </c>
      <c r="FL30" s="1904">
        <f>'Table C3 Tracker'!O27</f>
        <v>0</v>
      </c>
      <c r="FM30" s="1625">
        <f>'Table C3 Tracker'!P27</f>
        <v>0</v>
      </c>
      <c r="FN30" s="1024">
        <f>'Table C3 Tracker'!Q27</f>
        <v>0</v>
      </c>
      <c r="FO30" s="1904">
        <f>'Table C3 Tracker'!R27</f>
        <v>0</v>
      </c>
      <c r="FP30" s="1904">
        <f>'Table C3 Tracker'!S27</f>
        <v>0</v>
      </c>
      <c r="FQ30" s="1904">
        <f>'Table C3 Tracker'!T27</f>
        <v>0</v>
      </c>
      <c r="FR30" s="1904">
        <f>'Table C3 Tracker'!U27</f>
        <v>0</v>
      </c>
      <c r="FS30" s="2213"/>
      <c r="GF30" s="2375">
        <f>'E - Resource Limits'!A30</f>
        <v>18</v>
      </c>
      <c r="GG30" s="2376">
        <f>'E - Resource Limits'!B30</f>
        <v>0</v>
      </c>
      <c r="GH30" s="2377">
        <f>'E - Resource Limits'!C30</f>
        <v>0</v>
      </c>
      <c r="GI30" s="2377">
        <f>'E - Resource Limits'!D30</f>
        <v>0</v>
      </c>
      <c r="GJ30" s="2377">
        <f>'E - Resource Limits'!E30</f>
        <v>0</v>
      </c>
      <c r="GK30" s="2377">
        <f>'E - Resource Limits'!F30</f>
        <v>0</v>
      </c>
      <c r="GL30" s="2311">
        <f>'E - Resource Limits'!G30</f>
        <v>0</v>
      </c>
      <c r="GM30" s="2378">
        <f>'E - Resource Limits'!H30</f>
        <v>0</v>
      </c>
      <c r="GN30" s="2377">
        <f>'E - Resource Limits'!I30</f>
        <v>0</v>
      </c>
      <c r="GO30" s="2377">
        <f>'E - Resource Limits'!J30</f>
        <v>0</v>
      </c>
      <c r="GP30" s="2377">
        <f>'E - Resource Limits'!K30</f>
        <v>0</v>
      </c>
      <c r="GQ30" s="2379">
        <f>'E - Resource Limits'!L30</f>
        <v>0</v>
      </c>
      <c r="GR30" s="2190">
        <f t="shared" si="5"/>
        <v>0</v>
      </c>
      <c r="GT30" s="191">
        <f>'E1 - Invoiced Income'!A30</f>
        <v>19</v>
      </c>
      <c r="GU30" s="2009">
        <f>'E1 - Invoiced Income'!B30</f>
        <v>0</v>
      </c>
      <c r="GV30" s="2010">
        <f>'E1 - Invoiced Income'!C30</f>
        <v>0</v>
      </c>
      <c r="GW30" s="2010">
        <f>'E1 - Invoiced Income'!D30</f>
        <v>0</v>
      </c>
      <c r="GX30" s="2010">
        <f>'E1 - Invoiced Income'!E30</f>
        <v>0</v>
      </c>
      <c r="GY30" s="2010">
        <f>'E1 - Invoiced Income'!F30</f>
        <v>0</v>
      </c>
      <c r="GZ30" s="2010">
        <f>'E1 - Invoiced Income'!G30</f>
        <v>0</v>
      </c>
      <c r="HA30" s="2010">
        <f>'E1 - Invoiced Income'!H30</f>
        <v>0</v>
      </c>
      <c r="HB30" s="2010">
        <f>'E1 - Invoiced Income'!I30</f>
        <v>0</v>
      </c>
      <c r="HC30" s="2010">
        <f>'E1 - Invoiced Income'!J30</f>
        <v>0</v>
      </c>
      <c r="HD30" s="2010">
        <f>'E1 - Invoiced Income'!K30</f>
        <v>0</v>
      </c>
      <c r="HE30" s="2010">
        <f>'E1 - Invoiced Income'!L30</f>
        <v>0</v>
      </c>
      <c r="HF30" s="2010">
        <f>'E1 - Invoiced Income'!M30</f>
        <v>0</v>
      </c>
      <c r="HG30" s="2010">
        <f>'E1 - Invoiced Income'!N30</f>
        <v>0</v>
      </c>
      <c r="HH30" s="2010">
        <f>'E1 - Invoiced Income'!O30</f>
        <v>0</v>
      </c>
      <c r="HI30" s="2010">
        <f>'E1 - Invoiced Income'!P30</f>
        <v>0</v>
      </c>
      <c r="HJ30" s="2010">
        <f>'E1 - Invoiced Income'!R30</f>
        <v>0</v>
      </c>
      <c r="HK30" s="2010">
        <f>'E1 - Invoiced Income'!S30</f>
        <v>0</v>
      </c>
      <c r="HL30" s="1852">
        <f>'E1 - Invoiced Income'!T30</f>
        <v>0</v>
      </c>
      <c r="HM30" s="2011">
        <f>'E1 - Invoiced Income'!U30</f>
        <v>0</v>
      </c>
      <c r="HO30" s="2312"/>
      <c r="HP30" s="2274"/>
      <c r="HQ30" s="2360"/>
      <c r="HR30" s="2361"/>
      <c r="HS30" s="2361"/>
      <c r="HT30" s="2201"/>
      <c r="HV30" s="2412">
        <f>'G - Cash Flow'!A30</f>
        <v>19</v>
      </c>
      <c r="HW30" s="2413" t="str">
        <f>'G - Cash Flow'!B30</f>
        <v>Short Term Loan Repayment - Trust only</v>
      </c>
      <c r="HX30" s="2327">
        <f>'G - Cash Flow'!C30</f>
        <v>0</v>
      </c>
      <c r="HY30" s="2327">
        <f>'G - Cash Flow'!D30</f>
        <v>0</v>
      </c>
      <c r="HZ30" s="2327">
        <f>'G - Cash Flow'!E30</f>
        <v>0</v>
      </c>
      <c r="IA30" s="2327">
        <f>'G - Cash Flow'!F30</f>
        <v>0</v>
      </c>
      <c r="IB30" s="2327">
        <f>'G - Cash Flow'!G30</f>
        <v>0</v>
      </c>
      <c r="IC30" s="2327">
        <f>'G - Cash Flow'!H30</f>
        <v>0</v>
      </c>
      <c r="ID30" s="2327">
        <f>'G - Cash Flow'!I30</f>
        <v>0</v>
      </c>
      <c r="IE30" s="2327">
        <f>'G - Cash Flow'!J30</f>
        <v>0</v>
      </c>
      <c r="IF30" s="2327">
        <f>'G - Cash Flow'!K30</f>
        <v>0</v>
      </c>
      <c r="IG30" s="2327">
        <f>'G - Cash Flow'!L30</f>
        <v>0</v>
      </c>
      <c r="IH30" s="2327">
        <f>'G - Cash Flow'!M30</f>
        <v>0</v>
      </c>
      <c r="II30" s="2327">
        <f>'G - Cash Flow'!N30</f>
        <v>0</v>
      </c>
      <c r="IJ30" s="2414">
        <f>'G - Cash Flow'!O30</f>
        <v>0</v>
      </c>
      <c r="IK30" s="2197"/>
      <c r="JD30" s="2351">
        <f>'I - Capital RLM'!A30</f>
        <v>12</v>
      </c>
      <c r="JE30" s="2390">
        <f>'I - Capital RLM'!B30</f>
        <v>0</v>
      </c>
      <c r="JF30" s="2272">
        <f>'I - Capital RLM'!C30</f>
        <v>0</v>
      </c>
      <c r="JG30" s="2272">
        <f>'I - Capital RLM'!D30</f>
        <v>0</v>
      </c>
      <c r="JH30" s="2382">
        <f>'I - Capital RLM'!E30</f>
        <v>0</v>
      </c>
      <c r="JI30" s="2383">
        <f>'I - Capital RLM'!F30</f>
        <v>0</v>
      </c>
      <c r="JJ30" s="2272">
        <f>'I - Capital RLM'!G30</f>
        <v>0</v>
      </c>
      <c r="JK30" s="2272">
        <f>'I - Capital RLM'!H30</f>
        <v>0</v>
      </c>
      <c r="JL30" s="2382">
        <f>'I - Capital RLM'!I30</f>
        <v>0</v>
      </c>
      <c r="JM30" s="2384"/>
      <c r="JN30" s="2129">
        <f>'I - Capital RLM'!K30</f>
        <v>0</v>
      </c>
      <c r="JO30" s="2384">
        <f t="shared" si="6"/>
        <v>0</v>
      </c>
      <c r="JQ30" s="2336">
        <f>'J - Capital In Year Schemes'!A30</f>
        <v>19</v>
      </c>
      <c r="JR30" s="2352">
        <f>'J - Capital In Year Schemes'!B30</f>
        <v>0</v>
      </c>
      <c r="JS30" s="2352">
        <f>'J - Capital In Year Schemes'!C30</f>
        <v>0</v>
      </c>
      <c r="JT30" s="2272">
        <f>'J - Capital In Year Schemes'!D30</f>
        <v>0</v>
      </c>
      <c r="JU30" s="2272">
        <f>'J - Capital In Year Schemes'!E30</f>
        <v>0</v>
      </c>
      <c r="JV30" s="2272">
        <f>'J - Capital In Year Schemes'!F30</f>
        <v>0</v>
      </c>
      <c r="JW30" s="2272">
        <f>'J - Capital In Year Schemes'!G30</f>
        <v>0</v>
      </c>
      <c r="JX30" s="2272">
        <f>'J - Capital In Year Schemes'!H30</f>
        <v>0</v>
      </c>
      <c r="JY30" s="2272">
        <f>'J - Capital In Year Schemes'!I30</f>
        <v>0</v>
      </c>
      <c r="JZ30" s="2272">
        <f>'J - Capital In Year Schemes'!J30</f>
        <v>0</v>
      </c>
      <c r="KA30" s="2272">
        <f>'J - Capital In Year Schemes'!K30</f>
        <v>0</v>
      </c>
      <c r="KB30" s="2272">
        <f>'J - Capital In Year Schemes'!L30</f>
        <v>0</v>
      </c>
      <c r="KC30" s="2272">
        <f>'J - Capital In Year Schemes'!M30</f>
        <v>0</v>
      </c>
      <c r="KD30" s="2272">
        <f>'J - Capital In Year Schemes'!N30</f>
        <v>0</v>
      </c>
      <c r="KE30" s="2272">
        <f>'J - Capital In Year Schemes'!O30</f>
        <v>0</v>
      </c>
      <c r="KF30" s="2272">
        <f>'J - Capital In Year Schemes'!P30</f>
        <v>0</v>
      </c>
      <c r="KG30" s="2272">
        <f>'J - Capital In Year Schemes'!Q30</f>
        <v>0</v>
      </c>
      <c r="KH30" s="2353">
        <f>'J - Capital In Year Schemes'!R30</f>
        <v>0</v>
      </c>
      <c r="KI30" s="2353">
        <f>'J - Capital In Year Schemes'!S30</f>
        <v>0</v>
      </c>
      <c r="KJ30" s="2354">
        <f>'J - Capital In Year Schemes'!T30</f>
        <v>0</v>
      </c>
      <c r="KK30" s="2323">
        <f t="shared" si="4"/>
        <v>0</v>
      </c>
      <c r="KM30" s="2316"/>
      <c r="KN30" s="2448" t="str">
        <f>'K - Capital Disposals'!B30</f>
        <v>Total for in-year</v>
      </c>
      <c r="KO30" s="2449">
        <f>'K - Capital Disposals'!C30</f>
        <v>0</v>
      </c>
      <c r="KP30" s="2449">
        <f>'K - Capital Disposals'!D30</f>
        <v>0</v>
      </c>
      <c r="KQ30" s="2450">
        <f>'K - Capital Disposals'!E30</f>
        <v>0</v>
      </c>
      <c r="KR30" s="2414">
        <f>'K - Capital Disposals'!F30</f>
        <v>0</v>
      </c>
      <c r="KS30" s="2414">
        <f>'K - Capital Disposals'!G30</f>
        <v>0</v>
      </c>
      <c r="KT30" s="2414">
        <f>'K - Capital Disposals'!H30</f>
        <v>0</v>
      </c>
      <c r="KU30" s="2318">
        <f>'K - Capital Disposals'!I30</f>
        <v>0</v>
      </c>
      <c r="KV30" s="2933">
        <f>'K - Capital Disposals'!J30</f>
        <v>0</v>
      </c>
      <c r="KW30" s="2934"/>
      <c r="KX30" s="2934"/>
      <c r="KY30" s="2934"/>
      <c r="KZ30" s="2934"/>
      <c r="LA30" s="2934"/>
      <c r="LB30" s="2935"/>
      <c r="LC30" s="2190"/>
      <c r="LE30" s="2451"/>
      <c r="LF30" s="2452" t="str">
        <f>'L - EFL'!B30</f>
        <v>EFL REQUIREMENT TO BE MET BY</v>
      </c>
      <c r="LG30" s="2453"/>
      <c r="LH30" s="2453"/>
      <c r="LI30" s="2454"/>
      <c r="LJ30" s="2453"/>
      <c r="LL30" s="1281"/>
      <c r="LM30" s="2441">
        <f>'M - Aged Debtors'!B30</f>
        <v>0</v>
      </c>
      <c r="LN30" s="2442">
        <f>'M - Aged Debtors'!C30</f>
        <v>0</v>
      </c>
      <c r="LO30" s="2443">
        <f>'M - Aged Debtors'!D30</f>
        <v>0</v>
      </c>
      <c r="LP30" s="2444">
        <f>'M - Aged Debtors'!E30</f>
        <v>0</v>
      </c>
      <c r="LQ30" s="2445">
        <f>'M - Aged Debtors'!F30</f>
        <v>0</v>
      </c>
      <c r="LR30" s="2446" t="str">
        <f>'M - Aged Debtors'!G30</f>
        <v/>
      </c>
      <c r="LS30" s="899" t="str">
        <f>'M - Aged Debtors'!H30</f>
        <v/>
      </c>
      <c r="LT30" s="899" t="str">
        <f>'M - Aged Debtors'!I30</f>
        <v/>
      </c>
      <c r="LU30" s="900" t="str">
        <f>'M - Aged Debtors'!J30</f>
        <v/>
      </c>
      <c r="LV30" s="1964">
        <f>'M - Aged Debtors'!K30</f>
        <v>0</v>
      </c>
      <c r="LX30" s="512" t="str">
        <f>'N - GMS'!A30</f>
        <v>Dispensing                               (To equal data in Line 154)</v>
      </c>
      <c r="LY30" s="510"/>
      <c r="LZ30" s="511">
        <f>'N - GMS'!C30</f>
        <v>17</v>
      </c>
      <c r="MA30" s="1125">
        <f>'N - GMS'!D30</f>
        <v>0</v>
      </c>
      <c r="MB30" s="2020">
        <f>'N - GMS'!E30</f>
        <v>0</v>
      </c>
      <c r="MC30" s="2020">
        <f>'N - GMS'!F30</f>
        <v>0</v>
      </c>
      <c r="MD30" s="513">
        <f>'N - GMS'!G30</f>
        <v>0</v>
      </c>
      <c r="ME30" s="231"/>
      <c r="MF30" s="2020">
        <f>'N - GMS'!I30</f>
        <v>0</v>
      </c>
      <c r="MH30" s="1869" t="str">
        <f>'O - Dental'!A30</f>
        <v>Refund of patient charges</v>
      </c>
      <c r="MI30" s="763"/>
      <c r="MJ30" s="761">
        <f>'O - Dental'!C30</f>
        <v>20</v>
      </c>
      <c r="MK30" s="721">
        <f>'O - Dental'!D30</f>
        <v>0</v>
      </c>
      <c r="ML30" s="2455">
        <f>'O - Dental'!E30</f>
        <v>0</v>
      </c>
      <c r="MM30" s="2456">
        <f>'O - Dental'!F30</f>
        <v>0</v>
      </c>
      <c r="MN30" s="2457">
        <f>'O - Dental'!G30</f>
        <v>0</v>
      </c>
      <c r="MO30" s="717"/>
      <c r="MP30" s="1973">
        <f>'O - Dental'!I30</f>
        <v>0</v>
      </c>
    </row>
    <row r="31" spans="1:354" ht="20" customHeight="1" thickBot="1">
      <c r="M31" s="1035">
        <f>'A - Movement'!A31</f>
        <v>21</v>
      </c>
      <c r="N31" s="1083" t="str">
        <f>'A - Movement'!B31</f>
        <v>Other Movement in Month 1 Planned Savings - (Underachievement) / Overachievement</v>
      </c>
      <c r="O31" s="2301">
        <f>'A - Movement'!C31</f>
        <v>0</v>
      </c>
      <c r="P31" s="2301">
        <f>'A - Movement'!D31</f>
        <v>0</v>
      </c>
      <c r="Q31" s="2301">
        <f>'A - Movement'!E31</f>
        <v>0</v>
      </c>
      <c r="R31" s="2301">
        <f>'A - Movement'!F31</f>
        <v>0</v>
      </c>
      <c r="S31" s="1941"/>
      <c r="T31" s="2183"/>
      <c r="U31" s="1035">
        <f>'A - Movement'!I31</f>
        <v>21</v>
      </c>
      <c r="V31" s="1083" t="str">
        <f t="shared" si="7"/>
        <v>Other Movement in Month 1 Planned Savings - (Underachievement) / Overachievement</v>
      </c>
      <c r="W31" s="2301">
        <f>'A - Movement'!J31</f>
        <v>0</v>
      </c>
      <c r="X31" s="2301">
        <f>'A - Movement'!K31</f>
        <v>0</v>
      </c>
      <c r="Y31" s="2301">
        <f>'A - Movement'!L31</f>
        <v>0</v>
      </c>
      <c r="Z31" s="2301">
        <f>'A - Movement'!M31</f>
        <v>0</v>
      </c>
      <c r="AA31" s="2301">
        <f>'A - Movement'!N31</f>
        <v>0</v>
      </c>
      <c r="AB31" s="2301">
        <f>'A - Movement'!O31</f>
        <v>0</v>
      </c>
      <c r="AC31" s="2301">
        <f>'A - Movement'!P31</f>
        <v>0</v>
      </c>
      <c r="AD31" s="2301">
        <f>'A - Movement'!Q31</f>
        <v>0</v>
      </c>
      <c r="AE31" s="2301">
        <f>'A - Movement'!R31</f>
        <v>0</v>
      </c>
      <c r="AF31" s="2301">
        <f>'A - Movement'!S31</f>
        <v>0</v>
      </c>
      <c r="AG31" s="2301">
        <f>'A - Movement'!T31</f>
        <v>0</v>
      </c>
      <c r="AH31" s="2301">
        <f>'A - Movement'!U31</f>
        <v>0</v>
      </c>
      <c r="AI31" s="1243">
        <f>'A - Movement'!V31</f>
        <v>0</v>
      </c>
      <c r="AJ31" s="1243">
        <f>'A - Movement'!W31</f>
        <v>0</v>
      </c>
      <c r="AK31" s="2301">
        <f t="shared" si="8"/>
        <v>0</v>
      </c>
      <c r="AL31" s="2301">
        <f t="shared" si="9"/>
        <v>0</v>
      </c>
      <c r="AM31" s="2301">
        <f t="shared" si="10"/>
        <v>0</v>
      </c>
      <c r="AN31" s="1941"/>
      <c r="AO31" s="2183"/>
      <c r="AP31" s="1554">
        <f>'A1 - Underlying Position'!A32</f>
        <v>21</v>
      </c>
      <c r="AQ31" s="1526" t="str">
        <f>'A1 - Underlying Position'!B32</f>
        <v>Health Care Provided by other Orgs – Private / Other</v>
      </c>
      <c r="AR31" s="2012">
        <f>'A1 - Underlying Position'!C32</f>
        <v>0</v>
      </c>
      <c r="AS31" s="2458">
        <f>'A1 - Underlying Position'!D32</f>
        <v>0</v>
      </c>
      <c r="AT31" s="2458">
        <f>'A1 - Underlying Position'!E32</f>
        <v>0</v>
      </c>
      <c r="AU31" s="1186">
        <f>'A1 - Underlying Position'!F32</f>
        <v>0</v>
      </c>
      <c r="AV31" s="2459">
        <f>'A1 - Underlying Position'!G32</f>
        <v>0</v>
      </c>
      <c r="AW31" s="1186">
        <f>'A1 - Underlying Position'!H32</f>
        <v>0</v>
      </c>
      <c r="AZ31" s="1912">
        <f>'A2 - Risks'!A31</f>
        <v>23</v>
      </c>
      <c r="BA31" s="2018">
        <f>'A2 - Risks'!B31</f>
        <v>0</v>
      </c>
      <c r="BB31" s="2000">
        <f>'A2 - Risks'!C31</f>
        <v>0</v>
      </c>
      <c r="BC31" s="1966">
        <f>'A2 - Risks'!D31</f>
        <v>0</v>
      </c>
      <c r="BE31" s="2372">
        <f>'B - Monthly Positions'!A31</f>
        <v>21</v>
      </c>
      <c r="BF31" s="1524" t="str">
        <f>'B - Monthly Positions'!B31</f>
        <v>Total Interest Payable - (Trust Only)</v>
      </c>
      <c r="BG31" s="99" t="str">
        <f>'B - Monthly Positions'!C31</f>
        <v>Actual/F'cast</v>
      </c>
      <c r="BH31" s="1993">
        <f>'B - Monthly Positions'!D31</f>
        <v>0</v>
      </c>
      <c r="BI31" s="1993">
        <f>'B - Monthly Positions'!E31</f>
        <v>0</v>
      </c>
      <c r="BJ31" s="1993">
        <f>'B - Monthly Positions'!F31</f>
        <v>0</v>
      </c>
      <c r="BK31" s="1993">
        <f>'B - Monthly Positions'!G31</f>
        <v>0</v>
      </c>
      <c r="BL31" s="1994">
        <f>'B - Monthly Positions'!H31</f>
        <v>0</v>
      </c>
      <c r="BM31" s="1994">
        <f>'B - Monthly Positions'!I31</f>
        <v>0</v>
      </c>
      <c r="BN31" s="1994">
        <f>'B - Monthly Positions'!J31</f>
        <v>0</v>
      </c>
      <c r="BO31" s="1994">
        <f>'B - Monthly Positions'!K31</f>
        <v>0</v>
      </c>
      <c r="BP31" s="1994">
        <f>'B - Monthly Positions'!L31</f>
        <v>0</v>
      </c>
      <c r="BQ31" s="1994">
        <f>'B - Monthly Positions'!M31</f>
        <v>0</v>
      </c>
      <c r="BR31" s="1994">
        <f>'B - Monthly Positions'!N31</f>
        <v>0</v>
      </c>
      <c r="BS31" s="2027">
        <f>'B - Monthly Positions'!O31</f>
        <v>0</v>
      </c>
      <c r="BT31" s="1993">
        <f>'B - Monthly Positions'!P31</f>
        <v>0</v>
      </c>
      <c r="BU31" s="1993">
        <f>'B - Monthly Positions'!Q31</f>
        <v>0</v>
      </c>
      <c r="BV31" s="1831"/>
      <c r="BW31" s="2102"/>
      <c r="BX31" s="1214">
        <f>'B1 - Net Exp Profiles'!A31</f>
        <v>21</v>
      </c>
      <c r="BY31" s="1405" t="str">
        <f>'B1 - Net Exp Profiles'!B31</f>
        <v>Net Pay Expenditure - Movement due to Covid-19</v>
      </c>
      <c r="BZ31" s="1217">
        <f>'B1 - Net Exp Profiles'!C31</f>
        <v>0</v>
      </c>
      <c r="CA31" s="1217">
        <f>'B1 - Net Exp Profiles'!D31</f>
        <v>0</v>
      </c>
      <c r="CB31" s="1217">
        <f>'B1 - Net Exp Profiles'!E31</f>
        <v>0</v>
      </c>
      <c r="CC31" s="1217">
        <f>'B1 - Net Exp Profiles'!F31</f>
        <v>0</v>
      </c>
      <c r="CD31" s="1217">
        <f>'B1 - Net Exp Profiles'!G31</f>
        <v>0</v>
      </c>
      <c r="CE31" s="1217">
        <f>'B1 - Net Exp Profiles'!H31</f>
        <v>0</v>
      </c>
      <c r="CF31" s="1217">
        <f>'B1 - Net Exp Profiles'!I31</f>
        <v>0</v>
      </c>
      <c r="CG31" s="1217">
        <f>'B1 - Net Exp Profiles'!J31</f>
        <v>0</v>
      </c>
      <c r="CH31" s="1217">
        <f>'B1 - Net Exp Profiles'!K31</f>
        <v>0</v>
      </c>
      <c r="CI31" s="1217">
        <f>'B1 - Net Exp Profiles'!L31</f>
        <v>0</v>
      </c>
      <c r="CJ31" s="1217">
        <f>'B1 - Net Exp Profiles'!M31</f>
        <v>0</v>
      </c>
      <c r="CK31" s="1217">
        <f>'B1 - Net Exp Profiles'!N31</f>
        <v>0</v>
      </c>
      <c r="CL31" s="1217">
        <f>'B1 - Net Exp Profiles'!O31</f>
        <v>0</v>
      </c>
      <c r="CM31" s="1208">
        <f>'B1 - Net Exp Profiles'!P31</f>
        <v>0</v>
      </c>
      <c r="CO31" s="105"/>
      <c r="CP31" s="1457"/>
      <c r="CQ31" s="1372" t="str">
        <f>'B2 - Pay &amp; Agency'!C31</f>
        <v>Apr</v>
      </c>
      <c r="CR31" s="1437" t="str">
        <f>'B2 - Pay &amp; Agency'!D31</f>
        <v>May</v>
      </c>
      <c r="CS31" s="1437" t="str">
        <f>'B2 - Pay &amp; Agency'!E31</f>
        <v>Jun</v>
      </c>
      <c r="CT31" s="1437" t="str">
        <f>'B2 - Pay &amp; Agency'!F31</f>
        <v>Jul</v>
      </c>
      <c r="CU31" s="1437" t="str">
        <f>'B2 - Pay &amp; Agency'!G31</f>
        <v>Aug</v>
      </c>
      <c r="CV31" s="1437" t="str">
        <f>'B2 - Pay &amp; Agency'!H31</f>
        <v>Sep</v>
      </c>
      <c r="CW31" s="1437" t="str">
        <f>'B2 - Pay &amp; Agency'!I31</f>
        <v>Oct</v>
      </c>
      <c r="CX31" s="1437" t="str">
        <f>'B2 - Pay &amp; Agency'!J31</f>
        <v>Nov</v>
      </c>
      <c r="CY31" s="1437" t="str">
        <f>'B2 - Pay &amp; Agency'!K31</f>
        <v>Dec</v>
      </c>
      <c r="CZ31" s="1437" t="str">
        <f>'B2 - Pay &amp; Agency'!L31</f>
        <v>Jan</v>
      </c>
      <c r="DA31" s="1437" t="str">
        <f>'B2 - Pay &amp; Agency'!M31</f>
        <v>Feb</v>
      </c>
      <c r="DB31" s="1385" t="str">
        <f>'B2 - Pay &amp; Agency'!N31</f>
        <v>Mar</v>
      </c>
      <c r="DC31" s="1361" t="str">
        <f>'B2 - Pay &amp; Agency'!O31</f>
        <v>Total YTD</v>
      </c>
      <c r="DD31" s="1361" t="str">
        <f>'B2 - Pay &amp; Agency'!P31</f>
        <v>Forecast year-end position</v>
      </c>
      <c r="DF31" s="2137">
        <f>'B3 - COVID-19'!A29</f>
        <v>22</v>
      </c>
      <c r="DG31" s="2786" t="str">
        <f>'B3 - COVID-19'!B29</f>
        <v>Other (only use with WG agreement &amp; state SoCNE/I line ref)</v>
      </c>
      <c r="DH31" s="2782">
        <f>'B3 - COVID-19'!C29</f>
        <v>0</v>
      </c>
      <c r="DI31" s="2783">
        <f>'B3 - COVID-19'!D29</f>
        <v>0</v>
      </c>
      <c r="DJ31" s="2783">
        <f>'B3 - COVID-19'!E29</f>
        <v>0</v>
      </c>
      <c r="DK31" s="2783">
        <f>'B3 - COVID-19'!F29</f>
        <v>0</v>
      </c>
      <c r="DL31" s="2783">
        <f>'B3 - COVID-19'!G29</f>
        <v>0</v>
      </c>
      <c r="DM31" s="2783">
        <f>'B3 - COVID-19'!H29</f>
        <v>0</v>
      </c>
      <c r="DN31" s="2783">
        <f>'B3 - COVID-19'!I29</f>
        <v>0</v>
      </c>
      <c r="DO31" s="2783">
        <f>'B3 - COVID-19'!J29</f>
        <v>0</v>
      </c>
      <c r="DP31" s="2783">
        <f>'B3 - COVID-19'!K29</f>
        <v>0</v>
      </c>
      <c r="DQ31" s="2783">
        <f>'B3 - COVID-19'!L29</f>
        <v>0</v>
      </c>
      <c r="DR31" s="2783">
        <f>'B3 - COVID-19'!M29</f>
        <v>0</v>
      </c>
      <c r="DS31" s="2784">
        <f>'B3 - COVID-19'!N29</f>
        <v>0</v>
      </c>
      <c r="DT31" s="2646">
        <f>'B3 - COVID-19'!O29</f>
        <v>0</v>
      </c>
      <c r="DU31" s="2785">
        <f>'B3 - COVID-19'!P29</f>
        <v>0</v>
      </c>
      <c r="DV31" s="85"/>
      <c r="DW31" s="85"/>
      <c r="DY31" s="2374">
        <f>'C, C1 &amp; C2 - Savings Schemes'!A31</f>
        <v>19</v>
      </c>
      <c r="DZ31" s="2911" t="str">
        <f>'C, C1 &amp; C2 - Savings Schemes'!B31</f>
        <v>Total</v>
      </c>
      <c r="EA31" s="93" t="str">
        <f>'C, C1 &amp; C2 - Savings Schemes'!C31</f>
        <v>Budget/Plan</v>
      </c>
      <c r="EB31" s="78">
        <f>'C, C1 &amp; C2 - Savings Schemes'!D31</f>
        <v>0</v>
      </c>
      <c r="EC31" s="78">
        <f>'C, C1 &amp; C2 - Savings Schemes'!E31</f>
        <v>0</v>
      </c>
      <c r="ED31" s="78">
        <f>'C, C1 &amp; C2 - Savings Schemes'!F31</f>
        <v>0</v>
      </c>
      <c r="EE31" s="78">
        <f>'C, C1 &amp; C2 - Savings Schemes'!G31</f>
        <v>0</v>
      </c>
      <c r="EF31" s="78">
        <f>'C, C1 &amp; C2 - Savings Schemes'!H31</f>
        <v>0</v>
      </c>
      <c r="EG31" s="78">
        <f>'C, C1 &amp; C2 - Savings Schemes'!I31</f>
        <v>0</v>
      </c>
      <c r="EH31" s="78">
        <f>'C, C1 &amp; C2 - Savings Schemes'!J31</f>
        <v>0</v>
      </c>
      <c r="EI31" s="78">
        <f>'C, C1 &amp; C2 - Savings Schemes'!K31</f>
        <v>0</v>
      </c>
      <c r="EJ31" s="78">
        <f>'C, C1 &amp; C2 - Savings Schemes'!L31</f>
        <v>0</v>
      </c>
      <c r="EK31" s="78">
        <f>'C, C1 &amp; C2 - Savings Schemes'!M31</f>
        <v>0</v>
      </c>
      <c r="EL31" s="78">
        <f>'C, C1 &amp; C2 - Savings Schemes'!N31</f>
        <v>0</v>
      </c>
      <c r="EM31" s="78">
        <f>'C, C1 &amp; C2 - Savings Schemes'!O31</f>
        <v>0</v>
      </c>
      <c r="EN31" s="78">
        <f>'C, C1 &amp; C2 - Savings Schemes'!P31</f>
        <v>0</v>
      </c>
      <c r="EO31" s="78">
        <f>'C, C1 &amp; C2 - Savings Schemes'!Q31</f>
        <v>0</v>
      </c>
      <c r="EP31" s="2343"/>
      <c r="EQ31" s="2344"/>
      <c r="ER31" s="2344"/>
      <c r="ES31" s="2344"/>
      <c r="ET31" s="2344"/>
      <c r="EU31" s="660"/>
      <c r="EV31" s="646"/>
      <c r="EW31" s="2187"/>
      <c r="EX31" s="2955"/>
      <c r="EY31" s="1894" t="str">
        <f>'Table C3 Tracker'!B28</f>
        <v>Variance</v>
      </c>
      <c r="EZ31" s="1216">
        <f>'Table C3 Tracker'!C28</f>
        <v>0</v>
      </c>
      <c r="FA31" s="1897">
        <f>'Table C3 Tracker'!D28</f>
        <v>0</v>
      </c>
      <c r="FB31" s="1897">
        <f>'Table C3 Tracker'!E28</f>
        <v>0</v>
      </c>
      <c r="FC31" s="1897">
        <f>'Table C3 Tracker'!F28</f>
        <v>0</v>
      </c>
      <c r="FD31" s="1897">
        <f>'Table C3 Tracker'!G28</f>
        <v>0</v>
      </c>
      <c r="FE31" s="1897">
        <f>'Table C3 Tracker'!H28</f>
        <v>0</v>
      </c>
      <c r="FF31" s="1897">
        <f>'Table C3 Tracker'!I28</f>
        <v>0</v>
      </c>
      <c r="FG31" s="1897">
        <f>'Table C3 Tracker'!J28</f>
        <v>0</v>
      </c>
      <c r="FH31" s="1897">
        <f>'Table C3 Tracker'!K28</f>
        <v>0</v>
      </c>
      <c r="FI31" s="1897">
        <f>'Table C3 Tracker'!L28</f>
        <v>0</v>
      </c>
      <c r="FJ31" s="1897">
        <f>'Table C3 Tracker'!M28</f>
        <v>0</v>
      </c>
      <c r="FK31" s="1897">
        <f>'Table C3 Tracker'!N28</f>
        <v>0</v>
      </c>
      <c r="FL31" s="1905">
        <f>'Table C3 Tracker'!O28</f>
        <v>0</v>
      </c>
      <c r="FM31" s="1895">
        <f>'Table C3 Tracker'!P28</f>
        <v>0</v>
      </c>
      <c r="FN31" s="1896">
        <f>'Table C3 Tracker'!Q28</f>
        <v>0</v>
      </c>
      <c r="FO31" s="1905">
        <f>'Table C3 Tracker'!R28</f>
        <v>0</v>
      </c>
      <c r="FP31" s="1905">
        <f>'Table C3 Tracker'!S28</f>
        <v>0</v>
      </c>
      <c r="FQ31" s="1905">
        <f>'Table C3 Tracker'!T28</f>
        <v>0</v>
      </c>
      <c r="FR31" s="1905">
        <f>'Table C3 Tracker'!U28</f>
        <v>0</v>
      </c>
      <c r="FS31" s="2213"/>
      <c r="GF31" s="2375">
        <f>'E - Resource Limits'!A31</f>
        <v>19</v>
      </c>
      <c r="GG31" s="2376">
        <f>'E - Resource Limits'!B31</f>
        <v>0</v>
      </c>
      <c r="GH31" s="2377">
        <f>'E - Resource Limits'!C31</f>
        <v>0</v>
      </c>
      <c r="GI31" s="2377">
        <f>'E - Resource Limits'!D31</f>
        <v>0</v>
      </c>
      <c r="GJ31" s="2377">
        <f>'E - Resource Limits'!E31</f>
        <v>0</v>
      </c>
      <c r="GK31" s="2377">
        <f>'E - Resource Limits'!F31</f>
        <v>0</v>
      </c>
      <c r="GL31" s="2311">
        <f>'E - Resource Limits'!G31</f>
        <v>0</v>
      </c>
      <c r="GM31" s="2378">
        <f>'E - Resource Limits'!H31</f>
        <v>0</v>
      </c>
      <c r="GN31" s="2377">
        <f>'E - Resource Limits'!I31</f>
        <v>0</v>
      </c>
      <c r="GO31" s="2377">
        <f>'E - Resource Limits'!J31</f>
        <v>0</v>
      </c>
      <c r="GP31" s="2377">
        <f>'E - Resource Limits'!K31</f>
        <v>0</v>
      </c>
      <c r="GQ31" s="2379">
        <f>'E - Resource Limits'!L31</f>
        <v>0</v>
      </c>
      <c r="GR31" s="2190">
        <f t="shared" si="5"/>
        <v>0</v>
      </c>
      <c r="GT31" s="191">
        <f>'E1 - Invoiced Income'!A31</f>
        <v>20</v>
      </c>
      <c r="GU31" s="2009">
        <f>'E1 - Invoiced Income'!B31</f>
        <v>0</v>
      </c>
      <c r="GV31" s="2010">
        <f>'E1 - Invoiced Income'!C31</f>
        <v>0</v>
      </c>
      <c r="GW31" s="2010">
        <f>'E1 - Invoiced Income'!D31</f>
        <v>0</v>
      </c>
      <c r="GX31" s="2010">
        <f>'E1 - Invoiced Income'!E31</f>
        <v>0</v>
      </c>
      <c r="GY31" s="2010">
        <f>'E1 - Invoiced Income'!F31</f>
        <v>0</v>
      </c>
      <c r="GZ31" s="2010">
        <f>'E1 - Invoiced Income'!G31</f>
        <v>0</v>
      </c>
      <c r="HA31" s="2010">
        <f>'E1 - Invoiced Income'!H31</f>
        <v>0</v>
      </c>
      <c r="HB31" s="2010">
        <f>'E1 - Invoiced Income'!I31</f>
        <v>0</v>
      </c>
      <c r="HC31" s="2010">
        <f>'E1 - Invoiced Income'!J31</f>
        <v>0</v>
      </c>
      <c r="HD31" s="2010">
        <f>'E1 - Invoiced Income'!K31</f>
        <v>0</v>
      </c>
      <c r="HE31" s="2010">
        <f>'E1 - Invoiced Income'!L31</f>
        <v>0</v>
      </c>
      <c r="HF31" s="2010">
        <f>'E1 - Invoiced Income'!M31</f>
        <v>0</v>
      </c>
      <c r="HG31" s="2010">
        <f>'E1 - Invoiced Income'!N31</f>
        <v>0</v>
      </c>
      <c r="HH31" s="2010">
        <f>'E1 - Invoiced Income'!O31</f>
        <v>0</v>
      </c>
      <c r="HI31" s="2010">
        <f>'E1 - Invoiced Income'!P31</f>
        <v>0</v>
      </c>
      <c r="HJ31" s="2010">
        <f>'E1 - Invoiced Income'!R31</f>
        <v>0</v>
      </c>
      <c r="HK31" s="2010">
        <f>'E1 - Invoiced Income'!S31</f>
        <v>0</v>
      </c>
      <c r="HL31" s="1852">
        <f>'E1 - Invoiced Income'!T31</f>
        <v>0</v>
      </c>
      <c r="HM31" s="2011">
        <f>'E1 - Invoiced Income'!U31</f>
        <v>0</v>
      </c>
      <c r="HO31" s="2347">
        <f>'F - SoFP'!A31</f>
        <v>18</v>
      </c>
      <c r="HP31" s="2395" t="str">
        <f>'F - SoFP'!B31</f>
        <v>NET ASSETS LESS CURRENT LIABILITIES</v>
      </c>
      <c r="HQ31" s="2300">
        <f>'F - SoFP'!C31</f>
        <v>0</v>
      </c>
      <c r="HR31" s="2300">
        <f>'F - SoFP'!D31</f>
        <v>0</v>
      </c>
      <c r="HS31" s="2300">
        <f>'F - SoFP'!E31</f>
        <v>0</v>
      </c>
      <c r="HT31" s="2201"/>
      <c r="HV31" s="2412">
        <f>'G - Cash Flow'!A31</f>
        <v>20</v>
      </c>
      <c r="HW31" s="2413" t="str">
        <f>'G - Cash Flow'!B31</f>
        <v>PDC Repayment - Trust only</v>
      </c>
      <c r="HX31" s="2327">
        <f>'G - Cash Flow'!C31</f>
        <v>0</v>
      </c>
      <c r="HY31" s="2327">
        <f>'G - Cash Flow'!D31</f>
        <v>0</v>
      </c>
      <c r="HZ31" s="2327">
        <f>'G - Cash Flow'!E31</f>
        <v>0</v>
      </c>
      <c r="IA31" s="2327">
        <f>'G - Cash Flow'!F31</f>
        <v>0</v>
      </c>
      <c r="IB31" s="2327">
        <f>'G - Cash Flow'!G31</f>
        <v>0</v>
      </c>
      <c r="IC31" s="2327">
        <f>'G - Cash Flow'!H31</f>
        <v>0</v>
      </c>
      <c r="ID31" s="2327">
        <f>'G - Cash Flow'!I31</f>
        <v>0</v>
      </c>
      <c r="IE31" s="2327">
        <f>'G - Cash Flow'!J31</f>
        <v>0</v>
      </c>
      <c r="IF31" s="2327">
        <f>'G - Cash Flow'!K31</f>
        <v>0</v>
      </c>
      <c r="IG31" s="2327">
        <f>'G - Cash Flow'!L31</f>
        <v>0</v>
      </c>
      <c r="IH31" s="2327">
        <f>'G - Cash Flow'!M31</f>
        <v>0</v>
      </c>
      <c r="II31" s="2327">
        <f>'G - Cash Flow'!N31</f>
        <v>0</v>
      </c>
      <c r="IJ31" s="2414">
        <f>'G - Cash Flow'!O31</f>
        <v>0</v>
      </c>
      <c r="IK31" s="2197"/>
      <c r="JD31" s="2351">
        <f>'I - Capital RLM'!A31</f>
        <v>13</v>
      </c>
      <c r="JE31" s="2390">
        <f>'I - Capital RLM'!B31</f>
        <v>0</v>
      </c>
      <c r="JF31" s="2272">
        <f>'I - Capital RLM'!C31</f>
        <v>0</v>
      </c>
      <c r="JG31" s="2272">
        <f>'I - Capital RLM'!D31</f>
        <v>0</v>
      </c>
      <c r="JH31" s="2382">
        <f>'I - Capital RLM'!E31</f>
        <v>0</v>
      </c>
      <c r="JI31" s="2383">
        <f>'I - Capital RLM'!F31</f>
        <v>0</v>
      </c>
      <c r="JJ31" s="2272">
        <f>'I - Capital RLM'!G31</f>
        <v>0</v>
      </c>
      <c r="JK31" s="2272">
        <f>'I - Capital RLM'!H31</f>
        <v>0</v>
      </c>
      <c r="JL31" s="2382">
        <f>'I - Capital RLM'!I31</f>
        <v>0</v>
      </c>
      <c r="JM31" s="2384"/>
      <c r="JN31" s="2129">
        <f>'I - Capital RLM'!K31</f>
        <v>0</v>
      </c>
      <c r="JO31" s="2384">
        <f t="shared" si="6"/>
        <v>0</v>
      </c>
      <c r="JQ31" s="2351">
        <f>'J - Capital In Year Schemes'!A31</f>
        <v>20</v>
      </c>
      <c r="JR31" s="2352">
        <f>'J - Capital In Year Schemes'!B31</f>
        <v>0</v>
      </c>
      <c r="JS31" s="2352">
        <f>'J - Capital In Year Schemes'!C31</f>
        <v>0</v>
      </c>
      <c r="JT31" s="2272">
        <f>'J - Capital In Year Schemes'!D31</f>
        <v>0</v>
      </c>
      <c r="JU31" s="2272">
        <f>'J - Capital In Year Schemes'!E31</f>
        <v>0</v>
      </c>
      <c r="JV31" s="2272">
        <f>'J - Capital In Year Schemes'!F31</f>
        <v>0</v>
      </c>
      <c r="JW31" s="2272">
        <f>'J - Capital In Year Schemes'!G31</f>
        <v>0</v>
      </c>
      <c r="JX31" s="2272">
        <f>'J - Capital In Year Schemes'!H31</f>
        <v>0</v>
      </c>
      <c r="JY31" s="2272">
        <f>'J - Capital In Year Schemes'!I31</f>
        <v>0</v>
      </c>
      <c r="JZ31" s="2272">
        <f>'J - Capital In Year Schemes'!J31</f>
        <v>0</v>
      </c>
      <c r="KA31" s="2272">
        <f>'J - Capital In Year Schemes'!K31</f>
        <v>0</v>
      </c>
      <c r="KB31" s="2272">
        <f>'J - Capital In Year Schemes'!L31</f>
        <v>0</v>
      </c>
      <c r="KC31" s="2272">
        <f>'J - Capital In Year Schemes'!M31</f>
        <v>0</v>
      </c>
      <c r="KD31" s="2272">
        <f>'J - Capital In Year Schemes'!N31</f>
        <v>0</v>
      </c>
      <c r="KE31" s="2272">
        <f>'J - Capital In Year Schemes'!O31</f>
        <v>0</v>
      </c>
      <c r="KF31" s="2272">
        <f>'J - Capital In Year Schemes'!P31</f>
        <v>0</v>
      </c>
      <c r="KG31" s="2272">
        <f>'J - Capital In Year Schemes'!Q31</f>
        <v>0</v>
      </c>
      <c r="KH31" s="2353">
        <f>'J - Capital In Year Schemes'!R31</f>
        <v>0</v>
      </c>
      <c r="KI31" s="2353">
        <f>'J - Capital In Year Schemes'!S31</f>
        <v>0</v>
      </c>
      <c r="KJ31" s="2354">
        <f>'J - Capital In Year Schemes'!T31</f>
        <v>0</v>
      </c>
      <c r="KK31" s="2323">
        <f t="shared" si="4"/>
        <v>0</v>
      </c>
      <c r="KM31" s="2460"/>
      <c r="KN31" s="1941"/>
      <c r="KO31" s="1941"/>
      <c r="KP31" s="1941"/>
      <c r="KQ31" s="1941"/>
      <c r="KR31" s="1941"/>
      <c r="KS31" s="1941"/>
      <c r="KT31" s="1941"/>
      <c r="KU31" s="2966"/>
      <c r="KV31" s="2966"/>
      <c r="KW31" s="2966"/>
      <c r="KX31" s="2966"/>
      <c r="KY31" s="2966"/>
      <c r="KZ31" s="2966"/>
      <c r="LA31" s="2966"/>
      <c r="LB31" s="2966"/>
      <c r="LC31" s="2190"/>
      <c r="LE31" s="1798">
        <f>'L - EFL'!A31</f>
        <v>19</v>
      </c>
      <c r="LF31" s="1797" t="str">
        <f>'L - EFL'!B31</f>
        <v>Increase in Public Dividend Capital</v>
      </c>
      <c r="LG31" s="1990">
        <f>'L - EFL'!C31</f>
        <v>0</v>
      </c>
      <c r="LH31" s="1990">
        <f>'L - EFL'!D31</f>
        <v>0</v>
      </c>
      <c r="LI31" s="1796">
        <f>'L - EFL'!E31</f>
        <v>0</v>
      </c>
      <c r="LJ31" s="1990">
        <f>'L - EFL'!F31</f>
        <v>0</v>
      </c>
      <c r="LL31" s="1281"/>
      <c r="LM31" s="2461">
        <f>'M - Aged Debtors'!B31</f>
        <v>0</v>
      </c>
      <c r="LN31" s="2462">
        <f>'M - Aged Debtors'!C31</f>
        <v>0</v>
      </c>
      <c r="LO31" s="2463">
        <f>'M - Aged Debtors'!D31</f>
        <v>0</v>
      </c>
      <c r="LP31" s="2464">
        <f>'M - Aged Debtors'!E31</f>
        <v>0</v>
      </c>
      <c r="LQ31" s="2465">
        <f>'M - Aged Debtors'!F31</f>
        <v>0</v>
      </c>
      <c r="LR31" s="2466" t="str">
        <f>'M - Aged Debtors'!G31</f>
        <v/>
      </c>
      <c r="LS31" s="899" t="str">
        <f>'M - Aged Debtors'!H31</f>
        <v/>
      </c>
      <c r="LT31" s="899" t="str">
        <f>'M - Aged Debtors'!I31</f>
        <v/>
      </c>
      <c r="LU31" s="900" t="str">
        <f>'M - Aged Debtors'!J31</f>
        <v/>
      </c>
      <c r="LV31" s="1964">
        <f>'M - Aged Debtors'!K31</f>
        <v>0</v>
      </c>
      <c r="LX31" s="515"/>
      <c r="LY31" s="516"/>
      <c r="LZ31" s="516"/>
      <c r="MA31" s="235"/>
      <c r="MB31" s="235"/>
      <c r="MC31" s="235"/>
      <c r="MD31" s="235"/>
      <c r="ME31" s="235"/>
      <c r="MF31" s="245"/>
      <c r="MH31" s="762" t="str">
        <f>'O - Dental'!A31</f>
        <v>Design to Smile</v>
      </c>
      <c r="MI31" s="769"/>
      <c r="MJ31" s="761">
        <f>'O - Dental'!C31</f>
        <v>21</v>
      </c>
      <c r="MK31" s="721">
        <f>'O - Dental'!D31</f>
        <v>0</v>
      </c>
      <c r="ML31" s="2467">
        <f>'O - Dental'!E31</f>
        <v>0</v>
      </c>
      <c r="MM31" s="2468">
        <f>'O - Dental'!F31</f>
        <v>0</v>
      </c>
      <c r="MN31" s="2469">
        <f>'O - Dental'!G31</f>
        <v>0</v>
      </c>
      <c r="MO31" s="717"/>
      <c r="MP31" s="1973">
        <f>'O - Dental'!I31</f>
        <v>0</v>
      </c>
    </row>
    <row r="32" spans="1:354" ht="20" customHeight="1" thickTop="1" thickBot="1">
      <c r="M32" s="1035">
        <f>'A - Movement'!A32</f>
        <v>22</v>
      </c>
      <c r="N32" s="1083" t="str">
        <f>'A - Movement'!B32</f>
        <v>Additional In Year Identified Savings - Forecast</v>
      </c>
      <c r="O32" s="2301">
        <f>'A - Movement'!C32</f>
        <v>0</v>
      </c>
      <c r="P32" s="2301">
        <f>'A - Movement'!D32</f>
        <v>0</v>
      </c>
      <c r="Q32" s="2301">
        <f>'A - Movement'!E32</f>
        <v>0</v>
      </c>
      <c r="R32" s="2301">
        <f>'A - Movement'!F32</f>
        <v>0</v>
      </c>
      <c r="S32" s="1941"/>
      <c r="T32" s="2183"/>
      <c r="U32" s="1035">
        <f>'A - Movement'!I32</f>
        <v>22</v>
      </c>
      <c r="V32" s="1083" t="str">
        <f t="shared" si="7"/>
        <v>Additional In Year Identified Savings - Forecast</v>
      </c>
      <c r="W32" s="2301">
        <f>'A - Movement'!J32</f>
        <v>0</v>
      </c>
      <c r="X32" s="2301">
        <f>'A - Movement'!K32</f>
        <v>0</v>
      </c>
      <c r="Y32" s="2301">
        <f>'A - Movement'!L32</f>
        <v>0</v>
      </c>
      <c r="Z32" s="2301">
        <f>'A - Movement'!M32</f>
        <v>0</v>
      </c>
      <c r="AA32" s="2301">
        <f>'A - Movement'!N32</f>
        <v>0</v>
      </c>
      <c r="AB32" s="2301">
        <f>'A - Movement'!O32</f>
        <v>0</v>
      </c>
      <c r="AC32" s="2301">
        <f>'A - Movement'!P32</f>
        <v>0</v>
      </c>
      <c r="AD32" s="2301">
        <f>'A - Movement'!Q32</f>
        <v>0</v>
      </c>
      <c r="AE32" s="2301">
        <f>'A - Movement'!R32</f>
        <v>0</v>
      </c>
      <c r="AF32" s="2301">
        <f>'A - Movement'!S32</f>
        <v>0</v>
      </c>
      <c r="AG32" s="2301">
        <f>'A - Movement'!T32</f>
        <v>0</v>
      </c>
      <c r="AH32" s="2301">
        <f>'A - Movement'!U32</f>
        <v>0</v>
      </c>
      <c r="AI32" s="1243">
        <f>'A - Movement'!V32</f>
        <v>0</v>
      </c>
      <c r="AJ32" s="1243">
        <f>'A - Movement'!W32</f>
        <v>0</v>
      </c>
      <c r="AK32" s="2301">
        <f t="shared" si="8"/>
        <v>0</v>
      </c>
      <c r="AL32" s="2301">
        <f t="shared" si="9"/>
        <v>0</v>
      </c>
      <c r="AM32" s="2301">
        <f t="shared" si="10"/>
        <v>0</v>
      </c>
      <c r="AN32" s="1941"/>
      <c r="AO32" s="2183"/>
      <c r="AP32" s="1555">
        <f>'A1 - Underlying Position'!A33</f>
        <v>22</v>
      </c>
      <c r="AQ32" s="1561" t="str">
        <f>'A1 - Underlying Position'!B33</f>
        <v>Total</v>
      </c>
      <c r="AR32" s="1217">
        <f>'A1 - Underlying Position'!C33</f>
        <v>0</v>
      </c>
      <c r="AS32" s="1217">
        <f>'A1 - Underlying Position'!D33</f>
        <v>0</v>
      </c>
      <c r="AT32" s="1217">
        <f>'A1 - Underlying Position'!E33</f>
        <v>0</v>
      </c>
      <c r="AU32" s="1208">
        <f>'A1 - Underlying Position'!F33</f>
        <v>0</v>
      </c>
      <c r="AV32" s="1217">
        <f>'A1 - Underlying Position'!G33</f>
        <v>0</v>
      </c>
      <c r="AW32" s="1208">
        <f>'A1 - Underlying Position'!H33</f>
        <v>0</v>
      </c>
      <c r="AZ32" s="1912">
        <f>'A2 - Risks'!A32</f>
        <v>24</v>
      </c>
      <c r="BA32" s="2018">
        <f>'A2 - Risks'!B32</f>
        <v>0</v>
      </c>
      <c r="BB32" s="2000">
        <f>'A2 - Risks'!C32</f>
        <v>0</v>
      </c>
      <c r="BC32" s="1966">
        <f>'A2 - Risks'!D32</f>
        <v>0</v>
      </c>
      <c r="BE32" s="2372">
        <f>'B - Monthly Positions'!A32</f>
        <v>22</v>
      </c>
      <c r="BF32" s="95" t="str">
        <f>'B - Monthly Positions'!B32</f>
        <v>DEL Depreciation\Accelerated Depreciation\Impairments</v>
      </c>
      <c r="BG32" s="99" t="str">
        <f>'B - Monthly Positions'!C32</f>
        <v>Actual/F'cast</v>
      </c>
      <c r="BH32" s="1993">
        <f>'B - Monthly Positions'!D32</f>
        <v>0</v>
      </c>
      <c r="BI32" s="1993">
        <f>'B - Monthly Positions'!E32</f>
        <v>0</v>
      </c>
      <c r="BJ32" s="1993">
        <f>'B - Monthly Positions'!F32</f>
        <v>0</v>
      </c>
      <c r="BK32" s="1993">
        <f>'B - Monthly Positions'!G32</f>
        <v>0</v>
      </c>
      <c r="BL32" s="1994">
        <f>'B - Monthly Positions'!H32</f>
        <v>0</v>
      </c>
      <c r="BM32" s="1994">
        <f>'B - Monthly Positions'!I32</f>
        <v>0</v>
      </c>
      <c r="BN32" s="1994">
        <f>'B - Monthly Positions'!J32</f>
        <v>0</v>
      </c>
      <c r="BO32" s="1994">
        <f>'B - Monthly Positions'!K32</f>
        <v>0</v>
      </c>
      <c r="BP32" s="1994">
        <f>'B - Monthly Positions'!L32</f>
        <v>0</v>
      </c>
      <c r="BQ32" s="1994">
        <f>'B - Monthly Positions'!M32</f>
        <v>0</v>
      </c>
      <c r="BR32" s="1994">
        <f>'B - Monthly Positions'!N32</f>
        <v>0</v>
      </c>
      <c r="BS32" s="2027">
        <f>'B - Monthly Positions'!O32</f>
        <v>0</v>
      </c>
      <c r="BT32" s="1993">
        <f>'B - Monthly Positions'!P32</f>
        <v>0</v>
      </c>
      <c r="BU32" s="1993">
        <f>'B - Monthly Positions'!Q32</f>
        <v>0</v>
      </c>
      <c r="BV32" s="1188"/>
      <c r="BW32" s="1188"/>
      <c r="BX32" s="1214">
        <f>'B1 - Net Exp Profiles'!A32</f>
        <v>22</v>
      </c>
      <c r="BY32" s="1405" t="str">
        <f>'B1 - Net Exp Profiles'!B32</f>
        <v>Net Pay Expenditure - Movement Other</v>
      </c>
      <c r="BZ32" s="1217">
        <f>'B1 - Net Exp Profiles'!C32</f>
        <v>0</v>
      </c>
      <c r="CA32" s="1217">
        <f>'B1 - Net Exp Profiles'!D32</f>
        <v>0</v>
      </c>
      <c r="CB32" s="1217">
        <f>'B1 - Net Exp Profiles'!E32</f>
        <v>0</v>
      </c>
      <c r="CC32" s="1217">
        <f>'B1 - Net Exp Profiles'!F32</f>
        <v>0</v>
      </c>
      <c r="CD32" s="1217">
        <f>'B1 - Net Exp Profiles'!G32</f>
        <v>0</v>
      </c>
      <c r="CE32" s="1217">
        <f>'B1 - Net Exp Profiles'!H32</f>
        <v>0</v>
      </c>
      <c r="CF32" s="1217">
        <f>'B1 - Net Exp Profiles'!I32</f>
        <v>0</v>
      </c>
      <c r="CG32" s="1217">
        <f>'B1 - Net Exp Profiles'!J32</f>
        <v>0</v>
      </c>
      <c r="CH32" s="1217">
        <f>'B1 - Net Exp Profiles'!K32</f>
        <v>0</v>
      </c>
      <c r="CI32" s="1217">
        <f>'B1 - Net Exp Profiles'!L32</f>
        <v>0</v>
      </c>
      <c r="CJ32" s="1217">
        <f>'B1 - Net Exp Profiles'!M32</f>
        <v>0</v>
      </c>
      <c r="CK32" s="1217">
        <f>'B1 - Net Exp Profiles'!N32</f>
        <v>0</v>
      </c>
      <c r="CL32" s="1217">
        <f>'B1 - Net Exp Profiles'!O32</f>
        <v>0</v>
      </c>
      <c r="CM32" s="1208">
        <f>'B1 - Net Exp Profiles'!P32</f>
        <v>0</v>
      </c>
      <c r="CO32" s="1458" t="str">
        <f>'B2 - Pay &amp; Agency'!A32</f>
        <v>REF</v>
      </c>
      <c r="CP32" s="1459" t="str">
        <f>'B2 - Pay &amp; Agency'!B32</f>
        <v>TYPE</v>
      </c>
      <c r="CQ32" s="1438" t="str">
        <f>'B2 - Pay &amp; Agency'!C32</f>
        <v>£'000</v>
      </c>
      <c r="CR32" s="1374" t="str">
        <f>'B2 - Pay &amp; Agency'!D32</f>
        <v>£'000</v>
      </c>
      <c r="CS32" s="1374" t="str">
        <f>'B2 - Pay &amp; Agency'!E32</f>
        <v>£'000</v>
      </c>
      <c r="CT32" s="1374" t="str">
        <f>'B2 - Pay &amp; Agency'!F32</f>
        <v>£'000</v>
      </c>
      <c r="CU32" s="1374" t="str">
        <f>'B2 - Pay &amp; Agency'!G32</f>
        <v>£'000</v>
      </c>
      <c r="CV32" s="1374" t="str">
        <f>'B2 - Pay &amp; Agency'!H32</f>
        <v>£'000</v>
      </c>
      <c r="CW32" s="1374" t="str">
        <f>'B2 - Pay &amp; Agency'!I32</f>
        <v>£'000</v>
      </c>
      <c r="CX32" s="1374" t="str">
        <f>'B2 - Pay &amp; Agency'!J32</f>
        <v>£'000</v>
      </c>
      <c r="CY32" s="1374" t="str">
        <f>'B2 - Pay &amp; Agency'!K32</f>
        <v>£'000</v>
      </c>
      <c r="CZ32" s="1374" t="str">
        <f>'B2 - Pay &amp; Agency'!L32</f>
        <v>£'000</v>
      </c>
      <c r="DA32" s="1374" t="str">
        <f>'B2 - Pay &amp; Agency'!M32</f>
        <v>£'000</v>
      </c>
      <c r="DB32" s="1387" t="str">
        <f>'B2 - Pay &amp; Agency'!N32</f>
        <v>£'000</v>
      </c>
      <c r="DC32" s="1436" t="str">
        <f>'B2 - Pay &amp; Agency'!O32</f>
        <v>£'000</v>
      </c>
      <c r="DD32" s="1436" t="str">
        <f>'B2 - Pay &amp; Agency'!P32</f>
        <v>£'000</v>
      </c>
      <c r="DF32" s="2137">
        <f>'B3 - COVID-19'!A30</f>
        <v>23</v>
      </c>
      <c r="DG32" s="2786">
        <f>'B3 - COVID-19'!B30</f>
        <v>0</v>
      </c>
      <c r="DH32" s="2782">
        <f>'B3 - COVID-19'!C30</f>
        <v>0</v>
      </c>
      <c r="DI32" s="2783">
        <f>'B3 - COVID-19'!D30</f>
        <v>0</v>
      </c>
      <c r="DJ32" s="2783">
        <f>'B3 - COVID-19'!E30</f>
        <v>0</v>
      </c>
      <c r="DK32" s="2783">
        <f>'B3 - COVID-19'!F30</f>
        <v>0</v>
      </c>
      <c r="DL32" s="2783">
        <f>'B3 - COVID-19'!G30</f>
        <v>0</v>
      </c>
      <c r="DM32" s="2783">
        <f>'B3 - COVID-19'!H30</f>
        <v>0</v>
      </c>
      <c r="DN32" s="2783">
        <f>'B3 - COVID-19'!I30</f>
        <v>0</v>
      </c>
      <c r="DO32" s="2783">
        <f>'B3 - COVID-19'!J30</f>
        <v>0</v>
      </c>
      <c r="DP32" s="2783">
        <f>'B3 - COVID-19'!K30</f>
        <v>0</v>
      </c>
      <c r="DQ32" s="2783">
        <f>'B3 - COVID-19'!L30</f>
        <v>0</v>
      </c>
      <c r="DR32" s="2783">
        <f>'B3 - COVID-19'!M30</f>
        <v>0</v>
      </c>
      <c r="DS32" s="2784">
        <f>'B3 - COVID-19'!N30</f>
        <v>0</v>
      </c>
      <c r="DT32" s="2646">
        <f>'B3 - COVID-19'!O30</f>
        <v>0</v>
      </c>
      <c r="DU32" s="2785">
        <f>'B3 - COVID-19'!P30</f>
        <v>0</v>
      </c>
      <c r="DV32" s="85"/>
      <c r="DW32" s="85"/>
      <c r="DY32" s="2358">
        <f>'C, C1 &amp; C2 - Savings Schemes'!A32</f>
        <v>20</v>
      </c>
      <c r="DZ32" s="2911"/>
      <c r="EA32" s="96" t="str">
        <f>'C, C1 &amp; C2 - Savings Schemes'!C32</f>
        <v>Actual/F'cast</v>
      </c>
      <c r="EB32" s="80">
        <f>'C, C1 &amp; C2 - Savings Schemes'!D32</f>
        <v>0</v>
      </c>
      <c r="EC32" s="80">
        <f>'C, C1 &amp; C2 - Savings Schemes'!E32</f>
        <v>0</v>
      </c>
      <c r="ED32" s="80">
        <f>'C, C1 &amp; C2 - Savings Schemes'!F32</f>
        <v>0</v>
      </c>
      <c r="EE32" s="80">
        <f>'C, C1 &amp; C2 - Savings Schemes'!G32</f>
        <v>0</v>
      </c>
      <c r="EF32" s="80">
        <f>'C, C1 &amp; C2 - Savings Schemes'!H32</f>
        <v>0</v>
      </c>
      <c r="EG32" s="80">
        <f>'C, C1 &amp; C2 - Savings Schemes'!I32</f>
        <v>0</v>
      </c>
      <c r="EH32" s="80">
        <f>'C, C1 &amp; C2 - Savings Schemes'!J32</f>
        <v>0</v>
      </c>
      <c r="EI32" s="80">
        <f>'C, C1 &amp; C2 - Savings Schemes'!K32</f>
        <v>0</v>
      </c>
      <c r="EJ32" s="80">
        <f>'C, C1 &amp; C2 - Savings Schemes'!L32</f>
        <v>0</v>
      </c>
      <c r="EK32" s="80">
        <f>'C, C1 &amp; C2 - Savings Schemes'!M32</f>
        <v>0</v>
      </c>
      <c r="EL32" s="80">
        <f>'C, C1 &amp; C2 - Savings Schemes'!N32</f>
        <v>0</v>
      </c>
      <c r="EM32" s="80">
        <f>'C, C1 &amp; C2 - Savings Schemes'!O32</f>
        <v>0</v>
      </c>
      <c r="EN32" s="80">
        <f>'C, C1 &amp; C2 - Savings Schemes'!P32</f>
        <v>0</v>
      </c>
      <c r="EO32" s="80">
        <f>'C, C1 &amp; C2 - Savings Schemes'!Q32</f>
        <v>0</v>
      </c>
      <c r="EP32" s="1292" t="e">
        <f>'C, C1 &amp; C2 - Savings Schemes'!R32</f>
        <v>#DIV/0!</v>
      </c>
      <c r="EQ32" s="2470">
        <f>'C, C1 &amp; C2 - Savings Schemes'!S32</f>
        <v>0</v>
      </c>
      <c r="ER32" s="2470">
        <f>'C, C1 &amp; C2 - Savings Schemes'!T32</f>
        <v>0</v>
      </c>
      <c r="ES32" s="2470">
        <f>'C, C1 &amp; C2 - Savings Schemes'!U32</f>
        <v>0</v>
      </c>
      <c r="ET32" s="2470">
        <f>'C, C1 &amp; C2 - Savings Schemes'!V32</f>
        <v>0</v>
      </c>
      <c r="EU32" s="122"/>
      <c r="EV32" s="647">
        <f>'C, C1 &amp; C2 - Savings Schemes'!X32</f>
        <v>0</v>
      </c>
      <c r="EW32" s="2187"/>
      <c r="EX32" s="2955"/>
      <c r="EY32" s="1168" t="e">
        <f>'Table C3 Tracker'!#REF!</f>
        <v>#REF!</v>
      </c>
      <c r="EZ32" s="1899" t="e">
        <f>'Table C3 Tracker'!#REF!</f>
        <v>#REF!</v>
      </c>
      <c r="FA32" s="1900" t="e">
        <f>'Table C3 Tracker'!#REF!</f>
        <v>#REF!</v>
      </c>
      <c r="FB32" s="1900" t="e">
        <f>'Table C3 Tracker'!#REF!</f>
        <v>#REF!</v>
      </c>
      <c r="FC32" s="1900" t="e">
        <f>'Table C3 Tracker'!#REF!</f>
        <v>#REF!</v>
      </c>
      <c r="FD32" s="1900" t="e">
        <f>'Table C3 Tracker'!#REF!</f>
        <v>#REF!</v>
      </c>
      <c r="FE32" s="1900" t="e">
        <f>'Table C3 Tracker'!#REF!</f>
        <v>#REF!</v>
      </c>
      <c r="FF32" s="1900" t="e">
        <f>'Table C3 Tracker'!#REF!</f>
        <v>#REF!</v>
      </c>
      <c r="FG32" s="1900" t="e">
        <f>'Table C3 Tracker'!#REF!</f>
        <v>#REF!</v>
      </c>
      <c r="FH32" s="1900" t="e">
        <f>'Table C3 Tracker'!#REF!</f>
        <v>#REF!</v>
      </c>
      <c r="FI32" s="1900" t="e">
        <f>'Table C3 Tracker'!#REF!</f>
        <v>#REF!</v>
      </c>
      <c r="FJ32" s="1900" t="e">
        <f>'Table C3 Tracker'!#REF!</f>
        <v>#REF!</v>
      </c>
      <c r="FK32" s="1900" t="e">
        <f>'Table C3 Tracker'!#REF!</f>
        <v>#REF!</v>
      </c>
      <c r="FL32" s="1903" t="e">
        <f>'Table C3 Tracker'!#REF!</f>
        <v>#REF!</v>
      </c>
      <c r="FM32" s="1618" t="e">
        <f>'Table C3 Tracker'!#REF!</f>
        <v>#REF!</v>
      </c>
      <c r="FN32" s="1901" t="e">
        <f>'Table C3 Tracker'!#REF!</f>
        <v>#REF!</v>
      </c>
      <c r="FO32" s="1903" t="e">
        <f>'Table C3 Tracker'!#REF!</f>
        <v>#REF!</v>
      </c>
      <c r="FP32" s="1903" t="e">
        <f>'Table C3 Tracker'!#REF!</f>
        <v>#REF!</v>
      </c>
      <c r="FQ32" s="1903" t="e">
        <f>'Table C3 Tracker'!#REF!</f>
        <v>#REF!</v>
      </c>
      <c r="FR32" s="1903" t="e">
        <f>'Table C3 Tracker'!#REF!</f>
        <v>#REF!</v>
      </c>
      <c r="FS32" s="2213"/>
      <c r="GF32" s="2375">
        <f>'E - Resource Limits'!A32</f>
        <v>20</v>
      </c>
      <c r="GG32" s="2376">
        <f>'E - Resource Limits'!B32</f>
        <v>0</v>
      </c>
      <c r="GH32" s="2377">
        <f>'E - Resource Limits'!C32</f>
        <v>0</v>
      </c>
      <c r="GI32" s="2377">
        <f>'E - Resource Limits'!D32</f>
        <v>0</v>
      </c>
      <c r="GJ32" s="2377">
        <f>'E - Resource Limits'!E32</f>
        <v>0</v>
      </c>
      <c r="GK32" s="2377">
        <f>'E - Resource Limits'!F32</f>
        <v>0</v>
      </c>
      <c r="GL32" s="2311">
        <f>'E - Resource Limits'!G32</f>
        <v>0</v>
      </c>
      <c r="GM32" s="2378">
        <f>'E - Resource Limits'!H32</f>
        <v>0</v>
      </c>
      <c r="GN32" s="2377">
        <f>'E - Resource Limits'!I32</f>
        <v>0</v>
      </c>
      <c r="GO32" s="2377">
        <f>'E - Resource Limits'!J32</f>
        <v>0</v>
      </c>
      <c r="GP32" s="2377">
        <f>'E - Resource Limits'!K32</f>
        <v>0</v>
      </c>
      <c r="GQ32" s="2379">
        <f>'E - Resource Limits'!L32</f>
        <v>0</v>
      </c>
      <c r="GR32" s="2190">
        <f t="shared" si="5"/>
        <v>0</v>
      </c>
      <c r="GT32" s="191">
        <f>'E1 - Invoiced Income'!A32</f>
        <v>21</v>
      </c>
      <c r="GU32" s="2009">
        <f>'E1 - Invoiced Income'!B32</f>
        <v>0</v>
      </c>
      <c r="GV32" s="2010">
        <f>'E1 - Invoiced Income'!C32</f>
        <v>0</v>
      </c>
      <c r="GW32" s="2010">
        <f>'E1 - Invoiced Income'!D32</f>
        <v>0</v>
      </c>
      <c r="GX32" s="2010">
        <f>'E1 - Invoiced Income'!E32</f>
        <v>0</v>
      </c>
      <c r="GY32" s="2010">
        <f>'E1 - Invoiced Income'!F32</f>
        <v>0</v>
      </c>
      <c r="GZ32" s="2010">
        <f>'E1 - Invoiced Income'!G32</f>
        <v>0</v>
      </c>
      <c r="HA32" s="2010">
        <f>'E1 - Invoiced Income'!H32</f>
        <v>0</v>
      </c>
      <c r="HB32" s="2010">
        <f>'E1 - Invoiced Income'!I32</f>
        <v>0</v>
      </c>
      <c r="HC32" s="2010">
        <f>'E1 - Invoiced Income'!J32</f>
        <v>0</v>
      </c>
      <c r="HD32" s="2010">
        <f>'E1 - Invoiced Income'!K32</f>
        <v>0</v>
      </c>
      <c r="HE32" s="2010">
        <f>'E1 - Invoiced Income'!L32</f>
        <v>0</v>
      </c>
      <c r="HF32" s="2010">
        <f>'E1 - Invoiced Income'!M32</f>
        <v>0</v>
      </c>
      <c r="HG32" s="2010">
        <f>'E1 - Invoiced Income'!N32</f>
        <v>0</v>
      </c>
      <c r="HH32" s="2010">
        <f>'E1 - Invoiced Income'!O32</f>
        <v>0</v>
      </c>
      <c r="HI32" s="2010">
        <f>'E1 - Invoiced Income'!P32</f>
        <v>0</v>
      </c>
      <c r="HJ32" s="2010">
        <f>'E1 - Invoiced Income'!R32</f>
        <v>0</v>
      </c>
      <c r="HK32" s="2010">
        <f>'E1 - Invoiced Income'!S32</f>
        <v>0</v>
      </c>
      <c r="HL32" s="1852">
        <f>'E1 - Invoiced Income'!T32</f>
        <v>0</v>
      </c>
      <c r="HM32" s="2011">
        <f>'E1 - Invoiced Income'!U32</f>
        <v>0</v>
      </c>
      <c r="HO32" s="2312"/>
      <c r="HP32" s="2411"/>
      <c r="HQ32" s="2360"/>
      <c r="HR32" s="2361"/>
      <c r="HS32" s="2361"/>
      <c r="HT32" s="2201"/>
      <c r="HV32" s="2412">
        <f>'G - Cash Flow'!A32</f>
        <v>21</v>
      </c>
      <c r="HW32" s="2262" t="str">
        <f>'G - Cash Flow'!B32</f>
        <v>Capital Payment</v>
      </c>
      <c r="HX32" s="2327">
        <f>'G - Cash Flow'!C32</f>
        <v>0</v>
      </c>
      <c r="HY32" s="2327">
        <f>'G - Cash Flow'!D32</f>
        <v>0</v>
      </c>
      <c r="HZ32" s="2327">
        <f>'G - Cash Flow'!E32</f>
        <v>0</v>
      </c>
      <c r="IA32" s="2327">
        <f>'G - Cash Flow'!F32</f>
        <v>0</v>
      </c>
      <c r="IB32" s="2327">
        <f>'G - Cash Flow'!G32</f>
        <v>0</v>
      </c>
      <c r="IC32" s="2327">
        <f>'G - Cash Flow'!H32</f>
        <v>0</v>
      </c>
      <c r="ID32" s="2327">
        <f>'G - Cash Flow'!I32</f>
        <v>0</v>
      </c>
      <c r="IE32" s="2327">
        <f>'G - Cash Flow'!J32</f>
        <v>0</v>
      </c>
      <c r="IF32" s="2327">
        <f>'G - Cash Flow'!K32</f>
        <v>0</v>
      </c>
      <c r="IG32" s="2327">
        <f>'G - Cash Flow'!L32</f>
        <v>0</v>
      </c>
      <c r="IH32" s="2327">
        <f>'G - Cash Flow'!M32</f>
        <v>0</v>
      </c>
      <c r="II32" s="2327">
        <f>'G - Cash Flow'!N32</f>
        <v>0</v>
      </c>
      <c r="IJ32" s="2414">
        <f>'G - Cash Flow'!O32</f>
        <v>0</v>
      </c>
      <c r="IK32" s="2197"/>
      <c r="JD32" s="2351">
        <f>'I - Capital RLM'!A32</f>
        <v>14</v>
      </c>
      <c r="JE32" s="2390">
        <f>'I - Capital RLM'!B32</f>
        <v>0</v>
      </c>
      <c r="JF32" s="2272">
        <f>'I - Capital RLM'!C32</f>
        <v>0</v>
      </c>
      <c r="JG32" s="2272">
        <f>'I - Capital RLM'!D32</f>
        <v>0</v>
      </c>
      <c r="JH32" s="2382">
        <f>'I - Capital RLM'!E32</f>
        <v>0</v>
      </c>
      <c r="JI32" s="2383">
        <f>'I - Capital RLM'!F32</f>
        <v>0</v>
      </c>
      <c r="JJ32" s="2272">
        <f>'I - Capital RLM'!G32</f>
        <v>0</v>
      </c>
      <c r="JK32" s="2272">
        <f>'I - Capital RLM'!H32</f>
        <v>0</v>
      </c>
      <c r="JL32" s="2382">
        <f>'I - Capital RLM'!I32</f>
        <v>0</v>
      </c>
      <c r="JM32" s="2384"/>
      <c r="JN32" s="2129">
        <f>'I - Capital RLM'!K32</f>
        <v>0</v>
      </c>
      <c r="JO32" s="2384">
        <f t="shared" si="6"/>
        <v>0</v>
      </c>
      <c r="JQ32" s="2351">
        <f>'J - Capital In Year Schemes'!A32</f>
        <v>21</v>
      </c>
      <c r="JR32" s="2352">
        <f>'J - Capital In Year Schemes'!B32</f>
        <v>0</v>
      </c>
      <c r="JS32" s="2352">
        <f>'J - Capital In Year Schemes'!C32</f>
        <v>0</v>
      </c>
      <c r="JT32" s="2272">
        <f>'J - Capital In Year Schemes'!D32</f>
        <v>0</v>
      </c>
      <c r="JU32" s="2272">
        <f>'J - Capital In Year Schemes'!E32</f>
        <v>0</v>
      </c>
      <c r="JV32" s="2272">
        <f>'J - Capital In Year Schemes'!F32</f>
        <v>0</v>
      </c>
      <c r="JW32" s="2272">
        <f>'J - Capital In Year Schemes'!G32</f>
        <v>0</v>
      </c>
      <c r="JX32" s="2272">
        <f>'J - Capital In Year Schemes'!H32</f>
        <v>0</v>
      </c>
      <c r="JY32" s="2272">
        <f>'J - Capital In Year Schemes'!I32</f>
        <v>0</v>
      </c>
      <c r="JZ32" s="2272">
        <f>'J - Capital In Year Schemes'!J32</f>
        <v>0</v>
      </c>
      <c r="KA32" s="2272">
        <f>'J - Capital In Year Schemes'!K32</f>
        <v>0</v>
      </c>
      <c r="KB32" s="2272">
        <f>'J - Capital In Year Schemes'!L32</f>
        <v>0</v>
      </c>
      <c r="KC32" s="2272">
        <f>'J - Capital In Year Schemes'!M32</f>
        <v>0</v>
      </c>
      <c r="KD32" s="2272">
        <f>'J - Capital In Year Schemes'!N32</f>
        <v>0</v>
      </c>
      <c r="KE32" s="2272">
        <f>'J - Capital In Year Schemes'!O32</f>
        <v>0</v>
      </c>
      <c r="KF32" s="2272">
        <f>'J - Capital In Year Schemes'!P32</f>
        <v>0</v>
      </c>
      <c r="KG32" s="2272">
        <f>'J - Capital In Year Schemes'!Q32</f>
        <v>0</v>
      </c>
      <c r="KH32" s="2353">
        <f>'J - Capital In Year Schemes'!R32</f>
        <v>0</v>
      </c>
      <c r="KI32" s="2353">
        <f>'J - Capital In Year Schemes'!S32</f>
        <v>0</v>
      </c>
      <c r="KJ32" s="2354">
        <f>'J - Capital In Year Schemes'!T32</f>
        <v>0</v>
      </c>
      <c r="KK32" s="2323">
        <f t="shared" si="4"/>
        <v>0</v>
      </c>
      <c r="KM32" s="2205" t="str">
        <f>'K - Capital Disposals'!A32</f>
        <v>B: Future Years Disposal of Assets</v>
      </c>
      <c r="KN32" s="1942"/>
      <c r="KO32" s="1942"/>
      <c r="KP32" s="1942"/>
      <c r="KQ32" s="1942"/>
      <c r="KR32" s="1942"/>
      <c r="KS32" s="1942"/>
      <c r="KT32" s="1942"/>
      <c r="KU32" s="2966"/>
      <c r="KV32" s="2966"/>
      <c r="KW32" s="2966"/>
      <c r="KX32" s="2966"/>
      <c r="KY32" s="2966"/>
      <c r="KZ32" s="2966"/>
      <c r="LA32" s="2966"/>
      <c r="LB32" s="2966"/>
      <c r="LC32" s="2190"/>
      <c r="LE32" s="1798">
        <f>'L - EFL'!A32</f>
        <v>20</v>
      </c>
      <c r="LF32" s="1797" t="str">
        <f>'L - EFL'!B32</f>
        <v xml:space="preserve">Net change in temporary borrowing </v>
      </c>
      <c r="LG32" s="1990">
        <f>'L - EFL'!C32</f>
        <v>0</v>
      </c>
      <c r="LH32" s="1990">
        <f>'L - EFL'!D32</f>
        <v>0</v>
      </c>
      <c r="LI32" s="1796">
        <f>'L - EFL'!E32</f>
        <v>0</v>
      </c>
      <c r="LJ32" s="1990">
        <f>'L - EFL'!F32</f>
        <v>0</v>
      </c>
      <c r="LL32" s="1281"/>
      <c r="LM32" s="2461">
        <f>'M - Aged Debtors'!B32</f>
        <v>0</v>
      </c>
      <c r="LN32" s="2462">
        <f>'M - Aged Debtors'!C32</f>
        <v>0</v>
      </c>
      <c r="LO32" s="2463">
        <f>'M - Aged Debtors'!D32</f>
        <v>0</v>
      </c>
      <c r="LP32" s="2464">
        <f>'M - Aged Debtors'!E32</f>
        <v>0</v>
      </c>
      <c r="LQ32" s="2465">
        <f>'M - Aged Debtors'!F32</f>
        <v>0</v>
      </c>
      <c r="LR32" s="2471" t="str">
        <f>'M - Aged Debtors'!G32</f>
        <v/>
      </c>
      <c r="LS32" s="899" t="str">
        <f>'M - Aged Debtors'!H32</f>
        <v/>
      </c>
      <c r="LT32" s="899" t="str">
        <f>'M - Aged Debtors'!I32</f>
        <v/>
      </c>
      <c r="LU32" s="900" t="str">
        <f>'M - Aged Debtors'!J32</f>
        <v/>
      </c>
      <c r="LV32" s="1964">
        <f>'M - Aged Debtors'!K32</f>
        <v>0</v>
      </c>
      <c r="LX32" s="2967" t="str">
        <f>'N - GMS'!A32</f>
        <v xml:space="preserve">Total </v>
      </c>
      <c r="LY32" s="2968"/>
      <c r="LZ32" s="506">
        <f>'N - GMS'!C32</f>
        <v>18</v>
      </c>
      <c r="MA32" s="517">
        <f>'N - GMS'!D32</f>
        <v>0</v>
      </c>
      <c r="MB32" s="517">
        <f>'N - GMS'!E32</f>
        <v>0</v>
      </c>
      <c r="MC32" s="517">
        <f>'N - GMS'!F32</f>
        <v>0</v>
      </c>
      <c r="MD32" s="517">
        <f>'N - GMS'!G32</f>
        <v>0</v>
      </c>
      <c r="ME32" s="236"/>
      <c r="MF32" s="517">
        <f>'N - GMS'!I32</f>
        <v>0</v>
      </c>
      <c r="MH32" s="762" t="str">
        <f>'O - Dental'!A32</f>
        <v>Other Community Dental Services</v>
      </c>
      <c r="MI32" s="769"/>
      <c r="MJ32" s="761">
        <f>'O - Dental'!C32</f>
        <v>22</v>
      </c>
      <c r="MK32" s="721">
        <f>'O - Dental'!D32</f>
        <v>0</v>
      </c>
      <c r="ML32" s="2467">
        <f>'O - Dental'!E32</f>
        <v>0</v>
      </c>
      <c r="MM32" s="2468">
        <f>'O - Dental'!F32</f>
        <v>0</v>
      </c>
      <c r="MN32" s="2469">
        <f>'O - Dental'!G32</f>
        <v>0</v>
      </c>
      <c r="MO32" s="717"/>
      <c r="MP32" s="1973">
        <f>'O - Dental'!I32</f>
        <v>0</v>
      </c>
    </row>
    <row r="33" spans="13:354" ht="20" customHeight="1" thickTop="1" thickBot="1">
      <c r="M33" s="1035">
        <f>'A - Movement'!A33</f>
        <v>23</v>
      </c>
      <c r="N33" s="2792" t="str">
        <f>'A - Movement'!B33</f>
        <v xml:space="preserve">Variance to Planned RRL &amp; Other Income  </v>
      </c>
      <c r="O33" s="1243">
        <f>'A - Movement'!C33</f>
        <v>0</v>
      </c>
      <c r="P33" s="1243">
        <f>'A - Movement'!D33</f>
        <v>0</v>
      </c>
      <c r="Q33" s="1039">
        <f>'A - Movement'!E33</f>
        <v>0</v>
      </c>
      <c r="R33" s="1039">
        <f>'A - Movement'!F33</f>
        <v>0</v>
      </c>
      <c r="S33" s="1941"/>
      <c r="T33" s="2183"/>
      <c r="U33" s="1035">
        <f>'A - Movement'!I33</f>
        <v>23</v>
      </c>
      <c r="V33" s="2792" t="str">
        <f t="shared" si="7"/>
        <v xml:space="preserve">Variance to Planned RRL &amp; Other Income  </v>
      </c>
      <c r="W33" s="1039">
        <f>'A - Movement'!J33</f>
        <v>0</v>
      </c>
      <c r="X33" s="1039">
        <f>'A - Movement'!K33</f>
        <v>0</v>
      </c>
      <c r="Y33" s="1039">
        <f>'A - Movement'!L33</f>
        <v>0</v>
      </c>
      <c r="Z33" s="1039">
        <f>'A - Movement'!M33</f>
        <v>0</v>
      </c>
      <c r="AA33" s="1039">
        <f>'A - Movement'!N33</f>
        <v>0</v>
      </c>
      <c r="AB33" s="1039">
        <f>'A - Movement'!O33</f>
        <v>0</v>
      </c>
      <c r="AC33" s="1039">
        <f>'A - Movement'!P33</f>
        <v>0</v>
      </c>
      <c r="AD33" s="1039">
        <f>'A - Movement'!Q33</f>
        <v>0</v>
      </c>
      <c r="AE33" s="1039">
        <f>'A - Movement'!R33</f>
        <v>0</v>
      </c>
      <c r="AF33" s="1039">
        <f>'A - Movement'!S33</f>
        <v>0</v>
      </c>
      <c r="AG33" s="1039">
        <f>'A - Movement'!T33</f>
        <v>0</v>
      </c>
      <c r="AH33" s="1039">
        <f>'A - Movement'!U33</f>
        <v>0</v>
      </c>
      <c r="AI33" s="1243">
        <f>'A - Movement'!V33</f>
        <v>0</v>
      </c>
      <c r="AJ33" s="1243">
        <f>'A - Movement'!W33</f>
        <v>0</v>
      </c>
      <c r="AK33" s="1243">
        <f t="shared" si="8"/>
        <v>0</v>
      </c>
      <c r="AL33" s="1039">
        <f t="shared" si="9"/>
        <v>0</v>
      </c>
      <c r="AM33" s="1039">
        <f t="shared" si="10"/>
        <v>0</v>
      </c>
      <c r="AN33" s="1941"/>
      <c r="AO33" s="2183"/>
      <c r="AP33" s="1544"/>
      <c r="AQ33" s="1545"/>
      <c r="AR33" s="1236">
        <f>'A1 - Underlying Position'!C34</f>
        <v>-1</v>
      </c>
      <c r="AS33" s="1236">
        <f>'A1 - Underlying Position'!D34</f>
        <v>0</v>
      </c>
      <c r="AT33" s="1236">
        <f>'A1 - Underlying Position'!E34</f>
        <v>0</v>
      </c>
      <c r="AU33" s="1236">
        <f>'A1 - Underlying Position'!F34</f>
        <v>0</v>
      </c>
      <c r="AV33" s="1236">
        <f>'A1 - Underlying Position'!G34</f>
        <v>0</v>
      </c>
      <c r="AW33" s="1236">
        <f>'A1 - Underlying Position'!H34</f>
        <v>0</v>
      </c>
      <c r="AZ33" s="1912">
        <f>'A2 - Risks'!A33</f>
        <v>25</v>
      </c>
      <c r="BA33" s="2029">
        <f>'A2 - Risks'!B33</f>
        <v>0</v>
      </c>
      <c r="BB33" s="2030">
        <f>'A2 - Risks'!C33</f>
        <v>0</v>
      </c>
      <c r="BC33" s="2031">
        <f>'A2 - Risks'!D33</f>
        <v>0</v>
      </c>
      <c r="BE33" s="2372">
        <f>'B - Monthly Positions'!A33</f>
        <v>23</v>
      </c>
      <c r="BF33" s="95" t="str">
        <f>'B - Monthly Positions'!B33</f>
        <v>AME Donated Depreciation\Impairments</v>
      </c>
      <c r="BG33" s="99" t="str">
        <f>'B - Monthly Positions'!C33</f>
        <v>Actual/F'cast</v>
      </c>
      <c r="BH33" s="1993">
        <f>'B - Monthly Positions'!D33</f>
        <v>0</v>
      </c>
      <c r="BI33" s="1993">
        <f>'B - Monthly Positions'!E33</f>
        <v>0</v>
      </c>
      <c r="BJ33" s="1993">
        <f>'B - Monthly Positions'!F33</f>
        <v>0</v>
      </c>
      <c r="BK33" s="1993">
        <f>'B - Monthly Positions'!G33</f>
        <v>0</v>
      </c>
      <c r="BL33" s="1994">
        <f>'B - Monthly Positions'!H33</f>
        <v>0</v>
      </c>
      <c r="BM33" s="1994">
        <f>'B - Monthly Positions'!I33</f>
        <v>0</v>
      </c>
      <c r="BN33" s="1994">
        <f>'B - Monthly Positions'!J33</f>
        <v>0</v>
      </c>
      <c r="BO33" s="1994">
        <f>'B - Monthly Positions'!K33</f>
        <v>0</v>
      </c>
      <c r="BP33" s="1994">
        <f>'B - Monthly Positions'!L33</f>
        <v>0</v>
      </c>
      <c r="BQ33" s="1994">
        <f>'B - Monthly Positions'!M33</f>
        <v>0</v>
      </c>
      <c r="BR33" s="1994">
        <f>'B - Monthly Positions'!N33</f>
        <v>0</v>
      </c>
      <c r="BS33" s="2027">
        <f>'B - Monthly Positions'!O33</f>
        <v>0</v>
      </c>
      <c r="BT33" s="1993">
        <f>'B - Monthly Positions'!P33</f>
        <v>0</v>
      </c>
      <c r="BU33" s="1993">
        <f>'B - Monthly Positions'!Q33</f>
        <v>0</v>
      </c>
      <c r="BV33" s="1188"/>
      <c r="BW33" s="1188"/>
      <c r="BX33" s="90"/>
      <c r="BY33" s="85"/>
      <c r="BZ33" s="1070"/>
      <c r="CA33" s="1070"/>
      <c r="CB33" s="1070"/>
      <c r="CC33" s="1070"/>
      <c r="CD33" s="1070"/>
      <c r="CE33" s="1070"/>
      <c r="CF33" s="1070"/>
      <c r="CG33" s="1070"/>
      <c r="CH33" s="1070"/>
      <c r="CI33" s="1070"/>
      <c r="CJ33" s="1070"/>
      <c r="CK33" s="1070"/>
      <c r="CL33" s="1070"/>
      <c r="CM33" s="1070"/>
      <c r="CO33" s="1474">
        <f>'B2 - Pay &amp; Agency'!A33</f>
        <v>1</v>
      </c>
      <c r="CP33" s="1478" t="str">
        <f>'B2 - Pay &amp; Agency'!B33</f>
        <v xml:space="preserve">Administrative, Clerical &amp; Board Members </v>
      </c>
      <c r="CQ33" s="1978">
        <f>'B2 - Pay &amp; Agency'!C33</f>
        <v>0</v>
      </c>
      <c r="CR33" s="1979">
        <f>'B2 - Pay &amp; Agency'!D33</f>
        <v>0</v>
      </c>
      <c r="CS33" s="1979">
        <f>'B2 - Pay &amp; Agency'!E33</f>
        <v>0</v>
      </c>
      <c r="CT33" s="1979">
        <f>'B2 - Pay &amp; Agency'!F33</f>
        <v>0</v>
      </c>
      <c r="CU33" s="1979">
        <f>'B2 - Pay &amp; Agency'!G33</f>
        <v>0</v>
      </c>
      <c r="CV33" s="1979">
        <f>'B2 - Pay &amp; Agency'!H33</f>
        <v>0</v>
      </c>
      <c r="CW33" s="1979">
        <f>'B2 - Pay &amp; Agency'!I33</f>
        <v>0</v>
      </c>
      <c r="CX33" s="1979">
        <f>'B2 - Pay &amp; Agency'!J33</f>
        <v>0</v>
      </c>
      <c r="CY33" s="1979">
        <f>'B2 - Pay &amp; Agency'!K33</f>
        <v>0</v>
      </c>
      <c r="CZ33" s="1979">
        <f>'B2 - Pay &amp; Agency'!L33</f>
        <v>0</v>
      </c>
      <c r="DA33" s="1979">
        <f>'B2 - Pay &amp; Agency'!M33</f>
        <v>0</v>
      </c>
      <c r="DB33" s="1980">
        <f>'B2 - Pay &amp; Agency'!N33</f>
        <v>0</v>
      </c>
      <c r="DC33" s="1244">
        <f>'B2 - Pay &amp; Agency'!O33</f>
        <v>0</v>
      </c>
      <c r="DD33" s="1469">
        <f>'B2 - Pay &amp; Agency'!P33</f>
        <v>0</v>
      </c>
      <c r="DF33" s="2137">
        <f>'B3 - COVID-19'!A31</f>
        <v>24</v>
      </c>
      <c r="DG33" s="2786">
        <f>'B3 - COVID-19'!B31</f>
        <v>0</v>
      </c>
      <c r="DH33" s="2782">
        <f>'B3 - COVID-19'!C31</f>
        <v>0</v>
      </c>
      <c r="DI33" s="2783">
        <f>'B3 - COVID-19'!D31</f>
        <v>0</v>
      </c>
      <c r="DJ33" s="2783">
        <f>'B3 - COVID-19'!E31</f>
        <v>0</v>
      </c>
      <c r="DK33" s="2783">
        <f>'B3 - COVID-19'!F31</f>
        <v>0</v>
      </c>
      <c r="DL33" s="2783">
        <f>'B3 - COVID-19'!G31</f>
        <v>0</v>
      </c>
      <c r="DM33" s="2783">
        <f>'B3 - COVID-19'!H31</f>
        <v>0</v>
      </c>
      <c r="DN33" s="2783">
        <f>'B3 - COVID-19'!I31</f>
        <v>0</v>
      </c>
      <c r="DO33" s="2783">
        <f>'B3 - COVID-19'!J31</f>
        <v>0</v>
      </c>
      <c r="DP33" s="2783">
        <f>'B3 - COVID-19'!K31</f>
        <v>0</v>
      </c>
      <c r="DQ33" s="2783">
        <f>'B3 - COVID-19'!L31</f>
        <v>0</v>
      </c>
      <c r="DR33" s="2783">
        <f>'B3 - COVID-19'!M31</f>
        <v>0</v>
      </c>
      <c r="DS33" s="2784">
        <f>'B3 - COVID-19'!N31</f>
        <v>0</v>
      </c>
      <c r="DT33" s="2646">
        <f>'B3 - COVID-19'!O31</f>
        <v>0</v>
      </c>
      <c r="DU33" s="2785">
        <f>'B3 - COVID-19'!P31</f>
        <v>0</v>
      </c>
      <c r="DV33" s="85"/>
      <c r="DW33" s="85"/>
      <c r="DY33" s="2472">
        <f>'C, C1 &amp; C2 - Savings Schemes'!A33</f>
        <v>21</v>
      </c>
      <c r="DZ33" s="2912"/>
      <c r="EA33" s="98" t="str">
        <f>'C, C1 &amp; C2 - Savings Schemes'!C33</f>
        <v>Variance</v>
      </c>
      <c r="EB33" s="1296">
        <f>'C, C1 &amp; C2 - Savings Schemes'!D33</f>
        <v>0</v>
      </c>
      <c r="EC33" s="1296">
        <f>'C, C1 &amp; C2 - Savings Schemes'!E33</f>
        <v>0</v>
      </c>
      <c r="ED33" s="1296">
        <f>'C, C1 &amp; C2 - Savings Schemes'!F33</f>
        <v>0</v>
      </c>
      <c r="EE33" s="1296">
        <f>'C, C1 &amp; C2 - Savings Schemes'!G33</f>
        <v>0</v>
      </c>
      <c r="EF33" s="1296">
        <f>'C, C1 &amp; C2 - Savings Schemes'!H33</f>
        <v>0</v>
      </c>
      <c r="EG33" s="1296">
        <f>'C, C1 &amp; C2 - Savings Schemes'!I33</f>
        <v>0</v>
      </c>
      <c r="EH33" s="1296">
        <f>'C, C1 &amp; C2 - Savings Schemes'!J33</f>
        <v>0</v>
      </c>
      <c r="EI33" s="1296">
        <f>'C, C1 &amp; C2 - Savings Schemes'!K33</f>
        <v>0</v>
      </c>
      <c r="EJ33" s="1296">
        <f>'C, C1 &amp; C2 - Savings Schemes'!L33</f>
        <v>0</v>
      </c>
      <c r="EK33" s="1296">
        <f>'C, C1 &amp; C2 - Savings Schemes'!M33</f>
        <v>0</v>
      </c>
      <c r="EL33" s="1296">
        <f>'C, C1 &amp; C2 - Savings Schemes'!N33</f>
        <v>0</v>
      </c>
      <c r="EM33" s="1296">
        <f>'C, C1 &amp; C2 - Savings Schemes'!O33</f>
        <v>0</v>
      </c>
      <c r="EN33" s="134">
        <f>'C, C1 &amp; C2 - Savings Schemes'!P33</f>
        <v>0</v>
      </c>
      <c r="EO33" s="1024">
        <f>'C, C1 &amp; C2 - Savings Schemes'!Q33</f>
        <v>0</v>
      </c>
      <c r="EP33" s="1293" t="e">
        <f>'C, C1 &amp; C2 - Savings Schemes'!R33</f>
        <v>#DIV/0!</v>
      </c>
      <c r="EQ33" s="2473"/>
      <c r="ER33" s="2473"/>
      <c r="ES33" s="2473"/>
      <c r="ET33" s="2473"/>
      <c r="EU33" s="660"/>
      <c r="EV33" s="66"/>
      <c r="EW33" s="2187"/>
      <c r="EX33" s="2955"/>
      <c r="EY33" s="1892" t="e">
        <f>'Table C3 Tracker'!#REF!</f>
        <v>#REF!</v>
      </c>
      <c r="EZ33" s="1520" t="e">
        <f>'Table C3 Tracker'!#REF!</f>
        <v>#REF!</v>
      </c>
      <c r="FA33" s="1902" t="e">
        <f>'Table C3 Tracker'!#REF!</f>
        <v>#REF!</v>
      </c>
      <c r="FB33" s="1902" t="e">
        <f>'Table C3 Tracker'!#REF!</f>
        <v>#REF!</v>
      </c>
      <c r="FC33" s="1902" t="e">
        <f>'Table C3 Tracker'!#REF!</f>
        <v>#REF!</v>
      </c>
      <c r="FD33" s="1902" t="e">
        <f>'Table C3 Tracker'!#REF!</f>
        <v>#REF!</v>
      </c>
      <c r="FE33" s="1902" t="e">
        <f>'Table C3 Tracker'!#REF!</f>
        <v>#REF!</v>
      </c>
      <c r="FF33" s="1902" t="e">
        <f>'Table C3 Tracker'!#REF!</f>
        <v>#REF!</v>
      </c>
      <c r="FG33" s="1902" t="e">
        <f>'Table C3 Tracker'!#REF!</f>
        <v>#REF!</v>
      </c>
      <c r="FH33" s="1902" t="e">
        <f>'Table C3 Tracker'!#REF!</f>
        <v>#REF!</v>
      </c>
      <c r="FI33" s="1902" t="e">
        <f>'Table C3 Tracker'!#REF!</f>
        <v>#REF!</v>
      </c>
      <c r="FJ33" s="1902" t="e">
        <f>'Table C3 Tracker'!#REF!</f>
        <v>#REF!</v>
      </c>
      <c r="FK33" s="1902" t="e">
        <f>'Table C3 Tracker'!#REF!</f>
        <v>#REF!</v>
      </c>
      <c r="FL33" s="1904" t="e">
        <f>'Table C3 Tracker'!#REF!</f>
        <v>#REF!</v>
      </c>
      <c r="FM33" s="1625" t="e">
        <f>'Table C3 Tracker'!#REF!</f>
        <v>#REF!</v>
      </c>
      <c r="FN33" s="1024" t="e">
        <f>'Table C3 Tracker'!#REF!</f>
        <v>#REF!</v>
      </c>
      <c r="FO33" s="1904" t="e">
        <f>'Table C3 Tracker'!#REF!</f>
        <v>#REF!</v>
      </c>
      <c r="FP33" s="1904" t="e">
        <f>'Table C3 Tracker'!#REF!</f>
        <v>#REF!</v>
      </c>
      <c r="FQ33" s="1904" t="e">
        <f>'Table C3 Tracker'!#REF!</f>
        <v>#REF!</v>
      </c>
      <c r="FR33" s="1904" t="e">
        <f>'Table C3 Tracker'!#REF!</f>
        <v>#REF!</v>
      </c>
      <c r="FS33" s="2213"/>
      <c r="GF33" s="2375">
        <f>'E - Resource Limits'!A33</f>
        <v>21</v>
      </c>
      <c r="GG33" s="2376">
        <f>'E - Resource Limits'!B33</f>
        <v>0</v>
      </c>
      <c r="GH33" s="2377">
        <f>'E - Resource Limits'!C33</f>
        <v>0</v>
      </c>
      <c r="GI33" s="2377">
        <f>'E - Resource Limits'!D33</f>
        <v>0</v>
      </c>
      <c r="GJ33" s="2377">
        <f>'E - Resource Limits'!E33</f>
        <v>0</v>
      </c>
      <c r="GK33" s="2377">
        <f>'E - Resource Limits'!F33</f>
        <v>0</v>
      </c>
      <c r="GL33" s="2311">
        <f>'E - Resource Limits'!G33</f>
        <v>0</v>
      </c>
      <c r="GM33" s="2378">
        <f>'E - Resource Limits'!H33</f>
        <v>0</v>
      </c>
      <c r="GN33" s="2377">
        <f>'E - Resource Limits'!I33</f>
        <v>0</v>
      </c>
      <c r="GO33" s="2377">
        <f>'E - Resource Limits'!J33</f>
        <v>0</v>
      </c>
      <c r="GP33" s="2377">
        <f>'E - Resource Limits'!K33</f>
        <v>0</v>
      </c>
      <c r="GQ33" s="2379">
        <f>'E - Resource Limits'!L33</f>
        <v>0</v>
      </c>
      <c r="GR33" s="2190">
        <f t="shared" si="5"/>
        <v>0</v>
      </c>
      <c r="GT33" s="191">
        <f>'E1 - Invoiced Income'!A33</f>
        <v>22</v>
      </c>
      <c r="GU33" s="2009">
        <f>'E1 - Invoiced Income'!B33</f>
        <v>0</v>
      </c>
      <c r="GV33" s="2010">
        <f>'E1 - Invoiced Income'!C33</f>
        <v>0</v>
      </c>
      <c r="GW33" s="2010">
        <f>'E1 - Invoiced Income'!D33</f>
        <v>0</v>
      </c>
      <c r="GX33" s="2010">
        <f>'E1 - Invoiced Income'!E33</f>
        <v>0</v>
      </c>
      <c r="GY33" s="2010">
        <f>'E1 - Invoiced Income'!F33</f>
        <v>0</v>
      </c>
      <c r="GZ33" s="2010">
        <f>'E1 - Invoiced Income'!G33</f>
        <v>0</v>
      </c>
      <c r="HA33" s="2010">
        <f>'E1 - Invoiced Income'!H33</f>
        <v>0</v>
      </c>
      <c r="HB33" s="2010">
        <f>'E1 - Invoiced Income'!I33</f>
        <v>0</v>
      </c>
      <c r="HC33" s="2010">
        <f>'E1 - Invoiced Income'!J33</f>
        <v>0</v>
      </c>
      <c r="HD33" s="2010">
        <f>'E1 - Invoiced Income'!K33</f>
        <v>0</v>
      </c>
      <c r="HE33" s="2010">
        <f>'E1 - Invoiced Income'!L33</f>
        <v>0</v>
      </c>
      <c r="HF33" s="2010">
        <f>'E1 - Invoiced Income'!M33</f>
        <v>0</v>
      </c>
      <c r="HG33" s="2010">
        <f>'E1 - Invoiced Income'!N33</f>
        <v>0</v>
      </c>
      <c r="HH33" s="2010">
        <f>'E1 - Invoiced Income'!O33</f>
        <v>0</v>
      </c>
      <c r="HI33" s="2010">
        <f>'E1 - Invoiced Income'!P33</f>
        <v>0</v>
      </c>
      <c r="HJ33" s="2010">
        <f>'E1 - Invoiced Income'!R33</f>
        <v>0</v>
      </c>
      <c r="HK33" s="2010">
        <f>'E1 - Invoiced Income'!S33</f>
        <v>0</v>
      </c>
      <c r="HL33" s="1852">
        <f>'E1 - Invoiced Income'!T33</f>
        <v>0</v>
      </c>
      <c r="HM33" s="2011">
        <f>'E1 - Invoiced Income'!U33</f>
        <v>0</v>
      </c>
      <c r="HO33" s="2312"/>
      <c r="HP33" s="2295" t="str">
        <f>'F - SoFP'!B33</f>
        <v>Non-Current Liabilities</v>
      </c>
      <c r="HQ33" s="2360"/>
      <c r="HR33" s="2361"/>
      <c r="HS33" s="2361"/>
      <c r="HT33" s="2201"/>
      <c r="HV33" s="2412">
        <f>'G - Cash Flow'!A33</f>
        <v>22</v>
      </c>
      <c r="HW33" s="2474" t="str">
        <f>'G - Cash Flow'!B33</f>
        <v>Other items  (Specify in narrative)</v>
      </c>
      <c r="HX33" s="2475">
        <f>'G - Cash Flow'!C33</f>
        <v>0</v>
      </c>
      <c r="HY33" s="2475">
        <f>'G - Cash Flow'!D33</f>
        <v>0</v>
      </c>
      <c r="HZ33" s="2475">
        <f>'G - Cash Flow'!E33</f>
        <v>0</v>
      </c>
      <c r="IA33" s="2475">
        <f>'G - Cash Flow'!F33</f>
        <v>0</v>
      </c>
      <c r="IB33" s="2475">
        <f>'G - Cash Flow'!G33</f>
        <v>0</v>
      </c>
      <c r="IC33" s="2475">
        <f>'G - Cash Flow'!H33</f>
        <v>0</v>
      </c>
      <c r="ID33" s="2475">
        <f>'G - Cash Flow'!I33</f>
        <v>0</v>
      </c>
      <c r="IE33" s="2475">
        <f>'G - Cash Flow'!J33</f>
        <v>0</v>
      </c>
      <c r="IF33" s="2475">
        <f>'G - Cash Flow'!K33</f>
        <v>0</v>
      </c>
      <c r="IG33" s="2475">
        <f>'G - Cash Flow'!L33</f>
        <v>0</v>
      </c>
      <c r="IH33" s="2475">
        <f>'G - Cash Flow'!M33</f>
        <v>0</v>
      </c>
      <c r="II33" s="2475">
        <f>'G - Cash Flow'!N33</f>
        <v>0</v>
      </c>
      <c r="IJ33" s="2476">
        <f>'G - Cash Flow'!O33</f>
        <v>0</v>
      </c>
      <c r="IK33" s="2197"/>
      <c r="JD33" s="2351">
        <f>'I - Capital RLM'!A33</f>
        <v>15</v>
      </c>
      <c r="JE33" s="2390">
        <f>'I - Capital RLM'!B33</f>
        <v>0</v>
      </c>
      <c r="JF33" s="2272">
        <f>'I - Capital RLM'!C33</f>
        <v>0</v>
      </c>
      <c r="JG33" s="2272">
        <f>'I - Capital RLM'!D33</f>
        <v>0</v>
      </c>
      <c r="JH33" s="2382">
        <f>'I - Capital RLM'!E33</f>
        <v>0</v>
      </c>
      <c r="JI33" s="2383">
        <f>'I - Capital RLM'!F33</f>
        <v>0</v>
      </c>
      <c r="JJ33" s="2272">
        <f>'I - Capital RLM'!G33</f>
        <v>0</v>
      </c>
      <c r="JK33" s="2272">
        <f>'I - Capital RLM'!H33</f>
        <v>0</v>
      </c>
      <c r="JL33" s="2382">
        <f>'I - Capital RLM'!I33</f>
        <v>0</v>
      </c>
      <c r="JM33" s="2384"/>
      <c r="JN33" s="2129">
        <f>'I - Capital RLM'!K33</f>
        <v>0</v>
      </c>
      <c r="JO33" s="2384">
        <f t="shared" si="6"/>
        <v>0</v>
      </c>
      <c r="JQ33" s="2351">
        <f>'J - Capital In Year Schemes'!A33</f>
        <v>22</v>
      </c>
      <c r="JR33" s="2352">
        <f>'J - Capital In Year Schemes'!B33</f>
        <v>0</v>
      </c>
      <c r="JS33" s="2352">
        <f>'J - Capital In Year Schemes'!C33</f>
        <v>0</v>
      </c>
      <c r="JT33" s="2272">
        <f>'J - Capital In Year Schemes'!D33</f>
        <v>0</v>
      </c>
      <c r="JU33" s="2272">
        <f>'J - Capital In Year Schemes'!E33</f>
        <v>0</v>
      </c>
      <c r="JV33" s="2272">
        <f>'J - Capital In Year Schemes'!F33</f>
        <v>0</v>
      </c>
      <c r="JW33" s="2272">
        <f>'J - Capital In Year Schemes'!G33</f>
        <v>0</v>
      </c>
      <c r="JX33" s="2272">
        <f>'J - Capital In Year Schemes'!H33</f>
        <v>0</v>
      </c>
      <c r="JY33" s="2272">
        <f>'J - Capital In Year Schemes'!I33</f>
        <v>0</v>
      </c>
      <c r="JZ33" s="2272">
        <f>'J - Capital In Year Schemes'!J33</f>
        <v>0</v>
      </c>
      <c r="KA33" s="2272">
        <f>'J - Capital In Year Schemes'!K33</f>
        <v>0</v>
      </c>
      <c r="KB33" s="2272">
        <f>'J - Capital In Year Schemes'!L33</f>
        <v>0</v>
      </c>
      <c r="KC33" s="2272">
        <f>'J - Capital In Year Schemes'!M33</f>
        <v>0</v>
      </c>
      <c r="KD33" s="2272">
        <f>'J - Capital In Year Schemes'!N33</f>
        <v>0</v>
      </c>
      <c r="KE33" s="2272">
        <f>'J - Capital In Year Schemes'!O33</f>
        <v>0</v>
      </c>
      <c r="KF33" s="2272">
        <f>'J - Capital In Year Schemes'!P33</f>
        <v>0</v>
      </c>
      <c r="KG33" s="2272">
        <f>'J - Capital In Year Schemes'!Q33</f>
        <v>0</v>
      </c>
      <c r="KH33" s="2353">
        <f>'J - Capital In Year Schemes'!R33</f>
        <v>0</v>
      </c>
      <c r="KI33" s="2353">
        <f>'J - Capital In Year Schemes'!S33</f>
        <v>0</v>
      </c>
      <c r="KJ33" s="2354">
        <f>'J - Capital In Year Schemes'!T33</f>
        <v>0</v>
      </c>
      <c r="KK33" s="2323">
        <f t="shared" si="4"/>
        <v>0</v>
      </c>
      <c r="KM33" s="2276"/>
      <c r="KN33" s="2262" t="str">
        <f>'K - Capital Disposals'!B33</f>
        <v>Description</v>
      </c>
      <c r="KO33" s="2263" t="str">
        <f>'K - Capital Disposals'!C33</f>
        <v>Date of Ministerial Approval to Dispose (Land &amp; Buildings only)</v>
      </c>
      <c r="KP33" s="2263" t="str">
        <f>'K - Capital Disposals'!D33</f>
        <v>Date of Ministerial Approval to Retain Proceeds &gt; £0.5m</v>
      </c>
      <c r="KQ33" s="2277" t="str">
        <f>'K - Capital Disposals'!E33</f>
        <v xml:space="preserve">Date of Disposal </v>
      </c>
      <c r="KR33" s="2277" t="str">
        <f>'K - Capital Disposals'!F33</f>
        <v>NBV</v>
      </c>
      <c r="KS33" s="2263" t="str">
        <f>'K - Capital Disposals'!G33</f>
        <v>Sales Receipts</v>
      </c>
      <c r="KT33" s="2263" t="str">
        <f>'K - Capital Disposals'!H33</f>
        <v>Cost of Disposals</v>
      </c>
      <c r="KU33" s="2263" t="str">
        <f>'K - Capital Disposals'!I33</f>
        <v>Gain/         (Loss)</v>
      </c>
      <c r="KV33" s="2969" t="str">
        <f>'K - Capital Disposals'!J33</f>
        <v>Comments</v>
      </c>
      <c r="KW33" s="2970"/>
      <c r="KX33" s="2970"/>
      <c r="KY33" s="2970"/>
      <c r="KZ33" s="2970"/>
      <c r="LA33" s="2970"/>
      <c r="LB33" s="2971"/>
      <c r="LC33" s="2190"/>
      <c r="LE33" s="1798">
        <f>'L - EFL'!A33</f>
        <v>21</v>
      </c>
      <c r="LF33" s="1797" t="str">
        <f>'L - EFL'!B33</f>
        <v>Change in bank deposits and interest bearing securities</v>
      </c>
      <c r="LG33" s="1990">
        <f>'L - EFL'!C33</f>
        <v>0</v>
      </c>
      <c r="LH33" s="1990">
        <f>'L - EFL'!D33</f>
        <v>0</v>
      </c>
      <c r="LI33" s="1796">
        <f>'L - EFL'!E33</f>
        <v>0</v>
      </c>
      <c r="LJ33" s="1990">
        <f>'L - EFL'!F33</f>
        <v>0</v>
      </c>
      <c r="LL33" s="1281"/>
      <c r="LM33" s="2461">
        <f>'M - Aged Debtors'!B33</f>
        <v>0</v>
      </c>
      <c r="LN33" s="2462">
        <f>'M - Aged Debtors'!C33</f>
        <v>0</v>
      </c>
      <c r="LO33" s="2463">
        <f>'M - Aged Debtors'!D33</f>
        <v>0</v>
      </c>
      <c r="LP33" s="2464">
        <f>'M - Aged Debtors'!E33</f>
        <v>0</v>
      </c>
      <c r="LQ33" s="2465">
        <f>'M - Aged Debtors'!F33</f>
        <v>0</v>
      </c>
      <c r="LR33" s="2471" t="str">
        <f>'M - Aged Debtors'!G33</f>
        <v/>
      </c>
      <c r="LS33" s="899" t="str">
        <f>'M - Aged Debtors'!H33</f>
        <v/>
      </c>
      <c r="LT33" s="899" t="str">
        <f>'M - Aged Debtors'!I33</f>
        <v/>
      </c>
      <c r="LU33" s="900" t="str">
        <f>'M - Aged Debtors'!J33</f>
        <v/>
      </c>
      <c r="LV33" s="1964">
        <f>'M - Aged Debtors'!K33</f>
        <v>0</v>
      </c>
      <c r="LX33" s="2972" t="str">
        <f>'N - GMS'!A33</f>
        <v/>
      </c>
      <c r="LY33" s="2972"/>
      <c r="LZ33" s="2972"/>
      <c r="MA33" s="2929"/>
      <c r="MB33" s="2929"/>
      <c r="MC33" s="2929"/>
      <c r="MD33" s="2929"/>
      <c r="ME33" s="2929"/>
      <c r="MF33" s="2929"/>
      <c r="MH33" s="762" t="str">
        <f>'O - Dental'!A33</f>
        <v>Dental Foundation Training/Vocational Training</v>
      </c>
      <c r="MI33" s="769"/>
      <c r="MJ33" s="761">
        <f>'O - Dental'!C33</f>
        <v>23</v>
      </c>
      <c r="MK33" s="721">
        <f>'O - Dental'!D33</f>
        <v>0</v>
      </c>
      <c r="ML33" s="2467">
        <f>'O - Dental'!E33</f>
        <v>0</v>
      </c>
      <c r="MM33" s="2468">
        <f>'O - Dental'!F33</f>
        <v>0</v>
      </c>
      <c r="MN33" s="2469">
        <f>'O - Dental'!G33</f>
        <v>0</v>
      </c>
      <c r="MO33" s="717"/>
      <c r="MP33" s="1973">
        <f>'O - Dental'!I33</f>
        <v>0</v>
      </c>
    </row>
    <row r="34" spans="13:354" ht="20" customHeight="1" thickBot="1">
      <c r="M34" s="1035">
        <f>'A - Movement'!A34</f>
        <v>24</v>
      </c>
      <c r="N34" s="2086" t="str">
        <f>'A - Movement'!B34</f>
        <v>Additional In Year &amp; Movement in Planned Welsh Government Funding for Covid-19 (Positive Value - additional)</v>
      </c>
      <c r="O34" s="1243">
        <f>'A - Movement'!C34</f>
        <v>0</v>
      </c>
      <c r="P34" s="1243">
        <f>'A - Movement'!D34</f>
        <v>0</v>
      </c>
      <c r="Q34" s="1039">
        <f>'A - Movement'!E34</f>
        <v>0</v>
      </c>
      <c r="R34" s="1039">
        <f>'A - Movement'!F34</f>
        <v>0</v>
      </c>
      <c r="S34" s="1941"/>
      <c r="T34" s="2183"/>
      <c r="U34" s="1035">
        <f>'A - Movement'!I34</f>
        <v>24</v>
      </c>
      <c r="V34" s="2086" t="str">
        <f t="shared" si="7"/>
        <v>Additional In Year &amp; Movement in Planned Welsh Government Funding for Covid-19 (Positive Value - additional)</v>
      </c>
      <c r="W34" s="1243">
        <f>'A - Movement'!J34</f>
        <v>0</v>
      </c>
      <c r="X34" s="1243">
        <f>'A - Movement'!K34</f>
        <v>0</v>
      </c>
      <c r="Y34" s="1243">
        <f>'A - Movement'!L34</f>
        <v>0</v>
      </c>
      <c r="Z34" s="1243">
        <f>'A - Movement'!M34</f>
        <v>0</v>
      </c>
      <c r="AA34" s="1243">
        <f>'A - Movement'!N34</f>
        <v>0</v>
      </c>
      <c r="AB34" s="1243">
        <f>'A - Movement'!O34</f>
        <v>0</v>
      </c>
      <c r="AC34" s="1243">
        <f>'A - Movement'!P34</f>
        <v>0</v>
      </c>
      <c r="AD34" s="1243">
        <f>'A - Movement'!Q34</f>
        <v>0</v>
      </c>
      <c r="AE34" s="1243">
        <f>'A - Movement'!R34</f>
        <v>0</v>
      </c>
      <c r="AF34" s="1243">
        <f>'A - Movement'!S34</f>
        <v>0</v>
      </c>
      <c r="AG34" s="1243">
        <f>'A - Movement'!T34</f>
        <v>0</v>
      </c>
      <c r="AH34" s="1243">
        <f>'A - Movement'!U34</f>
        <v>0</v>
      </c>
      <c r="AI34" s="1243">
        <f>'A - Movement'!V34</f>
        <v>0</v>
      </c>
      <c r="AJ34" s="1243">
        <f>'A - Movement'!W34</f>
        <v>0</v>
      </c>
      <c r="AK34" s="1243">
        <f t="shared" si="8"/>
        <v>0</v>
      </c>
      <c r="AL34" s="1039">
        <f t="shared" si="9"/>
        <v>0</v>
      </c>
      <c r="AM34" s="1039">
        <f t="shared" si="10"/>
        <v>0</v>
      </c>
      <c r="AN34" s="1941"/>
      <c r="AO34" s="2183"/>
      <c r="AP34" s="1544"/>
      <c r="AQ34" s="1545"/>
      <c r="AR34" s="1236">
        <f>'A1 - Underlying Position'!C35</f>
        <v>0</v>
      </c>
      <c r="AS34" s="1236">
        <f>'A1 - Underlying Position'!D35</f>
        <v>0</v>
      </c>
      <c r="AT34" s="1236">
        <f>'A1 - Underlying Position'!E35</f>
        <v>0</v>
      </c>
      <c r="AU34" s="1236">
        <f>'A1 - Underlying Position'!F35</f>
        <v>0</v>
      </c>
      <c r="AV34" s="1236">
        <f>'A1 - Underlying Position'!G35</f>
        <v>0</v>
      </c>
      <c r="AW34" s="1236">
        <f>'A1 - Underlying Position'!H35</f>
        <v>0</v>
      </c>
      <c r="AZ34" s="1331">
        <f>'A2 - Risks'!A34</f>
        <v>26</v>
      </c>
      <c r="BA34" s="1034" t="str">
        <f>'A2 - Risks'!B34</f>
        <v>Total Risks</v>
      </c>
      <c r="BB34" s="1256">
        <f>'A2 - Risks'!C34</f>
        <v>0</v>
      </c>
      <c r="BC34" s="401">
        <f>'A2 - Risks'!D34</f>
        <v>0</v>
      </c>
      <c r="BE34" s="2372">
        <f>'B - Monthly Positions'!A34</f>
        <v>24</v>
      </c>
      <c r="BF34" s="95" t="str">
        <f>'B - Monthly Positions'!B34</f>
        <v>Uncommitted Reserves &amp; Contingencies</v>
      </c>
      <c r="BG34" s="99" t="str">
        <f>'B - Monthly Positions'!C34</f>
        <v>Actual/F'cast</v>
      </c>
      <c r="BH34" s="1993">
        <f>'B - Monthly Positions'!D34</f>
        <v>0</v>
      </c>
      <c r="BI34" s="1993">
        <f>'B - Monthly Positions'!E34</f>
        <v>0</v>
      </c>
      <c r="BJ34" s="1993">
        <f>'B - Monthly Positions'!F34</f>
        <v>0</v>
      </c>
      <c r="BK34" s="1993">
        <f>'B - Monthly Positions'!G34</f>
        <v>0</v>
      </c>
      <c r="BL34" s="1994">
        <f>'B - Monthly Positions'!H34</f>
        <v>0</v>
      </c>
      <c r="BM34" s="1994">
        <f>'B - Monthly Positions'!I34</f>
        <v>0</v>
      </c>
      <c r="BN34" s="1994">
        <f>'B - Monthly Positions'!J34</f>
        <v>0</v>
      </c>
      <c r="BO34" s="1994">
        <f>'B - Monthly Positions'!K34</f>
        <v>0</v>
      </c>
      <c r="BP34" s="1994">
        <f>'B - Monthly Positions'!L34</f>
        <v>0</v>
      </c>
      <c r="BQ34" s="1994">
        <f>'B - Monthly Positions'!M34</f>
        <v>0</v>
      </c>
      <c r="BR34" s="1994">
        <f>'B - Monthly Positions'!N34</f>
        <v>0</v>
      </c>
      <c r="BS34" s="2027">
        <f>'B - Monthly Positions'!O34</f>
        <v>0</v>
      </c>
      <c r="BT34" s="1993">
        <f>'B - Monthly Positions'!P34</f>
        <v>0</v>
      </c>
      <c r="BU34" s="1993">
        <f>'B - Monthly Positions'!Q34</f>
        <v>0</v>
      </c>
      <c r="BV34" s="2219"/>
      <c r="BW34" s="2219"/>
      <c r="BX34" s="90"/>
      <c r="BY34" s="86" t="str">
        <f>'B1 - Net Exp Profiles'!B34</f>
        <v>B. NON PAY (excluding drugs &amp; depreciation) EXPENDITURE ANALYSIS</v>
      </c>
      <c r="BZ34" s="85"/>
      <c r="CA34" s="85"/>
      <c r="CB34" s="85"/>
      <c r="CC34" s="85"/>
      <c r="CD34" s="85"/>
      <c r="CE34" s="85"/>
      <c r="CF34" s="85"/>
      <c r="CG34" s="85"/>
      <c r="CH34" s="85"/>
      <c r="CI34" s="85"/>
      <c r="CJ34" s="85"/>
      <c r="CK34" s="85"/>
      <c r="CL34" s="85"/>
      <c r="CM34" s="85"/>
      <c r="CO34" s="1475">
        <f>'B2 - Pay &amp; Agency'!A34</f>
        <v>2</v>
      </c>
      <c r="CP34" s="1479" t="str">
        <f>'B2 - Pay &amp; Agency'!B34</f>
        <v xml:space="preserve">Medical &amp; Dental </v>
      </c>
      <c r="CQ34" s="1987">
        <f>'B2 - Pay &amp; Agency'!C34</f>
        <v>0</v>
      </c>
      <c r="CR34" s="1988">
        <f>'B2 - Pay &amp; Agency'!D34</f>
        <v>0</v>
      </c>
      <c r="CS34" s="1988">
        <f>'B2 - Pay &amp; Agency'!E34</f>
        <v>0</v>
      </c>
      <c r="CT34" s="1988">
        <f>'B2 - Pay &amp; Agency'!F34</f>
        <v>0</v>
      </c>
      <c r="CU34" s="1988">
        <f>'B2 - Pay &amp; Agency'!G34</f>
        <v>0</v>
      </c>
      <c r="CV34" s="1988">
        <f>'B2 - Pay &amp; Agency'!H34</f>
        <v>0</v>
      </c>
      <c r="CW34" s="1988">
        <f>'B2 - Pay &amp; Agency'!I34</f>
        <v>0</v>
      </c>
      <c r="CX34" s="1988">
        <f>'B2 - Pay &amp; Agency'!J34</f>
        <v>0</v>
      </c>
      <c r="CY34" s="1988">
        <f>'B2 - Pay &amp; Agency'!K34</f>
        <v>0</v>
      </c>
      <c r="CZ34" s="1988">
        <f>'B2 - Pay &amp; Agency'!L34</f>
        <v>0</v>
      </c>
      <c r="DA34" s="1988">
        <f>'B2 - Pay &amp; Agency'!M34</f>
        <v>0</v>
      </c>
      <c r="DB34" s="1989">
        <f>'B2 - Pay &amp; Agency'!N34</f>
        <v>0</v>
      </c>
      <c r="DC34" s="1470">
        <f>'B2 - Pay &amp; Agency'!O34</f>
        <v>0</v>
      </c>
      <c r="DD34" s="1471">
        <f>'B2 - Pay &amp; Agency'!P34</f>
        <v>0</v>
      </c>
      <c r="DF34" s="2137">
        <f>'B3 - COVID-19'!A32</f>
        <v>25</v>
      </c>
      <c r="DG34" s="2786">
        <f>'B3 - COVID-19'!B32</f>
        <v>0</v>
      </c>
      <c r="DH34" s="2782">
        <f>'B3 - COVID-19'!C32</f>
        <v>0</v>
      </c>
      <c r="DI34" s="2783">
        <f>'B3 - COVID-19'!D32</f>
        <v>0</v>
      </c>
      <c r="DJ34" s="2783">
        <f>'B3 - COVID-19'!E32</f>
        <v>0</v>
      </c>
      <c r="DK34" s="2783">
        <f>'B3 - COVID-19'!F32</f>
        <v>0</v>
      </c>
      <c r="DL34" s="2783">
        <f>'B3 - COVID-19'!G32</f>
        <v>0</v>
      </c>
      <c r="DM34" s="2783">
        <f>'B3 - COVID-19'!H32</f>
        <v>0</v>
      </c>
      <c r="DN34" s="2783">
        <f>'B3 - COVID-19'!I32</f>
        <v>0</v>
      </c>
      <c r="DO34" s="2783">
        <f>'B3 - COVID-19'!J32</f>
        <v>0</v>
      </c>
      <c r="DP34" s="2783">
        <f>'B3 - COVID-19'!K32</f>
        <v>0</v>
      </c>
      <c r="DQ34" s="2783">
        <f>'B3 - COVID-19'!L32</f>
        <v>0</v>
      </c>
      <c r="DR34" s="2783">
        <f>'B3 - COVID-19'!M32</f>
        <v>0</v>
      </c>
      <c r="DS34" s="2784">
        <f>'B3 - COVID-19'!N32</f>
        <v>0</v>
      </c>
      <c r="DT34" s="2646">
        <f>'B3 - COVID-19'!O32</f>
        <v>0</v>
      </c>
      <c r="DU34" s="2785">
        <f>'B3 - COVID-19'!P32</f>
        <v>0</v>
      </c>
      <c r="DV34" s="85"/>
      <c r="DW34" s="85"/>
      <c r="DY34" s="2185"/>
      <c r="DZ34" s="145"/>
      <c r="EA34" s="106"/>
      <c r="EB34" s="1075">
        <f>'C, C1 &amp; C2 - Savings Schemes'!D34</f>
        <v>0</v>
      </c>
      <c r="EC34" s="1075">
        <f>'C, C1 &amp; C2 - Savings Schemes'!E34</f>
        <v>0</v>
      </c>
      <c r="ED34" s="1075">
        <f>'C, C1 &amp; C2 - Savings Schemes'!F34</f>
        <v>0</v>
      </c>
      <c r="EE34" s="1075">
        <f>'C, C1 &amp; C2 - Savings Schemes'!G34</f>
        <v>0</v>
      </c>
      <c r="EF34" s="1075">
        <f>'C, C1 &amp; C2 - Savings Schemes'!H34</f>
        <v>0</v>
      </c>
      <c r="EG34" s="1075">
        <f>'C, C1 &amp; C2 - Savings Schemes'!I34</f>
        <v>0</v>
      </c>
      <c r="EH34" s="1075">
        <f>'C, C1 &amp; C2 - Savings Schemes'!J34</f>
        <v>0</v>
      </c>
      <c r="EI34" s="1075">
        <f>'C, C1 &amp; C2 - Savings Schemes'!K34</f>
        <v>0</v>
      </c>
      <c r="EJ34" s="1075">
        <f>'C, C1 &amp; C2 - Savings Schemes'!L34</f>
        <v>0</v>
      </c>
      <c r="EK34" s="1075">
        <f>'C, C1 &amp; C2 - Savings Schemes'!M34</f>
        <v>0</v>
      </c>
      <c r="EL34" s="1075">
        <f>'C, C1 &amp; C2 - Savings Schemes'!N34</f>
        <v>0</v>
      </c>
      <c r="EM34" s="1075">
        <f>'C, C1 &amp; C2 - Savings Schemes'!O34</f>
        <v>0</v>
      </c>
      <c r="EN34" s="120">
        <f>'C, C1 &amp; C2 - Savings Schemes'!P34</f>
        <v>0</v>
      </c>
      <c r="EO34" s="294">
        <f>'C, C1 &amp; C2 - Savings Schemes'!Q34</f>
        <v>12</v>
      </c>
      <c r="EP34" s="1297">
        <f>'C, C1 &amp; C2 - Savings Schemes'!R34</f>
        <v>0</v>
      </c>
      <c r="EQ34" s="2213">
        <f>'C, C1 &amp; C2 - Savings Schemes'!S34</f>
        <v>0</v>
      </c>
      <c r="ER34" s="2185"/>
      <c r="ES34" s="2185"/>
      <c r="ET34" s="2185"/>
      <c r="EU34" s="2185"/>
      <c r="EV34" s="2185"/>
      <c r="EW34" s="2187"/>
      <c r="EX34" s="2956"/>
      <c r="EY34" s="1894" t="e">
        <f>'Table C3 Tracker'!#REF!</f>
        <v>#REF!</v>
      </c>
      <c r="EZ34" s="1216" t="e">
        <f>'Table C3 Tracker'!#REF!</f>
        <v>#REF!</v>
      </c>
      <c r="FA34" s="1897" t="e">
        <f>'Table C3 Tracker'!#REF!</f>
        <v>#REF!</v>
      </c>
      <c r="FB34" s="1897" t="e">
        <f>'Table C3 Tracker'!#REF!</f>
        <v>#REF!</v>
      </c>
      <c r="FC34" s="1897" t="e">
        <f>'Table C3 Tracker'!#REF!</f>
        <v>#REF!</v>
      </c>
      <c r="FD34" s="1897" t="e">
        <f>'Table C3 Tracker'!#REF!</f>
        <v>#REF!</v>
      </c>
      <c r="FE34" s="1897" t="e">
        <f>'Table C3 Tracker'!#REF!</f>
        <v>#REF!</v>
      </c>
      <c r="FF34" s="1897" t="e">
        <f>'Table C3 Tracker'!#REF!</f>
        <v>#REF!</v>
      </c>
      <c r="FG34" s="1897" t="e">
        <f>'Table C3 Tracker'!#REF!</f>
        <v>#REF!</v>
      </c>
      <c r="FH34" s="1897" t="e">
        <f>'Table C3 Tracker'!#REF!</f>
        <v>#REF!</v>
      </c>
      <c r="FI34" s="1897" t="e">
        <f>'Table C3 Tracker'!#REF!</f>
        <v>#REF!</v>
      </c>
      <c r="FJ34" s="1897" t="e">
        <f>'Table C3 Tracker'!#REF!</f>
        <v>#REF!</v>
      </c>
      <c r="FK34" s="1897" t="e">
        <f>'Table C3 Tracker'!#REF!</f>
        <v>#REF!</v>
      </c>
      <c r="FL34" s="1905" t="e">
        <f>'Table C3 Tracker'!#REF!</f>
        <v>#REF!</v>
      </c>
      <c r="FM34" s="1895" t="e">
        <f>'Table C3 Tracker'!#REF!</f>
        <v>#REF!</v>
      </c>
      <c r="FN34" s="1896" t="e">
        <f>'Table C3 Tracker'!#REF!</f>
        <v>#REF!</v>
      </c>
      <c r="FO34" s="1905" t="e">
        <f>'Table C3 Tracker'!#REF!</f>
        <v>#REF!</v>
      </c>
      <c r="FP34" s="1905" t="e">
        <f>'Table C3 Tracker'!#REF!</f>
        <v>#REF!</v>
      </c>
      <c r="FQ34" s="1905" t="e">
        <f>'Table C3 Tracker'!#REF!</f>
        <v>#REF!</v>
      </c>
      <c r="FR34" s="1905" t="e">
        <f>'Table C3 Tracker'!#REF!</f>
        <v>#REF!</v>
      </c>
      <c r="FS34" s="2213"/>
      <c r="GF34" s="2375">
        <f>'E - Resource Limits'!A34</f>
        <v>22</v>
      </c>
      <c r="GG34" s="2376">
        <f>'E - Resource Limits'!B34</f>
        <v>0</v>
      </c>
      <c r="GH34" s="2377">
        <f>'E - Resource Limits'!C34</f>
        <v>0</v>
      </c>
      <c r="GI34" s="2377">
        <f>'E - Resource Limits'!D34</f>
        <v>0</v>
      </c>
      <c r="GJ34" s="2377">
        <f>'E - Resource Limits'!E34</f>
        <v>0</v>
      </c>
      <c r="GK34" s="2377">
        <f>'E - Resource Limits'!F34</f>
        <v>0</v>
      </c>
      <c r="GL34" s="2311">
        <f>'E - Resource Limits'!G34</f>
        <v>0</v>
      </c>
      <c r="GM34" s="2378">
        <f>'E - Resource Limits'!H34</f>
        <v>0</v>
      </c>
      <c r="GN34" s="2377">
        <f>'E - Resource Limits'!I34</f>
        <v>0</v>
      </c>
      <c r="GO34" s="2377">
        <f>'E - Resource Limits'!J34</f>
        <v>0</v>
      </c>
      <c r="GP34" s="2377">
        <f>'E - Resource Limits'!K34</f>
        <v>0</v>
      </c>
      <c r="GQ34" s="2379">
        <f>'E - Resource Limits'!L34</f>
        <v>0</v>
      </c>
      <c r="GR34" s="2190">
        <f t="shared" si="5"/>
        <v>0</v>
      </c>
      <c r="GT34" s="191">
        <f>'E1 - Invoiced Income'!A34</f>
        <v>23</v>
      </c>
      <c r="GU34" s="2009">
        <f>'E1 - Invoiced Income'!B34</f>
        <v>0</v>
      </c>
      <c r="GV34" s="2010">
        <f>'E1 - Invoiced Income'!C34</f>
        <v>0</v>
      </c>
      <c r="GW34" s="2010">
        <f>'E1 - Invoiced Income'!D34</f>
        <v>0</v>
      </c>
      <c r="GX34" s="2010">
        <f>'E1 - Invoiced Income'!E34</f>
        <v>0</v>
      </c>
      <c r="GY34" s="2010">
        <f>'E1 - Invoiced Income'!F34</f>
        <v>0</v>
      </c>
      <c r="GZ34" s="2010">
        <f>'E1 - Invoiced Income'!G34</f>
        <v>0</v>
      </c>
      <c r="HA34" s="2010">
        <f>'E1 - Invoiced Income'!H34</f>
        <v>0</v>
      </c>
      <c r="HB34" s="2010">
        <f>'E1 - Invoiced Income'!I34</f>
        <v>0</v>
      </c>
      <c r="HC34" s="2010">
        <f>'E1 - Invoiced Income'!J34</f>
        <v>0</v>
      </c>
      <c r="HD34" s="2010">
        <f>'E1 - Invoiced Income'!K34</f>
        <v>0</v>
      </c>
      <c r="HE34" s="2010">
        <f>'E1 - Invoiced Income'!L34</f>
        <v>0</v>
      </c>
      <c r="HF34" s="2010">
        <f>'E1 - Invoiced Income'!M34</f>
        <v>0</v>
      </c>
      <c r="HG34" s="2010">
        <f>'E1 - Invoiced Income'!N34</f>
        <v>0</v>
      </c>
      <c r="HH34" s="2010">
        <f>'E1 - Invoiced Income'!O34</f>
        <v>0</v>
      </c>
      <c r="HI34" s="2010">
        <f>'E1 - Invoiced Income'!P34</f>
        <v>0</v>
      </c>
      <c r="HJ34" s="2010">
        <f>'E1 - Invoiced Income'!R34</f>
        <v>0</v>
      </c>
      <c r="HK34" s="2010">
        <f>'E1 - Invoiced Income'!S34</f>
        <v>0</v>
      </c>
      <c r="HL34" s="1852">
        <f>'E1 - Invoiced Income'!T34</f>
        <v>0</v>
      </c>
      <c r="HM34" s="2011">
        <f>'E1 - Invoiced Income'!U34</f>
        <v>0</v>
      </c>
      <c r="HO34" s="2269">
        <f>'F - SoFP'!A34</f>
        <v>19</v>
      </c>
      <c r="HP34" s="2270" t="str">
        <f>'F - SoFP'!B34</f>
        <v>Trade and other payables</v>
      </c>
      <c r="HQ34" s="2271">
        <f>'F - SoFP'!C34</f>
        <v>0</v>
      </c>
      <c r="HR34" s="2272">
        <f>'F - SoFP'!D34</f>
        <v>0</v>
      </c>
      <c r="HS34" s="2272">
        <f>'F - SoFP'!E34</f>
        <v>0</v>
      </c>
      <c r="HT34" s="2201"/>
      <c r="HV34" s="2477">
        <f>'G - Cash Flow'!A34</f>
        <v>23</v>
      </c>
      <c r="HW34" s="2478" t="str">
        <f>'G - Cash Flow'!B34</f>
        <v>TOTAL PAYMENTS</v>
      </c>
      <c r="HX34" s="2394">
        <f>'G - Cash Flow'!C34</f>
        <v>0</v>
      </c>
      <c r="HY34" s="2394">
        <f>'G - Cash Flow'!D34</f>
        <v>0</v>
      </c>
      <c r="HZ34" s="2394">
        <f>'G - Cash Flow'!E34</f>
        <v>0</v>
      </c>
      <c r="IA34" s="2394">
        <f>'G - Cash Flow'!F34</f>
        <v>0</v>
      </c>
      <c r="IB34" s="2394">
        <f>'G - Cash Flow'!G34</f>
        <v>0</v>
      </c>
      <c r="IC34" s="2394">
        <f>'G - Cash Flow'!H34</f>
        <v>0</v>
      </c>
      <c r="ID34" s="2394">
        <f>'G - Cash Flow'!I34</f>
        <v>0</v>
      </c>
      <c r="IE34" s="2394">
        <f>'G - Cash Flow'!J34</f>
        <v>0</v>
      </c>
      <c r="IF34" s="2394">
        <f>'G - Cash Flow'!K34</f>
        <v>0</v>
      </c>
      <c r="IG34" s="2394">
        <f>'G - Cash Flow'!L34</f>
        <v>0</v>
      </c>
      <c r="IH34" s="2394">
        <f>'G - Cash Flow'!M34</f>
        <v>0</v>
      </c>
      <c r="II34" s="2394">
        <f>'G - Cash Flow'!N34</f>
        <v>0</v>
      </c>
      <c r="IJ34" s="2394">
        <f>'G - Cash Flow'!O34</f>
        <v>0</v>
      </c>
      <c r="IK34" s="2197"/>
      <c r="JD34" s="2351">
        <f>'I - Capital RLM'!A34</f>
        <v>16</v>
      </c>
      <c r="JE34" s="2352">
        <f>'I - Capital RLM'!B34</f>
        <v>0</v>
      </c>
      <c r="JF34" s="2272">
        <f>'I - Capital RLM'!C34</f>
        <v>0</v>
      </c>
      <c r="JG34" s="2272">
        <f>'I - Capital RLM'!D34</f>
        <v>0</v>
      </c>
      <c r="JH34" s="2382">
        <f>'I - Capital RLM'!E34</f>
        <v>0</v>
      </c>
      <c r="JI34" s="2383">
        <f>'I - Capital RLM'!F34</f>
        <v>0</v>
      </c>
      <c r="JJ34" s="2272">
        <f>'I - Capital RLM'!G34</f>
        <v>0</v>
      </c>
      <c r="JK34" s="2272">
        <f>'I - Capital RLM'!H34</f>
        <v>0</v>
      </c>
      <c r="JL34" s="2382">
        <f>'I - Capital RLM'!I34</f>
        <v>0</v>
      </c>
      <c r="JM34" s="2384"/>
      <c r="JN34" s="2129">
        <f>'I - Capital RLM'!K34</f>
        <v>0</v>
      </c>
      <c r="JO34" s="2384">
        <f t="shared" si="6"/>
        <v>0</v>
      </c>
      <c r="JQ34" s="2351">
        <f>'J - Capital In Year Schemes'!A34</f>
        <v>23</v>
      </c>
      <c r="JR34" s="2352">
        <f>'J - Capital In Year Schemes'!B34</f>
        <v>0</v>
      </c>
      <c r="JS34" s="2352">
        <f>'J - Capital In Year Schemes'!C34</f>
        <v>0</v>
      </c>
      <c r="JT34" s="2272">
        <f>'J - Capital In Year Schemes'!D34</f>
        <v>0</v>
      </c>
      <c r="JU34" s="2272">
        <f>'J - Capital In Year Schemes'!E34</f>
        <v>0</v>
      </c>
      <c r="JV34" s="2272">
        <f>'J - Capital In Year Schemes'!F34</f>
        <v>0</v>
      </c>
      <c r="JW34" s="2272">
        <f>'J - Capital In Year Schemes'!G34</f>
        <v>0</v>
      </c>
      <c r="JX34" s="2272">
        <f>'J - Capital In Year Schemes'!H34</f>
        <v>0</v>
      </c>
      <c r="JY34" s="2272">
        <f>'J - Capital In Year Schemes'!I34</f>
        <v>0</v>
      </c>
      <c r="JZ34" s="2272">
        <f>'J - Capital In Year Schemes'!J34</f>
        <v>0</v>
      </c>
      <c r="KA34" s="2272">
        <f>'J - Capital In Year Schemes'!K34</f>
        <v>0</v>
      </c>
      <c r="KB34" s="2272">
        <f>'J - Capital In Year Schemes'!L34</f>
        <v>0</v>
      </c>
      <c r="KC34" s="2272">
        <f>'J - Capital In Year Schemes'!M34</f>
        <v>0</v>
      </c>
      <c r="KD34" s="2272">
        <f>'J - Capital In Year Schemes'!N34</f>
        <v>0</v>
      </c>
      <c r="KE34" s="2272">
        <f>'J - Capital In Year Schemes'!O34</f>
        <v>0</v>
      </c>
      <c r="KF34" s="2272">
        <f>'J - Capital In Year Schemes'!P34</f>
        <v>0</v>
      </c>
      <c r="KG34" s="2272">
        <f>'J - Capital In Year Schemes'!Q34</f>
        <v>0</v>
      </c>
      <c r="KH34" s="2353">
        <f>'J - Capital In Year Schemes'!R34</f>
        <v>0</v>
      </c>
      <c r="KI34" s="2353">
        <f>'J - Capital In Year Schemes'!S34</f>
        <v>0</v>
      </c>
      <c r="KJ34" s="2354">
        <f>'J - Capital In Year Schemes'!T34</f>
        <v>0</v>
      </c>
      <c r="KK34" s="2323">
        <f t="shared" si="4"/>
        <v>0</v>
      </c>
      <c r="KM34" s="2276"/>
      <c r="KN34" s="2262"/>
      <c r="KO34" s="2263" t="str">
        <f>'K - Capital Disposals'!C34</f>
        <v>MM/YY (text format, e.g. Apr 22)</v>
      </c>
      <c r="KP34" s="2263" t="str">
        <f>'K - Capital Disposals'!D34</f>
        <v>MM/YY (text format, e.g. Apr 22)</v>
      </c>
      <c r="KQ34" s="2263" t="str">
        <f>'K - Capital Disposals'!E34</f>
        <v>MM/YY (text format, e.g. Feb 23)</v>
      </c>
      <c r="KR34" s="2296" t="str">
        <f>'K - Capital Disposals'!F34</f>
        <v>£'000</v>
      </c>
      <c r="KS34" s="2296" t="str">
        <f>'K - Capital Disposals'!G34</f>
        <v>£'000</v>
      </c>
      <c r="KT34" s="2296" t="str">
        <f>'K - Capital Disposals'!H34</f>
        <v>£'000</v>
      </c>
      <c r="KU34" s="2296" t="str">
        <f>'K - Capital Disposals'!I34</f>
        <v>£'000</v>
      </c>
      <c r="KV34" s="2951"/>
      <c r="KW34" s="2934"/>
      <c r="KX34" s="2934"/>
      <c r="KY34" s="2934"/>
      <c r="KZ34" s="2934"/>
      <c r="LA34" s="2934"/>
      <c r="LB34" s="2935"/>
      <c r="LC34" s="2190"/>
      <c r="LE34" s="1798">
        <f>'L - EFL'!A34</f>
        <v>22</v>
      </c>
      <c r="LF34" s="1797" t="str">
        <f>'L - EFL'!B34</f>
        <v>Net change in finance lease payables</v>
      </c>
      <c r="LG34" s="1990">
        <f>'L - EFL'!C34</f>
        <v>0</v>
      </c>
      <c r="LH34" s="1990">
        <f>'L - EFL'!D34</f>
        <v>0</v>
      </c>
      <c r="LI34" s="1796">
        <f>'L - EFL'!E34</f>
        <v>0</v>
      </c>
      <c r="LJ34" s="1990">
        <f>'L - EFL'!F34</f>
        <v>0</v>
      </c>
      <c r="LL34" s="1281"/>
      <c r="LM34" s="2461">
        <f>'M - Aged Debtors'!B34</f>
        <v>0</v>
      </c>
      <c r="LN34" s="2462">
        <f>'M - Aged Debtors'!C34</f>
        <v>0</v>
      </c>
      <c r="LO34" s="2463">
        <f>'M - Aged Debtors'!D34</f>
        <v>0</v>
      </c>
      <c r="LP34" s="2464">
        <f>'M - Aged Debtors'!E34</f>
        <v>0</v>
      </c>
      <c r="LQ34" s="2465">
        <f>'M - Aged Debtors'!F34</f>
        <v>0</v>
      </c>
      <c r="LR34" s="2471" t="str">
        <f>'M - Aged Debtors'!G34</f>
        <v/>
      </c>
      <c r="LS34" s="899" t="str">
        <f>'M - Aged Debtors'!H34</f>
        <v/>
      </c>
      <c r="LT34" s="899" t="str">
        <f>'M - Aged Debtors'!I34</f>
        <v/>
      </c>
      <c r="LU34" s="900" t="str">
        <f>'M - Aged Debtors'!J34</f>
        <v/>
      </c>
      <c r="LV34" s="1964">
        <f>'M - Aged Debtors'!K34</f>
        <v>0</v>
      </c>
      <c r="LX34" s="518" t="str">
        <f>'N - GMS'!A34</f>
        <v>SUPPLEMENTARY INFORMATION</v>
      </c>
      <c r="LY34" s="252"/>
      <c r="LZ34" s="252"/>
      <c r="MA34" s="1294"/>
      <c r="MB34" s="1294"/>
      <c r="MC34" s="1294"/>
      <c r="MD34" s="1294"/>
      <c r="ME34" s="1295"/>
      <c r="MF34" s="1294"/>
      <c r="MH34" s="772" t="str">
        <f>'O - Dental'!A34</f>
        <v>DBS/CRB checks</v>
      </c>
      <c r="MI34" s="769"/>
      <c r="MJ34" s="761">
        <f>'O - Dental'!C34</f>
        <v>24</v>
      </c>
      <c r="MK34" s="721">
        <f>'O - Dental'!D34</f>
        <v>0</v>
      </c>
      <c r="ML34" s="2467">
        <f>'O - Dental'!E34</f>
        <v>0</v>
      </c>
      <c r="MM34" s="2468">
        <f>'O - Dental'!F34</f>
        <v>0</v>
      </c>
      <c r="MN34" s="2469">
        <f>'O - Dental'!G34</f>
        <v>0</v>
      </c>
      <c r="MO34" s="717"/>
      <c r="MP34" s="1973">
        <f>'O - Dental'!I34</f>
        <v>0</v>
      </c>
    </row>
    <row r="35" spans="13:354" ht="20" customHeight="1" thickBot="1">
      <c r="M35" s="1035">
        <f>'A - Movement'!A35</f>
        <v>25</v>
      </c>
      <c r="N35" s="1127" t="str">
        <f>'A - Movement'!B35</f>
        <v>Additional In Year &amp; Movement in Planned Welsh Government Funding (Non Covid) (Positive Value - additional)</v>
      </c>
      <c r="O35" s="1243">
        <f>'A - Movement'!C35</f>
        <v>0</v>
      </c>
      <c r="P35" s="1243">
        <f>'A - Movement'!D35</f>
        <v>0</v>
      </c>
      <c r="Q35" s="1039">
        <f>'A - Movement'!E35</f>
        <v>0</v>
      </c>
      <c r="R35" s="1039">
        <f>'A - Movement'!F35</f>
        <v>0</v>
      </c>
      <c r="S35" s="1941"/>
      <c r="T35" s="2183"/>
      <c r="U35" s="1035">
        <f>'A - Movement'!I35</f>
        <v>25</v>
      </c>
      <c r="V35" s="1127" t="str">
        <f t="shared" si="7"/>
        <v>Additional In Year &amp; Movement in Planned Welsh Government Funding (Non Covid) (Positive Value - additional)</v>
      </c>
      <c r="W35" s="1039">
        <f>'A - Movement'!J35</f>
        <v>0</v>
      </c>
      <c r="X35" s="1039">
        <f>'A - Movement'!K35</f>
        <v>0</v>
      </c>
      <c r="Y35" s="1039">
        <f>'A - Movement'!L35</f>
        <v>0</v>
      </c>
      <c r="Z35" s="1039">
        <f>'A - Movement'!M35</f>
        <v>0</v>
      </c>
      <c r="AA35" s="1039">
        <f>'A - Movement'!N35</f>
        <v>0</v>
      </c>
      <c r="AB35" s="1039">
        <f>'A - Movement'!O35</f>
        <v>0</v>
      </c>
      <c r="AC35" s="1039">
        <f>'A - Movement'!P35</f>
        <v>0</v>
      </c>
      <c r="AD35" s="1039">
        <f>'A - Movement'!Q35</f>
        <v>0</v>
      </c>
      <c r="AE35" s="1039">
        <f>'A - Movement'!R35</f>
        <v>0</v>
      </c>
      <c r="AF35" s="1039">
        <f>'A - Movement'!S35</f>
        <v>0</v>
      </c>
      <c r="AG35" s="1039">
        <f>'A - Movement'!T35</f>
        <v>0</v>
      </c>
      <c r="AH35" s="1039">
        <f>'A - Movement'!U35</f>
        <v>0</v>
      </c>
      <c r="AI35" s="1243">
        <f>'A - Movement'!V35</f>
        <v>0</v>
      </c>
      <c r="AJ35" s="1243">
        <f>'A - Movement'!W35</f>
        <v>0</v>
      </c>
      <c r="AK35" s="1243">
        <f t="shared" si="8"/>
        <v>0</v>
      </c>
      <c r="AL35" s="1039">
        <f t="shared" si="9"/>
        <v>0</v>
      </c>
      <c r="AM35" s="1039">
        <f t="shared" si="10"/>
        <v>0</v>
      </c>
      <c r="AN35" s="1941"/>
      <c r="AO35" s="2183"/>
      <c r="AP35" s="1544"/>
      <c r="AQ35" s="1545"/>
      <c r="AR35" s="1236">
        <f>'A1 - Underlying Position'!C36</f>
        <v>1</v>
      </c>
      <c r="AS35" s="1236">
        <f>'A1 - Underlying Position'!D36</f>
        <v>0</v>
      </c>
      <c r="AT35" s="1236">
        <f>'A1 - Underlying Position'!E36</f>
        <v>0</v>
      </c>
      <c r="AU35" s="1236">
        <f>'A1 - Underlying Position'!F36</f>
        <v>0</v>
      </c>
      <c r="AV35" s="1236">
        <f>'A1 - Underlying Position'!G36</f>
        <v>0</v>
      </c>
      <c r="AW35" s="1236">
        <f>'A1 - Underlying Position'!H36</f>
        <v>0</v>
      </c>
      <c r="AZ35" s="1336"/>
      <c r="BA35" s="2032" t="str">
        <f>'A2 - Risks'!B35</f>
        <v>Further Opportunities (positive values)</v>
      </c>
      <c r="BB35" s="2033"/>
      <c r="BC35" s="2034"/>
      <c r="BE35" s="2372">
        <f>'B - Monthly Positions'!A35</f>
        <v>25</v>
      </c>
      <c r="BF35" s="1173" t="str">
        <f>'B - Monthly Positions'!B35</f>
        <v>Profit\Loss Disposal of Assets</v>
      </c>
      <c r="BG35" s="2479" t="str">
        <f>'B - Monthly Positions'!C35</f>
        <v>Actual/F'cast</v>
      </c>
      <c r="BH35" s="2012">
        <f>'B - Monthly Positions'!D35</f>
        <v>0</v>
      </c>
      <c r="BI35" s="2012">
        <f>'B - Monthly Positions'!E35</f>
        <v>0</v>
      </c>
      <c r="BJ35" s="2012">
        <f>'B - Monthly Positions'!F35</f>
        <v>0</v>
      </c>
      <c r="BK35" s="2012">
        <f>'B - Monthly Positions'!G35</f>
        <v>0</v>
      </c>
      <c r="BL35" s="2013">
        <f>'B - Monthly Positions'!H35</f>
        <v>0</v>
      </c>
      <c r="BM35" s="2013">
        <f>'B - Monthly Positions'!I35</f>
        <v>0</v>
      </c>
      <c r="BN35" s="2013">
        <f>'B - Monthly Positions'!J35</f>
        <v>0</v>
      </c>
      <c r="BO35" s="2013">
        <f>'B - Monthly Positions'!K35</f>
        <v>0</v>
      </c>
      <c r="BP35" s="2013">
        <f>'B - Monthly Positions'!L35</f>
        <v>0</v>
      </c>
      <c r="BQ35" s="2013">
        <f>'B - Monthly Positions'!M35</f>
        <v>0</v>
      </c>
      <c r="BR35" s="2013">
        <f>'B - Monthly Positions'!N35</f>
        <v>0</v>
      </c>
      <c r="BS35" s="2035">
        <f>'B - Monthly Positions'!O35</f>
        <v>0</v>
      </c>
      <c r="BT35" s="2012">
        <f>'B - Monthly Positions'!P35</f>
        <v>0</v>
      </c>
      <c r="BU35" s="2012">
        <f>'B - Monthly Positions'!Q35</f>
        <v>0</v>
      </c>
      <c r="BV35" s="2219"/>
      <c r="BW35" s="2219"/>
      <c r="BX35" s="90"/>
      <c r="BY35" s="85"/>
      <c r="BZ35" s="85"/>
      <c r="CA35" s="85"/>
      <c r="CB35" s="85"/>
      <c r="CC35" s="85"/>
      <c r="CD35" s="85"/>
      <c r="CE35" s="85"/>
      <c r="CF35" s="85"/>
      <c r="CG35" s="85"/>
      <c r="CH35" s="85"/>
      <c r="CI35" s="85"/>
      <c r="CJ35" s="85"/>
      <c r="CK35" s="85"/>
      <c r="CL35" s="85"/>
      <c r="CM35" s="85"/>
      <c r="CO35" s="1475">
        <f>'B2 - Pay &amp; Agency'!A35</f>
        <v>3</v>
      </c>
      <c r="CP35" s="1479" t="str">
        <f>'B2 - Pay &amp; Agency'!B35</f>
        <v xml:space="preserve">Nursing &amp; Midwifery Registered </v>
      </c>
      <c r="CQ35" s="1987">
        <f>'B2 - Pay &amp; Agency'!C35</f>
        <v>0</v>
      </c>
      <c r="CR35" s="1988">
        <f>'B2 - Pay &amp; Agency'!D35</f>
        <v>0</v>
      </c>
      <c r="CS35" s="1988">
        <f>'B2 - Pay &amp; Agency'!E35</f>
        <v>0</v>
      </c>
      <c r="CT35" s="1988">
        <f>'B2 - Pay &amp; Agency'!F35</f>
        <v>0</v>
      </c>
      <c r="CU35" s="1988">
        <f>'B2 - Pay &amp; Agency'!G35</f>
        <v>0</v>
      </c>
      <c r="CV35" s="1988">
        <f>'B2 - Pay &amp; Agency'!H35</f>
        <v>0</v>
      </c>
      <c r="CW35" s="1988">
        <f>'B2 - Pay &amp; Agency'!I35</f>
        <v>0</v>
      </c>
      <c r="CX35" s="1988">
        <f>'B2 - Pay &amp; Agency'!J35</f>
        <v>0</v>
      </c>
      <c r="CY35" s="1988">
        <f>'B2 - Pay &amp; Agency'!K35</f>
        <v>0</v>
      </c>
      <c r="CZ35" s="1988">
        <f>'B2 - Pay &amp; Agency'!L35</f>
        <v>0</v>
      </c>
      <c r="DA35" s="1988">
        <f>'B2 - Pay &amp; Agency'!M35</f>
        <v>0</v>
      </c>
      <c r="DB35" s="1989">
        <f>'B2 - Pay &amp; Agency'!N35</f>
        <v>0</v>
      </c>
      <c r="DC35" s="1470">
        <f>'B2 - Pay &amp; Agency'!O35</f>
        <v>0</v>
      </c>
      <c r="DD35" s="1471">
        <f>'B2 - Pay &amp; Agency'!P35</f>
        <v>0</v>
      </c>
      <c r="DF35" s="2171">
        <f>'B3 - COVID-19'!A33</f>
        <v>26</v>
      </c>
      <c r="DG35" s="2147" t="str">
        <f>'B3 - COVID-19'!B33</f>
        <v>Sub total Testing Non Pay</v>
      </c>
      <c r="DH35" s="2148">
        <f>'B3 - COVID-19'!C33</f>
        <v>0</v>
      </c>
      <c r="DI35" s="2148">
        <f>'B3 - COVID-19'!D33</f>
        <v>0</v>
      </c>
      <c r="DJ35" s="2148">
        <f>'B3 - COVID-19'!E33</f>
        <v>0</v>
      </c>
      <c r="DK35" s="2148">
        <f>'B3 - COVID-19'!F33</f>
        <v>0</v>
      </c>
      <c r="DL35" s="2148">
        <f>'B3 - COVID-19'!G33</f>
        <v>0</v>
      </c>
      <c r="DM35" s="2148">
        <f>'B3 - COVID-19'!H33</f>
        <v>0</v>
      </c>
      <c r="DN35" s="2148">
        <f>'B3 - COVID-19'!I33</f>
        <v>0</v>
      </c>
      <c r="DO35" s="2148">
        <f>'B3 - COVID-19'!J33</f>
        <v>0</v>
      </c>
      <c r="DP35" s="2148">
        <f>'B3 - COVID-19'!K33</f>
        <v>0</v>
      </c>
      <c r="DQ35" s="2148">
        <f>'B3 - COVID-19'!L33</f>
        <v>0</v>
      </c>
      <c r="DR35" s="2148">
        <f>'B3 - COVID-19'!M33</f>
        <v>0</v>
      </c>
      <c r="DS35" s="2148">
        <f>'B3 - COVID-19'!N33</f>
        <v>0</v>
      </c>
      <c r="DT35" s="2148">
        <f>'B3 - COVID-19'!O33</f>
        <v>0</v>
      </c>
      <c r="DU35" s="2148">
        <f>'B3 - COVID-19'!P33</f>
        <v>0</v>
      </c>
      <c r="DV35" s="85"/>
      <c r="DW35" s="85"/>
      <c r="DY35" s="2185"/>
      <c r="DZ35" s="2185">
        <f>'C, C1 &amp; C2 - Savings Schemes'!B35</f>
        <v>22</v>
      </c>
      <c r="EA35" s="146" t="str">
        <f>'C, C1 &amp; C2 - Savings Schemes'!C35</f>
        <v>Variance in month</v>
      </c>
      <c r="EB35" s="1298" t="e">
        <f>'C, C1 &amp; C2 - Savings Schemes'!D35</f>
        <v>#DIV/0!</v>
      </c>
      <c r="EC35" s="1298" t="e">
        <f>'C, C1 &amp; C2 - Savings Schemes'!E35</f>
        <v>#DIV/0!</v>
      </c>
      <c r="ED35" s="1298" t="e">
        <f>'C, C1 &amp; C2 - Savings Schemes'!F35</f>
        <v>#DIV/0!</v>
      </c>
      <c r="EE35" s="1298" t="e">
        <f>'C, C1 &amp; C2 - Savings Schemes'!G35</f>
        <v>#DIV/0!</v>
      </c>
      <c r="EF35" s="1298" t="e">
        <f>'C, C1 &amp; C2 - Savings Schemes'!H35</f>
        <v>#DIV/0!</v>
      </c>
      <c r="EG35" s="1298" t="e">
        <f>'C, C1 &amp; C2 - Savings Schemes'!I35</f>
        <v>#DIV/0!</v>
      </c>
      <c r="EH35" s="1298" t="e">
        <f>'C, C1 &amp; C2 - Savings Schemes'!J35</f>
        <v>#DIV/0!</v>
      </c>
      <c r="EI35" s="1298" t="e">
        <f>'C, C1 &amp; C2 - Savings Schemes'!K35</f>
        <v>#DIV/0!</v>
      </c>
      <c r="EJ35" s="1298" t="e">
        <f>'C, C1 &amp; C2 - Savings Schemes'!L35</f>
        <v>#DIV/0!</v>
      </c>
      <c r="EK35" s="1298" t="e">
        <f>'C, C1 &amp; C2 - Savings Schemes'!M35</f>
        <v>#DIV/0!</v>
      </c>
      <c r="EL35" s="1298" t="e">
        <f>'C, C1 &amp; C2 - Savings Schemes'!N35</f>
        <v>#DIV/0!</v>
      </c>
      <c r="EM35" s="1298" t="e">
        <f>'C, C1 &amp; C2 - Savings Schemes'!O35</f>
        <v>#DIV/0!</v>
      </c>
      <c r="EN35" s="1298" t="e">
        <f>'C, C1 &amp; C2 - Savings Schemes'!P35</f>
        <v>#DIV/0!</v>
      </c>
      <c r="EO35" s="2480"/>
      <c r="EP35" s="2185"/>
      <c r="EQ35" s="2185"/>
      <c r="ER35" s="2185"/>
      <c r="ES35" s="2185"/>
      <c r="ET35" s="2185"/>
      <c r="EU35" s="2185"/>
      <c r="EV35" s="2185"/>
      <c r="EW35" s="2187"/>
      <c r="EX35" s="1628"/>
      <c r="EY35" s="1628"/>
      <c r="EZ35" s="1628"/>
      <c r="FA35" s="1628"/>
      <c r="FB35" s="1628"/>
      <c r="FC35" s="1628"/>
      <c r="FD35" s="1628"/>
      <c r="FE35" s="1628"/>
      <c r="FF35" s="1628"/>
      <c r="FG35" s="1628"/>
      <c r="FH35" s="1628"/>
      <c r="FI35" s="1628"/>
      <c r="FJ35" s="1628"/>
      <c r="FK35" s="1628"/>
      <c r="FL35" s="1628"/>
      <c r="FM35" s="1628"/>
      <c r="FN35" s="1628"/>
      <c r="FO35" s="1628"/>
      <c r="FP35" s="1628"/>
      <c r="FQ35" s="1628"/>
      <c r="FR35" s="1628"/>
      <c r="FS35" s="2213"/>
      <c r="GF35" s="2375">
        <f>'E - Resource Limits'!A35</f>
        <v>23</v>
      </c>
      <c r="GG35" s="2376">
        <f>'E - Resource Limits'!B35</f>
        <v>0</v>
      </c>
      <c r="GH35" s="2377">
        <f>'E - Resource Limits'!C35</f>
        <v>0</v>
      </c>
      <c r="GI35" s="2377">
        <f>'E - Resource Limits'!D35</f>
        <v>0</v>
      </c>
      <c r="GJ35" s="2377">
        <f>'E - Resource Limits'!E35</f>
        <v>0</v>
      </c>
      <c r="GK35" s="2377">
        <f>'E - Resource Limits'!F35</f>
        <v>0</v>
      </c>
      <c r="GL35" s="2311">
        <f>'E - Resource Limits'!G35</f>
        <v>0</v>
      </c>
      <c r="GM35" s="2378">
        <f>'E - Resource Limits'!H35</f>
        <v>0</v>
      </c>
      <c r="GN35" s="2377">
        <f>'E - Resource Limits'!I35</f>
        <v>0</v>
      </c>
      <c r="GO35" s="2377">
        <f>'E - Resource Limits'!J35</f>
        <v>0</v>
      </c>
      <c r="GP35" s="2377">
        <f>'E - Resource Limits'!K35</f>
        <v>0</v>
      </c>
      <c r="GQ35" s="2379">
        <f>'E - Resource Limits'!L35</f>
        <v>0</v>
      </c>
      <c r="GR35" s="2190">
        <f t="shared" si="5"/>
        <v>0</v>
      </c>
      <c r="GT35" s="191">
        <f>'E1 - Invoiced Income'!A35</f>
        <v>24</v>
      </c>
      <c r="GU35" s="2009">
        <f>'E1 - Invoiced Income'!B35</f>
        <v>0</v>
      </c>
      <c r="GV35" s="2010">
        <f>'E1 - Invoiced Income'!C35</f>
        <v>0</v>
      </c>
      <c r="GW35" s="2010">
        <f>'E1 - Invoiced Income'!D35</f>
        <v>0</v>
      </c>
      <c r="GX35" s="2010">
        <f>'E1 - Invoiced Income'!E35</f>
        <v>0</v>
      </c>
      <c r="GY35" s="2010">
        <f>'E1 - Invoiced Income'!F35</f>
        <v>0</v>
      </c>
      <c r="GZ35" s="2010">
        <f>'E1 - Invoiced Income'!G35</f>
        <v>0</v>
      </c>
      <c r="HA35" s="2010">
        <f>'E1 - Invoiced Income'!H35</f>
        <v>0</v>
      </c>
      <c r="HB35" s="2010">
        <f>'E1 - Invoiced Income'!I35</f>
        <v>0</v>
      </c>
      <c r="HC35" s="2010">
        <f>'E1 - Invoiced Income'!J35</f>
        <v>0</v>
      </c>
      <c r="HD35" s="2010">
        <f>'E1 - Invoiced Income'!K35</f>
        <v>0</v>
      </c>
      <c r="HE35" s="2010">
        <f>'E1 - Invoiced Income'!L35</f>
        <v>0</v>
      </c>
      <c r="HF35" s="2010">
        <f>'E1 - Invoiced Income'!M35</f>
        <v>0</v>
      </c>
      <c r="HG35" s="2010">
        <f>'E1 - Invoiced Income'!N35</f>
        <v>0</v>
      </c>
      <c r="HH35" s="2010">
        <f>'E1 - Invoiced Income'!O35</f>
        <v>0</v>
      </c>
      <c r="HI35" s="2010">
        <f>'E1 - Invoiced Income'!P35</f>
        <v>0</v>
      </c>
      <c r="HJ35" s="2010">
        <f>'E1 - Invoiced Income'!R35</f>
        <v>0</v>
      </c>
      <c r="HK35" s="2010">
        <f>'E1 - Invoiced Income'!S35</f>
        <v>0</v>
      </c>
      <c r="HL35" s="1852">
        <f>'E1 - Invoiced Income'!T35</f>
        <v>0</v>
      </c>
      <c r="HM35" s="2011">
        <f>'E1 - Invoiced Income'!U35</f>
        <v>0</v>
      </c>
      <c r="HO35" s="2269">
        <f>'F - SoFP'!A35</f>
        <v>20</v>
      </c>
      <c r="HP35" s="2270" t="str">
        <f>'F - SoFP'!B35</f>
        <v>Borrowings (Trust Only)</v>
      </c>
      <c r="HQ35" s="2271">
        <f>'F - SoFP'!C35</f>
        <v>0</v>
      </c>
      <c r="HR35" s="2272">
        <f>'F - SoFP'!D35</f>
        <v>0</v>
      </c>
      <c r="HS35" s="2272">
        <f>'F - SoFP'!E35</f>
        <v>0</v>
      </c>
      <c r="HT35" s="2201"/>
      <c r="HV35" s="2481"/>
      <c r="HW35" s="2482"/>
      <c r="HX35" s="2483"/>
      <c r="HY35" s="2483"/>
      <c r="HZ35" s="2483"/>
      <c r="IA35" s="2483"/>
      <c r="IB35" s="2483"/>
      <c r="IC35" s="2483"/>
      <c r="ID35" s="2483"/>
      <c r="IE35" s="2483"/>
      <c r="IF35" s="2483"/>
      <c r="IG35" s="2483"/>
      <c r="IH35" s="2483"/>
      <c r="II35" s="2483"/>
      <c r="IJ35" s="2483"/>
      <c r="IK35" s="2197"/>
      <c r="JD35" s="2351">
        <f>'I - Capital RLM'!A35</f>
        <v>17</v>
      </c>
      <c r="JE35" s="2390">
        <f>'I - Capital RLM'!B35</f>
        <v>0</v>
      </c>
      <c r="JF35" s="2272">
        <f>'I - Capital RLM'!C35</f>
        <v>0</v>
      </c>
      <c r="JG35" s="2272">
        <f>'I - Capital RLM'!D35</f>
        <v>0</v>
      </c>
      <c r="JH35" s="2382">
        <f>'I - Capital RLM'!E35</f>
        <v>0</v>
      </c>
      <c r="JI35" s="2383">
        <f>'I - Capital RLM'!F35</f>
        <v>0</v>
      </c>
      <c r="JJ35" s="2272">
        <f>'I - Capital RLM'!G35</f>
        <v>0</v>
      </c>
      <c r="JK35" s="2272">
        <f>'I - Capital RLM'!H35</f>
        <v>0</v>
      </c>
      <c r="JL35" s="2382">
        <f>'I - Capital RLM'!I35</f>
        <v>0</v>
      </c>
      <c r="JM35" s="2384"/>
      <c r="JN35" s="2129">
        <f>'I - Capital RLM'!K35</f>
        <v>0</v>
      </c>
      <c r="JO35" s="2384">
        <f t="shared" si="6"/>
        <v>0</v>
      </c>
      <c r="JQ35" s="2351">
        <f>'J - Capital In Year Schemes'!A35</f>
        <v>24</v>
      </c>
      <c r="JR35" s="2352">
        <f>'J - Capital In Year Schemes'!B35</f>
        <v>0</v>
      </c>
      <c r="JS35" s="2352">
        <f>'J - Capital In Year Schemes'!C35</f>
        <v>0</v>
      </c>
      <c r="JT35" s="2272">
        <f>'J - Capital In Year Schemes'!D35</f>
        <v>0</v>
      </c>
      <c r="JU35" s="2272">
        <f>'J - Capital In Year Schemes'!E35</f>
        <v>0</v>
      </c>
      <c r="JV35" s="2272">
        <f>'J - Capital In Year Schemes'!F35</f>
        <v>0</v>
      </c>
      <c r="JW35" s="2272">
        <f>'J - Capital In Year Schemes'!G35</f>
        <v>0</v>
      </c>
      <c r="JX35" s="2272">
        <f>'J - Capital In Year Schemes'!H35</f>
        <v>0</v>
      </c>
      <c r="JY35" s="2272">
        <f>'J - Capital In Year Schemes'!I35</f>
        <v>0</v>
      </c>
      <c r="JZ35" s="2272">
        <f>'J - Capital In Year Schemes'!J35</f>
        <v>0</v>
      </c>
      <c r="KA35" s="2272">
        <f>'J - Capital In Year Schemes'!K35</f>
        <v>0</v>
      </c>
      <c r="KB35" s="2272">
        <f>'J - Capital In Year Schemes'!L35</f>
        <v>0</v>
      </c>
      <c r="KC35" s="2272">
        <f>'J - Capital In Year Schemes'!M35</f>
        <v>0</v>
      </c>
      <c r="KD35" s="2272">
        <f>'J - Capital In Year Schemes'!N35</f>
        <v>0</v>
      </c>
      <c r="KE35" s="2272">
        <f>'J - Capital In Year Schemes'!O35</f>
        <v>0</v>
      </c>
      <c r="KF35" s="2272">
        <f>'J - Capital In Year Schemes'!P35</f>
        <v>0</v>
      </c>
      <c r="KG35" s="2272">
        <f>'J - Capital In Year Schemes'!Q35</f>
        <v>0</v>
      </c>
      <c r="KH35" s="2353">
        <f>'J - Capital In Year Schemes'!R35</f>
        <v>0</v>
      </c>
      <c r="KI35" s="2353">
        <f>'J - Capital In Year Schemes'!S35</f>
        <v>0</v>
      </c>
      <c r="KJ35" s="2354">
        <f>'J - Capital In Year Schemes'!T35</f>
        <v>0</v>
      </c>
      <c r="KK35" s="2323">
        <f t="shared" si="4"/>
        <v>0</v>
      </c>
      <c r="KM35" s="2316">
        <f>'K - Capital Disposals'!A35</f>
        <v>20</v>
      </c>
      <c r="KN35" s="2484">
        <f>'K - Capital Disposals'!B35</f>
        <v>0</v>
      </c>
      <c r="KO35" s="2325">
        <f>'K - Capital Disposals'!C35</f>
        <v>0</v>
      </c>
      <c r="KP35" s="2325">
        <f>'K - Capital Disposals'!D35</f>
        <v>0</v>
      </c>
      <c r="KQ35" s="2341">
        <f>'K - Capital Disposals'!E35</f>
        <v>0</v>
      </c>
      <c r="KR35" s="2327">
        <f>'K - Capital Disposals'!F35</f>
        <v>0</v>
      </c>
      <c r="KS35" s="2327">
        <f>'K - Capital Disposals'!G35</f>
        <v>0</v>
      </c>
      <c r="KT35" s="2317">
        <f>'K - Capital Disposals'!H35</f>
        <v>0</v>
      </c>
      <c r="KU35" s="2318">
        <f>'K - Capital Disposals'!I35</f>
        <v>0</v>
      </c>
      <c r="KV35" s="2933">
        <f>'K - Capital Disposals'!J35</f>
        <v>0</v>
      </c>
      <c r="KW35" s="2934"/>
      <c r="KX35" s="2934"/>
      <c r="KY35" s="2934"/>
      <c r="KZ35" s="2934"/>
      <c r="LA35" s="2934"/>
      <c r="LB35" s="2935"/>
      <c r="LC35" s="2190"/>
      <c r="LE35" s="2485"/>
      <c r="LF35" s="2486"/>
      <c r="LG35" s="2487"/>
      <c r="LH35" s="2487"/>
      <c r="LI35" s="2488"/>
      <c r="LJ35" s="2487"/>
      <c r="LL35" s="1281"/>
      <c r="LM35" s="2461">
        <f>'M - Aged Debtors'!B35</f>
        <v>0</v>
      </c>
      <c r="LN35" s="2462">
        <f>'M - Aged Debtors'!C35</f>
        <v>0</v>
      </c>
      <c r="LO35" s="2463">
        <f>'M - Aged Debtors'!D35</f>
        <v>0</v>
      </c>
      <c r="LP35" s="2464">
        <f>'M - Aged Debtors'!E35</f>
        <v>0</v>
      </c>
      <c r="LQ35" s="2465">
        <f>'M - Aged Debtors'!F35</f>
        <v>0</v>
      </c>
      <c r="LR35" s="2471" t="str">
        <f>'M - Aged Debtors'!G35</f>
        <v/>
      </c>
      <c r="LS35" s="899" t="str">
        <f>'M - Aged Debtors'!H35</f>
        <v/>
      </c>
      <c r="LT35" s="899" t="str">
        <f>'M - Aged Debtors'!I35</f>
        <v/>
      </c>
      <c r="LU35" s="900" t="str">
        <f>'M - Aged Debtors'!J35</f>
        <v/>
      </c>
      <c r="LV35" s="1964">
        <f>'M - Aged Debtors'!K35</f>
        <v>0</v>
      </c>
      <c r="LX35" s="520" t="str">
        <f>'N - GMS'!A35</f>
        <v>Directed Enhanced Services                    Section A (i)</v>
      </c>
      <c r="LY35" s="494"/>
      <c r="LZ35" s="2489" t="str">
        <f>'N - GMS'!C35</f>
        <v>LINE NO.</v>
      </c>
      <c r="MA35" s="522" t="str">
        <f>'N - GMS'!D35</f>
        <v>£000's</v>
      </c>
      <c r="MB35" s="522" t="str">
        <f>'N - GMS'!E35</f>
        <v>£000's</v>
      </c>
      <c r="MC35" s="522" t="str">
        <f>'N - GMS'!F35</f>
        <v>£000's</v>
      </c>
      <c r="MD35" s="523" t="str">
        <f>'N - GMS'!G35</f>
        <v>£000's</v>
      </c>
      <c r="ME35" s="231"/>
      <c r="MF35" s="524" t="str">
        <f>'N - GMS'!I35</f>
        <v>£000's</v>
      </c>
      <c r="MH35" s="2952" t="str">
        <f>'O - Dental'!A35</f>
        <v>Health Board staff costs associated with the delivery / monitoring of the dental contract</v>
      </c>
      <c r="MI35" s="2953"/>
      <c r="MJ35" s="761">
        <f>'O - Dental'!C35</f>
        <v>25</v>
      </c>
      <c r="MK35" s="721">
        <f>'O - Dental'!D35</f>
        <v>0</v>
      </c>
      <c r="ML35" s="2467">
        <f>'O - Dental'!E35</f>
        <v>0</v>
      </c>
      <c r="MM35" s="2468">
        <f>'O - Dental'!F35</f>
        <v>0</v>
      </c>
      <c r="MN35" s="2469">
        <f>'O - Dental'!G35</f>
        <v>0</v>
      </c>
      <c r="MO35" s="717"/>
      <c r="MP35" s="1973">
        <f>'O - Dental'!I35</f>
        <v>0</v>
      </c>
    </row>
    <row r="36" spans="13:354" ht="20" customHeight="1" thickBot="1">
      <c r="M36" s="1035">
        <f>'A - Movement'!A36</f>
        <v>26</v>
      </c>
      <c r="N36" s="2086" t="str">
        <f>'A - Movement'!B36</f>
        <v>Additional In Year &amp; Movement Expenditure for Covid-19 (Positive Value - additional/Negative Value - reduction)</v>
      </c>
      <c r="O36" s="1243">
        <f>'A - Movement'!C36</f>
        <v>0</v>
      </c>
      <c r="P36" s="1243">
        <f>'A - Movement'!D36</f>
        <v>0</v>
      </c>
      <c r="Q36" s="1039">
        <f>'A - Movement'!E36</f>
        <v>0</v>
      </c>
      <c r="R36" s="1039">
        <f>'A - Movement'!F36</f>
        <v>0</v>
      </c>
      <c r="S36" s="1941"/>
      <c r="T36" s="2183"/>
      <c r="U36" s="1035">
        <f>'A - Movement'!I36</f>
        <v>26</v>
      </c>
      <c r="V36" s="2086" t="str">
        <f t="shared" si="7"/>
        <v>Additional In Year &amp; Movement Expenditure for Covid-19 (Positive Value - additional/Negative Value - reduction)</v>
      </c>
      <c r="W36" s="1243">
        <f>'A - Movement'!J36</f>
        <v>0</v>
      </c>
      <c r="X36" s="1243">
        <f>'A - Movement'!K36</f>
        <v>0</v>
      </c>
      <c r="Y36" s="1243">
        <f>'A - Movement'!L36</f>
        <v>0</v>
      </c>
      <c r="Z36" s="1243">
        <f>'A - Movement'!M36</f>
        <v>0</v>
      </c>
      <c r="AA36" s="1243">
        <f>'A - Movement'!N36</f>
        <v>0</v>
      </c>
      <c r="AB36" s="1243">
        <f>'A - Movement'!O36</f>
        <v>0</v>
      </c>
      <c r="AC36" s="1243">
        <f>'A - Movement'!P36</f>
        <v>0</v>
      </c>
      <c r="AD36" s="1243">
        <f>'A - Movement'!Q36</f>
        <v>0</v>
      </c>
      <c r="AE36" s="1243">
        <f>'A - Movement'!R36</f>
        <v>0</v>
      </c>
      <c r="AF36" s="1243">
        <f>'A - Movement'!S36</f>
        <v>0</v>
      </c>
      <c r="AG36" s="1243">
        <f>'A - Movement'!T36</f>
        <v>0</v>
      </c>
      <c r="AH36" s="1243">
        <f>'A - Movement'!U36</f>
        <v>0</v>
      </c>
      <c r="AI36" s="1243">
        <f>'A - Movement'!V36</f>
        <v>0</v>
      </c>
      <c r="AJ36" s="1243">
        <f>'A - Movement'!W36</f>
        <v>0</v>
      </c>
      <c r="AK36" s="1243">
        <f t="shared" si="8"/>
        <v>0</v>
      </c>
      <c r="AL36" s="1039">
        <f t="shared" si="9"/>
        <v>0</v>
      </c>
      <c r="AM36" s="1039">
        <f t="shared" si="10"/>
        <v>0</v>
      </c>
      <c r="AN36" s="1941"/>
      <c r="AO36" s="2183"/>
      <c r="AP36" s="1546"/>
      <c r="AQ36" s="1546"/>
      <c r="AR36" s="1557" t="str">
        <f>'A1 - Underlying Position'!C37</f>
        <v>IMTP</v>
      </c>
      <c r="AS36" s="2122" t="str">
        <f>'A1 - Underlying Position'!D37</f>
        <v>Full Year Effect of Actions</v>
      </c>
      <c r="AT36" s="2123"/>
      <c r="AU36" s="1547">
        <f>'A1 - Underlying Position'!F37</f>
        <v>0</v>
      </c>
      <c r="AV36" s="1558" t="e">
        <f>'A1 - Underlying Position'!#REF!</f>
        <v>#REF!</v>
      </c>
      <c r="AW36" s="1547" t="str">
        <f>'A1 - Underlying Position'!H37</f>
        <v>IMTP</v>
      </c>
      <c r="AZ36" s="400">
        <f>'A2 - Risks'!A36</f>
        <v>27</v>
      </c>
      <c r="BA36" s="2036">
        <f>'A2 - Risks'!B36</f>
        <v>0</v>
      </c>
      <c r="BB36" s="2037">
        <f>'A2 - Risks'!C36</f>
        <v>0</v>
      </c>
      <c r="BC36" s="2038">
        <f>'A2 - Risks'!D36</f>
        <v>0</v>
      </c>
      <c r="BE36" s="2372">
        <f>'B - Monthly Positions'!A36</f>
        <v>26</v>
      </c>
      <c r="BF36" s="1179" t="str">
        <f>'B - Monthly Positions'!B36</f>
        <v>Cost - Total</v>
      </c>
      <c r="BG36" s="1180" t="str">
        <f>'B - Monthly Positions'!C36</f>
        <v>Actual/F'cast</v>
      </c>
      <c r="BH36" s="1217">
        <f>'B - Monthly Positions'!D36</f>
        <v>0</v>
      </c>
      <c r="BI36" s="1217">
        <f>'B - Monthly Positions'!E36</f>
        <v>0</v>
      </c>
      <c r="BJ36" s="1217">
        <f>'B - Monthly Positions'!F36</f>
        <v>0</v>
      </c>
      <c r="BK36" s="1217">
        <f>'B - Monthly Positions'!G36</f>
        <v>0</v>
      </c>
      <c r="BL36" s="1217">
        <f>'B - Monthly Positions'!H36</f>
        <v>0</v>
      </c>
      <c r="BM36" s="1217">
        <f>'B - Monthly Positions'!I36</f>
        <v>0</v>
      </c>
      <c r="BN36" s="1217">
        <f>'B - Monthly Positions'!J36</f>
        <v>0</v>
      </c>
      <c r="BO36" s="1217">
        <f>'B - Monthly Positions'!K36</f>
        <v>0</v>
      </c>
      <c r="BP36" s="1217">
        <f>'B - Monthly Positions'!L36</f>
        <v>0</v>
      </c>
      <c r="BQ36" s="1217">
        <f>'B - Monthly Positions'!M36</f>
        <v>0</v>
      </c>
      <c r="BR36" s="1217">
        <f>'B - Monthly Positions'!N36</f>
        <v>0</v>
      </c>
      <c r="BS36" s="1217">
        <f>'B - Monthly Positions'!O36</f>
        <v>0</v>
      </c>
      <c r="BT36" s="1217">
        <f>'B - Monthly Positions'!P36</f>
        <v>0</v>
      </c>
      <c r="BU36" s="1217">
        <f>'B - Monthly Positions'!Q36</f>
        <v>0</v>
      </c>
      <c r="BV36" s="2490"/>
      <c r="BW36" s="2490"/>
      <c r="BX36" s="90"/>
      <c r="BY36" s="1369"/>
      <c r="BZ36" s="1370">
        <f>'B1 - Net Exp Profiles'!C36</f>
        <v>1</v>
      </c>
      <c r="CA36" s="1356">
        <f>'B1 - Net Exp Profiles'!D36</f>
        <v>2</v>
      </c>
      <c r="CB36" s="1356">
        <f>'B1 - Net Exp Profiles'!E36</f>
        <v>3</v>
      </c>
      <c r="CC36" s="1356">
        <f>'B1 - Net Exp Profiles'!F36</f>
        <v>4</v>
      </c>
      <c r="CD36" s="1356">
        <f>'B1 - Net Exp Profiles'!G36</f>
        <v>5</v>
      </c>
      <c r="CE36" s="1356">
        <f>'B1 - Net Exp Profiles'!H36</f>
        <v>6</v>
      </c>
      <c r="CF36" s="1356">
        <f>'B1 - Net Exp Profiles'!I36</f>
        <v>7</v>
      </c>
      <c r="CG36" s="1356">
        <f>'B1 - Net Exp Profiles'!J36</f>
        <v>8</v>
      </c>
      <c r="CH36" s="1356">
        <f>'B1 - Net Exp Profiles'!K36</f>
        <v>9</v>
      </c>
      <c r="CI36" s="1356">
        <f>'B1 - Net Exp Profiles'!L36</f>
        <v>10</v>
      </c>
      <c r="CJ36" s="1356">
        <f>'B1 - Net Exp Profiles'!M36</f>
        <v>11</v>
      </c>
      <c r="CK36" s="1355">
        <f>'B1 - Net Exp Profiles'!N36</f>
        <v>12</v>
      </c>
      <c r="CL36" s="1371"/>
      <c r="CM36" s="1345"/>
      <c r="CO36" s="1475">
        <f>'B2 - Pay &amp; Agency'!A36</f>
        <v>4</v>
      </c>
      <c r="CP36" s="1479" t="str">
        <f>'B2 - Pay &amp; Agency'!B36</f>
        <v>Prof Scientific &amp; Technical</v>
      </c>
      <c r="CQ36" s="1987">
        <f>'B2 - Pay &amp; Agency'!C36</f>
        <v>0</v>
      </c>
      <c r="CR36" s="1988">
        <f>'B2 - Pay &amp; Agency'!D36</f>
        <v>0</v>
      </c>
      <c r="CS36" s="1988">
        <f>'B2 - Pay &amp; Agency'!E36</f>
        <v>0</v>
      </c>
      <c r="CT36" s="1988">
        <f>'B2 - Pay &amp; Agency'!F36</f>
        <v>0</v>
      </c>
      <c r="CU36" s="1988">
        <f>'B2 - Pay &amp; Agency'!G36</f>
        <v>0</v>
      </c>
      <c r="CV36" s="1988">
        <f>'B2 - Pay &amp; Agency'!H36</f>
        <v>0</v>
      </c>
      <c r="CW36" s="1988">
        <f>'B2 - Pay &amp; Agency'!I36</f>
        <v>0</v>
      </c>
      <c r="CX36" s="1988">
        <f>'B2 - Pay &amp; Agency'!J36</f>
        <v>0</v>
      </c>
      <c r="CY36" s="1988">
        <f>'B2 - Pay &amp; Agency'!K36</f>
        <v>0</v>
      </c>
      <c r="CZ36" s="1988">
        <f>'B2 - Pay &amp; Agency'!L36</f>
        <v>0</v>
      </c>
      <c r="DA36" s="1988">
        <f>'B2 - Pay &amp; Agency'!M36</f>
        <v>0</v>
      </c>
      <c r="DB36" s="1989">
        <f>'B2 - Pay &amp; Agency'!N36</f>
        <v>0</v>
      </c>
      <c r="DC36" s="1470">
        <f>'B2 - Pay &amp; Agency'!O36</f>
        <v>0</v>
      </c>
      <c r="DD36" s="1471">
        <f>'B2 - Pay &amp; Agency'!P36</f>
        <v>0</v>
      </c>
      <c r="DF36" s="2171">
        <f>'B3 - COVID-19'!A34</f>
        <v>27</v>
      </c>
      <c r="DG36" s="2147" t="str">
        <f>'B3 - COVID-19'!B34</f>
        <v>TOTAL TESTING EXPENDITURE</v>
      </c>
      <c r="DH36" s="2159">
        <f>'B3 - COVID-19'!C34</f>
        <v>0</v>
      </c>
      <c r="DI36" s="1487">
        <f>'B3 - COVID-19'!D34</f>
        <v>0</v>
      </c>
      <c r="DJ36" s="1487">
        <f>'B3 - COVID-19'!E34</f>
        <v>0</v>
      </c>
      <c r="DK36" s="1487">
        <f>'B3 - COVID-19'!F34</f>
        <v>0</v>
      </c>
      <c r="DL36" s="1487">
        <f>'B3 - COVID-19'!G34</f>
        <v>0</v>
      </c>
      <c r="DM36" s="1487">
        <f>'B3 - COVID-19'!H34</f>
        <v>0</v>
      </c>
      <c r="DN36" s="1487">
        <f>'B3 - COVID-19'!I34</f>
        <v>0</v>
      </c>
      <c r="DO36" s="1487">
        <f>'B3 - COVID-19'!J34</f>
        <v>0</v>
      </c>
      <c r="DP36" s="1487">
        <f>'B3 - COVID-19'!K34</f>
        <v>0</v>
      </c>
      <c r="DQ36" s="1487">
        <f>'B3 - COVID-19'!L34</f>
        <v>0</v>
      </c>
      <c r="DR36" s="1487">
        <f>'B3 - COVID-19'!M34</f>
        <v>0</v>
      </c>
      <c r="DS36" s="2160">
        <f>'B3 - COVID-19'!N34</f>
        <v>0</v>
      </c>
      <c r="DT36" s="1487">
        <f>'B3 - COVID-19'!O34</f>
        <v>0</v>
      </c>
      <c r="DU36" s="2091">
        <f>'B3 - COVID-19'!P34</f>
        <v>0</v>
      </c>
      <c r="DV36" s="85"/>
      <c r="DW36" s="85"/>
      <c r="DY36" s="2185"/>
      <c r="DZ36" s="2185">
        <f>'C, C1 &amp; C2 - Savings Schemes'!B36</f>
        <v>23</v>
      </c>
      <c r="EA36" s="147" t="str">
        <f>'C, C1 &amp; C2 - Savings Schemes'!C36</f>
        <v>In month achievement against FY forecast</v>
      </c>
      <c r="EB36" s="1299" t="e">
        <f>'C, C1 &amp; C2 - Savings Schemes'!D36</f>
        <v>#DIV/0!</v>
      </c>
      <c r="EC36" s="1299" t="e">
        <f>'C, C1 &amp; C2 - Savings Schemes'!E36</f>
        <v>#DIV/0!</v>
      </c>
      <c r="ED36" s="1299" t="e">
        <f>'C, C1 &amp; C2 - Savings Schemes'!F36</f>
        <v>#DIV/0!</v>
      </c>
      <c r="EE36" s="1299" t="e">
        <f>'C, C1 &amp; C2 - Savings Schemes'!G36</f>
        <v>#DIV/0!</v>
      </c>
      <c r="EF36" s="1299" t="e">
        <f>'C, C1 &amp; C2 - Savings Schemes'!H36</f>
        <v>#DIV/0!</v>
      </c>
      <c r="EG36" s="1299" t="e">
        <f>'C, C1 &amp; C2 - Savings Schemes'!I36</f>
        <v>#DIV/0!</v>
      </c>
      <c r="EH36" s="1299" t="e">
        <f>'C, C1 &amp; C2 - Savings Schemes'!J36</f>
        <v>#DIV/0!</v>
      </c>
      <c r="EI36" s="1299" t="e">
        <f>'C, C1 &amp; C2 - Savings Schemes'!K36</f>
        <v>#DIV/0!</v>
      </c>
      <c r="EJ36" s="1299" t="e">
        <f>'C, C1 &amp; C2 - Savings Schemes'!L36</f>
        <v>#DIV/0!</v>
      </c>
      <c r="EK36" s="1299" t="e">
        <f>'C, C1 &amp; C2 - Savings Schemes'!M36</f>
        <v>#DIV/0!</v>
      </c>
      <c r="EL36" s="1299" t="e">
        <f>'C, C1 &amp; C2 - Savings Schemes'!N36</f>
        <v>#DIV/0!</v>
      </c>
      <c r="EM36" s="1299" t="e">
        <f>'C, C1 &amp; C2 - Savings Schemes'!O36</f>
        <v>#DIV/0!</v>
      </c>
      <c r="EN36" s="1300">
        <f>'C, C1 &amp; C2 - Savings Schemes'!P36</f>
        <v>0</v>
      </c>
      <c r="EO36" s="2185"/>
      <c r="EP36" s="2185"/>
      <c r="EQ36" s="2185"/>
      <c r="ER36" s="2185"/>
      <c r="ES36" s="2185"/>
      <c r="ET36" s="2185"/>
      <c r="EU36" s="2185"/>
      <c r="EV36" s="2185"/>
      <c r="EW36" s="2187"/>
      <c r="EX36" s="2954" t="str">
        <f>'Table C3 Tracker'!A30</f>
        <v>Total</v>
      </c>
      <c r="EY36" s="1168" t="str">
        <f>'Table C3 Tracker'!B30</f>
        <v>Month 1 - Plan</v>
      </c>
      <c r="EZ36" s="1899">
        <f>'Table C3 Tracker'!C30</f>
        <v>0</v>
      </c>
      <c r="FA36" s="1900">
        <f>'Table C3 Tracker'!D30</f>
        <v>0</v>
      </c>
      <c r="FB36" s="1900">
        <f>'Table C3 Tracker'!E30</f>
        <v>0</v>
      </c>
      <c r="FC36" s="1900">
        <f>'Table C3 Tracker'!F30</f>
        <v>0</v>
      </c>
      <c r="FD36" s="1900">
        <f>'Table C3 Tracker'!G30</f>
        <v>0</v>
      </c>
      <c r="FE36" s="1900">
        <f>'Table C3 Tracker'!H30</f>
        <v>0</v>
      </c>
      <c r="FF36" s="1900">
        <f>'Table C3 Tracker'!I30</f>
        <v>0</v>
      </c>
      <c r="FG36" s="1900">
        <f>'Table C3 Tracker'!J30</f>
        <v>0</v>
      </c>
      <c r="FH36" s="1900">
        <f>'Table C3 Tracker'!K30</f>
        <v>0</v>
      </c>
      <c r="FI36" s="1900">
        <f>'Table C3 Tracker'!L30</f>
        <v>0</v>
      </c>
      <c r="FJ36" s="1900">
        <f>'Table C3 Tracker'!M30</f>
        <v>0</v>
      </c>
      <c r="FK36" s="1900">
        <f>'Table C3 Tracker'!N30</f>
        <v>0</v>
      </c>
      <c r="FL36" s="1903">
        <f>'Table C3 Tracker'!O30</f>
        <v>0</v>
      </c>
      <c r="FM36" s="131">
        <f>'Table C3 Tracker'!P30</f>
        <v>0</v>
      </c>
      <c r="FN36" s="1901">
        <f>'Table C3 Tracker'!Q30</f>
        <v>0</v>
      </c>
      <c r="FO36" s="1903">
        <f>'Table C3 Tracker'!R30</f>
        <v>0</v>
      </c>
      <c r="FP36" s="1903">
        <f>'Table C3 Tracker'!S30</f>
        <v>0</v>
      </c>
      <c r="FQ36" s="1903">
        <f>'Table C3 Tracker'!T30</f>
        <v>0</v>
      </c>
      <c r="FR36" s="1903">
        <f>'Table C3 Tracker'!U30</f>
        <v>0</v>
      </c>
      <c r="FS36" s="2213"/>
      <c r="GF36" s="2375">
        <f>'E - Resource Limits'!A36</f>
        <v>24</v>
      </c>
      <c r="GG36" s="2376">
        <f>'E - Resource Limits'!B36</f>
        <v>0</v>
      </c>
      <c r="GH36" s="2377">
        <f>'E - Resource Limits'!C36</f>
        <v>0</v>
      </c>
      <c r="GI36" s="2377">
        <f>'E - Resource Limits'!D36</f>
        <v>0</v>
      </c>
      <c r="GJ36" s="2377">
        <f>'E - Resource Limits'!E36</f>
        <v>0</v>
      </c>
      <c r="GK36" s="2377">
        <f>'E - Resource Limits'!F36</f>
        <v>0</v>
      </c>
      <c r="GL36" s="2311">
        <f>'E - Resource Limits'!G36</f>
        <v>0</v>
      </c>
      <c r="GM36" s="2378">
        <f>'E - Resource Limits'!H36</f>
        <v>0</v>
      </c>
      <c r="GN36" s="2377">
        <f>'E - Resource Limits'!I36</f>
        <v>0</v>
      </c>
      <c r="GO36" s="2377">
        <f>'E - Resource Limits'!J36</f>
        <v>0</v>
      </c>
      <c r="GP36" s="2377">
        <f>'E - Resource Limits'!K36</f>
        <v>0</v>
      </c>
      <c r="GQ36" s="2379">
        <f>'E - Resource Limits'!L36</f>
        <v>0</v>
      </c>
      <c r="GR36" s="2190">
        <f t="shared" si="5"/>
        <v>0</v>
      </c>
      <c r="GT36" s="191">
        <f>'E1 - Invoiced Income'!A36</f>
        <v>25</v>
      </c>
      <c r="GU36" s="2009">
        <f>'E1 - Invoiced Income'!B36</f>
        <v>0</v>
      </c>
      <c r="GV36" s="2010">
        <f>'E1 - Invoiced Income'!C36</f>
        <v>0</v>
      </c>
      <c r="GW36" s="2010">
        <f>'E1 - Invoiced Income'!D36</f>
        <v>0</v>
      </c>
      <c r="GX36" s="2010">
        <f>'E1 - Invoiced Income'!E36</f>
        <v>0</v>
      </c>
      <c r="GY36" s="2010">
        <f>'E1 - Invoiced Income'!F36</f>
        <v>0</v>
      </c>
      <c r="GZ36" s="2010">
        <f>'E1 - Invoiced Income'!G36</f>
        <v>0</v>
      </c>
      <c r="HA36" s="2010">
        <f>'E1 - Invoiced Income'!H36</f>
        <v>0</v>
      </c>
      <c r="HB36" s="2010">
        <f>'E1 - Invoiced Income'!I36</f>
        <v>0</v>
      </c>
      <c r="HC36" s="2010">
        <f>'E1 - Invoiced Income'!J36</f>
        <v>0</v>
      </c>
      <c r="HD36" s="2010">
        <f>'E1 - Invoiced Income'!K36</f>
        <v>0</v>
      </c>
      <c r="HE36" s="2010">
        <f>'E1 - Invoiced Income'!L36</f>
        <v>0</v>
      </c>
      <c r="HF36" s="2010">
        <f>'E1 - Invoiced Income'!M36</f>
        <v>0</v>
      </c>
      <c r="HG36" s="2010">
        <f>'E1 - Invoiced Income'!N36</f>
        <v>0</v>
      </c>
      <c r="HH36" s="2010">
        <f>'E1 - Invoiced Income'!O36</f>
        <v>0</v>
      </c>
      <c r="HI36" s="2010">
        <f>'E1 - Invoiced Income'!P36</f>
        <v>0</v>
      </c>
      <c r="HJ36" s="2010">
        <f>'E1 - Invoiced Income'!R36</f>
        <v>0</v>
      </c>
      <c r="HK36" s="2010">
        <f>'E1 - Invoiced Income'!S36</f>
        <v>0</v>
      </c>
      <c r="HL36" s="1852">
        <f>'E1 - Invoiced Income'!T36</f>
        <v>0</v>
      </c>
      <c r="HM36" s="2011">
        <f>'E1 - Invoiced Income'!U36</f>
        <v>0</v>
      </c>
      <c r="HO36" s="2269">
        <f>'F - SoFP'!A36</f>
        <v>21</v>
      </c>
      <c r="HP36" s="2491" t="str">
        <f>'F - SoFP'!B36</f>
        <v>Other financial liabilities</v>
      </c>
      <c r="HQ36" s="2271">
        <f>'F - SoFP'!C36</f>
        <v>0</v>
      </c>
      <c r="HR36" s="2272">
        <f>'F - SoFP'!D36</f>
        <v>0</v>
      </c>
      <c r="HS36" s="2272">
        <f>'F - SoFP'!E36</f>
        <v>0</v>
      </c>
      <c r="HT36" s="2201"/>
      <c r="HV36" s="2316">
        <f>'G - Cash Flow'!A36</f>
        <v>24</v>
      </c>
      <c r="HW36" s="2333" t="str">
        <f>'G - Cash Flow'!B36</f>
        <v>Net cash inflow/outflow</v>
      </c>
      <c r="HX36" s="2318">
        <f>'G - Cash Flow'!C36</f>
        <v>0</v>
      </c>
      <c r="HY36" s="2318">
        <f>'G - Cash Flow'!D36</f>
        <v>0</v>
      </c>
      <c r="HZ36" s="2318">
        <f>'G - Cash Flow'!E36</f>
        <v>0</v>
      </c>
      <c r="IA36" s="2318">
        <f>'G - Cash Flow'!F36</f>
        <v>0</v>
      </c>
      <c r="IB36" s="2318">
        <f>'G - Cash Flow'!G36</f>
        <v>0</v>
      </c>
      <c r="IC36" s="2318">
        <f>'G - Cash Flow'!H36</f>
        <v>0</v>
      </c>
      <c r="ID36" s="2318">
        <f>'G - Cash Flow'!I36</f>
        <v>0</v>
      </c>
      <c r="IE36" s="2318">
        <f>'G - Cash Flow'!J36</f>
        <v>0</v>
      </c>
      <c r="IF36" s="2318">
        <f>'G - Cash Flow'!K36</f>
        <v>0</v>
      </c>
      <c r="IG36" s="2318">
        <f>'G - Cash Flow'!L36</f>
        <v>0</v>
      </c>
      <c r="IH36" s="2318">
        <f>'G - Cash Flow'!M36</f>
        <v>0</v>
      </c>
      <c r="II36" s="2318">
        <f>'G - Cash Flow'!N36</f>
        <v>0</v>
      </c>
      <c r="IJ36" s="2492"/>
      <c r="IK36" s="2197"/>
      <c r="JD36" s="2351">
        <f>'I - Capital RLM'!A36</f>
        <v>18</v>
      </c>
      <c r="JE36" s="2390">
        <f>'I - Capital RLM'!B36</f>
        <v>0</v>
      </c>
      <c r="JF36" s="2272">
        <f>'I - Capital RLM'!C36</f>
        <v>0</v>
      </c>
      <c r="JG36" s="2272">
        <f>'I - Capital RLM'!D36</f>
        <v>0</v>
      </c>
      <c r="JH36" s="2382">
        <f>'I - Capital RLM'!E36</f>
        <v>0</v>
      </c>
      <c r="JI36" s="2383">
        <f>'I - Capital RLM'!F36</f>
        <v>0</v>
      </c>
      <c r="JJ36" s="2272">
        <f>'I - Capital RLM'!G36</f>
        <v>0</v>
      </c>
      <c r="JK36" s="2272">
        <f>'I - Capital RLM'!H36</f>
        <v>0</v>
      </c>
      <c r="JL36" s="2382">
        <f>'I - Capital RLM'!I36</f>
        <v>0</v>
      </c>
      <c r="JM36" s="2384"/>
      <c r="JN36" s="2129">
        <f>'I - Capital RLM'!K36</f>
        <v>0</v>
      </c>
      <c r="JO36" s="2384">
        <f t="shared" si="6"/>
        <v>0</v>
      </c>
      <c r="JQ36" s="2351">
        <f>'J - Capital In Year Schemes'!A36</f>
        <v>25</v>
      </c>
      <c r="JR36" s="2352">
        <f>'J - Capital In Year Schemes'!B36</f>
        <v>0</v>
      </c>
      <c r="JS36" s="2352">
        <f>'J - Capital In Year Schemes'!C36</f>
        <v>0</v>
      </c>
      <c r="JT36" s="2272">
        <f>'J - Capital In Year Schemes'!D36</f>
        <v>0</v>
      </c>
      <c r="JU36" s="2272">
        <f>'J - Capital In Year Schemes'!E36</f>
        <v>0</v>
      </c>
      <c r="JV36" s="2272">
        <f>'J - Capital In Year Schemes'!F36</f>
        <v>0</v>
      </c>
      <c r="JW36" s="2272">
        <f>'J - Capital In Year Schemes'!G36</f>
        <v>0</v>
      </c>
      <c r="JX36" s="2272">
        <f>'J - Capital In Year Schemes'!H36</f>
        <v>0</v>
      </c>
      <c r="JY36" s="2272">
        <f>'J - Capital In Year Schemes'!I36</f>
        <v>0</v>
      </c>
      <c r="JZ36" s="2272">
        <f>'J - Capital In Year Schemes'!J36</f>
        <v>0</v>
      </c>
      <c r="KA36" s="2272">
        <f>'J - Capital In Year Schemes'!K36</f>
        <v>0</v>
      </c>
      <c r="KB36" s="2272">
        <f>'J - Capital In Year Schemes'!L36</f>
        <v>0</v>
      </c>
      <c r="KC36" s="2272">
        <f>'J - Capital In Year Schemes'!M36</f>
        <v>0</v>
      </c>
      <c r="KD36" s="2272">
        <f>'J - Capital In Year Schemes'!N36</f>
        <v>0</v>
      </c>
      <c r="KE36" s="2272">
        <f>'J - Capital In Year Schemes'!O36</f>
        <v>0</v>
      </c>
      <c r="KF36" s="2272">
        <f>'J - Capital In Year Schemes'!P36</f>
        <v>0</v>
      </c>
      <c r="KG36" s="2272">
        <f>'J - Capital In Year Schemes'!Q36</f>
        <v>0</v>
      </c>
      <c r="KH36" s="2353">
        <f>'J - Capital In Year Schemes'!R36</f>
        <v>0</v>
      </c>
      <c r="KI36" s="2353">
        <f>'J - Capital In Year Schemes'!S36</f>
        <v>0</v>
      </c>
      <c r="KJ36" s="2354">
        <f>'J - Capital In Year Schemes'!T36</f>
        <v>0</v>
      </c>
      <c r="KK36" s="2323">
        <f t="shared" si="4"/>
        <v>0</v>
      </c>
      <c r="KM36" s="2316">
        <f>'K - Capital Disposals'!A36</f>
        <v>21</v>
      </c>
      <c r="KN36" s="2484">
        <f>'K - Capital Disposals'!B36</f>
        <v>0</v>
      </c>
      <c r="KO36" s="2325">
        <f>'K - Capital Disposals'!C36</f>
        <v>0</v>
      </c>
      <c r="KP36" s="2325">
        <f>'K - Capital Disposals'!D36</f>
        <v>0</v>
      </c>
      <c r="KQ36" s="2341">
        <f>'K - Capital Disposals'!E36</f>
        <v>0</v>
      </c>
      <c r="KR36" s="2327">
        <f>'K - Capital Disposals'!F36</f>
        <v>0</v>
      </c>
      <c r="KS36" s="2327">
        <f>'K - Capital Disposals'!G36</f>
        <v>0</v>
      </c>
      <c r="KT36" s="2317">
        <f>'K - Capital Disposals'!H36</f>
        <v>0</v>
      </c>
      <c r="KU36" s="2318">
        <f>'K - Capital Disposals'!I36</f>
        <v>0</v>
      </c>
      <c r="KV36" s="2385">
        <f>'K - Capital Disposals'!J36</f>
        <v>0</v>
      </c>
      <c r="KW36" s="2356"/>
      <c r="KX36" s="2356"/>
      <c r="KY36" s="2356"/>
      <c r="KZ36" s="2356"/>
      <c r="LA36" s="2356"/>
      <c r="LB36" s="2357"/>
      <c r="LC36" s="2190"/>
      <c r="LE36" s="1790">
        <f>'L - EFL'!A36</f>
        <v>23</v>
      </c>
      <c r="LF36" s="1789" t="str">
        <f>'L - EFL'!B36</f>
        <v>TOTAL EXTERNAL FINANCE</v>
      </c>
      <c r="LG36" s="1787">
        <f>'L - EFL'!C36</f>
        <v>0</v>
      </c>
      <c r="LH36" s="1787">
        <f>'L - EFL'!D36</f>
        <v>0</v>
      </c>
      <c r="LI36" s="2493">
        <f>'L - EFL'!E36</f>
        <v>0</v>
      </c>
      <c r="LJ36" s="1787">
        <f>'L - EFL'!F36</f>
        <v>0</v>
      </c>
      <c r="LL36" s="1281"/>
      <c r="LM36" s="2461">
        <f>'M - Aged Debtors'!B36</f>
        <v>0</v>
      </c>
      <c r="LN36" s="2462">
        <f>'M - Aged Debtors'!C36</f>
        <v>0</v>
      </c>
      <c r="LO36" s="2463">
        <f>'M - Aged Debtors'!D36</f>
        <v>0</v>
      </c>
      <c r="LP36" s="2464">
        <f>'M - Aged Debtors'!E36</f>
        <v>0</v>
      </c>
      <c r="LQ36" s="2465">
        <f>'M - Aged Debtors'!F36</f>
        <v>0</v>
      </c>
      <c r="LR36" s="902" t="str">
        <f>'M - Aged Debtors'!G36</f>
        <v/>
      </c>
      <c r="LS36" s="899" t="str">
        <f>'M - Aged Debtors'!H36</f>
        <v/>
      </c>
      <c r="LT36" s="899" t="str">
        <f>'M - Aged Debtors'!I36</f>
        <v/>
      </c>
      <c r="LU36" s="900" t="str">
        <f>'M - Aged Debtors'!J36</f>
        <v/>
      </c>
      <c r="LV36" s="1964">
        <f>'M - Aged Debtors'!K36</f>
        <v>0</v>
      </c>
      <c r="LX36" s="512" t="str">
        <f>'N - GMS'!A36</f>
        <v>Learning Disabilities</v>
      </c>
      <c r="LY36" s="510"/>
      <c r="LZ36" s="511">
        <f>'N - GMS'!C36</f>
        <v>19</v>
      </c>
      <c r="MA36" s="2494">
        <f>'N - GMS'!D36</f>
        <v>0</v>
      </c>
      <c r="MB36" s="2495">
        <f>'N - GMS'!E36</f>
        <v>0</v>
      </c>
      <c r="MC36" s="2495">
        <f>'N - GMS'!F36</f>
        <v>0</v>
      </c>
      <c r="MD36" s="513">
        <f>'N - GMS'!G36</f>
        <v>0</v>
      </c>
      <c r="ME36" s="1295"/>
      <c r="MF36" s="1125">
        <f>'N - GMS'!I36</f>
        <v>0</v>
      </c>
      <c r="MH36" s="2952" t="str">
        <f>'O - Dental'!A36</f>
        <v>Oral Surgery</v>
      </c>
      <c r="MI36" s="2953"/>
      <c r="MJ36" s="761">
        <f>'O - Dental'!C36</f>
        <v>26</v>
      </c>
      <c r="MK36" s="721">
        <f>'O - Dental'!D36</f>
        <v>0</v>
      </c>
      <c r="ML36" s="2467">
        <f>'O - Dental'!E36</f>
        <v>0</v>
      </c>
      <c r="MM36" s="2468">
        <f>'O - Dental'!F36</f>
        <v>0</v>
      </c>
      <c r="MN36" s="2469">
        <f>'O - Dental'!G36</f>
        <v>0</v>
      </c>
      <c r="MO36" s="717"/>
      <c r="MP36" s="1973">
        <f>'O - Dental'!I36</f>
        <v>0</v>
      </c>
    </row>
    <row r="37" spans="13:354" ht="20" customHeight="1" thickBot="1">
      <c r="M37" s="1035">
        <f>'A - Movement'!A37</f>
        <v>27</v>
      </c>
      <c r="N37" s="2086" t="str">
        <f>'A - Movement'!B37</f>
        <v>In Year Expenditure Cost Reduction Due To Covid-19 (Positive Value)</v>
      </c>
      <c r="O37" s="1243">
        <f>'A - Movement'!C37</f>
        <v>0</v>
      </c>
      <c r="P37" s="1243">
        <f>'A - Movement'!D37</f>
        <v>0</v>
      </c>
      <c r="Q37" s="1039">
        <f>'A - Movement'!E37</f>
        <v>0</v>
      </c>
      <c r="R37" s="1039">
        <f>'A - Movement'!F37</f>
        <v>0</v>
      </c>
      <c r="S37" s="1941"/>
      <c r="T37" s="2183"/>
      <c r="U37" s="1035">
        <f>'A - Movement'!I37</f>
        <v>27</v>
      </c>
      <c r="V37" s="2086" t="str">
        <f t="shared" si="7"/>
        <v>In Year Expenditure Cost Reduction Due To Covid-19 (Positive Value)</v>
      </c>
      <c r="W37" s="1243">
        <f>'A - Movement'!J37</f>
        <v>0</v>
      </c>
      <c r="X37" s="1243">
        <f>'A - Movement'!K37</f>
        <v>0</v>
      </c>
      <c r="Y37" s="1243">
        <f>'A - Movement'!L37</f>
        <v>0</v>
      </c>
      <c r="Z37" s="1243">
        <f>'A - Movement'!M37</f>
        <v>0</v>
      </c>
      <c r="AA37" s="1243">
        <f>'A - Movement'!N37</f>
        <v>0</v>
      </c>
      <c r="AB37" s="1243">
        <f>'A - Movement'!O37</f>
        <v>0</v>
      </c>
      <c r="AC37" s="1243">
        <f>'A - Movement'!P37</f>
        <v>0</v>
      </c>
      <c r="AD37" s="1243">
        <f>'A - Movement'!Q37</f>
        <v>0</v>
      </c>
      <c r="AE37" s="1243">
        <f>'A - Movement'!R37</f>
        <v>0</v>
      </c>
      <c r="AF37" s="1243">
        <f>'A - Movement'!S37</f>
        <v>0</v>
      </c>
      <c r="AG37" s="1243">
        <f>'A - Movement'!T37</f>
        <v>0</v>
      </c>
      <c r="AH37" s="1243">
        <f>'A - Movement'!U37</f>
        <v>0</v>
      </c>
      <c r="AI37" s="1243">
        <f>'A - Movement'!V37</f>
        <v>0</v>
      </c>
      <c r="AJ37" s="1243">
        <f>'A - Movement'!W37</f>
        <v>0</v>
      </c>
      <c r="AK37" s="1243">
        <f t="shared" si="8"/>
        <v>0</v>
      </c>
      <c r="AL37" s="1039">
        <f t="shared" si="9"/>
        <v>0</v>
      </c>
      <c r="AM37" s="1039">
        <f t="shared" si="10"/>
        <v>0</v>
      </c>
      <c r="AN37" s="1941"/>
      <c r="AO37" s="2183"/>
      <c r="AP37" s="1548"/>
      <c r="AQ37" s="1549" t="str">
        <f>'A1 - Underlying Position'!B38</f>
        <v>Section B - By Directorate</v>
      </c>
      <c r="AR37" s="1559" t="str">
        <f>'A1 - Underlying Position'!C38</f>
        <v>Underlying Position b/f</v>
      </c>
      <c r="AS37" s="2496" t="str">
        <f>'A1 - Underlying Position'!D38</f>
        <v>Recurring Savings (+ve)</v>
      </c>
      <c r="AT37" s="2496" t="str">
        <f>'A1 - Underlying Position'!E38</f>
        <v>Recurring Allocations / Income (+ve)</v>
      </c>
      <c r="AU37" s="1550" t="str">
        <f>'A1 - Underlying Position'!F38</f>
        <v>Subtotal</v>
      </c>
      <c r="AV37" s="2260" t="str">
        <f>'A1 - Underlying Position'!G37</f>
        <v>New, Recurring, Full Year Effect of Unmitigated Pressures (-ve)</v>
      </c>
      <c r="AW37" s="1550" t="str">
        <f>'A1 - Underlying Position'!H38</f>
        <v>Underlying Position c/f</v>
      </c>
      <c r="AZ37" s="400">
        <f>'A2 - Risks'!A37</f>
        <v>28</v>
      </c>
      <c r="BA37" s="2036">
        <f>'A2 - Risks'!B37</f>
        <v>0</v>
      </c>
      <c r="BB37" s="2039">
        <f>'A2 - Risks'!C37</f>
        <v>0</v>
      </c>
      <c r="BC37" s="2040">
        <f>'A2 - Risks'!D37</f>
        <v>0</v>
      </c>
      <c r="BE37" s="2497">
        <f>'B - Monthly Positions'!A37</f>
        <v>27</v>
      </c>
      <c r="BF37" s="1187" t="str">
        <f>'B - Monthly Positions'!B37</f>
        <v>Net surplus/ (deficit)</v>
      </c>
      <c r="BG37" s="101" t="str">
        <f>'B - Monthly Positions'!C37</f>
        <v>Actual/F'cast</v>
      </c>
      <c r="BH37" s="1244">
        <f>'B - Monthly Positions'!D37</f>
        <v>0</v>
      </c>
      <c r="BI37" s="1244">
        <f>'B - Monthly Positions'!E37</f>
        <v>0</v>
      </c>
      <c r="BJ37" s="1244">
        <f>'B - Monthly Positions'!F37</f>
        <v>0</v>
      </c>
      <c r="BK37" s="1244">
        <f>'B - Monthly Positions'!G37</f>
        <v>0</v>
      </c>
      <c r="BL37" s="1244">
        <f>'B - Monthly Positions'!H37</f>
        <v>0</v>
      </c>
      <c r="BM37" s="1244">
        <f>'B - Monthly Positions'!I37</f>
        <v>0</v>
      </c>
      <c r="BN37" s="1244">
        <f>'B - Monthly Positions'!J37</f>
        <v>0</v>
      </c>
      <c r="BO37" s="1244">
        <f>'B - Monthly Positions'!K37</f>
        <v>0</v>
      </c>
      <c r="BP37" s="1244">
        <f>'B - Monthly Positions'!L37</f>
        <v>0</v>
      </c>
      <c r="BQ37" s="1244">
        <f>'B - Monthly Positions'!M37</f>
        <v>0</v>
      </c>
      <c r="BR37" s="1244">
        <f>'B - Monthly Positions'!N37</f>
        <v>0</v>
      </c>
      <c r="BS37" s="1217">
        <f>'B - Monthly Positions'!O37</f>
        <v>0</v>
      </c>
      <c r="BT37" s="1244">
        <f>'B - Monthly Positions'!P37</f>
        <v>0</v>
      </c>
      <c r="BU37" s="1244">
        <f>'B - Monthly Positions'!Q37</f>
        <v>0</v>
      </c>
      <c r="BV37" s="2498"/>
      <c r="BW37" s="2498"/>
      <c r="BX37" s="90"/>
      <c r="BY37" s="1346" t="str">
        <f>'B1 - Net Exp Profiles'!B37</f>
        <v>Non Pay - Expenditure Profiles</v>
      </c>
      <c r="BZ37" s="1372" t="str">
        <f>'B1 - Net Exp Profiles'!C37</f>
        <v>Apr</v>
      </c>
      <c r="CA37" s="1359" t="str">
        <f>'B1 - Net Exp Profiles'!D37</f>
        <v>May</v>
      </c>
      <c r="CB37" s="1359" t="str">
        <f>'B1 - Net Exp Profiles'!E37</f>
        <v>Jun</v>
      </c>
      <c r="CC37" s="1359" t="str">
        <f>'B1 - Net Exp Profiles'!F37</f>
        <v>Jul</v>
      </c>
      <c r="CD37" s="1359" t="str">
        <f>'B1 - Net Exp Profiles'!G37</f>
        <v>Aug</v>
      </c>
      <c r="CE37" s="1359" t="str">
        <f>'B1 - Net Exp Profiles'!H37</f>
        <v>Sep</v>
      </c>
      <c r="CF37" s="1359" t="str">
        <f>'B1 - Net Exp Profiles'!I37</f>
        <v>Oct</v>
      </c>
      <c r="CG37" s="1359" t="str">
        <f>'B1 - Net Exp Profiles'!J37</f>
        <v>Nov</v>
      </c>
      <c r="CH37" s="1359" t="str">
        <f>'B1 - Net Exp Profiles'!K37</f>
        <v>Dec</v>
      </c>
      <c r="CI37" s="1359" t="str">
        <f>'B1 - Net Exp Profiles'!L37</f>
        <v>Jan</v>
      </c>
      <c r="CJ37" s="1359" t="str">
        <f>'B1 - Net Exp Profiles'!M37</f>
        <v>Feb</v>
      </c>
      <c r="CK37" s="1360" t="str">
        <f>'B1 - Net Exp Profiles'!N37</f>
        <v>Mar</v>
      </c>
      <c r="CL37" s="1361" t="str">
        <f>'B1 - Net Exp Profiles'!O37</f>
        <v>Total YTD</v>
      </c>
      <c r="CM37" s="1361" t="str">
        <f>'B1 - Net Exp Profiles'!P37</f>
        <v>Forecast year-end position</v>
      </c>
      <c r="CO37" s="1475">
        <f>'B2 - Pay &amp; Agency'!A37</f>
        <v>5</v>
      </c>
      <c r="CP37" s="1479" t="str">
        <f>'B2 - Pay &amp; Agency'!B37</f>
        <v xml:space="preserve">Additional Clinical Services </v>
      </c>
      <c r="CQ37" s="1987">
        <f>'B2 - Pay &amp; Agency'!C37</f>
        <v>0</v>
      </c>
      <c r="CR37" s="1988">
        <f>'B2 - Pay &amp; Agency'!D37</f>
        <v>0</v>
      </c>
      <c r="CS37" s="1988">
        <f>'B2 - Pay &amp; Agency'!E37</f>
        <v>0</v>
      </c>
      <c r="CT37" s="1988">
        <f>'B2 - Pay &amp; Agency'!F37</f>
        <v>0</v>
      </c>
      <c r="CU37" s="1988">
        <f>'B2 - Pay &amp; Agency'!G37</f>
        <v>0</v>
      </c>
      <c r="CV37" s="1988">
        <f>'B2 - Pay &amp; Agency'!H37</f>
        <v>0</v>
      </c>
      <c r="CW37" s="1988">
        <f>'B2 - Pay &amp; Agency'!I37</f>
        <v>0</v>
      </c>
      <c r="CX37" s="1988">
        <f>'B2 - Pay &amp; Agency'!J37</f>
        <v>0</v>
      </c>
      <c r="CY37" s="1988">
        <f>'B2 - Pay &amp; Agency'!K37</f>
        <v>0</v>
      </c>
      <c r="CZ37" s="1988">
        <f>'B2 - Pay &amp; Agency'!L37</f>
        <v>0</v>
      </c>
      <c r="DA37" s="1988">
        <f>'B2 - Pay &amp; Agency'!M37</f>
        <v>0</v>
      </c>
      <c r="DB37" s="1989">
        <f>'B2 - Pay &amp; Agency'!N37</f>
        <v>0</v>
      </c>
      <c r="DC37" s="1470">
        <f>'B2 - Pay &amp; Agency'!O37</f>
        <v>0</v>
      </c>
      <c r="DD37" s="1471">
        <f>'B2 - Pay &amp; Agency'!P37</f>
        <v>0</v>
      </c>
      <c r="DF37" s="2771"/>
      <c r="DG37" s="2163"/>
      <c r="DH37" s="2167"/>
      <c r="DI37" s="2167"/>
      <c r="DJ37" s="2167"/>
      <c r="DK37" s="2167"/>
      <c r="DL37" s="2167"/>
      <c r="DM37" s="2167"/>
      <c r="DN37" s="2167"/>
      <c r="DO37" s="2167"/>
      <c r="DP37" s="2167"/>
      <c r="DQ37" s="2167"/>
      <c r="DR37" s="2167"/>
      <c r="DS37" s="2167"/>
      <c r="DT37" s="2167"/>
      <c r="DU37" s="2167"/>
      <c r="DV37" s="85"/>
      <c r="DW37" s="85"/>
      <c r="DY37" s="2185"/>
      <c r="DZ37" s="2185"/>
      <c r="EA37" s="2185"/>
      <c r="EB37" s="2499"/>
      <c r="EC37" s="2499"/>
      <c r="ED37" s="2499"/>
      <c r="EE37" s="2499"/>
      <c r="EF37" s="2499"/>
      <c r="EG37" s="2499"/>
      <c r="EH37" s="2499"/>
      <c r="EI37" s="2499"/>
      <c r="EJ37" s="2499"/>
      <c r="EK37" s="2499"/>
      <c r="EL37" s="2499"/>
      <c r="EM37" s="2499"/>
      <c r="EN37" s="2213"/>
      <c r="EO37" s="2185"/>
      <c r="EP37" s="2185"/>
      <c r="EQ37" s="2185"/>
      <c r="ER37" s="2185"/>
      <c r="ES37" s="2185"/>
      <c r="ET37" s="2185"/>
      <c r="EU37" s="2185"/>
      <c r="EV37" s="2185"/>
      <c r="EW37" s="2480"/>
      <c r="EX37" s="2955"/>
      <c r="EY37" s="1892" t="str">
        <f>'Table C3 Tracker'!B31</f>
        <v>Month 1 - Actual/Forecast</v>
      </c>
      <c r="EZ37" s="1520">
        <f>'Table C3 Tracker'!C31</f>
        <v>0</v>
      </c>
      <c r="FA37" s="1902">
        <f>'Table C3 Tracker'!D31</f>
        <v>0</v>
      </c>
      <c r="FB37" s="1902">
        <f>'Table C3 Tracker'!E31</f>
        <v>0</v>
      </c>
      <c r="FC37" s="1902">
        <f>'Table C3 Tracker'!F31</f>
        <v>0</v>
      </c>
      <c r="FD37" s="1902">
        <f>'Table C3 Tracker'!G31</f>
        <v>0</v>
      </c>
      <c r="FE37" s="1902">
        <f>'Table C3 Tracker'!H31</f>
        <v>0</v>
      </c>
      <c r="FF37" s="1902">
        <f>'Table C3 Tracker'!I31</f>
        <v>0</v>
      </c>
      <c r="FG37" s="1902">
        <f>'Table C3 Tracker'!J31</f>
        <v>0</v>
      </c>
      <c r="FH37" s="1902">
        <f>'Table C3 Tracker'!K31</f>
        <v>0</v>
      </c>
      <c r="FI37" s="1902">
        <f>'Table C3 Tracker'!L31</f>
        <v>0</v>
      </c>
      <c r="FJ37" s="1902">
        <f>'Table C3 Tracker'!M31</f>
        <v>0</v>
      </c>
      <c r="FK37" s="1902">
        <f>'Table C3 Tracker'!N31</f>
        <v>0</v>
      </c>
      <c r="FL37" s="1904">
        <f>'Table C3 Tracker'!O31</f>
        <v>0</v>
      </c>
      <c r="FM37" s="1027">
        <f>'Table C3 Tracker'!P31</f>
        <v>0</v>
      </c>
      <c r="FN37" s="1024">
        <f>'Table C3 Tracker'!Q31</f>
        <v>0</v>
      </c>
      <c r="FO37" s="1904">
        <f>'Table C3 Tracker'!R31</f>
        <v>0</v>
      </c>
      <c r="FP37" s="1904">
        <f>'Table C3 Tracker'!S31</f>
        <v>0</v>
      </c>
      <c r="FQ37" s="1904">
        <f>'Table C3 Tracker'!T31</f>
        <v>0</v>
      </c>
      <c r="FR37" s="1904">
        <f>'Table C3 Tracker'!U31</f>
        <v>0</v>
      </c>
      <c r="FS37" s="2500"/>
      <c r="GF37" s="2375">
        <f>'E - Resource Limits'!A37</f>
        <v>25</v>
      </c>
      <c r="GG37" s="2376">
        <f>'E - Resource Limits'!B37</f>
        <v>0</v>
      </c>
      <c r="GH37" s="2377">
        <f>'E - Resource Limits'!C37</f>
        <v>0</v>
      </c>
      <c r="GI37" s="2377">
        <f>'E - Resource Limits'!D37</f>
        <v>0</v>
      </c>
      <c r="GJ37" s="2377">
        <f>'E - Resource Limits'!E37</f>
        <v>0</v>
      </c>
      <c r="GK37" s="2377">
        <f>'E - Resource Limits'!F37</f>
        <v>0</v>
      </c>
      <c r="GL37" s="2311">
        <f>'E - Resource Limits'!G37</f>
        <v>0</v>
      </c>
      <c r="GM37" s="2378">
        <f>'E - Resource Limits'!H37</f>
        <v>0</v>
      </c>
      <c r="GN37" s="2377">
        <f>'E - Resource Limits'!I37</f>
        <v>0</v>
      </c>
      <c r="GO37" s="2377">
        <f>'E - Resource Limits'!J37</f>
        <v>0</v>
      </c>
      <c r="GP37" s="2377">
        <f>'E - Resource Limits'!K37</f>
        <v>0</v>
      </c>
      <c r="GQ37" s="2379">
        <f>'E - Resource Limits'!L37</f>
        <v>0</v>
      </c>
      <c r="GR37" s="2190">
        <f t="shared" si="5"/>
        <v>0</v>
      </c>
      <c r="GT37" s="191">
        <f>'E1 - Invoiced Income'!A37</f>
        <v>26</v>
      </c>
      <c r="GU37" s="2009">
        <f>'E1 - Invoiced Income'!B37</f>
        <v>0</v>
      </c>
      <c r="GV37" s="2010">
        <f>'E1 - Invoiced Income'!C37</f>
        <v>0</v>
      </c>
      <c r="GW37" s="2010">
        <f>'E1 - Invoiced Income'!D37</f>
        <v>0</v>
      </c>
      <c r="GX37" s="2010">
        <f>'E1 - Invoiced Income'!E37</f>
        <v>0</v>
      </c>
      <c r="GY37" s="2010">
        <f>'E1 - Invoiced Income'!F37</f>
        <v>0</v>
      </c>
      <c r="GZ37" s="2010">
        <f>'E1 - Invoiced Income'!G37</f>
        <v>0</v>
      </c>
      <c r="HA37" s="2010">
        <f>'E1 - Invoiced Income'!H37</f>
        <v>0</v>
      </c>
      <c r="HB37" s="2010">
        <f>'E1 - Invoiced Income'!I37</f>
        <v>0</v>
      </c>
      <c r="HC37" s="2010">
        <f>'E1 - Invoiced Income'!J37</f>
        <v>0</v>
      </c>
      <c r="HD37" s="2010">
        <f>'E1 - Invoiced Income'!K37</f>
        <v>0</v>
      </c>
      <c r="HE37" s="2010">
        <f>'E1 - Invoiced Income'!L37</f>
        <v>0</v>
      </c>
      <c r="HF37" s="2010">
        <f>'E1 - Invoiced Income'!M37</f>
        <v>0</v>
      </c>
      <c r="HG37" s="2010">
        <f>'E1 - Invoiced Income'!N37</f>
        <v>0</v>
      </c>
      <c r="HH37" s="2010">
        <f>'E1 - Invoiced Income'!O37</f>
        <v>0</v>
      </c>
      <c r="HI37" s="2010">
        <f>'E1 - Invoiced Income'!P37</f>
        <v>0</v>
      </c>
      <c r="HJ37" s="2010">
        <f>'E1 - Invoiced Income'!R37</f>
        <v>0</v>
      </c>
      <c r="HK37" s="2010">
        <f>'E1 - Invoiced Income'!S37</f>
        <v>0</v>
      </c>
      <c r="HL37" s="1852">
        <f>'E1 - Invoiced Income'!T37</f>
        <v>0</v>
      </c>
      <c r="HM37" s="2011">
        <f>'E1 - Invoiced Income'!U37</f>
        <v>0</v>
      </c>
      <c r="HO37" s="2269">
        <f>'F - SoFP'!A37</f>
        <v>22</v>
      </c>
      <c r="HP37" s="2491" t="str">
        <f>'F - SoFP'!B37</f>
        <v>Provisions</v>
      </c>
      <c r="HQ37" s="2271">
        <f>'F - SoFP'!C37</f>
        <v>0</v>
      </c>
      <c r="HR37" s="2272">
        <f>'F - SoFP'!D37</f>
        <v>0</v>
      </c>
      <c r="HS37" s="2272">
        <f>'F - SoFP'!E37</f>
        <v>0</v>
      </c>
      <c r="HT37" s="2201"/>
      <c r="HV37" s="2481">
        <f>'G - Cash Flow'!A37</f>
        <v>25</v>
      </c>
      <c r="HW37" s="2482" t="str">
        <f>'G - Cash Flow'!B37</f>
        <v>Balance b/f</v>
      </c>
      <c r="HX37" s="2501">
        <f>'G - Cash Flow'!C37</f>
        <v>0</v>
      </c>
      <c r="HY37" s="2502">
        <f>'G - Cash Flow'!D37</f>
        <v>0</v>
      </c>
      <c r="HZ37" s="2502">
        <f>'G - Cash Flow'!E37</f>
        <v>0</v>
      </c>
      <c r="IA37" s="2502">
        <f>'G - Cash Flow'!F37</f>
        <v>0</v>
      </c>
      <c r="IB37" s="2502">
        <f>'G - Cash Flow'!G37</f>
        <v>0</v>
      </c>
      <c r="IC37" s="2502">
        <f>'G - Cash Flow'!H37</f>
        <v>0</v>
      </c>
      <c r="ID37" s="2502">
        <f>'G - Cash Flow'!I37</f>
        <v>0</v>
      </c>
      <c r="IE37" s="2502">
        <f>'G - Cash Flow'!J37</f>
        <v>0</v>
      </c>
      <c r="IF37" s="2502">
        <f>'G - Cash Flow'!K37</f>
        <v>0</v>
      </c>
      <c r="IG37" s="2502">
        <f>'G - Cash Flow'!L37</f>
        <v>0</v>
      </c>
      <c r="IH37" s="2502">
        <f>'G - Cash Flow'!M37</f>
        <v>0</v>
      </c>
      <c r="II37" s="2502">
        <f>'G - Cash Flow'!N37</f>
        <v>0</v>
      </c>
      <c r="IJ37" s="2399"/>
      <c r="IK37" s="2197"/>
      <c r="JD37" s="2351">
        <f>'I - Capital RLM'!A37</f>
        <v>19</v>
      </c>
      <c r="JE37" s="2390">
        <f>'I - Capital RLM'!B37</f>
        <v>0</v>
      </c>
      <c r="JF37" s="2272">
        <f>'I - Capital RLM'!C37</f>
        <v>0</v>
      </c>
      <c r="JG37" s="2272">
        <f>'I - Capital RLM'!D37</f>
        <v>0</v>
      </c>
      <c r="JH37" s="2382">
        <f>'I - Capital RLM'!E37</f>
        <v>0</v>
      </c>
      <c r="JI37" s="2383">
        <f>'I - Capital RLM'!F37</f>
        <v>0</v>
      </c>
      <c r="JJ37" s="2272">
        <f>'I - Capital RLM'!G37</f>
        <v>0</v>
      </c>
      <c r="JK37" s="2272">
        <f>'I - Capital RLM'!H37</f>
        <v>0</v>
      </c>
      <c r="JL37" s="2382">
        <f>'I - Capital RLM'!I37</f>
        <v>0</v>
      </c>
      <c r="JM37" s="2384"/>
      <c r="JN37" s="2129">
        <f>'I - Capital RLM'!K37</f>
        <v>0</v>
      </c>
      <c r="JO37" s="2384">
        <f t="shared" si="6"/>
        <v>0</v>
      </c>
      <c r="JQ37" s="2351">
        <f>'J - Capital In Year Schemes'!A37</f>
        <v>26</v>
      </c>
      <c r="JR37" s="2352">
        <f>'J - Capital In Year Schemes'!B37</f>
        <v>0</v>
      </c>
      <c r="JS37" s="2352">
        <f>'J - Capital In Year Schemes'!C37</f>
        <v>0</v>
      </c>
      <c r="JT37" s="2272">
        <f>'J - Capital In Year Schemes'!D37</f>
        <v>0</v>
      </c>
      <c r="JU37" s="2272">
        <f>'J - Capital In Year Schemes'!E37</f>
        <v>0</v>
      </c>
      <c r="JV37" s="2272">
        <f>'J - Capital In Year Schemes'!F37</f>
        <v>0</v>
      </c>
      <c r="JW37" s="2272">
        <f>'J - Capital In Year Schemes'!G37</f>
        <v>0</v>
      </c>
      <c r="JX37" s="2272">
        <f>'J - Capital In Year Schemes'!H37</f>
        <v>0</v>
      </c>
      <c r="JY37" s="2272">
        <f>'J - Capital In Year Schemes'!I37</f>
        <v>0</v>
      </c>
      <c r="JZ37" s="2272">
        <f>'J - Capital In Year Schemes'!J37</f>
        <v>0</v>
      </c>
      <c r="KA37" s="2272">
        <f>'J - Capital In Year Schemes'!K37</f>
        <v>0</v>
      </c>
      <c r="KB37" s="2272">
        <f>'J - Capital In Year Schemes'!L37</f>
        <v>0</v>
      </c>
      <c r="KC37" s="2272">
        <f>'J - Capital In Year Schemes'!M37</f>
        <v>0</v>
      </c>
      <c r="KD37" s="2272">
        <f>'J - Capital In Year Schemes'!N37</f>
        <v>0</v>
      </c>
      <c r="KE37" s="2272">
        <f>'J - Capital In Year Schemes'!O37</f>
        <v>0</v>
      </c>
      <c r="KF37" s="2272">
        <f>'J - Capital In Year Schemes'!P37</f>
        <v>0</v>
      </c>
      <c r="KG37" s="2272">
        <f>'J - Capital In Year Schemes'!Q37</f>
        <v>0</v>
      </c>
      <c r="KH37" s="2353">
        <f>'J - Capital In Year Schemes'!R37</f>
        <v>0</v>
      </c>
      <c r="KI37" s="2353">
        <f>'J - Capital In Year Schemes'!S37</f>
        <v>0</v>
      </c>
      <c r="KJ37" s="2354">
        <f>'J - Capital In Year Schemes'!T37</f>
        <v>0</v>
      </c>
      <c r="KK37" s="2323">
        <f t="shared" si="4"/>
        <v>0</v>
      </c>
      <c r="KM37" s="2316">
        <f>'K - Capital Disposals'!A37</f>
        <v>22</v>
      </c>
      <c r="KN37" s="2484">
        <f>'K - Capital Disposals'!B37</f>
        <v>0</v>
      </c>
      <c r="KO37" s="2325">
        <f>'K - Capital Disposals'!C37</f>
        <v>0</v>
      </c>
      <c r="KP37" s="2325">
        <f>'K - Capital Disposals'!D37</f>
        <v>0</v>
      </c>
      <c r="KQ37" s="2341">
        <f>'K - Capital Disposals'!E37</f>
        <v>0</v>
      </c>
      <c r="KR37" s="2327">
        <f>'K - Capital Disposals'!F37</f>
        <v>0</v>
      </c>
      <c r="KS37" s="2327">
        <f>'K - Capital Disposals'!G37</f>
        <v>0</v>
      </c>
      <c r="KT37" s="2317">
        <f>'K - Capital Disposals'!H37</f>
        <v>0</v>
      </c>
      <c r="KU37" s="2318">
        <f>'K - Capital Disposals'!I37</f>
        <v>0</v>
      </c>
      <c r="KV37" s="2385">
        <f>'K - Capital Disposals'!J37</f>
        <v>0</v>
      </c>
      <c r="KW37" s="2356"/>
      <c r="KX37" s="2356"/>
      <c r="KY37" s="2356"/>
      <c r="KZ37" s="2356"/>
      <c r="LA37" s="2356"/>
      <c r="LB37" s="2357"/>
      <c r="LC37" s="2190"/>
      <c r="LL37" s="1281"/>
      <c r="LM37" s="2461">
        <f>'M - Aged Debtors'!B37</f>
        <v>0</v>
      </c>
      <c r="LN37" s="2462">
        <f>'M - Aged Debtors'!C37</f>
        <v>0</v>
      </c>
      <c r="LO37" s="2463">
        <f>'M - Aged Debtors'!D37</f>
        <v>0</v>
      </c>
      <c r="LP37" s="2464">
        <f>'M - Aged Debtors'!E37</f>
        <v>0</v>
      </c>
      <c r="LQ37" s="2465">
        <f>'M - Aged Debtors'!F37</f>
        <v>0</v>
      </c>
      <c r="LR37" s="902" t="str">
        <f>'M - Aged Debtors'!G37</f>
        <v/>
      </c>
      <c r="LS37" s="899" t="str">
        <f>'M - Aged Debtors'!H37</f>
        <v/>
      </c>
      <c r="LT37" s="899" t="str">
        <f>'M - Aged Debtors'!I37</f>
        <v/>
      </c>
      <c r="LU37" s="900" t="str">
        <f>'M - Aged Debtors'!J37</f>
        <v/>
      </c>
      <c r="LV37" s="1964">
        <f>'M - Aged Debtors'!K37</f>
        <v>0</v>
      </c>
      <c r="LX37" s="512" t="str">
        <f>'N - GMS'!A37</f>
        <v>Childhood  Immunisation Scheme</v>
      </c>
      <c r="LY37" s="510"/>
      <c r="LZ37" s="511">
        <f>'N - GMS'!C37</f>
        <v>20</v>
      </c>
      <c r="MA37" s="2494">
        <f>'N - GMS'!D37</f>
        <v>0</v>
      </c>
      <c r="MB37" s="2495">
        <f>'N - GMS'!E37</f>
        <v>0</v>
      </c>
      <c r="MC37" s="2495">
        <f>'N - GMS'!F37</f>
        <v>0</v>
      </c>
      <c r="MD37" s="513">
        <f>'N - GMS'!G37</f>
        <v>0</v>
      </c>
      <c r="ME37" s="1295"/>
      <c r="MF37" s="1125">
        <f>'N - GMS'!I37</f>
        <v>0</v>
      </c>
      <c r="MH37" s="2957" t="str">
        <f>'O - Dental'!A37</f>
        <v>Orthodontics</v>
      </c>
      <c r="MI37" s="2958"/>
      <c r="MJ37" s="761">
        <f>'O - Dental'!C37</f>
        <v>27</v>
      </c>
      <c r="MK37" s="721">
        <f>'O - Dental'!D37</f>
        <v>0</v>
      </c>
      <c r="ML37" s="2467">
        <f>'O - Dental'!E37</f>
        <v>0</v>
      </c>
      <c r="MM37" s="2468">
        <f>'O - Dental'!F37</f>
        <v>0</v>
      </c>
      <c r="MN37" s="2469">
        <f>'O - Dental'!G37</f>
        <v>0</v>
      </c>
      <c r="MO37" s="717"/>
      <c r="MP37" s="1973">
        <f>'O - Dental'!I37</f>
        <v>0</v>
      </c>
    </row>
    <row r="38" spans="13:354" ht="20" customHeight="1" thickBot="1">
      <c r="M38" s="1035">
        <f>'A - Movement'!A38</f>
        <v>28</v>
      </c>
      <c r="N38" s="2086" t="str">
        <f>'A - Movement'!B38</f>
        <v>In Year Slippage on Investments/Repurposing of Developmental Initiatives Due To Covid-19 (Positive Value)</v>
      </c>
      <c r="O38" s="1243">
        <f>'A - Movement'!C38</f>
        <v>0</v>
      </c>
      <c r="P38" s="1243">
        <f>'A - Movement'!D38</f>
        <v>0</v>
      </c>
      <c r="Q38" s="1039">
        <f>'A - Movement'!E38</f>
        <v>0</v>
      </c>
      <c r="R38" s="1039">
        <f>'A - Movement'!F38</f>
        <v>0</v>
      </c>
      <c r="S38" s="1941"/>
      <c r="T38" s="2183"/>
      <c r="U38" s="1035">
        <f>'A - Movement'!I38</f>
        <v>28</v>
      </c>
      <c r="V38" s="2086" t="str">
        <f t="shared" si="7"/>
        <v>In Year Slippage on Investments/Repurposing of Developmental Initiatives Due To Covid-19 (Positive Value)</v>
      </c>
      <c r="W38" s="1243">
        <f>'A - Movement'!J38</f>
        <v>0</v>
      </c>
      <c r="X38" s="1243">
        <f>'A - Movement'!K38</f>
        <v>0</v>
      </c>
      <c r="Y38" s="1243">
        <f>'A - Movement'!L38</f>
        <v>0</v>
      </c>
      <c r="Z38" s="1243">
        <f>'A - Movement'!M38</f>
        <v>0</v>
      </c>
      <c r="AA38" s="1243">
        <f>'A - Movement'!N38</f>
        <v>0</v>
      </c>
      <c r="AB38" s="1243">
        <f>'A - Movement'!O38</f>
        <v>0</v>
      </c>
      <c r="AC38" s="1243">
        <f>'A - Movement'!P38</f>
        <v>0</v>
      </c>
      <c r="AD38" s="1243">
        <f>'A - Movement'!Q38</f>
        <v>0</v>
      </c>
      <c r="AE38" s="1243">
        <f>'A - Movement'!R38</f>
        <v>0</v>
      </c>
      <c r="AF38" s="1243">
        <f>'A - Movement'!S38</f>
        <v>0</v>
      </c>
      <c r="AG38" s="1243">
        <f>'A - Movement'!T38</f>
        <v>0</v>
      </c>
      <c r="AH38" s="1243">
        <f>'A - Movement'!U38</f>
        <v>0</v>
      </c>
      <c r="AI38" s="1243">
        <f>'A - Movement'!V38</f>
        <v>0</v>
      </c>
      <c r="AJ38" s="1243">
        <f>'A - Movement'!W38</f>
        <v>0</v>
      </c>
      <c r="AK38" s="1243">
        <f t="shared" si="8"/>
        <v>0</v>
      </c>
      <c r="AL38" s="1039">
        <f t="shared" si="9"/>
        <v>0</v>
      </c>
      <c r="AM38" s="1039">
        <f t="shared" si="10"/>
        <v>0</v>
      </c>
      <c r="AN38" s="1941"/>
      <c r="AO38" s="2183"/>
      <c r="AP38" s="1548"/>
      <c r="AQ38" s="1549"/>
      <c r="AR38" s="1565" t="str">
        <f>'A1 - Underlying Position'!C39</f>
        <v>£'000</v>
      </c>
      <c r="AS38" s="1566" t="str">
        <f>'A1 - Underlying Position'!D39</f>
        <v>£'000</v>
      </c>
      <c r="AT38" s="1566" t="str">
        <f>'A1 - Underlying Position'!E39</f>
        <v>£'000</v>
      </c>
      <c r="AU38" s="1564" t="str">
        <f>'A1 - Underlying Position'!F39</f>
        <v>£'000</v>
      </c>
      <c r="AV38" s="1564" t="str">
        <f>'A1 - Underlying Position'!G39</f>
        <v>£'000</v>
      </c>
      <c r="AW38" s="1564" t="str">
        <f>'A1 - Underlying Position'!H39</f>
        <v>£'000</v>
      </c>
      <c r="AZ38" s="400">
        <f>'A2 - Risks'!A38</f>
        <v>29</v>
      </c>
      <c r="BA38" s="2036">
        <f>'A2 - Risks'!B38</f>
        <v>0</v>
      </c>
      <c r="BB38" s="2039">
        <f>'A2 - Risks'!C38</f>
        <v>0</v>
      </c>
      <c r="BC38" s="2040">
        <f>'A2 - Risks'!D38</f>
        <v>0</v>
      </c>
      <c r="BE38" s="2248"/>
      <c r="BF38" s="2185"/>
      <c r="BG38" s="2185"/>
      <c r="BH38" s="1084"/>
      <c r="BI38" s="1084"/>
      <c r="BJ38" s="1084"/>
      <c r="BK38" s="1084"/>
      <c r="BL38" s="1084"/>
      <c r="BM38" s="1084"/>
      <c r="BN38" s="1084"/>
      <c r="BO38" s="1084"/>
      <c r="BP38" s="1084"/>
      <c r="BQ38" s="1084"/>
      <c r="BR38" s="1084"/>
      <c r="BS38" s="108"/>
      <c r="BT38" s="108"/>
      <c r="BU38" s="2219"/>
      <c r="BV38" s="2498"/>
      <c r="BW38" s="2498"/>
      <c r="BX38" s="90"/>
      <c r="BY38" s="1347"/>
      <c r="BZ38" s="1373" t="str">
        <f>'B1 - Net Exp Profiles'!C38</f>
        <v>£'000</v>
      </c>
      <c r="CA38" s="1374" t="str">
        <f>'B1 - Net Exp Profiles'!D38</f>
        <v>£'000</v>
      </c>
      <c r="CB38" s="1374" t="str">
        <f>'B1 - Net Exp Profiles'!E38</f>
        <v>£'000</v>
      </c>
      <c r="CC38" s="1374" t="str">
        <f>'B1 - Net Exp Profiles'!F38</f>
        <v>£'000</v>
      </c>
      <c r="CD38" s="1374" t="str">
        <f>'B1 - Net Exp Profiles'!G38</f>
        <v>£'000</v>
      </c>
      <c r="CE38" s="1374" t="str">
        <f>'B1 - Net Exp Profiles'!H38</f>
        <v>£'000</v>
      </c>
      <c r="CF38" s="1374" t="str">
        <f>'B1 - Net Exp Profiles'!I38</f>
        <v>£'000</v>
      </c>
      <c r="CG38" s="1374" t="str">
        <f>'B1 - Net Exp Profiles'!J38</f>
        <v>£'000</v>
      </c>
      <c r="CH38" s="1374" t="str">
        <f>'B1 - Net Exp Profiles'!K38</f>
        <v>£'000</v>
      </c>
      <c r="CI38" s="1374" t="str">
        <f>'B1 - Net Exp Profiles'!L38</f>
        <v>£'000</v>
      </c>
      <c r="CJ38" s="1374" t="str">
        <f>'B1 - Net Exp Profiles'!M38</f>
        <v>£'000</v>
      </c>
      <c r="CK38" s="1375" t="str">
        <f>'B1 - Net Exp Profiles'!N38</f>
        <v>£'000</v>
      </c>
      <c r="CL38" s="1365" t="str">
        <f>'B1 - Net Exp Profiles'!O38</f>
        <v>£'000</v>
      </c>
      <c r="CM38" s="1365" t="str">
        <f>'B1 - Net Exp Profiles'!P38</f>
        <v>£'000</v>
      </c>
      <c r="CO38" s="1475">
        <f>'B2 - Pay &amp; Agency'!A38</f>
        <v>6</v>
      </c>
      <c r="CP38" s="1479" t="str">
        <f>'B2 - Pay &amp; Agency'!B38</f>
        <v>Allied Health Professionals</v>
      </c>
      <c r="CQ38" s="1987">
        <f>'B2 - Pay &amp; Agency'!C38</f>
        <v>0</v>
      </c>
      <c r="CR38" s="1988">
        <f>'B2 - Pay &amp; Agency'!D38</f>
        <v>0</v>
      </c>
      <c r="CS38" s="1988">
        <f>'B2 - Pay &amp; Agency'!E38</f>
        <v>0</v>
      </c>
      <c r="CT38" s="1988">
        <f>'B2 - Pay &amp; Agency'!F38</f>
        <v>0</v>
      </c>
      <c r="CU38" s="1988">
        <f>'B2 - Pay &amp; Agency'!G38</f>
        <v>0</v>
      </c>
      <c r="CV38" s="1988">
        <f>'B2 - Pay &amp; Agency'!H38</f>
        <v>0</v>
      </c>
      <c r="CW38" s="1988">
        <f>'B2 - Pay &amp; Agency'!I38</f>
        <v>0</v>
      </c>
      <c r="CX38" s="1988">
        <f>'B2 - Pay &amp; Agency'!J38</f>
        <v>0</v>
      </c>
      <c r="CY38" s="1988">
        <f>'B2 - Pay &amp; Agency'!K38</f>
        <v>0</v>
      </c>
      <c r="CZ38" s="1988">
        <f>'B2 - Pay &amp; Agency'!L38</f>
        <v>0</v>
      </c>
      <c r="DA38" s="1988">
        <f>'B2 - Pay &amp; Agency'!M38</f>
        <v>0</v>
      </c>
      <c r="DB38" s="1989">
        <f>'B2 - Pay &amp; Agency'!N38</f>
        <v>0</v>
      </c>
      <c r="DC38" s="1470">
        <f>'B2 - Pay &amp; Agency'!O38</f>
        <v>0</v>
      </c>
      <c r="DD38" s="1471">
        <f>'B2 - Pay &amp; Agency'!P38</f>
        <v>0</v>
      </c>
      <c r="DF38" s="2171">
        <f>'B3 - COVID-19'!A36</f>
        <v>28</v>
      </c>
      <c r="DG38" s="2147" t="str">
        <f>'B3 - COVID-19'!B36</f>
        <v>PLANNED TESTING EXPENDITURE (In Opening Plan)</v>
      </c>
      <c r="DH38" s="2775">
        <f>'B3 - COVID-19'!C36</f>
        <v>0</v>
      </c>
      <c r="DI38" s="2776">
        <f>'B3 - COVID-19'!D36</f>
        <v>0</v>
      </c>
      <c r="DJ38" s="2776">
        <f>'B3 - COVID-19'!E36</f>
        <v>0</v>
      </c>
      <c r="DK38" s="2776">
        <f>'B3 - COVID-19'!F36</f>
        <v>0</v>
      </c>
      <c r="DL38" s="2776">
        <f>'B3 - COVID-19'!G36</f>
        <v>0</v>
      </c>
      <c r="DM38" s="2776">
        <f>'B3 - COVID-19'!H36</f>
        <v>0</v>
      </c>
      <c r="DN38" s="2776">
        <f>'B3 - COVID-19'!I36</f>
        <v>0</v>
      </c>
      <c r="DO38" s="2776">
        <f>'B3 - COVID-19'!J36</f>
        <v>0</v>
      </c>
      <c r="DP38" s="2776">
        <f>'B3 - COVID-19'!K36</f>
        <v>0</v>
      </c>
      <c r="DQ38" s="2776">
        <f>'B3 - COVID-19'!L36</f>
        <v>0</v>
      </c>
      <c r="DR38" s="2776">
        <f>'B3 - COVID-19'!M36</f>
        <v>0</v>
      </c>
      <c r="DS38" s="2777">
        <f>'B3 - COVID-19'!N36</f>
        <v>0</v>
      </c>
      <c r="DT38" s="1244">
        <f>'B3 - COVID-19'!O36</f>
        <v>0</v>
      </c>
      <c r="DU38" s="1469">
        <f>'B3 - COVID-19'!P36</f>
        <v>0</v>
      </c>
      <c r="DV38" s="85"/>
      <c r="DW38" s="85"/>
      <c r="DY38" s="2185"/>
      <c r="DZ38" s="2185"/>
      <c r="EA38" s="2185"/>
      <c r="EB38" s="108"/>
      <c r="EC38" s="108"/>
      <c r="ED38" s="108"/>
      <c r="EE38" s="108"/>
      <c r="EF38" s="108"/>
      <c r="EG38" s="109"/>
      <c r="EH38" s="108"/>
      <c r="EI38" s="110"/>
      <c r="EJ38" s="110"/>
      <c r="EK38" s="110"/>
      <c r="EL38" s="2219"/>
      <c r="EM38" s="2219"/>
      <c r="EN38" s="2503"/>
      <c r="EO38" s="2503"/>
      <c r="EP38" s="2503"/>
      <c r="EQ38" s="2185"/>
      <c r="ER38" s="2185"/>
      <c r="ES38" s="2185"/>
      <c r="ET38" s="2185"/>
      <c r="EU38" s="2185"/>
      <c r="EV38" s="2185"/>
      <c r="EW38" s="2185"/>
      <c r="EX38" s="2955"/>
      <c r="EY38" s="1894" t="str">
        <f>'Table C3 Tracker'!B32</f>
        <v>Variance</v>
      </c>
      <c r="EZ38" s="1216">
        <f>'Table C3 Tracker'!C32</f>
        <v>0</v>
      </c>
      <c r="FA38" s="1897">
        <f>'Table C3 Tracker'!D32</f>
        <v>0</v>
      </c>
      <c r="FB38" s="1897">
        <f>'Table C3 Tracker'!E32</f>
        <v>0</v>
      </c>
      <c r="FC38" s="1897">
        <f>'Table C3 Tracker'!F32</f>
        <v>0</v>
      </c>
      <c r="FD38" s="1897">
        <f>'Table C3 Tracker'!G32</f>
        <v>0</v>
      </c>
      <c r="FE38" s="1897">
        <f>'Table C3 Tracker'!H32</f>
        <v>0</v>
      </c>
      <c r="FF38" s="1897">
        <f>'Table C3 Tracker'!I32</f>
        <v>0</v>
      </c>
      <c r="FG38" s="1897">
        <f>'Table C3 Tracker'!J32</f>
        <v>0</v>
      </c>
      <c r="FH38" s="1897">
        <f>'Table C3 Tracker'!K32</f>
        <v>0</v>
      </c>
      <c r="FI38" s="1897">
        <f>'Table C3 Tracker'!L32</f>
        <v>0</v>
      </c>
      <c r="FJ38" s="1897">
        <f>'Table C3 Tracker'!M32</f>
        <v>0</v>
      </c>
      <c r="FK38" s="1897">
        <f>'Table C3 Tracker'!N32</f>
        <v>0</v>
      </c>
      <c r="FL38" s="1905">
        <f>'Table C3 Tracker'!O32</f>
        <v>0</v>
      </c>
      <c r="FM38" s="1897">
        <f>'Table C3 Tracker'!P32</f>
        <v>0</v>
      </c>
      <c r="FN38" s="1896">
        <f>'Table C3 Tracker'!Q32</f>
        <v>0</v>
      </c>
      <c r="FO38" s="1905">
        <f>'Table C3 Tracker'!R32</f>
        <v>0</v>
      </c>
      <c r="FP38" s="1905">
        <f>'Table C3 Tracker'!S32</f>
        <v>0</v>
      </c>
      <c r="FQ38" s="1905">
        <f>'Table C3 Tracker'!T32</f>
        <v>0</v>
      </c>
      <c r="FR38" s="1905">
        <f>'Table C3 Tracker'!U32</f>
        <v>0</v>
      </c>
      <c r="FS38" s="2500"/>
      <c r="GF38" s="2375">
        <f>'E - Resource Limits'!A38</f>
        <v>26</v>
      </c>
      <c r="GG38" s="2376">
        <f>'E - Resource Limits'!B38</f>
        <v>0</v>
      </c>
      <c r="GH38" s="2377">
        <f>'E - Resource Limits'!C38</f>
        <v>0</v>
      </c>
      <c r="GI38" s="2377">
        <f>'E - Resource Limits'!D38</f>
        <v>0</v>
      </c>
      <c r="GJ38" s="2377">
        <f>'E - Resource Limits'!E38</f>
        <v>0</v>
      </c>
      <c r="GK38" s="2377">
        <f>'E - Resource Limits'!F38</f>
        <v>0</v>
      </c>
      <c r="GL38" s="2311">
        <f>'E - Resource Limits'!G38</f>
        <v>0</v>
      </c>
      <c r="GM38" s="2378">
        <f>'E - Resource Limits'!H38</f>
        <v>0</v>
      </c>
      <c r="GN38" s="2377">
        <f>'E - Resource Limits'!I38</f>
        <v>0</v>
      </c>
      <c r="GO38" s="2377">
        <f>'E - Resource Limits'!J38</f>
        <v>0</v>
      </c>
      <c r="GP38" s="2377">
        <f>'E - Resource Limits'!K38</f>
        <v>0</v>
      </c>
      <c r="GQ38" s="2379">
        <f>'E - Resource Limits'!L38</f>
        <v>0</v>
      </c>
      <c r="GR38" s="2190">
        <f t="shared" si="5"/>
        <v>0</v>
      </c>
      <c r="GT38" s="191">
        <f>'E1 - Invoiced Income'!A38</f>
        <v>27</v>
      </c>
      <c r="GU38" s="2009">
        <f>'E1 - Invoiced Income'!B38</f>
        <v>0</v>
      </c>
      <c r="GV38" s="2010">
        <f>'E1 - Invoiced Income'!C38</f>
        <v>0</v>
      </c>
      <c r="GW38" s="2010">
        <f>'E1 - Invoiced Income'!D38</f>
        <v>0</v>
      </c>
      <c r="GX38" s="2010">
        <f>'E1 - Invoiced Income'!E38</f>
        <v>0</v>
      </c>
      <c r="GY38" s="2010">
        <f>'E1 - Invoiced Income'!F38</f>
        <v>0</v>
      </c>
      <c r="GZ38" s="2010">
        <f>'E1 - Invoiced Income'!G38</f>
        <v>0</v>
      </c>
      <c r="HA38" s="2010">
        <f>'E1 - Invoiced Income'!H38</f>
        <v>0</v>
      </c>
      <c r="HB38" s="2010">
        <f>'E1 - Invoiced Income'!I38</f>
        <v>0</v>
      </c>
      <c r="HC38" s="2010">
        <f>'E1 - Invoiced Income'!J38</f>
        <v>0</v>
      </c>
      <c r="HD38" s="2010">
        <f>'E1 - Invoiced Income'!K38</f>
        <v>0</v>
      </c>
      <c r="HE38" s="2010">
        <f>'E1 - Invoiced Income'!L38</f>
        <v>0</v>
      </c>
      <c r="HF38" s="2010">
        <f>'E1 - Invoiced Income'!M38</f>
        <v>0</v>
      </c>
      <c r="HG38" s="2010">
        <f>'E1 - Invoiced Income'!N38</f>
        <v>0</v>
      </c>
      <c r="HH38" s="2010">
        <f>'E1 - Invoiced Income'!O38</f>
        <v>0</v>
      </c>
      <c r="HI38" s="2010">
        <f>'E1 - Invoiced Income'!P38</f>
        <v>0</v>
      </c>
      <c r="HJ38" s="2010">
        <f>'E1 - Invoiced Income'!R38</f>
        <v>0</v>
      </c>
      <c r="HK38" s="2010">
        <f>'E1 - Invoiced Income'!S38</f>
        <v>0</v>
      </c>
      <c r="HL38" s="1852">
        <f>'E1 - Invoiced Income'!T38</f>
        <v>0</v>
      </c>
      <c r="HM38" s="2011">
        <f>'E1 - Invoiced Income'!U38</f>
        <v>0</v>
      </c>
      <c r="HO38" s="2347">
        <f>'F - SoFP'!A38</f>
        <v>23</v>
      </c>
      <c r="HP38" s="2348" t="str">
        <f>'F - SoFP'!B38</f>
        <v xml:space="preserve">Non-Current Liabilities sub total </v>
      </c>
      <c r="HQ38" s="2300">
        <f>'F - SoFP'!C38</f>
        <v>0</v>
      </c>
      <c r="HR38" s="2300">
        <f>'F - SoFP'!D38</f>
        <v>0</v>
      </c>
      <c r="HS38" s="2300">
        <f>'F - SoFP'!E38</f>
        <v>0</v>
      </c>
      <c r="HT38" s="2201"/>
      <c r="HV38" s="2316">
        <f>'G - Cash Flow'!A38</f>
        <v>26</v>
      </c>
      <c r="HW38" s="2333" t="str">
        <f>'G - Cash Flow'!B38</f>
        <v>Balance c/f</v>
      </c>
      <c r="HX38" s="2318">
        <f>'G - Cash Flow'!C38</f>
        <v>0</v>
      </c>
      <c r="HY38" s="2318">
        <f>'G - Cash Flow'!D38</f>
        <v>0</v>
      </c>
      <c r="HZ38" s="2318">
        <f>'G - Cash Flow'!E38</f>
        <v>0</v>
      </c>
      <c r="IA38" s="2318">
        <f>'G - Cash Flow'!F38</f>
        <v>0</v>
      </c>
      <c r="IB38" s="2318">
        <f>'G - Cash Flow'!G38</f>
        <v>0</v>
      </c>
      <c r="IC38" s="2318">
        <f>'G - Cash Flow'!H38</f>
        <v>0</v>
      </c>
      <c r="ID38" s="2318">
        <f>'G - Cash Flow'!I38</f>
        <v>0</v>
      </c>
      <c r="IE38" s="2318">
        <f>'G - Cash Flow'!J38</f>
        <v>0</v>
      </c>
      <c r="IF38" s="2318">
        <f>'G - Cash Flow'!K38</f>
        <v>0</v>
      </c>
      <c r="IG38" s="2318">
        <f>'G - Cash Flow'!L38</f>
        <v>0</v>
      </c>
      <c r="IH38" s="2318">
        <f>'G - Cash Flow'!M38</f>
        <v>0</v>
      </c>
      <c r="II38" s="2318">
        <f>'G - Cash Flow'!N38</f>
        <v>0</v>
      </c>
      <c r="IJ38" s="2492"/>
      <c r="IK38" s="2197"/>
      <c r="JD38" s="2351">
        <f>'I - Capital RLM'!A38</f>
        <v>20</v>
      </c>
      <c r="JE38" s="2390">
        <f>'I - Capital RLM'!B38</f>
        <v>0</v>
      </c>
      <c r="JF38" s="2272">
        <f>'I - Capital RLM'!C38</f>
        <v>0</v>
      </c>
      <c r="JG38" s="2272">
        <f>'I - Capital RLM'!D38</f>
        <v>0</v>
      </c>
      <c r="JH38" s="2382">
        <f>'I - Capital RLM'!E38</f>
        <v>0</v>
      </c>
      <c r="JI38" s="2383">
        <f>'I - Capital RLM'!F38</f>
        <v>0</v>
      </c>
      <c r="JJ38" s="2272">
        <f>'I - Capital RLM'!G38</f>
        <v>0</v>
      </c>
      <c r="JK38" s="2272">
        <f>'I - Capital RLM'!H38</f>
        <v>0</v>
      </c>
      <c r="JL38" s="2382">
        <f>'I - Capital RLM'!I38</f>
        <v>0</v>
      </c>
      <c r="JM38" s="2384"/>
      <c r="JN38" s="2129">
        <f>'I - Capital RLM'!K38</f>
        <v>0</v>
      </c>
      <c r="JO38" s="2384">
        <f t="shared" si="6"/>
        <v>0</v>
      </c>
      <c r="JQ38" s="2351">
        <f>'J - Capital In Year Schemes'!A38</f>
        <v>27</v>
      </c>
      <c r="JR38" s="2352">
        <f>'J - Capital In Year Schemes'!B38</f>
        <v>0</v>
      </c>
      <c r="JS38" s="2352">
        <f>'J - Capital In Year Schemes'!C38</f>
        <v>0</v>
      </c>
      <c r="JT38" s="2272">
        <f>'J - Capital In Year Schemes'!D38</f>
        <v>0</v>
      </c>
      <c r="JU38" s="2272">
        <f>'J - Capital In Year Schemes'!E38</f>
        <v>0</v>
      </c>
      <c r="JV38" s="2272">
        <f>'J - Capital In Year Schemes'!F38</f>
        <v>0</v>
      </c>
      <c r="JW38" s="2272">
        <f>'J - Capital In Year Schemes'!G38</f>
        <v>0</v>
      </c>
      <c r="JX38" s="2272">
        <f>'J - Capital In Year Schemes'!H38</f>
        <v>0</v>
      </c>
      <c r="JY38" s="2272">
        <f>'J - Capital In Year Schemes'!I38</f>
        <v>0</v>
      </c>
      <c r="JZ38" s="2272">
        <f>'J - Capital In Year Schemes'!J38</f>
        <v>0</v>
      </c>
      <c r="KA38" s="2272">
        <f>'J - Capital In Year Schemes'!K38</f>
        <v>0</v>
      </c>
      <c r="KB38" s="2272">
        <f>'J - Capital In Year Schemes'!L38</f>
        <v>0</v>
      </c>
      <c r="KC38" s="2272">
        <f>'J - Capital In Year Schemes'!M38</f>
        <v>0</v>
      </c>
      <c r="KD38" s="2272">
        <f>'J - Capital In Year Schemes'!N38</f>
        <v>0</v>
      </c>
      <c r="KE38" s="2272">
        <f>'J - Capital In Year Schemes'!O38</f>
        <v>0</v>
      </c>
      <c r="KF38" s="2272">
        <f>'J - Capital In Year Schemes'!P38</f>
        <v>0</v>
      </c>
      <c r="KG38" s="2272">
        <f>'J - Capital In Year Schemes'!Q38</f>
        <v>0</v>
      </c>
      <c r="KH38" s="2353">
        <f>'J - Capital In Year Schemes'!R38</f>
        <v>0</v>
      </c>
      <c r="KI38" s="2353">
        <f>'J - Capital In Year Schemes'!S38</f>
        <v>0</v>
      </c>
      <c r="KJ38" s="2354">
        <f>'J - Capital In Year Schemes'!T38</f>
        <v>0</v>
      </c>
      <c r="KK38" s="2323">
        <f t="shared" si="4"/>
        <v>0</v>
      </c>
      <c r="KM38" s="2316">
        <f>'K - Capital Disposals'!A38</f>
        <v>23</v>
      </c>
      <c r="KN38" s="2484">
        <f>'K - Capital Disposals'!B38</f>
        <v>0</v>
      </c>
      <c r="KO38" s="2325">
        <f>'K - Capital Disposals'!C38</f>
        <v>0</v>
      </c>
      <c r="KP38" s="2325">
        <f>'K - Capital Disposals'!D38</f>
        <v>0</v>
      </c>
      <c r="KQ38" s="2341">
        <f>'K - Capital Disposals'!E38</f>
        <v>0</v>
      </c>
      <c r="KR38" s="2327">
        <f>'K - Capital Disposals'!F38</f>
        <v>0</v>
      </c>
      <c r="KS38" s="2327">
        <f>'K - Capital Disposals'!G38</f>
        <v>0</v>
      </c>
      <c r="KT38" s="2317">
        <f>'K - Capital Disposals'!H38</f>
        <v>0</v>
      </c>
      <c r="KU38" s="2318">
        <f>'K - Capital Disposals'!I38</f>
        <v>0</v>
      </c>
      <c r="KV38" s="2385">
        <f>'K - Capital Disposals'!J38</f>
        <v>0</v>
      </c>
      <c r="KW38" s="2356"/>
      <c r="KX38" s="2356"/>
      <c r="KY38" s="2356"/>
      <c r="KZ38" s="2356"/>
      <c r="LA38" s="2356"/>
      <c r="LB38" s="2357"/>
      <c r="LC38" s="2190"/>
      <c r="LL38" s="1281"/>
      <c r="LM38" s="2461">
        <f>'M - Aged Debtors'!B38</f>
        <v>0</v>
      </c>
      <c r="LN38" s="2462">
        <f>'M - Aged Debtors'!C38</f>
        <v>0</v>
      </c>
      <c r="LO38" s="2463">
        <f>'M - Aged Debtors'!D38</f>
        <v>0</v>
      </c>
      <c r="LP38" s="2464">
        <f>'M - Aged Debtors'!E38</f>
        <v>0</v>
      </c>
      <c r="LQ38" s="2465">
        <f>'M - Aged Debtors'!F38</f>
        <v>0</v>
      </c>
      <c r="LR38" s="902" t="str">
        <f>'M - Aged Debtors'!G38</f>
        <v/>
      </c>
      <c r="LS38" s="899" t="str">
        <f>'M - Aged Debtors'!H38</f>
        <v/>
      </c>
      <c r="LT38" s="899" t="str">
        <f>'M - Aged Debtors'!I38</f>
        <v/>
      </c>
      <c r="LU38" s="900" t="str">
        <f>'M - Aged Debtors'!J38</f>
        <v/>
      </c>
      <c r="LV38" s="1964">
        <f>'M - Aged Debtors'!K38</f>
        <v>0</v>
      </c>
      <c r="LX38" s="512" t="str">
        <f>'N - GMS'!A38</f>
        <v>Mental Health</v>
      </c>
      <c r="LY38" s="510"/>
      <c r="LZ38" s="511">
        <f>'N - GMS'!C38</f>
        <v>21</v>
      </c>
      <c r="MA38" s="2494">
        <f>'N - GMS'!D38</f>
        <v>0</v>
      </c>
      <c r="MB38" s="2495">
        <f>'N - GMS'!E38</f>
        <v>0</v>
      </c>
      <c r="MC38" s="2495">
        <f>'N - GMS'!F38</f>
        <v>0</v>
      </c>
      <c r="MD38" s="513">
        <f>'N - GMS'!G38</f>
        <v>0</v>
      </c>
      <c r="ME38" s="1295"/>
      <c r="MF38" s="1125">
        <f>'N - GMS'!I38</f>
        <v>0</v>
      </c>
      <c r="MH38" s="2957" t="str">
        <f>'O - Dental'!A38</f>
        <v>Special care dentistry e.g. WHC/2015/002</v>
      </c>
      <c r="MI38" s="2958"/>
      <c r="MJ38" s="761">
        <f>'O - Dental'!C38</f>
        <v>28</v>
      </c>
      <c r="MK38" s="721">
        <f>'O - Dental'!D38</f>
        <v>0</v>
      </c>
      <c r="ML38" s="2467">
        <f>'O - Dental'!E38</f>
        <v>0</v>
      </c>
      <c r="MM38" s="2468">
        <f>'O - Dental'!F38</f>
        <v>0</v>
      </c>
      <c r="MN38" s="2469">
        <f>'O - Dental'!G38</f>
        <v>0</v>
      </c>
      <c r="MO38" s="717"/>
      <c r="MP38" s="1973">
        <f>'O - Dental'!I38</f>
        <v>0</v>
      </c>
    </row>
    <row r="39" spans="13:354" ht="20" customHeight="1" thickBot="1">
      <c r="M39" s="1035">
        <f>'A - Movement'!A39</f>
        <v>29</v>
      </c>
      <c r="N39" s="1083" t="str">
        <f>'A - Movement'!B39</f>
        <v>In Year Accountancy Gains  (Positive Value)</v>
      </c>
      <c r="O39" s="2301">
        <f>'A - Movement'!C39</f>
        <v>0</v>
      </c>
      <c r="P39" s="2301">
        <f>'A - Movement'!D39</f>
        <v>0</v>
      </c>
      <c r="Q39" s="2301">
        <f>'A - Movement'!E39</f>
        <v>0</v>
      </c>
      <c r="R39" s="2301">
        <f>'A - Movement'!F39</f>
        <v>0</v>
      </c>
      <c r="S39" s="1941"/>
      <c r="T39" s="2183"/>
      <c r="U39" s="1035">
        <f>'A - Movement'!I39</f>
        <v>29</v>
      </c>
      <c r="V39" s="1083" t="str">
        <f t="shared" si="7"/>
        <v>In Year Accountancy Gains  (Positive Value)</v>
      </c>
      <c r="W39" s="2301">
        <f>'A - Movement'!J39</f>
        <v>0</v>
      </c>
      <c r="X39" s="2301">
        <f>'A - Movement'!K39</f>
        <v>0</v>
      </c>
      <c r="Y39" s="2301">
        <f>'A - Movement'!L39</f>
        <v>0</v>
      </c>
      <c r="Z39" s="2301">
        <f>'A - Movement'!M39</f>
        <v>0</v>
      </c>
      <c r="AA39" s="2301">
        <f>'A - Movement'!N39</f>
        <v>0</v>
      </c>
      <c r="AB39" s="2301">
        <f>'A - Movement'!O39</f>
        <v>0</v>
      </c>
      <c r="AC39" s="2301">
        <f>'A - Movement'!P39</f>
        <v>0</v>
      </c>
      <c r="AD39" s="2301">
        <f>'A - Movement'!Q39</f>
        <v>0</v>
      </c>
      <c r="AE39" s="2301">
        <f>'A - Movement'!R39</f>
        <v>0</v>
      </c>
      <c r="AF39" s="2301">
        <f>'A - Movement'!S39</f>
        <v>0</v>
      </c>
      <c r="AG39" s="2301">
        <f>'A - Movement'!T39</f>
        <v>0</v>
      </c>
      <c r="AH39" s="2301">
        <f>'A - Movement'!U39</f>
        <v>0</v>
      </c>
      <c r="AI39" s="1243">
        <f>'A - Movement'!V39</f>
        <v>0</v>
      </c>
      <c r="AJ39" s="1243">
        <f>'A - Movement'!W39</f>
        <v>0</v>
      </c>
      <c r="AK39" s="2301">
        <f t="shared" si="8"/>
        <v>0</v>
      </c>
      <c r="AL39" s="2301">
        <f t="shared" si="9"/>
        <v>0</v>
      </c>
      <c r="AM39" s="2301">
        <f t="shared" si="10"/>
        <v>0</v>
      </c>
      <c r="AN39" s="1941"/>
      <c r="AO39" s="2183"/>
      <c r="AP39" s="1551">
        <f>'A1 - Underlying Position'!A40</f>
        <v>1</v>
      </c>
      <c r="AQ39" s="1528" t="str">
        <f>'A1 - Underlying Position'!B40</f>
        <v>Primary Care</v>
      </c>
      <c r="AR39" s="1984">
        <f>'A1 - Underlying Position'!C40</f>
        <v>0</v>
      </c>
      <c r="AS39" s="1985">
        <f>'A1 - Underlying Position'!D40</f>
        <v>0</v>
      </c>
      <c r="AT39" s="1985">
        <f>'A1 - Underlying Position'!E40</f>
        <v>0</v>
      </c>
      <c r="AU39" s="78">
        <f>'A1 - Underlying Position'!F40</f>
        <v>0</v>
      </c>
      <c r="AV39" s="1986">
        <f>'A1 - Underlying Position'!G40</f>
        <v>0</v>
      </c>
      <c r="AW39" s="78">
        <f>'A1 - Underlying Position'!H40</f>
        <v>0</v>
      </c>
      <c r="AZ39" s="400">
        <f>'A2 - Risks'!A39</f>
        <v>30</v>
      </c>
      <c r="BA39" s="2036">
        <f>'A2 - Risks'!B39</f>
        <v>0</v>
      </c>
      <c r="BB39" s="2041">
        <f>'A2 - Risks'!C39</f>
        <v>0</v>
      </c>
      <c r="BC39" s="2042">
        <f>'A2 - Risks'!D39</f>
        <v>0</v>
      </c>
      <c r="BE39" s="2503"/>
      <c r="BF39" s="102" t="str">
        <f>'B - Monthly Positions'!B40</f>
        <v>B. Assessment of Financial Forecast Positions</v>
      </c>
      <c r="BG39" s="2219"/>
      <c r="BH39" s="2504"/>
      <c r="BI39" s="2504"/>
      <c r="BJ39" s="2504"/>
      <c r="BK39" s="2504"/>
      <c r="BL39" s="2504"/>
      <c r="BM39" s="2504"/>
      <c r="BN39" s="2504"/>
      <c r="BO39" s="2504"/>
      <c r="BP39" s="2504"/>
      <c r="BQ39" s="2504"/>
      <c r="BR39" s="2504"/>
      <c r="BS39" s="2504"/>
      <c r="BT39" s="2219"/>
      <c r="BU39" s="2219"/>
      <c r="BV39" s="2498"/>
      <c r="BW39" s="2498"/>
      <c r="BX39" s="92">
        <f>'B1 - Net Exp Profiles'!A39</f>
        <v>23</v>
      </c>
      <c r="BY39" s="2800" t="str">
        <f>'B1 - Net Exp Profiles'!B39</f>
        <v>Gross Non Pay Expenditure - Non Covid-19 - Current Plan</v>
      </c>
      <c r="BZ39" s="1351">
        <f>'B1 - Net Exp Profiles'!C39</f>
        <v>0</v>
      </c>
      <c r="CA39" s="1321">
        <f>'B1 - Net Exp Profiles'!D39</f>
        <v>0</v>
      </c>
      <c r="CB39" s="1321">
        <f>'B1 - Net Exp Profiles'!E39</f>
        <v>0</v>
      </c>
      <c r="CC39" s="1321">
        <f>'B1 - Net Exp Profiles'!F39</f>
        <v>0</v>
      </c>
      <c r="CD39" s="1321">
        <f>'B1 - Net Exp Profiles'!G39</f>
        <v>0</v>
      </c>
      <c r="CE39" s="1321">
        <f>'B1 - Net Exp Profiles'!H39</f>
        <v>0</v>
      </c>
      <c r="CF39" s="1321">
        <f>'B1 - Net Exp Profiles'!I39</f>
        <v>0</v>
      </c>
      <c r="CG39" s="1321">
        <f>'B1 - Net Exp Profiles'!J39</f>
        <v>0</v>
      </c>
      <c r="CH39" s="1321">
        <f>'B1 - Net Exp Profiles'!K39</f>
        <v>0</v>
      </c>
      <c r="CI39" s="1321">
        <f>'B1 - Net Exp Profiles'!L39</f>
        <v>0</v>
      </c>
      <c r="CJ39" s="1321">
        <f>'B1 - Net Exp Profiles'!M39</f>
        <v>0</v>
      </c>
      <c r="CK39" s="1321">
        <f>'B1 - Net Exp Profiles'!N39</f>
        <v>0</v>
      </c>
      <c r="CL39" s="1349">
        <f>'B1 - Net Exp Profiles'!O39</f>
        <v>0</v>
      </c>
      <c r="CM39" s="1349">
        <f>'B1 - Net Exp Profiles'!P39</f>
        <v>0</v>
      </c>
      <c r="CO39" s="1475">
        <f>'B2 - Pay &amp; Agency'!A39</f>
        <v>7</v>
      </c>
      <c r="CP39" s="1479" t="str">
        <f>'B2 - Pay &amp; Agency'!B39</f>
        <v xml:space="preserve">Healthcare Scientists </v>
      </c>
      <c r="CQ39" s="1987">
        <f>'B2 - Pay &amp; Agency'!C39</f>
        <v>0</v>
      </c>
      <c r="CR39" s="1988">
        <f>'B2 - Pay &amp; Agency'!D39</f>
        <v>0</v>
      </c>
      <c r="CS39" s="1988">
        <f>'B2 - Pay &amp; Agency'!E39</f>
        <v>0</v>
      </c>
      <c r="CT39" s="1988">
        <f>'B2 - Pay &amp; Agency'!F39</f>
        <v>0</v>
      </c>
      <c r="CU39" s="1988">
        <f>'B2 - Pay &amp; Agency'!G39</f>
        <v>0</v>
      </c>
      <c r="CV39" s="1988">
        <f>'B2 - Pay &amp; Agency'!H39</f>
        <v>0</v>
      </c>
      <c r="CW39" s="1988">
        <f>'B2 - Pay &amp; Agency'!I39</f>
        <v>0</v>
      </c>
      <c r="CX39" s="1988">
        <f>'B2 - Pay &amp; Agency'!J39</f>
        <v>0</v>
      </c>
      <c r="CY39" s="1988">
        <f>'B2 - Pay &amp; Agency'!K39</f>
        <v>0</v>
      </c>
      <c r="CZ39" s="1988">
        <f>'B2 - Pay &amp; Agency'!L39</f>
        <v>0</v>
      </c>
      <c r="DA39" s="1988">
        <f>'B2 - Pay &amp; Agency'!M39</f>
        <v>0</v>
      </c>
      <c r="DB39" s="1989">
        <f>'B2 - Pay &amp; Agency'!N39</f>
        <v>0</v>
      </c>
      <c r="DC39" s="1470">
        <f>'B2 - Pay &amp; Agency'!O39</f>
        <v>0</v>
      </c>
      <c r="DD39" s="1471">
        <f>'B2 - Pay &amp; Agency'!P39</f>
        <v>0</v>
      </c>
      <c r="DF39" s="2171">
        <f>'B3 - COVID-19'!A37</f>
        <v>29</v>
      </c>
      <c r="DG39" s="2147" t="str">
        <f>'B3 - COVID-19'!B37</f>
        <v xml:space="preserve">MOVEMENT FROM OPENING PLANNED TESTING EXPENDITURE </v>
      </c>
      <c r="DH39" s="2148">
        <f>'B3 - COVID-19'!C37</f>
        <v>0</v>
      </c>
      <c r="DI39" s="2148">
        <f>'B3 - COVID-19'!D37</f>
        <v>0</v>
      </c>
      <c r="DJ39" s="2148">
        <f>'B3 - COVID-19'!E37</f>
        <v>0</v>
      </c>
      <c r="DK39" s="2148">
        <f>'B3 - COVID-19'!F37</f>
        <v>0</v>
      </c>
      <c r="DL39" s="2148">
        <f>'B3 - COVID-19'!G37</f>
        <v>0</v>
      </c>
      <c r="DM39" s="2148">
        <f>'B3 - COVID-19'!H37</f>
        <v>0</v>
      </c>
      <c r="DN39" s="2148">
        <f>'B3 - COVID-19'!I37</f>
        <v>0</v>
      </c>
      <c r="DO39" s="2148">
        <f>'B3 - COVID-19'!J37</f>
        <v>0</v>
      </c>
      <c r="DP39" s="2148">
        <f>'B3 - COVID-19'!K37</f>
        <v>0</v>
      </c>
      <c r="DQ39" s="2148">
        <f>'B3 - COVID-19'!L37</f>
        <v>0</v>
      </c>
      <c r="DR39" s="2148">
        <f>'B3 - COVID-19'!M37</f>
        <v>0</v>
      </c>
      <c r="DS39" s="2148">
        <f>'B3 - COVID-19'!N37</f>
        <v>0</v>
      </c>
      <c r="DT39" s="2148">
        <f>'B3 - COVID-19'!O37</f>
        <v>0</v>
      </c>
      <c r="DU39" s="2149">
        <f>'B3 - COVID-19'!P37</f>
        <v>0</v>
      </c>
      <c r="DV39" s="85"/>
      <c r="DW39" s="85"/>
      <c r="DY39" s="2185"/>
      <c r="DZ39" s="2185"/>
      <c r="EA39" s="2185"/>
      <c r="EB39" s="108"/>
      <c r="EC39" s="108"/>
      <c r="ED39" s="108"/>
      <c r="EE39" s="108"/>
      <c r="EF39" s="108"/>
      <c r="EG39" s="109"/>
      <c r="EH39" s="137"/>
      <c r="EI39" s="3007"/>
      <c r="EJ39" s="3008"/>
      <c r="EK39" s="3008"/>
      <c r="EL39" s="3008"/>
      <c r="EM39" s="3008"/>
      <c r="EN39" s="1253"/>
      <c r="EO39" s="1301"/>
      <c r="EP39" s="1302"/>
      <c r="EQ39" s="2185"/>
      <c r="ER39" s="2185"/>
      <c r="ES39" s="2185"/>
      <c r="ET39" s="2185"/>
      <c r="EU39" s="2185"/>
      <c r="EV39" s="2185"/>
      <c r="EW39" s="2185"/>
      <c r="EX39" s="2955"/>
      <c r="EY39" s="1168" t="str">
        <f>'Table C3 Tracker'!B33</f>
        <v>In Year - Plan</v>
      </c>
      <c r="EZ39" s="1899">
        <f>'Table C3 Tracker'!C33</f>
        <v>0</v>
      </c>
      <c r="FA39" s="1900">
        <f>'Table C3 Tracker'!D33</f>
        <v>0</v>
      </c>
      <c r="FB39" s="1900">
        <f>'Table C3 Tracker'!E33</f>
        <v>0</v>
      </c>
      <c r="FC39" s="1900">
        <f>'Table C3 Tracker'!F33</f>
        <v>0</v>
      </c>
      <c r="FD39" s="1900">
        <f>'Table C3 Tracker'!G33</f>
        <v>0</v>
      </c>
      <c r="FE39" s="1900">
        <f>'Table C3 Tracker'!H33</f>
        <v>0</v>
      </c>
      <c r="FF39" s="1900">
        <f>'Table C3 Tracker'!I33</f>
        <v>0</v>
      </c>
      <c r="FG39" s="1900">
        <f>'Table C3 Tracker'!J33</f>
        <v>0</v>
      </c>
      <c r="FH39" s="1900">
        <f>'Table C3 Tracker'!K33</f>
        <v>0</v>
      </c>
      <c r="FI39" s="1900">
        <f>'Table C3 Tracker'!L33</f>
        <v>0</v>
      </c>
      <c r="FJ39" s="1900">
        <f>'Table C3 Tracker'!M33</f>
        <v>0</v>
      </c>
      <c r="FK39" s="1900">
        <f>'Table C3 Tracker'!N33</f>
        <v>0</v>
      </c>
      <c r="FL39" s="1903">
        <f>'Table C3 Tracker'!O33</f>
        <v>0</v>
      </c>
      <c r="FM39" s="131">
        <f>'Table C3 Tracker'!P33</f>
        <v>0</v>
      </c>
      <c r="FN39" s="1901">
        <f>'Table C3 Tracker'!Q33</f>
        <v>0</v>
      </c>
      <c r="FO39" s="1903">
        <f>'Table C3 Tracker'!R33</f>
        <v>0</v>
      </c>
      <c r="FP39" s="1903">
        <f>'Table C3 Tracker'!S33</f>
        <v>0</v>
      </c>
      <c r="FQ39" s="1903">
        <f>'Table C3 Tracker'!T33</f>
        <v>0</v>
      </c>
      <c r="FR39" s="1903">
        <f>'Table C3 Tracker'!U33</f>
        <v>0</v>
      </c>
      <c r="FS39" s="2500"/>
      <c r="GF39" s="2375">
        <f>'E - Resource Limits'!A39</f>
        <v>27</v>
      </c>
      <c r="GG39" s="2376">
        <f>'E - Resource Limits'!B39</f>
        <v>0</v>
      </c>
      <c r="GH39" s="2377">
        <f>'E - Resource Limits'!C39</f>
        <v>0</v>
      </c>
      <c r="GI39" s="2377">
        <f>'E - Resource Limits'!D39</f>
        <v>0</v>
      </c>
      <c r="GJ39" s="2377">
        <f>'E - Resource Limits'!E39</f>
        <v>0</v>
      </c>
      <c r="GK39" s="2377">
        <f>'E - Resource Limits'!F39</f>
        <v>0</v>
      </c>
      <c r="GL39" s="2311">
        <f>'E - Resource Limits'!G39</f>
        <v>0</v>
      </c>
      <c r="GM39" s="2378">
        <f>'E - Resource Limits'!H39</f>
        <v>0</v>
      </c>
      <c r="GN39" s="2377">
        <f>'E - Resource Limits'!I39</f>
        <v>0</v>
      </c>
      <c r="GO39" s="2377">
        <f>'E - Resource Limits'!J39</f>
        <v>0</v>
      </c>
      <c r="GP39" s="2377">
        <f>'E - Resource Limits'!K39</f>
        <v>0</v>
      </c>
      <c r="GQ39" s="2379">
        <f>'E - Resource Limits'!L39</f>
        <v>0</v>
      </c>
      <c r="GR39" s="2190">
        <f t="shared" si="5"/>
        <v>0</v>
      </c>
      <c r="GT39" s="191">
        <f>'E1 - Invoiced Income'!A39</f>
        <v>28</v>
      </c>
      <c r="GU39" s="2009">
        <f>'E1 - Invoiced Income'!B39</f>
        <v>0</v>
      </c>
      <c r="GV39" s="2010">
        <f>'E1 - Invoiced Income'!C39</f>
        <v>0</v>
      </c>
      <c r="GW39" s="2010">
        <f>'E1 - Invoiced Income'!D39</f>
        <v>0</v>
      </c>
      <c r="GX39" s="2010">
        <f>'E1 - Invoiced Income'!E39</f>
        <v>0</v>
      </c>
      <c r="GY39" s="2010">
        <f>'E1 - Invoiced Income'!F39</f>
        <v>0</v>
      </c>
      <c r="GZ39" s="2010">
        <f>'E1 - Invoiced Income'!G39</f>
        <v>0</v>
      </c>
      <c r="HA39" s="2010">
        <f>'E1 - Invoiced Income'!H39</f>
        <v>0</v>
      </c>
      <c r="HB39" s="2010">
        <f>'E1 - Invoiced Income'!I39</f>
        <v>0</v>
      </c>
      <c r="HC39" s="2010">
        <f>'E1 - Invoiced Income'!J39</f>
        <v>0</v>
      </c>
      <c r="HD39" s="2010">
        <f>'E1 - Invoiced Income'!K39</f>
        <v>0</v>
      </c>
      <c r="HE39" s="2010">
        <f>'E1 - Invoiced Income'!L39</f>
        <v>0</v>
      </c>
      <c r="HF39" s="2010">
        <f>'E1 - Invoiced Income'!M39</f>
        <v>0</v>
      </c>
      <c r="HG39" s="2010">
        <f>'E1 - Invoiced Income'!N39</f>
        <v>0</v>
      </c>
      <c r="HH39" s="2010">
        <f>'E1 - Invoiced Income'!O39</f>
        <v>0</v>
      </c>
      <c r="HI39" s="2010">
        <f>'E1 - Invoiced Income'!P39</f>
        <v>0</v>
      </c>
      <c r="HJ39" s="2010">
        <f>'E1 - Invoiced Income'!R39</f>
        <v>0</v>
      </c>
      <c r="HK39" s="2010">
        <f>'E1 - Invoiced Income'!S39</f>
        <v>0</v>
      </c>
      <c r="HL39" s="1852">
        <f>'E1 - Invoiced Income'!T39</f>
        <v>0</v>
      </c>
      <c r="HM39" s="2011">
        <f>'E1 - Invoiced Income'!U39</f>
        <v>0</v>
      </c>
      <c r="HO39" s="2312"/>
      <c r="HP39" s="2274"/>
      <c r="HQ39" s="2360"/>
      <c r="HR39" s="2361"/>
      <c r="HS39" s="2361"/>
      <c r="HT39" s="2201"/>
      <c r="HV39" s="1941"/>
      <c r="HW39" s="2505">
        <v>1</v>
      </c>
      <c r="HX39" s="2505">
        <v>1</v>
      </c>
      <c r="HY39" s="2505">
        <v>2</v>
      </c>
      <c r="HZ39" s="2505">
        <v>3</v>
      </c>
      <c r="IA39" s="2505">
        <v>4</v>
      </c>
      <c r="IB39" s="2505">
        <v>5</v>
      </c>
      <c r="IC39" s="2505">
        <v>6</v>
      </c>
      <c r="ID39" s="2505">
        <v>7</v>
      </c>
      <c r="IE39" s="2505">
        <v>8</v>
      </c>
      <c r="IF39" s="2505">
        <v>9</v>
      </c>
      <c r="IG39" s="2505">
        <v>10</v>
      </c>
      <c r="IH39" s="2505">
        <v>11</v>
      </c>
      <c r="II39" s="2505">
        <v>12</v>
      </c>
      <c r="IJ39" s="2197"/>
      <c r="IK39" s="2197"/>
      <c r="JD39" s="2351">
        <f>'I - Capital RLM'!A39</f>
        <v>21</v>
      </c>
      <c r="JE39" s="2390">
        <f>'I - Capital RLM'!B39</f>
        <v>0</v>
      </c>
      <c r="JF39" s="2272">
        <f>'I - Capital RLM'!C39</f>
        <v>0</v>
      </c>
      <c r="JG39" s="2272">
        <f>'I - Capital RLM'!D39</f>
        <v>0</v>
      </c>
      <c r="JH39" s="2382">
        <f>'I - Capital RLM'!E39</f>
        <v>0</v>
      </c>
      <c r="JI39" s="2383">
        <f>'I - Capital RLM'!F39</f>
        <v>0</v>
      </c>
      <c r="JJ39" s="2272">
        <f>'I - Capital RLM'!G39</f>
        <v>0</v>
      </c>
      <c r="JK39" s="2272">
        <f>'I - Capital RLM'!H39</f>
        <v>0</v>
      </c>
      <c r="JL39" s="2382">
        <f>'I - Capital RLM'!I39</f>
        <v>0</v>
      </c>
      <c r="JM39" s="2384"/>
      <c r="JN39" s="2129">
        <f>'I - Capital RLM'!K39</f>
        <v>0</v>
      </c>
      <c r="JO39" s="2384">
        <f t="shared" si="6"/>
        <v>0</v>
      </c>
      <c r="JQ39" s="2336">
        <f>'J - Capital In Year Schemes'!A39</f>
        <v>28</v>
      </c>
      <c r="JR39" s="2352">
        <f>'J - Capital In Year Schemes'!B39</f>
        <v>0</v>
      </c>
      <c r="JS39" s="2352">
        <f>'J - Capital In Year Schemes'!C39</f>
        <v>0</v>
      </c>
      <c r="JT39" s="2272">
        <f>'J - Capital In Year Schemes'!D39</f>
        <v>0</v>
      </c>
      <c r="JU39" s="2272">
        <f>'J - Capital In Year Schemes'!E39</f>
        <v>0</v>
      </c>
      <c r="JV39" s="2272">
        <f>'J - Capital In Year Schemes'!F39</f>
        <v>0</v>
      </c>
      <c r="JW39" s="2272">
        <f>'J - Capital In Year Schemes'!G39</f>
        <v>0</v>
      </c>
      <c r="JX39" s="2272">
        <f>'J - Capital In Year Schemes'!H39</f>
        <v>0</v>
      </c>
      <c r="JY39" s="2272">
        <f>'J - Capital In Year Schemes'!I39</f>
        <v>0</v>
      </c>
      <c r="JZ39" s="2272">
        <f>'J - Capital In Year Schemes'!J39</f>
        <v>0</v>
      </c>
      <c r="KA39" s="2272">
        <f>'J - Capital In Year Schemes'!K39</f>
        <v>0</v>
      </c>
      <c r="KB39" s="2272">
        <f>'J - Capital In Year Schemes'!L39</f>
        <v>0</v>
      </c>
      <c r="KC39" s="2272">
        <f>'J - Capital In Year Schemes'!M39</f>
        <v>0</v>
      </c>
      <c r="KD39" s="2272">
        <f>'J - Capital In Year Schemes'!N39</f>
        <v>0</v>
      </c>
      <c r="KE39" s="2272">
        <f>'J - Capital In Year Schemes'!O39</f>
        <v>0</v>
      </c>
      <c r="KF39" s="2272">
        <f>'J - Capital In Year Schemes'!P39</f>
        <v>0</v>
      </c>
      <c r="KG39" s="2272">
        <f>'J - Capital In Year Schemes'!Q39</f>
        <v>0</v>
      </c>
      <c r="KH39" s="2353">
        <f>'J - Capital In Year Schemes'!R39</f>
        <v>0</v>
      </c>
      <c r="KI39" s="2353">
        <f>'J - Capital In Year Schemes'!S39</f>
        <v>0</v>
      </c>
      <c r="KJ39" s="2354">
        <f>'J - Capital In Year Schemes'!T39</f>
        <v>0</v>
      </c>
      <c r="KK39" s="2323">
        <f t="shared" si="4"/>
        <v>0</v>
      </c>
      <c r="KM39" s="2316">
        <f>'K - Capital Disposals'!A39</f>
        <v>24</v>
      </c>
      <c r="KN39" s="2484">
        <f>'K - Capital Disposals'!B39</f>
        <v>0</v>
      </c>
      <c r="KO39" s="2325">
        <f>'K - Capital Disposals'!C39</f>
        <v>0</v>
      </c>
      <c r="KP39" s="2325">
        <f>'K - Capital Disposals'!D39</f>
        <v>0</v>
      </c>
      <c r="KQ39" s="2341">
        <f>'K - Capital Disposals'!E39</f>
        <v>0</v>
      </c>
      <c r="KR39" s="2327">
        <f>'K - Capital Disposals'!F39</f>
        <v>0</v>
      </c>
      <c r="KS39" s="2327">
        <f>'K - Capital Disposals'!G39</f>
        <v>0</v>
      </c>
      <c r="KT39" s="2317">
        <f>'K - Capital Disposals'!H39</f>
        <v>0</v>
      </c>
      <c r="KU39" s="2318">
        <f>'K - Capital Disposals'!I39</f>
        <v>0</v>
      </c>
      <c r="KV39" s="2385">
        <f>'K - Capital Disposals'!J39</f>
        <v>0</v>
      </c>
      <c r="KW39" s="2356"/>
      <c r="KX39" s="2356"/>
      <c r="KY39" s="2356"/>
      <c r="KZ39" s="2356"/>
      <c r="LA39" s="2356"/>
      <c r="LB39" s="2357"/>
      <c r="LC39" s="2190"/>
      <c r="LL39" s="1281"/>
      <c r="LM39" s="2461">
        <f>'M - Aged Debtors'!B39</f>
        <v>0</v>
      </c>
      <c r="LN39" s="2462">
        <f>'M - Aged Debtors'!C39</f>
        <v>0</v>
      </c>
      <c r="LO39" s="2463">
        <f>'M - Aged Debtors'!D39</f>
        <v>0</v>
      </c>
      <c r="LP39" s="2464">
        <f>'M - Aged Debtors'!E39</f>
        <v>0</v>
      </c>
      <c r="LQ39" s="2465">
        <f>'M - Aged Debtors'!F39</f>
        <v>0</v>
      </c>
      <c r="LR39" s="902" t="str">
        <f>'M - Aged Debtors'!G39</f>
        <v/>
      </c>
      <c r="LS39" s="899" t="str">
        <f>'M - Aged Debtors'!H39</f>
        <v/>
      </c>
      <c r="LT39" s="899" t="str">
        <f>'M - Aged Debtors'!I39</f>
        <v/>
      </c>
      <c r="LU39" s="900" t="str">
        <f>'M - Aged Debtors'!J39</f>
        <v/>
      </c>
      <c r="LV39" s="1964">
        <f>'M - Aged Debtors'!K39</f>
        <v>0</v>
      </c>
      <c r="LX39" s="512" t="str">
        <f>'N - GMS'!A39</f>
        <v>Influenza &amp; Pneumococcal Immunisations Scheme</v>
      </c>
      <c r="LY39" s="510"/>
      <c r="LZ39" s="511">
        <f>'N - GMS'!C39</f>
        <v>22</v>
      </c>
      <c r="MA39" s="2494">
        <f>'N - GMS'!D39</f>
        <v>0</v>
      </c>
      <c r="MB39" s="2495">
        <f>'N - GMS'!E39</f>
        <v>0</v>
      </c>
      <c r="MC39" s="2495">
        <f>'N - GMS'!F39</f>
        <v>0</v>
      </c>
      <c r="MD39" s="513">
        <f>'N - GMS'!G39</f>
        <v>0</v>
      </c>
      <c r="ME39" s="1295"/>
      <c r="MF39" s="1125">
        <f>'N - GMS'!I39</f>
        <v>0</v>
      </c>
      <c r="MH39" s="2957" t="str">
        <f>'O - Dental'!A39</f>
        <v>Oral Health Promotion/Education</v>
      </c>
      <c r="MI39" s="2958"/>
      <c r="MJ39" s="761">
        <f>'O - Dental'!C39</f>
        <v>29</v>
      </c>
      <c r="MK39" s="721">
        <f>'O - Dental'!D39</f>
        <v>0</v>
      </c>
      <c r="ML39" s="2467">
        <f>'O - Dental'!E39</f>
        <v>0</v>
      </c>
      <c r="MM39" s="2468">
        <f>'O - Dental'!F39</f>
        <v>0</v>
      </c>
      <c r="MN39" s="2469">
        <f>'O - Dental'!G39</f>
        <v>0</v>
      </c>
      <c r="MO39" s="717"/>
      <c r="MP39" s="1973">
        <f>'O - Dental'!I39</f>
        <v>0</v>
      </c>
    </row>
    <row r="40" spans="13:354" ht="20" customHeight="1" thickBot="1">
      <c r="M40" s="1035">
        <f>'A - Movement'!A40</f>
        <v>30</v>
      </c>
      <c r="N40" s="1127" t="str">
        <f>'A - Movement'!B40</f>
        <v>Net In Year Operational Variance to IMTP/AOP (material gross amounts to be listed separately)</v>
      </c>
      <c r="O40" s="1243">
        <f>'A - Movement'!C40</f>
        <v>0</v>
      </c>
      <c r="P40" s="1243">
        <f>'A - Movement'!D40</f>
        <v>0</v>
      </c>
      <c r="Q40" s="1039">
        <f>'A - Movement'!E40</f>
        <v>0</v>
      </c>
      <c r="R40" s="1039">
        <f>'A - Movement'!F40</f>
        <v>0</v>
      </c>
      <c r="S40" s="1941"/>
      <c r="T40" s="2183"/>
      <c r="U40" s="1035">
        <f>'A - Movement'!I40</f>
        <v>30</v>
      </c>
      <c r="V40" s="1127" t="str">
        <f t="shared" si="7"/>
        <v>Net In Year Operational Variance to IMTP/AOP (material gross amounts to be listed separately)</v>
      </c>
      <c r="W40" s="1039">
        <f>'A - Movement'!J40</f>
        <v>0</v>
      </c>
      <c r="X40" s="1039">
        <f>'A - Movement'!K40</f>
        <v>0</v>
      </c>
      <c r="Y40" s="1039">
        <f>'A - Movement'!L40</f>
        <v>0</v>
      </c>
      <c r="Z40" s="1039">
        <f>'A - Movement'!M40</f>
        <v>0</v>
      </c>
      <c r="AA40" s="1039">
        <f>'A - Movement'!N40</f>
        <v>0</v>
      </c>
      <c r="AB40" s="1039">
        <f>'A - Movement'!O40</f>
        <v>0</v>
      </c>
      <c r="AC40" s="1039">
        <f>'A - Movement'!P40</f>
        <v>0</v>
      </c>
      <c r="AD40" s="1039">
        <f>'A - Movement'!Q40</f>
        <v>0</v>
      </c>
      <c r="AE40" s="1039">
        <f>'A - Movement'!R40</f>
        <v>0</v>
      </c>
      <c r="AF40" s="1039">
        <f>'A - Movement'!S40</f>
        <v>0</v>
      </c>
      <c r="AG40" s="1039">
        <f>'A - Movement'!T40</f>
        <v>0</v>
      </c>
      <c r="AH40" s="1039">
        <f>'A - Movement'!U40</f>
        <v>0</v>
      </c>
      <c r="AI40" s="1243">
        <f>'A - Movement'!V40</f>
        <v>0</v>
      </c>
      <c r="AJ40" s="1243">
        <f>'A - Movement'!W40</f>
        <v>0</v>
      </c>
      <c r="AK40" s="1243">
        <f t="shared" si="8"/>
        <v>0</v>
      </c>
      <c r="AL40" s="1039">
        <f t="shared" si="9"/>
        <v>0</v>
      </c>
      <c r="AM40" s="1039">
        <f t="shared" si="10"/>
        <v>0</v>
      </c>
      <c r="AN40" s="1941"/>
      <c r="AO40" s="2183"/>
      <c r="AP40" s="1552">
        <f>'A1 - Underlying Position'!A41</f>
        <v>2</v>
      </c>
      <c r="AQ40" s="1562" t="str">
        <f>'A1 - Underlying Position'!B41</f>
        <v>Mental Health</v>
      </c>
      <c r="AR40" s="1993">
        <f>'A1 - Underlying Position'!C41</f>
        <v>0</v>
      </c>
      <c r="AS40" s="1994">
        <f>'A1 - Underlying Position'!D41</f>
        <v>0</v>
      </c>
      <c r="AT40" s="1994">
        <f>'A1 - Underlying Position'!E41</f>
        <v>0</v>
      </c>
      <c r="AU40" s="80">
        <f>'A1 - Underlying Position'!F41</f>
        <v>0</v>
      </c>
      <c r="AV40" s="1995">
        <f>'A1 - Underlying Position'!G41</f>
        <v>0</v>
      </c>
      <c r="AW40" s="80">
        <f>'A1 - Underlying Position'!H41</f>
        <v>0</v>
      </c>
      <c r="AZ40" s="400">
        <f>'A2 - Risks'!A40</f>
        <v>31</v>
      </c>
      <c r="BA40" s="2036">
        <f>'A2 - Risks'!B40</f>
        <v>0</v>
      </c>
      <c r="BB40" s="2041">
        <f>'A2 - Risks'!C40</f>
        <v>0</v>
      </c>
      <c r="BC40" s="2042">
        <f>'A2 - Risks'!D40</f>
        <v>0</v>
      </c>
      <c r="BE40" s="2503"/>
      <c r="BF40" s="89"/>
      <c r="BG40" s="2219"/>
      <c r="BH40" s="2506"/>
      <c r="BI40" s="2219"/>
      <c r="BJ40" s="2219"/>
      <c r="BK40" s="2219"/>
      <c r="BL40" s="2219"/>
      <c r="BM40" s="2219"/>
      <c r="BN40" s="2219"/>
      <c r="BO40" s="2219"/>
      <c r="BP40" s="2219"/>
      <c r="BQ40" s="2219"/>
      <c r="BR40" s="2219"/>
      <c r="BS40" s="2219"/>
      <c r="BT40" s="2219"/>
      <c r="BU40" s="2219"/>
      <c r="BV40" s="2507"/>
      <c r="BW40" s="2507"/>
      <c r="BX40" s="94">
        <f>'B1 - Net Exp Profiles'!A40</f>
        <v>24</v>
      </c>
      <c r="BY40" s="2793" t="str">
        <f>'B1 - Net Exp Profiles'!B40</f>
        <v>Gross Non Pay Expenditure - Covid-19 - Current Plan</v>
      </c>
      <c r="BZ40" s="1351">
        <f>'B1 - Net Exp Profiles'!C40</f>
        <v>0</v>
      </c>
      <c r="CA40" s="1321">
        <f>'B1 - Net Exp Profiles'!D40</f>
        <v>0</v>
      </c>
      <c r="CB40" s="1321">
        <f>'B1 - Net Exp Profiles'!E40</f>
        <v>0</v>
      </c>
      <c r="CC40" s="1321">
        <f>'B1 - Net Exp Profiles'!F40</f>
        <v>0</v>
      </c>
      <c r="CD40" s="1321">
        <f>'B1 - Net Exp Profiles'!G40</f>
        <v>0</v>
      </c>
      <c r="CE40" s="1321">
        <f>'B1 - Net Exp Profiles'!H40</f>
        <v>0</v>
      </c>
      <c r="CF40" s="1321">
        <f>'B1 - Net Exp Profiles'!I40</f>
        <v>0</v>
      </c>
      <c r="CG40" s="1321">
        <f>'B1 - Net Exp Profiles'!J40</f>
        <v>0</v>
      </c>
      <c r="CH40" s="1321">
        <f>'B1 - Net Exp Profiles'!K40</f>
        <v>0</v>
      </c>
      <c r="CI40" s="1321">
        <f>'B1 - Net Exp Profiles'!L40</f>
        <v>0</v>
      </c>
      <c r="CJ40" s="1321">
        <f>'B1 - Net Exp Profiles'!M40</f>
        <v>0</v>
      </c>
      <c r="CK40" s="1321">
        <f>'B1 - Net Exp Profiles'!N40</f>
        <v>0</v>
      </c>
      <c r="CL40" s="1349">
        <f>'B1 - Net Exp Profiles'!O40</f>
        <v>0</v>
      </c>
      <c r="CM40" s="1349">
        <f>'B1 - Net Exp Profiles'!P40</f>
        <v>0</v>
      </c>
      <c r="CO40" s="1475">
        <f>'B2 - Pay &amp; Agency'!A40</f>
        <v>8</v>
      </c>
      <c r="CP40" s="1479" t="str">
        <f>'B2 - Pay &amp; Agency'!B40</f>
        <v xml:space="preserve">Estates &amp; Ancillary </v>
      </c>
      <c r="CQ40" s="1987">
        <f>'B2 - Pay &amp; Agency'!C40</f>
        <v>0</v>
      </c>
      <c r="CR40" s="1988">
        <f>'B2 - Pay &amp; Agency'!D40</f>
        <v>0</v>
      </c>
      <c r="CS40" s="1988">
        <f>'B2 - Pay &amp; Agency'!E40</f>
        <v>0</v>
      </c>
      <c r="CT40" s="1988">
        <f>'B2 - Pay &amp; Agency'!F40</f>
        <v>0</v>
      </c>
      <c r="CU40" s="1988">
        <f>'B2 - Pay &amp; Agency'!G40</f>
        <v>0</v>
      </c>
      <c r="CV40" s="1988">
        <f>'B2 - Pay &amp; Agency'!H40</f>
        <v>0</v>
      </c>
      <c r="CW40" s="1988">
        <f>'B2 - Pay &amp; Agency'!I40</f>
        <v>0</v>
      </c>
      <c r="CX40" s="1988">
        <f>'B2 - Pay &amp; Agency'!J40</f>
        <v>0</v>
      </c>
      <c r="CY40" s="1988">
        <f>'B2 - Pay &amp; Agency'!K40</f>
        <v>0</v>
      </c>
      <c r="CZ40" s="1988">
        <f>'B2 - Pay &amp; Agency'!L40</f>
        <v>0</v>
      </c>
      <c r="DA40" s="1988">
        <f>'B2 - Pay &amp; Agency'!M40</f>
        <v>0</v>
      </c>
      <c r="DB40" s="1989">
        <f>'B2 - Pay &amp; Agency'!N40</f>
        <v>0</v>
      </c>
      <c r="DC40" s="1470">
        <f>'B2 - Pay &amp; Agency'!O40</f>
        <v>0</v>
      </c>
      <c r="DD40" s="1471">
        <f>'B2 - Pay &amp; Agency'!P40</f>
        <v>0</v>
      </c>
      <c r="DF40" s="2771"/>
      <c r="DG40" s="2163"/>
      <c r="DH40" s="2167"/>
      <c r="DI40" s="2167"/>
      <c r="DJ40" s="2167"/>
      <c r="DK40" s="2167"/>
      <c r="DL40" s="2167"/>
      <c r="DM40" s="2167"/>
      <c r="DN40" s="2167"/>
      <c r="DO40" s="2167"/>
      <c r="DP40" s="2167"/>
      <c r="DQ40" s="2167"/>
      <c r="DR40" s="2167"/>
      <c r="DS40" s="2167"/>
      <c r="DT40" s="2167"/>
      <c r="DU40" s="2167"/>
      <c r="DV40" s="85"/>
      <c r="DW40" s="85"/>
      <c r="DY40" s="2185"/>
      <c r="DZ40" s="2185"/>
      <c r="EA40" s="2185"/>
      <c r="EB40" s="108"/>
      <c r="EC40" s="108"/>
      <c r="ED40" s="108"/>
      <c r="EE40" s="108"/>
      <c r="EF40" s="108"/>
      <c r="EG40" s="109"/>
      <c r="EH40" s="108"/>
      <c r="EI40" s="3007"/>
      <c r="EJ40" s="3008"/>
      <c r="EK40" s="3008"/>
      <c r="EL40" s="3008"/>
      <c r="EM40" s="3008"/>
      <c r="EN40" s="1253"/>
      <c r="EO40" s="1301"/>
      <c r="EP40" s="1302"/>
      <c r="EQ40" s="2185"/>
      <c r="ER40" s="2185"/>
      <c r="ES40" s="2185"/>
      <c r="ET40" s="2185"/>
      <c r="EU40" s="2185"/>
      <c r="EV40" s="2185"/>
      <c r="EW40" s="2185"/>
      <c r="EX40" s="2955"/>
      <c r="EY40" s="1892" t="str">
        <f>'Table C3 Tracker'!B34</f>
        <v>In Year - Actual/Forecast</v>
      </c>
      <c r="EZ40" s="1520">
        <f>'Table C3 Tracker'!C34</f>
        <v>0</v>
      </c>
      <c r="FA40" s="1902">
        <f>'Table C3 Tracker'!D34</f>
        <v>0</v>
      </c>
      <c r="FB40" s="1902">
        <f>'Table C3 Tracker'!E34</f>
        <v>0</v>
      </c>
      <c r="FC40" s="1902">
        <f>'Table C3 Tracker'!F34</f>
        <v>0</v>
      </c>
      <c r="FD40" s="1902">
        <f>'Table C3 Tracker'!G34</f>
        <v>0</v>
      </c>
      <c r="FE40" s="1902">
        <f>'Table C3 Tracker'!H34</f>
        <v>0</v>
      </c>
      <c r="FF40" s="1902">
        <f>'Table C3 Tracker'!I34</f>
        <v>0</v>
      </c>
      <c r="FG40" s="1902">
        <f>'Table C3 Tracker'!J34</f>
        <v>0</v>
      </c>
      <c r="FH40" s="1902">
        <f>'Table C3 Tracker'!K34</f>
        <v>0</v>
      </c>
      <c r="FI40" s="1902">
        <f>'Table C3 Tracker'!L34</f>
        <v>0</v>
      </c>
      <c r="FJ40" s="1902">
        <f>'Table C3 Tracker'!M34</f>
        <v>0</v>
      </c>
      <c r="FK40" s="1902">
        <f>'Table C3 Tracker'!N34</f>
        <v>0</v>
      </c>
      <c r="FL40" s="1904">
        <f>'Table C3 Tracker'!O34</f>
        <v>0</v>
      </c>
      <c r="FM40" s="1027">
        <f>'Table C3 Tracker'!P34</f>
        <v>0</v>
      </c>
      <c r="FN40" s="1024">
        <f>'Table C3 Tracker'!Q34</f>
        <v>0</v>
      </c>
      <c r="FO40" s="1904">
        <f>'Table C3 Tracker'!R34</f>
        <v>0</v>
      </c>
      <c r="FP40" s="1904">
        <f>'Table C3 Tracker'!S34</f>
        <v>0</v>
      </c>
      <c r="FQ40" s="1904">
        <f>'Table C3 Tracker'!T34</f>
        <v>0</v>
      </c>
      <c r="FR40" s="1904">
        <f>'Table C3 Tracker'!U34</f>
        <v>0</v>
      </c>
      <c r="FS40" s="2508"/>
      <c r="GF40" s="2375">
        <f>'E - Resource Limits'!A40</f>
        <v>28</v>
      </c>
      <c r="GG40" s="2376">
        <f>'E - Resource Limits'!B40</f>
        <v>0</v>
      </c>
      <c r="GH40" s="2377">
        <f>'E - Resource Limits'!C40</f>
        <v>0</v>
      </c>
      <c r="GI40" s="2377">
        <f>'E - Resource Limits'!D40</f>
        <v>0</v>
      </c>
      <c r="GJ40" s="2377">
        <f>'E - Resource Limits'!E40</f>
        <v>0</v>
      </c>
      <c r="GK40" s="2377">
        <f>'E - Resource Limits'!F40</f>
        <v>0</v>
      </c>
      <c r="GL40" s="2311">
        <f>'E - Resource Limits'!G40</f>
        <v>0</v>
      </c>
      <c r="GM40" s="2378">
        <f>'E - Resource Limits'!H40</f>
        <v>0</v>
      </c>
      <c r="GN40" s="2377">
        <f>'E - Resource Limits'!I40</f>
        <v>0</v>
      </c>
      <c r="GO40" s="2377">
        <f>'E - Resource Limits'!J40</f>
        <v>0</v>
      </c>
      <c r="GP40" s="2377">
        <f>'E - Resource Limits'!K40</f>
        <v>0</v>
      </c>
      <c r="GQ40" s="2379">
        <f>'E - Resource Limits'!L40</f>
        <v>0</v>
      </c>
      <c r="GR40" s="2190">
        <f t="shared" si="5"/>
        <v>0</v>
      </c>
      <c r="GT40" s="191">
        <f>'E1 - Invoiced Income'!A40</f>
        <v>29</v>
      </c>
      <c r="GU40" s="2009">
        <f>'E1 - Invoiced Income'!B40</f>
        <v>0</v>
      </c>
      <c r="GV40" s="2010">
        <f>'E1 - Invoiced Income'!C40</f>
        <v>0</v>
      </c>
      <c r="GW40" s="2010">
        <f>'E1 - Invoiced Income'!D40</f>
        <v>0</v>
      </c>
      <c r="GX40" s="2010">
        <f>'E1 - Invoiced Income'!E40</f>
        <v>0</v>
      </c>
      <c r="GY40" s="2010">
        <f>'E1 - Invoiced Income'!F40</f>
        <v>0</v>
      </c>
      <c r="GZ40" s="2010">
        <f>'E1 - Invoiced Income'!G40</f>
        <v>0</v>
      </c>
      <c r="HA40" s="2010">
        <f>'E1 - Invoiced Income'!H40</f>
        <v>0</v>
      </c>
      <c r="HB40" s="2010">
        <f>'E1 - Invoiced Income'!I40</f>
        <v>0</v>
      </c>
      <c r="HC40" s="2010">
        <f>'E1 - Invoiced Income'!J40</f>
        <v>0</v>
      </c>
      <c r="HD40" s="2010">
        <f>'E1 - Invoiced Income'!K40</f>
        <v>0</v>
      </c>
      <c r="HE40" s="2010">
        <f>'E1 - Invoiced Income'!L40</f>
        <v>0</v>
      </c>
      <c r="HF40" s="2010">
        <f>'E1 - Invoiced Income'!M40</f>
        <v>0</v>
      </c>
      <c r="HG40" s="2010">
        <f>'E1 - Invoiced Income'!N40</f>
        <v>0</v>
      </c>
      <c r="HH40" s="2010">
        <f>'E1 - Invoiced Income'!O40</f>
        <v>0</v>
      </c>
      <c r="HI40" s="2010">
        <f>'E1 - Invoiced Income'!P40</f>
        <v>0</v>
      </c>
      <c r="HJ40" s="2010">
        <f>'E1 - Invoiced Income'!R40</f>
        <v>0</v>
      </c>
      <c r="HK40" s="2010">
        <f>'E1 - Invoiced Income'!S40</f>
        <v>0</v>
      </c>
      <c r="HL40" s="1852">
        <f>'E1 - Invoiced Income'!T40</f>
        <v>0</v>
      </c>
      <c r="HM40" s="2011">
        <f>'E1 - Invoiced Income'!U40</f>
        <v>0</v>
      </c>
      <c r="HO40" s="2347">
        <f>'F - SoFP'!A40</f>
        <v>24</v>
      </c>
      <c r="HP40" s="2395" t="str">
        <f>'F - SoFP'!B40</f>
        <v>TOTAL ASSETS EMPLOYED</v>
      </c>
      <c r="HQ40" s="2300">
        <f>'F - SoFP'!C40</f>
        <v>0</v>
      </c>
      <c r="HR40" s="2300">
        <f>'F - SoFP'!D40</f>
        <v>0</v>
      </c>
      <c r="HS40" s="2300">
        <f>'F - SoFP'!E40</f>
        <v>0</v>
      </c>
      <c r="HT40" s="2201"/>
      <c r="HV40" s="1941"/>
      <c r="HW40" s="2505"/>
      <c r="HX40" s="2505">
        <v>3</v>
      </c>
      <c r="HY40" s="2505">
        <v>3</v>
      </c>
      <c r="HZ40" s="2505">
        <v>3</v>
      </c>
      <c r="IA40" s="2505">
        <v>3</v>
      </c>
      <c r="IB40" s="2505">
        <v>3</v>
      </c>
      <c r="IC40" s="2505">
        <v>3</v>
      </c>
      <c r="ID40" s="2505">
        <v>3</v>
      </c>
      <c r="IE40" s="2505">
        <v>3</v>
      </c>
      <c r="IF40" s="2505">
        <v>3</v>
      </c>
      <c r="IG40" s="2505">
        <v>3</v>
      </c>
      <c r="IH40" s="2505">
        <v>3</v>
      </c>
      <c r="II40" s="2505">
        <v>3</v>
      </c>
      <c r="IJ40" s="2197"/>
      <c r="IK40" s="2197"/>
      <c r="JD40" s="2351">
        <f>'I - Capital RLM'!A40</f>
        <v>22</v>
      </c>
      <c r="JE40" s="2390">
        <f>'I - Capital RLM'!B40</f>
        <v>0</v>
      </c>
      <c r="JF40" s="2272">
        <f>'I - Capital RLM'!C40</f>
        <v>0</v>
      </c>
      <c r="JG40" s="2272">
        <f>'I - Capital RLM'!D40</f>
        <v>0</v>
      </c>
      <c r="JH40" s="2382">
        <f>'I - Capital RLM'!E40</f>
        <v>0</v>
      </c>
      <c r="JI40" s="2383">
        <f>'I - Capital RLM'!F40</f>
        <v>0</v>
      </c>
      <c r="JJ40" s="2272">
        <f>'I - Capital RLM'!G40</f>
        <v>0</v>
      </c>
      <c r="JK40" s="2272">
        <f>'I - Capital RLM'!H40</f>
        <v>0</v>
      </c>
      <c r="JL40" s="2382">
        <f>'I - Capital RLM'!I40</f>
        <v>0</v>
      </c>
      <c r="JM40" s="2384"/>
      <c r="JN40" s="2129">
        <f>'I - Capital RLM'!K40</f>
        <v>0</v>
      </c>
      <c r="JO40" s="2384">
        <f t="shared" si="6"/>
        <v>0</v>
      </c>
      <c r="JQ40" s="2351">
        <f>'J - Capital In Year Schemes'!A40</f>
        <v>29</v>
      </c>
      <c r="JR40" s="2352">
        <f>'J - Capital In Year Schemes'!B40</f>
        <v>0</v>
      </c>
      <c r="JS40" s="2352">
        <f>'J - Capital In Year Schemes'!C40</f>
        <v>0</v>
      </c>
      <c r="JT40" s="2272">
        <f>'J - Capital In Year Schemes'!D40</f>
        <v>0</v>
      </c>
      <c r="JU40" s="2272">
        <f>'J - Capital In Year Schemes'!E40</f>
        <v>0</v>
      </c>
      <c r="JV40" s="2272">
        <f>'J - Capital In Year Schemes'!F40</f>
        <v>0</v>
      </c>
      <c r="JW40" s="2272">
        <f>'J - Capital In Year Schemes'!G40</f>
        <v>0</v>
      </c>
      <c r="JX40" s="2272">
        <f>'J - Capital In Year Schemes'!H40</f>
        <v>0</v>
      </c>
      <c r="JY40" s="2272">
        <f>'J - Capital In Year Schemes'!I40</f>
        <v>0</v>
      </c>
      <c r="JZ40" s="2272">
        <f>'J - Capital In Year Schemes'!J40</f>
        <v>0</v>
      </c>
      <c r="KA40" s="2272">
        <f>'J - Capital In Year Schemes'!K40</f>
        <v>0</v>
      </c>
      <c r="KB40" s="2272">
        <f>'J - Capital In Year Schemes'!L40</f>
        <v>0</v>
      </c>
      <c r="KC40" s="2272">
        <f>'J - Capital In Year Schemes'!M40</f>
        <v>0</v>
      </c>
      <c r="KD40" s="2272">
        <f>'J - Capital In Year Schemes'!N40</f>
        <v>0</v>
      </c>
      <c r="KE40" s="2272">
        <f>'J - Capital In Year Schemes'!O40</f>
        <v>0</v>
      </c>
      <c r="KF40" s="2272">
        <f>'J - Capital In Year Schemes'!P40</f>
        <v>0</v>
      </c>
      <c r="KG40" s="2272">
        <f>'J - Capital In Year Schemes'!Q40</f>
        <v>0</v>
      </c>
      <c r="KH40" s="2353">
        <f>'J - Capital In Year Schemes'!R40</f>
        <v>0</v>
      </c>
      <c r="KI40" s="2353">
        <f>'J - Capital In Year Schemes'!S40</f>
        <v>0</v>
      </c>
      <c r="KJ40" s="2354">
        <f>'J - Capital In Year Schemes'!T40</f>
        <v>0</v>
      </c>
      <c r="KK40" s="2323">
        <f t="shared" si="4"/>
        <v>0</v>
      </c>
      <c r="KM40" s="2316">
        <f>'K - Capital Disposals'!A40</f>
        <v>25</v>
      </c>
      <c r="KN40" s="2484">
        <f>'K - Capital Disposals'!B40</f>
        <v>0</v>
      </c>
      <c r="KO40" s="2325">
        <f>'K - Capital Disposals'!C40</f>
        <v>0</v>
      </c>
      <c r="KP40" s="2325">
        <f>'K - Capital Disposals'!D40</f>
        <v>0</v>
      </c>
      <c r="KQ40" s="2341">
        <f>'K - Capital Disposals'!E40</f>
        <v>0</v>
      </c>
      <c r="KR40" s="2327">
        <f>'K - Capital Disposals'!F40</f>
        <v>0</v>
      </c>
      <c r="KS40" s="2327">
        <f>'K - Capital Disposals'!G40</f>
        <v>0</v>
      </c>
      <c r="KT40" s="2317">
        <f>'K - Capital Disposals'!H40</f>
        <v>0</v>
      </c>
      <c r="KU40" s="2318">
        <f>'K - Capital Disposals'!I40</f>
        <v>0</v>
      </c>
      <c r="KV40" s="2385">
        <f>'K - Capital Disposals'!J40</f>
        <v>0</v>
      </c>
      <c r="KW40" s="2356"/>
      <c r="KX40" s="2356"/>
      <c r="KY40" s="2356"/>
      <c r="KZ40" s="2356"/>
      <c r="LA40" s="2356"/>
      <c r="LB40" s="2357"/>
      <c r="LC40" s="2190"/>
      <c r="LL40" s="1281"/>
      <c r="LM40" s="2461">
        <f>'M - Aged Debtors'!B40</f>
        <v>0</v>
      </c>
      <c r="LN40" s="2462">
        <f>'M - Aged Debtors'!C40</f>
        <v>0</v>
      </c>
      <c r="LO40" s="2463">
        <f>'M - Aged Debtors'!D40</f>
        <v>0</v>
      </c>
      <c r="LP40" s="2464">
        <f>'M - Aged Debtors'!E40</f>
        <v>0</v>
      </c>
      <c r="LQ40" s="2465">
        <f>'M - Aged Debtors'!F40</f>
        <v>0</v>
      </c>
      <c r="LR40" s="902" t="str">
        <f>'M - Aged Debtors'!G40</f>
        <v/>
      </c>
      <c r="LS40" s="899" t="str">
        <f>'M - Aged Debtors'!H40</f>
        <v/>
      </c>
      <c r="LT40" s="899" t="str">
        <f>'M - Aged Debtors'!I40</f>
        <v/>
      </c>
      <c r="LU40" s="900" t="str">
        <f>'M - Aged Debtors'!J40</f>
        <v/>
      </c>
      <c r="LV40" s="1964">
        <f>'M - Aged Debtors'!K40</f>
        <v>0</v>
      </c>
      <c r="LX40" s="512" t="str">
        <f>'N - GMS'!A40</f>
        <v>Services for Violent Patients</v>
      </c>
      <c r="LY40" s="526"/>
      <c r="LZ40" s="511">
        <f>'N - GMS'!C40</f>
        <v>23</v>
      </c>
      <c r="MA40" s="71">
        <f>'N - GMS'!D40</f>
        <v>0</v>
      </c>
      <c r="MB40" s="1125">
        <f>'N - GMS'!E40</f>
        <v>0</v>
      </c>
      <c r="MC40" s="2495">
        <f>'N - GMS'!F40</f>
        <v>0</v>
      </c>
      <c r="MD40" s="513">
        <f>'N - GMS'!G40</f>
        <v>0</v>
      </c>
      <c r="ME40" s="1295"/>
      <c r="MF40" s="1125">
        <f>'N - GMS'!I40</f>
        <v>0</v>
      </c>
      <c r="MH40" s="2957" t="str">
        <f>'O - Dental'!A40</f>
        <v>Improved ventillation in dental practices</v>
      </c>
      <c r="MI40" s="2958"/>
      <c r="MJ40" s="761">
        <f>'O - Dental'!C40</f>
        <v>30</v>
      </c>
      <c r="MK40" s="721">
        <f>'O - Dental'!D40</f>
        <v>0</v>
      </c>
      <c r="ML40" s="2467">
        <f>'O - Dental'!E40</f>
        <v>0</v>
      </c>
      <c r="MM40" s="2468">
        <f>'O - Dental'!F40</f>
        <v>0</v>
      </c>
      <c r="MN40" s="2469">
        <f>'O - Dental'!G40</f>
        <v>0</v>
      </c>
      <c r="MO40" s="717"/>
      <c r="MP40" s="1973">
        <f>'O - Dental'!I40</f>
        <v>0</v>
      </c>
    </row>
    <row r="41" spans="13:354" ht="20" customHeight="1" thickBot="1">
      <c r="M41" s="1035">
        <f>'A - Movement'!A41</f>
        <v>31</v>
      </c>
      <c r="N41" s="2132">
        <f>'A - Movement'!B41</f>
        <v>0</v>
      </c>
      <c r="O41" s="1243">
        <f>'A - Movement'!C41</f>
        <v>0</v>
      </c>
      <c r="P41" s="1243">
        <f>'A - Movement'!D41</f>
        <v>0</v>
      </c>
      <c r="Q41" s="1039">
        <f>'A - Movement'!E41</f>
        <v>0</v>
      </c>
      <c r="R41" s="1039">
        <f>'A - Movement'!F41</f>
        <v>0</v>
      </c>
      <c r="S41" s="1941"/>
      <c r="U41" s="1035">
        <f>'A - Movement'!I41</f>
        <v>31</v>
      </c>
      <c r="V41" s="2132">
        <f t="shared" si="7"/>
        <v>0</v>
      </c>
      <c r="W41" s="1039">
        <f>'A - Movement'!J41</f>
        <v>0</v>
      </c>
      <c r="X41" s="1039">
        <f>'A - Movement'!K41</f>
        <v>0</v>
      </c>
      <c r="Y41" s="1039">
        <f>'A - Movement'!L41</f>
        <v>0</v>
      </c>
      <c r="Z41" s="1039">
        <f>'A - Movement'!M41</f>
        <v>0</v>
      </c>
      <c r="AA41" s="1039">
        <f>'A - Movement'!N41</f>
        <v>0</v>
      </c>
      <c r="AB41" s="1039">
        <f>'A - Movement'!O41</f>
        <v>0</v>
      </c>
      <c r="AC41" s="1039">
        <f>'A - Movement'!P41</f>
        <v>0</v>
      </c>
      <c r="AD41" s="1039">
        <f>'A - Movement'!Q41</f>
        <v>0</v>
      </c>
      <c r="AE41" s="1039">
        <f>'A - Movement'!R41</f>
        <v>0</v>
      </c>
      <c r="AF41" s="1039">
        <f>'A - Movement'!S41</f>
        <v>0</v>
      </c>
      <c r="AG41" s="1039">
        <f>'A - Movement'!T41</f>
        <v>0</v>
      </c>
      <c r="AH41" s="1039">
        <f>'A - Movement'!U41</f>
        <v>0</v>
      </c>
      <c r="AI41" s="1243">
        <f>'A - Movement'!V41</f>
        <v>0</v>
      </c>
      <c r="AJ41" s="1243">
        <f>'A - Movement'!W41</f>
        <v>0</v>
      </c>
      <c r="AK41" s="1243">
        <f t="shared" ref="AK41:AK50" si="11">P41</f>
        <v>0</v>
      </c>
      <c r="AL41" s="1039">
        <f t="shared" ref="AL41:AL50" si="12">Q41</f>
        <v>0</v>
      </c>
      <c r="AM41" s="1039">
        <f t="shared" ref="AM41:AM50" si="13">R41</f>
        <v>0</v>
      </c>
      <c r="AN41" s="1941"/>
      <c r="AO41" s="2183"/>
      <c r="AP41" s="1552">
        <f>'A1 - Underlying Position'!A42</f>
        <v>3</v>
      </c>
      <c r="AQ41" s="1563" t="str">
        <f>'A1 - Underlying Position'!B42</f>
        <v>Continuing HealthCare</v>
      </c>
      <c r="AR41" s="1993">
        <f>'A1 - Underlying Position'!C42</f>
        <v>0</v>
      </c>
      <c r="AS41" s="1994">
        <f>'A1 - Underlying Position'!D42</f>
        <v>0</v>
      </c>
      <c r="AT41" s="1994">
        <f>'A1 - Underlying Position'!E42</f>
        <v>0</v>
      </c>
      <c r="AU41" s="80">
        <f>'A1 - Underlying Position'!F42</f>
        <v>0</v>
      </c>
      <c r="AV41" s="1995">
        <f>'A1 - Underlying Position'!G42</f>
        <v>0</v>
      </c>
      <c r="AW41" s="80">
        <f>'A1 - Underlying Position'!H42</f>
        <v>0</v>
      </c>
      <c r="AZ41" s="400">
        <f>'A2 - Risks'!A41</f>
        <v>32</v>
      </c>
      <c r="BA41" s="2036">
        <f>'A2 - Risks'!B41</f>
        <v>0</v>
      </c>
      <c r="BB41" s="2041">
        <f>'A2 - Risks'!C41</f>
        <v>0</v>
      </c>
      <c r="BC41" s="2042">
        <f>'A2 - Risks'!D41</f>
        <v>0</v>
      </c>
      <c r="BE41" s="2248"/>
      <c r="BF41" s="2509"/>
      <c r="BG41" s="2510" t="str">
        <f>'B - Monthly Positions'!C42</f>
        <v>Year-to-date (YTD)</v>
      </c>
      <c r="BH41" s="2510"/>
      <c r="BI41" s="2511" t="str">
        <f>'B - Monthly Positions'!E42</f>
        <v>£'000</v>
      </c>
      <c r="BJ41" s="2512"/>
      <c r="BK41" s="2513"/>
      <c r="BL41" s="2510" t="str">
        <f>'B - Monthly Positions'!H42</f>
        <v>Full-year surplus/ (deficit) scenarios</v>
      </c>
      <c r="BM41" s="2510"/>
      <c r="BN41" s="2510"/>
      <c r="BO41" s="2511" t="str">
        <f>'B - Monthly Positions'!K42</f>
        <v>£'000</v>
      </c>
      <c r="BP41" s="2512"/>
      <c r="BQ41" s="2514"/>
      <c r="BR41" s="2515"/>
      <c r="BS41" s="2515"/>
      <c r="BT41" s="2515"/>
      <c r="BU41" s="2490"/>
      <c r="BV41" s="2516"/>
      <c r="BW41" s="2516"/>
      <c r="BX41" s="94">
        <f>'B1 - Net Exp Profiles'!A41</f>
        <v>25</v>
      </c>
      <c r="BY41" s="1399" t="str">
        <f>'B1 - Net Exp Profiles'!B41</f>
        <v>Planning Assumptions still to be finalised at Month 1 Allocated to Non Pay - (ENTER AS NEGATIVE)</v>
      </c>
      <c r="BZ41" s="1351">
        <f>'B1 - Net Exp Profiles'!C41</f>
        <v>0</v>
      </c>
      <c r="CA41" s="1321">
        <f>'B1 - Net Exp Profiles'!D41</f>
        <v>0</v>
      </c>
      <c r="CB41" s="1321">
        <f>'B1 - Net Exp Profiles'!E41</f>
        <v>0</v>
      </c>
      <c r="CC41" s="1321">
        <f>'B1 - Net Exp Profiles'!F41</f>
        <v>0</v>
      </c>
      <c r="CD41" s="1321">
        <f>'B1 - Net Exp Profiles'!G41</f>
        <v>0</v>
      </c>
      <c r="CE41" s="1321">
        <f>'B1 - Net Exp Profiles'!H41</f>
        <v>0</v>
      </c>
      <c r="CF41" s="1321">
        <f>'B1 - Net Exp Profiles'!I41</f>
        <v>0</v>
      </c>
      <c r="CG41" s="1321">
        <f>'B1 - Net Exp Profiles'!J41</f>
        <v>0</v>
      </c>
      <c r="CH41" s="1321">
        <f>'B1 - Net Exp Profiles'!K41</f>
        <v>0</v>
      </c>
      <c r="CI41" s="1321">
        <f>'B1 - Net Exp Profiles'!L41</f>
        <v>0</v>
      </c>
      <c r="CJ41" s="1321">
        <f>'B1 - Net Exp Profiles'!M41</f>
        <v>0</v>
      </c>
      <c r="CK41" s="1321">
        <f>'B1 - Net Exp Profiles'!N41</f>
        <v>0</v>
      </c>
      <c r="CL41" s="1349">
        <f>'B1 - Net Exp Profiles'!O41</f>
        <v>0</v>
      </c>
      <c r="CM41" s="1349">
        <f>'B1 - Net Exp Profiles'!P41</f>
        <v>0</v>
      </c>
      <c r="CO41" s="1507">
        <f>'B2 - Pay &amp; Agency'!A41</f>
        <v>9</v>
      </c>
      <c r="CP41" s="1508" t="str">
        <f>'B2 - Pay &amp; Agency'!B41</f>
        <v xml:space="preserve">Students </v>
      </c>
      <c r="CQ41" s="2015">
        <f>'B2 - Pay &amp; Agency'!C41</f>
        <v>0</v>
      </c>
      <c r="CR41" s="2016">
        <f>'B2 - Pay &amp; Agency'!D41</f>
        <v>0</v>
      </c>
      <c r="CS41" s="2016">
        <f>'B2 - Pay &amp; Agency'!E41</f>
        <v>0</v>
      </c>
      <c r="CT41" s="2016">
        <f>'B2 - Pay &amp; Agency'!F41</f>
        <v>0</v>
      </c>
      <c r="CU41" s="2016">
        <f>'B2 - Pay &amp; Agency'!G41</f>
        <v>0</v>
      </c>
      <c r="CV41" s="2016">
        <f>'B2 - Pay &amp; Agency'!H41</f>
        <v>0</v>
      </c>
      <c r="CW41" s="2016">
        <f>'B2 - Pay &amp; Agency'!I41</f>
        <v>0</v>
      </c>
      <c r="CX41" s="2016">
        <f>'B2 - Pay &amp; Agency'!J41</f>
        <v>0</v>
      </c>
      <c r="CY41" s="2016">
        <f>'B2 - Pay &amp; Agency'!K41</f>
        <v>0</v>
      </c>
      <c r="CZ41" s="2016">
        <f>'B2 - Pay &amp; Agency'!L41</f>
        <v>0</v>
      </c>
      <c r="DA41" s="2016">
        <f>'B2 - Pay &amp; Agency'!M41</f>
        <v>0</v>
      </c>
      <c r="DB41" s="2017">
        <f>'B2 - Pay &amp; Agency'!N41</f>
        <v>0</v>
      </c>
      <c r="DC41" s="1485">
        <f>'B2 - Pay &amp; Agency'!O41</f>
        <v>0</v>
      </c>
      <c r="DD41" s="1486">
        <f>'B2 - Pay &amp; Agency'!P41</f>
        <v>0</v>
      </c>
      <c r="DF41" s="2758" t="str">
        <f>'B3 - COVID-19'!A39</f>
        <v>A2</v>
      </c>
      <c r="DG41" s="2134" t="str">
        <f>'B3 - COVID-19'!B39</f>
        <v>Tracing (Additional costs due to C19) enter as positive values - actual/forecast</v>
      </c>
      <c r="DH41" s="2135"/>
      <c r="DI41" s="2136"/>
      <c r="DJ41" s="2136"/>
      <c r="DK41" s="2136"/>
      <c r="DL41" s="2136"/>
      <c r="DM41" s="2136"/>
      <c r="DN41" s="2136"/>
      <c r="DO41" s="2136"/>
      <c r="DP41" s="2136"/>
      <c r="DQ41" s="2136"/>
      <c r="DR41" s="2136"/>
      <c r="DS41" s="1386"/>
      <c r="DT41" s="2135"/>
      <c r="DU41" s="1386"/>
      <c r="DV41" s="85"/>
      <c r="DW41" s="85"/>
      <c r="DY41" s="2185"/>
      <c r="DZ41" s="2185"/>
      <c r="EA41" s="2185"/>
      <c r="EB41" s="108"/>
      <c r="EC41" s="108"/>
      <c r="ED41" s="108"/>
      <c r="EE41" s="108"/>
      <c r="EF41" s="108"/>
      <c r="EG41" s="109"/>
      <c r="EH41" s="108"/>
      <c r="EI41" s="3009"/>
      <c r="EJ41" s="3008"/>
      <c r="EK41" s="3008"/>
      <c r="EL41" s="3008"/>
      <c r="EM41" s="3008"/>
      <c r="EN41" s="1253"/>
      <c r="EO41" s="1301"/>
      <c r="EP41" s="2517"/>
      <c r="EQ41" s="2185"/>
      <c r="ER41" s="2185"/>
      <c r="ES41" s="2185"/>
      <c r="ET41" s="2185"/>
      <c r="EU41" s="2185"/>
      <c r="EV41" s="2185"/>
      <c r="EW41" s="2185"/>
      <c r="EX41" s="2955"/>
      <c r="EY41" s="1894" t="str">
        <f>'Table C3 Tracker'!B35</f>
        <v>Variance</v>
      </c>
      <c r="EZ41" s="1216">
        <f>'Table C3 Tracker'!C35</f>
        <v>0</v>
      </c>
      <c r="FA41" s="1897">
        <f>'Table C3 Tracker'!D35</f>
        <v>0</v>
      </c>
      <c r="FB41" s="1897">
        <f>'Table C3 Tracker'!E35</f>
        <v>0</v>
      </c>
      <c r="FC41" s="1897">
        <f>'Table C3 Tracker'!F35</f>
        <v>0</v>
      </c>
      <c r="FD41" s="1897">
        <f>'Table C3 Tracker'!G35</f>
        <v>0</v>
      </c>
      <c r="FE41" s="1897">
        <f>'Table C3 Tracker'!H35</f>
        <v>0</v>
      </c>
      <c r="FF41" s="1897">
        <f>'Table C3 Tracker'!I35</f>
        <v>0</v>
      </c>
      <c r="FG41" s="1897">
        <f>'Table C3 Tracker'!J35</f>
        <v>0</v>
      </c>
      <c r="FH41" s="1897">
        <f>'Table C3 Tracker'!K35</f>
        <v>0</v>
      </c>
      <c r="FI41" s="1897">
        <f>'Table C3 Tracker'!L35</f>
        <v>0</v>
      </c>
      <c r="FJ41" s="1897">
        <f>'Table C3 Tracker'!M35</f>
        <v>0</v>
      </c>
      <c r="FK41" s="1897">
        <f>'Table C3 Tracker'!N35</f>
        <v>0</v>
      </c>
      <c r="FL41" s="1905">
        <f>'Table C3 Tracker'!O35</f>
        <v>0</v>
      </c>
      <c r="FM41" s="1897">
        <f>'Table C3 Tracker'!P35</f>
        <v>0</v>
      </c>
      <c r="FN41" s="1896">
        <f>'Table C3 Tracker'!Q35</f>
        <v>0</v>
      </c>
      <c r="FO41" s="1905">
        <f>'Table C3 Tracker'!R35</f>
        <v>0</v>
      </c>
      <c r="FP41" s="1905">
        <f>'Table C3 Tracker'!S35</f>
        <v>0</v>
      </c>
      <c r="FQ41" s="1905">
        <f>'Table C3 Tracker'!T35</f>
        <v>0</v>
      </c>
      <c r="FR41" s="1905">
        <f>'Table C3 Tracker'!U35</f>
        <v>0</v>
      </c>
      <c r="FS41" s="2508"/>
      <c r="GF41" s="2375">
        <f>'E - Resource Limits'!A41</f>
        <v>29</v>
      </c>
      <c r="GG41" s="2376">
        <f>'E - Resource Limits'!B41</f>
        <v>0</v>
      </c>
      <c r="GH41" s="2377">
        <f>'E - Resource Limits'!C41</f>
        <v>0</v>
      </c>
      <c r="GI41" s="2377">
        <f>'E - Resource Limits'!D41</f>
        <v>0</v>
      </c>
      <c r="GJ41" s="2377">
        <f>'E - Resource Limits'!E41</f>
        <v>0</v>
      </c>
      <c r="GK41" s="2377">
        <f>'E - Resource Limits'!F41</f>
        <v>0</v>
      </c>
      <c r="GL41" s="2311">
        <f>'E - Resource Limits'!G41</f>
        <v>0</v>
      </c>
      <c r="GM41" s="2378">
        <f>'E - Resource Limits'!H41</f>
        <v>0</v>
      </c>
      <c r="GN41" s="2377">
        <f>'E - Resource Limits'!I41</f>
        <v>0</v>
      </c>
      <c r="GO41" s="2377">
        <f>'E - Resource Limits'!J41</f>
        <v>0</v>
      </c>
      <c r="GP41" s="2377">
        <f>'E - Resource Limits'!K41</f>
        <v>0</v>
      </c>
      <c r="GQ41" s="2379">
        <f>'E - Resource Limits'!L41</f>
        <v>0</v>
      </c>
      <c r="GR41" s="2190">
        <f t="shared" si="5"/>
        <v>0</v>
      </c>
      <c r="GT41" s="191">
        <f>'E1 - Invoiced Income'!A41</f>
        <v>30</v>
      </c>
      <c r="GU41" s="2009">
        <f>'E1 - Invoiced Income'!B41</f>
        <v>0</v>
      </c>
      <c r="GV41" s="2010">
        <f>'E1 - Invoiced Income'!C41</f>
        <v>0</v>
      </c>
      <c r="GW41" s="2010">
        <f>'E1 - Invoiced Income'!D41</f>
        <v>0</v>
      </c>
      <c r="GX41" s="2010">
        <f>'E1 - Invoiced Income'!E41</f>
        <v>0</v>
      </c>
      <c r="GY41" s="2010">
        <f>'E1 - Invoiced Income'!F41</f>
        <v>0</v>
      </c>
      <c r="GZ41" s="2010">
        <f>'E1 - Invoiced Income'!G41</f>
        <v>0</v>
      </c>
      <c r="HA41" s="2010">
        <f>'E1 - Invoiced Income'!H41</f>
        <v>0</v>
      </c>
      <c r="HB41" s="2010">
        <f>'E1 - Invoiced Income'!I41</f>
        <v>0</v>
      </c>
      <c r="HC41" s="2010">
        <f>'E1 - Invoiced Income'!J41</f>
        <v>0</v>
      </c>
      <c r="HD41" s="2010">
        <f>'E1 - Invoiced Income'!K41</f>
        <v>0</v>
      </c>
      <c r="HE41" s="2010">
        <f>'E1 - Invoiced Income'!L41</f>
        <v>0</v>
      </c>
      <c r="HF41" s="2010">
        <f>'E1 - Invoiced Income'!M41</f>
        <v>0</v>
      </c>
      <c r="HG41" s="2010">
        <f>'E1 - Invoiced Income'!N41</f>
        <v>0</v>
      </c>
      <c r="HH41" s="2010">
        <f>'E1 - Invoiced Income'!O41</f>
        <v>0</v>
      </c>
      <c r="HI41" s="2010">
        <f>'E1 - Invoiced Income'!P41</f>
        <v>0</v>
      </c>
      <c r="HJ41" s="2010">
        <f>'E1 - Invoiced Income'!R41</f>
        <v>0</v>
      </c>
      <c r="HK41" s="2010">
        <f>'E1 - Invoiced Income'!S41</f>
        <v>0</v>
      </c>
      <c r="HL41" s="1852">
        <f>'E1 - Invoiced Income'!T41</f>
        <v>0</v>
      </c>
      <c r="HM41" s="2011">
        <f>'E1 - Invoiced Income'!U41</f>
        <v>0</v>
      </c>
      <c r="HO41" s="2312"/>
      <c r="HP41" s="2274"/>
      <c r="HQ41" s="2360"/>
      <c r="HR41" s="2361"/>
      <c r="HS41" s="2361"/>
      <c r="HT41" s="2201"/>
      <c r="HV41" s="1941"/>
      <c r="HW41" s="1941"/>
      <c r="HX41" s="1941"/>
      <c r="HY41" s="1941"/>
      <c r="HZ41" s="1941"/>
      <c r="IA41" s="1941"/>
      <c r="IB41" s="1941"/>
      <c r="IC41" s="1941"/>
      <c r="ID41" s="1941"/>
      <c r="IE41" s="1941"/>
      <c r="IF41" s="1941"/>
      <c r="IG41" s="1941"/>
      <c r="IH41" s="1941"/>
      <c r="II41" s="1941"/>
      <c r="IJ41" s="2197"/>
      <c r="IK41" s="2197"/>
      <c r="JD41" s="2351">
        <f>'I - Capital RLM'!A41</f>
        <v>23</v>
      </c>
      <c r="JE41" s="2390">
        <f>'I - Capital RLM'!B41</f>
        <v>0</v>
      </c>
      <c r="JF41" s="2272">
        <f>'I - Capital RLM'!C41</f>
        <v>0</v>
      </c>
      <c r="JG41" s="2272">
        <f>'I - Capital RLM'!D41</f>
        <v>0</v>
      </c>
      <c r="JH41" s="2382">
        <f>'I - Capital RLM'!E41</f>
        <v>0</v>
      </c>
      <c r="JI41" s="2383">
        <f>'I - Capital RLM'!F41</f>
        <v>0</v>
      </c>
      <c r="JJ41" s="2272">
        <f>'I - Capital RLM'!G41</f>
        <v>0</v>
      </c>
      <c r="JK41" s="2272">
        <f>'I - Capital RLM'!H41</f>
        <v>0</v>
      </c>
      <c r="JL41" s="2382">
        <f>'I - Capital RLM'!I41</f>
        <v>0</v>
      </c>
      <c r="JM41" s="2384"/>
      <c r="JN41" s="2129">
        <f>'I - Capital RLM'!K41</f>
        <v>0</v>
      </c>
      <c r="JO41" s="2384">
        <f t="shared" si="6"/>
        <v>0</v>
      </c>
      <c r="JQ41" s="2351">
        <f>'J - Capital In Year Schemes'!A41</f>
        <v>30</v>
      </c>
      <c r="JR41" s="2352">
        <f>'J - Capital In Year Schemes'!B41</f>
        <v>0</v>
      </c>
      <c r="JS41" s="2352">
        <f>'J - Capital In Year Schemes'!C41</f>
        <v>0</v>
      </c>
      <c r="JT41" s="2272">
        <f>'J - Capital In Year Schemes'!D41</f>
        <v>0</v>
      </c>
      <c r="JU41" s="2272">
        <f>'J - Capital In Year Schemes'!E41</f>
        <v>0</v>
      </c>
      <c r="JV41" s="2272">
        <f>'J - Capital In Year Schemes'!F41</f>
        <v>0</v>
      </c>
      <c r="JW41" s="2272">
        <f>'J - Capital In Year Schemes'!G41</f>
        <v>0</v>
      </c>
      <c r="JX41" s="2272">
        <f>'J - Capital In Year Schemes'!H41</f>
        <v>0</v>
      </c>
      <c r="JY41" s="2272">
        <f>'J - Capital In Year Schemes'!I41</f>
        <v>0</v>
      </c>
      <c r="JZ41" s="2272">
        <f>'J - Capital In Year Schemes'!J41</f>
        <v>0</v>
      </c>
      <c r="KA41" s="2272">
        <f>'J - Capital In Year Schemes'!K41</f>
        <v>0</v>
      </c>
      <c r="KB41" s="2272">
        <f>'J - Capital In Year Schemes'!L41</f>
        <v>0</v>
      </c>
      <c r="KC41" s="2272">
        <f>'J - Capital In Year Schemes'!M41</f>
        <v>0</v>
      </c>
      <c r="KD41" s="2272">
        <f>'J - Capital In Year Schemes'!N41</f>
        <v>0</v>
      </c>
      <c r="KE41" s="2272">
        <f>'J - Capital In Year Schemes'!O41</f>
        <v>0</v>
      </c>
      <c r="KF41" s="2272">
        <f>'J - Capital In Year Schemes'!P41</f>
        <v>0</v>
      </c>
      <c r="KG41" s="2272">
        <f>'J - Capital In Year Schemes'!Q41</f>
        <v>0</v>
      </c>
      <c r="KH41" s="2353">
        <f>'J - Capital In Year Schemes'!R41</f>
        <v>0</v>
      </c>
      <c r="KI41" s="2353">
        <f>'J - Capital In Year Schemes'!S41</f>
        <v>0</v>
      </c>
      <c r="KJ41" s="2354">
        <f>'J - Capital In Year Schemes'!T41</f>
        <v>0</v>
      </c>
      <c r="KK41" s="2323">
        <f t="shared" si="4"/>
        <v>0</v>
      </c>
      <c r="KM41" s="2316">
        <f>'K - Capital Disposals'!A41</f>
        <v>26</v>
      </c>
      <c r="KN41" s="2484">
        <f>'K - Capital Disposals'!B41</f>
        <v>0</v>
      </c>
      <c r="KO41" s="2325">
        <f>'K - Capital Disposals'!C41</f>
        <v>0</v>
      </c>
      <c r="KP41" s="2325">
        <f>'K - Capital Disposals'!D41</f>
        <v>0</v>
      </c>
      <c r="KQ41" s="2341">
        <f>'K - Capital Disposals'!E41</f>
        <v>0</v>
      </c>
      <c r="KR41" s="2327">
        <f>'K - Capital Disposals'!F41</f>
        <v>0</v>
      </c>
      <c r="KS41" s="2327">
        <f>'K - Capital Disposals'!G41</f>
        <v>0</v>
      </c>
      <c r="KT41" s="2317">
        <f>'K - Capital Disposals'!H41</f>
        <v>0</v>
      </c>
      <c r="KU41" s="2318">
        <f>'K - Capital Disposals'!I41</f>
        <v>0</v>
      </c>
      <c r="KV41" s="2385">
        <f>'K - Capital Disposals'!J41</f>
        <v>0</v>
      </c>
      <c r="KW41" s="2356"/>
      <c r="KX41" s="2356"/>
      <c r="KY41" s="2356"/>
      <c r="KZ41" s="2356"/>
      <c r="LA41" s="2356"/>
      <c r="LB41" s="2357"/>
      <c r="LC41" s="2190"/>
      <c r="LL41" s="1281"/>
      <c r="LM41" s="2461">
        <f>'M - Aged Debtors'!B41</f>
        <v>0</v>
      </c>
      <c r="LN41" s="2462">
        <f>'M - Aged Debtors'!C41</f>
        <v>0</v>
      </c>
      <c r="LO41" s="2463">
        <f>'M - Aged Debtors'!D41</f>
        <v>0</v>
      </c>
      <c r="LP41" s="2464">
        <f>'M - Aged Debtors'!E41</f>
        <v>0</v>
      </c>
      <c r="LQ41" s="2465">
        <f>'M - Aged Debtors'!F41</f>
        <v>0</v>
      </c>
      <c r="LR41" s="902" t="str">
        <f>'M - Aged Debtors'!G41</f>
        <v/>
      </c>
      <c r="LS41" s="899" t="str">
        <f>'M - Aged Debtors'!H41</f>
        <v/>
      </c>
      <c r="LT41" s="899" t="str">
        <f>'M - Aged Debtors'!I41</f>
        <v/>
      </c>
      <c r="LU41" s="900" t="str">
        <f>'M - Aged Debtors'!J41</f>
        <v/>
      </c>
      <c r="LV41" s="2043">
        <f>'M - Aged Debtors'!K41</f>
        <v>0</v>
      </c>
      <c r="LX41" s="512" t="str">
        <f>'N - GMS'!A41</f>
        <v xml:space="preserve">Minor Surgery Fees </v>
      </c>
      <c r="LY41" s="510"/>
      <c r="LZ41" s="511">
        <f>'N - GMS'!C41</f>
        <v>24</v>
      </c>
      <c r="MA41" s="71">
        <f>'N - GMS'!D41</f>
        <v>0</v>
      </c>
      <c r="MB41" s="1125">
        <f>'N - GMS'!E41</f>
        <v>0</v>
      </c>
      <c r="MC41" s="2495">
        <f>'N - GMS'!F41</f>
        <v>0</v>
      </c>
      <c r="MD41" s="513">
        <f>'N - GMS'!G41</f>
        <v>0</v>
      </c>
      <c r="ME41" s="1295"/>
      <c r="MF41" s="1125">
        <f>'N - GMS'!I41</f>
        <v>0</v>
      </c>
      <c r="MH41" s="2105" t="str">
        <f>'O - Dental'!A41</f>
        <v>Attend Anywhere</v>
      </c>
      <c r="MI41" s="2106"/>
      <c r="MJ41" s="761">
        <f>'O - Dental'!C41</f>
        <v>31</v>
      </c>
      <c r="MK41" s="721">
        <f>'O - Dental'!D41</f>
        <v>0</v>
      </c>
      <c r="ML41" s="2467">
        <f>'O - Dental'!E41</f>
        <v>0</v>
      </c>
      <c r="MM41" s="2468">
        <f>'O - Dental'!F41</f>
        <v>0</v>
      </c>
      <c r="MN41" s="2469">
        <f>'O - Dental'!G41</f>
        <v>0</v>
      </c>
      <c r="MO41" s="717"/>
      <c r="MP41" s="1973">
        <f>'O - Dental'!I41</f>
        <v>0</v>
      </c>
    </row>
    <row r="42" spans="13:354" ht="20" customHeight="1" thickBot="1">
      <c r="M42" s="1035">
        <f>'A - Movement'!A42</f>
        <v>32</v>
      </c>
      <c r="N42" s="2132">
        <f>'A - Movement'!B42</f>
        <v>0</v>
      </c>
      <c r="O42" s="1243">
        <f>'A - Movement'!C42</f>
        <v>0</v>
      </c>
      <c r="P42" s="1243">
        <f>'A - Movement'!D42</f>
        <v>0</v>
      </c>
      <c r="Q42" s="1039">
        <f>'A - Movement'!E42</f>
        <v>0</v>
      </c>
      <c r="R42" s="1039">
        <f>'A - Movement'!F42</f>
        <v>0</v>
      </c>
      <c r="S42" s="1941"/>
      <c r="U42" s="1035">
        <f>'A - Movement'!I42</f>
        <v>32</v>
      </c>
      <c r="V42" s="2132">
        <f t="shared" si="7"/>
        <v>0</v>
      </c>
      <c r="W42" s="1039">
        <f>'A - Movement'!J42</f>
        <v>0</v>
      </c>
      <c r="X42" s="1039">
        <f>'A - Movement'!K42</f>
        <v>0</v>
      </c>
      <c r="Y42" s="1039">
        <f>'A - Movement'!L42</f>
        <v>0</v>
      </c>
      <c r="Z42" s="1039">
        <f>'A - Movement'!M42</f>
        <v>0</v>
      </c>
      <c r="AA42" s="1039">
        <f>'A - Movement'!N42</f>
        <v>0</v>
      </c>
      <c r="AB42" s="1039">
        <f>'A - Movement'!O42</f>
        <v>0</v>
      </c>
      <c r="AC42" s="1039">
        <f>'A - Movement'!P42</f>
        <v>0</v>
      </c>
      <c r="AD42" s="1039">
        <f>'A - Movement'!Q42</f>
        <v>0</v>
      </c>
      <c r="AE42" s="1039">
        <f>'A - Movement'!R42</f>
        <v>0</v>
      </c>
      <c r="AF42" s="1039">
        <f>'A - Movement'!S42</f>
        <v>0</v>
      </c>
      <c r="AG42" s="1039">
        <f>'A - Movement'!T42</f>
        <v>0</v>
      </c>
      <c r="AH42" s="1039">
        <f>'A - Movement'!U42</f>
        <v>0</v>
      </c>
      <c r="AI42" s="1243">
        <f>'A - Movement'!V42</f>
        <v>0</v>
      </c>
      <c r="AJ42" s="1243">
        <f>'A - Movement'!W42</f>
        <v>0</v>
      </c>
      <c r="AK42" s="1243">
        <f t="shared" si="11"/>
        <v>0</v>
      </c>
      <c r="AL42" s="1039">
        <f t="shared" si="12"/>
        <v>0</v>
      </c>
      <c r="AM42" s="1039">
        <f t="shared" si="13"/>
        <v>0</v>
      </c>
      <c r="AN42" s="1941"/>
      <c r="AO42" s="2183"/>
      <c r="AP42" s="1552">
        <f>'A1 - Underlying Position'!A43</f>
        <v>4</v>
      </c>
      <c r="AQ42" s="1562" t="str">
        <f>'A1 - Underlying Position'!B43</f>
        <v>Commissioned Services</v>
      </c>
      <c r="AR42" s="2012">
        <f>'A1 - Underlying Position'!C43</f>
        <v>0</v>
      </c>
      <c r="AS42" s="2518">
        <f>'A1 - Underlying Position'!D43</f>
        <v>0</v>
      </c>
      <c r="AT42" s="2518">
        <f>'A1 - Underlying Position'!E43</f>
        <v>0</v>
      </c>
      <c r="AU42" s="80">
        <f>'A1 - Underlying Position'!F43</f>
        <v>0</v>
      </c>
      <c r="AV42" s="2519">
        <f>'A1 - Underlying Position'!G43</f>
        <v>0</v>
      </c>
      <c r="AW42" s="80">
        <f>'A1 - Underlying Position'!H43</f>
        <v>0</v>
      </c>
      <c r="AZ42" s="400">
        <f>'A2 - Risks'!A42</f>
        <v>33</v>
      </c>
      <c r="BA42" s="2520">
        <f>'A2 - Risks'!B42</f>
        <v>0</v>
      </c>
      <c r="BB42" s="2044">
        <f>'A2 - Risks'!C42</f>
        <v>0</v>
      </c>
      <c r="BC42" s="2045">
        <f>'A2 - Risks'!D42</f>
        <v>0</v>
      </c>
      <c r="BE42" s="2248"/>
      <c r="BF42" s="2521"/>
      <c r="BG42" s="2522" t="str">
        <f>'B - Monthly Positions'!C43</f>
        <v>28 . Actual YTD surplus/ (deficit)</v>
      </c>
      <c r="BH42" s="2516"/>
      <c r="BI42" s="2523">
        <f>'B - Monthly Positions'!E43</f>
        <v>0</v>
      </c>
      <c r="BJ42" s="2313"/>
      <c r="BK42" s="2524"/>
      <c r="BL42" s="2525" t="str">
        <f>'B - Monthly Positions'!H43</f>
        <v>33. Extrapolated Scenario</v>
      </c>
      <c r="BM42" s="2526"/>
      <c r="BN42" s="2526"/>
      <c r="BO42" s="2523">
        <f>'B - Monthly Positions'!K43</f>
        <v>0</v>
      </c>
      <c r="BP42" s="2527"/>
      <c r="BQ42" s="2528"/>
      <c r="BR42" s="2529"/>
      <c r="BS42" s="2530"/>
      <c r="BT42" s="2530"/>
      <c r="BU42" s="2531"/>
      <c r="BV42" s="2516"/>
      <c r="BW42" s="2516"/>
      <c r="BX42" s="155">
        <f>'B1 - Net Exp Profiles'!A42</f>
        <v>26</v>
      </c>
      <c r="BY42" s="1207" t="str">
        <f>'B1 - Net Exp Profiles'!B42</f>
        <v>Total Gross Non Pay Expenditure - Current Plan</v>
      </c>
      <c r="BZ42" s="1217">
        <f>'B1 - Net Exp Profiles'!C42</f>
        <v>0</v>
      </c>
      <c r="CA42" s="1353">
        <f>'B1 - Net Exp Profiles'!D42</f>
        <v>0</v>
      </c>
      <c r="CB42" s="1353">
        <f>'B1 - Net Exp Profiles'!E42</f>
        <v>0</v>
      </c>
      <c r="CC42" s="1353">
        <f>'B1 - Net Exp Profiles'!F42</f>
        <v>0</v>
      </c>
      <c r="CD42" s="1353">
        <f>'B1 - Net Exp Profiles'!G42</f>
        <v>0</v>
      </c>
      <c r="CE42" s="1353">
        <f>'B1 - Net Exp Profiles'!H42</f>
        <v>0</v>
      </c>
      <c r="CF42" s="1353">
        <f>'B1 - Net Exp Profiles'!I42</f>
        <v>0</v>
      </c>
      <c r="CG42" s="1353">
        <f>'B1 - Net Exp Profiles'!J42</f>
        <v>0</v>
      </c>
      <c r="CH42" s="1353">
        <f>'B1 - Net Exp Profiles'!K42</f>
        <v>0</v>
      </c>
      <c r="CI42" s="1353">
        <f>'B1 - Net Exp Profiles'!L42</f>
        <v>0</v>
      </c>
      <c r="CJ42" s="1353">
        <f>'B1 - Net Exp Profiles'!M42</f>
        <v>0</v>
      </c>
      <c r="CK42" s="1354">
        <f>'B1 - Net Exp Profiles'!N42</f>
        <v>0</v>
      </c>
      <c r="CL42" s="1208">
        <f>'B1 - Net Exp Profiles'!O42</f>
        <v>0</v>
      </c>
      <c r="CM42" s="1366">
        <f>'B1 - Net Exp Profiles'!P42</f>
        <v>0</v>
      </c>
      <c r="CO42" s="1501">
        <f>'B2 - Pay &amp; Agency'!A42</f>
        <v>10</v>
      </c>
      <c r="CP42" s="1505" t="str">
        <f>'B2 - Pay &amp; Agency'!B42</f>
        <v>TOTAL AGENCY/LOCUM (PREMIUM) EXPENDITURE</v>
      </c>
      <c r="CQ42" s="1487">
        <f>'B2 - Pay &amp; Agency'!C42</f>
        <v>0</v>
      </c>
      <c r="CR42" s="1488">
        <f>'B2 - Pay &amp; Agency'!D42</f>
        <v>0</v>
      </c>
      <c r="CS42" s="1488">
        <f>'B2 - Pay &amp; Agency'!E42</f>
        <v>0</v>
      </c>
      <c r="CT42" s="1488">
        <f>'B2 - Pay &amp; Agency'!F42</f>
        <v>0</v>
      </c>
      <c r="CU42" s="1488">
        <f>'B2 - Pay &amp; Agency'!G42</f>
        <v>0</v>
      </c>
      <c r="CV42" s="1488">
        <f>'B2 - Pay &amp; Agency'!H42</f>
        <v>0</v>
      </c>
      <c r="CW42" s="1488">
        <f>'B2 - Pay &amp; Agency'!I42</f>
        <v>0</v>
      </c>
      <c r="CX42" s="1488">
        <f>'B2 - Pay &amp; Agency'!J42</f>
        <v>0</v>
      </c>
      <c r="CY42" s="1488">
        <f>'B2 - Pay &amp; Agency'!K42</f>
        <v>0</v>
      </c>
      <c r="CZ42" s="1488">
        <f>'B2 - Pay &amp; Agency'!L42</f>
        <v>0</v>
      </c>
      <c r="DA42" s="1488">
        <f>'B2 - Pay &amp; Agency'!M42</f>
        <v>0</v>
      </c>
      <c r="DB42" s="1489">
        <f>'B2 - Pay &amp; Agency'!N42</f>
        <v>0</v>
      </c>
      <c r="DC42" s="1490">
        <f>'B2 - Pay &amp; Agency'!O42</f>
        <v>0</v>
      </c>
      <c r="DD42" s="1491">
        <f>'B2 - Pay &amp; Agency'!P42</f>
        <v>0</v>
      </c>
      <c r="DF42" s="2137">
        <f>'B3 - COVID-19'!A40</f>
        <v>30</v>
      </c>
      <c r="DG42" s="2756" t="str">
        <f>'B3 - COVID-19'!B40</f>
        <v>Provider Pay (Establishment, Temp &amp; Agency)</v>
      </c>
      <c r="DH42" s="2138"/>
      <c r="DI42" s="2139"/>
      <c r="DJ42" s="2139"/>
      <c r="DK42" s="2139"/>
      <c r="DL42" s="2139"/>
      <c r="DM42" s="2139"/>
      <c r="DN42" s="2139"/>
      <c r="DO42" s="2139"/>
      <c r="DP42" s="2139"/>
      <c r="DQ42" s="2139"/>
      <c r="DR42" s="2139"/>
      <c r="DS42" s="2140"/>
      <c r="DT42" s="2141"/>
      <c r="DU42" s="2142"/>
      <c r="DV42" s="85"/>
      <c r="DW42" s="85"/>
      <c r="DY42" s="2185"/>
      <c r="DZ42" s="2185"/>
      <c r="EA42" s="2185"/>
      <c r="EB42" s="120"/>
      <c r="EC42" s="120"/>
      <c r="ED42" s="120"/>
      <c r="EE42" s="120"/>
      <c r="EF42" s="120"/>
      <c r="EG42" s="120"/>
      <c r="EH42" s="120"/>
      <c r="EI42" s="120"/>
      <c r="EJ42" s="120"/>
      <c r="EK42" s="120"/>
      <c r="EL42" s="120"/>
      <c r="EM42" s="120"/>
      <c r="EN42" s="120"/>
      <c r="EO42" s="1303"/>
      <c r="EP42" s="2185"/>
      <c r="EQ42" s="2185"/>
      <c r="ER42" s="2185"/>
      <c r="ES42" s="2185"/>
      <c r="ET42" s="2185"/>
      <c r="EU42" s="2185"/>
      <c r="EV42" s="2185"/>
      <c r="EW42" s="2185"/>
      <c r="EX42" s="2955"/>
      <c r="EY42" s="1168" t="str">
        <f>'Table C3 Tracker'!B36</f>
        <v>Total Plan</v>
      </c>
      <c r="EZ42" s="1899">
        <f>'Table C3 Tracker'!C36</f>
        <v>0</v>
      </c>
      <c r="FA42" s="1900">
        <f>'Table C3 Tracker'!D36</f>
        <v>0</v>
      </c>
      <c r="FB42" s="1900">
        <f>'Table C3 Tracker'!E36</f>
        <v>0</v>
      </c>
      <c r="FC42" s="1900">
        <f>'Table C3 Tracker'!F36</f>
        <v>0</v>
      </c>
      <c r="FD42" s="1900">
        <f>'Table C3 Tracker'!G36</f>
        <v>0</v>
      </c>
      <c r="FE42" s="1900">
        <f>'Table C3 Tracker'!H36</f>
        <v>0</v>
      </c>
      <c r="FF42" s="1900">
        <f>'Table C3 Tracker'!I36</f>
        <v>0</v>
      </c>
      <c r="FG42" s="1900">
        <f>'Table C3 Tracker'!J36</f>
        <v>0</v>
      </c>
      <c r="FH42" s="1900">
        <f>'Table C3 Tracker'!K36</f>
        <v>0</v>
      </c>
      <c r="FI42" s="1900">
        <f>'Table C3 Tracker'!L36</f>
        <v>0</v>
      </c>
      <c r="FJ42" s="1900">
        <f>'Table C3 Tracker'!M36</f>
        <v>0</v>
      </c>
      <c r="FK42" s="1900">
        <f>'Table C3 Tracker'!N36</f>
        <v>0</v>
      </c>
      <c r="FL42" s="1903">
        <f>'Table C3 Tracker'!O36</f>
        <v>0</v>
      </c>
      <c r="FM42" s="131">
        <f>'Table C3 Tracker'!P36</f>
        <v>0</v>
      </c>
      <c r="FN42" s="1901">
        <f>'Table C3 Tracker'!Q36</f>
        <v>0</v>
      </c>
      <c r="FO42" s="1903">
        <f>'Table C3 Tracker'!R36</f>
        <v>0</v>
      </c>
      <c r="FP42" s="1903">
        <f>'Table C3 Tracker'!S36</f>
        <v>0</v>
      </c>
      <c r="FQ42" s="1903">
        <f>'Table C3 Tracker'!T36</f>
        <v>0</v>
      </c>
      <c r="FR42" s="1903">
        <f>'Table C3 Tracker'!U36</f>
        <v>0</v>
      </c>
      <c r="FS42" s="2508"/>
      <c r="GF42" s="2375">
        <f>'E - Resource Limits'!A42</f>
        <v>30</v>
      </c>
      <c r="GG42" s="2376">
        <f>'E - Resource Limits'!B42</f>
        <v>0</v>
      </c>
      <c r="GH42" s="2377">
        <f>'E - Resource Limits'!C42</f>
        <v>0</v>
      </c>
      <c r="GI42" s="2377">
        <f>'E - Resource Limits'!D42</f>
        <v>0</v>
      </c>
      <c r="GJ42" s="2377">
        <f>'E - Resource Limits'!E42</f>
        <v>0</v>
      </c>
      <c r="GK42" s="2377">
        <f>'E - Resource Limits'!F42</f>
        <v>0</v>
      </c>
      <c r="GL42" s="2311">
        <f>'E - Resource Limits'!G42</f>
        <v>0</v>
      </c>
      <c r="GM42" s="2378">
        <f>'E - Resource Limits'!H42</f>
        <v>0</v>
      </c>
      <c r="GN42" s="2377">
        <f>'E - Resource Limits'!I42</f>
        <v>0</v>
      </c>
      <c r="GO42" s="2377">
        <f>'E - Resource Limits'!J42</f>
        <v>0</v>
      </c>
      <c r="GP42" s="2377">
        <f>'E - Resource Limits'!K42</f>
        <v>0</v>
      </c>
      <c r="GQ42" s="2379">
        <f>'E - Resource Limits'!L42</f>
        <v>0</v>
      </c>
      <c r="GR42" s="2190">
        <f t="shared" si="5"/>
        <v>0</v>
      </c>
      <c r="GT42" s="191">
        <f>'E1 - Invoiced Income'!A42</f>
        <v>31</v>
      </c>
      <c r="GU42" s="2009">
        <f>'E1 - Invoiced Income'!B42</f>
        <v>0</v>
      </c>
      <c r="GV42" s="2010">
        <f>'E1 - Invoiced Income'!C42</f>
        <v>0</v>
      </c>
      <c r="GW42" s="2010">
        <f>'E1 - Invoiced Income'!D42</f>
        <v>0</v>
      </c>
      <c r="GX42" s="2010">
        <f>'E1 - Invoiced Income'!E42</f>
        <v>0</v>
      </c>
      <c r="GY42" s="2010">
        <f>'E1 - Invoiced Income'!F42</f>
        <v>0</v>
      </c>
      <c r="GZ42" s="2010">
        <f>'E1 - Invoiced Income'!G42</f>
        <v>0</v>
      </c>
      <c r="HA42" s="2010">
        <f>'E1 - Invoiced Income'!H42</f>
        <v>0</v>
      </c>
      <c r="HB42" s="2010">
        <f>'E1 - Invoiced Income'!I42</f>
        <v>0</v>
      </c>
      <c r="HC42" s="2010">
        <f>'E1 - Invoiced Income'!J42</f>
        <v>0</v>
      </c>
      <c r="HD42" s="2010">
        <f>'E1 - Invoiced Income'!K42</f>
        <v>0</v>
      </c>
      <c r="HE42" s="2010">
        <f>'E1 - Invoiced Income'!L42</f>
        <v>0</v>
      </c>
      <c r="HF42" s="2010">
        <f>'E1 - Invoiced Income'!M42</f>
        <v>0</v>
      </c>
      <c r="HG42" s="2010">
        <f>'E1 - Invoiced Income'!N42</f>
        <v>0</v>
      </c>
      <c r="HH42" s="2010">
        <f>'E1 - Invoiced Income'!O42</f>
        <v>0</v>
      </c>
      <c r="HI42" s="2010">
        <f>'E1 - Invoiced Income'!P42</f>
        <v>0</v>
      </c>
      <c r="HJ42" s="2010">
        <f>'E1 - Invoiced Income'!R42</f>
        <v>0</v>
      </c>
      <c r="HK42" s="2010">
        <f>'E1 - Invoiced Income'!S42</f>
        <v>0</v>
      </c>
      <c r="HL42" s="1852">
        <f>'E1 - Invoiced Income'!T42</f>
        <v>0</v>
      </c>
      <c r="HM42" s="2011">
        <f>'E1 - Invoiced Income'!U42</f>
        <v>0</v>
      </c>
      <c r="HO42" s="2312"/>
      <c r="HP42" s="2295" t="str">
        <f>'F - SoFP'!B42</f>
        <v>FINANCED BY:</v>
      </c>
      <c r="HQ42" s="2360"/>
      <c r="HR42" s="2361"/>
      <c r="HS42" s="2361"/>
      <c r="HT42" s="2201"/>
      <c r="HV42" s="1941"/>
      <c r="HW42" s="1941"/>
      <c r="HX42" s="1941"/>
      <c r="HY42" s="1941"/>
      <c r="HZ42" s="1941"/>
      <c r="IA42" s="1941"/>
      <c r="IB42" s="1941"/>
      <c r="IC42" s="1941"/>
      <c r="ID42" s="1941"/>
      <c r="IE42" s="1941"/>
      <c r="IF42" s="1941"/>
      <c r="IG42" s="1941"/>
      <c r="IH42" s="1941"/>
      <c r="II42" s="1941"/>
      <c r="IJ42" s="2197"/>
      <c r="IK42" s="2197"/>
      <c r="JD42" s="2351">
        <f>'I - Capital RLM'!A42</f>
        <v>24</v>
      </c>
      <c r="JE42" s="2390">
        <f>'I - Capital RLM'!B42</f>
        <v>0</v>
      </c>
      <c r="JF42" s="2272">
        <f>'I - Capital RLM'!C42</f>
        <v>0</v>
      </c>
      <c r="JG42" s="2272">
        <f>'I - Capital RLM'!D42</f>
        <v>0</v>
      </c>
      <c r="JH42" s="2382">
        <f>'I - Capital RLM'!E42</f>
        <v>0</v>
      </c>
      <c r="JI42" s="2383">
        <f>'I - Capital RLM'!F42</f>
        <v>0</v>
      </c>
      <c r="JJ42" s="2272">
        <f>'I - Capital RLM'!G42</f>
        <v>0</v>
      </c>
      <c r="JK42" s="2272">
        <f>'I - Capital RLM'!H42</f>
        <v>0</v>
      </c>
      <c r="JL42" s="2382">
        <f>'I - Capital RLM'!I42</f>
        <v>0</v>
      </c>
      <c r="JM42" s="2384"/>
      <c r="JN42" s="2129">
        <f>'I - Capital RLM'!K42</f>
        <v>0</v>
      </c>
      <c r="JO42" s="2384">
        <f t="shared" si="6"/>
        <v>0</v>
      </c>
      <c r="JQ42" s="2351">
        <f>'J - Capital In Year Schemes'!A42</f>
        <v>31</v>
      </c>
      <c r="JR42" s="2352">
        <f>'J - Capital In Year Schemes'!B42</f>
        <v>0</v>
      </c>
      <c r="JS42" s="2352">
        <f>'J - Capital In Year Schemes'!C42</f>
        <v>0</v>
      </c>
      <c r="JT42" s="2272">
        <f>'J - Capital In Year Schemes'!D42</f>
        <v>0</v>
      </c>
      <c r="JU42" s="2272">
        <f>'J - Capital In Year Schemes'!E42</f>
        <v>0</v>
      </c>
      <c r="JV42" s="2272">
        <f>'J - Capital In Year Schemes'!F42</f>
        <v>0</v>
      </c>
      <c r="JW42" s="2272">
        <f>'J - Capital In Year Schemes'!G42</f>
        <v>0</v>
      </c>
      <c r="JX42" s="2272">
        <f>'J - Capital In Year Schemes'!H42</f>
        <v>0</v>
      </c>
      <c r="JY42" s="2272">
        <f>'J - Capital In Year Schemes'!I42</f>
        <v>0</v>
      </c>
      <c r="JZ42" s="2272">
        <f>'J - Capital In Year Schemes'!J42</f>
        <v>0</v>
      </c>
      <c r="KA42" s="2272">
        <f>'J - Capital In Year Schemes'!K42</f>
        <v>0</v>
      </c>
      <c r="KB42" s="2272">
        <f>'J - Capital In Year Schemes'!L42</f>
        <v>0</v>
      </c>
      <c r="KC42" s="2272">
        <f>'J - Capital In Year Schemes'!M42</f>
        <v>0</v>
      </c>
      <c r="KD42" s="2272">
        <f>'J - Capital In Year Schemes'!N42</f>
        <v>0</v>
      </c>
      <c r="KE42" s="2272">
        <f>'J - Capital In Year Schemes'!O42</f>
        <v>0</v>
      </c>
      <c r="KF42" s="2272">
        <f>'J - Capital In Year Schemes'!P42</f>
        <v>0</v>
      </c>
      <c r="KG42" s="2272">
        <f>'J - Capital In Year Schemes'!Q42</f>
        <v>0</v>
      </c>
      <c r="KH42" s="2353">
        <f>'J - Capital In Year Schemes'!R42</f>
        <v>0</v>
      </c>
      <c r="KI42" s="2353">
        <f>'J - Capital In Year Schemes'!S42</f>
        <v>0</v>
      </c>
      <c r="KJ42" s="2354">
        <f>'J - Capital In Year Schemes'!T42</f>
        <v>0</v>
      </c>
      <c r="KK42" s="2323">
        <f t="shared" si="4"/>
        <v>0</v>
      </c>
      <c r="KM42" s="2316">
        <f>'K - Capital Disposals'!A42</f>
        <v>27</v>
      </c>
      <c r="KN42" s="2484">
        <f>'K - Capital Disposals'!B42</f>
        <v>0</v>
      </c>
      <c r="KO42" s="2325">
        <f>'K - Capital Disposals'!C42</f>
        <v>0</v>
      </c>
      <c r="KP42" s="2325">
        <f>'K - Capital Disposals'!D42</f>
        <v>0</v>
      </c>
      <c r="KQ42" s="2341">
        <f>'K - Capital Disposals'!E42</f>
        <v>0</v>
      </c>
      <c r="KR42" s="2327">
        <f>'K - Capital Disposals'!F42</f>
        <v>0</v>
      </c>
      <c r="KS42" s="2327">
        <f>'K - Capital Disposals'!G42</f>
        <v>0</v>
      </c>
      <c r="KT42" s="2317">
        <f>'K - Capital Disposals'!H42</f>
        <v>0</v>
      </c>
      <c r="KU42" s="2318">
        <f>'K - Capital Disposals'!I42</f>
        <v>0</v>
      </c>
      <c r="KV42" s="2385">
        <f>'K - Capital Disposals'!J42</f>
        <v>0</v>
      </c>
      <c r="KW42" s="2356"/>
      <c r="KX42" s="2356"/>
      <c r="KY42" s="2356"/>
      <c r="KZ42" s="2356"/>
      <c r="LA42" s="2356"/>
      <c r="LB42" s="2357"/>
      <c r="LC42" s="2190"/>
      <c r="LL42" s="1281"/>
      <c r="LM42" s="2532">
        <f>'M - Aged Debtors'!B42</f>
        <v>0</v>
      </c>
      <c r="LN42" s="2533">
        <f>'M - Aged Debtors'!C42</f>
        <v>0</v>
      </c>
      <c r="LO42" s="2534">
        <f>'M - Aged Debtors'!D42</f>
        <v>0</v>
      </c>
      <c r="LP42" s="2535">
        <f>'M - Aged Debtors'!E42</f>
        <v>0</v>
      </c>
      <c r="LQ42" s="2536">
        <f>'M - Aged Debtors'!F42</f>
        <v>0</v>
      </c>
      <c r="LR42" s="902" t="str">
        <f>'M - Aged Debtors'!G42</f>
        <v/>
      </c>
      <c r="LS42" s="899" t="str">
        <f>'M - Aged Debtors'!H42</f>
        <v/>
      </c>
      <c r="LT42" s="899" t="str">
        <f>'M - Aged Debtors'!I42</f>
        <v/>
      </c>
      <c r="LU42" s="900" t="str">
        <f>'M - Aged Debtors'!J42</f>
        <v/>
      </c>
      <c r="LV42" s="2043">
        <f>'M - Aged Debtors'!K42</f>
        <v>0</v>
      </c>
      <c r="LX42" s="527" t="str">
        <f>'N - GMS'!A42</f>
        <v>MENU of Agreed DES</v>
      </c>
      <c r="LY42" s="528"/>
      <c r="LZ42" s="511"/>
      <c r="MA42" s="71">
        <f>'N - GMS'!D42</f>
        <v>0</v>
      </c>
      <c r="MB42" s="71">
        <f>'N - GMS'!E42</f>
        <v>0</v>
      </c>
      <c r="MC42" s="71">
        <f>'N - GMS'!F42</f>
        <v>0</v>
      </c>
      <c r="MD42" s="2537">
        <f>'N - GMS'!G42</f>
        <v>0</v>
      </c>
      <c r="ME42" s="1295"/>
      <c r="MF42" s="71">
        <f>'N - GMS'!I42</f>
        <v>0</v>
      </c>
      <c r="MH42" s="2105">
        <f>'O - Dental'!A42</f>
        <v>0</v>
      </c>
      <c r="MI42" s="2106"/>
      <c r="MJ42" s="761">
        <f>'O - Dental'!C42</f>
        <v>32</v>
      </c>
      <c r="MK42" s="721">
        <f>'O - Dental'!D42</f>
        <v>0</v>
      </c>
      <c r="ML42" s="2538">
        <f>'O - Dental'!E42</f>
        <v>0</v>
      </c>
      <c r="MM42" s="2539">
        <f>'O - Dental'!F42</f>
        <v>0</v>
      </c>
      <c r="MN42" s="2540">
        <f>'O - Dental'!G42</f>
        <v>0</v>
      </c>
      <c r="MO42" s="717"/>
      <c r="MP42" s="1973">
        <f>'O - Dental'!I42</f>
        <v>0</v>
      </c>
    </row>
    <row r="43" spans="13:354" ht="20" customHeight="1" thickBot="1">
      <c r="M43" s="1035">
        <f>'A - Movement'!A43</f>
        <v>33</v>
      </c>
      <c r="N43" s="2132">
        <f>'A - Movement'!B43</f>
        <v>0</v>
      </c>
      <c r="O43" s="1243">
        <f>'A - Movement'!C43</f>
        <v>0</v>
      </c>
      <c r="P43" s="1243">
        <f>'A - Movement'!D43</f>
        <v>0</v>
      </c>
      <c r="Q43" s="1039">
        <f>'A - Movement'!E43</f>
        <v>0</v>
      </c>
      <c r="R43" s="1039">
        <f>'A - Movement'!F43</f>
        <v>0</v>
      </c>
      <c r="S43" s="1941"/>
      <c r="U43" s="1035">
        <f>'A - Movement'!I43</f>
        <v>33</v>
      </c>
      <c r="V43" s="2132">
        <f t="shared" si="7"/>
        <v>0</v>
      </c>
      <c r="W43" s="1039">
        <f>'A - Movement'!J43</f>
        <v>0</v>
      </c>
      <c r="X43" s="1039">
        <f>'A - Movement'!K43</f>
        <v>0</v>
      </c>
      <c r="Y43" s="1039">
        <f>'A - Movement'!L43</f>
        <v>0</v>
      </c>
      <c r="Z43" s="1039">
        <f>'A - Movement'!M43</f>
        <v>0</v>
      </c>
      <c r="AA43" s="1039">
        <f>'A - Movement'!N43</f>
        <v>0</v>
      </c>
      <c r="AB43" s="1039">
        <f>'A - Movement'!O43</f>
        <v>0</v>
      </c>
      <c r="AC43" s="1039">
        <f>'A - Movement'!P43</f>
        <v>0</v>
      </c>
      <c r="AD43" s="1039">
        <f>'A - Movement'!Q43</f>
        <v>0</v>
      </c>
      <c r="AE43" s="1039">
        <f>'A - Movement'!R43</f>
        <v>0</v>
      </c>
      <c r="AF43" s="1039">
        <f>'A - Movement'!S43</f>
        <v>0</v>
      </c>
      <c r="AG43" s="1039">
        <f>'A - Movement'!T43</f>
        <v>0</v>
      </c>
      <c r="AH43" s="1039">
        <f>'A - Movement'!U43</f>
        <v>0</v>
      </c>
      <c r="AI43" s="1243">
        <f>'A - Movement'!V43</f>
        <v>0</v>
      </c>
      <c r="AJ43" s="1243">
        <f>'A - Movement'!W43</f>
        <v>0</v>
      </c>
      <c r="AK43" s="1243">
        <f t="shared" si="11"/>
        <v>0</v>
      </c>
      <c r="AL43" s="1039">
        <f t="shared" si="12"/>
        <v>0</v>
      </c>
      <c r="AM43" s="1039">
        <f t="shared" si="13"/>
        <v>0</v>
      </c>
      <c r="AN43" s="1941"/>
      <c r="AO43" s="2183"/>
      <c r="AP43" s="1552">
        <f>'A1 - Underlying Position'!A44</f>
        <v>5</v>
      </c>
      <c r="AQ43" s="1562" t="str">
        <f>'A1 - Underlying Position'!B44</f>
        <v xml:space="preserve">Scheduled Care </v>
      </c>
      <c r="AR43" s="2012">
        <f>'A1 - Underlying Position'!C44</f>
        <v>0</v>
      </c>
      <c r="AS43" s="2541">
        <f>'A1 - Underlying Position'!D44</f>
        <v>0</v>
      </c>
      <c r="AT43" s="2541">
        <f>'A1 - Underlying Position'!E44</f>
        <v>0</v>
      </c>
      <c r="AU43" s="80">
        <f>'A1 - Underlying Position'!F44</f>
        <v>0</v>
      </c>
      <c r="AV43" s="2542">
        <f>'A1 - Underlying Position'!G44</f>
        <v>0</v>
      </c>
      <c r="AW43" s="80">
        <f>'A1 - Underlying Position'!H44</f>
        <v>0</v>
      </c>
      <c r="AZ43" s="400">
        <f>'A2 - Risks'!A43</f>
        <v>34</v>
      </c>
      <c r="BA43" s="1034" t="str">
        <f>'A2 - Risks'!B43</f>
        <v>Total Further Opportunities</v>
      </c>
      <c r="BB43" s="1256">
        <f>'A2 - Risks'!C43</f>
        <v>0</v>
      </c>
      <c r="BC43" s="401" t="str">
        <f>'A2 - Risks'!D43</f>
        <v xml:space="preserve"> </v>
      </c>
      <c r="BE43" s="2248"/>
      <c r="BF43" s="2543"/>
      <c r="BG43" s="2522" t="str">
        <f>'B - Monthly Positions'!C44</f>
        <v>29. Actual YTD surplus/ (deficit) last month</v>
      </c>
      <c r="BH43" s="2516"/>
      <c r="BI43" s="2544">
        <f>'B - Monthly Positions'!E44</f>
        <v>0</v>
      </c>
      <c r="BJ43" s="2545"/>
      <c r="BK43" s="2546"/>
      <c r="BL43" s="2547" t="str">
        <f>'B - Monthly Positions'!H44</f>
        <v>34. Year to Date Trend Scenario</v>
      </c>
      <c r="BM43" s="2548"/>
      <c r="BN43" s="2548"/>
      <c r="BO43" s="2549">
        <f>'B - Monthly Positions'!K44</f>
        <v>0</v>
      </c>
      <c r="BP43" s="2550"/>
      <c r="BQ43" s="2551"/>
      <c r="BR43" s="2529"/>
      <c r="BS43" s="2530"/>
      <c r="BT43" s="2530"/>
      <c r="BU43" s="2531"/>
      <c r="BV43" s="2185"/>
      <c r="BW43" s="2185"/>
      <c r="BX43" s="965">
        <f>'B1 - Net Exp Profiles'!A43</f>
        <v>27</v>
      </c>
      <c r="BY43" s="1395" t="str">
        <f>'B1 - Net Exp Profiles'!B43</f>
        <v>Gross Non Pay - Actual/Forecast</v>
      </c>
      <c r="BZ43" s="1050">
        <f>'B1 - Net Exp Profiles'!C43</f>
        <v>0</v>
      </c>
      <c r="CA43" s="1050">
        <f>'B1 - Net Exp Profiles'!D43</f>
        <v>0</v>
      </c>
      <c r="CB43" s="1050">
        <f>'B1 - Net Exp Profiles'!E43</f>
        <v>0</v>
      </c>
      <c r="CC43" s="1050">
        <f>'B1 - Net Exp Profiles'!F43</f>
        <v>0</v>
      </c>
      <c r="CD43" s="1050">
        <f>'B1 - Net Exp Profiles'!G43</f>
        <v>0</v>
      </c>
      <c r="CE43" s="1050">
        <f>'B1 - Net Exp Profiles'!H43</f>
        <v>0</v>
      </c>
      <c r="CF43" s="1050">
        <f>'B1 - Net Exp Profiles'!I43</f>
        <v>0</v>
      </c>
      <c r="CG43" s="1050">
        <f>'B1 - Net Exp Profiles'!J43</f>
        <v>0</v>
      </c>
      <c r="CH43" s="1050">
        <f>'B1 - Net Exp Profiles'!K43</f>
        <v>0</v>
      </c>
      <c r="CI43" s="1050">
        <f>'B1 - Net Exp Profiles'!L43</f>
        <v>0</v>
      </c>
      <c r="CJ43" s="1050">
        <f>'B1 - Net Exp Profiles'!M43</f>
        <v>0</v>
      </c>
      <c r="CK43" s="1376">
        <f>'B1 - Net Exp Profiles'!N43</f>
        <v>0</v>
      </c>
      <c r="CL43" s="1158">
        <f>'B1 - Net Exp Profiles'!O43</f>
        <v>0</v>
      </c>
      <c r="CM43" s="1349">
        <f>'B1 - Net Exp Profiles'!P43</f>
        <v>0</v>
      </c>
      <c r="CO43" s="1500"/>
      <c r="CP43" s="105"/>
      <c r="CQ43" s="741"/>
      <c r="CR43" s="741"/>
      <c r="CS43" s="741"/>
      <c r="CT43" s="741"/>
      <c r="CU43" s="741"/>
      <c r="CV43" s="741"/>
      <c r="CW43" s="741"/>
      <c r="CX43" s="741"/>
      <c r="CY43" s="741"/>
      <c r="CZ43" s="741"/>
      <c r="DA43" s="741"/>
      <c r="DB43" s="741"/>
      <c r="DC43" s="741"/>
      <c r="DD43" s="1464"/>
      <c r="DF43" s="2137">
        <f>'B3 - COVID-19'!A41</f>
        <v>31</v>
      </c>
      <c r="DG43" s="2152" t="str">
        <f>'B3 - COVID-19'!B41</f>
        <v xml:space="preserve">Administrative, Clerical &amp; Board Members </v>
      </c>
      <c r="DH43" s="2143">
        <f>'B3 - COVID-19'!C41</f>
        <v>0</v>
      </c>
      <c r="DI43" s="2144">
        <f>'B3 - COVID-19'!D41</f>
        <v>0</v>
      </c>
      <c r="DJ43" s="2144">
        <f>'B3 - COVID-19'!E41</f>
        <v>0</v>
      </c>
      <c r="DK43" s="2144">
        <f>'B3 - COVID-19'!F41</f>
        <v>0</v>
      </c>
      <c r="DL43" s="2144">
        <f>'B3 - COVID-19'!G41</f>
        <v>0</v>
      </c>
      <c r="DM43" s="2144">
        <f>'B3 - COVID-19'!H41</f>
        <v>0</v>
      </c>
      <c r="DN43" s="2144">
        <f>'B3 - COVID-19'!I41</f>
        <v>0</v>
      </c>
      <c r="DO43" s="2144">
        <f>'B3 - COVID-19'!J41</f>
        <v>0</v>
      </c>
      <c r="DP43" s="2144">
        <f>'B3 - COVID-19'!K41</f>
        <v>0</v>
      </c>
      <c r="DQ43" s="2144">
        <f>'B3 - COVID-19'!L41</f>
        <v>0</v>
      </c>
      <c r="DR43" s="2144">
        <f>'B3 - COVID-19'!M41</f>
        <v>0</v>
      </c>
      <c r="DS43" s="2145">
        <f>'B3 - COVID-19'!N41</f>
        <v>0</v>
      </c>
      <c r="DT43" s="2087">
        <f>'B3 - COVID-19'!O41</f>
        <v>0</v>
      </c>
      <c r="DU43" s="2088">
        <f>'B3 - COVID-19'!P41</f>
        <v>0</v>
      </c>
      <c r="DV43" s="85"/>
      <c r="DW43" s="85"/>
      <c r="DY43" s="2185"/>
      <c r="DZ43" s="2185"/>
      <c r="EA43" s="2185"/>
      <c r="EB43" s="2552"/>
      <c r="EC43" s="2552"/>
      <c r="ED43" s="2552"/>
      <c r="EE43" s="2552"/>
      <c r="EF43" s="2552"/>
      <c r="EG43" s="2552"/>
      <c r="EH43" s="2552"/>
      <c r="EI43" s="2552"/>
      <c r="EJ43" s="2552"/>
      <c r="EK43" s="2552" t="str">
        <f>'C, C1 &amp; C2 - Savings Schemes'!M43</f>
        <v>Ok</v>
      </c>
      <c r="EL43" s="2552" t="str">
        <f>'C, C1 &amp; C2 - Savings Schemes'!N43</f>
        <v>Ok</v>
      </c>
      <c r="EM43" s="2552" t="str">
        <f>'C, C1 &amp; C2 - Savings Schemes'!O43</f>
        <v>Ok</v>
      </c>
      <c r="EN43" s="2213">
        <f>'C, C1 &amp; C2 - Savings Schemes'!P43</f>
        <v>12</v>
      </c>
      <c r="EO43" s="1303"/>
      <c r="EP43" s="2185"/>
      <c r="EQ43" s="2185"/>
      <c r="ER43" s="2185"/>
      <c r="ES43" s="2185"/>
      <c r="ET43" s="2185"/>
      <c r="EU43" s="2185"/>
      <c r="EV43" s="2185"/>
      <c r="EW43" s="2185"/>
      <c r="EX43" s="2955"/>
      <c r="EY43" s="1892" t="str">
        <f>'Table C3 Tracker'!B37</f>
        <v>Total Actual/Forecast</v>
      </c>
      <c r="EZ43" s="1520">
        <f>'Table C3 Tracker'!C37</f>
        <v>0</v>
      </c>
      <c r="FA43" s="1902">
        <f>'Table C3 Tracker'!D37</f>
        <v>0</v>
      </c>
      <c r="FB43" s="1902">
        <f>'Table C3 Tracker'!E37</f>
        <v>0</v>
      </c>
      <c r="FC43" s="1902">
        <f>'Table C3 Tracker'!F37</f>
        <v>0</v>
      </c>
      <c r="FD43" s="1902">
        <f>'Table C3 Tracker'!G37</f>
        <v>0</v>
      </c>
      <c r="FE43" s="1902">
        <f>'Table C3 Tracker'!H37</f>
        <v>0</v>
      </c>
      <c r="FF43" s="1902">
        <f>'Table C3 Tracker'!I37</f>
        <v>0</v>
      </c>
      <c r="FG43" s="1902">
        <f>'Table C3 Tracker'!J37</f>
        <v>0</v>
      </c>
      <c r="FH43" s="1902">
        <f>'Table C3 Tracker'!K37</f>
        <v>0</v>
      </c>
      <c r="FI43" s="1902">
        <f>'Table C3 Tracker'!L37</f>
        <v>0</v>
      </c>
      <c r="FJ43" s="1902">
        <f>'Table C3 Tracker'!M37</f>
        <v>0</v>
      </c>
      <c r="FK43" s="1902">
        <f>'Table C3 Tracker'!N37</f>
        <v>0</v>
      </c>
      <c r="FL43" s="1904">
        <f>'Table C3 Tracker'!O37</f>
        <v>0</v>
      </c>
      <c r="FM43" s="1027">
        <f>'Table C3 Tracker'!P37</f>
        <v>0</v>
      </c>
      <c r="FN43" s="1024">
        <f>'Table C3 Tracker'!Q37</f>
        <v>0</v>
      </c>
      <c r="FO43" s="1904">
        <f>'Table C3 Tracker'!R37</f>
        <v>0</v>
      </c>
      <c r="FP43" s="1904">
        <f>'Table C3 Tracker'!S37</f>
        <v>0</v>
      </c>
      <c r="FQ43" s="1904">
        <f>'Table C3 Tracker'!T37</f>
        <v>0</v>
      </c>
      <c r="FR43" s="1904">
        <f>'Table C3 Tracker'!U37</f>
        <v>0</v>
      </c>
      <c r="FS43" s="2508"/>
      <c r="GF43" s="2375">
        <f>'E - Resource Limits'!A43</f>
        <v>31</v>
      </c>
      <c r="GG43" s="2376">
        <f>'E - Resource Limits'!B43</f>
        <v>0</v>
      </c>
      <c r="GH43" s="2377">
        <f>'E - Resource Limits'!C43</f>
        <v>0</v>
      </c>
      <c r="GI43" s="2377">
        <f>'E - Resource Limits'!D43</f>
        <v>0</v>
      </c>
      <c r="GJ43" s="2377">
        <f>'E - Resource Limits'!E43</f>
        <v>0</v>
      </c>
      <c r="GK43" s="2377">
        <f>'E - Resource Limits'!F43</f>
        <v>0</v>
      </c>
      <c r="GL43" s="2311">
        <f>'E - Resource Limits'!G43</f>
        <v>0</v>
      </c>
      <c r="GM43" s="2378">
        <f>'E - Resource Limits'!H43</f>
        <v>0</v>
      </c>
      <c r="GN43" s="2377">
        <f>'E - Resource Limits'!I43</f>
        <v>0</v>
      </c>
      <c r="GO43" s="2377">
        <f>'E - Resource Limits'!J43</f>
        <v>0</v>
      </c>
      <c r="GP43" s="2377">
        <f>'E - Resource Limits'!K43</f>
        <v>0</v>
      </c>
      <c r="GQ43" s="2379">
        <f>'E - Resource Limits'!L43</f>
        <v>0</v>
      </c>
      <c r="GR43" s="2190">
        <f t="shared" si="5"/>
        <v>0</v>
      </c>
      <c r="GT43" s="191">
        <f>'E1 - Invoiced Income'!A43</f>
        <v>32</v>
      </c>
      <c r="GU43" s="2009">
        <f>'E1 - Invoiced Income'!B43</f>
        <v>0</v>
      </c>
      <c r="GV43" s="2010">
        <f>'E1 - Invoiced Income'!C43</f>
        <v>0</v>
      </c>
      <c r="GW43" s="2010">
        <f>'E1 - Invoiced Income'!D43</f>
        <v>0</v>
      </c>
      <c r="GX43" s="2010">
        <f>'E1 - Invoiced Income'!E43</f>
        <v>0</v>
      </c>
      <c r="GY43" s="2010">
        <f>'E1 - Invoiced Income'!F43</f>
        <v>0</v>
      </c>
      <c r="GZ43" s="2010">
        <f>'E1 - Invoiced Income'!G43</f>
        <v>0</v>
      </c>
      <c r="HA43" s="2010">
        <f>'E1 - Invoiced Income'!H43</f>
        <v>0</v>
      </c>
      <c r="HB43" s="2010">
        <f>'E1 - Invoiced Income'!I43</f>
        <v>0</v>
      </c>
      <c r="HC43" s="2010">
        <f>'E1 - Invoiced Income'!J43</f>
        <v>0</v>
      </c>
      <c r="HD43" s="2010">
        <f>'E1 - Invoiced Income'!K43</f>
        <v>0</v>
      </c>
      <c r="HE43" s="2010">
        <f>'E1 - Invoiced Income'!L43</f>
        <v>0</v>
      </c>
      <c r="HF43" s="2010">
        <f>'E1 - Invoiced Income'!M43</f>
        <v>0</v>
      </c>
      <c r="HG43" s="2010">
        <f>'E1 - Invoiced Income'!N43</f>
        <v>0</v>
      </c>
      <c r="HH43" s="2010">
        <f>'E1 - Invoiced Income'!O43</f>
        <v>0</v>
      </c>
      <c r="HI43" s="2010">
        <f>'E1 - Invoiced Income'!P43</f>
        <v>0</v>
      </c>
      <c r="HJ43" s="2010">
        <f>'E1 - Invoiced Income'!R43</f>
        <v>0</v>
      </c>
      <c r="HK43" s="2010">
        <f>'E1 - Invoiced Income'!S43</f>
        <v>0</v>
      </c>
      <c r="HL43" s="1852">
        <f>'E1 - Invoiced Income'!T43</f>
        <v>0</v>
      </c>
      <c r="HM43" s="2011">
        <f>'E1 - Invoiced Income'!U43</f>
        <v>0</v>
      </c>
      <c r="HO43" s="2312"/>
      <c r="HP43" s="2295" t="str">
        <f>'F - SoFP'!B43</f>
        <v>Taxpayers' Equity</v>
      </c>
      <c r="HQ43" s="2360"/>
      <c r="HR43" s="2361"/>
      <c r="HS43" s="2361"/>
      <c r="HT43" s="2201"/>
      <c r="HV43" s="1941"/>
      <c r="HW43" s="1941"/>
      <c r="HX43" s="1941"/>
      <c r="HY43" s="1941"/>
      <c r="HZ43" s="1941"/>
      <c r="IA43" s="1941"/>
      <c r="IB43" s="1941"/>
      <c r="IC43" s="1941"/>
      <c r="ID43" s="1941"/>
      <c r="IE43" s="1941"/>
      <c r="IF43" s="1941"/>
      <c r="IG43" s="1941"/>
      <c r="IH43" s="1941"/>
      <c r="II43" s="1941"/>
      <c r="IJ43" s="2197"/>
      <c r="IK43" s="2197"/>
      <c r="JD43" s="2351">
        <f>'I - Capital RLM'!A43</f>
        <v>25</v>
      </c>
      <c r="JE43" s="2390">
        <f>'I - Capital RLM'!B43</f>
        <v>0</v>
      </c>
      <c r="JF43" s="2272">
        <f>'I - Capital RLM'!C43</f>
        <v>0</v>
      </c>
      <c r="JG43" s="2272">
        <f>'I - Capital RLM'!D43</f>
        <v>0</v>
      </c>
      <c r="JH43" s="2382">
        <f>'I - Capital RLM'!E43</f>
        <v>0</v>
      </c>
      <c r="JI43" s="2383">
        <f>'I - Capital RLM'!F43</f>
        <v>0</v>
      </c>
      <c r="JJ43" s="2272">
        <f>'I - Capital RLM'!G43</f>
        <v>0</v>
      </c>
      <c r="JK43" s="2272">
        <f>'I - Capital RLM'!H43</f>
        <v>0</v>
      </c>
      <c r="JL43" s="2382">
        <f>'I - Capital RLM'!I43</f>
        <v>0</v>
      </c>
      <c r="JM43" s="2384"/>
      <c r="JN43" s="2129">
        <f>'I - Capital RLM'!K43</f>
        <v>0</v>
      </c>
      <c r="JO43" s="2384">
        <f t="shared" si="6"/>
        <v>0</v>
      </c>
      <c r="JQ43" s="2351">
        <f>'J - Capital In Year Schemes'!A43</f>
        <v>32</v>
      </c>
      <c r="JR43" s="2352">
        <f>'J - Capital In Year Schemes'!B43</f>
        <v>0</v>
      </c>
      <c r="JS43" s="2352">
        <f>'J - Capital In Year Schemes'!C43</f>
        <v>0</v>
      </c>
      <c r="JT43" s="2272">
        <f>'J - Capital In Year Schemes'!D43</f>
        <v>0</v>
      </c>
      <c r="JU43" s="2272">
        <f>'J - Capital In Year Schemes'!E43</f>
        <v>0</v>
      </c>
      <c r="JV43" s="2272">
        <f>'J - Capital In Year Schemes'!F43</f>
        <v>0</v>
      </c>
      <c r="JW43" s="2272">
        <f>'J - Capital In Year Schemes'!G43</f>
        <v>0</v>
      </c>
      <c r="JX43" s="2272">
        <f>'J - Capital In Year Schemes'!H43</f>
        <v>0</v>
      </c>
      <c r="JY43" s="2272">
        <f>'J - Capital In Year Schemes'!I43</f>
        <v>0</v>
      </c>
      <c r="JZ43" s="2272">
        <f>'J - Capital In Year Schemes'!J43</f>
        <v>0</v>
      </c>
      <c r="KA43" s="2272">
        <f>'J - Capital In Year Schemes'!K43</f>
        <v>0</v>
      </c>
      <c r="KB43" s="2272">
        <f>'J - Capital In Year Schemes'!L43</f>
        <v>0</v>
      </c>
      <c r="KC43" s="2272">
        <f>'J - Capital In Year Schemes'!M43</f>
        <v>0</v>
      </c>
      <c r="KD43" s="2272">
        <f>'J - Capital In Year Schemes'!N43</f>
        <v>0</v>
      </c>
      <c r="KE43" s="2272">
        <f>'J - Capital In Year Schemes'!O43</f>
        <v>0</v>
      </c>
      <c r="KF43" s="2272">
        <f>'J - Capital In Year Schemes'!P43</f>
        <v>0</v>
      </c>
      <c r="KG43" s="2272">
        <f>'J - Capital In Year Schemes'!Q43</f>
        <v>0</v>
      </c>
      <c r="KH43" s="2353">
        <f>'J - Capital In Year Schemes'!R43</f>
        <v>0</v>
      </c>
      <c r="KI43" s="2353">
        <f>'J - Capital In Year Schemes'!S43</f>
        <v>0</v>
      </c>
      <c r="KJ43" s="2354">
        <f>'J - Capital In Year Schemes'!T43</f>
        <v>0</v>
      </c>
      <c r="KK43" s="2323">
        <f t="shared" si="4"/>
        <v>0</v>
      </c>
      <c r="KM43" s="2316">
        <f>'K - Capital Disposals'!A43</f>
        <v>28</v>
      </c>
      <c r="KN43" s="2484">
        <f>'K - Capital Disposals'!B43</f>
        <v>0</v>
      </c>
      <c r="KO43" s="2325">
        <f>'K - Capital Disposals'!C43</f>
        <v>0</v>
      </c>
      <c r="KP43" s="2325">
        <f>'K - Capital Disposals'!D43</f>
        <v>0</v>
      </c>
      <c r="KQ43" s="2341">
        <f>'K - Capital Disposals'!E43</f>
        <v>0</v>
      </c>
      <c r="KR43" s="2327">
        <f>'K - Capital Disposals'!F43</f>
        <v>0</v>
      </c>
      <c r="KS43" s="2327">
        <f>'K - Capital Disposals'!G43</f>
        <v>0</v>
      </c>
      <c r="KT43" s="2317">
        <f>'K - Capital Disposals'!H43</f>
        <v>0</v>
      </c>
      <c r="KU43" s="2318">
        <f>'K - Capital Disposals'!I43</f>
        <v>0</v>
      </c>
      <c r="KV43" s="2385">
        <f>'K - Capital Disposals'!J43</f>
        <v>0</v>
      </c>
      <c r="KW43" s="2356"/>
      <c r="KX43" s="2356"/>
      <c r="KY43" s="2356"/>
      <c r="KZ43" s="2356"/>
      <c r="LA43" s="2356"/>
      <c r="LB43" s="2357"/>
      <c r="LC43" s="2190"/>
      <c r="LL43" s="1281"/>
      <c r="LM43" s="2532">
        <f>'M - Aged Debtors'!B43</f>
        <v>0</v>
      </c>
      <c r="LN43" s="2533">
        <f>'M - Aged Debtors'!C43</f>
        <v>0</v>
      </c>
      <c r="LO43" s="2534">
        <f>'M - Aged Debtors'!D43</f>
        <v>0</v>
      </c>
      <c r="LP43" s="2535">
        <f>'M - Aged Debtors'!E43</f>
        <v>0</v>
      </c>
      <c r="LQ43" s="2536">
        <f>'M - Aged Debtors'!F43</f>
        <v>0</v>
      </c>
      <c r="LR43" s="902" t="str">
        <f>'M - Aged Debtors'!G43</f>
        <v/>
      </c>
      <c r="LS43" s="899" t="str">
        <f>'M - Aged Debtors'!H43</f>
        <v/>
      </c>
      <c r="LT43" s="899" t="str">
        <f>'M - Aged Debtors'!I43</f>
        <v/>
      </c>
      <c r="LU43" s="900" t="str">
        <f>'M - Aged Debtors'!J43</f>
        <v/>
      </c>
      <c r="LV43" s="2043">
        <f>'M - Aged Debtors'!K43</f>
        <v>0</v>
      </c>
      <c r="LX43" s="2903" t="str">
        <f>'N - GMS'!A43</f>
        <v xml:space="preserve">Asylum Seekers &amp; Refugees </v>
      </c>
      <c r="LY43" s="2959"/>
      <c r="LZ43" s="511">
        <f>'N - GMS'!C43</f>
        <v>25</v>
      </c>
      <c r="MA43" s="71">
        <f>'N - GMS'!D43</f>
        <v>0</v>
      </c>
      <c r="MB43" s="1125">
        <f>'N - GMS'!E43</f>
        <v>0</v>
      </c>
      <c r="MC43" s="1125">
        <f>'N - GMS'!F43</f>
        <v>0</v>
      </c>
      <c r="MD43" s="2553">
        <f>'N - GMS'!G43</f>
        <v>0</v>
      </c>
      <c r="ME43" s="1295"/>
      <c r="MF43" s="1125">
        <f>'N - GMS'!I43</f>
        <v>0</v>
      </c>
      <c r="MH43" s="2105">
        <f>'O - Dental'!A43</f>
        <v>0</v>
      </c>
      <c r="MI43" s="2106"/>
      <c r="MJ43" s="761">
        <f>'O - Dental'!C43</f>
        <v>33</v>
      </c>
      <c r="MK43" s="721">
        <f>'O - Dental'!D43</f>
        <v>0</v>
      </c>
      <c r="ML43" s="2538">
        <f>'O - Dental'!E43</f>
        <v>0</v>
      </c>
      <c r="MM43" s="2539">
        <f>'O - Dental'!F43</f>
        <v>0</v>
      </c>
      <c r="MN43" s="2540">
        <f>'O - Dental'!G43</f>
        <v>0</v>
      </c>
      <c r="MO43" s="717"/>
      <c r="MP43" s="1973">
        <f>'O - Dental'!I43</f>
        <v>0</v>
      </c>
    </row>
    <row r="44" spans="13:354" ht="20" customHeight="1" thickBot="1">
      <c r="M44" s="1035">
        <f>'A - Movement'!A44</f>
        <v>34</v>
      </c>
      <c r="N44" s="2132">
        <f>'A - Movement'!B44</f>
        <v>0</v>
      </c>
      <c r="O44" s="1243">
        <f>'A - Movement'!C44</f>
        <v>0</v>
      </c>
      <c r="P44" s="1243">
        <f>'A - Movement'!D44</f>
        <v>0</v>
      </c>
      <c r="Q44" s="1039">
        <f>'A - Movement'!E44</f>
        <v>0</v>
      </c>
      <c r="R44" s="1039">
        <f>'A - Movement'!F44</f>
        <v>0</v>
      </c>
      <c r="S44" s="1941"/>
      <c r="U44" s="1035">
        <f>'A - Movement'!I44</f>
        <v>34</v>
      </c>
      <c r="V44" s="2132">
        <f t="shared" si="7"/>
        <v>0</v>
      </c>
      <c r="W44" s="1039">
        <f>'A - Movement'!J44</f>
        <v>0</v>
      </c>
      <c r="X44" s="1039">
        <f>'A - Movement'!K44</f>
        <v>0</v>
      </c>
      <c r="Y44" s="1039">
        <f>'A - Movement'!L44</f>
        <v>0</v>
      </c>
      <c r="Z44" s="1039">
        <f>'A - Movement'!M44</f>
        <v>0</v>
      </c>
      <c r="AA44" s="1039">
        <f>'A - Movement'!N44</f>
        <v>0</v>
      </c>
      <c r="AB44" s="1039">
        <f>'A - Movement'!O44</f>
        <v>0</v>
      </c>
      <c r="AC44" s="1039">
        <f>'A - Movement'!P44</f>
        <v>0</v>
      </c>
      <c r="AD44" s="1039">
        <f>'A - Movement'!Q44</f>
        <v>0</v>
      </c>
      <c r="AE44" s="1039">
        <f>'A - Movement'!R44</f>
        <v>0</v>
      </c>
      <c r="AF44" s="1039">
        <f>'A - Movement'!S44</f>
        <v>0</v>
      </c>
      <c r="AG44" s="1039">
        <f>'A - Movement'!T44</f>
        <v>0</v>
      </c>
      <c r="AH44" s="1039">
        <f>'A - Movement'!U44</f>
        <v>0</v>
      </c>
      <c r="AI44" s="1243">
        <f>'A - Movement'!V44</f>
        <v>0</v>
      </c>
      <c r="AJ44" s="1243">
        <f>'A - Movement'!W44</f>
        <v>0</v>
      </c>
      <c r="AK44" s="1243">
        <f t="shared" si="11"/>
        <v>0</v>
      </c>
      <c r="AL44" s="1039">
        <f t="shared" si="12"/>
        <v>0</v>
      </c>
      <c r="AM44" s="1039">
        <f t="shared" si="13"/>
        <v>0</v>
      </c>
      <c r="AN44" s="1941"/>
      <c r="AO44" s="2183"/>
      <c r="AP44" s="1553">
        <f>'A1 - Underlying Position'!A45</f>
        <v>6</v>
      </c>
      <c r="AQ44" s="1562" t="str">
        <f>'A1 - Underlying Position'!B45</f>
        <v>Unscheduled Care</v>
      </c>
      <c r="AR44" s="2012">
        <f>'A1 - Underlying Position'!C45</f>
        <v>0</v>
      </c>
      <c r="AS44" s="2541">
        <f>'A1 - Underlying Position'!D45</f>
        <v>0</v>
      </c>
      <c r="AT44" s="2541">
        <f>'A1 - Underlying Position'!E45</f>
        <v>0</v>
      </c>
      <c r="AU44" s="80">
        <f>'A1 - Underlying Position'!F45</f>
        <v>0</v>
      </c>
      <c r="AV44" s="2542">
        <f>'A1 - Underlying Position'!G45</f>
        <v>0</v>
      </c>
      <c r="AW44" s="80">
        <f>'A1 - Underlying Position'!H45</f>
        <v>0</v>
      </c>
      <c r="AZ44" s="996"/>
      <c r="BA44" s="1338"/>
      <c r="BB44" s="389"/>
      <c r="BC44" s="214"/>
      <c r="BE44" s="2185"/>
      <c r="BF44" s="2543"/>
      <c r="BG44" s="2522" t="str">
        <f>'B - Monthly Positions'!C45</f>
        <v>30. Current month actual surplus/ (deficit)</v>
      </c>
      <c r="BH44" s="2554"/>
      <c r="BI44" s="2523">
        <f>'B - Monthly Positions'!E45</f>
        <v>0</v>
      </c>
      <c r="BJ44" s="2545"/>
      <c r="BK44" s="2516"/>
      <c r="BL44" s="2522"/>
      <c r="BM44" s="2522"/>
      <c r="BN44" s="2516"/>
      <c r="BO44" s="2555"/>
      <c r="BP44" s="2556"/>
      <c r="BQ44" s="2516"/>
      <c r="BR44" s="2557"/>
      <c r="BS44" s="2530"/>
      <c r="BT44" s="2530"/>
      <c r="BU44" s="2558"/>
      <c r="BV44" s="2185"/>
      <c r="BW44" s="2185"/>
      <c r="BX44" s="965">
        <f>'B1 - Net Exp Profiles'!A44</f>
        <v>28</v>
      </c>
      <c r="BY44" s="1410" t="str">
        <f>'B1 - Net Exp Profiles'!B44</f>
        <v xml:space="preserve">Additional Non Pay Costs due to Covid-19 - Actual/Forecast </v>
      </c>
      <c r="BZ44" s="1050">
        <f>'B1 - Net Exp Profiles'!C44</f>
        <v>0</v>
      </c>
      <c r="CA44" s="1050">
        <f>'B1 - Net Exp Profiles'!D44</f>
        <v>0</v>
      </c>
      <c r="CB44" s="1050">
        <f>'B1 - Net Exp Profiles'!E44</f>
        <v>0</v>
      </c>
      <c r="CC44" s="1050">
        <f>'B1 - Net Exp Profiles'!F44</f>
        <v>0</v>
      </c>
      <c r="CD44" s="1050">
        <f>'B1 - Net Exp Profiles'!G44</f>
        <v>0</v>
      </c>
      <c r="CE44" s="1050">
        <f>'B1 - Net Exp Profiles'!H44</f>
        <v>0</v>
      </c>
      <c r="CF44" s="1050">
        <f>'B1 - Net Exp Profiles'!I44</f>
        <v>0</v>
      </c>
      <c r="CG44" s="1050">
        <f>'B1 - Net Exp Profiles'!J44</f>
        <v>0</v>
      </c>
      <c r="CH44" s="1050">
        <f>'B1 - Net Exp Profiles'!K44</f>
        <v>0</v>
      </c>
      <c r="CI44" s="1050">
        <f>'B1 - Net Exp Profiles'!L44</f>
        <v>0</v>
      </c>
      <c r="CJ44" s="1050">
        <f>'B1 - Net Exp Profiles'!M44</f>
        <v>0</v>
      </c>
      <c r="CK44" s="1376">
        <f>'B1 - Net Exp Profiles'!N44</f>
        <v>0</v>
      </c>
      <c r="CL44" s="1349">
        <f>'B1 - Net Exp Profiles'!O44</f>
        <v>0</v>
      </c>
      <c r="CM44" s="1349">
        <f>'B1 - Net Exp Profiles'!P44</f>
        <v>0</v>
      </c>
      <c r="CO44" s="1501">
        <f>'B2 - Pay &amp; Agency'!A44</f>
        <v>11</v>
      </c>
      <c r="CP44" s="1505" t="str">
        <f>'B2 - Pay &amp; Agency'!B44</f>
        <v>Agency/Locum (premium) % of pay</v>
      </c>
      <c r="CQ44" s="1504" t="e">
        <f>'B2 - Pay &amp; Agency'!C44</f>
        <v>#DIV/0!</v>
      </c>
      <c r="CR44" s="1502" t="e">
        <f>'B2 - Pay &amp; Agency'!D44</f>
        <v>#DIV/0!</v>
      </c>
      <c r="CS44" s="1502" t="e">
        <f>'B2 - Pay &amp; Agency'!E44</f>
        <v>#DIV/0!</v>
      </c>
      <c r="CT44" s="1502" t="e">
        <f>'B2 - Pay &amp; Agency'!F44</f>
        <v>#DIV/0!</v>
      </c>
      <c r="CU44" s="1502" t="e">
        <f>'B2 - Pay &amp; Agency'!G44</f>
        <v>#DIV/0!</v>
      </c>
      <c r="CV44" s="1502" t="e">
        <f>'B2 - Pay &amp; Agency'!H44</f>
        <v>#DIV/0!</v>
      </c>
      <c r="CW44" s="1502" t="e">
        <f>'B2 - Pay &amp; Agency'!I44</f>
        <v>#DIV/0!</v>
      </c>
      <c r="CX44" s="1502" t="e">
        <f>'B2 - Pay &amp; Agency'!J44</f>
        <v>#DIV/0!</v>
      </c>
      <c r="CY44" s="1502" t="e">
        <f>'B2 - Pay &amp; Agency'!K44</f>
        <v>#DIV/0!</v>
      </c>
      <c r="CZ44" s="1502" t="e">
        <f>'B2 - Pay &amp; Agency'!L44</f>
        <v>#DIV/0!</v>
      </c>
      <c r="DA44" s="1502" t="e">
        <f>'B2 - Pay &amp; Agency'!M44</f>
        <v>#DIV/0!</v>
      </c>
      <c r="DB44" s="1502" t="e">
        <f>'B2 - Pay &amp; Agency'!N44</f>
        <v>#DIV/0!</v>
      </c>
      <c r="DC44" s="1502" t="e">
        <f>'B2 - Pay &amp; Agency'!O44</f>
        <v>#DIV/0!</v>
      </c>
      <c r="DD44" s="1503" t="e">
        <f>'B2 - Pay &amp; Agency'!P44</f>
        <v>#DIV/0!</v>
      </c>
      <c r="DF44" s="2137">
        <f>'B3 - COVID-19'!A42</f>
        <v>32</v>
      </c>
      <c r="DG44" s="2146" t="str">
        <f>'B3 - COVID-19'!B42</f>
        <v xml:space="preserve">Medical &amp; Dental </v>
      </c>
      <c r="DH44" s="1476">
        <f>'B3 - COVID-19'!C42</f>
        <v>0</v>
      </c>
      <c r="DI44" s="1473">
        <f>'B3 - COVID-19'!D42</f>
        <v>0</v>
      </c>
      <c r="DJ44" s="1473">
        <f>'B3 - COVID-19'!E42</f>
        <v>0</v>
      </c>
      <c r="DK44" s="1473">
        <f>'B3 - COVID-19'!F42</f>
        <v>0</v>
      </c>
      <c r="DL44" s="1473">
        <f>'B3 - COVID-19'!G42</f>
        <v>0</v>
      </c>
      <c r="DM44" s="1473">
        <f>'B3 - COVID-19'!H42</f>
        <v>0</v>
      </c>
      <c r="DN44" s="1473">
        <f>'B3 - COVID-19'!I42</f>
        <v>0</v>
      </c>
      <c r="DO44" s="1473">
        <f>'B3 - COVID-19'!J42</f>
        <v>0</v>
      </c>
      <c r="DP44" s="1473">
        <f>'B3 - COVID-19'!K42</f>
        <v>0</v>
      </c>
      <c r="DQ44" s="1473">
        <f>'B3 - COVID-19'!L42</f>
        <v>0</v>
      </c>
      <c r="DR44" s="1473">
        <f>'B3 - COVID-19'!M42</f>
        <v>0</v>
      </c>
      <c r="DS44" s="1480">
        <f>'B3 - COVID-19'!N42</f>
        <v>0</v>
      </c>
      <c r="DT44" s="2087">
        <f>'B3 - COVID-19'!O42</f>
        <v>0</v>
      </c>
      <c r="DU44" s="2088">
        <f>'B3 - COVID-19'!P42</f>
        <v>0</v>
      </c>
      <c r="DV44" s="85"/>
      <c r="DW44" s="85"/>
      <c r="DY44" s="2559"/>
      <c r="DZ44" s="2195" t="str">
        <f>'C, C1 &amp; C2 - Savings Schemes'!B44</f>
        <v>Organisation</v>
      </c>
      <c r="EA44" s="2187"/>
      <c r="EB44" s="665"/>
      <c r="EC44" s="665"/>
      <c r="ED44" s="665"/>
      <c r="EE44" s="665"/>
      <c r="EF44" s="665"/>
      <c r="EG44" s="998"/>
      <c r="EH44" s="665"/>
      <c r="EI44" s="665"/>
      <c r="EJ44" s="665"/>
      <c r="EK44" s="665"/>
      <c r="EL44" s="665"/>
      <c r="EM44" s="2560" t="str">
        <f>'C, C1 &amp; C2 - Savings Schemes'!O44</f>
        <v>Period :</v>
      </c>
      <c r="EN44" s="1304" t="str">
        <f>'C, C1 &amp; C2 - Savings Schemes'!P44</f>
        <v>Apr 21</v>
      </c>
      <c r="EO44" s="2185"/>
      <c r="EP44" s="2185"/>
      <c r="EQ44" s="2185"/>
      <c r="ER44" s="2185"/>
      <c r="ES44" s="2185"/>
      <c r="ET44" s="2185"/>
      <c r="EU44" s="2185"/>
      <c r="EV44" s="2185"/>
      <c r="EW44" s="2185"/>
      <c r="EX44" s="2956"/>
      <c r="EY44" s="1894" t="str">
        <f>'Table C3 Tracker'!B38</f>
        <v>Total Variance</v>
      </c>
      <c r="EZ44" s="1216">
        <f>'Table C3 Tracker'!C38</f>
        <v>0</v>
      </c>
      <c r="FA44" s="1897">
        <f>'Table C3 Tracker'!D38</f>
        <v>0</v>
      </c>
      <c r="FB44" s="1897">
        <f>'Table C3 Tracker'!E38</f>
        <v>0</v>
      </c>
      <c r="FC44" s="1897">
        <f>'Table C3 Tracker'!F38</f>
        <v>0</v>
      </c>
      <c r="FD44" s="1897">
        <f>'Table C3 Tracker'!G38</f>
        <v>0</v>
      </c>
      <c r="FE44" s="1897">
        <f>'Table C3 Tracker'!H38</f>
        <v>0</v>
      </c>
      <c r="FF44" s="1897">
        <f>'Table C3 Tracker'!I38</f>
        <v>0</v>
      </c>
      <c r="FG44" s="1897">
        <f>'Table C3 Tracker'!J38</f>
        <v>0</v>
      </c>
      <c r="FH44" s="1897">
        <f>'Table C3 Tracker'!K38</f>
        <v>0</v>
      </c>
      <c r="FI44" s="1897">
        <f>'Table C3 Tracker'!L38</f>
        <v>0</v>
      </c>
      <c r="FJ44" s="1897">
        <f>'Table C3 Tracker'!M38</f>
        <v>0</v>
      </c>
      <c r="FK44" s="1897">
        <f>'Table C3 Tracker'!N38</f>
        <v>0</v>
      </c>
      <c r="FL44" s="1905">
        <f>'Table C3 Tracker'!O38</f>
        <v>0</v>
      </c>
      <c r="FM44" s="1897">
        <f>'Table C3 Tracker'!P38</f>
        <v>0</v>
      </c>
      <c r="FN44" s="1896">
        <f>'Table C3 Tracker'!Q38</f>
        <v>0</v>
      </c>
      <c r="FO44" s="1905">
        <f>'Table C3 Tracker'!R38</f>
        <v>0</v>
      </c>
      <c r="FP44" s="1905">
        <f>'Table C3 Tracker'!S38</f>
        <v>0</v>
      </c>
      <c r="FQ44" s="1905">
        <f>'Table C3 Tracker'!T38</f>
        <v>0</v>
      </c>
      <c r="FR44" s="1905">
        <f>'Table C3 Tracker'!U38</f>
        <v>0</v>
      </c>
      <c r="FS44" s="2508"/>
      <c r="GF44" s="2375">
        <f>'E - Resource Limits'!A44</f>
        <v>32</v>
      </c>
      <c r="GG44" s="2376">
        <f>'E - Resource Limits'!B44</f>
        <v>0</v>
      </c>
      <c r="GH44" s="2377">
        <f>'E - Resource Limits'!C44</f>
        <v>0</v>
      </c>
      <c r="GI44" s="2377">
        <f>'E - Resource Limits'!D44</f>
        <v>0</v>
      </c>
      <c r="GJ44" s="2377">
        <f>'E - Resource Limits'!E44</f>
        <v>0</v>
      </c>
      <c r="GK44" s="2377">
        <f>'E - Resource Limits'!F44</f>
        <v>0</v>
      </c>
      <c r="GL44" s="2311">
        <f>'E - Resource Limits'!G44</f>
        <v>0</v>
      </c>
      <c r="GM44" s="2378">
        <f>'E - Resource Limits'!H44</f>
        <v>0</v>
      </c>
      <c r="GN44" s="2377">
        <f>'E - Resource Limits'!I44</f>
        <v>0</v>
      </c>
      <c r="GO44" s="2377">
        <f>'E - Resource Limits'!J44</f>
        <v>0</v>
      </c>
      <c r="GP44" s="2377">
        <f>'E - Resource Limits'!K44</f>
        <v>0</v>
      </c>
      <c r="GQ44" s="2379">
        <f>'E - Resource Limits'!L44</f>
        <v>0</v>
      </c>
      <c r="GR44" s="2190">
        <f t="shared" si="5"/>
        <v>0</v>
      </c>
      <c r="GT44" s="191">
        <f>'E1 - Invoiced Income'!A44</f>
        <v>33</v>
      </c>
      <c r="GU44" s="2009">
        <f>'E1 - Invoiced Income'!B44</f>
        <v>0</v>
      </c>
      <c r="GV44" s="2010">
        <f>'E1 - Invoiced Income'!C44</f>
        <v>0</v>
      </c>
      <c r="GW44" s="2010">
        <f>'E1 - Invoiced Income'!D44</f>
        <v>0</v>
      </c>
      <c r="GX44" s="2010">
        <f>'E1 - Invoiced Income'!E44</f>
        <v>0</v>
      </c>
      <c r="GY44" s="2010">
        <f>'E1 - Invoiced Income'!F44</f>
        <v>0</v>
      </c>
      <c r="GZ44" s="2010">
        <f>'E1 - Invoiced Income'!G44</f>
        <v>0</v>
      </c>
      <c r="HA44" s="2010">
        <f>'E1 - Invoiced Income'!H44</f>
        <v>0</v>
      </c>
      <c r="HB44" s="2010">
        <f>'E1 - Invoiced Income'!I44</f>
        <v>0</v>
      </c>
      <c r="HC44" s="2010">
        <f>'E1 - Invoiced Income'!J44</f>
        <v>0</v>
      </c>
      <c r="HD44" s="2010">
        <f>'E1 - Invoiced Income'!K44</f>
        <v>0</v>
      </c>
      <c r="HE44" s="2010">
        <f>'E1 - Invoiced Income'!L44</f>
        <v>0</v>
      </c>
      <c r="HF44" s="2010">
        <f>'E1 - Invoiced Income'!M44</f>
        <v>0</v>
      </c>
      <c r="HG44" s="2010">
        <f>'E1 - Invoiced Income'!N44</f>
        <v>0</v>
      </c>
      <c r="HH44" s="2010">
        <f>'E1 - Invoiced Income'!O44</f>
        <v>0</v>
      </c>
      <c r="HI44" s="2010">
        <f>'E1 - Invoiced Income'!P44</f>
        <v>0</v>
      </c>
      <c r="HJ44" s="2010">
        <f>'E1 - Invoiced Income'!R44</f>
        <v>0</v>
      </c>
      <c r="HK44" s="2010">
        <f>'E1 - Invoiced Income'!S44</f>
        <v>0</v>
      </c>
      <c r="HL44" s="1852">
        <f>'E1 - Invoiced Income'!T44</f>
        <v>0</v>
      </c>
      <c r="HM44" s="2011">
        <f>'E1 - Invoiced Income'!U44</f>
        <v>0</v>
      </c>
      <c r="HO44" s="2269">
        <f>'F - SoFP'!A44</f>
        <v>25</v>
      </c>
      <c r="HP44" s="2270" t="str">
        <f>'F - SoFP'!B44</f>
        <v>General Fund</v>
      </c>
      <c r="HQ44" s="2271">
        <f>'F - SoFP'!C44</f>
        <v>0</v>
      </c>
      <c r="HR44" s="2272">
        <f>'F - SoFP'!D44</f>
        <v>0</v>
      </c>
      <c r="HS44" s="2272">
        <f>'F - SoFP'!E44</f>
        <v>0</v>
      </c>
      <c r="HT44" s="2201"/>
      <c r="HV44" s="1941"/>
      <c r="HW44" s="1941"/>
      <c r="HX44" s="1941"/>
      <c r="HY44" s="1941"/>
      <c r="HZ44" s="1941"/>
      <c r="IA44" s="1941"/>
      <c r="IB44" s="1941"/>
      <c r="IC44" s="1941"/>
      <c r="ID44" s="1941"/>
      <c r="IE44" s="1941"/>
      <c r="IF44" s="1941"/>
      <c r="IG44" s="1941"/>
      <c r="IH44" s="1941"/>
      <c r="II44" s="1941"/>
      <c r="IJ44" s="2197"/>
      <c r="IK44" s="2197"/>
      <c r="JD44" s="2351">
        <f>'I - Capital RLM'!A44</f>
        <v>26</v>
      </c>
      <c r="JE44" s="2390">
        <f>'I - Capital RLM'!B44</f>
        <v>0</v>
      </c>
      <c r="JF44" s="2272">
        <f>'I - Capital RLM'!C44</f>
        <v>0</v>
      </c>
      <c r="JG44" s="2272">
        <f>'I - Capital RLM'!D44</f>
        <v>0</v>
      </c>
      <c r="JH44" s="2382">
        <f>'I - Capital RLM'!E44</f>
        <v>0</v>
      </c>
      <c r="JI44" s="2383">
        <f>'I - Capital RLM'!F44</f>
        <v>0</v>
      </c>
      <c r="JJ44" s="2272">
        <f>'I - Capital RLM'!G44</f>
        <v>0</v>
      </c>
      <c r="JK44" s="2272">
        <f>'I - Capital RLM'!H44</f>
        <v>0</v>
      </c>
      <c r="JL44" s="2382">
        <f>'I - Capital RLM'!I44</f>
        <v>0</v>
      </c>
      <c r="JM44" s="2384"/>
      <c r="JN44" s="2129">
        <f>'I - Capital RLM'!K44</f>
        <v>0</v>
      </c>
      <c r="JO44" s="2384">
        <f t="shared" si="6"/>
        <v>0</v>
      </c>
      <c r="JQ44" s="2562">
        <f>'J - Capital In Year Schemes'!A44</f>
        <v>33</v>
      </c>
      <c r="JR44" s="2337">
        <f>'J - Capital In Year Schemes'!B44</f>
        <v>0</v>
      </c>
      <c r="JS44" s="2337">
        <f>'J - Capital In Year Schemes'!C44</f>
        <v>0</v>
      </c>
      <c r="JT44" s="2315">
        <f>'J - Capital In Year Schemes'!D44</f>
        <v>0</v>
      </c>
      <c r="JU44" s="2315">
        <f>'J - Capital In Year Schemes'!E44</f>
        <v>0</v>
      </c>
      <c r="JV44" s="2315">
        <f>'J - Capital In Year Schemes'!F44</f>
        <v>0</v>
      </c>
      <c r="JW44" s="2315">
        <f>'J - Capital In Year Schemes'!G44</f>
        <v>0</v>
      </c>
      <c r="JX44" s="2315">
        <f>'J - Capital In Year Schemes'!H44</f>
        <v>0</v>
      </c>
      <c r="JY44" s="2315">
        <f>'J - Capital In Year Schemes'!I44</f>
        <v>0</v>
      </c>
      <c r="JZ44" s="2315">
        <f>'J - Capital In Year Schemes'!J44</f>
        <v>0</v>
      </c>
      <c r="KA44" s="2315">
        <f>'J - Capital In Year Schemes'!K44</f>
        <v>0</v>
      </c>
      <c r="KB44" s="2315">
        <f>'J - Capital In Year Schemes'!L44</f>
        <v>0</v>
      </c>
      <c r="KC44" s="2315">
        <f>'J - Capital In Year Schemes'!M44</f>
        <v>0</v>
      </c>
      <c r="KD44" s="2315">
        <f>'J - Capital In Year Schemes'!N44</f>
        <v>0</v>
      </c>
      <c r="KE44" s="2315">
        <f>'J - Capital In Year Schemes'!O44</f>
        <v>0</v>
      </c>
      <c r="KF44" s="2315">
        <f>'J - Capital In Year Schemes'!P44</f>
        <v>0</v>
      </c>
      <c r="KG44" s="2315">
        <f>'J - Capital In Year Schemes'!Q44</f>
        <v>0</v>
      </c>
      <c r="KH44" s="2338">
        <f>'J - Capital In Year Schemes'!R44</f>
        <v>0</v>
      </c>
      <c r="KI44" s="2338">
        <f>'J - Capital In Year Schemes'!S44</f>
        <v>0</v>
      </c>
      <c r="KJ44" s="2339">
        <f>'J - Capital In Year Schemes'!T44</f>
        <v>0</v>
      </c>
      <c r="KK44" s="2323">
        <f t="shared" si="4"/>
        <v>0</v>
      </c>
      <c r="KM44" s="2316">
        <f>'K - Capital Disposals'!A44</f>
        <v>29</v>
      </c>
      <c r="KN44" s="2484">
        <f>'K - Capital Disposals'!B44</f>
        <v>0</v>
      </c>
      <c r="KO44" s="2325">
        <f>'K - Capital Disposals'!C44</f>
        <v>0</v>
      </c>
      <c r="KP44" s="2325">
        <f>'K - Capital Disposals'!D44</f>
        <v>0</v>
      </c>
      <c r="KQ44" s="2341">
        <f>'K - Capital Disposals'!E44</f>
        <v>0</v>
      </c>
      <c r="KR44" s="2327">
        <f>'K - Capital Disposals'!F44</f>
        <v>0</v>
      </c>
      <c r="KS44" s="2327">
        <f>'K - Capital Disposals'!G44</f>
        <v>0</v>
      </c>
      <c r="KT44" s="2317">
        <f>'K - Capital Disposals'!H44</f>
        <v>0</v>
      </c>
      <c r="KU44" s="2318">
        <f>'K - Capital Disposals'!I44</f>
        <v>0</v>
      </c>
      <c r="KV44" s="2933">
        <f>'K - Capital Disposals'!J44</f>
        <v>0</v>
      </c>
      <c r="KW44" s="2934"/>
      <c r="KX44" s="2934"/>
      <c r="KY44" s="2934"/>
      <c r="KZ44" s="2934"/>
      <c r="LA44" s="2934"/>
      <c r="LB44" s="2935"/>
      <c r="LC44" s="2190"/>
      <c r="LL44" s="1281"/>
      <c r="LM44" s="2461">
        <f>'M - Aged Debtors'!B44</f>
        <v>0</v>
      </c>
      <c r="LN44" s="2462">
        <f>'M - Aged Debtors'!C44</f>
        <v>0</v>
      </c>
      <c r="LO44" s="2463">
        <f>'M - Aged Debtors'!D44</f>
        <v>0</v>
      </c>
      <c r="LP44" s="2464">
        <f>'M - Aged Debtors'!E44</f>
        <v>0</v>
      </c>
      <c r="LQ44" s="2465">
        <f>'M - Aged Debtors'!F44</f>
        <v>0</v>
      </c>
      <c r="LR44" s="902" t="str">
        <f>'M - Aged Debtors'!G44</f>
        <v/>
      </c>
      <c r="LS44" s="899" t="str">
        <f>'M - Aged Debtors'!H44</f>
        <v/>
      </c>
      <c r="LT44" s="899" t="str">
        <f>'M - Aged Debtors'!I44</f>
        <v/>
      </c>
      <c r="LU44" s="900" t="str">
        <f>'M - Aged Debtors'!J44</f>
        <v/>
      </c>
      <c r="LV44" s="2043">
        <f>'M - Aged Debtors'!K44</f>
        <v>0</v>
      </c>
      <c r="LX44" s="2903" t="str">
        <f>'N - GMS'!A44</f>
        <v>Care of Diabetes</v>
      </c>
      <c r="LY44" s="2959"/>
      <c r="LZ44" s="511">
        <f>'N - GMS'!C44</f>
        <v>26</v>
      </c>
      <c r="MA44" s="71">
        <f>'N - GMS'!D44</f>
        <v>0</v>
      </c>
      <c r="MB44" s="1125">
        <f>'N - GMS'!E44</f>
        <v>0</v>
      </c>
      <c r="MC44" s="1125">
        <f>'N - GMS'!F44</f>
        <v>0</v>
      </c>
      <c r="MD44" s="2563">
        <f>'N - GMS'!G44</f>
        <v>0</v>
      </c>
      <c r="ME44" s="1295"/>
      <c r="MF44" s="1125">
        <f>'N - GMS'!I44</f>
        <v>0</v>
      </c>
      <c r="MH44" s="2105">
        <f>'O - Dental'!A44</f>
        <v>0</v>
      </c>
      <c r="MI44" s="2106"/>
      <c r="MJ44" s="761">
        <f>'O - Dental'!C44</f>
        <v>34</v>
      </c>
      <c r="MK44" s="721">
        <f>'O - Dental'!D44</f>
        <v>0</v>
      </c>
      <c r="ML44" s="2467">
        <f>'O - Dental'!E44</f>
        <v>0</v>
      </c>
      <c r="MM44" s="2468">
        <f>'O - Dental'!F44</f>
        <v>0</v>
      </c>
      <c r="MN44" s="2469">
        <f>'O - Dental'!G44</f>
        <v>0</v>
      </c>
      <c r="MO44" s="717"/>
      <c r="MP44" s="1973">
        <f>'O - Dental'!I44</f>
        <v>0</v>
      </c>
    </row>
    <row r="45" spans="13:354" ht="20" customHeight="1" thickBot="1">
      <c r="M45" s="1035">
        <f>'A - Movement'!A45</f>
        <v>35</v>
      </c>
      <c r="N45" s="2132">
        <f>'A - Movement'!B45</f>
        <v>0</v>
      </c>
      <c r="O45" s="1243">
        <f>'A - Movement'!C45</f>
        <v>0</v>
      </c>
      <c r="P45" s="1243">
        <f>'A - Movement'!D45</f>
        <v>0</v>
      </c>
      <c r="Q45" s="1039">
        <f>'A - Movement'!E45</f>
        <v>0</v>
      </c>
      <c r="R45" s="1039">
        <f>'A - Movement'!F45</f>
        <v>0</v>
      </c>
      <c r="S45" s="1941"/>
      <c r="U45" s="1035">
        <f>'A - Movement'!I45</f>
        <v>35</v>
      </c>
      <c r="V45" s="2132">
        <f t="shared" si="7"/>
        <v>0</v>
      </c>
      <c r="W45" s="1039">
        <f>'A - Movement'!J45</f>
        <v>0</v>
      </c>
      <c r="X45" s="1039">
        <f>'A - Movement'!K45</f>
        <v>0</v>
      </c>
      <c r="Y45" s="1039">
        <f>'A - Movement'!L45</f>
        <v>0</v>
      </c>
      <c r="Z45" s="1039">
        <f>'A - Movement'!M45</f>
        <v>0</v>
      </c>
      <c r="AA45" s="1039">
        <f>'A - Movement'!N45</f>
        <v>0</v>
      </c>
      <c r="AB45" s="1039">
        <f>'A - Movement'!O45</f>
        <v>0</v>
      </c>
      <c r="AC45" s="1039">
        <f>'A - Movement'!P45</f>
        <v>0</v>
      </c>
      <c r="AD45" s="1039">
        <f>'A - Movement'!Q45</f>
        <v>0</v>
      </c>
      <c r="AE45" s="1039">
        <f>'A - Movement'!R45</f>
        <v>0</v>
      </c>
      <c r="AF45" s="1039">
        <f>'A - Movement'!S45</f>
        <v>0</v>
      </c>
      <c r="AG45" s="1039">
        <f>'A - Movement'!T45</f>
        <v>0</v>
      </c>
      <c r="AH45" s="1039">
        <f>'A - Movement'!U45</f>
        <v>0</v>
      </c>
      <c r="AI45" s="1243">
        <f>'A - Movement'!V45</f>
        <v>0</v>
      </c>
      <c r="AJ45" s="1243">
        <f>'A - Movement'!W45</f>
        <v>0</v>
      </c>
      <c r="AK45" s="1243">
        <f t="shared" si="11"/>
        <v>0</v>
      </c>
      <c r="AL45" s="1039">
        <f t="shared" si="12"/>
        <v>0</v>
      </c>
      <c r="AM45" s="1039">
        <f t="shared" si="13"/>
        <v>0</v>
      </c>
      <c r="AN45" s="1941"/>
      <c r="AO45" s="2183"/>
      <c r="AP45" s="1554">
        <f>'A1 - Underlying Position'!A46</f>
        <v>7</v>
      </c>
      <c r="AQ45" s="1562" t="str">
        <f>'A1 - Underlying Position'!B46</f>
        <v>Children &amp; Women's</v>
      </c>
      <c r="AR45" s="2012">
        <f>'A1 - Underlying Position'!C46</f>
        <v>0</v>
      </c>
      <c r="AS45" s="2518">
        <f>'A1 - Underlying Position'!D46</f>
        <v>0</v>
      </c>
      <c r="AT45" s="2518">
        <f>'A1 - Underlying Position'!E46</f>
        <v>0</v>
      </c>
      <c r="AU45" s="80">
        <f>'A1 - Underlying Position'!F46</f>
        <v>0</v>
      </c>
      <c r="AV45" s="2519">
        <f>'A1 - Underlying Position'!G46</f>
        <v>0</v>
      </c>
      <c r="AW45" s="80">
        <f>'A1 - Underlying Position'!H46</f>
        <v>0</v>
      </c>
      <c r="AZ45" s="125">
        <f>'A2 - Risks'!A45</f>
        <v>35</v>
      </c>
      <c r="BA45" s="1034" t="str">
        <f>'A2 - Risks'!B45</f>
        <v xml:space="preserve">Current Reported Forecast Outturn </v>
      </c>
      <c r="BB45" s="128">
        <f>'A2 - Risks'!C45</f>
        <v>0</v>
      </c>
      <c r="BC45" s="1271">
        <f>'A2 - Risks'!D45</f>
        <v>0</v>
      </c>
      <c r="BE45" s="2185"/>
      <c r="BF45" s="2543"/>
      <c r="BG45" s="2522"/>
      <c r="BH45" s="2554"/>
      <c r="BI45" s="2555"/>
      <c r="BJ45" s="2564" t="str">
        <f>'B - Monthly Positions'!F46</f>
        <v>Trend</v>
      </c>
      <c r="BK45" s="2565"/>
      <c r="BL45" s="2566"/>
      <c r="BM45" s="2522"/>
      <c r="BN45" s="2516"/>
      <c r="BO45" s="2555"/>
      <c r="BP45" s="2556"/>
      <c r="BQ45" s="2516"/>
      <c r="BR45" s="2567"/>
      <c r="BS45" s="2568"/>
      <c r="BT45" s="2568"/>
      <c r="BU45" s="2569"/>
      <c r="BV45" s="2185"/>
      <c r="BW45" s="2185"/>
      <c r="BX45" s="94">
        <f>'B1 - Net Exp Profiles'!A45</f>
        <v>29</v>
      </c>
      <c r="BY45" s="2793" t="str">
        <f>'B1 - Net Exp Profiles'!B45</f>
        <v>Committed Reserves - Non Pay - Forecast</v>
      </c>
      <c r="BZ45" s="967">
        <f>'B1 - Net Exp Profiles'!C45</f>
        <v>0</v>
      </c>
      <c r="CA45" s="967">
        <f>'B1 - Net Exp Profiles'!D45</f>
        <v>0</v>
      </c>
      <c r="CB45" s="967">
        <f>'B1 - Net Exp Profiles'!E45</f>
        <v>0</v>
      </c>
      <c r="CC45" s="967">
        <f>'B1 - Net Exp Profiles'!F45</f>
        <v>0</v>
      </c>
      <c r="CD45" s="967">
        <f>'B1 - Net Exp Profiles'!G45</f>
        <v>0</v>
      </c>
      <c r="CE45" s="967">
        <f>'B1 - Net Exp Profiles'!H45</f>
        <v>0</v>
      </c>
      <c r="CF45" s="967">
        <f>'B1 - Net Exp Profiles'!I45</f>
        <v>0</v>
      </c>
      <c r="CG45" s="967">
        <f>'B1 - Net Exp Profiles'!J45</f>
        <v>0</v>
      </c>
      <c r="CH45" s="967">
        <f>'B1 - Net Exp Profiles'!K45</f>
        <v>0</v>
      </c>
      <c r="CI45" s="967">
        <f>'B1 - Net Exp Profiles'!L45</f>
        <v>0</v>
      </c>
      <c r="CJ45" s="967">
        <f>'B1 - Net Exp Profiles'!M45</f>
        <v>0</v>
      </c>
      <c r="CK45" s="1381">
        <f>'B1 - Net Exp Profiles'!N45</f>
        <v>0</v>
      </c>
      <c r="CL45" s="1349">
        <f>'B1 - Net Exp Profiles'!O45</f>
        <v>0</v>
      </c>
      <c r="CM45" s="1349">
        <f>'B1 - Net Exp Profiles'!P45</f>
        <v>0</v>
      </c>
      <c r="CO45" s="85"/>
      <c r="CP45" s="85"/>
      <c r="CQ45" s="1391"/>
      <c r="CR45" s="1391"/>
      <c r="CS45" s="1391"/>
      <c r="CT45" s="1391"/>
      <c r="CU45" s="1391"/>
      <c r="CV45" s="1391"/>
      <c r="CW45" s="1391"/>
      <c r="CX45" s="1391"/>
      <c r="CY45" s="1391"/>
      <c r="CZ45" s="1391"/>
      <c r="DA45" s="1391"/>
      <c r="DB45" s="1391"/>
      <c r="DC45" s="85"/>
      <c r="DD45" s="660"/>
      <c r="DF45" s="2137">
        <f>'B3 - COVID-19'!A43</f>
        <v>33</v>
      </c>
      <c r="DG45" s="2146" t="str">
        <f>'B3 - COVID-19'!B43</f>
        <v xml:space="preserve">Nursing &amp; Midwifery Registered </v>
      </c>
      <c r="DH45" s="1476">
        <f>'B3 - COVID-19'!C43</f>
        <v>0</v>
      </c>
      <c r="DI45" s="1473">
        <f>'B3 - COVID-19'!D43</f>
        <v>0</v>
      </c>
      <c r="DJ45" s="1473">
        <f>'B3 - COVID-19'!E43</f>
        <v>0</v>
      </c>
      <c r="DK45" s="1473">
        <f>'B3 - COVID-19'!F43</f>
        <v>0</v>
      </c>
      <c r="DL45" s="1473">
        <f>'B3 - COVID-19'!G43</f>
        <v>0</v>
      </c>
      <c r="DM45" s="1473">
        <f>'B3 - COVID-19'!H43</f>
        <v>0</v>
      </c>
      <c r="DN45" s="1473">
        <f>'B3 - COVID-19'!I43</f>
        <v>0</v>
      </c>
      <c r="DO45" s="1473">
        <f>'B3 - COVID-19'!J43</f>
        <v>0</v>
      </c>
      <c r="DP45" s="1473">
        <f>'B3 - COVID-19'!K43</f>
        <v>0</v>
      </c>
      <c r="DQ45" s="1473">
        <f>'B3 - COVID-19'!L43</f>
        <v>0</v>
      </c>
      <c r="DR45" s="1473">
        <f>'B3 - COVID-19'!M43</f>
        <v>0</v>
      </c>
      <c r="DS45" s="1480">
        <f>'B3 - COVID-19'!N43</f>
        <v>0</v>
      </c>
      <c r="DT45" s="2087">
        <f>'B3 - COVID-19'!O43</f>
        <v>0</v>
      </c>
      <c r="DU45" s="2088">
        <f>'B3 - COVID-19'!P43</f>
        <v>0</v>
      </c>
      <c r="DV45" s="85"/>
      <c r="DW45" s="85"/>
      <c r="DY45" s="2559"/>
      <c r="DZ45" s="2559"/>
      <c r="EA45" s="2187"/>
      <c r="EB45" s="665"/>
      <c r="EC45" s="665"/>
      <c r="ED45" s="665"/>
      <c r="EE45" s="665"/>
      <c r="EF45" s="665"/>
      <c r="EG45" s="998"/>
      <c r="EH45" s="665"/>
      <c r="EI45" s="665"/>
      <c r="EJ45" s="665"/>
      <c r="EK45" s="665"/>
      <c r="EL45" s="665"/>
      <c r="EM45" s="665"/>
      <c r="EN45" s="665"/>
      <c r="EO45" s="2187"/>
      <c r="EP45" s="2185"/>
      <c r="EQ45" s="2185"/>
      <c r="ER45" s="2185"/>
      <c r="ES45" s="2185"/>
      <c r="ET45" s="2185"/>
      <c r="EU45" s="2185"/>
      <c r="EV45" s="2185"/>
      <c r="EW45" s="2185"/>
      <c r="EX45" s="2508"/>
      <c r="EY45" s="2508"/>
      <c r="EZ45" s="2508"/>
      <c r="FA45" s="2508"/>
      <c r="FB45" s="2508"/>
      <c r="FC45" s="2508"/>
      <c r="FD45" s="2508"/>
      <c r="FE45" s="2508"/>
      <c r="FF45" s="2508"/>
      <c r="FG45" s="2508"/>
      <c r="FH45" s="2508"/>
      <c r="FI45" s="2508"/>
      <c r="FJ45" s="2508"/>
      <c r="FK45" s="2508"/>
      <c r="FL45" s="2508"/>
      <c r="FM45" s="2508"/>
      <c r="FN45" s="2508"/>
      <c r="FO45" s="2508"/>
      <c r="FP45" s="2508"/>
      <c r="FQ45" s="2508"/>
      <c r="FR45" s="2508"/>
      <c r="FS45" s="2508"/>
      <c r="GF45" s="2375">
        <f>'E - Resource Limits'!A45</f>
        <v>33</v>
      </c>
      <c r="GG45" s="2376">
        <f>'E - Resource Limits'!B45</f>
        <v>0</v>
      </c>
      <c r="GH45" s="2377">
        <f>'E - Resource Limits'!C45</f>
        <v>0</v>
      </c>
      <c r="GI45" s="2377">
        <f>'E - Resource Limits'!D45</f>
        <v>0</v>
      </c>
      <c r="GJ45" s="2377">
        <f>'E - Resource Limits'!E45</f>
        <v>0</v>
      </c>
      <c r="GK45" s="2377">
        <f>'E - Resource Limits'!F45</f>
        <v>0</v>
      </c>
      <c r="GL45" s="2311">
        <f>'E - Resource Limits'!G45</f>
        <v>0</v>
      </c>
      <c r="GM45" s="2378">
        <f>'E - Resource Limits'!H45</f>
        <v>0</v>
      </c>
      <c r="GN45" s="2377">
        <f>'E - Resource Limits'!I45</f>
        <v>0</v>
      </c>
      <c r="GO45" s="2377">
        <f>'E - Resource Limits'!J45</f>
        <v>0</v>
      </c>
      <c r="GP45" s="2377">
        <f>'E - Resource Limits'!K45</f>
        <v>0</v>
      </c>
      <c r="GQ45" s="2379">
        <f>'E - Resource Limits'!L45</f>
        <v>0</v>
      </c>
      <c r="GR45" s="2190">
        <f t="shared" si="5"/>
        <v>0</v>
      </c>
      <c r="GT45" s="191">
        <f>'E1 - Invoiced Income'!A45</f>
        <v>34</v>
      </c>
      <c r="GU45" s="2046">
        <f>'E1 - Invoiced Income'!B45</f>
        <v>0</v>
      </c>
      <c r="GV45" s="2047">
        <f>'E1 - Invoiced Income'!C45</f>
        <v>0</v>
      </c>
      <c r="GW45" s="2047">
        <f>'E1 - Invoiced Income'!D45</f>
        <v>0</v>
      </c>
      <c r="GX45" s="2047">
        <f>'E1 - Invoiced Income'!E45</f>
        <v>0</v>
      </c>
      <c r="GY45" s="2047">
        <f>'E1 - Invoiced Income'!F45</f>
        <v>0</v>
      </c>
      <c r="GZ45" s="2047">
        <f>'E1 - Invoiced Income'!G45</f>
        <v>0</v>
      </c>
      <c r="HA45" s="2047">
        <f>'E1 - Invoiced Income'!H45</f>
        <v>0</v>
      </c>
      <c r="HB45" s="2047">
        <f>'E1 - Invoiced Income'!I45</f>
        <v>0</v>
      </c>
      <c r="HC45" s="2047">
        <f>'E1 - Invoiced Income'!J45</f>
        <v>0</v>
      </c>
      <c r="HD45" s="2047">
        <f>'E1 - Invoiced Income'!K45</f>
        <v>0</v>
      </c>
      <c r="HE45" s="2047">
        <f>'E1 - Invoiced Income'!L45</f>
        <v>0</v>
      </c>
      <c r="HF45" s="2047">
        <f>'E1 - Invoiced Income'!M45</f>
        <v>0</v>
      </c>
      <c r="HG45" s="2047">
        <f>'E1 - Invoiced Income'!N45</f>
        <v>0</v>
      </c>
      <c r="HH45" s="2047">
        <f>'E1 - Invoiced Income'!O45</f>
        <v>0</v>
      </c>
      <c r="HI45" s="2047">
        <f>'E1 - Invoiced Income'!P45</f>
        <v>0</v>
      </c>
      <c r="HJ45" s="2047">
        <f>'E1 - Invoiced Income'!R45</f>
        <v>0</v>
      </c>
      <c r="HK45" s="2047">
        <f>'E1 - Invoiced Income'!S45</f>
        <v>0</v>
      </c>
      <c r="HL45" s="1852">
        <f>'E1 - Invoiced Income'!T45</f>
        <v>0</v>
      </c>
      <c r="HM45" s="2048">
        <f>'E1 - Invoiced Income'!U45</f>
        <v>0</v>
      </c>
      <c r="HO45" s="2269">
        <f>'F - SoFP'!A45</f>
        <v>26</v>
      </c>
      <c r="HP45" s="2270" t="str">
        <f>'F - SoFP'!B45</f>
        <v>Revaluation Reserve</v>
      </c>
      <c r="HQ45" s="2271">
        <f>'F - SoFP'!C45</f>
        <v>0</v>
      </c>
      <c r="HR45" s="2272">
        <f>'F - SoFP'!D45</f>
        <v>0</v>
      </c>
      <c r="HS45" s="2272">
        <f>'F - SoFP'!E45</f>
        <v>0</v>
      </c>
      <c r="HT45" s="2201"/>
      <c r="HV45" s="1941"/>
      <c r="HW45" s="1941"/>
      <c r="HX45" s="1941"/>
      <c r="HY45" s="1941"/>
      <c r="HZ45" s="1941"/>
      <c r="IA45" s="1941"/>
      <c r="IB45" s="1941"/>
      <c r="IC45" s="1941"/>
      <c r="ID45" s="1941"/>
      <c r="IE45" s="1941"/>
      <c r="IF45" s="1941"/>
      <c r="IG45" s="1941"/>
      <c r="IH45" s="1941"/>
      <c r="II45" s="1941"/>
      <c r="IJ45" s="2197"/>
      <c r="IK45" s="2197"/>
      <c r="JD45" s="2351">
        <f>'I - Capital RLM'!A45</f>
        <v>27</v>
      </c>
      <c r="JE45" s="2390">
        <f>'I - Capital RLM'!B45</f>
        <v>0</v>
      </c>
      <c r="JF45" s="2272">
        <f>'I - Capital RLM'!C45</f>
        <v>0</v>
      </c>
      <c r="JG45" s="2272">
        <f>'I - Capital RLM'!D45</f>
        <v>0</v>
      </c>
      <c r="JH45" s="2382">
        <f>'I - Capital RLM'!E45</f>
        <v>0</v>
      </c>
      <c r="JI45" s="2383">
        <f>'I - Capital RLM'!F45</f>
        <v>0</v>
      </c>
      <c r="JJ45" s="2272">
        <f>'I - Capital RLM'!G45</f>
        <v>0</v>
      </c>
      <c r="JK45" s="2272">
        <f>'I - Capital RLM'!H45</f>
        <v>0</v>
      </c>
      <c r="JL45" s="2382">
        <f>'I - Capital RLM'!I45</f>
        <v>0</v>
      </c>
      <c r="JM45" s="2384"/>
      <c r="JN45" s="2129">
        <f>'I - Capital RLM'!K45</f>
        <v>0</v>
      </c>
      <c r="JO45" s="2384">
        <f t="shared" si="6"/>
        <v>0</v>
      </c>
      <c r="JQ45" s="2570">
        <f>'J - Capital In Year Schemes'!A45</f>
        <v>34</v>
      </c>
      <c r="JR45" s="2571" t="str">
        <f>'J - Capital In Year Schemes'!B45</f>
        <v>Sub Total</v>
      </c>
      <c r="JS45" s="2571">
        <f>'J - Capital In Year Schemes'!C45</f>
        <v>0</v>
      </c>
      <c r="JT45" s="2300">
        <f>'J - Capital In Year Schemes'!D45</f>
        <v>0</v>
      </c>
      <c r="JU45" s="2300">
        <f>'J - Capital In Year Schemes'!E45</f>
        <v>0</v>
      </c>
      <c r="JV45" s="2300">
        <f>'J - Capital In Year Schemes'!F45</f>
        <v>0</v>
      </c>
      <c r="JW45" s="2300">
        <f>'J - Capital In Year Schemes'!G45</f>
        <v>0</v>
      </c>
      <c r="JX45" s="2300">
        <f>'J - Capital In Year Schemes'!H45</f>
        <v>0</v>
      </c>
      <c r="JY45" s="2300">
        <f>'J - Capital In Year Schemes'!I45</f>
        <v>0</v>
      </c>
      <c r="JZ45" s="2300">
        <f>'J - Capital In Year Schemes'!J45</f>
        <v>0</v>
      </c>
      <c r="KA45" s="2300">
        <f>'J - Capital In Year Schemes'!K45</f>
        <v>0</v>
      </c>
      <c r="KB45" s="2300">
        <f>'J - Capital In Year Schemes'!L45</f>
        <v>0</v>
      </c>
      <c r="KC45" s="2300">
        <f>'J - Capital In Year Schemes'!M45</f>
        <v>0</v>
      </c>
      <c r="KD45" s="2300">
        <f>'J - Capital In Year Schemes'!N45</f>
        <v>0</v>
      </c>
      <c r="KE45" s="2300">
        <f>'J - Capital In Year Schemes'!O45</f>
        <v>0</v>
      </c>
      <c r="KF45" s="2300">
        <f>'J - Capital In Year Schemes'!P45</f>
        <v>0</v>
      </c>
      <c r="KG45" s="2300">
        <f>'J - Capital In Year Schemes'!Q45</f>
        <v>0</v>
      </c>
      <c r="KH45" s="2300">
        <f>'J - Capital In Year Schemes'!R45</f>
        <v>0</v>
      </c>
      <c r="KI45" s="2300">
        <f>'J - Capital In Year Schemes'!S45</f>
        <v>0</v>
      </c>
      <c r="KJ45" s="2572"/>
      <c r="KK45" s="2323">
        <f>SUM(KK12:KK44)</f>
        <v>0</v>
      </c>
      <c r="KM45" s="2316">
        <f>'K - Capital Disposals'!A45</f>
        <v>30</v>
      </c>
      <c r="KN45" s="2484">
        <f>'K - Capital Disposals'!B45</f>
        <v>0</v>
      </c>
      <c r="KO45" s="2325">
        <f>'K - Capital Disposals'!C45</f>
        <v>0</v>
      </c>
      <c r="KP45" s="2325">
        <f>'K - Capital Disposals'!D45</f>
        <v>0</v>
      </c>
      <c r="KQ45" s="2341">
        <f>'K - Capital Disposals'!E45</f>
        <v>0</v>
      </c>
      <c r="KR45" s="2327">
        <f>'K - Capital Disposals'!F45</f>
        <v>0</v>
      </c>
      <c r="KS45" s="2327">
        <f>'K - Capital Disposals'!G45</f>
        <v>0</v>
      </c>
      <c r="KT45" s="2317">
        <f>'K - Capital Disposals'!H45</f>
        <v>0</v>
      </c>
      <c r="KU45" s="2318">
        <f>'K - Capital Disposals'!I45</f>
        <v>0</v>
      </c>
      <c r="KV45" s="2933">
        <f>'K - Capital Disposals'!J45</f>
        <v>0</v>
      </c>
      <c r="KW45" s="2934"/>
      <c r="KX45" s="2934"/>
      <c r="KY45" s="2934"/>
      <c r="KZ45" s="2934"/>
      <c r="LA45" s="2934"/>
      <c r="LB45" s="2935"/>
      <c r="LC45" s="2190"/>
      <c r="LL45" s="1281"/>
      <c r="LM45" s="2461">
        <f>'M - Aged Debtors'!B45</f>
        <v>0</v>
      </c>
      <c r="LN45" s="2462">
        <f>'M - Aged Debtors'!C45</f>
        <v>0</v>
      </c>
      <c r="LO45" s="2463">
        <f>'M - Aged Debtors'!D45</f>
        <v>0</v>
      </c>
      <c r="LP45" s="2464">
        <f>'M - Aged Debtors'!E45</f>
        <v>0</v>
      </c>
      <c r="LQ45" s="2465">
        <f>'M - Aged Debtors'!F45</f>
        <v>0</v>
      </c>
      <c r="LR45" s="902" t="str">
        <f>'M - Aged Debtors'!G45</f>
        <v/>
      </c>
      <c r="LS45" s="899" t="str">
        <f>'M - Aged Debtors'!H45</f>
        <v/>
      </c>
      <c r="LT45" s="899" t="str">
        <f>'M - Aged Debtors'!I45</f>
        <v/>
      </c>
      <c r="LU45" s="900" t="str">
        <f>'M - Aged Debtors'!J45</f>
        <v/>
      </c>
      <c r="LV45" s="2043">
        <f>'M - Aged Debtors'!K45</f>
        <v>0</v>
      </c>
      <c r="LX45" s="2103" t="str">
        <f>'N - GMS'!A45</f>
        <v>Care Homes</v>
      </c>
      <c r="LY45" s="2104"/>
      <c r="LZ45" s="511">
        <f>'N - GMS'!C45</f>
        <v>27</v>
      </c>
      <c r="MA45" s="71">
        <f>'N - GMS'!D45</f>
        <v>0</v>
      </c>
      <c r="MB45" s="1125">
        <f>'N - GMS'!E45</f>
        <v>0</v>
      </c>
      <c r="MC45" s="1125">
        <f>'N - GMS'!F45</f>
        <v>0</v>
      </c>
      <c r="MD45" s="2563">
        <f>'N - GMS'!G45</f>
        <v>0</v>
      </c>
      <c r="ME45" s="1295"/>
      <c r="MF45" s="1125">
        <f>'N - GMS'!I45</f>
        <v>0</v>
      </c>
      <c r="MH45" s="2105">
        <f>'O - Dental'!A45</f>
        <v>0</v>
      </c>
      <c r="MI45" s="2106"/>
      <c r="MJ45" s="761">
        <f>'O - Dental'!C45</f>
        <v>35</v>
      </c>
      <c r="MK45" s="721">
        <f>'O - Dental'!D45</f>
        <v>0</v>
      </c>
      <c r="ML45" s="2467">
        <f>'O - Dental'!E45</f>
        <v>0</v>
      </c>
      <c r="MM45" s="2468">
        <f>'O - Dental'!F45</f>
        <v>0</v>
      </c>
      <c r="MN45" s="2469">
        <f>'O - Dental'!G45</f>
        <v>0</v>
      </c>
      <c r="MO45" s="717"/>
      <c r="MP45" s="1973">
        <f>'O - Dental'!I45</f>
        <v>0</v>
      </c>
    </row>
    <row r="46" spans="13:354" ht="20" customHeight="1" thickBot="1">
      <c r="M46" s="1035">
        <f>'A - Movement'!A46</f>
        <v>36</v>
      </c>
      <c r="N46" s="2132">
        <f>'A - Movement'!B46</f>
        <v>0</v>
      </c>
      <c r="O46" s="1243">
        <f>'A - Movement'!C46</f>
        <v>0</v>
      </c>
      <c r="P46" s="1243">
        <f>'A - Movement'!D46</f>
        <v>0</v>
      </c>
      <c r="Q46" s="1039">
        <f>'A - Movement'!E46</f>
        <v>0</v>
      </c>
      <c r="R46" s="1039">
        <f>'A - Movement'!F46</f>
        <v>0</v>
      </c>
      <c r="S46" s="1941"/>
      <c r="U46" s="1035">
        <f>'A - Movement'!I46</f>
        <v>36</v>
      </c>
      <c r="V46" s="2132">
        <f t="shared" si="7"/>
        <v>0</v>
      </c>
      <c r="W46" s="1039">
        <f>'A - Movement'!J46</f>
        <v>0</v>
      </c>
      <c r="X46" s="1039">
        <f>'A - Movement'!K46</f>
        <v>0</v>
      </c>
      <c r="Y46" s="1039">
        <f>'A - Movement'!L46</f>
        <v>0</v>
      </c>
      <c r="Z46" s="1039">
        <f>'A - Movement'!M46</f>
        <v>0</v>
      </c>
      <c r="AA46" s="1039">
        <f>'A - Movement'!N46</f>
        <v>0</v>
      </c>
      <c r="AB46" s="1039">
        <f>'A - Movement'!O46</f>
        <v>0</v>
      </c>
      <c r="AC46" s="1039">
        <f>'A - Movement'!P46</f>
        <v>0</v>
      </c>
      <c r="AD46" s="1039">
        <f>'A - Movement'!Q46</f>
        <v>0</v>
      </c>
      <c r="AE46" s="1039">
        <f>'A - Movement'!R46</f>
        <v>0</v>
      </c>
      <c r="AF46" s="1039">
        <f>'A - Movement'!S46</f>
        <v>0</v>
      </c>
      <c r="AG46" s="1039">
        <f>'A - Movement'!T46</f>
        <v>0</v>
      </c>
      <c r="AH46" s="1039">
        <f>'A - Movement'!U46</f>
        <v>0</v>
      </c>
      <c r="AI46" s="1243">
        <f>'A - Movement'!V46</f>
        <v>0</v>
      </c>
      <c r="AJ46" s="1243">
        <f>'A - Movement'!W46</f>
        <v>0</v>
      </c>
      <c r="AK46" s="1243">
        <f t="shared" si="11"/>
        <v>0</v>
      </c>
      <c r="AL46" s="1039">
        <f t="shared" si="12"/>
        <v>0</v>
      </c>
      <c r="AM46" s="1039">
        <f t="shared" si="13"/>
        <v>0</v>
      </c>
      <c r="AN46" s="1941"/>
      <c r="AO46" s="2183"/>
      <c r="AP46" s="1554">
        <f>'A1 - Underlying Position'!A47</f>
        <v>8</v>
      </c>
      <c r="AQ46" s="1562" t="str">
        <f>'A1 - Underlying Position'!B47</f>
        <v>Community Services</v>
      </c>
      <c r="AR46" s="2012">
        <f>'A1 - Underlying Position'!C47</f>
        <v>0</v>
      </c>
      <c r="AS46" s="2518">
        <f>'A1 - Underlying Position'!D47</f>
        <v>0</v>
      </c>
      <c r="AT46" s="2518">
        <f>'A1 - Underlying Position'!E47</f>
        <v>0</v>
      </c>
      <c r="AU46" s="80">
        <f>'A1 - Underlying Position'!F47</f>
        <v>0</v>
      </c>
      <c r="AV46" s="2519">
        <f>'A1 - Underlying Position'!G47</f>
        <v>0</v>
      </c>
      <c r="AW46" s="80">
        <f>'A1 - Underlying Position'!H47</f>
        <v>0</v>
      </c>
      <c r="AZ46" s="995"/>
      <c r="BA46" s="995"/>
      <c r="BB46" s="995"/>
      <c r="BC46" s="995"/>
      <c r="BE46" s="2185"/>
      <c r="BF46" s="2543"/>
      <c r="BG46" s="2522" t="str">
        <f>'B - Monthly Positions'!C47</f>
        <v>31. Average monthly surplus/ (deficit) YTD</v>
      </c>
      <c r="BH46" s="2219"/>
      <c r="BI46" s="2523">
        <f>'B - Monthly Positions'!E47</f>
        <v>0</v>
      </c>
      <c r="BJ46" s="2573" t="str">
        <f>'B - Monthly Positions'!F47</f>
        <v>►</v>
      </c>
      <c r="BK46" s="2516"/>
      <c r="BL46" s="2574"/>
      <c r="BM46" s="2574"/>
      <c r="BN46" s="2574"/>
      <c r="BO46" s="2575"/>
      <c r="BP46" s="2575"/>
      <c r="BQ46" s="2546"/>
      <c r="BR46" s="2576"/>
      <c r="BS46" s="2219"/>
      <c r="BT46" s="2219"/>
      <c r="BU46" s="2522"/>
      <c r="BV46" s="2185"/>
      <c r="BW46" s="2185"/>
      <c r="BX46" s="97">
        <f>'B1 - Net Exp Profiles'!A46</f>
        <v>30</v>
      </c>
      <c r="BY46" s="2801" t="str">
        <f>'B1 - Net Exp Profiles'!B46</f>
        <v>Other Non Pay - Actual/Forecast Gross</v>
      </c>
      <c r="BZ46" s="1321">
        <f>'B1 - Net Exp Profiles'!C46</f>
        <v>0</v>
      </c>
      <c r="CA46" s="1321">
        <f>'B1 - Net Exp Profiles'!D46</f>
        <v>0</v>
      </c>
      <c r="CB46" s="1321">
        <f>'B1 - Net Exp Profiles'!E46</f>
        <v>0</v>
      </c>
      <c r="CC46" s="1321">
        <f>'B1 - Net Exp Profiles'!F46</f>
        <v>0</v>
      </c>
      <c r="CD46" s="1321">
        <f>'B1 - Net Exp Profiles'!G46</f>
        <v>0</v>
      </c>
      <c r="CE46" s="1321">
        <f>'B1 - Net Exp Profiles'!H46</f>
        <v>0</v>
      </c>
      <c r="CF46" s="1321">
        <f>'B1 - Net Exp Profiles'!I46</f>
        <v>0</v>
      </c>
      <c r="CG46" s="1321">
        <f>'B1 - Net Exp Profiles'!J46</f>
        <v>0</v>
      </c>
      <c r="CH46" s="1321">
        <f>'B1 - Net Exp Profiles'!K46</f>
        <v>0</v>
      </c>
      <c r="CI46" s="1321">
        <f>'B1 - Net Exp Profiles'!L46</f>
        <v>0</v>
      </c>
      <c r="CJ46" s="1321">
        <f>'B1 - Net Exp Profiles'!M46</f>
        <v>0</v>
      </c>
      <c r="CK46" s="1513">
        <f>'B1 - Net Exp Profiles'!N46</f>
        <v>0</v>
      </c>
      <c r="CL46" s="1157">
        <f>'B1 - Net Exp Profiles'!O46</f>
        <v>0</v>
      </c>
      <c r="CM46" s="1349">
        <f>'B1 - Net Exp Profiles'!P46</f>
        <v>0</v>
      </c>
      <c r="CO46" s="85"/>
      <c r="CP46" s="85"/>
      <c r="CQ46" s="1391"/>
      <c r="CR46" s="1391"/>
      <c r="CS46" s="1391"/>
      <c r="CT46" s="1391"/>
      <c r="CU46" s="1391"/>
      <c r="CV46" s="1391"/>
      <c r="CW46" s="1391"/>
      <c r="CX46" s="1391"/>
      <c r="CY46" s="1391"/>
      <c r="CZ46" s="1391"/>
      <c r="DA46" s="1391"/>
      <c r="DB46" s="1391"/>
      <c r="DC46" s="85"/>
      <c r="DD46" s="660"/>
      <c r="DF46" s="2137">
        <f>'B3 - COVID-19'!A44</f>
        <v>34</v>
      </c>
      <c r="DG46" s="2146" t="str">
        <f>'B3 - COVID-19'!B44</f>
        <v>Prof Scientific &amp; Technical</v>
      </c>
      <c r="DH46" s="1476">
        <f>'B3 - COVID-19'!C44</f>
        <v>0</v>
      </c>
      <c r="DI46" s="1473">
        <f>'B3 - COVID-19'!D44</f>
        <v>0</v>
      </c>
      <c r="DJ46" s="1473">
        <f>'B3 - COVID-19'!E44</f>
        <v>0</v>
      </c>
      <c r="DK46" s="1473">
        <f>'B3 - COVID-19'!F44</f>
        <v>0</v>
      </c>
      <c r="DL46" s="1473">
        <f>'B3 - COVID-19'!G44</f>
        <v>0</v>
      </c>
      <c r="DM46" s="1473">
        <f>'B3 - COVID-19'!H44</f>
        <v>0</v>
      </c>
      <c r="DN46" s="1473">
        <f>'B3 - COVID-19'!I44</f>
        <v>0</v>
      </c>
      <c r="DO46" s="1473">
        <f>'B3 - COVID-19'!J44</f>
        <v>0</v>
      </c>
      <c r="DP46" s="1473">
        <f>'B3 - COVID-19'!K44</f>
        <v>0</v>
      </c>
      <c r="DQ46" s="1473">
        <f>'B3 - COVID-19'!L44</f>
        <v>0</v>
      </c>
      <c r="DR46" s="1473">
        <f>'B3 - COVID-19'!M44</f>
        <v>0</v>
      </c>
      <c r="DS46" s="1480">
        <f>'B3 - COVID-19'!N44</f>
        <v>0</v>
      </c>
      <c r="DT46" s="2087">
        <f>'B3 - COVID-19'!O44</f>
        <v>0</v>
      </c>
      <c r="DU46" s="2088">
        <f>'B3 - COVID-19'!P44</f>
        <v>0</v>
      </c>
      <c r="DV46" s="85"/>
      <c r="DW46" s="85"/>
      <c r="DY46" s="2185"/>
      <c r="DZ46" s="2195" t="str">
        <f>'C, C1 &amp; C2 - Savings Schemes'!B46</f>
        <v>Table C1- Savings Schemes Pay Analysis</v>
      </c>
      <c r="EA46" s="2187"/>
      <c r="EB46" s="1000"/>
      <c r="EC46" s="1000"/>
      <c r="ED46" s="1000"/>
      <c r="EE46" s="1000"/>
      <c r="EF46" s="1000"/>
      <c r="EG46" s="1001"/>
      <c r="EH46" s="1000"/>
      <c r="EI46" s="1000"/>
      <c r="EJ46" s="1000"/>
      <c r="EK46" s="1000"/>
      <c r="EL46" s="1000"/>
      <c r="EM46" s="1000"/>
      <c r="EN46" s="1002"/>
      <c r="EO46" s="2577"/>
      <c r="EP46" s="2185"/>
      <c r="EQ46" s="2185"/>
      <c r="ER46" s="2185"/>
      <c r="ES46" s="2185"/>
      <c r="ET46" s="2185"/>
      <c r="EU46" s="2185"/>
      <c r="EV46" s="2185"/>
      <c r="EW46" s="2185"/>
      <c r="EX46" s="2508"/>
      <c r="EY46" s="2508"/>
      <c r="EZ46" s="2508"/>
      <c r="FA46" s="2508"/>
      <c r="FB46" s="2508"/>
      <c r="FC46" s="2508"/>
      <c r="FD46" s="2508"/>
      <c r="FE46" s="2508"/>
      <c r="FF46" s="2508"/>
      <c r="FG46" s="2508"/>
      <c r="FH46" s="2508"/>
      <c r="FI46" s="2508"/>
      <c r="FJ46" s="2508"/>
      <c r="FK46" s="2508"/>
      <c r="FL46" s="2508"/>
      <c r="FM46" s="2508"/>
      <c r="FN46" s="2508"/>
      <c r="FO46" s="2508"/>
      <c r="FP46" s="2508"/>
      <c r="FQ46" s="2508"/>
      <c r="FR46" s="2508"/>
      <c r="FS46" s="2508"/>
      <c r="GF46" s="2375">
        <f>'E - Resource Limits'!A46</f>
        <v>34</v>
      </c>
      <c r="GG46" s="2376">
        <f>'E - Resource Limits'!B46</f>
        <v>0</v>
      </c>
      <c r="GH46" s="2377">
        <f>'E - Resource Limits'!C46</f>
        <v>0</v>
      </c>
      <c r="GI46" s="2377">
        <f>'E - Resource Limits'!D46</f>
        <v>0</v>
      </c>
      <c r="GJ46" s="2377">
        <f>'E - Resource Limits'!E46</f>
        <v>0</v>
      </c>
      <c r="GK46" s="2377">
        <f>'E - Resource Limits'!F46</f>
        <v>0</v>
      </c>
      <c r="GL46" s="2311">
        <f>'E - Resource Limits'!G46</f>
        <v>0</v>
      </c>
      <c r="GM46" s="2378">
        <f>'E - Resource Limits'!H46</f>
        <v>0</v>
      </c>
      <c r="GN46" s="2377">
        <f>'E - Resource Limits'!I46</f>
        <v>0</v>
      </c>
      <c r="GO46" s="2377">
        <f>'E - Resource Limits'!J46</f>
        <v>0</v>
      </c>
      <c r="GP46" s="2377">
        <f>'E - Resource Limits'!K46</f>
        <v>0</v>
      </c>
      <c r="GQ46" s="2379">
        <f>'E - Resource Limits'!L46</f>
        <v>0</v>
      </c>
      <c r="GR46" s="2190">
        <f t="shared" si="5"/>
        <v>0</v>
      </c>
      <c r="GT46" s="188">
        <f>'E1 - Invoiced Income'!A46</f>
        <v>35</v>
      </c>
      <c r="GU46" s="189" t="str">
        <f>'E1 - Invoiced Income'!B46</f>
        <v>Total Income</v>
      </c>
      <c r="GV46" s="216">
        <f>'E1 - Invoiced Income'!C46</f>
        <v>0</v>
      </c>
      <c r="GW46" s="216">
        <f>'E1 - Invoiced Income'!D46</f>
        <v>0</v>
      </c>
      <c r="GX46" s="216">
        <f>'E1 - Invoiced Income'!E46</f>
        <v>0</v>
      </c>
      <c r="GY46" s="216">
        <f>'E1 - Invoiced Income'!F46</f>
        <v>0</v>
      </c>
      <c r="GZ46" s="216">
        <f>'E1 - Invoiced Income'!G46</f>
        <v>0</v>
      </c>
      <c r="HA46" s="216">
        <f>'E1 - Invoiced Income'!H46</f>
        <v>0</v>
      </c>
      <c r="HB46" s="216">
        <f>'E1 - Invoiced Income'!I46</f>
        <v>0</v>
      </c>
      <c r="HC46" s="216">
        <f>'E1 - Invoiced Income'!J46</f>
        <v>0</v>
      </c>
      <c r="HD46" s="216">
        <f>'E1 - Invoiced Income'!K46</f>
        <v>0</v>
      </c>
      <c r="HE46" s="216">
        <f>'E1 - Invoiced Income'!L46</f>
        <v>0</v>
      </c>
      <c r="HF46" s="216">
        <f>'E1 - Invoiced Income'!M46</f>
        <v>0</v>
      </c>
      <c r="HG46" s="216">
        <f>'E1 - Invoiced Income'!N46</f>
        <v>0</v>
      </c>
      <c r="HH46" s="216">
        <f>'E1 - Invoiced Income'!O46</f>
        <v>0</v>
      </c>
      <c r="HI46" s="216">
        <f>'E1 - Invoiced Income'!P46</f>
        <v>0</v>
      </c>
      <c r="HJ46" s="216">
        <f>'E1 - Invoiced Income'!R46</f>
        <v>0</v>
      </c>
      <c r="HK46" s="216">
        <f>'E1 - Invoiced Income'!S46</f>
        <v>0</v>
      </c>
      <c r="HL46" s="216">
        <f>'E1 - Invoiced Income'!T46</f>
        <v>0</v>
      </c>
      <c r="HM46" s="214"/>
      <c r="HO46" s="2269">
        <f>'F - SoFP'!A46</f>
        <v>27</v>
      </c>
      <c r="HP46" s="2270" t="str">
        <f>'F - SoFP'!B46</f>
        <v>PDC (Trust only)</v>
      </c>
      <c r="HQ46" s="2271">
        <f>'F - SoFP'!C46</f>
        <v>0</v>
      </c>
      <c r="HR46" s="2272">
        <f>'F - SoFP'!D46</f>
        <v>0</v>
      </c>
      <c r="HS46" s="2272">
        <f>'F - SoFP'!E46</f>
        <v>0</v>
      </c>
      <c r="HT46" s="2201"/>
      <c r="HV46" s="1941"/>
      <c r="HW46" s="1941"/>
      <c r="HX46" s="1941"/>
      <c r="HY46" s="1941"/>
      <c r="HZ46" s="1941"/>
      <c r="IA46" s="1941"/>
      <c r="IB46" s="1941"/>
      <c r="IC46" s="1941"/>
      <c r="ID46" s="1941"/>
      <c r="IE46" s="1941"/>
      <c r="IF46" s="1941"/>
      <c r="IG46" s="1941"/>
      <c r="IH46" s="1941"/>
      <c r="II46" s="1941"/>
      <c r="IJ46" s="2197"/>
      <c r="IK46" s="2197"/>
      <c r="JD46" s="2351">
        <f>'I - Capital RLM'!A46</f>
        <v>28</v>
      </c>
      <c r="JE46" s="2390">
        <f>'I - Capital RLM'!B46</f>
        <v>0</v>
      </c>
      <c r="JF46" s="2272">
        <f>'I - Capital RLM'!C46</f>
        <v>0</v>
      </c>
      <c r="JG46" s="2272">
        <f>'I - Capital RLM'!D46</f>
        <v>0</v>
      </c>
      <c r="JH46" s="2382">
        <f>'I - Capital RLM'!E46</f>
        <v>0</v>
      </c>
      <c r="JI46" s="2383">
        <f>'I - Capital RLM'!F46</f>
        <v>0</v>
      </c>
      <c r="JJ46" s="2272">
        <f>'I - Capital RLM'!G46</f>
        <v>0</v>
      </c>
      <c r="JK46" s="2272">
        <f>'I - Capital RLM'!H46</f>
        <v>0</v>
      </c>
      <c r="JL46" s="2382">
        <f>'I - Capital RLM'!I46</f>
        <v>0</v>
      </c>
      <c r="JM46" s="2384"/>
      <c r="JN46" s="2129">
        <f>'I - Capital RLM'!K46</f>
        <v>0</v>
      </c>
      <c r="JO46" s="2384">
        <f t="shared" si="6"/>
        <v>0</v>
      </c>
      <c r="JQ46" s="2578"/>
      <c r="JR46" s="2579"/>
      <c r="JS46" s="2579"/>
      <c r="JT46" s="2580"/>
      <c r="JU46" s="2580"/>
      <c r="JV46" s="2581"/>
      <c r="JW46" s="2581"/>
      <c r="JX46" s="2581"/>
      <c r="JY46" s="2581"/>
      <c r="JZ46" s="2581"/>
      <c r="KA46" s="2581"/>
      <c r="KB46" s="2581"/>
      <c r="KC46" s="2581"/>
      <c r="KD46" s="2581"/>
      <c r="KE46" s="2581"/>
      <c r="KF46" s="2581"/>
      <c r="KG46" s="2581"/>
      <c r="KH46" s="2581"/>
      <c r="KI46" s="2581"/>
      <c r="KJ46" s="2581"/>
      <c r="KK46" s="2582"/>
      <c r="KM46" s="2316">
        <f>'K - Capital Disposals'!A46</f>
        <v>31</v>
      </c>
      <c r="KN46" s="2484">
        <f>'K - Capital Disposals'!B46</f>
        <v>0</v>
      </c>
      <c r="KO46" s="2325">
        <f>'K - Capital Disposals'!C46</f>
        <v>0</v>
      </c>
      <c r="KP46" s="2325">
        <f>'K - Capital Disposals'!D46</f>
        <v>0</v>
      </c>
      <c r="KQ46" s="2341">
        <f>'K - Capital Disposals'!E46</f>
        <v>0</v>
      </c>
      <c r="KR46" s="2327">
        <f>'K - Capital Disposals'!F46</f>
        <v>0</v>
      </c>
      <c r="KS46" s="2327">
        <f>'K - Capital Disposals'!G46</f>
        <v>0</v>
      </c>
      <c r="KT46" s="2317">
        <f>'K - Capital Disposals'!H46</f>
        <v>0</v>
      </c>
      <c r="KU46" s="2318">
        <f>'K - Capital Disposals'!I46</f>
        <v>0</v>
      </c>
      <c r="KV46" s="2933">
        <f>'K - Capital Disposals'!J46</f>
        <v>0</v>
      </c>
      <c r="KW46" s="2934"/>
      <c r="KX46" s="2934"/>
      <c r="KY46" s="2934"/>
      <c r="KZ46" s="2934"/>
      <c r="LA46" s="2934"/>
      <c r="LB46" s="2935"/>
      <c r="LC46" s="2190"/>
      <c r="LL46" s="1281"/>
      <c r="LM46" s="2532">
        <f>'M - Aged Debtors'!B46</f>
        <v>0</v>
      </c>
      <c r="LN46" s="2533">
        <f>'M - Aged Debtors'!C46</f>
        <v>0</v>
      </c>
      <c r="LO46" s="2534">
        <f>'M - Aged Debtors'!D46</f>
        <v>0</v>
      </c>
      <c r="LP46" s="2535">
        <f>'M - Aged Debtors'!E46</f>
        <v>0</v>
      </c>
      <c r="LQ46" s="2536">
        <f>'M - Aged Debtors'!F46</f>
        <v>0</v>
      </c>
      <c r="LR46" s="902" t="str">
        <f>'M - Aged Debtors'!G46</f>
        <v/>
      </c>
      <c r="LS46" s="899" t="str">
        <f>'M - Aged Debtors'!H46</f>
        <v/>
      </c>
      <c r="LT46" s="899" t="str">
        <f>'M - Aged Debtors'!I46</f>
        <v/>
      </c>
      <c r="LU46" s="900" t="str">
        <f>'M - Aged Debtors'!J46</f>
        <v/>
      </c>
      <c r="LV46" s="2043">
        <f>'M - Aged Debtors'!K46</f>
        <v>0</v>
      </c>
      <c r="LX46" s="2103" t="str">
        <f>'N - GMS'!A46</f>
        <v>Extended Surgery Opening</v>
      </c>
      <c r="LY46" s="2104"/>
      <c r="LZ46" s="511">
        <f>'N - GMS'!C46</f>
        <v>28</v>
      </c>
      <c r="MA46" s="71">
        <f>'N - GMS'!D46</f>
        <v>0</v>
      </c>
      <c r="MB46" s="1125">
        <f>'N - GMS'!E46</f>
        <v>0</v>
      </c>
      <c r="MC46" s="1125">
        <f>'N - GMS'!F46</f>
        <v>0</v>
      </c>
      <c r="MD46" s="2553">
        <f>'N - GMS'!G46</f>
        <v>0</v>
      </c>
      <c r="ME46" s="1295"/>
      <c r="MF46" s="1125">
        <f>'N - GMS'!I46</f>
        <v>0</v>
      </c>
      <c r="MH46" s="2105">
        <f>'O - Dental'!A46</f>
        <v>0</v>
      </c>
      <c r="MI46" s="2106"/>
      <c r="MJ46" s="761">
        <f>'O - Dental'!C46</f>
        <v>36</v>
      </c>
      <c r="MK46" s="721">
        <f>'O - Dental'!D46</f>
        <v>0</v>
      </c>
      <c r="ML46" s="2538">
        <f>'O - Dental'!E46</f>
        <v>0</v>
      </c>
      <c r="MM46" s="2539">
        <f>'O - Dental'!F46</f>
        <v>0</v>
      </c>
      <c r="MN46" s="2540">
        <f>'O - Dental'!G46</f>
        <v>0</v>
      </c>
      <c r="MO46" s="717"/>
      <c r="MP46" s="1973">
        <f>'O - Dental'!I46</f>
        <v>0</v>
      </c>
    </row>
    <row r="47" spans="13:354" ht="20" customHeight="1" thickBot="1">
      <c r="M47" s="1035">
        <f>'A - Movement'!A47</f>
        <v>37</v>
      </c>
      <c r="N47" s="2132">
        <f>'A - Movement'!B47</f>
        <v>0</v>
      </c>
      <c r="O47" s="1243">
        <f>'A - Movement'!C47</f>
        <v>0</v>
      </c>
      <c r="P47" s="1243">
        <f>'A - Movement'!D47</f>
        <v>0</v>
      </c>
      <c r="Q47" s="1039">
        <f>'A - Movement'!E47</f>
        <v>0</v>
      </c>
      <c r="R47" s="1039">
        <f>'A - Movement'!F47</f>
        <v>0</v>
      </c>
      <c r="S47" s="1941"/>
      <c r="U47" s="1035">
        <f>'A - Movement'!I47</f>
        <v>37</v>
      </c>
      <c r="V47" s="2132">
        <f t="shared" si="7"/>
        <v>0</v>
      </c>
      <c r="W47" s="1039">
        <f>'A - Movement'!J47</f>
        <v>0</v>
      </c>
      <c r="X47" s="1039">
        <f>'A - Movement'!K47</f>
        <v>0</v>
      </c>
      <c r="Y47" s="1039">
        <f>'A - Movement'!L47</f>
        <v>0</v>
      </c>
      <c r="Z47" s="1039">
        <f>'A - Movement'!M47</f>
        <v>0</v>
      </c>
      <c r="AA47" s="1039">
        <f>'A - Movement'!N47</f>
        <v>0</v>
      </c>
      <c r="AB47" s="1039">
        <f>'A - Movement'!O47</f>
        <v>0</v>
      </c>
      <c r="AC47" s="1039">
        <f>'A - Movement'!P47</f>
        <v>0</v>
      </c>
      <c r="AD47" s="1039">
        <f>'A - Movement'!Q47</f>
        <v>0</v>
      </c>
      <c r="AE47" s="1039">
        <f>'A - Movement'!R47</f>
        <v>0</v>
      </c>
      <c r="AF47" s="1039">
        <f>'A - Movement'!S47</f>
        <v>0</v>
      </c>
      <c r="AG47" s="1039">
        <f>'A - Movement'!T47</f>
        <v>0</v>
      </c>
      <c r="AH47" s="1039">
        <f>'A - Movement'!U47</f>
        <v>0</v>
      </c>
      <c r="AI47" s="1243">
        <f>'A - Movement'!V47</f>
        <v>0</v>
      </c>
      <c r="AJ47" s="1243">
        <f>'A - Movement'!W47</f>
        <v>0</v>
      </c>
      <c r="AK47" s="1243">
        <f t="shared" si="11"/>
        <v>0</v>
      </c>
      <c r="AL47" s="1039">
        <f t="shared" si="12"/>
        <v>0</v>
      </c>
      <c r="AM47" s="1039">
        <f t="shared" si="13"/>
        <v>0</v>
      </c>
      <c r="AN47" s="1941"/>
      <c r="AO47" s="2183"/>
      <c r="AP47" s="1554">
        <f>'A1 - Underlying Position'!A48</f>
        <v>9</v>
      </c>
      <c r="AQ47" s="1562" t="str">
        <f>'A1 - Underlying Position'!B48</f>
        <v>Specialised Services</v>
      </c>
      <c r="AR47" s="2012">
        <f>'A1 - Underlying Position'!C48</f>
        <v>0</v>
      </c>
      <c r="AS47" s="2541">
        <f>'A1 - Underlying Position'!D48</f>
        <v>0</v>
      </c>
      <c r="AT47" s="2541">
        <f>'A1 - Underlying Position'!E48</f>
        <v>0</v>
      </c>
      <c r="AU47" s="80">
        <f>'A1 - Underlying Position'!F48</f>
        <v>0</v>
      </c>
      <c r="AV47" s="2542">
        <f>'A1 - Underlying Position'!G48</f>
        <v>0</v>
      </c>
      <c r="AW47" s="80">
        <f>'A1 - Underlying Position'!H48</f>
        <v>0</v>
      </c>
      <c r="AZ47" s="125">
        <f>'A2 - Risks'!A47</f>
        <v>36</v>
      </c>
      <c r="BA47" s="1034" t="str">
        <f>'A2 - Risks'!B47</f>
        <v>IMTP / AOP Outturn Scenario</v>
      </c>
      <c r="BB47" s="128">
        <f>'A2 - Risks'!C47</f>
        <v>0</v>
      </c>
      <c r="BC47" s="1271">
        <f>'A2 - Risks'!D47</f>
        <v>0</v>
      </c>
      <c r="BE47" s="2185"/>
      <c r="BF47" s="2543"/>
      <c r="BG47" s="2583" t="str">
        <f>'B - Monthly Positions'!C48</f>
        <v>32. YTD /remaining months</v>
      </c>
      <c r="BH47" s="2584"/>
      <c r="BI47" s="2549">
        <f>'B - Monthly Positions'!E48</f>
        <v>0</v>
      </c>
      <c r="BJ47" s="2585"/>
      <c r="BK47" s="2516"/>
      <c r="BL47" s="2586"/>
      <c r="BM47" s="2587"/>
      <c r="BN47" s="2516"/>
      <c r="BO47" s="2588"/>
      <c r="BP47" s="2569"/>
      <c r="BQ47" s="2185"/>
      <c r="BR47" s="2516"/>
      <c r="BS47" s="2589"/>
      <c r="BT47" s="2589"/>
      <c r="BU47" s="2516"/>
      <c r="BV47" s="2185"/>
      <c r="BW47" s="2185"/>
      <c r="BX47" s="155">
        <f>'B1 - Net Exp Profiles'!A47</f>
        <v>31</v>
      </c>
      <c r="BY47" s="1407" t="str">
        <f>'B1 - Net Exp Profiles'!B47</f>
        <v>Total Gross Non Pay Expenditure - Actual/Forecast</v>
      </c>
      <c r="BZ47" s="1217">
        <f>'B1 - Net Exp Profiles'!C47</f>
        <v>0</v>
      </c>
      <c r="CA47" s="1352">
        <f>'B1 - Net Exp Profiles'!D47</f>
        <v>0</v>
      </c>
      <c r="CB47" s="1352">
        <f>'B1 - Net Exp Profiles'!E47</f>
        <v>0</v>
      </c>
      <c r="CC47" s="1352">
        <f>'B1 - Net Exp Profiles'!F47</f>
        <v>0</v>
      </c>
      <c r="CD47" s="1352">
        <f>'B1 - Net Exp Profiles'!G47</f>
        <v>0</v>
      </c>
      <c r="CE47" s="1352">
        <f>'B1 - Net Exp Profiles'!H47</f>
        <v>0</v>
      </c>
      <c r="CF47" s="1352">
        <f>'B1 - Net Exp Profiles'!I47</f>
        <v>0</v>
      </c>
      <c r="CG47" s="1352">
        <f>'B1 - Net Exp Profiles'!J47</f>
        <v>0</v>
      </c>
      <c r="CH47" s="1352">
        <f>'B1 - Net Exp Profiles'!K47</f>
        <v>0</v>
      </c>
      <c r="CI47" s="1352">
        <f>'B1 - Net Exp Profiles'!L47</f>
        <v>0</v>
      </c>
      <c r="CJ47" s="1352">
        <f>'B1 - Net Exp Profiles'!M47</f>
        <v>0</v>
      </c>
      <c r="CK47" s="1366">
        <f>'B1 - Net Exp Profiles'!N47</f>
        <v>0</v>
      </c>
      <c r="CL47" s="1434">
        <f>'B1 - Net Exp Profiles'!O47</f>
        <v>0</v>
      </c>
      <c r="CM47" s="1208">
        <f>'B1 - Net Exp Profiles'!P47</f>
        <v>0</v>
      </c>
      <c r="CO47" s="85"/>
      <c r="CP47" s="85"/>
      <c r="CQ47" s="85"/>
      <c r="CR47" s="85"/>
      <c r="CS47" s="85"/>
      <c r="CT47" s="85"/>
      <c r="CU47" s="85"/>
      <c r="CV47" s="85"/>
      <c r="CW47" s="85"/>
      <c r="CX47" s="85"/>
      <c r="CY47" s="85"/>
      <c r="CZ47" s="85"/>
      <c r="DA47" s="85"/>
      <c r="DB47" s="85"/>
      <c r="DC47" s="85"/>
      <c r="DD47" s="660"/>
      <c r="DF47" s="2137">
        <f>'B3 - COVID-19'!A45</f>
        <v>35</v>
      </c>
      <c r="DG47" s="2146" t="str">
        <f>'B3 - COVID-19'!B45</f>
        <v xml:space="preserve">Additional Clinical Services </v>
      </c>
      <c r="DH47" s="1476">
        <f>'B3 - COVID-19'!C45</f>
        <v>0</v>
      </c>
      <c r="DI47" s="1473">
        <f>'B3 - COVID-19'!D45</f>
        <v>0</v>
      </c>
      <c r="DJ47" s="1473">
        <f>'B3 - COVID-19'!E45</f>
        <v>0</v>
      </c>
      <c r="DK47" s="1473">
        <f>'B3 - COVID-19'!F45</f>
        <v>0</v>
      </c>
      <c r="DL47" s="1473">
        <f>'B3 - COVID-19'!G45</f>
        <v>0</v>
      </c>
      <c r="DM47" s="1473">
        <f>'B3 - COVID-19'!H45</f>
        <v>0</v>
      </c>
      <c r="DN47" s="1473">
        <f>'B3 - COVID-19'!I45</f>
        <v>0</v>
      </c>
      <c r="DO47" s="1473">
        <f>'B3 - COVID-19'!J45</f>
        <v>0</v>
      </c>
      <c r="DP47" s="1473">
        <f>'B3 - COVID-19'!K45</f>
        <v>0</v>
      </c>
      <c r="DQ47" s="1473">
        <f>'B3 - COVID-19'!L45</f>
        <v>0</v>
      </c>
      <c r="DR47" s="1473">
        <f>'B3 - COVID-19'!M45</f>
        <v>0</v>
      </c>
      <c r="DS47" s="1480">
        <f>'B3 - COVID-19'!N45</f>
        <v>0</v>
      </c>
      <c r="DT47" s="2087">
        <f>'B3 - COVID-19'!O45</f>
        <v>0</v>
      </c>
      <c r="DU47" s="2088">
        <f>'B3 - COVID-19'!P45</f>
        <v>0</v>
      </c>
      <c r="DV47" s="85"/>
      <c r="DW47" s="85"/>
      <c r="DY47" s="2185"/>
      <c r="DZ47" s="121"/>
      <c r="EA47" s="362"/>
      <c r="EB47" s="1001"/>
      <c r="EC47" s="1000"/>
      <c r="ED47" s="1000"/>
      <c r="EE47" s="1000"/>
      <c r="EF47" s="1000"/>
      <c r="EG47" s="1001"/>
      <c r="EH47" s="1000"/>
      <c r="EI47" s="1000"/>
      <c r="EJ47" s="1000"/>
      <c r="EK47" s="1000"/>
      <c r="EL47" s="1000"/>
      <c r="EM47" s="1000"/>
      <c r="EN47" s="1002"/>
      <c r="EO47" s="2577"/>
      <c r="EP47" s="2185"/>
      <c r="EQ47" s="2185"/>
      <c r="ER47" s="2185"/>
      <c r="ES47" s="2185"/>
      <c r="ET47" s="2185"/>
      <c r="EU47" s="2185"/>
      <c r="EV47" s="2185"/>
      <c r="EW47" s="2185"/>
      <c r="EX47" s="2508"/>
      <c r="EY47" s="2508"/>
      <c r="EZ47" s="2508"/>
      <c r="FA47" s="2508"/>
      <c r="FB47" s="2508"/>
      <c r="FC47" s="2508"/>
      <c r="FD47" s="2508"/>
      <c r="FE47" s="2508"/>
      <c r="FF47" s="2508"/>
      <c r="FG47" s="2508"/>
      <c r="FH47" s="2508"/>
      <c r="FI47" s="2508"/>
      <c r="FJ47" s="2508"/>
      <c r="FK47" s="2508"/>
      <c r="FL47" s="2508"/>
      <c r="FM47" s="2508"/>
      <c r="FN47" s="2508"/>
      <c r="FO47" s="2508"/>
      <c r="FP47" s="2508"/>
      <c r="FQ47" s="2508"/>
      <c r="FR47" s="2508"/>
      <c r="FS47" s="2508"/>
      <c r="GF47" s="2375">
        <f>'E - Resource Limits'!A47</f>
        <v>35</v>
      </c>
      <c r="GG47" s="2376">
        <f>'E - Resource Limits'!B47</f>
        <v>0</v>
      </c>
      <c r="GH47" s="2377">
        <f>'E - Resource Limits'!C47</f>
        <v>0</v>
      </c>
      <c r="GI47" s="2377">
        <f>'E - Resource Limits'!D47</f>
        <v>0</v>
      </c>
      <c r="GJ47" s="2377">
        <f>'E - Resource Limits'!E47</f>
        <v>0</v>
      </c>
      <c r="GK47" s="2377">
        <f>'E - Resource Limits'!F47</f>
        <v>0</v>
      </c>
      <c r="GL47" s="2311">
        <f>'E - Resource Limits'!G47</f>
        <v>0</v>
      </c>
      <c r="GM47" s="2378">
        <f>'E - Resource Limits'!H47</f>
        <v>0</v>
      </c>
      <c r="GN47" s="2377">
        <f>'E - Resource Limits'!I47</f>
        <v>0</v>
      </c>
      <c r="GO47" s="2377">
        <f>'E - Resource Limits'!J47</f>
        <v>0</v>
      </c>
      <c r="GP47" s="2377">
        <f>'E - Resource Limits'!K47</f>
        <v>0</v>
      </c>
      <c r="GQ47" s="2379">
        <f>'E - Resource Limits'!L47</f>
        <v>0</v>
      </c>
      <c r="GR47" s="2190">
        <f t="shared" si="5"/>
        <v>0</v>
      </c>
      <c r="GT47" s="995"/>
      <c r="GU47" s="995"/>
      <c r="GV47" s="995"/>
      <c r="GW47" s="995"/>
      <c r="GX47" s="995"/>
      <c r="GY47" s="995"/>
      <c r="GZ47" s="995"/>
      <c r="HA47" s="995"/>
      <c r="HB47" s="995"/>
      <c r="HC47" s="995"/>
      <c r="HD47" s="995"/>
      <c r="HE47" s="995"/>
      <c r="HF47" s="995"/>
      <c r="HG47" s="995"/>
      <c r="HH47" s="995"/>
      <c r="HI47" s="995"/>
      <c r="HJ47" s="995"/>
      <c r="HK47" s="995"/>
      <c r="HL47" s="995"/>
      <c r="HM47" s="205"/>
      <c r="HO47" s="2269">
        <f>'F - SoFP'!A47</f>
        <v>28</v>
      </c>
      <c r="HP47" s="2270" t="str">
        <f>'F - SoFP'!B47</f>
        <v>Retained earnings (Trust Only)</v>
      </c>
      <c r="HQ47" s="2271">
        <f>'F - SoFP'!C47</f>
        <v>0</v>
      </c>
      <c r="HR47" s="2272">
        <f>'F - SoFP'!D47</f>
        <v>0</v>
      </c>
      <c r="HS47" s="2272">
        <f>'F - SoFP'!E47</f>
        <v>0</v>
      </c>
      <c r="HT47" s="2201"/>
      <c r="HV47" s="1941"/>
      <c r="HW47" s="1941"/>
      <c r="HX47" s="1941"/>
      <c r="HY47" s="1941"/>
      <c r="HZ47" s="1941"/>
      <c r="IA47" s="1941"/>
      <c r="IB47" s="1941"/>
      <c r="IC47" s="1941"/>
      <c r="ID47" s="1941"/>
      <c r="IE47" s="1941"/>
      <c r="IF47" s="1941"/>
      <c r="IG47" s="1941"/>
      <c r="IH47" s="1941"/>
      <c r="II47" s="1941"/>
      <c r="IJ47" s="2197"/>
      <c r="IK47" s="2197"/>
      <c r="JD47" s="2351">
        <f>'I - Capital RLM'!A47</f>
        <v>29</v>
      </c>
      <c r="JE47" s="2390">
        <f>'I - Capital RLM'!B47</f>
        <v>0</v>
      </c>
      <c r="JF47" s="2272">
        <f>'I - Capital RLM'!C47</f>
        <v>0</v>
      </c>
      <c r="JG47" s="2272">
        <f>'I - Capital RLM'!D47</f>
        <v>0</v>
      </c>
      <c r="JH47" s="2382">
        <f>'I - Capital RLM'!E47</f>
        <v>0</v>
      </c>
      <c r="JI47" s="2383">
        <f>'I - Capital RLM'!F47</f>
        <v>0</v>
      </c>
      <c r="JJ47" s="2272">
        <f>'I - Capital RLM'!G47</f>
        <v>0</v>
      </c>
      <c r="JK47" s="2272">
        <f>'I - Capital RLM'!H47</f>
        <v>0</v>
      </c>
      <c r="JL47" s="2382">
        <f>'I - Capital RLM'!I47</f>
        <v>0</v>
      </c>
      <c r="JM47" s="2384"/>
      <c r="JN47" s="2129">
        <f>'I - Capital RLM'!K47</f>
        <v>0</v>
      </c>
      <c r="JO47" s="2384">
        <f t="shared" si="6"/>
        <v>0</v>
      </c>
      <c r="JQ47" s="2336"/>
      <c r="JR47" s="2590" t="str">
        <f>'J - Capital In Year Schemes'!B47</f>
        <v>Discretionary:</v>
      </c>
      <c r="JS47" s="2590"/>
      <c r="JT47" s="2591"/>
      <c r="JU47" s="2592"/>
      <c r="JV47" s="2592"/>
      <c r="JW47" s="2592"/>
      <c r="JX47" s="2592"/>
      <c r="JY47" s="2592"/>
      <c r="JZ47" s="2592"/>
      <c r="KA47" s="2592"/>
      <c r="KB47" s="2592"/>
      <c r="KC47" s="2592"/>
      <c r="KD47" s="2592"/>
      <c r="KE47" s="2592"/>
      <c r="KF47" s="2592"/>
      <c r="KG47" s="2592"/>
      <c r="KH47" s="2591"/>
      <c r="KI47" s="2591"/>
      <c r="KJ47" s="2244"/>
      <c r="KK47" s="2323"/>
      <c r="KM47" s="2316">
        <f>'K - Capital Disposals'!A47</f>
        <v>32</v>
      </c>
      <c r="KN47" s="2484">
        <f>'K - Capital Disposals'!B47</f>
        <v>0</v>
      </c>
      <c r="KO47" s="2325">
        <f>'K - Capital Disposals'!C47</f>
        <v>0</v>
      </c>
      <c r="KP47" s="2325">
        <f>'K - Capital Disposals'!D47</f>
        <v>0</v>
      </c>
      <c r="KQ47" s="2341">
        <f>'K - Capital Disposals'!E47</f>
        <v>0</v>
      </c>
      <c r="KR47" s="2327">
        <f>'K - Capital Disposals'!F47</f>
        <v>0</v>
      </c>
      <c r="KS47" s="2327">
        <f>'K - Capital Disposals'!G47</f>
        <v>0</v>
      </c>
      <c r="KT47" s="2317">
        <f>'K - Capital Disposals'!H47</f>
        <v>0</v>
      </c>
      <c r="KU47" s="2318">
        <f>'K - Capital Disposals'!I47</f>
        <v>0</v>
      </c>
      <c r="KV47" s="2933">
        <f>'K - Capital Disposals'!J47</f>
        <v>0</v>
      </c>
      <c r="KW47" s="2934"/>
      <c r="KX47" s="2934"/>
      <c r="KY47" s="2934"/>
      <c r="KZ47" s="2934"/>
      <c r="LA47" s="2934"/>
      <c r="LB47" s="2935"/>
      <c r="LC47" s="2190"/>
      <c r="LL47" s="1281"/>
      <c r="LM47" s="2532">
        <f>'M - Aged Debtors'!B47</f>
        <v>0</v>
      </c>
      <c r="LN47" s="2533">
        <f>'M - Aged Debtors'!C47</f>
        <v>0</v>
      </c>
      <c r="LO47" s="2534">
        <f>'M - Aged Debtors'!D47</f>
        <v>0</v>
      </c>
      <c r="LP47" s="2535">
        <f>'M - Aged Debtors'!E47</f>
        <v>0</v>
      </c>
      <c r="LQ47" s="2536">
        <f>'M - Aged Debtors'!F47</f>
        <v>0</v>
      </c>
      <c r="LR47" s="902" t="str">
        <f>'M - Aged Debtors'!G47</f>
        <v/>
      </c>
      <c r="LS47" s="899" t="str">
        <f>'M - Aged Debtors'!H47</f>
        <v/>
      </c>
      <c r="LT47" s="899" t="str">
        <f>'M - Aged Debtors'!I47</f>
        <v/>
      </c>
      <c r="LU47" s="900" t="str">
        <f>'M - Aged Debtors'!J47</f>
        <v/>
      </c>
      <c r="LV47" s="2043">
        <f>'M - Aged Debtors'!K47</f>
        <v>0</v>
      </c>
      <c r="LX47" s="2103" t="str">
        <f>'N - GMS'!A47</f>
        <v>Gender Identity</v>
      </c>
      <c r="LY47" s="2104"/>
      <c r="LZ47" s="511">
        <f>'N - GMS'!C47</f>
        <v>29</v>
      </c>
      <c r="MA47" s="71">
        <f>'N - GMS'!D47</f>
        <v>0</v>
      </c>
      <c r="MB47" s="1125">
        <f>'N - GMS'!E47</f>
        <v>0</v>
      </c>
      <c r="MC47" s="1125">
        <f>'N - GMS'!F47</f>
        <v>0</v>
      </c>
      <c r="MD47" s="2553">
        <f>'N - GMS'!G47</f>
        <v>0</v>
      </c>
      <c r="ME47" s="1295"/>
      <c r="MF47" s="1125">
        <f>'N - GMS'!I47</f>
        <v>0</v>
      </c>
      <c r="MH47" s="2593">
        <f>'O - Dental'!A47</f>
        <v>0</v>
      </c>
      <c r="MI47" s="2594"/>
      <c r="MJ47" s="761">
        <f>'O - Dental'!C47</f>
        <v>37</v>
      </c>
      <c r="MK47" s="721">
        <f>'O - Dental'!D47</f>
        <v>0</v>
      </c>
      <c r="ML47" s="2538">
        <f>'O - Dental'!E47</f>
        <v>0</v>
      </c>
      <c r="MM47" s="2539">
        <f>'O - Dental'!F47</f>
        <v>0</v>
      </c>
      <c r="MN47" s="2540">
        <f>'O - Dental'!G47</f>
        <v>0</v>
      </c>
      <c r="MO47" s="717"/>
      <c r="MP47" s="1973">
        <f>'O - Dental'!I47</f>
        <v>0</v>
      </c>
    </row>
    <row r="48" spans="13:354" ht="20" customHeight="1" thickBot="1">
      <c r="M48" s="1035">
        <f>'A - Movement'!A48</f>
        <v>38</v>
      </c>
      <c r="N48" s="1068">
        <f>'A - Movement'!B48</f>
        <v>0</v>
      </c>
      <c r="O48" s="1243">
        <f>'A - Movement'!C48</f>
        <v>0</v>
      </c>
      <c r="P48" s="1243">
        <f>'A - Movement'!D48</f>
        <v>0</v>
      </c>
      <c r="Q48" s="1039">
        <f>'A - Movement'!E48</f>
        <v>0</v>
      </c>
      <c r="R48" s="1039">
        <f>'A - Movement'!F48</f>
        <v>0</v>
      </c>
      <c r="S48" s="1941"/>
      <c r="U48" s="1035">
        <f>'A - Movement'!I48</f>
        <v>38</v>
      </c>
      <c r="V48" s="1068">
        <f t="shared" si="7"/>
        <v>0</v>
      </c>
      <c r="W48" s="1039">
        <f>'A - Movement'!J48</f>
        <v>0</v>
      </c>
      <c r="X48" s="1039">
        <f>'A - Movement'!K48</f>
        <v>0</v>
      </c>
      <c r="Y48" s="1039">
        <f>'A - Movement'!L48</f>
        <v>0</v>
      </c>
      <c r="Z48" s="1039">
        <f>'A - Movement'!M48</f>
        <v>0</v>
      </c>
      <c r="AA48" s="1039">
        <f>'A - Movement'!N48</f>
        <v>0</v>
      </c>
      <c r="AB48" s="1039">
        <f>'A - Movement'!O48</f>
        <v>0</v>
      </c>
      <c r="AC48" s="1039">
        <f>'A - Movement'!P48</f>
        <v>0</v>
      </c>
      <c r="AD48" s="1039">
        <f>'A - Movement'!Q48</f>
        <v>0</v>
      </c>
      <c r="AE48" s="1039">
        <f>'A - Movement'!R48</f>
        <v>0</v>
      </c>
      <c r="AF48" s="1039">
        <f>'A - Movement'!S48</f>
        <v>0</v>
      </c>
      <c r="AG48" s="1039">
        <f>'A - Movement'!T48</f>
        <v>0</v>
      </c>
      <c r="AH48" s="1039">
        <f>'A - Movement'!U48</f>
        <v>0</v>
      </c>
      <c r="AI48" s="1243">
        <f>'A - Movement'!V48</f>
        <v>0</v>
      </c>
      <c r="AJ48" s="1243">
        <f>'A - Movement'!W48</f>
        <v>0</v>
      </c>
      <c r="AK48" s="1243">
        <f t="shared" si="11"/>
        <v>0</v>
      </c>
      <c r="AL48" s="1039">
        <f t="shared" si="12"/>
        <v>0</v>
      </c>
      <c r="AM48" s="1039">
        <f t="shared" si="13"/>
        <v>0</v>
      </c>
      <c r="AN48" s="1941"/>
      <c r="AO48" s="2183"/>
      <c r="AP48" s="1554">
        <f>'A1 - Underlying Position'!A49</f>
        <v>10</v>
      </c>
      <c r="AQ48" s="1562" t="str">
        <f>'A1 - Underlying Position'!B49</f>
        <v>Executive / Corporate Areas</v>
      </c>
      <c r="AR48" s="2012">
        <f>'A1 - Underlying Position'!C49</f>
        <v>0</v>
      </c>
      <c r="AS48" s="2518">
        <f>'A1 - Underlying Position'!D49</f>
        <v>0</v>
      </c>
      <c r="AT48" s="2518">
        <f>'A1 - Underlying Position'!E49</f>
        <v>0</v>
      </c>
      <c r="AU48" s="80">
        <f>'A1 - Underlying Position'!F49</f>
        <v>0</v>
      </c>
      <c r="AV48" s="2519">
        <f>'A1 - Underlying Position'!G49</f>
        <v>0</v>
      </c>
      <c r="AW48" s="80">
        <f>'A1 - Underlying Position'!H49</f>
        <v>0</v>
      </c>
      <c r="AZ48" s="995"/>
      <c r="BA48" s="995"/>
      <c r="BB48" s="995"/>
      <c r="BC48" s="995"/>
      <c r="BE48" s="2185"/>
      <c r="BF48" s="2546"/>
      <c r="BG48" s="2546"/>
      <c r="BH48" s="2546"/>
      <c r="BI48" s="2546"/>
      <c r="BJ48" s="2546"/>
      <c r="BK48" s="2516"/>
      <c r="BL48" s="2595"/>
      <c r="BM48" s="2587"/>
      <c r="BN48" s="2516"/>
      <c r="BO48" s="2588"/>
      <c r="BP48" s="2588"/>
      <c r="BQ48" s="2185"/>
      <c r="BR48" s="2185"/>
      <c r="BS48" s="2185"/>
      <c r="BT48" s="2185"/>
      <c r="BU48" s="2185"/>
      <c r="BV48" s="2185"/>
      <c r="BW48" s="2185"/>
      <c r="BX48" s="155">
        <f>'B1 - Net Exp Profiles'!A48</f>
        <v>32</v>
      </c>
      <c r="BY48" s="1412" t="str">
        <f>'B1 - Net Exp Profiles'!B48</f>
        <v>Gross Non Pay Expenditure Movement</v>
      </c>
      <c r="BZ48" s="1379">
        <f>'B1 - Net Exp Profiles'!C48</f>
        <v>0</v>
      </c>
      <c r="CA48" s="1379">
        <f>'B1 - Net Exp Profiles'!D48</f>
        <v>0</v>
      </c>
      <c r="CB48" s="1379">
        <f>'B1 - Net Exp Profiles'!E48</f>
        <v>0</v>
      </c>
      <c r="CC48" s="1379">
        <f>'B1 - Net Exp Profiles'!F48</f>
        <v>0</v>
      </c>
      <c r="CD48" s="1379">
        <f>'B1 - Net Exp Profiles'!G48</f>
        <v>0</v>
      </c>
      <c r="CE48" s="1379">
        <f>'B1 - Net Exp Profiles'!H48</f>
        <v>0</v>
      </c>
      <c r="CF48" s="1379">
        <f>'B1 - Net Exp Profiles'!I48</f>
        <v>0</v>
      </c>
      <c r="CG48" s="1379">
        <f>'B1 - Net Exp Profiles'!J48</f>
        <v>0</v>
      </c>
      <c r="CH48" s="1379">
        <f>'B1 - Net Exp Profiles'!K48</f>
        <v>0</v>
      </c>
      <c r="CI48" s="1379">
        <f>'B1 - Net Exp Profiles'!L48</f>
        <v>0</v>
      </c>
      <c r="CJ48" s="1379">
        <f>'B1 - Net Exp Profiles'!M48</f>
        <v>0</v>
      </c>
      <c r="CK48" s="1514">
        <f>'B1 - Net Exp Profiles'!N48</f>
        <v>0</v>
      </c>
      <c r="CL48" s="1878">
        <f>'B1 - Net Exp Profiles'!O48</f>
        <v>0</v>
      </c>
      <c r="CM48" s="1733">
        <f>'B1 - Net Exp Profiles'!P48</f>
        <v>0</v>
      </c>
      <c r="CO48" s="1445"/>
      <c r="CP48" s="1455"/>
      <c r="CQ48" s="1456"/>
      <c r="CR48" s="1456"/>
      <c r="CS48" s="1456"/>
      <c r="CT48" s="1456"/>
      <c r="CU48" s="1456"/>
      <c r="CV48" s="1456"/>
      <c r="CW48" s="1456"/>
      <c r="CX48" s="1456"/>
      <c r="CY48" s="1456"/>
      <c r="CZ48" s="1456"/>
      <c r="DA48" s="1456"/>
      <c r="DB48" s="1456"/>
      <c r="DC48" s="1456"/>
      <c r="DD48" s="660"/>
      <c r="DF48" s="2137">
        <f>'B3 - COVID-19'!A46</f>
        <v>36</v>
      </c>
      <c r="DG48" s="2146" t="str">
        <f>'B3 - COVID-19'!B46</f>
        <v>Allied Health Professionals</v>
      </c>
      <c r="DH48" s="1476">
        <f>'B3 - COVID-19'!C46</f>
        <v>0</v>
      </c>
      <c r="DI48" s="1473">
        <f>'B3 - COVID-19'!D46</f>
        <v>0</v>
      </c>
      <c r="DJ48" s="1473">
        <f>'B3 - COVID-19'!E46</f>
        <v>0</v>
      </c>
      <c r="DK48" s="1473">
        <f>'B3 - COVID-19'!F46</f>
        <v>0</v>
      </c>
      <c r="DL48" s="1473">
        <f>'B3 - COVID-19'!G46</f>
        <v>0</v>
      </c>
      <c r="DM48" s="1473">
        <f>'B3 - COVID-19'!H46</f>
        <v>0</v>
      </c>
      <c r="DN48" s="1473">
        <f>'B3 - COVID-19'!I46</f>
        <v>0</v>
      </c>
      <c r="DO48" s="1473">
        <f>'B3 - COVID-19'!J46</f>
        <v>0</v>
      </c>
      <c r="DP48" s="1473">
        <f>'B3 - COVID-19'!K46</f>
        <v>0</v>
      </c>
      <c r="DQ48" s="1473">
        <f>'B3 - COVID-19'!L46</f>
        <v>0</v>
      </c>
      <c r="DR48" s="1473">
        <f>'B3 - COVID-19'!M46</f>
        <v>0</v>
      </c>
      <c r="DS48" s="1480">
        <f>'B3 - COVID-19'!N46</f>
        <v>0</v>
      </c>
      <c r="DT48" s="2087">
        <f>'B3 - COVID-19'!O46</f>
        <v>0</v>
      </c>
      <c r="DU48" s="2088">
        <f>'B3 - COVID-19'!P46</f>
        <v>0</v>
      </c>
      <c r="DV48" s="85"/>
      <c r="DW48" s="85"/>
      <c r="DY48" s="88"/>
      <c r="DZ48" s="88"/>
      <c r="EA48" s="117"/>
      <c r="EB48" s="1004"/>
      <c r="EC48" s="1004"/>
      <c r="ED48" s="1004"/>
      <c r="EE48" s="1004"/>
      <c r="EF48" s="1004"/>
      <c r="EG48" s="1005"/>
      <c r="EH48" s="1005"/>
      <c r="EI48" s="1004"/>
      <c r="EJ48" s="1004"/>
      <c r="EK48" s="1004"/>
      <c r="EL48" s="1004"/>
      <c r="EM48" s="1004"/>
      <c r="EN48" s="1006"/>
      <c r="EO48" s="1006">
        <f>'C, C1 &amp; C2 - Savings Schemes'!Q48</f>
        <v>0</v>
      </c>
      <c r="EP48" s="2185"/>
      <c r="EQ48" s="2185"/>
      <c r="ER48" s="2185"/>
      <c r="ES48" s="2185"/>
      <c r="ET48" s="2185"/>
      <c r="EU48" s="2185"/>
      <c r="EV48" s="2185"/>
      <c r="EW48" s="2185"/>
      <c r="EX48" s="2187"/>
      <c r="EY48" s="2187"/>
      <c r="EZ48" s="2187"/>
      <c r="FA48" s="2187"/>
      <c r="FB48" s="2187"/>
      <c r="FC48" s="2187"/>
      <c r="FD48" s="2187"/>
      <c r="FE48" s="2187"/>
      <c r="FF48" s="2187"/>
      <c r="FG48" s="2187"/>
      <c r="FH48" s="2187"/>
      <c r="FI48" s="2187"/>
      <c r="FJ48" s="2187"/>
      <c r="FK48" s="2187"/>
      <c r="FL48" s="2187"/>
      <c r="FM48" s="2187"/>
      <c r="FN48" s="2187"/>
      <c r="FO48" s="2187"/>
      <c r="FP48" s="2187"/>
      <c r="FQ48" s="2187"/>
      <c r="FR48" s="2187"/>
      <c r="FS48" s="2187"/>
      <c r="GF48" s="2375">
        <f>'E - Resource Limits'!A48</f>
        <v>36</v>
      </c>
      <c r="GG48" s="2376">
        <f>'E - Resource Limits'!B48</f>
        <v>0</v>
      </c>
      <c r="GH48" s="2377">
        <f>'E - Resource Limits'!C48</f>
        <v>0</v>
      </c>
      <c r="GI48" s="2377">
        <f>'E - Resource Limits'!D48</f>
        <v>0</v>
      </c>
      <c r="GJ48" s="2377">
        <f>'E - Resource Limits'!E48</f>
        <v>0</v>
      </c>
      <c r="GK48" s="2377">
        <f>'E - Resource Limits'!F48</f>
        <v>0</v>
      </c>
      <c r="GL48" s="2311">
        <f>'E - Resource Limits'!G48</f>
        <v>0</v>
      </c>
      <c r="GM48" s="2378">
        <f>'E - Resource Limits'!H48</f>
        <v>0</v>
      </c>
      <c r="GN48" s="2377">
        <f>'E - Resource Limits'!I48</f>
        <v>0</v>
      </c>
      <c r="GO48" s="2377">
        <f>'E - Resource Limits'!J48</f>
        <v>0</v>
      </c>
      <c r="GP48" s="2377">
        <f>'E - Resource Limits'!K48</f>
        <v>0</v>
      </c>
      <c r="GQ48" s="2379">
        <f>'E - Resource Limits'!L48</f>
        <v>0</v>
      </c>
      <c r="GR48" s="2190">
        <f t="shared" si="5"/>
        <v>0</v>
      </c>
      <c r="GT48" s="995"/>
      <c r="GU48" s="995"/>
      <c r="GV48" s="995"/>
      <c r="GW48" s="995"/>
      <c r="GX48" s="995"/>
      <c r="GY48" s="995"/>
      <c r="GZ48" s="995"/>
      <c r="HA48" s="995"/>
      <c r="HB48" s="995"/>
      <c r="HC48" s="995"/>
      <c r="HD48" s="995"/>
      <c r="HE48" s="995"/>
      <c r="HF48" s="995"/>
      <c r="HG48" s="995"/>
      <c r="HH48" s="995"/>
      <c r="HI48" s="995"/>
      <c r="HJ48" s="995"/>
      <c r="HK48" s="995"/>
      <c r="HL48" s="995"/>
      <c r="HM48" s="205"/>
      <c r="HO48" s="2269">
        <f>'F - SoFP'!A48</f>
        <v>29</v>
      </c>
      <c r="HP48" s="2270" t="str">
        <f>'F - SoFP'!B48</f>
        <v>Other reserve</v>
      </c>
      <c r="HQ48" s="2271">
        <f>'F - SoFP'!C48</f>
        <v>0</v>
      </c>
      <c r="HR48" s="2272">
        <f>'F - SoFP'!D48</f>
        <v>0</v>
      </c>
      <c r="HS48" s="2272">
        <f>'F - SoFP'!E48</f>
        <v>0</v>
      </c>
      <c r="HT48" s="2201"/>
      <c r="HV48" s="1941"/>
      <c r="HW48" s="1941"/>
      <c r="HX48" s="1941"/>
      <c r="HY48" s="1941"/>
      <c r="HZ48" s="1941"/>
      <c r="IA48" s="1941"/>
      <c r="IB48" s="1941"/>
      <c r="IC48" s="1941"/>
      <c r="ID48" s="1941"/>
      <c r="IE48" s="1941"/>
      <c r="IF48" s="1941"/>
      <c r="IG48" s="1941"/>
      <c r="IH48" s="1941"/>
      <c r="II48" s="1941"/>
      <c r="IJ48" s="2197"/>
      <c r="IK48" s="2197"/>
      <c r="JD48" s="2351">
        <f>'I - Capital RLM'!A48</f>
        <v>30</v>
      </c>
      <c r="JE48" s="2390">
        <f>'I - Capital RLM'!B48</f>
        <v>0</v>
      </c>
      <c r="JF48" s="2272">
        <f>'I - Capital RLM'!C48</f>
        <v>0</v>
      </c>
      <c r="JG48" s="2272">
        <f>'I - Capital RLM'!D48</f>
        <v>0</v>
      </c>
      <c r="JH48" s="2382">
        <f>'I - Capital RLM'!E48</f>
        <v>0</v>
      </c>
      <c r="JI48" s="2383">
        <f>'I - Capital RLM'!F48</f>
        <v>0</v>
      </c>
      <c r="JJ48" s="2272">
        <f>'I - Capital RLM'!G48</f>
        <v>0</v>
      </c>
      <c r="JK48" s="2272">
        <f>'I - Capital RLM'!H48</f>
        <v>0</v>
      </c>
      <c r="JL48" s="2382">
        <f>'I - Capital RLM'!I48</f>
        <v>0</v>
      </c>
      <c r="JM48" s="2384"/>
      <c r="JN48" s="2129">
        <f>'I - Capital RLM'!K48</f>
        <v>0</v>
      </c>
      <c r="JO48" s="2384">
        <f t="shared" si="6"/>
        <v>0</v>
      </c>
      <c r="JQ48" s="2351">
        <f>'J - Capital In Year Schemes'!A48</f>
        <v>35</v>
      </c>
      <c r="JR48" s="2390" t="str">
        <f>'J - Capital In Year Schemes'!B48</f>
        <v>I.T.</v>
      </c>
      <c r="JS48" s="2390">
        <f>'J - Capital In Year Schemes'!C48</f>
        <v>0</v>
      </c>
      <c r="JT48" s="2596">
        <f>'J - Capital In Year Schemes'!D48</f>
        <v>0</v>
      </c>
      <c r="JU48" s="2272">
        <f>'J - Capital In Year Schemes'!E48</f>
        <v>0</v>
      </c>
      <c r="JV48" s="2272">
        <f>'J - Capital In Year Schemes'!F48</f>
        <v>0</v>
      </c>
      <c r="JW48" s="2272">
        <f>'J - Capital In Year Schemes'!G48</f>
        <v>0</v>
      </c>
      <c r="JX48" s="2272">
        <f>'J - Capital In Year Schemes'!H48</f>
        <v>0</v>
      </c>
      <c r="JY48" s="2272">
        <f>'J - Capital In Year Schemes'!I48</f>
        <v>0</v>
      </c>
      <c r="JZ48" s="2272">
        <f>'J - Capital In Year Schemes'!J48</f>
        <v>0</v>
      </c>
      <c r="KA48" s="2272">
        <f>'J - Capital In Year Schemes'!K48</f>
        <v>0</v>
      </c>
      <c r="KB48" s="2272">
        <f>'J - Capital In Year Schemes'!L48</f>
        <v>0</v>
      </c>
      <c r="KC48" s="2272">
        <f>'J - Capital In Year Schemes'!M48</f>
        <v>0</v>
      </c>
      <c r="KD48" s="2272">
        <f>'J - Capital In Year Schemes'!N48</f>
        <v>0</v>
      </c>
      <c r="KE48" s="2272">
        <f>'J - Capital In Year Schemes'!O48</f>
        <v>0</v>
      </c>
      <c r="KF48" s="2272">
        <f>'J - Capital In Year Schemes'!P48</f>
        <v>0</v>
      </c>
      <c r="KG48" s="2272">
        <f>'J - Capital In Year Schemes'!Q48</f>
        <v>0</v>
      </c>
      <c r="KH48" s="2353">
        <f>'J - Capital In Year Schemes'!R48</f>
        <v>0</v>
      </c>
      <c r="KI48" s="2353">
        <f>'J - Capital In Year Schemes'!S48</f>
        <v>0</v>
      </c>
      <c r="KJ48" s="2354">
        <f>'J - Capital In Year Schemes'!T48</f>
        <v>0</v>
      </c>
      <c r="KK48" s="2323"/>
      <c r="KM48" s="2316">
        <f>'K - Capital Disposals'!A48</f>
        <v>33</v>
      </c>
      <c r="KN48" s="2484">
        <f>'K - Capital Disposals'!B48</f>
        <v>0</v>
      </c>
      <c r="KO48" s="2325">
        <f>'K - Capital Disposals'!C48</f>
        <v>0</v>
      </c>
      <c r="KP48" s="2325">
        <f>'K - Capital Disposals'!D48</f>
        <v>0</v>
      </c>
      <c r="KQ48" s="2341">
        <f>'K - Capital Disposals'!E48</f>
        <v>0</v>
      </c>
      <c r="KR48" s="2327">
        <f>'K - Capital Disposals'!F48</f>
        <v>0</v>
      </c>
      <c r="KS48" s="2327">
        <f>'K - Capital Disposals'!G48</f>
        <v>0</v>
      </c>
      <c r="KT48" s="2317">
        <f>'K - Capital Disposals'!H48</f>
        <v>0</v>
      </c>
      <c r="KU48" s="2318">
        <f>'K - Capital Disposals'!I48</f>
        <v>0</v>
      </c>
      <c r="KV48" s="2933">
        <f>'K - Capital Disposals'!J48</f>
        <v>0</v>
      </c>
      <c r="KW48" s="2934"/>
      <c r="KX48" s="2934"/>
      <c r="KY48" s="2934"/>
      <c r="KZ48" s="2934"/>
      <c r="LA48" s="2934"/>
      <c r="LB48" s="2935"/>
      <c r="LC48" s="2190"/>
      <c r="LL48" s="1281"/>
      <c r="LM48" s="2532">
        <f>'M - Aged Debtors'!B48</f>
        <v>0</v>
      </c>
      <c r="LN48" s="2533">
        <f>'M - Aged Debtors'!C48</f>
        <v>0</v>
      </c>
      <c r="LO48" s="2534">
        <f>'M - Aged Debtors'!D48</f>
        <v>0</v>
      </c>
      <c r="LP48" s="2535">
        <f>'M - Aged Debtors'!E48</f>
        <v>0</v>
      </c>
      <c r="LQ48" s="2536">
        <f>'M - Aged Debtors'!F48</f>
        <v>0</v>
      </c>
      <c r="LR48" s="902" t="str">
        <f>'M - Aged Debtors'!G48</f>
        <v/>
      </c>
      <c r="LS48" s="899" t="str">
        <f>'M - Aged Debtors'!H48</f>
        <v/>
      </c>
      <c r="LT48" s="899" t="str">
        <f>'M - Aged Debtors'!I48</f>
        <v/>
      </c>
      <c r="LU48" s="900" t="str">
        <f>'M - Aged Debtors'!J48</f>
        <v/>
      </c>
      <c r="LV48" s="2043">
        <f>'M - Aged Debtors'!K48</f>
        <v>0</v>
      </c>
      <c r="LX48" s="2103" t="str">
        <f>'N - GMS'!A48</f>
        <v>Homeless</v>
      </c>
      <c r="LY48" s="2104"/>
      <c r="LZ48" s="511">
        <f>'N - GMS'!C48</f>
        <v>30</v>
      </c>
      <c r="MA48" s="71">
        <f>'N - GMS'!D48</f>
        <v>0</v>
      </c>
      <c r="MB48" s="1125">
        <f>'N - GMS'!E48</f>
        <v>0</v>
      </c>
      <c r="MC48" s="1125">
        <f>'N - GMS'!F48</f>
        <v>0</v>
      </c>
      <c r="MD48" s="2553">
        <f>'N - GMS'!G48</f>
        <v>0</v>
      </c>
      <c r="ME48" s="1295"/>
      <c r="MF48" s="1125">
        <f>'N - GMS'!I48</f>
        <v>0</v>
      </c>
      <c r="MH48" s="2593">
        <f>'O - Dental'!A48</f>
        <v>0</v>
      </c>
      <c r="MI48" s="2594"/>
      <c r="MJ48" s="761">
        <f>'O - Dental'!C48</f>
        <v>38</v>
      </c>
      <c r="MK48" s="721">
        <f>'O - Dental'!D48</f>
        <v>0</v>
      </c>
      <c r="ML48" s="2538">
        <f>'O - Dental'!E48</f>
        <v>0</v>
      </c>
      <c r="MM48" s="2539">
        <f>'O - Dental'!F48</f>
        <v>0</v>
      </c>
      <c r="MN48" s="2540">
        <f>'O - Dental'!G48</f>
        <v>0</v>
      </c>
      <c r="MO48" s="717"/>
      <c r="MP48" s="1973">
        <f>'O - Dental'!I48</f>
        <v>0</v>
      </c>
    </row>
    <row r="49" spans="13:354" ht="20" customHeight="1" thickBot="1">
      <c r="M49" s="1035">
        <f>'A - Movement'!A49</f>
        <v>39</v>
      </c>
      <c r="N49" s="1068">
        <f>'A - Movement'!B49</f>
        <v>0</v>
      </c>
      <c r="O49" s="1243">
        <f>'A - Movement'!C49</f>
        <v>0</v>
      </c>
      <c r="P49" s="1243">
        <f>'A - Movement'!D49</f>
        <v>0</v>
      </c>
      <c r="Q49" s="1039">
        <f>'A - Movement'!E49</f>
        <v>0</v>
      </c>
      <c r="R49" s="1039">
        <f>'A - Movement'!F49</f>
        <v>0</v>
      </c>
      <c r="S49" s="1941"/>
      <c r="U49" s="1035">
        <f>'A - Movement'!I49</f>
        <v>39</v>
      </c>
      <c r="V49" s="1068">
        <f t="shared" si="7"/>
        <v>0</v>
      </c>
      <c r="W49" s="1039">
        <f>'A - Movement'!J49</f>
        <v>0</v>
      </c>
      <c r="X49" s="1039">
        <f>'A - Movement'!K49</f>
        <v>0</v>
      </c>
      <c r="Y49" s="1039">
        <f>'A - Movement'!L49</f>
        <v>0</v>
      </c>
      <c r="Z49" s="1039">
        <f>'A - Movement'!M49</f>
        <v>0</v>
      </c>
      <c r="AA49" s="1039">
        <f>'A - Movement'!N49</f>
        <v>0</v>
      </c>
      <c r="AB49" s="1039">
        <f>'A - Movement'!O49</f>
        <v>0</v>
      </c>
      <c r="AC49" s="1039">
        <f>'A - Movement'!P49</f>
        <v>0</v>
      </c>
      <c r="AD49" s="1039">
        <f>'A - Movement'!Q49</f>
        <v>0</v>
      </c>
      <c r="AE49" s="1039">
        <f>'A - Movement'!R49</f>
        <v>0</v>
      </c>
      <c r="AF49" s="1039">
        <f>'A - Movement'!S49</f>
        <v>0</v>
      </c>
      <c r="AG49" s="1039">
        <f>'A - Movement'!T49</f>
        <v>0</v>
      </c>
      <c r="AH49" s="1039">
        <f>'A - Movement'!U49</f>
        <v>0</v>
      </c>
      <c r="AI49" s="1243">
        <f>'A - Movement'!V49</f>
        <v>0</v>
      </c>
      <c r="AJ49" s="1243">
        <f>'A - Movement'!W49</f>
        <v>0</v>
      </c>
      <c r="AK49" s="1243">
        <f t="shared" si="11"/>
        <v>0</v>
      </c>
      <c r="AL49" s="1039">
        <f t="shared" si="12"/>
        <v>0</v>
      </c>
      <c r="AM49" s="1039">
        <f t="shared" si="13"/>
        <v>0</v>
      </c>
      <c r="AN49" s="1941"/>
      <c r="AO49" s="2183"/>
      <c r="AP49" s="1554">
        <f>'A1 - Underlying Position'!A50</f>
        <v>11</v>
      </c>
      <c r="AQ49" s="1562" t="str">
        <f>'A1 - Underlying Position'!B50</f>
        <v>Support Services (inc. Estates &amp; Facilities)</v>
      </c>
      <c r="AR49" s="2012">
        <f>'A1 - Underlying Position'!C50</f>
        <v>0</v>
      </c>
      <c r="AS49" s="2518">
        <f>'A1 - Underlying Position'!D50</f>
        <v>0</v>
      </c>
      <c r="AT49" s="2518">
        <f>'A1 - Underlying Position'!E50</f>
        <v>0</v>
      </c>
      <c r="AU49" s="80">
        <f>'A1 - Underlying Position'!F50</f>
        <v>0</v>
      </c>
      <c r="AV49" s="2519">
        <f>'A1 - Underlying Position'!G50</f>
        <v>0</v>
      </c>
      <c r="AW49" s="80">
        <f>'A1 - Underlying Position'!H50</f>
        <v>0</v>
      </c>
      <c r="AZ49" s="125">
        <f>'A2 - Risks'!A49</f>
        <v>37</v>
      </c>
      <c r="BA49" s="1034" t="str">
        <f>'A2 - Risks'!B49</f>
        <v>Worst Case Outturn Scenario</v>
      </c>
      <c r="BB49" s="128">
        <f>'A2 - Risks'!C49</f>
        <v>0</v>
      </c>
      <c r="BC49" s="1271">
        <f>'A2 - Risks'!D49</f>
        <v>0</v>
      </c>
      <c r="BE49" s="2185"/>
      <c r="BF49" s="2597" t="str">
        <f>'B - Monthly Positions'!B50</f>
        <v>C. DEL/AME Depreciation &amp; Impairments</v>
      </c>
      <c r="BG49" s="2219"/>
      <c r="BH49" s="2219"/>
      <c r="BI49" s="2219"/>
      <c r="BJ49" s="2219"/>
      <c r="BK49" s="2546"/>
      <c r="BL49" s="2586"/>
      <c r="BM49" s="2516"/>
      <c r="BN49" s="2516"/>
      <c r="BO49" s="2588"/>
      <c r="BP49" s="2588"/>
      <c r="BQ49" s="2185"/>
      <c r="BR49" s="2185"/>
      <c r="BS49" s="2185"/>
      <c r="BT49" s="2185"/>
      <c r="BU49" s="2185"/>
      <c r="BV49" s="2185"/>
      <c r="BW49" s="2185"/>
      <c r="BX49" s="1214">
        <f>'B1 - Net Exp Profiles'!A49</f>
        <v>33</v>
      </c>
      <c r="BY49" s="1402" t="str">
        <f>'B1 - Net Exp Profiles'!B49</f>
        <v>Total Non Pay Savings - Current Plan</v>
      </c>
      <c r="BZ49" s="1428">
        <f>'B1 - Net Exp Profiles'!C49</f>
        <v>0</v>
      </c>
      <c r="CA49" s="1429">
        <f>'B1 - Net Exp Profiles'!D49</f>
        <v>0</v>
      </c>
      <c r="CB49" s="1429">
        <f>'B1 - Net Exp Profiles'!E49</f>
        <v>0</v>
      </c>
      <c r="CC49" s="1429">
        <f>'B1 - Net Exp Profiles'!F49</f>
        <v>0</v>
      </c>
      <c r="CD49" s="1429">
        <f>'B1 - Net Exp Profiles'!G49</f>
        <v>0</v>
      </c>
      <c r="CE49" s="1429">
        <f>'B1 - Net Exp Profiles'!H49</f>
        <v>0</v>
      </c>
      <c r="CF49" s="1429">
        <f>'B1 - Net Exp Profiles'!I49</f>
        <v>0</v>
      </c>
      <c r="CG49" s="1429">
        <f>'B1 - Net Exp Profiles'!J49</f>
        <v>0</v>
      </c>
      <c r="CH49" s="1429">
        <f>'B1 - Net Exp Profiles'!K49</f>
        <v>0</v>
      </c>
      <c r="CI49" s="1429">
        <f>'B1 - Net Exp Profiles'!L49</f>
        <v>0</v>
      </c>
      <c r="CJ49" s="1429">
        <f>'B1 - Net Exp Profiles'!M49</f>
        <v>0</v>
      </c>
      <c r="CK49" s="1430">
        <f>'B1 - Net Exp Profiles'!N49</f>
        <v>0</v>
      </c>
      <c r="CL49" s="1366">
        <f>'B1 - Net Exp Profiles'!O49</f>
        <v>0</v>
      </c>
      <c r="CM49" s="1208">
        <f>'B1 - Net Exp Profiles'!P49</f>
        <v>0</v>
      </c>
      <c r="CO49" s="1445" t="str">
        <f>'B2 - Pay &amp; Agency'!A49</f>
        <v xml:space="preserve">C - Agency / Locum (premium) Expenditure </v>
      </c>
      <c r="CP49" s="105"/>
      <c r="CQ49" s="1370">
        <f>'B2 - Pay &amp; Agency'!C49</f>
        <v>1</v>
      </c>
      <c r="CR49" s="1356">
        <f>'B2 - Pay &amp; Agency'!D49</f>
        <v>2</v>
      </c>
      <c r="CS49" s="1356">
        <f>'B2 - Pay &amp; Agency'!E49</f>
        <v>3</v>
      </c>
      <c r="CT49" s="1356">
        <f>'B2 - Pay &amp; Agency'!F49</f>
        <v>4</v>
      </c>
      <c r="CU49" s="1356">
        <f>'B2 - Pay &amp; Agency'!G49</f>
        <v>5</v>
      </c>
      <c r="CV49" s="1356">
        <f>'B2 - Pay &amp; Agency'!H49</f>
        <v>6</v>
      </c>
      <c r="CW49" s="1356">
        <f>'B2 - Pay &amp; Agency'!I49</f>
        <v>7</v>
      </c>
      <c r="CX49" s="1356">
        <f>'B2 - Pay &amp; Agency'!J49</f>
        <v>8</v>
      </c>
      <c r="CY49" s="1356">
        <f>'B2 - Pay &amp; Agency'!K49</f>
        <v>9</v>
      </c>
      <c r="CZ49" s="1356">
        <f>'B2 - Pay &amp; Agency'!L49</f>
        <v>10</v>
      </c>
      <c r="DA49" s="1356">
        <f>'B2 - Pay &amp; Agency'!M49</f>
        <v>11</v>
      </c>
      <c r="DB49" s="1357">
        <f>'B2 - Pay &amp; Agency'!N49</f>
        <v>12</v>
      </c>
      <c r="DC49" s="1344"/>
      <c r="DD49" s="1345"/>
      <c r="DF49" s="2137">
        <f>'B3 - COVID-19'!A47</f>
        <v>37</v>
      </c>
      <c r="DG49" s="2146" t="str">
        <f>'B3 - COVID-19'!B47</f>
        <v xml:space="preserve">Healthcare Scientists </v>
      </c>
      <c r="DH49" s="1476">
        <f>'B3 - COVID-19'!C47</f>
        <v>0</v>
      </c>
      <c r="DI49" s="1473">
        <f>'B3 - COVID-19'!D47</f>
        <v>0</v>
      </c>
      <c r="DJ49" s="1473">
        <f>'B3 - COVID-19'!E47</f>
        <v>0</v>
      </c>
      <c r="DK49" s="1473">
        <f>'B3 - COVID-19'!F47</f>
        <v>0</v>
      </c>
      <c r="DL49" s="1473">
        <f>'B3 - COVID-19'!G47</f>
        <v>0</v>
      </c>
      <c r="DM49" s="1473">
        <f>'B3 - COVID-19'!H47</f>
        <v>0</v>
      </c>
      <c r="DN49" s="1473">
        <f>'B3 - COVID-19'!I47</f>
        <v>0</v>
      </c>
      <c r="DO49" s="1473">
        <f>'B3 - COVID-19'!J47</f>
        <v>0</v>
      </c>
      <c r="DP49" s="1473">
        <f>'B3 - COVID-19'!K47</f>
        <v>0</v>
      </c>
      <c r="DQ49" s="1473">
        <f>'B3 - COVID-19'!L47</f>
        <v>0</v>
      </c>
      <c r="DR49" s="1473">
        <f>'B3 - COVID-19'!M47</f>
        <v>0</v>
      </c>
      <c r="DS49" s="1480">
        <f>'B3 - COVID-19'!N47</f>
        <v>0</v>
      </c>
      <c r="DT49" s="2087">
        <f>'B3 - COVID-19'!O47</f>
        <v>0</v>
      </c>
      <c r="DU49" s="2088">
        <f>'B3 - COVID-19'!P47</f>
        <v>0</v>
      </c>
      <c r="DV49" s="85"/>
      <c r="DW49" s="85"/>
      <c r="DY49" s="88"/>
      <c r="DZ49" s="89"/>
      <c r="EA49" s="117"/>
      <c r="EB49" s="118"/>
      <c r="EC49" s="118"/>
      <c r="ED49" s="118"/>
      <c r="EE49" s="118"/>
      <c r="EF49" s="118"/>
      <c r="EG49" s="118"/>
      <c r="EH49" s="118"/>
      <c r="EI49" s="118"/>
      <c r="EJ49" s="118"/>
      <c r="EK49" s="118"/>
      <c r="EL49" s="118"/>
      <c r="EM49" s="118"/>
      <c r="EN49" s="1007"/>
      <c r="EO49" s="1008">
        <f>'C, C1 &amp; C2 - Savings Schemes'!Q49</f>
        <v>0</v>
      </c>
      <c r="EP49" s="2185"/>
      <c r="EQ49" s="2185"/>
      <c r="ER49" s="2185"/>
      <c r="ES49" s="2185"/>
      <c r="ET49" s="2185"/>
      <c r="EU49" s="2185"/>
      <c r="EV49" s="2185"/>
      <c r="EW49" s="2185"/>
      <c r="EX49" s="2187"/>
      <c r="EY49" s="2187"/>
      <c r="EZ49" s="2187"/>
      <c r="FA49" s="2187"/>
      <c r="FB49" s="2187"/>
      <c r="FC49" s="2187"/>
      <c r="FD49" s="2187"/>
      <c r="FE49" s="2187"/>
      <c r="FF49" s="2187"/>
      <c r="FG49" s="2187"/>
      <c r="FH49" s="2187"/>
      <c r="FI49" s="2187"/>
      <c r="FJ49" s="2187"/>
      <c r="FK49" s="2187"/>
      <c r="FL49" s="2187"/>
      <c r="FM49" s="2187"/>
      <c r="FN49" s="2187"/>
      <c r="FO49" s="2187"/>
      <c r="FP49" s="2187"/>
      <c r="FQ49" s="2187"/>
      <c r="FR49" s="2187"/>
      <c r="FS49" s="2187"/>
      <c r="GF49" s="2375">
        <f>'E - Resource Limits'!A49</f>
        <v>37</v>
      </c>
      <c r="GG49" s="2376">
        <f>'E - Resource Limits'!B49</f>
        <v>0</v>
      </c>
      <c r="GH49" s="2377">
        <f>'E - Resource Limits'!C49</f>
        <v>0</v>
      </c>
      <c r="GI49" s="2377">
        <f>'E - Resource Limits'!D49</f>
        <v>0</v>
      </c>
      <c r="GJ49" s="2377">
        <f>'E - Resource Limits'!E49</f>
        <v>0</v>
      </c>
      <c r="GK49" s="2377">
        <f>'E - Resource Limits'!F49</f>
        <v>0</v>
      </c>
      <c r="GL49" s="2311">
        <f>'E - Resource Limits'!G49</f>
        <v>0</v>
      </c>
      <c r="GM49" s="2378">
        <f>'E - Resource Limits'!H49</f>
        <v>0</v>
      </c>
      <c r="GN49" s="2377">
        <f>'E - Resource Limits'!I49</f>
        <v>0</v>
      </c>
      <c r="GO49" s="2377">
        <f>'E - Resource Limits'!J49</f>
        <v>0</v>
      </c>
      <c r="GP49" s="2377">
        <f>'E - Resource Limits'!K49</f>
        <v>0</v>
      </c>
      <c r="GQ49" s="2379">
        <f>'E - Resource Limits'!L49</f>
        <v>0</v>
      </c>
      <c r="GR49" s="2190">
        <f t="shared" si="5"/>
        <v>0</v>
      </c>
      <c r="GT49" s="2941" t="str">
        <f>'E1 - Invoiced Income'!A49</f>
        <v>ANALYSIS OF WG FUNDING DUE FOR COVID-19 INCLUDED ABOVE</v>
      </c>
      <c r="GU49" s="2942">
        <f>'E1 - Invoiced Income'!B49</f>
        <v>0</v>
      </c>
      <c r="GV49" s="2827" t="str">
        <f>'E1 - Invoiced Income'!C49</f>
        <v>Allocated</v>
      </c>
      <c r="GW49" s="2827" t="str">
        <f>'E1 - Invoiced Income'!D49</f>
        <v>Anticipated</v>
      </c>
      <c r="GX49" s="209" t="str">
        <f>'E1 - Invoiced Income'!E49</f>
        <v>Total</v>
      </c>
      <c r="GY49" s="2945" t="str">
        <f>'E1 - Invoiced Income'!F49</f>
        <v>WG Contact, date item first entered into table and whether any invoice has been raised.</v>
      </c>
      <c r="GZ49" s="2946"/>
      <c r="HA49" s="2946"/>
      <c r="HB49" s="2947"/>
      <c r="HC49" s="995"/>
      <c r="HD49" s="995"/>
      <c r="HE49" s="995"/>
      <c r="HF49" s="995"/>
      <c r="HG49" s="995"/>
      <c r="HH49" s="995"/>
      <c r="HI49" s="995"/>
      <c r="HJ49" s="995"/>
      <c r="HK49" s="995"/>
      <c r="HL49" s="995"/>
      <c r="HM49" s="205"/>
      <c r="HO49" s="2347">
        <f>'F - SoFP'!A49</f>
        <v>30</v>
      </c>
      <c r="HP49" s="2598" t="str">
        <f>'F - SoFP'!B49</f>
        <v>Total Taxpayers' Equity</v>
      </c>
      <c r="HQ49" s="2300">
        <f>'F - SoFP'!C49</f>
        <v>0</v>
      </c>
      <c r="HR49" s="2300">
        <f>'F - SoFP'!D49</f>
        <v>0</v>
      </c>
      <c r="HS49" s="2300">
        <f>'F - SoFP'!E49</f>
        <v>0</v>
      </c>
      <c r="HT49" s="2201"/>
      <c r="HV49" s="1941"/>
      <c r="HW49" s="1941"/>
      <c r="HX49" s="1941"/>
      <c r="HY49" s="1941"/>
      <c r="HZ49" s="1941"/>
      <c r="IA49" s="1941"/>
      <c r="IB49" s="1941"/>
      <c r="IC49" s="1941"/>
      <c r="ID49" s="1941"/>
      <c r="IE49" s="1941"/>
      <c r="IF49" s="1941"/>
      <c r="IG49" s="1941"/>
      <c r="IH49" s="1941"/>
      <c r="II49" s="1941"/>
      <c r="IJ49" s="2197"/>
      <c r="IK49" s="2197"/>
      <c r="JD49" s="2351">
        <f>'I - Capital RLM'!A49</f>
        <v>31</v>
      </c>
      <c r="JE49" s="2390">
        <f>'I - Capital RLM'!B49</f>
        <v>0</v>
      </c>
      <c r="JF49" s="2272">
        <f>'I - Capital RLM'!C49</f>
        <v>0</v>
      </c>
      <c r="JG49" s="2272">
        <f>'I - Capital RLM'!D49</f>
        <v>0</v>
      </c>
      <c r="JH49" s="2382">
        <f>'I - Capital RLM'!E49</f>
        <v>0</v>
      </c>
      <c r="JI49" s="2383">
        <f>'I - Capital RLM'!F49</f>
        <v>0</v>
      </c>
      <c r="JJ49" s="2272">
        <f>'I - Capital RLM'!G49</f>
        <v>0</v>
      </c>
      <c r="JK49" s="2272">
        <f>'I - Capital RLM'!H49</f>
        <v>0</v>
      </c>
      <c r="JL49" s="2382">
        <f>'I - Capital RLM'!I49</f>
        <v>0</v>
      </c>
      <c r="JM49" s="2384"/>
      <c r="JN49" s="2129">
        <f>'I - Capital RLM'!K49</f>
        <v>0</v>
      </c>
      <c r="JO49" s="2384">
        <f t="shared" si="6"/>
        <v>0</v>
      </c>
      <c r="JQ49" s="2336">
        <f>'J - Capital In Year Schemes'!A49</f>
        <v>36</v>
      </c>
      <c r="JR49" s="2390" t="str">
        <f>'J - Capital In Year Schemes'!B49</f>
        <v>Equipment</v>
      </c>
      <c r="JS49" s="2390">
        <f>'J - Capital In Year Schemes'!C49</f>
        <v>0</v>
      </c>
      <c r="JT49" s="2596">
        <f>'J - Capital In Year Schemes'!D49</f>
        <v>0</v>
      </c>
      <c r="JU49" s="2272">
        <f>'J - Capital In Year Schemes'!E49</f>
        <v>0</v>
      </c>
      <c r="JV49" s="2272">
        <f>'J - Capital In Year Schemes'!F49</f>
        <v>0</v>
      </c>
      <c r="JW49" s="2272">
        <f>'J - Capital In Year Schemes'!G49</f>
        <v>0</v>
      </c>
      <c r="JX49" s="2272">
        <f>'J - Capital In Year Schemes'!H49</f>
        <v>0</v>
      </c>
      <c r="JY49" s="2272">
        <f>'J - Capital In Year Schemes'!I49</f>
        <v>0</v>
      </c>
      <c r="JZ49" s="2272">
        <f>'J - Capital In Year Schemes'!J49</f>
        <v>0</v>
      </c>
      <c r="KA49" s="2272">
        <f>'J - Capital In Year Schemes'!K49</f>
        <v>0</v>
      </c>
      <c r="KB49" s="2272">
        <f>'J - Capital In Year Schemes'!L49</f>
        <v>0</v>
      </c>
      <c r="KC49" s="2272">
        <f>'J - Capital In Year Schemes'!M49</f>
        <v>0</v>
      </c>
      <c r="KD49" s="2272">
        <f>'J - Capital In Year Schemes'!N49</f>
        <v>0</v>
      </c>
      <c r="KE49" s="2272">
        <f>'J - Capital In Year Schemes'!O49</f>
        <v>0</v>
      </c>
      <c r="KF49" s="2272">
        <f>'J - Capital In Year Schemes'!P49</f>
        <v>0</v>
      </c>
      <c r="KG49" s="2272">
        <f>'J - Capital In Year Schemes'!Q49</f>
        <v>0</v>
      </c>
      <c r="KH49" s="2353">
        <f>'J - Capital In Year Schemes'!R49</f>
        <v>0</v>
      </c>
      <c r="KI49" s="2353">
        <f>'J - Capital In Year Schemes'!S49</f>
        <v>0</v>
      </c>
      <c r="KJ49" s="2354">
        <f>'J - Capital In Year Schemes'!T49</f>
        <v>0</v>
      </c>
      <c r="KK49" s="2323"/>
      <c r="KM49" s="2316">
        <f>'K - Capital Disposals'!A49</f>
        <v>34</v>
      </c>
      <c r="KN49" s="2484">
        <f>'K - Capital Disposals'!B49</f>
        <v>0</v>
      </c>
      <c r="KO49" s="2325">
        <f>'K - Capital Disposals'!C49</f>
        <v>0</v>
      </c>
      <c r="KP49" s="2325">
        <f>'K - Capital Disposals'!D49</f>
        <v>0</v>
      </c>
      <c r="KQ49" s="2341">
        <f>'K - Capital Disposals'!E49</f>
        <v>0</v>
      </c>
      <c r="KR49" s="2327">
        <f>'K - Capital Disposals'!F49</f>
        <v>0</v>
      </c>
      <c r="KS49" s="2327">
        <f>'K - Capital Disposals'!G49</f>
        <v>0</v>
      </c>
      <c r="KT49" s="2317">
        <f>'K - Capital Disposals'!H49</f>
        <v>0</v>
      </c>
      <c r="KU49" s="2318">
        <f>'K - Capital Disposals'!I49</f>
        <v>0</v>
      </c>
      <c r="KV49" s="2933">
        <f>'K - Capital Disposals'!J49</f>
        <v>0</v>
      </c>
      <c r="KW49" s="2934"/>
      <c r="KX49" s="2934"/>
      <c r="KY49" s="2934"/>
      <c r="KZ49" s="2934"/>
      <c r="LA49" s="2934"/>
      <c r="LB49" s="2935"/>
      <c r="LC49" s="2190"/>
      <c r="LL49" s="1281"/>
      <c r="LM49" s="2532">
        <f>'M - Aged Debtors'!B49</f>
        <v>0</v>
      </c>
      <c r="LN49" s="2533">
        <f>'M - Aged Debtors'!C49</f>
        <v>0</v>
      </c>
      <c r="LO49" s="2534">
        <f>'M - Aged Debtors'!D49</f>
        <v>0</v>
      </c>
      <c r="LP49" s="2535">
        <f>'M - Aged Debtors'!E49</f>
        <v>0</v>
      </c>
      <c r="LQ49" s="2536">
        <f>'M - Aged Debtors'!F49</f>
        <v>0</v>
      </c>
      <c r="LR49" s="902" t="str">
        <f>'M - Aged Debtors'!G49</f>
        <v/>
      </c>
      <c r="LS49" s="899" t="str">
        <f>'M - Aged Debtors'!H49</f>
        <v/>
      </c>
      <c r="LT49" s="899" t="str">
        <f>'M - Aged Debtors'!I49</f>
        <v/>
      </c>
      <c r="LU49" s="900" t="str">
        <f>'M - Aged Debtors'!J49</f>
        <v/>
      </c>
      <c r="LV49" s="2043">
        <f>'M - Aged Debtors'!K49</f>
        <v>0</v>
      </c>
      <c r="LX49" s="2103" t="str">
        <f>'N - GMS'!A49</f>
        <v>Oral Anticoagulation with Warfarin</v>
      </c>
      <c r="LY49" s="2104"/>
      <c r="LZ49" s="511">
        <f>'N - GMS'!C49</f>
        <v>31</v>
      </c>
      <c r="MA49" s="71">
        <f>'N - GMS'!D49</f>
        <v>0</v>
      </c>
      <c r="MB49" s="1125">
        <f>'N - GMS'!E49</f>
        <v>0</v>
      </c>
      <c r="MC49" s="1125">
        <f>'N - GMS'!F49</f>
        <v>0</v>
      </c>
      <c r="MD49" s="2553">
        <f>'N - GMS'!G49</f>
        <v>0</v>
      </c>
      <c r="ME49" s="1295"/>
      <c r="MF49" s="1125">
        <f>'N - GMS'!I49</f>
        <v>0</v>
      </c>
      <c r="MH49" s="2593">
        <f>'O - Dental'!A49</f>
        <v>0</v>
      </c>
      <c r="MI49" s="2594"/>
      <c r="MJ49" s="761">
        <f>'O - Dental'!C49</f>
        <v>39</v>
      </c>
      <c r="MK49" s="721">
        <f>'O - Dental'!D49</f>
        <v>0</v>
      </c>
      <c r="ML49" s="2538">
        <f>'O - Dental'!E49</f>
        <v>0</v>
      </c>
      <c r="MM49" s="2539">
        <f>'O - Dental'!F49</f>
        <v>0</v>
      </c>
      <c r="MN49" s="2540">
        <f>'O - Dental'!G49</f>
        <v>0</v>
      </c>
      <c r="MO49" s="717"/>
      <c r="MP49" s="1973">
        <f>'O - Dental'!I49</f>
        <v>0</v>
      </c>
    </row>
    <row r="50" spans="13:354" ht="20" customHeight="1" thickTop="1" thickBot="1">
      <c r="M50" s="1035">
        <f>'A - Movement'!A50</f>
        <v>40</v>
      </c>
      <c r="N50" s="1038" t="str">
        <f>'A - Movement'!B50</f>
        <v>Forecast Outturn (- Deficit / + Surplus)</v>
      </c>
      <c r="O50" s="1036">
        <f>'A - Movement'!C50</f>
        <v>0</v>
      </c>
      <c r="P50" s="1036">
        <f>'A - Movement'!D50</f>
        <v>0</v>
      </c>
      <c r="Q50" s="1036">
        <f>'A - Movement'!E50</f>
        <v>0</v>
      </c>
      <c r="R50" s="1036">
        <f>'A - Movement'!F50</f>
        <v>0</v>
      </c>
      <c r="S50" s="1941"/>
      <c r="U50" s="1037">
        <f>'A - Movement'!I50</f>
        <v>40</v>
      </c>
      <c r="V50" s="1038" t="str">
        <f t="shared" si="7"/>
        <v>Forecast Outturn (- Deficit / + Surplus)</v>
      </c>
      <c r="W50" s="1036">
        <f>'A - Movement'!J50</f>
        <v>0</v>
      </c>
      <c r="X50" s="1036">
        <f>'A - Movement'!K50</f>
        <v>0</v>
      </c>
      <c r="Y50" s="1036">
        <f>'A - Movement'!L50</f>
        <v>0</v>
      </c>
      <c r="Z50" s="1036">
        <f>'A - Movement'!M50</f>
        <v>0</v>
      </c>
      <c r="AA50" s="1036">
        <f>'A - Movement'!N50</f>
        <v>0</v>
      </c>
      <c r="AB50" s="1036">
        <f>'A - Movement'!O50</f>
        <v>0</v>
      </c>
      <c r="AC50" s="1036">
        <f>'A - Movement'!P50</f>
        <v>0</v>
      </c>
      <c r="AD50" s="1036">
        <f>'A - Movement'!Q50</f>
        <v>0</v>
      </c>
      <c r="AE50" s="1036">
        <f>'A - Movement'!R50</f>
        <v>0</v>
      </c>
      <c r="AF50" s="1036">
        <f>'A - Movement'!S50</f>
        <v>0</v>
      </c>
      <c r="AG50" s="1036">
        <f>'A - Movement'!T50</f>
        <v>0</v>
      </c>
      <c r="AH50" s="1036">
        <f>'A - Movement'!U50</f>
        <v>0</v>
      </c>
      <c r="AI50" s="1036">
        <f>'A - Movement'!V50</f>
        <v>0</v>
      </c>
      <c r="AJ50" s="1036">
        <f>'A - Movement'!W50</f>
        <v>0</v>
      </c>
      <c r="AK50" s="1036">
        <f t="shared" si="11"/>
        <v>0</v>
      </c>
      <c r="AL50" s="1036">
        <f t="shared" si="12"/>
        <v>0</v>
      </c>
      <c r="AM50" s="1036">
        <f t="shared" si="13"/>
        <v>0</v>
      </c>
      <c r="AN50" s="1941"/>
      <c r="AP50" s="1555">
        <f>'A1 - Underlying Position'!A51</f>
        <v>12</v>
      </c>
      <c r="AQ50" s="1556" t="str">
        <f>'A1 - Underlying Position'!B51</f>
        <v>Total</v>
      </c>
      <c r="AR50" s="1217">
        <f>'A1 - Underlying Position'!C51</f>
        <v>0</v>
      </c>
      <c r="AS50" s="1217">
        <f>'A1 - Underlying Position'!D51</f>
        <v>0</v>
      </c>
      <c r="AT50" s="1217">
        <f>'A1 - Underlying Position'!E51</f>
        <v>0</v>
      </c>
      <c r="AU50" s="1208">
        <f>'A1 - Underlying Position'!F51</f>
        <v>0</v>
      </c>
      <c r="AV50" s="1217">
        <f>'A1 - Underlying Position'!G51</f>
        <v>0</v>
      </c>
      <c r="AW50" s="1208">
        <f>'A1 - Underlying Position'!H51</f>
        <v>0</v>
      </c>
      <c r="AZ50" s="995"/>
      <c r="BA50" s="995"/>
      <c r="BB50" s="995"/>
      <c r="BC50" s="995"/>
      <c r="BE50" s="2248"/>
      <c r="BF50" s="2248"/>
      <c r="BG50" s="2249"/>
      <c r="BH50" s="111">
        <f>'B - Monthly Positions'!D51</f>
        <v>1</v>
      </c>
      <c r="BI50" s="112">
        <f>'B - Monthly Positions'!E51</f>
        <v>2</v>
      </c>
      <c r="BJ50" s="112">
        <f>'B - Monthly Positions'!F51</f>
        <v>3</v>
      </c>
      <c r="BK50" s="112">
        <f>'B - Monthly Positions'!G51</f>
        <v>4</v>
      </c>
      <c r="BL50" s="112">
        <f>'B - Monthly Positions'!H51</f>
        <v>5</v>
      </c>
      <c r="BM50" s="112">
        <f>'B - Monthly Positions'!I51</f>
        <v>6</v>
      </c>
      <c r="BN50" s="112">
        <f>'B - Monthly Positions'!J51</f>
        <v>7</v>
      </c>
      <c r="BO50" s="112">
        <f>'B - Monthly Positions'!K51</f>
        <v>8</v>
      </c>
      <c r="BP50" s="112">
        <f>'B - Monthly Positions'!L51</f>
        <v>9</v>
      </c>
      <c r="BQ50" s="112">
        <f>'B - Monthly Positions'!M51</f>
        <v>10</v>
      </c>
      <c r="BR50" s="112">
        <f>'B - Monthly Positions'!N51</f>
        <v>11</v>
      </c>
      <c r="BS50" s="113">
        <f>'B - Monthly Positions'!O51</f>
        <v>12</v>
      </c>
      <c r="BT50" s="114"/>
      <c r="BU50" s="2185"/>
      <c r="BV50" s="2185"/>
      <c r="BW50" s="2185"/>
      <c r="BX50" s="965">
        <f>'B1 - Net Exp Profiles'!A50</f>
        <v>34</v>
      </c>
      <c r="BY50" s="1403" t="str">
        <f>'B1 - Net Exp Profiles'!B50</f>
        <v>Non Pay Savings - Actual/Forecast</v>
      </c>
      <c r="BZ50" s="1886">
        <f>'B1 - Net Exp Profiles'!C50</f>
        <v>0</v>
      </c>
      <c r="CA50" s="1887">
        <f>'B1 - Net Exp Profiles'!D50</f>
        <v>0</v>
      </c>
      <c r="CB50" s="1887">
        <f>'B1 - Net Exp Profiles'!E50</f>
        <v>0</v>
      </c>
      <c r="CC50" s="1887">
        <f>'B1 - Net Exp Profiles'!F50</f>
        <v>0</v>
      </c>
      <c r="CD50" s="1887">
        <f>'B1 - Net Exp Profiles'!G50</f>
        <v>0</v>
      </c>
      <c r="CE50" s="1887">
        <f>'B1 - Net Exp Profiles'!H50</f>
        <v>0</v>
      </c>
      <c r="CF50" s="1887">
        <f>'B1 - Net Exp Profiles'!I50</f>
        <v>0</v>
      </c>
      <c r="CG50" s="1887">
        <f>'B1 - Net Exp Profiles'!J50</f>
        <v>0</v>
      </c>
      <c r="CH50" s="1887">
        <f>'B1 - Net Exp Profiles'!K50</f>
        <v>0</v>
      </c>
      <c r="CI50" s="1887">
        <f>'B1 - Net Exp Profiles'!L50</f>
        <v>0</v>
      </c>
      <c r="CJ50" s="1887">
        <f>'B1 - Net Exp Profiles'!M50</f>
        <v>0</v>
      </c>
      <c r="CK50" s="1888">
        <f>'B1 - Net Exp Profiles'!N50</f>
        <v>0</v>
      </c>
      <c r="CL50" s="1367">
        <f>'B1 - Net Exp Profiles'!O50</f>
        <v>0</v>
      </c>
      <c r="CM50" s="1349">
        <f>'B1 - Net Exp Profiles'!P50</f>
        <v>0</v>
      </c>
      <c r="CO50" s="105"/>
      <c r="CP50" s="1457"/>
      <c r="CQ50" s="1372" t="str">
        <f>'B2 - Pay &amp; Agency'!C50</f>
        <v>Apr</v>
      </c>
      <c r="CR50" s="2600" t="str">
        <f>'B2 - Pay &amp; Agency'!D50</f>
        <v>May</v>
      </c>
      <c r="CS50" s="2600" t="str">
        <f>'B2 - Pay &amp; Agency'!E50</f>
        <v>Jun</v>
      </c>
      <c r="CT50" s="2600" t="str">
        <f>'B2 - Pay &amp; Agency'!F50</f>
        <v>Jul</v>
      </c>
      <c r="CU50" s="2600" t="str">
        <f>'B2 - Pay &amp; Agency'!G50</f>
        <v>Aug</v>
      </c>
      <c r="CV50" s="2600" t="str">
        <f>'B2 - Pay &amp; Agency'!H50</f>
        <v>Sep</v>
      </c>
      <c r="CW50" s="2600" t="str">
        <f>'B2 - Pay &amp; Agency'!I50</f>
        <v>Oct</v>
      </c>
      <c r="CX50" s="2600" t="str">
        <f>'B2 - Pay &amp; Agency'!J50</f>
        <v>Nov</v>
      </c>
      <c r="CY50" s="2600" t="str">
        <f>'B2 - Pay &amp; Agency'!K50</f>
        <v>Dec</v>
      </c>
      <c r="CZ50" s="2600" t="str">
        <f>'B2 - Pay &amp; Agency'!L50</f>
        <v>Jan</v>
      </c>
      <c r="DA50" s="2600" t="str">
        <f>'B2 - Pay &amp; Agency'!M50</f>
        <v>Feb</v>
      </c>
      <c r="DB50" s="1385" t="str">
        <f>'B2 - Pay &amp; Agency'!N50</f>
        <v>Mar</v>
      </c>
      <c r="DC50" s="1361" t="str">
        <f>'B2 - Pay &amp; Agency'!O50</f>
        <v>Total YTD</v>
      </c>
      <c r="DD50" s="1361" t="str">
        <f>'B2 - Pay &amp; Agency'!P50</f>
        <v>Forecast year-end position</v>
      </c>
      <c r="DF50" s="2137">
        <f>'B3 - COVID-19'!A48</f>
        <v>38</v>
      </c>
      <c r="DG50" s="2146" t="str">
        <f>'B3 - COVID-19'!B48</f>
        <v xml:space="preserve">Estates &amp; Ancillary </v>
      </c>
      <c r="DH50" s="1476">
        <f>'B3 - COVID-19'!C48</f>
        <v>0</v>
      </c>
      <c r="DI50" s="1473">
        <f>'B3 - COVID-19'!D48</f>
        <v>0</v>
      </c>
      <c r="DJ50" s="1473">
        <f>'B3 - COVID-19'!E48</f>
        <v>0</v>
      </c>
      <c r="DK50" s="1473">
        <f>'B3 - COVID-19'!F48</f>
        <v>0</v>
      </c>
      <c r="DL50" s="1473">
        <f>'B3 - COVID-19'!G48</f>
        <v>0</v>
      </c>
      <c r="DM50" s="1473">
        <f>'B3 - COVID-19'!H48</f>
        <v>0</v>
      </c>
      <c r="DN50" s="1473">
        <f>'B3 - COVID-19'!I48</f>
        <v>0</v>
      </c>
      <c r="DO50" s="1473">
        <f>'B3 - COVID-19'!J48</f>
        <v>0</v>
      </c>
      <c r="DP50" s="1473">
        <f>'B3 - COVID-19'!K48</f>
        <v>0</v>
      </c>
      <c r="DQ50" s="1473">
        <f>'B3 - COVID-19'!L48</f>
        <v>0</v>
      </c>
      <c r="DR50" s="1473">
        <f>'B3 - COVID-19'!M48</f>
        <v>0</v>
      </c>
      <c r="DS50" s="1480">
        <f>'B3 - COVID-19'!N48</f>
        <v>0</v>
      </c>
      <c r="DT50" s="2087">
        <f>'B3 - COVID-19'!O48</f>
        <v>0</v>
      </c>
      <c r="DU50" s="2088">
        <f>'B3 - COVID-19'!P48</f>
        <v>0</v>
      </c>
      <c r="DV50" s="85"/>
      <c r="DW50" s="85"/>
      <c r="DY50" s="2248"/>
      <c r="DZ50" s="2937" t="str">
        <f>'C, C1 &amp; C2 - Savings Schemes'!B50</f>
        <v xml:space="preserve">Month  </v>
      </c>
      <c r="EA50" s="2938"/>
      <c r="EB50" s="111">
        <f>'C, C1 &amp; C2 - Savings Schemes'!D50</f>
        <v>1</v>
      </c>
      <c r="EC50" s="112">
        <f>'C, C1 &amp; C2 - Savings Schemes'!E50</f>
        <v>2</v>
      </c>
      <c r="ED50" s="112">
        <f>'C, C1 &amp; C2 - Savings Schemes'!F50</f>
        <v>3</v>
      </c>
      <c r="EE50" s="112">
        <f>'C, C1 &amp; C2 - Savings Schemes'!G50</f>
        <v>4</v>
      </c>
      <c r="EF50" s="112">
        <f>'C, C1 &amp; C2 - Savings Schemes'!H50</f>
        <v>5</v>
      </c>
      <c r="EG50" s="112">
        <f>'C, C1 &amp; C2 - Savings Schemes'!I50</f>
        <v>6</v>
      </c>
      <c r="EH50" s="112">
        <f>'C, C1 &amp; C2 - Savings Schemes'!J50</f>
        <v>7</v>
      </c>
      <c r="EI50" s="112">
        <f>'C, C1 &amp; C2 - Savings Schemes'!K50</f>
        <v>8</v>
      </c>
      <c r="EJ50" s="112">
        <f>'C, C1 &amp; C2 - Savings Schemes'!L50</f>
        <v>9</v>
      </c>
      <c r="EK50" s="112">
        <f>'C, C1 &amp; C2 - Savings Schemes'!M50</f>
        <v>10</v>
      </c>
      <c r="EL50" s="112">
        <f>'C, C1 &amp; C2 - Savings Schemes'!N50</f>
        <v>11</v>
      </c>
      <c r="EM50" s="113">
        <f>'C, C1 &amp; C2 - Savings Schemes'!O50</f>
        <v>12</v>
      </c>
      <c r="EN50" s="2917" t="str">
        <f>'C, C1 &amp; C2 - Savings Schemes'!P50</f>
        <v>Total YTD</v>
      </c>
      <c r="EO50" s="2919" t="str">
        <f>'C, C1 &amp; C2 - Savings Schemes'!Q50</f>
        <v>Full-year forecast</v>
      </c>
      <c r="EP50" s="2185"/>
      <c r="EQ50" s="2185"/>
      <c r="ER50" s="2185"/>
      <c r="ES50" s="2185"/>
      <c r="ET50" s="2185"/>
      <c r="EU50" s="2185"/>
      <c r="EV50" s="2185"/>
      <c r="EW50" s="2185"/>
      <c r="EX50" s="2187"/>
      <c r="EY50" s="2187"/>
      <c r="EZ50" s="2187"/>
      <c r="FA50" s="2187"/>
      <c r="FB50" s="2187"/>
      <c r="FC50" s="2187"/>
      <c r="FD50" s="2187"/>
      <c r="FE50" s="2187"/>
      <c r="FF50" s="2187"/>
      <c r="FG50" s="2187"/>
      <c r="FH50" s="2187"/>
      <c r="FI50" s="2187"/>
      <c r="FJ50" s="2187"/>
      <c r="FK50" s="2187"/>
      <c r="FL50" s="2187"/>
      <c r="FM50" s="2187"/>
      <c r="FN50" s="2187"/>
      <c r="FO50" s="2187"/>
      <c r="FP50" s="2187"/>
      <c r="FQ50" s="2187"/>
      <c r="FR50" s="2187"/>
      <c r="FS50" s="2187"/>
      <c r="GF50" s="2375">
        <f>'E - Resource Limits'!A50</f>
        <v>38</v>
      </c>
      <c r="GG50" s="2376">
        <f>'E - Resource Limits'!B50</f>
        <v>0</v>
      </c>
      <c r="GH50" s="2377">
        <f>'E - Resource Limits'!C50</f>
        <v>0</v>
      </c>
      <c r="GI50" s="2377">
        <f>'E - Resource Limits'!D50</f>
        <v>0</v>
      </c>
      <c r="GJ50" s="2377">
        <f>'E - Resource Limits'!E50</f>
        <v>0</v>
      </c>
      <c r="GK50" s="2377">
        <f>'E - Resource Limits'!F50</f>
        <v>0</v>
      </c>
      <c r="GL50" s="2311">
        <f>'E - Resource Limits'!G50</f>
        <v>0</v>
      </c>
      <c r="GM50" s="2378">
        <f>'E - Resource Limits'!H50</f>
        <v>0</v>
      </c>
      <c r="GN50" s="2377">
        <f>'E - Resource Limits'!I50</f>
        <v>0</v>
      </c>
      <c r="GO50" s="2377">
        <f>'E - Resource Limits'!J50</f>
        <v>0</v>
      </c>
      <c r="GP50" s="2377">
        <f>'E - Resource Limits'!K50</f>
        <v>0</v>
      </c>
      <c r="GQ50" s="2379">
        <f>'E - Resource Limits'!L50</f>
        <v>0</v>
      </c>
      <c r="GR50" s="2190">
        <f t="shared" si="5"/>
        <v>0</v>
      </c>
      <c r="GT50" s="2943">
        <f>'E1 - Invoiced Income'!A50</f>
        <v>0</v>
      </c>
      <c r="GU50" s="2944">
        <f>'E1 - Invoiced Income'!B50</f>
        <v>0</v>
      </c>
      <c r="GV50" s="2828" t="str">
        <f>'E1 - Invoiced Income'!C50</f>
        <v>£'000</v>
      </c>
      <c r="GW50" s="2828" t="str">
        <f>'E1 - Invoiced Income'!D50</f>
        <v>£'000</v>
      </c>
      <c r="GX50" s="379" t="str">
        <f>'E1 - Invoiced Income'!E50</f>
        <v>£'000</v>
      </c>
      <c r="GY50" s="2948"/>
      <c r="GZ50" s="2949"/>
      <c r="HA50" s="2949"/>
      <c r="HB50" s="2950"/>
      <c r="HC50" s="995"/>
      <c r="HD50" s="995"/>
      <c r="HE50" s="995"/>
      <c r="HF50" s="995"/>
      <c r="HG50" s="995"/>
      <c r="HH50" s="995"/>
      <c r="HI50" s="995"/>
      <c r="HJ50" s="995"/>
      <c r="HK50" s="995"/>
      <c r="HL50" s="995"/>
      <c r="HM50" s="205"/>
      <c r="HO50" s="2559"/>
      <c r="HP50" s="1942"/>
      <c r="HQ50" s="2360"/>
      <c r="HR50" s="2360"/>
      <c r="HS50" s="2201"/>
      <c r="HT50" s="2201"/>
      <c r="JD50" s="2351">
        <f>'I - Capital RLM'!A50</f>
        <v>32</v>
      </c>
      <c r="JE50" s="2390">
        <f>'I - Capital RLM'!B50</f>
        <v>0</v>
      </c>
      <c r="JF50" s="2272">
        <f>'I - Capital RLM'!C50</f>
        <v>0</v>
      </c>
      <c r="JG50" s="2272">
        <f>'I - Capital RLM'!D50</f>
        <v>0</v>
      </c>
      <c r="JH50" s="2382">
        <f>'I - Capital RLM'!E50</f>
        <v>0</v>
      </c>
      <c r="JI50" s="2383">
        <f>'I - Capital RLM'!F50</f>
        <v>0</v>
      </c>
      <c r="JJ50" s="2272">
        <f>'I - Capital RLM'!G50</f>
        <v>0</v>
      </c>
      <c r="JK50" s="2272">
        <f>'I - Capital RLM'!H50</f>
        <v>0</v>
      </c>
      <c r="JL50" s="2382">
        <f>'I - Capital RLM'!I50</f>
        <v>0</v>
      </c>
      <c r="JM50" s="2384"/>
      <c r="JN50" s="2129">
        <f>'I - Capital RLM'!K50</f>
        <v>0</v>
      </c>
      <c r="JO50" s="2384">
        <f t="shared" si="6"/>
        <v>0</v>
      </c>
      <c r="JQ50" s="2351">
        <f>'J - Capital In Year Schemes'!A50</f>
        <v>37</v>
      </c>
      <c r="JR50" s="2390" t="str">
        <f>'J - Capital In Year Schemes'!B50</f>
        <v>Statutory Compliance</v>
      </c>
      <c r="JS50" s="2390">
        <f>'J - Capital In Year Schemes'!C50</f>
        <v>0</v>
      </c>
      <c r="JT50" s="2596">
        <f>'J - Capital In Year Schemes'!D50</f>
        <v>0</v>
      </c>
      <c r="JU50" s="2272">
        <f>'J - Capital In Year Schemes'!E50</f>
        <v>0</v>
      </c>
      <c r="JV50" s="2272">
        <f>'J - Capital In Year Schemes'!F50</f>
        <v>0</v>
      </c>
      <c r="JW50" s="2272">
        <f>'J - Capital In Year Schemes'!G50</f>
        <v>0</v>
      </c>
      <c r="JX50" s="2272">
        <f>'J - Capital In Year Schemes'!H50</f>
        <v>0</v>
      </c>
      <c r="JY50" s="2272">
        <f>'J - Capital In Year Schemes'!I50</f>
        <v>0</v>
      </c>
      <c r="JZ50" s="2272">
        <f>'J - Capital In Year Schemes'!J50</f>
        <v>0</v>
      </c>
      <c r="KA50" s="2272">
        <f>'J - Capital In Year Schemes'!K50</f>
        <v>0</v>
      </c>
      <c r="KB50" s="2272">
        <f>'J - Capital In Year Schemes'!L50</f>
        <v>0</v>
      </c>
      <c r="KC50" s="2272">
        <f>'J - Capital In Year Schemes'!M50</f>
        <v>0</v>
      </c>
      <c r="KD50" s="2272">
        <f>'J - Capital In Year Schemes'!N50</f>
        <v>0</v>
      </c>
      <c r="KE50" s="2272">
        <f>'J - Capital In Year Schemes'!O50</f>
        <v>0</v>
      </c>
      <c r="KF50" s="2272">
        <f>'J - Capital In Year Schemes'!P50</f>
        <v>0</v>
      </c>
      <c r="KG50" s="2272">
        <f>'J - Capital In Year Schemes'!Q50</f>
        <v>0</v>
      </c>
      <c r="KH50" s="2353">
        <f>'J - Capital In Year Schemes'!R50</f>
        <v>0</v>
      </c>
      <c r="KI50" s="2353">
        <f>'J - Capital In Year Schemes'!S50</f>
        <v>0</v>
      </c>
      <c r="KJ50" s="2354">
        <f>'J - Capital In Year Schemes'!T50</f>
        <v>0</v>
      </c>
      <c r="KK50" s="2323"/>
      <c r="KM50" s="2316">
        <f>'K - Capital Disposals'!A50</f>
        <v>35</v>
      </c>
      <c r="KN50" s="2484">
        <f>'K - Capital Disposals'!B50</f>
        <v>0</v>
      </c>
      <c r="KO50" s="2325">
        <f>'K - Capital Disposals'!C50</f>
        <v>0</v>
      </c>
      <c r="KP50" s="2325">
        <f>'K - Capital Disposals'!D50</f>
        <v>0</v>
      </c>
      <c r="KQ50" s="2341">
        <f>'K - Capital Disposals'!E50</f>
        <v>0</v>
      </c>
      <c r="KR50" s="2327">
        <f>'K - Capital Disposals'!F50</f>
        <v>0</v>
      </c>
      <c r="KS50" s="2327">
        <f>'K - Capital Disposals'!G50</f>
        <v>0</v>
      </c>
      <c r="KT50" s="2317">
        <f>'K - Capital Disposals'!H50</f>
        <v>0</v>
      </c>
      <c r="KU50" s="2318">
        <f>'K - Capital Disposals'!I50</f>
        <v>0</v>
      </c>
      <c r="KV50" s="2933">
        <f>'K - Capital Disposals'!J50</f>
        <v>0</v>
      </c>
      <c r="KW50" s="2934"/>
      <c r="KX50" s="2934"/>
      <c r="KY50" s="2934"/>
      <c r="KZ50" s="2934"/>
      <c r="LA50" s="2934"/>
      <c r="LB50" s="2935"/>
      <c r="LC50" s="2190"/>
      <c r="LL50" s="1281"/>
      <c r="LM50" s="2461">
        <f>'M - Aged Debtors'!B50</f>
        <v>0</v>
      </c>
      <c r="LN50" s="2462">
        <f>'M - Aged Debtors'!C50</f>
        <v>0</v>
      </c>
      <c r="LO50" s="2463">
        <f>'M - Aged Debtors'!D50</f>
        <v>0</v>
      </c>
      <c r="LP50" s="2464">
        <f>'M - Aged Debtors'!E50</f>
        <v>0</v>
      </c>
      <c r="LQ50" s="2465">
        <f>'M - Aged Debtors'!F50</f>
        <v>0</v>
      </c>
      <c r="LR50" s="902" t="str">
        <f>'M - Aged Debtors'!G50</f>
        <v/>
      </c>
      <c r="LS50" s="899" t="str">
        <f>'M - Aged Debtors'!H50</f>
        <v/>
      </c>
      <c r="LT50" s="899" t="str">
        <f>'M - Aged Debtors'!I50</f>
        <v/>
      </c>
      <c r="LU50" s="900" t="str">
        <f>'M - Aged Debtors'!J50</f>
        <v/>
      </c>
      <c r="LV50" s="2043">
        <f>'M - Aged Debtors'!K50</f>
        <v>0</v>
      </c>
      <c r="LX50" s="250" t="str">
        <f>'N - GMS'!A50</f>
        <v>TOTAL Directed Enhanced Services (must equal line 9)</v>
      </c>
      <c r="LY50" s="532"/>
      <c r="LZ50" s="533">
        <f>'N - GMS'!C50</f>
        <v>32</v>
      </c>
      <c r="MA50" s="534">
        <f>'N - GMS'!D50</f>
        <v>0</v>
      </c>
      <c r="MB50" s="517">
        <f>'N - GMS'!E50</f>
        <v>0</v>
      </c>
      <c r="MC50" s="517">
        <f>'N - GMS'!F50</f>
        <v>0</v>
      </c>
      <c r="MD50" s="517">
        <f>'N - GMS'!G50</f>
        <v>0</v>
      </c>
      <c r="ME50" s="248"/>
      <c r="MF50" s="517">
        <f>'N - GMS'!I50</f>
        <v>0</v>
      </c>
      <c r="MH50" s="2049">
        <f>'O - Dental'!A50</f>
        <v>0</v>
      </c>
      <c r="MI50" s="2050"/>
      <c r="MJ50" s="761">
        <f>'O - Dental'!C50</f>
        <v>40</v>
      </c>
      <c r="MK50" s="721">
        <f>'O - Dental'!D50</f>
        <v>0</v>
      </c>
      <c r="ML50" s="2467">
        <f>'O - Dental'!E50</f>
        <v>0</v>
      </c>
      <c r="MM50" s="2468">
        <f>'O - Dental'!F50</f>
        <v>0</v>
      </c>
      <c r="MN50" s="2469">
        <f>'O - Dental'!G50</f>
        <v>0</v>
      </c>
      <c r="MO50" s="717"/>
      <c r="MP50" s="1973">
        <f>'O - Dental'!I50</f>
        <v>0</v>
      </c>
    </row>
    <row r="51" spans="13:354" ht="20" customHeight="1" thickBot="1">
      <c r="M51" s="1022"/>
      <c r="N51" s="1022"/>
      <c r="O51" s="1022"/>
      <c r="P51" s="1022"/>
      <c r="Q51" s="1022"/>
      <c r="R51" s="1022"/>
      <c r="V51" s="1022"/>
      <c r="W51" s="1070"/>
      <c r="X51" s="1070"/>
      <c r="Y51" s="1070"/>
      <c r="Z51" s="1070"/>
      <c r="AA51" s="1070"/>
      <c r="AB51" s="1070"/>
      <c r="AC51" s="1070"/>
      <c r="AD51" s="1070"/>
      <c r="AE51" s="1070"/>
      <c r="AF51" s="1070"/>
      <c r="AG51" s="1070"/>
      <c r="AH51" s="1070"/>
      <c r="AI51" s="1022"/>
      <c r="AJ51" s="1022"/>
      <c r="AN51" s="1941"/>
      <c r="AZ51" s="125">
        <f>'A2 - Risks'!A51</f>
        <v>38</v>
      </c>
      <c r="BA51" s="1034" t="str">
        <f>'A2 - Risks'!B51</f>
        <v>Best Case Outturn Scenario</v>
      </c>
      <c r="BB51" s="128">
        <f>'A2 - Risks'!C51</f>
        <v>0</v>
      </c>
      <c r="BC51" s="1271">
        <f>'A2 - Risks'!D51</f>
        <v>0</v>
      </c>
      <c r="BE51" s="2261"/>
      <c r="BF51" s="91" t="str">
        <f>'B - Monthly Positions'!B52</f>
        <v xml:space="preserve"> </v>
      </c>
      <c r="BG51" s="2249"/>
      <c r="BH51" s="652" t="str">
        <f>'B - Monthly Positions'!D52</f>
        <v>Apr</v>
      </c>
      <c r="BI51" s="653" t="str">
        <f>'B - Monthly Positions'!E52</f>
        <v>May</v>
      </c>
      <c r="BJ51" s="653" t="str">
        <f>'B - Monthly Positions'!F52</f>
        <v>Jun</v>
      </c>
      <c r="BK51" s="653" t="str">
        <f>'B - Monthly Positions'!G52</f>
        <v>Jul</v>
      </c>
      <c r="BL51" s="653" t="str">
        <f>'B - Monthly Positions'!H52</f>
        <v>Aug</v>
      </c>
      <c r="BM51" s="653" t="str">
        <f>'B - Monthly Positions'!I52</f>
        <v>Sep</v>
      </c>
      <c r="BN51" s="653" t="str">
        <f>'B - Monthly Positions'!J52</f>
        <v>Oct</v>
      </c>
      <c r="BO51" s="653" t="str">
        <f>'B - Monthly Positions'!K52</f>
        <v>Nov</v>
      </c>
      <c r="BP51" s="653" t="str">
        <f>'B - Monthly Positions'!L52</f>
        <v>Dec</v>
      </c>
      <c r="BQ51" s="653" t="str">
        <f>'B - Monthly Positions'!M52</f>
        <v>Jan</v>
      </c>
      <c r="BR51" s="653" t="str">
        <f>'B - Monthly Positions'!N52</f>
        <v>Feb</v>
      </c>
      <c r="BS51" s="654" t="str">
        <f>'B - Monthly Positions'!O52</f>
        <v>Mar</v>
      </c>
      <c r="BT51" s="1159" t="str">
        <f>'B - Monthly Positions'!P52</f>
        <v>Total YTD</v>
      </c>
      <c r="BU51" s="1159" t="str">
        <f>'B - Monthly Positions'!Q52</f>
        <v>Forecast year-end position</v>
      </c>
      <c r="BV51" s="2185"/>
      <c r="BW51" s="2185"/>
      <c r="BX51" s="97">
        <f>'B1 - Net Exp Profiles'!A51</f>
        <v>35</v>
      </c>
      <c r="BY51" s="2793" t="str">
        <f>'B1 - Net Exp Profiles'!B51</f>
        <v>Non Delivery of Finalised (M1) Non Pay Savings due to Covid-19 - Actual/Forecast (Negative Values)</v>
      </c>
      <c r="BZ51" s="2794">
        <f>'B1 - Net Exp Profiles'!C51</f>
        <v>0</v>
      </c>
      <c r="CA51" s="1321">
        <f>'B1 - Net Exp Profiles'!D51</f>
        <v>0</v>
      </c>
      <c r="CB51" s="1321">
        <f>'B1 - Net Exp Profiles'!E51</f>
        <v>0</v>
      </c>
      <c r="CC51" s="1321">
        <f>'B1 - Net Exp Profiles'!F51</f>
        <v>0</v>
      </c>
      <c r="CD51" s="1321">
        <f>'B1 - Net Exp Profiles'!G51</f>
        <v>0</v>
      </c>
      <c r="CE51" s="1321">
        <f>'B1 - Net Exp Profiles'!H51</f>
        <v>0</v>
      </c>
      <c r="CF51" s="1321">
        <f>'B1 - Net Exp Profiles'!I51</f>
        <v>0</v>
      </c>
      <c r="CG51" s="1321">
        <f>'B1 - Net Exp Profiles'!J51</f>
        <v>0</v>
      </c>
      <c r="CH51" s="1321">
        <f>'B1 - Net Exp Profiles'!K51</f>
        <v>0</v>
      </c>
      <c r="CI51" s="1321">
        <f>'B1 - Net Exp Profiles'!L51</f>
        <v>0</v>
      </c>
      <c r="CJ51" s="1321">
        <f>'B1 - Net Exp Profiles'!M51</f>
        <v>0</v>
      </c>
      <c r="CK51" s="1321">
        <f>'B1 - Net Exp Profiles'!N51</f>
        <v>0</v>
      </c>
      <c r="CL51" s="1885">
        <f>'B1 - Net Exp Profiles'!O51</f>
        <v>0</v>
      </c>
      <c r="CM51" s="1885">
        <f>'B1 - Net Exp Profiles'!P51</f>
        <v>0</v>
      </c>
      <c r="CO51" s="1458" t="str">
        <f>'B2 - Pay &amp; Agency'!A51</f>
        <v>REF</v>
      </c>
      <c r="CP51" s="1459" t="str">
        <f>'B2 - Pay &amp; Agency'!B51</f>
        <v>REASON</v>
      </c>
      <c r="CQ51" s="1438" t="str">
        <f>'B2 - Pay &amp; Agency'!C51</f>
        <v>£'000</v>
      </c>
      <c r="CR51" s="1374" t="str">
        <f>'B2 - Pay &amp; Agency'!D51</f>
        <v>£'000</v>
      </c>
      <c r="CS51" s="1374" t="str">
        <f>'B2 - Pay &amp; Agency'!E51</f>
        <v>£'000</v>
      </c>
      <c r="CT51" s="1374" t="str">
        <f>'B2 - Pay &amp; Agency'!F51</f>
        <v>£'000</v>
      </c>
      <c r="CU51" s="1374" t="str">
        <f>'B2 - Pay &amp; Agency'!G51</f>
        <v>£'000</v>
      </c>
      <c r="CV51" s="1374" t="str">
        <f>'B2 - Pay &amp; Agency'!H51</f>
        <v>£'000</v>
      </c>
      <c r="CW51" s="1374" t="str">
        <f>'B2 - Pay &amp; Agency'!I51</f>
        <v>£'000</v>
      </c>
      <c r="CX51" s="1374" t="str">
        <f>'B2 - Pay &amp; Agency'!J51</f>
        <v>£'000</v>
      </c>
      <c r="CY51" s="1374" t="str">
        <f>'B2 - Pay &amp; Agency'!K51</f>
        <v>£'000</v>
      </c>
      <c r="CZ51" s="1374" t="str">
        <f>'B2 - Pay &amp; Agency'!L51</f>
        <v>£'000</v>
      </c>
      <c r="DA51" s="1374" t="str">
        <f>'B2 - Pay &amp; Agency'!M51</f>
        <v>£'000</v>
      </c>
      <c r="DB51" s="1387" t="str">
        <f>'B2 - Pay &amp; Agency'!N51</f>
        <v>£'000</v>
      </c>
      <c r="DC51" s="1436" t="str">
        <f>'B2 - Pay &amp; Agency'!O51</f>
        <v>£'000</v>
      </c>
      <c r="DD51" s="1436" t="str">
        <f>'B2 - Pay &amp; Agency'!P51</f>
        <v>£'000</v>
      </c>
      <c r="DF51" s="2137">
        <f>'B3 - COVID-19'!A49</f>
        <v>39</v>
      </c>
      <c r="DG51" s="2146" t="str">
        <f>'B3 - COVID-19'!B49</f>
        <v>Students</v>
      </c>
      <c r="DH51" s="1476">
        <f>'B3 - COVID-19'!C49</f>
        <v>0</v>
      </c>
      <c r="DI51" s="1473">
        <f>'B3 - COVID-19'!D49</f>
        <v>0</v>
      </c>
      <c r="DJ51" s="1473">
        <f>'B3 - COVID-19'!E49</f>
        <v>0</v>
      </c>
      <c r="DK51" s="1473">
        <f>'B3 - COVID-19'!F49</f>
        <v>0</v>
      </c>
      <c r="DL51" s="1473">
        <f>'B3 - COVID-19'!G49</f>
        <v>0</v>
      </c>
      <c r="DM51" s="1473">
        <f>'B3 - COVID-19'!H49</f>
        <v>0</v>
      </c>
      <c r="DN51" s="1473">
        <f>'B3 - COVID-19'!I49</f>
        <v>0</v>
      </c>
      <c r="DO51" s="1473">
        <f>'B3 - COVID-19'!J49</f>
        <v>0</v>
      </c>
      <c r="DP51" s="1473">
        <f>'B3 - COVID-19'!K49</f>
        <v>0</v>
      </c>
      <c r="DQ51" s="1473">
        <f>'B3 - COVID-19'!L49</f>
        <v>0</v>
      </c>
      <c r="DR51" s="1473">
        <f>'B3 - COVID-19'!M49</f>
        <v>0</v>
      </c>
      <c r="DS51" s="1480">
        <f>'B3 - COVID-19'!N49</f>
        <v>0</v>
      </c>
      <c r="DT51" s="2087">
        <f>'B3 - COVID-19'!O49</f>
        <v>0</v>
      </c>
      <c r="DU51" s="2088">
        <f>'B3 - COVID-19'!P49</f>
        <v>0</v>
      </c>
      <c r="DV51" s="85"/>
      <c r="DW51" s="85"/>
      <c r="DY51" s="2303"/>
      <c r="DZ51" s="2939"/>
      <c r="EA51" s="2940"/>
      <c r="EB51" s="2601" t="str">
        <f>'C, C1 &amp; C2 - Savings Schemes'!D51</f>
        <v>Apr</v>
      </c>
      <c r="EC51" s="2602" t="str">
        <f>'C, C1 &amp; C2 - Savings Schemes'!E51</f>
        <v>May</v>
      </c>
      <c r="ED51" s="2602" t="str">
        <f>'C, C1 &amp; C2 - Savings Schemes'!F51</f>
        <v>Jun</v>
      </c>
      <c r="EE51" s="2601" t="str">
        <f>'C, C1 &amp; C2 - Savings Schemes'!G51</f>
        <v>Jul</v>
      </c>
      <c r="EF51" s="2602" t="str">
        <f>'C, C1 &amp; C2 - Savings Schemes'!H51</f>
        <v>Aug</v>
      </c>
      <c r="EG51" s="2602" t="str">
        <f>'C, C1 &amp; C2 - Savings Schemes'!I51</f>
        <v>Sep</v>
      </c>
      <c r="EH51" s="2601" t="str">
        <f>'C, C1 &amp; C2 - Savings Schemes'!J51</f>
        <v>Oct</v>
      </c>
      <c r="EI51" s="2602" t="str">
        <f>'C, C1 &amp; C2 - Savings Schemes'!K51</f>
        <v>Nov</v>
      </c>
      <c r="EJ51" s="2602" t="str">
        <f>'C, C1 &amp; C2 - Savings Schemes'!L51</f>
        <v>Dec</v>
      </c>
      <c r="EK51" s="2601" t="str">
        <f>'C, C1 &amp; C2 - Savings Schemes'!M51</f>
        <v>Jan</v>
      </c>
      <c r="EL51" s="2602" t="str">
        <f>'C, C1 &amp; C2 - Savings Schemes'!N51</f>
        <v>Feb</v>
      </c>
      <c r="EM51" s="1010" t="str">
        <f>'C, C1 &amp; C2 - Savings Schemes'!O51</f>
        <v>Mar</v>
      </c>
      <c r="EN51" s="2918"/>
      <c r="EO51" s="2920"/>
      <c r="EP51" s="2185"/>
      <c r="EQ51" s="2185"/>
      <c r="ER51" s="2185"/>
      <c r="ES51" s="2185"/>
      <c r="ET51" s="2185"/>
      <c r="EU51" s="2185"/>
      <c r="EV51" s="2185"/>
      <c r="EW51" s="2185"/>
      <c r="EX51" s="2187"/>
      <c r="EY51" s="2187"/>
      <c r="EZ51" s="2187"/>
      <c r="FA51" s="2187"/>
      <c r="FB51" s="2187"/>
      <c r="FC51" s="2187"/>
      <c r="FD51" s="2187"/>
      <c r="FE51" s="2187"/>
      <c r="FF51" s="2187"/>
      <c r="FG51" s="2187"/>
      <c r="FH51" s="2187"/>
      <c r="FI51" s="2187"/>
      <c r="FJ51" s="2187"/>
      <c r="FK51" s="2187"/>
      <c r="FL51" s="2187"/>
      <c r="FM51" s="2187"/>
      <c r="FN51" s="2187"/>
      <c r="FO51" s="2187"/>
      <c r="FP51" s="2187"/>
      <c r="FQ51" s="2187"/>
      <c r="FR51" s="2187"/>
      <c r="FS51" s="2187"/>
      <c r="GF51" s="2375">
        <f>'E - Resource Limits'!A51</f>
        <v>39</v>
      </c>
      <c r="GG51" s="2376">
        <f>'E - Resource Limits'!B51</f>
        <v>0</v>
      </c>
      <c r="GH51" s="2377">
        <f>'E - Resource Limits'!C51</f>
        <v>0</v>
      </c>
      <c r="GI51" s="2377">
        <f>'E - Resource Limits'!D51</f>
        <v>0</v>
      </c>
      <c r="GJ51" s="2377">
        <f>'E - Resource Limits'!E51</f>
        <v>0</v>
      </c>
      <c r="GK51" s="2377">
        <f>'E - Resource Limits'!F51</f>
        <v>0</v>
      </c>
      <c r="GL51" s="2311">
        <f>'E - Resource Limits'!G51</f>
        <v>0</v>
      </c>
      <c r="GM51" s="2378">
        <f>'E - Resource Limits'!H51</f>
        <v>0</v>
      </c>
      <c r="GN51" s="2377">
        <f>'E - Resource Limits'!I51</f>
        <v>0</v>
      </c>
      <c r="GO51" s="2377">
        <f>'E - Resource Limits'!J51</f>
        <v>0</v>
      </c>
      <c r="GP51" s="2377">
        <f>'E - Resource Limits'!K51</f>
        <v>0</v>
      </c>
      <c r="GQ51" s="2379">
        <f>'E - Resource Limits'!L51</f>
        <v>0</v>
      </c>
      <c r="GR51" s="2190">
        <f t="shared" si="5"/>
        <v>0</v>
      </c>
      <c r="GT51" s="384">
        <f>'E1 - Invoiced Income'!A51</f>
        <v>36</v>
      </c>
      <c r="GU51" s="1926" t="str">
        <f>'E1 - Invoiced Income'!B51</f>
        <v>Testing (inc Community Testing)</v>
      </c>
      <c r="GV51" s="26">
        <f>'E1 - Invoiced Income'!C51</f>
        <v>0</v>
      </c>
      <c r="GW51" s="2822">
        <f>'E1 - Invoiced Income'!D51</f>
        <v>0</v>
      </c>
      <c r="GX51" s="2825">
        <f>'E1 - Invoiced Income'!E51</f>
        <v>0</v>
      </c>
      <c r="GY51" s="2822">
        <f>'E1 - Invoiced Income'!F51</f>
        <v>0</v>
      </c>
      <c r="GZ51" s="2822">
        <f>'E1 - Invoiced Income'!G51</f>
        <v>0</v>
      </c>
      <c r="HA51" s="2822">
        <f>'E1 - Invoiced Income'!H51</f>
        <v>0</v>
      </c>
      <c r="HB51" s="2822">
        <f>'E1 - Invoiced Income'!I51</f>
        <v>0</v>
      </c>
      <c r="HC51" s="995"/>
      <c r="HD51" s="995"/>
      <c r="HE51" s="995"/>
      <c r="HF51" s="995"/>
      <c r="HG51" s="995"/>
      <c r="HH51" s="995"/>
      <c r="HI51" s="995"/>
      <c r="HJ51" s="995"/>
      <c r="HK51" s="995"/>
      <c r="HL51" s="995"/>
      <c r="HM51" s="205"/>
      <c r="HO51" s="2559"/>
      <c r="HP51" s="1942"/>
      <c r="HQ51" s="2360"/>
      <c r="HR51" s="2360"/>
      <c r="HS51" s="2201"/>
      <c r="HT51" s="2201"/>
      <c r="JD51" s="2351">
        <f>'I - Capital RLM'!A51</f>
        <v>33</v>
      </c>
      <c r="JE51" s="2390">
        <f>'I - Capital RLM'!B51</f>
        <v>0</v>
      </c>
      <c r="JF51" s="2272">
        <f>'I - Capital RLM'!C51</f>
        <v>0</v>
      </c>
      <c r="JG51" s="2272">
        <f>'I - Capital RLM'!D51</f>
        <v>0</v>
      </c>
      <c r="JH51" s="2382">
        <f>'I - Capital RLM'!E51</f>
        <v>0</v>
      </c>
      <c r="JI51" s="2383">
        <f>'I - Capital RLM'!F51</f>
        <v>0</v>
      </c>
      <c r="JJ51" s="2272">
        <f>'I - Capital RLM'!G51</f>
        <v>0</v>
      </c>
      <c r="JK51" s="2272">
        <f>'I - Capital RLM'!H51</f>
        <v>0</v>
      </c>
      <c r="JL51" s="2382">
        <f>'I - Capital RLM'!I51</f>
        <v>0</v>
      </c>
      <c r="JM51" s="2384"/>
      <c r="JN51" s="2129">
        <f>'I - Capital RLM'!K51</f>
        <v>0</v>
      </c>
      <c r="JO51" s="2384">
        <f t="shared" si="6"/>
        <v>0</v>
      </c>
      <c r="JQ51" s="2336">
        <f>'J - Capital In Year Schemes'!A51</f>
        <v>38</v>
      </c>
      <c r="JR51" s="2390" t="str">
        <f>'J - Capital In Year Schemes'!B51</f>
        <v>Estates</v>
      </c>
      <c r="JS51" s="2390">
        <f>'J - Capital In Year Schemes'!C51</f>
        <v>0</v>
      </c>
      <c r="JT51" s="2596">
        <f>'J - Capital In Year Schemes'!D51</f>
        <v>0</v>
      </c>
      <c r="JU51" s="2272">
        <f>'J - Capital In Year Schemes'!E51</f>
        <v>0</v>
      </c>
      <c r="JV51" s="2272">
        <f>'J - Capital In Year Schemes'!F51</f>
        <v>0</v>
      </c>
      <c r="JW51" s="2272">
        <f>'J - Capital In Year Schemes'!G51</f>
        <v>0</v>
      </c>
      <c r="JX51" s="2272">
        <f>'J - Capital In Year Schemes'!H51</f>
        <v>0</v>
      </c>
      <c r="JY51" s="2272">
        <f>'J - Capital In Year Schemes'!I51</f>
        <v>0</v>
      </c>
      <c r="JZ51" s="2272">
        <f>'J - Capital In Year Schemes'!J51</f>
        <v>0</v>
      </c>
      <c r="KA51" s="2272">
        <f>'J - Capital In Year Schemes'!K51</f>
        <v>0</v>
      </c>
      <c r="KB51" s="2272">
        <f>'J - Capital In Year Schemes'!L51</f>
        <v>0</v>
      </c>
      <c r="KC51" s="2272">
        <f>'J - Capital In Year Schemes'!M51</f>
        <v>0</v>
      </c>
      <c r="KD51" s="2272">
        <f>'J - Capital In Year Schemes'!N51</f>
        <v>0</v>
      </c>
      <c r="KE51" s="2272">
        <f>'J - Capital In Year Schemes'!O51</f>
        <v>0</v>
      </c>
      <c r="KF51" s="2272">
        <f>'J - Capital In Year Schemes'!P51</f>
        <v>0</v>
      </c>
      <c r="KG51" s="2272">
        <f>'J - Capital In Year Schemes'!Q51</f>
        <v>0</v>
      </c>
      <c r="KH51" s="2353">
        <f>'J - Capital In Year Schemes'!R51</f>
        <v>0</v>
      </c>
      <c r="KI51" s="2353">
        <f>'J - Capital In Year Schemes'!S51</f>
        <v>0</v>
      </c>
      <c r="KJ51" s="2354">
        <f>'J - Capital In Year Schemes'!T51</f>
        <v>0</v>
      </c>
      <c r="KK51" s="2323"/>
      <c r="KM51" s="2316">
        <f>'K - Capital Disposals'!A51</f>
        <v>36</v>
      </c>
      <c r="KN51" s="2484">
        <f>'K - Capital Disposals'!B51</f>
        <v>0</v>
      </c>
      <c r="KO51" s="2325">
        <f>'K - Capital Disposals'!C51</f>
        <v>0</v>
      </c>
      <c r="KP51" s="2325">
        <f>'K - Capital Disposals'!D51</f>
        <v>0</v>
      </c>
      <c r="KQ51" s="2341">
        <f>'K - Capital Disposals'!E51</f>
        <v>0</v>
      </c>
      <c r="KR51" s="2327">
        <f>'K - Capital Disposals'!F51</f>
        <v>0</v>
      </c>
      <c r="KS51" s="2327">
        <f>'K - Capital Disposals'!G51</f>
        <v>0</v>
      </c>
      <c r="KT51" s="2317">
        <f>'K - Capital Disposals'!H51</f>
        <v>0</v>
      </c>
      <c r="KU51" s="2318">
        <f>'K - Capital Disposals'!I51</f>
        <v>0</v>
      </c>
      <c r="KV51" s="2933">
        <f>'K - Capital Disposals'!J51</f>
        <v>0</v>
      </c>
      <c r="KW51" s="2934"/>
      <c r="KX51" s="2934"/>
      <c r="KY51" s="2934"/>
      <c r="KZ51" s="2934"/>
      <c r="LA51" s="2934"/>
      <c r="LB51" s="2935"/>
      <c r="LC51" s="2190"/>
      <c r="LL51" s="1281"/>
      <c r="LM51" s="2461">
        <f>'M - Aged Debtors'!B51</f>
        <v>0</v>
      </c>
      <c r="LN51" s="2462">
        <f>'M - Aged Debtors'!C51</f>
        <v>0</v>
      </c>
      <c r="LO51" s="2463">
        <f>'M - Aged Debtors'!D51</f>
        <v>0</v>
      </c>
      <c r="LP51" s="2464">
        <f>'M - Aged Debtors'!E51</f>
        <v>0</v>
      </c>
      <c r="LQ51" s="2465">
        <f>'M - Aged Debtors'!F51</f>
        <v>0</v>
      </c>
      <c r="LR51" s="902" t="str">
        <f>'M - Aged Debtors'!G51</f>
        <v/>
      </c>
      <c r="LS51" s="899" t="str">
        <f>'M - Aged Debtors'!H51</f>
        <v/>
      </c>
      <c r="LT51" s="899" t="str">
        <f>'M - Aged Debtors'!I51</f>
        <v/>
      </c>
      <c r="LU51" s="900" t="str">
        <f>'M - Aged Debtors'!J51</f>
        <v/>
      </c>
      <c r="LV51" s="2043">
        <f>'M - Aged Debtors'!K51</f>
        <v>0</v>
      </c>
      <c r="LX51" s="2931" t="str">
        <f>'N - GMS'!A51</f>
        <v/>
      </c>
      <c r="LY51" s="2932"/>
      <c r="LZ51" s="2932"/>
      <c r="MA51" s="2929" t="str">
        <f>'N - GMS'!D51</f>
        <v/>
      </c>
      <c r="MB51" s="2929"/>
      <c r="MC51" s="2929"/>
      <c r="MD51" s="2929"/>
      <c r="ME51" s="2929"/>
      <c r="MF51" s="2929"/>
      <c r="MH51" s="2049">
        <f>'O - Dental'!A51</f>
        <v>0</v>
      </c>
      <c r="MI51" s="2050"/>
      <c r="MJ51" s="761">
        <f>'O - Dental'!C51</f>
        <v>41</v>
      </c>
      <c r="MK51" s="721">
        <f>'O - Dental'!D51</f>
        <v>0</v>
      </c>
      <c r="ML51" s="2467">
        <f>'O - Dental'!E51</f>
        <v>0</v>
      </c>
      <c r="MM51" s="2468">
        <f>'O - Dental'!F51</f>
        <v>0</v>
      </c>
      <c r="MN51" s="2469">
        <f>'O - Dental'!G51</f>
        <v>0</v>
      </c>
      <c r="MO51" s="717"/>
      <c r="MP51" s="1973">
        <f>'O - Dental'!I51</f>
        <v>0</v>
      </c>
    </row>
    <row r="52" spans="13:354" ht="20" customHeight="1" thickBot="1">
      <c r="M52" s="1035">
        <f>'A - Movement'!A52</f>
        <v>41</v>
      </c>
      <c r="N52" s="2767" t="str">
        <f>'A - Movement'!B52</f>
        <v>Covid-19 - Forecast Outturn (- Deficit / + Surplus)</v>
      </c>
      <c r="O52" s="1036">
        <f>'A - Movement'!C52</f>
        <v>0</v>
      </c>
      <c r="P52" s="1022"/>
      <c r="Q52" s="1022"/>
      <c r="R52" s="1022"/>
      <c r="S52" s="1941"/>
      <c r="U52" s="1037">
        <f>'A - Movement'!I52</f>
        <v>41</v>
      </c>
      <c r="V52" s="2767" t="str">
        <f>N52</f>
        <v>Covid-19 - Forecast Outturn (- Deficit / + Surplus)</v>
      </c>
      <c r="W52" s="1036">
        <f>'A - Movement'!J52</f>
        <v>0</v>
      </c>
      <c r="X52" s="1036">
        <f>'A - Movement'!K52</f>
        <v>0</v>
      </c>
      <c r="Y52" s="1036">
        <f>'A - Movement'!L52</f>
        <v>0</v>
      </c>
      <c r="Z52" s="1036">
        <f>'A - Movement'!M52</f>
        <v>0</v>
      </c>
      <c r="AA52" s="1036">
        <f>'A - Movement'!N52</f>
        <v>0</v>
      </c>
      <c r="AB52" s="1036">
        <f>'A - Movement'!O52</f>
        <v>0</v>
      </c>
      <c r="AC52" s="1036">
        <f>'A - Movement'!P52</f>
        <v>0</v>
      </c>
      <c r="AD52" s="1036">
        <f>'A - Movement'!Q52</f>
        <v>0</v>
      </c>
      <c r="AE52" s="1036">
        <f>'A - Movement'!R52</f>
        <v>0</v>
      </c>
      <c r="AF52" s="1036">
        <f>'A - Movement'!S52</f>
        <v>0</v>
      </c>
      <c r="AG52" s="1036">
        <f>'A - Movement'!T52</f>
        <v>0</v>
      </c>
      <c r="AH52" s="1036">
        <f>'A - Movement'!U52</f>
        <v>0</v>
      </c>
      <c r="AI52" s="1036">
        <f>'A - Movement'!V52</f>
        <v>0</v>
      </c>
      <c r="AJ52" s="1036">
        <f>O52</f>
        <v>0</v>
      </c>
      <c r="AK52" s="1036">
        <f>P52</f>
        <v>0</v>
      </c>
      <c r="AL52" s="1036">
        <f>Q52</f>
        <v>0</v>
      </c>
      <c r="AM52" s="1036">
        <f>R52</f>
        <v>0</v>
      </c>
      <c r="AN52" s="1941"/>
      <c r="BE52" s="2261"/>
      <c r="BF52" s="91"/>
      <c r="BG52" s="2282"/>
      <c r="BH52" s="655" t="str">
        <f>'B - Monthly Positions'!D53</f>
        <v>£'000</v>
      </c>
      <c r="BI52" s="656" t="str">
        <f>'B - Monthly Positions'!E53</f>
        <v>£'000</v>
      </c>
      <c r="BJ52" s="656" t="str">
        <f>'B - Monthly Positions'!F53</f>
        <v>£'000</v>
      </c>
      <c r="BK52" s="656" t="str">
        <f>'B - Monthly Positions'!G53</f>
        <v>£'000</v>
      </c>
      <c r="BL52" s="656" t="str">
        <f>'B - Monthly Positions'!H53</f>
        <v>£'000</v>
      </c>
      <c r="BM52" s="656" t="str">
        <f>'B - Monthly Positions'!I53</f>
        <v>£'000</v>
      </c>
      <c r="BN52" s="656" t="str">
        <f>'B - Monthly Positions'!J53</f>
        <v>£'000</v>
      </c>
      <c r="BO52" s="656" t="str">
        <f>'B - Monthly Positions'!K53</f>
        <v>£'000</v>
      </c>
      <c r="BP52" s="656" t="str">
        <f>'B - Monthly Positions'!L53</f>
        <v>£'000</v>
      </c>
      <c r="BQ52" s="656" t="str">
        <f>'B - Monthly Positions'!M53</f>
        <v>£'000</v>
      </c>
      <c r="BR52" s="656" t="str">
        <f>'B - Monthly Positions'!N53</f>
        <v>£'000</v>
      </c>
      <c r="BS52" s="657" t="str">
        <f>'B - Monthly Positions'!O53</f>
        <v>£'000</v>
      </c>
      <c r="BT52" s="1161">
        <f>'B - Monthly Positions'!P53</f>
        <v>0</v>
      </c>
      <c r="BU52" s="1161">
        <f>'B - Monthly Positions'!Q53</f>
        <v>0</v>
      </c>
      <c r="BV52" s="2185"/>
      <c r="BW52" s="2185"/>
      <c r="BX52" s="155">
        <f>'B1 - Net Exp Profiles'!A52</f>
        <v>36</v>
      </c>
      <c r="BY52" s="1879" t="str">
        <f>'B1 - Net Exp Profiles'!B52</f>
        <v>Non Pay Savings Movement Not due to Covid-19</v>
      </c>
      <c r="BZ52" s="1352">
        <f>'B1 - Net Exp Profiles'!C52</f>
        <v>0</v>
      </c>
      <c r="CA52" s="1353">
        <f>'B1 - Net Exp Profiles'!D52</f>
        <v>0</v>
      </c>
      <c r="CB52" s="1353">
        <f>'B1 - Net Exp Profiles'!E52</f>
        <v>0</v>
      </c>
      <c r="CC52" s="1353">
        <f>'B1 - Net Exp Profiles'!F52</f>
        <v>0</v>
      </c>
      <c r="CD52" s="1353">
        <f>'B1 - Net Exp Profiles'!G52</f>
        <v>0</v>
      </c>
      <c r="CE52" s="1353">
        <f>'B1 - Net Exp Profiles'!H52</f>
        <v>0</v>
      </c>
      <c r="CF52" s="1353">
        <f>'B1 - Net Exp Profiles'!I52</f>
        <v>0</v>
      </c>
      <c r="CG52" s="1353">
        <f>'B1 - Net Exp Profiles'!J52</f>
        <v>0</v>
      </c>
      <c r="CH52" s="1353">
        <f>'B1 - Net Exp Profiles'!K52</f>
        <v>0</v>
      </c>
      <c r="CI52" s="1353">
        <f>'B1 - Net Exp Profiles'!L52</f>
        <v>0</v>
      </c>
      <c r="CJ52" s="1353">
        <f>'B1 - Net Exp Profiles'!M52</f>
        <v>0</v>
      </c>
      <c r="CK52" s="1510">
        <f>'B1 - Net Exp Profiles'!N52</f>
        <v>0</v>
      </c>
      <c r="CL52" s="1208">
        <f>'B1 - Net Exp Profiles'!O52</f>
        <v>0</v>
      </c>
      <c r="CM52" s="1208">
        <f>'B1 - Net Exp Profiles'!P52</f>
        <v>0</v>
      </c>
      <c r="CO52" s="1474">
        <f>'B2 - Pay &amp; Agency'!A52</f>
        <v>1</v>
      </c>
      <c r="CP52" s="2065" t="str">
        <f>'B2 - Pay &amp; Agency'!B52</f>
        <v>Vacancy</v>
      </c>
      <c r="CQ52" s="1978">
        <f>'B2 - Pay &amp; Agency'!C52</f>
        <v>0</v>
      </c>
      <c r="CR52" s="1979">
        <f>'B2 - Pay &amp; Agency'!D52</f>
        <v>0</v>
      </c>
      <c r="CS52" s="1979">
        <f>'B2 - Pay &amp; Agency'!E52</f>
        <v>0</v>
      </c>
      <c r="CT52" s="1979">
        <f>'B2 - Pay &amp; Agency'!F52</f>
        <v>0</v>
      </c>
      <c r="CU52" s="1979">
        <f>'B2 - Pay &amp; Agency'!G52</f>
        <v>0</v>
      </c>
      <c r="CV52" s="1979">
        <f>'B2 - Pay &amp; Agency'!H52</f>
        <v>0</v>
      </c>
      <c r="CW52" s="1979">
        <f>'B2 - Pay &amp; Agency'!I52</f>
        <v>0</v>
      </c>
      <c r="CX52" s="1979">
        <f>'B2 - Pay &amp; Agency'!J52</f>
        <v>0</v>
      </c>
      <c r="CY52" s="1979">
        <f>'B2 - Pay &amp; Agency'!K52</f>
        <v>0</v>
      </c>
      <c r="CZ52" s="1979">
        <f>'B2 - Pay &amp; Agency'!L52</f>
        <v>0</v>
      </c>
      <c r="DA52" s="1979">
        <f>'B2 - Pay &amp; Agency'!M52</f>
        <v>0</v>
      </c>
      <c r="DB52" s="1980">
        <f>'B2 - Pay &amp; Agency'!N52</f>
        <v>0</v>
      </c>
      <c r="DC52" s="1244">
        <f>'B2 - Pay &amp; Agency'!O52</f>
        <v>0</v>
      </c>
      <c r="DD52" s="1469">
        <f>'B2 - Pay &amp; Agency'!P52</f>
        <v>0</v>
      </c>
      <c r="DF52" s="2171">
        <f>'B3 - COVID-19'!A50</f>
        <v>40</v>
      </c>
      <c r="DG52" s="2147" t="str">
        <f>'B3 - COVID-19'!B50</f>
        <v>Sub total Tracing Provider Pay</v>
      </c>
      <c r="DH52" s="2148">
        <f>'B3 - COVID-19'!C50</f>
        <v>0</v>
      </c>
      <c r="DI52" s="2148">
        <f>'B3 - COVID-19'!D50</f>
        <v>0</v>
      </c>
      <c r="DJ52" s="2148">
        <f>'B3 - COVID-19'!E50</f>
        <v>0</v>
      </c>
      <c r="DK52" s="2148">
        <f>'B3 - COVID-19'!F50</f>
        <v>0</v>
      </c>
      <c r="DL52" s="2148">
        <f>'B3 - COVID-19'!G50</f>
        <v>0</v>
      </c>
      <c r="DM52" s="2148">
        <f>'B3 - COVID-19'!H50</f>
        <v>0</v>
      </c>
      <c r="DN52" s="2148">
        <f>'B3 - COVID-19'!I50</f>
        <v>0</v>
      </c>
      <c r="DO52" s="2148">
        <f>'B3 - COVID-19'!J50</f>
        <v>0</v>
      </c>
      <c r="DP52" s="2148">
        <f>'B3 - COVID-19'!K50</f>
        <v>0</v>
      </c>
      <c r="DQ52" s="2148">
        <f>'B3 - COVID-19'!L50</f>
        <v>0</v>
      </c>
      <c r="DR52" s="2148">
        <f>'B3 - COVID-19'!M50</f>
        <v>0</v>
      </c>
      <c r="DS52" s="2148">
        <f>'B3 - COVID-19'!N50</f>
        <v>0</v>
      </c>
      <c r="DT52" s="2148">
        <f>'B3 - COVID-19'!O50</f>
        <v>0</v>
      </c>
      <c r="DU52" s="2149">
        <f>'B3 - COVID-19'!P50</f>
        <v>0</v>
      </c>
      <c r="DV52" s="85"/>
      <c r="DW52" s="85"/>
      <c r="DY52" s="2303"/>
      <c r="DZ52" s="2603"/>
      <c r="EA52" s="2330"/>
      <c r="EB52" s="1012" t="str">
        <f>'C, C1 &amp; C2 - Savings Schemes'!D52</f>
        <v>£'000</v>
      </c>
      <c r="EC52" s="1012" t="str">
        <f>'C, C1 &amp; C2 - Savings Schemes'!E52</f>
        <v>£'000</v>
      </c>
      <c r="ED52" s="1012" t="str">
        <f>'C, C1 &amp; C2 - Savings Schemes'!F52</f>
        <v>£'000</v>
      </c>
      <c r="EE52" s="1012" t="str">
        <f>'C, C1 &amp; C2 - Savings Schemes'!G52</f>
        <v>£'000</v>
      </c>
      <c r="EF52" s="1012" t="str">
        <f>'C, C1 &amp; C2 - Savings Schemes'!H52</f>
        <v>£'000</v>
      </c>
      <c r="EG52" s="1012" t="str">
        <f>'C, C1 &amp; C2 - Savings Schemes'!I52</f>
        <v>£'000</v>
      </c>
      <c r="EH52" s="1012" t="str">
        <f>'C, C1 &amp; C2 - Savings Schemes'!J52</f>
        <v>£'000</v>
      </c>
      <c r="EI52" s="1012" t="str">
        <f>'C, C1 &amp; C2 - Savings Schemes'!K52</f>
        <v>£'000</v>
      </c>
      <c r="EJ52" s="1012" t="str">
        <f>'C, C1 &amp; C2 - Savings Schemes'!L52</f>
        <v>£'000</v>
      </c>
      <c r="EK52" s="1012" t="str">
        <f>'C, C1 &amp; C2 - Savings Schemes'!M52</f>
        <v>£'000</v>
      </c>
      <c r="EL52" s="1012" t="str">
        <f>'C, C1 &amp; C2 - Savings Schemes'!N52</f>
        <v>£'000</v>
      </c>
      <c r="EM52" s="158" t="str">
        <f>'C, C1 &amp; C2 - Savings Schemes'!O52</f>
        <v>£'000</v>
      </c>
      <c r="EN52" s="156"/>
      <c r="EO52" s="103"/>
      <c r="EP52" s="2185"/>
      <c r="EQ52" s="2185"/>
      <c r="ER52" s="2185"/>
      <c r="ES52" s="2185"/>
      <c r="ET52" s="2185"/>
      <c r="EU52" s="2185"/>
      <c r="EV52" s="2185"/>
      <c r="EW52" s="2185"/>
      <c r="EX52" s="2187"/>
      <c r="EY52" s="2187"/>
      <c r="EZ52" s="2187"/>
      <c r="FA52" s="2187"/>
      <c r="FB52" s="2187"/>
      <c r="FC52" s="2187"/>
      <c r="FD52" s="2187"/>
      <c r="FE52" s="2187"/>
      <c r="FF52" s="2187"/>
      <c r="FG52" s="2187"/>
      <c r="FH52" s="2187"/>
      <c r="FI52" s="2187"/>
      <c r="FJ52" s="2187"/>
      <c r="FK52" s="2187"/>
      <c r="FL52" s="2187"/>
      <c r="FM52" s="2187"/>
      <c r="FN52" s="2187"/>
      <c r="FO52" s="2187"/>
      <c r="FP52" s="2187"/>
      <c r="FQ52" s="2187"/>
      <c r="FR52" s="2187"/>
      <c r="FS52" s="2187"/>
      <c r="GF52" s="2375">
        <f>'E - Resource Limits'!A52</f>
        <v>40</v>
      </c>
      <c r="GG52" s="2376">
        <f>'E - Resource Limits'!B52</f>
        <v>0</v>
      </c>
      <c r="GH52" s="2377">
        <f>'E - Resource Limits'!C52</f>
        <v>0</v>
      </c>
      <c r="GI52" s="2377">
        <f>'E - Resource Limits'!D52</f>
        <v>0</v>
      </c>
      <c r="GJ52" s="2377">
        <f>'E - Resource Limits'!E52</f>
        <v>0</v>
      </c>
      <c r="GK52" s="2377">
        <f>'E - Resource Limits'!F52</f>
        <v>0</v>
      </c>
      <c r="GL52" s="2311">
        <f>'E - Resource Limits'!G52</f>
        <v>0</v>
      </c>
      <c r="GM52" s="2378">
        <f>'E - Resource Limits'!H52</f>
        <v>0</v>
      </c>
      <c r="GN52" s="2377">
        <f>'E - Resource Limits'!I52</f>
        <v>0</v>
      </c>
      <c r="GO52" s="2377">
        <f>'E - Resource Limits'!J52</f>
        <v>0</v>
      </c>
      <c r="GP52" s="2377">
        <f>'E - Resource Limits'!K52</f>
        <v>0</v>
      </c>
      <c r="GQ52" s="2379">
        <f>'E - Resource Limits'!L52</f>
        <v>0</v>
      </c>
      <c r="GR52" s="2190">
        <f t="shared" si="5"/>
        <v>0</v>
      </c>
      <c r="GT52" s="386">
        <f>'E1 - Invoiced Income'!A52</f>
        <v>37</v>
      </c>
      <c r="GU52" s="2821" t="str">
        <f>'E1 - Invoiced Income'!B52</f>
        <v>Tracing</v>
      </c>
      <c r="GV52" s="27">
        <f>'E1 - Invoiced Income'!C52</f>
        <v>0</v>
      </c>
      <c r="GW52" s="2823">
        <f>'E1 - Invoiced Income'!D52</f>
        <v>0</v>
      </c>
      <c r="GX52" s="213">
        <f>'E1 - Invoiced Income'!E52</f>
        <v>0</v>
      </c>
      <c r="GY52" s="2823">
        <f>'E1 - Invoiced Income'!F52</f>
        <v>0</v>
      </c>
      <c r="GZ52" s="2823">
        <f>'E1 - Invoiced Income'!G52</f>
        <v>0</v>
      </c>
      <c r="HA52" s="2823">
        <f>'E1 - Invoiced Income'!H52</f>
        <v>0</v>
      </c>
      <c r="HB52" s="2823">
        <f>'E1 - Invoiced Income'!I52</f>
        <v>0</v>
      </c>
      <c r="HC52" s="995"/>
      <c r="HD52" s="995"/>
      <c r="HE52" s="995"/>
      <c r="HF52" s="995"/>
      <c r="HG52" s="995"/>
      <c r="HH52" s="995"/>
      <c r="HI52" s="995"/>
      <c r="HJ52" s="995"/>
      <c r="HK52" s="995"/>
      <c r="HL52" s="995"/>
      <c r="HM52" s="205"/>
      <c r="HO52" s="2559"/>
      <c r="HP52" s="1942"/>
      <c r="HQ52" s="2604" t="str">
        <f>'F - SoFP'!C52</f>
        <v>Opening Balance</v>
      </c>
      <c r="HR52" s="2605" t="str">
        <f>'F - SoFP'!D52</f>
        <v>Closing Balance</v>
      </c>
      <c r="HS52" s="2605" t="str">
        <f>'F - SoFP'!E52</f>
        <v>Closing Balance</v>
      </c>
      <c r="HT52" s="2201"/>
      <c r="JD52" s="2351">
        <f>'I - Capital RLM'!A52</f>
        <v>34</v>
      </c>
      <c r="JE52" s="2390">
        <f>'I - Capital RLM'!B52</f>
        <v>0</v>
      </c>
      <c r="JF52" s="2272">
        <f>'I - Capital RLM'!C52</f>
        <v>0</v>
      </c>
      <c r="JG52" s="2272">
        <f>'I - Capital RLM'!D52</f>
        <v>0</v>
      </c>
      <c r="JH52" s="2382">
        <f>'I - Capital RLM'!E52</f>
        <v>0</v>
      </c>
      <c r="JI52" s="2383">
        <f>'I - Capital RLM'!F52</f>
        <v>0</v>
      </c>
      <c r="JJ52" s="2272">
        <f>'I - Capital RLM'!G52</f>
        <v>0</v>
      </c>
      <c r="JK52" s="2272">
        <f>'I - Capital RLM'!H52</f>
        <v>0</v>
      </c>
      <c r="JL52" s="2382">
        <f>'I - Capital RLM'!I52</f>
        <v>0</v>
      </c>
      <c r="JM52" s="2384"/>
      <c r="JN52" s="2129">
        <f>'I - Capital RLM'!K52</f>
        <v>0</v>
      </c>
      <c r="JO52" s="2384">
        <f t="shared" si="6"/>
        <v>0</v>
      </c>
      <c r="JQ52" s="2351">
        <f>'J - Capital In Year Schemes'!A52</f>
        <v>39</v>
      </c>
      <c r="JR52" s="2606" t="str">
        <f>'J - Capital In Year Schemes'!B52</f>
        <v>Other</v>
      </c>
      <c r="JS52" s="2606">
        <f>'J - Capital In Year Schemes'!C52</f>
        <v>0</v>
      </c>
      <c r="JT52" s="2607">
        <f>'J - Capital In Year Schemes'!D52</f>
        <v>0</v>
      </c>
      <c r="JU52" s="2315">
        <f>'J - Capital In Year Schemes'!E52</f>
        <v>0</v>
      </c>
      <c r="JV52" s="2315">
        <f>'J - Capital In Year Schemes'!F52</f>
        <v>0</v>
      </c>
      <c r="JW52" s="2315">
        <f>'J - Capital In Year Schemes'!G52</f>
        <v>0</v>
      </c>
      <c r="JX52" s="2315">
        <f>'J - Capital In Year Schemes'!H52</f>
        <v>0</v>
      </c>
      <c r="JY52" s="2315">
        <f>'J - Capital In Year Schemes'!I52</f>
        <v>0</v>
      </c>
      <c r="JZ52" s="2315">
        <f>'J - Capital In Year Schemes'!J52</f>
        <v>0</v>
      </c>
      <c r="KA52" s="2315">
        <f>'J - Capital In Year Schemes'!K52</f>
        <v>0</v>
      </c>
      <c r="KB52" s="2315">
        <f>'J - Capital In Year Schemes'!L52</f>
        <v>0</v>
      </c>
      <c r="KC52" s="2315">
        <f>'J - Capital In Year Schemes'!M52</f>
        <v>0</v>
      </c>
      <c r="KD52" s="2315">
        <f>'J - Capital In Year Schemes'!N52</f>
        <v>0</v>
      </c>
      <c r="KE52" s="2315">
        <f>'J - Capital In Year Schemes'!O52</f>
        <v>0</v>
      </c>
      <c r="KF52" s="2315">
        <f>'J - Capital In Year Schemes'!P52</f>
        <v>0</v>
      </c>
      <c r="KG52" s="2315">
        <f>'J - Capital In Year Schemes'!Q52</f>
        <v>0</v>
      </c>
      <c r="KH52" s="2338">
        <f>'J - Capital In Year Schemes'!R52</f>
        <v>0</v>
      </c>
      <c r="KI52" s="2338">
        <f>'J - Capital In Year Schemes'!S52</f>
        <v>0</v>
      </c>
      <c r="KJ52" s="2339">
        <f>'J - Capital In Year Schemes'!T52</f>
        <v>0</v>
      </c>
      <c r="KK52" s="2323"/>
      <c r="KM52" s="2316">
        <f>'K - Capital Disposals'!A52</f>
        <v>37</v>
      </c>
      <c r="KN52" s="2484">
        <f>'K - Capital Disposals'!B52</f>
        <v>0</v>
      </c>
      <c r="KO52" s="2325">
        <f>'K - Capital Disposals'!C52</f>
        <v>0</v>
      </c>
      <c r="KP52" s="2325">
        <f>'K - Capital Disposals'!D52</f>
        <v>0</v>
      </c>
      <c r="KQ52" s="2341">
        <f>'K - Capital Disposals'!E52</f>
        <v>0</v>
      </c>
      <c r="KR52" s="2327">
        <f>'K - Capital Disposals'!F52</f>
        <v>0</v>
      </c>
      <c r="KS52" s="2327">
        <f>'K - Capital Disposals'!G52</f>
        <v>0</v>
      </c>
      <c r="KT52" s="2317">
        <f>'K - Capital Disposals'!H52</f>
        <v>0</v>
      </c>
      <c r="KU52" s="2318">
        <f>'K - Capital Disposals'!I52</f>
        <v>0</v>
      </c>
      <c r="KV52" s="2933">
        <f>'K - Capital Disposals'!J52</f>
        <v>0</v>
      </c>
      <c r="KW52" s="2934"/>
      <c r="KX52" s="2934"/>
      <c r="KY52" s="2934"/>
      <c r="KZ52" s="2934"/>
      <c r="LA52" s="2934"/>
      <c r="LB52" s="2935"/>
      <c r="LC52" s="2190"/>
      <c r="LL52" s="1281"/>
      <c r="LM52" s="2461">
        <f>'M - Aged Debtors'!B52</f>
        <v>0</v>
      </c>
      <c r="LN52" s="2462">
        <f>'M - Aged Debtors'!C52</f>
        <v>0</v>
      </c>
      <c r="LO52" s="2463">
        <f>'M - Aged Debtors'!D52</f>
        <v>0</v>
      </c>
      <c r="LP52" s="2464">
        <f>'M - Aged Debtors'!E52</f>
        <v>0</v>
      </c>
      <c r="LQ52" s="2465">
        <f>'M - Aged Debtors'!F52</f>
        <v>0</v>
      </c>
      <c r="LR52" s="902" t="str">
        <f>'M - Aged Debtors'!G52</f>
        <v/>
      </c>
      <c r="LS52" s="899" t="str">
        <f>'M - Aged Debtors'!H52</f>
        <v/>
      </c>
      <c r="LT52" s="899" t="str">
        <f>'M - Aged Debtors'!I52</f>
        <v/>
      </c>
      <c r="LU52" s="900" t="str">
        <f>'M - Aged Debtors'!J52</f>
        <v/>
      </c>
      <c r="LV52" s="2043">
        <f>'M - Aged Debtors'!K52</f>
        <v>0</v>
      </c>
      <c r="LX52" s="2931" t="str">
        <f>'N - GMS'!A52</f>
        <v/>
      </c>
      <c r="LY52" s="2932"/>
      <c r="LZ52" s="2932"/>
      <c r="MA52" s="2929"/>
      <c r="MB52" s="2929"/>
      <c r="MC52" s="2929"/>
      <c r="MD52" s="2929"/>
      <c r="ME52" s="2929"/>
      <c r="MF52" s="2929"/>
      <c r="MH52" s="2051">
        <f>'O - Dental'!A52</f>
        <v>0</v>
      </c>
      <c r="MI52" s="2052"/>
      <c r="MJ52" s="773">
        <f>'O - Dental'!C52</f>
        <v>42</v>
      </c>
      <c r="MK52" s="721">
        <f>'O - Dental'!D52</f>
        <v>0</v>
      </c>
      <c r="ML52" s="2467">
        <f>'O - Dental'!E52</f>
        <v>0</v>
      </c>
      <c r="MM52" s="2468">
        <f>'O - Dental'!F52</f>
        <v>0</v>
      </c>
      <c r="MN52" s="2469">
        <f>'O - Dental'!G52</f>
        <v>0</v>
      </c>
      <c r="MO52" s="717"/>
      <c r="MP52" s="1973">
        <f>'O - Dental'!I52</f>
        <v>0</v>
      </c>
    </row>
    <row r="53" spans="13:354" ht="20" customHeight="1" thickTop="1" thickBot="1">
      <c r="M53" s="1022"/>
      <c r="N53" s="1022"/>
      <c r="O53" s="1022"/>
      <c r="P53" s="1022"/>
      <c r="Q53" s="1022"/>
      <c r="R53" s="1022"/>
      <c r="V53" s="1022"/>
      <c r="W53" s="1070"/>
      <c r="X53" s="1070"/>
      <c r="Y53" s="1070"/>
      <c r="Z53" s="1070"/>
      <c r="AA53" s="1070"/>
      <c r="AB53" s="1070"/>
      <c r="AC53" s="1070"/>
      <c r="AD53" s="1070"/>
      <c r="AE53" s="1070"/>
      <c r="AF53" s="1070"/>
      <c r="AG53" s="1070"/>
      <c r="AH53" s="1070"/>
      <c r="AI53" s="1022"/>
      <c r="AJ53" s="1022"/>
      <c r="AN53" s="1941"/>
      <c r="BE53" s="2302"/>
      <c r="BF53" s="2608" t="str">
        <f>'B - Monthly Positions'!B54</f>
        <v>DEL</v>
      </c>
      <c r="BG53" s="1180" t="str">
        <f>'B - Monthly Positions'!C54</f>
        <v xml:space="preserve"> </v>
      </c>
      <c r="BH53" s="1248">
        <f>'B - Monthly Positions'!D54</f>
        <v>0</v>
      </c>
      <c r="BI53" s="1249">
        <f>'B - Monthly Positions'!E54</f>
        <v>0</v>
      </c>
      <c r="BJ53" s="1249">
        <f>'B - Monthly Positions'!F54</f>
        <v>0</v>
      </c>
      <c r="BK53" s="1249">
        <f>'B - Monthly Positions'!G54</f>
        <v>0</v>
      </c>
      <c r="BL53" s="1249">
        <f>'B - Monthly Positions'!H54</f>
        <v>0</v>
      </c>
      <c r="BM53" s="1249">
        <f>'B - Monthly Positions'!I54</f>
        <v>0</v>
      </c>
      <c r="BN53" s="1249">
        <f>'B - Monthly Positions'!J54</f>
        <v>0</v>
      </c>
      <c r="BO53" s="1249">
        <f>'B - Monthly Positions'!K54</f>
        <v>0</v>
      </c>
      <c r="BP53" s="1249">
        <f>'B - Monthly Positions'!L54</f>
        <v>0</v>
      </c>
      <c r="BQ53" s="1249">
        <f>'B - Monthly Positions'!M54</f>
        <v>0</v>
      </c>
      <c r="BR53" s="1249">
        <f>'B - Monthly Positions'!N54</f>
        <v>0</v>
      </c>
      <c r="BS53" s="1250">
        <f>'B - Monthly Positions'!O54</f>
        <v>0</v>
      </c>
      <c r="BT53" s="1200">
        <f>'B - Monthly Positions'!P54</f>
        <v>0</v>
      </c>
      <c r="BU53" s="1200">
        <f>'B - Monthly Positions'!Q54</f>
        <v>0</v>
      </c>
      <c r="BV53" s="2185"/>
      <c r="BW53" s="2185"/>
      <c r="BX53" s="97">
        <f>'B1 - Net Exp Profiles'!A53</f>
        <v>37</v>
      </c>
      <c r="BY53" s="1520" t="str">
        <f>'B1 - Net Exp Profiles'!B53</f>
        <v>Non Pay Accountancy Gains - Actual/Forecast</v>
      </c>
      <c r="BZ53" s="1425">
        <f>'B1 - Net Exp Profiles'!C53</f>
        <v>0</v>
      </c>
      <c r="CA53" s="1426">
        <f>'B1 - Net Exp Profiles'!D53</f>
        <v>0</v>
      </c>
      <c r="CB53" s="1426">
        <f>'B1 - Net Exp Profiles'!E53</f>
        <v>0</v>
      </c>
      <c r="CC53" s="1426">
        <f>'B1 - Net Exp Profiles'!F53</f>
        <v>0</v>
      </c>
      <c r="CD53" s="1426">
        <f>'B1 - Net Exp Profiles'!G53</f>
        <v>0</v>
      </c>
      <c r="CE53" s="1426">
        <f>'B1 - Net Exp Profiles'!H53</f>
        <v>0</v>
      </c>
      <c r="CF53" s="1426">
        <f>'B1 - Net Exp Profiles'!I53</f>
        <v>0</v>
      </c>
      <c r="CG53" s="1426">
        <f>'B1 - Net Exp Profiles'!J53</f>
        <v>0</v>
      </c>
      <c r="CH53" s="1426">
        <f>'B1 - Net Exp Profiles'!K53</f>
        <v>0</v>
      </c>
      <c r="CI53" s="1426">
        <f>'B1 - Net Exp Profiles'!L53</f>
        <v>0</v>
      </c>
      <c r="CJ53" s="1426">
        <f>'B1 - Net Exp Profiles'!M53</f>
        <v>0</v>
      </c>
      <c r="CK53" s="1427">
        <f>'B1 - Net Exp Profiles'!N53</f>
        <v>0</v>
      </c>
      <c r="CL53" s="1367">
        <f>'B1 - Net Exp Profiles'!O53</f>
        <v>0</v>
      </c>
      <c r="CM53" s="1349">
        <f>'B1 - Net Exp Profiles'!P53</f>
        <v>0</v>
      </c>
      <c r="CO53" s="1475">
        <f>'B2 - Pay &amp; Agency'!A53</f>
        <v>2</v>
      </c>
      <c r="CP53" s="2066" t="str">
        <f>'B2 - Pay &amp; Agency'!B53</f>
        <v>Maternity/Paternity/Adoption Leave</v>
      </c>
      <c r="CQ53" s="1987">
        <f>'B2 - Pay &amp; Agency'!C53</f>
        <v>0</v>
      </c>
      <c r="CR53" s="1988">
        <f>'B2 - Pay &amp; Agency'!D53</f>
        <v>0</v>
      </c>
      <c r="CS53" s="1988">
        <f>'B2 - Pay &amp; Agency'!E53</f>
        <v>0</v>
      </c>
      <c r="CT53" s="1988">
        <f>'B2 - Pay &amp; Agency'!F53</f>
        <v>0</v>
      </c>
      <c r="CU53" s="1988">
        <f>'B2 - Pay &amp; Agency'!G53</f>
        <v>0</v>
      </c>
      <c r="CV53" s="1988">
        <f>'B2 - Pay &amp; Agency'!H53</f>
        <v>0</v>
      </c>
      <c r="CW53" s="1988">
        <f>'B2 - Pay &amp; Agency'!I53</f>
        <v>0</v>
      </c>
      <c r="CX53" s="1988">
        <f>'B2 - Pay &amp; Agency'!J53</f>
        <v>0</v>
      </c>
      <c r="CY53" s="1988">
        <f>'B2 - Pay &amp; Agency'!K53</f>
        <v>0</v>
      </c>
      <c r="CZ53" s="1988">
        <f>'B2 - Pay &amp; Agency'!L53</f>
        <v>0</v>
      </c>
      <c r="DA53" s="1988">
        <f>'B2 - Pay &amp; Agency'!M53</f>
        <v>0</v>
      </c>
      <c r="DB53" s="1989">
        <f>'B2 - Pay &amp; Agency'!N53</f>
        <v>0</v>
      </c>
      <c r="DC53" s="1470">
        <f>'B2 - Pay &amp; Agency'!O53</f>
        <v>0</v>
      </c>
      <c r="DD53" s="1471">
        <f>'B2 - Pay &amp; Agency'!P53</f>
        <v>0</v>
      </c>
      <c r="DF53" s="2137">
        <f>'B3 - COVID-19'!A51</f>
        <v>41</v>
      </c>
      <c r="DG53" s="2152" t="str">
        <f>'B3 - COVID-19'!B51</f>
        <v>Primary Care Contractor (excluding drugs)</v>
      </c>
      <c r="DH53" s="1476">
        <f>'B3 - COVID-19'!C51</f>
        <v>0</v>
      </c>
      <c r="DI53" s="1473">
        <f>'B3 - COVID-19'!D51</f>
        <v>0</v>
      </c>
      <c r="DJ53" s="1473">
        <f>'B3 - COVID-19'!E51</f>
        <v>0</v>
      </c>
      <c r="DK53" s="1473">
        <f>'B3 - COVID-19'!F51</f>
        <v>0</v>
      </c>
      <c r="DL53" s="1473">
        <f>'B3 - COVID-19'!G51</f>
        <v>0</v>
      </c>
      <c r="DM53" s="1473">
        <f>'B3 - COVID-19'!H51</f>
        <v>0</v>
      </c>
      <c r="DN53" s="1473">
        <f>'B3 - COVID-19'!I51</f>
        <v>0</v>
      </c>
      <c r="DO53" s="1473">
        <f>'B3 - COVID-19'!J51</f>
        <v>0</v>
      </c>
      <c r="DP53" s="1473">
        <f>'B3 - COVID-19'!K51</f>
        <v>0</v>
      </c>
      <c r="DQ53" s="1473">
        <f>'B3 - COVID-19'!L51</f>
        <v>0</v>
      </c>
      <c r="DR53" s="1473">
        <f>'B3 - COVID-19'!M51</f>
        <v>0</v>
      </c>
      <c r="DS53" s="1480">
        <f>'B3 - COVID-19'!N51</f>
        <v>0</v>
      </c>
      <c r="DT53" s="2087">
        <f>'B3 - COVID-19'!O51</f>
        <v>0</v>
      </c>
      <c r="DU53" s="2088">
        <f>'B3 - COVID-19'!P51</f>
        <v>0</v>
      </c>
      <c r="DV53" s="85"/>
      <c r="DW53" s="85"/>
      <c r="DY53" s="2374">
        <f>'C, C1 &amp; C2 - Savings Schemes'!A53</f>
        <v>1</v>
      </c>
      <c r="DZ53" s="2910" t="str">
        <f>'C, C1 &amp; C2 - Savings Schemes'!B53</f>
        <v>Changes in Staffing Establishment</v>
      </c>
      <c r="EA53" s="93" t="str">
        <f>'C, C1 &amp; C2 - Savings Schemes'!C53</f>
        <v>Budget/Plan</v>
      </c>
      <c r="EB53" s="2053">
        <f>'C, C1 &amp; C2 - Savings Schemes'!D53</f>
        <v>0</v>
      </c>
      <c r="EC53" s="2054">
        <f>'C, C1 &amp; C2 - Savings Schemes'!E53</f>
        <v>0</v>
      </c>
      <c r="ED53" s="2054">
        <f>'C, C1 &amp; C2 - Savings Schemes'!F53</f>
        <v>0</v>
      </c>
      <c r="EE53" s="2054">
        <f>'C, C1 &amp; C2 - Savings Schemes'!G53</f>
        <v>0</v>
      </c>
      <c r="EF53" s="2054">
        <f>'C, C1 &amp; C2 - Savings Schemes'!H53</f>
        <v>0</v>
      </c>
      <c r="EG53" s="2054">
        <f>'C, C1 &amp; C2 - Savings Schemes'!I53</f>
        <v>0</v>
      </c>
      <c r="EH53" s="2054">
        <f>'C, C1 &amp; C2 - Savings Schemes'!J53</f>
        <v>0</v>
      </c>
      <c r="EI53" s="2054">
        <f>'C, C1 &amp; C2 - Savings Schemes'!K53</f>
        <v>0</v>
      </c>
      <c r="EJ53" s="2054">
        <f>'C, C1 &amp; C2 - Savings Schemes'!L53</f>
        <v>0</v>
      </c>
      <c r="EK53" s="2054">
        <f>'C, C1 &amp; C2 - Savings Schemes'!M53</f>
        <v>0</v>
      </c>
      <c r="EL53" s="2054">
        <f>'C, C1 &amp; C2 - Savings Schemes'!N53</f>
        <v>0</v>
      </c>
      <c r="EM53" s="2055">
        <f>'C, C1 &amp; C2 - Savings Schemes'!O53</f>
        <v>0</v>
      </c>
      <c r="EN53" s="131">
        <f>'C, C1 &amp; C2 - Savings Schemes'!P53</f>
        <v>0</v>
      </c>
      <c r="EO53" s="1023">
        <f>'C, C1 &amp; C2 - Savings Schemes'!Q53</f>
        <v>0</v>
      </c>
      <c r="EP53" s="2185"/>
      <c r="EQ53" s="2185"/>
      <c r="ER53" s="2185"/>
      <c r="ES53" s="2185"/>
      <c r="ET53" s="2185"/>
      <c r="EU53" s="2185"/>
      <c r="EV53" s="2185"/>
      <c r="EW53" s="2185"/>
      <c r="EX53" s="2187"/>
      <c r="EY53" s="2187"/>
      <c r="EZ53" s="2187"/>
      <c r="FA53" s="2187"/>
      <c r="FB53" s="2187"/>
      <c r="FC53" s="2187"/>
      <c r="FD53" s="2187"/>
      <c r="FE53" s="2187"/>
      <c r="FF53" s="2187"/>
      <c r="FG53" s="2187"/>
      <c r="FH53" s="2187"/>
      <c r="FI53" s="2187"/>
      <c r="FJ53" s="2187"/>
      <c r="FK53" s="2187"/>
      <c r="FL53" s="2187"/>
      <c r="FM53" s="2187"/>
      <c r="FN53" s="2187"/>
      <c r="FO53" s="2187"/>
      <c r="FP53" s="2187"/>
      <c r="FQ53" s="2187"/>
      <c r="FR53" s="2187"/>
      <c r="FS53" s="2187"/>
      <c r="GF53" s="2375">
        <f>'E - Resource Limits'!A53</f>
        <v>41</v>
      </c>
      <c r="GG53" s="2376">
        <f>'E - Resource Limits'!B53</f>
        <v>0</v>
      </c>
      <c r="GH53" s="2377">
        <f>'E - Resource Limits'!C53</f>
        <v>0</v>
      </c>
      <c r="GI53" s="2377">
        <f>'E - Resource Limits'!D53</f>
        <v>0</v>
      </c>
      <c r="GJ53" s="2377">
        <f>'E - Resource Limits'!E53</f>
        <v>0</v>
      </c>
      <c r="GK53" s="2377">
        <f>'E - Resource Limits'!F53</f>
        <v>0</v>
      </c>
      <c r="GL53" s="2311">
        <f>'E - Resource Limits'!G53</f>
        <v>0</v>
      </c>
      <c r="GM53" s="2378">
        <f>'E - Resource Limits'!H53</f>
        <v>0</v>
      </c>
      <c r="GN53" s="2377">
        <f>'E - Resource Limits'!I53</f>
        <v>0</v>
      </c>
      <c r="GO53" s="2377">
        <f>'E - Resource Limits'!J53</f>
        <v>0</v>
      </c>
      <c r="GP53" s="2377">
        <f>'E - Resource Limits'!K53</f>
        <v>0</v>
      </c>
      <c r="GQ53" s="2379">
        <f>'E - Resource Limits'!L53</f>
        <v>0</v>
      </c>
      <c r="GR53" s="2190">
        <f t="shared" si="5"/>
        <v>0</v>
      </c>
      <c r="GT53" s="386">
        <f>'E1 - Invoiced Income'!A53</f>
        <v>38</v>
      </c>
      <c r="GU53" s="2821" t="str">
        <f>'E1 - Invoiced Income'!B53</f>
        <v>Mass COVID-19 Vaccination</v>
      </c>
      <c r="GV53" s="27">
        <f>'E1 - Invoiced Income'!C53</f>
        <v>0</v>
      </c>
      <c r="GW53" s="2823">
        <f>'E1 - Invoiced Income'!D53</f>
        <v>0</v>
      </c>
      <c r="GX53" s="213">
        <f>'E1 - Invoiced Income'!E53</f>
        <v>0</v>
      </c>
      <c r="GY53" s="2823">
        <f>'E1 - Invoiced Income'!F53</f>
        <v>0</v>
      </c>
      <c r="GZ53" s="2823">
        <f>'E1 - Invoiced Income'!G53</f>
        <v>0</v>
      </c>
      <c r="HA53" s="2823">
        <f>'E1 - Invoiced Income'!H53</f>
        <v>0</v>
      </c>
      <c r="HB53" s="2823">
        <f>'E1 - Invoiced Income'!I53</f>
        <v>0</v>
      </c>
      <c r="HC53" s="995"/>
      <c r="HD53" s="995"/>
      <c r="HE53" s="995"/>
      <c r="HF53" s="995"/>
      <c r="HG53" s="995"/>
      <c r="HH53" s="995"/>
      <c r="HI53" s="995"/>
      <c r="HJ53" s="995"/>
      <c r="HK53" s="995"/>
      <c r="HL53" s="995"/>
      <c r="HM53" s="205"/>
      <c r="HO53" s="2559"/>
      <c r="HP53" s="1942"/>
      <c r="HQ53" s="2609" t="str">
        <f>'F - SoFP'!C53</f>
        <v>Beginning of</v>
      </c>
      <c r="HR53" s="2610" t="str">
        <f>'F - SoFP'!D53</f>
        <v xml:space="preserve">End of </v>
      </c>
      <c r="HS53" s="2610" t="str">
        <f>'F - SoFP'!E53</f>
        <v xml:space="preserve">End of </v>
      </c>
      <c r="HT53" s="2201"/>
      <c r="JD53" s="2351">
        <f>'I - Capital RLM'!A53</f>
        <v>35</v>
      </c>
      <c r="JE53" s="2390">
        <f>'I - Capital RLM'!B53</f>
        <v>0</v>
      </c>
      <c r="JF53" s="2272">
        <f>'I - Capital RLM'!C53</f>
        <v>0</v>
      </c>
      <c r="JG53" s="2272">
        <f>'I - Capital RLM'!D53</f>
        <v>0</v>
      </c>
      <c r="JH53" s="2382">
        <f>'I - Capital RLM'!E53</f>
        <v>0</v>
      </c>
      <c r="JI53" s="2383">
        <f>'I - Capital RLM'!F53</f>
        <v>0</v>
      </c>
      <c r="JJ53" s="2272">
        <f>'I - Capital RLM'!G53</f>
        <v>0</v>
      </c>
      <c r="JK53" s="2272">
        <f>'I - Capital RLM'!H53</f>
        <v>0</v>
      </c>
      <c r="JL53" s="2382">
        <f>'I - Capital RLM'!I53</f>
        <v>0</v>
      </c>
      <c r="JM53" s="2384"/>
      <c r="JN53" s="2129">
        <f>'I - Capital RLM'!K53</f>
        <v>0</v>
      </c>
      <c r="JO53" s="2384">
        <f t="shared" si="6"/>
        <v>0</v>
      </c>
      <c r="JQ53" s="2570">
        <f>'J - Capital In Year Schemes'!A53</f>
        <v>40</v>
      </c>
      <c r="JR53" s="2571" t="str">
        <f>'J - Capital In Year Schemes'!B53</f>
        <v>Sub Total</v>
      </c>
      <c r="JS53" s="2571">
        <f>'J - Capital In Year Schemes'!C53</f>
        <v>0</v>
      </c>
      <c r="JT53" s="2300">
        <f>'J - Capital In Year Schemes'!D53</f>
        <v>0</v>
      </c>
      <c r="JU53" s="2300">
        <f>'J - Capital In Year Schemes'!E53</f>
        <v>0</v>
      </c>
      <c r="JV53" s="2300">
        <f>'J - Capital In Year Schemes'!F53</f>
        <v>0</v>
      </c>
      <c r="JW53" s="2300">
        <f>'J - Capital In Year Schemes'!G53</f>
        <v>0</v>
      </c>
      <c r="JX53" s="2300">
        <f>'J - Capital In Year Schemes'!H53</f>
        <v>0</v>
      </c>
      <c r="JY53" s="2300">
        <f>'J - Capital In Year Schemes'!I53</f>
        <v>0</v>
      </c>
      <c r="JZ53" s="2300">
        <f>'J - Capital In Year Schemes'!J53</f>
        <v>0</v>
      </c>
      <c r="KA53" s="2300">
        <f>'J - Capital In Year Schemes'!K53</f>
        <v>0</v>
      </c>
      <c r="KB53" s="2300">
        <f>'J - Capital In Year Schemes'!L53</f>
        <v>0</v>
      </c>
      <c r="KC53" s="2300">
        <f>'J - Capital In Year Schemes'!M53</f>
        <v>0</v>
      </c>
      <c r="KD53" s="2300">
        <f>'J - Capital In Year Schemes'!N53</f>
        <v>0</v>
      </c>
      <c r="KE53" s="2300">
        <f>'J - Capital In Year Schemes'!O53</f>
        <v>0</v>
      </c>
      <c r="KF53" s="2300">
        <f>'J - Capital In Year Schemes'!P53</f>
        <v>0</v>
      </c>
      <c r="KG53" s="2300">
        <f>'J - Capital In Year Schemes'!Q53</f>
        <v>0</v>
      </c>
      <c r="KH53" s="2300">
        <f>'J - Capital In Year Schemes'!R53</f>
        <v>0</v>
      </c>
      <c r="KI53" s="2300">
        <f>'J - Capital In Year Schemes'!S53</f>
        <v>0</v>
      </c>
      <c r="KJ53" s="2611"/>
      <c r="KK53" s="2323"/>
      <c r="KM53" s="2316">
        <f>'K - Capital Disposals'!A53</f>
        <v>38</v>
      </c>
      <c r="KN53" s="2484">
        <f>'K - Capital Disposals'!B53</f>
        <v>0</v>
      </c>
      <c r="KO53" s="2325">
        <f>'K - Capital Disposals'!C53</f>
        <v>0</v>
      </c>
      <c r="KP53" s="2325">
        <f>'K - Capital Disposals'!D53</f>
        <v>0</v>
      </c>
      <c r="KQ53" s="2341">
        <f>'K - Capital Disposals'!E53</f>
        <v>0</v>
      </c>
      <c r="KR53" s="2327">
        <f>'K - Capital Disposals'!F53</f>
        <v>0</v>
      </c>
      <c r="KS53" s="2327">
        <f>'K - Capital Disposals'!G53</f>
        <v>0</v>
      </c>
      <c r="KT53" s="2317">
        <f>'K - Capital Disposals'!H53</f>
        <v>0</v>
      </c>
      <c r="KU53" s="2318">
        <f>'K - Capital Disposals'!I53</f>
        <v>0</v>
      </c>
      <c r="KV53" s="2933">
        <f>'K - Capital Disposals'!J53</f>
        <v>0</v>
      </c>
      <c r="KW53" s="2934"/>
      <c r="KX53" s="2934"/>
      <c r="KY53" s="2934"/>
      <c r="KZ53" s="2934"/>
      <c r="LA53" s="2934"/>
      <c r="LB53" s="2935"/>
      <c r="LC53" s="2190"/>
      <c r="LL53" s="1281"/>
      <c r="LM53" s="2461">
        <f>'M - Aged Debtors'!B53</f>
        <v>0</v>
      </c>
      <c r="LN53" s="2462">
        <f>'M - Aged Debtors'!C53</f>
        <v>0</v>
      </c>
      <c r="LO53" s="2463">
        <f>'M - Aged Debtors'!D53</f>
        <v>0</v>
      </c>
      <c r="LP53" s="2464">
        <f>'M - Aged Debtors'!E53</f>
        <v>0</v>
      </c>
      <c r="LQ53" s="2465">
        <f>'M - Aged Debtors'!F53</f>
        <v>0</v>
      </c>
      <c r="LR53" s="902" t="str">
        <f>'M - Aged Debtors'!G53</f>
        <v/>
      </c>
      <c r="LS53" s="899" t="str">
        <f>'M - Aged Debtors'!H53</f>
        <v/>
      </c>
      <c r="LT53" s="899" t="str">
        <f>'M - Aged Debtors'!I53</f>
        <v/>
      </c>
      <c r="LU53" s="900" t="str">
        <f>'M - Aged Debtors'!J53</f>
        <v/>
      </c>
      <c r="LV53" s="2043">
        <f>'M - Aged Debtors'!K53</f>
        <v>0</v>
      </c>
      <c r="LX53" s="535"/>
      <c r="LY53" s="535"/>
      <c r="LZ53" s="535"/>
      <c r="MA53" s="536"/>
      <c r="MB53" s="2936"/>
      <c r="MC53" s="2936"/>
      <c r="MD53" s="2936"/>
      <c r="ME53" s="2936"/>
      <c r="MF53" s="2936"/>
      <c r="MH53" s="774" t="str">
        <f>'O - Dental'!A53</f>
        <v>TOTAL OTHER (must equal line 12)</v>
      </c>
      <c r="MI53" s="775"/>
      <c r="MJ53" s="776">
        <f>'O - Dental'!C53</f>
        <v>43</v>
      </c>
      <c r="MK53" s="733">
        <f>'O - Dental'!D53</f>
        <v>0</v>
      </c>
      <c r="ML53" s="734">
        <f>'O - Dental'!E53</f>
        <v>0</v>
      </c>
      <c r="MM53" s="735">
        <f>'O - Dental'!F53</f>
        <v>0</v>
      </c>
      <c r="MN53" s="734">
        <f>'O - Dental'!G53</f>
        <v>0</v>
      </c>
      <c r="MO53" s="736"/>
      <c r="MP53" s="735">
        <f>'O - Dental'!I53</f>
        <v>0</v>
      </c>
    </row>
    <row r="54" spans="13:354" ht="20" customHeight="1" thickBot="1">
      <c r="M54" s="1035">
        <f>'A - Movement'!A54</f>
        <v>42</v>
      </c>
      <c r="N54" s="2767" t="str">
        <f>'A - Movement'!B54</f>
        <v>Operational - Forecast Outturn (- Deficit / + Surplus)</v>
      </c>
      <c r="O54" s="1036">
        <f>'A - Movement'!C54</f>
        <v>0</v>
      </c>
      <c r="P54" s="1022"/>
      <c r="Q54" s="1022"/>
      <c r="R54" s="1022"/>
      <c r="S54" s="1941"/>
      <c r="U54" s="1037">
        <f>'A - Movement'!I54</f>
        <v>42</v>
      </c>
      <c r="V54" s="2767" t="str">
        <f>N54</f>
        <v>Operational - Forecast Outturn (- Deficit / + Surplus)</v>
      </c>
      <c r="W54" s="1036">
        <f>'A - Movement'!J54</f>
        <v>0</v>
      </c>
      <c r="X54" s="1036">
        <f>'A - Movement'!K54</f>
        <v>0</v>
      </c>
      <c r="Y54" s="1036">
        <f>'A - Movement'!L54</f>
        <v>0</v>
      </c>
      <c r="Z54" s="1036">
        <f>'A - Movement'!M54</f>
        <v>0</v>
      </c>
      <c r="AA54" s="1036">
        <f>'A - Movement'!N54</f>
        <v>0</v>
      </c>
      <c r="AB54" s="1036">
        <f>'A - Movement'!O54</f>
        <v>0</v>
      </c>
      <c r="AC54" s="1036">
        <f>'A - Movement'!P54</f>
        <v>0</v>
      </c>
      <c r="AD54" s="1036">
        <f>'A - Movement'!Q54</f>
        <v>0</v>
      </c>
      <c r="AE54" s="1036">
        <f>'A - Movement'!R54</f>
        <v>0</v>
      </c>
      <c r="AF54" s="1036">
        <f>'A - Movement'!S54</f>
        <v>0</v>
      </c>
      <c r="AG54" s="1036">
        <f>'A - Movement'!T54</f>
        <v>0</v>
      </c>
      <c r="AH54" s="1036">
        <f>'A - Movement'!U54</f>
        <v>0</v>
      </c>
      <c r="AI54" s="1036">
        <f>'A - Movement'!V54</f>
        <v>0</v>
      </c>
      <c r="AJ54" s="1036">
        <f>O54</f>
        <v>0</v>
      </c>
      <c r="AK54" s="1036">
        <f>P54</f>
        <v>0</v>
      </c>
      <c r="AL54" s="1036">
        <f>Q54</f>
        <v>0</v>
      </c>
      <c r="AM54" s="1036">
        <f>R54</f>
        <v>0</v>
      </c>
      <c r="AN54" s="1941"/>
      <c r="BE54" s="2328">
        <f>'B - Monthly Positions'!A55</f>
        <v>35</v>
      </c>
      <c r="BF54" s="2612" t="str">
        <f>'B - Monthly Positions'!B55</f>
        <v>Baseline Provider Depreciation</v>
      </c>
      <c r="BG54" s="1202" t="str">
        <f>'B - Monthly Positions'!C55</f>
        <v>Actual/F'cast</v>
      </c>
      <c r="BH54" s="2022">
        <f>'B - Monthly Positions'!D55</f>
        <v>0</v>
      </c>
      <c r="BI54" s="2001">
        <f>'B - Monthly Positions'!E55</f>
        <v>0</v>
      </c>
      <c r="BJ54" s="2001">
        <f>'B - Monthly Positions'!F55</f>
        <v>0</v>
      </c>
      <c r="BK54" s="2001">
        <f>'B - Monthly Positions'!G55</f>
        <v>0</v>
      </c>
      <c r="BL54" s="2001">
        <f>'B - Monthly Positions'!H55</f>
        <v>0</v>
      </c>
      <c r="BM54" s="2001">
        <f>'B - Monthly Positions'!I55</f>
        <v>0</v>
      </c>
      <c r="BN54" s="2001">
        <f>'B - Monthly Positions'!J55</f>
        <v>0</v>
      </c>
      <c r="BO54" s="2001">
        <f>'B - Monthly Positions'!K55</f>
        <v>0</v>
      </c>
      <c r="BP54" s="2001">
        <f>'B - Monthly Positions'!L55</f>
        <v>0</v>
      </c>
      <c r="BQ54" s="2001">
        <f>'B - Monthly Positions'!M55</f>
        <v>0</v>
      </c>
      <c r="BR54" s="2001">
        <f>'B - Monthly Positions'!N55</f>
        <v>0</v>
      </c>
      <c r="BS54" s="2056">
        <f>'B - Monthly Positions'!O55</f>
        <v>0</v>
      </c>
      <c r="BT54" s="79">
        <f>'B - Monthly Positions'!P55</f>
        <v>0</v>
      </c>
      <c r="BU54" s="1023">
        <f>'B - Monthly Positions'!Q55</f>
        <v>0</v>
      </c>
      <c r="BV54" s="2559"/>
      <c r="BW54" s="2559"/>
      <c r="BX54" s="155">
        <f>'B1 - Net Exp Profiles'!A54</f>
        <v>38</v>
      </c>
      <c r="BY54" s="2812" t="str">
        <f>'B1 - Net Exp Profiles'!B54</f>
        <v>In Year Operational Non Pay Expenditure Cost Reduction Due To C19 (Positive Values)</v>
      </c>
      <c r="BZ54" s="2796">
        <f>'B1 - Net Exp Profiles'!C54</f>
        <v>0</v>
      </c>
      <c r="CA54" s="2797">
        <f>'B1 - Net Exp Profiles'!D54</f>
        <v>0</v>
      </c>
      <c r="CB54" s="2797">
        <f>'B1 - Net Exp Profiles'!E54</f>
        <v>0</v>
      </c>
      <c r="CC54" s="2797">
        <f>'B1 - Net Exp Profiles'!F54</f>
        <v>0</v>
      </c>
      <c r="CD54" s="2797">
        <f>'B1 - Net Exp Profiles'!G54</f>
        <v>0</v>
      </c>
      <c r="CE54" s="2797">
        <f>'B1 - Net Exp Profiles'!H54</f>
        <v>0</v>
      </c>
      <c r="CF54" s="2797">
        <f>'B1 - Net Exp Profiles'!I54</f>
        <v>0</v>
      </c>
      <c r="CG54" s="2797">
        <f>'B1 - Net Exp Profiles'!J54</f>
        <v>0</v>
      </c>
      <c r="CH54" s="2797">
        <f>'B1 - Net Exp Profiles'!K54</f>
        <v>0</v>
      </c>
      <c r="CI54" s="2797">
        <f>'B1 - Net Exp Profiles'!L54</f>
        <v>0</v>
      </c>
      <c r="CJ54" s="2797">
        <f>'B1 - Net Exp Profiles'!M54</f>
        <v>0</v>
      </c>
      <c r="CK54" s="2798">
        <f>'B1 - Net Exp Profiles'!N54</f>
        <v>0</v>
      </c>
      <c r="CL54" s="1885">
        <f>'B1 - Net Exp Profiles'!O54</f>
        <v>0</v>
      </c>
      <c r="CM54" s="1885">
        <f>'B1 - Net Exp Profiles'!P54</f>
        <v>0</v>
      </c>
      <c r="CO54" s="1475">
        <f>'B2 - Pay &amp; Agency'!A54</f>
        <v>3</v>
      </c>
      <c r="CP54" s="2066" t="str">
        <f>'B2 - Pay &amp; Agency'!B54</f>
        <v>Special Leave (Paid) – inc. compassionate leave, interview</v>
      </c>
      <c r="CQ54" s="1987">
        <f>'B2 - Pay &amp; Agency'!C54</f>
        <v>0</v>
      </c>
      <c r="CR54" s="1988">
        <f>'B2 - Pay &amp; Agency'!D54</f>
        <v>0</v>
      </c>
      <c r="CS54" s="1988">
        <f>'B2 - Pay &amp; Agency'!E54</f>
        <v>0</v>
      </c>
      <c r="CT54" s="1988">
        <f>'B2 - Pay &amp; Agency'!F54</f>
        <v>0</v>
      </c>
      <c r="CU54" s="1988">
        <f>'B2 - Pay &amp; Agency'!G54</f>
        <v>0</v>
      </c>
      <c r="CV54" s="1988">
        <f>'B2 - Pay &amp; Agency'!H54</f>
        <v>0</v>
      </c>
      <c r="CW54" s="1988">
        <f>'B2 - Pay &amp; Agency'!I54</f>
        <v>0</v>
      </c>
      <c r="CX54" s="1988">
        <f>'B2 - Pay &amp; Agency'!J54</f>
        <v>0</v>
      </c>
      <c r="CY54" s="1988">
        <f>'B2 - Pay &amp; Agency'!K54</f>
        <v>0</v>
      </c>
      <c r="CZ54" s="1988">
        <f>'B2 - Pay &amp; Agency'!L54</f>
        <v>0</v>
      </c>
      <c r="DA54" s="1988">
        <f>'B2 - Pay &amp; Agency'!M54</f>
        <v>0</v>
      </c>
      <c r="DB54" s="1989">
        <f>'B2 - Pay &amp; Agency'!N54</f>
        <v>0</v>
      </c>
      <c r="DC54" s="1470">
        <f>'B2 - Pay &amp; Agency'!O54</f>
        <v>0</v>
      </c>
      <c r="DD54" s="1471">
        <f>'B2 - Pay &amp; Agency'!P54</f>
        <v>0</v>
      </c>
      <c r="DF54" s="2137">
        <f>'B3 - COVID-19'!A52</f>
        <v>42</v>
      </c>
      <c r="DG54" s="2152" t="str">
        <f>'B3 - COVID-19'!B52</f>
        <v>Primary Care - Drugs</v>
      </c>
      <c r="DH54" s="1476">
        <f>'B3 - COVID-19'!C52</f>
        <v>0</v>
      </c>
      <c r="DI54" s="1473">
        <f>'B3 - COVID-19'!D52</f>
        <v>0</v>
      </c>
      <c r="DJ54" s="1473">
        <f>'B3 - COVID-19'!E52</f>
        <v>0</v>
      </c>
      <c r="DK54" s="1473">
        <f>'B3 - COVID-19'!F52</f>
        <v>0</v>
      </c>
      <c r="DL54" s="1473">
        <f>'B3 - COVID-19'!G52</f>
        <v>0</v>
      </c>
      <c r="DM54" s="1473">
        <f>'B3 - COVID-19'!H52</f>
        <v>0</v>
      </c>
      <c r="DN54" s="1473">
        <f>'B3 - COVID-19'!I52</f>
        <v>0</v>
      </c>
      <c r="DO54" s="1473">
        <f>'B3 - COVID-19'!J52</f>
        <v>0</v>
      </c>
      <c r="DP54" s="1473">
        <f>'B3 - COVID-19'!K52</f>
        <v>0</v>
      </c>
      <c r="DQ54" s="1473">
        <f>'B3 - COVID-19'!L52</f>
        <v>0</v>
      </c>
      <c r="DR54" s="1473">
        <f>'B3 - COVID-19'!M52</f>
        <v>0</v>
      </c>
      <c r="DS54" s="1480">
        <f>'B3 - COVID-19'!N52</f>
        <v>0</v>
      </c>
      <c r="DT54" s="2087">
        <f>'B3 - COVID-19'!O52</f>
        <v>0</v>
      </c>
      <c r="DU54" s="2088">
        <f>'B3 - COVID-19'!P52</f>
        <v>0</v>
      </c>
      <c r="DV54" s="85"/>
      <c r="DW54" s="85"/>
      <c r="DY54" s="2358">
        <f>'C, C1 &amp; C2 - Savings Schemes'!A54</f>
        <v>2</v>
      </c>
      <c r="DZ54" s="2911"/>
      <c r="EA54" s="96" t="str">
        <f>'C, C1 &amp; C2 - Savings Schemes'!C54</f>
        <v>Actual/F'cast</v>
      </c>
      <c r="EB54" s="2057">
        <f>'C, C1 &amp; C2 - Savings Schemes'!D54</f>
        <v>0</v>
      </c>
      <c r="EC54" s="2058">
        <f>'C, C1 &amp; C2 - Savings Schemes'!E54</f>
        <v>0</v>
      </c>
      <c r="ED54" s="2058">
        <f>'C, C1 &amp; C2 - Savings Schemes'!F54</f>
        <v>0</v>
      </c>
      <c r="EE54" s="2058">
        <f>'C, C1 &amp; C2 - Savings Schemes'!G54</f>
        <v>0</v>
      </c>
      <c r="EF54" s="2058">
        <f>'C, C1 &amp; C2 - Savings Schemes'!H54</f>
        <v>0</v>
      </c>
      <c r="EG54" s="2058">
        <f>'C, C1 &amp; C2 - Savings Schemes'!I54</f>
        <v>0</v>
      </c>
      <c r="EH54" s="2058">
        <f>'C, C1 &amp; C2 - Savings Schemes'!J54</f>
        <v>0</v>
      </c>
      <c r="EI54" s="2058">
        <f>'C, C1 &amp; C2 - Savings Schemes'!K54</f>
        <v>0</v>
      </c>
      <c r="EJ54" s="2058">
        <f>'C, C1 &amp; C2 - Savings Schemes'!L54</f>
        <v>0</v>
      </c>
      <c r="EK54" s="2058">
        <f>'C, C1 &amp; C2 - Savings Schemes'!M54</f>
        <v>0</v>
      </c>
      <c r="EL54" s="2058">
        <f>'C, C1 &amp; C2 - Savings Schemes'!N54</f>
        <v>0</v>
      </c>
      <c r="EM54" s="2059">
        <f>'C, C1 &amp; C2 - Savings Schemes'!O54</f>
        <v>0</v>
      </c>
      <c r="EN54" s="132">
        <f>'C, C1 &amp; C2 - Savings Schemes'!P54</f>
        <v>0</v>
      </c>
      <c r="EO54" s="1025">
        <f>'C, C1 &amp; C2 - Savings Schemes'!Q54</f>
        <v>0</v>
      </c>
      <c r="EP54" s="2185"/>
      <c r="EQ54" s="2185"/>
      <c r="ER54" s="2185"/>
      <c r="ES54" s="2185"/>
      <c r="ET54" s="2185"/>
      <c r="EU54" s="2185"/>
      <c r="EV54" s="2185"/>
      <c r="EW54" s="2185"/>
      <c r="EX54" s="2187"/>
      <c r="EY54" s="2187"/>
      <c r="EZ54" s="2187"/>
      <c r="FA54" s="2187"/>
      <c r="FB54" s="2187"/>
      <c r="FC54" s="2187"/>
      <c r="FD54" s="2187"/>
      <c r="FE54" s="2187"/>
      <c r="FF54" s="2187"/>
      <c r="FG54" s="2187"/>
      <c r="FH54" s="2187"/>
      <c r="FI54" s="2187"/>
      <c r="FJ54" s="2187"/>
      <c r="FK54" s="2187"/>
      <c r="FL54" s="2187"/>
      <c r="FM54" s="2187"/>
      <c r="FN54" s="2187"/>
      <c r="FO54" s="2187"/>
      <c r="FP54" s="2187"/>
      <c r="FQ54" s="2187"/>
      <c r="FR54" s="2187"/>
      <c r="FS54" s="2187"/>
      <c r="GF54" s="2375">
        <f>'E - Resource Limits'!A54</f>
        <v>42</v>
      </c>
      <c r="GG54" s="2376">
        <f>'E - Resource Limits'!B54</f>
        <v>0</v>
      </c>
      <c r="GH54" s="2377">
        <f>'E - Resource Limits'!C54</f>
        <v>0</v>
      </c>
      <c r="GI54" s="2377">
        <f>'E - Resource Limits'!D54</f>
        <v>0</v>
      </c>
      <c r="GJ54" s="2377">
        <f>'E - Resource Limits'!E54</f>
        <v>0</v>
      </c>
      <c r="GK54" s="2377">
        <f>'E - Resource Limits'!F54</f>
        <v>0</v>
      </c>
      <c r="GL54" s="2311">
        <f>'E - Resource Limits'!G54</f>
        <v>0</v>
      </c>
      <c r="GM54" s="2378">
        <f>'E - Resource Limits'!H54</f>
        <v>0</v>
      </c>
      <c r="GN54" s="2377">
        <f>'E - Resource Limits'!I54</f>
        <v>0</v>
      </c>
      <c r="GO54" s="2377">
        <f>'E - Resource Limits'!J54</f>
        <v>0</v>
      </c>
      <c r="GP54" s="2377">
        <f>'E - Resource Limits'!K54</f>
        <v>0</v>
      </c>
      <c r="GQ54" s="2379">
        <f>'E - Resource Limits'!L54</f>
        <v>0</v>
      </c>
      <c r="GR54" s="2190">
        <f t="shared" si="5"/>
        <v>0</v>
      </c>
      <c r="GT54" s="386">
        <f>'E1 - Invoiced Income'!A54</f>
        <v>39</v>
      </c>
      <c r="GU54" s="2821" t="str">
        <f>'E1 - Invoiced Income'!B54</f>
        <v>Extended Flu Vaccination</v>
      </c>
      <c r="GV54" s="27">
        <f>'E1 - Invoiced Income'!C54</f>
        <v>0</v>
      </c>
      <c r="GW54" s="2823">
        <f>'E1 - Invoiced Income'!D54</f>
        <v>0</v>
      </c>
      <c r="GX54" s="213">
        <f>'E1 - Invoiced Income'!E54</f>
        <v>0</v>
      </c>
      <c r="GY54" s="2823">
        <f>'E1 - Invoiced Income'!F54</f>
        <v>0</v>
      </c>
      <c r="GZ54" s="2823">
        <f>'E1 - Invoiced Income'!G54</f>
        <v>0</v>
      </c>
      <c r="HA54" s="2823">
        <f>'E1 - Invoiced Income'!H54</f>
        <v>0</v>
      </c>
      <c r="HB54" s="2823">
        <f>'E1 - Invoiced Income'!I54</f>
        <v>0</v>
      </c>
      <c r="HC54" s="995"/>
      <c r="HD54" s="995"/>
      <c r="HE54" s="995"/>
      <c r="HF54" s="995"/>
      <c r="HG54" s="995"/>
      <c r="HH54" s="995"/>
      <c r="HI54" s="995"/>
      <c r="HJ54" s="995"/>
      <c r="HK54" s="995"/>
      <c r="HL54" s="995"/>
      <c r="HM54" s="205"/>
      <c r="HO54" s="2559"/>
      <c r="HP54" s="2205" t="str">
        <f>'F - SoFP'!B54</f>
        <v>EXPLANATION OF ALL PROVISIONS</v>
      </c>
      <c r="HQ54" s="2613" t="str">
        <f>'F - SoFP'!C54</f>
        <v>Apr 21</v>
      </c>
      <c r="HR54" s="2614" t="str">
        <f>'F - SoFP'!D54</f>
        <v>Apr 21</v>
      </c>
      <c r="HS54" s="2615" t="str">
        <f>'F - SoFP'!E54</f>
        <v>Mar 22</v>
      </c>
      <c r="HT54" s="2201"/>
      <c r="JD54" s="2351">
        <f>'I - Capital RLM'!A54</f>
        <v>36</v>
      </c>
      <c r="JE54" s="2390">
        <f>'I - Capital RLM'!B54</f>
        <v>0</v>
      </c>
      <c r="JF54" s="2272">
        <f>'I - Capital RLM'!C54</f>
        <v>0</v>
      </c>
      <c r="JG54" s="2272">
        <f>'I - Capital RLM'!D54</f>
        <v>0</v>
      </c>
      <c r="JH54" s="2382">
        <f>'I - Capital RLM'!E54</f>
        <v>0</v>
      </c>
      <c r="JI54" s="2383">
        <f>'I - Capital RLM'!F54</f>
        <v>0</v>
      </c>
      <c r="JJ54" s="2272">
        <f>'I - Capital RLM'!G54</f>
        <v>0</v>
      </c>
      <c r="JK54" s="2272">
        <f>'I - Capital RLM'!H54</f>
        <v>0</v>
      </c>
      <c r="JL54" s="2382">
        <f>'I - Capital RLM'!I54</f>
        <v>0</v>
      </c>
      <c r="JM54" s="2384"/>
      <c r="JN54" s="2129">
        <f>'I - Capital RLM'!K54</f>
        <v>0</v>
      </c>
      <c r="JO54" s="2384">
        <f t="shared" si="6"/>
        <v>0</v>
      </c>
      <c r="JQ54" s="2578"/>
      <c r="JR54" s="2579"/>
      <c r="JS54" s="2579"/>
      <c r="JT54" s="2580"/>
      <c r="JU54" s="2580"/>
      <c r="JV54" s="2581"/>
      <c r="JW54" s="2581"/>
      <c r="JX54" s="2581"/>
      <c r="JY54" s="2581"/>
      <c r="JZ54" s="2581"/>
      <c r="KA54" s="2581"/>
      <c r="KB54" s="2581"/>
      <c r="KC54" s="2581"/>
      <c r="KD54" s="2581"/>
      <c r="KE54" s="2581"/>
      <c r="KF54" s="2581"/>
      <c r="KG54" s="2581"/>
      <c r="KH54" s="2581"/>
      <c r="KI54" s="2581"/>
      <c r="KJ54" s="2581"/>
      <c r="KK54" s="2582"/>
      <c r="KM54" s="2316"/>
      <c r="KN54" s="2448" t="str">
        <f>'K - Capital Disposals'!B54</f>
        <v>Total for future years</v>
      </c>
      <c r="KO54" s="2449">
        <f>'K - Capital Disposals'!C54</f>
        <v>0</v>
      </c>
      <c r="KP54" s="2449">
        <f>'K - Capital Disposals'!D54</f>
        <v>0</v>
      </c>
      <c r="KQ54" s="2450">
        <f>'K - Capital Disposals'!E54</f>
        <v>0</v>
      </c>
      <c r="KR54" s="2414">
        <f>'K - Capital Disposals'!F54</f>
        <v>0</v>
      </c>
      <c r="KS54" s="2414">
        <f>'K - Capital Disposals'!G54</f>
        <v>0</v>
      </c>
      <c r="KT54" s="2414">
        <f>'K - Capital Disposals'!H54</f>
        <v>0</v>
      </c>
      <c r="KU54" s="2318">
        <f>'K - Capital Disposals'!I54</f>
        <v>0</v>
      </c>
      <c r="KV54" s="2933">
        <f>'K - Capital Disposals'!J54</f>
        <v>0</v>
      </c>
      <c r="KW54" s="2934"/>
      <c r="KX54" s="2934"/>
      <c r="KY54" s="2934"/>
      <c r="KZ54" s="2934"/>
      <c r="LA54" s="2934"/>
      <c r="LB54" s="2935"/>
      <c r="LC54" s="2190"/>
      <c r="LL54" s="1281"/>
      <c r="LM54" s="2461">
        <f>'M - Aged Debtors'!B54</f>
        <v>0</v>
      </c>
      <c r="LN54" s="2462">
        <f>'M - Aged Debtors'!C54</f>
        <v>0</v>
      </c>
      <c r="LO54" s="2463">
        <f>'M - Aged Debtors'!D54</f>
        <v>0</v>
      </c>
      <c r="LP54" s="2464">
        <f>'M - Aged Debtors'!E54</f>
        <v>0</v>
      </c>
      <c r="LQ54" s="2465">
        <f>'M - Aged Debtors'!F54</f>
        <v>0</v>
      </c>
      <c r="LR54" s="902" t="str">
        <f>'M - Aged Debtors'!G54</f>
        <v/>
      </c>
      <c r="LS54" s="899" t="str">
        <f>'M - Aged Debtors'!H54</f>
        <v/>
      </c>
      <c r="LT54" s="899" t="str">
        <f>'M - Aged Debtors'!I54</f>
        <v/>
      </c>
      <c r="LU54" s="900" t="str">
        <f>'M - Aged Debtors'!J54</f>
        <v/>
      </c>
      <c r="LV54" s="2043">
        <f>'M - Aged Debtors'!K54</f>
        <v>0</v>
      </c>
      <c r="LX54" s="520" t="str">
        <f>'N - GMS'!A54</f>
        <v>National Enhanced Services                                A (ii)</v>
      </c>
      <c r="LY54" s="494"/>
      <c r="LZ54" s="495" t="str">
        <f>'N - GMS'!C54</f>
        <v>LINE NO.</v>
      </c>
      <c r="MA54" s="522" t="str">
        <f>'N - GMS'!D54</f>
        <v>£000's</v>
      </c>
      <c r="MB54" s="522" t="str">
        <f>'N - GMS'!E54</f>
        <v>£000's</v>
      </c>
      <c r="MC54" s="522" t="str">
        <f>'N - GMS'!F54</f>
        <v>£000's</v>
      </c>
      <c r="MD54" s="537" t="str">
        <f>'N - GMS'!G54</f>
        <v>£000's</v>
      </c>
      <c r="ME54" s="538"/>
      <c r="MF54" s="524" t="str">
        <f>'N - GMS'!I54</f>
        <v>£000's</v>
      </c>
      <c r="MH54" s="2124" t="str">
        <f>'O - Dental'!A54</f>
        <v/>
      </c>
      <c r="MI54" s="2125"/>
      <c r="MJ54" s="2125"/>
      <c r="MK54" s="2126" t="str">
        <f>'O - Dental'!D54</f>
        <v/>
      </c>
      <c r="ML54" s="2126"/>
      <c r="MM54" s="2126"/>
      <c r="MN54" s="2126"/>
      <c r="MO54" s="2126"/>
      <c r="MP54" s="2126"/>
    </row>
    <row r="55" spans="13:354" ht="20" customHeight="1" thickBot="1">
      <c r="AN55" s="1941"/>
      <c r="BE55" s="2328">
        <f>'B - Monthly Positions'!A56</f>
        <v>36</v>
      </c>
      <c r="BF55" s="2616" t="str">
        <f>'B - Monthly Positions'!B56</f>
        <v>Strategic Depreciation</v>
      </c>
      <c r="BG55" s="99" t="str">
        <f>'B - Monthly Positions'!C56</f>
        <v>Actual/F'cast</v>
      </c>
      <c r="BH55" s="1993">
        <f>'B - Monthly Positions'!D56</f>
        <v>0</v>
      </c>
      <c r="BI55" s="1994">
        <f>'B - Monthly Positions'!E56</f>
        <v>0</v>
      </c>
      <c r="BJ55" s="1994">
        <f>'B - Monthly Positions'!F56</f>
        <v>0</v>
      </c>
      <c r="BK55" s="1994">
        <f>'B - Monthly Positions'!G56</f>
        <v>0</v>
      </c>
      <c r="BL55" s="1994">
        <f>'B - Monthly Positions'!H56</f>
        <v>0</v>
      </c>
      <c r="BM55" s="1994">
        <f>'B - Monthly Positions'!I56</f>
        <v>0</v>
      </c>
      <c r="BN55" s="1994">
        <f>'B - Monthly Positions'!J56</f>
        <v>0</v>
      </c>
      <c r="BO55" s="1994">
        <f>'B - Monthly Positions'!K56</f>
        <v>0</v>
      </c>
      <c r="BP55" s="1994">
        <f>'B - Monthly Positions'!L56</f>
        <v>0</v>
      </c>
      <c r="BQ55" s="1994">
        <f>'B - Monthly Positions'!M56</f>
        <v>0</v>
      </c>
      <c r="BR55" s="1994">
        <f>'B - Monthly Positions'!N56</f>
        <v>0</v>
      </c>
      <c r="BS55" s="1997">
        <f>'B - Monthly Positions'!O56</f>
        <v>0</v>
      </c>
      <c r="BT55" s="79">
        <f>'B - Monthly Positions'!P56</f>
        <v>0</v>
      </c>
      <c r="BU55" s="1172">
        <f>'B - Monthly Positions'!Q56</f>
        <v>0</v>
      </c>
      <c r="BV55" s="2185"/>
      <c r="BW55" s="2185"/>
      <c r="BX55" s="155">
        <f>'B1 - Net Exp Profiles'!A55</f>
        <v>39</v>
      </c>
      <c r="BY55" s="1180" t="str">
        <f>'B1 - Net Exp Profiles'!B55</f>
        <v>In Year Slippage on Current Planned Non Pay Investments/Repurposing of Developmental Initiatives due to C19 (Positive Values)</v>
      </c>
      <c r="BZ55" s="2799">
        <f>'B1 - Net Exp Profiles'!C55</f>
        <v>0</v>
      </c>
      <c r="CA55" s="2795">
        <f>'B1 - Net Exp Profiles'!D55</f>
        <v>0</v>
      </c>
      <c r="CB55" s="2795">
        <f>'B1 - Net Exp Profiles'!E55</f>
        <v>0</v>
      </c>
      <c r="CC55" s="2795">
        <f>'B1 - Net Exp Profiles'!F55</f>
        <v>0</v>
      </c>
      <c r="CD55" s="2795">
        <f>'B1 - Net Exp Profiles'!G55</f>
        <v>0</v>
      </c>
      <c r="CE55" s="2795">
        <f>'B1 - Net Exp Profiles'!H55</f>
        <v>0</v>
      </c>
      <c r="CF55" s="2795">
        <f>'B1 - Net Exp Profiles'!I55</f>
        <v>0</v>
      </c>
      <c r="CG55" s="2795">
        <f>'B1 - Net Exp Profiles'!J55</f>
        <v>0</v>
      </c>
      <c r="CH55" s="2795">
        <f>'B1 - Net Exp Profiles'!K55</f>
        <v>0</v>
      </c>
      <c r="CI55" s="2795">
        <f>'B1 - Net Exp Profiles'!L55</f>
        <v>0</v>
      </c>
      <c r="CJ55" s="2795">
        <f>'B1 - Net Exp Profiles'!M55</f>
        <v>0</v>
      </c>
      <c r="CK55" s="2795">
        <f>'B1 - Net Exp Profiles'!N55</f>
        <v>0</v>
      </c>
      <c r="CL55" s="1208">
        <f>'B1 - Net Exp Profiles'!O55</f>
        <v>0</v>
      </c>
      <c r="CM55" s="1208">
        <f>'B1 - Net Exp Profiles'!P55</f>
        <v>0</v>
      </c>
      <c r="CO55" s="1475">
        <f>'B2 - Pay &amp; Agency'!A55</f>
        <v>4</v>
      </c>
      <c r="CP55" s="2066" t="str">
        <f>'B2 - Pay &amp; Agency'!B55</f>
        <v>Special Leave (Unpaid)</v>
      </c>
      <c r="CQ55" s="1987">
        <f>'B2 - Pay &amp; Agency'!C55</f>
        <v>0</v>
      </c>
      <c r="CR55" s="1988">
        <f>'B2 - Pay &amp; Agency'!D55</f>
        <v>0</v>
      </c>
      <c r="CS55" s="1988">
        <f>'B2 - Pay &amp; Agency'!E55</f>
        <v>0</v>
      </c>
      <c r="CT55" s="1988">
        <f>'B2 - Pay &amp; Agency'!F55</f>
        <v>0</v>
      </c>
      <c r="CU55" s="1988">
        <f>'B2 - Pay &amp; Agency'!G55</f>
        <v>0</v>
      </c>
      <c r="CV55" s="1988">
        <f>'B2 - Pay &amp; Agency'!H55</f>
        <v>0</v>
      </c>
      <c r="CW55" s="1988">
        <f>'B2 - Pay &amp; Agency'!I55</f>
        <v>0</v>
      </c>
      <c r="CX55" s="1988">
        <f>'B2 - Pay &amp; Agency'!J55</f>
        <v>0</v>
      </c>
      <c r="CY55" s="1988">
        <f>'B2 - Pay &amp; Agency'!K55</f>
        <v>0</v>
      </c>
      <c r="CZ55" s="1988">
        <f>'B2 - Pay &amp; Agency'!L55</f>
        <v>0</v>
      </c>
      <c r="DA55" s="1988">
        <f>'B2 - Pay &amp; Agency'!M55</f>
        <v>0</v>
      </c>
      <c r="DB55" s="1989">
        <f>'B2 - Pay &amp; Agency'!N55</f>
        <v>0</v>
      </c>
      <c r="DC55" s="1470">
        <f>'B2 - Pay &amp; Agency'!O55</f>
        <v>0</v>
      </c>
      <c r="DD55" s="1471">
        <f>'B2 - Pay &amp; Agency'!P55</f>
        <v>0</v>
      </c>
      <c r="DF55" s="2137">
        <f>'B3 - COVID-19'!A53</f>
        <v>43</v>
      </c>
      <c r="DG55" s="2152" t="str">
        <f>'B3 - COVID-19'!B53</f>
        <v>Secondary Care - Drugs</v>
      </c>
      <c r="DH55" s="1476">
        <f>'B3 - COVID-19'!C53</f>
        <v>0</v>
      </c>
      <c r="DI55" s="1473">
        <f>'B3 - COVID-19'!D53</f>
        <v>0</v>
      </c>
      <c r="DJ55" s="1473">
        <f>'B3 - COVID-19'!E53</f>
        <v>0</v>
      </c>
      <c r="DK55" s="1473">
        <f>'B3 - COVID-19'!F53</f>
        <v>0</v>
      </c>
      <c r="DL55" s="1473">
        <f>'B3 - COVID-19'!G53</f>
        <v>0</v>
      </c>
      <c r="DM55" s="1473">
        <f>'B3 - COVID-19'!H53</f>
        <v>0</v>
      </c>
      <c r="DN55" s="1473">
        <f>'B3 - COVID-19'!I53</f>
        <v>0</v>
      </c>
      <c r="DO55" s="1473">
        <f>'B3 - COVID-19'!J53</f>
        <v>0</v>
      </c>
      <c r="DP55" s="1473">
        <f>'B3 - COVID-19'!K53</f>
        <v>0</v>
      </c>
      <c r="DQ55" s="1473">
        <f>'B3 - COVID-19'!L53</f>
        <v>0</v>
      </c>
      <c r="DR55" s="1473">
        <f>'B3 - COVID-19'!M53</f>
        <v>0</v>
      </c>
      <c r="DS55" s="1480">
        <f>'B3 - COVID-19'!N53</f>
        <v>0</v>
      </c>
      <c r="DT55" s="2087">
        <f>'B3 - COVID-19'!O53</f>
        <v>0</v>
      </c>
      <c r="DU55" s="2088">
        <f>'B3 - COVID-19'!P53</f>
        <v>0</v>
      </c>
      <c r="DV55" s="85"/>
      <c r="DW55" s="85"/>
      <c r="DY55" s="2358">
        <f>'C, C1 &amp; C2 - Savings Schemes'!A55</f>
        <v>3</v>
      </c>
      <c r="DZ55" s="2912"/>
      <c r="EA55" s="98" t="str">
        <f>'C, C1 &amp; C2 - Savings Schemes'!C55</f>
        <v>Variance</v>
      </c>
      <c r="EB55" s="133">
        <f>'C, C1 &amp; C2 - Savings Schemes'!D55</f>
        <v>0</v>
      </c>
      <c r="EC55" s="81">
        <f>'C, C1 &amp; C2 - Savings Schemes'!E55</f>
        <v>0</v>
      </c>
      <c r="ED55" s="81">
        <f>'C, C1 &amp; C2 - Savings Schemes'!F55</f>
        <v>0</v>
      </c>
      <c r="EE55" s="81">
        <f>'C, C1 &amp; C2 - Savings Schemes'!G55</f>
        <v>0</v>
      </c>
      <c r="EF55" s="81">
        <f>'C, C1 &amp; C2 - Savings Schemes'!H55</f>
        <v>0</v>
      </c>
      <c r="EG55" s="81">
        <f>'C, C1 &amp; C2 - Savings Schemes'!I55</f>
        <v>0</v>
      </c>
      <c r="EH55" s="81">
        <f>'C, C1 &amp; C2 - Savings Schemes'!J55</f>
        <v>0</v>
      </c>
      <c r="EI55" s="81">
        <f>'C, C1 &amp; C2 - Savings Schemes'!K55</f>
        <v>0</v>
      </c>
      <c r="EJ55" s="81">
        <f>'C, C1 &amp; C2 - Savings Schemes'!L55</f>
        <v>0</v>
      </c>
      <c r="EK55" s="81">
        <f>'C, C1 &amp; C2 - Savings Schemes'!M55</f>
        <v>0</v>
      </c>
      <c r="EL55" s="81">
        <f>'C, C1 &amp; C2 - Savings Schemes'!N55</f>
        <v>0</v>
      </c>
      <c r="EM55" s="1013">
        <f>'C, C1 &amp; C2 - Savings Schemes'!O55</f>
        <v>0</v>
      </c>
      <c r="EN55" s="134">
        <f>'C, C1 &amp; C2 - Savings Schemes'!P55</f>
        <v>0</v>
      </c>
      <c r="EO55" s="1024">
        <f>'C, C1 &amp; C2 - Savings Schemes'!Q55</f>
        <v>0</v>
      </c>
      <c r="EP55" s="2185"/>
      <c r="EQ55" s="2185"/>
      <c r="ER55" s="2185"/>
      <c r="ES55" s="2185"/>
      <c r="ET55" s="2185"/>
      <c r="EU55" s="2185"/>
      <c r="EV55" s="2185"/>
      <c r="EW55" s="2185"/>
      <c r="EX55" s="2187"/>
      <c r="EY55" s="2187"/>
      <c r="EZ55" s="2187"/>
      <c r="FA55" s="2187"/>
      <c r="FB55" s="2187"/>
      <c r="FC55" s="2187"/>
      <c r="FD55" s="2187"/>
      <c r="FE55" s="2187"/>
      <c r="FF55" s="2187"/>
      <c r="FG55" s="2187"/>
      <c r="FH55" s="2187"/>
      <c r="FI55" s="2187"/>
      <c r="FJ55" s="2187"/>
      <c r="FK55" s="2187"/>
      <c r="FL55" s="2187"/>
      <c r="FM55" s="2187"/>
      <c r="FN55" s="2187"/>
      <c r="FO55" s="2187"/>
      <c r="FP55" s="2187"/>
      <c r="FQ55" s="2187"/>
      <c r="FR55" s="2187"/>
      <c r="FS55" s="2187"/>
      <c r="GF55" s="2375">
        <f>'E - Resource Limits'!A55</f>
        <v>43</v>
      </c>
      <c r="GG55" s="2376">
        <f>'E - Resource Limits'!B55</f>
        <v>0</v>
      </c>
      <c r="GH55" s="2377">
        <f>'E - Resource Limits'!C55</f>
        <v>0</v>
      </c>
      <c r="GI55" s="2377">
        <f>'E - Resource Limits'!D55</f>
        <v>0</v>
      </c>
      <c r="GJ55" s="2377">
        <f>'E - Resource Limits'!E55</f>
        <v>0</v>
      </c>
      <c r="GK55" s="2377">
        <f>'E - Resource Limits'!F55</f>
        <v>0</v>
      </c>
      <c r="GL55" s="2311">
        <f>'E - Resource Limits'!G55</f>
        <v>0</v>
      </c>
      <c r="GM55" s="2378">
        <f>'E - Resource Limits'!H55</f>
        <v>0</v>
      </c>
      <c r="GN55" s="2377">
        <f>'E - Resource Limits'!I55</f>
        <v>0</v>
      </c>
      <c r="GO55" s="2377">
        <f>'E - Resource Limits'!J55</f>
        <v>0</v>
      </c>
      <c r="GP55" s="2377">
        <f>'E - Resource Limits'!K55</f>
        <v>0</v>
      </c>
      <c r="GQ55" s="2379">
        <f>'E - Resource Limits'!L55</f>
        <v>0</v>
      </c>
      <c r="GR55" s="2190">
        <f t="shared" si="5"/>
        <v>0</v>
      </c>
      <c r="GT55" s="386">
        <f>'E1 - Invoiced Income'!A55</f>
        <v>40</v>
      </c>
      <c r="GU55" s="2821" t="str">
        <f>'E1 - Invoiced Income'!B55</f>
        <v>Field Hospital / Surge</v>
      </c>
      <c r="GV55" s="27">
        <f>'E1 - Invoiced Income'!C55</f>
        <v>0</v>
      </c>
      <c r="GW55" s="2823">
        <f>'E1 - Invoiced Income'!D55</f>
        <v>0</v>
      </c>
      <c r="GX55" s="213">
        <f>'E1 - Invoiced Income'!E55</f>
        <v>0</v>
      </c>
      <c r="GY55" s="2823">
        <f>'E1 - Invoiced Income'!F55</f>
        <v>0</v>
      </c>
      <c r="GZ55" s="2823">
        <f>'E1 - Invoiced Income'!G55</f>
        <v>0</v>
      </c>
      <c r="HA55" s="2823">
        <f>'E1 - Invoiced Income'!H55</f>
        <v>0</v>
      </c>
      <c r="HB55" s="2823">
        <f>'E1 - Invoiced Income'!I55</f>
        <v>0</v>
      </c>
      <c r="HC55" s="995"/>
      <c r="HD55" s="995"/>
      <c r="HE55" s="995"/>
      <c r="HF55" s="995"/>
      <c r="HG55" s="995"/>
      <c r="HH55" s="995"/>
      <c r="HI55" s="995"/>
      <c r="HJ55" s="995"/>
      <c r="HK55" s="995"/>
      <c r="HL55" s="995"/>
      <c r="HM55" s="205"/>
      <c r="HO55" s="2617">
        <f>'F - SoFP'!A55</f>
        <v>31</v>
      </c>
      <c r="HP55" s="2618">
        <f>'F - SoFP'!B55</f>
        <v>0</v>
      </c>
      <c r="HQ55" s="2619">
        <f>'F - SoFP'!C55</f>
        <v>0</v>
      </c>
      <c r="HR55" s="2619">
        <f>'F - SoFP'!D55</f>
        <v>0</v>
      </c>
      <c r="HS55" s="2619">
        <f>'F - SoFP'!E55</f>
        <v>0</v>
      </c>
      <c r="HT55" s="2201"/>
      <c r="JD55" s="2351">
        <f>'I - Capital RLM'!A55</f>
        <v>37</v>
      </c>
      <c r="JE55" s="2390">
        <f>'I - Capital RLM'!B55</f>
        <v>0</v>
      </c>
      <c r="JF55" s="2272">
        <f>'I - Capital RLM'!C55</f>
        <v>0</v>
      </c>
      <c r="JG55" s="2272">
        <f>'I - Capital RLM'!D55</f>
        <v>0</v>
      </c>
      <c r="JH55" s="2382">
        <f>'I - Capital RLM'!E55</f>
        <v>0</v>
      </c>
      <c r="JI55" s="2383">
        <f>'I - Capital RLM'!F55</f>
        <v>0</v>
      </c>
      <c r="JJ55" s="2272">
        <f>'I - Capital RLM'!G55</f>
        <v>0</v>
      </c>
      <c r="JK55" s="2272">
        <f>'I - Capital RLM'!H55</f>
        <v>0</v>
      </c>
      <c r="JL55" s="2382">
        <f>'I - Capital RLM'!I55</f>
        <v>0</v>
      </c>
      <c r="JM55" s="2384"/>
      <c r="JN55" s="2129">
        <f>'I - Capital RLM'!K55</f>
        <v>0</v>
      </c>
      <c r="JO55" s="2384">
        <f t="shared" si="6"/>
        <v>0</v>
      </c>
      <c r="JQ55" s="2336"/>
      <c r="JR55" s="2590" t="str">
        <f>'J - Capital In Year Schemes'!B55</f>
        <v>Other Schemes:</v>
      </c>
      <c r="JS55" s="2590"/>
      <c r="JT55" s="2592"/>
      <c r="JU55" s="2592"/>
      <c r="JV55" s="2592"/>
      <c r="JW55" s="2592"/>
      <c r="JX55" s="2592"/>
      <c r="JY55" s="2592"/>
      <c r="JZ55" s="2592"/>
      <c r="KA55" s="2592"/>
      <c r="KB55" s="2592"/>
      <c r="KC55" s="2592"/>
      <c r="KD55" s="2592"/>
      <c r="KE55" s="2592"/>
      <c r="KF55" s="2592"/>
      <c r="KG55" s="2592"/>
      <c r="KH55" s="2591"/>
      <c r="KI55" s="2591"/>
      <c r="KJ55" s="2244"/>
      <c r="KK55" s="2323"/>
      <c r="KM55" s="2460"/>
      <c r="KN55" s="1941"/>
      <c r="KO55" s="1941"/>
      <c r="KP55" s="1941"/>
      <c r="KQ55" s="1941"/>
      <c r="KR55" s="1941"/>
      <c r="KS55" s="1941"/>
      <c r="KT55" s="1941"/>
      <c r="KU55" s="1941"/>
      <c r="KV55" s="1941"/>
      <c r="KW55" s="1941"/>
      <c r="KX55" s="1941"/>
      <c r="KY55" s="1941"/>
      <c r="KZ55" s="1941"/>
      <c r="LA55" s="1941"/>
      <c r="LB55" s="1941"/>
      <c r="LC55" s="2620"/>
      <c r="LL55" s="1281"/>
      <c r="LM55" s="2461">
        <f>'M - Aged Debtors'!B55</f>
        <v>0</v>
      </c>
      <c r="LN55" s="2462">
        <f>'M - Aged Debtors'!C55</f>
        <v>0</v>
      </c>
      <c r="LO55" s="2463">
        <f>'M - Aged Debtors'!D55</f>
        <v>0</v>
      </c>
      <c r="LP55" s="2464">
        <f>'M - Aged Debtors'!E55</f>
        <v>0</v>
      </c>
      <c r="LQ55" s="2465">
        <f>'M - Aged Debtors'!F55</f>
        <v>0</v>
      </c>
      <c r="LR55" s="902" t="str">
        <f>'M - Aged Debtors'!G55</f>
        <v/>
      </c>
      <c r="LS55" s="899" t="str">
        <f>'M - Aged Debtors'!H55</f>
        <v/>
      </c>
      <c r="LT55" s="899" t="str">
        <f>'M - Aged Debtors'!I55</f>
        <v/>
      </c>
      <c r="LU55" s="900" t="str">
        <f>'M - Aged Debtors'!J55</f>
        <v/>
      </c>
      <c r="LV55" s="2043">
        <f>'M - Aged Debtors'!K55</f>
        <v>0</v>
      </c>
      <c r="LX55" s="512" t="str">
        <f>'N - GMS'!A55</f>
        <v>INR Monitoring</v>
      </c>
      <c r="LY55" s="539"/>
      <c r="LZ55" s="511">
        <f>'N - GMS'!C55</f>
        <v>33</v>
      </c>
      <c r="MA55" s="2494">
        <f>'N - GMS'!D55</f>
        <v>0</v>
      </c>
      <c r="MB55" s="2495">
        <f>'N - GMS'!E55</f>
        <v>0</v>
      </c>
      <c r="MC55" s="2495">
        <f>'N - GMS'!F55</f>
        <v>0</v>
      </c>
      <c r="MD55" s="2563">
        <f>'N - GMS'!G55</f>
        <v>0</v>
      </c>
      <c r="ME55" s="1295"/>
      <c r="MF55" s="2060">
        <f>'N - GMS'!I55</f>
        <v>0</v>
      </c>
      <c r="MH55" s="777" t="str">
        <f>'O - Dental'!A55</f>
        <v>RECEIPTS</v>
      </c>
      <c r="MI55" s="778"/>
      <c r="MJ55" s="778"/>
      <c r="MK55" s="737"/>
      <c r="ML55" s="2127"/>
      <c r="MM55" s="2127"/>
      <c r="MN55" s="2127"/>
      <c r="MO55" s="2127"/>
      <c r="MP55" s="2127"/>
    </row>
    <row r="56" spans="13:354" ht="20" customHeight="1" thickBot="1">
      <c r="AN56" s="1941"/>
      <c r="BE56" s="2328">
        <f>'B - Monthly Positions'!A57</f>
        <v>37</v>
      </c>
      <c r="BF56" s="2616" t="str">
        <f>'B - Monthly Positions'!B57</f>
        <v>Accelerated Depreciation</v>
      </c>
      <c r="BG56" s="2479" t="str">
        <f>'B - Monthly Positions'!C57</f>
        <v>Actual/F'cast</v>
      </c>
      <c r="BH56" s="2012">
        <f>'B - Monthly Positions'!D57</f>
        <v>0</v>
      </c>
      <c r="BI56" s="2013">
        <f>'B - Monthly Positions'!E57</f>
        <v>0</v>
      </c>
      <c r="BJ56" s="2013">
        <f>'B - Monthly Positions'!F57</f>
        <v>0</v>
      </c>
      <c r="BK56" s="2013">
        <f>'B - Monthly Positions'!G57</f>
        <v>0</v>
      </c>
      <c r="BL56" s="2013">
        <f>'B - Monthly Positions'!H57</f>
        <v>0</v>
      </c>
      <c r="BM56" s="2013">
        <f>'B - Monthly Positions'!I57</f>
        <v>0</v>
      </c>
      <c r="BN56" s="2013">
        <f>'B - Monthly Positions'!J57</f>
        <v>0</v>
      </c>
      <c r="BO56" s="2013">
        <f>'B - Monthly Positions'!K57</f>
        <v>0</v>
      </c>
      <c r="BP56" s="2013">
        <f>'B - Monthly Positions'!L57</f>
        <v>0</v>
      </c>
      <c r="BQ56" s="2013">
        <f>'B - Monthly Positions'!M57</f>
        <v>0</v>
      </c>
      <c r="BR56" s="2013">
        <f>'B - Monthly Positions'!N57</f>
        <v>0</v>
      </c>
      <c r="BS56" s="2621">
        <f>'B - Monthly Positions'!O57</f>
        <v>0</v>
      </c>
      <c r="BT56" s="1178">
        <f>'B - Monthly Positions'!P57</f>
        <v>0</v>
      </c>
      <c r="BU56" s="1172">
        <f>'B - Monthly Positions'!Q57</f>
        <v>0</v>
      </c>
      <c r="BV56" s="2185"/>
      <c r="BW56" s="2185"/>
      <c r="BX56" s="2819"/>
      <c r="BY56" s="2997"/>
      <c r="BZ56" s="2998"/>
      <c r="CA56" s="2998"/>
      <c r="CB56" s="2998"/>
      <c r="CC56" s="2998"/>
      <c r="CD56" s="2998"/>
      <c r="CE56" s="2998"/>
      <c r="CF56" s="2998"/>
      <c r="CG56" s="2998"/>
      <c r="CH56" s="2998"/>
      <c r="CI56" s="2998"/>
      <c r="CJ56" s="2998"/>
      <c r="CK56" s="2998"/>
      <c r="CL56" s="2998"/>
      <c r="CM56" s="2998"/>
      <c r="CO56" s="1475">
        <f>'B2 - Pay &amp; Agency'!A56</f>
        <v>5</v>
      </c>
      <c r="CP56" s="2066" t="str">
        <f>'B2 - Pay &amp; Agency'!B56</f>
        <v>Study Leave/Examinations</v>
      </c>
      <c r="CQ56" s="1987">
        <f>'B2 - Pay &amp; Agency'!C56</f>
        <v>0</v>
      </c>
      <c r="CR56" s="1988">
        <f>'B2 - Pay &amp; Agency'!D56</f>
        <v>0</v>
      </c>
      <c r="CS56" s="1988">
        <f>'B2 - Pay &amp; Agency'!E56</f>
        <v>0</v>
      </c>
      <c r="CT56" s="1988">
        <f>'B2 - Pay &amp; Agency'!F56</f>
        <v>0</v>
      </c>
      <c r="CU56" s="1988">
        <f>'B2 - Pay &amp; Agency'!G56</f>
        <v>0</v>
      </c>
      <c r="CV56" s="1988">
        <f>'B2 - Pay &amp; Agency'!H56</f>
        <v>0</v>
      </c>
      <c r="CW56" s="1988">
        <f>'B2 - Pay &amp; Agency'!I56</f>
        <v>0</v>
      </c>
      <c r="CX56" s="1988">
        <f>'B2 - Pay &amp; Agency'!J56</f>
        <v>0</v>
      </c>
      <c r="CY56" s="1988">
        <f>'B2 - Pay &amp; Agency'!K56</f>
        <v>0</v>
      </c>
      <c r="CZ56" s="1988">
        <f>'B2 - Pay &amp; Agency'!L56</f>
        <v>0</v>
      </c>
      <c r="DA56" s="1988">
        <f>'B2 - Pay &amp; Agency'!M56</f>
        <v>0</v>
      </c>
      <c r="DB56" s="1989">
        <f>'B2 - Pay &amp; Agency'!N56</f>
        <v>0</v>
      </c>
      <c r="DC56" s="1470">
        <f>'B2 - Pay &amp; Agency'!O56</f>
        <v>0</v>
      </c>
      <c r="DD56" s="1471">
        <f>'B2 - Pay &amp; Agency'!P56</f>
        <v>0</v>
      </c>
      <c r="DF56" s="2137">
        <f>'B3 - COVID-19'!A54</f>
        <v>44</v>
      </c>
      <c r="DG56" s="2152" t="str">
        <f>'B3 - COVID-19'!B54</f>
        <v>Provider - Non Pay (Clinical &amp; General Supplies, Rent, Rates, Equipment etc) Exclude PPE - see A7</v>
      </c>
      <c r="DH56" s="1476">
        <f>'B3 - COVID-19'!C54</f>
        <v>0</v>
      </c>
      <c r="DI56" s="1473">
        <f>'B3 - COVID-19'!D54</f>
        <v>0</v>
      </c>
      <c r="DJ56" s="1473">
        <f>'B3 - COVID-19'!E54</f>
        <v>0</v>
      </c>
      <c r="DK56" s="1473">
        <f>'B3 - COVID-19'!F54</f>
        <v>0</v>
      </c>
      <c r="DL56" s="1473">
        <f>'B3 - COVID-19'!G54</f>
        <v>0</v>
      </c>
      <c r="DM56" s="1473">
        <f>'B3 - COVID-19'!H54</f>
        <v>0</v>
      </c>
      <c r="DN56" s="1473">
        <f>'B3 - COVID-19'!I54</f>
        <v>0</v>
      </c>
      <c r="DO56" s="1473">
        <f>'B3 - COVID-19'!J54</f>
        <v>0</v>
      </c>
      <c r="DP56" s="1473">
        <f>'B3 - COVID-19'!K54</f>
        <v>0</v>
      </c>
      <c r="DQ56" s="1473">
        <f>'B3 - COVID-19'!L54</f>
        <v>0</v>
      </c>
      <c r="DR56" s="1473">
        <f>'B3 - COVID-19'!M54</f>
        <v>0</v>
      </c>
      <c r="DS56" s="1480">
        <f>'B3 - COVID-19'!N54</f>
        <v>0</v>
      </c>
      <c r="DT56" s="2087">
        <f>'B3 - COVID-19'!O54</f>
        <v>0</v>
      </c>
      <c r="DU56" s="2088">
        <f>'B3 - COVID-19'!P54</f>
        <v>0</v>
      </c>
      <c r="DV56" s="85"/>
      <c r="DW56" s="85"/>
      <c r="DY56" s="2342">
        <f>'C, C1 &amp; C2 - Savings Schemes'!A56</f>
        <v>4</v>
      </c>
      <c r="DZ56" s="2910" t="str">
        <f>'C, C1 &amp; C2 - Savings Schemes'!B56</f>
        <v>Variable Pay</v>
      </c>
      <c r="EA56" s="93" t="str">
        <f>'C, C1 &amp; C2 - Savings Schemes'!C56</f>
        <v>Budget/Plan</v>
      </c>
      <c r="EB56" s="2053">
        <f>'C, C1 &amp; C2 - Savings Schemes'!D56</f>
        <v>0</v>
      </c>
      <c r="EC56" s="2054">
        <f>'C, C1 &amp; C2 - Savings Schemes'!E56</f>
        <v>0</v>
      </c>
      <c r="ED56" s="2054">
        <f>'C, C1 &amp; C2 - Savings Schemes'!F56</f>
        <v>0</v>
      </c>
      <c r="EE56" s="2054">
        <f>'C, C1 &amp; C2 - Savings Schemes'!G56</f>
        <v>0</v>
      </c>
      <c r="EF56" s="2054">
        <f>'C, C1 &amp; C2 - Savings Schemes'!H56</f>
        <v>0</v>
      </c>
      <c r="EG56" s="2054">
        <f>'C, C1 &amp; C2 - Savings Schemes'!I56</f>
        <v>0</v>
      </c>
      <c r="EH56" s="2054">
        <f>'C, C1 &amp; C2 - Savings Schemes'!J56</f>
        <v>0</v>
      </c>
      <c r="EI56" s="2054">
        <f>'C, C1 &amp; C2 - Savings Schemes'!K56</f>
        <v>0</v>
      </c>
      <c r="EJ56" s="2054">
        <f>'C, C1 &amp; C2 - Savings Schemes'!L56</f>
        <v>0</v>
      </c>
      <c r="EK56" s="2054">
        <f>'C, C1 &amp; C2 - Savings Schemes'!M56</f>
        <v>0</v>
      </c>
      <c r="EL56" s="2054">
        <f>'C, C1 &amp; C2 - Savings Schemes'!N56</f>
        <v>0</v>
      </c>
      <c r="EM56" s="2055">
        <f>'C, C1 &amp; C2 - Savings Schemes'!O56</f>
        <v>0</v>
      </c>
      <c r="EN56" s="78">
        <f>'C, C1 &amp; C2 - Savings Schemes'!P56</f>
        <v>0</v>
      </c>
      <c r="EO56" s="1023">
        <f>'C, C1 &amp; C2 - Savings Schemes'!Q56</f>
        <v>0</v>
      </c>
      <c r="EP56" s="2185"/>
      <c r="EQ56" s="2185"/>
      <c r="ER56" s="2185"/>
      <c r="ES56" s="2185"/>
      <c r="ET56" s="2185"/>
      <c r="EU56" s="2185"/>
      <c r="EV56" s="2185"/>
      <c r="EW56" s="2185"/>
      <c r="EX56" s="2187"/>
      <c r="EY56" s="2187"/>
      <c r="EZ56" s="2187"/>
      <c r="FA56" s="2187"/>
      <c r="FB56" s="2187"/>
      <c r="FC56" s="2187"/>
      <c r="FD56" s="2187"/>
      <c r="FE56" s="2187"/>
      <c r="FF56" s="2187"/>
      <c r="FG56" s="2187"/>
      <c r="FH56" s="2187"/>
      <c r="FI56" s="2187"/>
      <c r="FJ56" s="2187"/>
      <c r="FK56" s="2187"/>
      <c r="FL56" s="2187"/>
      <c r="FM56" s="2187"/>
      <c r="FN56" s="2187"/>
      <c r="FO56" s="2187"/>
      <c r="FP56" s="2187"/>
      <c r="FQ56" s="2187"/>
      <c r="FR56" s="2187"/>
      <c r="FS56" s="2187"/>
      <c r="GF56" s="2375">
        <f>'E - Resource Limits'!A56</f>
        <v>44</v>
      </c>
      <c r="GG56" s="2376">
        <f>'E - Resource Limits'!B56</f>
        <v>0</v>
      </c>
      <c r="GH56" s="2377">
        <f>'E - Resource Limits'!C56</f>
        <v>0</v>
      </c>
      <c r="GI56" s="2377">
        <f>'E - Resource Limits'!D56</f>
        <v>0</v>
      </c>
      <c r="GJ56" s="2377">
        <f>'E - Resource Limits'!E56</f>
        <v>0</v>
      </c>
      <c r="GK56" s="2377">
        <f>'E - Resource Limits'!F56</f>
        <v>0</v>
      </c>
      <c r="GL56" s="2311">
        <f>'E - Resource Limits'!G56</f>
        <v>0</v>
      </c>
      <c r="GM56" s="2378">
        <f>'E - Resource Limits'!H56</f>
        <v>0</v>
      </c>
      <c r="GN56" s="2377">
        <f>'E - Resource Limits'!I56</f>
        <v>0</v>
      </c>
      <c r="GO56" s="2377">
        <f>'E - Resource Limits'!J56</f>
        <v>0</v>
      </c>
      <c r="GP56" s="2377">
        <f>'E - Resource Limits'!K56</f>
        <v>0</v>
      </c>
      <c r="GQ56" s="2379">
        <f>'E - Resource Limits'!L56</f>
        <v>0</v>
      </c>
      <c r="GR56" s="2190">
        <f t="shared" si="5"/>
        <v>0</v>
      </c>
      <c r="GT56" s="386">
        <f>'E1 - Invoiced Income'!A56</f>
        <v>41</v>
      </c>
      <c r="GU56" s="2821" t="str">
        <f>'E1 - Invoiced Income'!B56</f>
        <v>Cleaning Standards</v>
      </c>
      <c r="GV56" s="27">
        <f>'E1 - Invoiced Income'!C56</f>
        <v>0</v>
      </c>
      <c r="GW56" s="2823">
        <f>'E1 - Invoiced Income'!D56</f>
        <v>0</v>
      </c>
      <c r="GX56" s="213">
        <f>'E1 - Invoiced Income'!E56</f>
        <v>0</v>
      </c>
      <c r="GY56" s="2823">
        <f>'E1 - Invoiced Income'!F56</f>
        <v>0</v>
      </c>
      <c r="GZ56" s="2823">
        <f>'E1 - Invoiced Income'!G56</f>
        <v>0</v>
      </c>
      <c r="HA56" s="2823">
        <f>'E1 - Invoiced Income'!H56</f>
        <v>0</v>
      </c>
      <c r="HB56" s="2823">
        <f>'E1 - Invoiced Income'!I56</f>
        <v>0</v>
      </c>
      <c r="HC56" s="995"/>
      <c r="HD56" s="995"/>
      <c r="HE56" s="995"/>
      <c r="HF56" s="995"/>
      <c r="HG56" s="995"/>
      <c r="HH56" s="995"/>
      <c r="HI56" s="995"/>
      <c r="HJ56" s="995"/>
      <c r="HK56" s="995"/>
      <c r="HL56" s="995"/>
      <c r="HM56" s="205"/>
      <c r="HO56" s="2622">
        <f>'F - SoFP'!A56</f>
        <v>32</v>
      </c>
      <c r="HP56" s="2623">
        <f>'F - SoFP'!B56</f>
        <v>0</v>
      </c>
      <c r="HQ56" s="2272">
        <f>'F - SoFP'!C56</f>
        <v>0</v>
      </c>
      <c r="HR56" s="2272">
        <f>'F - SoFP'!D56</f>
        <v>0</v>
      </c>
      <c r="HS56" s="2272">
        <f>'F - SoFP'!E56</f>
        <v>0</v>
      </c>
      <c r="HT56" s="2201"/>
      <c r="JD56" s="2351">
        <f>'I - Capital RLM'!A56</f>
        <v>38</v>
      </c>
      <c r="JE56" s="2390">
        <f>'I - Capital RLM'!B56</f>
        <v>0</v>
      </c>
      <c r="JF56" s="2272">
        <f>'I - Capital RLM'!C56</f>
        <v>0</v>
      </c>
      <c r="JG56" s="2272">
        <f>'I - Capital RLM'!D56</f>
        <v>0</v>
      </c>
      <c r="JH56" s="2382">
        <f>'I - Capital RLM'!E56</f>
        <v>0</v>
      </c>
      <c r="JI56" s="2383">
        <f>'I - Capital RLM'!F56</f>
        <v>0</v>
      </c>
      <c r="JJ56" s="2272">
        <f>'I - Capital RLM'!G56</f>
        <v>0</v>
      </c>
      <c r="JK56" s="2272">
        <f>'I - Capital RLM'!H56</f>
        <v>0</v>
      </c>
      <c r="JL56" s="2382">
        <f>'I - Capital RLM'!I56</f>
        <v>0</v>
      </c>
      <c r="JM56" s="2384"/>
      <c r="JN56" s="2129">
        <f>'I - Capital RLM'!K56</f>
        <v>0</v>
      </c>
      <c r="JO56" s="2384">
        <f t="shared" si="6"/>
        <v>0</v>
      </c>
      <c r="JQ56" s="2351">
        <f>'J - Capital In Year Schemes'!A56</f>
        <v>41</v>
      </c>
      <c r="JR56" s="2390">
        <f>'J - Capital In Year Schemes'!B56</f>
        <v>0</v>
      </c>
      <c r="JS56" s="2390">
        <f>'J - Capital In Year Schemes'!C56</f>
        <v>0</v>
      </c>
      <c r="JT56" s="2596">
        <f>'J - Capital In Year Schemes'!D56</f>
        <v>0</v>
      </c>
      <c r="JU56" s="2272">
        <f>'J - Capital In Year Schemes'!E56</f>
        <v>0</v>
      </c>
      <c r="JV56" s="2272">
        <f>'J - Capital In Year Schemes'!F56</f>
        <v>0</v>
      </c>
      <c r="JW56" s="2272">
        <f>'J - Capital In Year Schemes'!G56</f>
        <v>0</v>
      </c>
      <c r="JX56" s="2272">
        <f>'J - Capital In Year Schemes'!H56</f>
        <v>0</v>
      </c>
      <c r="JY56" s="2272">
        <f>'J - Capital In Year Schemes'!I56</f>
        <v>0</v>
      </c>
      <c r="JZ56" s="2272">
        <f>'J - Capital In Year Schemes'!J56</f>
        <v>0</v>
      </c>
      <c r="KA56" s="2272">
        <f>'J - Capital In Year Schemes'!K56</f>
        <v>0</v>
      </c>
      <c r="KB56" s="2272">
        <f>'J - Capital In Year Schemes'!L56</f>
        <v>0</v>
      </c>
      <c r="KC56" s="2272">
        <f>'J - Capital In Year Schemes'!M56</f>
        <v>0</v>
      </c>
      <c r="KD56" s="2272">
        <f>'J - Capital In Year Schemes'!N56</f>
        <v>0</v>
      </c>
      <c r="KE56" s="2272">
        <f>'J - Capital In Year Schemes'!O56</f>
        <v>0</v>
      </c>
      <c r="KF56" s="2272">
        <f>'J - Capital In Year Schemes'!P56</f>
        <v>0</v>
      </c>
      <c r="KG56" s="2272">
        <f>'J - Capital In Year Schemes'!Q56</f>
        <v>0</v>
      </c>
      <c r="KH56" s="2353">
        <f>'J - Capital In Year Schemes'!R56</f>
        <v>0</v>
      </c>
      <c r="KI56" s="2353">
        <f>'J - Capital In Year Schemes'!S56</f>
        <v>0</v>
      </c>
      <c r="KJ56" s="2354">
        <f>'J - Capital In Year Schemes'!T56</f>
        <v>0</v>
      </c>
      <c r="KK56" s="2323"/>
      <c r="KM56" s="2460"/>
      <c r="KN56" s="1941"/>
      <c r="KO56" s="1941"/>
      <c r="KP56" s="1941"/>
      <c r="KQ56" s="1941"/>
      <c r="KR56" s="1941"/>
      <c r="KS56" s="1941"/>
      <c r="KT56" s="1941"/>
      <c r="KU56" s="1941"/>
      <c r="KV56" s="1941"/>
      <c r="KW56" s="1941"/>
      <c r="KX56" s="1941"/>
      <c r="KY56" s="1941"/>
      <c r="KZ56" s="1941"/>
      <c r="LA56" s="1941"/>
      <c r="LB56" s="1941"/>
      <c r="LC56" s="2620"/>
      <c r="LL56" s="1281"/>
      <c r="LM56" s="2461">
        <f>'M - Aged Debtors'!B56</f>
        <v>0</v>
      </c>
      <c r="LN56" s="2462">
        <f>'M - Aged Debtors'!C56</f>
        <v>0</v>
      </c>
      <c r="LO56" s="2463">
        <f>'M - Aged Debtors'!D56</f>
        <v>0</v>
      </c>
      <c r="LP56" s="2464">
        <f>'M - Aged Debtors'!E56</f>
        <v>0</v>
      </c>
      <c r="LQ56" s="2465">
        <f>'M - Aged Debtors'!F56</f>
        <v>0</v>
      </c>
      <c r="LR56" s="902" t="str">
        <f>'M - Aged Debtors'!G56</f>
        <v/>
      </c>
      <c r="LS56" s="899" t="str">
        <f>'M - Aged Debtors'!H56</f>
        <v/>
      </c>
      <c r="LT56" s="899" t="str">
        <f>'M - Aged Debtors'!I56</f>
        <v/>
      </c>
      <c r="LU56" s="900" t="str">
        <f>'M - Aged Debtors'!J56</f>
        <v/>
      </c>
      <c r="LV56" s="2043">
        <f>'M - Aged Debtors'!K56</f>
        <v>0</v>
      </c>
      <c r="LX56" s="512" t="str">
        <f>'N - GMS'!A56</f>
        <v>Shared care drug monitoring (Near Patient Testing)</v>
      </c>
      <c r="LY56" s="539"/>
      <c r="LZ56" s="511">
        <f>'N - GMS'!C56</f>
        <v>34</v>
      </c>
      <c r="MA56" s="2494">
        <f>'N - GMS'!D56</f>
        <v>0</v>
      </c>
      <c r="MB56" s="2495">
        <f>'N - GMS'!E56</f>
        <v>0</v>
      </c>
      <c r="MC56" s="2495">
        <f>'N - GMS'!F56</f>
        <v>0</v>
      </c>
      <c r="MD56" s="2563">
        <f>'N - GMS'!G56</f>
        <v>0</v>
      </c>
      <c r="ME56" s="1295"/>
      <c r="MF56" s="2060">
        <f>'N - GMS'!I56</f>
        <v>0</v>
      </c>
      <c r="MH56" s="777"/>
      <c r="MI56" s="778"/>
      <c r="MJ56" s="778"/>
      <c r="MK56" s="737"/>
      <c r="ML56" s="2127"/>
      <c r="MM56" s="2127"/>
      <c r="MN56" s="2127"/>
      <c r="MO56" s="2127"/>
      <c r="MP56" s="2127"/>
    </row>
    <row r="57" spans="13:354" ht="20" customHeight="1" thickTop="1" thickBot="1">
      <c r="AN57" s="1941"/>
      <c r="BE57" s="2328">
        <f>'B - Monthly Positions'!A58</f>
        <v>38</v>
      </c>
      <c r="BF57" s="2616" t="str">
        <f>'B - Monthly Positions'!B58</f>
        <v>Impairments</v>
      </c>
      <c r="BG57" s="2479" t="str">
        <f>'B - Monthly Positions'!C58</f>
        <v>Actual/F'cast</v>
      </c>
      <c r="BH57" s="2012">
        <f>'B - Monthly Positions'!D58</f>
        <v>0</v>
      </c>
      <c r="BI57" s="2013">
        <f>'B - Monthly Positions'!E58</f>
        <v>0</v>
      </c>
      <c r="BJ57" s="2013">
        <f>'B - Monthly Positions'!F58</f>
        <v>0</v>
      </c>
      <c r="BK57" s="2013">
        <f>'B - Monthly Positions'!G58</f>
        <v>0</v>
      </c>
      <c r="BL57" s="2013">
        <f>'B - Monthly Positions'!H58</f>
        <v>0</v>
      </c>
      <c r="BM57" s="2013">
        <f>'B - Monthly Positions'!I58</f>
        <v>0</v>
      </c>
      <c r="BN57" s="2013">
        <f>'B - Monthly Positions'!J58</f>
        <v>0</v>
      </c>
      <c r="BO57" s="2013">
        <f>'B - Monthly Positions'!K58</f>
        <v>0</v>
      </c>
      <c r="BP57" s="2013">
        <f>'B - Monthly Positions'!L58</f>
        <v>0</v>
      </c>
      <c r="BQ57" s="2013">
        <f>'B - Monthly Positions'!M58</f>
        <v>0</v>
      </c>
      <c r="BR57" s="2013">
        <f>'B - Monthly Positions'!N58</f>
        <v>0</v>
      </c>
      <c r="BS57" s="2621">
        <f>'B - Monthly Positions'!O58</f>
        <v>0</v>
      </c>
      <c r="BT57" s="1178">
        <f>'B - Monthly Positions'!P58</f>
        <v>0</v>
      </c>
      <c r="BU57" s="1172">
        <f>'B - Monthly Positions'!Q58</f>
        <v>0</v>
      </c>
      <c r="BV57" s="2185"/>
      <c r="BW57" s="2185"/>
      <c r="BX57" s="1889">
        <f>'B1 - Net Exp Profiles'!A57</f>
        <v>40</v>
      </c>
      <c r="BY57" s="1405" t="str">
        <f>'B1 - Net Exp Profiles'!B57</f>
        <v>Net Non Pay Expenditure - Current Plan</v>
      </c>
      <c r="BZ57" s="1217">
        <f>'B1 - Net Exp Profiles'!C57</f>
        <v>0</v>
      </c>
      <c r="CA57" s="1217">
        <f>'B1 - Net Exp Profiles'!D57</f>
        <v>0</v>
      </c>
      <c r="CB57" s="1217">
        <f>'B1 - Net Exp Profiles'!E57</f>
        <v>0</v>
      </c>
      <c r="CC57" s="1217">
        <f>'B1 - Net Exp Profiles'!F57</f>
        <v>0</v>
      </c>
      <c r="CD57" s="1217">
        <f>'B1 - Net Exp Profiles'!G57</f>
        <v>0</v>
      </c>
      <c r="CE57" s="1217">
        <f>'B1 - Net Exp Profiles'!H57</f>
        <v>0</v>
      </c>
      <c r="CF57" s="1217">
        <f>'B1 - Net Exp Profiles'!I57</f>
        <v>0</v>
      </c>
      <c r="CG57" s="1217">
        <f>'B1 - Net Exp Profiles'!J57</f>
        <v>0</v>
      </c>
      <c r="CH57" s="1217">
        <f>'B1 - Net Exp Profiles'!K57</f>
        <v>0</v>
      </c>
      <c r="CI57" s="1217">
        <f>'B1 - Net Exp Profiles'!L57</f>
        <v>0</v>
      </c>
      <c r="CJ57" s="1217">
        <f>'B1 - Net Exp Profiles'!M57</f>
        <v>0</v>
      </c>
      <c r="CK57" s="1217">
        <f>'B1 - Net Exp Profiles'!N57</f>
        <v>0</v>
      </c>
      <c r="CL57" s="1217">
        <f>'B1 - Net Exp Profiles'!O57</f>
        <v>0</v>
      </c>
      <c r="CM57" s="1217">
        <f>'B1 - Net Exp Profiles'!P57</f>
        <v>0</v>
      </c>
      <c r="CO57" s="1475">
        <f>'B2 - Pay &amp; Agency'!A57</f>
        <v>6</v>
      </c>
      <c r="CP57" s="2066" t="str">
        <f>'B2 - Pay &amp; Agency'!B57</f>
        <v>Additional Activity (Winter Pressures/Site Pressures)</v>
      </c>
      <c r="CQ57" s="1987">
        <f>'B2 - Pay &amp; Agency'!C57</f>
        <v>0</v>
      </c>
      <c r="CR57" s="1988">
        <f>'B2 - Pay &amp; Agency'!D57</f>
        <v>0</v>
      </c>
      <c r="CS57" s="1988">
        <f>'B2 - Pay &amp; Agency'!E57</f>
        <v>0</v>
      </c>
      <c r="CT57" s="1988">
        <f>'B2 - Pay &amp; Agency'!F57</f>
        <v>0</v>
      </c>
      <c r="CU57" s="1988">
        <f>'B2 - Pay &amp; Agency'!G57</f>
        <v>0</v>
      </c>
      <c r="CV57" s="1988">
        <f>'B2 - Pay &amp; Agency'!H57</f>
        <v>0</v>
      </c>
      <c r="CW57" s="1988">
        <f>'B2 - Pay &amp; Agency'!I57</f>
        <v>0</v>
      </c>
      <c r="CX57" s="1988">
        <f>'B2 - Pay &amp; Agency'!J57</f>
        <v>0</v>
      </c>
      <c r="CY57" s="1988">
        <f>'B2 - Pay &amp; Agency'!K57</f>
        <v>0</v>
      </c>
      <c r="CZ57" s="1988">
        <f>'B2 - Pay &amp; Agency'!L57</f>
        <v>0</v>
      </c>
      <c r="DA57" s="1988">
        <f>'B2 - Pay &amp; Agency'!M57</f>
        <v>0</v>
      </c>
      <c r="DB57" s="1989">
        <f>'B2 - Pay &amp; Agency'!N57</f>
        <v>0</v>
      </c>
      <c r="DC57" s="1470">
        <f>'B2 - Pay &amp; Agency'!O57</f>
        <v>0</v>
      </c>
      <c r="DD57" s="1471">
        <f>'B2 - Pay &amp; Agency'!P57</f>
        <v>0</v>
      </c>
      <c r="DF57" s="2137">
        <f>'B3 - COVID-19'!A55</f>
        <v>45</v>
      </c>
      <c r="DG57" s="2146" t="str">
        <f>'B3 - COVID-19'!B55</f>
        <v>Healthcare Services Provided by Other NHS Bodies</v>
      </c>
      <c r="DH57" s="1477">
        <f>'B3 - COVID-19'!C55</f>
        <v>0</v>
      </c>
      <c r="DI57" s="1472">
        <f>'B3 - COVID-19'!D55</f>
        <v>0</v>
      </c>
      <c r="DJ57" s="1472">
        <f>'B3 - COVID-19'!E55</f>
        <v>0</v>
      </c>
      <c r="DK57" s="1472">
        <f>'B3 - COVID-19'!F55</f>
        <v>0</v>
      </c>
      <c r="DL57" s="1472">
        <f>'B3 - COVID-19'!G55</f>
        <v>0</v>
      </c>
      <c r="DM57" s="1472">
        <f>'B3 - COVID-19'!H55</f>
        <v>0</v>
      </c>
      <c r="DN57" s="1472">
        <f>'B3 - COVID-19'!I55</f>
        <v>0</v>
      </c>
      <c r="DO57" s="1472">
        <f>'B3 - COVID-19'!J55</f>
        <v>0</v>
      </c>
      <c r="DP57" s="1472">
        <f>'B3 - COVID-19'!K55</f>
        <v>0</v>
      </c>
      <c r="DQ57" s="1472">
        <f>'B3 - COVID-19'!L55</f>
        <v>0</v>
      </c>
      <c r="DR57" s="1472">
        <f>'B3 - COVID-19'!M55</f>
        <v>0</v>
      </c>
      <c r="DS57" s="1481">
        <f>'B3 - COVID-19'!N55</f>
        <v>0</v>
      </c>
      <c r="DT57" s="1470">
        <f>'B3 - COVID-19'!O55</f>
        <v>0</v>
      </c>
      <c r="DU57" s="1471">
        <f>'B3 - COVID-19'!P55</f>
        <v>0</v>
      </c>
      <c r="DV57" s="85"/>
      <c r="DW57" s="85"/>
      <c r="DY57" s="2358">
        <f>'C, C1 &amp; C2 - Savings Schemes'!A57</f>
        <v>5</v>
      </c>
      <c r="DZ57" s="2911"/>
      <c r="EA57" s="96" t="str">
        <f>'C, C1 &amp; C2 - Savings Schemes'!C57</f>
        <v>Actual/F'cast</v>
      </c>
      <c r="EB57" s="2057">
        <f>'C, C1 &amp; C2 - Savings Schemes'!D57</f>
        <v>0</v>
      </c>
      <c r="EC57" s="2058">
        <f>'C, C1 &amp; C2 - Savings Schemes'!E57</f>
        <v>0</v>
      </c>
      <c r="ED57" s="2058">
        <f>'C, C1 &amp; C2 - Savings Schemes'!F57</f>
        <v>0</v>
      </c>
      <c r="EE57" s="2058">
        <f>'C, C1 &amp; C2 - Savings Schemes'!G57</f>
        <v>0</v>
      </c>
      <c r="EF57" s="2058">
        <f>'C, C1 &amp; C2 - Savings Schemes'!H57</f>
        <v>0</v>
      </c>
      <c r="EG57" s="2058">
        <f>'C, C1 &amp; C2 - Savings Schemes'!I57</f>
        <v>0</v>
      </c>
      <c r="EH57" s="2058">
        <f>'C, C1 &amp; C2 - Savings Schemes'!J57</f>
        <v>0</v>
      </c>
      <c r="EI57" s="2058">
        <f>'C, C1 &amp; C2 - Savings Schemes'!K57</f>
        <v>0</v>
      </c>
      <c r="EJ57" s="2058">
        <f>'C, C1 &amp; C2 - Savings Schemes'!L57</f>
        <v>0</v>
      </c>
      <c r="EK57" s="2058">
        <f>'C, C1 &amp; C2 - Savings Schemes'!M57</f>
        <v>0</v>
      </c>
      <c r="EL57" s="2058">
        <f>'C, C1 &amp; C2 - Savings Schemes'!N57</f>
        <v>0</v>
      </c>
      <c r="EM57" s="2059">
        <f>'C, C1 &amp; C2 - Savings Schemes'!O57</f>
        <v>0</v>
      </c>
      <c r="EN57" s="1014">
        <f>'C, C1 &amp; C2 - Savings Schemes'!P57</f>
        <v>0</v>
      </c>
      <c r="EO57" s="1025">
        <f>'C, C1 &amp; C2 - Savings Schemes'!Q57</f>
        <v>0</v>
      </c>
      <c r="EP57" s="2185"/>
      <c r="EQ57" s="2185"/>
      <c r="ER57" s="2185"/>
      <c r="ES57" s="2185"/>
      <c r="ET57" s="2185"/>
      <c r="EU57" s="2185"/>
      <c r="EV57" s="2185"/>
      <c r="EW57" s="2185"/>
      <c r="EX57" s="2187"/>
      <c r="EY57" s="2187"/>
      <c r="EZ57" s="2187"/>
      <c r="FA57" s="2187"/>
      <c r="FB57" s="2187"/>
      <c r="FC57" s="2187"/>
      <c r="FD57" s="2187"/>
      <c r="FE57" s="2187"/>
      <c r="FF57" s="2187"/>
      <c r="FG57" s="2187"/>
      <c r="FH57" s="2187"/>
      <c r="FI57" s="2187"/>
      <c r="FJ57" s="2187"/>
      <c r="FK57" s="2187"/>
      <c r="FL57" s="2187"/>
      <c r="FM57" s="2187"/>
      <c r="FN57" s="2187"/>
      <c r="FO57" s="2187"/>
      <c r="FP57" s="2187"/>
      <c r="FQ57" s="2187"/>
      <c r="FR57" s="2187"/>
      <c r="FS57" s="2187"/>
      <c r="GF57" s="2375">
        <f>'E - Resource Limits'!A57</f>
        <v>45</v>
      </c>
      <c r="GG57" s="2376">
        <f>'E - Resource Limits'!B57</f>
        <v>0</v>
      </c>
      <c r="GH57" s="2377">
        <f>'E - Resource Limits'!C57</f>
        <v>0</v>
      </c>
      <c r="GI57" s="2377">
        <f>'E - Resource Limits'!D57</f>
        <v>0</v>
      </c>
      <c r="GJ57" s="2377">
        <f>'E - Resource Limits'!E57</f>
        <v>0</v>
      </c>
      <c r="GK57" s="2377">
        <f>'E - Resource Limits'!F57</f>
        <v>0</v>
      </c>
      <c r="GL57" s="2311">
        <f>'E - Resource Limits'!G57</f>
        <v>0</v>
      </c>
      <c r="GM57" s="2378">
        <f>'E - Resource Limits'!H57</f>
        <v>0</v>
      </c>
      <c r="GN57" s="2377">
        <f>'E - Resource Limits'!I57</f>
        <v>0</v>
      </c>
      <c r="GO57" s="2377">
        <f>'E - Resource Limits'!J57</f>
        <v>0</v>
      </c>
      <c r="GP57" s="2377">
        <f>'E - Resource Limits'!K57</f>
        <v>0</v>
      </c>
      <c r="GQ57" s="2379">
        <f>'E - Resource Limits'!L57</f>
        <v>0</v>
      </c>
      <c r="GR57" s="2190">
        <f t="shared" si="5"/>
        <v>0</v>
      </c>
      <c r="GT57" s="386">
        <f>'E1 - Invoiced Income'!A57</f>
        <v>42</v>
      </c>
      <c r="GU57" s="2821" t="str">
        <f>'E1 - Invoiced Income'!B57</f>
        <v>PPE</v>
      </c>
      <c r="GV57" s="27">
        <f>'E1 - Invoiced Income'!C57</f>
        <v>0</v>
      </c>
      <c r="GW57" s="2823">
        <f>'E1 - Invoiced Income'!D57</f>
        <v>0</v>
      </c>
      <c r="GX57" s="213">
        <f>'E1 - Invoiced Income'!E57</f>
        <v>0</v>
      </c>
      <c r="GY57" s="2823">
        <f>'E1 - Invoiced Income'!F57</f>
        <v>0</v>
      </c>
      <c r="GZ57" s="2823">
        <f>'E1 - Invoiced Income'!G57</f>
        <v>0</v>
      </c>
      <c r="HA57" s="2823">
        <f>'E1 - Invoiced Income'!H57</f>
        <v>0</v>
      </c>
      <c r="HB57" s="2823">
        <f>'E1 - Invoiced Income'!I57</f>
        <v>0</v>
      </c>
      <c r="HC57" s="995"/>
      <c r="HD57" s="995"/>
      <c r="HE57" s="995"/>
      <c r="HF57" s="995"/>
      <c r="HG57" s="995"/>
      <c r="HH57" s="995"/>
      <c r="HI57" s="995"/>
      <c r="HJ57" s="995"/>
      <c r="HK57" s="995"/>
      <c r="HL57" s="995"/>
      <c r="HM57" s="205"/>
      <c r="HO57" s="2622">
        <f>'F - SoFP'!A57</f>
        <v>33</v>
      </c>
      <c r="HP57" s="2623">
        <f>'F - SoFP'!B57</f>
        <v>0</v>
      </c>
      <c r="HQ57" s="2272">
        <f>'F - SoFP'!C57</f>
        <v>0</v>
      </c>
      <c r="HR57" s="2272">
        <f>'F - SoFP'!D57</f>
        <v>0</v>
      </c>
      <c r="HS57" s="2272">
        <f>'F - SoFP'!E57</f>
        <v>0</v>
      </c>
      <c r="HT57" s="2624"/>
      <c r="JD57" s="2351">
        <f>'I - Capital RLM'!A57</f>
        <v>39</v>
      </c>
      <c r="JE57" s="2390">
        <f>'I - Capital RLM'!B57</f>
        <v>0</v>
      </c>
      <c r="JF57" s="2272">
        <f>'I - Capital RLM'!C57</f>
        <v>0</v>
      </c>
      <c r="JG57" s="2272">
        <f>'I - Capital RLM'!D57</f>
        <v>0</v>
      </c>
      <c r="JH57" s="2382">
        <f>'I - Capital RLM'!E57</f>
        <v>0</v>
      </c>
      <c r="JI57" s="2383">
        <f>'I - Capital RLM'!F57</f>
        <v>0</v>
      </c>
      <c r="JJ57" s="2272">
        <f>'I - Capital RLM'!G57</f>
        <v>0</v>
      </c>
      <c r="JK57" s="2272">
        <f>'I - Capital RLM'!H57</f>
        <v>0</v>
      </c>
      <c r="JL57" s="2382">
        <f>'I - Capital RLM'!I57</f>
        <v>0</v>
      </c>
      <c r="JM57" s="2384"/>
      <c r="JN57" s="2129">
        <f>'I - Capital RLM'!K57</f>
        <v>0</v>
      </c>
      <c r="JO57" s="2384">
        <f t="shared" si="6"/>
        <v>0</v>
      </c>
      <c r="JQ57" s="2336">
        <f>'J - Capital In Year Schemes'!A57</f>
        <v>42</v>
      </c>
      <c r="JR57" s="2390">
        <f>'J - Capital In Year Schemes'!B57</f>
        <v>0</v>
      </c>
      <c r="JS57" s="2390">
        <f>'J - Capital In Year Schemes'!C57</f>
        <v>0</v>
      </c>
      <c r="JT57" s="2596">
        <f>'J - Capital In Year Schemes'!D57</f>
        <v>0</v>
      </c>
      <c r="JU57" s="2272">
        <f>'J - Capital In Year Schemes'!E57</f>
        <v>0</v>
      </c>
      <c r="JV57" s="2272">
        <f>'J - Capital In Year Schemes'!F57</f>
        <v>0</v>
      </c>
      <c r="JW57" s="2272">
        <f>'J - Capital In Year Schemes'!G57</f>
        <v>0</v>
      </c>
      <c r="JX57" s="2272">
        <f>'J - Capital In Year Schemes'!H57</f>
        <v>0</v>
      </c>
      <c r="JY57" s="2272">
        <f>'J - Capital In Year Schemes'!I57</f>
        <v>0</v>
      </c>
      <c r="JZ57" s="2272">
        <f>'J - Capital In Year Schemes'!J57</f>
        <v>0</v>
      </c>
      <c r="KA57" s="2272">
        <f>'J - Capital In Year Schemes'!K57</f>
        <v>0</v>
      </c>
      <c r="KB57" s="2272">
        <f>'J - Capital In Year Schemes'!L57</f>
        <v>0</v>
      </c>
      <c r="KC57" s="2272">
        <f>'J - Capital In Year Schemes'!M57</f>
        <v>0</v>
      </c>
      <c r="KD57" s="2272">
        <f>'J - Capital In Year Schemes'!N57</f>
        <v>0</v>
      </c>
      <c r="KE57" s="2272">
        <f>'J - Capital In Year Schemes'!O57</f>
        <v>0</v>
      </c>
      <c r="KF57" s="2272">
        <f>'J - Capital In Year Schemes'!P57</f>
        <v>0</v>
      </c>
      <c r="KG57" s="2272">
        <f>'J - Capital In Year Schemes'!Q57</f>
        <v>0</v>
      </c>
      <c r="KH57" s="2353">
        <f>'J - Capital In Year Schemes'!R57</f>
        <v>0</v>
      </c>
      <c r="KI57" s="2353">
        <f>'J - Capital In Year Schemes'!S57</f>
        <v>0</v>
      </c>
      <c r="KJ57" s="2354">
        <f>'J - Capital In Year Schemes'!T57</f>
        <v>0</v>
      </c>
      <c r="KK57" s="2323"/>
      <c r="KM57" s="2625"/>
      <c r="LL57" s="1281"/>
      <c r="LM57" s="2461">
        <f>'M - Aged Debtors'!B57</f>
        <v>0</v>
      </c>
      <c r="LN57" s="2462">
        <f>'M - Aged Debtors'!C57</f>
        <v>0</v>
      </c>
      <c r="LO57" s="2463">
        <f>'M - Aged Debtors'!D57</f>
        <v>0</v>
      </c>
      <c r="LP57" s="2464">
        <f>'M - Aged Debtors'!E57</f>
        <v>0</v>
      </c>
      <c r="LQ57" s="2465">
        <f>'M - Aged Debtors'!F57</f>
        <v>0</v>
      </c>
      <c r="LR57" s="902" t="str">
        <f>'M - Aged Debtors'!G57</f>
        <v/>
      </c>
      <c r="LS57" s="899" t="str">
        <f>'M - Aged Debtors'!H57</f>
        <v/>
      </c>
      <c r="LT57" s="899" t="str">
        <f>'M - Aged Debtors'!I57</f>
        <v/>
      </c>
      <c r="LU57" s="900" t="str">
        <f>'M - Aged Debtors'!J57</f>
        <v/>
      </c>
      <c r="LV57" s="2043">
        <f>'M - Aged Debtors'!K57</f>
        <v>0</v>
      </c>
      <c r="LX57" s="512" t="str">
        <f>'N - GMS'!A57</f>
        <v>Drug Misuse</v>
      </c>
      <c r="LY57" s="539"/>
      <c r="LZ57" s="511">
        <f>'N - GMS'!C57</f>
        <v>35</v>
      </c>
      <c r="MA57" s="2494">
        <f>'N - GMS'!D57</f>
        <v>0</v>
      </c>
      <c r="MB57" s="2495">
        <f>'N - GMS'!E57</f>
        <v>0</v>
      </c>
      <c r="MC57" s="2495">
        <f>'N - GMS'!F57</f>
        <v>0</v>
      </c>
      <c r="MD57" s="2563">
        <f>'N - GMS'!G57</f>
        <v>0</v>
      </c>
      <c r="ME57" s="1295"/>
      <c r="MF57" s="2060">
        <f>'N - GMS'!I57</f>
        <v>0</v>
      </c>
      <c r="MH57" s="774" t="str">
        <f>'O - Dental'!A57</f>
        <v>TOTAL DENTAL SERVICES INCOME (Enter as a negative value)</v>
      </c>
      <c r="MI57" s="775"/>
      <c r="MJ57" s="766">
        <f>'O - Dental'!C57</f>
        <v>44</v>
      </c>
      <c r="MK57" s="739">
        <f>'O - Dental'!D57</f>
        <v>0</v>
      </c>
      <c r="ML57" s="2061">
        <f>'O - Dental'!E57</f>
        <v>0</v>
      </c>
      <c r="MM57" s="2061">
        <f>'O - Dental'!F57</f>
        <v>0</v>
      </c>
      <c r="MN57" s="725">
        <f>'O - Dental'!G57</f>
        <v>0</v>
      </c>
      <c r="MO57" s="741"/>
      <c r="MP57" s="2061">
        <f>'O - Dental'!I57</f>
        <v>0</v>
      </c>
    </row>
    <row r="58" spans="13:354" ht="20" customHeight="1" thickBot="1">
      <c r="AN58" s="1941"/>
      <c r="BE58" s="2328">
        <f>'B - Monthly Positions'!A59</f>
        <v>39</v>
      </c>
      <c r="BF58" s="2626" t="str">
        <f>'B - Monthly Positions'!B59</f>
        <v>Other (Specify in Narrative)</v>
      </c>
      <c r="BG58" s="2479" t="str">
        <f>'B - Monthly Positions'!C59</f>
        <v>Actual/F'cast</v>
      </c>
      <c r="BH58" s="2012">
        <f>'B - Monthly Positions'!D59</f>
        <v>0</v>
      </c>
      <c r="BI58" s="2013">
        <f>'B - Monthly Positions'!E59</f>
        <v>0</v>
      </c>
      <c r="BJ58" s="2013">
        <f>'B - Monthly Positions'!F59</f>
        <v>0</v>
      </c>
      <c r="BK58" s="2013">
        <f>'B - Monthly Positions'!G59</f>
        <v>0</v>
      </c>
      <c r="BL58" s="2013">
        <f>'B - Monthly Positions'!H59</f>
        <v>0</v>
      </c>
      <c r="BM58" s="2013">
        <f>'B - Monthly Positions'!I59</f>
        <v>0</v>
      </c>
      <c r="BN58" s="2013">
        <f>'B - Monthly Positions'!J59</f>
        <v>0</v>
      </c>
      <c r="BO58" s="2013">
        <f>'B - Monthly Positions'!K59</f>
        <v>0</v>
      </c>
      <c r="BP58" s="2013">
        <f>'B - Monthly Positions'!L59</f>
        <v>0</v>
      </c>
      <c r="BQ58" s="2013">
        <f>'B - Monthly Positions'!M59</f>
        <v>0</v>
      </c>
      <c r="BR58" s="2013">
        <f>'B - Monthly Positions'!N59</f>
        <v>0</v>
      </c>
      <c r="BS58" s="2621">
        <f>'B - Monthly Positions'!O59</f>
        <v>0</v>
      </c>
      <c r="BT58" s="1178">
        <f>'B - Monthly Positions'!P59</f>
        <v>0</v>
      </c>
      <c r="BU58" s="1172">
        <f>'B - Monthly Positions'!Q59</f>
        <v>0</v>
      </c>
      <c r="BV58" s="2185"/>
      <c r="BW58" s="2185"/>
      <c r="BX58" s="155">
        <f>'B1 - Net Exp Profiles'!A58</f>
        <v>41</v>
      </c>
      <c r="BY58" s="1405" t="str">
        <f>'B1 - Net Exp Profiles'!B58</f>
        <v>Net Non Pay Expenditure - Actual/Forecast (as per Table B)</v>
      </c>
      <c r="BZ58" s="1217">
        <f>'B1 - Net Exp Profiles'!C58</f>
        <v>0</v>
      </c>
      <c r="CA58" s="1217">
        <f>'B1 - Net Exp Profiles'!D58</f>
        <v>0</v>
      </c>
      <c r="CB58" s="1217">
        <f>'B1 - Net Exp Profiles'!E58</f>
        <v>0</v>
      </c>
      <c r="CC58" s="1217">
        <f>'B1 - Net Exp Profiles'!F58</f>
        <v>0</v>
      </c>
      <c r="CD58" s="1217">
        <f>'B1 - Net Exp Profiles'!G58</f>
        <v>0</v>
      </c>
      <c r="CE58" s="1217">
        <f>'B1 - Net Exp Profiles'!H58</f>
        <v>0</v>
      </c>
      <c r="CF58" s="1217">
        <f>'B1 - Net Exp Profiles'!I58</f>
        <v>0</v>
      </c>
      <c r="CG58" s="1217">
        <f>'B1 - Net Exp Profiles'!J58</f>
        <v>0</v>
      </c>
      <c r="CH58" s="1217">
        <f>'B1 - Net Exp Profiles'!K58</f>
        <v>0</v>
      </c>
      <c r="CI58" s="1217">
        <f>'B1 - Net Exp Profiles'!L58</f>
        <v>0</v>
      </c>
      <c r="CJ58" s="1217">
        <f>'B1 - Net Exp Profiles'!M58</f>
        <v>0</v>
      </c>
      <c r="CK58" s="1217">
        <f>'B1 - Net Exp Profiles'!N58</f>
        <v>0</v>
      </c>
      <c r="CL58" s="1217">
        <f>'B1 - Net Exp Profiles'!O58</f>
        <v>0</v>
      </c>
      <c r="CM58" s="1217">
        <f>'B1 - Net Exp Profiles'!P58</f>
        <v>0</v>
      </c>
      <c r="CO58" s="1475">
        <f>'B2 - Pay &amp; Agency'!A58</f>
        <v>7</v>
      </c>
      <c r="CP58" s="2066" t="str">
        <f>'B2 - Pay &amp; Agency'!B58</f>
        <v>Annual Leave</v>
      </c>
      <c r="CQ58" s="1987">
        <f>'B2 - Pay &amp; Agency'!C58</f>
        <v>0</v>
      </c>
      <c r="CR58" s="1988">
        <f>'B2 - Pay &amp; Agency'!D58</f>
        <v>0</v>
      </c>
      <c r="CS58" s="1988">
        <f>'B2 - Pay &amp; Agency'!E58</f>
        <v>0</v>
      </c>
      <c r="CT58" s="1988">
        <f>'B2 - Pay &amp; Agency'!F58</f>
        <v>0</v>
      </c>
      <c r="CU58" s="1988">
        <f>'B2 - Pay &amp; Agency'!G58</f>
        <v>0</v>
      </c>
      <c r="CV58" s="1988">
        <f>'B2 - Pay &amp; Agency'!H58</f>
        <v>0</v>
      </c>
      <c r="CW58" s="1988">
        <f>'B2 - Pay &amp; Agency'!I58</f>
        <v>0</v>
      </c>
      <c r="CX58" s="1988">
        <f>'B2 - Pay &amp; Agency'!J58</f>
        <v>0</v>
      </c>
      <c r="CY58" s="1988">
        <f>'B2 - Pay &amp; Agency'!K58</f>
        <v>0</v>
      </c>
      <c r="CZ58" s="1988">
        <f>'B2 - Pay &amp; Agency'!L58</f>
        <v>0</v>
      </c>
      <c r="DA58" s="1988">
        <f>'B2 - Pay &amp; Agency'!M58</f>
        <v>0</v>
      </c>
      <c r="DB58" s="1989">
        <f>'B2 - Pay &amp; Agency'!N58</f>
        <v>0</v>
      </c>
      <c r="DC58" s="1470">
        <f>'B2 - Pay &amp; Agency'!O58</f>
        <v>0</v>
      </c>
      <c r="DD58" s="1471">
        <f>'B2 - Pay &amp; Agency'!P58</f>
        <v>0</v>
      </c>
      <c r="DF58" s="2137">
        <f>'B3 - COVID-19'!A56</f>
        <v>46</v>
      </c>
      <c r="DG58" s="2146" t="str">
        <f>'B3 - COVID-19'!B56</f>
        <v>Non Healthcare Services Provided by Other NHS Bodies</v>
      </c>
      <c r="DH58" s="1477">
        <f>'B3 - COVID-19'!C56</f>
        <v>0</v>
      </c>
      <c r="DI58" s="1472">
        <f>'B3 - COVID-19'!D56</f>
        <v>0</v>
      </c>
      <c r="DJ58" s="1472">
        <f>'B3 - COVID-19'!E56</f>
        <v>0</v>
      </c>
      <c r="DK58" s="1472">
        <f>'B3 - COVID-19'!F56</f>
        <v>0</v>
      </c>
      <c r="DL58" s="1472">
        <f>'B3 - COVID-19'!G56</f>
        <v>0</v>
      </c>
      <c r="DM58" s="1472">
        <f>'B3 - COVID-19'!H56</f>
        <v>0</v>
      </c>
      <c r="DN58" s="1472">
        <f>'B3 - COVID-19'!I56</f>
        <v>0</v>
      </c>
      <c r="DO58" s="1472">
        <f>'B3 - COVID-19'!J56</f>
        <v>0</v>
      </c>
      <c r="DP58" s="1472">
        <f>'B3 - COVID-19'!K56</f>
        <v>0</v>
      </c>
      <c r="DQ58" s="1472">
        <f>'B3 - COVID-19'!L56</f>
        <v>0</v>
      </c>
      <c r="DR58" s="1472">
        <f>'B3 - COVID-19'!M56</f>
        <v>0</v>
      </c>
      <c r="DS58" s="1481">
        <f>'B3 - COVID-19'!N56</f>
        <v>0</v>
      </c>
      <c r="DT58" s="1470">
        <f>'B3 - COVID-19'!O56</f>
        <v>0</v>
      </c>
      <c r="DU58" s="1471">
        <f>'B3 - COVID-19'!P56</f>
        <v>0</v>
      </c>
      <c r="DV58" s="85"/>
      <c r="DW58" s="85"/>
      <c r="DY58" s="2358">
        <f>'C, C1 &amp; C2 - Savings Schemes'!A58</f>
        <v>6</v>
      </c>
      <c r="DZ58" s="2912"/>
      <c r="EA58" s="98" t="str">
        <f>'C, C1 &amp; C2 - Savings Schemes'!C58</f>
        <v>Variance</v>
      </c>
      <c r="EB58" s="133">
        <f>'C, C1 &amp; C2 - Savings Schemes'!D58</f>
        <v>0</v>
      </c>
      <c r="EC58" s="81">
        <f>'C, C1 &amp; C2 - Savings Schemes'!E58</f>
        <v>0</v>
      </c>
      <c r="ED58" s="81">
        <f>'C, C1 &amp; C2 - Savings Schemes'!F58</f>
        <v>0</v>
      </c>
      <c r="EE58" s="81">
        <f>'C, C1 &amp; C2 - Savings Schemes'!G58</f>
        <v>0</v>
      </c>
      <c r="EF58" s="81">
        <f>'C, C1 &amp; C2 - Savings Schemes'!H58</f>
        <v>0</v>
      </c>
      <c r="EG58" s="81">
        <f>'C, C1 &amp; C2 - Savings Schemes'!I58</f>
        <v>0</v>
      </c>
      <c r="EH58" s="81">
        <f>'C, C1 &amp; C2 - Savings Schemes'!J58</f>
        <v>0</v>
      </c>
      <c r="EI58" s="81">
        <f>'C, C1 &amp; C2 - Savings Schemes'!K58</f>
        <v>0</v>
      </c>
      <c r="EJ58" s="81">
        <f>'C, C1 &amp; C2 - Savings Schemes'!L58</f>
        <v>0</v>
      </c>
      <c r="EK58" s="81">
        <f>'C, C1 &amp; C2 - Savings Schemes'!M58</f>
        <v>0</v>
      </c>
      <c r="EL58" s="81">
        <f>'C, C1 &amp; C2 - Savings Schemes'!N58</f>
        <v>0</v>
      </c>
      <c r="EM58" s="1013">
        <f>'C, C1 &amp; C2 - Savings Schemes'!O58</f>
        <v>0</v>
      </c>
      <c r="EN58" s="134">
        <f>'C, C1 &amp; C2 - Savings Schemes'!P58</f>
        <v>0</v>
      </c>
      <c r="EO58" s="1024">
        <f>'C, C1 &amp; C2 - Savings Schemes'!Q58</f>
        <v>0</v>
      </c>
      <c r="EP58" s="2185"/>
      <c r="EQ58" s="2185"/>
      <c r="ER58" s="2185"/>
      <c r="ES58" s="2185"/>
      <c r="ET58" s="2185"/>
      <c r="EU58" s="2185"/>
      <c r="EV58" s="2185"/>
      <c r="EW58" s="2185"/>
      <c r="EX58" s="2187"/>
      <c r="EY58" s="2187"/>
      <c r="EZ58" s="2187"/>
      <c r="FA58" s="2187"/>
      <c r="FB58" s="2187"/>
      <c r="FC58" s="2187"/>
      <c r="FD58" s="2187"/>
      <c r="FE58" s="2187"/>
      <c r="FF58" s="2187"/>
      <c r="FG58" s="2187"/>
      <c r="FH58" s="2187"/>
      <c r="FI58" s="2187"/>
      <c r="FJ58" s="2187"/>
      <c r="FK58" s="2187"/>
      <c r="FL58" s="2187"/>
      <c r="FM58" s="2187"/>
      <c r="FN58" s="2187"/>
      <c r="FO58" s="2187"/>
      <c r="FP58" s="2187"/>
      <c r="FQ58" s="2187"/>
      <c r="FR58" s="2187"/>
      <c r="FS58" s="2187"/>
      <c r="GF58" s="2375">
        <f>'E - Resource Limits'!A58</f>
        <v>46</v>
      </c>
      <c r="GG58" s="2376">
        <f>'E - Resource Limits'!B58</f>
        <v>0</v>
      </c>
      <c r="GH58" s="2377">
        <f>'E - Resource Limits'!C58</f>
        <v>0</v>
      </c>
      <c r="GI58" s="2377">
        <f>'E - Resource Limits'!D58</f>
        <v>0</v>
      </c>
      <c r="GJ58" s="2377">
        <f>'E - Resource Limits'!E58</f>
        <v>0</v>
      </c>
      <c r="GK58" s="2377">
        <f>'E - Resource Limits'!F58</f>
        <v>0</v>
      </c>
      <c r="GL58" s="2311">
        <f>'E - Resource Limits'!G58</f>
        <v>0</v>
      </c>
      <c r="GM58" s="2378">
        <f>'E - Resource Limits'!H58</f>
        <v>0</v>
      </c>
      <c r="GN58" s="2377">
        <f>'E - Resource Limits'!I58</f>
        <v>0</v>
      </c>
      <c r="GO58" s="2377">
        <f>'E - Resource Limits'!J58</f>
        <v>0</v>
      </c>
      <c r="GP58" s="2377">
        <f>'E - Resource Limits'!K58</f>
        <v>0</v>
      </c>
      <c r="GQ58" s="2379">
        <f>'E - Resource Limits'!L58</f>
        <v>0</v>
      </c>
      <c r="GR58" s="2190">
        <f t="shared" si="5"/>
        <v>0</v>
      </c>
      <c r="GT58" s="386">
        <f>'E1 - Invoiced Income'!A58</f>
        <v>43</v>
      </c>
      <c r="GU58" s="2821" t="str">
        <f>'E1 - Invoiced Income'!B58</f>
        <v>Private Providers</v>
      </c>
      <c r="GV58" s="27">
        <f>'E1 - Invoiced Income'!C58</f>
        <v>0</v>
      </c>
      <c r="GW58" s="2823">
        <f>'E1 - Invoiced Income'!D58</f>
        <v>0</v>
      </c>
      <c r="GX58" s="213">
        <f>'E1 - Invoiced Income'!E58</f>
        <v>0</v>
      </c>
      <c r="GY58" s="2823">
        <f>'E1 - Invoiced Income'!F58</f>
        <v>0</v>
      </c>
      <c r="GZ58" s="2823">
        <f>'E1 - Invoiced Income'!G58</f>
        <v>0</v>
      </c>
      <c r="HA58" s="2823">
        <f>'E1 - Invoiced Income'!H58</f>
        <v>0</v>
      </c>
      <c r="HB58" s="2823">
        <f>'E1 - Invoiced Income'!I58</f>
        <v>0</v>
      </c>
      <c r="HC58" s="995"/>
      <c r="HD58" s="995"/>
      <c r="HE58" s="995"/>
      <c r="HF58" s="995"/>
      <c r="HG58" s="995"/>
      <c r="HH58" s="995"/>
      <c r="HI58" s="995"/>
      <c r="HJ58" s="995"/>
      <c r="HK58" s="995"/>
      <c r="HL58" s="995"/>
      <c r="HM58" s="205"/>
      <c r="HO58" s="2622">
        <f>'F - SoFP'!A58</f>
        <v>34</v>
      </c>
      <c r="HP58" s="2623">
        <f>'F - SoFP'!B58</f>
        <v>0</v>
      </c>
      <c r="HQ58" s="2272">
        <f>'F - SoFP'!C58</f>
        <v>0</v>
      </c>
      <c r="HR58" s="2272">
        <f>'F - SoFP'!D58</f>
        <v>0</v>
      </c>
      <c r="HS58" s="2272">
        <f>'F - SoFP'!E58</f>
        <v>0</v>
      </c>
      <c r="HT58" s="2624"/>
      <c r="JD58" s="2351">
        <f>'I - Capital RLM'!A58</f>
        <v>40</v>
      </c>
      <c r="JE58" s="2390">
        <f>'I - Capital RLM'!B58</f>
        <v>0</v>
      </c>
      <c r="JF58" s="2272">
        <f>'I - Capital RLM'!C58</f>
        <v>0</v>
      </c>
      <c r="JG58" s="2272">
        <f>'I - Capital RLM'!D58</f>
        <v>0</v>
      </c>
      <c r="JH58" s="2382">
        <f>'I - Capital RLM'!E58</f>
        <v>0</v>
      </c>
      <c r="JI58" s="2383">
        <f>'I - Capital RLM'!F58</f>
        <v>0</v>
      </c>
      <c r="JJ58" s="2272">
        <f>'I - Capital RLM'!G58</f>
        <v>0</v>
      </c>
      <c r="JK58" s="2272">
        <f>'I - Capital RLM'!H58</f>
        <v>0</v>
      </c>
      <c r="JL58" s="2382">
        <f>'I - Capital RLM'!I58</f>
        <v>0</v>
      </c>
      <c r="JM58" s="2384"/>
      <c r="JN58" s="2129">
        <f>'I - Capital RLM'!K58</f>
        <v>0</v>
      </c>
      <c r="JO58" s="2384">
        <f t="shared" si="6"/>
        <v>0</v>
      </c>
      <c r="JQ58" s="2351">
        <f>'J - Capital In Year Schemes'!A58</f>
        <v>43</v>
      </c>
      <c r="JR58" s="2390">
        <f>'J - Capital In Year Schemes'!B58</f>
        <v>0</v>
      </c>
      <c r="JS58" s="2390">
        <f>'J - Capital In Year Schemes'!C58</f>
        <v>0</v>
      </c>
      <c r="JT58" s="2596">
        <f>'J - Capital In Year Schemes'!D58</f>
        <v>0</v>
      </c>
      <c r="JU58" s="2272">
        <f>'J - Capital In Year Schemes'!E58</f>
        <v>0</v>
      </c>
      <c r="JV58" s="2272">
        <f>'J - Capital In Year Schemes'!F58</f>
        <v>0</v>
      </c>
      <c r="JW58" s="2272">
        <f>'J - Capital In Year Schemes'!G58</f>
        <v>0</v>
      </c>
      <c r="JX58" s="2272">
        <f>'J - Capital In Year Schemes'!H58</f>
        <v>0</v>
      </c>
      <c r="JY58" s="2272">
        <f>'J - Capital In Year Schemes'!I58</f>
        <v>0</v>
      </c>
      <c r="JZ58" s="2272">
        <f>'J - Capital In Year Schemes'!J58</f>
        <v>0</v>
      </c>
      <c r="KA58" s="2272">
        <f>'J - Capital In Year Schemes'!K58</f>
        <v>0</v>
      </c>
      <c r="KB58" s="2272">
        <f>'J - Capital In Year Schemes'!L58</f>
        <v>0</v>
      </c>
      <c r="KC58" s="2272">
        <f>'J - Capital In Year Schemes'!M58</f>
        <v>0</v>
      </c>
      <c r="KD58" s="2272">
        <f>'J - Capital In Year Schemes'!N58</f>
        <v>0</v>
      </c>
      <c r="KE58" s="2272">
        <f>'J - Capital In Year Schemes'!O58</f>
        <v>0</v>
      </c>
      <c r="KF58" s="2272">
        <f>'J - Capital In Year Schemes'!P58</f>
        <v>0</v>
      </c>
      <c r="KG58" s="2272">
        <f>'J - Capital In Year Schemes'!Q58</f>
        <v>0</v>
      </c>
      <c r="KH58" s="2353">
        <f>'J - Capital In Year Schemes'!R58</f>
        <v>0</v>
      </c>
      <c r="KI58" s="2353">
        <f>'J - Capital In Year Schemes'!S58</f>
        <v>0</v>
      </c>
      <c r="KJ58" s="2354">
        <f>'J - Capital In Year Schemes'!T58</f>
        <v>0</v>
      </c>
      <c r="KK58" s="2323"/>
      <c r="LL58" s="1281"/>
      <c r="LM58" s="2461">
        <f>'M - Aged Debtors'!B58</f>
        <v>0</v>
      </c>
      <c r="LN58" s="2462">
        <f>'M - Aged Debtors'!C58</f>
        <v>0</v>
      </c>
      <c r="LO58" s="2463">
        <f>'M - Aged Debtors'!D58</f>
        <v>0</v>
      </c>
      <c r="LP58" s="2464">
        <f>'M - Aged Debtors'!E58</f>
        <v>0</v>
      </c>
      <c r="LQ58" s="2465">
        <f>'M - Aged Debtors'!F58</f>
        <v>0</v>
      </c>
      <c r="LR58" s="902" t="str">
        <f>'M - Aged Debtors'!G58</f>
        <v/>
      </c>
      <c r="LS58" s="899" t="str">
        <f>'M - Aged Debtors'!H58</f>
        <v/>
      </c>
      <c r="LT58" s="899" t="str">
        <f>'M - Aged Debtors'!I58</f>
        <v/>
      </c>
      <c r="LU58" s="900" t="str">
        <f>'M - Aged Debtors'!J58</f>
        <v/>
      </c>
      <c r="LV58" s="2043">
        <f>'M - Aged Debtors'!K58</f>
        <v>0</v>
      </c>
      <c r="LX58" s="512" t="str">
        <f>'N - GMS'!A58</f>
        <v>IUCD</v>
      </c>
      <c r="LY58" s="539"/>
      <c r="LZ58" s="511">
        <f>'N - GMS'!C58</f>
        <v>36</v>
      </c>
      <c r="MA58" s="2494">
        <f>'N - GMS'!D58</f>
        <v>0</v>
      </c>
      <c r="MB58" s="2495">
        <f>'N - GMS'!E58</f>
        <v>0</v>
      </c>
      <c r="MC58" s="2495">
        <f>'N - GMS'!F58</f>
        <v>0</v>
      </c>
      <c r="MD58" s="2563">
        <f>'N - GMS'!G58</f>
        <v>0</v>
      </c>
      <c r="ME58" s="1295"/>
      <c r="MF58" s="2060">
        <f>'N - GMS'!I58</f>
        <v>0</v>
      </c>
      <c r="MH58" s="2109" t="str">
        <f>'O - Dental'!A58</f>
        <v/>
      </c>
      <c r="MI58" s="2109"/>
      <c r="MJ58" s="2109"/>
      <c r="MK58" s="2107" t="str">
        <f>'O - Dental'!D58</f>
        <v/>
      </c>
      <c r="ML58" s="2107"/>
      <c r="MM58" s="2107"/>
      <c r="MN58" s="2107"/>
      <c r="MO58" s="2107"/>
      <c r="MP58" s="2107"/>
    </row>
    <row r="59" spans="13:354" ht="20" customHeight="1" thickBot="1">
      <c r="AN59" s="1941"/>
      <c r="BE59" s="2328">
        <f>'B - Monthly Positions'!A60</f>
        <v>40</v>
      </c>
      <c r="BF59" s="2627" t="str">
        <f>'B - Monthly Positions'!B60</f>
        <v>Total</v>
      </c>
      <c r="BG59" s="1207" t="str">
        <f>'B - Monthly Positions'!C60</f>
        <v xml:space="preserve"> </v>
      </c>
      <c r="BH59" s="1251">
        <f>'B - Monthly Positions'!D60</f>
        <v>0</v>
      </c>
      <c r="BI59" s="1251">
        <f>'B - Monthly Positions'!E60</f>
        <v>0</v>
      </c>
      <c r="BJ59" s="1251">
        <f>'B - Monthly Positions'!F60</f>
        <v>0</v>
      </c>
      <c r="BK59" s="1251">
        <f>'B - Monthly Positions'!G60</f>
        <v>0</v>
      </c>
      <c r="BL59" s="1251">
        <f>'B - Monthly Positions'!H60</f>
        <v>0</v>
      </c>
      <c r="BM59" s="1251">
        <f>'B - Monthly Positions'!I60</f>
        <v>0</v>
      </c>
      <c r="BN59" s="1251">
        <f>'B - Monthly Positions'!J60</f>
        <v>0</v>
      </c>
      <c r="BO59" s="1251">
        <f>'B - Monthly Positions'!K60</f>
        <v>0</v>
      </c>
      <c r="BP59" s="1251">
        <f>'B - Monthly Positions'!L60</f>
        <v>0</v>
      </c>
      <c r="BQ59" s="1251">
        <f>'B - Monthly Positions'!M60</f>
        <v>0</v>
      </c>
      <c r="BR59" s="1251">
        <f>'B - Monthly Positions'!N60</f>
        <v>0</v>
      </c>
      <c r="BS59" s="1251">
        <f>'B - Monthly Positions'!O60</f>
        <v>0</v>
      </c>
      <c r="BT59" s="1208">
        <f>'B - Monthly Positions'!P60</f>
        <v>0</v>
      </c>
      <c r="BU59" s="1245">
        <f>'B - Monthly Positions'!Q60</f>
        <v>0</v>
      </c>
      <c r="BV59" s="2185"/>
      <c r="BW59" s="2185"/>
      <c r="BX59" s="1214">
        <f>'B1 - Net Exp Profiles'!A59</f>
        <v>42</v>
      </c>
      <c r="BY59" s="1405" t="str">
        <f>'B1 - Net Exp Profiles'!B59</f>
        <v>Net Non Pay Expenditure - Movement</v>
      </c>
      <c r="BZ59" s="1217">
        <f>'B1 - Net Exp Profiles'!C59</f>
        <v>0</v>
      </c>
      <c r="CA59" s="1217">
        <f>'B1 - Net Exp Profiles'!D59</f>
        <v>0</v>
      </c>
      <c r="CB59" s="1217">
        <f>'B1 - Net Exp Profiles'!E59</f>
        <v>0</v>
      </c>
      <c r="CC59" s="1217">
        <f>'B1 - Net Exp Profiles'!F59</f>
        <v>0</v>
      </c>
      <c r="CD59" s="1217">
        <f>'B1 - Net Exp Profiles'!G59</f>
        <v>0</v>
      </c>
      <c r="CE59" s="1217">
        <f>'B1 - Net Exp Profiles'!H59</f>
        <v>0</v>
      </c>
      <c r="CF59" s="1217">
        <f>'B1 - Net Exp Profiles'!I59</f>
        <v>0</v>
      </c>
      <c r="CG59" s="1217">
        <f>'B1 - Net Exp Profiles'!J59</f>
        <v>0</v>
      </c>
      <c r="CH59" s="1217">
        <f>'B1 - Net Exp Profiles'!K59</f>
        <v>0</v>
      </c>
      <c r="CI59" s="1217">
        <f>'B1 - Net Exp Profiles'!L59</f>
        <v>0</v>
      </c>
      <c r="CJ59" s="1217">
        <f>'B1 - Net Exp Profiles'!M59</f>
        <v>0</v>
      </c>
      <c r="CK59" s="1217">
        <f>'B1 - Net Exp Profiles'!N59</f>
        <v>0</v>
      </c>
      <c r="CL59" s="1217">
        <f>'B1 - Net Exp Profiles'!O59</f>
        <v>0</v>
      </c>
      <c r="CM59" s="1217">
        <f>'B1 - Net Exp Profiles'!P59</f>
        <v>0</v>
      </c>
      <c r="CO59" s="1475">
        <f>'B2 - Pay &amp; Agency'!A59</f>
        <v>8</v>
      </c>
      <c r="CP59" s="2066" t="str">
        <f>'B2 - Pay &amp; Agency'!B59</f>
        <v>Sickness</v>
      </c>
      <c r="CQ59" s="1987">
        <f>'B2 - Pay &amp; Agency'!C59</f>
        <v>0</v>
      </c>
      <c r="CR59" s="1988">
        <f>'B2 - Pay &amp; Agency'!D59</f>
        <v>0</v>
      </c>
      <c r="CS59" s="1988">
        <f>'B2 - Pay &amp; Agency'!E59</f>
        <v>0</v>
      </c>
      <c r="CT59" s="1988">
        <f>'B2 - Pay &amp; Agency'!F59</f>
        <v>0</v>
      </c>
      <c r="CU59" s="1988">
        <f>'B2 - Pay &amp; Agency'!G59</f>
        <v>0</v>
      </c>
      <c r="CV59" s="1988">
        <f>'B2 - Pay &amp; Agency'!H59</f>
        <v>0</v>
      </c>
      <c r="CW59" s="1988">
        <f>'B2 - Pay &amp; Agency'!I59</f>
        <v>0</v>
      </c>
      <c r="CX59" s="1988">
        <f>'B2 - Pay &amp; Agency'!J59</f>
        <v>0</v>
      </c>
      <c r="CY59" s="1988">
        <f>'B2 - Pay &amp; Agency'!K59</f>
        <v>0</v>
      </c>
      <c r="CZ59" s="1988">
        <f>'B2 - Pay &amp; Agency'!L59</f>
        <v>0</v>
      </c>
      <c r="DA59" s="1988">
        <f>'B2 - Pay &amp; Agency'!M59</f>
        <v>0</v>
      </c>
      <c r="DB59" s="1989">
        <f>'B2 - Pay &amp; Agency'!N59</f>
        <v>0</v>
      </c>
      <c r="DC59" s="1470">
        <f>'B2 - Pay &amp; Agency'!O59</f>
        <v>0</v>
      </c>
      <c r="DD59" s="1471">
        <f>'B2 - Pay &amp; Agency'!P59</f>
        <v>0</v>
      </c>
      <c r="DF59" s="2137">
        <f>'B3 - COVID-19'!A57</f>
        <v>47</v>
      </c>
      <c r="DG59" s="2146" t="str">
        <f>'B3 - COVID-19'!B57</f>
        <v>Continuing Care and Funded Nursing Care</v>
      </c>
      <c r="DH59" s="1477">
        <f>'B3 - COVID-19'!C57</f>
        <v>0</v>
      </c>
      <c r="DI59" s="1472">
        <f>'B3 - COVID-19'!D57</f>
        <v>0</v>
      </c>
      <c r="DJ59" s="1472">
        <f>'B3 - COVID-19'!E57</f>
        <v>0</v>
      </c>
      <c r="DK59" s="1472">
        <f>'B3 - COVID-19'!F57</f>
        <v>0</v>
      </c>
      <c r="DL59" s="1472">
        <f>'B3 - COVID-19'!G57</f>
        <v>0</v>
      </c>
      <c r="DM59" s="1472">
        <f>'B3 - COVID-19'!H57</f>
        <v>0</v>
      </c>
      <c r="DN59" s="1472">
        <f>'B3 - COVID-19'!I57</f>
        <v>0</v>
      </c>
      <c r="DO59" s="1472">
        <f>'B3 - COVID-19'!J57</f>
        <v>0</v>
      </c>
      <c r="DP59" s="1472">
        <f>'B3 - COVID-19'!K57</f>
        <v>0</v>
      </c>
      <c r="DQ59" s="1472">
        <f>'B3 - COVID-19'!L57</f>
        <v>0</v>
      </c>
      <c r="DR59" s="1472">
        <f>'B3 - COVID-19'!M57</f>
        <v>0</v>
      </c>
      <c r="DS59" s="1481">
        <f>'B3 - COVID-19'!N57</f>
        <v>0</v>
      </c>
      <c r="DT59" s="1470">
        <f>'B3 - COVID-19'!O57</f>
        <v>0</v>
      </c>
      <c r="DU59" s="1471">
        <f>'B3 - COVID-19'!P57</f>
        <v>0</v>
      </c>
      <c r="DV59" s="85"/>
      <c r="DW59" s="85"/>
      <c r="DY59" s="2342">
        <f>'C, C1 &amp; C2 - Savings Schemes'!A59</f>
        <v>7</v>
      </c>
      <c r="DZ59" s="2911" t="str">
        <f>'C, C1 &amp; C2 - Savings Schemes'!B59</f>
        <v>Locum</v>
      </c>
      <c r="EA59" s="93" t="str">
        <f>'C, C1 &amp; C2 - Savings Schemes'!C59</f>
        <v>Budget/Plan</v>
      </c>
      <c r="EB59" s="2053">
        <f>'C, C1 &amp; C2 - Savings Schemes'!D59</f>
        <v>0</v>
      </c>
      <c r="EC59" s="2054">
        <f>'C, C1 &amp; C2 - Savings Schemes'!E59</f>
        <v>0</v>
      </c>
      <c r="ED59" s="2054">
        <f>'C, C1 &amp; C2 - Savings Schemes'!F59</f>
        <v>0</v>
      </c>
      <c r="EE59" s="2054">
        <f>'C, C1 &amp; C2 - Savings Schemes'!G59</f>
        <v>0</v>
      </c>
      <c r="EF59" s="2054">
        <f>'C, C1 &amp; C2 - Savings Schemes'!H59</f>
        <v>0</v>
      </c>
      <c r="EG59" s="2054">
        <f>'C, C1 &amp; C2 - Savings Schemes'!I59</f>
        <v>0</v>
      </c>
      <c r="EH59" s="2054">
        <f>'C, C1 &amp; C2 - Savings Schemes'!J59</f>
        <v>0</v>
      </c>
      <c r="EI59" s="2054">
        <f>'C, C1 &amp; C2 - Savings Schemes'!K59</f>
        <v>0</v>
      </c>
      <c r="EJ59" s="2054">
        <f>'C, C1 &amp; C2 - Savings Schemes'!L59</f>
        <v>0</v>
      </c>
      <c r="EK59" s="2054">
        <f>'C, C1 &amp; C2 - Savings Schemes'!M59</f>
        <v>0</v>
      </c>
      <c r="EL59" s="2054">
        <f>'C, C1 &amp; C2 - Savings Schemes'!N59</f>
        <v>0</v>
      </c>
      <c r="EM59" s="2055">
        <f>'C, C1 &amp; C2 - Savings Schemes'!O59</f>
        <v>0</v>
      </c>
      <c r="EN59" s="1014">
        <f>'C, C1 &amp; C2 - Savings Schemes'!P59</f>
        <v>0</v>
      </c>
      <c r="EO59" s="1023">
        <f>'C, C1 &amp; C2 - Savings Schemes'!Q59</f>
        <v>0</v>
      </c>
      <c r="EP59" s="2185"/>
      <c r="EQ59" s="2185"/>
      <c r="ER59" s="2185"/>
      <c r="ES59" s="2185"/>
      <c r="ET59" s="2185"/>
      <c r="EU59" s="2185"/>
      <c r="EV59" s="2185"/>
      <c r="EW59" s="2185"/>
      <c r="EX59" s="2187"/>
      <c r="EY59" s="2187"/>
      <c r="EZ59" s="2187"/>
      <c r="FA59" s="2187"/>
      <c r="FB59" s="2187"/>
      <c r="FC59" s="2187"/>
      <c r="FD59" s="2187"/>
      <c r="FE59" s="2187"/>
      <c r="FF59" s="2187"/>
      <c r="FG59" s="2187"/>
      <c r="FH59" s="2187"/>
      <c r="FI59" s="2187"/>
      <c r="FJ59" s="2187"/>
      <c r="FK59" s="2187"/>
      <c r="FL59" s="2187"/>
      <c r="FM59" s="2187"/>
      <c r="FN59" s="2187"/>
      <c r="FO59" s="2187"/>
      <c r="FP59" s="2187"/>
      <c r="FQ59" s="2187"/>
      <c r="FR59" s="2187"/>
      <c r="FS59" s="2187"/>
      <c r="GF59" s="2375">
        <f>'E - Resource Limits'!A59</f>
        <v>47</v>
      </c>
      <c r="GG59" s="2376">
        <f>'E - Resource Limits'!B59</f>
        <v>0</v>
      </c>
      <c r="GH59" s="2377">
        <f>'E - Resource Limits'!C59</f>
        <v>0</v>
      </c>
      <c r="GI59" s="2377">
        <f>'E - Resource Limits'!D59</f>
        <v>0</v>
      </c>
      <c r="GJ59" s="2377">
        <f>'E - Resource Limits'!E59</f>
        <v>0</v>
      </c>
      <c r="GK59" s="2377">
        <f>'E - Resource Limits'!F59</f>
        <v>0</v>
      </c>
      <c r="GL59" s="2311">
        <f>'E - Resource Limits'!G59</f>
        <v>0</v>
      </c>
      <c r="GM59" s="2378">
        <f>'E - Resource Limits'!H59</f>
        <v>0</v>
      </c>
      <c r="GN59" s="2377">
        <f>'E - Resource Limits'!I59</f>
        <v>0</v>
      </c>
      <c r="GO59" s="2377">
        <f>'E - Resource Limits'!J59</f>
        <v>0</v>
      </c>
      <c r="GP59" s="2377">
        <f>'E - Resource Limits'!K59</f>
        <v>0</v>
      </c>
      <c r="GQ59" s="2379">
        <f>'E - Resource Limits'!L59</f>
        <v>0</v>
      </c>
      <c r="GR59" s="2190">
        <f t="shared" si="5"/>
        <v>0</v>
      </c>
      <c r="GT59" s="386">
        <f>'E1 - Invoiced Income'!A59</f>
        <v>44</v>
      </c>
      <c r="GU59" s="2821" t="str">
        <f>'E1 - Invoiced Income'!B59</f>
        <v>Urgent &amp; Emergency Care</v>
      </c>
      <c r="GV59" s="27">
        <f>'E1 - Invoiced Income'!C59</f>
        <v>0</v>
      </c>
      <c r="GW59" s="2823">
        <f>'E1 - Invoiced Income'!D59</f>
        <v>0</v>
      </c>
      <c r="GX59" s="213">
        <f>'E1 - Invoiced Income'!E59</f>
        <v>0</v>
      </c>
      <c r="GY59" s="2823">
        <f>'E1 - Invoiced Income'!F59</f>
        <v>0</v>
      </c>
      <c r="GZ59" s="2823">
        <f>'E1 - Invoiced Income'!G59</f>
        <v>0</v>
      </c>
      <c r="HA59" s="2823">
        <f>'E1 - Invoiced Income'!H59</f>
        <v>0</v>
      </c>
      <c r="HB59" s="2823">
        <f>'E1 - Invoiced Income'!I59</f>
        <v>0</v>
      </c>
      <c r="HC59" s="995"/>
      <c r="HD59" s="995"/>
      <c r="HE59" s="995"/>
      <c r="HF59" s="995"/>
      <c r="HG59" s="995"/>
      <c r="HH59" s="995"/>
      <c r="HI59" s="995"/>
      <c r="HJ59" s="995"/>
      <c r="HK59" s="995"/>
      <c r="HL59" s="995"/>
      <c r="HM59" s="205"/>
      <c r="HO59" s="2622">
        <f>'F - SoFP'!A59</f>
        <v>35</v>
      </c>
      <c r="HP59" s="2628">
        <f>'F - SoFP'!B59</f>
        <v>0</v>
      </c>
      <c r="HQ59" s="2272">
        <f>'F - SoFP'!C59</f>
        <v>0</v>
      </c>
      <c r="HR59" s="2272">
        <f>'F - SoFP'!D59</f>
        <v>0</v>
      </c>
      <c r="HS59" s="2272">
        <f>'F - SoFP'!E59</f>
        <v>0</v>
      </c>
      <c r="HT59" s="2624">
        <f t="shared" ref="HT59:HT67" si="14">IF(AND(SUM(HQ55:HS55)&gt;0,HP55=""),1,0)</f>
        <v>0</v>
      </c>
      <c r="JD59" s="2562">
        <f>'I - Capital RLM'!A59</f>
        <v>41</v>
      </c>
      <c r="JE59" s="2629">
        <f>'I - Capital RLM'!B59</f>
        <v>0</v>
      </c>
      <c r="JF59" s="2630">
        <f>'I - Capital RLM'!C59</f>
        <v>0</v>
      </c>
      <c r="JG59" s="2630">
        <f>'I - Capital RLM'!D59</f>
        <v>0</v>
      </c>
      <c r="JH59" s="2631">
        <f>'I - Capital RLM'!E59</f>
        <v>0</v>
      </c>
      <c r="JI59" s="2383">
        <f>'I - Capital RLM'!F59</f>
        <v>0</v>
      </c>
      <c r="JJ59" s="2630">
        <f>'I - Capital RLM'!G59</f>
        <v>0</v>
      </c>
      <c r="JK59" s="2630">
        <f>'I - Capital RLM'!H59</f>
        <v>0</v>
      </c>
      <c r="JL59" s="2631">
        <f>'I - Capital RLM'!I59</f>
        <v>0</v>
      </c>
      <c r="JM59" s="2384"/>
      <c r="JN59" s="2130">
        <f>'I - Capital RLM'!K59</f>
        <v>0</v>
      </c>
      <c r="JO59" s="2384">
        <f t="shared" si="6"/>
        <v>0</v>
      </c>
      <c r="JQ59" s="2336">
        <f>'J - Capital In Year Schemes'!A59</f>
        <v>44</v>
      </c>
      <c r="JR59" s="2390">
        <f>'J - Capital In Year Schemes'!B59</f>
        <v>0</v>
      </c>
      <c r="JS59" s="2390">
        <f>'J - Capital In Year Schemes'!C59</f>
        <v>0</v>
      </c>
      <c r="JT59" s="2596">
        <f>'J - Capital In Year Schemes'!D59</f>
        <v>0</v>
      </c>
      <c r="JU59" s="2272">
        <f>'J - Capital In Year Schemes'!E59</f>
        <v>0</v>
      </c>
      <c r="JV59" s="2272">
        <f>'J - Capital In Year Schemes'!F59</f>
        <v>0</v>
      </c>
      <c r="JW59" s="2272">
        <f>'J - Capital In Year Schemes'!G59</f>
        <v>0</v>
      </c>
      <c r="JX59" s="2272">
        <f>'J - Capital In Year Schemes'!H59</f>
        <v>0</v>
      </c>
      <c r="JY59" s="2272">
        <f>'J - Capital In Year Schemes'!I59</f>
        <v>0</v>
      </c>
      <c r="JZ59" s="2272">
        <f>'J - Capital In Year Schemes'!J59</f>
        <v>0</v>
      </c>
      <c r="KA59" s="2272">
        <f>'J - Capital In Year Schemes'!K59</f>
        <v>0</v>
      </c>
      <c r="KB59" s="2272">
        <f>'J - Capital In Year Schemes'!L59</f>
        <v>0</v>
      </c>
      <c r="KC59" s="2272">
        <f>'J - Capital In Year Schemes'!M59</f>
        <v>0</v>
      </c>
      <c r="KD59" s="2272">
        <f>'J - Capital In Year Schemes'!N59</f>
        <v>0</v>
      </c>
      <c r="KE59" s="2272">
        <f>'J - Capital In Year Schemes'!O59</f>
        <v>0</v>
      </c>
      <c r="KF59" s="2272">
        <f>'J - Capital In Year Schemes'!P59</f>
        <v>0</v>
      </c>
      <c r="KG59" s="2272">
        <f>'J - Capital In Year Schemes'!Q59</f>
        <v>0</v>
      </c>
      <c r="KH59" s="2353">
        <f>'J - Capital In Year Schemes'!R59</f>
        <v>0</v>
      </c>
      <c r="KI59" s="2353">
        <f>'J - Capital In Year Schemes'!S59</f>
        <v>0</v>
      </c>
      <c r="KJ59" s="2354">
        <f>'J - Capital In Year Schemes'!T59</f>
        <v>0</v>
      </c>
      <c r="KK59" s="2323"/>
      <c r="LL59" s="1281"/>
      <c r="LM59" s="2461">
        <f>'M - Aged Debtors'!B59</f>
        <v>0</v>
      </c>
      <c r="LN59" s="2462">
        <f>'M - Aged Debtors'!C59</f>
        <v>0</v>
      </c>
      <c r="LO59" s="2463">
        <f>'M - Aged Debtors'!D59</f>
        <v>0</v>
      </c>
      <c r="LP59" s="2464">
        <f>'M - Aged Debtors'!E59</f>
        <v>0</v>
      </c>
      <c r="LQ59" s="2465">
        <f>'M - Aged Debtors'!F59</f>
        <v>0</v>
      </c>
      <c r="LR59" s="902" t="str">
        <f>'M - Aged Debtors'!G59</f>
        <v/>
      </c>
      <c r="LS59" s="899" t="str">
        <f>'M - Aged Debtors'!H59</f>
        <v/>
      </c>
      <c r="LT59" s="899" t="str">
        <f>'M - Aged Debtors'!I59</f>
        <v/>
      </c>
      <c r="LU59" s="900" t="str">
        <f>'M - Aged Debtors'!J59</f>
        <v/>
      </c>
      <c r="LV59" s="2043">
        <f>'M - Aged Debtors'!K59</f>
        <v>0</v>
      </c>
      <c r="LX59" s="512" t="str">
        <f>'N - GMS'!A59</f>
        <v>Alcohol misuse</v>
      </c>
      <c r="LY59" s="539"/>
      <c r="LZ59" s="511">
        <f>'N - GMS'!C59</f>
        <v>37</v>
      </c>
      <c r="MA59" s="2494">
        <f>'N - GMS'!D59</f>
        <v>0</v>
      </c>
      <c r="MB59" s="2495">
        <f>'N - GMS'!E59</f>
        <v>0</v>
      </c>
      <c r="MC59" s="2495">
        <f>'N - GMS'!F59</f>
        <v>0</v>
      </c>
      <c r="MD59" s="2563">
        <f>'N - GMS'!G59</f>
        <v>0</v>
      </c>
      <c r="ME59" s="1295"/>
      <c r="MF59" s="2060">
        <f>'N - GMS'!I59</f>
        <v>0</v>
      </c>
      <c r="MH59" s="2109"/>
      <c r="MI59" s="2109"/>
      <c r="MJ59" s="2109"/>
      <c r="MK59" s="2107"/>
      <c r="ML59" s="2107"/>
      <c r="MM59" s="2107"/>
      <c r="MN59" s="2107"/>
      <c r="MO59" s="2107"/>
      <c r="MP59" s="2107"/>
    </row>
    <row r="60" spans="13:354" ht="20" customHeight="1" thickBot="1">
      <c r="AN60" s="1941"/>
      <c r="BE60" s="2328">
        <f>'B - Monthly Positions'!A61</f>
        <v>0</v>
      </c>
      <c r="BF60" s="2632" t="str">
        <f>'B - Monthly Positions'!B61</f>
        <v>AME</v>
      </c>
      <c r="BG60" s="1180" t="str">
        <f>'B - Monthly Positions'!C61</f>
        <v xml:space="preserve"> </v>
      </c>
      <c r="BH60" s="1248">
        <f>'B - Monthly Positions'!D61</f>
        <v>0</v>
      </c>
      <c r="BI60" s="1249">
        <f>'B - Monthly Positions'!E61</f>
        <v>0</v>
      </c>
      <c r="BJ60" s="1249">
        <f>'B - Monthly Positions'!F61</f>
        <v>0</v>
      </c>
      <c r="BK60" s="1249">
        <f>'B - Monthly Positions'!G61</f>
        <v>0</v>
      </c>
      <c r="BL60" s="1249">
        <f>'B - Monthly Positions'!H61</f>
        <v>0</v>
      </c>
      <c r="BM60" s="1249">
        <f>'B - Monthly Positions'!I61</f>
        <v>0</v>
      </c>
      <c r="BN60" s="1249">
        <f>'B - Monthly Positions'!J61</f>
        <v>0</v>
      </c>
      <c r="BO60" s="1249">
        <f>'B - Monthly Positions'!K61</f>
        <v>0</v>
      </c>
      <c r="BP60" s="1249">
        <f>'B - Monthly Positions'!L61</f>
        <v>0</v>
      </c>
      <c r="BQ60" s="1249">
        <f>'B - Monthly Positions'!M61</f>
        <v>0</v>
      </c>
      <c r="BR60" s="1249">
        <f>'B - Monthly Positions'!N61</f>
        <v>0</v>
      </c>
      <c r="BS60" s="1252">
        <f>'B - Monthly Positions'!O61</f>
        <v>0</v>
      </c>
      <c r="BT60" s="1200">
        <f>'B - Monthly Positions'!P61</f>
        <v>0</v>
      </c>
      <c r="BU60" s="1211">
        <f>'B - Monthly Positions'!Q61</f>
        <v>0</v>
      </c>
      <c r="BV60" s="2185"/>
      <c r="BW60" s="2185"/>
      <c r="BX60" s="1214">
        <f>'B1 - Net Exp Profiles'!A60</f>
        <v>43</v>
      </c>
      <c r="BY60" s="1405" t="str">
        <f>'B1 - Net Exp Profiles'!B60</f>
        <v>Net Non Pay Expenditure - Movement due to Covid-19</v>
      </c>
      <c r="BZ60" s="1217">
        <f>'B1 - Net Exp Profiles'!C60</f>
        <v>0</v>
      </c>
      <c r="CA60" s="1217">
        <f>'B1 - Net Exp Profiles'!D60</f>
        <v>0</v>
      </c>
      <c r="CB60" s="1217">
        <f>'B1 - Net Exp Profiles'!E60</f>
        <v>0</v>
      </c>
      <c r="CC60" s="1217">
        <f>'B1 - Net Exp Profiles'!F60</f>
        <v>0</v>
      </c>
      <c r="CD60" s="1217">
        <f>'B1 - Net Exp Profiles'!G60</f>
        <v>0</v>
      </c>
      <c r="CE60" s="1217">
        <f>'B1 - Net Exp Profiles'!H60</f>
        <v>0</v>
      </c>
      <c r="CF60" s="1217">
        <f>'B1 - Net Exp Profiles'!I60</f>
        <v>0</v>
      </c>
      <c r="CG60" s="1217">
        <f>'B1 - Net Exp Profiles'!J60</f>
        <v>0</v>
      </c>
      <c r="CH60" s="1217">
        <f>'B1 - Net Exp Profiles'!K60</f>
        <v>0</v>
      </c>
      <c r="CI60" s="1217">
        <f>'B1 - Net Exp Profiles'!L60</f>
        <v>0</v>
      </c>
      <c r="CJ60" s="1217">
        <f>'B1 - Net Exp Profiles'!M60</f>
        <v>0</v>
      </c>
      <c r="CK60" s="1217">
        <f>'B1 - Net Exp Profiles'!N60</f>
        <v>0</v>
      </c>
      <c r="CL60" s="1217">
        <f>'B1 - Net Exp Profiles'!O60</f>
        <v>0</v>
      </c>
      <c r="CM60" s="1217">
        <f>'B1 - Net Exp Profiles'!P60</f>
        <v>0</v>
      </c>
      <c r="CO60" s="1475">
        <f>'B2 - Pay &amp; Agency'!A60</f>
        <v>9</v>
      </c>
      <c r="CP60" s="2066" t="str">
        <f>'B2 - Pay &amp; Agency'!B60</f>
        <v>Restricted Duties</v>
      </c>
      <c r="CQ60" s="1987">
        <f>'B2 - Pay &amp; Agency'!C60</f>
        <v>0</v>
      </c>
      <c r="CR60" s="1988">
        <f>'B2 - Pay &amp; Agency'!D60</f>
        <v>0</v>
      </c>
      <c r="CS60" s="1988">
        <f>'B2 - Pay &amp; Agency'!E60</f>
        <v>0</v>
      </c>
      <c r="CT60" s="1988">
        <f>'B2 - Pay &amp; Agency'!F60</f>
        <v>0</v>
      </c>
      <c r="CU60" s="1988">
        <f>'B2 - Pay &amp; Agency'!G60</f>
        <v>0</v>
      </c>
      <c r="CV60" s="1988">
        <f>'B2 - Pay &amp; Agency'!H60</f>
        <v>0</v>
      </c>
      <c r="CW60" s="1988">
        <f>'B2 - Pay &amp; Agency'!I60</f>
        <v>0</v>
      </c>
      <c r="CX60" s="1988">
        <f>'B2 - Pay &amp; Agency'!J60</f>
        <v>0</v>
      </c>
      <c r="CY60" s="1988">
        <f>'B2 - Pay &amp; Agency'!K60</f>
        <v>0</v>
      </c>
      <c r="CZ60" s="1988">
        <f>'B2 - Pay &amp; Agency'!L60</f>
        <v>0</v>
      </c>
      <c r="DA60" s="1988">
        <f>'B2 - Pay &amp; Agency'!M60</f>
        <v>0</v>
      </c>
      <c r="DB60" s="1989">
        <f>'B2 - Pay &amp; Agency'!N60</f>
        <v>0</v>
      </c>
      <c r="DC60" s="1470">
        <f>'B2 - Pay &amp; Agency'!O60</f>
        <v>0</v>
      </c>
      <c r="DD60" s="1471">
        <f>'B2 - Pay &amp; Agency'!P60</f>
        <v>0</v>
      </c>
      <c r="DF60" s="2137">
        <f>'B3 - COVID-19'!A58</f>
        <v>48</v>
      </c>
      <c r="DG60" s="2146" t="str">
        <f>'B3 - COVID-19'!B58</f>
        <v>Other Private &amp; Voluntary Sector</v>
      </c>
      <c r="DH60" s="1477">
        <f>'B3 - COVID-19'!C58</f>
        <v>0</v>
      </c>
      <c r="DI60" s="1472">
        <f>'B3 - COVID-19'!D58</f>
        <v>0</v>
      </c>
      <c r="DJ60" s="1472">
        <f>'B3 - COVID-19'!E58</f>
        <v>0</v>
      </c>
      <c r="DK60" s="1472">
        <f>'B3 - COVID-19'!F58</f>
        <v>0</v>
      </c>
      <c r="DL60" s="1472">
        <f>'B3 - COVID-19'!G58</f>
        <v>0</v>
      </c>
      <c r="DM60" s="1472">
        <f>'B3 - COVID-19'!H58</f>
        <v>0</v>
      </c>
      <c r="DN60" s="1472">
        <f>'B3 - COVID-19'!I58</f>
        <v>0</v>
      </c>
      <c r="DO60" s="1472">
        <f>'B3 - COVID-19'!J58</f>
        <v>0</v>
      </c>
      <c r="DP60" s="1472">
        <f>'B3 - COVID-19'!K58</f>
        <v>0</v>
      </c>
      <c r="DQ60" s="1472">
        <f>'B3 - COVID-19'!L58</f>
        <v>0</v>
      </c>
      <c r="DR60" s="1472">
        <f>'B3 - COVID-19'!M58</f>
        <v>0</v>
      </c>
      <c r="DS60" s="1481">
        <f>'B3 - COVID-19'!N58</f>
        <v>0</v>
      </c>
      <c r="DT60" s="1470">
        <f>'B3 - COVID-19'!O58</f>
        <v>0</v>
      </c>
      <c r="DU60" s="1471">
        <f>'B3 - COVID-19'!P58</f>
        <v>0</v>
      </c>
      <c r="DV60" s="85"/>
      <c r="DW60" s="85"/>
      <c r="DY60" s="2358">
        <f>'C, C1 &amp; C2 - Savings Schemes'!A60</f>
        <v>8</v>
      </c>
      <c r="DZ60" s="2911"/>
      <c r="EA60" s="96" t="str">
        <f>'C, C1 &amp; C2 - Savings Schemes'!C60</f>
        <v>Actual/F'cast</v>
      </c>
      <c r="EB60" s="2057">
        <f>'C, C1 &amp; C2 - Savings Schemes'!D60</f>
        <v>0</v>
      </c>
      <c r="EC60" s="2058">
        <f>'C, C1 &amp; C2 - Savings Schemes'!E60</f>
        <v>0</v>
      </c>
      <c r="ED60" s="2058">
        <f>'C, C1 &amp; C2 - Savings Schemes'!F60</f>
        <v>0</v>
      </c>
      <c r="EE60" s="2058">
        <f>'C, C1 &amp; C2 - Savings Schemes'!G60</f>
        <v>0</v>
      </c>
      <c r="EF60" s="2058">
        <f>'C, C1 &amp; C2 - Savings Schemes'!H60</f>
        <v>0</v>
      </c>
      <c r="EG60" s="2058">
        <f>'C, C1 &amp; C2 - Savings Schemes'!I60</f>
        <v>0</v>
      </c>
      <c r="EH60" s="2058">
        <f>'C, C1 &amp; C2 - Savings Schemes'!J60</f>
        <v>0</v>
      </c>
      <c r="EI60" s="2058">
        <f>'C, C1 &amp; C2 - Savings Schemes'!K60</f>
        <v>0</v>
      </c>
      <c r="EJ60" s="2058">
        <f>'C, C1 &amp; C2 - Savings Schemes'!L60</f>
        <v>0</v>
      </c>
      <c r="EK60" s="2058">
        <f>'C, C1 &amp; C2 - Savings Schemes'!M60</f>
        <v>0</v>
      </c>
      <c r="EL60" s="2058">
        <f>'C, C1 &amp; C2 - Savings Schemes'!N60</f>
        <v>0</v>
      </c>
      <c r="EM60" s="2059">
        <f>'C, C1 &amp; C2 - Savings Schemes'!O60</f>
        <v>0</v>
      </c>
      <c r="EN60" s="132">
        <f>'C, C1 &amp; C2 - Savings Schemes'!P60</f>
        <v>0</v>
      </c>
      <c r="EO60" s="1025">
        <f>'C, C1 &amp; C2 - Savings Schemes'!Q60</f>
        <v>0</v>
      </c>
      <c r="EP60" s="2185"/>
      <c r="EQ60" s="2185"/>
      <c r="ER60" s="2185"/>
      <c r="ES60" s="2185"/>
      <c r="ET60" s="2185"/>
      <c r="EU60" s="2185"/>
      <c r="EV60" s="2185"/>
      <c r="EW60" s="2185"/>
      <c r="EX60" s="2187"/>
      <c r="EY60" s="2187"/>
      <c r="EZ60" s="2187"/>
      <c r="FA60" s="2187"/>
      <c r="FB60" s="2187"/>
      <c r="FC60" s="2187"/>
      <c r="FD60" s="2187"/>
      <c r="FE60" s="2187"/>
      <c r="FF60" s="2187"/>
      <c r="FG60" s="2187"/>
      <c r="FH60" s="2187"/>
      <c r="FI60" s="2187"/>
      <c r="FJ60" s="2187"/>
      <c r="FK60" s="2187"/>
      <c r="FL60" s="2187"/>
      <c r="FM60" s="2187"/>
      <c r="FN60" s="2187"/>
      <c r="FO60" s="2187"/>
      <c r="FP60" s="2187"/>
      <c r="FQ60" s="2187"/>
      <c r="FR60" s="2187"/>
      <c r="FS60" s="2187"/>
      <c r="GF60" s="2375">
        <f>'E - Resource Limits'!A60</f>
        <v>48</v>
      </c>
      <c r="GG60" s="2376">
        <f>'E - Resource Limits'!B60</f>
        <v>0</v>
      </c>
      <c r="GH60" s="2377">
        <f>'E - Resource Limits'!C60</f>
        <v>0</v>
      </c>
      <c r="GI60" s="2377">
        <f>'E - Resource Limits'!D60</f>
        <v>0</v>
      </c>
      <c r="GJ60" s="2377">
        <f>'E - Resource Limits'!E60</f>
        <v>0</v>
      </c>
      <c r="GK60" s="2377">
        <f>'E - Resource Limits'!F60</f>
        <v>0</v>
      </c>
      <c r="GL60" s="2311">
        <f>'E - Resource Limits'!G60</f>
        <v>0</v>
      </c>
      <c r="GM60" s="2378">
        <f>'E - Resource Limits'!H60</f>
        <v>0</v>
      </c>
      <c r="GN60" s="2377">
        <f>'E - Resource Limits'!I60</f>
        <v>0</v>
      </c>
      <c r="GO60" s="2377">
        <f>'E - Resource Limits'!J60</f>
        <v>0</v>
      </c>
      <c r="GP60" s="2377">
        <f>'E - Resource Limits'!K60</f>
        <v>0</v>
      </c>
      <c r="GQ60" s="2379">
        <f>'E - Resource Limits'!L60</f>
        <v>0</v>
      </c>
      <c r="GR60" s="2190">
        <f t="shared" si="5"/>
        <v>0</v>
      </c>
      <c r="GT60" s="386">
        <f>'E1 - Invoiced Income'!A60</f>
        <v>45</v>
      </c>
      <c r="GU60" s="644">
        <f>'E1 - Invoiced Income'!B60</f>
        <v>0</v>
      </c>
      <c r="GV60" s="27">
        <f>'E1 - Invoiced Income'!C60</f>
        <v>0</v>
      </c>
      <c r="GW60" s="2823">
        <f>'E1 - Invoiced Income'!D60</f>
        <v>0</v>
      </c>
      <c r="GX60" s="213">
        <f>'E1 - Invoiced Income'!E60</f>
        <v>0</v>
      </c>
      <c r="GY60" s="2823">
        <f>'E1 - Invoiced Income'!F60</f>
        <v>0</v>
      </c>
      <c r="GZ60" s="2823">
        <f>'E1 - Invoiced Income'!G60</f>
        <v>0</v>
      </c>
      <c r="HA60" s="2823">
        <f>'E1 - Invoiced Income'!H60</f>
        <v>0</v>
      </c>
      <c r="HB60" s="2823">
        <f>'E1 - Invoiced Income'!I60</f>
        <v>0</v>
      </c>
      <c r="HC60" s="995"/>
      <c r="HD60" s="995"/>
      <c r="HE60" s="995"/>
      <c r="HF60" s="995"/>
      <c r="HG60" s="995"/>
      <c r="HH60" s="995"/>
      <c r="HI60" s="995"/>
      <c r="HJ60" s="995"/>
      <c r="HK60" s="995"/>
      <c r="HL60" s="995"/>
      <c r="HM60" s="205"/>
      <c r="HO60" s="2622">
        <f>'F - SoFP'!A60</f>
        <v>36</v>
      </c>
      <c r="HP60" s="2623">
        <f>'F - SoFP'!B60</f>
        <v>0</v>
      </c>
      <c r="HQ60" s="2272">
        <f>'F - SoFP'!C60</f>
        <v>0</v>
      </c>
      <c r="HR60" s="2272">
        <f>'F - SoFP'!D60</f>
        <v>0</v>
      </c>
      <c r="HS60" s="2272">
        <f>'F - SoFP'!E60</f>
        <v>0</v>
      </c>
      <c r="HT60" s="2624">
        <f t="shared" si="14"/>
        <v>0</v>
      </c>
      <c r="JD60" s="2570">
        <f>'I - Capital RLM'!A60</f>
        <v>42</v>
      </c>
      <c r="JE60" s="2633" t="str">
        <f>'I - Capital RLM'!B60</f>
        <v>Sub Total</v>
      </c>
      <c r="JF60" s="2300">
        <f>'I - Capital RLM'!C60</f>
        <v>0</v>
      </c>
      <c r="JG60" s="2300">
        <f>'I - Capital RLM'!D60</f>
        <v>0</v>
      </c>
      <c r="JH60" s="2300">
        <f>'I - Capital RLM'!E60</f>
        <v>0</v>
      </c>
      <c r="JI60" s="2383">
        <f>'I - Capital RLM'!F60</f>
        <v>0</v>
      </c>
      <c r="JJ60" s="2300">
        <f>'I - Capital RLM'!G60</f>
        <v>0</v>
      </c>
      <c r="JK60" s="2300">
        <f>'I - Capital RLM'!H60</f>
        <v>0</v>
      </c>
      <c r="JL60" s="2300">
        <f>'I - Capital RLM'!I60</f>
        <v>0</v>
      </c>
      <c r="JM60" s="2384"/>
      <c r="JN60" s="822"/>
      <c r="JO60" s="2634">
        <f>SUM(JO19:JO59)</f>
        <v>0</v>
      </c>
      <c r="JQ60" s="2351">
        <f>'J - Capital In Year Schemes'!A60</f>
        <v>45</v>
      </c>
      <c r="JR60" s="2390">
        <f>'J - Capital In Year Schemes'!B60</f>
        <v>0</v>
      </c>
      <c r="JS60" s="2390">
        <f>'J - Capital In Year Schemes'!C60</f>
        <v>0</v>
      </c>
      <c r="JT60" s="2596">
        <f>'J - Capital In Year Schemes'!D60</f>
        <v>0</v>
      </c>
      <c r="JU60" s="2272">
        <f>'J - Capital In Year Schemes'!E60</f>
        <v>0</v>
      </c>
      <c r="JV60" s="2272">
        <f>'J - Capital In Year Schemes'!F60</f>
        <v>0</v>
      </c>
      <c r="JW60" s="2272">
        <f>'J - Capital In Year Schemes'!G60</f>
        <v>0</v>
      </c>
      <c r="JX60" s="2272">
        <f>'J - Capital In Year Schemes'!H60</f>
        <v>0</v>
      </c>
      <c r="JY60" s="2272">
        <f>'J - Capital In Year Schemes'!I60</f>
        <v>0</v>
      </c>
      <c r="JZ60" s="2272">
        <f>'J - Capital In Year Schemes'!J60</f>
        <v>0</v>
      </c>
      <c r="KA60" s="2272">
        <f>'J - Capital In Year Schemes'!K60</f>
        <v>0</v>
      </c>
      <c r="KB60" s="2272">
        <f>'J - Capital In Year Schemes'!L60</f>
        <v>0</v>
      </c>
      <c r="KC60" s="2272">
        <f>'J - Capital In Year Schemes'!M60</f>
        <v>0</v>
      </c>
      <c r="KD60" s="2272">
        <f>'J - Capital In Year Schemes'!N60</f>
        <v>0</v>
      </c>
      <c r="KE60" s="2272">
        <f>'J - Capital In Year Schemes'!O60</f>
        <v>0</v>
      </c>
      <c r="KF60" s="2272">
        <f>'J - Capital In Year Schemes'!P60</f>
        <v>0</v>
      </c>
      <c r="KG60" s="2272">
        <f>'J - Capital In Year Schemes'!Q60</f>
        <v>0</v>
      </c>
      <c r="KH60" s="2353">
        <f>'J - Capital In Year Schemes'!R60</f>
        <v>0</v>
      </c>
      <c r="KI60" s="2353">
        <f>'J - Capital In Year Schemes'!S60</f>
        <v>0</v>
      </c>
      <c r="KJ60" s="2354">
        <f>'J - Capital In Year Schemes'!T60</f>
        <v>0</v>
      </c>
      <c r="KK60" s="2323"/>
      <c r="LL60" s="1281"/>
      <c r="LM60" s="2461">
        <f>'M - Aged Debtors'!B60</f>
        <v>0</v>
      </c>
      <c r="LN60" s="2462">
        <f>'M - Aged Debtors'!C60</f>
        <v>0</v>
      </c>
      <c r="LO60" s="2463">
        <f>'M - Aged Debtors'!D60</f>
        <v>0</v>
      </c>
      <c r="LP60" s="2464">
        <f>'M - Aged Debtors'!E60</f>
        <v>0</v>
      </c>
      <c r="LQ60" s="2465">
        <f>'M - Aged Debtors'!F60</f>
        <v>0</v>
      </c>
      <c r="LR60" s="902" t="str">
        <f>'M - Aged Debtors'!G60</f>
        <v/>
      </c>
      <c r="LS60" s="899" t="str">
        <f>'M - Aged Debtors'!H60</f>
        <v/>
      </c>
      <c r="LT60" s="899" t="str">
        <f>'M - Aged Debtors'!I60</f>
        <v/>
      </c>
      <c r="LU60" s="900" t="str">
        <f>'M - Aged Debtors'!J60</f>
        <v/>
      </c>
      <c r="LV60" s="2043">
        <f>'M - Aged Debtors'!K60</f>
        <v>0</v>
      </c>
      <c r="LX60" s="512" t="str">
        <f>'N - GMS'!A60</f>
        <v>Depression</v>
      </c>
      <c r="LY60" s="539"/>
      <c r="LZ60" s="511">
        <f>'N - GMS'!C60</f>
        <v>38</v>
      </c>
      <c r="MA60" s="2494">
        <f>'N - GMS'!D60</f>
        <v>0</v>
      </c>
      <c r="MB60" s="2495">
        <f>'N - GMS'!E60</f>
        <v>0</v>
      </c>
      <c r="MC60" s="2495">
        <f>'N - GMS'!F60</f>
        <v>0</v>
      </c>
      <c r="MD60" s="2563">
        <f>'N - GMS'!G60</f>
        <v>0</v>
      </c>
      <c r="ME60" s="1295"/>
      <c r="MF60" s="2060">
        <f>'N - GMS'!I60</f>
        <v>0</v>
      </c>
      <c r="MH60" s="995"/>
      <c r="MI60" s="995"/>
      <c r="MJ60" s="995"/>
      <c r="MK60" s="995"/>
      <c r="ML60" s="995"/>
      <c r="MM60" s="995"/>
      <c r="MN60" s="995"/>
      <c r="MO60" s="995"/>
      <c r="MP60" s="995"/>
    </row>
    <row r="61" spans="13:354" ht="20" customHeight="1" thickBot="1">
      <c r="AN61" s="1941"/>
      <c r="BE61" s="2328">
        <f>'B - Monthly Positions'!A62</f>
        <v>41</v>
      </c>
      <c r="BF61" s="2635" t="str">
        <f>'B - Monthly Positions'!B62</f>
        <v>Donated Asset Depreciation</v>
      </c>
      <c r="BG61" s="106" t="str">
        <f>'B - Monthly Positions'!C62</f>
        <v>Actual/F'cast</v>
      </c>
      <c r="BH61" s="2062">
        <f>'B - Monthly Positions'!D62</f>
        <v>0</v>
      </c>
      <c r="BI61" s="2063">
        <f>'B - Monthly Positions'!E62</f>
        <v>0</v>
      </c>
      <c r="BJ61" s="2063">
        <f>'B - Monthly Positions'!F62</f>
        <v>0</v>
      </c>
      <c r="BK61" s="2063">
        <f>'B - Monthly Positions'!G62</f>
        <v>0</v>
      </c>
      <c r="BL61" s="2063">
        <f>'B - Monthly Positions'!H62</f>
        <v>0</v>
      </c>
      <c r="BM61" s="2063">
        <f>'B - Monthly Positions'!I62</f>
        <v>0</v>
      </c>
      <c r="BN61" s="2063">
        <f>'B - Monthly Positions'!J62</f>
        <v>0</v>
      </c>
      <c r="BO61" s="2063">
        <f>'B - Monthly Positions'!K62</f>
        <v>0</v>
      </c>
      <c r="BP61" s="2063">
        <f>'B - Monthly Positions'!L62</f>
        <v>0</v>
      </c>
      <c r="BQ61" s="2063">
        <f>'B - Monthly Positions'!M62</f>
        <v>0</v>
      </c>
      <c r="BR61" s="2063">
        <f>'B - Monthly Positions'!N62</f>
        <v>0</v>
      </c>
      <c r="BS61" s="2064">
        <f>'B - Monthly Positions'!O62</f>
        <v>0</v>
      </c>
      <c r="BT61" s="1186">
        <f>'B - Monthly Positions'!P62</f>
        <v>0</v>
      </c>
      <c r="BU61" s="1172">
        <f>'B - Monthly Positions'!Q62</f>
        <v>0</v>
      </c>
      <c r="BV61" s="2185"/>
      <c r="BW61" s="2185"/>
      <c r="BX61" s="1214">
        <f>'B1 - Net Exp Profiles'!A61</f>
        <v>44</v>
      </c>
      <c r="BY61" s="1405" t="str">
        <f>'B1 - Net Exp Profiles'!B61</f>
        <v>Net Non Pay Expenditure - Movement Other</v>
      </c>
      <c r="BZ61" s="1217">
        <f>'B1 - Net Exp Profiles'!C61</f>
        <v>0</v>
      </c>
      <c r="CA61" s="1217">
        <f>'B1 - Net Exp Profiles'!D61</f>
        <v>0</v>
      </c>
      <c r="CB61" s="1217">
        <f>'B1 - Net Exp Profiles'!E61</f>
        <v>0</v>
      </c>
      <c r="CC61" s="1217">
        <f>'B1 - Net Exp Profiles'!F61</f>
        <v>0</v>
      </c>
      <c r="CD61" s="1217">
        <f>'B1 - Net Exp Profiles'!G61</f>
        <v>0</v>
      </c>
      <c r="CE61" s="1217">
        <f>'B1 - Net Exp Profiles'!H61</f>
        <v>0</v>
      </c>
      <c r="CF61" s="1217">
        <f>'B1 - Net Exp Profiles'!I61</f>
        <v>0</v>
      </c>
      <c r="CG61" s="1217">
        <f>'B1 - Net Exp Profiles'!J61</f>
        <v>0</v>
      </c>
      <c r="CH61" s="1217">
        <f>'B1 - Net Exp Profiles'!K61</f>
        <v>0</v>
      </c>
      <c r="CI61" s="1217">
        <f>'B1 - Net Exp Profiles'!L61</f>
        <v>0</v>
      </c>
      <c r="CJ61" s="1217">
        <f>'B1 - Net Exp Profiles'!M61</f>
        <v>0</v>
      </c>
      <c r="CK61" s="1217">
        <f>'B1 - Net Exp Profiles'!N61</f>
        <v>0</v>
      </c>
      <c r="CL61" s="1217">
        <f>'B1 - Net Exp Profiles'!O61</f>
        <v>0</v>
      </c>
      <c r="CM61" s="1217">
        <f>'B1 - Net Exp Profiles'!P61</f>
        <v>0</v>
      </c>
      <c r="CO61" s="1475">
        <f>'B2 - Pay &amp; Agency'!A61</f>
        <v>10</v>
      </c>
      <c r="CP61" s="2066" t="str">
        <f>'B2 - Pay &amp; Agency'!B61</f>
        <v>Jury Service</v>
      </c>
      <c r="CQ61" s="1987">
        <f>'B2 - Pay &amp; Agency'!C61</f>
        <v>0</v>
      </c>
      <c r="CR61" s="1988">
        <f>'B2 - Pay &amp; Agency'!D61</f>
        <v>0</v>
      </c>
      <c r="CS61" s="1988">
        <f>'B2 - Pay &amp; Agency'!E61</f>
        <v>0</v>
      </c>
      <c r="CT61" s="1988">
        <f>'B2 - Pay &amp; Agency'!F61</f>
        <v>0</v>
      </c>
      <c r="CU61" s="1988">
        <f>'B2 - Pay &amp; Agency'!G61</f>
        <v>0</v>
      </c>
      <c r="CV61" s="1988">
        <f>'B2 - Pay &amp; Agency'!H61</f>
        <v>0</v>
      </c>
      <c r="CW61" s="1988">
        <f>'B2 - Pay &amp; Agency'!I61</f>
        <v>0</v>
      </c>
      <c r="CX61" s="1988">
        <f>'B2 - Pay &amp; Agency'!J61</f>
        <v>0</v>
      </c>
      <c r="CY61" s="1988">
        <f>'B2 - Pay &amp; Agency'!K61</f>
        <v>0</v>
      </c>
      <c r="CZ61" s="1988">
        <f>'B2 - Pay &amp; Agency'!L61</f>
        <v>0</v>
      </c>
      <c r="DA61" s="1988">
        <f>'B2 - Pay &amp; Agency'!M61</f>
        <v>0</v>
      </c>
      <c r="DB61" s="1989">
        <f>'B2 - Pay &amp; Agency'!N61</f>
        <v>0</v>
      </c>
      <c r="DC61" s="1470">
        <f>'B2 - Pay &amp; Agency'!O61</f>
        <v>0</v>
      </c>
      <c r="DD61" s="1471">
        <f>'B2 - Pay &amp; Agency'!P61</f>
        <v>0</v>
      </c>
      <c r="DF61" s="2137">
        <f>'B3 - COVID-19'!A59</f>
        <v>49</v>
      </c>
      <c r="DG61" s="2781" t="str">
        <f>'B3 - COVID-19'!B59</f>
        <v>Joint Financing and Other (includes Local Authority)</v>
      </c>
      <c r="DH61" s="2782">
        <f>'B3 - COVID-19'!C59</f>
        <v>0</v>
      </c>
      <c r="DI61" s="2783">
        <f>'B3 - COVID-19'!D59</f>
        <v>0</v>
      </c>
      <c r="DJ61" s="2783">
        <f>'B3 - COVID-19'!E59</f>
        <v>0</v>
      </c>
      <c r="DK61" s="2783">
        <f>'B3 - COVID-19'!F59</f>
        <v>0</v>
      </c>
      <c r="DL61" s="2783">
        <f>'B3 - COVID-19'!G59</f>
        <v>0</v>
      </c>
      <c r="DM61" s="2783">
        <f>'B3 - COVID-19'!H59</f>
        <v>0</v>
      </c>
      <c r="DN61" s="2783">
        <f>'B3 - COVID-19'!I59</f>
        <v>0</v>
      </c>
      <c r="DO61" s="2783">
        <f>'B3 - COVID-19'!J59</f>
        <v>0</v>
      </c>
      <c r="DP61" s="2783">
        <f>'B3 - COVID-19'!K59</f>
        <v>0</v>
      </c>
      <c r="DQ61" s="2783">
        <f>'B3 - COVID-19'!L59</f>
        <v>0</v>
      </c>
      <c r="DR61" s="2783">
        <f>'B3 - COVID-19'!M59</f>
        <v>0</v>
      </c>
      <c r="DS61" s="2784">
        <f>'B3 - COVID-19'!N59</f>
        <v>0</v>
      </c>
      <c r="DT61" s="2646">
        <f>'B3 - COVID-19'!O59</f>
        <v>0</v>
      </c>
      <c r="DU61" s="2785">
        <f>'B3 - COVID-19'!P59</f>
        <v>0</v>
      </c>
      <c r="DV61" s="85"/>
      <c r="DW61" s="85"/>
      <c r="DY61" s="2358">
        <f>'C, C1 &amp; C2 - Savings Schemes'!A61</f>
        <v>9</v>
      </c>
      <c r="DZ61" s="2911"/>
      <c r="EA61" s="98" t="str">
        <f>'C, C1 &amp; C2 - Savings Schemes'!C61</f>
        <v>Variance</v>
      </c>
      <c r="EB61" s="133">
        <f>'C, C1 &amp; C2 - Savings Schemes'!D61</f>
        <v>0</v>
      </c>
      <c r="EC61" s="81">
        <f>'C, C1 &amp; C2 - Savings Schemes'!E61</f>
        <v>0</v>
      </c>
      <c r="ED61" s="81">
        <f>'C, C1 &amp; C2 - Savings Schemes'!F61</f>
        <v>0</v>
      </c>
      <c r="EE61" s="81">
        <f>'C, C1 &amp; C2 - Savings Schemes'!G61</f>
        <v>0</v>
      </c>
      <c r="EF61" s="81">
        <f>'C, C1 &amp; C2 - Savings Schemes'!H61</f>
        <v>0</v>
      </c>
      <c r="EG61" s="81">
        <f>'C, C1 &amp; C2 - Savings Schemes'!I61</f>
        <v>0</v>
      </c>
      <c r="EH61" s="81">
        <f>'C, C1 &amp; C2 - Savings Schemes'!J61</f>
        <v>0</v>
      </c>
      <c r="EI61" s="81">
        <f>'C, C1 &amp; C2 - Savings Schemes'!K61</f>
        <v>0</v>
      </c>
      <c r="EJ61" s="81">
        <f>'C, C1 &amp; C2 - Savings Schemes'!L61</f>
        <v>0</v>
      </c>
      <c r="EK61" s="81">
        <f>'C, C1 &amp; C2 - Savings Schemes'!M61</f>
        <v>0</v>
      </c>
      <c r="EL61" s="81">
        <f>'C, C1 &amp; C2 - Savings Schemes'!N61</f>
        <v>0</v>
      </c>
      <c r="EM61" s="1013">
        <f>'C, C1 &amp; C2 - Savings Schemes'!O61</f>
        <v>0</v>
      </c>
      <c r="EN61" s="135">
        <f>'C, C1 &amp; C2 - Savings Schemes'!P61</f>
        <v>0</v>
      </c>
      <c r="EO61" s="1024">
        <f>'C, C1 &amp; C2 - Savings Schemes'!Q61</f>
        <v>0</v>
      </c>
      <c r="EP61" s="2185"/>
      <c r="EQ61" s="2185"/>
      <c r="ER61" s="2185"/>
      <c r="ES61" s="2185"/>
      <c r="ET61" s="2185"/>
      <c r="EU61" s="2185"/>
      <c r="EV61" s="2185"/>
      <c r="EW61" s="2185"/>
      <c r="EX61" s="2187"/>
      <c r="EY61" s="2187"/>
      <c r="EZ61" s="2187"/>
      <c r="FA61" s="2187"/>
      <c r="FB61" s="2187"/>
      <c r="FC61" s="2187"/>
      <c r="FD61" s="2187"/>
      <c r="FE61" s="2187"/>
      <c r="FF61" s="2187"/>
      <c r="FG61" s="2187"/>
      <c r="FH61" s="2187"/>
      <c r="FI61" s="2187"/>
      <c r="FJ61" s="2187"/>
      <c r="FK61" s="2187"/>
      <c r="FL61" s="2187"/>
      <c r="FM61" s="2187"/>
      <c r="FN61" s="2187"/>
      <c r="FO61" s="2187"/>
      <c r="FP61" s="2187"/>
      <c r="FQ61" s="2187"/>
      <c r="FR61" s="2187"/>
      <c r="FS61" s="2187"/>
      <c r="GF61" s="2375">
        <f>'E - Resource Limits'!A61</f>
        <v>49</v>
      </c>
      <c r="GG61" s="2376">
        <f>'E - Resource Limits'!B61</f>
        <v>0</v>
      </c>
      <c r="GH61" s="2377">
        <f>'E - Resource Limits'!C61</f>
        <v>0</v>
      </c>
      <c r="GI61" s="2377">
        <f>'E - Resource Limits'!D61</f>
        <v>0</v>
      </c>
      <c r="GJ61" s="2377">
        <f>'E - Resource Limits'!E61</f>
        <v>0</v>
      </c>
      <c r="GK61" s="2377">
        <f>'E - Resource Limits'!F61</f>
        <v>0</v>
      </c>
      <c r="GL61" s="2311">
        <f>'E - Resource Limits'!G61</f>
        <v>0</v>
      </c>
      <c r="GM61" s="2378">
        <f>'E - Resource Limits'!H61</f>
        <v>0</v>
      </c>
      <c r="GN61" s="2377">
        <f>'E - Resource Limits'!I61</f>
        <v>0</v>
      </c>
      <c r="GO61" s="2377">
        <f>'E - Resource Limits'!J61</f>
        <v>0</v>
      </c>
      <c r="GP61" s="2377">
        <f>'E - Resource Limits'!K61</f>
        <v>0</v>
      </c>
      <c r="GQ61" s="2379">
        <f>'E - Resource Limits'!L61</f>
        <v>0</v>
      </c>
      <c r="GR61" s="2190">
        <f t="shared" si="5"/>
        <v>0</v>
      </c>
      <c r="GT61" s="386">
        <f>'E1 - Invoiced Income'!A61</f>
        <v>46</v>
      </c>
      <c r="GU61" s="644">
        <f>'E1 - Invoiced Income'!B61</f>
        <v>0</v>
      </c>
      <c r="GV61" s="27">
        <f>'E1 - Invoiced Income'!C61</f>
        <v>0</v>
      </c>
      <c r="GW61" s="2823">
        <f>'E1 - Invoiced Income'!D61</f>
        <v>0</v>
      </c>
      <c r="GX61" s="213">
        <f>'E1 - Invoiced Income'!E61</f>
        <v>0</v>
      </c>
      <c r="GY61" s="2823">
        <f>'E1 - Invoiced Income'!F61</f>
        <v>0</v>
      </c>
      <c r="GZ61" s="2823">
        <f>'E1 - Invoiced Income'!G61</f>
        <v>0</v>
      </c>
      <c r="HA61" s="2823">
        <f>'E1 - Invoiced Income'!H61</f>
        <v>0</v>
      </c>
      <c r="HB61" s="2823">
        <f>'E1 - Invoiced Income'!I61</f>
        <v>0</v>
      </c>
      <c r="HC61" s="995"/>
      <c r="HD61" s="995"/>
      <c r="HE61" s="995"/>
      <c r="HF61" s="995"/>
      <c r="HG61" s="995"/>
      <c r="HH61" s="995"/>
      <c r="HI61" s="995"/>
      <c r="HJ61" s="995"/>
      <c r="HK61" s="995"/>
      <c r="HL61" s="995"/>
      <c r="HM61" s="205"/>
      <c r="HO61" s="2622">
        <f>'F - SoFP'!A61</f>
        <v>37</v>
      </c>
      <c r="HP61" s="2623">
        <f>'F - SoFP'!B61</f>
        <v>0</v>
      </c>
      <c r="HQ61" s="2272">
        <f>'F - SoFP'!C61</f>
        <v>0</v>
      </c>
      <c r="HR61" s="2272">
        <f>'F - SoFP'!D61</f>
        <v>0</v>
      </c>
      <c r="HS61" s="2272">
        <f>'F - SoFP'!E61</f>
        <v>0</v>
      </c>
      <c r="HT61" s="2624">
        <f t="shared" si="14"/>
        <v>0</v>
      </c>
      <c r="JD61" s="2636"/>
      <c r="JE61" s="2637"/>
      <c r="JF61" s="2360"/>
      <c r="JG61" s="2360"/>
      <c r="JH61" s="2360"/>
      <c r="JI61" s="2198"/>
      <c r="JJ61" s="2360"/>
      <c r="JK61" s="2360"/>
      <c r="JL61" s="2360"/>
      <c r="JM61" s="2323"/>
      <c r="JN61" s="822"/>
      <c r="JO61" s="2323"/>
      <c r="JQ61" s="2351">
        <f>'J - Capital In Year Schemes'!A61</f>
        <v>46</v>
      </c>
      <c r="JR61" s="2390">
        <f>'J - Capital In Year Schemes'!B61</f>
        <v>0</v>
      </c>
      <c r="JS61" s="2390">
        <f>'J - Capital In Year Schemes'!C61</f>
        <v>0</v>
      </c>
      <c r="JT61" s="2596">
        <f>'J - Capital In Year Schemes'!D61</f>
        <v>0</v>
      </c>
      <c r="JU61" s="2272">
        <f>'J - Capital In Year Schemes'!E61</f>
        <v>0</v>
      </c>
      <c r="JV61" s="2272">
        <f>'J - Capital In Year Schemes'!F61</f>
        <v>0</v>
      </c>
      <c r="JW61" s="2272">
        <f>'J - Capital In Year Schemes'!G61</f>
        <v>0</v>
      </c>
      <c r="JX61" s="2272">
        <f>'J - Capital In Year Schemes'!H61</f>
        <v>0</v>
      </c>
      <c r="JY61" s="2272">
        <f>'J - Capital In Year Schemes'!I61</f>
        <v>0</v>
      </c>
      <c r="JZ61" s="2272">
        <f>'J - Capital In Year Schemes'!J61</f>
        <v>0</v>
      </c>
      <c r="KA61" s="2272">
        <f>'J - Capital In Year Schemes'!K61</f>
        <v>0</v>
      </c>
      <c r="KB61" s="2272">
        <f>'J - Capital In Year Schemes'!L61</f>
        <v>0</v>
      </c>
      <c r="KC61" s="2272">
        <f>'J - Capital In Year Schemes'!M61</f>
        <v>0</v>
      </c>
      <c r="KD61" s="2272">
        <f>'J - Capital In Year Schemes'!N61</f>
        <v>0</v>
      </c>
      <c r="KE61" s="2272">
        <f>'J - Capital In Year Schemes'!O61</f>
        <v>0</v>
      </c>
      <c r="KF61" s="2272">
        <f>'J - Capital In Year Schemes'!P61</f>
        <v>0</v>
      </c>
      <c r="KG61" s="2272">
        <f>'J - Capital In Year Schemes'!Q61</f>
        <v>0</v>
      </c>
      <c r="KH61" s="2353">
        <f>'J - Capital In Year Schemes'!R61</f>
        <v>0</v>
      </c>
      <c r="KI61" s="2353">
        <f>'J - Capital In Year Schemes'!S61</f>
        <v>0</v>
      </c>
      <c r="KJ61" s="2354">
        <f>'J - Capital In Year Schemes'!T61</f>
        <v>0</v>
      </c>
      <c r="KK61" s="2323"/>
      <c r="LL61" s="1281"/>
      <c r="LM61" s="2461">
        <f>'M - Aged Debtors'!B61</f>
        <v>0</v>
      </c>
      <c r="LN61" s="2462">
        <f>'M - Aged Debtors'!C61</f>
        <v>0</v>
      </c>
      <c r="LO61" s="2463">
        <f>'M - Aged Debtors'!D61</f>
        <v>0</v>
      </c>
      <c r="LP61" s="2464">
        <f>'M - Aged Debtors'!E61</f>
        <v>0</v>
      </c>
      <c r="LQ61" s="2465">
        <f>'M - Aged Debtors'!F61</f>
        <v>0</v>
      </c>
      <c r="LR61" s="902" t="str">
        <f>'M - Aged Debtors'!G61</f>
        <v/>
      </c>
      <c r="LS61" s="899" t="str">
        <f>'M - Aged Debtors'!H61</f>
        <v/>
      </c>
      <c r="LT61" s="899" t="str">
        <f>'M - Aged Debtors'!I61</f>
        <v/>
      </c>
      <c r="LU61" s="900" t="str">
        <f>'M - Aged Debtors'!J61</f>
        <v/>
      </c>
      <c r="LV61" s="2043">
        <f>'M - Aged Debtors'!K61</f>
        <v>0</v>
      </c>
      <c r="LX61" s="512" t="str">
        <f>'N - GMS'!A61</f>
        <v>Minor injury services</v>
      </c>
      <c r="LY61" s="539"/>
      <c r="LZ61" s="511">
        <f>'N - GMS'!C61</f>
        <v>39</v>
      </c>
      <c r="MA61" s="2494">
        <f>'N - GMS'!D61</f>
        <v>0</v>
      </c>
      <c r="MB61" s="2495">
        <f>'N - GMS'!E61</f>
        <v>0</v>
      </c>
      <c r="MC61" s="2495">
        <f>'N - GMS'!F61</f>
        <v>0</v>
      </c>
      <c r="MD61" s="2563">
        <f>'N - GMS'!G61</f>
        <v>0</v>
      </c>
      <c r="ME61" s="1295"/>
      <c r="MF61" s="2060">
        <f>'N - GMS'!I61</f>
        <v>0</v>
      </c>
    </row>
    <row r="62" spans="13:354" ht="20" customHeight="1">
      <c r="AN62" s="1941"/>
      <c r="BE62" s="2328">
        <f>'B - Monthly Positions'!A63</f>
        <v>42</v>
      </c>
      <c r="BF62" s="2616" t="str">
        <f>'B - Monthly Positions'!B63</f>
        <v>Impairments</v>
      </c>
      <c r="BG62" s="2479" t="str">
        <f>'B - Monthly Positions'!C63</f>
        <v>Actual/F'cast</v>
      </c>
      <c r="BH62" s="2012">
        <f>'B - Monthly Positions'!D63</f>
        <v>0</v>
      </c>
      <c r="BI62" s="2013">
        <f>'B - Monthly Positions'!E63</f>
        <v>0</v>
      </c>
      <c r="BJ62" s="2013">
        <f>'B - Monthly Positions'!F63</f>
        <v>0</v>
      </c>
      <c r="BK62" s="2013">
        <f>'B - Monthly Positions'!G63</f>
        <v>0</v>
      </c>
      <c r="BL62" s="2013">
        <f>'B - Monthly Positions'!H63</f>
        <v>0</v>
      </c>
      <c r="BM62" s="2013">
        <f>'B - Monthly Positions'!I63</f>
        <v>0</v>
      </c>
      <c r="BN62" s="2013">
        <f>'B - Monthly Positions'!J63</f>
        <v>0</v>
      </c>
      <c r="BO62" s="2013">
        <f>'B - Monthly Positions'!K63</f>
        <v>0</v>
      </c>
      <c r="BP62" s="2013">
        <f>'B - Monthly Positions'!L63</f>
        <v>0</v>
      </c>
      <c r="BQ62" s="2013">
        <f>'B - Monthly Positions'!M63</f>
        <v>0</v>
      </c>
      <c r="BR62" s="2013">
        <f>'B - Monthly Positions'!N63</f>
        <v>0</v>
      </c>
      <c r="BS62" s="2621">
        <f>'B - Monthly Positions'!O63</f>
        <v>0</v>
      </c>
      <c r="BT62" s="1178">
        <f>'B - Monthly Positions'!P63</f>
        <v>0</v>
      </c>
      <c r="BU62" s="1172">
        <f>'B - Monthly Positions'!Q63</f>
        <v>0</v>
      </c>
      <c r="BV62" s="2185"/>
      <c r="BW62" s="2185"/>
      <c r="BX62" s="90"/>
      <c r="BY62" s="85"/>
      <c r="BZ62" s="1070"/>
      <c r="CA62" s="1070"/>
      <c r="CB62" s="1070"/>
      <c r="CC62" s="1070"/>
      <c r="CD62" s="1070"/>
      <c r="CE62" s="1070"/>
      <c r="CF62" s="1070"/>
      <c r="CG62" s="1070"/>
      <c r="CH62" s="1070"/>
      <c r="CI62" s="1070"/>
      <c r="CJ62" s="1070"/>
      <c r="CK62" s="1070"/>
      <c r="CL62" s="1070"/>
      <c r="CM62" s="1070"/>
      <c r="CO62" s="1475">
        <f>'B2 - Pay &amp; Agency'!A62</f>
        <v>11</v>
      </c>
      <c r="CP62" s="2066" t="str">
        <f>'B2 - Pay &amp; Agency'!B62</f>
        <v>WLI</v>
      </c>
      <c r="CQ62" s="1987">
        <f>'B2 - Pay &amp; Agency'!C62</f>
        <v>0</v>
      </c>
      <c r="CR62" s="1988">
        <f>'B2 - Pay &amp; Agency'!D62</f>
        <v>0</v>
      </c>
      <c r="CS62" s="1988">
        <f>'B2 - Pay &amp; Agency'!E62</f>
        <v>0</v>
      </c>
      <c r="CT62" s="1988">
        <f>'B2 - Pay &amp; Agency'!F62</f>
        <v>0</v>
      </c>
      <c r="CU62" s="1988">
        <f>'B2 - Pay &amp; Agency'!G62</f>
        <v>0</v>
      </c>
      <c r="CV62" s="1988">
        <f>'B2 - Pay &amp; Agency'!H62</f>
        <v>0</v>
      </c>
      <c r="CW62" s="1988">
        <f>'B2 - Pay &amp; Agency'!I62</f>
        <v>0</v>
      </c>
      <c r="CX62" s="1988">
        <f>'B2 - Pay &amp; Agency'!J62</f>
        <v>0</v>
      </c>
      <c r="CY62" s="1988">
        <f>'B2 - Pay &amp; Agency'!K62</f>
        <v>0</v>
      </c>
      <c r="CZ62" s="1988">
        <f>'B2 - Pay &amp; Agency'!L62</f>
        <v>0</v>
      </c>
      <c r="DA62" s="1988">
        <f>'B2 - Pay &amp; Agency'!M62</f>
        <v>0</v>
      </c>
      <c r="DB62" s="1989">
        <f>'B2 - Pay &amp; Agency'!N62</f>
        <v>0</v>
      </c>
      <c r="DC62" s="1470">
        <f>'B2 - Pay &amp; Agency'!O62</f>
        <v>0</v>
      </c>
      <c r="DD62" s="1471">
        <f>'B2 - Pay &amp; Agency'!P62</f>
        <v>0</v>
      </c>
      <c r="DF62" s="2137">
        <f>'B3 - COVID-19'!A60</f>
        <v>50</v>
      </c>
      <c r="DG62" s="2786" t="str">
        <f>'B3 - COVID-19'!B60</f>
        <v>Other (only use with WG agreement &amp; state SoCNE/I line ref)</v>
      </c>
      <c r="DH62" s="2782">
        <f>'B3 - COVID-19'!C60</f>
        <v>0</v>
      </c>
      <c r="DI62" s="2783">
        <f>'B3 - COVID-19'!D60</f>
        <v>0</v>
      </c>
      <c r="DJ62" s="2783">
        <f>'B3 - COVID-19'!E60</f>
        <v>0</v>
      </c>
      <c r="DK62" s="2783">
        <f>'B3 - COVID-19'!F60</f>
        <v>0</v>
      </c>
      <c r="DL62" s="2783">
        <f>'B3 - COVID-19'!G60</f>
        <v>0</v>
      </c>
      <c r="DM62" s="2783">
        <f>'B3 - COVID-19'!H60</f>
        <v>0</v>
      </c>
      <c r="DN62" s="2783">
        <f>'B3 - COVID-19'!I60</f>
        <v>0</v>
      </c>
      <c r="DO62" s="2783">
        <f>'B3 - COVID-19'!J60</f>
        <v>0</v>
      </c>
      <c r="DP62" s="2783">
        <f>'B3 - COVID-19'!K60</f>
        <v>0</v>
      </c>
      <c r="DQ62" s="2783">
        <f>'B3 - COVID-19'!L60</f>
        <v>0</v>
      </c>
      <c r="DR62" s="2783">
        <f>'B3 - COVID-19'!M60</f>
        <v>0</v>
      </c>
      <c r="DS62" s="2784">
        <f>'B3 - COVID-19'!N60</f>
        <v>0</v>
      </c>
      <c r="DT62" s="2646">
        <f>'B3 - COVID-19'!O60</f>
        <v>0</v>
      </c>
      <c r="DU62" s="2785">
        <f>'B3 - COVID-19'!P60</f>
        <v>0</v>
      </c>
      <c r="DV62" s="85"/>
      <c r="DW62" s="85"/>
      <c r="DY62" s="2374">
        <f>'C, C1 &amp; C2 - Savings Schemes'!A62</f>
        <v>10</v>
      </c>
      <c r="DZ62" s="2910" t="str">
        <f>'C, C1 &amp; C2 - Savings Schemes'!B62</f>
        <v>Agency / Locum paid at a premium</v>
      </c>
      <c r="EA62" s="93" t="str">
        <f>'C, C1 &amp; C2 - Savings Schemes'!C62</f>
        <v>Budget/Plan</v>
      </c>
      <c r="EB62" s="2053">
        <f>'C, C1 &amp; C2 - Savings Schemes'!D62</f>
        <v>0</v>
      </c>
      <c r="EC62" s="2054">
        <f>'C, C1 &amp; C2 - Savings Schemes'!E62</f>
        <v>0</v>
      </c>
      <c r="ED62" s="2054">
        <f>'C, C1 &amp; C2 - Savings Schemes'!F62</f>
        <v>0</v>
      </c>
      <c r="EE62" s="2054">
        <f>'C, C1 &amp; C2 - Savings Schemes'!G62</f>
        <v>0</v>
      </c>
      <c r="EF62" s="2054">
        <f>'C, C1 &amp; C2 - Savings Schemes'!H62</f>
        <v>0</v>
      </c>
      <c r="EG62" s="2054">
        <f>'C, C1 &amp; C2 - Savings Schemes'!I62</f>
        <v>0</v>
      </c>
      <c r="EH62" s="2054">
        <f>'C, C1 &amp; C2 - Savings Schemes'!J62</f>
        <v>0</v>
      </c>
      <c r="EI62" s="2054">
        <f>'C, C1 &amp; C2 - Savings Schemes'!K62</f>
        <v>0</v>
      </c>
      <c r="EJ62" s="2054">
        <f>'C, C1 &amp; C2 - Savings Schemes'!L62</f>
        <v>0</v>
      </c>
      <c r="EK62" s="2054">
        <f>'C, C1 &amp; C2 - Savings Schemes'!M62</f>
        <v>0</v>
      </c>
      <c r="EL62" s="2054">
        <f>'C, C1 &amp; C2 - Savings Schemes'!N62</f>
        <v>0</v>
      </c>
      <c r="EM62" s="2055">
        <f>'C, C1 &amp; C2 - Savings Schemes'!O62</f>
        <v>0</v>
      </c>
      <c r="EN62" s="78">
        <f>'C, C1 &amp; C2 - Savings Schemes'!P62</f>
        <v>0</v>
      </c>
      <c r="EO62" s="1023">
        <f>'C, C1 &amp; C2 - Savings Schemes'!Q62</f>
        <v>0</v>
      </c>
      <c r="EP62" s="2185"/>
      <c r="EQ62" s="2185"/>
      <c r="ER62" s="2185"/>
      <c r="ES62" s="2185"/>
      <c r="ET62" s="2185"/>
      <c r="EU62" s="2185"/>
      <c r="EV62" s="2185"/>
      <c r="EW62" s="2185"/>
      <c r="EX62" s="2187"/>
      <c r="EY62" s="2187"/>
      <c r="EZ62" s="2187"/>
      <c r="FA62" s="2187"/>
      <c r="FB62" s="2187"/>
      <c r="FC62" s="2187"/>
      <c r="FD62" s="2187"/>
      <c r="FE62" s="2187"/>
      <c r="FF62" s="2187"/>
      <c r="FG62" s="2187"/>
      <c r="FH62" s="2187"/>
      <c r="FI62" s="2187"/>
      <c r="FJ62" s="2187"/>
      <c r="FK62" s="2187"/>
      <c r="FL62" s="2187"/>
      <c r="FM62" s="2187"/>
      <c r="FN62" s="2187"/>
      <c r="FO62" s="2187"/>
      <c r="FP62" s="2187"/>
      <c r="FQ62" s="2187"/>
      <c r="FR62" s="2187"/>
      <c r="FS62" s="2187"/>
      <c r="GF62" s="2375">
        <f>'E - Resource Limits'!A62</f>
        <v>50</v>
      </c>
      <c r="GG62" s="2376">
        <f>'E - Resource Limits'!B62</f>
        <v>0</v>
      </c>
      <c r="GH62" s="2377">
        <f>'E - Resource Limits'!C62</f>
        <v>0</v>
      </c>
      <c r="GI62" s="2377">
        <f>'E - Resource Limits'!D62</f>
        <v>0</v>
      </c>
      <c r="GJ62" s="2377">
        <f>'E - Resource Limits'!E62</f>
        <v>0</v>
      </c>
      <c r="GK62" s="2377">
        <f>'E - Resource Limits'!F62</f>
        <v>0</v>
      </c>
      <c r="GL62" s="2311">
        <f>'E - Resource Limits'!G62</f>
        <v>0</v>
      </c>
      <c r="GM62" s="2378">
        <f>'E - Resource Limits'!H62</f>
        <v>0</v>
      </c>
      <c r="GN62" s="2377">
        <f>'E - Resource Limits'!I62</f>
        <v>0</v>
      </c>
      <c r="GO62" s="2377">
        <f>'E - Resource Limits'!J62</f>
        <v>0</v>
      </c>
      <c r="GP62" s="2377">
        <f>'E - Resource Limits'!K62</f>
        <v>0</v>
      </c>
      <c r="GQ62" s="2379">
        <f>'E - Resource Limits'!L62</f>
        <v>0</v>
      </c>
      <c r="GR62" s="2190">
        <f t="shared" si="5"/>
        <v>0</v>
      </c>
      <c r="GT62" s="386">
        <f>'E1 - Invoiced Income'!A62</f>
        <v>47</v>
      </c>
      <c r="GU62" s="644">
        <f>'E1 - Invoiced Income'!B62</f>
        <v>0</v>
      </c>
      <c r="GV62" s="27">
        <f>'E1 - Invoiced Income'!C62</f>
        <v>0</v>
      </c>
      <c r="GW62" s="2823">
        <f>'E1 - Invoiced Income'!D62</f>
        <v>0</v>
      </c>
      <c r="GX62" s="213">
        <f>'E1 - Invoiced Income'!E62</f>
        <v>0</v>
      </c>
      <c r="GY62" s="2823">
        <f>'E1 - Invoiced Income'!F62</f>
        <v>0</v>
      </c>
      <c r="GZ62" s="2823">
        <f>'E1 - Invoiced Income'!G62</f>
        <v>0</v>
      </c>
      <c r="HA62" s="2823">
        <f>'E1 - Invoiced Income'!H62</f>
        <v>0</v>
      </c>
      <c r="HB62" s="2823">
        <f>'E1 - Invoiced Income'!I62</f>
        <v>0</v>
      </c>
      <c r="HC62" s="995"/>
      <c r="HD62" s="995"/>
      <c r="HE62" s="995"/>
      <c r="HF62" s="995"/>
      <c r="HG62" s="995"/>
      <c r="HH62" s="995"/>
      <c r="HI62" s="995"/>
      <c r="HJ62" s="995"/>
      <c r="HK62" s="995"/>
      <c r="HL62" s="995"/>
      <c r="HM62" s="205"/>
      <c r="HO62" s="2622">
        <f>'F - SoFP'!A62</f>
        <v>38</v>
      </c>
      <c r="HP62" s="2623">
        <f>'F - SoFP'!B62</f>
        <v>0</v>
      </c>
      <c r="HQ62" s="2272">
        <f>'F - SoFP'!C62</f>
        <v>0</v>
      </c>
      <c r="HR62" s="2272">
        <f>'F - SoFP'!D62</f>
        <v>0</v>
      </c>
      <c r="HS62" s="2272">
        <f>'F - SoFP'!E62</f>
        <v>0</v>
      </c>
      <c r="HT62" s="2624">
        <f t="shared" si="14"/>
        <v>0</v>
      </c>
      <c r="JD62" s="2336"/>
      <c r="JE62" s="2590" t="str">
        <f>'I - Capital RLM'!B62</f>
        <v>Discretionary:</v>
      </c>
      <c r="JF62" s="2592"/>
      <c r="JG62" s="2592"/>
      <c r="JH62" s="2592"/>
      <c r="JI62" s="2198"/>
      <c r="JJ62" s="2592"/>
      <c r="JK62" s="2592"/>
      <c r="JL62" s="2592"/>
      <c r="JM62" s="2323"/>
      <c r="JN62" s="822"/>
      <c r="JO62" s="2323"/>
      <c r="JQ62" s="2336">
        <f>'J - Capital In Year Schemes'!A62</f>
        <v>47</v>
      </c>
      <c r="JR62" s="2390">
        <f>'J - Capital In Year Schemes'!B62</f>
        <v>0</v>
      </c>
      <c r="JS62" s="2390">
        <f>'J - Capital In Year Schemes'!C62</f>
        <v>0</v>
      </c>
      <c r="JT62" s="2596">
        <f>'J - Capital In Year Schemes'!D62</f>
        <v>0</v>
      </c>
      <c r="JU62" s="2272">
        <f>'J - Capital In Year Schemes'!E62</f>
        <v>0</v>
      </c>
      <c r="JV62" s="2272">
        <f>'J - Capital In Year Schemes'!F62</f>
        <v>0</v>
      </c>
      <c r="JW62" s="2272">
        <f>'J - Capital In Year Schemes'!G62</f>
        <v>0</v>
      </c>
      <c r="JX62" s="2272">
        <f>'J - Capital In Year Schemes'!H62</f>
        <v>0</v>
      </c>
      <c r="JY62" s="2272">
        <f>'J - Capital In Year Schemes'!I62</f>
        <v>0</v>
      </c>
      <c r="JZ62" s="2272">
        <f>'J - Capital In Year Schemes'!J62</f>
        <v>0</v>
      </c>
      <c r="KA62" s="2272">
        <f>'J - Capital In Year Schemes'!K62</f>
        <v>0</v>
      </c>
      <c r="KB62" s="2272">
        <f>'J - Capital In Year Schemes'!L62</f>
        <v>0</v>
      </c>
      <c r="KC62" s="2272">
        <f>'J - Capital In Year Schemes'!M62</f>
        <v>0</v>
      </c>
      <c r="KD62" s="2272">
        <f>'J - Capital In Year Schemes'!N62</f>
        <v>0</v>
      </c>
      <c r="KE62" s="2272">
        <f>'J - Capital In Year Schemes'!O62</f>
        <v>0</v>
      </c>
      <c r="KF62" s="2272">
        <f>'J - Capital In Year Schemes'!P62</f>
        <v>0</v>
      </c>
      <c r="KG62" s="2272">
        <f>'J - Capital In Year Schemes'!Q62</f>
        <v>0</v>
      </c>
      <c r="KH62" s="2353">
        <f>'J - Capital In Year Schemes'!R62</f>
        <v>0</v>
      </c>
      <c r="KI62" s="2353">
        <f>'J - Capital In Year Schemes'!S62</f>
        <v>0</v>
      </c>
      <c r="KJ62" s="2354">
        <f>'J - Capital In Year Schemes'!T62</f>
        <v>0</v>
      </c>
      <c r="KK62" s="2323"/>
      <c r="LL62" s="1281"/>
      <c r="LM62" s="2461">
        <f>'M - Aged Debtors'!B62</f>
        <v>0</v>
      </c>
      <c r="LN62" s="2462">
        <f>'M - Aged Debtors'!C62</f>
        <v>0</v>
      </c>
      <c r="LO62" s="2463">
        <f>'M - Aged Debtors'!D62</f>
        <v>0</v>
      </c>
      <c r="LP62" s="2464">
        <f>'M - Aged Debtors'!E62</f>
        <v>0</v>
      </c>
      <c r="LQ62" s="2465">
        <f>'M - Aged Debtors'!F62</f>
        <v>0</v>
      </c>
      <c r="LR62" s="902" t="str">
        <f>'M - Aged Debtors'!G62</f>
        <v/>
      </c>
      <c r="LS62" s="899" t="str">
        <f>'M - Aged Debtors'!H62</f>
        <v/>
      </c>
      <c r="LT62" s="899" t="str">
        <f>'M - Aged Debtors'!I62</f>
        <v/>
      </c>
      <c r="LU62" s="900" t="str">
        <f>'M - Aged Debtors'!J62</f>
        <v/>
      </c>
      <c r="LV62" s="2043">
        <f>'M - Aged Debtors'!K62</f>
        <v>0</v>
      </c>
      <c r="LX62" s="512" t="str">
        <f>'N - GMS'!A62</f>
        <v>Diabetes</v>
      </c>
      <c r="LY62" s="539"/>
      <c r="LZ62" s="511">
        <f>'N - GMS'!C62</f>
        <v>40</v>
      </c>
      <c r="MA62" s="2494">
        <f>'N - GMS'!D62</f>
        <v>0</v>
      </c>
      <c r="MB62" s="2495">
        <f>'N - GMS'!E62</f>
        <v>0</v>
      </c>
      <c r="MC62" s="2495">
        <f>'N - GMS'!F62</f>
        <v>0</v>
      </c>
      <c r="MD62" s="2563">
        <f>'N - GMS'!G62</f>
        <v>0</v>
      </c>
      <c r="ME62" s="1295"/>
      <c r="MF62" s="2060">
        <f>'N - GMS'!I62</f>
        <v>0</v>
      </c>
    </row>
    <row r="63" spans="13:354" ht="20" customHeight="1" thickBot="1">
      <c r="BE63" s="2328">
        <f>'B - Monthly Positions'!A64</f>
        <v>43</v>
      </c>
      <c r="BF63" s="2638" t="str">
        <f>'B - Monthly Positions'!B64</f>
        <v>Other (Specify in Narrative)</v>
      </c>
      <c r="BG63" s="101" t="str">
        <f>'B - Monthly Positions'!C64</f>
        <v>Actual/F'cast</v>
      </c>
      <c r="BH63" s="2639">
        <f>'B - Monthly Positions'!D64</f>
        <v>0</v>
      </c>
      <c r="BI63" s="2518">
        <f>'B - Monthly Positions'!E64</f>
        <v>0</v>
      </c>
      <c r="BJ63" s="2518">
        <f>'B - Monthly Positions'!F64</f>
        <v>0</v>
      </c>
      <c r="BK63" s="2518">
        <f>'B - Monthly Positions'!G64</f>
        <v>0</v>
      </c>
      <c r="BL63" s="2518">
        <f>'B - Monthly Positions'!H64</f>
        <v>0</v>
      </c>
      <c r="BM63" s="2518">
        <f>'B - Monthly Positions'!I64</f>
        <v>0</v>
      </c>
      <c r="BN63" s="2518">
        <f>'B - Monthly Positions'!J64</f>
        <v>0</v>
      </c>
      <c r="BO63" s="2518">
        <f>'B - Monthly Positions'!K64</f>
        <v>0</v>
      </c>
      <c r="BP63" s="2518">
        <f>'B - Monthly Positions'!L64</f>
        <v>0</v>
      </c>
      <c r="BQ63" s="2518">
        <f>'B - Monthly Positions'!M64</f>
        <v>0</v>
      </c>
      <c r="BR63" s="2518">
        <f>'B - Monthly Positions'!N64</f>
        <v>0</v>
      </c>
      <c r="BS63" s="2640">
        <f>'B - Monthly Positions'!O64</f>
        <v>0</v>
      </c>
      <c r="BT63" s="1178">
        <f>'B - Monthly Positions'!P64</f>
        <v>0</v>
      </c>
      <c r="BU63" s="1172">
        <f>'B - Monthly Positions'!Q64</f>
        <v>0</v>
      </c>
      <c r="BV63" s="2185"/>
      <c r="BW63" s="2185"/>
      <c r="BX63" s="90"/>
      <c r="BY63" s="86" t="str">
        <f>'B1 - Net Exp Profiles'!B63</f>
        <v>C. DRUGS EXPENDITURE ANALYSIS</v>
      </c>
      <c r="BZ63" s="85"/>
      <c r="CA63" s="85"/>
      <c r="CB63" s="85"/>
      <c r="CC63" s="85"/>
      <c r="CD63" s="85"/>
      <c r="CE63" s="85"/>
      <c r="CF63" s="85"/>
      <c r="CG63" s="85"/>
      <c r="CH63" s="85"/>
      <c r="CI63" s="85"/>
      <c r="CJ63" s="85"/>
      <c r="CK63" s="85"/>
      <c r="CL63" s="85"/>
      <c r="CM63" s="85"/>
      <c r="CO63" s="1475">
        <f>'B2 - Pay &amp; Agency'!A63</f>
        <v>12</v>
      </c>
      <c r="CP63" s="2066" t="str">
        <f>'B2 - Pay &amp; Agency'!B63</f>
        <v>Exclusion (Suspension)</v>
      </c>
      <c r="CQ63" s="1987">
        <f>'B2 - Pay &amp; Agency'!C63</f>
        <v>0</v>
      </c>
      <c r="CR63" s="1988">
        <f>'B2 - Pay &amp; Agency'!D63</f>
        <v>0</v>
      </c>
      <c r="CS63" s="1988">
        <f>'B2 - Pay &amp; Agency'!E63</f>
        <v>0</v>
      </c>
      <c r="CT63" s="1988">
        <f>'B2 - Pay &amp; Agency'!F63</f>
        <v>0</v>
      </c>
      <c r="CU63" s="1988">
        <f>'B2 - Pay &amp; Agency'!G63</f>
        <v>0</v>
      </c>
      <c r="CV63" s="1988">
        <f>'B2 - Pay &amp; Agency'!H63</f>
        <v>0</v>
      </c>
      <c r="CW63" s="1988">
        <f>'B2 - Pay &amp; Agency'!I63</f>
        <v>0</v>
      </c>
      <c r="CX63" s="1988">
        <f>'B2 - Pay &amp; Agency'!J63</f>
        <v>0</v>
      </c>
      <c r="CY63" s="1988">
        <f>'B2 - Pay &amp; Agency'!K63</f>
        <v>0</v>
      </c>
      <c r="CZ63" s="1988">
        <f>'B2 - Pay &amp; Agency'!L63</f>
        <v>0</v>
      </c>
      <c r="DA63" s="1988">
        <f>'B2 - Pay &amp; Agency'!M63</f>
        <v>0</v>
      </c>
      <c r="DB63" s="1989">
        <f>'B2 - Pay &amp; Agency'!N63</f>
        <v>0</v>
      </c>
      <c r="DC63" s="1470">
        <f>'B2 - Pay &amp; Agency'!O63</f>
        <v>0</v>
      </c>
      <c r="DD63" s="1471">
        <f>'B2 - Pay &amp; Agency'!P63</f>
        <v>0</v>
      </c>
      <c r="DF63" s="2137">
        <f>'B3 - COVID-19'!A61</f>
        <v>51</v>
      </c>
      <c r="DG63" s="2786">
        <f>'B3 - COVID-19'!B61</f>
        <v>0</v>
      </c>
      <c r="DH63" s="2782">
        <f>'B3 - COVID-19'!C61</f>
        <v>0</v>
      </c>
      <c r="DI63" s="2783">
        <f>'B3 - COVID-19'!D61</f>
        <v>0</v>
      </c>
      <c r="DJ63" s="2783">
        <f>'B3 - COVID-19'!E61</f>
        <v>0</v>
      </c>
      <c r="DK63" s="2783">
        <f>'B3 - COVID-19'!F61</f>
        <v>0</v>
      </c>
      <c r="DL63" s="2783">
        <f>'B3 - COVID-19'!G61</f>
        <v>0</v>
      </c>
      <c r="DM63" s="2783">
        <f>'B3 - COVID-19'!H61</f>
        <v>0</v>
      </c>
      <c r="DN63" s="2783">
        <f>'B3 - COVID-19'!I61</f>
        <v>0</v>
      </c>
      <c r="DO63" s="2783">
        <f>'B3 - COVID-19'!J61</f>
        <v>0</v>
      </c>
      <c r="DP63" s="2783">
        <f>'B3 - COVID-19'!K61</f>
        <v>0</v>
      </c>
      <c r="DQ63" s="2783">
        <f>'B3 - COVID-19'!L61</f>
        <v>0</v>
      </c>
      <c r="DR63" s="2783">
        <f>'B3 - COVID-19'!M61</f>
        <v>0</v>
      </c>
      <c r="DS63" s="2784">
        <f>'B3 - COVID-19'!N61</f>
        <v>0</v>
      </c>
      <c r="DT63" s="2646">
        <f>'B3 - COVID-19'!O61</f>
        <v>0</v>
      </c>
      <c r="DU63" s="2785">
        <f>'B3 - COVID-19'!P61</f>
        <v>0</v>
      </c>
      <c r="DV63" s="85"/>
      <c r="DW63" s="85"/>
      <c r="DY63" s="2358">
        <f>'C, C1 &amp; C2 - Savings Schemes'!A63</f>
        <v>11</v>
      </c>
      <c r="DZ63" s="3010"/>
      <c r="EA63" s="96" t="str">
        <f>'C, C1 &amp; C2 - Savings Schemes'!C63</f>
        <v>Actual/F'cast</v>
      </c>
      <c r="EB63" s="2057">
        <f>'C, C1 &amp; C2 - Savings Schemes'!D63</f>
        <v>0</v>
      </c>
      <c r="EC63" s="2058">
        <f>'C, C1 &amp; C2 - Savings Schemes'!E63</f>
        <v>0</v>
      </c>
      <c r="ED63" s="2058">
        <f>'C, C1 &amp; C2 - Savings Schemes'!F63</f>
        <v>0</v>
      </c>
      <c r="EE63" s="2058">
        <f>'C, C1 &amp; C2 - Savings Schemes'!G63</f>
        <v>0</v>
      </c>
      <c r="EF63" s="2058">
        <f>'C, C1 &amp; C2 - Savings Schemes'!H63</f>
        <v>0</v>
      </c>
      <c r="EG63" s="2058">
        <f>'C, C1 &amp; C2 - Savings Schemes'!I63</f>
        <v>0</v>
      </c>
      <c r="EH63" s="2058">
        <f>'C, C1 &amp; C2 - Savings Schemes'!J63</f>
        <v>0</v>
      </c>
      <c r="EI63" s="2058">
        <f>'C, C1 &amp; C2 - Savings Schemes'!K63</f>
        <v>0</v>
      </c>
      <c r="EJ63" s="2058">
        <f>'C, C1 &amp; C2 - Savings Schemes'!L63</f>
        <v>0</v>
      </c>
      <c r="EK63" s="2058">
        <f>'C, C1 &amp; C2 - Savings Schemes'!M63</f>
        <v>0</v>
      </c>
      <c r="EL63" s="2058">
        <f>'C, C1 &amp; C2 - Savings Schemes'!N63</f>
        <v>0</v>
      </c>
      <c r="EM63" s="2059">
        <f>'C, C1 &amp; C2 - Savings Schemes'!O63</f>
        <v>0</v>
      </c>
      <c r="EN63" s="132">
        <f>'C, C1 &amp; C2 - Savings Schemes'!P63</f>
        <v>0</v>
      </c>
      <c r="EO63" s="1025">
        <f>'C, C1 &amp; C2 - Savings Schemes'!Q63</f>
        <v>0</v>
      </c>
      <c r="EP63" s="2185"/>
      <c r="EQ63" s="2185"/>
      <c r="ER63" s="2185"/>
      <c r="ES63" s="2185"/>
      <c r="ET63" s="2185"/>
      <c r="EU63" s="2185"/>
      <c r="EV63" s="2185"/>
      <c r="EW63" s="2185"/>
      <c r="EX63" s="2187"/>
      <c r="EY63" s="2187"/>
      <c r="EZ63" s="2187"/>
      <c r="FA63" s="2187"/>
      <c r="FB63" s="2187"/>
      <c r="FC63" s="2187"/>
      <c r="FD63" s="2187"/>
      <c r="FE63" s="2187"/>
      <c r="FF63" s="2187"/>
      <c r="FG63" s="2187"/>
      <c r="FH63" s="2187"/>
      <c r="FI63" s="2187"/>
      <c r="FJ63" s="2187"/>
      <c r="FK63" s="2187"/>
      <c r="FL63" s="2187"/>
      <c r="FM63" s="2187"/>
      <c r="FN63" s="2187"/>
      <c r="FO63" s="2187"/>
      <c r="FP63" s="2187"/>
      <c r="FQ63" s="2187"/>
      <c r="FR63" s="2187"/>
      <c r="FS63" s="2187"/>
      <c r="GF63" s="2375">
        <f>'E - Resource Limits'!A63</f>
        <v>51</v>
      </c>
      <c r="GG63" s="2376">
        <f>'E - Resource Limits'!B63</f>
        <v>0</v>
      </c>
      <c r="GH63" s="2377">
        <f>'E - Resource Limits'!C63</f>
        <v>0</v>
      </c>
      <c r="GI63" s="2377">
        <f>'E - Resource Limits'!D63</f>
        <v>0</v>
      </c>
      <c r="GJ63" s="2377">
        <f>'E - Resource Limits'!E63</f>
        <v>0</v>
      </c>
      <c r="GK63" s="2377">
        <f>'E - Resource Limits'!F63</f>
        <v>0</v>
      </c>
      <c r="GL63" s="2311">
        <f>'E - Resource Limits'!G63</f>
        <v>0</v>
      </c>
      <c r="GM63" s="2378">
        <f>'E - Resource Limits'!H63</f>
        <v>0</v>
      </c>
      <c r="GN63" s="2377">
        <f>'E - Resource Limits'!I63</f>
        <v>0</v>
      </c>
      <c r="GO63" s="2377">
        <f>'E - Resource Limits'!J63</f>
        <v>0</v>
      </c>
      <c r="GP63" s="2377">
        <f>'E - Resource Limits'!K63</f>
        <v>0</v>
      </c>
      <c r="GQ63" s="2379">
        <f>'E - Resource Limits'!L63</f>
        <v>0</v>
      </c>
      <c r="GR63" s="2190">
        <f t="shared" si="5"/>
        <v>0</v>
      </c>
      <c r="GT63" s="386">
        <f>'E1 - Invoiced Income'!A63</f>
        <v>48</v>
      </c>
      <c r="GU63" s="644">
        <f>'E1 - Invoiced Income'!B63</f>
        <v>0</v>
      </c>
      <c r="GV63" s="27">
        <f>'E1 - Invoiced Income'!C63</f>
        <v>0</v>
      </c>
      <c r="GW63" s="2823">
        <f>'E1 - Invoiced Income'!D63</f>
        <v>0</v>
      </c>
      <c r="GX63" s="213">
        <f>'E1 - Invoiced Income'!E63</f>
        <v>0</v>
      </c>
      <c r="GY63" s="2823">
        <f>'E1 - Invoiced Income'!F63</f>
        <v>0</v>
      </c>
      <c r="GZ63" s="2823">
        <f>'E1 - Invoiced Income'!G63</f>
        <v>0</v>
      </c>
      <c r="HA63" s="2823">
        <f>'E1 - Invoiced Income'!H63</f>
        <v>0</v>
      </c>
      <c r="HB63" s="2823">
        <f>'E1 - Invoiced Income'!I63</f>
        <v>0</v>
      </c>
      <c r="HC63" s="995"/>
      <c r="HD63" s="995"/>
      <c r="HE63" s="995"/>
      <c r="HF63" s="995"/>
      <c r="HG63" s="995"/>
      <c r="HH63" s="995"/>
      <c r="HI63" s="995"/>
      <c r="HJ63" s="995"/>
      <c r="HK63" s="995"/>
      <c r="HL63" s="995"/>
      <c r="HM63" s="205"/>
      <c r="HO63" s="2648">
        <f>'F - SoFP'!A63</f>
        <v>39</v>
      </c>
      <c r="HP63" s="2649">
        <f>'F - SoFP'!B63</f>
        <v>0</v>
      </c>
      <c r="HQ63" s="2630">
        <f>'F - SoFP'!C63</f>
        <v>0</v>
      </c>
      <c r="HR63" s="2630">
        <f>'F - SoFP'!D63</f>
        <v>0</v>
      </c>
      <c r="HS63" s="2630">
        <f>'F - SoFP'!E63</f>
        <v>0</v>
      </c>
      <c r="HT63" s="2624">
        <f t="shared" si="14"/>
        <v>0</v>
      </c>
      <c r="JD63" s="2362"/>
      <c r="JE63" s="2650"/>
      <c r="JF63" s="2361"/>
      <c r="JG63" s="2361"/>
      <c r="JH63" s="2361"/>
      <c r="JI63" s="2198"/>
      <c r="JJ63" s="2361"/>
      <c r="JK63" s="2361"/>
      <c r="JL63" s="2361"/>
      <c r="JM63" s="2323"/>
      <c r="JN63" s="822"/>
      <c r="JO63" s="2323"/>
      <c r="JQ63" s="2351">
        <f>'J - Capital In Year Schemes'!A63</f>
        <v>48</v>
      </c>
      <c r="JR63" s="2390">
        <f>'J - Capital In Year Schemes'!B63</f>
        <v>0</v>
      </c>
      <c r="JS63" s="2390">
        <f>'J - Capital In Year Schemes'!C63</f>
        <v>0</v>
      </c>
      <c r="JT63" s="2596">
        <f>'J - Capital In Year Schemes'!D63</f>
        <v>0</v>
      </c>
      <c r="JU63" s="2272">
        <f>'J - Capital In Year Schemes'!E63</f>
        <v>0</v>
      </c>
      <c r="JV63" s="2272">
        <f>'J - Capital In Year Schemes'!F63</f>
        <v>0</v>
      </c>
      <c r="JW63" s="2272">
        <f>'J - Capital In Year Schemes'!G63</f>
        <v>0</v>
      </c>
      <c r="JX63" s="2272">
        <f>'J - Capital In Year Schemes'!H63</f>
        <v>0</v>
      </c>
      <c r="JY63" s="2272">
        <f>'J - Capital In Year Schemes'!I63</f>
        <v>0</v>
      </c>
      <c r="JZ63" s="2272">
        <f>'J - Capital In Year Schemes'!J63</f>
        <v>0</v>
      </c>
      <c r="KA63" s="2272">
        <f>'J - Capital In Year Schemes'!K63</f>
        <v>0</v>
      </c>
      <c r="KB63" s="2272">
        <f>'J - Capital In Year Schemes'!L63</f>
        <v>0</v>
      </c>
      <c r="KC63" s="2272">
        <f>'J - Capital In Year Schemes'!M63</f>
        <v>0</v>
      </c>
      <c r="KD63" s="2272">
        <f>'J - Capital In Year Schemes'!N63</f>
        <v>0</v>
      </c>
      <c r="KE63" s="2272">
        <f>'J - Capital In Year Schemes'!O63</f>
        <v>0</v>
      </c>
      <c r="KF63" s="2272">
        <f>'J - Capital In Year Schemes'!P63</f>
        <v>0</v>
      </c>
      <c r="KG63" s="2272">
        <f>'J - Capital In Year Schemes'!Q63</f>
        <v>0</v>
      </c>
      <c r="KH63" s="2353">
        <f>'J - Capital In Year Schemes'!R63</f>
        <v>0</v>
      </c>
      <c r="KI63" s="2353">
        <f>'J - Capital In Year Schemes'!S63</f>
        <v>0</v>
      </c>
      <c r="KJ63" s="2354">
        <f>'J - Capital In Year Schemes'!T63</f>
        <v>0</v>
      </c>
      <c r="KK63" s="2323"/>
      <c r="LL63" s="1281"/>
      <c r="LM63" s="2651">
        <f>'M - Aged Debtors'!B63</f>
        <v>0</v>
      </c>
      <c r="LN63" s="2652">
        <f>'M - Aged Debtors'!C63</f>
        <v>0</v>
      </c>
      <c r="LO63" s="2653">
        <f>'M - Aged Debtors'!D63</f>
        <v>0</v>
      </c>
      <c r="LP63" s="2654">
        <f>'M - Aged Debtors'!E63</f>
        <v>0</v>
      </c>
      <c r="LQ63" s="2655">
        <f>'M - Aged Debtors'!F63</f>
        <v>0</v>
      </c>
      <c r="LR63" s="902" t="str">
        <f>'M - Aged Debtors'!G63</f>
        <v/>
      </c>
      <c r="LS63" s="899" t="str">
        <f>'M - Aged Debtors'!H63</f>
        <v/>
      </c>
      <c r="LT63" s="899" t="str">
        <f>'M - Aged Debtors'!I63</f>
        <v/>
      </c>
      <c r="LU63" s="900" t="str">
        <f>'M - Aged Debtors'!J63</f>
        <v/>
      </c>
      <c r="LV63" s="2043">
        <f>'M - Aged Debtors'!K63</f>
        <v>0</v>
      </c>
      <c r="LX63" s="2656" t="str">
        <f>'N - GMS'!A63</f>
        <v>Services to the homeless</v>
      </c>
      <c r="LY63" s="2657"/>
      <c r="LZ63" s="2658">
        <f>'N - GMS'!C63</f>
        <v>41</v>
      </c>
      <c r="MA63" s="2659">
        <f>'N - GMS'!D63</f>
        <v>0</v>
      </c>
      <c r="MB63" s="2660">
        <f>'N - GMS'!E63</f>
        <v>0</v>
      </c>
      <c r="MC63" s="2660">
        <f>'N - GMS'!F63</f>
        <v>0</v>
      </c>
      <c r="MD63" s="2661">
        <f>'N - GMS'!G63</f>
        <v>0</v>
      </c>
      <c r="ME63" s="1295"/>
      <c r="MF63" s="2060">
        <f>'N - GMS'!I63</f>
        <v>0</v>
      </c>
    </row>
    <row r="64" spans="13:354" ht="20" customHeight="1" thickTop="1" thickBot="1">
      <c r="BE64" s="2662">
        <f>'B - Monthly Positions'!A65</f>
        <v>44</v>
      </c>
      <c r="BF64" s="2627" t="str">
        <f>'B - Monthly Positions'!B65</f>
        <v>Total</v>
      </c>
      <c r="BG64" s="1180" t="str">
        <f>'B - Monthly Positions'!C65</f>
        <v xml:space="preserve"> </v>
      </c>
      <c r="BH64" s="1251">
        <f>'B - Monthly Positions'!D65</f>
        <v>0</v>
      </c>
      <c r="BI64" s="1251">
        <f>'B - Monthly Positions'!E65</f>
        <v>0</v>
      </c>
      <c r="BJ64" s="1251">
        <f>'B - Monthly Positions'!F65</f>
        <v>0</v>
      </c>
      <c r="BK64" s="1251">
        <f>'B - Monthly Positions'!G65</f>
        <v>0</v>
      </c>
      <c r="BL64" s="1251">
        <f>'B - Monthly Positions'!H65</f>
        <v>0</v>
      </c>
      <c r="BM64" s="1251">
        <f>'B - Monthly Positions'!I65</f>
        <v>0</v>
      </c>
      <c r="BN64" s="1251">
        <f>'B - Monthly Positions'!J65</f>
        <v>0</v>
      </c>
      <c r="BO64" s="1251">
        <f>'B - Monthly Positions'!K65</f>
        <v>0</v>
      </c>
      <c r="BP64" s="1251">
        <f>'B - Monthly Positions'!L65</f>
        <v>0</v>
      </c>
      <c r="BQ64" s="1251">
        <f>'B - Monthly Positions'!M65</f>
        <v>0</v>
      </c>
      <c r="BR64" s="1251">
        <f>'B - Monthly Positions'!N65</f>
        <v>0</v>
      </c>
      <c r="BS64" s="1251">
        <f>'B - Monthly Positions'!O65</f>
        <v>0</v>
      </c>
      <c r="BT64" s="1208">
        <f>'B - Monthly Positions'!P65</f>
        <v>0</v>
      </c>
      <c r="BU64" s="1245">
        <f>'B - Monthly Positions'!Q65</f>
        <v>0</v>
      </c>
      <c r="BV64" s="2185"/>
      <c r="BW64" s="2185"/>
      <c r="BX64" s="90"/>
      <c r="BY64" s="85"/>
      <c r="BZ64" s="85"/>
      <c r="CA64" s="85"/>
      <c r="CB64" s="85"/>
      <c r="CC64" s="85"/>
      <c r="CD64" s="85"/>
      <c r="CE64" s="85"/>
      <c r="CF64" s="85"/>
      <c r="CG64" s="85"/>
      <c r="CH64" s="85"/>
      <c r="CI64" s="85"/>
      <c r="CJ64" s="85"/>
      <c r="CK64" s="85"/>
      <c r="CL64" s="85"/>
      <c r="CM64" s="85"/>
      <c r="CO64" s="2641">
        <f>'B2 - Pay &amp; Agency'!A64</f>
        <v>13</v>
      </c>
      <c r="CP64" s="2642" t="str">
        <f>'B2 - Pay &amp; Agency'!B64</f>
        <v>COVID-19</v>
      </c>
      <c r="CQ64" s="2643">
        <f>'B2 - Pay &amp; Agency'!C64</f>
        <v>0</v>
      </c>
      <c r="CR64" s="2644">
        <f>'B2 - Pay &amp; Agency'!D64</f>
        <v>0</v>
      </c>
      <c r="CS64" s="2644">
        <f>'B2 - Pay &amp; Agency'!E64</f>
        <v>0</v>
      </c>
      <c r="CT64" s="2644">
        <f>'B2 - Pay &amp; Agency'!F64</f>
        <v>0</v>
      </c>
      <c r="CU64" s="2644">
        <f>'B2 - Pay &amp; Agency'!G64</f>
        <v>0</v>
      </c>
      <c r="CV64" s="2644">
        <f>'B2 - Pay &amp; Agency'!H64</f>
        <v>0</v>
      </c>
      <c r="CW64" s="2644">
        <f>'B2 - Pay &amp; Agency'!I64</f>
        <v>0</v>
      </c>
      <c r="CX64" s="2644">
        <f>'B2 - Pay &amp; Agency'!J64</f>
        <v>0</v>
      </c>
      <c r="CY64" s="2644">
        <f>'B2 - Pay &amp; Agency'!K64</f>
        <v>0</v>
      </c>
      <c r="CZ64" s="2644">
        <f>'B2 - Pay &amp; Agency'!L64</f>
        <v>0</v>
      </c>
      <c r="DA64" s="2644">
        <f>'B2 - Pay &amp; Agency'!M64</f>
        <v>0</v>
      </c>
      <c r="DB64" s="2645">
        <f>'B2 - Pay &amp; Agency'!N64</f>
        <v>0</v>
      </c>
      <c r="DC64" s="2646">
        <f>'B2 - Pay &amp; Agency'!O64</f>
        <v>0</v>
      </c>
      <c r="DD64" s="2647">
        <f>'B2 - Pay &amp; Agency'!P64</f>
        <v>0</v>
      </c>
      <c r="DF64" s="2137">
        <f>'B3 - COVID-19'!A62</f>
        <v>52</v>
      </c>
      <c r="DG64" s="2786">
        <f>'B3 - COVID-19'!B62</f>
        <v>0</v>
      </c>
      <c r="DH64" s="2782">
        <f>'B3 - COVID-19'!C62</f>
        <v>0</v>
      </c>
      <c r="DI64" s="2783">
        <f>'B3 - COVID-19'!D62</f>
        <v>0</v>
      </c>
      <c r="DJ64" s="2783">
        <f>'B3 - COVID-19'!E62</f>
        <v>0</v>
      </c>
      <c r="DK64" s="2783">
        <f>'B3 - COVID-19'!F62</f>
        <v>0</v>
      </c>
      <c r="DL64" s="2783">
        <f>'B3 - COVID-19'!G62</f>
        <v>0</v>
      </c>
      <c r="DM64" s="2783">
        <f>'B3 - COVID-19'!H62</f>
        <v>0</v>
      </c>
      <c r="DN64" s="2783">
        <f>'B3 - COVID-19'!I62</f>
        <v>0</v>
      </c>
      <c r="DO64" s="2783">
        <f>'B3 - COVID-19'!J62</f>
        <v>0</v>
      </c>
      <c r="DP64" s="2783">
        <f>'B3 - COVID-19'!K62</f>
        <v>0</v>
      </c>
      <c r="DQ64" s="2783">
        <f>'B3 - COVID-19'!L62</f>
        <v>0</v>
      </c>
      <c r="DR64" s="2783">
        <f>'B3 - COVID-19'!M62</f>
        <v>0</v>
      </c>
      <c r="DS64" s="2784">
        <f>'B3 - COVID-19'!N62</f>
        <v>0</v>
      </c>
      <c r="DT64" s="2646">
        <f>'B3 - COVID-19'!O62</f>
        <v>0</v>
      </c>
      <c r="DU64" s="2785">
        <f>'B3 - COVID-19'!P62</f>
        <v>0</v>
      </c>
      <c r="DV64" s="85"/>
      <c r="DW64" s="85"/>
      <c r="DY64" s="2358">
        <f>'C, C1 &amp; C2 - Savings Schemes'!A64</f>
        <v>12</v>
      </c>
      <c r="DZ64" s="3011"/>
      <c r="EA64" s="98" t="str">
        <f>'C, C1 &amp; C2 - Savings Schemes'!C64</f>
        <v>Variance</v>
      </c>
      <c r="EB64" s="133">
        <f>'C, C1 &amp; C2 - Savings Schemes'!D64</f>
        <v>0</v>
      </c>
      <c r="EC64" s="81">
        <f>'C, C1 &amp; C2 - Savings Schemes'!E64</f>
        <v>0</v>
      </c>
      <c r="ED64" s="81">
        <f>'C, C1 &amp; C2 - Savings Schemes'!F64</f>
        <v>0</v>
      </c>
      <c r="EE64" s="81">
        <f>'C, C1 &amp; C2 - Savings Schemes'!G64</f>
        <v>0</v>
      </c>
      <c r="EF64" s="81">
        <f>'C, C1 &amp; C2 - Savings Schemes'!H64</f>
        <v>0</v>
      </c>
      <c r="EG64" s="81">
        <f>'C, C1 &amp; C2 - Savings Schemes'!I64</f>
        <v>0</v>
      </c>
      <c r="EH64" s="81">
        <f>'C, C1 &amp; C2 - Savings Schemes'!J64</f>
        <v>0</v>
      </c>
      <c r="EI64" s="81">
        <f>'C, C1 &amp; C2 - Savings Schemes'!K64</f>
        <v>0</v>
      </c>
      <c r="EJ64" s="81">
        <f>'C, C1 &amp; C2 - Savings Schemes'!L64</f>
        <v>0</v>
      </c>
      <c r="EK64" s="81">
        <f>'C, C1 &amp; C2 - Savings Schemes'!M64</f>
        <v>0</v>
      </c>
      <c r="EL64" s="81">
        <f>'C, C1 &amp; C2 - Savings Schemes'!N64</f>
        <v>0</v>
      </c>
      <c r="EM64" s="1013">
        <f>'C, C1 &amp; C2 - Savings Schemes'!O64</f>
        <v>0</v>
      </c>
      <c r="EN64" s="2663">
        <f>'C, C1 &amp; C2 - Savings Schemes'!P64</f>
        <v>0</v>
      </c>
      <c r="EO64" s="1024">
        <f>'C, C1 &amp; C2 - Savings Schemes'!Q64</f>
        <v>0</v>
      </c>
      <c r="EP64" s="2185"/>
      <c r="EQ64" s="2185"/>
      <c r="ER64" s="2185"/>
      <c r="ES64" s="2185"/>
      <c r="ET64" s="2185"/>
      <c r="EU64" s="2185"/>
      <c r="EV64" s="2185"/>
      <c r="EW64" s="2185"/>
      <c r="EX64" s="2187"/>
      <c r="EY64" s="2187"/>
      <c r="EZ64" s="2187"/>
      <c r="FA64" s="2187"/>
      <c r="FB64" s="2187"/>
      <c r="FC64" s="2187"/>
      <c r="FD64" s="2187"/>
      <c r="FE64" s="2187"/>
      <c r="FF64" s="2187"/>
      <c r="FG64" s="2187"/>
      <c r="FH64" s="2187"/>
      <c r="FI64" s="2187"/>
      <c r="FJ64" s="2187"/>
      <c r="FK64" s="2187"/>
      <c r="FL64" s="2187"/>
      <c r="FM64" s="2187"/>
      <c r="FN64" s="2187"/>
      <c r="FO64" s="2187"/>
      <c r="FP64" s="2187"/>
      <c r="FQ64" s="2187"/>
      <c r="FR64" s="2187"/>
      <c r="FS64" s="2187"/>
      <c r="GF64" s="2375">
        <f>'E - Resource Limits'!A64</f>
        <v>52</v>
      </c>
      <c r="GG64" s="2376">
        <f>'E - Resource Limits'!B64</f>
        <v>0</v>
      </c>
      <c r="GH64" s="2377">
        <f>'E - Resource Limits'!C64</f>
        <v>0</v>
      </c>
      <c r="GI64" s="2377">
        <f>'E - Resource Limits'!D64</f>
        <v>0</v>
      </c>
      <c r="GJ64" s="2377">
        <f>'E - Resource Limits'!E64</f>
        <v>0</v>
      </c>
      <c r="GK64" s="2377">
        <f>'E - Resource Limits'!F64</f>
        <v>0</v>
      </c>
      <c r="GL64" s="2311">
        <f>'E - Resource Limits'!G64</f>
        <v>0</v>
      </c>
      <c r="GM64" s="2378">
        <f>'E - Resource Limits'!H64</f>
        <v>0</v>
      </c>
      <c r="GN64" s="2377">
        <f>'E - Resource Limits'!I64</f>
        <v>0</v>
      </c>
      <c r="GO64" s="2377">
        <f>'E - Resource Limits'!J64</f>
        <v>0</v>
      </c>
      <c r="GP64" s="2377">
        <f>'E - Resource Limits'!K64</f>
        <v>0</v>
      </c>
      <c r="GQ64" s="2379">
        <f>'E - Resource Limits'!L64</f>
        <v>0</v>
      </c>
      <c r="GR64" s="2190">
        <f t="shared" si="5"/>
        <v>0</v>
      </c>
      <c r="GT64" s="386">
        <f>'E1 - Invoiced Income'!A64</f>
        <v>49</v>
      </c>
      <c r="GU64" s="644">
        <f>'E1 - Invoiced Income'!B64</f>
        <v>0</v>
      </c>
      <c r="GV64" s="27">
        <f>'E1 - Invoiced Income'!C64</f>
        <v>0</v>
      </c>
      <c r="GW64" s="2823">
        <f>'E1 - Invoiced Income'!D64</f>
        <v>0</v>
      </c>
      <c r="GX64" s="213">
        <f>'E1 - Invoiced Income'!E64</f>
        <v>0</v>
      </c>
      <c r="GY64" s="2823">
        <f>'E1 - Invoiced Income'!F64</f>
        <v>0</v>
      </c>
      <c r="GZ64" s="2823">
        <f>'E1 - Invoiced Income'!G64</f>
        <v>0</v>
      </c>
      <c r="HA64" s="2823">
        <f>'E1 - Invoiced Income'!H64</f>
        <v>0</v>
      </c>
      <c r="HB64" s="2823">
        <f>'E1 - Invoiced Income'!I64</f>
        <v>0</v>
      </c>
      <c r="HC64" s="995"/>
      <c r="HD64" s="995"/>
      <c r="HE64" s="995"/>
      <c r="HF64" s="995"/>
      <c r="HG64" s="995"/>
      <c r="HH64" s="995"/>
      <c r="HI64" s="995"/>
      <c r="HJ64" s="995"/>
      <c r="HK64" s="995"/>
      <c r="HL64" s="995"/>
      <c r="HM64" s="205"/>
      <c r="HO64" s="2664">
        <f>'F - SoFP'!A64</f>
        <v>40</v>
      </c>
      <c r="HP64" s="2665" t="str">
        <f>'F - SoFP'!B64</f>
        <v>Total Provisions</v>
      </c>
      <c r="HQ64" s="2300">
        <f>'F - SoFP'!C64</f>
        <v>0</v>
      </c>
      <c r="HR64" s="2300">
        <f>'F - SoFP'!D64</f>
        <v>0</v>
      </c>
      <c r="HS64" s="2300">
        <f>'F - SoFP'!E64</f>
        <v>0</v>
      </c>
      <c r="HT64" s="2624">
        <f t="shared" si="14"/>
        <v>0</v>
      </c>
      <c r="JD64" s="2351">
        <f>'I - Capital RLM'!A64</f>
        <v>43</v>
      </c>
      <c r="JE64" s="2666" t="str">
        <f>'I - Capital RLM'!B64</f>
        <v>I.T.</v>
      </c>
      <c r="JF64" s="2272">
        <f>'I - Capital RLM'!C64</f>
        <v>0</v>
      </c>
      <c r="JG64" s="2272">
        <f>'I - Capital RLM'!D64</f>
        <v>0</v>
      </c>
      <c r="JH64" s="2382">
        <f>'I - Capital RLM'!E64</f>
        <v>0</v>
      </c>
      <c r="JI64" s="2198">
        <f>'I - Capital RLM'!F64</f>
        <v>0</v>
      </c>
      <c r="JJ64" s="2272">
        <f>'I - Capital RLM'!G64</f>
        <v>0</v>
      </c>
      <c r="JK64" s="2272">
        <f>'I - Capital RLM'!H64</f>
        <v>0</v>
      </c>
      <c r="JL64" s="2382">
        <f>'I - Capital RLM'!I64</f>
        <v>0</v>
      </c>
      <c r="JM64" s="2323"/>
      <c r="JN64" s="2128">
        <f>'I - Capital RLM'!K64</f>
        <v>0</v>
      </c>
      <c r="JO64" s="2323"/>
      <c r="JQ64" s="2336">
        <f>'J - Capital In Year Schemes'!A64</f>
        <v>49</v>
      </c>
      <c r="JR64" s="2390">
        <f>'J - Capital In Year Schemes'!B64</f>
        <v>0</v>
      </c>
      <c r="JS64" s="2390">
        <f>'J - Capital In Year Schemes'!C64</f>
        <v>0</v>
      </c>
      <c r="JT64" s="2596">
        <f>'J - Capital In Year Schemes'!D64</f>
        <v>0</v>
      </c>
      <c r="JU64" s="2272">
        <f>'J - Capital In Year Schemes'!E64</f>
        <v>0</v>
      </c>
      <c r="JV64" s="2272">
        <f>'J - Capital In Year Schemes'!F64</f>
        <v>0</v>
      </c>
      <c r="JW64" s="2272">
        <f>'J - Capital In Year Schemes'!G64</f>
        <v>0</v>
      </c>
      <c r="JX64" s="2272">
        <f>'J - Capital In Year Schemes'!H64</f>
        <v>0</v>
      </c>
      <c r="JY64" s="2272">
        <f>'J - Capital In Year Schemes'!I64</f>
        <v>0</v>
      </c>
      <c r="JZ64" s="2272">
        <f>'J - Capital In Year Schemes'!J64</f>
        <v>0</v>
      </c>
      <c r="KA64" s="2272">
        <f>'J - Capital In Year Schemes'!K64</f>
        <v>0</v>
      </c>
      <c r="KB64" s="2272">
        <f>'J - Capital In Year Schemes'!L64</f>
        <v>0</v>
      </c>
      <c r="KC64" s="2272">
        <f>'J - Capital In Year Schemes'!M64</f>
        <v>0</v>
      </c>
      <c r="KD64" s="2272">
        <f>'J - Capital In Year Schemes'!N64</f>
        <v>0</v>
      </c>
      <c r="KE64" s="2272">
        <f>'J - Capital In Year Schemes'!O64</f>
        <v>0</v>
      </c>
      <c r="KF64" s="2272">
        <f>'J - Capital In Year Schemes'!P64</f>
        <v>0</v>
      </c>
      <c r="KG64" s="2272">
        <f>'J - Capital In Year Schemes'!Q64</f>
        <v>0</v>
      </c>
      <c r="KH64" s="2353">
        <f>'J - Capital In Year Schemes'!R64</f>
        <v>0</v>
      </c>
      <c r="KI64" s="2353">
        <f>'J - Capital In Year Schemes'!S64</f>
        <v>0</v>
      </c>
      <c r="KJ64" s="2354">
        <f>'J - Capital In Year Schemes'!T64</f>
        <v>0</v>
      </c>
      <c r="KK64" s="2323"/>
      <c r="LL64" s="1281"/>
      <c r="LM64" s="2667">
        <f>'M - Aged Debtors'!B64</f>
        <v>0</v>
      </c>
      <c r="LN64" s="2668">
        <f>'M - Aged Debtors'!C64</f>
        <v>0</v>
      </c>
      <c r="LO64" s="2669">
        <f>'M - Aged Debtors'!D64</f>
        <v>0</v>
      </c>
      <c r="LP64" s="2670">
        <f>'M - Aged Debtors'!E64</f>
        <v>0</v>
      </c>
      <c r="LQ64" s="2671">
        <f>'M - Aged Debtors'!F64</f>
        <v>0</v>
      </c>
      <c r="LR64" s="902" t="str">
        <f>'M - Aged Debtors'!G64</f>
        <v/>
      </c>
      <c r="LS64" s="899" t="str">
        <f>'M - Aged Debtors'!H64</f>
        <v/>
      </c>
      <c r="LT64" s="899" t="str">
        <f>'M - Aged Debtors'!I64</f>
        <v/>
      </c>
      <c r="LU64" s="900" t="str">
        <f>'M - Aged Debtors'!J64</f>
        <v/>
      </c>
      <c r="LV64" s="2043">
        <f>'M - Aged Debtors'!K64</f>
        <v>0</v>
      </c>
      <c r="LX64" s="250" t="str">
        <f>'N - GMS'!A64</f>
        <v>TOTAL National Enhanced Services (must equal line 10)</v>
      </c>
      <c r="LY64" s="532"/>
      <c r="LZ64" s="506">
        <f>'N - GMS'!C64</f>
        <v>42</v>
      </c>
      <c r="MA64" s="542">
        <f>'N - GMS'!D64</f>
        <v>0</v>
      </c>
      <c r="MB64" s="508">
        <f>'N - GMS'!E64</f>
        <v>0</v>
      </c>
      <c r="MC64" s="508">
        <f>'N - GMS'!F64</f>
        <v>0</v>
      </c>
      <c r="MD64" s="508">
        <f>'N - GMS'!G64</f>
        <v>0</v>
      </c>
      <c r="ME64" s="1305"/>
      <c r="MF64" s="508">
        <f>'N - GMS'!I64</f>
        <v>0</v>
      </c>
    </row>
    <row r="65" spans="57:344" ht="20" customHeight="1" thickBot="1">
      <c r="BE65" s="2185"/>
      <c r="BF65" s="2185"/>
      <c r="BG65" s="2185"/>
      <c r="BH65" s="2185"/>
      <c r="BI65" s="2185"/>
      <c r="BJ65" s="2185"/>
      <c r="BK65" s="2185"/>
      <c r="BL65" s="2185"/>
      <c r="BM65" s="2185"/>
      <c r="BN65" s="2185"/>
      <c r="BO65" s="2185"/>
      <c r="BP65" s="2185"/>
      <c r="BQ65" s="2185"/>
      <c r="BR65" s="2185"/>
      <c r="BS65" s="2185"/>
      <c r="BT65" s="2185"/>
      <c r="BU65" s="2185"/>
      <c r="BV65" s="2185"/>
      <c r="BW65" s="2185"/>
      <c r="BX65" s="90"/>
      <c r="BY65" s="1380"/>
      <c r="BZ65" s="1370">
        <f>'B1 - Net Exp Profiles'!C65</f>
        <v>1</v>
      </c>
      <c r="CA65" s="1356">
        <f>'B1 - Net Exp Profiles'!D65</f>
        <v>2</v>
      </c>
      <c r="CB65" s="1356">
        <f>'B1 - Net Exp Profiles'!E65</f>
        <v>3</v>
      </c>
      <c r="CC65" s="1356">
        <f>'B1 - Net Exp Profiles'!F65</f>
        <v>4</v>
      </c>
      <c r="CD65" s="1356">
        <f>'B1 - Net Exp Profiles'!G65</f>
        <v>5</v>
      </c>
      <c r="CE65" s="1356">
        <f>'B1 - Net Exp Profiles'!H65</f>
        <v>6</v>
      </c>
      <c r="CF65" s="1356">
        <f>'B1 - Net Exp Profiles'!I65</f>
        <v>7</v>
      </c>
      <c r="CG65" s="1356">
        <f>'B1 - Net Exp Profiles'!J65</f>
        <v>8</v>
      </c>
      <c r="CH65" s="1356">
        <f>'B1 - Net Exp Profiles'!K65</f>
        <v>9</v>
      </c>
      <c r="CI65" s="1356">
        <f>'B1 - Net Exp Profiles'!L65</f>
        <v>10</v>
      </c>
      <c r="CJ65" s="1356">
        <f>'B1 - Net Exp Profiles'!M65</f>
        <v>11</v>
      </c>
      <c r="CK65" s="1357">
        <f>'B1 - Net Exp Profiles'!N65</f>
        <v>12</v>
      </c>
      <c r="CL65" s="1383">
        <f>'B1 - Net Exp Profiles'!O65</f>
        <v>0</v>
      </c>
      <c r="CM65" s="1384">
        <f>'B1 - Net Exp Profiles'!P65</f>
        <v>0</v>
      </c>
      <c r="CO65" s="1501">
        <f>'B2 - Pay &amp; Agency'!A65</f>
        <v>14</v>
      </c>
      <c r="CP65" s="1505" t="str">
        <f>'B2 - Pay &amp; Agency'!B65</f>
        <v>TOTAL AGENCY/LOCUM (PREMIUM) EXPENDITURE</v>
      </c>
      <c r="CQ65" s="1487">
        <f>'B2 - Pay &amp; Agency'!C65</f>
        <v>0</v>
      </c>
      <c r="CR65" s="1488">
        <f>'B2 - Pay &amp; Agency'!D65</f>
        <v>0</v>
      </c>
      <c r="CS65" s="1488">
        <f>'B2 - Pay &amp; Agency'!E65</f>
        <v>0</v>
      </c>
      <c r="CT65" s="1488">
        <f>'B2 - Pay &amp; Agency'!F65</f>
        <v>0</v>
      </c>
      <c r="CU65" s="1488">
        <f>'B2 - Pay &amp; Agency'!G65</f>
        <v>0</v>
      </c>
      <c r="CV65" s="1488">
        <f>'B2 - Pay &amp; Agency'!H65</f>
        <v>0</v>
      </c>
      <c r="CW65" s="1488">
        <f>'B2 - Pay &amp; Agency'!I65</f>
        <v>0</v>
      </c>
      <c r="CX65" s="1488">
        <f>'B2 - Pay &amp; Agency'!J65</f>
        <v>0</v>
      </c>
      <c r="CY65" s="1488">
        <f>'B2 - Pay &amp; Agency'!K65</f>
        <v>0</v>
      </c>
      <c r="CZ65" s="1488">
        <f>'B2 - Pay &amp; Agency'!L65</f>
        <v>0</v>
      </c>
      <c r="DA65" s="1488">
        <f>'B2 - Pay &amp; Agency'!M65</f>
        <v>0</v>
      </c>
      <c r="DB65" s="1489">
        <f>'B2 - Pay &amp; Agency'!N65</f>
        <v>0</v>
      </c>
      <c r="DC65" s="1490">
        <f>'B2 - Pay &amp; Agency'!O65</f>
        <v>0</v>
      </c>
      <c r="DD65" s="1491">
        <f>'B2 - Pay &amp; Agency'!P65</f>
        <v>0</v>
      </c>
      <c r="DF65" s="2137">
        <f>'B3 - COVID-19'!A63</f>
        <v>53</v>
      </c>
      <c r="DG65" s="2786">
        <f>'B3 - COVID-19'!B63</f>
        <v>0</v>
      </c>
      <c r="DH65" s="2782">
        <f>'B3 - COVID-19'!C63</f>
        <v>0</v>
      </c>
      <c r="DI65" s="2783">
        <f>'B3 - COVID-19'!D63</f>
        <v>0</v>
      </c>
      <c r="DJ65" s="2783">
        <f>'B3 - COVID-19'!E63</f>
        <v>0</v>
      </c>
      <c r="DK65" s="2783">
        <f>'B3 - COVID-19'!F63</f>
        <v>0</v>
      </c>
      <c r="DL65" s="2783">
        <f>'B3 - COVID-19'!G63</f>
        <v>0</v>
      </c>
      <c r="DM65" s="2783">
        <f>'B3 - COVID-19'!H63</f>
        <v>0</v>
      </c>
      <c r="DN65" s="2783">
        <f>'B3 - COVID-19'!I63</f>
        <v>0</v>
      </c>
      <c r="DO65" s="2783">
        <f>'B3 - COVID-19'!J63</f>
        <v>0</v>
      </c>
      <c r="DP65" s="2783">
        <f>'B3 - COVID-19'!K63</f>
        <v>0</v>
      </c>
      <c r="DQ65" s="2783">
        <f>'B3 - COVID-19'!L63</f>
        <v>0</v>
      </c>
      <c r="DR65" s="2783">
        <f>'B3 - COVID-19'!M63</f>
        <v>0</v>
      </c>
      <c r="DS65" s="2784">
        <f>'B3 - COVID-19'!N63</f>
        <v>0</v>
      </c>
      <c r="DT65" s="2646">
        <f>'B3 - COVID-19'!O63</f>
        <v>0</v>
      </c>
      <c r="DU65" s="2785">
        <f>'B3 - COVID-19'!P63</f>
        <v>0</v>
      </c>
      <c r="DV65" s="85"/>
      <c r="DW65" s="85"/>
      <c r="DY65" s="2342">
        <f>'C, C1 &amp; C2 - Savings Schemes'!A65</f>
        <v>13</v>
      </c>
      <c r="DZ65" s="2910" t="str">
        <f>'C, C1 &amp; C2 - Savings Schemes'!B65</f>
        <v>Changes in Bank Staff</v>
      </c>
      <c r="EA65" s="93" t="str">
        <f>'C, C1 &amp; C2 - Savings Schemes'!C65</f>
        <v>Budget/Plan</v>
      </c>
      <c r="EB65" s="2053">
        <f>'C, C1 &amp; C2 - Savings Schemes'!D65</f>
        <v>0</v>
      </c>
      <c r="EC65" s="2054">
        <f>'C, C1 &amp; C2 - Savings Schemes'!E65</f>
        <v>0</v>
      </c>
      <c r="ED65" s="2054">
        <f>'C, C1 &amp; C2 - Savings Schemes'!F65</f>
        <v>0</v>
      </c>
      <c r="EE65" s="2054">
        <f>'C, C1 &amp; C2 - Savings Schemes'!G65</f>
        <v>0</v>
      </c>
      <c r="EF65" s="2054">
        <f>'C, C1 &amp; C2 - Savings Schemes'!H65</f>
        <v>0</v>
      </c>
      <c r="EG65" s="2054">
        <f>'C, C1 &amp; C2 - Savings Schemes'!I65</f>
        <v>0</v>
      </c>
      <c r="EH65" s="2054">
        <f>'C, C1 &amp; C2 - Savings Schemes'!J65</f>
        <v>0</v>
      </c>
      <c r="EI65" s="2054">
        <f>'C, C1 &amp; C2 - Savings Schemes'!K65</f>
        <v>0</v>
      </c>
      <c r="EJ65" s="2054">
        <f>'C, C1 &amp; C2 - Savings Schemes'!L65</f>
        <v>0</v>
      </c>
      <c r="EK65" s="2054">
        <f>'C, C1 &amp; C2 - Savings Schemes'!M65</f>
        <v>0</v>
      </c>
      <c r="EL65" s="2054">
        <f>'C, C1 &amp; C2 - Savings Schemes'!N65</f>
        <v>0</v>
      </c>
      <c r="EM65" s="2055">
        <f>'C, C1 &amp; C2 - Savings Schemes'!O65</f>
        <v>0</v>
      </c>
      <c r="EN65" s="131">
        <f>'C, C1 &amp; C2 - Savings Schemes'!P65</f>
        <v>0</v>
      </c>
      <c r="EO65" s="1023">
        <f>'C, C1 &amp; C2 - Savings Schemes'!Q65</f>
        <v>0</v>
      </c>
      <c r="EP65" s="2185"/>
      <c r="EQ65" s="2185"/>
      <c r="ER65" s="2185"/>
      <c r="ES65" s="2185"/>
      <c r="ET65" s="2185"/>
      <c r="EU65" s="2185"/>
      <c r="EV65" s="2185"/>
      <c r="EW65" s="2185"/>
      <c r="EX65" s="2187"/>
      <c r="EY65" s="2187"/>
      <c r="EZ65" s="2187"/>
      <c r="FA65" s="2187"/>
      <c r="FB65" s="2187"/>
      <c r="FC65" s="2187"/>
      <c r="FD65" s="2187"/>
      <c r="FE65" s="2187"/>
      <c r="FF65" s="2187"/>
      <c r="FG65" s="2187"/>
      <c r="FH65" s="2187"/>
      <c r="FI65" s="2187"/>
      <c r="FJ65" s="2187"/>
      <c r="FK65" s="2187"/>
      <c r="FL65" s="2187"/>
      <c r="FM65" s="2187"/>
      <c r="FN65" s="2187"/>
      <c r="FO65" s="2187"/>
      <c r="FP65" s="2187"/>
      <c r="FQ65" s="2187"/>
      <c r="FR65" s="2187"/>
      <c r="FS65" s="2187"/>
      <c r="GF65" s="2375">
        <f>'E - Resource Limits'!A65</f>
        <v>53</v>
      </c>
      <c r="GG65" s="2376">
        <f>'E - Resource Limits'!B65</f>
        <v>0</v>
      </c>
      <c r="GH65" s="2377">
        <f>'E - Resource Limits'!C65</f>
        <v>0</v>
      </c>
      <c r="GI65" s="2377">
        <f>'E - Resource Limits'!D65</f>
        <v>0</v>
      </c>
      <c r="GJ65" s="2377">
        <f>'E - Resource Limits'!E65</f>
        <v>0</v>
      </c>
      <c r="GK65" s="2377">
        <f>'E - Resource Limits'!F65</f>
        <v>0</v>
      </c>
      <c r="GL65" s="2311">
        <f>'E - Resource Limits'!G65</f>
        <v>0</v>
      </c>
      <c r="GM65" s="2378">
        <f>'E - Resource Limits'!H65</f>
        <v>0</v>
      </c>
      <c r="GN65" s="2377">
        <f>'E - Resource Limits'!I65</f>
        <v>0</v>
      </c>
      <c r="GO65" s="2377">
        <f>'E - Resource Limits'!J65</f>
        <v>0</v>
      </c>
      <c r="GP65" s="2377">
        <f>'E - Resource Limits'!K65</f>
        <v>0</v>
      </c>
      <c r="GQ65" s="2379">
        <f>'E - Resource Limits'!L65</f>
        <v>0</v>
      </c>
      <c r="GR65" s="2190">
        <f t="shared" si="5"/>
        <v>0</v>
      </c>
      <c r="GT65" s="386">
        <f>'E1 - Invoiced Income'!A65</f>
        <v>50</v>
      </c>
      <c r="GU65" s="644">
        <f>'E1 - Invoiced Income'!B65</f>
        <v>0</v>
      </c>
      <c r="GV65" s="27">
        <f>'E1 - Invoiced Income'!C65</f>
        <v>0</v>
      </c>
      <c r="GW65" s="2823">
        <f>'E1 - Invoiced Income'!D65</f>
        <v>0</v>
      </c>
      <c r="GX65" s="213">
        <f>'E1 - Invoiced Income'!E65</f>
        <v>0</v>
      </c>
      <c r="GY65" s="2823">
        <f>'E1 - Invoiced Income'!F65</f>
        <v>0</v>
      </c>
      <c r="GZ65" s="2823">
        <f>'E1 - Invoiced Income'!G65</f>
        <v>0</v>
      </c>
      <c r="HA65" s="2823">
        <f>'E1 - Invoiced Income'!H65</f>
        <v>0</v>
      </c>
      <c r="HB65" s="2823">
        <f>'E1 - Invoiced Income'!I65</f>
        <v>0</v>
      </c>
      <c r="HC65" s="995"/>
      <c r="HD65" s="995"/>
      <c r="HE65" s="995"/>
      <c r="HF65" s="995"/>
      <c r="HG65" s="995"/>
      <c r="HH65" s="995"/>
      <c r="HI65" s="995"/>
      <c r="HJ65" s="995"/>
      <c r="HK65" s="995"/>
      <c r="HL65" s="995"/>
      <c r="HM65" s="205"/>
      <c r="HO65" s="2195"/>
      <c r="HP65" s="1942"/>
      <c r="HQ65" s="1941"/>
      <c r="HR65" s="1941"/>
      <c r="HS65" s="2624"/>
      <c r="HT65" s="2624">
        <f t="shared" si="14"/>
        <v>0</v>
      </c>
      <c r="JD65" s="2351">
        <f>'I - Capital RLM'!A65</f>
        <v>44</v>
      </c>
      <c r="JE65" s="2666" t="str">
        <f>'I - Capital RLM'!B65</f>
        <v>Equipment</v>
      </c>
      <c r="JF65" s="2272">
        <f>'I - Capital RLM'!C65</f>
        <v>0</v>
      </c>
      <c r="JG65" s="2272">
        <f>'I - Capital RLM'!D65</f>
        <v>0</v>
      </c>
      <c r="JH65" s="2382">
        <f>'I - Capital RLM'!E65</f>
        <v>0</v>
      </c>
      <c r="JI65" s="2198">
        <f>'I - Capital RLM'!F65</f>
        <v>0</v>
      </c>
      <c r="JJ65" s="2272">
        <f>'I - Capital RLM'!G65</f>
        <v>0</v>
      </c>
      <c r="JK65" s="2272">
        <f>'I - Capital RLM'!H65</f>
        <v>0</v>
      </c>
      <c r="JL65" s="2382">
        <f>'I - Capital RLM'!I65</f>
        <v>0</v>
      </c>
      <c r="JM65" s="2323"/>
      <c r="JN65" s="2129">
        <f>'I - Capital RLM'!K65</f>
        <v>0</v>
      </c>
      <c r="JO65" s="2323"/>
      <c r="JQ65" s="2351">
        <f>'J - Capital In Year Schemes'!A65</f>
        <v>50</v>
      </c>
      <c r="JR65" s="2390">
        <f>'J - Capital In Year Schemes'!B65</f>
        <v>0</v>
      </c>
      <c r="JS65" s="2390">
        <f>'J - Capital In Year Schemes'!C65</f>
        <v>0</v>
      </c>
      <c r="JT65" s="2596">
        <f>'J - Capital In Year Schemes'!D65</f>
        <v>0</v>
      </c>
      <c r="JU65" s="2272">
        <f>'J - Capital In Year Schemes'!E65</f>
        <v>0</v>
      </c>
      <c r="JV65" s="2272">
        <f>'J - Capital In Year Schemes'!F65</f>
        <v>0</v>
      </c>
      <c r="JW65" s="2272">
        <f>'J - Capital In Year Schemes'!G65</f>
        <v>0</v>
      </c>
      <c r="JX65" s="2272">
        <f>'J - Capital In Year Schemes'!H65</f>
        <v>0</v>
      </c>
      <c r="JY65" s="2272">
        <f>'J - Capital In Year Schemes'!I65</f>
        <v>0</v>
      </c>
      <c r="JZ65" s="2272">
        <f>'J - Capital In Year Schemes'!J65</f>
        <v>0</v>
      </c>
      <c r="KA65" s="2272">
        <f>'J - Capital In Year Schemes'!K65</f>
        <v>0</v>
      </c>
      <c r="KB65" s="2272">
        <f>'J - Capital In Year Schemes'!L65</f>
        <v>0</v>
      </c>
      <c r="KC65" s="2272">
        <f>'J - Capital In Year Schemes'!M65</f>
        <v>0</v>
      </c>
      <c r="KD65" s="2272">
        <f>'J - Capital In Year Schemes'!N65</f>
        <v>0</v>
      </c>
      <c r="KE65" s="2272">
        <f>'J - Capital In Year Schemes'!O65</f>
        <v>0</v>
      </c>
      <c r="KF65" s="2272">
        <f>'J - Capital In Year Schemes'!P65</f>
        <v>0</v>
      </c>
      <c r="KG65" s="2272">
        <f>'J - Capital In Year Schemes'!Q65</f>
        <v>0</v>
      </c>
      <c r="KH65" s="2353">
        <f>'J - Capital In Year Schemes'!R65</f>
        <v>0</v>
      </c>
      <c r="KI65" s="2353">
        <f>'J - Capital In Year Schemes'!S65</f>
        <v>0</v>
      </c>
      <c r="KJ65" s="2354">
        <f>'J - Capital In Year Schemes'!T65</f>
        <v>0</v>
      </c>
      <c r="KK65" s="2323"/>
      <c r="LL65" s="1281"/>
      <c r="LM65" s="2667">
        <f>'M - Aged Debtors'!B65</f>
        <v>0</v>
      </c>
      <c r="LN65" s="2668">
        <f>'M - Aged Debtors'!C65</f>
        <v>0</v>
      </c>
      <c r="LO65" s="2669">
        <f>'M - Aged Debtors'!D65</f>
        <v>0</v>
      </c>
      <c r="LP65" s="2670">
        <f>'M - Aged Debtors'!E65</f>
        <v>0</v>
      </c>
      <c r="LQ65" s="2671">
        <f>'M - Aged Debtors'!F65</f>
        <v>0</v>
      </c>
      <c r="LR65" s="902" t="str">
        <f>'M - Aged Debtors'!G65</f>
        <v/>
      </c>
      <c r="LS65" s="899" t="str">
        <f>'M - Aged Debtors'!H65</f>
        <v/>
      </c>
      <c r="LT65" s="899" t="str">
        <f>'M - Aged Debtors'!I65</f>
        <v/>
      </c>
      <c r="LU65" s="900" t="str">
        <f>'M - Aged Debtors'!J65</f>
        <v/>
      </c>
      <c r="LV65" s="2043">
        <f>'M - Aged Debtors'!K65</f>
        <v>0</v>
      </c>
      <c r="LX65" s="2928" t="str">
        <f>'N - GMS'!A65</f>
        <v/>
      </c>
      <c r="LY65" s="2928"/>
      <c r="LZ65" s="2928"/>
      <c r="MA65" s="2929" t="str">
        <f>'N - GMS'!D65</f>
        <v/>
      </c>
      <c r="MB65" s="2929"/>
      <c r="MC65" s="2929"/>
      <c r="MD65" s="2929"/>
      <c r="ME65" s="2929"/>
      <c r="MF65" s="2929"/>
    </row>
    <row r="66" spans="57:344" ht="20" customHeight="1" thickBot="1">
      <c r="BE66" s="2185"/>
      <c r="BF66" s="2185"/>
      <c r="BG66" s="2185"/>
      <c r="BH66" s="2185"/>
      <c r="BI66" s="2185"/>
      <c r="BJ66" s="2185"/>
      <c r="BK66" s="2185"/>
      <c r="BL66" s="2185"/>
      <c r="BM66" s="2185"/>
      <c r="BN66" s="2185"/>
      <c r="BO66" s="2185"/>
      <c r="BP66" s="2185"/>
      <c r="BQ66" s="2185"/>
      <c r="BR66" s="2185"/>
      <c r="BS66" s="2185"/>
      <c r="BT66" s="2185"/>
      <c r="BU66" s="2185"/>
      <c r="BV66" s="2185"/>
      <c r="BW66" s="2185"/>
      <c r="BX66" s="90"/>
      <c r="BY66" s="1346" t="str">
        <f>'B1 - Net Exp Profiles'!B66</f>
        <v>Drugs/Medicines Management - Expenditure Profiles</v>
      </c>
      <c r="BZ66" s="1372" t="str">
        <f>'B1 - Net Exp Profiles'!C66</f>
        <v>Apr</v>
      </c>
      <c r="CA66" s="1359" t="str">
        <f>'B1 - Net Exp Profiles'!D66</f>
        <v>May</v>
      </c>
      <c r="CB66" s="1359" t="str">
        <f>'B1 - Net Exp Profiles'!E66</f>
        <v>Jun</v>
      </c>
      <c r="CC66" s="1359" t="str">
        <f>'B1 - Net Exp Profiles'!F66</f>
        <v>Jul</v>
      </c>
      <c r="CD66" s="1359" t="str">
        <f>'B1 - Net Exp Profiles'!G66</f>
        <v>Aug</v>
      </c>
      <c r="CE66" s="1359" t="str">
        <f>'B1 - Net Exp Profiles'!H66</f>
        <v>Sep</v>
      </c>
      <c r="CF66" s="1359" t="str">
        <f>'B1 - Net Exp Profiles'!I66</f>
        <v>Oct</v>
      </c>
      <c r="CG66" s="1359" t="str">
        <f>'B1 - Net Exp Profiles'!J66</f>
        <v>Nov</v>
      </c>
      <c r="CH66" s="1359" t="str">
        <f>'B1 - Net Exp Profiles'!K66</f>
        <v>Dec</v>
      </c>
      <c r="CI66" s="1359" t="str">
        <f>'B1 - Net Exp Profiles'!L66</f>
        <v>Jan</v>
      </c>
      <c r="CJ66" s="1359" t="str">
        <f>'B1 - Net Exp Profiles'!M66</f>
        <v>Feb</v>
      </c>
      <c r="CK66" s="1385" t="str">
        <f>'B1 - Net Exp Profiles'!N66</f>
        <v>Mar</v>
      </c>
      <c r="CL66" s="1361" t="str">
        <f>'B1 - Net Exp Profiles'!O66</f>
        <v>Total YTD</v>
      </c>
      <c r="CM66" s="1386" t="str">
        <f>'B1 - Net Exp Profiles'!P66</f>
        <v>Forecast year-end position</v>
      </c>
      <c r="DF66" s="2171">
        <f>'B3 - COVID-19'!A64</f>
        <v>54</v>
      </c>
      <c r="DG66" s="2147" t="str">
        <f>'B3 - COVID-19'!B64</f>
        <v>Sub total Tracing Non Pay</v>
      </c>
      <c r="DH66" s="2148">
        <f>'B3 - COVID-19'!C64</f>
        <v>0</v>
      </c>
      <c r="DI66" s="2148">
        <f>'B3 - COVID-19'!D64</f>
        <v>0</v>
      </c>
      <c r="DJ66" s="2148">
        <f>'B3 - COVID-19'!E64</f>
        <v>0</v>
      </c>
      <c r="DK66" s="2148">
        <f>'B3 - COVID-19'!F64</f>
        <v>0</v>
      </c>
      <c r="DL66" s="2148">
        <f>'B3 - COVID-19'!G64</f>
        <v>0</v>
      </c>
      <c r="DM66" s="2148">
        <f>'B3 - COVID-19'!H64</f>
        <v>0</v>
      </c>
      <c r="DN66" s="2148">
        <f>'B3 - COVID-19'!I64</f>
        <v>0</v>
      </c>
      <c r="DO66" s="2148">
        <f>'B3 - COVID-19'!J64</f>
        <v>0</v>
      </c>
      <c r="DP66" s="2148">
        <f>'B3 - COVID-19'!K64</f>
        <v>0</v>
      </c>
      <c r="DQ66" s="2148">
        <f>'B3 - COVID-19'!L64</f>
        <v>0</v>
      </c>
      <c r="DR66" s="2148">
        <f>'B3 - COVID-19'!M64</f>
        <v>0</v>
      </c>
      <c r="DS66" s="2148">
        <f>'B3 - COVID-19'!N64</f>
        <v>0</v>
      </c>
      <c r="DT66" s="2148">
        <f>'B3 - COVID-19'!O64</f>
        <v>0</v>
      </c>
      <c r="DU66" s="2148">
        <f>'B3 - COVID-19'!P64</f>
        <v>0</v>
      </c>
      <c r="DV66" s="85"/>
      <c r="DW66" s="85"/>
      <c r="DY66" s="2358">
        <f>'C, C1 &amp; C2 - Savings Schemes'!A66</f>
        <v>14</v>
      </c>
      <c r="DZ66" s="2911"/>
      <c r="EA66" s="96" t="str">
        <f>'C, C1 &amp; C2 - Savings Schemes'!C66</f>
        <v>Actual/F'cast</v>
      </c>
      <c r="EB66" s="2057">
        <f>'C, C1 &amp; C2 - Savings Schemes'!D66</f>
        <v>0</v>
      </c>
      <c r="EC66" s="2058">
        <f>'C, C1 &amp; C2 - Savings Schemes'!E66</f>
        <v>0</v>
      </c>
      <c r="ED66" s="2058">
        <f>'C, C1 &amp; C2 - Savings Schemes'!F66</f>
        <v>0</v>
      </c>
      <c r="EE66" s="2058">
        <f>'C, C1 &amp; C2 - Savings Schemes'!G66</f>
        <v>0</v>
      </c>
      <c r="EF66" s="2058">
        <f>'C, C1 &amp; C2 - Savings Schemes'!H66</f>
        <v>0</v>
      </c>
      <c r="EG66" s="2058">
        <f>'C, C1 &amp; C2 - Savings Schemes'!I66</f>
        <v>0</v>
      </c>
      <c r="EH66" s="2058">
        <f>'C, C1 &amp; C2 - Savings Schemes'!J66</f>
        <v>0</v>
      </c>
      <c r="EI66" s="2058">
        <f>'C, C1 &amp; C2 - Savings Schemes'!K66</f>
        <v>0</v>
      </c>
      <c r="EJ66" s="2058">
        <f>'C, C1 &amp; C2 - Savings Schemes'!L66</f>
        <v>0</v>
      </c>
      <c r="EK66" s="2058">
        <f>'C, C1 &amp; C2 - Savings Schemes'!M66</f>
        <v>0</v>
      </c>
      <c r="EL66" s="2058">
        <f>'C, C1 &amp; C2 - Savings Schemes'!N66</f>
        <v>0</v>
      </c>
      <c r="EM66" s="2059">
        <f>'C, C1 &amp; C2 - Savings Schemes'!O66</f>
        <v>0</v>
      </c>
      <c r="EN66" s="132">
        <f>'C, C1 &amp; C2 - Savings Schemes'!P66</f>
        <v>0</v>
      </c>
      <c r="EO66" s="1025">
        <f>'C, C1 &amp; C2 - Savings Schemes'!Q66</f>
        <v>0</v>
      </c>
      <c r="EP66" s="2185"/>
      <c r="EQ66" s="2185"/>
      <c r="ER66" s="2185"/>
      <c r="ES66" s="2185"/>
      <c r="ET66" s="2185"/>
      <c r="EU66" s="2185"/>
      <c r="EV66" s="2185"/>
      <c r="EW66" s="2185"/>
      <c r="EX66" s="2187"/>
      <c r="EY66" s="2187"/>
      <c r="EZ66" s="2187"/>
      <c r="FA66" s="2187"/>
      <c r="FB66" s="2187"/>
      <c r="FC66" s="2187"/>
      <c r="FD66" s="2187"/>
      <c r="FE66" s="2187"/>
      <c r="FF66" s="2187"/>
      <c r="FG66" s="2187"/>
      <c r="FH66" s="2187"/>
      <c r="FI66" s="2187"/>
      <c r="FJ66" s="2187"/>
      <c r="FK66" s="2187"/>
      <c r="FL66" s="2187"/>
      <c r="FM66" s="2187"/>
      <c r="FN66" s="2187"/>
      <c r="FO66" s="2187"/>
      <c r="FP66" s="2187"/>
      <c r="FQ66" s="2187"/>
      <c r="FR66" s="2187"/>
      <c r="FS66" s="2187"/>
      <c r="GF66" s="2375">
        <f>'E - Resource Limits'!A66</f>
        <v>54</v>
      </c>
      <c r="GG66" s="2376">
        <f>'E - Resource Limits'!B66</f>
        <v>0</v>
      </c>
      <c r="GH66" s="2377">
        <f>'E - Resource Limits'!C66</f>
        <v>0</v>
      </c>
      <c r="GI66" s="2377">
        <f>'E - Resource Limits'!D66</f>
        <v>0</v>
      </c>
      <c r="GJ66" s="2377">
        <f>'E - Resource Limits'!E66</f>
        <v>0</v>
      </c>
      <c r="GK66" s="2377">
        <f>'E - Resource Limits'!F66</f>
        <v>0</v>
      </c>
      <c r="GL66" s="2311">
        <f>'E - Resource Limits'!G66</f>
        <v>0</v>
      </c>
      <c r="GM66" s="2378">
        <f>'E - Resource Limits'!H66</f>
        <v>0</v>
      </c>
      <c r="GN66" s="2377">
        <f>'E - Resource Limits'!I66</f>
        <v>0</v>
      </c>
      <c r="GO66" s="2377">
        <f>'E - Resource Limits'!J66</f>
        <v>0</v>
      </c>
      <c r="GP66" s="2377">
        <f>'E - Resource Limits'!K66</f>
        <v>0</v>
      </c>
      <c r="GQ66" s="2379">
        <f>'E - Resource Limits'!L66</f>
        <v>0</v>
      </c>
      <c r="GR66" s="2190">
        <f t="shared" si="5"/>
        <v>0</v>
      </c>
      <c r="GT66" s="386">
        <f>'E1 - Invoiced Income'!A66</f>
        <v>51</v>
      </c>
      <c r="GU66" s="644">
        <f>'E1 - Invoiced Income'!B66</f>
        <v>0</v>
      </c>
      <c r="GV66" s="27">
        <f>'E1 - Invoiced Income'!C66</f>
        <v>0</v>
      </c>
      <c r="GW66" s="2823">
        <f>'E1 - Invoiced Income'!D66</f>
        <v>0</v>
      </c>
      <c r="GX66" s="213">
        <f>'E1 - Invoiced Income'!E66</f>
        <v>0</v>
      </c>
      <c r="GY66" s="2823">
        <f>'E1 - Invoiced Income'!F66</f>
        <v>0</v>
      </c>
      <c r="GZ66" s="2823">
        <f>'E1 - Invoiced Income'!G66</f>
        <v>0</v>
      </c>
      <c r="HA66" s="2823">
        <f>'E1 - Invoiced Income'!H66</f>
        <v>0</v>
      </c>
      <c r="HB66" s="2823">
        <f>'E1 - Invoiced Income'!I66</f>
        <v>0</v>
      </c>
      <c r="HC66" s="995"/>
      <c r="HD66" s="995"/>
      <c r="HE66" s="995"/>
      <c r="HF66" s="995"/>
      <c r="HG66" s="995"/>
      <c r="HH66" s="995"/>
      <c r="HI66" s="995"/>
      <c r="HJ66" s="995"/>
      <c r="HK66" s="995"/>
      <c r="HL66" s="995"/>
      <c r="HM66" s="205"/>
      <c r="HO66" s="2559"/>
      <c r="HP66" s="2205" t="str">
        <f>'F - SoFP'!B66</f>
        <v>ANALYSIS OF WELSH NHS RECEIVABLES (current month)</v>
      </c>
      <c r="HQ66" s="1941"/>
      <c r="HR66" s="2672" t="str">
        <f>'F - SoFP'!D66</f>
        <v>£'000</v>
      </c>
      <c r="HS66" s="2673"/>
      <c r="HT66" s="2624">
        <f t="shared" si="14"/>
        <v>0</v>
      </c>
      <c r="JD66" s="2351">
        <f>'I - Capital RLM'!A66</f>
        <v>45</v>
      </c>
      <c r="JE66" s="2666" t="str">
        <f>'I - Capital RLM'!B66</f>
        <v>Statutory Compliance</v>
      </c>
      <c r="JF66" s="2272">
        <f>'I - Capital RLM'!C66</f>
        <v>0</v>
      </c>
      <c r="JG66" s="2272">
        <f>'I - Capital RLM'!D66</f>
        <v>0</v>
      </c>
      <c r="JH66" s="2382">
        <f>'I - Capital RLM'!E66</f>
        <v>0</v>
      </c>
      <c r="JI66" s="2198">
        <f>'I - Capital RLM'!F66</f>
        <v>0</v>
      </c>
      <c r="JJ66" s="2272">
        <f>'I - Capital RLM'!G66</f>
        <v>0</v>
      </c>
      <c r="JK66" s="2272">
        <f>'I - Capital RLM'!H66</f>
        <v>0</v>
      </c>
      <c r="JL66" s="2382">
        <f>'I - Capital RLM'!I66</f>
        <v>0</v>
      </c>
      <c r="JM66" s="2323"/>
      <c r="JN66" s="2129">
        <f>'I - Capital RLM'!K66</f>
        <v>0</v>
      </c>
      <c r="JO66" s="2323"/>
      <c r="JQ66" s="2351">
        <f>'J - Capital In Year Schemes'!A66</f>
        <v>51</v>
      </c>
      <c r="JR66" s="2390">
        <f>'J - Capital In Year Schemes'!B66</f>
        <v>0</v>
      </c>
      <c r="JS66" s="2390">
        <f>'J - Capital In Year Schemes'!C66</f>
        <v>0</v>
      </c>
      <c r="JT66" s="2596">
        <f>'J - Capital In Year Schemes'!D66</f>
        <v>0</v>
      </c>
      <c r="JU66" s="2272">
        <f>'J - Capital In Year Schemes'!E66</f>
        <v>0</v>
      </c>
      <c r="JV66" s="2272">
        <f>'J - Capital In Year Schemes'!F66</f>
        <v>0</v>
      </c>
      <c r="JW66" s="2272">
        <f>'J - Capital In Year Schemes'!G66</f>
        <v>0</v>
      </c>
      <c r="JX66" s="2272">
        <f>'J - Capital In Year Schemes'!H66</f>
        <v>0</v>
      </c>
      <c r="JY66" s="2272">
        <f>'J - Capital In Year Schemes'!I66</f>
        <v>0</v>
      </c>
      <c r="JZ66" s="2272">
        <f>'J - Capital In Year Schemes'!J66</f>
        <v>0</v>
      </c>
      <c r="KA66" s="2272">
        <f>'J - Capital In Year Schemes'!K66</f>
        <v>0</v>
      </c>
      <c r="KB66" s="2272">
        <f>'J - Capital In Year Schemes'!L66</f>
        <v>0</v>
      </c>
      <c r="KC66" s="2272">
        <f>'J - Capital In Year Schemes'!M66</f>
        <v>0</v>
      </c>
      <c r="KD66" s="2272">
        <f>'J - Capital In Year Schemes'!N66</f>
        <v>0</v>
      </c>
      <c r="KE66" s="2272">
        <f>'J - Capital In Year Schemes'!O66</f>
        <v>0</v>
      </c>
      <c r="KF66" s="2272">
        <f>'J - Capital In Year Schemes'!P66</f>
        <v>0</v>
      </c>
      <c r="KG66" s="2272">
        <f>'J - Capital In Year Schemes'!Q66</f>
        <v>0</v>
      </c>
      <c r="KH66" s="2353">
        <f>'J - Capital In Year Schemes'!R66</f>
        <v>0</v>
      </c>
      <c r="KI66" s="2353">
        <f>'J - Capital In Year Schemes'!S66</f>
        <v>0</v>
      </c>
      <c r="KJ66" s="2354">
        <f>'J - Capital In Year Schemes'!T66</f>
        <v>0</v>
      </c>
      <c r="KK66" s="2323"/>
      <c r="LL66" s="1281"/>
      <c r="LM66" s="2667">
        <f>'M - Aged Debtors'!B66</f>
        <v>0</v>
      </c>
      <c r="LN66" s="2668">
        <f>'M - Aged Debtors'!C66</f>
        <v>0</v>
      </c>
      <c r="LO66" s="2669">
        <f>'M - Aged Debtors'!D66</f>
        <v>0</v>
      </c>
      <c r="LP66" s="2670">
        <f>'M - Aged Debtors'!E66</f>
        <v>0</v>
      </c>
      <c r="LQ66" s="2671">
        <f>'M - Aged Debtors'!F66</f>
        <v>0</v>
      </c>
      <c r="LR66" s="902" t="str">
        <f>'M - Aged Debtors'!G66</f>
        <v/>
      </c>
      <c r="LS66" s="899" t="str">
        <f>'M - Aged Debtors'!H66</f>
        <v/>
      </c>
      <c r="LT66" s="899" t="str">
        <f>'M - Aged Debtors'!I66</f>
        <v/>
      </c>
      <c r="LU66" s="900" t="str">
        <f>'M - Aged Debtors'!J66</f>
        <v/>
      </c>
      <c r="LV66" s="2043">
        <f>'M - Aged Debtors'!K66</f>
        <v>0</v>
      </c>
      <c r="LX66" s="2930" t="str">
        <f>'N - GMS'!A66</f>
        <v/>
      </c>
      <c r="LY66" s="2930"/>
      <c r="LZ66" s="2930"/>
      <c r="MA66" s="2929" t="str">
        <f>'N - GMS'!D66</f>
        <v/>
      </c>
      <c r="MB66" s="2929"/>
      <c r="MC66" s="2929"/>
      <c r="MD66" s="2929"/>
      <c r="ME66" s="2929"/>
      <c r="MF66" s="2929"/>
    </row>
    <row r="67" spans="57:344" ht="20" customHeight="1" thickBot="1">
      <c r="BE67" s="2185"/>
      <c r="BF67" s="2597" t="str">
        <f>'B - Monthly Positions'!B68</f>
        <v>D. Accountancy Gains</v>
      </c>
      <c r="BG67" s="2185"/>
      <c r="BH67" s="2185"/>
      <c r="BI67" s="2185"/>
      <c r="BJ67" s="2185"/>
      <c r="BK67" s="2185"/>
      <c r="BL67" s="2185"/>
      <c r="BM67" s="2185"/>
      <c r="BN67" s="2185"/>
      <c r="BO67" s="2185"/>
      <c r="BP67" s="2185"/>
      <c r="BQ67" s="2185"/>
      <c r="BR67" s="2185"/>
      <c r="BS67" s="2185"/>
      <c r="BT67" s="2185"/>
      <c r="BU67" s="2185"/>
      <c r="BV67" s="2185"/>
      <c r="BW67" s="2185"/>
      <c r="BX67" s="90"/>
      <c r="BY67" s="1347"/>
      <c r="BZ67" s="1373" t="str">
        <f>'B1 - Net Exp Profiles'!C67</f>
        <v>£'000</v>
      </c>
      <c r="CA67" s="1374" t="str">
        <f>'B1 - Net Exp Profiles'!D67</f>
        <v>£'000</v>
      </c>
      <c r="CB67" s="1374" t="str">
        <f>'B1 - Net Exp Profiles'!E67</f>
        <v>£'000</v>
      </c>
      <c r="CC67" s="1374" t="str">
        <f>'B1 - Net Exp Profiles'!F67</f>
        <v>£'000</v>
      </c>
      <c r="CD67" s="1374" t="str">
        <f>'B1 - Net Exp Profiles'!G67</f>
        <v>£'000</v>
      </c>
      <c r="CE67" s="1374" t="str">
        <f>'B1 - Net Exp Profiles'!H67</f>
        <v>£'000</v>
      </c>
      <c r="CF67" s="1374" t="str">
        <f>'B1 - Net Exp Profiles'!I67</f>
        <v>£'000</v>
      </c>
      <c r="CG67" s="1374" t="str">
        <f>'B1 - Net Exp Profiles'!J67</f>
        <v>£'000</v>
      </c>
      <c r="CH67" s="1374" t="str">
        <f>'B1 - Net Exp Profiles'!K67</f>
        <v>£'000</v>
      </c>
      <c r="CI67" s="1374" t="str">
        <f>'B1 - Net Exp Profiles'!L67</f>
        <v>£'000</v>
      </c>
      <c r="CJ67" s="1374" t="str">
        <f>'B1 - Net Exp Profiles'!M67</f>
        <v>£'000</v>
      </c>
      <c r="CK67" s="1387" t="str">
        <f>'B1 - Net Exp Profiles'!N67</f>
        <v>£'000</v>
      </c>
      <c r="CL67" s="1365" t="str">
        <f>'B1 - Net Exp Profiles'!O67</f>
        <v>£'000</v>
      </c>
      <c r="CM67" s="1388" t="str">
        <f>'B1 - Net Exp Profiles'!P67</f>
        <v>£'000</v>
      </c>
      <c r="DF67" s="2171">
        <f>'B3 - COVID-19'!A65</f>
        <v>55</v>
      </c>
      <c r="DG67" s="2147" t="str">
        <f>'B3 - COVID-19'!B65</f>
        <v>TOTAL TRACING EXPENDITURE</v>
      </c>
      <c r="DH67" s="2159">
        <f>'B3 - COVID-19'!C65</f>
        <v>0</v>
      </c>
      <c r="DI67" s="1487">
        <f>'B3 - COVID-19'!D65</f>
        <v>0</v>
      </c>
      <c r="DJ67" s="1487">
        <f>'B3 - COVID-19'!E65</f>
        <v>0</v>
      </c>
      <c r="DK67" s="1487">
        <f>'B3 - COVID-19'!F65</f>
        <v>0</v>
      </c>
      <c r="DL67" s="1487">
        <f>'B3 - COVID-19'!G65</f>
        <v>0</v>
      </c>
      <c r="DM67" s="1487">
        <f>'B3 - COVID-19'!H65</f>
        <v>0</v>
      </c>
      <c r="DN67" s="1487">
        <f>'B3 - COVID-19'!I65</f>
        <v>0</v>
      </c>
      <c r="DO67" s="1487">
        <f>'B3 - COVID-19'!J65</f>
        <v>0</v>
      </c>
      <c r="DP67" s="1487">
        <f>'B3 - COVID-19'!K65</f>
        <v>0</v>
      </c>
      <c r="DQ67" s="1487">
        <f>'B3 - COVID-19'!L65</f>
        <v>0</v>
      </c>
      <c r="DR67" s="1487">
        <f>'B3 - COVID-19'!M65</f>
        <v>0</v>
      </c>
      <c r="DS67" s="2160">
        <f>'B3 - COVID-19'!N65</f>
        <v>0</v>
      </c>
      <c r="DT67" s="1487">
        <f>'B3 - COVID-19'!O65</f>
        <v>0</v>
      </c>
      <c r="DU67" s="2091">
        <f>'B3 - COVID-19'!P65</f>
        <v>0</v>
      </c>
      <c r="DV67" s="85"/>
      <c r="DW67" s="85"/>
      <c r="DY67" s="2358">
        <f>'C, C1 &amp; C2 - Savings Schemes'!A67</f>
        <v>15</v>
      </c>
      <c r="DZ67" s="2912"/>
      <c r="EA67" s="98" t="str">
        <f>'C, C1 &amp; C2 - Savings Schemes'!C67</f>
        <v>Variance</v>
      </c>
      <c r="EB67" s="133">
        <f>'C, C1 &amp; C2 - Savings Schemes'!D67</f>
        <v>0</v>
      </c>
      <c r="EC67" s="81">
        <f>'C, C1 &amp; C2 - Savings Schemes'!E67</f>
        <v>0</v>
      </c>
      <c r="ED67" s="81">
        <f>'C, C1 &amp; C2 - Savings Schemes'!F67</f>
        <v>0</v>
      </c>
      <c r="EE67" s="81">
        <f>'C, C1 &amp; C2 - Savings Schemes'!G67</f>
        <v>0</v>
      </c>
      <c r="EF67" s="81">
        <f>'C, C1 &amp; C2 - Savings Schemes'!H67</f>
        <v>0</v>
      </c>
      <c r="EG67" s="81">
        <f>'C, C1 &amp; C2 - Savings Schemes'!I67</f>
        <v>0</v>
      </c>
      <c r="EH67" s="81">
        <f>'C, C1 &amp; C2 - Savings Schemes'!J67</f>
        <v>0</v>
      </c>
      <c r="EI67" s="81">
        <f>'C, C1 &amp; C2 - Savings Schemes'!K67</f>
        <v>0</v>
      </c>
      <c r="EJ67" s="81">
        <f>'C, C1 &amp; C2 - Savings Schemes'!L67</f>
        <v>0</v>
      </c>
      <c r="EK67" s="81">
        <f>'C, C1 &amp; C2 - Savings Schemes'!M67</f>
        <v>0</v>
      </c>
      <c r="EL67" s="81">
        <f>'C, C1 &amp; C2 - Savings Schemes'!N67</f>
        <v>0</v>
      </c>
      <c r="EM67" s="1013">
        <f>'C, C1 &amp; C2 - Savings Schemes'!O67</f>
        <v>0</v>
      </c>
      <c r="EN67" s="134">
        <f>'C, C1 &amp; C2 - Savings Schemes'!P67</f>
        <v>0</v>
      </c>
      <c r="EO67" s="1024">
        <f>'C, C1 &amp; C2 - Savings Schemes'!Q67</f>
        <v>0</v>
      </c>
      <c r="EP67" s="2185"/>
      <c r="EQ67" s="2185"/>
      <c r="ER67" s="2185"/>
      <c r="ES67" s="2185"/>
      <c r="ET67" s="2185"/>
      <c r="EU67" s="2185"/>
      <c r="EV67" s="2185"/>
      <c r="EW67" s="2185"/>
      <c r="EX67" s="2187"/>
      <c r="EY67" s="2187"/>
      <c r="EZ67" s="2187"/>
      <c r="FA67" s="2187"/>
      <c r="FB67" s="2187"/>
      <c r="FC67" s="2187"/>
      <c r="FD67" s="2187"/>
      <c r="FE67" s="2187"/>
      <c r="FF67" s="2187"/>
      <c r="FG67" s="2187"/>
      <c r="FH67" s="2187"/>
      <c r="FI67" s="2187"/>
      <c r="FJ67" s="2187"/>
      <c r="FK67" s="2187"/>
      <c r="FL67" s="2187"/>
      <c r="FM67" s="2187"/>
      <c r="FN67" s="2187"/>
      <c r="FO67" s="2187"/>
      <c r="FP67" s="2187"/>
      <c r="FQ67" s="2187"/>
      <c r="FR67" s="2187"/>
      <c r="FS67" s="2187"/>
      <c r="GF67" s="2674">
        <f>'E - Resource Limits'!A67</f>
        <v>55</v>
      </c>
      <c r="GG67" s="2675">
        <f>'E - Resource Limits'!B67</f>
        <v>0</v>
      </c>
      <c r="GH67" s="2676">
        <f>'E - Resource Limits'!C67</f>
        <v>0</v>
      </c>
      <c r="GI67" s="2676">
        <f>'E - Resource Limits'!D67</f>
        <v>0</v>
      </c>
      <c r="GJ67" s="2676">
        <f>'E - Resource Limits'!E67</f>
        <v>0</v>
      </c>
      <c r="GK67" s="2676">
        <f>'E - Resource Limits'!F67</f>
        <v>0</v>
      </c>
      <c r="GL67" s="2677">
        <f>'E - Resource Limits'!G67</f>
        <v>0</v>
      </c>
      <c r="GM67" s="2678">
        <f>'E - Resource Limits'!H67</f>
        <v>0</v>
      </c>
      <c r="GN67" s="2676">
        <f>'E - Resource Limits'!I67</f>
        <v>0</v>
      </c>
      <c r="GO67" s="2676">
        <f>'E - Resource Limits'!J67</f>
        <v>0</v>
      </c>
      <c r="GP67" s="2676">
        <f>'E - Resource Limits'!K67</f>
        <v>0</v>
      </c>
      <c r="GQ67" s="2379">
        <f>'E - Resource Limits'!L67</f>
        <v>0</v>
      </c>
      <c r="GR67" s="2190">
        <f t="shared" si="5"/>
        <v>0</v>
      </c>
      <c r="GT67" s="386">
        <f>'E1 - Invoiced Income'!A67</f>
        <v>52</v>
      </c>
      <c r="GU67" s="644">
        <f>'E1 - Invoiced Income'!B67</f>
        <v>0</v>
      </c>
      <c r="GV67" s="27">
        <f>'E1 - Invoiced Income'!C67</f>
        <v>0</v>
      </c>
      <c r="GW67" s="2823">
        <f>'E1 - Invoiced Income'!D67</f>
        <v>0</v>
      </c>
      <c r="GX67" s="213">
        <f>'E1 - Invoiced Income'!E67</f>
        <v>0</v>
      </c>
      <c r="GY67" s="2823">
        <f>'E1 - Invoiced Income'!F67</f>
        <v>0</v>
      </c>
      <c r="GZ67" s="2823">
        <f>'E1 - Invoiced Income'!G67</f>
        <v>0</v>
      </c>
      <c r="HA67" s="2823">
        <f>'E1 - Invoiced Income'!H67</f>
        <v>0</v>
      </c>
      <c r="HB67" s="2823">
        <f>'E1 - Invoiced Income'!I67</f>
        <v>0</v>
      </c>
      <c r="HC67" s="995"/>
      <c r="HD67" s="995"/>
      <c r="HE67" s="995"/>
      <c r="HF67" s="995"/>
      <c r="HG67" s="995"/>
      <c r="HH67" s="995"/>
      <c r="HI67" s="995"/>
      <c r="HJ67" s="995"/>
      <c r="HK67" s="995"/>
      <c r="HL67" s="995"/>
      <c r="HM67" s="205"/>
      <c r="HO67" s="2617">
        <f>'F - SoFP'!A67</f>
        <v>41</v>
      </c>
      <c r="HP67" s="2679" t="str">
        <f>'F - SoFP'!B67</f>
        <v>Welsh NHS Receivables Aged 0 - 10 weeks</v>
      </c>
      <c r="HQ67" s="2361"/>
      <c r="HR67" s="2680">
        <f>'F - SoFP'!D67</f>
        <v>0</v>
      </c>
      <c r="HS67" s="2681"/>
      <c r="HT67" s="2624">
        <f t="shared" si="14"/>
        <v>0</v>
      </c>
      <c r="JD67" s="2351">
        <f>'I - Capital RLM'!A67</f>
        <v>46</v>
      </c>
      <c r="JE67" s="2666" t="str">
        <f>'I - Capital RLM'!B67</f>
        <v>Estates</v>
      </c>
      <c r="JF67" s="2272">
        <f>'I - Capital RLM'!C67</f>
        <v>0</v>
      </c>
      <c r="JG67" s="2272">
        <f>'I - Capital RLM'!D67</f>
        <v>0</v>
      </c>
      <c r="JH67" s="2382">
        <f>'I - Capital RLM'!E67</f>
        <v>0</v>
      </c>
      <c r="JI67" s="2198">
        <f>'I - Capital RLM'!F67</f>
        <v>0</v>
      </c>
      <c r="JJ67" s="2272">
        <f>'I - Capital RLM'!G67</f>
        <v>0</v>
      </c>
      <c r="JK67" s="2272">
        <f>'I - Capital RLM'!H67</f>
        <v>0</v>
      </c>
      <c r="JL67" s="2382">
        <f>'I - Capital RLM'!I67</f>
        <v>0</v>
      </c>
      <c r="JM67" s="2323"/>
      <c r="JN67" s="2129">
        <f>'I - Capital RLM'!K67</f>
        <v>0</v>
      </c>
      <c r="JO67" s="2323"/>
      <c r="JQ67" s="2336">
        <f>'J - Capital In Year Schemes'!A67</f>
        <v>52</v>
      </c>
      <c r="JR67" s="2390">
        <f>'J - Capital In Year Schemes'!B67</f>
        <v>0</v>
      </c>
      <c r="JS67" s="2390">
        <f>'J - Capital In Year Schemes'!C67</f>
        <v>0</v>
      </c>
      <c r="JT67" s="2596">
        <f>'J - Capital In Year Schemes'!D67</f>
        <v>0</v>
      </c>
      <c r="JU67" s="2272">
        <f>'J - Capital In Year Schemes'!E67</f>
        <v>0</v>
      </c>
      <c r="JV67" s="2272">
        <f>'J - Capital In Year Schemes'!F67</f>
        <v>0</v>
      </c>
      <c r="JW67" s="2272">
        <f>'J - Capital In Year Schemes'!G67</f>
        <v>0</v>
      </c>
      <c r="JX67" s="2272">
        <f>'J - Capital In Year Schemes'!H67</f>
        <v>0</v>
      </c>
      <c r="JY67" s="2272">
        <f>'J - Capital In Year Schemes'!I67</f>
        <v>0</v>
      </c>
      <c r="JZ67" s="2272">
        <f>'J - Capital In Year Schemes'!J67</f>
        <v>0</v>
      </c>
      <c r="KA67" s="2272">
        <f>'J - Capital In Year Schemes'!K67</f>
        <v>0</v>
      </c>
      <c r="KB67" s="2272">
        <f>'J - Capital In Year Schemes'!L67</f>
        <v>0</v>
      </c>
      <c r="KC67" s="2272">
        <f>'J - Capital In Year Schemes'!M67</f>
        <v>0</v>
      </c>
      <c r="KD67" s="2272">
        <f>'J - Capital In Year Schemes'!N67</f>
        <v>0</v>
      </c>
      <c r="KE67" s="2272">
        <f>'J - Capital In Year Schemes'!O67</f>
        <v>0</v>
      </c>
      <c r="KF67" s="2272">
        <f>'J - Capital In Year Schemes'!P67</f>
        <v>0</v>
      </c>
      <c r="KG67" s="2272">
        <f>'J - Capital In Year Schemes'!Q67</f>
        <v>0</v>
      </c>
      <c r="KH67" s="2353">
        <f>'J - Capital In Year Schemes'!R67</f>
        <v>0</v>
      </c>
      <c r="KI67" s="2353">
        <f>'J - Capital In Year Schemes'!S67</f>
        <v>0</v>
      </c>
      <c r="KJ67" s="2354">
        <f>'J - Capital In Year Schemes'!T67</f>
        <v>0</v>
      </c>
      <c r="KK67" s="2323"/>
      <c r="LL67" s="1281"/>
      <c r="LM67" s="2667">
        <f>'M - Aged Debtors'!B67</f>
        <v>0</v>
      </c>
      <c r="LN67" s="2668">
        <f>'M - Aged Debtors'!C67</f>
        <v>0</v>
      </c>
      <c r="LO67" s="2669">
        <f>'M - Aged Debtors'!D67</f>
        <v>0</v>
      </c>
      <c r="LP67" s="2670">
        <f>'M - Aged Debtors'!E67</f>
        <v>0</v>
      </c>
      <c r="LQ67" s="2671">
        <f>'M - Aged Debtors'!F67</f>
        <v>0</v>
      </c>
      <c r="LR67" s="902" t="str">
        <f>'M - Aged Debtors'!G67</f>
        <v/>
      </c>
      <c r="LS67" s="899" t="str">
        <f>'M - Aged Debtors'!H67</f>
        <v/>
      </c>
      <c r="LT67" s="899" t="str">
        <f>'M - Aged Debtors'!I67</f>
        <v/>
      </c>
      <c r="LU67" s="900" t="str">
        <f>'M - Aged Debtors'!J67</f>
        <v/>
      </c>
      <c r="LV67" s="2043">
        <f>'M - Aged Debtors'!K67</f>
        <v>0</v>
      </c>
      <c r="LX67" s="520" t="str">
        <f>'N - GMS'!A67</f>
        <v>Local Enhanced Services                                   A (iii)</v>
      </c>
      <c r="LY67" s="494"/>
      <c r="LZ67" s="495" t="str">
        <f>'N - GMS'!C67</f>
        <v>LINE NO.</v>
      </c>
      <c r="MA67" s="522" t="str">
        <f>'N - GMS'!D67</f>
        <v>£000's</v>
      </c>
      <c r="MB67" s="522" t="str">
        <f>'N - GMS'!E67</f>
        <v>£000's</v>
      </c>
      <c r="MC67" s="522" t="str">
        <f>'N - GMS'!F67</f>
        <v>£000's</v>
      </c>
      <c r="MD67" s="537" t="str">
        <f>'N - GMS'!G67</f>
        <v>£000's</v>
      </c>
      <c r="ME67" s="538"/>
      <c r="MF67" s="524" t="str">
        <f>'N - GMS'!I67</f>
        <v>£000's</v>
      </c>
    </row>
    <row r="68" spans="57:344" ht="20" customHeight="1" thickBot="1">
      <c r="BE68" s="2248"/>
      <c r="BF68" s="2248"/>
      <c r="BG68" s="2249"/>
      <c r="BH68" s="111">
        <f>'B - Monthly Positions'!D69</f>
        <v>1</v>
      </c>
      <c r="BI68" s="112">
        <f>'B - Monthly Positions'!E69</f>
        <v>2</v>
      </c>
      <c r="BJ68" s="112">
        <f>'B - Monthly Positions'!F69</f>
        <v>3</v>
      </c>
      <c r="BK68" s="112">
        <f>'B - Monthly Positions'!G69</f>
        <v>4</v>
      </c>
      <c r="BL68" s="112">
        <f>'B - Monthly Positions'!H69</f>
        <v>5</v>
      </c>
      <c r="BM68" s="112">
        <f>'B - Monthly Positions'!I69</f>
        <v>6</v>
      </c>
      <c r="BN68" s="112">
        <f>'B - Monthly Positions'!J69</f>
        <v>7</v>
      </c>
      <c r="BO68" s="112">
        <f>'B - Monthly Positions'!K69</f>
        <v>8</v>
      </c>
      <c r="BP68" s="112">
        <f>'B - Monthly Positions'!L69</f>
        <v>9</v>
      </c>
      <c r="BQ68" s="112">
        <f>'B - Monthly Positions'!M69</f>
        <v>10</v>
      </c>
      <c r="BR68" s="112">
        <f>'B - Monthly Positions'!N69</f>
        <v>11</v>
      </c>
      <c r="BS68" s="113">
        <f>'B - Monthly Positions'!O69</f>
        <v>12</v>
      </c>
      <c r="BT68" s="114"/>
      <c r="BU68" s="2185"/>
      <c r="BV68" s="2185"/>
      <c r="BW68" s="2185"/>
      <c r="BX68" s="92">
        <f>'B1 - Net Exp Profiles'!A68</f>
        <v>45</v>
      </c>
      <c r="BY68" s="1398" t="str">
        <f>'B1 - Net Exp Profiles'!B68</f>
        <v>Gross Drugs Expenditure - Non Covid-19 - Current Plan</v>
      </c>
      <c r="BZ68" s="1351">
        <f>'B1 - Net Exp Profiles'!C68</f>
        <v>0</v>
      </c>
      <c r="CA68" s="1321">
        <f>'B1 - Net Exp Profiles'!D68</f>
        <v>0</v>
      </c>
      <c r="CB68" s="1321">
        <f>'B1 - Net Exp Profiles'!E68</f>
        <v>0</v>
      </c>
      <c r="CC68" s="1321">
        <f>'B1 - Net Exp Profiles'!F68</f>
        <v>0</v>
      </c>
      <c r="CD68" s="1321">
        <f>'B1 - Net Exp Profiles'!G68</f>
        <v>0</v>
      </c>
      <c r="CE68" s="1321">
        <f>'B1 - Net Exp Profiles'!H68</f>
        <v>0</v>
      </c>
      <c r="CF68" s="1321">
        <f>'B1 - Net Exp Profiles'!I68</f>
        <v>0</v>
      </c>
      <c r="CG68" s="1321">
        <f>'B1 - Net Exp Profiles'!J68</f>
        <v>0</v>
      </c>
      <c r="CH68" s="1321">
        <f>'B1 - Net Exp Profiles'!K68</f>
        <v>0</v>
      </c>
      <c r="CI68" s="1321">
        <f>'B1 - Net Exp Profiles'!L68</f>
        <v>0</v>
      </c>
      <c r="CJ68" s="1321">
        <f>'B1 - Net Exp Profiles'!M68</f>
        <v>0</v>
      </c>
      <c r="CK68" s="1321">
        <f>'B1 - Net Exp Profiles'!N68</f>
        <v>0</v>
      </c>
      <c r="CL68" s="1349">
        <f>'B1 - Net Exp Profiles'!O68</f>
        <v>0</v>
      </c>
      <c r="CM68" s="1349">
        <f>'B1 - Net Exp Profiles'!P68</f>
        <v>0</v>
      </c>
      <c r="DF68" s="2771"/>
      <c r="DG68" s="2163"/>
      <c r="DH68" s="2167"/>
      <c r="DI68" s="2167"/>
      <c r="DJ68" s="2167"/>
      <c r="DK68" s="2167"/>
      <c r="DL68" s="2167"/>
      <c r="DM68" s="2167"/>
      <c r="DN68" s="2167"/>
      <c r="DO68" s="2167"/>
      <c r="DP68" s="2167"/>
      <c r="DQ68" s="2167"/>
      <c r="DR68" s="2167"/>
      <c r="DS68" s="2167"/>
      <c r="DT68" s="2167"/>
      <c r="DU68" s="2167"/>
      <c r="DV68" s="85"/>
      <c r="DW68" s="85"/>
      <c r="DY68" s="2374">
        <f>'C, C1 &amp; C2 - Savings Schemes'!A68</f>
        <v>16</v>
      </c>
      <c r="DZ68" s="2910" t="str">
        <f>'C, C1 &amp; C2 - Savings Schemes'!B68</f>
        <v>Other (Please Specify)</v>
      </c>
      <c r="EA68" s="93" t="str">
        <f>'C, C1 &amp; C2 - Savings Schemes'!C68</f>
        <v>Budget/Plan</v>
      </c>
      <c r="EB68" s="2053">
        <f>'C, C1 &amp; C2 - Savings Schemes'!D68</f>
        <v>0</v>
      </c>
      <c r="EC68" s="2054">
        <f>'C, C1 &amp; C2 - Savings Schemes'!E68</f>
        <v>0</v>
      </c>
      <c r="ED68" s="2054">
        <f>'C, C1 &amp; C2 - Savings Schemes'!F68</f>
        <v>0</v>
      </c>
      <c r="EE68" s="2054">
        <f>'C, C1 &amp; C2 - Savings Schemes'!G68</f>
        <v>0</v>
      </c>
      <c r="EF68" s="2054">
        <f>'C, C1 &amp; C2 - Savings Schemes'!H68</f>
        <v>0</v>
      </c>
      <c r="EG68" s="2054">
        <f>'C, C1 &amp; C2 - Savings Schemes'!I68</f>
        <v>0</v>
      </c>
      <c r="EH68" s="2054">
        <f>'C, C1 &amp; C2 - Savings Schemes'!J68</f>
        <v>0</v>
      </c>
      <c r="EI68" s="2054">
        <f>'C, C1 &amp; C2 - Savings Schemes'!K68</f>
        <v>0</v>
      </c>
      <c r="EJ68" s="2054">
        <f>'C, C1 &amp; C2 - Savings Schemes'!L68</f>
        <v>0</v>
      </c>
      <c r="EK68" s="2054">
        <f>'C, C1 &amp; C2 - Savings Schemes'!M68</f>
        <v>0</v>
      </c>
      <c r="EL68" s="2054">
        <f>'C, C1 &amp; C2 - Savings Schemes'!N68</f>
        <v>0</v>
      </c>
      <c r="EM68" s="2055">
        <f>'C, C1 &amp; C2 - Savings Schemes'!O68</f>
        <v>0</v>
      </c>
      <c r="EN68" s="1014">
        <f>'C, C1 &amp; C2 - Savings Schemes'!P68</f>
        <v>0</v>
      </c>
      <c r="EO68" s="1023">
        <f>'C, C1 &amp; C2 - Savings Schemes'!Q68</f>
        <v>0</v>
      </c>
      <c r="EP68" s="2185"/>
      <c r="EQ68" s="2185"/>
      <c r="ER68" s="2185"/>
      <c r="ES68" s="2185"/>
      <c r="ET68" s="2185"/>
      <c r="EU68" s="2185"/>
      <c r="EV68" s="2185"/>
      <c r="EW68" s="2185"/>
      <c r="EX68" s="2187"/>
      <c r="EY68" s="2187"/>
      <c r="EZ68" s="2187"/>
      <c r="FA68" s="2187"/>
      <c r="FB68" s="2187"/>
      <c r="FC68" s="2187"/>
      <c r="FD68" s="2187"/>
      <c r="FE68" s="2187"/>
      <c r="FF68" s="2187"/>
      <c r="FG68" s="2187"/>
      <c r="FH68" s="2187"/>
      <c r="FI68" s="2187"/>
      <c r="FJ68" s="2187"/>
      <c r="FK68" s="2187"/>
      <c r="FL68" s="2187"/>
      <c r="FM68" s="2187"/>
      <c r="FN68" s="2187"/>
      <c r="FO68" s="2187"/>
      <c r="FP68" s="2187"/>
      <c r="FQ68" s="2187"/>
      <c r="FR68" s="2187"/>
      <c r="FS68" s="2187"/>
      <c r="GF68" s="2682">
        <f>'E - Resource Limits'!A68</f>
        <v>56</v>
      </c>
      <c r="GG68" s="2683" t="str">
        <f>'E - Resource Limits'!B68</f>
        <v>Total Anticipated Funding</v>
      </c>
      <c r="GH68" s="2684">
        <f>'E - Resource Limits'!C68</f>
        <v>0</v>
      </c>
      <c r="GI68" s="2684">
        <f>'E - Resource Limits'!D68</f>
        <v>0</v>
      </c>
      <c r="GJ68" s="2684">
        <f>'E - Resource Limits'!E68</f>
        <v>0</v>
      </c>
      <c r="GK68" s="2684">
        <f>'E - Resource Limits'!F68</f>
        <v>0</v>
      </c>
      <c r="GL68" s="2684">
        <f>'E - Resource Limits'!G68</f>
        <v>0</v>
      </c>
      <c r="GM68" s="2685"/>
      <c r="GN68" s="2684">
        <f>'E - Resource Limits'!I68</f>
        <v>0</v>
      </c>
      <c r="GO68" s="2684">
        <f>'E - Resource Limits'!J68</f>
        <v>0</v>
      </c>
      <c r="GP68" s="2686">
        <f>'E - Resource Limits'!K68</f>
        <v>0</v>
      </c>
      <c r="GQ68" s="2360"/>
      <c r="GR68" s="2190">
        <f>SUM(GR15:GR67)</f>
        <v>0</v>
      </c>
      <c r="GT68" s="386">
        <f>'E1 - Invoiced Income'!A68</f>
        <v>53</v>
      </c>
      <c r="GU68" s="644">
        <f>'E1 - Invoiced Income'!B68</f>
        <v>0</v>
      </c>
      <c r="GV68" s="27">
        <f>'E1 - Invoiced Income'!C68</f>
        <v>0</v>
      </c>
      <c r="GW68" s="2823">
        <f>'E1 - Invoiced Income'!D68</f>
        <v>0</v>
      </c>
      <c r="GX68" s="213">
        <f>'E1 - Invoiced Income'!E68</f>
        <v>0</v>
      </c>
      <c r="GY68" s="2823">
        <f>'E1 - Invoiced Income'!F68</f>
        <v>0</v>
      </c>
      <c r="GZ68" s="2823">
        <f>'E1 - Invoiced Income'!G68</f>
        <v>0</v>
      </c>
      <c r="HA68" s="2823">
        <f>'E1 - Invoiced Income'!H68</f>
        <v>0</v>
      </c>
      <c r="HB68" s="2823">
        <f>'E1 - Invoiced Income'!I68</f>
        <v>0</v>
      </c>
      <c r="HC68" s="995"/>
      <c r="HD68" s="995"/>
      <c r="HE68" s="995"/>
      <c r="HF68" s="995"/>
      <c r="HG68" s="995"/>
      <c r="HH68" s="995"/>
      <c r="HI68" s="995"/>
      <c r="HJ68" s="995"/>
      <c r="HK68" s="995"/>
      <c r="HL68" s="995"/>
      <c r="HM68" s="205"/>
      <c r="HO68" s="2622">
        <f>'F - SoFP'!A68</f>
        <v>42</v>
      </c>
      <c r="HP68" s="2687" t="str">
        <f>'F - SoFP'!B68</f>
        <v>Welsh NHS Receivables Aged 11 - 16 weeks</v>
      </c>
      <c r="HQ68" s="2361"/>
      <c r="HR68" s="2272">
        <f>'F - SoFP'!D68</f>
        <v>0</v>
      </c>
      <c r="HS68" s="2681"/>
      <c r="HT68" s="2624">
        <f>SUM(HT59:HT67)</f>
        <v>0</v>
      </c>
      <c r="JD68" s="2562">
        <f>'I - Capital RLM'!A68</f>
        <v>47</v>
      </c>
      <c r="JE68" s="2688" t="str">
        <f>'I - Capital RLM'!B68</f>
        <v>Other</v>
      </c>
      <c r="JF68" s="2315">
        <f>'I - Capital RLM'!C68</f>
        <v>0</v>
      </c>
      <c r="JG68" s="2315">
        <f>'I - Capital RLM'!D68</f>
        <v>0</v>
      </c>
      <c r="JH68" s="2689">
        <f>'I - Capital RLM'!E68</f>
        <v>0</v>
      </c>
      <c r="JI68" s="2198">
        <f>'I - Capital RLM'!F68</f>
        <v>0</v>
      </c>
      <c r="JJ68" s="2315">
        <f>'I - Capital RLM'!G68</f>
        <v>0</v>
      </c>
      <c r="JK68" s="2315">
        <f>'I - Capital RLM'!H68</f>
        <v>0</v>
      </c>
      <c r="JL68" s="2689">
        <f>'I - Capital RLM'!I68</f>
        <v>0</v>
      </c>
      <c r="JM68" s="2323"/>
      <c r="JN68" s="2130">
        <f>'I - Capital RLM'!K68</f>
        <v>0</v>
      </c>
      <c r="JO68" s="2323"/>
      <c r="JQ68" s="2351">
        <f>'J - Capital In Year Schemes'!A68</f>
        <v>53</v>
      </c>
      <c r="JR68" s="2390">
        <f>'J - Capital In Year Schemes'!B68</f>
        <v>0</v>
      </c>
      <c r="JS68" s="2390">
        <f>'J - Capital In Year Schemes'!C68</f>
        <v>0</v>
      </c>
      <c r="JT68" s="2596">
        <f>'J - Capital In Year Schemes'!D68</f>
        <v>0</v>
      </c>
      <c r="JU68" s="2272">
        <f>'J - Capital In Year Schemes'!E68</f>
        <v>0</v>
      </c>
      <c r="JV68" s="2272">
        <f>'J - Capital In Year Schemes'!F68</f>
        <v>0</v>
      </c>
      <c r="JW68" s="2272">
        <f>'J - Capital In Year Schemes'!G68</f>
        <v>0</v>
      </c>
      <c r="JX68" s="2272">
        <f>'J - Capital In Year Schemes'!H68</f>
        <v>0</v>
      </c>
      <c r="JY68" s="2272">
        <f>'J - Capital In Year Schemes'!I68</f>
        <v>0</v>
      </c>
      <c r="JZ68" s="2272">
        <f>'J - Capital In Year Schemes'!J68</f>
        <v>0</v>
      </c>
      <c r="KA68" s="2272">
        <f>'J - Capital In Year Schemes'!K68</f>
        <v>0</v>
      </c>
      <c r="KB68" s="2272">
        <f>'J - Capital In Year Schemes'!L68</f>
        <v>0</v>
      </c>
      <c r="KC68" s="2272">
        <f>'J - Capital In Year Schemes'!M68</f>
        <v>0</v>
      </c>
      <c r="KD68" s="2272">
        <f>'J - Capital In Year Schemes'!N68</f>
        <v>0</v>
      </c>
      <c r="KE68" s="2272">
        <f>'J - Capital In Year Schemes'!O68</f>
        <v>0</v>
      </c>
      <c r="KF68" s="2272">
        <f>'J - Capital In Year Schemes'!P68</f>
        <v>0</v>
      </c>
      <c r="KG68" s="2272">
        <f>'J - Capital In Year Schemes'!Q68</f>
        <v>0</v>
      </c>
      <c r="KH68" s="2353">
        <f>'J - Capital In Year Schemes'!R68</f>
        <v>0</v>
      </c>
      <c r="KI68" s="2353">
        <f>'J - Capital In Year Schemes'!S68</f>
        <v>0</v>
      </c>
      <c r="KJ68" s="2354">
        <f>'J - Capital In Year Schemes'!T68</f>
        <v>0</v>
      </c>
      <c r="KK68" s="2323"/>
      <c r="LL68" s="1281"/>
      <c r="LM68" s="2667">
        <f>'M - Aged Debtors'!B68</f>
        <v>0</v>
      </c>
      <c r="LN68" s="2668">
        <f>'M - Aged Debtors'!C68</f>
        <v>0</v>
      </c>
      <c r="LO68" s="2669">
        <f>'M - Aged Debtors'!D68</f>
        <v>0</v>
      </c>
      <c r="LP68" s="2670">
        <f>'M - Aged Debtors'!E68</f>
        <v>0</v>
      </c>
      <c r="LQ68" s="2671">
        <f>'M - Aged Debtors'!F68</f>
        <v>0</v>
      </c>
      <c r="LR68" s="902" t="str">
        <f>'M - Aged Debtors'!G68</f>
        <v/>
      </c>
      <c r="LS68" s="899" t="str">
        <f>'M - Aged Debtors'!H68</f>
        <v/>
      </c>
      <c r="LT68" s="899" t="str">
        <f>'M - Aged Debtors'!I68</f>
        <v/>
      </c>
      <c r="LU68" s="900" t="str">
        <f>'M - Aged Debtors'!J68</f>
        <v/>
      </c>
      <c r="LV68" s="2043">
        <f>'M - Aged Debtors'!K68</f>
        <v>0</v>
      </c>
      <c r="LX68" s="2903" t="str">
        <f>'N - GMS'!A68</f>
        <v>ADHD</v>
      </c>
      <c r="LY68" s="2904"/>
      <c r="LZ68" s="511">
        <f>'N - GMS'!C68</f>
        <v>43</v>
      </c>
      <c r="MA68" s="238">
        <f>'N - GMS'!D68</f>
        <v>0</v>
      </c>
      <c r="MB68" s="2660">
        <f>'N - GMS'!E68</f>
        <v>0</v>
      </c>
      <c r="MC68" s="2660">
        <f>'N - GMS'!F68</f>
        <v>0</v>
      </c>
      <c r="MD68" s="513">
        <f>'N - GMS'!G68</f>
        <v>0</v>
      </c>
      <c r="ME68" s="231"/>
      <c r="MF68" s="1125">
        <f>'N - GMS'!I68</f>
        <v>0</v>
      </c>
    </row>
    <row r="69" spans="57:344" ht="20" customHeight="1" thickBot="1">
      <c r="BE69" s="2261"/>
      <c r="BF69" s="91"/>
      <c r="BG69" s="2249"/>
      <c r="BH69" s="2690" t="str">
        <f>'B - Monthly Positions'!D70</f>
        <v>Apr</v>
      </c>
      <c r="BI69" s="2691" t="str">
        <f>'B - Monthly Positions'!E70</f>
        <v>May</v>
      </c>
      <c r="BJ69" s="2691" t="str">
        <f>'B - Monthly Positions'!F70</f>
        <v>Jun</v>
      </c>
      <c r="BK69" s="2691" t="str">
        <f>'B - Monthly Positions'!G70</f>
        <v>Jul</v>
      </c>
      <c r="BL69" s="2691" t="str">
        <f>'B - Monthly Positions'!H70</f>
        <v>Aug</v>
      </c>
      <c r="BM69" s="2691" t="str">
        <f>'B - Monthly Positions'!I70</f>
        <v>Sep</v>
      </c>
      <c r="BN69" s="2691" t="str">
        <f>'B - Monthly Positions'!J70</f>
        <v>Oct</v>
      </c>
      <c r="BO69" s="2691" t="str">
        <f>'B - Monthly Positions'!K70</f>
        <v>Nov</v>
      </c>
      <c r="BP69" s="2691" t="str">
        <f>'B - Monthly Positions'!L70</f>
        <v>Dec</v>
      </c>
      <c r="BQ69" s="2691" t="str">
        <f>'B - Monthly Positions'!M70</f>
        <v>Jan</v>
      </c>
      <c r="BR69" s="2691" t="str">
        <f>'B - Monthly Positions'!N70</f>
        <v>Feb</v>
      </c>
      <c r="BS69" s="2692" t="str">
        <f>'B - Monthly Positions'!O70</f>
        <v>Mar</v>
      </c>
      <c r="BT69" s="1159" t="str">
        <f>'B - Monthly Positions'!P70</f>
        <v>Total YTD</v>
      </c>
      <c r="BU69" s="1159" t="str">
        <f>'B - Monthly Positions'!Q70</f>
        <v>Forecast year-end position</v>
      </c>
      <c r="BV69" s="2185"/>
      <c r="BW69" s="2185"/>
      <c r="BX69" s="94">
        <f>'B1 - Net Exp Profiles'!A69</f>
        <v>46</v>
      </c>
      <c r="BY69" s="2793" t="str">
        <f>'B1 - Net Exp Profiles'!B69</f>
        <v>Gross Drugs Expenditure - Covid-19 - Current Plan</v>
      </c>
      <c r="BZ69" s="1351">
        <f>'B1 - Net Exp Profiles'!C69</f>
        <v>0</v>
      </c>
      <c r="CA69" s="1321">
        <f>'B1 - Net Exp Profiles'!D69</f>
        <v>0</v>
      </c>
      <c r="CB69" s="1321">
        <f>'B1 - Net Exp Profiles'!E69</f>
        <v>0</v>
      </c>
      <c r="CC69" s="1321">
        <f>'B1 - Net Exp Profiles'!F69</f>
        <v>0</v>
      </c>
      <c r="CD69" s="1321">
        <f>'B1 - Net Exp Profiles'!G69</f>
        <v>0</v>
      </c>
      <c r="CE69" s="1321">
        <f>'B1 - Net Exp Profiles'!H69</f>
        <v>0</v>
      </c>
      <c r="CF69" s="1321">
        <f>'B1 - Net Exp Profiles'!I69</f>
        <v>0</v>
      </c>
      <c r="CG69" s="1321">
        <f>'B1 - Net Exp Profiles'!J69</f>
        <v>0</v>
      </c>
      <c r="CH69" s="1321">
        <f>'B1 - Net Exp Profiles'!K69</f>
        <v>0</v>
      </c>
      <c r="CI69" s="1321">
        <f>'B1 - Net Exp Profiles'!L69</f>
        <v>0</v>
      </c>
      <c r="CJ69" s="1321">
        <f>'B1 - Net Exp Profiles'!M69</f>
        <v>0</v>
      </c>
      <c r="CK69" s="1321">
        <f>'B1 - Net Exp Profiles'!N69</f>
        <v>0</v>
      </c>
      <c r="CL69" s="1349">
        <f>'B1 - Net Exp Profiles'!O69</f>
        <v>0</v>
      </c>
      <c r="CM69" s="1349">
        <f>'B1 - Net Exp Profiles'!P69</f>
        <v>0</v>
      </c>
      <c r="DF69" s="2171">
        <f>'B3 - COVID-19'!A67</f>
        <v>56</v>
      </c>
      <c r="DG69" s="2147" t="str">
        <f>'B3 - COVID-19'!B67</f>
        <v>PLANNED TRACING EXPENDITURE (In Opening Plan)</v>
      </c>
      <c r="DH69" s="2775">
        <f>'B3 - COVID-19'!C67</f>
        <v>0</v>
      </c>
      <c r="DI69" s="2776">
        <f>'B3 - COVID-19'!D67</f>
        <v>0</v>
      </c>
      <c r="DJ69" s="2776">
        <f>'B3 - COVID-19'!E67</f>
        <v>0</v>
      </c>
      <c r="DK69" s="2776">
        <f>'B3 - COVID-19'!F67</f>
        <v>0</v>
      </c>
      <c r="DL69" s="2776">
        <f>'B3 - COVID-19'!G67</f>
        <v>0</v>
      </c>
      <c r="DM69" s="2776">
        <f>'B3 - COVID-19'!H67</f>
        <v>0</v>
      </c>
      <c r="DN69" s="2776">
        <f>'B3 - COVID-19'!I67</f>
        <v>0</v>
      </c>
      <c r="DO69" s="2776">
        <f>'B3 - COVID-19'!J67</f>
        <v>0</v>
      </c>
      <c r="DP69" s="2776">
        <f>'B3 - COVID-19'!K67</f>
        <v>0</v>
      </c>
      <c r="DQ69" s="2776">
        <f>'B3 - COVID-19'!L67</f>
        <v>0</v>
      </c>
      <c r="DR69" s="2776">
        <f>'B3 - COVID-19'!M67</f>
        <v>0</v>
      </c>
      <c r="DS69" s="2777">
        <f>'B3 - COVID-19'!N67</f>
        <v>0</v>
      </c>
      <c r="DT69" s="1244">
        <f>'B3 - COVID-19'!O67</f>
        <v>0</v>
      </c>
      <c r="DU69" s="1469">
        <f>'B3 - COVID-19'!P67</f>
        <v>0</v>
      </c>
      <c r="DV69" s="85"/>
      <c r="DW69" s="85"/>
      <c r="DY69" s="2358">
        <f>'C, C1 &amp; C2 - Savings Schemes'!A69</f>
        <v>17</v>
      </c>
      <c r="DZ69" s="2911"/>
      <c r="EA69" s="96" t="str">
        <f>'C, C1 &amp; C2 - Savings Schemes'!C69</f>
        <v>Actual/F'cast</v>
      </c>
      <c r="EB69" s="2057">
        <f>'C, C1 &amp; C2 - Savings Schemes'!D69</f>
        <v>0</v>
      </c>
      <c r="EC69" s="2058">
        <f>'C, C1 &amp; C2 - Savings Schemes'!E69</f>
        <v>0</v>
      </c>
      <c r="ED69" s="2058">
        <f>'C, C1 &amp; C2 - Savings Schemes'!F69</f>
        <v>0</v>
      </c>
      <c r="EE69" s="2058">
        <f>'C, C1 &amp; C2 - Savings Schemes'!G69</f>
        <v>0</v>
      </c>
      <c r="EF69" s="2058">
        <f>'C, C1 &amp; C2 - Savings Schemes'!H69</f>
        <v>0</v>
      </c>
      <c r="EG69" s="2058">
        <f>'C, C1 &amp; C2 - Savings Schemes'!I69</f>
        <v>0</v>
      </c>
      <c r="EH69" s="2058">
        <f>'C, C1 &amp; C2 - Savings Schemes'!J69</f>
        <v>0</v>
      </c>
      <c r="EI69" s="2058">
        <f>'C, C1 &amp; C2 - Savings Schemes'!K69</f>
        <v>0</v>
      </c>
      <c r="EJ69" s="2058">
        <f>'C, C1 &amp; C2 - Savings Schemes'!L69</f>
        <v>0</v>
      </c>
      <c r="EK69" s="2058">
        <f>'C, C1 &amp; C2 - Savings Schemes'!M69</f>
        <v>0</v>
      </c>
      <c r="EL69" s="2058">
        <f>'C, C1 &amp; C2 - Savings Schemes'!N69</f>
        <v>0</v>
      </c>
      <c r="EM69" s="2059">
        <f>'C, C1 &amp; C2 - Savings Schemes'!O69</f>
        <v>0</v>
      </c>
      <c r="EN69" s="132">
        <f>'C, C1 &amp; C2 - Savings Schemes'!P69</f>
        <v>0</v>
      </c>
      <c r="EO69" s="1025">
        <f>'C, C1 &amp; C2 - Savings Schemes'!Q69</f>
        <v>0</v>
      </c>
      <c r="EP69" s="2185"/>
      <c r="EQ69" s="2185"/>
      <c r="ER69" s="2185"/>
      <c r="ES69" s="2185"/>
      <c r="ET69" s="2185"/>
      <c r="EU69" s="2185"/>
      <c r="EV69" s="2185"/>
      <c r="EW69" s="2185"/>
      <c r="EX69" s="2187"/>
      <c r="EY69" s="2187"/>
      <c r="EZ69" s="2187"/>
      <c r="FA69" s="2187"/>
      <c r="FB69" s="2187"/>
      <c r="FC69" s="2187"/>
      <c r="FD69" s="2187"/>
      <c r="FE69" s="2187"/>
      <c r="FF69" s="2187"/>
      <c r="FG69" s="2187"/>
      <c r="FH69" s="2187"/>
      <c r="FI69" s="2187"/>
      <c r="FJ69" s="2187"/>
      <c r="FK69" s="2187"/>
      <c r="FL69" s="2187"/>
      <c r="FM69" s="2187"/>
      <c r="FN69" s="2187"/>
      <c r="FO69" s="2187"/>
      <c r="FP69" s="2187"/>
      <c r="FQ69" s="2187"/>
      <c r="FR69" s="2187"/>
      <c r="FS69" s="2187"/>
      <c r="GF69" s="2693"/>
      <c r="GG69" s="1941"/>
      <c r="GH69" s="2360"/>
      <c r="GI69" s="2360"/>
      <c r="GJ69" s="2360"/>
      <c r="GK69" s="2360"/>
      <c r="GL69" s="2360"/>
      <c r="GM69" s="2694"/>
      <c r="GN69" s="2360"/>
      <c r="GO69" s="2360"/>
      <c r="GP69" s="2360"/>
      <c r="GQ69" s="2360"/>
      <c r="GR69" s="2190"/>
      <c r="GT69" s="386">
        <f>'E1 - Invoiced Income'!A69</f>
        <v>54</v>
      </c>
      <c r="GU69" s="644">
        <f>'E1 - Invoiced Income'!B69</f>
        <v>0</v>
      </c>
      <c r="GV69" s="27">
        <f>'E1 - Invoiced Income'!C69</f>
        <v>0</v>
      </c>
      <c r="GW69" s="2823">
        <f>'E1 - Invoiced Income'!D69</f>
        <v>0</v>
      </c>
      <c r="GX69" s="213">
        <f>'E1 - Invoiced Income'!E69</f>
        <v>0</v>
      </c>
      <c r="GY69" s="2823">
        <f>'E1 - Invoiced Income'!F69</f>
        <v>0</v>
      </c>
      <c r="GZ69" s="2823">
        <f>'E1 - Invoiced Income'!G69</f>
        <v>0</v>
      </c>
      <c r="HA69" s="2823">
        <f>'E1 - Invoiced Income'!H69</f>
        <v>0</v>
      </c>
      <c r="HB69" s="2823">
        <f>'E1 - Invoiced Income'!I69</f>
        <v>0</v>
      </c>
      <c r="HC69" s="995"/>
      <c r="HD69" s="995"/>
      <c r="HE69" s="995"/>
      <c r="HF69" s="995"/>
      <c r="HG69" s="995"/>
      <c r="HH69" s="995"/>
      <c r="HI69" s="995"/>
      <c r="HJ69" s="995"/>
      <c r="HK69" s="995"/>
      <c r="HL69" s="995"/>
      <c r="HM69" s="205"/>
      <c r="HO69" s="2622">
        <f>'F - SoFP'!A69</f>
        <v>43</v>
      </c>
      <c r="HP69" s="2695" t="str">
        <f>'F - SoFP'!B69</f>
        <v>Welsh NHS Receivables Aged 17 weeks and over</v>
      </c>
      <c r="HQ69" s="2361"/>
      <c r="HR69" s="2696">
        <f>'F - SoFP'!D69</f>
        <v>0</v>
      </c>
      <c r="HS69" s="2681"/>
      <c r="HT69" s="2624"/>
      <c r="JD69" s="2570">
        <f>'I - Capital RLM'!A69</f>
        <v>48</v>
      </c>
      <c r="JE69" s="2633" t="str">
        <f>'I - Capital RLM'!B69</f>
        <v>Sub Total</v>
      </c>
      <c r="JF69" s="2300">
        <f>'I - Capital RLM'!C69</f>
        <v>0</v>
      </c>
      <c r="JG69" s="2300">
        <f>'I - Capital RLM'!D69</f>
        <v>0</v>
      </c>
      <c r="JH69" s="2300">
        <f>'I - Capital RLM'!E69</f>
        <v>0</v>
      </c>
      <c r="JI69" s="2198">
        <f>'I - Capital RLM'!F69</f>
        <v>0</v>
      </c>
      <c r="JJ69" s="2300">
        <f>'I - Capital RLM'!G69</f>
        <v>0</v>
      </c>
      <c r="JK69" s="2300">
        <f>'I - Capital RLM'!H69</f>
        <v>0</v>
      </c>
      <c r="JL69" s="2300">
        <f>'I - Capital RLM'!I69</f>
        <v>0</v>
      </c>
      <c r="JM69" s="2323"/>
      <c r="JN69" s="822"/>
      <c r="JO69" s="2323"/>
      <c r="JQ69" s="2336">
        <f>'J - Capital In Year Schemes'!A69</f>
        <v>54</v>
      </c>
      <c r="JR69" s="2390">
        <f>'J - Capital In Year Schemes'!B69</f>
        <v>0</v>
      </c>
      <c r="JS69" s="2390">
        <f>'J - Capital In Year Schemes'!C69</f>
        <v>0</v>
      </c>
      <c r="JT69" s="2596">
        <f>'J - Capital In Year Schemes'!D69</f>
        <v>0</v>
      </c>
      <c r="JU69" s="2272">
        <f>'J - Capital In Year Schemes'!E69</f>
        <v>0</v>
      </c>
      <c r="JV69" s="2272">
        <f>'J - Capital In Year Schemes'!F69</f>
        <v>0</v>
      </c>
      <c r="JW69" s="2272">
        <f>'J - Capital In Year Schemes'!G69</f>
        <v>0</v>
      </c>
      <c r="JX69" s="2272">
        <f>'J - Capital In Year Schemes'!H69</f>
        <v>0</v>
      </c>
      <c r="JY69" s="2272">
        <f>'J - Capital In Year Schemes'!I69</f>
        <v>0</v>
      </c>
      <c r="JZ69" s="2272">
        <f>'J - Capital In Year Schemes'!J69</f>
        <v>0</v>
      </c>
      <c r="KA69" s="2272">
        <f>'J - Capital In Year Schemes'!K69</f>
        <v>0</v>
      </c>
      <c r="KB69" s="2272">
        <f>'J - Capital In Year Schemes'!L69</f>
        <v>0</v>
      </c>
      <c r="KC69" s="2272">
        <f>'J - Capital In Year Schemes'!M69</f>
        <v>0</v>
      </c>
      <c r="KD69" s="2272">
        <f>'J - Capital In Year Schemes'!N69</f>
        <v>0</v>
      </c>
      <c r="KE69" s="2272">
        <f>'J - Capital In Year Schemes'!O69</f>
        <v>0</v>
      </c>
      <c r="KF69" s="2272">
        <f>'J - Capital In Year Schemes'!P69</f>
        <v>0</v>
      </c>
      <c r="KG69" s="2272">
        <f>'J - Capital In Year Schemes'!Q69</f>
        <v>0</v>
      </c>
      <c r="KH69" s="2353">
        <f>'J - Capital In Year Schemes'!R69</f>
        <v>0</v>
      </c>
      <c r="KI69" s="2353">
        <f>'J - Capital In Year Schemes'!S69</f>
        <v>0</v>
      </c>
      <c r="KJ69" s="2354">
        <f>'J - Capital In Year Schemes'!T69</f>
        <v>0</v>
      </c>
      <c r="KK69" s="2323"/>
      <c r="LL69" s="1281"/>
      <c r="LM69" s="2667">
        <f>'M - Aged Debtors'!B69</f>
        <v>0</v>
      </c>
      <c r="LN69" s="2668">
        <f>'M - Aged Debtors'!C69</f>
        <v>0</v>
      </c>
      <c r="LO69" s="2669">
        <f>'M - Aged Debtors'!D69</f>
        <v>0</v>
      </c>
      <c r="LP69" s="2670">
        <f>'M - Aged Debtors'!E69</f>
        <v>0</v>
      </c>
      <c r="LQ69" s="2671">
        <f>'M - Aged Debtors'!F69</f>
        <v>0</v>
      </c>
      <c r="LR69" s="902" t="str">
        <f>'M - Aged Debtors'!G69</f>
        <v/>
      </c>
      <c r="LS69" s="899" t="str">
        <f>'M - Aged Debtors'!H69</f>
        <v/>
      </c>
      <c r="LT69" s="899" t="str">
        <f>'M - Aged Debtors'!I69</f>
        <v/>
      </c>
      <c r="LU69" s="900" t="str">
        <f>'M - Aged Debtors'!J69</f>
        <v/>
      </c>
      <c r="LV69" s="2043">
        <f>'M - Aged Debtors'!K69</f>
        <v>0</v>
      </c>
      <c r="LX69" s="2903" t="str">
        <f>'N - GMS'!A69</f>
        <v xml:space="preserve">Asylum Seekers &amp; Refugees </v>
      </c>
      <c r="LY69" s="2904"/>
      <c r="LZ69" s="511">
        <f>'N - GMS'!C69</f>
        <v>44</v>
      </c>
      <c r="MA69" s="2659">
        <f>'N - GMS'!D69</f>
        <v>0</v>
      </c>
      <c r="MB69" s="2660">
        <f>'N - GMS'!E69</f>
        <v>0</v>
      </c>
      <c r="MC69" s="2660">
        <f>'N - GMS'!F69</f>
        <v>0</v>
      </c>
      <c r="MD69" s="513">
        <f>'N - GMS'!G69</f>
        <v>0</v>
      </c>
      <c r="ME69" s="231"/>
      <c r="MF69" s="1125">
        <f>'N - GMS'!I69</f>
        <v>0</v>
      </c>
    </row>
    <row r="70" spans="57:344" ht="20" customHeight="1" thickBot="1">
      <c r="BE70" s="2261"/>
      <c r="BF70" s="91"/>
      <c r="BG70" s="2282"/>
      <c r="BH70" s="655" t="str">
        <f>'B - Monthly Positions'!D71</f>
        <v>£'000</v>
      </c>
      <c r="BI70" s="656" t="str">
        <f>'B - Monthly Positions'!E71</f>
        <v>£'000</v>
      </c>
      <c r="BJ70" s="656" t="str">
        <f>'B - Monthly Positions'!F71</f>
        <v>£'000</v>
      </c>
      <c r="BK70" s="656" t="str">
        <f>'B - Monthly Positions'!G71</f>
        <v>£'000</v>
      </c>
      <c r="BL70" s="656" t="str">
        <f>'B - Monthly Positions'!H71</f>
        <v>£'000</v>
      </c>
      <c r="BM70" s="656" t="str">
        <f>'B - Monthly Positions'!I71</f>
        <v>£'000</v>
      </c>
      <c r="BN70" s="656" t="str">
        <f>'B - Monthly Positions'!J71</f>
        <v>£'000</v>
      </c>
      <c r="BO70" s="656" t="str">
        <f>'B - Monthly Positions'!K71</f>
        <v>£'000</v>
      </c>
      <c r="BP70" s="656" t="str">
        <f>'B - Monthly Positions'!L71</f>
        <v>£'000</v>
      </c>
      <c r="BQ70" s="656" t="str">
        <f>'B - Monthly Positions'!M71</f>
        <v>£'000</v>
      </c>
      <c r="BR70" s="656" t="str">
        <f>'B - Monthly Positions'!N71</f>
        <v>£'000</v>
      </c>
      <c r="BS70" s="657" t="str">
        <f>'B - Monthly Positions'!O71</f>
        <v>£'000</v>
      </c>
      <c r="BT70" s="1160">
        <f>'B - Monthly Positions'!P71</f>
        <v>0</v>
      </c>
      <c r="BU70" s="1161">
        <f>'B - Monthly Positions'!Q71</f>
        <v>0</v>
      </c>
      <c r="BV70" s="2185"/>
      <c r="BW70" s="2185"/>
      <c r="BX70" s="94">
        <f>'B1 - Net Exp Profiles'!A70</f>
        <v>47</v>
      </c>
      <c r="BY70" s="1399" t="str">
        <f>'B1 - Net Exp Profiles'!B70</f>
        <v>Planning Assumptions still to be finalised at Month 1 Allocated to Drugs - (ENTER AS NEGATIVE)</v>
      </c>
      <c r="BZ70" s="1351">
        <f>'B1 - Net Exp Profiles'!C70</f>
        <v>0</v>
      </c>
      <c r="CA70" s="1321">
        <f>'B1 - Net Exp Profiles'!D70</f>
        <v>0</v>
      </c>
      <c r="CB70" s="1321">
        <f>'B1 - Net Exp Profiles'!E70</f>
        <v>0</v>
      </c>
      <c r="CC70" s="1321">
        <f>'B1 - Net Exp Profiles'!F70</f>
        <v>0</v>
      </c>
      <c r="CD70" s="1321">
        <f>'B1 - Net Exp Profiles'!G70</f>
        <v>0</v>
      </c>
      <c r="CE70" s="1321">
        <f>'B1 - Net Exp Profiles'!H70</f>
        <v>0</v>
      </c>
      <c r="CF70" s="1321">
        <f>'B1 - Net Exp Profiles'!I70</f>
        <v>0</v>
      </c>
      <c r="CG70" s="1321">
        <f>'B1 - Net Exp Profiles'!J70</f>
        <v>0</v>
      </c>
      <c r="CH70" s="1321">
        <f>'B1 - Net Exp Profiles'!K70</f>
        <v>0</v>
      </c>
      <c r="CI70" s="1321">
        <f>'B1 - Net Exp Profiles'!L70</f>
        <v>0</v>
      </c>
      <c r="CJ70" s="1321">
        <f>'B1 - Net Exp Profiles'!M70</f>
        <v>0</v>
      </c>
      <c r="CK70" s="1321">
        <f>'B1 - Net Exp Profiles'!N70</f>
        <v>0</v>
      </c>
      <c r="CL70" s="1349">
        <f>'B1 - Net Exp Profiles'!O70</f>
        <v>0</v>
      </c>
      <c r="CM70" s="1349">
        <f>'B1 - Net Exp Profiles'!P70</f>
        <v>0</v>
      </c>
      <c r="DF70" s="2171">
        <f>'B3 - COVID-19'!A68</f>
        <v>57</v>
      </c>
      <c r="DG70" s="2147" t="str">
        <f>'B3 - COVID-19'!B68</f>
        <v xml:space="preserve">MOVEMENT FROM OPENING PLANNED TRACING EXPENDITURE </v>
      </c>
      <c r="DH70" s="2148">
        <f>'B3 - COVID-19'!C68</f>
        <v>0</v>
      </c>
      <c r="DI70" s="2148">
        <f>'B3 - COVID-19'!D68</f>
        <v>0</v>
      </c>
      <c r="DJ70" s="2148">
        <f>'B3 - COVID-19'!E68</f>
        <v>0</v>
      </c>
      <c r="DK70" s="2148">
        <f>'B3 - COVID-19'!F68</f>
        <v>0</v>
      </c>
      <c r="DL70" s="2148">
        <f>'B3 - COVID-19'!G68</f>
        <v>0</v>
      </c>
      <c r="DM70" s="2148">
        <f>'B3 - COVID-19'!H68</f>
        <v>0</v>
      </c>
      <c r="DN70" s="2148">
        <f>'B3 - COVID-19'!I68</f>
        <v>0</v>
      </c>
      <c r="DO70" s="2148">
        <f>'B3 - COVID-19'!J68</f>
        <v>0</v>
      </c>
      <c r="DP70" s="2148">
        <f>'B3 - COVID-19'!K68</f>
        <v>0</v>
      </c>
      <c r="DQ70" s="2148">
        <f>'B3 - COVID-19'!L68</f>
        <v>0</v>
      </c>
      <c r="DR70" s="2148">
        <f>'B3 - COVID-19'!M68</f>
        <v>0</v>
      </c>
      <c r="DS70" s="2148">
        <f>'B3 - COVID-19'!N68</f>
        <v>0</v>
      </c>
      <c r="DT70" s="2148">
        <f>'B3 - COVID-19'!O68</f>
        <v>0</v>
      </c>
      <c r="DU70" s="2149">
        <f>'B3 - COVID-19'!P68</f>
        <v>0</v>
      </c>
      <c r="DV70" s="85"/>
      <c r="DW70" s="85"/>
      <c r="DY70" s="2472">
        <f>'C, C1 &amp; C2 - Savings Schemes'!A70</f>
        <v>18</v>
      </c>
      <c r="DZ70" s="2912"/>
      <c r="EA70" s="98" t="str">
        <f>'C, C1 &amp; C2 - Savings Schemes'!C70</f>
        <v>Variance</v>
      </c>
      <c r="EB70" s="133">
        <f>'C, C1 &amp; C2 - Savings Schemes'!D70</f>
        <v>0</v>
      </c>
      <c r="EC70" s="81">
        <f>'C, C1 &amp; C2 - Savings Schemes'!E70</f>
        <v>0</v>
      </c>
      <c r="ED70" s="81">
        <f>'C, C1 &amp; C2 - Savings Schemes'!F70</f>
        <v>0</v>
      </c>
      <c r="EE70" s="81">
        <f>'C, C1 &amp; C2 - Savings Schemes'!G70</f>
        <v>0</v>
      </c>
      <c r="EF70" s="81">
        <f>'C, C1 &amp; C2 - Savings Schemes'!H70</f>
        <v>0</v>
      </c>
      <c r="EG70" s="81">
        <f>'C, C1 &amp; C2 - Savings Schemes'!I70</f>
        <v>0</v>
      </c>
      <c r="EH70" s="81">
        <f>'C, C1 &amp; C2 - Savings Schemes'!J70</f>
        <v>0</v>
      </c>
      <c r="EI70" s="81">
        <f>'C, C1 &amp; C2 - Savings Schemes'!K70</f>
        <v>0</v>
      </c>
      <c r="EJ70" s="81">
        <f>'C, C1 &amp; C2 - Savings Schemes'!L70</f>
        <v>0</v>
      </c>
      <c r="EK70" s="81">
        <f>'C, C1 &amp; C2 - Savings Schemes'!M70</f>
        <v>0</v>
      </c>
      <c r="EL70" s="81">
        <f>'C, C1 &amp; C2 - Savings Schemes'!N70</f>
        <v>0</v>
      </c>
      <c r="EM70" s="1013">
        <f>'C, C1 &amp; C2 - Savings Schemes'!O70</f>
        <v>0</v>
      </c>
      <c r="EN70" s="2663">
        <f>'C, C1 &amp; C2 - Savings Schemes'!P70</f>
        <v>0</v>
      </c>
      <c r="EO70" s="1024">
        <f>'C, C1 &amp; C2 - Savings Schemes'!Q70</f>
        <v>0</v>
      </c>
      <c r="EP70" s="2185"/>
      <c r="EQ70" s="2185"/>
      <c r="ER70" s="2185"/>
      <c r="ES70" s="2185"/>
      <c r="ET70" s="2185"/>
      <c r="EU70" s="2185"/>
      <c r="EV70" s="2185"/>
      <c r="EW70" s="2185"/>
      <c r="EX70" s="2187"/>
      <c r="EY70" s="2187"/>
      <c r="EZ70" s="2187"/>
      <c r="FA70" s="2187"/>
      <c r="FB70" s="2187"/>
      <c r="FC70" s="2187"/>
      <c r="FD70" s="2187"/>
      <c r="FE70" s="2187"/>
      <c r="FF70" s="2187"/>
      <c r="FG70" s="2187"/>
      <c r="FH70" s="2187"/>
      <c r="FI70" s="2187"/>
      <c r="FJ70" s="2187"/>
      <c r="FK70" s="2187"/>
      <c r="FL70" s="2187"/>
      <c r="FM70" s="2187"/>
      <c r="FN70" s="2187"/>
      <c r="FO70" s="2187"/>
      <c r="FP70" s="2187"/>
      <c r="FQ70" s="2187"/>
      <c r="FR70" s="2187"/>
      <c r="FS70" s="2187"/>
      <c r="GF70" s="2693"/>
      <c r="GG70" s="1941"/>
      <c r="GH70" s="2360"/>
      <c r="GI70" s="2360"/>
      <c r="GJ70" s="2360"/>
      <c r="GK70" s="2360"/>
      <c r="GL70" s="2360"/>
      <c r="GM70" s="2694"/>
      <c r="GN70" s="2360"/>
      <c r="GO70" s="2360"/>
      <c r="GP70" s="2360"/>
      <c r="GQ70" s="2360"/>
      <c r="GR70" s="2190"/>
      <c r="GT70" s="386">
        <f>'E1 - Invoiced Income'!A70</f>
        <v>55</v>
      </c>
      <c r="GU70" s="644">
        <f>'E1 - Invoiced Income'!B70</f>
        <v>0</v>
      </c>
      <c r="GV70" s="27">
        <f>'E1 - Invoiced Income'!C70</f>
        <v>0</v>
      </c>
      <c r="GW70" s="2823">
        <f>'E1 - Invoiced Income'!D70</f>
        <v>0</v>
      </c>
      <c r="GX70" s="213">
        <f>'E1 - Invoiced Income'!E70</f>
        <v>0</v>
      </c>
      <c r="GY70" s="2823">
        <f>'E1 - Invoiced Income'!F70</f>
        <v>0</v>
      </c>
      <c r="GZ70" s="2823">
        <f>'E1 - Invoiced Income'!G70</f>
        <v>0</v>
      </c>
      <c r="HA70" s="2823">
        <f>'E1 - Invoiced Income'!H70</f>
        <v>0</v>
      </c>
      <c r="HB70" s="2823">
        <f>'E1 - Invoiced Income'!I70</f>
        <v>0</v>
      </c>
      <c r="HC70" s="995"/>
      <c r="HD70" s="995"/>
      <c r="HE70" s="995"/>
      <c r="HF70" s="995"/>
      <c r="HG70" s="995"/>
      <c r="HH70" s="995"/>
      <c r="HI70" s="995"/>
      <c r="HJ70" s="995"/>
      <c r="HK70" s="995"/>
      <c r="HL70" s="995"/>
      <c r="HM70" s="205"/>
      <c r="HO70" s="1941"/>
      <c r="HP70" s="1941"/>
      <c r="HQ70" s="1941"/>
      <c r="HR70" s="1941"/>
      <c r="HS70" s="2201"/>
      <c r="HT70" s="2201"/>
      <c r="JD70" s="2578"/>
      <c r="JE70" s="2579"/>
      <c r="JF70" s="2360"/>
      <c r="JG70" s="2360"/>
      <c r="JH70" s="2360"/>
      <c r="JI70" s="2198"/>
      <c r="JJ70" s="2360"/>
      <c r="JK70" s="2360"/>
      <c r="JL70" s="2360"/>
      <c r="JM70" s="2323"/>
      <c r="JN70" s="822"/>
      <c r="JO70" s="2323"/>
      <c r="JQ70" s="2351">
        <f>'J - Capital In Year Schemes'!A70</f>
        <v>55</v>
      </c>
      <c r="JR70" s="2390">
        <f>'J - Capital In Year Schemes'!B70</f>
        <v>0</v>
      </c>
      <c r="JS70" s="2390">
        <f>'J - Capital In Year Schemes'!C70</f>
        <v>0</v>
      </c>
      <c r="JT70" s="2596">
        <f>'J - Capital In Year Schemes'!D70</f>
        <v>0</v>
      </c>
      <c r="JU70" s="2272">
        <f>'J - Capital In Year Schemes'!E70</f>
        <v>0</v>
      </c>
      <c r="JV70" s="2272">
        <f>'J - Capital In Year Schemes'!F70</f>
        <v>0</v>
      </c>
      <c r="JW70" s="2272">
        <f>'J - Capital In Year Schemes'!G70</f>
        <v>0</v>
      </c>
      <c r="JX70" s="2272">
        <f>'J - Capital In Year Schemes'!H70</f>
        <v>0</v>
      </c>
      <c r="JY70" s="2272">
        <f>'J - Capital In Year Schemes'!I70</f>
        <v>0</v>
      </c>
      <c r="JZ70" s="2272">
        <f>'J - Capital In Year Schemes'!J70</f>
        <v>0</v>
      </c>
      <c r="KA70" s="2272">
        <f>'J - Capital In Year Schemes'!K70</f>
        <v>0</v>
      </c>
      <c r="KB70" s="2272">
        <f>'J - Capital In Year Schemes'!L70</f>
        <v>0</v>
      </c>
      <c r="KC70" s="2272">
        <f>'J - Capital In Year Schemes'!M70</f>
        <v>0</v>
      </c>
      <c r="KD70" s="2272">
        <f>'J - Capital In Year Schemes'!N70</f>
        <v>0</v>
      </c>
      <c r="KE70" s="2272">
        <f>'J - Capital In Year Schemes'!O70</f>
        <v>0</v>
      </c>
      <c r="KF70" s="2272">
        <f>'J - Capital In Year Schemes'!P70</f>
        <v>0</v>
      </c>
      <c r="KG70" s="2272">
        <f>'J - Capital In Year Schemes'!Q70</f>
        <v>0</v>
      </c>
      <c r="KH70" s="2353">
        <f>'J - Capital In Year Schemes'!R70</f>
        <v>0</v>
      </c>
      <c r="KI70" s="2353">
        <f>'J - Capital In Year Schemes'!S70</f>
        <v>0</v>
      </c>
      <c r="KJ70" s="2354">
        <f>'J - Capital In Year Schemes'!T70</f>
        <v>0</v>
      </c>
      <c r="KK70" s="2323"/>
      <c r="LL70" s="1281"/>
      <c r="LM70" s="2667">
        <f>'M - Aged Debtors'!B70</f>
        <v>0</v>
      </c>
      <c r="LN70" s="2668">
        <f>'M - Aged Debtors'!C70</f>
        <v>0</v>
      </c>
      <c r="LO70" s="2669">
        <f>'M - Aged Debtors'!D70</f>
        <v>0</v>
      </c>
      <c r="LP70" s="2670">
        <f>'M - Aged Debtors'!E70</f>
        <v>0</v>
      </c>
      <c r="LQ70" s="2671">
        <f>'M - Aged Debtors'!F70</f>
        <v>0</v>
      </c>
      <c r="LR70" s="902" t="str">
        <f>'M - Aged Debtors'!G70</f>
        <v/>
      </c>
      <c r="LS70" s="899" t="str">
        <f>'M - Aged Debtors'!H70</f>
        <v/>
      </c>
      <c r="LT70" s="899" t="str">
        <f>'M - Aged Debtors'!I70</f>
        <v/>
      </c>
      <c r="LU70" s="900" t="str">
        <f>'M - Aged Debtors'!J70</f>
        <v/>
      </c>
      <c r="LV70" s="2043">
        <f>'M - Aged Debtors'!K70</f>
        <v>0</v>
      </c>
      <c r="LX70" s="2903" t="str">
        <f>'N - GMS'!A70</f>
        <v>Cardiology</v>
      </c>
      <c r="LY70" s="2904"/>
      <c r="LZ70" s="511">
        <f>'N - GMS'!C70</f>
        <v>45</v>
      </c>
      <c r="MA70" s="71">
        <f>'N - GMS'!D70</f>
        <v>0</v>
      </c>
      <c r="MB70" s="2660">
        <f>'N - GMS'!E70</f>
        <v>0</v>
      </c>
      <c r="MC70" s="2660">
        <f>'N - GMS'!F70</f>
        <v>0</v>
      </c>
      <c r="MD70" s="513">
        <f>'N - GMS'!G70</f>
        <v>0</v>
      </c>
      <c r="ME70" s="231"/>
      <c r="MF70" s="1125">
        <f>'N - GMS'!I70</f>
        <v>0</v>
      </c>
    </row>
    <row r="71" spans="57:344" ht="20" customHeight="1" thickBot="1">
      <c r="BE71" s="2305">
        <f>'B - Monthly Positions'!A72</f>
        <v>45</v>
      </c>
      <c r="BF71" s="2697" t="str">
        <f>'B - Monthly Positions'!B72</f>
        <v>Accountancy Gains</v>
      </c>
      <c r="BG71" s="1216" t="str">
        <f>'B - Monthly Positions'!C72</f>
        <v>Actual/F'cast</v>
      </c>
      <c r="BH71" s="2067">
        <f>'B - Monthly Positions'!D72</f>
        <v>0</v>
      </c>
      <c r="BI71" s="2068">
        <f>'B - Monthly Positions'!E72</f>
        <v>0</v>
      </c>
      <c r="BJ71" s="2068">
        <f>'B - Monthly Positions'!F72</f>
        <v>0</v>
      </c>
      <c r="BK71" s="2068">
        <f>'B - Monthly Positions'!G72</f>
        <v>0</v>
      </c>
      <c r="BL71" s="2068">
        <f>'B - Monthly Positions'!H72</f>
        <v>0</v>
      </c>
      <c r="BM71" s="2068">
        <f>'B - Monthly Positions'!I72</f>
        <v>0</v>
      </c>
      <c r="BN71" s="2068">
        <f>'B - Monthly Positions'!J72</f>
        <v>0</v>
      </c>
      <c r="BO71" s="2068">
        <f>'B - Monthly Positions'!K72</f>
        <v>0</v>
      </c>
      <c r="BP71" s="2068">
        <f>'B - Monthly Positions'!L72</f>
        <v>0</v>
      </c>
      <c r="BQ71" s="2068">
        <f>'B - Monthly Positions'!M72</f>
        <v>0</v>
      </c>
      <c r="BR71" s="2068">
        <f>'B - Monthly Positions'!N72</f>
        <v>0</v>
      </c>
      <c r="BS71" s="2069">
        <f>'B - Monthly Positions'!O72</f>
        <v>0</v>
      </c>
      <c r="BT71" s="1208">
        <f>'B - Monthly Positions'!P72</f>
        <v>0</v>
      </c>
      <c r="BU71" s="1245">
        <f>'B - Monthly Positions'!Q72</f>
        <v>0</v>
      </c>
      <c r="BV71" s="2185"/>
      <c r="BW71" s="2185"/>
      <c r="BX71" s="155">
        <f>'B1 - Net Exp Profiles'!A71</f>
        <v>48</v>
      </c>
      <c r="BY71" s="1394" t="str">
        <f>'B1 - Net Exp Profiles'!B71</f>
        <v>Total Gross Drugs Expenditure - Current Plan</v>
      </c>
      <c r="BZ71" s="1217">
        <f>'B1 - Net Exp Profiles'!C71</f>
        <v>0</v>
      </c>
      <c r="CA71" s="1353">
        <f>'B1 - Net Exp Profiles'!D71</f>
        <v>0</v>
      </c>
      <c r="CB71" s="1353">
        <f>'B1 - Net Exp Profiles'!E71</f>
        <v>0</v>
      </c>
      <c r="CC71" s="1353">
        <f>'B1 - Net Exp Profiles'!F71</f>
        <v>0</v>
      </c>
      <c r="CD71" s="1353">
        <f>'B1 - Net Exp Profiles'!G71</f>
        <v>0</v>
      </c>
      <c r="CE71" s="1353">
        <f>'B1 - Net Exp Profiles'!H71</f>
        <v>0</v>
      </c>
      <c r="CF71" s="1353">
        <f>'B1 - Net Exp Profiles'!I71</f>
        <v>0</v>
      </c>
      <c r="CG71" s="1353">
        <f>'B1 - Net Exp Profiles'!J71</f>
        <v>0</v>
      </c>
      <c r="CH71" s="1353">
        <f>'B1 - Net Exp Profiles'!K71</f>
        <v>0</v>
      </c>
      <c r="CI71" s="1353">
        <f>'B1 - Net Exp Profiles'!L71</f>
        <v>0</v>
      </c>
      <c r="CJ71" s="1353">
        <f>'B1 - Net Exp Profiles'!M71</f>
        <v>0</v>
      </c>
      <c r="CK71" s="1354">
        <f>'B1 - Net Exp Profiles'!N71</f>
        <v>0</v>
      </c>
      <c r="CL71" s="1208">
        <f>'B1 - Net Exp Profiles'!O71</f>
        <v>0</v>
      </c>
      <c r="CM71" s="1366">
        <f>'B1 - Net Exp Profiles'!P71</f>
        <v>0</v>
      </c>
      <c r="DF71" s="2771"/>
      <c r="DG71" s="2163"/>
      <c r="DH71" s="2167"/>
      <c r="DI71" s="2167"/>
      <c r="DJ71" s="2167"/>
      <c r="DK71" s="2167"/>
      <c r="DL71" s="2167"/>
      <c r="DM71" s="2167"/>
      <c r="DN71" s="2167"/>
      <c r="DO71" s="2167"/>
      <c r="DP71" s="2167"/>
      <c r="DQ71" s="2167"/>
      <c r="DR71" s="2167"/>
      <c r="DS71" s="2167"/>
      <c r="DT71" s="2167"/>
      <c r="DU71" s="2167"/>
      <c r="DV71" s="85"/>
      <c r="DW71" s="85"/>
      <c r="DY71" s="2374">
        <f>'C, C1 &amp; C2 - Savings Schemes'!A71</f>
        <v>19</v>
      </c>
      <c r="DZ71" s="2911" t="str">
        <f>'C, C1 &amp; C2 - Savings Schemes'!B71</f>
        <v>Total</v>
      </c>
      <c r="EA71" s="93" t="str">
        <f>'C, C1 &amp; C2 - Savings Schemes'!C71</f>
        <v>Budget/Plan</v>
      </c>
      <c r="EB71" s="136">
        <f>'C, C1 &amp; C2 - Savings Schemes'!D71</f>
        <v>0</v>
      </c>
      <c r="EC71" s="82">
        <f>'C, C1 &amp; C2 - Savings Schemes'!E71</f>
        <v>0</v>
      </c>
      <c r="ED71" s="82">
        <f>'C, C1 &amp; C2 - Savings Schemes'!F71</f>
        <v>0</v>
      </c>
      <c r="EE71" s="82">
        <f>'C, C1 &amp; C2 - Savings Schemes'!G71</f>
        <v>0</v>
      </c>
      <c r="EF71" s="82">
        <f>'C, C1 &amp; C2 - Savings Schemes'!H71</f>
        <v>0</v>
      </c>
      <c r="EG71" s="82">
        <f>'C, C1 &amp; C2 - Savings Schemes'!I71</f>
        <v>0</v>
      </c>
      <c r="EH71" s="82">
        <f>'C, C1 &amp; C2 - Savings Schemes'!J71</f>
        <v>0</v>
      </c>
      <c r="EI71" s="82">
        <f>'C, C1 &amp; C2 - Savings Schemes'!K71</f>
        <v>0</v>
      </c>
      <c r="EJ71" s="82">
        <f>'C, C1 &amp; C2 - Savings Schemes'!L71</f>
        <v>0</v>
      </c>
      <c r="EK71" s="82">
        <f>'C, C1 &amp; C2 - Savings Schemes'!M71</f>
        <v>0</v>
      </c>
      <c r="EL71" s="82">
        <f>'C, C1 &amp; C2 - Savings Schemes'!N71</f>
        <v>0</v>
      </c>
      <c r="EM71" s="1015">
        <f>'C, C1 &amp; C2 - Savings Schemes'!O71</f>
        <v>0</v>
      </c>
      <c r="EN71" s="131">
        <f>'C, C1 &amp; C2 - Savings Schemes'!P71</f>
        <v>0</v>
      </c>
      <c r="EO71" s="1023">
        <f>'C, C1 &amp; C2 - Savings Schemes'!Q71</f>
        <v>0</v>
      </c>
      <c r="EP71" s="2185"/>
      <c r="EQ71" s="2185"/>
      <c r="ER71" s="2185"/>
      <c r="ES71" s="2185"/>
      <c r="ET71" s="2185"/>
      <c r="EU71" s="2185"/>
      <c r="EV71" s="2185"/>
      <c r="EW71" s="2185"/>
      <c r="EX71" s="2187"/>
      <c r="EY71" s="2187"/>
      <c r="EZ71" s="2187"/>
      <c r="FA71" s="2187"/>
      <c r="FB71" s="2187"/>
      <c r="FC71" s="2187"/>
      <c r="FD71" s="2187"/>
      <c r="FE71" s="2187"/>
      <c r="FF71" s="2187"/>
      <c r="FG71" s="2187"/>
      <c r="FH71" s="2187"/>
      <c r="FI71" s="2187"/>
      <c r="FJ71" s="2187"/>
      <c r="FK71" s="2187"/>
      <c r="FL71" s="2187"/>
      <c r="FM71" s="2187"/>
      <c r="FN71" s="2187"/>
      <c r="FO71" s="2187"/>
      <c r="FP71" s="2187"/>
      <c r="FQ71" s="2187"/>
      <c r="FR71" s="2187"/>
      <c r="FS71" s="2187"/>
      <c r="GF71" s="2212" t="str">
        <f>'E - Resource Limits'!A71</f>
        <v>3. TOTAL RESOURCES &amp; BUDGET RECONCILIATION</v>
      </c>
      <c r="GG71" s="2212"/>
      <c r="GH71" s="2360"/>
      <c r="GI71" s="2360"/>
      <c r="GJ71" s="2360"/>
      <c r="GK71" s="2360"/>
      <c r="GL71" s="2360"/>
      <c r="GM71" s="2694"/>
      <c r="GN71" s="2360"/>
      <c r="GO71" s="2360"/>
      <c r="GP71" s="2360"/>
      <c r="GQ71" s="2360"/>
      <c r="GR71" s="2190"/>
      <c r="GT71" s="386">
        <f>'E1 - Invoiced Income'!A71</f>
        <v>56</v>
      </c>
      <c r="GU71" s="644">
        <f>'E1 - Invoiced Income'!B71</f>
        <v>0</v>
      </c>
      <c r="GV71" s="27">
        <f>'E1 - Invoiced Income'!C71</f>
        <v>0</v>
      </c>
      <c r="GW71" s="2823">
        <f>'E1 - Invoiced Income'!D71</f>
        <v>0</v>
      </c>
      <c r="GX71" s="213">
        <f>'E1 - Invoiced Income'!E71</f>
        <v>0</v>
      </c>
      <c r="GY71" s="2823">
        <f>'E1 - Invoiced Income'!F71</f>
        <v>0</v>
      </c>
      <c r="GZ71" s="2823">
        <f>'E1 - Invoiced Income'!G71</f>
        <v>0</v>
      </c>
      <c r="HA71" s="2823">
        <f>'E1 - Invoiced Income'!H71</f>
        <v>0</v>
      </c>
      <c r="HB71" s="2823">
        <f>'E1 - Invoiced Income'!I71</f>
        <v>0</v>
      </c>
      <c r="HC71" s="995"/>
      <c r="HD71" s="995"/>
      <c r="HE71" s="995"/>
      <c r="HF71" s="995"/>
      <c r="HG71" s="995"/>
      <c r="HH71" s="995"/>
      <c r="HI71" s="995"/>
      <c r="HJ71" s="995"/>
      <c r="HK71" s="995"/>
      <c r="HL71" s="995"/>
      <c r="HM71" s="205"/>
      <c r="HO71" s="1941"/>
      <c r="HP71" s="2205" t="str">
        <f>'F - SoFP'!B71</f>
        <v>ANALYSIS OF TRADE &amp; OTHER PAYABLES  (opening, current &amp; closing)</v>
      </c>
      <c r="HQ71" s="2672" t="str">
        <f>'F - SoFP'!C71</f>
        <v>£'000</v>
      </c>
      <c r="HR71" s="2672" t="str">
        <f>'F - SoFP'!D71</f>
        <v>£'000</v>
      </c>
      <c r="HS71" s="2672" t="str">
        <f>'F - SoFP'!E71</f>
        <v>£'000</v>
      </c>
      <c r="HT71" s="2201"/>
      <c r="JD71" s="2336"/>
      <c r="JE71" s="2590" t="str">
        <f>'I - Capital RLM'!B71</f>
        <v>Other Schemes:</v>
      </c>
      <c r="JF71" s="2592"/>
      <c r="JG71" s="2592"/>
      <c r="JH71" s="2592"/>
      <c r="JI71" s="2198"/>
      <c r="JJ71" s="2592"/>
      <c r="JK71" s="2592"/>
      <c r="JL71" s="2592"/>
      <c r="JM71" s="2323"/>
      <c r="JN71" s="822"/>
      <c r="JO71" s="2323"/>
      <c r="JQ71" s="2351">
        <f>'J - Capital In Year Schemes'!A71</f>
        <v>56</v>
      </c>
      <c r="JR71" s="2390">
        <f>'J - Capital In Year Schemes'!B71</f>
        <v>0</v>
      </c>
      <c r="JS71" s="2390">
        <f>'J - Capital In Year Schemes'!C71</f>
        <v>0</v>
      </c>
      <c r="JT71" s="2596">
        <f>'J - Capital In Year Schemes'!D71</f>
        <v>0</v>
      </c>
      <c r="JU71" s="2272">
        <f>'J - Capital In Year Schemes'!E71</f>
        <v>0</v>
      </c>
      <c r="JV71" s="2272">
        <f>'J - Capital In Year Schemes'!F71</f>
        <v>0</v>
      </c>
      <c r="JW71" s="2272">
        <f>'J - Capital In Year Schemes'!G71</f>
        <v>0</v>
      </c>
      <c r="JX71" s="2272">
        <f>'J - Capital In Year Schemes'!H71</f>
        <v>0</v>
      </c>
      <c r="JY71" s="2272">
        <f>'J - Capital In Year Schemes'!I71</f>
        <v>0</v>
      </c>
      <c r="JZ71" s="2272">
        <f>'J - Capital In Year Schemes'!J71</f>
        <v>0</v>
      </c>
      <c r="KA71" s="2272">
        <f>'J - Capital In Year Schemes'!K71</f>
        <v>0</v>
      </c>
      <c r="KB71" s="2272">
        <f>'J - Capital In Year Schemes'!L71</f>
        <v>0</v>
      </c>
      <c r="KC71" s="2272">
        <f>'J - Capital In Year Schemes'!M71</f>
        <v>0</v>
      </c>
      <c r="KD71" s="2272">
        <f>'J - Capital In Year Schemes'!N71</f>
        <v>0</v>
      </c>
      <c r="KE71" s="2272">
        <f>'J - Capital In Year Schemes'!O71</f>
        <v>0</v>
      </c>
      <c r="KF71" s="2272">
        <f>'J - Capital In Year Schemes'!P71</f>
        <v>0</v>
      </c>
      <c r="KG71" s="2272">
        <f>'J - Capital In Year Schemes'!Q71</f>
        <v>0</v>
      </c>
      <c r="KH71" s="2353">
        <f>'J - Capital In Year Schemes'!R71</f>
        <v>0</v>
      </c>
      <c r="KI71" s="2353">
        <f>'J - Capital In Year Schemes'!S71</f>
        <v>0</v>
      </c>
      <c r="KJ71" s="2354">
        <f>'J - Capital In Year Schemes'!T71</f>
        <v>0</v>
      </c>
      <c r="KK71" s="2323"/>
      <c r="LL71" s="1281"/>
      <c r="LM71" s="2667">
        <f>'M - Aged Debtors'!B71</f>
        <v>0</v>
      </c>
      <c r="LN71" s="2668">
        <f>'M - Aged Debtors'!C71</f>
        <v>0</v>
      </c>
      <c r="LO71" s="2669">
        <f>'M - Aged Debtors'!D71</f>
        <v>0</v>
      </c>
      <c r="LP71" s="2670">
        <f>'M - Aged Debtors'!E71</f>
        <v>0</v>
      </c>
      <c r="LQ71" s="2671">
        <f>'M - Aged Debtors'!F71</f>
        <v>0</v>
      </c>
      <c r="LR71" s="902" t="str">
        <f>'M - Aged Debtors'!G71</f>
        <v/>
      </c>
      <c r="LS71" s="899" t="str">
        <f>'M - Aged Debtors'!H71</f>
        <v/>
      </c>
      <c r="LT71" s="899" t="str">
        <f>'M - Aged Debtors'!I71</f>
        <v/>
      </c>
      <c r="LU71" s="900" t="str">
        <f>'M - Aged Debtors'!J71</f>
        <v/>
      </c>
      <c r="LV71" s="2043">
        <f>'M - Aged Debtors'!K71</f>
        <v>0</v>
      </c>
      <c r="LX71" s="2903" t="str">
        <f>'N - GMS'!A71</f>
        <v>Care Homes</v>
      </c>
      <c r="LY71" s="2904"/>
      <c r="LZ71" s="511">
        <f>'N - GMS'!C71</f>
        <v>46</v>
      </c>
      <c r="MA71" s="238">
        <f>'N - GMS'!D71</f>
        <v>0</v>
      </c>
      <c r="MB71" s="2660">
        <f>'N - GMS'!E71</f>
        <v>0</v>
      </c>
      <c r="MC71" s="2660">
        <f>'N - GMS'!F71</f>
        <v>0</v>
      </c>
      <c r="MD71" s="513">
        <f>'N - GMS'!G71</f>
        <v>0</v>
      </c>
      <c r="ME71" s="231"/>
      <c r="MF71" s="1125">
        <f>'N - GMS'!I71</f>
        <v>0</v>
      </c>
    </row>
    <row r="72" spans="57:344" ht="20" customHeight="1" thickBot="1">
      <c r="BE72" s="2185"/>
      <c r="BF72" s="2185"/>
      <c r="BG72" s="2185"/>
      <c r="BH72" s="2185"/>
      <c r="BI72" s="2185"/>
      <c r="BJ72" s="2185"/>
      <c r="BK72" s="2185"/>
      <c r="BL72" s="2185"/>
      <c r="BM72" s="2185"/>
      <c r="BN72" s="2185"/>
      <c r="BO72" s="2185"/>
      <c r="BP72" s="2185"/>
      <c r="BQ72" s="2185"/>
      <c r="BR72" s="2185"/>
      <c r="BS72" s="2185"/>
      <c r="BT72" s="2185"/>
      <c r="BU72" s="2185"/>
      <c r="BV72" s="2185"/>
      <c r="BW72" s="2185"/>
      <c r="BX72" s="965">
        <f>'B1 - Net Exp Profiles'!A72</f>
        <v>49</v>
      </c>
      <c r="BY72" s="1409" t="str">
        <f>'B1 - Net Exp Profiles'!B72</f>
        <v>Gross Primary Care Drugs - Actual/Forecast</v>
      </c>
      <c r="BZ72" s="1348">
        <f>'B1 - Net Exp Profiles'!C72</f>
        <v>0</v>
      </c>
      <c r="CA72" s="1050">
        <f>'B1 - Net Exp Profiles'!D72</f>
        <v>0</v>
      </c>
      <c r="CB72" s="1050">
        <f>'B1 - Net Exp Profiles'!E72</f>
        <v>0</v>
      </c>
      <c r="CC72" s="1050">
        <f>'B1 - Net Exp Profiles'!F72</f>
        <v>0</v>
      </c>
      <c r="CD72" s="1050">
        <f>'B1 - Net Exp Profiles'!G72</f>
        <v>0</v>
      </c>
      <c r="CE72" s="1050">
        <f>'B1 - Net Exp Profiles'!H72</f>
        <v>0</v>
      </c>
      <c r="CF72" s="1050">
        <f>'B1 - Net Exp Profiles'!I72</f>
        <v>0</v>
      </c>
      <c r="CG72" s="1050">
        <f>'B1 - Net Exp Profiles'!J72</f>
        <v>0</v>
      </c>
      <c r="CH72" s="1050">
        <f>'B1 - Net Exp Profiles'!K72</f>
        <v>0</v>
      </c>
      <c r="CI72" s="1050">
        <f>'B1 - Net Exp Profiles'!L72</f>
        <v>0</v>
      </c>
      <c r="CJ72" s="1050">
        <f>'B1 - Net Exp Profiles'!M72</f>
        <v>0</v>
      </c>
      <c r="CK72" s="1376">
        <f>'B1 - Net Exp Profiles'!N72</f>
        <v>0</v>
      </c>
      <c r="CL72" s="1349">
        <f>'B1 - Net Exp Profiles'!O72</f>
        <v>0</v>
      </c>
      <c r="CM72" s="1349">
        <f>'B1 - Net Exp Profiles'!P72</f>
        <v>0</v>
      </c>
      <c r="DF72" s="2758" t="str">
        <f>'B3 - COVID-19'!A70</f>
        <v>A3</v>
      </c>
      <c r="DG72" s="2134" t="str">
        <f>'B3 - COVID-19'!B70</f>
        <v>Mass COVID-19 Vaccination (Additional costs due to C19) enter as positive values - actual/forecast</v>
      </c>
      <c r="DH72" s="2135"/>
      <c r="DI72" s="2136"/>
      <c r="DJ72" s="2136"/>
      <c r="DK72" s="2136"/>
      <c r="DL72" s="2136"/>
      <c r="DM72" s="2136"/>
      <c r="DN72" s="2136"/>
      <c r="DO72" s="2136"/>
      <c r="DP72" s="2136"/>
      <c r="DQ72" s="2136"/>
      <c r="DR72" s="2136"/>
      <c r="DS72" s="1386"/>
      <c r="DT72" s="2135"/>
      <c r="DU72" s="1386"/>
      <c r="DV72" s="85"/>
      <c r="DW72" s="85"/>
      <c r="DY72" s="2358">
        <f>'C, C1 &amp; C2 - Savings Schemes'!A72</f>
        <v>20</v>
      </c>
      <c r="DZ72" s="2911"/>
      <c r="EA72" s="96" t="str">
        <f>'C, C1 &amp; C2 - Savings Schemes'!C72</f>
        <v>Actual/F'cast</v>
      </c>
      <c r="EB72" s="1016">
        <f>'C, C1 &amp; C2 - Savings Schemes'!D72</f>
        <v>0</v>
      </c>
      <c r="EC72" s="1017">
        <f>'C, C1 &amp; C2 - Savings Schemes'!E72</f>
        <v>0</v>
      </c>
      <c r="ED72" s="1017">
        <f>'C, C1 &amp; C2 - Savings Schemes'!F72</f>
        <v>0</v>
      </c>
      <c r="EE72" s="1017">
        <f>'C, C1 &amp; C2 - Savings Schemes'!G72</f>
        <v>0</v>
      </c>
      <c r="EF72" s="1017">
        <f>'C, C1 &amp; C2 - Savings Schemes'!H72</f>
        <v>0</v>
      </c>
      <c r="EG72" s="1017">
        <f>'C, C1 &amp; C2 - Savings Schemes'!I72</f>
        <v>0</v>
      </c>
      <c r="EH72" s="1017">
        <f>'C, C1 &amp; C2 - Savings Schemes'!J72</f>
        <v>0</v>
      </c>
      <c r="EI72" s="1017">
        <f>'C, C1 &amp; C2 - Savings Schemes'!K72</f>
        <v>0</v>
      </c>
      <c r="EJ72" s="1017">
        <f>'C, C1 &amp; C2 - Savings Schemes'!L72</f>
        <v>0</v>
      </c>
      <c r="EK72" s="1017">
        <f>'C, C1 &amp; C2 - Savings Schemes'!M72</f>
        <v>0</v>
      </c>
      <c r="EL72" s="1017">
        <f>'C, C1 &amp; C2 - Savings Schemes'!N72</f>
        <v>0</v>
      </c>
      <c r="EM72" s="1018">
        <f>'C, C1 &amp; C2 - Savings Schemes'!O72</f>
        <v>0</v>
      </c>
      <c r="EN72" s="2663">
        <f>'C, C1 &amp; C2 - Savings Schemes'!P72</f>
        <v>0</v>
      </c>
      <c r="EO72" s="1025">
        <f>'C, C1 &amp; C2 - Savings Schemes'!Q72</f>
        <v>0</v>
      </c>
      <c r="EP72" s="2185"/>
      <c r="EQ72" s="2185"/>
      <c r="ER72" s="2185"/>
      <c r="ES72" s="2185"/>
      <c r="ET72" s="2185"/>
      <c r="EU72" s="2185"/>
      <c r="EV72" s="2185"/>
      <c r="EW72" s="2185"/>
      <c r="EX72" s="2187"/>
      <c r="EY72" s="2187"/>
      <c r="EZ72" s="2187"/>
      <c r="FA72" s="2187"/>
      <c r="FB72" s="2187"/>
      <c r="FC72" s="2187"/>
      <c r="FD72" s="2187"/>
      <c r="FE72" s="2187"/>
      <c r="FF72" s="2187"/>
      <c r="FG72" s="2187"/>
      <c r="FH72" s="2187"/>
      <c r="FI72" s="2187"/>
      <c r="FJ72" s="2187"/>
      <c r="FK72" s="2187"/>
      <c r="FL72" s="2187"/>
      <c r="FM72" s="2187"/>
      <c r="FN72" s="2187"/>
      <c r="FO72" s="2187"/>
      <c r="FP72" s="2187"/>
      <c r="FQ72" s="2187"/>
      <c r="FR72" s="2187"/>
      <c r="FS72" s="2187"/>
      <c r="GF72" s="2682">
        <f>'E - Resource Limits'!A72</f>
        <v>57</v>
      </c>
      <c r="GG72" s="2698" t="str">
        <f>'E - Resource Limits'!B72</f>
        <v>Confirmed Resources Per 1. above</v>
      </c>
      <c r="GH72" s="2699">
        <f>'E - Resource Limits'!C72</f>
        <v>0</v>
      </c>
      <c r="GI72" s="2699">
        <f>'E - Resource Limits'!D72</f>
        <v>0</v>
      </c>
      <c r="GJ72" s="2699">
        <f>'E - Resource Limits'!E72</f>
        <v>0</v>
      </c>
      <c r="GK72" s="2699">
        <f>'E - Resource Limits'!F72</f>
        <v>0</v>
      </c>
      <c r="GL72" s="2699">
        <f>'E - Resource Limits'!G72</f>
        <v>0</v>
      </c>
      <c r="GM72" s="2700"/>
      <c r="GN72" s="2699">
        <f>'E - Resource Limits'!I72</f>
        <v>0</v>
      </c>
      <c r="GO72" s="2699">
        <f>'E - Resource Limits'!J72</f>
        <v>0</v>
      </c>
      <c r="GP72" s="2699">
        <f>'E - Resource Limits'!K72</f>
        <v>0</v>
      </c>
      <c r="GQ72" s="2360"/>
      <c r="GR72" s="2190"/>
      <c r="GT72" s="386">
        <f>'E1 - Invoiced Income'!A72</f>
        <v>57</v>
      </c>
      <c r="GU72" s="644">
        <f>'E1 - Invoiced Income'!B72</f>
        <v>0</v>
      </c>
      <c r="GV72" s="27">
        <f>'E1 - Invoiced Income'!C72</f>
        <v>0</v>
      </c>
      <c r="GW72" s="2823">
        <f>'E1 - Invoiced Income'!D72</f>
        <v>0</v>
      </c>
      <c r="GX72" s="213">
        <f>'E1 - Invoiced Income'!E72</f>
        <v>0</v>
      </c>
      <c r="GY72" s="2823">
        <f>'E1 - Invoiced Income'!F72</f>
        <v>0</v>
      </c>
      <c r="GZ72" s="2823">
        <f>'E1 - Invoiced Income'!G72</f>
        <v>0</v>
      </c>
      <c r="HA72" s="2823">
        <f>'E1 - Invoiced Income'!H72</f>
        <v>0</v>
      </c>
      <c r="HB72" s="2823">
        <f>'E1 - Invoiced Income'!I72</f>
        <v>0</v>
      </c>
      <c r="HC72" s="995"/>
      <c r="HD72" s="995"/>
      <c r="HE72" s="995"/>
      <c r="HF72" s="995"/>
      <c r="HG72" s="995"/>
      <c r="HH72" s="995"/>
      <c r="HI72" s="995"/>
      <c r="HJ72" s="995"/>
      <c r="HK72" s="995"/>
      <c r="HL72" s="995"/>
      <c r="HM72" s="205"/>
      <c r="HO72" s="2701">
        <f>'F - SoFP'!A72</f>
        <v>44</v>
      </c>
      <c r="HP72" s="2702" t="str">
        <f>'F - SoFP'!B72</f>
        <v>Capital</v>
      </c>
      <c r="HQ72" s="2680">
        <f>'F - SoFP'!C72</f>
        <v>0</v>
      </c>
      <c r="HR72" s="2680">
        <f>'F - SoFP'!D72</f>
        <v>0</v>
      </c>
      <c r="HS72" s="2680">
        <f>'F - SoFP'!E72</f>
        <v>0</v>
      </c>
      <c r="HT72" s="2201"/>
      <c r="JD72" s="2336"/>
      <c r="JE72" s="2650"/>
      <c r="JF72" s="2361"/>
      <c r="JG72" s="2361"/>
      <c r="JH72" s="2361"/>
      <c r="JI72" s="2198"/>
      <c r="JJ72" s="2361"/>
      <c r="JK72" s="2361"/>
      <c r="JL72" s="2361"/>
      <c r="JM72" s="2323"/>
      <c r="JN72" s="822"/>
      <c r="JO72" s="2323"/>
      <c r="JQ72" s="2336">
        <f>'J - Capital In Year Schemes'!A72</f>
        <v>57</v>
      </c>
      <c r="JR72" s="2390">
        <f>'J - Capital In Year Schemes'!B72</f>
        <v>0</v>
      </c>
      <c r="JS72" s="2390">
        <f>'J - Capital In Year Schemes'!C72</f>
        <v>0</v>
      </c>
      <c r="JT72" s="2596">
        <f>'J - Capital In Year Schemes'!D72</f>
        <v>0</v>
      </c>
      <c r="JU72" s="2272">
        <f>'J - Capital In Year Schemes'!E72</f>
        <v>0</v>
      </c>
      <c r="JV72" s="2272">
        <f>'J - Capital In Year Schemes'!F72</f>
        <v>0</v>
      </c>
      <c r="JW72" s="2272">
        <f>'J - Capital In Year Schemes'!G72</f>
        <v>0</v>
      </c>
      <c r="JX72" s="2272">
        <f>'J - Capital In Year Schemes'!H72</f>
        <v>0</v>
      </c>
      <c r="JY72" s="2272">
        <f>'J - Capital In Year Schemes'!I72</f>
        <v>0</v>
      </c>
      <c r="JZ72" s="2272">
        <f>'J - Capital In Year Schemes'!J72</f>
        <v>0</v>
      </c>
      <c r="KA72" s="2272">
        <f>'J - Capital In Year Schemes'!K72</f>
        <v>0</v>
      </c>
      <c r="KB72" s="2272">
        <f>'J - Capital In Year Schemes'!L72</f>
        <v>0</v>
      </c>
      <c r="KC72" s="2272">
        <f>'J - Capital In Year Schemes'!M72</f>
        <v>0</v>
      </c>
      <c r="KD72" s="2272">
        <f>'J - Capital In Year Schemes'!N72</f>
        <v>0</v>
      </c>
      <c r="KE72" s="2272">
        <f>'J - Capital In Year Schemes'!O72</f>
        <v>0</v>
      </c>
      <c r="KF72" s="2272">
        <f>'J - Capital In Year Schemes'!P72</f>
        <v>0</v>
      </c>
      <c r="KG72" s="2272">
        <f>'J - Capital In Year Schemes'!Q72</f>
        <v>0</v>
      </c>
      <c r="KH72" s="2353">
        <f>'J - Capital In Year Schemes'!R72</f>
        <v>0</v>
      </c>
      <c r="KI72" s="2353">
        <f>'J - Capital In Year Schemes'!S72</f>
        <v>0</v>
      </c>
      <c r="KJ72" s="2354">
        <f>'J - Capital In Year Schemes'!T72</f>
        <v>0</v>
      </c>
      <c r="KK72" s="2323"/>
      <c r="LL72" s="1281"/>
      <c r="LM72" s="2667">
        <f>'M - Aged Debtors'!B72</f>
        <v>0</v>
      </c>
      <c r="LN72" s="2668">
        <f>'M - Aged Debtors'!C72</f>
        <v>0</v>
      </c>
      <c r="LO72" s="2669">
        <f>'M - Aged Debtors'!D72</f>
        <v>0</v>
      </c>
      <c r="LP72" s="2670">
        <f>'M - Aged Debtors'!E72</f>
        <v>0</v>
      </c>
      <c r="LQ72" s="2671">
        <f>'M - Aged Debtors'!F72</f>
        <v>0</v>
      </c>
      <c r="LR72" s="903" t="str">
        <f>'M - Aged Debtors'!G72</f>
        <v/>
      </c>
      <c r="LS72" s="899" t="str">
        <f>'M - Aged Debtors'!H72</f>
        <v/>
      </c>
      <c r="LT72" s="899" t="str">
        <f>'M - Aged Debtors'!I72</f>
        <v/>
      </c>
      <c r="LU72" s="900" t="str">
        <f>'M - Aged Debtors'!J72</f>
        <v/>
      </c>
      <c r="LV72" s="2043">
        <f>'M - Aged Debtors'!K72</f>
        <v>0</v>
      </c>
      <c r="LX72" s="2903" t="str">
        <f>'N - GMS'!A72</f>
        <v>Care of Diabetes</v>
      </c>
      <c r="LY72" s="2909"/>
      <c r="LZ72" s="511">
        <f>'N - GMS'!C72</f>
        <v>47</v>
      </c>
      <c r="MA72" s="2659">
        <f>'N - GMS'!D72</f>
        <v>0</v>
      </c>
      <c r="MB72" s="2660">
        <f>'N - GMS'!E72</f>
        <v>0</v>
      </c>
      <c r="MC72" s="2660">
        <f>'N - GMS'!F72</f>
        <v>0</v>
      </c>
      <c r="MD72" s="513">
        <f>'N - GMS'!G72</f>
        <v>0</v>
      </c>
      <c r="ME72" s="231"/>
      <c r="MF72" s="1125">
        <f>'N - GMS'!I72</f>
        <v>0</v>
      </c>
    </row>
    <row r="73" spans="57:344" ht="20" customHeight="1" thickBot="1">
      <c r="BE73" s="2185"/>
      <c r="BF73" s="2185"/>
      <c r="BG73" s="2185"/>
      <c r="BH73" s="2185"/>
      <c r="BI73" s="2185"/>
      <c r="BJ73" s="2185"/>
      <c r="BK73" s="2185"/>
      <c r="BL73" s="2185"/>
      <c r="BM73" s="2185"/>
      <c r="BN73" s="2185"/>
      <c r="BO73" s="2185"/>
      <c r="BP73" s="2185"/>
      <c r="BQ73" s="2185"/>
      <c r="BR73" s="2185"/>
      <c r="BS73" s="2185"/>
      <c r="BT73" s="2185"/>
      <c r="BU73" s="2185"/>
      <c r="BV73" s="2185"/>
      <c r="BW73" s="2185"/>
      <c r="BX73" s="94">
        <f>'B1 - Net Exp Profiles'!A73</f>
        <v>50</v>
      </c>
      <c r="BY73" s="1410" t="str">
        <f>'B1 - Net Exp Profiles'!B73</f>
        <v>Gross Secondary Care Drugs - Actual/Forecast</v>
      </c>
      <c r="BZ73" s="1350">
        <f>'B1 - Net Exp Profiles'!C73</f>
        <v>0</v>
      </c>
      <c r="CA73" s="967">
        <f>'B1 - Net Exp Profiles'!D73</f>
        <v>0</v>
      </c>
      <c r="CB73" s="967">
        <f>'B1 - Net Exp Profiles'!E73</f>
        <v>0</v>
      </c>
      <c r="CC73" s="967">
        <f>'B1 - Net Exp Profiles'!F73</f>
        <v>0</v>
      </c>
      <c r="CD73" s="967">
        <f>'B1 - Net Exp Profiles'!G73</f>
        <v>0</v>
      </c>
      <c r="CE73" s="967">
        <f>'B1 - Net Exp Profiles'!H73</f>
        <v>0</v>
      </c>
      <c r="CF73" s="967">
        <f>'B1 - Net Exp Profiles'!I73</f>
        <v>0</v>
      </c>
      <c r="CG73" s="967">
        <f>'B1 - Net Exp Profiles'!J73</f>
        <v>0</v>
      </c>
      <c r="CH73" s="967">
        <f>'B1 - Net Exp Profiles'!K73</f>
        <v>0</v>
      </c>
      <c r="CI73" s="967">
        <f>'B1 - Net Exp Profiles'!L73</f>
        <v>0</v>
      </c>
      <c r="CJ73" s="967">
        <f>'B1 - Net Exp Profiles'!M73</f>
        <v>0</v>
      </c>
      <c r="CK73" s="1381">
        <f>'B1 - Net Exp Profiles'!N73</f>
        <v>0</v>
      </c>
      <c r="CL73" s="1349">
        <f>'B1 - Net Exp Profiles'!O73</f>
        <v>0</v>
      </c>
      <c r="CM73" s="1349">
        <f>'B1 - Net Exp Profiles'!P73</f>
        <v>0</v>
      </c>
      <c r="DF73" s="2137">
        <f>'B3 - COVID-19'!A71</f>
        <v>58</v>
      </c>
      <c r="DG73" s="2756" t="str">
        <f>'B3 - COVID-19'!B71</f>
        <v>Provider Pay (Establishment, Temp &amp; Agency)</v>
      </c>
      <c r="DH73" s="2138"/>
      <c r="DI73" s="2139"/>
      <c r="DJ73" s="2139"/>
      <c r="DK73" s="2139"/>
      <c r="DL73" s="2139"/>
      <c r="DM73" s="2139"/>
      <c r="DN73" s="2139"/>
      <c r="DO73" s="2139"/>
      <c r="DP73" s="2139"/>
      <c r="DQ73" s="2139"/>
      <c r="DR73" s="2139"/>
      <c r="DS73" s="2140"/>
      <c r="DT73" s="2141"/>
      <c r="DU73" s="2142"/>
      <c r="DV73" s="85"/>
      <c r="DW73" s="85"/>
      <c r="DY73" s="2472">
        <f>'C, C1 &amp; C2 - Savings Schemes'!A73</f>
        <v>21</v>
      </c>
      <c r="DZ73" s="2912"/>
      <c r="EA73" s="98" t="str">
        <f>'C, C1 &amp; C2 - Savings Schemes'!C73</f>
        <v>Variance</v>
      </c>
      <c r="EB73" s="1306">
        <f>'C, C1 &amp; C2 - Savings Schemes'!D73</f>
        <v>0</v>
      </c>
      <c r="EC73" s="1307">
        <f>'C, C1 &amp; C2 - Savings Schemes'!E73</f>
        <v>0</v>
      </c>
      <c r="ED73" s="1307">
        <f>'C, C1 &amp; C2 - Savings Schemes'!F73</f>
        <v>0</v>
      </c>
      <c r="EE73" s="1307">
        <f>'C, C1 &amp; C2 - Savings Schemes'!G73</f>
        <v>0</v>
      </c>
      <c r="EF73" s="1307">
        <f>'C, C1 &amp; C2 - Savings Schemes'!H73</f>
        <v>0</v>
      </c>
      <c r="EG73" s="1307">
        <f>'C, C1 &amp; C2 - Savings Schemes'!I73</f>
        <v>0</v>
      </c>
      <c r="EH73" s="1307">
        <f>'C, C1 &amp; C2 - Savings Schemes'!J73</f>
        <v>0</v>
      </c>
      <c r="EI73" s="1307">
        <f>'C, C1 &amp; C2 - Savings Schemes'!K73</f>
        <v>0</v>
      </c>
      <c r="EJ73" s="1307">
        <f>'C, C1 &amp; C2 - Savings Schemes'!L73</f>
        <v>0</v>
      </c>
      <c r="EK73" s="1307">
        <f>'C, C1 &amp; C2 - Savings Schemes'!M73</f>
        <v>0</v>
      </c>
      <c r="EL73" s="1307">
        <f>'C, C1 &amp; C2 - Savings Schemes'!N73</f>
        <v>0</v>
      </c>
      <c r="EM73" s="1308">
        <f>'C, C1 &amp; C2 - Savings Schemes'!O73</f>
        <v>0</v>
      </c>
      <c r="EN73" s="134">
        <f>'C, C1 &amp; C2 - Savings Schemes'!P73</f>
        <v>0</v>
      </c>
      <c r="EO73" s="1024">
        <f>'C, C1 &amp; C2 - Savings Schemes'!Q73</f>
        <v>0</v>
      </c>
      <c r="EP73" s="2185"/>
      <c r="EQ73" s="2185"/>
      <c r="ER73" s="2185"/>
      <c r="ES73" s="2185"/>
      <c r="ET73" s="2185"/>
      <c r="EU73" s="2185"/>
      <c r="EV73" s="2185"/>
      <c r="EW73" s="2185"/>
      <c r="EX73" s="2187"/>
      <c r="EY73" s="2187"/>
      <c r="EZ73" s="2187"/>
      <c r="FA73" s="2187"/>
      <c r="FB73" s="2187"/>
      <c r="FC73" s="2187"/>
      <c r="FD73" s="2187"/>
      <c r="FE73" s="2187"/>
      <c r="FF73" s="2187"/>
      <c r="FG73" s="2187"/>
      <c r="FH73" s="2187"/>
      <c r="FI73" s="2187"/>
      <c r="FJ73" s="2187"/>
      <c r="FK73" s="2187"/>
      <c r="FL73" s="2187"/>
      <c r="FM73" s="2187"/>
      <c r="FN73" s="2187"/>
      <c r="FO73" s="2187"/>
      <c r="FP73" s="2187"/>
      <c r="FQ73" s="2187"/>
      <c r="FR73" s="2187"/>
      <c r="FS73" s="2187"/>
      <c r="GF73" s="2682">
        <f>'E - Resource Limits'!A73</f>
        <v>58</v>
      </c>
      <c r="GG73" s="2703" t="str">
        <f>'E - Resource Limits'!B73</f>
        <v>Anticipated Resources Per 2. above</v>
      </c>
      <c r="GH73" s="2561">
        <f>'E - Resource Limits'!C73</f>
        <v>0</v>
      </c>
      <c r="GI73" s="2561">
        <f>'E - Resource Limits'!D73</f>
        <v>0</v>
      </c>
      <c r="GJ73" s="2561">
        <f>'E - Resource Limits'!E73</f>
        <v>0</v>
      </c>
      <c r="GK73" s="2561">
        <f>'E - Resource Limits'!F73</f>
        <v>0</v>
      </c>
      <c r="GL73" s="2561">
        <f>'E - Resource Limits'!G73</f>
        <v>0</v>
      </c>
      <c r="GM73" s="2704"/>
      <c r="GN73" s="2561">
        <f>'E - Resource Limits'!I73</f>
        <v>0</v>
      </c>
      <c r="GO73" s="2561">
        <f>'E - Resource Limits'!J73</f>
        <v>0</v>
      </c>
      <c r="GP73" s="2561">
        <f>'E - Resource Limits'!K73</f>
        <v>0</v>
      </c>
      <c r="GQ73" s="2360"/>
      <c r="GR73" s="2190"/>
      <c r="GT73" s="386">
        <f>'E1 - Invoiced Income'!A73</f>
        <v>58</v>
      </c>
      <c r="GU73" s="644">
        <f>'E1 - Invoiced Income'!B73</f>
        <v>0</v>
      </c>
      <c r="GV73" s="27">
        <f>'E1 - Invoiced Income'!C73</f>
        <v>0</v>
      </c>
      <c r="GW73" s="2823">
        <f>'E1 - Invoiced Income'!D73</f>
        <v>0</v>
      </c>
      <c r="GX73" s="213">
        <f>'E1 - Invoiced Income'!E73</f>
        <v>0</v>
      </c>
      <c r="GY73" s="2823">
        <f>'E1 - Invoiced Income'!F73</f>
        <v>0</v>
      </c>
      <c r="GZ73" s="2823">
        <f>'E1 - Invoiced Income'!G73</f>
        <v>0</v>
      </c>
      <c r="HA73" s="2823">
        <f>'E1 - Invoiced Income'!H73</f>
        <v>0</v>
      </c>
      <c r="HB73" s="2823">
        <f>'E1 - Invoiced Income'!I73</f>
        <v>0</v>
      </c>
      <c r="HC73" s="995"/>
      <c r="HD73" s="995"/>
      <c r="HE73" s="995"/>
      <c r="HF73" s="995"/>
      <c r="HG73" s="995"/>
      <c r="HH73" s="995"/>
      <c r="HI73" s="995"/>
      <c r="HJ73" s="995"/>
      <c r="HK73" s="995"/>
      <c r="HL73" s="995"/>
      <c r="HM73" s="205"/>
      <c r="HO73" s="2705">
        <f>'F - SoFP'!A73</f>
        <v>45</v>
      </c>
      <c r="HP73" s="2706" t="str">
        <f>'F - SoFP'!B73</f>
        <v>Revenue</v>
      </c>
      <c r="HQ73" s="2696">
        <f>'F - SoFP'!C73</f>
        <v>0</v>
      </c>
      <c r="HR73" s="2696">
        <f>'F - SoFP'!D73</f>
        <v>0</v>
      </c>
      <c r="HS73" s="2696">
        <f>'F - SoFP'!E73</f>
        <v>0</v>
      </c>
      <c r="HT73" s="2201"/>
      <c r="JD73" s="2351">
        <f>'I - Capital RLM'!A73</f>
        <v>49</v>
      </c>
      <c r="JE73" s="2390">
        <f>'I - Capital RLM'!B73</f>
        <v>0</v>
      </c>
      <c r="JF73" s="2272">
        <f>'I - Capital RLM'!C73</f>
        <v>0</v>
      </c>
      <c r="JG73" s="2272">
        <f>'I - Capital RLM'!D73</f>
        <v>0</v>
      </c>
      <c r="JH73" s="2382">
        <f>'I - Capital RLM'!E73</f>
        <v>0</v>
      </c>
      <c r="JI73" s="2198">
        <f>'I - Capital RLM'!F73</f>
        <v>0</v>
      </c>
      <c r="JJ73" s="2272">
        <f>'I - Capital RLM'!G73</f>
        <v>0</v>
      </c>
      <c r="JK73" s="2272">
        <f>'I - Capital RLM'!H73</f>
        <v>0</v>
      </c>
      <c r="JL73" s="2382">
        <f>'I - Capital RLM'!I73</f>
        <v>0</v>
      </c>
      <c r="JM73" s="2323"/>
      <c r="JN73" s="2128">
        <f>'I - Capital RLM'!K73</f>
        <v>0</v>
      </c>
      <c r="JO73" s="2323">
        <f t="shared" ref="JO73:JO92" si="15">IF(AND(JK73&gt;0,JE73=""),1,0)</f>
        <v>0</v>
      </c>
      <c r="JQ73" s="2351">
        <f>'J - Capital In Year Schemes'!A73</f>
        <v>58</v>
      </c>
      <c r="JR73" s="2390">
        <f>'J - Capital In Year Schemes'!B73</f>
        <v>0</v>
      </c>
      <c r="JS73" s="2390">
        <f>'J - Capital In Year Schemes'!C73</f>
        <v>0</v>
      </c>
      <c r="JT73" s="2596">
        <f>'J - Capital In Year Schemes'!D73</f>
        <v>0</v>
      </c>
      <c r="JU73" s="2272">
        <f>'J - Capital In Year Schemes'!E73</f>
        <v>0</v>
      </c>
      <c r="JV73" s="2272">
        <f>'J - Capital In Year Schemes'!F73</f>
        <v>0</v>
      </c>
      <c r="JW73" s="2272">
        <f>'J - Capital In Year Schemes'!G73</f>
        <v>0</v>
      </c>
      <c r="JX73" s="2272">
        <f>'J - Capital In Year Schemes'!H73</f>
        <v>0</v>
      </c>
      <c r="JY73" s="2272">
        <f>'J - Capital In Year Schemes'!I73</f>
        <v>0</v>
      </c>
      <c r="JZ73" s="2272">
        <f>'J - Capital In Year Schemes'!J73</f>
        <v>0</v>
      </c>
      <c r="KA73" s="2272">
        <f>'J - Capital In Year Schemes'!K73</f>
        <v>0</v>
      </c>
      <c r="KB73" s="2272">
        <f>'J - Capital In Year Schemes'!L73</f>
        <v>0</v>
      </c>
      <c r="KC73" s="2272">
        <f>'J - Capital In Year Schemes'!M73</f>
        <v>0</v>
      </c>
      <c r="KD73" s="2272">
        <f>'J - Capital In Year Schemes'!N73</f>
        <v>0</v>
      </c>
      <c r="KE73" s="2272">
        <f>'J - Capital In Year Schemes'!O73</f>
        <v>0</v>
      </c>
      <c r="KF73" s="2272">
        <f>'J - Capital In Year Schemes'!P73</f>
        <v>0</v>
      </c>
      <c r="KG73" s="2272">
        <f>'J - Capital In Year Schemes'!Q73</f>
        <v>0</v>
      </c>
      <c r="KH73" s="2353">
        <f>'J - Capital In Year Schemes'!R73</f>
        <v>0</v>
      </c>
      <c r="KI73" s="2353">
        <f>'J - Capital In Year Schemes'!S73</f>
        <v>0</v>
      </c>
      <c r="KJ73" s="2354">
        <f>'J - Capital In Year Schemes'!T73</f>
        <v>0</v>
      </c>
      <c r="KK73" s="2323"/>
      <c r="LL73" s="1281"/>
      <c r="LM73" s="2667">
        <f>'M - Aged Debtors'!B73</f>
        <v>0</v>
      </c>
      <c r="LN73" s="2668">
        <f>'M - Aged Debtors'!C73</f>
        <v>0</v>
      </c>
      <c r="LO73" s="2669">
        <f>'M - Aged Debtors'!D73</f>
        <v>0</v>
      </c>
      <c r="LP73" s="2670">
        <f>'M - Aged Debtors'!E73</f>
        <v>0</v>
      </c>
      <c r="LQ73" s="2671">
        <f>'M - Aged Debtors'!F73</f>
        <v>0</v>
      </c>
      <c r="LR73" s="902" t="str">
        <f>'M - Aged Debtors'!G73</f>
        <v/>
      </c>
      <c r="LS73" s="899" t="str">
        <f>'M - Aged Debtors'!H73</f>
        <v/>
      </c>
      <c r="LT73" s="899" t="str">
        <f>'M - Aged Debtors'!I73</f>
        <v/>
      </c>
      <c r="LU73" s="900" t="str">
        <f>'M - Aged Debtors'!J73</f>
        <v/>
      </c>
      <c r="LV73" s="2043">
        <f>'M - Aged Debtors'!K73</f>
        <v>0</v>
      </c>
      <c r="LX73" s="2903" t="str">
        <f>'N - GMS'!A73</f>
        <v>Chiropody</v>
      </c>
      <c r="LY73" s="2909"/>
      <c r="LZ73" s="511">
        <f>'N - GMS'!C73</f>
        <v>48</v>
      </c>
      <c r="MA73" s="71">
        <f>'N - GMS'!D73</f>
        <v>0</v>
      </c>
      <c r="MB73" s="2660">
        <f>'N - GMS'!E73</f>
        <v>0</v>
      </c>
      <c r="MC73" s="2660">
        <f>'N - GMS'!F73</f>
        <v>0</v>
      </c>
      <c r="MD73" s="513">
        <f>'N - GMS'!G73</f>
        <v>0</v>
      </c>
      <c r="ME73" s="231"/>
      <c r="MF73" s="1125">
        <f>'N - GMS'!I73</f>
        <v>0</v>
      </c>
    </row>
    <row r="74" spans="57:344" ht="20" customHeight="1" thickBot="1">
      <c r="BE74" s="85"/>
      <c r="BF74" s="1198" t="s">
        <v>497</v>
      </c>
      <c r="BG74" s="105"/>
      <c r="BH74" s="105"/>
      <c r="BI74" s="105"/>
      <c r="BJ74" s="105"/>
      <c r="BK74" s="341"/>
      <c r="BL74" s="1197"/>
      <c r="BM74" s="330"/>
      <c r="BN74" s="330"/>
      <c r="BO74" s="333"/>
      <c r="BP74" s="333"/>
      <c r="BQ74" s="85"/>
      <c r="BR74" s="85"/>
      <c r="BS74" s="85"/>
      <c r="BT74" s="85"/>
      <c r="BU74" s="85"/>
      <c r="BV74" s="2185"/>
      <c r="BW74" s="2185"/>
      <c r="BX74" s="94">
        <f>'B1 - Net Exp Profiles'!A74</f>
        <v>51</v>
      </c>
      <c r="BY74" s="1410" t="str">
        <f>'B1 - Net Exp Profiles'!B74</f>
        <v xml:space="preserve">Additional Drugs Costs due to Covid-19 - Actual/Forecast </v>
      </c>
      <c r="BZ74" s="1350">
        <f>'B1 - Net Exp Profiles'!C74</f>
        <v>0</v>
      </c>
      <c r="CA74" s="967">
        <f>'B1 - Net Exp Profiles'!D74</f>
        <v>0</v>
      </c>
      <c r="CB74" s="967">
        <f>'B1 - Net Exp Profiles'!E74</f>
        <v>0</v>
      </c>
      <c r="CC74" s="967">
        <f>'B1 - Net Exp Profiles'!F74</f>
        <v>0</v>
      </c>
      <c r="CD74" s="967">
        <f>'B1 - Net Exp Profiles'!G74</f>
        <v>0</v>
      </c>
      <c r="CE74" s="967">
        <f>'B1 - Net Exp Profiles'!H74</f>
        <v>0</v>
      </c>
      <c r="CF74" s="967">
        <f>'B1 - Net Exp Profiles'!I74</f>
        <v>0</v>
      </c>
      <c r="CG74" s="967">
        <f>'B1 - Net Exp Profiles'!J74</f>
        <v>0</v>
      </c>
      <c r="CH74" s="967">
        <f>'B1 - Net Exp Profiles'!K74</f>
        <v>0</v>
      </c>
      <c r="CI74" s="967">
        <f>'B1 - Net Exp Profiles'!L74</f>
        <v>0</v>
      </c>
      <c r="CJ74" s="967">
        <f>'B1 - Net Exp Profiles'!M74</f>
        <v>0</v>
      </c>
      <c r="CK74" s="1381">
        <f>'B1 - Net Exp Profiles'!N74</f>
        <v>0</v>
      </c>
      <c r="CL74" s="1349">
        <f>'B1 - Net Exp Profiles'!O74</f>
        <v>0</v>
      </c>
      <c r="CM74" s="1349">
        <f>'B1 - Net Exp Profiles'!P74</f>
        <v>0</v>
      </c>
      <c r="DF74" s="2137">
        <f>'B3 - COVID-19'!A72</f>
        <v>59</v>
      </c>
      <c r="DG74" s="2152" t="str">
        <f>'B3 - COVID-19'!B72</f>
        <v xml:space="preserve">Administrative, Clerical &amp; Board Members </v>
      </c>
      <c r="DH74" s="2143">
        <f>'B3 - COVID-19'!C72</f>
        <v>0</v>
      </c>
      <c r="DI74" s="2144">
        <f>'B3 - COVID-19'!D72</f>
        <v>0</v>
      </c>
      <c r="DJ74" s="2144">
        <f>'B3 - COVID-19'!E72</f>
        <v>0</v>
      </c>
      <c r="DK74" s="2144">
        <f>'B3 - COVID-19'!F72</f>
        <v>0</v>
      </c>
      <c r="DL74" s="2144">
        <f>'B3 - COVID-19'!G72</f>
        <v>0</v>
      </c>
      <c r="DM74" s="2144">
        <f>'B3 - COVID-19'!H72</f>
        <v>0</v>
      </c>
      <c r="DN74" s="2144">
        <f>'B3 - COVID-19'!I72</f>
        <v>0</v>
      </c>
      <c r="DO74" s="2144">
        <f>'B3 - COVID-19'!J72</f>
        <v>0</v>
      </c>
      <c r="DP74" s="2144">
        <f>'B3 - COVID-19'!K72</f>
        <v>0</v>
      </c>
      <c r="DQ74" s="2144">
        <f>'B3 - COVID-19'!L72</f>
        <v>0</v>
      </c>
      <c r="DR74" s="2144">
        <f>'B3 - COVID-19'!M72</f>
        <v>0</v>
      </c>
      <c r="DS74" s="2145">
        <f>'B3 - COVID-19'!N72</f>
        <v>0</v>
      </c>
      <c r="DT74" s="2087">
        <f>'B3 - COVID-19'!O72</f>
        <v>0</v>
      </c>
      <c r="DU74" s="2088">
        <f>'B3 - COVID-19'!P72</f>
        <v>0</v>
      </c>
      <c r="DV74" s="85"/>
      <c r="DW74" s="85"/>
      <c r="DY74" s="85"/>
      <c r="DZ74" s="85"/>
      <c r="EA74" s="85"/>
      <c r="EB74" s="108"/>
      <c r="EC74" s="108"/>
      <c r="ED74" s="108"/>
      <c r="EE74" s="108"/>
      <c r="EF74" s="108"/>
      <c r="EG74" s="109"/>
      <c r="EH74" s="108"/>
      <c r="EI74" s="108"/>
      <c r="EJ74" s="108"/>
      <c r="EK74" s="108"/>
      <c r="EL74" s="110"/>
      <c r="EM74" s="110"/>
      <c r="EN74" s="110"/>
      <c r="EO74" s="148"/>
      <c r="EP74" s="2185"/>
      <c r="EQ74" s="2185"/>
      <c r="ER74" s="2185"/>
      <c r="ES74" s="2185"/>
      <c r="ET74" s="2185"/>
      <c r="EU74" s="2185"/>
      <c r="EV74" s="2185"/>
      <c r="EW74" s="2185"/>
      <c r="EX74" s="2187"/>
      <c r="EY74" s="2187"/>
      <c r="EZ74" s="2187"/>
      <c r="FA74" s="2187"/>
      <c r="FB74" s="2187"/>
      <c r="FC74" s="2187"/>
      <c r="FD74" s="2187"/>
      <c r="FE74" s="2187"/>
      <c r="FF74" s="2187"/>
      <c r="FG74" s="2187"/>
      <c r="FH74" s="2187"/>
      <c r="FI74" s="2187"/>
      <c r="FJ74" s="2187"/>
      <c r="FK74" s="2187"/>
      <c r="FL74" s="2187"/>
      <c r="FM74" s="2187"/>
      <c r="FN74" s="2187"/>
      <c r="FO74" s="2187"/>
      <c r="FP74" s="2187"/>
      <c r="FQ74" s="2187"/>
      <c r="FR74" s="2187"/>
      <c r="FS74" s="2187"/>
      <c r="GF74" s="2682">
        <f>'E - Resource Limits'!A74</f>
        <v>59</v>
      </c>
      <c r="GG74" s="2683" t="str">
        <f>'E - Resource Limits'!B74</f>
        <v>Total Resources</v>
      </c>
      <c r="GH74" s="2684">
        <f>'E - Resource Limits'!C74</f>
        <v>0</v>
      </c>
      <c r="GI74" s="2684">
        <f>'E - Resource Limits'!D74</f>
        <v>0</v>
      </c>
      <c r="GJ74" s="2684">
        <f>'E - Resource Limits'!E74</f>
        <v>0</v>
      </c>
      <c r="GK74" s="2684">
        <f>'E - Resource Limits'!F74</f>
        <v>0</v>
      </c>
      <c r="GL74" s="2684">
        <f>'E - Resource Limits'!G74</f>
        <v>0</v>
      </c>
      <c r="GM74" s="2685"/>
      <c r="GN74" s="2684">
        <f>'E - Resource Limits'!I74</f>
        <v>0</v>
      </c>
      <c r="GO74" s="2684">
        <f>'E - Resource Limits'!J74</f>
        <v>0</v>
      </c>
      <c r="GP74" s="2684">
        <f>'E - Resource Limits'!K74</f>
        <v>0</v>
      </c>
      <c r="GQ74" s="2360"/>
      <c r="GR74" s="2190"/>
      <c r="GT74" s="386">
        <f>'E1 - Invoiced Income'!A74</f>
        <v>59</v>
      </c>
      <c r="GU74" s="644">
        <f>'E1 - Invoiced Income'!B74</f>
        <v>0</v>
      </c>
      <c r="GV74" s="27">
        <f>'E1 - Invoiced Income'!C74</f>
        <v>0</v>
      </c>
      <c r="GW74" s="2823">
        <f>'E1 - Invoiced Income'!D74</f>
        <v>0</v>
      </c>
      <c r="GX74" s="213">
        <f>'E1 - Invoiced Income'!E74</f>
        <v>0</v>
      </c>
      <c r="GY74" s="2823">
        <f>'E1 - Invoiced Income'!F74</f>
        <v>0</v>
      </c>
      <c r="GZ74" s="2823">
        <f>'E1 - Invoiced Income'!G74</f>
        <v>0</v>
      </c>
      <c r="HA74" s="2823">
        <f>'E1 - Invoiced Income'!H74</f>
        <v>0</v>
      </c>
      <c r="HB74" s="2823">
        <f>'E1 - Invoiced Income'!I74</f>
        <v>0</v>
      </c>
      <c r="HC74" s="995"/>
      <c r="HD74" s="995"/>
      <c r="HE74" s="995"/>
      <c r="HF74" s="995"/>
      <c r="HG74" s="995"/>
      <c r="HH74" s="995"/>
      <c r="HI74" s="995"/>
      <c r="HJ74" s="995"/>
      <c r="HK74" s="995"/>
      <c r="HL74" s="995"/>
      <c r="HM74" s="205"/>
      <c r="HO74" s="1941"/>
      <c r="HP74" s="1941"/>
      <c r="HQ74" s="1941"/>
      <c r="HR74" s="1941"/>
      <c r="HS74" s="2201"/>
      <c r="HT74" s="2201"/>
      <c r="JD74" s="2336">
        <f>'I - Capital RLM'!A74</f>
        <v>50</v>
      </c>
      <c r="JE74" s="2390">
        <f>'I - Capital RLM'!B74</f>
        <v>0</v>
      </c>
      <c r="JF74" s="2272">
        <f>'I - Capital RLM'!C74</f>
        <v>0</v>
      </c>
      <c r="JG74" s="2272">
        <f>'I - Capital RLM'!D74</f>
        <v>0</v>
      </c>
      <c r="JH74" s="2382">
        <f>'I - Capital RLM'!E74</f>
        <v>0</v>
      </c>
      <c r="JI74" s="2198">
        <f>'I - Capital RLM'!F74</f>
        <v>0</v>
      </c>
      <c r="JJ74" s="2272">
        <f>'I - Capital RLM'!G74</f>
        <v>0</v>
      </c>
      <c r="JK74" s="2272">
        <f>'I - Capital RLM'!H74</f>
        <v>0</v>
      </c>
      <c r="JL74" s="2382">
        <f>'I - Capital RLM'!I74</f>
        <v>0</v>
      </c>
      <c r="JM74" s="2323"/>
      <c r="JN74" s="2129">
        <f>'I - Capital RLM'!K74</f>
        <v>0</v>
      </c>
      <c r="JO74" s="2323">
        <f t="shared" si="15"/>
        <v>0</v>
      </c>
      <c r="JQ74" s="2336">
        <f>'J - Capital In Year Schemes'!A74</f>
        <v>59</v>
      </c>
      <c r="JR74" s="2390">
        <f>'J - Capital In Year Schemes'!B74</f>
        <v>0</v>
      </c>
      <c r="JS74" s="2390">
        <f>'J - Capital In Year Schemes'!C74</f>
        <v>0</v>
      </c>
      <c r="JT74" s="2596">
        <f>'J - Capital In Year Schemes'!D74</f>
        <v>0</v>
      </c>
      <c r="JU74" s="2272">
        <f>'J - Capital In Year Schemes'!E74</f>
        <v>0</v>
      </c>
      <c r="JV74" s="2272">
        <f>'J - Capital In Year Schemes'!F74</f>
        <v>0</v>
      </c>
      <c r="JW74" s="2272">
        <f>'J - Capital In Year Schemes'!G74</f>
        <v>0</v>
      </c>
      <c r="JX74" s="2272">
        <f>'J - Capital In Year Schemes'!H74</f>
        <v>0</v>
      </c>
      <c r="JY74" s="2272">
        <f>'J - Capital In Year Schemes'!I74</f>
        <v>0</v>
      </c>
      <c r="JZ74" s="2272">
        <f>'J - Capital In Year Schemes'!J74</f>
        <v>0</v>
      </c>
      <c r="KA74" s="2272">
        <f>'J - Capital In Year Schemes'!K74</f>
        <v>0</v>
      </c>
      <c r="KB74" s="2272">
        <f>'J - Capital In Year Schemes'!L74</f>
        <v>0</v>
      </c>
      <c r="KC74" s="2272">
        <f>'J - Capital In Year Schemes'!M74</f>
        <v>0</v>
      </c>
      <c r="KD74" s="2272">
        <f>'J - Capital In Year Schemes'!N74</f>
        <v>0</v>
      </c>
      <c r="KE74" s="2272">
        <f>'J - Capital In Year Schemes'!O74</f>
        <v>0</v>
      </c>
      <c r="KF74" s="2272">
        <f>'J - Capital In Year Schemes'!P74</f>
        <v>0</v>
      </c>
      <c r="KG74" s="2272">
        <f>'J - Capital In Year Schemes'!Q74</f>
        <v>0</v>
      </c>
      <c r="KH74" s="2353">
        <f>'J - Capital In Year Schemes'!R74</f>
        <v>0</v>
      </c>
      <c r="KI74" s="2353">
        <f>'J - Capital In Year Schemes'!S74</f>
        <v>0</v>
      </c>
      <c r="KJ74" s="2354">
        <f>'J - Capital In Year Schemes'!T74</f>
        <v>0</v>
      </c>
      <c r="KK74" s="2323"/>
      <c r="LL74" s="1281"/>
      <c r="LM74" s="2667">
        <f>'M - Aged Debtors'!B74</f>
        <v>0</v>
      </c>
      <c r="LN74" s="2668">
        <f>'M - Aged Debtors'!C74</f>
        <v>0</v>
      </c>
      <c r="LO74" s="2669">
        <f>'M - Aged Debtors'!D74</f>
        <v>0</v>
      </c>
      <c r="LP74" s="2670">
        <f>'M - Aged Debtors'!E74</f>
        <v>0</v>
      </c>
      <c r="LQ74" s="2671">
        <f>'M - Aged Debtors'!F74</f>
        <v>0</v>
      </c>
      <c r="LR74" s="902" t="str">
        <f>'M - Aged Debtors'!G74</f>
        <v/>
      </c>
      <c r="LS74" s="899" t="str">
        <f>'M - Aged Debtors'!H74</f>
        <v/>
      </c>
      <c r="LT74" s="899" t="str">
        <f>'M - Aged Debtors'!I74</f>
        <v/>
      </c>
      <c r="LU74" s="900" t="str">
        <f>'M - Aged Debtors'!J74</f>
        <v/>
      </c>
      <c r="LV74" s="2043">
        <f>'M - Aged Debtors'!K74</f>
        <v>0</v>
      </c>
      <c r="LX74" s="2903" t="str">
        <f>'N - GMS'!A74</f>
        <v>Counselling</v>
      </c>
      <c r="LY74" s="2904"/>
      <c r="LZ74" s="511">
        <f>'N - GMS'!C74</f>
        <v>49</v>
      </c>
      <c r="MA74" s="71">
        <f>'N - GMS'!D74</f>
        <v>0</v>
      </c>
      <c r="MB74" s="2660">
        <f>'N - GMS'!E74</f>
        <v>0</v>
      </c>
      <c r="MC74" s="2660">
        <f>'N - GMS'!F74</f>
        <v>0</v>
      </c>
      <c r="MD74" s="513">
        <f>'N - GMS'!G74</f>
        <v>0</v>
      </c>
      <c r="ME74" s="231"/>
      <c r="MF74" s="1125">
        <f>'N - GMS'!I74</f>
        <v>0</v>
      </c>
    </row>
    <row r="75" spans="57:344" ht="20" customHeight="1" thickBot="1">
      <c r="BE75" s="90"/>
      <c r="BF75" s="90"/>
      <c r="BG75" s="914"/>
      <c r="BH75" s="111">
        <v>1</v>
      </c>
      <c r="BI75" s="112">
        <v>2</v>
      </c>
      <c r="BJ75" s="112">
        <v>3</v>
      </c>
      <c r="BK75" s="112">
        <v>4</v>
      </c>
      <c r="BL75" s="112">
        <v>5</v>
      </c>
      <c r="BM75" s="112">
        <v>6</v>
      </c>
      <c r="BN75" s="112">
        <v>7</v>
      </c>
      <c r="BO75" s="112">
        <v>8</v>
      </c>
      <c r="BP75" s="112">
        <v>9</v>
      </c>
      <c r="BQ75" s="112">
        <v>10</v>
      </c>
      <c r="BR75" s="112">
        <v>11</v>
      </c>
      <c r="BS75" s="113">
        <v>12</v>
      </c>
      <c r="BT75" s="114"/>
      <c r="BU75" s="85"/>
      <c r="BV75" s="2185"/>
      <c r="BW75" s="2185"/>
      <c r="BX75" s="97">
        <f>'B1 - Net Exp Profiles'!A75</f>
        <v>52</v>
      </c>
      <c r="BY75" s="1411" t="str">
        <f>'B1 - Net Exp Profiles'!B75</f>
        <v>Committed Reserves - Drugs - Forecast</v>
      </c>
      <c r="BZ75" s="1377">
        <f>'B1 - Net Exp Profiles'!C75</f>
        <v>0</v>
      </c>
      <c r="CA75" s="1051">
        <f>'B1 - Net Exp Profiles'!D75</f>
        <v>0</v>
      </c>
      <c r="CB75" s="1051">
        <f>'B1 - Net Exp Profiles'!E75</f>
        <v>0</v>
      </c>
      <c r="CC75" s="1051">
        <f>'B1 - Net Exp Profiles'!F75</f>
        <v>0</v>
      </c>
      <c r="CD75" s="1051">
        <f>'B1 - Net Exp Profiles'!G75</f>
        <v>0</v>
      </c>
      <c r="CE75" s="1051">
        <f>'B1 - Net Exp Profiles'!H75</f>
        <v>0</v>
      </c>
      <c r="CF75" s="1051">
        <f>'B1 - Net Exp Profiles'!I75</f>
        <v>0</v>
      </c>
      <c r="CG75" s="1051">
        <f>'B1 - Net Exp Profiles'!J75</f>
        <v>0</v>
      </c>
      <c r="CH75" s="1051">
        <f>'B1 - Net Exp Profiles'!K75</f>
        <v>0</v>
      </c>
      <c r="CI75" s="1051">
        <f>'B1 - Net Exp Profiles'!L75</f>
        <v>0</v>
      </c>
      <c r="CJ75" s="1051">
        <f>'B1 - Net Exp Profiles'!M75</f>
        <v>0</v>
      </c>
      <c r="CK75" s="1378">
        <f>'B1 - Net Exp Profiles'!N75</f>
        <v>0</v>
      </c>
      <c r="CL75" s="1349">
        <f>'B1 - Net Exp Profiles'!O75</f>
        <v>0</v>
      </c>
      <c r="CM75" s="1349">
        <f>'B1 - Net Exp Profiles'!P75</f>
        <v>0</v>
      </c>
      <c r="DF75" s="2137">
        <f>'B3 - COVID-19'!A73</f>
        <v>60</v>
      </c>
      <c r="DG75" s="2146" t="str">
        <f>'B3 - COVID-19'!B73</f>
        <v xml:space="preserve">Medical &amp; Dental </v>
      </c>
      <c r="DH75" s="1476">
        <f>'B3 - COVID-19'!C73</f>
        <v>0</v>
      </c>
      <c r="DI75" s="1473">
        <f>'B3 - COVID-19'!D73</f>
        <v>0</v>
      </c>
      <c r="DJ75" s="1473">
        <f>'B3 - COVID-19'!E73</f>
        <v>0</v>
      </c>
      <c r="DK75" s="1473">
        <f>'B3 - COVID-19'!F73</f>
        <v>0</v>
      </c>
      <c r="DL75" s="1473">
        <f>'B3 - COVID-19'!G73</f>
        <v>0</v>
      </c>
      <c r="DM75" s="1473">
        <f>'B3 - COVID-19'!H73</f>
        <v>0</v>
      </c>
      <c r="DN75" s="1473">
        <f>'B3 - COVID-19'!I73</f>
        <v>0</v>
      </c>
      <c r="DO75" s="1473">
        <f>'B3 - COVID-19'!J73</f>
        <v>0</v>
      </c>
      <c r="DP75" s="1473">
        <f>'B3 - COVID-19'!K73</f>
        <v>0</v>
      </c>
      <c r="DQ75" s="1473">
        <f>'B3 - COVID-19'!L73</f>
        <v>0</v>
      </c>
      <c r="DR75" s="1473">
        <f>'B3 - COVID-19'!M73</f>
        <v>0</v>
      </c>
      <c r="DS75" s="1480">
        <f>'B3 - COVID-19'!N73</f>
        <v>0</v>
      </c>
      <c r="DT75" s="2087">
        <f>'B3 - COVID-19'!O73</f>
        <v>0</v>
      </c>
      <c r="DU75" s="2088">
        <f>'B3 - COVID-19'!P73</f>
        <v>0</v>
      </c>
      <c r="DV75" s="85"/>
      <c r="DW75" s="85"/>
      <c r="DY75" s="85"/>
      <c r="DZ75" s="85"/>
      <c r="EA75" s="85"/>
      <c r="EB75" s="108"/>
      <c r="EC75" s="108"/>
      <c r="ED75" s="108"/>
      <c r="EE75" s="108"/>
      <c r="EF75" s="108"/>
      <c r="EG75" s="109"/>
      <c r="EH75" s="108"/>
      <c r="EI75" s="108"/>
      <c r="EJ75" s="108"/>
      <c r="EK75" s="108"/>
      <c r="EL75" s="110"/>
      <c r="EM75" s="110"/>
      <c r="EN75" s="110"/>
      <c r="EO75" s="148"/>
      <c r="EP75" s="2185"/>
      <c r="EQ75" s="2185"/>
      <c r="ER75" s="2185"/>
      <c r="ES75" s="2185"/>
      <c r="ET75" s="2185"/>
      <c r="EU75" s="2185"/>
      <c r="EV75" s="2185"/>
      <c r="EW75" s="2185"/>
      <c r="EX75" s="2187"/>
      <c r="EY75" s="2187"/>
      <c r="EZ75" s="2187"/>
      <c r="FA75" s="2187"/>
      <c r="FB75" s="2187"/>
      <c r="FC75" s="2187"/>
      <c r="FD75" s="2187"/>
      <c r="FE75" s="2187"/>
      <c r="FF75" s="2187"/>
      <c r="FG75" s="2187"/>
      <c r="FH75" s="2187"/>
      <c r="FI75" s="2187"/>
      <c r="FJ75" s="2187"/>
      <c r="FK75" s="2187"/>
      <c r="FL75" s="2187"/>
      <c r="FM75" s="2187"/>
      <c r="FN75" s="2187"/>
      <c r="FO75" s="2187"/>
      <c r="FP75" s="2187"/>
      <c r="FQ75" s="2187"/>
      <c r="FR75" s="2187"/>
      <c r="FS75" s="2187"/>
      <c r="GF75" s="397"/>
      <c r="GG75" s="397"/>
      <c r="GH75" s="397"/>
      <c r="GI75" s="397"/>
      <c r="GJ75" s="397"/>
      <c r="GK75" s="397"/>
      <c r="GL75" s="1941"/>
      <c r="GM75" s="1941"/>
      <c r="GN75" s="1941"/>
      <c r="GO75" s="1941"/>
      <c r="GP75" s="1941"/>
      <c r="GQ75" s="1941"/>
      <c r="GR75" s="2190"/>
      <c r="GT75" s="386">
        <f>'E1 - Invoiced Income'!A75</f>
        <v>60</v>
      </c>
      <c r="GU75" s="644">
        <f>'E1 - Invoiced Income'!B75</f>
        <v>0</v>
      </c>
      <c r="GV75" s="27">
        <f>'E1 - Invoiced Income'!C75</f>
        <v>0</v>
      </c>
      <c r="GW75" s="2823">
        <f>'E1 - Invoiced Income'!D75</f>
        <v>0</v>
      </c>
      <c r="GX75" s="213">
        <f>'E1 - Invoiced Income'!E75</f>
        <v>0</v>
      </c>
      <c r="GY75" s="2823">
        <f>'E1 - Invoiced Income'!F75</f>
        <v>0</v>
      </c>
      <c r="GZ75" s="2823">
        <f>'E1 - Invoiced Income'!G75</f>
        <v>0</v>
      </c>
      <c r="HA75" s="2823">
        <f>'E1 - Invoiced Income'!H75</f>
        <v>0</v>
      </c>
      <c r="HB75" s="2823">
        <f>'E1 - Invoiced Income'!I75</f>
        <v>0</v>
      </c>
      <c r="HC75" s="995"/>
      <c r="HD75" s="995"/>
      <c r="HE75" s="995"/>
      <c r="HF75" s="995"/>
      <c r="HG75" s="995"/>
      <c r="HH75" s="995"/>
      <c r="HI75" s="995"/>
      <c r="HJ75" s="995"/>
      <c r="HK75" s="995"/>
      <c r="HL75" s="995"/>
      <c r="HM75" s="205"/>
      <c r="HO75" s="1941"/>
      <c r="HP75" s="2205" t="str">
        <f>'F - SoFP'!B75</f>
        <v>ANALYSIS OF CASH  (opening, current &amp; closing)</v>
      </c>
      <c r="HQ75" s="2672" t="str">
        <f>'F - SoFP'!C75</f>
        <v>£'000</v>
      </c>
      <c r="HR75" s="2672" t="str">
        <f>'F - SoFP'!D75</f>
        <v>£'000</v>
      </c>
      <c r="HS75" s="2672" t="str">
        <f>'F - SoFP'!E75</f>
        <v>£'000</v>
      </c>
      <c r="HT75" s="2201"/>
      <c r="JD75" s="2351">
        <f>'I - Capital RLM'!A75</f>
        <v>51</v>
      </c>
      <c r="JE75" s="2390">
        <f>'I - Capital RLM'!B75</f>
        <v>0</v>
      </c>
      <c r="JF75" s="2272">
        <f>'I - Capital RLM'!C75</f>
        <v>0</v>
      </c>
      <c r="JG75" s="2272">
        <f>'I - Capital RLM'!D75</f>
        <v>0</v>
      </c>
      <c r="JH75" s="2382">
        <f>'I - Capital RLM'!E75</f>
        <v>0</v>
      </c>
      <c r="JI75" s="2198">
        <f>'I - Capital RLM'!F75</f>
        <v>0</v>
      </c>
      <c r="JJ75" s="2272">
        <f>'I - Capital RLM'!G75</f>
        <v>0</v>
      </c>
      <c r="JK75" s="2272">
        <f>'I - Capital RLM'!H75</f>
        <v>0</v>
      </c>
      <c r="JL75" s="2382">
        <f>'I - Capital RLM'!I75</f>
        <v>0</v>
      </c>
      <c r="JM75" s="2323"/>
      <c r="JN75" s="2129">
        <f>'I - Capital RLM'!K75</f>
        <v>0</v>
      </c>
      <c r="JO75" s="2323">
        <f t="shared" si="15"/>
        <v>0</v>
      </c>
      <c r="JQ75" s="2351">
        <f>'J - Capital In Year Schemes'!A75</f>
        <v>60</v>
      </c>
      <c r="JR75" s="2606">
        <f>'J - Capital In Year Schemes'!B75</f>
        <v>0</v>
      </c>
      <c r="JS75" s="2606">
        <f>'J - Capital In Year Schemes'!C75</f>
        <v>0</v>
      </c>
      <c r="JT75" s="2607">
        <f>'J - Capital In Year Schemes'!D75</f>
        <v>0</v>
      </c>
      <c r="JU75" s="2315">
        <f>'J - Capital In Year Schemes'!E75</f>
        <v>0</v>
      </c>
      <c r="JV75" s="2315">
        <f>'J - Capital In Year Schemes'!F75</f>
        <v>0</v>
      </c>
      <c r="JW75" s="2315">
        <f>'J - Capital In Year Schemes'!G75</f>
        <v>0</v>
      </c>
      <c r="JX75" s="2315">
        <f>'J - Capital In Year Schemes'!H75</f>
        <v>0</v>
      </c>
      <c r="JY75" s="2315">
        <f>'J - Capital In Year Schemes'!I75</f>
        <v>0</v>
      </c>
      <c r="JZ75" s="2315">
        <f>'J - Capital In Year Schemes'!J75</f>
        <v>0</v>
      </c>
      <c r="KA75" s="2315">
        <f>'J - Capital In Year Schemes'!K75</f>
        <v>0</v>
      </c>
      <c r="KB75" s="2315">
        <f>'J - Capital In Year Schemes'!L75</f>
        <v>0</v>
      </c>
      <c r="KC75" s="2315">
        <f>'J - Capital In Year Schemes'!M75</f>
        <v>0</v>
      </c>
      <c r="KD75" s="2315">
        <f>'J - Capital In Year Schemes'!N75</f>
        <v>0</v>
      </c>
      <c r="KE75" s="2315">
        <f>'J - Capital In Year Schemes'!O75</f>
        <v>0</v>
      </c>
      <c r="KF75" s="2315">
        <f>'J - Capital In Year Schemes'!P75</f>
        <v>0</v>
      </c>
      <c r="KG75" s="2315">
        <f>'J - Capital In Year Schemes'!Q75</f>
        <v>0</v>
      </c>
      <c r="KH75" s="2338">
        <f>'J - Capital In Year Schemes'!R75</f>
        <v>0</v>
      </c>
      <c r="KI75" s="2338">
        <f>'J - Capital In Year Schemes'!S75</f>
        <v>0</v>
      </c>
      <c r="KJ75" s="2339">
        <f>'J - Capital In Year Schemes'!T75</f>
        <v>0</v>
      </c>
      <c r="KK75" s="2323"/>
      <c r="LL75" s="1281"/>
      <c r="LM75" s="2667">
        <f>'M - Aged Debtors'!B75</f>
        <v>0</v>
      </c>
      <c r="LN75" s="2668">
        <f>'M - Aged Debtors'!C75</f>
        <v>0</v>
      </c>
      <c r="LO75" s="2669">
        <f>'M - Aged Debtors'!D75</f>
        <v>0</v>
      </c>
      <c r="LP75" s="2670">
        <f>'M - Aged Debtors'!E75</f>
        <v>0</v>
      </c>
      <c r="LQ75" s="2671">
        <f>'M - Aged Debtors'!F75</f>
        <v>0</v>
      </c>
      <c r="LR75" s="902" t="str">
        <f>'M - Aged Debtors'!G75</f>
        <v/>
      </c>
      <c r="LS75" s="899" t="str">
        <f>'M - Aged Debtors'!H75</f>
        <v/>
      </c>
      <c r="LT75" s="899" t="str">
        <f>'M - Aged Debtors'!I75</f>
        <v/>
      </c>
      <c r="LU75" s="900" t="str">
        <f>'M - Aged Debtors'!J75</f>
        <v/>
      </c>
      <c r="LV75" s="2043">
        <f>'M - Aged Debtors'!K75</f>
        <v>0</v>
      </c>
      <c r="LX75" s="2903" t="str">
        <f>'N - GMS'!A75</f>
        <v>Depo - Provera (including Implanon &amp; Nexplanon)</v>
      </c>
      <c r="LY75" s="2904"/>
      <c r="LZ75" s="511">
        <f>'N - GMS'!C75</f>
        <v>50</v>
      </c>
      <c r="MA75" s="238">
        <f>'N - GMS'!D75</f>
        <v>0</v>
      </c>
      <c r="MB75" s="2660">
        <f>'N - GMS'!E75</f>
        <v>0</v>
      </c>
      <c r="MC75" s="2660">
        <f>'N - GMS'!F75</f>
        <v>0</v>
      </c>
      <c r="MD75" s="513">
        <f>'N - GMS'!G75</f>
        <v>0</v>
      </c>
      <c r="ME75" s="231"/>
      <c r="MF75" s="1125">
        <f>'N - GMS'!I75</f>
        <v>0</v>
      </c>
    </row>
    <row r="76" spans="57:344" ht="20" customHeight="1" thickBot="1">
      <c r="BE76" s="1162"/>
      <c r="BF76" s="91" t="s">
        <v>296</v>
      </c>
      <c r="BG76" s="914"/>
      <c r="BH76" s="2690" t="s">
        <v>186</v>
      </c>
      <c r="BI76" s="2691" t="s">
        <v>90</v>
      </c>
      <c r="BJ76" s="2691" t="s">
        <v>91</v>
      </c>
      <c r="BK76" s="2691" t="s">
        <v>92</v>
      </c>
      <c r="BL76" s="2691" t="s">
        <v>93</v>
      </c>
      <c r="BM76" s="2691" t="s">
        <v>94</v>
      </c>
      <c r="BN76" s="2691" t="s">
        <v>95</v>
      </c>
      <c r="BO76" s="2691" t="s">
        <v>96</v>
      </c>
      <c r="BP76" s="2691" t="s">
        <v>97</v>
      </c>
      <c r="BQ76" s="2691" t="s">
        <v>98</v>
      </c>
      <c r="BR76" s="2691" t="s">
        <v>99</v>
      </c>
      <c r="BS76" s="2692" t="s">
        <v>100</v>
      </c>
      <c r="BT76" s="1159" t="s">
        <v>183</v>
      </c>
      <c r="BU76" s="1159" t="s">
        <v>447</v>
      </c>
      <c r="BV76" s="2185"/>
      <c r="BW76" s="2185"/>
      <c r="BX76" s="1889">
        <f>'B1 - Net Exp Profiles'!A76</f>
        <v>53</v>
      </c>
      <c r="BY76" s="1412" t="str">
        <f>'B1 - Net Exp Profiles'!B76</f>
        <v>Total Drugs Expenditure - Actual/Forecast</v>
      </c>
      <c r="BZ76" s="1352">
        <f>'B1 - Net Exp Profiles'!C76</f>
        <v>0</v>
      </c>
      <c r="CA76" s="1353">
        <f>'B1 - Net Exp Profiles'!D76</f>
        <v>0</v>
      </c>
      <c r="CB76" s="1353">
        <f>'B1 - Net Exp Profiles'!E76</f>
        <v>0</v>
      </c>
      <c r="CC76" s="1353">
        <f>'B1 - Net Exp Profiles'!F76</f>
        <v>0</v>
      </c>
      <c r="CD76" s="1353">
        <f>'B1 - Net Exp Profiles'!G76</f>
        <v>0</v>
      </c>
      <c r="CE76" s="1353">
        <f>'B1 - Net Exp Profiles'!H76</f>
        <v>0</v>
      </c>
      <c r="CF76" s="1353">
        <f>'B1 - Net Exp Profiles'!I76</f>
        <v>0</v>
      </c>
      <c r="CG76" s="1353">
        <f>'B1 - Net Exp Profiles'!J76</f>
        <v>0</v>
      </c>
      <c r="CH76" s="1353">
        <f>'B1 - Net Exp Profiles'!K76</f>
        <v>0</v>
      </c>
      <c r="CI76" s="1353">
        <f>'B1 - Net Exp Profiles'!L76</f>
        <v>0</v>
      </c>
      <c r="CJ76" s="1353">
        <f>'B1 - Net Exp Profiles'!M76</f>
        <v>0</v>
      </c>
      <c r="CK76" s="1510">
        <f>'B1 - Net Exp Profiles'!N76</f>
        <v>0</v>
      </c>
      <c r="CL76" s="1511">
        <f>'B1 - Net Exp Profiles'!O76</f>
        <v>0</v>
      </c>
      <c r="CM76" s="1208">
        <f>'B1 - Net Exp Profiles'!P76</f>
        <v>0</v>
      </c>
      <c r="DF76" s="2137">
        <f>'B3 - COVID-19'!A74</f>
        <v>61</v>
      </c>
      <c r="DG76" s="2146" t="str">
        <f>'B3 - COVID-19'!B74</f>
        <v xml:space="preserve">Nursing &amp; Midwifery Registered </v>
      </c>
      <c r="DH76" s="1476">
        <f>'B3 - COVID-19'!C74</f>
        <v>0</v>
      </c>
      <c r="DI76" s="1473">
        <f>'B3 - COVID-19'!D74</f>
        <v>0</v>
      </c>
      <c r="DJ76" s="1473">
        <f>'B3 - COVID-19'!E74</f>
        <v>0</v>
      </c>
      <c r="DK76" s="1473">
        <f>'B3 - COVID-19'!F74</f>
        <v>0</v>
      </c>
      <c r="DL76" s="1473">
        <f>'B3 - COVID-19'!G74</f>
        <v>0</v>
      </c>
      <c r="DM76" s="1473">
        <f>'B3 - COVID-19'!H74</f>
        <v>0</v>
      </c>
      <c r="DN76" s="1473">
        <f>'B3 - COVID-19'!I74</f>
        <v>0</v>
      </c>
      <c r="DO76" s="1473">
        <f>'B3 - COVID-19'!J74</f>
        <v>0</v>
      </c>
      <c r="DP76" s="1473">
        <f>'B3 - COVID-19'!K74</f>
        <v>0</v>
      </c>
      <c r="DQ76" s="1473">
        <f>'B3 - COVID-19'!L74</f>
        <v>0</v>
      </c>
      <c r="DR76" s="1473">
        <f>'B3 - COVID-19'!M74</f>
        <v>0</v>
      </c>
      <c r="DS76" s="1480">
        <f>'B3 - COVID-19'!N74</f>
        <v>0</v>
      </c>
      <c r="DT76" s="2087">
        <f>'B3 - COVID-19'!O74</f>
        <v>0</v>
      </c>
      <c r="DU76" s="2088">
        <f>'B3 - COVID-19'!P74</f>
        <v>0</v>
      </c>
      <c r="DV76" s="85"/>
      <c r="DW76" s="85"/>
      <c r="DY76" s="85"/>
      <c r="DZ76" s="86" t="str">
        <f>'C, C1 &amp; C2 - Savings Schemes'!B76</f>
        <v>Table C2- Savings Schemes Agency/Locum Paid at a Premium Analysis</v>
      </c>
      <c r="EA76" s="660"/>
      <c r="EB76" s="1000"/>
      <c r="EC76" s="1000"/>
      <c r="ED76" s="1000"/>
      <c r="EE76" s="1000"/>
      <c r="EF76" s="1000"/>
      <c r="EG76" s="1001"/>
      <c r="EH76" s="1000" t="s">
        <v>296</v>
      </c>
      <c r="EI76" s="1000"/>
      <c r="EJ76" s="1000"/>
      <c r="EK76" s="1000"/>
      <c r="EL76" s="1000"/>
      <c r="EM76" s="1000"/>
      <c r="EN76" s="1002"/>
      <c r="EO76" s="1003"/>
      <c r="EP76" s="2185"/>
      <c r="EQ76" s="2185"/>
      <c r="ER76" s="2185"/>
      <c r="ES76" s="2185"/>
      <c r="ET76" s="2185"/>
      <c r="EU76" s="2185"/>
      <c r="EV76" s="2185"/>
      <c r="EW76" s="2185"/>
      <c r="EX76" s="2187"/>
      <c r="EY76" s="2187"/>
      <c r="EZ76" s="2187"/>
      <c r="FA76" s="2187"/>
      <c r="FB76" s="2187"/>
      <c r="FC76" s="2187"/>
      <c r="FD76" s="2187"/>
      <c r="FE76" s="2187"/>
      <c r="FF76" s="2187"/>
      <c r="FG76" s="2187"/>
      <c r="FH76" s="2187"/>
      <c r="FI76" s="2187"/>
      <c r="FJ76" s="2187"/>
      <c r="FK76" s="2187"/>
      <c r="FL76" s="2187"/>
      <c r="FM76" s="2187"/>
      <c r="FN76" s="2187"/>
      <c r="FO76" s="2187"/>
      <c r="FP76" s="2187"/>
      <c r="FQ76" s="2187"/>
      <c r="FR76" s="2187"/>
      <c r="FS76" s="2187"/>
      <c r="GF76" s="397"/>
      <c r="GG76" s="397"/>
      <c r="GH76" s="397"/>
      <c r="GI76" s="397"/>
      <c r="GJ76" s="397"/>
      <c r="GK76" s="397"/>
      <c r="GL76" s="1941"/>
      <c r="GM76" s="1941"/>
      <c r="GN76" s="1941"/>
      <c r="GO76" s="1941"/>
      <c r="GP76" s="1941"/>
      <c r="GQ76" s="1941"/>
      <c r="GR76" s="2190"/>
      <c r="GT76" s="386">
        <f>'E1 - Invoiced Income'!A76</f>
        <v>61</v>
      </c>
      <c r="GU76" s="644">
        <f>'E1 - Invoiced Income'!B76</f>
        <v>0</v>
      </c>
      <c r="GV76" s="27">
        <f>'E1 - Invoiced Income'!C76</f>
        <v>0</v>
      </c>
      <c r="GW76" s="2823">
        <f>'E1 - Invoiced Income'!D76</f>
        <v>0</v>
      </c>
      <c r="GX76" s="213">
        <f>'E1 - Invoiced Income'!E76</f>
        <v>0</v>
      </c>
      <c r="GY76" s="2823">
        <f>'E1 - Invoiced Income'!F76</f>
        <v>0</v>
      </c>
      <c r="GZ76" s="2823">
        <f>'E1 - Invoiced Income'!G76</f>
        <v>0</v>
      </c>
      <c r="HA76" s="2823">
        <f>'E1 - Invoiced Income'!H76</f>
        <v>0</v>
      </c>
      <c r="HB76" s="2823">
        <f>'E1 - Invoiced Income'!I76</f>
        <v>0</v>
      </c>
      <c r="HC76" s="995"/>
      <c r="HD76" s="995"/>
      <c r="HE76" s="995"/>
      <c r="HF76" s="995"/>
      <c r="HG76" s="995"/>
      <c r="HH76" s="995"/>
      <c r="HI76" s="995"/>
      <c r="HJ76" s="995"/>
      <c r="HK76" s="995"/>
      <c r="HL76" s="995"/>
      <c r="HM76" s="205"/>
      <c r="HO76" s="2701">
        <f>'F - SoFP'!A76</f>
        <v>46</v>
      </c>
      <c r="HP76" s="2702" t="str">
        <f>'F - SoFP'!B76</f>
        <v>Capital</v>
      </c>
      <c r="HQ76" s="2680">
        <f>'F - SoFP'!C76</f>
        <v>0</v>
      </c>
      <c r="HR76" s="2680">
        <f>'F - SoFP'!D76</f>
        <v>0</v>
      </c>
      <c r="HS76" s="2680">
        <f>'F - SoFP'!E76</f>
        <v>0</v>
      </c>
      <c r="HT76" s="2201"/>
      <c r="JD76" s="2336">
        <f>'I - Capital RLM'!A76</f>
        <v>52</v>
      </c>
      <c r="JE76" s="2390">
        <f>'I - Capital RLM'!B76</f>
        <v>0</v>
      </c>
      <c r="JF76" s="2272">
        <f>'I - Capital RLM'!C76</f>
        <v>0</v>
      </c>
      <c r="JG76" s="2272">
        <f>'I - Capital RLM'!D76</f>
        <v>0</v>
      </c>
      <c r="JH76" s="2382">
        <f>'I - Capital RLM'!E76</f>
        <v>0</v>
      </c>
      <c r="JI76" s="2198">
        <f>'I - Capital RLM'!F76</f>
        <v>0</v>
      </c>
      <c r="JJ76" s="2272">
        <f>'I - Capital RLM'!G76</f>
        <v>0</v>
      </c>
      <c r="JK76" s="2272">
        <f>'I - Capital RLM'!H76</f>
        <v>0</v>
      </c>
      <c r="JL76" s="2382">
        <f>'I - Capital RLM'!I76</f>
        <v>0</v>
      </c>
      <c r="JM76" s="2323"/>
      <c r="JN76" s="2129">
        <f>'I - Capital RLM'!K76</f>
        <v>0</v>
      </c>
      <c r="JO76" s="2323">
        <f t="shared" si="15"/>
        <v>0</v>
      </c>
      <c r="JQ76" s="2570">
        <f>'J - Capital In Year Schemes'!A76</f>
        <v>61</v>
      </c>
      <c r="JR76" s="2598" t="str">
        <f>'J - Capital In Year Schemes'!B76</f>
        <v>Sub Total</v>
      </c>
      <c r="JS76" s="2598">
        <f>'J - Capital In Year Schemes'!C76</f>
        <v>0</v>
      </c>
      <c r="JT76" s="2300">
        <f>'J - Capital In Year Schemes'!D76</f>
        <v>0</v>
      </c>
      <c r="JU76" s="2300">
        <f>'J - Capital In Year Schemes'!E76</f>
        <v>0</v>
      </c>
      <c r="JV76" s="2300">
        <f>'J - Capital In Year Schemes'!F76</f>
        <v>0</v>
      </c>
      <c r="JW76" s="2300">
        <f>'J - Capital In Year Schemes'!G76</f>
        <v>0</v>
      </c>
      <c r="JX76" s="2300">
        <f>'J - Capital In Year Schemes'!H76</f>
        <v>0</v>
      </c>
      <c r="JY76" s="2300">
        <f>'J - Capital In Year Schemes'!I76</f>
        <v>0</v>
      </c>
      <c r="JZ76" s="2300">
        <f>'J - Capital In Year Schemes'!J76</f>
        <v>0</v>
      </c>
      <c r="KA76" s="2300">
        <f>'J - Capital In Year Schemes'!K76</f>
        <v>0</v>
      </c>
      <c r="KB76" s="2300">
        <f>'J - Capital In Year Schemes'!L76</f>
        <v>0</v>
      </c>
      <c r="KC76" s="2300">
        <f>'J - Capital In Year Schemes'!M76</f>
        <v>0</v>
      </c>
      <c r="KD76" s="2300">
        <f>'J - Capital In Year Schemes'!N76</f>
        <v>0</v>
      </c>
      <c r="KE76" s="2300">
        <f>'J - Capital In Year Schemes'!O76</f>
        <v>0</v>
      </c>
      <c r="KF76" s="2300">
        <f>'J - Capital In Year Schemes'!P76</f>
        <v>0</v>
      </c>
      <c r="KG76" s="2300">
        <f>'J - Capital In Year Schemes'!Q76</f>
        <v>0</v>
      </c>
      <c r="KH76" s="2300">
        <f>'J - Capital In Year Schemes'!R76</f>
        <v>0</v>
      </c>
      <c r="KI76" s="2300">
        <f>'J - Capital In Year Schemes'!S76</f>
        <v>0</v>
      </c>
      <c r="KJ76" s="2611">
        <f>'J - Capital In Year Schemes'!T76</f>
        <v>0</v>
      </c>
      <c r="KK76" s="2323"/>
      <c r="LL76" s="1281"/>
      <c r="LM76" s="2667">
        <f>'M - Aged Debtors'!B76</f>
        <v>0</v>
      </c>
      <c r="LN76" s="2668">
        <f>'M - Aged Debtors'!C76</f>
        <v>0</v>
      </c>
      <c r="LO76" s="2669">
        <f>'M - Aged Debtors'!D76</f>
        <v>0</v>
      </c>
      <c r="LP76" s="2670">
        <f>'M - Aged Debtors'!E76</f>
        <v>0</v>
      </c>
      <c r="LQ76" s="2671">
        <f>'M - Aged Debtors'!F76</f>
        <v>0</v>
      </c>
      <c r="LR76" s="902" t="str">
        <f>'M - Aged Debtors'!G76</f>
        <v/>
      </c>
      <c r="LS76" s="899" t="str">
        <f>'M - Aged Debtors'!H76</f>
        <v/>
      </c>
      <c r="LT76" s="899" t="str">
        <f>'M - Aged Debtors'!I76</f>
        <v/>
      </c>
      <c r="LU76" s="900" t="str">
        <f>'M - Aged Debtors'!J76</f>
        <v/>
      </c>
      <c r="LV76" s="2043">
        <f>'M - Aged Debtors'!K76</f>
        <v>0</v>
      </c>
      <c r="LX76" s="2903" t="str">
        <f>'N - GMS'!A76</f>
        <v>Dermatology</v>
      </c>
      <c r="LY76" s="2904"/>
      <c r="LZ76" s="511">
        <f>'N - GMS'!C76</f>
        <v>51</v>
      </c>
      <c r="MA76" s="2659">
        <f>'N - GMS'!D76</f>
        <v>0</v>
      </c>
      <c r="MB76" s="2660">
        <f>'N - GMS'!E76</f>
        <v>0</v>
      </c>
      <c r="MC76" s="2660">
        <f>'N - GMS'!F76</f>
        <v>0</v>
      </c>
      <c r="MD76" s="513">
        <f>'N - GMS'!G76</f>
        <v>0</v>
      </c>
      <c r="ME76" s="231"/>
      <c r="MF76" s="1125">
        <f>'N - GMS'!I76</f>
        <v>0</v>
      </c>
    </row>
    <row r="77" spans="57:344" ht="20" customHeight="1" thickBot="1">
      <c r="BE77" s="1162"/>
      <c r="BF77" s="91"/>
      <c r="BG77" s="2121"/>
      <c r="BH77" s="655" t="s">
        <v>51</v>
      </c>
      <c r="BI77" s="656" t="s">
        <v>51</v>
      </c>
      <c r="BJ77" s="656" t="s">
        <v>51</v>
      </c>
      <c r="BK77" s="656" t="s">
        <v>51</v>
      </c>
      <c r="BL77" s="656" t="s">
        <v>51</v>
      </c>
      <c r="BM77" s="656" t="s">
        <v>51</v>
      </c>
      <c r="BN77" s="656" t="s">
        <v>51</v>
      </c>
      <c r="BO77" s="656" t="s">
        <v>51</v>
      </c>
      <c r="BP77" s="656" t="s">
        <v>51</v>
      </c>
      <c r="BQ77" s="656" t="s">
        <v>51</v>
      </c>
      <c r="BR77" s="656" t="s">
        <v>51</v>
      </c>
      <c r="BS77" s="657" t="s">
        <v>51</v>
      </c>
      <c r="BT77" s="1161"/>
      <c r="BU77" s="1161"/>
      <c r="BV77" s="2185"/>
      <c r="BW77" s="2185"/>
      <c r="BX77" s="155">
        <f>'B1 - Net Exp Profiles'!A77</f>
        <v>54</v>
      </c>
      <c r="BY77" s="1407" t="str">
        <f>'B1 - Net Exp Profiles'!B77</f>
        <v>Drugs Expenditure Movement</v>
      </c>
      <c r="BZ77" s="1379">
        <f>'B1 - Net Exp Profiles'!C77</f>
        <v>0</v>
      </c>
      <c r="CA77" s="1389">
        <f>'B1 - Net Exp Profiles'!D77</f>
        <v>0</v>
      </c>
      <c r="CB77" s="1389">
        <f>'B1 - Net Exp Profiles'!E77</f>
        <v>0</v>
      </c>
      <c r="CC77" s="1389">
        <f>'B1 - Net Exp Profiles'!F77</f>
        <v>0</v>
      </c>
      <c r="CD77" s="1389">
        <f>'B1 - Net Exp Profiles'!G77</f>
        <v>0</v>
      </c>
      <c r="CE77" s="1389">
        <f>'B1 - Net Exp Profiles'!H77</f>
        <v>0</v>
      </c>
      <c r="CF77" s="1389">
        <f>'B1 - Net Exp Profiles'!I77</f>
        <v>0</v>
      </c>
      <c r="CG77" s="1389">
        <f>'B1 - Net Exp Profiles'!J77</f>
        <v>0</v>
      </c>
      <c r="CH77" s="1389">
        <f>'B1 - Net Exp Profiles'!K77</f>
        <v>0</v>
      </c>
      <c r="CI77" s="1389">
        <f>'B1 - Net Exp Profiles'!L77</f>
        <v>0</v>
      </c>
      <c r="CJ77" s="1389">
        <f>'B1 - Net Exp Profiles'!M77</f>
        <v>0</v>
      </c>
      <c r="CK77" s="1390">
        <f>'B1 - Net Exp Profiles'!N77</f>
        <v>0</v>
      </c>
      <c r="CL77" s="1511">
        <f>'B1 - Net Exp Profiles'!O77</f>
        <v>0</v>
      </c>
      <c r="CM77" s="1208">
        <f>'B1 - Net Exp Profiles'!P77</f>
        <v>0</v>
      </c>
      <c r="DF77" s="2137">
        <f>'B3 - COVID-19'!A75</f>
        <v>62</v>
      </c>
      <c r="DG77" s="2146" t="str">
        <f>'B3 - COVID-19'!B75</f>
        <v>Prof Scientific &amp; Technical</v>
      </c>
      <c r="DH77" s="1476">
        <f>'B3 - COVID-19'!C75</f>
        <v>0</v>
      </c>
      <c r="DI77" s="1473">
        <f>'B3 - COVID-19'!D75</f>
        <v>0</v>
      </c>
      <c r="DJ77" s="1473">
        <f>'B3 - COVID-19'!E75</f>
        <v>0</v>
      </c>
      <c r="DK77" s="1473">
        <f>'B3 - COVID-19'!F75</f>
        <v>0</v>
      </c>
      <c r="DL77" s="1473">
        <f>'B3 - COVID-19'!G75</f>
        <v>0</v>
      </c>
      <c r="DM77" s="1473">
        <f>'B3 - COVID-19'!H75</f>
        <v>0</v>
      </c>
      <c r="DN77" s="1473">
        <f>'B3 - COVID-19'!I75</f>
        <v>0</v>
      </c>
      <c r="DO77" s="1473">
        <f>'B3 - COVID-19'!J75</f>
        <v>0</v>
      </c>
      <c r="DP77" s="1473">
        <f>'B3 - COVID-19'!K75</f>
        <v>0</v>
      </c>
      <c r="DQ77" s="1473">
        <f>'B3 - COVID-19'!L75</f>
        <v>0</v>
      </c>
      <c r="DR77" s="1473">
        <f>'B3 - COVID-19'!M75</f>
        <v>0</v>
      </c>
      <c r="DS77" s="1480">
        <f>'B3 - COVID-19'!N75</f>
        <v>0</v>
      </c>
      <c r="DT77" s="2087">
        <f>'B3 - COVID-19'!O75</f>
        <v>0</v>
      </c>
      <c r="DU77" s="2088">
        <f>'B3 - COVID-19'!P75</f>
        <v>0</v>
      </c>
      <c r="DV77" s="85"/>
      <c r="DW77" s="85"/>
      <c r="DY77" s="85"/>
      <c r="DZ77" s="121"/>
      <c r="EA77" s="362">
        <f>+EA37</f>
        <v>0</v>
      </c>
      <c r="EB77" s="1001"/>
      <c r="EC77" s="1000"/>
      <c r="ED77" s="1000"/>
      <c r="EE77" s="1000"/>
      <c r="EF77" s="1000"/>
      <c r="EG77" s="1001"/>
      <c r="EH77" s="1000"/>
      <c r="EI77" s="1000"/>
      <c r="EJ77" s="1000"/>
      <c r="EK77" s="1000"/>
      <c r="EL77" s="1000"/>
      <c r="EM77" s="1000"/>
      <c r="EN77" s="1002"/>
      <c r="EO77" s="1003"/>
      <c r="EP77" s="2185"/>
      <c r="EQ77" s="2185"/>
      <c r="ER77" s="2185"/>
      <c r="ES77" s="2185"/>
      <c r="ET77" s="2185"/>
      <c r="EU77" s="2185"/>
      <c r="EV77" s="2185"/>
      <c r="EW77" s="2185"/>
      <c r="EX77" s="2187"/>
      <c r="EY77" s="2187"/>
      <c r="EZ77" s="2187"/>
      <c r="FA77" s="2187"/>
      <c r="FB77" s="2187"/>
      <c r="FC77" s="2187"/>
      <c r="FD77" s="2187"/>
      <c r="FE77" s="2187"/>
      <c r="FF77" s="2187"/>
      <c r="FG77" s="2187"/>
      <c r="FH77" s="2187"/>
      <c r="FI77" s="2187"/>
      <c r="FJ77" s="2187"/>
      <c r="FK77" s="2187"/>
      <c r="FL77" s="2187"/>
      <c r="FM77" s="2187"/>
      <c r="FN77" s="2187"/>
      <c r="FO77" s="2187"/>
      <c r="FP77" s="2187"/>
      <c r="FQ77" s="2187"/>
      <c r="FR77" s="2187"/>
      <c r="FS77" s="2187"/>
      <c r="GF77" s="397"/>
      <c r="GG77" s="397"/>
      <c r="GH77" s="397"/>
      <c r="GI77" s="397"/>
      <c r="GJ77" s="397"/>
      <c r="GK77" s="397"/>
      <c r="GL77" s="1941"/>
      <c r="GM77" s="1941"/>
      <c r="GN77" s="1941"/>
      <c r="GO77" s="1941"/>
      <c r="GP77" s="1941"/>
      <c r="GQ77" s="1941"/>
      <c r="GR77" s="2190"/>
      <c r="GT77" s="386">
        <f>'E1 - Invoiced Income'!A77</f>
        <v>62</v>
      </c>
      <c r="GU77" s="644">
        <f>'E1 - Invoiced Income'!B77</f>
        <v>0</v>
      </c>
      <c r="GV77" s="27">
        <f>'E1 - Invoiced Income'!C77</f>
        <v>0</v>
      </c>
      <c r="GW77" s="2823">
        <f>'E1 - Invoiced Income'!D77</f>
        <v>0</v>
      </c>
      <c r="GX77" s="213">
        <f>'E1 - Invoiced Income'!E77</f>
        <v>0</v>
      </c>
      <c r="GY77" s="2823">
        <f>'E1 - Invoiced Income'!F77</f>
        <v>0</v>
      </c>
      <c r="GZ77" s="2823">
        <f>'E1 - Invoiced Income'!G77</f>
        <v>0</v>
      </c>
      <c r="HA77" s="2823">
        <f>'E1 - Invoiced Income'!H77</f>
        <v>0</v>
      </c>
      <c r="HB77" s="2823">
        <f>'E1 - Invoiced Income'!I77</f>
        <v>0</v>
      </c>
      <c r="HC77" s="995"/>
      <c r="HD77" s="995"/>
      <c r="HE77" s="995"/>
      <c r="HF77" s="995"/>
      <c r="HG77" s="995"/>
      <c r="HH77" s="995"/>
      <c r="HI77" s="995"/>
      <c r="HJ77" s="995"/>
      <c r="HK77" s="995"/>
      <c r="HL77" s="995"/>
      <c r="HM77" s="205"/>
      <c r="HO77" s="2705">
        <f>'F - SoFP'!A77</f>
        <v>47</v>
      </c>
      <c r="HP77" s="2706" t="str">
        <f>'F - SoFP'!B77</f>
        <v>Revenue</v>
      </c>
      <c r="HQ77" s="2696">
        <f>'F - SoFP'!C77</f>
        <v>0</v>
      </c>
      <c r="HR77" s="2696">
        <f>'F - SoFP'!D77</f>
        <v>0</v>
      </c>
      <c r="HS77" s="2696">
        <f>'F - SoFP'!E77</f>
        <v>0</v>
      </c>
      <c r="HT77" s="2201"/>
      <c r="JD77" s="2351">
        <f>'I - Capital RLM'!A77</f>
        <v>53</v>
      </c>
      <c r="JE77" s="2390">
        <f>'I - Capital RLM'!B77</f>
        <v>0</v>
      </c>
      <c r="JF77" s="2272">
        <f>'I - Capital RLM'!C77</f>
        <v>0</v>
      </c>
      <c r="JG77" s="2272">
        <f>'I - Capital RLM'!D77</f>
        <v>0</v>
      </c>
      <c r="JH77" s="2382">
        <f>'I - Capital RLM'!E77</f>
        <v>0</v>
      </c>
      <c r="JI77" s="2198">
        <f>'I - Capital RLM'!F77</f>
        <v>0</v>
      </c>
      <c r="JJ77" s="2272">
        <f>'I - Capital RLM'!G77</f>
        <v>0</v>
      </c>
      <c r="JK77" s="2272">
        <f>'I - Capital RLM'!H77</f>
        <v>0</v>
      </c>
      <c r="JL77" s="2382">
        <f>'I - Capital RLM'!I77</f>
        <v>0</v>
      </c>
      <c r="JM77" s="2323"/>
      <c r="JN77" s="2129">
        <f>'I - Capital RLM'!K77</f>
        <v>0</v>
      </c>
      <c r="JO77" s="2323">
        <f t="shared" si="15"/>
        <v>0</v>
      </c>
      <c r="JQ77" s="2578"/>
      <c r="JR77" s="2707"/>
      <c r="JS77" s="1942"/>
      <c r="JT77" s="2580"/>
      <c r="JU77" s="2580"/>
      <c r="JV77" s="2581"/>
      <c r="JW77" s="2581"/>
      <c r="JX77" s="2581"/>
      <c r="JY77" s="2581"/>
      <c r="JZ77" s="2581"/>
      <c r="KA77" s="2581"/>
      <c r="KB77" s="2581"/>
      <c r="KC77" s="2581"/>
      <c r="KD77" s="2581"/>
      <c r="KE77" s="2581"/>
      <c r="KF77" s="2581">
        <f>'J - Capital In Year Schemes'!P77</f>
        <v>0</v>
      </c>
      <c r="KG77" s="2581">
        <f>'J - Capital In Year Schemes'!Q77</f>
        <v>0</v>
      </c>
      <c r="KH77" s="2708">
        <f>'J - Capital In Year Schemes'!R77</f>
        <v>0</v>
      </c>
      <c r="KI77" s="2708">
        <f>'J - Capital In Year Schemes'!S77</f>
        <v>0</v>
      </c>
      <c r="KJ77" s="2581">
        <f>'J - Capital In Year Schemes'!T77</f>
        <v>0</v>
      </c>
      <c r="KK77" s="2582"/>
      <c r="LL77" s="1281"/>
      <c r="LM77" s="2667">
        <f>'M - Aged Debtors'!B77</f>
        <v>0</v>
      </c>
      <c r="LN77" s="2668">
        <f>'M - Aged Debtors'!C77</f>
        <v>0</v>
      </c>
      <c r="LO77" s="2669">
        <f>'M - Aged Debtors'!D77</f>
        <v>0</v>
      </c>
      <c r="LP77" s="2670">
        <f>'M - Aged Debtors'!E77</f>
        <v>0</v>
      </c>
      <c r="LQ77" s="2671">
        <f>'M - Aged Debtors'!F77</f>
        <v>0</v>
      </c>
      <c r="LR77" s="902" t="str">
        <f>'M - Aged Debtors'!G77</f>
        <v/>
      </c>
      <c r="LS77" s="899" t="str">
        <f>'M - Aged Debtors'!H77</f>
        <v/>
      </c>
      <c r="LT77" s="899" t="str">
        <f>'M - Aged Debtors'!I77</f>
        <v/>
      </c>
      <c r="LU77" s="900" t="str">
        <f>'M - Aged Debtors'!J77</f>
        <v/>
      </c>
      <c r="LV77" s="2043">
        <f>'M - Aged Debtors'!K77</f>
        <v>0</v>
      </c>
      <c r="LX77" s="2903" t="str">
        <f>'N - GMS'!A77</f>
        <v>Dietetics</v>
      </c>
      <c r="LY77" s="2904"/>
      <c r="LZ77" s="511">
        <f>'N - GMS'!C77</f>
        <v>52</v>
      </c>
      <c r="MA77" s="71">
        <f>'N - GMS'!D77</f>
        <v>0</v>
      </c>
      <c r="MB77" s="2660">
        <f>'N - GMS'!E77</f>
        <v>0</v>
      </c>
      <c r="MC77" s="2660">
        <f>'N - GMS'!F77</f>
        <v>0</v>
      </c>
      <c r="MD77" s="513">
        <f>'N - GMS'!G77</f>
        <v>0</v>
      </c>
      <c r="ME77" s="231"/>
      <c r="MF77" s="1125">
        <f>'N - GMS'!I77</f>
        <v>0</v>
      </c>
    </row>
    <row r="78" spans="57:344" ht="20" customHeight="1" thickBot="1">
      <c r="BE78" s="155"/>
      <c r="BF78" s="1199" t="s">
        <v>498</v>
      </c>
      <c r="BG78" s="1180"/>
      <c r="BH78" s="1248"/>
      <c r="BI78" s="1249"/>
      <c r="BJ78" s="1249"/>
      <c r="BK78" s="1249"/>
      <c r="BL78" s="1249"/>
      <c r="BM78" s="1249"/>
      <c r="BN78" s="1249"/>
      <c r="BO78" s="1249"/>
      <c r="BP78" s="1249"/>
      <c r="BQ78" s="1249"/>
      <c r="BR78" s="1249"/>
      <c r="BS78" s="1250"/>
      <c r="BT78" s="1200"/>
      <c r="BU78" s="1200"/>
      <c r="BV78" s="2185"/>
      <c r="BW78" s="2185"/>
      <c r="BX78" s="1214">
        <f>'B1 - Net Exp Profiles'!A78</f>
        <v>55</v>
      </c>
      <c r="BY78" s="1402" t="str">
        <f>'B1 - Net Exp Profiles'!B78</f>
        <v>Total Medicines Management Savings - Current Plan</v>
      </c>
      <c r="BZ78" s="1428">
        <f>'B1 - Net Exp Profiles'!C78</f>
        <v>0</v>
      </c>
      <c r="CA78" s="1429">
        <f>'B1 - Net Exp Profiles'!D78</f>
        <v>0</v>
      </c>
      <c r="CB78" s="1429">
        <f>'B1 - Net Exp Profiles'!E78</f>
        <v>0</v>
      </c>
      <c r="CC78" s="1429">
        <f>'B1 - Net Exp Profiles'!F78</f>
        <v>0</v>
      </c>
      <c r="CD78" s="1429">
        <f>'B1 - Net Exp Profiles'!G78</f>
        <v>0</v>
      </c>
      <c r="CE78" s="1429">
        <f>'B1 - Net Exp Profiles'!H78</f>
        <v>0</v>
      </c>
      <c r="CF78" s="1429">
        <f>'B1 - Net Exp Profiles'!I78</f>
        <v>0</v>
      </c>
      <c r="CG78" s="1429">
        <f>'B1 - Net Exp Profiles'!J78</f>
        <v>0</v>
      </c>
      <c r="CH78" s="1429">
        <f>'B1 - Net Exp Profiles'!K78</f>
        <v>0</v>
      </c>
      <c r="CI78" s="1429">
        <f>'B1 - Net Exp Profiles'!L78</f>
        <v>0</v>
      </c>
      <c r="CJ78" s="1429">
        <f>'B1 - Net Exp Profiles'!M78</f>
        <v>0</v>
      </c>
      <c r="CK78" s="1430">
        <f>'B1 - Net Exp Profiles'!N78</f>
        <v>0</v>
      </c>
      <c r="CL78" s="1366">
        <f>'B1 - Net Exp Profiles'!O78</f>
        <v>0</v>
      </c>
      <c r="CM78" s="1208">
        <f>'B1 - Net Exp Profiles'!P78</f>
        <v>0</v>
      </c>
      <c r="DF78" s="2137">
        <f>'B3 - COVID-19'!A76</f>
        <v>63</v>
      </c>
      <c r="DG78" s="2146" t="str">
        <f>'B3 - COVID-19'!B76</f>
        <v xml:space="preserve">Additional Clinical Services </v>
      </c>
      <c r="DH78" s="1476">
        <f>'B3 - COVID-19'!C76</f>
        <v>0</v>
      </c>
      <c r="DI78" s="1473">
        <f>'B3 - COVID-19'!D76</f>
        <v>0</v>
      </c>
      <c r="DJ78" s="1473">
        <f>'B3 - COVID-19'!E76</f>
        <v>0</v>
      </c>
      <c r="DK78" s="1473">
        <f>'B3 - COVID-19'!F76</f>
        <v>0</v>
      </c>
      <c r="DL78" s="1473">
        <f>'B3 - COVID-19'!G76</f>
        <v>0</v>
      </c>
      <c r="DM78" s="1473">
        <f>'B3 - COVID-19'!H76</f>
        <v>0</v>
      </c>
      <c r="DN78" s="1473">
        <f>'B3 - COVID-19'!I76</f>
        <v>0</v>
      </c>
      <c r="DO78" s="1473">
        <f>'B3 - COVID-19'!J76</f>
        <v>0</v>
      </c>
      <c r="DP78" s="1473">
        <f>'B3 - COVID-19'!K76</f>
        <v>0</v>
      </c>
      <c r="DQ78" s="1473">
        <f>'B3 - COVID-19'!L76</f>
        <v>0</v>
      </c>
      <c r="DR78" s="1473">
        <f>'B3 - COVID-19'!M76</f>
        <v>0</v>
      </c>
      <c r="DS78" s="1480">
        <f>'B3 - COVID-19'!N76</f>
        <v>0</v>
      </c>
      <c r="DT78" s="2087">
        <f>'B3 - COVID-19'!O76</f>
        <v>0</v>
      </c>
      <c r="DU78" s="2088">
        <f>'B3 - COVID-19'!P76</f>
        <v>0</v>
      </c>
      <c r="DV78" s="85"/>
      <c r="DW78" s="85"/>
      <c r="DY78" s="88"/>
      <c r="DZ78" s="88"/>
      <c r="EA78" s="117"/>
      <c r="EB78" s="1004"/>
      <c r="EC78" s="1004"/>
      <c r="ED78" s="1004"/>
      <c r="EE78" s="1004"/>
      <c r="EF78" s="1004"/>
      <c r="EG78" s="1005"/>
      <c r="EH78" s="1005"/>
      <c r="EI78" s="1004"/>
      <c r="EJ78" s="1004"/>
      <c r="EK78" s="1004"/>
      <c r="EL78" s="1004"/>
      <c r="EM78" s="1004"/>
      <c r="EN78" s="1006"/>
      <c r="EO78" s="1006"/>
      <c r="EP78" s="2185"/>
      <c r="EQ78" s="2185"/>
      <c r="ER78" s="2185"/>
      <c r="ES78" s="2185"/>
      <c r="ET78" s="2185"/>
      <c r="EU78" s="2185"/>
      <c r="EV78" s="2185"/>
      <c r="EW78" s="2185"/>
      <c r="EX78" s="2187"/>
      <c r="EY78" s="2187"/>
      <c r="EZ78" s="2187"/>
      <c r="FA78" s="2187"/>
      <c r="FB78" s="2187"/>
      <c r="FC78" s="2187"/>
      <c r="FD78" s="2187"/>
      <c r="FE78" s="2187"/>
      <c r="FF78" s="2187"/>
      <c r="FG78" s="2187"/>
      <c r="FH78" s="2187"/>
      <c r="FI78" s="2187"/>
      <c r="FJ78" s="2187"/>
      <c r="FK78" s="2187"/>
      <c r="FL78" s="2187"/>
      <c r="FM78" s="2187"/>
      <c r="FN78" s="2187"/>
      <c r="FO78" s="2187"/>
      <c r="FP78" s="2187"/>
      <c r="FQ78" s="2187"/>
      <c r="FR78" s="2187"/>
      <c r="FS78" s="2187"/>
      <c r="GF78" s="2921" t="str">
        <f>'E - Resource Limits'!A78</f>
        <v>ANALYSIS OF WG FUNDING FOR COVID-19 INCLUDED ABOVE</v>
      </c>
      <c r="GG78" s="2922"/>
      <c r="GH78" s="2829" t="str">
        <f>'E - Resource Limits'!C78</f>
        <v>Allocated</v>
      </c>
      <c r="GI78" s="2829" t="str">
        <f>'E - Resource Limits'!D78</f>
        <v>Anticipated</v>
      </c>
      <c r="GJ78" s="2829" t="str">
        <f>'E - Resource Limits'!E78</f>
        <v>Anticipated</v>
      </c>
      <c r="GK78" s="2829" t="str">
        <f>'E - Resource Limits'!F78</f>
        <v>Anticipated</v>
      </c>
      <c r="GL78" s="2829" t="str">
        <f>'E - Resource Limits'!G78</f>
        <v>Anticipated</v>
      </c>
      <c r="GM78" s="2830" t="str">
        <f>'E - Resource Limits'!H78</f>
        <v>Total</v>
      </c>
      <c r="GN78" s="2925" t="str">
        <f>'E - Resource Limits'!I78</f>
        <v>WG Contact and date item first entered into table.</v>
      </c>
      <c r="GO78" s="1941"/>
      <c r="GP78" s="1941"/>
      <c r="GQ78" s="1941"/>
      <c r="GR78" s="2190"/>
      <c r="GT78" s="386">
        <f>'E1 - Invoiced Income'!A78</f>
        <v>63</v>
      </c>
      <c r="GU78" s="644">
        <f>'E1 - Invoiced Income'!B78</f>
        <v>0</v>
      </c>
      <c r="GV78" s="27">
        <f>'E1 - Invoiced Income'!C78</f>
        <v>0</v>
      </c>
      <c r="GW78" s="2823">
        <f>'E1 - Invoiced Income'!D78</f>
        <v>0</v>
      </c>
      <c r="GX78" s="213">
        <f>'E1 - Invoiced Income'!E78</f>
        <v>0</v>
      </c>
      <c r="GY78" s="2823">
        <f>'E1 - Invoiced Income'!F78</f>
        <v>0</v>
      </c>
      <c r="GZ78" s="2823">
        <f>'E1 - Invoiced Income'!G78</f>
        <v>0</v>
      </c>
      <c r="HA78" s="2823">
        <f>'E1 - Invoiced Income'!H78</f>
        <v>0</v>
      </c>
      <c r="HB78" s="2823">
        <f>'E1 - Invoiced Income'!I78</f>
        <v>0</v>
      </c>
      <c r="HC78" s="995"/>
      <c r="HD78" s="995"/>
      <c r="HE78" s="995"/>
      <c r="HF78" s="995"/>
      <c r="HG78" s="995"/>
      <c r="HH78" s="995"/>
      <c r="HI78" s="995"/>
      <c r="HJ78" s="995"/>
      <c r="HK78" s="995"/>
      <c r="HL78" s="995"/>
      <c r="HM78" s="205"/>
      <c r="HO78" s="1941"/>
      <c r="HP78" s="1941"/>
      <c r="HQ78" s="1941"/>
      <c r="HR78" s="1941"/>
      <c r="HS78" s="2201"/>
      <c r="HT78" s="2201"/>
      <c r="JD78" s="2336">
        <f>'I - Capital RLM'!A78</f>
        <v>54</v>
      </c>
      <c r="JE78" s="2390">
        <f>'I - Capital RLM'!B78</f>
        <v>0</v>
      </c>
      <c r="JF78" s="2272">
        <f>'I - Capital RLM'!C78</f>
        <v>0</v>
      </c>
      <c r="JG78" s="2272">
        <f>'I - Capital RLM'!D78</f>
        <v>0</v>
      </c>
      <c r="JH78" s="2382">
        <f>'I - Capital RLM'!E78</f>
        <v>0</v>
      </c>
      <c r="JI78" s="2198">
        <f>'I - Capital RLM'!F78</f>
        <v>0</v>
      </c>
      <c r="JJ78" s="2272">
        <f>'I - Capital RLM'!G78</f>
        <v>0</v>
      </c>
      <c r="JK78" s="2272">
        <f>'I - Capital RLM'!H78</f>
        <v>0</v>
      </c>
      <c r="JL78" s="2382">
        <f>'I - Capital RLM'!I78</f>
        <v>0</v>
      </c>
      <c r="JM78" s="2323"/>
      <c r="JN78" s="2129">
        <f>'I - Capital RLM'!K78</f>
        <v>0</v>
      </c>
      <c r="JO78" s="2323">
        <f t="shared" si="15"/>
        <v>0</v>
      </c>
      <c r="JQ78" s="2570">
        <f>'J - Capital In Year Schemes'!A78</f>
        <v>62</v>
      </c>
      <c r="JR78" s="2598" t="str">
        <f>'J - Capital In Year Schemes'!B78</f>
        <v>Total Capital Expenditure</v>
      </c>
      <c r="JS78" s="2598">
        <f>'J - Capital In Year Schemes'!C78</f>
        <v>0</v>
      </c>
      <c r="JT78" s="2300">
        <f>'J - Capital In Year Schemes'!D78</f>
        <v>0</v>
      </c>
      <c r="JU78" s="2300">
        <f>'J - Capital In Year Schemes'!E78</f>
        <v>0</v>
      </c>
      <c r="JV78" s="2300">
        <f>'J - Capital In Year Schemes'!F78</f>
        <v>0</v>
      </c>
      <c r="JW78" s="2300">
        <f>'J - Capital In Year Schemes'!G78</f>
        <v>0</v>
      </c>
      <c r="JX78" s="2300">
        <f>'J - Capital In Year Schemes'!H78</f>
        <v>0</v>
      </c>
      <c r="JY78" s="2300">
        <f>'J - Capital In Year Schemes'!I78</f>
        <v>0</v>
      </c>
      <c r="JZ78" s="2300">
        <f>'J - Capital In Year Schemes'!J78</f>
        <v>0</v>
      </c>
      <c r="KA78" s="2300">
        <f>'J - Capital In Year Schemes'!K78</f>
        <v>0</v>
      </c>
      <c r="KB78" s="2300">
        <f>'J - Capital In Year Schemes'!L78</f>
        <v>0</v>
      </c>
      <c r="KC78" s="2300">
        <f>'J - Capital In Year Schemes'!M78</f>
        <v>0</v>
      </c>
      <c r="KD78" s="2300">
        <f>'J - Capital In Year Schemes'!N78</f>
        <v>0</v>
      </c>
      <c r="KE78" s="2300">
        <f>'J - Capital In Year Schemes'!O78</f>
        <v>0</v>
      </c>
      <c r="KF78" s="2300">
        <f>'J - Capital In Year Schemes'!P78</f>
        <v>0</v>
      </c>
      <c r="KG78" s="2300">
        <f>'J - Capital In Year Schemes'!Q78</f>
        <v>0</v>
      </c>
      <c r="KH78" s="2300">
        <f>'J - Capital In Year Schemes'!R78</f>
        <v>0</v>
      </c>
      <c r="KI78" s="2300">
        <f>'J - Capital In Year Schemes'!S78</f>
        <v>0</v>
      </c>
      <c r="KJ78" s="2299"/>
      <c r="KK78" s="2323"/>
      <c r="LL78" s="1281"/>
      <c r="LM78" s="2667">
        <f>'M - Aged Debtors'!B78</f>
        <v>0</v>
      </c>
      <c r="LN78" s="2668">
        <f>'M - Aged Debtors'!C78</f>
        <v>0</v>
      </c>
      <c r="LO78" s="2669">
        <f>'M - Aged Debtors'!D78</f>
        <v>0</v>
      </c>
      <c r="LP78" s="2670">
        <f>'M - Aged Debtors'!E78</f>
        <v>0</v>
      </c>
      <c r="LQ78" s="2671">
        <f>'M - Aged Debtors'!F78</f>
        <v>0</v>
      </c>
      <c r="LR78" s="902" t="str">
        <f>'M - Aged Debtors'!G78</f>
        <v/>
      </c>
      <c r="LS78" s="899" t="str">
        <f>'M - Aged Debtors'!H78</f>
        <v/>
      </c>
      <c r="LT78" s="899" t="str">
        <f>'M - Aged Debtors'!I78</f>
        <v/>
      </c>
      <c r="LU78" s="900" t="str">
        <f>'M - Aged Debtors'!J78</f>
        <v/>
      </c>
      <c r="LV78" s="2043">
        <f>'M - Aged Debtors'!K78</f>
        <v>0</v>
      </c>
      <c r="LX78" s="2903" t="str">
        <f>'N - GMS'!A78</f>
        <v>DOAC/NOAC</v>
      </c>
      <c r="LY78" s="2904"/>
      <c r="LZ78" s="511">
        <f>'N - GMS'!C78</f>
        <v>53</v>
      </c>
      <c r="MA78" s="238">
        <f>'N - GMS'!D78</f>
        <v>0</v>
      </c>
      <c r="MB78" s="2660">
        <f>'N - GMS'!E78</f>
        <v>0</v>
      </c>
      <c r="MC78" s="2660">
        <f>'N - GMS'!F78</f>
        <v>0</v>
      </c>
      <c r="MD78" s="513">
        <f>'N - GMS'!G78</f>
        <v>0</v>
      </c>
      <c r="ME78" s="231"/>
      <c r="MF78" s="1125">
        <f>'N - GMS'!I78</f>
        <v>0</v>
      </c>
    </row>
    <row r="79" spans="57:344" ht="20" customHeight="1" thickBot="1">
      <c r="BE79" s="965">
        <v>39</v>
      </c>
      <c r="BF79" s="2070">
        <f>'B - Monthly Positions'!B80</f>
        <v>0</v>
      </c>
      <c r="BG79" s="1202" t="s">
        <v>295</v>
      </c>
      <c r="BH79" s="2022">
        <f>'B - Monthly Positions'!D80</f>
        <v>0</v>
      </c>
      <c r="BI79" s="2001">
        <f>'B - Monthly Positions'!E80</f>
        <v>0</v>
      </c>
      <c r="BJ79" s="2001">
        <f>'B - Monthly Positions'!F80</f>
        <v>0</v>
      </c>
      <c r="BK79" s="2001">
        <f>'B - Monthly Positions'!G80</f>
        <v>0</v>
      </c>
      <c r="BL79" s="2001">
        <f>'B - Monthly Positions'!H80</f>
        <v>0</v>
      </c>
      <c r="BM79" s="2001">
        <f>'B - Monthly Positions'!I80</f>
        <v>0</v>
      </c>
      <c r="BN79" s="2001">
        <f>'B - Monthly Positions'!J80</f>
        <v>0</v>
      </c>
      <c r="BO79" s="2001">
        <f>'B - Monthly Positions'!K80</f>
        <v>0</v>
      </c>
      <c r="BP79" s="2001">
        <f>'B - Monthly Positions'!L80</f>
        <v>0</v>
      </c>
      <c r="BQ79" s="2001">
        <f>'B - Monthly Positions'!M80</f>
        <v>0</v>
      </c>
      <c r="BR79" s="2001">
        <f>'B - Monthly Positions'!N80</f>
        <v>0</v>
      </c>
      <c r="BS79" s="2056">
        <f>'B - Monthly Positions'!O80</f>
        <v>0</v>
      </c>
      <c r="BT79" s="79">
        <f>'B - Monthly Positions'!P80</f>
        <v>0</v>
      </c>
      <c r="BU79" s="1023">
        <f>'B - Monthly Positions'!Q80</f>
        <v>0</v>
      </c>
      <c r="BV79" s="2185"/>
      <c r="BW79" s="2185"/>
      <c r="BX79" s="965">
        <f>'B1 - Net Exp Profiles'!A79</f>
        <v>56</v>
      </c>
      <c r="BY79" s="1403" t="str">
        <f>'B1 - Net Exp Profiles'!B79</f>
        <v>Medicines Management Savings - Actual/Forecast</v>
      </c>
      <c r="BZ79" s="1886">
        <f>'B1 - Net Exp Profiles'!C79</f>
        <v>0</v>
      </c>
      <c r="CA79" s="1887">
        <f>'B1 - Net Exp Profiles'!D79</f>
        <v>0</v>
      </c>
      <c r="CB79" s="1887">
        <f>'B1 - Net Exp Profiles'!E79</f>
        <v>0</v>
      </c>
      <c r="CC79" s="1887">
        <f>'B1 - Net Exp Profiles'!F79</f>
        <v>0</v>
      </c>
      <c r="CD79" s="1887">
        <f>'B1 - Net Exp Profiles'!G79</f>
        <v>0</v>
      </c>
      <c r="CE79" s="1887">
        <f>'B1 - Net Exp Profiles'!H79</f>
        <v>0</v>
      </c>
      <c r="CF79" s="1887">
        <f>'B1 - Net Exp Profiles'!I79</f>
        <v>0</v>
      </c>
      <c r="CG79" s="1887">
        <f>'B1 - Net Exp Profiles'!J79</f>
        <v>0</v>
      </c>
      <c r="CH79" s="1887">
        <f>'B1 - Net Exp Profiles'!K79</f>
        <v>0</v>
      </c>
      <c r="CI79" s="1887">
        <f>'B1 - Net Exp Profiles'!L79</f>
        <v>0</v>
      </c>
      <c r="CJ79" s="1887">
        <f>'B1 - Net Exp Profiles'!M79</f>
        <v>0</v>
      </c>
      <c r="CK79" s="1888">
        <f>'B1 - Net Exp Profiles'!N79</f>
        <v>0</v>
      </c>
      <c r="CL79" s="1367">
        <f>'B1 - Net Exp Profiles'!O79</f>
        <v>0</v>
      </c>
      <c r="CM79" s="1349">
        <f>'B1 - Net Exp Profiles'!P79</f>
        <v>0</v>
      </c>
      <c r="DF79" s="2137">
        <f>'B3 - COVID-19'!A77</f>
        <v>64</v>
      </c>
      <c r="DG79" s="2146" t="str">
        <f>'B3 - COVID-19'!B77</f>
        <v>Allied Health Professionals</v>
      </c>
      <c r="DH79" s="1476">
        <f>'B3 - COVID-19'!C77</f>
        <v>0</v>
      </c>
      <c r="DI79" s="1473">
        <f>'B3 - COVID-19'!D77</f>
        <v>0</v>
      </c>
      <c r="DJ79" s="1473">
        <f>'B3 - COVID-19'!E77</f>
        <v>0</v>
      </c>
      <c r="DK79" s="1473">
        <f>'B3 - COVID-19'!F77</f>
        <v>0</v>
      </c>
      <c r="DL79" s="1473">
        <f>'B3 - COVID-19'!G77</f>
        <v>0</v>
      </c>
      <c r="DM79" s="1473">
        <f>'B3 - COVID-19'!H77</f>
        <v>0</v>
      </c>
      <c r="DN79" s="1473">
        <f>'B3 - COVID-19'!I77</f>
        <v>0</v>
      </c>
      <c r="DO79" s="1473">
        <f>'B3 - COVID-19'!J77</f>
        <v>0</v>
      </c>
      <c r="DP79" s="1473">
        <f>'B3 - COVID-19'!K77</f>
        <v>0</v>
      </c>
      <c r="DQ79" s="1473">
        <f>'B3 - COVID-19'!L77</f>
        <v>0</v>
      </c>
      <c r="DR79" s="1473">
        <f>'B3 - COVID-19'!M77</f>
        <v>0</v>
      </c>
      <c r="DS79" s="1480">
        <f>'B3 - COVID-19'!N77</f>
        <v>0</v>
      </c>
      <c r="DT79" s="2087">
        <f>'B3 - COVID-19'!O77</f>
        <v>0</v>
      </c>
      <c r="DU79" s="2088">
        <f>'B3 - COVID-19'!P77</f>
        <v>0</v>
      </c>
      <c r="DV79" s="85"/>
      <c r="DW79" s="85"/>
      <c r="DY79" s="88"/>
      <c r="DZ79" s="89"/>
      <c r="EA79" s="117"/>
      <c r="EB79" s="118">
        <f t="shared" ref="EB79:EM79" si="16">IF(EB80&lt;=$C$47,1,0)</f>
        <v>0</v>
      </c>
      <c r="EC79" s="118">
        <f t="shared" si="16"/>
        <v>0</v>
      </c>
      <c r="ED79" s="118">
        <f t="shared" si="16"/>
        <v>0</v>
      </c>
      <c r="EE79" s="118">
        <f t="shared" si="16"/>
        <v>0</v>
      </c>
      <c r="EF79" s="118">
        <f t="shared" si="16"/>
        <v>0</v>
      </c>
      <c r="EG79" s="118">
        <f t="shared" si="16"/>
        <v>0</v>
      </c>
      <c r="EH79" s="118">
        <f t="shared" si="16"/>
        <v>0</v>
      </c>
      <c r="EI79" s="118">
        <f t="shared" si="16"/>
        <v>0</v>
      </c>
      <c r="EJ79" s="118">
        <f t="shared" si="16"/>
        <v>0</v>
      </c>
      <c r="EK79" s="118">
        <f t="shared" si="16"/>
        <v>0</v>
      </c>
      <c r="EL79" s="118">
        <f t="shared" si="16"/>
        <v>0</v>
      </c>
      <c r="EM79" s="118">
        <f t="shared" si="16"/>
        <v>0</v>
      </c>
      <c r="EN79" s="1007"/>
      <c r="EO79" s="1008"/>
      <c r="EP79" s="2185"/>
      <c r="EQ79" s="2185"/>
      <c r="ER79" s="2185"/>
      <c r="ES79" s="2185"/>
      <c r="ET79" s="2185"/>
      <c r="EU79" s="2185"/>
      <c r="EV79" s="2185"/>
      <c r="EW79" s="2185"/>
      <c r="EX79" s="2187"/>
      <c r="EY79" s="2187"/>
      <c r="EZ79" s="2187"/>
      <c r="FA79" s="2187"/>
      <c r="FB79" s="2187"/>
      <c r="FC79" s="2187"/>
      <c r="FD79" s="2187"/>
      <c r="FE79" s="2187"/>
      <c r="FF79" s="2187"/>
      <c r="FG79" s="2187"/>
      <c r="FH79" s="2187"/>
      <c r="FI79" s="2187"/>
      <c r="FJ79" s="2187"/>
      <c r="FK79" s="2187"/>
      <c r="FL79" s="2187"/>
      <c r="FM79" s="2187"/>
      <c r="FN79" s="2187"/>
      <c r="FO79" s="2187"/>
      <c r="FP79" s="2187"/>
      <c r="FQ79" s="2187"/>
      <c r="FR79" s="2187"/>
      <c r="FS79" s="2187"/>
      <c r="GF79" s="2921"/>
      <c r="GG79" s="2922"/>
      <c r="GH79" s="2829" t="str">
        <f>'E - Resource Limits'!C79</f>
        <v>Total</v>
      </c>
      <c r="GI79" s="2829" t="str">
        <f>'E - Resource Limits'!D79</f>
        <v>HCHS</v>
      </c>
      <c r="GJ79" s="2829" t="str">
        <f>'E - Resource Limits'!E79</f>
        <v>Pharmacy</v>
      </c>
      <c r="GK79" s="2829" t="str">
        <f>'E - Resource Limits'!F79</f>
        <v>Dental</v>
      </c>
      <c r="GL79" s="2829" t="str">
        <f>'E - Resource Limits'!G79</f>
        <v>GMS</v>
      </c>
      <c r="GM79" s="2830" t="str">
        <f>'E - Resource Limits'!H79</f>
        <v>RRL</v>
      </c>
      <c r="GN79" s="2926"/>
      <c r="GO79" s="1941"/>
      <c r="GP79" s="1941"/>
      <c r="GQ79" s="1941"/>
      <c r="GR79" s="2190"/>
      <c r="GT79" s="386">
        <f>'E1 - Invoiced Income'!A79</f>
        <v>64</v>
      </c>
      <c r="GU79" s="644">
        <f>'E1 - Invoiced Income'!B79</f>
        <v>0</v>
      </c>
      <c r="GV79" s="27">
        <f>'E1 - Invoiced Income'!C79</f>
        <v>0</v>
      </c>
      <c r="GW79" s="2823">
        <f>'E1 - Invoiced Income'!D79</f>
        <v>0</v>
      </c>
      <c r="GX79" s="213">
        <f>'E1 - Invoiced Income'!E79</f>
        <v>0</v>
      </c>
      <c r="GY79" s="2823">
        <f>'E1 - Invoiced Income'!F79</f>
        <v>0</v>
      </c>
      <c r="GZ79" s="2823">
        <f>'E1 - Invoiced Income'!G79</f>
        <v>0</v>
      </c>
      <c r="HA79" s="2823">
        <f>'E1 - Invoiced Income'!H79</f>
        <v>0</v>
      </c>
      <c r="HB79" s="2823">
        <f>'E1 - Invoiced Income'!I79</f>
        <v>0</v>
      </c>
      <c r="HC79" s="995"/>
      <c r="HD79" s="995"/>
      <c r="HE79" s="995"/>
      <c r="HF79" s="995"/>
      <c r="HG79" s="995"/>
      <c r="HH79" s="995"/>
      <c r="HI79" s="995"/>
      <c r="HJ79" s="995"/>
      <c r="HK79" s="995"/>
      <c r="HL79" s="995"/>
      <c r="HM79" s="205"/>
      <c r="HO79" s="1941"/>
      <c r="HP79" s="1941"/>
      <c r="HQ79" s="1941"/>
      <c r="HR79" s="1941"/>
      <c r="HS79" s="2201"/>
      <c r="HT79" s="2201"/>
      <c r="JD79" s="2351">
        <f>'I - Capital RLM'!A79</f>
        <v>55</v>
      </c>
      <c r="JE79" s="2390">
        <f>'I - Capital RLM'!B79</f>
        <v>0</v>
      </c>
      <c r="JF79" s="2272">
        <f>'I - Capital RLM'!C79</f>
        <v>0</v>
      </c>
      <c r="JG79" s="2272">
        <f>'I - Capital RLM'!D79</f>
        <v>0</v>
      </c>
      <c r="JH79" s="2382">
        <f>'I - Capital RLM'!E79</f>
        <v>0</v>
      </c>
      <c r="JI79" s="2198">
        <f>'I - Capital RLM'!F79</f>
        <v>0</v>
      </c>
      <c r="JJ79" s="2272">
        <f>'I - Capital RLM'!G79</f>
        <v>0</v>
      </c>
      <c r="JK79" s="2272">
        <f>'I - Capital RLM'!H79</f>
        <v>0</v>
      </c>
      <c r="JL79" s="2382">
        <f>'I - Capital RLM'!I79</f>
        <v>0</v>
      </c>
      <c r="JM79" s="2323"/>
      <c r="JN79" s="2129">
        <f>'I - Capital RLM'!K79</f>
        <v>0</v>
      </c>
      <c r="JO79" s="2323">
        <f t="shared" si="15"/>
        <v>0</v>
      </c>
      <c r="JQ79" s="2460"/>
      <c r="JR79" s="1941"/>
      <c r="JS79" s="1941"/>
      <c r="JT79" s="1941"/>
      <c r="JU79" s="1941"/>
      <c r="JV79" s="1941"/>
      <c r="JW79" s="1941"/>
      <c r="JX79" s="1941"/>
      <c r="JY79" s="1941"/>
      <c r="JZ79" s="1941"/>
      <c r="KA79" s="1941"/>
      <c r="KB79" s="1941"/>
      <c r="KC79" s="1941"/>
      <c r="KD79" s="1941"/>
      <c r="KE79" s="1941"/>
      <c r="KF79" s="1941"/>
      <c r="KG79" s="1941"/>
      <c r="KH79" s="1941"/>
      <c r="KI79" s="1941"/>
      <c r="KJ79" s="1941"/>
      <c r="KK79" s="2323"/>
      <c r="LL79" s="1281"/>
      <c r="LM79" s="2667">
        <f>'M - Aged Debtors'!B79</f>
        <v>0</v>
      </c>
      <c r="LN79" s="2668">
        <f>'M - Aged Debtors'!C79</f>
        <v>0</v>
      </c>
      <c r="LO79" s="2669">
        <f>'M - Aged Debtors'!D79</f>
        <v>0</v>
      </c>
      <c r="LP79" s="2670">
        <f>'M - Aged Debtors'!E79</f>
        <v>0</v>
      </c>
      <c r="LQ79" s="2671">
        <f>'M - Aged Debtors'!F79</f>
        <v>0</v>
      </c>
      <c r="LR79" s="902" t="str">
        <f>'M - Aged Debtors'!G79</f>
        <v/>
      </c>
      <c r="LS79" s="899" t="str">
        <f>'M - Aged Debtors'!H79</f>
        <v/>
      </c>
      <c r="LT79" s="899" t="str">
        <f>'M - Aged Debtors'!I79</f>
        <v/>
      </c>
      <c r="LU79" s="900" t="str">
        <f>'M - Aged Debtors'!J79</f>
        <v/>
      </c>
      <c r="LV79" s="2043">
        <f>'M - Aged Debtors'!K79</f>
        <v>0</v>
      </c>
      <c r="LX79" s="2903" t="str">
        <f>'N - GMS'!A79</f>
        <v>Drugs Misuse</v>
      </c>
      <c r="LY79" s="2904"/>
      <c r="LZ79" s="511">
        <f>'N - GMS'!C79</f>
        <v>54</v>
      </c>
      <c r="MA79" s="2659">
        <f>'N - GMS'!D79</f>
        <v>0</v>
      </c>
      <c r="MB79" s="2660">
        <f>'N - GMS'!E79</f>
        <v>0</v>
      </c>
      <c r="MC79" s="2660">
        <f>'N - GMS'!F79</f>
        <v>0</v>
      </c>
      <c r="MD79" s="513">
        <f>'N - GMS'!G79</f>
        <v>0</v>
      </c>
      <c r="ME79" s="231"/>
      <c r="MF79" s="1125">
        <f>'N - GMS'!I79</f>
        <v>0</v>
      </c>
    </row>
    <row r="80" spans="57:344" ht="20" customHeight="1" thickBot="1">
      <c r="BE80" s="965">
        <v>40</v>
      </c>
      <c r="BF80" s="2071">
        <f>'B - Monthly Positions'!B81</f>
        <v>0</v>
      </c>
      <c r="BG80" s="99" t="s">
        <v>295</v>
      </c>
      <c r="BH80" s="1993">
        <f>'B - Monthly Positions'!D81</f>
        <v>0</v>
      </c>
      <c r="BI80" s="1994">
        <f>'B - Monthly Positions'!E81</f>
        <v>0</v>
      </c>
      <c r="BJ80" s="1994">
        <f>'B - Monthly Positions'!F81</f>
        <v>0</v>
      </c>
      <c r="BK80" s="1994">
        <f>'B - Monthly Positions'!G81</f>
        <v>0</v>
      </c>
      <c r="BL80" s="1994">
        <f>'B - Monthly Positions'!H81</f>
        <v>0</v>
      </c>
      <c r="BM80" s="1994">
        <f>'B - Monthly Positions'!I81</f>
        <v>0</v>
      </c>
      <c r="BN80" s="1994">
        <f>'B - Monthly Positions'!J81</f>
        <v>0</v>
      </c>
      <c r="BO80" s="1994">
        <f>'B - Monthly Positions'!K81</f>
        <v>0</v>
      </c>
      <c r="BP80" s="1994">
        <f>'B - Monthly Positions'!L81</f>
        <v>0</v>
      </c>
      <c r="BQ80" s="1994">
        <f>'B - Monthly Positions'!M81</f>
        <v>0</v>
      </c>
      <c r="BR80" s="1994">
        <f>'B - Monthly Positions'!N81</f>
        <v>0</v>
      </c>
      <c r="BS80" s="1997">
        <f>'B - Monthly Positions'!O81</f>
        <v>0</v>
      </c>
      <c r="BT80" s="79">
        <f>'B - Monthly Positions'!P81</f>
        <v>0</v>
      </c>
      <c r="BU80" s="1172">
        <f>'B - Monthly Positions'!Q81</f>
        <v>0</v>
      </c>
      <c r="BV80" s="2185"/>
      <c r="BW80" s="2185"/>
      <c r="BX80" s="97">
        <f>'B1 - Net Exp Profiles'!A80</f>
        <v>57</v>
      </c>
      <c r="BY80" s="2793" t="str">
        <f>'B1 - Net Exp Profiles'!B80</f>
        <v>Non Delivery of Finalised (M1) Medicines Management Savings due to Covid-19 - Actual/Forecast (Negative Values)</v>
      </c>
      <c r="BZ80" s="2794">
        <f>'B1 - Net Exp Profiles'!C80</f>
        <v>0</v>
      </c>
      <c r="CA80" s="1321">
        <f>'B1 - Net Exp Profiles'!D80</f>
        <v>0</v>
      </c>
      <c r="CB80" s="1321">
        <f>'B1 - Net Exp Profiles'!E80</f>
        <v>0</v>
      </c>
      <c r="CC80" s="1321">
        <f>'B1 - Net Exp Profiles'!F80</f>
        <v>0</v>
      </c>
      <c r="CD80" s="1321">
        <f>'B1 - Net Exp Profiles'!G80</f>
        <v>0</v>
      </c>
      <c r="CE80" s="1321">
        <f>'B1 - Net Exp Profiles'!H80</f>
        <v>0</v>
      </c>
      <c r="CF80" s="1321">
        <f>'B1 - Net Exp Profiles'!I80</f>
        <v>0</v>
      </c>
      <c r="CG80" s="1321">
        <f>'B1 - Net Exp Profiles'!J80</f>
        <v>0</v>
      </c>
      <c r="CH80" s="1321">
        <f>'B1 - Net Exp Profiles'!K80</f>
        <v>0</v>
      </c>
      <c r="CI80" s="1321">
        <f>'B1 - Net Exp Profiles'!L80</f>
        <v>0</v>
      </c>
      <c r="CJ80" s="1321">
        <f>'B1 - Net Exp Profiles'!M80</f>
        <v>0</v>
      </c>
      <c r="CK80" s="1321">
        <f>'B1 - Net Exp Profiles'!N80</f>
        <v>0</v>
      </c>
      <c r="CL80" s="1885">
        <f>'B1 - Net Exp Profiles'!O80</f>
        <v>0</v>
      </c>
      <c r="CM80" s="1885">
        <f>'B1 - Net Exp Profiles'!P80</f>
        <v>0</v>
      </c>
      <c r="DF80" s="2137">
        <f>'B3 - COVID-19'!A78</f>
        <v>65</v>
      </c>
      <c r="DG80" s="2146" t="str">
        <f>'B3 - COVID-19'!B78</f>
        <v xml:space="preserve">Healthcare Scientists </v>
      </c>
      <c r="DH80" s="1476">
        <f>'B3 - COVID-19'!C78</f>
        <v>0</v>
      </c>
      <c r="DI80" s="1473">
        <f>'B3 - COVID-19'!D78</f>
        <v>0</v>
      </c>
      <c r="DJ80" s="1473">
        <f>'B3 - COVID-19'!E78</f>
        <v>0</v>
      </c>
      <c r="DK80" s="1473">
        <f>'B3 - COVID-19'!F78</f>
        <v>0</v>
      </c>
      <c r="DL80" s="1473">
        <f>'B3 - COVID-19'!G78</f>
        <v>0</v>
      </c>
      <c r="DM80" s="1473">
        <f>'B3 - COVID-19'!H78</f>
        <v>0</v>
      </c>
      <c r="DN80" s="1473">
        <f>'B3 - COVID-19'!I78</f>
        <v>0</v>
      </c>
      <c r="DO80" s="1473">
        <f>'B3 - COVID-19'!J78</f>
        <v>0</v>
      </c>
      <c r="DP80" s="1473">
        <f>'B3 - COVID-19'!K78</f>
        <v>0</v>
      </c>
      <c r="DQ80" s="1473">
        <f>'B3 - COVID-19'!L78</f>
        <v>0</v>
      </c>
      <c r="DR80" s="1473">
        <f>'B3 - COVID-19'!M78</f>
        <v>0</v>
      </c>
      <c r="DS80" s="1480">
        <f>'B3 - COVID-19'!N78</f>
        <v>0</v>
      </c>
      <c r="DT80" s="2087">
        <f>'B3 - COVID-19'!O78</f>
        <v>0</v>
      </c>
      <c r="DU80" s="2088">
        <f>'B3 - COVID-19'!P78</f>
        <v>0</v>
      </c>
      <c r="DV80" s="85"/>
      <c r="DW80" s="85"/>
      <c r="DY80" s="90"/>
      <c r="DZ80" s="2913" t="s">
        <v>19</v>
      </c>
      <c r="EA80" s="2914"/>
      <c r="EB80" s="111">
        <v>1</v>
      </c>
      <c r="EC80" s="112">
        <v>2</v>
      </c>
      <c r="ED80" s="112">
        <v>3</v>
      </c>
      <c r="EE80" s="112">
        <v>4</v>
      </c>
      <c r="EF80" s="112">
        <v>5</v>
      </c>
      <c r="EG80" s="112">
        <v>6</v>
      </c>
      <c r="EH80" s="112">
        <v>7</v>
      </c>
      <c r="EI80" s="112">
        <v>8</v>
      </c>
      <c r="EJ80" s="112">
        <v>9</v>
      </c>
      <c r="EK80" s="112">
        <v>10</v>
      </c>
      <c r="EL80" s="112">
        <v>11</v>
      </c>
      <c r="EM80" s="113">
        <v>12</v>
      </c>
      <c r="EN80" s="2917" t="s">
        <v>183</v>
      </c>
      <c r="EO80" s="2919" t="s">
        <v>283</v>
      </c>
      <c r="EP80" s="2185"/>
      <c r="EQ80" s="2185"/>
      <c r="ER80" s="2185"/>
      <c r="ES80" s="2185"/>
      <c r="ET80" s="2185"/>
      <c r="EU80" s="2185"/>
      <c r="EV80" s="2185"/>
      <c r="EW80" s="2185"/>
      <c r="EX80" s="2187"/>
      <c r="EY80" s="2187"/>
      <c r="EZ80" s="2187"/>
      <c r="FA80" s="2187"/>
      <c r="FB80" s="2187"/>
      <c r="FC80" s="2187"/>
      <c r="FD80" s="2187"/>
      <c r="FE80" s="2187"/>
      <c r="FF80" s="2187"/>
      <c r="FG80" s="2187"/>
      <c r="FH80" s="2187"/>
      <c r="FI80" s="2187"/>
      <c r="FJ80" s="2187"/>
      <c r="FK80" s="2187"/>
      <c r="FL80" s="2187"/>
      <c r="FM80" s="2187"/>
      <c r="FN80" s="2187"/>
      <c r="FO80" s="2187"/>
      <c r="FP80" s="2187"/>
      <c r="FQ80" s="2187"/>
      <c r="FR80" s="2187"/>
      <c r="FS80" s="2187"/>
      <c r="GF80" s="2923"/>
      <c r="GG80" s="2924"/>
      <c r="GH80" s="2831" t="str">
        <f>'E - Resource Limits'!C80</f>
        <v>£'000</v>
      </c>
      <c r="GI80" s="2831" t="str">
        <f>'E - Resource Limits'!D80</f>
        <v>£'000</v>
      </c>
      <c r="GJ80" s="2831" t="str">
        <f>'E - Resource Limits'!E80</f>
        <v>£'000</v>
      </c>
      <c r="GK80" s="2831" t="str">
        <f>'E - Resource Limits'!F80</f>
        <v>£'000</v>
      </c>
      <c r="GL80" s="2831" t="str">
        <f>'E - Resource Limits'!G80</f>
        <v>£'000</v>
      </c>
      <c r="GM80" s="2832" t="str">
        <f>'E - Resource Limits'!H80</f>
        <v>£'000</v>
      </c>
      <c r="GN80" s="2927"/>
      <c r="GO80" s="1941"/>
      <c r="GP80" s="1941"/>
      <c r="GQ80" s="1941"/>
      <c r="GR80" s="2190"/>
      <c r="GT80" s="386">
        <f>'E1 - Invoiced Income'!A80</f>
        <v>65</v>
      </c>
      <c r="GU80" s="644">
        <f>'E1 - Invoiced Income'!B80</f>
        <v>0</v>
      </c>
      <c r="GV80" s="27">
        <f>'E1 - Invoiced Income'!C80</f>
        <v>0</v>
      </c>
      <c r="GW80" s="2823">
        <f>'E1 - Invoiced Income'!D80</f>
        <v>0</v>
      </c>
      <c r="GX80" s="213">
        <f>'E1 - Invoiced Income'!E80</f>
        <v>0</v>
      </c>
      <c r="GY80" s="2823">
        <f>'E1 - Invoiced Income'!F80</f>
        <v>0</v>
      </c>
      <c r="GZ80" s="2823">
        <f>'E1 - Invoiced Income'!G80</f>
        <v>0</v>
      </c>
      <c r="HA80" s="2823">
        <f>'E1 - Invoiced Income'!H80</f>
        <v>0</v>
      </c>
      <c r="HB80" s="2823">
        <f>'E1 - Invoiced Income'!I80</f>
        <v>0</v>
      </c>
      <c r="HC80" s="995"/>
      <c r="HD80" s="995"/>
      <c r="HE80" s="995"/>
      <c r="HF80" s="995"/>
      <c r="HG80" s="995"/>
      <c r="HH80" s="995"/>
      <c r="HI80" s="995"/>
      <c r="HJ80" s="995"/>
      <c r="HK80" s="995"/>
      <c r="HL80" s="995"/>
      <c r="HM80" s="205"/>
      <c r="JD80" s="2336">
        <f>'I - Capital RLM'!A80</f>
        <v>56</v>
      </c>
      <c r="JE80" s="2390">
        <f>'I - Capital RLM'!B80</f>
        <v>0</v>
      </c>
      <c r="JF80" s="2272">
        <f>'I - Capital RLM'!C80</f>
        <v>0</v>
      </c>
      <c r="JG80" s="2272">
        <f>'I - Capital RLM'!D80</f>
        <v>0</v>
      </c>
      <c r="JH80" s="2382">
        <f>'I - Capital RLM'!E80</f>
        <v>0</v>
      </c>
      <c r="JI80" s="2198">
        <f>'I - Capital RLM'!F80</f>
        <v>0</v>
      </c>
      <c r="JJ80" s="2272">
        <f>'I - Capital RLM'!G80</f>
        <v>0</v>
      </c>
      <c r="JK80" s="2272">
        <f>'I - Capital RLM'!H80</f>
        <v>0</v>
      </c>
      <c r="JL80" s="2382">
        <f>'I - Capital RLM'!I80</f>
        <v>0</v>
      </c>
      <c r="JM80" s="2323"/>
      <c r="JN80" s="2129">
        <f>'I - Capital RLM'!K80</f>
        <v>0</v>
      </c>
      <c r="JO80" s="2323">
        <f t="shared" si="15"/>
        <v>0</v>
      </c>
      <c r="JQ80" s="2460"/>
      <c r="JR80" s="1941"/>
      <c r="JS80" s="1941"/>
      <c r="JT80" s="1941"/>
      <c r="JU80" s="1941"/>
      <c r="JV80" s="1941"/>
      <c r="JW80" s="1941"/>
      <c r="JX80" s="1941"/>
      <c r="JY80" s="1941"/>
      <c r="JZ80" s="1941"/>
      <c r="KA80" s="1941"/>
      <c r="KB80" s="1941"/>
      <c r="KC80" s="1941"/>
      <c r="KD80" s="1941"/>
      <c r="KE80" s="1941"/>
      <c r="KF80" s="1941"/>
      <c r="KG80" s="1941"/>
      <c r="KH80" s="1941"/>
      <c r="KI80" s="1941"/>
      <c r="KJ80" s="1941"/>
      <c r="KK80" s="2323"/>
      <c r="LL80" s="1281"/>
      <c r="LM80" s="2667">
        <f>'M - Aged Debtors'!B80</f>
        <v>0</v>
      </c>
      <c r="LN80" s="2668">
        <f>'M - Aged Debtors'!C80</f>
        <v>0</v>
      </c>
      <c r="LO80" s="2669">
        <f>'M - Aged Debtors'!D80</f>
        <v>0</v>
      </c>
      <c r="LP80" s="2670">
        <f>'M - Aged Debtors'!E80</f>
        <v>0</v>
      </c>
      <c r="LQ80" s="2671">
        <f>'M - Aged Debtors'!F80</f>
        <v>0</v>
      </c>
      <c r="LR80" s="902" t="str">
        <f>'M - Aged Debtors'!G80</f>
        <v/>
      </c>
      <c r="LS80" s="899" t="str">
        <f>'M - Aged Debtors'!H80</f>
        <v/>
      </c>
      <c r="LT80" s="899" t="str">
        <f>'M - Aged Debtors'!I80</f>
        <v/>
      </c>
      <c r="LU80" s="900" t="str">
        <f>'M - Aged Debtors'!J80</f>
        <v/>
      </c>
      <c r="LV80" s="2043">
        <f>'M - Aged Debtors'!K80</f>
        <v>0</v>
      </c>
      <c r="LX80" s="2903" t="str">
        <f>'N - GMS'!A80</f>
        <v>Extended Minor Surgery</v>
      </c>
      <c r="LY80" s="2904"/>
      <c r="LZ80" s="511">
        <f>'N - GMS'!C80</f>
        <v>55</v>
      </c>
      <c r="MA80" s="71">
        <f>'N - GMS'!D80</f>
        <v>0</v>
      </c>
      <c r="MB80" s="2660">
        <f>'N - GMS'!E80</f>
        <v>0</v>
      </c>
      <c r="MC80" s="2660">
        <f>'N - GMS'!F80</f>
        <v>0</v>
      </c>
      <c r="MD80" s="513">
        <f>'N - GMS'!G80</f>
        <v>0</v>
      </c>
      <c r="ME80" s="231"/>
      <c r="MF80" s="1125">
        <f>'N - GMS'!I80</f>
        <v>0</v>
      </c>
    </row>
    <row r="81" spans="57:344" ht="20" customHeight="1" thickBot="1">
      <c r="BE81" s="965">
        <v>41</v>
      </c>
      <c r="BF81" s="2071">
        <f>'B - Monthly Positions'!B82</f>
        <v>0</v>
      </c>
      <c r="BG81" s="99" t="s">
        <v>295</v>
      </c>
      <c r="BH81" s="1993">
        <f>'B - Monthly Positions'!D82</f>
        <v>0</v>
      </c>
      <c r="BI81" s="1994">
        <f>'B - Monthly Positions'!E82</f>
        <v>0</v>
      </c>
      <c r="BJ81" s="1994">
        <f>'B - Monthly Positions'!F82</f>
        <v>0</v>
      </c>
      <c r="BK81" s="1994">
        <f>'B - Monthly Positions'!G82</f>
        <v>0</v>
      </c>
      <c r="BL81" s="1994">
        <f>'B - Monthly Positions'!H82</f>
        <v>0</v>
      </c>
      <c r="BM81" s="1994">
        <f>'B - Monthly Positions'!I82</f>
        <v>0</v>
      </c>
      <c r="BN81" s="1994">
        <f>'B - Monthly Positions'!J82</f>
        <v>0</v>
      </c>
      <c r="BO81" s="1994">
        <f>'B - Monthly Positions'!K82</f>
        <v>0</v>
      </c>
      <c r="BP81" s="1994">
        <f>'B - Monthly Positions'!L82</f>
        <v>0</v>
      </c>
      <c r="BQ81" s="1994">
        <f>'B - Monthly Positions'!M82</f>
        <v>0</v>
      </c>
      <c r="BR81" s="1994">
        <f>'B - Monthly Positions'!N82</f>
        <v>0</v>
      </c>
      <c r="BS81" s="1997">
        <f>'B - Monthly Positions'!O82</f>
        <v>0</v>
      </c>
      <c r="BT81" s="79">
        <f>'B - Monthly Positions'!P82</f>
        <v>0</v>
      </c>
      <c r="BU81" s="1172">
        <f>'B - Monthly Positions'!Q82</f>
        <v>0</v>
      </c>
      <c r="BV81" s="2185"/>
      <c r="BW81" s="2185"/>
      <c r="BX81" s="155">
        <f>'B1 - Net Exp Profiles'!A81</f>
        <v>58</v>
      </c>
      <c r="BY81" s="1879" t="str">
        <f>'B1 - Net Exp Profiles'!B81</f>
        <v>Medicines Management Savings Movement Not due to Covid-19</v>
      </c>
      <c r="BZ81" s="1352">
        <f>'B1 - Net Exp Profiles'!C81</f>
        <v>0</v>
      </c>
      <c r="CA81" s="1353">
        <f>'B1 - Net Exp Profiles'!D81</f>
        <v>0</v>
      </c>
      <c r="CB81" s="1353">
        <f>'B1 - Net Exp Profiles'!E81</f>
        <v>0</v>
      </c>
      <c r="CC81" s="1353">
        <f>'B1 - Net Exp Profiles'!F81</f>
        <v>0</v>
      </c>
      <c r="CD81" s="1353">
        <f>'B1 - Net Exp Profiles'!G81</f>
        <v>0</v>
      </c>
      <c r="CE81" s="1353">
        <f>'B1 - Net Exp Profiles'!H81</f>
        <v>0</v>
      </c>
      <c r="CF81" s="1353">
        <f>'B1 - Net Exp Profiles'!I81</f>
        <v>0</v>
      </c>
      <c r="CG81" s="1353">
        <f>'B1 - Net Exp Profiles'!J81</f>
        <v>0</v>
      </c>
      <c r="CH81" s="1353">
        <f>'B1 - Net Exp Profiles'!K81</f>
        <v>0</v>
      </c>
      <c r="CI81" s="1353">
        <f>'B1 - Net Exp Profiles'!L81</f>
        <v>0</v>
      </c>
      <c r="CJ81" s="1353">
        <f>'B1 - Net Exp Profiles'!M81</f>
        <v>0</v>
      </c>
      <c r="CK81" s="1510">
        <f>'B1 - Net Exp Profiles'!N81</f>
        <v>0</v>
      </c>
      <c r="CL81" s="1208">
        <f>'B1 - Net Exp Profiles'!O81</f>
        <v>0</v>
      </c>
      <c r="CM81" s="1208">
        <f>'B1 - Net Exp Profiles'!P81</f>
        <v>0</v>
      </c>
      <c r="DF81" s="2137">
        <f>'B3 - COVID-19'!A79</f>
        <v>66</v>
      </c>
      <c r="DG81" s="2146" t="str">
        <f>'B3 - COVID-19'!B79</f>
        <v xml:space="preserve">Estates &amp; Ancillary </v>
      </c>
      <c r="DH81" s="1476">
        <f>'B3 - COVID-19'!C79</f>
        <v>0</v>
      </c>
      <c r="DI81" s="1473">
        <f>'B3 - COVID-19'!D79</f>
        <v>0</v>
      </c>
      <c r="DJ81" s="1473">
        <f>'B3 - COVID-19'!E79</f>
        <v>0</v>
      </c>
      <c r="DK81" s="1473">
        <f>'B3 - COVID-19'!F79</f>
        <v>0</v>
      </c>
      <c r="DL81" s="1473">
        <f>'B3 - COVID-19'!G79</f>
        <v>0</v>
      </c>
      <c r="DM81" s="1473">
        <f>'B3 - COVID-19'!H79</f>
        <v>0</v>
      </c>
      <c r="DN81" s="1473">
        <f>'B3 - COVID-19'!I79</f>
        <v>0</v>
      </c>
      <c r="DO81" s="1473">
        <f>'B3 - COVID-19'!J79</f>
        <v>0</v>
      </c>
      <c r="DP81" s="1473">
        <f>'B3 - COVID-19'!K79</f>
        <v>0</v>
      </c>
      <c r="DQ81" s="1473">
        <f>'B3 - COVID-19'!L79</f>
        <v>0</v>
      </c>
      <c r="DR81" s="1473">
        <f>'B3 - COVID-19'!M79</f>
        <v>0</v>
      </c>
      <c r="DS81" s="1480">
        <f>'B3 - COVID-19'!N79</f>
        <v>0</v>
      </c>
      <c r="DT81" s="2087">
        <f>'B3 - COVID-19'!O79</f>
        <v>0</v>
      </c>
      <c r="DU81" s="2088">
        <f>'B3 - COVID-19'!P79</f>
        <v>0</v>
      </c>
      <c r="DV81" s="85"/>
      <c r="DW81" s="85"/>
      <c r="DY81" s="139"/>
      <c r="DZ81" s="2915"/>
      <c r="EA81" s="2916"/>
      <c r="EB81" s="2709" t="s">
        <v>186</v>
      </c>
      <c r="EC81" s="2710" t="s">
        <v>90</v>
      </c>
      <c r="ED81" s="2710" t="s">
        <v>91</v>
      </c>
      <c r="EE81" s="2709" t="s">
        <v>92</v>
      </c>
      <c r="EF81" s="2710" t="s">
        <v>93</v>
      </c>
      <c r="EG81" s="2710" t="s">
        <v>94</v>
      </c>
      <c r="EH81" s="2709" t="s">
        <v>95</v>
      </c>
      <c r="EI81" s="2710" t="s">
        <v>96</v>
      </c>
      <c r="EJ81" s="2710" t="s">
        <v>97</v>
      </c>
      <c r="EK81" s="2709" t="s">
        <v>98</v>
      </c>
      <c r="EL81" s="2710" t="s">
        <v>99</v>
      </c>
      <c r="EM81" s="2711" t="s">
        <v>100</v>
      </c>
      <c r="EN81" s="2918"/>
      <c r="EO81" s="2920"/>
      <c r="EP81" s="2185"/>
      <c r="EQ81" s="2185"/>
      <c r="ER81" s="2185"/>
      <c r="ES81" s="2185"/>
      <c r="ET81" s="2185"/>
      <c r="EU81" s="2185"/>
      <c r="EV81" s="2185"/>
      <c r="EW81" s="2185"/>
      <c r="EX81" s="2187"/>
      <c r="EY81" s="2187"/>
      <c r="EZ81" s="2187"/>
      <c r="FA81" s="2187"/>
      <c r="FB81" s="2187"/>
      <c r="FC81" s="2187"/>
      <c r="FD81" s="2187"/>
      <c r="FE81" s="2187"/>
      <c r="FF81" s="2187"/>
      <c r="FG81" s="2187"/>
      <c r="FH81" s="2187"/>
      <c r="FI81" s="2187"/>
      <c r="FJ81" s="2187"/>
      <c r="FK81" s="2187"/>
      <c r="FL81" s="2187"/>
      <c r="FM81" s="2187"/>
      <c r="FN81" s="2187"/>
      <c r="FO81" s="2187"/>
      <c r="FP81" s="2187"/>
      <c r="FQ81" s="2187"/>
      <c r="FR81" s="2187"/>
      <c r="FS81" s="2187"/>
      <c r="GF81" s="384">
        <f>'E - Resource Limits'!A81</f>
        <v>60</v>
      </c>
      <c r="GG81" s="1926" t="str">
        <f>'E - Resource Limits'!B81</f>
        <v>Testing (inc Community Testing)</v>
      </c>
      <c r="GH81" s="26">
        <f>'E - Resource Limits'!C81</f>
        <v>0</v>
      </c>
      <c r="GI81" s="26">
        <f>'E - Resource Limits'!D81</f>
        <v>0</v>
      </c>
      <c r="GJ81" s="26">
        <f>'E - Resource Limits'!E81</f>
        <v>0</v>
      </c>
      <c r="GK81" s="26">
        <f>'E - Resource Limits'!F81</f>
        <v>0</v>
      </c>
      <c r="GL81" s="2822">
        <f>'E - Resource Limits'!G81</f>
        <v>0</v>
      </c>
      <c r="GM81" s="2825">
        <f>'E - Resource Limits'!H81</f>
        <v>0</v>
      </c>
      <c r="GN81" s="2855">
        <f>'E - Resource Limits'!I81</f>
        <v>0</v>
      </c>
      <c r="GO81" s="1941"/>
      <c r="GP81" s="1941"/>
      <c r="GQ81" s="1941"/>
      <c r="GR81" s="2190"/>
      <c r="GT81" s="391">
        <f>'E1 - Invoiced Income'!A81</f>
        <v>66</v>
      </c>
      <c r="GU81" s="396" t="str">
        <f>'E1 - Invoiced Income'!B81</f>
        <v>Total Funding</v>
      </c>
      <c r="GV81" s="126">
        <f>'E1 - Invoiced Income'!C81</f>
        <v>0</v>
      </c>
      <c r="GW81" s="2824">
        <f>'E1 - Invoiced Income'!D81</f>
        <v>0</v>
      </c>
      <c r="GX81" s="128">
        <f>'E1 - Invoiced Income'!E81</f>
        <v>0</v>
      </c>
      <c r="GY81" s="995"/>
      <c r="GZ81" s="995"/>
      <c r="HA81" s="995"/>
      <c r="HB81" s="995"/>
      <c r="HC81" s="995"/>
      <c r="HD81" s="995"/>
      <c r="HE81" s="995"/>
      <c r="HF81" s="995"/>
      <c r="HG81" s="995"/>
      <c r="HH81" s="995"/>
      <c r="HI81" s="995"/>
      <c r="HJ81" s="995"/>
      <c r="HK81" s="995"/>
      <c r="HL81" s="995"/>
      <c r="HM81" s="205"/>
      <c r="JD81" s="2351">
        <f>'I - Capital RLM'!A81</f>
        <v>57</v>
      </c>
      <c r="JE81" s="2390">
        <f>'I - Capital RLM'!B81</f>
        <v>0</v>
      </c>
      <c r="JF81" s="2272">
        <f>'I - Capital RLM'!C81</f>
        <v>0</v>
      </c>
      <c r="JG81" s="2272">
        <f>'I - Capital RLM'!D81</f>
        <v>0</v>
      </c>
      <c r="JH81" s="2382">
        <f>'I - Capital RLM'!E81</f>
        <v>0</v>
      </c>
      <c r="JI81" s="2198">
        <f>'I - Capital RLM'!F81</f>
        <v>0</v>
      </c>
      <c r="JJ81" s="2272">
        <f>'I - Capital RLM'!G81</f>
        <v>0</v>
      </c>
      <c r="JK81" s="2272">
        <f>'I - Capital RLM'!H81</f>
        <v>0</v>
      </c>
      <c r="JL81" s="2382">
        <f>'I - Capital RLM'!I81</f>
        <v>0</v>
      </c>
      <c r="JM81" s="2323"/>
      <c r="JN81" s="2129">
        <f>'I - Capital RLM'!K81</f>
        <v>0</v>
      </c>
      <c r="JO81" s="2323">
        <f t="shared" si="15"/>
        <v>0</v>
      </c>
      <c r="JQ81" s="2460"/>
      <c r="JR81" s="1941"/>
      <c r="JS81" s="1941"/>
      <c r="JT81" s="1941"/>
      <c r="JU81" s="1941"/>
      <c r="JV81" s="1941"/>
      <c r="JW81" s="1941"/>
      <c r="JX81" s="1941"/>
      <c r="JY81" s="1941"/>
      <c r="JZ81" s="1941"/>
      <c r="KA81" s="1941"/>
      <c r="KB81" s="1941"/>
      <c r="KC81" s="1941"/>
      <c r="KD81" s="1941"/>
      <c r="KE81" s="1941"/>
      <c r="KF81" s="1941"/>
      <c r="KG81" s="1941"/>
      <c r="KH81" s="1941"/>
      <c r="KI81" s="1941"/>
      <c r="KJ81" s="1941"/>
      <c r="KK81" s="2323"/>
      <c r="LL81" s="1281"/>
      <c r="LM81" s="2667">
        <f>'M - Aged Debtors'!B81</f>
        <v>0</v>
      </c>
      <c r="LN81" s="2668">
        <f>'M - Aged Debtors'!C81</f>
        <v>0</v>
      </c>
      <c r="LO81" s="2669">
        <f>'M - Aged Debtors'!D81</f>
        <v>0</v>
      </c>
      <c r="LP81" s="2670">
        <f>'M - Aged Debtors'!E81</f>
        <v>0</v>
      </c>
      <c r="LQ81" s="2671">
        <f>'M - Aged Debtors'!F81</f>
        <v>0</v>
      </c>
      <c r="LR81" s="902" t="str">
        <f>'M - Aged Debtors'!G81</f>
        <v/>
      </c>
      <c r="LS81" s="899" t="str">
        <f>'M - Aged Debtors'!H81</f>
        <v/>
      </c>
      <c r="LT81" s="899" t="str">
        <f>'M - Aged Debtors'!I81</f>
        <v/>
      </c>
      <c r="LU81" s="900" t="str">
        <f>'M - Aged Debtors'!J81</f>
        <v/>
      </c>
      <c r="LV81" s="2043">
        <f>'M - Aged Debtors'!K81</f>
        <v>0</v>
      </c>
      <c r="LX81" s="2903" t="str">
        <f>'N - GMS'!A81</f>
        <v>Gonaderlins</v>
      </c>
      <c r="LY81" s="2904"/>
      <c r="LZ81" s="511">
        <f>'N - GMS'!C81</f>
        <v>56</v>
      </c>
      <c r="MA81" s="71">
        <f>'N - GMS'!D81</f>
        <v>0</v>
      </c>
      <c r="MB81" s="2660">
        <f>'N - GMS'!E81</f>
        <v>0</v>
      </c>
      <c r="MC81" s="2660">
        <f>'N - GMS'!F81</f>
        <v>0</v>
      </c>
      <c r="MD81" s="513">
        <f>'N - GMS'!G81</f>
        <v>0</v>
      </c>
      <c r="ME81" s="231"/>
      <c r="MF81" s="1125">
        <f>'N - GMS'!I81</f>
        <v>0</v>
      </c>
    </row>
    <row r="82" spans="57:344" ht="20" customHeight="1" thickBot="1">
      <c r="BE82" s="965">
        <v>42</v>
      </c>
      <c r="BF82" s="2071">
        <f>'B - Monthly Positions'!B83</f>
        <v>0</v>
      </c>
      <c r="BG82" s="99" t="s">
        <v>295</v>
      </c>
      <c r="BH82" s="1993">
        <f>'B - Monthly Positions'!D83</f>
        <v>0</v>
      </c>
      <c r="BI82" s="1994">
        <f>'B - Monthly Positions'!E83</f>
        <v>0</v>
      </c>
      <c r="BJ82" s="1994">
        <f>'B - Monthly Positions'!F83</f>
        <v>0</v>
      </c>
      <c r="BK82" s="1994">
        <f>'B - Monthly Positions'!G83</f>
        <v>0</v>
      </c>
      <c r="BL82" s="1994">
        <f>'B - Monthly Positions'!H83</f>
        <v>0</v>
      </c>
      <c r="BM82" s="1994">
        <f>'B - Monthly Positions'!I83</f>
        <v>0</v>
      </c>
      <c r="BN82" s="1994">
        <f>'B - Monthly Positions'!J83</f>
        <v>0</v>
      </c>
      <c r="BO82" s="1994">
        <f>'B - Monthly Positions'!K83</f>
        <v>0</v>
      </c>
      <c r="BP82" s="1994">
        <f>'B - Monthly Positions'!L83</f>
        <v>0</v>
      </c>
      <c r="BQ82" s="1994">
        <f>'B - Monthly Positions'!M83</f>
        <v>0</v>
      </c>
      <c r="BR82" s="1994">
        <f>'B - Monthly Positions'!N83</f>
        <v>0</v>
      </c>
      <c r="BS82" s="1997">
        <f>'B - Monthly Positions'!O83</f>
        <v>0</v>
      </c>
      <c r="BT82" s="79">
        <f>'B - Monthly Positions'!P83</f>
        <v>0</v>
      </c>
      <c r="BU82" s="1172">
        <f>'B - Monthly Positions'!Q83</f>
        <v>0</v>
      </c>
      <c r="BX82" s="97">
        <f>'B1 - Net Exp Profiles'!A82</f>
        <v>59</v>
      </c>
      <c r="BY82" s="98" t="str">
        <f>'B1 - Net Exp Profiles'!B82</f>
        <v>Drugs Accountancy Gains - Actual/Forecast</v>
      </c>
      <c r="BZ82" s="1425">
        <f>'B1 - Net Exp Profiles'!C82</f>
        <v>0</v>
      </c>
      <c r="CA82" s="1426">
        <f>'B1 - Net Exp Profiles'!D82</f>
        <v>0</v>
      </c>
      <c r="CB82" s="1426">
        <f>'B1 - Net Exp Profiles'!E82</f>
        <v>0</v>
      </c>
      <c r="CC82" s="1426">
        <f>'B1 - Net Exp Profiles'!F82</f>
        <v>0</v>
      </c>
      <c r="CD82" s="1426">
        <f>'B1 - Net Exp Profiles'!G82</f>
        <v>0</v>
      </c>
      <c r="CE82" s="1426">
        <f>'B1 - Net Exp Profiles'!H82</f>
        <v>0</v>
      </c>
      <c r="CF82" s="1426">
        <f>'B1 - Net Exp Profiles'!I82</f>
        <v>0</v>
      </c>
      <c r="CG82" s="1426">
        <f>'B1 - Net Exp Profiles'!J82</f>
        <v>0</v>
      </c>
      <c r="CH82" s="1426">
        <f>'B1 - Net Exp Profiles'!K82</f>
        <v>0</v>
      </c>
      <c r="CI82" s="1426">
        <f>'B1 - Net Exp Profiles'!L82</f>
        <v>0</v>
      </c>
      <c r="CJ82" s="1426">
        <f>'B1 - Net Exp Profiles'!M82</f>
        <v>0</v>
      </c>
      <c r="CK82" s="1427">
        <f>'B1 - Net Exp Profiles'!N82</f>
        <v>0</v>
      </c>
      <c r="CL82" s="1349">
        <f>'B1 - Net Exp Profiles'!O82</f>
        <v>0</v>
      </c>
      <c r="CM82" s="1349">
        <f>'B1 - Net Exp Profiles'!P82</f>
        <v>0</v>
      </c>
      <c r="DF82" s="2137">
        <f>'B3 - COVID-19'!A80</f>
        <v>67</v>
      </c>
      <c r="DG82" s="2146" t="str">
        <f>'B3 - COVID-19'!B80</f>
        <v>Students</v>
      </c>
      <c r="DH82" s="1476">
        <f>'B3 - COVID-19'!C80</f>
        <v>0</v>
      </c>
      <c r="DI82" s="1473">
        <f>'B3 - COVID-19'!D80</f>
        <v>0</v>
      </c>
      <c r="DJ82" s="1473">
        <f>'B3 - COVID-19'!E80</f>
        <v>0</v>
      </c>
      <c r="DK82" s="1473">
        <f>'B3 - COVID-19'!F80</f>
        <v>0</v>
      </c>
      <c r="DL82" s="1473">
        <f>'B3 - COVID-19'!G80</f>
        <v>0</v>
      </c>
      <c r="DM82" s="1473">
        <f>'B3 - COVID-19'!H80</f>
        <v>0</v>
      </c>
      <c r="DN82" s="1473">
        <f>'B3 - COVID-19'!I80</f>
        <v>0</v>
      </c>
      <c r="DO82" s="1473">
        <f>'B3 - COVID-19'!J80</f>
        <v>0</v>
      </c>
      <c r="DP82" s="1473">
        <f>'B3 - COVID-19'!K80</f>
        <v>0</v>
      </c>
      <c r="DQ82" s="1473">
        <f>'B3 - COVID-19'!L80</f>
        <v>0</v>
      </c>
      <c r="DR82" s="1473">
        <f>'B3 - COVID-19'!M80</f>
        <v>0</v>
      </c>
      <c r="DS82" s="1480">
        <f>'B3 - COVID-19'!N80</f>
        <v>0</v>
      </c>
      <c r="DT82" s="2087">
        <f>'B3 - COVID-19'!O80</f>
        <v>0</v>
      </c>
      <c r="DU82" s="2088">
        <f>'B3 - COVID-19'!P80</f>
        <v>0</v>
      </c>
      <c r="DV82" s="85"/>
      <c r="DW82" s="85"/>
      <c r="DY82" s="139"/>
      <c r="DZ82" s="1011"/>
      <c r="EA82" s="140"/>
      <c r="EB82" s="1012" t="s">
        <v>51</v>
      </c>
      <c r="EC82" s="1012" t="s">
        <v>51</v>
      </c>
      <c r="ED82" s="1012" t="s">
        <v>51</v>
      </c>
      <c r="EE82" s="1012" t="s">
        <v>51</v>
      </c>
      <c r="EF82" s="1012" t="s">
        <v>51</v>
      </c>
      <c r="EG82" s="1012" t="s">
        <v>51</v>
      </c>
      <c r="EH82" s="1012" t="s">
        <v>51</v>
      </c>
      <c r="EI82" s="1012" t="s">
        <v>51</v>
      </c>
      <c r="EJ82" s="1012" t="s">
        <v>51</v>
      </c>
      <c r="EK82" s="1012" t="s">
        <v>51</v>
      </c>
      <c r="EL82" s="1012" t="s">
        <v>51</v>
      </c>
      <c r="EM82" s="158" t="s">
        <v>51</v>
      </c>
      <c r="EN82" s="156"/>
      <c r="EO82" s="103"/>
      <c r="EP82" s="2185"/>
      <c r="EQ82" s="2185"/>
      <c r="ER82" s="2185"/>
      <c r="ES82" s="2185"/>
      <c r="ET82" s="2185"/>
      <c r="EU82" s="2185"/>
      <c r="EV82" s="2185"/>
      <c r="EW82" s="2185"/>
      <c r="EX82" s="2187"/>
      <c r="EY82" s="2187"/>
      <c r="EZ82" s="2187"/>
      <c r="FA82" s="2187"/>
      <c r="FB82" s="2187"/>
      <c r="FC82" s="2187"/>
      <c r="FD82" s="2187"/>
      <c r="FE82" s="2187"/>
      <c r="FF82" s="2187"/>
      <c r="FG82" s="2187"/>
      <c r="FH82" s="2187"/>
      <c r="FI82" s="2187"/>
      <c r="FJ82" s="2187"/>
      <c r="FK82" s="2187"/>
      <c r="FL82" s="2187"/>
      <c r="FM82" s="2187"/>
      <c r="FN82" s="2187"/>
      <c r="FO82" s="2187"/>
      <c r="FP82" s="2187"/>
      <c r="FQ82" s="2187"/>
      <c r="FR82" s="2187"/>
      <c r="FS82" s="2187"/>
      <c r="GF82" s="386">
        <f>'E - Resource Limits'!A82</f>
        <v>61</v>
      </c>
      <c r="GG82" s="2821" t="str">
        <f>'E - Resource Limits'!B82</f>
        <v>Tracing</v>
      </c>
      <c r="GH82" s="27">
        <f>'E - Resource Limits'!C82</f>
        <v>0</v>
      </c>
      <c r="GI82" s="27">
        <f>'E - Resource Limits'!D82</f>
        <v>0</v>
      </c>
      <c r="GJ82" s="27">
        <f>'E - Resource Limits'!E82</f>
        <v>0</v>
      </c>
      <c r="GK82" s="27">
        <f>'E - Resource Limits'!F82</f>
        <v>0</v>
      </c>
      <c r="GL82" s="2823">
        <f>'E - Resource Limits'!G82</f>
        <v>0</v>
      </c>
      <c r="GM82" s="213">
        <f>'E - Resource Limits'!H82</f>
        <v>0</v>
      </c>
      <c r="GN82" s="2856">
        <f>'E - Resource Limits'!I82</f>
        <v>0</v>
      </c>
      <c r="GO82" s="1941"/>
      <c r="GP82" s="1941"/>
      <c r="GQ82" s="1941"/>
      <c r="GR82" s="2190"/>
      <c r="GT82" s="995"/>
      <c r="GU82" s="995"/>
      <c r="GV82" s="995"/>
      <c r="GW82" s="995"/>
      <c r="GX82" s="995"/>
      <c r="GY82" s="995"/>
      <c r="GZ82" s="995"/>
      <c r="HA82" s="995"/>
      <c r="HB82" s="995"/>
      <c r="HC82" s="995"/>
      <c r="HD82" s="995"/>
      <c r="HE82" s="995"/>
      <c r="HF82" s="995"/>
      <c r="HG82" s="995"/>
      <c r="HH82" s="995"/>
      <c r="HI82" s="995"/>
      <c r="HJ82" s="995"/>
      <c r="HK82" s="995"/>
      <c r="HL82" s="995"/>
      <c r="HM82" s="205"/>
      <c r="JD82" s="2351">
        <f>'I - Capital RLM'!A82</f>
        <v>58</v>
      </c>
      <c r="JE82" s="2390">
        <f>'I - Capital RLM'!B82</f>
        <v>0</v>
      </c>
      <c r="JF82" s="2272">
        <f>'I - Capital RLM'!C82</f>
        <v>0</v>
      </c>
      <c r="JG82" s="2272">
        <f>'I - Capital RLM'!D82</f>
        <v>0</v>
      </c>
      <c r="JH82" s="2382">
        <f>'I - Capital RLM'!E82</f>
        <v>0</v>
      </c>
      <c r="JI82" s="2198">
        <f>'I - Capital RLM'!F82</f>
        <v>0</v>
      </c>
      <c r="JJ82" s="2272">
        <f>'I - Capital RLM'!G82</f>
        <v>0</v>
      </c>
      <c r="JK82" s="2272">
        <f>'I - Capital RLM'!H82</f>
        <v>0</v>
      </c>
      <c r="JL82" s="2382">
        <f>'I - Capital RLM'!I82</f>
        <v>0</v>
      </c>
      <c r="JM82" s="2323"/>
      <c r="JN82" s="2129">
        <f>'I - Capital RLM'!K82</f>
        <v>0</v>
      </c>
      <c r="JO82" s="2323">
        <f t="shared" si="15"/>
        <v>0</v>
      </c>
      <c r="JQ82" s="2460"/>
      <c r="JR82" s="1941"/>
      <c r="JS82" s="1941"/>
      <c r="JT82" s="1941"/>
      <c r="JU82" s="1941"/>
      <c r="JV82" s="1941"/>
      <c r="JW82" s="1941"/>
      <c r="JX82" s="1941"/>
      <c r="JY82" s="1941"/>
      <c r="JZ82" s="1941"/>
      <c r="KA82" s="1941"/>
      <c r="KB82" s="1941"/>
      <c r="KC82" s="1941"/>
      <c r="KD82" s="1941"/>
      <c r="KE82" s="1941"/>
      <c r="KF82" s="1941"/>
      <c r="KG82" s="1941"/>
      <c r="KH82" s="1941"/>
      <c r="KI82" s="1941"/>
      <c r="KJ82" s="1941"/>
      <c r="KK82" s="2323"/>
      <c r="LL82" s="1281"/>
      <c r="LM82" s="2667">
        <f>'M - Aged Debtors'!B82</f>
        <v>0</v>
      </c>
      <c r="LN82" s="2668">
        <f>'M - Aged Debtors'!C82</f>
        <v>0</v>
      </c>
      <c r="LO82" s="2669">
        <f>'M - Aged Debtors'!D82</f>
        <v>0</v>
      </c>
      <c r="LP82" s="2670">
        <f>'M - Aged Debtors'!E82</f>
        <v>0</v>
      </c>
      <c r="LQ82" s="2671">
        <f>'M - Aged Debtors'!F82</f>
        <v>0</v>
      </c>
      <c r="LR82" s="902" t="str">
        <f>'M - Aged Debtors'!G82</f>
        <v/>
      </c>
      <c r="LS82" s="899" t="str">
        <f>'M - Aged Debtors'!H82</f>
        <v/>
      </c>
      <c r="LT82" s="899" t="str">
        <f>'M - Aged Debtors'!I82</f>
        <v/>
      </c>
      <c r="LU82" s="900" t="str">
        <f>'M - Aged Debtors'!J82</f>
        <v/>
      </c>
      <c r="LV82" s="2043">
        <f>'M - Aged Debtors'!K82</f>
        <v>0</v>
      </c>
      <c r="LX82" s="2903" t="str">
        <f>'N - GMS'!A82</f>
        <v>Homeless</v>
      </c>
      <c r="LY82" s="2909"/>
      <c r="LZ82" s="511">
        <f>'N - GMS'!C82</f>
        <v>57</v>
      </c>
      <c r="MA82" s="71">
        <f>'N - GMS'!D82</f>
        <v>0</v>
      </c>
      <c r="MB82" s="2660">
        <f>'N - GMS'!E82</f>
        <v>0</v>
      </c>
      <c r="MC82" s="2660">
        <f>'N - GMS'!F82</f>
        <v>0</v>
      </c>
      <c r="MD82" s="513">
        <f>'N - GMS'!G82</f>
        <v>0</v>
      </c>
      <c r="ME82" s="231"/>
      <c r="MF82" s="1125">
        <f>'N - GMS'!I82</f>
        <v>0</v>
      </c>
    </row>
    <row r="83" spans="57:344" ht="20" customHeight="1" thickBot="1">
      <c r="BE83" s="965">
        <v>43</v>
      </c>
      <c r="BF83" s="2071">
        <f>'B - Monthly Positions'!B84</f>
        <v>0</v>
      </c>
      <c r="BG83" s="99" t="s">
        <v>295</v>
      </c>
      <c r="BH83" s="1993">
        <f>'B - Monthly Positions'!D84</f>
        <v>0</v>
      </c>
      <c r="BI83" s="1994">
        <f>'B - Monthly Positions'!E84</f>
        <v>0</v>
      </c>
      <c r="BJ83" s="1994">
        <f>'B - Monthly Positions'!F84</f>
        <v>0</v>
      </c>
      <c r="BK83" s="1994">
        <f>'B - Monthly Positions'!G84</f>
        <v>0</v>
      </c>
      <c r="BL83" s="1994">
        <f>'B - Monthly Positions'!H84</f>
        <v>0</v>
      </c>
      <c r="BM83" s="1994">
        <f>'B - Monthly Positions'!I84</f>
        <v>0</v>
      </c>
      <c r="BN83" s="1994">
        <f>'B - Monthly Positions'!J84</f>
        <v>0</v>
      </c>
      <c r="BO83" s="1994">
        <f>'B - Monthly Positions'!K84</f>
        <v>0</v>
      </c>
      <c r="BP83" s="1994">
        <f>'B - Monthly Positions'!L84</f>
        <v>0</v>
      </c>
      <c r="BQ83" s="1994">
        <f>'B - Monthly Positions'!M84</f>
        <v>0</v>
      </c>
      <c r="BR83" s="1994">
        <f>'B - Monthly Positions'!N84</f>
        <v>0</v>
      </c>
      <c r="BS83" s="1997">
        <f>'B - Monthly Positions'!O84</f>
        <v>0</v>
      </c>
      <c r="BT83" s="79">
        <f>'B - Monthly Positions'!P84</f>
        <v>0</v>
      </c>
      <c r="BU83" s="1172">
        <f>'B - Monthly Positions'!Q84</f>
        <v>0</v>
      </c>
      <c r="BX83" s="155">
        <f>'B1 - Net Exp Profiles'!A83</f>
        <v>60</v>
      </c>
      <c r="BY83" s="2812" t="str">
        <f>'B1 - Net Exp Profiles'!B83</f>
        <v>In Year Operational Drugs Expenditure Cost Reduction Due To C19 (Positive Values)</v>
      </c>
      <c r="BZ83" s="2796">
        <f>'B1 - Net Exp Profiles'!C83</f>
        <v>0</v>
      </c>
      <c r="CA83" s="2797">
        <f>'B1 - Net Exp Profiles'!D83</f>
        <v>0</v>
      </c>
      <c r="CB83" s="2797">
        <f>'B1 - Net Exp Profiles'!E83</f>
        <v>0</v>
      </c>
      <c r="CC83" s="2797">
        <f>'B1 - Net Exp Profiles'!F83</f>
        <v>0</v>
      </c>
      <c r="CD83" s="2797">
        <f>'B1 - Net Exp Profiles'!G83</f>
        <v>0</v>
      </c>
      <c r="CE83" s="2797">
        <f>'B1 - Net Exp Profiles'!H83</f>
        <v>0</v>
      </c>
      <c r="CF83" s="2797">
        <f>'B1 - Net Exp Profiles'!I83</f>
        <v>0</v>
      </c>
      <c r="CG83" s="2797">
        <f>'B1 - Net Exp Profiles'!J83</f>
        <v>0</v>
      </c>
      <c r="CH83" s="2797">
        <f>'B1 - Net Exp Profiles'!K83</f>
        <v>0</v>
      </c>
      <c r="CI83" s="2797">
        <f>'B1 - Net Exp Profiles'!L83</f>
        <v>0</v>
      </c>
      <c r="CJ83" s="2797">
        <f>'B1 - Net Exp Profiles'!M83</f>
        <v>0</v>
      </c>
      <c r="CK83" s="2798">
        <f>'B1 - Net Exp Profiles'!N83</f>
        <v>0</v>
      </c>
      <c r="CL83" s="1885">
        <f>'B1 - Net Exp Profiles'!O83</f>
        <v>0</v>
      </c>
      <c r="CM83" s="1885">
        <f>'B1 - Net Exp Profiles'!P83</f>
        <v>0</v>
      </c>
      <c r="DF83" s="2171">
        <f>'B3 - COVID-19'!A81</f>
        <v>68</v>
      </c>
      <c r="DG83" s="2147" t="str">
        <f>'B3 - COVID-19'!B81</f>
        <v>Sub total Mass COVID-19 Vaccination Provider Pay</v>
      </c>
      <c r="DH83" s="2148">
        <f>'B3 - COVID-19'!C81</f>
        <v>0</v>
      </c>
      <c r="DI83" s="2148">
        <f>'B3 - COVID-19'!D81</f>
        <v>0</v>
      </c>
      <c r="DJ83" s="2148">
        <f>'B3 - COVID-19'!E81</f>
        <v>0</v>
      </c>
      <c r="DK83" s="2148">
        <f>'B3 - COVID-19'!F81</f>
        <v>0</v>
      </c>
      <c r="DL83" s="2148">
        <f>'B3 - COVID-19'!G81</f>
        <v>0</v>
      </c>
      <c r="DM83" s="2148">
        <f>'B3 - COVID-19'!H81</f>
        <v>0</v>
      </c>
      <c r="DN83" s="2148">
        <f>'B3 - COVID-19'!I81</f>
        <v>0</v>
      </c>
      <c r="DO83" s="2148">
        <f>'B3 - COVID-19'!J81</f>
        <v>0</v>
      </c>
      <c r="DP83" s="2148">
        <f>'B3 - COVID-19'!K81</f>
        <v>0</v>
      </c>
      <c r="DQ83" s="2148">
        <f>'B3 - COVID-19'!L81</f>
        <v>0</v>
      </c>
      <c r="DR83" s="2148">
        <f>'B3 - COVID-19'!M81</f>
        <v>0</v>
      </c>
      <c r="DS83" s="2148">
        <f>'B3 - COVID-19'!N81</f>
        <v>0</v>
      </c>
      <c r="DT83" s="2148">
        <f>'B3 - COVID-19'!O81</f>
        <v>0</v>
      </c>
      <c r="DU83" s="2149">
        <f>'B3 - COVID-19'!P81</f>
        <v>0</v>
      </c>
      <c r="DV83" s="85"/>
      <c r="DW83" s="85"/>
      <c r="DY83" s="141">
        <v>1</v>
      </c>
      <c r="DZ83" s="2910" t="str">
        <f>'C, C1 &amp; C2 - Savings Schemes'!B83</f>
        <v>Reduced usage of Agency/Locums paid at a premium</v>
      </c>
      <c r="EA83" s="93" t="s">
        <v>298</v>
      </c>
      <c r="EB83" s="2053">
        <f>'C, C1 &amp; C2 - Savings Schemes'!D83</f>
        <v>0</v>
      </c>
      <c r="EC83" s="2054">
        <f>'C, C1 &amp; C2 - Savings Schemes'!E83</f>
        <v>0</v>
      </c>
      <c r="ED83" s="2054">
        <f>'C, C1 &amp; C2 - Savings Schemes'!F83</f>
        <v>0</v>
      </c>
      <c r="EE83" s="2054">
        <f>'C, C1 &amp; C2 - Savings Schemes'!G83</f>
        <v>0</v>
      </c>
      <c r="EF83" s="2054">
        <f>'C, C1 &amp; C2 - Savings Schemes'!H83</f>
        <v>0</v>
      </c>
      <c r="EG83" s="2054">
        <f>'C, C1 &amp; C2 - Savings Schemes'!I83</f>
        <v>0</v>
      </c>
      <c r="EH83" s="2054">
        <f>'C, C1 &amp; C2 - Savings Schemes'!J83</f>
        <v>0</v>
      </c>
      <c r="EI83" s="2054">
        <f>'C, C1 &amp; C2 - Savings Schemes'!K83</f>
        <v>0</v>
      </c>
      <c r="EJ83" s="2054">
        <f>'C, C1 &amp; C2 - Savings Schemes'!L83</f>
        <v>0</v>
      </c>
      <c r="EK83" s="2054">
        <f>'C, C1 &amp; C2 - Savings Schemes'!M83</f>
        <v>0</v>
      </c>
      <c r="EL83" s="2054">
        <f>'C, C1 &amp; C2 - Savings Schemes'!N83</f>
        <v>0</v>
      </c>
      <c r="EM83" s="2055">
        <f>'C, C1 &amp; C2 - Savings Schemes'!O83</f>
        <v>0</v>
      </c>
      <c r="EN83" s="131">
        <f>'C, C1 &amp; C2 - Savings Schemes'!P83</f>
        <v>0</v>
      </c>
      <c r="EO83" s="1023">
        <f>'C, C1 &amp; C2 - Savings Schemes'!Q83</f>
        <v>0</v>
      </c>
      <c r="EP83" s="2185"/>
      <c r="EQ83" s="2185"/>
      <c r="ER83" s="2185"/>
      <c r="ES83" s="2185"/>
      <c r="ET83" s="2185"/>
      <c r="EU83" s="2185"/>
      <c r="EV83" s="2185"/>
      <c r="EW83" s="2185"/>
      <c r="EX83" s="2187"/>
      <c r="EY83" s="2187"/>
      <c r="EZ83" s="2187"/>
      <c r="FA83" s="2187"/>
      <c r="FB83" s="2187"/>
      <c r="FC83" s="2187"/>
      <c r="FD83" s="2187"/>
      <c r="FE83" s="2187"/>
      <c r="FF83" s="2187"/>
      <c r="FG83" s="2187"/>
      <c r="FH83" s="2187"/>
      <c r="FI83" s="2187"/>
      <c r="FJ83" s="2187"/>
      <c r="FK83" s="2187"/>
      <c r="FL83" s="2187"/>
      <c r="FM83" s="2187"/>
      <c r="FN83" s="2187"/>
      <c r="FO83" s="2187"/>
      <c r="FP83" s="2187"/>
      <c r="FQ83" s="2187"/>
      <c r="FR83" s="2187"/>
      <c r="FS83" s="2187"/>
      <c r="GF83" s="386">
        <f>'E - Resource Limits'!A83</f>
        <v>62</v>
      </c>
      <c r="GG83" s="2821" t="str">
        <f>'E - Resource Limits'!B83</f>
        <v>Mass COVID-19 Vaccination</v>
      </c>
      <c r="GH83" s="27">
        <f>'E - Resource Limits'!C83</f>
        <v>0</v>
      </c>
      <c r="GI83" s="27">
        <f>'E - Resource Limits'!D83</f>
        <v>0</v>
      </c>
      <c r="GJ83" s="27">
        <f>'E - Resource Limits'!E83</f>
        <v>0</v>
      </c>
      <c r="GK83" s="27">
        <f>'E - Resource Limits'!F83</f>
        <v>0</v>
      </c>
      <c r="GL83" s="2823">
        <f>'E - Resource Limits'!G83</f>
        <v>0</v>
      </c>
      <c r="GM83" s="213">
        <f>'E - Resource Limits'!H83</f>
        <v>0</v>
      </c>
      <c r="GN83" s="2856">
        <f>'E - Resource Limits'!I83</f>
        <v>0</v>
      </c>
      <c r="GO83" s="1941"/>
      <c r="GP83" s="1941"/>
      <c r="GQ83" s="1941"/>
      <c r="GR83" s="2190"/>
      <c r="JD83" s="2336">
        <f>'I - Capital RLM'!A83</f>
        <v>59</v>
      </c>
      <c r="JE83" s="2390">
        <f>'I - Capital RLM'!B83</f>
        <v>0</v>
      </c>
      <c r="JF83" s="2272">
        <f>'I - Capital RLM'!C83</f>
        <v>0</v>
      </c>
      <c r="JG83" s="2272">
        <f>'I - Capital RLM'!D83</f>
        <v>0</v>
      </c>
      <c r="JH83" s="2382">
        <f>'I - Capital RLM'!E83</f>
        <v>0</v>
      </c>
      <c r="JI83" s="2198">
        <f>'I - Capital RLM'!F83</f>
        <v>0</v>
      </c>
      <c r="JJ83" s="2272">
        <f>'I - Capital RLM'!G83</f>
        <v>0</v>
      </c>
      <c r="JK83" s="2272">
        <f>'I - Capital RLM'!H83</f>
        <v>0</v>
      </c>
      <c r="JL83" s="2382">
        <f>'I - Capital RLM'!I83</f>
        <v>0</v>
      </c>
      <c r="JM83" s="2323"/>
      <c r="JN83" s="2129">
        <f>'I - Capital RLM'!K83</f>
        <v>0</v>
      </c>
      <c r="JO83" s="2323">
        <f t="shared" si="15"/>
        <v>0</v>
      </c>
      <c r="JQ83" s="2460"/>
      <c r="JR83" s="1941"/>
      <c r="JS83" s="1941"/>
      <c r="JT83" s="1941"/>
      <c r="JU83" s="1941"/>
      <c r="JV83" s="1941"/>
      <c r="JW83" s="1941"/>
      <c r="JX83" s="1941"/>
      <c r="JY83" s="1941"/>
      <c r="JZ83" s="1941"/>
      <c r="KA83" s="1941"/>
      <c r="KB83" s="1941"/>
      <c r="KC83" s="1941"/>
      <c r="KD83" s="1941"/>
      <c r="KE83" s="1941"/>
      <c r="KF83" s="1941"/>
      <c r="KG83" s="1941"/>
      <c r="KH83" s="1941"/>
      <c r="KI83" s="1941"/>
      <c r="KJ83" s="1941"/>
      <c r="KK83" s="2323"/>
      <c r="LL83" s="1281"/>
      <c r="LM83" s="2667">
        <f>'M - Aged Debtors'!B83</f>
        <v>0</v>
      </c>
      <c r="LN83" s="2668">
        <f>'M - Aged Debtors'!C83</f>
        <v>0</v>
      </c>
      <c r="LO83" s="2669">
        <f>'M - Aged Debtors'!D83</f>
        <v>0</v>
      </c>
      <c r="LP83" s="2670">
        <f>'M - Aged Debtors'!E83</f>
        <v>0</v>
      </c>
      <c r="LQ83" s="2671">
        <f>'M - Aged Debtors'!F83</f>
        <v>0</v>
      </c>
      <c r="LR83" s="902" t="str">
        <f>'M - Aged Debtors'!G83</f>
        <v/>
      </c>
      <c r="LS83" s="899" t="str">
        <f>'M - Aged Debtors'!H83</f>
        <v/>
      </c>
      <c r="LT83" s="899" t="str">
        <f>'M - Aged Debtors'!I83</f>
        <v/>
      </c>
      <c r="LU83" s="900" t="str">
        <f>'M - Aged Debtors'!J83</f>
        <v/>
      </c>
      <c r="LV83" s="2043">
        <f>'M - Aged Debtors'!K83</f>
        <v>0</v>
      </c>
      <c r="LX83" s="2903" t="str">
        <f>'N - GMS'!A83</f>
        <v>HPV Vaccinations</v>
      </c>
      <c r="LY83" s="2909"/>
      <c r="LZ83" s="511">
        <f>'N - GMS'!C83</f>
        <v>58</v>
      </c>
      <c r="MA83" s="71">
        <f>'N - GMS'!D83</f>
        <v>0</v>
      </c>
      <c r="MB83" s="2660">
        <f>'N - GMS'!E83</f>
        <v>0</v>
      </c>
      <c r="MC83" s="2660">
        <f>'N - GMS'!F83</f>
        <v>0</v>
      </c>
      <c r="MD83" s="513">
        <f>'N - GMS'!G83</f>
        <v>0</v>
      </c>
      <c r="ME83" s="231"/>
      <c r="MF83" s="1125">
        <f>'N - GMS'!I83</f>
        <v>0</v>
      </c>
    </row>
    <row r="84" spans="57:344" ht="20" customHeight="1" thickBot="1">
      <c r="BE84" s="965">
        <v>44</v>
      </c>
      <c r="BF84" s="2071">
        <f>'B - Monthly Positions'!B85</f>
        <v>0</v>
      </c>
      <c r="BG84" s="99" t="s">
        <v>295</v>
      </c>
      <c r="BH84" s="1993">
        <f>'B - Monthly Positions'!D85</f>
        <v>0</v>
      </c>
      <c r="BI84" s="1994">
        <f>'B - Monthly Positions'!E85</f>
        <v>0</v>
      </c>
      <c r="BJ84" s="1994">
        <f>'B - Monthly Positions'!F85</f>
        <v>0</v>
      </c>
      <c r="BK84" s="1994">
        <f>'B - Monthly Positions'!G85</f>
        <v>0</v>
      </c>
      <c r="BL84" s="1994">
        <f>'B - Monthly Positions'!H85</f>
        <v>0</v>
      </c>
      <c r="BM84" s="1994">
        <f>'B - Monthly Positions'!I85</f>
        <v>0</v>
      </c>
      <c r="BN84" s="1994">
        <f>'B - Monthly Positions'!J85</f>
        <v>0</v>
      </c>
      <c r="BO84" s="1994">
        <f>'B - Monthly Positions'!K85</f>
        <v>0</v>
      </c>
      <c r="BP84" s="1994">
        <f>'B - Monthly Positions'!L85</f>
        <v>0</v>
      </c>
      <c r="BQ84" s="1994">
        <f>'B - Monthly Positions'!M85</f>
        <v>0</v>
      </c>
      <c r="BR84" s="1994">
        <f>'B - Monthly Positions'!N85</f>
        <v>0</v>
      </c>
      <c r="BS84" s="1997">
        <f>'B - Monthly Positions'!O85</f>
        <v>0</v>
      </c>
      <c r="BT84" s="79">
        <f>'B - Monthly Positions'!P85</f>
        <v>0</v>
      </c>
      <c r="BU84" s="1172">
        <f>'B - Monthly Positions'!Q85</f>
        <v>0</v>
      </c>
      <c r="BX84" s="155">
        <f>'B1 - Net Exp Profiles'!A84</f>
        <v>61</v>
      </c>
      <c r="BY84" s="1180" t="str">
        <f>'B1 - Net Exp Profiles'!B84</f>
        <v>In Year Slippage on Current Planned Drugs Investments/Repurposing of Developmental Initiatives due to C19 (Positive Values)</v>
      </c>
      <c r="BZ84" s="2799">
        <f>'B1 - Net Exp Profiles'!C84</f>
        <v>0</v>
      </c>
      <c r="CA84" s="2795">
        <f>'B1 - Net Exp Profiles'!D84</f>
        <v>0</v>
      </c>
      <c r="CB84" s="2795">
        <f>'B1 - Net Exp Profiles'!E84</f>
        <v>0</v>
      </c>
      <c r="CC84" s="2795">
        <f>'B1 - Net Exp Profiles'!F84</f>
        <v>0</v>
      </c>
      <c r="CD84" s="2795">
        <f>'B1 - Net Exp Profiles'!G84</f>
        <v>0</v>
      </c>
      <c r="CE84" s="2795">
        <f>'B1 - Net Exp Profiles'!H84</f>
        <v>0</v>
      </c>
      <c r="CF84" s="2795">
        <f>'B1 - Net Exp Profiles'!I84</f>
        <v>0</v>
      </c>
      <c r="CG84" s="2795">
        <f>'B1 - Net Exp Profiles'!J84</f>
        <v>0</v>
      </c>
      <c r="CH84" s="2795">
        <f>'B1 - Net Exp Profiles'!K84</f>
        <v>0</v>
      </c>
      <c r="CI84" s="2795">
        <f>'B1 - Net Exp Profiles'!L84</f>
        <v>0</v>
      </c>
      <c r="CJ84" s="2795">
        <f>'B1 - Net Exp Profiles'!M84</f>
        <v>0</v>
      </c>
      <c r="CK84" s="2795">
        <f>'B1 - Net Exp Profiles'!N84</f>
        <v>0</v>
      </c>
      <c r="CL84" s="1208">
        <f>'B1 - Net Exp Profiles'!O84</f>
        <v>0</v>
      </c>
      <c r="CM84" s="1208">
        <f>'B1 - Net Exp Profiles'!P84</f>
        <v>0</v>
      </c>
      <c r="DF84" s="2137">
        <f>'B3 - COVID-19'!A82</f>
        <v>69</v>
      </c>
      <c r="DG84" s="2152" t="str">
        <f>'B3 - COVID-19'!B82</f>
        <v>Primary Care Contractor (excluding drugs)</v>
      </c>
      <c r="DH84" s="1476">
        <f>'B3 - COVID-19'!C82</f>
        <v>0</v>
      </c>
      <c r="DI84" s="1473">
        <f>'B3 - COVID-19'!D82</f>
        <v>0</v>
      </c>
      <c r="DJ84" s="1473">
        <f>'B3 - COVID-19'!E82</f>
        <v>0</v>
      </c>
      <c r="DK84" s="1473">
        <f>'B3 - COVID-19'!F82</f>
        <v>0</v>
      </c>
      <c r="DL84" s="1473">
        <f>'B3 - COVID-19'!G82</f>
        <v>0</v>
      </c>
      <c r="DM84" s="1473">
        <f>'B3 - COVID-19'!H82</f>
        <v>0</v>
      </c>
      <c r="DN84" s="1473">
        <f>'B3 - COVID-19'!I82</f>
        <v>0</v>
      </c>
      <c r="DO84" s="1473">
        <f>'B3 - COVID-19'!J82</f>
        <v>0</v>
      </c>
      <c r="DP84" s="1473">
        <f>'B3 - COVID-19'!K82</f>
        <v>0</v>
      </c>
      <c r="DQ84" s="1473">
        <f>'B3 - COVID-19'!L82</f>
        <v>0</v>
      </c>
      <c r="DR84" s="1473">
        <f>'B3 - COVID-19'!M82</f>
        <v>0</v>
      </c>
      <c r="DS84" s="1480">
        <f>'B3 - COVID-19'!N82</f>
        <v>0</v>
      </c>
      <c r="DT84" s="2087">
        <f>'B3 - COVID-19'!O82</f>
        <v>0</v>
      </c>
      <c r="DU84" s="2088">
        <f>'B3 - COVID-19'!P82</f>
        <v>0</v>
      </c>
      <c r="DV84" s="85"/>
      <c r="DW84" s="85"/>
      <c r="DY84" s="142">
        <v>2</v>
      </c>
      <c r="DZ84" s="2911">
        <f>'[1]C, C1 &amp; C2 - Savings Schemes'!B84</f>
        <v>0</v>
      </c>
      <c r="EA84" s="96" t="s">
        <v>295</v>
      </c>
      <c r="EB84" s="2057">
        <f>'C, C1 &amp; C2 - Savings Schemes'!D84</f>
        <v>0</v>
      </c>
      <c r="EC84" s="2058">
        <f>'C, C1 &amp; C2 - Savings Schemes'!E84</f>
        <v>0</v>
      </c>
      <c r="ED84" s="2058">
        <f>'C, C1 &amp; C2 - Savings Schemes'!F84</f>
        <v>0</v>
      </c>
      <c r="EE84" s="2058">
        <f>'C, C1 &amp; C2 - Savings Schemes'!G84</f>
        <v>0</v>
      </c>
      <c r="EF84" s="2058">
        <f>'C, C1 &amp; C2 - Savings Schemes'!H84</f>
        <v>0</v>
      </c>
      <c r="EG84" s="2058">
        <f>'C, C1 &amp; C2 - Savings Schemes'!I84</f>
        <v>0</v>
      </c>
      <c r="EH84" s="2058">
        <f>'C, C1 &amp; C2 - Savings Schemes'!J84</f>
        <v>0</v>
      </c>
      <c r="EI84" s="2058">
        <f>'C, C1 &amp; C2 - Savings Schemes'!K84</f>
        <v>0</v>
      </c>
      <c r="EJ84" s="2058">
        <f>'C, C1 &amp; C2 - Savings Schemes'!L84</f>
        <v>0</v>
      </c>
      <c r="EK84" s="2058">
        <f>'C, C1 &amp; C2 - Savings Schemes'!M84</f>
        <v>0</v>
      </c>
      <c r="EL84" s="2058">
        <f>'C, C1 &amp; C2 - Savings Schemes'!N84</f>
        <v>0</v>
      </c>
      <c r="EM84" s="2059">
        <f>'C, C1 &amp; C2 - Savings Schemes'!O84</f>
        <v>0</v>
      </c>
      <c r="EN84" s="132">
        <f>'C, C1 &amp; C2 - Savings Schemes'!P84</f>
        <v>0</v>
      </c>
      <c r="EO84" s="1025">
        <f>'C, C1 &amp; C2 - Savings Schemes'!Q84</f>
        <v>0</v>
      </c>
      <c r="EP84" s="2185"/>
      <c r="EQ84" s="2185"/>
      <c r="ER84" s="2185"/>
      <c r="ES84" s="2185"/>
      <c r="ET84" s="2185"/>
      <c r="EU84" s="2185"/>
      <c r="EV84" s="2185"/>
      <c r="EW84" s="2185"/>
      <c r="EX84" s="2187"/>
      <c r="EY84" s="2187"/>
      <c r="EZ84" s="2187"/>
      <c r="FA84" s="2187"/>
      <c r="FB84" s="2187"/>
      <c r="FC84" s="2187"/>
      <c r="FD84" s="2187"/>
      <c r="FE84" s="2187"/>
      <c r="FF84" s="2187"/>
      <c r="FG84" s="2187"/>
      <c r="FH84" s="2187"/>
      <c r="FI84" s="2187"/>
      <c r="FJ84" s="2187"/>
      <c r="FK84" s="2187"/>
      <c r="FL84" s="2187"/>
      <c r="FM84" s="2187"/>
      <c r="FN84" s="2187"/>
      <c r="FO84" s="2187"/>
      <c r="FP84" s="2187"/>
      <c r="FQ84" s="2187"/>
      <c r="FR84" s="2187"/>
      <c r="FS84" s="2187"/>
      <c r="GF84" s="386">
        <f>'E - Resource Limits'!A84</f>
        <v>63</v>
      </c>
      <c r="GG84" s="2821" t="str">
        <f>'E - Resource Limits'!B84</f>
        <v>Extended Flu Vaccination</v>
      </c>
      <c r="GH84" s="27">
        <f>'E - Resource Limits'!C84</f>
        <v>0</v>
      </c>
      <c r="GI84" s="27">
        <f>'E - Resource Limits'!D84</f>
        <v>0</v>
      </c>
      <c r="GJ84" s="27">
        <f>'E - Resource Limits'!E84</f>
        <v>0</v>
      </c>
      <c r="GK84" s="27">
        <f>'E - Resource Limits'!F84</f>
        <v>0</v>
      </c>
      <c r="GL84" s="2823">
        <f>'E - Resource Limits'!G84</f>
        <v>0</v>
      </c>
      <c r="GM84" s="213">
        <f>'E - Resource Limits'!H84</f>
        <v>0</v>
      </c>
      <c r="GN84" s="2856">
        <f>'E - Resource Limits'!I84</f>
        <v>0</v>
      </c>
      <c r="GO84" s="1941"/>
      <c r="GP84" s="1941"/>
      <c r="GQ84" s="1941"/>
      <c r="GR84" s="2190"/>
      <c r="JD84" s="2351">
        <f>'I - Capital RLM'!A84</f>
        <v>60</v>
      </c>
      <c r="JE84" s="2390">
        <f>'I - Capital RLM'!B84</f>
        <v>0</v>
      </c>
      <c r="JF84" s="2272">
        <f>'I - Capital RLM'!C84</f>
        <v>0</v>
      </c>
      <c r="JG84" s="2272">
        <f>'I - Capital RLM'!D84</f>
        <v>0</v>
      </c>
      <c r="JH84" s="2382">
        <f>'I - Capital RLM'!E84</f>
        <v>0</v>
      </c>
      <c r="JI84" s="2198">
        <f>'I - Capital RLM'!F84</f>
        <v>0</v>
      </c>
      <c r="JJ84" s="2272">
        <f>'I - Capital RLM'!G84</f>
        <v>0</v>
      </c>
      <c r="JK84" s="2272">
        <f>'I - Capital RLM'!H84</f>
        <v>0</v>
      </c>
      <c r="JL84" s="2382">
        <f>'I - Capital RLM'!I84</f>
        <v>0</v>
      </c>
      <c r="JM84" s="2323"/>
      <c r="JN84" s="2129">
        <f>'I - Capital RLM'!K84</f>
        <v>0</v>
      </c>
      <c r="JO84" s="2323">
        <f t="shared" si="15"/>
        <v>0</v>
      </c>
      <c r="JQ84" s="2460"/>
      <c r="JR84" s="1941"/>
      <c r="JS84" s="1941"/>
      <c r="JT84" s="1941"/>
      <c r="JU84" s="1941"/>
      <c r="JV84" s="1941"/>
      <c r="JW84" s="1941"/>
      <c r="JX84" s="1941"/>
      <c r="JY84" s="1941"/>
      <c r="JZ84" s="1941"/>
      <c r="KA84" s="1941"/>
      <c r="KB84" s="1941"/>
      <c r="KC84" s="1941"/>
      <c r="KD84" s="1941"/>
      <c r="KE84" s="1941"/>
      <c r="KF84" s="1941"/>
      <c r="KG84" s="1941"/>
      <c r="KH84" s="1941"/>
      <c r="KI84" s="1941"/>
      <c r="KJ84" s="1941"/>
      <c r="KK84" s="2323"/>
      <c r="LL84" s="1281"/>
      <c r="LM84" s="2667">
        <f>'M - Aged Debtors'!B84</f>
        <v>0</v>
      </c>
      <c r="LN84" s="2668">
        <f>'M - Aged Debtors'!C84</f>
        <v>0</v>
      </c>
      <c r="LO84" s="2669">
        <f>'M - Aged Debtors'!D84</f>
        <v>0</v>
      </c>
      <c r="LP84" s="2670">
        <f>'M - Aged Debtors'!E84</f>
        <v>0</v>
      </c>
      <c r="LQ84" s="2671">
        <f>'M - Aged Debtors'!F84</f>
        <v>0</v>
      </c>
      <c r="LR84" s="902" t="str">
        <f>'M - Aged Debtors'!G84</f>
        <v/>
      </c>
      <c r="LS84" s="899" t="str">
        <f>'M - Aged Debtors'!H84</f>
        <v/>
      </c>
      <c r="LT84" s="899" t="str">
        <f>'M - Aged Debtors'!I84</f>
        <v/>
      </c>
      <c r="LU84" s="900" t="str">
        <f>'M - Aged Debtors'!J84</f>
        <v/>
      </c>
      <c r="LV84" s="2043">
        <f>'M - Aged Debtors'!K84</f>
        <v>0</v>
      </c>
      <c r="LX84" s="2103" t="str">
        <f>'N - GMS'!A84</f>
        <v>Immunisations (inc Pertussis excluding DES - Childhood Imm &amp; Influenza &amp; Pneumococcal Imm)</v>
      </c>
      <c r="LY84" s="2110"/>
      <c r="LZ84" s="511">
        <f>'N - GMS'!C84</f>
        <v>59</v>
      </c>
      <c r="MA84" s="71">
        <f>'N - GMS'!D84</f>
        <v>0</v>
      </c>
      <c r="MB84" s="2660">
        <f>'N - GMS'!E84</f>
        <v>0</v>
      </c>
      <c r="MC84" s="2660">
        <f>'N - GMS'!F84</f>
        <v>0</v>
      </c>
      <c r="MD84" s="513">
        <f>'N - GMS'!G84</f>
        <v>0</v>
      </c>
      <c r="ME84" s="231"/>
      <c r="MF84" s="1125">
        <f>'N - GMS'!I84</f>
        <v>0</v>
      </c>
    </row>
    <row r="85" spans="57:344" ht="20" customHeight="1" thickBot="1">
      <c r="BE85" s="965">
        <v>45</v>
      </c>
      <c r="BF85" s="2071">
        <f>'B - Monthly Positions'!B86</f>
        <v>0</v>
      </c>
      <c r="BG85" s="99" t="s">
        <v>295</v>
      </c>
      <c r="BH85" s="1993">
        <f>'B - Monthly Positions'!D86</f>
        <v>0</v>
      </c>
      <c r="BI85" s="1994">
        <f>'B - Monthly Positions'!E86</f>
        <v>0</v>
      </c>
      <c r="BJ85" s="1994">
        <f>'B - Monthly Positions'!F86</f>
        <v>0</v>
      </c>
      <c r="BK85" s="1994">
        <f>'B - Monthly Positions'!G86</f>
        <v>0</v>
      </c>
      <c r="BL85" s="1994">
        <f>'B - Monthly Positions'!H86</f>
        <v>0</v>
      </c>
      <c r="BM85" s="1994">
        <f>'B - Monthly Positions'!I86</f>
        <v>0</v>
      </c>
      <c r="BN85" s="1994">
        <f>'B - Monthly Positions'!J86</f>
        <v>0</v>
      </c>
      <c r="BO85" s="1994">
        <f>'B - Monthly Positions'!K86</f>
        <v>0</v>
      </c>
      <c r="BP85" s="1994">
        <f>'B - Monthly Positions'!L86</f>
        <v>0</v>
      </c>
      <c r="BQ85" s="1994">
        <f>'B - Monthly Positions'!M86</f>
        <v>0</v>
      </c>
      <c r="BR85" s="1994">
        <f>'B - Monthly Positions'!N86</f>
        <v>0</v>
      </c>
      <c r="BS85" s="1997">
        <f>'B - Monthly Positions'!O86</f>
        <v>0</v>
      </c>
      <c r="BT85" s="79">
        <f>'B - Monthly Positions'!P86</f>
        <v>0</v>
      </c>
      <c r="BU85" s="1172">
        <f>'B - Monthly Positions'!Q86</f>
        <v>0</v>
      </c>
      <c r="BX85" s="2819"/>
      <c r="BY85" s="2997"/>
      <c r="BZ85" s="2998"/>
      <c r="CA85" s="2998"/>
      <c r="CB85" s="2998"/>
      <c r="CC85" s="2998"/>
      <c r="CD85" s="2998"/>
      <c r="CE85" s="2998"/>
      <c r="CF85" s="2998"/>
      <c r="CG85" s="2998"/>
      <c r="CH85" s="2998"/>
      <c r="CI85" s="2998"/>
      <c r="CJ85" s="2998"/>
      <c r="CK85" s="2998"/>
      <c r="CL85" s="2998"/>
      <c r="CM85" s="2998"/>
      <c r="DF85" s="2137">
        <f>'B3 - COVID-19'!A83</f>
        <v>70</v>
      </c>
      <c r="DG85" s="2152" t="str">
        <f>'B3 - COVID-19'!B83</f>
        <v>Primary Care - Drugs</v>
      </c>
      <c r="DH85" s="1476">
        <f>'B3 - COVID-19'!C83</f>
        <v>0</v>
      </c>
      <c r="DI85" s="1473">
        <f>'B3 - COVID-19'!D83</f>
        <v>0</v>
      </c>
      <c r="DJ85" s="1473">
        <f>'B3 - COVID-19'!E83</f>
        <v>0</v>
      </c>
      <c r="DK85" s="1473">
        <f>'B3 - COVID-19'!F83</f>
        <v>0</v>
      </c>
      <c r="DL85" s="1473">
        <f>'B3 - COVID-19'!G83</f>
        <v>0</v>
      </c>
      <c r="DM85" s="1473">
        <f>'B3 - COVID-19'!H83</f>
        <v>0</v>
      </c>
      <c r="DN85" s="1473">
        <f>'B3 - COVID-19'!I83</f>
        <v>0</v>
      </c>
      <c r="DO85" s="1473">
        <f>'B3 - COVID-19'!J83</f>
        <v>0</v>
      </c>
      <c r="DP85" s="1473">
        <f>'B3 - COVID-19'!K83</f>
        <v>0</v>
      </c>
      <c r="DQ85" s="1473">
        <f>'B3 - COVID-19'!L83</f>
        <v>0</v>
      </c>
      <c r="DR85" s="1473">
        <f>'B3 - COVID-19'!M83</f>
        <v>0</v>
      </c>
      <c r="DS85" s="1480">
        <f>'B3 - COVID-19'!N83</f>
        <v>0</v>
      </c>
      <c r="DT85" s="2087">
        <f>'B3 - COVID-19'!O83</f>
        <v>0</v>
      </c>
      <c r="DU85" s="2088">
        <f>'B3 - COVID-19'!P83</f>
        <v>0</v>
      </c>
      <c r="DV85" s="85"/>
      <c r="DW85" s="85"/>
      <c r="DY85" s="142">
        <v>3</v>
      </c>
      <c r="DZ85" s="2912">
        <f>'[1]C, C1 &amp; C2 - Savings Schemes'!B85</f>
        <v>0</v>
      </c>
      <c r="EA85" s="98" t="s">
        <v>43</v>
      </c>
      <c r="EB85" s="133">
        <f>'C, C1 &amp; C2 - Savings Schemes'!D85</f>
        <v>0</v>
      </c>
      <c r="EC85" s="81">
        <f>'C, C1 &amp; C2 - Savings Schemes'!E85</f>
        <v>0</v>
      </c>
      <c r="ED85" s="81">
        <f>'C, C1 &amp; C2 - Savings Schemes'!F85</f>
        <v>0</v>
      </c>
      <c r="EE85" s="81">
        <f>'C, C1 &amp; C2 - Savings Schemes'!G85</f>
        <v>0</v>
      </c>
      <c r="EF85" s="81">
        <f>'C, C1 &amp; C2 - Savings Schemes'!H85</f>
        <v>0</v>
      </c>
      <c r="EG85" s="81">
        <f>'C, C1 &amp; C2 - Savings Schemes'!I85</f>
        <v>0</v>
      </c>
      <c r="EH85" s="81">
        <f>'C, C1 &amp; C2 - Savings Schemes'!J85</f>
        <v>0</v>
      </c>
      <c r="EI85" s="81">
        <f>'C, C1 &amp; C2 - Savings Schemes'!K85</f>
        <v>0</v>
      </c>
      <c r="EJ85" s="81">
        <f>'C, C1 &amp; C2 - Savings Schemes'!L85</f>
        <v>0</v>
      </c>
      <c r="EK85" s="81">
        <f>'C, C1 &amp; C2 - Savings Schemes'!M85</f>
        <v>0</v>
      </c>
      <c r="EL85" s="81">
        <f>'C, C1 &amp; C2 - Savings Schemes'!N85</f>
        <v>0</v>
      </c>
      <c r="EM85" s="1013">
        <f>'C, C1 &amp; C2 - Savings Schemes'!O85</f>
        <v>0</v>
      </c>
      <c r="EN85" s="134">
        <f>'C, C1 &amp; C2 - Savings Schemes'!P85</f>
        <v>0</v>
      </c>
      <c r="EO85" s="1024">
        <f>'C, C1 &amp; C2 - Savings Schemes'!Q85</f>
        <v>0</v>
      </c>
      <c r="EP85" s="2185"/>
      <c r="EQ85" s="2185"/>
      <c r="ER85" s="2185"/>
      <c r="ES85" s="2185"/>
      <c r="ET85" s="2185"/>
      <c r="EU85" s="2185"/>
      <c r="EV85" s="2185"/>
      <c r="EW85" s="2185"/>
      <c r="EX85" s="2187"/>
      <c r="EY85" s="2187"/>
      <c r="EZ85" s="2187"/>
      <c r="FA85" s="2187"/>
      <c r="FB85" s="2187"/>
      <c r="FC85" s="2187"/>
      <c r="FD85" s="2187"/>
      <c r="FE85" s="2187"/>
      <c r="FF85" s="2187"/>
      <c r="FG85" s="2187"/>
      <c r="FH85" s="2187"/>
      <c r="FI85" s="2187"/>
      <c r="FJ85" s="2187"/>
      <c r="FK85" s="2187"/>
      <c r="FL85" s="2187"/>
      <c r="FM85" s="2187"/>
      <c r="FN85" s="2187"/>
      <c r="FO85" s="2187"/>
      <c r="FP85" s="2187"/>
      <c r="FQ85" s="2187"/>
      <c r="FR85" s="2187"/>
      <c r="FS85" s="2187"/>
      <c r="GF85" s="386">
        <f>'E - Resource Limits'!A85</f>
        <v>64</v>
      </c>
      <c r="GG85" s="2821" t="str">
        <f>'E - Resource Limits'!B85</f>
        <v>Field Hospital / Surge</v>
      </c>
      <c r="GH85" s="27">
        <f>'E - Resource Limits'!C85</f>
        <v>0</v>
      </c>
      <c r="GI85" s="27">
        <f>'E - Resource Limits'!D85</f>
        <v>0</v>
      </c>
      <c r="GJ85" s="27">
        <f>'E - Resource Limits'!E85</f>
        <v>0</v>
      </c>
      <c r="GK85" s="27">
        <f>'E - Resource Limits'!F85</f>
        <v>0</v>
      </c>
      <c r="GL85" s="2823">
        <f>'E - Resource Limits'!G85</f>
        <v>0</v>
      </c>
      <c r="GM85" s="213">
        <f>'E - Resource Limits'!H85</f>
        <v>0</v>
      </c>
      <c r="GN85" s="2856">
        <f>'E - Resource Limits'!I85</f>
        <v>0</v>
      </c>
      <c r="GO85" s="1941"/>
      <c r="GP85" s="1941"/>
      <c r="GQ85" s="1941"/>
      <c r="GR85" s="2190"/>
      <c r="JD85" s="2336">
        <f>'I - Capital RLM'!A85</f>
        <v>61</v>
      </c>
      <c r="JE85" s="2390">
        <f>'I - Capital RLM'!B85</f>
        <v>0</v>
      </c>
      <c r="JF85" s="2272">
        <f>'I - Capital RLM'!C85</f>
        <v>0</v>
      </c>
      <c r="JG85" s="2272">
        <f>'I - Capital RLM'!D85</f>
        <v>0</v>
      </c>
      <c r="JH85" s="2382">
        <f>'I - Capital RLM'!E85</f>
        <v>0</v>
      </c>
      <c r="JI85" s="2198">
        <f>'I - Capital RLM'!F85</f>
        <v>0</v>
      </c>
      <c r="JJ85" s="2272">
        <f>'I - Capital RLM'!G85</f>
        <v>0</v>
      </c>
      <c r="JK85" s="2272">
        <f>'I - Capital RLM'!H85</f>
        <v>0</v>
      </c>
      <c r="JL85" s="2382">
        <f>'I - Capital RLM'!I85</f>
        <v>0</v>
      </c>
      <c r="JM85" s="2323"/>
      <c r="JN85" s="2129">
        <f>'I - Capital RLM'!K85</f>
        <v>0</v>
      </c>
      <c r="JO85" s="2323">
        <f t="shared" si="15"/>
        <v>0</v>
      </c>
      <c r="LL85" s="1281"/>
      <c r="LM85" s="2667">
        <f>'M - Aged Debtors'!B85</f>
        <v>0</v>
      </c>
      <c r="LN85" s="2668">
        <f>'M - Aged Debtors'!C85</f>
        <v>0</v>
      </c>
      <c r="LO85" s="2669">
        <f>'M - Aged Debtors'!D85</f>
        <v>0</v>
      </c>
      <c r="LP85" s="2670">
        <f>'M - Aged Debtors'!E85</f>
        <v>0</v>
      </c>
      <c r="LQ85" s="2671">
        <f>'M - Aged Debtors'!F85</f>
        <v>0</v>
      </c>
      <c r="LR85" s="902" t="str">
        <f>'M - Aged Debtors'!G85</f>
        <v/>
      </c>
      <c r="LS85" s="899" t="str">
        <f>'M - Aged Debtors'!H85</f>
        <v/>
      </c>
      <c r="LT85" s="899" t="str">
        <f>'M - Aged Debtors'!I85</f>
        <v/>
      </c>
      <c r="LU85" s="900" t="str">
        <f>'M - Aged Debtors'!J85</f>
        <v/>
      </c>
      <c r="LV85" s="2043">
        <f>'M - Aged Debtors'!K85</f>
        <v>0</v>
      </c>
      <c r="LX85" s="2103" t="str">
        <f>'N - GMS'!A85</f>
        <v>Learning Disabilities</v>
      </c>
      <c r="LY85" s="2110"/>
      <c r="LZ85" s="511">
        <f>'N - GMS'!C85</f>
        <v>60</v>
      </c>
      <c r="MA85" s="71">
        <f>'N - GMS'!D85</f>
        <v>0</v>
      </c>
      <c r="MB85" s="2660">
        <f>'N - GMS'!E85</f>
        <v>0</v>
      </c>
      <c r="MC85" s="2660">
        <f>'N - GMS'!F85</f>
        <v>0</v>
      </c>
      <c r="MD85" s="513">
        <f>'N - GMS'!G85</f>
        <v>0</v>
      </c>
      <c r="ME85" s="231"/>
      <c r="MF85" s="1125">
        <f>'N - GMS'!I85</f>
        <v>0</v>
      </c>
    </row>
    <row r="86" spans="57:344" ht="20" customHeight="1" thickBot="1">
      <c r="BE86" s="965">
        <v>46</v>
      </c>
      <c r="BF86" s="2071">
        <f>'B - Monthly Positions'!B87</f>
        <v>0</v>
      </c>
      <c r="BG86" s="99" t="s">
        <v>295</v>
      </c>
      <c r="BH86" s="1993">
        <f>'B - Monthly Positions'!D87</f>
        <v>0</v>
      </c>
      <c r="BI86" s="1994">
        <f>'B - Monthly Positions'!E87</f>
        <v>0</v>
      </c>
      <c r="BJ86" s="1994">
        <f>'B - Monthly Positions'!F87</f>
        <v>0</v>
      </c>
      <c r="BK86" s="1994">
        <f>'B - Monthly Positions'!G87</f>
        <v>0</v>
      </c>
      <c r="BL86" s="1994">
        <f>'B - Monthly Positions'!H87</f>
        <v>0</v>
      </c>
      <c r="BM86" s="1994">
        <f>'B - Monthly Positions'!I87</f>
        <v>0</v>
      </c>
      <c r="BN86" s="1994">
        <f>'B - Monthly Positions'!J87</f>
        <v>0</v>
      </c>
      <c r="BO86" s="1994">
        <f>'B - Monthly Positions'!K87</f>
        <v>0</v>
      </c>
      <c r="BP86" s="1994">
        <f>'B - Monthly Positions'!L87</f>
        <v>0</v>
      </c>
      <c r="BQ86" s="1994">
        <f>'B - Monthly Positions'!M87</f>
        <v>0</v>
      </c>
      <c r="BR86" s="1994">
        <f>'B - Monthly Positions'!N87</f>
        <v>0</v>
      </c>
      <c r="BS86" s="1997">
        <f>'B - Monthly Positions'!O87</f>
        <v>0</v>
      </c>
      <c r="BT86" s="79">
        <f>'B - Monthly Positions'!P87</f>
        <v>0</v>
      </c>
      <c r="BU86" s="1172">
        <f>'B - Monthly Positions'!Q87</f>
        <v>0</v>
      </c>
      <c r="BX86" s="1889">
        <f>'B1 - Net Exp Profiles'!A86</f>
        <v>62</v>
      </c>
      <c r="BY86" s="1405" t="str">
        <f>'B1 - Net Exp Profiles'!B86</f>
        <v>Net Drugs Expenditure - Current Plan</v>
      </c>
      <c r="BZ86" s="1217">
        <f>'B1 - Net Exp Profiles'!C86</f>
        <v>0</v>
      </c>
      <c r="CA86" s="1217">
        <f>'B1 - Net Exp Profiles'!D86</f>
        <v>0</v>
      </c>
      <c r="CB86" s="1217">
        <f>'B1 - Net Exp Profiles'!E86</f>
        <v>0</v>
      </c>
      <c r="CC86" s="1217">
        <f>'B1 - Net Exp Profiles'!F86</f>
        <v>0</v>
      </c>
      <c r="CD86" s="1217">
        <f>'B1 - Net Exp Profiles'!G86</f>
        <v>0</v>
      </c>
      <c r="CE86" s="1217">
        <f>'B1 - Net Exp Profiles'!H86</f>
        <v>0</v>
      </c>
      <c r="CF86" s="1217">
        <f>'B1 - Net Exp Profiles'!I86</f>
        <v>0</v>
      </c>
      <c r="CG86" s="1217">
        <f>'B1 - Net Exp Profiles'!J86</f>
        <v>0</v>
      </c>
      <c r="CH86" s="1217">
        <f>'B1 - Net Exp Profiles'!K86</f>
        <v>0</v>
      </c>
      <c r="CI86" s="1217">
        <f>'B1 - Net Exp Profiles'!L86</f>
        <v>0</v>
      </c>
      <c r="CJ86" s="1217">
        <f>'B1 - Net Exp Profiles'!M86</f>
        <v>0</v>
      </c>
      <c r="CK86" s="1217">
        <f>'B1 - Net Exp Profiles'!N86</f>
        <v>0</v>
      </c>
      <c r="CL86" s="1217">
        <f>'B1 - Net Exp Profiles'!O86</f>
        <v>0</v>
      </c>
      <c r="CM86" s="1217">
        <f>'B1 - Net Exp Profiles'!P86</f>
        <v>0</v>
      </c>
      <c r="DF86" s="2137">
        <f>'B3 - COVID-19'!A84</f>
        <v>71</v>
      </c>
      <c r="DG86" s="2152" t="str">
        <f>'B3 - COVID-19'!B84</f>
        <v>Secondary Care - Drugs</v>
      </c>
      <c r="DH86" s="1476">
        <f>'B3 - COVID-19'!C84</f>
        <v>0</v>
      </c>
      <c r="DI86" s="1473">
        <f>'B3 - COVID-19'!D84</f>
        <v>0</v>
      </c>
      <c r="DJ86" s="1473">
        <f>'B3 - COVID-19'!E84</f>
        <v>0</v>
      </c>
      <c r="DK86" s="1473">
        <f>'B3 - COVID-19'!F84</f>
        <v>0</v>
      </c>
      <c r="DL86" s="1473">
        <f>'B3 - COVID-19'!G84</f>
        <v>0</v>
      </c>
      <c r="DM86" s="1473">
        <f>'B3 - COVID-19'!H84</f>
        <v>0</v>
      </c>
      <c r="DN86" s="1473">
        <f>'B3 - COVID-19'!I84</f>
        <v>0</v>
      </c>
      <c r="DO86" s="1473">
        <f>'B3 - COVID-19'!J84</f>
        <v>0</v>
      </c>
      <c r="DP86" s="1473">
        <f>'B3 - COVID-19'!K84</f>
        <v>0</v>
      </c>
      <c r="DQ86" s="1473">
        <f>'B3 - COVID-19'!L84</f>
        <v>0</v>
      </c>
      <c r="DR86" s="1473">
        <f>'B3 - COVID-19'!M84</f>
        <v>0</v>
      </c>
      <c r="DS86" s="1480">
        <f>'B3 - COVID-19'!N84</f>
        <v>0</v>
      </c>
      <c r="DT86" s="2087">
        <f>'B3 - COVID-19'!O84</f>
        <v>0</v>
      </c>
      <c r="DU86" s="2088">
        <f>'B3 - COVID-19'!P84</f>
        <v>0</v>
      </c>
      <c r="DV86" s="85"/>
      <c r="DW86" s="85"/>
      <c r="DY86" s="143">
        <v>4</v>
      </c>
      <c r="DZ86" s="2910" t="str">
        <f>'C, C1 &amp; C2 - Savings Schemes'!B86</f>
        <v>Non Medical 'off contract' to 'on contract'</v>
      </c>
      <c r="EA86" s="93" t="s">
        <v>298</v>
      </c>
      <c r="EB86" s="2053">
        <f>'C, C1 &amp; C2 - Savings Schemes'!D86</f>
        <v>0</v>
      </c>
      <c r="EC86" s="2054">
        <f>'C, C1 &amp; C2 - Savings Schemes'!E86</f>
        <v>0</v>
      </c>
      <c r="ED86" s="2054">
        <f>'C, C1 &amp; C2 - Savings Schemes'!F86</f>
        <v>0</v>
      </c>
      <c r="EE86" s="2054">
        <f>'C, C1 &amp; C2 - Savings Schemes'!G86</f>
        <v>0</v>
      </c>
      <c r="EF86" s="2054">
        <f>'C, C1 &amp; C2 - Savings Schemes'!H86</f>
        <v>0</v>
      </c>
      <c r="EG86" s="2054">
        <f>'C, C1 &amp; C2 - Savings Schemes'!I86</f>
        <v>0</v>
      </c>
      <c r="EH86" s="2054">
        <f>'C, C1 &amp; C2 - Savings Schemes'!J86</f>
        <v>0</v>
      </c>
      <c r="EI86" s="2054">
        <f>'C, C1 &amp; C2 - Savings Schemes'!K86</f>
        <v>0</v>
      </c>
      <c r="EJ86" s="2054">
        <f>'C, C1 &amp; C2 - Savings Schemes'!L86</f>
        <v>0</v>
      </c>
      <c r="EK86" s="2054">
        <f>'C, C1 &amp; C2 - Savings Schemes'!M86</f>
        <v>0</v>
      </c>
      <c r="EL86" s="2054">
        <f>'C, C1 &amp; C2 - Savings Schemes'!N86</f>
        <v>0</v>
      </c>
      <c r="EM86" s="2055">
        <f>'C, C1 &amp; C2 - Savings Schemes'!O86</f>
        <v>0</v>
      </c>
      <c r="EN86" s="78">
        <f>'C, C1 &amp; C2 - Savings Schemes'!P86</f>
        <v>0</v>
      </c>
      <c r="EO86" s="1023">
        <f>'C, C1 &amp; C2 - Savings Schemes'!Q86</f>
        <v>0</v>
      </c>
      <c r="GF86" s="386">
        <f>'E - Resource Limits'!A86</f>
        <v>65</v>
      </c>
      <c r="GG86" s="2821" t="str">
        <f>'E - Resource Limits'!B86</f>
        <v>Cleaning Standards</v>
      </c>
      <c r="GH86" s="27">
        <f>'E - Resource Limits'!C86</f>
        <v>0</v>
      </c>
      <c r="GI86" s="27">
        <f>'E - Resource Limits'!D86</f>
        <v>0</v>
      </c>
      <c r="GJ86" s="27">
        <f>'E - Resource Limits'!E86</f>
        <v>0</v>
      </c>
      <c r="GK86" s="27">
        <f>'E - Resource Limits'!F86</f>
        <v>0</v>
      </c>
      <c r="GL86" s="2823">
        <f>'E - Resource Limits'!G86</f>
        <v>0</v>
      </c>
      <c r="GM86" s="213">
        <f>'E - Resource Limits'!H86</f>
        <v>0</v>
      </c>
      <c r="GN86" s="2856">
        <f>'E - Resource Limits'!I86</f>
        <v>0</v>
      </c>
      <c r="GO86" s="1941"/>
      <c r="GP86" s="1941"/>
      <c r="GQ86" s="1941"/>
      <c r="GR86" s="2190"/>
      <c r="JD86" s="2351">
        <f>'I - Capital RLM'!A86</f>
        <v>62</v>
      </c>
      <c r="JE86" s="2390">
        <f>'I - Capital RLM'!B86</f>
        <v>0</v>
      </c>
      <c r="JF86" s="2272">
        <f>'I - Capital RLM'!C86</f>
        <v>0</v>
      </c>
      <c r="JG86" s="2272">
        <f>'I - Capital RLM'!D86</f>
        <v>0</v>
      </c>
      <c r="JH86" s="2382">
        <f>'I - Capital RLM'!E86</f>
        <v>0</v>
      </c>
      <c r="JI86" s="2198">
        <f>'I - Capital RLM'!F86</f>
        <v>0</v>
      </c>
      <c r="JJ86" s="2272">
        <f>'I - Capital RLM'!G86</f>
        <v>0</v>
      </c>
      <c r="JK86" s="2272">
        <f>'I - Capital RLM'!H86</f>
        <v>0</v>
      </c>
      <c r="JL86" s="2382">
        <f>'I - Capital RLM'!I86</f>
        <v>0</v>
      </c>
      <c r="JM86" s="2323"/>
      <c r="JN86" s="2129">
        <f>'I - Capital RLM'!K86</f>
        <v>0</v>
      </c>
      <c r="JO86" s="2323">
        <f t="shared" si="15"/>
        <v>0</v>
      </c>
      <c r="LL86" s="1281"/>
      <c r="LM86" s="2461">
        <f>'M - Aged Debtors'!B86</f>
        <v>0</v>
      </c>
      <c r="LN86" s="2462">
        <f>'M - Aged Debtors'!C86</f>
        <v>0</v>
      </c>
      <c r="LO86" s="2463">
        <f>'M - Aged Debtors'!D86</f>
        <v>0</v>
      </c>
      <c r="LP86" s="2464">
        <f>'M - Aged Debtors'!E86</f>
        <v>0</v>
      </c>
      <c r="LQ86" s="2465">
        <f>'M - Aged Debtors'!F86</f>
        <v>0</v>
      </c>
      <c r="LR86" s="902" t="str">
        <f>'M - Aged Debtors'!G86</f>
        <v/>
      </c>
      <c r="LS86" s="899" t="str">
        <f>'M - Aged Debtors'!H86</f>
        <v/>
      </c>
      <c r="LT86" s="899" t="str">
        <f>'M - Aged Debtors'!I86</f>
        <v/>
      </c>
      <c r="LU86" s="900" t="str">
        <f>'M - Aged Debtors'!J86</f>
        <v/>
      </c>
      <c r="LV86" s="2043">
        <f>'M - Aged Debtors'!K86</f>
        <v>0</v>
      </c>
      <c r="LX86" s="2103" t="str">
        <f>'N - GMS'!A86</f>
        <v>Lithium / INR Monitoring</v>
      </c>
      <c r="LY86" s="2110"/>
      <c r="LZ86" s="511">
        <f>'N - GMS'!C86</f>
        <v>61</v>
      </c>
      <c r="MA86" s="71">
        <f>'N - GMS'!D86</f>
        <v>0</v>
      </c>
      <c r="MB86" s="2495">
        <f>'N - GMS'!E86</f>
        <v>0</v>
      </c>
      <c r="MC86" s="2495">
        <f>'N - GMS'!F86</f>
        <v>0</v>
      </c>
      <c r="MD86" s="513">
        <f>'N - GMS'!G86</f>
        <v>0</v>
      </c>
      <c r="ME86" s="231"/>
      <c r="MF86" s="1125">
        <f>'N - GMS'!I86</f>
        <v>0</v>
      </c>
    </row>
    <row r="87" spans="57:344" ht="20" customHeight="1" thickBot="1">
      <c r="BE87" s="965">
        <v>47</v>
      </c>
      <c r="BF87" s="2071">
        <f>'B - Monthly Positions'!B88</f>
        <v>0</v>
      </c>
      <c r="BG87" s="2479" t="s">
        <v>295</v>
      </c>
      <c r="BH87" s="2012">
        <f>'B - Monthly Positions'!D88</f>
        <v>0</v>
      </c>
      <c r="BI87" s="2013">
        <f>'B - Monthly Positions'!E88</f>
        <v>0</v>
      </c>
      <c r="BJ87" s="2013">
        <f>'B - Monthly Positions'!F88</f>
        <v>0</v>
      </c>
      <c r="BK87" s="2013">
        <f>'B - Monthly Positions'!G88</f>
        <v>0</v>
      </c>
      <c r="BL87" s="2013">
        <f>'B - Monthly Positions'!H88</f>
        <v>0</v>
      </c>
      <c r="BM87" s="2013">
        <f>'B - Monthly Positions'!I88</f>
        <v>0</v>
      </c>
      <c r="BN87" s="2013">
        <f>'B - Monthly Positions'!J88</f>
        <v>0</v>
      </c>
      <c r="BO87" s="2013">
        <f>'B - Monthly Positions'!K88</f>
        <v>0</v>
      </c>
      <c r="BP87" s="2013">
        <f>'B - Monthly Positions'!L88</f>
        <v>0</v>
      </c>
      <c r="BQ87" s="2013">
        <f>'B - Monthly Positions'!M88</f>
        <v>0</v>
      </c>
      <c r="BR87" s="2013">
        <f>'B - Monthly Positions'!N88</f>
        <v>0</v>
      </c>
      <c r="BS87" s="2621">
        <f>'B - Monthly Positions'!O88</f>
        <v>0</v>
      </c>
      <c r="BT87" s="1178">
        <f>'B - Monthly Positions'!P88</f>
        <v>0</v>
      </c>
      <c r="BU87" s="1172">
        <f>'B - Monthly Positions'!Q88</f>
        <v>0</v>
      </c>
      <c r="BX87" s="155">
        <f>'B1 - Net Exp Profiles'!A87</f>
        <v>63</v>
      </c>
      <c r="BY87" s="1405" t="str">
        <f>'B1 - Net Exp Profiles'!B87</f>
        <v>Net Drugs Expenditure - Actual/Forecast (as per Table B)</v>
      </c>
      <c r="BZ87" s="1217">
        <f>'B1 - Net Exp Profiles'!C87</f>
        <v>0</v>
      </c>
      <c r="CA87" s="1217">
        <f>'B1 - Net Exp Profiles'!D87</f>
        <v>0</v>
      </c>
      <c r="CB87" s="1217">
        <f>'B1 - Net Exp Profiles'!E87</f>
        <v>0</v>
      </c>
      <c r="CC87" s="1217">
        <f>'B1 - Net Exp Profiles'!F87</f>
        <v>0</v>
      </c>
      <c r="CD87" s="1217">
        <f>'B1 - Net Exp Profiles'!G87</f>
        <v>0</v>
      </c>
      <c r="CE87" s="1217">
        <f>'B1 - Net Exp Profiles'!H87</f>
        <v>0</v>
      </c>
      <c r="CF87" s="1217">
        <f>'B1 - Net Exp Profiles'!I87</f>
        <v>0</v>
      </c>
      <c r="CG87" s="1217">
        <f>'B1 - Net Exp Profiles'!J87</f>
        <v>0</v>
      </c>
      <c r="CH87" s="1217">
        <f>'B1 - Net Exp Profiles'!K87</f>
        <v>0</v>
      </c>
      <c r="CI87" s="1217">
        <f>'B1 - Net Exp Profiles'!L87</f>
        <v>0</v>
      </c>
      <c r="CJ87" s="1217">
        <f>'B1 - Net Exp Profiles'!M87</f>
        <v>0</v>
      </c>
      <c r="CK87" s="1217">
        <f>'B1 - Net Exp Profiles'!N87</f>
        <v>0</v>
      </c>
      <c r="CL87" s="1217">
        <f>'B1 - Net Exp Profiles'!O87</f>
        <v>0</v>
      </c>
      <c r="CM87" s="1217">
        <f>'B1 - Net Exp Profiles'!P87</f>
        <v>0</v>
      </c>
      <c r="DF87" s="2137">
        <f>'B3 - COVID-19'!A85</f>
        <v>72</v>
      </c>
      <c r="DG87" s="2152" t="str">
        <f>'B3 - COVID-19'!B85</f>
        <v>Provider - Non Pay (Clinical &amp; General Supplies, Rent, Rates, Equipment etc) Exclude PPE - see A7</v>
      </c>
      <c r="DH87" s="1476">
        <f>'B3 - COVID-19'!C85</f>
        <v>0</v>
      </c>
      <c r="DI87" s="1473">
        <f>'B3 - COVID-19'!D85</f>
        <v>0</v>
      </c>
      <c r="DJ87" s="1473">
        <f>'B3 - COVID-19'!E85</f>
        <v>0</v>
      </c>
      <c r="DK87" s="1473">
        <f>'B3 - COVID-19'!F85</f>
        <v>0</v>
      </c>
      <c r="DL87" s="1473">
        <f>'B3 - COVID-19'!G85</f>
        <v>0</v>
      </c>
      <c r="DM87" s="1473">
        <f>'B3 - COVID-19'!H85</f>
        <v>0</v>
      </c>
      <c r="DN87" s="1473">
        <f>'B3 - COVID-19'!I85</f>
        <v>0</v>
      </c>
      <c r="DO87" s="1473">
        <f>'B3 - COVID-19'!J85</f>
        <v>0</v>
      </c>
      <c r="DP87" s="1473">
        <f>'B3 - COVID-19'!K85</f>
        <v>0</v>
      </c>
      <c r="DQ87" s="1473">
        <f>'B3 - COVID-19'!L85</f>
        <v>0</v>
      </c>
      <c r="DR87" s="1473">
        <f>'B3 - COVID-19'!M85</f>
        <v>0</v>
      </c>
      <c r="DS87" s="1480">
        <f>'B3 - COVID-19'!N85</f>
        <v>0</v>
      </c>
      <c r="DT87" s="2087">
        <f>'B3 - COVID-19'!O85</f>
        <v>0</v>
      </c>
      <c r="DU87" s="2088">
        <f>'B3 - COVID-19'!P85</f>
        <v>0</v>
      </c>
      <c r="DV87" s="85"/>
      <c r="DW87" s="85"/>
      <c r="DY87" s="142">
        <v>5</v>
      </c>
      <c r="DZ87" s="2911">
        <f>'[1]C, C1 &amp; C2 - Savings Schemes'!B87</f>
        <v>0</v>
      </c>
      <c r="EA87" s="96" t="s">
        <v>295</v>
      </c>
      <c r="EB87" s="2057">
        <f>'C, C1 &amp; C2 - Savings Schemes'!D87</f>
        <v>0</v>
      </c>
      <c r="EC87" s="2058">
        <f>'C, C1 &amp; C2 - Savings Schemes'!E87</f>
        <v>0</v>
      </c>
      <c r="ED87" s="2058">
        <f>'C, C1 &amp; C2 - Savings Schemes'!F87</f>
        <v>0</v>
      </c>
      <c r="EE87" s="2058">
        <f>'C, C1 &amp; C2 - Savings Schemes'!G87</f>
        <v>0</v>
      </c>
      <c r="EF87" s="2058">
        <f>'C, C1 &amp; C2 - Savings Schemes'!H87</f>
        <v>0</v>
      </c>
      <c r="EG87" s="2058">
        <f>'C, C1 &amp; C2 - Savings Schemes'!I87</f>
        <v>0</v>
      </c>
      <c r="EH87" s="2058">
        <f>'C, C1 &amp; C2 - Savings Schemes'!J87</f>
        <v>0</v>
      </c>
      <c r="EI87" s="2058">
        <f>'C, C1 &amp; C2 - Savings Schemes'!K87</f>
        <v>0</v>
      </c>
      <c r="EJ87" s="2058">
        <f>'C, C1 &amp; C2 - Savings Schemes'!L87</f>
        <v>0</v>
      </c>
      <c r="EK87" s="2058">
        <f>'C, C1 &amp; C2 - Savings Schemes'!M87</f>
        <v>0</v>
      </c>
      <c r="EL87" s="2058">
        <f>'C, C1 &amp; C2 - Savings Schemes'!N87</f>
        <v>0</v>
      </c>
      <c r="EM87" s="2059">
        <f>'C, C1 &amp; C2 - Savings Schemes'!O87</f>
        <v>0</v>
      </c>
      <c r="EN87" s="1014">
        <f>'C, C1 &amp; C2 - Savings Schemes'!P87</f>
        <v>0</v>
      </c>
      <c r="EO87" s="1025">
        <f>'C, C1 &amp; C2 - Savings Schemes'!Q87</f>
        <v>0</v>
      </c>
      <c r="GF87" s="386">
        <f>'E - Resource Limits'!A87</f>
        <v>66</v>
      </c>
      <c r="GG87" s="2821" t="str">
        <f>'E - Resource Limits'!B87</f>
        <v>PPE</v>
      </c>
      <c r="GH87" s="27">
        <f>'E - Resource Limits'!C87</f>
        <v>0</v>
      </c>
      <c r="GI87" s="27">
        <f>'E - Resource Limits'!D87</f>
        <v>0</v>
      </c>
      <c r="GJ87" s="27">
        <f>'E - Resource Limits'!E87</f>
        <v>0</v>
      </c>
      <c r="GK87" s="27">
        <f>'E - Resource Limits'!F87</f>
        <v>0</v>
      </c>
      <c r="GL87" s="2823">
        <f>'E - Resource Limits'!G87</f>
        <v>0</v>
      </c>
      <c r="GM87" s="213">
        <f>'E - Resource Limits'!H87</f>
        <v>0</v>
      </c>
      <c r="GN87" s="2856">
        <f>'E - Resource Limits'!I87</f>
        <v>0</v>
      </c>
      <c r="GO87" s="1941"/>
      <c r="GP87" s="1941"/>
      <c r="GQ87" s="1941"/>
      <c r="GR87" s="2190"/>
      <c r="JD87" s="2336">
        <f>'I - Capital RLM'!A87</f>
        <v>63</v>
      </c>
      <c r="JE87" s="2390">
        <f>'I - Capital RLM'!B87</f>
        <v>0</v>
      </c>
      <c r="JF87" s="2272">
        <f>'I - Capital RLM'!C87</f>
        <v>0</v>
      </c>
      <c r="JG87" s="2272">
        <f>'I - Capital RLM'!D87</f>
        <v>0</v>
      </c>
      <c r="JH87" s="2382">
        <f>'I - Capital RLM'!E87</f>
        <v>0</v>
      </c>
      <c r="JI87" s="2198">
        <f>'I - Capital RLM'!F87</f>
        <v>0</v>
      </c>
      <c r="JJ87" s="2272">
        <f>'I - Capital RLM'!G87</f>
        <v>0</v>
      </c>
      <c r="JK87" s="2272">
        <f>'I - Capital RLM'!H87</f>
        <v>0</v>
      </c>
      <c r="JL87" s="2382">
        <f>'I - Capital RLM'!I87</f>
        <v>0</v>
      </c>
      <c r="JM87" s="2323"/>
      <c r="JN87" s="2129">
        <f>'I - Capital RLM'!K87</f>
        <v>0</v>
      </c>
      <c r="JO87" s="2323">
        <f t="shared" si="15"/>
        <v>0</v>
      </c>
      <c r="LL87" s="1281"/>
      <c r="LM87" s="2461">
        <f>'M - Aged Debtors'!B87</f>
        <v>0</v>
      </c>
      <c r="LN87" s="2462">
        <f>'M - Aged Debtors'!C87</f>
        <v>0</v>
      </c>
      <c r="LO87" s="2463">
        <f>'M - Aged Debtors'!D87</f>
        <v>0</v>
      </c>
      <c r="LP87" s="2464">
        <f>'M - Aged Debtors'!E87</f>
        <v>0</v>
      </c>
      <c r="LQ87" s="2465">
        <f>'M - Aged Debtors'!F87</f>
        <v>0</v>
      </c>
      <c r="LR87" s="902" t="str">
        <f>'M - Aged Debtors'!G87</f>
        <v/>
      </c>
      <c r="LS87" s="899" t="str">
        <f>'M - Aged Debtors'!H87</f>
        <v/>
      </c>
      <c r="LT87" s="899" t="str">
        <f>'M - Aged Debtors'!I87</f>
        <v/>
      </c>
      <c r="LU87" s="900" t="str">
        <f>'M - Aged Debtors'!J87</f>
        <v/>
      </c>
      <c r="LV87" s="2043">
        <f>'M - Aged Debtors'!K87</f>
        <v>0</v>
      </c>
      <c r="LX87" s="2103" t="str">
        <f>'N - GMS'!A87</f>
        <v>Local Development Schemes</v>
      </c>
      <c r="LY87" s="2110"/>
      <c r="LZ87" s="511">
        <f>'N - GMS'!C87</f>
        <v>62</v>
      </c>
      <c r="MA87" s="71">
        <f>'N - GMS'!D87</f>
        <v>0</v>
      </c>
      <c r="MB87" s="2495">
        <f>'N - GMS'!E87</f>
        <v>0</v>
      </c>
      <c r="MC87" s="2495">
        <f>'N - GMS'!F87</f>
        <v>0</v>
      </c>
      <c r="MD87" s="513">
        <f>'N - GMS'!G87</f>
        <v>0</v>
      </c>
      <c r="ME87" s="231"/>
      <c r="MF87" s="1125">
        <f>'N - GMS'!I87</f>
        <v>0</v>
      </c>
    </row>
    <row r="88" spans="57:344" ht="20" customHeight="1" thickBot="1">
      <c r="BE88" s="965">
        <v>48</v>
      </c>
      <c r="BF88" s="2071">
        <f>'B - Monthly Positions'!B89</f>
        <v>0</v>
      </c>
      <c r="BG88" s="2479" t="s">
        <v>295</v>
      </c>
      <c r="BH88" s="2012">
        <f>'B - Monthly Positions'!D89</f>
        <v>0</v>
      </c>
      <c r="BI88" s="2013">
        <f>'B - Monthly Positions'!E89</f>
        <v>0</v>
      </c>
      <c r="BJ88" s="2013">
        <f>'B - Monthly Positions'!F89</f>
        <v>0</v>
      </c>
      <c r="BK88" s="2013">
        <f>'B - Monthly Positions'!G89</f>
        <v>0</v>
      </c>
      <c r="BL88" s="2013">
        <f>'B - Monthly Positions'!H89</f>
        <v>0</v>
      </c>
      <c r="BM88" s="2013">
        <f>'B - Monthly Positions'!I89</f>
        <v>0</v>
      </c>
      <c r="BN88" s="2013">
        <f>'B - Monthly Positions'!J89</f>
        <v>0</v>
      </c>
      <c r="BO88" s="2013">
        <f>'B - Monthly Positions'!K89</f>
        <v>0</v>
      </c>
      <c r="BP88" s="2013">
        <f>'B - Monthly Positions'!L89</f>
        <v>0</v>
      </c>
      <c r="BQ88" s="2013">
        <f>'B - Monthly Positions'!M89</f>
        <v>0</v>
      </c>
      <c r="BR88" s="2013">
        <f>'B - Monthly Positions'!N89</f>
        <v>0</v>
      </c>
      <c r="BS88" s="2621">
        <f>'B - Monthly Positions'!O89</f>
        <v>0</v>
      </c>
      <c r="BT88" s="1178">
        <f>'B - Monthly Positions'!P89</f>
        <v>0</v>
      </c>
      <c r="BU88" s="1172">
        <f>'B - Monthly Positions'!Q89</f>
        <v>0</v>
      </c>
      <c r="BX88" s="1214">
        <f>'B1 - Net Exp Profiles'!A88</f>
        <v>64</v>
      </c>
      <c r="BY88" s="1405" t="str">
        <f>'B1 - Net Exp Profiles'!B88</f>
        <v>Net Drugs Expenditure - Movement</v>
      </c>
      <c r="BZ88" s="1217">
        <f>'B1 - Net Exp Profiles'!C88</f>
        <v>0</v>
      </c>
      <c r="CA88" s="1217">
        <f>'B1 - Net Exp Profiles'!D88</f>
        <v>0</v>
      </c>
      <c r="CB88" s="1217">
        <f>'B1 - Net Exp Profiles'!E88</f>
        <v>0</v>
      </c>
      <c r="CC88" s="1217">
        <f>'B1 - Net Exp Profiles'!F88</f>
        <v>0</v>
      </c>
      <c r="CD88" s="1217">
        <f>'B1 - Net Exp Profiles'!G88</f>
        <v>0</v>
      </c>
      <c r="CE88" s="1217">
        <f>'B1 - Net Exp Profiles'!H88</f>
        <v>0</v>
      </c>
      <c r="CF88" s="1217">
        <f>'B1 - Net Exp Profiles'!I88</f>
        <v>0</v>
      </c>
      <c r="CG88" s="1217">
        <f>'B1 - Net Exp Profiles'!J88</f>
        <v>0</v>
      </c>
      <c r="CH88" s="1217">
        <f>'B1 - Net Exp Profiles'!K88</f>
        <v>0</v>
      </c>
      <c r="CI88" s="1217">
        <f>'B1 - Net Exp Profiles'!L88</f>
        <v>0</v>
      </c>
      <c r="CJ88" s="1217">
        <f>'B1 - Net Exp Profiles'!M88</f>
        <v>0</v>
      </c>
      <c r="CK88" s="1217">
        <f>'B1 - Net Exp Profiles'!N88</f>
        <v>0</v>
      </c>
      <c r="CL88" s="1217">
        <f>'B1 - Net Exp Profiles'!O88</f>
        <v>0</v>
      </c>
      <c r="CM88" s="1217">
        <f>'B1 - Net Exp Profiles'!P88</f>
        <v>0</v>
      </c>
      <c r="DF88" s="2137">
        <f>'B3 - COVID-19'!A86</f>
        <v>73</v>
      </c>
      <c r="DG88" s="2146" t="str">
        <f>'B3 - COVID-19'!B86</f>
        <v>Healthcare Services Provided by Other NHS Bodies</v>
      </c>
      <c r="DH88" s="1477">
        <f>'B3 - COVID-19'!C86</f>
        <v>0</v>
      </c>
      <c r="DI88" s="1472">
        <f>'B3 - COVID-19'!D86</f>
        <v>0</v>
      </c>
      <c r="DJ88" s="1472">
        <f>'B3 - COVID-19'!E86</f>
        <v>0</v>
      </c>
      <c r="DK88" s="1472">
        <f>'B3 - COVID-19'!F86</f>
        <v>0</v>
      </c>
      <c r="DL88" s="1472">
        <f>'B3 - COVID-19'!G86</f>
        <v>0</v>
      </c>
      <c r="DM88" s="1472">
        <f>'B3 - COVID-19'!H86</f>
        <v>0</v>
      </c>
      <c r="DN88" s="1472">
        <f>'B3 - COVID-19'!I86</f>
        <v>0</v>
      </c>
      <c r="DO88" s="1472">
        <f>'B3 - COVID-19'!J86</f>
        <v>0</v>
      </c>
      <c r="DP88" s="1472">
        <f>'B3 - COVID-19'!K86</f>
        <v>0</v>
      </c>
      <c r="DQ88" s="1472">
        <f>'B3 - COVID-19'!L86</f>
        <v>0</v>
      </c>
      <c r="DR88" s="1472">
        <f>'B3 - COVID-19'!M86</f>
        <v>0</v>
      </c>
      <c r="DS88" s="1481">
        <f>'B3 - COVID-19'!N86</f>
        <v>0</v>
      </c>
      <c r="DT88" s="1470">
        <f>'B3 - COVID-19'!O86</f>
        <v>0</v>
      </c>
      <c r="DU88" s="1471">
        <f>'B3 - COVID-19'!P86</f>
        <v>0</v>
      </c>
      <c r="DV88" s="85"/>
      <c r="DW88" s="85"/>
      <c r="DY88" s="142">
        <v>6</v>
      </c>
      <c r="DZ88" s="2912">
        <f>'[1]C, C1 &amp; C2 - Savings Schemes'!B88</f>
        <v>0</v>
      </c>
      <c r="EA88" s="98" t="s">
        <v>43</v>
      </c>
      <c r="EB88" s="133">
        <f>'C, C1 &amp; C2 - Savings Schemes'!D88</f>
        <v>0</v>
      </c>
      <c r="EC88" s="81">
        <f>'C, C1 &amp; C2 - Savings Schemes'!E88</f>
        <v>0</v>
      </c>
      <c r="ED88" s="81">
        <f>'C, C1 &amp; C2 - Savings Schemes'!F88</f>
        <v>0</v>
      </c>
      <c r="EE88" s="81">
        <f>'C, C1 &amp; C2 - Savings Schemes'!G88</f>
        <v>0</v>
      </c>
      <c r="EF88" s="81">
        <f>'C, C1 &amp; C2 - Savings Schemes'!H88</f>
        <v>0</v>
      </c>
      <c r="EG88" s="81">
        <f>'C, C1 &amp; C2 - Savings Schemes'!I88</f>
        <v>0</v>
      </c>
      <c r="EH88" s="81">
        <f>'C, C1 &amp; C2 - Savings Schemes'!J88</f>
        <v>0</v>
      </c>
      <c r="EI88" s="81">
        <f>'C, C1 &amp; C2 - Savings Schemes'!K88</f>
        <v>0</v>
      </c>
      <c r="EJ88" s="81">
        <f>'C, C1 &amp; C2 - Savings Schemes'!L88</f>
        <v>0</v>
      </c>
      <c r="EK88" s="81">
        <f>'C, C1 &amp; C2 - Savings Schemes'!M88</f>
        <v>0</v>
      </c>
      <c r="EL88" s="81">
        <f>'C, C1 &amp; C2 - Savings Schemes'!N88</f>
        <v>0</v>
      </c>
      <c r="EM88" s="1013">
        <f>'C, C1 &amp; C2 - Savings Schemes'!O88</f>
        <v>0</v>
      </c>
      <c r="EN88" s="134">
        <f>'C, C1 &amp; C2 - Savings Schemes'!P88</f>
        <v>0</v>
      </c>
      <c r="EO88" s="1024">
        <f>'C, C1 &amp; C2 - Savings Schemes'!Q88</f>
        <v>0</v>
      </c>
      <c r="GF88" s="386">
        <f>'E - Resource Limits'!A88</f>
        <v>67</v>
      </c>
      <c r="GG88" s="2821" t="str">
        <f>'E - Resource Limits'!B88</f>
        <v>Private Providers</v>
      </c>
      <c r="GH88" s="27">
        <f>'E - Resource Limits'!C88</f>
        <v>0</v>
      </c>
      <c r="GI88" s="27">
        <f>'E - Resource Limits'!D88</f>
        <v>0</v>
      </c>
      <c r="GJ88" s="27">
        <f>'E - Resource Limits'!E88</f>
        <v>0</v>
      </c>
      <c r="GK88" s="27">
        <f>'E - Resource Limits'!F88</f>
        <v>0</v>
      </c>
      <c r="GL88" s="2823">
        <f>'E - Resource Limits'!G88</f>
        <v>0</v>
      </c>
      <c r="GM88" s="213">
        <f>'E - Resource Limits'!H88</f>
        <v>0</v>
      </c>
      <c r="GN88" s="2856">
        <f>'E - Resource Limits'!I88</f>
        <v>0</v>
      </c>
      <c r="GO88" s="1941"/>
      <c r="GP88" s="1941"/>
      <c r="GQ88" s="1941"/>
      <c r="GR88" s="2190"/>
      <c r="JD88" s="2351">
        <f>'I - Capital RLM'!A88</f>
        <v>64</v>
      </c>
      <c r="JE88" s="2390">
        <f>'I - Capital RLM'!B88</f>
        <v>0</v>
      </c>
      <c r="JF88" s="2272">
        <f>'I - Capital RLM'!C88</f>
        <v>0</v>
      </c>
      <c r="JG88" s="2272">
        <f>'I - Capital RLM'!D88</f>
        <v>0</v>
      </c>
      <c r="JH88" s="2382">
        <f>'I - Capital RLM'!E88</f>
        <v>0</v>
      </c>
      <c r="JI88" s="2198">
        <f>'I - Capital RLM'!F88</f>
        <v>0</v>
      </c>
      <c r="JJ88" s="2272">
        <f>'I - Capital RLM'!G88</f>
        <v>0</v>
      </c>
      <c r="JK88" s="2272">
        <f>'I - Capital RLM'!H88</f>
        <v>0</v>
      </c>
      <c r="JL88" s="2382">
        <f>'I - Capital RLM'!I88</f>
        <v>0</v>
      </c>
      <c r="JM88" s="2323"/>
      <c r="JN88" s="2129">
        <f>'I - Capital RLM'!K88</f>
        <v>0</v>
      </c>
      <c r="JO88" s="2323">
        <f t="shared" si="15"/>
        <v>0</v>
      </c>
      <c r="LL88" s="1281"/>
      <c r="LM88" s="2461">
        <f>'M - Aged Debtors'!B88</f>
        <v>0</v>
      </c>
      <c r="LN88" s="2462">
        <f>'M - Aged Debtors'!C88</f>
        <v>0</v>
      </c>
      <c r="LO88" s="2463">
        <f>'M - Aged Debtors'!D88</f>
        <v>0</v>
      </c>
      <c r="LP88" s="2464">
        <f>'M - Aged Debtors'!E88</f>
        <v>0</v>
      </c>
      <c r="LQ88" s="2465">
        <f>'M - Aged Debtors'!F88</f>
        <v>0</v>
      </c>
      <c r="LR88" s="902" t="str">
        <f>'M - Aged Debtors'!G88</f>
        <v/>
      </c>
      <c r="LS88" s="899" t="str">
        <f>'M - Aged Debtors'!H88</f>
        <v/>
      </c>
      <c r="LT88" s="899" t="str">
        <f>'M - Aged Debtors'!I88</f>
        <v/>
      </c>
      <c r="LU88" s="900" t="str">
        <f>'M - Aged Debtors'!J88</f>
        <v/>
      </c>
      <c r="LV88" s="2043">
        <f>'M - Aged Debtors'!K88</f>
        <v>0</v>
      </c>
      <c r="LX88" s="2903" t="str">
        <f>'N - GMS'!A88</f>
        <v>Mental Health</v>
      </c>
      <c r="LY88" s="2904"/>
      <c r="LZ88" s="511">
        <f>'N - GMS'!C88</f>
        <v>63</v>
      </c>
      <c r="MA88" s="71">
        <f>'N - GMS'!D88</f>
        <v>0</v>
      </c>
      <c r="MB88" s="2495">
        <f>'N - GMS'!E88</f>
        <v>0</v>
      </c>
      <c r="MC88" s="2495">
        <f>'N - GMS'!F88</f>
        <v>0</v>
      </c>
      <c r="MD88" s="513">
        <f>'N - GMS'!G88</f>
        <v>0</v>
      </c>
      <c r="ME88" s="231"/>
      <c r="MF88" s="1125">
        <f>'N - GMS'!I88</f>
        <v>0</v>
      </c>
    </row>
    <row r="89" spans="57:344" ht="20" customHeight="1" thickBot="1">
      <c r="BE89" s="965">
        <v>49</v>
      </c>
      <c r="BF89" s="2071">
        <f>'B - Monthly Positions'!B90</f>
        <v>0</v>
      </c>
      <c r="BG89" s="99" t="s">
        <v>295</v>
      </c>
      <c r="BH89" s="1993">
        <f>'B - Monthly Positions'!D90</f>
        <v>0</v>
      </c>
      <c r="BI89" s="1994">
        <f>'B - Monthly Positions'!E90</f>
        <v>0</v>
      </c>
      <c r="BJ89" s="1994">
        <f>'B - Monthly Positions'!F90</f>
        <v>0</v>
      </c>
      <c r="BK89" s="1994">
        <f>'B - Monthly Positions'!G90</f>
        <v>0</v>
      </c>
      <c r="BL89" s="1994">
        <f>'B - Monthly Positions'!H90</f>
        <v>0</v>
      </c>
      <c r="BM89" s="1994">
        <f>'B - Monthly Positions'!I90</f>
        <v>0</v>
      </c>
      <c r="BN89" s="1994">
        <f>'B - Monthly Positions'!J90</f>
        <v>0</v>
      </c>
      <c r="BO89" s="1994">
        <f>'B - Monthly Positions'!K90</f>
        <v>0</v>
      </c>
      <c r="BP89" s="1994">
        <f>'B - Monthly Positions'!L90</f>
        <v>0</v>
      </c>
      <c r="BQ89" s="1994">
        <f>'B - Monthly Positions'!M90</f>
        <v>0</v>
      </c>
      <c r="BR89" s="1994">
        <f>'B - Monthly Positions'!N90</f>
        <v>0</v>
      </c>
      <c r="BS89" s="1997">
        <f>'B - Monthly Positions'!O90</f>
        <v>0</v>
      </c>
      <c r="BT89" s="79">
        <f>'B - Monthly Positions'!P90</f>
        <v>0</v>
      </c>
      <c r="BU89" s="1172">
        <f>'B - Monthly Positions'!Q90</f>
        <v>0</v>
      </c>
      <c r="BX89" s="1214">
        <f>'B1 - Net Exp Profiles'!A89</f>
        <v>65</v>
      </c>
      <c r="BY89" s="1405" t="str">
        <f>'B1 - Net Exp Profiles'!B89</f>
        <v>Net Drugs Expenditure - Movement due to Covid-19</v>
      </c>
      <c r="BZ89" s="1217">
        <f>'B1 - Net Exp Profiles'!C89</f>
        <v>0</v>
      </c>
      <c r="CA89" s="1217">
        <f>'B1 - Net Exp Profiles'!D89</f>
        <v>0</v>
      </c>
      <c r="CB89" s="1217">
        <f>'B1 - Net Exp Profiles'!E89</f>
        <v>0</v>
      </c>
      <c r="CC89" s="1217">
        <f>'B1 - Net Exp Profiles'!F89</f>
        <v>0</v>
      </c>
      <c r="CD89" s="1217">
        <f>'B1 - Net Exp Profiles'!G89</f>
        <v>0</v>
      </c>
      <c r="CE89" s="1217">
        <f>'B1 - Net Exp Profiles'!H89</f>
        <v>0</v>
      </c>
      <c r="CF89" s="1217">
        <f>'B1 - Net Exp Profiles'!I89</f>
        <v>0</v>
      </c>
      <c r="CG89" s="1217">
        <f>'B1 - Net Exp Profiles'!J89</f>
        <v>0</v>
      </c>
      <c r="CH89" s="1217">
        <f>'B1 - Net Exp Profiles'!K89</f>
        <v>0</v>
      </c>
      <c r="CI89" s="1217">
        <f>'B1 - Net Exp Profiles'!L89</f>
        <v>0</v>
      </c>
      <c r="CJ89" s="1217">
        <f>'B1 - Net Exp Profiles'!M89</f>
        <v>0</v>
      </c>
      <c r="CK89" s="1217">
        <f>'B1 - Net Exp Profiles'!N89</f>
        <v>0</v>
      </c>
      <c r="CL89" s="1217">
        <f>'B1 - Net Exp Profiles'!O89</f>
        <v>0</v>
      </c>
      <c r="CM89" s="1217">
        <f>'B1 - Net Exp Profiles'!P89</f>
        <v>0</v>
      </c>
      <c r="DF89" s="2137">
        <f>'B3 - COVID-19'!A87</f>
        <v>74</v>
      </c>
      <c r="DG89" s="2146" t="str">
        <f>'B3 - COVID-19'!B87</f>
        <v>Non Healthcare Services Provided by Other NHS Bodies</v>
      </c>
      <c r="DH89" s="1477">
        <f>'B3 - COVID-19'!C87</f>
        <v>0</v>
      </c>
      <c r="DI89" s="1472">
        <f>'B3 - COVID-19'!D87</f>
        <v>0</v>
      </c>
      <c r="DJ89" s="1472">
        <f>'B3 - COVID-19'!E87</f>
        <v>0</v>
      </c>
      <c r="DK89" s="1472">
        <f>'B3 - COVID-19'!F87</f>
        <v>0</v>
      </c>
      <c r="DL89" s="1472">
        <f>'B3 - COVID-19'!G87</f>
        <v>0</v>
      </c>
      <c r="DM89" s="1472">
        <f>'B3 - COVID-19'!H87</f>
        <v>0</v>
      </c>
      <c r="DN89" s="1472">
        <f>'B3 - COVID-19'!I87</f>
        <v>0</v>
      </c>
      <c r="DO89" s="1472">
        <f>'B3 - COVID-19'!J87</f>
        <v>0</v>
      </c>
      <c r="DP89" s="1472">
        <f>'B3 - COVID-19'!K87</f>
        <v>0</v>
      </c>
      <c r="DQ89" s="1472">
        <f>'B3 - COVID-19'!L87</f>
        <v>0</v>
      </c>
      <c r="DR89" s="1472">
        <f>'B3 - COVID-19'!M87</f>
        <v>0</v>
      </c>
      <c r="DS89" s="1481">
        <f>'B3 - COVID-19'!N87</f>
        <v>0</v>
      </c>
      <c r="DT89" s="1470">
        <f>'B3 - COVID-19'!O87</f>
        <v>0</v>
      </c>
      <c r="DU89" s="1471">
        <f>'B3 - COVID-19'!P87</f>
        <v>0</v>
      </c>
      <c r="DV89" s="85"/>
      <c r="DW89" s="85"/>
      <c r="DY89" s="143">
        <v>7</v>
      </c>
      <c r="DZ89" s="2911" t="str">
        <f>'C, C1 &amp; C2 - Savings Schemes'!B89</f>
        <v>Medical - Impact of Agency pay rate caps</v>
      </c>
      <c r="EA89" s="93" t="s">
        <v>298</v>
      </c>
      <c r="EB89" s="2053">
        <f>'C, C1 &amp; C2 - Savings Schemes'!D89</f>
        <v>0</v>
      </c>
      <c r="EC89" s="2054">
        <f>'C, C1 &amp; C2 - Savings Schemes'!E89</f>
        <v>0</v>
      </c>
      <c r="ED89" s="2054">
        <f>'C, C1 &amp; C2 - Savings Schemes'!F89</f>
        <v>0</v>
      </c>
      <c r="EE89" s="2054">
        <f>'C, C1 &amp; C2 - Savings Schemes'!G89</f>
        <v>0</v>
      </c>
      <c r="EF89" s="2054">
        <f>'C, C1 &amp; C2 - Savings Schemes'!H89</f>
        <v>0</v>
      </c>
      <c r="EG89" s="2054">
        <f>'C, C1 &amp; C2 - Savings Schemes'!I89</f>
        <v>0</v>
      </c>
      <c r="EH89" s="2054">
        <f>'C, C1 &amp; C2 - Savings Schemes'!J89</f>
        <v>0</v>
      </c>
      <c r="EI89" s="2054">
        <f>'C, C1 &amp; C2 - Savings Schemes'!K89</f>
        <v>0</v>
      </c>
      <c r="EJ89" s="2054">
        <f>'C, C1 &amp; C2 - Savings Schemes'!L89</f>
        <v>0</v>
      </c>
      <c r="EK89" s="2054">
        <f>'C, C1 &amp; C2 - Savings Schemes'!M89</f>
        <v>0</v>
      </c>
      <c r="EL89" s="2054">
        <f>'C, C1 &amp; C2 - Savings Schemes'!N89</f>
        <v>0</v>
      </c>
      <c r="EM89" s="2055">
        <f>'C, C1 &amp; C2 - Savings Schemes'!O89</f>
        <v>0</v>
      </c>
      <c r="EN89" s="78">
        <f>'C, C1 &amp; C2 - Savings Schemes'!P89</f>
        <v>0</v>
      </c>
      <c r="EO89" s="1023">
        <f>'C, C1 &amp; C2 - Savings Schemes'!Q89</f>
        <v>0</v>
      </c>
      <c r="GF89" s="386">
        <f>'E - Resource Limits'!A89</f>
        <v>68</v>
      </c>
      <c r="GG89" s="2821" t="str">
        <f>'E - Resource Limits'!B89</f>
        <v>Urgent &amp; Emergency Care</v>
      </c>
      <c r="GH89" s="27">
        <f>'E - Resource Limits'!C89</f>
        <v>0</v>
      </c>
      <c r="GI89" s="27">
        <f>'E - Resource Limits'!D89</f>
        <v>0</v>
      </c>
      <c r="GJ89" s="27">
        <f>'E - Resource Limits'!E89</f>
        <v>0</v>
      </c>
      <c r="GK89" s="27">
        <f>'E - Resource Limits'!F89</f>
        <v>0</v>
      </c>
      <c r="GL89" s="2823">
        <f>'E - Resource Limits'!G89</f>
        <v>0</v>
      </c>
      <c r="GM89" s="213">
        <f>'E - Resource Limits'!H89</f>
        <v>0</v>
      </c>
      <c r="GN89" s="2856">
        <f>'E - Resource Limits'!I89</f>
        <v>0</v>
      </c>
      <c r="GO89" s="1941"/>
      <c r="GP89" s="1941"/>
      <c r="GQ89" s="1941"/>
      <c r="GR89" s="2190"/>
      <c r="JD89" s="2336">
        <f>'I - Capital RLM'!A89</f>
        <v>65</v>
      </c>
      <c r="JE89" s="2390">
        <f>'I - Capital RLM'!B89</f>
        <v>0</v>
      </c>
      <c r="JF89" s="2272">
        <f>'I - Capital RLM'!C89</f>
        <v>0</v>
      </c>
      <c r="JG89" s="2272">
        <f>'I - Capital RLM'!D89</f>
        <v>0</v>
      </c>
      <c r="JH89" s="2382">
        <f>'I - Capital RLM'!E89</f>
        <v>0</v>
      </c>
      <c r="JI89" s="2198">
        <f>'I - Capital RLM'!F89</f>
        <v>0</v>
      </c>
      <c r="JJ89" s="2272">
        <f>'I - Capital RLM'!G89</f>
        <v>0</v>
      </c>
      <c r="JK89" s="2272">
        <f>'I - Capital RLM'!H89</f>
        <v>0</v>
      </c>
      <c r="JL89" s="2382">
        <f>'I - Capital RLM'!I89</f>
        <v>0</v>
      </c>
      <c r="JM89" s="2323"/>
      <c r="JN89" s="2129">
        <f>'I - Capital RLM'!K89</f>
        <v>0</v>
      </c>
      <c r="JO89" s="2323">
        <f t="shared" si="15"/>
        <v>0</v>
      </c>
      <c r="LL89" s="1281"/>
      <c r="LM89" s="2461">
        <f>'M - Aged Debtors'!B89</f>
        <v>0</v>
      </c>
      <c r="LN89" s="2462">
        <f>'M - Aged Debtors'!C89</f>
        <v>0</v>
      </c>
      <c r="LO89" s="2463">
        <f>'M - Aged Debtors'!D89</f>
        <v>0</v>
      </c>
      <c r="LP89" s="2464">
        <f>'M - Aged Debtors'!E89</f>
        <v>0</v>
      </c>
      <c r="LQ89" s="2465">
        <f>'M - Aged Debtors'!F89</f>
        <v>0</v>
      </c>
      <c r="LR89" s="902" t="str">
        <f>'M - Aged Debtors'!G89</f>
        <v/>
      </c>
      <c r="LS89" s="899" t="str">
        <f>'M - Aged Debtors'!H89</f>
        <v/>
      </c>
      <c r="LT89" s="899" t="str">
        <f>'M - Aged Debtors'!I89</f>
        <v/>
      </c>
      <c r="LU89" s="900" t="str">
        <f>'M - Aged Debtors'!J89</f>
        <v/>
      </c>
      <c r="LV89" s="2043">
        <f>'M - Aged Debtors'!K89</f>
        <v>0</v>
      </c>
      <c r="LX89" s="2903" t="str">
        <f>'N - GMS'!A89</f>
        <v>Minor Injuries</v>
      </c>
      <c r="LY89" s="2904"/>
      <c r="LZ89" s="511">
        <f>'N - GMS'!C89</f>
        <v>64</v>
      </c>
      <c r="MA89" s="2494">
        <f>'N - GMS'!D89</f>
        <v>0</v>
      </c>
      <c r="MB89" s="2495">
        <f>'N - GMS'!E89</f>
        <v>0</v>
      </c>
      <c r="MC89" s="2495">
        <f>'N - GMS'!F89</f>
        <v>0</v>
      </c>
      <c r="MD89" s="513">
        <f>'N - GMS'!G89</f>
        <v>0</v>
      </c>
      <c r="ME89" s="231"/>
      <c r="MF89" s="1125">
        <f>'N - GMS'!I89</f>
        <v>0</v>
      </c>
    </row>
    <row r="90" spans="57:344" ht="20" customHeight="1" thickBot="1">
      <c r="BE90" s="965">
        <v>50</v>
      </c>
      <c r="BF90" s="2071">
        <f>'B - Monthly Positions'!B91</f>
        <v>0</v>
      </c>
      <c r="BG90" s="2479" t="s">
        <v>295</v>
      </c>
      <c r="BH90" s="2012">
        <f>'B - Monthly Positions'!D91</f>
        <v>0</v>
      </c>
      <c r="BI90" s="2013">
        <f>'B - Monthly Positions'!E91</f>
        <v>0</v>
      </c>
      <c r="BJ90" s="2013">
        <f>'B - Monthly Positions'!F91</f>
        <v>0</v>
      </c>
      <c r="BK90" s="2013">
        <f>'B - Monthly Positions'!G91</f>
        <v>0</v>
      </c>
      <c r="BL90" s="2013">
        <f>'B - Monthly Positions'!H91</f>
        <v>0</v>
      </c>
      <c r="BM90" s="2013">
        <f>'B - Monthly Positions'!I91</f>
        <v>0</v>
      </c>
      <c r="BN90" s="2013">
        <f>'B - Monthly Positions'!J91</f>
        <v>0</v>
      </c>
      <c r="BO90" s="2013">
        <f>'B - Monthly Positions'!K91</f>
        <v>0</v>
      </c>
      <c r="BP90" s="2013">
        <f>'B - Monthly Positions'!L91</f>
        <v>0</v>
      </c>
      <c r="BQ90" s="2013">
        <f>'B - Monthly Positions'!M91</f>
        <v>0</v>
      </c>
      <c r="BR90" s="2013">
        <f>'B - Monthly Positions'!N91</f>
        <v>0</v>
      </c>
      <c r="BS90" s="2621">
        <f>'B - Monthly Positions'!O91</f>
        <v>0</v>
      </c>
      <c r="BT90" s="1178">
        <f>'B - Monthly Positions'!P91</f>
        <v>0</v>
      </c>
      <c r="BU90" s="1172">
        <f>'B - Monthly Positions'!Q91</f>
        <v>0</v>
      </c>
      <c r="BX90" s="1214">
        <f>'B1 - Net Exp Profiles'!A90</f>
        <v>66</v>
      </c>
      <c r="BY90" s="1405" t="str">
        <f>'B1 - Net Exp Profiles'!B90</f>
        <v>Net Drugs Expenditure - Movement Other</v>
      </c>
      <c r="BZ90" s="1217">
        <f>'B1 - Net Exp Profiles'!C90</f>
        <v>0</v>
      </c>
      <c r="CA90" s="1217">
        <f>'B1 - Net Exp Profiles'!D90</f>
        <v>0</v>
      </c>
      <c r="CB90" s="1217">
        <f>'B1 - Net Exp Profiles'!E90</f>
        <v>0</v>
      </c>
      <c r="CC90" s="1217">
        <f>'B1 - Net Exp Profiles'!F90</f>
        <v>0</v>
      </c>
      <c r="CD90" s="1217">
        <f>'B1 - Net Exp Profiles'!G90</f>
        <v>0</v>
      </c>
      <c r="CE90" s="1217">
        <f>'B1 - Net Exp Profiles'!H90</f>
        <v>0</v>
      </c>
      <c r="CF90" s="1217">
        <f>'B1 - Net Exp Profiles'!I90</f>
        <v>0</v>
      </c>
      <c r="CG90" s="1217">
        <f>'B1 - Net Exp Profiles'!J90</f>
        <v>0</v>
      </c>
      <c r="CH90" s="1217">
        <f>'B1 - Net Exp Profiles'!K90</f>
        <v>0</v>
      </c>
      <c r="CI90" s="1217">
        <f>'B1 - Net Exp Profiles'!L90</f>
        <v>0</v>
      </c>
      <c r="CJ90" s="1217">
        <f>'B1 - Net Exp Profiles'!M90</f>
        <v>0</v>
      </c>
      <c r="CK90" s="1217">
        <f>'B1 - Net Exp Profiles'!N90</f>
        <v>0</v>
      </c>
      <c r="CL90" s="1217">
        <f>'B1 - Net Exp Profiles'!O90</f>
        <v>0</v>
      </c>
      <c r="CM90" s="1217">
        <f>'B1 - Net Exp Profiles'!P90</f>
        <v>0</v>
      </c>
      <c r="DF90" s="2137">
        <f>'B3 - COVID-19'!A88</f>
        <v>75</v>
      </c>
      <c r="DG90" s="2146" t="str">
        <f>'B3 - COVID-19'!B88</f>
        <v>Continuing Care and Funded Nursing Care</v>
      </c>
      <c r="DH90" s="1477">
        <f>'B3 - COVID-19'!C88</f>
        <v>0</v>
      </c>
      <c r="DI90" s="1472">
        <f>'B3 - COVID-19'!D88</f>
        <v>0</v>
      </c>
      <c r="DJ90" s="1472">
        <f>'B3 - COVID-19'!E88</f>
        <v>0</v>
      </c>
      <c r="DK90" s="1472">
        <f>'B3 - COVID-19'!F88</f>
        <v>0</v>
      </c>
      <c r="DL90" s="1472">
        <f>'B3 - COVID-19'!G88</f>
        <v>0</v>
      </c>
      <c r="DM90" s="1472">
        <f>'B3 - COVID-19'!H88</f>
        <v>0</v>
      </c>
      <c r="DN90" s="1472">
        <f>'B3 - COVID-19'!I88</f>
        <v>0</v>
      </c>
      <c r="DO90" s="1472">
        <f>'B3 - COVID-19'!J88</f>
        <v>0</v>
      </c>
      <c r="DP90" s="1472">
        <f>'B3 - COVID-19'!K88</f>
        <v>0</v>
      </c>
      <c r="DQ90" s="1472">
        <f>'B3 - COVID-19'!L88</f>
        <v>0</v>
      </c>
      <c r="DR90" s="1472">
        <f>'B3 - COVID-19'!M88</f>
        <v>0</v>
      </c>
      <c r="DS90" s="1481">
        <f>'B3 - COVID-19'!N88</f>
        <v>0</v>
      </c>
      <c r="DT90" s="1470">
        <f>'B3 - COVID-19'!O88</f>
        <v>0</v>
      </c>
      <c r="DU90" s="1471">
        <f>'B3 - COVID-19'!P88</f>
        <v>0</v>
      </c>
      <c r="DV90" s="85"/>
      <c r="DW90" s="85"/>
      <c r="DY90" s="142">
        <v>8</v>
      </c>
      <c r="DZ90" s="2911">
        <f>'[1]C, C1 &amp; C2 - Savings Schemes'!B90</f>
        <v>0</v>
      </c>
      <c r="EA90" s="96" t="s">
        <v>295</v>
      </c>
      <c r="EB90" s="2057">
        <f>'C, C1 &amp; C2 - Savings Schemes'!D90</f>
        <v>0</v>
      </c>
      <c r="EC90" s="2058">
        <f>'C, C1 &amp; C2 - Savings Schemes'!E90</f>
        <v>0</v>
      </c>
      <c r="ED90" s="2058">
        <f>'C, C1 &amp; C2 - Savings Schemes'!F90</f>
        <v>0</v>
      </c>
      <c r="EE90" s="2058">
        <f>'C, C1 &amp; C2 - Savings Schemes'!G90</f>
        <v>0</v>
      </c>
      <c r="EF90" s="2058">
        <f>'C, C1 &amp; C2 - Savings Schemes'!H90</f>
        <v>0</v>
      </c>
      <c r="EG90" s="2058">
        <f>'C, C1 &amp; C2 - Savings Schemes'!I90</f>
        <v>0</v>
      </c>
      <c r="EH90" s="2058">
        <f>'C, C1 &amp; C2 - Savings Schemes'!J90</f>
        <v>0</v>
      </c>
      <c r="EI90" s="2058">
        <f>'C, C1 &amp; C2 - Savings Schemes'!K90</f>
        <v>0</v>
      </c>
      <c r="EJ90" s="2058">
        <f>'C, C1 &amp; C2 - Savings Schemes'!L90</f>
        <v>0</v>
      </c>
      <c r="EK90" s="2058">
        <f>'C, C1 &amp; C2 - Savings Schemes'!M90</f>
        <v>0</v>
      </c>
      <c r="EL90" s="2058">
        <f>'C, C1 &amp; C2 - Savings Schemes'!N90</f>
        <v>0</v>
      </c>
      <c r="EM90" s="2059">
        <f>'C, C1 &amp; C2 - Savings Schemes'!O90</f>
        <v>0</v>
      </c>
      <c r="EN90" s="79">
        <f>'C, C1 &amp; C2 - Savings Schemes'!P90</f>
        <v>0</v>
      </c>
      <c r="EO90" s="1025">
        <f>'C, C1 &amp; C2 - Savings Schemes'!Q90</f>
        <v>0</v>
      </c>
      <c r="GF90" s="386">
        <f>'E - Resource Limits'!A90</f>
        <v>69</v>
      </c>
      <c r="GG90" s="644">
        <f>'E - Resource Limits'!B90</f>
        <v>0</v>
      </c>
      <c r="GH90" s="27">
        <f>'E - Resource Limits'!C90</f>
        <v>0</v>
      </c>
      <c r="GI90" s="27">
        <f>'E - Resource Limits'!D90</f>
        <v>0</v>
      </c>
      <c r="GJ90" s="27">
        <f>'E - Resource Limits'!E90</f>
        <v>0</v>
      </c>
      <c r="GK90" s="27">
        <f>'E - Resource Limits'!F90</f>
        <v>0</v>
      </c>
      <c r="GL90" s="2823">
        <f>'E - Resource Limits'!G90</f>
        <v>0</v>
      </c>
      <c r="GM90" s="213">
        <f>'E - Resource Limits'!H90</f>
        <v>0</v>
      </c>
      <c r="GN90" s="2856">
        <f>'E - Resource Limits'!I90</f>
        <v>0</v>
      </c>
      <c r="GO90" s="1941"/>
      <c r="GP90" s="1941"/>
      <c r="GQ90" s="1941"/>
      <c r="GR90" s="2190"/>
      <c r="JD90" s="2351">
        <f>'I - Capital RLM'!A90</f>
        <v>66</v>
      </c>
      <c r="JE90" s="2390">
        <f>'I - Capital RLM'!B90</f>
        <v>0</v>
      </c>
      <c r="JF90" s="2272">
        <f>'I - Capital RLM'!C90</f>
        <v>0</v>
      </c>
      <c r="JG90" s="2272">
        <f>'I - Capital RLM'!D90</f>
        <v>0</v>
      </c>
      <c r="JH90" s="2382">
        <f>'I - Capital RLM'!E90</f>
        <v>0</v>
      </c>
      <c r="JI90" s="2198">
        <f>'I - Capital RLM'!F90</f>
        <v>0</v>
      </c>
      <c r="JJ90" s="2272">
        <f>'I - Capital RLM'!G90</f>
        <v>0</v>
      </c>
      <c r="JK90" s="2272">
        <f>'I - Capital RLM'!H90</f>
        <v>0</v>
      </c>
      <c r="JL90" s="2382">
        <f>'I - Capital RLM'!I90</f>
        <v>0</v>
      </c>
      <c r="JM90" s="2323"/>
      <c r="JN90" s="2129">
        <f>'I - Capital RLM'!K90</f>
        <v>0</v>
      </c>
      <c r="JO90" s="2323">
        <f t="shared" si="15"/>
        <v>0</v>
      </c>
      <c r="LL90" s="1281"/>
      <c r="LM90" s="2461">
        <f>'M - Aged Debtors'!B90</f>
        <v>0</v>
      </c>
      <c r="LN90" s="2462">
        <f>'M - Aged Debtors'!C90</f>
        <v>0</v>
      </c>
      <c r="LO90" s="2463">
        <f>'M - Aged Debtors'!D90</f>
        <v>0</v>
      </c>
      <c r="LP90" s="2464">
        <f>'M - Aged Debtors'!E90</f>
        <v>0</v>
      </c>
      <c r="LQ90" s="2465">
        <f>'M - Aged Debtors'!F90</f>
        <v>0</v>
      </c>
      <c r="LR90" s="902" t="str">
        <f>'M - Aged Debtors'!G90</f>
        <v/>
      </c>
      <c r="LS90" s="899" t="str">
        <f>'M - Aged Debtors'!H90</f>
        <v/>
      </c>
      <c r="LT90" s="899" t="str">
        <f>'M - Aged Debtors'!I90</f>
        <v/>
      </c>
      <c r="LU90" s="900" t="str">
        <f>'M - Aged Debtors'!J90</f>
        <v/>
      </c>
      <c r="LV90" s="2043">
        <f>'M - Aged Debtors'!K90</f>
        <v>0</v>
      </c>
      <c r="LX90" s="2903" t="str">
        <f>'N - GMS'!A90</f>
        <v>MMR</v>
      </c>
      <c r="LY90" s="2904"/>
      <c r="LZ90" s="511">
        <f>'N - GMS'!C90</f>
        <v>65</v>
      </c>
      <c r="MA90" s="71">
        <f>'N - GMS'!D90</f>
        <v>0</v>
      </c>
      <c r="MB90" s="2495">
        <f>'N - GMS'!E90</f>
        <v>0</v>
      </c>
      <c r="MC90" s="2495">
        <f>'N - GMS'!F90</f>
        <v>0</v>
      </c>
      <c r="MD90" s="513">
        <f>'N - GMS'!G90</f>
        <v>0</v>
      </c>
      <c r="ME90" s="231"/>
      <c r="MF90" s="1125">
        <f>'N - GMS'!I90</f>
        <v>0</v>
      </c>
    </row>
    <row r="91" spans="57:344" ht="20" customHeight="1" thickBot="1">
      <c r="BE91" s="965">
        <v>51</v>
      </c>
      <c r="BF91" s="2071">
        <f>'B - Monthly Positions'!B92</f>
        <v>0</v>
      </c>
      <c r="BG91" s="2479" t="s">
        <v>295</v>
      </c>
      <c r="BH91" s="2012">
        <f>'B - Monthly Positions'!D92</f>
        <v>0</v>
      </c>
      <c r="BI91" s="2013">
        <f>'B - Monthly Positions'!E92</f>
        <v>0</v>
      </c>
      <c r="BJ91" s="2013">
        <f>'B - Monthly Positions'!F92</f>
        <v>0</v>
      </c>
      <c r="BK91" s="2013">
        <f>'B - Monthly Positions'!G92</f>
        <v>0</v>
      </c>
      <c r="BL91" s="2013">
        <f>'B - Monthly Positions'!H92</f>
        <v>0</v>
      </c>
      <c r="BM91" s="2013">
        <f>'B - Monthly Positions'!I92</f>
        <v>0</v>
      </c>
      <c r="BN91" s="2013">
        <f>'B - Monthly Positions'!J92</f>
        <v>0</v>
      </c>
      <c r="BO91" s="2013">
        <f>'B - Monthly Positions'!K92</f>
        <v>0</v>
      </c>
      <c r="BP91" s="2013">
        <f>'B - Monthly Positions'!L92</f>
        <v>0</v>
      </c>
      <c r="BQ91" s="2013">
        <f>'B - Monthly Positions'!M92</f>
        <v>0</v>
      </c>
      <c r="BR91" s="2013">
        <f>'B - Monthly Positions'!N92</f>
        <v>0</v>
      </c>
      <c r="BS91" s="2621">
        <f>'B - Monthly Positions'!O92</f>
        <v>0</v>
      </c>
      <c r="BT91" s="1178">
        <f>'B - Monthly Positions'!P92</f>
        <v>0</v>
      </c>
      <c r="BU91" s="1172">
        <f>'B - Monthly Positions'!Q92</f>
        <v>0</v>
      </c>
      <c r="BX91" s="90"/>
      <c r="BY91" s="85"/>
      <c r="BZ91" s="1070">
        <f>'B1 - Net Exp Profiles'!C91</f>
        <v>0</v>
      </c>
      <c r="CA91" s="1070">
        <f>'B1 - Net Exp Profiles'!D91</f>
        <v>0</v>
      </c>
      <c r="CB91" s="1070">
        <f>'B1 - Net Exp Profiles'!E91</f>
        <v>0</v>
      </c>
      <c r="CC91" s="1070">
        <f>'B1 - Net Exp Profiles'!F91</f>
        <v>0</v>
      </c>
      <c r="CD91" s="1070">
        <f>'B1 - Net Exp Profiles'!G91</f>
        <v>0</v>
      </c>
      <c r="CE91" s="1070">
        <f>'B1 - Net Exp Profiles'!H91</f>
        <v>0</v>
      </c>
      <c r="CF91" s="1070">
        <f>'B1 - Net Exp Profiles'!I91</f>
        <v>0</v>
      </c>
      <c r="CG91" s="1070">
        <f>'B1 - Net Exp Profiles'!J91</f>
        <v>0</v>
      </c>
      <c r="CH91" s="1070">
        <f>'B1 - Net Exp Profiles'!K91</f>
        <v>0</v>
      </c>
      <c r="CI91" s="1070">
        <f>'B1 - Net Exp Profiles'!L91</f>
        <v>0</v>
      </c>
      <c r="CJ91" s="1070">
        <f>'B1 - Net Exp Profiles'!M91</f>
        <v>0</v>
      </c>
      <c r="CK91" s="1070">
        <f>'B1 - Net Exp Profiles'!N91</f>
        <v>0</v>
      </c>
      <c r="CL91" s="1070">
        <f>'B1 - Net Exp Profiles'!O91</f>
        <v>0</v>
      </c>
      <c r="CM91" s="1070">
        <f>'B1 - Net Exp Profiles'!P91</f>
        <v>0</v>
      </c>
      <c r="DF91" s="2137">
        <f>'B3 - COVID-19'!A89</f>
        <v>76</v>
      </c>
      <c r="DG91" s="2146" t="str">
        <f>'B3 - COVID-19'!B89</f>
        <v>Other Private &amp; Voluntary Sector</v>
      </c>
      <c r="DH91" s="1477">
        <f>'B3 - COVID-19'!C89</f>
        <v>0</v>
      </c>
      <c r="DI91" s="1472">
        <f>'B3 - COVID-19'!D89</f>
        <v>0</v>
      </c>
      <c r="DJ91" s="1472">
        <f>'B3 - COVID-19'!E89</f>
        <v>0</v>
      </c>
      <c r="DK91" s="1472">
        <f>'B3 - COVID-19'!F89</f>
        <v>0</v>
      </c>
      <c r="DL91" s="1472">
        <f>'B3 - COVID-19'!G89</f>
        <v>0</v>
      </c>
      <c r="DM91" s="1472">
        <f>'B3 - COVID-19'!H89</f>
        <v>0</v>
      </c>
      <c r="DN91" s="1472">
        <f>'B3 - COVID-19'!I89</f>
        <v>0</v>
      </c>
      <c r="DO91" s="1472">
        <f>'B3 - COVID-19'!J89</f>
        <v>0</v>
      </c>
      <c r="DP91" s="1472">
        <f>'B3 - COVID-19'!K89</f>
        <v>0</v>
      </c>
      <c r="DQ91" s="1472">
        <f>'B3 - COVID-19'!L89</f>
        <v>0</v>
      </c>
      <c r="DR91" s="1472">
        <f>'B3 - COVID-19'!M89</f>
        <v>0</v>
      </c>
      <c r="DS91" s="1481">
        <f>'B3 - COVID-19'!N89</f>
        <v>0</v>
      </c>
      <c r="DT91" s="1470">
        <f>'B3 - COVID-19'!O89</f>
        <v>0</v>
      </c>
      <c r="DU91" s="1471">
        <f>'B3 - COVID-19'!P89</f>
        <v>0</v>
      </c>
      <c r="DV91" s="85"/>
      <c r="DW91" s="85"/>
      <c r="DY91" s="142">
        <v>9</v>
      </c>
      <c r="DZ91" s="2911">
        <f>'[1]C, C1 &amp; C2 - Savings Schemes'!B91</f>
        <v>0</v>
      </c>
      <c r="EA91" s="98" t="s">
        <v>43</v>
      </c>
      <c r="EB91" s="133">
        <f>'C, C1 &amp; C2 - Savings Schemes'!D91</f>
        <v>0</v>
      </c>
      <c r="EC91" s="81">
        <f>'C, C1 &amp; C2 - Savings Schemes'!E91</f>
        <v>0</v>
      </c>
      <c r="ED91" s="81">
        <f>'C, C1 &amp; C2 - Savings Schemes'!F91</f>
        <v>0</v>
      </c>
      <c r="EE91" s="81">
        <f>'C, C1 &amp; C2 - Savings Schemes'!G91</f>
        <v>0</v>
      </c>
      <c r="EF91" s="81">
        <f>'C, C1 &amp; C2 - Savings Schemes'!H91</f>
        <v>0</v>
      </c>
      <c r="EG91" s="81">
        <f>'C, C1 &amp; C2 - Savings Schemes'!I91</f>
        <v>0</v>
      </c>
      <c r="EH91" s="81">
        <f>'C, C1 &amp; C2 - Savings Schemes'!J91</f>
        <v>0</v>
      </c>
      <c r="EI91" s="81">
        <f>'C, C1 &amp; C2 - Savings Schemes'!K91</f>
        <v>0</v>
      </c>
      <c r="EJ91" s="81">
        <f>'C, C1 &amp; C2 - Savings Schemes'!L91</f>
        <v>0</v>
      </c>
      <c r="EK91" s="81">
        <f>'C, C1 &amp; C2 - Savings Schemes'!M91</f>
        <v>0</v>
      </c>
      <c r="EL91" s="81">
        <f>'C, C1 &amp; C2 - Savings Schemes'!N91</f>
        <v>0</v>
      </c>
      <c r="EM91" s="1013">
        <f>'C, C1 &amp; C2 - Savings Schemes'!O91</f>
        <v>0</v>
      </c>
      <c r="EN91" s="1435">
        <f>'C, C1 &amp; C2 - Savings Schemes'!P91</f>
        <v>0</v>
      </c>
      <c r="EO91" s="1024">
        <f>'C, C1 &amp; C2 - Savings Schemes'!Q91</f>
        <v>0</v>
      </c>
      <c r="GF91" s="386">
        <f>'E - Resource Limits'!A91</f>
        <v>70</v>
      </c>
      <c r="GG91" s="644">
        <f>'E - Resource Limits'!B91</f>
        <v>0</v>
      </c>
      <c r="GH91" s="27">
        <f>'E - Resource Limits'!C91</f>
        <v>0</v>
      </c>
      <c r="GI91" s="27">
        <f>'E - Resource Limits'!D91</f>
        <v>0</v>
      </c>
      <c r="GJ91" s="27">
        <f>'E - Resource Limits'!E91</f>
        <v>0</v>
      </c>
      <c r="GK91" s="27">
        <f>'E - Resource Limits'!F91</f>
        <v>0</v>
      </c>
      <c r="GL91" s="2823">
        <f>'E - Resource Limits'!G91</f>
        <v>0</v>
      </c>
      <c r="GM91" s="213">
        <f>'E - Resource Limits'!H91</f>
        <v>0</v>
      </c>
      <c r="GN91" s="2856">
        <f>'E - Resource Limits'!I91</f>
        <v>0</v>
      </c>
      <c r="GO91" s="1941"/>
      <c r="GP91" s="1941"/>
      <c r="GQ91" s="1941"/>
      <c r="GR91" s="2190"/>
      <c r="JD91" s="2351">
        <f>'I - Capital RLM'!A91</f>
        <v>67</v>
      </c>
      <c r="JE91" s="2390">
        <f>'I - Capital RLM'!B91</f>
        <v>0</v>
      </c>
      <c r="JF91" s="2272">
        <f>'I - Capital RLM'!C91</f>
        <v>0</v>
      </c>
      <c r="JG91" s="2272">
        <f>'I - Capital RLM'!D91</f>
        <v>0</v>
      </c>
      <c r="JH91" s="2382">
        <f>'I - Capital RLM'!E91</f>
        <v>0</v>
      </c>
      <c r="JI91" s="2198">
        <f>'I - Capital RLM'!F91</f>
        <v>0</v>
      </c>
      <c r="JJ91" s="2272">
        <f>'I - Capital RLM'!G91</f>
        <v>0</v>
      </c>
      <c r="JK91" s="2272">
        <f>'I - Capital RLM'!H91</f>
        <v>0</v>
      </c>
      <c r="JL91" s="2382">
        <f>'I - Capital RLM'!I91</f>
        <v>0</v>
      </c>
      <c r="JM91" s="2323"/>
      <c r="JN91" s="2129">
        <f>'I - Capital RLM'!K91</f>
        <v>0</v>
      </c>
      <c r="JO91" s="2323">
        <f t="shared" si="15"/>
        <v>0</v>
      </c>
      <c r="LL91" s="1281"/>
      <c r="LM91" s="2461">
        <f>'M - Aged Debtors'!B91</f>
        <v>0</v>
      </c>
      <c r="LN91" s="2462">
        <f>'M - Aged Debtors'!C91</f>
        <v>0</v>
      </c>
      <c r="LO91" s="2463">
        <f>'M - Aged Debtors'!D91</f>
        <v>0</v>
      </c>
      <c r="LP91" s="2464">
        <f>'M - Aged Debtors'!E91</f>
        <v>0</v>
      </c>
      <c r="LQ91" s="2465">
        <f>'M - Aged Debtors'!F91</f>
        <v>0</v>
      </c>
      <c r="LR91" s="902" t="str">
        <f>'M - Aged Debtors'!G91</f>
        <v/>
      </c>
      <c r="LS91" s="899" t="str">
        <f>'M - Aged Debtors'!H91</f>
        <v/>
      </c>
      <c r="LT91" s="899" t="str">
        <f>'M - Aged Debtors'!I91</f>
        <v/>
      </c>
      <c r="LU91" s="900" t="str">
        <f>'M - Aged Debtors'!J91</f>
        <v/>
      </c>
      <c r="LV91" s="2043">
        <f>'M - Aged Debtors'!K91</f>
        <v>0</v>
      </c>
      <c r="LX91" s="2103" t="str">
        <f>'N - GMS'!A91</f>
        <v>Multiple Sclerosis</v>
      </c>
      <c r="LY91" s="2108"/>
      <c r="LZ91" s="511">
        <f>'N - GMS'!C91</f>
        <v>66</v>
      </c>
      <c r="MA91" s="71">
        <f>'N - GMS'!D91</f>
        <v>0</v>
      </c>
      <c r="MB91" s="2495">
        <f>'N - GMS'!E91</f>
        <v>0</v>
      </c>
      <c r="MC91" s="2495">
        <f>'N - GMS'!F91</f>
        <v>0</v>
      </c>
      <c r="MD91" s="513">
        <f>'N - GMS'!G91</f>
        <v>0</v>
      </c>
      <c r="ME91" s="231"/>
      <c r="MF91" s="1125">
        <f>'N - GMS'!I91</f>
        <v>0</v>
      </c>
    </row>
    <row r="92" spans="57:344" ht="20" customHeight="1" thickBot="1">
      <c r="BE92" s="965">
        <v>52</v>
      </c>
      <c r="BF92" s="2071">
        <f>'B - Monthly Positions'!B93</f>
        <v>0</v>
      </c>
      <c r="BG92" s="2479" t="s">
        <v>295</v>
      </c>
      <c r="BH92" s="2012">
        <f>'B - Monthly Positions'!D93</f>
        <v>0</v>
      </c>
      <c r="BI92" s="2013">
        <f>'B - Monthly Positions'!E93</f>
        <v>0</v>
      </c>
      <c r="BJ92" s="2013">
        <f>'B - Monthly Positions'!F93</f>
        <v>0</v>
      </c>
      <c r="BK92" s="2013">
        <f>'B - Monthly Positions'!G93</f>
        <v>0</v>
      </c>
      <c r="BL92" s="2013">
        <f>'B - Monthly Positions'!H93</f>
        <v>0</v>
      </c>
      <c r="BM92" s="2013">
        <f>'B - Monthly Positions'!I93</f>
        <v>0</v>
      </c>
      <c r="BN92" s="2013">
        <f>'B - Monthly Positions'!J93</f>
        <v>0</v>
      </c>
      <c r="BO92" s="2013">
        <f>'B - Monthly Positions'!K93</f>
        <v>0</v>
      </c>
      <c r="BP92" s="2013">
        <f>'B - Monthly Positions'!L93</f>
        <v>0</v>
      </c>
      <c r="BQ92" s="2013">
        <f>'B - Monthly Positions'!M93</f>
        <v>0</v>
      </c>
      <c r="BR92" s="2013">
        <f>'B - Monthly Positions'!N93</f>
        <v>0</v>
      </c>
      <c r="BS92" s="2621">
        <f>'B - Monthly Positions'!O93</f>
        <v>0</v>
      </c>
      <c r="BT92" s="1178">
        <f>'B - Monthly Positions'!P93</f>
        <v>0</v>
      </c>
      <c r="BU92" s="1172">
        <f>'B - Monthly Positions'!Q93</f>
        <v>0</v>
      </c>
      <c r="BX92" s="90"/>
      <c r="BY92" s="86" t="str">
        <f>'B1 - Net Exp Profiles'!B92</f>
        <v>D. PRIMARY CARE CONTRACTOR (excl drugs, incl Non Resource Limited) EXPENDITURE ANALYSIS</v>
      </c>
      <c r="BZ92" s="85"/>
      <c r="CA92" s="85"/>
      <c r="CB92" s="85"/>
      <c r="CC92" s="85"/>
      <c r="CD92" s="85"/>
      <c r="CE92" s="85"/>
      <c r="CF92" s="85"/>
      <c r="CG92" s="85"/>
      <c r="CH92" s="85"/>
      <c r="CI92" s="85"/>
      <c r="CJ92" s="85"/>
      <c r="CK92" s="85"/>
      <c r="CL92" s="85"/>
      <c r="CM92" s="85"/>
      <c r="DF92" s="2137">
        <f>'B3 - COVID-19'!A90</f>
        <v>77</v>
      </c>
      <c r="DG92" s="2781" t="str">
        <f>'B3 - COVID-19'!B90</f>
        <v>Joint Financing and Other (includes Local Authority)</v>
      </c>
      <c r="DH92" s="2782">
        <f>'B3 - COVID-19'!C90</f>
        <v>0</v>
      </c>
      <c r="DI92" s="2783">
        <f>'B3 - COVID-19'!D90</f>
        <v>0</v>
      </c>
      <c r="DJ92" s="2783">
        <f>'B3 - COVID-19'!E90</f>
        <v>0</v>
      </c>
      <c r="DK92" s="2783">
        <f>'B3 - COVID-19'!F90</f>
        <v>0</v>
      </c>
      <c r="DL92" s="2783">
        <f>'B3 - COVID-19'!G90</f>
        <v>0</v>
      </c>
      <c r="DM92" s="2783">
        <f>'B3 - COVID-19'!H90</f>
        <v>0</v>
      </c>
      <c r="DN92" s="2783">
        <f>'B3 - COVID-19'!I90</f>
        <v>0</v>
      </c>
      <c r="DO92" s="2783">
        <f>'B3 - COVID-19'!J90</f>
        <v>0</v>
      </c>
      <c r="DP92" s="2783">
        <f>'B3 - COVID-19'!K90</f>
        <v>0</v>
      </c>
      <c r="DQ92" s="2783">
        <f>'B3 - COVID-19'!L90</f>
        <v>0</v>
      </c>
      <c r="DR92" s="2783">
        <f>'B3 - COVID-19'!M90</f>
        <v>0</v>
      </c>
      <c r="DS92" s="2784">
        <f>'B3 - COVID-19'!N90</f>
        <v>0</v>
      </c>
      <c r="DT92" s="2646">
        <f>'B3 - COVID-19'!O90</f>
        <v>0</v>
      </c>
      <c r="DU92" s="2785">
        <f>'B3 - COVID-19'!P90</f>
        <v>0</v>
      </c>
      <c r="DV92" s="85"/>
      <c r="DW92" s="85"/>
      <c r="DY92" s="141">
        <f>'C, C1 &amp; C2 - Savings Schemes'!A92</f>
        <v>10</v>
      </c>
      <c r="DZ92" s="2910" t="str">
        <f>'C, C1 &amp; C2 - Savings Schemes'!B92</f>
        <v>Other (Please Specify)</v>
      </c>
      <c r="EA92" s="93" t="s">
        <v>298</v>
      </c>
      <c r="EB92" s="2053">
        <f>'C, C1 &amp; C2 - Savings Schemes'!D92</f>
        <v>0</v>
      </c>
      <c r="EC92" s="2054">
        <f>'C, C1 &amp; C2 - Savings Schemes'!E92</f>
        <v>0</v>
      </c>
      <c r="ED92" s="2054">
        <f>'C, C1 &amp; C2 - Savings Schemes'!F92</f>
        <v>0</v>
      </c>
      <c r="EE92" s="2054">
        <f>'C, C1 &amp; C2 - Savings Schemes'!G92</f>
        <v>0</v>
      </c>
      <c r="EF92" s="2054">
        <f>'C, C1 &amp; C2 - Savings Schemes'!H92</f>
        <v>0</v>
      </c>
      <c r="EG92" s="2054">
        <f>'C, C1 &amp; C2 - Savings Schemes'!I92</f>
        <v>0</v>
      </c>
      <c r="EH92" s="2054">
        <f>'C, C1 &amp; C2 - Savings Schemes'!J92</f>
        <v>0</v>
      </c>
      <c r="EI92" s="2054">
        <f>'C, C1 &amp; C2 - Savings Schemes'!K92</f>
        <v>0</v>
      </c>
      <c r="EJ92" s="2054">
        <f>'C, C1 &amp; C2 - Savings Schemes'!L92</f>
        <v>0</v>
      </c>
      <c r="EK92" s="2054">
        <f>'C, C1 &amp; C2 - Savings Schemes'!M92</f>
        <v>0</v>
      </c>
      <c r="EL92" s="2054">
        <f>'C, C1 &amp; C2 - Savings Schemes'!N92</f>
        <v>0</v>
      </c>
      <c r="EM92" s="2055">
        <f>'C, C1 &amp; C2 - Savings Schemes'!O92</f>
        <v>0</v>
      </c>
      <c r="EN92" s="1014">
        <f>'C, C1 &amp; C2 - Savings Schemes'!P92</f>
        <v>0</v>
      </c>
      <c r="EO92" s="1023">
        <f>'C, C1 &amp; C2 - Savings Schemes'!Q92</f>
        <v>0</v>
      </c>
      <c r="GF92" s="386">
        <f>'E - Resource Limits'!A92</f>
        <v>71</v>
      </c>
      <c r="GG92" s="644">
        <f>'E - Resource Limits'!B92</f>
        <v>0</v>
      </c>
      <c r="GH92" s="27">
        <f>'E - Resource Limits'!C92</f>
        <v>0</v>
      </c>
      <c r="GI92" s="27">
        <f>'E - Resource Limits'!D92</f>
        <v>0</v>
      </c>
      <c r="GJ92" s="27">
        <f>'E - Resource Limits'!E92</f>
        <v>0</v>
      </c>
      <c r="GK92" s="27">
        <f>'E - Resource Limits'!F92</f>
        <v>0</v>
      </c>
      <c r="GL92" s="2823">
        <f>'E - Resource Limits'!G92</f>
        <v>0</v>
      </c>
      <c r="GM92" s="213">
        <f>'E - Resource Limits'!H92</f>
        <v>0</v>
      </c>
      <c r="GN92" s="2856">
        <f>'E - Resource Limits'!I92</f>
        <v>0</v>
      </c>
      <c r="GO92" s="1941"/>
      <c r="GP92" s="1941"/>
      <c r="GQ92" s="1941"/>
      <c r="GR92" s="2190"/>
      <c r="JD92" s="2336">
        <f>'I - Capital RLM'!A92</f>
        <v>68</v>
      </c>
      <c r="JE92" s="2606">
        <f>'I - Capital RLM'!B92</f>
        <v>0</v>
      </c>
      <c r="JF92" s="2315">
        <f>'I - Capital RLM'!C92</f>
        <v>0</v>
      </c>
      <c r="JG92" s="2315">
        <f>'I - Capital RLM'!D92</f>
        <v>0</v>
      </c>
      <c r="JH92" s="2689">
        <f>'I - Capital RLM'!E92</f>
        <v>0</v>
      </c>
      <c r="JI92" s="2198">
        <f>'I - Capital RLM'!F92</f>
        <v>0</v>
      </c>
      <c r="JJ92" s="2315">
        <f>'I - Capital RLM'!G92</f>
        <v>0</v>
      </c>
      <c r="JK92" s="2315">
        <f>'I - Capital RLM'!H92</f>
        <v>0</v>
      </c>
      <c r="JL92" s="2689">
        <f>'I - Capital RLM'!I92</f>
        <v>0</v>
      </c>
      <c r="JM92" s="2323"/>
      <c r="JN92" s="2130">
        <f>'I - Capital RLM'!K92</f>
        <v>0</v>
      </c>
      <c r="JO92" s="2323">
        <f t="shared" si="15"/>
        <v>0</v>
      </c>
      <c r="LL92" s="1281"/>
      <c r="LM92" s="2461">
        <f>'M - Aged Debtors'!B92</f>
        <v>0</v>
      </c>
      <c r="LN92" s="2462">
        <f>'M - Aged Debtors'!C92</f>
        <v>0</v>
      </c>
      <c r="LO92" s="2463">
        <f>'M - Aged Debtors'!D92</f>
        <v>0</v>
      </c>
      <c r="LP92" s="2464">
        <f>'M - Aged Debtors'!E92</f>
        <v>0</v>
      </c>
      <c r="LQ92" s="2465">
        <f>'M - Aged Debtors'!F92</f>
        <v>0</v>
      </c>
      <c r="LR92" s="902" t="str">
        <f>'M - Aged Debtors'!G92</f>
        <v/>
      </c>
      <c r="LS92" s="899" t="str">
        <f>'M - Aged Debtors'!H92</f>
        <v/>
      </c>
      <c r="LT92" s="899" t="str">
        <f>'M - Aged Debtors'!I92</f>
        <v/>
      </c>
      <c r="LU92" s="900" t="str">
        <f>'M - Aged Debtors'!J92</f>
        <v/>
      </c>
      <c r="LV92" s="2043">
        <f>'M - Aged Debtors'!K92</f>
        <v>0</v>
      </c>
      <c r="LX92" s="2903" t="str">
        <f>'N - GMS'!A92</f>
        <v>Muscular Skeletal</v>
      </c>
      <c r="LY92" s="2909"/>
      <c r="LZ92" s="511">
        <f>'N - GMS'!C92</f>
        <v>67</v>
      </c>
      <c r="MA92" s="71">
        <f>'N - GMS'!D92</f>
        <v>0</v>
      </c>
      <c r="MB92" s="2495">
        <f>'N - GMS'!E92</f>
        <v>0</v>
      </c>
      <c r="MC92" s="2495">
        <f>'N - GMS'!F92</f>
        <v>0</v>
      </c>
      <c r="MD92" s="513">
        <f>'N - GMS'!G92</f>
        <v>0</v>
      </c>
      <c r="ME92" s="231"/>
      <c r="MF92" s="1125">
        <f>'N - GMS'!I92</f>
        <v>0</v>
      </c>
    </row>
    <row r="93" spans="57:344" ht="20" customHeight="1" thickBot="1">
      <c r="BE93" s="965">
        <v>53</v>
      </c>
      <c r="BF93" s="2071">
        <f>'B - Monthly Positions'!B94</f>
        <v>0</v>
      </c>
      <c r="BG93" s="2479" t="s">
        <v>295</v>
      </c>
      <c r="BH93" s="2012">
        <f>'B - Monthly Positions'!D94</f>
        <v>0</v>
      </c>
      <c r="BI93" s="2013">
        <f>'B - Monthly Positions'!E94</f>
        <v>0</v>
      </c>
      <c r="BJ93" s="2013">
        <f>'B - Monthly Positions'!F94</f>
        <v>0</v>
      </c>
      <c r="BK93" s="2013">
        <f>'B - Monthly Positions'!G94</f>
        <v>0</v>
      </c>
      <c r="BL93" s="2013">
        <f>'B - Monthly Positions'!H94</f>
        <v>0</v>
      </c>
      <c r="BM93" s="2013">
        <f>'B - Monthly Positions'!I94</f>
        <v>0</v>
      </c>
      <c r="BN93" s="2013">
        <f>'B - Monthly Positions'!J94</f>
        <v>0</v>
      </c>
      <c r="BO93" s="2013">
        <f>'B - Monthly Positions'!K94</f>
        <v>0</v>
      </c>
      <c r="BP93" s="2013">
        <f>'B - Monthly Positions'!L94</f>
        <v>0</v>
      </c>
      <c r="BQ93" s="2013">
        <f>'B - Monthly Positions'!M94</f>
        <v>0</v>
      </c>
      <c r="BR93" s="2013">
        <f>'B - Monthly Positions'!N94</f>
        <v>0</v>
      </c>
      <c r="BS93" s="2621">
        <f>'B - Monthly Positions'!O94</f>
        <v>0</v>
      </c>
      <c r="BT93" s="1178">
        <f>'B - Monthly Positions'!P94</f>
        <v>0</v>
      </c>
      <c r="BU93" s="1172">
        <f>'B - Monthly Positions'!Q94</f>
        <v>0</v>
      </c>
      <c r="BX93" s="90"/>
      <c r="BY93" s="85"/>
      <c r="BZ93" s="85"/>
      <c r="CA93" s="85"/>
      <c r="CB93" s="85"/>
      <c r="CC93" s="85"/>
      <c r="CD93" s="85"/>
      <c r="CE93" s="85"/>
      <c r="CF93" s="85"/>
      <c r="CG93" s="85"/>
      <c r="CH93" s="85"/>
      <c r="CI93" s="85"/>
      <c r="CJ93" s="85"/>
      <c r="CK93" s="85"/>
      <c r="CL93" s="85"/>
      <c r="CM93" s="85"/>
      <c r="DF93" s="2137">
        <f>'B3 - COVID-19'!A91</f>
        <v>78</v>
      </c>
      <c r="DG93" s="2786" t="str">
        <f>'B3 - COVID-19'!B91</f>
        <v>Other (only use with WG agreement &amp; state SoCNE/I line ref)</v>
      </c>
      <c r="DH93" s="2782">
        <f>'B3 - COVID-19'!C91</f>
        <v>0</v>
      </c>
      <c r="DI93" s="2783">
        <f>'B3 - COVID-19'!D91</f>
        <v>0</v>
      </c>
      <c r="DJ93" s="2783">
        <f>'B3 - COVID-19'!E91</f>
        <v>0</v>
      </c>
      <c r="DK93" s="2783">
        <f>'B3 - COVID-19'!F91</f>
        <v>0</v>
      </c>
      <c r="DL93" s="2783">
        <f>'B3 - COVID-19'!G91</f>
        <v>0</v>
      </c>
      <c r="DM93" s="2783">
        <f>'B3 - COVID-19'!H91</f>
        <v>0</v>
      </c>
      <c r="DN93" s="2783">
        <f>'B3 - COVID-19'!I91</f>
        <v>0</v>
      </c>
      <c r="DO93" s="2783">
        <f>'B3 - COVID-19'!J91</f>
        <v>0</v>
      </c>
      <c r="DP93" s="2783">
        <f>'B3 - COVID-19'!K91</f>
        <v>0</v>
      </c>
      <c r="DQ93" s="2783">
        <f>'B3 - COVID-19'!L91</f>
        <v>0</v>
      </c>
      <c r="DR93" s="2783">
        <f>'B3 - COVID-19'!M91</f>
        <v>0</v>
      </c>
      <c r="DS93" s="2784">
        <f>'B3 - COVID-19'!N91</f>
        <v>0</v>
      </c>
      <c r="DT93" s="2646">
        <f>'B3 - COVID-19'!O91</f>
        <v>0</v>
      </c>
      <c r="DU93" s="2785">
        <f>'B3 - COVID-19'!P91</f>
        <v>0</v>
      </c>
      <c r="DV93" s="85"/>
      <c r="DW93" s="85"/>
      <c r="DY93" s="142">
        <f>'C, C1 &amp; C2 - Savings Schemes'!A93</f>
        <v>11</v>
      </c>
      <c r="DZ93" s="2911">
        <f>'[1]C, C1 &amp; C2 - Savings Schemes'!B93</f>
        <v>0</v>
      </c>
      <c r="EA93" s="96" t="s">
        <v>295</v>
      </c>
      <c r="EB93" s="2057">
        <f>'C, C1 &amp; C2 - Savings Schemes'!D93</f>
        <v>0</v>
      </c>
      <c r="EC93" s="2058">
        <f>'C, C1 &amp; C2 - Savings Schemes'!E93</f>
        <v>0</v>
      </c>
      <c r="ED93" s="2058">
        <f>'C, C1 &amp; C2 - Savings Schemes'!F93</f>
        <v>0</v>
      </c>
      <c r="EE93" s="2058">
        <f>'C, C1 &amp; C2 - Savings Schemes'!G93</f>
        <v>0</v>
      </c>
      <c r="EF93" s="2058">
        <f>'C, C1 &amp; C2 - Savings Schemes'!H93</f>
        <v>0</v>
      </c>
      <c r="EG93" s="2058">
        <f>'C, C1 &amp; C2 - Savings Schemes'!I93</f>
        <v>0</v>
      </c>
      <c r="EH93" s="2058">
        <f>'C, C1 &amp; C2 - Savings Schemes'!J93</f>
        <v>0</v>
      </c>
      <c r="EI93" s="2058">
        <f>'C, C1 &amp; C2 - Savings Schemes'!K93</f>
        <v>0</v>
      </c>
      <c r="EJ93" s="2058">
        <f>'C, C1 &amp; C2 - Savings Schemes'!L93</f>
        <v>0</v>
      </c>
      <c r="EK93" s="2058">
        <f>'C, C1 &amp; C2 - Savings Schemes'!M93</f>
        <v>0</v>
      </c>
      <c r="EL93" s="2058">
        <f>'C, C1 &amp; C2 - Savings Schemes'!N93</f>
        <v>0</v>
      </c>
      <c r="EM93" s="2059">
        <f>'C, C1 &amp; C2 - Savings Schemes'!O93</f>
        <v>0</v>
      </c>
      <c r="EN93" s="132">
        <f>'C, C1 &amp; C2 - Savings Schemes'!P93</f>
        <v>0</v>
      </c>
      <c r="EO93" s="1025">
        <f>'C, C1 &amp; C2 - Savings Schemes'!Q93</f>
        <v>0</v>
      </c>
      <c r="GF93" s="386">
        <f>'E - Resource Limits'!A93</f>
        <v>72</v>
      </c>
      <c r="GG93" s="644">
        <f>'E - Resource Limits'!B93</f>
        <v>0</v>
      </c>
      <c r="GH93" s="27">
        <f>'E - Resource Limits'!C93</f>
        <v>0</v>
      </c>
      <c r="GI93" s="27">
        <f>'E - Resource Limits'!D93</f>
        <v>0</v>
      </c>
      <c r="GJ93" s="27">
        <f>'E - Resource Limits'!E93</f>
        <v>0</v>
      </c>
      <c r="GK93" s="27">
        <f>'E - Resource Limits'!F93</f>
        <v>0</v>
      </c>
      <c r="GL93" s="2823">
        <f>'E - Resource Limits'!G93</f>
        <v>0</v>
      </c>
      <c r="GM93" s="213">
        <f>'E - Resource Limits'!H93</f>
        <v>0</v>
      </c>
      <c r="GN93" s="2856">
        <f>'E - Resource Limits'!I93</f>
        <v>0</v>
      </c>
      <c r="GO93" s="1941"/>
      <c r="GP93" s="1941"/>
      <c r="GQ93" s="1941"/>
      <c r="GR93" s="2190"/>
      <c r="JD93" s="2351">
        <f>'I - Capital RLM'!A93</f>
        <v>69</v>
      </c>
      <c r="JE93" s="2633" t="str">
        <f>'I - Capital RLM'!B93</f>
        <v>Sub Total</v>
      </c>
      <c r="JF93" s="2300">
        <f>'I - Capital RLM'!C93</f>
        <v>0</v>
      </c>
      <c r="JG93" s="2300">
        <f>'I - Capital RLM'!D93</f>
        <v>0</v>
      </c>
      <c r="JH93" s="2300">
        <f>'I - Capital RLM'!E93</f>
        <v>0</v>
      </c>
      <c r="JI93" s="2198">
        <f>'I - Capital RLM'!F93</f>
        <v>0</v>
      </c>
      <c r="JJ93" s="2300">
        <f>'I - Capital RLM'!G93</f>
        <v>0</v>
      </c>
      <c r="JK93" s="2300">
        <f>'I - Capital RLM'!H93</f>
        <v>0</v>
      </c>
      <c r="JL93" s="2300">
        <f>'I - Capital RLM'!I93</f>
        <v>0</v>
      </c>
      <c r="JM93" s="2323"/>
      <c r="JN93" s="822"/>
      <c r="JO93" s="2323">
        <f>SUM(JO73:JO92)</f>
        <v>0</v>
      </c>
      <c r="LL93" s="1281"/>
      <c r="LM93" s="2461">
        <f>'M - Aged Debtors'!B93</f>
        <v>0</v>
      </c>
      <c r="LN93" s="2462">
        <f>'M - Aged Debtors'!C93</f>
        <v>0</v>
      </c>
      <c r="LO93" s="2463">
        <f>'M - Aged Debtors'!D93</f>
        <v>0</v>
      </c>
      <c r="LP93" s="2464">
        <f>'M - Aged Debtors'!E93</f>
        <v>0</v>
      </c>
      <c r="LQ93" s="2465">
        <f>'M - Aged Debtors'!F93</f>
        <v>0</v>
      </c>
      <c r="LR93" s="902" t="str">
        <f>'M - Aged Debtors'!G93</f>
        <v/>
      </c>
      <c r="LS93" s="899" t="str">
        <f>'M - Aged Debtors'!H93</f>
        <v/>
      </c>
      <c r="LT93" s="899" t="str">
        <f>'M - Aged Debtors'!I93</f>
        <v/>
      </c>
      <c r="LU93" s="900" t="str">
        <f>'M - Aged Debtors'!J93</f>
        <v/>
      </c>
      <c r="LV93" s="2043">
        <f>'M - Aged Debtors'!K93</f>
        <v>0</v>
      </c>
      <c r="LX93" s="2903" t="str">
        <f>'N - GMS'!A93</f>
        <v xml:space="preserve">Nursing Homes </v>
      </c>
      <c r="LY93" s="2904"/>
      <c r="LZ93" s="511">
        <f>'N - GMS'!C93</f>
        <v>68</v>
      </c>
      <c r="MA93" s="71">
        <f>'N - GMS'!D93</f>
        <v>0</v>
      </c>
      <c r="MB93" s="2495">
        <f>'N - GMS'!E93</f>
        <v>0</v>
      </c>
      <c r="MC93" s="2495">
        <f>'N - GMS'!F93</f>
        <v>0</v>
      </c>
      <c r="MD93" s="513">
        <f>'N - GMS'!G93</f>
        <v>0</v>
      </c>
      <c r="ME93" s="231"/>
      <c r="MF93" s="1125">
        <f>'N - GMS'!I93</f>
        <v>0</v>
      </c>
    </row>
    <row r="94" spans="57:344" ht="20" customHeight="1" thickBot="1">
      <c r="BE94" s="965">
        <v>54</v>
      </c>
      <c r="BF94" s="2071">
        <f>'B - Monthly Positions'!B95</f>
        <v>0</v>
      </c>
      <c r="BG94" s="2479" t="s">
        <v>295</v>
      </c>
      <c r="BH94" s="2012">
        <f>'B - Monthly Positions'!D95</f>
        <v>0</v>
      </c>
      <c r="BI94" s="2013">
        <f>'B - Monthly Positions'!E95</f>
        <v>0</v>
      </c>
      <c r="BJ94" s="2013">
        <f>'B - Monthly Positions'!F95</f>
        <v>0</v>
      </c>
      <c r="BK94" s="2013">
        <f>'B - Monthly Positions'!G95</f>
        <v>0</v>
      </c>
      <c r="BL94" s="2013">
        <f>'B - Monthly Positions'!H95</f>
        <v>0</v>
      </c>
      <c r="BM94" s="2013">
        <f>'B - Monthly Positions'!I95</f>
        <v>0</v>
      </c>
      <c r="BN94" s="2013">
        <f>'B - Monthly Positions'!J95</f>
        <v>0</v>
      </c>
      <c r="BO94" s="2013">
        <f>'B - Monthly Positions'!K95</f>
        <v>0</v>
      </c>
      <c r="BP94" s="2013">
        <f>'B - Monthly Positions'!L95</f>
        <v>0</v>
      </c>
      <c r="BQ94" s="2013">
        <f>'B - Monthly Positions'!M95</f>
        <v>0</v>
      </c>
      <c r="BR94" s="2013">
        <f>'B - Monthly Positions'!N95</f>
        <v>0</v>
      </c>
      <c r="BS94" s="2621">
        <f>'B - Monthly Positions'!O95</f>
        <v>0</v>
      </c>
      <c r="BT94" s="1178">
        <f>'B - Monthly Positions'!P95</f>
        <v>0</v>
      </c>
      <c r="BU94" s="1172">
        <f>'B - Monthly Positions'!Q95</f>
        <v>0</v>
      </c>
      <c r="BX94" s="90"/>
      <c r="BY94" s="1369"/>
      <c r="BZ94" s="1370">
        <f>'B1 - Net Exp Profiles'!C94</f>
        <v>1</v>
      </c>
      <c r="CA94" s="1356">
        <f>'B1 - Net Exp Profiles'!D94</f>
        <v>2</v>
      </c>
      <c r="CB94" s="1356">
        <f>'B1 - Net Exp Profiles'!E94</f>
        <v>3</v>
      </c>
      <c r="CC94" s="1356">
        <f>'B1 - Net Exp Profiles'!F94</f>
        <v>4</v>
      </c>
      <c r="CD94" s="1356">
        <f>'B1 - Net Exp Profiles'!G94</f>
        <v>5</v>
      </c>
      <c r="CE94" s="1356">
        <f>'B1 - Net Exp Profiles'!H94</f>
        <v>6</v>
      </c>
      <c r="CF94" s="1356">
        <f>'B1 - Net Exp Profiles'!I94</f>
        <v>7</v>
      </c>
      <c r="CG94" s="1356">
        <f>'B1 - Net Exp Profiles'!J94</f>
        <v>8</v>
      </c>
      <c r="CH94" s="1356">
        <f>'B1 - Net Exp Profiles'!K94</f>
        <v>9</v>
      </c>
      <c r="CI94" s="1356">
        <f>'B1 - Net Exp Profiles'!L94</f>
        <v>10</v>
      </c>
      <c r="CJ94" s="1356">
        <f>'B1 - Net Exp Profiles'!M94</f>
        <v>11</v>
      </c>
      <c r="CK94" s="1355">
        <f>'B1 - Net Exp Profiles'!N94</f>
        <v>12</v>
      </c>
      <c r="CL94" s="1371"/>
      <c r="CM94" s="1345"/>
      <c r="DF94" s="2137">
        <f>'B3 - COVID-19'!A92</f>
        <v>79</v>
      </c>
      <c r="DG94" s="2786">
        <f>'B3 - COVID-19'!B92</f>
        <v>0</v>
      </c>
      <c r="DH94" s="2782">
        <f>'B3 - COVID-19'!C92</f>
        <v>0</v>
      </c>
      <c r="DI94" s="2783">
        <f>'B3 - COVID-19'!D92</f>
        <v>0</v>
      </c>
      <c r="DJ94" s="2783">
        <f>'B3 - COVID-19'!E92</f>
        <v>0</v>
      </c>
      <c r="DK94" s="2783">
        <f>'B3 - COVID-19'!F92</f>
        <v>0</v>
      </c>
      <c r="DL94" s="2783">
        <f>'B3 - COVID-19'!G92</f>
        <v>0</v>
      </c>
      <c r="DM94" s="2783">
        <f>'B3 - COVID-19'!H92</f>
        <v>0</v>
      </c>
      <c r="DN94" s="2783">
        <f>'B3 - COVID-19'!I92</f>
        <v>0</v>
      </c>
      <c r="DO94" s="2783">
        <f>'B3 - COVID-19'!J92</f>
        <v>0</v>
      </c>
      <c r="DP94" s="2783">
        <f>'B3 - COVID-19'!K92</f>
        <v>0</v>
      </c>
      <c r="DQ94" s="2783">
        <f>'B3 - COVID-19'!L92</f>
        <v>0</v>
      </c>
      <c r="DR94" s="2783">
        <f>'B3 - COVID-19'!M92</f>
        <v>0</v>
      </c>
      <c r="DS94" s="2784">
        <f>'B3 - COVID-19'!N92</f>
        <v>0</v>
      </c>
      <c r="DT94" s="2646">
        <f>'B3 - COVID-19'!O92</f>
        <v>0</v>
      </c>
      <c r="DU94" s="2785">
        <f>'B3 - COVID-19'!P92</f>
        <v>0</v>
      </c>
      <c r="DV94" s="85"/>
      <c r="DW94" s="85"/>
      <c r="DY94" s="144">
        <f>'C, C1 &amp; C2 - Savings Schemes'!A94</f>
        <v>12</v>
      </c>
      <c r="DZ94" s="2912">
        <f>'[1]C, C1 &amp; C2 - Savings Schemes'!B94</f>
        <v>0</v>
      </c>
      <c r="EA94" s="98" t="s">
        <v>43</v>
      </c>
      <c r="EB94" s="133">
        <f>'C, C1 &amp; C2 - Savings Schemes'!D94</f>
        <v>0</v>
      </c>
      <c r="EC94" s="81">
        <f>'C, C1 &amp; C2 - Savings Schemes'!E94</f>
        <v>0</v>
      </c>
      <c r="ED94" s="81">
        <f>'C, C1 &amp; C2 - Savings Schemes'!F94</f>
        <v>0</v>
      </c>
      <c r="EE94" s="81">
        <f>'C, C1 &amp; C2 - Savings Schemes'!G94</f>
        <v>0</v>
      </c>
      <c r="EF94" s="81">
        <f>'C, C1 &amp; C2 - Savings Schemes'!H94</f>
        <v>0</v>
      </c>
      <c r="EG94" s="81">
        <f>'C, C1 &amp; C2 - Savings Schemes'!I94</f>
        <v>0</v>
      </c>
      <c r="EH94" s="81">
        <f>'C, C1 &amp; C2 - Savings Schemes'!J94</f>
        <v>0</v>
      </c>
      <c r="EI94" s="81">
        <f>'C, C1 &amp; C2 - Savings Schemes'!K94</f>
        <v>0</v>
      </c>
      <c r="EJ94" s="81">
        <f>'C, C1 &amp; C2 - Savings Schemes'!L94</f>
        <v>0</v>
      </c>
      <c r="EK94" s="81">
        <f>'C, C1 &amp; C2 - Savings Schemes'!M94</f>
        <v>0</v>
      </c>
      <c r="EL94" s="81">
        <f>'C, C1 &amp; C2 - Savings Schemes'!N94</f>
        <v>0</v>
      </c>
      <c r="EM94" s="1013">
        <f>'C, C1 &amp; C2 - Savings Schemes'!O94</f>
        <v>0</v>
      </c>
      <c r="EN94" s="135">
        <f>'C, C1 &amp; C2 - Savings Schemes'!P94</f>
        <v>0</v>
      </c>
      <c r="EO94" s="1024">
        <f>'C, C1 &amp; C2 - Savings Schemes'!Q94</f>
        <v>0</v>
      </c>
      <c r="GF94" s="386">
        <f>'E - Resource Limits'!A94</f>
        <v>73</v>
      </c>
      <c r="GG94" s="644">
        <f>'E - Resource Limits'!B94</f>
        <v>0</v>
      </c>
      <c r="GH94" s="27">
        <f>'E - Resource Limits'!C94</f>
        <v>0</v>
      </c>
      <c r="GI94" s="27">
        <f>'E - Resource Limits'!D94</f>
        <v>0</v>
      </c>
      <c r="GJ94" s="27">
        <f>'E - Resource Limits'!E94</f>
        <v>0</v>
      </c>
      <c r="GK94" s="27">
        <f>'E - Resource Limits'!F94</f>
        <v>0</v>
      </c>
      <c r="GL94" s="2823">
        <f>'E - Resource Limits'!G94</f>
        <v>0</v>
      </c>
      <c r="GM94" s="213">
        <f>'E - Resource Limits'!H94</f>
        <v>0</v>
      </c>
      <c r="GN94" s="2856">
        <f>'E - Resource Limits'!I94</f>
        <v>0</v>
      </c>
      <c r="GO94" s="1941"/>
      <c r="GP94" s="1941"/>
      <c r="GQ94" s="1941"/>
      <c r="GR94" s="2190"/>
      <c r="JD94" s="2578"/>
      <c r="JE94" s="2712"/>
      <c r="JF94" s="2360"/>
      <c r="JG94" s="2360"/>
      <c r="JH94" s="2360"/>
      <c r="JI94" s="2198"/>
      <c r="JJ94" s="2360"/>
      <c r="JK94" s="2360"/>
      <c r="JL94" s="2360"/>
      <c r="JM94" s="2323"/>
      <c r="JN94" s="822"/>
      <c r="JO94" s="2323"/>
      <c r="LL94" s="1281"/>
      <c r="LM94" s="2461">
        <f>'M - Aged Debtors'!B94</f>
        <v>0</v>
      </c>
      <c r="LN94" s="2462">
        <f>'M - Aged Debtors'!C94</f>
        <v>0</v>
      </c>
      <c r="LO94" s="2463">
        <f>'M - Aged Debtors'!D94</f>
        <v>0</v>
      </c>
      <c r="LP94" s="2464">
        <f>'M - Aged Debtors'!E94</f>
        <v>0</v>
      </c>
      <c r="LQ94" s="2465">
        <f>'M - Aged Debtors'!F94</f>
        <v>0</v>
      </c>
      <c r="LR94" s="902" t="str">
        <f>'M - Aged Debtors'!G94</f>
        <v/>
      </c>
      <c r="LS94" s="899" t="str">
        <f>'M - Aged Debtors'!H94</f>
        <v/>
      </c>
      <c r="LT94" s="899" t="str">
        <f>'M - Aged Debtors'!I94</f>
        <v/>
      </c>
      <c r="LU94" s="900" t="str">
        <f>'M - Aged Debtors'!J94</f>
        <v/>
      </c>
      <c r="LV94" s="2043">
        <f>'M - Aged Debtors'!K94</f>
        <v>0</v>
      </c>
      <c r="LX94" s="2103" t="str">
        <f>'N - GMS'!A94</f>
        <v>Orthopaedic (Upper Limb GPwSi/Clinical Assessments)</v>
      </c>
      <c r="LY94" s="2108"/>
      <c r="LZ94" s="511">
        <f>'N - GMS'!C94</f>
        <v>69</v>
      </c>
      <c r="MA94" s="71">
        <f>'N - GMS'!D94</f>
        <v>0</v>
      </c>
      <c r="MB94" s="2495">
        <f>'N - GMS'!E94</f>
        <v>0</v>
      </c>
      <c r="MC94" s="2495">
        <f>'N - GMS'!F94</f>
        <v>0</v>
      </c>
      <c r="MD94" s="513">
        <f>'N - GMS'!G94</f>
        <v>0</v>
      </c>
      <c r="ME94" s="231"/>
      <c r="MF94" s="1125">
        <f>'N - GMS'!I94</f>
        <v>0</v>
      </c>
    </row>
    <row r="95" spans="57:344" ht="20" customHeight="1" thickBot="1">
      <c r="BE95" s="965">
        <v>55</v>
      </c>
      <c r="BF95" s="2071">
        <f>'B - Monthly Positions'!B96</f>
        <v>0</v>
      </c>
      <c r="BG95" s="2479" t="s">
        <v>295</v>
      </c>
      <c r="BH95" s="2012">
        <f>'B - Monthly Positions'!D96</f>
        <v>0</v>
      </c>
      <c r="BI95" s="2013">
        <f>'B - Monthly Positions'!E96</f>
        <v>0</v>
      </c>
      <c r="BJ95" s="2013">
        <f>'B - Monthly Positions'!F96</f>
        <v>0</v>
      </c>
      <c r="BK95" s="2013">
        <f>'B - Monthly Positions'!G96</f>
        <v>0</v>
      </c>
      <c r="BL95" s="2013">
        <f>'B - Monthly Positions'!H96</f>
        <v>0</v>
      </c>
      <c r="BM95" s="2013">
        <f>'B - Monthly Positions'!I96</f>
        <v>0</v>
      </c>
      <c r="BN95" s="2013">
        <f>'B - Monthly Positions'!J96</f>
        <v>0</v>
      </c>
      <c r="BO95" s="2013">
        <f>'B - Monthly Positions'!K96</f>
        <v>0</v>
      </c>
      <c r="BP95" s="2013">
        <f>'B - Monthly Positions'!L96</f>
        <v>0</v>
      </c>
      <c r="BQ95" s="2013">
        <f>'B - Monthly Positions'!M96</f>
        <v>0</v>
      </c>
      <c r="BR95" s="2013">
        <f>'B - Monthly Positions'!N96</f>
        <v>0</v>
      </c>
      <c r="BS95" s="2621">
        <f>'B - Monthly Positions'!O96</f>
        <v>0</v>
      </c>
      <c r="BT95" s="1178">
        <f>'B - Monthly Positions'!P96</f>
        <v>0</v>
      </c>
      <c r="BU95" s="1172">
        <f>'B - Monthly Positions'!Q96</f>
        <v>0</v>
      </c>
      <c r="BX95" s="90"/>
      <c r="BY95" s="1346" t="str">
        <f>'B1 - Net Exp Profiles'!B95</f>
        <v>Primary Care Contractor - Expenditure Profiles</v>
      </c>
      <c r="BZ95" s="1372" t="str">
        <f>'B1 - Net Exp Profiles'!C95</f>
        <v>Apr</v>
      </c>
      <c r="CA95" s="1359" t="str">
        <f>'B1 - Net Exp Profiles'!D95</f>
        <v>May</v>
      </c>
      <c r="CB95" s="1359" t="str">
        <f>'B1 - Net Exp Profiles'!E95</f>
        <v>Jun</v>
      </c>
      <c r="CC95" s="1359" t="str">
        <f>'B1 - Net Exp Profiles'!F95</f>
        <v>Jul</v>
      </c>
      <c r="CD95" s="1359" t="str">
        <f>'B1 - Net Exp Profiles'!G95</f>
        <v>Aug</v>
      </c>
      <c r="CE95" s="1359" t="str">
        <f>'B1 - Net Exp Profiles'!H95</f>
        <v>Sep</v>
      </c>
      <c r="CF95" s="1359" t="str">
        <f>'B1 - Net Exp Profiles'!I95</f>
        <v>Oct</v>
      </c>
      <c r="CG95" s="1359" t="str">
        <f>'B1 - Net Exp Profiles'!J95</f>
        <v>Nov</v>
      </c>
      <c r="CH95" s="1359" t="str">
        <f>'B1 - Net Exp Profiles'!K95</f>
        <v>Dec</v>
      </c>
      <c r="CI95" s="1359" t="str">
        <f>'B1 - Net Exp Profiles'!L95</f>
        <v>Jan</v>
      </c>
      <c r="CJ95" s="1359" t="str">
        <f>'B1 - Net Exp Profiles'!M95</f>
        <v>Feb</v>
      </c>
      <c r="CK95" s="1360" t="str">
        <f>'B1 - Net Exp Profiles'!N95</f>
        <v>Mar</v>
      </c>
      <c r="CL95" s="1361" t="str">
        <f>'B1 - Net Exp Profiles'!O95</f>
        <v>Total YTD</v>
      </c>
      <c r="CM95" s="1361" t="str">
        <f>'B1 - Net Exp Profiles'!P95</f>
        <v>Forecast year-end position</v>
      </c>
      <c r="DF95" s="2137">
        <f>'B3 - COVID-19'!A93</f>
        <v>80</v>
      </c>
      <c r="DG95" s="2786">
        <f>'B3 - COVID-19'!B93</f>
        <v>0</v>
      </c>
      <c r="DH95" s="2782">
        <f>'B3 - COVID-19'!C93</f>
        <v>0</v>
      </c>
      <c r="DI95" s="2783">
        <f>'B3 - COVID-19'!D93</f>
        <v>0</v>
      </c>
      <c r="DJ95" s="2783">
        <f>'B3 - COVID-19'!E93</f>
        <v>0</v>
      </c>
      <c r="DK95" s="2783">
        <f>'B3 - COVID-19'!F93</f>
        <v>0</v>
      </c>
      <c r="DL95" s="2783">
        <f>'B3 - COVID-19'!G93</f>
        <v>0</v>
      </c>
      <c r="DM95" s="2783">
        <f>'B3 - COVID-19'!H93</f>
        <v>0</v>
      </c>
      <c r="DN95" s="2783">
        <f>'B3 - COVID-19'!I93</f>
        <v>0</v>
      </c>
      <c r="DO95" s="2783">
        <f>'B3 - COVID-19'!J93</f>
        <v>0</v>
      </c>
      <c r="DP95" s="2783">
        <f>'B3 - COVID-19'!K93</f>
        <v>0</v>
      </c>
      <c r="DQ95" s="2783">
        <f>'B3 - COVID-19'!L93</f>
        <v>0</v>
      </c>
      <c r="DR95" s="2783">
        <f>'B3 - COVID-19'!M93</f>
        <v>0</v>
      </c>
      <c r="DS95" s="2784">
        <f>'B3 - COVID-19'!N93</f>
        <v>0</v>
      </c>
      <c r="DT95" s="2646">
        <f>'B3 - COVID-19'!O93</f>
        <v>0</v>
      </c>
      <c r="DU95" s="2785">
        <f>'B3 - COVID-19'!P93</f>
        <v>0</v>
      </c>
      <c r="DV95" s="85"/>
      <c r="DW95" s="85"/>
      <c r="DY95" s="141">
        <f>'C, C1 &amp; C2 - Savings Schemes'!A95</f>
        <v>13</v>
      </c>
      <c r="DZ95" s="2911" t="str">
        <f>'C, C1 &amp; C2 - Savings Schemes'!B95</f>
        <v>Total</v>
      </c>
      <c r="EA95" s="93" t="s">
        <v>298</v>
      </c>
      <c r="EB95" s="136">
        <f>'C, C1 &amp; C2 - Savings Schemes'!D95</f>
        <v>0</v>
      </c>
      <c r="EC95" s="82">
        <f>'C, C1 &amp; C2 - Savings Schemes'!E95</f>
        <v>0</v>
      </c>
      <c r="ED95" s="82">
        <f>'C, C1 &amp; C2 - Savings Schemes'!F95</f>
        <v>0</v>
      </c>
      <c r="EE95" s="82">
        <f>'C, C1 &amp; C2 - Savings Schemes'!G95</f>
        <v>0</v>
      </c>
      <c r="EF95" s="82">
        <f>'C, C1 &amp; C2 - Savings Schemes'!H95</f>
        <v>0</v>
      </c>
      <c r="EG95" s="82">
        <f>'C, C1 &amp; C2 - Savings Schemes'!I95</f>
        <v>0</v>
      </c>
      <c r="EH95" s="82">
        <f>'C, C1 &amp; C2 - Savings Schemes'!J95</f>
        <v>0</v>
      </c>
      <c r="EI95" s="82">
        <f>'C, C1 &amp; C2 - Savings Schemes'!K95</f>
        <v>0</v>
      </c>
      <c r="EJ95" s="82">
        <f>'C, C1 &amp; C2 - Savings Schemes'!L95</f>
        <v>0</v>
      </c>
      <c r="EK95" s="82">
        <f>'C, C1 &amp; C2 - Savings Schemes'!M95</f>
        <v>0</v>
      </c>
      <c r="EL95" s="82">
        <f>'C, C1 &amp; C2 - Savings Schemes'!N95</f>
        <v>0</v>
      </c>
      <c r="EM95" s="1015">
        <f>'C, C1 &amp; C2 - Savings Schemes'!O95</f>
        <v>0</v>
      </c>
      <c r="EN95" s="131">
        <f>'C, C1 &amp; C2 - Savings Schemes'!P95</f>
        <v>0</v>
      </c>
      <c r="EO95" s="1023">
        <f>'C, C1 &amp; C2 - Savings Schemes'!Q95</f>
        <v>0</v>
      </c>
      <c r="GF95" s="386">
        <f>'E - Resource Limits'!A95</f>
        <v>74</v>
      </c>
      <c r="GG95" s="644">
        <f>'E - Resource Limits'!B95</f>
        <v>0</v>
      </c>
      <c r="GH95" s="27">
        <f>'E - Resource Limits'!C95</f>
        <v>0</v>
      </c>
      <c r="GI95" s="27">
        <f>'E - Resource Limits'!D95</f>
        <v>0</v>
      </c>
      <c r="GJ95" s="27">
        <f>'E - Resource Limits'!E95</f>
        <v>0</v>
      </c>
      <c r="GK95" s="27">
        <f>'E - Resource Limits'!F95</f>
        <v>0</v>
      </c>
      <c r="GL95" s="2823">
        <f>'E - Resource Limits'!G95</f>
        <v>0</v>
      </c>
      <c r="GM95" s="213">
        <f>'E - Resource Limits'!H95</f>
        <v>0</v>
      </c>
      <c r="GN95" s="2856">
        <f>'E - Resource Limits'!I95</f>
        <v>0</v>
      </c>
      <c r="GO95" s="1941"/>
      <c r="GP95" s="1941"/>
      <c r="GQ95" s="1941"/>
      <c r="GR95" s="2190"/>
      <c r="JD95" s="2570">
        <f>'I - Capital RLM'!A95</f>
        <v>70</v>
      </c>
      <c r="JE95" s="2633" t="str">
        <f>'I - Capital RLM'!B95</f>
        <v>Total Expenditure</v>
      </c>
      <c r="JF95" s="2300">
        <f>'I - Capital RLM'!C95</f>
        <v>0</v>
      </c>
      <c r="JG95" s="2300">
        <f>'I - Capital RLM'!D95</f>
        <v>0</v>
      </c>
      <c r="JH95" s="2300">
        <f>'I - Capital RLM'!E95</f>
        <v>0</v>
      </c>
      <c r="JI95" s="2198">
        <f>'I - Capital RLM'!F95</f>
        <v>0</v>
      </c>
      <c r="JJ95" s="2300">
        <f>'I - Capital RLM'!G95</f>
        <v>0</v>
      </c>
      <c r="JK95" s="2300">
        <f>'I - Capital RLM'!H95</f>
        <v>0</v>
      </c>
      <c r="JL95" s="2300">
        <f>'I - Capital RLM'!I95</f>
        <v>0</v>
      </c>
      <c r="JM95" s="2323"/>
      <c r="JN95" s="822"/>
      <c r="JO95" s="2323"/>
      <c r="LL95" s="1281"/>
      <c r="LM95" s="2461">
        <f>'M - Aged Debtors'!B95</f>
        <v>0</v>
      </c>
      <c r="LN95" s="2462">
        <f>'M - Aged Debtors'!C95</f>
        <v>0</v>
      </c>
      <c r="LO95" s="2463">
        <f>'M - Aged Debtors'!D95</f>
        <v>0</v>
      </c>
      <c r="LP95" s="2464">
        <f>'M - Aged Debtors'!E95</f>
        <v>0</v>
      </c>
      <c r="LQ95" s="2465">
        <f>'M - Aged Debtors'!F95</f>
        <v>0</v>
      </c>
      <c r="LR95" s="902" t="str">
        <f>'M - Aged Debtors'!G95</f>
        <v/>
      </c>
      <c r="LS95" s="899" t="str">
        <f>'M - Aged Debtors'!H95</f>
        <v/>
      </c>
      <c r="LT95" s="899" t="str">
        <f>'M - Aged Debtors'!I95</f>
        <v/>
      </c>
      <c r="LU95" s="900" t="str">
        <f>'M - Aged Debtors'!J95</f>
        <v/>
      </c>
      <c r="LV95" s="2043">
        <f>'M - Aged Debtors'!K95</f>
        <v>0</v>
      </c>
      <c r="LX95" s="2903" t="str">
        <f>'N - GMS'!A95</f>
        <v>Osteopathy</v>
      </c>
      <c r="LY95" s="2904"/>
      <c r="LZ95" s="511">
        <f>'N - GMS'!C95</f>
        <v>70</v>
      </c>
      <c r="MA95" s="71">
        <f>'N - GMS'!D95</f>
        <v>0</v>
      </c>
      <c r="MB95" s="2495">
        <f>'N - GMS'!E95</f>
        <v>0</v>
      </c>
      <c r="MC95" s="2495">
        <f>'N - GMS'!F95</f>
        <v>0</v>
      </c>
      <c r="MD95" s="513">
        <f>'N - GMS'!G95</f>
        <v>0</v>
      </c>
      <c r="ME95" s="231"/>
      <c r="MF95" s="1125">
        <f>'N - GMS'!I95</f>
        <v>0</v>
      </c>
    </row>
    <row r="96" spans="57:344" ht="20" customHeight="1" thickBot="1">
      <c r="BE96" s="965">
        <v>56</v>
      </c>
      <c r="BF96" s="2071">
        <f>'B - Monthly Positions'!B97</f>
        <v>0</v>
      </c>
      <c r="BG96" s="2479" t="s">
        <v>295</v>
      </c>
      <c r="BH96" s="2012">
        <f>'B - Monthly Positions'!D97</f>
        <v>0</v>
      </c>
      <c r="BI96" s="2013">
        <f>'B - Monthly Positions'!E97</f>
        <v>0</v>
      </c>
      <c r="BJ96" s="2013">
        <f>'B - Monthly Positions'!F97</f>
        <v>0</v>
      </c>
      <c r="BK96" s="2013">
        <f>'B - Monthly Positions'!G97</f>
        <v>0</v>
      </c>
      <c r="BL96" s="2013">
        <f>'B - Monthly Positions'!H97</f>
        <v>0</v>
      </c>
      <c r="BM96" s="2013">
        <f>'B - Monthly Positions'!I97</f>
        <v>0</v>
      </c>
      <c r="BN96" s="2013">
        <f>'B - Monthly Positions'!J97</f>
        <v>0</v>
      </c>
      <c r="BO96" s="2013">
        <f>'B - Monthly Positions'!K97</f>
        <v>0</v>
      </c>
      <c r="BP96" s="2013">
        <f>'B - Monthly Positions'!L97</f>
        <v>0</v>
      </c>
      <c r="BQ96" s="2013">
        <f>'B - Monthly Positions'!M97</f>
        <v>0</v>
      </c>
      <c r="BR96" s="2013">
        <f>'B - Monthly Positions'!N97</f>
        <v>0</v>
      </c>
      <c r="BS96" s="2621">
        <f>'B - Monthly Positions'!O97</f>
        <v>0</v>
      </c>
      <c r="BT96" s="1178">
        <f>'B - Monthly Positions'!P97</f>
        <v>0</v>
      </c>
      <c r="BU96" s="1172">
        <f>'B - Monthly Positions'!Q97</f>
        <v>0</v>
      </c>
      <c r="BX96" s="90"/>
      <c r="BY96" s="1347"/>
      <c r="BZ96" s="1373" t="str">
        <f>'B1 - Net Exp Profiles'!C96</f>
        <v>£'000</v>
      </c>
      <c r="CA96" s="1374" t="str">
        <f>'B1 - Net Exp Profiles'!D96</f>
        <v>£'000</v>
      </c>
      <c r="CB96" s="1374" t="str">
        <f>'B1 - Net Exp Profiles'!E96</f>
        <v>£'000</v>
      </c>
      <c r="CC96" s="1374" t="str">
        <f>'B1 - Net Exp Profiles'!F96</f>
        <v>£'000</v>
      </c>
      <c r="CD96" s="1374" t="str">
        <f>'B1 - Net Exp Profiles'!G96</f>
        <v>£'000</v>
      </c>
      <c r="CE96" s="1374" t="str">
        <f>'B1 - Net Exp Profiles'!H96</f>
        <v>£'000</v>
      </c>
      <c r="CF96" s="1374" t="str">
        <f>'B1 - Net Exp Profiles'!I96</f>
        <v>£'000</v>
      </c>
      <c r="CG96" s="1374" t="str">
        <f>'B1 - Net Exp Profiles'!J96</f>
        <v>£'000</v>
      </c>
      <c r="CH96" s="1374" t="str">
        <f>'B1 - Net Exp Profiles'!K96</f>
        <v>£'000</v>
      </c>
      <c r="CI96" s="1374" t="str">
        <f>'B1 - Net Exp Profiles'!L96</f>
        <v>£'000</v>
      </c>
      <c r="CJ96" s="1374" t="str">
        <f>'B1 - Net Exp Profiles'!M96</f>
        <v>£'000</v>
      </c>
      <c r="CK96" s="1375" t="str">
        <f>'B1 - Net Exp Profiles'!N96</f>
        <v>£'000</v>
      </c>
      <c r="CL96" s="1365" t="str">
        <f>'B1 - Net Exp Profiles'!O96</f>
        <v>£'000</v>
      </c>
      <c r="CM96" s="1365" t="str">
        <f>'B1 - Net Exp Profiles'!P96</f>
        <v>£'000</v>
      </c>
      <c r="DF96" s="2137">
        <f>'B3 - COVID-19'!A94</f>
        <v>81</v>
      </c>
      <c r="DG96" s="2786">
        <f>'B3 - COVID-19'!B94</f>
        <v>0</v>
      </c>
      <c r="DH96" s="2782">
        <f>'B3 - COVID-19'!C94</f>
        <v>0</v>
      </c>
      <c r="DI96" s="2783">
        <f>'B3 - COVID-19'!D94</f>
        <v>0</v>
      </c>
      <c r="DJ96" s="2783">
        <f>'B3 - COVID-19'!E94</f>
        <v>0</v>
      </c>
      <c r="DK96" s="2783">
        <f>'B3 - COVID-19'!F94</f>
        <v>0</v>
      </c>
      <c r="DL96" s="2783">
        <f>'B3 - COVID-19'!G94</f>
        <v>0</v>
      </c>
      <c r="DM96" s="2783">
        <f>'B3 - COVID-19'!H94</f>
        <v>0</v>
      </c>
      <c r="DN96" s="2783">
        <f>'B3 - COVID-19'!I94</f>
        <v>0</v>
      </c>
      <c r="DO96" s="2783">
        <f>'B3 - COVID-19'!J94</f>
        <v>0</v>
      </c>
      <c r="DP96" s="2783">
        <f>'B3 - COVID-19'!K94</f>
        <v>0</v>
      </c>
      <c r="DQ96" s="2783">
        <f>'B3 - COVID-19'!L94</f>
        <v>0</v>
      </c>
      <c r="DR96" s="2783">
        <f>'B3 - COVID-19'!M94</f>
        <v>0</v>
      </c>
      <c r="DS96" s="2784">
        <f>'B3 - COVID-19'!N94</f>
        <v>0</v>
      </c>
      <c r="DT96" s="2646">
        <f>'B3 - COVID-19'!O94</f>
        <v>0</v>
      </c>
      <c r="DU96" s="2785">
        <f>'B3 - COVID-19'!P94</f>
        <v>0</v>
      </c>
      <c r="DV96" s="85"/>
      <c r="DW96" s="85"/>
      <c r="DY96" s="142">
        <f>'C, C1 &amp; C2 - Savings Schemes'!A96</f>
        <v>14</v>
      </c>
      <c r="DZ96" s="2911">
        <f>'[1]C, C1 &amp; C2 - Savings Schemes'!B96</f>
        <v>0</v>
      </c>
      <c r="EA96" s="96" t="s">
        <v>295</v>
      </c>
      <c r="EB96" s="1016">
        <f>'C, C1 &amp; C2 - Savings Schemes'!D96</f>
        <v>0</v>
      </c>
      <c r="EC96" s="1017">
        <f>'C, C1 &amp; C2 - Savings Schemes'!E96</f>
        <v>0</v>
      </c>
      <c r="ED96" s="1017">
        <f>'C, C1 &amp; C2 - Savings Schemes'!F96</f>
        <v>0</v>
      </c>
      <c r="EE96" s="1017">
        <f>'C, C1 &amp; C2 - Savings Schemes'!G96</f>
        <v>0</v>
      </c>
      <c r="EF96" s="1017">
        <f>'C, C1 &amp; C2 - Savings Schemes'!H96</f>
        <v>0</v>
      </c>
      <c r="EG96" s="1017">
        <f>'C, C1 &amp; C2 - Savings Schemes'!I96</f>
        <v>0</v>
      </c>
      <c r="EH96" s="1017">
        <f>'C, C1 &amp; C2 - Savings Schemes'!J96</f>
        <v>0</v>
      </c>
      <c r="EI96" s="1017">
        <f>'C, C1 &amp; C2 - Savings Schemes'!K96</f>
        <v>0</v>
      </c>
      <c r="EJ96" s="1017">
        <f>'C, C1 &amp; C2 - Savings Schemes'!L96</f>
        <v>0</v>
      </c>
      <c r="EK96" s="1017">
        <f>'C, C1 &amp; C2 - Savings Schemes'!M96</f>
        <v>0</v>
      </c>
      <c r="EL96" s="1017">
        <f>'C, C1 &amp; C2 - Savings Schemes'!N96</f>
        <v>0</v>
      </c>
      <c r="EM96" s="1018">
        <f>'C, C1 &amp; C2 - Savings Schemes'!O96</f>
        <v>0</v>
      </c>
      <c r="EN96" s="135">
        <f>'C, C1 &amp; C2 - Savings Schemes'!P96</f>
        <v>0</v>
      </c>
      <c r="EO96" s="1025">
        <f>'C, C1 &amp; C2 - Savings Schemes'!Q96</f>
        <v>0</v>
      </c>
      <c r="GF96" s="386">
        <f>'E - Resource Limits'!A96</f>
        <v>75</v>
      </c>
      <c r="GG96" s="644">
        <f>'E - Resource Limits'!B96</f>
        <v>0</v>
      </c>
      <c r="GH96" s="27">
        <f>'E - Resource Limits'!C96</f>
        <v>0</v>
      </c>
      <c r="GI96" s="27">
        <f>'E - Resource Limits'!D96</f>
        <v>0</v>
      </c>
      <c r="GJ96" s="27">
        <f>'E - Resource Limits'!E96</f>
        <v>0</v>
      </c>
      <c r="GK96" s="27">
        <f>'E - Resource Limits'!F96</f>
        <v>0</v>
      </c>
      <c r="GL96" s="2823">
        <f>'E - Resource Limits'!G96</f>
        <v>0</v>
      </c>
      <c r="GM96" s="213">
        <f>'E - Resource Limits'!H96</f>
        <v>0</v>
      </c>
      <c r="GN96" s="2856">
        <f>'E - Resource Limits'!I96</f>
        <v>0</v>
      </c>
      <c r="GO96" s="1941"/>
      <c r="GP96" s="1941"/>
      <c r="GQ96" s="1941"/>
      <c r="GR96" s="2190"/>
      <c r="JD96" s="2636"/>
      <c r="JE96" s="2637"/>
      <c r="JF96" s="2360"/>
      <c r="JG96" s="2360"/>
      <c r="JH96" s="2360"/>
      <c r="JI96" s="2198"/>
      <c r="JJ96" s="2360"/>
      <c r="JK96" s="2360"/>
      <c r="JL96" s="2360"/>
      <c r="JM96" s="2323"/>
      <c r="JN96" s="822"/>
      <c r="JO96" s="2323"/>
      <c r="LL96" s="1281"/>
      <c r="LM96" s="2461">
        <f>'M - Aged Debtors'!B96</f>
        <v>0</v>
      </c>
      <c r="LN96" s="2462">
        <f>'M - Aged Debtors'!C96</f>
        <v>0</v>
      </c>
      <c r="LO96" s="2463">
        <f>'M - Aged Debtors'!D96</f>
        <v>0</v>
      </c>
      <c r="LP96" s="2464">
        <f>'M - Aged Debtors'!E96</f>
        <v>0</v>
      </c>
      <c r="LQ96" s="2465">
        <f>'M - Aged Debtors'!F96</f>
        <v>0</v>
      </c>
      <c r="LR96" s="902" t="str">
        <f>'M - Aged Debtors'!G96</f>
        <v/>
      </c>
      <c r="LS96" s="899" t="str">
        <f>'M - Aged Debtors'!H96</f>
        <v/>
      </c>
      <c r="LT96" s="899" t="str">
        <f>'M - Aged Debtors'!I96</f>
        <v/>
      </c>
      <c r="LU96" s="900" t="str">
        <f>'M - Aged Debtors'!J96</f>
        <v/>
      </c>
      <c r="LV96" s="2043">
        <f>'M - Aged Debtors'!K96</f>
        <v>0</v>
      </c>
      <c r="LX96" s="2903" t="str">
        <f>'N - GMS'!A96</f>
        <v>Phlebotomy</v>
      </c>
      <c r="LY96" s="2904"/>
      <c r="LZ96" s="511">
        <f>'N - GMS'!C96</f>
        <v>71</v>
      </c>
      <c r="MA96" s="71">
        <f>'N - GMS'!D96</f>
        <v>0</v>
      </c>
      <c r="MB96" s="2495">
        <f>'N - GMS'!E96</f>
        <v>0</v>
      </c>
      <c r="MC96" s="2495">
        <f>'N - GMS'!F96</f>
        <v>0</v>
      </c>
      <c r="MD96" s="513">
        <f>'N - GMS'!G96</f>
        <v>0</v>
      </c>
      <c r="ME96" s="231"/>
      <c r="MF96" s="1125">
        <f>'N - GMS'!I96</f>
        <v>0</v>
      </c>
    </row>
    <row r="97" spans="57:344" ht="20" customHeight="1" thickBot="1">
      <c r="BE97" s="965">
        <v>57</v>
      </c>
      <c r="BF97" s="2071">
        <f>'B - Monthly Positions'!B98</f>
        <v>0</v>
      </c>
      <c r="BG97" s="2479" t="s">
        <v>295</v>
      </c>
      <c r="BH97" s="2012">
        <f>'B - Monthly Positions'!D98</f>
        <v>0</v>
      </c>
      <c r="BI97" s="2013">
        <f>'B - Monthly Positions'!E98</f>
        <v>0</v>
      </c>
      <c r="BJ97" s="2013">
        <f>'B - Monthly Positions'!F98</f>
        <v>0</v>
      </c>
      <c r="BK97" s="2013">
        <f>'B - Monthly Positions'!G98</f>
        <v>0</v>
      </c>
      <c r="BL97" s="2013">
        <f>'B - Monthly Positions'!H98</f>
        <v>0</v>
      </c>
      <c r="BM97" s="2013">
        <f>'B - Monthly Positions'!I98</f>
        <v>0</v>
      </c>
      <c r="BN97" s="2013">
        <f>'B - Monthly Positions'!J98</f>
        <v>0</v>
      </c>
      <c r="BO97" s="2013">
        <f>'B - Monthly Positions'!K98</f>
        <v>0</v>
      </c>
      <c r="BP97" s="2013">
        <f>'B - Monthly Positions'!L98</f>
        <v>0</v>
      </c>
      <c r="BQ97" s="2013">
        <f>'B - Monthly Positions'!M98</f>
        <v>0</v>
      </c>
      <c r="BR97" s="2013">
        <f>'B - Monthly Positions'!N98</f>
        <v>0</v>
      </c>
      <c r="BS97" s="2621">
        <f>'B - Monthly Positions'!O98</f>
        <v>0</v>
      </c>
      <c r="BT97" s="1178">
        <f>'B - Monthly Positions'!P98</f>
        <v>0</v>
      </c>
      <c r="BU97" s="1172">
        <f>'B - Monthly Positions'!Q98</f>
        <v>0</v>
      </c>
      <c r="BX97" s="92">
        <f>'B1 - Net Exp Profiles'!A97</f>
        <v>67</v>
      </c>
      <c r="BY97" s="1398" t="str">
        <f>'B1 - Net Exp Profiles'!B97</f>
        <v>Gross Primary Care Expenditure - Non Covid-19 - Current Plan</v>
      </c>
      <c r="BZ97" s="1351">
        <f>'B1 - Net Exp Profiles'!C97</f>
        <v>0</v>
      </c>
      <c r="CA97" s="1321">
        <f>'B1 - Net Exp Profiles'!D97</f>
        <v>0</v>
      </c>
      <c r="CB97" s="1321">
        <f>'B1 - Net Exp Profiles'!E97</f>
        <v>0</v>
      </c>
      <c r="CC97" s="1321">
        <f>'B1 - Net Exp Profiles'!F97</f>
        <v>0</v>
      </c>
      <c r="CD97" s="1321">
        <f>'B1 - Net Exp Profiles'!G97</f>
        <v>0</v>
      </c>
      <c r="CE97" s="1321">
        <f>'B1 - Net Exp Profiles'!H97</f>
        <v>0</v>
      </c>
      <c r="CF97" s="1321">
        <f>'B1 - Net Exp Profiles'!I97</f>
        <v>0</v>
      </c>
      <c r="CG97" s="1321">
        <f>'B1 - Net Exp Profiles'!J97</f>
        <v>0</v>
      </c>
      <c r="CH97" s="1321">
        <f>'B1 - Net Exp Profiles'!K97</f>
        <v>0</v>
      </c>
      <c r="CI97" s="1321">
        <f>'B1 - Net Exp Profiles'!L97</f>
        <v>0</v>
      </c>
      <c r="CJ97" s="1321">
        <f>'B1 - Net Exp Profiles'!M97</f>
        <v>0</v>
      </c>
      <c r="CK97" s="1321">
        <f>'B1 - Net Exp Profiles'!N97</f>
        <v>0</v>
      </c>
      <c r="CL97" s="1349">
        <f>'B1 - Net Exp Profiles'!O97</f>
        <v>0</v>
      </c>
      <c r="CM97" s="1349">
        <f>'B1 - Net Exp Profiles'!P97</f>
        <v>0</v>
      </c>
      <c r="DF97" s="2171">
        <f>'B3 - COVID-19'!A95</f>
        <v>82</v>
      </c>
      <c r="DG97" s="2147" t="str">
        <f>'B3 - COVID-19'!B95</f>
        <v>Sub total Mass COVID-19 Vaccination Non Pay</v>
      </c>
      <c r="DH97" s="2148">
        <f>'B3 - COVID-19'!C95</f>
        <v>0</v>
      </c>
      <c r="DI97" s="2148">
        <f>'B3 - COVID-19'!D95</f>
        <v>0</v>
      </c>
      <c r="DJ97" s="2148">
        <f>'B3 - COVID-19'!E95</f>
        <v>0</v>
      </c>
      <c r="DK97" s="2148">
        <f>'B3 - COVID-19'!F95</f>
        <v>0</v>
      </c>
      <c r="DL97" s="2148">
        <f>'B3 - COVID-19'!G95</f>
        <v>0</v>
      </c>
      <c r="DM97" s="2148">
        <f>'B3 - COVID-19'!H95</f>
        <v>0</v>
      </c>
      <c r="DN97" s="2148">
        <f>'B3 - COVID-19'!I95</f>
        <v>0</v>
      </c>
      <c r="DO97" s="2148">
        <f>'B3 - COVID-19'!J95</f>
        <v>0</v>
      </c>
      <c r="DP97" s="2148">
        <f>'B3 - COVID-19'!K95</f>
        <v>0</v>
      </c>
      <c r="DQ97" s="2148">
        <f>'B3 - COVID-19'!L95</f>
        <v>0</v>
      </c>
      <c r="DR97" s="2148">
        <f>'B3 - COVID-19'!M95</f>
        <v>0</v>
      </c>
      <c r="DS97" s="2148">
        <f>'B3 - COVID-19'!N95</f>
        <v>0</v>
      </c>
      <c r="DT97" s="2148">
        <f>'B3 - COVID-19'!O95</f>
        <v>0</v>
      </c>
      <c r="DU97" s="2148">
        <f>'B3 - COVID-19'!P95</f>
        <v>0</v>
      </c>
      <c r="DV97" s="85"/>
      <c r="DW97" s="85"/>
      <c r="DY97" s="144">
        <f>'C, C1 &amp; C2 - Savings Schemes'!A97</f>
        <v>15</v>
      </c>
      <c r="DZ97" s="2912">
        <f>'[1]C, C1 &amp; C2 - Savings Schemes'!B97</f>
        <v>0</v>
      </c>
      <c r="EA97" s="98" t="s">
        <v>43</v>
      </c>
      <c r="EB97" s="1019">
        <f>'C, C1 &amp; C2 - Savings Schemes'!D97</f>
        <v>0</v>
      </c>
      <c r="EC97" s="1020">
        <f>'C, C1 &amp; C2 - Savings Schemes'!E97</f>
        <v>0</v>
      </c>
      <c r="ED97" s="1020">
        <f>'C, C1 &amp; C2 - Savings Schemes'!F97</f>
        <v>0</v>
      </c>
      <c r="EE97" s="1020">
        <f>'C, C1 &amp; C2 - Savings Schemes'!G97</f>
        <v>0</v>
      </c>
      <c r="EF97" s="1020">
        <f>'C, C1 &amp; C2 - Savings Schemes'!H97</f>
        <v>0</v>
      </c>
      <c r="EG97" s="1020">
        <f>'C, C1 &amp; C2 - Savings Schemes'!I97</f>
        <v>0</v>
      </c>
      <c r="EH97" s="1020">
        <f>'C, C1 &amp; C2 - Savings Schemes'!J97</f>
        <v>0</v>
      </c>
      <c r="EI97" s="1020">
        <f>'C, C1 &amp; C2 - Savings Schemes'!K97</f>
        <v>0</v>
      </c>
      <c r="EJ97" s="1020">
        <f>'C, C1 &amp; C2 - Savings Schemes'!L97</f>
        <v>0</v>
      </c>
      <c r="EK97" s="1020">
        <f>'C, C1 &amp; C2 - Savings Schemes'!M97</f>
        <v>0</v>
      </c>
      <c r="EL97" s="1020">
        <f>'C, C1 &amp; C2 - Savings Schemes'!N97</f>
        <v>0</v>
      </c>
      <c r="EM97" s="1021">
        <f>'C, C1 &amp; C2 - Savings Schemes'!O97</f>
        <v>0</v>
      </c>
      <c r="EN97" s="134">
        <f>'C, C1 &amp; C2 - Savings Schemes'!P97</f>
        <v>0</v>
      </c>
      <c r="EO97" s="1024">
        <f>'C, C1 &amp; C2 - Savings Schemes'!Q97</f>
        <v>0</v>
      </c>
      <c r="GF97" s="386">
        <f>'E - Resource Limits'!A97</f>
        <v>76</v>
      </c>
      <c r="GG97" s="644">
        <f>'E - Resource Limits'!B97</f>
        <v>0</v>
      </c>
      <c r="GH97" s="27">
        <f>'E - Resource Limits'!C97</f>
        <v>0</v>
      </c>
      <c r="GI97" s="27">
        <f>'E - Resource Limits'!D97</f>
        <v>0</v>
      </c>
      <c r="GJ97" s="27">
        <f>'E - Resource Limits'!E97</f>
        <v>0</v>
      </c>
      <c r="GK97" s="27">
        <f>'E - Resource Limits'!F97</f>
        <v>0</v>
      </c>
      <c r="GL97" s="2823">
        <f>'E - Resource Limits'!G97</f>
        <v>0</v>
      </c>
      <c r="GM97" s="213">
        <f>'E - Resource Limits'!H97</f>
        <v>0</v>
      </c>
      <c r="GN97" s="2856">
        <f>'E - Resource Limits'!I97</f>
        <v>0</v>
      </c>
      <c r="GO97" s="1941"/>
      <c r="GP97" s="1941"/>
      <c r="GQ97" s="1941"/>
      <c r="GR97" s="2190"/>
      <c r="JD97" s="2713"/>
      <c r="JE97" s="2579"/>
      <c r="JF97" s="2360"/>
      <c r="JG97" s="2360"/>
      <c r="JH97" s="2360"/>
      <c r="JI97" s="2198"/>
      <c r="JJ97" s="2360"/>
      <c r="JK97" s="2360"/>
      <c r="JL97" s="2360"/>
      <c r="JM97" s="2323"/>
      <c r="JN97" s="822"/>
      <c r="JO97" s="2323"/>
      <c r="LL97" s="1281"/>
      <c r="LM97" s="2461">
        <f>'M - Aged Debtors'!B97</f>
        <v>0</v>
      </c>
      <c r="LN97" s="2462">
        <f>'M - Aged Debtors'!C97</f>
        <v>0</v>
      </c>
      <c r="LO97" s="2463">
        <f>'M - Aged Debtors'!D97</f>
        <v>0</v>
      </c>
      <c r="LP97" s="2464">
        <f>'M - Aged Debtors'!E97</f>
        <v>0</v>
      </c>
      <c r="LQ97" s="2465">
        <f>'M - Aged Debtors'!F97</f>
        <v>0</v>
      </c>
      <c r="LR97" s="902" t="str">
        <f>'M - Aged Debtors'!G97</f>
        <v/>
      </c>
      <c r="LS97" s="899" t="str">
        <f>'M - Aged Debtors'!H97</f>
        <v/>
      </c>
      <c r="LT97" s="899" t="str">
        <f>'M - Aged Debtors'!I97</f>
        <v/>
      </c>
      <c r="LU97" s="900" t="str">
        <f>'M - Aged Debtors'!J97</f>
        <v/>
      </c>
      <c r="LV97" s="2043">
        <f>'M - Aged Debtors'!K97</f>
        <v>0</v>
      </c>
      <c r="LX97" s="2903" t="str">
        <f>'N - GMS'!A97</f>
        <v>Physiotherapy (inc MT3)</v>
      </c>
      <c r="LY97" s="2904"/>
      <c r="LZ97" s="511">
        <f>'N - GMS'!C97</f>
        <v>72</v>
      </c>
      <c r="MA97" s="71">
        <f>'N - GMS'!D97</f>
        <v>0</v>
      </c>
      <c r="MB97" s="2495">
        <f>'N - GMS'!E97</f>
        <v>0</v>
      </c>
      <c r="MC97" s="2495">
        <f>'N - GMS'!F97</f>
        <v>0</v>
      </c>
      <c r="MD97" s="513">
        <f>'N - GMS'!G97</f>
        <v>0</v>
      </c>
      <c r="ME97" s="231"/>
      <c r="MF97" s="1125">
        <f>'N - GMS'!I97</f>
        <v>0</v>
      </c>
    </row>
    <row r="98" spans="57:344" ht="20" customHeight="1" thickBot="1">
      <c r="BE98" s="965">
        <v>58</v>
      </c>
      <c r="BF98" s="2071">
        <f>'B - Monthly Positions'!B99</f>
        <v>0</v>
      </c>
      <c r="BG98" s="2479" t="s">
        <v>295</v>
      </c>
      <c r="BH98" s="2012">
        <f>'B - Monthly Positions'!D99</f>
        <v>0</v>
      </c>
      <c r="BI98" s="2013">
        <f>'B - Monthly Positions'!E99</f>
        <v>0</v>
      </c>
      <c r="BJ98" s="2013">
        <f>'B - Monthly Positions'!F99</f>
        <v>0</v>
      </c>
      <c r="BK98" s="2013">
        <f>'B - Monthly Positions'!G99</f>
        <v>0</v>
      </c>
      <c r="BL98" s="2013">
        <f>'B - Monthly Positions'!H99</f>
        <v>0</v>
      </c>
      <c r="BM98" s="2013">
        <f>'B - Monthly Positions'!I99</f>
        <v>0</v>
      </c>
      <c r="BN98" s="2013">
        <f>'B - Monthly Positions'!J99</f>
        <v>0</v>
      </c>
      <c r="BO98" s="2013">
        <f>'B - Monthly Positions'!K99</f>
        <v>0</v>
      </c>
      <c r="BP98" s="2013">
        <f>'B - Monthly Positions'!L99</f>
        <v>0</v>
      </c>
      <c r="BQ98" s="2013">
        <f>'B - Monthly Positions'!M99</f>
        <v>0</v>
      </c>
      <c r="BR98" s="2013">
        <f>'B - Monthly Positions'!N99</f>
        <v>0</v>
      </c>
      <c r="BS98" s="2621">
        <f>'B - Monthly Positions'!O99</f>
        <v>0</v>
      </c>
      <c r="BT98" s="1178">
        <f>'B - Monthly Positions'!P99</f>
        <v>0</v>
      </c>
      <c r="BU98" s="1172">
        <f>'B - Monthly Positions'!Q99</f>
        <v>0</v>
      </c>
      <c r="BX98" s="94">
        <f>'B1 - Net Exp Profiles'!A98</f>
        <v>68</v>
      </c>
      <c r="BY98" s="2793" t="str">
        <f>'B1 - Net Exp Profiles'!B98</f>
        <v>Gross Primary Care Expenditure - Covid-19 - Current Plan</v>
      </c>
      <c r="BZ98" s="1351">
        <f>'B1 - Net Exp Profiles'!C98</f>
        <v>0</v>
      </c>
      <c r="CA98" s="1321">
        <f>'B1 - Net Exp Profiles'!D98</f>
        <v>0</v>
      </c>
      <c r="CB98" s="1321">
        <f>'B1 - Net Exp Profiles'!E98</f>
        <v>0</v>
      </c>
      <c r="CC98" s="1321">
        <f>'B1 - Net Exp Profiles'!F98</f>
        <v>0</v>
      </c>
      <c r="CD98" s="1321">
        <f>'B1 - Net Exp Profiles'!G98</f>
        <v>0</v>
      </c>
      <c r="CE98" s="1321">
        <f>'B1 - Net Exp Profiles'!H98</f>
        <v>0</v>
      </c>
      <c r="CF98" s="1321">
        <f>'B1 - Net Exp Profiles'!I98</f>
        <v>0</v>
      </c>
      <c r="CG98" s="1321">
        <f>'B1 - Net Exp Profiles'!J98</f>
        <v>0</v>
      </c>
      <c r="CH98" s="1321">
        <f>'B1 - Net Exp Profiles'!K98</f>
        <v>0</v>
      </c>
      <c r="CI98" s="1321">
        <f>'B1 - Net Exp Profiles'!L98</f>
        <v>0</v>
      </c>
      <c r="CJ98" s="1321">
        <f>'B1 - Net Exp Profiles'!M98</f>
        <v>0</v>
      </c>
      <c r="CK98" s="1321">
        <f>'B1 - Net Exp Profiles'!N98</f>
        <v>0</v>
      </c>
      <c r="CL98" s="1349">
        <f>'B1 - Net Exp Profiles'!O98</f>
        <v>0</v>
      </c>
      <c r="CM98" s="1349">
        <f>'B1 - Net Exp Profiles'!P98</f>
        <v>0</v>
      </c>
      <c r="DF98" s="2171">
        <f>'B3 - COVID-19'!A96</f>
        <v>83</v>
      </c>
      <c r="DG98" s="2147" t="str">
        <f>'B3 - COVID-19'!B96</f>
        <v>TOTAL MASS COVID-19 VACC EXPENDITURE</v>
      </c>
      <c r="DH98" s="2159">
        <f>'B3 - COVID-19'!C96</f>
        <v>0</v>
      </c>
      <c r="DI98" s="1487">
        <f>'B3 - COVID-19'!D96</f>
        <v>0</v>
      </c>
      <c r="DJ98" s="1487">
        <f>'B3 - COVID-19'!E96</f>
        <v>0</v>
      </c>
      <c r="DK98" s="1487">
        <f>'B3 - COVID-19'!F96</f>
        <v>0</v>
      </c>
      <c r="DL98" s="1487">
        <f>'B3 - COVID-19'!G96</f>
        <v>0</v>
      </c>
      <c r="DM98" s="1487">
        <f>'B3 - COVID-19'!H96</f>
        <v>0</v>
      </c>
      <c r="DN98" s="1487">
        <f>'B3 - COVID-19'!I96</f>
        <v>0</v>
      </c>
      <c r="DO98" s="1487">
        <f>'B3 - COVID-19'!J96</f>
        <v>0</v>
      </c>
      <c r="DP98" s="1487">
        <f>'B3 - COVID-19'!K96</f>
        <v>0</v>
      </c>
      <c r="DQ98" s="1487">
        <f>'B3 - COVID-19'!L96</f>
        <v>0</v>
      </c>
      <c r="DR98" s="1487">
        <f>'B3 - COVID-19'!M96</f>
        <v>0</v>
      </c>
      <c r="DS98" s="2160">
        <f>'B3 - COVID-19'!N96</f>
        <v>0</v>
      </c>
      <c r="DT98" s="1487">
        <f>'B3 - COVID-19'!O96</f>
        <v>0</v>
      </c>
      <c r="DU98" s="2091">
        <f>'B3 - COVID-19'!P96</f>
        <v>0</v>
      </c>
      <c r="DV98" s="85"/>
      <c r="DW98" s="85"/>
      <c r="GF98" s="386">
        <f>'E - Resource Limits'!A98</f>
        <v>77</v>
      </c>
      <c r="GG98" s="644">
        <f>'E - Resource Limits'!B98</f>
        <v>0</v>
      </c>
      <c r="GH98" s="27">
        <f>'E - Resource Limits'!C98</f>
        <v>0</v>
      </c>
      <c r="GI98" s="27">
        <f>'E - Resource Limits'!D98</f>
        <v>0</v>
      </c>
      <c r="GJ98" s="27">
        <f>'E - Resource Limits'!E98</f>
        <v>0</v>
      </c>
      <c r="GK98" s="27">
        <f>'E - Resource Limits'!F98</f>
        <v>0</v>
      </c>
      <c r="GL98" s="2823">
        <f>'E - Resource Limits'!G98</f>
        <v>0</v>
      </c>
      <c r="GM98" s="213">
        <f>'E - Resource Limits'!H98</f>
        <v>0</v>
      </c>
      <c r="GN98" s="2856">
        <f>'E - Resource Limits'!I98</f>
        <v>0</v>
      </c>
      <c r="GO98" s="1941"/>
      <c r="GP98" s="1941"/>
      <c r="GQ98" s="1941"/>
      <c r="GR98" s="2190"/>
      <c r="JD98" s="2714"/>
      <c r="JE98" s="2715" t="str">
        <f>'I - Capital RLM'!B98</f>
        <v>Less:</v>
      </c>
      <c r="JF98" s="2592"/>
      <c r="JG98" s="2592"/>
      <c r="JH98" s="2592"/>
      <c r="JI98" s="2198">
        <f>'I - Capital RLM'!F98</f>
        <v>0</v>
      </c>
      <c r="JJ98" s="2592"/>
      <c r="JK98" s="2592"/>
      <c r="JL98" s="2592"/>
      <c r="JM98" s="2323"/>
      <c r="JN98" s="822"/>
      <c r="JO98" s="2323"/>
      <c r="LL98" s="1281"/>
      <c r="LM98" s="2461">
        <f>'M - Aged Debtors'!B98</f>
        <v>0</v>
      </c>
      <c r="LN98" s="2462">
        <f>'M - Aged Debtors'!C98</f>
        <v>0</v>
      </c>
      <c r="LO98" s="2463">
        <f>'M - Aged Debtors'!D98</f>
        <v>0</v>
      </c>
      <c r="LP98" s="2464">
        <f>'M - Aged Debtors'!E98</f>
        <v>0</v>
      </c>
      <c r="LQ98" s="2465">
        <f>'M - Aged Debtors'!F98</f>
        <v>0</v>
      </c>
      <c r="LR98" s="902" t="str">
        <f>'M - Aged Debtors'!G98</f>
        <v/>
      </c>
      <c r="LS98" s="899" t="str">
        <f>'M - Aged Debtors'!H98</f>
        <v/>
      </c>
      <c r="LT98" s="899" t="str">
        <f>'M - Aged Debtors'!I98</f>
        <v/>
      </c>
      <c r="LU98" s="900" t="str">
        <f>'M - Aged Debtors'!J98</f>
        <v/>
      </c>
      <c r="LV98" s="2043">
        <f>'M - Aged Debtors'!K98</f>
        <v>0</v>
      </c>
      <c r="LX98" s="2103" t="str">
        <f>'N - GMS'!A98</f>
        <v>Referral Management</v>
      </c>
      <c r="LY98" s="2108"/>
      <c r="LZ98" s="511">
        <f>'N - GMS'!C98</f>
        <v>73</v>
      </c>
      <c r="MA98" s="71">
        <f>'N - GMS'!D98</f>
        <v>0</v>
      </c>
      <c r="MB98" s="2495">
        <f>'N - GMS'!E98</f>
        <v>0</v>
      </c>
      <c r="MC98" s="2495">
        <f>'N - GMS'!F98</f>
        <v>0</v>
      </c>
      <c r="MD98" s="513">
        <f>'N - GMS'!G98</f>
        <v>0</v>
      </c>
      <c r="ME98" s="231"/>
      <c r="MF98" s="1125">
        <f>'N - GMS'!I98</f>
        <v>0</v>
      </c>
    </row>
    <row r="99" spans="57:344" ht="20" customHeight="1" thickBot="1">
      <c r="BE99" s="965">
        <v>59</v>
      </c>
      <c r="BF99" s="2071">
        <f>'B - Monthly Positions'!B100</f>
        <v>0</v>
      </c>
      <c r="BG99" s="2479" t="s">
        <v>295</v>
      </c>
      <c r="BH99" s="2012">
        <f>'B - Monthly Positions'!D100</f>
        <v>0</v>
      </c>
      <c r="BI99" s="2013">
        <f>'B - Monthly Positions'!E100</f>
        <v>0</v>
      </c>
      <c r="BJ99" s="2013">
        <f>'B - Monthly Positions'!F100</f>
        <v>0</v>
      </c>
      <c r="BK99" s="2013">
        <f>'B - Monthly Positions'!G100</f>
        <v>0</v>
      </c>
      <c r="BL99" s="2013">
        <f>'B - Monthly Positions'!H100</f>
        <v>0</v>
      </c>
      <c r="BM99" s="2013">
        <f>'B - Monthly Positions'!I100</f>
        <v>0</v>
      </c>
      <c r="BN99" s="2013">
        <f>'B - Monthly Positions'!J100</f>
        <v>0</v>
      </c>
      <c r="BO99" s="2013">
        <f>'B - Monthly Positions'!K100</f>
        <v>0</v>
      </c>
      <c r="BP99" s="2013">
        <f>'B - Monthly Positions'!L100</f>
        <v>0</v>
      </c>
      <c r="BQ99" s="2013">
        <f>'B - Monthly Positions'!M100</f>
        <v>0</v>
      </c>
      <c r="BR99" s="2013">
        <f>'B - Monthly Positions'!N100</f>
        <v>0</v>
      </c>
      <c r="BS99" s="2621">
        <f>'B - Monthly Positions'!O100</f>
        <v>0</v>
      </c>
      <c r="BT99" s="1178">
        <f>'B - Monthly Positions'!P100</f>
        <v>0</v>
      </c>
      <c r="BU99" s="1172">
        <f>'B - Monthly Positions'!Q100</f>
        <v>0</v>
      </c>
      <c r="BX99" s="94">
        <f>'B1 - Net Exp Profiles'!A99</f>
        <v>69</v>
      </c>
      <c r="BY99" s="1399" t="str">
        <f>'B1 - Net Exp Profiles'!B99</f>
        <v>Planning Assumptions still to be finalised at Month 1 Allocated to Primary Care - (ENTER AS NEGATIVE)</v>
      </c>
      <c r="BZ99" s="1351">
        <f>'B1 - Net Exp Profiles'!C99</f>
        <v>0</v>
      </c>
      <c r="CA99" s="1321">
        <f>'B1 - Net Exp Profiles'!D99</f>
        <v>0</v>
      </c>
      <c r="CB99" s="1321">
        <f>'B1 - Net Exp Profiles'!E99</f>
        <v>0</v>
      </c>
      <c r="CC99" s="1321">
        <f>'B1 - Net Exp Profiles'!F99</f>
        <v>0</v>
      </c>
      <c r="CD99" s="1321">
        <f>'B1 - Net Exp Profiles'!G99</f>
        <v>0</v>
      </c>
      <c r="CE99" s="1321">
        <f>'B1 - Net Exp Profiles'!H99</f>
        <v>0</v>
      </c>
      <c r="CF99" s="1321">
        <f>'B1 - Net Exp Profiles'!I99</f>
        <v>0</v>
      </c>
      <c r="CG99" s="1321">
        <f>'B1 - Net Exp Profiles'!J99</f>
        <v>0</v>
      </c>
      <c r="CH99" s="1321">
        <f>'B1 - Net Exp Profiles'!K99</f>
        <v>0</v>
      </c>
      <c r="CI99" s="1321">
        <f>'B1 - Net Exp Profiles'!L99</f>
        <v>0</v>
      </c>
      <c r="CJ99" s="1321">
        <f>'B1 - Net Exp Profiles'!M99</f>
        <v>0</v>
      </c>
      <c r="CK99" s="1321">
        <f>'B1 - Net Exp Profiles'!N99</f>
        <v>0</v>
      </c>
      <c r="CL99" s="1349">
        <f>'B1 - Net Exp Profiles'!O99</f>
        <v>0</v>
      </c>
      <c r="CM99" s="1349">
        <f>'B1 - Net Exp Profiles'!P99</f>
        <v>0</v>
      </c>
      <c r="DF99" s="2771"/>
      <c r="DG99" s="2163"/>
      <c r="DH99" s="2167"/>
      <c r="DI99" s="2167"/>
      <c r="DJ99" s="2167"/>
      <c r="DK99" s="2167"/>
      <c r="DL99" s="2167"/>
      <c r="DM99" s="2167"/>
      <c r="DN99" s="2167"/>
      <c r="DO99" s="2167"/>
      <c r="DP99" s="2167"/>
      <c r="DQ99" s="2167"/>
      <c r="DR99" s="2167"/>
      <c r="DS99" s="2167"/>
      <c r="DT99" s="2167"/>
      <c r="DU99" s="2167"/>
      <c r="DV99" s="85"/>
      <c r="DW99" s="85"/>
      <c r="GF99" s="386">
        <f>'E - Resource Limits'!A99</f>
        <v>78</v>
      </c>
      <c r="GG99" s="644">
        <f>'E - Resource Limits'!B99</f>
        <v>0</v>
      </c>
      <c r="GH99" s="27">
        <f>'E - Resource Limits'!C99</f>
        <v>0</v>
      </c>
      <c r="GI99" s="27">
        <f>'E - Resource Limits'!D99</f>
        <v>0</v>
      </c>
      <c r="GJ99" s="27">
        <f>'E - Resource Limits'!E99</f>
        <v>0</v>
      </c>
      <c r="GK99" s="27">
        <f>'E - Resource Limits'!F99</f>
        <v>0</v>
      </c>
      <c r="GL99" s="2823">
        <f>'E - Resource Limits'!G99</f>
        <v>0</v>
      </c>
      <c r="GM99" s="213">
        <f>'E - Resource Limits'!H99</f>
        <v>0</v>
      </c>
      <c r="GN99" s="2856">
        <f>'E - Resource Limits'!I99</f>
        <v>0</v>
      </c>
      <c r="GO99" s="1941"/>
      <c r="GP99" s="1941"/>
      <c r="GQ99" s="1941"/>
      <c r="GR99" s="2190"/>
      <c r="JD99" s="2362"/>
      <c r="JE99" s="2650"/>
      <c r="JF99" s="2361"/>
      <c r="JG99" s="2361"/>
      <c r="JH99" s="2361"/>
      <c r="JI99" s="2198">
        <f>'I - Capital RLM'!F99</f>
        <v>0</v>
      </c>
      <c r="JJ99" s="2361"/>
      <c r="JK99" s="2361"/>
      <c r="JL99" s="2361"/>
      <c r="JM99" s="2323"/>
      <c r="JN99" s="822"/>
      <c r="JO99" s="2323"/>
      <c r="LL99" s="1281"/>
      <c r="LM99" s="2461">
        <f>'M - Aged Debtors'!B99</f>
        <v>0</v>
      </c>
      <c r="LN99" s="2462">
        <f>'M - Aged Debtors'!C99</f>
        <v>0</v>
      </c>
      <c r="LO99" s="2463">
        <f>'M - Aged Debtors'!D99</f>
        <v>0</v>
      </c>
      <c r="LP99" s="2464">
        <f>'M - Aged Debtors'!E99</f>
        <v>0</v>
      </c>
      <c r="LQ99" s="2465">
        <f>'M - Aged Debtors'!F99</f>
        <v>0</v>
      </c>
      <c r="LR99" s="902" t="str">
        <f>'M - Aged Debtors'!G99</f>
        <v/>
      </c>
      <c r="LS99" s="899" t="str">
        <f>'M - Aged Debtors'!H99</f>
        <v/>
      </c>
      <c r="LT99" s="899" t="str">
        <f>'M - Aged Debtors'!I99</f>
        <v/>
      </c>
      <c r="LU99" s="900" t="str">
        <f>'M - Aged Debtors'!J99</f>
        <v/>
      </c>
      <c r="LV99" s="2043">
        <f>'M - Aged Debtors'!K99</f>
        <v>0</v>
      </c>
      <c r="LX99" s="2103" t="str">
        <f>'N - GMS'!A99</f>
        <v>Respiratory (inc COPD)</v>
      </c>
      <c r="LY99" s="2108"/>
      <c r="LZ99" s="511">
        <f>'N - GMS'!C99</f>
        <v>74</v>
      </c>
      <c r="MA99" s="71">
        <f>'N - GMS'!D99</f>
        <v>0</v>
      </c>
      <c r="MB99" s="2495">
        <f>'N - GMS'!E99</f>
        <v>0</v>
      </c>
      <c r="MC99" s="2495">
        <f>'N - GMS'!F99</f>
        <v>0</v>
      </c>
      <c r="MD99" s="513">
        <f>'N - GMS'!G99</f>
        <v>0</v>
      </c>
      <c r="ME99" s="231"/>
      <c r="MF99" s="1125">
        <f>'N - GMS'!I99</f>
        <v>0</v>
      </c>
    </row>
    <row r="100" spans="57:344" ht="20" customHeight="1" thickBot="1">
      <c r="BE100" s="965">
        <v>60</v>
      </c>
      <c r="BF100" s="2071">
        <f>'B - Monthly Positions'!B101</f>
        <v>0</v>
      </c>
      <c r="BG100" s="2479" t="s">
        <v>295</v>
      </c>
      <c r="BH100" s="2012">
        <f>'B - Monthly Positions'!D101</f>
        <v>0</v>
      </c>
      <c r="BI100" s="2013">
        <f>'B - Monthly Positions'!E101</f>
        <v>0</v>
      </c>
      <c r="BJ100" s="2013">
        <f>'B - Monthly Positions'!F101</f>
        <v>0</v>
      </c>
      <c r="BK100" s="2013">
        <f>'B - Monthly Positions'!G101</f>
        <v>0</v>
      </c>
      <c r="BL100" s="2013">
        <f>'B - Monthly Positions'!H101</f>
        <v>0</v>
      </c>
      <c r="BM100" s="2013">
        <f>'B - Monthly Positions'!I101</f>
        <v>0</v>
      </c>
      <c r="BN100" s="2013">
        <f>'B - Monthly Positions'!J101</f>
        <v>0</v>
      </c>
      <c r="BO100" s="2013">
        <f>'B - Monthly Positions'!K101</f>
        <v>0</v>
      </c>
      <c r="BP100" s="2013">
        <f>'B - Monthly Positions'!L101</f>
        <v>0</v>
      </c>
      <c r="BQ100" s="2013">
        <f>'B - Monthly Positions'!M101</f>
        <v>0</v>
      </c>
      <c r="BR100" s="2013">
        <f>'B - Monthly Positions'!N101</f>
        <v>0</v>
      </c>
      <c r="BS100" s="2621">
        <f>'B - Monthly Positions'!O101</f>
        <v>0</v>
      </c>
      <c r="BT100" s="1178">
        <f>'B - Monthly Positions'!P101</f>
        <v>0</v>
      </c>
      <c r="BU100" s="1172">
        <f>'B - Monthly Positions'!Q101</f>
        <v>0</v>
      </c>
      <c r="BX100" s="92">
        <f>'B1 - Net Exp Profiles'!A100</f>
        <v>70</v>
      </c>
      <c r="BY100" s="1207" t="str">
        <f>'B1 - Net Exp Profiles'!B100</f>
        <v>Total Gross Primary Care Contractor Expenditure - Current Plan</v>
      </c>
      <c r="BZ100" s="1217">
        <f>'B1 - Net Exp Profiles'!C100</f>
        <v>0</v>
      </c>
      <c r="CA100" s="1353">
        <f>'B1 - Net Exp Profiles'!D100</f>
        <v>0</v>
      </c>
      <c r="CB100" s="1353">
        <f>'B1 - Net Exp Profiles'!E100</f>
        <v>0</v>
      </c>
      <c r="CC100" s="1353">
        <f>'B1 - Net Exp Profiles'!F100</f>
        <v>0</v>
      </c>
      <c r="CD100" s="1353">
        <f>'B1 - Net Exp Profiles'!G100</f>
        <v>0</v>
      </c>
      <c r="CE100" s="1353">
        <f>'B1 - Net Exp Profiles'!H100</f>
        <v>0</v>
      </c>
      <c r="CF100" s="1353">
        <f>'B1 - Net Exp Profiles'!I100</f>
        <v>0</v>
      </c>
      <c r="CG100" s="1353">
        <f>'B1 - Net Exp Profiles'!J100</f>
        <v>0</v>
      </c>
      <c r="CH100" s="1353">
        <f>'B1 - Net Exp Profiles'!K100</f>
        <v>0</v>
      </c>
      <c r="CI100" s="1353">
        <f>'B1 - Net Exp Profiles'!L100</f>
        <v>0</v>
      </c>
      <c r="CJ100" s="1353">
        <f>'B1 - Net Exp Profiles'!M100</f>
        <v>0</v>
      </c>
      <c r="CK100" s="1354">
        <f>'B1 - Net Exp Profiles'!N100</f>
        <v>0</v>
      </c>
      <c r="CL100" s="1208">
        <f>'B1 - Net Exp Profiles'!O100</f>
        <v>0</v>
      </c>
      <c r="CM100" s="1366">
        <f>'B1 - Net Exp Profiles'!P100</f>
        <v>0</v>
      </c>
      <c r="DF100" s="2171">
        <f>'B3 - COVID-19'!A98</f>
        <v>84</v>
      </c>
      <c r="DG100" s="2147" t="str">
        <f>'B3 - COVID-19'!B98</f>
        <v>PLANNED MASS COVID-19 VACC EXPENDITURE (In Opening Plan)</v>
      </c>
      <c r="DH100" s="2775">
        <f>'B3 - COVID-19'!C98</f>
        <v>0</v>
      </c>
      <c r="DI100" s="2776">
        <f>'B3 - COVID-19'!D98</f>
        <v>0</v>
      </c>
      <c r="DJ100" s="2776">
        <f>'B3 - COVID-19'!E98</f>
        <v>0</v>
      </c>
      <c r="DK100" s="2776">
        <f>'B3 - COVID-19'!F98</f>
        <v>0</v>
      </c>
      <c r="DL100" s="2776">
        <f>'B3 - COVID-19'!G98</f>
        <v>0</v>
      </c>
      <c r="DM100" s="2776">
        <f>'B3 - COVID-19'!H98</f>
        <v>0</v>
      </c>
      <c r="DN100" s="2776">
        <f>'B3 - COVID-19'!I98</f>
        <v>0</v>
      </c>
      <c r="DO100" s="2776">
        <f>'B3 - COVID-19'!J98</f>
        <v>0</v>
      </c>
      <c r="DP100" s="2776">
        <f>'B3 - COVID-19'!K98</f>
        <v>0</v>
      </c>
      <c r="DQ100" s="2776">
        <f>'B3 - COVID-19'!L98</f>
        <v>0</v>
      </c>
      <c r="DR100" s="2776">
        <f>'B3 - COVID-19'!M98</f>
        <v>0</v>
      </c>
      <c r="DS100" s="2777">
        <f>'B3 - COVID-19'!N98</f>
        <v>0</v>
      </c>
      <c r="DT100" s="1244">
        <f>'B3 - COVID-19'!O98</f>
        <v>0</v>
      </c>
      <c r="DU100" s="1469">
        <f>'B3 - COVID-19'!P98</f>
        <v>0</v>
      </c>
      <c r="DV100" s="1231"/>
      <c r="DW100" s="1231"/>
      <c r="GF100" s="386">
        <f>'E - Resource Limits'!A100</f>
        <v>79</v>
      </c>
      <c r="GG100" s="644">
        <f>'E - Resource Limits'!B100</f>
        <v>0</v>
      </c>
      <c r="GH100" s="27">
        <f>'E - Resource Limits'!C100</f>
        <v>0</v>
      </c>
      <c r="GI100" s="27">
        <f>'E - Resource Limits'!D100</f>
        <v>0</v>
      </c>
      <c r="GJ100" s="27">
        <f>'E - Resource Limits'!E100</f>
        <v>0</v>
      </c>
      <c r="GK100" s="27">
        <f>'E - Resource Limits'!F100</f>
        <v>0</v>
      </c>
      <c r="GL100" s="2823">
        <f>'E - Resource Limits'!G100</f>
        <v>0</v>
      </c>
      <c r="GM100" s="213">
        <f>'E - Resource Limits'!H100</f>
        <v>0</v>
      </c>
      <c r="GN100" s="2856">
        <f>'E - Resource Limits'!I100</f>
        <v>0</v>
      </c>
      <c r="GO100" s="1941"/>
      <c r="GP100" s="1941"/>
      <c r="GQ100" s="1941"/>
      <c r="GR100" s="2190"/>
      <c r="JD100" s="2336"/>
      <c r="JE100" s="2716" t="str">
        <f>'I - Capital RLM'!B100</f>
        <v>Capital grants:</v>
      </c>
      <c r="JF100" s="2361"/>
      <c r="JG100" s="2361"/>
      <c r="JH100" s="2361"/>
      <c r="JI100" s="2198">
        <f>'I - Capital RLM'!F100</f>
        <v>0</v>
      </c>
      <c r="JJ100" s="2361"/>
      <c r="JK100" s="2361"/>
      <c r="JL100" s="2361"/>
      <c r="JM100" s="2323"/>
      <c r="JN100" s="822"/>
      <c r="JO100" s="2323"/>
      <c r="LL100" s="1281"/>
      <c r="LM100" s="2461">
        <f>'M - Aged Debtors'!B100</f>
        <v>0</v>
      </c>
      <c r="LN100" s="2462">
        <f>'M - Aged Debtors'!C100</f>
        <v>0</v>
      </c>
      <c r="LO100" s="2463">
        <f>'M - Aged Debtors'!D100</f>
        <v>0</v>
      </c>
      <c r="LP100" s="2464">
        <f>'M - Aged Debtors'!E100</f>
        <v>0</v>
      </c>
      <c r="LQ100" s="2465">
        <f>'M - Aged Debtors'!F100</f>
        <v>0</v>
      </c>
      <c r="LR100" s="902" t="str">
        <f>'M - Aged Debtors'!G100</f>
        <v/>
      </c>
      <c r="LS100" s="899" t="str">
        <f>'M - Aged Debtors'!H100</f>
        <v/>
      </c>
      <c r="LT100" s="899" t="str">
        <f>'M - Aged Debtors'!I100</f>
        <v/>
      </c>
      <c r="LU100" s="900" t="str">
        <f>'M - Aged Debtors'!J100</f>
        <v/>
      </c>
      <c r="LV100" s="2043">
        <f>'M - Aged Debtors'!K100</f>
        <v>0</v>
      </c>
      <c r="LX100" s="2903" t="str">
        <f>'N - GMS'!A100</f>
        <v>Ring Pessaries</v>
      </c>
      <c r="LY100" s="2904"/>
      <c r="LZ100" s="511">
        <f>'N - GMS'!C100</f>
        <v>75</v>
      </c>
      <c r="MA100" s="71">
        <f>'N - GMS'!D100</f>
        <v>0</v>
      </c>
      <c r="MB100" s="2495">
        <f>'N - GMS'!E100</f>
        <v>0</v>
      </c>
      <c r="MC100" s="2495">
        <f>'N - GMS'!F100</f>
        <v>0</v>
      </c>
      <c r="MD100" s="513">
        <f>'N - GMS'!G100</f>
        <v>0</v>
      </c>
      <c r="ME100" s="231"/>
      <c r="MF100" s="1125">
        <f>'N - GMS'!I100</f>
        <v>0</v>
      </c>
    </row>
    <row r="101" spans="57:344" ht="20" customHeight="1" thickBot="1">
      <c r="BE101" s="965">
        <v>61</v>
      </c>
      <c r="BF101" s="2071">
        <f>'B - Monthly Positions'!B102</f>
        <v>0</v>
      </c>
      <c r="BG101" s="2479" t="s">
        <v>295</v>
      </c>
      <c r="BH101" s="2012">
        <f>'B - Monthly Positions'!D102</f>
        <v>0</v>
      </c>
      <c r="BI101" s="2013">
        <f>'B - Monthly Positions'!E102</f>
        <v>0</v>
      </c>
      <c r="BJ101" s="2013">
        <f>'B - Monthly Positions'!F102</f>
        <v>0</v>
      </c>
      <c r="BK101" s="2013">
        <f>'B - Monthly Positions'!G102</f>
        <v>0</v>
      </c>
      <c r="BL101" s="2013">
        <f>'B - Monthly Positions'!H102</f>
        <v>0</v>
      </c>
      <c r="BM101" s="2013">
        <f>'B - Monthly Positions'!I102</f>
        <v>0</v>
      </c>
      <c r="BN101" s="2013">
        <f>'B - Monthly Positions'!J102</f>
        <v>0</v>
      </c>
      <c r="BO101" s="2013">
        <f>'B - Monthly Positions'!K102</f>
        <v>0</v>
      </c>
      <c r="BP101" s="2013">
        <f>'B - Monthly Positions'!L102</f>
        <v>0</v>
      </c>
      <c r="BQ101" s="2013">
        <f>'B - Monthly Positions'!M102</f>
        <v>0</v>
      </c>
      <c r="BR101" s="2013">
        <f>'B - Monthly Positions'!N102</f>
        <v>0</v>
      </c>
      <c r="BS101" s="2621">
        <f>'B - Monthly Positions'!O102</f>
        <v>0</v>
      </c>
      <c r="BT101" s="1178">
        <f>'B - Monthly Positions'!P102</f>
        <v>0</v>
      </c>
      <c r="BU101" s="1172">
        <f>'B - Monthly Positions'!Q102</f>
        <v>0</v>
      </c>
      <c r="BX101" s="94">
        <f>'B1 - Net Exp Profiles'!A101</f>
        <v>71</v>
      </c>
      <c r="BY101" s="1413" t="str">
        <f>'B1 - Net Exp Profiles'!B101</f>
        <v>Primary Care Contractor Expenditure - Actual/Forecast Gross</v>
      </c>
      <c r="BZ101" s="1348">
        <f>'B1 - Net Exp Profiles'!C101</f>
        <v>0</v>
      </c>
      <c r="CA101" s="1348">
        <f>'B1 - Net Exp Profiles'!D101</f>
        <v>0</v>
      </c>
      <c r="CB101" s="1348">
        <f>'B1 - Net Exp Profiles'!E101</f>
        <v>0</v>
      </c>
      <c r="CC101" s="1348">
        <f>'B1 - Net Exp Profiles'!F101</f>
        <v>0</v>
      </c>
      <c r="CD101" s="1348">
        <f>'B1 - Net Exp Profiles'!G101</f>
        <v>0</v>
      </c>
      <c r="CE101" s="1348">
        <f>'B1 - Net Exp Profiles'!H101</f>
        <v>0</v>
      </c>
      <c r="CF101" s="1348">
        <f>'B1 - Net Exp Profiles'!I101</f>
        <v>0</v>
      </c>
      <c r="CG101" s="1348">
        <f>'B1 - Net Exp Profiles'!J101</f>
        <v>0</v>
      </c>
      <c r="CH101" s="1348">
        <f>'B1 - Net Exp Profiles'!K101</f>
        <v>0</v>
      </c>
      <c r="CI101" s="1348">
        <f>'B1 - Net Exp Profiles'!L101</f>
        <v>0</v>
      </c>
      <c r="CJ101" s="1348">
        <f>'B1 - Net Exp Profiles'!M101</f>
        <v>0</v>
      </c>
      <c r="CK101" s="1348">
        <f>'B1 - Net Exp Profiles'!N101</f>
        <v>0</v>
      </c>
      <c r="CL101" s="1349">
        <f>'B1 - Net Exp Profiles'!O101</f>
        <v>0</v>
      </c>
      <c r="CM101" s="1349">
        <f>'B1 - Net Exp Profiles'!P101</f>
        <v>0</v>
      </c>
      <c r="DF101" s="2171">
        <f>'B3 - COVID-19'!A99</f>
        <v>85</v>
      </c>
      <c r="DG101" s="2147" t="str">
        <f>'B3 - COVID-19'!B99</f>
        <v xml:space="preserve">MOVEMENT FROM OPENING PLANNED MASS COVID-19 VACC EXPENDITURE </v>
      </c>
      <c r="DH101" s="2148">
        <f>'B3 - COVID-19'!C99</f>
        <v>0</v>
      </c>
      <c r="DI101" s="2148">
        <f>'B3 - COVID-19'!D99</f>
        <v>0</v>
      </c>
      <c r="DJ101" s="2148">
        <f>'B3 - COVID-19'!E99</f>
        <v>0</v>
      </c>
      <c r="DK101" s="2148">
        <f>'B3 - COVID-19'!F99</f>
        <v>0</v>
      </c>
      <c r="DL101" s="2148">
        <f>'B3 - COVID-19'!G99</f>
        <v>0</v>
      </c>
      <c r="DM101" s="2148">
        <f>'B3 - COVID-19'!H99</f>
        <v>0</v>
      </c>
      <c r="DN101" s="2148">
        <f>'B3 - COVID-19'!I99</f>
        <v>0</v>
      </c>
      <c r="DO101" s="2148">
        <f>'B3 - COVID-19'!J99</f>
        <v>0</v>
      </c>
      <c r="DP101" s="2148">
        <f>'B3 - COVID-19'!K99</f>
        <v>0</v>
      </c>
      <c r="DQ101" s="2148">
        <f>'B3 - COVID-19'!L99</f>
        <v>0</v>
      </c>
      <c r="DR101" s="2148">
        <f>'B3 - COVID-19'!M99</f>
        <v>0</v>
      </c>
      <c r="DS101" s="2148">
        <f>'B3 - COVID-19'!N99</f>
        <v>0</v>
      </c>
      <c r="DT101" s="2148">
        <f>'B3 - COVID-19'!O99</f>
        <v>0</v>
      </c>
      <c r="DU101" s="2149">
        <f>'B3 - COVID-19'!P99</f>
        <v>0</v>
      </c>
      <c r="DV101" s="1231"/>
      <c r="DW101" s="1231"/>
      <c r="GF101" s="386">
        <f>'E - Resource Limits'!A101</f>
        <v>80</v>
      </c>
      <c r="GG101" s="644">
        <f>'E - Resource Limits'!B101</f>
        <v>0</v>
      </c>
      <c r="GH101" s="27">
        <f>'E - Resource Limits'!C101</f>
        <v>0</v>
      </c>
      <c r="GI101" s="27">
        <f>'E - Resource Limits'!D101</f>
        <v>0</v>
      </c>
      <c r="GJ101" s="27">
        <f>'E - Resource Limits'!E101</f>
        <v>0</v>
      </c>
      <c r="GK101" s="27">
        <f>'E - Resource Limits'!F101</f>
        <v>0</v>
      </c>
      <c r="GL101" s="2823">
        <f>'E - Resource Limits'!G101</f>
        <v>0</v>
      </c>
      <c r="GM101" s="213">
        <f>'E - Resource Limits'!H101</f>
        <v>0</v>
      </c>
      <c r="GN101" s="2856">
        <f>'E - Resource Limits'!I101</f>
        <v>0</v>
      </c>
      <c r="GO101" s="1941"/>
      <c r="GP101" s="1941"/>
      <c r="GQ101" s="1941"/>
      <c r="GR101" s="2190"/>
      <c r="JD101" s="2351">
        <f>'I - Capital RLM'!A101</f>
        <v>71</v>
      </c>
      <c r="JE101" s="2390">
        <f>'I - Capital RLM'!B101</f>
        <v>0</v>
      </c>
      <c r="JF101" s="2272">
        <f>'I - Capital RLM'!C101</f>
        <v>0</v>
      </c>
      <c r="JG101" s="2272">
        <f>'I - Capital RLM'!D101</f>
        <v>0</v>
      </c>
      <c r="JH101" s="2382">
        <f>'I - Capital RLM'!E101</f>
        <v>0</v>
      </c>
      <c r="JI101" s="2198">
        <f>'I - Capital RLM'!F101</f>
        <v>0</v>
      </c>
      <c r="JJ101" s="2272">
        <f>'I - Capital RLM'!G101</f>
        <v>0</v>
      </c>
      <c r="JK101" s="2272">
        <f>'I - Capital RLM'!H101</f>
        <v>0</v>
      </c>
      <c r="JL101" s="2382">
        <f>'I - Capital RLM'!I101</f>
        <v>0</v>
      </c>
      <c r="JM101" s="2323"/>
      <c r="JN101" s="2128">
        <f>'I - Capital RLM'!K101</f>
        <v>0</v>
      </c>
      <c r="JO101" s="2323">
        <f>IF(AND(JK101&gt;0,JE101=""),1,0)</f>
        <v>0</v>
      </c>
      <c r="LL101" s="1281"/>
      <c r="LM101" s="2461">
        <f>'M - Aged Debtors'!B101</f>
        <v>0</v>
      </c>
      <c r="LN101" s="2462">
        <f>'M - Aged Debtors'!C101</f>
        <v>0</v>
      </c>
      <c r="LO101" s="2463">
        <f>'M - Aged Debtors'!D101</f>
        <v>0</v>
      </c>
      <c r="LP101" s="2464">
        <f>'M - Aged Debtors'!E101</f>
        <v>0</v>
      </c>
      <c r="LQ101" s="2465">
        <f>'M - Aged Debtors'!F101</f>
        <v>0</v>
      </c>
      <c r="LR101" s="902" t="str">
        <f>'M - Aged Debtors'!G101</f>
        <v/>
      </c>
      <c r="LS101" s="899" t="str">
        <f>'M - Aged Debtors'!H101</f>
        <v/>
      </c>
      <c r="LT101" s="899" t="str">
        <f>'M - Aged Debtors'!I101</f>
        <v/>
      </c>
      <c r="LU101" s="900" t="str">
        <f>'M - Aged Debtors'!J101</f>
        <v/>
      </c>
      <c r="LV101" s="2043">
        <f>'M - Aged Debtors'!K101</f>
        <v>0</v>
      </c>
      <c r="LX101" s="2103" t="str">
        <f>'N - GMS'!A101</f>
        <v>Sexual Health Services</v>
      </c>
      <c r="LY101" s="2108"/>
      <c r="LZ101" s="511">
        <f>'N - GMS'!C101</f>
        <v>76</v>
      </c>
      <c r="MA101" s="71">
        <f>'N - GMS'!D101</f>
        <v>0</v>
      </c>
      <c r="MB101" s="2495">
        <f>'N - GMS'!E101</f>
        <v>0</v>
      </c>
      <c r="MC101" s="2495">
        <f>'N - GMS'!F101</f>
        <v>0</v>
      </c>
      <c r="MD101" s="513">
        <f>'N - GMS'!G101</f>
        <v>0</v>
      </c>
      <c r="ME101" s="231"/>
      <c r="MF101" s="1125">
        <f>'N - GMS'!I101</f>
        <v>0</v>
      </c>
    </row>
    <row r="102" spans="57:344" ht="20" customHeight="1" thickBot="1">
      <c r="BE102" s="965">
        <v>62</v>
      </c>
      <c r="BF102" s="2071">
        <f>'B - Monthly Positions'!B103</f>
        <v>0</v>
      </c>
      <c r="BG102" s="2479" t="s">
        <v>295</v>
      </c>
      <c r="BH102" s="2012">
        <f>'B - Monthly Positions'!D103</f>
        <v>0</v>
      </c>
      <c r="BI102" s="2013">
        <f>'B - Monthly Positions'!E103</f>
        <v>0</v>
      </c>
      <c r="BJ102" s="2013">
        <f>'B - Monthly Positions'!F103</f>
        <v>0</v>
      </c>
      <c r="BK102" s="2013">
        <f>'B - Monthly Positions'!G103</f>
        <v>0</v>
      </c>
      <c r="BL102" s="2013">
        <f>'B - Monthly Positions'!H103</f>
        <v>0</v>
      </c>
      <c r="BM102" s="2013">
        <f>'B - Monthly Positions'!I103</f>
        <v>0</v>
      </c>
      <c r="BN102" s="2013">
        <f>'B - Monthly Positions'!J103</f>
        <v>0</v>
      </c>
      <c r="BO102" s="2013">
        <f>'B - Monthly Positions'!K103</f>
        <v>0</v>
      </c>
      <c r="BP102" s="2013">
        <f>'B - Monthly Positions'!L103</f>
        <v>0</v>
      </c>
      <c r="BQ102" s="2013">
        <f>'B - Monthly Positions'!M103</f>
        <v>0</v>
      </c>
      <c r="BR102" s="2013">
        <f>'B - Monthly Positions'!N103</f>
        <v>0</v>
      </c>
      <c r="BS102" s="2621">
        <f>'B - Monthly Positions'!O103</f>
        <v>0</v>
      </c>
      <c r="BT102" s="1178">
        <f>'B - Monthly Positions'!P103</f>
        <v>0</v>
      </c>
      <c r="BU102" s="1172">
        <f>'B - Monthly Positions'!Q103</f>
        <v>0</v>
      </c>
      <c r="BX102" s="94">
        <f>'B1 - Net Exp Profiles'!A102</f>
        <v>72</v>
      </c>
      <c r="BY102" s="1413" t="str">
        <f>'B1 - Net Exp Profiles'!B102</f>
        <v>Primary Care - Agency/Locum Paid at a Premium - Actual/Forecast Gross</v>
      </c>
      <c r="BZ102" s="1348">
        <f>'B1 - Net Exp Profiles'!C102</f>
        <v>0</v>
      </c>
      <c r="CA102" s="1348">
        <f>'B1 - Net Exp Profiles'!D102</f>
        <v>0</v>
      </c>
      <c r="CB102" s="1348">
        <f>'B1 - Net Exp Profiles'!E102</f>
        <v>0</v>
      </c>
      <c r="CC102" s="1348">
        <f>'B1 - Net Exp Profiles'!F102</f>
        <v>0</v>
      </c>
      <c r="CD102" s="1348">
        <f>'B1 - Net Exp Profiles'!G102</f>
        <v>0</v>
      </c>
      <c r="CE102" s="1348">
        <f>'B1 - Net Exp Profiles'!H102</f>
        <v>0</v>
      </c>
      <c r="CF102" s="1348">
        <f>'B1 - Net Exp Profiles'!I102</f>
        <v>0</v>
      </c>
      <c r="CG102" s="1348">
        <f>'B1 - Net Exp Profiles'!J102</f>
        <v>0</v>
      </c>
      <c r="CH102" s="1348">
        <f>'B1 - Net Exp Profiles'!K102</f>
        <v>0</v>
      </c>
      <c r="CI102" s="1348">
        <f>'B1 - Net Exp Profiles'!L102</f>
        <v>0</v>
      </c>
      <c r="CJ102" s="1348">
        <f>'B1 - Net Exp Profiles'!M102</f>
        <v>0</v>
      </c>
      <c r="CK102" s="1348">
        <f>'B1 - Net Exp Profiles'!N102</f>
        <v>0</v>
      </c>
      <c r="CL102" s="1349">
        <f>'B1 - Net Exp Profiles'!O102</f>
        <v>0</v>
      </c>
      <c r="CM102" s="1349">
        <f>'B1 - Net Exp Profiles'!P102</f>
        <v>0</v>
      </c>
      <c r="DF102" s="2771"/>
      <c r="DG102" s="2163"/>
      <c r="DH102" s="2167"/>
      <c r="DI102" s="2167"/>
      <c r="DJ102" s="2167"/>
      <c r="DK102" s="2167"/>
      <c r="DL102" s="2167"/>
      <c r="DM102" s="2167"/>
      <c r="DN102" s="2167"/>
      <c r="DO102" s="2167"/>
      <c r="DP102" s="2167"/>
      <c r="DQ102" s="2167"/>
      <c r="DR102" s="2167"/>
      <c r="DS102" s="2167"/>
      <c r="DT102" s="2167"/>
      <c r="DU102" s="2167"/>
      <c r="DV102" s="1231"/>
      <c r="DW102" s="1231"/>
      <c r="GF102" s="386">
        <f>'E - Resource Limits'!A102</f>
        <v>81</v>
      </c>
      <c r="GG102" s="644">
        <f>'E - Resource Limits'!B102</f>
        <v>0</v>
      </c>
      <c r="GH102" s="27">
        <f>'E - Resource Limits'!C102</f>
        <v>0</v>
      </c>
      <c r="GI102" s="27">
        <f>'E - Resource Limits'!D102</f>
        <v>0</v>
      </c>
      <c r="GJ102" s="27">
        <f>'E - Resource Limits'!E102</f>
        <v>0</v>
      </c>
      <c r="GK102" s="27">
        <f>'E - Resource Limits'!F102</f>
        <v>0</v>
      </c>
      <c r="GL102" s="2823">
        <f>'E - Resource Limits'!G102</f>
        <v>0</v>
      </c>
      <c r="GM102" s="213">
        <f>'E - Resource Limits'!H102</f>
        <v>0</v>
      </c>
      <c r="GN102" s="2856">
        <f>'E - Resource Limits'!I102</f>
        <v>0</v>
      </c>
      <c r="GO102" s="1941"/>
      <c r="GP102" s="1941"/>
      <c r="GQ102" s="1941"/>
      <c r="GR102" s="2190"/>
      <c r="JD102" s="2336">
        <f>'I - Capital RLM'!A102</f>
        <v>72</v>
      </c>
      <c r="JE102" s="2390">
        <f>'I - Capital RLM'!B102</f>
        <v>0</v>
      </c>
      <c r="JF102" s="2272">
        <f>'I - Capital RLM'!C102</f>
        <v>0</v>
      </c>
      <c r="JG102" s="2272">
        <f>'I - Capital RLM'!D102</f>
        <v>0</v>
      </c>
      <c r="JH102" s="2382">
        <f>'I - Capital RLM'!E102</f>
        <v>0</v>
      </c>
      <c r="JI102" s="2198">
        <f>'I - Capital RLM'!F102</f>
        <v>0</v>
      </c>
      <c r="JJ102" s="2272">
        <f>'I - Capital RLM'!G102</f>
        <v>0</v>
      </c>
      <c r="JK102" s="2272">
        <f>'I - Capital RLM'!H102</f>
        <v>0</v>
      </c>
      <c r="JL102" s="2382">
        <f>'I - Capital RLM'!I102</f>
        <v>0</v>
      </c>
      <c r="JM102" s="2323"/>
      <c r="JN102" s="2129">
        <f>'I - Capital RLM'!K102</f>
        <v>0</v>
      </c>
      <c r="JO102" s="2323">
        <f>IF(AND(JK102&gt;0,JE102=""),1,0)</f>
        <v>0</v>
      </c>
      <c r="LL102" s="1281"/>
      <c r="LM102" s="2461">
        <f>'M - Aged Debtors'!B102</f>
        <v>0</v>
      </c>
      <c r="LN102" s="2462">
        <f>'M - Aged Debtors'!C102</f>
        <v>0</v>
      </c>
      <c r="LO102" s="2463">
        <f>'M - Aged Debtors'!D102</f>
        <v>0</v>
      </c>
      <c r="LP102" s="2464">
        <f>'M - Aged Debtors'!E102</f>
        <v>0</v>
      </c>
      <c r="LQ102" s="2465">
        <f>'M - Aged Debtors'!F102</f>
        <v>0</v>
      </c>
      <c r="LR102" s="902" t="str">
        <f>'M - Aged Debtors'!G102</f>
        <v/>
      </c>
      <c r="LS102" s="899" t="str">
        <f>'M - Aged Debtors'!H102</f>
        <v/>
      </c>
      <c r="LT102" s="899" t="str">
        <f>'M - Aged Debtors'!I102</f>
        <v/>
      </c>
      <c r="LU102" s="900" t="str">
        <f>'M - Aged Debtors'!J102</f>
        <v/>
      </c>
      <c r="LV102" s="2043">
        <f>'M - Aged Debtors'!K102</f>
        <v>0</v>
      </c>
      <c r="LX102" s="2103" t="str">
        <f>'N - GMS'!A102</f>
        <v xml:space="preserve">Shared Care    </v>
      </c>
      <c r="LY102" s="2108"/>
      <c r="LZ102" s="511">
        <f>'N - GMS'!C102</f>
        <v>77</v>
      </c>
      <c r="MA102" s="71">
        <f>'N - GMS'!D102</f>
        <v>0</v>
      </c>
      <c r="MB102" s="2495">
        <f>'N - GMS'!E102</f>
        <v>0</v>
      </c>
      <c r="MC102" s="2495">
        <f>'N - GMS'!F102</f>
        <v>0</v>
      </c>
      <c r="MD102" s="513">
        <f>'N - GMS'!G102</f>
        <v>0</v>
      </c>
      <c r="ME102" s="231"/>
      <c r="MF102" s="1125">
        <f>'N - GMS'!I102</f>
        <v>0</v>
      </c>
    </row>
    <row r="103" spans="57:344" ht="20" customHeight="1" thickBot="1">
      <c r="BE103" s="965">
        <v>63</v>
      </c>
      <c r="BF103" s="2071">
        <f>'B - Monthly Positions'!B104</f>
        <v>0</v>
      </c>
      <c r="BG103" s="2479" t="s">
        <v>295</v>
      </c>
      <c r="BH103" s="2012">
        <f>'B - Monthly Positions'!D104</f>
        <v>0</v>
      </c>
      <c r="BI103" s="2013">
        <f>'B - Monthly Positions'!E104</f>
        <v>0</v>
      </c>
      <c r="BJ103" s="2013">
        <f>'B - Monthly Positions'!F104</f>
        <v>0</v>
      </c>
      <c r="BK103" s="2013">
        <f>'B - Monthly Positions'!G104</f>
        <v>0</v>
      </c>
      <c r="BL103" s="2013">
        <f>'B - Monthly Positions'!H104</f>
        <v>0</v>
      </c>
      <c r="BM103" s="2013">
        <f>'B - Monthly Positions'!I104</f>
        <v>0</v>
      </c>
      <c r="BN103" s="2013">
        <f>'B - Monthly Positions'!J104</f>
        <v>0</v>
      </c>
      <c r="BO103" s="2013">
        <f>'B - Monthly Positions'!K104</f>
        <v>0</v>
      </c>
      <c r="BP103" s="2013">
        <f>'B - Monthly Positions'!L104</f>
        <v>0</v>
      </c>
      <c r="BQ103" s="2013">
        <f>'B - Monthly Positions'!M104</f>
        <v>0</v>
      </c>
      <c r="BR103" s="2013">
        <f>'B - Monthly Positions'!N104</f>
        <v>0</v>
      </c>
      <c r="BS103" s="2621">
        <f>'B - Monthly Positions'!O104</f>
        <v>0</v>
      </c>
      <c r="BT103" s="1178">
        <f>'B - Monthly Positions'!P104</f>
        <v>0</v>
      </c>
      <c r="BU103" s="1172">
        <f>'B - Monthly Positions'!Q104</f>
        <v>0</v>
      </c>
      <c r="BX103" s="94">
        <f>'B1 - Net Exp Profiles'!A103</f>
        <v>73</v>
      </c>
      <c r="BY103" s="1410" t="str">
        <f>'B1 - Net Exp Profiles'!B103</f>
        <v xml:space="preserve">Additional Primary Care Costs due to Covid-19 - Actual/Forecast </v>
      </c>
      <c r="BZ103" s="1348">
        <f>'B1 - Net Exp Profiles'!C103</f>
        <v>0</v>
      </c>
      <c r="CA103" s="1348">
        <f>'B1 - Net Exp Profiles'!D103</f>
        <v>0</v>
      </c>
      <c r="CB103" s="1348">
        <f>'B1 - Net Exp Profiles'!E103</f>
        <v>0</v>
      </c>
      <c r="CC103" s="1348">
        <f>'B1 - Net Exp Profiles'!F103</f>
        <v>0</v>
      </c>
      <c r="CD103" s="1348">
        <f>'B1 - Net Exp Profiles'!G103</f>
        <v>0</v>
      </c>
      <c r="CE103" s="1348">
        <f>'B1 - Net Exp Profiles'!H103</f>
        <v>0</v>
      </c>
      <c r="CF103" s="1348">
        <f>'B1 - Net Exp Profiles'!I103</f>
        <v>0</v>
      </c>
      <c r="CG103" s="1348">
        <f>'B1 - Net Exp Profiles'!J103</f>
        <v>0</v>
      </c>
      <c r="CH103" s="1348">
        <f>'B1 - Net Exp Profiles'!K103</f>
        <v>0</v>
      </c>
      <c r="CI103" s="1348">
        <f>'B1 - Net Exp Profiles'!L103</f>
        <v>0</v>
      </c>
      <c r="CJ103" s="1348">
        <f>'B1 - Net Exp Profiles'!M103</f>
        <v>0</v>
      </c>
      <c r="CK103" s="1348">
        <f>'B1 - Net Exp Profiles'!N103</f>
        <v>0</v>
      </c>
      <c r="CL103" s="1349">
        <f>'B1 - Net Exp Profiles'!O103</f>
        <v>0</v>
      </c>
      <c r="CM103" s="1349">
        <f>'B1 - Net Exp Profiles'!P103</f>
        <v>0</v>
      </c>
      <c r="DF103" s="2758" t="str">
        <f>'B3 - COVID-19'!A101</f>
        <v>A4</v>
      </c>
      <c r="DG103" s="2134" t="str">
        <f>'B3 - COVID-19'!B101</f>
        <v>Extended Flu Vaccination (Additional costs due to C19) enter as positive values - actual/forecast</v>
      </c>
      <c r="DH103" s="2135"/>
      <c r="DI103" s="2136"/>
      <c r="DJ103" s="2136"/>
      <c r="DK103" s="2136"/>
      <c r="DL103" s="2136"/>
      <c r="DM103" s="2136"/>
      <c r="DN103" s="2136"/>
      <c r="DO103" s="2136"/>
      <c r="DP103" s="2136"/>
      <c r="DQ103" s="2136"/>
      <c r="DR103" s="2136"/>
      <c r="DS103" s="1386"/>
      <c r="DT103" s="2135"/>
      <c r="DU103" s="1386"/>
      <c r="DV103" s="85"/>
      <c r="DW103" s="85"/>
      <c r="GF103" s="386">
        <f>'E - Resource Limits'!A103</f>
        <v>82</v>
      </c>
      <c r="GG103" s="644">
        <f>'E - Resource Limits'!B103</f>
        <v>0</v>
      </c>
      <c r="GH103" s="27">
        <f>'E - Resource Limits'!C103</f>
        <v>0</v>
      </c>
      <c r="GI103" s="27">
        <f>'E - Resource Limits'!D103</f>
        <v>0</v>
      </c>
      <c r="GJ103" s="27">
        <f>'E - Resource Limits'!E103</f>
        <v>0</v>
      </c>
      <c r="GK103" s="27">
        <f>'E - Resource Limits'!F103</f>
        <v>0</v>
      </c>
      <c r="GL103" s="2823">
        <f>'E - Resource Limits'!G103</f>
        <v>0</v>
      </c>
      <c r="GM103" s="213">
        <f>'E - Resource Limits'!H103</f>
        <v>0</v>
      </c>
      <c r="GN103" s="2856">
        <f>'E - Resource Limits'!I103</f>
        <v>0</v>
      </c>
      <c r="GO103" s="1941"/>
      <c r="GP103" s="1941"/>
      <c r="GQ103" s="1941"/>
      <c r="GR103" s="2190"/>
      <c r="JD103" s="2351">
        <f>'I - Capital RLM'!A103</f>
        <v>73</v>
      </c>
      <c r="JE103" s="2390">
        <f>'I - Capital RLM'!B103</f>
        <v>0</v>
      </c>
      <c r="JF103" s="2272">
        <f>'I - Capital RLM'!C103</f>
        <v>0</v>
      </c>
      <c r="JG103" s="2272">
        <f>'I - Capital RLM'!D103</f>
        <v>0</v>
      </c>
      <c r="JH103" s="2382">
        <f>'I - Capital RLM'!E103</f>
        <v>0</v>
      </c>
      <c r="JI103" s="2198">
        <f>'I - Capital RLM'!F103</f>
        <v>0</v>
      </c>
      <c r="JJ103" s="2272">
        <f>'I - Capital RLM'!G103</f>
        <v>0</v>
      </c>
      <c r="JK103" s="2272">
        <f>'I - Capital RLM'!H103</f>
        <v>0</v>
      </c>
      <c r="JL103" s="2382">
        <f>'I - Capital RLM'!I103</f>
        <v>0</v>
      </c>
      <c r="JM103" s="2323"/>
      <c r="JN103" s="2129">
        <f>'I - Capital RLM'!K103</f>
        <v>0</v>
      </c>
      <c r="JO103" s="2323">
        <f>IF(AND(JK103&gt;0,JE103=""),1,0)</f>
        <v>0</v>
      </c>
      <c r="LL103" s="1281"/>
      <c r="LM103" s="2461">
        <f>'M - Aged Debtors'!B103</f>
        <v>0</v>
      </c>
      <c r="LN103" s="2462">
        <f>'M - Aged Debtors'!C103</f>
        <v>0</v>
      </c>
      <c r="LO103" s="2463">
        <f>'M - Aged Debtors'!D103</f>
        <v>0</v>
      </c>
      <c r="LP103" s="2464">
        <f>'M - Aged Debtors'!E103</f>
        <v>0</v>
      </c>
      <c r="LQ103" s="2465">
        <f>'M - Aged Debtors'!F103</f>
        <v>0</v>
      </c>
      <c r="LR103" s="902" t="str">
        <f>'M - Aged Debtors'!G103</f>
        <v/>
      </c>
      <c r="LS103" s="899" t="str">
        <f>'M - Aged Debtors'!H103</f>
        <v/>
      </c>
      <c r="LT103" s="899" t="str">
        <f>'M - Aged Debtors'!I103</f>
        <v/>
      </c>
      <c r="LU103" s="900" t="str">
        <f>'M - Aged Debtors'!J103</f>
        <v/>
      </c>
      <c r="LV103" s="2043">
        <f>'M - Aged Debtors'!K103</f>
        <v>0</v>
      </c>
      <c r="LX103" s="2103" t="str">
        <f>'N - GMS'!A103</f>
        <v>Smoking Cessation</v>
      </c>
      <c r="LY103" s="2108"/>
      <c r="LZ103" s="511">
        <f>'N - GMS'!C103</f>
        <v>78</v>
      </c>
      <c r="MA103" s="71">
        <f>'N - GMS'!D103</f>
        <v>0</v>
      </c>
      <c r="MB103" s="2495">
        <f>'N - GMS'!E103</f>
        <v>0</v>
      </c>
      <c r="MC103" s="2495">
        <f>'N - GMS'!F103</f>
        <v>0</v>
      </c>
      <c r="MD103" s="513">
        <f>'N - GMS'!G103</f>
        <v>0</v>
      </c>
      <c r="ME103" s="231"/>
      <c r="MF103" s="1125">
        <f>'N - GMS'!I103</f>
        <v>0</v>
      </c>
    </row>
    <row r="104" spans="57:344" ht="20" customHeight="1" thickBot="1">
      <c r="BE104" s="965">
        <v>64</v>
      </c>
      <c r="BF104" s="2071">
        <f>'B - Monthly Positions'!B105</f>
        <v>0</v>
      </c>
      <c r="BG104" s="2479" t="s">
        <v>295</v>
      </c>
      <c r="BH104" s="2012">
        <f>'B - Monthly Positions'!D105</f>
        <v>0</v>
      </c>
      <c r="BI104" s="2013">
        <f>'B - Monthly Positions'!E105</f>
        <v>0</v>
      </c>
      <c r="BJ104" s="2013">
        <f>'B - Monthly Positions'!F105</f>
        <v>0</v>
      </c>
      <c r="BK104" s="2013">
        <f>'B - Monthly Positions'!G105</f>
        <v>0</v>
      </c>
      <c r="BL104" s="2013">
        <f>'B - Monthly Positions'!H105</f>
        <v>0</v>
      </c>
      <c r="BM104" s="2013">
        <f>'B - Monthly Positions'!I105</f>
        <v>0</v>
      </c>
      <c r="BN104" s="2013">
        <f>'B - Monthly Positions'!J105</f>
        <v>0</v>
      </c>
      <c r="BO104" s="2013">
        <f>'B - Monthly Positions'!K105</f>
        <v>0</v>
      </c>
      <c r="BP104" s="2013">
        <f>'B - Monthly Positions'!L105</f>
        <v>0</v>
      </c>
      <c r="BQ104" s="2013">
        <f>'B - Monthly Positions'!M105</f>
        <v>0</v>
      </c>
      <c r="BR104" s="2013">
        <f>'B - Monthly Positions'!N105</f>
        <v>0</v>
      </c>
      <c r="BS104" s="2621">
        <f>'B - Monthly Positions'!O105</f>
        <v>0</v>
      </c>
      <c r="BT104" s="1178">
        <f>'B - Monthly Positions'!P105</f>
        <v>0</v>
      </c>
      <c r="BU104" s="1172">
        <f>'B - Monthly Positions'!Q105</f>
        <v>0</v>
      </c>
      <c r="BX104" s="97">
        <f>'B1 - Net Exp Profiles'!A104</f>
        <v>74</v>
      </c>
      <c r="BY104" s="1414" t="str">
        <f>'B1 - Net Exp Profiles'!B104</f>
        <v>Committed Reserves - Primary Care - Forecast</v>
      </c>
      <c r="BZ104" s="1377">
        <f>'B1 - Net Exp Profiles'!C104</f>
        <v>0</v>
      </c>
      <c r="CA104" s="1051">
        <f>'B1 - Net Exp Profiles'!D104</f>
        <v>0</v>
      </c>
      <c r="CB104" s="1051">
        <f>'B1 - Net Exp Profiles'!E104</f>
        <v>0</v>
      </c>
      <c r="CC104" s="1051">
        <f>'B1 - Net Exp Profiles'!F104</f>
        <v>0</v>
      </c>
      <c r="CD104" s="1051">
        <f>'B1 - Net Exp Profiles'!G104</f>
        <v>0</v>
      </c>
      <c r="CE104" s="1051">
        <f>'B1 - Net Exp Profiles'!H104</f>
        <v>0</v>
      </c>
      <c r="CF104" s="1051">
        <f>'B1 - Net Exp Profiles'!I104</f>
        <v>0</v>
      </c>
      <c r="CG104" s="1051">
        <f>'B1 - Net Exp Profiles'!J104</f>
        <v>0</v>
      </c>
      <c r="CH104" s="1051">
        <f>'B1 - Net Exp Profiles'!K104</f>
        <v>0</v>
      </c>
      <c r="CI104" s="1051">
        <f>'B1 - Net Exp Profiles'!L104</f>
        <v>0</v>
      </c>
      <c r="CJ104" s="1051">
        <f>'B1 - Net Exp Profiles'!M104</f>
        <v>0</v>
      </c>
      <c r="CK104" s="1378">
        <f>'B1 - Net Exp Profiles'!N104</f>
        <v>0</v>
      </c>
      <c r="CL104" s="1349">
        <f>'B1 - Net Exp Profiles'!O104</f>
        <v>0</v>
      </c>
      <c r="CM104" s="1349">
        <f>'B1 - Net Exp Profiles'!P104</f>
        <v>0</v>
      </c>
      <c r="DF104" s="2137">
        <f>'B3 - COVID-19'!A102</f>
        <v>86</v>
      </c>
      <c r="DG104" s="2756" t="str">
        <f>'B3 - COVID-19'!B102</f>
        <v>Provider Pay (Establishment, Temp &amp; Agency)</v>
      </c>
      <c r="DH104" s="2138"/>
      <c r="DI104" s="2139"/>
      <c r="DJ104" s="2139"/>
      <c r="DK104" s="2139"/>
      <c r="DL104" s="2139"/>
      <c r="DM104" s="2139"/>
      <c r="DN104" s="2139"/>
      <c r="DO104" s="2139"/>
      <c r="DP104" s="2139"/>
      <c r="DQ104" s="2139"/>
      <c r="DR104" s="2139"/>
      <c r="DS104" s="2140"/>
      <c r="DT104" s="2141"/>
      <c r="DU104" s="2142"/>
      <c r="DV104" s="85"/>
      <c r="DW104" s="85"/>
      <c r="GF104" s="386">
        <f>'E - Resource Limits'!A104</f>
        <v>83</v>
      </c>
      <c r="GG104" s="644">
        <f>'E - Resource Limits'!B104</f>
        <v>0</v>
      </c>
      <c r="GH104" s="27">
        <f>'E - Resource Limits'!C104</f>
        <v>0</v>
      </c>
      <c r="GI104" s="27">
        <f>'E - Resource Limits'!D104</f>
        <v>0</v>
      </c>
      <c r="GJ104" s="27">
        <f>'E - Resource Limits'!E104</f>
        <v>0</v>
      </c>
      <c r="GK104" s="27">
        <f>'E - Resource Limits'!F104</f>
        <v>0</v>
      </c>
      <c r="GL104" s="2823">
        <f>'E - Resource Limits'!G104</f>
        <v>0</v>
      </c>
      <c r="GM104" s="213">
        <f>'E - Resource Limits'!H104</f>
        <v>0</v>
      </c>
      <c r="GN104" s="2856">
        <f>'E - Resource Limits'!I104</f>
        <v>0</v>
      </c>
      <c r="GO104" s="1941"/>
      <c r="GP104" s="1941"/>
      <c r="GQ104" s="1941"/>
      <c r="GR104" s="2190"/>
      <c r="JD104" s="2351">
        <f>'I - Capital RLM'!A104</f>
        <v>74</v>
      </c>
      <c r="JE104" s="2390">
        <f>'I - Capital RLM'!B104</f>
        <v>0</v>
      </c>
      <c r="JF104" s="2272">
        <f>'I - Capital RLM'!C104</f>
        <v>0</v>
      </c>
      <c r="JG104" s="2272">
        <f>'I - Capital RLM'!D104</f>
        <v>0</v>
      </c>
      <c r="JH104" s="2382">
        <f>'I - Capital RLM'!E104</f>
        <v>0</v>
      </c>
      <c r="JI104" s="2198">
        <f>'I - Capital RLM'!F104</f>
        <v>0</v>
      </c>
      <c r="JJ104" s="2272">
        <f>'I - Capital RLM'!G104</f>
        <v>0</v>
      </c>
      <c r="JK104" s="2272">
        <f>'I - Capital RLM'!H104</f>
        <v>0</v>
      </c>
      <c r="JL104" s="2382">
        <f>'I - Capital RLM'!I104</f>
        <v>0</v>
      </c>
      <c r="JM104" s="2323"/>
      <c r="JN104" s="2129">
        <f>'I - Capital RLM'!K104</f>
        <v>0</v>
      </c>
      <c r="JO104" s="2323">
        <f>IF(AND(JK104&gt;0,JE104=""),1,0)</f>
        <v>0</v>
      </c>
      <c r="LL104" s="1281"/>
      <c r="LM104" s="2461">
        <f>'M - Aged Debtors'!B104</f>
        <v>0</v>
      </c>
      <c r="LN104" s="2462">
        <f>'M - Aged Debtors'!C104</f>
        <v>0</v>
      </c>
      <c r="LO104" s="2463">
        <f>'M - Aged Debtors'!D104</f>
        <v>0</v>
      </c>
      <c r="LP104" s="2464">
        <f>'M - Aged Debtors'!E104</f>
        <v>0</v>
      </c>
      <c r="LQ104" s="2465">
        <f>'M - Aged Debtors'!F104</f>
        <v>0</v>
      </c>
      <c r="LR104" s="902" t="str">
        <f>'M - Aged Debtors'!G104</f>
        <v/>
      </c>
      <c r="LS104" s="899" t="str">
        <f>'M - Aged Debtors'!H104</f>
        <v/>
      </c>
      <c r="LT104" s="899" t="str">
        <f>'M - Aged Debtors'!I104</f>
        <v/>
      </c>
      <c r="LU104" s="900" t="str">
        <f>'M - Aged Debtors'!J104</f>
        <v/>
      </c>
      <c r="LV104" s="2043">
        <f>'M - Aged Debtors'!K104</f>
        <v>0</v>
      </c>
      <c r="LX104" s="2903" t="str">
        <f>'N - GMS'!A104</f>
        <v>Substance Misuse</v>
      </c>
      <c r="LY104" s="2904"/>
      <c r="LZ104" s="511">
        <f>'N - GMS'!C104</f>
        <v>79</v>
      </c>
      <c r="MA104" s="71">
        <f>'N - GMS'!D104</f>
        <v>0</v>
      </c>
      <c r="MB104" s="2495">
        <f>'N - GMS'!E104</f>
        <v>0</v>
      </c>
      <c r="MC104" s="2495">
        <f>'N - GMS'!F104</f>
        <v>0</v>
      </c>
      <c r="MD104" s="513">
        <f>'N - GMS'!G104</f>
        <v>0</v>
      </c>
      <c r="ME104" s="231"/>
      <c r="MF104" s="1125">
        <f>'N - GMS'!I104</f>
        <v>0</v>
      </c>
    </row>
    <row r="105" spans="57:344" ht="20" customHeight="1" thickBot="1">
      <c r="BE105" s="965">
        <v>65</v>
      </c>
      <c r="BF105" s="2071">
        <f>'B - Monthly Positions'!B106</f>
        <v>0</v>
      </c>
      <c r="BG105" s="2479" t="s">
        <v>295</v>
      </c>
      <c r="BH105" s="2012">
        <f>'B - Monthly Positions'!D106</f>
        <v>0</v>
      </c>
      <c r="BI105" s="2013">
        <f>'B - Monthly Positions'!E106</f>
        <v>0</v>
      </c>
      <c r="BJ105" s="2013">
        <f>'B - Monthly Positions'!F106</f>
        <v>0</v>
      </c>
      <c r="BK105" s="2013">
        <f>'B - Monthly Positions'!G106</f>
        <v>0</v>
      </c>
      <c r="BL105" s="2013">
        <f>'B - Monthly Positions'!H106</f>
        <v>0</v>
      </c>
      <c r="BM105" s="2013">
        <f>'B - Monthly Positions'!I106</f>
        <v>0</v>
      </c>
      <c r="BN105" s="2013">
        <f>'B - Monthly Positions'!J106</f>
        <v>0</v>
      </c>
      <c r="BO105" s="2013">
        <f>'B - Monthly Positions'!K106</f>
        <v>0</v>
      </c>
      <c r="BP105" s="2013">
        <f>'B - Monthly Positions'!L106</f>
        <v>0</v>
      </c>
      <c r="BQ105" s="2013">
        <f>'B - Monthly Positions'!M106</f>
        <v>0</v>
      </c>
      <c r="BR105" s="2013">
        <f>'B - Monthly Positions'!N106</f>
        <v>0</v>
      </c>
      <c r="BS105" s="2621">
        <f>'B - Monthly Positions'!O106</f>
        <v>0</v>
      </c>
      <c r="BT105" s="1178">
        <f>'B - Monthly Positions'!P106</f>
        <v>0</v>
      </c>
      <c r="BU105" s="1172">
        <f>'B - Monthly Positions'!Q106</f>
        <v>0</v>
      </c>
      <c r="BX105" s="92">
        <f>'B1 - Net Exp Profiles'!A105</f>
        <v>75</v>
      </c>
      <c r="BY105" s="1407" t="str">
        <f>'B1 - Net Exp Profiles'!B105</f>
        <v>Total Gross Primary Care Contractor Expenditure - Actual/Forecast</v>
      </c>
      <c r="BZ105" s="1352">
        <f>'B1 - Net Exp Profiles'!C105</f>
        <v>0</v>
      </c>
      <c r="CA105" s="1352">
        <f>'B1 - Net Exp Profiles'!D105</f>
        <v>0</v>
      </c>
      <c r="CB105" s="1352">
        <f>'B1 - Net Exp Profiles'!E105</f>
        <v>0</v>
      </c>
      <c r="CC105" s="1352">
        <f>'B1 - Net Exp Profiles'!F105</f>
        <v>0</v>
      </c>
      <c r="CD105" s="1352">
        <f>'B1 - Net Exp Profiles'!G105</f>
        <v>0</v>
      </c>
      <c r="CE105" s="1352">
        <f>'B1 - Net Exp Profiles'!H105</f>
        <v>0</v>
      </c>
      <c r="CF105" s="1352">
        <f>'B1 - Net Exp Profiles'!I105</f>
        <v>0</v>
      </c>
      <c r="CG105" s="1352">
        <f>'B1 - Net Exp Profiles'!J105</f>
        <v>0</v>
      </c>
      <c r="CH105" s="1352">
        <f>'B1 - Net Exp Profiles'!K105</f>
        <v>0</v>
      </c>
      <c r="CI105" s="1352">
        <f>'B1 - Net Exp Profiles'!L105</f>
        <v>0</v>
      </c>
      <c r="CJ105" s="1352">
        <f>'B1 - Net Exp Profiles'!M105</f>
        <v>0</v>
      </c>
      <c r="CK105" s="1434">
        <f>'B1 - Net Exp Profiles'!N105</f>
        <v>0</v>
      </c>
      <c r="CL105" s="1208">
        <f>'B1 - Net Exp Profiles'!O105</f>
        <v>0</v>
      </c>
      <c r="CM105" s="1208">
        <f>'B1 - Net Exp Profiles'!P105</f>
        <v>0</v>
      </c>
      <c r="DF105" s="2137">
        <f>'B3 - COVID-19'!A103</f>
        <v>87</v>
      </c>
      <c r="DG105" s="2152" t="str">
        <f>'B3 - COVID-19'!B103</f>
        <v xml:space="preserve">Administrative, Clerical &amp; Board Members </v>
      </c>
      <c r="DH105" s="2143">
        <f>'B3 - COVID-19'!C103</f>
        <v>0</v>
      </c>
      <c r="DI105" s="2144">
        <f>'B3 - COVID-19'!D103</f>
        <v>0</v>
      </c>
      <c r="DJ105" s="2144">
        <f>'B3 - COVID-19'!E103</f>
        <v>0</v>
      </c>
      <c r="DK105" s="2144">
        <f>'B3 - COVID-19'!F103</f>
        <v>0</v>
      </c>
      <c r="DL105" s="2144">
        <f>'B3 - COVID-19'!G103</f>
        <v>0</v>
      </c>
      <c r="DM105" s="2144">
        <f>'B3 - COVID-19'!H103</f>
        <v>0</v>
      </c>
      <c r="DN105" s="2144">
        <f>'B3 - COVID-19'!I103</f>
        <v>0</v>
      </c>
      <c r="DO105" s="2144">
        <f>'B3 - COVID-19'!J103</f>
        <v>0</v>
      </c>
      <c r="DP105" s="2144">
        <f>'B3 - COVID-19'!K103</f>
        <v>0</v>
      </c>
      <c r="DQ105" s="2144">
        <f>'B3 - COVID-19'!L103</f>
        <v>0</v>
      </c>
      <c r="DR105" s="2144">
        <f>'B3 - COVID-19'!M103</f>
        <v>0</v>
      </c>
      <c r="DS105" s="2145">
        <f>'B3 - COVID-19'!N103</f>
        <v>0</v>
      </c>
      <c r="DT105" s="2087">
        <f>'B3 - COVID-19'!O103</f>
        <v>0</v>
      </c>
      <c r="DU105" s="2088">
        <f>'B3 - COVID-19'!P103</f>
        <v>0</v>
      </c>
      <c r="DV105" s="85"/>
      <c r="DW105" s="85"/>
      <c r="GF105" s="386">
        <f>'E - Resource Limits'!A105</f>
        <v>84</v>
      </c>
      <c r="GG105" s="644">
        <f>'E - Resource Limits'!B105</f>
        <v>0</v>
      </c>
      <c r="GH105" s="27">
        <f>'E - Resource Limits'!C105</f>
        <v>0</v>
      </c>
      <c r="GI105" s="27">
        <f>'E - Resource Limits'!D105</f>
        <v>0</v>
      </c>
      <c r="GJ105" s="27">
        <f>'E - Resource Limits'!E105</f>
        <v>0</v>
      </c>
      <c r="GK105" s="27">
        <f>'E - Resource Limits'!F105</f>
        <v>0</v>
      </c>
      <c r="GL105" s="2823">
        <f>'E - Resource Limits'!G105</f>
        <v>0</v>
      </c>
      <c r="GM105" s="213">
        <f>'E - Resource Limits'!H105</f>
        <v>0</v>
      </c>
      <c r="GN105" s="2856">
        <f>'E - Resource Limits'!I105</f>
        <v>0</v>
      </c>
      <c r="GO105" s="1941"/>
      <c r="GP105" s="1941"/>
      <c r="GQ105" s="1941"/>
      <c r="GR105" s="2190"/>
      <c r="JD105" s="2336">
        <f>'I - Capital RLM'!A105</f>
        <v>75</v>
      </c>
      <c r="JE105" s="2606">
        <f>'I - Capital RLM'!B105</f>
        <v>0</v>
      </c>
      <c r="JF105" s="2717">
        <f>'I - Capital RLM'!C105</f>
        <v>0</v>
      </c>
      <c r="JG105" s="2717">
        <f>'I - Capital RLM'!D105</f>
        <v>0</v>
      </c>
      <c r="JH105" s="2689">
        <f>'I - Capital RLM'!E105</f>
        <v>0</v>
      </c>
      <c r="JI105" s="2198">
        <f>'I - Capital RLM'!F105</f>
        <v>0</v>
      </c>
      <c r="JJ105" s="2717">
        <f>'I - Capital RLM'!G105</f>
        <v>0</v>
      </c>
      <c r="JK105" s="2717">
        <f>'I - Capital RLM'!H105</f>
        <v>0</v>
      </c>
      <c r="JL105" s="2689">
        <f>'I - Capital RLM'!I105</f>
        <v>0</v>
      </c>
      <c r="JM105" s="2323"/>
      <c r="JN105" s="2130">
        <f>'I - Capital RLM'!K105</f>
        <v>0</v>
      </c>
      <c r="JO105" s="2323">
        <f>IF(AND(JK105&gt;0,JE105=""),1,0)</f>
        <v>0</v>
      </c>
      <c r="LL105" s="1281"/>
      <c r="LM105" s="2461">
        <f>'M - Aged Debtors'!B105</f>
        <v>0</v>
      </c>
      <c r="LN105" s="2462">
        <f>'M - Aged Debtors'!C105</f>
        <v>0</v>
      </c>
      <c r="LO105" s="2463">
        <f>'M - Aged Debtors'!D105</f>
        <v>0</v>
      </c>
      <c r="LP105" s="2464">
        <f>'M - Aged Debtors'!E105</f>
        <v>0</v>
      </c>
      <c r="LQ105" s="2465">
        <f>'M - Aged Debtors'!F105</f>
        <v>0</v>
      </c>
      <c r="LR105" s="902" t="str">
        <f>'M - Aged Debtors'!G105</f>
        <v/>
      </c>
      <c r="LS105" s="899" t="str">
        <f>'M - Aged Debtors'!H105</f>
        <v/>
      </c>
      <c r="LT105" s="899" t="str">
        <f>'M - Aged Debtors'!I105</f>
        <v/>
      </c>
      <c r="LU105" s="900" t="str">
        <f>'M - Aged Debtors'!J105</f>
        <v/>
      </c>
      <c r="LV105" s="2043">
        <f>'M - Aged Debtors'!K105</f>
        <v>0</v>
      </c>
      <c r="LX105" s="2903" t="str">
        <f>'N - GMS'!A105</f>
        <v>Suturing</v>
      </c>
      <c r="LY105" s="2904"/>
      <c r="LZ105" s="511">
        <f>'N - GMS'!C105</f>
        <v>80</v>
      </c>
      <c r="MA105" s="71">
        <f>'N - GMS'!D105</f>
        <v>0</v>
      </c>
      <c r="MB105" s="2495">
        <f>'N - GMS'!E105</f>
        <v>0</v>
      </c>
      <c r="MC105" s="2495">
        <f>'N - GMS'!F105</f>
        <v>0</v>
      </c>
      <c r="MD105" s="513">
        <f>'N - GMS'!G105</f>
        <v>0</v>
      </c>
      <c r="ME105" s="231"/>
      <c r="MF105" s="1125">
        <f>'N - GMS'!I105</f>
        <v>0</v>
      </c>
    </row>
    <row r="106" spans="57:344" ht="20" customHeight="1" thickBot="1">
      <c r="BE106" s="1323">
        <v>66</v>
      </c>
      <c r="BF106" s="2718">
        <f>'B - Monthly Positions'!B107</f>
        <v>0</v>
      </c>
      <c r="BG106" s="2479" t="s">
        <v>295</v>
      </c>
      <c r="BH106" s="2012">
        <f>'B - Monthly Positions'!D107</f>
        <v>0</v>
      </c>
      <c r="BI106" s="2013">
        <f>'B - Monthly Positions'!E107</f>
        <v>0</v>
      </c>
      <c r="BJ106" s="2013">
        <f>'B - Monthly Positions'!F107</f>
        <v>0</v>
      </c>
      <c r="BK106" s="2013">
        <f>'B - Monthly Positions'!G107</f>
        <v>0</v>
      </c>
      <c r="BL106" s="2013">
        <f>'B - Monthly Positions'!H107</f>
        <v>0</v>
      </c>
      <c r="BM106" s="2013">
        <f>'B - Monthly Positions'!I107</f>
        <v>0</v>
      </c>
      <c r="BN106" s="2013">
        <f>'B - Monthly Positions'!J107</f>
        <v>0</v>
      </c>
      <c r="BO106" s="2013">
        <f>'B - Monthly Positions'!K107</f>
        <v>0</v>
      </c>
      <c r="BP106" s="2013">
        <f>'B - Monthly Positions'!L107</f>
        <v>0</v>
      </c>
      <c r="BQ106" s="2013">
        <f>'B - Monthly Positions'!M107</f>
        <v>0</v>
      </c>
      <c r="BR106" s="2013">
        <f>'B - Monthly Positions'!N107</f>
        <v>0</v>
      </c>
      <c r="BS106" s="2621">
        <f>'B - Monthly Positions'!O107</f>
        <v>0</v>
      </c>
      <c r="BT106" s="1178">
        <f>'B - Monthly Positions'!P107</f>
        <v>0</v>
      </c>
      <c r="BU106" s="1172">
        <f>'B - Monthly Positions'!Q107</f>
        <v>0</v>
      </c>
      <c r="BX106" s="100">
        <f>'B1 - Net Exp Profiles'!A106</f>
        <v>76</v>
      </c>
      <c r="BY106" s="1407" t="str">
        <f>'B1 - Net Exp Profiles'!B106</f>
        <v>Gross Primary Care Expenditure Movement</v>
      </c>
      <c r="BZ106" s="1379">
        <f>'B1 - Net Exp Profiles'!C106</f>
        <v>0</v>
      </c>
      <c r="CA106" s="1379">
        <f>'B1 - Net Exp Profiles'!D106</f>
        <v>0</v>
      </c>
      <c r="CB106" s="1379">
        <f>'B1 - Net Exp Profiles'!E106</f>
        <v>0</v>
      </c>
      <c r="CC106" s="1379">
        <f>'B1 - Net Exp Profiles'!F106</f>
        <v>0</v>
      </c>
      <c r="CD106" s="1379">
        <f>'B1 - Net Exp Profiles'!G106</f>
        <v>0</v>
      </c>
      <c r="CE106" s="1379">
        <f>'B1 - Net Exp Profiles'!H106</f>
        <v>0</v>
      </c>
      <c r="CF106" s="1379">
        <f>'B1 - Net Exp Profiles'!I106</f>
        <v>0</v>
      </c>
      <c r="CG106" s="1379">
        <f>'B1 - Net Exp Profiles'!J106</f>
        <v>0</v>
      </c>
      <c r="CH106" s="1379">
        <f>'B1 - Net Exp Profiles'!K106</f>
        <v>0</v>
      </c>
      <c r="CI106" s="1379">
        <f>'B1 - Net Exp Profiles'!L106</f>
        <v>0</v>
      </c>
      <c r="CJ106" s="1379">
        <f>'B1 - Net Exp Profiles'!M106</f>
        <v>0</v>
      </c>
      <c r="CK106" s="1514">
        <f>'B1 - Net Exp Profiles'!N106</f>
        <v>0</v>
      </c>
      <c r="CL106" s="1511">
        <f>'B1 - Net Exp Profiles'!O106</f>
        <v>0</v>
      </c>
      <c r="CM106" s="1208">
        <f>'B1 - Net Exp Profiles'!P106</f>
        <v>0</v>
      </c>
      <c r="DF106" s="2137">
        <f>'B3 - COVID-19'!A104</f>
        <v>88</v>
      </c>
      <c r="DG106" s="2146" t="str">
        <f>'B3 - COVID-19'!B104</f>
        <v xml:space="preserve">Medical &amp; Dental </v>
      </c>
      <c r="DH106" s="1476">
        <f>'B3 - COVID-19'!C104</f>
        <v>0</v>
      </c>
      <c r="DI106" s="1473">
        <f>'B3 - COVID-19'!D104</f>
        <v>0</v>
      </c>
      <c r="DJ106" s="1473">
        <f>'B3 - COVID-19'!E104</f>
        <v>0</v>
      </c>
      <c r="DK106" s="1473">
        <f>'B3 - COVID-19'!F104</f>
        <v>0</v>
      </c>
      <c r="DL106" s="1473">
        <f>'B3 - COVID-19'!G104</f>
        <v>0</v>
      </c>
      <c r="DM106" s="1473">
        <f>'B3 - COVID-19'!H104</f>
        <v>0</v>
      </c>
      <c r="DN106" s="1473">
        <f>'B3 - COVID-19'!I104</f>
        <v>0</v>
      </c>
      <c r="DO106" s="1473">
        <f>'B3 - COVID-19'!J104</f>
        <v>0</v>
      </c>
      <c r="DP106" s="1473">
        <f>'B3 - COVID-19'!K104</f>
        <v>0</v>
      </c>
      <c r="DQ106" s="1473">
        <f>'B3 - COVID-19'!L104</f>
        <v>0</v>
      </c>
      <c r="DR106" s="1473">
        <f>'B3 - COVID-19'!M104</f>
        <v>0</v>
      </c>
      <c r="DS106" s="1480">
        <f>'B3 - COVID-19'!N104</f>
        <v>0</v>
      </c>
      <c r="DT106" s="2087">
        <f>'B3 - COVID-19'!O104</f>
        <v>0</v>
      </c>
      <c r="DU106" s="2088">
        <f>'B3 - COVID-19'!P104</f>
        <v>0</v>
      </c>
      <c r="DV106" s="85"/>
      <c r="DW106" s="85"/>
      <c r="GF106" s="386">
        <f>'E - Resource Limits'!A106</f>
        <v>85</v>
      </c>
      <c r="GG106" s="644">
        <f>'E - Resource Limits'!B106</f>
        <v>0</v>
      </c>
      <c r="GH106" s="27">
        <f>'E - Resource Limits'!C106</f>
        <v>0</v>
      </c>
      <c r="GI106" s="27">
        <f>'E - Resource Limits'!D106</f>
        <v>0</v>
      </c>
      <c r="GJ106" s="27">
        <f>'E - Resource Limits'!E106</f>
        <v>0</v>
      </c>
      <c r="GK106" s="27">
        <f>'E - Resource Limits'!F106</f>
        <v>0</v>
      </c>
      <c r="GL106" s="2823">
        <f>'E - Resource Limits'!G106</f>
        <v>0</v>
      </c>
      <c r="GM106" s="213">
        <f>'E - Resource Limits'!H106</f>
        <v>0</v>
      </c>
      <c r="GN106" s="2856">
        <f>'E - Resource Limits'!I106</f>
        <v>0</v>
      </c>
      <c r="GO106" s="1941"/>
      <c r="GP106" s="1941"/>
      <c r="GQ106" s="1941"/>
      <c r="GR106" s="2190"/>
      <c r="JD106" s="2570">
        <f>'I - Capital RLM'!A106</f>
        <v>76</v>
      </c>
      <c r="JE106" s="2633" t="str">
        <f>'I - Capital RLM'!B106</f>
        <v>Sub Total</v>
      </c>
      <c r="JF106" s="2300">
        <f>'I - Capital RLM'!C106</f>
        <v>0</v>
      </c>
      <c r="JG106" s="2300">
        <f>'I - Capital RLM'!D106</f>
        <v>0</v>
      </c>
      <c r="JH106" s="2300">
        <f>'I - Capital RLM'!E106</f>
        <v>0</v>
      </c>
      <c r="JI106" s="2198">
        <f>'I - Capital RLM'!F106</f>
        <v>0</v>
      </c>
      <c r="JJ106" s="2300">
        <f>'I - Capital RLM'!G106</f>
        <v>0</v>
      </c>
      <c r="JK106" s="2300">
        <f>'I - Capital RLM'!H106</f>
        <v>0</v>
      </c>
      <c r="JL106" s="2300">
        <f>'I - Capital RLM'!I106</f>
        <v>0</v>
      </c>
      <c r="JM106" s="2323"/>
      <c r="JN106" s="822"/>
      <c r="JO106" s="2323">
        <f>SUM(JO101:JO105)</f>
        <v>0</v>
      </c>
      <c r="LL106" s="1281"/>
      <c r="LM106" s="2461">
        <f>'M - Aged Debtors'!B106</f>
        <v>0</v>
      </c>
      <c r="LN106" s="2462">
        <f>'M - Aged Debtors'!C106</f>
        <v>0</v>
      </c>
      <c r="LO106" s="2463">
        <f>'M - Aged Debtors'!D106</f>
        <v>0</v>
      </c>
      <c r="LP106" s="2464">
        <f>'M - Aged Debtors'!E106</f>
        <v>0</v>
      </c>
      <c r="LQ106" s="2465">
        <f>'M - Aged Debtors'!F106</f>
        <v>0</v>
      </c>
      <c r="LR106" s="902" t="str">
        <f>'M - Aged Debtors'!G106</f>
        <v/>
      </c>
      <c r="LS106" s="899" t="str">
        <f>'M - Aged Debtors'!H106</f>
        <v/>
      </c>
      <c r="LT106" s="899" t="str">
        <f>'M - Aged Debtors'!I106</f>
        <v/>
      </c>
      <c r="LU106" s="900" t="str">
        <f>'M - Aged Debtors'!J106</f>
        <v/>
      </c>
      <c r="LV106" s="2043">
        <f>'M - Aged Debtors'!K106</f>
        <v>0</v>
      </c>
      <c r="LX106" s="2903" t="str">
        <f>'N - GMS'!A106</f>
        <v>Swine Flu</v>
      </c>
      <c r="LY106" s="2909"/>
      <c r="LZ106" s="511">
        <f>'N - GMS'!C106</f>
        <v>81</v>
      </c>
      <c r="MA106" s="71">
        <f>'N - GMS'!D106</f>
        <v>0</v>
      </c>
      <c r="MB106" s="2495">
        <f>'N - GMS'!E106</f>
        <v>0</v>
      </c>
      <c r="MC106" s="2495">
        <f>'N - GMS'!F106</f>
        <v>0</v>
      </c>
      <c r="MD106" s="513">
        <f>'N - GMS'!G106</f>
        <v>0</v>
      </c>
      <c r="ME106" s="231"/>
      <c r="MF106" s="1125">
        <f>'N - GMS'!I106</f>
        <v>0</v>
      </c>
    </row>
    <row r="107" spans="57:344" ht="20" customHeight="1" thickBot="1">
      <c r="BE107" s="155">
        <v>67</v>
      </c>
      <c r="BF107" s="1206" t="str">
        <f>'B - Monthly Positions'!B108</f>
        <v>Total</v>
      </c>
      <c r="BG107" s="1207" t="s">
        <v>295</v>
      </c>
      <c r="BH107" s="1251">
        <f>'B - Monthly Positions'!D108</f>
        <v>0</v>
      </c>
      <c r="BI107" s="1251">
        <f>'B - Monthly Positions'!E108</f>
        <v>0</v>
      </c>
      <c r="BJ107" s="1251">
        <f>'B - Monthly Positions'!F108</f>
        <v>0</v>
      </c>
      <c r="BK107" s="1251">
        <f>'B - Monthly Positions'!G108</f>
        <v>0</v>
      </c>
      <c r="BL107" s="1251">
        <f>'B - Monthly Positions'!H108</f>
        <v>0</v>
      </c>
      <c r="BM107" s="1251">
        <f>'B - Monthly Positions'!I108</f>
        <v>0</v>
      </c>
      <c r="BN107" s="1251">
        <f>'B - Monthly Positions'!J108</f>
        <v>0</v>
      </c>
      <c r="BO107" s="1251">
        <f>'B - Monthly Positions'!K108</f>
        <v>0</v>
      </c>
      <c r="BP107" s="1251">
        <f>'B - Monthly Positions'!L108</f>
        <v>0</v>
      </c>
      <c r="BQ107" s="1251">
        <f>'B - Monthly Positions'!M108</f>
        <v>0</v>
      </c>
      <c r="BR107" s="1251">
        <f>'B - Monthly Positions'!N108</f>
        <v>0</v>
      </c>
      <c r="BS107" s="1251">
        <f>'B - Monthly Positions'!O108</f>
        <v>0</v>
      </c>
      <c r="BT107" s="1208">
        <f>'B - Monthly Positions'!P108</f>
        <v>0</v>
      </c>
      <c r="BU107" s="1245">
        <f>'B - Monthly Positions'!Q108</f>
        <v>0</v>
      </c>
      <c r="BX107" s="965">
        <f>'B1 - Net Exp Profiles'!A107</f>
        <v>77</v>
      </c>
      <c r="BY107" s="1408" t="str">
        <f>'B1 - Net Exp Profiles'!B107</f>
        <v>Total Primary Care Savings - Current Plan</v>
      </c>
      <c r="BZ107" s="1428">
        <f>'B1 - Net Exp Profiles'!C107</f>
        <v>0</v>
      </c>
      <c r="CA107" s="1429">
        <f>'B1 - Net Exp Profiles'!D107</f>
        <v>0</v>
      </c>
      <c r="CB107" s="1429">
        <f>'B1 - Net Exp Profiles'!E107</f>
        <v>0</v>
      </c>
      <c r="CC107" s="1429">
        <f>'B1 - Net Exp Profiles'!F107</f>
        <v>0</v>
      </c>
      <c r="CD107" s="1429">
        <f>'B1 - Net Exp Profiles'!G107</f>
        <v>0</v>
      </c>
      <c r="CE107" s="1429">
        <f>'B1 - Net Exp Profiles'!H107</f>
        <v>0</v>
      </c>
      <c r="CF107" s="1429">
        <f>'B1 - Net Exp Profiles'!I107</f>
        <v>0</v>
      </c>
      <c r="CG107" s="1429">
        <f>'B1 - Net Exp Profiles'!J107</f>
        <v>0</v>
      </c>
      <c r="CH107" s="1429">
        <f>'B1 - Net Exp Profiles'!K107</f>
        <v>0</v>
      </c>
      <c r="CI107" s="1429">
        <f>'B1 - Net Exp Profiles'!L107</f>
        <v>0</v>
      </c>
      <c r="CJ107" s="1429">
        <f>'B1 - Net Exp Profiles'!M107</f>
        <v>0</v>
      </c>
      <c r="CK107" s="1430">
        <f>'B1 - Net Exp Profiles'!N107</f>
        <v>0</v>
      </c>
      <c r="CL107" s="1366">
        <f>'B1 - Net Exp Profiles'!O107</f>
        <v>0</v>
      </c>
      <c r="CM107" s="1208">
        <f>'B1 - Net Exp Profiles'!P107</f>
        <v>0</v>
      </c>
      <c r="DF107" s="2137">
        <f>'B3 - COVID-19'!A105</f>
        <v>89</v>
      </c>
      <c r="DG107" s="2146" t="str">
        <f>'B3 - COVID-19'!B105</f>
        <v xml:space="preserve">Nursing &amp; Midwifery Registered </v>
      </c>
      <c r="DH107" s="1476">
        <f>'B3 - COVID-19'!C105</f>
        <v>0</v>
      </c>
      <c r="DI107" s="1473">
        <f>'B3 - COVID-19'!D105</f>
        <v>0</v>
      </c>
      <c r="DJ107" s="1473">
        <f>'B3 - COVID-19'!E105</f>
        <v>0</v>
      </c>
      <c r="DK107" s="1473">
        <f>'B3 - COVID-19'!F105</f>
        <v>0</v>
      </c>
      <c r="DL107" s="1473">
        <f>'B3 - COVID-19'!G105</f>
        <v>0</v>
      </c>
      <c r="DM107" s="1473">
        <f>'B3 - COVID-19'!H105</f>
        <v>0</v>
      </c>
      <c r="DN107" s="1473">
        <f>'B3 - COVID-19'!I105</f>
        <v>0</v>
      </c>
      <c r="DO107" s="1473">
        <f>'B3 - COVID-19'!J105</f>
        <v>0</v>
      </c>
      <c r="DP107" s="1473">
        <f>'B3 - COVID-19'!K105</f>
        <v>0</v>
      </c>
      <c r="DQ107" s="1473">
        <f>'B3 - COVID-19'!L105</f>
        <v>0</v>
      </c>
      <c r="DR107" s="1473">
        <f>'B3 - COVID-19'!M105</f>
        <v>0</v>
      </c>
      <c r="DS107" s="1480">
        <f>'B3 - COVID-19'!N105</f>
        <v>0</v>
      </c>
      <c r="DT107" s="2087">
        <f>'B3 - COVID-19'!O105</f>
        <v>0</v>
      </c>
      <c r="DU107" s="2088">
        <f>'B3 - COVID-19'!P105</f>
        <v>0</v>
      </c>
      <c r="DV107" s="85"/>
      <c r="DW107" s="85"/>
      <c r="GF107" s="386">
        <f>'E - Resource Limits'!A107</f>
        <v>86</v>
      </c>
      <c r="GG107" s="644">
        <f>'E - Resource Limits'!B107</f>
        <v>0</v>
      </c>
      <c r="GH107" s="27">
        <f>'E - Resource Limits'!C107</f>
        <v>0</v>
      </c>
      <c r="GI107" s="27">
        <f>'E - Resource Limits'!D107</f>
        <v>0</v>
      </c>
      <c r="GJ107" s="27">
        <f>'E - Resource Limits'!E107</f>
        <v>0</v>
      </c>
      <c r="GK107" s="27">
        <f>'E - Resource Limits'!F107</f>
        <v>0</v>
      </c>
      <c r="GL107" s="2823">
        <f>'E - Resource Limits'!G107</f>
        <v>0</v>
      </c>
      <c r="GM107" s="213">
        <f>'E - Resource Limits'!H107</f>
        <v>0</v>
      </c>
      <c r="GN107" s="2856">
        <f>'E - Resource Limits'!I107</f>
        <v>0</v>
      </c>
      <c r="GO107" s="1941"/>
      <c r="GP107" s="1941"/>
      <c r="GQ107" s="1941"/>
      <c r="GR107" s="2190"/>
      <c r="JD107" s="2578"/>
      <c r="JE107" s="2637"/>
      <c r="JF107" s="2360"/>
      <c r="JG107" s="2360"/>
      <c r="JH107" s="2360"/>
      <c r="JI107" s="2198"/>
      <c r="JJ107" s="2360"/>
      <c r="JK107" s="2360"/>
      <c r="JL107" s="2360"/>
      <c r="JM107" s="2323"/>
      <c r="JN107" s="822"/>
      <c r="JO107" s="2323"/>
      <c r="LL107" s="1281"/>
      <c r="LM107" s="2461">
        <f>'M - Aged Debtors'!B107</f>
        <v>0</v>
      </c>
      <c r="LN107" s="2462">
        <f>'M - Aged Debtors'!C107</f>
        <v>0</v>
      </c>
      <c r="LO107" s="2463">
        <f>'M - Aged Debtors'!D107</f>
        <v>0</v>
      </c>
      <c r="LP107" s="2464">
        <f>'M - Aged Debtors'!E107</f>
        <v>0</v>
      </c>
      <c r="LQ107" s="2465">
        <f>'M - Aged Debtors'!F107</f>
        <v>0</v>
      </c>
      <c r="LR107" s="902" t="str">
        <f>'M - Aged Debtors'!G107</f>
        <v/>
      </c>
      <c r="LS107" s="899" t="str">
        <f>'M - Aged Debtors'!H107</f>
        <v/>
      </c>
      <c r="LT107" s="899" t="str">
        <f>'M - Aged Debtors'!I107</f>
        <v/>
      </c>
      <c r="LU107" s="900" t="str">
        <f>'M - Aged Debtors'!J107</f>
        <v/>
      </c>
      <c r="LV107" s="2043">
        <f>'M - Aged Debtors'!K107</f>
        <v>0</v>
      </c>
      <c r="LX107" s="2903" t="str">
        <f>'N - GMS'!A107</f>
        <v>Transport/Ambulance costs</v>
      </c>
      <c r="LY107" s="2909"/>
      <c r="LZ107" s="511">
        <f>'N - GMS'!C107</f>
        <v>82</v>
      </c>
      <c r="MA107" s="71">
        <f>'N - GMS'!D107</f>
        <v>0</v>
      </c>
      <c r="MB107" s="2495">
        <f>'N - GMS'!E107</f>
        <v>0</v>
      </c>
      <c r="MC107" s="2495">
        <f>'N - GMS'!F107</f>
        <v>0</v>
      </c>
      <c r="MD107" s="513">
        <f>'N - GMS'!G107</f>
        <v>0</v>
      </c>
      <c r="ME107" s="231"/>
      <c r="MF107" s="1125">
        <f>'N - GMS'!I107</f>
        <v>0</v>
      </c>
    </row>
    <row r="108" spans="57:344" ht="20" customHeight="1" thickBot="1">
      <c r="BG108" s="1573" t="str">
        <f>'B - Monthly Positions'!C109</f>
        <v>Phasing</v>
      </c>
      <c r="BH108" s="1571" t="e">
        <f>'B - Monthly Positions'!D109</f>
        <v>#DIV/0!</v>
      </c>
      <c r="BI108" s="1571" t="e">
        <f>'B - Monthly Positions'!E109</f>
        <v>#DIV/0!</v>
      </c>
      <c r="BJ108" s="1571" t="e">
        <f>'B - Monthly Positions'!F109</f>
        <v>#DIV/0!</v>
      </c>
      <c r="BK108" s="1571" t="e">
        <f>'B - Monthly Positions'!G109</f>
        <v>#DIV/0!</v>
      </c>
      <c r="BL108" s="1571" t="e">
        <f>'B - Monthly Positions'!H109</f>
        <v>#DIV/0!</v>
      </c>
      <c r="BM108" s="1571" t="e">
        <f>'B - Monthly Positions'!I109</f>
        <v>#DIV/0!</v>
      </c>
      <c r="BN108" s="1571" t="e">
        <f>'B - Monthly Positions'!J109</f>
        <v>#DIV/0!</v>
      </c>
      <c r="BO108" s="1571" t="e">
        <f>'B - Monthly Positions'!K109</f>
        <v>#DIV/0!</v>
      </c>
      <c r="BP108" s="1571" t="e">
        <f>'B - Monthly Positions'!L109</f>
        <v>#DIV/0!</v>
      </c>
      <c r="BQ108" s="1571" t="e">
        <f>'B - Monthly Positions'!M109</f>
        <v>#DIV/0!</v>
      </c>
      <c r="BR108" s="1571" t="e">
        <f>'B - Monthly Positions'!N109</f>
        <v>#DIV/0!</v>
      </c>
      <c r="BS108" s="1571" t="e">
        <f>'B - Monthly Positions'!O109</f>
        <v>#DIV/0!</v>
      </c>
      <c r="BT108" s="1572" t="e">
        <f>'B - Monthly Positions'!P109</f>
        <v>#DIV/0!</v>
      </c>
      <c r="BX108" s="97">
        <f>'B1 - Net Exp Profiles'!A108</f>
        <v>78</v>
      </c>
      <c r="BY108" s="1406" t="str">
        <f>'B1 - Net Exp Profiles'!B108</f>
        <v>Primary Care Savings - Actual/Forecast</v>
      </c>
      <c r="BZ108" s="1431">
        <f>'B1 - Net Exp Profiles'!C108</f>
        <v>0</v>
      </c>
      <c r="CA108" s="1432">
        <f>'B1 - Net Exp Profiles'!D108</f>
        <v>0</v>
      </c>
      <c r="CB108" s="1432">
        <f>'B1 - Net Exp Profiles'!E108</f>
        <v>0</v>
      </c>
      <c r="CC108" s="1432">
        <f>'B1 - Net Exp Profiles'!F108</f>
        <v>0</v>
      </c>
      <c r="CD108" s="1432">
        <f>'B1 - Net Exp Profiles'!G108</f>
        <v>0</v>
      </c>
      <c r="CE108" s="1432">
        <f>'B1 - Net Exp Profiles'!H108</f>
        <v>0</v>
      </c>
      <c r="CF108" s="1432">
        <f>'B1 - Net Exp Profiles'!I108</f>
        <v>0</v>
      </c>
      <c r="CG108" s="1432">
        <f>'B1 - Net Exp Profiles'!J108</f>
        <v>0</v>
      </c>
      <c r="CH108" s="1432">
        <f>'B1 - Net Exp Profiles'!K108</f>
        <v>0</v>
      </c>
      <c r="CI108" s="1432">
        <f>'B1 - Net Exp Profiles'!L108</f>
        <v>0</v>
      </c>
      <c r="CJ108" s="1432">
        <f>'B1 - Net Exp Profiles'!M108</f>
        <v>0</v>
      </c>
      <c r="CK108" s="1433">
        <f>'B1 - Net Exp Profiles'!N108</f>
        <v>0</v>
      </c>
      <c r="CL108" s="1367">
        <f>'B1 - Net Exp Profiles'!O108</f>
        <v>0</v>
      </c>
      <c r="CM108" s="1349">
        <f>'B1 - Net Exp Profiles'!P108</f>
        <v>0</v>
      </c>
      <c r="DF108" s="2137">
        <f>'B3 - COVID-19'!A106</f>
        <v>90</v>
      </c>
      <c r="DG108" s="2146" t="str">
        <f>'B3 - COVID-19'!B106</f>
        <v>Prof Scientific &amp; Technical</v>
      </c>
      <c r="DH108" s="1476">
        <f>'B3 - COVID-19'!C106</f>
        <v>0</v>
      </c>
      <c r="DI108" s="1473">
        <f>'B3 - COVID-19'!D106</f>
        <v>0</v>
      </c>
      <c r="DJ108" s="1473">
        <f>'B3 - COVID-19'!E106</f>
        <v>0</v>
      </c>
      <c r="DK108" s="1473">
        <f>'B3 - COVID-19'!F106</f>
        <v>0</v>
      </c>
      <c r="DL108" s="1473">
        <f>'B3 - COVID-19'!G106</f>
        <v>0</v>
      </c>
      <c r="DM108" s="1473">
        <f>'B3 - COVID-19'!H106</f>
        <v>0</v>
      </c>
      <c r="DN108" s="1473">
        <f>'B3 - COVID-19'!I106</f>
        <v>0</v>
      </c>
      <c r="DO108" s="1473">
        <f>'B3 - COVID-19'!J106</f>
        <v>0</v>
      </c>
      <c r="DP108" s="1473">
        <f>'B3 - COVID-19'!K106</f>
        <v>0</v>
      </c>
      <c r="DQ108" s="1473">
        <f>'B3 - COVID-19'!L106</f>
        <v>0</v>
      </c>
      <c r="DR108" s="1473">
        <f>'B3 - COVID-19'!M106</f>
        <v>0</v>
      </c>
      <c r="DS108" s="1480">
        <f>'B3 - COVID-19'!N106</f>
        <v>0</v>
      </c>
      <c r="DT108" s="2087">
        <f>'B3 - COVID-19'!O106</f>
        <v>0</v>
      </c>
      <c r="DU108" s="2088">
        <f>'B3 - COVID-19'!P106</f>
        <v>0</v>
      </c>
      <c r="DV108" s="85"/>
      <c r="DW108" s="85"/>
      <c r="GF108" s="386">
        <f>'E - Resource Limits'!A108</f>
        <v>87</v>
      </c>
      <c r="GG108" s="644">
        <f>'E - Resource Limits'!B108</f>
        <v>0</v>
      </c>
      <c r="GH108" s="27">
        <f>'E - Resource Limits'!C108</f>
        <v>0</v>
      </c>
      <c r="GI108" s="27">
        <f>'E - Resource Limits'!D108</f>
        <v>0</v>
      </c>
      <c r="GJ108" s="27">
        <f>'E - Resource Limits'!E108</f>
        <v>0</v>
      </c>
      <c r="GK108" s="27">
        <f>'E - Resource Limits'!F108</f>
        <v>0</v>
      </c>
      <c r="GL108" s="2823">
        <f>'E - Resource Limits'!G108</f>
        <v>0</v>
      </c>
      <c r="GM108" s="213">
        <f>'E - Resource Limits'!H108</f>
        <v>0</v>
      </c>
      <c r="GN108" s="2856">
        <f>'E - Resource Limits'!I108</f>
        <v>0</v>
      </c>
      <c r="GO108" s="1941"/>
      <c r="GP108" s="1941"/>
      <c r="GQ108" s="1941"/>
      <c r="GR108" s="2190"/>
      <c r="JD108" s="2336"/>
      <c r="JE108" s="2715" t="str">
        <f>'I - Capital RLM'!B108</f>
        <v>Donations:</v>
      </c>
      <c r="JF108" s="2592"/>
      <c r="JG108" s="2592"/>
      <c r="JH108" s="2592"/>
      <c r="JI108" s="2198"/>
      <c r="JJ108" s="2592"/>
      <c r="JK108" s="2592"/>
      <c r="JL108" s="2592"/>
      <c r="JM108" s="2323"/>
      <c r="JN108" s="822"/>
      <c r="JO108" s="2323"/>
      <c r="LL108" s="1281"/>
      <c r="LM108" s="2461">
        <f>'M - Aged Debtors'!B108</f>
        <v>0</v>
      </c>
      <c r="LN108" s="2462">
        <f>'M - Aged Debtors'!C108</f>
        <v>0</v>
      </c>
      <c r="LO108" s="2463">
        <f>'M - Aged Debtors'!D108</f>
        <v>0</v>
      </c>
      <c r="LP108" s="2464">
        <f>'M - Aged Debtors'!E108</f>
        <v>0</v>
      </c>
      <c r="LQ108" s="2465">
        <f>'M - Aged Debtors'!F108</f>
        <v>0</v>
      </c>
      <c r="LR108" s="902" t="str">
        <f>'M - Aged Debtors'!G108</f>
        <v/>
      </c>
      <c r="LS108" s="899" t="str">
        <f>'M - Aged Debtors'!H108</f>
        <v/>
      </c>
      <c r="LT108" s="899" t="str">
        <f>'M - Aged Debtors'!I108</f>
        <v/>
      </c>
      <c r="LU108" s="900" t="str">
        <f>'M - Aged Debtors'!J108</f>
        <v/>
      </c>
      <c r="LV108" s="2043">
        <f>'M - Aged Debtors'!K108</f>
        <v>0</v>
      </c>
      <c r="LX108" s="2903" t="str">
        <f>'N - GMS'!A108</f>
        <v>Vasectomy</v>
      </c>
      <c r="LY108" s="2904"/>
      <c r="LZ108" s="511">
        <f>'N - GMS'!C108</f>
        <v>83</v>
      </c>
      <c r="MA108" s="71">
        <f>'N - GMS'!D108</f>
        <v>0</v>
      </c>
      <c r="MB108" s="2495">
        <f>'N - GMS'!E108</f>
        <v>0</v>
      </c>
      <c r="MC108" s="2495">
        <f>'N - GMS'!F108</f>
        <v>0</v>
      </c>
      <c r="MD108" s="513">
        <f>'N - GMS'!G108</f>
        <v>0</v>
      </c>
      <c r="ME108" s="231"/>
      <c r="MF108" s="1125">
        <f>'N - GMS'!I108</f>
        <v>0</v>
      </c>
    </row>
    <row r="109" spans="57:344" ht="20" customHeight="1" thickBot="1">
      <c r="BX109" s="97">
        <f>'B1 - Net Exp Profiles'!A109</f>
        <v>79</v>
      </c>
      <c r="BY109" s="2793" t="str">
        <f>'B1 - Net Exp Profiles'!B109</f>
        <v>Non Delivery of Finalised (M1) Primary Care Savings due to Covid-19 - Actual/Forecast (Negative Values)</v>
      </c>
      <c r="BZ109" s="2794">
        <f>'B1 - Net Exp Profiles'!C109</f>
        <v>0</v>
      </c>
      <c r="CA109" s="1321">
        <f>'B1 - Net Exp Profiles'!D109</f>
        <v>0</v>
      </c>
      <c r="CB109" s="1321">
        <f>'B1 - Net Exp Profiles'!E109</f>
        <v>0</v>
      </c>
      <c r="CC109" s="1321">
        <f>'B1 - Net Exp Profiles'!F109</f>
        <v>0</v>
      </c>
      <c r="CD109" s="1321">
        <f>'B1 - Net Exp Profiles'!G109</f>
        <v>0</v>
      </c>
      <c r="CE109" s="1321">
        <f>'B1 - Net Exp Profiles'!H109</f>
        <v>0</v>
      </c>
      <c r="CF109" s="1321">
        <f>'B1 - Net Exp Profiles'!I109</f>
        <v>0</v>
      </c>
      <c r="CG109" s="1321">
        <f>'B1 - Net Exp Profiles'!J109</f>
        <v>0</v>
      </c>
      <c r="CH109" s="1321">
        <f>'B1 - Net Exp Profiles'!K109</f>
        <v>0</v>
      </c>
      <c r="CI109" s="1321">
        <f>'B1 - Net Exp Profiles'!L109</f>
        <v>0</v>
      </c>
      <c r="CJ109" s="1321">
        <f>'B1 - Net Exp Profiles'!M109</f>
        <v>0</v>
      </c>
      <c r="CK109" s="1321">
        <f>'B1 - Net Exp Profiles'!N109</f>
        <v>0</v>
      </c>
      <c r="CL109" s="1885">
        <f>'B1 - Net Exp Profiles'!O109</f>
        <v>0</v>
      </c>
      <c r="CM109" s="1885">
        <f>'B1 - Net Exp Profiles'!P109</f>
        <v>0</v>
      </c>
      <c r="DF109" s="2137">
        <f>'B3 - COVID-19'!A107</f>
        <v>91</v>
      </c>
      <c r="DG109" s="2146" t="str">
        <f>'B3 - COVID-19'!B107</f>
        <v xml:space="preserve">Additional Clinical Services </v>
      </c>
      <c r="DH109" s="1476">
        <f>'B3 - COVID-19'!C107</f>
        <v>0</v>
      </c>
      <c r="DI109" s="1473">
        <f>'B3 - COVID-19'!D107</f>
        <v>0</v>
      </c>
      <c r="DJ109" s="1473">
        <f>'B3 - COVID-19'!E107</f>
        <v>0</v>
      </c>
      <c r="DK109" s="1473">
        <f>'B3 - COVID-19'!F107</f>
        <v>0</v>
      </c>
      <c r="DL109" s="1473">
        <f>'B3 - COVID-19'!G107</f>
        <v>0</v>
      </c>
      <c r="DM109" s="1473">
        <f>'B3 - COVID-19'!H107</f>
        <v>0</v>
      </c>
      <c r="DN109" s="1473">
        <f>'B3 - COVID-19'!I107</f>
        <v>0</v>
      </c>
      <c r="DO109" s="1473">
        <f>'B3 - COVID-19'!J107</f>
        <v>0</v>
      </c>
      <c r="DP109" s="1473">
        <f>'B3 - COVID-19'!K107</f>
        <v>0</v>
      </c>
      <c r="DQ109" s="1473">
        <f>'B3 - COVID-19'!L107</f>
        <v>0</v>
      </c>
      <c r="DR109" s="1473">
        <f>'B3 - COVID-19'!M107</f>
        <v>0</v>
      </c>
      <c r="DS109" s="1480">
        <f>'B3 - COVID-19'!N107</f>
        <v>0</v>
      </c>
      <c r="DT109" s="2087">
        <f>'B3 - COVID-19'!O107</f>
        <v>0</v>
      </c>
      <c r="DU109" s="2088">
        <f>'B3 - COVID-19'!P107</f>
        <v>0</v>
      </c>
      <c r="DV109" s="85"/>
      <c r="DW109" s="85"/>
      <c r="GF109" s="386">
        <f>'E - Resource Limits'!A109</f>
        <v>88</v>
      </c>
      <c r="GG109" s="644">
        <f>'E - Resource Limits'!B109</f>
        <v>0</v>
      </c>
      <c r="GH109" s="27">
        <f>'E - Resource Limits'!C109</f>
        <v>0</v>
      </c>
      <c r="GI109" s="27">
        <f>'E - Resource Limits'!D109</f>
        <v>0</v>
      </c>
      <c r="GJ109" s="27">
        <f>'E - Resource Limits'!E109</f>
        <v>0</v>
      </c>
      <c r="GK109" s="27">
        <f>'E - Resource Limits'!F109</f>
        <v>0</v>
      </c>
      <c r="GL109" s="2823">
        <f>'E - Resource Limits'!G109</f>
        <v>0</v>
      </c>
      <c r="GM109" s="213">
        <f>'E - Resource Limits'!H109</f>
        <v>0</v>
      </c>
      <c r="GN109" s="2856">
        <f>'E - Resource Limits'!I109</f>
        <v>0</v>
      </c>
      <c r="GO109" s="1941"/>
      <c r="GP109" s="1941"/>
      <c r="GQ109" s="1941"/>
      <c r="GR109" s="2190"/>
      <c r="JD109" s="2719">
        <f>'I - Capital RLM'!A109</f>
        <v>77</v>
      </c>
      <c r="JE109" s="2720">
        <f>'I - Capital RLM'!B109</f>
        <v>0</v>
      </c>
      <c r="JF109" s="2696">
        <f>'I - Capital RLM'!C109</f>
        <v>0</v>
      </c>
      <c r="JG109" s="2696">
        <f>'I - Capital RLM'!D109</f>
        <v>0</v>
      </c>
      <c r="JH109" s="2721">
        <f>'I - Capital RLM'!E109</f>
        <v>0</v>
      </c>
      <c r="JI109" s="2198">
        <f>'I - Capital RLM'!F109</f>
        <v>0</v>
      </c>
      <c r="JJ109" s="2696">
        <f>'I - Capital RLM'!G109</f>
        <v>0</v>
      </c>
      <c r="JK109" s="2696">
        <f>'I - Capital RLM'!H109</f>
        <v>0</v>
      </c>
      <c r="JL109" s="2721">
        <f>'I - Capital RLM'!I109</f>
        <v>0</v>
      </c>
      <c r="JM109" s="2323"/>
      <c r="JN109" s="2131">
        <f>'I - Capital RLM'!K109</f>
        <v>0</v>
      </c>
      <c r="JO109" s="2323">
        <f>IF(AND(JK109&gt;0,JE109=""),1,0)</f>
        <v>0</v>
      </c>
      <c r="LL109" s="1281"/>
      <c r="LM109" s="2461">
        <f>'M - Aged Debtors'!B109</f>
        <v>0</v>
      </c>
      <c r="LN109" s="2462">
        <f>'M - Aged Debtors'!C109</f>
        <v>0</v>
      </c>
      <c r="LO109" s="2463">
        <f>'M - Aged Debtors'!D109</f>
        <v>0</v>
      </c>
      <c r="LP109" s="2464">
        <f>'M - Aged Debtors'!E109</f>
        <v>0</v>
      </c>
      <c r="LQ109" s="2465">
        <f>'M - Aged Debtors'!F109</f>
        <v>0</v>
      </c>
      <c r="LR109" s="902" t="str">
        <f>'M - Aged Debtors'!G109</f>
        <v/>
      </c>
      <c r="LS109" s="899" t="str">
        <f>'M - Aged Debtors'!H109</f>
        <v/>
      </c>
      <c r="LT109" s="899" t="str">
        <f>'M - Aged Debtors'!I109</f>
        <v/>
      </c>
      <c r="LU109" s="900" t="str">
        <f>'M - Aged Debtors'!J109</f>
        <v/>
      </c>
      <c r="LV109" s="2043">
        <f>'M - Aged Debtors'!K109</f>
        <v>0</v>
      </c>
      <c r="LX109" s="2103" t="str">
        <f>'N - GMS'!A109</f>
        <v>Weight Loss Clinic (inc Exercise Referral)</v>
      </c>
      <c r="LY109" s="2108"/>
      <c r="LZ109" s="511">
        <f>'N - GMS'!C109</f>
        <v>84</v>
      </c>
      <c r="MA109" s="71">
        <f>'N - GMS'!D109</f>
        <v>0</v>
      </c>
      <c r="MB109" s="2495">
        <f>'N - GMS'!E109</f>
        <v>0</v>
      </c>
      <c r="MC109" s="2495">
        <f>'N - GMS'!F109</f>
        <v>0</v>
      </c>
      <c r="MD109" s="513">
        <f>'N - GMS'!G109</f>
        <v>0</v>
      </c>
      <c r="ME109" s="231"/>
      <c r="MF109" s="1125">
        <f>'N - GMS'!I109</f>
        <v>0</v>
      </c>
    </row>
    <row r="110" spans="57:344" ht="20" customHeight="1" thickBot="1">
      <c r="BX110" s="155">
        <f>'B1 - Net Exp Profiles'!A110</f>
        <v>80</v>
      </c>
      <c r="BY110" s="1879" t="str">
        <f>'B1 - Net Exp Profiles'!B110</f>
        <v>Primary Care Savings Movement Not due to Covid-19</v>
      </c>
      <c r="BZ110" s="1352">
        <f>'B1 - Net Exp Profiles'!C110</f>
        <v>0</v>
      </c>
      <c r="CA110" s="1353">
        <f>'B1 - Net Exp Profiles'!D110</f>
        <v>0</v>
      </c>
      <c r="CB110" s="1353">
        <f>'B1 - Net Exp Profiles'!E110</f>
        <v>0</v>
      </c>
      <c r="CC110" s="1353">
        <f>'B1 - Net Exp Profiles'!F110</f>
        <v>0</v>
      </c>
      <c r="CD110" s="1353">
        <f>'B1 - Net Exp Profiles'!G110</f>
        <v>0</v>
      </c>
      <c r="CE110" s="1353">
        <f>'B1 - Net Exp Profiles'!H110</f>
        <v>0</v>
      </c>
      <c r="CF110" s="1353">
        <f>'B1 - Net Exp Profiles'!I110</f>
        <v>0</v>
      </c>
      <c r="CG110" s="1353">
        <f>'B1 - Net Exp Profiles'!J110</f>
        <v>0</v>
      </c>
      <c r="CH110" s="1353">
        <f>'B1 - Net Exp Profiles'!K110</f>
        <v>0</v>
      </c>
      <c r="CI110" s="1353">
        <f>'B1 - Net Exp Profiles'!L110</f>
        <v>0</v>
      </c>
      <c r="CJ110" s="1353">
        <f>'B1 - Net Exp Profiles'!M110</f>
        <v>0</v>
      </c>
      <c r="CK110" s="1510">
        <f>'B1 - Net Exp Profiles'!N110</f>
        <v>0</v>
      </c>
      <c r="CL110" s="1208">
        <f>'B1 - Net Exp Profiles'!O110</f>
        <v>0</v>
      </c>
      <c r="CM110" s="1208">
        <f>'B1 - Net Exp Profiles'!P110</f>
        <v>0</v>
      </c>
      <c r="DF110" s="2137">
        <f>'B3 - COVID-19'!A108</f>
        <v>92</v>
      </c>
      <c r="DG110" s="2146" t="str">
        <f>'B3 - COVID-19'!B108</f>
        <v>Allied Health Professionals</v>
      </c>
      <c r="DH110" s="1476">
        <f>'B3 - COVID-19'!C108</f>
        <v>0</v>
      </c>
      <c r="DI110" s="1473">
        <f>'B3 - COVID-19'!D108</f>
        <v>0</v>
      </c>
      <c r="DJ110" s="1473">
        <f>'B3 - COVID-19'!E108</f>
        <v>0</v>
      </c>
      <c r="DK110" s="1473">
        <f>'B3 - COVID-19'!F108</f>
        <v>0</v>
      </c>
      <c r="DL110" s="1473">
        <f>'B3 - COVID-19'!G108</f>
        <v>0</v>
      </c>
      <c r="DM110" s="1473">
        <f>'B3 - COVID-19'!H108</f>
        <v>0</v>
      </c>
      <c r="DN110" s="1473">
        <f>'B3 - COVID-19'!I108</f>
        <v>0</v>
      </c>
      <c r="DO110" s="1473">
        <f>'B3 - COVID-19'!J108</f>
        <v>0</v>
      </c>
      <c r="DP110" s="1473">
        <f>'B3 - COVID-19'!K108</f>
        <v>0</v>
      </c>
      <c r="DQ110" s="1473">
        <f>'B3 - COVID-19'!L108</f>
        <v>0</v>
      </c>
      <c r="DR110" s="1473">
        <f>'B3 - COVID-19'!M108</f>
        <v>0</v>
      </c>
      <c r="DS110" s="1480">
        <f>'B3 - COVID-19'!N108</f>
        <v>0</v>
      </c>
      <c r="DT110" s="2087">
        <f>'B3 - COVID-19'!O108</f>
        <v>0</v>
      </c>
      <c r="DU110" s="2088">
        <f>'B3 - COVID-19'!P108</f>
        <v>0</v>
      </c>
      <c r="DV110" s="85"/>
      <c r="DW110" s="85"/>
      <c r="GF110" s="386">
        <f>'E - Resource Limits'!A110</f>
        <v>89</v>
      </c>
      <c r="GG110" s="644">
        <f>'E - Resource Limits'!B110</f>
        <v>0</v>
      </c>
      <c r="GH110" s="27">
        <f>'E - Resource Limits'!C110</f>
        <v>0</v>
      </c>
      <c r="GI110" s="27">
        <f>'E - Resource Limits'!D110</f>
        <v>0</v>
      </c>
      <c r="GJ110" s="27">
        <f>'E - Resource Limits'!E110</f>
        <v>0</v>
      </c>
      <c r="GK110" s="27">
        <f>'E - Resource Limits'!F110</f>
        <v>0</v>
      </c>
      <c r="GL110" s="2823">
        <f>'E - Resource Limits'!G110</f>
        <v>0</v>
      </c>
      <c r="GM110" s="213">
        <f>'E - Resource Limits'!H110</f>
        <v>0</v>
      </c>
      <c r="GN110" s="2856">
        <f>'E - Resource Limits'!I110</f>
        <v>0</v>
      </c>
      <c r="GO110" s="1941"/>
      <c r="GP110" s="1941"/>
      <c r="GQ110" s="1941"/>
      <c r="GR110" s="2190"/>
      <c r="JD110" s="2570">
        <f>'I - Capital RLM'!A110</f>
        <v>78</v>
      </c>
      <c r="JE110" s="2633" t="str">
        <f>'I - Capital RLM'!B110</f>
        <v>Sub Total</v>
      </c>
      <c r="JF110" s="2300">
        <f>'I - Capital RLM'!C110</f>
        <v>0</v>
      </c>
      <c r="JG110" s="2300">
        <f>'I - Capital RLM'!D110</f>
        <v>0</v>
      </c>
      <c r="JH110" s="2300">
        <f>'I - Capital RLM'!E110</f>
        <v>0</v>
      </c>
      <c r="JI110" s="2198">
        <f>'I - Capital RLM'!F110</f>
        <v>0</v>
      </c>
      <c r="JJ110" s="2300">
        <f>'I - Capital RLM'!G110</f>
        <v>0</v>
      </c>
      <c r="JK110" s="2300">
        <f>'I - Capital RLM'!H110</f>
        <v>0</v>
      </c>
      <c r="JL110" s="2300">
        <f>'I - Capital RLM'!I110</f>
        <v>0</v>
      </c>
      <c r="JM110" s="2323"/>
      <c r="JN110" s="822"/>
      <c r="JO110" s="2323">
        <f>+JO109</f>
        <v>0</v>
      </c>
      <c r="LL110" s="1281"/>
      <c r="LM110" s="2461">
        <f>'M - Aged Debtors'!B110</f>
        <v>0</v>
      </c>
      <c r="LN110" s="2462">
        <f>'M - Aged Debtors'!C110</f>
        <v>0</v>
      </c>
      <c r="LO110" s="2463">
        <f>'M - Aged Debtors'!D110</f>
        <v>0</v>
      </c>
      <c r="LP110" s="2464">
        <f>'M - Aged Debtors'!E110</f>
        <v>0</v>
      </c>
      <c r="LQ110" s="2465">
        <f>'M - Aged Debtors'!F110</f>
        <v>0</v>
      </c>
      <c r="LR110" s="902" t="str">
        <f>'M - Aged Debtors'!G110</f>
        <v/>
      </c>
      <c r="LS110" s="899" t="str">
        <f>'M - Aged Debtors'!H110</f>
        <v/>
      </c>
      <c r="LT110" s="899" t="str">
        <f>'M - Aged Debtors'!I110</f>
        <v/>
      </c>
      <c r="LU110" s="900" t="str">
        <f>'M - Aged Debtors'!J110</f>
        <v/>
      </c>
      <c r="LV110" s="2043">
        <f>'M - Aged Debtors'!K110</f>
        <v>0</v>
      </c>
      <c r="LX110" s="2903" t="str">
        <f>'N - GMS'!A110</f>
        <v>Wound Care</v>
      </c>
      <c r="LY110" s="2904"/>
      <c r="LZ110" s="511">
        <f>'N - GMS'!C110</f>
        <v>85</v>
      </c>
      <c r="MA110" s="71">
        <f>'N - GMS'!D110</f>
        <v>0</v>
      </c>
      <c r="MB110" s="2495">
        <f>'N - GMS'!E110</f>
        <v>0</v>
      </c>
      <c r="MC110" s="2495">
        <f>'N - GMS'!F110</f>
        <v>0</v>
      </c>
      <c r="MD110" s="513">
        <f>'N - GMS'!G110</f>
        <v>0</v>
      </c>
      <c r="ME110" s="231"/>
      <c r="MF110" s="1125">
        <f>'N - GMS'!I110</f>
        <v>0</v>
      </c>
    </row>
    <row r="111" spans="57:344" ht="20" customHeight="1" thickBot="1">
      <c r="BX111" s="97">
        <f>'B1 - Net Exp Profiles'!A111</f>
        <v>81</v>
      </c>
      <c r="BY111" s="98" t="str">
        <f>'B1 - Net Exp Profiles'!B111</f>
        <v>Primary Care Accountancy Gains - Actual/Forecast</v>
      </c>
      <c r="BZ111" s="1425">
        <f>'B1 - Net Exp Profiles'!C111</f>
        <v>0</v>
      </c>
      <c r="CA111" s="1426">
        <f>'B1 - Net Exp Profiles'!D111</f>
        <v>0</v>
      </c>
      <c r="CB111" s="1426">
        <f>'B1 - Net Exp Profiles'!E111</f>
        <v>0</v>
      </c>
      <c r="CC111" s="1426">
        <f>'B1 - Net Exp Profiles'!F111</f>
        <v>0</v>
      </c>
      <c r="CD111" s="1426">
        <f>'B1 - Net Exp Profiles'!G111</f>
        <v>0</v>
      </c>
      <c r="CE111" s="1426">
        <f>'B1 - Net Exp Profiles'!H111</f>
        <v>0</v>
      </c>
      <c r="CF111" s="1426">
        <f>'B1 - Net Exp Profiles'!I111</f>
        <v>0</v>
      </c>
      <c r="CG111" s="1426">
        <f>'B1 - Net Exp Profiles'!J111</f>
        <v>0</v>
      </c>
      <c r="CH111" s="1426">
        <f>'B1 - Net Exp Profiles'!K111</f>
        <v>0</v>
      </c>
      <c r="CI111" s="1426">
        <f>'B1 - Net Exp Profiles'!L111</f>
        <v>0</v>
      </c>
      <c r="CJ111" s="1426">
        <f>'B1 - Net Exp Profiles'!M111</f>
        <v>0</v>
      </c>
      <c r="CK111" s="1427">
        <f>'B1 - Net Exp Profiles'!N111</f>
        <v>0</v>
      </c>
      <c r="CL111" s="1349">
        <f>'B1 - Net Exp Profiles'!O111</f>
        <v>0</v>
      </c>
      <c r="CM111" s="1349">
        <f>'B1 - Net Exp Profiles'!P111</f>
        <v>0</v>
      </c>
      <c r="DF111" s="2137">
        <f>'B3 - COVID-19'!A109</f>
        <v>93</v>
      </c>
      <c r="DG111" s="2146" t="str">
        <f>'B3 - COVID-19'!B109</f>
        <v xml:space="preserve">Healthcare Scientists </v>
      </c>
      <c r="DH111" s="1476">
        <f>'B3 - COVID-19'!C109</f>
        <v>0</v>
      </c>
      <c r="DI111" s="1473">
        <f>'B3 - COVID-19'!D109</f>
        <v>0</v>
      </c>
      <c r="DJ111" s="1473">
        <f>'B3 - COVID-19'!E109</f>
        <v>0</v>
      </c>
      <c r="DK111" s="1473">
        <f>'B3 - COVID-19'!F109</f>
        <v>0</v>
      </c>
      <c r="DL111" s="1473">
        <f>'B3 - COVID-19'!G109</f>
        <v>0</v>
      </c>
      <c r="DM111" s="1473">
        <f>'B3 - COVID-19'!H109</f>
        <v>0</v>
      </c>
      <c r="DN111" s="1473">
        <f>'B3 - COVID-19'!I109</f>
        <v>0</v>
      </c>
      <c r="DO111" s="1473">
        <f>'B3 - COVID-19'!J109</f>
        <v>0</v>
      </c>
      <c r="DP111" s="1473">
        <f>'B3 - COVID-19'!K109</f>
        <v>0</v>
      </c>
      <c r="DQ111" s="1473">
        <f>'B3 - COVID-19'!L109</f>
        <v>0</v>
      </c>
      <c r="DR111" s="1473">
        <f>'B3 - COVID-19'!M109</f>
        <v>0</v>
      </c>
      <c r="DS111" s="1480">
        <f>'B3 - COVID-19'!N109</f>
        <v>0</v>
      </c>
      <c r="DT111" s="2087">
        <f>'B3 - COVID-19'!O109</f>
        <v>0</v>
      </c>
      <c r="DU111" s="2088">
        <f>'B3 - COVID-19'!P109</f>
        <v>0</v>
      </c>
      <c r="DV111" s="85"/>
      <c r="DW111" s="85"/>
      <c r="GF111" s="391">
        <f>'E - Resource Limits'!A111</f>
        <v>90</v>
      </c>
      <c r="GG111" s="2833" t="str">
        <f>'E - Resource Limits'!B111</f>
        <v>Total Funding</v>
      </c>
      <c r="GH111" s="126">
        <f>'E - Resource Limits'!C111</f>
        <v>0</v>
      </c>
      <c r="GI111" s="126">
        <f>'E - Resource Limits'!D111</f>
        <v>0</v>
      </c>
      <c r="GJ111" s="126">
        <f>'E - Resource Limits'!E111</f>
        <v>0</v>
      </c>
      <c r="GK111" s="126">
        <f>'E - Resource Limits'!F111</f>
        <v>0</v>
      </c>
      <c r="GL111" s="2824">
        <f>'E - Resource Limits'!G111</f>
        <v>0</v>
      </c>
      <c r="GM111" s="128">
        <f>'E - Resource Limits'!H111</f>
        <v>0</v>
      </c>
      <c r="GN111" s="1941"/>
      <c r="GO111" s="1941"/>
      <c r="GP111" s="1941"/>
      <c r="GQ111" s="1941"/>
      <c r="GR111" s="2190"/>
      <c r="JD111" s="2578"/>
      <c r="JE111" s="2637"/>
      <c r="JF111" s="2360"/>
      <c r="JG111" s="2360"/>
      <c r="JH111" s="2360"/>
      <c r="JI111" s="2198"/>
      <c r="JJ111" s="2360"/>
      <c r="JK111" s="2360"/>
      <c r="JL111" s="2360"/>
      <c r="JM111" s="2323"/>
      <c r="JN111" s="822"/>
      <c r="JO111" s="2323"/>
      <c r="LL111" s="1281"/>
      <c r="LM111" s="2461">
        <f>'M - Aged Debtors'!B111</f>
        <v>0</v>
      </c>
      <c r="LN111" s="2462">
        <f>'M - Aged Debtors'!C111</f>
        <v>0</v>
      </c>
      <c r="LO111" s="2463">
        <f>'M - Aged Debtors'!D111</f>
        <v>0</v>
      </c>
      <c r="LP111" s="2464">
        <f>'M - Aged Debtors'!E111</f>
        <v>0</v>
      </c>
      <c r="LQ111" s="2465">
        <f>'M - Aged Debtors'!F111</f>
        <v>0</v>
      </c>
      <c r="LR111" s="902" t="str">
        <f>'M - Aged Debtors'!G111</f>
        <v/>
      </c>
      <c r="LS111" s="899" t="str">
        <f>'M - Aged Debtors'!H111</f>
        <v/>
      </c>
      <c r="LT111" s="899" t="str">
        <f>'M - Aged Debtors'!I111</f>
        <v/>
      </c>
      <c r="LU111" s="900" t="str">
        <f>'M - Aged Debtors'!J111</f>
        <v/>
      </c>
      <c r="LV111" s="2043">
        <f>'M - Aged Debtors'!K111</f>
        <v>0</v>
      </c>
      <c r="LX111" s="2905" t="str">
        <f>'N - GMS'!A111</f>
        <v>Zoladex</v>
      </c>
      <c r="LY111" s="2906"/>
      <c r="LZ111" s="511">
        <f>'N - GMS'!C111</f>
        <v>86</v>
      </c>
      <c r="MA111" s="71">
        <f>'N - GMS'!D111</f>
        <v>0</v>
      </c>
      <c r="MB111" s="2495">
        <f>'N - GMS'!E111</f>
        <v>0</v>
      </c>
      <c r="MC111" s="2495">
        <f>'N - GMS'!F111</f>
        <v>0</v>
      </c>
      <c r="MD111" s="513">
        <f>'N - GMS'!G111</f>
        <v>0</v>
      </c>
      <c r="ME111" s="231"/>
      <c r="MF111" s="1125">
        <f>'N - GMS'!I111</f>
        <v>0</v>
      </c>
    </row>
    <row r="112" spans="57:344" ht="20" customHeight="1" thickBot="1">
      <c r="BX112" s="155">
        <f>'B1 - Net Exp Profiles'!A112</f>
        <v>82</v>
      </c>
      <c r="BY112" s="2812" t="str">
        <f>'B1 - Net Exp Profiles'!B112</f>
        <v>In Year Operational Primary Care Expenditure Cost Reduction Due To C19 (Positive Values)</v>
      </c>
      <c r="BZ112" s="2796">
        <f>'B1 - Net Exp Profiles'!C112</f>
        <v>0</v>
      </c>
      <c r="CA112" s="2797">
        <f>'B1 - Net Exp Profiles'!D112</f>
        <v>0</v>
      </c>
      <c r="CB112" s="2797">
        <f>'B1 - Net Exp Profiles'!E112</f>
        <v>0</v>
      </c>
      <c r="CC112" s="2797">
        <f>'B1 - Net Exp Profiles'!F112</f>
        <v>0</v>
      </c>
      <c r="CD112" s="2797">
        <f>'B1 - Net Exp Profiles'!G112</f>
        <v>0</v>
      </c>
      <c r="CE112" s="2797">
        <f>'B1 - Net Exp Profiles'!H112</f>
        <v>0</v>
      </c>
      <c r="CF112" s="2797">
        <f>'B1 - Net Exp Profiles'!I112</f>
        <v>0</v>
      </c>
      <c r="CG112" s="2797">
        <f>'B1 - Net Exp Profiles'!J112</f>
        <v>0</v>
      </c>
      <c r="CH112" s="2797">
        <f>'B1 - Net Exp Profiles'!K112</f>
        <v>0</v>
      </c>
      <c r="CI112" s="2797">
        <f>'B1 - Net Exp Profiles'!L112</f>
        <v>0</v>
      </c>
      <c r="CJ112" s="2797">
        <f>'B1 - Net Exp Profiles'!M112</f>
        <v>0</v>
      </c>
      <c r="CK112" s="2798">
        <f>'B1 - Net Exp Profiles'!N112</f>
        <v>0</v>
      </c>
      <c r="CL112" s="1885">
        <f>'B1 - Net Exp Profiles'!O112</f>
        <v>0</v>
      </c>
      <c r="CM112" s="1885">
        <f>'B1 - Net Exp Profiles'!P112</f>
        <v>0</v>
      </c>
      <c r="DF112" s="2137">
        <f>'B3 - COVID-19'!A110</f>
        <v>94</v>
      </c>
      <c r="DG112" s="2146" t="str">
        <f>'B3 - COVID-19'!B110</f>
        <v xml:space="preserve">Estates &amp; Ancillary </v>
      </c>
      <c r="DH112" s="1476">
        <f>'B3 - COVID-19'!C110</f>
        <v>0</v>
      </c>
      <c r="DI112" s="1473">
        <f>'B3 - COVID-19'!D110</f>
        <v>0</v>
      </c>
      <c r="DJ112" s="1473">
        <f>'B3 - COVID-19'!E110</f>
        <v>0</v>
      </c>
      <c r="DK112" s="1473">
        <f>'B3 - COVID-19'!F110</f>
        <v>0</v>
      </c>
      <c r="DL112" s="1473">
        <f>'B3 - COVID-19'!G110</f>
        <v>0</v>
      </c>
      <c r="DM112" s="1473">
        <f>'B3 - COVID-19'!H110</f>
        <v>0</v>
      </c>
      <c r="DN112" s="1473">
        <f>'B3 - COVID-19'!I110</f>
        <v>0</v>
      </c>
      <c r="DO112" s="1473">
        <f>'B3 - COVID-19'!J110</f>
        <v>0</v>
      </c>
      <c r="DP112" s="1473">
        <f>'B3 - COVID-19'!K110</f>
        <v>0</v>
      </c>
      <c r="DQ112" s="1473">
        <f>'B3 - COVID-19'!L110</f>
        <v>0</v>
      </c>
      <c r="DR112" s="1473">
        <f>'B3 - COVID-19'!M110</f>
        <v>0</v>
      </c>
      <c r="DS112" s="1480">
        <f>'B3 - COVID-19'!N110</f>
        <v>0</v>
      </c>
      <c r="DT112" s="2087">
        <f>'B3 - COVID-19'!O110</f>
        <v>0</v>
      </c>
      <c r="DU112" s="2088">
        <f>'B3 - COVID-19'!P110</f>
        <v>0</v>
      </c>
      <c r="DV112" s="85"/>
      <c r="DW112" s="85"/>
      <c r="GF112" s="397"/>
      <c r="GG112" s="397"/>
      <c r="GH112" s="397"/>
      <c r="GI112" s="397"/>
      <c r="GJ112" s="397"/>
      <c r="GK112" s="397"/>
      <c r="GL112" s="1941"/>
      <c r="GM112" s="1941"/>
      <c r="GN112" s="1941"/>
      <c r="GO112" s="1941"/>
      <c r="GP112" s="1941"/>
      <c r="GQ112" s="1941"/>
      <c r="GR112" s="2190"/>
      <c r="JD112" s="2336"/>
      <c r="JE112" s="2715" t="str">
        <f>'I - Capital RLM'!B112</f>
        <v>Asset Disposals:</v>
      </c>
      <c r="JF112" s="2592"/>
      <c r="JG112" s="2592"/>
      <c r="JH112" s="2592"/>
      <c r="JI112" s="2199"/>
      <c r="JJ112" s="2592"/>
      <c r="JK112" s="2592"/>
      <c r="JL112" s="2592"/>
      <c r="JM112" s="2323"/>
      <c r="JN112" s="822"/>
      <c r="JO112" s="2323"/>
      <c r="LL112" s="1281"/>
      <c r="LM112" s="2461">
        <f>'M - Aged Debtors'!B112</f>
        <v>0</v>
      </c>
      <c r="LN112" s="2462">
        <f>'M - Aged Debtors'!C112</f>
        <v>0</v>
      </c>
      <c r="LO112" s="2463">
        <f>'M - Aged Debtors'!D112</f>
        <v>0</v>
      </c>
      <c r="LP112" s="2464">
        <f>'M - Aged Debtors'!E112</f>
        <v>0</v>
      </c>
      <c r="LQ112" s="2465">
        <f>'M - Aged Debtors'!F112</f>
        <v>0</v>
      </c>
      <c r="LR112" s="902" t="str">
        <f>'M - Aged Debtors'!G112</f>
        <v/>
      </c>
      <c r="LS112" s="899" t="str">
        <f>'M - Aged Debtors'!H112</f>
        <v/>
      </c>
      <c r="LT112" s="899" t="str">
        <f>'M - Aged Debtors'!I112</f>
        <v/>
      </c>
      <c r="LU112" s="900" t="str">
        <f>'M - Aged Debtors'!J112</f>
        <v/>
      </c>
      <c r="LV112" s="2043">
        <f>'M - Aged Debtors'!K112</f>
        <v>0</v>
      </c>
      <c r="LX112" s="2907">
        <f>'N - GMS'!A112</f>
        <v>0</v>
      </c>
      <c r="LY112" s="2908"/>
      <c r="LZ112" s="511">
        <f>'N - GMS'!C112</f>
        <v>87</v>
      </c>
      <c r="MA112" s="71">
        <f>'N - GMS'!D112</f>
        <v>0</v>
      </c>
      <c r="MB112" s="2495">
        <f>'N - GMS'!E112</f>
        <v>0</v>
      </c>
      <c r="MC112" s="2495">
        <f>'N - GMS'!F112</f>
        <v>0</v>
      </c>
      <c r="MD112" s="513">
        <f>'N - GMS'!G112</f>
        <v>0</v>
      </c>
      <c r="ME112" s="231"/>
      <c r="MF112" s="1125">
        <f>'N - GMS'!I112</f>
        <v>0</v>
      </c>
    </row>
    <row r="113" spans="76:344" ht="20" customHeight="1" thickBot="1">
      <c r="BX113" s="155">
        <f>'B1 - Net Exp Profiles'!A113</f>
        <v>83</v>
      </c>
      <c r="BY113" s="1180" t="str">
        <f>'B1 - Net Exp Profiles'!B113</f>
        <v>In Year Slippage on Current Planned Primary Care Investments/Repurposing of Developmental Initiatives due to C19 (Positive Values)</v>
      </c>
      <c r="BZ113" s="2799">
        <f>'B1 - Net Exp Profiles'!C113</f>
        <v>0</v>
      </c>
      <c r="CA113" s="2795">
        <f>'B1 - Net Exp Profiles'!D113</f>
        <v>0</v>
      </c>
      <c r="CB113" s="2795">
        <f>'B1 - Net Exp Profiles'!E113</f>
        <v>0</v>
      </c>
      <c r="CC113" s="2795">
        <f>'B1 - Net Exp Profiles'!F113</f>
        <v>0</v>
      </c>
      <c r="CD113" s="2795">
        <f>'B1 - Net Exp Profiles'!G113</f>
        <v>0</v>
      </c>
      <c r="CE113" s="2795">
        <f>'B1 - Net Exp Profiles'!H113</f>
        <v>0</v>
      </c>
      <c r="CF113" s="2795">
        <f>'B1 - Net Exp Profiles'!I113</f>
        <v>0</v>
      </c>
      <c r="CG113" s="2795">
        <f>'B1 - Net Exp Profiles'!J113</f>
        <v>0</v>
      </c>
      <c r="CH113" s="2795">
        <f>'B1 - Net Exp Profiles'!K113</f>
        <v>0</v>
      </c>
      <c r="CI113" s="2795">
        <f>'B1 - Net Exp Profiles'!L113</f>
        <v>0</v>
      </c>
      <c r="CJ113" s="2795">
        <f>'B1 - Net Exp Profiles'!M113</f>
        <v>0</v>
      </c>
      <c r="CK113" s="2795">
        <f>'B1 - Net Exp Profiles'!N113</f>
        <v>0</v>
      </c>
      <c r="CL113" s="1208">
        <f>'B1 - Net Exp Profiles'!O113</f>
        <v>0</v>
      </c>
      <c r="CM113" s="1208">
        <f>'B1 - Net Exp Profiles'!P113</f>
        <v>0</v>
      </c>
      <c r="DF113" s="2137">
        <f>'B3 - COVID-19'!A111</f>
        <v>95</v>
      </c>
      <c r="DG113" s="2146" t="str">
        <f>'B3 - COVID-19'!B111</f>
        <v>Students</v>
      </c>
      <c r="DH113" s="1476">
        <f>'B3 - COVID-19'!C111</f>
        <v>0</v>
      </c>
      <c r="DI113" s="1473">
        <f>'B3 - COVID-19'!D111</f>
        <v>0</v>
      </c>
      <c r="DJ113" s="1473">
        <f>'B3 - COVID-19'!E111</f>
        <v>0</v>
      </c>
      <c r="DK113" s="1473">
        <f>'B3 - COVID-19'!F111</f>
        <v>0</v>
      </c>
      <c r="DL113" s="1473">
        <f>'B3 - COVID-19'!G111</f>
        <v>0</v>
      </c>
      <c r="DM113" s="1473">
        <f>'B3 - COVID-19'!H111</f>
        <v>0</v>
      </c>
      <c r="DN113" s="1473">
        <f>'B3 - COVID-19'!I111</f>
        <v>0</v>
      </c>
      <c r="DO113" s="1473">
        <f>'B3 - COVID-19'!J111</f>
        <v>0</v>
      </c>
      <c r="DP113" s="1473">
        <f>'B3 - COVID-19'!K111</f>
        <v>0</v>
      </c>
      <c r="DQ113" s="1473">
        <f>'B3 - COVID-19'!L111</f>
        <v>0</v>
      </c>
      <c r="DR113" s="1473">
        <f>'B3 - COVID-19'!M111</f>
        <v>0</v>
      </c>
      <c r="DS113" s="1480">
        <f>'B3 - COVID-19'!N111</f>
        <v>0</v>
      </c>
      <c r="DT113" s="2087">
        <f>'B3 - COVID-19'!O111</f>
        <v>0</v>
      </c>
      <c r="DU113" s="2088">
        <f>'B3 - COVID-19'!P111</f>
        <v>0</v>
      </c>
      <c r="DV113" s="85"/>
      <c r="DW113" s="85"/>
      <c r="GF113" s="397"/>
      <c r="GG113" s="397"/>
      <c r="GH113" s="397"/>
      <c r="GI113" s="397"/>
      <c r="GJ113" s="397"/>
      <c r="GK113" s="397"/>
      <c r="GL113" s="1941"/>
      <c r="GM113" s="1941"/>
      <c r="GN113" s="1941"/>
      <c r="GO113" s="1941"/>
      <c r="GP113" s="1941"/>
      <c r="GQ113" s="1941"/>
      <c r="GR113" s="2190"/>
      <c r="JD113" s="2351">
        <f>'I - Capital RLM'!A113</f>
        <v>79</v>
      </c>
      <c r="JE113" s="2352">
        <f>'I - Capital RLM'!B113</f>
        <v>0</v>
      </c>
      <c r="JF113" s="2272">
        <f>'I - Capital RLM'!C113</f>
        <v>0</v>
      </c>
      <c r="JG113" s="2272">
        <f>'I - Capital RLM'!D113</f>
        <v>0</v>
      </c>
      <c r="JH113" s="2382">
        <f>'I - Capital RLM'!E113</f>
        <v>0</v>
      </c>
      <c r="JI113" s="2198">
        <f>'I - Capital RLM'!F113</f>
        <v>0</v>
      </c>
      <c r="JJ113" s="2272">
        <f>'I - Capital RLM'!G113</f>
        <v>0</v>
      </c>
      <c r="JK113" s="2272">
        <f>'I - Capital RLM'!H113</f>
        <v>0</v>
      </c>
      <c r="JL113" s="2382">
        <f>'I - Capital RLM'!I113</f>
        <v>0</v>
      </c>
      <c r="JM113" s="2198"/>
      <c r="JN113" s="2128">
        <f>'I - Capital RLM'!K113</f>
        <v>0</v>
      </c>
      <c r="JO113" s="2198">
        <f t="shared" ref="JO113:JO123" si="17">IF(AND(JK113&gt;0,JE113=""),1,0)</f>
        <v>0</v>
      </c>
      <c r="LL113" s="1281"/>
      <c r="LM113" s="2461">
        <f>'M - Aged Debtors'!B113</f>
        <v>0</v>
      </c>
      <c r="LN113" s="2462">
        <f>'M - Aged Debtors'!C113</f>
        <v>0</v>
      </c>
      <c r="LO113" s="2463">
        <f>'M - Aged Debtors'!D113</f>
        <v>0</v>
      </c>
      <c r="LP113" s="2464">
        <f>'M - Aged Debtors'!E113</f>
        <v>0</v>
      </c>
      <c r="LQ113" s="2465">
        <f>'M - Aged Debtors'!F113</f>
        <v>0</v>
      </c>
      <c r="LR113" s="902" t="str">
        <f>'M - Aged Debtors'!G113</f>
        <v/>
      </c>
      <c r="LS113" s="899" t="str">
        <f>'M - Aged Debtors'!H113</f>
        <v/>
      </c>
      <c r="LT113" s="899" t="str">
        <f>'M - Aged Debtors'!I113</f>
        <v/>
      </c>
      <c r="LU113" s="900" t="str">
        <f>'M - Aged Debtors'!J113</f>
        <v/>
      </c>
      <c r="LV113" s="2043">
        <f>'M - Aged Debtors'!K113</f>
        <v>0</v>
      </c>
      <c r="LX113" s="2907">
        <f>'N - GMS'!A113</f>
        <v>0</v>
      </c>
      <c r="LY113" s="2908"/>
      <c r="LZ113" s="511">
        <f>'N - GMS'!C113</f>
        <v>88</v>
      </c>
      <c r="MA113" s="71">
        <f>'N - GMS'!D113</f>
        <v>0</v>
      </c>
      <c r="MB113" s="2495">
        <f>'N - GMS'!E113</f>
        <v>0</v>
      </c>
      <c r="MC113" s="2495">
        <f>'N - GMS'!F113</f>
        <v>0</v>
      </c>
      <c r="MD113" s="513">
        <f>'N - GMS'!G113</f>
        <v>0</v>
      </c>
      <c r="ME113" s="231"/>
      <c r="MF113" s="1125">
        <f>'N - GMS'!I113</f>
        <v>0</v>
      </c>
    </row>
    <row r="114" spans="76:344" ht="20" customHeight="1" thickBot="1">
      <c r="BX114" s="2819"/>
      <c r="BY114" s="2997"/>
      <c r="BZ114" s="2997"/>
      <c r="CA114" s="2997"/>
      <c r="CB114" s="2997"/>
      <c r="CC114" s="2997"/>
      <c r="CD114" s="2997"/>
      <c r="CE114" s="2997"/>
      <c r="CF114" s="2997"/>
      <c r="CG114" s="2997"/>
      <c r="CH114" s="2997"/>
      <c r="CI114" s="2997"/>
      <c r="CJ114" s="2997"/>
      <c r="CK114" s="2997"/>
      <c r="CL114" s="2997"/>
      <c r="CM114" s="2997"/>
      <c r="DF114" s="2171">
        <f>'B3 - COVID-19'!A112</f>
        <v>96</v>
      </c>
      <c r="DG114" s="2147" t="str">
        <f>'B3 - COVID-19'!B112</f>
        <v>Sub total Extended Flu Vaccination Provider Pay</v>
      </c>
      <c r="DH114" s="2148">
        <f>'B3 - COVID-19'!C112</f>
        <v>0</v>
      </c>
      <c r="DI114" s="2148">
        <f>'B3 - COVID-19'!D112</f>
        <v>0</v>
      </c>
      <c r="DJ114" s="2148">
        <f>'B3 - COVID-19'!E112</f>
        <v>0</v>
      </c>
      <c r="DK114" s="2148">
        <f>'B3 - COVID-19'!F112</f>
        <v>0</v>
      </c>
      <c r="DL114" s="2148">
        <f>'B3 - COVID-19'!G112</f>
        <v>0</v>
      </c>
      <c r="DM114" s="2148">
        <f>'B3 - COVID-19'!H112</f>
        <v>0</v>
      </c>
      <c r="DN114" s="2148">
        <f>'B3 - COVID-19'!I112</f>
        <v>0</v>
      </c>
      <c r="DO114" s="2148">
        <f>'B3 - COVID-19'!J112</f>
        <v>0</v>
      </c>
      <c r="DP114" s="2148">
        <f>'B3 - COVID-19'!K112</f>
        <v>0</v>
      </c>
      <c r="DQ114" s="2148">
        <f>'B3 - COVID-19'!L112</f>
        <v>0</v>
      </c>
      <c r="DR114" s="2148">
        <f>'B3 - COVID-19'!M112</f>
        <v>0</v>
      </c>
      <c r="DS114" s="2148">
        <f>'B3 - COVID-19'!N112</f>
        <v>0</v>
      </c>
      <c r="DT114" s="2148">
        <f>'B3 - COVID-19'!O112</f>
        <v>0</v>
      </c>
      <c r="DU114" s="2149">
        <f>'B3 - COVID-19'!P112</f>
        <v>0</v>
      </c>
      <c r="DV114" s="85"/>
      <c r="DW114" s="85"/>
      <c r="JD114" s="2336">
        <f>'I - Capital RLM'!A114</f>
        <v>80</v>
      </c>
      <c r="JE114" s="2352">
        <f>'I - Capital RLM'!B114</f>
        <v>0</v>
      </c>
      <c r="JF114" s="2272">
        <f>'I - Capital RLM'!C114</f>
        <v>0</v>
      </c>
      <c r="JG114" s="2272">
        <f>'I - Capital RLM'!D114</f>
        <v>0</v>
      </c>
      <c r="JH114" s="2382">
        <f>'I - Capital RLM'!E114</f>
        <v>0</v>
      </c>
      <c r="JI114" s="2198">
        <f>'I - Capital RLM'!F114</f>
        <v>0</v>
      </c>
      <c r="JJ114" s="2272">
        <f>'I - Capital RLM'!G114</f>
        <v>0</v>
      </c>
      <c r="JK114" s="2272">
        <f>'I - Capital RLM'!H114</f>
        <v>0</v>
      </c>
      <c r="JL114" s="2382">
        <f>'I - Capital RLM'!I114</f>
        <v>0</v>
      </c>
      <c r="JM114" s="2198"/>
      <c r="JN114" s="2129">
        <f>'I - Capital RLM'!K114</f>
        <v>0</v>
      </c>
      <c r="JO114" s="2198">
        <f t="shared" si="17"/>
        <v>0</v>
      </c>
      <c r="LL114" s="1281"/>
      <c r="LM114" s="2461">
        <f>'M - Aged Debtors'!B114</f>
        <v>0</v>
      </c>
      <c r="LN114" s="2462">
        <f>'M - Aged Debtors'!C114</f>
        <v>0</v>
      </c>
      <c r="LO114" s="2463">
        <f>'M - Aged Debtors'!D114</f>
        <v>0</v>
      </c>
      <c r="LP114" s="2464">
        <f>'M - Aged Debtors'!E114</f>
        <v>0</v>
      </c>
      <c r="LQ114" s="2465">
        <f>'M - Aged Debtors'!F114</f>
        <v>0</v>
      </c>
      <c r="LR114" s="902" t="str">
        <f>'M - Aged Debtors'!G114</f>
        <v/>
      </c>
      <c r="LS114" s="899" t="str">
        <f>'M - Aged Debtors'!H114</f>
        <v/>
      </c>
      <c r="LT114" s="899" t="str">
        <f>'M - Aged Debtors'!I114</f>
        <v/>
      </c>
      <c r="LU114" s="900" t="str">
        <f>'M - Aged Debtors'!J114</f>
        <v/>
      </c>
      <c r="LV114" s="2043">
        <f>'M - Aged Debtors'!K114</f>
        <v>0</v>
      </c>
      <c r="LX114" s="2907">
        <f>'N - GMS'!A114</f>
        <v>0</v>
      </c>
      <c r="LY114" s="2908"/>
      <c r="LZ114" s="511">
        <f>'N - GMS'!C114</f>
        <v>89</v>
      </c>
      <c r="MA114" s="71">
        <f>'N - GMS'!D114</f>
        <v>0</v>
      </c>
      <c r="MB114" s="2495">
        <f>'N - GMS'!E114</f>
        <v>0</v>
      </c>
      <c r="MC114" s="2495">
        <f>'N - GMS'!F114</f>
        <v>0</v>
      </c>
      <c r="MD114" s="513">
        <f>'N - GMS'!G114</f>
        <v>0</v>
      </c>
      <c r="ME114" s="231"/>
      <c r="MF114" s="1125">
        <f>'N - GMS'!I114</f>
        <v>0</v>
      </c>
    </row>
    <row r="115" spans="76:344" ht="20" customHeight="1" thickBot="1">
      <c r="BX115" s="1889">
        <f>'B1 - Net Exp Profiles'!A115</f>
        <v>84</v>
      </c>
      <c r="BY115" s="1405" t="str">
        <f>'B1 - Net Exp Profiles'!B115</f>
        <v>Net Primary Care Expenditure - Current Plan</v>
      </c>
      <c r="BZ115" s="1217">
        <f>'B1 - Net Exp Profiles'!C115</f>
        <v>0</v>
      </c>
      <c r="CA115" s="1217">
        <f>'B1 - Net Exp Profiles'!D115</f>
        <v>0</v>
      </c>
      <c r="CB115" s="1217">
        <f>'B1 - Net Exp Profiles'!E115</f>
        <v>0</v>
      </c>
      <c r="CC115" s="1217">
        <f>'B1 - Net Exp Profiles'!F115</f>
        <v>0</v>
      </c>
      <c r="CD115" s="1217">
        <f>'B1 - Net Exp Profiles'!G115</f>
        <v>0</v>
      </c>
      <c r="CE115" s="1217">
        <f>'B1 - Net Exp Profiles'!H115</f>
        <v>0</v>
      </c>
      <c r="CF115" s="1217">
        <f>'B1 - Net Exp Profiles'!I115</f>
        <v>0</v>
      </c>
      <c r="CG115" s="1217">
        <f>'B1 - Net Exp Profiles'!J115</f>
        <v>0</v>
      </c>
      <c r="CH115" s="1217">
        <f>'B1 - Net Exp Profiles'!K115</f>
        <v>0</v>
      </c>
      <c r="CI115" s="1217">
        <f>'B1 - Net Exp Profiles'!L115</f>
        <v>0</v>
      </c>
      <c r="CJ115" s="1217">
        <f>'B1 - Net Exp Profiles'!M115</f>
        <v>0</v>
      </c>
      <c r="CK115" s="1217">
        <f>'B1 - Net Exp Profiles'!N115</f>
        <v>0</v>
      </c>
      <c r="CL115" s="1217">
        <f>'B1 - Net Exp Profiles'!O115</f>
        <v>0</v>
      </c>
      <c r="CM115" s="1217">
        <f>'B1 - Net Exp Profiles'!P115</f>
        <v>0</v>
      </c>
      <c r="DF115" s="2137">
        <f>'B3 - COVID-19'!A113</f>
        <v>97</v>
      </c>
      <c r="DG115" s="2152" t="str">
        <f>'B3 - COVID-19'!B113</f>
        <v>Primary Care Contractor (excluding drugs)</v>
      </c>
      <c r="DH115" s="1477">
        <f>'B3 - COVID-19'!C113</f>
        <v>0</v>
      </c>
      <c r="DI115" s="1472">
        <f>'B3 - COVID-19'!D113</f>
        <v>0</v>
      </c>
      <c r="DJ115" s="1472">
        <f>'B3 - COVID-19'!E113</f>
        <v>0</v>
      </c>
      <c r="DK115" s="1472">
        <f>'B3 - COVID-19'!F113</f>
        <v>0</v>
      </c>
      <c r="DL115" s="1472">
        <f>'B3 - COVID-19'!G113</f>
        <v>0</v>
      </c>
      <c r="DM115" s="1472">
        <f>'B3 - COVID-19'!H113</f>
        <v>0</v>
      </c>
      <c r="DN115" s="1472">
        <f>'B3 - COVID-19'!I113</f>
        <v>0</v>
      </c>
      <c r="DO115" s="1472">
        <f>'B3 - COVID-19'!J113</f>
        <v>0</v>
      </c>
      <c r="DP115" s="1472">
        <f>'B3 - COVID-19'!K113</f>
        <v>0</v>
      </c>
      <c r="DQ115" s="1472">
        <f>'B3 - COVID-19'!L113</f>
        <v>0</v>
      </c>
      <c r="DR115" s="1472">
        <f>'B3 - COVID-19'!M113</f>
        <v>0</v>
      </c>
      <c r="DS115" s="1481">
        <f>'B3 - COVID-19'!N113</f>
        <v>0</v>
      </c>
      <c r="DT115" s="1470">
        <f>'B3 - COVID-19'!O113</f>
        <v>0</v>
      </c>
      <c r="DU115" s="1471">
        <f>'B3 - COVID-19'!P113</f>
        <v>0</v>
      </c>
      <c r="DV115" s="85"/>
      <c r="DW115" s="85"/>
      <c r="JD115" s="2351">
        <f>'I - Capital RLM'!A115</f>
        <v>81</v>
      </c>
      <c r="JE115" s="2352">
        <f>'I - Capital RLM'!B115</f>
        <v>0</v>
      </c>
      <c r="JF115" s="2272">
        <f>'I - Capital RLM'!C115</f>
        <v>0</v>
      </c>
      <c r="JG115" s="2272">
        <f>'I - Capital RLM'!D115</f>
        <v>0</v>
      </c>
      <c r="JH115" s="2382">
        <f>'I - Capital RLM'!E115</f>
        <v>0</v>
      </c>
      <c r="JI115" s="2198">
        <f>'I - Capital RLM'!F115</f>
        <v>0</v>
      </c>
      <c r="JJ115" s="2272">
        <f>'I - Capital RLM'!G115</f>
        <v>0</v>
      </c>
      <c r="JK115" s="2272">
        <f>'I - Capital RLM'!H115</f>
        <v>0</v>
      </c>
      <c r="JL115" s="2382">
        <f>'I - Capital RLM'!I115</f>
        <v>0</v>
      </c>
      <c r="JM115" s="2198"/>
      <c r="JN115" s="2129">
        <f>'I - Capital RLM'!K115</f>
        <v>0</v>
      </c>
      <c r="JO115" s="2198">
        <f t="shared" si="17"/>
        <v>0</v>
      </c>
      <c r="LL115" s="1281"/>
      <c r="LM115" s="2461">
        <f>'M - Aged Debtors'!B115</f>
        <v>0</v>
      </c>
      <c r="LN115" s="2462">
        <f>'M - Aged Debtors'!C115</f>
        <v>0</v>
      </c>
      <c r="LO115" s="2463">
        <f>'M - Aged Debtors'!D115</f>
        <v>0</v>
      </c>
      <c r="LP115" s="2464">
        <f>'M - Aged Debtors'!E115</f>
        <v>0</v>
      </c>
      <c r="LQ115" s="2465">
        <f>'M - Aged Debtors'!F115</f>
        <v>0</v>
      </c>
      <c r="LR115" s="902" t="str">
        <f>'M - Aged Debtors'!G115</f>
        <v/>
      </c>
      <c r="LS115" s="899" t="str">
        <f>'M - Aged Debtors'!H115</f>
        <v/>
      </c>
      <c r="LT115" s="899" t="str">
        <f>'M - Aged Debtors'!I115</f>
        <v/>
      </c>
      <c r="LU115" s="900" t="str">
        <f>'M - Aged Debtors'!J115</f>
        <v/>
      </c>
      <c r="LV115" s="2043">
        <f>'M - Aged Debtors'!K115</f>
        <v>0</v>
      </c>
      <c r="LX115" s="2907">
        <f>'N - GMS'!A115</f>
        <v>0</v>
      </c>
      <c r="LY115" s="2908"/>
      <c r="LZ115" s="511">
        <f>'N - GMS'!C115</f>
        <v>90</v>
      </c>
      <c r="MA115" s="71">
        <f>'N - GMS'!D115</f>
        <v>0</v>
      </c>
      <c r="MB115" s="2495">
        <f>'N - GMS'!E115</f>
        <v>0</v>
      </c>
      <c r="MC115" s="2495">
        <f>'N - GMS'!F115</f>
        <v>0</v>
      </c>
      <c r="MD115" s="513">
        <f>'N - GMS'!G115</f>
        <v>0</v>
      </c>
      <c r="ME115" s="231"/>
      <c r="MF115" s="1125">
        <f>'N - GMS'!I115</f>
        <v>0</v>
      </c>
    </row>
    <row r="116" spans="76:344" ht="20" customHeight="1" thickBot="1">
      <c r="BX116" s="155">
        <f>'B1 - Net Exp Profiles'!A116</f>
        <v>85</v>
      </c>
      <c r="BY116" s="1405" t="str">
        <f>'B1 - Net Exp Profiles'!B116</f>
        <v>Net Primary Care Expenditure - Actual/Forecast (as per Table B)</v>
      </c>
      <c r="BZ116" s="1217">
        <f>'B1 - Net Exp Profiles'!C116</f>
        <v>0</v>
      </c>
      <c r="CA116" s="1217">
        <f>'B1 - Net Exp Profiles'!D116</f>
        <v>0</v>
      </c>
      <c r="CB116" s="1217">
        <f>'B1 - Net Exp Profiles'!E116</f>
        <v>0</v>
      </c>
      <c r="CC116" s="1217">
        <f>'B1 - Net Exp Profiles'!F116</f>
        <v>0</v>
      </c>
      <c r="CD116" s="1217">
        <f>'B1 - Net Exp Profiles'!G116</f>
        <v>0</v>
      </c>
      <c r="CE116" s="1217">
        <f>'B1 - Net Exp Profiles'!H116</f>
        <v>0</v>
      </c>
      <c r="CF116" s="1217">
        <f>'B1 - Net Exp Profiles'!I116</f>
        <v>0</v>
      </c>
      <c r="CG116" s="1217">
        <f>'B1 - Net Exp Profiles'!J116</f>
        <v>0</v>
      </c>
      <c r="CH116" s="1217">
        <f>'B1 - Net Exp Profiles'!K116</f>
        <v>0</v>
      </c>
      <c r="CI116" s="1217">
        <f>'B1 - Net Exp Profiles'!L116</f>
        <v>0</v>
      </c>
      <c r="CJ116" s="1217">
        <f>'B1 - Net Exp Profiles'!M116</f>
        <v>0</v>
      </c>
      <c r="CK116" s="1217">
        <f>'B1 - Net Exp Profiles'!N116</f>
        <v>0</v>
      </c>
      <c r="CL116" s="1217">
        <f>'B1 - Net Exp Profiles'!O116</f>
        <v>0</v>
      </c>
      <c r="CM116" s="1217">
        <f>'B1 - Net Exp Profiles'!P116</f>
        <v>0</v>
      </c>
      <c r="DF116" s="2137">
        <f>'B3 - COVID-19'!A114</f>
        <v>98</v>
      </c>
      <c r="DG116" s="2152" t="str">
        <f>'B3 - COVID-19'!B114</f>
        <v>Primary Care - Drugs</v>
      </c>
      <c r="DH116" s="1477">
        <f>'B3 - COVID-19'!C114</f>
        <v>0</v>
      </c>
      <c r="DI116" s="1472">
        <f>'B3 - COVID-19'!D114</f>
        <v>0</v>
      </c>
      <c r="DJ116" s="1472">
        <f>'B3 - COVID-19'!E114</f>
        <v>0</v>
      </c>
      <c r="DK116" s="1472">
        <f>'B3 - COVID-19'!F114</f>
        <v>0</v>
      </c>
      <c r="DL116" s="1472">
        <f>'B3 - COVID-19'!G114</f>
        <v>0</v>
      </c>
      <c r="DM116" s="1472">
        <f>'B3 - COVID-19'!H114</f>
        <v>0</v>
      </c>
      <c r="DN116" s="1472">
        <f>'B3 - COVID-19'!I114</f>
        <v>0</v>
      </c>
      <c r="DO116" s="1472">
        <f>'B3 - COVID-19'!J114</f>
        <v>0</v>
      </c>
      <c r="DP116" s="1472">
        <f>'B3 - COVID-19'!K114</f>
        <v>0</v>
      </c>
      <c r="DQ116" s="1472">
        <f>'B3 - COVID-19'!L114</f>
        <v>0</v>
      </c>
      <c r="DR116" s="1472">
        <f>'B3 - COVID-19'!M114</f>
        <v>0</v>
      </c>
      <c r="DS116" s="1481">
        <f>'B3 - COVID-19'!N114</f>
        <v>0</v>
      </c>
      <c r="DT116" s="1470">
        <f>'B3 - COVID-19'!O114</f>
        <v>0</v>
      </c>
      <c r="DU116" s="1471">
        <f>'B3 - COVID-19'!P114</f>
        <v>0</v>
      </c>
      <c r="DV116" s="85"/>
      <c r="DW116" s="85"/>
      <c r="JD116" s="2351">
        <f>'I - Capital RLM'!A116</f>
        <v>82</v>
      </c>
      <c r="JE116" s="2352">
        <f>'I - Capital RLM'!B116</f>
        <v>0</v>
      </c>
      <c r="JF116" s="2272">
        <f>'I - Capital RLM'!C116</f>
        <v>0</v>
      </c>
      <c r="JG116" s="2272">
        <f>'I - Capital RLM'!D116</f>
        <v>0</v>
      </c>
      <c r="JH116" s="2382">
        <f>'I - Capital RLM'!E116</f>
        <v>0</v>
      </c>
      <c r="JI116" s="2198">
        <f>'I - Capital RLM'!F116</f>
        <v>0</v>
      </c>
      <c r="JJ116" s="2272">
        <f>'I - Capital RLM'!G116</f>
        <v>0</v>
      </c>
      <c r="JK116" s="2272">
        <f>'I - Capital RLM'!H116</f>
        <v>0</v>
      </c>
      <c r="JL116" s="2382">
        <f>'I - Capital RLM'!I116</f>
        <v>0</v>
      </c>
      <c r="JM116" s="2198"/>
      <c r="JN116" s="2129">
        <f>'I - Capital RLM'!K116</f>
        <v>0</v>
      </c>
      <c r="JO116" s="2198">
        <f t="shared" si="17"/>
        <v>0</v>
      </c>
      <c r="LL116" s="1281"/>
      <c r="LM116" s="2461">
        <f>'M - Aged Debtors'!B116</f>
        <v>0</v>
      </c>
      <c r="LN116" s="2462">
        <f>'M - Aged Debtors'!C116</f>
        <v>0</v>
      </c>
      <c r="LO116" s="2463">
        <f>'M - Aged Debtors'!D116</f>
        <v>0</v>
      </c>
      <c r="LP116" s="2464">
        <f>'M - Aged Debtors'!E116</f>
        <v>0</v>
      </c>
      <c r="LQ116" s="2465">
        <f>'M - Aged Debtors'!F116</f>
        <v>0</v>
      </c>
      <c r="LR116" s="902" t="str">
        <f>'M - Aged Debtors'!G116</f>
        <v/>
      </c>
      <c r="LS116" s="899" t="str">
        <f>'M - Aged Debtors'!H116</f>
        <v/>
      </c>
      <c r="LT116" s="899" t="str">
        <f>'M - Aged Debtors'!I116</f>
        <v/>
      </c>
      <c r="LU116" s="900" t="str">
        <f>'M - Aged Debtors'!J116</f>
        <v/>
      </c>
      <c r="LV116" s="2043">
        <f>'M - Aged Debtors'!K116</f>
        <v>0</v>
      </c>
      <c r="LX116" s="2907">
        <f>'N - GMS'!A116</f>
        <v>0</v>
      </c>
      <c r="LY116" s="2908"/>
      <c r="LZ116" s="511">
        <f>'N - GMS'!C116</f>
        <v>91</v>
      </c>
      <c r="MA116" s="71">
        <f>'N - GMS'!D116</f>
        <v>0</v>
      </c>
      <c r="MB116" s="2495">
        <f>'N - GMS'!E116</f>
        <v>0</v>
      </c>
      <c r="MC116" s="2495">
        <f>'N - GMS'!F116</f>
        <v>0</v>
      </c>
      <c r="MD116" s="513">
        <f>'N - GMS'!G116</f>
        <v>0</v>
      </c>
      <c r="ME116" s="231"/>
      <c r="MF116" s="1125">
        <f>'N - GMS'!I116</f>
        <v>0</v>
      </c>
    </row>
    <row r="117" spans="76:344" ht="20" customHeight="1" thickBot="1">
      <c r="BX117" s="1214">
        <f>'B1 - Net Exp Profiles'!A117</f>
        <v>86</v>
      </c>
      <c r="BY117" s="1405" t="str">
        <f>'B1 - Net Exp Profiles'!B117</f>
        <v>Net Primary Care Expenditure - Movement</v>
      </c>
      <c r="BZ117" s="1217">
        <f>'B1 - Net Exp Profiles'!C117</f>
        <v>0</v>
      </c>
      <c r="CA117" s="1217">
        <f>'B1 - Net Exp Profiles'!D117</f>
        <v>0</v>
      </c>
      <c r="CB117" s="1217">
        <f>'B1 - Net Exp Profiles'!E117</f>
        <v>0</v>
      </c>
      <c r="CC117" s="1217">
        <f>'B1 - Net Exp Profiles'!F117</f>
        <v>0</v>
      </c>
      <c r="CD117" s="1217">
        <f>'B1 - Net Exp Profiles'!G117</f>
        <v>0</v>
      </c>
      <c r="CE117" s="1217">
        <f>'B1 - Net Exp Profiles'!H117</f>
        <v>0</v>
      </c>
      <c r="CF117" s="1217">
        <f>'B1 - Net Exp Profiles'!I117</f>
        <v>0</v>
      </c>
      <c r="CG117" s="1217">
        <f>'B1 - Net Exp Profiles'!J117</f>
        <v>0</v>
      </c>
      <c r="CH117" s="1217">
        <f>'B1 - Net Exp Profiles'!K117</f>
        <v>0</v>
      </c>
      <c r="CI117" s="1217">
        <f>'B1 - Net Exp Profiles'!L117</f>
        <v>0</v>
      </c>
      <c r="CJ117" s="1217">
        <f>'B1 - Net Exp Profiles'!M117</f>
        <v>0</v>
      </c>
      <c r="CK117" s="1217">
        <f>'B1 - Net Exp Profiles'!N117</f>
        <v>0</v>
      </c>
      <c r="CL117" s="1217">
        <f>'B1 - Net Exp Profiles'!O117</f>
        <v>0</v>
      </c>
      <c r="CM117" s="1217">
        <f>'B1 - Net Exp Profiles'!P117</f>
        <v>0</v>
      </c>
      <c r="DF117" s="2137">
        <f>'B3 - COVID-19'!A115</f>
        <v>99</v>
      </c>
      <c r="DG117" s="2152" t="str">
        <f>'B3 - COVID-19'!B115</f>
        <v>Secondary Care - Drugs</v>
      </c>
      <c r="DH117" s="1477">
        <f>'B3 - COVID-19'!C115</f>
        <v>0</v>
      </c>
      <c r="DI117" s="1472">
        <f>'B3 - COVID-19'!D115</f>
        <v>0</v>
      </c>
      <c r="DJ117" s="1472">
        <f>'B3 - COVID-19'!E115</f>
        <v>0</v>
      </c>
      <c r="DK117" s="1472">
        <f>'B3 - COVID-19'!F115</f>
        <v>0</v>
      </c>
      <c r="DL117" s="1472">
        <f>'B3 - COVID-19'!G115</f>
        <v>0</v>
      </c>
      <c r="DM117" s="1472">
        <f>'B3 - COVID-19'!H115</f>
        <v>0</v>
      </c>
      <c r="DN117" s="1472">
        <f>'B3 - COVID-19'!I115</f>
        <v>0</v>
      </c>
      <c r="DO117" s="1472">
        <f>'B3 - COVID-19'!J115</f>
        <v>0</v>
      </c>
      <c r="DP117" s="1472">
        <f>'B3 - COVID-19'!K115</f>
        <v>0</v>
      </c>
      <c r="DQ117" s="1472">
        <f>'B3 - COVID-19'!L115</f>
        <v>0</v>
      </c>
      <c r="DR117" s="1472">
        <f>'B3 - COVID-19'!M115</f>
        <v>0</v>
      </c>
      <c r="DS117" s="1481">
        <f>'B3 - COVID-19'!N115</f>
        <v>0</v>
      </c>
      <c r="DT117" s="1470">
        <f>'B3 - COVID-19'!O115</f>
        <v>0</v>
      </c>
      <c r="DU117" s="1471">
        <f>'B3 - COVID-19'!P115</f>
        <v>0</v>
      </c>
      <c r="DV117" s="85"/>
      <c r="DW117" s="85"/>
      <c r="JD117" s="2351">
        <f>'I - Capital RLM'!A117</f>
        <v>83</v>
      </c>
      <c r="JE117" s="2352">
        <f>'I - Capital RLM'!B117</f>
        <v>0</v>
      </c>
      <c r="JF117" s="2272">
        <f>'I - Capital RLM'!C117</f>
        <v>0</v>
      </c>
      <c r="JG117" s="2272">
        <f>'I - Capital RLM'!D117</f>
        <v>0</v>
      </c>
      <c r="JH117" s="2382">
        <f>'I - Capital RLM'!E117</f>
        <v>0</v>
      </c>
      <c r="JI117" s="2198">
        <f>'I - Capital RLM'!F117</f>
        <v>0</v>
      </c>
      <c r="JJ117" s="2272">
        <f>'I - Capital RLM'!G117</f>
        <v>0</v>
      </c>
      <c r="JK117" s="2272">
        <f>'I - Capital RLM'!H117</f>
        <v>0</v>
      </c>
      <c r="JL117" s="2382">
        <f>'I - Capital RLM'!I117</f>
        <v>0</v>
      </c>
      <c r="JM117" s="2198"/>
      <c r="JN117" s="2129">
        <f>'I - Capital RLM'!K117</f>
        <v>0</v>
      </c>
      <c r="JO117" s="2198">
        <f t="shared" si="17"/>
        <v>0</v>
      </c>
      <c r="LL117" s="1281"/>
      <c r="LM117" s="2461">
        <f>'M - Aged Debtors'!B117</f>
        <v>0</v>
      </c>
      <c r="LN117" s="2462">
        <f>'M - Aged Debtors'!C117</f>
        <v>0</v>
      </c>
      <c r="LO117" s="2463">
        <f>'M - Aged Debtors'!D117</f>
        <v>0</v>
      </c>
      <c r="LP117" s="2464">
        <f>'M - Aged Debtors'!E117</f>
        <v>0</v>
      </c>
      <c r="LQ117" s="2465">
        <f>'M - Aged Debtors'!F117</f>
        <v>0</v>
      </c>
      <c r="LR117" s="902" t="str">
        <f>'M - Aged Debtors'!G117</f>
        <v/>
      </c>
      <c r="LS117" s="899" t="str">
        <f>'M - Aged Debtors'!H117</f>
        <v/>
      </c>
      <c r="LT117" s="899" t="str">
        <f>'M - Aged Debtors'!I117</f>
        <v/>
      </c>
      <c r="LU117" s="900" t="str">
        <f>'M - Aged Debtors'!J117</f>
        <v/>
      </c>
      <c r="LV117" s="2043">
        <f>'M - Aged Debtors'!K117</f>
        <v>0</v>
      </c>
      <c r="LX117" s="2111">
        <f>'N - GMS'!A117</f>
        <v>0</v>
      </c>
      <c r="LY117" s="2112"/>
      <c r="LZ117" s="511">
        <f>'N - GMS'!C117</f>
        <v>92</v>
      </c>
      <c r="MA117" s="71">
        <f>'N - GMS'!D117</f>
        <v>0</v>
      </c>
      <c r="MB117" s="2495">
        <f>'N - GMS'!E117</f>
        <v>0</v>
      </c>
      <c r="MC117" s="2495">
        <f>'N - GMS'!F117</f>
        <v>0</v>
      </c>
      <c r="MD117" s="513">
        <f>'N - GMS'!G117</f>
        <v>0</v>
      </c>
      <c r="ME117" s="231"/>
      <c r="MF117" s="1125">
        <f>'N - GMS'!I117</f>
        <v>0</v>
      </c>
    </row>
    <row r="118" spans="76:344" ht="20" customHeight="1" thickBot="1">
      <c r="BX118" s="1214">
        <f>'B1 - Net Exp Profiles'!A118</f>
        <v>87</v>
      </c>
      <c r="BY118" s="1405" t="str">
        <f>'B1 - Net Exp Profiles'!B118</f>
        <v>Net Primary Care Expenditure - Movement due to Covid-19</v>
      </c>
      <c r="BZ118" s="1217">
        <f>'B1 - Net Exp Profiles'!C118</f>
        <v>0</v>
      </c>
      <c r="CA118" s="1217">
        <f>'B1 - Net Exp Profiles'!D118</f>
        <v>0</v>
      </c>
      <c r="CB118" s="1217">
        <f>'B1 - Net Exp Profiles'!E118</f>
        <v>0</v>
      </c>
      <c r="CC118" s="1217">
        <f>'B1 - Net Exp Profiles'!F118</f>
        <v>0</v>
      </c>
      <c r="CD118" s="1217">
        <f>'B1 - Net Exp Profiles'!G118</f>
        <v>0</v>
      </c>
      <c r="CE118" s="1217">
        <f>'B1 - Net Exp Profiles'!H118</f>
        <v>0</v>
      </c>
      <c r="CF118" s="1217">
        <f>'B1 - Net Exp Profiles'!I118</f>
        <v>0</v>
      </c>
      <c r="CG118" s="1217">
        <f>'B1 - Net Exp Profiles'!J118</f>
        <v>0</v>
      </c>
      <c r="CH118" s="1217">
        <f>'B1 - Net Exp Profiles'!K118</f>
        <v>0</v>
      </c>
      <c r="CI118" s="1217">
        <f>'B1 - Net Exp Profiles'!L118</f>
        <v>0</v>
      </c>
      <c r="CJ118" s="1217">
        <f>'B1 - Net Exp Profiles'!M118</f>
        <v>0</v>
      </c>
      <c r="CK118" s="1217">
        <f>'B1 - Net Exp Profiles'!N118</f>
        <v>0</v>
      </c>
      <c r="CL118" s="1217">
        <f>'B1 - Net Exp Profiles'!O118</f>
        <v>0</v>
      </c>
      <c r="CM118" s="1217">
        <f>'B1 - Net Exp Profiles'!P118</f>
        <v>0</v>
      </c>
      <c r="DF118" s="2137">
        <f>'B3 - COVID-19'!A116</f>
        <v>100</v>
      </c>
      <c r="DG118" s="2152" t="str">
        <f>'B3 - COVID-19'!B116</f>
        <v>Provider - Non Pay (Clinical &amp; General Supplies, Rent, Rates, Equipment etc) Exclude PPE - see A7</v>
      </c>
      <c r="DH118" s="1477">
        <f>'B3 - COVID-19'!C116</f>
        <v>0</v>
      </c>
      <c r="DI118" s="1472">
        <f>'B3 - COVID-19'!D116</f>
        <v>0</v>
      </c>
      <c r="DJ118" s="1472">
        <f>'B3 - COVID-19'!E116</f>
        <v>0</v>
      </c>
      <c r="DK118" s="1472">
        <f>'B3 - COVID-19'!F116</f>
        <v>0</v>
      </c>
      <c r="DL118" s="1472">
        <f>'B3 - COVID-19'!G116</f>
        <v>0</v>
      </c>
      <c r="DM118" s="1472">
        <f>'B3 - COVID-19'!H116</f>
        <v>0</v>
      </c>
      <c r="DN118" s="1472">
        <f>'B3 - COVID-19'!I116</f>
        <v>0</v>
      </c>
      <c r="DO118" s="1472">
        <f>'B3 - COVID-19'!J116</f>
        <v>0</v>
      </c>
      <c r="DP118" s="1472">
        <f>'B3 - COVID-19'!K116</f>
        <v>0</v>
      </c>
      <c r="DQ118" s="1472">
        <f>'B3 - COVID-19'!L116</f>
        <v>0</v>
      </c>
      <c r="DR118" s="1472">
        <f>'B3 - COVID-19'!M116</f>
        <v>0</v>
      </c>
      <c r="DS118" s="1481">
        <f>'B3 - COVID-19'!N116</f>
        <v>0</v>
      </c>
      <c r="DT118" s="1470">
        <f>'B3 - COVID-19'!O116</f>
        <v>0</v>
      </c>
      <c r="DU118" s="1471">
        <f>'B3 - COVID-19'!P116</f>
        <v>0</v>
      </c>
      <c r="DV118" s="85"/>
      <c r="DW118" s="85"/>
      <c r="JD118" s="2351">
        <f>'I - Capital RLM'!A118</f>
        <v>84</v>
      </c>
      <c r="JE118" s="2352">
        <f>'I - Capital RLM'!B118</f>
        <v>0</v>
      </c>
      <c r="JF118" s="2272">
        <f>'I - Capital RLM'!C118</f>
        <v>0</v>
      </c>
      <c r="JG118" s="2272">
        <f>'I - Capital RLM'!D118</f>
        <v>0</v>
      </c>
      <c r="JH118" s="2382">
        <f>'I - Capital RLM'!E118</f>
        <v>0</v>
      </c>
      <c r="JI118" s="2198">
        <f>'I - Capital RLM'!F118</f>
        <v>0</v>
      </c>
      <c r="JJ118" s="2272">
        <f>'I - Capital RLM'!G118</f>
        <v>0</v>
      </c>
      <c r="JK118" s="2272">
        <f>'I - Capital RLM'!H118</f>
        <v>0</v>
      </c>
      <c r="JL118" s="2382">
        <f>'I - Capital RLM'!I118</f>
        <v>0</v>
      </c>
      <c r="JM118" s="2198"/>
      <c r="JN118" s="2129">
        <f>'I - Capital RLM'!K118</f>
        <v>0</v>
      </c>
      <c r="JO118" s="2198">
        <f t="shared" si="17"/>
        <v>0</v>
      </c>
      <c r="LL118" s="1281"/>
      <c r="LM118" s="2461">
        <f>'M - Aged Debtors'!B118</f>
        <v>0</v>
      </c>
      <c r="LN118" s="2462">
        <f>'M - Aged Debtors'!C118</f>
        <v>0</v>
      </c>
      <c r="LO118" s="2463">
        <f>'M - Aged Debtors'!D118</f>
        <v>0</v>
      </c>
      <c r="LP118" s="2464">
        <f>'M - Aged Debtors'!E118</f>
        <v>0</v>
      </c>
      <c r="LQ118" s="2465">
        <f>'M - Aged Debtors'!F118</f>
        <v>0</v>
      </c>
      <c r="LR118" s="902" t="str">
        <f>'M - Aged Debtors'!G118</f>
        <v/>
      </c>
      <c r="LS118" s="899" t="str">
        <f>'M - Aged Debtors'!H118</f>
        <v/>
      </c>
      <c r="LT118" s="899" t="str">
        <f>'M - Aged Debtors'!I118</f>
        <v/>
      </c>
      <c r="LU118" s="900" t="str">
        <f>'M - Aged Debtors'!J118</f>
        <v/>
      </c>
      <c r="LV118" s="2043">
        <f>'M - Aged Debtors'!K118</f>
        <v>0</v>
      </c>
      <c r="LX118" s="2907">
        <f>'N - GMS'!A118</f>
        <v>0</v>
      </c>
      <c r="LY118" s="2908"/>
      <c r="LZ118" s="511">
        <f>'N - GMS'!C118</f>
        <v>93</v>
      </c>
      <c r="MA118" s="71">
        <f>'N - GMS'!D118</f>
        <v>0</v>
      </c>
      <c r="MB118" s="2495">
        <f>'N - GMS'!E118</f>
        <v>0</v>
      </c>
      <c r="MC118" s="2495">
        <f>'N - GMS'!F118</f>
        <v>0</v>
      </c>
      <c r="MD118" s="513">
        <f>'N - GMS'!G118</f>
        <v>0</v>
      </c>
      <c r="ME118" s="231"/>
      <c r="MF118" s="1125">
        <f>'N - GMS'!I118</f>
        <v>0</v>
      </c>
    </row>
    <row r="119" spans="76:344" ht="20" customHeight="1" thickBot="1">
      <c r="BX119" s="1214">
        <f>'B1 - Net Exp Profiles'!A119</f>
        <v>88</v>
      </c>
      <c r="BY119" s="1405" t="str">
        <f>'B1 - Net Exp Profiles'!B119</f>
        <v>Net Primary Care Expenditure - Movement Other</v>
      </c>
      <c r="BZ119" s="1217">
        <f>'B1 - Net Exp Profiles'!C119</f>
        <v>0</v>
      </c>
      <c r="CA119" s="1217">
        <f>'B1 - Net Exp Profiles'!D119</f>
        <v>0</v>
      </c>
      <c r="CB119" s="1217">
        <f>'B1 - Net Exp Profiles'!E119</f>
        <v>0</v>
      </c>
      <c r="CC119" s="1217">
        <f>'B1 - Net Exp Profiles'!F119</f>
        <v>0</v>
      </c>
      <c r="CD119" s="1217">
        <f>'B1 - Net Exp Profiles'!G119</f>
        <v>0</v>
      </c>
      <c r="CE119" s="1217">
        <f>'B1 - Net Exp Profiles'!H119</f>
        <v>0</v>
      </c>
      <c r="CF119" s="1217">
        <f>'B1 - Net Exp Profiles'!I119</f>
        <v>0</v>
      </c>
      <c r="CG119" s="1217">
        <f>'B1 - Net Exp Profiles'!J119</f>
        <v>0</v>
      </c>
      <c r="CH119" s="1217">
        <f>'B1 - Net Exp Profiles'!K119</f>
        <v>0</v>
      </c>
      <c r="CI119" s="1217">
        <f>'B1 - Net Exp Profiles'!L119</f>
        <v>0</v>
      </c>
      <c r="CJ119" s="1217">
        <f>'B1 - Net Exp Profiles'!M119</f>
        <v>0</v>
      </c>
      <c r="CK119" s="1217">
        <f>'B1 - Net Exp Profiles'!N119</f>
        <v>0</v>
      </c>
      <c r="CL119" s="1217">
        <f>'B1 - Net Exp Profiles'!O119</f>
        <v>0</v>
      </c>
      <c r="CM119" s="1217">
        <f>'B1 - Net Exp Profiles'!P119</f>
        <v>0</v>
      </c>
      <c r="DF119" s="2137">
        <f>'B3 - COVID-19'!A117</f>
        <v>101</v>
      </c>
      <c r="DG119" s="2146" t="str">
        <f>'B3 - COVID-19'!B117</f>
        <v>Healthcare Services Provided by Other NHS Bodies</v>
      </c>
      <c r="DH119" s="1477">
        <f>'B3 - COVID-19'!C117</f>
        <v>0</v>
      </c>
      <c r="DI119" s="1472">
        <f>'B3 - COVID-19'!D117</f>
        <v>0</v>
      </c>
      <c r="DJ119" s="1472">
        <f>'B3 - COVID-19'!E117</f>
        <v>0</v>
      </c>
      <c r="DK119" s="1472">
        <f>'B3 - COVID-19'!F117</f>
        <v>0</v>
      </c>
      <c r="DL119" s="1472">
        <f>'B3 - COVID-19'!G117</f>
        <v>0</v>
      </c>
      <c r="DM119" s="1472">
        <f>'B3 - COVID-19'!H117</f>
        <v>0</v>
      </c>
      <c r="DN119" s="1472">
        <f>'B3 - COVID-19'!I117</f>
        <v>0</v>
      </c>
      <c r="DO119" s="1472">
        <f>'B3 - COVID-19'!J117</f>
        <v>0</v>
      </c>
      <c r="DP119" s="1472">
        <f>'B3 - COVID-19'!K117</f>
        <v>0</v>
      </c>
      <c r="DQ119" s="1472">
        <f>'B3 - COVID-19'!L117</f>
        <v>0</v>
      </c>
      <c r="DR119" s="1472">
        <f>'B3 - COVID-19'!M117</f>
        <v>0</v>
      </c>
      <c r="DS119" s="1481">
        <f>'B3 - COVID-19'!N117</f>
        <v>0</v>
      </c>
      <c r="DT119" s="1470">
        <f>'B3 - COVID-19'!O117</f>
        <v>0</v>
      </c>
      <c r="DU119" s="1471">
        <f>'B3 - COVID-19'!P117</f>
        <v>0</v>
      </c>
      <c r="DV119" s="85"/>
      <c r="DW119" s="85"/>
      <c r="JD119" s="2351">
        <f>'I - Capital RLM'!A119</f>
        <v>85</v>
      </c>
      <c r="JE119" s="2352">
        <f>'I - Capital RLM'!B119</f>
        <v>0</v>
      </c>
      <c r="JF119" s="2272">
        <f>'I - Capital RLM'!C119</f>
        <v>0</v>
      </c>
      <c r="JG119" s="2272">
        <f>'I - Capital RLM'!D119</f>
        <v>0</v>
      </c>
      <c r="JH119" s="2382">
        <f>'I - Capital RLM'!E119</f>
        <v>0</v>
      </c>
      <c r="JI119" s="2198">
        <f>'I - Capital RLM'!F119</f>
        <v>0</v>
      </c>
      <c r="JJ119" s="2272">
        <f>'I - Capital RLM'!G119</f>
        <v>0</v>
      </c>
      <c r="JK119" s="2272">
        <f>'I - Capital RLM'!H119</f>
        <v>0</v>
      </c>
      <c r="JL119" s="2382">
        <f>'I - Capital RLM'!I119</f>
        <v>0</v>
      </c>
      <c r="JM119" s="2198"/>
      <c r="JN119" s="2129">
        <f>'I - Capital RLM'!K119</f>
        <v>0</v>
      </c>
      <c r="JO119" s="2198">
        <f t="shared" si="17"/>
        <v>0</v>
      </c>
      <c r="LL119" s="1281"/>
      <c r="LM119" s="2461">
        <f>'M - Aged Debtors'!B119</f>
        <v>0</v>
      </c>
      <c r="LN119" s="2462">
        <f>'M - Aged Debtors'!C119</f>
        <v>0</v>
      </c>
      <c r="LO119" s="2463">
        <f>'M - Aged Debtors'!D119</f>
        <v>0</v>
      </c>
      <c r="LP119" s="2464">
        <f>'M - Aged Debtors'!E119</f>
        <v>0</v>
      </c>
      <c r="LQ119" s="2465">
        <f>'M - Aged Debtors'!F119</f>
        <v>0</v>
      </c>
      <c r="LR119" s="902" t="str">
        <f>'M - Aged Debtors'!G119</f>
        <v/>
      </c>
      <c r="LS119" s="899" t="str">
        <f>'M - Aged Debtors'!H119</f>
        <v/>
      </c>
      <c r="LT119" s="899" t="str">
        <f>'M - Aged Debtors'!I119</f>
        <v/>
      </c>
      <c r="LU119" s="900" t="str">
        <f>'M - Aged Debtors'!J119</f>
        <v/>
      </c>
      <c r="LV119" s="2043">
        <f>'M - Aged Debtors'!K119</f>
        <v>0</v>
      </c>
      <c r="LX119" s="2907">
        <f>'N - GMS'!A119</f>
        <v>0</v>
      </c>
      <c r="LY119" s="2908"/>
      <c r="LZ119" s="511">
        <f>'N - GMS'!C119</f>
        <v>94</v>
      </c>
      <c r="MA119" s="72">
        <f>'N - GMS'!D119</f>
        <v>0</v>
      </c>
      <c r="MB119" s="2495">
        <f>'N - GMS'!E119</f>
        <v>0</v>
      </c>
      <c r="MC119" s="2495">
        <f>'N - GMS'!F119</f>
        <v>0</v>
      </c>
      <c r="MD119" s="543">
        <f>'N - GMS'!G119</f>
        <v>0</v>
      </c>
      <c r="ME119" s="231"/>
      <c r="MF119" s="1125">
        <f>'N - GMS'!I119</f>
        <v>0</v>
      </c>
    </row>
    <row r="120" spans="76:344" ht="20" customHeight="1" thickTop="1" thickBot="1">
      <c r="BX120" s="90"/>
      <c r="BY120" s="85"/>
      <c r="BZ120" s="1070"/>
      <c r="CA120" s="1070"/>
      <c r="CB120" s="1070"/>
      <c r="CC120" s="1070"/>
      <c r="CD120" s="1070"/>
      <c r="CE120" s="1070"/>
      <c r="CF120" s="1070"/>
      <c r="CG120" s="1070"/>
      <c r="CH120" s="1070"/>
      <c r="CI120" s="1070"/>
      <c r="CJ120" s="1070"/>
      <c r="CK120" s="1070"/>
      <c r="CL120" s="1070"/>
      <c r="CM120" s="1070"/>
      <c r="DF120" s="2137">
        <f>'B3 - COVID-19'!A118</f>
        <v>102</v>
      </c>
      <c r="DG120" s="2146" t="str">
        <f>'B3 - COVID-19'!B118</f>
        <v>Non Healthcare Services Provided by Other NHS Bodies</v>
      </c>
      <c r="DH120" s="1477">
        <f>'B3 - COVID-19'!C118</f>
        <v>0</v>
      </c>
      <c r="DI120" s="1472">
        <f>'B3 - COVID-19'!D118</f>
        <v>0</v>
      </c>
      <c r="DJ120" s="1472">
        <f>'B3 - COVID-19'!E118</f>
        <v>0</v>
      </c>
      <c r="DK120" s="1472">
        <f>'B3 - COVID-19'!F118</f>
        <v>0</v>
      </c>
      <c r="DL120" s="1472">
        <f>'B3 - COVID-19'!G118</f>
        <v>0</v>
      </c>
      <c r="DM120" s="1472">
        <f>'B3 - COVID-19'!H118</f>
        <v>0</v>
      </c>
      <c r="DN120" s="1472">
        <f>'B3 - COVID-19'!I118</f>
        <v>0</v>
      </c>
      <c r="DO120" s="1472">
        <f>'B3 - COVID-19'!J118</f>
        <v>0</v>
      </c>
      <c r="DP120" s="1472">
        <f>'B3 - COVID-19'!K118</f>
        <v>0</v>
      </c>
      <c r="DQ120" s="1472">
        <f>'B3 - COVID-19'!L118</f>
        <v>0</v>
      </c>
      <c r="DR120" s="1472">
        <f>'B3 - COVID-19'!M118</f>
        <v>0</v>
      </c>
      <c r="DS120" s="1481">
        <f>'B3 - COVID-19'!N118</f>
        <v>0</v>
      </c>
      <c r="DT120" s="1470">
        <f>'B3 - COVID-19'!O118</f>
        <v>0</v>
      </c>
      <c r="DU120" s="1471">
        <f>'B3 - COVID-19'!P118</f>
        <v>0</v>
      </c>
      <c r="DV120" s="85"/>
      <c r="DW120" s="85"/>
      <c r="JD120" s="2351">
        <f>'I - Capital RLM'!A120</f>
        <v>86</v>
      </c>
      <c r="JE120" s="2352">
        <f>'I - Capital RLM'!B120</f>
        <v>0</v>
      </c>
      <c r="JF120" s="2272">
        <f>'I - Capital RLM'!C120</f>
        <v>0</v>
      </c>
      <c r="JG120" s="2272">
        <f>'I - Capital RLM'!D120</f>
        <v>0</v>
      </c>
      <c r="JH120" s="2382">
        <f>'I - Capital RLM'!E120</f>
        <v>0</v>
      </c>
      <c r="JI120" s="2198">
        <f>'I - Capital RLM'!F120</f>
        <v>0</v>
      </c>
      <c r="JJ120" s="2272">
        <f>'I - Capital RLM'!G120</f>
        <v>0</v>
      </c>
      <c r="JK120" s="2272">
        <f>'I - Capital RLM'!H120</f>
        <v>0</v>
      </c>
      <c r="JL120" s="2382">
        <f>'I - Capital RLM'!I120</f>
        <v>0</v>
      </c>
      <c r="JM120" s="2198"/>
      <c r="JN120" s="2129">
        <f>'I - Capital RLM'!K120</f>
        <v>0</v>
      </c>
      <c r="JO120" s="2198">
        <f t="shared" si="17"/>
        <v>0</v>
      </c>
      <c r="LL120" s="1281"/>
      <c r="LM120" s="2461">
        <f>'M - Aged Debtors'!B120</f>
        <v>0</v>
      </c>
      <c r="LN120" s="2462">
        <f>'M - Aged Debtors'!C120</f>
        <v>0</v>
      </c>
      <c r="LO120" s="2463">
        <f>'M - Aged Debtors'!D120</f>
        <v>0</v>
      </c>
      <c r="LP120" s="2464">
        <f>'M - Aged Debtors'!E120</f>
        <v>0</v>
      </c>
      <c r="LQ120" s="2465">
        <f>'M - Aged Debtors'!F120</f>
        <v>0</v>
      </c>
      <c r="LR120" s="902" t="str">
        <f>'M - Aged Debtors'!G120</f>
        <v/>
      </c>
      <c r="LS120" s="899" t="str">
        <f>'M - Aged Debtors'!H120</f>
        <v/>
      </c>
      <c r="LT120" s="899" t="str">
        <f>'M - Aged Debtors'!I120</f>
        <v/>
      </c>
      <c r="LU120" s="900" t="str">
        <f>'M - Aged Debtors'!J120</f>
        <v/>
      </c>
      <c r="LV120" s="2043">
        <f>'M - Aged Debtors'!K120</f>
        <v>0</v>
      </c>
      <c r="LX120" s="250" t="str">
        <f>'N - GMS'!A120</f>
        <v>TOTAL Local Enhanced Services (must equal line 11)</v>
      </c>
      <c r="LY120" s="251"/>
      <c r="LZ120" s="544">
        <f>'N - GMS'!C120</f>
        <v>95</v>
      </c>
      <c r="MA120" s="545">
        <f>'N - GMS'!D120</f>
        <v>0</v>
      </c>
      <c r="MB120" s="546">
        <f>'N - GMS'!E120</f>
        <v>0</v>
      </c>
      <c r="MC120" s="546">
        <f>'N - GMS'!F120</f>
        <v>0</v>
      </c>
      <c r="MD120" s="546">
        <f>'N - GMS'!G120</f>
        <v>0</v>
      </c>
      <c r="ME120" s="547"/>
      <c r="MF120" s="508">
        <f>'N - GMS'!I120</f>
        <v>0</v>
      </c>
    </row>
    <row r="121" spans="76:344" ht="20" customHeight="1" thickTop="1">
      <c r="BX121" s="90"/>
      <c r="BY121" s="86" t="str">
        <f>'B1 - Net Exp Profiles'!B121</f>
        <v>E. CONTINUING HEALTHCARE/ FUNDED NURSING CARE EXPENDITURE ANALYSIS</v>
      </c>
      <c r="BZ121" s="85"/>
      <c r="CA121" s="85"/>
      <c r="CB121" s="85"/>
      <c r="CC121" s="85"/>
      <c r="CD121" s="85"/>
      <c r="CE121" s="85"/>
      <c r="CF121" s="85"/>
      <c r="CG121" s="85"/>
      <c r="CH121" s="85"/>
      <c r="CI121" s="85"/>
      <c r="CJ121" s="85"/>
      <c r="CK121" s="85"/>
      <c r="CL121" s="85"/>
      <c r="CM121" s="85"/>
      <c r="DF121" s="2137">
        <f>'B3 - COVID-19'!A119</f>
        <v>103</v>
      </c>
      <c r="DG121" s="2146" t="str">
        <f>'B3 - COVID-19'!B119</f>
        <v>Continuing Care and Funded Nursing Care</v>
      </c>
      <c r="DH121" s="1477">
        <f>'B3 - COVID-19'!C119</f>
        <v>0</v>
      </c>
      <c r="DI121" s="1472">
        <f>'B3 - COVID-19'!D119</f>
        <v>0</v>
      </c>
      <c r="DJ121" s="1472">
        <f>'B3 - COVID-19'!E119</f>
        <v>0</v>
      </c>
      <c r="DK121" s="1472">
        <f>'B3 - COVID-19'!F119</f>
        <v>0</v>
      </c>
      <c r="DL121" s="1472">
        <f>'B3 - COVID-19'!G119</f>
        <v>0</v>
      </c>
      <c r="DM121" s="1472">
        <f>'B3 - COVID-19'!H119</f>
        <v>0</v>
      </c>
      <c r="DN121" s="1472">
        <f>'B3 - COVID-19'!I119</f>
        <v>0</v>
      </c>
      <c r="DO121" s="1472">
        <f>'B3 - COVID-19'!J119</f>
        <v>0</v>
      </c>
      <c r="DP121" s="1472">
        <f>'B3 - COVID-19'!K119</f>
        <v>0</v>
      </c>
      <c r="DQ121" s="1472">
        <f>'B3 - COVID-19'!L119</f>
        <v>0</v>
      </c>
      <c r="DR121" s="1472">
        <f>'B3 - COVID-19'!M119</f>
        <v>0</v>
      </c>
      <c r="DS121" s="1481">
        <f>'B3 - COVID-19'!N119</f>
        <v>0</v>
      </c>
      <c r="DT121" s="1470">
        <f>'B3 - COVID-19'!O119</f>
        <v>0</v>
      </c>
      <c r="DU121" s="1471">
        <f>'B3 - COVID-19'!P119</f>
        <v>0</v>
      </c>
      <c r="DV121" s="85"/>
      <c r="DW121" s="85"/>
      <c r="JD121" s="2351">
        <f>'I - Capital RLM'!A121</f>
        <v>87</v>
      </c>
      <c r="JE121" s="2352">
        <f>'I - Capital RLM'!B121</f>
        <v>0</v>
      </c>
      <c r="JF121" s="2272">
        <f>'I - Capital RLM'!C121</f>
        <v>0</v>
      </c>
      <c r="JG121" s="2272">
        <f>'I - Capital RLM'!D121</f>
        <v>0</v>
      </c>
      <c r="JH121" s="2382">
        <f>'I - Capital RLM'!E121</f>
        <v>0</v>
      </c>
      <c r="JI121" s="2198">
        <f>'I - Capital RLM'!F121</f>
        <v>0</v>
      </c>
      <c r="JJ121" s="2272">
        <f>'I - Capital RLM'!G121</f>
        <v>0</v>
      </c>
      <c r="JK121" s="2272">
        <f>'I - Capital RLM'!H121</f>
        <v>0</v>
      </c>
      <c r="JL121" s="2382">
        <f>'I - Capital RLM'!I121</f>
        <v>0</v>
      </c>
      <c r="JM121" s="2198"/>
      <c r="JN121" s="2129">
        <f>'I - Capital RLM'!K121</f>
        <v>0</v>
      </c>
      <c r="JO121" s="2198">
        <f t="shared" si="17"/>
        <v>0</v>
      </c>
      <c r="LL121" s="1281"/>
      <c r="LM121" s="2461">
        <f>'M - Aged Debtors'!B121</f>
        <v>0</v>
      </c>
      <c r="LN121" s="2462">
        <f>'M - Aged Debtors'!C121</f>
        <v>0</v>
      </c>
      <c r="LO121" s="2463">
        <f>'M - Aged Debtors'!D121</f>
        <v>0</v>
      </c>
      <c r="LP121" s="2464">
        <f>'M - Aged Debtors'!E121</f>
        <v>0</v>
      </c>
      <c r="LQ121" s="2465">
        <f>'M - Aged Debtors'!F121</f>
        <v>0</v>
      </c>
      <c r="LR121" s="902" t="str">
        <f>'M - Aged Debtors'!G121</f>
        <v/>
      </c>
      <c r="LS121" s="899" t="str">
        <f>'M - Aged Debtors'!H121</f>
        <v/>
      </c>
      <c r="LT121" s="899" t="str">
        <f>'M - Aged Debtors'!I121</f>
        <v/>
      </c>
      <c r="LU121" s="900" t="str">
        <f>'M - Aged Debtors'!J121</f>
        <v/>
      </c>
      <c r="LV121" s="2043">
        <f>'M - Aged Debtors'!K121</f>
        <v>0</v>
      </c>
      <c r="LX121" s="252"/>
      <c r="LY121" s="253"/>
      <c r="LZ121" s="548"/>
      <c r="MA121" s="256"/>
      <c r="MB121" s="256"/>
      <c r="MC121" s="256"/>
      <c r="MD121" s="256"/>
      <c r="ME121" s="547"/>
      <c r="MF121" s="256"/>
    </row>
    <row r="122" spans="76:344" ht="20" customHeight="1" thickBot="1">
      <c r="BX122" s="90"/>
      <c r="BY122" s="85"/>
      <c r="BZ122" s="85"/>
      <c r="CA122" s="85"/>
      <c r="CB122" s="85"/>
      <c r="CC122" s="85"/>
      <c r="CD122" s="85"/>
      <c r="CE122" s="85"/>
      <c r="CF122" s="85"/>
      <c r="CG122" s="85"/>
      <c r="CH122" s="85"/>
      <c r="CI122" s="85"/>
      <c r="CJ122" s="85"/>
      <c r="CK122" s="85"/>
      <c r="CL122" s="85"/>
      <c r="CM122" s="85"/>
      <c r="DF122" s="2137">
        <f>'B3 - COVID-19'!A120</f>
        <v>104</v>
      </c>
      <c r="DG122" s="2146" t="str">
        <f>'B3 - COVID-19'!B120</f>
        <v>Other Private &amp; Voluntary Sector</v>
      </c>
      <c r="DH122" s="2772">
        <f>'B3 - COVID-19'!C120</f>
        <v>0</v>
      </c>
      <c r="DI122" s="2773">
        <f>'B3 - COVID-19'!D120</f>
        <v>0</v>
      </c>
      <c r="DJ122" s="2773">
        <f>'B3 - COVID-19'!E120</f>
        <v>0</v>
      </c>
      <c r="DK122" s="2773">
        <f>'B3 - COVID-19'!F120</f>
        <v>0</v>
      </c>
      <c r="DL122" s="2773">
        <f>'B3 - COVID-19'!G120</f>
        <v>0</v>
      </c>
      <c r="DM122" s="2773">
        <f>'B3 - COVID-19'!H120</f>
        <v>0</v>
      </c>
      <c r="DN122" s="2773">
        <f>'B3 - COVID-19'!I120</f>
        <v>0</v>
      </c>
      <c r="DO122" s="2773">
        <f>'B3 - COVID-19'!J120</f>
        <v>0</v>
      </c>
      <c r="DP122" s="2773">
        <f>'B3 - COVID-19'!K120</f>
        <v>0</v>
      </c>
      <c r="DQ122" s="2773">
        <f>'B3 - COVID-19'!L120</f>
        <v>0</v>
      </c>
      <c r="DR122" s="2773">
        <f>'B3 - COVID-19'!M120</f>
        <v>0</v>
      </c>
      <c r="DS122" s="2774">
        <f>'B3 - COVID-19'!N120</f>
        <v>0</v>
      </c>
      <c r="DT122" s="1485">
        <f>'B3 - COVID-19'!O120</f>
        <v>0</v>
      </c>
      <c r="DU122" s="1486">
        <f>'B3 - COVID-19'!P120</f>
        <v>0</v>
      </c>
      <c r="DV122" s="85"/>
      <c r="DW122" s="85"/>
      <c r="JD122" s="2351">
        <f>'I - Capital RLM'!A122</f>
        <v>88</v>
      </c>
      <c r="JE122" s="2352">
        <f>'I - Capital RLM'!B122</f>
        <v>0</v>
      </c>
      <c r="JF122" s="2272">
        <f>'I - Capital RLM'!C122</f>
        <v>0</v>
      </c>
      <c r="JG122" s="2272">
        <f>'I - Capital RLM'!D122</f>
        <v>0</v>
      </c>
      <c r="JH122" s="2382">
        <f>'I - Capital RLM'!E122</f>
        <v>0</v>
      </c>
      <c r="JI122" s="2198">
        <f>'I - Capital RLM'!F122</f>
        <v>0</v>
      </c>
      <c r="JJ122" s="2272">
        <f>'I - Capital RLM'!G122</f>
        <v>0</v>
      </c>
      <c r="JK122" s="2272">
        <f>'I - Capital RLM'!H122</f>
        <v>0</v>
      </c>
      <c r="JL122" s="2382">
        <f>'I - Capital RLM'!I122</f>
        <v>0</v>
      </c>
      <c r="JM122" s="2198"/>
      <c r="JN122" s="2129">
        <f>'I - Capital RLM'!K122</f>
        <v>0</v>
      </c>
      <c r="JO122" s="2198">
        <f t="shared" si="17"/>
        <v>0</v>
      </c>
      <c r="LL122" s="1281"/>
      <c r="LM122" s="2461">
        <f>'M - Aged Debtors'!B122</f>
        <v>0</v>
      </c>
      <c r="LN122" s="2462">
        <f>'M - Aged Debtors'!C122</f>
        <v>0</v>
      </c>
      <c r="LO122" s="2463">
        <f>'M - Aged Debtors'!D122</f>
        <v>0</v>
      </c>
      <c r="LP122" s="2464">
        <f>'M - Aged Debtors'!E122</f>
        <v>0</v>
      </c>
      <c r="LQ122" s="2465">
        <f>'M - Aged Debtors'!F122</f>
        <v>0</v>
      </c>
      <c r="LR122" s="902" t="str">
        <f>'M - Aged Debtors'!G122</f>
        <v/>
      </c>
      <c r="LS122" s="899" t="str">
        <f>'M - Aged Debtors'!H122</f>
        <v/>
      </c>
      <c r="LT122" s="899" t="str">
        <f>'M - Aged Debtors'!I122</f>
        <v/>
      </c>
      <c r="LU122" s="900" t="str">
        <f>'M - Aged Debtors'!J122</f>
        <v/>
      </c>
      <c r="LV122" s="2043">
        <f>'M - Aged Debtors'!K122</f>
        <v>0</v>
      </c>
      <c r="LX122" s="252"/>
      <c r="LY122" s="253"/>
      <c r="LZ122" s="548"/>
      <c r="MA122" s="256"/>
      <c r="MB122" s="256"/>
      <c r="MC122" s="256"/>
      <c r="MD122" s="256"/>
      <c r="ME122" s="547"/>
      <c r="MF122" s="256"/>
    </row>
    <row r="123" spans="76:344" ht="20" customHeight="1" thickTop="1" thickBot="1">
      <c r="BX123" s="90"/>
      <c r="BY123" s="1369"/>
      <c r="BZ123" s="1370">
        <f>'B1 - Net Exp Profiles'!C123</f>
        <v>1</v>
      </c>
      <c r="CA123" s="1356">
        <f>'B1 - Net Exp Profiles'!D123</f>
        <v>2</v>
      </c>
      <c r="CB123" s="1356">
        <f>'B1 - Net Exp Profiles'!E123</f>
        <v>3</v>
      </c>
      <c r="CC123" s="1356">
        <f>'B1 - Net Exp Profiles'!F123</f>
        <v>4</v>
      </c>
      <c r="CD123" s="1356">
        <f>'B1 - Net Exp Profiles'!G123</f>
        <v>5</v>
      </c>
      <c r="CE123" s="1356">
        <f>'B1 - Net Exp Profiles'!H123</f>
        <v>6</v>
      </c>
      <c r="CF123" s="1356">
        <f>'B1 - Net Exp Profiles'!I123</f>
        <v>7</v>
      </c>
      <c r="CG123" s="1356">
        <f>'B1 - Net Exp Profiles'!J123</f>
        <v>8</v>
      </c>
      <c r="CH123" s="1356">
        <f>'B1 - Net Exp Profiles'!K123</f>
        <v>9</v>
      </c>
      <c r="CI123" s="1356">
        <f>'B1 - Net Exp Profiles'!L123</f>
        <v>10</v>
      </c>
      <c r="CJ123" s="1356">
        <f>'B1 - Net Exp Profiles'!M123</f>
        <v>11</v>
      </c>
      <c r="CK123" s="1355">
        <f>'B1 - Net Exp Profiles'!N123</f>
        <v>12</v>
      </c>
      <c r="CL123" s="1371"/>
      <c r="CM123" s="1345"/>
      <c r="DF123" s="2137">
        <f>'B3 - COVID-19'!A121</f>
        <v>105</v>
      </c>
      <c r="DG123" s="2781" t="str">
        <f>'B3 - COVID-19'!B121</f>
        <v>Joint Financing and Other (includes Local Authority)</v>
      </c>
      <c r="DH123" s="2772">
        <f>'B3 - COVID-19'!C121</f>
        <v>0</v>
      </c>
      <c r="DI123" s="2773">
        <f>'B3 - COVID-19'!D121</f>
        <v>0</v>
      </c>
      <c r="DJ123" s="2773">
        <f>'B3 - COVID-19'!E121</f>
        <v>0</v>
      </c>
      <c r="DK123" s="2773">
        <f>'B3 - COVID-19'!F121</f>
        <v>0</v>
      </c>
      <c r="DL123" s="2773">
        <f>'B3 - COVID-19'!G121</f>
        <v>0</v>
      </c>
      <c r="DM123" s="2773">
        <f>'B3 - COVID-19'!H121</f>
        <v>0</v>
      </c>
      <c r="DN123" s="2773">
        <f>'B3 - COVID-19'!I121</f>
        <v>0</v>
      </c>
      <c r="DO123" s="2773">
        <f>'B3 - COVID-19'!J121</f>
        <v>0</v>
      </c>
      <c r="DP123" s="2773">
        <f>'B3 - COVID-19'!K121</f>
        <v>0</v>
      </c>
      <c r="DQ123" s="2773">
        <f>'B3 - COVID-19'!L121</f>
        <v>0</v>
      </c>
      <c r="DR123" s="2773">
        <f>'B3 - COVID-19'!M121</f>
        <v>0</v>
      </c>
      <c r="DS123" s="2774">
        <f>'B3 - COVID-19'!N121</f>
        <v>0</v>
      </c>
      <c r="DT123" s="1485">
        <f>'B3 - COVID-19'!O121</f>
        <v>0</v>
      </c>
      <c r="DU123" s="1486">
        <f>'B3 - COVID-19'!P121</f>
        <v>0</v>
      </c>
      <c r="DV123" s="85"/>
      <c r="DW123" s="85"/>
      <c r="JD123" s="2336">
        <f>'I - Capital RLM'!A123</f>
        <v>89</v>
      </c>
      <c r="JE123" s="2337">
        <f>'I - Capital RLM'!B123</f>
        <v>0</v>
      </c>
      <c r="JF123" s="2315">
        <f>'I - Capital RLM'!C123</f>
        <v>0</v>
      </c>
      <c r="JG123" s="2315">
        <f>'I - Capital RLM'!D123</f>
        <v>0</v>
      </c>
      <c r="JH123" s="2689">
        <f>'I - Capital RLM'!E123</f>
        <v>0</v>
      </c>
      <c r="JI123" s="2198">
        <f>'I - Capital RLM'!F123</f>
        <v>0</v>
      </c>
      <c r="JJ123" s="2315">
        <f>'I - Capital RLM'!G123</f>
        <v>0</v>
      </c>
      <c r="JK123" s="2315">
        <f>'I - Capital RLM'!H123</f>
        <v>0</v>
      </c>
      <c r="JL123" s="2689">
        <f>'I - Capital RLM'!I123</f>
        <v>0</v>
      </c>
      <c r="JM123" s="2198"/>
      <c r="JN123" s="2130">
        <f>'I - Capital RLM'!K123</f>
        <v>0</v>
      </c>
      <c r="JO123" s="2198">
        <f t="shared" si="17"/>
        <v>0</v>
      </c>
      <c r="LL123" s="1281"/>
      <c r="LM123" s="2461">
        <f>'M - Aged Debtors'!B123</f>
        <v>0</v>
      </c>
      <c r="LN123" s="2462">
        <f>'M - Aged Debtors'!C123</f>
        <v>0</v>
      </c>
      <c r="LO123" s="2463">
        <f>'M - Aged Debtors'!D123</f>
        <v>0</v>
      </c>
      <c r="LP123" s="2464">
        <f>'M - Aged Debtors'!E123</f>
        <v>0</v>
      </c>
      <c r="LQ123" s="2465">
        <f>'M - Aged Debtors'!F123</f>
        <v>0</v>
      </c>
      <c r="LR123" s="902" t="str">
        <f>'M - Aged Debtors'!G123</f>
        <v/>
      </c>
      <c r="LS123" s="899" t="str">
        <f>'M - Aged Debtors'!H123</f>
        <v/>
      </c>
      <c r="LT123" s="899" t="str">
        <f>'M - Aged Debtors'!I123</f>
        <v/>
      </c>
      <c r="LU123" s="900" t="str">
        <f>'M - Aged Debtors'!J123</f>
        <v/>
      </c>
      <c r="LV123" s="2043">
        <f>'M - Aged Debtors'!K123</f>
        <v>0</v>
      </c>
      <c r="LX123" s="254" t="str">
        <f>'N - GMS'!A123</f>
        <v>TOTAL Enhanced Services (must equal line 12)</v>
      </c>
      <c r="LY123" s="255"/>
      <c r="LZ123" s="549">
        <f>'N - GMS'!C123</f>
        <v>96</v>
      </c>
      <c r="MA123" s="542">
        <f>'N - GMS'!D123</f>
        <v>0</v>
      </c>
      <c r="MB123" s="508">
        <f>'N - GMS'!E123</f>
        <v>0</v>
      </c>
      <c r="MC123" s="508">
        <f>'N - GMS'!F123</f>
        <v>0</v>
      </c>
      <c r="MD123" s="508">
        <f>'N - GMS'!G123</f>
        <v>0</v>
      </c>
      <c r="ME123" s="257"/>
      <c r="MF123" s="508">
        <f>'N - GMS'!I123</f>
        <v>0</v>
      </c>
    </row>
    <row r="124" spans="76:344" ht="20" customHeight="1" thickBot="1">
      <c r="BX124" s="90"/>
      <c r="BY124" s="1346" t="str">
        <f>'B1 - Net Exp Profiles'!B124</f>
        <v>Continuing Healthcare / Funded Nursing Care - Expenditure Profiles</v>
      </c>
      <c r="BZ124" s="1372" t="str">
        <f>'B1 - Net Exp Profiles'!C124</f>
        <v>Apr</v>
      </c>
      <c r="CA124" s="1359" t="str">
        <f>'B1 - Net Exp Profiles'!D124</f>
        <v>May</v>
      </c>
      <c r="CB124" s="1359" t="str">
        <f>'B1 - Net Exp Profiles'!E124</f>
        <v>Jun</v>
      </c>
      <c r="CC124" s="1359" t="str">
        <f>'B1 - Net Exp Profiles'!F124</f>
        <v>Jul</v>
      </c>
      <c r="CD124" s="1359" t="str">
        <f>'B1 - Net Exp Profiles'!G124</f>
        <v>Aug</v>
      </c>
      <c r="CE124" s="1359" t="str">
        <f>'B1 - Net Exp Profiles'!H124</f>
        <v>Sep</v>
      </c>
      <c r="CF124" s="1359" t="str">
        <f>'B1 - Net Exp Profiles'!I124</f>
        <v>Oct</v>
      </c>
      <c r="CG124" s="1359" t="str">
        <f>'B1 - Net Exp Profiles'!J124</f>
        <v>Nov</v>
      </c>
      <c r="CH124" s="1359" t="str">
        <f>'B1 - Net Exp Profiles'!K124</f>
        <v>Dec</v>
      </c>
      <c r="CI124" s="1359" t="str">
        <f>'B1 - Net Exp Profiles'!L124</f>
        <v>Jan</v>
      </c>
      <c r="CJ124" s="1359" t="str">
        <f>'B1 - Net Exp Profiles'!M124</f>
        <v>Feb</v>
      </c>
      <c r="CK124" s="1360" t="str">
        <f>'B1 - Net Exp Profiles'!N124</f>
        <v>Mar</v>
      </c>
      <c r="CL124" s="1361" t="str">
        <f>'B1 - Net Exp Profiles'!O124</f>
        <v>Total YTD</v>
      </c>
      <c r="CM124" s="1361" t="str">
        <f>'B1 - Net Exp Profiles'!P124</f>
        <v>Forecast year-end position</v>
      </c>
      <c r="DF124" s="2137">
        <f>'B3 - COVID-19'!A122</f>
        <v>106</v>
      </c>
      <c r="DG124" s="2786" t="str">
        <f>'B3 - COVID-19'!B122</f>
        <v>Other (only use with WG agreement &amp; state SoCNE/I line ref)</v>
      </c>
      <c r="DH124" s="2772">
        <f>'B3 - COVID-19'!C122</f>
        <v>0</v>
      </c>
      <c r="DI124" s="2773">
        <f>'B3 - COVID-19'!D122</f>
        <v>0</v>
      </c>
      <c r="DJ124" s="2773">
        <f>'B3 - COVID-19'!E122</f>
        <v>0</v>
      </c>
      <c r="DK124" s="2773">
        <f>'B3 - COVID-19'!F122</f>
        <v>0</v>
      </c>
      <c r="DL124" s="2773">
        <f>'B3 - COVID-19'!G122</f>
        <v>0</v>
      </c>
      <c r="DM124" s="2773">
        <f>'B3 - COVID-19'!H122</f>
        <v>0</v>
      </c>
      <c r="DN124" s="2773">
        <f>'B3 - COVID-19'!I122</f>
        <v>0</v>
      </c>
      <c r="DO124" s="2773">
        <f>'B3 - COVID-19'!J122</f>
        <v>0</v>
      </c>
      <c r="DP124" s="2773">
        <f>'B3 - COVID-19'!K122</f>
        <v>0</v>
      </c>
      <c r="DQ124" s="2773">
        <f>'B3 - COVID-19'!L122</f>
        <v>0</v>
      </c>
      <c r="DR124" s="2773">
        <f>'B3 - COVID-19'!M122</f>
        <v>0</v>
      </c>
      <c r="DS124" s="2774">
        <f>'B3 - COVID-19'!N122</f>
        <v>0</v>
      </c>
      <c r="DT124" s="1485">
        <f>'B3 - COVID-19'!O122</f>
        <v>0</v>
      </c>
      <c r="DU124" s="1486">
        <f>'B3 - COVID-19'!P122</f>
        <v>0</v>
      </c>
      <c r="DV124" s="85"/>
      <c r="DW124" s="85"/>
      <c r="JD124" s="2570">
        <f>'I - Capital RLM'!A124</f>
        <v>90</v>
      </c>
      <c r="JE124" s="2722" t="str">
        <f>'I - Capital RLM'!B124</f>
        <v>Sub Total</v>
      </c>
      <c r="JF124" s="2300">
        <f>'I - Capital RLM'!C124</f>
        <v>0</v>
      </c>
      <c r="JG124" s="2300">
        <f>'I - Capital RLM'!D124</f>
        <v>0</v>
      </c>
      <c r="JH124" s="2300">
        <f>'I - Capital RLM'!E124</f>
        <v>0</v>
      </c>
      <c r="JI124" s="2198">
        <f>'I - Capital RLM'!F124</f>
        <v>0</v>
      </c>
      <c r="JJ124" s="2300">
        <f>'I - Capital RLM'!G124</f>
        <v>0</v>
      </c>
      <c r="JK124" s="2300">
        <f>'I - Capital RLM'!H124</f>
        <v>0</v>
      </c>
      <c r="JL124" s="2300">
        <f>'I - Capital RLM'!I124</f>
        <v>0</v>
      </c>
      <c r="JM124" s="2198"/>
      <c r="JN124" s="2198"/>
      <c r="JO124" s="2198">
        <f>SUM(JO113:JO123)</f>
        <v>0</v>
      </c>
      <c r="LL124" s="1281"/>
      <c r="LM124" s="2461">
        <f>'M - Aged Debtors'!B124</f>
        <v>0</v>
      </c>
      <c r="LN124" s="2462">
        <f>'M - Aged Debtors'!C124</f>
        <v>0</v>
      </c>
      <c r="LO124" s="2463">
        <f>'M - Aged Debtors'!D124</f>
        <v>0</v>
      </c>
      <c r="LP124" s="2464">
        <f>'M - Aged Debtors'!E124</f>
        <v>0</v>
      </c>
      <c r="LQ124" s="2465">
        <f>'M - Aged Debtors'!F124</f>
        <v>0</v>
      </c>
      <c r="LR124" s="902" t="str">
        <f>'M - Aged Debtors'!G124</f>
        <v/>
      </c>
      <c r="LS124" s="899" t="str">
        <f>'M - Aged Debtors'!H124</f>
        <v/>
      </c>
      <c r="LT124" s="899" t="str">
        <f>'M - Aged Debtors'!I124</f>
        <v/>
      </c>
      <c r="LU124" s="900" t="str">
        <f>'M - Aged Debtors'!J124</f>
        <v/>
      </c>
      <c r="LV124" s="2043">
        <f>'M - Aged Debtors'!K124</f>
        <v>0</v>
      </c>
      <c r="LX124" s="481"/>
      <c r="LY124" s="481"/>
      <c r="LZ124" s="481"/>
      <c r="MA124" s="262"/>
      <c r="MB124" s="262"/>
      <c r="MC124" s="550"/>
      <c r="MD124" s="260"/>
      <c r="ME124" s="231"/>
      <c r="MF124" s="260"/>
    </row>
    <row r="125" spans="76:344" ht="20" customHeight="1" thickBot="1">
      <c r="BX125" s="90"/>
      <c r="BY125" s="1347"/>
      <c r="BZ125" s="1373" t="str">
        <f>'B1 - Net Exp Profiles'!C125</f>
        <v>£'000</v>
      </c>
      <c r="CA125" s="1374" t="str">
        <f>'B1 - Net Exp Profiles'!D125</f>
        <v>£'000</v>
      </c>
      <c r="CB125" s="1374" t="str">
        <f>'B1 - Net Exp Profiles'!E125</f>
        <v>£'000</v>
      </c>
      <c r="CC125" s="1374" t="str">
        <f>'B1 - Net Exp Profiles'!F125</f>
        <v>£'000</v>
      </c>
      <c r="CD125" s="1374" t="str">
        <f>'B1 - Net Exp Profiles'!G125</f>
        <v>£'000</v>
      </c>
      <c r="CE125" s="1374" t="str">
        <f>'B1 - Net Exp Profiles'!H125</f>
        <v>£'000</v>
      </c>
      <c r="CF125" s="1374" t="str">
        <f>'B1 - Net Exp Profiles'!I125</f>
        <v>£'000</v>
      </c>
      <c r="CG125" s="1374" t="str">
        <f>'B1 - Net Exp Profiles'!J125</f>
        <v>£'000</v>
      </c>
      <c r="CH125" s="1374" t="str">
        <f>'B1 - Net Exp Profiles'!K125</f>
        <v>£'000</v>
      </c>
      <c r="CI125" s="1374" t="str">
        <f>'B1 - Net Exp Profiles'!L125</f>
        <v>£'000</v>
      </c>
      <c r="CJ125" s="1374" t="str">
        <f>'B1 - Net Exp Profiles'!M125</f>
        <v>£'000</v>
      </c>
      <c r="CK125" s="1375" t="str">
        <f>'B1 - Net Exp Profiles'!N125</f>
        <v>£'000</v>
      </c>
      <c r="CL125" s="1365" t="str">
        <f>'B1 - Net Exp Profiles'!O125</f>
        <v>£'000</v>
      </c>
      <c r="CM125" s="1365" t="str">
        <f>'B1 - Net Exp Profiles'!P125</f>
        <v>£'000</v>
      </c>
      <c r="DF125" s="2137">
        <f>'B3 - COVID-19'!A123</f>
        <v>107</v>
      </c>
      <c r="DG125" s="2786">
        <f>'B3 - COVID-19'!B123</f>
        <v>0</v>
      </c>
      <c r="DH125" s="2772">
        <f>'B3 - COVID-19'!C123</f>
        <v>0</v>
      </c>
      <c r="DI125" s="2773">
        <f>'B3 - COVID-19'!D123</f>
        <v>0</v>
      </c>
      <c r="DJ125" s="2773">
        <f>'B3 - COVID-19'!E123</f>
        <v>0</v>
      </c>
      <c r="DK125" s="2773">
        <f>'B3 - COVID-19'!F123</f>
        <v>0</v>
      </c>
      <c r="DL125" s="2773">
        <f>'B3 - COVID-19'!G123</f>
        <v>0</v>
      </c>
      <c r="DM125" s="2773">
        <f>'B3 - COVID-19'!H123</f>
        <v>0</v>
      </c>
      <c r="DN125" s="2773">
        <f>'B3 - COVID-19'!I123</f>
        <v>0</v>
      </c>
      <c r="DO125" s="2773">
        <f>'B3 - COVID-19'!J123</f>
        <v>0</v>
      </c>
      <c r="DP125" s="2773">
        <f>'B3 - COVID-19'!K123</f>
        <v>0</v>
      </c>
      <c r="DQ125" s="2773">
        <f>'B3 - COVID-19'!L123</f>
        <v>0</v>
      </c>
      <c r="DR125" s="2773">
        <f>'B3 - COVID-19'!M123</f>
        <v>0</v>
      </c>
      <c r="DS125" s="2774">
        <f>'B3 - COVID-19'!N123</f>
        <v>0</v>
      </c>
      <c r="DT125" s="1485">
        <f>'B3 - COVID-19'!O123</f>
        <v>0</v>
      </c>
      <c r="DU125" s="1486">
        <f>'B3 - COVID-19'!P123</f>
        <v>0</v>
      </c>
      <c r="DV125" s="85"/>
      <c r="DW125" s="85"/>
      <c r="JD125" s="2578"/>
      <c r="JE125" s="2723"/>
      <c r="JF125" s="2724"/>
      <c r="JG125" s="2724"/>
      <c r="JH125" s="2724"/>
      <c r="JI125" s="2198"/>
      <c r="JJ125" s="2724"/>
      <c r="JK125" s="2724"/>
      <c r="JL125" s="2724"/>
      <c r="JM125" s="2323"/>
      <c r="JN125" s="2323"/>
      <c r="JO125" s="2323"/>
      <c r="LL125" s="1281"/>
      <c r="LM125" s="2461">
        <f>'M - Aged Debtors'!B125</f>
        <v>0</v>
      </c>
      <c r="LN125" s="2462">
        <f>'M - Aged Debtors'!C125</f>
        <v>0</v>
      </c>
      <c r="LO125" s="2463">
        <f>'M - Aged Debtors'!D125</f>
        <v>0</v>
      </c>
      <c r="LP125" s="2464">
        <f>'M - Aged Debtors'!E125</f>
        <v>0</v>
      </c>
      <c r="LQ125" s="2465">
        <f>'M - Aged Debtors'!F125</f>
        <v>0</v>
      </c>
      <c r="LR125" s="902" t="str">
        <f>'M - Aged Debtors'!G125</f>
        <v/>
      </c>
      <c r="LS125" s="899" t="str">
        <f>'M - Aged Debtors'!H125</f>
        <v/>
      </c>
      <c r="LT125" s="899" t="str">
        <f>'M - Aged Debtors'!I125</f>
        <v/>
      </c>
      <c r="LU125" s="900" t="str">
        <f>'M - Aged Debtors'!J125</f>
        <v/>
      </c>
      <c r="LV125" s="2043">
        <f>'M - Aged Debtors'!K125</f>
        <v>0</v>
      </c>
      <c r="LX125" s="2119"/>
      <c r="LY125" s="2119"/>
      <c r="LZ125" s="2119"/>
      <c r="MA125" s="550"/>
      <c r="MB125" s="550"/>
      <c r="MC125" s="550"/>
      <c r="MD125" s="552"/>
      <c r="ME125" s="231"/>
      <c r="MF125" s="236"/>
    </row>
    <row r="126" spans="76:344" ht="20" customHeight="1" thickBot="1">
      <c r="BX126" s="92">
        <f>'B1 - Net Exp Profiles'!A126</f>
        <v>89</v>
      </c>
      <c r="BY126" s="1398" t="str">
        <f>'B1 - Net Exp Profiles'!B126</f>
        <v>Gross CHC / FNC Expenditure - Non Covid-19 - Current Plan</v>
      </c>
      <c r="BZ126" s="1351">
        <f>'B1 - Net Exp Profiles'!C126</f>
        <v>0</v>
      </c>
      <c r="CA126" s="1321">
        <f>'B1 - Net Exp Profiles'!D126</f>
        <v>0</v>
      </c>
      <c r="CB126" s="1321">
        <f>'B1 - Net Exp Profiles'!E126</f>
        <v>0</v>
      </c>
      <c r="CC126" s="1321">
        <f>'B1 - Net Exp Profiles'!F126</f>
        <v>0</v>
      </c>
      <c r="CD126" s="1321">
        <f>'B1 - Net Exp Profiles'!G126</f>
        <v>0</v>
      </c>
      <c r="CE126" s="1321">
        <f>'B1 - Net Exp Profiles'!H126</f>
        <v>0</v>
      </c>
      <c r="CF126" s="1321">
        <f>'B1 - Net Exp Profiles'!I126</f>
        <v>0</v>
      </c>
      <c r="CG126" s="1321">
        <f>'B1 - Net Exp Profiles'!J126</f>
        <v>0</v>
      </c>
      <c r="CH126" s="1321">
        <f>'B1 - Net Exp Profiles'!K126</f>
        <v>0</v>
      </c>
      <c r="CI126" s="1321">
        <f>'B1 - Net Exp Profiles'!L126</f>
        <v>0</v>
      </c>
      <c r="CJ126" s="1321">
        <f>'B1 - Net Exp Profiles'!M126</f>
        <v>0</v>
      </c>
      <c r="CK126" s="1321">
        <f>'B1 - Net Exp Profiles'!N126</f>
        <v>0</v>
      </c>
      <c r="CL126" s="1349">
        <f>'B1 - Net Exp Profiles'!O126</f>
        <v>0</v>
      </c>
      <c r="CM126" s="1349">
        <f>'B1 - Net Exp Profiles'!P126</f>
        <v>0</v>
      </c>
      <c r="DF126" s="2137">
        <f>'B3 - COVID-19'!A124</f>
        <v>108</v>
      </c>
      <c r="DG126" s="2786">
        <f>'B3 - COVID-19'!B124</f>
        <v>0</v>
      </c>
      <c r="DH126" s="2772">
        <f>'B3 - COVID-19'!C124</f>
        <v>0</v>
      </c>
      <c r="DI126" s="2773">
        <f>'B3 - COVID-19'!D124</f>
        <v>0</v>
      </c>
      <c r="DJ126" s="2773">
        <f>'B3 - COVID-19'!E124</f>
        <v>0</v>
      </c>
      <c r="DK126" s="2773">
        <f>'B3 - COVID-19'!F124</f>
        <v>0</v>
      </c>
      <c r="DL126" s="2773">
        <f>'B3 - COVID-19'!G124</f>
        <v>0</v>
      </c>
      <c r="DM126" s="2773">
        <f>'B3 - COVID-19'!H124</f>
        <v>0</v>
      </c>
      <c r="DN126" s="2773">
        <f>'B3 - COVID-19'!I124</f>
        <v>0</v>
      </c>
      <c r="DO126" s="2773">
        <f>'B3 - COVID-19'!J124</f>
        <v>0</v>
      </c>
      <c r="DP126" s="2773">
        <f>'B3 - COVID-19'!K124</f>
        <v>0</v>
      </c>
      <c r="DQ126" s="2773">
        <f>'B3 - COVID-19'!L124</f>
        <v>0</v>
      </c>
      <c r="DR126" s="2773">
        <f>'B3 - COVID-19'!M124</f>
        <v>0</v>
      </c>
      <c r="DS126" s="2774">
        <f>'B3 - COVID-19'!N124</f>
        <v>0</v>
      </c>
      <c r="DT126" s="1485">
        <f>'B3 - COVID-19'!O124</f>
        <v>0</v>
      </c>
      <c r="DU126" s="1486">
        <f>'B3 - COVID-19'!P124</f>
        <v>0</v>
      </c>
      <c r="DV126" s="85"/>
      <c r="DW126" s="85"/>
      <c r="JD126" s="2570">
        <f>'I - Capital RLM'!A126</f>
        <v>91</v>
      </c>
      <c r="JE126" s="2725" t="str">
        <f>'I - Capital RLM'!B126</f>
        <v>Technical Adjustments</v>
      </c>
      <c r="JF126" s="2726">
        <f>'I - Capital RLM'!C126</f>
        <v>0</v>
      </c>
      <c r="JG126" s="2727">
        <f>'I - Capital RLM'!D126</f>
        <v>0</v>
      </c>
      <c r="JH126" s="2300">
        <f>'I - Capital RLM'!E126</f>
        <v>0</v>
      </c>
      <c r="JI126" s="2198">
        <f>'I - Capital RLM'!F126</f>
        <v>0</v>
      </c>
      <c r="JJ126" s="2728">
        <f>'I - Capital RLM'!G126</f>
        <v>0</v>
      </c>
      <c r="JK126" s="2727">
        <f>'I - Capital RLM'!H126</f>
        <v>0</v>
      </c>
      <c r="JL126" s="2300">
        <f>'I - Capital RLM'!I126</f>
        <v>0</v>
      </c>
      <c r="JM126" s="2323"/>
      <c r="JN126" s="2323"/>
      <c r="JO126" s="2323"/>
      <c r="LL126" s="1281"/>
      <c r="LM126" s="2461">
        <f>'M - Aged Debtors'!B126</f>
        <v>0</v>
      </c>
      <c r="LN126" s="2462">
        <f>'M - Aged Debtors'!C126</f>
        <v>0</v>
      </c>
      <c r="LO126" s="2463">
        <f>'M - Aged Debtors'!D126</f>
        <v>0</v>
      </c>
      <c r="LP126" s="2464">
        <f>'M - Aged Debtors'!E126</f>
        <v>0</v>
      </c>
      <c r="LQ126" s="2465">
        <f>'M - Aged Debtors'!F126</f>
        <v>0</v>
      </c>
      <c r="LR126" s="902" t="str">
        <f>'M - Aged Debtors'!G126</f>
        <v/>
      </c>
      <c r="LS126" s="899" t="str">
        <f>'M - Aged Debtors'!H126</f>
        <v/>
      </c>
      <c r="LT126" s="899" t="str">
        <f>'M - Aged Debtors'!I126</f>
        <v/>
      </c>
      <c r="LU126" s="900" t="str">
        <f>'M - Aged Debtors'!J126</f>
        <v/>
      </c>
      <c r="LV126" s="2043">
        <f>'M - Aged Debtors'!K126</f>
        <v>0</v>
      </c>
      <c r="LX126" s="2119"/>
      <c r="LY126" s="2119"/>
      <c r="LZ126" s="2119"/>
      <c r="MA126" s="550"/>
      <c r="MB126" s="550"/>
      <c r="MC126" s="260"/>
      <c r="MD126" s="260"/>
      <c r="ME126" s="231"/>
      <c r="MF126" s="260"/>
    </row>
    <row r="127" spans="76:344" ht="20" customHeight="1" thickBot="1">
      <c r="BX127" s="1323">
        <f>'B1 - Net Exp Profiles'!A127</f>
        <v>90</v>
      </c>
      <c r="BY127" s="2793" t="str">
        <f>'B1 - Net Exp Profiles'!B127</f>
        <v>Gross CHC / FNC Expenditure - Covid-19 - Current Plan</v>
      </c>
      <c r="BZ127" s="2794">
        <f>'B1 - Net Exp Profiles'!C127</f>
        <v>0</v>
      </c>
      <c r="CA127" s="1321">
        <f>'B1 - Net Exp Profiles'!D127</f>
        <v>0</v>
      </c>
      <c r="CB127" s="1321">
        <f>'B1 - Net Exp Profiles'!E127</f>
        <v>0</v>
      </c>
      <c r="CC127" s="1321">
        <f>'B1 - Net Exp Profiles'!F127</f>
        <v>0</v>
      </c>
      <c r="CD127" s="1321">
        <f>'B1 - Net Exp Profiles'!G127</f>
        <v>0</v>
      </c>
      <c r="CE127" s="1321">
        <f>'B1 - Net Exp Profiles'!H127</f>
        <v>0</v>
      </c>
      <c r="CF127" s="1321">
        <f>'B1 - Net Exp Profiles'!I127</f>
        <v>0</v>
      </c>
      <c r="CG127" s="1321">
        <f>'B1 - Net Exp Profiles'!J127</f>
        <v>0</v>
      </c>
      <c r="CH127" s="1321">
        <f>'B1 - Net Exp Profiles'!K127</f>
        <v>0</v>
      </c>
      <c r="CI127" s="1321">
        <f>'B1 - Net Exp Profiles'!L127</f>
        <v>0</v>
      </c>
      <c r="CJ127" s="1321">
        <f>'B1 - Net Exp Profiles'!M127</f>
        <v>0</v>
      </c>
      <c r="CK127" s="1321">
        <f>'B1 - Net Exp Profiles'!N127</f>
        <v>0</v>
      </c>
      <c r="CL127" s="1349">
        <f>'B1 - Net Exp Profiles'!O127</f>
        <v>0</v>
      </c>
      <c r="CM127" s="1349">
        <f>'B1 - Net Exp Profiles'!P127</f>
        <v>0</v>
      </c>
      <c r="DF127" s="2137">
        <f>'B3 - COVID-19'!A125</f>
        <v>109</v>
      </c>
      <c r="DG127" s="2786">
        <f>'B3 - COVID-19'!B125</f>
        <v>0</v>
      </c>
      <c r="DH127" s="2772">
        <f>'B3 - COVID-19'!C125</f>
        <v>0</v>
      </c>
      <c r="DI127" s="2773">
        <f>'B3 - COVID-19'!D125</f>
        <v>0</v>
      </c>
      <c r="DJ127" s="2773">
        <f>'B3 - COVID-19'!E125</f>
        <v>0</v>
      </c>
      <c r="DK127" s="2773">
        <f>'B3 - COVID-19'!F125</f>
        <v>0</v>
      </c>
      <c r="DL127" s="2773">
        <f>'B3 - COVID-19'!G125</f>
        <v>0</v>
      </c>
      <c r="DM127" s="2773">
        <f>'B3 - COVID-19'!H125</f>
        <v>0</v>
      </c>
      <c r="DN127" s="2773">
        <f>'B3 - COVID-19'!I125</f>
        <v>0</v>
      </c>
      <c r="DO127" s="2773">
        <f>'B3 - COVID-19'!J125</f>
        <v>0</v>
      </c>
      <c r="DP127" s="2773">
        <f>'B3 - COVID-19'!K125</f>
        <v>0</v>
      </c>
      <c r="DQ127" s="2773">
        <f>'B3 - COVID-19'!L125</f>
        <v>0</v>
      </c>
      <c r="DR127" s="2773">
        <f>'B3 - COVID-19'!M125</f>
        <v>0</v>
      </c>
      <c r="DS127" s="2774">
        <f>'B3 - COVID-19'!N125</f>
        <v>0</v>
      </c>
      <c r="DT127" s="1485">
        <f>'B3 - COVID-19'!O125</f>
        <v>0</v>
      </c>
      <c r="DU127" s="1486">
        <f>'B3 - COVID-19'!P125</f>
        <v>0</v>
      </c>
      <c r="DV127" s="1225"/>
      <c r="DW127" s="1225"/>
      <c r="JD127" s="2636"/>
      <c r="JE127" s="1942"/>
      <c r="JF127" s="2360"/>
      <c r="JG127" s="2360"/>
      <c r="JH127" s="2360"/>
      <c r="JI127" s="2198"/>
      <c r="JJ127" s="2360"/>
      <c r="JK127" s="2360"/>
      <c r="JL127" s="2360"/>
      <c r="JM127" s="2323"/>
      <c r="JN127" s="2323"/>
      <c r="JO127" s="2323"/>
      <c r="LL127" s="1281"/>
      <c r="LM127" s="2461">
        <f>'M - Aged Debtors'!B127</f>
        <v>0</v>
      </c>
      <c r="LN127" s="2462">
        <f>'M - Aged Debtors'!C127</f>
        <v>0</v>
      </c>
      <c r="LO127" s="2463">
        <f>'M - Aged Debtors'!D127</f>
        <v>0</v>
      </c>
      <c r="LP127" s="2464">
        <f>'M - Aged Debtors'!E127</f>
        <v>0</v>
      </c>
      <c r="LQ127" s="2465">
        <f>'M - Aged Debtors'!F127</f>
        <v>0</v>
      </c>
      <c r="LR127" s="902" t="str">
        <f>'M - Aged Debtors'!G127</f>
        <v/>
      </c>
      <c r="LS127" s="899" t="str">
        <f>'M - Aged Debtors'!H127</f>
        <v/>
      </c>
      <c r="LT127" s="899" t="str">
        <f>'M - Aged Debtors'!I127</f>
        <v/>
      </c>
      <c r="LU127" s="900" t="str">
        <f>'M - Aged Debtors'!J127</f>
        <v/>
      </c>
      <c r="LV127" s="2043">
        <f>'M - Aged Debtors'!K127</f>
        <v>0</v>
      </c>
      <c r="LX127" s="2120" t="str">
        <f>'N - GMS'!A127</f>
        <v xml:space="preserve">GENERAL MEDICAL SERVICES </v>
      </c>
      <c r="LY127" s="2120"/>
      <c r="LZ127" s="2120"/>
      <c r="MA127" s="2113"/>
      <c r="MB127" s="2113"/>
      <c r="MC127" s="256"/>
      <c r="MD127" s="256"/>
      <c r="ME127" s="231"/>
      <c r="MF127" s="256"/>
    </row>
    <row r="128" spans="76:344" ht="20" customHeight="1" thickBot="1">
      <c r="BX128" s="97">
        <f>'B1 - Net Exp Profiles'!A128</f>
        <v>91</v>
      </c>
      <c r="BY128" s="1399" t="str">
        <f>'B1 - Net Exp Profiles'!B128</f>
        <v>Planning Assumptions still to be finalised at Month 1 Allocated to CHC / FNC - (ENTER AS NEGATIVE)</v>
      </c>
      <c r="BZ128" s="1351">
        <f>'B1 - Net Exp Profiles'!C128</f>
        <v>0</v>
      </c>
      <c r="CA128" s="1321">
        <f>'B1 - Net Exp Profiles'!D128</f>
        <v>0</v>
      </c>
      <c r="CB128" s="1321">
        <f>'B1 - Net Exp Profiles'!E128</f>
        <v>0</v>
      </c>
      <c r="CC128" s="1321">
        <f>'B1 - Net Exp Profiles'!F128</f>
        <v>0</v>
      </c>
      <c r="CD128" s="1321">
        <f>'B1 - Net Exp Profiles'!G128</f>
        <v>0</v>
      </c>
      <c r="CE128" s="1321">
        <f>'B1 - Net Exp Profiles'!H128</f>
        <v>0</v>
      </c>
      <c r="CF128" s="1321">
        <f>'B1 - Net Exp Profiles'!I128</f>
        <v>0</v>
      </c>
      <c r="CG128" s="1321">
        <f>'B1 - Net Exp Profiles'!J128</f>
        <v>0</v>
      </c>
      <c r="CH128" s="1321">
        <f>'B1 - Net Exp Profiles'!K128</f>
        <v>0</v>
      </c>
      <c r="CI128" s="1321">
        <f>'B1 - Net Exp Profiles'!L128</f>
        <v>0</v>
      </c>
      <c r="CJ128" s="1321">
        <f>'B1 - Net Exp Profiles'!M128</f>
        <v>0</v>
      </c>
      <c r="CK128" s="1321">
        <f>'B1 - Net Exp Profiles'!N128</f>
        <v>0</v>
      </c>
      <c r="CL128" s="1349">
        <f>'B1 - Net Exp Profiles'!O128</f>
        <v>0</v>
      </c>
      <c r="CM128" s="1349">
        <f>'B1 - Net Exp Profiles'!P128</f>
        <v>0</v>
      </c>
      <c r="DF128" s="2171">
        <f>'B3 - COVID-19'!A126</f>
        <v>110</v>
      </c>
      <c r="DG128" s="2147" t="str">
        <f>'B3 - COVID-19'!B126</f>
        <v>Sub total Extended Flu Vaccination Non Pay</v>
      </c>
      <c r="DH128" s="2148">
        <f>'B3 - COVID-19'!C126</f>
        <v>0</v>
      </c>
      <c r="DI128" s="2148">
        <f>'B3 - COVID-19'!D126</f>
        <v>0</v>
      </c>
      <c r="DJ128" s="2148">
        <f>'B3 - COVID-19'!E126</f>
        <v>0</v>
      </c>
      <c r="DK128" s="2148">
        <f>'B3 - COVID-19'!F126</f>
        <v>0</v>
      </c>
      <c r="DL128" s="2148">
        <f>'B3 - COVID-19'!G126</f>
        <v>0</v>
      </c>
      <c r="DM128" s="2148">
        <f>'B3 - COVID-19'!H126</f>
        <v>0</v>
      </c>
      <c r="DN128" s="2148">
        <f>'B3 - COVID-19'!I126</f>
        <v>0</v>
      </c>
      <c r="DO128" s="2148">
        <f>'B3 - COVID-19'!J126</f>
        <v>0</v>
      </c>
      <c r="DP128" s="2148">
        <f>'B3 - COVID-19'!K126</f>
        <v>0</v>
      </c>
      <c r="DQ128" s="2148">
        <f>'B3 - COVID-19'!L126</f>
        <v>0</v>
      </c>
      <c r="DR128" s="2148">
        <f>'B3 - COVID-19'!M126</f>
        <v>0</v>
      </c>
      <c r="DS128" s="2148">
        <f>'B3 - COVID-19'!N126</f>
        <v>0</v>
      </c>
      <c r="DT128" s="2148">
        <f>'B3 - COVID-19'!O126</f>
        <v>0</v>
      </c>
      <c r="DU128" s="2148">
        <f>'B3 - COVID-19'!P126</f>
        <v>0</v>
      </c>
      <c r="DV128" s="1225"/>
      <c r="DW128" s="1225"/>
      <c r="JD128" s="2713"/>
      <c r="JE128" s="1942"/>
      <c r="JF128" s="2360"/>
      <c r="JG128" s="2360"/>
      <c r="JH128" s="2360"/>
      <c r="JI128" s="2198"/>
      <c r="JJ128" s="2360"/>
      <c r="JK128" s="2360"/>
      <c r="JL128" s="2360"/>
      <c r="JM128" s="2323"/>
      <c r="JN128" s="2323"/>
      <c r="JO128" s="2323"/>
      <c r="LL128" s="1281"/>
      <c r="LM128" s="2461">
        <f>'M - Aged Debtors'!B128</f>
        <v>0</v>
      </c>
      <c r="LN128" s="2462">
        <f>'M - Aged Debtors'!C128</f>
        <v>0</v>
      </c>
      <c r="LO128" s="2463">
        <f>'M - Aged Debtors'!D128</f>
        <v>0</v>
      </c>
      <c r="LP128" s="2464">
        <f>'M - Aged Debtors'!E128</f>
        <v>0</v>
      </c>
      <c r="LQ128" s="2465">
        <f>'M - Aged Debtors'!F128</f>
        <v>0</v>
      </c>
      <c r="LR128" s="902" t="str">
        <f>'M - Aged Debtors'!G128</f>
        <v/>
      </c>
      <c r="LS128" s="899" t="str">
        <f>'M - Aged Debtors'!H128</f>
        <v/>
      </c>
      <c r="LT128" s="899" t="str">
        <f>'M - Aged Debtors'!I128</f>
        <v/>
      </c>
      <c r="LU128" s="900" t="str">
        <f>'M - Aged Debtors'!J128</f>
        <v/>
      </c>
      <c r="LV128" s="2043">
        <f>'M - Aged Debtors'!K128</f>
        <v>0</v>
      </c>
      <c r="LX128" s="555" t="str">
        <f>'N - GMS'!A128</f>
        <v>Operating Expenditure</v>
      </c>
      <c r="LY128" s="555"/>
      <c r="LZ128" s="555"/>
      <c r="MA128" s="556"/>
      <c r="MB128" s="556"/>
      <c r="MC128" s="260"/>
      <c r="MD128" s="260"/>
      <c r="ME128" s="231"/>
      <c r="MF128" s="260"/>
    </row>
    <row r="129" spans="76:344" ht="20" customHeight="1" thickBot="1">
      <c r="BX129" s="155">
        <f>'B1 - Net Exp Profiles'!A129</f>
        <v>92</v>
      </c>
      <c r="BY129" s="1207" t="str">
        <f>'B1 - Net Exp Profiles'!B129</f>
        <v>Total CHC / FNC Gross Expenditure - Current Plan</v>
      </c>
      <c r="BZ129" s="1217">
        <f>'B1 - Net Exp Profiles'!C129</f>
        <v>0</v>
      </c>
      <c r="CA129" s="1353">
        <f>'B1 - Net Exp Profiles'!D129</f>
        <v>0</v>
      </c>
      <c r="CB129" s="1353">
        <f>'B1 - Net Exp Profiles'!E129</f>
        <v>0</v>
      </c>
      <c r="CC129" s="1353">
        <f>'B1 - Net Exp Profiles'!F129</f>
        <v>0</v>
      </c>
      <c r="CD129" s="1353">
        <f>'B1 - Net Exp Profiles'!G129</f>
        <v>0</v>
      </c>
      <c r="CE129" s="1353">
        <f>'B1 - Net Exp Profiles'!H129</f>
        <v>0</v>
      </c>
      <c r="CF129" s="1353">
        <f>'B1 - Net Exp Profiles'!I129</f>
        <v>0</v>
      </c>
      <c r="CG129" s="1353">
        <f>'B1 - Net Exp Profiles'!J129</f>
        <v>0</v>
      </c>
      <c r="CH129" s="1353">
        <f>'B1 - Net Exp Profiles'!K129</f>
        <v>0</v>
      </c>
      <c r="CI129" s="1353">
        <f>'B1 - Net Exp Profiles'!L129</f>
        <v>0</v>
      </c>
      <c r="CJ129" s="1353">
        <f>'B1 - Net Exp Profiles'!M129</f>
        <v>0</v>
      </c>
      <c r="CK129" s="1354">
        <f>'B1 - Net Exp Profiles'!N129</f>
        <v>0</v>
      </c>
      <c r="CL129" s="1208">
        <f>'B1 - Net Exp Profiles'!O129</f>
        <v>0</v>
      </c>
      <c r="CM129" s="1366">
        <f>'B1 - Net Exp Profiles'!P129</f>
        <v>0</v>
      </c>
      <c r="DF129" s="2171">
        <f>'B3 - COVID-19'!A127</f>
        <v>111</v>
      </c>
      <c r="DG129" s="2147" t="str">
        <f>'B3 - COVID-19'!B127</f>
        <v>TOTAL EXTENDED FLU VACC EXPENDITURE</v>
      </c>
      <c r="DH129" s="2159">
        <f>'B3 - COVID-19'!C127</f>
        <v>0</v>
      </c>
      <c r="DI129" s="1487">
        <f>'B3 - COVID-19'!D127</f>
        <v>0</v>
      </c>
      <c r="DJ129" s="1487">
        <f>'B3 - COVID-19'!E127</f>
        <v>0</v>
      </c>
      <c r="DK129" s="1487">
        <f>'B3 - COVID-19'!F127</f>
        <v>0</v>
      </c>
      <c r="DL129" s="1487">
        <f>'B3 - COVID-19'!G127</f>
        <v>0</v>
      </c>
      <c r="DM129" s="1487">
        <f>'B3 - COVID-19'!H127</f>
        <v>0</v>
      </c>
      <c r="DN129" s="1487">
        <f>'B3 - COVID-19'!I127</f>
        <v>0</v>
      </c>
      <c r="DO129" s="1487">
        <f>'B3 - COVID-19'!J127</f>
        <v>0</v>
      </c>
      <c r="DP129" s="1487">
        <f>'B3 - COVID-19'!K127</f>
        <v>0</v>
      </c>
      <c r="DQ129" s="1487">
        <f>'B3 - COVID-19'!L127</f>
        <v>0</v>
      </c>
      <c r="DR129" s="1487">
        <f>'B3 - COVID-19'!M127</f>
        <v>0</v>
      </c>
      <c r="DS129" s="2160">
        <f>'B3 - COVID-19'!N127</f>
        <v>0</v>
      </c>
      <c r="DT129" s="1487">
        <f>'B3 - COVID-19'!O127</f>
        <v>0</v>
      </c>
      <c r="DU129" s="2091">
        <f>'B3 - COVID-19'!P127</f>
        <v>0</v>
      </c>
      <c r="DV129" s="1225"/>
      <c r="DW129" s="1225"/>
      <c r="JD129" s="2570">
        <f>'I - Capital RLM'!A129</f>
        <v>92</v>
      </c>
      <c r="JE129" s="2722" t="str">
        <f>'I - Capital RLM'!B129</f>
        <v xml:space="preserve">CHARGE AGAINST CRL / CEL  </v>
      </c>
      <c r="JF129" s="2300">
        <f>'I - Capital RLM'!C129</f>
        <v>0</v>
      </c>
      <c r="JG129" s="2300">
        <f>'I - Capital RLM'!D129</f>
        <v>0</v>
      </c>
      <c r="JH129" s="2300">
        <f>'I - Capital RLM'!E129</f>
        <v>0</v>
      </c>
      <c r="JI129" s="2198">
        <f>'I - Capital RLM'!F129</f>
        <v>0</v>
      </c>
      <c r="JJ129" s="2300">
        <f>'I - Capital RLM'!G129</f>
        <v>0</v>
      </c>
      <c r="JK129" s="2300">
        <f>'I - Capital RLM'!H129</f>
        <v>0</v>
      </c>
      <c r="JL129" s="2300">
        <f>'I - Capital RLM'!I129</f>
        <v>0</v>
      </c>
      <c r="JM129" s="2323"/>
      <c r="JN129" s="2323"/>
      <c r="JO129" s="2323"/>
      <c r="LL129" s="1281"/>
      <c r="LM129" s="2461">
        <f>'M - Aged Debtors'!B129</f>
        <v>0</v>
      </c>
      <c r="LN129" s="2462">
        <f>'M - Aged Debtors'!C129</f>
        <v>0</v>
      </c>
      <c r="LO129" s="2463">
        <f>'M - Aged Debtors'!D129</f>
        <v>0</v>
      </c>
      <c r="LP129" s="2464">
        <f>'M - Aged Debtors'!E129</f>
        <v>0</v>
      </c>
      <c r="LQ129" s="2465">
        <f>'M - Aged Debtors'!F129</f>
        <v>0</v>
      </c>
      <c r="LR129" s="902" t="str">
        <f>'M - Aged Debtors'!G129</f>
        <v/>
      </c>
      <c r="LS129" s="899" t="str">
        <f>'M - Aged Debtors'!H129</f>
        <v/>
      </c>
      <c r="LT129" s="899" t="str">
        <f>'M - Aged Debtors'!I129</f>
        <v/>
      </c>
      <c r="LU129" s="900" t="str">
        <f>'M - Aged Debtors'!J129</f>
        <v/>
      </c>
      <c r="LV129" s="2043">
        <f>'M - Aged Debtors'!K129</f>
        <v>0</v>
      </c>
      <c r="LX129" s="557"/>
      <c r="LY129" s="2119"/>
      <c r="LZ129" s="2119"/>
      <c r="MA129" s="550"/>
      <c r="MB129" s="550"/>
      <c r="MC129" s="256"/>
      <c r="MD129" s="256"/>
      <c r="ME129" s="231"/>
      <c r="MF129" s="256"/>
    </row>
    <row r="130" spans="76:344" ht="20" customHeight="1" thickBot="1">
      <c r="BX130" s="965">
        <f>'B1 - Net Exp Profiles'!A130</f>
        <v>93</v>
      </c>
      <c r="BY130" s="1413" t="str">
        <f>'B1 - Net Exp Profiles'!B130</f>
        <v>CHC / FNC - Actual/Forecast Gross</v>
      </c>
      <c r="BZ130" s="1348">
        <f>'B1 - Net Exp Profiles'!C130</f>
        <v>0</v>
      </c>
      <c r="CA130" s="1348">
        <f>'B1 - Net Exp Profiles'!D130</f>
        <v>0</v>
      </c>
      <c r="CB130" s="1348">
        <f>'B1 - Net Exp Profiles'!E130</f>
        <v>0</v>
      </c>
      <c r="CC130" s="1348">
        <f>'B1 - Net Exp Profiles'!F130</f>
        <v>0</v>
      </c>
      <c r="CD130" s="1348">
        <f>'B1 - Net Exp Profiles'!G130</f>
        <v>0</v>
      </c>
      <c r="CE130" s="1348">
        <f>'B1 - Net Exp Profiles'!H130</f>
        <v>0</v>
      </c>
      <c r="CF130" s="1348">
        <f>'B1 - Net Exp Profiles'!I130</f>
        <v>0</v>
      </c>
      <c r="CG130" s="1348">
        <f>'B1 - Net Exp Profiles'!J130</f>
        <v>0</v>
      </c>
      <c r="CH130" s="1348">
        <f>'B1 - Net Exp Profiles'!K130</f>
        <v>0</v>
      </c>
      <c r="CI130" s="1348">
        <f>'B1 - Net Exp Profiles'!L130</f>
        <v>0</v>
      </c>
      <c r="CJ130" s="1348">
        <f>'B1 - Net Exp Profiles'!M130</f>
        <v>0</v>
      </c>
      <c r="CK130" s="1348">
        <f>'B1 - Net Exp Profiles'!N130</f>
        <v>0</v>
      </c>
      <c r="CL130" s="1349">
        <f>'B1 - Net Exp Profiles'!O130</f>
        <v>0</v>
      </c>
      <c r="CM130" s="1349">
        <f>'B1 - Net Exp Profiles'!P130</f>
        <v>0</v>
      </c>
      <c r="DF130" s="2771"/>
      <c r="DG130" s="2163"/>
      <c r="DH130" s="2167"/>
      <c r="DI130" s="2167"/>
      <c r="DJ130" s="2167"/>
      <c r="DK130" s="2167"/>
      <c r="DL130" s="2167"/>
      <c r="DM130" s="2167"/>
      <c r="DN130" s="2167"/>
      <c r="DO130" s="2167"/>
      <c r="DP130" s="2167"/>
      <c r="DQ130" s="2167"/>
      <c r="DR130" s="2167"/>
      <c r="DS130" s="2167"/>
      <c r="DT130" s="2167"/>
      <c r="DU130" s="2167"/>
      <c r="DV130" s="85"/>
      <c r="DW130" s="85"/>
      <c r="JD130" s="2729"/>
      <c r="JE130" s="2730"/>
      <c r="JF130" s="2360"/>
      <c r="JG130" s="2360"/>
      <c r="JH130" s="2360"/>
      <c r="JI130" s="2198"/>
      <c r="JJ130" s="2360"/>
      <c r="JK130" s="2360"/>
      <c r="JL130" s="2360"/>
      <c r="JM130" s="2323"/>
      <c r="JN130" s="2323"/>
      <c r="JO130" s="2323"/>
      <c r="LL130" s="1281"/>
      <c r="LM130" s="2461">
        <f>'M - Aged Debtors'!B130</f>
        <v>0</v>
      </c>
      <c r="LN130" s="2462">
        <f>'M - Aged Debtors'!C130</f>
        <v>0</v>
      </c>
      <c r="LO130" s="2463">
        <f>'M - Aged Debtors'!D130</f>
        <v>0</v>
      </c>
      <c r="LP130" s="2464">
        <f>'M - Aged Debtors'!E130</f>
        <v>0</v>
      </c>
      <c r="LQ130" s="2465">
        <f>'M - Aged Debtors'!F130</f>
        <v>0</v>
      </c>
      <c r="LR130" s="902" t="str">
        <f>'M - Aged Debtors'!G130</f>
        <v/>
      </c>
      <c r="LS130" s="899" t="str">
        <f>'M - Aged Debtors'!H130</f>
        <v/>
      </c>
      <c r="LT130" s="899" t="str">
        <f>'M - Aged Debtors'!I130</f>
        <v/>
      </c>
      <c r="LU130" s="900" t="str">
        <f>'M - Aged Debtors'!J130</f>
        <v/>
      </c>
      <c r="LV130" s="2043">
        <f>'M - Aged Debtors'!K130</f>
        <v>0</v>
      </c>
      <c r="LX130" s="486"/>
      <c r="LY130" s="486"/>
      <c r="LZ130" s="486"/>
      <c r="MA130" s="2874"/>
      <c r="MB130" s="2874"/>
      <c r="MC130" s="2874"/>
      <c r="MD130" s="2874"/>
      <c r="ME130" s="2875"/>
      <c r="MF130" s="2874"/>
    </row>
    <row r="131" spans="76:344" ht="20" customHeight="1" thickBot="1">
      <c r="BX131" s="1323">
        <f>'B1 - Net Exp Profiles'!A131</f>
        <v>94</v>
      </c>
      <c r="BY131" s="1410" t="str">
        <f>'B1 - Net Exp Profiles'!B131</f>
        <v xml:space="preserve">Additional CHC / FNC Costs due to Covid-19 - Actual/Forecast </v>
      </c>
      <c r="BZ131" s="1348">
        <f>'B1 - Net Exp Profiles'!C131</f>
        <v>0</v>
      </c>
      <c r="CA131" s="1348">
        <f>'B1 - Net Exp Profiles'!D131</f>
        <v>0</v>
      </c>
      <c r="CB131" s="1348">
        <f>'B1 - Net Exp Profiles'!E131</f>
        <v>0</v>
      </c>
      <c r="CC131" s="1348">
        <f>'B1 - Net Exp Profiles'!F131</f>
        <v>0</v>
      </c>
      <c r="CD131" s="1348">
        <f>'B1 - Net Exp Profiles'!G131</f>
        <v>0</v>
      </c>
      <c r="CE131" s="1348">
        <f>'B1 - Net Exp Profiles'!H131</f>
        <v>0</v>
      </c>
      <c r="CF131" s="1348">
        <f>'B1 - Net Exp Profiles'!I131</f>
        <v>0</v>
      </c>
      <c r="CG131" s="1348">
        <f>'B1 - Net Exp Profiles'!J131</f>
        <v>0</v>
      </c>
      <c r="CH131" s="1348">
        <f>'B1 - Net Exp Profiles'!K131</f>
        <v>0</v>
      </c>
      <c r="CI131" s="1348">
        <f>'B1 - Net Exp Profiles'!L131</f>
        <v>0</v>
      </c>
      <c r="CJ131" s="1348">
        <f>'B1 - Net Exp Profiles'!M131</f>
        <v>0</v>
      </c>
      <c r="CK131" s="1348">
        <f>'B1 - Net Exp Profiles'!N131</f>
        <v>0</v>
      </c>
      <c r="CL131" s="1349">
        <f>'B1 - Net Exp Profiles'!O131</f>
        <v>0</v>
      </c>
      <c r="CM131" s="1349">
        <f>'B1 - Net Exp Profiles'!P131</f>
        <v>0</v>
      </c>
      <c r="DF131" s="2171">
        <f>'B3 - COVID-19'!A129</f>
        <v>112</v>
      </c>
      <c r="DG131" s="2147" t="str">
        <f>'B3 - COVID-19'!B129</f>
        <v>PLANNED EXTENDED FLU VACC EXPENDITURE (In Opening Plan)</v>
      </c>
      <c r="DH131" s="2775">
        <f>'B3 - COVID-19'!C129</f>
        <v>0</v>
      </c>
      <c r="DI131" s="2776">
        <f>'B3 - COVID-19'!D129</f>
        <v>0</v>
      </c>
      <c r="DJ131" s="2776">
        <f>'B3 - COVID-19'!E129</f>
        <v>0</v>
      </c>
      <c r="DK131" s="2776">
        <f>'B3 - COVID-19'!F129</f>
        <v>0</v>
      </c>
      <c r="DL131" s="2776">
        <f>'B3 - COVID-19'!G129</f>
        <v>0</v>
      </c>
      <c r="DM131" s="2776">
        <f>'B3 - COVID-19'!H129</f>
        <v>0</v>
      </c>
      <c r="DN131" s="2776">
        <f>'B3 - COVID-19'!I129</f>
        <v>0</v>
      </c>
      <c r="DO131" s="2776">
        <f>'B3 - COVID-19'!J129</f>
        <v>0</v>
      </c>
      <c r="DP131" s="2776">
        <f>'B3 - COVID-19'!K129</f>
        <v>0</v>
      </c>
      <c r="DQ131" s="2776">
        <f>'B3 - COVID-19'!L129</f>
        <v>0</v>
      </c>
      <c r="DR131" s="2776">
        <f>'B3 - COVID-19'!M129</f>
        <v>0</v>
      </c>
      <c r="DS131" s="2777">
        <f>'B3 - COVID-19'!N129</f>
        <v>0</v>
      </c>
      <c r="DT131" s="1244">
        <f>'B3 - COVID-19'!O129</f>
        <v>0</v>
      </c>
      <c r="DU131" s="1469">
        <f>'B3 - COVID-19'!P129</f>
        <v>0</v>
      </c>
      <c r="DV131" s="85"/>
      <c r="DW131" s="85"/>
      <c r="JD131" s="2570">
        <f>'I - Capital RLM'!A131</f>
        <v>93</v>
      </c>
      <c r="JE131" s="2722" t="str">
        <f>'I - Capital RLM'!B131</f>
        <v xml:space="preserve">PERFORMANCE AGAINST CRL / CEL (Under)/Over </v>
      </c>
      <c r="JF131" s="2731">
        <f>'I - Capital RLM'!C131</f>
        <v>0</v>
      </c>
      <c r="JG131" s="2300">
        <f>'I - Capital RLM'!D131</f>
        <v>0</v>
      </c>
      <c r="JH131" s="2731">
        <f>'I - Capital RLM'!E131</f>
        <v>0</v>
      </c>
      <c r="JI131" s="2198">
        <f>'I - Capital RLM'!F131</f>
        <v>0</v>
      </c>
      <c r="JJ131" s="2731">
        <f>'I - Capital RLM'!G131</f>
        <v>0</v>
      </c>
      <c r="JK131" s="2300">
        <f>'I - Capital RLM'!H131</f>
        <v>0</v>
      </c>
      <c r="JL131" s="2731">
        <f>'I - Capital RLM'!I131</f>
        <v>0</v>
      </c>
      <c r="JM131" s="2323"/>
      <c r="JN131" s="2323"/>
      <c r="JO131" s="2323"/>
      <c r="LL131" s="1281"/>
      <c r="LM131" s="2461">
        <f>'M - Aged Debtors'!B131</f>
        <v>0</v>
      </c>
      <c r="LN131" s="2462">
        <f>'M - Aged Debtors'!C131</f>
        <v>0</v>
      </c>
      <c r="LO131" s="2463">
        <f>'M - Aged Debtors'!D131</f>
        <v>0</v>
      </c>
      <c r="LP131" s="2464">
        <f>'M - Aged Debtors'!E131</f>
        <v>0</v>
      </c>
      <c r="LQ131" s="2465">
        <f>'M - Aged Debtors'!F131</f>
        <v>0</v>
      </c>
      <c r="LR131" s="902" t="str">
        <f>'M - Aged Debtors'!G131</f>
        <v/>
      </c>
      <c r="LS131" s="899" t="str">
        <f>'M - Aged Debtors'!H131</f>
        <v/>
      </c>
      <c r="LT131" s="899" t="str">
        <f>'M - Aged Debtors'!I131</f>
        <v/>
      </c>
      <c r="LU131" s="900" t="str">
        <f>'M - Aged Debtors'!J131</f>
        <v/>
      </c>
      <c r="LV131" s="2043">
        <f>'M - Aged Debtors'!K131</f>
        <v>0</v>
      </c>
      <c r="LX131" s="486"/>
      <c r="LY131" s="486"/>
      <c r="LZ131" s="486"/>
      <c r="MA131" s="558" t="str">
        <f>'N - GMS'!D131</f>
        <v xml:space="preserve">WG   Allocation </v>
      </c>
      <c r="MB131" s="558" t="str">
        <f>'N - GMS'!E131</f>
        <v xml:space="preserve">Current Plan </v>
      </c>
      <c r="MC131" s="558" t="str">
        <f>'N - GMS'!F131</f>
        <v>Forecast Outturn</v>
      </c>
      <c r="MD131" s="558" t="str">
        <f>'N - GMS'!G131</f>
        <v>Variance</v>
      </c>
      <c r="ME131" s="559"/>
      <c r="MF131" s="558" t="str">
        <f>'N - GMS'!I131</f>
        <v xml:space="preserve"> Year to Date</v>
      </c>
    </row>
    <row r="132" spans="76:344" ht="20" customHeight="1" thickBot="1">
      <c r="BX132" s="97">
        <f>'B1 - Net Exp Profiles'!A132</f>
        <v>95</v>
      </c>
      <c r="BY132" s="1414" t="str">
        <f>'B1 - Net Exp Profiles'!B132</f>
        <v>Committed Reserves - CHC/FNC - Forecast</v>
      </c>
      <c r="BZ132" s="1348">
        <f>'B1 - Net Exp Profiles'!C132</f>
        <v>0</v>
      </c>
      <c r="CA132" s="1348">
        <f>'B1 - Net Exp Profiles'!D132</f>
        <v>0</v>
      </c>
      <c r="CB132" s="1348">
        <f>'B1 - Net Exp Profiles'!E132</f>
        <v>0</v>
      </c>
      <c r="CC132" s="1348">
        <f>'B1 - Net Exp Profiles'!F132</f>
        <v>0</v>
      </c>
      <c r="CD132" s="1348">
        <f>'B1 - Net Exp Profiles'!G132</f>
        <v>0</v>
      </c>
      <c r="CE132" s="1348">
        <f>'B1 - Net Exp Profiles'!H132</f>
        <v>0</v>
      </c>
      <c r="CF132" s="1348">
        <f>'B1 - Net Exp Profiles'!I132</f>
        <v>0</v>
      </c>
      <c r="CG132" s="1348">
        <f>'B1 - Net Exp Profiles'!J132</f>
        <v>0</v>
      </c>
      <c r="CH132" s="1348">
        <f>'B1 - Net Exp Profiles'!K132</f>
        <v>0</v>
      </c>
      <c r="CI132" s="1348">
        <f>'B1 - Net Exp Profiles'!L132</f>
        <v>0</v>
      </c>
      <c r="CJ132" s="1348">
        <f>'B1 - Net Exp Profiles'!M132</f>
        <v>0</v>
      </c>
      <c r="CK132" s="1348">
        <f>'B1 - Net Exp Profiles'!N132</f>
        <v>0</v>
      </c>
      <c r="CL132" s="1349">
        <f>'B1 - Net Exp Profiles'!O132</f>
        <v>0</v>
      </c>
      <c r="CM132" s="1349">
        <f>'B1 - Net Exp Profiles'!P132</f>
        <v>0</v>
      </c>
      <c r="DF132" s="2171">
        <f>'B3 - COVID-19'!A130</f>
        <v>113</v>
      </c>
      <c r="DG132" s="2147" t="str">
        <f>'B3 - COVID-19'!B130</f>
        <v xml:space="preserve">MOVEMENT FROM OPENING PLANNED EXTENDED FLU VACC EXPENDITURE </v>
      </c>
      <c r="DH132" s="2148">
        <f>'B3 - COVID-19'!C130</f>
        <v>0</v>
      </c>
      <c r="DI132" s="2148">
        <f>'B3 - COVID-19'!D130</f>
        <v>0</v>
      </c>
      <c r="DJ132" s="2148">
        <f>'B3 - COVID-19'!E130</f>
        <v>0</v>
      </c>
      <c r="DK132" s="2148">
        <f>'B3 - COVID-19'!F130</f>
        <v>0</v>
      </c>
      <c r="DL132" s="2148">
        <f>'B3 - COVID-19'!G130</f>
        <v>0</v>
      </c>
      <c r="DM132" s="2148">
        <f>'B3 - COVID-19'!H130</f>
        <v>0</v>
      </c>
      <c r="DN132" s="2148">
        <f>'B3 - COVID-19'!I130</f>
        <v>0</v>
      </c>
      <c r="DO132" s="2148">
        <f>'B3 - COVID-19'!J130</f>
        <v>0</v>
      </c>
      <c r="DP132" s="2148">
        <f>'B3 - COVID-19'!K130</f>
        <v>0</v>
      </c>
      <c r="DQ132" s="2148">
        <f>'B3 - COVID-19'!L130</f>
        <v>0</v>
      </c>
      <c r="DR132" s="2148">
        <f>'B3 - COVID-19'!M130</f>
        <v>0</v>
      </c>
      <c r="DS132" s="2148">
        <f>'B3 - COVID-19'!N130</f>
        <v>0</v>
      </c>
      <c r="DT132" s="2148">
        <f>'B3 - COVID-19'!O130</f>
        <v>0</v>
      </c>
      <c r="DU132" s="2149">
        <f>'B3 - COVID-19'!P130</f>
        <v>0</v>
      </c>
      <c r="DV132" s="85"/>
      <c r="DW132" s="85"/>
      <c r="JD132" s="2732"/>
      <c r="JE132" s="1941"/>
      <c r="JF132" s="1941"/>
      <c r="JG132" s="1941"/>
      <c r="JH132" s="1941"/>
      <c r="JI132" s="2350"/>
      <c r="JJ132" s="1941"/>
      <c r="JK132" s="1941"/>
      <c r="JL132" s="1941"/>
      <c r="JM132" s="2323"/>
      <c r="JN132" s="2323"/>
      <c r="JO132" s="2323"/>
      <c r="LL132" s="1281"/>
      <c r="LM132" s="2461">
        <f>'M - Aged Debtors'!B132</f>
        <v>0</v>
      </c>
      <c r="LN132" s="2462">
        <f>'M - Aged Debtors'!C132</f>
        <v>0</v>
      </c>
      <c r="LO132" s="2463">
        <f>'M - Aged Debtors'!D132</f>
        <v>0</v>
      </c>
      <c r="LP132" s="2464">
        <f>'M - Aged Debtors'!E132</f>
        <v>0</v>
      </c>
      <c r="LQ132" s="2465">
        <f>'M - Aged Debtors'!F132</f>
        <v>0</v>
      </c>
      <c r="LR132" s="902" t="str">
        <f>'M - Aged Debtors'!G132</f>
        <v/>
      </c>
      <c r="LS132" s="899" t="str">
        <f>'M - Aged Debtors'!H132</f>
        <v/>
      </c>
      <c r="LT132" s="899" t="str">
        <f>'M - Aged Debtors'!I132</f>
        <v/>
      </c>
      <c r="LU132" s="900" t="str">
        <f>'M - Aged Debtors'!J132</f>
        <v/>
      </c>
      <c r="LV132" s="2043">
        <f>'M - Aged Debtors'!K132</f>
        <v>0</v>
      </c>
      <c r="LX132" s="520" t="str">
        <f>'N - GMS'!A132</f>
        <v>LHB Administered                                                Section B</v>
      </c>
      <c r="LY132" s="494"/>
      <c r="LZ132" s="2733" t="str">
        <f>'N - GMS'!C132</f>
        <v>LINE NO.</v>
      </c>
      <c r="MA132" s="2734" t="str">
        <f>'N - GMS'!D132</f>
        <v>£000's</v>
      </c>
      <c r="MB132" s="2734" t="str">
        <f>'N - GMS'!E132</f>
        <v>£000's</v>
      </c>
      <c r="MC132" s="2735" t="str">
        <f>'N - GMS'!F132</f>
        <v>£000's</v>
      </c>
      <c r="MD132" s="563" t="str">
        <f>'N - GMS'!G132</f>
        <v>£000's</v>
      </c>
      <c r="ME132" s="231"/>
      <c r="MF132" s="523" t="str">
        <f>'N - GMS'!I132</f>
        <v>£000's</v>
      </c>
    </row>
    <row r="133" spans="76:344" ht="20" customHeight="1" thickBot="1">
      <c r="BX133" s="155">
        <f>'B1 - Net Exp Profiles'!A133</f>
        <v>96</v>
      </c>
      <c r="BY133" s="1407" t="str">
        <f>'B1 - Net Exp Profiles'!B133</f>
        <v>Total Gross CHC / FNC Expenditure - Actual/Forecast</v>
      </c>
      <c r="BZ133" s="1352">
        <f>'B1 - Net Exp Profiles'!C133</f>
        <v>0</v>
      </c>
      <c r="CA133" s="1352">
        <f>'B1 - Net Exp Profiles'!D133</f>
        <v>0</v>
      </c>
      <c r="CB133" s="1352">
        <f>'B1 - Net Exp Profiles'!E133</f>
        <v>0</v>
      </c>
      <c r="CC133" s="1352">
        <f>'B1 - Net Exp Profiles'!F133</f>
        <v>0</v>
      </c>
      <c r="CD133" s="1352">
        <f>'B1 - Net Exp Profiles'!G133</f>
        <v>0</v>
      </c>
      <c r="CE133" s="1352">
        <f>'B1 - Net Exp Profiles'!H133</f>
        <v>0</v>
      </c>
      <c r="CF133" s="1352">
        <f>'B1 - Net Exp Profiles'!I133</f>
        <v>0</v>
      </c>
      <c r="CG133" s="1352">
        <f>'B1 - Net Exp Profiles'!J133</f>
        <v>0</v>
      </c>
      <c r="CH133" s="1352">
        <f>'B1 - Net Exp Profiles'!K133</f>
        <v>0</v>
      </c>
      <c r="CI133" s="1352">
        <f>'B1 - Net Exp Profiles'!L133</f>
        <v>0</v>
      </c>
      <c r="CJ133" s="1352">
        <f>'B1 - Net Exp Profiles'!M133</f>
        <v>0</v>
      </c>
      <c r="CK133" s="1434">
        <f>'B1 - Net Exp Profiles'!N133</f>
        <v>0</v>
      </c>
      <c r="CL133" s="1208">
        <f>'B1 - Net Exp Profiles'!O133</f>
        <v>0</v>
      </c>
      <c r="CM133" s="1208">
        <f>'B1 - Net Exp Profiles'!P133</f>
        <v>0</v>
      </c>
      <c r="DF133" s="2771"/>
      <c r="DG133" s="2163"/>
      <c r="DH133" s="2167"/>
      <c r="DI133" s="2167"/>
      <c r="DJ133" s="2167"/>
      <c r="DK133" s="2167"/>
      <c r="DL133" s="2167"/>
      <c r="DM133" s="2167"/>
      <c r="DN133" s="2167"/>
      <c r="DO133" s="2167"/>
      <c r="DP133" s="2167"/>
      <c r="DQ133" s="2167"/>
      <c r="DR133" s="2167"/>
      <c r="DS133" s="2167"/>
      <c r="DT133" s="2167"/>
      <c r="DU133" s="2167"/>
      <c r="DV133" s="85"/>
      <c r="DW133" s="85"/>
      <c r="JD133" s="1941"/>
      <c r="JE133" s="1941"/>
      <c r="JF133" s="1941"/>
      <c r="JG133" s="1941"/>
      <c r="JH133" s="1941"/>
      <c r="JI133" s="2350"/>
      <c r="JJ133" s="1941"/>
      <c r="JK133" s="1941"/>
      <c r="JL133" s="1941"/>
      <c r="JM133" s="2323"/>
      <c r="JN133" s="2323"/>
      <c r="JO133" s="2323"/>
      <c r="LL133" s="1281"/>
      <c r="LM133" s="2461">
        <f>'M - Aged Debtors'!B133</f>
        <v>0</v>
      </c>
      <c r="LN133" s="2462">
        <f>'M - Aged Debtors'!C133</f>
        <v>0</v>
      </c>
      <c r="LO133" s="2463">
        <f>'M - Aged Debtors'!D133</f>
        <v>0</v>
      </c>
      <c r="LP133" s="2464">
        <f>'M - Aged Debtors'!E133</f>
        <v>0</v>
      </c>
      <c r="LQ133" s="2465">
        <f>'M - Aged Debtors'!F133</f>
        <v>0</v>
      </c>
      <c r="LR133" s="902" t="str">
        <f>'M - Aged Debtors'!G133</f>
        <v/>
      </c>
      <c r="LS133" s="899" t="str">
        <f>'M - Aged Debtors'!H133</f>
        <v/>
      </c>
      <c r="LT133" s="899" t="str">
        <f>'M - Aged Debtors'!I133</f>
        <v/>
      </c>
      <c r="LU133" s="900" t="str">
        <f>'M - Aged Debtors'!J133</f>
        <v/>
      </c>
      <c r="LV133" s="2043">
        <f>'M - Aged Debtors'!K133</f>
        <v>0</v>
      </c>
      <c r="LX133" s="564"/>
      <c r="LY133" s="2736"/>
      <c r="LZ133" s="2736"/>
      <c r="MA133" s="566"/>
      <c r="MB133" s="566"/>
      <c r="MC133" s="566"/>
      <c r="MD133" s="566"/>
      <c r="ME133" s="1305"/>
      <c r="MF133" s="2737"/>
    </row>
    <row r="134" spans="76:344" ht="20" customHeight="1" thickBot="1">
      <c r="BX134" s="155">
        <f>'B1 - Net Exp Profiles'!A134</f>
        <v>97</v>
      </c>
      <c r="BY134" s="1407" t="str">
        <f>'B1 - Net Exp Profiles'!B134</f>
        <v>Gross CHC / FNC Expenditure Movement</v>
      </c>
      <c r="BZ134" s="1379">
        <f>'B1 - Net Exp Profiles'!C134</f>
        <v>0</v>
      </c>
      <c r="CA134" s="1379">
        <f>'B1 - Net Exp Profiles'!D134</f>
        <v>0</v>
      </c>
      <c r="CB134" s="1379">
        <f>'B1 - Net Exp Profiles'!E134</f>
        <v>0</v>
      </c>
      <c r="CC134" s="1379">
        <f>'B1 - Net Exp Profiles'!F134</f>
        <v>0</v>
      </c>
      <c r="CD134" s="1379">
        <f>'B1 - Net Exp Profiles'!G134</f>
        <v>0</v>
      </c>
      <c r="CE134" s="1379">
        <f>'B1 - Net Exp Profiles'!H134</f>
        <v>0</v>
      </c>
      <c r="CF134" s="1379">
        <f>'B1 - Net Exp Profiles'!I134</f>
        <v>0</v>
      </c>
      <c r="CG134" s="1379">
        <f>'B1 - Net Exp Profiles'!J134</f>
        <v>0</v>
      </c>
      <c r="CH134" s="1379">
        <f>'B1 - Net Exp Profiles'!K134</f>
        <v>0</v>
      </c>
      <c r="CI134" s="1379">
        <f>'B1 - Net Exp Profiles'!L134</f>
        <v>0</v>
      </c>
      <c r="CJ134" s="1379">
        <f>'B1 - Net Exp Profiles'!M134</f>
        <v>0</v>
      </c>
      <c r="CK134" s="1514">
        <f>'B1 - Net Exp Profiles'!N134</f>
        <v>0</v>
      </c>
      <c r="CL134" s="1208">
        <f>'B1 - Net Exp Profiles'!O134</f>
        <v>0</v>
      </c>
      <c r="CM134" s="1208">
        <f>'B1 - Net Exp Profiles'!P134</f>
        <v>0</v>
      </c>
      <c r="DF134" s="2758" t="str">
        <f>'B3 - COVID-19'!A132</f>
        <v>A5</v>
      </c>
      <c r="DG134" s="2134" t="str">
        <f>'B3 - COVID-19'!B132</f>
        <v>Field Hospital / Surge (Additional costs due to C19) enter as positive value - actual/forecast</v>
      </c>
      <c r="DH134" s="2135"/>
      <c r="DI134" s="2136"/>
      <c r="DJ134" s="2136"/>
      <c r="DK134" s="2136"/>
      <c r="DL134" s="2136"/>
      <c r="DM134" s="2136"/>
      <c r="DN134" s="2136"/>
      <c r="DO134" s="2136"/>
      <c r="DP134" s="2136"/>
      <c r="DQ134" s="2136"/>
      <c r="DR134" s="2136"/>
      <c r="DS134" s="1386"/>
      <c r="DT134" s="2135"/>
      <c r="DU134" s="1386"/>
      <c r="DV134" s="85"/>
      <c r="DW134" s="85"/>
      <c r="JD134" s="1941"/>
      <c r="JE134" s="1941"/>
      <c r="JF134" s="1941"/>
      <c r="JG134" s="1941"/>
      <c r="JH134" s="1941"/>
      <c r="JI134" s="2350"/>
      <c r="JJ134" s="1941"/>
      <c r="JK134" s="1941"/>
      <c r="JL134" s="1941"/>
      <c r="JM134" s="2323"/>
      <c r="JN134" s="2323"/>
      <c r="JO134" s="2323"/>
      <c r="LL134" s="1281"/>
      <c r="LM134" s="2461">
        <f>'M - Aged Debtors'!B134</f>
        <v>0</v>
      </c>
      <c r="LN134" s="2462">
        <f>'M - Aged Debtors'!C134</f>
        <v>0</v>
      </c>
      <c r="LO134" s="2463">
        <f>'M - Aged Debtors'!D134</f>
        <v>0</v>
      </c>
      <c r="LP134" s="2464">
        <f>'M - Aged Debtors'!E134</f>
        <v>0</v>
      </c>
      <c r="LQ134" s="2465">
        <f>'M - Aged Debtors'!F134</f>
        <v>0</v>
      </c>
      <c r="LR134" s="902" t="str">
        <f>'M - Aged Debtors'!G134</f>
        <v/>
      </c>
      <c r="LS134" s="899" t="str">
        <f>'M - Aged Debtors'!H134</f>
        <v/>
      </c>
      <c r="LT134" s="899" t="str">
        <f>'M - Aged Debtors'!I134</f>
        <v/>
      </c>
      <c r="LU134" s="900" t="str">
        <f>'M - Aged Debtors'!J134</f>
        <v/>
      </c>
      <c r="LV134" s="2043">
        <f>'M - Aged Debtors'!K134</f>
        <v>0</v>
      </c>
      <c r="LX134" s="509" t="str">
        <f>'N - GMS'!A134</f>
        <v>Seniority</v>
      </c>
      <c r="LY134" s="568"/>
      <c r="LZ134" s="511">
        <f>'N - GMS'!C134</f>
        <v>97</v>
      </c>
      <c r="MA134" s="2494">
        <f>'N - GMS'!D134</f>
        <v>0</v>
      </c>
      <c r="MB134" s="2494">
        <f>'N - GMS'!E134</f>
        <v>0</v>
      </c>
      <c r="MC134" s="2494">
        <f>'N - GMS'!F134</f>
        <v>0</v>
      </c>
      <c r="MD134" s="2494">
        <f>'N - GMS'!G134</f>
        <v>0</v>
      </c>
      <c r="ME134" s="1295"/>
      <c r="MF134" s="1991">
        <f>'N - GMS'!I134</f>
        <v>0</v>
      </c>
    </row>
    <row r="135" spans="76:344" ht="20" customHeight="1" thickBot="1">
      <c r="BX135" s="155">
        <f>'B1 - Net Exp Profiles'!A135</f>
        <v>98</v>
      </c>
      <c r="BY135" s="1408" t="str">
        <f>'B1 - Net Exp Profiles'!B135</f>
        <v>Total CHC / FNC Savings - Current Plan</v>
      </c>
      <c r="BZ135" s="1428">
        <f>'B1 - Net Exp Profiles'!C135</f>
        <v>0</v>
      </c>
      <c r="CA135" s="1429">
        <f>'B1 - Net Exp Profiles'!D135</f>
        <v>0</v>
      </c>
      <c r="CB135" s="1429">
        <f>'B1 - Net Exp Profiles'!E135</f>
        <v>0</v>
      </c>
      <c r="CC135" s="1429">
        <f>'B1 - Net Exp Profiles'!F135</f>
        <v>0</v>
      </c>
      <c r="CD135" s="1429">
        <f>'B1 - Net Exp Profiles'!G135</f>
        <v>0</v>
      </c>
      <c r="CE135" s="1429">
        <f>'B1 - Net Exp Profiles'!H135</f>
        <v>0</v>
      </c>
      <c r="CF135" s="1429">
        <f>'B1 - Net Exp Profiles'!I135</f>
        <v>0</v>
      </c>
      <c r="CG135" s="1429">
        <f>'B1 - Net Exp Profiles'!J135</f>
        <v>0</v>
      </c>
      <c r="CH135" s="1429">
        <f>'B1 - Net Exp Profiles'!K135</f>
        <v>0</v>
      </c>
      <c r="CI135" s="1429">
        <f>'B1 - Net Exp Profiles'!L135</f>
        <v>0</v>
      </c>
      <c r="CJ135" s="1429">
        <f>'B1 - Net Exp Profiles'!M135</f>
        <v>0</v>
      </c>
      <c r="CK135" s="1430">
        <f>'B1 - Net Exp Profiles'!N135</f>
        <v>0</v>
      </c>
      <c r="CL135" s="1366">
        <f>'B1 - Net Exp Profiles'!O135</f>
        <v>0</v>
      </c>
      <c r="CM135" s="1208">
        <f>'B1 - Net Exp Profiles'!P135</f>
        <v>0</v>
      </c>
      <c r="DF135" s="2137">
        <f>'B3 - COVID-19'!A133</f>
        <v>114</v>
      </c>
      <c r="DG135" s="2756" t="str">
        <f>'B3 - COVID-19'!B133</f>
        <v>Provider Pay (Establishment, Temp &amp; Agency)</v>
      </c>
      <c r="DH135" s="2138"/>
      <c r="DI135" s="2139"/>
      <c r="DJ135" s="2139"/>
      <c r="DK135" s="2139"/>
      <c r="DL135" s="2139"/>
      <c r="DM135" s="2139"/>
      <c r="DN135" s="2139"/>
      <c r="DO135" s="2139"/>
      <c r="DP135" s="2139"/>
      <c r="DQ135" s="2139"/>
      <c r="DR135" s="2139"/>
      <c r="DS135" s="2140"/>
      <c r="DT135" s="2141"/>
      <c r="DU135" s="2142"/>
      <c r="DV135" s="85"/>
      <c r="DW135" s="85"/>
      <c r="JD135" s="1941"/>
      <c r="JE135" s="1941"/>
      <c r="JF135" s="1941"/>
      <c r="JG135" s="1941"/>
      <c r="JH135" s="1941"/>
      <c r="JI135" s="2350"/>
      <c r="JJ135" s="1941"/>
      <c r="JK135" s="1941"/>
      <c r="JL135" s="1941"/>
      <c r="JM135" s="2199"/>
      <c r="JN135" s="2199"/>
      <c r="JO135" s="2199"/>
      <c r="LL135" s="1281"/>
      <c r="LM135" s="2461">
        <f>'M - Aged Debtors'!B135</f>
        <v>0</v>
      </c>
      <c r="LN135" s="2462">
        <f>'M - Aged Debtors'!C135</f>
        <v>0</v>
      </c>
      <c r="LO135" s="2463">
        <f>'M - Aged Debtors'!D135</f>
        <v>0</v>
      </c>
      <c r="LP135" s="2464">
        <f>'M - Aged Debtors'!E135</f>
        <v>0</v>
      </c>
      <c r="LQ135" s="2465">
        <f>'M - Aged Debtors'!F135</f>
        <v>0</v>
      </c>
      <c r="LR135" s="902" t="str">
        <f>'M - Aged Debtors'!G135</f>
        <v/>
      </c>
      <c r="LS135" s="899" t="str">
        <f>'M - Aged Debtors'!H135</f>
        <v/>
      </c>
      <c r="LT135" s="899" t="str">
        <f>'M - Aged Debtors'!I135</f>
        <v/>
      </c>
      <c r="LU135" s="900" t="str">
        <f>'M - Aged Debtors'!J135</f>
        <v/>
      </c>
      <c r="LV135" s="2043">
        <f>'M - Aged Debtors'!K135</f>
        <v>0</v>
      </c>
      <c r="LX135" s="509" t="str">
        <f>'N - GMS'!A135</f>
        <v>Doctors Retention Scheme Payments</v>
      </c>
      <c r="LY135" s="568"/>
      <c r="LZ135" s="511">
        <f>'N - GMS'!C135</f>
        <v>98</v>
      </c>
      <c r="MA135" s="2494">
        <f>'N - GMS'!D135</f>
        <v>0</v>
      </c>
      <c r="MB135" s="2494">
        <f>'N - GMS'!E135</f>
        <v>0</v>
      </c>
      <c r="MC135" s="2494">
        <f>'N - GMS'!F135</f>
        <v>0</v>
      </c>
      <c r="MD135" s="2494">
        <f>'N - GMS'!G135</f>
        <v>0</v>
      </c>
      <c r="ME135" s="1295"/>
      <c r="MF135" s="2738">
        <f>'N - GMS'!I135</f>
        <v>0</v>
      </c>
    </row>
    <row r="136" spans="76:344" ht="20" customHeight="1" thickBot="1">
      <c r="BX136" s="1323">
        <f>'B1 - Net Exp Profiles'!A136</f>
        <v>99</v>
      </c>
      <c r="BY136" s="1406" t="str">
        <f>'B1 - Net Exp Profiles'!B136</f>
        <v>CHC / FNC Savings - Actual/Forecast</v>
      </c>
      <c r="BZ136" s="1431">
        <f>'B1 - Net Exp Profiles'!C136</f>
        <v>0</v>
      </c>
      <c r="CA136" s="1432">
        <f>'B1 - Net Exp Profiles'!D136</f>
        <v>0</v>
      </c>
      <c r="CB136" s="1432">
        <f>'B1 - Net Exp Profiles'!E136</f>
        <v>0</v>
      </c>
      <c r="CC136" s="1432">
        <f>'B1 - Net Exp Profiles'!F136</f>
        <v>0</v>
      </c>
      <c r="CD136" s="1432">
        <f>'B1 - Net Exp Profiles'!G136</f>
        <v>0</v>
      </c>
      <c r="CE136" s="1432">
        <f>'B1 - Net Exp Profiles'!H136</f>
        <v>0</v>
      </c>
      <c r="CF136" s="1432">
        <f>'B1 - Net Exp Profiles'!I136</f>
        <v>0</v>
      </c>
      <c r="CG136" s="1432">
        <f>'B1 - Net Exp Profiles'!J136</f>
        <v>0</v>
      </c>
      <c r="CH136" s="1432">
        <f>'B1 - Net Exp Profiles'!K136</f>
        <v>0</v>
      </c>
      <c r="CI136" s="1432">
        <f>'B1 - Net Exp Profiles'!L136</f>
        <v>0</v>
      </c>
      <c r="CJ136" s="1432">
        <f>'B1 - Net Exp Profiles'!M136</f>
        <v>0</v>
      </c>
      <c r="CK136" s="1433">
        <f>'B1 - Net Exp Profiles'!N136</f>
        <v>0</v>
      </c>
      <c r="CL136" s="1367">
        <f>'B1 - Net Exp Profiles'!O136</f>
        <v>0</v>
      </c>
      <c r="CM136" s="1349">
        <f>'B1 - Net Exp Profiles'!P136</f>
        <v>0</v>
      </c>
      <c r="DF136" s="2137">
        <f>'B3 - COVID-19'!A134</f>
        <v>115</v>
      </c>
      <c r="DG136" s="2152" t="str">
        <f>'B3 - COVID-19'!B134</f>
        <v xml:space="preserve">Administrative, Clerical &amp; Board Members </v>
      </c>
      <c r="DH136" s="2143">
        <f>'B3 - COVID-19'!C134</f>
        <v>0</v>
      </c>
      <c r="DI136" s="2144">
        <f>'B3 - COVID-19'!D134</f>
        <v>0</v>
      </c>
      <c r="DJ136" s="2144">
        <f>'B3 - COVID-19'!E134</f>
        <v>0</v>
      </c>
      <c r="DK136" s="2144">
        <f>'B3 - COVID-19'!F134</f>
        <v>0</v>
      </c>
      <c r="DL136" s="2144">
        <f>'B3 - COVID-19'!G134</f>
        <v>0</v>
      </c>
      <c r="DM136" s="2144">
        <f>'B3 - COVID-19'!H134</f>
        <v>0</v>
      </c>
      <c r="DN136" s="2144">
        <f>'B3 - COVID-19'!I134</f>
        <v>0</v>
      </c>
      <c r="DO136" s="2144">
        <f>'B3 - COVID-19'!J134</f>
        <v>0</v>
      </c>
      <c r="DP136" s="2144">
        <f>'B3 - COVID-19'!K134</f>
        <v>0</v>
      </c>
      <c r="DQ136" s="2144">
        <f>'B3 - COVID-19'!L134</f>
        <v>0</v>
      </c>
      <c r="DR136" s="2144">
        <f>'B3 - COVID-19'!M134</f>
        <v>0</v>
      </c>
      <c r="DS136" s="2145">
        <f>'B3 - COVID-19'!N134</f>
        <v>0</v>
      </c>
      <c r="DT136" s="2087">
        <f>'B3 - COVID-19'!O134</f>
        <v>0</v>
      </c>
      <c r="DU136" s="2088">
        <f>'B3 - COVID-19'!P134</f>
        <v>0</v>
      </c>
      <c r="DV136" s="85"/>
      <c r="DW136" s="85"/>
      <c r="JD136" s="1941"/>
      <c r="JE136" s="1941"/>
      <c r="JF136" s="1941"/>
      <c r="JG136" s="1941"/>
      <c r="JH136" s="1941"/>
      <c r="JI136" s="2350"/>
      <c r="JJ136" s="1941"/>
      <c r="JK136" s="1941"/>
      <c r="JL136" s="1941"/>
      <c r="JM136" s="2199"/>
      <c r="JN136" s="2199"/>
      <c r="JO136" s="2199"/>
      <c r="LL136" s="1281"/>
      <c r="LM136" s="2461">
        <f>'M - Aged Debtors'!B136</f>
        <v>0</v>
      </c>
      <c r="LN136" s="2462">
        <f>'M - Aged Debtors'!C136</f>
        <v>0</v>
      </c>
      <c r="LO136" s="2463">
        <f>'M - Aged Debtors'!D136</f>
        <v>0</v>
      </c>
      <c r="LP136" s="2464">
        <f>'M - Aged Debtors'!E136</f>
        <v>0</v>
      </c>
      <c r="LQ136" s="2465">
        <f>'M - Aged Debtors'!F136</f>
        <v>0</v>
      </c>
      <c r="LR136" s="902" t="str">
        <f>'M - Aged Debtors'!G136</f>
        <v/>
      </c>
      <c r="LS136" s="899" t="str">
        <f>'M - Aged Debtors'!H136</f>
        <v/>
      </c>
      <c r="LT136" s="899" t="str">
        <f>'M - Aged Debtors'!I136</f>
        <v/>
      </c>
      <c r="LU136" s="900" t="str">
        <f>'M - Aged Debtors'!J136</f>
        <v/>
      </c>
      <c r="LV136" s="2043">
        <f>'M - Aged Debtors'!K136</f>
        <v>0</v>
      </c>
      <c r="LX136" s="512" t="str">
        <f>'N - GMS'!A136</f>
        <v>Locum Allowances consists of adoptive, paternity &amp; maternity</v>
      </c>
      <c r="LY136" s="568"/>
      <c r="LZ136" s="511">
        <f>'N - GMS'!C136</f>
        <v>99</v>
      </c>
      <c r="MA136" s="2494">
        <f>'N - GMS'!D136</f>
        <v>0</v>
      </c>
      <c r="MB136" s="2494">
        <f>'N - GMS'!E136</f>
        <v>0</v>
      </c>
      <c r="MC136" s="2494">
        <f>'N - GMS'!F136</f>
        <v>0</v>
      </c>
      <c r="MD136" s="2494">
        <f>'N - GMS'!G136</f>
        <v>0</v>
      </c>
      <c r="ME136" s="1295"/>
      <c r="MF136" s="2738">
        <f>'N - GMS'!I136</f>
        <v>0</v>
      </c>
    </row>
    <row r="137" spans="76:344" ht="20" customHeight="1" thickBot="1">
      <c r="BX137" s="1323">
        <f>'B1 - Net Exp Profiles'!A137</f>
        <v>100</v>
      </c>
      <c r="BY137" s="2793" t="str">
        <f>'B1 - Net Exp Profiles'!B137</f>
        <v>Non Delivery of Finalised (M1) CHC / FNC Savings due to Covid-19 - Actual/Forecast (Negative Values)</v>
      </c>
      <c r="BZ137" s="2794">
        <f>'B1 - Net Exp Profiles'!C137</f>
        <v>0</v>
      </c>
      <c r="CA137" s="1321">
        <f>'B1 - Net Exp Profiles'!D137</f>
        <v>0</v>
      </c>
      <c r="CB137" s="1321">
        <f>'B1 - Net Exp Profiles'!E137</f>
        <v>0</v>
      </c>
      <c r="CC137" s="1321">
        <f>'B1 - Net Exp Profiles'!F137</f>
        <v>0</v>
      </c>
      <c r="CD137" s="1321">
        <f>'B1 - Net Exp Profiles'!G137</f>
        <v>0</v>
      </c>
      <c r="CE137" s="1321">
        <f>'B1 - Net Exp Profiles'!H137</f>
        <v>0</v>
      </c>
      <c r="CF137" s="1321">
        <f>'B1 - Net Exp Profiles'!I137</f>
        <v>0</v>
      </c>
      <c r="CG137" s="1321">
        <f>'B1 - Net Exp Profiles'!J137</f>
        <v>0</v>
      </c>
      <c r="CH137" s="1321">
        <f>'B1 - Net Exp Profiles'!K137</f>
        <v>0</v>
      </c>
      <c r="CI137" s="1321">
        <f>'B1 - Net Exp Profiles'!L137</f>
        <v>0</v>
      </c>
      <c r="CJ137" s="1321">
        <f>'B1 - Net Exp Profiles'!M137</f>
        <v>0</v>
      </c>
      <c r="CK137" s="1321">
        <f>'B1 - Net Exp Profiles'!N137</f>
        <v>0</v>
      </c>
      <c r="CL137" s="1885">
        <f>'B1 - Net Exp Profiles'!O137</f>
        <v>0</v>
      </c>
      <c r="CM137" s="1885">
        <f>'B1 - Net Exp Profiles'!P137</f>
        <v>0</v>
      </c>
      <c r="DF137" s="2137">
        <f>'B3 - COVID-19'!A135</f>
        <v>116</v>
      </c>
      <c r="DG137" s="2146" t="str">
        <f>'B3 - COVID-19'!B135</f>
        <v xml:space="preserve">Medical &amp; Dental </v>
      </c>
      <c r="DH137" s="1476">
        <f>'B3 - COVID-19'!C135</f>
        <v>0</v>
      </c>
      <c r="DI137" s="1473">
        <f>'B3 - COVID-19'!D135</f>
        <v>0</v>
      </c>
      <c r="DJ137" s="1473">
        <f>'B3 - COVID-19'!E135</f>
        <v>0</v>
      </c>
      <c r="DK137" s="1473">
        <f>'B3 - COVID-19'!F135</f>
        <v>0</v>
      </c>
      <c r="DL137" s="1473">
        <f>'B3 - COVID-19'!G135</f>
        <v>0</v>
      </c>
      <c r="DM137" s="1473">
        <f>'B3 - COVID-19'!H135</f>
        <v>0</v>
      </c>
      <c r="DN137" s="1473">
        <f>'B3 - COVID-19'!I135</f>
        <v>0</v>
      </c>
      <c r="DO137" s="1473">
        <f>'B3 - COVID-19'!J135</f>
        <v>0</v>
      </c>
      <c r="DP137" s="1473">
        <f>'B3 - COVID-19'!K135</f>
        <v>0</v>
      </c>
      <c r="DQ137" s="1473">
        <f>'B3 - COVID-19'!L135</f>
        <v>0</v>
      </c>
      <c r="DR137" s="1473">
        <f>'B3 - COVID-19'!M135</f>
        <v>0</v>
      </c>
      <c r="DS137" s="1480">
        <f>'B3 - COVID-19'!N135</f>
        <v>0</v>
      </c>
      <c r="DT137" s="2087">
        <f>'B3 - COVID-19'!O135</f>
        <v>0</v>
      </c>
      <c r="DU137" s="2088">
        <f>'B3 - COVID-19'!P135</f>
        <v>0</v>
      </c>
      <c r="DV137" s="85"/>
      <c r="DW137" s="85"/>
      <c r="LL137" s="1281"/>
      <c r="LM137" s="2461">
        <f>'M - Aged Debtors'!B137</f>
        <v>0</v>
      </c>
      <c r="LN137" s="2462">
        <f>'M - Aged Debtors'!C137</f>
        <v>0</v>
      </c>
      <c r="LO137" s="2463">
        <f>'M - Aged Debtors'!D137</f>
        <v>0</v>
      </c>
      <c r="LP137" s="2464">
        <f>'M - Aged Debtors'!E137</f>
        <v>0</v>
      </c>
      <c r="LQ137" s="2465">
        <f>'M - Aged Debtors'!F137</f>
        <v>0</v>
      </c>
      <c r="LR137" s="902" t="str">
        <f>'M - Aged Debtors'!G137</f>
        <v/>
      </c>
      <c r="LS137" s="899" t="str">
        <f>'M - Aged Debtors'!H137</f>
        <v/>
      </c>
      <c r="LT137" s="899" t="str">
        <f>'M - Aged Debtors'!I137</f>
        <v/>
      </c>
      <c r="LU137" s="900" t="str">
        <f>'M - Aged Debtors'!J137</f>
        <v/>
      </c>
      <c r="LV137" s="2043">
        <f>'M - Aged Debtors'!K137</f>
        <v>0</v>
      </c>
      <c r="LX137" s="509" t="str">
        <f>'N - GMS'!A137</f>
        <v>Locum Allowances : Cover for Sick Leave</v>
      </c>
      <c r="LY137" s="568"/>
      <c r="LZ137" s="511">
        <f>'N - GMS'!C137</f>
        <v>100</v>
      </c>
      <c r="MA137" s="2494">
        <f>'N - GMS'!D137</f>
        <v>0</v>
      </c>
      <c r="MB137" s="2494">
        <f>'N - GMS'!E137</f>
        <v>0</v>
      </c>
      <c r="MC137" s="2494">
        <f>'N - GMS'!F137</f>
        <v>0</v>
      </c>
      <c r="MD137" s="2494">
        <f>'N - GMS'!G137</f>
        <v>0</v>
      </c>
      <c r="ME137" s="1295"/>
      <c r="MF137" s="2738">
        <f>'N - GMS'!I137</f>
        <v>0</v>
      </c>
    </row>
    <row r="138" spans="76:344" ht="20" customHeight="1" thickBot="1">
      <c r="BX138" s="155">
        <f>'B1 - Net Exp Profiles'!A138</f>
        <v>101</v>
      </c>
      <c r="BY138" s="1407" t="str">
        <f>'B1 - Net Exp Profiles'!B138</f>
        <v>CHC / FNC Savings Movement Not due to Covid-19</v>
      </c>
      <c r="BZ138" s="1352">
        <f>'B1 - Net Exp Profiles'!C138</f>
        <v>0</v>
      </c>
      <c r="CA138" s="1353">
        <f>'B1 - Net Exp Profiles'!D138</f>
        <v>0</v>
      </c>
      <c r="CB138" s="1353">
        <f>'B1 - Net Exp Profiles'!E138</f>
        <v>0</v>
      </c>
      <c r="CC138" s="1353">
        <f>'B1 - Net Exp Profiles'!F138</f>
        <v>0</v>
      </c>
      <c r="CD138" s="1353">
        <f>'B1 - Net Exp Profiles'!G138</f>
        <v>0</v>
      </c>
      <c r="CE138" s="1353">
        <f>'B1 - Net Exp Profiles'!H138</f>
        <v>0</v>
      </c>
      <c r="CF138" s="1353">
        <f>'B1 - Net Exp Profiles'!I138</f>
        <v>0</v>
      </c>
      <c r="CG138" s="1353">
        <f>'B1 - Net Exp Profiles'!J138</f>
        <v>0</v>
      </c>
      <c r="CH138" s="1353">
        <f>'B1 - Net Exp Profiles'!K138</f>
        <v>0</v>
      </c>
      <c r="CI138" s="1353">
        <f>'B1 - Net Exp Profiles'!L138</f>
        <v>0</v>
      </c>
      <c r="CJ138" s="1353">
        <f>'B1 - Net Exp Profiles'!M138</f>
        <v>0</v>
      </c>
      <c r="CK138" s="1510">
        <f>'B1 - Net Exp Profiles'!N138</f>
        <v>0</v>
      </c>
      <c r="CL138" s="1208">
        <f>'B1 - Net Exp Profiles'!O138</f>
        <v>0</v>
      </c>
      <c r="CM138" s="1208">
        <f>'B1 - Net Exp Profiles'!P138</f>
        <v>0</v>
      </c>
      <c r="DF138" s="2137">
        <f>'B3 - COVID-19'!A136</f>
        <v>117</v>
      </c>
      <c r="DG138" s="2146" t="str">
        <f>'B3 - COVID-19'!B136</f>
        <v xml:space="preserve">Nursing &amp; Midwifery Registered </v>
      </c>
      <c r="DH138" s="1476">
        <f>'B3 - COVID-19'!C136</f>
        <v>0</v>
      </c>
      <c r="DI138" s="1473">
        <f>'B3 - COVID-19'!D136</f>
        <v>0</v>
      </c>
      <c r="DJ138" s="1473">
        <f>'B3 - COVID-19'!E136</f>
        <v>0</v>
      </c>
      <c r="DK138" s="1473">
        <f>'B3 - COVID-19'!F136</f>
        <v>0</v>
      </c>
      <c r="DL138" s="1473">
        <f>'B3 - COVID-19'!G136</f>
        <v>0</v>
      </c>
      <c r="DM138" s="1473">
        <f>'B3 - COVID-19'!H136</f>
        <v>0</v>
      </c>
      <c r="DN138" s="1473">
        <f>'B3 - COVID-19'!I136</f>
        <v>0</v>
      </c>
      <c r="DO138" s="1473">
        <f>'B3 - COVID-19'!J136</f>
        <v>0</v>
      </c>
      <c r="DP138" s="1473">
        <f>'B3 - COVID-19'!K136</f>
        <v>0</v>
      </c>
      <c r="DQ138" s="1473">
        <f>'B3 - COVID-19'!L136</f>
        <v>0</v>
      </c>
      <c r="DR138" s="1473">
        <f>'B3 - COVID-19'!M136</f>
        <v>0</v>
      </c>
      <c r="DS138" s="1480">
        <f>'B3 - COVID-19'!N136</f>
        <v>0</v>
      </c>
      <c r="DT138" s="2087">
        <f>'B3 - COVID-19'!O136</f>
        <v>0</v>
      </c>
      <c r="DU138" s="2088">
        <f>'B3 - COVID-19'!P136</f>
        <v>0</v>
      </c>
      <c r="DV138" s="85"/>
      <c r="DW138" s="85"/>
      <c r="LL138" s="1281"/>
      <c r="LM138" s="2461">
        <f>'M - Aged Debtors'!B138</f>
        <v>0</v>
      </c>
      <c r="LN138" s="2462">
        <f>'M - Aged Debtors'!C138</f>
        <v>0</v>
      </c>
      <c r="LO138" s="2463">
        <f>'M - Aged Debtors'!D138</f>
        <v>0</v>
      </c>
      <c r="LP138" s="2464">
        <f>'M - Aged Debtors'!E138</f>
        <v>0</v>
      </c>
      <c r="LQ138" s="2465">
        <f>'M - Aged Debtors'!F138</f>
        <v>0</v>
      </c>
      <c r="LR138" s="902" t="str">
        <f>'M - Aged Debtors'!G138</f>
        <v/>
      </c>
      <c r="LS138" s="899" t="str">
        <f>'M - Aged Debtors'!H138</f>
        <v/>
      </c>
      <c r="LT138" s="899" t="str">
        <f>'M - Aged Debtors'!I138</f>
        <v/>
      </c>
      <c r="LU138" s="900" t="str">
        <f>'M - Aged Debtors'!J138</f>
        <v/>
      </c>
      <c r="LV138" s="2043">
        <f>'M - Aged Debtors'!K138</f>
        <v>0</v>
      </c>
      <c r="LX138" s="509" t="str">
        <f>'N - GMS'!A138</f>
        <v>Locum Allowances : Cover For Suspended Doctors</v>
      </c>
      <c r="LY138" s="568"/>
      <c r="LZ138" s="511">
        <f>'N - GMS'!C138</f>
        <v>101</v>
      </c>
      <c r="MA138" s="2494">
        <f>'N - GMS'!D138</f>
        <v>0</v>
      </c>
      <c r="MB138" s="2494">
        <f>'N - GMS'!E138</f>
        <v>0</v>
      </c>
      <c r="MC138" s="2494">
        <f>'N - GMS'!F138</f>
        <v>0</v>
      </c>
      <c r="MD138" s="2494">
        <f>'N - GMS'!G138</f>
        <v>0</v>
      </c>
      <c r="ME138" s="1295"/>
      <c r="MF138" s="1991">
        <f>'N - GMS'!I138</f>
        <v>0</v>
      </c>
    </row>
    <row r="139" spans="76:344" ht="20" customHeight="1" thickBot="1">
      <c r="BX139" s="97">
        <f>'B1 - Net Exp Profiles'!A139</f>
        <v>102</v>
      </c>
      <c r="BY139" s="98" t="str">
        <f>'B1 - Net Exp Profiles'!B139</f>
        <v>CHC / FNC Accountancy Gains - Actual/Forecast</v>
      </c>
      <c r="BZ139" s="1425">
        <f>'B1 - Net Exp Profiles'!C139</f>
        <v>0</v>
      </c>
      <c r="CA139" s="1426">
        <f>'B1 - Net Exp Profiles'!D139</f>
        <v>0</v>
      </c>
      <c r="CB139" s="1426">
        <f>'B1 - Net Exp Profiles'!E139</f>
        <v>0</v>
      </c>
      <c r="CC139" s="1426">
        <f>'B1 - Net Exp Profiles'!F139</f>
        <v>0</v>
      </c>
      <c r="CD139" s="1426">
        <f>'B1 - Net Exp Profiles'!G139</f>
        <v>0</v>
      </c>
      <c r="CE139" s="1426">
        <f>'B1 - Net Exp Profiles'!H139</f>
        <v>0</v>
      </c>
      <c r="CF139" s="1426">
        <f>'B1 - Net Exp Profiles'!I139</f>
        <v>0</v>
      </c>
      <c r="CG139" s="1426">
        <f>'B1 - Net Exp Profiles'!J139</f>
        <v>0</v>
      </c>
      <c r="CH139" s="1426">
        <f>'B1 - Net Exp Profiles'!K139</f>
        <v>0</v>
      </c>
      <c r="CI139" s="1426">
        <f>'B1 - Net Exp Profiles'!L139</f>
        <v>0</v>
      </c>
      <c r="CJ139" s="1426">
        <f>'B1 - Net Exp Profiles'!M139</f>
        <v>0</v>
      </c>
      <c r="CK139" s="1427">
        <f>'B1 - Net Exp Profiles'!N139</f>
        <v>0</v>
      </c>
      <c r="CL139" s="1349">
        <f>'B1 - Net Exp Profiles'!O139</f>
        <v>0</v>
      </c>
      <c r="CM139" s="1349">
        <f>'B1 - Net Exp Profiles'!P139</f>
        <v>0</v>
      </c>
      <c r="DF139" s="2137">
        <f>'B3 - COVID-19'!A137</f>
        <v>118</v>
      </c>
      <c r="DG139" s="2146" t="str">
        <f>'B3 - COVID-19'!B137</f>
        <v>Prof Scientific &amp; Technical</v>
      </c>
      <c r="DH139" s="1476">
        <f>'B3 - COVID-19'!C137</f>
        <v>0</v>
      </c>
      <c r="DI139" s="1473">
        <f>'B3 - COVID-19'!D137</f>
        <v>0</v>
      </c>
      <c r="DJ139" s="1473">
        <f>'B3 - COVID-19'!E137</f>
        <v>0</v>
      </c>
      <c r="DK139" s="1473">
        <f>'B3 - COVID-19'!F137</f>
        <v>0</v>
      </c>
      <c r="DL139" s="1473">
        <f>'B3 - COVID-19'!G137</f>
        <v>0</v>
      </c>
      <c r="DM139" s="1473">
        <f>'B3 - COVID-19'!H137</f>
        <v>0</v>
      </c>
      <c r="DN139" s="1473">
        <f>'B3 - COVID-19'!I137</f>
        <v>0</v>
      </c>
      <c r="DO139" s="1473">
        <f>'B3 - COVID-19'!J137</f>
        <v>0</v>
      </c>
      <c r="DP139" s="1473">
        <f>'B3 - COVID-19'!K137</f>
        <v>0</v>
      </c>
      <c r="DQ139" s="1473">
        <f>'B3 - COVID-19'!L137</f>
        <v>0</v>
      </c>
      <c r="DR139" s="1473">
        <f>'B3 - COVID-19'!M137</f>
        <v>0</v>
      </c>
      <c r="DS139" s="1480">
        <f>'B3 - COVID-19'!N137</f>
        <v>0</v>
      </c>
      <c r="DT139" s="2087">
        <f>'B3 - COVID-19'!O137</f>
        <v>0</v>
      </c>
      <c r="DU139" s="2088">
        <f>'B3 - COVID-19'!P137</f>
        <v>0</v>
      </c>
      <c r="DV139" s="85"/>
      <c r="DW139" s="85"/>
      <c r="LL139" s="1281"/>
      <c r="LM139" s="2461">
        <f>'M - Aged Debtors'!B139</f>
        <v>0</v>
      </c>
      <c r="LN139" s="2462">
        <f>'M - Aged Debtors'!C139</f>
        <v>0</v>
      </c>
      <c r="LO139" s="2463">
        <f>'M - Aged Debtors'!D139</f>
        <v>0</v>
      </c>
      <c r="LP139" s="2464">
        <f>'M - Aged Debtors'!E139</f>
        <v>0</v>
      </c>
      <c r="LQ139" s="2465">
        <f>'M - Aged Debtors'!F139</f>
        <v>0</v>
      </c>
      <c r="LR139" s="902" t="str">
        <f>'M - Aged Debtors'!G139</f>
        <v/>
      </c>
      <c r="LS139" s="899" t="str">
        <f>'M - Aged Debtors'!H139</f>
        <v/>
      </c>
      <c r="LT139" s="899" t="str">
        <f>'M - Aged Debtors'!I139</f>
        <v/>
      </c>
      <c r="LU139" s="900" t="str">
        <f>'M - Aged Debtors'!J139</f>
        <v/>
      </c>
      <c r="LV139" s="2043">
        <f>'M - Aged Debtors'!K139</f>
        <v>0</v>
      </c>
      <c r="LX139" s="509" t="str">
        <f>'N - GMS'!A139</f>
        <v>Prolonged Study Leave</v>
      </c>
      <c r="LY139" s="568"/>
      <c r="LZ139" s="511">
        <f>'N - GMS'!C139</f>
        <v>102</v>
      </c>
      <c r="MA139" s="2494">
        <f>'N - GMS'!D139</f>
        <v>0</v>
      </c>
      <c r="MB139" s="2494">
        <f>'N - GMS'!E139</f>
        <v>0</v>
      </c>
      <c r="MC139" s="2494">
        <f>'N - GMS'!F139</f>
        <v>0</v>
      </c>
      <c r="MD139" s="2494">
        <f>'N - GMS'!G139</f>
        <v>0</v>
      </c>
      <c r="ME139" s="1295"/>
      <c r="MF139" s="2738">
        <f>'N - GMS'!I139</f>
        <v>0</v>
      </c>
    </row>
    <row r="140" spans="76:344" ht="20" customHeight="1" thickBot="1">
      <c r="BX140" s="155">
        <f>'B1 - Net Exp Profiles'!A140</f>
        <v>103</v>
      </c>
      <c r="BY140" s="2812" t="str">
        <f>'B1 - Net Exp Profiles'!B140</f>
        <v>In Year Operational CHC / FNC Expenditure Cost Reduction Due To C19 (Positive Values)</v>
      </c>
      <c r="BZ140" s="2796">
        <f>'B1 - Net Exp Profiles'!C140</f>
        <v>0</v>
      </c>
      <c r="CA140" s="2797">
        <f>'B1 - Net Exp Profiles'!D140</f>
        <v>0</v>
      </c>
      <c r="CB140" s="2797">
        <f>'B1 - Net Exp Profiles'!E140</f>
        <v>0</v>
      </c>
      <c r="CC140" s="2797">
        <f>'B1 - Net Exp Profiles'!F140</f>
        <v>0</v>
      </c>
      <c r="CD140" s="2797">
        <f>'B1 - Net Exp Profiles'!G140</f>
        <v>0</v>
      </c>
      <c r="CE140" s="2797">
        <f>'B1 - Net Exp Profiles'!H140</f>
        <v>0</v>
      </c>
      <c r="CF140" s="2797">
        <f>'B1 - Net Exp Profiles'!I140</f>
        <v>0</v>
      </c>
      <c r="CG140" s="2797">
        <f>'B1 - Net Exp Profiles'!J140</f>
        <v>0</v>
      </c>
      <c r="CH140" s="2797">
        <f>'B1 - Net Exp Profiles'!K140</f>
        <v>0</v>
      </c>
      <c r="CI140" s="2797">
        <f>'B1 - Net Exp Profiles'!L140</f>
        <v>0</v>
      </c>
      <c r="CJ140" s="2797">
        <f>'B1 - Net Exp Profiles'!M140</f>
        <v>0</v>
      </c>
      <c r="CK140" s="2798">
        <f>'B1 - Net Exp Profiles'!N140</f>
        <v>0</v>
      </c>
      <c r="CL140" s="1885">
        <f>'B1 - Net Exp Profiles'!O140</f>
        <v>0</v>
      </c>
      <c r="CM140" s="1885">
        <f>'B1 - Net Exp Profiles'!P140</f>
        <v>0</v>
      </c>
      <c r="DF140" s="2137">
        <f>'B3 - COVID-19'!A138</f>
        <v>119</v>
      </c>
      <c r="DG140" s="2146" t="str">
        <f>'B3 - COVID-19'!B138</f>
        <v xml:space="preserve">Additional Clinical Services </v>
      </c>
      <c r="DH140" s="1476">
        <f>'B3 - COVID-19'!C138</f>
        <v>0</v>
      </c>
      <c r="DI140" s="1473">
        <f>'B3 - COVID-19'!D138</f>
        <v>0</v>
      </c>
      <c r="DJ140" s="1473">
        <f>'B3 - COVID-19'!E138</f>
        <v>0</v>
      </c>
      <c r="DK140" s="1473">
        <f>'B3 - COVID-19'!F138</f>
        <v>0</v>
      </c>
      <c r="DL140" s="1473">
        <f>'B3 - COVID-19'!G138</f>
        <v>0</v>
      </c>
      <c r="DM140" s="1473">
        <f>'B3 - COVID-19'!H138</f>
        <v>0</v>
      </c>
      <c r="DN140" s="1473">
        <f>'B3 - COVID-19'!I138</f>
        <v>0</v>
      </c>
      <c r="DO140" s="1473">
        <f>'B3 - COVID-19'!J138</f>
        <v>0</v>
      </c>
      <c r="DP140" s="1473">
        <f>'B3 - COVID-19'!K138</f>
        <v>0</v>
      </c>
      <c r="DQ140" s="1473">
        <f>'B3 - COVID-19'!L138</f>
        <v>0</v>
      </c>
      <c r="DR140" s="1473">
        <f>'B3 - COVID-19'!M138</f>
        <v>0</v>
      </c>
      <c r="DS140" s="1480">
        <f>'B3 - COVID-19'!N138</f>
        <v>0</v>
      </c>
      <c r="DT140" s="2087">
        <f>'B3 - COVID-19'!O138</f>
        <v>0</v>
      </c>
      <c r="DU140" s="2088">
        <f>'B3 - COVID-19'!P138</f>
        <v>0</v>
      </c>
      <c r="DV140" s="85"/>
      <c r="DW140" s="85"/>
      <c r="LL140" s="1281"/>
      <c r="LM140" s="2461">
        <f>'M - Aged Debtors'!B140</f>
        <v>0</v>
      </c>
      <c r="LN140" s="2462">
        <f>'M - Aged Debtors'!C140</f>
        <v>0</v>
      </c>
      <c r="LO140" s="2463">
        <f>'M - Aged Debtors'!D140</f>
        <v>0</v>
      </c>
      <c r="LP140" s="2464">
        <f>'M - Aged Debtors'!E140</f>
        <v>0</v>
      </c>
      <c r="LQ140" s="2465">
        <f>'M - Aged Debtors'!F140</f>
        <v>0</v>
      </c>
      <c r="LR140" s="902" t="str">
        <f>'M - Aged Debtors'!G140</f>
        <v/>
      </c>
      <c r="LS140" s="899" t="str">
        <f>'M - Aged Debtors'!H140</f>
        <v/>
      </c>
      <c r="LT140" s="899" t="str">
        <f>'M - Aged Debtors'!I140</f>
        <v/>
      </c>
      <c r="LU140" s="900" t="str">
        <f>'M - Aged Debtors'!J140</f>
        <v/>
      </c>
      <c r="LV140" s="2043">
        <f>'M - Aged Debtors'!K140</f>
        <v>0</v>
      </c>
      <c r="LX140" s="509" t="str">
        <f>'N - GMS'!A140</f>
        <v>Recruitment and Retention (including Golden Hello)</v>
      </c>
      <c r="LY140" s="568"/>
      <c r="LZ140" s="511">
        <f>'N - GMS'!C140</f>
        <v>103</v>
      </c>
      <c r="MA140" s="2494">
        <f>'N - GMS'!D140</f>
        <v>0</v>
      </c>
      <c r="MB140" s="2494">
        <f>'N - GMS'!E140</f>
        <v>0</v>
      </c>
      <c r="MC140" s="2494">
        <f>'N - GMS'!F140</f>
        <v>0</v>
      </c>
      <c r="MD140" s="2494">
        <f>'N - GMS'!G140</f>
        <v>0</v>
      </c>
      <c r="ME140" s="1295"/>
      <c r="MF140" s="2738">
        <f>'N - GMS'!I140</f>
        <v>0</v>
      </c>
    </row>
    <row r="141" spans="76:344" ht="20" customHeight="1" thickBot="1">
      <c r="BX141" s="155">
        <f>'B1 - Net Exp Profiles'!A141</f>
        <v>104</v>
      </c>
      <c r="BY141" s="1180" t="str">
        <f>'B1 - Net Exp Profiles'!B141</f>
        <v>In Year Slippage on Current Planned CHC / FNC Investments/Repurposing of Developmental Initiatives due to C19 (Positive Values)</v>
      </c>
      <c r="BZ141" s="2799">
        <f>'B1 - Net Exp Profiles'!C141</f>
        <v>0</v>
      </c>
      <c r="CA141" s="2795">
        <f>'B1 - Net Exp Profiles'!D141</f>
        <v>0</v>
      </c>
      <c r="CB141" s="2795">
        <f>'B1 - Net Exp Profiles'!E141</f>
        <v>0</v>
      </c>
      <c r="CC141" s="2795">
        <f>'B1 - Net Exp Profiles'!F141</f>
        <v>0</v>
      </c>
      <c r="CD141" s="2795">
        <f>'B1 - Net Exp Profiles'!G141</f>
        <v>0</v>
      </c>
      <c r="CE141" s="2795">
        <f>'B1 - Net Exp Profiles'!H141</f>
        <v>0</v>
      </c>
      <c r="CF141" s="2795">
        <f>'B1 - Net Exp Profiles'!I141</f>
        <v>0</v>
      </c>
      <c r="CG141" s="2795">
        <f>'B1 - Net Exp Profiles'!J141</f>
        <v>0</v>
      </c>
      <c r="CH141" s="2795">
        <f>'B1 - Net Exp Profiles'!K141</f>
        <v>0</v>
      </c>
      <c r="CI141" s="2795">
        <f>'B1 - Net Exp Profiles'!L141</f>
        <v>0</v>
      </c>
      <c r="CJ141" s="2795">
        <f>'B1 - Net Exp Profiles'!M141</f>
        <v>0</v>
      </c>
      <c r="CK141" s="2795">
        <f>'B1 - Net Exp Profiles'!N141</f>
        <v>0</v>
      </c>
      <c r="CL141" s="1208">
        <f>'B1 - Net Exp Profiles'!O141</f>
        <v>0</v>
      </c>
      <c r="CM141" s="1208">
        <f>'B1 - Net Exp Profiles'!P141</f>
        <v>0</v>
      </c>
      <c r="DF141" s="2137">
        <f>'B3 - COVID-19'!A139</f>
        <v>120</v>
      </c>
      <c r="DG141" s="2146" t="str">
        <f>'B3 - COVID-19'!B139</f>
        <v>Allied Health Professionals</v>
      </c>
      <c r="DH141" s="1476">
        <f>'B3 - COVID-19'!C139</f>
        <v>0</v>
      </c>
      <c r="DI141" s="1473">
        <f>'B3 - COVID-19'!D139</f>
        <v>0</v>
      </c>
      <c r="DJ141" s="1473">
        <f>'B3 - COVID-19'!E139</f>
        <v>0</v>
      </c>
      <c r="DK141" s="1473">
        <f>'B3 - COVID-19'!F139</f>
        <v>0</v>
      </c>
      <c r="DL141" s="1473">
        <f>'B3 - COVID-19'!G139</f>
        <v>0</v>
      </c>
      <c r="DM141" s="1473">
        <f>'B3 - COVID-19'!H139</f>
        <v>0</v>
      </c>
      <c r="DN141" s="1473">
        <f>'B3 - COVID-19'!I139</f>
        <v>0</v>
      </c>
      <c r="DO141" s="1473">
        <f>'B3 - COVID-19'!J139</f>
        <v>0</v>
      </c>
      <c r="DP141" s="1473">
        <f>'B3 - COVID-19'!K139</f>
        <v>0</v>
      </c>
      <c r="DQ141" s="1473">
        <f>'B3 - COVID-19'!L139</f>
        <v>0</v>
      </c>
      <c r="DR141" s="1473">
        <f>'B3 - COVID-19'!M139</f>
        <v>0</v>
      </c>
      <c r="DS141" s="1480">
        <f>'B3 - COVID-19'!N139</f>
        <v>0</v>
      </c>
      <c r="DT141" s="2087">
        <f>'B3 - COVID-19'!O139</f>
        <v>0</v>
      </c>
      <c r="DU141" s="2088">
        <f>'B3 - COVID-19'!P139</f>
        <v>0</v>
      </c>
      <c r="DV141" s="85"/>
      <c r="DW141" s="85"/>
      <c r="LL141" s="1281"/>
      <c r="LM141" s="2461">
        <f>'M - Aged Debtors'!B141</f>
        <v>0</v>
      </c>
      <c r="LN141" s="2462">
        <f>'M - Aged Debtors'!C141</f>
        <v>0</v>
      </c>
      <c r="LO141" s="2463">
        <f>'M - Aged Debtors'!D141</f>
        <v>0</v>
      </c>
      <c r="LP141" s="2464">
        <f>'M - Aged Debtors'!E141</f>
        <v>0</v>
      </c>
      <c r="LQ141" s="2465">
        <f>'M - Aged Debtors'!F141</f>
        <v>0</v>
      </c>
      <c r="LR141" s="902" t="str">
        <f>'M - Aged Debtors'!G141</f>
        <v/>
      </c>
      <c r="LS141" s="899" t="str">
        <f>'M - Aged Debtors'!H141</f>
        <v/>
      </c>
      <c r="LT141" s="899" t="str">
        <f>'M - Aged Debtors'!I141</f>
        <v/>
      </c>
      <c r="LU141" s="900" t="str">
        <f>'M - Aged Debtors'!J141</f>
        <v/>
      </c>
      <c r="LV141" s="2043">
        <f>'M - Aged Debtors'!K141</f>
        <v>0</v>
      </c>
      <c r="LX141" s="509" t="str">
        <f>'N - GMS'!A141</f>
        <v>Appraisal - Appraiser Costs</v>
      </c>
      <c r="LY141" s="568"/>
      <c r="LZ141" s="511">
        <f>'N - GMS'!C141</f>
        <v>104</v>
      </c>
      <c r="MA141" s="2494">
        <f>'N - GMS'!D141</f>
        <v>0</v>
      </c>
      <c r="MB141" s="2494">
        <f>'N - GMS'!E141</f>
        <v>0</v>
      </c>
      <c r="MC141" s="2494">
        <f>'N - GMS'!F141</f>
        <v>0</v>
      </c>
      <c r="MD141" s="2494">
        <f>'N - GMS'!G141</f>
        <v>0</v>
      </c>
      <c r="ME141" s="1295"/>
      <c r="MF141" s="2738">
        <f>'N - GMS'!I141</f>
        <v>0</v>
      </c>
    </row>
    <row r="142" spans="76:344" ht="20" customHeight="1" thickBot="1">
      <c r="BX142" s="2819"/>
      <c r="BY142" s="2997"/>
      <c r="BZ142" s="2997"/>
      <c r="CA142" s="2997"/>
      <c r="CB142" s="2997"/>
      <c r="CC142" s="2997"/>
      <c r="CD142" s="2997"/>
      <c r="CE142" s="2997"/>
      <c r="CF142" s="2997"/>
      <c r="CG142" s="2997"/>
      <c r="CH142" s="2997"/>
      <c r="CI142" s="2997"/>
      <c r="CJ142" s="2997"/>
      <c r="CK142" s="2997"/>
      <c r="CL142" s="2997"/>
      <c r="CM142" s="2997"/>
      <c r="DF142" s="2137">
        <f>'B3 - COVID-19'!A140</f>
        <v>121</v>
      </c>
      <c r="DG142" s="2146" t="str">
        <f>'B3 - COVID-19'!B140</f>
        <v xml:space="preserve">Healthcare Scientists </v>
      </c>
      <c r="DH142" s="1476">
        <f>'B3 - COVID-19'!C140</f>
        <v>0</v>
      </c>
      <c r="DI142" s="1473">
        <f>'B3 - COVID-19'!D140</f>
        <v>0</v>
      </c>
      <c r="DJ142" s="1473">
        <f>'B3 - COVID-19'!E140</f>
        <v>0</v>
      </c>
      <c r="DK142" s="1473">
        <f>'B3 - COVID-19'!F140</f>
        <v>0</v>
      </c>
      <c r="DL142" s="1473">
        <f>'B3 - COVID-19'!G140</f>
        <v>0</v>
      </c>
      <c r="DM142" s="1473">
        <f>'B3 - COVID-19'!H140</f>
        <v>0</v>
      </c>
      <c r="DN142" s="1473">
        <f>'B3 - COVID-19'!I140</f>
        <v>0</v>
      </c>
      <c r="DO142" s="1473">
        <f>'B3 - COVID-19'!J140</f>
        <v>0</v>
      </c>
      <c r="DP142" s="1473">
        <f>'B3 - COVID-19'!K140</f>
        <v>0</v>
      </c>
      <c r="DQ142" s="1473">
        <f>'B3 - COVID-19'!L140</f>
        <v>0</v>
      </c>
      <c r="DR142" s="1473">
        <f>'B3 - COVID-19'!M140</f>
        <v>0</v>
      </c>
      <c r="DS142" s="1480">
        <f>'B3 - COVID-19'!N140</f>
        <v>0</v>
      </c>
      <c r="DT142" s="2087">
        <f>'B3 - COVID-19'!O140</f>
        <v>0</v>
      </c>
      <c r="DU142" s="2088">
        <f>'B3 - COVID-19'!P140</f>
        <v>0</v>
      </c>
      <c r="DV142" s="85"/>
      <c r="DW142" s="85"/>
      <c r="LL142" s="1281"/>
      <c r="LM142" s="2461">
        <f>'M - Aged Debtors'!B142</f>
        <v>0</v>
      </c>
      <c r="LN142" s="2462">
        <f>'M - Aged Debtors'!C142</f>
        <v>0</v>
      </c>
      <c r="LO142" s="2463">
        <f>'M - Aged Debtors'!D142</f>
        <v>0</v>
      </c>
      <c r="LP142" s="2464">
        <f>'M - Aged Debtors'!E142</f>
        <v>0</v>
      </c>
      <c r="LQ142" s="2465">
        <f>'M - Aged Debtors'!F142</f>
        <v>0</v>
      </c>
      <c r="LR142" s="902" t="str">
        <f>'M - Aged Debtors'!G142</f>
        <v/>
      </c>
      <c r="LS142" s="899" t="str">
        <f>'M - Aged Debtors'!H142</f>
        <v/>
      </c>
      <c r="LT142" s="899" t="str">
        <f>'M - Aged Debtors'!I142</f>
        <v/>
      </c>
      <c r="LU142" s="900" t="str">
        <f>'M - Aged Debtors'!J142</f>
        <v/>
      </c>
      <c r="LV142" s="2043">
        <f>'M - Aged Debtors'!K142</f>
        <v>0</v>
      </c>
      <c r="LX142" s="509" t="str">
        <f>'N - GMS'!A142</f>
        <v>Primary Care Development Scheme</v>
      </c>
      <c r="LY142" s="568"/>
      <c r="LZ142" s="511">
        <f>'N - GMS'!C142</f>
        <v>105</v>
      </c>
      <c r="MA142" s="2494">
        <f>'N - GMS'!D142</f>
        <v>0</v>
      </c>
      <c r="MB142" s="2494">
        <f>'N - GMS'!E142</f>
        <v>0</v>
      </c>
      <c r="MC142" s="2494">
        <f>'N - GMS'!F142</f>
        <v>0</v>
      </c>
      <c r="MD142" s="2494">
        <f>'N - GMS'!G142</f>
        <v>0</v>
      </c>
      <c r="ME142" s="1295"/>
      <c r="MF142" s="1991">
        <f>'N - GMS'!I142</f>
        <v>0</v>
      </c>
    </row>
    <row r="143" spans="76:344" ht="20" customHeight="1" thickBot="1">
      <c r="BX143" s="1889">
        <f>'B1 - Net Exp Profiles'!A143</f>
        <v>105</v>
      </c>
      <c r="BY143" s="1405" t="str">
        <f>'B1 - Net Exp Profiles'!B143</f>
        <v>Net CHC / FNC Expenditure - Current Plan</v>
      </c>
      <c r="BZ143" s="1217">
        <f>'B1 - Net Exp Profiles'!C143</f>
        <v>0</v>
      </c>
      <c r="CA143" s="1217">
        <f>'B1 - Net Exp Profiles'!D143</f>
        <v>0</v>
      </c>
      <c r="CB143" s="1217">
        <f>'B1 - Net Exp Profiles'!E143</f>
        <v>0</v>
      </c>
      <c r="CC143" s="1217">
        <f>'B1 - Net Exp Profiles'!F143</f>
        <v>0</v>
      </c>
      <c r="CD143" s="1217">
        <f>'B1 - Net Exp Profiles'!G143</f>
        <v>0</v>
      </c>
      <c r="CE143" s="1217">
        <f>'B1 - Net Exp Profiles'!H143</f>
        <v>0</v>
      </c>
      <c r="CF143" s="1217">
        <f>'B1 - Net Exp Profiles'!I143</f>
        <v>0</v>
      </c>
      <c r="CG143" s="1217">
        <f>'B1 - Net Exp Profiles'!J143</f>
        <v>0</v>
      </c>
      <c r="CH143" s="1217">
        <f>'B1 - Net Exp Profiles'!K143</f>
        <v>0</v>
      </c>
      <c r="CI143" s="1217">
        <f>'B1 - Net Exp Profiles'!L143</f>
        <v>0</v>
      </c>
      <c r="CJ143" s="1217">
        <f>'B1 - Net Exp Profiles'!M143</f>
        <v>0</v>
      </c>
      <c r="CK143" s="1217">
        <f>'B1 - Net Exp Profiles'!N143</f>
        <v>0</v>
      </c>
      <c r="CL143" s="1217">
        <f>'B1 - Net Exp Profiles'!O143</f>
        <v>0</v>
      </c>
      <c r="CM143" s="1217">
        <f>'B1 - Net Exp Profiles'!P143</f>
        <v>0</v>
      </c>
      <c r="DF143" s="2137">
        <f>'B3 - COVID-19'!A141</f>
        <v>122</v>
      </c>
      <c r="DG143" s="2146" t="str">
        <f>'B3 - COVID-19'!B141</f>
        <v xml:space="preserve">Estates &amp; Ancillary </v>
      </c>
      <c r="DH143" s="1476">
        <f>'B3 - COVID-19'!C141</f>
        <v>0</v>
      </c>
      <c r="DI143" s="1473">
        <f>'B3 - COVID-19'!D141</f>
        <v>0</v>
      </c>
      <c r="DJ143" s="1473">
        <f>'B3 - COVID-19'!E141</f>
        <v>0</v>
      </c>
      <c r="DK143" s="1473">
        <f>'B3 - COVID-19'!F141</f>
        <v>0</v>
      </c>
      <c r="DL143" s="1473">
        <f>'B3 - COVID-19'!G141</f>
        <v>0</v>
      </c>
      <c r="DM143" s="1473">
        <f>'B3 - COVID-19'!H141</f>
        <v>0</v>
      </c>
      <c r="DN143" s="1473">
        <f>'B3 - COVID-19'!I141</f>
        <v>0</v>
      </c>
      <c r="DO143" s="1473">
        <f>'B3 - COVID-19'!J141</f>
        <v>0</v>
      </c>
      <c r="DP143" s="1473">
        <f>'B3 - COVID-19'!K141</f>
        <v>0</v>
      </c>
      <c r="DQ143" s="1473">
        <f>'B3 - COVID-19'!L141</f>
        <v>0</v>
      </c>
      <c r="DR143" s="1473">
        <f>'B3 - COVID-19'!M141</f>
        <v>0</v>
      </c>
      <c r="DS143" s="1480">
        <f>'B3 - COVID-19'!N141</f>
        <v>0</v>
      </c>
      <c r="DT143" s="2087">
        <f>'B3 - COVID-19'!O141</f>
        <v>0</v>
      </c>
      <c r="DU143" s="2088">
        <f>'B3 - COVID-19'!P141</f>
        <v>0</v>
      </c>
      <c r="DV143" s="85"/>
      <c r="DW143" s="85"/>
      <c r="LL143" s="1281"/>
      <c r="LM143" s="2461">
        <f>'M - Aged Debtors'!B143</f>
        <v>0</v>
      </c>
      <c r="LN143" s="2462">
        <f>'M - Aged Debtors'!C143</f>
        <v>0</v>
      </c>
      <c r="LO143" s="2463">
        <f>'M - Aged Debtors'!D143</f>
        <v>0</v>
      </c>
      <c r="LP143" s="2464">
        <f>'M - Aged Debtors'!E143</f>
        <v>0</v>
      </c>
      <c r="LQ143" s="2465">
        <f>'M - Aged Debtors'!F143</f>
        <v>0</v>
      </c>
      <c r="LR143" s="902" t="str">
        <f>'M - Aged Debtors'!G143</f>
        <v/>
      </c>
      <c r="LS143" s="899" t="str">
        <f>'M - Aged Debtors'!H143</f>
        <v/>
      </c>
      <c r="LT143" s="899" t="str">
        <f>'M - Aged Debtors'!I143</f>
        <v/>
      </c>
      <c r="LU143" s="900" t="str">
        <f>'M - Aged Debtors'!J143</f>
        <v/>
      </c>
      <c r="LV143" s="2043">
        <f>'M - Aged Debtors'!K143</f>
        <v>0</v>
      </c>
      <c r="LX143" s="509" t="str">
        <f>'N - GMS'!A143</f>
        <v>Partnership Premium</v>
      </c>
      <c r="LY143" s="569"/>
      <c r="LZ143" s="511">
        <f>'N - GMS'!C143</f>
        <v>106</v>
      </c>
      <c r="MA143" s="2494">
        <f>'N - GMS'!D143</f>
        <v>0</v>
      </c>
      <c r="MB143" s="2494">
        <f>'N - GMS'!E143</f>
        <v>0</v>
      </c>
      <c r="MC143" s="2494">
        <f>'N - GMS'!F143</f>
        <v>0</v>
      </c>
      <c r="MD143" s="2494">
        <f>'N - GMS'!G143</f>
        <v>0</v>
      </c>
      <c r="ME143" s="1295"/>
      <c r="MF143" s="2738">
        <f>'N - GMS'!I143</f>
        <v>0</v>
      </c>
    </row>
    <row r="144" spans="76:344" ht="20" customHeight="1" thickBot="1">
      <c r="BX144" s="155">
        <f>'B1 - Net Exp Profiles'!A144</f>
        <v>106</v>
      </c>
      <c r="BY144" s="1405" t="str">
        <f>'B1 - Net Exp Profiles'!B144</f>
        <v>Net CHC / FNC Expenditure - Actual/Forecast (as per Table B)</v>
      </c>
      <c r="BZ144" s="1217">
        <f>'B1 - Net Exp Profiles'!C144</f>
        <v>0</v>
      </c>
      <c r="CA144" s="1217">
        <f>'B1 - Net Exp Profiles'!D144</f>
        <v>0</v>
      </c>
      <c r="CB144" s="1217">
        <f>'B1 - Net Exp Profiles'!E144</f>
        <v>0</v>
      </c>
      <c r="CC144" s="1217">
        <f>'B1 - Net Exp Profiles'!F144</f>
        <v>0</v>
      </c>
      <c r="CD144" s="1217">
        <f>'B1 - Net Exp Profiles'!G144</f>
        <v>0</v>
      </c>
      <c r="CE144" s="1217">
        <f>'B1 - Net Exp Profiles'!H144</f>
        <v>0</v>
      </c>
      <c r="CF144" s="1217">
        <f>'B1 - Net Exp Profiles'!I144</f>
        <v>0</v>
      </c>
      <c r="CG144" s="1217">
        <f>'B1 - Net Exp Profiles'!J144</f>
        <v>0</v>
      </c>
      <c r="CH144" s="1217">
        <f>'B1 - Net Exp Profiles'!K144</f>
        <v>0</v>
      </c>
      <c r="CI144" s="1217">
        <f>'B1 - Net Exp Profiles'!L144</f>
        <v>0</v>
      </c>
      <c r="CJ144" s="1217">
        <f>'B1 - Net Exp Profiles'!M144</f>
        <v>0</v>
      </c>
      <c r="CK144" s="1217">
        <f>'B1 - Net Exp Profiles'!N144</f>
        <v>0</v>
      </c>
      <c r="CL144" s="1217">
        <f>'B1 - Net Exp Profiles'!O144</f>
        <v>0</v>
      </c>
      <c r="CM144" s="1217">
        <f>'B1 - Net Exp Profiles'!P144</f>
        <v>0</v>
      </c>
      <c r="DF144" s="2137">
        <f>'B3 - COVID-19'!A142</f>
        <v>123</v>
      </c>
      <c r="DG144" s="2146" t="str">
        <f>'B3 - COVID-19'!B142</f>
        <v>Students</v>
      </c>
      <c r="DH144" s="1476">
        <f>'B3 - COVID-19'!C142</f>
        <v>0</v>
      </c>
      <c r="DI144" s="1473">
        <f>'B3 - COVID-19'!D142</f>
        <v>0</v>
      </c>
      <c r="DJ144" s="1473">
        <f>'B3 - COVID-19'!E142</f>
        <v>0</v>
      </c>
      <c r="DK144" s="1473">
        <f>'B3 - COVID-19'!F142</f>
        <v>0</v>
      </c>
      <c r="DL144" s="1473">
        <f>'B3 - COVID-19'!G142</f>
        <v>0</v>
      </c>
      <c r="DM144" s="1473">
        <f>'B3 - COVID-19'!H142</f>
        <v>0</v>
      </c>
      <c r="DN144" s="1473">
        <f>'B3 - COVID-19'!I142</f>
        <v>0</v>
      </c>
      <c r="DO144" s="1473">
        <f>'B3 - COVID-19'!J142</f>
        <v>0</v>
      </c>
      <c r="DP144" s="1473">
        <f>'B3 - COVID-19'!K142</f>
        <v>0</v>
      </c>
      <c r="DQ144" s="1473">
        <f>'B3 - COVID-19'!L142</f>
        <v>0</v>
      </c>
      <c r="DR144" s="1473">
        <f>'B3 - COVID-19'!M142</f>
        <v>0</v>
      </c>
      <c r="DS144" s="1480">
        <f>'B3 - COVID-19'!N142</f>
        <v>0</v>
      </c>
      <c r="DT144" s="2087">
        <f>'B3 - COVID-19'!O142</f>
        <v>0</v>
      </c>
      <c r="DU144" s="2088">
        <f>'B3 - COVID-19'!P142</f>
        <v>0</v>
      </c>
      <c r="DV144" s="85"/>
      <c r="DW144" s="85"/>
      <c r="LL144" s="1281"/>
      <c r="LM144" s="2461">
        <f>'M - Aged Debtors'!B144</f>
        <v>0</v>
      </c>
      <c r="LN144" s="2462">
        <f>'M - Aged Debtors'!C144</f>
        <v>0</v>
      </c>
      <c r="LO144" s="2463">
        <f>'M - Aged Debtors'!D144</f>
        <v>0</v>
      </c>
      <c r="LP144" s="2464">
        <f>'M - Aged Debtors'!E144</f>
        <v>0</v>
      </c>
      <c r="LQ144" s="2465">
        <f>'M - Aged Debtors'!F144</f>
        <v>0</v>
      </c>
      <c r="LR144" s="902" t="str">
        <f>'M - Aged Debtors'!G144</f>
        <v/>
      </c>
      <c r="LS144" s="899" t="str">
        <f>'M - Aged Debtors'!H144</f>
        <v/>
      </c>
      <c r="LT144" s="899" t="str">
        <f>'M - Aged Debtors'!I144</f>
        <v/>
      </c>
      <c r="LU144" s="900" t="str">
        <f>'M - Aged Debtors'!J144</f>
        <v/>
      </c>
      <c r="LV144" s="2043">
        <f>'M - Aged Debtors'!K144</f>
        <v>0</v>
      </c>
      <c r="LX144" s="501" t="str">
        <f>'N - GMS'!A144</f>
        <v>Supply of syringes &amp; needles</v>
      </c>
      <c r="LY144" s="570"/>
      <c r="LZ144" s="511">
        <f>'N - GMS'!C144</f>
        <v>107</v>
      </c>
      <c r="MA144" s="2494">
        <f>'N - GMS'!D144</f>
        <v>0</v>
      </c>
      <c r="MB144" s="2494">
        <f>'N - GMS'!E144</f>
        <v>0</v>
      </c>
      <c r="MC144" s="2494">
        <f>'N - GMS'!F144</f>
        <v>0</v>
      </c>
      <c r="MD144" s="2494">
        <f>'N - GMS'!G144</f>
        <v>0</v>
      </c>
      <c r="ME144" s="1295"/>
      <c r="MF144" s="2738">
        <f>'N - GMS'!I144</f>
        <v>0</v>
      </c>
    </row>
    <row r="145" spans="76:344" ht="20" customHeight="1" thickBot="1">
      <c r="BX145" s="1214">
        <f>'B1 - Net Exp Profiles'!A145</f>
        <v>107</v>
      </c>
      <c r="BY145" s="1405" t="str">
        <f>'B1 - Net Exp Profiles'!B145</f>
        <v>Net CHC / FNC Expenditure - Movement</v>
      </c>
      <c r="BZ145" s="1217">
        <f>'B1 - Net Exp Profiles'!C145</f>
        <v>0</v>
      </c>
      <c r="CA145" s="1217">
        <f>'B1 - Net Exp Profiles'!D145</f>
        <v>0</v>
      </c>
      <c r="CB145" s="1217">
        <f>'B1 - Net Exp Profiles'!E145</f>
        <v>0</v>
      </c>
      <c r="CC145" s="1217">
        <f>'B1 - Net Exp Profiles'!F145</f>
        <v>0</v>
      </c>
      <c r="CD145" s="1217">
        <f>'B1 - Net Exp Profiles'!G145</f>
        <v>0</v>
      </c>
      <c r="CE145" s="1217">
        <f>'B1 - Net Exp Profiles'!H145</f>
        <v>0</v>
      </c>
      <c r="CF145" s="1217">
        <f>'B1 - Net Exp Profiles'!I145</f>
        <v>0</v>
      </c>
      <c r="CG145" s="1217">
        <f>'B1 - Net Exp Profiles'!J145</f>
        <v>0</v>
      </c>
      <c r="CH145" s="1217">
        <f>'B1 - Net Exp Profiles'!K145</f>
        <v>0</v>
      </c>
      <c r="CI145" s="1217">
        <f>'B1 - Net Exp Profiles'!L145</f>
        <v>0</v>
      </c>
      <c r="CJ145" s="1217">
        <f>'B1 - Net Exp Profiles'!M145</f>
        <v>0</v>
      </c>
      <c r="CK145" s="1217">
        <f>'B1 - Net Exp Profiles'!N145</f>
        <v>0</v>
      </c>
      <c r="CL145" s="1217">
        <f>'B1 - Net Exp Profiles'!O145</f>
        <v>0</v>
      </c>
      <c r="CM145" s="1208">
        <f>'B1 - Net Exp Profiles'!P145</f>
        <v>0</v>
      </c>
      <c r="DF145" s="2171">
        <f>'B3 - COVID-19'!A143</f>
        <v>124</v>
      </c>
      <c r="DG145" s="2147" t="str">
        <f>'B3 - COVID-19'!B143</f>
        <v>Sub total Field Hospital / Surge Provider Pay</v>
      </c>
      <c r="DH145" s="2148">
        <f>'B3 - COVID-19'!C143</f>
        <v>0</v>
      </c>
      <c r="DI145" s="2148">
        <f>'B3 - COVID-19'!D143</f>
        <v>0</v>
      </c>
      <c r="DJ145" s="2148">
        <f>'B3 - COVID-19'!E143</f>
        <v>0</v>
      </c>
      <c r="DK145" s="2148">
        <f>'B3 - COVID-19'!F143</f>
        <v>0</v>
      </c>
      <c r="DL145" s="2148">
        <f>'B3 - COVID-19'!G143</f>
        <v>0</v>
      </c>
      <c r="DM145" s="2148">
        <f>'B3 - COVID-19'!H143</f>
        <v>0</v>
      </c>
      <c r="DN145" s="2148">
        <f>'B3 - COVID-19'!I143</f>
        <v>0</v>
      </c>
      <c r="DO145" s="2148">
        <f>'B3 - COVID-19'!J143</f>
        <v>0</v>
      </c>
      <c r="DP145" s="2148">
        <f>'B3 - COVID-19'!K143</f>
        <v>0</v>
      </c>
      <c r="DQ145" s="2148">
        <f>'B3 - COVID-19'!L143</f>
        <v>0</v>
      </c>
      <c r="DR145" s="2148">
        <f>'B3 - COVID-19'!M143</f>
        <v>0</v>
      </c>
      <c r="DS145" s="2148">
        <f>'B3 - COVID-19'!N143</f>
        <v>0</v>
      </c>
      <c r="DT145" s="2148">
        <f>'B3 - COVID-19'!O143</f>
        <v>0</v>
      </c>
      <c r="DU145" s="2149">
        <f>'B3 - COVID-19'!P143</f>
        <v>0</v>
      </c>
      <c r="DV145" s="85"/>
      <c r="DW145" s="85"/>
      <c r="LL145" s="1281"/>
      <c r="LM145" s="2461">
        <f>'M - Aged Debtors'!B145</f>
        <v>0</v>
      </c>
      <c r="LN145" s="2462">
        <f>'M - Aged Debtors'!C145</f>
        <v>0</v>
      </c>
      <c r="LO145" s="2463">
        <f>'M - Aged Debtors'!D145</f>
        <v>0</v>
      </c>
      <c r="LP145" s="2464">
        <f>'M - Aged Debtors'!E145</f>
        <v>0</v>
      </c>
      <c r="LQ145" s="2465">
        <f>'M - Aged Debtors'!F145</f>
        <v>0</v>
      </c>
      <c r="LR145" s="902" t="str">
        <f>'M - Aged Debtors'!G145</f>
        <v/>
      </c>
      <c r="LS145" s="899" t="str">
        <f>'M - Aged Debtors'!H145</f>
        <v/>
      </c>
      <c r="LT145" s="899" t="str">
        <f>'M - Aged Debtors'!I145</f>
        <v/>
      </c>
      <c r="LU145" s="900" t="str">
        <f>'M - Aged Debtors'!J145</f>
        <v/>
      </c>
      <c r="LV145" s="2043">
        <f>'M - Aged Debtors'!K145</f>
        <v>0</v>
      </c>
      <c r="LX145" s="2893" t="str">
        <f>'N - GMS'!A145</f>
        <v>Other (please provide detail below, this should reconcile to line 128)</v>
      </c>
      <c r="LY145" s="2894"/>
      <c r="LZ145" s="511">
        <f>'N - GMS'!C145</f>
        <v>108</v>
      </c>
      <c r="MA145" s="2494">
        <f>'N - GMS'!D145</f>
        <v>0</v>
      </c>
      <c r="MB145" s="2494">
        <f>'N - GMS'!E145</f>
        <v>0</v>
      </c>
      <c r="MC145" s="2494">
        <f>'N - GMS'!F145</f>
        <v>0</v>
      </c>
      <c r="MD145" s="2494">
        <f>'N - GMS'!G145</f>
        <v>0</v>
      </c>
      <c r="ME145" s="1295"/>
      <c r="MF145" s="2738">
        <f>'N - GMS'!I145</f>
        <v>0</v>
      </c>
    </row>
    <row r="146" spans="76:344" ht="20" customHeight="1" thickBot="1">
      <c r="BX146" s="1214">
        <f>'B1 - Net Exp Profiles'!A146</f>
        <v>108</v>
      </c>
      <c r="BY146" s="1405" t="str">
        <f>'B1 - Net Exp Profiles'!B146</f>
        <v>Net CHC / FNC Expenditure - Movement due to Covid-19</v>
      </c>
      <c r="BZ146" s="1217">
        <f>'B1 - Net Exp Profiles'!C146</f>
        <v>0</v>
      </c>
      <c r="CA146" s="1217">
        <f>'B1 - Net Exp Profiles'!D146</f>
        <v>0</v>
      </c>
      <c r="CB146" s="1217">
        <f>'B1 - Net Exp Profiles'!E146</f>
        <v>0</v>
      </c>
      <c r="CC146" s="1217">
        <f>'B1 - Net Exp Profiles'!F146</f>
        <v>0</v>
      </c>
      <c r="CD146" s="1217">
        <f>'B1 - Net Exp Profiles'!G146</f>
        <v>0</v>
      </c>
      <c r="CE146" s="1217">
        <f>'B1 - Net Exp Profiles'!H146</f>
        <v>0</v>
      </c>
      <c r="CF146" s="1217">
        <f>'B1 - Net Exp Profiles'!I146</f>
        <v>0</v>
      </c>
      <c r="CG146" s="1217">
        <f>'B1 - Net Exp Profiles'!J146</f>
        <v>0</v>
      </c>
      <c r="CH146" s="1217">
        <f>'B1 - Net Exp Profiles'!K146</f>
        <v>0</v>
      </c>
      <c r="CI146" s="1217">
        <f>'B1 - Net Exp Profiles'!L146</f>
        <v>0</v>
      </c>
      <c r="CJ146" s="1217">
        <f>'B1 - Net Exp Profiles'!M146</f>
        <v>0</v>
      </c>
      <c r="CK146" s="1217">
        <f>'B1 - Net Exp Profiles'!N146</f>
        <v>0</v>
      </c>
      <c r="CL146" s="1217">
        <f>'B1 - Net Exp Profiles'!O146</f>
        <v>0</v>
      </c>
      <c r="CM146" s="1217">
        <f>'B1 - Net Exp Profiles'!P146</f>
        <v>0</v>
      </c>
      <c r="DF146" s="2137">
        <f>'B3 - COVID-19'!A144</f>
        <v>125</v>
      </c>
      <c r="DG146" s="2152" t="str">
        <f>'B3 - COVID-19'!B144</f>
        <v>Primary Care Contractor (excluding drugs)</v>
      </c>
      <c r="DH146" s="1476">
        <f>'B3 - COVID-19'!C144</f>
        <v>0</v>
      </c>
      <c r="DI146" s="1473">
        <f>'B3 - COVID-19'!D144</f>
        <v>0</v>
      </c>
      <c r="DJ146" s="1473">
        <f>'B3 - COVID-19'!E144</f>
        <v>0</v>
      </c>
      <c r="DK146" s="1473">
        <f>'B3 - COVID-19'!F144</f>
        <v>0</v>
      </c>
      <c r="DL146" s="1473">
        <f>'B3 - COVID-19'!G144</f>
        <v>0</v>
      </c>
      <c r="DM146" s="1473">
        <f>'B3 - COVID-19'!H144</f>
        <v>0</v>
      </c>
      <c r="DN146" s="1473">
        <f>'B3 - COVID-19'!I144</f>
        <v>0</v>
      </c>
      <c r="DO146" s="1473">
        <f>'B3 - COVID-19'!J144</f>
        <v>0</v>
      </c>
      <c r="DP146" s="1473">
        <f>'B3 - COVID-19'!K144</f>
        <v>0</v>
      </c>
      <c r="DQ146" s="1473">
        <f>'B3 - COVID-19'!L144</f>
        <v>0</v>
      </c>
      <c r="DR146" s="1473">
        <f>'B3 - COVID-19'!M144</f>
        <v>0</v>
      </c>
      <c r="DS146" s="1480">
        <f>'B3 - COVID-19'!N144</f>
        <v>0</v>
      </c>
      <c r="DT146" s="2087">
        <f>'B3 - COVID-19'!O144</f>
        <v>0</v>
      </c>
      <c r="DU146" s="2088">
        <f>'B3 - COVID-19'!P144</f>
        <v>0</v>
      </c>
      <c r="DV146" s="85"/>
      <c r="DW146" s="85"/>
      <c r="LL146" s="1281"/>
      <c r="LM146" s="2461">
        <f>'M - Aged Debtors'!B146</f>
        <v>0</v>
      </c>
      <c r="LN146" s="2462">
        <f>'M - Aged Debtors'!C146</f>
        <v>0</v>
      </c>
      <c r="LO146" s="2463">
        <f>'M - Aged Debtors'!D146</f>
        <v>0</v>
      </c>
      <c r="LP146" s="2464">
        <f>'M - Aged Debtors'!E146</f>
        <v>0</v>
      </c>
      <c r="LQ146" s="2465">
        <f>'M - Aged Debtors'!F146</f>
        <v>0</v>
      </c>
      <c r="LR146" s="902" t="str">
        <f>'M - Aged Debtors'!G146</f>
        <v/>
      </c>
      <c r="LS146" s="899" t="str">
        <f>'M - Aged Debtors'!H146</f>
        <v/>
      </c>
      <c r="LT146" s="899" t="str">
        <f>'M - Aged Debtors'!I146</f>
        <v/>
      </c>
      <c r="LU146" s="900" t="str">
        <f>'M - Aged Debtors'!J146</f>
        <v/>
      </c>
      <c r="LV146" s="2043">
        <f>'M - Aged Debtors'!K146</f>
        <v>0</v>
      </c>
      <c r="LX146" s="2739">
        <f>'N - GMS'!A146</f>
        <v>0</v>
      </c>
      <c r="LY146" s="2739"/>
      <c r="LZ146" s="2740"/>
      <c r="MA146" s="2741"/>
      <c r="MB146" s="2741"/>
      <c r="MC146" s="2741"/>
      <c r="MD146" s="2741"/>
      <c r="ME146" s="231"/>
      <c r="MF146" s="259"/>
    </row>
    <row r="147" spans="76:344" ht="20" customHeight="1" thickTop="1" thickBot="1">
      <c r="BX147" s="1214">
        <f>'B1 - Net Exp Profiles'!A147</f>
        <v>109</v>
      </c>
      <c r="BY147" s="1405" t="str">
        <f>'B1 - Net Exp Profiles'!B147</f>
        <v>Net CHC / FNC Expenditure - Movement Other</v>
      </c>
      <c r="BZ147" s="1217">
        <f>'B1 - Net Exp Profiles'!C147</f>
        <v>0</v>
      </c>
      <c r="CA147" s="1217">
        <f>'B1 - Net Exp Profiles'!D147</f>
        <v>0</v>
      </c>
      <c r="CB147" s="1217">
        <f>'B1 - Net Exp Profiles'!E147</f>
        <v>0</v>
      </c>
      <c r="CC147" s="1217">
        <f>'B1 - Net Exp Profiles'!F147</f>
        <v>0</v>
      </c>
      <c r="CD147" s="1217">
        <f>'B1 - Net Exp Profiles'!G147</f>
        <v>0</v>
      </c>
      <c r="CE147" s="1217">
        <f>'B1 - Net Exp Profiles'!H147</f>
        <v>0</v>
      </c>
      <c r="CF147" s="1217">
        <f>'B1 - Net Exp Profiles'!I147</f>
        <v>0</v>
      </c>
      <c r="CG147" s="1217">
        <f>'B1 - Net Exp Profiles'!J147</f>
        <v>0</v>
      </c>
      <c r="CH147" s="1217">
        <f>'B1 - Net Exp Profiles'!K147</f>
        <v>0</v>
      </c>
      <c r="CI147" s="1217">
        <f>'B1 - Net Exp Profiles'!L147</f>
        <v>0</v>
      </c>
      <c r="CJ147" s="1217">
        <f>'B1 - Net Exp Profiles'!M147</f>
        <v>0</v>
      </c>
      <c r="CK147" s="1217">
        <f>'B1 - Net Exp Profiles'!N147</f>
        <v>0</v>
      </c>
      <c r="CL147" s="1217">
        <f>'B1 - Net Exp Profiles'!O147</f>
        <v>0</v>
      </c>
      <c r="CM147" s="1217">
        <f>'B1 - Net Exp Profiles'!P147</f>
        <v>0</v>
      </c>
      <c r="DF147" s="2137">
        <f>'B3 - COVID-19'!A145</f>
        <v>126</v>
      </c>
      <c r="DG147" s="2152" t="str">
        <f>'B3 - COVID-19'!B145</f>
        <v>Primary Care - Drugs</v>
      </c>
      <c r="DH147" s="1476">
        <f>'B3 - COVID-19'!C145</f>
        <v>0</v>
      </c>
      <c r="DI147" s="1473">
        <f>'B3 - COVID-19'!D145</f>
        <v>0</v>
      </c>
      <c r="DJ147" s="1473">
        <f>'B3 - COVID-19'!E145</f>
        <v>0</v>
      </c>
      <c r="DK147" s="1473">
        <f>'B3 - COVID-19'!F145</f>
        <v>0</v>
      </c>
      <c r="DL147" s="1473">
        <f>'B3 - COVID-19'!G145</f>
        <v>0</v>
      </c>
      <c r="DM147" s="1473">
        <f>'B3 - COVID-19'!H145</f>
        <v>0</v>
      </c>
      <c r="DN147" s="1473">
        <f>'B3 - COVID-19'!I145</f>
        <v>0</v>
      </c>
      <c r="DO147" s="1473">
        <f>'B3 - COVID-19'!J145</f>
        <v>0</v>
      </c>
      <c r="DP147" s="1473">
        <f>'B3 - COVID-19'!K145</f>
        <v>0</v>
      </c>
      <c r="DQ147" s="1473">
        <f>'B3 - COVID-19'!L145</f>
        <v>0</v>
      </c>
      <c r="DR147" s="1473">
        <f>'B3 - COVID-19'!M145</f>
        <v>0</v>
      </c>
      <c r="DS147" s="1480">
        <f>'B3 - COVID-19'!N145</f>
        <v>0</v>
      </c>
      <c r="DT147" s="2087">
        <f>'B3 - COVID-19'!O145</f>
        <v>0</v>
      </c>
      <c r="DU147" s="2088">
        <f>'B3 - COVID-19'!P145</f>
        <v>0</v>
      </c>
      <c r="DV147" s="85"/>
      <c r="DW147" s="85"/>
      <c r="LL147" s="1281"/>
      <c r="LM147" s="2461">
        <f>'M - Aged Debtors'!B147</f>
        <v>0</v>
      </c>
      <c r="LN147" s="2462">
        <f>'M - Aged Debtors'!C147</f>
        <v>0</v>
      </c>
      <c r="LO147" s="2463">
        <f>'M - Aged Debtors'!D147</f>
        <v>0</v>
      </c>
      <c r="LP147" s="2464">
        <f>'M - Aged Debtors'!E147</f>
        <v>0</v>
      </c>
      <c r="LQ147" s="2465">
        <f>'M - Aged Debtors'!F147</f>
        <v>0</v>
      </c>
      <c r="LR147" s="902" t="str">
        <f>'M - Aged Debtors'!G147</f>
        <v/>
      </c>
      <c r="LS147" s="899" t="str">
        <f>'M - Aged Debtors'!H147</f>
        <v/>
      </c>
      <c r="LT147" s="899" t="str">
        <f>'M - Aged Debtors'!I147</f>
        <v/>
      </c>
      <c r="LU147" s="900" t="str">
        <f>'M - Aged Debtors'!J147</f>
        <v/>
      </c>
      <c r="LV147" s="2043">
        <f>'M - Aged Debtors'!K147</f>
        <v>0</v>
      </c>
      <c r="LX147" s="250" t="str">
        <f>'N - GMS'!A147</f>
        <v>TOTAL LHB Administered (must equal line 13)</v>
      </c>
      <c r="LY147" s="573"/>
      <c r="LZ147" s="574">
        <f>'N - GMS'!C147</f>
        <v>109</v>
      </c>
      <c r="MA147" s="2072">
        <f>'N - GMS'!D147</f>
        <v>0</v>
      </c>
      <c r="MB147" s="2073">
        <f>'N - GMS'!E147</f>
        <v>0</v>
      </c>
      <c r="MC147" s="2074">
        <f>'N - GMS'!F147</f>
        <v>0</v>
      </c>
      <c r="MD147" s="507">
        <f>'N - GMS'!G147</f>
        <v>0</v>
      </c>
      <c r="ME147" s="231"/>
      <c r="MF147" s="508">
        <f>'N - GMS'!I147</f>
        <v>0</v>
      </c>
    </row>
    <row r="148" spans="76:344" ht="20" customHeight="1">
      <c r="BX148" s="90"/>
      <c r="BY148" s="85"/>
      <c r="BZ148" s="1070"/>
      <c r="CA148" s="1070"/>
      <c r="CB148" s="1070"/>
      <c r="CC148" s="1070"/>
      <c r="CD148" s="1070"/>
      <c r="CE148" s="1070"/>
      <c r="CF148" s="1070"/>
      <c r="CG148" s="1070"/>
      <c r="CH148" s="1070"/>
      <c r="CI148" s="1070"/>
      <c r="CJ148" s="1070"/>
      <c r="CK148" s="1070"/>
      <c r="CL148" s="1070"/>
      <c r="CM148" s="1070"/>
      <c r="DF148" s="2137">
        <f>'B3 - COVID-19'!A146</f>
        <v>127</v>
      </c>
      <c r="DG148" s="2152" t="str">
        <f>'B3 - COVID-19'!B146</f>
        <v>Secondary Care - Drugs</v>
      </c>
      <c r="DH148" s="1476">
        <f>'B3 - COVID-19'!C146</f>
        <v>0</v>
      </c>
      <c r="DI148" s="1473">
        <f>'B3 - COVID-19'!D146</f>
        <v>0</v>
      </c>
      <c r="DJ148" s="1473">
        <f>'B3 - COVID-19'!E146</f>
        <v>0</v>
      </c>
      <c r="DK148" s="1473">
        <f>'B3 - COVID-19'!F146</f>
        <v>0</v>
      </c>
      <c r="DL148" s="1473">
        <f>'B3 - COVID-19'!G146</f>
        <v>0</v>
      </c>
      <c r="DM148" s="1473">
        <f>'B3 - COVID-19'!H146</f>
        <v>0</v>
      </c>
      <c r="DN148" s="1473">
        <f>'B3 - COVID-19'!I146</f>
        <v>0</v>
      </c>
      <c r="DO148" s="1473">
        <f>'B3 - COVID-19'!J146</f>
        <v>0</v>
      </c>
      <c r="DP148" s="1473">
        <f>'B3 - COVID-19'!K146</f>
        <v>0</v>
      </c>
      <c r="DQ148" s="1473">
        <f>'B3 - COVID-19'!L146</f>
        <v>0</v>
      </c>
      <c r="DR148" s="1473">
        <f>'B3 - COVID-19'!M146</f>
        <v>0</v>
      </c>
      <c r="DS148" s="1480">
        <f>'B3 - COVID-19'!N146</f>
        <v>0</v>
      </c>
      <c r="DT148" s="2087">
        <f>'B3 - COVID-19'!O146</f>
        <v>0</v>
      </c>
      <c r="DU148" s="2088">
        <f>'B3 - COVID-19'!P146</f>
        <v>0</v>
      </c>
      <c r="DV148" s="85"/>
      <c r="DW148" s="85"/>
      <c r="LL148" s="1281"/>
      <c r="LM148" s="2461">
        <f>'M - Aged Debtors'!B148</f>
        <v>0</v>
      </c>
      <c r="LN148" s="2462">
        <f>'M - Aged Debtors'!C148</f>
        <v>0</v>
      </c>
      <c r="LO148" s="2463">
        <f>'M - Aged Debtors'!D148</f>
        <v>0</v>
      </c>
      <c r="LP148" s="2464">
        <f>'M - Aged Debtors'!E148</f>
        <v>0</v>
      </c>
      <c r="LQ148" s="2465">
        <f>'M - Aged Debtors'!F148</f>
        <v>0</v>
      </c>
      <c r="LR148" s="902" t="str">
        <f>'M - Aged Debtors'!G148</f>
        <v/>
      </c>
      <c r="LS148" s="899" t="str">
        <f>'M - Aged Debtors'!H148</f>
        <v/>
      </c>
      <c r="LT148" s="899" t="str">
        <f>'M - Aged Debtors'!I148</f>
        <v/>
      </c>
      <c r="LU148" s="900" t="str">
        <f>'M - Aged Debtors'!J148</f>
        <v/>
      </c>
      <c r="LV148" s="2043">
        <f>'M - Aged Debtors'!K148</f>
        <v>0</v>
      </c>
      <c r="LX148" s="481"/>
      <c r="LY148" s="481"/>
      <c r="LZ148" s="481"/>
      <c r="MA148" s="262"/>
      <c r="MB148" s="262"/>
      <c r="MC148" s="550"/>
      <c r="MD148" s="260"/>
      <c r="ME148" s="260"/>
      <c r="MF148" s="260"/>
    </row>
    <row r="149" spans="76:344" ht="20" customHeight="1">
      <c r="BX149" s="90"/>
      <c r="BY149" s="86" t="str">
        <f>'B1 - Net Exp Profiles'!B149</f>
        <v>F. COMMISSONED SERVICES (Health Care &amp; Non HealthCare) EXPENDITURE ANALYSIS</v>
      </c>
      <c r="BZ149" s="85"/>
      <c r="CA149" s="85"/>
      <c r="CB149" s="85"/>
      <c r="CC149" s="85"/>
      <c r="CD149" s="85"/>
      <c r="CE149" s="85"/>
      <c r="CF149" s="85"/>
      <c r="CG149" s="85"/>
      <c r="CH149" s="85"/>
      <c r="CI149" s="85"/>
      <c r="CJ149" s="85"/>
      <c r="CK149" s="85"/>
      <c r="CL149" s="85"/>
      <c r="CM149" s="85"/>
      <c r="DF149" s="2137">
        <f>'B3 - COVID-19'!A147</f>
        <v>128</v>
      </c>
      <c r="DG149" s="2152" t="str">
        <f>'B3 - COVID-19'!B147</f>
        <v>Provider - Non Pay (Clinical &amp; General Supplies, Rent, Rates, Equipment etc) Exclude PPE - see A7</v>
      </c>
      <c r="DH149" s="1476">
        <f>'B3 - COVID-19'!C147</f>
        <v>0</v>
      </c>
      <c r="DI149" s="1473">
        <f>'B3 - COVID-19'!D147</f>
        <v>0</v>
      </c>
      <c r="DJ149" s="1473">
        <f>'B3 - COVID-19'!E147</f>
        <v>0</v>
      </c>
      <c r="DK149" s="1473">
        <f>'B3 - COVID-19'!F147</f>
        <v>0</v>
      </c>
      <c r="DL149" s="1473">
        <f>'B3 - COVID-19'!G147</f>
        <v>0</v>
      </c>
      <c r="DM149" s="1473">
        <f>'B3 - COVID-19'!H147</f>
        <v>0</v>
      </c>
      <c r="DN149" s="1473">
        <f>'B3 - COVID-19'!I147</f>
        <v>0</v>
      </c>
      <c r="DO149" s="1473">
        <f>'B3 - COVID-19'!J147</f>
        <v>0</v>
      </c>
      <c r="DP149" s="1473">
        <f>'B3 - COVID-19'!K147</f>
        <v>0</v>
      </c>
      <c r="DQ149" s="1473">
        <f>'B3 - COVID-19'!L147</f>
        <v>0</v>
      </c>
      <c r="DR149" s="1473">
        <f>'B3 - COVID-19'!M147</f>
        <v>0</v>
      </c>
      <c r="DS149" s="1480">
        <f>'B3 - COVID-19'!N147</f>
        <v>0</v>
      </c>
      <c r="DT149" s="2087">
        <f>'B3 - COVID-19'!O147</f>
        <v>0</v>
      </c>
      <c r="DU149" s="2088">
        <f>'B3 - COVID-19'!P147</f>
        <v>0</v>
      </c>
      <c r="DV149" s="85"/>
      <c r="DW149" s="85"/>
      <c r="LL149" s="1281"/>
      <c r="LM149" s="2461">
        <f>'M - Aged Debtors'!B149</f>
        <v>0</v>
      </c>
      <c r="LN149" s="2462">
        <f>'M - Aged Debtors'!C149</f>
        <v>0</v>
      </c>
      <c r="LO149" s="2463">
        <f>'M - Aged Debtors'!D149</f>
        <v>0</v>
      </c>
      <c r="LP149" s="2464">
        <f>'M - Aged Debtors'!E149</f>
        <v>0</v>
      </c>
      <c r="LQ149" s="2465">
        <f>'M - Aged Debtors'!F149</f>
        <v>0</v>
      </c>
      <c r="LR149" s="902" t="str">
        <f>'M - Aged Debtors'!G149</f>
        <v/>
      </c>
      <c r="LS149" s="899" t="str">
        <f>'M - Aged Debtors'!H149</f>
        <v/>
      </c>
      <c r="LT149" s="899" t="str">
        <f>'M - Aged Debtors'!I149</f>
        <v/>
      </c>
      <c r="LU149" s="900" t="str">
        <f>'M - Aged Debtors'!J149</f>
        <v/>
      </c>
      <c r="LV149" s="2043">
        <f>'M - Aged Debtors'!K149</f>
        <v>0</v>
      </c>
      <c r="LX149" s="481"/>
      <c r="LY149" s="481"/>
      <c r="LZ149" s="481"/>
      <c r="MA149" s="262"/>
      <c r="MB149" s="262"/>
      <c r="MC149" s="550"/>
      <c r="MD149" s="260"/>
      <c r="ME149" s="260"/>
      <c r="MF149" s="260"/>
    </row>
    <row r="150" spans="76:344" ht="20" customHeight="1" thickBot="1">
      <c r="BX150" s="90"/>
      <c r="BY150" s="85"/>
      <c r="BZ150" s="85"/>
      <c r="CA150" s="85"/>
      <c r="CB150" s="85"/>
      <c r="CC150" s="85"/>
      <c r="CD150" s="85"/>
      <c r="CE150" s="85"/>
      <c r="CF150" s="85"/>
      <c r="CG150" s="85"/>
      <c r="CH150" s="85"/>
      <c r="CI150" s="85"/>
      <c r="CJ150" s="85"/>
      <c r="CK150" s="85"/>
      <c r="CL150" s="85"/>
      <c r="CM150" s="85"/>
      <c r="DF150" s="2137">
        <f>'B3 - COVID-19'!A148</f>
        <v>129</v>
      </c>
      <c r="DG150" s="2152" t="str">
        <f>'B3 - COVID-19'!B148</f>
        <v>Provider - Non Pay (Decommissioning Costs)</v>
      </c>
      <c r="DH150" s="1476">
        <f>'B3 - COVID-19'!C148</f>
        <v>0</v>
      </c>
      <c r="DI150" s="1473">
        <f>'B3 - COVID-19'!D148</f>
        <v>0</v>
      </c>
      <c r="DJ150" s="1473">
        <f>'B3 - COVID-19'!E148</f>
        <v>0</v>
      </c>
      <c r="DK150" s="1473">
        <f>'B3 - COVID-19'!F148</f>
        <v>0</v>
      </c>
      <c r="DL150" s="1473">
        <f>'B3 - COVID-19'!G148</f>
        <v>0</v>
      </c>
      <c r="DM150" s="1473">
        <f>'B3 - COVID-19'!H148</f>
        <v>0</v>
      </c>
      <c r="DN150" s="1473">
        <f>'B3 - COVID-19'!I148</f>
        <v>0</v>
      </c>
      <c r="DO150" s="1473">
        <f>'B3 - COVID-19'!J148</f>
        <v>0</v>
      </c>
      <c r="DP150" s="1473">
        <f>'B3 - COVID-19'!K148</f>
        <v>0</v>
      </c>
      <c r="DQ150" s="1473">
        <f>'B3 - COVID-19'!L148</f>
        <v>0</v>
      </c>
      <c r="DR150" s="1473">
        <f>'B3 - COVID-19'!M148</f>
        <v>0</v>
      </c>
      <c r="DS150" s="1480">
        <f>'B3 - COVID-19'!N148</f>
        <v>0</v>
      </c>
      <c r="DT150" s="2087">
        <f>'B3 - COVID-19'!O148</f>
        <v>0</v>
      </c>
      <c r="DU150" s="2088">
        <f>'B3 - COVID-19'!P148</f>
        <v>0</v>
      </c>
      <c r="DV150" s="85"/>
      <c r="DW150" s="85"/>
      <c r="LL150" s="1281"/>
      <c r="LM150" s="2461">
        <f>'M - Aged Debtors'!B150</f>
        <v>0</v>
      </c>
      <c r="LN150" s="2462">
        <f>'M - Aged Debtors'!C150</f>
        <v>0</v>
      </c>
      <c r="LO150" s="2463">
        <f>'M - Aged Debtors'!D150</f>
        <v>0</v>
      </c>
      <c r="LP150" s="2464">
        <f>'M - Aged Debtors'!E150</f>
        <v>0</v>
      </c>
      <c r="LQ150" s="2465">
        <f>'M - Aged Debtors'!F150</f>
        <v>0</v>
      </c>
      <c r="LR150" s="902" t="str">
        <f>'M - Aged Debtors'!G150</f>
        <v/>
      </c>
      <c r="LS150" s="899" t="str">
        <f>'M - Aged Debtors'!H150</f>
        <v/>
      </c>
      <c r="LT150" s="899" t="str">
        <f>'M - Aged Debtors'!I150</f>
        <v/>
      </c>
      <c r="LU150" s="900" t="str">
        <f>'M - Aged Debtors'!J150</f>
        <v/>
      </c>
      <c r="LV150" s="2043">
        <f>'M - Aged Debtors'!K150</f>
        <v>0</v>
      </c>
      <c r="LX150" s="2895" t="str">
        <f>'N - GMS'!A150</f>
        <v>Analysis of Other Payments (line 108)</v>
      </c>
      <c r="LY150" s="2896"/>
      <c r="LZ150" s="2899" t="str">
        <f>'N - GMS'!C150</f>
        <v>LINE NO.</v>
      </c>
      <c r="MA150" s="2901" t="str">
        <f>'N - GMS'!D150</f>
        <v>£000's</v>
      </c>
      <c r="MB150" s="2901" t="str">
        <f>'N - GMS'!E150</f>
        <v>£000's</v>
      </c>
      <c r="MC150" s="2901" t="str">
        <f>'N - GMS'!F150</f>
        <v>£000's</v>
      </c>
      <c r="MD150" s="2901" t="str">
        <f>'N - GMS'!G150</f>
        <v>£000's</v>
      </c>
      <c r="ME150" s="231"/>
      <c r="MF150" s="2901" t="str">
        <f>'N - GMS'!I150</f>
        <v>£000's</v>
      </c>
    </row>
    <row r="151" spans="76:344" ht="20" customHeight="1" thickBot="1">
      <c r="BX151" s="90"/>
      <c r="BY151" s="1343"/>
      <c r="BZ151" s="1355">
        <f>'B1 - Net Exp Profiles'!C151</f>
        <v>1</v>
      </c>
      <c r="CA151" s="1356">
        <f>'B1 - Net Exp Profiles'!D151</f>
        <v>2</v>
      </c>
      <c r="CB151" s="1356">
        <f>'B1 - Net Exp Profiles'!E151</f>
        <v>3</v>
      </c>
      <c r="CC151" s="1356">
        <f>'B1 - Net Exp Profiles'!F151</f>
        <v>4</v>
      </c>
      <c r="CD151" s="1356">
        <f>'B1 - Net Exp Profiles'!G151</f>
        <v>5</v>
      </c>
      <c r="CE151" s="1356">
        <f>'B1 - Net Exp Profiles'!H151</f>
        <v>6</v>
      </c>
      <c r="CF151" s="1356">
        <f>'B1 - Net Exp Profiles'!I151</f>
        <v>7</v>
      </c>
      <c r="CG151" s="1356">
        <f>'B1 - Net Exp Profiles'!J151</f>
        <v>8</v>
      </c>
      <c r="CH151" s="1356">
        <f>'B1 - Net Exp Profiles'!K151</f>
        <v>9</v>
      </c>
      <c r="CI151" s="1356">
        <f>'B1 - Net Exp Profiles'!L151</f>
        <v>10</v>
      </c>
      <c r="CJ151" s="1356">
        <f>'B1 - Net Exp Profiles'!M151</f>
        <v>11</v>
      </c>
      <c r="CK151" s="1357">
        <f>'B1 - Net Exp Profiles'!N151</f>
        <v>12</v>
      </c>
      <c r="CL151" s="1344"/>
      <c r="CM151" s="1345"/>
      <c r="DF151" s="2137">
        <f>'B3 - COVID-19'!A149</f>
        <v>130</v>
      </c>
      <c r="DG151" s="2146" t="str">
        <f>'B3 - COVID-19'!B149</f>
        <v>Healthcare Services Provided by Other NHS Bodies</v>
      </c>
      <c r="DH151" s="1476">
        <f>'B3 - COVID-19'!C149</f>
        <v>0</v>
      </c>
      <c r="DI151" s="1473">
        <f>'B3 - COVID-19'!D149</f>
        <v>0</v>
      </c>
      <c r="DJ151" s="1473">
        <f>'B3 - COVID-19'!E149</f>
        <v>0</v>
      </c>
      <c r="DK151" s="1473">
        <f>'B3 - COVID-19'!F149</f>
        <v>0</v>
      </c>
      <c r="DL151" s="1473">
        <f>'B3 - COVID-19'!G149</f>
        <v>0</v>
      </c>
      <c r="DM151" s="1473">
        <f>'B3 - COVID-19'!H149</f>
        <v>0</v>
      </c>
      <c r="DN151" s="1473">
        <f>'B3 - COVID-19'!I149</f>
        <v>0</v>
      </c>
      <c r="DO151" s="1473">
        <f>'B3 - COVID-19'!J149</f>
        <v>0</v>
      </c>
      <c r="DP151" s="1473">
        <f>'B3 - COVID-19'!K149</f>
        <v>0</v>
      </c>
      <c r="DQ151" s="1473">
        <f>'B3 - COVID-19'!L149</f>
        <v>0</v>
      </c>
      <c r="DR151" s="1473">
        <f>'B3 - COVID-19'!M149</f>
        <v>0</v>
      </c>
      <c r="DS151" s="1480">
        <f>'B3 - COVID-19'!N149</f>
        <v>0</v>
      </c>
      <c r="DT151" s="2087">
        <f>'B3 - COVID-19'!O149</f>
        <v>0</v>
      </c>
      <c r="DU151" s="2088">
        <f>'B3 - COVID-19'!P149</f>
        <v>0</v>
      </c>
      <c r="DV151" s="85"/>
      <c r="DW151" s="85"/>
      <c r="LL151" s="1281"/>
      <c r="LM151" s="2075"/>
      <c r="LN151" s="2076"/>
      <c r="LO151" s="2077"/>
      <c r="LP151" s="904">
        <f>'M - Aged Debtors'!E151</f>
        <v>0</v>
      </c>
      <c r="LQ151" s="904">
        <f>'M - Aged Debtors'!F151</f>
        <v>0</v>
      </c>
      <c r="LR151" s="698"/>
      <c r="LS151" s="905">
        <f>'M - Aged Debtors'!H151</f>
        <v>0</v>
      </c>
      <c r="LT151" s="905">
        <f>'M - Aged Debtors'!I151</f>
        <v>0</v>
      </c>
      <c r="LU151" s="699"/>
      <c r="LV151" s="2075"/>
      <c r="LX151" s="2897"/>
      <c r="LY151" s="2898"/>
      <c r="LZ151" s="2900"/>
      <c r="MA151" s="2902"/>
      <c r="MB151" s="2902"/>
      <c r="MC151" s="2902"/>
      <c r="MD151" s="2902"/>
      <c r="ME151" s="576"/>
      <c r="MF151" s="2902"/>
    </row>
    <row r="152" spans="76:344" ht="20" customHeight="1">
      <c r="BX152" s="90"/>
      <c r="BY152" s="1346" t="str">
        <f>'B1 - Net Exp Profiles'!B152</f>
        <v>Commissioned Services - Expenditure Profiles</v>
      </c>
      <c r="BZ152" s="1358" t="str">
        <f>'B1 - Net Exp Profiles'!C152</f>
        <v>Apr</v>
      </c>
      <c r="CA152" s="1359" t="str">
        <f>'B1 - Net Exp Profiles'!D152</f>
        <v>May</v>
      </c>
      <c r="CB152" s="1359" t="str">
        <f>'B1 - Net Exp Profiles'!E152</f>
        <v>Jun</v>
      </c>
      <c r="CC152" s="1359" t="str">
        <f>'B1 - Net Exp Profiles'!F152</f>
        <v>Jul</v>
      </c>
      <c r="CD152" s="1359" t="str">
        <f>'B1 - Net Exp Profiles'!G152</f>
        <v>Aug</v>
      </c>
      <c r="CE152" s="1359" t="str">
        <f>'B1 - Net Exp Profiles'!H152</f>
        <v>Sep</v>
      </c>
      <c r="CF152" s="1359" t="str">
        <f>'B1 - Net Exp Profiles'!I152</f>
        <v>Oct</v>
      </c>
      <c r="CG152" s="1359" t="str">
        <f>'B1 - Net Exp Profiles'!J152</f>
        <v>Nov</v>
      </c>
      <c r="CH152" s="1359" t="str">
        <f>'B1 - Net Exp Profiles'!K152</f>
        <v>Dec</v>
      </c>
      <c r="CI152" s="1359" t="str">
        <f>'B1 - Net Exp Profiles'!L152</f>
        <v>Jan</v>
      </c>
      <c r="CJ152" s="1359" t="str">
        <f>'B1 - Net Exp Profiles'!M152</f>
        <v>Feb</v>
      </c>
      <c r="CK152" s="1360" t="str">
        <f>'B1 - Net Exp Profiles'!N152</f>
        <v>Mar</v>
      </c>
      <c r="CL152" s="1361" t="str">
        <f>'B1 - Net Exp Profiles'!O152</f>
        <v>Total YTD</v>
      </c>
      <c r="CM152" s="1361" t="str">
        <f>'B1 - Net Exp Profiles'!P152</f>
        <v>Forecast year-end position</v>
      </c>
      <c r="DF152" s="2137">
        <f>'B3 - COVID-19'!A150</f>
        <v>131</v>
      </c>
      <c r="DG152" s="2146" t="str">
        <f>'B3 - COVID-19'!B150</f>
        <v>Non Healthcare Services Provided by Other NHS Bodies</v>
      </c>
      <c r="DH152" s="1476">
        <f>'B3 - COVID-19'!C150</f>
        <v>0</v>
      </c>
      <c r="DI152" s="1473">
        <f>'B3 - COVID-19'!D150</f>
        <v>0</v>
      </c>
      <c r="DJ152" s="1473">
        <f>'B3 - COVID-19'!E150</f>
        <v>0</v>
      </c>
      <c r="DK152" s="1473">
        <f>'B3 - COVID-19'!F150</f>
        <v>0</v>
      </c>
      <c r="DL152" s="1473">
        <f>'B3 - COVID-19'!G150</f>
        <v>0</v>
      </c>
      <c r="DM152" s="1473">
        <f>'B3 - COVID-19'!H150</f>
        <v>0</v>
      </c>
      <c r="DN152" s="1473">
        <f>'B3 - COVID-19'!I150</f>
        <v>0</v>
      </c>
      <c r="DO152" s="1473">
        <f>'B3 - COVID-19'!J150</f>
        <v>0</v>
      </c>
      <c r="DP152" s="1473">
        <f>'B3 - COVID-19'!K150</f>
        <v>0</v>
      </c>
      <c r="DQ152" s="1473">
        <f>'B3 - COVID-19'!L150</f>
        <v>0</v>
      </c>
      <c r="DR152" s="1473">
        <f>'B3 - COVID-19'!M150</f>
        <v>0</v>
      </c>
      <c r="DS152" s="1480">
        <f>'B3 - COVID-19'!N150</f>
        <v>0</v>
      </c>
      <c r="DT152" s="2087">
        <f>'B3 - COVID-19'!O150</f>
        <v>0</v>
      </c>
      <c r="DU152" s="2088">
        <f>'B3 - COVID-19'!P150</f>
        <v>0</v>
      </c>
      <c r="DV152" s="85"/>
      <c r="DW152" s="85"/>
      <c r="LL152" s="1281"/>
      <c r="LM152" s="1274"/>
      <c r="LN152" s="1275"/>
      <c r="LO152" s="1276"/>
      <c r="LP152" s="1276"/>
      <c r="LQ152" s="1277"/>
      <c r="LR152" s="1276"/>
      <c r="LS152" s="1280"/>
      <c r="LT152" s="1280"/>
      <c r="LU152" s="1281"/>
      <c r="LV152" s="1281"/>
      <c r="LX152" s="2891" t="str">
        <f>'N - GMS'!A152</f>
        <v>Additional Managed Practice costs (costs in excess of Global Sum/MPIG)</v>
      </c>
      <c r="LY152" s="2892"/>
      <c r="LZ152" s="577">
        <f>'N - GMS'!C152</f>
        <v>110</v>
      </c>
      <c r="MA152" s="71">
        <f>'N - GMS'!D152</f>
        <v>0</v>
      </c>
      <c r="MB152" s="71">
        <f>'N - GMS'!E152</f>
        <v>0</v>
      </c>
      <c r="MC152" s="71">
        <f>'N - GMS'!F152</f>
        <v>0</v>
      </c>
      <c r="MD152" s="71">
        <f>'N - GMS'!G152</f>
        <v>0</v>
      </c>
      <c r="ME152" s="1295"/>
      <c r="MF152" s="2060">
        <f>'N - GMS'!I152</f>
        <v>0</v>
      </c>
    </row>
    <row r="153" spans="76:344" ht="20" customHeight="1" thickBot="1">
      <c r="BX153" s="90"/>
      <c r="BY153" s="1347"/>
      <c r="BZ153" s="1362" t="str">
        <f>'B1 - Net Exp Profiles'!C153</f>
        <v>£'000</v>
      </c>
      <c r="CA153" s="1363" t="str">
        <f>'B1 - Net Exp Profiles'!D153</f>
        <v>£'000</v>
      </c>
      <c r="CB153" s="1363" t="str">
        <f>'B1 - Net Exp Profiles'!E153</f>
        <v>£'000</v>
      </c>
      <c r="CC153" s="1363" t="str">
        <f>'B1 - Net Exp Profiles'!F153</f>
        <v>£'000</v>
      </c>
      <c r="CD153" s="1363" t="str">
        <f>'B1 - Net Exp Profiles'!G153</f>
        <v>£'000</v>
      </c>
      <c r="CE153" s="1363" t="str">
        <f>'B1 - Net Exp Profiles'!H153</f>
        <v>£'000</v>
      </c>
      <c r="CF153" s="1363" t="str">
        <f>'B1 - Net Exp Profiles'!I153</f>
        <v>£'000</v>
      </c>
      <c r="CG153" s="1363" t="str">
        <f>'B1 - Net Exp Profiles'!J153</f>
        <v>£'000</v>
      </c>
      <c r="CH153" s="1363" t="str">
        <f>'B1 - Net Exp Profiles'!K153</f>
        <v>£'000</v>
      </c>
      <c r="CI153" s="1363" t="str">
        <f>'B1 - Net Exp Profiles'!L153</f>
        <v>£'000</v>
      </c>
      <c r="CJ153" s="1363" t="str">
        <f>'B1 - Net Exp Profiles'!M153</f>
        <v>£'000</v>
      </c>
      <c r="CK153" s="1364" t="str">
        <f>'B1 - Net Exp Profiles'!N153</f>
        <v>£'000</v>
      </c>
      <c r="CL153" s="1365" t="str">
        <f>'B1 - Net Exp Profiles'!O153</f>
        <v>£'000</v>
      </c>
      <c r="CM153" s="1365" t="str">
        <f>'B1 - Net Exp Profiles'!P153</f>
        <v>£'000</v>
      </c>
      <c r="DF153" s="2137">
        <f>'B3 - COVID-19'!A151</f>
        <v>132</v>
      </c>
      <c r="DG153" s="2146" t="str">
        <f>'B3 - COVID-19'!B151</f>
        <v>Continuing Care and Funded Nursing Care</v>
      </c>
      <c r="DH153" s="1476">
        <f>'B3 - COVID-19'!C151</f>
        <v>0</v>
      </c>
      <c r="DI153" s="1473">
        <f>'B3 - COVID-19'!D151</f>
        <v>0</v>
      </c>
      <c r="DJ153" s="1473">
        <f>'B3 - COVID-19'!E151</f>
        <v>0</v>
      </c>
      <c r="DK153" s="1473">
        <f>'B3 - COVID-19'!F151</f>
        <v>0</v>
      </c>
      <c r="DL153" s="1473">
        <f>'B3 - COVID-19'!G151</f>
        <v>0</v>
      </c>
      <c r="DM153" s="1473">
        <f>'B3 - COVID-19'!H151</f>
        <v>0</v>
      </c>
      <c r="DN153" s="1473">
        <f>'B3 - COVID-19'!I151</f>
        <v>0</v>
      </c>
      <c r="DO153" s="1473">
        <f>'B3 - COVID-19'!J151</f>
        <v>0</v>
      </c>
      <c r="DP153" s="1473">
        <f>'B3 - COVID-19'!K151</f>
        <v>0</v>
      </c>
      <c r="DQ153" s="1473">
        <f>'B3 - COVID-19'!L151</f>
        <v>0</v>
      </c>
      <c r="DR153" s="1473">
        <f>'B3 - COVID-19'!M151</f>
        <v>0</v>
      </c>
      <c r="DS153" s="1480">
        <f>'B3 - COVID-19'!N151</f>
        <v>0</v>
      </c>
      <c r="DT153" s="2087">
        <f>'B3 - COVID-19'!O151</f>
        <v>0</v>
      </c>
      <c r="DU153" s="2088">
        <f>'B3 - COVID-19'!P151</f>
        <v>0</v>
      </c>
      <c r="DV153" s="85"/>
      <c r="DW153" s="85"/>
      <c r="LL153" s="1281"/>
      <c r="LM153" s="1274"/>
      <c r="LN153" s="1275"/>
      <c r="LO153" s="1276"/>
      <c r="LP153" s="1276"/>
      <c r="LQ153" s="1277"/>
      <c r="LR153" s="1276"/>
      <c r="LS153" s="1280"/>
      <c r="LT153" s="1280"/>
      <c r="LU153" s="1281"/>
      <c r="LV153" s="1281"/>
      <c r="LX153" s="2115" t="str">
        <f>'N - GMS'!A153</f>
        <v>CRB checks</v>
      </c>
      <c r="LY153" s="2116"/>
      <c r="LZ153" s="577">
        <f>'N - GMS'!C153</f>
        <v>111</v>
      </c>
      <c r="MA153" s="71">
        <f>'N - GMS'!D153</f>
        <v>0</v>
      </c>
      <c r="MB153" s="71">
        <f>'N - GMS'!E153</f>
        <v>0</v>
      </c>
      <c r="MC153" s="71">
        <f>'N - GMS'!F153</f>
        <v>0</v>
      </c>
      <c r="MD153" s="71">
        <f>'N - GMS'!G153</f>
        <v>0</v>
      </c>
      <c r="ME153" s="1295"/>
      <c r="MF153" s="2078">
        <f>'N - GMS'!I153</f>
        <v>0</v>
      </c>
    </row>
    <row r="154" spans="76:344" ht="20" customHeight="1">
      <c r="BX154" s="92">
        <f>'B1 - Net Exp Profiles'!A154</f>
        <v>110</v>
      </c>
      <c r="BY154" s="1398" t="str">
        <f>'B1 - Net Exp Profiles'!B154</f>
        <v>Gross Commissioned Services Expenditure - Non Covid-19 - Current Plan</v>
      </c>
      <c r="BZ154" s="1351">
        <f>'B1 - Net Exp Profiles'!C154</f>
        <v>0</v>
      </c>
      <c r="CA154" s="1321">
        <f>'B1 - Net Exp Profiles'!D154</f>
        <v>0</v>
      </c>
      <c r="CB154" s="1321">
        <f>'B1 - Net Exp Profiles'!E154</f>
        <v>0</v>
      </c>
      <c r="CC154" s="1321">
        <f>'B1 - Net Exp Profiles'!F154</f>
        <v>0</v>
      </c>
      <c r="CD154" s="1321">
        <f>'B1 - Net Exp Profiles'!G154</f>
        <v>0</v>
      </c>
      <c r="CE154" s="1321">
        <f>'B1 - Net Exp Profiles'!H154</f>
        <v>0</v>
      </c>
      <c r="CF154" s="1321">
        <f>'B1 - Net Exp Profiles'!I154</f>
        <v>0</v>
      </c>
      <c r="CG154" s="1321">
        <f>'B1 - Net Exp Profiles'!J154</f>
        <v>0</v>
      </c>
      <c r="CH154" s="1321">
        <f>'B1 - Net Exp Profiles'!K154</f>
        <v>0</v>
      </c>
      <c r="CI154" s="1321">
        <f>'B1 - Net Exp Profiles'!L154</f>
        <v>0</v>
      </c>
      <c r="CJ154" s="1321">
        <f>'B1 - Net Exp Profiles'!M154</f>
        <v>0</v>
      </c>
      <c r="CK154" s="1321">
        <f>'B1 - Net Exp Profiles'!N154</f>
        <v>0</v>
      </c>
      <c r="CL154" s="1349">
        <f>'B1 - Net Exp Profiles'!O154</f>
        <v>0</v>
      </c>
      <c r="CM154" s="1349">
        <f>'B1 - Net Exp Profiles'!P154</f>
        <v>0</v>
      </c>
      <c r="DF154" s="2137">
        <f>'B3 - COVID-19'!A152</f>
        <v>133</v>
      </c>
      <c r="DG154" s="2146" t="str">
        <f>'B3 - COVID-19'!B152</f>
        <v>Other Private &amp; Voluntary Sector</v>
      </c>
      <c r="DH154" s="1476">
        <f>'B3 - COVID-19'!C152</f>
        <v>0</v>
      </c>
      <c r="DI154" s="1473">
        <f>'B3 - COVID-19'!D152</f>
        <v>0</v>
      </c>
      <c r="DJ154" s="1473">
        <f>'B3 - COVID-19'!E152</f>
        <v>0</v>
      </c>
      <c r="DK154" s="1473">
        <f>'B3 - COVID-19'!F152</f>
        <v>0</v>
      </c>
      <c r="DL154" s="1473">
        <f>'B3 - COVID-19'!G152</f>
        <v>0</v>
      </c>
      <c r="DM154" s="1473">
        <f>'B3 - COVID-19'!H152</f>
        <v>0</v>
      </c>
      <c r="DN154" s="1473">
        <f>'B3 - COVID-19'!I152</f>
        <v>0</v>
      </c>
      <c r="DO154" s="1473">
        <f>'B3 - COVID-19'!J152</f>
        <v>0</v>
      </c>
      <c r="DP154" s="1473">
        <f>'B3 - COVID-19'!K152</f>
        <v>0</v>
      </c>
      <c r="DQ154" s="1473">
        <f>'B3 - COVID-19'!L152</f>
        <v>0</v>
      </c>
      <c r="DR154" s="1473">
        <f>'B3 - COVID-19'!M152</f>
        <v>0</v>
      </c>
      <c r="DS154" s="1480">
        <f>'B3 - COVID-19'!N152</f>
        <v>0</v>
      </c>
      <c r="DT154" s="2087">
        <f>'B3 - COVID-19'!O152</f>
        <v>0</v>
      </c>
      <c r="DU154" s="2088">
        <f>'B3 - COVID-19'!P152</f>
        <v>0</v>
      </c>
      <c r="DV154" s="85"/>
      <c r="DW154" s="85"/>
      <c r="LL154" s="1281"/>
      <c r="LM154" s="1274"/>
      <c r="LN154" s="1275"/>
      <c r="LO154" s="1276"/>
      <c r="LP154" s="1278"/>
      <c r="LQ154" s="1277"/>
      <c r="LR154" s="1278" t="str">
        <f>'M - Aged Debtors'!G154</f>
        <v>Invoices paid since the end of the month</v>
      </c>
      <c r="LS154" s="2079">
        <f>'M - Aged Debtors'!H154</f>
        <v>0</v>
      </c>
      <c r="LT154" s="2079">
        <f>'M - Aged Debtors'!I154</f>
        <v>0</v>
      </c>
      <c r="LU154" s="1281"/>
      <c r="LV154" s="1281"/>
      <c r="LX154" s="2115" t="str">
        <f>'N - GMS'!A154</f>
        <v>GP Locum payments</v>
      </c>
      <c r="LY154" s="2116"/>
      <c r="LZ154" s="577">
        <f>'N - GMS'!C154</f>
        <v>112</v>
      </c>
      <c r="MA154" s="71">
        <f>'N - GMS'!D154</f>
        <v>0</v>
      </c>
      <c r="MB154" s="71">
        <f>'N - GMS'!E154</f>
        <v>0</v>
      </c>
      <c r="MC154" s="71">
        <f>'N - GMS'!F154</f>
        <v>0</v>
      </c>
      <c r="MD154" s="71">
        <f>'N - GMS'!G154</f>
        <v>0</v>
      </c>
      <c r="ME154" s="1295"/>
      <c r="MF154" s="2078">
        <f>'N - GMS'!I154</f>
        <v>0</v>
      </c>
    </row>
    <row r="155" spans="76:344" ht="20" customHeight="1">
      <c r="BX155" s="1323">
        <f>'B1 - Net Exp Profiles'!A155</f>
        <v>111</v>
      </c>
      <c r="BY155" s="2793" t="str">
        <f>'B1 - Net Exp Profiles'!B155</f>
        <v>Gross Commissioned Services Expenditure - Covid-19 - Current Plan</v>
      </c>
      <c r="BZ155" s="2794">
        <f>'B1 - Net Exp Profiles'!C155</f>
        <v>0</v>
      </c>
      <c r="CA155" s="1321">
        <f>'B1 - Net Exp Profiles'!D155</f>
        <v>0</v>
      </c>
      <c r="CB155" s="1321">
        <f>'B1 - Net Exp Profiles'!E155</f>
        <v>0</v>
      </c>
      <c r="CC155" s="1321">
        <f>'B1 - Net Exp Profiles'!F155</f>
        <v>0</v>
      </c>
      <c r="CD155" s="1321">
        <f>'B1 - Net Exp Profiles'!G155</f>
        <v>0</v>
      </c>
      <c r="CE155" s="1321">
        <f>'B1 - Net Exp Profiles'!H155</f>
        <v>0</v>
      </c>
      <c r="CF155" s="1321">
        <f>'B1 - Net Exp Profiles'!I155</f>
        <v>0</v>
      </c>
      <c r="CG155" s="1321">
        <f>'B1 - Net Exp Profiles'!J155</f>
        <v>0</v>
      </c>
      <c r="CH155" s="1321">
        <f>'B1 - Net Exp Profiles'!K155</f>
        <v>0</v>
      </c>
      <c r="CI155" s="1321">
        <f>'B1 - Net Exp Profiles'!L155</f>
        <v>0</v>
      </c>
      <c r="CJ155" s="1321">
        <f>'B1 - Net Exp Profiles'!M155</f>
        <v>0</v>
      </c>
      <c r="CK155" s="1321">
        <f>'B1 - Net Exp Profiles'!N155</f>
        <v>0</v>
      </c>
      <c r="CL155" s="1349">
        <f>'B1 - Net Exp Profiles'!O155</f>
        <v>0</v>
      </c>
      <c r="CM155" s="1349">
        <f>'B1 - Net Exp Profiles'!P155</f>
        <v>0</v>
      </c>
      <c r="DF155" s="2137">
        <f>'B3 - COVID-19'!A153</f>
        <v>134</v>
      </c>
      <c r="DG155" s="2781" t="str">
        <f>'B3 - COVID-19'!B153</f>
        <v>Joint Financing and Other (includes Local Authority)</v>
      </c>
      <c r="DH155" s="1476">
        <f>'B3 - COVID-19'!C153</f>
        <v>0</v>
      </c>
      <c r="DI155" s="1473">
        <f>'B3 - COVID-19'!D153</f>
        <v>0</v>
      </c>
      <c r="DJ155" s="1473">
        <f>'B3 - COVID-19'!E153</f>
        <v>0</v>
      </c>
      <c r="DK155" s="1473">
        <f>'B3 - COVID-19'!F153</f>
        <v>0</v>
      </c>
      <c r="DL155" s="1473">
        <f>'B3 - COVID-19'!G153</f>
        <v>0</v>
      </c>
      <c r="DM155" s="1473">
        <f>'B3 - COVID-19'!H153</f>
        <v>0</v>
      </c>
      <c r="DN155" s="1473">
        <f>'B3 - COVID-19'!I153</f>
        <v>0</v>
      </c>
      <c r="DO155" s="1473">
        <f>'B3 - COVID-19'!J153</f>
        <v>0</v>
      </c>
      <c r="DP155" s="1473">
        <f>'B3 - COVID-19'!K153</f>
        <v>0</v>
      </c>
      <c r="DQ155" s="1473">
        <f>'B3 - COVID-19'!L153</f>
        <v>0</v>
      </c>
      <c r="DR155" s="1473">
        <f>'B3 - COVID-19'!M153</f>
        <v>0</v>
      </c>
      <c r="DS155" s="1480">
        <f>'B3 - COVID-19'!N153</f>
        <v>0</v>
      </c>
      <c r="DT155" s="2087">
        <f>'B3 - COVID-19'!O153</f>
        <v>0</v>
      </c>
      <c r="DU155" s="2088">
        <f>'B3 - COVID-19'!P153</f>
        <v>0</v>
      </c>
      <c r="DV155" s="85"/>
      <c r="DW155" s="85"/>
      <c r="LL155" s="1281"/>
      <c r="LM155" s="1274"/>
      <c r="LN155" s="1275"/>
      <c r="LO155" s="1276"/>
      <c r="LP155" s="1276"/>
      <c r="LQ155" s="1277"/>
      <c r="LR155" s="1276"/>
      <c r="LS155" s="1280"/>
      <c r="LT155" s="1280"/>
      <c r="LU155" s="1281"/>
      <c r="LV155" s="1281"/>
      <c r="LX155" s="2891" t="str">
        <f>'N - GMS'!A155</f>
        <v>LHB Locality group costs</v>
      </c>
      <c r="LY155" s="2892"/>
      <c r="LZ155" s="577">
        <f>'N - GMS'!C155</f>
        <v>113</v>
      </c>
      <c r="MA155" s="71">
        <f>'N - GMS'!D155</f>
        <v>0</v>
      </c>
      <c r="MB155" s="71">
        <f>'N - GMS'!E155</f>
        <v>0</v>
      </c>
      <c r="MC155" s="71">
        <f>'N - GMS'!F155</f>
        <v>0</v>
      </c>
      <c r="MD155" s="71">
        <f>'N - GMS'!G155</f>
        <v>0</v>
      </c>
      <c r="ME155" s="1295"/>
      <c r="MF155" s="2078">
        <f>'N - GMS'!I155</f>
        <v>0</v>
      </c>
    </row>
    <row r="156" spans="76:344" ht="20" customHeight="1" thickBot="1">
      <c r="BX156" s="97">
        <f>'B1 - Net Exp Profiles'!A156</f>
        <v>112</v>
      </c>
      <c r="BY156" s="1399" t="str">
        <f>'B1 - Net Exp Profiles'!B156</f>
        <v>Planning Assumptions still to be finalised at Month 1 Allocated to Commissioned Services - (ENTER AS NEGATIVE)</v>
      </c>
      <c r="BZ156" s="1351">
        <f>'B1 - Net Exp Profiles'!C156</f>
        <v>0</v>
      </c>
      <c r="CA156" s="1321">
        <f>'B1 - Net Exp Profiles'!D156</f>
        <v>0</v>
      </c>
      <c r="CB156" s="1321">
        <f>'B1 - Net Exp Profiles'!E156</f>
        <v>0</v>
      </c>
      <c r="CC156" s="1321">
        <f>'B1 - Net Exp Profiles'!F156</f>
        <v>0</v>
      </c>
      <c r="CD156" s="1321">
        <f>'B1 - Net Exp Profiles'!G156</f>
        <v>0</v>
      </c>
      <c r="CE156" s="1321">
        <f>'B1 - Net Exp Profiles'!H156</f>
        <v>0</v>
      </c>
      <c r="CF156" s="1321">
        <f>'B1 - Net Exp Profiles'!I156</f>
        <v>0</v>
      </c>
      <c r="CG156" s="1321">
        <f>'B1 - Net Exp Profiles'!J156</f>
        <v>0</v>
      </c>
      <c r="CH156" s="1321">
        <f>'B1 - Net Exp Profiles'!K156</f>
        <v>0</v>
      </c>
      <c r="CI156" s="1321">
        <f>'B1 - Net Exp Profiles'!L156</f>
        <v>0</v>
      </c>
      <c r="CJ156" s="1321">
        <f>'B1 - Net Exp Profiles'!M156</f>
        <v>0</v>
      </c>
      <c r="CK156" s="1321">
        <f>'B1 - Net Exp Profiles'!N156</f>
        <v>0</v>
      </c>
      <c r="CL156" s="1349">
        <f>'B1 - Net Exp Profiles'!O156</f>
        <v>0</v>
      </c>
      <c r="CM156" s="1349">
        <f>'B1 - Net Exp Profiles'!P156</f>
        <v>0</v>
      </c>
      <c r="DF156" s="2137">
        <f>'B3 - COVID-19'!A154</f>
        <v>135</v>
      </c>
      <c r="DG156" s="2781" t="str">
        <f>'B3 - COVID-19'!B154</f>
        <v>Joint Financing and Other - (Compensation for Consequential Losses)</v>
      </c>
      <c r="DH156" s="1476">
        <f>'B3 - COVID-19'!C154</f>
        <v>0</v>
      </c>
      <c r="DI156" s="1473">
        <f>'B3 - COVID-19'!D154</f>
        <v>0</v>
      </c>
      <c r="DJ156" s="1473">
        <f>'B3 - COVID-19'!E154</f>
        <v>0</v>
      </c>
      <c r="DK156" s="1473">
        <f>'B3 - COVID-19'!F154</f>
        <v>0</v>
      </c>
      <c r="DL156" s="1473">
        <f>'B3 - COVID-19'!G154</f>
        <v>0</v>
      </c>
      <c r="DM156" s="1473">
        <f>'B3 - COVID-19'!H154</f>
        <v>0</v>
      </c>
      <c r="DN156" s="1473">
        <f>'B3 - COVID-19'!I154</f>
        <v>0</v>
      </c>
      <c r="DO156" s="1473">
        <f>'B3 - COVID-19'!J154</f>
        <v>0</v>
      </c>
      <c r="DP156" s="1473">
        <f>'B3 - COVID-19'!K154</f>
        <v>0</v>
      </c>
      <c r="DQ156" s="1473">
        <f>'B3 - COVID-19'!L154</f>
        <v>0</v>
      </c>
      <c r="DR156" s="1473">
        <f>'B3 - COVID-19'!M154</f>
        <v>0</v>
      </c>
      <c r="DS156" s="1480">
        <f>'B3 - COVID-19'!N154</f>
        <v>0</v>
      </c>
      <c r="DT156" s="2087">
        <f>'B3 - COVID-19'!O154</f>
        <v>0</v>
      </c>
      <c r="DU156" s="2088">
        <f>'B3 - COVID-19'!P154</f>
        <v>0</v>
      </c>
      <c r="DV156" s="85"/>
      <c r="DW156" s="85"/>
      <c r="LL156" s="1281"/>
      <c r="LM156" s="1274"/>
      <c r="LN156" s="1275"/>
      <c r="LO156" s="1276"/>
      <c r="LP156" s="1276"/>
      <c r="LQ156" s="1277"/>
      <c r="LR156" s="1276"/>
      <c r="LS156" s="1280"/>
      <c r="LT156" s="1280"/>
      <c r="LU156" s="1281"/>
      <c r="LV156" s="1281"/>
      <c r="LX156" s="2891" t="str">
        <f>'N - GMS'!A156</f>
        <v>Managing Practice costs (LHB employed staff working in GP practices to improve GP services)</v>
      </c>
      <c r="LY156" s="2892"/>
      <c r="LZ156" s="577">
        <f>'N - GMS'!C156</f>
        <v>114</v>
      </c>
      <c r="MA156" s="238">
        <f>'N - GMS'!D156</f>
        <v>0</v>
      </c>
      <c r="MB156" s="238">
        <f>'N - GMS'!E156</f>
        <v>0</v>
      </c>
      <c r="MC156" s="238">
        <f>'N - GMS'!F156</f>
        <v>0</v>
      </c>
      <c r="MD156" s="71">
        <f>'N - GMS'!G156</f>
        <v>0</v>
      </c>
      <c r="ME156" s="1295"/>
      <c r="MF156" s="2742">
        <f>'N - GMS'!I156</f>
        <v>0</v>
      </c>
    </row>
    <row r="157" spans="76:344" ht="20" customHeight="1" thickBot="1">
      <c r="BX157" s="155">
        <f>'B1 - Net Exp Profiles'!A157</f>
        <v>113</v>
      </c>
      <c r="BY157" s="1415" t="str">
        <f>'B1 - Net Exp Profiles'!B157</f>
        <v>Total Gross Commissioned Services Expenditure - Current Plan</v>
      </c>
      <c r="BZ157" s="1217">
        <f>'B1 - Net Exp Profiles'!C157</f>
        <v>0</v>
      </c>
      <c r="CA157" s="1353">
        <f>'B1 - Net Exp Profiles'!D157</f>
        <v>0</v>
      </c>
      <c r="CB157" s="1353">
        <f>'B1 - Net Exp Profiles'!E157</f>
        <v>0</v>
      </c>
      <c r="CC157" s="1353">
        <f>'B1 - Net Exp Profiles'!F157</f>
        <v>0</v>
      </c>
      <c r="CD157" s="1353">
        <f>'B1 - Net Exp Profiles'!G157</f>
        <v>0</v>
      </c>
      <c r="CE157" s="1353">
        <f>'B1 - Net Exp Profiles'!H157</f>
        <v>0</v>
      </c>
      <c r="CF157" s="1353">
        <f>'B1 - Net Exp Profiles'!I157</f>
        <v>0</v>
      </c>
      <c r="CG157" s="1353">
        <f>'B1 - Net Exp Profiles'!J157</f>
        <v>0</v>
      </c>
      <c r="CH157" s="1353">
        <f>'B1 - Net Exp Profiles'!K157</f>
        <v>0</v>
      </c>
      <c r="CI157" s="1353">
        <f>'B1 - Net Exp Profiles'!L157</f>
        <v>0</v>
      </c>
      <c r="CJ157" s="1353">
        <f>'B1 - Net Exp Profiles'!M157</f>
        <v>0</v>
      </c>
      <c r="CK157" s="1354">
        <f>'B1 - Net Exp Profiles'!N157</f>
        <v>0</v>
      </c>
      <c r="CL157" s="1208">
        <f>'B1 - Net Exp Profiles'!O157</f>
        <v>0</v>
      </c>
      <c r="CM157" s="1366">
        <f>'B1 - Net Exp Profiles'!P157</f>
        <v>0</v>
      </c>
      <c r="DF157" s="2137">
        <f>'B3 - COVID-19'!A155</f>
        <v>136</v>
      </c>
      <c r="DG157" s="2786" t="str">
        <f>'B3 - COVID-19'!B155</f>
        <v>Other (only use with WG agreement &amp; state SoCNE/I line ref)</v>
      </c>
      <c r="DH157" s="1476">
        <f>'B3 - COVID-19'!C155</f>
        <v>0</v>
      </c>
      <c r="DI157" s="1473">
        <f>'B3 - COVID-19'!D155</f>
        <v>0</v>
      </c>
      <c r="DJ157" s="1473">
        <f>'B3 - COVID-19'!E155</f>
        <v>0</v>
      </c>
      <c r="DK157" s="1473">
        <f>'B3 - COVID-19'!F155</f>
        <v>0</v>
      </c>
      <c r="DL157" s="1473">
        <f>'B3 - COVID-19'!G155</f>
        <v>0</v>
      </c>
      <c r="DM157" s="1473">
        <f>'B3 - COVID-19'!H155</f>
        <v>0</v>
      </c>
      <c r="DN157" s="1473">
        <f>'B3 - COVID-19'!I155</f>
        <v>0</v>
      </c>
      <c r="DO157" s="1473">
        <f>'B3 - COVID-19'!J155</f>
        <v>0</v>
      </c>
      <c r="DP157" s="1473">
        <f>'B3 - COVID-19'!K155</f>
        <v>0</v>
      </c>
      <c r="DQ157" s="1473">
        <f>'B3 - COVID-19'!L155</f>
        <v>0</v>
      </c>
      <c r="DR157" s="1473">
        <f>'B3 - COVID-19'!M155</f>
        <v>0</v>
      </c>
      <c r="DS157" s="1480">
        <f>'B3 - COVID-19'!N155</f>
        <v>0</v>
      </c>
      <c r="DT157" s="2087">
        <f>'B3 - COVID-19'!O155</f>
        <v>0</v>
      </c>
      <c r="DU157" s="2088">
        <f>'B3 - COVID-19'!P155</f>
        <v>0</v>
      </c>
      <c r="DV157" s="85"/>
      <c r="DW157" s="85"/>
      <c r="LL157" s="1281"/>
      <c r="LM157" s="1274"/>
      <c r="LN157" s="1275"/>
      <c r="LO157" s="1276"/>
      <c r="LP157" s="1276"/>
      <c r="LQ157" s="1277"/>
      <c r="LR157" s="1279" t="str">
        <f>'M - Aged Debtors'!G157</f>
        <v>Total outstanding as per MR submission date</v>
      </c>
      <c r="LS157" s="1123">
        <f>'M - Aged Debtors'!H157</f>
        <v>0</v>
      </c>
      <c r="LT157" s="1123">
        <f>'M - Aged Debtors'!I157</f>
        <v>0</v>
      </c>
      <c r="LU157" s="1281"/>
      <c r="LV157" s="1281"/>
      <c r="LX157" s="2891" t="str">
        <f>'N - GMS'!A157</f>
        <v>Primary Care Initiatives</v>
      </c>
      <c r="LY157" s="2892"/>
      <c r="LZ157" s="577">
        <f>'N - GMS'!C157</f>
        <v>115</v>
      </c>
      <c r="MA157" s="2494">
        <f>'N - GMS'!D157</f>
        <v>0</v>
      </c>
      <c r="MB157" s="2494">
        <f>'N - GMS'!E157</f>
        <v>0</v>
      </c>
      <c r="MC157" s="2494">
        <f>'N - GMS'!F157</f>
        <v>0</v>
      </c>
      <c r="MD157" s="71">
        <f>'N - GMS'!G157</f>
        <v>0</v>
      </c>
      <c r="ME157" s="1295"/>
      <c r="MF157" s="2060">
        <f>'N - GMS'!I157</f>
        <v>0</v>
      </c>
    </row>
    <row r="158" spans="76:344" ht="20" customHeight="1">
      <c r="BX158" s="965">
        <f>'B1 - Net Exp Profiles'!A158</f>
        <v>114</v>
      </c>
      <c r="BY158" s="1395" t="str">
        <f>'B1 - Net Exp Profiles'!B158</f>
        <v>HealthCare Services Provided by Other NHS Bodies - Actual/Forecast Gross</v>
      </c>
      <c r="BZ158" s="1348">
        <f>'B1 - Net Exp Profiles'!C158</f>
        <v>0</v>
      </c>
      <c r="CA158" s="1050">
        <f>'B1 - Net Exp Profiles'!D158</f>
        <v>0</v>
      </c>
      <c r="CB158" s="1050">
        <f>'B1 - Net Exp Profiles'!E158</f>
        <v>0</v>
      </c>
      <c r="CC158" s="1050">
        <f>'B1 - Net Exp Profiles'!F158</f>
        <v>0</v>
      </c>
      <c r="CD158" s="1050">
        <f>'B1 - Net Exp Profiles'!G158</f>
        <v>0</v>
      </c>
      <c r="CE158" s="1050">
        <f>'B1 - Net Exp Profiles'!H158</f>
        <v>0</v>
      </c>
      <c r="CF158" s="1050">
        <f>'B1 - Net Exp Profiles'!I158</f>
        <v>0</v>
      </c>
      <c r="CG158" s="1050">
        <f>'B1 - Net Exp Profiles'!J158</f>
        <v>0</v>
      </c>
      <c r="CH158" s="1050">
        <f>'B1 - Net Exp Profiles'!K158</f>
        <v>0</v>
      </c>
      <c r="CI158" s="1050">
        <f>'B1 - Net Exp Profiles'!L158</f>
        <v>0</v>
      </c>
      <c r="CJ158" s="1050">
        <f>'B1 - Net Exp Profiles'!M158</f>
        <v>0</v>
      </c>
      <c r="CK158" s="1050">
        <f>'B1 - Net Exp Profiles'!N158</f>
        <v>0</v>
      </c>
      <c r="CL158" s="1349">
        <f>'B1 - Net Exp Profiles'!O158</f>
        <v>0</v>
      </c>
      <c r="CM158" s="1349">
        <f>'B1 - Net Exp Profiles'!P158</f>
        <v>0</v>
      </c>
      <c r="DF158" s="2137">
        <f>'B3 - COVID-19'!A156</f>
        <v>137</v>
      </c>
      <c r="DG158" s="2786">
        <f>'B3 - COVID-19'!B156</f>
        <v>0</v>
      </c>
      <c r="DH158" s="1476">
        <f>'B3 - COVID-19'!C156</f>
        <v>0</v>
      </c>
      <c r="DI158" s="1473">
        <f>'B3 - COVID-19'!D156</f>
        <v>0</v>
      </c>
      <c r="DJ158" s="1473">
        <f>'B3 - COVID-19'!E156</f>
        <v>0</v>
      </c>
      <c r="DK158" s="1473">
        <f>'B3 - COVID-19'!F156</f>
        <v>0</v>
      </c>
      <c r="DL158" s="1473">
        <f>'B3 - COVID-19'!G156</f>
        <v>0</v>
      </c>
      <c r="DM158" s="1473">
        <f>'B3 - COVID-19'!H156</f>
        <v>0</v>
      </c>
      <c r="DN158" s="1473">
        <f>'B3 - COVID-19'!I156</f>
        <v>0</v>
      </c>
      <c r="DO158" s="1473">
        <f>'B3 - COVID-19'!J156</f>
        <v>0</v>
      </c>
      <c r="DP158" s="1473">
        <f>'B3 - COVID-19'!K156</f>
        <v>0</v>
      </c>
      <c r="DQ158" s="1473">
        <f>'B3 - COVID-19'!L156</f>
        <v>0</v>
      </c>
      <c r="DR158" s="1473">
        <f>'B3 - COVID-19'!M156</f>
        <v>0</v>
      </c>
      <c r="DS158" s="1480">
        <f>'B3 - COVID-19'!N156</f>
        <v>0</v>
      </c>
      <c r="DT158" s="2087">
        <f>'B3 - COVID-19'!O156</f>
        <v>0</v>
      </c>
      <c r="DU158" s="2088">
        <f>'B3 - COVID-19'!P156</f>
        <v>0</v>
      </c>
      <c r="DV158" s="85"/>
      <c r="DW158" s="85"/>
      <c r="LL158" s="1281"/>
      <c r="LM158" s="1274"/>
      <c r="LN158" s="1275"/>
      <c r="LO158" s="1276"/>
      <c r="LP158" s="1276"/>
      <c r="LQ158" s="1277"/>
      <c r="LR158" s="1276"/>
      <c r="LS158" s="1280"/>
      <c r="LT158" s="1280"/>
      <c r="LU158" s="1281"/>
      <c r="LV158" s="1281"/>
      <c r="LX158" s="2891" t="str">
        <f>'N - GMS'!A158</f>
        <v>Salaried GP costs</v>
      </c>
      <c r="LY158" s="2892"/>
      <c r="LZ158" s="577">
        <f>'N - GMS'!C158</f>
        <v>116</v>
      </c>
      <c r="MA158" s="2494">
        <f>'N - GMS'!D158</f>
        <v>0</v>
      </c>
      <c r="MB158" s="2494">
        <f>'N - GMS'!E158</f>
        <v>0</v>
      </c>
      <c r="MC158" s="2494">
        <f>'N - GMS'!F158</f>
        <v>0</v>
      </c>
      <c r="MD158" s="71">
        <f>'N - GMS'!G158</f>
        <v>0</v>
      </c>
      <c r="ME158" s="1295"/>
      <c r="MF158" s="2078">
        <f>'N - GMS'!I158</f>
        <v>0</v>
      </c>
    </row>
    <row r="159" spans="76:344" ht="20" customHeight="1">
      <c r="BX159" s="94">
        <f>'B1 - Net Exp Profiles'!A159</f>
        <v>115</v>
      </c>
      <c r="BY159" s="1396" t="str">
        <f>'B1 - Net Exp Profiles'!B159</f>
        <v>Non HealthCare Services Provided by Other NHS Bodies - Actual/Forecast Gross</v>
      </c>
      <c r="BZ159" s="1350">
        <f>'B1 - Net Exp Profiles'!C159</f>
        <v>0</v>
      </c>
      <c r="CA159" s="967">
        <f>'B1 - Net Exp Profiles'!D159</f>
        <v>0</v>
      </c>
      <c r="CB159" s="967">
        <f>'B1 - Net Exp Profiles'!E159</f>
        <v>0</v>
      </c>
      <c r="CC159" s="967">
        <f>'B1 - Net Exp Profiles'!F159</f>
        <v>0</v>
      </c>
      <c r="CD159" s="967">
        <f>'B1 - Net Exp Profiles'!G159</f>
        <v>0</v>
      </c>
      <c r="CE159" s="967">
        <f>'B1 - Net Exp Profiles'!H159</f>
        <v>0</v>
      </c>
      <c r="CF159" s="967">
        <f>'B1 - Net Exp Profiles'!I159</f>
        <v>0</v>
      </c>
      <c r="CG159" s="967">
        <f>'B1 - Net Exp Profiles'!J159</f>
        <v>0</v>
      </c>
      <c r="CH159" s="967">
        <f>'B1 - Net Exp Profiles'!K159</f>
        <v>0</v>
      </c>
      <c r="CI159" s="967">
        <f>'B1 - Net Exp Profiles'!L159</f>
        <v>0</v>
      </c>
      <c r="CJ159" s="967">
        <f>'B1 - Net Exp Profiles'!M159</f>
        <v>0</v>
      </c>
      <c r="CK159" s="967">
        <f>'B1 - Net Exp Profiles'!N159</f>
        <v>0</v>
      </c>
      <c r="CL159" s="1349">
        <f>'B1 - Net Exp Profiles'!O159</f>
        <v>0</v>
      </c>
      <c r="CM159" s="1349">
        <f>'B1 - Net Exp Profiles'!P159</f>
        <v>0</v>
      </c>
      <c r="DF159" s="2137">
        <f>'B3 - COVID-19'!A157</f>
        <v>138</v>
      </c>
      <c r="DG159" s="2786">
        <f>'B3 - COVID-19'!B157</f>
        <v>0</v>
      </c>
      <c r="DH159" s="1476">
        <f>'B3 - COVID-19'!C157</f>
        <v>0</v>
      </c>
      <c r="DI159" s="1473">
        <f>'B3 - COVID-19'!D157</f>
        <v>0</v>
      </c>
      <c r="DJ159" s="1473">
        <f>'B3 - COVID-19'!E157</f>
        <v>0</v>
      </c>
      <c r="DK159" s="1473">
        <f>'B3 - COVID-19'!F157</f>
        <v>0</v>
      </c>
      <c r="DL159" s="1473">
        <f>'B3 - COVID-19'!G157</f>
        <v>0</v>
      </c>
      <c r="DM159" s="1473">
        <f>'B3 - COVID-19'!H157</f>
        <v>0</v>
      </c>
      <c r="DN159" s="1473">
        <f>'B3 - COVID-19'!I157</f>
        <v>0</v>
      </c>
      <c r="DO159" s="1473">
        <f>'B3 - COVID-19'!J157</f>
        <v>0</v>
      </c>
      <c r="DP159" s="1473">
        <f>'B3 - COVID-19'!K157</f>
        <v>0</v>
      </c>
      <c r="DQ159" s="1473">
        <f>'B3 - COVID-19'!L157</f>
        <v>0</v>
      </c>
      <c r="DR159" s="1473">
        <f>'B3 - COVID-19'!M157</f>
        <v>0</v>
      </c>
      <c r="DS159" s="1480">
        <f>'B3 - COVID-19'!N157</f>
        <v>0</v>
      </c>
      <c r="DT159" s="2087">
        <f>'B3 - COVID-19'!O157</f>
        <v>0</v>
      </c>
      <c r="DU159" s="2088">
        <f>'B3 - COVID-19'!P157</f>
        <v>0</v>
      </c>
      <c r="DV159" s="85"/>
      <c r="DW159" s="85"/>
      <c r="LL159" s="1281"/>
      <c r="LM159" s="1274"/>
      <c r="LN159" s="1275"/>
      <c r="LO159" s="1276"/>
      <c r="LP159" s="1276"/>
      <c r="LQ159" s="1277"/>
      <c r="LR159" s="1276"/>
      <c r="LS159" s="1280"/>
      <c r="LT159" s="1280"/>
      <c r="LU159" s="1281"/>
      <c r="LV159" s="1281"/>
      <c r="LX159" s="2115" t="str">
        <f>'N - GMS'!A159</f>
        <v>Stationery &amp; Distribution</v>
      </c>
      <c r="LY159" s="671"/>
      <c r="LZ159" s="577">
        <f>'N - GMS'!C159</f>
        <v>117</v>
      </c>
      <c r="MA159" s="2494">
        <f>'N - GMS'!D159</f>
        <v>0</v>
      </c>
      <c r="MB159" s="2494">
        <f>'N - GMS'!E159</f>
        <v>0</v>
      </c>
      <c r="MC159" s="2494">
        <f>'N - GMS'!F159</f>
        <v>0</v>
      </c>
      <c r="MD159" s="71">
        <f>'N - GMS'!G159</f>
        <v>0</v>
      </c>
      <c r="ME159" s="1295"/>
      <c r="MF159" s="2078">
        <f>'N - GMS'!I159</f>
        <v>0</v>
      </c>
    </row>
    <row r="160" spans="76:344" ht="20" customHeight="1" thickBot="1">
      <c r="BX160" s="94">
        <f>'B1 - Net Exp Profiles'!A160</f>
        <v>116</v>
      </c>
      <c r="BY160" s="1397" t="str">
        <f>'B1 - Net Exp Profiles'!B160</f>
        <v>Other Private &amp; Voluntary - Actual/Forecast Gross</v>
      </c>
      <c r="BZ160" s="1350">
        <f>'B1 - Net Exp Profiles'!C160</f>
        <v>0</v>
      </c>
      <c r="CA160" s="967">
        <f>'B1 - Net Exp Profiles'!D160</f>
        <v>0</v>
      </c>
      <c r="CB160" s="967">
        <f>'B1 - Net Exp Profiles'!E160</f>
        <v>0</v>
      </c>
      <c r="CC160" s="967">
        <f>'B1 - Net Exp Profiles'!F160</f>
        <v>0</v>
      </c>
      <c r="CD160" s="967">
        <f>'B1 - Net Exp Profiles'!G160</f>
        <v>0</v>
      </c>
      <c r="CE160" s="967">
        <f>'B1 - Net Exp Profiles'!H160</f>
        <v>0</v>
      </c>
      <c r="CF160" s="967">
        <f>'B1 - Net Exp Profiles'!I160</f>
        <v>0</v>
      </c>
      <c r="CG160" s="967">
        <f>'B1 - Net Exp Profiles'!J160</f>
        <v>0</v>
      </c>
      <c r="CH160" s="967">
        <f>'B1 - Net Exp Profiles'!K160</f>
        <v>0</v>
      </c>
      <c r="CI160" s="967">
        <f>'B1 - Net Exp Profiles'!L160</f>
        <v>0</v>
      </c>
      <c r="CJ160" s="967">
        <f>'B1 - Net Exp Profiles'!M160</f>
        <v>0</v>
      </c>
      <c r="CK160" s="967">
        <f>'B1 - Net Exp Profiles'!N160</f>
        <v>0</v>
      </c>
      <c r="CL160" s="1349">
        <f>'B1 - Net Exp Profiles'!O160</f>
        <v>0</v>
      </c>
      <c r="CM160" s="1349">
        <f>'B1 - Net Exp Profiles'!P160</f>
        <v>0</v>
      </c>
      <c r="DF160" s="2137">
        <f>'B3 - COVID-19'!A158</f>
        <v>139</v>
      </c>
      <c r="DG160" s="2786">
        <f>'B3 - COVID-19'!B158</f>
        <v>0</v>
      </c>
      <c r="DH160" s="1476">
        <f>'B3 - COVID-19'!C158</f>
        <v>0</v>
      </c>
      <c r="DI160" s="1473">
        <f>'B3 - COVID-19'!D158</f>
        <v>0</v>
      </c>
      <c r="DJ160" s="1473">
        <f>'B3 - COVID-19'!E158</f>
        <v>0</v>
      </c>
      <c r="DK160" s="1473">
        <f>'B3 - COVID-19'!F158</f>
        <v>0</v>
      </c>
      <c r="DL160" s="1473">
        <f>'B3 - COVID-19'!G158</f>
        <v>0</v>
      </c>
      <c r="DM160" s="1473">
        <f>'B3 - COVID-19'!H158</f>
        <v>0</v>
      </c>
      <c r="DN160" s="1473">
        <f>'B3 - COVID-19'!I158</f>
        <v>0</v>
      </c>
      <c r="DO160" s="1473">
        <f>'B3 - COVID-19'!J158</f>
        <v>0</v>
      </c>
      <c r="DP160" s="1473">
        <f>'B3 - COVID-19'!K158</f>
        <v>0</v>
      </c>
      <c r="DQ160" s="1473">
        <f>'B3 - COVID-19'!L158</f>
        <v>0</v>
      </c>
      <c r="DR160" s="1473">
        <f>'B3 - COVID-19'!M158</f>
        <v>0</v>
      </c>
      <c r="DS160" s="1480">
        <f>'B3 - COVID-19'!N158</f>
        <v>0</v>
      </c>
      <c r="DT160" s="2087">
        <f>'B3 - COVID-19'!O158</f>
        <v>0</v>
      </c>
      <c r="DU160" s="2088">
        <f>'B3 - COVID-19'!P158</f>
        <v>0</v>
      </c>
      <c r="DV160" s="85"/>
      <c r="DW160" s="85"/>
      <c r="LL160" s="1281"/>
      <c r="LM160" s="1274"/>
      <c r="LN160" s="1275"/>
      <c r="LO160" s="1276"/>
      <c r="LP160" s="1276"/>
      <c r="LQ160" s="1277"/>
      <c r="LR160" s="1276"/>
      <c r="LS160" s="1280"/>
      <c r="LT160" s="1280"/>
      <c r="LU160" s="1281"/>
      <c r="LV160" s="1281"/>
      <c r="LX160" s="2891" t="str">
        <f>'N - GMS'!A160</f>
        <v>Training</v>
      </c>
      <c r="LY160" s="2892"/>
      <c r="LZ160" s="577">
        <f>'N - GMS'!C160</f>
        <v>118</v>
      </c>
      <c r="MA160" s="2494">
        <f>'N - GMS'!D160</f>
        <v>0</v>
      </c>
      <c r="MB160" s="2494">
        <f>'N - GMS'!E160</f>
        <v>0</v>
      </c>
      <c r="MC160" s="2494">
        <f>'N - GMS'!F160</f>
        <v>0</v>
      </c>
      <c r="MD160" s="71">
        <f>'N - GMS'!G160</f>
        <v>0</v>
      </c>
      <c r="ME160" s="1295"/>
      <c r="MF160" s="2742">
        <f>'N - GMS'!I160</f>
        <v>0</v>
      </c>
    </row>
    <row r="161" spans="76:344" ht="20" customHeight="1" thickBot="1">
      <c r="BX161" s="94">
        <f>'B1 - Net Exp Profiles'!A161</f>
        <v>117</v>
      </c>
      <c r="BY161" s="1397" t="str">
        <f>'B1 - Net Exp Profiles'!B161</f>
        <v>Joint Financing &amp; Other - Actual/Forecast Gross</v>
      </c>
      <c r="BZ161" s="1351">
        <f>'B1 - Net Exp Profiles'!C161</f>
        <v>0</v>
      </c>
      <c r="CA161" s="1321">
        <f>'B1 - Net Exp Profiles'!D161</f>
        <v>0</v>
      </c>
      <c r="CB161" s="1321">
        <f>'B1 - Net Exp Profiles'!E161</f>
        <v>0</v>
      </c>
      <c r="CC161" s="1321">
        <f>'B1 - Net Exp Profiles'!F161</f>
        <v>0</v>
      </c>
      <c r="CD161" s="1321">
        <f>'B1 - Net Exp Profiles'!G161</f>
        <v>0</v>
      </c>
      <c r="CE161" s="1321">
        <f>'B1 - Net Exp Profiles'!H161</f>
        <v>0</v>
      </c>
      <c r="CF161" s="1321">
        <f>'B1 - Net Exp Profiles'!I161</f>
        <v>0</v>
      </c>
      <c r="CG161" s="1321">
        <f>'B1 - Net Exp Profiles'!J161</f>
        <v>0</v>
      </c>
      <c r="CH161" s="1321">
        <f>'B1 - Net Exp Profiles'!K161</f>
        <v>0</v>
      </c>
      <c r="CI161" s="1321">
        <f>'B1 - Net Exp Profiles'!L161</f>
        <v>0</v>
      </c>
      <c r="CJ161" s="1321">
        <f>'B1 - Net Exp Profiles'!M161</f>
        <v>0</v>
      </c>
      <c r="CK161" s="1321">
        <f>'B1 - Net Exp Profiles'!N161</f>
        <v>0</v>
      </c>
      <c r="CL161" s="1349">
        <f>'B1 - Net Exp Profiles'!O161</f>
        <v>0</v>
      </c>
      <c r="CM161" s="1349">
        <f>'B1 - Net Exp Profiles'!P161</f>
        <v>0</v>
      </c>
      <c r="DF161" s="2171">
        <f>'B3 - COVID-19'!A159</f>
        <v>140</v>
      </c>
      <c r="DG161" s="2147" t="str">
        <f>'B3 - COVID-19'!B159</f>
        <v>Sub total Field Hospital / Surge Non Pay</v>
      </c>
      <c r="DH161" s="2148">
        <f>'B3 - COVID-19'!C159</f>
        <v>0</v>
      </c>
      <c r="DI161" s="2148">
        <f>'B3 - COVID-19'!D159</f>
        <v>0</v>
      </c>
      <c r="DJ161" s="2148">
        <f>'B3 - COVID-19'!E159</f>
        <v>0</v>
      </c>
      <c r="DK161" s="2148">
        <f>'B3 - COVID-19'!F159</f>
        <v>0</v>
      </c>
      <c r="DL161" s="2148">
        <f>'B3 - COVID-19'!G159</f>
        <v>0</v>
      </c>
      <c r="DM161" s="2148">
        <f>'B3 - COVID-19'!H159</f>
        <v>0</v>
      </c>
      <c r="DN161" s="2148">
        <f>'B3 - COVID-19'!I159</f>
        <v>0</v>
      </c>
      <c r="DO161" s="2148">
        <f>'B3 - COVID-19'!J159</f>
        <v>0</v>
      </c>
      <c r="DP161" s="2148">
        <f>'B3 - COVID-19'!K159</f>
        <v>0</v>
      </c>
      <c r="DQ161" s="2148">
        <f>'B3 - COVID-19'!L159</f>
        <v>0</v>
      </c>
      <c r="DR161" s="2148">
        <f>'B3 - COVID-19'!M159</f>
        <v>0</v>
      </c>
      <c r="DS161" s="2148">
        <f>'B3 - COVID-19'!N159</f>
        <v>0</v>
      </c>
      <c r="DT161" s="2148">
        <f>'B3 - COVID-19'!O159</f>
        <v>0</v>
      </c>
      <c r="DU161" s="2148">
        <f>'B3 - COVID-19'!P159</f>
        <v>0</v>
      </c>
      <c r="DV161" s="85"/>
      <c r="DW161" s="85"/>
      <c r="LL161" s="1281"/>
      <c r="LM161" s="1274"/>
      <c r="LN161" s="1275"/>
      <c r="LO161" s="1276"/>
      <c r="LP161" s="1276"/>
      <c r="LQ161" s="1277"/>
      <c r="LR161" s="1276"/>
      <c r="LS161" s="1280"/>
      <c r="LT161" s="1280"/>
      <c r="LU161" s="1281"/>
      <c r="LV161" s="1281"/>
      <c r="LX161" s="2891" t="str">
        <f>'N - GMS'!A161</f>
        <v>Translation fees</v>
      </c>
      <c r="LY161" s="2892"/>
      <c r="LZ161" s="577">
        <f>'N - GMS'!C161</f>
        <v>119</v>
      </c>
      <c r="MA161" s="2494">
        <f>'N - GMS'!D161</f>
        <v>0</v>
      </c>
      <c r="MB161" s="2494">
        <f>'N - GMS'!E161</f>
        <v>0</v>
      </c>
      <c r="MC161" s="2494">
        <f>'N - GMS'!F161</f>
        <v>0</v>
      </c>
      <c r="MD161" s="71">
        <f>'N - GMS'!G161</f>
        <v>0</v>
      </c>
      <c r="ME161" s="1295"/>
      <c r="MF161" s="2060">
        <f>'N - GMS'!I161</f>
        <v>0</v>
      </c>
    </row>
    <row r="162" spans="76:344" ht="20" customHeight="1" thickBot="1">
      <c r="BX162" s="97">
        <f>'B1 - Net Exp Profiles'!A162</f>
        <v>118</v>
      </c>
      <c r="BY162" s="1410" t="str">
        <f>'B1 - Net Exp Profiles'!B162</f>
        <v xml:space="preserve">Additional Other Costs due to Covid-19 - Actual/Forecast </v>
      </c>
      <c r="BZ162" s="2794">
        <f>'B1 - Net Exp Profiles'!C162</f>
        <v>0</v>
      </c>
      <c r="CA162" s="1321">
        <f>'B1 - Net Exp Profiles'!D162</f>
        <v>0</v>
      </c>
      <c r="CB162" s="1321">
        <f>'B1 - Net Exp Profiles'!E162</f>
        <v>0</v>
      </c>
      <c r="CC162" s="1321">
        <f>'B1 - Net Exp Profiles'!F162</f>
        <v>0</v>
      </c>
      <c r="CD162" s="1321">
        <f>'B1 - Net Exp Profiles'!G162</f>
        <v>0</v>
      </c>
      <c r="CE162" s="1321">
        <f>'B1 - Net Exp Profiles'!H162</f>
        <v>0</v>
      </c>
      <c r="CF162" s="1321">
        <f>'B1 - Net Exp Profiles'!I162</f>
        <v>0</v>
      </c>
      <c r="CG162" s="1321">
        <f>'B1 - Net Exp Profiles'!J162</f>
        <v>0</v>
      </c>
      <c r="CH162" s="1321">
        <f>'B1 - Net Exp Profiles'!K162</f>
        <v>0</v>
      </c>
      <c r="CI162" s="1321">
        <f>'B1 - Net Exp Profiles'!L162</f>
        <v>0</v>
      </c>
      <c r="CJ162" s="1321">
        <f>'B1 - Net Exp Profiles'!M162</f>
        <v>0</v>
      </c>
      <c r="CK162" s="1321">
        <f>'B1 - Net Exp Profiles'!N162</f>
        <v>0</v>
      </c>
      <c r="CL162" s="1349">
        <f>'B1 - Net Exp Profiles'!O162</f>
        <v>0</v>
      </c>
      <c r="CM162" s="1349">
        <f>'B1 - Net Exp Profiles'!P162</f>
        <v>0</v>
      </c>
      <c r="DF162" s="2171">
        <f>'B3 - COVID-19'!A160</f>
        <v>141</v>
      </c>
      <c r="DG162" s="2147" t="str">
        <f>'B3 - COVID-19'!B160</f>
        <v>TOTAL FIELD HOSPITAL / SURGE EXPENDITURE</v>
      </c>
      <c r="DH162" s="2159">
        <f>'B3 - COVID-19'!C160</f>
        <v>0</v>
      </c>
      <c r="DI162" s="1487">
        <f>'B3 - COVID-19'!D160</f>
        <v>0</v>
      </c>
      <c r="DJ162" s="1487">
        <f>'B3 - COVID-19'!E160</f>
        <v>0</v>
      </c>
      <c r="DK162" s="1487">
        <f>'B3 - COVID-19'!F160</f>
        <v>0</v>
      </c>
      <c r="DL162" s="1487">
        <f>'B3 - COVID-19'!G160</f>
        <v>0</v>
      </c>
      <c r="DM162" s="1487">
        <f>'B3 - COVID-19'!H160</f>
        <v>0</v>
      </c>
      <c r="DN162" s="1487">
        <f>'B3 - COVID-19'!I160</f>
        <v>0</v>
      </c>
      <c r="DO162" s="1487">
        <f>'B3 - COVID-19'!J160</f>
        <v>0</v>
      </c>
      <c r="DP162" s="1487">
        <f>'B3 - COVID-19'!K160</f>
        <v>0</v>
      </c>
      <c r="DQ162" s="1487">
        <f>'B3 - COVID-19'!L160</f>
        <v>0</v>
      </c>
      <c r="DR162" s="1487">
        <f>'B3 - COVID-19'!M160</f>
        <v>0</v>
      </c>
      <c r="DS162" s="2160">
        <f>'B3 - COVID-19'!N160</f>
        <v>0</v>
      </c>
      <c r="DT162" s="1487">
        <f>'B3 - COVID-19'!O160</f>
        <v>0</v>
      </c>
      <c r="DU162" s="2091">
        <f>'B3 - COVID-19'!P160</f>
        <v>0</v>
      </c>
      <c r="DV162" s="85"/>
      <c r="DW162" s="85"/>
      <c r="LL162" s="1281"/>
      <c r="LM162" s="1274"/>
      <c r="LN162" s="1275"/>
      <c r="LO162" s="1276"/>
      <c r="LP162" s="1276"/>
      <c r="LQ162" s="1277"/>
      <c r="LR162" s="1276"/>
      <c r="LS162" s="1280"/>
      <c r="LT162" s="1280"/>
      <c r="LU162" s="1281"/>
      <c r="LV162" s="1281"/>
      <c r="LX162" s="2887" t="str">
        <f>'N - GMS'!A162</f>
        <v>COVID vaccination payments to GP practices</v>
      </c>
      <c r="LY162" s="2888"/>
      <c r="LZ162" s="577">
        <f>'N - GMS'!C162</f>
        <v>120</v>
      </c>
      <c r="MA162" s="2494">
        <f>'N - GMS'!D162</f>
        <v>0</v>
      </c>
      <c r="MB162" s="2494">
        <f>'N - GMS'!E162</f>
        <v>0</v>
      </c>
      <c r="MC162" s="2494">
        <f>'N - GMS'!F162</f>
        <v>0</v>
      </c>
      <c r="MD162" s="71">
        <f>'N - GMS'!G162</f>
        <v>0</v>
      </c>
      <c r="ME162" s="1295"/>
      <c r="MF162" s="2078">
        <f>'N - GMS'!I162</f>
        <v>0</v>
      </c>
    </row>
    <row r="163" spans="76:344" ht="20" customHeight="1" thickBot="1">
      <c r="BX163" s="97">
        <f>'B1 - Net Exp Profiles'!A163</f>
        <v>119</v>
      </c>
      <c r="BY163" s="1397" t="str">
        <f>'B1 - Net Exp Profiles'!B163</f>
        <v>Committed Reserves - Other - Forecast</v>
      </c>
      <c r="BZ163" s="1351">
        <f>'B1 - Net Exp Profiles'!C163</f>
        <v>0</v>
      </c>
      <c r="CA163" s="1321">
        <f>'B1 - Net Exp Profiles'!D163</f>
        <v>0</v>
      </c>
      <c r="CB163" s="1321">
        <f>'B1 - Net Exp Profiles'!E163</f>
        <v>0</v>
      </c>
      <c r="CC163" s="1321">
        <f>'B1 - Net Exp Profiles'!F163</f>
        <v>0</v>
      </c>
      <c r="CD163" s="1321">
        <f>'B1 - Net Exp Profiles'!G163</f>
        <v>0</v>
      </c>
      <c r="CE163" s="1321">
        <f>'B1 - Net Exp Profiles'!H163</f>
        <v>0</v>
      </c>
      <c r="CF163" s="1321">
        <f>'B1 - Net Exp Profiles'!I163</f>
        <v>0</v>
      </c>
      <c r="CG163" s="1321">
        <f>'B1 - Net Exp Profiles'!J163</f>
        <v>0</v>
      </c>
      <c r="CH163" s="1321">
        <f>'B1 - Net Exp Profiles'!K163</f>
        <v>0</v>
      </c>
      <c r="CI163" s="1321">
        <f>'B1 - Net Exp Profiles'!L163</f>
        <v>0</v>
      </c>
      <c r="CJ163" s="1321">
        <f>'B1 - Net Exp Profiles'!M163</f>
        <v>0</v>
      </c>
      <c r="CK163" s="1321">
        <f>'B1 - Net Exp Profiles'!N163</f>
        <v>0</v>
      </c>
      <c r="CL163" s="1349">
        <f>'B1 - Net Exp Profiles'!O163</f>
        <v>0</v>
      </c>
      <c r="CM163" s="1349">
        <f>'B1 - Net Exp Profiles'!P163</f>
        <v>0</v>
      </c>
      <c r="DF163" s="2771"/>
      <c r="DG163" s="2163"/>
      <c r="DH163" s="2167"/>
      <c r="DI163" s="2167"/>
      <c r="DJ163" s="2167"/>
      <c r="DK163" s="2167"/>
      <c r="DL163" s="2167"/>
      <c r="DM163" s="2167"/>
      <c r="DN163" s="2167"/>
      <c r="DO163" s="2167"/>
      <c r="DP163" s="2167"/>
      <c r="DQ163" s="2167"/>
      <c r="DR163" s="2167"/>
      <c r="DS163" s="2167"/>
      <c r="DT163" s="2167"/>
      <c r="DU163" s="2167"/>
      <c r="DV163" s="85"/>
      <c r="DW163" s="85"/>
      <c r="LL163" s="1281"/>
      <c r="LM163" s="1274"/>
      <c r="LN163" s="1275"/>
      <c r="LO163" s="1276"/>
      <c r="LP163" s="1276"/>
      <c r="LQ163" s="1277"/>
      <c r="LR163" s="1276"/>
      <c r="LS163" s="1280"/>
      <c r="LT163" s="1280"/>
      <c r="LU163" s="1281"/>
      <c r="LV163" s="1281"/>
      <c r="LX163" s="2887">
        <f>'N - GMS'!A163</f>
        <v>0</v>
      </c>
      <c r="LY163" s="2888"/>
      <c r="LZ163" s="577">
        <f>'N - GMS'!C163</f>
        <v>121</v>
      </c>
      <c r="MA163" s="2494">
        <f>'N - GMS'!D163</f>
        <v>0</v>
      </c>
      <c r="MB163" s="2494">
        <f>'N - GMS'!E163</f>
        <v>0</v>
      </c>
      <c r="MC163" s="2494">
        <f>'N - GMS'!F163</f>
        <v>0</v>
      </c>
      <c r="MD163" s="71">
        <f>'N - GMS'!G163</f>
        <v>0</v>
      </c>
      <c r="ME163" s="1295"/>
      <c r="MF163" s="2078">
        <f>'N - GMS'!I163</f>
        <v>0</v>
      </c>
    </row>
    <row r="164" spans="76:344" ht="20" customHeight="1" thickBot="1">
      <c r="BX164" s="155">
        <f>'B1 - Net Exp Profiles'!A164</f>
        <v>120</v>
      </c>
      <c r="BY164" s="1416" t="str">
        <f>'B1 - Net Exp Profiles'!B164</f>
        <v>Total Gross Commissioned Services Expenditure - Actual/Forecast</v>
      </c>
      <c r="BZ164" s="1352">
        <f>'B1 - Net Exp Profiles'!C164</f>
        <v>0</v>
      </c>
      <c r="CA164" s="1353">
        <f>'B1 - Net Exp Profiles'!D164</f>
        <v>0</v>
      </c>
      <c r="CB164" s="1353">
        <f>'B1 - Net Exp Profiles'!E164</f>
        <v>0</v>
      </c>
      <c r="CC164" s="1353">
        <f>'B1 - Net Exp Profiles'!F164</f>
        <v>0</v>
      </c>
      <c r="CD164" s="1353">
        <f>'B1 - Net Exp Profiles'!G164</f>
        <v>0</v>
      </c>
      <c r="CE164" s="1353">
        <f>'B1 - Net Exp Profiles'!H164</f>
        <v>0</v>
      </c>
      <c r="CF164" s="1353">
        <f>'B1 - Net Exp Profiles'!I164</f>
        <v>0</v>
      </c>
      <c r="CG164" s="1353">
        <f>'B1 - Net Exp Profiles'!J164</f>
        <v>0</v>
      </c>
      <c r="CH164" s="1353">
        <f>'B1 - Net Exp Profiles'!K164</f>
        <v>0</v>
      </c>
      <c r="CI164" s="1353">
        <f>'B1 - Net Exp Profiles'!L164</f>
        <v>0</v>
      </c>
      <c r="CJ164" s="1353">
        <f>'B1 - Net Exp Profiles'!M164</f>
        <v>0</v>
      </c>
      <c r="CK164" s="1353">
        <f>'B1 - Net Exp Profiles'!N164</f>
        <v>0</v>
      </c>
      <c r="CL164" s="1353">
        <f>'B1 - Net Exp Profiles'!O164</f>
        <v>0</v>
      </c>
      <c r="CM164" s="1354">
        <f>'B1 - Net Exp Profiles'!P164</f>
        <v>0</v>
      </c>
      <c r="DF164" s="2171">
        <f>'B3 - COVID-19'!A162</f>
        <v>142</v>
      </c>
      <c r="DG164" s="2147" t="str">
        <f>'B3 - COVID-19'!B162</f>
        <v>PLANNED FIELD HOSPITAL / SURGE EXPENDITURE (In Opening Plan)</v>
      </c>
      <c r="DH164" s="2775">
        <f>'B3 - COVID-19'!C162</f>
        <v>0</v>
      </c>
      <c r="DI164" s="2776">
        <f>'B3 - COVID-19'!D162</f>
        <v>0</v>
      </c>
      <c r="DJ164" s="2776">
        <f>'B3 - COVID-19'!E162</f>
        <v>0</v>
      </c>
      <c r="DK164" s="2776">
        <f>'B3 - COVID-19'!F162</f>
        <v>0</v>
      </c>
      <c r="DL164" s="2776">
        <f>'B3 - COVID-19'!G162</f>
        <v>0</v>
      </c>
      <c r="DM164" s="2776">
        <f>'B3 - COVID-19'!H162</f>
        <v>0</v>
      </c>
      <c r="DN164" s="2776">
        <f>'B3 - COVID-19'!I162</f>
        <v>0</v>
      </c>
      <c r="DO164" s="2776">
        <f>'B3 - COVID-19'!J162</f>
        <v>0</v>
      </c>
      <c r="DP164" s="2776">
        <f>'B3 - COVID-19'!K162</f>
        <v>0</v>
      </c>
      <c r="DQ164" s="2776">
        <f>'B3 - COVID-19'!L162</f>
        <v>0</v>
      </c>
      <c r="DR164" s="2776">
        <f>'B3 - COVID-19'!M162</f>
        <v>0</v>
      </c>
      <c r="DS164" s="2777">
        <f>'B3 - COVID-19'!N162</f>
        <v>0</v>
      </c>
      <c r="DT164" s="1244">
        <f>'B3 - COVID-19'!O162</f>
        <v>0</v>
      </c>
      <c r="DU164" s="1469">
        <f>'B3 - COVID-19'!P162</f>
        <v>0</v>
      </c>
      <c r="DV164" s="85"/>
      <c r="DW164" s="85"/>
      <c r="LL164" s="1281"/>
      <c r="LM164" s="1274"/>
      <c r="LN164" s="1275"/>
      <c r="LO164" s="1276"/>
      <c r="LP164" s="1276"/>
      <c r="LQ164" s="1277"/>
      <c r="LR164" s="1276"/>
      <c r="LS164" s="1280"/>
      <c r="LT164" s="1280"/>
      <c r="LU164" s="1281"/>
      <c r="LV164" s="1281"/>
      <c r="LX164" s="2887">
        <f>'N - GMS'!A164</f>
        <v>0</v>
      </c>
      <c r="LY164" s="2888"/>
      <c r="LZ164" s="577">
        <f>'N - GMS'!C164</f>
        <v>122</v>
      </c>
      <c r="MA164" s="2494">
        <f>'N - GMS'!D164</f>
        <v>0</v>
      </c>
      <c r="MB164" s="2494">
        <f>'N - GMS'!E164</f>
        <v>0</v>
      </c>
      <c r="MC164" s="2494">
        <f>'N - GMS'!F164</f>
        <v>0</v>
      </c>
      <c r="MD164" s="71">
        <f>'N - GMS'!G164</f>
        <v>0</v>
      </c>
      <c r="ME164" s="1295"/>
      <c r="MF164" s="2078">
        <f>'N - GMS'!I164</f>
        <v>0</v>
      </c>
    </row>
    <row r="165" spans="76:344" ht="20" customHeight="1" thickBot="1">
      <c r="BX165" s="1323">
        <f>'B1 - Net Exp Profiles'!A165</f>
        <v>121</v>
      </c>
      <c r="BY165" s="1401" t="str">
        <f>'B1 - Net Exp Profiles'!B165</f>
        <v>Gross Commissioned Services Expenditure Movement</v>
      </c>
      <c r="BZ165" s="1352">
        <f>'B1 - Net Exp Profiles'!C165</f>
        <v>0</v>
      </c>
      <c r="CA165" s="1353">
        <f>'B1 - Net Exp Profiles'!D165</f>
        <v>0</v>
      </c>
      <c r="CB165" s="1353">
        <f>'B1 - Net Exp Profiles'!E165</f>
        <v>0</v>
      </c>
      <c r="CC165" s="1353">
        <f>'B1 - Net Exp Profiles'!F165</f>
        <v>0</v>
      </c>
      <c r="CD165" s="1353">
        <f>'B1 - Net Exp Profiles'!G165</f>
        <v>0</v>
      </c>
      <c r="CE165" s="1353">
        <f>'B1 - Net Exp Profiles'!H165</f>
        <v>0</v>
      </c>
      <c r="CF165" s="1353">
        <f>'B1 - Net Exp Profiles'!I165</f>
        <v>0</v>
      </c>
      <c r="CG165" s="1353">
        <f>'B1 - Net Exp Profiles'!J165</f>
        <v>0</v>
      </c>
      <c r="CH165" s="1353">
        <f>'B1 - Net Exp Profiles'!K165</f>
        <v>0</v>
      </c>
      <c r="CI165" s="1353">
        <f>'B1 - Net Exp Profiles'!L165</f>
        <v>0</v>
      </c>
      <c r="CJ165" s="1353">
        <f>'B1 - Net Exp Profiles'!M165</f>
        <v>0</v>
      </c>
      <c r="CK165" s="1353">
        <f>'B1 - Net Exp Profiles'!N165</f>
        <v>0</v>
      </c>
      <c r="CL165" s="1353">
        <f>'B1 - Net Exp Profiles'!O165</f>
        <v>0</v>
      </c>
      <c r="CM165" s="1354">
        <f>'B1 - Net Exp Profiles'!P165</f>
        <v>0</v>
      </c>
      <c r="DF165" s="2171">
        <f>'B3 - COVID-19'!A163</f>
        <v>143</v>
      </c>
      <c r="DG165" s="2147" t="str">
        <f>'B3 - COVID-19'!B163</f>
        <v xml:space="preserve">MOVEMENT FROM OPENING PLANNED FIELD HOSPITAL / SURGE EXPENDITURE </v>
      </c>
      <c r="DH165" s="2148">
        <f>'B3 - COVID-19'!C163</f>
        <v>0</v>
      </c>
      <c r="DI165" s="2148">
        <f>'B3 - COVID-19'!D163</f>
        <v>0</v>
      </c>
      <c r="DJ165" s="2148">
        <f>'B3 - COVID-19'!E163</f>
        <v>0</v>
      </c>
      <c r="DK165" s="2148">
        <f>'B3 - COVID-19'!F163</f>
        <v>0</v>
      </c>
      <c r="DL165" s="2148">
        <f>'B3 - COVID-19'!G163</f>
        <v>0</v>
      </c>
      <c r="DM165" s="2148">
        <f>'B3 - COVID-19'!H163</f>
        <v>0</v>
      </c>
      <c r="DN165" s="2148">
        <f>'B3 - COVID-19'!I163</f>
        <v>0</v>
      </c>
      <c r="DO165" s="2148">
        <f>'B3 - COVID-19'!J163</f>
        <v>0</v>
      </c>
      <c r="DP165" s="2148">
        <f>'B3 - COVID-19'!K163</f>
        <v>0</v>
      </c>
      <c r="DQ165" s="2148">
        <f>'B3 - COVID-19'!L163</f>
        <v>0</v>
      </c>
      <c r="DR165" s="2148">
        <f>'B3 - COVID-19'!M163</f>
        <v>0</v>
      </c>
      <c r="DS165" s="2148">
        <f>'B3 - COVID-19'!N163</f>
        <v>0</v>
      </c>
      <c r="DT165" s="2148">
        <f>'B3 - COVID-19'!O163</f>
        <v>0</v>
      </c>
      <c r="DU165" s="2149">
        <f>'B3 - COVID-19'!P163</f>
        <v>0</v>
      </c>
      <c r="DV165" s="85"/>
      <c r="DW165" s="85"/>
      <c r="LL165" s="1281"/>
      <c r="LM165" s="1274"/>
      <c r="LN165" s="1275"/>
      <c r="LO165" s="1276"/>
      <c r="LP165" s="1276"/>
      <c r="LQ165" s="1277"/>
      <c r="LR165" s="1276"/>
      <c r="LS165" s="1280"/>
      <c r="LT165" s="1280"/>
      <c r="LU165" s="1281"/>
      <c r="LV165" s="1281"/>
      <c r="LX165" s="2887">
        <f>'N - GMS'!A165</f>
        <v>0</v>
      </c>
      <c r="LY165" s="2888"/>
      <c r="LZ165" s="577">
        <f>'N - GMS'!C165</f>
        <v>123</v>
      </c>
      <c r="MA165" s="2494">
        <f>'N - GMS'!D165</f>
        <v>0</v>
      </c>
      <c r="MB165" s="2494">
        <f>'N - GMS'!E165</f>
        <v>0</v>
      </c>
      <c r="MC165" s="2494">
        <f>'N - GMS'!F165</f>
        <v>0</v>
      </c>
      <c r="MD165" s="71">
        <f>'N - GMS'!G165</f>
        <v>0</v>
      </c>
      <c r="ME165" s="1295"/>
      <c r="MF165" s="2078">
        <f>'N - GMS'!I165</f>
        <v>0</v>
      </c>
    </row>
    <row r="166" spans="76:344" ht="20" customHeight="1" thickBot="1">
      <c r="BX166" s="155">
        <f>'B1 - Net Exp Profiles'!A166</f>
        <v>122</v>
      </c>
      <c r="BY166" s="1402" t="str">
        <f>'B1 - Net Exp Profiles'!B166</f>
        <v>Total Commissioned Services - Current Plan</v>
      </c>
      <c r="BZ166" s="1418">
        <f>'B1 - Net Exp Profiles'!C166</f>
        <v>0</v>
      </c>
      <c r="CA166" s="1419">
        <f>'B1 - Net Exp Profiles'!D166</f>
        <v>0</v>
      </c>
      <c r="CB166" s="1419">
        <f>'B1 - Net Exp Profiles'!E166</f>
        <v>0</v>
      </c>
      <c r="CC166" s="1419">
        <f>'B1 - Net Exp Profiles'!F166</f>
        <v>0</v>
      </c>
      <c r="CD166" s="1419">
        <f>'B1 - Net Exp Profiles'!G166</f>
        <v>0</v>
      </c>
      <c r="CE166" s="1419">
        <f>'B1 - Net Exp Profiles'!H166</f>
        <v>0</v>
      </c>
      <c r="CF166" s="1419">
        <f>'B1 - Net Exp Profiles'!I166</f>
        <v>0</v>
      </c>
      <c r="CG166" s="1419">
        <f>'B1 - Net Exp Profiles'!J166</f>
        <v>0</v>
      </c>
      <c r="CH166" s="1419">
        <f>'B1 - Net Exp Profiles'!K166</f>
        <v>0</v>
      </c>
      <c r="CI166" s="1419">
        <f>'B1 - Net Exp Profiles'!L166</f>
        <v>0</v>
      </c>
      <c r="CJ166" s="1419">
        <f>'B1 - Net Exp Profiles'!M166</f>
        <v>0</v>
      </c>
      <c r="CK166" s="1420">
        <f>'B1 - Net Exp Profiles'!N166</f>
        <v>0</v>
      </c>
      <c r="CL166" s="1366">
        <f>'B1 - Net Exp Profiles'!O166</f>
        <v>0</v>
      </c>
      <c r="CM166" s="1208">
        <f>'B1 - Net Exp Profiles'!P166</f>
        <v>0</v>
      </c>
      <c r="DF166" s="2771"/>
      <c r="DG166" s="2163"/>
      <c r="DH166" s="2167"/>
      <c r="DI166" s="2167"/>
      <c r="DJ166" s="2167"/>
      <c r="DK166" s="2167"/>
      <c r="DL166" s="2167"/>
      <c r="DM166" s="2167"/>
      <c r="DN166" s="2167"/>
      <c r="DO166" s="2167"/>
      <c r="DP166" s="2167"/>
      <c r="DQ166" s="2167"/>
      <c r="DR166" s="2167"/>
      <c r="DS166" s="2167"/>
      <c r="DT166" s="2167"/>
      <c r="DU166" s="2167"/>
      <c r="DV166" s="85"/>
      <c r="DW166" s="85"/>
      <c r="LL166" s="1281"/>
      <c r="LM166" s="1274"/>
      <c r="LN166" s="1275"/>
      <c r="LO166" s="1276"/>
      <c r="LP166" s="1276"/>
      <c r="LQ166" s="1277"/>
      <c r="LR166" s="1276"/>
      <c r="LS166" s="1280"/>
      <c r="LT166" s="1280"/>
      <c r="LU166" s="1281"/>
      <c r="LV166" s="1281"/>
      <c r="LX166" s="2887">
        <f>'N - GMS'!A166</f>
        <v>0</v>
      </c>
      <c r="LY166" s="2888"/>
      <c r="LZ166" s="577">
        <f>'N - GMS'!C166</f>
        <v>124</v>
      </c>
      <c r="MA166" s="2494">
        <f>'N - GMS'!D166</f>
        <v>0</v>
      </c>
      <c r="MB166" s="2494">
        <f>'N - GMS'!E166</f>
        <v>0</v>
      </c>
      <c r="MC166" s="2494">
        <f>'N - GMS'!F166</f>
        <v>0</v>
      </c>
      <c r="MD166" s="71">
        <f>'N - GMS'!G166</f>
        <v>0</v>
      </c>
      <c r="ME166" s="1295"/>
      <c r="MF166" s="2078">
        <f>'N - GMS'!I166</f>
        <v>0</v>
      </c>
    </row>
    <row r="167" spans="76:344" ht="20" customHeight="1" thickBot="1">
      <c r="BX167" s="1323">
        <f>'B1 - Net Exp Profiles'!A167</f>
        <v>123</v>
      </c>
      <c r="BY167" s="1403" t="str">
        <f>'B1 - Net Exp Profiles'!B167</f>
        <v>Commissioned Services Savings - Actual/Forecast</v>
      </c>
      <c r="BZ167" s="1421">
        <f>'B1 - Net Exp Profiles'!C167</f>
        <v>0</v>
      </c>
      <c r="CA167" s="1422">
        <f>'B1 - Net Exp Profiles'!D167</f>
        <v>0</v>
      </c>
      <c r="CB167" s="1422">
        <f>'B1 - Net Exp Profiles'!E167</f>
        <v>0</v>
      </c>
      <c r="CC167" s="1422">
        <f>'B1 - Net Exp Profiles'!F167</f>
        <v>0</v>
      </c>
      <c r="CD167" s="1422">
        <f>'B1 - Net Exp Profiles'!G167</f>
        <v>0</v>
      </c>
      <c r="CE167" s="1422">
        <f>'B1 - Net Exp Profiles'!H167</f>
        <v>0</v>
      </c>
      <c r="CF167" s="1422">
        <f>'B1 - Net Exp Profiles'!I167</f>
        <v>0</v>
      </c>
      <c r="CG167" s="1422">
        <f>'B1 - Net Exp Profiles'!J167</f>
        <v>0</v>
      </c>
      <c r="CH167" s="1422">
        <f>'B1 - Net Exp Profiles'!K167</f>
        <v>0</v>
      </c>
      <c r="CI167" s="1422">
        <f>'B1 - Net Exp Profiles'!L167</f>
        <v>0</v>
      </c>
      <c r="CJ167" s="1422">
        <f>'B1 - Net Exp Profiles'!M167</f>
        <v>0</v>
      </c>
      <c r="CK167" s="1423">
        <f>'B1 - Net Exp Profiles'!N167</f>
        <v>0</v>
      </c>
      <c r="CL167" s="1367">
        <f>'B1 - Net Exp Profiles'!O167</f>
        <v>0</v>
      </c>
      <c r="CM167" s="1349">
        <f>'B1 - Net Exp Profiles'!P167</f>
        <v>0</v>
      </c>
      <c r="DF167" s="2758" t="str">
        <f>'B3 - COVID-19'!A165</f>
        <v>A6</v>
      </c>
      <c r="DG167" s="2787" t="str">
        <f>'B3 - COVID-19'!B165</f>
        <v>Cleaning Standards (Additional costs due to C19) enter as positive value  - actual/forecast</v>
      </c>
      <c r="DH167" s="2135"/>
      <c r="DI167" s="2136"/>
      <c r="DJ167" s="2136"/>
      <c r="DK167" s="2136"/>
      <c r="DL167" s="2136"/>
      <c r="DM167" s="2136"/>
      <c r="DN167" s="2136"/>
      <c r="DO167" s="2136"/>
      <c r="DP167" s="2136"/>
      <c r="DQ167" s="2136"/>
      <c r="DR167" s="2136"/>
      <c r="DS167" s="1386"/>
      <c r="DT167" s="2135"/>
      <c r="DU167" s="1386"/>
      <c r="DV167" s="85"/>
      <c r="DW167" s="85"/>
      <c r="LL167" s="1281"/>
      <c r="LM167" s="1274"/>
      <c r="LN167" s="1275"/>
      <c r="LO167" s="1276"/>
      <c r="LP167" s="1276"/>
      <c r="LQ167" s="1277"/>
      <c r="LR167" s="1276"/>
      <c r="LS167" s="1280"/>
      <c r="LT167" s="1280"/>
      <c r="LU167" s="1281"/>
      <c r="LV167" s="1281"/>
      <c r="LX167" s="2887">
        <f>'N - GMS'!A167</f>
        <v>0</v>
      </c>
      <c r="LY167" s="2888"/>
      <c r="LZ167" s="577">
        <f>'N - GMS'!C167</f>
        <v>125</v>
      </c>
      <c r="MA167" s="2494">
        <f>'N - GMS'!D167</f>
        <v>0</v>
      </c>
      <c r="MB167" s="2494">
        <f>'N - GMS'!E167</f>
        <v>0</v>
      </c>
      <c r="MC167" s="2494">
        <f>'N - GMS'!F167</f>
        <v>0</v>
      </c>
      <c r="MD167" s="71">
        <f>'N - GMS'!G167</f>
        <v>0</v>
      </c>
      <c r="ME167" s="1295"/>
      <c r="MF167" s="2078">
        <f>'N - GMS'!I167</f>
        <v>0</v>
      </c>
    </row>
    <row r="168" spans="76:344" ht="20" customHeight="1" thickBot="1">
      <c r="BX168" s="1323">
        <f>'B1 - Net Exp Profiles'!A168</f>
        <v>124</v>
      </c>
      <c r="BY168" s="2793" t="str">
        <f>'B1 - Net Exp Profiles'!B168</f>
        <v>Non Delivery of Finalised (M1) Commissioned Services Savings due to Covid-19 - Actual/Forecast (Negative Values)</v>
      </c>
      <c r="BZ168" s="2794">
        <f>'B1 - Net Exp Profiles'!C168</f>
        <v>0</v>
      </c>
      <c r="CA168" s="1321">
        <f>'B1 - Net Exp Profiles'!D168</f>
        <v>0</v>
      </c>
      <c r="CB168" s="1321">
        <f>'B1 - Net Exp Profiles'!E168</f>
        <v>0</v>
      </c>
      <c r="CC168" s="1321">
        <f>'B1 - Net Exp Profiles'!F168</f>
        <v>0</v>
      </c>
      <c r="CD168" s="1321">
        <f>'B1 - Net Exp Profiles'!G168</f>
        <v>0</v>
      </c>
      <c r="CE168" s="1321">
        <f>'B1 - Net Exp Profiles'!H168</f>
        <v>0</v>
      </c>
      <c r="CF168" s="1321">
        <f>'B1 - Net Exp Profiles'!I168</f>
        <v>0</v>
      </c>
      <c r="CG168" s="1321">
        <f>'B1 - Net Exp Profiles'!J168</f>
        <v>0</v>
      </c>
      <c r="CH168" s="1321">
        <f>'B1 - Net Exp Profiles'!K168</f>
        <v>0</v>
      </c>
      <c r="CI168" s="1321">
        <f>'B1 - Net Exp Profiles'!L168</f>
        <v>0</v>
      </c>
      <c r="CJ168" s="1321">
        <f>'B1 - Net Exp Profiles'!M168</f>
        <v>0</v>
      </c>
      <c r="CK168" s="1321">
        <f>'B1 - Net Exp Profiles'!N168</f>
        <v>0</v>
      </c>
      <c r="CL168" s="1885">
        <f>'B1 - Net Exp Profiles'!O168</f>
        <v>0</v>
      </c>
      <c r="CM168" s="1885">
        <f>'B1 - Net Exp Profiles'!P168</f>
        <v>0</v>
      </c>
      <c r="DF168" s="2137">
        <f>'B3 - COVID-19'!A166</f>
        <v>144</v>
      </c>
      <c r="DG168" s="2756" t="str">
        <f>'B3 - COVID-19'!B166</f>
        <v>Provider Pay (Establishment, Temp &amp; Agency)</v>
      </c>
      <c r="DH168" s="2138"/>
      <c r="DI168" s="2139"/>
      <c r="DJ168" s="2139"/>
      <c r="DK168" s="2139"/>
      <c r="DL168" s="2139"/>
      <c r="DM168" s="2139"/>
      <c r="DN168" s="2139"/>
      <c r="DO168" s="2139"/>
      <c r="DP168" s="2139"/>
      <c r="DQ168" s="2139"/>
      <c r="DR168" s="2139"/>
      <c r="DS168" s="2140"/>
      <c r="DT168" s="2141"/>
      <c r="DU168" s="2142"/>
      <c r="DV168" s="85"/>
      <c r="DW168" s="85"/>
      <c r="LL168" s="1281"/>
      <c r="LM168" s="1274"/>
      <c r="LN168" s="1275"/>
      <c r="LO168" s="1276"/>
      <c r="LP168" s="1276"/>
      <c r="LQ168" s="1277"/>
      <c r="LR168" s="1276"/>
      <c r="LS168" s="1280"/>
      <c r="LT168" s="1280"/>
      <c r="LU168" s="1281"/>
      <c r="LV168" s="1281"/>
      <c r="LX168" s="2887">
        <f>'N - GMS'!A168</f>
        <v>0</v>
      </c>
      <c r="LY168" s="2888"/>
      <c r="LZ168" s="577">
        <f>'N - GMS'!C168</f>
        <v>126</v>
      </c>
      <c r="MA168" s="2494">
        <f>'N - GMS'!D168</f>
        <v>0</v>
      </c>
      <c r="MB168" s="2494">
        <f>'N - GMS'!E168</f>
        <v>0</v>
      </c>
      <c r="MC168" s="2494">
        <f>'N - GMS'!F168</f>
        <v>0</v>
      </c>
      <c r="MD168" s="71">
        <f>'N - GMS'!G168</f>
        <v>0</v>
      </c>
      <c r="ME168" s="1295"/>
      <c r="MF168" s="2078">
        <f>'N - GMS'!I168</f>
        <v>0</v>
      </c>
    </row>
    <row r="169" spans="76:344" ht="20" customHeight="1" thickBot="1">
      <c r="BX169" s="155">
        <f>'B1 - Net Exp Profiles'!A169</f>
        <v>125</v>
      </c>
      <c r="BY169" s="1404" t="str">
        <f>'B1 - Net Exp Profiles'!B169</f>
        <v>Commissioned Services Savings Movement Not due to Covid-19</v>
      </c>
      <c r="BZ169" s="1217">
        <f>'B1 - Net Exp Profiles'!C169</f>
        <v>0</v>
      </c>
      <c r="CA169" s="1353">
        <f>'B1 - Net Exp Profiles'!D169</f>
        <v>0</v>
      </c>
      <c r="CB169" s="1353">
        <f>'B1 - Net Exp Profiles'!E169</f>
        <v>0</v>
      </c>
      <c r="CC169" s="1353">
        <f>'B1 - Net Exp Profiles'!F169</f>
        <v>0</v>
      </c>
      <c r="CD169" s="1353">
        <f>'B1 - Net Exp Profiles'!G169</f>
        <v>0</v>
      </c>
      <c r="CE169" s="1353">
        <f>'B1 - Net Exp Profiles'!H169</f>
        <v>0</v>
      </c>
      <c r="CF169" s="1353">
        <f>'B1 - Net Exp Profiles'!I169</f>
        <v>0</v>
      </c>
      <c r="CG169" s="1353">
        <f>'B1 - Net Exp Profiles'!J169</f>
        <v>0</v>
      </c>
      <c r="CH169" s="1353">
        <f>'B1 - Net Exp Profiles'!K169</f>
        <v>0</v>
      </c>
      <c r="CI169" s="1353">
        <f>'B1 - Net Exp Profiles'!L169</f>
        <v>0</v>
      </c>
      <c r="CJ169" s="1353">
        <f>'B1 - Net Exp Profiles'!M169</f>
        <v>0</v>
      </c>
      <c r="CK169" s="1354">
        <f>'B1 - Net Exp Profiles'!N169</f>
        <v>0</v>
      </c>
      <c r="CL169" s="1208">
        <f>'B1 - Net Exp Profiles'!O169</f>
        <v>0</v>
      </c>
      <c r="CM169" s="1208">
        <f>'B1 - Net Exp Profiles'!P169</f>
        <v>0</v>
      </c>
      <c r="DF169" s="2137">
        <f>'B3 - COVID-19'!A167</f>
        <v>145</v>
      </c>
      <c r="DG169" s="2152" t="str">
        <f>'B3 - COVID-19'!B167</f>
        <v xml:space="preserve">Administrative, Clerical &amp; Board Members </v>
      </c>
      <c r="DH169" s="2143">
        <f>'B3 - COVID-19'!C167</f>
        <v>0</v>
      </c>
      <c r="DI169" s="2144">
        <f>'B3 - COVID-19'!D167</f>
        <v>0</v>
      </c>
      <c r="DJ169" s="2144">
        <f>'B3 - COVID-19'!E167</f>
        <v>0</v>
      </c>
      <c r="DK169" s="2144">
        <f>'B3 - COVID-19'!F167</f>
        <v>0</v>
      </c>
      <c r="DL169" s="2144">
        <f>'B3 - COVID-19'!G167</f>
        <v>0</v>
      </c>
      <c r="DM169" s="2144">
        <f>'B3 - COVID-19'!H167</f>
        <v>0</v>
      </c>
      <c r="DN169" s="2144">
        <f>'B3 - COVID-19'!I167</f>
        <v>0</v>
      </c>
      <c r="DO169" s="2144">
        <f>'B3 - COVID-19'!J167</f>
        <v>0</v>
      </c>
      <c r="DP169" s="2144">
        <f>'B3 - COVID-19'!K167</f>
        <v>0</v>
      </c>
      <c r="DQ169" s="2144">
        <f>'B3 - COVID-19'!L167</f>
        <v>0</v>
      </c>
      <c r="DR169" s="2144">
        <f>'B3 - COVID-19'!M167</f>
        <v>0</v>
      </c>
      <c r="DS169" s="2145">
        <f>'B3 - COVID-19'!N167</f>
        <v>0</v>
      </c>
      <c r="DT169" s="2087">
        <f>'B3 - COVID-19'!O167</f>
        <v>0</v>
      </c>
      <c r="DU169" s="2088">
        <f>'B3 - COVID-19'!P167</f>
        <v>0</v>
      </c>
      <c r="LL169" s="1281"/>
      <c r="LM169" s="1274"/>
      <c r="LN169" s="1275"/>
      <c r="LO169" s="1276"/>
      <c r="LP169" s="1276"/>
      <c r="LQ169" s="1277"/>
      <c r="LR169" s="1276"/>
      <c r="LS169" s="1280"/>
      <c r="LT169" s="1280"/>
      <c r="LU169" s="1281"/>
      <c r="LV169" s="1281"/>
      <c r="LX169" s="2887">
        <f>'N - GMS'!A169</f>
        <v>0</v>
      </c>
      <c r="LY169" s="2888"/>
      <c r="LZ169" s="577">
        <f>'N - GMS'!C169</f>
        <v>127</v>
      </c>
      <c r="MA169" s="2494">
        <f>'N - GMS'!D169</f>
        <v>0</v>
      </c>
      <c r="MB169" s="2494">
        <f>'N - GMS'!E169</f>
        <v>0</v>
      </c>
      <c r="MC169" s="2494">
        <f>'N - GMS'!F169</f>
        <v>0</v>
      </c>
      <c r="MD169" s="71">
        <f>'N - GMS'!G169</f>
        <v>0</v>
      </c>
      <c r="ME169" s="1295"/>
      <c r="MF169" s="2078">
        <f>'N - GMS'!I169</f>
        <v>0</v>
      </c>
    </row>
    <row r="170" spans="76:344" ht="20" customHeight="1" thickTop="1" thickBot="1">
      <c r="BX170" s="97">
        <f>'B1 - Net Exp Profiles'!A170</f>
        <v>126</v>
      </c>
      <c r="BY170" s="98" t="str">
        <f>'B1 - Net Exp Profiles'!B170</f>
        <v>Commissioned Services Accountancy Gains - Actual/Forecast</v>
      </c>
      <c r="BZ170" s="1425">
        <f>'B1 - Net Exp Profiles'!C170</f>
        <v>0</v>
      </c>
      <c r="CA170" s="1426">
        <f>'B1 - Net Exp Profiles'!D170</f>
        <v>0</v>
      </c>
      <c r="CB170" s="1426">
        <f>'B1 - Net Exp Profiles'!E170</f>
        <v>0</v>
      </c>
      <c r="CC170" s="1426">
        <f>'B1 - Net Exp Profiles'!F170</f>
        <v>0</v>
      </c>
      <c r="CD170" s="1426">
        <f>'B1 - Net Exp Profiles'!G170</f>
        <v>0</v>
      </c>
      <c r="CE170" s="1426">
        <f>'B1 - Net Exp Profiles'!H170</f>
        <v>0</v>
      </c>
      <c r="CF170" s="1426">
        <f>'B1 - Net Exp Profiles'!I170</f>
        <v>0</v>
      </c>
      <c r="CG170" s="1426">
        <f>'B1 - Net Exp Profiles'!J170</f>
        <v>0</v>
      </c>
      <c r="CH170" s="1426">
        <f>'B1 - Net Exp Profiles'!K170</f>
        <v>0</v>
      </c>
      <c r="CI170" s="1426">
        <f>'B1 - Net Exp Profiles'!L170</f>
        <v>0</v>
      </c>
      <c r="CJ170" s="1426">
        <f>'B1 - Net Exp Profiles'!M170</f>
        <v>0</v>
      </c>
      <c r="CK170" s="1427">
        <f>'B1 - Net Exp Profiles'!N170</f>
        <v>0</v>
      </c>
      <c r="CL170" s="1349">
        <f>'B1 - Net Exp Profiles'!O170</f>
        <v>0</v>
      </c>
      <c r="CM170" s="1349">
        <f>'B1 - Net Exp Profiles'!P170</f>
        <v>0</v>
      </c>
      <c r="DF170" s="2137">
        <f>'B3 - COVID-19'!A168</f>
        <v>146</v>
      </c>
      <c r="DG170" s="2146" t="str">
        <f>'B3 - COVID-19'!B168</f>
        <v xml:space="preserve">Medical &amp; Dental </v>
      </c>
      <c r="DH170" s="1476">
        <f>'B3 - COVID-19'!C168</f>
        <v>0</v>
      </c>
      <c r="DI170" s="1473">
        <f>'B3 - COVID-19'!D168</f>
        <v>0</v>
      </c>
      <c r="DJ170" s="1473">
        <f>'B3 - COVID-19'!E168</f>
        <v>0</v>
      </c>
      <c r="DK170" s="1473">
        <f>'B3 - COVID-19'!F168</f>
        <v>0</v>
      </c>
      <c r="DL170" s="1473">
        <f>'B3 - COVID-19'!G168</f>
        <v>0</v>
      </c>
      <c r="DM170" s="1473">
        <f>'B3 - COVID-19'!H168</f>
        <v>0</v>
      </c>
      <c r="DN170" s="1473">
        <f>'B3 - COVID-19'!I168</f>
        <v>0</v>
      </c>
      <c r="DO170" s="1473">
        <f>'B3 - COVID-19'!J168</f>
        <v>0</v>
      </c>
      <c r="DP170" s="1473">
        <f>'B3 - COVID-19'!K168</f>
        <v>0</v>
      </c>
      <c r="DQ170" s="1473">
        <f>'B3 - COVID-19'!L168</f>
        <v>0</v>
      </c>
      <c r="DR170" s="1473">
        <f>'B3 - COVID-19'!M168</f>
        <v>0</v>
      </c>
      <c r="DS170" s="1480">
        <f>'B3 - COVID-19'!N168</f>
        <v>0</v>
      </c>
      <c r="DT170" s="2087">
        <f>'B3 - COVID-19'!O168</f>
        <v>0</v>
      </c>
      <c r="DU170" s="2088">
        <f>'B3 - COVID-19'!P168</f>
        <v>0</v>
      </c>
      <c r="LL170" s="1281"/>
      <c r="LM170" s="1274"/>
      <c r="LN170" s="1275"/>
      <c r="LO170" s="1276"/>
      <c r="LP170" s="1276"/>
      <c r="LQ170" s="1277"/>
      <c r="LR170" s="1276"/>
      <c r="LS170" s="1280"/>
      <c r="LT170" s="1280"/>
      <c r="LU170" s="1281"/>
      <c r="LV170" s="1281"/>
      <c r="LX170" s="250" t="str">
        <f>'N - GMS'!A170</f>
        <v>TOTAL of Other Payments (must equal line 108)</v>
      </c>
      <c r="LY170" s="578"/>
      <c r="LZ170" s="506">
        <f>'N - GMS'!C170</f>
        <v>128</v>
      </c>
      <c r="MA170" s="261">
        <f>'N - GMS'!D170</f>
        <v>0</v>
      </c>
      <c r="MB170" s="261">
        <f>'N - GMS'!E170</f>
        <v>0</v>
      </c>
      <c r="MC170" s="261">
        <f>'N - GMS'!F170</f>
        <v>0</v>
      </c>
      <c r="MD170" s="542">
        <f>'N - GMS'!G170</f>
        <v>0</v>
      </c>
      <c r="ME170" s="257"/>
      <c r="MF170" s="508">
        <f>'N - GMS'!I170</f>
        <v>0</v>
      </c>
    </row>
    <row r="171" spans="76:344" ht="20" customHeight="1" thickBot="1">
      <c r="BX171" s="155">
        <f>'B1 - Net Exp Profiles'!A171</f>
        <v>127</v>
      </c>
      <c r="BY171" s="2812" t="str">
        <f>'B1 - Net Exp Profiles'!B171</f>
        <v>In Year Operational Commissioned Services Expenditure Cost Reduction Due To C19 (Positive Values)</v>
      </c>
      <c r="BZ171" s="2796">
        <f>'B1 - Net Exp Profiles'!C171</f>
        <v>0</v>
      </c>
      <c r="CA171" s="2797">
        <f>'B1 - Net Exp Profiles'!D171</f>
        <v>0</v>
      </c>
      <c r="CB171" s="2797">
        <f>'B1 - Net Exp Profiles'!E171</f>
        <v>0</v>
      </c>
      <c r="CC171" s="2797">
        <f>'B1 - Net Exp Profiles'!F171</f>
        <v>0</v>
      </c>
      <c r="CD171" s="2797">
        <f>'B1 - Net Exp Profiles'!G171</f>
        <v>0</v>
      </c>
      <c r="CE171" s="2797">
        <f>'B1 - Net Exp Profiles'!H171</f>
        <v>0</v>
      </c>
      <c r="CF171" s="2797">
        <f>'B1 - Net Exp Profiles'!I171</f>
        <v>0</v>
      </c>
      <c r="CG171" s="2797">
        <f>'B1 - Net Exp Profiles'!J171</f>
        <v>0</v>
      </c>
      <c r="CH171" s="2797">
        <f>'B1 - Net Exp Profiles'!K171</f>
        <v>0</v>
      </c>
      <c r="CI171" s="2797">
        <f>'B1 - Net Exp Profiles'!L171</f>
        <v>0</v>
      </c>
      <c r="CJ171" s="2797">
        <f>'B1 - Net Exp Profiles'!M171</f>
        <v>0</v>
      </c>
      <c r="CK171" s="2798">
        <f>'B1 - Net Exp Profiles'!N171</f>
        <v>0</v>
      </c>
      <c r="CL171" s="1885">
        <f>'B1 - Net Exp Profiles'!O171</f>
        <v>0</v>
      </c>
      <c r="CM171" s="1885">
        <f>'B1 - Net Exp Profiles'!P171</f>
        <v>0</v>
      </c>
      <c r="DF171" s="2137">
        <f>'B3 - COVID-19'!A169</f>
        <v>147</v>
      </c>
      <c r="DG171" s="2146" t="str">
        <f>'B3 - COVID-19'!B169</f>
        <v xml:space="preserve">Nursing &amp; Midwifery Registered </v>
      </c>
      <c r="DH171" s="1476">
        <f>'B3 - COVID-19'!C169</f>
        <v>0</v>
      </c>
      <c r="DI171" s="1473">
        <f>'B3 - COVID-19'!D169</f>
        <v>0</v>
      </c>
      <c r="DJ171" s="1473">
        <f>'B3 - COVID-19'!E169</f>
        <v>0</v>
      </c>
      <c r="DK171" s="1473">
        <f>'B3 - COVID-19'!F169</f>
        <v>0</v>
      </c>
      <c r="DL171" s="1473">
        <f>'B3 - COVID-19'!G169</f>
        <v>0</v>
      </c>
      <c r="DM171" s="1473">
        <f>'B3 - COVID-19'!H169</f>
        <v>0</v>
      </c>
      <c r="DN171" s="1473">
        <f>'B3 - COVID-19'!I169</f>
        <v>0</v>
      </c>
      <c r="DO171" s="1473">
        <f>'B3 - COVID-19'!J169</f>
        <v>0</v>
      </c>
      <c r="DP171" s="1473">
        <f>'B3 - COVID-19'!K169</f>
        <v>0</v>
      </c>
      <c r="DQ171" s="1473">
        <f>'B3 - COVID-19'!L169</f>
        <v>0</v>
      </c>
      <c r="DR171" s="1473">
        <f>'B3 - COVID-19'!M169</f>
        <v>0</v>
      </c>
      <c r="DS171" s="1480">
        <f>'B3 - COVID-19'!N169</f>
        <v>0</v>
      </c>
      <c r="DT171" s="2087">
        <f>'B3 - COVID-19'!O169</f>
        <v>0</v>
      </c>
      <c r="DU171" s="2088">
        <f>'B3 - COVID-19'!P169</f>
        <v>0</v>
      </c>
      <c r="LL171" s="1281"/>
      <c r="LM171" s="1274"/>
      <c r="LN171" s="1275"/>
      <c r="LO171" s="1276"/>
      <c r="LP171" s="1276"/>
      <c r="LQ171" s="1277"/>
      <c r="LR171" s="1276"/>
      <c r="LS171" s="1280"/>
      <c r="LT171" s="1280"/>
      <c r="LU171" s="1281"/>
      <c r="LV171" s="1281"/>
      <c r="LX171" s="481" t="str">
        <f>'N - GMS'!A171</f>
        <v/>
      </c>
      <c r="LY171" s="481"/>
      <c r="LZ171" s="481"/>
      <c r="MA171" s="262"/>
      <c r="MB171" s="262"/>
      <c r="MC171" s="260"/>
      <c r="MD171" s="260"/>
      <c r="ME171" s="260"/>
      <c r="MF171" s="579"/>
    </row>
    <row r="172" spans="76:344" ht="20" customHeight="1" thickBot="1">
      <c r="BX172" s="155">
        <f>'B1 - Net Exp Profiles'!A172</f>
        <v>128</v>
      </c>
      <c r="BY172" s="1180" t="str">
        <f>'B1 - Net Exp Profiles'!B172</f>
        <v>In Year Slippage on Current Planned Commissioned Services Investments/Repurposing of Developmental Initiatives due to C19 (Positive Values)</v>
      </c>
      <c r="BZ172" s="2799">
        <f>'B1 - Net Exp Profiles'!C172</f>
        <v>0</v>
      </c>
      <c r="CA172" s="2795">
        <f>'B1 - Net Exp Profiles'!D172</f>
        <v>0</v>
      </c>
      <c r="CB172" s="2795">
        <f>'B1 - Net Exp Profiles'!E172</f>
        <v>0</v>
      </c>
      <c r="CC172" s="2795">
        <f>'B1 - Net Exp Profiles'!F172</f>
        <v>0</v>
      </c>
      <c r="CD172" s="2795">
        <f>'B1 - Net Exp Profiles'!G172</f>
        <v>0</v>
      </c>
      <c r="CE172" s="2795">
        <f>'B1 - Net Exp Profiles'!H172</f>
        <v>0</v>
      </c>
      <c r="CF172" s="2795">
        <f>'B1 - Net Exp Profiles'!I172</f>
        <v>0</v>
      </c>
      <c r="CG172" s="2795">
        <f>'B1 - Net Exp Profiles'!J172</f>
        <v>0</v>
      </c>
      <c r="CH172" s="2795">
        <f>'B1 - Net Exp Profiles'!K172</f>
        <v>0</v>
      </c>
      <c r="CI172" s="2795">
        <f>'B1 - Net Exp Profiles'!L172</f>
        <v>0</v>
      </c>
      <c r="CJ172" s="2795">
        <f>'B1 - Net Exp Profiles'!M172</f>
        <v>0</v>
      </c>
      <c r="CK172" s="2795">
        <f>'B1 - Net Exp Profiles'!N172</f>
        <v>0</v>
      </c>
      <c r="CL172" s="1208">
        <f>'B1 - Net Exp Profiles'!O172</f>
        <v>0</v>
      </c>
      <c r="CM172" s="1208">
        <f>'B1 - Net Exp Profiles'!P172</f>
        <v>0</v>
      </c>
      <c r="DF172" s="2137">
        <f>'B3 - COVID-19'!A170</f>
        <v>148</v>
      </c>
      <c r="DG172" s="2146" t="str">
        <f>'B3 - COVID-19'!B170</f>
        <v>Prof Scientific &amp; Technical</v>
      </c>
      <c r="DH172" s="1476">
        <f>'B3 - COVID-19'!C170</f>
        <v>0</v>
      </c>
      <c r="DI172" s="1473">
        <f>'B3 - COVID-19'!D170</f>
        <v>0</v>
      </c>
      <c r="DJ172" s="1473">
        <f>'B3 - COVID-19'!E170</f>
        <v>0</v>
      </c>
      <c r="DK172" s="1473">
        <f>'B3 - COVID-19'!F170</f>
        <v>0</v>
      </c>
      <c r="DL172" s="1473">
        <f>'B3 - COVID-19'!G170</f>
        <v>0</v>
      </c>
      <c r="DM172" s="1473">
        <f>'B3 - COVID-19'!H170</f>
        <v>0</v>
      </c>
      <c r="DN172" s="1473">
        <f>'B3 - COVID-19'!I170</f>
        <v>0</v>
      </c>
      <c r="DO172" s="1473">
        <f>'B3 - COVID-19'!J170</f>
        <v>0</v>
      </c>
      <c r="DP172" s="1473">
        <f>'B3 - COVID-19'!K170</f>
        <v>0</v>
      </c>
      <c r="DQ172" s="1473">
        <f>'B3 - COVID-19'!L170</f>
        <v>0</v>
      </c>
      <c r="DR172" s="1473">
        <f>'B3 - COVID-19'!M170</f>
        <v>0</v>
      </c>
      <c r="DS172" s="1480">
        <f>'B3 - COVID-19'!N170</f>
        <v>0</v>
      </c>
      <c r="DT172" s="2087">
        <f>'B3 - COVID-19'!O170</f>
        <v>0</v>
      </c>
      <c r="DU172" s="2088">
        <f>'B3 - COVID-19'!P170</f>
        <v>0</v>
      </c>
      <c r="LL172" s="1281"/>
      <c r="LM172" s="1274"/>
      <c r="LN172" s="1275"/>
      <c r="LO172" s="1276"/>
      <c r="LP172" s="1276"/>
      <c r="LQ172" s="1277"/>
      <c r="LR172" s="1276"/>
      <c r="LS172" s="1280"/>
      <c r="LT172" s="1280"/>
      <c r="LU172" s="1281"/>
      <c r="LV172" s="1281"/>
      <c r="LX172" s="493" t="str">
        <f>'N - GMS'!A172</f>
        <v>Premises                                                             Section C</v>
      </c>
      <c r="LY172" s="580"/>
      <c r="LZ172" s="581" t="str">
        <f>'N - GMS'!C172</f>
        <v>LINE NO.</v>
      </c>
      <c r="MA172" s="523" t="str">
        <f>'N - GMS'!D172</f>
        <v>£000's</v>
      </c>
      <c r="MB172" s="523" t="str">
        <f>'N - GMS'!E172</f>
        <v>£000's</v>
      </c>
      <c r="MC172" s="523" t="str">
        <f>'N - GMS'!F172</f>
        <v>£000's</v>
      </c>
      <c r="MD172" s="523" t="str">
        <f>'N - GMS'!G172</f>
        <v>£000's</v>
      </c>
      <c r="ME172" s="231"/>
      <c r="MF172" s="524" t="str">
        <f>'N - GMS'!I172</f>
        <v>£000's</v>
      </c>
    </row>
    <row r="173" spans="76:344" ht="20" customHeight="1" thickBot="1">
      <c r="BX173" s="2819"/>
      <c r="BY173" s="2997"/>
      <c r="BZ173" s="2997"/>
      <c r="CA173" s="2997"/>
      <c r="CB173" s="2997"/>
      <c r="CC173" s="2997"/>
      <c r="CD173" s="2997"/>
      <c r="CE173" s="2997"/>
      <c r="CF173" s="2997"/>
      <c r="CG173" s="2997"/>
      <c r="CH173" s="2997"/>
      <c r="CI173" s="2997"/>
      <c r="CJ173" s="2997"/>
      <c r="CK173" s="2997"/>
      <c r="CL173" s="2997"/>
      <c r="CM173" s="2997"/>
      <c r="DF173" s="2137">
        <f>'B3 - COVID-19'!A171</f>
        <v>149</v>
      </c>
      <c r="DG173" s="2146" t="str">
        <f>'B3 - COVID-19'!B171</f>
        <v xml:space="preserve">Additional Clinical Services </v>
      </c>
      <c r="DH173" s="1476">
        <f>'B3 - COVID-19'!C171</f>
        <v>0</v>
      </c>
      <c r="DI173" s="1473">
        <f>'B3 - COVID-19'!D171</f>
        <v>0</v>
      </c>
      <c r="DJ173" s="1473">
        <f>'B3 - COVID-19'!E171</f>
        <v>0</v>
      </c>
      <c r="DK173" s="1473">
        <f>'B3 - COVID-19'!F171</f>
        <v>0</v>
      </c>
      <c r="DL173" s="1473">
        <f>'B3 - COVID-19'!G171</f>
        <v>0</v>
      </c>
      <c r="DM173" s="1473">
        <f>'B3 - COVID-19'!H171</f>
        <v>0</v>
      </c>
      <c r="DN173" s="1473">
        <f>'B3 - COVID-19'!I171</f>
        <v>0</v>
      </c>
      <c r="DO173" s="1473">
        <f>'B3 - COVID-19'!J171</f>
        <v>0</v>
      </c>
      <c r="DP173" s="1473">
        <f>'B3 - COVID-19'!K171</f>
        <v>0</v>
      </c>
      <c r="DQ173" s="1473">
        <f>'B3 - COVID-19'!L171</f>
        <v>0</v>
      </c>
      <c r="DR173" s="1473">
        <f>'B3 - COVID-19'!M171</f>
        <v>0</v>
      </c>
      <c r="DS173" s="1480">
        <f>'B3 - COVID-19'!N171</f>
        <v>0</v>
      </c>
      <c r="DT173" s="2087">
        <f>'B3 - COVID-19'!O171</f>
        <v>0</v>
      </c>
      <c r="DU173" s="2088">
        <f>'B3 - COVID-19'!P171</f>
        <v>0</v>
      </c>
      <c r="LL173" s="1281"/>
      <c r="LM173" s="1274"/>
      <c r="LN173" s="1275"/>
      <c r="LO173" s="1276"/>
      <c r="LP173" s="1276"/>
      <c r="LQ173" s="1277"/>
      <c r="LR173" s="1276"/>
      <c r="LS173" s="1280"/>
      <c r="LT173" s="1280"/>
      <c r="LU173" s="1281"/>
      <c r="LV173" s="1281"/>
      <c r="LX173" s="509" t="str">
        <f>'N - GMS'!A173</f>
        <v>Notional Rents</v>
      </c>
      <c r="LY173" s="568"/>
      <c r="LZ173" s="511">
        <f>'N - GMS'!C173</f>
        <v>129</v>
      </c>
      <c r="MA173" s="2494">
        <f>'N - GMS'!D173</f>
        <v>0</v>
      </c>
      <c r="MB173" s="2494">
        <f>'N - GMS'!E173</f>
        <v>0</v>
      </c>
      <c r="MC173" s="2494">
        <f>'N - GMS'!F173</f>
        <v>0</v>
      </c>
      <c r="MD173" s="2494">
        <f>'N - GMS'!G173</f>
        <v>0</v>
      </c>
      <c r="ME173" s="1295"/>
      <c r="MF173" s="2060">
        <f>'N - GMS'!I173</f>
        <v>0</v>
      </c>
    </row>
    <row r="174" spans="76:344" ht="20" customHeight="1" thickBot="1">
      <c r="BX174" s="1889">
        <f>'B1 - Net Exp Profiles'!A174</f>
        <v>129</v>
      </c>
      <c r="BY174" s="1405" t="str">
        <f>'B1 - Net Exp Profiles'!B174</f>
        <v>Net Commissioned Services Expenditure - Current Plan</v>
      </c>
      <c r="BZ174" s="1217">
        <f>'B1 - Net Exp Profiles'!C174</f>
        <v>0</v>
      </c>
      <c r="CA174" s="1217">
        <f>'B1 - Net Exp Profiles'!D174</f>
        <v>0</v>
      </c>
      <c r="CB174" s="1217">
        <f>'B1 - Net Exp Profiles'!E174</f>
        <v>0</v>
      </c>
      <c r="CC174" s="1217">
        <f>'B1 - Net Exp Profiles'!F174</f>
        <v>0</v>
      </c>
      <c r="CD174" s="1217">
        <f>'B1 - Net Exp Profiles'!G174</f>
        <v>0</v>
      </c>
      <c r="CE174" s="1217">
        <f>'B1 - Net Exp Profiles'!H174</f>
        <v>0</v>
      </c>
      <c r="CF174" s="1217">
        <f>'B1 - Net Exp Profiles'!I174</f>
        <v>0</v>
      </c>
      <c r="CG174" s="1217">
        <f>'B1 - Net Exp Profiles'!J174</f>
        <v>0</v>
      </c>
      <c r="CH174" s="1217">
        <f>'B1 - Net Exp Profiles'!K174</f>
        <v>0</v>
      </c>
      <c r="CI174" s="1217">
        <f>'B1 - Net Exp Profiles'!L174</f>
        <v>0</v>
      </c>
      <c r="CJ174" s="1217">
        <f>'B1 - Net Exp Profiles'!M174</f>
        <v>0</v>
      </c>
      <c r="CK174" s="1217">
        <f>'B1 - Net Exp Profiles'!N174</f>
        <v>0</v>
      </c>
      <c r="CL174" s="1217">
        <f>'B1 - Net Exp Profiles'!O174</f>
        <v>0</v>
      </c>
      <c r="CM174" s="1217">
        <f>'B1 - Net Exp Profiles'!P174</f>
        <v>0</v>
      </c>
      <c r="DF174" s="2137">
        <f>'B3 - COVID-19'!A172</f>
        <v>150</v>
      </c>
      <c r="DG174" s="2146" t="str">
        <f>'B3 - COVID-19'!B172</f>
        <v>Allied Health Professionals</v>
      </c>
      <c r="DH174" s="1476">
        <f>'B3 - COVID-19'!C172</f>
        <v>0</v>
      </c>
      <c r="DI174" s="1473">
        <f>'B3 - COVID-19'!D172</f>
        <v>0</v>
      </c>
      <c r="DJ174" s="1473">
        <f>'B3 - COVID-19'!E172</f>
        <v>0</v>
      </c>
      <c r="DK174" s="1473">
        <f>'B3 - COVID-19'!F172</f>
        <v>0</v>
      </c>
      <c r="DL174" s="1473">
        <f>'B3 - COVID-19'!G172</f>
        <v>0</v>
      </c>
      <c r="DM174" s="1473">
        <f>'B3 - COVID-19'!H172</f>
        <v>0</v>
      </c>
      <c r="DN174" s="1473">
        <f>'B3 - COVID-19'!I172</f>
        <v>0</v>
      </c>
      <c r="DO174" s="1473">
        <f>'B3 - COVID-19'!J172</f>
        <v>0</v>
      </c>
      <c r="DP174" s="1473">
        <f>'B3 - COVID-19'!K172</f>
        <v>0</v>
      </c>
      <c r="DQ174" s="1473">
        <f>'B3 - COVID-19'!L172</f>
        <v>0</v>
      </c>
      <c r="DR174" s="1473">
        <f>'B3 - COVID-19'!M172</f>
        <v>0</v>
      </c>
      <c r="DS174" s="1480">
        <f>'B3 - COVID-19'!N172</f>
        <v>0</v>
      </c>
      <c r="DT174" s="2087">
        <f>'B3 - COVID-19'!O172</f>
        <v>0</v>
      </c>
      <c r="DU174" s="2088">
        <f>'B3 - COVID-19'!P172</f>
        <v>0</v>
      </c>
      <c r="LL174" s="1281"/>
      <c r="LM174" s="1274"/>
      <c r="LN174" s="1275"/>
      <c r="LO174" s="1276"/>
      <c r="LP174" s="1276"/>
      <c r="LQ174" s="1277"/>
      <c r="LR174" s="1276"/>
      <c r="LS174" s="1280"/>
      <c r="LT174" s="1280"/>
      <c r="LU174" s="1281"/>
      <c r="LV174" s="1281"/>
      <c r="LX174" s="509" t="str">
        <f>'N - GMS'!A174</f>
        <v>Actual Rents: Health Centres</v>
      </c>
      <c r="LY174" s="568"/>
      <c r="LZ174" s="511">
        <f>'N - GMS'!C174</f>
        <v>130</v>
      </c>
      <c r="MA174" s="2494">
        <f>'N - GMS'!D174</f>
        <v>0</v>
      </c>
      <c r="MB174" s="2494">
        <f>'N - GMS'!E174</f>
        <v>0</v>
      </c>
      <c r="MC174" s="2494">
        <f>'N - GMS'!F174</f>
        <v>0</v>
      </c>
      <c r="MD174" s="2494">
        <f>'N - GMS'!G174</f>
        <v>0</v>
      </c>
      <c r="ME174" s="1295"/>
      <c r="MF174" s="2060">
        <f>'N - GMS'!I174</f>
        <v>0</v>
      </c>
    </row>
    <row r="175" spans="76:344" ht="20" customHeight="1" thickBot="1">
      <c r="BX175" s="155">
        <f>'B1 - Net Exp Profiles'!A175</f>
        <v>130</v>
      </c>
      <c r="BY175" s="1405" t="str">
        <f>'B1 - Net Exp Profiles'!B175</f>
        <v>Net Commissioned Services Expenditure - Actual/Forecast (as per Table B)</v>
      </c>
      <c r="BZ175" s="1217">
        <f>'B1 - Net Exp Profiles'!C175</f>
        <v>0</v>
      </c>
      <c r="CA175" s="1217">
        <f>'B1 - Net Exp Profiles'!D175</f>
        <v>0</v>
      </c>
      <c r="CB175" s="1217">
        <f>'B1 - Net Exp Profiles'!E175</f>
        <v>0</v>
      </c>
      <c r="CC175" s="1217">
        <f>'B1 - Net Exp Profiles'!F175</f>
        <v>0</v>
      </c>
      <c r="CD175" s="1217">
        <f>'B1 - Net Exp Profiles'!G175</f>
        <v>0</v>
      </c>
      <c r="CE175" s="1217">
        <f>'B1 - Net Exp Profiles'!H175</f>
        <v>0</v>
      </c>
      <c r="CF175" s="1217">
        <f>'B1 - Net Exp Profiles'!I175</f>
        <v>0</v>
      </c>
      <c r="CG175" s="1217">
        <f>'B1 - Net Exp Profiles'!J175</f>
        <v>0</v>
      </c>
      <c r="CH175" s="1217">
        <f>'B1 - Net Exp Profiles'!K175</f>
        <v>0</v>
      </c>
      <c r="CI175" s="1217">
        <f>'B1 - Net Exp Profiles'!L175</f>
        <v>0</v>
      </c>
      <c r="CJ175" s="1217">
        <f>'B1 - Net Exp Profiles'!M175</f>
        <v>0</v>
      </c>
      <c r="CK175" s="1217">
        <f>'B1 - Net Exp Profiles'!N175</f>
        <v>0</v>
      </c>
      <c r="CL175" s="1217">
        <f>'B1 - Net Exp Profiles'!O175</f>
        <v>0</v>
      </c>
      <c r="CM175" s="1217">
        <f>'B1 - Net Exp Profiles'!P175</f>
        <v>0</v>
      </c>
      <c r="DF175" s="2137">
        <f>'B3 - COVID-19'!A173</f>
        <v>151</v>
      </c>
      <c r="DG175" s="2146" t="str">
        <f>'B3 - COVID-19'!B173</f>
        <v xml:space="preserve">Healthcare Scientists </v>
      </c>
      <c r="DH175" s="1476">
        <f>'B3 - COVID-19'!C173</f>
        <v>0</v>
      </c>
      <c r="DI175" s="1473">
        <f>'B3 - COVID-19'!D173</f>
        <v>0</v>
      </c>
      <c r="DJ175" s="1473">
        <f>'B3 - COVID-19'!E173</f>
        <v>0</v>
      </c>
      <c r="DK175" s="1473">
        <f>'B3 - COVID-19'!F173</f>
        <v>0</v>
      </c>
      <c r="DL175" s="1473">
        <f>'B3 - COVID-19'!G173</f>
        <v>0</v>
      </c>
      <c r="DM175" s="1473">
        <f>'B3 - COVID-19'!H173</f>
        <v>0</v>
      </c>
      <c r="DN175" s="1473">
        <f>'B3 - COVID-19'!I173</f>
        <v>0</v>
      </c>
      <c r="DO175" s="1473">
        <f>'B3 - COVID-19'!J173</f>
        <v>0</v>
      </c>
      <c r="DP175" s="1473">
        <f>'B3 - COVID-19'!K173</f>
        <v>0</v>
      </c>
      <c r="DQ175" s="1473">
        <f>'B3 - COVID-19'!L173</f>
        <v>0</v>
      </c>
      <c r="DR175" s="1473">
        <f>'B3 - COVID-19'!M173</f>
        <v>0</v>
      </c>
      <c r="DS175" s="1480">
        <f>'B3 - COVID-19'!N173</f>
        <v>0</v>
      </c>
      <c r="DT175" s="2087">
        <f>'B3 - COVID-19'!O173</f>
        <v>0</v>
      </c>
      <c r="DU175" s="2088">
        <f>'B3 - COVID-19'!P173</f>
        <v>0</v>
      </c>
      <c r="LL175" s="1281"/>
      <c r="LM175" s="1274"/>
      <c r="LN175" s="1275"/>
      <c r="LO175" s="1276"/>
      <c r="LP175" s="1276"/>
      <c r="LQ175" s="1277"/>
      <c r="LR175" s="1276"/>
      <c r="LS175" s="1280"/>
      <c r="LT175" s="1280"/>
      <c r="LU175" s="1281"/>
      <c r="LV175" s="1281"/>
      <c r="LX175" s="509" t="str">
        <f>'N - GMS'!A175</f>
        <v>Actual Rents: Others</v>
      </c>
      <c r="LY175" s="568"/>
      <c r="LZ175" s="511">
        <f>'N - GMS'!C175</f>
        <v>131</v>
      </c>
      <c r="MA175" s="2494">
        <f>'N - GMS'!D175</f>
        <v>0</v>
      </c>
      <c r="MB175" s="2494">
        <f>'N - GMS'!E175</f>
        <v>0</v>
      </c>
      <c r="MC175" s="2494">
        <f>'N - GMS'!F175</f>
        <v>0</v>
      </c>
      <c r="MD175" s="2494">
        <f>'N - GMS'!G175</f>
        <v>0</v>
      </c>
      <c r="ME175" s="1295"/>
      <c r="MF175" s="2060">
        <f>'N - GMS'!I175</f>
        <v>0</v>
      </c>
    </row>
    <row r="176" spans="76:344" ht="20" customHeight="1" thickBot="1">
      <c r="BX176" s="1214">
        <f>'B1 - Net Exp Profiles'!A176</f>
        <v>131</v>
      </c>
      <c r="BY176" s="1405" t="str">
        <f>'B1 - Net Exp Profiles'!B176</f>
        <v>Net Commissioned Services Expenditure - Movement</v>
      </c>
      <c r="BZ176" s="1217">
        <f>'B1 - Net Exp Profiles'!C176</f>
        <v>0</v>
      </c>
      <c r="CA176" s="1217">
        <f>'B1 - Net Exp Profiles'!D176</f>
        <v>0</v>
      </c>
      <c r="CB176" s="1217">
        <f>'B1 - Net Exp Profiles'!E176</f>
        <v>0</v>
      </c>
      <c r="CC176" s="1217">
        <f>'B1 - Net Exp Profiles'!F176</f>
        <v>0</v>
      </c>
      <c r="CD176" s="1217">
        <f>'B1 - Net Exp Profiles'!G176</f>
        <v>0</v>
      </c>
      <c r="CE176" s="1217">
        <f>'B1 - Net Exp Profiles'!H176</f>
        <v>0</v>
      </c>
      <c r="CF176" s="1217">
        <f>'B1 - Net Exp Profiles'!I176</f>
        <v>0</v>
      </c>
      <c r="CG176" s="1217">
        <f>'B1 - Net Exp Profiles'!J176</f>
        <v>0</v>
      </c>
      <c r="CH176" s="1217">
        <f>'B1 - Net Exp Profiles'!K176</f>
        <v>0</v>
      </c>
      <c r="CI176" s="1217">
        <f>'B1 - Net Exp Profiles'!L176</f>
        <v>0</v>
      </c>
      <c r="CJ176" s="1217">
        <f>'B1 - Net Exp Profiles'!M176</f>
        <v>0</v>
      </c>
      <c r="CK176" s="1217">
        <f>'B1 - Net Exp Profiles'!N176</f>
        <v>0</v>
      </c>
      <c r="CL176" s="1217">
        <f>'B1 - Net Exp Profiles'!O176</f>
        <v>0</v>
      </c>
      <c r="CM176" s="1208">
        <f>'B1 - Net Exp Profiles'!P176</f>
        <v>0</v>
      </c>
      <c r="DF176" s="2137">
        <f>'B3 - COVID-19'!A174</f>
        <v>152</v>
      </c>
      <c r="DG176" s="2146" t="str">
        <f>'B3 - COVID-19'!B174</f>
        <v xml:space="preserve">Estates &amp; Ancillary </v>
      </c>
      <c r="DH176" s="1476">
        <f>'B3 - COVID-19'!C174</f>
        <v>0</v>
      </c>
      <c r="DI176" s="1473">
        <f>'B3 - COVID-19'!D174</f>
        <v>0</v>
      </c>
      <c r="DJ176" s="1473">
        <f>'B3 - COVID-19'!E174</f>
        <v>0</v>
      </c>
      <c r="DK176" s="1473">
        <f>'B3 - COVID-19'!F174</f>
        <v>0</v>
      </c>
      <c r="DL176" s="1473">
        <f>'B3 - COVID-19'!G174</f>
        <v>0</v>
      </c>
      <c r="DM176" s="1473">
        <f>'B3 - COVID-19'!H174</f>
        <v>0</v>
      </c>
      <c r="DN176" s="1473">
        <f>'B3 - COVID-19'!I174</f>
        <v>0</v>
      </c>
      <c r="DO176" s="1473">
        <f>'B3 - COVID-19'!J174</f>
        <v>0</v>
      </c>
      <c r="DP176" s="1473">
        <f>'B3 - COVID-19'!K174</f>
        <v>0</v>
      </c>
      <c r="DQ176" s="1473">
        <f>'B3 - COVID-19'!L174</f>
        <v>0</v>
      </c>
      <c r="DR176" s="1473">
        <f>'B3 - COVID-19'!M174</f>
        <v>0</v>
      </c>
      <c r="DS176" s="1480">
        <f>'B3 - COVID-19'!N174</f>
        <v>0</v>
      </c>
      <c r="DT176" s="2087">
        <f>'B3 - COVID-19'!O174</f>
        <v>0</v>
      </c>
      <c r="DU176" s="2088">
        <f>'B3 - COVID-19'!P174</f>
        <v>0</v>
      </c>
      <c r="LL176" s="1281"/>
      <c r="LM176" s="1274"/>
      <c r="LN176" s="1275"/>
      <c r="LO176" s="1276"/>
      <c r="LP176" s="1276"/>
      <c r="LQ176" s="1277"/>
      <c r="LR176" s="1276"/>
      <c r="LS176" s="1280"/>
      <c r="LT176" s="1280"/>
      <c r="LU176" s="1281"/>
      <c r="LV176" s="1281"/>
      <c r="LX176" s="509" t="str">
        <f>'N - GMS'!A176</f>
        <v>Cost Rent</v>
      </c>
      <c r="LY176" s="568"/>
      <c r="LZ176" s="511">
        <f>'N - GMS'!C176</f>
        <v>132</v>
      </c>
      <c r="MA176" s="2494">
        <f>'N - GMS'!D176</f>
        <v>0</v>
      </c>
      <c r="MB176" s="2494">
        <f>'N - GMS'!E176</f>
        <v>0</v>
      </c>
      <c r="MC176" s="2494">
        <f>'N - GMS'!F176</f>
        <v>0</v>
      </c>
      <c r="MD176" s="2494">
        <f>'N - GMS'!G176</f>
        <v>0</v>
      </c>
      <c r="ME176" s="1295"/>
      <c r="MF176" s="2060">
        <f>'N - GMS'!I176</f>
        <v>0</v>
      </c>
    </row>
    <row r="177" spans="76:344" ht="20" customHeight="1" thickBot="1">
      <c r="BX177" s="1214">
        <f>'B1 - Net Exp Profiles'!A177</f>
        <v>132</v>
      </c>
      <c r="BY177" s="1405" t="str">
        <f>'B1 - Net Exp Profiles'!B177</f>
        <v>Net Commissioned Services Expenditure - Movement due to Covid-19</v>
      </c>
      <c r="BZ177" s="1217">
        <f>'B1 - Net Exp Profiles'!C177</f>
        <v>0</v>
      </c>
      <c r="CA177" s="1217">
        <f>'B1 - Net Exp Profiles'!D177</f>
        <v>0</v>
      </c>
      <c r="CB177" s="1217">
        <f>'B1 - Net Exp Profiles'!E177</f>
        <v>0</v>
      </c>
      <c r="CC177" s="1217">
        <f>'B1 - Net Exp Profiles'!F177</f>
        <v>0</v>
      </c>
      <c r="CD177" s="1217">
        <f>'B1 - Net Exp Profiles'!G177</f>
        <v>0</v>
      </c>
      <c r="CE177" s="1217">
        <f>'B1 - Net Exp Profiles'!H177</f>
        <v>0</v>
      </c>
      <c r="CF177" s="1217">
        <f>'B1 - Net Exp Profiles'!I177</f>
        <v>0</v>
      </c>
      <c r="CG177" s="1217">
        <f>'B1 - Net Exp Profiles'!J177</f>
        <v>0</v>
      </c>
      <c r="CH177" s="1217">
        <f>'B1 - Net Exp Profiles'!K177</f>
        <v>0</v>
      </c>
      <c r="CI177" s="1217">
        <f>'B1 - Net Exp Profiles'!L177</f>
        <v>0</v>
      </c>
      <c r="CJ177" s="1217">
        <f>'B1 - Net Exp Profiles'!M177</f>
        <v>0</v>
      </c>
      <c r="CK177" s="1217">
        <f>'B1 - Net Exp Profiles'!N177</f>
        <v>0</v>
      </c>
      <c r="CL177" s="1217">
        <f>'B1 - Net Exp Profiles'!O177</f>
        <v>0</v>
      </c>
      <c r="CM177" s="1208">
        <f>'B1 - Net Exp Profiles'!P177</f>
        <v>0</v>
      </c>
      <c r="DF177" s="2137">
        <f>'B3 - COVID-19'!A175</f>
        <v>153</v>
      </c>
      <c r="DG177" s="2146" t="str">
        <f>'B3 - COVID-19'!B175</f>
        <v>Students</v>
      </c>
      <c r="DH177" s="1476">
        <f>'B3 - COVID-19'!C175</f>
        <v>0</v>
      </c>
      <c r="DI177" s="1473">
        <f>'B3 - COVID-19'!D175</f>
        <v>0</v>
      </c>
      <c r="DJ177" s="1473">
        <f>'B3 - COVID-19'!E175</f>
        <v>0</v>
      </c>
      <c r="DK177" s="1473">
        <f>'B3 - COVID-19'!F175</f>
        <v>0</v>
      </c>
      <c r="DL177" s="1473">
        <f>'B3 - COVID-19'!G175</f>
        <v>0</v>
      </c>
      <c r="DM177" s="1473">
        <f>'B3 - COVID-19'!H175</f>
        <v>0</v>
      </c>
      <c r="DN177" s="1473">
        <f>'B3 - COVID-19'!I175</f>
        <v>0</v>
      </c>
      <c r="DO177" s="1473">
        <f>'B3 - COVID-19'!J175</f>
        <v>0</v>
      </c>
      <c r="DP177" s="1473">
        <f>'B3 - COVID-19'!K175</f>
        <v>0</v>
      </c>
      <c r="DQ177" s="1473">
        <f>'B3 - COVID-19'!L175</f>
        <v>0</v>
      </c>
      <c r="DR177" s="1473">
        <f>'B3 - COVID-19'!M175</f>
        <v>0</v>
      </c>
      <c r="DS177" s="1480">
        <f>'B3 - COVID-19'!N175</f>
        <v>0</v>
      </c>
      <c r="DT177" s="2087">
        <f>'B3 - COVID-19'!O175</f>
        <v>0</v>
      </c>
      <c r="DU177" s="2088">
        <f>'B3 - COVID-19'!P175</f>
        <v>0</v>
      </c>
      <c r="LL177" s="1281"/>
      <c r="LM177" s="1274"/>
      <c r="LN177" s="1275"/>
      <c r="LO177" s="1276"/>
      <c r="LP177" s="1276"/>
      <c r="LQ177" s="1277"/>
      <c r="LR177" s="1276"/>
      <c r="LS177" s="1280"/>
      <c r="LT177" s="1280"/>
      <c r="LU177" s="1281"/>
      <c r="LV177" s="1281"/>
      <c r="LX177" s="509" t="str">
        <f>'N - GMS'!A177</f>
        <v>Clinical Waste/ Trade Refuse</v>
      </c>
      <c r="LY177" s="568"/>
      <c r="LZ177" s="511">
        <f>'N - GMS'!C177</f>
        <v>133</v>
      </c>
      <c r="MA177" s="2494">
        <f>'N - GMS'!D177</f>
        <v>0</v>
      </c>
      <c r="MB177" s="2494">
        <f>'N - GMS'!E177</f>
        <v>0</v>
      </c>
      <c r="MC177" s="2494">
        <f>'N - GMS'!F177</f>
        <v>0</v>
      </c>
      <c r="MD177" s="2494">
        <f>'N - GMS'!G177</f>
        <v>0</v>
      </c>
      <c r="ME177" s="1295"/>
      <c r="MF177" s="2060">
        <f>'N - GMS'!I177</f>
        <v>0</v>
      </c>
    </row>
    <row r="178" spans="76:344" ht="20" customHeight="1" thickBot="1">
      <c r="BX178" s="1214">
        <f>'B1 - Net Exp Profiles'!A178</f>
        <v>133</v>
      </c>
      <c r="BY178" s="1405" t="str">
        <f>'B1 - Net Exp Profiles'!B178</f>
        <v>Net Commissioned Services Expenditure - Movement Other</v>
      </c>
      <c r="BZ178" s="1217">
        <f>'B1 - Net Exp Profiles'!C178</f>
        <v>0</v>
      </c>
      <c r="CA178" s="1217">
        <f>'B1 - Net Exp Profiles'!D178</f>
        <v>0</v>
      </c>
      <c r="CB178" s="1217">
        <f>'B1 - Net Exp Profiles'!E178</f>
        <v>0</v>
      </c>
      <c r="CC178" s="1217">
        <f>'B1 - Net Exp Profiles'!F178</f>
        <v>0</v>
      </c>
      <c r="CD178" s="1217">
        <f>'B1 - Net Exp Profiles'!G178</f>
        <v>0</v>
      </c>
      <c r="CE178" s="1217">
        <f>'B1 - Net Exp Profiles'!H178</f>
        <v>0</v>
      </c>
      <c r="CF178" s="1217">
        <f>'B1 - Net Exp Profiles'!I178</f>
        <v>0</v>
      </c>
      <c r="CG178" s="1217">
        <f>'B1 - Net Exp Profiles'!J178</f>
        <v>0</v>
      </c>
      <c r="CH178" s="1217">
        <f>'B1 - Net Exp Profiles'!K178</f>
        <v>0</v>
      </c>
      <c r="CI178" s="1217">
        <f>'B1 - Net Exp Profiles'!L178</f>
        <v>0</v>
      </c>
      <c r="CJ178" s="1217">
        <f>'B1 - Net Exp Profiles'!M178</f>
        <v>0</v>
      </c>
      <c r="CK178" s="1217">
        <f>'B1 - Net Exp Profiles'!N178</f>
        <v>0</v>
      </c>
      <c r="CL178" s="1217">
        <f>'B1 - Net Exp Profiles'!O178</f>
        <v>0</v>
      </c>
      <c r="CM178" s="1208">
        <f>'B1 - Net Exp Profiles'!P178</f>
        <v>0</v>
      </c>
      <c r="DF178" s="2171">
        <f>'B3 - COVID-19'!A176</f>
        <v>154</v>
      </c>
      <c r="DG178" s="2147" t="str">
        <f>'B3 - COVID-19'!B176</f>
        <v>Sub total Cleaning Standards Provider Pay</v>
      </c>
      <c r="DH178" s="2148">
        <f>'B3 - COVID-19'!C176</f>
        <v>0</v>
      </c>
      <c r="DI178" s="2148">
        <f>'B3 - COVID-19'!D176</f>
        <v>0</v>
      </c>
      <c r="DJ178" s="2148">
        <f>'B3 - COVID-19'!E176</f>
        <v>0</v>
      </c>
      <c r="DK178" s="2148">
        <f>'B3 - COVID-19'!F176</f>
        <v>0</v>
      </c>
      <c r="DL178" s="2148">
        <f>'B3 - COVID-19'!G176</f>
        <v>0</v>
      </c>
      <c r="DM178" s="2148">
        <f>'B3 - COVID-19'!H176</f>
        <v>0</v>
      </c>
      <c r="DN178" s="2148">
        <f>'B3 - COVID-19'!I176</f>
        <v>0</v>
      </c>
      <c r="DO178" s="2148">
        <f>'B3 - COVID-19'!J176</f>
        <v>0</v>
      </c>
      <c r="DP178" s="2148">
        <f>'B3 - COVID-19'!K176</f>
        <v>0</v>
      </c>
      <c r="DQ178" s="2148">
        <f>'B3 - COVID-19'!L176</f>
        <v>0</v>
      </c>
      <c r="DR178" s="2148">
        <f>'B3 - COVID-19'!M176</f>
        <v>0</v>
      </c>
      <c r="DS178" s="2148">
        <f>'B3 - COVID-19'!N176</f>
        <v>0</v>
      </c>
      <c r="DT178" s="2148">
        <f>'B3 - COVID-19'!O176</f>
        <v>0</v>
      </c>
      <c r="DU178" s="2149">
        <f>'B3 - COVID-19'!P176</f>
        <v>0</v>
      </c>
      <c r="LL178" s="1281"/>
      <c r="LM178" s="1274"/>
      <c r="LN178" s="1275"/>
      <c r="LO178" s="1276"/>
      <c r="LP178" s="1276"/>
      <c r="LQ178" s="1277"/>
      <c r="LR178" s="1276"/>
      <c r="LS178" s="1280"/>
      <c r="LT178" s="1280"/>
      <c r="LU178" s="1281"/>
      <c r="LV178" s="1281"/>
      <c r="LX178" s="509" t="str">
        <f>'N - GMS'!A178</f>
        <v>Rates, Water, sewerage etc</v>
      </c>
      <c r="LY178" s="568"/>
      <c r="LZ178" s="511">
        <f>'N - GMS'!C178</f>
        <v>134</v>
      </c>
      <c r="MA178" s="2494">
        <f>'N - GMS'!D178</f>
        <v>0</v>
      </c>
      <c r="MB178" s="2494">
        <f>'N - GMS'!E178</f>
        <v>0</v>
      </c>
      <c r="MC178" s="2494">
        <f>'N - GMS'!F178</f>
        <v>0</v>
      </c>
      <c r="MD178" s="2494">
        <f>'N - GMS'!G178</f>
        <v>0</v>
      </c>
      <c r="ME178" s="1295"/>
      <c r="MF178" s="2060">
        <f>'N - GMS'!I178</f>
        <v>0</v>
      </c>
    </row>
    <row r="179" spans="76:344" ht="20" customHeight="1">
      <c r="BX179" s="90"/>
      <c r="BY179" s="85"/>
      <c r="BZ179" s="1070"/>
      <c r="CA179" s="1070"/>
      <c r="CB179" s="1070"/>
      <c r="CC179" s="1070"/>
      <c r="CD179" s="1070"/>
      <c r="CE179" s="1070"/>
      <c r="CF179" s="1070"/>
      <c r="CG179" s="1070"/>
      <c r="CH179" s="1070"/>
      <c r="CI179" s="1070"/>
      <c r="CJ179" s="1070"/>
      <c r="CK179" s="1070"/>
      <c r="CL179" s="1070"/>
      <c r="CM179" s="1070"/>
      <c r="DF179" s="2137">
        <f>'B3 - COVID-19'!A177</f>
        <v>155</v>
      </c>
      <c r="DG179" s="2152" t="str">
        <f>'B3 - COVID-19'!B177</f>
        <v>Primary Care Contractor (excluding drugs)</v>
      </c>
      <c r="DH179" s="1477">
        <f>'B3 - COVID-19'!C177</f>
        <v>0</v>
      </c>
      <c r="DI179" s="1472">
        <f>'B3 - COVID-19'!D177</f>
        <v>0</v>
      </c>
      <c r="DJ179" s="1472">
        <f>'B3 - COVID-19'!E177</f>
        <v>0</v>
      </c>
      <c r="DK179" s="1472">
        <f>'B3 - COVID-19'!F177</f>
        <v>0</v>
      </c>
      <c r="DL179" s="1472">
        <f>'B3 - COVID-19'!G177</f>
        <v>0</v>
      </c>
      <c r="DM179" s="1472">
        <f>'B3 - COVID-19'!H177</f>
        <v>0</v>
      </c>
      <c r="DN179" s="1472">
        <f>'B3 - COVID-19'!I177</f>
        <v>0</v>
      </c>
      <c r="DO179" s="1472">
        <f>'B3 - COVID-19'!J177</f>
        <v>0</v>
      </c>
      <c r="DP179" s="1472">
        <f>'B3 - COVID-19'!K177</f>
        <v>0</v>
      </c>
      <c r="DQ179" s="1472">
        <f>'B3 - COVID-19'!L177</f>
        <v>0</v>
      </c>
      <c r="DR179" s="1472">
        <f>'B3 - COVID-19'!M177</f>
        <v>0</v>
      </c>
      <c r="DS179" s="1481">
        <f>'B3 - COVID-19'!N177</f>
        <v>0</v>
      </c>
      <c r="DT179" s="1470">
        <f>'B3 - COVID-19'!O177</f>
        <v>0</v>
      </c>
      <c r="DU179" s="1471">
        <f>'B3 - COVID-19'!P177</f>
        <v>0</v>
      </c>
      <c r="LL179" s="1281"/>
      <c r="LM179" s="1274"/>
      <c r="LN179" s="1275"/>
      <c r="LO179" s="1276"/>
      <c r="LP179" s="1276"/>
      <c r="LQ179" s="1277"/>
      <c r="LR179" s="1276"/>
      <c r="LS179" s="1280"/>
      <c r="LT179" s="1280"/>
      <c r="LU179" s="1281"/>
      <c r="LV179" s="1281"/>
      <c r="LX179" s="1105" t="str">
        <f>'N - GMS'!A179</f>
        <v>Health Centre Charges</v>
      </c>
      <c r="LY179" s="1100"/>
      <c r="LZ179" s="511">
        <f>'N - GMS'!C179</f>
        <v>135</v>
      </c>
      <c r="MA179" s="2494">
        <f>'N - GMS'!D179</f>
        <v>0</v>
      </c>
      <c r="MB179" s="2494">
        <f>'N - GMS'!E179</f>
        <v>0</v>
      </c>
      <c r="MC179" s="2494">
        <f>'N - GMS'!F179</f>
        <v>0</v>
      </c>
      <c r="MD179" s="2494">
        <f>'N - GMS'!G179</f>
        <v>0</v>
      </c>
      <c r="ME179" s="1295"/>
      <c r="MF179" s="1991">
        <f>'N - GMS'!I179</f>
        <v>0</v>
      </c>
    </row>
    <row r="180" spans="76:344" ht="20" customHeight="1">
      <c r="BX180" s="90"/>
      <c r="BY180" s="86" t="str">
        <f>'B1 - Net Exp Profiles'!B180</f>
        <v>G. TOTAL NET EXPENDITURE ANALYSIS</v>
      </c>
      <c r="BZ180" s="85"/>
      <c r="CA180" s="85"/>
      <c r="CB180" s="85"/>
      <c r="CC180" s="85"/>
      <c r="CD180" s="85"/>
      <c r="CE180" s="85"/>
      <c r="CF180" s="85"/>
      <c r="CG180" s="85"/>
      <c r="CH180" s="85"/>
      <c r="CI180" s="85"/>
      <c r="CJ180" s="85"/>
      <c r="CK180" s="85"/>
      <c r="CL180" s="85"/>
      <c r="CM180" s="85"/>
      <c r="DF180" s="2137">
        <f>'B3 - COVID-19'!A178</f>
        <v>156</v>
      </c>
      <c r="DG180" s="2152" t="str">
        <f>'B3 - COVID-19'!B178</f>
        <v>Primary Care - Drugs</v>
      </c>
      <c r="DH180" s="1477">
        <f>'B3 - COVID-19'!C178</f>
        <v>0</v>
      </c>
      <c r="DI180" s="1472">
        <f>'B3 - COVID-19'!D178</f>
        <v>0</v>
      </c>
      <c r="DJ180" s="1472">
        <f>'B3 - COVID-19'!E178</f>
        <v>0</v>
      </c>
      <c r="DK180" s="1472">
        <f>'B3 - COVID-19'!F178</f>
        <v>0</v>
      </c>
      <c r="DL180" s="1472">
        <f>'B3 - COVID-19'!G178</f>
        <v>0</v>
      </c>
      <c r="DM180" s="1472">
        <f>'B3 - COVID-19'!H178</f>
        <v>0</v>
      </c>
      <c r="DN180" s="1472">
        <f>'B3 - COVID-19'!I178</f>
        <v>0</v>
      </c>
      <c r="DO180" s="1472">
        <f>'B3 - COVID-19'!J178</f>
        <v>0</v>
      </c>
      <c r="DP180" s="1472">
        <f>'B3 - COVID-19'!K178</f>
        <v>0</v>
      </c>
      <c r="DQ180" s="1472">
        <f>'B3 - COVID-19'!L178</f>
        <v>0</v>
      </c>
      <c r="DR180" s="1472">
        <f>'B3 - COVID-19'!M178</f>
        <v>0</v>
      </c>
      <c r="DS180" s="1481">
        <f>'B3 - COVID-19'!N178</f>
        <v>0</v>
      </c>
      <c r="DT180" s="1470">
        <f>'B3 - COVID-19'!O178</f>
        <v>0</v>
      </c>
      <c r="DU180" s="1471">
        <f>'B3 - COVID-19'!P178</f>
        <v>0</v>
      </c>
      <c r="LL180" s="1281"/>
      <c r="LM180" s="1274"/>
      <c r="LN180" s="1275"/>
      <c r="LO180" s="1276"/>
      <c r="LP180" s="1276"/>
      <c r="LQ180" s="1277"/>
      <c r="LR180" s="1276"/>
      <c r="LS180" s="1280"/>
      <c r="LT180" s="1280"/>
      <c r="LU180" s="1281"/>
      <c r="LV180" s="1281"/>
      <c r="LX180" s="1106" t="str">
        <f>'N - GMS'!A180</f>
        <v>Improvement Grants</v>
      </c>
      <c r="LY180" s="568"/>
      <c r="LZ180" s="511">
        <f>'N - GMS'!C180</f>
        <v>136</v>
      </c>
      <c r="MA180" s="2494">
        <f>'N - GMS'!D180</f>
        <v>0</v>
      </c>
      <c r="MB180" s="2494">
        <f>'N - GMS'!E180</f>
        <v>0</v>
      </c>
      <c r="MC180" s="2494">
        <f>'N - GMS'!F180</f>
        <v>0</v>
      </c>
      <c r="MD180" s="2494">
        <f>'N - GMS'!G180</f>
        <v>0</v>
      </c>
      <c r="ME180" s="1295"/>
      <c r="MF180" s="1991">
        <f>'N - GMS'!I180</f>
        <v>0</v>
      </c>
    </row>
    <row r="181" spans="76:344" ht="20" customHeight="1" thickBot="1">
      <c r="BX181" s="90"/>
      <c r="BY181" s="85"/>
      <c r="BZ181" s="85"/>
      <c r="CA181" s="85"/>
      <c r="CB181" s="85"/>
      <c r="CC181" s="85"/>
      <c r="CD181" s="85"/>
      <c r="CE181" s="85"/>
      <c r="CF181" s="85"/>
      <c r="CG181" s="85"/>
      <c r="CH181" s="85"/>
      <c r="CI181" s="85"/>
      <c r="CJ181" s="85"/>
      <c r="CK181" s="85"/>
      <c r="CL181" s="85"/>
      <c r="CM181" s="85"/>
      <c r="DF181" s="2137">
        <f>'B3 - COVID-19'!A179</f>
        <v>157</v>
      </c>
      <c r="DG181" s="2152" t="str">
        <f>'B3 - COVID-19'!B179</f>
        <v>Secondary Care - Drugs</v>
      </c>
      <c r="DH181" s="2772">
        <f>'B3 - COVID-19'!C179</f>
        <v>0</v>
      </c>
      <c r="DI181" s="2773">
        <f>'B3 - COVID-19'!D179</f>
        <v>0</v>
      </c>
      <c r="DJ181" s="2773">
        <f>'B3 - COVID-19'!E179</f>
        <v>0</v>
      </c>
      <c r="DK181" s="2773">
        <f>'B3 - COVID-19'!F179</f>
        <v>0</v>
      </c>
      <c r="DL181" s="2773">
        <f>'B3 - COVID-19'!G179</f>
        <v>0</v>
      </c>
      <c r="DM181" s="2773">
        <f>'B3 - COVID-19'!H179</f>
        <v>0</v>
      </c>
      <c r="DN181" s="2773">
        <f>'B3 - COVID-19'!I179</f>
        <v>0</v>
      </c>
      <c r="DO181" s="2773">
        <f>'B3 - COVID-19'!J179</f>
        <v>0</v>
      </c>
      <c r="DP181" s="2773">
        <f>'B3 - COVID-19'!K179</f>
        <v>0</v>
      </c>
      <c r="DQ181" s="2773">
        <f>'B3 - COVID-19'!L179</f>
        <v>0</v>
      </c>
      <c r="DR181" s="2773">
        <f>'B3 - COVID-19'!M179</f>
        <v>0</v>
      </c>
      <c r="DS181" s="2774">
        <f>'B3 - COVID-19'!N179</f>
        <v>0</v>
      </c>
      <c r="DT181" s="1485">
        <f>'B3 - COVID-19'!O179</f>
        <v>0</v>
      </c>
      <c r="DU181" s="1486">
        <f>'B3 - COVID-19'!P179</f>
        <v>0</v>
      </c>
      <c r="LL181" s="1281"/>
      <c r="LM181" s="1274"/>
      <c r="LN181" s="1275"/>
      <c r="LO181" s="1276"/>
      <c r="LP181" s="1276"/>
      <c r="LQ181" s="1277"/>
      <c r="LR181" s="1276"/>
      <c r="LS181" s="1280"/>
      <c r="LT181" s="1280"/>
      <c r="LU181" s="1281"/>
      <c r="LV181" s="1281"/>
      <c r="LX181" s="2889" t="str">
        <f>'N - GMS'!A181</f>
        <v>All other Premises (please detail below which should reconcile to line 146)</v>
      </c>
      <c r="LY181" s="2890"/>
      <c r="LZ181" s="511">
        <f>'N - GMS'!C181</f>
        <v>137</v>
      </c>
      <c r="MA181" s="2743">
        <f>'N - GMS'!D181</f>
        <v>0</v>
      </c>
      <c r="MB181" s="2744">
        <f>'N - GMS'!E181</f>
        <v>0</v>
      </c>
      <c r="MC181" s="2744">
        <f>'N - GMS'!F181</f>
        <v>0</v>
      </c>
      <c r="MD181" s="2744">
        <f>'N - GMS'!G181</f>
        <v>0</v>
      </c>
      <c r="ME181" s="1295"/>
      <c r="MF181" s="1991">
        <f>'N - GMS'!I181</f>
        <v>0</v>
      </c>
    </row>
    <row r="182" spans="76:344" ht="20" customHeight="1" thickTop="1" thickBot="1">
      <c r="BX182" s="90"/>
      <c r="BY182" s="1343"/>
      <c r="BZ182" s="1355">
        <f>'B1 - Net Exp Profiles'!C182</f>
        <v>1</v>
      </c>
      <c r="CA182" s="1356">
        <f>'B1 - Net Exp Profiles'!D182</f>
        <v>2</v>
      </c>
      <c r="CB182" s="1356">
        <f>'B1 - Net Exp Profiles'!E182</f>
        <v>3</v>
      </c>
      <c r="CC182" s="1356">
        <f>'B1 - Net Exp Profiles'!F182</f>
        <v>4</v>
      </c>
      <c r="CD182" s="1356">
        <f>'B1 - Net Exp Profiles'!G182</f>
        <v>5</v>
      </c>
      <c r="CE182" s="1356">
        <f>'B1 - Net Exp Profiles'!H182</f>
        <v>6</v>
      </c>
      <c r="CF182" s="1356">
        <f>'B1 - Net Exp Profiles'!I182</f>
        <v>7</v>
      </c>
      <c r="CG182" s="1356">
        <f>'B1 - Net Exp Profiles'!J182</f>
        <v>8</v>
      </c>
      <c r="CH182" s="1356">
        <f>'B1 - Net Exp Profiles'!K182</f>
        <v>9</v>
      </c>
      <c r="CI182" s="1356">
        <f>'B1 - Net Exp Profiles'!L182</f>
        <v>10</v>
      </c>
      <c r="CJ182" s="1356">
        <f>'B1 - Net Exp Profiles'!M182</f>
        <v>11</v>
      </c>
      <c r="CK182" s="1357">
        <f>'B1 - Net Exp Profiles'!N182</f>
        <v>12</v>
      </c>
      <c r="CL182" s="1344"/>
      <c r="CM182" s="1345"/>
      <c r="DF182" s="2137">
        <f>'B3 - COVID-19'!A180</f>
        <v>158</v>
      </c>
      <c r="DG182" s="2152" t="str">
        <f>'B3 - COVID-19'!B180</f>
        <v>Provider - Non Pay (Clinical &amp; General Supplies, Rent, Rates, Equipment etc) Exclude PPE - see A7</v>
      </c>
      <c r="DH182" s="2772">
        <f>'B3 - COVID-19'!C180</f>
        <v>0</v>
      </c>
      <c r="DI182" s="2773">
        <f>'B3 - COVID-19'!D180</f>
        <v>0</v>
      </c>
      <c r="DJ182" s="2773">
        <f>'B3 - COVID-19'!E180</f>
        <v>0</v>
      </c>
      <c r="DK182" s="2773">
        <f>'B3 - COVID-19'!F180</f>
        <v>0</v>
      </c>
      <c r="DL182" s="2773">
        <f>'B3 - COVID-19'!G180</f>
        <v>0</v>
      </c>
      <c r="DM182" s="2773">
        <f>'B3 - COVID-19'!H180</f>
        <v>0</v>
      </c>
      <c r="DN182" s="2773">
        <f>'B3 - COVID-19'!I180</f>
        <v>0</v>
      </c>
      <c r="DO182" s="2773">
        <f>'B3 - COVID-19'!J180</f>
        <v>0</v>
      </c>
      <c r="DP182" s="2773">
        <f>'B3 - COVID-19'!K180</f>
        <v>0</v>
      </c>
      <c r="DQ182" s="2773">
        <f>'B3 - COVID-19'!L180</f>
        <v>0</v>
      </c>
      <c r="DR182" s="2773">
        <f>'B3 - COVID-19'!M180</f>
        <v>0</v>
      </c>
      <c r="DS182" s="2774">
        <f>'B3 - COVID-19'!N180</f>
        <v>0</v>
      </c>
      <c r="DT182" s="1485">
        <f>'B3 - COVID-19'!O180</f>
        <v>0</v>
      </c>
      <c r="DU182" s="1486">
        <f>'B3 - COVID-19'!P180</f>
        <v>0</v>
      </c>
      <c r="LL182" s="1281"/>
      <c r="LM182" s="1274"/>
      <c r="LN182" s="1275"/>
      <c r="LO182" s="1276"/>
      <c r="LP182" s="1276"/>
      <c r="LQ182" s="1277"/>
      <c r="LR182" s="1276"/>
      <c r="LS182" s="1280"/>
      <c r="LT182" s="1280"/>
      <c r="LU182" s="1281"/>
      <c r="LV182" s="1281"/>
      <c r="LX182" s="582" t="str">
        <f>'N - GMS'!A182</f>
        <v>TOTAL Premises (must equal line 14)</v>
      </c>
      <c r="LY182" s="573"/>
      <c r="LZ182" s="574">
        <f>'N - GMS'!C182</f>
        <v>138</v>
      </c>
      <c r="MA182" s="2080">
        <f>'N - GMS'!D182</f>
        <v>0</v>
      </c>
      <c r="MB182" s="2080">
        <f>'N - GMS'!E182</f>
        <v>0</v>
      </c>
      <c r="MC182" s="2080">
        <f>'N - GMS'!F182</f>
        <v>0</v>
      </c>
      <c r="MD182" s="507">
        <f>'N - GMS'!G182</f>
        <v>0</v>
      </c>
      <c r="ME182" s="231"/>
      <c r="MF182" s="583">
        <f>'N - GMS'!I182</f>
        <v>0</v>
      </c>
    </row>
    <row r="183" spans="76:344" ht="20" customHeight="1" thickTop="1">
      <c r="BX183" s="90"/>
      <c r="BY183" s="1346" t="str">
        <f>'B1 - Net Exp Profiles'!B183</f>
        <v>Total Net Expenditure Profiles</v>
      </c>
      <c r="BZ183" s="1358" t="str">
        <f>'B1 - Net Exp Profiles'!C183</f>
        <v>Apr</v>
      </c>
      <c r="CA183" s="1359" t="str">
        <f>'B1 - Net Exp Profiles'!D183</f>
        <v>May</v>
      </c>
      <c r="CB183" s="1359" t="str">
        <f>'B1 - Net Exp Profiles'!E183</f>
        <v>Jun</v>
      </c>
      <c r="CC183" s="1359" t="str">
        <f>'B1 - Net Exp Profiles'!F183</f>
        <v>Jul</v>
      </c>
      <c r="CD183" s="1359" t="str">
        <f>'B1 - Net Exp Profiles'!G183</f>
        <v>Aug</v>
      </c>
      <c r="CE183" s="1359" t="str">
        <f>'B1 - Net Exp Profiles'!H183</f>
        <v>Sep</v>
      </c>
      <c r="CF183" s="1359" t="str">
        <f>'B1 - Net Exp Profiles'!I183</f>
        <v>Oct</v>
      </c>
      <c r="CG183" s="1359" t="str">
        <f>'B1 - Net Exp Profiles'!J183</f>
        <v>Nov</v>
      </c>
      <c r="CH183" s="1359" t="str">
        <f>'B1 - Net Exp Profiles'!K183</f>
        <v>Dec</v>
      </c>
      <c r="CI183" s="1359" t="str">
        <f>'B1 - Net Exp Profiles'!L183</f>
        <v>Jan</v>
      </c>
      <c r="CJ183" s="1359" t="str">
        <f>'B1 - Net Exp Profiles'!M183</f>
        <v>Feb</v>
      </c>
      <c r="CK183" s="1360" t="str">
        <f>'B1 - Net Exp Profiles'!N183</f>
        <v>Mar</v>
      </c>
      <c r="CL183" s="1361" t="str">
        <f>'B1 - Net Exp Profiles'!O183</f>
        <v>Total YTD</v>
      </c>
      <c r="CM183" s="1361" t="str">
        <f>'B1 - Net Exp Profiles'!P183</f>
        <v>Forecast year-end position</v>
      </c>
      <c r="DF183" s="2137">
        <f>'B3 - COVID-19'!A181</f>
        <v>159</v>
      </c>
      <c r="DG183" s="2146" t="str">
        <f>'B3 - COVID-19'!B181</f>
        <v>Healthcare Services Provided by Other NHS Bodies</v>
      </c>
      <c r="DH183" s="2772">
        <f>'B3 - COVID-19'!C181</f>
        <v>0</v>
      </c>
      <c r="DI183" s="2773">
        <f>'B3 - COVID-19'!D181</f>
        <v>0</v>
      </c>
      <c r="DJ183" s="2773">
        <f>'B3 - COVID-19'!E181</f>
        <v>0</v>
      </c>
      <c r="DK183" s="2773">
        <f>'B3 - COVID-19'!F181</f>
        <v>0</v>
      </c>
      <c r="DL183" s="2773">
        <f>'B3 - COVID-19'!G181</f>
        <v>0</v>
      </c>
      <c r="DM183" s="2773">
        <f>'B3 - COVID-19'!H181</f>
        <v>0</v>
      </c>
      <c r="DN183" s="2773">
        <f>'B3 - COVID-19'!I181</f>
        <v>0</v>
      </c>
      <c r="DO183" s="2773">
        <f>'B3 - COVID-19'!J181</f>
        <v>0</v>
      </c>
      <c r="DP183" s="2773">
        <f>'B3 - COVID-19'!K181</f>
        <v>0</v>
      </c>
      <c r="DQ183" s="2773">
        <f>'B3 - COVID-19'!L181</f>
        <v>0</v>
      </c>
      <c r="DR183" s="2773">
        <f>'B3 - COVID-19'!M181</f>
        <v>0</v>
      </c>
      <c r="DS183" s="2774">
        <f>'B3 - COVID-19'!N181</f>
        <v>0</v>
      </c>
      <c r="DT183" s="1485">
        <f>'B3 - COVID-19'!O181</f>
        <v>0</v>
      </c>
      <c r="DU183" s="1486">
        <f>'B3 - COVID-19'!P181</f>
        <v>0</v>
      </c>
      <c r="LL183" s="1281"/>
      <c r="LM183" s="1274"/>
      <c r="LN183" s="1275"/>
      <c r="LO183" s="1276"/>
      <c r="LP183" s="1276"/>
      <c r="LQ183" s="1277"/>
      <c r="LR183" s="1276"/>
      <c r="LS183" s="1280"/>
      <c r="LT183" s="1280"/>
      <c r="LU183" s="1281"/>
      <c r="LV183" s="1281"/>
      <c r="LX183" s="481" t="str">
        <f>'N - GMS'!A183</f>
        <v/>
      </c>
      <c r="LY183" s="481"/>
      <c r="LZ183" s="481"/>
      <c r="MA183" s="262"/>
      <c r="MB183" s="262"/>
      <c r="MC183" s="550"/>
      <c r="MD183" s="260"/>
      <c r="ME183" s="260"/>
      <c r="MF183" s="260"/>
    </row>
    <row r="184" spans="76:344" ht="20" customHeight="1" thickBot="1">
      <c r="BX184" s="90"/>
      <c r="BY184" s="1347"/>
      <c r="BZ184" s="1362" t="str">
        <f>'B1 - Net Exp Profiles'!C184</f>
        <v>£'000</v>
      </c>
      <c r="CA184" s="1363" t="str">
        <f>'B1 - Net Exp Profiles'!D184</f>
        <v>£'000</v>
      </c>
      <c r="CB184" s="1363" t="str">
        <f>'B1 - Net Exp Profiles'!E184</f>
        <v>£'000</v>
      </c>
      <c r="CC184" s="1363" t="str">
        <f>'B1 - Net Exp Profiles'!F184</f>
        <v>£'000</v>
      </c>
      <c r="CD184" s="1363" t="str">
        <f>'B1 - Net Exp Profiles'!G184</f>
        <v>£'000</v>
      </c>
      <c r="CE184" s="1363" t="str">
        <f>'B1 - Net Exp Profiles'!H184</f>
        <v>£'000</v>
      </c>
      <c r="CF184" s="1363" t="str">
        <f>'B1 - Net Exp Profiles'!I184</f>
        <v>£'000</v>
      </c>
      <c r="CG184" s="1363" t="str">
        <f>'B1 - Net Exp Profiles'!J184</f>
        <v>£'000</v>
      </c>
      <c r="CH184" s="1363" t="str">
        <f>'B1 - Net Exp Profiles'!K184</f>
        <v>£'000</v>
      </c>
      <c r="CI184" s="1363" t="str">
        <f>'B1 - Net Exp Profiles'!L184</f>
        <v>£'000</v>
      </c>
      <c r="CJ184" s="1363" t="str">
        <f>'B1 - Net Exp Profiles'!M184</f>
        <v>£'000</v>
      </c>
      <c r="CK184" s="1364" t="str">
        <f>'B1 - Net Exp Profiles'!N184</f>
        <v>£'000</v>
      </c>
      <c r="CL184" s="1365" t="str">
        <f>'B1 - Net Exp Profiles'!O184</f>
        <v>£'000</v>
      </c>
      <c r="CM184" s="1365" t="str">
        <f>'B1 - Net Exp Profiles'!P184</f>
        <v>£'000</v>
      </c>
      <c r="DF184" s="2137">
        <f>'B3 - COVID-19'!A182</f>
        <v>160</v>
      </c>
      <c r="DG184" s="2146" t="str">
        <f>'B3 - COVID-19'!B182</f>
        <v>Non Healthcare Services Provided by Other NHS Bodies</v>
      </c>
      <c r="DH184" s="2772">
        <f>'B3 - COVID-19'!C182</f>
        <v>0</v>
      </c>
      <c r="DI184" s="2773">
        <f>'B3 - COVID-19'!D182</f>
        <v>0</v>
      </c>
      <c r="DJ184" s="2773">
        <f>'B3 - COVID-19'!E182</f>
        <v>0</v>
      </c>
      <c r="DK184" s="2773">
        <f>'B3 - COVID-19'!F182</f>
        <v>0</v>
      </c>
      <c r="DL184" s="2773">
        <f>'B3 - COVID-19'!G182</f>
        <v>0</v>
      </c>
      <c r="DM184" s="2773">
        <f>'B3 - COVID-19'!H182</f>
        <v>0</v>
      </c>
      <c r="DN184" s="2773">
        <f>'B3 - COVID-19'!I182</f>
        <v>0</v>
      </c>
      <c r="DO184" s="2773">
        <f>'B3 - COVID-19'!J182</f>
        <v>0</v>
      </c>
      <c r="DP184" s="2773">
        <f>'B3 - COVID-19'!K182</f>
        <v>0</v>
      </c>
      <c r="DQ184" s="2773">
        <f>'B3 - COVID-19'!L182</f>
        <v>0</v>
      </c>
      <c r="DR184" s="2773">
        <f>'B3 - COVID-19'!M182</f>
        <v>0</v>
      </c>
      <c r="DS184" s="2774">
        <f>'B3 - COVID-19'!N182</f>
        <v>0</v>
      </c>
      <c r="DT184" s="1485">
        <f>'B3 - COVID-19'!O182</f>
        <v>0</v>
      </c>
      <c r="DU184" s="1486">
        <f>'B3 - COVID-19'!P182</f>
        <v>0</v>
      </c>
      <c r="LL184" s="1281"/>
      <c r="LM184" s="1274"/>
      <c r="LN184" s="1275"/>
      <c r="LO184" s="1276"/>
      <c r="LP184" s="1276"/>
      <c r="LQ184" s="1277"/>
      <c r="LR184" s="1276"/>
      <c r="LS184" s="1280"/>
      <c r="LT184" s="1280"/>
      <c r="LU184" s="1281"/>
      <c r="LV184" s="1281"/>
      <c r="LX184" s="584" t="str">
        <f>'N - GMS'!A184</f>
        <v>Analysis of Other Premises (Line 137)</v>
      </c>
      <c r="LY184" s="585"/>
      <c r="LZ184" s="2114" t="str">
        <f>'N - GMS'!C184</f>
        <v>LINE NO.</v>
      </c>
      <c r="MA184" s="586" t="str">
        <f>'N - GMS'!D184</f>
        <v>£000's</v>
      </c>
      <c r="MB184" s="586" t="str">
        <f>'N - GMS'!E184</f>
        <v>£000's</v>
      </c>
      <c r="MC184" s="586" t="str">
        <f>'N - GMS'!F184</f>
        <v>£000's</v>
      </c>
      <c r="MD184" s="586" t="str">
        <f>'N - GMS'!G184</f>
        <v>£000's</v>
      </c>
      <c r="ME184" s="587"/>
      <c r="MF184" s="586" t="str">
        <f>'N - GMS'!I184</f>
        <v>£000's</v>
      </c>
    </row>
    <row r="185" spans="76:344" ht="20" customHeight="1">
      <c r="BX185" s="92">
        <f>'B1 - Net Exp Profiles'!A185</f>
        <v>134</v>
      </c>
      <c r="BY185" s="1398" t="str">
        <f>'B1 - Net Exp Profiles'!B185</f>
        <v>Gross Expenditure - Non Covid-19 - Current Plan</v>
      </c>
      <c r="BZ185" s="1421">
        <f>'B1 - Net Exp Profiles'!C185</f>
        <v>0</v>
      </c>
      <c r="CA185" s="1421">
        <f>'B1 - Net Exp Profiles'!D185</f>
        <v>0</v>
      </c>
      <c r="CB185" s="1421">
        <f>'B1 - Net Exp Profiles'!E185</f>
        <v>0</v>
      </c>
      <c r="CC185" s="1421">
        <f>'B1 - Net Exp Profiles'!F185</f>
        <v>0</v>
      </c>
      <c r="CD185" s="1421">
        <f>'B1 - Net Exp Profiles'!G185</f>
        <v>0</v>
      </c>
      <c r="CE185" s="1421">
        <f>'B1 - Net Exp Profiles'!H185</f>
        <v>0</v>
      </c>
      <c r="CF185" s="1421">
        <f>'B1 - Net Exp Profiles'!I185</f>
        <v>0</v>
      </c>
      <c r="CG185" s="1421">
        <f>'B1 - Net Exp Profiles'!J185</f>
        <v>0</v>
      </c>
      <c r="CH185" s="1421">
        <f>'B1 - Net Exp Profiles'!K185</f>
        <v>0</v>
      </c>
      <c r="CI185" s="1421">
        <f>'B1 - Net Exp Profiles'!L185</f>
        <v>0</v>
      </c>
      <c r="CJ185" s="1421">
        <f>'B1 - Net Exp Profiles'!M185</f>
        <v>0</v>
      </c>
      <c r="CK185" s="1421">
        <f>'B1 - Net Exp Profiles'!N185</f>
        <v>0</v>
      </c>
      <c r="CL185" s="1349">
        <f>'B1 - Net Exp Profiles'!O185</f>
        <v>0</v>
      </c>
      <c r="CM185" s="1349">
        <f>'B1 - Net Exp Profiles'!P185</f>
        <v>0</v>
      </c>
      <c r="DF185" s="2137">
        <f>'B3 - COVID-19'!A183</f>
        <v>161</v>
      </c>
      <c r="DG185" s="2146" t="str">
        <f>'B3 - COVID-19'!B183</f>
        <v>Continuing Care and Funded Nursing Care</v>
      </c>
      <c r="DH185" s="2772">
        <f>'B3 - COVID-19'!C183</f>
        <v>0</v>
      </c>
      <c r="DI185" s="2773">
        <f>'B3 - COVID-19'!D183</f>
        <v>0</v>
      </c>
      <c r="DJ185" s="2773">
        <f>'B3 - COVID-19'!E183</f>
        <v>0</v>
      </c>
      <c r="DK185" s="2773">
        <f>'B3 - COVID-19'!F183</f>
        <v>0</v>
      </c>
      <c r="DL185" s="2773">
        <f>'B3 - COVID-19'!G183</f>
        <v>0</v>
      </c>
      <c r="DM185" s="2773">
        <f>'B3 - COVID-19'!H183</f>
        <v>0</v>
      </c>
      <c r="DN185" s="2773">
        <f>'B3 - COVID-19'!I183</f>
        <v>0</v>
      </c>
      <c r="DO185" s="2773">
        <f>'B3 - COVID-19'!J183</f>
        <v>0</v>
      </c>
      <c r="DP185" s="2773">
        <f>'B3 - COVID-19'!K183</f>
        <v>0</v>
      </c>
      <c r="DQ185" s="2773">
        <f>'B3 - COVID-19'!L183</f>
        <v>0</v>
      </c>
      <c r="DR185" s="2773">
        <f>'B3 - COVID-19'!M183</f>
        <v>0</v>
      </c>
      <c r="DS185" s="2774">
        <f>'B3 - COVID-19'!N183</f>
        <v>0</v>
      </c>
      <c r="DT185" s="1485">
        <f>'B3 - COVID-19'!O183</f>
        <v>0</v>
      </c>
      <c r="DU185" s="1486">
        <f>'B3 - COVID-19'!P183</f>
        <v>0</v>
      </c>
      <c r="LL185" s="1281"/>
      <c r="LM185" s="1274"/>
      <c r="LN185" s="1275"/>
      <c r="LO185" s="1276"/>
      <c r="LP185" s="1276"/>
      <c r="LQ185" s="1277"/>
      <c r="LR185" s="1276"/>
      <c r="LS185" s="1280"/>
      <c r="LT185" s="1280"/>
      <c r="LU185" s="1281"/>
      <c r="LV185" s="1281"/>
      <c r="LX185" s="2881">
        <f>'N - GMS'!A185</f>
        <v>0</v>
      </c>
      <c r="LY185" s="2882"/>
      <c r="LZ185" s="577">
        <f>'N - GMS'!C185</f>
        <v>139</v>
      </c>
      <c r="MA185" s="2494">
        <f>'N - GMS'!D185</f>
        <v>0</v>
      </c>
      <c r="MB185" s="2494">
        <f>'N - GMS'!E185</f>
        <v>0</v>
      </c>
      <c r="MC185" s="2494">
        <f>'N - GMS'!F185</f>
        <v>0</v>
      </c>
      <c r="MD185" s="2494">
        <f>'N - GMS'!G185</f>
        <v>0</v>
      </c>
      <c r="ME185" s="1295"/>
      <c r="MF185" s="2742">
        <f>'N - GMS'!I185</f>
        <v>0</v>
      </c>
    </row>
    <row r="186" spans="76:344" ht="20" customHeight="1">
      <c r="BX186" s="1323">
        <f>'B1 - Net Exp Profiles'!A186</f>
        <v>135</v>
      </c>
      <c r="BY186" s="1398" t="str">
        <f>'B1 - Net Exp Profiles'!B186</f>
        <v>Gross Expenditure - Covid-19 - Current Plan</v>
      </c>
      <c r="BZ186" s="2802">
        <f>'B1 - Net Exp Profiles'!C186</f>
        <v>0</v>
      </c>
      <c r="CA186" s="2802">
        <f>'B1 - Net Exp Profiles'!D186</f>
        <v>0</v>
      </c>
      <c r="CB186" s="2802">
        <f>'B1 - Net Exp Profiles'!E186</f>
        <v>0</v>
      </c>
      <c r="CC186" s="2802">
        <f>'B1 - Net Exp Profiles'!F186</f>
        <v>0</v>
      </c>
      <c r="CD186" s="2802">
        <f>'B1 - Net Exp Profiles'!G186</f>
        <v>0</v>
      </c>
      <c r="CE186" s="2802">
        <f>'B1 - Net Exp Profiles'!H186</f>
        <v>0</v>
      </c>
      <c r="CF186" s="2802">
        <f>'B1 - Net Exp Profiles'!I186</f>
        <v>0</v>
      </c>
      <c r="CG186" s="2802">
        <f>'B1 - Net Exp Profiles'!J186</f>
        <v>0</v>
      </c>
      <c r="CH186" s="2802">
        <f>'B1 - Net Exp Profiles'!K186</f>
        <v>0</v>
      </c>
      <c r="CI186" s="2802">
        <f>'B1 - Net Exp Profiles'!L186</f>
        <v>0</v>
      </c>
      <c r="CJ186" s="2802">
        <f>'B1 - Net Exp Profiles'!M186</f>
        <v>0</v>
      </c>
      <c r="CK186" s="2802">
        <f>'B1 - Net Exp Profiles'!N186</f>
        <v>0</v>
      </c>
      <c r="CL186" s="1349">
        <f>'B1 - Net Exp Profiles'!O186</f>
        <v>0</v>
      </c>
      <c r="CM186" s="1349">
        <f>'B1 - Net Exp Profiles'!P186</f>
        <v>0</v>
      </c>
      <c r="DF186" s="2137">
        <f>'B3 - COVID-19'!A184</f>
        <v>162</v>
      </c>
      <c r="DG186" s="2146" t="str">
        <f>'B3 - COVID-19'!B184</f>
        <v>Other Private &amp; Voluntary Sector</v>
      </c>
      <c r="DH186" s="2772">
        <f>'B3 - COVID-19'!C184</f>
        <v>0</v>
      </c>
      <c r="DI186" s="2773">
        <f>'B3 - COVID-19'!D184</f>
        <v>0</v>
      </c>
      <c r="DJ186" s="2773">
        <f>'B3 - COVID-19'!E184</f>
        <v>0</v>
      </c>
      <c r="DK186" s="2773">
        <f>'B3 - COVID-19'!F184</f>
        <v>0</v>
      </c>
      <c r="DL186" s="2773">
        <f>'B3 - COVID-19'!G184</f>
        <v>0</v>
      </c>
      <c r="DM186" s="2773">
        <f>'B3 - COVID-19'!H184</f>
        <v>0</v>
      </c>
      <c r="DN186" s="2773">
        <f>'B3 - COVID-19'!I184</f>
        <v>0</v>
      </c>
      <c r="DO186" s="2773">
        <f>'B3 - COVID-19'!J184</f>
        <v>0</v>
      </c>
      <c r="DP186" s="2773">
        <f>'B3 - COVID-19'!K184</f>
        <v>0</v>
      </c>
      <c r="DQ186" s="2773">
        <f>'B3 - COVID-19'!L184</f>
        <v>0</v>
      </c>
      <c r="DR186" s="2773">
        <f>'B3 - COVID-19'!M184</f>
        <v>0</v>
      </c>
      <c r="DS186" s="2774">
        <f>'B3 - COVID-19'!N184</f>
        <v>0</v>
      </c>
      <c r="DT186" s="1485">
        <f>'B3 - COVID-19'!O184</f>
        <v>0</v>
      </c>
      <c r="DU186" s="1486">
        <f>'B3 - COVID-19'!P184</f>
        <v>0</v>
      </c>
      <c r="LL186" s="1281"/>
      <c r="LM186" s="1274"/>
      <c r="LN186" s="1275"/>
      <c r="LO186" s="1276"/>
      <c r="LP186" s="1276"/>
      <c r="LQ186" s="1277"/>
      <c r="LR186" s="1276"/>
      <c r="LS186" s="1280"/>
      <c r="LT186" s="1280"/>
      <c r="LU186" s="1281"/>
      <c r="LV186" s="1281"/>
      <c r="LX186" s="2881">
        <f>'N - GMS'!A186</f>
        <v>0</v>
      </c>
      <c r="LY186" s="2882"/>
      <c r="LZ186" s="577">
        <f>'N - GMS'!C186</f>
        <v>140</v>
      </c>
      <c r="MA186" s="2494">
        <f>'N - GMS'!D186</f>
        <v>0</v>
      </c>
      <c r="MB186" s="2494">
        <f>'N - GMS'!E186</f>
        <v>0</v>
      </c>
      <c r="MC186" s="2494">
        <f>'N - GMS'!F186</f>
        <v>0</v>
      </c>
      <c r="MD186" s="2494">
        <f>'N - GMS'!G186</f>
        <v>0</v>
      </c>
      <c r="ME186" s="1295"/>
      <c r="MF186" s="2742">
        <f>'N - GMS'!I186</f>
        <v>0</v>
      </c>
    </row>
    <row r="187" spans="76:344" ht="20" customHeight="1" thickBot="1">
      <c r="BX187" s="97">
        <f>'B1 - Net Exp Profiles'!A187</f>
        <v>136</v>
      </c>
      <c r="BY187" s="1399" t="str">
        <f>'B1 - Net Exp Profiles'!B187</f>
        <v>Planning Assumptions still to be finalised at Month 1</v>
      </c>
      <c r="BZ187" s="1425">
        <f>'B1 - Net Exp Profiles'!C187</f>
        <v>0</v>
      </c>
      <c r="CA187" s="1425">
        <f>'B1 - Net Exp Profiles'!D187</f>
        <v>0</v>
      </c>
      <c r="CB187" s="1425">
        <f>'B1 - Net Exp Profiles'!E187</f>
        <v>0</v>
      </c>
      <c r="CC187" s="1425">
        <f>'B1 - Net Exp Profiles'!F187</f>
        <v>0</v>
      </c>
      <c r="CD187" s="1425">
        <f>'B1 - Net Exp Profiles'!G187</f>
        <v>0</v>
      </c>
      <c r="CE187" s="1425">
        <f>'B1 - Net Exp Profiles'!H187</f>
        <v>0</v>
      </c>
      <c r="CF187" s="1425">
        <f>'B1 - Net Exp Profiles'!I187</f>
        <v>0</v>
      </c>
      <c r="CG187" s="1425">
        <f>'B1 - Net Exp Profiles'!J187</f>
        <v>0</v>
      </c>
      <c r="CH187" s="1425">
        <f>'B1 - Net Exp Profiles'!K187</f>
        <v>0</v>
      </c>
      <c r="CI187" s="1425">
        <f>'B1 - Net Exp Profiles'!L187</f>
        <v>0</v>
      </c>
      <c r="CJ187" s="1425">
        <f>'B1 - Net Exp Profiles'!M187</f>
        <v>0</v>
      </c>
      <c r="CK187" s="1425">
        <f>'B1 - Net Exp Profiles'!N187</f>
        <v>0</v>
      </c>
      <c r="CL187" s="1349">
        <f>'B1 - Net Exp Profiles'!O187</f>
        <v>0</v>
      </c>
      <c r="CM187" s="1349">
        <f>'B1 - Net Exp Profiles'!P187</f>
        <v>0</v>
      </c>
      <c r="DF187" s="2137">
        <f>'B3 - COVID-19'!A185</f>
        <v>163</v>
      </c>
      <c r="DG187" s="2781" t="str">
        <f>'B3 - COVID-19'!B185</f>
        <v>Joint Financing and Other (includes Local Authority)</v>
      </c>
      <c r="DH187" s="2772">
        <f>'B3 - COVID-19'!C185</f>
        <v>0</v>
      </c>
      <c r="DI187" s="2773">
        <f>'B3 - COVID-19'!D185</f>
        <v>0</v>
      </c>
      <c r="DJ187" s="2773">
        <f>'B3 - COVID-19'!E185</f>
        <v>0</v>
      </c>
      <c r="DK187" s="2773">
        <f>'B3 - COVID-19'!F185</f>
        <v>0</v>
      </c>
      <c r="DL187" s="2773">
        <f>'B3 - COVID-19'!G185</f>
        <v>0</v>
      </c>
      <c r="DM187" s="2773">
        <f>'B3 - COVID-19'!H185</f>
        <v>0</v>
      </c>
      <c r="DN187" s="2773">
        <f>'B3 - COVID-19'!I185</f>
        <v>0</v>
      </c>
      <c r="DO187" s="2773">
        <f>'B3 - COVID-19'!J185</f>
        <v>0</v>
      </c>
      <c r="DP187" s="2773">
        <f>'B3 - COVID-19'!K185</f>
        <v>0</v>
      </c>
      <c r="DQ187" s="2773">
        <f>'B3 - COVID-19'!L185</f>
        <v>0</v>
      </c>
      <c r="DR187" s="2773">
        <f>'B3 - COVID-19'!M185</f>
        <v>0</v>
      </c>
      <c r="DS187" s="2774">
        <f>'B3 - COVID-19'!N185</f>
        <v>0</v>
      </c>
      <c r="DT187" s="1485">
        <f>'B3 - COVID-19'!O185</f>
        <v>0</v>
      </c>
      <c r="DU187" s="1486">
        <f>'B3 - COVID-19'!P185</f>
        <v>0</v>
      </c>
      <c r="LL187" s="1281"/>
      <c r="LM187" s="1274"/>
      <c r="LN187" s="1275"/>
      <c r="LO187" s="1276"/>
      <c r="LP187" s="1276"/>
      <c r="LQ187" s="1277"/>
      <c r="LR187" s="1276"/>
      <c r="LS187" s="1280"/>
      <c r="LT187" s="1280"/>
      <c r="LU187" s="1281"/>
      <c r="LV187" s="1281"/>
      <c r="LX187" s="2881">
        <f>'N - GMS'!A187</f>
        <v>0</v>
      </c>
      <c r="LY187" s="2882"/>
      <c r="LZ187" s="577">
        <f>'N - GMS'!C187</f>
        <v>141</v>
      </c>
      <c r="MA187" s="2494">
        <f>'N - GMS'!D187</f>
        <v>0</v>
      </c>
      <c r="MB187" s="2494">
        <f>'N - GMS'!E187</f>
        <v>0</v>
      </c>
      <c r="MC187" s="2494">
        <f>'N - GMS'!F187</f>
        <v>0</v>
      </c>
      <c r="MD187" s="2494">
        <f>'N - GMS'!G187</f>
        <v>0</v>
      </c>
      <c r="ME187" s="1295"/>
      <c r="MF187" s="2742">
        <f>'N - GMS'!I187</f>
        <v>0</v>
      </c>
    </row>
    <row r="188" spans="76:344" ht="20" customHeight="1" thickBot="1">
      <c r="BX188" s="155">
        <f>'B1 - Net Exp Profiles'!A188</f>
        <v>137</v>
      </c>
      <c r="BY188" s="1207" t="str">
        <f>'B1 - Net Exp Profiles'!B188</f>
        <v>Total Gross Expenditure - Current Plan</v>
      </c>
      <c r="BZ188" s="1418">
        <f>'B1 - Net Exp Profiles'!C188</f>
        <v>0</v>
      </c>
      <c r="CA188" s="1418">
        <f>'B1 - Net Exp Profiles'!D188</f>
        <v>0</v>
      </c>
      <c r="CB188" s="1418">
        <f>'B1 - Net Exp Profiles'!E188</f>
        <v>0</v>
      </c>
      <c r="CC188" s="1418">
        <f>'B1 - Net Exp Profiles'!F188</f>
        <v>0</v>
      </c>
      <c r="CD188" s="1418">
        <f>'B1 - Net Exp Profiles'!G188</f>
        <v>0</v>
      </c>
      <c r="CE188" s="1418">
        <f>'B1 - Net Exp Profiles'!H188</f>
        <v>0</v>
      </c>
      <c r="CF188" s="1418">
        <f>'B1 - Net Exp Profiles'!I188</f>
        <v>0</v>
      </c>
      <c r="CG188" s="1418">
        <f>'B1 - Net Exp Profiles'!J188</f>
        <v>0</v>
      </c>
      <c r="CH188" s="1418">
        <f>'B1 - Net Exp Profiles'!K188</f>
        <v>0</v>
      </c>
      <c r="CI188" s="1418">
        <f>'B1 - Net Exp Profiles'!L188</f>
        <v>0</v>
      </c>
      <c r="CJ188" s="1418">
        <f>'B1 - Net Exp Profiles'!M188</f>
        <v>0</v>
      </c>
      <c r="CK188" s="1418">
        <f>'B1 - Net Exp Profiles'!N188</f>
        <v>0</v>
      </c>
      <c r="CL188" s="1208">
        <f>'B1 - Net Exp Profiles'!O188</f>
        <v>0</v>
      </c>
      <c r="CM188" s="1208">
        <f>'B1 - Net Exp Profiles'!P188</f>
        <v>0</v>
      </c>
      <c r="DF188" s="2137">
        <f>'B3 - COVID-19'!A186</f>
        <v>164</v>
      </c>
      <c r="DG188" s="2786" t="str">
        <f>'B3 - COVID-19'!B186</f>
        <v>Other (only use with WG agreement &amp; state SoCNE/I line ref)</v>
      </c>
      <c r="DH188" s="2772">
        <f>'B3 - COVID-19'!C186</f>
        <v>0</v>
      </c>
      <c r="DI188" s="2773">
        <f>'B3 - COVID-19'!D186</f>
        <v>0</v>
      </c>
      <c r="DJ188" s="2773">
        <f>'B3 - COVID-19'!E186</f>
        <v>0</v>
      </c>
      <c r="DK188" s="2773">
        <f>'B3 - COVID-19'!F186</f>
        <v>0</v>
      </c>
      <c r="DL188" s="2773">
        <f>'B3 - COVID-19'!G186</f>
        <v>0</v>
      </c>
      <c r="DM188" s="2773">
        <f>'B3 - COVID-19'!H186</f>
        <v>0</v>
      </c>
      <c r="DN188" s="2773">
        <f>'B3 - COVID-19'!I186</f>
        <v>0</v>
      </c>
      <c r="DO188" s="2773">
        <f>'B3 - COVID-19'!J186</f>
        <v>0</v>
      </c>
      <c r="DP188" s="2773">
        <f>'B3 - COVID-19'!K186</f>
        <v>0</v>
      </c>
      <c r="DQ188" s="2773">
        <f>'B3 - COVID-19'!L186</f>
        <v>0</v>
      </c>
      <c r="DR188" s="2773">
        <f>'B3 - COVID-19'!M186</f>
        <v>0</v>
      </c>
      <c r="DS188" s="2774">
        <f>'B3 - COVID-19'!N186</f>
        <v>0</v>
      </c>
      <c r="DT188" s="1485">
        <f>'B3 - COVID-19'!O186</f>
        <v>0</v>
      </c>
      <c r="DU188" s="1486">
        <f>'B3 - COVID-19'!P186</f>
        <v>0</v>
      </c>
      <c r="LL188" s="1281"/>
      <c r="LM188" s="1274"/>
      <c r="LN188" s="1275"/>
      <c r="LO188" s="1276"/>
      <c r="LP188" s="1276"/>
      <c r="LQ188" s="1277"/>
      <c r="LR188" s="1276"/>
      <c r="LS188" s="1280"/>
      <c r="LT188" s="1280"/>
      <c r="LU188" s="1281"/>
      <c r="LV188" s="1281"/>
      <c r="LX188" s="2881">
        <f>'N - GMS'!A188</f>
        <v>0</v>
      </c>
      <c r="LY188" s="2882"/>
      <c r="LZ188" s="577">
        <f>'N - GMS'!C188</f>
        <v>142</v>
      </c>
      <c r="MA188" s="2494">
        <f>'N - GMS'!D188</f>
        <v>0</v>
      </c>
      <c r="MB188" s="2494">
        <f>'N - GMS'!E188</f>
        <v>0</v>
      </c>
      <c r="MC188" s="2494">
        <f>'N - GMS'!F188</f>
        <v>0</v>
      </c>
      <c r="MD188" s="2494">
        <f>'N - GMS'!G188</f>
        <v>0</v>
      </c>
      <c r="ME188" s="1295"/>
      <c r="MF188" s="2742">
        <f>'N - GMS'!I188</f>
        <v>0</v>
      </c>
    </row>
    <row r="189" spans="76:344" ht="20" customHeight="1">
      <c r="BX189" s="965">
        <f>'B1 - Net Exp Profiles'!A189</f>
        <v>138</v>
      </c>
      <c r="BY189" s="1413" t="str">
        <f>'B1 - Net Exp Profiles'!B189</f>
        <v>Total Expenditure - Actual/Forecast Gross</v>
      </c>
      <c r="BZ189" s="1421">
        <f>'B1 - Net Exp Profiles'!C189</f>
        <v>0</v>
      </c>
      <c r="CA189" s="1421">
        <f>'B1 - Net Exp Profiles'!D189</f>
        <v>0</v>
      </c>
      <c r="CB189" s="1421">
        <f>'B1 - Net Exp Profiles'!E189</f>
        <v>0</v>
      </c>
      <c r="CC189" s="1421">
        <f>'B1 - Net Exp Profiles'!F189</f>
        <v>0</v>
      </c>
      <c r="CD189" s="1421">
        <f>'B1 - Net Exp Profiles'!G189</f>
        <v>0</v>
      </c>
      <c r="CE189" s="1421">
        <f>'B1 - Net Exp Profiles'!H189</f>
        <v>0</v>
      </c>
      <c r="CF189" s="1421">
        <f>'B1 - Net Exp Profiles'!I189</f>
        <v>0</v>
      </c>
      <c r="CG189" s="1421">
        <f>'B1 - Net Exp Profiles'!J189</f>
        <v>0</v>
      </c>
      <c r="CH189" s="1421">
        <f>'B1 - Net Exp Profiles'!K189</f>
        <v>0</v>
      </c>
      <c r="CI189" s="1421">
        <f>'B1 - Net Exp Profiles'!L189</f>
        <v>0</v>
      </c>
      <c r="CJ189" s="1421">
        <f>'B1 - Net Exp Profiles'!M189</f>
        <v>0</v>
      </c>
      <c r="CK189" s="1421">
        <f>'B1 - Net Exp Profiles'!N189</f>
        <v>0</v>
      </c>
      <c r="CL189" s="1349">
        <f>'B1 - Net Exp Profiles'!O189</f>
        <v>0</v>
      </c>
      <c r="CM189" s="1349">
        <f>'B1 - Net Exp Profiles'!P189</f>
        <v>0</v>
      </c>
      <c r="DF189" s="2137">
        <f>'B3 - COVID-19'!A187</f>
        <v>165</v>
      </c>
      <c r="DG189" s="2786">
        <f>'B3 - COVID-19'!B187</f>
        <v>0</v>
      </c>
      <c r="DH189" s="2772">
        <f>'B3 - COVID-19'!C187</f>
        <v>0</v>
      </c>
      <c r="DI189" s="2773">
        <f>'B3 - COVID-19'!D187</f>
        <v>0</v>
      </c>
      <c r="DJ189" s="2773">
        <f>'B3 - COVID-19'!E187</f>
        <v>0</v>
      </c>
      <c r="DK189" s="2773">
        <f>'B3 - COVID-19'!F187</f>
        <v>0</v>
      </c>
      <c r="DL189" s="2773">
        <f>'B3 - COVID-19'!G187</f>
        <v>0</v>
      </c>
      <c r="DM189" s="2773">
        <f>'B3 - COVID-19'!H187</f>
        <v>0</v>
      </c>
      <c r="DN189" s="2773">
        <f>'B3 - COVID-19'!I187</f>
        <v>0</v>
      </c>
      <c r="DO189" s="2773">
        <f>'B3 - COVID-19'!J187</f>
        <v>0</v>
      </c>
      <c r="DP189" s="2773">
        <f>'B3 - COVID-19'!K187</f>
        <v>0</v>
      </c>
      <c r="DQ189" s="2773">
        <f>'B3 - COVID-19'!L187</f>
        <v>0</v>
      </c>
      <c r="DR189" s="2773">
        <f>'B3 - COVID-19'!M187</f>
        <v>0</v>
      </c>
      <c r="DS189" s="2774">
        <f>'B3 - COVID-19'!N187</f>
        <v>0</v>
      </c>
      <c r="DT189" s="1485">
        <f>'B3 - COVID-19'!O187</f>
        <v>0</v>
      </c>
      <c r="DU189" s="1486">
        <f>'B3 - COVID-19'!P187</f>
        <v>0</v>
      </c>
      <c r="LL189" s="1281"/>
      <c r="LM189" s="1274"/>
      <c r="LN189" s="1275"/>
      <c r="LO189" s="1276"/>
      <c r="LP189" s="1276"/>
      <c r="LQ189" s="1277"/>
      <c r="LR189" s="1276"/>
      <c r="LS189" s="1280"/>
      <c r="LT189" s="1280"/>
      <c r="LU189" s="1281"/>
      <c r="LV189" s="1281"/>
      <c r="LX189" s="2881">
        <f>'N - GMS'!A189</f>
        <v>0</v>
      </c>
      <c r="LY189" s="2882"/>
      <c r="LZ189" s="577">
        <f>'N - GMS'!C189</f>
        <v>143</v>
      </c>
      <c r="MA189" s="2494">
        <f>'N - GMS'!D189</f>
        <v>0</v>
      </c>
      <c r="MB189" s="2494">
        <f>'N - GMS'!E189</f>
        <v>0</v>
      </c>
      <c r="MC189" s="2494">
        <f>'N - GMS'!F189</f>
        <v>0</v>
      </c>
      <c r="MD189" s="2494">
        <f>'N - GMS'!G189</f>
        <v>0</v>
      </c>
      <c r="ME189" s="1295"/>
      <c r="MF189" s="2742">
        <f>'N - GMS'!I189</f>
        <v>0</v>
      </c>
    </row>
    <row r="190" spans="76:344" ht="20" customHeight="1">
      <c r="BX190" s="1323">
        <f>'B1 - Net Exp Profiles'!A190</f>
        <v>139</v>
      </c>
      <c r="BY190" s="1410" t="str">
        <f>'B1 - Net Exp Profiles'!B190</f>
        <v xml:space="preserve">Total Additional Costs due to Covid-19 - Actual/Forecast </v>
      </c>
      <c r="BZ190" s="2802">
        <f>'B1 - Net Exp Profiles'!C190</f>
        <v>0</v>
      </c>
      <c r="CA190" s="2802">
        <f>'B1 - Net Exp Profiles'!D190</f>
        <v>0</v>
      </c>
      <c r="CB190" s="2802">
        <f>'B1 - Net Exp Profiles'!E190</f>
        <v>0</v>
      </c>
      <c r="CC190" s="2802">
        <f>'B1 - Net Exp Profiles'!F190</f>
        <v>0</v>
      </c>
      <c r="CD190" s="2802">
        <f>'B1 - Net Exp Profiles'!G190</f>
        <v>0</v>
      </c>
      <c r="CE190" s="2802">
        <f>'B1 - Net Exp Profiles'!H190</f>
        <v>0</v>
      </c>
      <c r="CF190" s="2802">
        <f>'B1 - Net Exp Profiles'!I190</f>
        <v>0</v>
      </c>
      <c r="CG190" s="2802">
        <f>'B1 - Net Exp Profiles'!J190</f>
        <v>0</v>
      </c>
      <c r="CH190" s="2802">
        <f>'B1 - Net Exp Profiles'!K190</f>
        <v>0</v>
      </c>
      <c r="CI190" s="2802">
        <f>'B1 - Net Exp Profiles'!L190</f>
        <v>0</v>
      </c>
      <c r="CJ190" s="2802">
        <f>'B1 - Net Exp Profiles'!M190</f>
        <v>0</v>
      </c>
      <c r="CK190" s="2802">
        <f>'B1 - Net Exp Profiles'!N190</f>
        <v>0</v>
      </c>
      <c r="CL190" s="1349">
        <f>'B1 - Net Exp Profiles'!O190</f>
        <v>0</v>
      </c>
      <c r="CM190" s="1349">
        <f>'B1 - Net Exp Profiles'!P190</f>
        <v>0</v>
      </c>
      <c r="DF190" s="2137">
        <f>'B3 - COVID-19'!A188</f>
        <v>166</v>
      </c>
      <c r="DG190" s="2786">
        <f>'B3 - COVID-19'!B188</f>
        <v>0</v>
      </c>
      <c r="DH190" s="2772">
        <f>'B3 - COVID-19'!C188</f>
        <v>0</v>
      </c>
      <c r="DI190" s="2773">
        <f>'B3 - COVID-19'!D188</f>
        <v>0</v>
      </c>
      <c r="DJ190" s="2773">
        <f>'B3 - COVID-19'!E188</f>
        <v>0</v>
      </c>
      <c r="DK190" s="2773">
        <f>'B3 - COVID-19'!F188</f>
        <v>0</v>
      </c>
      <c r="DL190" s="2773">
        <f>'B3 - COVID-19'!G188</f>
        <v>0</v>
      </c>
      <c r="DM190" s="2773">
        <f>'B3 - COVID-19'!H188</f>
        <v>0</v>
      </c>
      <c r="DN190" s="2773">
        <f>'B3 - COVID-19'!I188</f>
        <v>0</v>
      </c>
      <c r="DO190" s="2773">
        <f>'B3 - COVID-19'!J188</f>
        <v>0</v>
      </c>
      <c r="DP190" s="2773">
        <f>'B3 - COVID-19'!K188</f>
        <v>0</v>
      </c>
      <c r="DQ190" s="2773">
        <f>'B3 - COVID-19'!L188</f>
        <v>0</v>
      </c>
      <c r="DR190" s="2773">
        <f>'B3 - COVID-19'!M188</f>
        <v>0</v>
      </c>
      <c r="DS190" s="2774">
        <f>'B3 - COVID-19'!N188</f>
        <v>0</v>
      </c>
      <c r="DT190" s="1485">
        <f>'B3 - COVID-19'!O188</f>
        <v>0</v>
      </c>
      <c r="DU190" s="1486">
        <f>'B3 - COVID-19'!P188</f>
        <v>0</v>
      </c>
      <c r="LL190" s="1281"/>
      <c r="LM190" s="1274"/>
      <c r="LN190" s="1275"/>
      <c r="LO190" s="1276"/>
      <c r="LP190" s="1276"/>
      <c r="LQ190" s="1277"/>
      <c r="LR190" s="1276"/>
      <c r="LS190" s="1280"/>
      <c r="LT190" s="1280"/>
      <c r="LU190" s="1281"/>
      <c r="LV190" s="1281"/>
      <c r="LX190" s="2881">
        <f>'N - GMS'!A190</f>
        <v>0</v>
      </c>
      <c r="LY190" s="2882"/>
      <c r="LZ190" s="577">
        <f>'N - GMS'!C190</f>
        <v>144</v>
      </c>
      <c r="MA190" s="2494">
        <f>'N - GMS'!D190</f>
        <v>0</v>
      </c>
      <c r="MB190" s="2494">
        <f>'N - GMS'!E190</f>
        <v>0</v>
      </c>
      <c r="MC190" s="2494">
        <f>'N - GMS'!F190</f>
        <v>0</v>
      </c>
      <c r="MD190" s="72">
        <f>'N - GMS'!G190</f>
        <v>0</v>
      </c>
      <c r="ME190" s="1295"/>
      <c r="MF190" s="2742">
        <f>'N - GMS'!I190</f>
        <v>0</v>
      </c>
    </row>
    <row r="191" spans="76:344" ht="20" customHeight="1" thickBot="1">
      <c r="BX191" s="97">
        <f>'B1 - Net Exp Profiles'!A191</f>
        <v>140</v>
      </c>
      <c r="BY191" s="1414" t="str">
        <f>'B1 - Net Exp Profiles'!B191</f>
        <v>Total Committed Reserves - Forecast</v>
      </c>
      <c r="BZ191" s="1425">
        <f>'B1 - Net Exp Profiles'!C191</f>
        <v>0</v>
      </c>
      <c r="CA191" s="1425">
        <f>'B1 - Net Exp Profiles'!D191</f>
        <v>0</v>
      </c>
      <c r="CB191" s="1425">
        <f>'B1 - Net Exp Profiles'!E191</f>
        <v>0</v>
      </c>
      <c r="CC191" s="1425">
        <f>'B1 - Net Exp Profiles'!F191</f>
        <v>0</v>
      </c>
      <c r="CD191" s="1425">
        <f>'B1 - Net Exp Profiles'!G191</f>
        <v>0</v>
      </c>
      <c r="CE191" s="1425">
        <f>'B1 - Net Exp Profiles'!H191</f>
        <v>0</v>
      </c>
      <c r="CF191" s="1425">
        <f>'B1 - Net Exp Profiles'!I191</f>
        <v>0</v>
      </c>
      <c r="CG191" s="1425">
        <f>'B1 - Net Exp Profiles'!J191</f>
        <v>0</v>
      </c>
      <c r="CH191" s="1425">
        <f>'B1 - Net Exp Profiles'!K191</f>
        <v>0</v>
      </c>
      <c r="CI191" s="1425">
        <f>'B1 - Net Exp Profiles'!L191</f>
        <v>0</v>
      </c>
      <c r="CJ191" s="1425">
        <f>'B1 - Net Exp Profiles'!M191</f>
        <v>0</v>
      </c>
      <c r="CK191" s="1425">
        <f>'B1 - Net Exp Profiles'!N191</f>
        <v>0</v>
      </c>
      <c r="CL191" s="1349">
        <f>'B1 - Net Exp Profiles'!O191</f>
        <v>0</v>
      </c>
      <c r="CM191" s="1349">
        <f>'B1 - Net Exp Profiles'!P191</f>
        <v>0</v>
      </c>
      <c r="DF191" s="2137">
        <f>'B3 - COVID-19'!A189</f>
        <v>167</v>
      </c>
      <c r="DG191" s="2786">
        <f>'B3 - COVID-19'!B189</f>
        <v>0</v>
      </c>
      <c r="DH191" s="2772">
        <f>'B3 - COVID-19'!C189</f>
        <v>0</v>
      </c>
      <c r="DI191" s="2773">
        <f>'B3 - COVID-19'!D189</f>
        <v>0</v>
      </c>
      <c r="DJ191" s="2773">
        <f>'B3 - COVID-19'!E189</f>
        <v>0</v>
      </c>
      <c r="DK191" s="2773">
        <f>'B3 - COVID-19'!F189</f>
        <v>0</v>
      </c>
      <c r="DL191" s="2773">
        <f>'B3 - COVID-19'!G189</f>
        <v>0</v>
      </c>
      <c r="DM191" s="2773">
        <f>'B3 - COVID-19'!H189</f>
        <v>0</v>
      </c>
      <c r="DN191" s="2773">
        <f>'B3 - COVID-19'!I189</f>
        <v>0</v>
      </c>
      <c r="DO191" s="2773">
        <f>'B3 - COVID-19'!J189</f>
        <v>0</v>
      </c>
      <c r="DP191" s="2773">
        <f>'B3 - COVID-19'!K189</f>
        <v>0</v>
      </c>
      <c r="DQ191" s="2773">
        <f>'B3 - COVID-19'!L189</f>
        <v>0</v>
      </c>
      <c r="DR191" s="2773">
        <f>'B3 - COVID-19'!M189</f>
        <v>0</v>
      </c>
      <c r="DS191" s="2774">
        <f>'B3 - COVID-19'!N189</f>
        <v>0</v>
      </c>
      <c r="DT191" s="1485">
        <f>'B3 - COVID-19'!O189</f>
        <v>0</v>
      </c>
      <c r="DU191" s="1486">
        <f>'B3 - COVID-19'!P189</f>
        <v>0</v>
      </c>
      <c r="LL191" s="1281"/>
      <c r="LM191" s="1274"/>
      <c r="LN191" s="1275"/>
      <c r="LO191" s="1276"/>
      <c r="LP191" s="1276"/>
      <c r="LQ191" s="1277"/>
      <c r="LR191" s="1276"/>
      <c r="LS191" s="1280"/>
      <c r="LT191" s="1280"/>
      <c r="LU191" s="1281"/>
      <c r="LV191" s="1281"/>
      <c r="LX191" s="2883">
        <f>'N - GMS'!A191</f>
        <v>0</v>
      </c>
      <c r="LY191" s="2884"/>
      <c r="LZ191" s="577">
        <f>'N - GMS'!C191</f>
        <v>145</v>
      </c>
      <c r="MA191" s="2494">
        <f>'N - GMS'!D191</f>
        <v>0</v>
      </c>
      <c r="MB191" s="2494">
        <f>'N - GMS'!E191</f>
        <v>0</v>
      </c>
      <c r="MC191" s="2494">
        <f>'N - GMS'!F191</f>
        <v>0</v>
      </c>
      <c r="MD191" s="240">
        <f>'N - GMS'!G191</f>
        <v>0</v>
      </c>
      <c r="ME191" s="1295"/>
      <c r="MF191" s="2742">
        <f>'N - GMS'!I191</f>
        <v>0</v>
      </c>
    </row>
    <row r="192" spans="76:344" ht="20" customHeight="1" thickTop="1" thickBot="1">
      <c r="BX192" s="155">
        <f>'B1 - Net Exp Profiles'!A192</f>
        <v>141</v>
      </c>
      <c r="BY192" s="1407" t="str">
        <f>'B1 - Net Exp Profiles'!B192</f>
        <v>Total Gross Expenditure - Actual/Forecast</v>
      </c>
      <c r="BZ192" s="1352">
        <f>'B1 - Net Exp Profiles'!C192</f>
        <v>0</v>
      </c>
      <c r="CA192" s="1352">
        <f>'B1 - Net Exp Profiles'!D192</f>
        <v>0</v>
      </c>
      <c r="CB192" s="1352">
        <f>'B1 - Net Exp Profiles'!E192</f>
        <v>0</v>
      </c>
      <c r="CC192" s="1352">
        <f>'B1 - Net Exp Profiles'!F192</f>
        <v>0</v>
      </c>
      <c r="CD192" s="1352">
        <f>'B1 - Net Exp Profiles'!G192</f>
        <v>0</v>
      </c>
      <c r="CE192" s="1352">
        <f>'B1 - Net Exp Profiles'!H192</f>
        <v>0</v>
      </c>
      <c r="CF192" s="1352">
        <f>'B1 - Net Exp Profiles'!I192</f>
        <v>0</v>
      </c>
      <c r="CG192" s="1352">
        <f>'B1 - Net Exp Profiles'!J192</f>
        <v>0</v>
      </c>
      <c r="CH192" s="1352">
        <f>'B1 - Net Exp Profiles'!K192</f>
        <v>0</v>
      </c>
      <c r="CI192" s="1352">
        <f>'B1 - Net Exp Profiles'!L192</f>
        <v>0</v>
      </c>
      <c r="CJ192" s="1352">
        <f>'B1 - Net Exp Profiles'!M192</f>
        <v>0</v>
      </c>
      <c r="CK192" s="1434">
        <f>'B1 - Net Exp Profiles'!N192</f>
        <v>0</v>
      </c>
      <c r="CL192" s="1208">
        <f>'B1 - Net Exp Profiles'!O192</f>
        <v>0</v>
      </c>
      <c r="CM192" s="1208">
        <f>'B1 - Net Exp Profiles'!P192</f>
        <v>0</v>
      </c>
      <c r="DF192" s="2171">
        <f>'B3 - COVID-19'!A190</f>
        <v>168</v>
      </c>
      <c r="DG192" s="2147" t="str">
        <f>'B3 - COVID-19'!B190</f>
        <v>Sub total Cleaning Standards Non Pay</v>
      </c>
      <c r="DH192" s="2148">
        <f>'B3 - COVID-19'!C190</f>
        <v>0</v>
      </c>
      <c r="DI192" s="2148">
        <f>'B3 - COVID-19'!D190</f>
        <v>0</v>
      </c>
      <c r="DJ192" s="2148">
        <f>'B3 - COVID-19'!E190</f>
        <v>0</v>
      </c>
      <c r="DK192" s="2148">
        <f>'B3 - COVID-19'!F190</f>
        <v>0</v>
      </c>
      <c r="DL192" s="2148">
        <f>'B3 - COVID-19'!G190</f>
        <v>0</v>
      </c>
      <c r="DM192" s="2148">
        <f>'B3 - COVID-19'!H190</f>
        <v>0</v>
      </c>
      <c r="DN192" s="2148">
        <f>'B3 - COVID-19'!I190</f>
        <v>0</v>
      </c>
      <c r="DO192" s="2148">
        <f>'B3 - COVID-19'!J190</f>
        <v>0</v>
      </c>
      <c r="DP192" s="2148">
        <f>'B3 - COVID-19'!K190</f>
        <v>0</v>
      </c>
      <c r="DQ192" s="2148">
        <f>'B3 - COVID-19'!L190</f>
        <v>0</v>
      </c>
      <c r="DR192" s="2148">
        <f>'B3 - COVID-19'!M190</f>
        <v>0</v>
      </c>
      <c r="DS192" s="2148">
        <f>'B3 - COVID-19'!N190</f>
        <v>0</v>
      </c>
      <c r="DT192" s="2148">
        <f>'B3 - COVID-19'!O190</f>
        <v>0</v>
      </c>
      <c r="DU192" s="2148">
        <f>'B3 - COVID-19'!P190</f>
        <v>0</v>
      </c>
      <c r="LX192" s="250" t="str">
        <f>'N - GMS'!A192</f>
        <v>TOTAL of Other Premises (must equal line 137)</v>
      </c>
      <c r="LY192" s="578"/>
      <c r="LZ192" s="506">
        <f>'N - GMS'!C192</f>
        <v>146</v>
      </c>
      <c r="MA192" s="261">
        <f>'N - GMS'!D192</f>
        <v>0</v>
      </c>
      <c r="MB192" s="261">
        <f>'N - GMS'!E192</f>
        <v>0</v>
      </c>
      <c r="MC192" s="261">
        <f>'N - GMS'!F192</f>
        <v>0</v>
      </c>
      <c r="MD192" s="542">
        <f>'N - GMS'!G192</f>
        <v>0</v>
      </c>
      <c r="ME192" s="257"/>
      <c r="MF192" s="508">
        <f>'N - GMS'!I192</f>
        <v>0</v>
      </c>
    </row>
    <row r="193" spans="76:344" ht="20" customHeight="1" thickBot="1">
      <c r="BX193" s="155">
        <f>'B1 - Net Exp Profiles'!A193</f>
        <v>142</v>
      </c>
      <c r="BY193" s="1407" t="str">
        <f>'B1 - Net Exp Profiles'!B193</f>
        <v>Gross Expenditure Movement</v>
      </c>
      <c r="BZ193" s="1379">
        <f>'B1 - Net Exp Profiles'!C193</f>
        <v>0</v>
      </c>
      <c r="CA193" s="1379">
        <f>'B1 - Net Exp Profiles'!D193</f>
        <v>0</v>
      </c>
      <c r="CB193" s="1379">
        <f>'B1 - Net Exp Profiles'!E193</f>
        <v>0</v>
      </c>
      <c r="CC193" s="1379">
        <f>'B1 - Net Exp Profiles'!F193</f>
        <v>0</v>
      </c>
      <c r="CD193" s="1379">
        <f>'B1 - Net Exp Profiles'!G193</f>
        <v>0</v>
      </c>
      <c r="CE193" s="1379">
        <f>'B1 - Net Exp Profiles'!H193</f>
        <v>0</v>
      </c>
      <c r="CF193" s="1379">
        <f>'B1 - Net Exp Profiles'!I193</f>
        <v>0</v>
      </c>
      <c r="CG193" s="1379">
        <f>'B1 - Net Exp Profiles'!J193</f>
        <v>0</v>
      </c>
      <c r="CH193" s="1379">
        <f>'B1 - Net Exp Profiles'!K193</f>
        <v>0</v>
      </c>
      <c r="CI193" s="1379">
        <f>'B1 - Net Exp Profiles'!L193</f>
        <v>0</v>
      </c>
      <c r="CJ193" s="1379">
        <f>'B1 - Net Exp Profiles'!M193</f>
        <v>0</v>
      </c>
      <c r="CK193" s="1514">
        <f>'B1 - Net Exp Profiles'!N193</f>
        <v>0</v>
      </c>
      <c r="CL193" s="1208">
        <f>'B1 - Net Exp Profiles'!O193</f>
        <v>0</v>
      </c>
      <c r="CM193" s="1208">
        <f>'B1 - Net Exp Profiles'!P193</f>
        <v>0</v>
      </c>
      <c r="DF193" s="2171">
        <f>'B3 - COVID-19'!A191</f>
        <v>169</v>
      </c>
      <c r="DG193" s="2147" t="str">
        <f>'B3 - COVID-19'!B191</f>
        <v>TOTAL CLEANING STANDARDS EXPENDITURE</v>
      </c>
      <c r="DH193" s="2159">
        <f>'B3 - COVID-19'!C191</f>
        <v>0</v>
      </c>
      <c r="DI193" s="1487">
        <f>'B3 - COVID-19'!D191</f>
        <v>0</v>
      </c>
      <c r="DJ193" s="1487">
        <f>'B3 - COVID-19'!E191</f>
        <v>0</v>
      </c>
      <c r="DK193" s="1487">
        <f>'B3 - COVID-19'!F191</f>
        <v>0</v>
      </c>
      <c r="DL193" s="1487">
        <f>'B3 - COVID-19'!G191</f>
        <v>0</v>
      </c>
      <c r="DM193" s="1487">
        <f>'B3 - COVID-19'!H191</f>
        <v>0</v>
      </c>
      <c r="DN193" s="1487">
        <f>'B3 - COVID-19'!I191</f>
        <v>0</v>
      </c>
      <c r="DO193" s="1487">
        <f>'B3 - COVID-19'!J191</f>
        <v>0</v>
      </c>
      <c r="DP193" s="1487">
        <f>'B3 - COVID-19'!K191</f>
        <v>0</v>
      </c>
      <c r="DQ193" s="1487">
        <f>'B3 - COVID-19'!L191</f>
        <v>0</v>
      </c>
      <c r="DR193" s="1487">
        <f>'B3 - COVID-19'!M191</f>
        <v>0</v>
      </c>
      <c r="DS193" s="2160">
        <f>'B3 - COVID-19'!N191</f>
        <v>0</v>
      </c>
      <c r="DT193" s="1487">
        <f>'B3 - COVID-19'!O191</f>
        <v>0</v>
      </c>
      <c r="DU193" s="2091">
        <f>'B3 - COVID-19'!P191</f>
        <v>0</v>
      </c>
      <c r="LX193" s="481"/>
      <c r="LY193" s="481"/>
      <c r="LZ193" s="2119"/>
      <c r="MA193" s="260"/>
      <c r="MB193" s="260"/>
      <c r="MC193" s="260"/>
      <c r="MD193" s="260"/>
      <c r="ME193" s="260"/>
      <c r="MF193" s="260"/>
    </row>
    <row r="194" spans="76:344" ht="20" customHeight="1" thickBot="1">
      <c r="BX194" s="965">
        <f>'B1 - Net Exp Profiles'!A194</f>
        <v>143</v>
      </c>
      <c r="BY194" s="1408" t="str">
        <f>'B1 - Net Exp Profiles'!B194</f>
        <v>Total Savings - Current Plan</v>
      </c>
      <c r="BZ194" s="1418">
        <f>'B1 - Net Exp Profiles'!C194</f>
        <v>0</v>
      </c>
      <c r="CA194" s="1419">
        <f>'B1 - Net Exp Profiles'!D194</f>
        <v>0</v>
      </c>
      <c r="CB194" s="1419">
        <f>'B1 - Net Exp Profiles'!E194</f>
        <v>0</v>
      </c>
      <c r="CC194" s="1419">
        <f>'B1 - Net Exp Profiles'!F194</f>
        <v>0</v>
      </c>
      <c r="CD194" s="1419">
        <f>'B1 - Net Exp Profiles'!G194</f>
        <v>0</v>
      </c>
      <c r="CE194" s="1419">
        <f>'B1 - Net Exp Profiles'!H194</f>
        <v>0</v>
      </c>
      <c r="CF194" s="1419">
        <f>'B1 - Net Exp Profiles'!I194</f>
        <v>0</v>
      </c>
      <c r="CG194" s="1419">
        <f>'B1 - Net Exp Profiles'!J194</f>
        <v>0</v>
      </c>
      <c r="CH194" s="1419">
        <f>'B1 - Net Exp Profiles'!K194</f>
        <v>0</v>
      </c>
      <c r="CI194" s="1419">
        <f>'B1 - Net Exp Profiles'!L194</f>
        <v>0</v>
      </c>
      <c r="CJ194" s="1419">
        <f>'B1 - Net Exp Profiles'!M194</f>
        <v>0</v>
      </c>
      <c r="CK194" s="1420">
        <f>'B1 - Net Exp Profiles'!N194</f>
        <v>0</v>
      </c>
      <c r="CL194" s="2808">
        <f>'B1 - Net Exp Profiles'!O194</f>
        <v>0</v>
      </c>
      <c r="CM194" s="1733">
        <f>'B1 - Net Exp Profiles'!P194</f>
        <v>0</v>
      </c>
      <c r="DF194" s="2771"/>
      <c r="DG194" s="2163"/>
      <c r="DH194" s="2167"/>
      <c r="DI194" s="2167"/>
      <c r="DJ194" s="2167"/>
      <c r="DK194" s="2167"/>
      <c r="DL194" s="2167"/>
      <c r="DM194" s="2167"/>
      <c r="DN194" s="2167"/>
      <c r="DO194" s="2167"/>
      <c r="DP194" s="2167"/>
      <c r="DQ194" s="2167"/>
      <c r="DR194" s="2167"/>
      <c r="DS194" s="2167"/>
      <c r="DT194" s="2167"/>
      <c r="DU194" s="2167"/>
      <c r="LX194" s="204" t="str">
        <f>'N - GMS'!A194</f>
        <v>Memorandum item</v>
      </c>
      <c r="LY194" s="2119"/>
      <c r="LZ194" s="2119"/>
      <c r="MA194" s="550"/>
      <c r="MB194" s="550"/>
      <c r="MC194" s="550"/>
      <c r="MD194" s="550"/>
      <c r="ME194" s="550"/>
      <c r="MF194" s="550"/>
    </row>
    <row r="195" spans="76:344" ht="20" customHeight="1" thickBot="1">
      <c r="BX195" s="97">
        <f>'B1 - Net Exp Profiles'!A195</f>
        <v>144</v>
      </c>
      <c r="BY195" s="1406" t="str">
        <f>'B1 - Net Exp Profiles'!B195</f>
        <v>Total Savings - Actual/Forecast</v>
      </c>
      <c r="BZ195" s="1421">
        <f>'B1 - Net Exp Profiles'!C195</f>
        <v>0</v>
      </c>
      <c r="CA195" s="1422">
        <f>'B1 - Net Exp Profiles'!D195</f>
        <v>0</v>
      </c>
      <c r="CB195" s="1422">
        <f>'B1 - Net Exp Profiles'!E195</f>
        <v>0</v>
      </c>
      <c r="CC195" s="1422">
        <f>'B1 - Net Exp Profiles'!F195</f>
        <v>0</v>
      </c>
      <c r="CD195" s="1422">
        <f>'B1 - Net Exp Profiles'!G195</f>
        <v>0</v>
      </c>
      <c r="CE195" s="1422">
        <f>'B1 - Net Exp Profiles'!H195</f>
        <v>0</v>
      </c>
      <c r="CF195" s="1422">
        <f>'B1 - Net Exp Profiles'!I195</f>
        <v>0</v>
      </c>
      <c r="CG195" s="1422">
        <f>'B1 - Net Exp Profiles'!J195</f>
        <v>0</v>
      </c>
      <c r="CH195" s="1422">
        <f>'B1 - Net Exp Profiles'!K195</f>
        <v>0</v>
      </c>
      <c r="CI195" s="1422">
        <f>'B1 - Net Exp Profiles'!L195</f>
        <v>0</v>
      </c>
      <c r="CJ195" s="1422">
        <f>'B1 - Net Exp Profiles'!M195</f>
        <v>0</v>
      </c>
      <c r="CK195" s="1422">
        <f>'B1 - Net Exp Profiles'!N195</f>
        <v>0</v>
      </c>
      <c r="CL195" s="2804">
        <f>'B1 - Net Exp Profiles'!O195</f>
        <v>0</v>
      </c>
      <c r="CM195" s="1469">
        <f>'B1 - Net Exp Profiles'!P195</f>
        <v>0</v>
      </c>
      <c r="DF195" s="2171">
        <f>'B3 - COVID-19'!A193</f>
        <v>170</v>
      </c>
      <c r="DG195" s="2147" t="str">
        <f>'B3 - COVID-19'!B193</f>
        <v>PLANNED CLEANING STANDARDS EXPENDITURE (In Opening Plan)</v>
      </c>
      <c r="DH195" s="2775">
        <f>'B3 - COVID-19'!C193</f>
        <v>0</v>
      </c>
      <c r="DI195" s="2776">
        <f>'B3 - COVID-19'!D193</f>
        <v>0</v>
      </c>
      <c r="DJ195" s="2776">
        <f>'B3 - COVID-19'!E193</f>
        <v>0</v>
      </c>
      <c r="DK195" s="2776">
        <f>'B3 - COVID-19'!F193</f>
        <v>0</v>
      </c>
      <c r="DL195" s="2776">
        <f>'B3 - COVID-19'!G193</f>
        <v>0</v>
      </c>
      <c r="DM195" s="2776">
        <f>'B3 - COVID-19'!H193</f>
        <v>0</v>
      </c>
      <c r="DN195" s="2776">
        <f>'B3 - COVID-19'!I193</f>
        <v>0</v>
      </c>
      <c r="DO195" s="2776">
        <f>'B3 - COVID-19'!J193</f>
        <v>0</v>
      </c>
      <c r="DP195" s="2776">
        <f>'B3 - COVID-19'!K193</f>
        <v>0</v>
      </c>
      <c r="DQ195" s="2776">
        <f>'B3 - COVID-19'!L193</f>
        <v>0</v>
      </c>
      <c r="DR195" s="2776">
        <f>'B3 - COVID-19'!M193</f>
        <v>0</v>
      </c>
      <c r="DS195" s="2777">
        <f>'B3 - COVID-19'!N193</f>
        <v>0</v>
      </c>
      <c r="DT195" s="1244">
        <f>'B3 - COVID-19'!O193</f>
        <v>0</v>
      </c>
      <c r="DU195" s="1469">
        <f>'B3 - COVID-19'!P193</f>
        <v>0</v>
      </c>
      <c r="LX195" s="588" t="str">
        <f>'N - GMS'!A195</f>
        <v>Enhanced Services included above but in dispute with LMC       (TOTAL)</v>
      </c>
      <c r="LY195" s="589">
        <f>'N - GMS'!B195</f>
        <v>0</v>
      </c>
      <c r="LZ195" s="577">
        <f>'N - GMS'!C195</f>
        <v>147</v>
      </c>
      <c r="MA195" s="590">
        <f>'N - GMS'!D195</f>
        <v>0</v>
      </c>
      <c r="MB195" s="591">
        <f>'N - GMS'!E195</f>
        <v>0</v>
      </c>
      <c r="MC195" s="591">
        <f>'N - GMS'!F195</f>
        <v>0</v>
      </c>
      <c r="MD195" s="71">
        <f>'N - GMS'!G195</f>
        <v>0</v>
      </c>
      <c r="ME195" s="1295"/>
      <c r="MF195" s="2742">
        <f>'N - GMS'!I195</f>
        <v>0</v>
      </c>
    </row>
    <row r="196" spans="76:344" ht="20" customHeight="1" thickBot="1">
      <c r="BX196" s="1323">
        <f>'B1 - Net Exp Profiles'!A196</f>
        <v>145</v>
      </c>
      <c r="BY196" s="2807" t="str">
        <f>'B1 - Net Exp Profiles'!B196</f>
        <v>Total Non Delivery of Finalised (M1) Savings due to Covid-19 - Actual/Forecast (Negative Values)</v>
      </c>
      <c r="BZ196" s="1425">
        <f>'B1 - Net Exp Profiles'!C196</f>
        <v>0</v>
      </c>
      <c r="CA196" s="1426">
        <f>'B1 - Net Exp Profiles'!D196</f>
        <v>0</v>
      </c>
      <c r="CB196" s="1426">
        <f>'B1 - Net Exp Profiles'!E196</f>
        <v>0</v>
      </c>
      <c r="CC196" s="1426">
        <f>'B1 - Net Exp Profiles'!F196</f>
        <v>0</v>
      </c>
      <c r="CD196" s="1426">
        <f>'B1 - Net Exp Profiles'!G196</f>
        <v>0</v>
      </c>
      <c r="CE196" s="1426">
        <f>'B1 - Net Exp Profiles'!H196</f>
        <v>0</v>
      </c>
      <c r="CF196" s="1426">
        <f>'B1 - Net Exp Profiles'!I196</f>
        <v>0</v>
      </c>
      <c r="CG196" s="1426">
        <f>'B1 - Net Exp Profiles'!J196</f>
        <v>0</v>
      </c>
      <c r="CH196" s="1426">
        <f>'B1 - Net Exp Profiles'!K196</f>
        <v>0</v>
      </c>
      <c r="CI196" s="1426">
        <f>'B1 - Net Exp Profiles'!L196</f>
        <v>0</v>
      </c>
      <c r="CJ196" s="1426">
        <f>'B1 - Net Exp Profiles'!M196</f>
        <v>0</v>
      </c>
      <c r="CK196" s="1426">
        <f>'B1 - Net Exp Profiles'!N196</f>
        <v>0</v>
      </c>
      <c r="CL196" s="2806">
        <f>'B1 - Net Exp Profiles'!O196</f>
        <v>0</v>
      </c>
      <c r="CM196" s="1517">
        <f>'B1 - Net Exp Profiles'!P196</f>
        <v>0</v>
      </c>
      <c r="DF196" s="2171">
        <f>'B3 - COVID-19'!A194</f>
        <v>171</v>
      </c>
      <c r="DG196" s="2147" t="str">
        <f>'B3 - COVID-19'!B194</f>
        <v xml:space="preserve">MOVEMENT FROM OPENING PLANNED CLEANING STANDARDS EXPENDITURE </v>
      </c>
      <c r="DH196" s="2148">
        <f>'B3 - COVID-19'!C194</f>
        <v>0</v>
      </c>
      <c r="DI196" s="2148">
        <f>'B3 - COVID-19'!D194</f>
        <v>0</v>
      </c>
      <c r="DJ196" s="2148">
        <f>'B3 - COVID-19'!E194</f>
        <v>0</v>
      </c>
      <c r="DK196" s="2148">
        <f>'B3 - COVID-19'!F194</f>
        <v>0</v>
      </c>
      <c r="DL196" s="2148">
        <f>'B3 - COVID-19'!G194</f>
        <v>0</v>
      </c>
      <c r="DM196" s="2148">
        <f>'B3 - COVID-19'!H194</f>
        <v>0</v>
      </c>
      <c r="DN196" s="2148">
        <f>'B3 - COVID-19'!I194</f>
        <v>0</v>
      </c>
      <c r="DO196" s="2148">
        <f>'B3 - COVID-19'!J194</f>
        <v>0</v>
      </c>
      <c r="DP196" s="2148">
        <f>'B3 - COVID-19'!K194</f>
        <v>0</v>
      </c>
      <c r="DQ196" s="2148">
        <f>'B3 - COVID-19'!L194</f>
        <v>0</v>
      </c>
      <c r="DR196" s="2148">
        <f>'B3 - COVID-19'!M194</f>
        <v>0</v>
      </c>
      <c r="DS196" s="2148">
        <f>'B3 - COVID-19'!N194</f>
        <v>0</v>
      </c>
      <c r="DT196" s="2148">
        <f>'B3 - COVID-19'!O194</f>
        <v>0</v>
      </c>
      <c r="DU196" s="2149">
        <f>'B3 - COVID-19'!P194</f>
        <v>0</v>
      </c>
      <c r="LX196" s="588" t="str">
        <f>'N - GMS'!A196</f>
        <v xml:space="preserve">Enhanced Services included above but not yet formally agreed LMC     </v>
      </c>
      <c r="LY196" s="589">
        <f>'N - GMS'!B196</f>
        <v>0</v>
      </c>
      <c r="LZ196" s="577">
        <f>'N - GMS'!C196</f>
        <v>148</v>
      </c>
      <c r="MA196" s="590">
        <f>'N - GMS'!D196</f>
        <v>0</v>
      </c>
      <c r="MB196" s="591">
        <f>'N - GMS'!E196</f>
        <v>0</v>
      </c>
      <c r="MC196" s="1125">
        <f>'N - GMS'!F196</f>
        <v>0</v>
      </c>
      <c r="MD196" s="71">
        <f>'N - GMS'!G196</f>
        <v>0</v>
      </c>
      <c r="ME196" s="1295"/>
      <c r="MF196" s="234"/>
    </row>
    <row r="197" spans="76:344" ht="20" customHeight="1" thickBot="1">
      <c r="BX197" s="155">
        <f>'B1 - Net Exp Profiles'!A197</f>
        <v>146</v>
      </c>
      <c r="BY197" s="1407" t="str">
        <f>'B1 - Net Exp Profiles'!B197</f>
        <v>Total Savings Movement Not due to Covid-19</v>
      </c>
      <c r="BZ197" s="2809">
        <f>'B1 - Net Exp Profiles'!C197</f>
        <v>0</v>
      </c>
      <c r="CA197" s="1875">
        <f>'B1 - Net Exp Profiles'!D197</f>
        <v>0</v>
      </c>
      <c r="CB197" s="1875">
        <f>'B1 - Net Exp Profiles'!E197</f>
        <v>0</v>
      </c>
      <c r="CC197" s="1875">
        <f>'B1 - Net Exp Profiles'!F197</f>
        <v>0</v>
      </c>
      <c r="CD197" s="1875">
        <f>'B1 - Net Exp Profiles'!G197</f>
        <v>0</v>
      </c>
      <c r="CE197" s="1875">
        <f>'B1 - Net Exp Profiles'!H197</f>
        <v>0</v>
      </c>
      <c r="CF197" s="1875">
        <f>'B1 - Net Exp Profiles'!I197</f>
        <v>0</v>
      </c>
      <c r="CG197" s="1875">
        <f>'B1 - Net Exp Profiles'!J197</f>
        <v>0</v>
      </c>
      <c r="CH197" s="1875">
        <f>'B1 - Net Exp Profiles'!K197</f>
        <v>0</v>
      </c>
      <c r="CI197" s="1875">
        <f>'B1 - Net Exp Profiles'!L197</f>
        <v>0</v>
      </c>
      <c r="CJ197" s="1875">
        <f>'B1 - Net Exp Profiles'!M197</f>
        <v>0</v>
      </c>
      <c r="CK197" s="2810">
        <f>'B1 - Net Exp Profiles'!N197</f>
        <v>0</v>
      </c>
      <c r="CL197" s="1876">
        <f>'B1 - Net Exp Profiles'!O197</f>
        <v>0</v>
      </c>
      <c r="CM197" s="1885">
        <f>'B1 - Net Exp Profiles'!P197</f>
        <v>0</v>
      </c>
      <c r="DF197" s="2771"/>
      <c r="DG197" s="2163"/>
      <c r="DH197" s="2167"/>
      <c r="DI197" s="2167"/>
      <c r="DJ197" s="2167"/>
      <c r="DK197" s="2167"/>
      <c r="DL197" s="2167"/>
      <c r="DM197" s="2167"/>
      <c r="DN197" s="2167"/>
      <c r="DO197" s="2167"/>
      <c r="DP197" s="2167"/>
      <c r="DQ197" s="2167"/>
      <c r="DR197" s="2167"/>
      <c r="DS197" s="2167"/>
      <c r="DT197" s="2167"/>
      <c r="DU197" s="2167"/>
      <c r="LX197" s="592"/>
      <c r="LY197" s="593"/>
      <c r="LZ197" s="594"/>
      <c r="MA197" s="248"/>
      <c r="MB197" s="248"/>
      <c r="MC197" s="248"/>
      <c r="MD197" s="248"/>
      <c r="ME197" s="248"/>
      <c r="MF197" s="248"/>
    </row>
    <row r="198" spans="76:344" ht="20" customHeight="1" thickBot="1">
      <c r="BX198" s="97">
        <f>'B1 - Net Exp Profiles'!A198</f>
        <v>147</v>
      </c>
      <c r="BY198" s="106" t="str">
        <f>'B1 - Net Exp Profiles'!B198</f>
        <v>Total Accountancy Gains - Actual/Forecast</v>
      </c>
      <c r="BZ198" s="1418">
        <f>'B1 - Net Exp Profiles'!C198</f>
        <v>0</v>
      </c>
      <c r="CA198" s="1419">
        <f>'B1 - Net Exp Profiles'!D198</f>
        <v>0</v>
      </c>
      <c r="CB198" s="1419">
        <f>'B1 - Net Exp Profiles'!E198</f>
        <v>0</v>
      </c>
      <c r="CC198" s="1419">
        <f>'B1 - Net Exp Profiles'!F198</f>
        <v>0</v>
      </c>
      <c r="CD198" s="1419">
        <f>'B1 - Net Exp Profiles'!G198</f>
        <v>0</v>
      </c>
      <c r="CE198" s="1419">
        <f>'B1 - Net Exp Profiles'!H198</f>
        <v>0</v>
      </c>
      <c r="CF198" s="1419">
        <f>'B1 - Net Exp Profiles'!I198</f>
        <v>0</v>
      </c>
      <c r="CG198" s="1419">
        <f>'B1 - Net Exp Profiles'!J198</f>
        <v>0</v>
      </c>
      <c r="CH198" s="1419">
        <f>'B1 - Net Exp Profiles'!K198</f>
        <v>0</v>
      </c>
      <c r="CI198" s="1419">
        <f>'B1 - Net Exp Profiles'!L198</f>
        <v>0</v>
      </c>
      <c r="CJ198" s="1419">
        <f>'B1 - Net Exp Profiles'!M198</f>
        <v>0</v>
      </c>
      <c r="CK198" s="1419">
        <f>'B1 - Net Exp Profiles'!N198</f>
        <v>0</v>
      </c>
      <c r="CL198" s="1389">
        <f>'B1 - Net Exp Profiles'!O198</f>
        <v>0</v>
      </c>
      <c r="CM198" s="2803">
        <f>'B1 - Net Exp Profiles'!P198</f>
        <v>0</v>
      </c>
      <c r="DF198" s="2758" t="str">
        <f>'B3 - COVID-19'!A196</f>
        <v>A7</v>
      </c>
      <c r="DG198" s="2787" t="str">
        <f>'B3 - COVID-19'!B196</f>
        <v>Other (Additional costs due to C19) enter as positive value - actual/forecast</v>
      </c>
      <c r="DH198" s="2135"/>
      <c r="DI198" s="2136"/>
      <c r="DJ198" s="2136"/>
      <c r="DK198" s="2136"/>
      <c r="DL198" s="2136"/>
      <c r="DM198" s="2136"/>
      <c r="DN198" s="2136"/>
      <c r="DO198" s="2136"/>
      <c r="DP198" s="2136"/>
      <c r="DQ198" s="2136"/>
      <c r="DR198" s="2136"/>
      <c r="DS198" s="1386"/>
      <c r="DT198" s="2135"/>
      <c r="DU198" s="1386"/>
      <c r="LX198" s="2119"/>
      <c r="LY198" s="2119"/>
      <c r="LZ198" s="2119"/>
      <c r="MA198" s="550"/>
      <c r="MB198" s="550"/>
      <c r="MC198" s="550"/>
      <c r="MD198" s="552"/>
      <c r="ME198" s="552"/>
      <c r="MF198" s="236"/>
    </row>
    <row r="199" spans="76:344" ht="20" customHeight="1" thickBot="1">
      <c r="BX199" s="155">
        <f>'B1 - Net Exp Profiles'!A199</f>
        <v>148</v>
      </c>
      <c r="BY199" s="1894" t="str">
        <f>'B1 - Net Exp Profiles'!B199</f>
        <v>Total In Year Operational Expenditure Cost Reduction Due To C19 (Positive Values)</v>
      </c>
      <c r="BZ199" s="1428">
        <f>'B1 - Net Exp Profiles'!C199</f>
        <v>0</v>
      </c>
      <c r="CA199" s="1429">
        <f>'B1 - Net Exp Profiles'!D199</f>
        <v>0</v>
      </c>
      <c r="CB199" s="1429">
        <f>'B1 - Net Exp Profiles'!E199</f>
        <v>0</v>
      </c>
      <c r="CC199" s="1429">
        <f>'B1 - Net Exp Profiles'!F199</f>
        <v>0</v>
      </c>
      <c r="CD199" s="1429">
        <f>'B1 - Net Exp Profiles'!G199</f>
        <v>0</v>
      </c>
      <c r="CE199" s="1429">
        <f>'B1 - Net Exp Profiles'!H199</f>
        <v>0</v>
      </c>
      <c r="CF199" s="1429">
        <f>'B1 - Net Exp Profiles'!I199</f>
        <v>0</v>
      </c>
      <c r="CG199" s="1429">
        <f>'B1 - Net Exp Profiles'!J199</f>
        <v>0</v>
      </c>
      <c r="CH199" s="1429">
        <f>'B1 - Net Exp Profiles'!K199</f>
        <v>0</v>
      </c>
      <c r="CI199" s="1429">
        <f>'B1 - Net Exp Profiles'!L199</f>
        <v>0</v>
      </c>
      <c r="CJ199" s="1429">
        <f>'B1 - Net Exp Profiles'!M199</f>
        <v>0</v>
      </c>
      <c r="CK199" s="1429">
        <f>'B1 - Net Exp Profiles'!N199</f>
        <v>0</v>
      </c>
      <c r="CL199" s="1353">
        <f>'B1 - Net Exp Profiles'!O199</f>
        <v>0</v>
      </c>
      <c r="CM199" s="1354">
        <f>'B1 - Net Exp Profiles'!P199</f>
        <v>0</v>
      </c>
      <c r="DF199" s="2137">
        <f>'B3 - COVID-19'!A197</f>
        <v>172</v>
      </c>
      <c r="DG199" s="2756" t="str">
        <f>'B3 - COVID-19'!B197</f>
        <v>Provider Pay (Establishment, Temp &amp; Agency)</v>
      </c>
      <c r="DH199" s="2138"/>
      <c r="DI199" s="2139"/>
      <c r="DJ199" s="2139"/>
      <c r="DK199" s="2139"/>
      <c r="DL199" s="2139"/>
      <c r="DM199" s="2139"/>
      <c r="DN199" s="2139"/>
      <c r="DO199" s="2139"/>
      <c r="DP199" s="2139"/>
      <c r="DQ199" s="2139"/>
      <c r="DR199" s="2139"/>
      <c r="DS199" s="2140"/>
      <c r="DT199" s="2141"/>
      <c r="DU199" s="2142"/>
      <c r="LX199" s="2885"/>
      <c r="LY199" s="2885"/>
      <c r="LZ199" s="253"/>
      <c r="MA199" s="260"/>
      <c r="MB199" s="260"/>
      <c r="MC199" s="260"/>
      <c r="MD199" s="260"/>
      <c r="ME199" s="260"/>
      <c r="MF199" s="260"/>
    </row>
    <row r="200" spans="76:344" ht="20" customHeight="1" thickBot="1">
      <c r="BX200" s="155">
        <f>'B1 - Net Exp Profiles'!A200</f>
        <v>149</v>
      </c>
      <c r="BY200" s="1520" t="str">
        <f>'B1 - Net Exp Profiles'!B200</f>
        <v>Total In Year Slippage on Current Planned Investments/Repurposing of Developmental Initiatives due to C19 (Positive Values)</v>
      </c>
      <c r="BZ200" s="1431">
        <f>'B1 - Net Exp Profiles'!C200</f>
        <v>0</v>
      </c>
      <c r="CA200" s="1432">
        <f>'B1 - Net Exp Profiles'!D200</f>
        <v>0</v>
      </c>
      <c r="CB200" s="1432">
        <f>'B1 - Net Exp Profiles'!E200</f>
        <v>0</v>
      </c>
      <c r="CC200" s="1432">
        <f>'B1 - Net Exp Profiles'!F200</f>
        <v>0</v>
      </c>
      <c r="CD200" s="1432">
        <f>'B1 - Net Exp Profiles'!G200</f>
        <v>0</v>
      </c>
      <c r="CE200" s="1432">
        <f>'B1 - Net Exp Profiles'!H200</f>
        <v>0</v>
      </c>
      <c r="CF200" s="1432">
        <f>'B1 - Net Exp Profiles'!I200</f>
        <v>0</v>
      </c>
      <c r="CG200" s="1432">
        <f>'B1 - Net Exp Profiles'!J200</f>
        <v>0</v>
      </c>
      <c r="CH200" s="1432">
        <f>'B1 - Net Exp Profiles'!K200</f>
        <v>0</v>
      </c>
      <c r="CI200" s="1432">
        <f>'B1 - Net Exp Profiles'!L200</f>
        <v>0</v>
      </c>
      <c r="CJ200" s="1432">
        <f>'B1 - Net Exp Profiles'!M200</f>
        <v>0</v>
      </c>
      <c r="CK200" s="1432">
        <f>'B1 - Net Exp Profiles'!N200</f>
        <v>0</v>
      </c>
      <c r="CL200" s="1368">
        <f>'B1 - Net Exp Profiles'!O200</f>
        <v>0</v>
      </c>
      <c r="CM200" s="2811">
        <f>'B1 - Net Exp Profiles'!P200</f>
        <v>0</v>
      </c>
      <c r="DF200" s="2137">
        <f>'B3 - COVID-19'!A198</f>
        <v>173</v>
      </c>
      <c r="DG200" s="2152" t="str">
        <f>'B3 - COVID-19'!B198</f>
        <v xml:space="preserve">Administrative, Clerical &amp; Board Members </v>
      </c>
      <c r="DH200" s="2143">
        <f>'B3 - COVID-19'!C198</f>
        <v>0</v>
      </c>
      <c r="DI200" s="2144">
        <f>'B3 - COVID-19'!D198</f>
        <v>0</v>
      </c>
      <c r="DJ200" s="2144">
        <f>'B3 - COVID-19'!E198</f>
        <v>0</v>
      </c>
      <c r="DK200" s="2144">
        <f>'B3 - COVID-19'!F198</f>
        <v>0</v>
      </c>
      <c r="DL200" s="2144">
        <f>'B3 - COVID-19'!G198</f>
        <v>0</v>
      </c>
      <c r="DM200" s="2144">
        <f>'B3 - COVID-19'!H198</f>
        <v>0</v>
      </c>
      <c r="DN200" s="2144">
        <f>'B3 - COVID-19'!I198</f>
        <v>0</v>
      </c>
      <c r="DO200" s="2144">
        <f>'B3 - COVID-19'!J198</f>
        <v>0</v>
      </c>
      <c r="DP200" s="2144">
        <f>'B3 - COVID-19'!K198</f>
        <v>0</v>
      </c>
      <c r="DQ200" s="2144">
        <f>'B3 - COVID-19'!L198</f>
        <v>0</v>
      </c>
      <c r="DR200" s="2144">
        <f>'B3 - COVID-19'!M198</f>
        <v>0</v>
      </c>
      <c r="DS200" s="2145">
        <f>'B3 - COVID-19'!N198</f>
        <v>0</v>
      </c>
      <c r="DT200" s="2087">
        <f>'B3 - COVID-19'!O198</f>
        <v>0</v>
      </c>
      <c r="DU200" s="2088">
        <f>'B3 - COVID-19'!P198</f>
        <v>0</v>
      </c>
      <c r="LX200" s="2886" t="str">
        <f>'N - GMS'!A200</f>
        <v xml:space="preserve">GENERAL MEDICAL SERVICES </v>
      </c>
      <c r="LY200" s="2886"/>
      <c r="LZ200" s="252"/>
      <c r="MA200" s="256"/>
      <c r="MB200" s="256"/>
      <c r="MC200" s="256"/>
      <c r="MD200" s="256"/>
      <c r="ME200" s="256"/>
      <c r="MF200" s="256"/>
    </row>
    <row r="201" spans="76:344" ht="20" customHeight="1" thickBot="1">
      <c r="BX201" s="2819">
        <f>'B1 - Net Exp Profiles'!A201</f>
        <v>0</v>
      </c>
      <c r="BY201" s="2997">
        <f>'B1 - Net Exp Profiles'!B201</f>
        <v>0</v>
      </c>
      <c r="BZ201" s="2999">
        <f>'B1 - Net Exp Profiles'!C201</f>
        <v>0</v>
      </c>
      <c r="CA201" s="2999">
        <f>'B1 - Net Exp Profiles'!D201</f>
        <v>0</v>
      </c>
      <c r="CB201" s="2999">
        <f>'B1 - Net Exp Profiles'!E201</f>
        <v>0</v>
      </c>
      <c r="CC201" s="2999">
        <f>'B1 - Net Exp Profiles'!F201</f>
        <v>0</v>
      </c>
      <c r="CD201" s="2999">
        <f>'B1 - Net Exp Profiles'!G201</f>
        <v>0</v>
      </c>
      <c r="CE201" s="2999">
        <f>'B1 - Net Exp Profiles'!H201</f>
        <v>0</v>
      </c>
      <c r="CF201" s="2999">
        <f>'B1 - Net Exp Profiles'!I201</f>
        <v>0</v>
      </c>
      <c r="CG201" s="2999">
        <f>'B1 - Net Exp Profiles'!J201</f>
        <v>0</v>
      </c>
      <c r="CH201" s="2999">
        <f>'B1 - Net Exp Profiles'!K201</f>
        <v>0</v>
      </c>
      <c r="CI201" s="2999">
        <f>'B1 - Net Exp Profiles'!L201</f>
        <v>0</v>
      </c>
      <c r="CJ201" s="2999">
        <f>'B1 - Net Exp Profiles'!M201</f>
        <v>0</v>
      </c>
      <c r="CK201" s="2999">
        <f>'B1 - Net Exp Profiles'!N201</f>
        <v>0</v>
      </c>
      <c r="CL201" s="2999">
        <f>'B1 - Net Exp Profiles'!O201</f>
        <v>0</v>
      </c>
      <c r="CM201" s="2999">
        <f>'B1 - Net Exp Profiles'!P201</f>
        <v>0</v>
      </c>
      <c r="DF201" s="2137">
        <f>'B3 - COVID-19'!A199</f>
        <v>174</v>
      </c>
      <c r="DG201" s="2146" t="str">
        <f>'B3 - COVID-19'!B199</f>
        <v xml:space="preserve">Medical &amp; Dental </v>
      </c>
      <c r="DH201" s="1476">
        <f>'B3 - COVID-19'!C199</f>
        <v>0</v>
      </c>
      <c r="DI201" s="1473">
        <f>'B3 - COVID-19'!D199</f>
        <v>0</v>
      </c>
      <c r="DJ201" s="1473">
        <f>'B3 - COVID-19'!E199</f>
        <v>0</v>
      </c>
      <c r="DK201" s="1473">
        <f>'B3 - COVID-19'!F199</f>
        <v>0</v>
      </c>
      <c r="DL201" s="1473">
        <f>'B3 - COVID-19'!G199</f>
        <v>0</v>
      </c>
      <c r="DM201" s="1473">
        <f>'B3 - COVID-19'!H199</f>
        <v>0</v>
      </c>
      <c r="DN201" s="1473">
        <f>'B3 - COVID-19'!I199</f>
        <v>0</v>
      </c>
      <c r="DO201" s="1473">
        <f>'B3 - COVID-19'!J199</f>
        <v>0</v>
      </c>
      <c r="DP201" s="1473">
        <f>'B3 - COVID-19'!K199</f>
        <v>0</v>
      </c>
      <c r="DQ201" s="1473">
        <f>'B3 - COVID-19'!L199</f>
        <v>0</v>
      </c>
      <c r="DR201" s="1473">
        <f>'B3 - COVID-19'!M199</f>
        <v>0</v>
      </c>
      <c r="DS201" s="1480">
        <f>'B3 - COVID-19'!N199</f>
        <v>0</v>
      </c>
      <c r="DT201" s="2087">
        <f>'B3 - COVID-19'!O199</f>
        <v>0</v>
      </c>
      <c r="DU201" s="2088">
        <f>'B3 - COVID-19'!P199</f>
        <v>0</v>
      </c>
      <c r="LX201" s="2886" t="str">
        <f>'N - GMS'!A201</f>
        <v xml:space="preserve">Dispensing </v>
      </c>
      <c r="LY201" s="2886"/>
      <c r="LZ201" s="253"/>
      <c r="MA201" s="260"/>
      <c r="MB201" s="260"/>
      <c r="MC201" s="260"/>
      <c r="MD201" s="260"/>
      <c r="ME201" s="260"/>
      <c r="MF201" s="260"/>
    </row>
    <row r="202" spans="76:344" ht="20" customHeight="1" thickBot="1">
      <c r="BX202" s="92">
        <f>'B1 - Net Exp Profiles'!A202</f>
        <v>150</v>
      </c>
      <c r="BY202" s="1402" t="str">
        <f>'B1 - Net Exp Profiles'!B202</f>
        <v>Net Expenditure analysed above (Sections A to F) - Current Plan</v>
      </c>
      <c r="BZ202" s="1418">
        <f>'B1 - Net Exp Profiles'!C202</f>
        <v>0</v>
      </c>
      <c r="CA202" s="1419">
        <f>'B1 - Net Exp Profiles'!D202</f>
        <v>0</v>
      </c>
      <c r="CB202" s="1419">
        <f>'B1 - Net Exp Profiles'!E202</f>
        <v>0</v>
      </c>
      <c r="CC202" s="1419">
        <f>'B1 - Net Exp Profiles'!F202</f>
        <v>0</v>
      </c>
      <c r="CD202" s="1419">
        <f>'B1 - Net Exp Profiles'!G202</f>
        <v>0</v>
      </c>
      <c r="CE202" s="1419">
        <f>'B1 - Net Exp Profiles'!H202</f>
        <v>0</v>
      </c>
      <c r="CF202" s="1419">
        <f>'B1 - Net Exp Profiles'!I202</f>
        <v>0</v>
      </c>
      <c r="CG202" s="1419">
        <f>'B1 - Net Exp Profiles'!J202</f>
        <v>0</v>
      </c>
      <c r="CH202" s="1419">
        <f>'B1 - Net Exp Profiles'!K202</f>
        <v>0</v>
      </c>
      <c r="CI202" s="1419">
        <f>'B1 - Net Exp Profiles'!L202</f>
        <v>0</v>
      </c>
      <c r="CJ202" s="1419">
        <f>'B1 - Net Exp Profiles'!M202</f>
        <v>0</v>
      </c>
      <c r="CK202" s="1420">
        <f>'B1 - Net Exp Profiles'!N202</f>
        <v>0</v>
      </c>
      <c r="CL202" s="1366">
        <f>'B1 - Net Exp Profiles'!O202</f>
        <v>0</v>
      </c>
      <c r="CM202" s="1208">
        <f>'B1 - Net Exp Profiles'!P202</f>
        <v>0</v>
      </c>
      <c r="DF202" s="2137">
        <f>'B3 - COVID-19'!A200</f>
        <v>175</v>
      </c>
      <c r="DG202" s="2146" t="str">
        <f>'B3 - COVID-19'!B200</f>
        <v xml:space="preserve">Nursing &amp; Midwifery Registered </v>
      </c>
      <c r="DH202" s="1476">
        <f>'B3 - COVID-19'!C200</f>
        <v>0</v>
      </c>
      <c r="DI202" s="1473">
        <f>'B3 - COVID-19'!D200</f>
        <v>0</v>
      </c>
      <c r="DJ202" s="1473">
        <f>'B3 - COVID-19'!E200</f>
        <v>0</v>
      </c>
      <c r="DK202" s="1473">
        <f>'B3 - COVID-19'!F200</f>
        <v>0</v>
      </c>
      <c r="DL202" s="1473">
        <f>'B3 - COVID-19'!G200</f>
        <v>0</v>
      </c>
      <c r="DM202" s="1473">
        <f>'B3 - COVID-19'!H200</f>
        <v>0</v>
      </c>
      <c r="DN202" s="1473">
        <f>'B3 - COVID-19'!I200</f>
        <v>0</v>
      </c>
      <c r="DO202" s="1473">
        <f>'B3 - COVID-19'!J200</f>
        <v>0</v>
      </c>
      <c r="DP202" s="1473">
        <f>'B3 - COVID-19'!K200</f>
        <v>0</v>
      </c>
      <c r="DQ202" s="1473">
        <f>'B3 - COVID-19'!L200</f>
        <v>0</v>
      </c>
      <c r="DR202" s="1473">
        <f>'B3 - COVID-19'!M200</f>
        <v>0</v>
      </c>
      <c r="DS202" s="1480">
        <f>'B3 - COVID-19'!N200</f>
        <v>0</v>
      </c>
      <c r="DT202" s="2087">
        <f>'B3 - COVID-19'!O200</f>
        <v>0</v>
      </c>
      <c r="DU202" s="2088">
        <f>'B3 - COVID-19'!P200</f>
        <v>0</v>
      </c>
      <c r="LX202" s="2885"/>
      <c r="LY202" s="2885"/>
      <c r="LZ202" s="252"/>
      <c r="MA202" s="256"/>
      <c r="MB202" s="256"/>
      <c r="MC202" s="256"/>
      <c r="MD202" s="256"/>
      <c r="ME202" s="256"/>
      <c r="MF202" s="256"/>
    </row>
    <row r="203" spans="76:344" ht="20" customHeight="1" thickBot="1">
      <c r="BX203" s="97">
        <f>'B1 - Net Exp Profiles'!A203</f>
        <v>151</v>
      </c>
      <c r="BY203" s="1734" t="str">
        <f>'B1 - Net Exp Profiles'!B203</f>
        <v>Net Expenditure not analysed above (Rows 18 - 21, 24 &amp; 25 of Table B) - Current Plan</v>
      </c>
      <c r="BZ203" s="1073">
        <f>'B1 - Net Exp Profiles'!C203</f>
        <v>0</v>
      </c>
      <c r="CA203" s="1074">
        <f>'B1 - Net Exp Profiles'!D203</f>
        <v>0</v>
      </c>
      <c r="CB203" s="1074">
        <f>'B1 - Net Exp Profiles'!E203</f>
        <v>0</v>
      </c>
      <c r="CC203" s="1074">
        <f>'B1 - Net Exp Profiles'!F203</f>
        <v>0</v>
      </c>
      <c r="CD203" s="1074">
        <f>'B1 - Net Exp Profiles'!G203</f>
        <v>0</v>
      </c>
      <c r="CE203" s="1074">
        <f>'B1 - Net Exp Profiles'!H203</f>
        <v>0</v>
      </c>
      <c r="CF203" s="1074">
        <f>'B1 - Net Exp Profiles'!I203</f>
        <v>0</v>
      </c>
      <c r="CG203" s="1074">
        <f>'B1 - Net Exp Profiles'!J203</f>
        <v>0</v>
      </c>
      <c r="CH203" s="1074">
        <f>'B1 - Net Exp Profiles'!K203</f>
        <v>0</v>
      </c>
      <c r="CI203" s="1074">
        <f>'B1 - Net Exp Profiles'!L203</f>
        <v>0</v>
      </c>
      <c r="CJ203" s="1074">
        <f>'B1 - Net Exp Profiles'!M203</f>
        <v>0</v>
      </c>
      <c r="CK203" s="1735">
        <f>'B1 - Net Exp Profiles'!N203</f>
        <v>0</v>
      </c>
      <c r="CL203" s="1158">
        <f>'B1 - Net Exp Profiles'!O203</f>
        <v>0</v>
      </c>
      <c r="CM203" s="1158">
        <f>'B1 - Net Exp Profiles'!P203</f>
        <v>0</v>
      </c>
      <c r="DF203" s="2137">
        <f>'B3 - COVID-19'!A201</f>
        <v>176</v>
      </c>
      <c r="DG203" s="2146" t="str">
        <f>'B3 - COVID-19'!B201</f>
        <v>Prof Scientific &amp; Technical</v>
      </c>
      <c r="DH203" s="1476">
        <f>'B3 - COVID-19'!C201</f>
        <v>0</v>
      </c>
      <c r="DI203" s="1473">
        <f>'B3 - COVID-19'!D201</f>
        <v>0</v>
      </c>
      <c r="DJ203" s="1473">
        <f>'B3 - COVID-19'!E201</f>
        <v>0</v>
      </c>
      <c r="DK203" s="1473">
        <f>'B3 - COVID-19'!F201</f>
        <v>0</v>
      </c>
      <c r="DL203" s="1473">
        <f>'B3 - COVID-19'!G201</f>
        <v>0</v>
      </c>
      <c r="DM203" s="1473">
        <f>'B3 - COVID-19'!H201</f>
        <v>0</v>
      </c>
      <c r="DN203" s="1473">
        <f>'B3 - COVID-19'!I201</f>
        <v>0</v>
      </c>
      <c r="DO203" s="1473">
        <f>'B3 - COVID-19'!J201</f>
        <v>0</v>
      </c>
      <c r="DP203" s="1473">
        <f>'B3 - COVID-19'!K201</f>
        <v>0</v>
      </c>
      <c r="DQ203" s="1473">
        <f>'B3 - COVID-19'!L201</f>
        <v>0</v>
      </c>
      <c r="DR203" s="1473">
        <f>'B3 - COVID-19'!M201</f>
        <v>0</v>
      </c>
      <c r="DS203" s="1480">
        <f>'B3 - COVID-19'!N201</f>
        <v>0</v>
      </c>
      <c r="DT203" s="2087">
        <f>'B3 - COVID-19'!O201</f>
        <v>0</v>
      </c>
      <c r="DU203" s="2088">
        <f>'B3 - COVID-19'!P201</f>
        <v>0</v>
      </c>
      <c r="LX203" s="486"/>
      <c r="LY203" s="486"/>
      <c r="LZ203" s="486"/>
      <c r="MA203" s="2874"/>
      <c r="MB203" s="2874"/>
      <c r="MC203" s="2874"/>
      <c r="MD203" s="2874"/>
      <c r="ME203" s="2875"/>
      <c r="MF203" s="2874"/>
    </row>
    <row r="204" spans="76:344" ht="20" customHeight="1" thickBot="1">
      <c r="BX204" s="155">
        <f>'B1 - Net Exp Profiles'!A204</f>
        <v>152</v>
      </c>
      <c r="BY204" s="1405" t="str">
        <f>'B1 - Net Exp Profiles'!B204</f>
        <v>Total Net Expenditure - Current Plan</v>
      </c>
      <c r="BZ204" s="1217">
        <f>'B1 - Net Exp Profiles'!C204</f>
        <v>0</v>
      </c>
      <c r="CA204" s="1217">
        <f>'B1 - Net Exp Profiles'!D204</f>
        <v>0</v>
      </c>
      <c r="CB204" s="1217">
        <f>'B1 - Net Exp Profiles'!E204</f>
        <v>0</v>
      </c>
      <c r="CC204" s="1217">
        <f>'B1 - Net Exp Profiles'!F204</f>
        <v>0</v>
      </c>
      <c r="CD204" s="1217">
        <f>'B1 - Net Exp Profiles'!G204</f>
        <v>0</v>
      </c>
      <c r="CE204" s="1217">
        <f>'B1 - Net Exp Profiles'!H204</f>
        <v>0</v>
      </c>
      <c r="CF204" s="1217">
        <f>'B1 - Net Exp Profiles'!I204</f>
        <v>0</v>
      </c>
      <c r="CG204" s="1217">
        <f>'B1 - Net Exp Profiles'!J204</f>
        <v>0</v>
      </c>
      <c r="CH204" s="1217">
        <f>'B1 - Net Exp Profiles'!K204</f>
        <v>0</v>
      </c>
      <c r="CI204" s="1217">
        <f>'B1 - Net Exp Profiles'!L204</f>
        <v>0</v>
      </c>
      <c r="CJ204" s="1217">
        <f>'B1 - Net Exp Profiles'!M204</f>
        <v>0</v>
      </c>
      <c r="CK204" s="1217">
        <f>'B1 - Net Exp Profiles'!N204</f>
        <v>0</v>
      </c>
      <c r="CL204" s="1217">
        <f>'B1 - Net Exp Profiles'!O204</f>
        <v>0</v>
      </c>
      <c r="CM204" s="1208">
        <f>'B1 - Net Exp Profiles'!P204</f>
        <v>0</v>
      </c>
      <c r="DF204" s="2137">
        <f>'B3 - COVID-19'!A202</f>
        <v>177</v>
      </c>
      <c r="DG204" s="2146" t="str">
        <f>'B3 - COVID-19'!B202</f>
        <v xml:space="preserve">Additional Clinical Services </v>
      </c>
      <c r="DH204" s="1476">
        <f>'B3 - COVID-19'!C202</f>
        <v>0</v>
      </c>
      <c r="DI204" s="1473">
        <f>'B3 - COVID-19'!D202</f>
        <v>0</v>
      </c>
      <c r="DJ204" s="1473">
        <f>'B3 - COVID-19'!E202</f>
        <v>0</v>
      </c>
      <c r="DK204" s="1473">
        <f>'B3 - COVID-19'!F202</f>
        <v>0</v>
      </c>
      <c r="DL204" s="1473">
        <f>'B3 - COVID-19'!G202</f>
        <v>0</v>
      </c>
      <c r="DM204" s="1473">
        <f>'B3 - COVID-19'!H202</f>
        <v>0</v>
      </c>
      <c r="DN204" s="1473">
        <f>'B3 - COVID-19'!I202</f>
        <v>0</v>
      </c>
      <c r="DO204" s="1473">
        <f>'B3 - COVID-19'!J202</f>
        <v>0</v>
      </c>
      <c r="DP204" s="1473">
        <f>'B3 - COVID-19'!K202</f>
        <v>0</v>
      </c>
      <c r="DQ204" s="1473">
        <f>'B3 - COVID-19'!L202</f>
        <v>0</v>
      </c>
      <c r="DR204" s="1473">
        <f>'B3 - COVID-19'!M202</f>
        <v>0</v>
      </c>
      <c r="DS204" s="1480">
        <f>'B3 - COVID-19'!N202</f>
        <v>0</v>
      </c>
      <c r="DT204" s="2087">
        <f>'B3 - COVID-19'!O202</f>
        <v>0</v>
      </c>
      <c r="DU204" s="2088">
        <f>'B3 - COVID-19'!P202</f>
        <v>0</v>
      </c>
      <c r="LX204" s="486"/>
      <c r="LY204" s="486"/>
      <c r="LZ204" s="486"/>
      <c r="MA204" s="558" t="str">
        <f>'N - GMS'!D204</f>
        <v xml:space="preserve">WG   Allocation </v>
      </c>
      <c r="MB204" s="558" t="str">
        <f>'N - GMS'!E204</f>
        <v xml:space="preserve">Current Plan </v>
      </c>
      <c r="MC204" s="558" t="str">
        <f>'N - GMS'!F204</f>
        <v>Forecast Outturn</v>
      </c>
      <c r="MD204" s="558" t="str">
        <f>'N - GMS'!G204</f>
        <v>Variance</v>
      </c>
      <c r="ME204" s="559"/>
      <c r="MF204" s="558" t="str">
        <f>'N - GMS'!I204</f>
        <v xml:space="preserve"> Year to Date</v>
      </c>
    </row>
    <row r="205" spans="76:344" ht="20" customHeight="1" thickBot="1">
      <c r="BX205" s="965">
        <f>'B1 - Net Exp Profiles'!A205</f>
        <v>153</v>
      </c>
      <c r="BY205" s="1402" t="str">
        <f>'B1 - Net Exp Profiles'!B205</f>
        <v>Net Expenditure analysed above (Sections A to F) - Actual/Forecast</v>
      </c>
      <c r="BZ205" s="1418">
        <f>'B1 - Net Exp Profiles'!C205</f>
        <v>0</v>
      </c>
      <c r="CA205" s="1419">
        <f>'B1 - Net Exp Profiles'!D205</f>
        <v>0</v>
      </c>
      <c r="CB205" s="1419">
        <f>'B1 - Net Exp Profiles'!E205</f>
        <v>0</v>
      </c>
      <c r="CC205" s="1419">
        <f>'B1 - Net Exp Profiles'!F205</f>
        <v>0</v>
      </c>
      <c r="CD205" s="1419">
        <f>'B1 - Net Exp Profiles'!G205</f>
        <v>0</v>
      </c>
      <c r="CE205" s="1419">
        <f>'B1 - Net Exp Profiles'!H205</f>
        <v>0</v>
      </c>
      <c r="CF205" s="1419">
        <f>'B1 - Net Exp Profiles'!I205</f>
        <v>0</v>
      </c>
      <c r="CG205" s="1419">
        <f>'B1 - Net Exp Profiles'!J205</f>
        <v>0</v>
      </c>
      <c r="CH205" s="1419">
        <f>'B1 - Net Exp Profiles'!K205</f>
        <v>0</v>
      </c>
      <c r="CI205" s="1419">
        <f>'B1 - Net Exp Profiles'!L205</f>
        <v>0</v>
      </c>
      <c r="CJ205" s="1419">
        <f>'B1 - Net Exp Profiles'!M205</f>
        <v>0</v>
      </c>
      <c r="CK205" s="1420">
        <f>'B1 - Net Exp Profiles'!N205</f>
        <v>0</v>
      </c>
      <c r="CL205" s="1366">
        <f>'B1 - Net Exp Profiles'!O205</f>
        <v>0</v>
      </c>
      <c r="CM205" s="1208">
        <f>'B1 - Net Exp Profiles'!P205</f>
        <v>0</v>
      </c>
      <c r="DF205" s="2137">
        <f>'B3 - COVID-19'!A203</f>
        <v>178</v>
      </c>
      <c r="DG205" s="2146" t="str">
        <f>'B3 - COVID-19'!B203</f>
        <v>Allied Health Professionals</v>
      </c>
      <c r="DH205" s="1476">
        <f>'B3 - COVID-19'!C203</f>
        <v>0</v>
      </c>
      <c r="DI205" s="1473">
        <f>'B3 - COVID-19'!D203</f>
        <v>0</v>
      </c>
      <c r="DJ205" s="1473">
        <f>'B3 - COVID-19'!E203</f>
        <v>0</v>
      </c>
      <c r="DK205" s="1473">
        <f>'B3 - COVID-19'!F203</f>
        <v>0</v>
      </c>
      <c r="DL205" s="1473">
        <f>'B3 - COVID-19'!G203</f>
        <v>0</v>
      </c>
      <c r="DM205" s="1473">
        <f>'B3 - COVID-19'!H203</f>
        <v>0</v>
      </c>
      <c r="DN205" s="1473">
        <f>'B3 - COVID-19'!I203</f>
        <v>0</v>
      </c>
      <c r="DO205" s="1473">
        <f>'B3 - COVID-19'!J203</f>
        <v>0</v>
      </c>
      <c r="DP205" s="1473">
        <f>'B3 - COVID-19'!K203</f>
        <v>0</v>
      </c>
      <c r="DQ205" s="1473">
        <f>'B3 - COVID-19'!L203</f>
        <v>0</v>
      </c>
      <c r="DR205" s="1473">
        <f>'B3 - COVID-19'!M203</f>
        <v>0</v>
      </c>
      <c r="DS205" s="1480">
        <f>'B3 - COVID-19'!N203</f>
        <v>0</v>
      </c>
      <c r="DT205" s="2087">
        <f>'B3 - COVID-19'!O203</f>
        <v>0</v>
      </c>
      <c r="DU205" s="2088">
        <f>'B3 - COVID-19'!P203</f>
        <v>0</v>
      </c>
      <c r="LX205" s="595" t="str">
        <f>'N - GMS'!A205</f>
        <v>Dispensing Data</v>
      </c>
      <c r="LY205" s="596"/>
      <c r="LZ205" s="2745" t="str">
        <f>'N - GMS'!C205</f>
        <v>LINE NO.</v>
      </c>
      <c r="MA205" s="598" t="str">
        <f>'N - GMS'!D205</f>
        <v>£000's</v>
      </c>
      <c r="MB205" s="598" t="str">
        <f>'N - GMS'!E205</f>
        <v>£000's</v>
      </c>
      <c r="MC205" s="598" t="str">
        <f>'N - GMS'!F205</f>
        <v>£000's</v>
      </c>
      <c r="MD205" s="563" t="str">
        <f>'N - GMS'!G205</f>
        <v>£000's</v>
      </c>
      <c r="ME205" s="231"/>
      <c r="MF205" s="523" t="str">
        <f>'N - GMS'!I205</f>
        <v>£000's</v>
      </c>
    </row>
    <row r="206" spans="76:344" ht="20" customHeight="1" thickBot="1">
      <c r="BX206" s="97">
        <f>'B1 - Net Exp Profiles'!A206</f>
        <v>154</v>
      </c>
      <c r="BY206" s="1734" t="str">
        <f>'B1 - Net Exp Profiles'!B206</f>
        <v>Net Expenditure not analysed above (Rows 18 - 21, 24 &amp; 25 of Table B) - Actual/Forecast</v>
      </c>
      <c r="BZ206" s="1418">
        <f>'B1 - Net Exp Profiles'!C206</f>
        <v>0</v>
      </c>
      <c r="CA206" s="1419">
        <f>'B1 - Net Exp Profiles'!D206</f>
        <v>0</v>
      </c>
      <c r="CB206" s="1419">
        <f>'B1 - Net Exp Profiles'!E206</f>
        <v>0</v>
      </c>
      <c r="CC206" s="1419">
        <f>'B1 - Net Exp Profiles'!F206</f>
        <v>0</v>
      </c>
      <c r="CD206" s="1419">
        <f>'B1 - Net Exp Profiles'!G206</f>
        <v>0</v>
      </c>
      <c r="CE206" s="1419">
        <f>'B1 - Net Exp Profiles'!H206</f>
        <v>0</v>
      </c>
      <c r="CF206" s="1419">
        <f>'B1 - Net Exp Profiles'!I206</f>
        <v>0</v>
      </c>
      <c r="CG206" s="1419">
        <f>'B1 - Net Exp Profiles'!J206</f>
        <v>0</v>
      </c>
      <c r="CH206" s="1419">
        <f>'B1 - Net Exp Profiles'!K206</f>
        <v>0</v>
      </c>
      <c r="CI206" s="1419">
        <f>'B1 - Net Exp Profiles'!L206</f>
        <v>0</v>
      </c>
      <c r="CJ206" s="1419">
        <f>'B1 - Net Exp Profiles'!M206</f>
        <v>0</v>
      </c>
      <c r="CK206" s="1420">
        <f>'B1 - Net Exp Profiles'!N206</f>
        <v>0</v>
      </c>
      <c r="CL206" s="1366">
        <f>'B1 - Net Exp Profiles'!O206</f>
        <v>0</v>
      </c>
      <c r="CM206" s="1208">
        <f>'B1 - Net Exp Profiles'!P206</f>
        <v>0</v>
      </c>
      <c r="DF206" s="2137">
        <f>'B3 - COVID-19'!A204</f>
        <v>179</v>
      </c>
      <c r="DG206" s="2146" t="str">
        <f>'B3 - COVID-19'!B204</f>
        <v xml:space="preserve">Healthcare Scientists </v>
      </c>
      <c r="DH206" s="1476">
        <f>'B3 - COVID-19'!C204</f>
        <v>0</v>
      </c>
      <c r="DI206" s="1473">
        <f>'B3 - COVID-19'!D204</f>
        <v>0</v>
      </c>
      <c r="DJ206" s="1473">
        <f>'B3 - COVID-19'!E204</f>
        <v>0</v>
      </c>
      <c r="DK206" s="1473">
        <f>'B3 - COVID-19'!F204</f>
        <v>0</v>
      </c>
      <c r="DL206" s="1473">
        <f>'B3 - COVID-19'!G204</f>
        <v>0</v>
      </c>
      <c r="DM206" s="1473">
        <f>'B3 - COVID-19'!H204</f>
        <v>0</v>
      </c>
      <c r="DN206" s="1473">
        <f>'B3 - COVID-19'!I204</f>
        <v>0</v>
      </c>
      <c r="DO206" s="1473">
        <f>'B3 - COVID-19'!J204</f>
        <v>0</v>
      </c>
      <c r="DP206" s="1473">
        <f>'B3 - COVID-19'!K204</f>
        <v>0</v>
      </c>
      <c r="DQ206" s="1473">
        <f>'B3 - COVID-19'!L204</f>
        <v>0</v>
      </c>
      <c r="DR206" s="1473">
        <f>'B3 - COVID-19'!M204</f>
        <v>0</v>
      </c>
      <c r="DS206" s="1480">
        <f>'B3 - COVID-19'!N204</f>
        <v>0</v>
      </c>
      <c r="DT206" s="2087">
        <f>'B3 - COVID-19'!O204</f>
        <v>0</v>
      </c>
      <c r="DU206" s="2088">
        <f>'B3 - COVID-19'!P204</f>
        <v>0</v>
      </c>
      <c r="LX206" s="564">
        <f>'N - GMS'!A206</f>
        <v>0</v>
      </c>
      <c r="LY206" s="2736"/>
      <c r="LZ206" s="2736"/>
      <c r="MA206" s="2737"/>
      <c r="MB206" s="2737"/>
      <c r="MC206" s="2737"/>
      <c r="MD206" s="2737"/>
      <c r="ME206" s="1295"/>
      <c r="MF206" s="2737"/>
    </row>
    <row r="207" spans="76:344" ht="20" customHeight="1" thickBot="1">
      <c r="BX207" s="155">
        <f>'B1 - Net Exp Profiles'!A207</f>
        <v>155</v>
      </c>
      <c r="BY207" s="1405" t="str">
        <f>'B1 - Net Exp Profiles'!B207</f>
        <v>Total Net Expenditure - Actual/Forecast (as per Table B)</v>
      </c>
      <c r="BZ207" s="1217">
        <f>'B1 - Net Exp Profiles'!C207</f>
        <v>0</v>
      </c>
      <c r="CA207" s="1217">
        <f>'B1 - Net Exp Profiles'!D207</f>
        <v>0</v>
      </c>
      <c r="CB207" s="1217">
        <f>'B1 - Net Exp Profiles'!E207</f>
        <v>0</v>
      </c>
      <c r="CC207" s="1217">
        <f>'B1 - Net Exp Profiles'!F207</f>
        <v>0</v>
      </c>
      <c r="CD207" s="1217">
        <f>'B1 - Net Exp Profiles'!G207</f>
        <v>0</v>
      </c>
      <c r="CE207" s="1217">
        <f>'B1 - Net Exp Profiles'!H207</f>
        <v>0</v>
      </c>
      <c r="CF207" s="1217">
        <f>'B1 - Net Exp Profiles'!I207</f>
        <v>0</v>
      </c>
      <c r="CG207" s="1217">
        <f>'B1 - Net Exp Profiles'!J207</f>
        <v>0</v>
      </c>
      <c r="CH207" s="1217">
        <f>'B1 - Net Exp Profiles'!K207</f>
        <v>0</v>
      </c>
      <c r="CI207" s="1217">
        <f>'B1 - Net Exp Profiles'!L207</f>
        <v>0</v>
      </c>
      <c r="CJ207" s="1217">
        <f>'B1 - Net Exp Profiles'!M207</f>
        <v>0</v>
      </c>
      <c r="CK207" s="1217">
        <f>'B1 - Net Exp Profiles'!N207</f>
        <v>0</v>
      </c>
      <c r="CL207" s="1217">
        <f>'B1 - Net Exp Profiles'!O207</f>
        <v>0</v>
      </c>
      <c r="CM207" s="1208">
        <f>'B1 - Net Exp Profiles'!P207</f>
        <v>0</v>
      </c>
      <c r="DF207" s="2137">
        <f>'B3 - COVID-19'!A205</f>
        <v>180</v>
      </c>
      <c r="DG207" s="2146" t="str">
        <f>'B3 - COVID-19'!B205</f>
        <v xml:space="preserve">Estates &amp; Ancillary </v>
      </c>
      <c r="DH207" s="1476">
        <f>'B3 - COVID-19'!C205</f>
        <v>0</v>
      </c>
      <c r="DI207" s="1473">
        <f>'B3 - COVID-19'!D205</f>
        <v>0</v>
      </c>
      <c r="DJ207" s="1473">
        <f>'B3 - COVID-19'!E205</f>
        <v>0</v>
      </c>
      <c r="DK207" s="1473">
        <f>'B3 - COVID-19'!F205</f>
        <v>0</v>
      </c>
      <c r="DL207" s="1473">
        <f>'B3 - COVID-19'!G205</f>
        <v>0</v>
      </c>
      <c r="DM207" s="1473">
        <f>'B3 - COVID-19'!H205</f>
        <v>0</v>
      </c>
      <c r="DN207" s="1473">
        <f>'B3 - COVID-19'!I205</f>
        <v>0</v>
      </c>
      <c r="DO207" s="1473">
        <f>'B3 - COVID-19'!J205</f>
        <v>0</v>
      </c>
      <c r="DP207" s="1473">
        <f>'B3 - COVID-19'!K205</f>
        <v>0</v>
      </c>
      <c r="DQ207" s="1473">
        <f>'B3 - COVID-19'!L205</f>
        <v>0</v>
      </c>
      <c r="DR207" s="1473">
        <f>'B3 - COVID-19'!M205</f>
        <v>0</v>
      </c>
      <c r="DS207" s="1480">
        <f>'B3 - COVID-19'!N205</f>
        <v>0</v>
      </c>
      <c r="DT207" s="2087">
        <f>'B3 - COVID-19'!O205</f>
        <v>0</v>
      </c>
      <c r="DU207" s="2088">
        <f>'B3 - COVID-19'!P205</f>
        <v>0</v>
      </c>
      <c r="LX207" s="1864" t="str">
        <f>'N - GMS'!A207</f>
        <v>Cost of Drugs and Appliances, after discounts and plus container allowance (and plus VAT where applicable)</v>
      </c>
      <c r="LY207" s="779"/>
      <c r="LZ207" s="779"/>
      <c r="MA207" s="780"/>
      <c r="MB207" s="780"/>
      <c r="MC207" s="780"/>
      <c r="MD207" s="780"/>
      <c r="ME207" s="781"/>
      <c r="MF207" s="780"/>
    </row>
    <row r="208" spans="76:344" ht="20" customHeight="1" thickBot="1">
      <c r="BX208" s="1214">
        <f>'B1 - Net Exp Profiles'!A208</f>
        <v>156</v>
      </c>
      <c r="BY208" s="1405" t="str">
        <f>'B1 - Net Exp Profiles'!B208</f>
        <v>Total Net Expenditure - Movement</v>
      </c>
      <c r="BZ208" s="1217">
        <f>'B1 - Net Exp Profiles'!C208</f>
        <v>0</v>
      </c>
      <c r="CA208" s="1217">
        <f>'B1 - Net Exp Profiles'!D208</f>
        <v>0</v>
      </c>
      <c r="CB208" s="1217">
        <f>'B1 - Net Exp Profiles'!E208</f>
        <v>0</v>
      </c>
      <c r="CC208" s="1217">
        <f>'B1 - Net Exp Profiles'!F208</f>
        <v>0</v>
      </c>
      <c r="CD208" s="1217">
        <f>'B1 - Net Exp Profiles'!G208</f>
        <v>0</v>
      </c>
      <c r="CE208" s="1217">
        <f>'B1 - Net Exp Profiles'!H208</f>
        <v>0</v>
      </c>
      <c r="CF208" s="1217">
        <f>'B1 - Net Exp Profiles'!I208</f>
        <v>0</v>
      </c>
      <c r="CG208" s="1217">
        <f>'B1 - Net Exp Profiles'!J208</f>
        <v>0</v>
      </c>
      <c r="CH208" s="1217">
        <f>'B1 - Net Exp Profiles'!K208</f>
        <v>0</v>
      </c>
      <c r="CI208" s="1217">
        <f>'B1 - Net Exp Profiles'!L208</f>
        <v>0</v>
      </c>
      <c r="CJ208" s="1217">
        <f>'B1 - Net Exp Profiles'!M208</f>
        <v>0</v>
      </c>
      <c r="CK208" s="1217">
        <f>'B1 - Net Exp Profiles'!N208</f>
        <v>0</v>
      </c>
      <c r="CL208" s="1217">
        <f>'B1 - Net Exp Profiles'!O208</f>
        <v>0</v>
      </c>
      <c r="CM208" s="1208">
        <f>'B1 - Net Exp Profiles'!P208</f>
        <v>0</v>
      </c>
      <c r="DF208" s="2137">
        <f>'B3 - COVID-19'!A206</f>
        <v>181</v>
      </c>
      <c r="DG208" s="2146" t="str">
        <f>'B3 - COVID-19'!B206</f>
        <v>Students</v>
      </c>
      <c r="DH208" s="1476">
        <f>'B3 - COVID-19'!C206</f>
        <v>0</v>
      </c>
      <c r="DI208" s="1473">
        <f>'B3 - COVID-19'!D206</f>
        <v>0</v>
      </c>
      <c r="DJ208" s="1473">
        <f>'B3 - COVID-19'!E206</f>
        <v>0</v>
      </c>
      <c r="DK208" s="1473">
        <f>'B3 - COVID-19'!F206</f>
        <v>0</v>
      </c>
      <c r="DL208" s="1473">
        <f>'B3 - COVID-19'!G206</f>
        <v>0</v>
      </c>
      <c r="DM208" s="1473">
        <f>'B3 - COVID-19'!H206</f>
        <v>0</v>
      </c>
      <c r="DN208" s="1473">
        <f>'B3 - COVID-19'!I206</f>
        <v>0</v>
      </c>
      <c r="DO208" s="1473">
        <f>'B3 - COVID-19'!J206</f>
        <v>0</v>
      </c>
      <c r="DP208" s="1473">
        <f>'B3 - COVID-19'!K206</f>
        <v>0</v>
      </c>
      <c r="DQ208" s="1473">
        <f>'B3 - COVID-19'!L206</f>
        <v>0</v>
      </c>
      <c r="DR208" s="1473">
        <f>'B3 - COVID-19'!M206</f>
        <v>0</v>
      </c>
      <c r="DS208" s="1480">
        <f>'B3 - COVID-19'!N206</f>
        <v>0</v>
      </c>
      <c r="DT208" s="2087">
        <f>'B3 - COVID-19'!O206</f>
        <v>0</v>
      </c>
      <c r="DU208" s="2088">
        <f>'B3 - COVID-19'!P206</f>
        <v>0</v>
      </c>
      <c r="LX208" s="588" t="str">
        <f>'N - GMS'!A208</f>
        <v>Dispensing Doctors</v>
      </c>
      <c r="LY208" s="599"/>
      <c r="LZ208" s="511">
        <f>'N - GMS'!C208</f>
        <v>149</v>
      </c>
      <c r="MA208" s="263">
        <f>'N - GMS'!D208</f>
        <v>0</v>
      </c>
      <c r="MB208" s="238">
        <f>'N - GMS'!E208</f>
        <v>0</v>
      </c>
      <c r="MC208" s="238">
        <f>'N - GMS'!F208</f>
        <v>0</v>
      </c>
      <c r="MD208" s="238">
        <f>'N - GMS'!G208</f>
        <v>0</v>
      </c>
      <c r="ME208" s="1309"/>
      <c r="MF208" s="2081">
        <f>'N - GMS'!I208</f>
        <v>0</v>
      </c>
    </row>
    <row r="209" spans="76:344" ht="20" customHeight="1" thickBot="1">
      <c r="BX209" s="1214">
        <f>'B1 - Net Exp Profiles'!A209</f>
        <v>157</v>
      </c>
      <c r="BY209" s="1405" t="str">
        <f>'B1 - Net Exp Profiles'!B209</f>
        <v>Net Commissioned Services Expenditure - Movement due to Covid-19</v>
      </c>
      <c r="BZ209" s="1217">
        <f>'B1 - Net Exp Profiles'!C209</f>
        <v>0</v>
      </c>
      <c r="CA209" s="1217">
        <f>'B1 - Net Exp Profiles'!D209</f>
        <v>0</v>
      </c>
      <c r="CB209" s="1217">
        <f>'B1 - Net Exp Profiles'!E209</f>
        <v>0</v>
      </c>
      <c r="CC209" s="1217">
        <f>'B1 - Net Exp Profiles'!F209</f>
        <v>0</v>
      </c>
      <c r="CD209" s="1217">
        <f>'B1 - Net Exp Profiles'!G209</f>
        <v>0</v>
      </c>
      <c r="CE209" s="1217">
        <f>'B1 - Net Exp Profiles'!H209</f>
        <v>0</v>
      </c>
      <c r="CF209" s="1217">
        <f>'B1 - Net Exp Profiles'!I209</f>
        <v>0</v>
      </c>
      <c r="CG209" s="1217">
        <f>'B1 - Net Exp Profiles'!J209</f>
        <v>0</v>
      </c>
      <c r="CH209" s="1217">
        <f>'B1 - Net Exp Profiles'!K209</f>
        <v>0</v>
      </c>
      <c r="CI209" s="1217">
        <f>'B1 - Net Exp Profiles'!L209</f>
        <v>0</v>
      </c>
      <c r="CJ209" s="1217">
        <f>'B1 - Net Exp Profiles'!M209</f>
        <v>0</v>
      </c>
      <c r="CK209" s="1217">
        <f>'B1 - Net Exp Profiles'!N209</f>
        <v>0</v>
      </c>
      <c r="CL209" s="1217">
        <f>'B1 - Net Exp Profiles'!O209</f>
        <v>0</v>
      </c>
      <c r="CM209" s="1208">
        <f>'B1 - Net Exp Profiles'!P209</f>
        <v>0</v>
      </c>
      <c r="DF209" s="2137">
        <f>'B3 - COVID-19'!A207</f>
        <v>182</v>
      </c>
      <c r="DG209" s="2154" t="str">
        <f>'B3 - COVID-19'!B207</f>
        <v>Other (only use with WG Agreement &amp; state SoCNE/I line ref)</v>
      </c>
      <c r="DH209" s="1476">
        <f>'B3 - COVID-19'!C207</f>
        <v>0</v>
      </c>
      <c r="DI209" s="1473">
        <f>'B3 - COVID-19'!D207</f>
        <v>0</v>
      </c>
      <c r="DJ209" s="1473">
        <f>'B3 - COVID-19'!E207</f>
        <v>0</v>
      </c>
      <c r="DK209" s="1473">
        <f>'B3 - COVID-19'!F207</f>
        <v>0</v>
      </c>
      <c r="DL209" s="1473">
        <f>'B3 - COVID-19'!G207</f>
        <v>0</v>
      </c>
      <c r="DM209" s="1473">
        <f>'B3 - COVID-19'!H207</f>
        <v>0</v>
      </c>
      <c r="DN209" s="1473">
        <f>'B3 - COVID-19'!I207</f>
        <v>0</v>
      </c>
      <c r="DO209" s="1473">
        <f>'B3 - COVID-19'!J207</f>
        <v>0</v>
      </c>
      <c r="DP209" s="1473">
        <f>'B3 - COVID-19'!K207</f>
        <v>0</v>
      </c>
      <c r="DQ209" s="1473">
        <f>'B3 - COVID-19'!L207</f>
        <v>0</v>
      </c>
      <c r="DR209" s="1473">
        <f>'B3 - COVID-19'!M207</f>
        <v>0</v>
      </c>
      <c r="DS209" s="1480">
        <f>'B3 - COVID-19'!N207</f>
        <v>0</v>
      </c>
      <c r="DT209" s="2087">
        <f>'B3 - COVID-19'!O207</f>
        <v>0</v>
      </c>
      <c r="DU209" s="2088">
        <f>'B3 - COVID-19'!P207</f>
        <v>0</v>
      </c>
      <c r="LX209" s="2876" t="str">
        <f>'N - GMS'!A209</f>
        <v>Prescribing  Medical  Practitioners - Personal Administration</v>
      </c>
      <c r="LY209" s="2877"/>
      <c r="LZ209" s="511">
        <f>'N - GMS'!C209</f>
        <v>150</v>
      </c>
      <c r="MA209" s="71">
        <f>'N - GMS'!D209</f>
        <v>0</v>
      </c>
      <c r="MB209" s="71">
        <f>'N - GMS'!E209</f>
        <v>0</v>
      </c>
      <c r="MC209" s="2494">
        <f>'N - GMS'!F209</f>
        <v>0</v>
      </c>
      <c r="MD209" s="2494">
        <f>'N - GMS'!G209</f>
        <v>0</v>
      </c>
      <c r="ME209" s="1295"/>
      <c r="MF209" s="2060">
        <f>'N - GMS'!I209</f>
        <v>0</v>
      </c>
    </row>
    <row r="210" spans="76:344" ht="20" customHeight="1" thickBot="1">
      <c r="BX210" s="1214">
        <f>'B1 - Net Exp Profiles'!A210</f>
        <v>158</v>
      </c>
      <c r="BY210" s="1405" t="str">
        <f>'B1 - Net Exp Profiles'!B210</f>
        <v>Net Commissioned Services Expenditure - Movement Other</v>
      </c>
      <c r="BZ210" s="1217">
        <f>'B1 - Net Exp Profiles'!C210</f>
        <v>0</v>
      </c>
      <c r="CA210" s="1217">
        <f>'B1 - Net Exp Profiles'!D210</f>
        <v>0</v>
      </c>
      <c r="CB210" s="1217">
        <f>'B1 - Net Exp Profiles'!E210</f>
        <v>0</v>
      </c>
      <c r="CC210" s="1217">
        <f>'B1 - Net Exp Profiles'!F210</f>
        <v>0</v>
      </c>
      <c r="CD210" s="1217">
        <f>'B1 - Net Exp Profiles'!G210</f>
        <v>0</v>
      </c>
      <c r="CE210" s="1217">
        <f>'B1 - Net Exp Profiles'!H210</f>
        <v>0</v>
      </c>
      <c r="CF210" s="1217">
        <f>'B1 - Net Exp Profiles'!I210</f>
        <v>0</v>
      </c>
      <c r="CG210" s="1217">
        <f>'B1 - Net Exp Profiles'!J210</f>
        <v>0</v>
      </c>
      <c r="CH210" s="1217">
        <f>'B1 - Net Exp Profiles'!K210</f>
        <v>0</v>
      </c>
      <c r="CI210" s="1217">
        <f>'B1 - Net Exp Profiles'!L210</f>
        <v>0</v>
      </c>
      <c r="CJ210" s="1217">
        <f>'B1 - Net Exp Profiles'!M210</f>
        <v>0</v>
      </c>
      <c r="CK210" s="1217">
        <f>'B1 - Net Exp Profiles'!N210</f>
        <v>0</v>
      </c>
      <c r="CL210" s="1217">
        <f>'B1 - Net Exp Profiles'!O210</f>
        <v>0</v>
      </c>
      <c r="CM210" s="1208">
        <f>'B1 - Net Exp Profiles'!P210</f>
        <v>0</v>
      </c>
      <c r="DF210" s="2137">
        <f>'B3 - COVID-19'!A208</f>
        <v>183</v>
      </c>
      <c r="DG210" s="2769">
        <f>'B3 - COVID-19'!B208</f>
        <v>0</v>
      </c>
      <c r="DH210" s="1476">
        <f>'B3 - COVID-19'!C208</f>
        <v>0</v>
      </c>
      <c r="DI210" s="1473">
        <f>'B3 - COVID-19'!D208</f>
        <v>0</v>
      </c>
      <c r="DJ210" s="1473">
        <f>'B3 - COVID-19'!E208</f>
        <v>0</v>
      </c>
      <c r="DK210" s="1473">
        <f>'B3 - COVID-19'!F208</f>
        <v>0</v>
      </c>
      <c r="DL210" s="1473">
        <f>'B3 - COVID-19'!G208</f>
        <v>0</v>
      </c>
      <c r="DM210" s="1473">
        <f>'B3 - COVID-19'!H208</f>
        <v>0</v>
      </c>
      <c r="DN210" s="1473">
        <f>'B3 - COVID-19'!I208</f>
        <v>0</v>
      </c>
      <c r="DO210" s="1473">
        <f>'B3 - COVID-19'!J208</f>
        <v>0</v>
      </c>
      <c r="DP210" s="1473">
        <f>'B3 - COVID-19'!K208</f>
        <v>0</v>
      </c>
      <c r="DQ210" s="1473">
        <f>'B3 - COVID-19'!L208</f>
        <v>0</v>
      </c>
      <c r="DR210" s="1473">
        <f>'B3 - COVID-19'!M208</f>
        <v>0</v>
      </c>
      <c r="DS210" s="1480">
        <f>'B3 - COVID-19'!N208</f>
        <v>0</v>
      </c>
      <c r="DT210" s="2087">
        <f>'B3 - COVID-19'!O208</f>
        <v>0</v>
      </c>
      <c r="DU210" s="2088">
        <f>'B3 - COVID-19'!P208</f>
        <v>0</v>
      </c>
      <c r="LX210" s="2117" t="str">
        <f>'N - GMS'!A210</f>
        <v>Dispensing Service Quality Payment</v>
      </c>
      <c r="LY210" s="2118"/>
      <c r="LZ210" s="511">
        <f>'N - GMS'!C210</f>
        <v>151</v>
      </c>
      <c r="MA210" s="71">
        <f>'N - GMS'!D210</f>
        <v>0</v>
      </c>
      <c r="MB210" s="71">
        <f>'N - GMS'!E210</f>
        <v>0</v>
      </c>
      <c r="MC210" s="2494">
        <f>'N - GMS'!F210</f>
        <v>0</v>
      </c>
      <c r="MD210" s="2494">
        <f>'N - GMS'!G210</f>
        <v>0</v>
      </c>
      <c r="ME210" s="1305"/>
      <c r="MF210" s="2060">
        <f>'N - GMS'!I210</f>
        <v>0</v>
      </c>
    </row>
    <row r="211" spans="76:344" ht="20" customHeight="1" thickBot="1">
      <c r="BX211" s="90"/>
      <c r="BY211" s="85"/>
      <c r="BZ211" s="1070">
        <f>'B1 - Net Exp Profiles'!C211</f>
        <v>0</v>
      </c>
      <c r="CA211" s="1070">
        <f>'B1 - Net Exp Profiles'!D211</f>
        <v>0</v>
      </c>
      <c r="CB211" s="1070">
        <f>'B1 - Net Exp Profiles'!E211</f>
        <v>0</v>
      </c>
      <c r="CC211" s="1070">
        <f>'B1 - Net Exp Profiles'!F211</f>
        <v>0</v>
      </c>
      <c r="CD211" s="1070">
        <f>'B1 - Net Exp Profiles'!G211</f>
        <v>0</v>
      </c>
      <c r="CE211" s="1070">
        <f>'B1 - Net Exp Profiles'!H211</f>
        <v>0</v>
      </c>
      <c r="CF211" s="1070">
        <f>'B1 - Net Exp Profiles'!I211</f>
        <v>0</v>
      </c>
      <c r="CG211" s="1070">
        <f>'B1 - Net Exp Profiles'!J211</f>
        <v>0</v>
      </c>
      <c r="CH211" s="1070">
        <f>'B1 - Net Exp Profiles'!K211</f>
        <v>0</v>
      </c>
      <c r="CI211" s="1070">
        <f>'B1 - Net Exp Profiles'!L211</f>
        <v>0</v>
      </c>
      <c r="CJ211" s="1070">
        <f>'B1 - Net Exp Profiles'!M211</f>
        <v>0</v>
      </c>
      <c r="CK211" s="1070">
        <f>'B1 - Net Exp Profiles'!N211</f>
        <v>0</v>
      </c>
      <c r="CL211" s="1070">
        <f>'B1 - Net Exp Profiles'!O211</f>
        <v>0</v>
      </c>
      <c r="CM211" s="1070">
        <f>'B1 - Net Exp Profiles'!P211</f>
        <v>0</v>
      </c>
      <c r="DF211" s="2137">
        <f>'B3 - COVID-19'!A209</f>
        <v>184</v>
      </c>
      <c r="DG211" s="2769">
        <f>'B3 - COVID-19'!B209</f>
        <v>0</v>
      </c>
      <c r="DH211" s="1476">
        <f>'B3 - COVID-19'!C209</f>
        <v>0</v>
      </c>
      <c r="DI211" s="1473">
        <f>'B3 - COVID-19'!D209</f>
        <v>0</v>
      </c>
      <c r="DJ211" s="1473">
        <f>'B3 - COVID-19'!E209</f>
        <v>0</v>
      </c>
      <c r="DK211" s="1473">
        <f>'B3 - COVID-19'!F209</f>
        <v>0</v>
      </c>
      <c r="DL211" s="1473">
        <f>'B3 - COVID-19'!G209</f>
        <v>0</v>
      </c>
      <c r="DM211" s="1473">
        <f>'B3 - COVID-19'!H209</f>
        <v>0</v>
      </c>
      <c r="DN211" s="1473">
        <f>'B3 - COVID-19'!I209</f>
        <v>0</v>
      </c>
      <c r="DO211" s="1473">
        <f>'B3 - COVID-19'!J209</f>
        <v>0</v>
      </c>
      <c r="DP211" s="1473">
        <f>'B3 - COVID-19'!K209</f>
        <v>0</v>
      </c>
      <c r="DQ211" s="1473">
        <f>'B3 - COVID-19'!L209</f>
        <v>0</v>
      </c>
      <c r="DR211" s="1473">
        <f>'B3 - COVID-19'!M209</f>
        <v>0</v>
      </c>
      <c r="DS211" s="1480">
        <f>'B3 - COVID-19'!N209</f>
        <v>0</v>
      </c>
      <c r="DT211" s="2087">
        <f>'B3 - COVID-19'!O209</f>
        <v>0</v>
      </c>
      <c r="DU211" s="2088">
        <f>'B3 - COVID-19'!P209</f>
        <v>0</v>
      </c>
      <c r="LX211" s="588" t="str">
        <f>'N - GMS'!A211</f>
        <v xml:space="preserve">Professional Fees and on-cost </v>
      </c>
      <c r="LY211" s="599"/>
      <c r="LZ211" s="601"/>
      <c r="MA211" s="602"/>
      <c r="MB211" s="602"/>
      <c r="MC211" s="602"/>
      <c r="MD211" s="602"/>
      <c r="ME211" s="256"/>
      <c r="MF211" s="602"/>
    </row>
    <row r="212" spans="76:344" ht="20" customHeight="1" thickBot="1">
      <c r="BX212" s="155">
        <f>'B1 - Net Exp Profiles'!A212</f>
        <v>159</v>
      </c>
      <c r="BY212" s="1405" t="str">
        <f>'B1 - Net Exp Profiles'!B212</f>
        <v>Total Non Cash Expenditure (DEL &amp; AME)</v>
      </c>
      <c r="BZ212" s="1217">
        <f>'B1 - Net Exp Profiles'!C212</f>
        <v>0</v>
      </c>
      <c r="CA212" s="1217">
        <f>'B1 - Net Exp Profiles'!D212</f>
        <v>0</v>
      </c>
      <c r="CB212" s="1217">
        <f>'B1 - Net Exp Profiles'!E212</f>
        <v>0</v>
      </c>
      <c r="CC212" s="1217">
        <f>'B1 - Net Exp Profiles'!F212</f>
        <v>0</v>
      </c>
      <c r="CD212" s="1217">
        <f>'B1 - Net Exp Profiles'!G212</f>
        <v>0</v>
      </c>
      <c r="CE212" s="1217">
        <f>'B1 - Net Exp Profiles'!H212</f>
        <v>0</v>
      </c>
      <c r="CF212" s="1217">
        <f>'B1 - Net Exp Profiles'!I212</f>
        <v>0</v>
      </c>
      <c r="CG212" s="1217">
        <f>'B1 - Net Exp Profiles'!J212</f>
        <v>0</v>
      </c>
      <c r="CH212" s="1217">
        <f>'B1 - Net Exp Profiles'!K212</f>
        <v>0</v>
      </c>
      <c r="CI212" s="1217">
        <f>'B1 - Net Exp Profiles'!L212</f>
        <v>0</v>
      </c>
      <c r="CJ212" s="1217">
        <f>'B1 - Net Exp Profiles'!M212</f>
        <v>0</v>
      </c>
      <c r="CK212" s="1217">
        <f>'B1 - Net Exp Profiles'!N212</f>
        <v>0</v>
      </c>
      <c r="CL212" s="1217">
        <f>'B1 - Net Exp Profiles'!O212</f>
        <v>0</v>
      </c>
      <c r="CM212" s="1208">
        <f>'B1 - Net Exp Profiles'!P212</f>
        <v>0</v>
      </c>
      <c r="DF212" s="2137">
        <f>'B3 - COVID-19'!A210</f>
        <v>185</v>
      </c>
      <c r="DG212" s="2769">
        <f>'B3 - COVID-19'!B210</f>
        <v>0</v>
      </c>
      <c r="DH212" s="1476">
        <f>'B3 - COVID-19'!C210</f>
        <v>0</v>
      </c>
      <c r="DI212" s="1473">
        <f>'B3 - COVID-19'!D210</f>
        <v>0</v>
      </c>
      <c r="DJ212" s="1473">
        <f>'B3 - COVID-19'!E210</f>
        <v>0</v>
      </c>
      <c r="DK212" s="1473">
        <f>'B3 - COVID-19'!F210</f>
        <v>0</v>
      </c>
      <c r="DL212" s="1473">
        <f>'B3 - COVID-19'!G210</f>
        <v>0</v>
      </c>
      <c r="DM212" s="1473">
        <f>'B3 - COVID-19'!H210</f>
        <v>0</v>
      </c>
      <c r="DN212" s="1473">
        <f>'B3 - COVID-19'!I210</f>
        <v>0</v>
      </c>
      <c r="DO212" s="1473">
        <f>'B3 - COVID-19'!J210</f>
        <v>0</v>
      </c>
      <c r="DP212" s="1473">
        <f>'B3 - COVID-19'!K210</f>
        <v>0</v>
      </c>
      <c r="DQ212" s="1473">
        <f>'B3 - COVID-19'!L210</f>
        <v>0</v>
      </c>
      <c r="DR212" s="1473">
        <f>'B3 - COVID-19'!M210</f>
        <v>0</v>
      </c>
      <c r="DS212" s="1480">
        <f>'B3 - COVID-19'!N210</f>
        <v>0</v>
      </c>
      <c r="DT212" s="2087">
        <f>'B3 - COVID-19'!O210</f>
        <v>0</v>
      </c>
      <c r="DU212" s="2088">
        <f>'B3 - COVID-19'!P210</f>
        <v>0</v>
      </c>
      <c r="LX212" s="588" t="str">
        <f>'N - GMS'!A212</f>
        <v>Dispensing Doctors</v>
      </c>
      <c r="LY212" s="603"/>
      <c r="LZ212" s="594">
        <f>'N - GMS'!C212</f>
        <v>152</v>
      </c>
      <c r="MA212" s="263">
        <f>'N - GMS'!D212</f>
        <v>0</v>
      </c>
      <c r="MB212" s="238">
        <f>'N - GMS'!E212</f>
        <v>0</v>
      </c>
      <c r="MC212" s="238">
        <f>'N - GMS'!F212</f>
        <v>0</v>
      </c>
      <c r="MD212" s="238">
        <f>'N - GMS'!G212</f>
        <v>0</v>
      </c>
      <c r="ME212" s="1305"/>
      <c r="MF212" s="2081">
        <f>'N - GMS'!I212</f>
        <v>0</v>
      </c>
    </row>
    <row r="213" spans="76:344" ht="20" customHeight="1" thickBot="1">
      <c r="BX213" s="90"/>
      <c r="BY213" s="85"/>
      <c r="BZ213" s="1070"/>
      <c r="CA213" s="1070"/>
      <c r="CB213" s="1070"/>
      <c r="CC213" s="1070"/>
      <c r="CD213" s="1070"/>
      <c r="CE213" s="1070"/>
      <c r="CF213" s="1070"/>
      <c r="CG213" s="1070"/>
      <c r="CH213" s="1070"/>
      <c r="CI213" s="1070"/>
      <c r="CJ213" s="1070"/>
      <c r="CK213" s="1070"/>
      <c r="CL213" s="1070"/>
      <c r="CM213" s="1070"/>
      <c r="DF213" s="2171">
        <f>'B3 - COVID-19'!A211</f>
        <v>186</v>
      </c>
      <c r="DG213" s="2147" t="str">
        <f>'B3 - COVID-19'!B211</f>
        <v>Sub total Other C-19 Provider Pay</v>
      </c>
      <c r="DH213" s="2148">
        <f>'B3 - COVID-19'!C211</f>
        <v>0</v>
      </c>
      <c r="DI213" s="2148">
        <f>'B3 - COVID-19'!D211</f>
        <v>0</v>
      </c>
      <c r="DJ213" s="2148">
        <f>'B3 - COVID-19'!E211</f>
        <v>0</v>
      </c>
      <c r="DK213" s="2148">
        <f>'B3 - COVID-19'!F211</f>
        <v>0</v>
      </c>
      <c r="DL213" s="2148">
        <f>'B3 - COVID-19'!G211</f>
        <v>0</v>
      </c>
      <c r="DM213" s="2148">
        <f>'B3 - COVID-19'!H211</f>
        <v>0</v>
      </c>
      <c r="DN213" s="2148">
        <f>'B3 - COVID-19'!I211</f>
        <v>0</v>
      </c>
      <c r="DO213" s="2148">
        <f>'B3 - COVID-19'!J211</f>
        <v>0</v>
      </c>
      <c r="DP213" s="2148">
        <f>'B3 - COVID-19'!K211</f>
        <v>0</v>
      </c>
      <c r="DQ213" s="2148">
        <f>'B3 - COVID-19'!L211</f>
        <v>0</v>
      </c>
      <c r="DR213" s="2148">
        <f>'B3 - COVID-19'!M211</f>
        <v>0</v>
      </c>
      <c r="DS213" s="2148">
        <f>'B3 - COVID-19'!N211</f>
        <v>0</v>
      </c>
      <c r="DT213" s="2148">
        <f>'B3 - COVID-19'!O211</f>
        <v>0</v>
      </c>
      <c r="DU213" s="2148">
        <f>'B3 - COVID-19'!P211</f>
        <v>0</v>
      </c>
      <c r="LX213" s="2876" t="str">
        <f>'N - GMS'!A213</f>
        <v>Prescribing  Medical  Practitioners - Personal Administration</v>
      </c>
      <c r="LY213" s="2878"/>
      <c r="LZ213" s="511">
        <f>'N - GMS'!C213</f>
        <v>153</v>
      </c>
      <c r="MA213" s="71">
        <f>'N - GMS'!D213</f>
        <v>0</v>
      </c>
      <c r="MB213" s="71">
        <f>'N - GMS'!E213</f>
        <v>0</v>
      </c>
      <c r="MC213" s="71">
        <f>'N - GMS'!F213</f>
        <v>0</v>
      </c>
      <c r="MD213" s="71">
        <f>'N - GMS'!G213</f>
        <v>0</v>
      </c>
      <c r="ME213" s="1295"/>
      <c r="MF213" s="2060">
        <f>'N - GMS'!I213</f>
        <v>0</v>
      </c>
    </row>
    <row r="214" spans="76:344" ht="20" customHeight="1" thickBot="1">
      <c r="BX214" s="90"/>
      <c r="BY214" s="86" t="str">
        <f>'B1 - Net Exp Profiles'!B214</f>
        <v>H. TOTAL INCOME ANALYSIS</v>
      </c>
      <c r="BZ214" s="85"/>
      <c r="CA214" s="85"/>
      <c r="CB214" s="85"/>
      <c r="CC214" s="85"/>
      <c r="CD214" s="85"/>
      <c r="CE214" s="85"/>
      <c r="CF214" s="85"/>
      <c r="CG214" s="85"/>
      <c r="CH214" s="85"/>
      <c r="CI214" s="85"/>
      <c r="CJ214" s="85"/>
      <c r="CK214" s="85"/>
      <c r="CL214" s="85"/>
      <c r="CM214" s="85"/>
      <c r="DF214" s="2137">
        <f>'B3 - COVID-19'!A212</f>
        <v>187</v>
      </c>
      <c r="DG214" s="2152" t="str">
        <f>'B3 - COVID-19'!B212</f>
        <v>Primary Care Contractor (excluding drugs)</v>
      </c>
      <c r="DH214" s="1476">
        <f>'B3 - COVID-19'!C212</f>
        <v>0</v>
      </c>
      <c r="DI214" s="1473">
        <f>'B3 - COVID-19'!D212</f>
        <v>0</v>
      </c>
      <c r="DJ214" s="1473">
        <f>'B3 - COVID-19'!E212</f>
        <v>0</v>
      </c>
      <c r="DK214" s="1473">
        <f>'B3 - COVID-19'!F212</f>
        <v>0</v>
      </c>
      <c r="DL214" s="1473">
        <f>'B3 - COVID-19'!G212</f>
        <v>0</v>
      </c>
      <c r="DM214" s="1473">
        <f>'B3 - COVID-19'!H212</f>
        <v>0</v>
      </c>
      <c r="DN214" s="1473">
        <f>'B3 - COVID-19'!I212</f>
        <v>0</v>
      </c>
      <c r="DO214" s="1473">
        <f>'B3 - COVID-19'!J212</f>
        <v>0</v>
      </c>
      <c r="DP214" s="1473">
        <f>'B3 - COVID-19'!K212</f>
        <v>0</v>
      </c>
      <c r="DQ214" s="1473">
        <f>'B3 - COVID-19'!L212</f>
        <v>0</v>
      </c>
      <c r="DR214" s="1473">
        <f>'B3 - COVID-19'!M212</f>
        <v>0</v>
      </c>
      <c r="DS214" s="1480">
        <f>'B3 - COVID-19'!N212</f>
        <v>0</v>
      </c>
      <c r="DT214" s="2087">
        <f>'B3 - COVID-19'!O212</f>
        <v>0</v>
      </c>
      <c r="DU214" s="2088">
        <f>'B3 - COVID-19'!P212</f>
        <v>0</v>
      </c>
      <c r="LX214" s="2746"/>
      <c r="LY214" s="2746"/>
      <c r="LZ214" s="604"/>
      <c r="MA214" s="606"/>
      <c r="MB214" s="606"/>
      <c r="MC214" s="606"/>
      <c r="MD214" s="606"/>
      <c r="ME214" s="1305"/>
      <c r="MF214" s="234"/>
    </row>
    <row r="215" spans="76:344" ht="20" customHeight="1" thickTop="1" thickBot="1">
      <c r="BX215" s="90"/>
      <c r="BY215" s="85"/>
      <c r="BZ215" s="85"/>
      <c r="CA215" s="85"/>
      <c r="CB215" s="85"/>
      <c r="CC215" s="85"/>
      <c r="CD215" s="85"/>
      <c r="CE215" s="85"/>
      <c r="CF215" s="85"/>
      <c r="CG215" s="85"/>
      <c r="CH215" s="85"/>
      <c r="CI215" s="85"/>
      <c r="CJ215" s="85"/>
      <c r="CK215" s="85"/>
      <c r="CL215" s="85"/>
      <c r="CM215" s="85"/>
      <c r="DF215" s="2137">
        <f>'B3 - COVID-19'!A213</f>
        <v>188</v>
      </c>
      <c r="DG215" s="2152" t="str">
        <f>'B3 - COVID-19'!B213</f>
        <v xml:space="preserve">Primary Care Contractor (excluding drugs) - Costs as a result of lost GDS Income  </v>
      </c>
      <c r="DH215" s="1476">
        <f>'B3 - COVID-19'!C213</f>
        <v>0</v>
      </c>
      <c r="DI215" s="1473">
        <f>'B3 - COVID-19'!D213</f>
        <v>0</v>
      </c>
      <c r="DJ215" s="1473">
        <f>'B3 - COVID-19'!E213</f>
        <v>0</v>
      </c>
      <c r="DK215" s="1473">
        <f>'B3 - COVID-19'!F213</f>
        <v>0</v>
      </c>
      <c r="DL215" s="1473">
        <f>'B3 - COVID-19'!G213</f>
        <v>0</v>
      </c>
      <c r="DM215" s="1473">
        <f>'B3 - COVID-19'!H213</f>
        <v>0</v>
      </c>
      <c r="DN215" s="1473">
        <f>'B3 - COVID-19'!I213</f>
        <v>0</v>
      </c>
      <c r="DO215" s="1473">
        <f>'B3 - COVID-19'!J213</f>
        <v>0</v>
      </c>
      <c r="DP215" s="1473">
        <f>'B3 - COVID-19'!K213</f>
        <v>0</v>
      </c>
      <c r="DQ215" s="1473">
        <f>'B3 - COVID-19'!L213</f>
        <v>0</v>
      </c>
      <c r="DR215" s="1473">
        <f>'B3 - COVID-19'!M213</f>
        <v>0</v>
      </c>
      <c r="DS215" s="1480">
        <f>'B3 - COVID-19'!N213</f>
        <v>0</v>
      </c>
      <c r="DT215" s="2087">
        <f>'B3 - COVID-19'!O213</f>
        <v>0</v>
      </c>
      <c r="DU215" s="2088">
        <f>'B3 - COVID-19'!P213</f>
        <v>0</v>
      </c>
      <c r="LX215" s="250" t="str">
        <f>'N - GMS'!A215</f>
        <v>TOTAL DISPENSING DATA (must equal line 17)</v>
      </c>
      <c r="LY215" s="607"/>
      <c r="LZ215" s="506">
        <f>'N - GMS'!C215</f>
        <v>154</v>
      </c>
      <c r="MA215" s="2005">
        <f>'N - GMS'!D215</f>
        <v>0</v>
      </c>
      <c r="MB215" s="2005">
        <f>'N - GMS'!E215</f>
        <v>0</v>
      </c>
      <c r="MC215" s="2005">
        <f>'N - GMS'!F215</f>
        <v>0</v>
      </c>
      <c r="MD215" s="507">
        <f>'N - GMS'!G215</f>
        <v>0</v>
      </c>
      <c r="ME215" s="1295"/>
      <c r="MF215" s="508">
        <f>'N - GMS'!I215</f>
        <v>0</v>
      </c>
    </row>
    <row r="216" spans="76:344" ht="20" customHeight="1" thickTop="1" thickBot="1">
      <c r="BX216" s="90"/>
      <c r="BY216" s="1343"/>
      <c r="BZ216" s="1355">
        <f>'B1 - Net Exp Profiles'!C216</f>
        <v>1</v>
      </c>
      <c r="CA216" s="1356">
        <f>'B1 - Net Exp Profiles'!D216</f>
        <v>2</v>
      </c>
      <c r="CB216" s="1356">
        <f>'B1 - Net Exp Profiles'!E216</f>
        <v>3</v>
      </c>
      <c r="CC216" s="1356">
        <f>'B1 - Net Exp Profiles'!F216</f>
        <v>4</v>
      </c>
      <c r="CD216" s="1356">
        <f>'B1 - Net Exp Profiles'!G216</f>
        <v>5</v>
      </c>
      <c r="CE216" s="1356">
        <f>'B1 - Net Exp Profiles'!H216</f>
        <v>6</v>
      </c>
      <c r="CF216" s="1356">
        <f>'B1 - Net Exp Profiles'!I216</f>
        <v>7</v>
      </c>
      <c r="CG216" s="1356">
        <f>'B1 - Net Exp Profiles'!J216</f>
        <v>8</v>
      </c>
      <c r="CH216" s="1356">
        <f>'B1 - Net Exp Profiles'!K216</f>
        <v>9</v>
      </c>
      <c r="CI216" s="1356">
        <f>'B1 - Net Exp Profiles'!L216</f>
        <v>10</v>
      </c>
      <c r="CJ216" s="1356">
        <f>'B1 - Net Exp Profiles'!M216</f>
        <v>11</v>
      </c>
      <c r="CK216" s="1357">
        <f>'B1 - Net Exp Profiles'!N216</f>
        <v>12</v>
      </c>
      <c r="CL216" s="1344"/>
      <c r="CM216" s="1345"/>
      <c r="DF216" s="2137">
        <f>'B3 - COVID-19'!A214</f>
        <v>189</v>
      </c>
      <c r="DG216" s="2152" t="str">
        <f>'B3 - COVID-19'!B214</f>
        <v>Primary Care - Drugs</v>
      </c>
      <c r="DH216" s="1476">
        <f>'B3 - COVID-19'!C214</f>
        <v>0</v>
      </c>
      <c r="DI216" s="1473">
        <f>'B3 - COVID-19'!D214</f>
        <v>0</v>
      </c>
      <c r="DJ216" s="1473">
        <f>'B3 - COVID-19'!E214</f>
        <v>0</v>
      </c>
      <c r="DK216" s="1473">
        <f>'B3 - COVID-19'!F214</f>
        <v>0</v>
      </c>
      <c r="DL216" s="1473">
        <f>'B3 - COVID-19'!G214</f>
        <v>0</v>
      </c>
      <c r="DM216" s="1473">
        <f>'B3 - COVID-19'!H214</f>
        <v>0</v>
      </c>
      <c r="DN216" s="1473">
        <f>'B3 - COVID-19'!I214</f>
        <v>0</v>
      </c>
      <c r="DO216" s="1473">
        <f>'B3 - COVID-19'!J214</f>
        <v>0</v>
      </c>
      <c r="DP216" s="1473">
        <f>'B3 - COVID-19'!K214</f>
        <v>0</v>
      </c>
      <c r="DQ216" s="1473">
        <f>'B3 - COVID-19'!L214</f>
        <v>0</v>
      </c>
      <c r="DR216" s="1473">
        <f>'B3 - COVID-19'!M214</f>
        <v>0</v>
      </c>
      <c r="DS216" s="1480">
        <f>'B3 - COVID-19'!N214</f>
        <v>0</v>
      </c>
      <c r="DT216" s="2087">
        <f>'B3 - COVID-19'!O214</f>
        <v>0</v>
      </c>
      <c r="DU216" s="2088">
        <f>'B3 - COVID-19'!P214</f>
        <v>0</v>
      </c>
      <c r="LX216" s="608" t="str">
        <f>'N - GMS'!A216</f>
        <v/>
      </c>
      <c r="LY216" s="609"/>
      <c r="LZ216" s="594"/>
      <c r="MA216" s="234"/>
      <c r="MB216" s="234"/>
      <c r="MC216" s="610"/>
      <c r="MD216" s="248"/>
      <c r="ME216" s="234"/>
      <c r="MF216" s="234"/>
    </row>
    <row r="217" spans="76:344" ht="20" customHeight="1">
      <c r="BX217" s="90"/>
      <c r="BY217" s="1346" t="str">
        <f>'B1 - Net Exp Profiles'!B217</f>
        <v>Total Income Profiles</v>
      </c>
      <c r="BZ217" s="1358" t="str">
        <f>'B1 - Net Exp Profiles'!C217</f>
        <v>Apr</v>
      </c>
      <c r="CA217" s="1359" t="str">
        <f>'B1 - Net Exp Profiles'!D217</f>
        <v>May</v>
      </c>
      <c r="CB217" s="1359" t="str">
        <f>'B1 - Net Exp Profiles'!E217</f>
        <v>Jun</v>
      </c>
      <c r="CC217" s="1359" t="str">
        <f>'B1 - Net Exp Profiles'!F217</f>
        <v>Jul</v>
      </c>
      <c r="CD217" s="1359" t="str">
        <f>'B1 - Net Exp Profiles'!G217</f>
        <v>Aug</v>
      </c>
      <c r="CE217" s="1359" t="str">
        <f>'B1 - Net Exp Profiles'!H217</f>
        <v>Sep</v>
      </c>
      <c r="CF217" s="1359" t="str">
        <f>'B1 - Net Exp Profiles'!I217</f>
        <v>Oct</v>
      </c>
      <c r="CG217" s="1359" t="str">
        <f>'B1 - Net Exp Profiles'!J217</f>
        <v>Nov</v>
      </c>
      <c r="CH217" s="1359" t="str">
        <f>'B1 - Net Exp Profiles'!K217</f>
        <v>Dec</v>
      </c>
      <c r="CI217" s="1359" t="str">
        <f>'B1 - Net Exp Profiles'!L217</f>
        <v>Jan</v>
      </c>
      <c r="CJ217" s="1359" t="str">
        <f>'B1 - Net Exp Profiles'!M217</f>
        <v>Feb</v>
      </c>
      <c r="CK217" s="1360" t="str">
        <f>'B1 - Net Exp Profiles'!N217</f>
        <v>Mar</v>
      </c>
      <c r="CL217" s="1361" t="str">
        <f>'B1 - Net Exp Profiles'!O217</f>
        <v>Total YTD</v>
      </c>
      <c r="CM217" s="1361" t="str">
        <f>'B1 - Net Exp Profiles'!P217</f>
        <v>Forecast year-end position</v>
      </c>
      <c r="DF217" s="2137">
        <f>'B3 - COVID-19'!A215</f>
        <v>190</v>
      </c>
      <c r="DG217" s="2152" t="str">
        <f>'B3 - COVID-19'!B215</f>
        <v>Secondary Care - Drugs</v>
      </c>
      <c r="DH217" s="1476">
        <f>'B3 - COVID-19'!C215</f>
        <v>0</v>
      </c>
      <c r="DI217" s="1473">
        <f>'B3 - COVID-19'!D215</f>
        <v>0</v>
      </c>
      <c r="DJ217" s="1473">
        <f>'B3 - COVID-19'!E215</f>
        <v>0</v>
      </c>
      <c r="DK217" s="1473">
        <f>'B3 - COVID-19'!F215</f>
        <v>0</v>
      </c>
      <c r="DL217" s="1473">
        <f>'B3 - COVID-19'!G215</f>
        <v>0</v>
      </c>
      <c r="DM217" s="1473">
        <f>'B3 - COVID-19'!H215</f>
        <v>0</v>
      </c>
      <c r="DN217" s="1473">
        <f>'B3 - COVID-19'!I215</f>
        <v>0</v>
      </c>
      <c r="DO217" s="1473">
        <f>'B3 - COVID-19'!J215</f>
        <v>0</v>
      </c>
      <c r="DP217" s="1473">
        <f>'B3 - COVID-19'!K215</f>
        <v>0</v>
      </c>
      <c r="DQ217" s="1473">
        <f>'B3 - COVID-19'!L215</f>
        <v>0</v>
      </c>
      <c r="DR217" s="1473">
        <f>'B3 - COVID-19'!M215</f>
        <v>0</v>
      </c>
      <c r="DS217" s="1480">
        <f>'B3 - COVID-19'!N215</f>
        <v>0</v>
      </c>
      <c r="DT217" s="2087">
        <f>'B3 - COVID-19'!O215</f>
        <v>0</v>
      </c>
      <c r="DU217" s="2088">
        <f>'B3 - COVID-19'!P215</f>
        <v>0</v>
      </c>
      <c r="LX217" s="1101">
        <f>'N - GMS'!A217</f>
        <v>0</v>
      </c>
      <c r="LY217" s="1102"/>
      <c r="LZ217" s="1103"/>
      <c r="MA217" s="611">
        <f>'N - GMS'!D217</f>
        <v>0</v>
      </c>
      <c r="MB217" s="612">
        <f>'N - GMS'!E217</f>
        <v>0</v>
      </c>
      <c r="MC217" s="610"/>
      <c r="MD217" s="248"/>
      <c r="ME217" s="234"/>
      <c r="MF217" s="234"/>
    </row>
    <row r="218" spans="76:344" ht="20" customHeight="1" thickBot="1">
      <c r="BX218" s="90"/>
      <c r="BY218" s="1347"/>
      <c r="BZ218" s="1362" t="str">
        <f>'B1 - Net Exp Profiles'!C218</f>
        <v>£'000</v>
      </c>
      <c r="CA218" s="1363" t="str">
        <f>'B1 - Net Exp Profiles'!D218</f>
        <v>£'000</v>
      </c>
      <c r="CB218" s="1363" t="str">
        <f>'B1 - Net Exp Profiles'!E218</f>
        <v>£'000</v>
      </c>
      <c r="CC218" s="1363" t="str">
        <f>'B1 - Net Exp Profiles'!F218</f>
        <v>£'000</v>
      </c>
      <c r="CD218" s="1363" t="str">
        <f>'B1 - Net Exp Profiles'!G218</f>
        <v>£'000</v>
      </c>
      <c r="CE218" s="1363" t="str">
        <f>'B1 - Net Exp Profiles'!H218</f>
        <v>£'000</v>
      </c>
      <c r="CF218" s="1363" t="str">
        <f>'B1 - Net Exp Profiles'!I218</f>
        <v>£'000</v>
      </c>
      <c r="CG218" s="1363" t="str">
        <f>'B1 - Net Exp Profiles'!J218</f>
        <v>£'000</v>
      </c>
      <c r="CH218" s="1363" t="str">
        <f>'B1 - Net Exp Profiles'!K218</f>
        <v>£'000</v>
      </c>
      <c r="CI218" s="1363" t="str">
        <f>'B1 - Net Exp Profiles'!L218</f>
        <v>£'000</v>
      </c>
      <c r="CJ218" s="1363" t="str">
        <f>'B1 - Net Exp Profiles'!M218</f>
        <v>£'000</v>
      </c>
      <c r="CK218" s="1364" t="str">
        <f>'B1 - Net Exp Profiles'!N218</f>
        <v>£'000</v>
      </c>
      <c r="CL218" s="1365" t="str">
        <f>'B1 - Net Exp Profiles'!O218</f>
        <v>£'000</v>
      </c>
      <c r="CM218" s="1365" t="str">
        <f>'B1 - Net Exp Profiles'!P218</f>
        <v>£'000</v>
      </c>
      <c r="DF218" s="2137">
        <f>'B3 - COVID-19'!A216</f>
        <v>191</v>
      </c>
      <c r="DG218" s="2152" t="str">
        <f>'B3 - COVID-19'!B216</f>
        <v>Provider - Non Pay (Clinical &amp; General Supplies, Rent, Rates, Equipment etc) Exclude PPE - see separate line</v>
      </c>
      <c r="DH218" s="1476">
        <f>'B3 - COVID-19'!C216</f>
        <v>0</v>
      </c>
      <c r="DI218" s="1473">
        <f>'B3 - COVID-19'!D216</f>
        <v>0</v>
      </c>
      <c r="DJ218" s="1473">
        <f>'B3 - COVID-19'!E216</f>
        <v>0</v>
      </c>
      <c r="DK218" s="1473">
        <f>'B3 - COVID-19'!F216</f>
        <v>0</v>
      </c>
      <c r="DL218" s="1473">
        <f>'B3 - COVID-19'!G216</f>
        <v>0</v>
      </c>
      <c r="DM218" s="1473">
        <f>'B3 - COVID-19'!H216</f>
        <v>0</v>
      </c>
      <c r="DN218" s="1473">
        <f>'B3 - COVID-19'!I216</f>
        <v>0</v>
      </c>
      <c r="DO218" s="1473">
        <f>'B3 - COVID-19'!J216</f>
        <v>0</v>
      </c>
      <c r="DP218" s="1473">
        <f>'B3 - COVID-19'!K216</f>
        <v>0</v>
      </c>
      <c r="DQ218" s="1473">
        <f>'B3 - COVID-19'!L216</f>
        <v>0</v>
      </c>
      <c r="DR218" s="1473">
        <f>'B3 - COVID-19'!M216</f>
        <v>0</v>
      </c>
      <c r="DS218" s="1480">
        <f>'B3 - COVID-19'!N216</f>
        <v>0</v>
      </c>
      <c r="DT218" s="2087">
        <f>'B3 - COVID-19'!O216</f>
        <v>0</v>
      </c>
      <c r="DU218" s="2088">
        <f>'B3 - COVID-19'!P216</f>
        <v>0</v>
      </c>
      <c r="LX218" s="613">
        <f>'N - GMS'!A218</f>
        <v>0</v>
      </c>
      <c r="LY218" s="2120"/>
      <c r="LZ218" s="704">
        <f>'N - GMS'!C218</f>
        <v>0</v>
      </c>
      <c r="MA218" s="2082"/>
      <c r="MB218" s="2083"/>
      <c r="MC218" s="1310"/>
      <c r="MD218" s="264"/>
      <c r="ME218" s="264"/>
      <c r="MF218" s="264"/>
    </row>
    <row r="219" spans="76:344" ht="20" customHeight="1" thickBot="1">
      <c r="BX219" s="1889">
        <f>'B1 - Net Exp Profiles'!A219</f>
        <v>160</v>
      </c>
      <c r="BY219" s="1734" t="str">
        <f>'B1 - Net Exp Profiles'!B219</f>
        <v>Revenue Resource Limit (Inc Non Cash) / Income - Current Plan</v>
      </c>
      <c r="BZ219" s="1073">
        <f>'B1 - Net Exp Profiles'!C219</f>
        <v>0</v>
      </c>
      <c r="CA219" s="1074">
        <f>'B1 - Net Exp Profiles'!D219</f>
        <v>0</v>
      </c>
      <c r="CB219" s="1074">
        <f>'B1 - Net Exp Profiles'!E219</f>
        <v>0</v>
      </c>
      <c r="CC219" s="1074">
        <f>'B1 - Net Exp Profiles'!F219</f>
        <v>0</v>
      </c>
      <c r="CD219" s="1074">
        <f>'B1 - Net Exp Profiles'!G219</f>
        <v>0</v>
      </c>
      <c r="CE219" s="1074">
        <f>'B1 - Net Exp Profiles'!H219</f>
        <v>0</v>
      </c>
      <c r="CF219" s="1074">
        <f>'B1 - Net Exp Profiles'!I219</f>
        <v>0</v>
      </c>
      <c r="CG219" s="1074">
        <f>'B1 - Net Exp Profiles'!J219</f>
        <v>0</v>
      </c>
      <c r="CH219" s="1074">
        <f>'B1 - Net Exp Profiles'!K219</f>
        <v>0</v>
      </c>
      <c r="CI219" s="1074">
        <f>'B1 - Net Exp Profiles'!L219</f>
        <v>0</v>
      </c>
      <c r="CJ219" s="1074">
        <f>'B1 - Net Exp Profiles'!M219</f>
        <v>0</v>
      </c>
      <c r="CK219" s="1735">
        <f>'B1 - Net Exp Profiles'!N219</f>
        <v>0</v>
      </c>
      <c r="CL219" s="1158">
        <f>'B1 - Net Exp Profiles'!O219</f>
        <v>0</v>
      </c>
      <c r="CM219" s="1208">
        <f>'B1 - Net Exp Profiles'!P219</f>
        <v>0</v>
      </c>
      <c r="DF219" s="2137">
        <f>'B3 - COVID-19'!A217</f>
        <v>192</v>
      </c>
      <c r="DG219" s="2768" t="str">
        <f>'B3 - COVID-19'!B217</f>
        <v xml:space="preserve">Provider - Non Pay - PPE  </v>
      </c>
      <c r="DH219" s="1476">
        <f>'B3 - COVID-19'!C217</f>
        <v>0</v>
      </c>
      <c r="DI219" s="1473">
        <f>'B3 - COVID-19'!D217</f>
        <v>0</v>
      </c>
      <c r="DJ219" s="1473">
        <f>'B3 - COVID-19'!E217</f>
        <v>0</v>
      </c>
      <c r="DK219" s="1473">
        <f>'B3 - COVID-19'!F217</f>
        <v>0</v>
      </c>
      <c r="DL219" s="1473">
        <f>'B3 - COVID-19'!G217</f>
        <v>0</v>
      </c>
      <c r="DM219" s="1473">
        <f>'B3 - COVID-19'!H217</f>
        <v>0</v>
      </c>
      <c r="DN219" s="1473">
        <f>'B3 - COVID-19'!I217</f>
        <v>0</v>
      </c>
      <c r="DO219" s="1473">
        <f>'B3 - COVID-19'!J217</f>
        <v>0</v>
      </c>
      <c r="DP219" s="1473">
        <f>'B3 - COVID-19'!K217</f>
        <v>0</v>
      </c>
      <c r="DQ219" s="1473">
        <f>'B3 - COVID-19'!L217</f>
        <v>0</v>
      </c>
      <c r="DR219" s="1473">
        <f>'B3 - COVID-19'!M217</f>
        <v>0</v>
      </c>
      <c r="DS219" s="1480">
        <f>'B3 - COVID-19'!N217</f>
        <v>0</v>
      </c>
      <c r="DT219" s="2087">
        <f>'B3 - COVID-19'!O217</f>
        <v>0</v>
      </c>
      <c r="DU219" s="2088">
        <f>'B3 - COVID-19'!P217</f>
        <v>0</v>
      </c>
      <c r="LX219" s="615">
        <f>'N - GMS'!A219</f>
        <v>0</v>
      </c>
      <c r="LY219" s="616"/>
      <c r="LZ219" s="1104"/>
      <c r="MA219" s="2879">
        <f>'N - GMS'!D219</f>
        <v>0</v>
      </c>
      <c r="MB219" s="2880"/>
      <c r="MC219" s="617"/>
      <c r="MD219" s="618"/>
      <c r="ME219" s="618"/>
      <c r="MF219" s="264"/>
    </row>
    <row r="220" spans="76:344" ht="20" customHeight="1" thickBot="1">
      <c r="BX220" s="1889">
        <f>'B1 - Net Exp Profiles'!A220</f>
        <v>161</v>
      </c>
      <c r="BY220" s="1734" t="str">
        <f>'B1 - Net Exp Profiles'!B220</f>
        <v>Revenue Resource Limit / Income for Covid-19 - Current Plan</v>
      </c>
      <c r="BZ220" s="1418">
        <f>'B1 - Net Exp Profiles'!C220</f>
        <v>0</v>
      </c>
      <c r="CA220" s="1418">
        <f>'B1 - Net Exp Profiles'!D220</f>
        <v>0</v>
      </c>
      <c r="CB220" s="1418">
        <f>'B1 - Net Exp Profiles'!E220</f>
        <v>0</v>
      </c>
      <c r="CC220" s="1418">
        <f>'B1 - Net Exp Profiles'!F220</f>
        <v>0</v>
      </c>
      <c r="CD220" s="1418">
        <f>'B1 - Net Exp Profiles'!G220</f>
        <v>0</v>
      </c>
      <c r="CE220" s="1418">
        <f>'B1 - Net Exp Profiles'!H220</f>
        <v>0</v>
      </c>
      <c r="CF220" s="1418">
        <f>'B1 - Net Exp Profiles'!I220</f>
        <v>0</v>
      </c>
      <c r="CG220" s="1418">
        <f>'B1 - Net Exp Profiles'!J220</f>
        <v>0</v>
      </c>
      <c r="CH220" s="1418">
        <f>'B1 - Net Exp Profiles'!K220</f>
        <v>0</v>
      </c>
      <c r="CI220" s="1418">
        <f>'B1 - Net Exp Profiles'!L220</f>
        <v>0</v>
      </c>
      <c r="CJ220" s="1418">
        <f>'B1 - Net Exp Profiles'!M220</f>
        <v>0</v>
      </c>
      <c r="CK220" s="1418">
        <f>'B1 - Net Exp Profiles'!N220</f>
        <v>0</v>
      </c>
      <c r="CL220" s="1158">
        <f>'B1 - Net Exp Profiles'!O220</f>
        <v>0</v>
      </c>
      <c r="CM220" s="1208">
        <f>'B1 - Net Exp Profiles'!P220</f>
        <v>0</v>
      </c>
      <c r="DF220" s="2137">
        <f>'B3 - COVID-19'!A218</f>
        <v>193</v>
      </c>
      <c r="DG220" s="2146" t="str">
        <f>'B3 - COVID-19'!B218</f>
        <v>Healthcare Services Provided by Other NHS Bodies</v>
      </c>
      <c r="DH220" s="1476">
        <f>'B3 - COVID-19'!C218</f>
        <v>0</v>
      </c>
      <c r="DI220" s="1473">
        <f>'B3 - COVID-19'!D218</f>
        <v>0</v>
      </c>
      <c r="DJ220" s="1473">
        <f>'B3 - COVID-19'!E218</f>
        <v>0</v>
      </c>
      <c r="DK220" s="1473">
        <f>'B3 - COVID-19'!F218</f>
        <v>0</v>
      </c>
      <c r="DL220" s="1473">
        <f>'B3 - COVID-19'!G218</f>
        <v>0</v>
      </c>
      <c r="DM220" s="1473">
        <f>'B3 - COVID-19'!H218</f>
        <v>0</v>
      </c>
      <c r="DN220" s="1473">
        <f>'B3 - COVID-19'!I218</f>
        <v>0</v>
      </c>
      <c r="DO220" s="1473">
        <f>'B3 - COVID-19'!J218</f>
        <v>0</v>
      </c>
      <c r="DP220" s="1473">
        <f>'B3 - COVID-19'!K218</f>
        <v>0</v>
      </c>
      <c r="DQ220" s="1473">
        <f>'B3 - COVID-19'!L218</f>
        <v>0</v>
      </c>
      <c r="DR220" s="1473">
        <f>'B3 - COVID-19'!M218</f>
        <v>0</v>
      </c>
      <c r="DS220" s="1480">
        <f>'B3 - COVID-19'!N218</f>
        <v>0</v>
      </c>
      <c r="DT220" s="2087">
        <f>'B3 - COVID-19'!O218</f>
        <v>0</v>
      </c>
      <c r="DU220" s="2088">
        <f>'B3 - COVID-19'!P218</f>
        <v>0</v>
      </c>
      <c r="LX220" s="2870">
        <f>'N - GMS'!A220</f>
        <v>0</v>
      </c>
      <c r="LY220" s="2871"/>
      <c r="LZ220" s="705">
        <f>'N - GMS'!C220</f>
        <v>0</v>
      </c>
      <c r="MA220" s="2084">
        <f>'N - GMS'!D220</f>
        <v>0</v>
      </c>
      <c r="MB220" s="2084">
        <f>'N - GMS'!E220</f>
        <v>0</v>
      </c>
      <c r="MC220" s="1310"/>
      <c r="MD220" s="618"/>
      <c r="ME220" s="618"/>
      <c r="MF220" s="265"/>
    </row>
    <row r="221" spans="76:344" ht="20" customHeight="1" thickBot="1">
      <c r="BX221" s="155">
        <f>'B1 - Net Exp Profiles'!A221</f>
        <v>162</v>
      </c>
      <c r="BY221" s="1734" t="str">
        <f>'B1 - Net Exp Profiles'!B221</f>
        <v>Other Income - Current Plan</v>
      </c>
      <c r="BZ221" s="1073">
        <f>'B1 - Net Exp Profiles'!C221</f>
        <v>0</v>
      </c>
      <c r="CA221" s="1074">
        <f>'B1 - Net Exp Profiles'!D221</f>
        <v>0</v>
      </c>
      <c r="CB221" s="1074">
        <f>'B1 - Net Exp Profiles'!E221</f>
        <v>0</v>
      </c>
      <c r="CC221" s="1074">
        <f>'B1 - Net Exp Profiles'!F221</f>
        <v>0</v>
      </c>
      <c r="CD221" s="1074">
        <f>'B1 - Net Exp Profiles'!G221</f>
        <v>0</v>
      </c>
      <c r="CE221" s="1074">
        <f>'B1 - Net Exp Profiles'!H221</f>
        <v>0</v>
      </c>
      <c r="CF221" s="1074">
        <f>'B1 - Net Exp Profiles'!I221</f>
        <v>0</v>
      </c>
      <c r="CG221" s="1074">
        <f>'B1 - Net Exp Profiles'!J221</f>
        <v>0</v>
      </c>
      <c r="CH221" s="1074">
        <f>'B1 - Net Exp Profiles'!K221</f>
        <v>0</v>
      </c>
      <c r="CI221" s="1074">
        <f>'B1 - Net Exp Profiles'!L221</f>
        <v>0</v>
      </c>
      <c r="CJ221" s="1074">
        <f>'B1 - Net Exp Profiles'!M221</f>
        <v>0</v>
      </c>
      <c r="CK221" s="1735">
        <f>'B1 - Net Exp Profiles'!N221</f>
        <v>0</v>
      </c>
      <c r="CL221" s="1158">
        <f>'B1 - Net Exp Profiles'!O221</f>
        <v>0</v>
      </c>
      <c r="CM221" s="1158">
        <f>'B1 - Net Exp Profiles'!P221</f>
        <v>0</v>
      </c>
      <c r="DF221" s="2137">
        <f>'B3 - COVID-19'!A219</f>
        <v>194</v>
      </c>
      <c r="DG221" s="2146" t="str">
        <f>'B3 - COVID-19'!B219</f>
        <v xml:space="preserve">Healthcare Services Provided by Other NHS Bodies - Additional Costs due to Block Contracts - Wales NHS </v>
      </c>
      <c r="DH221" s="1476">
        <f>'B3 - COVID-19'!C219</f>
        <v>0</v>
      </c>
      <c r="DI221" s="1473">
        <f>'B3 - COVID-19'!D219</f>
        <v>0</v>
      </c>
      <c r="DJ221" s="1473">
        <f>'B3 - COVID-19'!E219</f>
        <v>0</v>
      </c>
      <c r="DK221" s="1473">
        <f>'B3 - COVID-19'!F219</f>
        <v>0</v>
      </c>
      <c r="DL221" s="1473">
        <f>'B3 - COVID-19'!G219</f>
        <v>0</v>
      </c>
      <c r="DM221" s="1473">
        <f>'B3 - COVID-19'!H219</f>
        <v>0</v>
      </c>
      <c r="DN221" s="1473">
        <f>'B3 - COVID-19'!I219</f>
        <v>0</v>
      </c>
      <c r="DO221" s="1473">
        <f>'B3 - COVID-19'!J219</f>
        <v>0</v>
      </c>
      <c r="DP221" s="1473">
        <f>'B3 - COVID-19'!K219</f>
        <v>0</v>
      </c>
      <c r="DQ221" s="1473">
        <f>'B3 - COVID-19'!L219</f>
        <v>0</v>
      </c>
      <c r="DR221" s="1473">
        <f>'B3 - COVID-19'!M219</f>
        <v>0</v>
      </c>
      <c r="DS221" s="1480">
        <f>'B3 - COVID-19'!N219</f>
        <v>0</v>
      </c>
      <c r="DT221" s="2087">
        <f>'B3 - COVID-19'!O219</f>
        <v>0</v>
      </c>
      <c r="DU221" s="2088">
        <f>'B3 - COVID-19'!P219</f>
        <v>0</v>
      </c>
      <c r="LX221" s="2870">
        <f>'N - GMS'!A221</f>
        <v>0</v>
      </c>
      <c r="LY221" s="2871"/>
      <c r="LZ221" s="705">
        <f>'N - GMS'!C221</f>
        <v>0</v>
      </c>
      <c r="MA221" s="2084">
        <f>'N - GMS'!D221</f>
        <v>0</v>
      </c>
      <c r="MB221" s="2084">
        <f>'N - GMS'!E221</f>
        <v>0</v>
      </c>
      <c r="MC221" s="1310"/>
      <c r="MD221" s="618"/>
      <c r="ME221" s="618"/>
      <c r="MF221" s="265"/>
    </row>
    <row r="222" spans="76:344" ht="20" customHeight="1" thickBot="1">
      <c r="BX222" s="155">
        <f>'B1 - Net Exp Profiles'!A222</f>
        <v>163</v>
      </c>
      <c r="BY222" s="1873" t="str">
        <f>'B1 - Net Exp Profiles'!B222</f>
        <v>Net Income Generation Schemes - Current Plan</v>
      </c>
      <c r="BZ222" s="1418">
        <f>'B1 - Net Exp Profiles'!C222</f>
        <v>0</v>
      </c>
      <c r="CA222" s="1418">
        <f>'B1 - Net Exp Profiles'!D222</f>
        <v>0</v>
      </c>
      <c r="CB222" s="1418">
        <f>'B1 - Net Exp Profiles'!E222</f>
        <v>0</v>
      </c>
      <c r="CC222" s="1418">
        <f>'B1 - Net Exp Profiles'!F222</f>
        <v>0</v>
      </c>
      <c r="CD222" s="1418">
        <f>'B1 - Net Exp Profiles'!G222</f>
        <v>0</v>
      </c>
      <c r="CE222" s="1418">
        <f>'B1 - Net Exp Profiles'!H222</f>
        <v>0</v>
      </c>
      <c r="CF222" s="1418">
        <f>'B1 - Net Exp Profiles'!I222</f>
        <v>0</v>
      </c>
      <c r="CG222" s="1418">
        <f>'B1 - Net Exp Profiles'!J222</f>
        <v>0</v>
      </c>
      <c r="CH222" s="1418">
        <f>'B1 - Net Exp Profiles'!K222</f>
        <v>0</v>
      </c>
      <c r="CI222" s="1418">
        <f>'B1 - Net Exp Profiles'!L222</f>
        <v>0</v>
      </c>
      <c r="CJ222" s="1418">
        <f>'B1 - Net Exp Profiles'!M222</f>
        <v>0</v>
      </c>
      <c r="CK222" s="1418">
        <f>'B1 - Net Exp Profiles'!N222</f>
        <v>0</v>
      </c>
      <c r="CL222" s="1158">
        <f>'B1 - Net Exp Profiles'!O222</f>
        <v>0</v>
      </c>
      <c r="CM222" s="1158">
        <f>'B1 - Net Exp Profiles'!P222</f>
        <v>0</v>
      </c>
      <c r="DF222" s="2137">
        <f>'B3 - COVID-19'!A220</f>
        <v>195</v>
      </c>
      <c r="DG222" s="2146" t="str">
        <f>'B3 - COVID-19'!B220</f>
        <v xml:space="preserve">Healthcare Services Provided by Other NHS Bodies - Additional Costs due to Block Contracts - England NHS </v>
      </c>
      <c r="DH222" s="1476">
        <f>'B3 - COVID-19'!C220</f>
        <v>0</v>
      </c>
      <c r="DI222" s="1473">
        <f>'B3 - COVID-19'!D220</f>
        <v>0</v>
      </c>
      <c r="DJ222" s="1473">
        <f>'B3 - COVID-19'!E220</f>
        <v>0</v>
      </c>
      <c r="DK222" s="1473">
        <f>'B3 - COVID-19'!F220</f>
        <v>0</v>
      </c>
      <c r="DL222" s="1473">
        <f>'B3 - COVID-19'!G220</f>
        <v>0</v>
      </c>
      <c r="DM222" s="1473">
        <f>'B3 - COVID-19'!H220</f>
        <v>0</v>
      </c>
      <c r="DN222" s="1473">
        <f>'B3 - COVID-19'!I220</f>
        <v>0</v>
      </c>
      <c r="DO222" s="1473">
        <f>'B3 - COVID-19'!J220</f>
        <v>0</v>
      </c>
      <c r="DP222" s="1473">
        <f>'B3 - COVID-19'!K220</f>
        <v>0</v>
      </c>
      <c r="DQ222" s="1473">
        <f>'B3 - COVID-19'!L220</f>
        <v>0</v>
      </c>
      <c r="DR222" s="1473">
        <f>'B3 - COVID-19'!M220</f>
        <v>0</v>
      </c>
      <c r="DS222" s="1480">
        <f>'B3 - COVID-19'!N220</f>
        <v>0</v>
      </c>
      <c r="DT222" s="2087">
        <f>'B3 - COVID-19'!O220</f>
        <v>0</v>
      </c>
      <c r="DU222" s="2088">
        <f>'B3 - COVID-19'!P220</f>
        <v>0</v>
      </c>
      <c r="LX222" s="2870">
        <f>'N - GMS'!A222</f>
        <v>0</v>
      </c>
      <c r="LY222" s="2871"/>
      <c r="LZ222" s="705">
        <f>'N - GMS'!C222</f>
        <v>0</v>
      </c>
      <c r="MA222" s="2084">
        <f>'N - GMS'!D222</f>
        <v>0</v>
      </c>
      <c r="MB222" s="2084">
        <f>'N - GMS'!E222</f>
        <v>0</v>
      </c>
      <c r="MC222" s="1310"/>
      <c r="MD222" s="265"/>
      <c r="ME222" s="265"/>
      <c r="MF222" s="265"/>
    </row>
    <row r="223" spans="76:344" ht="20" customHeight="1" thickBot="1">
      <c r="BX223" s="155">
        <f>'B1 - Net Exp Profiles'!A223</f>
        <v>164</v>
      </c>
      <c r="BY223" s="1405" t="str">
        <f>'B1 - Net Exp Profiles'!B223</f>
        <v>Total Income - Current Plan</v>
      </c>
      <c r="BZ223" s="1217">
        <f>'B1 - Net Exp Profiles'!C223</f>
        <v>0</v>
      </c>
      <c r="CA223" s="1217">
        <f>'B1 - Net Exp Profiles'!D223</f>
        <v>0</v>
      </c>
      <c r="CB223" s="1217">
        <f>'B1 - Net Exp Profiles'!E223</f>
        <v>0</v>
      </c>
      <c r="CC223" s="1217">
        <f>'B1 - Net Exp Profiles'!F223</f>
        <v>0</v>
      </c>
      <c r="CD223" s="1217">
        <f>'B1 - Net Exp Profiles'!G223</f>
        <v>0</v>
      </c>
      <c r="CE223" s="1217">
        <f>'B1 - Net Exp Profiles'!H223</f>
        <v>0</v>
      </c>
      <c r="CF223" s="1217">
        <f>'B1 - Net Exp Profiles'!I223</f>
        <v>0</v>
      </c>
      <c r="CG223" s="1217">
        <f>'B1 - Net Exp Profiles'!J223</f>
        <v>0</v>
      </c>
      <c r="CH223" s="1217">
        <f>'B1 - Net Exp Profiles'!K223</f>
        <v>0</v>
      </c>
      <c r="CI223" s="1217">
        <f>'B1 - Net Exp Profiles'!L223</f>
        <v>0</v>
      </c>
      <c r="CJ223" s="1217">
        <f>'B1 - Net Exp Profiles'!M223</f>
        <v>0</v>
      </c>
      <c r="CK223" s="1217">
        <f>'B1 - Net Exp Profiles'!N223</f>
        <v>0</v>
      </c>
      <c r="CL223" s="1217">
        <f>'B1 - Net Exp Profiles'!O223</f>
        <v>0</v>
      </c>
      <c r="CM223" s="1208">
        <f>'B1 - Net Exp Profiles'!P223</f>
        <v>0</v>
      </c>
      <c r="DF223" s="2137">
        <f>'B3 - COVID-19'!A221</f>
        <v>196</v>
      </c>
      <c r="DG223" s="2146" t="str">
        <f>'B3 - COVID-19'!B221</f>
        <v>Non Healthcare Services Provided by Other NHS Bodies</v>
      </c>
      <c r="DH223" s="1476">
        <f>'B3 - COVID-19'!C221</f>
        <v>0</v>
      </c>
      <c r="DI223" s="1473">
        <f>'B3 - COVID-19'!D221</f>
        <v>0</v>
      </c>
      <c r="DJ223" s="1473">
        <f>'B3 - COVID-19'!E221</f>
        <v>0</v>
      </c>
      <c r="DK223" s="1473">
        <f>'B3 - COVID-19'!F221</f>
        <v>0</v>
      </c>
      <c r="DL223" s="1473">
        <f>'B3 - COVID-19'!G221</f>
        <v>0</v>
      </c>
      <c r="DM223" s="1473">
        <f>'B3 - COVID-19'!H221</f>
        <v>0</v>
      </c>
      <c r="DN223" s="1473">
        <f>'B3 - COVID-19'!I221</f>
        <v>0</v>
      </c>
      <c r="DO223" s="1473">
        <f>'B3 - COVID-19'!J221</f>
        <v>0</v>
      </c>
      <c r="DP223" s="1473">
        <f>'B3 - COVID-19'!K221</f>
        <v>0</v>
      </c>
      <c r="DQ223" s="1473">
        <f>'B3 - COVID-19'!L221</f>
        <v>0</v>
      </c>
      <c r="DR223" s="1473">
        <f>'B3 - COVID-19'!M221</f>
        <v>0</v>
      </c>
      <c r="DS223" s="1480">
        <f>'B3 - COVID-19'!N221</f>
        <v>0</v>
      </c>
      <c r="DT223" s="2087">
        <f>'B3 - COVID-19'!O221</f>
        <v>0</v>
      </c>
      <c r="DU223" s="2088">
        <f>'B3 - COVID-19'!P221</f>
        <v>0</v>
      </c>
      <c r="LX223" s="2870">
        <f>'N - GMS'!A223</f>
        <v>0</v>
      </c>
      <c r="LY223" s="2871"/>
      <c r="LZ223" s="705">
        <f>'N - GMS'!C223</f>
        <v>0</v>
      </c>
      <c r="MA223" s="2084">
        <f>'N - GMS'!D223</f>
        <v>0</v>
      </c>
      <c r="MB223" s="2084">
        <f>'N - GMS'!E223</f>
        <v>0</v>
      </c>
      <c r="MC223" s="1310"/>
      <c r="MD223" s="264"/>
      <c r="ME223" s="264"/>
      <c r="MF223" s="264"/>
    </row>
    <row r="224" spans="76:344" ht="20" customHeight="1" thickBot="1">
      <c r="BX224" s="155">
        <f>'B1 - Net Exp Profiles'!A224</f>
        <v>165</v>
      </c>
      <c r="BY224" s="1402" t="str">
        <f>'B1 - Net Exp Profiles'!B224</f>
        <v>Revenue Resource Limit (Inc Non Cash) / Income - Actual/Forecast (as per Table B)</v>
      </c>
      <c r="BZ224" s="1418">
        <f>'B1 - Net Exp Profiles'!C224</f>
        <v>0</v>
      </c>
      <c r="CA224" s="1418">
        <f>'B1 - Net Exp Profiles'!D224</f>
        <v>0</v>
      </c>
      <c r="CB224" s="1418">
        <f>'B1 - Net Exp Profiles'!E224</f>
        <v>0</v>
      </c>
      <c r="CC224" s="1418">
        <f>'B1 - Net Exp Profiles'!F224</f>
        <v>0</v>
      </c>
      <c r="CD224" s="1418">
        <f>'B1 - Net Exp Profiles'!G224</f>
        <v>0</v>
      </c>
      <c r="CE224" s="1418">
        <f>'B1 - Net Exp Profiles'!H224</f>
        <v>0</v>
      </c>
      <c r="CF224" s="1418">
        <f>'B1 - Net Exp Profiles'!I224</f>
        <v>0</v>
      </c>
      <c r="CG224" s="1418">
        <f>'B1 - Net Exp Profiles'!J224</f>
        <v>0</v>
      </c>
      <c r="CH224" s="1418">
        <f>'B1 - Net Exp Profiles'!K224</f>
        <v>0</v>
      </c>
      <c r="CI224" s="1418">
        <f>'B1 - Net Exp Profiles'!L224</f>
        <v>0</v>
      </c>
      <c r="CJ224" s="1418">
        <f>'B1 - Net Exp Profiles'!M224</f>
        <v>0</v>
      </c>
      <c r="CK224" s="1418">
        <f>'B1 - Net Exp Profiles'!N224</f>
        <v>0</v>
      </c>
      <c r="CL224" s="1366">
        <f>'B1 - Net Exp Profiles'!O224</f>
        <v>0</v>
      </c>
      <c r="CM224" s="1208">
        <f>'B1 - Net Exp Profiles'!P224</f>
        <v>0</v>
      </c>
      <c r="DF224" s="2137">
        <f>'B3 - COVID-19'!A222</f>
        <v>197</v>
      </c>
      <c r="DG224" s="2146" t="str">
        <f>'B3 - COVID-19'!B222</f>
        <v>Continuing Care and Funded Nursing Care</v>
      </c>
      <c r="DH224" s="1476">
        <f>'B3 - COVID-19'!C222</f>
        <v>0</v>
      </c>
      <c r="DI224" s="1473">
        <f>'B3 - COVID-19'!D222</f>
        <v>0</v>
      </c>
      <c r="DJ224" s="1473">
        <f>'B3 - COVID-19'!E222</f>
        <v>0</v>
      </c>
      <c r="DK224" s="1473">
        <f>'B3 - COVID-19'!F222</f>
        <v>0</v>
      </c>
      <c r="DL224" s="1473">
        <f>'B3 - COVID-19'!G222</f>
        <v>0</v>
      </c>
      <c r="DM224" s="1473">
        <f>'B3 - COVID-19'!H222</f>
        <v>0</v>
      </c>
      <c r="DN224" s="1473">
        <f>'B3 - COVID-19'!I222</f>
        <v>0</v>
      </c>
      <c r="DO224" s="1473">
        <f>'B3 - COVID-19'!J222</f>
        <v>0</v>
      </c>
      <c r="DP224" s="1473">
        <f>'B3 - COVID-19'!K222</f>
        <v>0</v>
      </c>
      <c r="DQ224" s="1473">
        <f>'B3 - COVID-19'!L222</f>
        <v>0</v>
      </c>
      <c r="DR224" s="1473">
        <f>'B3 - COVID-19'!M222</f>
        <v>0</v>
      </c>
      <c r="DS224" s="1480">
        <f>'B3 - COVID-19'!N222</f>
        <v>0</v>
      </c>
      <c r="DT224" s="2087">
        <f>'B3 - COVID-19'!O222</f>
        <v>0</v>
      </c>
      <c r="DU224" s="2088">
        <f>'B3 - COVID-19'!P222</f>
        <v>0</v>
      </c>
      <c r="LX224" s="2870">
        <f>'N - GMS'!A224</f>
        <v>0</v>
      </c>
      <c r="LY224" s="2871"/>
      <c r="LZ224" s="705">
        <f>'N - GMS'!C224</f>
        <v>0</v>
      </c>
      <c r="MA224" s="2084">
        <f>'N - GMS'!D224</f>
        <v>0</v>
      </c>
      <c r="MB224" s="2084">
        <f>'N - GMS'!E224</f>
        <v>0</v>
      </c>
      <c r="MC224" s="1310"/>
      <c r="MD224" s="264"/>
      <c r="ME224" s="264"/>
      <c r="MF224" s="264"/>
    </row>
    <row r="225" spans="76:344" ht="20" customHeight="1" thickBot="1">
      <c r="BX225" s="155">
        <f>'B1 - Net Exp Profiles'!A225</f>
        <v>166</v>
      </c>
      <c r="BY225" s="1402" t="str">
        <f>'B1 - Net Exp Profiles'!B225</f>
        <v>Revenue Resource Limit / Income for Covid-19 - Actual/Forecast (as per Table A)</v>
      </c>
      <c r="BZ225" s="1418">
        <f>'B1 - Net Exp Profiles'!C225</f>
        <v>0</v>
      </c>
      <c r="CA225" s="1418">
        <f>'B1 - Net Exp Profiles'!D225</f>
        <v>0</v>
      </c>
      <c r="CB225" s="1418">
        <f>'B1 - Net Exp Profiles'!E225</f>
        <v>0</v>
      </c>
      <c r="CC225" s="1418">
        <f>'B1 - Net Exp Profiles'!F225</f>
        <v>0</v>
      </c>
      <c r="CD225" s="1418">
        <f>'B1 - Net Exp Profiles'!G225</f>
        <v>0</v>
      </c>
      <c r="CE225" s="1418">
        <f>'B1 - Net Exp Profiles'!H225</f>
        <v>0</v>
      </c>
      <c r="CF225" s="1418">
        <f>'B1 - Net Exp Profiles'!I225</f>
        <v>0</v>
      </c>
      <c r="CG225" s="1418">
        <f>'B1 - Net Exp Profiles'!J225</f>
        <v>0</v>
      </c>
      <c r="CH225" s="1418">
        <f>'B1 - Net Exp Profiles'!K225</f>
        <v>0</v>
      </c>
      <c r="CI225" s="1418">
        <f>'B1 - Net Exp Profiles'!L225</f>
        <v>0</v>
      </c>
      <c r="CJ225" s="1418">
        <f>'B1 - Net Exp Profiles'!M225</f>
        <v>0</v>
      </c>
      <c r="CK225" s="1418">
        <f>'B1 - Net Exp Profiles'!N225</f>
        <v>0</v>
      </c>
      <c r="CL225" s="1366">
        <f>'B1 - Net Exp Profiles'!O225</f>
        <v>0</v>
      </c>
      <c r="CM225" s="1208">
        <f>'B1 - Net Exp Profiles'!P225</f>
        <v>0</v>
      </c>
      <c r="DF225" s="2137">
        <f>'B3 - COVID-19'!A223</f>
        <v>198</v>
      </c>
      <c r="DG225" s="2146" t="str">
        <f>'B3 - COVID-19'!B223</f>
        <v>Other Private &amp; Voluntary Sector</v>
      </c>
      <c r="DH225" s="1476">
        <f>'B3 - COVID-19'!C223</f>
        <v>0</v>
      </c>
      <c r="DI225" s="1473">
        <f>'B3 - COVID-19'!D223</f>
        <v>0</v>
      </c>
      <c r="DJ225" s="1473">
        <f>'B3 - COVID-19'!E223</f>
        <v>0</v>
      </c>
      <c r="DK225" s="1473">
        <f>'B3 - COVID-19'!F223</f>
        <v>0</v>
      </c>
      <c r="DL225" s="1473">
        <f>'B3 - COVID-19'!G223</f>
        <v>0</v>
      </c>
      <c r="DM225" s="1473">
        <f>'B3 - COVID-19'!H223</f>
        <v>0</v>
      </c>
      <c r="DN225" s="1473">
        <f>'B3 - COVID-19'!I223</f>
        <v>0</v>
      </c>
      <c r="DO225" s="1473">
        <f>'B3 - COVID-19'!J223</f>
        <v>0</v>
      </c>
      <c r="DP225" s="1473">
        <f>'B3 - COVID-19'!K223</f>
        <v>0</v>
      </c>
      <c r="DQ225" s="1473">
        <f>'B3 - COVID-19'!L223</f>
        <v>0</v>
      </c>
      <c r="DR225" s="1473">
        <f>'B3 - COVID-19'!M223</f>
        <v>0</v>
      </c>
      <c r="DS225" s="1480">
        <f>'B3 - COVID-19'!N223</f>
        <v>0</v>
      </c>
      <c r="DT225" s="2087">
        <f>'B3 - COVID-19'!O223</f>
        <v>0</v>
      </c>
      <c r="DU225" s="2088">
        <f>'B3 - COVID-19'!P223</f>
        <v>0</v>
      </c>
      <c r="LX225" s="2870">
        <f>'N - GMS'!A225</f>
        <v>0</v>
      </c>
      <c r="LY225" s="2871"/>
      <c r="LZ225" s="705">
        <f>'N - GMS'!C225</f>
        <v>0</v>
      </c>
      <c r="MA225" s="2084">
        <f>'N - GMS'!D225</f>
        <v>0</v>
      </c>
      <c r="MB225" s="2084">
        <f>'N - GMS'!E225</f>
        <v>0</v>
      </c>
      <c r="MC225" s="1310"/>
      <c r="MD225" s="264"/>
      <c r="ME225" s="264"/>
      <c r="MF225" s="264"/>
    </row>
    <row r="226" spans="76:344" ht="20" customHeight="1" thickBot="1">
      <c r="BX226" s="155">
        <f>'B1 - Net Exp Profiles'!A226</f>
        <v>167</v>
      </c>
      <c r="BY226" s="1734" t="str">
        <f>'B1 - Net Exp Profiles'!B226</f>
        <v>Other Income - Actual/Forecast (as per Table B)</v>
      </c>
      <c r="BZ226" s="1418">
        <f>'B1 - Net Exp Profiles'!C226</f>
        <v>0</v>
      </c>
      <c r="CA226" s="1418">
        <f>'B1 - Net Exp Profiles'!D226</f>
        <v>0</v>
      </c>
      <c r="CB226" s="1418">
        <f>'B1 - Net Exp Profiles'!E226</f>
        <v>0</v>
      </c>
      <c r="CC226" s="1418">
        <f>'B1 - Net Exp Profiles'!F226</f>
        <v>0</v>
      </c>
      <c r="CD226" s="1418">
        <f>'B1 - Net Exp Profiles'!G226</f>
        <v>0</v>
      </c>
      <c r="CE226" s="1418">
        <f>'B1 - Net Exp Profiles'!H226</f>
        <v>0</v>
      </c>
      <c r="CF226" s="1418">
        <f>'B1 - Net Exp Profiles'!I226</f>
        <v>0</v>
      </c>
      <c r="CG226" s="1418">
        <f>'B1 - Net Exp Profiles'!J226</f>
        <v>0</v>
      </c>
      <c r="CH226" s="1418">
        <f>'B1 - Net Exp Profiles'!K226</f>
        <v>0</v>
      </c>
      <c r="CI226" s="1418">
        <f>'B1 - Net Exp Profiles'!L226</f>
        <v>0</v>
      </c>
      <c r="CJ226" s="1418">
        <f>'B1 - Net Exp Profiles'!M226</f>
        <v>0</v>
      </c>
      <c r="CK226" s="1418">
        <f>'B1 - Net Exp Profiles'!N226</f>
        <v>0</v>
      </c>
      <c r="CL226" s="1366">
        <f>'B1 - Net Exp Profiles'!O226</f>
        <v>0</v>
      </c>
      <c r="CM226" s="1208">
        <f>'B1 - Net Exp Profiles'!P226</f>
        <v>0</v>
      </c>
      <c r="DF226" s="2137">
        <f>'B3 - COVID-19'!A224</f>
        <v>199</v>
      </c>
      <c r="DG226" s="2146" t="str">
        <f>'B3 - COVID-19'!B224</f>
        <v xml:space="preserve">Other Private &amp; Voluntary Sector - Private Hospital Providers  </v>
      </c>
      <c r="DH226" s="1476">
        <f>'B3 - COVID-19'!C224</f>
        <v>0</v>
      </c>
      <c r="DI226" s="1473">
        <f>'B3 - COVID-19'!D224</f>
        <v>0</v>
      </c>
      <c r="DJ226" s="1473">
        <f>'B3 - COVID-19'!E224</f>
        <v>0</v>
      </c>
      <c r="DK226" s="1473">
        <f>'B3 - COVID-19'!F224</f>
        <v>0</v>
      </c>
      <c r="DL226" s="1473">
        <f>'B3 - COVID-19'!G224</f>
        <v>0</v>
      </c>
      <c r="DM226" s="1473">
        <f>'B3 - COVID-19'!H224</f>
        <v>0</v>
      </c>
      <c r="DN226" s="1473">
        <f>'B3 - COVID-19'!I224</f>
        <v>0</v>
      </c>
      <c r="DO226" s="1473">
        <f>'B3 - COVID-19'!J224</f>
        <v>0</v>
      </c>
      <c r="DP226" s="1473">
        <f>'B3 - COVID-19'!K224</f>
        <v>0</v>
      </c>
      <c r="DQ226" s="1473">
        <f>'B3 - COVID-19'!L224</f>
        <v>0</v>
      </c>
      <c r="DR226" s="1473">
        <f>'B3 - COVID-19'!M224</f>
        <v>0</v>
      </c>
      <c r="DS226" s="1480">
        <f>'B3 - COVID-19'!N224</f>
        <v>0</v>
      </c>
      <c r="DT226" s="2087">
        <f>'B3 - COVID-19'!O224</f>
        <v>0</v>
      </c>
      <c r="DU226" s="2088">
        <f>'B3 - COVID-19'!P224</f>
        <v>0</v>
      </c>
      <c r="LX226" s="2870">
        <f>'N - GMS'!A226</f>
        <v>0</v>
      </c>
      <c r="LY226" s="2871"/>
      <c r="LZ226" s="705">
        <f>'N - GMS'!C226</f>
        <v>0</v>
      </c>
      <c r="MA226" s="2084">
        <f>'N - GMS'!D226</f>
        <v>0</v>
      </c>
      <c r="MB226" s="2084">
        <f>'N - GMS'!E226</f>
        <v>0</v>
      </c>
      <c r="MC226" s="1310"/>
      <c r="MD226" s="264"/>
      <c r="ME226" s="264"/>
      <c r="MF226" s="264"/>
    </row>
    <row r="227" spans="76:344" ht="20" customHeight="1" thickBot="1">
      <c r="BX227" s="155">
        <f>'B1 - Net Exp Profiles'!A227</f>
        <v>168</v>
      </c>
      <c r="BY227" s="1873" t="str">
        <f>'B1 - Net Exp Profiles'!B227</f>
        <v>Net Income Generation Schemes- Actual/Forecast (as per Table C3)</v>
      </c>
      <c r="BZ227" s="1418">
        <f>'B1 - Net Exp Profiles'!C227</f>
        <v>0</v>
      </c>
      <c r="CA227" s="1418">
        <f>'B1 - Net Exp Profiles'!D227</f>
        <v>0</v>
      </c>
      <c r="CB227" s="1418">
        <f>'B1 - Net Exp Profiles'!E227</f>
        <v>0</v>
      </c>
      <c r="CC227" s="1418">
        <f>'B1 - Net Exp Profiles'!F227</f>
        <v>0</v>
      </c>
      <c r="CD227" s="1418">
        <f>'B1 - Net Exp Profiles'!G227</f>
        <v>0</v>
      </c>
      <c r="CE227" s="1418">
        <f>'B1 - Net Exp Profiles'!H227</f>
        <v>0</v>
      </c>
      <c r="CF227" s="1418">
        <f>'B1 - Net Exp Profiles'!I227</f>
        <v>0</v>
      </c>
      <c r="CG227" s="1418">
        <f>'B1 - Net Exp Profiles'!J227</f>
        <v>0</v>
      </c>
      <c r="CH227" s="1418">
        <f>'B1 - Net Exp Profiles'!K227</f>
        <v>0</v>
      </c>
      <c r="CI227" s="1418">
        <f>'B1 - Net Exp Profiles'!L227</f>
        <v>0</v>
      </c>
      <c r="CJ227" s="1418">
        <f>'B1 - Net Exp Profiles'!M227</f>
        <v>0</v>
      </c>
      <c r="CK227" s="1418">
        <f>'B1 - Net Exp Profiles'!N227</f>
        <v>0</v>
      </c>
      <c r="CL227" s="1366">
        <f>'B1 - Net Exp Profiles'!O227</f>
        <v>0</v>
      </c>
      <c r="CM227" s="1208">
        <f>'B1 - Net Exp Profiles'!P227</f>
        <v>0</v>
      </c>
      <c r="DF227" s="2137">
        <f>'B3 - COVID-19'!A225</f>
        <v>200</v>
      </c>
      <c r="DG227" s="2146" t="str">
        <f>'B3 - COVID-19'!B225</f>
        <v>Joint Financing and Other (includes Local Authority)</v>
      </c>
      <c r="DH227" s="1476">
        <f>'B3 - COVID-19'!C225</f>
        <v>0</v>
      </c>
      <c r="DI227" s="1473">
        <f>'B3 - COVID-19'!D225</f>
        <v>0</v>
      </c>
      <c r="DJ227" s="1473">
        <f>'B3 - COVID-19'!E225</f>
        <v>0</v>
      </c>
      <c r="DK227" s="1473">
        <f>'B3 - COVID-19'!F225</f>
        <v>0</v>
      </c>
      <c r="DL227" s="1473">
        <f>'B3 - COVID-19'!G225</f>
        <v>0</v>
      </c>
      <c r="DM227" s="1473">
        <f>'B3 - COVID-19'!H225</f>
        <v>0</v>
      </c>
      <c r="DN227" s="1473">
        <f>'B3 - COVID-19'!I225</f>
        <v>0</v>
      </c>
      <c r="DO227" s="1473">
        <f>'B3 - COVID-19'!J225</f>
        <v>0</v>
      </c>
      <c r="DP227" s="1473">
        <f>'B3 - COVID-19'!K225</f>
        <v>0</v>
      </c>
      <c r="DQ227" s="1473">
        <f>'B3 - COVID-19'!L225</f>
        <v>0</v>
      </c>
      <c r="DR227" s="1473">
        <f>'B3 - COVID-19'!M225</f>
        <v>0</v>
      </c>
      <c r="DS227" s="1480">
        <f>'B3 - COVID-19'!N225</f>
        <v>0</v>
      </c>
      <c r="DT227" s="2087">
        <f>'B3 - COVID-19'!O225</f>
        <v>0</v>
      </c>
      <c r="DU227" s="2088">
        <f>'B3 - COVID-19'!P225</f>
        <v>0</v>
      </c>
      <c r="LX227" s="2870">
        <f>'N - GMS'!A227</f>
        <v>0</v>
      </c>
      <c r="LY227" s="2871"/>
      <c r="LZ227" s="705">
        <f>'N - GMS'!C227</f>
        <v>0</v>
      </c>
      <c r="MA227" s="2084">
        <f>'N - GMS'!D227</f>
        <v>0</v>
      </c>
      <c r="MB227" s="2084">
        <f>'N - GMS'!E227</f>
        <v>0</v>
      </c>
      <c r="MC227" s="1310"/>
      <c r="MD227" s="264"/>
      <c r="ME227" s="264"/>
      <c r="MF227" s="264"/>
    </row>
    <row r="228" spans="76:344" ht="20" customHeight="1" thickBot="1">
      <c r="BX228" s="155">
        <f>'B1 - Net Exp Profiles'!A228</f>
        <v>169</v>
      </c>
      <c r="BY228" s="1405" t="str">
        <f>'B1 - Net Exp Profiles'!B228</f>
        <v>Total Income - Actual/Forecast (as per Table B)</v>
      </c>
      <c r="BZ228" s="1217">
        <f>'B1 - Net Exp Profiles'!C228</f>
        <v>0</v>
      </c>
      <c r="CA228" s="1217">
        <f>'B1 - Net Exp Profiles'!D228</f>
        <v>0</v>
      </c>
      <c r="CB228" s="1217">
        <f>'B1 - Net Exp Profiles'!E228</f>
        <v>0</v>
      </c>
      <c r="CC228" s="1217">
        <f>'B1 - Net Exp Profiles'!F228</f>
        <v>0</v>
      </c>
      <c r="CD228" s="1217">
        <f>'B1 - Net Exp Profiles'!G228</f>
        <v>0</v>
      </c>
      <c r="CE228" s="1217">
        <f>'B1 - Net Exp Profiles'!H228</f>
        <v>0</v>
      </c>
      <c r="CF228" s="1217">
        <f>'B1 - Net Exp Profiles'!I228</f>
        <v>0</v>
      </c>
      <c r="CG228" s="1217">
        <f>'B1 - Net Exp Profiles'!J228</f>
        <v>0</v>
      </c>
      <c r="CH228" s="1217">
        <f>'B1 - Net Exp Profiles'!K228</f>
        <v>0</v>
      </c>
      <c r="CI228" s="1217">
        <f>'B1 - Net Exp Profiles'!L228</f>
        <v>0</v>
      </c>
      <c r="CJ228" s="1217">
        <f>'B1 - Net Exp Profiles'!M228</f>
        <v>0</v>
      </c>
      <c r="CK228" s="1217">
        <f>'B1 - Net Exp Profiles'!N228</f>
        <v>0</v>
      </c>
      <c r="CL228" s="1217">
        <f>'B1 - Net Exp Profiles'!O228</f>
        <v>0</v>
      </c>
      <c r="CM228" s="1208">
        <f>'B1 - Net Exp Profiles'!P228</f>
        <v>0</v>
      </c>
      <c r="DF228" s="2137">
        <f>'B3 - COVID-19'!A226</f>
        <v>201</v>
      </c>
      <c r="DG228" s="2154" t="str">
        <f>'B3 - COVID-19'!B226</f>
        <v>Other (only use with WG Agreement &amp; state SoCNE/I line ref)</v>
      </c>
      <c r="DH228" s="1476">
        <f>'B3 - COVID-19'!C226</f>
        <v>0</v>
      </c>
      <c r="DI228" s="1473">
        <f>'B3 - COVID-19'!D226</f>
        <v>0</v>
      </c>
      <c r="DJ228" s="1473">
        <f>'B3 - COVID-19'!E226</f>
        <v>0</v>
      </c>
      <c r="DK228" s="1473">
        <f>'B3 - COVID-19'!F226</f>
        <v>0</v>
      </c>
      <c r="DL228" s="1473">
        <f>'B3 - COVID-19'!G226</f>
        <v>0</v>
      </c>
      <c r="DM228" s="1473">
        <f>'B3 - COVID-19'!H226</f>
        <v>0</v>
      </c>
      <c r="DN228" s="1473">
        <f>'B3 - COVID-19'!I226</f>
        <v>0</v>
      </c>
      <c r="DO228" s="1473">
        <f>'B3 - COVID-19'!J226</f>
        <v>0</v>
      </c>
      <c r="DP228" s="1473">
        <f>'B3 - COVID-19'!K226</f>
        <v>0</v>
      </c>
      <c r="DQ228" s="1473">
        <f>'B3 - COVID-19'!L226</f>
        <v>0</v>
      </c>
      <c r="DR228" s="1473">
        <f>'B3 - COVID-19'!M226</f>
        <v>0</v>
      </c>
      <c r="DS228" s="1480">
        <f>'B3 - COVID-19'!N226</f>
        <v>0</v>
      </c>
      <c r="DT228" s="2087">
        <f>'B3 - COVID-19'!O226</f>
        <v>0</v>
      </c>
      <c r="DU228" s="2088">
        <f>'B3 - COVID-19'!P226</f>
        <v>0</v>
      </c>
      <c r="LX228" s="2870">
        <f>'N - GMS'!A228</f>
        <v>0</v>
      </c>
      <c r="LY228" s="2871"/>
      <c r="LZ228" s="705">
        <f>'N - GMS'!C228</f>
        <v>0</v>
      </c>
      <c r="MA228" s="2084">
        <f>'N - GMS'!D228</f>
        <v>0</v>
      </c>
      <c r="MB228" s="2084">
        <f>'N - GMS'!E228</f>
        <v>0</v>
      </c>
      <c r="MC228" s="1310"/>
      <c r="MD228" s="264"/>
      <c r="ME228" s="264"/>
      <c r="MF228" s="264"/>
    </row>
    <row r="229" spans="76:344" ht="20" customHeight="1" thickBot="1">
      <c r="BX229" s="1214">
        <f>'B1 - Net Exp Profiles'!A229</f>
        <v>170</v>
      </c>
      <c r="BY229" s="1405" t="str">
        <f>'B1 - Net Exp Profiles'!B229</f>
        <v>Total Income - Movement</v>
      </c>
      <c r="BZ229" s="1217">
        <f>'B1 - Net Exp Profiles'!C229</f>
        <v>0</v>
      </c>
      <c r="CA229" s="1217">
        <f>'B1 - Net Exp Profiles'!D229</f>
        <v>0</v>
      </c>
      <c r="CB229" s="1217">
        <f>'B1 - Net Exp Profiles'!E229</f>
        <v>0</v>
      </c>
      <c r="CC229" s="1217">
        <f>'B1 - Net Exp Profiles'!F229</f>
        <v>0</v>
      </c>
      <c r="CD229" s="1217">
        <f>'B1 - Net Exp Profiles'!G229</f>
        <v>0</v>
      </c>
      <c r="CE229" s="1217">
        <f>'B1 - Net Exp Profiles'!H229</f>
        <v>0</v>
      </c>
      <c r="CF229" s="1217">
        <f>'B1 - Net Exp Profiles'!I229</f>
        <v>0</v>
      </c>
      <c r="CG229" s="1217">
        <f>'B1 - Net Exp Profiles'!J229</f>
        <v>0</v>
      </c>
      <c r="CH229" s="1217">
        <f>'B1 - Net Exp Profiles'!K229</f>
        <v>0</v>
      </c>
      <c r="CI229" s="1217">
        <f>'B1 - Net Exp Profiles'!L229</f>
        <v>0</v>
      </c>
      <c r="CJ229" s="1217">
        <f>'B1 - Net Exp Profiles'!M229</f>
        <v>0</v>
      </c>
      <c r="CK229" s="1217">
        <f>'B1 - Net Exp Profiles'!N229</f>
        <v>0</v>
      </c>
      <c r="CL229" s="1217">
        <f>'B1 - Net Exp Profiles'!O229</f>
        <v>0</v>
      </c>
      <c r="CM229" s="1208">
        <f>'B1 - Net Exp Profiles'!P229</f>
        <v>0</v>
      </c>
      <c r="DF229" s="2137">
        <f>'B3 - COVID-19'!A227</f>
        <v>202</v>
      </c>
      <c r="DG229" s="2769">
        <f>'B3 - COVID-19'!B227</f>
        <v>0</v>
      </c>
      <c r="DH229" s="1476">
        <f>'B3 - COVID-19'!C227</f>
        <v>0</v>
      </c>
      <c r="DI229" s="1473">
        <f>'B3 - COVID-19'!D227</f>
        <v>0</v>
      </c>
      <c r="DJ229" s="1473">
        <f>'B3 - COVID-19'!E227</f>
        <v>0</v>
      </c>
      <c r="DK229" s="1473">
        <f>'B3 - COVID-19'!F227</f>
        <v>0</v>
      </c>
      <c r="DL229" s="1473">
        <f>'B3 - COVID-19'!G227</f>
        <v>0</v>
      </c>
      <c r="DM229" s="1473">
        <f>'B3 - COVID-19'!H227</f>
        <v>0</v>
      </c>
      <c r="DN229" s="1473">
        <f>'B3 - COVID-19'!I227</f>
        <v>0</v>
      </c>
      <c r="DO229" s="1473">
        <f>'B3 - COVID-19'!J227</f>
        <v>0</v>
      </c>
      <c r="DP229" s="1473">
        <f>'B3 - COVID-19'!K227</f>
        <v>0</v>
      </c>
      <c r="DQ229" s="1473">
        <f>'B3 - COVID-19'!L227</f>
        <v>0</v>
      </c>
      <c r="DR229" s="1473">
        <f>'B3 - COVID-19'!M227</f>
        <v>0</v>
      </c>
      <c r="DS229" s="1480">
        <f>'B3 - COVID-19'!N227</f>
        <v>0</v>
      </c>
      <c r="DT229" s="2087">
        <f>'B3 - COVID-19'!O227</f>
        <v>0</v>
      </c>
      <c r="DU229" s="2088">
        <f>'B3 - COVID-19'!P227</f>
        <v>0</v>
      </c>
      <c r="LX229" s="2870">
        <f>'N - GMS'!A229</f>
        <v>0</v>
      </c>
      <c r="LY229" s="2871"/>
      <c r="LZ229" s="705">
        <f>'N - GMS'!C229</f>
        <v>0</v>
      </c>
      <c r="MA229" s="2084">
        <f>'N - GMS'!D229</f>
        <v>0</v>
      </c>
      <c r="MB229" s="2084">
        <f>'N - GMS'!E229</f>
        <v>0</v>
      </c>
      <c r="MC229" s="1310"/>
      <c r="MD229" s="264"/>
      <c r="ME229" s="264"/>
      <c r="MF229" s="264"/>
    </row>
    <row r="230" spans="76:344" ht="20" customHeight="1" thickBot="1">
      <c r="BX230" s="1214">
        <f>'B1 - Net Exp Profiles'!A230</f>
        <v>171</v>
      </c>
      <c r="BY230" s="1405" t="str">
        <f>'B1 - Net Exp Profiles'!B230</f>
        <v>Total Income - Movement due to Covid-19 (Inc Non Delivery of Income Generation Schemes)</v>
      </c>
      <c r="BZ230" s="1217">
        <f>'B1 - Net Exp Profiles'!C230</f>
        <v>0</v>
      </c>
      <c r="CA230" s="1217">
        <f>'B1 - Net Exp Profiles'!D230</f>
        <v>0</v>
      </c>
      <c r="CB230" s="1217">
        <f>'B1 - Net Exp Profiles'!E230</f>
        <v>0</v>
      </c>
      <c r="CC230" s="1217">
        <f>'B1 - Net Exp Profiles'!F230</f>
        <v>0</v>
      </c>
      <c r="CD230" s="1217">
        <f>'B1 - Net Exp Profiles'!G230</f>
        <v>0</v>
      </c>
      <c r="CE230" s="1217">
        <f>'B1 - Net Exp Profiles'!H230</f>
        <v>0</v>
      </c>
      <c r="CF230" s="1217">
        <f>'B1 - Net Exp Profiles'!I230</f>
        <v>0</v>
      </c>
      <c r="CG230" s="1217">
        <f>'B1 - Net Exp Profiles'!J230</f>
        <v>0</v>
      </c>
      <c r="CH230" s="1217">
        <f>'B1 - Net Exp Profiles'!K230</f>
        <v>0</v>
      </c>
      <c r="CI230" s="1217">
        <f>'B1 - Net Exp Profiles'!L230</f>
        <v>0</v>
      </c>
      <c r="CJ230" s="1217">
        <f>'B1 - Net Exp Profiles'!M230</f>
        <v>0</v>
      </c>
      <c r="CK230" s="1217">
        <f>'B1 - Net Exp Profiles'!N230</f>
        <v>0</v>
      </c>
      <c r="CL230" s="1217">
        <f>'B1 - Net Exp Profiles'!O230</f>
        <v>0</v>
      </c>
      <c r="CM230" s="1208">
        <f>'B1 - Net Exp Profiles'!P230</f>
        <v>0</v>
      </c>
      <c r="DF230" s="2137">
        <f>'B3 - COVID-19'!A228</f>
        <v>203</v>
      </c>
      <c r="DG230" s="2769">
        <f>'B3 - COVID-19'!B228</f>
        <v>0</v>
      </c>
      <c r="DH230" s="1476">
        <f>'B3 - COVID-19'!C228</f>
        <v>0</v>
      </c>
      <c r="DI230" s="1473">
        <f>'B3 - COVID-19'!D228</f>
        <v>0</v>
      </c>
      <c r="DJ230" s="1473">
        <f>'B3 - COVID-19'!E228</f>
        <v>0</v>
      </c>
      <c r="DK230" s="1473">
        <f>'B3 - COVID-19'!F228</f>
        <v>0</v>
      </c>
      <c r="DL230" s="1473">
        <f>'B3 - COVID-19'!G228</f>
        <v>0</v>
      </c>
      <c r="DM230" s="1473">
        <f>'B3 - COVID-19'!H228</f>
        <v>0</v>
      </c>
      <c r="DN230" s="1473">
        <f>'B3 - COVID-19'!I228</f>
        <v>0</v>
      </c>
      <c r="DO230" s="1473">
        <f>'B3 - COVID-19'!J228</f>
        <v>0</v>
      </c>
      <c r="DP230" s="1473">
        <f>'B3 - COVID-19'!K228</f>
        <v>0</v>
      </c>
      <c r="DQ230" s="1473">
        <f>'B3 - COVID-19'!L228</f>
        <v>0</v>
      </c>
      <c r="DR230" s="1473">
        <f>'B3 - COVID-19'!M228</f>
        <v>0</v>
      </c>
      <c r="DS230" s="1480">
        <f>'B3 - COVID-19'!N228</f>
        <v>0</v>
      </c>
      <c r="DT230" s="2087">
        <f>'B3 - COVID-19'!O228</f>
        <v>0</v>
      </c>
      <c r="DU230" s="2088">
        <f>'B3 - COVID-19'!P228</f>
        <v>0</v>
      </c>
      <c r="LX230" s="2870">
        <f>'N - GMS'!A230</f>
        <v>0</v>
      </c>
      <c r="LY230" s="2871"/>
      <c r="LZ230" s="705">
        <f>'N - GMS'!C230</f>
        <v>0</v>
      </c>
      <c r="MA230" s="2084">
        <f>'N - GMS'!D230</f>
        <v>0</v>
      </c>
      <c r="MB230" s="2084">
        <f>'N - GMS'!E230</f>
        <v>0</v>
      </c>
      <c r="MC230" s="1310"/>
      <c r="MD230" s="264"/>
      <c r="ME230" s="264"/>
      <c r="MF230" s="264"/>
    </row>
    <row r="231" spans="76:344" ht="20" customHeight="1" thickBot="1">
      <c r="BX231" s="1214">
        <f>'B1 - Net Exp Profiles'!A231</f>
        <v>172</v>
      </c>
      <c r="BY231" s="1405" t="str">
        <f>'B1 - Net Exp Profiles'!B231</f>
        <v>Total Income - Movement Other</v>
      </c>
      <c r="BZ231" s="1217">
        <f>'B1 - Net Exp Profiles'!C231</f>
        <v>0</v>
      </c>
      <c r="CA231" s="1217">
        <f>'B1 - Net Exp Profiles'!D231</f>
        <v>0</v>
      </c>
      <c r="CB231" s="1217">
        <f>'B1 - Net Exp Profiles'!E231</f>
        <v>0</v>
      </c>
      <c r="CC231" s="1217">
        <f>'B1 - Net Exp Profiles'!F231</f>
        <v>0</v>
      </c>
      <c r="CD231" s="1217">
        <f>'B1 - Net Exp Profiles'!G231</f>
        <v>0</v>
      </c>
      <c r="CE231" s="1217">
        <f>'B1 - Net Exp Profiles'!H231</f>
        <v>0</v>
      </c>
      <c r="CF231" s="1217">
        <f>'B1 - Net Exp Profiles'!I231</f>
        <v>0</v>
      </c>
      <c r="CG231" s="1217">
        <f>'B1 - Net Exp Profiles'!J231</f>
        <v>0</v>
      </c>
      <c r="CH231" s="1217">
        <f>'B1 - Net Exp Profiles'!K231</f>
        <v>0</v>
      </c>
      <c r="CI231" s="1217">
        <f>'B1 - Net Exp Profiles'!L231</f>
        <v>0</v>
      </c>
      <c r="CJ231" s="1217">
        <f>'B1 - Net Exp Profiles'!M231</f>
        <v>0</v>
      </c>
      <c r="CK231" s="1217">
        <f>'B1 - Net Exp Profiles'!N231</f>
        <v>0</v>
      </c>
      <c r="CL231" s="1217">
        <f>'B1 - Net Exp Profiles'!O231</f>
        <v>0</v>
      </c>
      <c r="CM231" s="1208">
        <f>'B1 - Net Exp Profiles'!P231</f>
        <v>0</v>
      </c>
      <c r="DF231" s="2137">
        <f>'B3 - COVID-19'!A229</f>
        <v>204</v>
      </c>
      <c r="DG231" s="2769">
        <f>'B3 - COVID-19'!B229</f>
        <v>0</v>
      </c>
      <c r="DH231" s="1476">
        <f>'B3 - COVID-19'!C229</f>
        <v>0</v>
      </c>
      <c r="DI231" s="1473">
        <f>'B3 - COVID-19'!D229</f>
        <v>0</v>
      </c>
      <c r="DJ231" s="1473">
        <f>'B3 - COVID-19'!E229</f>
        <v>0</v>
      </c>
      <c r="DK231" s="1473">
        <f>'B3 - COVID-19'!F229</f>
        <v>0</v>
      </c>
      <c r="DL231" s="1473">
        <f>'B3 - COVID-19'!G229</f>
        <v>0</v>
      </c>
      <c r="DM231" s="1473">
        <f>'B3 - COVID-19'!H229</f>
        <v>0</v>
      </c>
      <c r="DN231" s="1473">
        <f>'B3 - COVID-19'!I229</f>
        <v>0</v>
      </c>
      <c r="DO231" s="1473">
        <f>'B3 - COVID-19'!J229</f>
        <v>0</v>
      </c>
      <c r="DP231" s="1473">
        <f>'B3 - COVID-19'!K229</f>
        <v>0</v>
      </c>
      <c r="DQ231" s="1473">
        <f>'B3 - COVID-19'!L229</f>
        <v>0</v>
      </c>
      <c r="DR231" s="1473">
        <f>'B3 - COVID-19'!M229</f>
        <v>0</v>
      </c>
      <c r="DS231" s="1480">
        <f>'B3 - COVID-19'!N229</f>
        <v>0</v>
      </c>
      <c r="DT231" s="2087">
        <f>'B3 - COVID-19'!O229</f>
        <v>0</v>
      </c>
      <c r="DU231" s="2088">
        <f>'B3 - COVID-19'!P229</f>
        <v>0</v>
      </c>
      <c r="LX231" s="2870">
        <f>'N - GMS'!A231</f>
        <v>0</v>
      </c>
      <c r="LY231" s="2871"/>
      <c r="LZ231" s="705">
        <f>'N - GMS'!C231</f>
        <v>0</v>
      </c>
      <c r="MA231" s="2084">
        <f>'N - GMS'!D231</f>
        <v>0</v>
      </c>
      <c r="MB231" s="2084">
        <f>'N - GMS'!E231</f>
        <v>0</v>
      </c>
      <c r="MC231" s="1310"/>
      <c r="MD231" s="264"/>
      <c r="ME231" s="264"/>
      <c r="MF231" s="264"/>
    </row>
    <row r="232" spans="76:344" ht="20" customHeight="1" thickBot="1">
      <c r="BX232" s="90"/>
      <c r="BY232" s="85"/>
      <c r="BZ232" s="1070"/>
      <c r="CA232" s="1070"/>
      <c r="CB232" s="1070"/>
      <c r="CC232" s="1070"/>
      <c r="CD232" s="1070"/>
      <c r="CE232" s="1070"/>
      <c r="CF232" s="1070"/>
      <c r="CG232" s="1070"/>
      <c r="CH232" s="1070"/>
      <c r="CI232" s="1070"/>
      <c r="CJ232" s="1070"/>
      <c r="CK232" s="1070"/>
      <c r="CL232" s="1070"/>
      <c r="CM232" s="1070"/>
      <c r="DF232" s="2137">
        <f>'B3 - COVID-19'!A230</f>
        <v>205</v>
      </c>
      <c r="DG232" s="2770">
        <f>'B3 - COVID-19'!B230</f>
        <v>0</v>
      </c>
      <c r="DH232" s="1476">
        <f>'B3 - COVID-19'!C230</f>
        <v>0</v>
      </c>
      <c r="DI232" s="1473">
        <f>'B3 - COVID-19'!D230</f>
        <v>0</v>
      </c>
      <c r="DJ232" s="1473">
        <f>'B3 - COVID-19'!E230</f>
        <v>0</v>
      </c>
      <c r="DK232" s="1473">
        <f>'B3 - COVID-19'!F230</f>
        <v>0</v>
      </c>
      <c r="DL232" s="1473">
        <f>'B3 - COVID-19'!G230</f>
        <v>0</v>
      </c>
      <c r="DM232" s="1473">
        <f>'B3 - COVID-19'!H230</f>
        <v>0</v>
      </c>
      <c r="DN232" s="1473">
        <f>'B3 - COVID-19'!I230</f>
        <v>0</v>
      </c>
      <c r="DO232" s="1473">
        <f>'B3 - COVID-19'!J230</f>
        <v>0</v>
      </c>
      <c r="DP232" s="1473">
        <f>'B3 - COVID-19'!K230</f>
        <v>0</v>
      </c>
      <c r="DQ232" s="1473">
        <f>'B3 - COVID-19'!L230</f>
        <v>0</v>
      </c>
      <c r="DR232" s="1473">
        <f>'B3 - COVID-19'!M230</f>
        <v>0</v>
      </c>
      <c r="DS232" s="1480">
        <f>'B3 - COVID-19'!N230</f>
        <v>0</v>
      </c>
      <c r="DT232" s="2087">
        <f>'B3 - COVID-19'!O230</f>
        <v>0</v>
      </c>
      <c r="DU232" s="2088">
        <f>'B3 - COVID-19'!P230</f>
        <v>0</v>
      </c>
      <c r="LX232" s="2870">
        <f>'N - GMS'!A232</f>
        <v>0</v>
      </c>
      <c r="LY232" s="2871"/>
      <c r="LZ232" s="705">
        <f>'N - GMS'!C232</f>
        <v>0</v>
      </c>
      <c r="MA232" s="2084">
        <f>'N - GMS'!D232</f>
        <v>0</v>
      </c>
      <c r="MB232" s="2084">
        <f>'N - GMS'!E232</f>
        <v>0</v>
      </c>
      <c r="MC232" s="1310"/>
      <c r="MD232" s="264"/>
      <c r="ME232" s="264"/>
      <c r="MF232" s="264"/>
    </row>
    <row r="233" spans="76:344" ht="20" customHeight="1" thickBot="1">
      <c r="BX233" s="90"/>
      <c r="BY233" s="86" t="str">
        <f>'B1 - Net Exp Profiles'!B233</f>
        <v>I. NET SURPLUS/(DEFICIT) ANALYSIS</v>
      </c>
      <c r="BZ233" s="85"/>
      <c r="CA233" s="85"/>
      <c r="CB233" s="85"/>
      <c r="CC233" s="85"/>
      <c r="CD233" s="85"/>
      <c r="CE233" s="85"/>
      <c r="CF233" s="85"/>
      <c r="CG233" s="85"/>
      <c r="CH233" s="85"/>
      <c r="CI233" s="85"/>
      <c r="CJ233" s="85"/>
      <c r="CK233" s="85"/>
      <c r="CL233" s="85"/>
      <c r="CM233" s="85"/>
      <c r="DF233" s="2171">
        <f>'B3 - COVID-19'!A231</f>
        <v>206</v>
      </c>
      <c r="DG233" s="2147" t="str">
        <f>'B3 - COVID-19'!B231</f>
        <v>Sub total Other C-19 Non Pay</v>
      </c>
      <c r="DH233" s="2148">
        <f>'B3 - COVID-19'!C231</f>
        <v>0</v>
      </c>
      <c r="DI233" s="2148">
        <f>'B3 - COVID-19'!D231</f>
        <v>0</v>
      </c>
      <c r="DJ233" s="2148">
        <f>'B3 - COVID-19'!E231</f>
        <v>0</v>
      </c>
      <c r="DK233" s="2148">
        <f>'B3 - COVID-19'!F231</f>
        <v>0</v>
      </c>
      <c r="DL233" s="2148">
        <f>'B3 - COVID-19'!G231</f>
        <v>0</v>
      </c>
      <c r="DM233" s="2148">
        <f>'B3 - COVID-19'!H231</f>
        <v>0</v>
      </c>
      <c r="DN233" s="2148">
        <f>'B3 - COVID-19'!I231</f>
        <v>0</v>
      </c>
      <c r="DO233" s="2148">
        <f>'B3 - COVID-19'!J231</f>
        <v>0</v>
      </c>
      <c r="DP233" s="2148">
        <f>'B3 - COVID-19'!K231</f>
        <v>0</v>
      </c>
      <c r="DQ233" s="2148">
        <f>'B3 - COVID-19'!L231</f>
        <v>0</v>
      </c>
      <c r="DR233" s="2148">
        <f>'B3 - COVID-19'!M231</f>
        <v>0</v>
      </c>
      <c r="DS233" s="2148">
        <f>'B3 - COVID-19'!N231</f>
        <v>0</v>
      </c>
      <c r="DT233" s="2148">
        <f>'B3 - COVID-19'!O231</f>
        <v>0</v>
      </c>
      <c r="DU233" s="2149">
        <f>'B3 - COVID-19'!P231</f>
        <v>0</v>
      </c>
      <c r="LX233" s="2870">
        <f>'N - GMS'!A233</f>
        <v>0</v>
      </c>
      <c r="LY233" s="2871"/>
      <c r="LZ233" s="705">
        <f>'N - GMS'!C233</f>
        <v>0</v>
      </c>
      <c r="MA233" s="2084">
        <f>'N - GMS'!D233</f>
        <v>0</v>
      </c>
      <c r="MB233" s="2084">
        <f>'N - GMS'!E233</f>
        <v>0</v>
      </c>
      <c r="MC233" s="1310"/>
      <c r="MD233" s="264"/>
      <c r="ME233" s="264"/>
      <c r="MF233" s="264"/>
    </row>
    <row r="234" spans="76:344" ht="20" customHeight="1" thickBot="1">
      <c r="BX234" s="90"/>
      <c r="BY234" s="85"/>
      <c r="BZ234" s="85"/>
      <c r="CA234" s="85"/>
      <c r="CB234" s="85"/>
      <c r="CC234" s="85"/>
      <c r="CD234" s="85"/>
      <c r="CE234" s="85"/>
      <c r="CF234" s="85"/>
      <c r="CG234" s="85"/>
      <c r="CH234" s="85"/>
      <c r="CI234" s="85"/>
      <c r="CJ234" s="85"/>
      <c r="CK234" s="85"/>
      <c r="CL234" s="85"/>
      <c r="CM234" s="85"/>
      <c r="DF234" s="2171">
        <f>'B3 - COVID-19'!A232</f>
        <v>207</v>
      </c>
      <c r="DG234" s="2147" t="str">
        <f>'B3 - COVID-19'!B232</f>
        <v>TOTAL OTHER C-19 EXPENDITURE</v>
      </c>
      <c r="DH234" s="2159">
        <f>'B3 - COVID-19'!C232</f>
        <v>0</v>
      </c>
      <c r="DI234" s="1487">
        <f>'B3 - COVID-19'!D232</f>
        <v>0</v>
      </c>
      <c r="DJ234" s="1487">
        <f>'B3 - COVID-19'!E232</f>
        <v>0</v>
      </c>
      <c r="DK234" s="1487">
        <f>'B3 - COVID-19'!F232</f>
        <v>0</v>
      </c>
      <c r="DL234" s="1487">
        <f>'B3 - COVID-19'!G232</f>
        <v>0</v>
      </c>
      <c r="DM234" s="1487">
        <f>'B3 - COVID-19'!H232</f>
        <v>0</v>
      </c>
      <c r="DN234" s="1487">
        <f>'B3 - COVID-19'!I232</f>
        <v>0</v>
      </c>
      <c r="DO234" s="1487">
        <f>'B3 - COVID-19'!J232</f>
        <v>0</v>
      </c>
      <c r="DP234" s="1487">
        <f>'B3 - COVID-19'!K232</f>
        <v>0</v>
      </c>
      <c r="DQ234" s="1487">
        <f>'B3 - COVID-19'!L232</f>
        <v>0</v>
      </c>
      <c r="DR234" s="1487">
        <f>'B3 - COVID-19'!M232</f>
        <v>0</v>
      </c>
      <c r="DS234" s="2160">
        <f>'B3 - COVID-19'!N232</f>
        <v>0</v>
      </c>
      <c r="DT234" s="1487">
        <f>'B3 - COVID-19'!O232</f>
        <v>0</v>
      </c>
      <c r="DU234" s="2091">
        <f>'B3 - COVID-19'!P232</f>
        <v>0</v>
      </c>
      <c r="LX234" s="2870">
        <f>'N - GMS'!A234</f>
        <v>0</v>
      </c>
      <c r="LY234" s="2871"/>
      <c r="LZ234" s="705">
        <f>'N - GMS'!C234</f>
        <v>0</v>
      </c>
      <c r="MA234" s="2084">
        <f>'N - GMS'!D234</f>
        <v>0</v>
      </c>
      <c r="MB234" s="2084">
        <f>'N - GMS'!E234</f>
        <v>0</v>
      </c>
      <c r="MC234" s="1310"/>
      <c r="MD234" s="264"/>
      <c r="ME234" s="264"/>
      <c r="MF234" s="264"/>
    </row>
    <row r="235" spans="76:344" ht="20" customHeight="1" thickBot="1">
      <c r="BX235" s="90"/>
      <c r="BY235" s="1343"/>
      <c r="BZ235" s="1355">
        <f>'B1 - Net Exp Profiles'!C235</f>
        <v>1</v>
      </c>
      <c r="CA235" s="1356">
        <f>'B1 - Net Exp Profiles'!D235</f>
        <v>2</v>
      </c>
      <c r="CB235" s="1356">
        <f>'B1 - Net Exp Profiles'!E235</f>
        <v>3</v>
      </c>
      <c r="CC235" s="1356">
        <f>'B1 - Net Exp Profiles'!F235</f>
        <v>4</v>
      </c>
      <c r="CD235" s="1356">
        <f>'B1 - Net Exp Profiles'!G235</f>
        <v>5</v>
      </c>
      <c r="CE235" s="1356">
        <f>'B1 - Net Exp Profiles'!H235</f>
        <v>6</v>
      </c>
      <c r="CF235" s="1356">
        <f>'B1 - Net Exp Profiles'!I235</f>
        <v>7</v>
      </c>
      <c r="CG235" s="1356">
        <f>'B1 - Net Exp Profiles'!J235</f>
        <v>8</v>
      </c>
      <c r="CH235" s="1356">
        <f>'B1 - Net Exp Profiles'!K235</f>
        <v>9</v>
      </c>
      <c r="CI235" s="1356">
        <f>'B1 - Net Exp Profiles'!L235</f>
        <v>10</v>
      </c>
      <c r="CJ235" s="1356">
        <f>'B1 - Net Exp Profiles'!M235</f>
        <v>11</v>
      </c>
      <c r="CK235" s="1357">
        <f>'B1 - Net Exp Profiles'!N235</f>
        <v>12</v>
      </c>
      <c r="CL235" s="1344"/>
      <c r="CM235" s="1345"/>
      <c r="DF235" s="2771"/>
      <c r="DG235" s="2163"/>
      <c r="DH235" s="2167"/>
      <c r="DI235" s="2167"/>
      <c r="DJ235" s="2167"/>
      <c r="DK235" s="2167"/>
      <c r="DL235" s="2167"/>
      <c r="DM235" s="2167"/>
      <c r="DN235" s="2167"/>
      <c r="DO235" s="2167"/>
      <c r="DP235" s="2167"/>
      <c r="DQ235" s="2167"/>
      <c r="DR235" s="2167"/>
      <c r="DS235" s="2167"/>
      <c r="DT235" s="2167"/>
      <c r="DU235" s="2167"/>
      <c r="LX235" s="2870">
        <f>'N - GMS'!A235</f>
        <v>0</v>
      </c>
      <c r="LY235" s="2871"/>
      <c r="LZ235" s="705">
        <f>'N - GMS'!C235</f>
        <v>0</v>
      </c>
      <c r="MA235" s="2084">
        <f>'N - GMS'!D235</f>
        <v>0</v>
      </c>
      <c r="MB235" s="2084">
        <f>'N - GMS'!E235</f>
        <v>0</v>
      </c>
      <c r="MC235" s="1310"/>
      <c r="MD235" s="264"/>
      <c r="ME235" s="264"/>
      <c r="MF235" s="264"/>
    </row>
    <row r="236" spans="76:344" ht="20" customHeight="1" thickBot="1">
      <c r="BX236" s="90"/>
      <c r="BY236" s="1346" t="str">
        <f>'B1 - Net Exp Profiles'!B236</f>
        <v>Net Surplus/(Deficit) Profiles</v>
      </c>
      <c r="BZ236" s="1358" t="str">
        <f>'B1 - Net Exp Profiles'!C236</f>
        <v>Apr</v>
      </c>
      <c r="CA236" s="1359" t="str">
        <f>'B1 - Net Exp Profiles'!D236</f>
        <v>May</v>
      </c>
      <c r="CB236" s="1359" t="str">
        <f>'B1 - Net Exp Profiles'!E236</f>
        <v>Jun</v>
      </c>
      <c r="CC236" s="1359" t="str">
        <f>'B1 - Net Exp Profiles'!F236</f>
        <v>Jul</v>
      </c>
      <c r="CD236" s="1359" t="str">
        <f>'B1 - Net Exp Profiles'!G236</f>
        <v>Aug</v>
      </c>
      <c r="CE236" s="1359" t="str">
        <f>'B1 - Net Exp Profiles'!H236</f>
        <v>Sep</v>
      </c>
      <c r="CF236" s="1359" t="str">
        <f>'B1 - Net Exp Profiles'!I236</f>
        <v>Oct</v>
      </c>
      <c r="CG236" s="1359" t="str">
        <f>'B1 - Net Exp Profiles'!J236</f>
        <v>Nov</v>
      </c>
      <c r="CH236" s="1359" t="str">
        <f>'B1 - Net Exp Profiles'!K236</f>
        <v>Dec</v>
      </c>
      <c r="CI236" s="1359" t="str">
        <f>'B1 - Net Exp Profiles'!L236</f>
        <v>Jan</v>
      </c>
      <c r="CJ236" s="1359" t="str">
        <f>'B1 - Net Exp Profiles'!M236</f>
        <v>Feb</v>
      </c>
      <c r="CK236" s="1360" t="str">
        <f>'B1 - Net Exp Profiles'!N236</f>
        <v>Mar</v>
      </c>
      <c r="CL236" s="1361" t="str">
        <f>'B1 - Net Exp Profiles'!O236</f>
        <v>Total YTD</v>
      </c>
      <c r="CM236" s="1361" t="str">
        <f>'B1 - Net Exp Profiles'!P236</f>
        <v>Forecast year-end position</v>
      </c>
      <c r="DF236" s="2171">
        <f>'B3 - COVID-19'!A234</f>
        <v>208</v>
      </c>
      <c r="DG236" s="2147" t="str">
        <f>'B3 - COVID-19'!B234</f>
        <v>PLANNED OTHER C-19 EXPENDITURE (In Opening Plan)</v>
      </c>
      <c r="DH236" s="2775">
        <f>'B3 - COVID-19'!C234</f>
        <v>0</v>
      </c>
      <c r="DI236" s="2776">
        <f>'B3 - COVID-19'!D234</f>
        <v>0</v>
      </c>
      <c r="DJ236" s="2776">
        <f>'B3 - COVID-19'!E234</f>
        <v>0</v>
      </c>
      <c r="DK236" s="2776">
        <f>'B3 - COVID-19'!F234</f>
        <v>0</v>
      </c>
      <c r="DL236" s="2776">
        <f>'B3 - COVID-19'!G234</f>
        <v>0</v>
      </c>
      <c r="DM236" s="2776">
        <f>'B3 - COVID-19'!H234</f>
        <v>0</v>
      </c>
      <c r="DN236" s="2776">
        <f>'B3 - COVID-19'!I234</f>
        <v>0</v>
      </c>
      <c r="DO236" s="2776">
        <f>'B3 - COVID-19'!J234</f>
        <v>0</v>
      </c>
      <c r="DP236" s="2776">
        <f>'B3 - COVID-19'!K234</f>
        <v>0</v>
      </c>
      <c r="DQ236" s="2776">
        <f>'B3 - COVID-19'!L234</f>
        <v>0</v>
      </c>
      <c r="DR236" s="2776">
        <f>'B3 - COVID-19'!M234</f>
        <v>0</v>
      </c>
      <c r="DS236" s="2777">
        <f>'B3 - COVID-19'!N234</f>
        <v>0</v>
      </c>
      <c r="DT236" s="1244">
        <f>'B3 - COVID-19'!O234</f>
        <v>0</v>
      </c>
      <c r="DU236" s="1469">
        <f>'B3 - COVID-19'!P234</f>
        <v>0</v>
      </c>
      <c r="LX236" s="2872">
        <f>'N - GMS'!A236</f>
        <v>0</v>
      </c>
      <c r="LY236" s="2873"/>
      <c r="LZ236" s="706">
        <f>'N - GMS'!C236</f>
        <v>0</v>
      </c>
      <c r="MA236" s="2085">
        <f>'N - GMS'!D236</f>
        <v>0</v>
      </c>
      <c r="MB236" s="2085">
        <f>'N - GMS'!E236</f>
        <v>0</v>
      </c>
      <c r="MC236" s="1310"/>
      <c r="MD236" s="264"/>
      <c r="ME236" s="264"/>
      <c r="MF236" s="264"/>
    </row>
    <row r="237" spans="76:344" ht="20" customHeight="1" thickBot="1">
      <c r="BX237" s="90"/>
      <c r="BY237" s="1347"/>
      <c r="BZ237" s="1362" t="str">
        <f>'B1 - Net Exp Profiles'!C237</f>
        <v>£'000</v>
      </c>
      <c r="CA237" s="1363" t="str">
        <f>'B1 - Net Exp Profiles'!D237</f>
        <v>£'000</v>
      </c>
      <c r="CB237" s="1363" t="str">
        <f>'B1 - Net Exp Profiles'!E237</f>
        <v>£'000</v>
      </c>
      <c r="CC237" s="1363" t="str">
        <f>'B1 - Net Exp Profiles'!F237</f>
        <v>£'000</v>
      </c>
      <c r="CD237" s="1363" t="str">
        <f>'B1 - Net Exp Profiles'!G237</f>
        <v>£'000</v>
      </c>
      <c r="CE237" s="1363" t="str">
        <f>'B1 - Net Exp Profiles'!H237</f>
        <v>£'000</v>
      </c>
      <c r="CF237" s="1363" t="str">
        <f>'B1 - Net Exp Profiles'!I237</f>
        <v>£'000</v>
      </c>
      <c r="CG237" s="1363" t="str">
        <f>'B1 - Net Exp Profiles'!J237</f>
        <v>£'000</v>
      </c>
      <c r="CH237" s="1363" t="str">
        <f>'B1 - Net Exp Profiles'!K237</f>
        <v>£'000</v>
      </c>
      <c r="CI237" s="1363" t="str">
        <f>'B1 - Net Exp Profiles'!L237</f>
        <v>£'000</v>
      </c>
      <c r="CJ237" s="1363" t="str">
        <f>'B1 - Net Exp Profiles'!M237</f>
        <v>£'000</v>
      </c>
      <c r="CK237" s="1364" t="str">
        <f>'B1 - Net Exp Profiles'!N237</f>
        <v>£'000</v>
      </c>
      <c r="CL237" s="1365" t="str">
        <f>'B1 - Net Exp Profiles'!O237</f>
        <v>£'000</v>
      </c>
      <c r="CM237" s="1365" t="str">
        <f>'B1 - Net Exp Profiles'!P237</f>
        <v>£'000</v>
      </c>
      <c r="DF237" s="2171">
        <f>'B3 - COVID-19'!A235</f>
        <v>209</v>
      </c>
      <c r="DG237" s="2147" t="str">
        <f>'B3 - COVID-19'!B235</f>
        <v xml:space="preserve">MOVEMENT FROM OPENING PLANNED OTHER C-19 EXPENDITURE </v>
      </c>
      <c r="DH237" s="2148">
        <f>'B3 - COVID-19'!C235</f>
        <v>0</v>
      </c>
      <c r="DI237" s="2148">
        <f>'B3 - COVID-19'!D235</f>
        <v>0</v>
      </c>
      <c r="DJ237" s="2148">
        <f>'B3 - COVID-19'!E235</f>
        <v>0</v>
      </c>
      <c r="DK237" s="2148">
        <f>'B3 - COVID-19'!F235</f>
        <v>0</v>
      </c>
      <c r="DL237" s="2148">
        <f>'B3 - COVID-19'!G235</f>
        <v>0</v>
      </c>
      <c r="DM237" s="2148">
        <f>'B3 - COVID-19'!H235</f>
        <v>0</v>
      </c>
      <c r="DN237" s="2148">
        <f>'B3 - COVID-19'!I235</f>
        <v>0</v>
      </c>
      <c r="DO237" s="2148">
        <f>'B3 - COVID-19'!J235</f>
        <v>0</v>
      </c>
      <c r="DP237" s="2148">
        <f>'B3 - COVID-19'!K235</f>
        <v>0</v>
      </c>
      <c r="DQ237" s="2148">
        <f>'B3 - COVID-19'!L235</f>
        <v>0</v>
      </c>
      <c r="DR237" s="2148">
        <f>'B3 - COVID-19'!M235</f>
        <v>0</v>
      </c>
      <c r="DS237" s="2148">
        <f>'B3 - COVID-19'!N235</f>
        <v>0</v>
      </c>
      <c r="DT237" s="2148">
        <f>'B3 - COVID-19'!O235</f>
        <v>0</v>
      </c>
      <c r="DU237" s="2149">
        <f>'B3 - COVID-19'!P235</f>
        <v>0</v>
      </c>
    </row>
    <row r="238" spans="76:344" ht="20" customHeight="1" thickBot="1">
      <c r="BX238" s="1889">
        <f>'B1 - Net Exp Profiles'!A238</f>
        <v>173</v>
      </c>
      <c r="BY238" s="1405" t="str">
        <f>'B1 - Net Exp Profiles'!B238</f>
        <v>Net Surplus/(Deficit) - Current Plan</v>
      </c>
      <c r="BZ238" s="1217">
        <f>'B1 - Net Exp Profiles'!C238</f>
        <v>0</v>
      </c>
      <c r="CA238" s="1217">
        <f>'B1 - Net Exp Profiles'!D238</f>
        <v>0</v>
      </c>
      <c r="CB238" s="1217">
        <f>'B1 - Net Exp Profiles'!E238</f>
        <v>0</v>
      </c>
      <c r="CC238" s="1217">
        <f>'B1 - Net Exp Profiles'!F238</f>
        <v>0</v>
      </c>
      <c r="CD238" s="1217">
        <f>'B1 - Net Exp Profiles'!G238</f>
        <v>0</v>
      </c>
      <c r="CE238" s="1217">
        <f>'B1 - Net Exp Profiles'!H238</f>
        <v>0</v>
      </c>
      <c r="CF238" s="1217">
        <f>'B1 - Net Exp Profiles'!I238</f>
        <v>0</v>
      </c>
      <c r="CG238" s="1217">
        <f>'B1 - Net Exp Profiles'!J238</f>
        <v>0</v>
      </c>
      <c r="CH238" s="1217">
        <f>'B1 - Net Exp Profiles'!K238</f>
        <v>0</v>
      </c>
      <c r="CI238" s="1217">
        <f>'B1 - Net Exp Profiles'!L238</f>
        <v>0</v>
      </c>
      <c r="CJ238" s="1217">
        <f>'B1 - Net Exp Profiles'!M238</f>
        <v>0</v>
      </c>
      <c r="CK238" s="1217">
        <f>'B1 - Net Exp Profiles'!N238</f>
        <v>0</v>
      </c>
      <c r="CL238" s="1217">
        <f>'B1 - Net Exp Profiles'!O238</f>
        <v>0</v>
      </c>
      <c r="CM238" s="1208">
        <f>'B1 - Net Exp Profiles'!P238</f>
        <v>0</v>
      </c>
      <c r="DF238" s="2771"/>
      <c r="DG238" s="2163"/>
      <c r="DH238" s="2167"/>
      <c r="DI238" s="2167"/>
      <c r="DJ238" s="2167"/>
      <c r="DK238" s="2167"/>
      <c r="DL238" s="2167"/>
      <c r="DM238" s="2167"/>
      <c r="DN238" s="2167"/>
      <c r="DO238" s="2167"/>
      <c r="DP238" s="2167"/>
      <c r="DQ238" s="2167"/>
      <c r="DR238" s="2167"/>
      <c r="DS238" s="2167"/>
      <c r="DT238" s="2167"/>
      <c r="DU238" s="2167"/>
    </row>
    <row r="239" spans="76:344" ht="20" customHeight="1" thickBot="1">
      <c r="BX239" s="155">
        <f>'B1 - Net Exp Profiles'!A239</f>
        <v>174</v>
      </c>
      <c r="BY239" s="1405" t="str">
        <f>'B1 - Net Exp Profiles'!B239</f>
        <v>Net Surplus/(Deficit) - Actual/Forecast (as per Table B)</v>
      </c>
      <c r="BZ239" s="1217">
        <f>'B1 - Net Exp Profiles'!C239</f>
        <v>0</v>
      </c>
      <c r="CA239" s="1217">
        <f>'B1 - Net Exp Profiles'!D239</f>
        <v>0</v>
      </c>
      <c r="CB239" s="1217">
        <f>'B1 - Net Exp Profiles'!E239</f>
        <v>0</v>
      </c>
      <c r="CC239" s="1217">
        <f>'B1 - Net Exp Profiles'!F239</f>
        <v>0</v>
      </c>
      <c r="CD239" s="1217">
        <f>'B1 - Net Exp Profiles'!G239</f>
        <v>0</v>
      </c>
      <c r="CE239" s="1217">
        <f>'B1 - Net Exp Profiles'!H239</f>
        <v>0</v>
      </c>
      <c r="CF239" s="1217">
        <f>'B1 - Net Exp Profiles'!I239</f>
        <v>0</v>
      </c>
      <c r="CG239" s="1217">
        <f>'B1 - Net Exp Profiles'!J239</f>
        <v>0</v>
      </c>
      <c r="CH239" s="1217">
        <f>'B1 - Net Exp Profiles'!K239</f>
        <v>0</v>
      </c>
      <c r="CI239" s="1217">
        <f>'B1 - Net Exp Profiles'!L239</f>
        <v>0</v>
      </c>
      <c r="CJ239" s="1217">
        <f>'B1 - Net Exp Profiles'!M239</f>
        <v>0</v>
      </c>
      <c r="CK239" s="1217">
        <f>'B1 - Net Exp Profiles'!N239</f>
        <v>0</v>
      </c>
      <c r="CL239" s="1217">
        <f>'B1 - Net Exp Profiles'!O239</f>
        <v>0</v>
      </c>
      <c r="CM239" s="1208">
        <f>'B1 - Net Exp Profiles'!P239</f>
        <v>0</v>
      </c>
      <c r="DF239" s="2150">
        <f>'B3 - COVID-19'!A237</f>
        <v>210</v>
      </c>
      <c r="DG239" s="412" t="str">
        <f>'B3 - COVID-19'!B237</f>
        <v>TOTAL ADDITIONAL EXPENDITURE DUE TO COVID</v>
      </c>
      <c r="DH239" s="2159">
        <f>'B3 - COVID-19'!C237</f>
        <v>0</v>
      </c>
      <c r="DI239" s="2159">
        <f>'B3 - COVID-19'!D237</f>
        <v>0</v>
      </c>
      <c r="DJ239" s="2159">
        <f>'B3 - COVID-19'!E237</f>
        <v>0</v>
      </c>
      <c r="DK239" s="2159">
        <f>'B3 - COVID-19'!F237</f>
        <v>0</v>
      </c>
      <c r="DL239" s="2159">
        <f>'B3 - COVID-19'!G237</f>
        <v>0</v>
      </c>
      <c r="DM239" s="2159">
        <f>'B3 - COVID-19'!H237</f>
        <v>0</v>
      </c>
      <c r="DN239" s="2159">
        <f>'B3 - COVID-19'!I237</f>
        <v>0</v>
      </c>
      <c r="DO239" s="2159">
        <f>'B3 - COVID-19'!J237</f>
        <v>0</v>
      </c>
      <c r="DP239" s="2159">
        <f>'B3 - COVID-19'!K237</f>
        <v>0</v>
      </c>
      <c r="DQ239" s="2159">
        <f>'B3 - COVID-19'!L237</f>
        <v>0</v>
      </c>
      <c r="DR239" s="2159">
        <f>'B3 - COVID-19'!M237</f>
        <v>0</v>
      </c>
      <c r="DS239" s="2159">
        <f>'B3 - COVID-19'!N237</f>
        <v>0</v>
      </c>
      <c r="DT239" s="2159">
        <f>'B3 - COVID-19'!O237</f>
        <v>0</v>
      </c>
      <c r="DU239" s="2778">
        <f>'B3 - COVID-19'!P237</f>
        <v>0</v>
      </c>
    </row>
    <row r="240" spans="76:344" ht="20" customHeight="1" thickBot="1">
      <c r="BX240" s="1214">
        <f>'B1 - Net Exp Profiles'!A240</f>
        <v>175</v>
      </c>
      <c r="BY240" s="1405" t="str">
        <f>'B1 - Net Exp Profiles'!B240</f>
        <v>Net Surplus/(Deficit) - Movement</v>
      </c>
      <c r="BZ240" s="1217">
        <f>'B1 - Net Exp Profiles'!C240</f>
        <v>0</v>
      </c>
      <c r="CA240" s="1217">
        <f>'B1 - Net Exp Profiles'!D240</f>
        <v>0</v>
      </c>
      <c r="CB240" s="1217">
        <f>'B1 - Net Exp Profiles'!E240</f>
        <v>0</v>
      </c>
      <c r="CC240" s="1217">
        <f>'B1 - Net Exp Profiles'!F240</f>
        <v>0</v>
      </c>
      <c r="CD240" s="1217">
        <f>'B1 - Net Exp Profiles'!G240</f>
        <v>0</v>
      </c>
      <c r="CE240" s="1217">
        <f>'B1 - Net Exp Profiles'!H240</f>
        <v>0</v>
      </c>
      <c r="CF240" s="1217">
        <f>'B1 - Net Exp Profiles'!I240</f>
        <v>0</v>
      </c>
      <c r="CG240" s="1217">
        <f>'B1 - Net Exp Profiles'!J240</f>
        <v>0</v>
      </c>
      <c r="CH240" s="1217">
        <f>'B1 - Net Exp Profiles'!K240</f>
        <v>0</v>
      </c>
      <c r="CI240" s="1217">
        <f>'B1 - Net Exp Profiles'!L240</f>
        <v>0</v>
      </c>
      <c r="CJ240" s="1217">
        <f>'B1 - Net Exp Profiles'!M240</f>
        <v>0</v>
      </c>
      <c r="CK240" s="1217">
        <f>'B1 - Net Exp Profiles'!N240</f>
        <v>0</v>
      </c>
      <c r="CL240" s="1217">
        <f>'B1 - Net Exp Profiles'!O240</f>
        <v>0</v>
      </c>
      <c r="CM240" s="1208">
        <f>'B1 - Net Exp Profiles'!P240</f>
        <v>0</v>
      </c>
      <c r="DF240" s="2771"/>
      <c r="DG240" s="2163"/>
      <c r="DH240" s="2167"/>
      <c r="DI240" s="2167"/>
      <c r="DJ240" s="2167"/>
      <c r="DK240" s="2167"/>
      <c r="DL240" s="2167"/>
      <c r="DM240" s="2167"/>
      <c r="DN240" s="2167"/>
      <c r="DO240" s="2167"/>
      <c r="DP240" s="2167"/>
      <c r="DQ240" s="2167"/>
      <c r="DR240" s="2167"/>
      <c r="DS240" s="2167"/>
      <c r="DT240" s="2167"/>
      <c r="DU240" s="2167"/>
    </row>
    <row r="241" spans="76:125" ht="20" customHeight="1" thickBot="1">
      <c r="BX241" s="1214">
        <f>'B1 - Net Exp Profiles'!A241</f>
        <v>176</v>
      </c>
      <c r="BY241" s="1405" t="str">
        <f>'B1 - Net Exp Profiles'!B241</f>
        <v>Net Surplus/(Deficit) - Movement due to Covid-19</v>
      </c>
      <c r="BZ241" s="1217">
        <f>'B1 - Net Exp Profiles'!C241</f>
        <v>0</v>
      </c>
      <c r="CA241" s="1217">
        <f>'B1 - Net Exp Profiles'!D241</f>
        <v>0</v>
      </c>
      <c r="CB241" s="1217">
        <f>'B1 - Net Exp Profiles'!E241</f>
        <v>0</v>
      </c>
      <c r="CC241" s="1217">
        <f>'B1 - Net Exp Profiles'!F241</f>
        <v>0</v>
      </c>
      <c r="CD241" s="1217">
        <f>'B1 - Net Exp Profiles'!G241</f>
        <v>0</v>
      </c>
      <c r="CE241" s="1217">
        <f>'B1 - Net Exp Profiles'!H241</f>
        <v>0</v>
      </c>
      <c r="CF241" s="1217">
        <f>'B1 - Net Exp Profiles'!I241</f>
        <v>0</v>
      </c>
      <c r="CG241" s="1217">
        <f>'B1 - Net Exp Profiles'!J241</f>
        <v>0</v>
      </c>
      <c r="CH241" s="1217">
        <f>'B1 - Net Exp Profiles'!K241</f>
        <v>0</v>
      </c>
      <c r="CI241" s="1217">
        <f>'B1 - Net Exp Profiles'!L241</f>
        <v>0</v>
      </c>
      <c r="CJ241" s="1217">
        <f>'B1 - Net Exp Profiles'!M241</f>
        <v>0</v>
      </c>
      <c r="CK241" s="1217">
        <f>'B1 - Net Exp Profiles'!N241</f>
        <v>0</v>
      </c>
      <c r="CL241" s="1217">
        <f>'B1 - Net Exp Profiles'!O241</f>
        <v>0</v>
      </c>
      <c r="CM241" s="1208">
        <f>'B1 - Net Exp Profiles'!P241</f>
        <v>0</v>
      </c>
      <c r="DF241" s="2171">
        <f>'B3 - COVID-19'!A239</f>
        <v>211</v>
      </c>
      <c r="DG241" s="2147" t="str">
        <f>'B3 - COVID-19'!B239</f>
        <v>PLANNED ADDITIONAL EXPENDITURE DUE TO COVID (In Opening Plan)</v>
      </c>
      <c r="DH241" s="2159">
        <f>'B3 - COVID-19'!C239</f>
        <v>0</v>
      </c>
      <c r="DI241" s="2159">
        <f>'B3 - COVID-19'!D239</f>
        <v>0</v>
      </c>
      <c r="DJ241" s="2159">
        <f>'B3 - COVID-19'!E239</f>
        <v>0</v>
      </c>
      <c r="DK241" s="2159">
        <f>'B3 - COVID-19'!F239</f>
        <v>0</v>
      </c>
      <c r="DL241" s="2159">
        <f>'B3 - COVID-19'!G239</f>
        <v>0</v>
      </c>
      <c r="DM241" s="2159">
        <f>'B3 - COVID-19'!H239</f>
        <v>0</v>
      </c>
      <c r="DN241" s="2159">
        <f>'B3 - COVID-19'!I239</f>
        <v>0</v>
      </c>
      <c r="DO241" s="2159">
        <f>'B3 - COVID-19'!J239</f>
        <v>0</v>
      </c>
      <c r="DP241" s="2159">
        <f>'B3 - COVID-19'!K239</f>
        <v>0</v>
      </c>
      <c r="DQ241" s="2159">
        <f>'B3 - COVID-19'!L239</f>
        <v>0</v>
      </c>
      <c r="DR241" s="2159">
        <f>'B3 - COVID-19'!M239</f>
        <v>0</v>
      </c>
      <c r="DS241" s="2159">
        <f>'B3 - COVID-19'!N239</f>
        <v>0</v>
      </c>
      <c r="DT241" s="2159">
        <f>'B3 - COVID-19'!O239</f>
        <v>0</v>
      </c>
      <c r="DU241" s="2778">
        <f>'B3 - COVID-19'!P239</f>
        <v>0</v>
      </c>
    </row>
    <row r="242" spans="76:125" ht="20" customHeight="1" thickBot="1">
      <c r="BX242" s="1214">
        <f>'B1 - Net Exp Profiles'!A242</f>
        <v>177</v>
      </c>
      <c r="BY242" s="1405" t="str">
        <f>'B1 - Net Exp Profiles'!B242</f>
        <v>Net Surplus/(Deficit) - Movement Other</v>
      </c>
      <c r="BZ242" s="1217">
        <f>'B1 - Net Exp Profiles'!C242</f>
        <v>0</v>
      </c>
      <c r="CA242" s="1217">
        <f>'B1 - Net Exp Profiles'!D242</f>
        <v>0</v>
      </c>
      <c r="CB242" s="1217">
        <f>'B1 - Net Exp Profiles'!E242</f>
        <v>0</v>
      </c>
      <c r="CC242" s="1217">
        <f>'B1 - Net Exp Profiles'!F242</f>
        <v>0</v>
      </c>
      <c r="CD242" s="1217">
        <f>'B1 - Net Exp Profiles'!G242</f>
        <v>0</v>
      </c>
      <c r="CE242" s="1217">
        <f>'B1 - Net Exp Profiles'!H242</f>
        <v>0</v>
      </c>
      <c r="CF242" s="1217">
        <f>'B1 - Net Exp Profiles'!I242</f>
        <v>0</v>
      </c>
      <c r="CG242" s="1217">
        <f>'B1 - Net Exp Profiles'!J242</f>
        <v>0</v>
      </c>
      <c r="CH242" s="1217">
        <f>'B1 - Net Exp Profiles'!K242</f>
        <v>0</v>
      </c>
      <c r="CI242" s="1217">
        <f>'B1 - Net Exp Profiles'!L242</f>
        <v>0</v>
      </c>
      <c r="CJ242" s="1217">
        <f>'B1 - Net Exp Profiles'!M242</f>
        <v>0</v>
      </c>
      <c r="CK242" s="1217">
        <f>'B1 - Net Exp Profiles'!N242</f>
        <v>0</v>
      </c>
      <c r="CL242" s="1217">
        <f>'B1 - Net Exp Profiles'!O242</f>
        <v>0</v>
      </c>
      <c r="CM242" s="1208">
        <f>'B1 - Net Exp Profiles'!P242</f>
        <v>0</v>
      </c>
      <c r="DF242" s="2171">
        <f>'B3 - COVID-19'!A240</f>
        <v>212</v>
      </c>
      <c r="DG242" s="2147" t="str">
        <f>'B3 - COVID-19'!B240</f>
        <v xml:space="preserve">MOVEMENT FROM OPENING PLANNED ADDITIONAL COVID EXPENDITURE </v>
      </c>
      <c r="DH242" s="2159">
        <f>'B3 - COVID-19'!C240</f>
        <v>0</v>
      </c>
      <c r="DI242" s="2159">
        <f>'B3 - COVID-19'!D240</f>
        <v>0</v>
      </c>
      <c r="DJ242" s="2159">
        <f>'B3 - COVID-19'!E240</f>
        <v>0</v>
      </c>
      <c r="DK242" s="2159">
        <f>'B3 - COVID-19'!F240</f>
        <v>0</v>
      </c>
      <c r="DL242" s="2159">
        <f>'B3 - COVID-19'!G240</f>
        <v>0</v>
      </c>
      <c r="DM242" s="2159">
        <f>'B3 - COVID-19'!H240</f>
        <v>0</v>
      </c>
      <c r="DN242" s="2159">
        <f>'B3 - COVID-19'!I240</f>
        <v>0</v>
      </c>
      <c r="DO242" s="2159">
        <f>'B3 - COVID-19'!J240</f>
        <v>0</v>
      </c>
      <c r="DP242" s="2159">
        <f>'B3 - COVID-19'!K240</f>
        <v>0</v>
      </c>
      <c r="DQ242" s="2159">
        <f>'B3 - COVID-19'!L240</f>
        <v>0</v>
      </c>
      <c r="DR242" s="2159">
        <f>'B3 - COVID-19'!M240</f>
        <v>0</v>
      </c>
      <c r="DS242" s="2159">
        <f>'B3 - COVID-19'!N240</f>
        <v>0</v>
      </c>
      <c r="DT242" s="2159">
        <f>'B3 - COVID-19'!O240</f>
        <v>0</v>
      </c>
      <c r="DU242" s="2778">
        <f>'B3 - COVID-19'!P240</f>
        <v>0</v>
      </c>
    </row>
    <row r="243" spans="76:125" ht="20" customHeight="1" thickBot="1">
      <c r="BX243" s="90"/>
      <c r="BY243" s="85"/>
      <c r="BZ243" s="1070">
        <f>'B1 - Net Exp Profiles'!C243</f>
        <v>0</v>
      </c>
      <c r="CA243" s="1070">
        <f>'B1 - Net Exp Profiles'!D243</f>
        <v>0</v>
      </c>
      <c r="CB243" s="1070">
        <f>'B1 - Net Exp Profiles'!E243</f>
        <v>0</v>
      </c>
      <c r="CC243" s="1070">
        <f>'B1 - Net Exp Profiles'!F243</f>
        <v>0</v>
      </c>
      <c r="CD243" s="1070">
        <f>'B1 - Net Exp Profiles'!G243</f>
        <v>0</v>
      </c>
      <c r="CE243" s="1070">
        <f>'B1 - Net Exp Profiles'!H243</f>
        <v>0</v>
      </c>
      <c r="CF243" s="1070">
        <f>'B1 - Net Exp Profiles'!I243</f>
        <v>0</v>
      </c>
      <c r="CG243" s="1070">
        <f>'B1 - Net Exp Profiles'!J243</f>
        <v>0</v>
      </c>
      <c r="CH243" s="1070">
        <f>'B1 - Net Exp Profiles'!K243</f>
        <v>0</v>
      </c>
      <c r="CI243" s="1070">
        <f>'B1 - Net Exp Profiles'!L243</f>
        <v>0</v>
      </c>
      <c r="CJ243" s="1070">
        <f>'B1 - Net Exp Profiles'!M243</f>
        <v>0</v>
      </c>
      <c r="CK243" s="1070">
        <f>'B1 - Net Exp Profiles'!N243</f>
        <v>0</v>
      </c>
      <c r="CL243" s="1070">
        <f>'B1 - Net Exp Profiles'!O243</f>
        <v>0</v>
      </c>
      <c r="CM243" s="1070">
        <f>'B1 - Net Exp Profiles'!P243</f>
        <v>0</v>
      </c>
      <c r="DF243" s="2162"/>
      <c r="DG243" s="2163"/>
      <c r="DH243" s="2779"/>
      <c r="DI243" s="2163"/>
      <c r="DJ243" s="2163"/>
      <c r="DK243" s="2163"/>
      <c r="DL243" s="2163"/>
      <c r="DM243" s="2163"/>
      <c r="DN243" s="2163"/>
      <c r="DO243" s="2163"/>
      <c r="DP243" s="2163"/>
      <c r="DQ243" s="2163"/>
      <c r="DR243" s="2163"/>
      <c r="DS243" s="2163"/>
      <c r="DT243" s="2163"/>
      <c r="DU243" s="2165"/>
    </row>
    <row r="244" spans="76:125" ht="20" customHeight="1" thickBot="1">
      <c r="BX244" s="90"/>
      <c r="BY244" s="85"/>
      <c r="BZ244" s="1070">
        <f>'B1 - Net Exp Profiles'!C244</f>
        <v>0</v>
      </c>
      <c r="CA244" s="1070">
        <f>'B1 - Net Exp Profiles'!D244</f>
        <v>0</v>
      </c>
      <c r="CB244" s="1070">
        <f>'B1 - Net Exp Profiles'!E244</f>
        <v>0</v>
      </c>
      <c r="CC244" s="1070">
        <f>'B1 - Net Exp Profiles'!F244</f>
        <v>0</v>
      </c>
      <c r="CD244" s="1070">
        <f>'B1 - Net Exp Profiles'!G244</f>
        <v>0</v>
      </c>
      <c r="CE244" s="1070">
        <f>'B1 - Net Exp Profiles'!H244</f>
        <v>0</v>
      </c>
      <c r="CF244" s="1070">
        <f>'B1 - Net Exp Profiles'!I244</f>
        <v>0</v>
      </c>
      <c r="CG244" s="1070">
        <f>'B1 - Net Exp Profiles'!J244</f>
        <v>0</v>
      </c>
      <c r="CH244" s="1070">
        <f>'B1 - Net Exp Profiles'!K244</f>
        <v>0</v>
      </c>
      <c r="CI244" s="1070">
        <f>'B1 - Net Exp Profiles'!L244</f>
        <v>0</v>
      </c>
      <c r="CJ244" s="1070">
        <f>'B1 - Net Exp Profiles'!M244</f>
        <v>0</v>
      </c>
      <c r="CK244" s="1070">
        <f>'B1 - Net Exp Profiles'!N244</f>
        <v>0</v>
      </c>
      <c r="CL244" s="1070">
        <f>'B1 - Net Exp Profiles'!O244</f>
        <v>0</v>
      </c>
      <c r="CM244" s="1070">
        <f>'B1 - Net Exp Profiles'!P244</f>
        <v>0</v>
      </c>
      <c r="DF244" s="1445" t="str">
        <f>'B3 - COVID-19'!A242</f>
        <v>B - In Year Non Delivery of Savings / Net Income Generation Schemes Due To C19</v>
      </c>
      <c r="DG244" s="105"/>
      <c r="DH244" s="1370">
        <f>'B3 - COVID-19'!C242</f>
        <v>1</v>
      </c>
      <c r="DI244" s="1356">
        <f>'B3 - COVID-19'!D242</f>
        <v>2</v>
      </c>
      <c r="DJ244" s="1356">
        <f>'B3 - COVID-19'!E242</f>
        <v>3</v>
      </c>
      <c r="DK244" s="1356">
        <f>'B3 - COVID-19'!F242</f>
        <v>4</v>
      </c>
      <c r="DL244" s="1356">
        <f>'B3 - COVID-19'!G242</f>
        <v>5</v>
      </c>
      <c r="DM244" s="1356">
        <f>'B3 - COVID-19'!H242</f>
        <v>6</v>
      </c>
      <c r="DN244" s="1356">
        <f>'B3 - COVID-19'!I242</f>
        <v>7</v>
      </c>
      <c r="DO244" s="1356">
        <f>'B3 - COVID-19'!J242</f>
        <v>8</v>
      </c>
      <c r="DP244" s="1356">
        <f>'B3 - COVID-19'!K242</f>
        <v>9</v>
      </c>
      <c r="DQ244" s="1356">
        <f>'B3 - COVID-19'!L242</f>
        <v>10</v>
      </c>
      <c r="DR244" s="1356">
        <f>'B3 - COVID-19'!M242</f>
        <v>11</v>
      </c>
      <c r="DS244" s="1357">
        <f>'B3 - COVID-19'!N242</f>
        <v>12</v>
      </c>
      <c r="DT244" s="1344">
        <f>'B3 - COVID-19'!O242</f>
        <v>0</v>
      </c>
      <c r="DU244" s="1345">
        <f>'B3 - COVID-19'!P242</f>
        <v>0</v>
      </c>
    </row>
    <row r="245" spans="76:125" ht="20" customHeight="1" thickBot="1">
      <c r="BX245" s="90"/>
      <c r="BY245" s="85"/>
      <c r="BZ245" s="1070">
        <f>'B1 - Net Exp Profiles'!C245</f>
        <v>0</v>
      </c>
      <c r="CA245" s="1070">
        <f>'B1 - Net Exp Profiles'!D245</f>
        <v>0</v>
      </c>
      <c r="CB245" s="1070">
        <f>'B1 - Net Exp Profiles'!E245</f>
        <v>0</v>
      </c>
      <c r="CC245" s="1070">
        <f>'B1 - Net Exp Profiles'!F245</f>
        <v>0</v>
      </c>
      <c r="CD245" s="1070">
        <f>'B1 - Net Exp Profiles'!G245</f>
        <v>0</v>
      </c>
      <c r="CE245" s="1070">
        <f>'B1 - Net Exp Profiles'!H245</f>
        <v>0</v>
      </c>
      <c r="CF245" s="1070">
        <f>'B1 - Net Exp Profiles'!I245</f>
        <v>0</v>
      </c>
      <c r="CG245" s="1070">
        <f>'B1 - Net Exp Profiles'!J245</f>
        <v>0</v>
      </c>
      <c r="CH245" s="1070">
        <f>'B1 - Net Exp Profiles'!K245</f>
        <v>0</v>
      </c>
      <c r="CI245" s="1070">
        <f>'B1 - Net Exp Profiles'!L245</f>
        <v>0</v>
      </c>
      <c r="CJ245" s="1070">
        <f>'B1 - Net Exp Profiles'!M245</f>
        <v>0</v>
      </c>
      <c r="CK245" s="1070">
        <f>'B1 - Net Exp Profiles'!N245</f>
        <v>0</v>
      </c>
      <c r="CL245" s="85"/>
      <c r="CM245" s="85"/>
      <c r="DF245" s="105"/>
      <c r="DG245" s="1457"/>
      <c r="DH245" s="1372" t="str">
        <f>'B3 - COVID-19'!C243</f>
        <v>Apr</v>
      </c>
      <c r="DI245" s="1437" t="str">
        <f>'B3 - COVID-19'!D243</f>
        <v>May</v>
      </c>
      <c r="DJ245" s="1437" t="str">
        <f>'B3 - COVID-19'!E243</f>
        <v>Jun</v>
      </c>
      <c r="DK245" s="1437" t="str">
        <f>'B3 - COVID-19'!F243</f>
        <v>Jul</v>
      </c>
      <c r="DL245" s="1437" t="str">
        <f>'B3 - COVID-19'!G243</f>
        <v>Aug</v>
      </c>
      <c r="DM245" s="1437" t="str">
        <f>'B3 - COVID-19'!H243</f>
        <v>Sep</v>
      </c>
      <c r="DN245" s="1437" t="str">
        <f>'B3 - COVID-19'!I243</f>
        <v>Oct</v>
      </c>
      <c r="DO245" s="1437" t="str">
        <f>'B3 - COVID-19'!J243</f>
        <v>Nov</v>
      </c>
      <c r="DP245" s="1437" t="str">
        <f>'B3 - COVID-19'!K243</f>
        <v>Dec</v>
      </c>
      <c r="DQ245" s="1437" t="str">
        <f>'B3 - COVID-19'!L243</f>
        <v>Jan</v>
      </c>
      <c r="DR245" s="1437" t="str">
        <f>'B3 - COVID-19'!M243</f>
        <v>Feb</v>
      </c>
      <c r="DS245" s="1385" t="str">
        <f>'B3 - COVID-19'!N243</f>
        <v>Mar</v>
      </c>
      <c r="DT245" s="1361" t="str">
        <f>'B3 - COVID-19'!O243</f>
        <v>Total YTD</v>
      </c>
      <c r="DU245" s="1361" t="str">
        <f>'B3 - COVID-19'!P243</f>
        <v>Forecast year-end position</v>
      </c>
    </row>
    <row r="246" spans="76:125" ht="20" customHeight="1" thickBot="1">
      <c r="DF246" s="2168" t="str">
        <f>'B3 - COVID-19'!A244</f>
        <v xml:space="preserve"> </v>
      </c>
      <c r="DG246" s="2169" t="str">
        <f>'B3 - COVID-19'!B244</f>
        <v>Enter as Positive values</v>
      </c>
      <c r="DH246" s="1438" t="str">
        <f>'B3 - COVID-19'!C244</f>
        <v>£'000</v>
      </c>
      <c r="DI246" s="1374" t="str">
        <f>'B3 - COVID-19'!D244</f>
        <v>£'000</v>
      </c>
      <c r="DJ246" s="1374" t="str">
        <f>'B3 - COVID-19'!E244</f>
        <v>£'000</v>
      </c>
      <c r="DK246" s="1374" t="str">
        <f>'B3 - COVID-19'!F244</f>
        <v>£'000</v>
      </c>
      <c r="DL246" s="1374" t="str">
        <f>'B3 - COVID-19'!G244</f>
        <v>£'000</v>
      </c>
      <c r="DM246" s="1374" t="str">
        <f>'B3 - COVID-19'!H244</f>
        <v>£'000</v>
      </c>
      <c r="DN246" s="1374" t="str">
        <f>'B3 - COVID-19'!I244</f>
        <v>£'000</v>
      </c>
      <c r="DO246" s="1374" t="str">
        <f>'B3 - COVID-19'!J244</f>
        <v>£'000</v>
      </c>
      <c r="DP246" s="1374" t="str">
        <f>'B3 - COVID-19'!K244</f>
        <v>£'000</v>
      </c>
      <c r="DQ246" s="1374" t="str">
        <f>'B3 - COVID-19'!L244</f>
        <v>£'000</v>
      </c>
      <c r="DR246" s="1374" t="str">
        <f>'B3 - COVID-19'!M244</f>
        <v>£'000</v>
      </c>
      <c r="DS246" s="1387" t="str">
        <f>'B3 - COVID-19'!N244</f>
        <v>£'000</v>
      </c>
      <c r="DT246" s="1436" t="str">
        <f>'B3 - COVID-19'!O244</f>
        <v>£'000</v>
      </c>
      <c r="DU246" s="1436" t="str">
        <f>'B3 - COVID-19'!P244</f>
        <v>£'000</v>
      </c>
    </row>
    <row r="247" spans="76:125" ht="20" customHeight="1">
      <c r="DF247" s="2758">
        <f>'B3 - COVID-19'!A245</f>
        <v>213</v>
      </c>
      <c r="DG247" s="2791" t="str">
        <f>'B3 - COVID-19'!B245</f>
        <v>Non Delivery of Savings (due to C19) - Actual/Forecast</v>
      </c>
      <c r="DH247" s="2156" t="str">
        <f>'B3 - COVID-19'!C245</f>
        <v xml:space="preserve"> </v>
      </c>
      <c r="DI247" s="2157">
        <f>'B3 - COVID-19'!D245</f>
        <v>0</v>
      </c>
      <c r="DJ247" s="2157">
        <f>'B3 - COVID-19'!E245</f>
        <v>0</v>
      </c>
      <c r="DK247" s="2157">
        <f>'B3 - COVID-19'!F245</f>
        <v>0</v>
      </c>
      <c r="DL247" s="2157">
        <f>'B3 - COVID-19'!G245</f>
        <v>0</v>
      </c>
      <c r="DM247" s="2157">
        <f>'B3 - COVID-19'!H245</f>
        <v>0</v>
      </c>
      <c r="DN247" s="2157">
        <f>'B3 - COVID-19'!I245</f>
        <v>0</v>
      </c>
      <c r="DO247" s="2157">
        <f>'B3 - COVID-19'!J245</f>
        <v>0</v>
      </c>
      <c r="DP247" s="2157">
        <f>'B3 - COVID-19'!K245</f>
        <v>0</v>
      </c>
      <c r="DQ247" s="2157">
        <f>'B3 - COVID-19'!L245</f>
        <v>0</v>
      </c>
      <c r="DR247" s="2157">
        <f>'B3 - COVID-19'!M245</f>
        <v>0</v>
      </c>
      <c r="DS247" s="2158">
        <f>'B3 - COVID-19'!N245</f>
        <v>0</v>
      </c>
      <c r="DT247" s="2156">
        <f>'B3 - COVID-19'!O245</f>
        <v>0</v>
      </c>
      <c r="DU247" s="2158">
        <f>'B3 - COVID-19'!P245</f>
        <v>0</v>
      </c>
    </row>
    <row r="248" spans="76:125" ht="20" customHeight="1">
      <c r="DF248" s="2151">
        <f>'B3 - COVID-19'!A246</f>
        <v>214</v>
      </c>
      <c r="DG248" s="2152" t="str">
        <f>'B3 - COVID-19'!B246</f>
        <v xml:space="preserve">Non Delivery of Finalised (M1) Savings </v>
      </c>
      <c r="DH248" s="1476">
        <f>'B3 - COVID-19'!C246</f>
        <v>0</v>
      </c>
      <c r="DI248" s="1473">
        <f>'B3 - COVID-19'!D246</f>
        <v>0</v>
      </c>
      <c r="DJ248" s="1473">
        <f>'B3 - COVID-19'!E246</f>
        <v>0</v>
      </c>
      <c r="DK248" s="1473">
        <f>'B3 - COVID-19'!F246</f>
        <v>0</v>
      </c>
      <c r="DL248" s="1473">
        <f>'B3 - COVID-19'!G246</f>
        <v>0</v>
      </c>
      <c r="DM248" s="1473">
        <f>'B3 - COVID-19'!H246</f>
        <v>0</v>
      </c>
      <c r="DN248" s="1473">
        <f>'B3 - COVID-19'!I246</f>
        <v>0</v>
      </c>
      <c r="DO248" s="1473">
        <f>'B3 - COVID-19'!J246</f>
        <v>0</v>
      </c>
      <c r="DP248" s="1473">
        <f>'B3 - COVID-19'!K246</f>
        <v>0</v>
      </c>
      <c r="DQ248" s="1473">
        <f>'B3 - COVID-19'!L246</f>
        <v>0</v>
      </c>
      <c r="DR248" s="1473">
        <f>'B3 - COVID-19'!M246</f>
        <v>0</v>
      </c>
      <c r="DS248" s="2755">
        <f>'B3 - COVID-19'!N246</f>
        <v>0</v>
      </c>
      <c r="DT248" s="2087">
        <f>'B3 - COVID-19'!O246</f>
        <v>0</v>
      </c>
      <c r="DU248" s="2088">
        <f>'B3 - COVID-19'!P246</f>
        <v>0</v>
      </c>
    </row>
    <row r="249" spans="76:125" ht="20" customHeight="1">
      <c r="DF249" s="2151">
        <f>'B3 - COVID-19'!A247</f>
        <v>215</v>
      </c>
      <c r="DG249" s="2170" t="str">
        <f>'B3 - COVID-19'!B247</f>
        <v>Non finalisation of Planning Assumptions (savings) at M1</v>
      </c>
      <c r="DH249" s="1477">
        <f>'B3 - COVID-19'!C247</f>
        <v>0</v>
      </c>
      <c r="DI249" s="1472">
        <f>'B3 - COVID-19'!D247</f>
        <v>0</v>
      </c>
      <c r="DJ249" s="1472">
        <f>'B3 - COVID-19'!E247</f>
        <v>0</v>
      </c>
      <c r="DK249" s="1472">
        <f>'B3 - COVID-19'!F247</f>
        <v>0</v>
      </c>
      <c r="DL249" s="1472">
        <f>'B3 - COVID-19'!G247</f>
        <v>0</v>
      </c>
      <c r="DM249" s="1472">
        <f>'B3 - COVID-19'!H247</f>
        <v>0</v>
      </c>
      <c r="DN249" s="1472">
        <f>'B3 - COVID-19'!I247</f>
        <v>0</v>
      </c>
      <c r="DO249" s="1472">
        <f>'B3 - COVID-19'!J247</f>
        <v>0</v>
      </c>
      <c r="DP249" s="1472">
        <f>'B3 - COVID-19'!K247</f>
        <v>0</v>
      </c>
      <c r="DQ249" s="1472">
        <f>'B3 - COVID-19'!L247</f>
        <v>0</v>
      </c>
      <c r="DR249" s="1472">
        <f>'B3 - COVID-19'!M247</f>
        <v>0</v>
      </c>
      <c r="DS249" s="1481">
        <f>'B3 - COVID-19'!N247</f>
        <v>0</v>
      </c>
      <c r="DT249" s="1470">
        <f>'B3 - COVID-19'!O247</f>
        <v>0</v>
      </c>
      <c r="DU249" s="1471">
        <f>'B3 - COVID-19'!P247</f>
        <v>0</v>
      </c>
    </row>
    <row r="250" spans="76:125" ht="20" customHeight="1" thickBot="1">
      <c r="DF250" s="2153">
        <f>'B3 - COVID-19'!A248</f>
        <v>216</v>
      </c>
      <c r="DG250" s="2152" t="str">
        <f>'B3 - COVID-19'!B248</f>
        <v>Non Delivery of Finalised (M1) Net Income Generation Schemes - Actual/Forecast</v>
      </c>
      <c r="DH250" s="1477">
        <f>'B3 - COVID-19'!C248</f>
        <v>0</v>
      </c>
      <c r="DI250" s="1472">
        <f>'B3 - COVID-19'!D248</f>
        <v>0</v>
      </c>
      <c r="DJ250" s="1472">
        <f>'B3 - COVID-19'!E248</f>
        <v>0</v>
      </c>
      <c r="DK250" s="1472">
        <f>'B3 - COVID-19'!F248</f>
        <v>0</v>
      </c>
      <c r="DL250" s="1472">
        <f>'B3 - COVID-19'!G248</f>
        <v>0</v>
      </c>
      <c r="DM250" s="1472">
        <f>'B3 - COVID-19'!H248</f>
        <v>0</v>
      </c>
      <c r="DN250" s="1472">
        <f>'B3 - COVID-19'!I248</f>
        <v>0</v>
      </c>
      <c r="DO250" s="1472">
        <f>'B3 - COVID-19'!J248</f>
        <v>0</v>
      </c>
      <c r="DP250" s="1472">
        <f>'B3 - COVID-19'!K248</f>
        <v>0</v>
      </c>
      <c r="DQ250" s="1472">
        <f>'B3 - COVID-19'!L248</f>
        <v>0</v>
      </c>
      <c r="DR250" s="1472">
        <f>'B3 - COVID-19'!M248</f>
        <v>0</v>
      </c>
      <c r="DS250" s="1481">
        <f>'B3 - COVID-19'!N248</f>
        <v>0</v>
      </c>
      <c r="DT250" s="1470">
        <f>'B3 - COVID-19'!O248</f>
        <v>0</v>
      </c>
      <c r="DU250" s="1471">
        <f>'B3 - COVID-19'!P248</f>
        <v>0</v>
      </c>
    </row>
    <row r="251" spans="76:125" ht="20" customHeight="1" thickBot="1">
      <c r="DF251" s="2161">
        <f>'B3 - COVID-19'!A249</f>
        <v>217</v>
      </c>
      <c r="DG251" s="2155" t="str">
        <f>'B3 - COVID-19'!B249</f>
        <v>TOTAL NON DELIVERY OF SAVINGS/NET INCOME GENERATION DUE TO COVID</v>
      </c>
      <c r="DH251" s="1487">
        <f>'B3 - COVID-19'!C249</f>
        <v>0</v>
      </c>
      <c r="DI251" s="1487">
        <f>'B3 - COVID-19'!D249</f>
        <v>0</v>
      </c>
      <c r="DJ251" s="1487">
        <f>'B3 - COVID-19'!E249</f>
        <v>0</v>
      </c>
      <c r="DK251" s="1487">
        <f>'B3 - COVID-19'!F249</f>
        <v>0</v>
      </c>
      <c r="DL251" s="1487">
        <f>'B3 - COVID-19'!G249</f>
        <v>0</v>
      </c>
      <c r="DM251" s="1487">
        <f>'B3 - COVID-19'!H249</f>
        <v>0</v>
      </c>
      <c r="DN251" s="1487">
        <f>'B3 - COVID-19'!I249</f>
        <v>0</v>
      </c>
      <c r="DO251" s="1487">
        <f>'B3 - COVID-19'!J249</f>
        <v>0</v>
      </c>
      <c r="DP251" s="1487">
        <f>'B3 - COVID-19'!K249</f>
        <v>0</v>
      </c>
      <c r="DQ251" s="1487">
        <f>'B3 - COVID-19'!L249</f>
        <v>0</v>
      </c>
      <c r="DR251" s="1487">
        <f>'B3 - COVID-19'!M249</f>
        <v>0</v>
      </c>
      <c r="DS251" s="1487">
        <f>'B3 - COVID-19'!N249</f>
        <v>0</v>
      </c>
      <c r="DT251" s="1487">
        <f>'B3 - COVID-19'!O249</f>
        <v>0</v>
      </c>
      <c r="DU251" s="2091">
        <f>'B3 - COVID-19'!P249</f>
        <v>0</v>
      </c>
    </row>
    <row r="252" spans="76:125" ht="20" customHeight="1">
      <c r="DF252" s="2162"/>
      <c r="DG252" s="2163"/>
      <c r="DH252" s="2167"/>
      <c r="DI252" s="2167"/>
      <c r="DJ252" s="2167"/>
      <c r="DK252" s="2167"/>
      <c r="DL252" s="2167"/>
      <c r="DM252" s="2167"/>
      <c r="DN252" s="2167"/>
      <c r="DO252" s="2167"/>
      <c r="DP252" s="2167"/>
      <c r="DQ252" s="2167"/>
      <c r="DR252" s="2167"/>
      <c r="DS252" s="2167"/>
      <c r="DT252" s="2167"/>
      <c r="DU252" s="2167"/>
    </row>
    <row r="253" spans="76:125" ht="20" customHeight="1" thickBot="1">
      <c r="DF253" s="1445" t="str">
        <f>'B3 - COVID-19'!A251</f>
        <v>C - In Year Operational Expenditure Cost Reduction Due To C19</v>
      </c>
      <c r="DG253" s="85"/>
      <c r="DH253" s="85"/>
      <c r="DI253" s="85"/>
      <c r="DJ253" s="85"/>
      <c r="DK253" s="85"/>
      <c r="DL253" s="85"/>
      <c r="DM253" s="85"/>
      <c r="DN253" s="85"/>
      <c r="DO253" s="85"/>
      <c r="DP253" s="85"/>
      <c r="DQ253" s="85"/>
      <c r="DR253" s="85"/>
      <c r="DS253" s="85"/>
      <c r="DT253" s="85"/>
      <c r="DU253" s="660"/>
    </row>
    <row r="254" spans="76:125" ht="20" customHeight="1" thickBot="1">
      <c r="DF254" s="105"/>
      <c r="DG254" s="105"/>
      <c r="DH254" s="1370">
        <f>'B3 - COVID-19'!C252</f>
        <v>1</v>
      </c>
      <c r="DI254" s="1356">
        <f>'B3 - COVID-19'!D252</f>
        <v>2</v>
      </c>
      <c r="DJ254" s="1356">
        <f>'B3 - COVID-19'!E252</f>
        <v>3</v>
      </c>
      <c r="DK254" s="1356">
        <f>'B3 - COVID-19'!F252</f>
        <v>4</v>
      </c>
      <c r="DL254" s="1356">
        <f>'B3 - COVID-19'!G252</f>
        <v>5</v>
      </c>
      <c r="DM254" s="1356">
        <f>'B3 - COVID-19'!H252</f>
        <v>6</v>
      </c>
      <c r="DN254" s="1356">
        <f>'B3 - COVID-19'!I252</f>
        <v>7</v>
      </c>
      <c r="DO254" s="1356">
        <f>'B3 - COVID-19'!J252</f>
        <v>8</v>
      </c>
      <c r="DP254" s="1356">
        <f>'B3 - COVID-19'!K252</f>
        <v>9</v>
      </c>
      <c r="DQ254" s="1356">
        <f>'B3 - COVID-19'!L252</f>
        <v>10</v>
      </c>
      <c r="DR254" s="1356">
        <f>'B3 - COVID-19'!M252</f>
        <v>11</v>
      </c>
      <c r="DS254" s="1357">
        <f>'B3 - COVID-19'!N252</f>
        <v>12</v>
      </c>
      <c r="DT254" s="1344">
        <f>'B3 - COVID-19'!O252</f>
        <v>0</v>
      </c>
      <c r="DU254" s="1345">
        <f>'B3 - COVID-19'!P252</f>
        <v>0</v>
      </c>
    </row>
    <row r="255" spans="76:125" ht="20" customHeight="1" thickBot="1">
      <c r="DF255" s="105"/>
      <c r="DG255" s="1457"/>
      <c r="DH255" s="1372" t="str">
        <f>'B3 - COVID-19'!C253</f>
        <v>Apr</v>
      </c>
      <c r="DI255" s="1437" t="str">
        <f>'B3 - COVID-19'!D253</f>
        <v>May</v>
      </c>
      <c r="DJ255" s="1437" t="str">
        <f>'B3 - COVID-19'!E253</f>
        <v>Jun</v>
      </c>
      <c r="DK255" s="1437" t="str">
        <f>'B3 - COVID-19'!F253</f>
        <v>Jul</v>
      </c>
      <c r="DL255" s="1437" t="str">
        <f>'B3 - COVID-19'!G253</f>
        <v>Aug</v>
      </c>
      <c r="DM255" s="1437" t="str">
        <f>'B3 - COVID-19'!H253</f>
        <v>Sep</v>
      </c>
      <c r="DN255" s="1437" t="str">
        <f>'B3 - COVID-19'!I253</f>
        <v>Oct</v>
      </c>
      <c r="DO255" s="1437" t="str">
        <f>'B3 - COVID-19'!J253</f>
        <v>Nov</v>
      </c>
      <c r="DP255" s="1437" t="str">
        <f>'B3 - COVID-19'!K253</f>
        <v>Dec</v>
      </c>
      <c r="DQ255" s="1437" t="str">
        <f>'B3 - COVID-19'!L253</f>
        <v>Jan</v>
      </c>
      <c r="DR255" s="1437" t="str">
        <f>'B3 - COVID-19'!M253</f>
        <v>Feb</v>
      </c>
      <c r="DS255" s="1385" t="str">
        <f>'B3 - COVID-19'!N253</f>
        <v>Mar</v>
      </c>
      <c r="DT255" s="1361" t="str">
        <f>'B3 - COVID-19'!O253</f>
        <v>Total YTD</v>
      </c>
      <c r="DU255" s="1361" t="str">
        <f>'B3 - COVID-19'!P253</f>
        <v>Forecast year-end position</v>
      </c>
    </row>
    <row r="256" spans="76:125" ht="20" customHeight="1" thickBot="1">
      <c r="DF256" s="2168" t="str">
        <f>'B3 - COVID-19'!A254</f>
        <v xml:space="preserve"> </v>
      </c>
      <c r="DG256" s="2169" t="str">
        <f>'B3 - COVID-19'!B254</f>
        <v>Enter as Negative values</v>
      </c>
      <c r="DH256" s="1438" t="str">
        <f>'B3 - COVID-19'!C254</f>
        <v>£'000</v>
      </c>
      <c r="DI256" s="1374" t="str">
        <f>'B3 - COVID-19'!D254</f>
        <v>£'000</v>
      </c>
      <c r="DJ256" s="1374" t="str">
        <f>'B3 - COVID-19'!E254</f>
        <v>£'000</v>
      </c>
      <c r="DK256" s="1374" t="str">
        <f>'B3 - COVID-19'!F254</f>
        <v>£'000</v>
      </c>
      <c r="DL256" s="1374" t="str">
        <f>'B3 - COVID-19'!G254</f>
        <v>£'000</v>
      </c>
      <c r="DM256" s="1374" t="str">
        <f>'B3 - COVID-19'!H254</f>
        <v>£'000</v>
      </c>
      <c r="DN256" s="1374" t="str">
        <f>'B3 - COVID-19'!I254</f>
        <v>£'000</v>
      </c>
      <c r="DO256" s="1374" t="str">
        <f>'B3 - COVID-19'!J254</f>
        <v>£'000</v>
      </c>
      <c r="DP256" s="1374" t="str">
        <f>'B3 - COVID-19'!K254</f>
        <v>£'000</v>
      </c>
      <c r="DQ256" s="1374" t="str">
        <f>'B3 - COVID-19'!L254</f>
        <v>£'000</v>
      </c>
      <c r="DR256" s="1374" t="str">
        <f>'B3 - COVID-19'!M254</f>
        <v>£'000</v>
      </c>
      <c r="DS256" s="1387" t="str">
        <f>'B3 - COVID-19'!N254</f>
        <v>£'000</v>
      </c>
      <c r="DT256" s="1436" t="str">
        <f>'B3 - COVID-19'!O254</f>
        <v>£'000</v>
      </c>
      <c r="DU256" s="1436" t="str">
        <f>'B3 - COVID-19'!P254</f>
        <v>£'000</v>
      </c>
    </row>
    <row r="257" spans="110:125" ht="20" customHeight="1">
      <c r="DF257" s="2758">
        <f>'B3 - COVID-19'!A255</f>
        <v>218</v>
      </c>
      <c r="DG257" s="2757" t="str">
        <f>'B3 - COVID-19'!B255</f>
        <v>Expenditure Reductions (due to C19) - Actual/Forecast</v>
      </c>
      <c r="DH257" s="2156" t="str">
        <f>'B3 - COVID-19'!C255</f>
        <v xml:space="preserve"> </v>
      </c>
      <c r="DI257" s="2157">
        <f>'B3 - COVID-19'!D255</f>
        <v>0</v>
      </c>
      <c r="DJ257" s="2157">
        <f>'B3 - COVID-19'!E255</f>
        <v>0</v>
      </c>
      <c r="DK257" s="2157">
        <f>'B3 - COVID-19'!F255</f>
        <v>0</v>
      </c>
      <c r="DL257" s="2157">
        <f>'B3 - COVID-19'!G255</f>
        <v>0</v>
      </c>
      <c r="DM257" s="2157">
        <f>'B3 - COVID-19'!H255</f>
        <v>0</v>
      </c>
      <c r="DN257" s="2157">
        <f>'B3 - COVID-19'!I255</f>
        <v>0</v>
      </c>
      <c r="DO257" s="2157">
        <f>'B3 - COVID-19'!J255</f>
        <v>0</v>
      </c>
      <c r="DP257" s="2157">
        <f>'B3 - COVID-19'!K255</f>
        <v>0</v>
      </c>
      <c r="DQ257" s="2157">
        <f>'B3 - COVID-19'!L255</f>
        <v>0</v>
      </c>
      <c r="DR257" s="2157">
        <f>'B3 - COVID-19'!M255</f>
        <v>0</v>
      </c>
      <c r="DS257" s="2158">
        <f>'B3 - COVID-19'!N255</f>
        <v>0</v>
      </c>
      <c r="DT257" s="2156">
        <f>'B3 - COVID-19'!O255</f>
        <v>0</v>
      </c>
      <c r="DU257" s="2158">
        <f>'B3 - COVID-19'!P255</f>
        <v>0</v>
      </c>
    </row>
    <row r="258" spans="110:125" ht="20" customHeight="1">
      <c r="DF258" s="2151">
        <f>'B3 - COVID-19'!A256</f>
        <v>219</v>
      </c>
      <c r="DG258" s="2172" t="str">
        <f>'B3 - COVID-19'!B256</f>
        <v>Reduction of non pay costs due to reduced elective activity</v>
      </c>
      <c r="DH258" s="1476">
        <f>'B3 - COVID-19'!C256</f>
        <v>0</v>
      </c>
      <c r="DI258" s="1473">
        <f>'B3 - COVID-19'!D256</f>
        <v>0</v>
      </c>
      <c r="DJ258" s="1473">
        <f>'B3 - COVID-19'!E256</f>
        <v>0</v>
      </c>
      <c r="DK258" s="1473">
        <f>'B3 - COVID-19'!F256</f>
        <v>0</v>
      </c>
      <c r="DL258" s="1473">
        <f>'B3 - COVID-19'!G256</f>
        <v>0</v>
      </c>
      <c r="DM258" s="1473">
        <f>'B3 - COVID-19'!H256</f>
        <v>0</v>
      </c>
      <c r="DN258" s="1473">
        <f>'B3 - COVID-19'!I256</f>
        <v>0</v>
      </c>
      <c r="DO258" s="1473">
        <f>'B3 - COVID-19'!J256</f>
        <v>0</v>
      </c>
      <c r="DP258" s="1473">
        <f>'B3 - COVID-19'!K256</f>
        <v>0</v>
      </c>
      <c r="DQ258" s="1473">
        <f>'B3 - COVID-19'!L256</f>
        <v>0</v>
      </c>
      <c r="DR258" s="1473">
        <f>'B3 - COVID-19'!M256</f>
        <v>0</v>
      </c>
      <c r="DS258" s="2755">
        <f>'B3 - COVID-19'!N256</f>
        <v>0</v>
      </c>
      <c r="DT258" s="2087">
        <f>'B3 - COVID-19'!O256</f>
        <v>0</v>
      </c>
      <c r="DU258" s="2088">
        <f>'B3 - COVID-19'!P256</f>
        <v>0</v>
      </c>
    </row>
    <row r="259" spans="110:125" ht="20" customHeight="1">
      <c r="DF259" s="2151">
        <f>'B3 - COVID-19'!A257</f>
        <v>220</v>
      </c>
      <c r="DG259" s="2172" t="str">
        <f>'B3 - COVID-19'!B257</f>
        <v>Reduction of outsourcing costs due to reduced planned activity</v>
      </c>
      <c r="DH259" s="1476">
        <f>'B3 - COVID-19'!C257</f>
        <v>0</v>
      </c>
      <c r="DI259" s="1473">
        <f>'B3 - COVID-19'!D257</f>
        <v>0</v>
      </c>
      <c r="DJ259" s="1473">
        <f>'B3 - COVID-19'!E257</f>
        <v>0</v>
      </c>
      <c r="DK259" s="1473">
        <f>'B3 - COVID-19'!F257</f>
        <v>0</v>
      </c>
      <c r="DL259" s="1473">
        <f>'B3 - COVID-19'!G257</f>
        <v>0</v>
      </c>
      <c r="DM259" s="1473">
        <f>'B3 - COVID-19'!H257</f>
        <v>0</v>
      </c>
      <c r="DN259" s="1473">
        <f>'B3 - COVID-19'!I257</f>
        <v>0</v>
      </c>
      <c r="DO259" s="1473">
        <f>'B3 - COVID-19'!J257</f>
        <v>0</v>
      </c>
      <c r="DP259" s="1473">
        <f>'B3 - COVID-19'!K257</f>
        <v>0</v>
      </c>
      <c r="DQ259" s="1473">
        <f>'B3 - COVID-19'!L257</f>
        <v>0</v>
      </c>
      <c r="DR259" s="1473">
        <f>'B3 - COVID-19'!M257</f>
        <v>0</v>
      </c>
      <c r="DS259" s="1480">
        <f>'B3 - COVID-19'!N257</f>
        <v>0</v>
      </c>
      <c r="DT259" s="2087">
        <f>'B3 - COVID-19'!O257</f>
        <v>0</v>
      </c>
      <c r="DU259" s="2088">
        <f>'B3 - COVID-19'!P257</f>
        <v>0</v>
      </c>
    </row>
    <row r="260" spans="110:125" ht="20" customHeight="1">
      <c r="DF260" s="2151">
        <f>'B3 - COVID-19'!A258</f>
        <v>221</v>
      </c>
      <c r="DG260" s="2172" t="str">
        <f>'B3 - COVID-19'!B258</f>
        <v>WHSSC C-19 Slippage (as advised by WHSSC)</v>
      </c>
      <c r="DH260" s="1476">
        <f>'B3 - COVID-19'!C258</f>
        <v>0</v>
      </c>
      <c r="DI260" s="1473">
        <f>'B3 - COVID-19'!D258</f>
        <v>0</v>
      </c>
      <c r="DJ260" s="1473">
        <f>'B3 - COVID-19'!E258</f>
        <v>0</v>
      </c>
      <c r="DK260" s="1473">
        <f>'B3 - COVID-19'!F258</f>
        <v>0</v>
      </c>
      <c r="DL260" s="1473">
        <f>'B3 - COVID-19'!G258</f>
        <v>0</v>
      </c>
      <c r="DM260" s="1473">
        <f>'B3 - COVID-19'!H258</f>
        <v>0</v>
      </c>
      <c r="DN260" s="1473">
        <f>'B3 - COVID-19'!I258</f>
        <v>0</v>
      </c>
      <c r="DO260" s="1473">
        <f>'B3 - COVID-19'!J258</f>
        <v>0</v>
      </c>
      <c r="DP260" s="1473">
        <f>'B3 - COVID-19'!K258</f>
        <v>0</v>
      </c>
      <c r="DQ260" s="1473">
        <f>'B3 - COVID-19'!L258</f>
        <v>0</v>
      </c>
      <c r="DR260" s="1473">
        <f>'B3 - COVID-19'!M258</f>
        <v>0</v>
      </c>
      <c r="DS260" s="1480">
        <f>'B3 - COVID-19'!N258</f>
        <v>0</v>
      </c>
      <c r="DT260" s="2087">
        <f>'B3 - COVID-19'!O258</f>
        <v>0</v>
      </c>
      <c r="DU260" s="2088">
        <f>'B3 - COVID-19'!P258</f>
        <v>0</v>
      </c>
    </row>
    <row r="261" spans="110:125" ht="20" customHeight="1">
      <c r="DF261" s="2151">
        <f>'B3 - COVID-19'!A259</f>
        <v>222</v>
      </c>
      <c r="DG261" s="2754" t="str">
        <f>'B3 - COVID-19'!B259</f>
        <v>Other (please specify):</v>
      </c>
      <c r="DH261" s="1476">
        <f>'B3 - COVID-19'!C259</f>
        <v>0</v>
      </c>
      <c r="DI261" s="1473">
        <f>'B3 - COVID-19'!D259</f>
        <v>0</v>
      </c>
      <c r="DJ261" s="1473">
        <f>'B3 - COVID-19'!E259</f>
        <v>0</v>
      </c>
      <c r="DK261" s="1473">
        <f>'B3 - COVID-19'!F259</f>
        <v>0</v>
      </c>
      <c r="DL261" s="1473">
        <f>'B3 - COVID-19'!G259</f>
        <v>0</v>
      </c>
      <c r="DM261" s="1473">
        <f>'B3 - COVID-19'!H259</f>
        <v>0</v>
      </c>
      <c r="DN261" s="1473">
        <f>'B3 - COVID-19'!I259</f>
        <v>0</v>
      </c>
      <c r="DO261" s="1473">
        <f>'B3 - COVID-19'!J259</f>
        <v>0</v>
      </c>
      <c r="DP261" s="1473">
        <f>'B3 - COVID-19'!K259</f>
        <v>0</v>
      </c>
      <c r="DQ261" s="1473">
        <f>'B3 - COVID-19'!L259</f>
        <v>0</v>
      </c>
      <c r="DR261" s="1473">
        <f>'B3 - COVID-19'!M259</f>
        <v>0</v>
      </c>
      <c r="DS261" s="1480">
        <f>'B3 - COVID-19'!N259</f>
        <v>0</v>
      </c>
      <c r="DT261" s="2087">
        <f>'B3 - COVID-19'!O259</f>
        <v>0</v>
      </c>
      <c r="DU261" s="2088">
        <f>'B3 - COVID-19'!P259</f>
        <v>0</v>
      </c>
    </row>
    <row r="262" spans="110:125" ht="20" customHeight="1">
      <c r="DF262" s="2151">
        <f>'B3 - COVID-19'!A260</f>
        <v>223</v>
      </c>
      <c r="DG262" s="2754" t="str">
        <f>'B3 - COVID-19'!B260</f>
        <v xml:space="preserve"> </v>
      </c>
      <c r="DH262" s="1476">
        <f>'B3 - COVID-19'!C260</f>
        <v>0</v>
      </c>
      <c r="DI262" s="1473">
        <f>'B3 - COVID-19'!D260</f>
        <v>0</v>
      </c>
      <c r="DJ262" s="1473">
        <f>'B3 - COVID-19'!E260</f>
        <v>0</v>
      </c>
      <c r="DK262" s="1473">
        <f>'B3 - COVID-19'!F260</f>
        <v>0</v>
      </c>
      <c r="DL262" s="1473">
        <f>'B3 - COVID-19'!G260</f>
        <v>0</v>
      </c>
      <c r="DM262" s="1473">
        <f>'B3 - COVID-19'!H260</f>
        <v>0</v>
      </c>
      <c r="DN262" s="1473">
        <f>'B3 - COVID-19'!I260</f>
        <v>0</v>
      </c>
      <c r="DO262" s="1473">
        <f>'B3 - COVID-19'!J260</f>
        <v>0</v>
      </c>
      <c r="DP262" s="1473">
        <f>'B3 - COVID-19'!K260</f>
        <v>0</v>
      </c>
      <c r="DQ262" s="1473">
        <f>'B3 - COVID-19'!L260</f>
        <v>0</v>
      </c>
      <c r="DR262" s="1473">
        <f>'B3 - COVID-19'!M260</f>
        <v>0</v>
      </c>
      <c r="DS262" s="1480">
        <f>'B3 - COVID-19'!N260</f>
        <v>0</v>
      </c>
      <c r="DT262" s="2087">
        <f>'B3 - COVID-19'!O260</f>
        <v>0</v>
      </c>
      <c r="DU262" s="2088">
        <f>'B3 - COVID-19'!P260</f>
        <v>0</v>
      </c>
    </row>
    <row r="263" spans="110:125" ht="20" customHeight="1">
      <c r="DF263" s="2151">
        <f>'B3 - COVID-19'!A261</f>
        <v>224</v>
      </c>
      <c r="DG263" s="2754">
        <f>'B3 - COVID-19'!B261</f>
        <v>0</v>
      </c>
      <c r="DH263" s="1476">
        <f>'B3 - COVID-19'!C261</f>
        <v>0</v>
      </c>
      <c r="DI263" s="1473">
        <f>'B3 - COVID-19'!D261</f>
        <v>0</v>
      </c>
      <c r="DJ263" s="1473">
        <f>'B3 - COVID-19'!E261</f>
        <v>0</v>
      </c>
      <c r="DK263" s="1473">
        <f>'B3 - COVID-19'!F261</f>
        <v>0</v>
      </c>
      <c r="DL263" s="1473">
        <f>'B3 - COVID-19'!G261</f>
        <v>0</v>
      </c>
      <c r="DM263" s="1473">
        <f>'B3 - COVID-19'!H261</f>
        <v>0</v>
      </c>
      <c r="DN263" s="1473">
        <f>'B3 - COVID-19'!I261</f>
        <v>0</v>
      </c>
      <c r="DO263" s="1473">
        <f>'B3 - COVID-19'!J261</f>
        <v>0</v>
      </c>
      <c r="DP263" s="1473">
        <f>'B3 - COVID-19'!K261</f>
        <v>0</v>
      </c>
      <c r="DQ263" s="1473">
        <f>'B3 - COVID-19'!L261</f>
        <v>0</v>
      </c>
      <c r="DR263" s="1473">
        <f>'B3 - COVID-19'!M261</f>
        <v>0</v>
      </c>
      <c r="DS263" s="1480">
        <f>'B3 - COVID-19'!N261</f>
        <v>0</v>
      </c>
      <c r="DT263" s="2087">
        <f>'B3 - COVID-19'!O261</f>
        <v>0</v>
      </c>
      <c r="DU263" s="2088">
        <f>'B3 - COVID-19'!P261</f>
        <v>0</v>
      </c>
    </row>
    <row r="264" spans="110:125" ht="20" customHeight="1">
      <c r="DF264" s="2151">
        <f>'B3 - COVID-19'!A262</f>
        <v>225</v>
      </c>
      <c r="DG264" s="2754">
        <f>'B3 - COVID-19'!B262</f>
        <v>0</v>
      </c>
      <c r="DH264" s="1476">
        <f>'B3 - COVID-19'!C262</f>
        <v>0</v>
      </c>
      <c r="DI264" s="1473">
        <f>'B3 - COVID-19'!D262</f>
        <v>0</v>
      </c>
      <c r="DJ264" s="1473">
        <f>'B3 - COVID-19'!E262</f>
        <v>0</v>
      </c>
      <c r="DK264" s="1473">
        <f>'B3 - COVID-19'!F262</f>
        <v>0</v>
      </c>
      <c r="DL264" s="1473">
        <f>'B3 - COVID-19'!G262</f>
        <v>0</v>
      </c>
      <c r="DM264" s="1473">
        <f>'B3 - COVID-19'!H262</f>
        <v>0</v>
      </c>
      <c r="DN264" s="1473">
        <f>'B3 - COVID-19'!I262</f>
        <v>0</v>
      </c>
      <c r="DO264" s="1473">
        <f>'B3 - COVID-19'!J262</f>
        <v>0</v>
      </c>
      <c r="DP264" s="1473">
        <f>'B3 - COVID-19'!K262</f>
        <v>0</v>
      </c>
      <c r="DQ264" s="1473">
        <f>'B3 - COVID-19'!L262</f>
        <v>0</v>
      </c>
      <c r="DR264" s="1473">
        <f>'B3 - COVID-19'!M262</f>
        <v>0</v>
      </c>
      <c r="DS264" s="1480">
        <f>'B3 - COVID-19'!N262</f>
        <v>0</v>
      </c>
      <c r="DT264" s="2087">
        <f>'B3 - COVID-19'!O262</f>
        <v>0</v>
      </c>
      <c r="DU264" s="2088">
        <f>'B3 - COVID-19'!P262</f>
        <v>0</v>
      </c>
    </row>
    <row r="265" spans="110:125" ht="20" customHeight="1">
      <c r="DF265" s="2151">
        <f>'B3 - COVID-19'!A263</f>
        <v>226</v>
      </c>
      <c r="DG265" s="2754">
        <f>'B3 - COVID-19'!B263</f>
        <v>0</v>
      </c>
      <c r="DH265" s="1476">
        <f>'B3 - COVID-19'!C263</f>
        <v>0</v>
      </c>
      <c r="DI265" s="1473">
        <f>'B3 - COVID-19'!D263</f>
        <v>0</v>
      </c>
      <c r="DJ265" s="1473">
        <f>'B3 - COVID-19'!E263</f>
        <v>0</v>
      </c>
      <c r="DK265" s="1473">
        <f>'B3 - COVID-19'!F263</f>
        <v>0</v>
      </c>
      <c r="DL265" s="1473">
        <f>'B3 - COVID-19'!G263</f>
        <v>0</v>
      </c>
      <c r="DM265" s="1473">
        <f>'B3 - COVID-19'!H263</f>
        <v>0</v>
      </c>
      <c r="DN265" s="1473">
        <f>'B3 - COVID-19'!I263</f>
        <v>0</v>
      </c>
      <c r="DO265" s="1473">
        <f>'B3 - COVID-19'!J263</f>
        <v>0</v>
      </c>
      <c r="DP265" s="1473">
        <f>'B3 - COVID-19'!K263</f>
        <v>0</v>
      </c>
      <c r="DQ265" s="1473">
        <f>'B3 - COVID-19'!L263</f>
        <v>0</v>
      </c>
      <c r="DR265" s="1473">
        <f>'B3 - COVID-19'!M263</f>
        <v>0</v>
      </c>
      <c r="DS265" s="1480">
        <f>'B3 - COVID-19'!N263</f>
        <v>0</v>
      </c>
      <c r="DT265" s="2087">
        <f>'B3 - COVID-19'!O263</f>
        <v>0</v>
      </c>
      <c r="DU265" s="2088">
        <f>'B3 - COVID-19'!P263</f>
        <v>0</v>
      </c>
    </row>
    <row r="266" spans="110:125" ht="20" customHeight="1" thickBot="1">
      <c r="DF266" s="2153">
        <f>'B3 - COVID-19'!A264</f>
        <v>227</v>
      </c>
      <c r="DG266" s="2753" t="str">
        <f>'B3 - COVID-19'!B264</f>
        <v xml:space="preserve"> </v>
      </c>
      <c r="DH266" s="1477">
        <f>'B3 - COVID-19'!C264</f>
        <v>0</v>
      </c>
      <c r="DI266" s="1472">
        <f>'B3 - COVID-19'!D264</f>
        <v>0</v>
      </c>
      <c r="DJ266" s="1472">
        <f>'B3 - COVID-19'!E264</f>
        <v>0</v>
      </c>
      <c r="DK266" s="1472">
        <f>'B3 - COVID-19'!F264</f>
        <v>0</v>
      </c>
      <c r="DL266" s="1472">
        <f>'B3 - COVID-19'!G264</f>
        <v>0</v>
      </c>
      <c r="DM266" s="1472">
        <f>'B3 - COVID-19'!H264</f>
        <v>0</v>
      </c>
      <c r="DN266" s="1472">
        <f>'B3 - COVID-19'!I264</f>
        <v>0</v>
      </c>
      <c r="DO266" s="1472">
        <f>'B3 - COVID-19'!J264</f>
        <v>0</v>
      </c>
      <c r="DP266" s="1472">
        <f>'B3 - COVID-19'!K264</f>
        <v>0</v>
      </c>
      <c r="DQ266" s="1472">
        <f>'B3 - COVID-19'!L264</f>
        <v>0</v>
      </c>
      <c r="DR266" s="1472">
        <f>'B3 - COVID-19'!M264</f>
        <v>0</v>
      </c>
      <c r="DS266" s="1481">
        <f>'B3 - COVID-19'!N264</f>
        <v>0</v>
      </c>
      <c r="DT266" s="1470">
        <f>'B3 - COVID-19'!O264</f>
        <v>0</v>
      </c>
      <c r="DU266" s="1471">
        <f>'B3 - COVID-19'!P264</f>
        <v>0</v>
      </c>
    </row>
    <row r="267" spans="110:125" ht="20" customHeight="1" thickBot="1">
      <c r="DF267" s="2161">
        <f>'B3 - COVID-19'!A265</f>
        <v>228</v>
      </c>
      <c r="DG267" s="2173" t="str">
        <f>'B3 - COVID-19'!B265</f>
        <v>TOTAL EXPENDITURE REDUCTION</v>
      </c>
      <c r="DH267" s="1487">
        <f>'B3 - COVID-19'!C265</f>
        <v>0</v>
      </c>
      <c r="DI267" s="1487">
        <f>'B3 - COVID-19'!D265</f>
        <v>0</v>
      </c>
      <c r="DJ267" s="1487">
        <f>'B3 - COVID-19'!E265</f>
        <v>0</v>
      </c>
      <c r="DK267" s="1487">
        <f>'B3 - COVID-19'!F265</f>
        <v>0</v>
      </c>
      <c r="DL267" s="1487">
        <f>'B3 - COVID-19'!G265</f>
        <v>0</v>
      </c>
      <c r="DM267" s="1487">
        <f>'B3 - COVID-19'!H265</f>
        <v>0</v>
      </c>
      <c r="DN267" s="1487">
        <f>'B3 - COVID-19'!I265</f>
        <v>0</v>
      </c>
      <c r="DO267" s="1487">
        <f>'B3 - COVID-19'!J265</f>
        <v>0</v>
      </c>
      <c r="DP267" s="1487">
        <f>'B3 - COVID-19'!K265</f>
        <v>0</v>
      </c>
      <c r="DQ267" s="1487">
        <f>'B3 - COVID-19'!L265</f>
        <v>0</v>
      </c>
      <c r="DR267" s="1487">
        <f>'B3 - COVID-19'!M265</f>
        <v>0</v>
      </c>
      <c r="DS267" s="1487">
        <f>'B3 - COVID-19'!N265</f>
        <v>0</v>
      </c>
      <c r="DT267" s="1487">
        <f>'B3 - COVID-19'!O265</f>
        <v>0</v>
      </c>
      <c r="DU267" s="2091">
        <f>'B3 - COVID-19'!P265</f>
        <v>0</v>
      </c>
    </row>
    <row r="268" spans="110:125" ht="20" customHeight="1">
      <c r="DF268" s="85"/>
      <c r="DG268" s="85"/>
      <c r="DH268" s="2164"/>
      <c r="DI268" s="2164"/>
      <c r="DJ268" s="2164"/>
      <c r="DK268" s="2164"/>
      <c r="DL268" s="2164"/>
      <c r="DM268" s="2164"/>
      <c r="DN268" s="2164"/>
      <c r="DO268" s="2164"/>
      <c r="DP268" s="2164"/>
      <c r="DQ268" s="2164"/>
      <c r="DR268" s="2164"/>
      <c r="DS268" s="2164"/>
      <c r="DT268" s="85"/>
      <c r="DU268" s="660"/>
    </row>
    <row r="269" spans="110:125" ht="20" customHeight="1" thickBot="1">
      <c r="DF269" s="1445" t="str">
        <f>'B3 - COVID-19'!A267</f>
        <v>D - In Year Slippage on Planned Investments/Repurposing of Developmental Initiatives due to C19</v>
      </c>
      <c r="DG269" s="85"/>
      <c r="DH269" s="85"/>
      <c r="DI269" s="85"/>
      <c r="DJ269" s="85"/>
      <c r="DK269" s="85"/>
      <c r="DL269" s="85"/>
      <c r="DM269" s="85"/>
      <c r="DN269" s="85"/>
      <c r="DO269" s="85"/>
      <c r="DP269" s="85"/>
      <c r="DQ269" s="85"/>
      <c r="DR269" s="85"/>
      <c r="DS269" s="85"/>
      <c r="DT269" s="85"/>
      <c r="DU269" s="660"/>
    </row>
    <row r="270" spans="110:125" ht="20" customHeight="1" thickBot="1">
      <c r="DF270" s="105"/>
      <c r="DG270" s="105"/>
      <c r="DH270" s="1370">
        <f>'B3 - COVID-19'!C268</f>
        <v>1</v>
      </c>
      <c r="DI270" s="1356">
        <f>'B3 - COVID-19'!D268</f>
        <v>2</v>
      </c>
      <c r="DJ270" s="1356">
        <f>'B3 - COVID-19'!E268</f>
        <v>3</v>
      </c>
      <c r="DK270" s="1356">
        <f>'B3 - COVID-19'!F268</f>
        <v>4</v>
      </c>
      <c r="DL270" s="1356">
        <f>'B3 - COVID-19'!G268</f>
        <v>5</v>
      </c>
      <c r="DM270" s="1356">
        <f>'B3 - COVID-19'!H268</f>
        <v>6</v>
      </c>
      <c r="DN270" s="1356">
        <f>'B3 - COVID-19'!I268</f>
        <v>7</v>
      </c>
      <c r="DO270" s="1356">
        <f>'B3 - COVID-19'!J268</f>
        <v>8</v>
      </c>
      <c r="DP270" s="1356">
        <f>'B3 - COVID-19'!K268</f>
        <v>9</v>
      </c>
      <c r="DQ270" s="1356">
        <f>'B3 - COVID-19'!L268</f>
        <v>10</v>
      </c>
      <c r="DR270" s="1356">
        <f>'B3 - COVID-19'!M268</f>
        <v>11</v>
      </c>
      <c r="DS270" s="1357">
        <f>'B3 - COVID-19'!N268</f>
        <v>12</v>
      </c>
      <c r="DT270" s="1344">
        <f>'B3 - COVID-19'!O268</f>
        <v>0</v>
      </c>
      <c r="DU270" s="1345">
        <f>'B3 - COVID-19'!P268</f>
        <v>0</v>
      </c>
    </row>
    <row r="271" spans="110:125" ht="20" customHeight="1" thickBot="1">
      <c r="DF271" s="105"/>
      <c r="DG271" s="1457"/>
      <c r="DH271" s="1372" t="str">
        <f>'B3 - COVID-19'!C269</f>
        <v>Apr</v>
      </c>
      <c r="DI271" s="1437" t="str">
        <f>'B3 - COVID-19'!D269</f>
        <v>May</v>
      </c>
      <c r="DJ271" s="1437" t="str">
        <f>'B3 - COVID-19'!E269</f>
        <v>Jun</v>
      </c>
      <c r="DK271" s="1437" t="str">
        <f>'B3 - COVID-19'!F269</f>
        <v>Jul</v>
      </c>
      <c r="DL271" s="1437" t="str">
        <f>'B3 - COVID-19'!G269</f>
        <v>Aug</v>
      </c>
      <c r="DM271" s="1437" t="str">
        <f>'B3 - COVID-19'!H269</f>
        <v>Sep</v>
      </c>
      <c r="DN271" s="1437" t="str">
        <f>'B3 - COVID-19'!I269</f>
        <v>Oct</v>
      </c>
      <c r="DO271" s="1437" t="str">
        <f>'B3 - COVID-19'!J269</f>
        <v>Nov</v>
      </c>
      <c r="DP271" s="1437" t="str">
        <f>'B3 - COVID-19'!K269</f>
        <v>Dec</v>
      </c>
      <c r="DQ271" s="1437" t="str">
        <f>'B3 - COVID-19'!L269</f>
        <v>Jan</v>
      </c>
      <c r="DR271" s="1437" t="str">
        <f>'B3 - COVID-19'!M269</f>
        <v>Feb</v>
      </c>
      <c r="DS271" s="1385" t="str">
        <f>'B3 - COVID-19'!N269</f>
        <v>Mar</v>
      </c>
      <c r="DT271" s="2174" t="str">
        <f>'B3 - COVID-19'!O269</f>
        <v>Total YTD</v>
      </c>
      <c r="DU271" s="1361" t="str">
        <f>'B3 - COVID-19'!P269</f>
        <v>Forecast year-end position</v>
      </c>
    </row>
    <row r="272" spans="110:125" ht="20" customHeight="1" thickBot="1">
      <c r="DF272" s="2168" t="str">
        <f>'B3 - COVID-19'!A270</f>
        <v xml:space="preserve"> </v>
      </c>
      <c r="DG272" s="2169" t="str">
        <f>'B3 - COVID-19'!B270</f>
        <v>Enter as Negative values</v>
      </c>
      <c r="DH272" s="1438" t="str">
        <f>'B3 - COVID-19'!C270</f>
        <v>£'000</v>
      </c>
      <c r="DI272" s="1374" t="str">
        <f>'B3 - COVID-19'!D270</f>
        <v>£'000</v>
      </c>
      <c r="DJ272" s="1374" t="str">
        <f>'B3 - COVID-19'!E270</f>
        <v>£'000</v>
      </c>
      <c r="DK272" s="1374" t="str">
        <f>'B3 - COVID-19'!F270</f>
        <v>£'000</v>
      </c>
      <c r="DL272" s="1374" t="str">
        <f>'B3 - COVID-19'!G270</f>
        <v>£'000</v>
      </c>
      <c r="DM272" s="1374" t="str">
        <f>'B3 - COVID-19'!H270</f>
        <v>£'000</v>
      </c>
      <c r="DN272" s="1374" t="str">
        <f>'B3 - COVID-19'!I270</f>
        <v>£'000</v>
      </c>
      <c r="DO272" s="1374" t="str">
        <f>'B3 - COVID-19'!J270</f>
        <v>£'000</v>
      </c>
      <c r="DP272" s="1374" t="str">
        <f>'B3 - COVID-19'!K270</f>
        <v>£'000</v>
      </c>
      <c r="DQ272" s="1374" t="str">
        <f>'B3 - COVID-19'!L270</f>
        <v>£'000</v>
      </c>
      <c r="DR272" s="1374" t="str">
        <f>'B3 - COVID-19'!M270</f>
        <v>£'000</v>
      </c>
      <c r="DS272" s="1387" t="str">
        <f>'B3 - COVID-19'!N270</f>
        <v>£'000</v>
      </c>
      <c r="DT272" s="1436" t="str">
        <f>'B3 - COVID-19'!O270</f>
        <v>£'000</v>
      </c>
      <c r="DU272" s="1436" t="str">
        <f>'B3 - COVID-19'!P270</f>
        <v>£'000</v>
      </c>
    </row>
    <row r="273" spans="110:125" ht="20" customHeight="1">
      <c r="DF273" s="2758">
        <f>'B3 - COVID-19'!A271</f>
        <v>229</v>
      </c>
      <c r="DG273" s="2757" t="str">
        <f>'B3 - COVID-19'!B271</f>
        <v>Slippage on Planned Investments/Repurposing of Developmental Initiatives (due to C19) - Actual/Forecast</v>
      </c>
      <c r="DH273" s="2156" t="str">
        <f>'B3 - COVID-19'!C271</f>
        <v xml:space="preserve"> </v>
      </c>
      <c r="DI273" s="2157">
        <f>'B3 - COVID-19'!D271</f>
        <v>0</v>
      </c>
      <c r="DJ273" s="2157">
        <f>'B3 - COVID-19'!E271</f>
        <v>0</v>
      </c>
      <c r="DK273" s="2157">
        <f>'B3 - COVID-19'!F271</f>
        <v>0</v>
      </c>
      <c r="DL273" s="2157">
        <f>'B3 - COVID-19'!G271</f>
        <v>0</v>
      </c>
      <c r="DM273" s="2157">
        <f>'B3 - COVID-19'!H271</f>
        <v>0</v>
      </c>
      <c r="DN273" s="2157">
        <f>'B3 - COVID-19'!I271</f>
        <v>0</v>
      </c>
      <c r="DO273" s="2157">
        <f>'B3 - COVID-19'!J271</f>
        <v>0</v>
      </c>
      <c r="DP273" s="2157">
        <f>'B3 - COVID-19'!K271</f>
        <v>0</v>
      </c>
      <c r="DQ273" s="2157">
        <f>'B3 - COVID-19'!L271</f>
        <v>0</v>
      </c>
      <c r="DR273" s="2157">
        <f>'B3 - COVID-19'!M271</f>
        <v>0</v>
      </c>
      <c r="DS273" s="2158">
        <f>'B3 - COVID-19'!N271</f>
        <v>0</v>
      </c>
      <c r="DT273" s="2156">
        <f>'B3 - COVID-19'!O271</f>
        <v>0</v>
      </c>
      <c r="DU273" s="2158">
        <f>'B3 - COVID-19'!P271</f>
        <v>0</v>
      </c>
    </row>
    <row r="274" spans="110:125" ht="20" customHeight="1">
      <c r="DF274" s="2151">
        <f>'B3 - COVID-19'!A272</f>
        <v>230</v>
      </c>
      <c r="DG274" s="2754" t="str">
        <f>'B3 - COVID-19'!B272</f>
        <v xml:space="preserve"> </v>
      </c>
      <c r="DH274" s="1476">
        <f>'B3 - COVID-19'!C272</f>
        <v>0</v>
      </c>
      <c r="DI274" s="1473">
        <f>'B3 - COVID-19'!D272</f>
        <v>0</v>
      </c>
      <c r="DJ274" s="1473">
        <f>'B3 - COVID-19'!E272</f>
        <v>0</v>
      </c>
      <c r="DK274" s="1473">
        <f>'B3 - COVID-19'!F272</f>
        <v>0</v>
      </c>
      <c r="DL274" s="1473">
        <f>'B3 - COVID-19'!G272</f>
        <v>0</v>
      </c>
      <c r="DM274" s="1473">
        <f>'B3 - COVID-19'!H272</f>
        <v>0</v>
      </c>
      <c r="DN274" s="1473">
        <f>'B3 - COVID-19'!I272</f>
        <v>0</v>
      </c>
      <c r="DO274" s="1473">
        <f>'B3 - COVID-19'!J272</f>
        <v>0</v>
      </c>
      <c r="DP274" s="1473">
        <f>'B3 - COVID-19'!K272</f>
        <v>0</v>
      </c>
      <c r="DQ274" s="1473">
        <f>'B3 - COVID-19'!L272</f>
        <v>0</v>
      </c>
      <c r="DR274" s="1473">
        <f>'B3 - COVID-19'!M272</f>
        <v>0</v>
      </c>
      <c r="DS274" s="2755">
        <f>'B3 - COVID-19'!N272</f>
        <v>0</v>
      </c>
      <c r="DT274" s="2087">
        <f>'B3 - COVID-19'!O272</f>
        <v>0</v>
      </c>
      <c r="DU274" s="2088">
        <f>'B3 - COVID-19'!P272</f>
        <v>0</v>
      </c>
    </row>
    <row r="275" spans="110:125" ht="20" customHeight="1">
      <c r="DF275" s="2151">
        <f>'B3 - COVID-19'!A273</f>
        <v>231</v>
      </c>
      <c r="DG275" s="2754">
        <f>'B3 - COVID-19'!B273</f>
        <v>0</v>
      </c>
      <c r="DH275" s="1476">
        <f>'B3 - COVID-19'!C273</f>
        <v>0</v>
      </c>
      <c r="DI275" s="1473">
        <f>'B3 - COVID-19'!D273</f>
        <v>0</v>
      </c>
      <c r="DJ275" s="1473">
        <f>'B3 - COVID-19'!E273</f>
        <v>0</v>
      </c>
      <c r="DK275" s="1473">
        <f>'B3 - COVID-19'!F273</f>
        <v>0</v>
      </c>
      <c r="DL275" s="1473">
        <f>'B3 - COVID-19'!G273</f>
        <v>0</v>
      </c>
      <c r="DM275" s="1473">
        <f>'B3 - COVID-19'!H273</f>
        <v>0</v>
      </c>
      <c r="DN275" s="1473">
        <f>'B3 - COVID-19'!I273</f>
        <v>0</v>
      </c>
      <c r="DO275" s="1473">
        <f>'B3 - COVID-19'!J273</f>
        <v>0</v>
      </c>
      <c r="DP275" s="1473">
        <f>'B3 - COVID-19'!K273</f>
        <v>0</v>
      </c>
      <c r="DQ275" s="1473">
        <f>'B3 - COVID-19'!L273</f>
        <v>0</v>
      </c>
      <c r="DR275" s="1473">
        <f>'B3 - COVID-19'!M273</f>
        <v>0</v>
      </c>
      <c r="DS275" s="1480">
        <f>'B3 - COVID-19'!N273</f>
        <v>0</v>
      </c>
      <c r="DT275" s="2087">
        <f>'B3 - COVID-19'!O273</f>
        <v>0</v>
      </c>
      <c r="DU275" s="2088">
        <f>'B3 - COVID-19'!P273</f>
        <v>0</v>
      </c>
    </row>
    <row r="276" spans="110:125" ht="20" customHeight="1">
      <c r="DF276" s="2151">
        <f>'B3 - COVID-19'!A274</f>
        <v>232</v>
      </c>
      <c r="DG276" s="2754">
        <f>'B3 - COVID-19'!B274</f>
        <v>0</v>
      </c>
      <c r="DH276" s="1476">
        <f>'B3 - COVID-19'!C274</f>
        <v>0</v>
      </c>
      <c r="DI276" s="1473">
        <f>'B3 - COVID-19'!D274</f>
        <v>0</v>
      </c>
      <c r="DJ276" s="1473">
        <f>'B3 - COVID-19'!E274</f>
        <v>0</v>
      </c>
      <c r="DK276" s="1473">
        <f>'B3 - COVID-19'!F274</f>
        <v>0</v>
      </c>
      <c r="DL276" s="1473">
        <f>'B3 - COVID-19'!G274</f>
        <v>0</v>
      </c>
      <c r="DM276" s="1473">
        <f>'B3 - COVID-19'!H274</f>
        <v>0</v>
      </c>
      <c r="DN276" s="1473">
        <f>'B3 - COVID-19'!I274</f>
        <v>0</v>
      </c>
      <c r="DO276" s="1473">
        <f>'B3 - COVID-19'!J274</f>
        <v>0</v>
      </c>
      <c r="DP276" s="1473">
        <f>'B3 - COVID-19'!K274</f>
        <v>0</v>
      </c>
      <c r="DQ276" s="1473">
        <f>'B3 - COVID-19'!L274</f>
        <v>0</v>
      </c>
      <c r="DR276" s="1473">
        <f>'B3 - COVID-19'!M274</f>
        <v>0</v>
      </c>
      <c r="DS276" s="1480">
        <f>'B3 - COVID-19'!N274</f>
        <v>0</v>
      </c>
      <c r="DT276" s="2087">
        <f>'B3 - COVID-19'!O274</f>
        <v>0</v>
      </c>
      <c r="DU276" s="2088">
        <f>'B3 - COVID-19'!P274</f>
        <v>0</v>
      </c>
    </row>
    <row r="277" spans="110:125" ht="20" customHeight="1">
      <c r="DF277" s="2151">
        <f>'B3 - COVID-19'!A275</f>
        <v>233</v>
      </c>
      <c r="DG277" s="2754">
        <f>'B3 - COVID-19'!B275</f>
        <v>0</v>
      </c>
      <c r="DH277" s="1476">
        <f>'B3 - COVID-19'!C275</f>
        <v>0</v>
      </c>
      <c r="DI277" s="1473">
        <f>'B3 - COVID-19'!D275</f>
        <v>0</v>
      </c>
      <c r="DJ277" s="1473">
        <f>'B3 - COVID-19'!E275</f>
        <v>0</v>
      </c>
      <c r="DK277" s="1473">
        <f>'B3 - COVID-19'!F275</f>
        <v>0</v>
      </c>
      <c r="DL277" s="1473">
        <f>'B3 - COVID-19'!G275</f>
        <v>0</v>
      </c>
      <c r="DM277" s="1473">
        <f>'B3 - COVID-19'!H275</f>
        <v>0</v>
      </c>
      <c r="DN277" s="1473">
        <f>'B3 - COVID-19'!I275</f>
        <v>0</v>
      </c>
      <c r="DO277" s="1473">
        <f>'B3 - COVID-19'!J275</f>
        <v>0</v>
      </c>
      <c r="DP277" s="1473">
        <f>'B3 - COVID-19'!K275</f>
        <v>0</v>
      </c>
      <c r="DQ277" s="1473">
        <f>'B3 - COVID-19'!L275</f>
        <v>0</v>
      </c>
      <c r="DR277" s="1473">
        <f>'B3 - COVID-19'!M275</f>
        <v>0</v>
      </c>
      <c r="DS277" s="1480">
        <f>'B3 - COVID-19'!N275</f>
        <v>0</v>
      </c>
      <c r="DT277" s="2087">
        <f>'B3 - COVID-19'!O275</f>
        <v>0</v>
      </c>
      <c r="DU277" s="2088">
        <f>'B3 - COVID-19'!P275</f>
        <v>0</v>
      </c>
    </row>
    <row r="278" spans="110:125" ht="20" customHeight="1">
      <c r="DF278" s="2151">
        <f>'B3 - COVID-19'!A276</f>
        <v>234</v>
      </c>
      <c r="DG278" s="2754">
        <f>'B3 - COVID-19'!B276</f>
        <v>0</v>
      </c>
      <c r="DH278" s="1476">
        <f>'B3 - COVID-19'!C276</f>
        <v>0</v>
      </c>
      <c r="DI278" s="1473">
        <f>'B3 - COVID-19'!D276</f>
        <v>0</v>
      </c>
      <c r="DJ278" s="1473">
        <f>'B3 - COVID-19'!E276</f>
        <v>0</v>
      </c>
      <c r="DK278" s="1473">
        <f>'B3 - COVID-19'!F276</f>
        <v>0</v>
      </c>
      <c r="DL278" s="1473">
        <f>'B3 - COVID-19'!G276</f>
        <v>0</v>
      </c>
      <c r="DM278" s="1473">
        <f>'B3 - COVID-19'!H276</f>
        <v>0</v>
      </c>
      <c r="DN278" s="1473">
        <f>'B3 - COVID-19'!I276</f>
        <v>0</v>
      </c>
      <c r="DO278" s="1473">
        <f>'B3 - COVID-19'!J276</f>
        <v>0</v>
      </c>
      <c r="DP278" s="1473">
        <f>'B3 - COVID-19'!K276</f>
        <v>0</v>
      </c>
      <c r="DQ278" s="1473">
        <f>'B3 - COVID-19'!L276</f>
        <v>0</v>
      </c>
      <c r="DR278" s="1473">
        <f>'B3 - COVID-19'!M276</f>
        <v>0</v>
      </c>
      <c r="DS278" s="1480">
        <f>'B3 - COVID-19'!N276</f>
        <v>0</v>
      </c>
      <c r="DT278" s="2087">
        <f>'B3 - COVID-19'!O276</f>
        <v>0</v>
      </c>
      <c r="DU278" s="2088">
        <f>'B3 - COVID-19'!P276</f>
        <v>0</v>
      </c>
    </row>
    <row r="279" spans="110:125" ht="20" customHeight="1">
      <c r="DF279" s="2151">
        <f>'B3 - COVID-19'!A277</f>
        <v>235</v>
      </c>
      <c r="DG279" s="2754">
        <f>'B3 - COVID-19'!B277</f>
        <v>0</v>
      </c>
      <c r="DH279" s="1476">
        <f>'B3 - COVID-19'!C277</f>
        <v>0</v>
      </c>
      <c r="DI279" s="1473">
        <f>'B3 - COVID-19'!D277</f>
        <v>0</v>
      </c>
      <c r="DJ279" s="1473">
        <f>'B3 - COVID-19'!E277</f>
        <v>0</v>
      </c>
      <c r="DK279" s="1473">
        <f>'B3 - COVID-19'!F277</f>
        <v>0</v>
      </c>
      <c r="DL279" s="1473">
        <f>'B3 - COVID-19'!G277</f>
        <v>0</v>
      </c>
      <c r="DM279" s="1473">
        <f>'B3 - COVID-19'!H277</f>
        <v>0</v>
      </c>
      <c r="DN279" s="1473">
        <f>'B3 - COVID-19'!I277</f>
        <v>0</v>
      </c>
      <c r="DO279" s="1473">
        <f>'B3 - COVID-19'!J277</f>
        <v>0</v>
      </c>
      <c r="DP279" s="1473">
        <f>'B3 - COVID-19'!K277</f>
        <v>0</v>
      </c>
      <c r="DQ279" s="1473">
        <f>'B3 - COVID-19'!L277</f>
        <v>0</v>
      </c>
      <c r="DR279" s="1473">
        <f>'B3 - COVID-19'!M277</f>
        <v>0</v>
      </c>
      <c r="DS279" s="1480">
        <f>'B3 - COVID-19'!N277</f>
        <v>0</v>
      </c>
      <c r="DT279" s="2087">
        <f>'B3 - COVID-19'!O277</f>
        <v>0</v>
      </c>
      <c r="DU279" s="2088">
        <f>'B3 - COVID-19'!P277</f>
        <v>0</v>
      </c>
    </row>
    <row r="280" spans="110:125" ht="20" customHeight="1">
      <c r="DF280" s="2151">
        <f>'B3 - COVID-19'!A278</f>
        <v>236</v>
      </c>
      <c r="DG280" s="2754">
        <f>'B3 - COVID-19'!B278</f>
        <v>0</v>
      </c>
      <c r="DH280" s="1476">
        <f>'B3 - COVID-19'!C278</f>
        <v>0</v>
      </c>
      <c r="DI280" s="1473">
        <f>'B3 - COVID-19'!D278</f>
        <v>0</v>
      </c>
      <c r="DJ280" s="1473">
        <f>'B3 - COVID-19'!E278</f>
        <v>0</v>
      </c>
      <c r="DK280" s="1473">
        <f>'B3 - COVID-19'!F278</f>
        <v>0</v>
      </c>
      <c r="DL280" s="1473">
        <f>'B3 - COVID-19'!G278</f>
        <v>0</v>
      </c>
      <c r="DM280" s="1473">
        <f>'B3 - COVID-19'!H278</f>
        <v>0</v>
      </c>
      <c r="DN280" s="1473">
        <f>'B3 - COVID-19'!I278</f>
        <v>0</v>
      </c>
      <c r="DO280" s="1473">
        <f>'B3 - COVID-19'!J278</f>
        <v>0</v>
      </c>
      <c r="DP280" s="1473">
        <f>'B3 - COVID-19'!K278</f>
        <v>0</v>
      </c>
      <c r="DQ280" s="1473">
        <f>'B3 - COVID-19'!L278</f>
        <v>0</v>
      </c>
      <c r="DR280" s="1473">
        <f>'B3 - COVID-19'!M278</f>
        <v>0</v>
      </c>
      <c r="DS280" s="1480">
        <f>'B3 - COVID-19'!N278</f>
        <v>0</v>
      </c>
      <c r="DT280" s="2087">
        <f>'B3 - COVID-19'!O278</f>
        <v>0</v>
      </c>
      <c r="DU280" s="2088">
        <f>'B3 - COVID-19'!P278</f>
        <v>0</v>
      </c>
    </row>
    <row r="281" spans="110:125" ht="20" customHeight="1">
      <c r="DF281" s="2151">
        <f>'B3 - COVID-19'!A279</f>
        <v>237</v>
      </c>
      <c r="DG281" s="2754">
        <f>'B3 - COVID-19'!B279</f>
        <v>0</v>
      </c>
      <c r="DH281" s="1476">
        <f>'B3 - COVID-19'!C279</f>
        <v>0</v>
      </c>
      <c r="DI281" s="1473">
        <f>'B3 - COVID-19'!D279</f>
        <v>0</v>
      </c>
      <c r="DJ281" s="1473">
        <f>'B3 - COVID-19'!E279</f>
        <v>0</v>
      </c>
      <c r="DK281" s="1473">
        <f>'B3 - COVID-19'!F279</f>
        <v>0</v>
      </c>
      <c r="DL281" s="1473">
        <f>'B3 - COVID-19'!G279</f>
        <v>0</v>
      </c>
      <c r="DM281" s="1473">
        <f>'B3 - COVID-19'!H279</f>
        <v>0</v>
      </c>
      <c r="DN281" s="1473">
        <f>'B3 - COVID-19'!I279</f>
        <v>0</v>
      </c>
      <c r="DO281" s="1473">
        <f>'B3 - COVID-19'!J279</f>
        <v>0</v>
      </c>
      <c r="DP281" s="1473">
        <f>'B3 - COVID-19'!K279</f>
        <v>0</v>
      </c>
      <c r="DQ281" s="1473">
        <f>'B3 - COVID-19'!L279</f>
        <v>0</v>
      </c>
      <c r="DR281" s="1473">
        <f>'B3 - COVID-19'!M279</f>
        <v>0</v>
      </c>
      <c r="DS281" s="1480">
        <f>'B3 - COVID-19'!N279</f>
        <v>0</v>
      </c>
      <c r="DT281" s="2087">
        <f>'B3 - COVID-19'!O279</f>
        <v>0</v>
      </c>
      <c r="DU281" s="2088">
        <f>'B3 - COVID-19'!P279</f>
        <v>0</v>
      </c>
    </row>
    <row r="282" spans="110:125" ht="20" customHeight="1" thickBot="1">
      <c r="DF282" s="2153">
        <f>'B3 - COVID-19'!A280</f>
        <v>238</v>
      </c>
      <c r="DG282" s="2753" t="str">
        <f>'B3 - COVID-19'!B280</f>
        <v xml:space="preserve"> </v>
      </c>
      <c r="DH282" s="1477">
        <f>'B3 - COVID-19'!C280</f>
        <v>0</v>
      </c>
      <c r="DI282" s="1472">
        <f>'B3 - COVID-19'!D280</f>
        <v>0</v>
      </c>
      <c r="DJ282" s="1472">
        <f>'B3 - COVID-19'!E280</f>
        <v>0</v>
      </c>
      <c r="DK282" s="1472">
        <f>'B3 - COVID-19'!F280</f>
        <v>0</v>
      </c>
      <c r="DL282" s="1472">
        <f>'B3 - COVID-19'!G280</f>
        <v>0</v>
      </c>
      <c r="DM282" s="1472">
        <f>'B3 - COVID-19'!H280</f>
        <v>0</v>
      </c>
      <c r="DN282" s="1472">
        <f>'B3 - COVID-19'!I280</f>
        <v>0</v>
      </c>
      <c r="DO282" s="1472">
        <f>'B3 - COVID-19'!J280</f>
        <v>0</v>
      </c>
      <c r="DP282" s="1472">
        <f>'B3 - COVID-19'!K280</f>
        <v>0</v>
      </c>
      <c r="DQ282" s="1472">
        <f>'B3 - COVID-19'!L280</f>
        <v>0</v>
      </c>
      <c r="DR282" s="1472">
        <f>'B3 - COVID-19'!M280</f>
        <v>0</v>
      </c>
      <c r="DS282" s="1481">
        <f>'B3 - COVID-19'!N280</f>
        <v>0</v>
      </c>
      <c r="DT282" s="1470">
        <f>'B3 - COVID-19'!O280</f>
        <v>0</v>
      </c>
      <c r="DU282" s="1471">
        <f>'B3 - COVID-19'!P280</f>
        <v>0</v>
      </c>
    </row>
    <row r="283" spans="110:125" ht="20" customHeight="1" thickBot="1">
      <c r="DF283" s="2161">
        <f>'B3 - COVID-19'!A281</f>
        <v>239</v>
      </c>
      <c r="DG283" s="2173" t="str">
        <f>'B3 - COVID-19'!B281</f>
        <v>TOTAL RELEASE/REPURPOSING OF PLANNED INVESTMENTS/DEVELOPMENT INITIATIVES</v>
      </c>
      <c r="DH283" s="1487">
        <f>'B3 - COVID-19'!C281</f>
        <v>0</v>
      </c>
      <c r="DI283" s="1487">
        <f>'B3 - COVID-19'!D281</f>
        <v>0</v>
      </c>
      <c r="DJ283" s="1487">
        <f>'B3 - COVID-19'!E281</f>
        <v>0</v>
      </c>
      <c r="DK283" s="1487">
        <f>'B3 - COVID-19'!F281</f>
        <v>0</v>
      </c>
      <c r="DL283" s="1487">
        <f>'B3 - COVID-19'!G281</f>
        <v>0</v>
      </c>
      <c r="DM283" s="1487">
        <f>'B3 - COVID-19'!H281</f>
        <v>0</v>
      </c>
      <c r="DN283" s="1487">
        <f>'B3 - COVID-19'!I281</f>
        <v>0</v>
      </c>
      <c r="DO283" s="1487">
        <f>'B3 - COVID-19'!J281</f>
        <v>0</v>
      </c>
      <c r="DP283" s="1487">
        <f>'B3 - COVID-19'!K281</f>
        <v>0</v>
      </c>
      <c r="DQ283" s="1487">
        <f>'B3 - COVID-19'!L281</f>
        <v>0</v>
      </c>
      <c r="DR283" s="1487">
        <f>'B3 - COVID-19'!M281</f>
        <v>0</v>
      </c>
      <c r="DS283" s="1487">
        <f>'B3 - COVID-19'!N281</f>
        <v>0</v>
      </c>
      <c r="DT283" s="1487">
        <f>'B3 - COVID-19'!O281</f>
        <v>0</v>
      </c>
      <c r="DU283" s="2091">
        <f>'B3 - COVID-19'!P281</f>
        <v>0</v>
      </c>
    </row>
    <row r="284" spans="110:125" ht="20" customHeight="1">
      <c r="DF284" s="85"/>
      <c r="DG284" s="85"/>
      <c r="DH284" s="85"/>
      <c r="DI284" s="85"/>
      <c r="DJ284" s="85"/>
      <c r="DK284" s="85"/>
      <c r="DL284" s="85"/>
      <c r="DM284" s="85"/>
      <c r="DN284" s="85"/>
      <c r="DO284" s="85"/>
      <c r="DP284" s="85"/>
      <c r="DQ284" s="85"/>
      <c r="DR284" s="85"/>
      <c r="DS284" s="85"/>
      <c r="DT284" s="85"/>
      <c r="DU284" s="660"/>
    </row>
    <row r="285" spans="110:125" ht="20" customHeight="1" thickBot="1">
      <c r="DF285" s="85"/>
      <c r="DG285" s="85"/>
      <c r="DH285" s="85"/>
      <c r="DI285" s="85"/>
      <c r="DJ285" s="85"/>
      <c r="DK285" s="85"/>
      <c r="DL285" s="85"/>
      <c r="DM285" s="85"/>
      <c r="DN285" s="85"/>
      <c r="DO285" s="85"/>
      <c r="DP285" s="85"/>
      <c r="DQ285" s="85"/>
      <c r="DR285" s="85"/>
      <c r="DS285" s="85"/>
      <c r="DT285" s="85"/>
      <c r="DU285" s="660"/>
    </row>
    <row r="286" spans="110:125" ht="20" customHeight="1" thickBot="1">
      <c r="DF286" s="1501">
        <f>'B3 - COVID-19'!A284</f>
        <v>240</v>
      </c>
      <c r="DG286" s="2089" t="str">
        <f>'B3 - COVID-19'!B284</f>
        <v xml:space="preserve">ACTUAL / FORECAST - EXPENDITURE IMPACT DUE TO COVID-19  </v>
      </c>
      <c r="DH286" s="1487">
        <f>'B3 - COVID-19'!C284</f>
        <v>0</v>
      </c>
      <c r="DI286" s="1487">
        <f>'B3 - COVID-19'!D284</f>
        <v>0</v>
      </c>
      <c r="DJ286" s="1487">
        <f>'B3 - COVID-19'!E284</f>
        <v>0</v>
      </c>
      <c r="DK286" s="1487">
        <f>'B3 - COVID-19'!F284</f>
        <v>0</v>
      </c>
      <c r="DL286" s="1487">
        <f>'B3 - COVID-19'!G284</f>
        <v>0</v>
      </c>
      <c r="DM286" s="1487">
        <f>'B3 - COVID-19'!H284</f>
        <v>0</v>
      </c>
      <c r="DN286" s="1487">
        <f>'B3 - COVID-19'!I284</f>
        <v>0</v>
      </c>
      <c r="DO286" s="1487">
        <f>'B3 - COVID-19'!J284</f>
        <v>0</v>
      </c>
      <c r="DP286" s="1487">
        <f>'B3 - COVID-19'!K284</f>
        <v>0</v>
      </c>
      <c r="DQ286" s="1487">
        <f>'B3 - COVID-19'!L284</f>
        <v>0</v>
      </c>
      <c r="DR286" s="1487">
        <f>'B3 - COVID-19'!M284</f>
        <v>0</v>
      </c>
      <c r="DS286" s="1487">
        <f>'B3 - COVID-19'!N284</f>
        <v>0</v>
      </c>
      <c r="DT286" s="1487">
        <f>'B3 - COVID-19'!O284</f>
        <v>0</v>
      </c>
      <c r="DU286" s="1487">
        <f>'B3 - COVID-19'!P284</f>
        <v>0</v>
      </c>
    </row>
    <row r="287" spans="110:125" ht="20" customHeight="1">
      <c r="DF287" s="85"/>
      <c r="DG287" s="85"/>
      <c r="DH287" s="2164"/>
      <c r="DI287" s="2164"/>
      <c r="DJ287" s="2164"/>
      <c r="DK287" s="2164"/>
      <c r="DL287" s="2164"/>
      <c r="DM287" s="2164"/>
      <c r="DN287" s="2164"/>
      <c r="DO287" s="2164"/>
      <c r="DP287" s="2164"/>
      <c r="DQ287" s="2164"/>
      <c r="DR287" s="2164"/>
      <c r="DS287" s="2164"/>
      <c r="DT287" s="85"/>
      <c r="DU287" s="660"/>
    </row>
    <row r="288" spans="110:125" ht="20" customHeight="1" thickBot="1">
      <c r="DF288" s="1445" t="str">
        <f>'B3 - COVID-19'!A286</f>
        <v>E - Additional Welsh Government Funding for C19</v>
      </c>
      <c r="DG288" s="85"/>
      <c r="DH288" s="85"/>
      <c r="DI288" s="85"/>
      <c r="DJ288" s="85"/>
      <c r="DK288" s="85"/>
      <c r="DL288" s="85"/>
      <c r="DM288" s="85"/>
      <c r="DN288" s="85"/>
      <c r="DO288" s="85"/>
      <c r="DP288" s="85"/>
      <c r="DQ288" s="85"/>
      <c r="DR288" s="85"/>
      <c r="DS288" s="85"/>
      <c r="DT288" s="85"/>
      <c r="DU288" s="660"/>
    </row>
    <row r="289" spans="110:125" ht="20" customHeight="1" thickBot="1">
      <c r="DF289" s="105"/>
      <c r="DG289" s="105"/>
      <c r="DH289" s="1370">
        <f>'B3 - COVID-19'!C287</f>
        <v>1</v>
      </c>
      <c r="DI289" s="1356">
        <f>'B3 - COVID-19'!D287</f>
        <v>2</v>
      </c>
      <c r="DJ289" s="1356">
        <f>'B3 - COVID-19'!E287</f>
        <v>3</v>
      </c>
      <c r="DK289" s="1356">
        <f>'B3 - COVID-19'!F287</f>
        <v>4</v>
      </c>
      <c r="DL289" s="1356">
        <f>'B3 - COVID-19'!G287</f>
        <v>5</v>
      </c>
      <c r="DM289" s="1356">
        <f>'B3 - COVID-19'!H287</f>
        <v>6</v>
      </c>
      <c r="DN289" s="1356">
        <f>'B3 - COVID-19'!I287</f>
        <v>7</v>
      </c>
      <c r="DO289" s="1356">
        <f>'B3 - COVID-19'!J287</f>
        <v>8</v>
      </c>
      <c r="DP289" s="1356">
        <f>'B3 - COVID-19'!K287</f>
        <v>9</v>
      </c>
      <c r="DQ289" s="1356">
        <f>'B3 - COVID-19'!L287</f>
        <v>10</v>
      </c>
      <c r="DR289" s="1356">
        <f>'B3 - COVID-19'!M287</f>
        <v>11</v>
      </c>
      <c r="DS289" s="1357">
        <f>'B3 - COVID-19'!N287</f>
        <v>12</v>
      </c>
      <c r="DT289" s="1344">
        <f>'B3 - COVID-19'!O287</f>
        <v>0</v>
      </c>
      <c r="DU289" s="1345">
        <f>'B3 - COVID-19'!P287</f>
        <v>0</v>
      </c>
    </row>
    <row r="290" spans="110:125" ht="20" customHeight="1" thickBot="1">
      <c r="DF290" s="105"/>
      <c r="DG290" s="1457"/>
      <c r="DH290" s="1372" t="str">
        <f>'B3 - COVID-19'!C288</f>
        <v>Apr</v>
      </c>
      <c r="DI290" s="1437" t="str">
        <f>'B3 - COVID-19'!D288</f>
        <v>May</v>
      </c>
      <c r="DJ290" s="1437" t="str">
        <f>'B3 - COVID-19'!E288</f>
        <v>Jun</v>
      </c>
      <c r="DK290" s="1437" t="str">
        <f>'B3 - COVID-19'!F288</f>
        <v>Jul</v>
      </c>
      <c r="DL290" s="1437" t="str">
        <f>'B3 - COVID-19'!G288</f>
        <v>Aug</v>
      </c>
      <c r="DM290" s="1437" t="str">
        <f>'B3 - COVID-19'!H288</f>
        <v>Sep</v>
      </c>
      <c r="DN290" s="1437" t="str">
        <f>'B3 - COVID-19'!I288</f>
        <v>Oct</v>
      </c>
      <c r="DO290" s="1437" t="str">
        <f>'B3 - COVID-19'!J288</f>
        <v>Nov</v>
      </c>
      <c r="DP290" s="1437" t="str">
        <f>'B3 - COVID-19'!K288</f>
        <v>Dec</v>
      </c>
      <c r="DQ290" s="1437" t="str">
        <f>'B3 - COVID-19'!L288</f>
        <v>Jan</v>
      </c>
      <c r="DR290" s="1437" t="str">
        <f>'B3 - COVID-19'!M288</f>
        <v>Feb</v>
      </c>
      <c r="DS290" s="1385" t="str">
        <f>'B3 - COVID-19'!N288</f>
        <v>Mar</v>
      </c>
      <c r="DT290" s="1361" t="str">
        <f>'B3 - COVID-19'!O288</f>
        <v>Total YTD</v>
      </c>
      <c r="DU290" s="1361" t="str">
        <f>'B3 - COVID-19'!P288</f>
        <v>Forecast year-end position</v>
      </c>
    </row>
    <row r="291" spans="110:125" ht="20" customHeight="1" thickBot="1">
      <c r="DF291" s="2168" t="str">
        <f>'B3 - COVID-19'!A289</f>
        <v xml:space="preserve"> </v>
      </c>
      <c r="DG291" s="2169" t="str">
        <f>'B3 - COVID-19'!B289</f>
        <v>Enter as Positive values</v>
      </c>
      <c r="DH291" s="1438" t="str">
        <f>'B3 - COVID-19'!C289</f>
        <v>£'000</v>
      </c>
      <c r="DI291" s="1374" t="str">
        <f>'B3 - COVID-19'!D289</f>
        <v>£'000</v>
      </c>
      <c r="DJ291" s="1374" t="str">
        <f>'B3 - COVID-19'!E289</f>
        <v>£'000</v>
      </c>
      <c r="DK291" s="1374" t="str">
        <f>'B3 - COVID-19'!F289</f>
        <v>£'000</v>
      </c>
      <c r="DL291" s="1374" t="str">
        <f>'B3 - COVID-19'!G289</f>
        <v>£'000</v>
      </c>
      <c r="DM291" s="1374" t="str">
        <f>'B3 - COVID-19'!H289</f>
        <v>£'000</v>
      </c>
      <c r="DN291" s="1374" t="str">
        <f>'B3 - COVID-19'!I289</f>
        <v>£'000</v>
      </c>
      <c r="DO291" s="1374" t="str">
        <f>'B3 - COVID-19'!J289</f>
        <v>£'000</v>
      </c>
      <c r="DP291" s="1374" t="str">
        <f>'B3 - COVID-19'!K289</f>
        <v>£'000</v>
      </c>
      <c r="DQ291" s="1374" t="str">
        <f>'B3 - COVID-19'!L289</f>
        <v>£'000</v>
      </c>
      <c r="DR291" s="1374" t="str">
        <f>'B3 - COVID-19'!M289</f>
        <v>£'000</v>
      </c>
      <c r="DS291" s="1387" t="str">
        <f>'B3 - COVID-19'!N289</f>
        <v>£'000</v>
      </c>
      <c r="DT291" s="1436" t="str">
        <f>'B3 - COVID-19'!O289</f>
        <v>£'000</v>
      </c>
      <c r="DU291" s="1436" t="str">
        <f>'B3 - COVID-19'!P289</f>
        <v>£'000</v>
      </c>
    </row>
    <row r="292" spans="110:125" ht="20" customHeight="1" thickBot="1">
      <c r="DF292" s="1501">
        <f>'B3 - COVID-19'!A290</f>
        <v>241</v>
      </c>
      <c r="DG292" s="2089" t="str">
        <f>'B3 - COVID-19'!B290</f>
        <v xml:space="preserve">PLANNED WG FUNDING FOR COVID-19  </v>
      </c>
      <c r="DH292" s="2788">
        <f>'B3 - COVID-19'!C290</f>
        <v>0</v>
      </c>
      <c r="DI292" s="2789">
        <f>'B3 - COVID-19'!D290</f>
        <v>0</v>
      </c>
      <c r="DJ292" s="2789">
        <f>'B3 - COVID-19'!E290</f>
        <v>0</v>
      </c>
      <c r="DK292" s="2789">
        <f>'B3 - COVID-19'!F290</f>
        <v>0</v>
      </c>
      <c r="DL292" s="2789">
        <f>'B3 - COVID-19'!G290</f>
        <v>0</v>
      </c>
      <c r="DM292" s="2789">
        <f>'B3 - COVID-19'!H290</f>
        <v>0</v>
      </c>
      <c r="DN292" s="2789">
        <f>'B3 - COVID-19'!I290</f>
        <v>0</v>
      </c>
      <c r="DO292" s="2789">
        <f>'B3 - COVID-19'!J290</f>
        <v>0</v>
      </c>
      <c r="DP292" s="2789">
        <f>'B3 - COVID-19'!K290</f>
        <v>0</v>
      </c>
      <c r="DQ292" s="2789">
        <f>'B3 - COVID-19'!L290</f>
        <v>0</v>
      </c>
      <c r="DR292" s="2789">
        <f>'B3 - COVID-19'!M290</f>
        <v>0</v>
      </c>
      <c r="DS292" s="2790">
        <f>'B3 - COVID-19'!N290</f>
        <v>0</v>
      </c>
      <c r="DT292" s="1217">
        <f>'B3 - COVID-19'!O290</f>
        <v>0</v>
      </c>
      <c r="DU292" s="1354">
        <f>'B3 - COVID-19'!P290</f>
        <v>0</v>
      </c>
    </row>
    <row r="293" spans="110:125" ht="20" customHeight="1" thickBot="1">
      <c r="DF293" s="85"/>
      <c r="DG293" s="85"/>
      <c r="DH293" s="2164"/>
      <c r="DI293" s="2164"/>
      <c r="DJ293" s="2164"/>
      <c r="DK293" s="2164"/>
      <c r="DL293" s="2164"/>
      <c r="DM293" s="2164"/>
      <c r="DN293" s="2164"/>
      <c r="DO293" s="2164"/>
      <c r="DP293" s="2164"/>
      <c r="DQ293" s="2164"/>
      <c r="DR293" s="2164"/>
      <c r="DS293" s="2164"/>
      <c r="DT293" s="85"/>
      <c r="DU293" s="660"/>
    </row>
    <row r="294" spans="110:125" ht="20" customHeight="1" thickBot="1">
      <c r="DF294" s="1501">
        <f>'B3 - COVID-19'!A292</f>
        <v>242</v>
      </c>
      <c r="DG294" s="2089" t="str">
        <f>'B3 - COVID-19'!B292</f>
        <v xml:space="preserve">MOVEMENTS FROM OPENING PLANNED WG FUNDING FOR COVID-19  </v>
      </c>
      <c r="DH294" s="1487">
        <f>'B3 - COVID-19'!C292</f>
        <v>0</v>
      </c>
      <c r="DI294" s="1487">
        <f>'B3 - COVID-19'!D292</f>
        <v>0</v>
      </c>
      <c r="DJ294" s="1487">
        <f>'B3 - COVID-19'!E292</f>
        <v>0</v>
      </c>
      <c r="DK294" s="1487">
        <f>'B3 - COVID-19'!F292</f>
        <v>0</v>
      </c>
      <c r="DL294" s="1487">
        <f>'B3 - COVID-19'!G292</f>
        <v>0</v>
      </c>
      <c r="DM294" s="1487">
        <f>'B3 - COVID-19'!H292</f>
        <v>0</v>
      </c>
      <c r="DN294" s="1487">
        <f>'B3 - COVID-19'!I292</f>
        <v>0</v>
      </c>
      <c r="DO294" s="1487">
        <f>'B3 - COVID-19'!J292</f>
        <v>0</v>
      </c>
      <c r="DP294" s="1487">
        <f>'B3 - COVID-19'!K292</f>
        <v>0</v>
      </c>
      <c r="DQ294" s="1487">
        <f>'B3 - COVID-19'!L292</f>
        <v>0</v>
      </c>
      <c r="DR294" s="1487">
        <f>'B3 - COVID-19'!M292</f>
        <v>0</v>
      </c>
      <c r="DS294" s="1487">
        <f>'B3 - COVID-19'!N292</f>
        <v>0</v>
      </c>
      <c r="DT294" s="1487">
        <f>'B3 - COVID-19'!O292</f>
        <v>0</v>
      </c>
      <c r="DU294" s="1487">
        <f>'B3 - COVID-19'!P292</f>
        <v>0</v>
      </c>
    </row>
    <row r="295" spans="110:125" ht="20" customHeight="1" thickBot="1">
      <c r="DF295" s="1501">
        <f>'B3 - COVID-19'!A293</f>
        <v>243</v>
      </c>
      <c r="DG295" s="2089" t="str">
        <f>'B3 - COVID-19'!B293</f>
        <v xml:space="preserve">TOTAL ACTUAL / FORECAST WG FUNDING FOR COVID-19  </v>
      </c>
      <c r="DH295" s="2788">
        <f>'B3 - COVID-19'!C293</f>
        <v>0</v>
      </c>
      <c r="DI295" s="2789">
        <f>'B3 - COVID-19'!D293</f>
        <v>0</v>
      </c>
      <c r="DJ295" s="2789">
        <f>'B3 - COVID-19'!E293</f>
        <v>0</v>
      </c>
      <c r="DK295" s="2789">
        <f>'B3 - COVID-19'!F293</f>
        <v>0</v>
      </c>
      <c r="DL295" s="2789">
        <f>'B3 - COVID-19'!G293</f>
        <v>0</v>
      </c>
      <c r="DM295" s="2789">
        <f>'B3 - COVID-19'!H293</f>
        <v>0</v>
      </c>
      <c r="DN295" s="2789">
        <f>'B3 - COVID-19'!I293</f>
        <v>0</v>
      </c>
      <c r="DO295" s="2789">
        <f>'B3 - COVID-19'!J293</f>
        <v>0</v>
      </c>
      <c r="DP295" s="2789">
        <f>'B3 - COVID-19'!K293</f>
        <v>0</v>
      </c>
      <c r="DQ295" s="2789">
        <f>'B3 - COVID-19'!L293</f>
        <v>0</v>
      </c>
      <c r="DR295" s="2789">
        <f>'B3 - COVID-19'!M293</f>
        <v>0</v>
      </c>
      <c r="DS295" s="2790">
        <f>'B3 - COVID-19'!N293</f>
        <v>0</v>
      </c>
      <c r="DT295" s="1487">
        <f>'B3 - COVID-19'!O293</f>
        <v>0</v>
      </c>
      <c r="DU295" s="1487">
        <f>'B3 - COVID-19'!P293</f>
        <v>0</v>
      </c>
    </row>
    <row r="296" spans="110:125" ht="20" customHeight="1" thickBot="1">
      <c r="DF296" s="85"/>
      <c r="DG296" s="85"/>
      <c r="DH296" s="85"/>
      <c r="DI296" s="85"/>
      <c r="DJ296" s="85"/>
      <c r="DK296" s="85"/>
      <c r="DL296" s="85"/>
      <c r="DM296" s="85"/>
      <c r="DN296" s="85"/>
      <c r="DO296" s="85"/>
      <c r="DP296" s="85"/>
      <c r="DQ296" s="85"/>
      <c r="DR296" s="85"/>
      <c r="DS296" s="85"/>
      <c r="DT296" s="85"/>
      <c r="DU296" s="660"/>
    </row>
    <row r="297" spans="110:125" ht="20" customHeight="1" thickBot="1">
      <c r="DF297" s="1501">
        <f>'B3 - COVID-19'!A295</f>
        <v>244</v>
      </c>
      <c r="DG297" s="2089" t="str">
        <f>'B3 - COVID-19'!B295</f>
        <v xml:space="preserve">ACTUAL / FORECAST NET IMPACT ON OVERALL FINANCIAL POSITION DUE TO COVID-19  </v>
      </c>
      <c r="DH297" s="1487">
        <f>'B3 - COVID-19'!C295</f>
        <v>0</v>
      </c>
      <c r="DI297" s="1487">
        <f>'B3 - COVID-19'!D295</f>
        <v>0</v>
      </c>
      <c r="DJ297" s="1487">
        <f>'B3 - COVID-19'!E295</f>
        <v>0</v>
      </c>
      <c r="DK297" s="1487">
        <f>'B3 - COVID-19'!F295</f>
        <v>0</v>
      </c>
      <c r="DL297" s="1487">
        <f>'B3 - COVID-19'!G295</f>
        <v>0</v>
      </c>
      <c r="DM297" s="1487">
        <f>'B3 - COVID-19'!H295</f>
        <v>0</v>
      </c>
      <c r="DN297" s="1487">
        <f>'B3 - COVID-19'!I295</f>
        <v>0</v>
      </c>
      <c r="DO297" s="1487">
        <f>'B3 - COVID-19'!J295</f>
        <v>0</v>
      </c>
      <c r="DP297" s="1487">
        <f>'B3 - COVID-19'!K295</f>
        <v>0</v>
      </c>
      <c r="DQ297" s="1487">
        <f>'B3 - COVID-19'!L295</f>
        <v>0</v>
      </c>
      <c r="DR297" s="1487">
        <f>'B3 - COVID-19'!M295</f>
        <v>0</v>
      </c>
      <c r="DS297" s="1487">
        <f>'B3 - COVID-19'!N295</f>
        <v>0</v>
      </c>
      <c r="DT297" s="1487">
        <f>'B3 - COVID-19'!O295</f>
        <v>0</v>
      </c>
      <c r="DU297" s="1487">
        <f>'B3 - COVID-19'!P295</f>
        <v>0</v>
      </c>
    </row>
  </sheetData>
  <sheetProtection algorithmName="SHA-512" hashValue="u1YVGE9nyZjwmM82bMciv4lugVhBo3Y3JkfQWt9c09BfGIuj5urcAog5aJcDpST/c3rimRRwstfJutvVC+CYYQ==" saltValue="rnMr4tiitrD8ubetYzjltg==" spinCount="100000" sheet="1" objects="1" scenarios="1"/>
  <mergeCells count="222">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BB5:BC5"/>
    <mergeCell ref="IP5:IQ5"/>
    <mergeCell ref="IR5:IS5"/>
    <mergeCell ref="IT5:IU5"/>
    <mergeCell ref="IV5:IW5"/>
    <mergeCell ref="IX5:IY5"/>
    <mergeCell ref="IZ5:JA5"/>
    <mergeCell ref="DZ16:DZ18"/>
    <mergeCell ref="EX17:EX25"/>
    <mergeCell ref="DZ19:DZ21"/>
    <mergeCell ref="IZ15:JA15"/>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LX20:LZ20"/>
    <mergeCell ref="KV21:LB21"/>
    <mergeCell ref="MH21:MI21"/>
    <mergeCell ref="DZ22:DZ24"/>
    <mergeCell ref="KV22:LB22"/>
    <mergeCell ref="KV23:LB23"/>
    <mergeCell ref="MH23:MI23"/>
    <mergeCell ref="KV24:LB24"/>
    <mergeCell ref="DZ25:DZ27"/>
    <mergeCell ref="KV25:LB25"/>
    <mergeCell ref="LX25:LZ25"/>
    <mergeCell ref="EX26:EX34"/>
    <mergeCell ref="KV26:LB26"/>
    <mergeCell ref="KV27:LB27"/>
    <mergeCell ref="DZ28:DZ30"/>
    <mergeCell ref="KV28:LB28"/>
    <mergeCell ref="KV29:LB29"/>
    <mergeCell ref="KV30:LB30"/>
    <mergeCell ref="DZ31:DZ33"/>
    <mergeCell ref="KU31:LB31"/>
    <mergeCell ref="KU32:LB32"/>
    <mergeCell ref="LX32:LY32"/>
    <mergeCell ref="KV33:LB33"/>
    <mergeCell ref="LX33:LZ33"/>
    <mergeCell ref="MA33:MF33"/>
    <mergeCell ref="KV34:LB34"/>
    <mergeCell ref="KV35:LB35"/>
    <mergeCell ref="MH35:MI35"/>
    <mergeCell ref="EX36:EX44"/>
    <mergeCell ref="MH36:MI36"/>
    <mergeCell ref="MH37:MI37"/>
    <mergeCell ref="MH38:MI38"/>
    <mergeCell ref="MH39:MI39"/>
    <mergeCell ref="MH40:MI40"/>
    <mergeCell ref="LX43:LY43"/>
    <mergeCell ref="KV44:LB44"/>
    <mergeCell ref="LX44:LY44"/>
    <mergeCell ref="KV45:LB45"/>
    <mergeCell ref="KV46:LB46"/>
    <mergeCell ref="KV47:LB47"/>
    <mergeCell ref="KV48:LB48"/>
    <mergeCell ref="KV49:LB49"/>
    <mergeCell ref="DZ50:EA51"/>
    <mergeCell ref="EN50:EN51"/>
    <mergeCell ref="EO50:EO51"/>
    <mergeCell ref="KV50:LB50"/>
    <mergeCell ref="KV51:LB51"/>
    <mergeCell ref="GT49:GU50"/>
    <mergeCell ref="GY49:HB50"/>
    <mergeCell ref="LX51:LZ51"/>
    <mergeCell ref="MA51:MF51"/>
    <mergeCell ref="KV52:LB52"/>
    <mergeCell ref="LX52:LZ52"/>
    <mergeCell ref="MA52:MF52"/>
    <mergeCell ref="DZ53:DZ55"/>
    <mergeCell ref="KV53:LB53"/>
    <mergeCell ref="MB53:MF53"/>
    <mergeCell ref="KV54:LB54"/>
    <mergeCell ref="LX65:LZ65"/>
    <mergeCell ref="MA65:MF65"/>
    <mergeCell ref="LX66:LZ66"/>
    <mergeCell ref="MA66:MF66"/>
    <mergeCell ref="DZ68:DZ70"/>
    <mergeCell ref="LX68:LY68"/>
    <mergeCell ref="LX69:LY69"/>
    <mergeCell ref="LX70:LY70"/>
    <mergeCell ref="DZ71:DZ73"/>
    <mergeCell ref="LX71:LY71"/>
    <mergeCell ref="LX72:LY72"/>
    <mergeCell ref="LX73:LY73"/>
    <mergeCell ref="LX74:LY74"/>
    <mergeCell ref="LX75:LY75"/>
    <mergeCell ref="LX76:LY76"/>
    <mergeCell ref="LX77:LY77"/>
    <mergeCell ref="LX78:LY78"/>
    <mergeCell ref="LX79:LY79"/>
    <mergeCell ref="DZ80:EA81"/>
    <mergeCell ref="EN80:EN81"/>
    <mergeCell ref="EO80:EO81"/>
    <mergeCell ref="LX80:LY80"/>
    <mergeCell ref="LX81:LY81"/>
    <mergeCell ref="GF78:GG80"/>
    <mergeCell ref="GN78:GN80"/>
    <mergeCell ref="LX82:LY82"/>
    <mergeCell ref="DZ83:DZ85"/>
    <mergeCell ref="LX83:LY83"/>
    <mergeCell ref="DZ86:DZ88"/>
    <mergeCell ref="LX88:LY88"/>
    <mergeCell ref="DZ89:DZ91"/>
    <mergeCell ref="LX89:LY89"/>
    <mergeCell ref="LX90:LY90"/>
    <mergeCell ref="DZ92:DZ94"/>
    <mergeCell ref="LX92:LY92"/>
    <mergeCell ref="LX93:LY93"/>
    <mergeCell ref="LX95:LY95"/>
    <mergeCell ref="LX96:LY96"/>
    <mergeCell ref="LX97:LY97"/>
    <mergeCell ref="LX100:LY100"/>
    <mergeCell ref="LX104:LY104"/>
    <mergeCell ref="LX105:LY105"/>
    <mergeCell ref="LX106:LY106"/>
    <mergeCell ref="LX107:LY107"/>
    <mergeCell ref="LX108:LY108"/>
    <mergeCell ref="LX110:LY110"/>
    <mergeCell ref="LX111:LY111"/>
    <mergeCell ref="LX112:LY112"/>
    <mergeCell ref="LX113:LY113"/>
    <mergeCell ref="LX114:LY114"/>
    <mergeCell ref="LX115:LY115"/>
    <mergeCell ref="LX116:LY116"/>
    <mergeCell ref="LX118:LY118"/>
    <mergeCell ref="LX119:LY119"/>
    <mergeCell ref="MA130:MF130"/>
    <mergeCell ref="LX145:LY145"/>
    <mergeCell ref="LX150:LY151"/>
    <mergeCell ref="LZ150:LZ151"/>
    <mergeCell ref="MA150:MA151"/>
    <mergeCell ref="MB150:MB151"/>
    <mergeCell ref="MC150:MC151"/>
    <mergeCell ref="MD150:MD151"/>
    <mergeCell ref="MF150:MF151"/>
    <mergeCell ref="LX152:LY152"/>
    <mergeCell ref="LX155:LY155"/>
    <mergeCell ref="LX156:LY156"/>
    <mergeCell ref="LX157:LY157"/>
    <mergeCell ref="LX158:LY158"/>
    <mergeCell ref="LX160:LY160"/>
    <mergeCell ref="LX161:LY161"/>
    <mergeCell ref="LX162:LY162"/>
    <mergeCell ref="LX163:LY163"/>
    <mergeCell ref="LX164:LY164"/>
    <mergeCell ref="LX165:LY165"/>
    <mergeCell ref="LX166:LY166"/>
    <mergeCell ref="LX167:LY167"/>
    <mergeCell ref="LX168:LY168"/>
    <mergeCell ref="LX169:LY169"/>
    <mergeCell ref="LX181:LY181"/>
    <mergeCell ref="LX185:LY185"/>
    <mergeCell ref="LX186:LY186"/>
    <mergeCell ref="LX187:LY187"/>
    <mergeCell ref="LX188:LY188"/>
    <mergeCell ref="LX189:LY189"/>
    <mergeCell ref="LX190:LY190"/>
    <mergeCell ref="LX191:LY191"/>
    <mergeCell ref="LX199:LY199"/>
    <mergeCell ref="LX200:LY200"/>
    <mergeCell ref="LX201:LY201"/>
    <mergeCell ref="LX202:LY202"/>
    <mergeCell ref="MA203:MF203"/>
    <mergeCell ref="LX209:LY209"/>
    <mergeCell ref="LX213:LY213"/>
    <mergeCell ref="MA219:MB219"/>
    <mergeCell ref="LX220:LY220"/>
    <mergeCell ref="LX221:LY221"/>
    <mergeCell ref="LX222:LY222"/>
    <mergeCell ref="LX223:LY223"/>
    <mergeCell ref="LX224:LY224"/>
    <mergeCell ref="LX234:LY234"/>
    <mergeCell ref="LX235:LY235"/>
    <mergeCell ref="LX236:LY236"/>
    <mergeCell ref="LX225:LY225"/>
    <mergeCell ref="LX226:LY226"/>
    <mergeCell ref="LX227:LY227"/>
    <mergeCell ref="LX228:LY228"/>
    <mergeCell ref="LX229:LY229"/>
    <mergeCell ref="LX230:LY230"/>
    <mergeCell ref="LX231:LY231"/>
    <mergeCell ref="LX232:LY232"/>
    <mergeCell ref="LX233:LY233"/>
  </mergeCells>
  <conditionalFormatting sqref="F5">
    <cfRule type="cellIs" dxfId="172" priority="54" stopIfTrue="1" operator="equal">
      <formula>"This Table is currently showing 0 errors"</formula>
    </cfRule>
  </conditionalFormatting>
  <conditionalFormatting sqref="N5:N6">
    <cfRule type="cellIs" dxfId="171" priority="53" stopIfTrue="1" operator="equal">
      <formula>"This Table is currently showing 0 errors"</formula>
    </cfRule>
  </conditionalFormatting>
  <conditionalFormatting sqref="EA5 EB7">
    <cfRule type="cellIs" dxfId="170" priority="52" stopIfTrue="1" operator="equal">
      <formula>"This Table is currently showing 0 errors"</formula>
    </cfRule>
  </conditionalFormatting>
  <conditionalFormatting sqref="EB33:EM33 EO39 EN36 EO13:EO15">
    <cfRule type="expression" dxfId="169" priority="48" stopIfTrue="1">
      <formula>ISERROR(EB13)</formula>
    </cfRule>
  </conditionalFormatting>
  <conditionalFormatting sqref="EP23:EP24 EP26:EP27 EP32:EP33 EB35:EN35 EP39 EP14:EP15 EP17:EP18 EP20:EP21 EP29:EP30">
    <cfRule type="expression" dxfId="168" priority="49" stopIfTrue="1">
      <formula>ISERROR(EB14)</formula>
    </cfRule>
  </conditionalFormatting>
  <conditionalFormatting sqref="EP40">
    <cfRule type="expression" dxfId="167" priority="50" stopIfTrue="1">
      <formula>ISERROR($BD$40)</formula>
    </cfRule>
  </conditionalFormatting>
  <conditionalFormatting sqref="EB37:EM37">
    <cfRule type="cellIs" dxfId="166" priority="51" stopIfTrue="1" operator="equal">
      <formula>"OK"</formula>
    </cfRule>
  </conditionalFormatting>
  <conditionalFormatting sqref="EB43:EM43">
    <cfRule type="cellIs" dxfId="165" priority="47" stopIfTrue="1" operator="equal">
      <formula>"OK"</formula>
    </cfRule>
  </conditionalFormatting>
  <conditionalFormatting sqref="EB36:EM36">
    <cfRule type="expression" dxfId="164" priority="46" stopIfTrue="1">
      <formula>ISERROR(EB36)</formula>
    </cfRule>
  </conditionalFormatting>
  <conditionalFormatting sqref="FX6">
    <cfRule type="cellIs" dxfId="163" priority="45" stopIfTrue="1" operator="equal">
      <formula>"This Table is currently showing 0 errors"</formula>
    </cfRule>
  </conditionalFormatting>
  <conditionalFormatting sqref="GG2:GH2 GH1">
    <cfRule type="cellIs" dxfId="162" priority="44" stopIfTrue="1" operator="equal">
      <formula>"This Table is currently showing 0 errors"</formula>
    </cfRule>
  </conditionalFormatting>
  <conditionalFormatting sqref="HW3:HX3">
    <cfRule type="cellIs" dxfId="161" priority="42" stopIfTrue="1" operator="equal">
      <formula>"This Table is currently showing 0 errors"</formula>
    </cfRule>
  </conditionalFormatting>
  <conditionalFormatting sqref="HP3">
    <cfRule type="cellIs" dxfId="160" priority="43" stopIfTrue="1" operator="equal">
      <formula>"This Table is currently showing 0 errors"</formula>
    </cfRule>
  </conditionalFormatting>
  <conditionalFormatting sqref="JE4:JF4">
    <cfRule type="cellIs" dxfId="159" priority="41" stopIfTrue="1" operator="equal">
      <formula>"This Table is currently showing 0 errors"</formula>
    </cfRule>
  </conditionalFormatting>
  <conditionalFormatting sqref="JF95:JH95 JJ95:JL95 JK131 JG131 JF129:JH129 JJ129:JL129">
    <cfRule type="expression" dxfId="158" priority="40" stopIfTrue="1">
      <formula>ISERROR(JF95)</formula>
    </cfRule>
  </conditionalFormatting>
  <conditionalFormatting sqref="JS4">
    <cfRule type="cellIs" dxfId="157" priority="39" stopIfTrue="1" operator="equal">
      <formula>"This Table is currently showing 0 errors"</formula>
    </cfRule>
  </conditionalFormatting>
  <conditionalFormatting sqref="KO3 KQ3">
    <cfRule type="cellIs" dxfId="156" priority="38" stopIfTrue="1" operator="equal">
      <formula>"This Table is currently showing 0 errors"</formula>
    </cfRule>
  </conditionalFormatting>
  <conditionalFormatting sqref="BP44:BP45">
    <cfRule type="cellIs" dxfId="155" priority="31" stopIfTrue="1" operator="equal">
      <formula>"X"</formula>
    </cfRule>
  </conditionalFormatting>
  <conditionalFormatting sqref="BJ45:BJ47">
    <cfRule type="cellIs" dxfId="154" priority="32" stopIfTrue="1" operator="equal">
      <formula>"►"</formula>
    </cfRule>
    <cfRule type="cellIs" dxfId="153" priority="33" stopIfTrue="1" operator="equal">
      <formula>"▲"</formula>
    </cfRule>
    <cfRule type="cellIs" dxfId="152" priority="34" stopIfTrue="1" operator="equal">
      <formula>"▼"</formula>
    </cfRule>
  </conditionalFormatting>
  <conditionalFormatting sqref="BO43 BU42:BU43">
    <cfRule type="expression" dxfId="151" priority="35" stopIfTrue="1">
      <formula>ISERROR(BO42)</formula>
    </cfRule>
  </conditionalFormatting>
  <conditionalFormatting sqref="BL48">
    <cfRule type="expression" dxfId="150" priority="36" stopIfTrue="1">
      <formula>ISERROR(BL48)</formula>
    </cfRule>
  </conditionalFormatting>
  <conditionalFormatting sqref="BE6">
    <cfRule type="cellIs" dxfId="149" priority="37" stopIfTrue="1" operator="equal">
      <formula>"This Table is currently showing 0 errors"</formula>
    </cfRule>
  </conditionalFormatting>
  <conditionalFormatting sqref="BH5">
    <cfRule type="cellIs" dxfId="148" priority="30" stopIfTrue="1" operator="equal">
      <formula>"This Table is currently showing 0 errors"</formula>
    </cfRule>
  </conditionalFormatting>
  <conditionalFormatting sqref="LN2">
    <cfRule type="cellIs" dxfId="147" priority="29" stopIfTrue="1" operator="equal">
      <formula>"This Table is currently showing 0 errors  "</formula>
    </cfRule>
  </conditionalFormatting>
  <conditionalFormatting sqref="LZ4">
    <cfRule type="cellIs" dxfId="146" priority="28" stopIfTrue="1" operator="equal">
      <formula>"This Table is currently showing 0 errors"</formula>
    </cfRule>
  </conditionalFormatting>
  <conditionalFormatting sqref="KP3">
    <cfRule type="cellIs" dxfId="145" priority="27" stopIfTrue="1" operator="equal">
      <formula>"This Table is currently showing 0 errors"</formula>
    </cfRule>
  </conditionalFormatting>
  <conditionalFormatting sqref="CP3:CQ3">
    <cfRule type="cellIs" dxfId="144" priority="26" stopIfTrue="1" operator="equal">
      <formula>"This Table is currently showing 0 errors"</formula>
    </cfRule>
  </conditionalFormatting>
  <conditionalFormatting sqref="CQ44:DD44">
    <cfRule type="expression" dxfId="143" priority="24" stopIfTrue="1">
      <formula>ISERROR(CQ44)</formula>
    </cfRule>
  </conditionalFormatting>
  <conditionalFormatting sqref="CQ23:CU23">
    <cfRule type="expression" dxfId="142" priority="25" stopIfTrue="1">
      <formula>ISERROR(CQ23)</formula>
    </cfRule>
  </conditionalFormatting>
  <conditionalFormatting sqref="AP6">
    <cfRule type="cellIs" dxfId="141" priority="23" stopIfTrue="1" operator="equal">
      <formula>"This Table is currently showing 0 errors"</formula>
    </cfRule>
  </conditionalFormatting>
  <conditionalFormatting sqref="AR5">
    <cfRule type="cellIs" dxfId="140" priority="22" stopIfTrue="1" operator="equal">
      <formula>"This Table is currently showing 0 errors"</formula>
    </cfRule>
  </conditionalFormatting>
  <conditionalFormatting sqref="AP5">
    <cfRule type="cellIs" dxfId="139" priority="21" stopIfTrue="1" operator="equal">
      <formula>"This Table is currently showing 0 errors"</formula>
    </cfRule>
  </conditionalFormatting>
  <conditionalFormatting sqref="AP7">
    <cfRule type="cellIs" dxfId="138" priority="20" stopIfTrue="1" operator="equal">
      <formula>"This Table is currently showing 0 errors"</formula>
    </cfRule>
  </conditionalFormatting>
  <conditionalFormatting sqref="MK3">
    <cfRule type="cellIs" dxfId="137" priority="19" stopIfTrue="1" operator="equal">
      <formula>"This Table is currently showing 0 errors"</formula>
    </cfRule>
  </conditionalFormatting>
  <conditionalFormatting sqref="V5:AH6">
    <cfRule type="cellIs" dxfId="136" priority="18" stopIfTrue="1" operator="equal">
      <formula>"This Table is currently showing 0 errors"</formula>
    </cfRule>
  </conditionalFormatting>
  <conditionalFormatting sqref="GT4:GU4 GV5">
    <cfRule type="cellIs" dxfId="135" priority="17" stopIfTrue="1" operator="equal">
      <formula>"This Table is currently showing 0 errors"</formula>
    </cfRule>
  </conditionalFormatting>
  <conditionalFormatting sqref="LF4 LG3">
    <cfRule type="cellIs" dxfId="134" priority="16" stopIfTrue="1" operator="equal">
      <formula>"This Table is currently showing 0 errors  "</formula>
    </cfRule>
  </conditionalFormatting>
  <conditionalFormatting sqref="FA2">
    <cfRule type="cellIs" dxfId="133" priority="14" stopIfTrue="1" operator="equal">
      <formula>"This Table is currently showing 0 errors"</formula>
    </cfRule>
  </conditionalFormatting>
  <conditionalFormatting sqref="BA3">
    <cfRule type="cellIs" dxfId="132" priority="7" stopIfTrue="1" operator="equal">
      <formula>"This Table is currently showing 0 errors"</formula>
    </cfRule>
  </conditionalFormatting>
  <conditionalFormatting sqref="FN37:FN38 FN40:FN41 FN43:FN44">
    <cfRule type="expression" dxfId="131" priority="9" stopIfTrue="1">
      <formula>ISERROR(FN37)</formula>
    </cfRule>
  </conditionalFormatting>
  <conditionalFormatting sqref="FB4">
    <cfRule type="cellIs" dxfId="130" priority="13" stopIfTrue="1" operator="equal">
      <formula>"This Table is currently showing 0 errors"</formula>
    </cfRule>
  </conditionalFormatting>
  <conditionalFormatting sqref="FN8 FN11 FN14 FN17 FN20 FN23 FN26 FN29 FN32">
    <cfRule type="expression" dxfId="129" priority="12" stopIfTrue="1">
      <formula>ISERROR(FN8)</formula>
    </cfRule>
  </conditionalFormatting>
  <conditionalFormatting sqref="FN9:FN10 FN12:FN13 FN15:FN16 FN18:FN19 FN21:FN22 FN24:FN25 FN27:FN28 FN30:FN31 FN33:FN34">
    <cfRule type="expression" dxfId="128" priority="11" stopIfTrue="1">
      <formula>ISERROR(FN9)</formula>
    </cfRule>
  </conditionalFormatting>
  <conditionalFormatting sqref="FN36 FN39 FN42">
    <cfRule type="expression" dxfId="127" priority="10" stopIfTrue="1">
      <formula>ISERROR(FN36)</formula>
    </cfRule>
  </conditionalFormatting>
  <conditionalFormatting sqref="BB2">
    <cfRule type="cellIs" dxfId="126" priority="8" stopIfTrue="1" operator="equal">
      <formula>"This Table is currently showing 0 errors"</formula>
    </cfRule>
  </conditionalFormatting>
  <conditionalFormatting sqref="IO2">
    <cfRule type="cellIs" dxfId="125" priority="6" stopIfTrue="1" operator="equal">
      <formula>"This Table is currently showing 0 errors"</formula>
    </cfRule>
  </conditionalFormatting>
  <conditionalFormatting sqref="DG3:DH3">
    <cfRule type="cellIs" dxfId="124" priority="4" stopIfTrue="1" operator="equal">
      <formula>"This Table is currently showing 0 errors"</formula>
    </cfRule>
  </conditionalFormatting>
  <conditionalFormatting sqref="BZ4">
    <cfRule type="cellIs" dxfId="123" priority="1" stopIfTrue="1" operator="equal">
      <formula>"This Table is currently showing 0 errors"</formula>
    </cfRule>
  </conditionalFormatting>
  <dataValidations disablePrompts="1" count="6">
    <dataValidation type="list" allowBlank="1" showInputMessage="1" showErrorMessage="1" sqref="KJ12:KJ44 KJ48:KJ52 KJ56:KJ75">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dataValidation type="whole" allowBlank="1" showInputMessage="1" showErrorMessage="1" sqref="MM57">
      <formula1>-9999999999999990000</formula1>
      <formula2>0</formula2>
    </dataValidation>
    <dataValidation type="list" allowBlank="1" showInputMessage="1" showErrorMessage="1" sqref="LM6:LM150">
      <formula1>Organisations</formula1>
    </dataValidation>
    <dataValidation type="whole" operator="greaterThanOrEqual" allowBlank="1" showInputMessage="1" showErrorMessage="1" errorTitle="Positive Value Alert" error="Data input in this cell should be poitive_x000a_" sqref="LJ12 LG12:LH12">
      <formula1>0</formula1>
    </dataValidation>
    <dataValidation type="list" allowBlank="1" showInputMessage="1" showErrorMessage="1" sqref="BC11:BC32 BC34:BC4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N214"/>
  <sheetViews>
    <sheetView showGridLines="0" zoomScale="70" zoomScaleNormal="70" workbookViewId="0">
      <selection activeCell="N10" sqref="N10"/>
    </sheetView>
  </sheetViews>
  <sheetFormatPr defaultColWidth="8.84375" defaultRowHeight="15.5"/>
  <cols>
    <col min="1" max="1" width="5.23046875" style="49" customWidth="1"/>
    <col min="2" max="2" width="70.07421875" style="49" customWidth="1"/>
    <col min="3" max="5" width="8.84375" style="49"/>
    <col min="6" max="6" width="2.4609375" style="461" customWidth="1"/>
    <col min="7" max="9" width="8.84375" style="49"/>
    <col min="10" max="10" width="2.69140625" style="823" customWidth="1"/>
    <col min="11" max="11" width="0" style="823" hidden="1" customWidth="1"/>
    <col min="12" max="12" width="8.84375" style="823"/>
    <col min="13" max="13" width="54.69140625" style="817" customWidth="1"/>
    <col min="14" max="14" width="70.4609375" style="49" customWidth="1"/>
    <col min="15" max="16384" width="8.84375" style="49"/>
  </cols>
  <sheetData>
    <row r="1" spans="1:40" ht="30">
      <c r="A1" s="84" t="str">
        <f>+Summary!A1</f>
        <v>Organisation</v>
      </c>
      <c r="B1" s="161"/>
      <c r="C1" s="161"/>
      <c r="D1" s="161"/>
      <c r="E1" s="161"/>
      <c r="F1" s="361"/>
      <c r="G1" s="161"/>
      <c r="H1" s="86" t="s">
        <v>81</v>
      </c>
      <c r="I1" s="151" t="str">
        <f>+Summary!H1</f>
        <v>Apr 21</v>
      </c>
      <c r="J1" s="822"/>
      <c r="K1" s="822"/>
      <c r="L1" s="822"/>
      <c r="M1" s="275" t="s">
        <v>944</v>
      </c>
      <c r="N1" s="937" t="str">
        <f>IF($O$17&gt;0," If there are any validation errors, you must include an explanation within your narrative","")</f>
        <v/>
      </c>
      <c r="O1" s="808"/>
      <c r="P1" s="358"/>
      <c r="Q1" s="358"/>
      <c r="R1" s="358"/>
      <c r="S1" s="358"/>
      <c r="T1" s="358"/>
      <c r="U1" s="358"/>
      <c r="V1" s="161"/>
      <c r="W1" s="161"/>
      <c r="X1" s="161"/>
      <c r="Y1" s="161"/>
      <c r="Z1" s="161"/>
      <c r="AA1" s="161"/>
      <c r="AB1" s="161"/>
      <c r="AC1" s="161"/>
      <c r="AD1" s="161"/>
      <c r="AE1" s="161"/>
      <c r="AF1" s="161"/>
      <c r="AG1" s="161"/>
      <c r="AH1" s="161"/>
      <c r="AI1" s="161"/>
      <c r="AJ1" s="161"/>
      <c r="AK1" s="161"/>
      <c r="AL1" s="161"/>
      <c r="AM1" s="161"/>
      <c r="AN1" s="161"/>
    </row>
    <row r="2" spans="1:40">
      <c r="A2" s="161"/>
      <c r="B2" s="161"/>
      <c r="C2" s="161"/>
      <c r="D2" s="161"/>
      <c r="E2" s="161"/>
      <c r="F2" s="361"/>
      <c r="G2" s="161"/>
      <c r="H2" s="161"/>
      <c r="I2" s="161"/>
      <c r="J2" s="822"/>
      <c r="K2" s="822"/>
      <c r="L2" s="822"/>
      <c r="M2" s="275"/>
      <c r="N2" s="51"/>
      <c r="O2" s="808"/>
      <c r="P2" s="358"/>
      <c r="Q2" s="358"/>
      <c r="R2" s="358"/>
      <c r="S2" s="358"/>
      <c r="T2" s="358"/>
      <c r="U2" s="358"/>
      <c r="V2" s="161"/>
      <c r="W2" s="161"/>
      <c r="X2" s="161"/>
      <c r="Y2" s="161"/>
      <c r="Z2" s="161"/>
      <c r="AA2" s="161"/>
      <c r="AB2" s="161"/>
      <c r="AC2" s="161"/>
      <c r="AD2" s="161"/>
      <c r="AE2" s="161"/>
      <c r="AF2" s="161"/>
      <c r="AG2" s="161"/>
      <c r="AH2" s="161"/>
      <c r="AI2" s="161"/>
      <c r="AJ2" s="161"/>
      <c r="AK2" s="161"/>
      <c r="AL2" s="161"/>
      <c r="AM2" s="161"/>
      <c r="AN2" s="161"/>
    </row>
    <row r="3" spans="1:40">
      <c r="A3" s="86"/>
      <c r="B3" s="161"/>
      <c r="C3" s="51"/>
      <c r="D3" s="51"/>
      <c r="E3" s="51"/>
      <c r="F3" s="929"/>
      <c r="G3" s="51"/>
      <c r="H3" s="51"/>
      <c r="I3" s="51"/>
      <c r="J3" s="822"/>
      <c r="K3" s="822"/>
      <c r="L3" s="822"/>
      <c r="M3" s="1260" t="s">
        <v>472</v>
      </c>
      <c r="N3" s="293"/>
      <c r="O3" s="939"/>
      <c r="P3" s="358"/>
      <c r="Q3" s="358"/>
      <c r="R3" s="358"/>
      <c r="S3" s="358"/>
      <c r="T3" s="358"/>
      <c r="U3" s="358"/>
      <c r="V3" s="161"/>
      <c r="W3" s="161"/>
      <c r="X3" s="161"/>
      <c r="Y3" s="161"/>
      <c r="Z3" s="161"/>
      <c r="AA3" s="161"/>
      <c r="AB3" s="161"/>
      <c r="AC3" s="161"/>
      <c r="AD3" s="161"/>
      <c r="AE3" s="161"/>
      <c r="AF3" s="161"/>
      <c r="AG3" s="161"/>
      <c r="AH3" s="161"/>
      <c r="AI3" s="161"/>
      <c r="AJ3" s="161"/>
      <c r="AK3" s="161"/>
      <c r="AL3" s="161"/>
      <c r="AM3" s="161"/>
      <c r="AN3" s="161"/>
    </row>
    <row r="4" spans="1:40">
      <c r="A4" s="86"/>
      <c r="B4" s="824"/>
      <c r="C4" s="915" t="str">
        <f>"This Table is currently showing "&amp;$O$17&amp;" errors"</f>
        <v>This Table is currently showing 0 errors</v>
      </c>
      <c r="D4" s="51"/>
      <c r="E4" s="51"/>
      <c r="F4" s="916"/>
      <c r="G4" s="916"/>
      <c r="H4" s="916" t="str">
        <f>IF($O$17&gt;0," Check validations cell M1","")</f>
        <v/>
      </c>
      <c r="I4" s="51"/>
      <c r="J4" s="822"/>
      <c r="K4" s="822"/>
      <c r="L4" s="822"/>
      <c r="M4" s="840" t="s">
        <v>352</v>
      </c>
      <c r="N4" s="835" t="str">
        <f>IF('I - Capital RLM'!$F$60&gt;0,"There is data in one or more monthly columns without supporting narrative in column B","Ok")</f>
        <v>Ok</v>
      </c>
      <c r="O4" s="910">
        <f t="shared" ref="O4:O15" si="0">IF(N4="Ok",0,1)</f>
        <v>0</v>
      </c>
      <c r="P4" s="358"/>
      <c r="Q4" s="358"/>
      <c r="R4" s="358"/>
      <c r="S4" s="358"/>
      <c r="T4" s="358"/>
      <c r="U4" s="358"/>
      <c r="V4" s="161"/>
      <c r="W4" s="161"/>
      <c r="X4" s="161"/>
      <c r="Y4" s="161"/>
      <c r="Z4" s="161"/>
      <c r="AA4" s="161"/>
      <c r="AB4" s="161"/>
      <c r="AC4" s="161"/>
      <c r="AD4" s="161"/>
      <c r="AE4" s="161"/>
      <c r="AF4" s="161"/>
      <c r="AG4" s="161"/>
      <c r="AH4" s="161"/>
      <c r="AI4" s="161"/>
      <c r="AJ4" s="161"/>
      <c r="AK4" s="161"/>
      <c r="AL4" s="161"/>
      <c r="AM4" s="161"/>
      <c r="AN4" s="161"/>
    </row>
    <row r="5" spans="1:40" ht="18">
      <c r="A5" s="138"/>
      <c r="B5" s="161"/>
      <c r="C5" s="921" t="str">
        <f>IF($O$17&lt;=0,"","Some errors will be resolved when complete rows have data or associated tables are completed")</f>
        <v/>
      </c>
      <c r="D5" s="51"/>
      <c r="E5" s="51"/>
      <c r="F5" s="929"/>
      <c r="G5" s="936"/>
      <c r="H5" s="936"/>
      <c r="I5" s="51"/>
      <c r="J5" s="822"/>
      <c r="K5" s="822"/>
      <c r="L5" s="822"/>
      <c r="M5" s="840" t="s">
        <v>353</v>
      </c>
      <c r="N5" s="835" t="str">
        <f>IF('I - Capital RLM'!$J$60&gt;0,"There is data in one or more monthly columns without supporting narrative in column B","Ok")</f>
        <v>Ok</v>
      </c>
      <c r="O5" s="910">
        <f t="shared" si="0"/>
        <v>0</v>
      </c>
      <c r="P5" s="358"/>
      <c r="Q5" s="358"/>
      <c r="R5" s="358"/>
      <c r="S5" s="358"/>
      <c r="T5" s="358"/>
      <c r="U5" s="358"/>
      <c r="V5" s="161"/>
      <c r="W5" s="161"/>
      <c r="X5" s="161"/>
      <c r="Y5" s="161"/>
      <c r="Z5" s="161"/>
      <c r="AA5" s="161"/>
      <c r="AB5" s="161"/>
      <c r="AC5" s="161"/>
      <c r="AD5" s="161"/>
      <c r="AE5" s="161"/>
      <c r="AF5" s="161"/>
      <c r="AG5" s="161"/>
      <c r="AH5" s="161"/>
      <c r="AI5" s="161"/>
      <c r="AJ5" s="161"/>
      <c r="AK5" s="161"/>
      <c r="AL5" s="161"/>
      <c r="AM5" s="161"/>
      <c r="AN5" s="161"/>
    </row>
    <row r="6" spans="1:40" ht="16" thickBot="1">
      <c r="A6" s="86" t="str">
        <f>"Table I - "&amp;Summary!U1&amp;" Capital Resource / Expenditure Limit Management"</f>
        <v>Table I - 2021-22 Capital Resource / Expenditure Limit Management</v>
      </c>
      <c r="B6" s="161"/>
      <c r="C6" s="161"/>
      <c r="D6" s="161"/>
      <c r="E6" s="161"/>
      <c r="F6" s="361"/>
      <c r="G6" s="161"/>
      <c r="H6" s="161"/>
      <c r="I6" s="161"/>
      <c r="J6" s="822"/>
      <c r="K6" s="822"/>
      <c r="L6" s="822"/>
      <c r="M6" s="840" t="s">
        <v>354</v>
      </c>
      <c r="N6" s="835" t="str">
        <f>IF('I - Capital RLM'!$F$93&gt;0,"There is data in one or more monthly columns without supporting narrative in column B","Ok")</f>
        <v>Ok</v>
      </c>
      <c r="O6" s="910">
        <f t="shared" si="0"/>
        <v>0</v>
      </c>
      <c r="P6" s="358"/>
      <c r="Q6" s="358"/>
      <c r="R6" s="358"/>
      <c r="S6" s="358"/>
      <c r="T6" s="358"/>
      <c r="U6" s="358"/>
      <c r="V6" s="161"/>
      <c r="W6" s="161"/>
      <c r="X6" s="161"/>
      <c r="Y6" s="161"/>
      <c r="Z6" s="161"/>
      <c r="AA6" s="161"/>
      <c r="AB6" s="161"/>
      <c r="AC6" s="161"/>
      <c r="AD6" s="161"/>
      <c r="AE6" s="161"/>
      <c r="AF6" s="161"/>
      <c r="AG6" s="161"/>
      <c r="AH6" s="161"/>
      <c r="AI6" s="161"/>
      <c r="AJ6" s="161"/>
      <c r="AK6" s="161"/>
      <c r="AL6" s="161"/>
      <c r="AM6" s="161"/>
      <c r="AN6" s="161"/>
    </row>
    <row r="7" spans="1:40" ht="16" thickBot="1">
      <c r="A7" s="161"/>
      <c r="B7" s="162" t="s">
        <v>373</v>
      </c>
      <c r="C7" s="32"/>
      <c r="D7" s="161"/>
      <c r="E7" s="161"/>
      <c r="F7" s="361"/>
      <c r="G7" s="161"/>
      <c r="H7" s="161"/>
      <c r="I7" s="161"/>
      <c r="J7" s="822"/>
      <c r="K7" s="822"/>
      <c r="L7" s="822"/>
      <c r="M7" s="840" t="s">
        <v>355</v>
      </c>
      <c r="N7" s="835" t="str">
        <f>IF('I - Capital RLM'!$J$93&gt;0,"There is data in one or more monthly columns without supporting narrative in column B","Ok")</f>
        <v>Ok</v>
      </c>
      <c r="O7" s="910">
        <f t="shared" si="0"/>
        <v>0</v>
      </c>
      <c r="P7" s="358"/>
      <c r="Q7" s="358"/>
      <c r="R7" s="358"/>
      <c r="S7" s="358"/>
      <c r="T7" s="358"/>
      <c r="U7" s="358"/>
      <c r="V7" s="161"/>
      <c r="W7" s="161"/>
      <c r="X7" s="161"/>
      <c r="Y7" s="161"/>
      <c r="Z7" s="161"/>
      <c r="AA7" s="161"/>
      <c r="AB7" s="161"/>
      <c r="AC7" s="161"/>
      <c r="AD7" s="161"/>
      <c r="AE7" s="161"/>
      <c r="AF7" s="161"/>
      <c r="AG7" s="161"/>
      <c r="AH7" s="161"/>
      <c r="AI7" s="161"/>
      <c r="AJ7" s="161"/>
      <c r="AK7" s="161"/>
      <c r="AL7" s="161"/>
      <c r="AM7" s="161"/>
      <c r="AN7" s="161"/>
    </row>
    <row r="8" spans="1:40" ht="16" thickBot="1">
      <c r="A8" s="161"/>
      <c r="B8" s="162" t="s">
        <v>850</v>
      </c>
      <c r="C8" s="39"/>
      <c r="D8" s="161"/>
      <c r="E8" s="161"/>
      <c r="F8" s="361"/>
      <c r="G8" s="161"/>
      <c r="H8" s="161"/>
      <c r="I8" s="161"/>
      <c r="J8" s="822"/>
      <c r="K8" s="822"/>
      <c r="L8" s="822"/>
      <c r="M8" s="840" t="s">
        <v>356</v>
      </c>
      <c r="N8" s="835" t="str">
        <f>IF('I - Capital RLM'!$F$106&gt;0,"There is data in one or more monthly columns without supporting narrative in column B","Ok")</f>
        <v>Ok</v>
      </c>
      <c r="O8" s="910">
        <f t="shared" si="0"/>
        <v>0</v>
      </c>
      <c r="P8" s="358"/>
      <c r="Q8" s="358"/>
      <c r="R8" s="358"/>
      <c r="S8" s="358"/>
      <c r="T8" s="358"/>
      <c r="U8" s="358"/>
      <c r="V8" s="161"/>
      <c r="W8" s="161"/>
      <c r="X8" s="161"/>
      <c r="Y8" s="161"/>
      <c r="Z8" s="161"/>
      <c r="AA8" s="161"/>
      <c r="AB8" s="161"/>
      <c r="AC8" s="161"/>
      <c r="AD8" s="161"/>
      <c r="AE8" s="161"/>
      <c r="AF8" s="161"/>
      <c r="AG8" s="161"/>
      <c r="AH8" s="161"/>
      <c r="AI8" s="161"/>
      <c r="AJ8" s="161"/>
      <c r="AK8" s="161"/>
      <c r="AL8" s="161"/>
      <c r="AM8" s="161"/>
      <c r="AN8" s="161"/>
    </row>
    <row r="9" spans="1:40" ht="16" thickBot="1">
      <c r="A9" s="161"/>
      <c r="B9" s="161"/>
      <c r="C9" s="161"/>
      <c r="D9" s="161"/>
      <c r="E9" s="161"/>
      <c r="F9" s="361"/>
      <c r="G9" s="161"/>
      <c r="H9" s="161"/>
      <c r="I9" s="161"/>
      <c r="J9" s="822"/>
      <c r="K9" s="822"/>
      <c r="L9" s="822"/>
      <c r="M9" s="840" t="s">
        <v>357</v>
      </c>
      <c r="N9" s="835" t="str">
        <f>IF('I - Capital RLM'!$J$106&gt;0,"There is data in one or more monthly columns without supporting narrative in column B","Ok")</f>
        <v>Ok</v>
      </c>
      <c r="O9" s="910">
        <f t="shared" si="0"/>
        <v>0</v>
      </c>
      <c r="P9" s="358"/>
      <c r="Q9" s="358"/>
      <c r="R9" s="358"/>
      <c r="S9" s="358"/>
      <c r="T9" s="358"/>
      <c r="U9" s="358"/>
      <c r="V9" s="161"/>
      <c r="W9" s="161"/>
      <c r="X9" s="161"/>
      <c r="Y9" s="161"/>
      <c r="Z9" s="161"/>
      <c r="AA9" s="161"/>
      <c r="AB9" s="161"/>
      <c r="AC9" s="161"/>
      <c r="AD9" s="161"/>
      <c r="AE9" s="161"/>
      <c r="AF9" s="161"/>
      <c r="AG9" s="161"/>
      <c r="AH9" s="161"/>
      <c r="AI9" s="161"/>
      <c r="AJ9" s="161"/>
      <c r="AK9" s="161"/>
      <c r="AL9" s="161"/>
      <c r="AM9" s="161"/>
      <c r="AN9" s="161"/>
    </row>
    <row r="10" spans="1:40" ht="16" thickBot="1">
      <c r="A10" s="312"/>
      <c r="B10" s="406"/>
      <c r="C10" s="2993" t="s">
        <v>113</v>
      </c>
      <c r="D10" s="3061"/>
      <c r="E10" s="2994"/>
      <c r="F10" s="436"/>
      <c r="G10" s="2993" t="s">
        <v>40</v>
      </c>
      <c r="H10" s="3061"/>
      <c r="I10" s="2994"/>
      <c r="J10" s="822"/>
      <c r="K10" s="822"/>
      <c r="L10" s="822"/>
      <c r="M10" s="840" t="s">
        <v>358</v>
      </c>
      <c r="N10" s="835" t="str">
        <f>IF('I - Capital RLM'!$F$110&gt;0,"There is data in one or more monthly columns without supporting narrative in column B","Ok")</f>
        <v>Ok</v>
      </c>
      <c r="O10" s="910">
        <f t="shared" si="0"/>
        <v>0</v>
      </c>
      <c r="P10" s="358"/>
      <c r="Q10" s="358"/>
      <c r="R10" s="358"/>
      <c r="S10" s="358"/>
      <c r="T10" s="358"/>
      <c r="U10" s="358"/>
      <c r="V10" s="161"/>
      <c r="W10" s="161"/>
      <c r="X10" s="161"/>
      <c r="Y10" s="161"/>
      <c r="Z10" s="161"/>
      <c r="AA10" s="161"/>
      <c r="AB10" s="161"/>
      <c r="AC10" s="161"/>
      <c r="AD10" s="161"/>
      <c r="AE10" s="161"/>
      <c r="AF10" s="161"/>
      <c r="AG10" s="161"/>
      <c r="AH10" s="161"/>
      <c r="AI10" s="161"/>
      <c r="AJ10" s="161"/>
      <c r="AK10" s="161"/>
      <c r="AL10" s="161"/>
      <c r="AM10" s="161"/>
      <c r="AN10" s="161"/>
    </row>
    <row r="11" spans="1:40">
      <c r="A11" s="310" t="s">
        <v>78</v>
      </c>
      <c r="B11" s="316" t="s">
        <v>851</v>
      </c>
      <c r="C11" s="209" t="s">
        <v>41</v>
      </c>
      <c r="D11" s="209" t="s">
        <v>42</v>
      </c>
      <c r="E11" s="309" t="s">
        <v>43</v>
      </c>
      <c r="F11" s="437"/>
      <c r="G11" s="209" t="s">
        <v>41</v>
      </c>
      <c r="H11" s="209" t="s">
        <v>114</v>
      </c>
      <c r="I11" s="309" t="s">
        <v>43</v>
      </c>
      <c r="J11" s="822"/>
      <c r="K11" s="209" t="s">
        <v>84</v>
      </c>
      <c r="L11" s="822"/>
      <c r="M11" s="840" t="s">
        <v>359</v>
      </c>
      <c r="N11" s="835" t="str">
        <f>IF('I - Capital RLM'!$J$110&gt;0,"There is data in one or more monthly columns without supporting narrative in column B","Ok")</f>
        <v>Ok</v>
      </c>
      <c r="O11" s="910">
        <f t="shared" si="0"/>
        <v>0</v>
      </c>
      <c r="P11" s="358"/>
      <c r="Q11" s="358"/>
      <c r="R11" s="358"/>
      <c r="S11" s="358"/>
      <c r="T11" s="358"/>
      <c r="U11" s="358"/>
      <c r="V11" s="161"/>
      <c r="W11" s="161"/>
      <c r="X11" s="161"/>
      <c r="Y11" s="161"/>
      <c r="Z11" s="161"/>
      <c r="AA11" s="161"/>
      <c r="AB11" s="161"/>
      <c r="AC11" s="161"/>
      <c r="AD11" s="161"/>
      <c r="AE11" s="161"/>
      <c r="AF11" s="161"/>
      <c r="AG11" s="161"/>
      <c r="AH11" s="161"/>
      <c r="AI11" s="161"/>
      <c r="AJ11" s="161"/>
      <c r="AK11" s="161"/>
      <c r="AL11" s="161"/>
      <c r="AM11" s="161"/>
      <c r="AN11" s="161"/>
    </row>
    <row r="12" spans="1:40" ht="16" thickBot="1">
      <c r="A12" s="319"/>
      <c r="B12" s="438"/>
      <c r="C12" s="439" t="s">
        <v>51</v>
      </c>
      <c r="D12" s="439" t="s">
        <v>51</v>
      </c>
      <c r="E12" s="439" t="s">
        <v>51</v>
      </c>
      <c r="F12" s="437"/>
      <c r="G12" s="439" t="s">
        <v>51</v>
      </c>
      <c r="H12" s="439" t="s">
        <v>51</v>
      </c>
      <c r="I12" s="439" t="s">
        <v>51</v>
      </c>
      <c r="J12" s="822"/>
      <c r="K12" s="439" t="s">
        <v>101</v>
      </c>
      <c r="L12" s="822"/>
      <c r="M12" s="840" t="s">
        <v>360</v>
      </c>
      <c r="N12" s="835" t="str">
        <f>IF('I - Capital RLM'!$F$124&gt;0,"There is data in one or more monthly columns without supporting narrative in column B","Ok")</f>
        <v>Ok</v>
      </c>
      <c r="O12" s="910">
        <f t="shared" si="0"/>
        <v>0</v>
      </c>
      <c r="P12" s="358"/>
      <c r="Q12" s="358"/>
      <c r="R12" s="358"/>
      <c r="S12" s="358"/>
      <c r="T12" s="358"/>
      <c r="U12" s="358"/>
      <c r="V12" s="161"/>
      <c r="W12" s="161"/>
      <c r="X12" s="161"/>
      <c r="Y12" s="161"/>
      <c r="Z12" s="161"/>
      <c r="AA12" s="161"/>
      <c r="AB12" s="161"/>
      <c r="AC12" s="161"/>
      <c r="AD12" s="161"/>
      <c r="AE12" s="161"/>
      <c r="AF12" s="161"/>
      <c r="AG12" s="161"/>
      <c r="AH12" s="161"/>
      <c r="AI12" s="161"/>
      <c r="AJ12" s="161"/>
      <c r="AK12" s="161"/>
      <c r="AL12" s="161"/>
      <c r="AM12" s="161"/>
      <c r="AN12" s="161"/>
    </row>
    <row r="13" spans="1:40">
      <c r="A13" s="124"/>
      <c r="B13" s="440" t="s">
        <v>115</v>
      </c>
      <c r="C13" s="312"/>
      <c r="D13" s="312"/>
      <c r="E13" s="312"/>
      <c r="F13" s="365"/>
      <c r="G13" s="312"/>
      <c r="H13" s="312"/>
      <c r="I13" s="312"/>
      <c r="J13" s="856"/>
      <c r="K13" s="312"/>
      <c r="L13" s="822"/>
      <c r="M13" s="840" t="s">
        <v>361</v>
      </c>
      <c r="N13" s="835" t="str">
        <f>IF('I - Capital RLM'!$J$124&gt;0,"There is data in one or more monthly columns without supporting narrative in column B","Ok")</f>
        <v>Ok</v>
      </c>
      <c r="O13" s="910">
        <f t="shared" si="0"/>
        <v>0</v>
      </c>
      <c r="P13" s="358"/>
      <c r="Q13" s="358"/>
      <c r="R13" s="358"/>
      <c r="S13" s="358"/>
      <c r="T13" s="358"/>
      <c r="U13" s="358"/>
      <c r="V13" s="161"/>
      <c r="W13" s="161"/>
      <c r="X13" s="161"/>
      <c r="Y13" s="161"/>
      <c r="Z13" s="161"/>
      <c r="AA13" s="161"/>
      <c r="AB13" s="161"/>
      <c r="AC13" s="161"/>
      <c r="AD13" s="161"/>
      <c r="AE13" s="161"/>
      <c r="AF13" s="161"/>
      <c r="AG13" s="161"/>
      <c r="AH13" s="161"/>
      <c r="AI13" s="161"/>
      <c r="AJ13" s="161"/>
      <c r="AK13" s="161"/>
      <c r="AL13" s="161"/>
      <c r="AM13" s="161"/>
      <c r="AN13" s="161"/>
    </row>
    <row r="14" spans="1:40">
      <c r="A14" s="441"/>
      <c r="B14" s="442" t="s">
        <v>116</v>
      </c>
      <c r="C14" s="315"/>
      <c r="D14" s="315"/>
      <c r="E14" s="315"/>
      <c r="F14" s="365"/>
      <c r="G14" s="315"/>
      <c r="H14" s="315"/>
      <c r="I14" s="315"/>
      <c r="J14" s="856"/>
      <c r="K14" s="315"/>
      <c r="L14" s="822"/>
      <c r="M14" s="840" t="s">
        <v>1039</v>
      </c>
      <c r="N14" s="835" t="str">
        <f>IF('J - Capital In Year Schemes'!$N$3&gt;Summary!$K$1,"Ok",IF(ABS('I - Capital RLM'!$H$95-'J - Capital In Year Schemes'!$S$78)&lt;=2,"Ok","Should equal Total Capital spend on Table J, to a tolerance of 2k to allow roundings"))</f>
        <v>Ok</v>
      </c>
      <c r="O14" s="910">
        <f t="shared" si="0"/>
        <v>0</v>
      </c>
      <c r="P14" s="358"/>
      <c r="Q14" s="358"/>
      <c r="R14" s="358"/>
      <c r="S14" s="358"/>
      <c r="T14" s="358"/>
      <c r="U14" s="358"/>
      <c r="V14" s="161"/>
      <c r="W14" s="161"/>
      <c r="X14" s="161"/>
      <c r="Y14" s="161"/>
      <c r="Z14" s="161"/>
      <c r="AA14" s="161"/>
      <c r="AB14" s="161"/>
      <c r="AC14" s="161"/>
      <c r="AD14" s="161"/>
      <c r="AE14" s="161"/>
      <c r="AF14" s="161"/>
      <c r="AG14" s="161"/>
      <c r="AH14" s="161"/>
      <c r="AI14" s="161"/>
      <c r="AJ14" s="161"/>
      <c r="AK14" s="161"/>
      <c r="AL14" s="161"/>
      <c r="AM14" s="161"/>
      <c r="AN14" s="161"/>
    </row>
    <row r="15" spans="1:40">
      <c r="A15" s="441"/>
      <c r="B15" s="211"/>
      <c r="C15" s="315"/>
      <c r="D15" s="315"/>
      <c r="E15" s="315"/>
      <c r="F15" s="365"/>
      <c r="G15" s="315"/>
      <c r="H15" s="315"/>
      <c r="I15" s="315"/>
      <c r="J15" s="856"/>
      <c r="K15" s="315"/>
      <c r="L15" s="822"/>
      <c r="M15" s="840" t="s">
        <v>943</v>
      </c>
      <c r="N15" s="835" t="str">
        <f>IF(ABS('I - Capital RLM'!$H$124-'K - Capital Disposals'!$F$30)&lt;=2,"Ok","Should equal Asset Disposals on Table K, to a tolerance of 2k to allow roundings")</f>
        <v>Ok</v>
      </c>
      <c r="O15" s="910">
        <f t="shared" si="0"/>
        <v>0</v>
      </c>
      <c r="P15" s="358"/>
      <c r="Q15" s="358"/>
      <c r="R15" s="358"/>
      <c r="S15" s="358"/>
      <c r="T15" s="358"/>
      <c r="U15" s="358"/>
      <c r="V15" s="161"/>
      <c r="W15" s="161"/>
      <c r="X15" s="161"/>
      <c r="Y15" s="161"/>
      <c r="Z15" s="161"/>
      <c r="AA15" s="161"/>
      <c r="AB15" s="161"/>
      <c r="AC15" s="161"/>
      <c r="AD15" s="161"/>
      <c r="AE15" s="161"/>
      <c r="AF15" s="161"/>
      <c r="AG15" s="161"/>
      <c r="AH15" s="161"/>
      <c r="AI15" s="161"/>
      <c r="AJ15" s="161"/>
      <c r="AK15" s="161"/>
      <c r="AL15" s="161"/>
      <c r="AM15" s="161"/>
      <c r="AN15" s="161"/>
    </row>
    <row r="16" spans="1:40">
      <c r="A16" s="124"/>
      <c r="B16" s="316" t="s">
        <v>82</v>
      </c>
      <c r="C16" s="315"/>
      <c r="D16" s="315"/>
      <c r="E16" s="315"/>
      <c r="F16" s="365"/>
      <c r="G16" s="315"/>
      <c r="H16" s="315"/>
      <c r="I16" s="315"/>
      <c r="J16" s="856"/>
      <c r="K16" s="315"/>
      <c r="L16" s="822"/>
      <c r="M16" s="840"/>
      <c r="N16" s="835"/>
      <c r="O16" s="910"/>
      <c r="P16" s="358"/>
      <c r="Q16" s="358"/>
      <c r="R16" s="358"/>
      <c r="S16" s="358"/>
      <c r="T16" s="358"/>
      <c r="U16" s="358"/>
      <c r="V16" s="161"/>
      <c r="W16" s="161"/>
      <c r="X16" s="161"/>
      <c r="Y16" s="161"/>
      <c r="Z16" s="161"/>
      <c r="AA16" s="161"/>
      <c r="AB16" s="161"/>
      <c r="AC16" s="161"/>
      <c r="AD16" s="161"/>
      <c r="AE16" s="161"/>
      <c r="AF16" s="161"/>
      <c r="AG16" s="161"/>
      <c r="AH16" s="161"/>
      <c r="AI16" s="161"/>
      <c r="AJ16" s="161"/>
      <c r="AK16" s="161"/>
      <c r="AL16" s="161"/>
      <c r="AM16" s="161"/>
      <c r="AN16" s="161"/>
    </row>
    <row r="17" spans="1:40">
      <c r="A17" s="441"/>
      <c r="B17" s="211"/>
      <c r="C17" s="315"/>
      <c r="D17" s="315"/>
      <c r="E17" s="315"/>
      <c r="F17" s="365"/>
      <c r="G17" s="315"/>
      <c r="H17" s="315"/>
      <c r="I17" s="315"/>
      <c r="J17" s="856"/>
      <c r="K17" s="315"/>
      <c r="L17" s="822"/>
      <c r="M17" s="938"/>
      <c r="N17" s="931"/>
      <c r="O17" s="910">
        <f>SUM(O4:O16)</f>
        <v>0</v>
      </c>
      <c r="P17" s="358"/>
      <c r="Q17" s="358"/>
      <c r="R17" s="358"/>
      <c r="S17" s="358"/>
      <c r="T17" s="358"/>
      <c r="U17" s="358"/>
      <c r="V17" s="161"/>
      <c r="W17" s="161"/>
      <c r="X17" s="161"/>
      <c r="Y17" s="161"/>
      <c r="Z17" s="161"/>
      <c r="AA17" s="161"/>
      <c r="AB17" s="161"/>
      <c r="AC17" s="161"/>
      <c r="AD17" s="161"/>
      <c r="AE17" s="161"/>
      <c r="AF17" s="161"/>
      <c r="AG17" s="161"/>
      <c r="AH17" s="161"/>
      <c r="AI17" s="161"/>
      <c r="AJ17" s="161"/>
      <c r="AK17" s="161"/>
      <c r="AL17" s="161"/>
      <c r="AM17" s="161"/>
      <c r="AN17" s="161"/>
    </row>
    <row r="18" spans="1:40" ht="16" thickBot="1">
      <c r="A18" s="124"/>
      <c r="B18" s="316" t="s">
        <v>85</v>
      </c>
      <c r="C18" s="315"/>
      <c r="D18" s="315"/>
      <c r="E18" s="315"/>
      <c r="F18" s="365"/>
      <c r="G18" s="315"/>
      <c r="H18" s="315"/>
      <c r="I18" s="315"/>
      <c r="J18" s="856"/>
      <c r="K18" s="315"/>
      <c r="L18" s="822"/>
      <c r="M18" s="659"/>
      <c r="N18" s="358"/>
      <c r="O18" s="358"/>
      <c r="P18" s="358"/>
      <c r="Q18" s="358"/>
      <c r="R18" s="358"/>
      <c r="S18" s="358"/>
      <c r="T18" s="358"/>
      <c r="U18" s="358"/>
      <c r="V18" s="161"/>
      <c r="W18" s="161"/>
      <c r="X18" s="161"/>
      <c r="Y18" s="161"/>
      <c r="Z18" s="161"/>
      <c r="AA18" s="161"/>
      <c r="AB18" s="161"/>
      <c r="AC18" s="161"/>
      <c r="AD18" s="161"/>
      <c r="AE18" s="161"/>
      <c r="AF18" s="161"/>
      <c r="AG18" s="161"/>
      <c r="AH18" s="161"/>
      <c r="AI18" s="161"/>
      <c r="AJ18" s="161"/>
      <c r="AK18" s="161"/>
      <c r="AL18" s="161"/>
      <c r="AM18" s="161"/>
      <c r="AN18" s="161"/>
    </row>
    <row r="19" spans="1:40" ht="21" customHeight="1">
      <c r="A19" s="443">
        <v>1.3</v>
      </c>
      <c r="B19" s="627"/>
      <c r="C19" s="29"/>
      <c r="D19" s="29"/>
      <c r="E19" s="444">
        <f>+D19-C19</f>
        <v>0</v>
      </c>
      <c r="F19" s="445">
        <f>IF(AND(D19&gt;0,B19=""),1,0)</f>
        <v>0</v>
      </c>
      <c r="G19" s="29"/>
      <c r="H19" s="29"/>
      <c r="I19" s="444">
        <f t="shared" ref="I19:I59" si="1">+H19-G19</f>
        <v>0</v>
      </c>
      <c r="J19" s="857">
        <f>IF(AND(H19&gt;0,B19=""),1,0)</f>
        <v>0</v>
      </c>
      <c r="K19" s="2094"/>
      <c r="L19" s="2752">
        <f>IF(AND(ABS(G19)+ABS(H19)&gt;0,K19=""),1,0)</f>
        <v>0</v>
      </c>
      <c r="M19" s="659"/>
      <c r="N19" s="358"/>
      <c r="O19" s="358"/>
      <c r="P19" s="358"/>
      <c r="Q19" s="358"/>
      <c r="R19" s="358"/>
      <c r="S19" s="358"/>
      <c r="T19" s="358"/>
      <c r="U19" s="358"/>
      <c r="V19" s="161"/>
      <c r="W19" s="161"/>
      <c r="X19" s="161"/>
      <c r="Y19" s="161"/>
      <c r="Z19" s="161"/>
      <c r="AA19" s="161"/>
      <c r="AB19" s="161"/>
      <c r="AC19" s="161"/>
      <c r="AD19" s="161"/>
      <c r="AE19" s="161"/>
      <c r="AF19" s="161"/>
      <c r="AG19" s="161"/>
      <c r="AH19" s="161"/>
      <c r="AI19" s="161"/>
      <c r="AJ19" s="161"/>
      <c r="AK19" s="161"/>
      <c r="AL19" s="161"/>
      <c r="AM19" s="161"/>
      <c r="AN19" s="161"/>
    </row>
    <row r="20" spans="1:40" ht="21" customHeight="1">
      <c r="A20" s="443">
        <v>2</v>
      </c>
      <c r="B20" s="631"/>
      <c r="C20" s="29"/>
      <c r="D20" s="29"/>
      <c r="E20" s="444">
        <f t="shared" ref="E20:E59" si="2">+D20-C20</f>
        <v>0</v>
      </c>
      <c r="F20" s="445">
        <f t="shared" ref="F20:F59" si="3">IF(AND(D20&gt;0,B20=""),1,0)</f>
        <v>0</v>
      </c>
      <c r="G20" s="29"/>
      <c r="H20" s="29"/>
      <c r="I20" s="444">
        <f t="shared" si="1"/>
        <v>0</v>
      </c>
      <c r="J20" s="857">
        <f t="shared" ref="J20:J59" si="4">IF(AND(H20&gt;0,B20=""),1,0)</f>
        <v>0</v>
      </c>
      <c r="K20" s="2095"/>
      <c r="L20" s="2752">
        <f t="shared" ref="L20:L59" si="5">IF(AND(ABS(G20)+ABS(H20)&gt;0,K20=""),1,0)</f>
        <v>0</v>
      </c>
      <c r="M20" s="659"/>
      <c r="N20" s="358"/>
      <c r="O20" s="358"/>
      <c r="P20" s="358"/>
      <c r="Q20" s="358"/>
      <c r="R20" s="358"/>
      <c r="S20" s="358"/>
      <c r="T20" s="358"/>
      <c r="U20" s="358"/>
      <c r="V20" s="161"/>
      <c r="W20" s="161"/>
      <c r="X20" s="161"/>
      <c r="Y20" s="161"/>
      <c r="Z20" s="161"/>
      <c r="AA20" s="161"/>
      <c r="AB20" s="161"/>
      <c r="AC20" s="161"/>
      <c r="AD20" s="161"/>
      <c r="AE20" s="161"/>
      <c r="AF20" s="161"/>
      <c r="AG20" s="161"/>
      <c r="AH20" s="161"/>
      <c r="AI20" s="161"/>
      <c r="AJ20" s="161"/>
      <c r="AK20" s="161"/>
      <c r="AL20" s="161"/>
      <c r="AM20" s="161"/>
      <c r="AN20" s="161"/>
    </row>
    <row r="21" spans="1:40" ht="21" customHeight="1">
      <c r="A21" s="443">
        <v>3</v>
      </c>
      <c r="B21" s="631"/>
      <c r="C21" s="29"/>
      <c r="D21" s="29"/>
      <c r="E21" s="444">
        <f t="shared" si="2"/>
        <v>0</v>
      </c>
      <c r="F21" s="445">
        <f t="shared" si="3"/>
        <v>0</v>
      </c>
      <c r="G21" s="29"/>
      <c r="H21" s="29"/>
      <c r="I21" s="444">
        <f t="shared" si="1"/>
        <v>0</v>
      </c>
      <c r="J21" s="857">
        <f t="shared" si="4"/>
        <v>0</v>
      </c>
      <c r="K21" s="2095"/>
      <c r="L21" s="2752">
        <f t="shared" si="5"/>
        <v>0</v>
      </c>
      <c r="M21" s="659"/>
      <c r="N21" s="358"/>
      <c r="O21" s="358"/>
      <c r="P21" s="358"/>
      <c r="Q21" s="358"/>
      <c r="R21" s="358"/>
      <c r="S21" s="358"/>
      <c r="T21" s="358"/>
      <c r="U21" s="358"/>
      <c r="V21" s="161"/>
      <c r="W21" s="161"/>
      <c r="X21" s="161"/>
      <c r="Y21" s="161"/>
      <c r="Z21" s="161"/>
      <c r="AA21" s="161"/>
      <c r="AB21" s="161"/>
      <c r="AC21" s="161"/>
      <c r="AD21" s="161"/>
      <c r="AE21" s="161"/>
      <c r="AF21" s="161"/>
      <c r="AG21" s="161"/>
      <c r="AH21" s="161"/>
      <c r="AI21" s="161"/>
      <c r="AJ21" s="161"/>
      <c r="AK21" s="161"/>
      <c r="AL21" s="161"/>
      <c r="AM21" s="161"/>
      <c r="AN21" s="161"/>
    </row>
    <row r="22" spans="1:40" ht="21" customHeight="1">
      <c r="A22" s="443">
        <v>4</v>
      </c>
      <c r="B22" s="631"/>
      <c r="C22" s="29"/>
      <c r="D22" s="29"/>
      <c r="E22" s="444">
        <f t="shared" si="2"/>
        <v>0</v>
      </c>
      <c r="F22" s="445">
        <f t="shared" si="3"/>
        <v>0</v>
      </c>
      <c r="G22" s="29"/>
      <c r="H22" s="29"/>
      <c r="I22" s="444">
        <f t="shared" si="1"/>
        <v>0</v>
      </c>
      <c r="J22" s="857">
        <f t="shared" si="4"/>
        <v>0</v>
      </c>
      <c r="K22" s="2095"/>
      <c r="L22" s="2752">
        <f t="shared" si="5"/>
        <v>0</v>
      </c>
      <c r="M22" s="659"/>
      <c r="N22" s="358"/>
      <c r="O22" s="358"/>
      <c r="P22" s="358"/>
      <c r="Q22" s="358"/>
      <c r="R22" s="358"/>
      <c r="S22" s="358"/>
      <c r="T22" s="358"/>
      <c r="U22" s="358"/>
      <c r="V22" s="161"/>
      <c r="W22" s="161"/>
      <c r="X22" s="161"/>
      <c r="Y22" s="161"/>
      <c r="Z22" s="161"/>
      <c r="AA22" s="161"/>
      <c r="AB22" s="161"/>
      <c r="AC22" s="161"/>
      <c r="AD22" s="161"/>
      <c r="AE22" s="161"/>
      <c r="AF22" s="161"/>
      <c r="AG22" s="161"/>
      <c r="AH22" s="161"/>
      <c r="AI22" s="161"/>
      <c r="AJ22" s="161"/>
      <c r="AK22" s="161"/>
      <c r="AL22" s="161"/>
      <c r="AM22" s="161"/>
      <c r="AN22" s="161"/>
    </row>
    <row r="23" spans="1:40" ht="21" customHeight="1">
      <c r="A23" s="443">
        <v>5</v>
      </c>
      <c r="B23" s="631"/>
      <c r="C23" s="29"/>
      <c r="D23" s="29"/>
      <c r="E23" s="444">
        <f t="shared" si="2"/>
        <v>0</v>
      </c>
      <c r="F23" s="445">
        <f t="shared" si="3"/>
        <v>0</v>
      </c>
      <c r="G23" s="29"/>
      <c r="H23" s="29"/>
      <c r="I23" s="444">
        <f t="shared" si="1"/>
        <v>0</v>
      </c>
      <c r="J23" s="857">
        <f t="shared" si="4"/>
        <v>0</v>
      </c>
      <c r="K23" s="2095"/>
      <c r="L23" s="2752">
        <f t="shared" si="5"/>
        <v>0</v>
      </c>
      <c r="M23" s="659"/>
      <c r="N23" s="358"/>
      <c r="O23" s="358"/>
      <c r="P23" s="358"/>
      <c r="Q23" s="358"/>
      <c r="R23" s="358"/>
      <c r="S23" s="358"/>
      <c r="T23" s="358"/>
      <c r="U23" s="358"/>
      <c r="V23" s="161"/>
      <c r="W23" s="161"/>
      <c r="X23" s="161"/>
      <c r="Y23" s="161"/>
      <c r="Z23" s="161"/>
      <c r="AA23" s="161"/>
      <c r="AB23" s="161"/>
      <c r="AC23" s="161"/>
      <c r="AD23" s="161"/>
      <c r="AE23" s="161"/>
      <c r="AF23" s="161"/>
      <c r="AG23" s="161"/>
      <c r="AH23" s="161"/>
      <c r="AI23" s="161"/>
      <c r="AJ23" s="161"/>
      <c r="AK23" s="161"/>
      <c r="AL23" s="161"/>
      <c r="AM23" s="161"/>
      <c r="AN23" s="161"/>
    </row>
    <row r="24" spans="1:40" ht="21" customHeight="1">
      <c r="A24" s="443">
        <v>6</v>
      </c>
      <c r="B24" s="631"/>
      <c r="C24" s="29"/>
      <c r="D24" s="29"/>
      <c r="E24" s="444">
        <f t="shared" si="2"/>
        <v>0</v>
      </c>
      <c r="F24" s="445">
        <f t="shared" si="3"/>
        <v>0</v>
      </c>
      <c r="G24" s="29"/>
      <c r="H24" s="29"/>
      <c r="I24" s="444">
        <f t="shared" si="1"/>
        <v>0</v>
      </c>
      <c r="J24" s="857">
        <f t="shared" si="4"/>
        <v>0</v>
      </c>
      <c r="K24" s="2095"/>
      <c r="L24" s="2752">
        <f t="shared" si="5"/>
        <v>0</v>
      </c>
      <c r="M24" s="659"/>
      <c r="N24" s="358"/>
      <c r="O24" s="358"/>
      <c r="P24" s="358"/>
      <c r="Q24" s="358"/>
      <c r="R24" s="358"/>
      <c r="S24" s="358"/>
      <c r="T24" s="358"/>
      <c r="U24" s="358"/>
      <c r="V24" s="161"/>
      <c r="W24" s="161"/>
      <c r="X24" s="161"/>
      <c r="Y24" s="161"/>
      <c r="Z24" s="161"/>
      <c r="AA24" s="161"/>
      <c r="AB24" s="161"/>
      <c r="AC24" s="161"/>
      <c r="AD24" s="161"/>
      <c r="AE24" s="161"/>
      <c r="AF24" s="161"/>
      <c r="AG24" s="161"/>
      <c r="AH24" s="161"/>
      <c r="AI24" s="161"/>
      <c r="AJ24" s="161"/>
      <c r="AK24" s="161"/>
      <c r="AL24" s="161"/>
      <c r="AM24" s="161"/>
      <c r="AN24" s="161"/>
    </row>
    <row r="25" spans="1:40" ht="21" customHeight="1">
      <c r="A25" s="443">
        <v>7</v>
      </c>
      <c r="B25" s="631"/>
      <c r="C25" s="29"/>
      <c r="D25" s="29"/>
      <c r="E25" s="444">
        <f t="shared" si="2"/>
        <v>0</v>
      </c>
      <c r="F25" s="445">
        <f t="shared" si="3"/>
        <v>0</v>
      </c>
      <c r="G25" s="29"/>
      <c r="H25" s="29"/>
      <c r="I25" s="444">
        <f t="shared" si="1"/>
        <v>0</v>
      </c>
      <c r="J25" s="857">
        <f t="shared" si="4"/>
        <v>0</v>
      </c>
      <c r="K25" s="2095"/>
      <c r="L25" s="2752">
        <f t="shared" si="5"/>
        <v>0</v>
      </c>
      <c r="M25" s="659"/>
      <c r="N25" s="358"/>
      <c r="O25" s="358"/>
      <c r="P25" s="358"/>
      <c r="Q25" s="358"/>
      <c r="R25" s="358"/>
      <c r="S25" s="358"/>
      <c r="T25" s="358"/>
      <c r="U25" s="358"/>
      <c r="V25" s="161"/>
      <c r="W25" s="161"/>
      <c r="X25" s="161"/>
      <c r="Y25" s="161"/>
      <c r="Z25" s="161"/>
      <c r="AA25" s="161"/>
      <c r="AB25" s="161"/>
      <c r="AC25" s="161"/>
      <c r="AD25" s="161"/>
      <c r="AE25" s="161"/>
      <c r="AF25" s="161"/>
      <c r="AG25" s="161"/>
      <c r="AH25" s="161"/>
      <c r="AI25" s="161"/>
      <c r="AJ25" s="161"/>
      <c r="AK25" s="161"/>
      <c r="AL25" s="161"/>
      <c r="AM25" s="161"/>
      <c r="AN25" s="161"/>
    </row>
    <row r="26" spans="1:40" ht="21" customHeight="1">
      <c r="A26" s="443">
        <v>8</v>
      </c>
      <c r="B26" s="631"/>
      <c r="C26" s="29"/>
      <c r="D26" s="29"/>
      <c r="E26" s="444">
        <f t="shared" si="2"/>
        <v>0</v>
      </c>
      <c r="F26" s="445">
        <f t="shared" si="3"/>
        <v>0</v>
      </c>
      <c r="G26" s="29"/>
      <c r="H26" s="29"/>
      <c r="I26" s="444">
        <f t="shared" si="1"/>
        <v>0</v>
      </c>
      <c r="J26" s="857">
        <f t="shared" si="4"/>
        <v>0</v>
      </c>
      <c r="K26" s="2095"/>
      <c r="L26" s="2752">
        <f t="shared" si="5"/>
        <v>0</v>
      </c>
      <c r="M26" s="659"/>
      <c r="N26" s="358"/>
      <c r="O26" s="358"/>
      <c r="P26" s="358"/>
      <c r="Q26" s="358"/>
      <c r="R26" s="358"/>
      <c r="S26" s="358"/>
      <c r="T26" s="358"/>
      <c r="U26" s="358"/>
      <c r="V26" s="161"/>
      <c r="W26" s="161"/>
      <c r="X26" s="161"/>
      <c r="Y26" s="161"/>
      <c r="Z26" s="161"/>
      <c r="AA26" s="161"/>
      <c r="AB26" s="161"/>
      <c r="AC26" s="161"/>
      <c r="AD26" s="161"/>
      <c r="AE26" s="161"/>
      <c r="AF26" s="161"/>
      <c r="AG26" s="161"/>
      <c r="AH26" s="161"/>
      <c r="AI26" s="161"/>
      <c r="AJ26" s="161"/>
      <c r="AK26" s="161"/>
      <c r="AL26" s="161"/>
      <c r="AM26" s="161"/>
      <c r="AN26" s="161"/>
    </row>
    <row r="27" spans="1:40" ht="21" customHeight="1">
      <c r="A27" s="443">
        <v>9</v>
      </c>
      <c r="B27" s="631"/>
      <c r="C27" s="29"/>
      <c r="D27" s="29"/>
      <c r="E27" s="444">
        <f t="shared" si="2"/>
        <v>0</v>
      </c>
      <c r="F27" s="445">
        <f t="shared" si="3"/>
        <v>0</v>
      </c>
      <c r="G27" s="29"/>
      <c r="H27" s="29"/>
      <c r="I27" s="444">
        <f t="shared" si="1"/>
        <v>0</v>
      </c>
      <c r="J27" s="857">
        <f t="shared" si="4"/>
        <v>0</v>
      </c>
      <c r="K27" s="2095"/>
      <c r="L27" s="2752">
        <f t="shared" si="5"/>
        <v>0</v>
      </c>
      <c r="M27" s="659"/>
      <c r="N27" s="358"/>
      <c r="O27" s="358"/>
      <c r="P27" s="358"/>
      <c r="Q27" s="358"/>
      <c r="R27" s="358"/>
      <c r="S27" s="358"/>
      <c r="T27" s="358"/>
      <c r="U27" s="358"/>
      <c r="V27" s="161"/>
      <c r="W27" s="161"/>
      <c r="X27" s="161"/>
      <c r="Y27" s="161"/>
      <c r="Z27" s="161"/>
      <c r="AA27" s="161"/>
      <c r="AB27" s="161"/>
      <c r="AC27" s="161"/>
      <c r="AD27" s="161"/>
      <c r="AE27" s="161"/>
      <c r="AF27" s="161"/>
      <c r="AG27" s="161"/>
      <c r="AH27" s="161"/>
      <c r="AI27" s="161"/>
      <c r="AJ27" s="161"/>
      <c r="AK27" s="161"/>
      <c r="AL27" s="161"/>
      <c r="AM27" s="161"/>
      <c r="AN27" s="161"/>
    </row>
    <row r="28" spans="1:40" ht="21" customHeight="1">
      <c r="A28" s="443">
        <v>10</v>
      </c>
      <c r="B28" s="631"/>
      <c r="C28" s="29"/>
      <c r="D28" s="29"/>
      <c r="E28" s="444">
        <f t="shared" si="2"/>
        <v>0</v>
      </c>
      <c r="F28" s="445">
        <f t="shared" si="3"/>
        <v>0</v>
      </c>
      <c r="G28" s="29"/>
      <c r="H28" s="29"/>
      <c r="I28" s="444">
        <f t="shared" si="1"/>
        <v>0</v>
      </c>
      <c r="J28" s="857">
        <f t="shared" si="4"/>
        <v>0</v>
      </c>
      <c r="K28" s="2095"/>
      <c r="L28" s="2752">
        <f t="shared" si="5"/>
        <v>0</v>
      </c>
      <c r="M28" s="659"/>
      <c r="N28" s="358"/>
      <c r="O28" s="358"/>
      <c r="P28" s="358"/>
      <c r="Q28" s="358"/>
      <c r="R28" s="358"/>
      <c r="S28" s="358"/>
      <c r="T28" s="358"/>
      <c r="U28" s="358"/>
      <c r="V28" s="161"/>
      <c r="W28" s="161"/>
      <c r="X28" s="161"/>
      <c r="Y28" s="161"/>
      <c r="Z28" s="161"/>
      <c r="AA28" s="161"/>
      <c r="AB28" s="161"/>
      <c r="AC28" s="161"/>
      <c r="AD28" s="161"/>
      <c r="AE28" s="161"/>
      <c r="AF28" s="161"/>
      <c r="AG28" s="161"/>
      <c r="AH28" s="161"/>
      <c r="AI28" s="161"/>
      <c r="AJ28" s="161"/>
      <c r="AK28" s="161"/>
      <c r="AL28" s="161"/>
      <c r="AM28" s="161"/>
      <c r="AN28" s="161"/>
    </row>
    <row r="29" spans="1:40" ht="21" customHeight="1">
      <c r="A29" s="443">
        <v>11</v>
      </c>
      <c r="B29" s="631"/>
      <c r="C29" s="29"/>
      <c r="D29" s="29"/>
      <c r="E29" s="444">
        <f t="shared" si="2"/>
        <v>0</v>
      </c>
      <c r="F29" s="445">
        <f t="shared" si="3"/>
        <v>0</v>
      </c>
      <c r="G29" s="29"/>
      <c r="H29" s="29"/>
      <c r="I29" s="444">
        <f t="shared" si="1"/>
        <v>0</v>
      </c>
      <c r="J29" s="857">
        <f t="shared" si="4"/>
        <v>0</v>
      </c>
      <c r="K29" s="2095"/>
      <c r="L29" s="2752">
        <f t="shared" si="5"/>
        <v>0</v>
      </c>
      <c r="M29" s="659"/>
      <c r="N29" s="358"/>
      <c r="O29" s="358"/>
      <c r="P29" s="358"/>
      <c r="Q29" s="358"/>
      <c r="R29" s="358"/>
      <c r="S29" s="358"/>
      <c r="T29" s="358"/>
      <c r="U29" s="358"/>
      <c r="V29" s="161"/>
      <c r="W29" s="161"/>
      <c r="X29" s="161"/>
      <c r="Y29" s="161"/>
      <c r="Z29" s="161"/>
      <c r="AA29" s="161"/>
      <c r="AB29" s="161"/>
      <c r="AC29" s="161"/>
      <c r="AD29" s="161"/>
      <c r="AE29" s="161"/>
      <c r="AF29" s="161"/>
      <c r="AG29" s="161"/>
      <c r="AH29" s="161"/>
      <c r="AI29" s="161"/>
      <c r="AJ29" s="161"/>
      <c r="AK29" s="161"/>
      <c r="AL29" s="161"/>
      <c r="AM29" s="161"/>
      <c r="AN29" s="161"/>
    </row>
    <row r="30" spans="1:40" ht="21" customHeight="1">
      <c r="A30" s="443">
        <v>12</v>
      </c>
      <c r="B30" s="631"/>
      <c r="C30" s="29"/>
      <c r="D30" s="29"/>
      <c r="E30" s="444">
        <f t="shared" si="2"/>
        <v>0</v>
      </c>
      <c r="F30" s="445">
        <f t="shared" si="3"/>
        <v>0</v>
      </c>
      <c r="G30" s="29"/>
      <c r="H30" s="29"/>
      <c r="I30" s="444">
        <f t="shared" si="1"/>
        <v>0</v>
      </c>
      <c r="J30" s="857">
        <f t="shared" si="4"/>
        <v>0</v>
      </c>
      <c r="K30" s="2095"/>
      <c r="L30" s="2752">
        <f t="shared" si="5"/>
        <v>0</v>
      </c>
      <c r="M30" s="659"/>
      <c r="N30" s="358"/>
      <c r="O30" s="358"/>
      <c r="P30" s="358"/>
      <c r="Q30" s="358"/>
      <c r="R30" s="358"/>
      <c r="S30" s="358"/>
      <c r="T30" s="358"/>
      <c r="U30" s="358"/>
      <c r="V30" s="161"/>
      <c r="W30" s="161"/>
      <c r="X30" s="161"/>
      <c r="Y30" s="161"/>
      <c r="Z30" s="161"/>
      <c r="AA30" s="161"/>
      <c r="AB30" s="161"/>
      <c r="AC30" s="161"/>
      <c r="AD30" s="161"/>
      <c r="AE30" s="161"/>
      <c r="AF30" s="161"/>
      <c r="AG30" s="161"/>
      <c r="AH30" s="161"/>
      <c r="AI30" s="161"/>
      <c r="AJ30" s="161"/>
      <c r="AK30" s="161"/>
      <c r="AL30" s="161"/>
      <c r="AM30" s="161"/>
      <c r="AN30" s="161"/>
    </row>
    <row r="31" spans="1:40" ht="21" customHeight="1">
      <c r="A31" s="443">
        <v>13</v>
      </c>
      <c r="B31" s="631"/>
      <c r="C31" s="29"/>
      <c r="D31" s="29"/>
      <c r="E31" s="444">
        <f t="shared" si="2"/>
        <v>0</v>
      </c>
      <c r="F31" s="445">
        <f t="shared" si="3"/>
        <v>0</v>
      </c>
      <c r="G31" s="29"/>
      <c r="H31" s="29"/>
      <c r="I31" s="444">
        <f t="shared" si="1"/>
        <v>0</v>
      </c>
      <c r="J31" s="857">
        <f t="shared" si="4"/>
        <v>0</v>
      </c>
      <c r="K31" s="2095"/>
      <c r="L31" s="2752">
        <f t="shared" si="5"/>
        <v>0</v>
      </c>
      <c r="M31" s="659"/>
      <c r="N31" s="358"/>
      <c r="O31" s="358"/>
      <c r="P31" s="358"/>
      <c r="Q31" s="358"/>
      <c r="R31" s="358"/>
      <c r="S31" s="358"/>
      <c r="T31" s="358"/>
      <c r="U31" s="358"/>
      <c r="V31" s="161"/>
      <c r="W31" s="161"/>
      <c r="X31" s="161"/>
      <c r="Y31" s="161"/>
      <c r="Z31" s="161"/>
      <c r="AA31" s="161"/>
      <c r="AB31" s="161"/>
      <c r="AC31" s="161"/>
      <c r="AD31" s="161"/>
      <c r="AE31" s="161"/>
      <c r="AF31" s="161"/>
      <c r="AG31" s="161"/>
      <c r="AH31" s="161"/>
      <c r="AI31" s="161"/>
      <c r="AJ31" s="161"/>
      <c r="AK31" s="161"/>
      <c r="AL31" s="161"/>
      <c r="AM31" s="161"/>
      <c r="AN31" s="161"/>
    </row>
    <row r="32" spans="1:40" ht="21" customHeight="1">
      <c r="A32" s="443">
        <v>14</v>
      </c>
      <c r="B32" s="631"/>
      <c r="C32" s="29"/>
      <c r="D32" s="29"/>
      <c r="E32" s="444">
        <f t="shared" si="2"/>
        <v>0</v>
      </c>
      <c r="F32" s="445">
        <f t="shared" si="3"/>
        <v>0</v>
      </c>
      <c r="G32" s="29"/>
      <c r="H32" s="29"/>
      <c r="I32" s="444">
        <f t="shared" si="1"/>
        <v>0</v>
      </c>
      <c r="J32" s="857">
        <f t="shared" si="4"/>
        <v>0</v>
      </c>
      <c r="K32" s="2095"/>
      <c r="L32" s="2752">
        <f t="shared" si="5"/>
        <v>0</v>
      </c>
      <c r="M32" s="659"/>
      <c r="N32" s="358"/>
      <c r="O32" s="358"/>
      <c r="P32" s="358"/>
      <c r="Q32" s="358"/>
      <c r="R32" s="358"/>
      <c r="S32" s="358"/>
      <c r="T32" s="358"/>
      <c r="U32" s="358"/>
      <c r="V32" s="161"/>
      <c r="W32" s="161"/>
      <c r="X32" s="161"/>
      <c r="Y32" s="161"/>
      <c r="Z32" s="161"/>
      <c r="AA32" s="161"/>
      <c r="AB32" s="161"/>
      <c r="AC32" s="161"/>
      <c r="AD32" s="161"/>
      <c r="AE32" s="161"/>
      <c r="AF32" s="161"/>
      <c r="AG32" s="161"/>
      <c r="AH32" s="161"/>
      <c r="AI32" s="161"/>
      <c r="AJ32" s="161"/>
      <c r="AK32" s="161"/>
      <c r="AL32" s="161"/>
      <c r="AM32" s="161"/>
      <c r="AN32" s="161"/>
    </row>
    <row r="33" spans="1:40" ht="21" customHeight="1">
      <c r="A33" s="443">
        <v>15</v>
      </c>
      <c r="B33" s="631"/>
      <c r="C33" s="29"/>
      <c r="D33" s="29"/>
      <c r="E33" s="444">
        <f t="shared" si="2"/>
        <v>0</v>
      </c>
      <c r="F33" s="445">
        <f t="shared" si="3"/>
        <v>0</v>
      </c>
      <c r="G33" s="29"/>
      <c r="H33" s="29"/>
      <c r="I33" s="444">
        <f t="shared" si="1"/>
        <v>0</v>
      </c>
      <c r="J33" s="857">
        <f t="shared" si="4"/>
        <v>0</v>
      </c>
      <c r="K33" s="2095"/>
      <c r="L33" s="2752">
        <f t="shared" si="5"/>
        <v>0</v>
      </c>
      <c r="M33" s="659"/>
      <c r="N33" s="358"/>
      <c r="O33" s="358"/>
      <c r="P33" s="358"/>
      <c r="Q33" s="358"/>
      <c r="R33" s="358"/>
      <c r="S33" s="358"/>
      <c r="T33" s="358"/>
      <c r="U33" s="358"/>
      <c r="V33" s="161"/>
      <c r="W33" s="161"/>
      <c r="X33" s="161"/>
      <c r="Y33" s="161"/>
      <c r="Z33" s="161"/>
      <c r="AA33" s="161"/>
      <c r="AB33" s="161"/>
      <c r="AC33" s="161"/>
      <c r="AD33" s="161"/>
      <c r="AE33" s="161"/>
      <c r="AF33" s="161"/>
      <c r="AG33" s="161"/>
      <c r="AH33" s="161"/>
      <c r="AI33" s="161"/>
      <c r="AJ33" s="161"/>
      <c r="AK33" s="161"/>
      <c r="AL33" s="161"/>
      <c r="AM33" s="161"/>
      <c r="AN33" s="161"/>
    </row>
    <row r="34" spans="1:40" ht="21" customHeight="1">
      <c r="A34" s="443">
        <v>16</v>
      </c>
      <c r="B34" s="627"/>
      <c r="C34" s="29"/>
      <c r="D34" s="29"/>
      <c r="E34" s="444">
        <f t="shared" si="2"/>
        <v>0</v>
      </c>
      <c r="F34" s="445">
        <f t="shared" si="3"/>
        <v>0</v>
      </c>
      <c r="G34" s="29"/>
      <c r="H34" s="29"/>
      <c r="I34" s="444">
        <f t="shared" si="1"/>
        <v>0</v>
      </c>
      <c r="J34" s="857">
        <f t="shared" si="4"/>
        <v>0</v>
      </c>
      <c r="K34" s="2095"/>
      <c r="L34" s="2752">
        <f t="shared" si="5"/>
        <v>0</v>
      </c>
      <c r="M34" s="659"/>
      <c r="N34" s="358"/>
      <c r="O34" s="358"/>
      <c r="P34" s="358"/>
      <c r="Q34" s="358"/>
      <c r="R34" s="358"/>
      <c r="S34" s="358"/>
      <c r="T34" s="358"/>
      <c r="U34" s="358"/>
      <c r="V34" s="161"/>
      <c r="W34" s="161"/>
      <c r="X34" s="161"/>
      <c r="Y34" s="161"/>
      <c r="Z34" s="161"/>
      <c r="AA34" s="161"/>
      <c r="AB34" s="161"/>
      <c r="AC34" s="161"/>
      <c r="AD34" s="161"/>
      <c r="AE34" s="161"/>
      <c r="AF34" s="161"/>
      <c r="AG34" s="161"/>
      <c r="AH34" s="161"/>
      <c r="AI34" s="161"/>
      <c r="AJ34" s="161"/>
      <c r="AK34" s="161"/>
      <c r="AL34" s="161"/>
      <c r="AM34" s="161"/>
      <c r="AN34" s="161"/>
    </row>
    <row r="35" spans="1:40" ht="21" customHeight="1">
      <c r="A35" s="443">
        <v>17</v>
      </c>
      <c r="B35" s="631"/>
      <c r="C35" s="29"/>
      <c r="D35" s="29"/>
      <c r="E35" s="444">
        <f t="shared" si="2"/>
        <v>0</v>
      </c>
      <c r="F35" s="445">
        <f t="shared" si="3"/>
        <v>0</v>
      </c>
      <c r="G35" s="29"/>
      <c r="H35" s="29"/>
      <c r="I35" s="444">
        <f t="shared" si="1"/>
        <v>0</v>
      </c>
      <c r="J35" s="857">
        <f t="shared" si="4"/>
        <v>0</v>
      </c>
      <c r="K35" s="2095"/>
      <c r="L35" s="2752">
        <f t="shared" si="5"/>
        <v>0</v>
      </c>
      <c r="M35" s="659"/>
      <c r="N35" s="358"/>
      <c r="O35" s="358"/>
      <c r="P35" s="358"/>
      <c r="Q35" s="358"/>
      <c r="R35" s="358"/>
      <c r="S35" s="358"/>
      <c r="T35" s="358"/>
      <c r="U35" s="358"/>
      <c r="V35" s="161"/>
      <c r="W35" s="161"/>
      <c r="X35" s="161"/>
      <c r="Y35" s="161"/>
      <c r="Z35" s="161"/>
      <c r="AA35" s="161"/>
      <c r="AB35" s="161"/>
      <c r="AC35" s="161"/>
      <c r="AD35" s="161"/>
      <c r="AE35" s="161"/>
      <c r="AF35" s="161"/>
      <c r="AG35" s="161"/>
      <c r="AH35" s="161"/>
      <c r="AI35" s="161"/>
      <c r="AJ35" s="161"/>
      <c r="AK35" s="161"/>
      <c r="AL35" s="161"/>
      <c r="AM35" s="161"/>
      <c r="AN35" s="161"/>
    </row>
    <row r="36" spans="1:40" ht="21" customHeight="1">
      <c r="A36" s="443">
        <v>18</v>
      </c>
      <c r="B36" s="631"/>
      <c r="C36" s="29"/>
      <c r="D36" s="29"/>
      <c r="E36" s="444">
        <f t="shared" si="2"/>
        <v>0</v>
      </c>
      <c r="F36" s="445">
        <f t="shared" si="3"/>
        <v>0</v>
      </c>
      <c r="G36" s="29"/>
      <c r="H36" s="29"/>
      <c r="I36" s="444">
        <f t="shared" si="1"/>
        <v>0</v>
      </c>
      <c r="J36" s="857">
        <f t="shared" si="4"/>
        <v>0</v>
      </c>
      <c r="K36" s="2095"/>
      <c r="L36" s="2752">
        <f t="shared" si="5"/>
        <v>0</v>
      </c>
      <c r="M36" s="659"/>
      <c r="N36" s="358"/>
      <c r="O36" s="358"/>
      <c r="P36" s="358"/>
      <c r="Q36" s="358"/>
      <c r="R36" s="358"/>
      <c r="S36" s="358"/>
      <c r="T36" s="358"/>
      <c r="U36" s="358"/>
      <c r="V36" s="161"/>
      <c r="W36" s="161"/>
      <c r="X36" s="161"/>
      <c r="Y36" s="161"/>
      <c r="Z36" s="161"/>
      <c r="AA36" s="161"/>
      <c r="AB36" s="161"/>
      <c r="AC36" s="161"/>
      <c r="AD36" s="161"/>
      <c r="AE36" s="161"/>
      <c r="AF36" s="161"/>
      <c r="AG36" s="161"/>
      <c r="AH36" s="161"/>
      <c r="AI36" s="161"/>
      <c r="AJ36" s="161"/>
      <c r="AK36" s="161"/>
      <c r="AL36" s="161"/>
      <c r="AM36" s="161"/>
      <c r="AN36" s="161"/>
    </row>
    <row r="37" spans="1:40" ht="21" customHeight="1">
      <c r="A37" s="443">
        <v>19</v>
      </c>
      <c r="B37" s="631"/>
      <c r="C37" s="29"/>
      <c r="D37" s="29"/>
      <c r="E37" s="444">
        <f t="shared" si="2"/>
        <v>0</v>
      </c>
      <c r="F37" s="445">
        <f t="shared" si="3"/>
        <v>0</v>
      </c>
      <c r="G37" s="29"/>
      <c r="H37" s="29"/>
      <c r="I37" s="444">
        <f t="shared" si="1"/>
        <v>0</v>
      </c>
      <c r="J37" s="857">
        <f t="shared" si="4"/>
        <v>0</v>
      </c>
      <c r="K37" s="2095"/>
      <c r="L37" s="2752">
        <f t="shared" si="5"/>
        <v>0</v>
      </c>
      <c r="M37" s="659"/>
      <c r="N37" s="358"/>
      <c r="O37" s="358"/>
      <c r="P37" s="358"/>
      <c r="Q37" s="358"/>
      <c r="R37" s="358"/>
      <c r="S37" s="358"/>
      <c r="T37" s="358"/>
      <c r="U37" s="358"/>
      <c r="V37" s="161"/>
      <c r="W37" s="161"/>
      <c r="X37" s="161"/>
      <c r="Y37" s="161"/>
      <c r="Z37" s="161"/>
      <c r="AA37" s="161"/>
      <c r="AB37" s="161"/>
      <c r="AC37" s="161"/>
      <c r="AD37" s="161"/>
      <c r="AE37" s="161"/>
      <c r="AF37" s="161"/>
      <c r="AG37" s="161"/>
      <c r="AH37" s="161"/>
      <c r="AI37" s="161"/>
      <c r="AJ37" s="161"/>
      <c r="AK37" s="161"/>
      <c r="AL37" s="161"/>
      <c r="AM37" s="161"/>
      <c r="AN37" s="161"/>
    </row>
    <row r="38" spans="1:40" ht="21" customHeight="1">
      <c r="A38" s="443">
        <v>20</v>
      </c>
      <c r="B38" s="631"/>
      <c r="C38" s="29"/>
      <c r="D38" s="29"/>
      <c r="E38" s="444">
        <f t="shared" si="2"/>
        <v>0</v>
      </c>
      <c r="F38" s="445">
        <f t="shared" si="3"/>
        <v>0</v>
      </c>
      <c r="G38" s="29"/>
      <c r="H38" s="29"/>
      <c r="I38" s="444">
        <f t="shared" si="1"/>
        <v>0</v>
      </c>
      <c r="J38" s="857">
        <f t="shared" si="4"/>
        <v>0</v>
      </c>
      <c r="K38" s="2095"/>
      <c r="L38" s="2752">
        <f t="shared" si="5"/>
        <v>0</v>
      </c>
      <c r="M38" s="659"/>
      <c r="N38" s="358"/>
      <c r="O38" s="358"/>
      <c r="P38" s="358"/>
      <c r="Q38" s="358"/>
      <c r="R38" s="358"/>
      <c r="S38" s="358"/>
      <c r="T38" s="358"/>
      <c r="U38" s="358"/>
      <c r="V38" s="161"/>
      <c r="W38" s="161"/>
      <c r="X38" s="161"/>
      <c r="Y38" s="161"/>
      <c r="Z38" s="161"/>
      <c r="AA38" s="161"/>
      <c r="AB38" s="161"/>
      <c r="AC38" s="161"/>
      <c r="AD38" s="161"/>
      <c r="AE38" s="161"/>
      <c r="AF38" s="161"/>
      <c r="AG38" s="161"/>
      <c r="AH38" s="161"/>
      <c r="AI38" s="161"/>
      <c r="AJ38" s="161"/>
      <c r="AK38" s="161"/>
      <c r="AL38" s="161"/>
      <c r="AM38" s="161"/>
      <c r="AN38" s="161"/>
    </row>
    <row r="39" spans="1:40" ht="21" customHeight="1">
      <c r="A39" s="443">
        <v>21</v>
      </c>
      <c r="B39" s="631"/>
      <c r="C39" s="29"/>
      <c r="D39" s="29"/>
      <c r="E39" s="444">
        <f t="shared" si="2"/>
        <v>0</v>
      </c>
      <c r="F39" s="445">
        <f t="shared" si="3"/>
        <v>0</v>
      </c>
      <c r="G39" s="29"/>
      <c r="H39" s="29"/>
      <c r="I39" s="444">
        <f t="shared" si="1"/>
        <v>0</v>
      </c>
      <c r="J39" s="857">
        <f t="shared" si="4"/>
        <v>0</v>
      </c>
      <c r="K39" s="2095"/>
      <c r="L39" s="2752">
        <f t="shared" si="5"/>
        <v>0</v>
      </c>
      <c r="M39" s="659"/>
      <c r="N39" s="358"/>
      <c r="O39" s="358"/>
      <c r="P39" s="358"/>
      <c r="Q39" s="358"/>
      <c r="R39" s="358"/>
      <c r="S39" s="358"/>
      <c r="T39" s="358"/>
      <c r="U39" s="358"/>
      <c r="V39" s="161"/>
      <c r="W39" s="161"/>
      <c r="X39" s="161"/>
      <c r="Y39" s="161"/>
      <c r="Z39" s="161"/>
      <c r="AA39" s="161"/>
      <c r="AB39" s="161"/>
      <c r="AC39" s="161"/>
      <c r="AD39" s="161"/>
      <c r="AE39" s="161"/>
      <c r="AF39" s="161"/>
      <c r="AG39" s="161"/>
      <c r="AH39" s="161"/>
      <c r="AI39" s="161"/>
      <c r="AJ39" s="161"/>
      <c r="AK39" s="161"/>
      <c r="AL39" s="161"/>
      <c r="AM39" s="161"/>
      <c r="AN39" s="161"/>
    </row>
    <row r="40" spans="1:40" ht="21" customHeight="1">
      <c r="A40" s="443">
        <v>22</v>
      </c>
      <c r="B40" s="631"/>
      <c r="C40" s="29"/>
      <c r="D40" s="29"/>
      <c r="E40" s="444">
        <f t="shared" si="2"/>
        <v>0</v>
      </c>
      <c r="F40" s="445">
        <f t="shared" si="3"/>
        <v>0</v>
      </c>
      <c r="G40" s="29"/>
      <c r="H40" s="29"/>
      <c r="I40" s="444">
        <f t="shared" si="1"/>
        <v>0</v>
      </c>
      <c r="J40" s="857">
        <f t="shared" si="4"/>
        <v>0</v>
      </c>
      <c r="K40" s="2095"/>
      <c r="L40" s="2752">
        <f t="shared" si="5"/>
        <v>0</v>
      </c>
      <c r="M40" s="659"/>
      <c r="N40" s="358"/>
      <c r="O40" s="358"/>
      <c r="P40" s="358"/>
      <c r="Q40" s="358"/>
      <c r="R40" s="358"/>
      <c r="S40" s="358"/>
      <c r="T40" s="358"/>
      <c r="U40" s="358"/>
      <c r="V40" s="161"/>
      <c r="W40" s="161"/>
      <c r="X40" s="161"/>
      <c r="Y40" s="161"/>
      <c r="Z40" s="161"/>
      <c r="AA40" s="161"/>
      <c r="AB40" s="161"/>
      <c r="AC40" s="161"/>
      <c r="AD40" s="161"/>
      <c r="AE40" s="161"/>
      <c r="AF40" s="161"/>
      <c r="AG40" s="161"/>
      <c r="AH40" s="161"/>
      <c r="AI40" s="161"/>
      <c r="AJ40" s="161"/>
      <c r="AK40" s="161"/>
      <c r="AL40" s="161"/>
      <c r="AM40" s="161"/>
      <c r="AN40" s="161"/>
    </row>
    <row r="41" spans="1:40" ht="21" customHeight="1">
      <c r="A41" s="443">
        <v>23</v>
      </c>
      <c r="B41" s="631"/>
      <c r="C41" s="29"/>
      <c r="D41" s="29"/>
      <c r="E41" s="444">
        <f t="shared" si="2"/>
        <v>0</v>
      </c>
      <c r="F41" s="445">
        <f t="shared" si="3"/>
        <v>0</v>
      </c>
      <c r="G41" s="29"/>
      <c r="H41" s="29"/>
      <c r="I41" s="444">
        <f t="shared" si="1"/>
        <v>0</v>
      </c>
      <c r="J41" s="857">
        <f t="shared" si="4"/>
        <v>0</v>
      </c>
      <c r="K41" s="2095"/>
      <c r="L41" s="2752">
        <f t="shared" si="5"/>
        <v>0</v>
      </c>
      <c r="M41" s="659"/>
      <c r="N41" s="358"/>
      <c r="O41" s="358"/>
      <c r="P41" s="358"/>
      <c r="Q41" s="358"/>
      <c r="R41" s="358"/>
      <c r="S41" s="358"/>
      <c r="T41" s="358"/>
      <c r="U41" s="358"/>
      <c r="V41" s="161"/>
      <c r="W41" s="161"/>
      <c r="X41" s="161"/>
      <c r="Y41" s="161"/>
      <c r="Z41" s="161"/>
      <c r="AA41" s="161"/>
      <c r="AB41" s="161"/>
      <c r="AC41" s="161"/>
      <c r="AD41" s="161"/>
      <c r="AE41" s="161"/>
      <c r="AF41" s="161"/>
      <c r="AG41" s="161"/>
      <c r="AH41" s="161"/>
      <c r="AI41" s="161"/>
      <c r="AJ41" s="161"/>
      <c r="AK41" s="161"/>
      <c r="AL41" s="161"/>
      <c r="AM41" s="161"/>
      <c r="AN41" s="161"/>
    </row>
    <row r="42" spans="1:40" ht="21" customHeight="1">
      <c r="A42" s="443">
        <v>24</v>
      </c>
      <c r="B42" s="631"/>
      <c r="C42" s="29"/>
      <c r="D42" s="29"/>
      <c r="E42" s="444">
        <f t="shared" si="2"/>
        <v>0</v>
      </c>
      <c r="F42" s="445">
        <f t="shared" si="3"/>
        <v>0</v>
      </c>
      <c r="G42" s="29"/>
      <c r="H42" s="29"/>
      <c r="I42" s="444">
        <f t="shared" si="1"/>
        <v>0</v>
      </c>
      <c r="J42" s="857">
        <f t="shared" si="4"/>
        <v>0</v>
      </c>
      <c r="K42" s="2095"/>
      <c r="L42" s="2752">
        <f t="shared" si="5"/>
        <v>0</v>
      </c>
      <c r="M42" s="659"/>
      <c r="N42" s="358"/>
      <c r="O42" s="358"/>
      <c r="P42" s="358"/>
      <c r="Q42" s="358"/>
      <c r="R42" s="358"/>
      <c r="S42" s="358"/>
      <c r="T42" s="358"/>
      <c r="U42" s="358"/>
      <c r="V42" s="161"/>
      <c r="W42" s="161"/>
      <c r="X42" s="161"/>
      <c r="Y42" s="161"/>
      <c r="Z42" s="161"/>
      <c r="AA42" s="161"/>
      <c r="AB42" s="161"/>
      <c r="AC42" s="161"/>
      <c r="AD42" s="161"/>
      <c r="AE42" s="161"/>
      <c r="AF42" s="161"/>
      <c r="AG42" s="161"/>
      <c r="AH42" s="161"/>
      <c r="AI42" s="161"/>
      <c r="AJ42" s="161"/>
      <c r="AK42" s="161"/>
      <c r="AL42" s="161"/>
      <c r="AM42" s="161"/>
      <c r="AN42" s="161"/>
    </row>
    <row r="43" spans="1:40" ht="21" customHeight="1">
      <c r="A43" s="443">
        <v>25</v>
      </c>
      <c r="B43" s="631"/>
      <c r="C43" s="29"/>
      <c r="D43" s="29"/>
      <c r="E43" s="444">
        <f t="shared" si="2"/>
        <v>0</v>
      </c>
      <c r="F43" s="445">
        <f t="shared" si="3"/>
        <v>0</v>
      </c>
      <c r="G43" s="29"/>
      <c r="H43" s="29"/>
      <c r="I43" s="444">
        <f t="shared" si="1"/>
        <v>0</v>
      </c>
      <c r="J43" s="857">
        <f t="shared" si="4"/>
        <v>0</v>
      </c>
      <c r="K43" s="2095"/>
      <c r="L43" s="2752">
        <f t="shared" si="5"/>
        <v>0</v>
      </c>
      <c r="M43" s="659"/>
      <c r="N43" s="358"/>
      <c r="O43" s="358"/>
      <c r="P43" s="358"/>
      <c r="Q43" s="358"/>
      <c r="R43" s="358"/>
      <c r="S43" s="358"/>
      <c r="T43" s="358"/>
      <c r="U43" s="358"/>
      <c r="V43" s="161"/>
      <c r="W43" s="161"/>
      <c r="X43" s="161"/>
      <c r="Y43" s="161"/>
      <c r="Z43" s="161"/>
      <c r="AA43" s="161"/>
      <c r="AB43" s="161"/>
      <c r="AC43" s="161"/>
      <c r="AD43" s="161"/>
      <c r="AE43" s="161"/>
      <c r="AF43" s="161"/>
      <c r="AG43" s="161"/>
      <c r="AH43" s="161"/>
      <c r="AI43" s="161"/>
      <c r="AJ43" s="161"/>
      <c r="AK43" s="161"/>
      <c r="AL43" s="161"/>
      <c r="AM43" s="161"/>
      <c r="AN43" s="161"/>
    </row>
    <row r="44" spans="1:40" ht="21" customHeight="1">
      <c r="A44" s="443">
        <v>26</v>
      </c>
      <c r="B44" s="631"/>
      <c r="C44" s="29"/>
      <c r="D44" s="29"/>
      <c r="E44" s="444">
        <f t="shared" si="2"/>
        <v>0</v>
      </c>
      <c r="F44" s="445">
        <f t="shared" si="3"/>
        <v>0</v>
      </c>
      <c r="G44" s="29"/>
      <c r="H44" s="29"/>
      <c r="I44" s="444">
        <f t="shared" si="1"/>
        <v>0</v>
      </c>
      <c r="J44" s="857">
        <f t="shared" si="4"/>
        <v>0</v>
      </c>
      <c r="K44" s="2095"/>
      <c r="L44" s="2752">
        <f t="shared" si="5"/>
        <v>0</v>
      </c>
      <c r="M44" s="659"/>
      <c r="N44" s="358"/>
      <c r="O44" s="358"/>
      <c r="P44" s="358"/>
      <c r="Q44" s="358"/>
      <c r="R44" s="358"/>
      <c r="S44" s="358"/>
      <c r="T44" s="358"/>
      <c r="U44" s="358"/>
      <c r="V44" s="161"/>
      <c r="W44" s="161"/>
      <c r="X44" s="161"/>
      <c r="Y44" s="161"/>
      <c r="Z44" s="161"/>
      <c r="AA44" s="161"/>
      <c r="AB44" s="161"/>
      <c r="AC44" s="161"/>
      <c r="AD44" s="161"/>
      <c r="AE44" s="161"/>
      <c r="AF44" s="161"/>
      <c r="AG44" s="161"/>
      <c r="AH44" s="161"/>
      <c r="AI44" s="161"/>
      <c r="AJ44" s="161"/>
      <c r="AK44" s="161"/>
      <c r="AL44" s="161"/>
      <c r="AM44" s="161"/>
      <c r="AN44" s="161"/>
    </row>
    <row r="45" spans="1:40" ht="21" customHeight="1">
      <c r="A45" s="443">
        <v>27</v>
      </c>
      <c r="B45" s="631"/>
      <c r="C45" s="29"/>
      <c r="D45" s="29"/>
      <c r="E45" s="444">
        <f t="shared" si="2"/>
        <v>0</v>
      </c>
      <c r="F45" s="445">
        <f t="shared" si="3"/>
        <v>0</v>
      </c>
      <c r="G45" s="29"/>
      <c r="H45" s="29"/>
      <c r="I45" s="444">
        <f t="shared" si="1"/>
        <v>0</v>
      </c>
      <c r="J45" s="857">
        <f t="shared" si="4"/>
        <v>0</v>
      </c>
      <c r="K45" s="2095"/>
      <c r="L45" s="2752">
        <f t="shared" si="5"/>
        <v>0</v>
      </c>
      <c r="M45" s="659"/>
      <c r="N45" s="358"/>
      <c r="O45" s="358"/>
      <c r="P45" s="358"/>
      <c r="Q45" s="358"/>
      <c r="R45" s="358"/>
      <c r="S45" s="358"/>
      <c r="T45" s="358"/>
      <c r="U45" s="358"/>
      <c r="V45" s="161"/>
      <c r="W45" s="161"/>
      <c r="X45" s="161"/>
      <c r="Y45" s="161"/>
      <c r="Z45" s="161"/>
      <c r="AA45" s="161"/>
      <c r="AB45" s="161"/>
      <c r="AC45" s="161"/>
      <c r="AD45" s="161"/>
      <c r="AE45" s="161"/>
      <c r="AF45" s="161"/>
      <c r="AG45" s="161"/>
      <c r="AH45" s="161"/>
      <c r="AI45" s="161"/>
      <c r="AJ45" s="161"/>
      <c r="AK45" s="161"/>
      <c r="AL45" s="161"/>
      <c r="AM45" s="161"/>
      <c r="AN45" s="161"/>
    </row>
    <row r="46" spans="1:40" ht="21" customHeight="1">
      <c r="A46" s="443">
        <v>28</v>
      </c>
      <c r="B46" s="631"/>
      <c r="C46" s="29"/>
      <c r="D46" s="29"/>
      <c r="E46" s="444">
        <f t="shared" si="2"/>
        <v>0</v>
      </c>
      <c r="F46" s="445">
        <f t="shared" si="3"/>
        <v>0</v>
      </c>
      <c r="G46" s="29"/>
      <c r="H46" s="29"/>
      <c r="I46" s="444">
        <f t="shared" si="1"/>
        <v>0</v>
      </c>
      <c r="J46" s="857">
        <f t="shared" si="4"/>
        <v>0</v>
      </c>
      <c r="K46" s="2095"/>
      <c r="L46" s="2752">
        <f t="shared" si="5"/>
        <v>0</v>
      </c>
      <c r="M46" s="659"/>
      <c r="N46" s="358"/>
      <c r="O46" s="358"/>
      <c r="P46" s="358"/>
      <c r="Q46" s="358"/>
      <c r="R46" s="358"/>
      <c r="S46" s="358"/>
      <c r="T46" s="358"/>
      <c r="U46" s="358"/>
      <c r="V46" s="161"/>
      <c r="W46" s="161"/>
      <c r="X46" s="161"/>
      <c r="Y46" s="161"/>
      <c r="Z46" s="161"/>
      <c r="AA46" s="161"/>
      <c r="AB46" s="161"/>
      <c r="AC46" s="161"/>
      <c r="AD46" s="161"/>
      <c r="AE46" s="161"/>
      <c r="AF46" s="161"/>
      <c r="AG46" s="161"/>
      <c r="AH46" s="161"/>
      <c r="AI46" s="161"/>
      <c r="AJ46" s="161"/>
      <c r="AK46" s="161"/>
      <c r="AL46" s="161"/>
      <c r="AM46" s="161"/>
      <c r="AN46" s="161"/>
    </row>
    <row r="47" spans="1:40" ht="21" customHeight="1">
      <c r="A47" s="443">
        <v>29</v>
      </c>
      <c r="B47" s="631"/>
      <c r="C47" s="29"/>
      <c r="D47" s="29"/>
      <c r="E47" s="444">
        <f t="shared" si="2"/>
        <v>0</v>
      </c>
      <c r="F47" s="445">
        <f t="shared" si="3"/>
        <v>0</v>
      </c>
      <c r="G47" s="29"/>
      <c r="H47" s="29"/>
      <c r="I47" s="444">
        <f t="shared" si="1"/>
        <v>0</v>
      </c>
      <c r="J47" s="857">
        <f t="shared" si="4"/>
        <v>0</v>
      </c>
      <c r="K47" s="2095"/>
      <c r="L47" s="2752">
        <f t="shared" si="5"/>
        <v>0</v>
      </c>
      <c r="M47" s="659"/>
      <c r="N47" s="358"/>
      <c r="O47" s="358"/>
      <c r="P47" s="358"/>
      <c r="Q47" s="358"/>
      <c r="R47" s="358"/>
      <c r="S47" s="358"/>
      <c r="T47" s="358"/>
      <c r="U47" s="358"/>
      <c r="V47" s="161"/>
      <c r="W47" s="161"/>
      <c r="X47" s="161"/>
      <c r="Y47" s="161"/>
      <c r="Z47" s="161"/>
      <c r="AA47" s="161"/>
      <c r="AB47" s="161"/>
      <c r="AC47" s="161"/>
      <c r="AD47" s="161"/>
      <c r="AE47" s="161"/>
      <c r="AF47" s="161"/>
      <c r="AG47" s="161"/>
      <c r="AH47" s="161"/>
      <c r="AI47" s="161"/>
      <c r="AJ47" s="161"/>
      <c r="AK47" s="161"/>
      <c r="AL47" s="161"/>
      <c r="AM47" s="161"/>
      <c r="AN47" s="161"/>
    </row>
    <row r="48" spans="1:40" ht="21" customHeight="1">
      <c r="A48" s="443">
        <v>30</v>
      </c>
      <c r="B48" s="631"/>
      <c r="C48" s="29"/>
      <c r="D48" s="29"/>
      <c r="E48" s="444">
        <f t="shared" si="2"/>
        <v>0</v>
      </c>
      <c r="F48" s="445">
        <f t="shared" si="3"/>
        <v>0</v>
      </c>
      <c r="G48" s="29"/>
      <c r="H48" s="29"/>
      <c r="I48" s="444">
        <f t="shared" si="1"/>
        <v>0</v>
      </c>
      <c r="J48" s="857">
        <f t="shared" si="4"/>
        <v>0</v>
      </c>
      <c r="K48" s="2095"/>
      <c r="L48" s="2752">
        <f t="shared" si="5"/>
        <v>0</v>
      </c>
      <c r="M48" s="659"/>
      <c r="N48" s="358"/>
      <c r="O48" s="358"/>
      <c r="P48" s="358"/>
      <c r="Q48" s="358"/>
      <c r="R48" s="358"/>
      <c r="S48" s="358"/>
      <c r="T48" s="358"/>
      <c r="U48" s="358"/>
      <c r="V48" s="161"/>
      <c r="W48" s="161"/>
      <c r="X48" s="161"/>
      <c r="Y48" s="161"/>
      <c r="Z48" s="161"/>
      <c r="AA48" s="161"/>
      <c r="AB48" s="161"/>
      <c r="AC48" s="161"/>
      <c r="AD48" s="161"/>
      <c r="AE48" s="161"/>
      <c r="AF48" s="161"/>
      <c r="AG48" s="161"/>
      <c r="AH48" s="161"/>
      <c r="AI48" s="161"/>
      <c r="AJ48" s="161"/>
      <c r="AK48" s="161"/>
      <c r="AL48" s="161"/>
      <c r="AM48" s="161"/>
      <c r="AN48" s="161"/>
    </row>
    <row r="49" spans="1:40" ht="21" customHeight="1">
      <c r="A49" s="443">
        <v>31</v>
      </c>
      <c r="B49" s="631"/>
      <c r="C49" s="29"/>
      <c r="D49" s="29"/>
      <c r="E49" s="444">
        <f t="shared" si="2"/>
        <v>0</v>
      </c>
      <c r="F49" s="445">
        <f t="shared" si="3"/>
        <v>0</v>
      </c>
      <c r="G49" s="29"/>
      <c r="H49" s="29"/>
      <c r="I49" s="444">
        <f t="shared" si="1"/>
        <v>0</v>
      </c>
      <c r="J49" s="857">
        <f t="shared" si="4"/>
        <v>0</v>
      </c>
      <c r="K49" s="2095"/>
      <c r="L49" s="2752">
        <f t="shared" si="5"/>
        <v>0</v>
      </c>
      <c r="M49" s="659"/>
      <c r="N49" s="358"/>
      <c r="O49" s="358"/>
      <c r="P49" s="358"/>
      <c r="Q49" s="358"/>
      <c r="R49" s="358"/>
      <c r="S49" s="358"/>
      <c r="T49" s="358"/>
      <c r="U49" s="358"/>
      <c r="V49" s="161"/>
      <c r="W49" s="161"/>
      <c r="X49" s="161"/>
      <c r="Y49" s="161"/>
      <c r="Z49" s="161"/>
      <c r="AA49" s="161"/>
      <c r="AB49" s="161"/>
      <c r="AC49" s="161"/>
      <c r="AD49" s="161"/>
      <c r="AE49" s="161"/>
      <c r="AF49" s="161"/>
      <c r="AG49" s="161"/>
      <c r="AH49" s="161"/>
      <c r="AI49" s="161"/>
      <c r="AJ49" s="161"/>
      <c r="AK49" s="161"/>
      <c r="AL49" s="161"/>
      <c r="AM49" s="161"/>
      <c r="AN49" s="161"/>
    </row>
    <row r="50" spans="1:40" ht="21" customHeight="1">
      <c r="A50" s="443">
        <v>32</v>
      </c>
      <c r="B50" s="631"/>
      <c r="C50" s="29"/>
      <c r="D50" s="29"/>
      <c r="E50" s="444">
        <f t="shared" si="2"/>
        <v>0</v>
      </c>
      <c r="F50" s="445">
        <f t="shared" si="3"/>
        <v>0</v>
      </c>
      <c r="G50" s="29"/>
      <c r="H50" s="29"/>
      <c r="I50" s="444">
        <f t="shared" si="1"/>
        <v>0</v>
      </c>
      <c r="J50" s="857">
        <f t="shared" si="4"/>
        <v>0</v>
      </c>
      <c r="K50" s="2095"/>
      <c r="L50" s="2752">
        <f t="shared" si="5"/>
        <v>0</v>
      </c>
      <c r="M50" s="659"/>
      <c r="N50" s="358"/>
      <c r="O50" s="358"/>
      <c r="P50" s="358"/>
      <c r="Q50" s="358"/>
      <c r="R50" s="358"/>
      <c r="S50" s="358"/>
      <c r="T50" s="358"/>
      <c r="U50" s="358"/>
      <c r="V50" s="161"/>
      <c r="W50" s="161"/>
      <c r="X50" s="161"/>
      <c r="Y50" s="161"/>
      <c r="Z50" s="161"/>
      <c r="AA50" s="161"/>
      <c r="AB50" s="161"/>
      <c r="AC50" s="161"/>
      <c r="AD50" s="161"/>
      <c r="AE50" s="161"/>
      <c r="AF50" s="161"/>
      <c r="AG50" s="161"/>
      <c r="AH50" s="161"/>
      <c r="AI50" s="161"/>
      <c r="AJ50" s="161"/>
      <c r="AK50" s="161"/>
      <c r="AL50" s="161"/>
      <c r="AM50" s="161"/>
      <c r="AN50" s="161"/>
    </row>
    <row r="51" spans="1:40" ht="21" customHeight="1">
      <c r="A51" s="443">
        <v>33</v>
      </c>
      <c r="B51" s="631"/>
      <c r="C51" s="29"/>
      <c r="D51" s="29"/>
      <c r="E51" s="444">
        <f t="shared" si="2"/>
        <v>0</v>
      </c>
      <c r="F51" s="445">
        <f t="shared" si="3"/>
        <v>0</v>
      </c>
      <c r="G51" s="29"/>
      <c r="H51" s="29"/>
      <c r="I51" s="444">
        <f t="shared" si="1"/>
        <v>0</v>
      </c>
      <c r="J51" s="857">
        <f t="shared" si="4"/>
        <v>0</v>
      </c>
      <c r="K51" s="2095"/>
      <c r="L51" s="2752">
        <f t="shared" si="5"/>
        <v>0</v>
      </c>
      <c r="M51" s="659"/>
      <c r="N51" s="358"/>
      <c r="O51" s="358"/>
      <c r="P51" s="358"/>
      <c r="Q51" s="358"/>
      <c r="R51" s="358"/>
      <c r="S51" s="358"/>
      <c r="T51" s="358"/>
      <c r="U51" s="358"/>
      <c r="V51" s="161"/>
      <c r="W51" s="161"/>
      <c r="X51" s="161"/>
      <c r="Y51" s="161"/>
      <c r="Z51" s="161"/>
      <c r="AA51" s="161"/>
      <c r="AB51" s="161"/>
      <c r="AC51" s="161"/>
      <c r="AD51" s="161"/>
      <c r="AE51" s="161"/>
      <c r="AF51" s="161"/>
      <c r="AG51" s="161"/>
      <c r="AH51" s="161"/>
      <c r="AI51" s="161"/>
      <c r="AJ51" s="161"/>
      <c r="AK51" s="161"/>
      <c r="AL51" s="161"/>
      <c r="AM51" s="161"/>
      <c r="AN51" s="161"/>
    </row>
    <row r="52" spans="1:40" ht="21" customHeight="1">
      <c r="A52" s="443">
        <v>34</v>
      </c>
      <c r="B52" s="631"/>
      <c r="C52" s="29"/>
      <c r="D52" s="29"/>
      <c r="E52" s="444">
        <f t="shared" si="2"/>
        <v>0</v>
      </c>
      <c r="F52" s="445">
        <f t="shared" si="3"/>
        <v>0</v>
      </c>
      <c r="G52" s="29"/>
      <c r="H52" s="29"/>
      <c r="I52" s="444">
        <f t="shared" si="1"/>
        <v>0</v>
      </c>
      <c r="J52" s="857">
        <f t="shared" si="4"/>
        <v>0</v>
      </c>
      <c r="K52" s="2095"/>
      <c r="L52" s="2752">
        <f t="shared" si="5"/>
        <v>0</v>
      </c>
      <c r="M52" s="659"/>
      <c r="N52" s="358"/>
      <c r="O52" s="358"/>
      <c r="P52" s="358"/>
      <c r="Q52" s="358"/>
      <c r="R52" s="358"/>
      <c r="S52" s="358"/>
      <c r="T52" s="358"/>
      <c r="U52" s="358"/>
      <c r="V52" s="161"/>
      <c r="W52" s="161"/>
      <c r="X52" s="161"/>
      <c r="Y52" s="161"/>
      <c r="Z52" s="161"/>
      <c r="AA52" s="161"/>
      <c r="AB52" s="161"/>
      <c r="AC52" s="161"/>
      <c r="AD52" s="161"/>
      <c r="AE52" s="161"/>
      <c r="AF52" s="161"/>
      <c r="AG52" s="161"/>
      <c r="AH52" s="161"/>
      <c r="AI52" s="161"/>
      <c r="AJ52" s="161"/>
      <c r="AK52" s="161"/>
      <c r="AL52" s="161"/>
      <c r="AM52" s="161"/>
      <c r="AN52" s="161"/>
    </row>
    <row r="53" spans="1:40" ht="21" customHeight="1">
      <c r="A53" s="443">
        <v>35</v>
      </c>
      <c r="B53" s="631"/>
      <c r="C53" s="29"/>
      <c r="D53" s="29"/>
      <c r="E53" s="444">
        <f t="shared" si="2"/>
        <v>0</v>
      </c>
      <c r="F53" s="445">
        <f t="shared" si="3"/>
        <v>0</v>
      </c>
      <c r="G53" s="29"/>
      <c r="H53" s="29"/>
      <c r="I53" s="444">
        <f t="shared" si="1"/>
        <v>0</v>
      </c>
      <c r="J53" s="857">
        <f t="shared" si="4"/>
        <v>0</v>
      </c>
      <c r="K53" s="2095"/>
      <c r="L53" s="2752">
        <f t="shared" si="5"/>
        <v>0</v>
      </c>
      <c r="M53" s="659"/>
      <c r="N53" s="358"/>
      <c r="O53" s="358"/>
      <c r="P53" s="358"/>
      <c r="Q53" s="358"/>
      <c r="R53" s="358"/>
      <c r="S53" s="358"/>
      <c r="T53" s="358"/>
      <c r="U53" s="358"/>
      <c r="V53" s="161"/>
      <c r="W53" s="161"/>
      <c r="X53" s="161"/>
      <c r="Y53" s="161"/>
      <c r="Z53" s="161"/>
      <c r="AA53" s="161"/>
      <c r="AB53" s="161"/>
      <c r="AC53" s="161"/>
      <c r="AD53" s="161"/>
      <c r="AE53" s="161"/>
      <c r="AF53" s="161"/>
      <c r="AG53" s="161"/>
      <c r="AH53" s="161"/>
      <c r="AI53" s="161"/>
      <c r="AJ53" s="161"/>
      <c r="AK53" s="161"/>
      <c r="AL53" s="161"/>
      <c r="AM53" s="161"/>
      <c r="AN53" s="161"/>
    </row>
    <row r="54" spans="1:40" ht="21" customHeight="1">
      <c r="A54" s="443">
        <v>36</v>
      </c>
      <c r="B54" s="631"/>
      <c r="C54" s="29"/>
      <c r="D54" s="29"/>
      <c r="E54" s="444">
        <f t="shared" si="2"/>
        <v>0</v>
      </c>
      <c r="F54" s="445">
        <f t="shared" si="3"/>
        <v>0</v>
      </c>
      <c r="G54" s="29"/>
      <c r="H54" s="29"/>
      <c r="I54" s="444">
        <f t="shared" si="1"/>
        <v>0</v>
      </c>
      <c r="J54" s="857">
        <f t="shared" si="4"/>
        <v>0</v>
      </c>
      <c r="K54" s="2095"/>
      <c r="L54" s="2752">
        <f t="shared" si="5"/>
        <v>0</v>
      </c>
      <c r="M54" s="659"/>
      <c r="N54" s="358"/>
      <c r="O54" s="358"/>
      <c r="P54" s="358"/>
      <c r="Q54" s="358"/>
      <c r="R54" s="358"/>
      <c r="S54" s="358"/>
      <c r="T54" s="358"/>
      <c r="U54" s="358"/>
      <c r="V54" s="161"/>
      <c r="W54" s="161"/>
      <c r="X54" s="161"/>
      <c r="Y54" s="161"/>
      <c r="Z54" s="161"/>
      <c r="AA54" s="161"/>
      <c r="AB54" s="161"/>
      <c r="AC54" s="161"/>
      <c r="AD54" s="161"/>
      <c r="AE54" s="161"/>
      <c r="AF54" s="161"/>
      <c r="AG54" s="161"/>
      <c r="AH54" s="161"/>
      <c r="AI54" s="161"/>
      <c r="AJ54" s="161"/>
      <c r="AK54" s="161"/>
      <c r="AL54" s="161"/>
      <c r="AM54" s="161"/>
      <c r="AN54" s="161"/>
    </row>
    <row r="55" spans="1:40" ht="21" customHeight="1">
      <c r="A55" s="443">
        <v>37</v>
      </c>
      <c r="B55" s="631"/>
      <c r="C55" s="29"/>
      <c r="D55" s="29"/>
      <c r="E55" s="444">
        <f t="shared" si="2"/>
        <v>0</v>
      </c>
      <c r="F55" s="445">
        <f t="shared" si="3"/>
        <v>0</v>
      </c>
      <c r="G55" s="29"/>
      <c r="H55" s="29"/>
      <c r="I55" s="444">
        <f t="shared" si="1"/>
        <v>0</v>
      </c>
      <c r="J55" s="857">
        <f t="shared" si="4"/>
        <v>0</v>
      </c>
      <c r="K55" s="2095"/>
      <c r="L55" s="2752">
        <f t="shared" si="5"/>
        <v>0</v>
      </c>
      <c r="M55" s="659"/>
      <c r="N55" s="358"/>
      <c r="O55" s="358"/>
      <c r="P55" s="358"/>
      <c r="Q55" s="358"/>
      <c r="R55" s="358"/>
      <c r="S55" s="358"/>
      <c r="T55" s="358"/>
      <c r="U55" s="358"/>
      <c r="V55" s="161"/>
      <c r="W55" s="161"/>
      <c r="X55" s="161"/>
      <c r="Y55" s="161"/>
      <c r="Z55" s="161"/>
      <c r="AA55" s="161"/>
      <c r="AB55" s="161"/>
      <c r="AC55" s="161"/>
      <c r="AD55" s="161"/>
      <c r="AE55" s="161"/>
      <c r="AF55" s="161"/>
      <c r="AG55" s="161"/>
      <c r="AH55" s="161"/>
      <c r="AI55" s="161"/>
      <c r="AJ55" s="161"/>
      <c r="AK55" s="161"/>
      <c r="AL55" s="161"/>
      <c r="AM55" s="161"/>
      <c r="AN55" s="161"/>
    </row>
    <row r="56" spans="1:40" ht="21" customHeight="1">
      <c r="A56" s="443">
        <v>38</v>
      </c>
      <c r="B56" s="631"/>
      <c r="C56" s="29"/>
      <c r="D56" s="29"/>
      <c r="E56" s="444">
        <f t="shared" si="2"/>
        <v>0</v>
      </c>
      <c r="F56" s="445">
        <f t="shared" si="3"/>
        <v>0</v>
      </c>
      <c r="G56" s="29"/>
      <c r="H56" s="29"/>
      <c r="I56" s="444">
        <f t="shared" si="1"/>
        <v>0</v>
      </c>
      <c r="J56" s="857">
        <f t="shared" si="4"/>
        <v>0</v>
      </c>
      <c r="K56" s="2095"/>
      <c r="L56" s="2752">
        <f t="shared" si="5"/>
        <v>0</v>
      </c>
      <c r="M56" s="659"/>
      <c r="N56" s="358"/>
      <c r="O56" s="358"/>
      <c r="P56" s="358"/>
      <c r="Q56" s="358"/>
      <c r="R56" s="358"/>
      <c r="S56" s="358"/>
      <c r="T56" s="358"/>
      <c r="U56" s="358"/>
      <c r="V56" s="161"/>
      <c r="W56" s="161"/>
      <c r="X56" s="161"/>
      <c r="Y56" s="161"/>
      <c r="Z56" s="161"/>
      <c r="AA56" s="161"/>
      <c r="AB56" s="161"/>
      <c r="AC56" s="161"/>
      <c r="AD56" s="161"/>
      <c r="AE56" s="161"/>
      <c r="AF56" s="161"/>
      <c r="AG56" s="161"/>
      <c r="AH56" s="161"/>
      <c r="AI56" s="161"/>
      <c r="AJ56" s="161"/>
      <c r="AK56" s="161"/>
      <c r="AL56" s="161"/>
      <c r="AM56" s="161"/>
      <c r="AN56" s="161"/>
    </row>
    <row r="57" spans="1:40" ht="21" customHeight="1">
      <c r="A57" s="443">
        <v>39</v>
      </c>
      <c r="B57" s="631"/>
      <c r="C57" s="29"/>
      <c r="D57" s="29"/>
      <c r="E57" s="444">
        <f t="shared" si="2"/>
        <v>0</v>
      </c>
      <c r="F57" s="445">
        <f t="shared" si="3"/>
        <v>0</v>
      </c>
      <c r="G57" s="29"/>
      <c r="H57" s="29"/>
      <c r="I57" s="444">
        <f t="shared" si="1"/>
        <v>0</v>
      </c>
      <c r="J57" s="857">
        <f t="shared" si="4"/>
        <v>0</v>
      </c>
      <c r="K57" s="2095"/>
      <c r="L57" s="2752">
        <f t="shared" si="5"/>
        <v>0</v>
      </c>
      <c r="M57" s="659"/>
      <c r="N57" s="358"/>
      <c r="O57" s="358"/>
      <c r="P57" s="358"/>
      <c r="Q57" s="358"/>
      <c r="R57" s="358"/>
      <c r="S57" s="358"/>
      <c r="T57" s="358"/>
      <c r="U57" s="358"/>
      <c r="V57" s="161"/>
      <c r="W57" s="161"/>
      <c r="X57" s="161"/>
      <c r="Y57" s="161"/>
      <c r="Z57" s="161"/>
      <c r="AA57" s="161"/>
      <c r="AB57" s="161"/>
      <c r="AC57" s="161"/>
      <c r="AD57" s="161"/>
      <c r="AE57" s="161"/>
      <c r="AF57" s="161"/>
      <c r="AG57" s="161"/>
      <c r="AH57" s="161"/>
      <c r="AI57" s="161"/>
      <c r="AJ57" s="161"/>
      <c r="AK57" s="161"/>
      <c r="AL57" s="161"/>
      <c r="AM57" s="161"/>
      <c r="AN57" s="161"/>
    </row>
    <row r="58" spans="1:40" ht="21" customHeight="1">
      <c r="A58" s="443">
        <v>40</v>
      </c>
      <c r="B58" s="631"/>
      <c r="C58" s="29"/>
      <c r="D58" s="29"/>
      <c r="E58" s="444">
        <f t="shared" si="2"/>
        <v>0</v>
      </c>
      <c r="F58" s="445">
        <f t="shared" si="3"/>
        <v>0</v>
      </c>
      <c r="G58" s="29"/>
      <c r="H58" s="29"/>
      <c r="I58" s="444">
        <f t="shared" si="1"/>
        <v>0</v>
      </c>
      <c r="J58" s="857">
        <f t="shared" si="4"/>
        <v>0</v>
      </c>
      <c r="K58" s="2095"/>
      <c r="L58" s="2752">
        <f t="shared" si="5"/>
        <v>0</v>
      </c>
      <c r="M58" s="659"/>
      <c r="N58" s="358"/>
      <c r="O58" s="358"/>
      <c r="P58" s="358"/>
      <c r="Q58" s="358"/>
      <c r="R58" s="358"/>
      <c r="S58" s="358"/>
      <c r="T58" s="358"/>
      <c r="U58" s="358"/>
      <c r="V58" s="161"/>
      <c r="W58" s="161"/>
      <c r="X58" s="161"/>
      <c r="Y58" s="161"/>
      <c r="Z58" s="161"/>
      <c r="AA58" s="161"/>
      <c r="AB58" s="161"/>
      <c r="AC58" s="161"/>
      <c r="AD58" s="161"/>
      <c r="AE58" s="161"/>
      <c r="AF58" s="161"/>
      <c r="AG58" s="161"/>
      <c r="AH58" s="161"/>
      <c r="AI58" s="161"/>
      <c r="AJ58" s="161"/>
      <c r="AK58" s="161"/>
      <c r="AL58" s="161"/>
      <c r="AM58" s="161"/>
      <c r="AN58" s="161"/>
    </row>
    <row r="59" spans="1:40" ht="21" customHeight="1" thickBot="1">
      <c r="A59" s="447">
        <v>41</v>
      </c>
      <c r="B59" s="1121"/>
      <c r="C59" s="50"/>
      <c r="D59" s="50"/>
      <c r="E59" s="446">
        <f t="shared" si="2"/>
        <v>0</v>
      </c>
      <c r="F59" s="445">
        <f t="shared" si="3"/>
        <v>0</v>
      </c>
      <c r="G59" s="50"/>
      <c r="H59" s="50"/>
      <c r="I59" s="446">
        <f t="shared" si="1"/>
        <v>0</v>
      </c>
      <c r="J59" s="857">
        <f t="shared" si="4"/>
        <v>0</v>
      </c>
      <c r="K59" s="2096"/>
      <c r="L59" s="2752">
        <f t="shared" si="5"/>
        <v>0</v>
      </c>
      <c r="M59" s="659"/>
      <c r="N59" s="358"/>
      <c r="O59" s="358"/>
      <c r="P59" s="358"/>
      <c r="Q59" s="358"/>
      <c r="R59" s="358"/>
      <c r="S59" s="358"/>
      <c r="T59" s="358"/>
      <c r="U59" s="358"/>
      <c r="V59" s="161"/>
      <c r="W59" s="161"/>
      <c r="X59" s="161"/>
      <c r="Y59" s="161"/>
      <c r="Z59" s="161"/>
      <c r="AA59" s="161"/>
      <c r="AB59" s="161"/>
      <c r="AC59" s="161"/>
      <c r="AD59" s="161"/>
      <c r="AE59" s="161"/>
      <c r="AF59" s="161"/>
      <c r="AG59" s="161"/>
      <c r="AH59" s="161"/>
      <c r="AI59" s="161"/>
      <c r="AJ59" s="161"/>
      <c r="AK59" s="161"/>
      <c r="AL59" s="161"/>
      <c r="AM59" s="161"/>
      <c r="AN59" s="161"/>
    </row>
    <row r="60" spans="1:40" ht="21" customHeight="1" thickBot="1">
      <c r="A60" s="123">
        <v>42</v>
      </c>
      <c r="B60" s="637" t="s">
        <v>104</v>
      </c>
      <c r="C60" s="128">
        <f t="shared" ref="C60:J60" si="6">SUM(C19:C59)</f>
        <v>0</v>
      </c>
      <c r="D60" s="128">
        <f t="shared" si="6"/>
        <v>0</v>
      </c>
      <c r="E60" s="128">
        <f t="shared" si="6"/>
        <v>0</v>
      </c>
      <c r="F60" s="445">
        <f t="shared" si="6"/>
        <v>0</v>
      </c>
      <c r="G60" s="128">
        <f t="shared" si="6"/>
        <v>0</v>
      </c>
      <c r="H60" s="128">
        <f t="shared" si="6"/>
        <v>0</v>
      </c>
      <c r="I60" s="128">
        <f t="shared" si="6"/>
        <v>0</v>
      </c>
      <c r="J60" s="857">
        <f t="shared" si="6"/>
        <v>0</v>
      </c>
      <c r="K60" s="822"/>
      <c r="L60" s="822"/>
      <c r="M60" s="659"/>
      <c r="N60" s="358"/>
      <c r="O60" s="358"/>
      <c r="P60" s="358"/>
      <c r="Q60" s="358"/>
      <c r="R60" s="358"/>
      <c r="S60" s="358"/>
      <c r="T60" s="358"/>
      <c r="U60" s="358"/>
      <c r="V60" s="161"/>
      <c r="W60" s="161"/>
      <c r="X60" s="161"/>
      <c r="Y60" s="161"/>
      <c r="Z60" s="161"/>
      <c r="AA60" s="161"/>
      <c r="AB60" s="161"/>
      <c r="AC60" s="161"/>
      <c r="AD60" s="161"/>
      <c r="AE60" s="161"/>
      <c r="AF60" s="161"/>
      <c r="AG60" s="161"/>
      <c r="AH60" s="161"/>
      <c r="AI60" s="161"/>
      <c r="AJ60" s="161"/>
      <c r="AK60" s="161"/>
      <c r="AL60" s="161"/>
      <c r="AM60" s="161"/>
      <c r="AN60" s="161"/>
    </row>
    <row r="61" spans="1:40" ht="16" thickBot="1">
      <c r="A61" s="448"/>
      <c r="B61" s="633"/>
      <c r="C61" s="389"/>
      <c r="D61" s="389"/>
      <c r="E61" s="389"/>
      <c r="F61" s="361"/>
      <c r="G61" s="389"/>
      <c r="H61" s="389"/>
      <c r="I61" s="389"/>
      <c r="J61" s="856"/>
      <c r="K61" s="822"/>
      <c r="L61" s="822"/>
      <c r="M61" s="659"/>
      <c r="N61" s="358"/>
      <c r="O61" s="358"/>
      <c r="P61" s="358"/>
      <c r="Q61" s="358"/>
      <c r="R61" s="358"/>
      <c r="S61" s="358"/>
      <c r="T61" s="358"/>
      <c r="U61" s="358"/>
      <c r="V61" s="161"/>
      <c r="W61" s="161"/>
      <c r="X61" s="161"/>
      <c r="Y61" s="161"/>
      <c r="Z61" s="161"/>
      <c r="AA61" s="161"/>
      <c r="AB61" s="161"/>
      <c r="AC61" s="161"/>
      <c r="AD61" s="161"/>
      <c r="AE61" s="161"/>
      <c r="AF61" s="161"/>
      <c r="AG61" s="161"/>
      <c r="AH61" s="161"/>
      <c r="AI61" s="161"/>
      <c r="AJ61" s="161"/>
      <c r="AK61" s="161"/>
      <c r="AL61" s="161"/>
      <c r="AM61" s="161"/>
      <c r="AN61" s="161"/>
    </row>
    <row r="62" spans="1:40">
      <c r="A62" s="124"/>
      <c r="B62" s="630" t="s">
        <v>105</v>
      </c>
      <c r="C62" s="449"/>
      <c r="D62" s="449"/>
      <c r="E62" s="449"/>
      <c r="F62" s="361"/>
      <c r="G62" s="449"/>
      <c r="H62" s="449"/>
      <c r="I62" s="449"/>
      <c r="J62" s="856"/>
      <c r="K62" s="822"/>
      <c r="L62" s="822"/>
      <c r="M62" s="659"/>
      <c r="N62" s="358"/>
      <c r="O62" s="358"/>
      <c r="P62" s="358"/>
      <c r="Q62" s="358"/>
      <c r="R62" s="358"/>
      <c r="S62" s="358"/>
      <c r="T62" s="358"/>
      <c r="U62" s="358"/>
      <c r="V62" s="161"/>
      <c r="W62" s="161"/>
      <c r="X62" s="161"/>
      <c r="Y62" s="161"/>
      <c r="Z62" s="161"/>
      <c r="AA62" s="161"/>
      <c r="AB62" s="161"/>
      <c r="AC62" s="161"/>
      <c r="AD62" s="161"/>
      <c r="AE62" s="161"/>
      <c r="AF62" s="161"/>
      <c r="AG62" s="161"/>
      <c r="AH62" s="161"/>
      <c r="AI62" s="161"/>
      <c r="AJ62" s="161"/>
      <c r="AK62" s="161"/>
      <c r="AL62" s="161"/>
      <c r="AM62" s="161"/>
      <c r="AN62" s="161"/>
    </row>
    <row r="63" spans="1:40" ht="16" thickBot="1">
      <c r="A63" s="441"/>
      <c r="B63" s="634"/>
      <c r="C63" s="317"/>
      <c r="D63" s="317"/>
      <c r="E63" s="317"/>
      <c r="F63" s="361"/>
      <c r="G63" s="317"/>
      <c r="H63" s="317"/>
      <c r="I63" s="317"/>
      <c r="J63" s="856"/>
      <c r="K63" s="822"/>
      <c r="L63" s="822"/>
      <c r="M63" s="659"/>
      <c r="N63" s="358"/>
      <c r="O63" s="358"/>
      <c r="P63" s="358"/>
      <c r="Q63" s="358"/>
      <c r="R63" s="358"/>
      <c r="S63" s="358"/>
      <c r="T63" s="358"/>
      <c r="U63" s="358"/>
      <c r="V63" s="161"/>
      <c r="W63" s="161"/>
      <c r="X63" s="161"/>
      <c r="Y63" s="161"/>
      <c r="Z63" s="161"/>
      <c r="AA63" s="161"/>
      <c r="AB63" s="161"/>
      <c r="AC63" s="161"/>
      <c r="AD63" s="161"/>
      <c r="AE63" s="161"/>
      <c r="AF63" s="161"/>
      <c r="AG63" s="161"/>
      <c r="AH63" s="161"/>
      <c r="AI63" s="161"/>
      <c r="AJ63" s="161"/>
      <c r="AK63" s="161"/>
      <c r="AL63" s="161"/>
      <c r="AM63" s="161"/>
      <c r="AN63" s="161"/>
    </row>
    <row r="64" spans="1:40" ht="21" customHeight="1">
      <c r="A64" s="443">
        <v>43</v>
      </c>
      <c r="B64" s="635" t="s">
        <v>106</v>
      </c>
      <c r="C64" s="29"/>
      <c r="D64" s="29"/>
      <c r="E64" s="444">
        <f>+D64-C64</f>
        <v>0</v>
      </c>
      <c r="F64" s="361"/>
      <c r="G64" s="29"/>
      <c r="H64" s="29"/>
      <c r="I64" s="444">
        <f>+H64-G64</f>
        <v>0</v>
      </c>
      <c r="J64" s="856"/>
      <c r="K64" s="2094"/>
      <c r="L64" s="2752">
        <f>IF(AND(ABS(G64)+ABS(H64)&gt;0,K64=""),1,0)</f>
        <v>0</v>
      </c>
      <c r="M64" s="659"/>
      <c r="N64" s="358"/>
      <c r="O64" s="358"/>
      <c r="P64" s="358"/>
      <c r="Q64" s="358"/>
      <c r="R64" s="358"/>
      <c r="S64" s="358"/>
      <c r="T64" s="358"/>
      <c r="U64" s="358"/>
      <c r="V64" s="161"/>
      <c r="W64" s="161"/>
      <c r="X64" s="161"/>
      <c r="Y64" s="161"/>
      <c r="Z64" s="161"/>
      <c r="AA64" s="161"/>
      <c r="AB64" s="161"/>
      <c r="AC64" s="161"/>
      <c r="AD64" s="161"/>
      <c r="AE64" s="161"/>
      <c r="AF64" s="161"/>
      <c r="AG64" s="161"/>
      <c r="AH64" s="161"/>
      <c r="AI64" s="161"/>
      <c r="AJ64" s="161"/>
      <c r="AK64" s="161"/>
      <c r="AL64" s="161"/>
      <c r="AM64" s="161"/>
      <c r="AN64" s="161"/>
    </row>
    <row r="65" spans="1:40" ht="21" customHeight="1">
      <c r="A65" s="443">
        <v>44</v>
      </c>
      <c r="B65" s="635" t="s">
        <v>107</v>
      </c>
      <c r="C65" s="29"/>
      <c r="D65" s="29"/>
      <c r="E65" s="444">
        <f>+D65-C65</f>
        <v>0</v>
      </c>
      <c r="F65" s="361"/>
      <c r="G65" s="29"/>
      <c r="H65" s="29"/>
      <c r="I65" s="444">
        <f>+H65-G65</f>
        <v>0</v>
      </c>
      <c r="J65" s="856"/>
      <c r="K65" s="2095"/>
      <c r="L65" s="2752">
        <f>IF(AND(ABS(G65)+ABS(H65)&gt;0,K65=""),1,0)</f>
        <v>0</v>
      </c>
      <c r="M65" s="659"/>
      <c r="N65" s="358"/>
      <c r="O65" s="358"/>
      <c r="P65" s="358"/>
      <c r="Q65" s="358"/>
      <c r="R65" s="358"/>
      <c r="S65" s="358"/>
      <c r="T65" s="358"/>
      <c r="U65" s="358"/>
      <c r="V65" s="161"/>
      <c r="W65" s="161"/>
      <c r="X65" s="161"/>
      <c r="Y65" s="161"/>
      <c r="Z65" s="161"/>
      <c r="AA65" s="161"/>
      <c r="AB65" s="161"/>
      <c r="AC65" s="161"/>
      <c r="AD65" s="161"/>
      <c r="AE65" s="161"/>
      <c r="AF65" s="161"/>
      <c r="AG65" s="161"/>
      <c r="AH65" s="161"/>
      <c r="AI65" s="161"/>
      <c r="AJ65" s="161"/>
      <c r="AK65" s="161"/>
      <c r="AL65" s="161"/>
      <c r="AM65" s="161"/>
      <c r="AN65" s="161"/>
    </row>
    <row r="66" spans="1:40" ht="21" customHeight="1">
      <c r="A66" s="443">
        <v>45</v>
      </c>
      <c r="B66" s="635" t="s">
        <v>108</v>
      </c>
      <c r="C66" s="29"/>
      <c r="D66" s="29"/>
      <c r="E66" s="444">
        <f>+D66-C66</f>
        <v>0</v>
      </c>
      <c r="F66" s="361"/>
      <c r="G66" s="29"/>
      <c r="H66" s="29"/>
      <c r="I66" s="444">
        <f>+H66-G66</f>
        <v>0</v>
      </c>
      <c r="J66" s="856"/>
      <c r="K66" s="2095"/>
      <c r="L66" s="2752">
        <f>IF(AND(ABS(G66)+ABS(H66)&gt;0,K66=""),1,0)</f>
        <v>0</v>
      </c>
      <c r="M66" s="659"/>
      <c r="N66" s="358"/>
      <c r="O66" s="358"/>
      <c r="P66" s="358"/>
      <c r="Q66" s="358"/>
      <c r="R66" s="358"/>
      <c r="S66" s="358"/>
      <c r="T66" s="358"/>
      <c r="U66" s="358"/>
      <c r="V66" s="161"/>
      <c r="W66" s="161"/>
      <c r="X66" s="161"/>
      <c r="Y66" s="161"/>
      <c r="Z66" s="161"/>
      <c r="AA66" s="161"/>
      <c r="AB66" s="161"/>
      <c r="AC66" s="161"/>
      <c r="AD66" s="161"/>
      <c r="AE66" s="161"/>
      <c r="AF66" s="161"/>
      <c r="AG66" s="161"/>
      <c r="AH66" s="161"/>
      <c r="AI66" s="161"/>
      <c r="AJ66" s="161"/>
      <c r="AK66" s="161"/>
      <c r="AL66" s="161"/>
      <c r="AM66" s="161"/>
      <c r="AN66" s="161"/>
    </row>
    <row r="67" spans="1:40" ht="21" customHeight="1">
      <c r="A67" s="443">
        <v>46</v>
      </c>
      <c r="B67" s="635" t="s">
        <v>109</v>
      </c>
      <c r="C67" s="29"/>
      <c r="D67" s="29"/>
      <c r="E67" s="444">
        <f>+D67-C67</f>
        <v>0</v>
      </c>
      <c r="F67" s="361"/>
      <c r="G67" s="29"/>
      <c r="H67" s="29"/>
      <c r="I67" s="444">
        <f>+H67-G67</f>
        <v>0</v>
      </c>
      <c r="J67" s="856"/>
      <c r="K67" s="2095"/>
      <c r="L67" s="2752">
        <f>IF(AND(ABS(G67)+ABS(H67)&gt;0,K67=""),1,0)</f>
        <v>0</v>
      </c>
      <c r="M67" s="659"/>
      <c r="N67" s="358"/>
      <c r="O67" s="358"/>
      <c r="P67" s="358"/>
      <c r="Q67" s="358"/>
      <c r="R67" s="358"/>
      <c r="S67" s="358"/>
      <c r="T67" s="358"/>
      <c r="U67" s="358"/>
      <c r="V67" s="161"/>
      <c r="W67" s="161"/>
      <c r="X67" s="161"/>
      <c r="Y67" s="161"/>
      <c r="Z67" s="161"/>
      <c r="AA67" s="161"/>
      <c r="AB67" s="161"/>
      <c r="AC67" s="161"/>
      <c r="AD67" s="161"/>
      <c r="AE67" s="161"/>
      <c r="AF67" s="161"/>
      <c r="AG67" s="161"/>
      <c r="AH67" s="161"/>
      <c r="AI67" s="161"/>
      <c r="AJ67" s="161"/>
      <c r="AK67" s="161"/>
      <c r="AL67" s="161"/>
      <c r="AM67" s="161"/>
      <c r="AN67" s="161"/>
    </row>
    <row r="68" spans="1:40" ht="21" customHeight="1" thickBot="1">
      <c r="A68" s="447">
        <v>47</v>
      </c>
      <c r="B68" s="636" t="s">
        <v>55</v>
      </c>
      <c r="C68" s="30"/>
      <c r="D68" s="30"/>
      <c r="E68" s="450">
        <f>+D68-C68</f>
        <v>0</v>
      </c>
      <c r="F68" s="361"/>
      <c r="G68" s="30"/>
      <c r="H68" s="30"/>
      <c r="I68" s="450">
        <f>+H68-G68</f>
        <v>0</v>
      </c>
      <c r="J68" s="856"/>
      <c r="K68" s="2096"/>
      <c r="L68" s="2752">
        <f>IF(AND(ABS(G68)+ABS(H68)&gt;0,K68=""),1,0)</f>
        <v>0</v>
      </c>
      <c r="M68" s="659"/>
      <c r="N68" s="358"/>
      <c r="O68" s="358"/>
      <c r="P68" s="358"/>
      <c r="Q68" s="358"/>
      <c r="R68" s="358"/>
      <c r="S68" s="358"/>
      <c r="T68" s="358"/>
      <c r="U68" s="358"/>
      <c r="V68" s="161"/>
      <c r="W68" s="161"/>
      <c r="X68" s="161"/>
      <c r="Y68" s="161"/>
      <c r="Z68" s="161"/>
      <c r="AA68" s="161"/>
      <c r="AB68" s="161"/>
      <c r="AC68" s="161"/>
      <c r="AD68" s="161"/>
      <c r="AE68" s="161"/>
      <c r="AF68" s="161"/>
      <c r="AG68" s="161"/>
      <c r="AH68" s="161"/>
      <c r="AI68" s="161"/>
      <c r="AJ68" s="161"/>
      <c r="AK68" s="161"/>
      <c r="AL68" s="161"/>
      <c r="AM68" s="161"/>
      <c r="AN68" s="161"/>
    </row>
    <row r="69" spans="1:40" ht="21" customHeight="1" thickBot="1">
      <c r="A69" s="123">
        <v>48</v>
      </c>
      <c r="B69" s="637" t="s">
        <v>104</v>
      </c>
      <c r="C69" s="128">
        <f>SUM(C64:C68)</f>
        <v>0</v>
      </c>
      <c r="D69" s="128">
        <f>SUM(D64:D68)</f>
        <v>0</v>
      </c>
      <c r="E69" s="128">
        <f>SUM(E64:E68)</f>
        <v>0</v>
      </c>
      <c r="F69" s="361"/>
      <c r="G69" s="128">
        <f>SUM(G64:G68)</f>
        <v>0</v>
      </c>
      <c r="H69" s="128">
        <f>SUM(H64:H68)</f>
        <v>0</v>
      </c>
      <c r="I69" s="128">
        <f>SUM(I64:I68)</f>
        <v>0</v>
      </c>
      <c r="J69" s="856"/>
      <c r="K69" s="822"/>
      <c r="L69" s="822"/>
      <c r="M69" s="659"/>
      <c r="N69" s="358"/>
      <c r="O69" s="358"/>
      <c r="P69" s="358"/>
      <c r="Q69" s="358"/>
      <c r="R69" s="358"/>
      <c r="S69" s="358"/>
      <c r="T69" s="358"/>
      <c r="U69" s="358"/>
      <c r="V69" s="161"/>
      <c r="W69" s="161"/>
      <c r="X69" s="161"/>
      <c r="Y69" s="161"/>
      <c r="Z69" s="161"/>
      <c r="AA69" s="161"/>
      <c r="AB69" s="161"/>
      <c r="AC69" s="161"/>
      <c r="AD69" s="161"/>
      <c r="AE69" s="161"/>
      <c r="AF69" s="161"/>
      <c r="AG69" s="161"/>
      <c r="AH69" s="161"/>
      <c r="AI69" s="161"/>
      <c r="AJ69" s="161"/>
      <c r="AK69" s="161"/>
      <c r="AL69" s="161"/>
      <c r="AM69" s="161"/>
      <c r="AN69" s="161"/>
    </row>
    <row r="70" spans="1:40" ht="16" thickBot="1">
      <c r="A70" s="451"/>
      <c r="B70" s="629"/>
      <c r="C70" s="389"/>
      <c r="D70" s="389"/>
      <c r="E70" s="389"/>
      <c r="F70" s="361"/>
      <c r="G70" s="389"/>
      <c r="H70" s="389"/>
      <c r="I70" s="389"/>
      <c r="J70" s="856"/>
      <c r="K70" s="822"/>
      <c r="L70" s="822"/>
      <c r="M70" s="659"/>
      <c r="N70" s="358"/>
      <c r="O70" s="358"/>
      <c r="P70" s="358"/>
      <c r="Q70" s="358"/>
      <c r="R70" s="358"/>
      <c r="S70" s="358"/>
      <c r="T70" s="358"/>
      <c r="U70" s="358"/>
      <c r="V70" s="161"/>
      <c r="W70" s="161"/>
      <c r="X70" s="161"/>
      <c r="Y70" s="161"/>
      <c r="Z70" s="161"/>
      <c r="AA70" s="161"/>
      <c r="AB70" s="161"/>
      <c r="AC70" s="161"/>
      <c r="AD70" s="161"/>
      <c r="AE70" s="161"/>
      <c r="AF70" s="161"/>
      <c r="AG70" s="161"/>
      <c r="AH70" s="161"/>
      <c r="AI70" s="161"/>
      <c r="AJ70" s="161"/>
      <c r="AK70" s="161"/>
      <c r="AL70" s="161"/>
      <c r="AM70" s="161"/>
      <c r="AN70" s="161"/>
    </row>
    <row r="71" spans="1:40">
      <c r="A71" s="124"/>
      <c r="B71" s="630" t="s">
        <v>110</v>
      </c>
      <c r="C71" s="449"/>
      <c r="D71" s="449"/>
      <c r="E71" s="449"/>
      <c r="F71" s="361"/>
      <c r="G71" s="449"/>
      <c r="H71" s="449"/>
      <c r="I71" s="449"/>
      <c r="J71" s="856"/>
      <c r="K71" s="822"/>
      <c r="L71" s="822"/>
      <c r="M71" s="659"/>
      <c r="N71" s="358"/>
      <c r="O71" s="358"/>
      <c r="P71" s="358"/>
      <c r="Q71" s="358"/>
      <c r="R71" s="358"/>
      <c r="S71" s="358"/>
      <c r="T71" s="358"/>
      <c r="U71" s="358"/>
      <c r="V71" s="161"/>
      <c r="W71" s="161"/>
      <c r="X71" s="161"/>
      <c r="Y71" s="161"/>
      <c r="Z71" s="161"/>
      <c r="AA71" s="161"/>
      <c r="AB71" s="161"/>
      <c r="AC71" s="161"/>
      <c r="AD71" s="161"/>
      <c r="AE71" s="161"/>
      <c r="AF71" s="161"/>
      <c r="AG71" s="161"/>
      <c r="AH71" s="161"/>
      <c r="AI71" s="161"/>
      <c r="AJ71" s="161"/>
      <c r="AK71" s="161"/>
      <c r="AL71" s="161"/>
      <c r="AM71" s="161"/>
      <c r="AN71" s="161"/>
    </row>
    <row r="72" spans="1:40" ht="16" thickBot="1">
      <c r="A72" s="124"/>
      <c r="B72" s="634"/>
      <c r="C72" s="317"/>
      <c r="D72" s="317"/>
      <c r="E72" s="317"/>
      <c r="F72" s="361"/>
      <c r="G72" s="317"/>
      <c r="H72" s="317"/>
      <c r="I72" s="317"/>
      <c r="J72" s="856"/>
      <c r="K72" s="822"/>
      <c r="L72" s="822"/>
      <c r="M72" s="659"/>
      <c r="N72" s="358"/>
      <c r="O72" s="358"/>
      <c r="P72" s="358"/>
      <c r="Q72" s="358"/>
      <c r="R72" s="358"/>
      <c r="S72" s="358"/>
      <c r="T72" s="358"/>
      <c r="U72" s="358"/>
      <c r="V72" s="161"/>
      <c r="W72" s="161"/>
      <c r="X72" s="161"/>
      <c r="Y72" s="161"/>
      <c r="Z72" s="161"/>
      <c r="AA72" s="161"/>
      <c r="AB72" s="161"/>
      <c r="AC72" s="161"/>
      <c r="AD72" s="161"/>
      <c r="AE72" s="161"/>
      <c r="AF72" s="161"/>
      <c r="AG72" s="161"/>
      <c r="AH72" s="161"/>
      <c r="AI72" s="161"/>
      <c r="AJ72" s="161"/>
      <c r="AK72" s="161"/>
      <c r="AL72" s="161"/>
      <c r="AM72" s="161"/>
      <c r="AN72" s="161"/>
    </row>
    <row r="73" spans="1:40" ht="21" customHeight="1">
      <c r="A73" s="443">
        <v>49</v>
      </c>
      <c r="B73" s="631"/>
      <c r="C73" s="29"/>
      <c r="D73" s="29"/>
      <c r="E73" s="444">
        <f t="shared" ref="E73:E92" si="7">+D73-C73</f>
        <v>0</v>
      </c>
      <c r="F73" s="361">
        <f t="shared" ref="F73:F92" si="8">IF(AND(D73&gt;0,B73=""),1,0)</f>
        <v>0</v>
      </c>
      <c r="G73" s="29"/>
      <c r="H73" s="29"/>
      <c r="I73" s="444">
        <f t="shared" ref="I73:I92" si="9">+H73-G73</f>
        <v>0</v>
      </c>
      <c r="J73" s="856">
        <f t="shared" ref="J73:J92" si="10">IF(AND(H73&gt;0,B73=""),1,0)</f>
        <v>0</v>
      </c>
      <c r="K73" s="2094"/>
      <c r="L73" s="2752">
        <f t="shared" ref="L73:L92" si="11">IF(AND(ABS(G73)+ABS(H73)&gt;0,K73=""),1,0)</f>
        <v>0</v>
      </c>
      <c r="M73" s="659"/>
      <c r="N73" s="358"/>
      <c r="O73" s="358"/>
      <c r="P73" s="358"/>
      <c r="Q73" s="358"/>
      <c r="R73" s="358"/>
      <c r="S73" s="358"/>
      <c r="T73" s="358"/>
      <c r="U73" s="358"/>
      <c r="V73" s="161"/>
      <c r="W73" s="161"/>
      <c r="X73" s="161"/>
      <c r="Y73" s="161"/>
      <c r="Z73" s="161"/>
      <c r="AA73" s="161"/>
      <c r="AB73" s="161"/>
      <c r="AC73" s="161"/>
      <c r="AD73" s="161"/>
      <c r="AE73" s="161"/>
      <c r="AF73" s="161"/>
      <c r="AG73" s="161"/>
      <c r="AH73" s="161"/>
      <c r="AI73" s="161"/>
      <c r="AJ73" s="161"/>
      <c r="AK73" s="161"/>
      <c r="AL73" s="161"/>
      <c r="AM73" s="161"/>
      <c r="AN73" s="161"/>
    </row>
    <row r="74" spans="1:40" ht="21" customHeight="1">
      <c r="A74" s="124">
        <v>50</v>
      </c>
      <c r="B74" s="631"/>
      <c r="C74" s="29"/>
      <c r="D74" s="29"/>
      <c r="E74" s="444">
        <f t="shared" si="7"/>
        <v>0</v>
      </c>
      <c r="F74" s="361">
        <f t="shared" si="8"/>
        <v>0</v>
      </c>
      <c r="G74" s="29"/>
      <c r="H74" s="29"/>
      <c r="I74" s="444">
        <f t="shared" si="9"/>
        <v>0</v>
      </c>
      <c r="J74" s="856">
        <f t="shared" si="10"/>
        <v>0</v>
      </c>
      <c r="K74" s="2095"/>
      <c r="L74" s="2752">
        <f t="shared" si="11"/>
        <v>0</v>
      </c>
      <c r="M74" s="659"/>
      <c r="N74" s="358"/>
      <c r="O74" s="358"/>
      <c r="P74" s="358"/>
      <c r="Q74" s="358"/>
      <c r="R74" s="358"/>
      <c r="S74" s="358"/>
      <c r="T74" s="358"/>
      <c r="U74" s="358"/>
      <c r="V74" s="161"/>
      <c r="W74" s="161"/>
      <c r="X74" s="161"/>
      <c r="Y74" s="161"/>
      <c r="Z74" s="161"/>
      <c r="AA74" s="161"/>
      <c r="AB74" s="161"/>
      <c r="AC74" s="161"/>
      <c r="AD74" s="161"/>
      <c r="AE74" s="161"/>
      <c r="AF74" s="161"/>
      <c r="AG74" s="161"/>
      <c r="AH74" s="161"/>
      <c r="AI74" s="161"/>
      <c r="AJ74" s="161"/>
      <c r="AK74" s="161"/>
      <c r="AL74" s="161"/>
      <c r="AM74" s="161"/>
      <c r="AN74" s="161"/>
    </row>
    <row r="75" spans="1:40" ht="21" customHeight="1">
      <c r="A75" s="443">
        <v>51</v>
      </c>
      <c r="B75" s="631"/>
      <c r="C75" s="29"/>
      <c r="D75" s="29"/>
      <c r="E75" s="444">
        <f t="shared" si="7"/>
        <v>0</v>
      </c>
      <c r="F75" s="361">
        <f t="shared" si="8"/>
        <v>0</v>
      </c>
      <c r="G75" s="29"/>
      <c r="H75" s="29"/>
      <c r="I75" s="444">
        <f t="shared" si="9"/>
        <v>0</v>
      </c>
      <c r="J75" s="856">
        <f t="shared" si="10"/>
        <v>0</v>
      </c>
      <c r="K75" s="2095"/>
      <c r="L75" s="2752">
        <f t="shared" si="11"/>
        <v>0</v>
      </c>
      <c r="M75" s="659"/>
      <c r="N75" s="358"/>
      <c r="O75" s="358"/>
      <c r="P75" s="358"/>
      <c r="Q75" s="358"/>
      <c r="R75" s="358"/>
      <c r="S75" s="358"/>
      <c r="T75" s="358"/>
      <c r="U75" s="358"/>
      <c r="V75" s="161"/>
      <c r="W75" s="161"/>
      <c r="X75" s="161"/>
      <c r="Y75" s="161"/>
      <c r="Z75" s="161"/>
      <c r="AA75" s="161"/>
      <c r="AB75" s="161"/>
      <c r="AC75" s="161"/>
      <c r="AD75" s="161"/>
      <c r="AE75" s="161"/>
      <c r="AF75" s="161"/>
      <c r="AG75" s="161"/>
      <c r="AH75" s="161"/>
      <c r="AI75" s="161"/>
      <c r="AJ75" s="161"/>
      <c r="AK75" s="161"/>
      <c r="AL75" s="161"/>
      <c r="AM75" s="161"/>
      <c r="AN75" s="161"/>
    </row>
    <row r="76" spans="1:40" ht="21" customHeight="1">
      <c r="A76" s="124">
        <v>52</v>
      </c>
      <c r="B76" s="631"/>
      <c r="C76" s="29"/>
      <c r="D76" s="29"/>
      <c r="E76" s="444">
        <f t="shared" si="7"/>
        <v>0</v>
      </c>
      <c r="F76" s="361">
        <f t="shared" si="8"/>
        <v>0</v>
      </c>
      <c r="G76" s="29"/>
      <c r="H76" s="29"/>
      <c r="I76" s="444">
        <f t="shared" si="9"/>
        <v>0</v>
      </c>
      <c r="J76" s="856">
        <f t="shared" si="10"/>
        <v>0</v>
      </c>
      <c r="K76" s="2095"/>
      <c r="L76" s="2752">
        <f t="shared" si="11"/>
        <v>0</v>
      </c>
      <c r="M76" s="659"/>
      <c r="N76" s="358"/>
      <c r="O76" s="358"/>
      <c r="P76" s="358"/>
      <c r="Q76" s="358"/>
      <c r="R76" s="358"/>
      <c r="S76" s="358"/>
      <c r="T76" s="358"/>
      <c r="U76" s="358"/>
      <c r="V76" s="161"/>
      <c r="W76" s="161"/>
      <c r="X76" s="161"/>
      <c r="Y76" s="161"/>
      <c r="Z76" s="161"/>
      <c r="AA76" s="161"/>
      <c r="AB76" s="161"/>
      <c r="AC76" s="161"/>
      <c r="AD76" s="161"/>
      <c r="AE76" s="161"/>
      <c r="AF76" s="161"/>
      <c r="AG76" s="161"/>
      <c r="AH76" s="161"/>
      <c r="AI76" s="161"/>
      <c r="AJ76" s="161"/>
      <c r="AK76" s="161"/>
      <c r="AL76" s="161"/>
      <c r="AM76" s="161"/>
      <c r="AN76" s="161"/>
    </row>
    <row r="77" spans="1:40" ht="21" customHeight="1">
      <c r="A77" s="443">
        <v>53</v>
      </c>
      <c r="B77" s="631"/>
      <c r="C77" s="29"/>
      <c r="D77" s="29"/>
      <c r="E77" s="444">
        <f t="shared" si="7"/>
        <v>0</v>
      </c>
      <c r="F77" s="361">
        <f t="shared" si="8"/>
        <v>0</v>
      </c>
      <c r="G77" s="29"/>
      <c r="H77" s="29"/>
      <c r="I77" s="444">
        <f t="shared" si="9"/>
        <v>0</v>
      </c>
      <c r="J77" s="856">
        <f t="shared" si="10"/>
        <v>0</v>
      </c>
      <c r="K77" s="2095"/>
      <c r="L77" s="2752">
        <f t="shared" si="11"/>
        <v>0</v>
      </c>
      <c r="M77" s="659"/>
      <c r="N77" s="358"/>
      <c r="O77" s="358"/>
      <c r="P77" s="358"/>
      <c r="Q77" s="358"/>
      <c r="R77" s="358"/>
      <c r="S77" s="358"/>
      <c r="T77" s="358"/>
      <c r="U77" s="358"/>
      <c r="V77" s="161"/>
      <c r="W77" s="161"/>
      <c r="X77" s="161"/>
      <c r="Y77" s="161"/>
      <c r="Z77" s="161"/>
      <c r="AA77" s="161"/>
      <c r="AB77" s="161"/>
      <c r="AC77" s="161"/>
      <c r="AD77" s="161"/>
      <c r="AE77" s="161"/>
      <c r="AF77" s="161"/>
      <c r="AG77" s="161"/>
      <c r="AH77" s="161"/>
      <c r="AI77" s="161"/>
      <c r="AJ77" s="161"/>
      <c r="AK77" s="161"/>
      <c r="AL77" s="161"/>
      <c r="AM77" s="161"/>
      <c r="AN77" s="161"/>
    </row>
    <row r="78" spans="1:40" ht="21" customHeight="1">
      <c r="A78" s="124">
        <v>54</v>
      </c>
      <c r="B78" s="631"/>
      <c r="C78" s="29"/>
      <c r="D78" s="29"/>
      <c r="E78" s="444">
        <f t="shared" si="7"/>
        <v>0</v>
      </c>
      <c r="F78" s="361">
        <f t="shared" si="8"/>
        <v>0</v>
      </c>
      <c r="G78" s="29"/>
      <c r="H78" s="29"/>
      <c r="I78" s="444">
        <f t="shared" si="9"/>
        <v>0</v>
      </c>
      <c r="J78" s="856">
        <f t="shared" si="10"/>
        <v>0</v>
      </c>
      <c r="K78" s="2095"/>
      <c r="L78" s="2752">
        <f t="shared" si="11"/>
        <v>0</v>
      </c>
      <c r="M78" s="659"/>
      <c r="N78" s="358"/>
      <c r="O78" s="358"/>
      <c r="P78" s="358"/>
      <c r="Q78" s="358"/>
      <c r="R78" s="358"/>
      <c r="S78" s="358"/>
      <c r="T78" s="358"/>
      <c r="U78" s="358"/>
      <c r="V78" s="161"/>
      <c r="W78" s="161"/>
      <c r="X78" s="161"/>
      <c r="Y78" s="161"/>
      <c r="Z78" s="161"/>
      <c r="AA78" s="161"/>
      <c r="AB78" s="161"/>
      <c r="AC78" s="161"/>
      <c r="AD78" s="161"/>
      <c r="AE78" s="161"/>
      <c r="AF78" s="161"/>
      <c r="AG78" s="161"/>
      <c r="AH78" s="161"/>
      <c r="AI78" s="161"/>
      <c r="AJ78" s="161"/>
      <c r="AK78" s="161"/>
      <c r="AL78" s="161"/>
      <c r="AM78" s="161"/>
      <c r="AN78" s="161"/>
    </row>
    <row r="79" spans="1:40" ht="21" customHeight="1">
      <c r="A79" s="443">
        <v>55</v>
      </c>
      <c r="B79" s="631"/>
      <c r="C79" s="29"/>
      <c r="D79" s="29"/>
      <c r="E79" s="444">
        <f t="shared" si="7"/>
        <v>0</v>
      </c>
      <c r="F79" s="361">
        <f t="shared" si="8"/>
        <v>0</v>
      </c>
      <c r="G79" s="29"/>
      <c r="H79" s="29"/>
      <c r="I79" s="444">
        <f t="shared" si="9"/>
        <v>0</v>
      </c>
      <c r="J79" s="856">
        <f t="shared" si="10"/>
        <v>0</v>
      </c>
      <c r="K79" s="2095"/>
      <c r="L79" s="2752">
        <f t="shared" si="11"/>
        <v>0</v>
      </c>
      <c r="M79" s="659"/>
      <c r="N79" s="358"/>
      <c r="O79" s="358"/>
      <c r="P79" s="358"/>
      <c r="Q79" s="358"/>
      <c r="R79" s="358"/>
      <c r="S79" s="358"/>
      <c r="T79" s="358"/>
      <c r="U79" s="358"/>
      <c r="V79" s="161"/>
      <c r="W79" s="161"/>
      <c r="X79" s="161"/>
      <c r="Y79" s="161"/>
      <c r="Z79" s="161"/>
      <c r="AA79" s="161"/>
      <c r="AB79" s="161"/>
      <c r="AC79" s="161"/>
      <c r="AD79" s="161"/>
      <c r="AE79" s="161"/>
      <c r="AF79" s="161"/>
      <c r="AG79" s="161"/>
      <c r="AH79" s="161"/>
      <c r="AI79" s="161"/>
      <c r="AJ79" s="161"/>
      <c r="AK79" s="161"/>
      <c r="AL79" s="161"/>
      <c r="AM79" s="161"/>
      <c r="AN79" s="161"/>
    </row>
    <row r="80" spans="1:40" ht="21" customHeight="1">
      <c r="A80" s="124">
        <v>56</v>
      </c>
      <c r="B80" s="631"/>
      <c r="C80" s="29"/>
      <c r="D80" s="29"/>
      <c r="E80" s="444">
        <f t="shared" si="7"/>
        <v>0</v>
      </c>
      <c r="F80" s="361">
        <f t="shared" si="8"/>
        <v>0</v>
      </c>
      <c r="G80" s="29"/>
      <c r="H80" s="29"/>
      <c r="I80" s="444">
        <f t="shared" si="9"/>
        <v>0</v>
      </c>
      <c r="J80" s="856">
        <f t="shared" si="10"/>
        <v>0</v>
      </c>
      <c r="K80" s="2095"/>
      <c r="L80" s="2752">
        <f t="shared" si="11"/>
        <v>0</v>
      </c>
      <c r="M80" s="659"/>
      <c r="N80" s="358"/>
      <c r="O80" s="358"/>
      <c r="P80" s="358"/>
      <c r="Q80" s="358"/>
      <c r="R80" s="358"/>
      <c r="S80" s="358"/>
      <c r="T80" s="358"/>
      <c r="U80" s="358"/>
      <c r="V80" s="161"/>
      <c r="W80" s="161"/>
      <c r="X80" s="161"/>
      <c r="Y80" s="161"/>
      <c r="Z80" s="161"/>
      <c r="AA80" s="161"/>
      <c r="AB80" s="161"/>
      <c r="AC80" s="161"/>
      <c r="AD80" s="161"/>
      <c r="AE80" s="161"/>
      <c r="AF80" s="161"/>
      <c r="AG80" s="161"/>
      <c r="AH80" s="161"/>
      <c r="AI80" s="161"/>
      <c r="AJ80" s="161"/>
      <c r="AK80" s="161"/>
      <c r="AL80" s="161"/>
      <c r="AM80" s="161"/>
      <c r="AN80" s="161"/>
    </row>
    <row r="81" spans="1:40" ht="21" customHeight="1">
      <c r="A81" s="443">
        <v>57</v>
      </c>
      <c r="B81" s="631"/>
      <c r="C81" s="29"/>
      <c r="D81" s="29"/>
      <c r="E81" s="444">
        <f t="shared" si="7"/>
        <v>0</v>
      </c>
      <c r="F81" s="361">
        <f t="shared" si="8"/>
        <v>0</v>
      </c>
      <c r="G81" s="29"/>
      <c r="H81" s="29"/>
      <c r="I81" s="444">
        <f t="shared" si="9"/>
        <v>0</v>
      </c>
      <c r="J81" s="856">
        <f t="shared" si="10"/>
        <v>0</v>
      </c>
      <c r="K81" s="2095"/>
      <c r="L81" s="2752">
        <f t="shared" si="11"/>
        <v>0</v>
      </c>
      <c r="M81" s="659"/>
      <c r="N81" s="358"/>
      <c r="O81" s="358"/>
      <c r="P81" s="358"/>
      <c r="Q81" s="358"/>
      <c r="R81" s="358"/>
      <c r="S81" s="358"/>
      <c r="T81" s="358"/>
      <c r="U81" s="358"/>
      <c r="V81" s="161"/>
      <c r="W81" s="161"/>
      <c r="X81" s="161"/>
      <c r="Y81" s="161"/>
      <c r="Z81" s="161"/>
      <c r="AA81" s="161"/>
      <c r="AB81" s="161"/>
      <c r="AC81" s="161"/>
      <c r="AD81" s="161"/>
      <c r="AE81" s="161"/>
      <c r="AF81" s="161"/>
      <c r="AG81" s="161"/>
      <c r="AH81" s="161"/>
      <c r="AI81" s="161"/>
      <c r="AJ81" s="161"/>
      <c r="AK81" s="161"/>
      <c r="AL81" s="161"/>
      <c r="AM81" s="161"/>
      <c r="AN81" s="161"/>
    </row>
    <row r="82" spans="1:40" ht="21" customHeight="1">
      <c r="A82" s="443">
        <v>58</v>
      </c>
      <c r="B82" s="631"/>
      <c r="C82" s="29"/>
      <c r="D82" s="29"/>
      <c r="E82" s="444">
        <f t="shared" si="7"/>
        <v>0</v>
      </c>
      <c r="F82" s="361">
        <f t="shared" si="8"/>
        <v>0</v>
      </c>
      <c r="G82" s="29"/>
      <c r="H82" s="29"/>
      <c r="I82" s="444">
        <f t="shared" si="9"/>
        <v>0</v>
      </c>
      <c r="J82" s="856">
        <f t="shared" si="10"/>
        <v>0</v>
      </c>
      <c r="K82" s="2095"/>
      <c r="L82" s="2752">
        <f t="shared" si="11"/>
        <v>0</v>
      </c>
      <c r="M82" s="659"/>
      <c r="N82" s="358"/>
      <c r="O82" s="358"/>
      <c r="P82" s="358"/>
      <c r="Q82" s="358"/>
      <c r="R82" s="358"/>
      <c r="S82" s="358"/>
      <c r="T82" s="358"/>
      <c r="U82" s="358"/>
      <c r="V82" s="161"/>
      <c r="W82" s="161"/>
      <c r="X82" s="161"/>
      <c r="Y82" s="161"/>
      <c r="Z82" s="161"/>
      <c r="AA82" s="161"/>
      <c r="AB82" s="161"/>
      <c r="AC82" s="161"/>
      <c r="AD82" s="161"/>
      <c r="AE82" s="161"/>
      <c r="AF82" s="161"/>
      <c r="AG82" s="161"/>
      <c r="AH82" s="161"/>
      <c r="AI82" s="161"/>
      <c r="AJ82" s="161"/>
      <c r="AK82" s="161"/>
      <c r="AL82" s="161"/>
      <c r="AM82" s="161"/>
      <c r="AN82" s="161"/>
    </row>
    <row r="83" spans="1:40" ht="21" customHeight="1">
      <c r="A83" s="124">
        <v>59</v>
      </c>
      <c r="B83" s="631"/>
      <c r="C83" s="29"/>
      <c r="D83" s="29"/>
      <c r="E83" s="444">
        <f t="shared" si="7"/>
        <v>0</v>
      </c>
      <c r="F83" s="361">
        <f t="shared" si="8"/>
        <v>0</v>
      </c>
      <c r="G83" s="29"/>
      <c r="H83" s="29"/>
      <c r="I83" s="444">
        <f t="shared" si="9"/>
        <v>0</v>
      </c>
      <c r="J83" s="856">
        <f t="shared" si="10"/>
        <v>0</v>
      </c>
      <c r="K83" s="2095"/>
      <c r="L83" s="2752">
        <f t="shared" si="11"/>
        <v>0</v>
      </c>
      <c r="M83" s="659"/>
      <c r="N83" s="358"/>
      <c r="O83" s="358"/>
      <c r="P83" s="358"/>
      <c r="Q83" s="358"/>
      <c r="R83" s="358"/>
      <c r="S83" s="358"/>
      <c r="T83" s="358"/>
      <c r="U83" s="358"/>
      <c r="V83" s="161"/>
      <c r="W83" s="161"/>
      <c r="X83" s="161"/>
      <c r="Y83" s="161"/>
      <c r="Z83" s="161"/>
      <c r="AA83" s="161"/>
      <c r="AB83" s="161"/>
      <c r="AC83" s="161"/>
      <c r="AD83" s="161"/>
      <c r="AE83" s="161"/>
      <c r="AF83" s="161"/>
      <c r="AG83" s="161"/>
      <c r="AH83" s="161"/>
      <c r="AI83" s="161"/>
      <c r="AJ83" s="161"/>
      <c r="AK83" s="161"/>
      <c r="AL83" s="161"/>
      <c r="AM83" s="161"/>
      <c r="AN83" s="161"/>
    </row>
    <row r="84" spans="1:40" ht="21" customHeight="1">
      <c r="A84" s="443">
        <v>60</v>
      </c>
      <c r="B84" s="631"/>
      <c r="C84" s="29"/>
      <c r="D84" s="29"/>
      <c r="E84" s="444">
        <f t="shared" si="7"/>
        <v>0</v>
      </c>
      <c r="F84" s="361">
        <f t="shared" si="8"/>
        <v>0</v>
      </c>
      <c r="G84" s="29"/>
      <c r="H84" s="29"/>
      <c r="I84" s="444">
        <f t="shared" si="9"/>
        <v>0</v>
      </c>
      <c r="J84" s="856">
        <f t="shared" si="10"/>
        <v>0</v>
      </c>
      <c r="K84" s="2095"/>
      <c r="L84" s="2752">
        <f t="shared" si="11"/>
        <v>0</v>
      </c>
      <c r="M84" s="659"/>
      <c r="N84" s="358"/>
      <c r="O84" s="358"/>
      <c r="P84" s="358"/>
      <c r="Q84" s="358"/>
      <c r="R84" s="358"/>
      <c r="S84" s="358"/>
      <c r="T84" s="358"/>
      <c r="U84" s="358"/>
      <c r="V84" s="161"/>
      <c r="W84" s="161"/>
      <c r="X84" s="161"/>
      <c r="Y84" s="161"/>
      <c r="Z84" s="161"/>
      <c r="AA84" s="161"/>
      <c r="AB84" s="161"/>
      <c r="AC84" s="161"/>
      <c r="AD84" s="161"/>
      <c r="AE84" s="161"/>
      <c r="AF84" s="161"/>
      <c r="AG84" s="161"/>
      <c r="AH84" s="161"/>
      <c r="AI84" s="161"/>
      <c r="AJ84" s="161"/>
      <c r="AK84" s="161"/>
      <c r="AL84" s="161"/>
      <c r="AM84" s="161"/>
      <c r="AN84" s="161"/>
    </row>
    <row r="85" spans="1:40" ht="21" customHeight="1">
      <c r="A85" s="124">
        <v>61</v>
      </c>
      <c r="B85" s="631"/>
      <c r="C85" s="29"/>
      <c r="D85" s="29"/>
      <c r="E85" s="444">
        <f t="shared" si="7"/>
        <v>0</v>
      </c>
      <c r="F85" s="361">
        <f t="shared" si="8"/>
        <v>0</v>
      </c>
      <c r="G85" s="29"/>
      <c r="H85" s="29"/>
      <c r="I85" s="444">
        <f t="shared" si="9"/>
        <v>0</v>
      </c>
      <c r="J85" s="856">
        <f t="shared" si="10"/>
        <v>0</v>
      </c>
      <c r="K85" s="2095"/>
      <c r="L85" s="2752">
        <f t="shared" si="11"/>
        <v>0</v>
      </c>
      <c r="M85" s="659"/>
      <c r="N85" s="358"/>
      <c r="O85" s="358"/>
      <c r="P85" s="358"/>
      <c r="Q85" s="358"/>
      <c r="R85" s="358"/>
      <c r="S85" s="358"/>
      <c r="T85" s="358"/>
      <c r="U85" s="358"/>
      <c r="V85" s="161"/>
      <c r="W85" s="161"/>
      <c r="X85" s="161"/>
      <c r="Y85" s="161"/>
      <c r="Z85" s="161"/>
      <c r="AA85" s="161"/>
      <c r="AB85" s="161"/>
      <c r="AC85" s="161"/>
      <c r="AD85" s="161"/>
      <c r="AE85" s="161"/>
      <c r="AF85" s="161"/>
      <c r="AG85" s="161"/>
      <c r="AH85" s="161"/>
      <c r="AI85" s="161"/>
      <c r="AJ85" s="161"/>
      <c r="AK85" s="161"/>
      <c r="AL85" s="161"/>
      <c r="AM85" s="161"/>
      <c r="AN85" s="161"/>
    </row>
    <row r="86" spans="1:40" ht="21" customHeight="1">
      <c r="A86" s="443">
        <v>62</v>
      </c>
      <c r="B86" s="631"/>
      <c r="C86" s="29"/>
      <c r="D86" s="29"/>
      <c r="E86" s="444">
        <f t="shared" si="7"/>
        <v>0</v>
      </c>
      <c r="F86" s="361">
        <f t="shared" si="8"/>
        <v>0</v>
      </c>
      <c r="G86" s="29"/>
      <c r="H86" s="29"/>
      <c r="I86" s="444">
        <f t="shared" si="9"/>
        <v>0</v>
      </c>
      <c r="J86" s="856">
        <f t="shared" si="10"/>
        <v>0</v>
      </c>
      <c r="K86" s="2095"/>
      <c r="L86" s="2752">
        <f t="shared" si="11"/>
        <v>0</v>
      </c>
      <c r="M86" s="659"/>
      <c r="N86" s="358"/>
      <c r="O86" s="358"/>
      <c r="P86" s="358"/>
      <c r="Q86" s="358"/>
      <c r="R86" s="358"/>
      <c r="S86" s="358"/>
      <c r="T86" s="358"/>
      <c r="U86" s="358"/>
      <c r="V86" s="161"/>
      <c r="W86" s="161"/>
      <c r="X86" s="161"/>
      <c r="Y86" s="161"/>
      <c r="Z86" s="161"/>
      <c r="AA86" s="161"/>
      <c r="AB86" s="161"/>
      <c r="AC86" s="161"/>
      <c r="AD86" s="161"/>
      <c r="AE86" s="161"/>
      <c r="AF86" s="161"/>
      <c r="AG86" s="161"/>
      <c r="AH86" s="161"/>
      <c r="AI86" s="161"/>
      <c r="AJ86" s="161"/>
      <c r="AK86" s="161"/>
      <c r="AL86" s="161"/>
      <c r="AM86" s="161"/>
      <c r="AN86" s="161"/>
    </row>
    <row r="87" spans="1:40" ht="21" customHeight="1">
      <c r="A87" s="124">
        <v>63</v>
      </c>
      <c r="B87" s="631"/>
      <c r="C87" s="29"/>
      <c r="D87" s="29"/>
      <c r="E87" s="444">
        <f t="shared" si="7"/>
        <v>0</v>
      </c>
      <c r="F87" s="361">
        <f t="shared" si="8"/>
        <v>0</v>
      </c>
      <c r="G87" s="29"/>
      <c r="H87" s="29"/>
      <c r="I87" s="444">
        <f t="shared" si="9"/>
        <v>0</v>
      </c>
      <c r="J87" s="856">
        <f t="shared" si="10"/>
        <v>0</v>
      </c>
      <c r="K87" s="2095"/>
      <c r="L87" s="2752">
        <f t="shared" si="11"/>
        <v>0</v>
      </c>
      <c r="M87" s="659"/>
      <c r="N87" s="358"/>
      <c r="O87" s="358"/>
      <c r="P87" s="358"/>
      <c r="Q87" s="358"/>
      <c r="R87" s="358"/>
      <c r="S87" s="358"/>
      <c r="T87" s="358"/>
      <c r="U87" s="358"/>
      <c r="V87" s="161"/>
      <c r="W87" s="161"/>
      <c r="X87" s="161"/>
      <c r="Y87" s="161"/>
      <c r="Z87" s="161"/>
      <c r="AA87" s="161"/>
      <c r="AB87" s="161"/>
      <c r="AC87" s="161"/>
      <c r="AD87" s="161"/>
      <c r="AE87" s="161"/>
      <c r="AF87" s="161"/>
      <c r="AG87" s="161"/>
      <c r="AH87" s="161"/>
      <c r="AI87" s="161"/>
      <c r="AJ87" s="161"/>
      <c r="AK87" s="161"/>
      <c r="AL87" s="161"/>
      <c r="AM87" s="161"/>
      <c r="AN87" s="161"/>
    </row>
    <row r="88" spans="1:40" ht="21" customHeight="1">
      <c r="A88" s="443">
        <v>64</v>
      </c>
      <c r="B88" s="631"/>
      <c r="C88" s="29"/>
      <c r="D88" s="29"/>
      <c r="E88" s="444">
        <f t="shared" si="7"/>
        <v>0</v>
      </c>
      <c r="F88" s="361">
        <f t="shared" si="8"/>
        <v>0</v>
      </c>
      <c r="G88" s="29"/>
      <c r="H88" s="29"/>
      <c r="I88" s="444">
        <f t="shared" si="9"/>
        <v>0</v>
      </c>
      <c r="J88" s="856">
        <f t="shared" si="10"/>
        <v>0</v>
      </c>
      <c r="K88" s="2095"/>
      <c r="L88" s="2752">
        <f t="shared" si="11"/>
        <v>0</v>
      </c>
      <c r="M88" s="659"/>
      <c r="N88" s="358"/>
      <c r="O88" s="358"/>
      <c r="P88" s="358"/>
      <c r="Q88" s="358"/>
      <c r="R88" s="358"/>
      <c r="S88" s="358"/>
      <c r="T88" s="358"/>
      <c r="U88" s="358"/>
      <c r="V88" s="161"/>
      <c r="W88" s="161"/>
      <c r="X88" s="161"/>
      <c r="Y88" s="161"/>
      <c r="Z88" s="161"/>
      <c r="AA88" s="161"/>
      <c r="AB88" s="161"/>
      <c r="AC88" s="161"/>
      <c r="AD88" s="161"/>
      <c r="AE88" s="161"/>
      <c r="AF88" s="161"/>
      <c r="AG88" s="161"/>
      <c r="AH88" s="161"/>
      <c r="AI88" s="161"/>
      <c r="AJ88" s="161"/>
      <c r="AK88" s="161"/>
      <c r="AL88" s="161"/>
      <c r="AM88" s="161"/>
      <c r="AN88" s="161"/>
    </row>
    <row r="89" spans="1:40" ht="21" customHeight="1">
      <c r="A89" s="124">
        <v>65</v>
      </c>
      <c r="B89" s="631"/>
      <c r="C89" s="29"/>
      <c r="D89" s="29"/>
      <c r="E89" s="444">
        <f t="shared" si="7"/>
        <v>0</v>
      </c>
      <c r="F89" s="361">
        <f t="shared" si="8"/>
        <v>0</v>
      </c>
      <c r="G89" s="29"/>
      <c r="H89" s="29"/>
      <c r="I89" s="444">
        <f t="shared" si="9"/>
        <v>0</v>
      </c>
      <c r="J89" s="856">
        <f t="shared" si="10"/>
        <v>0</v>
      </c>
      <c r="K89" s="2095"/>
      <c r="L89" s="2752">
        <f t="shared" si="11"/>
        <v>0</v>
      </c>
      <c r="M89" s="659"/>
      <c r="N89" s="358"/>
      <c r="O89" s="358"/>
      <c r="P89" s="358"/>
      <c r="Q89" s="358"/>
      <c r="R89" s="358"/>
      <c r="S89" s="358"/>
      <c r="T89" s="358"/>
      <c r="U89" s="358"/>
      <c r="V89" s="161"/>
      <c r="W89" s="161"/>
      <c r="X89" s="161"/>
      <c r="Y89" s="161"/>
      <c r="Z89" s="161"/>
      <c r="AA89" s="161"/>
      <c r="AB89" s="161"/>
      <c r="AC89" s="161"/>
      <c r="AD89" s="161"/>
      <c r="AE89" s="161"/>
      <c r="AF89" s="161"/>
      <c r="AG89" s="161"/>
      <c r="AH89" s="161"/>
      <c r="AI89" s="161"/>
      <c r="AJ89" s="161"/>
      <c r="AK89" s="161"/>
      <c r="AL89" s="161"/>
      <c r="AM89" s="161"/>
      <c r="AN89" s="161"/>
    </row>
    <row r="90" spans="1:40" ht="21" customHeight="1">
      <c r="A90" s="443">
        <v>66</v>
      </c>
      <c r="B90" s="631"/>
      <c r="C90" s="29"/>
      <c r="D90" s="29"/>
      <c r="E90" s="444">
        <f t="shared" si="7"/>
        <v>0</v>
      </c>
      <c r="F90" s="361">
        <f t="shared" si="8"/>
        <v>0</v>
      </c>
      <c r="G90" s="29"/>
      <c r="H90" s="29"/>
      <c r="I90" s="444">
        <f t="shared" si="9"/>
        <v>0</v>
      </c>
      <c r="J90" s="856">
        <f t="shared" si="10"/>
        <v>0</v>
      </c>
      <c r="K90" s="2095"/>
      <c r="L90" s="2752">
        <f t="shared" si="11"/>
        <v>0</v>
      </c>
      <c r="M90" s="659"/>
      <c r="N90" s="358"/>
      <c r="O90" s="358"/>
      <c r="P90" s="358"/>
      <c r="Q90" s="358"/>
      <c r="R90" s="358"/>
      <c r="S90" s="358"/>
      <c r="T90" s="358"/>
      <c r="U90" s="358"/>
      <c r="V90" s="161"/>
      <c r="W90" s="161"/>
      <c r="X90" s="161"/>
      <c r="Y90" s="161"/>
      <c r="Z90" s="161"/>
      <c r="AA90" s="161"/>
      <c r="AB90" s="161"/>
      <c r="AC90" s="161"/>
      <c r="AD90" s="161"/>
      <c r="AE90" s="161"/>
      <c r="AF90" s="161"/>
      <c r="AG90" s="161"/>
      <c r="AH90" s="161"/>
      <c r="AI90" s="161"/>
      <c r="AJ90" s="161"/>
      <c r="AK90" s="161"/>
      <c r="AL90" s="161"/>
      <c r="AM90" s="161"/>
      <c r="AN90" s="161"/>
    </row>
    <row r="91" spans="1:40" ht="21" customHeight="1">
      <c r="A91" s="443">
        <v>67</v>
      </c>
      <c r="B91" s="631"/>
      <c r="C91" s="29"/>
      <c r="D91" s="29"/>
      <c r="E91" s="444">
        <f t="shared" si="7"/>
        <v>0</v>
      </c>
      <c r="F91" s="361">
        <f t="shared" si="8"/>
        <v>0</v>
      </c>
      <c r="G91" s="29"/>
      <c r="H91" s="29"/>
      <c r="I91" s="444">
        <f t="shared" si="9"/>
        <v>0</v>
      </c>
      <c r="J91" s="856">
        <f t="shared" si="10"/>
        <v>0</v>
      </c>
      <c r="K91" s="2095"/>
      <c r="L91" s="2752">
        <f t="shared" si="11"/>
        <v>0</v>
      </c>
      <c r="M91" s="659"/>
      <c r="N91" s="358"/>
      <c r="O91" s="358"/>
      <c r="P91" s="358"/>
      <c r="Q91" s="358"/>
      <c r="R91" s="358"/>
      <c r="S91" s="358"/>
      <c r="T91" s="358"/>
      <c r="U91" s="358"/>
      <c r="V91" s="161"/>
      <c r="W91" s="161"/>
      <c r="X91" s="161"/>
      <c r="Y91" s="161"/>
      <c r="Z91" s="161"/>
      <c r="AA91" s="161"/>
      <c r="AB91" s="161"/>
      <c r="AC91" s="161"/>
      <c r="AD91" s="161"/>
      <c r="AE91" s="161"/>
      <c r="AF91" s="161"/>
      <c r="AG91" s="161"/>
      <c r="AH91" s="161"/>
      <c r="AI91" s="161"/>
      <c r="AJ91" s="161"/>
      <c r="AK91" s="161"/>
      <c r="AL91" s="161"/>
      <c r="AM91" s="161"/>
      <c r="AN91" s="161"/>
    </row>
    <row r="92" spans="1:40" ht="21" customHeight="1" thickBot="1">
      <c r="A92" s="124">
        <v>68</v>
      </c>
      <c r="B92" s="632"/>
      <c r="C92" s="30"/>
      <c r="D92" s="30"/>
      <c r="E92" s="450">
        <f t="shared" si="7"/>
        <v>0</v>
      </c>
      <c r="F92" s="361">
        <f t="shared" si="8"/>
        <v>0</v>
      </c>
      <c r="G92" s="30"/>
      <c r="H92" s="30"/>
      <c r="I92" s="450">
        <f t="shared" si="9"/>
        <v>0</v>
      </c>
      <c r="J92" s="856">
        <f t="shared" si="10"/>
        <v>0</v>
      </c>
      <c r="K92" s="2096"/>
      <c r="L92" s="2752">
        <f t="shared" si="11"/>
        <v>0</v>
      </c>
      <c r="M92" s="659"/>
      <c r="N92" s="358"/>
      <c r="O92" s="358"/>
      <c r="P92" s="358"/>
      <c r="Q92" s="358"/>
      <c r="R92" s="358"/>
      <c r="S92" s="358"/>
      <c r="T92" s="358"/>
      <c r="U92" s="358"/>
      <c r="V92" s="161"/>
      <c r="W92" s="161"/>
      <c r="X92" s="161"/>
      <c r="Y92" s="161"/>
      <c r="Z92" s="161"/>
      <c r="AA92" s="161"/>
      <c r="AB92" s="161"/>
      <c r="AC92" s="161"/>
      <c r="AD92" s="161"/>
      <c r="AE92" s="161"/>
      <c r="AF92" s="161"/>
      <c r="AG92" s="161"/>
      <c r="AH92" s="161"/>
      <c r="AI92" s="161"/>
      <c r="AJ92" s="161"/>
      <c r="AK92" s="161"/>
      <c r="AL92" s="161"/>
      <c r="AM92" s="161"/>
      <c r="AN92" s="161"/>
    </row>
    <row r="93" spans="1:40" ht="21" customHeight="1" thickBot="1">
      <c r="A93" s="443">
        <v>69</v>
      </c>
      <c r="B93" s="637" t="s">
        <v>104</v>
      </c>
      <c r="C93" s="128">
        <f t="shared" ref="C93:J93" si="12">SUM(C73:C92)</f>
        <v>0</v>
      </c>
      <c r="D93" s="128">
        <f t="shared" si="12"/>
        <v>0</v>
      </c>
      <c r="E93" s="128">
        <f t="shared" si="12"/>
        <v>0</v>
      </c>
      <c r="F93" s="361">
        <f t="shared" si="12"/>
        <v>0</v>
      </c>
      <c r="G93" s="128">
        <f t="shared" si="12"/>
        <v>0</v>
      </c>
      <c r="H93" s="128">
        <f t="shared" si="12"/>
        <v>0</v>
      </c>
      <c r="I93" s="128">
        <f t="shared" si="12"/>
        <v>0</v>
      </c>
      <c r="J93" s="856">
        <f t="shared" si="12"/>
        <v>0</v>
      </c>
      <c r="K93" s="822"/>
      <c r="L93" s="822"/>
      <c r="M93" s="659"/>
      <c r="N93" s="358"/>
      <c r="O93" s="358"/>
      <c r="P93" s="358"/>
      <c r="Q93" s="358"/>
      <c r="R93" s="358"/>
      <c r="S93" s="358"/>
      <c r="T93" s="358"/>
      <c r="U93" s="358"/>
      <c r="V93" s="161"/>
      <c r="W93" s="161"/>
      <c r="X93" s="161"/>
      <c r="Y93" s="161"/>
      <c r="Z93" s="161"/>
      <c r="AA93" s="161"/>
      <c r="AB93" s="161"/>
      <c r="AC93" s="161"/>
      <c r="AD93" s="161"/>
      <c r="AE93" s="161"/>
      <c r="AF93" s="161"/>
      <c r="AG93" s="161"/>
      <c r="AH93" s="161"/>
      <c r="AI93" s="161"/>
      <c r="AJ93" s="161"/>
      <c r="AK93" s="161"/>
      <c r="AL93" s="161"/>
      <c r="AM93" s="161"/>
      <c r="AN93" s="161"/>
    </row>
    <row r="94" spans="1:40" ht="16" thickBot="1">
      <c r="A94" s="451"/>
      <c r="B94" s="638"/>
      <c r="C94" s="389"/>
      <c r="D94" s="389"/>
      <c r="E94" s="389"/>
      <c r="F94" s="361"/>
      <c r="G94" s="389"/>
      <c r="H94" s="389"/>
      <c r="I94" s="389"/>
      <c r="J94" s="856"/>
      <c r="K94" s="822"/>
      <c r="L94" s="822"/>
      <c r="M94" s="659"/>
      <c r="N94" s="358"/>
      <c r="O94" s="358"/>
      <c r="P94" s="358"/>
      <c r="Q94" s="358"/>
      <c r="R94" s="358"/>
      <c r="S94" s="358"/>
      <c r="T94" s="358"/>
      <c r="U94" s="358"/>
      <c r="V94" s="161"/>
      <c r="W94" s="161"/>
      <c r="X94" s="161"/>
      <c r="Y94" s="161"/>
      <c r="Z94" s="161"/>
      <c r="AA94" s="161"/>
      <c r="AB94" s="161"/>
      <c r="AC94" s="161"/>
      <c r="AD94" s="161"/>
      <c r="AE94" s="161"/>
      <c r="AF94" s="161"/>
      <c r="AG94" s="161"/>
      <c r="AH94" s="161"/>
      <c r="AI94" s="161"/>
      <c r="AJ94" s="161"/>
      <c r="AK94" s="161"/>
      <c r="AL94" s="161"/>
      <c r="AM94" s="161"/>
      <c r="AN94" s="161"/>
    </row>
    <row r="95" spans="1:40" ht="21" customHeight="1" thickBot="1">
      <c r="A95" s="123">
        <v>70</v>
      </c>
      <c r="B95" s="637" t="s">
        <v>111</v>
      </c>
      <c r="C95" s="128">
        <f>+C60+C69+C93</f>
        <v>0</v>
      </c>
      <c r="D95" s="128">
        <f>+D60+D69+D93</f>
        <v>0</v>
      </c>
      <c r="E95" s="128">
        <f>IF(C95&lt;&gt;"",D95-C95,"")</f>
        <v>0</v>
      </c>
      <c r="F95" s="361"/>
      <c r="G95" s="128">
        <f>+G60+G69+G93</f>
        <v>0</v>
      </c>
      <c r="H95" s="128">
        <f>+H60+H69+H93</f>
        <v>0</v>
      </c>
      <c r="I95" s="128">
        <f>IF(G95&lt;&gt;"",H95-G95,"")</f>
        <v>0</v>
      </c>
      <c r="J95" s="856"/>
      <c r="K95" s="822"/>
      <c r="L95" s="822"/>
      <c r="M95" s="659"/>
      <c r="N95" s="358"/>
      <c r="O95" s="358"/>
      <c r="P95" s="358"/>
      <c r="Q95" s="358"/>
      <c r="R95" s="358"/>
      <c r="S95" s="358"/>
      <c r="T95" s="358"/>
      <c r="U95" s="358"/>
      <c r="V95" s="161"/>
      <c r="W95" s="161"/>
      <c r="X95" s="161"/>
      <c r="Y95" s="161"/>
      <c r="Z95" s="161"/>
      <c r="AA95" s="161"/>
      <c r="AB95" s="161"/>
      <c r="AC95" s="161"/>
      <c r="AD95" s="161"/>
      <c r="AE95" s="161"/>
      <c r="AF95" s="161"/>
      <c r="AG95" s="161"/>
      <c r="AH95" s="161"/>
      <c r="AI95" s="161"/>
      <c r="AJ95" s="161"/>
      <c r="AK95" s="161"/>
      <c r="AL95" s="161"/>
      <c r="AM95" s="161"/>
      <c r="AN95" s="161"/>
    </row>
    <row r="96" spans="1:40">
      <c r="A96" s="448"/>
      <c r="B96" s="633"/>
      <c r="C96" s="389"/>
      <c r="D96" s="389"/>
      <c r="E96" s="389"/>
      <c r="F96" s="361"/>
      <c r="G96" s="389"/>
      <c r="H96" s="389"/>
      <c r="I96" s="389"/>
      <c r="J96" s="856"/>
      <c r="K96" s="822"/>
      <c r="L96" s="822"/>
      <c r="M96" s="659"/>
      <c r="N96" s="358"/>
      <c r="O96" s="358"/>
      <c r="P96" s="358"/>
      <c r="Q96" s="358"/>
      <c r="R96" s="358"/>
      <c r="S96" s="358"/>
      <c r="T96" s="358"/>
      <c r="U96" s="358"/>
      <c r="V96" s="161"/>
      <c r="W96" s="161"/>
      <c r="X96" s="161"/>
      <c r="Y96" s="161"/>
      <c r="Z96" s="161"/>
      <c r="AA96" s="161"/>
      <c r="AB96" s="161"/>
      <c r="AC96" s="161"/>
      <c r="AD96" s="161"/>
      <c r="AE96" s="161"/>
      <c r="AF96" s="161"/>
      <c r="AG96" s="161"/>
      <c r="AH96" s="161"/>
      <c r="AI96" s="161"/>
      <c r="AJ96" s="161"/>
      <c r="AK96" s="161"/>
      <c r="AL96" s="161"/>
      <c r="AM96" s="161"/>
      <c r="AN96" s="161"/>
    </row>
    <row r="97" spans="1:40" ht="16" thickBot="1">
      <c r="A97" s="452"/>
      <c r="B97" s="629"/>
      <c r="C97" s="389"/>
      <c r="D97" s="389"/>
      <c r="E97" s="389"/>
      <c r="F97" s="361"/>
      <c r="G97" s="389"/>
      <c r="H97" s="389"/>
      <c r="I97" s="389"/>
      <c r="J97" s="856"/>
      <c r="K97" s="822"/>
      <c r="L97" s="822"/>
      <c r="M97" s="659"/>
      <c r="N97" s="358"/>
      <c r="O97" s="358"/>
      <c r="P97" s="358"/>
      <c r="Q97" s="358"/>
      <c r="R97" s="358"/>
      <c r="S97" s="358"/>
      <c r="T97" s="358"/>
      <c r="U97" s="358"/>
      <c r="V97" s="161"/>
      <c r="W97" s="161"/>
      <c r="X97" s="161"/>
      <c r="Y97" s="161"/>
      <c r="Z97" s="161"/>
      <c r="AA97" s="161"/>
      <c r="AB97" s="161"/>
      <c r="AC97" s="161"/>
      <c r="AD97" s="161"/>
      <c r="AE97" s="161"/>
      <c r="AF97" s="161"/>
      <c r="AG97" s="161"/>
      <c r="AH97" s="161"/>
      <c r="AI97" s="161"/>
      <c r="AJ97" s="161"/>
      <c r="AK97" s="161"/>
      <c r="AL97" s="161"/>
      <c r="AM97" s="161"/>
      <c r="AN97" s="161"/>
    </row>
    <row r="98" spans="1:40">
      <c r="A98" s="453"/>
      <c r="B98" s="639" t="s">
        <v>117</v>
      </c>
      <c r="C98" s="449"/>
      <c r="D98" s="449"/>
      <c r="E98" s="449"/>
      <c r="F98" s="361"/>
      <c r="G98" s="449"/>
      <c r="H98" s="449"/>
      <c r="I98" s="449"/>
      <c r="J98" s="856"/>
      <c r="K98" s="822"/>
      <c r="L98" s="822"/>
      <c r="M98" s="659"/>
      <c r="N98" s="358"/>
      <c r="O98" s="358"/>
      <c r="P98" s="358"/>
      <c r="Q98" s="358"/>
      <c r="R98" s="358"/>
      <c r="S98" s="358"/>
      <c r="T98" s="358"/>
      <c r="U98" s="358"/>
      <c r="V98" s="161"/>
      <c r="W98" s="161"/>
      <c r="X98" s="161"/>
      <c r="Y98" s="161"/>
      <c r="Z98" s="161"/>
      <c r="AA98" s="161"/>
      <c r="AB98" s="161"/>
      <c r="AC98" s="161"/>
      <c r="AD98" s="161"/>
      <c r="AE98" s="161"/>
      <c r="AF98" s="161"/>
      <c r="AG98" s="161"/>
      <c r="AH98" s="161"/>
      <c r="AI98" s="161"/>
      <c r="AJ98" s="161"/>
      <c r="AK98" s="161"/>
      <c r="AL98" s="161"/>
      <c r="AM98" s="161"/>
      <c r="AN98" s="161"/>
    </row>
    <row r="99" spans="1:40">
      <c r="A99" s="441"/>
      <c r="B99" s="634"/>
      <c r="C99" s="317"/>
      <c r="D99" s="317"/>
      <c r="E99" s="317"/>
      <c r="F99" s="361"/>
      <c r="G99" s="317"/>
      <c r="H99" s="317"/>
      <c r="I99" s="317"/>
      <c r="J99" s="856"/>
      <c r="K99" s="822"/>
      <c r="L99" s="822"/>
      <c r="M99" s="659"/>
      <c r="N99" s="358"/>
      <c r="O99" s="358"/>
      <c r="P99" s="358"/>
      <c r="Q99" s="358"/>
      <c r="R99" s="358"/>
      <c r="S99" s="358"/>
      <c r="T99" s="358"/>
      <c r="U99" s="358"/>
      <c r="V99" s="161"/>
      <c r="W99" s="161"/>
      <c r="X99" s="161"/>
      <c r="Y99" s="161"/>
      <c r="Z99" s="161"/>
      <c r="AA99" s="161"/>
      <c r="AB99" s="161"/>
      <c r="AC99" s="161"/>
      <c r="AD99" s="161"/>
      <c r="AE99" s="161"/>
      <c r="AF99" s="161"/>
      <c r="AG99" s="161"/>
      <c r="AH99" s="161"/>
      <c r="AI99" s="161"/>
      <c r="AJ99" s="161"/>
      <c r="AK99" s="161"/>
      <c r="AL99" s="161"/>
      <c r="AM99" s="161"/>
      <c r="AN99" s="161"/>
    </row>
    <row r="100" spans="1:40" ht="16" thickBot="1">
      <c r="A100" s="124"/>
      <c r="B100" s="640" t="s">
        <v>118</v>
      </c>
      <c r="C100" s="317"/>
      <c r="D100" s="317"/>
      <c r="E100" s="317"/>
      <c r="F100" s="361"/>
      <c r="G100" s="317"/>
      <c r="H100" s="317"/>
      <c r="I100" s="317"/>
      <c r="J100" s="856"/>
      <c r="K100" s="822"/>
      <c r="L100" s="822"/>
      <c r="M100" s="659"/>
      <c r="N100" s="358"/>
      <c r="O100" s="358"/>
      <c r="P100" s="358"/>
      <c r="Q100" s="358"/>
      <c r="R100" s="358"/>
      <c r="S100" s="358"/>
      <c r="T100" s="358"/>
      <c r="U100" s="358"/>
      <c r="V100" s="161"/>
      <c r="W100" s="161"/>
      <c r="X100" s="161"/>
      <c r="Y100" s="161"/>
      <c r="Z100" s="161"/>
      <c r="AA100" s="161"/>
      <c r="AB100" s="161"/>
      <c r="AC100" s="161"/>
      <c r="AD100" s="161"/>
      <c r="AE100" s="161"/>
      <c r="AF100" s="161"/>
      <c r="AG100" s="161"/>
      <c r="AH100" s="161"/>
      <c r="AI100" s="161"/>
      <c r="AJ100" s="161"/>
      <c r="AK100" s="161"/>
      <c r="AL100" s="161"/>
      <c r="AM100" s="161"/>
      <c r="AN100" s="161"/>
    </row>
    <row r="101" spans="1:40" ht="21" customHeight="1">
      <c r="A101" s="443">
        <v>71</v>
      </c>
      <c r="B101" s="631"/>
      <c r="C101" s="29"/>
      <c r="D101" s="29"/>
      <c r="E101" s="444">
        <f>+D101-C101</f>
        <v>0</v>
      </c>
      <c r="F101" s="361">
        <f>IF(AND(D101&gt;0,B101=""),1,0)</f>
        <v>0</v>
      </c>
      <c r="G101" s="29"/>
      <c r="H101" s="29"/>
      <c r="I101" s="444">
        <f>+H101-G101</f>
        <v>0</v>
      </c>
      <c r="J101" s="856">
        <f>IF(AND(H101&gt;0,B101=""),1,0)</f>
        <v>0</v>
      </c>
      <c r="K101" s="2094"/>
      <c r="L101" s="2752">
        <f>IF(AND(ABS(G101)+ABS(H101)&gt;0,K101=""),1,0)</f>
        <v>0</v>
      </c>
      <c r="M101" s="659"/>
      <c r="N101" s="358"/>
      <c r="O101" s="358"/>
      <c r="P101" s="358"/>
      <c r="Q101" s="358"/>
      <c r="R101" s="358"/>
      <c r="S101" s="358"/>
      <c r="T101" s="358"/>
      <c r="U101" s="358"/>
      <c r="V101" s="161"/>
      <c r="W101" s="161"/>
      <c r="X101" s="161"/>
      <c r="Y101" s="161"/>
      <c r="Z101" s="161"/>
      <c r="AA101" s="161"/>
      <c r="AB101" s="161"/>
      <c r="AC101" s="161"/>
      <c r="AD101" s="161"/>
      <c r="AE101" s="161"/>
      <c r="AF101" s="161"/>
      <c r="AG101" s="161"/>
      <c r="AH101" s="161"/>
      <c r="AI101" s="161"/>
      <c r="AJ101" s="161"/>
      <c r="AK101" s="161"/>
      <c r="AL101" s="161"/>
      <c r="AM101" s="161"/>
      <c r="AN101" s="161"/>
    </row>
    <row r="102" spans="1:40" ht="21" customHeight="1">
      <c r="A102" s="124">
        <v>72</v>
      </c>
      <c r="B102" s="631"/>
      <c r="C102" s="29"/>
      <c r="D102" s="29"/>
      <c r="E102" s="444">
        <f>+D102-C102</f>
        <v>0</v>
      </c>
      <c r="F102" s="361">
        <f>IF(AND(D102&gt;0,B102=""),1,0)</f>
        <v>0</v>
      </c>
      <c r="G102" s="29"/>
      <c r="H102" s="29"/>
      <c r="I102" s="444">
        <f>+H102-G102</f>
        <v>0</v>
      </c>
      <c r="J102" s="856">
        <f>IF(AND(H102&gt;0,B102=""),1,0)</f>
        <v>0</v>
      </c>
      <c r="K102" s="2095"/>
      <c r="L102" s="2752">
        <f>IF(AND(ABS(G102)+ABS(H102)&gt;0,K102=""),1,0)</f>
        <v>0</v>
      </c>
      <c r="M102" s="659"/>
      <c r="N102" s="358"/>
      <c r="O102" s="358"/>
      <c r="P102" s="358"/>
      <c r="Q102" s="358"/>
      <c r="R102" s="358"/>
      <c r="S102" s="358"/>
      <c r="T102" s="358"/>
      <c r="U102" s="358"/>
      <c r="V102" s="161"/>
      <c r="W102" s="161"/>
      <c r="X102" s="161"/>
      <c r="Y102" s="161"/>
      <c r="Z102" s="161"/>
      <c r="AA102" s="161"/>
      <c r="AB102" s="161"/>
      <c r="AC102" s="161"/>
      <c r="AD102" s="161"/>
      <c r="AE102" s="161"/>
      <c r="AF102" s="161"/>
      <c r="AG102" s="161"/>
      <c r="AH102" s="161"/>
      <c r="AI102" s="161"/>
      <c r="AJ102" s="161"/>
      <c r="AK102" s="161"/>
      <c r="AL102" s="161"/>
      <c r="AM102" s="161"/>
      <c r="AN102" s="161"/>
    </row>
    <row r="103" spans="1:40" ht="21" customHeight="1">
      <c r="A103" s="443">
        <v>73</v>
      </c>
      <c r="B103" s="631"/>
      <c r="C103" s="29"/>
      <c r="D103" s="29"/>
      <c r="E103" s="444">
        <f>+D103-C103</f>
        <v>0</v>
      </c>
      <c r="F103" s="361">
        <f>IF(AND(D103&gt;0,B103=""),1,0)</f>
        <v>0</v>
      </c>
      <c r="G103" s="29"/>
      <c r="H103" s="29"/>
      <c r="I103" s="444">
        <f>+H103-G103</f>
        <v>0</v>
      </c>
      <c r="J103" s="856">
        <f>IF(AND(H103&gt;0,B103=""),1,0)</f>
        <v>0</v>
      </c>
      <c r="K103" s="2095"/>
      <c r="L103" s="2752">
        <f>IF(AND(ABS(G103)+ABS(H103)&gt;0,K103=""),1,0)</f>
        <v>0</v>
      </c>
      <c r="M103" s="659"/>
      <c r="N103" s="358"/>
      <c r="O103" s="358"/>
      <c r="P103" s="358"/>
      <c r="Q103" s="358"/>
      <c r="R103" s="358"/>
      <c r="S103" s="358"/>
      <c r="T103" s="358"/>
      <c r="U103" s="358"/>
      <c r="V103" s="161"/>
      <c r="W103" s="161"/>
      <c r="X103" s="161"/>
      <c r="Y103" s="161"/>
      <c r="Z103" s="161"/>
      <c r="AA103" s="161"/>
      <c r="AB103" s="161"/>
      <c r="AC103" s="161"/>
      <c r="AD103" s="161"/>
      <c r="AE103" s="161"/>
      <c r="AF103" s="161"/>
      <c r="AG103" s="161"/>
      <c r="AH103" s="161"/>
      <c r="AI103" s="161"/>
      <c r="AJ103" s="161"/>
      <c r="AK103" s="161"/>
      <c r="AL103" s="161"/>
      <c r="AM103" s="161"/>
      <c r="AN103" s="161"/>
    </row>
    <row r="104" spans="1:40" ht="21" customHeight="1">
      <c r="A104" s="443">
        <v>74</v>
      </c>
      <c r="B104" s="631"/>
      <c r="C104" s="29"/>
      <c r="D104" s="29"/>
      <c r="E104" s="444">
        <f>+D104-C104</f>
        <v>0</v>
      </c>
      <c r="F104" s="361">
        <f>IF(AND(D104&gt;0,B104=""),1,0)</f>
        <v>0</v>
      </c>
      <c r="G104" s="29"/>
      <c r="H104" s="29"/>
      <c r="I104" s="444">
        <f>+H104-G104</f>
        <v>0</v>
      </c>
      <c r="J104" s="856">
        <f>IF(AND(H104&gt;0,B104=""),1,0)</f>
        <v>0</v>
      </c>
      <c r="K104" s="2095"/>
      <c r="L104" s="2752">
        <f>IF(AND(ABS(G104)+ABS(H104)&gt;0,K104=""),1,0)</f>
        <v>0</v>
      </c>
      <c r="M104" s="659"/>
      <c r="N104" s="358"/>
      <c r="O104" s="358"/>
      <c r="P104" s="358"/>
      <c r="Q104" s="358"/>
      <c r="R104" s="358"/>
      <c r="S104" s="358"/>
      <c r="T104" s="358"/>
      <c r="U104" s="358"/>
      <c r="V104" s="161"/>
      <c r="W104" s="161"/>
      <c r="X104" s="161"/>
      <c r="Y104" s="161"/>
      <c r="Z104" s="161"/>
      <c r="AA104" s="161"/>
      <c r="AB104" s="161"/>
      <c r="AC104" s="161"/>
      <c r="AD104" s="161"/>
      <c r="AE104" s="161"/>
      <c r="AF104" s="161"/>
      <c r="AG104" s="161"/>
      <c r="AH104" s="161"/>
      <c r="AI104" s="161"/>
      <c r="AJ104" s="161"/>
      <c r="AK104" s="161"/>
      <c r="AL104" s="161"/>
      <c r="AM104" s="161"/>
      <c r="AN104" s="161"/>
    </row>
    <row r="105" spans="1:40" ht="21" customHeight="1" thickBot="1">
      <c r="A105" s="124">
        <v>75</v>
      </c>
      <c r="B105" s="632"/>
      <c r="C105" s="33"/>
      <c r="D105" s="33"/>
      <c r="E105" s="450">
        <f>+D105-C105</f>
        <v>0</v>
      </c>
      <c r="F105" s="361">
        <f>IF(AND(D105&gt;0,B105=""),1,0)</f>
        <v>0</v>
      </c>
      <c r="G105" s="33"/>
      <c r="H105" s="33"/>
      <c r="I105" s="450">
        <f>+H105-G105</f>
        <v>0</v>
      </c>
      <c r="J105" s="856">
        <f>IF(AND(H105&gt;0,B105=""),1,0)</f>
        <v>0</v>
      </c>
      <c r="K105" s="2096"/>
      <c r="L105" s="2752">
        <f>IF(AND(ABS(G105)+ABS(H105)&gt;0,K105=""),1,0)</f>
        <v>0</v>
      </c>
      <c r="M105" s="659"/>
      <c r="N105" s="358"/>
      <c r="O105" s="358"/>
      <c r="P105" s="358"/>
      <c r="Q105" s="358"/>
      <c r="R105" s="358"/>
      <c r="S105" s="358"/>
      <c r="T105" s="358"/>
      <c r="U105" s="358"/>
      <c r="V105" s="161"/>
      <c r="W105" s="161"/>
      <c r="X105" s="161"/>
      <c r="Y105" s="161"/>
      <c r="Z105" s="161"/>
      <c r="AA105" s="161"/>
      <c r="AB105" s="161"/>
      <c r="AC105" s="161"/>
      <c r="AD105" s="161"/>
      <c r="AE105" s="161"/>
      <c r="AF105" s="161"/>
      <c r="AG105" s="161"/>
      <c r="AH105" s="161"/>
      <c r="AI105" s="161"/>
      <c r="AJ105" s="161"/>
      <c r="AK105" s="161"/>
      <c r="AL105" s="161"/>
      <c r="AM105" s="161"/>
      <c r="AN105" s="161"/>
    </row>
    <row r="106" spans="1:40" ht="21" customHeight="1" thickBot="1">
      <c r="A106" s="123">
        <v>76</v>
      </c>
      <c r="B106" s="637" t="s">
        <v>104</v>
      </c>
      <c r="C106" s="128">
        <f t="shared" ref="C106:J106" si="13">SUM(C101:C105)</f>
        <v>0</v>
      </c>
      <c r="D106" s="128">
        <f t="shared" si="13"/>
        <v>0</v>
      </c>
      <c r="E106" s="128">
        <f t="shared" si="13"/>
        <v>0</v>
      </c>
      <c r="F106" s="361">
        <f t="shared" si="13"/>
        <v>0</v>
      </c>
      <c r="G106" s="128">
        <f t="shared" si="13"/>
        <v>0</v>
      </c>
      <c r="H106" s="128">
        <f t="shared" si="13"/>
        <v>0</v>
      </c>
      <c r="I106" s="128">
        <f t="shared" si="13"/>
        <v>0</v>
      </c>
      <c r="J106" s="856">
        <f t="shared" si="13"/>
        <v>0</v>
      </c>
      <c r="K106" s="822"/>
      <c r="L106" s="822"/>
      <c r="M106" s="659"/>
      <c r="N106" s="358"/>
      <c r="O106" s="358"/>
      <c r="P106" s="358"/>
      <c r="Q106" s="358"/>
      <c r="R106" s="358"/>
      <c r="S106" s="358"/>
      <c r="T106" s="358"/>
      <c r="U106" s="358"/>
      <c r="V106" s="161"/>
      <c r="W106" s="161"/>
      <c r="X106" s="161"/>
      <c r="Y106" s="161"/>
      <c r="Z106" s="161"/>
      <c r="AA106" s="161"/>
      <c r="AB106" s="161"/>
      <c r="AC106" s="161"/>
      <c r="AD106" s="161"/>
      <c r="AE106" s="161"/>
      <c r="AF106" s="161"/>
      <c r="AG106" s="161"/>
      <c r="AH106" s="161"/>
      <c r="AI106" s="161"/>
      <c r="AJ106" s="161"/>
      <c r="AK106" s="161"/>
      <c r="AL106" s="161"/>
      <c r="AM106" s="161"/>
      <c r="AN106" s="161"/>
    </row>
    <row r="107" spans="1:40" ht="16" thickBot="1">
      <c r="A107" s="451"/>
      <c r="B107" s="633"/>
      <c r="C107" s="389"/>
      <c r="D107" s="389"/>
      <c r="E107" s="389"/>
      <c r="F107" s="361"/>
      <c r="G107" s="389"/>
      <c r="H107" s="389"/>
      <c r="I107" s="389"/>
      <c r="J107" s="856"/>
      <c r="K107" s="822"/>
      <c r="L107" s="822"/>
      <c r="M107" s="659"/>
      <c r="N107" s="358"/>
      <c r="O107" s="358"/>
      <c r="P107" s="358"/>
      <c r="Q107" s="358"/>
      <c r="R107" s="358"/>
      <c r="S107" s="358"/>
      <c r="T107" s="358"/>
      <c r="U107" s="358"/>
      <c r="V107" s="161"/>
      <c r="W107" s="161"/>
      <c r="X107" s="161"/>
      <c r="Y107" s="161"/>
      <c r="Z107" s="161"/>
      <c r="AA107" s="161"/>
      <c r="AB107" s="161"/>
      <c r="AC107" s="161"/>
      <c r="AD107" s="161"/>
      <c r="AE107" s="161"/>
      <c r="AF107" s="161"/>
      <c r="AG107" s="161"/>
      <c r="AH107" s="161"/>
      <c r="AI107" s="161"/>
      <c r="AJ107" s="161"/>
      <c r="AK107" s="161"/>
      <c r="AL107" s="161"/>
      <c r="AM107" s="161"/>
      <c r="AN107" s="161"/>
    </row>
    <row r="108" spans="1:40" ht="16" thickBot="1">
      <c r="A108" s="124"/>
      <c r="B108" s="639" t="s">
        <v>119</v>
      </c>
      <c r="C108" s="449"/>
      <c r="D108" s="449"/>
      <c r="E108" s="449"/>
      <c r="F108" s="361"/>
      <c r="G108" s="449"/>
      <c r="H108" s="449"/>
      <c r="I108" s="449"/>
      <c r="J108" s="856"/>
      <c r="K108" s="822"/>
      <c r="L108" s="822"/>
      <c r="M108" s="659"/>
      <c r="N108" s="358"/>
      <c r="O108" s="358"/>
      <c r="P108" s="358"/>
      <c r="Q108" s="358"/>
      <c r="R108" s="358"/>
      <c r="S108" s="358"/>
      <c r="T108" s="358"/>
      <c r="U108" s="358"/>
      <c r="V108" s="161"/>
      <c r="W108" s="161"/>
      <c r="X108" s="161"/>
      <c r="Y108" s="161"/>
      <c r="Z108" s="161"/>
      <c r="AA108" s="161"/>
      <c r="AB108" s="161"/>
      <c r="AC108" s="161"/>
      <c r="AD108" s="161"/>
      <c r="AE108" s="161"/>
      <c r="AF108" s="161"/>
      <c r="AG108" s="161"/>
      <c r="AH108" s="161"/>
      <c r="AI108" s="161"/>
      <c r="AJ108" s="161"/>
      <c r="AK108" s="161"/>
      <c r="AL108" s="161"/>
      <c r="AM108" s="161"/>
      <c r="AN108" s="161"/>
    </row>
    <row r="109" spans="1:40" ht="21" customHeight="1" thickBot="1">
      <c r="A109" s="454">
        <v>77</v>
      </c>
      <c r="B109" s="641"/>
      <c r="C109" s="31"/>
      <c r="D109" s="31"/>
      <c r="E109" s="455">
        <f>+D109-C109</f>
        <v>0</v>
      </c>
      <c r="F109" s="361">
        <f>IF(AND(D109&gt;0,B109=""),1,0)</f>
        <v>0</v>
      </c>
      <c r="G109" s="31"/>
      <c r="H109" s="31"/>
      <c r="I109" s="455">
        <f>+H109-G109</f>
        <v>0</v>
      </c>
      <c r="J109" s="856">
        <f>IF(AND(H109&gt;0,B109=""),1,0)</f>
        <v>0</v>
      </c>
      <c r="K109" s="2097"/>
      <c r="L109" s="2752">
        <f>IF(AND(ABS(G109)+ABS(H109)&gt;0,K109=""),1,0)</f>
        <v>0</v>
      </c>
      <c r="M109" s="659"/>
      <c r="N109" s="358"/>
      <c r="O109" s="358"/>
      <c r="P109" s="358"/>
      <c r="Q109" s="358"/>
      <c r="R109" s="358"/>
      <c r="S109" s="358"/>
      <c r="T109" s="358"/>
      <c r="U109" s="358"/>
      <c r="V109" s="161"/>
      <c r="W109" s="161"/>
      <c r="X109" s="161"/>
      <c r="Y109" s="161"/>
      <c r="Z109" s="161"/>
      <c r="AA109" s="161"/>
      <c r="AB109" s="161"/>
      <c r="AC109" s="161"/>
      <c r="AD109" s="161"/>
      <c r="AE109" s="161"/>
      <c r="AF109" s="161"/>
      <c r="AG109" s="161"/>
      <c r="AH109" s="161"/>
      <c r="AI109" s="161"/>
      <c r="AJ109" s="161"/>
      <c r="AK109" s="161"/>
      <c r="AL109" s="161"/>
      <c r="AM109" s="161"/>
      <c r="AN109" s="161"/>
    </row>
    <row r="110" spans="1:40" ht="21" customHeight="1" thickBot="1">
      <c r="A110" s="123">
        <v>78</v>
      </c>
      <c r="B110" s="637" t="s">
        <v>104</v>
      </c>
      <c r="C110" s="128">
        <f t="shared" ref="C110:I110" si="14">SUM(C109)</f>
        <v>0</v>
      </c>
      <c r="D110" s="128">
        <f t="shared" si="14"/>
        <v>0</v>
      </c>
      <c r="E110" s="128">
        <f t="shared" si="14"/>
        <v>0</v>
      </c>
      <c r="F110" s="361">
        <f t="shared" si="14"/>
        <v>0</v>
      </c>
      <c r="G110" s="128">
        <f t="shared" si="14"/>
        <v>0</v>
      </c>
      <c r="H110" s="128">
        <f t="shared" si="14"/>
        <v>0</v>
      </c>
      <c r="I110" s="128">
        <f t="shared" si="14"/>
        <v>0</v>
      </c>
      <c r="J110" s="856">
        <f>+J109</f>
        <v>0</v>
      </c>
      <c r="K110" s="822"/>
      <c r="L110" s="822"/>
      <c r="M110" s="659"/>
      <c r="N110" s="358"/>
      <c r="O110" s="358"/>
      <c r="P110" s="358"/>
      <c r="Q110" s="358"/>
      <c r="R110" s="358"/>
      <c r="S110" s="358"/>
      <c r="T110" s="358"/>
      <c r="U110" s="358"/>
      <c r="V110" s="161"/>
      <c r="W110" s="161"/>
      <c r="X110" s="161"/>
      <c r="Y110" s="161"/>
      <c r="Z110" s="161"/>
      <c r="AA110" s="161"/>
      <c r="AB110" s="161"/>
      <c r="AC110" s="161"/>
      <c r="AD110" s="161"/>
      <c r="AE110" s="161"/>
      <c r="AF110" s="161"/>
      <c r="AG110" s="161"/>
      <c r="AH110" s="161"/>
      <c r="AI110" s="161"/>
      <c r="AJ110" s="161"/>
      <c r="AK110" s="161"/>
      <c r="AL110" s="161"/>
      <c r="AM110" s="161"/>
      <c r="AN110" s="161"/>
    </row>
    <row r="111" spans="1:40" ht="16" thickBot="1">
      <c r="A111" s="451"/>
      <c r="B111" s="633"/>
      <c r="C111" s="389"/>
      <c r="D111" s="389"/>
      <c r="E111" s="389"/>
      <c r="F111" s="361"/>
      <c r="G111" s="389"/>
      <c r="H111" s="389"/>
      <c r="I111" s="389"/>
      <c r="J111" s="856"/>
      <c r="K111" s="822"/>
      <c r="L111" s="822"/>
      <c r="M111" s="659"/>
      <c r="N111" s="358"/>
      <c r="O111" s="358"/>
      <c r="P111" s="358"/>
      <c r="Q111" s="358"/>
      <c r="R111" s="358"/>
      <c r="S111" s="358"/>
      <c r="T111" s="358"/>
      <c r="U111" s="358"/>
      <c r="V111" s="161"/>
      <c r="W111" s="161"/>
      <c r="X111" s="161"/>
      <c r="Y111" s="161"/>
      <c r="Z111" s="161"/>
      <c r="AA111" s="161"/>
      <c r="AB111" s="161"/>
      <c r="AC111" s="161"/>
      <c r="AD111" s="161"/>
      <c r="AE111" s="161"/>
      <c r="AF111" s="161"/>
      <c r="AG111" s="161"/>
      <c r="AH111" s="161"/>
      <c r="AI111" s="161"/>
      <c r="AJ111" s="161"/>
      <c r="AK111" s="161"/>
      <c r="AL111" s="161"/>
      <c r="AM111" s="161"/>
      <c r="AN111" s="161"/>
    </row>
    <row r="112" spans="1:40" ht="16" thickBot="1">
      <c r="A112" s="124"/>
      <c r="B112" s="639" t="s">
        <v>120</v>
      </c>
      <c r="C112" s="449"/>
      <c r="D112" s="449"/>
      <c r="E112" s="449"/>
      <c r="F112" s="822"/>
      <c r="G112" s="449"/>
      <c r="H112" s="449"/>
      <c r="I112" s="449"/>
      <c r="J112" s="856"/>
      <c r="K112" s="822"/>
      <c r="L112" s="822"/>
      <c r="M112" s="659"/>
      <c r="N112" s="358"/>
      <c r="O112" s="358"/>
      <c r="P112" s="358"/>
      <c r="Q112" s="358"/>
      <c r="R112" s="358"/>
      <c r="S112" s="358"/>
      <c r="T112" s="358"/>
      <c r="U112" s="358"/>
      <c r="V112" s="161"/>
      <c r="W112" s="161"/>
      <c r="X112" s="161"/>
      <c r="Y112" s="161"/>
      <c r="Z112" s="161"/>
      <c r="AA112" s="161"/>
      <c r="AB112" s="161"/>
      <c r="AC112" s="161"/>
      <c r="AD112" s="161"/>
      <c r="AE112" s="161"/>
      <c r="AF112" s="161"/>
      <c r="AG112" s="161"/>
      <c r="AH112" s="161"/>
      <c r="AI112" s="161"/>
      <c r="AJ112" s="161"/>
      <c r="AK112" s="161"/>
      <c r="AL112" s="161"/>
      <c r="AM112" s="161"/>
      <c r="AN112" s="161"/>
    </row>
    <row r="113" spans="1:40" ht="21" customHeight="1">
      <c r="A113" s="443">
        <v>79</v>
      </c>
      <c r="B113" s="627"/>
      <c r="C113" s="29"/>
      <c r="D113" s="29"/>
      <c r="E113" s="444">
        <f t="shared" ref="E113:E123" si="15">+D113-C113</f>
        <v>0</v>
      </c>
      <c r="F113" s="361">
        <f t="shared" ref="F113:F123" si="16">IF(AND(D113&gt;0,B113=""),1,0)</f>
        <v>0</v>
      </c>
      <c r="G113" s="29"/>
      <c r="H113" s="29"/>
      <c r="I113" s="444">
        <f t="shared" ref="I113:I123" si="17">+H113-G113</f>
        <v>0</v>
      </c>
      <c r="J113" s="361">
        <f t="shared" ref="J113:J123" si="18">IF(AND(H113&gt;0,B113=""),1,0)</f>
        <v>0</v>
      </c>
      <c r="K113" s="2094"/>
      <c r="L113" s="2752">
        <f t="shared" ref="L113:L123" si="19">IF(AND(ABS(G113)+ABS(H113)&gt;0,K113=""),1,0)</f>
        <v>0</v>
      </c>
      <c r="M113" s="659"/>
      <c r="N113" s="358"/>
      <c r="O113" s="358"/>
      <c r="P113" s="358"/>
      <c r="Q113" s="358"/>
      <c r="R113" s="358"/>
      <c r="S113" s="358"/>
      <c r="T113" s="358"/>
      <c r="U113" s="358"/>
      <c r="V113" s="161"/>
      <c r="W113" s="161"/>
      <c r="X113" s="161"/>
      <c r="Y113" s="161"/>
      <c r="Z113" s="161"/>
      <c r="AA113" s="161"/>
      <c r="AB113" s="161"/>
      <c r="AC113" s="161"/>
      <c r="AD113" s="161"/>
      <c r="AE113" s="161"/>
      <c r="AF113" s="161"/>
      <c r="AG113" s="161"/>
      <c r="AH113" s="161"/>
      <c r="AI113" s="161"/>
      <c r="AJ113" s="161"/>
      <c r="AK113" s="161"/>
      <c r="AL113" s="161"/>
      <c r="AM113" s="161"/>
      <c r="AN113" s="161"/>
    </row>
    <row r="114" spans="1:40" ht="21" customHeight="1">
      <c r="A114" s="124">
        <v>80</v>
      </c>
      <c r="B114" s="627"/>
      <c r="C114" s="29"/>
      <c r="D114" s="29"/>
      <c r="E114" s="444">
        <f t="shared" si="15"/>
        <v>0</v>
      </c>
      <c r="F114" s="361">
        <f t="shared" si="16"/>
        <v>0</v>
      </c>
      <c r="G114" s="29"/>
      <c r="H114" s="29"/>
      <c r="I114" s="444">
        <f t="shared" si="17"/>
        <v>0</v>
      </c>
      <c r="J114" s="361">
        <f t="shared" si="18"/>
        <v>0</v>
      </c>
      <c r="K114" s="2095"/>
      <c r="L114" s="2752">
        <f t="shared" si="19"/>
        <v>0</v>
      </c>
      <c r="M114" s="659"/>
      <c r="N114" s="358"/>
      <c r="O114" s="358"/>
      <c r="P114" s="358"/>
      <c r="Q114" s="358"/>
      <c r="R114" s="358"/>
      <c r="S114" s="358"/>
      <c r="T114" s="358"/>
      <c r="U114" s="358"/>
      <c r="V114" s="161"/>
      <c r="W114" s="161"/>
      <c r="X114" s="161"/>
      <c r="Y114" s="161"/>
      <c r="Z114" s="161"/>
      <c r="AA114" s="161"/>
      <c r="AB114" s="161"/>
      <c r="AC114" s="161"/>
      <c r="AD114" s="161"/>
      <c r="AE114" s="161"/>
      <c r="AF114" s="161"/>
      <c r="AG114" s="161"/>
      <c r="AH114" s="161"/>
      <c r="AI114" s="161"/>
      <c r="AJ114" s="161"/>
      <c r="AK114" s="161"/>
      <c r="AL114" s="161"/>
      <c r="AM114" s="161"/>
      <c r="AN114" s="161"/>
    </row>
    <row r="115" spans="1:40" ht="21" customHeight="1">
      <c r="A115" s="443">
        <v>81</v>
      </c>
      <c r="B115" s="627"/>
      <c r="C115" s="29"/>
      <c r="D115" s="29"/>
      <c r="E115" s="444">
        <f t="shared" si="15"/>
        <v>0</v>
      </c>
      <c r="F115" s="361">
        <f t="shared" si="16"/>
        <v>0</v>
      </c>
      <c r="G115" s="29"/>
      <c r="H115" s="29"/>
      <c r="I115" s="444">
        <f t="shared" si="17"/>
        <v>0</v>
      </c>
      <c r="J115" s="361">
        <f>IF(AND(H115&gt;0,B115=""),1,0)</f>
        <v>0</v>
      </c>
      <c r="K115" s="2095"/>
      <c r="L115" s="2752">
        <f t="shared" si="19"/>
        <v>0</v>
      </c>
      <c r="M115" s="659"/>
      <c r="N115" s="358"/>
      <c r="O115" s="358"/>
      <c r="P115" s="358"/>
      <c r="Q115" s="358"/>
      <c r="R115" s="358"/>
      <c r="S115" s="358"/>
      <c r="T115" s="358"/>
      <c r="U115" s="358"/>
      <c r="V115" s="161"/>
      <c r="W115" s="161"/>
      <c r="X115" s="161"/>
      <c r="Y115" s="161"/>
      <c r="Z115" s="161"/>
      <c r="AA115" s="161"/>
      <c r="AB115" s="161"/>
      <c r="AC115" s="161"/>
      <c r="AD115" s="161"/>
      <c r="AE115" s="161"/>
      <c r="AF115" s="161"/>
      <c r="AG115" s="161"/>
      <c r="AH115" s="161"/>
      <c r="AI115" s="161"/>
      <c r="AJ115" s="161"/>
      <c r="AK115" s="161"/>
      <c r="AL115" s="161"/>
      <c r="AM115" s="161"/>
      <c r="AN115" s="161"/>
    </row>
    <row r="116" spans="1:40" ht="21" customHeight="1">
      <c r="A116" s="443">
        <v>82</v>
      </c>
      <c r="B116" s="627"/>
      <c r="C116" s="29"/>
      <c r="D116" s="29"/>
      <c r="E116" s="444">
        <f t="shared" si="15"/>
        <v>0</v>
      </c>
      <c r="F116" s="361">
        <f t="shared" si="16"/>
        <v>0</v>
      </c>
      <c r="G116" s="29"/>
      <c r="H116" s="29"/>
      <c r="I116" s="444">
        <f t="shared" si="17"/>
        <v>0</v>
      </c>
      <c r="J116" s="361">
        <f t="shared" si="18"/>
        <v>0</v>
      </c>
      <c r="K116" s="2095"/>
      <c r="L116" s="2752">
        <f t="shared" si="19"/>
        <v>0</v>
      </c>
      <c r="M116" s="659"/>
      <c r="N116" s="358"/>
      <c r="O116" s="358"/>
      <c r="P116" s="358"/>
      <c r="Q116" s="358"/>
      <c r="R116" s="358"/>
      <c r="S116" s="358"/>
      <c r="T116" s="358"/>
      <c r="U116" s="358"/>
      <c r="V116" s="161"/>
      <c r="W116" s="161"/>
      <c r="X116" s="161"/>
      <c r="Y116" s="161"/>
      <c r="Z116" s="161"/>
      <c r="AA116" s="161"/>
      <c r="AB116" s="161"/>
      <c r="AC116" s="161"/>
      <c r="AD116" s="161"/>
      <c r="AE116" s="161"/>
      <c r="AF116" s="161"/>
      <c r="AG116" s="161"/>
      <c r="AH116" s="161"/>
      <c r="AI116" s="161"/>
      <c r="AJ116" s="161"/>
      <c r="AK116" s="161"/>
      <c r="AL116" s="161"/>
      <c r="AM116" s="161"/>
      <c r="AN116" s="161"/>
    </row>
    <row r="117" spans="1:40" ht="21" customHeight="1">
      <c r="A117" s="443">
        <v>83</v>
      </c>
      <c r="B117" s="627"/>
      <c r="C117" s="29"/>
      <c r="D117" s="29"/>
      <c r="E117" s="444">
        <f t="shared" si="15"/>
        <v>0</v>
      </c>
      <c r="F117" s="361">
        <f t="shared" si="16"/>
        <v>0</v>
      </c>
      <c r="G117" s="29"/>
      <c r="H117" s="29"/>
      <c r="I117" s="444">
        <f t="shared" si="17"/>
        <v>0</v>
      </c>
      <c r="J117" s="361">
        <f t="shared" si="18"/>
        <v>0</v>
      </c>
      <c r="K117" s="2095"/>
      <c r="L117" s="2752">
        <f t="shared" si="19"/>
        <v>0</v>
      </c>
      <c r="M117" s="659"/>
      <c r="N117" s="358"/>
      <c r="O117" s="358"/>
      <c r="P117" s="358"/>
      <c r="Q117" s="358"/>
      <c r="R117" s="358"/>
      <c r="S117" s="358"/>
      <c r="T117" s="358"/>
      <c r="U117" s="358"/>
      <c r="V117" s="161"/>
      <c r="W117" s="161"/>
      <c r="X117" s="161"/>
      <c r="Y117" s="161"/>
      <c r="Z117" s="161"/>
      <c r="AA117" s="161"/>
      <c r="AB117" s="161"/>
      <c r="AC117" s="161"/>
      <c r="AD117" s="161"/>
      <c r="AE117" s="161"/>
      <c r="AF117" s="161"/>
      <c r="AG117" s="161"/>
      <c r="AH117" s="161"/>
      <c r="AI117" s="161"/>
      <c r="AJ117" s="161"/>
      <c r="AK117" s="161"/>
      <c r="AL117" s="161"/>
      <c r="AM117" s="161"/>
      <c r="AN117" s="161"/>
    </row>
    <row r="118" spans="1:40" ht="21" customHeight="1">
      <c r="A118" s="443">
        <v>84</v>
      </c>
      <c r="B118" s="627"/>
      <c r="C118" s="29"/>
      <c r="D118" s="29"/>
      <c r="E118" s="444">
        <f t="shared" si="15"/>
        <v>0</v>
      </c>
      <c r="F118" s="361">
        <f t="shared" si="16"/>
        <v>0</v>
      </c>
      <c r="G118" s="29"/>
      <c r="H118" s="29"/>
      <c r="I118" s="444">
        <f t="shared" si="17"/>
        <v>0</v>
      </c>
      <c r="J118" s="361">
        <f t="shared" si="18"/>
        <v>0</v>
      </c>
      <c r="K118" s="2095"/>
      <c r="L118" s="2752">
        <f t="shared" si="19"/>
        <v>0</v>
      </c>
      <c r="M118" s="659"/>
      <c r="N118" s="358"/>
      <c r="O118" s="358"/>
      <c r="P118" s="358"/>
      <c r="Q118" s="358"/>
      <c r="R118" s="358"/>
      <c r="S118" s="358"/>
      <c r="T118" s="358"/>
      <c r="U118" s="358"/>
      <c r="V118" s="161"/>
      <c r="W118" s="161"/>
      <c r="X118" s="161"/>
      <c r="Y118" s="161"/>
      <c r="Z118" s="161"/>
      <c r="AA118" s="161"/>
      <c r="AB118" s="161"/>
      <c r="AC118" s="161"/>
      <c r="AD118" s="161"/>
      <c r="AE118" s="161"/>
      <c r="AF118" s="161"/>
      <c r="AG118" s="161"/>
      <c r="AH118" s="161"/>
      <c r="AI118" s="161"/>
      <c r="AJ118" s="161"/>
      <c r="AK118" s="161"/>
      <c r="AL118" s="161"/>
      <c r="AM118" s="161"/>
      <c r="AN118" s="161"/>
    </row>
    <row r="119" spans="1:40" ht="21" customHeight="1">
      <c r="A119" s="443">
        <v>85</v>
      </c>
      <c r="B119" s="627"/>
      <c r="C119" s="29"/>
      <c r="D119" s="29"/>
      <c r="E119" s="444">
        <f t="shared" si="15"/>
        <v>0</v>
      </c>
      <c r="F119" s="361">
        <f t="shared" si="16"/>
        <v>0</v>
      </c>
      <c r="G119" s="29"/>
      <c r="H119" s="29"/>
      <c r="I119" s="444">
        <f t="shared" si="17"/>
        <v>0</v>
      </c>
      <c r="J119" s="361">
        <f t="shared" si="18"/>
        <v>0</v>
      </c>
      <c r="K119" s="2095"/>
      <c r="L119" s="2752">
        <f t="shared" si="19"/>
        <v>0</v>
      </c>
      <c r="M119" s="659"/>
      <c r="N119" s="358"/>
      <c r="O119" s="358"/>
      <c r="P119" s="358"/>
      <c r="Q119" s="358"/>
      <c r="R119" s="358"/>
      <c r="S119" s="358"/>
      <c r="T119" s="358"/>
      <c r="U119" s="358"/>
      <c r="V119" s="161"/>
      <c r="W119" s="161"/>
      <c r="X119" s="161"/>
      <c r="Y119" s="161"/>
      <c r="Z119" s="161"/>
      <c r="AA119" s="161"/>
      <c r="AB119" s="161"/>
      <c r="AC119" s="161"/>
      <c r="AD119" s="161"/>
      <c r="AE119" s="161"/>
      <c r="AF119" s="161"/>
      <c r="AG119" s="161"/>
      <c r="AH119" s="161"/>
      <c r="AI119" s="161"/>
      <c r="AJ119" s="161"/>
      <c r="AK119" s="161"/>
      <c r="AL119" s="161"/>
      <c r="AM119" s="161"/>
      <c r="AN119" s="161"/>
    </row>
    <row r="120" spans="1:40" ht="21" customHeight="1">
      <c r="A120" s="443">
        <v>86</v>
      </c>
      <c r="B120" s="627"/>
      <c r="C120" s="29"/>
      <c r="D120" s="29"/>
      <c r="E120" s="444">
        <f t="shared" si="15"/>
        <v>0</v>
      </c>
      <c r="F120" s="361">
        <f t="shared" si="16"/>
        <v>0</v>
      </c>
      <c r="G120" s="29"/>
      <c r="H120" s="29"/>
      <c r="I120" s="444">
        <f t="shared" si="17"/>
        <v>0</v>
      </c>
      <c r="J120" s="361">
        <f t="shared" si="18"/>
        <v>0</v>
      </c>
      <c r="K120" s="2095"/>
      <c r="L120" s="2752">
        <f t="shared" si="19"/>
        <v>0</v>
      </c>
      <c r="M120" s="659"/>
      <c r="N120" s="358"/>
      <c r="O120" s="358"/>
      <c r="P120" s="358"/>
      <c r="Q120" s="358"/>
      <c r="R120" s="358"/>
      <c r="S120" s="358"/>
      <c r="T120" s="358"/>
      <c r="U120" s="358"/>
      <c r="V120" s="161"/>
      <c r="W120" s="161"/>
      <c r="X120" s="161"/>
      <c r="Y120" s="161"/>
      <c r="Z120" s="161"/>
      <c r="AA120" s="161"/>
      <c r="AB120" s="161"/>
      <c r="AC120" s="161"/>
      <c r="AD120" s="161"/>
      <c r="AE120" s="161"/>
      <c r="AF120" s="161"/>
      <c r="AG120" s="161"/>
      <c r="AH120" s="161"/>
      <c r="AI120" s="161"/>
      <c r="AJ120" s="161"/>
      <c r="AK120" s="161"/>
      <c r="AL120" s="161"/>
      <c r="AM120" s="161"/>
      <c r="AN120" s="161"/>
    </row>
    <row r="121" spans="1:40" ht="21" customHeight="1">
      <c r="A121" s="443">
        <v>87</v>
      </c>
      <c r="B121" s="627"/>
      <c r="C121" s="29"/>
      <c r="D121" s="29"/>
      <c r="E121" s="444">
        <f t="shared" si="15"/>
        <v>0</v>
      </c>
      <c r="F121" s="361">
        <f t="shared" si="16"/>
        <v>0</v>
      </c>
      <c r="G121" s="29"/>
      <c r="H121" s="29"/>
      <c r="I121" s="444">
        <f t="shared" si="17"/>
        <v>0</v>
      </c>
      <c r="J121" s="361">
        <f t="shared" si="18"/>
        <v>0</v>
      </c>
      <c r="K121" s="2095"/>
      <c r="L121" s="2752">
        <f t="shared" si="19"/>
        <v>0</v>
      </c>
      <c r="M121" s="659"/>
      <c r="N121" s="358"/>
      <c r="O121" s="358"/>
      <c r="P121" s="358"/>
      <c r="Q121" s="358"/>
      <c r="R121" s="358"/>
      <c r="S121" s="358"/>
      <c r="T121" s="358"/>
      <c r="U121" s="358"/>
      <c r="V121" s="161"/>
      <c r="W121" s="161"/>
      <c r="X121" s="161"/>
      <c r="Y121" s="161"/>
      <c r="Z121" s="161"/>
      <c r="AA121" s="161"/>
      <c r="AB121" s="161"/>
      <c r="AC121" s="161"/>
      <c r="AD121" s="161"/>
      <c r="AE121" s="161"/>
      <c r="AF121" s="161"/>
      <c r="AG121" s="161"/>
      <c r="AH121" s="161"/>
      <c r="AI121" s="161"/>
      <c r="AJ121" s="161"/>
      <c r="AK121" s="161"/>
      <c r="AL121" s="161"/>
      <c r="AM121" s="161"/>
      <c r="AN121" s="161"/>
    </row>
    <row r="122" spans="1:40" ht="21" customHeight="1">
      <c r="A122" s="443">
        <v>88</v>
      </c>
      <c r="B122" s="627"/>
      <c r="C122" s="29"/>
      <c r="D122" s="29"/>
      <c r="E122" s="444">
        <f t="shared" si="15"/>
        <v>0</v>
      </c>
      <c r="F122" s="361">
        <f t="shared" si="16"/>
        <v>0</v>
      </c>
      <c r="G122" s="29"/>
      <c r="H122" s="29"/>
      <c r="I122" s="444">
        <f t="shared" si="17"/>
        <v>0</v>
      </c>
      <c r="J122" s="361">
        <f t="shared" si="18"/>
        <v>0</v>
      </c>
      <c r="K122" s="2095"/>
      <c r="L122" s="2752">
        <f t="shared" si="19"/>
        <v>0</v>
      </c>
      <c r="M122" s="659"/>
      <c r="N122" s="358"/>
      <c r="O122" s="358"/>
      <c r="P122" s="358"/>
      <c r="Q122" s="358"/>
      <c r="R122" s="358"/>
      <c r="S122" s="358"/>
      <c r="T122" s="358"/>
      <c r="U122" s="358"/>
      <c r="V122" s="161"/>
      <c r="W122" s="161"/>
      <c r="X122" s="161"/>
      <c r="Y122" s="161"/>
      <c r="Z122" s="161"/>
      <c r="AA122" s="161"/>
      <c r="AB122" s="161"/>
      <c r="AC122" s="161"/>
      <c r="AD122" s="161"/>
      <c r="AE122" s="161"/>
      <c r="AF122" s="161"/>
      <c r="AG122" s="161"/>
      <c r="AH122" s="161"/>
      <c r="AI122" s="161"/>
      <c r="AJ122" s="161"/>
      <c r="AK122" s="161"/>
      <c r="AL122" s="161"/>
      <c r="AM122" s="161"/>
      <c r="AN122" s="161"/>
    </row>
    <row r="123" spans="1:40" ht="21" customHeight="1" thickBot="1">
      <c r="A123" s="124">
        <v>89</v>
      </c>
      <c r="B123" s="626"/>
      <c r="C123" s="30"/>
      <c r="D123" s="30"/>
      <c r="E123" s="450">
        <f t="shared" si="15"/>
        <v>0</v>
      </c>
      <c r="F123" s="361">
        <f t="shared" si="16"/>
        <v>0</v>
      </c>
      <c r="G123" s="30"/>
      <c r="H123" s="30"/>
      <c r="I123" s="450">
        <f t="shared" si="17"/>
        <v>0</v>
      </c>
      <c r="J123" s="361">
        <f t="shared" si="18"/>
        <v>0</v>
      </c>
      <c r="K123" s="2096"/>
      <c r="L123" s="2752">
        <f t="shared" si="19"/>
        <v>0</v>
      </c>
      <c r="M123" s="659"/>
      <c r="N123" s="358"/>
      <c r="O123" s="358"/>
      <c r="P123" s="358"/>
      <c r="Q123" s="358"/>
      <c r="R123" s="358"/>
      <c r="S123" s="358"/>
      <c r="T123" s="358"/>
      <c r="U123" s="358"/>
      <c r="V123" s="161"/>
      <c r="W123" s="161"/>
      <c r="X123" s="161"/>
      <c r="Y123" s="161"/>
      <c r="Z123" s="161"/>
      <c r="AA123" s="161"/>
      <c r="AB123" s="161"/>
      <c r="AC123" s="161"/>
      <c r="AD123" s="161"/>
      <c r="AE123" s="161"/>
      <c r="AF123" s="161"/>
      <c r="AG123" s="161"/>
      <c r="AH123" s="161"/>
      <c r="AI123" s="161"/>
      <c r="AJ123" s="161"/>
      <c r="AK123" s="161"/>
      <c r="AL123" s="161"/>
      <c r="AM123" s="161"/>
      <c r="AN123" s="161"/>
    </row>
    <row r="124" spans="1:40" ht="21" customHeight="1" thickBot="1">
      <c r="A124" s="123">
        <v>90</v>
      </c>
      <c r="B124" s="318" t="s">
        <v>104</v>
      </c>
      <c r="C124" s="128">
        <f t="shared" ref="C124:I124" si="20">SUM(C113:C123)</f>
        <v>0</v>
      </c>
      <c r="D124" s="128">
        <f t="shared" si="20"/>
        <v>0</v>
      </c>
      <c r="E124" s="128">
        <f t="shared" si="20"/>
        <v>0</v>
      </c>
      <c r="F124" s="361">
        <f t="shared" si="20"/>
        <v>0</v>
      </c>
      <c r="G124" s="128">
        <f t="shared" si="20"/>
        <v>0</v>
      </c>
      <c r="H124" s="128">
        <f t="shared" si="20"/>
        <v>0</v>
      </c>
      <c r="I124" s="128">
        <f t="shared" si="20"/>
        <v>0</v>
      </c>
      <c r="J124" s="361">
        <f>SUM(J113:J123)</f>
        <v>0</v>
      </c>
      <c r="K124" s="822"/>
      <c r="L124" s="822"/>
      <c r="M124" s="659"/>
      <c r="N124" s="358"/>
      <c r="O124" s="358"/>
      <c r="P124" s="358"/>
      <c r="Q124" s="358"/>
      <c r="R124" s="358"/>
      <c r="S124" s="358"/>
      <c r="T124" s="358"/>
      <c r="U124" s="358"/>
      <c r="V124" s="161"/>
      <c r="W124" s="161"/>
      <c r="X124" s="161"/>
      <c r="Y124" s="161"/>
      <c r="Z124" s="161"/>
      <c r="AA124" s="161"/>
      <c r="AB124" s="161"/>
      <c r="AC124" s="161"/>
      <c r="AD124" s="161"/>
      <c r="AE124" s="161"/>
      <c r="AF124" s="161"/>
      <c r="AG124" s="161"/>
      <c r="AH124" s="161"/>
      <c r="AI124" s="161"/>
      <c r="AJ124" s="161"/>
      <c r="AK124" s="161"/>
      <c r="AL124" s="161"/>
      <c r="AM124" s="161"/>
      <c r="AN124" s="161"/>
    </row>
    <row r="125" spans="1:40" ht="16" thickBot="1">
      <c r="A125" s="451"/>
      <c r="B125" s="456"/>
      <c r="C125" s="457"/>
      <c r="D125" s="457"/>
      <c r="E125" s="457"/>
      <c r="F125" s="361"/>
      <c r="G125" s="457"/>
      <c r="H125" s="457"/>
      <c r="I125" s="457"/>
      <c r="J125" s="856"/>
      <c r="K125" s="822"/>
      <c r="L125" s="822"/>
      <c r="M125" s="659"/>
      <c r="N125" s="358"/>
      <c r="O125" s="358"/>
      <c r="P125" s="358"/>
      <c r="Q125" s="358"/>
      <c r="R125" s="358"/>
      <c r="S125" s="358"/>
      <c r="T125" s="358"/>
      <c r="U125" s="358"/>
      <c r="V125" s="161"/>
      <c r="W125" s="161"/>
      <c r="X125" s="161"/>
      <c r="Y125" s="161"/>
      <c r="Z125" s="161"/>
      <c r="AA125" s="161"/>
      <c r="AB125" s="161"/>
      <c r="AC125" s="161"/>
      <c r="AD125" s="161"/>
      <c r="AE125" s="161"/>
      <c r="AF125" s="161"/>
      <c r="AG125" s="161"/>
      <c r="AH125" s="161"/>
      <c r="AI125" s="161"/>
      <c r="AJ125" s="161"/>
      <c r="AK125" s="161"/>
      <c r="AL125" s="161"/>
      <c r="AM125" s="161"/>
      <c r="AN125" s="161"/>
    </row>
    <row r="126" spans="1:40" ht="21" customHeight="1" thickBot="1">
      <c r="A126" s="123">
        <v>91</v>
      </c>
      <c r="B126" s="458" t="s">
        <v>121</v>
      </c>
      <c r="C126" s="36"/>
      <c r="D126" s="37"/>
      <c r="E126" s="128">
        <f>SUM(D126-C126)</f>
        <v>0</v>
      </c>
      <c r="F126" s="361"/>
      <c r="G126" s="38"/>
      <c r="H126" s="37"/>
      <c r="I126" s="128">
        <f>SUM(H126-G126)</f>
        <v>0</v>
      </c>
      <c r="J126" s="856"/>
      <c r="K126" s="822"/>
      <c r="L126" s="2752">
        <f>SUM(L19:L125)</f>
        <v>0</v>
      </c>
      <c r="M126" s="659"/>
      <c r="N126" s="358"/>
      <c r="O126" s="358"/>
      <c r="P126" s="358"/>
      <c r="Q126" s="358"/>
      <c r="R126" s="358"/>
      <c r="S126" s="358"/>
      <c r="T126" s="358"/>
      <c r="U126" s="358"/>
      <c r="V126" s="161"/>
      <c r="W126" s="161"/>
      <c r="X126" s="161"/>
      <c r="Y126" s="161"/>
      <c r="Z126" s="161"/>
      <c r="AA126" s="161"/>
      <c r="AB126" s="161"/>
      <c r="AC126" s="161"/>
      <c r="AD126" s="161"/>
      <c r="AE126" s="161"/>
      <c r="AF126" s="161"/>
      <c r="AG126" s="161"/>
      <c r="AH126" s="161"/>
      <c r="AI126" s="161"/>
      <c r="AJ126" s="161"/>
      <c r="AK126" s="161"/>
      <c r="AL126" s="161"/>
      <c r="AM126" s="161"/>
      <c r="AN126" s="161"/>
    </row>
    <row r="127" spans="1:40">
      <c r="A127" s="448"/>
      <c r="B127" s="205"/>
      <c r="C127" s="389"/>
      <c r="D127" s="389"/>
      <c r="E127" s="389"/>
      <c r="F127" s="361"/>
      <c r="G127" s="389"/>
      <c r="H127" s="389"/>
      <c r="I127" s="389"/>
      <c r="J127" s="856"/>
      <c r="K127" s="822"/>
      <c r="L127" s="822"/>
      <c r="M127" s="659"/>
      <c r="N127" s="358"/>
      <c r="O127" s="358"/>
      <c r="P127" s="358"/>
      <c r="Q127" s="358"/>
      <c r="R127" s="358"/>
      <c r="S127" s="358"/>
      <c r="T127" s="358"/>
      <c r="U127" s="358"/>
      <c r="V127" s="161"/>
      <c r="W127" s="161"/>
      <c r="X127" s="161"/>
      <c r="Y127" s="161"/>
      <c r="Z127" s="161"/>
      <c r="AA127" s="161"/>
      <c r="AB127" s="161"/>
      <c r="AC127" s="161"/>
      <c r="AD127" s="161"/>
      <c r="AE127" s="161"/>
      <c r="AF127" s="161"/>
      <c r="AG127" s="161"/>
      <c r="AH127" s="161"/>
      <c r="AI127" s="161"/>
      <c r="AJ127" s="161"/>
      <c r="AK127" s="161"/>
      <c r="AL127" s="161"/>
      <c r="AM127" s="161"/>
      <c r="AN127" s="161"/>
    </row>
    <row r="128" spans="1:40" ht="16" thickBot="1">
      <c r="A128" s="452"/>
      <c r="B128" s="205"/>
      <c r="C128" s="389"/>
      <c r="D128" s="389"/>
      <c r="E128" s="389"/>
      <c r="F128" s="361"/>
      <c r="G128" s="389"/>
      <c r="H128" s="389"/>
      <c r="I128" s="389"/>
      <c r="J128" s="856"/>
      <c r="K128" s="822"/>
      <c r="L128" s="822"/>
      <c r="M128" s="659"/>
      <c r="N128" s="358"/>
      <c r="O128" s="358"/>
      <c r="P128" s="358"/>
      <c r="Q128" s="358"/>
      <c r="R128" s="358"/>
      <c r="S128" s="358"/>
      <c r="T128" s="358"/>
      <c r="U128" s="358"/>
      <c r="V128" s="161"/>
      <c r="W128" s="161"/>
      <c r="X128" s="161"/>
      <c r="Y128" s="161"/>
      <c r="Z128" s="161"/>
      <c r="AA128" s="161"/>
      <c r="AB128" s="161"/>
      <c r="AC128" s="161"/>
      <c r="AD128" s="161"/>
      <c r="AE128" s="161"/>
      <c r="AF128" s="161"/>
      <c r="AG128" s="161"/>
      <c r="AH128" s="161"/>
      <c r="AI128" s="161"/>
      <c r="AJ128" s="161"/>
      <c r="AK128" s="161"/>
      <c r="AL128" s="161"/>
      <c r="AM128" s="161"/>
      <c r="AN128" s="161"/>
    </row>
    <row r="129" spans="1:40" ht="21" customHeight="1" thickBot="1">
      <c r="A129" s="123">
        <v>92</v>
      </c>
      <c r="B129" s="318" t="s">
        <v>852</v>
      </c>
      <c r="C129" s="128">
        <f>+C95-SUM(C106+C110+C124)+C126</f>
        <v>0</v>
      </c>
      <c r="D129" s="128">
        <f>+D95-SUM(D106+D110+D124)+D126</f>
        <v>0</v>
      </c>
      <c r="E129" s="128">
        <f>+E95-SUM(E106+E110+E124)+E126</f>
        <v>0</v>
      </c>
      <c r="F129" s="361"/>
      <c r="G129" s="128">
        <f>+G95-SUM(G106+G110+G124)+G126</f>
        <v>0</v>
      </c>
      <c r="H129" s="128">
        <f>+H95-SUM(H106+H110+H124)+H126</f>
        <v>0</v>
      </c>
      <c r="I129" s="128">
        <f>+I95-SUM(I106+I110+I124)+I126</f>
        <v>0</v>
      </c>
      <c r="J129" s="856"/>
      <c r="K129" s="822"/>
      <c r="L129" s="822"/>
      <c r="M129" s="659"/>
      <c r="N129" s="358"/>
      <c r="O129" s="358"/>
      <c r="P129" s="358"/>
      <c r="Q129" s="358"/>
      <c r="R129" s="358"/>
      <c r="S129" s="358"/>
      <c r="T129" s="358"/>
      <c r="U129" s="358"/>
      <c r="V129" s="161"/>
      <c r="W129" s="161"/>
      <c r="X129" s="161"/>
      <c r="Y129" s="161"/>
      <c r="Z129" s="161"/>
      <c r="AA129" s="161"/>
      <c r="AB129" s="161"/>
      <c r="AC129" s="161"/>
      <c r="AD129" s="161"/>
      <c r="AE129" s="161"/>
      <c r="AF129" s="161"/>
      <c r="AG129" s="161"/>
      <c r="AH129" s="161"/>
      <c r="AI129" s="161"/>
      <c r="AJ129" s="161"/>
      <c r="AK129" s="161"/>
      <c r="AL129" s="161"/>
      <c r="AM129" s="161"/>
      <c r="AN129" s="161"/>
    </row>
    <row r="130" spans="1:40" ht="16" thickBot="1">
      <c r="A130" s="459"/>
      <c r="B130" s="370"/>
      <c r="C130" s="389"/>
      <c r="D130" s="389"/>
      <c r="E130" s="389"/>
      <c r="F130" s="361"/>
      <c r="G130" s="389"/>
      <c r="H130" s="389"/>
      <c r="I130" s="389"/>
      <c r="J130" s="856"/>
      <c r="K130" s="822"/>
      <c r="L130" s="822"/>
      <c r="M130" s="659"/>
      <c r="N130" s="358"/>
      <c r="O130" s="358"/>
      <c r="P130" s="358"/>
      <c r="Q130" s="358"/>
      <c r="R130" s="358"/>
      <c r="S130" s="358"/>
      <c r="T130" s="358"/>
      <c r="U130" s="358"/>
      <c r="V130" s="161"/>
      <c r="W130" s="161"/>
      <c r="X130" s="161"/>
      <c r="Y130" s="161"/>
      <c r="Z130" s="161"/>
      <c r="AA130" s="161"/>
      <c r="AB130" s="161"/>
      <c r="AC130" s="161"/>
      <c r="AD130" s="161"/>
      <c r="AE130" s="161"/>
      <c r="AF130" s="161"/>
      <c r="AG130" s="161"/>
      <c r="AH130" s="161"/>
      <c r="AI130" s="161"/>
      <c r="AJ130" s="161"/>
      <c r="AK130" s="161"/>
      <c r="AL130" s="161"/>
      <c r="AM130" s="161"/>
      <c r="AN130" s="161"/>
    </row>
    <row r="131" spans="1:40" ht="21" customHeight="1" thickBot="1">
      <c r="A131" s="123">
        <v>93</v>
      </c>
      <c r="B131" s="318" t="s">
        <v>853</v>
      </c>
      <c r="C131" s="401"/>
      <c r="D131" s="128">
        <f>+D129-C7</f>
        <v>0</v>
      </c>
      <c r="E131" s="401"/>
      <c r="F131" s="361"/>
      <c r="G131" s="401"/>
      <c r="H131" s="128">
        <f>+H129-C7</f>
        <v>0</v>
      </c>
      <c r="I131" s="401"/>
      <c r="J131" s="856"/>
      <c r="K131" s="822"/>
      <c r="L131" s="822"/>
      <c r="M131" s="659"/>
      <c r="N131" s="358"/>
      <c r="O131" s="358"/>
      <c r="P131" s="358"/>
      <c r="Q131" s="358"/>
      <c r="R131" s="358"/>
      <c r="S131" s="358"/>
      <c r="T131" s="358"/>
      <c r="U131" s="358"/>
      <c r="V131" s="161"/>
      <c r="W131" s="161"/>
      <c r="X131" s="161"/>
      <c r="Y131" s="161"/>
      <c r="Z131" s="161"/>
      <c r="AA131" s="161"/>
      <c r="AB131" s="161"/>
      <c r="AC131" s="161"/>
      <c r="AD131" s="161"/>
      <c r="AE131" s="161"/>
      <c r="AF131" s="161"/>
      <c r="AG131" s="161"/>
      <c r="AH131" s="161"/>
      <c r="AI131" s="161"/>
      <c r="AJ131" s="161"/>
      <c r="AK131" s="161"/>
      <c r="AL131" s="161"/>
      <c r="AM131" s="161"/>
      <c r="AN131" s="161"/>
    </row>
    <row r="132" spans="1:40">
      <c r="A132" s="460"/>
      <c r="B132" s="161"/>
      <c r="C132" s="161"/>
      <c r="D132" s="161"/>
      <c r="E132" s="161"/>
      <c r="F132" s="365"/>
      <c r="G132" s="161"/>
      <c r="H132" s="161"/>
      <c r="I132" s="161"/>
      <c r="J132" s="856"/>
      <c r="K132" s="822"/>
      <c r="L132" s="822"/>
      <c r="M132" s="659"/>
      <c r="N132" s="358"/>
      <c r="O132" s="358"/>
      <c r="P132" s="358"/>
      <c r="Q132" s="358"/>
      <c r="R132" s="358"/>
      <c r="S132" s="358"/>
      <c r="T132" s="358"/>
      <c r="U132" s="358"/>
      <c r="V132" s="161"/>
      <c r="W132" s="161"/>
      <c r="X132" s="161"/>
      <c r="Y132" s="161"/>
      <c r="Z132" s="161"/>
      <c r="AA132" s="161"/>
      <c r="AB132" s="161"/>
      <c r="AC132" s="161"/>
      <c r="AD132" s="161"/>
      <c r="AE132" s="161"/>
      <c r="AF132" s="161"/>
      <c r="AG132" s="161"/>
      <c r="AH132" s="161"/>
      <c r="AI132" s="161"/>
      <c r="AJ132" s="161"/>
      <c r="AK132" s="161"/>
      <c r="AL132" s="161"/>
      <c r="AM132" s="161"/>
      <c r="AN132" s="161"/>
    </row>
    <row r="133" spans="1:40">
      <c r="A133" s="161"/>
      <c r="B133" s="161"/>
      <c r="C133" s="161"/>
      <c r="D133" s="161"/>
      <c r="E133" s="161"/>
      <c r="F133" s="365"/>
      <c r="G133" s="161"/>
      <c r="H133" s="161"/>
      <c r="I133" s="161"/>
      <c r="J133" s="856"/>
      <c r="K133" s="822"/>
      <c r="L133" s="822"/>
      <c r="M133" s="659"/>
      <c r="N133" s="358"/>
      <c r="O133" s="358"/>
      <c r="P133" s="358"/>
      <c r="Q133" s="358"/>
      <c r="R133" s="358"/>
      <c r="S133" s="358"/>
      <c r="T133" s="358"/>
      <c r="U133" s="358"/>
      <c r="V133" s="161"/>
      <c r="W133" s="161"/>
      <c r="X133" s="161"/>
      <c r="Y133" s="161"/>
      <c r="Z133" s="161"/>
      <c r="AA133" s="161"/>
      <c r="AB133" s="161"/>
      <c r="AC133" s="161"/>
      <c r="AD133" s="161"/>
      <c r="AE133" s="161"/>
      <c r="AF133" s="161"/>
      <c r="AG133" s="161"/>
      <c r="AH133" s="161"/>
      <c r="AI133" s="161"/>
      <c r="AJ133" s="161"/>
      <c r="AK133" s="161"/>
      <c r="AL133" s="161"/>
      <c r="AM133" s="161"/>
      <c r="AN133" s="161"/>
    </row>
    <row r="134" spans="1:40">
      <c r="A134" s="161"/>
      <c r="B134" s="161"/>
      <c r="C134" s="161"/>
      <c r="D134" s="161"/>
      <c r="E134" s="161"/>
      <c r="F134" s="365"/>
      <c r="G134" s="161"/>
      <c r="H134" s="161"/>
      <c r="I134" s="161"/>
      <c r="J134" s="856"/>
      <c r="K134" s="822"/>
      <c r="L134" s="822"/>
      <c r="M134" s="659"/>
      <c r="N134" s="358"/>
      <c r="O134" s="358"/>
      <c r="P134" s="358"/>
      <c r="Q134" s="358"/>
      <c r="R134" s="358"/>
      <c r="S134" s="358"/>
      <c r="T134" s="358"/>
      <c r="U134" s="358"/>
      <c r="V134" s="161"/>
      <c r="W134" s="161"/>
      <c r="X134" s="161"/>
      <c r="Y134" s="161"/>
      <c r="Z134" s="161"/>
      <c r="AA134" s="161"/>
      <c r="AB134" s="161"/>
      <c r="AC134" s="161"/>
      <c r="AD134" s="161"/>
      <c r="AE134" s="161"/>
      <c r="AF134" s="161"/>
      <c r="AG134" s="161"/>
      <c r="AH134" s="161"/>
      <c r="AI134" s="161"/>
      <c r="AJ134" s="161"/>
      <c r="AK134" s="161"/>
      <c r="AL134" s="161"/>
      <c r="AM134" s="161"/>
      <c r="AN134" s="161"/>
    </row>
    <row r="135" spans="1:40">
      <c r="A135" s="161"/>
      <c r="B135" s="161"/>
      <c r="C135" s="161"/>
      <c r="D135" s="161"/>
      <c r="E135" s="161"/>
      <c r="F135" s="365"/>
      <c r="G135" s="161"/>
      <c r="H135" s="161"/>
      <c r="I135" s="161"/>
      <c r="J135" s="822"/>
      <c r="K135" s="822"/>
      <c r="L135" s="822"/>
      <c r="M135" s="659"/>
      <c r="N135" s="358"/>
      <c r="O135" s="358"/>
      <c r="P135" s="358"/>
      <c r="Q135" s="358"/>
      <c r="R135" s="358"/>
      <c r="S135" s="358"/>
      <c r="T135" s="358"/>
      <c r="U135" s="358"/>
      <c r="V135" s="161"/>
      <c r="W135" s="161"/>
      <c r="X135" s="161"/>
      <c r="Y135" s="161"/>
      <c r="Z135" s="161"/>
      <c r="AA135" s="161"/>
      <c r="AB135" s="161"/>
      <c r="AC135" s="161"/>
      <c r="AD135" s="161"/>
      <c r="AE135" s="161"/>
      <c r="AF135" s="161"/>
      <c r="AG135" s="161"/>
      <c r="AH135" s="161"/>
      <c r="AI135" s="161"/>
      <c r="AJ135" s="161"/>
      <c r="AK135" s="161"/>
      <c r="AL135" s="161"/>
      <c r="AM135" s="161"/>
      <c r="AN135" s="161"/>
    </row>
    <row r="136" spans="1:40">
      <c r="A136" s="161"/>
      <c r="B136" s="161"/>
      <c r="C136" s="161"/>
      <c r="D136" s="161"/>
      <c r="E136" s="161"/>
      <c r="F136" s="365"/>
      <c r="G136" s="161"/>
      <c r="H136" s="161"/>
      <c r="I136" s="161"/>
      <c r="J136" s="822"/>
      <c r="K136" s="822"/>
      <c r="L136" s="822"/>
      <c r="M136" s="659"/>
      <c r="N136" s="358"/>
      <c r="O136" s="358"/>
      <c r="P136" s="358"/>
      <c r="Q136" s="358"/>
      <c r="R136" s="358"/>
      <c r="S136" s="358"/>
      <c r="T136" s="358"/>
      <c r="U136" s="358"/>
      <c r="V136" s="161"/>
      <c r="W136" s="161"/>
      <c r="X136" s="161"/>
      <c r="Y136" s="161"/>
      <c r="Z136" s="161"/>
      <c r="AA136" s="161"/>
      <c r="AB136" s="161"/>
      <c r="AC136" s="161"/>
      <c r="AD136" s="161"/>
      <c r="AE136" s="161"/>
      <c r="AF136" s="161"/>
      <c r="AG136" s="161"/>
      <c r="AH136" s="161"/>
      <c r="AI136" s="161"/>
      <c r="AJ136" s="161"/>
      <c r="AK136" s="161"/>
      <c r="AL136" s="161"/>
      <c r="AM136" s="161"/>
      <c r="AN136" s="161"/>
    </row>
    <row r="137" spans="1:40">
      <c r="A137" s="161"/>
      <c r="B137" s="161"/>
      <c r="C137" s="161"/>
      <c r="D137" s="161"/>
      <c r="E137" s="161"/>
      <c r="F137" s="365"/>
      <c r="G137" s="161"/>
      <c r="H137" s="161"/>
      <c r="I137" s="161"/>
      <c r="J137" s="822"/>
      <c r="K137" s="822"/>
      <c r="L137" s="822"/>
      <c r="M137" s="659"/>
      <c r="N137" s="358"/>
      <c r="O137" s="358"/>
      <c r="P137" s="358"/>
      <c r="Q137" s="358"/>
      <c r="R137" s="358"/>
      <c r="S137" s="358"/>
      <c r="T137" s="358"/>
      <c r="U137" s="358"/>
      <c r="V137" s="161"/>
      <c r="W137" s="161"/>
      <c r="X137" s="161"/>
      <c r="Y137" s="161"/>
      <c r="Z137" s="161"/>
      <c r="AA137" s="161"/>
      <c r="AB137" s="161"/>
      <c r="AC137" s="161"/>
      <c r="AD137" s="161"/>
      <c r="AE137" s="161"/>
      <c r="AF137" s="161"/>
      <c r="AG137" s="161"/>
      <c r="AH137" s="161"/>
      <c r="AI137" s="161"/>
      <c r="AJ137" s="161"/>
      <c r="AK137" s="161"/>
      <c r="AL137" s="161"/>
      <c r="AM137" s="161"/>
      <c r="AN137" s="161"/>
    </row>
    <row r="138" spans="1:40">
      <c r="A138" s="161"/>
      <c r="B138" s="161"/>
      <c r="C138" s="161"/>
      <c r="D138" s="161"/>
      <c r="E138" s="161"/>
      <c r="F138" s="365"/>
      <c r="G138" s="161"/>
      <c r="H138" s="161"/>
      <c r="I138" s="161"/>
      <c r="J138" s="822"/>
      <c r="K138" s="822"/>
      <c r="L138" s="822"/>
      <c r="M138" s="659"/>
      <c r="N138" s="358"/>
      <c r="O138" s="358"/>
      <c r="P138" s="358"/>
      <c r="Q138" s="358"/>
      <c r="R138" s="358"/>
      <c r="S138" s="358"/>
      <c r="T138" s="358"/>
      <c r="U138" s="358"/>
      <c r="V138" s="161"/>
      <c r="W138" s="161"/>
      <c r="X138" s="161"/>
      <c r="Y138" s="161"/>
      <c r="Z138" s="161"/>
      <c r="AA138" s="161"/>
      <c r="AB138" s="161"/>
      <c r="AC138" s="161"/>
      <c r="AD138" s="161"/>
      <c r="AE138" s="161"/>
      <c r="AF138" s="161"/>
      <c r="AG138" s="161"/>
      <c r="AH138" s="161"/>
      <c r="AI138" s="161"/>
      <c r="AJ138" s="161"/>
      <c r="AK138" s="161"/>
      <c r="AL138" s="161"/>
      <c r="AM138" s="161"/>
      <c r="AN138" s="161"/>
    </row>
    <row r="139" spans="1:40">
      <c r="A139" s="161"/>
      <c r="B139" s="161"/>
      <c r="C139" s="161"/>
      <c r="D139" s="161"/>
      <c r="E139" s="161"/>
      <c r="F139" s="365"/>
      <c r="G139" s="161"/>
      <c r="H139" s="161"/>
      <c r="I139" s="161"/>
      <c r="J139" s="822"/>
      <c r="K139" s="822"/>
      <c r="L139" s="822"/>
      <c r="M139" s="659"/>
      <c r="N139" s="358"/>
      <c r="O139" s="358"/>
      <c r="P139" s="358"/>
      <c r="Q139" s="358"/>
      <c r="R139" s="358"/>
      <c r="S139" s="358"/>
      <c r="T139" s="358"/>
      <c r="U139" s="358"/>
      <c r="V139" s="161"/>
      <c r="W139" s="161"/>
      <c r="X139" s="161"/>
      <c r="Y139" s="161"/>
      <c r="Z139" s="161"/>
      <c r="AA139" s="161"/>
      <c r="AB139" s="161"/>
      <c r="AC139" s="161"/>
      <c r="AD139" s="161"/>
      <c r="AE139" s="161"/>
      <c r="AF139" s="161"/>
      <c r="AG139" s="161"/>
      <c r="AH139" s="161"/>
      <c r="AI139" s="161"/>
      <c r="AJ139" s="161"/>
      <c r="AK139" s="161"/>
      <c r="AL139" s="161"/>
      <c r="AM139" s="161"/>
      <c r="AN139" s="161"/>
    </row>
    <row r="140" spans="1:40">
      <c r="A140" s="161"/>
      <c r="B140" s="161"/>
      <c r="C140" s="161"/>
      <c r="D140" s="161"/>
      <c r="E140" s="161"/>
      <c r="F140" s="365"/>
      <c r="G140" s="161"/>
      <c r="H140" s="161"/>
      <c r="I140" s="161"/>
      <c r="J140" s="822"/>
      <c r="K140" s="822"/>
      <c r="L140" s="822"/>
      <c r="M140" s="659"/>
      <c r="N140" s="358"/>
      <c r="O140" s="358"/>
      <c r="P140" s="358"/>
      <c r="Q140" s="358"/>
      <c r="R140" s="358"/>
      <c r="S140" s="358"/>
      <c r="T140" s="358"/>
      <c r="U140" s="358"/>
      <c r="V140" s="161"/>
      <c r="W140" s="161"/>
      <c r="X140" s="161"/>
      <c r="Y140" s="161"/>
      <c r="Z140" s="161"/>
      <c r="AA140" s="161"/>
      <c r="AB140" s="161"/>
      <c r="AC140" s="161"/>
      <c r="AD140" s="161"/>
      <c r="AE140" s="161"/>
      <c r="AF140" s="161"/>
      <c r="AG140" s="161"/>
      <c r="AH140" s="161"/>
      <c r="AI140" s="161"/>
      <c r="AJ140" s="161"/>
      <c r="AK140" s="161"/>
      <c r="AL140" s="161"/>
      <c r="AM140" s="161"/>
      <c r="AN140" s="161"/>
    </row>
    <row r="141" spans="1:40">
      <c r="A141" s="161"/>
      <c r="B141" s="161"/>
      <c r="C141" s="161"/>
      <c r="D141" s="161"/>
      <c r="E141" s="161"/>
      <c r="F141" s="365"/>
      <c r="G141" s="161"/>
      <c r="H141" s="161"/>
      <c r="I141" s="161"/>
      <c r="J141" s="822"/>
      <c r="K141" s="822"/>
      <c r="L141" s="822"/>
      <c r="M141" s="659"/>
      <c r="N141" s="358"/>
      <c r="O141" s="358"/>
      <c r="P141" s="358"/>
      <c r="Q141" s="358"/>
      <c r="R141" s="358"/>
      <c r="S141" s="358"/>
      <c r="T141" s="358"/>
      <c r="U141" s="358"/>
      <c r="V141" s="161"/>
      <c r="W141" s="161"/>
      <c r="X141" s="161"/>
      <c r="Y141" s="161"/>
      <c r="Z141" s="161"/>
      <c r="AA141" s="161"/>
      <c r="AB141" s="161"/>
      <c r="AC141" s="161"/>
      <c r="AD141" s="161"/>
      <c r="AE141" s="161"/>
      <c r="AF141" s="161"/>
      <c r="AG141" s="161"/>
      <c r="AH141" s="161"/>
      <c r="AI141" s="161"/>
      <c r="AJ141" s="161"/>
      <c r="AK141" s="161"/>
      <c r="AL141" s="161"/>
      <c r="AM141" s="161"/>
      <c r="AN141" s="161"/>
    </row>
    <row r="142" spans="1:40">
      <c r="A142" s="161"/>
      <c r="B142" s="161"/>
      <c r="C142" s="161"/>
      <c r="D142" s="161"/>
      <c r="E142" s="161"/>
      <c r="F142" s="365"/>
      <c r="G142" s="161"/>
      <c r="H142" s="161"/>
      <c r="I142" s="161"/>
      <c r="J142" s="822"/>
      <c r="K142" s="822"/>
      <c r="L142" s="822"/>
      <c r="M142" s="659"/>
      <c r="N142" s="358"/>
      <c r="O142" s="358"/>
      <c r="P142" s="358"/>
      <c r="Q142" s="358"/>
      <c r="R142" s="358"/>
      <c r="S142" s="358"/>
      <c r="T142" s="358"/>
      <c r="U142" s="358"/>
      <c r="V142" s="161"/>
      <c r="W142" s="161"/>
      <c r="X142" s="161"/>
      <c r="Y142" s="161"/>
      <c r="Z142" s="161"/>
      <c r="AA142" s="161"/>
      <c r="AB142" s="161"/>
      <c r="AC142" s="161"/>
      <c r="AD142" s="161"/>
      <c r="AE142" s="161"/>
      <c r="AF142" s="161"/>
      <c r="AG142" s="161"/>
      <c r="AH142" s="161"/>
      <c r="AI142" s="161"/>
      <c r="AJ142" s="161"/>
      <c r="AK142" s="161"/>
      <c r="AL142" s="161"/>
      <c r="AM142" s="161"/>
      <c r="AN142" s="161"/>
    </row>
    <row r="143" spans="1:40">
      <c r="A143" s="161"/>
      <c r="B143" s="161"/>
      <c r="C143" s="161"/>
      <c r="D143" s="161"/>
      <c r="E143" s="161"/>
      <c r="F143" s="365"/>
      <c r="G143" s="161"/>
      <c r="H143" s="161"/>
      <c r="I143" s="161"/>
      <c r="J143" s="822"/>
      <c r="K143" s="822"/>
      <c r="L143" s="822"/>
      <c r="M143" s="659"/>
      <c r="N143" s="358"/>
      <c r="O143" s="358"/>
      <c r="P143" s="358"/>
      <c r="Q143" s="358"/>
      <c r="R143" s="358"/>
      <c r="S143" s="358"/>
      <c r="T143" s="358"/>
      <c r="U143" s="358"/>
      <c r="V143" s="161"/>
      <c r="W143" s="161"/>
      <c r="X143" s="161"/>
      <c r="Y143" s="161"/>
      <c r="Z143" s="161"/>
      <c r="AA143" s="161"/>
      <c r="AB143" s="161"/>
      <c r="AC143" s="161"/>
      <c r="AD143" s="161"/>
      <c r="AE143" s="161"/>
      <c r="AF143" s="161"/>
      <c r="AG143" s="161"/>
      <c r="AH143" s="161"/>
      <c r="AI143" s="161"/>
      <c r="AJ143" s="161"/>
      <c r="AK143" s="161"/>
      <c r="AL143" s="161"/>
      <c r="AM143" s="161"/>
      <c r="AN143" s="161"/>
    </row>
    <row r="144" spans="1:40">
      <c r="A144" s="161"/>
      <c r="B144" s="161"/>
      <c r="C144" s="161"/>
      <c r="D144" s="161"/>
      <c r="E144" s="161"/>
      <c r="F144" s="365"/>
      <c r="G144" s="161"/>
      <c r="H144" s="161"/>
      <c r="I144" s="161"/>
      <c r="J144" s="822"/>
      <c r="K144" s="822"/>
      <c r="L144" s="822"/>
      <c r="M144" s="659"/>
      <c r="N144" s="358"/>
      <c r="O144" s="358"/>
      <c r="P144" s="358"/>
      <c r="Q144" s="358"/>
      <c r="R144" s="358"/>
      <c r="S144" s="358"/>
      <c r="T144" s="358"/>
      <c r="U144" s="358"/>
      <c r="V144" s="161"/>
      <c r="W144" s="161"/>
      <c r="X144" s="161"/>
      <c r="Y144" s="161"/>
      <c r="Z144" s="161"/>
      <c r="AA144" s="161"/>
      <c r="AB144" s="161"/>
      <c r="AC144" s="161"/>
      <c r="AD144" s="161"/>
      <c r="AE144" s="161"/>
      <c r="AF144" s="161"/>
      <c r="AG144" s="161"/>
      <c r="AH144" s="161"/>
      <c r="AI144" s="161"/>
      <c r="AJ144" s="161"/>
      <c r="AK144" s="161"/>
      <c r="AL144" s="161"/>
      <c r="AM144" s="161"/>
      <c r="AN144" s="161"/>
    </row>
    <row r="145" spans="1:40">
      <c r="A145" s="161"/>
      <c r="B145" s="161"/>
      <c r="C145" s="161"/>
      <c r="D145" s="161"/>
      <c r="E145" s="161"/>
      <c r="F145" s="365"/>
      <c r="G145" s="161"/>
      <c r="H145" s="161"/>
      <c r="I145" s="161"/>
      <c r="J145" s="822"/>
      <c r="K145" s="822"/>
      <c r="L145" s="822"/>
      <c r="M145" s="659"/>
      <c r="N145" s="358"/>
      <c r="O145" s="358"/>
      <c r="P145" s="358"/>
      <c r="Q145" s="358"/>
      <c r="R145" s="358"/>
      <c r="S145" s="358"/>
      <c r="T145" s="358"/>
      <c r="U145" s="358"/>
      <c r="V145" s="161"/>
      <c r="W145" s="161"/>
      <c r="X145" s="161"/>
      <c r="Y145" s="161"/>
      <c r="Z145" s="161"/>
      <c r="AA145" s="161"/>
      <c r="AB145" s="161"/>
      <c r="AC145" s="161"/>
      <c r="AD145" s="161"/>
      <c r="AE145" s="161"/>
      <c r="AF145" s="161"/>
      <c r="AG145" s="161"/>
      <c r="AH145" s="161"/>
      <c r="AI145" s="161"/>
      <c r="AJ145" s="161"/>
      <c r="AK145" s="161"/>
      <c r="AL145" s="161"/>
      <c r="AM145" s="161"/>
      <c r="AN145" s="161"/>
    </row>
    <row r="146" spans="1:40">
      <c r="A146" s="161"/>
      <c r="B146" s="161"/>
      <c r="C146" s="161"/>
      <c r="D146" s="161"/>
      <c r="E146" s="161"/>
      <c r="F146" s="365"/>
      <c r="G146" s="161"/>
      <c r="H146" s="161"/>
      <c r="I146" s="161"/>
      <c r="J146" s="822"/>
      <c r="K146" s="822"/>
      <c r="L146" s="822"/>
      <c r="M146" s="659"/>
      <c r="N146" s="358"/>
      <c r="O146" s="358"/>
      <c r="P146" s="358"/>
      <c r="Q146" s="358"/>
      <c r="R146" s="358"/>
      <c r="S146" s="358"/>
      <c r="T146" s="358"/>
      <c r="U146" s="358"/>
      <c r="V146" s="161"/>
      <c r="W146" s="161"/>
      <c r="X146" s="161"/>
      <c r="Y146" s="161"/>
      <c r="Z146" s="161"/>
      <c r="AA146" s="161"/>
      <c r="AB146" s="161"/>
      <c r="AC146" s="161"/>
      <c r="AD146" s="161"/>
      <c r="AE146" s="161"/>
      <c r="AF146" s="161"/>
      <c r="AG146" s="161"/>
      <c r="AH146" s="161"/>
      <c r="AI146" s="161"/>
      <c r="AJ146" s="161"/>
      <c r="AK146" s="161"/>
      <c r="AL146" s="161"/>
      <c r="AM146" s="161"/>
      <c r="AN146" s="161"/>
    </row>
    <row r="147" spans="1:40">
      <c r="A147" s="161"/>
      <c r="B147" s="161"/>
      <c r="C147" s="161"/>
      <c r="D147" s="161"/>
      <c r="E147" s="161"/>
      <c r="F147" s="365"/>
      <c r="G147" s="161"/>
      <c r="H147" s="161"/>
      <c r="I147" s="161"/>
      <c r="J147" s="822"/>
      <c r="K147" s="822"/>
      <c r="L147" s="822"/>
      <c r="M147" s="659"/>
      <c r="N147" s="358"/>
      <c r="O147" s="358"/>
      <c r="P147" s="358"/>
      <c r="Q147" s="358"/>
      <c r="R147" s="358"/>
      <c r="S147" s="358"/>
      <c r="T147" s="358"/>
      <c r="U147" s="358"/>
      <c r="V147" s="161"/>
      <c r="W147" s="161"/>
      <c r="X147" s="161"/>
      <c r="Y147" s="161"/>
      <c r="Z147" s="161"/>
      <c r="AA147" s="161"/>
      <c r="AB147" s="161"/>
      <c r="AC147" s="161"/>
      <c r="AD147" s="161"/>
      <c r="AE147" s="161"/>
      <c r="AF147" s="161"/>
      <c r="AG147" s="161"/>
      <c r="AH147" s="161"/>
      <c r="AI147" s="161"/>
      <c r="AJ147" s="161"/>
      <c r="AK147" s="161"/>
      <c r="AL147" s="161"/>
      <c r="AM147" s="161"/>
      <c r="AN147" s="161"/>
    </row>
    <row r="148" spans="1:40">
      <c r="A148" s="161"/>
      <c r="B148" s="161"/>
      <c r="C148" s="161"/>
      <c r="D148" s="161"/>
      <c r="E148" s="161"/>
      <c r="F148" s="365"/>
      <c r="G148" s="161"/>
      <c r="H148" s="161"/>
      <c r="I148" s="161"/>
      <c r="J148" s="822"/>
      <c r="K148" s="822"/>
      <c r="L148" s="822"/>
      <c r="M148" s="659"/>
      <c r="N148" s="358"/>
      <c r="O148" s="358"/>
      <c r="P148" s="358"/>
      <c r="Q148" s="358"/>
      <c r="R148" s="358"/>
      <c r="S148" s="358"/>
      <c r="T148" s="358"/>
      <c r="U148" s="358"/>
      <c r="V148" s="161"/>
      <c r="W148" s="161"/>
      <c r="X148" s="161"/>
      <c r="Y148" s="161"/>
      <c r="Z148" s="161"/>
      <c r="AA148" s="161"/>
      <c r="AB148" s="161"/>
      <c r="AC148" s="161"/>
      <c r="AD148" s="161"/>
      <c r="AE148" s="161"/>
      <c r="AF148" s="161"/>
      <c r="AG148" s="161"/>
      <c r="AH148" s="161"/>
      <c r="AI148" s="161"/>
      <c r="AJ148" s="161"/>
      <c r="AK148" s="161"/>
      <c r="AL148" s="161"/>
      <c r="AM148" s="161"/>
      <c r="AN148" s="161"/>
    </row>
    <row r="149" spans="1:40">
      <c r="A149" s="161"/>
      <c r="B149" s="161"/>
      <c r="C149" s="161"/>
      <c r="D149" s="161"/>
      <c r="E149" s="161"/>
      <c r="F149" s="365"/>
      <c r="G149" s="161"/>
      <c r="H149" s="161"/>
      <c r="I149" s="161"/>
      <c r="J149" s="822"/>
      <c r="K149" s="822"/>
      <c r="L149" s="822"/>
      <c r="M149" s="659"/>
      <c r="N149" s="358"/>
      <c r="O149" s="358"/>
      <c r="P149" s="358"/>
      <c r="Q149" s="358"/>
      <c r="R149" s="358"/>
      <c r="S149" s="358"/>
      <c r="T149" s="358"/>
      <c r="U149" s="358"/>
      <c r="V149" s="161"/>
      <c r="W149" s="161"/>
      <c r="X149" s="161"/>
      <c r="Y149" s="161"/>
      <c r="Z149" s="161"/>
      <c r="AA149" s="161"/>
      <c r="AB149" s="161"/>
      <c r="AC149" s="161"/>
      <c r="AD149" s="161"/>
      <c r="AE149" s="161"/>
      <c r="AF149" s="161"/>
      <c r="AG149" s="161"/>
      <c r="AH149" s="161"/>
      <c r="AI149" s="161"/>
      <c r="AJ149" s="161"/>
      <c r="AK149" s="161"/>
      <c r="AL149" s="161"/>
      <c r="AM149" s="161"/>
      <c r="AN149" s="161"/>
    </row>
    <row r="150" spans="1:40">
      <c r="A150" s="161"/>
      <c r="B150" s="161"/>
      <c r="C150" s="161"/>
      <c r="D150" s="161"/>
      <c r="E150" s="161"/>
      <c r="F150" s="365"/>
      <c r="G150" s="161"/>
      <c r="H150" s="161"/>
      <c r="I150" s="161"/>
      <c r="J150" s="822"/>
      <c r="K150" s="822"/>
      <c r="L150" s="822"/>
      <c r="M150" s="659"/>
      <c r="N150" s="358"/>
      <c r="O150" s="358"/>
      <c r="P150" s="358"/>
      <c r="Q150" s="358"/>
      <c r="R150" s="358"/>
      <c r="S150" s="358"/>
      <c r="T150" s="358"/>
      <c r="U150" s="358"/>
      <c r="V150" s="161"/>
      <c r="W150" s="161"/>
      <c r="X150" s="161"/>
      <c r="Y150" s="161"/>
      <c r="Z150" s="161"/>
      <c r="AA150" s="161"/>
      <c r="AB150" s="161"/>
      <c r="AC150" s="161"/>
      <c r="AD150" s="161"/>
      <c r="AE150" s="161"/>
      <c r="AF150" s="161"/>
      <c r="AG150" s="161"/>
      <c r="AH150" s="161"/>
      <c r="AI150" s="161"/>
      <c r="AJ150" s="161"/>
      <c r="AK150" s="161"/>
      <c r="AL150" s="161"/>
      <c r="AM150" s="161"/>
      <c r="AN150" s="161"/>
    </row>
    <row r="151" spans="1:40">
      <c r="A151" s="161"/>
      <c r="B151" s="161"/>
      <c r="C151" s="161"/>
      <c r="D151" s="161"/>
      <c r="E151" s="161"/>
      <c r="F151" s="365"/>
      <c r="G151" s="161"/>
      <c r="H151" s="161"/>
      <c r="I151" s="161"/>
      <c r="J151" s="822"/>
      <c r="K151" s="822"/>
      <c r="L151" s="822"/>
      <c r="M151" s="659"/>
      <c r="N151" s="358"/>
      <c r="O151" s="358"/>
      <c r="P151" s="358"/>
      <c r="Q151" s="358"/>
      <c r="R151" s="358"/>
      <c r="S151" s="358"/>
      <c r="T151" s="358"/>
      <c r="U151" s="358"/>
      <c r="V151" s="161"/>
      <c r="W151" s="161"/>
      <c r="X151" s="161"/>
      <c r="Y151" s="161"/>
      <c r="Z151" s="161"/>
      <c r="AA151" s="161"/>
      <c r="AB151" s="161"/>
      <c r="AC151" s="161"/>
      <c r="AD151" s="161"/>
      <c r="AE151" s="161"/>
      <c r="AF151" s="161"/>
      <c r="AG151" s="161"/>
      <c r="AH151" s="161"/>
      <c r="AI151" s="161"/>
      <c r="AJ151" s="161"/>
      <c r="AK151" s="161"/>
      <c r="AL151" s="161"/>
      <c r="AM151" s="161"/>
      <c r="AN151" s="161"/>
    </row>
    <row r="152" spans="1:40">
      <c r="A152" s="161"/>
      <c r="B152" s="161"/>
      <c r="C152" s="161"/>
      <c r="D152" s="161"/>
      <c r="E152" s="161"/>
      <c r="F152" s="365"/>
      <c r="G152" s="161"/>
      <c r="H152" s="161"/>
      <c r="I152" s="161"/>
      <c r="J152" s="822"/>
      <c r="K152" s="822"/>
      <c r="L152" s="822"/>
      <c r="M152" s="659"/>
      <c r="N152" s="358"/>
      <c r="O152" s="358"/>
      <c r="P152" s="358"/>
      <c r="Q152" s="358"/>
      <c r="R152" s="358"/>
      <c r="S152" s="358"/>
      <c r="T152" s="358"/>
      <c r="U152" s="358"/>
      <c r="V152" s="161"/>
      <c r="W152" s="161"/>
      <c r="X152" s="161"/>
      <c r="Y152" s="161"/>
      <c r="Z152" s="161"/>
      <c r="AA152" s="161"/>
      <c r="AB152" s="161"/>
      <c r="AC152" s="161"/>
      <c r="AD152" s="161"/>
      <c r="AE152" s="161"/>
      <c r="AF152" s="161"/>
      <c r="AG152" s="161"/>
      <c r="AH152" s="161"/>
      <c r="AI152" s="161"/>
      <c r="AJ152" s="161"/>
      <c r="AK152" s="161"/>
      <c r="AL152" s="161"/>
      <c r="AM152" s="161"/>
      <c r="AN152" s="161"/>
    </row>
    <row r="153" spans="1:40">
      <c r="A153" s="161"/>
      <c r="B153" s="161"/>
      <c r="C153" s="161"/>
      <c r="D153" s="161"/>
      <c r="E153" s="161"/>
      <c r="F153" s="365"/>
      <c r="G153" s="161"/>
      <c r="H153" s="161"/>
      <c r="I153" s="161"/>
      <c r="J153" s="822"/>
      <c r="K153" s="822"/>
      <c r="L153" s="822"/>
      <c r="M153" s="659"/>
      <c r="N153" s="358"/>
      <c r="O153" s="358"/>
      <c r="P153" s="358"/>
      <c r="Q153" s="358"/>
      <c r="R153" s="358"/>
      <c r="S153" s="358"/>
      <c r="T153" s="358"/>
      <c r="U153" s="358"/>
      <c r="V153" s="161"/>
      <c r="W153" s="161"/>
      <c r="X153" s="161"/>
      <c r="Y153" s="161"/>
      <c r="Z153" s="161"/>
      <c r="AA153" s="161"/>
      <c r="AB153" s="161"/>
      <c r="AC153" s="161"/>
      <c r="AD153" s="161"/>
      <c r="AE153" s="161"/>
      <c r="AF153" s="161"/>
      <c r="AG153" s="161"/>
      <c r="AH153" s="161"/>
      <c r="AI153" s="161"/>
      <c r="AJ153" s="161"/>
      <c r="AK153" s="161"/>
      <c r="AL153" s="161"/>
      <c r="AM153" s="161"/>
      <c r="AN153" s="161"/>
    </row>
    <row r="154" spans="1:40">
      <c r="A154" s="161"/>
      <c r="B154" s="161"/>
      <c r="C154" s="161"/>
      <c r="D154" s="161"/>
      <c r="E154" s="161"/>
      <c r="F154" s="365"/>
      <c r="G154" s="161"/>
      <c r="H154" s="161"/>
      <c r="I154" s="161"/>
      <c r="J154" s="822"/>
      <c r="K154" s="822"/>
      <c r="L154" s="822"/>
      <c r="M154" s="659"/>
      <c r="N154" s="358"/>
      <c r="O154" s="358"/>
      <c r="P154" s="358"/>
      <c r="Q154" s="358"/>
      <c r="R154" s="358"/>
      <c r="S154" s="358"/>
      <c r="T154" s="358"/>
      <c r="U154" s="358"/>
      <c r="V154" s="161"/>
      <c r="W154" s="161"/>
      <c r="X154" s="161"/>
      <c r="Y154" s="161"/>
      <c r="Z154" s="161"/>
      <c r="AA154" s="161"/>
      <c r="AB154" s="161"/>
      <c r="AC154" s="161"/>
      <c r="AD154" s="161"/>
      <c r="AE154" s="161"/>
      <c r="AF154" s="161"/>
      <c r="AG154" s="161"/>
      <c r="AH154" s="161"/>
      <c r="AI154" s="161"/>
      <c r="AJ154" s="161"/>
      <c r="AK154" s="161"/>
      <c r="AL154" s="161"/>
      <c r="AM154" s="161"/>
      <c r="AN154" s="161"/>
    </row>
    <row r="155" spans="1:40">
      <c r="A155" s="161"/>
      <c r="B155" s="161"/>
      <c r="C155" s="161"/>
      <c r="D155" s="161"/>
      <c r="E155" s="161"/>
      <c r="F155" s="365"/>
      <c r="G155" s="161"/>
      <c r="H155" s="161"/>
      <c r="I155" s="161"/>
      <c r="J155" s="822"/>
      <c r="K155" s="822"/>
      <c r="L155" s="822"/>
      <c r="M155" s="659"/>
      <c r="N155" s="358"/>
      <c r="O155" s="358"/>
      <c r="P155" s="358"/>
      <c r="Q155" s="358"/>
      <c r="R155" s="358"/>
      <c r="S155" s="358"/>
      <c r="T155" s="358"/>
      <c r="U155" s="358"/>
      <c r="V155" s="161"/>
      <c r="W155" s="161"/>
      <c r="X155" s="161"/>
      <c r="Y155" s="161"/>
      <c r="Z155" s="161"/>
      <c r="AA155" s="161"/>
      <c r="AB155" s="161"/>
      <c r="AC155" s="161"/>
      <c r="AD155" s="161"/>
      <c r="AE155" s="161"/>
      <c r="AF155" s="161"/>
      <c r="AG155" s="161"/>
      <c r="AH155" s="161"/>
      <c r="AI155" s="161"/>
      <c r="AJ155" s="161"/>
      <c r="AK155" s="161"/>
      <c r="AL155" s="161"/>
      <c r="AM155" s="161"/>
      <c r="AN155" s="161"/>
    </row>
    <row r="156" spans="1:40">
      <c r="A156" s="161"/>
      <c r="B156" s="161"/>
      <c r="C156" s="161"/>
      <c r="D156" s="161"/>
      <c r="E156" s="161"/>
      <c r="F156" s="365"/>
      <c r="G156" s="161"/>
      <c r="H156" s="161"/>
      <c r="I156" s="161"/>
      <c r="J156" s="822"/>
      <c r="K156" s="822"/>
      <c r="L156" s="822"/>
      <c r="M156" s="659"/>
      <c r="N156" s="358"/>
      <c r="O156" s="358"/>
      <c r="P156" s="358"/>
      <c r="Q156" s="358"/>
      <c r="R156" s="358"/>
      <c r="S156" s="358"/>
      <c r="T156" s="358"/>
      <c r="U156" s="358"/>
      <c r="V156" s="161"/>
      <c r="W156" s="161"/>
      <c r="X156" s="161"/>
      <c r="Y156" s="161"/>
      <c r="Z156" s="161"/>
      <c r="AA156" s="161"/>
      <c r="AB156" s="161"/>
      <c r="AC156" s="161"/>
      <c r="AD156" s="161"/>
      <c r="AE156" s="161"/>
      <c r="AF156" s="161"/>
      <c r="AG156" s="161"/>
      <c r="AH156" s="161"/>
      <c r="AI156" s="161"/>
      <c r="AJ156" s="161"/>
      <c r="AK156" s="161"/>
      <c r="AL156" s="161"/>
      <c r="AM156" s="161"/>
      <c r="AN156" s="161"/>
    </row>
    <row r="157" spans="1:40">
      <c r="A157" s="161"/>
      <c r="B157" s="161"/>
      <c r="C157" s="161"/>
      <c r="D157" s="161"/>
      <c r="E157" s="161"/>
      <c r="F157" s="365"/>
      <c r="G157" s="161"/>
      <c r="H157" s="161"/>
      <c r="I157" s="161"/>
      <c r="J157" s="822"/>
      <c r="K157" s="822"/>
      <c r="L157" s="822"/>
      <c r="M157" s="659"/>
      <c r="N157" s="358"/>
      <c r="O157" s="358"/>
      <c r="P157" s="358"/>
      <c r="Q157" s="358"/>
      <c r="R157" s="358"/>
      <c r="S157" s="358"/>
      <c r="T157" s="358"/>
      <c r="U157" s="358"/>
      <c r="V157" s="161"/>
      <c r="W157" s="161"/>
      <c r="X157" s="161"/>
      <c r="Y157" s="161"/>
      <c r="Z157" s="161"/>
      <c r="AA157" s="161"/>
      <c r="AB157" s="161"/>
      <c r="AC157" s="161"/>
      <c r="AD157" s="161"/>
      <c r="AE157" s="161"/>
      <c r="AF157" s="161"/>
      <c r="AG157" s="161"/>
      <c r="AH157" s="161"/>
      <c r="AI157" s="161"/>
      <c r="AJ157" s="161"/>
      <c r="AK157" s="161"/>
      <c r="AL157" s="161"/>
      <c r="AM157" s="161"/>
      <c r="AN157" s="161"/>
    </row>
    <row r="158" spans="1:40">
      <c r="A158" s="161"/>
      <c r="B158" s="161"/>
      <c r="C158" s="161"/>
      <c r="D158" s="161"/>
      <c r="E158" s="161"/>
      <c r="F158" s="365"/>
      <c r="G158" s="161"/>
      <c r="H158" s="161"/>
      <c r="I158" s="161"/>
      <c r="J158" s="822"/>
      <c r="K158" s="822"/>
      <c r="L158" s="822"/>
      <c r="M158" s="659"/>
      <c r="N158" s="358"/>
      <c r="O158" s="358"/>
      <c r="P158" s="358"/>
      <c r="Q158" s="358"/>
      <c r="R158" s="358"/>
      <c r="S158" s="358"/>
      <c r="T158" s="358"/>
      <c r="U158" s="358"/>
      <c r="V158" s="161"/>
      <c r="W158" s="161"/>
      <c r="X158" s="161"/>
      <c r="Y158" s="161"/>
      <c r="Z158" s="161"/>
      <c r="AA158" s="161"/>
      <c r="AB158" s="161"/>
      <c r="AC158" s="161"/>
      <c r="AD158" s="161"/>
      <c r="AE158" s="161"/>
      <c r="AF158" s="161"/>
      <c r="AG158" s="161"/>
      <c r="AH158" s="161"/>
      <c r="AI158" s="161"/>
      <c r="AJ158" s="161"/>
      <c r="AK158" s="161"/>
      <c r="AL158" s="161"/>
      <c r="AM158" s="161"/>
      <c r="AN158" s="161"/>
    </row>
    <row r="159" spans="1:40">
      <c r="A159" s="161"/>
      <c r="B159" s="161"/>
      <c r="C159" s="161"/>
      <c r="D159" s="161"/>
      <c r="E159" s="161"/>
      <c r="F159" s="365"/>
      <c r="G159" s="161"/>
      <c r="H159" s="161"/>
      <c r="I159" s="161"/>
      <c r="J159" s="822"/>
      <c r="K159" s="822"/>
      <c r="L159" s="822"/>
      <c r="M159" s="659"/>
      <c r="N159" s="358"/>
      <c r="O159" s="358"/>
      <c r="P159" s="358"/>
      <c r="Q159" s="358"/>
      <c r="R159" s="358"/>
      <c r="S159" s="358"/>
      <c r="T159" s="358"/>
      <c r="U159" s="358"/>
      <c r="V159" s="161"/>
      <c r="W159" s="161"/>
      <c r="X159" s="161"/>
      <c r="Y159" s="161"/>
      <c r="Z159" s="161"/>
      <c r="AA159" s="161"/>
      <c r="AB159" s="161"/>
      <c r="AC159" s="161"/>
      <c r="AD159" s="161"/>
      <c r="AE159" s="161"/>
      <c r="AF159" s="161"/>
      <c r="AG159" s="161"/>
      <c r="AH159" s="161"/>
      <c r="AI159" s="161"/>
      <c r="AJ159" s="161"/>
      <c r="AK159" s="161"/>
      <c r="AL159" s="161"/>
      <c r="AM159" s="161"/>
      <c r="AN159" s="161"/>
    </row>
    <row r="160" spans="1:40">
      <c r="A160" s="161"/>
      <c r="B160" s="161"/>
      <c r="C160" s="161"/>
      <c r="D160" s="161"/>
      <c r="E160" s="161"/>
      <c r="F160" s="365"/>
      <c r="G160" s="161"/>
      <c r="H160" s="161"/>
      <c r="I160" s="161"/>
      <c r="J160" s="822"/>
      <c r="K160" s="822"/>
      <c r="L160" s="822"/>
      <c r="M160" s="659"/>
      <c r="N160" s="358"/>
      <c r="O160" s="358"/>
      <c r="P160" s="358"/>
      <c r="Q160" s="358"/>
      <c r="R160" s="358"/>
      <c r="S160" s="358"/>
      <c r="T160" s="358"/>
      <c r="U160" s="358"/>
      <c r="V160" s="161"/>
      <c r="W160" s="161"/>
      <c r="X160" s="161"/>
      <c r="Y160" s="161"/>
      <c r="Z160" s="161"/>
      <c r="AA160" s="161"/>
      <c r="AB160" s="161"/>
      <c r="AC160" s="161"/>
      <c r="AD160" s="161"/>
      <c r="AE160" s="161"/>
      <c r="AF160" s="161"/>
      <c r="AG160" s="161"/>
      <c r="AH160" s="161"/>
      <c r="AI160" s="161"/>
      <c r="AJ160" s="161"/>
      <c r="AK160" s="161"/>
      <c r="AL160" s="161"/>
      <c r="AM160" s="161"/>
      <c r="AN160" s="161"/>
    </row>
    <row r="161" spans="1:40">
      <c r="A161" s="161"/>
      <c r="B161" s="161"/>
      <c r="C161" s="161"/>
      <c r="D161" s="161"/>
      <c r="E161" s="161"/>
      <c r="F161" s="365"/>
      <c r="G161" s="161"/>
      <c r="H161" s="161"/>
      <c r="I161" s="161"/>
      <c r="J161" s="822"/>
      <c r="K161" s="822"/>
      <c r="L161" s="822"/>
      <c r="M161" s="659"/>
      <c r="N161" s="358"/>
      <c r="O161" s="358"/>
      <c r="P161" s="358"/>
      <c r="Q161" s="358"/>
      <c r="R161" s="358"/>
      <c r="S161" s="358"/>
      <c r="T161" s="358"/>
      <c r="U161" s="358"/>
      <c r="V161" s="161"/>
      <c r="W161" s="161"/>
      <c r="X161" s="161"/>
      <c r="Y161" s="161"/>
      <c r="Z161" s="161"/>
      <c r="AA161" s="161"/>
      <c r="AB161" s="161"/>
      <c r="AC161" s="161"/>
      <c r="AD161" s="161"/>
      <c r="AE161" s="161"/>
      <c r="AF161" s="161"/>
      <c r="AG161" s="161"/>
      <c r="AH161" s="161"/>
      <c r="AI161" s="161"/>
      <c r="AJ161" s="161"/>
      <c r="AK161" s="161"/>
      <c r="AL161" s="161"/>
      <c r="AM161" s="161"/>
      <c r="AN161" s="161"/>
    </row>
    <row r="162" spans="1:40">
      <c r="A162" s="161"/>
      <c r="B162" s="161"/>
      <c r="C162" s="161"/>
      <c r="D162" s="161"/>
      <c r="E162" s="161"/>
      <c r="F162" s="365"/>
      <c r="G162" s="161"/>
      <c r="H162" s="161"/>
      <c r="I162" s="161"/>
      <c r="J162" s="822"/>
      <c r="K162" s="822"/>
      <c r="L162" s="822"/>
      <c r="M162" s="659"/>
      <c r="N162" s="358"/>
      <c r="O162" s="358"/>
      <c r="P162" s="358"/>
      <c r="Q162" s="358"/>
      <c r="R162" s="358"/>
      <c r="S162" s="358"/>
      <c r="T162" s="358"/>
      <c r="U162" s="358"/>
      <c r="V162" s="161"/>
      <c r="W162" s="161"/>
      <c r="X162" s="161"/>
      <c r="Y162" s="161"/>
      <c r="Z162" s="161"/>
      <c r="AA162" s="161"/>
      <c r="AB162" s="161"/>
      <c r="AC162" s="161"/>
      <c r="AD162" s="161"/>
      <c r="AE162" s="161"/>
      <c r="AF162" s="161"/>
      <c r="AG162" s="161"/>
      <c r="AH162" s="161"/>
      <c r="AI162" s="161"/>
      <c r="AJ162" s="161"/>
      <c r="AK162" s="161"/>
      <c r="AL162" s="161"/>
      <c r="AM162" s="161"/>
      <c r="AN162" s="161"/>
    </row>
    <row r="163" spans="1:40">
      <c r="A163" s="161"/>
      <c r="B163" s="161"/>
      <c r="C163" s="161"/>
      <c r="D163" s="161"/>
      <c r="E163" s="161"/>
      <c r="F163" s="365"/>
      <c r="G163" s="161"/>
      <c r="H163" s="161"/>
      <c r="I163" s="161"/>
      <c r="J163" s="822"/>
      <c r="K163" s="822"/>
      <c r="L163" s="822"/>
      <c r="M163" s="659"/>
      <c r="N163" s="358"/>
      <c r="O163" s="358"/>
      <c r="P163" s="358"/>
      <c r="Q163" s="358"/>
      <c r="R163" s="358"/>
      <c r="S163" s="358"/>
      <c r="T163" s="358"/>
      <c r="U163" s="358"/>
      <c r="V163" s="161"/>
      <c r="W163" s="161"/>
      <c r="X163" s="161"/>
      <c r="Y163" s="161"/>
      <c r="Z163" s="161"/>
      <c r="AA163" s="161"/>
      <c r="AB163" s="161"/>
      <c r="AC163" s="161"/>
      <c r="AD163" s="161"/>
      <c r="AE163" s="161"/>
      <c r="AF163" s="161"/>
      <c r="AG163" s="161"/>
      <c r="AH163" s="161"/>
      <c r="AI163" s="161"/>
      <c r="AJ163" s="161"/>
      <c r="AK163" s="161"/>
      <c r="AL163" s="161"/>
      <c r="AM163" s="161"/>
      <c r="AN163" s="161"/>
    </row>
    <row r="164" spans="1:40">
      <c r="A164" s="161"/>
      <c r="B164" s="161"/>
      <c r="C164" s="161"/>
      <c r="D164" s="161"/>
      <c r="E164" s="161"/>
      <c r="F164" s="365"/>
      <c r="G164" s="161"/>
      <c r="H164" s="161"/>
      <c r="I164" s="161"/>
      <c r="J164" s="822"/>
      <c r="K164" s="822"/>
      <c r="L164" s="822"/>
      <c r="M164" s="659"/>
      <c r="N164" s="358"/>
      <c r="O164" s="358"/>
      <c r="P164" s="358"/>
      <c r="Q164" s="358"/>
      <c r="R164" s="358"/>
      <c r="S164" s="358"/>
      <c r="T164" s="358"/>
      <c r="U164" s="358"/>
      <c r="V164" s="161"/>
      <c r="W164" s="161"/>
      <c r="X164" s="161"/>
      <c r="Y164" s="161"/>
      <c r="Z164" s="161"/>
      <c r="AA164" s="161"/>
      <c r="AB164" s="161"/>
      <c r="AC164" s="161"/>
      <c r="AD164" s="161"/>
      <c r="AE164" s="161"/>
      <c r="AF164" s="161"/>
      <c r="AG164" s="161"/>
      <c r="AH164" s="161"/>
      <c r="AI164" s="161"/>
      <c r="AJ164" s="161"/>
      <c r="AK164" s="161"/>
      <c r="AL164" s="161"/>
      <c r="AM164" s="161"/>
      <c r="AN164" s="161"/>
    </row>
    <row r="165" spans="1:40">
      <c r="A165" s="161"/>
      <c r="B165" s="161"/>
      <c r="C165" s="161"/>
      <c r="D165" s="161"/>
      <c r="E165" s="161"/>
      <c r="F165" s="365"/>
      <c r="G165" s="161"/>
      <c r="H165" s="161"/>
      <c r="I165" s="161"/>
      <c r="J165" s="822"/>
      <c r="K165" s="822"/>
      <c r="L165" s="822"/>
      <c r="M165" s="659"/>
      <c r="N165" s="358"/>
      <c r="O165" s="358"/>
      <c r="P165" s="358"/>
      <c r="Q165" s="358"/>
      <c r="R165" s="358"/>
      <c r="S165" s="358"/>
      <c r="T165" s="358"/>
      <c r="U165" s="358"/>
      <c r="V165" s="161"/>
      <c r="W165" s="161"/>
      <c r="X165" s="161"/>
      <c r="Y165" s="161"/>
      <c r="Z165" s="161"/>
      <c r="AA165" s="161"/>
      <c r="AB165" s="161"/>
      <c r="AC165" s="161"/>
      <c r="AD165" s="161"/>
      <c r="AE165" s="161"/>
      <c r="AF165" s="161"/>
      <c r="AG165" s="161"/>
      <c r="AH165" s="161"/>
      <c r="AI165" s="161"/>
      <c r="AJ165" s="161"/>
      <c r="AK165" s="161"/>
      <c r="AL165" s="161"/>
      <c r="AM165" s="161"/>
      <c r="AN165" s="161"/>
    </row>
    <row r="166" spans="1:40">
      <c r="A166" s="161"/>
      <c r="B166" s="161"/>
      <c r="C166" s="161"/>
      <c r="D166" s="161"/>
      <c r="E166" s="161"/>
      <c r="F166" s="365"/>
      <c r="G166" s="161"/>
      <c r="H166" s="161"/>
      <c r="I166" s="161"/>
      <c r="J166" s="822"/>
      <c r="K166" s="822"/>
      <c r="L166" s="822"/>
      <c r="M166" s="659"/>
      <c r="N166" s="358"/>
      <c r="O166" s="358"/>
      <c r="P166" s="358"/>
      <c r="Q166" s="358"/>
      <c r="R166" s="358"/>
      <c r="S166" s="358"/>
      <c r="T166" s="358"/>
      <c r="U166" s="358"/>
      <c r="V166" s="161"/>
      <c r="W166" s="161"/>
      <c r="X166" s="161"/>
      <c r="Y166" s="161"/>
      <c r="Z166" s="161"/>
      <c r="AA166" s="161"/>
      <c r="AB166" s="161"/>
      <c r="AC166" s="161"/>
      <c r="AD166" s="161"/>
      <c r="AE166" s="161"/>
      <c r="AF166" s="161"/>
      <c r="AG166" s="161"/>
      <c r="AH166" s="161"/>
      <c r="AI166" s="161"/>
      <c r="AJ166" s="161"/>
      <c r="AK166" s="161"/>
      <c r="AL166" s="161"/>
      <c r="AM166" s="161"/>
      <c r="AN166" s="161"/>
    </row>
    <row r="167" spans="1:40">
      <c r="A167" s="161"/>
      <c r="B167" s="161"/>
      <c r="C167" s="161"/>
      <c r="D167" s="161"/>
      <c r="E167" s="161"/>
      <c r="F167" s="365"/>
      <c r="G167" s="161"/>
      <c r="H167" s="161"/>
      <c r="I167" s="161"/>
      <c r="J167" s="822"/>
      <c r="K167" s="822"/>
      <c r="L167" s="822"/>
      <c r="M167" s="659"/>
      <c r="N167" s="358"/>
      <c r="O167" s="358"/>
      <c r="P167" s="358"/>
      <c r="Q167" s="358"/>
      <c r="R167" s="358"/>
      <c r="S167" s="358"/>
      <c r="T167" s="358"/>
      <c r="U167" s="358"/>
      <c r="V167" s="161"/>
      <c r="W167" s="161"/>
      <c r="X167" s="161"/>
      <c r="Y167" s="161"/>
      <c r="Z167" s="161"/>
      <c r="AA167" s="161"/>
      <c r="AB167" s="161"/>
      <c r="AC167" s="161"/>
      <c r="AD167" s="161"/>
      <c r="AE167" s="161"/>
      <c r="AF167" s="161"/>
      <c r="AG167" s="161"/>
      <c r="AH167" s="161"/>
      <c r="AI167" s="161"/>
      <c r="AJ167" s="161"/>
      <c r="AK167" s="161"/>
      <c r="AL167" s="161"/>
      <c r="AM167" s="161"/>
      <c r="AN167" s="161"/>
    </row>
    <row r="168" spans="1:40">
      <c r="A168" s="161"/>
      <c r="B168" s="161"/>
      <c r="C168" s="161"/>
      <c r="D168" s="161"/>
      <c r="E168" s="161"/>
      <c r="F168" s="365"/>
      <c r="G168" s="161"/>
      <c r="H168" s="161"/>
      <c r="I168" s="161"/>
      <c r="J168" s="822"/>
      <c r="K168" s="822"/>
      <c r="L168" s="822"/>
      <c r="M168" s="659"/>
      <c r="N168" s="358"/>
      <c r="O168" s="358"/>
      <c r="P168" s="358"/>
      <c r="Q168" s="358"/>
      <c r="R168" s="358"/>
      <c r="S168" s="358"/>
      <c r="T168" s="358"/>
      <c r="U168" s="358"/>
      <c r="V168" s="161"/>
      <c r="W168" s="161"/>
      <c r="X168" s="161"/>
      <c r="Y168" s="161"/>
      <c r="Z168" s="161"/>
      <c r="AA168" s="161"/>
      <c r="AB168" s="161"/>
      <c r="AC168" s="161"/>
      <c r="AD168" s="161"/>
      <c r="AE168" s="161"/>
      <c r="AF168" s="161"/>
      <c r="AG168" s="161"/>
      <c r="AH168" s="161"/>
      <c r="AI168" s="161"/>
      <c r="AJ168" s="161"/>
      <c r="AK168" s="161"/>
      <c r="AL168" s="161"/>
      <c r="AM168" s="161"/>
      <c r="AN168" s="161"/>
    </row>
    <row r="169" spans="1:40">
      <c r="A169" s="161"/>
      <c r="B169" s="161"/>
      <c r="C169" s="161"/>
      <c r="D169" s="161"/>
      <c r="E169" s="161"/>
      <c r="F169" s="365"/>
      <c r="G169" s="161"/>
      <c r="H169" s="161"/>
      <c r="I169" s="161"/>
      <c r="J169" s="822"/>
      <c r="K169" s="822"/>
      <c r="L169" s="822"/>
      <c r="M169" s="659"/>
      <c r="N169" s="358"/>
      <c r="O169" s="358"/>
      <c r="P169" s="358"/>
      <c r="Q169" s="358"/>
      <c r="R169" s="358"/>
      <c r="S169" s="358"/>
      <c r="T169" s="358"/>
      <c r="U169" s="358"/>
      <c r="V169" s="161"/>
      <c r="W169" s="161"/>
      <c r="X169" s="161"/>
      <c r="Y169" s="161"/>
      <c r="Z169" s="161"/>
      <c r="AA169" s="161"/>
      <c r="AB169" s="161"/>
      <c r="AC169" s="161"/>
      <c r="AD169" s="161"/>
      <c r="AE169" s="161"/>
      <c r="AF169" s="161"/>
      <c r="AG169" s="161"/>
      <c r="AH169" s="161"/>
      <c r="AI169" s="161"/>
      <c r="AJ169" s="161"/>
      <c r="AK169" s="161"/>
      <c r="AL169" s="161"/>
      <c r="AM169" s="161"/>
      <c r="AN169" s="161"/>
    </row>
    <row r="170" spans="1:40">
      <c r="A170" s="161"/>
      <c r="B170" s="161"/>
      <c r="C170" s="161"/>
      <c r="D170" s="161"/>
      <c r="E170" s="161"/>
      <c r="F170" s="365"/>
      <c r="G170" s="161"/>
      <c r="H170" s="161"/>
      <c r="I170" s="161"/>
      <c r="J170" s="822"/>
      <c r="K170" s="822"/>
      <c r="L170" s="822"/>
      <c r="M170" s="659"/>
      <c r="N170" s="358"/>
      <c r="O170" s="358"/>
      <c r="P170" s="358"/>
      <c r="Q170" s="358"/>
      <c r="R170" s="358"/>
      <c r="S170" s="358"/>
      <c r="T170" s="358"/>
      <c r="U170" s="358"/>
      <c r="V170" s="161"/>
      <c r="W170" s="161"/>
      <c r="X170" s="161"/>
      <c r="Y170" s="161"/>
      <c r="Z170" s="161"/>
      <c r="AA170" s="161"/>
      <c r="AB170" s="161"/>
      <c r="AC170" s="161"/>
      <c r="AD170" s="161"/>
      <c r="AE170" s="161"/>
      <c r="AF170" s="161"/>
      <c r="AG170" s="161"/>
      <c r="AH170" s="161"/>
      <c r="AI170" s="161"/>
      <c r="AJ170" s="161"/>
      <c r="AK170" s="161"/>
      <c r="AL170" s="161"/>
      <c r="AM170" s="161"/>
      <c r="AN170" s="161"/>
    </row>
    <row r="171" spans="1:40">
      <c r="A171" s="161"/>
      <c r="B171" s="161"/>
      <c r="C171" s="161"/>
      <c r="D171" s="161"/>
      <c r="E171" s="161"/>
      <c r="F171" s="361"/>
      <c r="G171" s="161"/>
      <c r="H171" s="161"/>
      <c r="I171" s="161"/>
      <c r="J171" s="822"/>
      <c r="K171" s="822"/>
      <c r="L171" s="822"/>
      <c r="M171" s="659"/>
      <c r="N171" s="358"/>
      <c r="O171" s="358"/>
      <c r="P171" s="358"/>
      <c r="Q171" s="358"/>
      <c r="R171" s="358"/>
      <c r="S171" s="358"/>
      <c r="T171" s="358"/>
      <c r="U171" s="358"/>
      <c r="V171" s="161"/>
      <c r="W171" s="161"/>
      <c r="X171" s="161"/>
      <c r="Y171" s="161"/>
      <c r="Z171" s="161"/>
      <c r="AA171" s="161"/>
      <c r="AB171" s="161"/>
      <c r="AC171" s="161"/>
      <c r="AD171" s="161"/>
      <c r="AE171" s="161"/>
      <c r="AF171" s="161"/>
      <c r="AG171" s="161"/>
      <c r="AH171" s="161"/>
      <c r="AI171" s="161"/>
      <c r="AJ171" s="161"/>
      <c r="AK171" s="161"/>
      <c r="AL171" s="161"/>
      <c r="AM171" s="161"/>
      <c r="AN171" s="161"/>
    </row>
    <row r="172" spans="1:40">
      <c r="A172" s="161"/>
      <c r="B172" s="161"/>
      <c r="C172" s="161"/>
      <c r="D172" s="161"/>
      <c r="E172" s="161"/>
      <c r="F172" s="361"/>
      <c r="G172" s="161"/>
      <c r="H172" s="161"/>
      <c r="I172" s="161"/>
      <c r="J172" s="822"/>
      <c r="K172" s="822"/>
      <c r="L172" s="822"/>
      <c r="M172" s="659"/>
      <c r="N172" s="358"/>
      <c r="O172" s="358"/>
      <c r="P172" s="358"/>
      <c r="Q172" s="358"/>
      <c r="R172" s="358"/>
      <c r="S172" s="358"/>
      <c r="T172" s="358"/>
      <c r="U172" s="358"/>
      <c r="V172" s="161"/>
      <c r="W172" s="161"/>
      <c r="X172" s="161"/>
      <c r="Y172" s="161"/>
      <c r="Z172" s="161"/>
      <c r="AA172" s="161"/>
      <c r="AB172" s="161"/>
      <c r="AC172" s="161"/>
      <c r="AD172" s="161"/>
      <c r="AE172" s="161"/>
      <c r="AF172" s="161"/>
      <c r="AG172" s="161"/>
      <c r="AH172" s="161"/>
      <c r="AI172" s="161"/>
      <c r="AJ172" s="161"/>
      <c r="AK172" s="161"/>
      <c r="AL172" s="161"/>
      <c r="AM172" s="161"/>
      <c r="AN172" s="161"/>
    </row>
    <row r="173" spans="1:40">
      <c r="A173" s="161"/>
      <c r="B173" s="161"/>
      <c r="C173" s="161"/>
      <c r="D173" s="161"/>
      <c r="E173" s="161"/>
      <c r="F173" s="361"/>
      <c r="G173" s="161"/>
      <c r="H173" s="161"/>
      <c r="I173" s="161"/>
      <c r="J173" s="822"/>
      <c r="K173" s="822"/>
      <c r="L173" s="822"/>
      <c r="M173" s="659"/>
      <c r="N173" s="358"/>
      <c r="O173" s="358"/>
      <c r="P173" s="358"/>
      <c r="Q173" s="358"/>
      <c r="R173" s="358"/>
      <c r="S173" s="358"/>
      <c r="T173" s="358"/>
      <c r="U173" s="358"/>
      <c r="V173" s="161"/>
      <c r="W173" s="161"/>
      <c r="X173" s="161"/>
      <c r="Y173" s="161"/>
      <c r="Z173" s="161"/>
      <c r="AA173" s="161"/>
      <c r="AB173" s="161"/>
      <c r="AC173" s="161"/>
      <c r="AD173" s="161"/>
      <c r="AE173" s="161"/>
      <c r="AF173" s="161"/>
      <c r="AG173" s="161"/>
      <c r="AH173" s="161"/>
      <c r="AI173" s="161"/>
      <c r="AJ173" s="161"/>
      <c r="AK173" s="161"/>
      <c r="AL173" s="161"/>
      <c r="AM173" s="161"/>
      <c r="AN173" s="161"/>
    </row>
    <row r="174" spans="1:40">
      <c r="A174" s="161"/>
      <c r="B174" s="161"/>
      <c r="C174" s="161"/>
      <c r="D174" s="161"/>
      <c r="E174" s="161"/>
      <c r="F174" s="361"/>
      <c r="G174" s="161"/>
      <c r="H174" s="161"/>
      <c r="I174" s="161"/>
      <c r="J174" s="822"/>
      <c r="K174" s="822"/>
      <c r="L174" s="822"/>
      <c r="M174" s="659"/>
      <c r="N174" s="358"/>
      <c r="O174" s="358"/>
      <c r="P174" s="358"/>
      <c r="Q174" s="358"/>
      <c r="R174" s="358"/>
      <c r="S174" s="358"/>
      <c r="T174" s="358"/>
      <c r="U174" s="358"/>
      <c r="V174" s="161"/>
      <c r="W174" s="161"/>
      <c r="X174" s="161"/>
      <c r="Y174" s="161"/>
      <c r="Z174" s="161"/>
      <c r="AA174" s="161"/>
      <c r="AB174" s="161"/>
      <c r="AC174" s="161"/>
      <c r="AD174" s="161"/>
      <c r="AE174" s="161"/>
      <c r="AF174" s="161"/>
      <c r="AG174" s="161"/>
      <c r="AH174" s="161"/>
      <c r="AI174" s="161"/>
      <c r="AJ174" s="161"/>
      <c r="AK174" s="161"/>
      <c r="AL174" s="161"/>
      <c r="AM174" s="161"/>
      <c r="AN174" s="161"/>
    </row>
    <row r="175" spans="1:40">
      <c r="A175" s="161"/>
      <c r="B175" s="161"/>
      <c r="C175" s="161"/>
      <c r="D175" s="161"/>
      <c r="E175" s="161"/>
      <c r="F175" s="361"/>
      <c r="G175" s="161"/>
      <c r="H175" s="161"/>
      <c r="I175" s="161"/>
      <c r="J175" s="822"/>
      <c r="K175" s="822"/>
      <c r="L175" s="822"/>
      <c r="M175" s="659"/>
      <c r="N175" s="358"/>
      <c r="O175" s="358"/>
      <c r="P175" s="358"/>
      <c r="Q175" s="358"/>
      <c r="R175" s="358"/>
      <c r="S175" s="358"/>
      <c r="T175" s="358"/>
      <c r="U175" s="358"/>
      <c r="V175" s="161"/>
      <c r="W175" s="161"/>
      <c r="X175" s="161"/>
      <c r="Y175" s="161"/>
      <c r="Z175" s="161"/>
      <c r="AA175" s="161"/>
      <c r="AB175" s="161"/>
      <c r="AC175" s="161"/>
      <c r="AD175" s="161"/>
      <c r="AE175" s="161"/>
      <c r="AF175" s="161"/>
      <c r="AG175" s="161"/>
      <c r="AH175" s="161"/>
      <c r="AI175" s="161"/>
      <c r="AJ175" s="161"/>
      <c r="AK175" s="161"/>
      <c r="AL175" s="161"/>
      <c r="AM175" s="161"/>
      <c r="AN175" s="161"/>
    </row>
    <row r="176" spans="1:40">
      <c r="A176" s="161"/>
      <c r="B176" s="161"/>
      <c r="C176" s="161"/>
      <c r="D176" s="161"/>
      <c r="E176" s="161"/>
      <c r="F176" s="361"/>
      <c r="G176" s="161"/>
      <c r="H176" s="161"/>
      <c r="I176" s="161"/>
      <c r="J176" s="822"/>
      <c r="K176" s="822"/>
      <c r="L176" s="822"/>
      <c r="M176" s="659"/>
      <c r="N176" s="358"/>
      <c r="O176" s="358"/>
      <c r="P176" s="358"/>
      <c r="Q176" s="358"/>
      <c r="R176" s="358"/>
      <c r="S176" s="358"/>
      <c r="T176" s="358"/>
      <c r="U176" s="358"/>
      <c r="V176" s="161"/>
      <c r="W176" s="161"/>
      <c r="X176" s="161"/>
      <c r="Y176" s="161"/>
      <c r="Z176" s="161"/>
      <c r="AA176" s="161"/>
      <c r="AB176" s="161"/>
      <c r="AC176" s="161"/>
      <c r="AD176" s="161"/>
      <c r="AE176" s="161"/>
      <c r="AF176" s="161"/>
      <c r="AG176" s="161"/>
      <c r="AH176" s="161"/>
      <c r="AI176" s="161"/>
      <c r="AJ176" s="161"/>
      <c r="AK176" s="161"/>
      <c r="AL176" s="161"/>
      <c r="AM176" s="161"/>
      <c r="AN176" s="161"/>
    </row>
    <row r="177" spans="1:40">
      <c r="A177" s="161"/>
      <c r="B177" s="161"/>
      <c r="C177" s="161"/>
      <c r="D177" s="161"/>
      <c r="E177" s="161"/>
      <c r="F177" s="361"/>
      <c r="G177" s="161"/>
      <c r="H177" s="161"/>
      <c r="I177" s="161"/>
      <c r="J177" s="822"/>
      <c r="K177" s="822"/>
      <c r="L177" s="822"/>
      <c r="M177" s="659"/>
      <c r="N177" s="358"/>
      <c r="O177" s="358"/>
      <c r="P177" s="358"/>
      <c r="Q177" s="358"/>
      <c r="R177" s="358"/>
      <c r="S177" s="358"/>
      <c r="T177" s="358"/>
      <c r="U177" s="358"/>
      <c r="V177" s="161"/>
      <c r="W177" s="161"/>
      <c r="X177" s="161"/>
      <c r="Y177" s="161"/>
      <c r="Z177" s="161"/>
      <c r="AA177" s="161"/>
      <c r="AB177" s="161"/>
      <c r="AC177" s="161"/>
      <c r="AD177" s="161"/>
      <c r="AE177" s="161"/>
      <c r="AF177" s="161"/>
      <c r="AG177" s="161"/>
      <c r="AH177" s="161"/>
      <c r="AI177" s="161"/>
      <c r="AJ177" s="161"/>
      <c r="AK177" s="161"/>
      <c r="AL177" s="161"/>
      <c r="AM177" s="161"/>
      <c r="AN177" s="161"/>
    </row>
    <row r="178" spans="1:40">
      <c r="A178" s="161"/>
      <c r="B178" s="161"/>
      <c r="C178" s="161"/>
      <c r="D178" s="161"/>
      <c r="E178" s="161"/>
      <c r="F178" s="361"/>
      <c r="G178" s="161"/>
      <c r="H178" s="161"/>
      <c r="I178" s="161"/>
      <c r="J178" s="822"/>
      <c r="K178" s="822"/>
      <c r="L178" s="822"/>
      <c r="M178" s="659"/>
      <c r="N178" s="358"/>
      <c r="O178" s="358"/>
      <c r="P178" s="358"/>
      <c r="Q178" s="358"/>
      <c r="R178" s="358"/>
      <c r="S178" s="358"/>
      <c r="T178" s="358"/>
      <c r="U178" s="358"/>
      <c r="V178" s="161"/>
      <c r="W178" s="161"/>
      <c r="X178" s="161"/>
      <c r="Y178" s="161"/>
      <c r="Z178" s="161"/>
      <c r="AA178" s="161"/>
      <c r="AB178" s="161"/>
      <c r="AC178" s="161"/>
      <c r="AD178" s="161"/>
      <c r="AE178" s="161"/>
      <c r="AF178" s="161"/>
      <c r="AG178" s="161"/>
      <c r="AH178" s="161"/>
      <c r="AI178" s="161"/>
      <c r="AJ178" s="161"/>
      <c r="AK178" s="161"/>
      <c r="AL178" s="161"/>
      <c r="AM178" s="161"/>
      <c r="AN178" s="161"/>
    </row>
    <row r="179" spans="1:40">
      <c r="A179" s="161"/>
      <c r="B179" s="161"/>
      <c r="C179" s="161"/>
      <c r="D179" s="161"/>
      <c r="E179" s="161"/>
      <c r="F179" s="361"/>
      <c r="G179" s="161"/>
      <c r="H179" s="161"/>
      <c r="I179" s="161"/>
      <c r="J179" s="822"/>
      <c r="K179" s="822"/>
      <c r="L179" s="822"/>
      <c r="M179" s="659"/>
      <c r="N179" s="358"/>
      <c r="O179" s="358"/>
      <c r="P179" s="358"/>
      <c r="Q179" s="358"/>
      <c r="R179" s="358"/>
      <c r="S179" s="358"/>
      <c r="T179" s="358"/>
      <c r="U179" s="358"/>
      <c r="V179" s="161"/>
      <c r="W179" s="161"/>
      <c r="X179" s="161"/>
      <c r="Y179" s="161"/>
      <c r="Z179" s="161"/>
      <c r="AA179" s="161"/>
      <c r="AB179" s="161"/>
      <c r="AC179" s="161"/>
      <c r="AD179" s="161"/>
      <c r="AE179" s="161"/>
      <c r="AF179" s="161"/>
      <c r="AG179" s="161"/>
      <c r="AH179" s="161"/>
      <c r="AI179" s="161"/>
      <c r="AJ179" s="161"/>
      <c r="AK179" s="161"/>
      <c r="AL179" s="161"/>
      <c r="AM179" s="161"/>
      <c r="AN179" s="161"/>
    </row>
    <row r="180" spans="1:40">
      <c r="A180" s="161"/>
      <c r="B180" s="161"/>
      <c r="C180" s="161"/>
      <c r="D180" s="161"/>
      <c r="E180" s="161"/>
      <c r="F180" s="361"/>
      <c r="G180" s="161"/>
      <c r="H180" s="161"/>
      <c r="I180" s="161"/>
      <c r="J180" s="822"/>
      <c r="K180" s="822"/>
      <c r="L180" s="822"/>
      <c r="M180" s="659"/>
      <c r="N180" s="358"/>
      <c r="O180" s="358"/>
      <c r="P180" s="358"/>
      <c r="Q180" s="358"/>
      <c r="R180" s="358"/>
      <c r="S180" s="358"/>
      <c r="T180" s="358"/>
      <c r="U180" s="358"/>
      <c r="V180" s="161"/>
      <c r="W180" s="161"/>
      <c r="X180" s="161"/>
      <c r="Y180" s="161"/>
      <c r="Z180" s="161"/>
      <c r="AA180" s="161"/>
      <c r="AB180" s="161"/>
      <c r="AC180" s="161"/>
      <c r="AD180" s="161"/>
      <c r="AE180" s="161"/>
      <c r="AF180" s="161"/>
      <c r="AG180" s="161"/>
      <c r="AH180" s="161"/>
      <c r="AI180" s="161"/>
      <c r="AJ180" s="161"/>
      <c r="AK180" s="161"/>
      <c r="AL180" s="161"/>
      <c r="AM180" s="161"/>
      <c r="AN180" s="161"/>
    </row>
    <row r="181" spans="1:40">
      <c r="A181" s="161"/>
      <c r="B181" s="161"/>
      <c r="C181" s="161"/>
      <c r="D181" s="161"/>
      <c r="E181" s="161"/>
      <c r="F181" s="361"/>
      <c r="G181" s="161"/>
      <c r="H181" s="161"/>
      <c r="I181" s="161"/>
      <c r="J181" s="822"/>
      <c r="K181" s="822"/>
      <c r="L181" s="822"/>
      <c r="M181" s="659"/>
      <c r="N181" s="358"/>
      <c r="O181" s="358"/>
      <c r="P181" s="358"/>
      <c r="Q181" s="358"/>
      <c r="R181" s="358"/>
      <c r="S181" s="358"/>
      <c r="T181" s="358"/>
      <c r="U181" s="358"/>
      <c r="V181" s="161"/>
      <c r="W181" s="161"/>
      <c r="X181" s="161"/>
      <c r="Y181" s="161"/>
      <c r="Z181" s="161"/>
      <c r="AA181" s="161"/>
      <c r="AB181" s="161"/>
      <c r="AC181" s="161"/>
      <c r="AD181" s="161"/>
      <c r="AE181" s="161"/>
      <c r="AF181" s="161"/>
      <c r="AG181" s="161"/>
      <c r="AH181" s="161"/>
      <c r="AI181" s="161"/>
      <c r="AJ181" s="161"/>
      <c r="AK181" s="161"/>
      <c r="AL181" s="161"/>
      <c r="AM181" s="161"/>
      <c r="AN181" s="161"/>
    </row>
    <row r="182" spans="1:40">
      <c r="A182" s="161"/>
      <c r="B182" s="161"/>
      <c r="C182" s="161"/>
      <c r="D182" s="161"/>
      <c r="E182" s="161"/>
      <c r="F182" s="361"/>
      <c r="G182" s="161"/>
      <c r="H182" s="161"/>
      <c r="I182" s="161"/>
      <c r="J182" s="822"/>
      <c r="K182" s="822"/>
      <c r="L182" s="822"/>
      <c r="M182" s="659"/>
      <c r="N182" s="358"/>
      <c r="O182" s="358"/>
      <c r="P182" s="358"/>
      <c r="Q182" s="358"/>
      <c r="R182" s="358"/>
      <c r="S182" s="358"/>
      <c r="T182" s="358"/>
      <c r="U182" s="358"/>
      <c r="V182" s="161"/>
      <c r="W182" s="161"/>
      <c r="X182" s="161"/>
      <c r="Y182" s="161"/>
      <c r="Z182" s="161"/>
      <c r="AA182" s="161"/>
      <c r="AB182" s="161"/>
      <c r="AC182" s="161"/>
      <c r="AD182" s="161"/>
      <c r="AE182" s="161"/>
      <c r="AF182" s="161"/>
      <c r="AG182" s="161"/>
      <c r="AH182" s="161"/>
      <c r="AI182" s="161"/>
      <c r="AJ182" s="161"/>
      <c r="AK182" s="161"/>
      <c r="AL182" s="161"/>
      <c r="AM182" s="161"/>
      <c r="AN182" s="161"/>
    </row>
    <row r="183" spans="1:40">
      <c r="A183" s="161"/>
      <c r="B183" s="161"/>
      <c r="C183" s="161"/>
      <c r="D183" s="161"/>
      <c r="E183" s="161"/>
      <c r="F183" s="361"/>
      <c r="G183" s="161"/>
      <c r="H183" s="161"/>
      <c r="I183" s="161"/>
      <c r="J183" s="822"/>
      <c r="K183" s="822"/>
      <c r="L183" s="822"/>
      <c r="M183" s="659"/>
      <c r="N183" s="358"/>
      <c r="O183" s="358"/>
      <c r="P183" s="358"/>
      <c r="Q183" s="358"/>
      <c r="R183" s="358"/>
      <c r="S183" s="358"/>
      <c r="T183" s="358"/>
      <c r="U183" s="358"/>
      <c r="V183" s="161"/>
      <c r="W183" s="161"/>
      <c r="X183" s="161"/>
      <c r="Y183" s="161"/>
      <c r="Z183" s="161"/>
      <c r="AA183" s="161"/>
      <c r="AB183" s="161"/>
      <c r="AC183" s="161"/>
      <c r="AD183" s="161"/>
      <c r="AE183" s="161"/>
      <c r="AF183" s="161"/>
      <c r="AG183" s="161"/>
      <c r="AH183" s="161"/>
      <c r="AI183" s="161"/>
      <c r="AJ183" s="161"/>
      <c r="AK183" s="161"/>
      <c r="AL183" s="161"/>
      <c r="AM183" s="161"/>
      <c r="AN183" s="161"/>
    </row>
    <row r="184" spans="1:40">
      <c r="A184" s="161"/>
      <c r="B184" s="161"/>
      <c r="C184" s="161"/>
      <c r="D184" s="161"/>
      <c r="E184" s="161"/>
      <c r="F184" s="361"/>
      <c r="G184" s="161"/>
      <c r="H184" s="161"/>
      <c r="I184" s="161"/>
      <c r="J184" s="822"/>
      <c r="K184" s="822"/>
      <c r="L184" s="822"/>
      <c r="M184" s="659"/>
      <c r="N184" s="358"/>
      <c r="O184" s="358"/>
      <c r="P184" s="358"/>
      <c r="Q184" s="358"/>
      <c r="R184" s="358"/>
      <c r="S184" s="358"/>
      <c r="T184" s="358"/>
      <c r="U184" s="358"/>
      <c r="V184" s="161"/>
      <c r="W184" s="161"/>
      <c r="X184" s="161"/>
      <c r="Y184" s="161"/>
      <c r="Z184" s="161"/>
      <c r="AA184" s="161"/>
      <c r="AB184" s="161"/>
      <c r="AC184" s="161"/>
      <c r="AD184" s="161"/>
      <c r="AE184" s="161"/>
      <c r="AF184" s="161"/>
      <c r="AG184" s="161"/>
      <c r="AH184" s="161"/>
      <c r="AI184" s="161"/>
      <c r="AJ184" s="161"/>
      <c r="AK184" s="161"/>
      <c r="AL184" s="161"/>
      <c r="AM184" s="161"/>
      <c r="AN184" s="161"/>
    </row>
    <row r="185" spans="1:40">
      <c r="A185" s="161"/>
      <c r="B185" s="161"/>
      <c r="C185" s="161"/>
      <c r="D185" s="161"/>
      <c r="E185" s="161"/>
      <c r="F185" s="361"/>
      <c r="G185" s="161"/>
      <c r="H185" s="161"/>
      <c r="I185" s="161"/>
      <c r="J185" s="822"/>
      <c r="K185" s="822"/>
      <c r="L185" s="822"/>
      <c r="M185" s="829"/>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row>
    <row r="186" spans="1:40">
      <c r="A186" s="161"/>
      <c r="B186" s="161"/>
      <c r="C186" s="161"/>
      <c r="D186" s="161"/>
      <c r="E186" s="161"/>
      <c r="F186" s="361"/>
      <c r="G186" s="161"/>
      <c r="H186" s="161"/>
      <c r="I186" s="161"/>
      <c r="J186" s="822"/>
      <c r="K186" s="822"/>
      <c r="L186" s="822"/>
      <c r="M186" s="829"/>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row>
    <row r="187" spans="1:40">
      <c r="A187" s="161"/>
      <c r="B187" s="161"/>
      <c r="C187" s="161"/>
      <c r="D187" s="161"/>
      <c r="E187" s="161"/>
      <c r="F187" s="361"/>
      <c r="G187" s="161"/>
      <c r="H187" s="161"/>
      <c r="I187" s="161"/>
      <c r="J187" s="822"/>
      <c r="K187" s="822"/>
      <c r="L187" s="822"/>
      <c r="M187" s="829"/>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row>
    <row r="188" spans="1:40">
      <c r="A188" s="161"/>
      <c r="B188" s="161"/>
      <c r="C188" s="161"/>
      <c r="D188" s="161"/>
      <c r="E188" s="161"/>
      <c r="F188" s="361"/>
      <c r="G188" s="161"/>
      <c r="H188" s="161"/>
      <c r="I188" s="161"/>
      <c r="J188" s="822"/>
      <c r="K188" s="822"/>
      <c r="L188" s="822"/>
      <c r="M188" s="829"/>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row>
    <row r="189" spans="1:40">
      <c r="A189" s="161"/>
      <c r="B189" s="161"/>
      <c r="C189" s="161"/>
      <c r="D189" s="161"/>
      <c r="E189" s="161"/>
      <c r="F189" s="361"/>
      <c r="G189" s="161"/>
      <c r="H189" s="161"/>
      <c r="I189" s="161"/>
      <c r="J189" s="822"/>
      <c r="K189" s="822"/>
      <c r="L189" s="822"/>
      <c r="M189" s="829"/>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row>
    <row r="190" spans="1:40">
      <c r="A190" s="161"/>
      <c r="B190" s="161"/>
      <c r="C190" s="161"/>
      <c r="D190" s="161"/>
      <c r="E190" s="161"/>
      <c r="F190" s="361"/>
      <c r="G190" s="161"/>
      <c r="H190" s="161"/>
      <c r="I190" s="161"/>
      <c r="J190" s="822"/>
      <c r="K190" s="822"/>
      <c r="L190" s="822"/>
      <c r="M190" s="829"/>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row>
    <row r="191" spans="1:40">
      <c r="A191" s="161"/>
      <c r="B191" s="161"/>
      <c r="C191" s="161"/>
      <c r="D191" s="161"/>
      <c r="E191" s="161"/>
      <c r="F191" s="361"/>
      <c r="G191" s="161"/>
      <c r="H191" s="161"/>
      <c r="I191" s="161"/>
      <c r="J191" s="822"/>
      <c r="K191" s="822"/>
      <c r="L191" s="822"/>
      <c r="M191" s="829"/>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row>
    <row r="192" spans="1:40">
      <c r="A192" s="161"/>
      <c r="B192" s="161"/>
      <c r="C192" s="161"/>
      <c r="D192" s="161"/>
      <c r="E192" s="161"/>
      <c r="F192" s="361"/>
      <c r="G192" s="161"/>
      <c r="H192" s="161"/>
      <c r="I192" s="161"/>
      <c r="J192" s="822"/>
      <c r="K192" s="822"/>
      <c r="L192" s="822"/>
      <c r="M192" s="829"/>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row>
    <row r="193" spans="1:40">
      <c r="A193" s="161"/>
      <c r="B193" s="161"/>
      <c r="C193" s="161"/>
      <c r="D193" s="161"/>
      <c r="E193" s="161"/>
      <c r="F193" s="361"/>
      <c r="G193" s="161"/>
      <c r="H193" s="161"/>
      <c r="I193" s="161"/>
      <c r="J193" s="822"/>
      <c r="K193" s="822"/>
      <c r="L193" s="822"/>
      <c r="M193" s="829"/>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row>
    <row r="194" spans="1:40">
      <c r="A194" s="161"/>
      <c r="B194" s="161"/>
      <c r="C194" s="161"/>
      <c r="D194" s="161"/>
      <c r="E194" s="161"/>
      <c r="F194" s="361"/>
      <c r="G194" s="161"/>
      <c r="H194" s="161"/>
      <c r="I194" s="161"/>
      <c r="J194" s="822"/>
      <c r="K194" s="822"/>
      <c r="L194" s="822"/>
      <c r="M194" s="829"/>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row>
    <row r="195" spans="1:40">
      <c r="A195" s="161"/>
      <c r="B195" s="161"/>
      <c r="C195" s="161"/>
      <c r="D195" s="161"/>
      <c r="E195" s="161"/>
      <c r="F195" s="361"/>
      <c r="G195" s="161"/>
      <c r="H195" s="161"/>
      <c r="I195" s="161"/>
      <c r="J195" s="822"/>
      <c r="K195" s="822"/>
      <c r="L195" s="822"/>
      <c r="M195" s="829"/>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row>
    <row r="196" spans="1:40">
      <c r="A196" s="161"/>
      <c r="B196" s="161"/>
      <c r="C196" s="161"/>
      <c r="D196" s="161"/>
      <c r="E196" s="161"/>
      <c r="F196" s="361"/>
      <c r="G196" s="161"/>
      <c r="H196" s="161"/>
      <c r="I196" s="161"/>
      <c r="J196" s="822"/>
      <c r="K196" s="822"/>
      <c r="L196" s="822"/>
      <c r="M196" s="829"/>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row>
    <row r="197" spans="1:40">
      <c r="A197" s="161"/>
      <c r="B197" s="161"/>
      <c r="C197" s="161"/>
      <c r="D197" s="161"/>
      <c r="E197" s="161"/>
      <c r="F197" s="361"/>
      <c r="G197" s="161"/>
      <c r="H197" s="161"/>
      <c r="I197" s="161"/>
      <c r="J197" s="822"/>
      <c r="K197" s="822"/>
      <c r="L197" s="822"/>
      <c r="M197" s="829"/>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row>
    <row r="198" spans="1:40">
      <c r="A198" s="161"/>
      <c r="B198" s="161"/>
      <c r="C198" s="161"/>
      <c r="D198" s="161"/>
      <c r="E198" s="161"/>
      <c r="F198" s="361"/>
      <c r="G198" s="161"/>
      <c r="H198" s="161"/>
      <c r="I198" s="161"/>
      <c r="J198" s="822"/>
      <c r="K198" s="822"/>
      <c r="L198" s="822"/>
      <c r="M198" s="829"/>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row>
    <row r="199" spans="1:40">
      <c r="A199" s="161"/>
      <c r="B199" s="161"/>
      <c r="C199" s="161"/>
      <c r="D199" s="161"/>
      <c r="E199" s="161"/>
      <c r="F199" s="361"/>
      <c r="G199" s="161"/>
      <c r="H199" s="161"/>
      <c r="I199" s="161"/>
      <c r="J199" s="822"/>
      <c r="K199" s="822"/>
      <c r="L199" s="822"/>
      <c r="M199" s="829"/>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row>
    <row r="200" spans="1:40">
      <c r="A200" s="161"/>
      <c r="B200" s="161"/>
      <c r="C200" s="161"/>
      <c r="D200" s="161"/>
      <c r="E200" s="161"/>
      <c r="F200" s="361"/>
      <c r="G200" s="161"/>
      <c r="H200" s="161"/>
      <c r="I200" s="161"/>
      <c r="J200" s="822"/>
      <c r="K200" s="822"/>
      <c r="L200" s="822"/>
      <c r="M200" s="829"/>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row>
    <row r="201" spans="1:40">
      <c r="A201" s="161"/>
      <c r="B201" s="161"/>
      <c r="C201" s="161"/>
      <c r="D201" s="161"/>
      <c r="E201" s="161"/>
      <c r="F201" s="361"/>
      <c r="G201" s="161"/>
      <c r="H201" s="161"/>
      <c r="I201" s="161"/>
      <c r="J201" s="822"/>
      <c r="K201" s="822"/>
      <c r="L201" s="822"/>
      <c r="M201" s="829"/>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row>
    <row r="202" spans="1:40">
      <c r="A202" s="161"/>
      <c r="B202" s="161"/>
      <c r="C202" s="161"/>
      <c r="D202" s="161"/>
      <c r="E202" s="161"/>
      <c r="F202" s="361"/>
      <c r="G202" s="161"/>
      <c r="H202" s="161"/>
      <c r="I202" s="161"/>
      <c r="J202" s="822"/>
      <c r="K202" s="822"/>
      <c r="L202" s="822"/>
      <c r="M202" s="829"/>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row>
    <row r="203" spans="1:40">
      <c r="A203" s="161"/>
      <c r="B203" s="161"/>
      <c r="C203" s="161"/>
      <c r="D203" s="161"/>
      <c r="E203" s="161"/>
      <c r="F203" s="361"/>
      <c r="G203" s="161"/>
      <c r="H203" s="161"/>
      <c r="I203" s="161"/>
      <c r="J203" s="822"/>
      <c r="K203" s="822"/>
      <c r="L203" s="822"/>
      <c r="M203" s="829"/>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row>
    <row r="204" spans="1:40">
      <c r="A204" s="161"/>
      <c r="B204" s="161"/>
      <c r="C204" s="161"/>
      <c r="D204" s="161"/>
      <c r="E204" s="161"/>
      <c r="F204" s="361"/>
      <c r="G204" s="161"/>
      <c r="H204" s="161"/>
      <c r="I204" s="161"/>
      <c r="J204" s="822"/>
      <c r="K204" s="822"/>
      <c r="L204" s="822"/>
      <c r="M204" s="829"/>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row>
    <row r="205" spans="1:40">
      <c r="A205" s="161"/>
      <c r="B205" s="161"/>
      <c r="C205" s="161"/>
      <c r="D205" s="161"/>
      <c r="E205" s="161"/>
      <c r="F205" s="361"/>
      <c r="G205" s="161"/>
      <c r="H205" s="161"/>
      <c r="I205" s="161"/>
      <c r="J205" s="822"/>
      <c r="K205" s="822"/>
      <c r="L205" s="822"/>
      <c r="M205" s="829"/>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row>
    <row r="206" spans="1:40">
      <c r="A206" s="161"/>
      <c r="B206" s="161"/>
      <c r="C206" s="161"/>
      <c r="D206" s="161"/>
      <c r="E206" s="161"/>
      <c r="F206" s="361"/>
      <c r="G206" s="161"/>
      <c r="H206" s="161"/>
      <c r="I206" s="161"/>
      <c r="J206" s="822"/>
      <c r="K206" s="822"/>
      <c r="L206" s="822"/>
      <c r="M206" s="829"/>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row>
    <row r="207" spans="1:40">
      <c r="A207" s="161"/>
      <c r="B207" s="161"/>
      <c r="C207" s="161"/>
      <c r="D207" s="161"/>
      <c r="E207" s="161"/>
      <c r="F207" s="361"/>
      <c r="G207" s="161"/>
      <c r="H207" s="161"/>
      <c r="I207" s="161"/>
      <c r="J207" s="822"/>
      <c r="K207" s="822"/>
      <c r="L207" s="822"/>
      <c r="M207" s="829"/>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row>
    <row r="208" spans="1:40">
      <c r="A208" s="161"/>
      <c r="B208" s="161"/>
      <c r="C208" s="161"/>
      <c r="D208" s="161"/>
      <c r="E208" s="161"/>
      <c r="F208" s="361"/>
      <c r="G208" s="161"/>
      <c r="H208" s="161"/>
      <c r="I208" s="161"/>
      <c r="J208" s="822"/>
      <c r="K208" s="822"/>
      <c r="L208" s="822"/>
      <c r="M208" s="829"/>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row>
    <row r="209" spans="1:40">
      <c r="A209" s="161"/>
      <c r="B209" s="161"/>
      <c r="C209" s="161"/>
      <c r="D209" s="161"/>
      <c r="E209" s="161"/>
      <c r="F209" s="361"/>
      <c r="G209" s="161"/>
      <c r="H209" s="161"/>
      <c r="I209" s="161"/>
      <c r="J209" s="822"/>
      <c r="K209" s="822"/>
      <c r="L209" s="822"/>
      <c r="M209" s="829"/>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row>
    <row r="210" spans="1:40">
      <c r="A210" s="161"/>
      <c r="B210" s="161"/>
      <c r="C210" s="161"/>
      <c r="D210" s="161"/>
      <c r="E210" s="161"/>
      <c r="F210" s="361"/>
      <c r="G210" s="161"/>
      <c r="H210" s="161"/>
      <c r="I210" s="161"/>
      <c r="J210" s="822"/>
      <c r="K210" s="822"/>
      <c r="L210" s="822"/>
      <c r="M210" s="829"/>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row>
    <row r="211" spans="1:40">
      <c r="A211" s="161"/>
      <c r="B211" s="161"/>
      <c r="C211" s="161"/>
      <c r="D211" s="161"/>
      <c r="E211" s="161"/>
      <c r="F211" s="361"/>
      <c r="G211" s="161"/>
      <c r="H211" s="161"/>
      <c r="I211" s="161"/>
      <c r="J211" s="822"/>
      <c r="K211" s="822"/>
      <c r="L211" s="822"/>
      <c r="M211" s="829"/>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row>
    <row r="212" spans="1:40">
      <c r="A212" s="161"/>
      <c r="B212" s="161"/>
      <c r="C212" s="161"/>
      <c r="D212" s="161"/>
      <c r="E212" s="161"/>
      <c r="F212" s="361"/>
      <c r="G212" s="161"/>
      <c r="H212" s="161"/>
      <c r="I212" s="161"/>
      <c r="J212" s="822"/>
      <c r="K212" s="822"/>
      <c r="L212" s="822"/>
      <c r="M212" s="829"/>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row>
    <row r="213" spans="1:40">
      <c r="A213" s="161"/>
      <c r="B213" s="161"/>
      <c r="C213" s="161"/>
      <c r="D213" s="161"/>
      <c r="E213" s="161"/>
      <c r="F213" s="361"/>
      <c r="G213" s="161"/>
      <c r="H213" s="161"/>
      <c r="I213" s="161"/>
      <c r="J213" s="822"/>
      <c r="K213" s="822"/>
      <c r="L213" s="822"/>
      <c r="M213" s="829"/>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row>
    <row r="214" spans="1:40">
      <c r="A214" s="161"/>
      <c r="B214" s="161"/>
      <c r="C214" s="161"/>
      <c r="D214" s="161"/>
      <c r="E214" s="161"/>
      <c r="F214" s="361"/>
      <c r="G214" s="161"/>
      <c r="H214" s="161"/>
      <c r="I214" s="161"/>
      <c r="J214" s="822"/>
      <c r="K214" s="822"/>
      <c r="L214" s="822"/>
      <c r="M214" s="829"/>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row>
  </sheetData>
  <sheetProtection algorithmName="SHA-512" hashValue="bI0wGNm6YHdL7d9WizWg8V1g3MHiehokJQ2zZt2bULcQr/WJym0vlo4DS8Wg8sTenNOZh58LZV9SJEhxVm0NrQ==" saltValue="5zv2i/zD2wH/wgzCT+jbUA==" spinCount="100000" sheet="1" objects="1" scenarios="1"/>
  <mergeCells count="2">
    <mergeCell ref="C10:E10"/>
    <mergeCell ref="G10:I10"/>
  </mergeCells>
  <phoneticPr fontId="8" type="noConversion"/>
  <conditionalFormatting sqref="C95:E95 G95:I95 H131 D131 C129:E129 G129:I129">
    <cfRule type="expression" dxfId="31" priority="2" stopIfTrue="1">
      <formula>ISERROR(C95)</formula>
    </cfRule>
  </conditionalFormatting>
  <conditionalFormatting sqref="B4:C4">
    <cfRule type="cellIs" dxfId="30" priority="4" stopIfTrue="1" operator="equal">
      <formula>"This Table is currently showing 0 errors"</formula>
    </cfRule>
  </conditionalFormatting>
  <conditionalFormatting sqref="N4:N13 N15:N16">
    <cfRule type="cellIs" dxfId="29" priority="5" stopIfTrue="1" operator="equal">
      <formula>"OK"</formula>
    </cfRule>
  </conditionalFormatting>
  <conditionalFormatting sqref="O1:O2">
    <cfRule type="expression" dxfId="28" priority="6" stopIfTrue="1">
      <formula>$T$427&lt;&gt;0</formula>
    </cfRule>
    <cfRule type="expression" dxfId="27" priority="7" stopIfTrue="1">
      <formula>$T$427=0</formula>
    </cfRule>
  </conditionalFormatting>
  <conditionalFormatting sqref="N14">
    <cfRule type="cellIs" dxfId="26"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CV151"/>
  <sheetViews>
    <sheetView showGridLines="0" zoomScale="70" zoomScaleNormal="70" workbookViewId="0"/>
  </sheetViews>
  <sheetFormatPr defaultColWidth="8.84375" defaultRowHeight="15.5"/>
  <cols>
    <col min="1" max="1" width="5.69140625" style="49" customWidth="1"/>
    <col min="2" max="2" width="46.53515625" style="49" bestFit="1" customWidth="1"/>
    <col min="3" max="3" width="16" style="49" customWidth="1"/>
    <col min="4" max="20" width="8.84375" style="49"/>
    <col min="21" max="24" width="8.84375" style="823"/>
    <col min="25" max="25" width="60.07421875" style="49" customWidth="1"/>
    <col min="26" max="26" width="91.69140625" style="49" bestFit="1" customWidth="1"/>
    <col min="27" max="16384" width="8.84375" style="49"/>
  </cols>
  <sheetData>
    <row r="1" spans="1:100" ht="30">
      <c r="A1" s="84" t="str">
        <f>+Summary!A1</f>
        <v>Organisation</v>
      </c>
      <c r="B1" s="161"/>
      <c r="C1" s="161"/>
      <c r="D1" s="161"/>
      <c r="E1" s="161"/>
      <c r="F1" s="161"/>
      <c r="G1" s="161"/>
      <c r="H1" s="161"/>
      <c r="I1" s="161"/>
      <c r="J1" s="161"/>
      <c r="K1" s="161"/>
      <c r="L1" s="161"/>
      <c r="M1" s="161"/>
      <c r="N1" s="161"/>
      <c r="O1" s="161"/>
      <c r="P1" s="161"/>
      <c r="Q1" s="161"/>
      <c r="R1" s="86"/>
      <c r="S1" s="86" t="s">
        <v>81</v>
      </c>
      <c r="T1" s="163" t="str">
        <f>+Summary!H1</f>
        <v>Apr 21</v>
      </c>
      <c r="U1" s="822"/>
      <c r="V1" s="822"/>
      <c r="W1" s="822"/>
      <c r="X1" s="822"/>
      <c r="Y1" s="275" t="s">
        <v>938</v>
      </c>
      <c r="Z1" s="923" t="str">
        <f>IF($AA$24&gt;0," If there are any validation errors, you must include an explanation within your narrative","")</f>
        <v/>
      </c>
      <c r="AA1" s="808"/>
      <c r="AB1" s="358"/>
      <c r="AC1" s="358"/>
      <c r="AD1" s="358"/>
      <c r="AE1" s="358"/>
      <c r="AF1" s="358"/>
      <c r="AG1" s="358"/>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row>
    <row r="2" spans="1:100">
      <c r="A2" s="161"/>
      <c r="B2" s="161"/>
      <c r="C2" s="161"/>
      <c r="D2" s="161"/>
      <c r="E2" s="161"/>
      <c r="F2" s="161"/>
      <c r="G2" s="161"/>
      <c r="H2" s="161"/>
      <c r="I2" s="161"/>
      <c r="J2" s="73"/>
      <c r="K2" s="73"/>
      <c r="L2" s="73"/>
      <c r="M2" s="2761" t="s">
        <v>1016</v>
      </c>
      <c r="N2" s="2761">
        <v>2</v>
      </c>
      <c r="O2" s="161"/>
      <c r="P2" s="161"/>
      <c r="Q2" s="161"/>
      <c r="R2" s="995"/>
      <c r="S2" s="161"/>
      <c r="T2" s="161"/>
      <c r="U2" s="822"/>
      <c r="V2" s="822"/>
      <c r="W2" s="822"/>
      <c r="X2" s="822"/>
      <c r="Y2" s="51"/>
      <c r="Z2" s="51"/>
      <c r="AA2" s="939"/>
      <c r="AB2" s="854"/>
      <c r="AC2" s="358"/>
      <c r="AD2" s="358"/>
      <c r="AE2" s="358"/>
      <c r="AF2" s="358"/>
      <c r="AG2" s="358"/>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1"/>
      <c r="CH2" s="161"/>
      <c r="CI2" s="161"/>
      <c r="CJ2" s="161"/>
      <c r="CK2" s="161"/>
      <c r="CL2" s="161"/>
      <c r="CM2" s="161"/>
      <c r="CN2" s="161"/>
      <c r="CO2" s="161"/>
      <c r="CP2" s="161"/>
      <c r="CQ2" s="161"/>
      <c r="CR2" s="161"/>
      <c r="CS2" s="161"/>
      <c r="CT2" s="161"/>
      <c r="CU2" s="161"/>
      <c r="CV2" s="161"/>
    </row>
    <row r="3" spans="1:100">
      <c r="A3" s="161"/>
      <c r="B3" s="161"/>
      <c r="C3" s="161"/>
      <c r="D3" s="161"/>
      <c r="E3" s="161"/>
      <c r="F3" s="161"/>
      <c r="G3" s="161"/>
      <c r="H3" s="161"/>
      <c r="I3" s="161"/>
      <c r="J3" s="73"/>
      <c r="K3" s="73"/>
      <c r="L3" s="73"/>
      <c r="M3" s="2761" t="s">
        <v>1015</v>
      </c>
      <c r="N3" s="2761">
        <v>2</v>
      </c>
      <c r="O3" s="161"/>
      <c r="P3" s="161"/>
      <c r="Q3" s="161"/>
      <c r="R3" s="995"/>
      <c r="S3" s="161"/>
      <c r="T3" s="161"/>
      <c r="U3" s="822"/>
      <c r="V3" s="822"/>
      <c r="W3" s="822"/>
      <c r="X3" s="822"/>
      <c r="Y3" s="841" t="s">
        <v>1025</v>
      </c>
      <c r="Z3" s="838"/>
      <c r="AA3" s="910"/>
      <c r="AB3" s="854"/>
      <c r="AC3" s="358"/>
      <c r="AD3" s="358"/>
      <c r="AE3" s="358"/>
      <c r="AF3" s="358"/>
      <c r="AG3" s="358"/>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row>
    <row r="4" spans="1:100">
      <c r="A4" s="86"/>
      <c r="B4" s="161"/>
      <c r="C4" s="915" t="str">
        <f>"This Table is currently showing "&amp;$AA$24&amp;" errors"</f>
        <v>This Table is currently showing 0 errors</v>
      </c>
      <c r="D4" s="916"/>
      <c r="E4" s="51"/>
      <c r="F4" s="916" t="str">
        <f>IF($AA$24&gt;0," Check validations at cell X1","")</f>
        <v/>
      </c>
      <c r="G4" s="51"/>
      <c r="H4" s="51"/>
      <c r="I4" s="51"/>
      <c r="J4" s="55"/>
      <c r="K4" s="55"/>
      <c r="L4" s="73"/>
      <c r="M4" s="73"/>
      <c r="N4" s="73"/>
      <c r="O4" s="161"/>
      <c r="P4" s="161"/>
      <c r="Q4" s="161"/>
      <c r="R4" s="995"/>
      <c r="S4" s="161"/>
      <c r="T4" s="161"/>
      <c r="U4" s="822"/>
      <c r="V4" s="822"/>
      <c r="W4" s="822"/>
      <c r="X4" s="822"/>
      <c r="Y4" s="984" t="s">
        <v>1026</v>
      </c>
      <c r="Z4" s="1262" t="str">
        <f>IF($N$3&gt;Summary!$K$1,"Ok",IF('J - Capital In Year Schemes'!$U$45&gt;0,"There is data in one or more monthly columns without supporting narrative in column B","Ok"))</f>
        <v>Ok</v>
      </c>
      <c r="AA4" s="910">
        <f>IF(Z4="Ok",0,1)</f>
        <v>0</v>
      </c>
      <c r="AB4" s="854"/>
      <c r="AC4" s="358"/>
      <c r="AD4" s="358"/>
      <c r="AE4" s="358"/>
      <c r="AF4" s="358"/>
      <c r="AG4" s="358"/>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row>
    <row r="5" spans="1:100">
      <c r="A5" s="86" t="s">
        <v>938</v>
      </c>
      <c r="B5" s="161"/>
      <c r="C5" s="51"/>
      <c r="D5" s="51"/>
      <c r="E5" s="51"/>
      <c r="F5" s="51"/>
      <c r="G5" s="51"/>
      <c r="H5" s="51"/>
      <c r="I5" s="51"/>
      <c r="J5" s="51"/>
      <c r="K5" s="51"/>
      <c r="L5" s="161"/>
      <c r="M5" s="161"/>
      <c r="N5" s="161"/>
      <c r="O5" s="161"/>
      <c r="P5" s="161"/>
      <c r="Q5" s="161"/>
      <c r="R5" s="995"/>
      <c r="S5" s="161"/>
      <c r="T5" s="161"/>
      <c r="U5" s="822"/>
      <c r="V5" s="822"/>
      <c r="W5" s="822"/>
      <c r="X5" s="822"/>
      <c r="Y5" s="984" t="s">
        <v>1027</v>
      </c>
      <c r="Z5" s="1262" t="str">
        <f>IF($N$3&gt;Summary!$K$1,"Ok",IF('J - Capital In Year Schemes'!$U$53&gt;0,"There is data in one or more monthly columns without supporting narrative in column B","Ok"))</f>
        <v>Ok</v>
      </c>
      <c r="AA5" s="910">
        <f>IF(Z5="Ok",0,1)</f>
        <v>0</v>
      </c>
      <c r="AB5" s="854"/>
      <c r="AC5" s="358"/>
      <c r="AD5" s="358"/>
      <c r="AE5" s="358"/>
      <c r="AF5" s="358"/>
      <c r="AG5" s="358"/>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row>
    <row r="6" spans="1:100" ht="18">
      <c r="A6" s="138"/>
      <c r="B6" s="161"/>
      <c r="C6" s="51"/>
      <c r="D6" s="941"/>
      <c r="E6" s="51"/>
      <c r="F6" s="1236">
        <v>1</v>
      </c>
      <c r="G6" s="1236">
        <v>2</v>
      </c>
      <c r="H6" s="1236">
        <v>3</v>
      </c>
      <c r="I6" s="1236">
        <v>4</v>
      </c>
      <c r="J6" s="1236">
        <v>5</v>
      </c>
      <c r="K6" s="1236">
        <v>6</v>
      </c>
      <c r="L6" s="1236">
        <v>7</v>
      </c>
      <c r="M6" s="1236">
        <v>8</v>
      </c>
      <c r="N6" s="1236">
        <v>9</v>
      </c>
      <c r="O6" s="1236">
        <v>10</v>
      </c>
      <c r="P6" s="1236">
        <v>11</v>
      </c>
      <c r="Q6" s="1236">
        <v>12</v>
      </c>
      <c r="R6" s="995"/>
      <c r="S6" s="161"/>
      <c r="T6" s="161"/>
      <c r="U6" s="822"/>
      <c r="V6" s="822"/>
      <c r="W6" s="822"/>
      <c r="X6" s="822"/>
      <c r="Y6" s="984" t="s">
        <v>1028</v>
      </c>
      <c r="Z6" s="1262" t="str">
        <f>IF($N$3&gt;Summary!$K$1,"Ok",IF('J - Capital In Year Schemes'!$U$76&gt;0,"There is data in one or more monthly columns without supporting narrative in column B","Ok"))</f>
        <v>Ok</v>
      </c>
      <c r="AA6" s="910">
        <f>IF(Z6="Ok",0,1)</f>
        <v>0</v>
      </c>
      <c r="AB6" s="854"/>
      <c r="AC6" s="358"/>
      <c r="AD6" s="358"/>
      <c r="AE6" s="358"/>
      <c r="AF6" s="358"/>
      <c r="AG6" s="358"/>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c r="BJ6" s="161"/>
      <c r="BK6" s="161"/>
      <c r="BL6" s="161"/>
      <c r="BM6" s="161"/>
      <c r="BN6" s="161"/>
      <c r="BO6" s="161"/>
      <c r="BP6" s="161"/>
      <c r="BQ6" s="161"/>
      <c r="BR6" s="161"/>
      <c r="BS6" s="161"/>
      <c r="BT6" s="161"/>
      <c r="BU6" s="161"/>
      <c r="BV6" s="161"/>
      <c r="BW6" s="161"/>
      <c r="BX6" s="161"/>
      <c r="BY6" s="161"/>
      <c r="BZ6" s="161"/>
      <c r="CA6" s="161"/>
      <c r="CB6" s="161"/>
      <c r="CC6" s="161"/>
      <c r="CD6" s="161"/>
      <c r="CE6" s="161"/>
      <c r="CF6" s="161"/>
      <c r="CG6" s="161"/>
      <c r="CH6" s="161"/>
      <c r="CI6" s="161"/>
      <c r="CJ6" s="161"/>
      <c r="CK6" s="161"/>
      <c r="CL6" s="161"/>
      <c r="CM6" s="161"/>
      <c r="CN6" s="161"/>
      <c r="CO6" s="161"/>
      <c r="CP6" s="161"/>
      <c r="CQ6" s="161"/>
      <c r="CR6" s="161"/>
      <c r="CS6" s="161"/>
      <c r="CT6" s="161"/>
      <c r="CU6" s="161"/>
      <c r="CV6" s="161"/>
    </row>
    <row r="7" spans="1:100" ht="16" thickBot="1">
      <c r="A7" s="161"/>
      <c r="B7" s="161"/>
      <c r="C7" s="161"/>
      <c r="D7" s="161"/>
      <c r="E7" s="161"/>
      <c r="F7" s="1236">
        <f>IF(F6&lt;=VLOOKUP(Summary!$H$1,Summary!$V$1:$W$12,2,FALSE),1,0)</f>
        <v>1</v>
      </c>
      <c r="G7" s="1236">
        <f>IF(G6&lt;=VLOOKUP(Summary!$H$1,Summary!$V$1:$W$12,2,FALSE),1,0)</f>
        <v>0</v>
      </c>
      <c r="H7" s="1236">
        <f>IF(H6&lt;=VLOOKUP(Summary!$H$1,Summary!$V$1:$W$12,2,FALSE),1,0)</f>
        <v>0</v>
      </c>
      <c r="I7" s="1236">
        <f>IF(I6&lt;=VLOOKUP(Summary!$H$1,Summary!$V$1:$W$12,2,FALSE),1,0)</f>
        <v>0</v>
      </c>
      <c r="J7" s="1236">
        <f>IF(J6&lt;=VLOOKUP(Summary!$H$1,Summary!$V$1:$W$12,2,FALSE),1,0)</f>
        <v>0</v>
      </c>
      <c r="K7" s="1236">
        <f>IF(K6&lt;=VLOOKUP(Summary!$H$1,Summary!$V$1:$W$12,2,FALSE),1,0)</f>
        <v>0</v>
      </c>
      <c r="L7" s="1236">
        <f>IF(L6&lt;=VLOOKUP(Summary!$H$1,Summary!$V$1:$W$12,2,FALSE),1,0)</f>
        <v>0</v>
      </c>
      <c r="M7" s="1236">
        <f>IF(M6&lt;=VLOOKUP(Summary!$H$1,Summary!$V$1:$W$12,2,FALSE),1,0)</f>
        <v>0</v>
      </c>
      <c r="N7" s="1236">
        <f>IF(N6&lt;=VLOOKUP(Summary!$H$1,Summary!$V$1:$W$12,2,FALSE),1,0)</f>
        <v>0</v>
      </c>
      <c r="O7" s="1236">
        <f>IF(O6&lt;=VLOOKUP(Summary!$H$1,Summary!$V$1:$W$12,2,FALSE),1,0)</f>
        <v>0</v>
      </c>
      <c r="P7" s="1236">
        <f>IF(P6&lt;=VLOOKUP(Summary!$H$1,Summary!$V$1:$W$12,2,FALSE),1,0)</f>
        <v>0</v>
      </c>
      <c r="Q7" s="1236">
        <f>IF(Q6&lt;=VLOOKUP(Summary!$H$1,Summary!$V$1:$W$12,2,FALSE),1,0)</f>
        <v>0</v>
      </c>
      <c r="R7" s="995"/>
      <c r="S7" s="161"/>
      <c r="T7" s="161"/>
      <c r="U7" s="822"/>
      <c r="V7" s="822"/>
      <c r="W7" s="822"/>
      <c r="X7" s="822"/>
      <c r="Y7" s="281" t="s">
        <v>1029</v>
      </c>
      <c r="Z7" s="282"/>
      <c r="AA7" s="910"/>
      <c r="AB7" s="854"/>
      <c r="AC7" s="358"/>
      <c r="AD7" s="358"/>
      <c r="AE7" s="358"/>
      <c r="AF7" s="358"/>
      <c r="AG7" s="358"/>
      <c r="AH7" s="161"/>
      <c r="AI7" s="161"/>
      <c r="AJ7" s="300"/>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1"/>
      <c r="CG7" s="161"/>
      <c r="CH7" s="161"/>
      <c r="CI7" s="161"/>
      <c r="CJ7" s="161"/>
      <c r="CK7" s="161"/>
      <c r="CL7" s="161"/>
      <c r="CM7" s="161"/>
      <c r="CN7" s="161"/>
      <c r="CO7" s="161"/>
      <c r="CP7" s="161"/>
      <c r="CQ7" s="161"/>
      <c r="CR7" s="161"/>
      <c r="CS7" s="161"/>
      <c r="CT7" s="161"/>
      <c r="CU7" s="161"/>
      <c r="CV7" s="161"/>
    </row>
    <row r="8" spans="1:100">
      <c r="A8" s="312"/>
      <c r="B8" s="406" t="s">
        <v>82</v>
      </c>
      <c r="C8" s="462"/>
      <c r="D8" s="3062" t="s">
        <v>1037</v>
      </c>
      <c r="E8" s="3063"/>
      <c r="F8" s="3054" t="s">
        <v>317</v>
      </c>
      <c r="G8" s="3055"/>
      <c r="H8" s="3055"/>
      <c r="I8" s="3055"/>
      <c r="J8" s="3055"/>
      <c r="K8" s="3055"/>
      <c r="L8" s="3055"/>
      <c r="M8" s="3055"/>
      <c r="N8" s="3055"/>
      <c r="O8" s="3055"/>
      <c r="P8" s="3055"/>
      <c r="Q8" s="3066"/>
      <c r="R8" s="463"/>
      <c r="S8" s="463"/>
      <c r="T8" s="312"/>
      <c r="U8" s="822"/>
      <c r="V8" s="822"/>
      <c r="W8" s="822"/>
      <c r="X8" s="822"/>
      <c r="Y8" s="984" t="s">
        <v>1026</v>
      </c>
      <c r="Z8" s="1262" t="str">
        <f>IF($N$3&gt;Summary!$K$1,"Ok",IF('J - Capital In Year Schemes'!$V$45&gt;0,"There is data in one or more monthly columns without supporting narrative in column C","Ok"))</f>
        <v>Ok</v>
      </c>
      <c r="AA8" s="910">
        <f t="shared" ref="AA8:AA23" si="0">IF(Z8="Ok",0,1)</f>
        <v>0</v>
      </c>
      <c r="AB8" s="854"/>
      <c r="AC8" s="358"/>
      <c r="AD8" s="358"/>
      <c r="AE8" s="358"/>
      <c r="AF8" s="358"/>
      <c r="AG8" s="358"/>
      <c r="AH8" s="161"/>
      <c r="AI8" s="161"/>
      <c r="AJ8" s="300"/>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c r="BL8" s="161"/>
      <c r="BM8" s="161"/>
      <c r="BN8" s="161"/>
      <c r="BO8" s="161"/>
      <c r="BP8" s="161"/>
      <c r="BQ8" s="161"/>
      <c r="BR8" s="161"/>
      <c r="BS8" s="161"/>
      <c r="BT8" s="161"/>
      <c r="BU8" s="161"/>
      <c r="BV8" s="161"/>
      <c r="BW8" s="161"/>
      <c r="BX8" s="161"/>
      <c r="BY8" s="161"/>
      <c r="BZ8" s="161"/>
      <c r="CA8" s="161"/>
      <c r="CB8" s="161"/>
      <c r="CC8" s="161"/>
      <c r="CD8" s="161"/>
      <c r="CE8" s="161"/>
      <c r="CF8" s="161"/>
      <c r="CG8" s="161"/>
      <c r="CH8" s="161"/>
      <c r="CI8" s="161"/>
      <c r="CJ8" s="161"/>
      <c r="CK8" s="161"/>
      <c r="CL8" s="161"/>
      <c r="CM8" s="161"/>
      <c r="CN8" s="161"/>
      <c r="CO8" s="161"/>
      <c r="CP8" s="161"/>
      <c r="CQ8" s="161"/>
      <c r="CR8" s="161"/>
      <c r="CS8" s="161"/>
      <c r="CT8" s="161"/>
      <c r="CU8" s="161"/>
      <c r="CV8" s="161"/>
    </row>
    <row r="9" spans="1:100" ht="16" thickBot="1">
      <c r="A9" s="310" t="s">
        <v>78</v>
      </c>
      <c r="B9" s="211"/>
      <c r="C9" s="165" t="s">
        <v>83</v>
      </c>
      <c r="D9" s="3064"/>
      <c r="E9" s="3065"/>
      <c r="F9" s="3056"/>
      <c r="G9" s="3057"/>
      <c r="H9" s="3057"/>
      <c r="I9" s="3057"/>
      <c r="J9" s="3057"/>
      <c r="K9" s="3057"/>
      <c r="L9" s="3057"/>
      <c r="M9" s="3057"/>
      <c r="N9" s="3057"/>
      <c r="O9" s="3057"/>
      <c r="P9" s="3057"/>
      <c r="Q9" s="3067"/>
      <c r="R9" s="464"/>
      <c r="S9" s="464"/>
      <c r="T9" s="210" t="s">
        <v>84</v>
      </c>
      <c r="U9" s="822"/>
      <c r="V9" s="822"/>
      <c r="W9" s="822"/>
      <c r="X9" s="822"/>
      <c r="Y9" s="984" t="s">
        <v>1027</v>
      </c>
      <c r="Z9" s="1262" t="str">
        <f>IF($N$3&gt;Summary!$K$1,"Ok",IF('J - Capital In Year Schemes'!$V$53&gt;0,"There is data in one or more monthly columns without supporting narrative in column C","Ok"))</f>
        <v>Ok</v>
      </c>
      <c r="AA9" s="910">
        <f t="shared" si="0"/>
        <v>0</v>
      </c>
      <c r="AB9" s="854"/>
      <c r="AC9" s="358"/>
      <c r="AD9" s="358"/>
      <c r="AE9" s="358"/>
      <c r="AF9" s="358"/>
      <c r="AG9" s="358"/>
      <c r="AH9" s="161"/>
      <c r="AI9" s="161"/>
      <c r="AJ9" s="300" t="s">
        <v>102</v>
      </c>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row>
    <row r="10" spans="1:100">
      <c r="A10" s="315"/>
      <c r="B10" s="316" t="s">
        <v>85</v>
      </c>
      <c r="C10" s="212" t="s">
        <v>86</v>
      </c>
      <c r="D10" s="210" t="s">
        <v>87</v>
      </c>
      <c r="E10" s="210" t="s">
        <v>88</v>
      </c>
      <c r="F10" s="210" t="s">
        <v>89</v>
      </c>
      <c r="G10" s="210" t="s">
        <v>90</v>
      </c>
      <c r="H10" s="210" t="s">
        <v>91</v>
      </c>
      <c r="I10" s="210" t="s">
        <v>92</v>
      </c>
      <c r="J10" s="210" t="s">
        <v>93</v>
      </c>
      <c r="K10" s="210" t="s">
        <v>94</v>
      </c>
      <c r="L10" s="210" t="s">
        <v>95</v>
      </c>
      <c r="M10" s="210" t="s">
        <v>96</v>
      </c>
      <c r="N10" s="210" t="s">
        <v>97</v>
      </c>
      <c r="O10" s="210" t="s">
        <v>98</v>
      </c>
      <c r="P10" s="210" t="s">
        <v>99</v>
      </c>
      <c r="Q10" s="210" t="s">
        <v>100</v>
      </c>
      <c r="R10" s="209" t="s">
        <v>39</v>
      </c>
      <c r="S10" s="209" t="s">
        <v>79</v>
      </c>
      <c r="T10" s="210" t="s">
        <v>101</v>
      </c>
      <c r="U10" s="822"/>
      <c r="V10" s="822"/>
      <c r="W10" s="822"/>
      <c r="X10" s="822"/>
      <c r="Y10" s="984" t="s">
        <v>1028</v>
      </c>
      <c r="Z10" s="1262" t="str">
        <f>IF($N$3&gt;Summary!$K$1,"Ok",IF('J - Capital In Year Schemes'!$V$76&gt;0,"There is data in one or more monthly columns without supporting narrative in column C","Ok"))</f>
        <v>Ok</v>
      </c>
      <c r="AA10" s="910">
        <f t="shared" si="0"/>
        <v>0</v>
      </c>
      <c r="AB10" s="854"/>
      <c r="AC10" s="358"/>
      <c r="AD10" s="358"/>
      <c r="AE10" s="358"/>
      <c r="AF10" s="358"/>
      <c r="AG10" s="358"/>
      <c r="AH10" s="161"/>
      <c r="AI10" s="161"/>
      <c r="AJ10" s="300" t="s">
        <v>103</v>
      </c>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row>
    <row r="11" spans="1:100" ht="16" thickBot="1">
      <c r="A11" s="319"/>
      <c r="B11" s="465"/>
      <c r="C11" s="465"/>
      <c r="D11" s="466" t="s">
        <v>51</v>
      </c>
      <c r="E11" s="466" t="s">
        <v>51</v>
      </c>
      <c r="F11" s="466" t="s">
        <v>51</v>
      </c>
      <c r="G11" s="466" t="s">
        <v>51</v>
      </c>
      <c r="H11" s="466" t="s">
        <v>51</v>
      </c>
      <c r="I11" s="466" t="s">
        <v>51</v>
      </c>
      <c r="J11" s="466" t="s">
        <v>51</v>
      </c>
      <c r="K11" s="466" t="s">
        <v>51</v>
      </c>
      <c r="L11" s="466" t="s">
        <v>51</v>
      </c>
      <c r="M11" s="466" t="s">
        <v>51</v>
      </c>
      <c r="N11" s="466" t="s">
        <v>51</v>
      </c>
      <c r="O11" s="466" t="s">
        <v>51</v>
      </c>
      <c r="P11" s="466" t="s">
        <v>51</v>
      </c>
      <c r="Q11" s="466" t="s">
        <v>51</v>
      </c>
      <c r="R11" s="466" t="s">
        <v>51</v>
      </c>
      <c r="S11" s="466" t="s">
        <v>51</v>
      </c>
      <c r="T11" s="379"/>
      <c r="U11" s="856"/>
      <c r="V11" s="856"/>
      <c r="W11" s="856"/>
      <c r="X11" s="822"/>
      <c r="Y11" s="281" t="s">
        <v>1030</v>
      </c>
      <c r="Z11" s="282"/>
      <c r="AA11" s="910"/>
      <c r="AB11" s="854"/>
      <c r="AC11" s="358"/>
      <c r="AD11" s="358"/>
      <c r="AE11" s="358"/>
      <c r="AF11" s="358"/>
      <c r="AG11" s="358"/>
      <c r="AH11" s="161"/>
      <c r="AI11" s="161"/>
      <c r="AJ11" s="300" t="s">
        <v>112</v>
      </c>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c r="CQ11" s="161"/>
      <c r="CR11" s="161"/>
      <c r="CS11" s="161"/>
      <c r="CT11" s="161"/>
      <c r="CU11" s="161"/>
      <c r="CV11" s="161"/>
    </row>
    <row r="12" spans="1:100" ht="27" customHeight="1">
      <c r="A12" s="124">
        <v>1</v>
      </c>
      <c r="B12" s="626"/>
      <c r="C12" s="626"/>
      <c r="D12" s="30"/>
      <c r="E12" s="30"/>
      <c r="F12" s="30"/>
      <c r="G12" s="30"/>
      <c r="H12" s="30"/>
      <c r="I12" s="30"/>
      <c r="J12" s="30"/>
      <c r="K12" s="30"/>
      <c r="L12" s="30"/>
      <c r="M12" s="30"/>
      <c r="N12" s="30"/>
      <c r="O12" s="30"/>
      <c r="P12" s="30"/>
      <c r="Q12" s="30"/>
      <c r="R12" s="129">
        <f>SUMPRODUCT($F$7:$Q$7,F12:Q12)</f>
        <v>0</v>
      </c>
      <c r="S12" s="129">
        <f t="shared" ref="S12:S44" si="1">SUM(F12:Q12)</f>
        <v>0</v>
      </c>
      <c r="T12" s="5"/>
      <c r="U12" s="856">
        <f t="shared" ref="U12:U44" si="2">IF(AND(S12&gt;0,B12=""),1,0)</f>
        <v>0</v>
      </c>
      <c r="V12" s="856">
        <f t="shared" ref="V12:V44" si="3">IF(AND(B12&lt;&gt;"",C12=""),1,0)</f>
        <v>0</v>
      </c>
      <c r="W12" s="856">
        <f>IF(AND(S12&gt;0,T12=""),1,0)</f>
        <v>0</v>
      </c>
      <c r="X12" s="822"/>
      <c r="Y12" s="984" t="s">
        <v>1026</v>
      </c>
      <c r="Z12" s="1262" t="str">
        <f>IF($N$3&gt;Summary!$K$1,"Ok",IF('J - Capital In Year Schemes'!$W$45&gt;0,"There is data in one or more monthly columns without supporting narrative in column S","Ok"))</f>
        <v>Ok</v>
      </c>
      <c r="AA12" s="910">
        <f t="shared" si="0"/>
        <v>0</v>
      </c>
      <c r="AB12" s="854"/>
      <c r="AC12" s="856">
        <f>IF(D12-R12&lt;-1,1,0)</f>
        <v>0</v>
      </c>
      <c r="AD12" s="856">
        <f>IF(D12-S12&gt;1,1,0)</f>
        <v>0</v>
      </c>
      <c r="AE12" s="856">
        <f>IF(E12-S12&lt;-1,1,0)</f>
        <v>0</v>
      </c>
      <c r="AF12" s="358"/>
      <c r="AG12" s="358"/>
      <c r="AH12" s="161"/>
      <c r="AI12" s="161"/>
      <c r="AJ12" s="300"/>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c r="CF12" s="161"/>
      <c r="CG12" s="161"/>
      <c r="CH12" s="161"/>
      <c r="CI12" s="161"/>
      <c r="CJ12" s="161"/>
      <c r="CK12" s="161"/>
      <c r="CL12" s="161"/>
      <c r="CM12" s="161"/>
      <c r="CN12" s="161"/>
      <c r="CO12" s="161"/>
      <c r="CP12" s="161"/>
      <c r="CQ12" s="161"/>
      <c r="CR12" s="161"/>
      <c r="CS12" s="161"/>
      <c r="CT12" s="161"/>
      <c r="CU12" s="161"/>
      <c r="CV12" s="161"/>
    </row>
    <row r="13" spans="1:100" ht="27" customHeight="1">
      <c r="A13" s="443">
        <v>2</v>
      </c>
      <c r="B13" s="627"/>
      <c r="C13" s="627"/>
      <c r="D13" s="29"/>
      <c r="E13" s="29"/>
      <c r="F13" s="29"/>
      <c r="G13" s="29"/>
      <c r="H13" s="29"/>
      <c r="I13" s="29"/>
      <c r="J13" s="29"/>
      <c r="K13" s="29"/>
      <c r="L13" s="29"/>
      <c r="M13" s="29"/>
      <c r="N13" s="29"/>
      <c r="O13" s="29"/>
      <c r="P13" s="29"/>
      <c r="Q13" s="29"/>
      <c r="R13" s="213">
        <f t="shared" ref="R13:R43" si="4">SUMPRODUCT($F$7:$Q$7,F13:Q13)</f>
        <v>0</v>
      </c>
      <c r="S13" s="213">
        <f t="shared" si="1"/>
        <v>0</v>
      </c>
      <c r="T13" s="6"/>
      <c r="U13" s="856">
        <f t="shared" si="2"/>
        <v>0</v>
      </c>
      <c r="V13" s="856">
        <f t="shared" si="3"/>
        <v>0</v>
      </c>
      <c r="W13" s="856">
        <f t="shared" ref="W13:W44" si="5">IF(AND(S13&gt;0,T13=""),1,0)</f>
        <v>0</v>
      </c>
      <c r="X13" s="822"/>
      <c r="Y13" s="984" t="s">
        <v>1027</v>
      </c>
      <c r="Z13" s="1262" t="str">
        <f>IF($N$3&gt;Summary!$K$1,"Ok",IF('J - Capital In Year Schemes'!$W$53&gt;0,"There is data in one or more monthly columns without supporting narrative in column S","Ok"))</f>
        <v>Ok</v>
      </c>
      <c r="AA13" s="910">
        <f t="shared" si="0"/>
        <v>0</v>
      </c>
      <c r="AB13" s="854"/>
      <c r="AC13" s="856">
        <f t="shared" ref="AC13:AC44" si="6">IF(D13-R13&lt;-1,1,0)</f>
        <v>0</v>
      </c>
      <c r="AD13" s="856">
        <f t="shared" ref="AD13:AD44" si="7">IF(D13-S13&gt;1,1,0)</f>
        <v>0</v>
      </c>
      <c r="AE13" s="856">
        <f t="shared" ref="AE13:AE44" si="8">IF(E13-S13&lt;-1,1,0)</f>
        <v>0</v>
      </c>
      <c r="AF13" s="358"/>
      <c r="AG13" s="358"/>
      <c r="AH13" s="161"/>
      <c r="AI13" s="161"/>
      <c r="AJ13" s="300"/>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row>
    <row r="14" spans="1:100" ht="27" customHeight="1">
      <c r="A14" s="443">
        <v>3</v>
      </c>
      <c r="B14" s="627"/>
      <c r="C14" s="627"/>
      <c r="D14" s="29"/>
      <c r="E14" s="29"/>
      <c r="F14" s="29"/>
      <c r="G14" s="29"/>
      <c r="H14" s="29"/>
      <c r="I14" s="29"/>
      <c r="J14" s="29"/>
      <c r="K14" s="29"/>
      <c r="L14" s="29"/>
      <c r="M14" s="29"/>
      <c r="N14" s="29"/>
      <c r="O14" s="29"/>
      <c r="P14" s="29"/>
      <c r="Q14" s="29"/>
      <c r="R14" s="213">
        <f t="shared" si="4"/>
        <v>0</v>
      </c>
      <c r="S14" s="213">
        <f t="shared" si="1"/>
        <v>0</v>
      </c>
      <c r="T14" s="6"/>
      <c r="U14" s="856">
        <f t="shared" si="2"/>
        <v>0</v>
      </c>
      <c r="V14" s="856">
        <f t="shared" si="3"/>
        <v>0</v>
      </c>
      <c r="W14" s="856">
        <f t="shared" si="5"/>
        <v>0</v>
      </c>
      <c r="X14" s="822"/>
      <c r="Y14" s="984" t="s">
        <v>1028</v>
      </c>
      <c r="Z14" s="1262" t="str">
        <f>IF($N$3&gt;Summary!$K$1,"Ok",IF('J - Capital In Year Schemes'!$W$76&gt;0,"There is data in one or more monthly columns without supporting narrative in column S","Ok"))</f>
        <v>Ok</v>
      </c>
      <c r="AA14" s="910">
        <f t="shared" si="0"/>
        <v>0</v>
      </c>
      <c r="AB14" s="854"/>
      <c r="AC14" s="856">
        <f t="shared" si="6"/>
        <v>0</v>
      </c>
      <c r="AD14" s="856">
        <f t="shared" si="7"/>
        <v>0</v>
      </c>
      <c r="AE14" s="856">
        <f t="shared" si="8"/>
        <v>0</v>
      </c>
      <c r="AF14" s="358"/>
      <c r="AG14" s="358"/>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1"/>
      <c r="CA14" s="161"/>
      <c r="CB14" s="161"/>
      <c r="CC14" s="161"/>
      <c r="CD14" s="161"/>
      <c r="CE14" s="161"/>
      <c r="CF14" s="161"/>
      <c r="CG14" s="161"/>
      <c r="CH14" s="161"/>
      <c r="CI14" s="161"/>
      <c r="CJ14" s="161"/>
      <c r="CK14" s="161"/>
      <c r="CL14" s="161"/>
      <c r="CM14" s="161"/>
      <c r="CN14" s="161"/>
      <c r="CO14" s="161"/>
      <c r="CP14" s="161"/>
      <c r="CQ14" s="161"/>
      <c r="CR14" s="161"/>
      <c r="CS14" s="161"/>
      <c r="CT14" s="161"/>
      <c r="CU14" s="161"/>
      <c r="CV14" s="161"/>
    </row>
    <row r="15" spans="1:100" ht="27" customHeight="1">
      <c r="A15" s="443">
        <v>4</v>
      </c>
      <c r="B15" s="627"/>
      <c r="C15" s="627"/>
      <c r="D15" s="29"/>
      <c r="E15" s="29"/>
      <c r="F15" s="29"/>
      <c r="G15" s="29"/>
      <c r="H15" s="29"/>
      <c r="I15" s="29"/>
      <c r="J15" s="29"/>
      <c r="K15" s="29"/>
      <c r="L15" s="29"/>
      <c r="M15" s="29"/>
      <c r="N15" s="29"/>
      <c r="O15" s="29"/>
      <c r="P15" s="29"/>
      <c r="Q15" s="29"/>
      <c r="R15" s="213">
        <f t="shared" si="4"/>
        <v>0</v>
      </c>
      <c r="S15" s="213">
        <f t="shared" si="1"/>
        <v>0</v>
      </c>
      <c r="T15" s="6"/>
      <c r="U15" s="856">
        <f t="shared" si="2"/>
        <v>0</v>
      </c>
      <c r="V15" s="856">
        <f t="shared" si="3"/>
        <v>0</v>
      </c>
      <c r="W15" s="856">
        <f t="shared" si="5"/>
        <v>0</v>
      </c>
      <c r="X15" s="822"/>
      <c r="Y15" s="281" t="s">
        <v>1031</v>
      </c>
      <c r="Z15" s="282"/>
      <c r="AA15" s="910"/>
      <c r="AB15" s="854"/>
      <c r="AC15" s="856">
        <f t="shared" si="6"/>
        <v>0</v>
      </c>
      <c r="AD15" s="856">
        <f t="shared" si="7"/>
        <v>0</v>
      </c>
      <c r="AE15" s="856">
        <f t="shared" si="8"/>
        <v>0</v>
      </c>
      <c r="AF15" s="358"/>
      <c r="AG15" s="358"/>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161"/>
      <c r="CM15" s="161"/>
      <c r="CN15" s="161"/>
      <c r="CO15" s="161"/>
      <c r="CP15" s="161"/>
      <c r="CQ15" s="161"/>
      <c r="CR15" s="161"/>
      <c r="CS15" s="161"/>
      <c r="CT15" s="161"/>
      <c r="CU15" s="161"/>
      <c r="CV15" s="161"/>
    </row>
    <row r="16" spans="1:100" ht="27" customHeight="1">
      <c r="A16" s="443">
        <v>5</v>
      </c>
      <c r="B16" s="627"/>
      <c r="C16" s="627"/>
      <c r="D16" s="29"/>
      <c r="E16" s="29"/>
      <c r="F16" s="29"/>
      <c r="G16" s="29"/>
      <c r="H16" s="29"/>
      <c r="I16" s="29"/>
      <c r="J16" s="29"/>
      <c r="K16" s="29"/>
      <c r="L16" s="29"/>
      <c r="M16" s="29"/>
      <c r="N16" s="29"/>
      <c r="O16" s="29"/>
      <c r="P16" s="29"/>
      <c r="Q16" s="29"/>
      <c r="R16" s="213">
        <f t="shared" si="4"/>
        <v>0</v>
      </c>
      <c r="S16" s="213">
        <f t="shared" si="1"/>
        <v>0</v>
      </c>
      <c r="T16" s="6"/>
      <c r="U16" s="856">
        <f t="shared" si="2"/>
        <v>0</v>
      </c>
      <c r="V16" s="856">
        <f t="shared" si="3"/>
        <v>0</v>
      </c>
      <c r="W16" s="856">
        <f t="shared" si="5"/>
        <v>0</v>
      </c>
      <c r="X16" s="822"/>
      <c r="Y16" s="984" t="s">
        <v>1026</v>
      </c>
      <c r="Z16" s="1262" t="str">
        <f>IF($N$2&gt;Summary!$K$1,"Ok",IF(U46="A","Ok","Does not match YTD total for Schemes on Table I"))</f>
        <v>Ok</v>
      </c>
      <c r="AA16" s="910">
        <f t="shared" si="0"/>
        <v>0</v>
      </c>
      <c r="AB16" s="854"/>
      <c r="AC16" s="856">
        <f t="shared" si="6"/>
        <v>0</v>
      </c>
      <c r="AD16" s="856">
        <f t="shared" si="7"/>
        <v>0</v>
      </c>
      <c r="AE16" s="856">
        <f t="shared" si="8"/>
        <v>0</v>
      </c>
      <c r="AF16" s="358"/>
      <c r="AG16" s="358"/>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row>
    <row r="17" spans="1:100" ht="27" customHeight="1">
      <c r="A17" s="443">
        <v>6</v>
      </c>
      <c r="B17" s="627"/>
      <c r="C17" s="627"/>
      <c r="D17" s="29"/>
      <c r="E17" s="29"/>
      <c r="F17" s="29"/>
      <c r="G17" s="29"/>
      <c r="H17" s="29"/>
      <c r="I17" s="29"/>
      <c r="J17" s="29"/>
      <c r="K17" s="29"/>
      <c r="L17" s="29"/>
      <c r="M17" s="29"/>
      <c r="N17" s="29"/>
      <c r="O17" s="29"/>
      <c r="P17" s="29"/>
      <c r="Q17" s="29"/>
      <c r="R17" s="213">
        <f t="shared" si="4"/>
        <v>0</v>
      </c>
      <c r="S17" s="213">
        <f t="shared" si="1"/>
        <v>0</v>
      </c>
      <c r="T17" s="6"/>
      <c r="U17" s="856">
        <f t="shared" si="2"/>
        <v>0</v>
      </c>
      <c r="V17" s="856">
        <f t="shared" si="3"/>
        <v>0</v>
      </c>
      <c r="W17" s="856">
        <f t="shared" si="5"/>
        <v>0</v>
      </c>
      <c r="X17" s="822"/>
      <c r="Y17" s="984" t="s">
        <v>1027</v>
      </c>
      <c r="Z17" s="1262" t="str">
        <f>IF($N$2&gt;Summary!$K$1,"Ok",IF(U54="A","Ok","Does not match YTD total for Discretionary on Table I"))</f>
        <v>Ok</v>
      </c>
      <c r="AA17" s="910">
        <f t="shared" si="0"/>
        <v>0</v>
      </c>
      <c r="AB17" s="854"/>
      <c r="AC17" s="856">
        <f t="shared" si="6"/>
        <v>0</v>
      </c>
      <c r="AD17" s="856">
        <f t="shared" si="7"/>
        <v>0</v>
      </c>
      <c r="AE17" s="856">
        <f t="shared" si="8"/>
        <v>0</v>
      </c>
      <c r="AF17" s="358"/>
      <c r="AG17" s="358"/>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c r="CQ17" s="161"/>
      <c r="CR17" s="161"/>
      <c r="CS17" s="161"/>
      <c r="CT17" s="161"/>
      <c r="CU17" s="161"/>
      <c r="CV17" s="161"/>
    </row>
    <row r="18" spans="1:100" ht="27" customHeight="1">
      <c r="A18" s="443">
        <v>7</v>
      </c>
      <c r="B18" s="627"/>
      <c r="C18" s="627"/>
      <c r="D18" s="29"/>
      <c r="E18" s="29"/>
      <c r="F18" s="29"/>
      <c r="G18" s="29"/>
      <c r="H18" s="29"/>
      <c r="I18" s="29"/>
      <c r="J18" s="29"/>
      <c r="K18" s="29"/>
      <c r="L18" s="29"/>
      <c r="M18" s="29"/>
      <c r="N18" s="29"/>
      <c r="O18" s="29"/>
      <c r="P18" s="29"/>
      <c r="Q18" s="29"/>
      <c r="R18" s="213">
        <f t="shared" si="4"/>
        <v>0</v>
      </c>
      <c r="S18" s="213">
        <f t="shared" si="1"/>
        <v>0</v>
      </c>
      <c r="T18" s="6"/>
      <c r="U18" s="856">
        <f t="shared" si="2"/>
        <v>0</v>
      </c>
      <c r="V18" s="856">
        <f t="shared" si="3"/>
        <v>0</v>
      </c>
      <c r="W18" s="856">
        <f t="shared" si="5"/>
        <v>0</v>
      </c>
      <c r="X18" s="822"/>
      <c r="Y18" s="984" t="s">
        <v>1028</v>
      </c>
      <c r="Z18" s="1262" t="str">
        <f>IF($N$2&gt;Summary!$K$1,"Ok",IF(U77="A","Ok","Does not match YTD total for Other Schemes on Table I"))</f>
        <v>Ok</v>
      </c>
      <c r="AA18" s="910">
        <f t="shared" si="0"/>
        <v>0</v>
      </c>
      <c r="AB18" s="854"/>
      <c r="AC18" s="856">
        <f t="shared" si="6"/>
        <v>0</v>
      </c>
      <c r="AD18" s="856">
        <f t="shared" si="7"/>
        <v>0</v>
      </c>
      <c r="AE18" s="856">
        <f t="shared" si="8"/>
        <v>0</v>
      </c>
      <c r="AF18" s="358"/>
      <c r="AG18" s="358"/>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161"/>
      <c r="CM18" s="161"/>
      <c r="CN18" s="161"/>
      <c r="CO18" s="161"/>
      <c r="CP18" s="161"/>
      <c r="CQ18" s="161"/>
      <c r="CR18" s="161"/>
      <c r="CS18" s="161"/>
      <c r="CT18" s="161"/>
      <c r="CU18" s="161"/>
      <c r="CV18" s="161"/>
    </row>
    <row r="19" spans="1:100" ht="27" customHeight="1">
      <c r="A19" s="443">
        <v>8</v>
      </c>
      <c r="B19" s="627"/>
      <c r="C19" s="627"/>
      <c r="D19" s="29"/>
      <c r="E19" s="29"/>
      <c r="F19" s="29"/>
      <c r="G19" s="29"/>
      <c r="H19" s="29"/>
      <c r="I19" s="29"/>
      <c r="J19" s="29"/>
      <c r="K19" s="29"/>
      <c r="L19" s="29"/>
      <c r="M19" s="29"/>
      <c r="N19" s="29"/>
      <c r="O19" s="29"/>
      <c r="P19" s="29"/>
      <c r="Q19" s="29"/>
      <c r="R19" s="213">
        <f t="shared" si="4"/>
        <v>0</v>
      </c>
      <c r="S19" s="213">
        <f t="shared" si="1"/>
        <v>0</v>
      </c>
      <c r="T19" s="6"/>
      <c r="U19" s="856">
        <f t="shared" si="2"/>
        <v>0</v>
      </c>
      <c r="V19" s="856">
        <f t="shared" si="3"/>
        <v>0</v>
      </c>
      <c r="W19" s="856">
        <f t="shared" si="5"/>
        <v>0</v>
      </c>
      <c r="X19" s="822"/>
      <c r="Y19" s="984" t="s">
        <v>1032</v>
      </c>
      <c r="Z19" s="1262" t="str">
        <f>IF($N$3&gt;Summary!$K$1,"Ok",IF(ABS('I - Capital RLM'!$H$95-'J - Capital In Year Schemes'!$S$78)&lt;=2,"Ok","Should equal Total Capital spend on Table I, to a tolerance of 2k to allow roundings"))</f>
        <v>Ok</v>
      </c>
      <c r="AA19" s="910">
        <f t="shared" si="0"/>
        <v>0</v>
      </c>
      <c r="AB19" s="854"/>
      <c r="AC19" s="856">
        <f t="shared" si="6"/>
        <v>0</v>
      </c>
      <c r="AD19" s="856">
        <f t="shared" si="7"/>
        <v>0</v>
      </c>
      <c r="AE19" s="856">
        <f t="shared" si="8"/>
        <v>0</v>
      </c>
      <c r="AF19" s="358"/>
      <c r="AG19" s="358"/>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c r="CQ19" s="161"/>
      <c r="CR19" s="161"/>
      <c r="CS19" s="161"/>
      <c r="CT19" s="161"/>
      <c r="CU19" s="161"/>
      <c r="CV19" s="161"/>
    </row>
    <row r="20" spans="1:100" ht="27" customHeight="1">
      <c r="A20" s="443">
        <v>9</v>
      </c>
      <c r="B20" s="627"/>
      <c r="C20" s="627"/>
      <c r="D20" s="29"/>
      <c r="E20" s="29"/>
      <c r="F20" s="29"/>
      <c r="G20" s="29"/>
      <c r="H20" s="29"/>
      <c r="I20" s="29"/>
      <c r="J20" s="29"/>
      <c r="K20" s="29"/>
      <c r="L20" s="29"/>
      <c r="M20" s="29"/>
      <c r="N20" s="29"/>
      <c r="O20" s="29"/>
      <c r="P20" s="29"/>
      <c r="Q20" s="29"/>
      <c r="R20" s="213">
        <f t="shared" si="4"/>
        <v>0</v>
      </c>
      <c r="S20" s="213">
        <f t="shared" si="1"/>
        <v>0</v>
      </c>
      <c r="T20" s="6"/>
      <c r="U20" s="856">
        <f t="shared" si="2"/>
        <v>0</v>
      </c>
      <c r="V20" s="856">
        <f t="shared" si="3"/>
        <v>0</v>
      </c>
      <c r="W20" s="856">
        <f t="shared" si="5"/>
        <v>0</v>
      </c>
      <c r="X20" s="822"/>
      <c r="Y20" s="281" t="s">
        <v>1033</v>
      </c>
      <c r="Z20" s="282"/>
      <c r="AA20" s="910"/>
      <c r="AB20" s="854"/>
      <c r="AC20" s="856">
        <f t="shared" si="6"/>
        <v>0</v>
      </c>
      <c r="AD20" s="856">
        <f t="shared" si="7"/>
        <v>0</v>
      </c>
      <c r="AE20" s="856">
        <f t="shared" si="8"/>
        <v>0</v>
      </c>
      <c r="AF20" s="358"/>
      <c r="AG20" s="358"/>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row>
    <row r="21" spans="1:100" ht="27" customHeight="1">
      <c r="A21" s="124">
        <v>10</v>
      </c>
      <c r="B21" s="627"/>
      <c r="C21" s="627"/>
      <c r="D21" s="29"/>
      <c r="E21" s="29"/>
      <c r="F21" s="29"/>
      <c r="G21" s="29"/>
      <c r="H21" s="29"/>
      <c r="I21" s="29"/>
      <c r="J21" s="29"/>
      <c r="K21" s="29"/>
      <c r="L21" s="29"/>
      <c r="M21" s="29"/>
      <c r="N21" s="29"/>
      <c r="O21" s="29"/>
      <c r="P21" s="29"/>
      <c r="Q21" s="29"/>
      <c r="R21" s="213">
        <f t="shared" si="4"/>
        <v>0</v>
      </c>
      <c r="S21" s="213">
        <f t="shared" si="1"/>
        <v>0</v>
      </c>
      <c r="T21" s="6"/>
      <c r="U21" s="856">
        <f t="shared" si="2"/>
        <v>0</v>
      </c>
      <c r="V21" s="856">
        <f t="shared" si="3"/>
        <v>0</v>
      </c>
      <c r="W21" s="856">
        <f t="shared" si="5"/>
        <v>0</v>
      </c>
      <c r="X21" s="822"/>
      <c r="Y21" s="984" t="s">
        <v>1034</v>
      </c>
      <c r="Z21" s="1262" t="str">
        <f>IF($N$3&gt;Summary!$K$1,"Ok",IF($AC$76&lt;&gt;0,"One or more schemes' Min value is less than YTD","Ok"))</f>
        <v>Ok</v>
      </c>
      <c r="AA21" s="910">
        <f t="shared" si="0"/>
        <v>0</v>
      </c>
      <c r="AB21" s="854"/>
      <c r="AC21" s="856">
        <f t="shared" si="6"/>
        <v>0</v>
      </c>
      <c r="AD21" s="856">
        <f t="shared" si="7"/>
        <v>0</v>
      </c>
      <c r="AE21" s="856">
        <f t="shared" si="8"/>
        <v>0</v>
      </c>
      <c r="AF21" s="358"/>
      <c r="AG21" s="358"/>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c r="CA21" s="161"/>
      <c r="CB21" s="161"/>
      <c r="CC21" s="161"/>
      <c r="CD21" s="161"/>
      <c r="CE21" s="161"/>
      <c r="CF21" s="161"/>
      <c r="CG21" s="161"/>
      <c r="CH21" s="161"/>
      <c r="CI21" s="161"/>
      <c r="CJ21" s="161"/>
      <c r="CK21" s="161"/>
      <c r="CL21" s="161"/>
      <c r="CM21" s="161"/>
      <c r="CN21" s="161"/>
      <c r="CO21" s="161"/>
      <c r="CP21" s="161"/>
      <c r="CQ21" s="161"/>
      <c r="CR21" s="161"/>
      <c r="CS21" s="161"/>
      <c r="CT21" s="161"/>
      <c r="CU21" s="161"/>
      <c r="CV21" s="161"/>
    </row>
    <row r="22" spans="1:100" ht="27" customHeight="1">
      <c r="A22" s="443">
        <v>11</v>
      </c>
      <c r="B22" s="627"/>
      <c r="C22" s="627"/>
      <c r="D22" s="29"/>
      <c r="E22" s="29"/>
      <c r="F22" s="29"/>
      <c r="G22" s="29"/>
      <c r="H22" s="29"/>
      <c r="I22" s="29"/>
      <c r="J22" s="29"/>
      <c r="K22" s="29"/>
      <c r="L22" s="29"/>
      <c r="M22" s="29"/>
      <c r="N22" s="29"/>
      <c r="O22" s="29"/>
      <c r="P22" s="29"/>
      <c r="Q22" s="29"/>
      <c r="R22" s="213">
        <f t="shared" si="4"/>
        <v>0</v>
      </c>
      <c r="S22" s="213">
        <f t="shared" si="1"/>
        <v>0</v>
      </c>
      <c r="T22" s="6"/>
      <c r="U22" s="856">
        <f t="shared" si="2"/>
        <v>0</v>
      </c>
      <c r="V22" s="856">
        <f t="shared" si="3"/>
        <v>0</v>
      </c>
      <c r="W22" s="856">
        <f t="shared" si="5"/>
        <v>0</v>
      </c>
      <c r="X22" s="822"/>
      <c r="Y22" s="984" t="s">
        <v>1035</v>
      </c>
      <c r="Z22" s="1262" t="str">
        <f>IF($N$3&gt;Summary!$K$1,"Ok",IF($AD$76&lt;&gt;0,"One or more schemes' Min value is more than Total","Ok"))</f>
        <v>Ok</v>
      </c>
      <c r="AA22" s="910">
        <f t="shared" si="0"/>
        <v>0</v>
      </c>
      <c r="AB22" s="358"/>
      <c r="AC22" s="856">
        <f t="shared" si="6"/>
        <v>0</v>
      </c>
      <c r="AD22" s="856">
        <f t="shared" si="7"/>
        <v>0</v>
      </c>
      <c r="AE22" s="856">
        <f t="shared" si="8"/>
        <v>0</v>
      </c>
      <c r="AF22" s="358"/>
      <c r="AG22" s="358"/>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row>
    <row r="23" spans="1:100" ht="27" customHeight="1">
      <c r="A23" s="443">
        <v>12</v>
      </c>
      <c r="B23" s="627"/>
      <c r="C23" s="627"/>
      <c r="D23" s="29"/>
      <c r="E23" s="29"/>
      <c r="F23" s="29"/>
      <c r="G23" s="29"/>
      <c r="H23" s="29"/>
      <c r="I23" s="29"/>
      <c r="J23" s="29"/>
      <c r="K23" s="29"/>
      <c r="L23" s="29"/>
      <c r="M23" s="29"/>
      <c r="N23" s="29"/>
      <c r="O23" s="29"/>
      <c r="P23" s="29"/>
      <c r="Q23" s="29"/>
      <c r="R23" s="213">
        <f t="shared" si="4"/>
        <v>0</v>
      </c>
      <c r="S23" s="213">
        <f t="shared" si="1"/>
        <v>0</v>
      </c>
      <c r="T23" s="6"/>
      <c r="U23" s="856">
        <f t="shared" si="2"/>
        <v>0</v>
      </c>
      <c r="V23" s="856">
        <f t="shared" si="3"/>
        <v>0</v>
      </c>
      <c r="W23" s="856">
        <f t="shared" si="5"/>
        <v>0</v>
      </c>
      <c r="X23" s="822"/>
      <c r="Y23" s="984" t="s">
        <v>1036</v>
      </c>
      <c r="Z23" s="1262" t="str">
        <f>IF($N$3&gt;Summary!$K$1,"Ok",IF($AE$76&lt;&gt;0,"One or more schemes' Max value is less than Total","Ok"))</f>
        <v>Ok</v>
      </c>
      <c r="AA23" s="910">
        <f t="shared" si="0"/>
        <v>0</v>
      </c>
      <c r="AB23" s="358"/>
      <c r="AC23" s="856">
        <f t="shared" si="6"/>
        <v>0</v>
      </c>
      <c r="AD23" s="856">
        <f t="shared" si="7"/>
        <v>0</v>
      </c>
      <c r="AE23" s="856">
        <f t="shared" si="8"/>
        <v>0</v>
      </c>
      <c r="AF23" s="358"/>
      <c r="AG23" s="358"/>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c r="CQ23" s="161"/>
      <c r="CR23" s="161"/>
      <c r="CS23" s="161"/>
      <c r="CT23" s="161"/>
      <c r="CU23" s="161"/>
      <c r="CV23" s="161"/>
    </row>
    <row r="24" spans="1:100" ht="27" customHeight="1">
      <c r="A24" s="443">
        <v>13</v>
      </c>
      <c r="B24" s="627"/>
      <c r="C24" s="627"/>
      <c r="D24" s="29"/>
      <c r="E24" s="29"/>
      <c r="F24" s="29"/>
      <c r="G24" s="29"/>
      <c r="H24" s="29"/>
      <c r="I24" s="29"/>
      <c r="J24" s="29"/>
      <c r="K24" s="29"/>
      <c r="L24" s="29"/>
      <c r="M24" s="29"/>
      <c r="N24" s="29"/>
      <c r="O24" s="29"/>
      <c r="P24" s="29"/>
      <c r="Q24" s="29"/>
      <c r="R24" s="213">
        <f t="shared" si="4"/>
        <v>0</v>
      </c>
      <c r="S24" s="213">
        <f t="shared" si="1"/>
        <v>0</v>
      </c>
      <c r="T24" s="6"/>
      <c r="U24" s="856">
        <f t="shared" si="2"/>
        <v>0</v>
      </c>
      <c r="V24" s="856">
        <f t="shared" si="3"/>
        <v>0</v>
      </c>
      <c r="W24" s="856">
        <f t="shared" si="5"/>
        <v>0</v>
      </c>
      <c r="X24" s="822"/>
      <c r="Y24" s="404"/>
      <c r="Z24" s="404"/>
      <c r="AA24" s="910">
        <f>SUM(AA3:AA23)</f>
        <v>0</v>
      </c>
      <c r="AB24" s="358"/>
      <c r="AC24" s="856">
        <f t="shared" si="6"/>
        <v>0</v>
      </c>
      <c r="AD24" s="856">
        <f t="shared" si="7"/>
        <v>0</v>
      </c>
      <c r="AE24" s="856">
        <f t="shared" si="8"/>
        <v>0</v>
      </c>
      <c r="AF24" s="358"/>
      <c r="AG24" s="358"/>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c r="CQ24" s="161"/>
      <c r="CR24" s="161"/>
      <c r="CS24" s="161"/>
      <c r="CT24" s="161"/>
      <c r="CU24" s="161"/>
      <c r="CV24" s="161"/>
    </row>
    <row r="25" spans="1:100" ht="27" customHeight="1">
      <c r="A25" s="443">
        <v>14</v>
      </c>
      <c r="B25" s="627"/>
      <c r="C25" s="627"/>
      <c r="D25" s="29"/>
      <c r="E25" s="29"/>
      <c r="F25" s="29"/>
      <c r="G25" s="29"/>
      <c r="H25" s="29"/>
      <c r="I25" s="29"/>
      <c r="J25" s="29"/>
      <c r="K25" s="29"/>
      <c r="L25" s="29"/>
      <c r="M25" s="29"/>
      <c r="N25" s="29"/>
      <c r="O25" s="29"/>
      <c r="P25" s="29"/>
      <c r="Q25" s="29"/>
      <c r="R25" s="213">
        <f t="shared" si="4"/>
        <v>0</v>
      </c>
      <c r="S25" s="213">
        <f t="shared" si="1"/>
        <v>0</v>
      </c>
      <c r="T25" s="6"/>
      <c r="U25" s="856">
        <f t="shared" si="2"/>
        <v>0</v>
      </c>
      <c r="V25" s="856">
        <f t="shared" si="3"/>
        <v>0</v>
      </c>
      <c r="W25" s="856">
        <f t="shared" si="5"/>
        <v>0</v>
      </c>
      <c r="X25" s="822"/>
      <c r="Y25" s="358"/>
      <c r="Z25" s="358"/>
      <c r="AA25" s="358"/>
      <c r="AB25" s="358"/>
      <c r="AC25" s="856">
        <f t="shared" si="6"/>
        <v>0</v>
      </c>
      <c r="AD25" s="856">
        <f t="shared" si="7"/>
        <v>0</v>
      </c>
      <c r="AE25" s="856">
        <f t="shared" si="8"/>
        <v>0</v>
      </c>
      <c r="AF25" s="358"/>
      <c r="AG25" s="358"/>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c r="CQ25" s="161"/>
      <c r="CR25" s="161"/>
      <c r="CS25" s="161"/>
      <c r="CT25" s="161"/>
      <c r="CU25" s="161"/>
      <c r="CV25" s="161"/>
    </row>
    <row r="26" spans="1:100" ht="27" customHeight="1">
      <c r="A26" s="443">
        <v>15</v>
      </c>
      <c r="B26" s="627"/>
      <c r="C26" s="627"/>
      <c r="D26" s="29"/>
      <c r="E26" s="29"/>
      <c r="F26" s="29"/>
      <c r="G26" s="29"/>
      <c r="H26" s="29"/>
      <c r="I26" s="29"/>
      <c r="J26" s="29"/>
      <c r="K26" s="29"/>
      <c r="L26" s="29"/>
      <c r="M26" s="29"/>
      <c r="N26" s="29"/>
      <c r="O26" s="29"/>
      <c r="P26" s="29"/>
      <c r="Q26" s="29"/>
      <c r="R26" s="213">
        <f t="shared" si="4"/>
        <v>0</v>
      </c>
      <c r="S26" s="213">
        <f t="shared" si="1"/>
        <v>0</v>
      </c>
      <c r="T26" s="6"/>
      <c r="U26" s="856">
        <f t="shared" si="2"/>
        <v>0</v>
      </c>
      <c r="V26" s="856">
        <f t="shared" si="3"/>
        <v>0</v>
      </c>
      <c r="W26" s="856">
        <f t="shared" si="5"/>
        <v>0</v>
      </c>
      <c r="X26" s="822"/>
      <c r="Y26" s="358"/>
      <c r="Z26" s="358"/>
      <c r="AA26" s="358"/>
      <c r="AB26" s="358"/>
      <c r="AC26" s="856">
        <f t="shared" si="6"/>
        <v>0</v>
      </c>
      <c r="AD26" s="856">
        <f t="shared" si="7"/>
        <v>0</v>
      </c>
      <c r="AE26" s="856">
        <f t="shared" si="8"/>
        <v>0</v>
      </c>
      <c r="AF26" s="358"/>
      <c r="AG26" s="358"/>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c r="CP26" s="161"/>
      <c r="CQ26" s="161"/>
      <c r="CR26" s="161"/>
      <c r="CS26" s="161"/>
      <c r="CT26" s="161"/>
      <c r="CU26" s="161"/>
      <c r="CV26" s="161"/>
    </row>
    <row r="27" spans="1:100" ht="27" customHeight="1">
      <c r="A27" s="443">
        <v>16</v>
      </c>
      <c r="B27" s="627"/>
      <c r="C27" s="627"/>
      <c r="D27" s="29"/>
      <c r="E27" s="29"/>
      <c r="F27" s="29"/>
      <c r="G27" s="29"/>
      <c r="H27" s="29"/>
      <c r="I27" s="29"/>
      <c r="J27" s="29"/>
      <c r="K27" s="29"/>
      <c r="L27" s="29"/>
      <c r="M27" s="29"/>
      <c r="N27" s="29"/>
      <c r="O27" s="29"/>
      <c r="P27" s="29"/>
      <c r="Q27" s="29"/>
      <c r="R27" s="213">
        <f t="shared" si="4"/>
        <v>0</v>
      </c>
      <c r="S27" s="213">
        <f t="shared" si="1"/>
        <v>0</v>
      </c>
      <c r="T27" s="6"/>
      <c r="U27" s="856">
        <f t="shared" si="2"/>
        <v>0</v>
      </c>
      <c r="V27" s="856">
        <f t="shared" si="3"/>
        <v>0</v>
      </c>
      <c r="W27" s="856">
        <f t="shared" si="5"/>
        <v>0</v>
      </c>
      <c r="X27" s="822"/>
      <c r="Y27" s="358"/>
      <c r="Z27" s="358"/>
      <c r="AA27" s="358"/>
      <c r="AB27" s="358"/>
      <c r="AC27" s="856">
        <f t="shared" si="6"/>
        <v>0</v>
      </c>
      <c r="AD27" s="856">
        <f t="shared" si="7"/>
        <v>0</v>
      </c>
      <c r="AE27" s="856">
        <f t="shared" si="8"/>
        <v>0</v>
      </c>
      <c r="AF27" s="358"/>
      <c r="AG27" s="358"/>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c r="CQ27" s="161"/>
      <c r="CR27" s="161"/>
      <c r="CS27" s="161"/>
      <c r="CT27" s="161"/>
      <c r="CU27" s="161"/>
      <c r="CV27" s="161"/>
    </row>
    <row r="28" spans="1:100" ht="27" customHeight="1">
      <c r="A28" s="443">
        <v>17</v>
      </c>
      <c r="B28" s="627"/>
      <c r="C28" s="627"/>
      <c r="D28" s="29"/>
      <c r="E28" s="29"/>
      <c r="F28" s="29"/>
      <c r="G28" s="29"/>
      <c r="H28" s="29"/>
      <c r="I28" s="29"/>
      <c r="J28" s="29"/>
      <c r="K28" s="29"/>
      <c r="L28" s="29"/>
      <c r="M28" s="29"/>
      <c r="N28" s="29"/>
      <c r="O28" s="29"/>
      <c r="P28" s="29"/>
      <c r="Q28" s="29"/>
      <c r="R28" s="213">
        <f t="shared" si="4"/>
        <v>0</v>
      </c>
      <c r="S28" s="213">
        <f t="shared" si="1"/>
        <v>0</v>
      </c>
      <c r="T28" s="6"/>
      <c r="U28" s="856">
        <f t="shared" si="2"/>
        <v>0</v>
      </c>
      <c r="V28" s="856">
        <f t="shared" si="3"/>
        <v>0</v>
      </c>
      <c r="W28" s="856">
        <f t="shared" si="5"/>
        <v>0</v>
      </c>
      <c r="X28" s="822"/>
      <c r="Y28" s="358"/>
      <c r="Z28" s="358"/>
      <c r="AA28" s="358"/>
      <c r="AB28" s="358"/>
      <c r="AC28" s="856">
        <f t="shared" si="6"/>
        <v>0</v>
      </c>
      <c r="AD28" s="856">
        <f t="shared" si="7"/>
        <v>0</v>
      </c>
      <c r="AE28" s="856">
        <f t="shared" si="8"/>
        <v>0</v>
      </c>
      <c r="AF28" s="358"/>
      <c r="AG28" s="358"/>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row>
    <row r="29" spans="1:100" ht="27" customHeight="1">
      <c r="A29" s="443">
        <v>18</v>
      </c>
      <c r="B29" s="627"/>
      <c r="C29" s="627"/>
      <c r="D29" s="29"/>
      <c r="E29" s="29"/>
      <c r="F29" s="29"/>
      <c r="G29" s="29"/>
      <c r="H29" s="29"/>
      <c r="I29" s="29"/>
      <c r="J29" s="29"/>
      <c r="K29" s="29"/>
      <c r="L29" s="29"/>
      <c r="M29" s="29"/>
      <c r="N29" s="29"/>
      <c r="O29" s="29"/>
      <c r="P29" s="29"/>
      <c r="Q29" s="29"/>
      <c r="R29" s="213">
        <f t="shared" si="4"/>
        <v>0</v>
      </c>
      <c r="S29" s="213">
        <f t="shared" si="1"/>
        <v>0</v>
      </c>
      <c r="T29" s="6"/>
      <c r="U29" s="856">
        <f t="shared" si="2"/>
        <v>0</v>
      </c>
      <c r="V29" s="856">
        <f t="shared" si="3"/>
        <v>0</v>
      </c>
      <c r="W29" s="856">
        <f t="shared" si="5"/>
        <v>0</v>
      </c>
      <c r="X29" s="822"/>
      <c r="Y29" s="358"/>
      <c r="Z29" s="358"/>
      <c r="AA29" s="358"/>
      <c r="AB29" s="358"/>
      <c r="AC29" s="856">
        <f t="shared" si="6"/>
        <v>0</v>
      </c>
      <c r="AD29" s="856">
        <f t="shared" si="7"/>
        <v>0</v>
      </c>
      <c r="AE29" s="856">
        <f t="shared" si="8"/>
        <v>0</v>
      </c>
      <c r="AF29" s="358"/>
      <c r="AG29" s="358"/>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c r="CQ29" s="161"/>
      <c r="CR29" s="161"/>
      <c r="CS29" s="161"/>
      <c r="CT29" s="161"/>
      <c r="CU29" s="161"/>
      <c r="CV29" s="161"/>
    </row>
    <row r="30" spans="1:100" ht="27" customHeight="1">
      <c r="A30" s="124">
        <v>19</v>
      </c>
      <c r="B30" s="627"/>
      <c r="C30" s="627"/>
      <c r="D30" s="29"/>
      <c r="E30" s="29"/>
      <c r="F30" s="29"/>
      <c r="G30" s="29"/>
      <c r="H30" s="29"/>
      <c r="I30" s="29"/>
      <c r="J30" s="29"/>
      <c r="K30" s="29"/>
      <c r="L30" s="29"/>
      <c r="M30" s="29"/>
      <c r="N30" s="29"/>
      <c r="O30" s="29"/>
      <c r="P30" s="29"/>
      <c r="Q30" s="29"/>
      <c r="R30" s="213">
        <f t="shared" si="4"/>
        <v>0</v>
      </c>
      <c r="S30" s="213">
        <f t="shared" si="1"/>
        <v>0</v>
      </c>
      <c r="T30" s="6"/>
      <c r="U30" s="856">
        <f t="shared" si="2"/>
        <v>0</v>
      </c>
      <c r="V30" s="856">
        <f t="shared" si="3"/>
        <v>0</v>
      </c>
      <c r="W30" s="856">
        <f t="shared" si="5"/>
        <v>0</v>
      </c>
      <c r="X30" s="822"/>
      <c r="Y30" s="358"/>
      <c r="Z30" s="358"/>
      <c r="AA30" s="358"/>
      <c r="AB30" s="358"/>
      <c r="AC30" s="856">
        <f t="shared" si="6"/>
        <v>0</v>
      </c>
      <c r="AD30" s="856">
        <f t="shared" si="7"/>
        <v>0</v>
      </c>
      <c r="AE30" s="856">
        <f t="shared" si="8"/>
        <v>0</v>
      </c>
      <c r="AF30" s="358"/>
      <c r="AG30" s="358"/>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c r="CA30" s="161"/>
      <c r="CB30" s="161"/>
      <c r="CC30" s="161"/>
      <c r="CD30" s="161"/>
      <c r="CE30" s="161"/>
      <c r="CF30" s="161"/>
      <c r="CG30" s="161"/>
      <c r="CH30" s="161"/>
      <c r="CI30" s="161"/>
      <c r="CJ30" s="161"/>
      <c r="CK30" s="161"/>
      <c r="CL30" s="161"/>
      <c r="CM30" s="161"/>
      <c r="CN30" s="161"/>
      <c r="CO30" s="161"/>
      <c r="CP30" s="161"/>
      <c r="CQ30" s="161"/>
      <c r="CR30" s="161"/>
      <c r="CS30" s="161"/>
      <c r="CT30" s="161"/>
      <c r="CU30" s="161"/>
      <c r="CV30" s="161"/>
    </row>
    <row r="31" spans="1:100" ht="27" customHeight="1">
      <c r="A31" s="443">
        <v>20</v>
      </c>
      <c r="B31" s="627"/>
      <c r="C31" s="627"/>
      <c r="D31" s="29"/>
      <c r="E31" s="29"/>
      <c r="F31" s="29"/>
      <c r="G31" s="29"/>
      <c r="H31" s="29"/>
      <c r="I31" s="29"/>
      <c r="J31" s="29"/>
      <c r="K31" s="29"/>
      <c r="L31" s="29"/>
      <c r="M31" s="29"/>
      <c r="N31" s="29"/>
      <c r="O31" s="29"/>
      <c r="P31" s="29"/>
      <c r="Q31" s="29"/>
      <c r="R31" s="213">
        <f t="shared" si="4"/>
        <v>0</v>
      </c>
      <c r="S31" s="213">
        <f t="shared" si="1"/>
        <v>0</v>
      </c>
      <c r="T31" s="6"/>
      <c r="U31" s="856">
        <f t="shared" si="2"/>
        <v>0</v>
      </c>
      <c r="V31" s="856">
        <f t="shared" si="3"/>
        <v>0</v>
      </c>
      <c r="W31" s="856">
        <f t="shared" si="5"/>
        <v>0</v>
      </c>
      <c r="X31" s="822"/>
      <c r="Y31" s="358"/>
      <c r="Z31" s="358"/>
      <c r="AA31" s="358"/>
      <c r="AB31" s="358"/>
      <c r="AC31" s="856">
        <f t="shared" si="6"/>
        <v>0</v>
      </c>
      <c r="AD31" s="856">
        <f t="shared" si="7"/>
        <v>0</v>
      </c>
      <c r="AE31" s="856">
        <f t="shared" si="8"/>
        <v>0</v>
      </c>
      <c r="AF31" s="358"/>
      <c r="AG31" s="358"/>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c r="CA31" s="161"/>
      <c r="CB31" s="161"/>
      <c r="CC31" s="161"/>
      <c r="CD31" s="161"/>
      <c r="CE31" s="161"/>
      <c r="CF31" s="161"/>
      <c r="CG31" s="161"/>
      <c r="CH31" s="161"/>
      <c r="CI31" s="161"/>
      <c r="CJ31" s="161"/>
      <c r="CK31" s="161"/>
      <c r="CL31" s="161"/>
      <c r="CM31" s="161"/>
      <c r="CN31" s="161"/>
      <c r="CO31" s="161"/>
      <c r="CP31" s="161"/>
      <c r="CQ31" s="161"/>
      <c r="CR31" s="161"/>
      <c r="CS31" s="161"/>
      <c r="CT31" s="161"/>
      <c r="CU31" s="161"/>
      <c r="CV31" s="161"/>
    </row>
    <row r="32" spans="1:100" ht="27" customHeight="1">
      <c r="A32" s="443">
        <v>21</v>
      </c>
      <c r="B32" s="627"/>
      <c r="C32" s="627"/>
      <c r="D32" s="29"/>
      <c r="E32" s="29"/>
      <c r="F32" s="29"/>
      <c r="G32" s="29"/>
      <c r="H32" s="29"/>
      <c r="I32" s="29"/>
      <c r="J32" s="29"/>
      <c r="K32" s="29"/>
      <c r="L32" s="29"/>
      <c r="M32" s="29"/>
      <c r="N32" s="29"/>
      <c r="O32" s="29"/>
      <c r="P32" s="29"/>
      <c r="Q32" s="29"/>
      <c r="R32" s="213">
        <f t="shared" si="4"/>
        <v>0</v>
      </c>
      <c r="S32" s="213">
        <f t="shared" si="1"/>
        <v>0</v>
      </c>
      <c r="T32" s="6"/>
      <c r="U32" s="856">
        <f t="shared" si="2"/>
        <v>0</v>
      </c>
      <c r="V32" s="856">
        <f t="shared" si="3"/>
        <v>0</v>
      </c>
      <c r="W32" s="856">
        <f t="shared" si="5"/>
        <v>0</v>
      </c>
      <c r="X32" s="822"/>
      <c r="Y32" s="358"/>
      <c r="Z32" s="358"/>
      <c r="AA32" s="358"/>
      <c r="AB32" s="358"/>
      <c r="AC32" s="856">
        <f t="shared" si="6"/>
        <v>0</v>
      </c>
      <c r="AD32" s="856">
        <f t="shared" si="7"/>
        <v>0</v>
      </c>
      <c r="AE32" s="856">
        <f t="shared" si="8"/>
        <v>0</v>
      </c>
      <c r="AF32" s="358"/>
      <c r="AG32" s="358"/>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c r="BT32" s="161"/>
      <c r="BU32" s="161"/>
      <c r="BV32" s="161"/>
      <c r="BW32" s="161"/>
      <c r="BX32" s="161"/>
      <c r="BY32" s="161"/>
      <c r="BZ32" s="161"/>
      <c r="CA32" s="161"/>
      <c r="CB32" s="161"/>
      <c r="CC32" s="161"/>
      <c r="CD32" s="161"/>
      <c r="CE32" s="161"/>
      <c r="CF32" s="161"/>
      <c r="CG32" s="161"/>
      <c r="CH32" s="161"/>
      <c r="CI32" s="161"/>
      <c r="CJ32" s="161"/>
      <c r="CK32" s="161"/>
      <c r="CL32" s="161"/>
      <c r="CM32" s="161"/>
      <c r="CN32" s="161"/>
      <c r="CO32" s="161"/>
      <c r="CP32" s="161"/>
      <c r="CQ32" s="161"/>
      <c r="CR32" s="161"/>
      <c r="CS32" s="161"/>
      <c r="CT32" s="161"/>
      <c r="CU32" s="161"/>
      <c r="CV32" s="161"/>
    </row>
    <row r="33" spans="1:100" ht="27" customHeight="1">
      <c r="A33" s="443">
        <v>22</v>
      </c>
      <c r="B33" s="627"/>
      <c r="C33" s="627"/>
      <c r="D33" s="29"/>
      <c r="E33" s="29"/>
      <c r="F33" s="29"/>
      <c r="G33" s="29"/>
      <c r="H33" s="29"/>
      <c r="I33" s="29"/>
      <c r="J33" s="29"/>
      <c r="K33" s="29"/>
      <c r="L33" s="29"/>
      <c r="M33" s="29"/>
      <c r="N33" s="29"/>
      <c r="O33" s="29"/>
      <c r="P33" s="29"/>
      <c r="Q33" s="29"/>
      <c r="R33" s="213">
        <f t="shared" si="4"/>
        <v>0</v>
      </c>
      <c r="S33" s="213">
        <f t="shared" si="1"/>
        <v>0</v>
      </c>
      <c r="T33" s="6"/>
      <c r="U33" s="856">
        <f t="shared" si="2"/>
        <v>0</v>
      </c>
      <c r="V33" s="856">
        <f t="shared" si="3"/>
        <v>0</v>
      </c>
      <c r="W33" s="856">
        <f t="shared" si="5"/>
        <v>0</v>
      </c>
      <c r="X33" s="822"/>
      <c r="Y33" s="358"/>
      <c r="Z33" s="358"/>
      <c r="AA33" s="358"/>
      <c r="AB33" s="358"/>
      <c r="AC33" s="856">
        <f t="shared" si="6"/>
        <v>0</v>
      </c>
      <c r="AD33" s="856">
        <f t="shared" si="7"/>
        <v>0</v>
      </c>
      <c r="AE33" s="856">
        <f t="shared" si="8"/>
        <v>0</v>
      </c>
      <c r="AF33" s="358"/>
      <c r="AG33" s="358"/>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1"/>
      <c r="CH33" s="161"/>
      <c r="CI33" s="161"/>
      <c r="CJ33" s="161"/>
      <c r="CK33" s="161"/>
      <c r="CL33" s="161"/>
      <c r="CM33" s="161"/>
      <c r="CN33" s="161"/>
      <c r="CO33" s="161"/>
      <c r="CP33" s="161"/>
      <c r="CQ33" s="161"/>
      <c r="CR33" s="161"/>
      <c r="CS33" s="161"/>
      <c r="CT33" s="161"/>
      <c r="CU33" s="161"/>
      <c r="CV33" s="161"/>
    </row>
    <row r="34" spans="1:100" ht="27" customHeight="1">
      <c r="A34" s="443">
        <v>23</v>
      </c>
      <c r="B34" s="627"/>
      <c r="C34" s="627"/>
      <c r="D34" s="29"/>
      <c r="E34" s="29"/>
      <c r="F34" s="29"/>
      <c r="G34" s="29"/>
      <c r="H34" s="29"/>
      <c r="I34" s="29"/>
      <c r="J34" s="29"/>
      <c r="K34" s="29"/>
      <c r="L34" s="29"/>
      <c r="M34" s="29"/>
      <c r="N34" s="29"/>
      <c r="O34" s="29"/>
      <c r="P34" s="29"/>
      <c r="Q34" s="29"/>
      <c r="R34" s="213">
        <f t="shared" si="4"/>
        <v>0</v>
      </c>
      <c r="S34" s="213">
        <f t="shared" si="1"/>
        <v>0</v>
      </c>
      <c r="T34" s="6"/>
      <c r="U34" s="856">
        <f t="shared" si="2"/>
        <v>0</v>
      </c>
      <c r="V34" s="856">
        <f t="shared" si="3"/>
        <v>0</v>
      </c>
      <c r="W34" s="856">
        <f t="shared" si="5"/>
        <v>0</v>
      </c>
      <c r="X34" s="822"/>
      <c r="Y34" s="358"/>
      <c r="Z34" s="358"/>
      <c r="AA34" s="358"/>
      <c r="AB34" s="358"/>
      <c r="AC34" s="856">
        <f t="shared" si="6"/>
        <v>0</v>
      </c>
      <c r="AD34" s="856">
        <f t="shared" si="7"/>
        <v>0</v>
      </c>
      <c r="AE34" s="856">
        <f t="shared" si="8"/>
        <v>0</v>
      </c>
      <c r="AF34" s="358"/>
      <c r="AG34" s="358"/>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c r="BM34" s="161"/>
      <c r="BN34" s="161"/>
      <c r="BO34" s="161"/>
      <c r="BP34" s="161"/>
      <c r="BQ34" s="161"/>
      <c r="BR34" s="161"/>
      <c r="BS34" s="161"/>
      <c r="BT34" s="161"/>
      <c r="BU34" s="161"/>
      <c r="BV34" s="161"/>
      <c r="BW34" s="161"/>
      <c r="BX34" s="161"/>
      <c r="BY34" s="161"/>
      <c r="BZ34" s="161"/>
      <c r="CA34" s="161"/>
      <c r="CB34" s="161"/>
      <c r="CC34" s="161"/>
      <c r="CD34" s="161"/>
      <c r="CE34" s="161"/>
      <c r="CF34" s="161"/>
      <c r="CG34" s="161"/>
      <c r="CH34" s="161"/>
      <c r="CI34" s="161"/>
      <c r="CJ34" s="161"/>
      <c r="CK34" s="161"/>
      <c r="CL34" s="161"/>
      <c r="CM34" s="161"/>
      <c r="CN34" s="161"/>
      <c r="CO34" s="161"/>
      <c r="CP34" s="161"/>
      <c r="CQ34" s="161"/>
      <c r="CR34" s="161"/>
      <c r="CS34" s="161"/>
      <c r="CT34" s="161"/>
      <c r="CU34" s="161"/>
      <c r="CV34" s="161"/>
    </row>
    <row r="35" spans="1:100" ht="27" customHeight="1">
      <c r="A35" s="443">
        <v>24</v>
      </c>
      <c r="B35" s="627"/>
      <c r="C35" s="627"/>
      <c r="D35" s="29"/>
      <c r="E35" s="29"/>
      <c r="F35" s="29"/>
      <c r="G35" s="29"/>
      <c r="H35" s="29"/>
      <c r="I35" s="29"/>
      <c r="J35" s="29"/>
      <c r="K35" s="29"/>
      <c r="L35" s="29"/>
      <c r="M35" s="29"/>
      <c r="N35" s="29"/>
      <c r="O35" s="29"/>
      <c r="P35" s="29"/>
      <c r="Q35" s="29"/>
      <c r="R35" s="213">
        <f t="shared" si="4"/>
        <v>0</v>
      </c>
      <c r="S35" s="213">
        <f t="shared" si="1"/>
        <v>0</v>
      </c>
      <c r="T35" s="6"/>
      <c r="U35" s="856">
        <f t="shared" si="2"/>
        <v>0</v>
      </c>
      <c r="V35" s="856">
        <f t="shared" si="3"/>
        <v>0</v>
      </c>
      <c r="W35" s="856">
        <f t="shared" si="5"/>
        <v>0</v>
      </c>
      <c r="X35" s="822"/>
      <c r="Y35" s="358"/>
      <c r="Z35" s="358"/>
      <c r="AA35" s="358"/>
      <c r="AB35" s="358"/>
      <c r="AC35" s="856">
        <f t="shared" si="6"/>
        <v>0</v>
      </c>
      <c r="AD35" s="856">
        <f t="shared" si="7"/>
        <v>0</v>
      </c>
      <c r="AE35" s="856">
        <f t="shared" si="8"/>
        <v>0</v>
      </c>
      <c r="AF35" s="358"/>
      <c r="AG35" s="358"/>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c r="BM35" s="161"/>
      <c r="BN35" s="161"/>
      <c r="BO35" s="161"/>
      <c r="BP35" s="161"/>
      <c r="BQ35" s="161"/>
      <c r="BR35" s="161"/>
      <c r="BS35" s="161"/>
      <c r="BT35" s="161"/>
      <c r="BU35" s="161"/>
      <c r="BV35" s="161"/>
      <c r="BW35" s="161"/>
      <c r="BX35" s="161"/>
      <c r="BY35" s="161"/>
      <c r="BZ35" s="161"/>
      <c r="CA35" s="161"/>
      <c r="CB35" s="161"/>
      <c r="CC35" s="161"/>
      <c r="CD35" s="161"/>
      <c r="CE35" s="161"/>
      <c r="CF35" s="161"/>
      <c r="CG35" s="161"/>
      <c r="CH35" s="161"/>
      <c r="CI35" s="161"/>
      <c r="CJ35" s="161"/>
      <c r="CK35" s="161"/>
      <c r="CL35" s="161"/>
      <c r="CM35" s="161"/>
      <c r="CN35" s="161"/>
      <c r="CO35" s="161"/>
      <c r="CP35" s="161"/>
      <c r="CQ35" s="161"/>
      <c r="CR35" s="161"/>
      <c r="CS35" s="161"/>
      <c r="CT35" s="161"/>
      <c r="CU35" s="161"/>
      <c r="CV35" s="161"/>
    </row>
    <row r="36" spans="1:100" ht="27" customHeight="1">
      <c r="A36" s="443">
        <v>25</v>
      </c>
      <c r="B36" s="627"/>
      <c r="C36" s="627"/>
      <c r="D36" s="29"/>
      <c r="E36" s="29"/>
      <c r="F36" s="29"/>
      <c r="G36" s="29"/>
      <c r="H36" s="29"/>
      <c r="I36" s="29"/>
      <c r="J36" s="29"/>
      <c r="K36" s="29"/>
      <c r="L36" s="29"/>
      <c r="M36" s="29"/>
      <c r="N36" s="29"/>
      <c r="O36" s="29"/>
      <c r="P36" s="29"/>
      <c r="Q36" s="29"/>
      <c r="R36" s="213">
        <f t="shared" si="4"/>
        <v>0</v>
      </c>
      <c r="S36" s="213">
        <f t="shared" si="1"/>
        <v>0</v>
      </c>
      <c r="T36" s="6"/>
      <c r="U36" s="856">
        <f t="shared" si="2"/>
        <v>0</v>
      </c>
      <c r="V36" s="856">
        <f t="shared" si="3"/>
        <v>0</v>
      </c>
      <c r="W36" s="856">
        <f t="shared" si="5"/>
        <v>0</v>
      </c>
      <c r="X36" s="822"/>
      <c r="Y36" s="358"/>
      <c r="Z36" s="358"/>
      <c r="AA36" s="358"/>
      <c r="AB36" s="358"/>
      <c r="AC36" s="856">
        <f t="shared" si="6"/>
        <v>0</v>
      </c>
      <c r="AD36" s="856">
        <f t="shared" si="7"/>
        <v>0</v>
      </c>
      <c r="AE36" s="856">
        <f t="shared" si="8"/>
        <v>0</v>
      </c>
      <c r="AF36" s="358"/>
      <c r="AG36" s="358"/>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1"/>
      <c r="CH36" s="161"/>
      <c r="CI36" s="161"/>
      <c r="CJ36" s="161"/>
      <c r="CK36" s="161"/>
      <c r="CL36" s="161"/>
      <c r="CM36" s="161"/>
      <c r="CN36" s="161"/>
      <c r="CO36" s="161"/>
      <c r="CP36" s="161"/>
      <c r="CQ36" s="161"/>
      <c r="CR36" s="161"/>
      <c r="CS36" s="161"/>
      <c r="CT36" s="161"/>
      <c r="CU36" s="161"/>
      <c r="CV36" s="161"/>
    </row>
    <row r="37" spans="1:100" ht="27" customHeight="1">
      <c r="A37" s="443">
        <v>26</v>
      </c>
      <c r="B37" s="627"/>
      <c r="C37" s="627"/>
      <c r="D37" s="29"/>
      <c r="E37" s="29"/>
      <c r="F37" s="29"/>
      <c r="G37" s="29"/>
      <c r="H37" s="29"/>
      <c r="I37" s="29"/>
      <c r="J37" s="29"/>
      <c r="K37" s="29"/>
      <c r="L37" s="29"/>
      <c r="M37" s="29"/>
      <c r="N37" s="29"/>
      <c r="O37" s="29"/>
      <c r="P37" s="29"/>
      <c r="Q37" s="29"/>
      <c r="R37" s="213">
        <f t="shared" si="4"/>
        <v>0</v>
      </c>
      <c r="S37" s="213">
        <f t="shared" si="1"/>
        <v>0</v>
      </c>
      <c r="T37" s="6"/>
      <c r="U37" s="856">
        <f t="shared" si="2"/>
        <v>0</v>
      </c>
      <c r="V37" s="856">
        <f t="shared" si="3"/>
        <v>0</v>
      </c>
      <c r="W37" s="856">
        <f t="shared" si="5"/>
        <v>0</v>
      </c>
      <c r="X37" s="822"/>
      <c r="Y37" s="358"/>
      <c r="Z37" s="358"/>
      <c r="AA37" s="358"/>
      <c r="AB37" s="358"/>
      <c r="AC37" s="856">
        <f t="shared" si="6"/>
        <v>0</v>
      </c>
      <c r="AD37" s="856">
        <f t="shared" si="7"/>
        <v>0</v>
      </c>
      <c r="AE37" s="856">
        <f t="shared" si="8"/>
        <v>0</v>
      </c>
      <c r="AF37" s="358"/>
      <c r="AG37" s="358"/>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c r="BH37" s="161"/>
      <c r="BI37" s="161"/>
      <c r="BJ37" s="161"/>
      <c r="BK37" s="161"/>
      <c r="BL37" s="161"/>
      <c r="BM37" s="161"/>
      <c r="BN37" s="161"/>
      <c r="BO37" s="161"/>
      <c r="BP37" s="161"/>
      <c r="BQ37" s="161"/>
      <c r="BR37" s="161"/>
      <c r="BS37" s="161"/>
      <c r="BT37" s="161"/>
      <c r="BU37" s="161"/>
      <c r="BV37" s="161"/>
      <c r="BW37" s="161"/>
      <c r="BX37" s="161"/>
      <c r="BY37" s="161"/>
      <c r="BZ37" s="161"/>
      <c r="CA37" s="161"/>
      <c r="CB37" s="161"/>
      <c r="CC37" s="161"/>
      <c r="CD37" s="161"/>
      <c r="CE37" s="161"/>
      <c r="CF37" s="161"/>
      <c r="CG37" s="161"/>
      <c r="CH37" s="161"/>
      <c r="CI37" s="161"/>
      <c r="CJ37" s="161"/>
      <c r="CK37" s="161"/>
      <c r="CL37" s="161"/>
      <c r="CM37" s="161"/>
      <c r="CN37" s="161"/>
      <c r="CO37" s="161"/>
      <c r="CP37" s="161"/>
      <c r="CQ37" s="161"/>
      <c r="CR37" s="161"/>
      <c r="CS37" s="161"/>
      <c r="CT37" s="161"/>
      <c r="CU37" s="161"/>
      <c r="CV37" s="161"/>
    </row>
    <row r="38" spans="1:100" ht="27" customHeight="1">
      <c r="A38" s="443">
        <v>27</v>
      </c>
      <c r="B38" s="627"/>
      <c r="C38" s="627"/>
      <c r="D38" s="29"/>
      <c r="E38" s="29"/>
      <c r="F38" s="29"/>
      <c r="G38" s="29"/>
      <c r="H38" s="29"/>
      <c r="I38" s="29"/>
      <c r="J38" s="29"/>
      <c r="K38" s="29"/>
      <c r="L38" s="29"/>
      <c r="M38" s="29"/>
      <c r="N38" s="29"/>
      <c r="O38" s="29"/>
      <c r="P38" s="29"/>
      <c r="Q38" s="29"/>
      <c r="R38" s="213">
        <f t="shared" si="4"/>
        <v>0</v>
      </c>
      <c r="S38" s="213">
        <f t="shared" si="1"/>
        <v>0</v>
      </c>
      <c r="T38" s="6"/>
      <c r="U38" s="856">
        <f t="shared" si="2"/>
        <v>0</v>
      </c>
      <c r="V38" s="856">
        <f t="shared" si="3"/>
        <v>0</v>
      </c>
      <c r="W38" s="856">
        <f t="shared" si="5"/>
        <v>0</v>
      </c>
      <c r="X38" s="822"/>
      <c r="Y38" s="358"/>
      <c r="Z38" s="358"/>
      <c r="AA38" s="358"/>
      <c r="AB38" s="358"/>
      <c r="AC38" s="856">
        <f t="shared" si="6"/>
        <v>0</v>
      </c>
      <c r="AD38" s="856">
        <f t="shared" si="7"/>
        <v>0</v>
      </c>
      <c r="AE38" s="856">
        <f t="shared" si="8"/>
        <v>0</v>
      </c>
      <c r="AF38" s="358"/>
      <c r="AG38" s="358"/>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1"/>
      <c r="BL38" s="161"/>
      <c r="BM38" s="161"/>
      <c r="BN38" s="161"/>
      <c r="BO38" s="161"/>
      <c r="BP38" s="161"/>
      <c r="BQ38" s="161"/>
      <c r="BR38" s="161"/>
      <c r="BS38" s="161"/>
      <c r="BT38" s="161"/>
      <c r="BU38" s="161"/>
      <c r="BV38" s="161"/>
      <c r="BW38" s="161"/>
      <c r="BX38" s="161"/>
      <c r="BY38" s="161"/>
      <c r="BZ38" s="161"/>
      <c r="CA38" s="161"/>
      <c r="CB38" s="161"/>
      <c r="CC38" s="161"/>
      <c r="CD38" s="161"/>
      <c r="CE38" s="161"/>
      <c r="CF38" s="161"/>
      <c r="CG38" s="161"/>
      <c r="CH38" s="161"/>
      <c r="CI38" s="161"/>
      <c r="CJ38" s="161"/>
      <c r="CK38" s="161"/>
      <c r="CL38" s="161"/>
      <c r="CM38" s="161"/>
      <c r="CN38" s="161"/>
      <c r="CO38" s="161"/>
      <c r="CP38" s="161"/>
      <c r="CQ38" s="161"/>
      <c r="CR38" s="161"/>
      <c r="CS38" s="161"/>
      <c r="CT38" s="161"/>
      <c r="CU38" s="161"/>
      <c r="CV38" s="161"/>
    </row>
    <row r="39" spans="1:100" ht="27" customHeight="1">
      <c r="A39" s="124">
        <v>28</v>
      </c>
      <c r="B39" s="627"/>
      <c r="C39" s="627"/>
      <c r="D39" s="29"/>
      <c r="E39" s="29"/>
      <c r="F39" s="29"/>
      <c r="G39" s="29"/>
      <c r="H39" s="29"/>
      <c r="I39" s="29"/>
      <c r="J39" s="29"/>
      <c r="K39" s="29"/>
      <c r="L39" s="29"/>
      <c r="M39" s="29"/>
      <c r="N39" s="29"/>
      <c r="O39" s="29"/>
      <c r="P39" s="29"/>
      <c r="Q39" s="29"/>
      <c r="R39" s="213">
        <f t="shared" si="4"/>
        <v>0</v>
      </c>
      <c r="S39" s="213">
        <f t="shared" si="1"/>
        <v>0</v>
      </c>
      <c r="T39" s="6"/>
      <c r="U39" s="856">
        <f t="shared" si="2"/>
        <v>0</v>
      </c>
      <c r="V39" s="856">
        <f t="shared" si="3"/>
        <v>0</v>
      </c>
      <c r="W39" s="856">
        <f t="shared" si="5"/>
        <v>0</v>
      </c>
      <c r="X39" s="822"/>
      <c r="Y39" s="358"/>
      <c r="Z39" s="358"/>
      <c r="AA39" s="358"/>
      <c r="AB39" s="358"/>
      <c r="AC39" s="856">
        <f t="shared" si="6"/>
        <v>0</v>
      </c>
      <c r="AD39" s="856">
        <f t="shared" si="7"/>
        <v>0</v>
      </c>
      <c r="AE39" s="856">
        <f t="shared" si="8"/>
        <v>0</v>
      </c>
      <c r="AF39" s="358"/>
      <c r="AG39" s="358"/>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1"/>
      <c r="BL39" s="161"/>
      <c r="BM39" s="161"/>
      <c r="BN39" s="161"/>
      <c r="BO39" s="161"/>
      <c r="BP39" s="161"/>
      <c r="BQ39" s="161"/>
      <c r="BR39" s="161"/>
      <c r="BS39" s="161"/>
      <c r="BT39" s="161"/>
      <c r="BU39" s="161"/>
      <c r="BV39" s="161"/>
      <c r="BW39" s="161"/>
      <c r="BX39" s="161"/>
      <c r="BY39" s="161"/>
      <c r="BZ39" s="161"/>
      <c r="CA39" s="161"/>
      <c r="CB39" s="161"/>
      <c r="CC39" s="161"/>
      <c r="CD39" s="161"/>
      <c r="CE39" s="161"/>
      <c r="CF39" s="161"/>
      <c r="CG39" s="161"/>
      <c r="CH39" s="161"/>
      <c r="CI39" s="161"/>
      <c r="CJ39" s="161"/>
      <c r="CK39" s="161"/>
      <c r="CL39" s="161"/>
      <c r="CM39" s="161"/>
      <c r="CN39" s="161"/>
      <c r="CO39" s="161"/>
      <c r="CP39" s="161"/>
      <c r="CQ39" s="161"/>
      <c r="CR39" s="161"/>
      <c r="CS39" s="161"/>
      <c r="CT39" s="161"/>
      <c r="CU39" s="161"/>
      <c r="CV39" s="161"/>
    </row>
    <row r="40" spans="1:100" ht="27" customHeight="1">
      <c r="A40" s="443">
        <v>29</v>
      </c>
      <c r="B40" s="627"/>
      <c r="C40" s="627"/>
      <c r="D40" s="29"/>
      <c r="E40" s="29"/>
      <c r="F40" s="29"/>
      <c r="G40" s="29"/>
      <c r="H40" s="29"/>
      <c r="I40" s="29"/>
      <c r="J40" s="29"/>
      <c r="K40" s="29"/>
      <c r="L40" s="29"/>
      <c r="M40" s="29"/>
      <c r="N40" s="29"/>
      <c r="O40" s="29"/>
      <c r="P40" s="29"/>
      <c r="Q40" s="29"/>
      <c r="R40" s="213">
        <f t="shared" si="4"/>
        <v>0</v>
      </c>
      <c r="S40" s="213">
        <f t="shared" si="1"/>
        <v>0</v>
      </c>
      <c r="T40" s="6"/>
      <c r="U40" s="856">
        <f t="shared" si="2"/>
        <v>0</v>
      </c>
      <c r="V40" s="856">
        <f t="shared" si="3"/>
        <v>0</v>
      </c>
      <c r="W40" s="856">
        <f t="shared" si="5"/>
        <v>0</v>
      </c>
      <c r="X40" s="822"/>
      <c r="Y40" s="358"/>
      <c r="Z40" s="358"/>
      <c r="AA40" s="358"/>
      <c r="AB40" s="358"/>
      <c r="AC40" s="856">
        <f t="shared" si="6"/>
        <v>0</v>
      </c>
      <c r="AD40" s="856">
        <f t="shared" si="7"/>
        <v>0</v>
      </c>
      <c r="AE40" s="856">
        <f t="shared" si="8"/>
        <v>0</v>
      </c>
      <c r="AF40" s="358"/>
      <c r="AG40" s="358"/>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c r="BM40" s="161"/>
      <c r="BN40" s="161"/>
      <c r="BO40" s="161"/>
      <c r="BP40" s="161"/>
      <c r="BQ40" s="161"/>
      <c r="BR40" s="161"/>
      <c r="BS40" s="161"/>
      <c r="BT40" s="161"/>
      <c r="BU40" s="161"/>
      <c r="BV40" s="161"/>
      <c r="BW40" s="161"/>
      <c r="BX40" s="161"/>
      <c r="BY40" s="161"/>
      <c r="BZ40" s="161"/>
      <c r="CA40" s="161"/>
      <c r="CB40" s="161"/>
      <c r="CC40" s="161"/>
      <c r="CD40" s="161"/>
      <c r="CE40" s="161"/>
      <c r="CF40" s="161"/>
      <c r="CG40" s="161"/>
      <c r="CH40" s="161"/>
      <c r="CI40" s="161"/>
      <c r="CJ40" s="161"/>
      <c r="CK40" s="161"/>
      <c r="CL40" s="161"/>
      <c r="CM40" s="161"/>
      <c r="CN40" s="161"/>
      <c r="CO40" s="161"/>
      <c r="CP40" s="161"/>
      <c r="CQ40" s="161"/>
      <c r="CR40" s="161"/>
      <c r="CS40" s="161"/>
      <c r="CT40" s="161"/>
      <c r="CU40" s="161"/>
      <c r="CV40" s="161"/>
    </row>
    <row r="41" spans="1:100" ht="27" customHeight="1">
      <c r="A41" s="443">
        <v>30</v>
      </c>
      <c r="B41" s="627"/>
      <c r="C41" s="627"/>
      <c r="D41" s="29"/>
      <c r="E41" s="29"/>
      <c r="F41" s="29"/>
      <c r="G41" s="29"/>
      <c r="H41" s="29"/>
      <c r="I41" s="29"/>
      <c r="J41" s="29"/>
      <c r="K41" s="29"/>
      <c r="L41" s="29"/>
      <c r="M41" s="29"/>
      <c r="N41" s="29"/>
      <c r="O41" s="29"/>
      <c r="P41" s="29"/>
      <c r="Q41" s="29"/>
      <c r="R41" s="213">
        <f t="shared" si="4"/>
        <v>0</v>
      </c>
      <c r="S41" s="213">
        <f t="shared" si="1"/>
        <v>0</v>
      </c>
      <c r="T41" s="6"/>
      <c r="U41" s="856">
        <f t="shared" si="2"/>
        <v>0</v>
      </c>
      <c r="V41" s="856">
        <f t="shared" si="3"/>
        <v>0</v>
      </c>
      <c r="W41" s="856">
        <f t="shared" si="5"/>
        <v>0</v>
      </c>
      <c r="X41" s="822"/>
      <c r="Y41" s="358"/>
      <c r="Z41" s="358"/>
      <c r="AA41" s="358"/>
      <c r="AB41" s="358"/>
      <c r="AC41" s="856">
        <f t="shared" si="6"/>
        <v>0</v>
      </c>
      <c r="AD41" s="856">
        <f t="shared" si="7"/>
        <v>0</v>
      </c>
      <c r="AE41" s="856">
        <f t="shared" si="8"/>
        <v>0</v>
      </c>
      <c r="AF41" s="358"/>
      <c r="AG41" s="358"/>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c r="BL41" s="161"/>
      <c r="BM41" s="161"/>
      <c r="BN41" s="161"/>
      <c r="BO41" s="161"/>
      <c r="BP41" s="161"/>
      <c r="BQ41" s="161"/>
      <c r="BR41" s="161"/>
      <c r="BS41" s="161"/>
      <c r="BT41" s="161"/>
      <c r="BU41" s="161"/>
      <c r="BV41" s="161"/>
      <c r="BW41" s="161"/>
      <c r="BX41" s="161"/>
      <c r="BY41" s="161"/>
      <c r="BZ41" s="161"/>
      <c r="CA41" s="161"/>
      <c r="CB41" s="161"/>
      <c r="CC41" s="161"/>
      <c r="CD41" s="161"/>
      <c r="CE41" s="161"/>
      <c r="CF41" s="161"/>
      <c r="CG41" s="161"/>
      <c r="CH41" s="161"/>
      <c r="CI41" s="161"/>
      <c r="CJ41" s="161"/>
      <c r="CK41" s="161"/>
      <c r="CL41" s="161"/>
      <c r="CM41" s="161"/>
      <c r="CN41" s="161"/>
      <c r="CO41" s="161"/>
      <c r="CP41" s="161"/>
      <c r="CQ41" s="161"/>
      <c r="CR41" s="161"/>
      <c r="CS41" s="161"/>
      <c r="CT41" s="161"/>
      <c r="CU41" s="161"/>
      <c r="CV41" s="161"/>
    </row>
    <row r="42" spans="1:100" ht="27" customHeight="1">
      <c r="A42" s="443">
        <v>31</v>
      </c>
      <c r="B42" s="627"/>
      <c r="C42" s="627"/>
      <c r="D42" s="29"/>
      <c r="E42" s="29"/>
      <c r="F42" s="29"/>
      <c r="G42" s="29"/>
      <c r="H42" s="29"/>
      <c r="I42" s="29"/>
      <c r="J42" s="29"/>
      <c r="K42" s="29"/>
      <c r="L42" s="29"/>
      <c r="M42" s="29"/>
      <c r="N42" s="29"/>
      <c r="O42" s="29"/>
      <c r="P42" s="29"/>
      <c r="Q42" s="29"/>
      <c r="R42" s="213">
        <f t="shared" si="4"/>
        <v>0</v>
      </c>
      <c r="S42" s="213">
        <f t="shared" si="1"/>
        <v>0</v>
      </c>
      <c r="T42" s="6"/>
      <c r="U42" s="856">
        <f t="shared" si="2"/>
        <v>0</v>
      </c>
      <c r="V42" s="856">
        <f t="shared" si="3"/>
        <v>0</v>
      </c>
      <c r="W42" s="856">
        <f t="shared" si="5"/>
        <v>0</v>
      </c>
      <c r="X42" s="822"/>
      <c r="Y42" s="358"/>
      <c r="Z42" s="358"/>
      <c r="AA42" s="358"/>
      <c r="AB42" s="358"/>
      <c r="AC42" s="856">
        <f t="shared" si="6"/>
        <v>0</v>
      </c>
      <c r="AD42" s="856">
        <f t="shared" si="7"/>
        <v>0</v>
      </c>
      <c r="AE42" s="856">
        <f t="shared" si="8"/>
        <v>0</v>
      </c>
      <c r="AF42" s="358"/>
      <c r="AG42" s="358"/>
      <c r="AH42" s="161"/>
      <c r="AI42" s="161"/>
      <c r="AJ42" s="161"/>
      <c r="AK42" s="161"/>
      <c r="AL42" s="161"/>
      <c r="AM42" s="161"/>
      <c r="AN42" s="161"/>
      <c r="AO42" s="161"/>
      <c r="AP42" s="161"/>
      <c r="AQ42" s="161"/>
      <c r="AR42" s="161"/>
      <c r="AS42" s="161"/>
      <c r="AT42" s="161"/>
      <c r="AU42" s="161"/>
      <c r="AV42" s="161"/>
      <c r="AW42" s="161"/>
      <c r="AX42" s="161"/>
      <c r="AY42" s="161"/>
      <c r="AZ42" s="161"/>
      <c r="BA42" s="161"/>
      <c r="BB42" s="161"/>
      <c r="BC42" s="161"/>
      <c r="BD42" s="161"/>
      <c r="BE42" s="161"/>
      <c r="BF42" s="161"/>
      <c r="BG42" s="161"/>
      <c r="BH42" s="161"/>
      <c r="BI42" s="161"/>
      <c r="BJ42" s="161"/>
      <c r="BK42" s="161"/>
      <c r="BL42" s="161"/>
      <c r="BM42" s="161"/>
      <c r="BN42" s="161"/>
      <c r="BO42" s="161"/>
      <c r="BP42" s="161"/>
      <c r="BQ42" s="161"/>
      <c r="BR42" s="161"/>
      <c r="BS42" s="161"/>
      <c r="BT42" s="161"/>
      <c r="BU42" s="161"/>
      <c r="BV42" s="161"/>
      <c r="BW42" s="161"/>
      <c r="BX42" s="161"/>
      <c r="BY42" s="161"/>
      <c r="BZ42" s="161"/>
      <c r="CA42" s="161"/>
      <c r="CB42" s="161"/>
      <c r="CC42" s="161"/>
      <c r="CD42" s="161"/>
      <c r="CE42" s="161"/>
      <c r="CF42" s="161"/>
      <c r="CG42" s="161"/>
      <c r="CH42" s="161"/>
      <c r="CI42" s="161"/>
      <c r="CJ42" s="161"/>
      <c r="CK42" s="161"/>
      <c r="CL42" s="161"/>
      <c r="CM42" s="161"/>
      <c r="CN42" s="161"/>
      <c r="CO42" s="161"/>
      <c r="CP42" s="161"/>
      <c r="CQ42" s="161"/>
      <c r="CR42" s="161"/>
      <c r="CS42" s="161"/>
      <c r="CT42" s="161"/>
      <c r="CU42" s="161"/>
      <c r="CV42" s="161"/>
    </row>
    <row r="43" spans="1:100" ht="27" customHeight="1">
      <c r="A43" s="443">
        <v>32</v>
      </c>
      <c r="B43" s="627"/>
      <c r="C43" s="627"/>
      <c r="D43" s="29"/>
      <c r="E43" s="29"/>
      <c r="F43" s="29"/>
      <c r="G43" s="29"/>
      <c r="H43" s="29"/>
      <c r="I43" s="29"/>
      <c r="J43" s="29"/>
      <c r="K43" s="29"/>
      <c r="L43" s="29"/>
      <c r="M43" s="29"/>
      <c r="N43" s="29"/>
      <c r="O43" s="29"/>
      <c r="P43" s="29"/>
      <c r="Q43" s="29"/>
      <c r="R43" s="213">
        <f t="shared" si="4"/>
        <v>0</v>
      </c>
      <c r="S43" s="213">
        <f t="shared" si="1"/>
        <v>0</v>
      </c>
      <c r="T43" s="6"/>
      <c r="U43" s="856">
        <f t="shared" si="2"/>
        <v>0</v>
      </c>
      <c r="V43" s="856">
        <f t="shared" si="3"/>
        <v>0</v>
      </c>
      <c r="W43" s="856">
        <f t="shared" si="5"/>
        <v>0</v>
      </c>
      <c r="X43" s="822"/>
      <c r="Y43" s="358"/>
      <c r="Z43" s="358"/>
      <c r="AA43" s="358"/>
      <c r="AB43" s="358"/>
      <c r="AC43" s="856">
        <f t="shared" si="6"/>
        <v>0</v>
      </c>
      <c r="AD43" s="856">
        <f t="shared" si="7"/>
        <v>0</v>
      </c>
      <c r="AE43" s="856">
        <f t="shared" si="8"/>
        <v>0</v>
      </c>
      <c r="AF43" s="358"/>
      <c r="AG43" s="358"/>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c r="BM43" s="161"/>
      <c r="BN43" s="161"/>
      <c r="BO43" s="161"/>
      <c r="BP43" s="161"/>
      <c r="BQ43" s="161"/>
      <c r="BR43" s="161"/>
      <c r="BS43" s="161"/>
      <c r="BT43" s="161"/>
      <c r="BU43" s="161"/>
      <c r="BV43" s="161"/>
      <c r="BW43" s="161"/>
      <c r="BX43" s="161"/>
      <c r="BY43" s="161"/>
      <c r="BZ43" s="161"/>
      <c r="CA43" s="161"/>
      <c r="CB43" s="161"/>
      <c r="CC43" s="161"/>
      <c r="CD43" s="161"/>
      <c r="CE43" s="161"/>
      <c r="CF43" s="161"/>
      <c r="CG43" s="161"/>
      <c r="CH43" s="161"/>
      <c r="CI43" s="161"/>
      <c r="CJ43" s="161"/>
      <c r="CK43" s="161"/>
      <c r="CL43" s="161"/>
      <c r="CM43" s="161"/>
      <c r="CN43" s="161"/>
      <c r="CO43" s="161"/>
      <c r="CP43" s="161"/>
      <c r="CQ43" s="161"/>
      <c r="CR43" s="161"/>
      <c r="CS43" s="161"/>
      <c r="CT43" s="161"/>
      <c r="CU43" s="161"/>
      <c r="CV43" s="161"/>
    </row>
    <row r="44" spans="1:100" ht="27" customHeight="1" thickBot="1">
      <c r="A44" s="447">
        <v>33</v>
      </c>
      <c r="B44" s="626"/>
      <c r="C44" s="626"/>
      <c r="D44" s="30"/>
      <c r="E44" s="30"/>
      <c r="F44" s="30"/>
      <c r="G44" s="30"/>
      <c r="H44" s="30"/>
      <c r="I44" s="30"/>
      <c r="J44" s="30"/>
      <c r="K44" s="30"/>
      <c r="L44" s="30"/>
      <c r="M44" s="30"/>
      <c r="N44" s="30"/>
      <c r="O44" s="30"/>
      <c r="P44" s="30"/>
      <c r="Q44" s="30"/>
      <c r="R44" s="129">
        <f>SUMPRODUCT($F$7:$Q$7,F44:Q44)</f>
        <v>0</v>
      </c>
      <c r="S44" s="129">
        <f t="shared" si="1"/>
        <v>0</v>
      </c>
      <c r="T44" s="5"/>
      <c r="U44" s="856">
        <f t="shared" si="2"/>
        <v>0</v>
      </c>
      <c r="V44" s="856">
        <f t="shared" si="3"/>
        <v>0</v>
      </c>
      <c r="W44" s="856">
        <f t="shared" si="5"/>
        <v>0</v>
      </c>
      <c r="X44" s="822"/>
      <c r="Y44" s="358"/>
      <c r="Z44" s="358"/>
      <c r="AA44" s="358"/>
      <c r="AB44" s="358"/>
      <c r="AC44" s="856">
        <f t="shared" si="6"/>
        <v>0</v>
      </c>
      <c r="AD44" s="856">
        <f t="shared" si="7"/>
        <v>0</v>
      </c>
      <c r="AE44" s="856">
        <f t="shared" si="8"/>
        <v>0</v>
      </c>
      <c r="AF44" s="358"/>
      <c r="AG44" s="358"/>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c r="CA44" s="161"/>
      <c r="CB44" s="161"/>
      <c r="CC44" s="161"/>
      <c r="CD44" s="161"/>
      <c r="CE44" s="161"/>
      <c r="CF44" s="161"/>
      <c r="CG44" s="161"/>
      <c r="CH44" s="161"/>
      <c r="CI44" s="161"/>
      <c r="CJ44" s="161"/>
      <c r="CK44" s="161"/>
      <c r="CL44" s="161"/>
      <c r="CM44" s="161"/>
      <c r="CN44" s="161"/>
      <c r="CO44" s="161"/>
      <c r="CP44" s="161"/>
      <c r="CQ44" s="161"/>
      <c r="CR44" s="161"/>
      <c r="CS44" s="161"/>
      <c r="CT44" s="161"/>
      <c r="CU44" s="161"/>
      <c r="CV44" s="161"/>
    </row>
    <row r="45" spans="1:100" ht="27" customHeight="1" thickBot="1">
      <c r="A45" s="123">
        <v>34</v>
      </c>
      <c r="B45" s="628" t="s">
        <v>104</v>
      </c>
      <c r="C45" s="628"/>
      <c r="D45" s="128">
        <f>SUM(D12:D44)</f>
        <v>0</v>
      </c>
      <c r="E45" s="128">
        <f t="shared" ref="E45:S45" si="9">SUM(E12:E44)</f>
        <v>0</v>
      </c>
      <c r="F45" s="128">
        <f t="shared" si="9"/>
        <v>0</v>
      </c>
      <c r="G45" s="128">
        <f t="shared" si="9"/>
        <v>0</v>
      </c>
      <c r="H45" s="128">
        <f t="shared" si="9"/>
        <v>0</v>
      </c>
      <c r="I45" s="128">
        <f t="shared" si="9"/>
        <v>0</v>
      </c>
      <c r="J45" s="128">
        <f t="shared" si="9"/>
        <v>0</v>
      </c>
      <c r="K45" s="128">
        <f t="shared" si="9"/>
        <v>0</v>
      </c>
      <c r="L45" s="128">
        <f t="shared" si="9"/>
        <v>0</v>
      </c>
      <c r="M45" s="128">
        <f t="shared" si="9"/>
        <v>0</v>
      </c>
      <c r="N45" s="128">
        <f t="shared" si="9"/>
        <v>0</v>
      </c>
      <c r="O45" s="128">
        <f t="shared" si="9"/>
        <v>0</v>
      </c>
      <c r="P45" s="128">
        <f t="shared" si="9"/>
        <v>0</v>
      </c>
      <c r="Q45" s="128">
        <f t="shared" si="9"/>
        <v>0</v>
      </c>
      <c r="R45" s="128">
        <f>SUM(R12:R44)</f>
        <v>0</v>
      </c>
      <c r="S45" s="128">
        <f t="shared" si="9"/>
        <v>0</v>
      </c>
      <c r="T45" s="670">
        <f>+'I - Capital RLM'!D60</f>
        <v>0</v>
      </c>
      <c r="U45" s="856">
        <f>SUM(U12:U44)</f>
        <v>0</v>
      </c>
      <c r="V45" s="856">
        <f>SUM(V12:V44)</f>
        <v>0</v>
      </c>
      <c r="W45" s="856">
        <f>SUM(W12:W44)</f>
        <v>0</v>
      </c>
      <c r="X45" s="822"/>
      <c r="Y45" s="358"/>
      <c r="Z45" s="358"/>
      <c r="AA45" s="358"/>
      <c r="AB45" s="358"/>
      <c r="AC45" s="856"/>
      <c r="AD45" s="856"/>
      <c r="AE45" s="856"/>
      <c r="AF45" s="358"/>
      <c r="AG45" s="358"/>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c r="CA45" s="161"/>
      <c r="CB45" s="161"/>
      <c r="CC45" s="161"/>
      <c r="CD45" s="161"/>
      <c r="CE45" s="161"/>
      <c r="CF45" s="161"/>
      <c r="CG45" s="161"/>
      <c r="CH45" s="161"/>
      <c r="CI45" s="161"/>
      <c r="CJ45" s="161"/>
      <c r="CK45" s="161"/>
      <c r="CL45" s="161"/>
      <c r="CM45" s="161"/>
      <c r="CN45" s="161"/>
      <c r="CO45" s="161"/>
      <c r="CP45" s="161"/>
      <c r="CQ45" s="161"/>
      <c r="CR45" s="161"/>
      <c r="CS45" s="161"/>
      <c r="CT45" s="161"/>
      <c r="CU45" s="161"/>
      <c r="CV45" s="161"/>
    </row>
    <row r="46" spans="1:100" ht="27" customHeight="1" thickBot="1">
      <c r="A46" s="451"/>
      <c r="B46" s="629"/>
      <c r="C46" s="629"/>
      <c r="D46" s="214"/>
      <c r="E46" s="214"/>
      <c r="F46" s="667">
        <f>IF('B - Monthly Positions'!D$7=1,'J - Capital In Year Schemes'!F45,0)</f>
        <v>0</v>
      </c>
      <c r="G46" s="667">
        <f>IF('B - Monthly Positions'!E$7=1,'J - Capital In Year Schemes'!G45,0)</f>
        <v>0</v>
      </c>
      <c r="H46" s="667">
        <f>IF('B - Monthly Positions'!F$7=1,'J - Capital In Year Schemes'!H45,0)</f>
        <v>0</v>
      </c>
      <c r="I46" s="667">
        <f>IF('B - Monthly Positions'!G$7=1,'J - Capital In Year Schemes'!I45,0)</f>
        <v>0</v>
      </c>
      <c r="J46" s="667">
        <f>IF('B - Monthly Positions'!H$7=1,'J - Capital In Year Schemes'!J45,0)</f>
        <v>0</v>
      </c>
      <c r="K46" s="667">
        <f>IF('B - Monthly Positions'!I$7=1,'J - Capital In Year Schemes'!K45,0)</f>
        <v>0</v>
      </c>
      <c r="L46" s="667">
        <f>IF('B - Monthly Positions'!J$7=1,'J - Capital In Year Schemes'!L45,0)</f>
        <v>0</v>
      </c>
      <c r="M46" s="667">
        <f>IF('B - Monthly Positions'!K$7=1,'J - Capital In Year Schemes'!M45,0)</f>
        <v>0</v>
      </c>
      <c r="N46" s="667">
        <f>IF('B - Monthly Positions'!L$7=1,'J - Capital In Year Schemes'!N45,0)</f>
        <v>0</v>
      </c>
      <c r="O46" s="667">
        <f>IF('B - Monthly Positions'!M$7=1,'J - Capital In Year Schemes'!O45,0)</f>
        <v>0</v>
      </c>
      <c r="P46" s="667">
        <f>IF('B - Monthly Positions'!N$7=1,'J - Capital In Year Schemes'!P45,0)</f>
        <v>0</v>
      </c>
      <c r="Q46" s="667">
        <f>IF('B - Monthly Positions'!O$7=1,'J - Capital In Year Schemes'!Q45,0)</f>
        <v>0</v>
      </c>
      <c r="R46" s="667"/>
      <c r="S46" s="667"/>
      <c r="T46" s="668">
        <f>SUM(F46:Q46)</f>
        <v>0</v>
      </c>
      <c r="U46" s="858" t="str">
        <f>IF(ABS(T46-T45)&lt;=2,"A","B")</f>
        <v>A</v>
      </c>
      <c r="V46" s="856"/>
      <c r="W46" s="856"/>
      <c r="X46" s="822"/>
      <c r="Y46" s="358"/>
      <c r="Z46" s="358"/>
      <c r="AA46" s="358"/>
      <c r="AB46" s="358"/>
      <c r="AC46" s="856"/>
      <c r="AD46" s="856"/>
      <c r="AE46" s="856"/>
      <c r="AF46" s="358"/>
      <c r="AG46" s="358"/>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c r="BT46" s="161"/>
      <c r="BU46" s="161"/>
      <c r="BV46" s="161"/>
      <c r="BW46" s="161"/>
      <c r="BX46" s="161"/>
      <c r="BY46" s="161"/>
      <c r="BZ46" s="161"/>
      <c r="CA46" s="161"/>
      <c r="CB46" s="161"/>
      <c r="CC46" s="161"/>
      <c r="CD46" s="161"/>
      <c r="CE46" s="161"/>
      <c r="CF46" s="161"/>
      <c r="CG46" s="161"/>
      <c r="CH46" s="161"/>
      <c r="CI46" s="161"/>
      <c r="CJ46" s="161"/>
      <c r="CK46" s="161"/>
      <c r="CL46" s="161"/>
      <c r="CM46" s="161"/>
      <c r="CN46" s="161"/>
      <c r="CO46" s="161"/>
      <c r="CP46" s="161"/>
      <c r="CQ46" s="161"/>
      <c r="CR46" s="161"/>
      <c r="CS46" s="161"/>
      <c r="CT46" s="161"/>
      <c r="CU46" s="161"/>
      <c r="CV46" s="161"/>
    </row>
    <row r="47" spans="1:100" ht="27" customHeight="1">
      <c r="A47" s="124"/>
      <c r="B47" s="630" t="s">
        <v>105</v>
      </c>
      <c r="C47" s="630"/>
      <c r="D47" s="215"/>
      <c r="E47" s="449"/>
      <c r="F47" s="449"/>
      <c r="G47" s="449"/>
      <c r="H47" s="449"/>
      <c r="I47" s="449"/>
      <c r="J47" s="449"/>
      <c r="K47" s="449"/>
      <c r="L47" s="449"/>
      <c r="M47" s="449"/>
      <c r="N47" s="449"/>
      <c r="O47" s="449"/>
      <c r="P47" s="449"/>
      <c r="Q47" s="449"/>
      <c r="R47" s="215"/>
      <c r="S47" s="215"/>
      <c r="T47" s="302"/>
      <c r="U47" s="856"/>
      <c r="V47" s="856"/>
      <c r="W47" s="856"/>
      <c r="X47" s="822"/>
      <c r="Y47" s="358"/>
      <c r="Z47" s="358"/>
      <c r="AA47" s="358"/>
      <c r="AB47" s="358"/>
      <c r="AC47" s="856"/>
      <c r="AD47" s="856"/>
      <c r="AE47" s="856"/>
      <c r="AF47" s="358"/>
      <c r="AG47" s="358"/>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1"/>
      <c r="CJ47" s="161"/>
      <c r="CK47" s="161"/>
      <c r="CL47" s="161"/>
      <c r="CM47" s="161"/>
      <c r="CN47" s="161"/>
      <c r="CO47" s="161"/>
      <c r="CP47" s="161"/>
      <c r="CQ47" s="161"/>
      <c r="CR47" s="161"/>
      <c r="CS47" s="161"/>
      <c r="CT47" s="161"/>
      <c r="CU47" s="161"/>
      <c r="CV47" s="161"/>
    </row>
    <row r="48" spans="1:100" ht="27" customHeight="1">
      <c r="A48" s="443">
        <v>35</v>
      </c>
      <c r="B48" s="635" t="s">
        <v>106</v>
      </c>
      <c r="C48" s="631"/>
      <c r="D48" s="34"/>
      <c r="E48" s="29"/>
      <c r="F48" s="29"/>
      <c r="G48" s="29"/>
      <c r="H48" s="29"/>
      <c r="I48" s="29"/>
      <c r="J48" s="29"/>
      <c r="K48" s="29"/>
      <c r="L48" s="29"/>
      <c r="M48" s="29"/>
      <c r="N48" s="29"/>
      <c r="O48" s="29"/>
      <c r="P48" s="29"/>
      <c r="Q48" s="29"/>
      <c r="R48" s="213">
        <f>SUMPRODUCT($F$7:$Q$7,F48:Q48)</f>
        <v>0</v>
      </c>
      <c r="S48" s="213">
        <f>SUM(F48:Q48)</f>
        <v>0</v>
      </c>
      <c r="T48" s="6"/>
      <c r="U48" s="856">
        <f>IF(AND(S48&gt;0,B48=""),1,0)</f>
        <v>0</v>
      </c>
      <c r="V48" s="856">
        <f>IF(AND(B48&lt;&gt;"",C48=""),1,0)</f>
        <v>1</v>
      </c>
      <c r="W48" s="856">
        <f>IF(AND(S48&gt;0,T48=""),1,0)</f>
        <v>0</v>
      </c>
      <c r="X48" s="822"/>
      <c r="Y48" s="358"/>
      <c r="Z48" s="358"/>
      <c r="AA48" s="358"/>
      <c r="AB48" s="358"/>
      <c r="AC48" s="856">
        <f>IF(D48-R48&lt;-1,1,0)</f>
        <v>0</v>
      </c>
      <c r="AD48" s="856">
        <f>IF(D48-S48&gt;1,1,0)</f>
        <v>0</v>
      </c>
      <c r="AE48" s="856">
        <f>IF(E48-S48&lt;-1,1,0)</f>
        <v>0</v>
      </c>
      <c r="AF48" s="358"/>
      <c r="AG48" s="358"/>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c r="BP48" s="161"/>
      <c r="BQ48" s="161"/>
      <c r="BR48" s="161"/>
      <c r="BS48" s="161"/>
      <c r="BT48" s="161"/>
      <c r="BU48" s="161"/>
      <c r="BV48" s="161"/>
      <c r="BW48" s="161"/>
      <c r="BX48" s="161"/>
      <c r="BY48" s="161"/>
      <c r="BZ48" s="161"/>
      <c r="CA48" s="161"/>
      <c r="CB48" s="161"/>
      <c r="CC48" s="161"/>
      <c r="CD48" s="161"/>
      <c r="CE48" s="161"/>
      <c r="CF48" s="161"/>
      <c r="CG48" s="161"/>
      <c r="CH48" s="161"/>
      <c r="CI48" s="161"/>
      <c r="CJ48" s="161"/>
      <c r="CK48" s="161"/>
      <c r="CL48" s="161"/>
      <c r="CM48" s="161"/>
      <c r="CN48" s="161"/>
      <c r="CO48" s="161"/>
      <c r="CP48" s="161"/>
      <c r="CQ48" s="161"/>
      <c r="CR48" s="161"/>
      <c r="CS48" s="161"/>
      <c r="CT48" s="161"/>
      <c r="CU48" s="161"/>
      <c r="CV48" s="161"/>
    </row>
    <row r="49" spans="1:100" ht="27" customHeight="1">
      <c r="A49" s="124">
        <v>36</v>
      </c>
      <c r="B49" s="2764" t="s">
        <v>107</v>
      </c>
      <c r="C49" s="631"/>
      <c r="D49" s="34"/>
      <c r="E49" s="29"/>
      <c r="F49" s="29"/>
      <c r="G49" s="29"/>
      <c r="H49" s="29"/>
      <c r="I49" s="29"/>
      <c r="J49" s="29"/>
      <c r="K49" s="29"/>
      <c r="L49" s="29"/>
      <c r="M49" s="29"/>
      <c r="N49" s="29"/>
      <c r="O49" s="29"/>
      <c r="P49" s="29"/>
      <c r="Q49" s="29"/>
      <c r="R49" s="213">
        <f>SUMPRODUCT($F$7:$Q$7,F49:Q49)</f>
        <v>0</v>
      </c>
      <c r="S49" s="213">
        <f>SUM(F49:Q49)</f>
        <v>0</v>
      </c>
      <c r="T49" s="6"/>
      <c r="U49" s="856">
        <f>IF(AND(S49&gt;0,B49=""),1,0)</f>
        <v>0</v>
      </c>
      <c r="V49" s="856">
        <f>IF(AND(B49&lt;&gt;"",C49=""),1,0)</f>
        <v>1</v>
      </c>
      <c r="W49" s="856">
        <f>IF(AND(S49&gt;0,T49=""),1,0)</f>
        <v>0</v>
      </c>
      <c r="X49" s="822"/>
      <c r="Y49" s="358"/>
      <c r="Z49" s="358"/>
      <c r="AA49" s="358"/>
      <c r="AB49" s="358"/>
      <c r="AC49" s="856">
        <f>IF(D49-R49&lt;-1,1,0)</f>
        <v>0</v>
      </c>
      <c r="AD49" s="856">
        <f>IF(D49-S49&gt;1,1,0)</f>
        <v>0</v>
      </c>
      <c r="AE49" s="856">
        <f>IF(E49-S49&lt;-1,1,0)</f>
        <v>0</v>
      </c>
      <c r="AF49" s="358"/>
      <c r="AG49" s="358"/>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1"/>
      <c r="BT49" s="161"/>
      <c r="BU49" s="161"/>
      <c r="BV49" s="161"/>
      <c r="BW49" s="161"/>
      <c r="BX49" s="161"/>
      <c r="BY49" s="161"/>
      <c r="BZ49" s="161"/>
      <c r="CA49" s="161"/>
      <c r="CB49" s="161"/>
      <c r="CC49" s="161"/>
      <c r="CD49" s="161"/>
      <c r="CE49" s="161"/>
      <c r="CF49" s="161"/>
      <c r="CG49" s="161"/>
      <c r="CH49" s="161"/>
      <c r="CI49" s="161"/>
      <c r="CJ49" s="161"/>
      <c r="CK49" s="161"/>
      <c r="CL49" s="161"/>
      <c r="CM49" s="161"/>
      <c r="CN49" s="161"/>
      <c r="CO49" s="161"/>
      <c r="CP49" s="161"/>
      <c r="CQ49" s="161"/>
      <c r="CR49" s="161"/>
      <c r="CS49" s="161"/>
      <c r="CT49" s="161"/>
      <c r="CU49" s="161"/>
      <c r="CV49" s="161"/>
    </row>
    <row r="50" spans="1:100" ht="27" customHeight="1">
      <c r="A50" s="443">
        <v>37</v>
      </c>
      <c r="B50" s="635" t="s">
        <v>108</v>
      </c>
      <c r="C50" s="631"/>
      <c r="D50" s="34"/>
      <c r="E50" s="29"/>
      <c r="F50" s="29"/>
      <c r="G50" s="29"/>
      <c r="H50" s="29"/>
      <c r="I50" s="29"/>
      <c r="J50" s="29"/>
      <c r="K50" s="29"/>
      <c r="L50" s="29"/>
      <c r="M50" s="29"/>
      <c r="N50" s="29"/>
      <c r="O50" s="29"/>
      <c r="P50" s="29"/>
      <c r="Q50" s="29"/>
      <c r="R50" s="213">
        <f>SUMPRODUCT($F$7:$Q$7,F50:Q50)</f>
        <v>0</v>
      </c>
      <c r="S50" s="213">
        <f>SUM(F50:Q50)</f>
        <v>0</v>
      </c>
      <c r="T50" s="6"/>
      <c r="U50" s="856">
        <f>IF(AND(S50&gt;0,B50=""),1,0)</f>
        <v>0</v>
      </c>
      <c r="V50" s="856">
        <f>IF(AND(B50&lt;&gt;"",C50=""),1,0)</f>
        <v>1</v>
      </c>
      <c r="W50" s="856">
        <f>IF(AND(S50&gt;0,T50=""),1,0)</f>
        <v>0</v>
      </c>
      <c r="X50" s="822"/>
      <c r="Y50" s="358"/>
      <c r="Z50" s="358"/>
      <c r="AA50" s="358"/>
      <c r="AB50" s="358"/>
      <c r="AC50" s="856">
        <f>IF(D50-R50&lt;-1,1,0)</f>
        <v>0</v>
      </c>
      <c r="AD50" s="856">
        <f>IF(D50-S50&gt;1,1,0)</f>
        <v>0</v>
      </c>
      <c r="AE50" s="856">
        <f>IF(E50-S50&lt;-1,1,0)</f>
        <v>0</v>
      </c>
      <c r="AF50" s="358"/>
      <c r="AG50" s="358"/>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61"/>
      <c r="BR50" s="161"/>
      <c r="BS50" s="161"/>
      <c r="BT50" s="161"/>
      <c r="BU50" s="161"/>
      <c r="BV50" s="161"/>
      <c r="BW50" s="161"/>
      <c r="BX50" s="161"/>
      <c r="BY50" s="161"/>
      <c r="BZ50" s="161"/>
      <c r="CA50" s="161"/>
      <c r="CB50" s="161"/>
      <c r="CC50" s="161"/>
      <c r="CD50" s="161"/>
      <c r="CE50" s="161"/>
      <c r="CF50" s="161"/>
      <c r="CG50" s="161"/>
      <c r="CH50" s="161"/>
      <c r="CI50" s="161"/>
      <c r="CJ50" s="161"/>
      <c r="CK50" s="161"/>
      <c r="CL50" s="161"/>
      <c r="CM50" s="161"/>
      <c r="CN50" s="161"/>
      <c r="CO50" s="161"/>
      <c r="CP50" s="161"/>
      <c r="CQ50" s="161"/>
      <c r="CR50" s="161"/>
      <c r="CS50" s="161"/>
      <c r="CT50" s="161"/>
      <c r="CU50" s="161"/>
      <c r="CV50" s="161"/>
    </row>
    <row r="51" spans="1:100" ht="27" customHeight="1">
      <c r="A51" s="124">
        <v>38</v>
      </c>
      <c r="B51" s="635" t="s">
        <v>109</v>
      </c>
      <c r="C51" s="631"/>
      <c r="D51" s="34"/>
      <c r="E51" s="29"/>
      <c r="F51" s="29"/>
      <c r="G51" s="29"/>
      <c r="H51" s="29"/>
      <c r="I51" s="29"/>
      <c r="J51" s="29"/>
      <c r="K51" s="29"/>
      <c r="L51" s="29"/>
      <c r="M51" s="29"/>
      <c r="N51" s="29"/>
      <c r="O51" s="29"/>
      <c r="P51" s="29"/>
      <c r="Q51" s="29"/>
      <c r="R51" s="213">
        <f>SUMPRODUCT($F$7:$Q$7,F51:Q51)</f>
        <v>0</v>
      </c>
      <c r="S51" s="213">
        <f>SUM(F51:Q51)</f>
        <v>0</v>
      </c>
      <c r="T51" s="6"/>
      <c r="U51" s="856">
        <f>IF(AND(S51&gt;0,B51=""),1,0)</f>
        <v>0</v>
      </c>
      <c r="V51" s="856">
        <f>IF(AND(B51&lt;&gt;"",C51=""),1,0)</f>
        <v>1</v>
      </c>
      <c r="W51" s="856">
        <f>IF(AND(S51&gt;0,T51=""),1,0)</f>
        <v>0</v>
      </c>
      <c r="X51" s="822"/>
      <c r="Y51" s="358"/>
      <c r="Z51" s="358"/>
      <c r="AA51" s="358"/>
      <c r="AB51" s="358"/>
      <c r="AC51" s="856">
        <f>IF(D51-R51&lt;-1,1,0)</f>
        <v>0</v>
      </c>
      <c r="AD51" s="856">
        <f>IF(D51-S51&gt;1,1,0)</f>
        <v>0</v>
      </c>
      <c r="AE51" s="856">
        <f>IF(E51-S51&lt;-1,1,0)</f>
        <v>0</v>
      </c>
      <c r="AF51" s="358"/>
      <c r="AG51" s="358"/>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c r="CN51" s="161"/>
      <c r="CO51" s="161"/>
      <c r="CP51" s="161"/>
      <c r="CQ51" s="161"/>
      <c r="CR51" s="161"/>
      <c r="CS51" s="161"/>
      <c r="CT51" s="161"/>
      <c r="CU51" s="161"/>
      <c r="CV51" s="161"/>
    </row>
    <row r="52" spans="1:100" ht="27" customHeight="1" thickBot="1">
      <c r="A52" s="443">
        <v>39</v>
      </c>
      <c r="B52" s="636" t="s">
        <v>55</v>
      </c>
      <c r="C52" s="632"/>
      <c r="D52" s="35"/>
      <c r="E52" s="30"/>
      <c r="F52" s="30"/>
      <c r="G52" s="30"/>
      <c r="H52" s="30"/>
      <c r="I52" s="30"/>
      <c r="J52" s="30"/>
      <c r="K52" s="30"/>
      <c r="L52" s="30"/>
      <c r="M52" s="30"/>
      <c r="N52" s="30"/>
      <c r="O52" s="30"/>
      <c r="P52" s="30"/>
      <c r="Q52" s="30"/>
      <c r="R52" s="129">
        <f>SUMPRODUCT($F$7:$Q$7,F52:Q52)</f>
        <v>0</v>
      </c>
      <c r="S52" s="129">
        <f>SUM(F52:Q52)</f>
        <v>0</v>
      </c>
      <c r="T52" s="5"/>
      <c r="U52" s="856">
        <f>IF(AND(S52&gt;0,B52=""),1,0)</f>
        <v>0</v>
      </c>
      <c r="V52" s="856">
        <f>IF(AND(B52&lt;&gt;"",C52=""),1,0)</f>
        <v>1</v>
      </c>
      <c r="W52" s="856">
        <f>IF(AND(S52&gt;0,T52=""),1,0)</f>
        <v>0</v>
      </c>
      <c r="X52" s="822"/>
      <c r="Y52" s="358"/>
      <c r="Z52" s="358"/>
      <c r="AA52" s="358"/>
      <c r="AB52" s="358"/>
      <c r="AC52" s="856">
        <f>IF(D52-R52&lt;-1,1,0)</f>
        <v>0</v>
      </c>
      <c r="AD52" s="856">
        <f>IF(D52-S52&gt;1,1,0)</f>
        <v>0</v>
      </c>
      <c r="AE52" s="856">
        <f>IF(E52-S52&lt;-1,1,0)</f>
        <v>0</v>
      </c>
      <c r="AF52" s="358"/>
      <c r="AG52" s="358"/>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c r="CK52" s="161"/>
      <c r="CL52" s="161"/>
      <c r="CM52" s="161"/>
      <c r="CN52" s="161"/>
      <c r="CO52" s="161"/>
      <c r="CP52" s="161"/>
      <c r="CQ52" s="161"/>
      <c r="CR52" s="161"/>
      <c r="CS52" s="161"/>
      <c r="CT52" s="161"/>
      <c r="CU52" s="161"/>
      <c r="CV52" s="161"/>
    </row>
    <row r="53" spans="1:100" ht="27" customHeight="1" thickBot="1">
      <c r="A53" s="123">
        <v>40</v>
      </c>
      <c r="B53" s="628" t="s">
        <v>104</v>
      </c>
      <c r="C53" s="628"/>
      <c r="D53" s="128">
        <f>SUM(D48:D52)</f>
        <v>0</v>
      </c>
      <c r="E53" s="128">
        <f t="shared" ref="E53:S53" si="10">SUM(E48:E52)</f>
        <v>0</v>
      </c>
      <c r="F53" s="128">
        <f t="shared" si="10"/>
        <v>0</v>
      </c>
      <c r="G53" s="128">
        <f t="shared" si="10"/>
        <v>0</v>
      </c>
      <c r="H53" s="128">
        <f t="shared" si="10"/>
        <v>0</v>
      </c>
      <c r="I53" s="128">
        <f t="shared" si="10"/>
        <v>0</v>
      </c>
      <c r="J53" s="128">
        <f t="shared" si="10"/>
        <v>0</v>
      </c>
      <c r="K53" s="128">
        <f t="shared" si="10"/>
        <v>0</v>
      </c>
      <c r="L53" s="128">
        <f t="shared" si="10"/>
        <v>0</v>
      </c>
      <c r="M53" s="128">
        <f t="shared" si="10"/>
        <v>0</v>
      </c>
      <c r="N53" s="128">
        <f t="shared" si="10"/>
        <v>0</v>
      </c>
      <c r="O53" s="128">
        <f t="shared" si="10"/>
        <v>0</v>
      </c>
      <c r="P53" s="128">
        <f t="shared" si="10"/>
        <v>0</v>
      </c>
      <c r="Q53" s="128">
        <f t="shared" si="10"/>
        <v>0</v>
      </c>
      <c r="R53" s="128">
        <f t="shared" si="10"/>
        <v>0</v>
      </c>
      <c r="S53" s="128">
        <f t="shared" si="10"/>
        <v>0</v>
      </c>
      <c r="T53" s="669">
        <f>+'I - Capital RLM'!D69</f>
        <v>0</v>
      </c>
      <c r="U53" s="856">
        <f>SUM(U48:U52)</f>
        <v>0</v>
      </c>
      <c r="V53" s="856">
        <f>SUM(V48:V52)</f>
        <v>5</v>
      </c>
      <c r="W53" s="856">
        <f>SUM(W48:W52)</f>
        <v>0</v>
      </c>
      <c r="X53" s="822"/>
      <c r="Y53" s="358"/>
      <c r="Z53" s="358"/>
      <c r="AA53" s="358"/>
      <c r="AB53" s="358"/>
      <c r="AC53" s="856"/>
      <c r="AD53" s="856"/>
      <c r="AE53" s="856"/>
      <c r="AF53" s="358"/>
      <c r="AG53" s="358"/>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61"/>
      <c r="CU53" s="161"/>
      <c r="CV53" s="161"/>
    </row>
    <row r="54" spans="1:100" ht="27" customHeight="1" thickBot="1">
      <c r="A54" s="451"/>
      <c r="B54" s="629"/>
      <c r="C54" s="629"/>
      <c r="D54" s="214"/>
      <c r="E54" s="214"/>
      <c r="F54" s="667">
        <f>IF('B - Monthly Positions'!D$7=1,'J - Capital In Year Schemes'!F53,0)</f>
        <v>0</v>
      </c>
      <c r="G54" s="667">
        <f>IF('B - Monthly Positions'!E$7=1,'J - Capital In Year Schemes'!G53,0)</f>
        <v>0</v>
      </c>
      <c r="H54" s="667">
        <f>IF('B - Monthly Positions'!F$7=1,'J - Capital In Year Schemes'!H53,0)</f>
        <v>0</v>
      </c>
      <c r="I54" s="667">
        <f>IF('B - Monthly Positions'!G$7=1,'J - Capital In Year Schemes'!I53,0)</f>
        <v>0</v>
      </c>
      <c r="J54" s="667">
        <f>IF('B - Monthly Positions'!H$7=1,'J - Capital In Year Schemes'!J53,0)</f>
        <v>0</v>
      </c>
      <c r="K54" s="667">
        <f>IF('B - Monthly Positions'!I$7=1,'J - Capital In Year Schemes'!K53,0)</f>
        <v>0</v>
      </c>
      <c r="L54" s="667">
        <f>IF('B - Monthly Positions'!J$7=1,'J - Capital In Year Schemes'!L53,0)</f>
        <v>0</v>
      </c>
      <c r="M54" s="667">
        <f>IF('B - Monthly Positions'!K$7=1,'J - Capital In Year Schemes'!M53,0)</f>
        <v>0</v>
      </c>
      <c r="N54" s="667">
        <f>IF('B - Monthly Positions'!L$7=1,'J - Capital In Year Schemes'!N53,0)</f>
        <v>0</v>
      </c>
      <c r="O54" s="667">
        <f>IF('B - Monthly Positions'!M$7=1,'J - Capital In Year Schemes'!O53,0)</f>
        <v>0</v>
      </c>
      <c r="P54" s="667">
        <f>IF('B - Monthly Positions'!N$7=1,'J - Capital In Year Schemes'!P53,0)</f>
        <v>0</v>
      </c>
      <c r="Q54" s="667">
        <f>IF('B - Monthly Positions'!O$7=1,'J - Capital In Year Schemes'!Q53,0)</f>
        <v>0</v>
      </c>
      <c r="R54" s="667"/>
      <c r="S54" s="667"/>
      <c r="T54" s="668">
        <f>SUM(F54:Q54)</f>
        <v>0</v>
      </c>
      <c r="U54" s="858" t="str">
        <f>IF(ABS(T54-T53)&lt;=2,"A","B")</f>
        <v>A</v>
      </c>
      <c r="V54" s="856"/>
      <c r="W54" s="856"/>
      <c r="X54" s="822"/>
      <c r="Y54" s="358"/>
      <c r="Z54" s="358"/>
      <c r="AA54" s="358"/>
      <c r="AB54" s="358"/>
      <c r="AC54" s="856"/>
      <c r="AD54" s="856"/>
      <c r="AE54" s="856"/>
      <c r="AF54" s="358"/>
      <c r="AG54" s="358"/>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N54" s="161"/>
      <c r="CO54" s="161"/>
      <c r="CP54" s="161"/>
      <c r="CQ54" s="161"/>
      <c r="CR54" s="161"/>
      <c r="CS54" s="161"/>
      <c r="CT54" s="161"/>
      <c r="CU54" s="161"/>
      <c r="CV54" s="161"/>
    </row>
    <row r="55" spans="1:100" ht="27" customHeight="1">
      <c r="A55" s="124"/>
      <c r="B55" s="630" t="s">
        <v>110</v>
      </c>
      <c r="C55" s="630"/>
      <c r="D55" s="449"/>
      <c r="E55" s="449"/>
      <c r="F55" s="449"/>
      <c r="G55" s="449"/>
      <c r="H55" s="449"/>
      <c r="I55" s="449"/>
      <c r="J55" s="449"/>
      <c r="K55" s="449"/>
      <c r="L55" s="449"/>
      <c r="M55" s="449"/>
      <c r="N55" s="449"/>
      <c r="O55" s="449"/>
      <c r="P55" s="449"/>
      <c r="Q55" s="449"/>
      <c r="R55" s="215"/>
      <c r="S55" s="215"/>
      <c r="T55" s="302"/>
      <c r="U55" s="856"/>
      <c r="V55" s="856"/>
      <c r="W55" s="856"/>
      <c r="X55" s="822"/>
      <c r="Y55" s="358"/>
      <c r="Z55" s="358"/>
      <c r="AA55" s="358"/>
      <c r="AB55" s="358"/>
      <c r="AC55" s="856"/>
      <c r="AD55" s="856"/>
      <c r="AE55" s="856"/>
      <c r="AF55" s="358"/>
      <c r="AG55" s="358"/>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161"/>
      <c r="BQ55" s="161"/>
      <c r="BR55" s="161"/>
      <c r="BS55" s="161"/>
      <c r="BT55" s="161"/>
      <c r="BU55" s="161"/>
      <c r="BV55" s="161"/>
      <c r="BW55" s="161"/>
      <c r="BX55" s="161"/>
      <c r="BY55" s="161"/>
      <c r="BZ55" s="161"/>
      <c r="CA55" s="161"/>
      <c r="CB55" s="161"/>
      <c r="CC55" s="161"/>
      <c r="CD55" s="161"/>
      <c r="CE55" s="161"/>
      <c r="CF55" s="161"/>
      <c r="CG55" s="161"/>
      <c r="CH55" s="161"/>
      <c r="CI55" s="161"/>
      <c r="CJ55" s="161"/>
      <c r="CK55" s="161"/>
      <c r="CL55" s="161"/>
      <c r="CM55" s="161"/>
      <c r="CN55" s="161"/>
      <c r="CO55" s="161"/>
      <c r="CP55" s="161"/>
      <c r="CQ55" s="161"/>
      <c r="CR55" s="161"/>
      <c r="CS55" s="161"/>
      <c r="CT55" s="161"/>
      <c r="CU55" s="161"/>
      <c r="CV55" s="161"/>
    </row>
    <row r="56" spans="1:100" ht="27" customHeight="1">
      <c r="A56" s="443">
        <v>41</v>
      </c>
      <c r="B56" s="631"/>
      <c r="C56" s="631"/>
      <c r="D56" s="34"/>
      <c r="E56" s="29"/>
      <c r="F56" s="29"/>
      <c r="G56" s="29"/>
      <c r="H56" s="29"/>
      <c r="I56" s="29"/>
      <c r="J56" s="29"/>
      <c r="K56" s="29"/>
      <c r="L56" s="29"/>
      <c r="M56" s="29"/>
      <c r="N56" s="29"/>
      <c r="O56" s="29"/>
      <c r="P56" s="29"/>
      <c r="Q56" s="29"/>
      <c r="R56" s="213">
        <f t="shared" ref="R56:R75" si="11">SUMPRODUCT($F$7:$Q$7,F56:Q56)</f>
        <v>0</v>
      </c>
      <c r="S56" s="213">
        <f t="shared" ref="S56:S75" si="12">SUM(F56:Q56)</f>
        <v>0</v>
      </c>
      <c r="T56" s="6"/>
      <c r="U56" s="856">
        <f t="shared" ref="U56:U75" si="13">IF(AND(S56&gt;0,B56=""),1,0)</f>
        <v>0</v>
      </c>
      <c r="V56" s="856">
        <f t="shared" ref="V56:V75" si="14">IF(AND(B56&lt;&gt;"",C56=""),1,0)</f>
        <v>0</v>
      </c>
      <c r="W56" s="856">
        <f t="shared" ref="W56:W75" si="15">IF(AND(S56&gt;0,T56=""),1,0)</f>
        <v>0</v>
      </c>
      <c r="X56" s="822"/>
      <c r="Y56" s="358"/>
      <c r="Z56" s="358"/>
      <c r="AA56" s="358"/>
      <c r="AB56" s="358"/>
      <c r="AC56" s="856">
        <f t="shared" ref="AC56:AC75" si="16">IF(D56-R56&lt;-1,1,0)</f>
        <v>0</v>
      </c>
      <c r="AD56" s="856">
        <f t="shared" ref="AD56:AD75" si="17">IF(D56-S56&gt;1,1,0)</f>
        <v>0</v>
      </c>
      <c r="AE56" s="856">
        <f t="shared" ref="AE56:AE75" si="18">IF(E56-S56&lt;-1,1,0)</f>
        <v>0</v>
      </c>
      <c r="AF56" s="358"/>
      <c r="AG56" s="358"/>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c r="BL56" s="161"/>
      <c r="BM56" s="161"/>
      <c r="BN56" s="161"/>
      <c r="BO56" s="161"/>
      <c r="BP56" s="161"/>
      <c r="BQ56" s="161"/>
      <c r="BR56" s="161"/>
      <c r="BS56" s="161"/>
      <c r="BT56" s="161"/>
      <c r="BU56" s="161"/>
      <c r="BV56" s="161"/>
      <c r="BW56" s="161"/>
      <c r="BX56" s="161"/>
      <c r="BY56" s="161"/>
      <c r="BZ56" s="161"/>
      <c r="CA56" s="161"/>
      <c r="CB56" s="161"/>
      <c r="CC56" s="161"/>
      <c r="CD56" s="161"/>
      <c r="CE56" s="161"/>
      <c r="CF56" s="161"/>
      <c r="CG56" s="161"/>
      <c r="CH56" s="161"/>
      <c r="CI56" s="161"/>
      <c r="CJ56" s="161"/>
      <c r="CK56" s="161"/>
      <c r="CL56" s="161"/>
      <c r="CM56" s="161"/>
      <c r="CN56" s="161"/>
      <c r="CO56" s="161"/>
      <c r="CP56" s="161"/>
      <c r="CQ56" s="161"/>
      <c r="CR56" s="161"/>
      <c r="CS56" s="161"/>
      <c r="CT56" s="161"/>
      <c r="CU56" s="161"/>
      <c r="CV56" s="161"/>
    </row>
    <row r="57" spans="1:100" ht="27" customHeight="1">
      <c r="A57" s="124">
        <v>42</v>
      </c>
      <c r="B57" s="631"/>
      <c r="C57" s="631"/>
      <c r="D57" s="34"/>
      <c r="E57" s="29"/>
      <c r="F57" s="29"/>
      <c r="G57" s="29"/>
      <c r="H57" s="29"/>
      <c r="I57" s="29"/>
      <c r="J57" s="29"/>
      <c r="K57" s="29"/>
      <c r="L57" s="29"/>
      <c r="M57" s="29"/>
      <c r="N57" s="29"/>
      <c r="O57" s="29"/>
      <c r="P57" s="29"/>
      <c r="Q57" s="29"/>
      <c r="R57" s="213">
        <f t="shared" si="11"/>
        <v>0</v>
      </c>
      <c r="S57" s="213">
        <f t="shared" si="12"/>
        <v>0</v>
      </c>
      <c r="T57" s="6"/>
      <c r="U57" s="856">
        <f t="shared" si="13"/>
        <v>0</v>
      </c>
      <c r="V57" s="856">
        <f t="shared" si="14"/>
        <v>0</v>
      </c>
      <c r="W57" s="856">
        <f t="shared" si="15"/>
        <v>0</v>
      </c>
      <c r="X57" s="822"/>
      <c r="Y57" s="358"/>
      <c r="Z57" s="358"/>
      <c r="AA57" s="358"/>
      <c r="AB57" s="358"/>
      <c r="AC57" s="856">
        <f t="shared" si="16"/>
        <v>0</v>
      </c>
      <c r="AD57" s="856">
        <f t="shared" si="17"/>
        <v>0</v>
      </c>
      <c r="AE57" s="856">
        <f t="shared" si="18"/>
        <v>0</v>
      </c>
      <c r="AF57" s="358"/>
      <c r="AG57" s="358"/>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c r="BP57" s="161"/>
      <c r="BQ57" s="161"/>
      <c r="BR57" s="161"/>
      <c r="BS57" s="161"/>
      <c r="BT57" s="161"/>
      <c r="BU57" s="161"/>
      <c r="BV57" s="161"/>
      <c r="BW57" s="161"/>
      <c r="BX57" s="161"/>
      <c r="BY57" s="161"/>
      <c r="BZ57" s="161"/>
      <c r="CA57" s="161"/>
      <c r="CB57" s="161"/>
      <c r="CC57" s="161"/>
      <c r="CD57" s="161"/>
      <c r="CE57" s="161"/>
      <c r="CF57" s="161"/>
      <c r="CG57" s="161"/>
      <c r="CH57" s="161"/>
      <c r="CI57" s="161"/>
      <c r="CJ57" s="161"/>
      <c r="CK57" s="161"/>
      <c r="CL57" s="161"/>
      <c r="CM57" s="161"/>
      <c r="CN57" s="161"/>
      <c r="CO57" s="161"/>
      <c r="CP57" s="161"/>
      <c r="CQ57" s="161"/>
      <c r="CR57" s="161"/>
      <c r="CS57" s="161"/>
      <c r="CT57" s="161"/>
      <c r="CU57" s="161"/>
      <c r="CV57" s="161"/>
    </row>
    <row r="58" spans="1:100" ht="27" customHeight="1">
      <c r="A58" s="443">
        <v>43</v>
      </c>
      <c r="B58" s="631"/>
      <c r="C58" s="631"/>
      <c r="D58" s="34"/>
      <c r="E58" s="29"/>
      <c r="F58" s="29"/>
      <c r="G58" s="29"/>
      <c r="H58" s="29"/>
      <c r="I58" s="29"/>
      <c r="J58" s="29"/>
      <c r="K58" s="29"/>
      <c r="L58" s="29"/>
      <c r="M58" s="29"/>
      <c r="N58" s="29"/>
      <c r="O58" s="29"/>
      <c r="P58" s="29"/>
      <c r="Q58" s="29"/>
      <c r="R58" s="213">
        <f t="shared" si="11"/>
        <v>0</v>
      </c>
      <c r="S58" s="213">
        <f t="shared" si="12"/>
        <v>0</v>
      </c>
      <c r="T58" s="6"/>
      <c r="U58" s="856">
        <f t="shared" si="13"/>
        <v>0</v>
      </c>
      <c r="V58" s="856">
        <f t="shared" si="14"/>
        <v>0</v>
      </c>
      <c r="W58" s="856">
        <f t="shared" si="15"/>
        <v>0</v>
      </c>
      <c r="X58" s="822"/>
      <c r="Y58" s="358"/>
      <c r="Z58" s="358"/>
      <c r="AA58" s="358"/>
      <c r="AB58" s="358"/>
      <c r="AC58" s="856">
        <f t="shared" si="16"/>
        <v>0</v>
      </c>
      <c r="AD58" s="856">
        <f t="shared" si="17"/>
        <v>0</v>
      </c>
      <c r="AE58" s="856">
        <f t="shared" si="18"/>
        <v>0</v>
      </c>
      <c r="AF58" s="358"/>
      <c r="AG58" s="358"/>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c r="BP58" s="161"/>
      <c r="BQ58" s="161"/>
      <c r="BR58" s="161"/>
      <c r="BS58" s="161"/>
      <c r="BT58" s="161"/>
      <c r="BU58" s="161"/>
      <c r="BV58" s="161"/>
      <c r="BW58" s="161"/>
      <c r="BX58" s="161"/>
      <c r="BY58" s="161"/>
      <c r="BZ58" s="161"/>
      <c r="CA58" s="161"/>
      <c r="CB58" s="161"/>
      <c r="CC58" s="161"/>
      <c r="CD58" s="161"/>
      <c r="CE58" s="161"/>
      <c r="CF58" s="161"/>
      <c r="CG58" s="161"/>
      <c r="CH58" s="161"/>
      <c r="CI58" s="161"/>
      <c r="CJ58" s="161"/>
      <c r="CK58" s="161"/>
      <c r="CL58" s="161"/>
      <c r="CM58" s="161"/>
      <c r="CN58" s="161"/>
      <c r="CO58" s="161"/>
      <c r="CP58" s="161"/>
      <c r="CQ58" s="161"/>
      <c r="CR58" s="161"/>
      <c r="CS58" s="161"/>
      <c r="CT58" s="161"/>
      <c r="CU58" s="161"/>
      <c r="CV58" s="161"/>
    </row>
    <row r="59" spans="1:100" ht="27" customHeight="1">
      <c r="A59" s="124">
        <v>44</v>
      </c>
      <c r="B59" s="631"/>
      <c r="C59" s="631"/>
      <c r="D59" s="34"/>
      <c r="E59" s="29"/>
      <c r="F59" s="29"/>
      <c r="G59" s="29"/>
      <c r="H59" s="29"/>
      <c r="I59" s="29"/>
      <c r="J59" s="29"/>
      <c r="K59" s="29"/>
      <c r="L59" s="29"/>
      <c r="M59" s="29"/>
      <c r="N59" s="29"/>
      <c r="O59" s="29"/>
      <c r="P59" s="29"/>
      <c r="Q59" s="29"/>
      <c r="R59" s="213">
        <f t="shared" si="11"/>
        <v>0</v>
      </c>
      <c r="S59" s="213">
        <f t="shared" si="12"/>
        <v>0</v>
      </c>
      <c r="T59" s="6"/>
      <c r="U59" s="856">
        <f t="shared" si="13"/>
        <v>0</v>
      </c>
      <c r="V59" s="856">
        <f t="shared" si="14"/>
        <v>0</v>
      </c>
      <c r="W59" s="856">
        <f t="shared" si="15"/>
        <v>0</v>
      </c>
      <c r="X59" s="822"/>
      <c r="Y59" s="358"/>
      <c r="Z59" s="358"/>
      <c r="AA59" s="358"/>
      <c r="AB59" s="358"/>
      <c r="AC59" s="856">
        <f t="shared" si="16"/>
        <v>0</v>
      </c>
      <c r="AD59" s="856">
        <f t="shared" si="17"/>
        <v>0</v>
      </c>
      <c r="AE59" s="856">
        <f t="shared" si="18"/>
        <v>0</v>
      </c>
      <c r="AF59" s="358"/>
      <c r="AG59" s="358"/>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c r="BT59" s="161"/>
      <c r="BU59" s="161"/>
      <c r="BV59" s="161"/>
      <c r="BW59" s="161"/>
      <c r="BX59" s="161"/>
      <c r="BY59" s="161"/>
      <c r="BZ59" s="161"/>
      <c r="CA59" s="161"/>
      <c r="CB59" s="161"/>
      <c r="CC59" s="161"/>
      <c r="CD59" s="161"/>
      <c r="CE59" s="161"/>
      <c r="CF59" s="161"/>
      <c r="CG59" s="161"/>
      <c r="CH59" s="161"/>
      <c r="CI59" s="161"/>
      <c r="CJ59" s="161"/>
      <c r="CK59" s="161"/>
      <c r="CL59" s="161"/>
      <c r="CM59" s="161"/>
      <c r="CN59" s="161"/>
      <c r="CO59" s="161"/>
      <c r="CP59" s="161"/>
      <c r="CQ59" s="161"/>
      <c r="CR59" s="161"/>
      <c r="CS59" s="161"/>
      <c r="CT59" s="161"/>
      <c r="CU59" s="161"/>
      <c r="CV59" s="161"/>
    </row>
    <row r="60" spans="1:100" ht="27" customHeight="1">
      <c r="A60" s="443">
        <v>45</v>
      </c>
      <c r="B60" s="631"/>
      <c r="C60" s="631"/>
      <c r="D60" s="34"/>
      <c r="E60" s="29"/>
      <c r="F60" s="29"/>
      <c r="G60" s="29"/>
      <c r="H60" s="29"/>
      <c r="I60" s="29"/>
      <c r="J60" s="29"/>
      <c r="K60" s="29"/>
      <c r="L60" s="29"/>
      <c r="M60" s="29"/>
      <c r="N60" s="29"/>
      <c r="O60" s="29"/>
      <c r="P60" s="29"/>
      <c r="Q60" s="29"/>
      <c r="R60" s="213">
        <f t="shared" si="11"/>
        <v>0</v>
      </c>
      <c r="S60" s="213">
        <f t="shared" si="12"/>
        <v>0</v>
      </c>
      <c r="T60" s="6"/>
      <c r="U60" s="856">
        <f t="shared" si="13"/>
        <v>0</v>
      </c>
      <c r="V60" s="856">
        <f t="shared" si="14"/>
        <v>0</v>
      </c>
      <c r="W60" s="856">
        <f t="shared" si="15"/>
        <v>0</v>
      </c>
      <c r="X60" s="822"/>
      <c r="Y60" s="358"/>
      <c r="Z60" s="358"/>
      <c r="AA60" s="358"/>
      <c r="AB60" s="358"/>
      <c r="AC60" s="856">
        <f t="shared" si="16"/>
        <v>0</v>
      </c>
      <c r="AD60" s="856">
        <f t="shared" si="17"/>
        <v>0</v>
      </c>
      <c r="AE60" s="856">
        <f t="shared" si="18"/>
        <v>0</v>
      </c>
      <c r="AF60" s="358"/>
      <c r="AG60" s="358"/>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row>
    <row r="61" spans="1:100" ht="27" customHeight="1">
      <c r="A61" s="443">
        <v>46</v>
      </c>
      <c r="B61" s="631"/>
      <c r="C61" s="631"/>
      <c r="D61" s="34"/>
      <c r="E61" s="29"/>
      <c r="F61" s="29"/>
      <c r="G61" s="29"/>
      <c r="H61" s="29"/>
      <c r="I61" s="29"/>
      <c r="J61" s="29"/>
      <c r="K61" s="29"/>
      <c r="L61" s="29"/>
      <c r="M61" s="29"/>
      <c r="N61" s="29"/>
      <c r="O61" s="29"/>
      <c r="P61" s="29"/>
      <c r="Q61" s="29"/>
      <c r="R61" s="213">
        <f t="shared" si="11"/>
        <v>0</v>
      </c>
      <c r="S61" s="213">
        <f t="shared" si="12"/>
        <v>0</v>
      </c>
      <c r="T61" s="6"/>
      <c r="U61" s="856">
        <f t="shared" si="13"/>
        <v>0</v>
      </c>
      <c r="V61" s="856">
        <f t="shared" si="14"/>
        <v>0</v>
      </c>
      <c r="W61" s="856">
        <f t="shared" si="15"/>
        <v>0</v>
      </c>
      <c r="X61" s="822"/>
      <c r="Y61" s="358"/>
      <c r="Z61" s="358"/>
      <c r="AA61" s="358"/>
      <c r="AB61" s="358"/>
      <c r="AC61" s="856">
        <f t="shared" si="16"/>
        <v>0</v>
      </c>
      <c r="AD61" s="856">
        <f t="shared" si="17"/>
        <v>0</v>
      </c>
      <c r="AE61" s="856">
        <f t="shared" si="18"/>
        <v>0</v>
      </c>
      <c r="AF61" s="358"/>
      <c r="AG61" s="358"/>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row>
    <row r="62" spans="1:100" ht="27" customHeight="1">
      <c r="A62" s="124">
        <v>47</v>
      </c>
      <c r="B62" s="631"/>
      <c r="C62" s="631"/>
      <c r="D62" s="34"/>
      <c r="E62" s="29"/>
      <c r="F62" s="29"/>
      <c r="G62" s="29"/>
      <c r="H62" s="29"/>
      <c r="I62" s="29"/>
      <c r="J62" s="29"/>
      <c r="K62" s="29"/>
      <c r="L62" s="29"/>
      <c r="M62" s="29"/>
      <c r="N62" s="29"/>
      <c r="O62" s="29"/>
      <c r="P62" s="29"/>
      <c r="Q62" s="29"/>
      <c r="R62" s="213">
        <f t="shared" si="11"/>
        <v>0</v>
      </c>
      <c r="S62" s="213">
        <f t="shared" si="12"/>
        <v>0</v>
      </c>
      <c r="T62" s="6"/>
      <c r="U62" s="856">
        <f t="shared" si="13"/>
        <v>0</v>
      </c>
      <c r="V62" s="856">
        <f t="shared" si="14"/>
        <v>0</v>
      </c>
      <c r="W62" s="856">
        <f t="shared" si="15"/>
        <v>0</v>
      </c>
      <c r="X62" s="822"/>
      <c r="Y62" s="358"/>
      <c r="Z62" s="358"/>
      <c r="AA62" s="358"/>
      <c r="AB62" s="358"/>
      <c r="AC62" s="856">
        <f t="shared" si="16"/>
        <v>0</v>
      </c>
      <c r="AD62" s="856">
        <f t="shared" si="17"/>
        <v>0</v>
      </c>
      <c r="AE62" s="856">
        <f t="shared" si="18"/>
        <v>0</v>
      </c>
      <c r="AF62" s="358"/>
      <c r="AG62" s="358"/>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row>
    <row r="63" spans="1:100" ht="27" customHeight="1">
      <c r="A63" s="443">
        <v>48</v>
      </c>
      <c r="B63" s="631"/>
      <c r="C63" s="631"/>
      <c r="D63" s="34"/>
      <c r="E63" s="29"/>
      <c r="F63" s="29"/>
      <c r="G63" s="29"/>
      <c r="H63" s="29"/>
      <c r="I63" s="29"/>
      <c r="J63" s="29"/>
      <c r="K63" s="29"/>
      <c r="L63" s="29"/>
      <c r="M63" s="29"/>
      <c r="N63" s="29"/>
      <c r="O63" s="29"/>
      <c r="P63" s="29"/>
      <c r="Q63" s="29"/>
      <c r="R63" s="213">
        <f t="shared" si="11"/>
        <v>0</v>
      </c>
      <c r="S63" s="213">
        <f t="shared" si="12"/>
        <v>0</v>
      </c>
      <c r="T63" s="6"/>
      <c r="U63" s="856">
        <f t="shared" si="13"/>
        <v>0</v>
      </c>
      <c r="V63" s="856">
        <f t="shared" si="14"/>
        <v>0</v>
      </c>
      <c r="W63" s="856">
        <f t="shared" si="15"/>
        <v>0</v>
      </c>
      <c r="X63" s="822"/>
      <c r="Y63" s="358"/>
      <c r="Z63" s="358"/>
      <c r="AA63" s="358"/>
      <c r="AB63" s="358"/>
      <c r="AC63" s="856">
        <f t="shared" si="16"/>
        <v>0</v>
      </c>
      <c r="AD63" s="856">
        <f t="shared" si="17"/>
        <v>0</v>
      </c>
      <c r="AE63" s="856">
        <f t="shared" si="18"/>
        <v>0</v>
      </c>
      <c r="AF63" s="358"/>
      <c r="AG63" s="358"/>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row>
    <row r="64" spans="1:100" ht="27" customHeight="1">
      <c r="A64" s="124">
        <v>49</v>
      </c>
      <c r="B64" s="631"/>
      <c r="C64" s="631"/>
      <c r="D64" s="34"/>
      <c r="E64" s="29"/>
      <c r="F64" s="29"/>
      <c r="G64" s="29"/>
      <c r="H64" s="29"/>
      <c r="I64" s="29"/>
      <c r="J64" s="29"/>
      <c r="K64" s="29"/>
      <c r="L64" s="29"/>
      <c r="M64" s="29"/>
      <c r="N64" s="29"/>
      <c r="O64" s="29"/>
      <c r="P64" s="29"/>
      <c r="Q64" s="29"/>
      <c r="R64" s="213">
        <f t="shared" si="11"/>
        <v>0</v>
      </c>
      <c r="S64" s="213">
        <f t="shared" si="12"/>
        <v>0</v>
      </c>
      <c r="T64" s="6"/>
      <c r="U64" s="856">
        <f t="shared" si="13"/>
        <v>0</v>
      </c>
      <c r="V64" s="856">
        <f t="shared" si="14"/>
        <v>0</v>
      </c>
      <c r="W64" s="856">
        <f t="shared" si="15"/>
        <v>0</v>
      </c>
      <c r="X64" s="822"/>
      <c r="Y64" s="358"/>
      <c r="Z64" s="358"/>
      <c r="AA64" s="358"/>
      <c r="AB64" s="358"/>
      <c r="AC64" s="856">
        <f t="shared" si="16"/>
        <v>0</v>
      </c>
      <c r="AD64" s="856">
        <f t="shared" si="17"/>
        <v>0</v>
      </c>
      <c r="AE64" s="856">
        <f t="shared" si="18"/>
        <v>0</v>
      </c>
      <c r="AF64" s="358"/>
      <c r="AG64" s="358"/>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161"/>
      <c r="BR64" s="161"/>
      <c r="BS64" s="161"/>
      <c r="BT64" s="161"/>
      <c r="BU64" s="161"/>
      <c r="BV64" s="161"/>
      <c r="BW64" s="161"/>
      <c r="BX64" s="161"/>
      <c r="BY64" s="161"/>
      <c r="BZ64" s="161"/>
      <c r="CA64" s="161"/>
      <c r="CB64" s="161"/>
      <c r="CC64" s="161"/>
      <c r="CD64" s="161"/>
      <c r="CE64" s="161"/>
      <c r="CF64" s="161"/>
      <c r="CG64" s="161"/>
      <c r="CH64" s="161"/>
      <c r="CI64" s="161"/>
      <c r="CJ64" s="161"/>
      <c r="CK64" s="161"/>
      <c r="CL64" s="161"/>
      <c r="CM64" s="161"/>
      <c r="CN64" s="161"/>
      <c r="CO64" s="161"/>
      <c r="CP64" s="161"/>
      <c r="CQ64" s="161"/>
      <c r="CR64" s="161"/>
      <c r="CS64" s="161"/>
      <c r="CT64" s="161"/>
      <c r="CU64" s="161"/>
      <c r="CV64" s="161"/>
    </row>
    <row r="65" spans="1:100" ht="27" customHeight="1">
      <c r="A65" s="443">
        <v>50</v>
      </c>
      <c r="B65" s="631"/>
      <c r="C65" s="631"/>
      <c r="D65" s="34"/>
      <c r="E65" s="29"/>
      <c r="F65" s="29"/>
      <c r="G65" s="29"/>
      <c r="H65" s="29"/>
      <c r="I65" s="29"/>
      <c r="J65" s="29"/>
      <c r="K65" s="29"/>
      <c r="L65" s="29"/>
      <c r="M65" s="29"/>
      <c r="N65" s="29"/>
      <c r="O65" s="29"/>
      <c r="P65" s="29"/>
      <c r="Q65" s="29"/>
      <c r="R65" s="213">
        <f t="shared" si="11"/>
        <v>0</v>
      </c>
      <c r="S65" s="213">
        <f t="shared" si="12"/>
        <v>0</v>
      </c>
      <c r="T65" s="6"/>
      <c r="U65" s="856">
        <f t="shared" si="13"/>
        <v>0</v>
      </c>
      <c r="V65" s="856">
        <f t="shared" si="14"/>
        <v>0</v>
      </c>
      <c r="W65" s="856">
        <f t="shared" si="15"/>
        <v>0</v>
      </c>
      <c r="X65" s="822"/>
      <c r="Y65" s="358"/>
      <c r="Z65" s="358"/>
      <c r="AA65" s="358"/>
      <c r="AB65" s="358"/>
      <c r="AC65" s="856">
        <f t="shared" si="16"/>
        <v>0</v>
      </c>
      <c r="AD65" s="856">
        <f t="shared" si="17"/>
        <v>0</v>
      </c>
      <c r="AE65" s="856">
        <f t="shared" si="18"/>
        <v>0</v>
      </c>
      <c r="AF65" s="358"/>
      <c r="AG65" s="358"/>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c r="CA65" s="161"/>
      <c r="CB65" s="161"/>
      <c r="CC65" s="161"/>
      <c r="CD65" s="161"/>
      <c r="CE65" s="161"/>
      <c r="CF65" s="161"/>
      <c r="CG65" s="161"/>
      <c r="CH65" s="161"/>
      <c r="CI65" s="161"/>
      <c r="CJ65" s="161"/>
      <c r="CK65" s="161"/>
      <c r="CL65" s="161"/>
      <c r="CM65" s="161"/>
      <c r="CN65" s="161"/>
      <c r="CO65" s="161"/>
      <c r="CP65" s="161"/>
      <c r="CQ65" s="161"/>
      <c r="CR65" s="161"/>
      <c r="CS65" s="161"/>
      <c r="CT65" s="161"/>
      <c r="CU65" s="161"/>
      <c r="CV65" s="161"/>
    </row>
    <row r="66" spans="1:100" ht="27" customHeight="1">
      <c r="A66" s="443">
        <v>51</v>
      </c>
      <c r="B66" s="631"/>
      <c r="C66" s="631"/>
      <c r="D66" s="34"/>
      <c r="E66" s="29"/>
      <c r="F66" s="29"/>
      <c r="G66" s="29"/>
      <c r="H66" s="29"/>
      <c r="I66" s="29"/>
      <c r="J66" s="29"/>
      <c r="K66" s="29"/>
      <c r="L66" s="29"/>
      <c r="M66" s="29"/>
      <c r="N66" s="29"/>
      <c r="O66" s="29"/>
      <c r="P66" s="29"/>
      <c r="Q66" s="29"/>
      <c r="R66" s="213">
        <f t="shared" si="11"/>
        <v>0</v>
      </c>
      <c r="S66" s="213">
        <f t="shared" si="12"/>
        <v>0</v>
      </c>
      <c r="T66" s="6"/>
      <c r="U66" s="856">
        <f t="shared" si="13"/>
        <v>0</v>
      </c>
      <c r="V66" s="856">
        <f t="shared" si="14"/>
        <v>0</v>
      </c>
      <c r="W66" s="856">
        <f t="shared" si="15"/>
        <v>0</v>
      </c>
      <c r="X66" s="822"/>
      <c r="Y66" s="358"/>
      <c r="Z66" s="358"/>
      <c r="AA66" s="358"/>
      <c r="AB66" s="358"/>
      <c r="AC66" s="856">
        <f t="shared" si="16"/>
        <v>0</v>
      </c>
      <c r="AD66" s="856">
        <f t="shared" si="17"/>
        <v>0</v>
      </c>
      <c r="AE66" s="856">
        <f t="shared" si="18"/>
        <v>0</v>
      </c>
      <c r="AF66" s="358"/>
      <c r="AG66" s="358"/>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c r="BP66" s="161"/>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c r="CN66" s="161"/>
      <c r="CO66" s="161"/>
      <c r="CP66" s="161"/>
      <c r="CQ66" s="161"/>
      <c r="CR66" s="161"/>
      <c r="CS66" s="161"/>
      <c r="CT66" s="161"/>
      <c r="CU66" s="161"/>
      <c r="CV66" s="161"/>
    </row>
    <row r="67" spans="1:100" ht="27" customHeight="1">
      <c r="A67" s="124">
        <v>52</v>
      </c>
      <c r="B67" s="631"/>
      <c r="C67" s="631"/>
      <c r="D67" s="34"/>
      <c r="E67" s="29"/>
      <c r="F67" s="29"/>
      <c r="G67" s="29"/>
      <c r="H67" s="29"/>
      <c r="I67" s="29"/>
      <c r="J67" s="29"/>
      <c r="K67" s="29"/>
      <c r="L67" s="29"/>
      <c r="M67" s="29"/>
      <c r="N67" s="29"/>
      <c r="O67" s="29"/>
      <c r="P67" s="29"/>
      <c r="Q67" s="29"/>
      <c r="R67" s="213">
        <f t="shared" si="11"/>
        <v>0</v>
      </c>
      <c r="S67" s="213">
        <f t="shared" si="12"/>
        <v>0</v>
      </c>
      <c r="T67" s="6"/>
      <c r="U67" s="856">
        <f t="shared" si="13"/>
        <v>0</v>
      </c>
      <c r="V67" s="856">
        <f t="shared" si="14"/>
        <v>0</v>
      </c>
      <c r="W67" s="856">
        <f t="shared" si="15"/>
        <v>0</v>
      </c>
      <c r="X67" s="822"/>
      <c r="Y67" s="358"/>
      <c r="Z67" s="358"/>
      <c r="AA67" s="358"/>
      <c r="AB67" s="358"/>
      <c r="AC67" s="856">
        <f t="shared" si="16"/>
        <v>0</v>
      </c>
      <c r="AD67" s="856">
        <f t="shared" si="17"/>
        <v>0</v>
      </c>
      <c r="AE67" s="856">
        <f t="shared" si="18"/>
        <v>0</v>
      </c>
      <c r="AF67" s="358"/>
      <c r="AG67" s="358"/>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61"/>
      <c r="BX67" s="161"/>
      <c r="BY67" s="161"/>
      <c r="BZ67" s="161"/>
      <c r="CA67" s="161"/>
      <c r="CB67" s="161"/>
      <c r="CC67" s="161"/>
      <c r="CD67" s="161"/>
      <c r="CE67" s="161"/>
      <c r="CF67" s="161"/>
      <c r="CG67" s="161"/>
      <c r="CH67" s="161"/>
      <c r="CI67" s="161"/>
      <c r="CJ67" s="161"/>
      <c r="CK67" s="161"/>
      <c r="CL67" s="161"/>
      <c r="CM67" s="161"/>
      <c r="CN67" s="161"/>
      <c r="CO67" s="161"/>
      <c r="CP67" s="161"/>
      <c r="CQ67" s="161"/>
      <c r="CR67" s="161"/>
      <c r="CS67" s="161"/>
      <c r="CT67" s="161"/>
      <c r="CU67" s="161"/>
      <c r="CV67" s="161"/>
    </row>
    <row r="68" spans="1:100" ht="27" customHeight="1">
      <c r="A68" s="443">
        <v>53</v>
      </c>
      <c r="B68" s="631"/>
      <c r="C68" s="631"/>
      <c r="D68" s="34"/>
      <c r="E68" s="29"/>
      <c r="F68" s="29"/>
      <c r="G68" s="29"/>
      <c r="H68" s="29"/>
      <c r="I68" s="29"/>
      <c r="J68" s="29"/>
      <c r="K68" s="29"/>
      <c r="L68" s="29"/>
      <c r="M68" s="29"/>
      <c r="N68" s="29"/>
      <c r="O68" s="29"/>
      <c r="P68" s="29"/>
      <c r="Q68" s="29"/>
      <c r="R68" s="213">
        <f t="shared" si="11"/>
        <v>0</v>
      </c>
      <c r="S68" s="213">
        <f t="shared" si="12"/>
        <v>0</v>
      </c>
      <c r="T68" s="6"/>
      <c r="U68" s="856">
        <f t="shared" si="13"/>
        <v>0</v>
      </c>
      <c r="V68" s="856">
        <f t="shared" si="14"/>
        <v>0</v>
      </c>
      <c r="W68" s="856">
        <f t="shared" si="15"/>
        <v>0</v>
      </c>
      <c r="X68" s="822"/>
      <c r="Y68" s="358"/>
      <c r="Z68" s="358"/>
      <c r="AA68" s="358"/>
      <c r="AB68" s="358"/>
      <c r="AC68" s="856">
        <f t="shared" si="16"/>
        <v>0</v>
      </c>
      <c r="AD68" s="856">
        <f t="shared" si="17"/>
        <v>0</v>
      </c>
      <c r="AE68" s="856">
        <f t="shared" si="18"/>
        <v>0</v>
      </c>
      <c r="AF68" s="358"/>
      <c r="AG68" s="358"/>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row>
    <row r="69" spans="1:100" ht="27" customHeight="1">
      <c r="A69" s="124">
        <v>54</v>
      </c>
      <c r="B69" s="631"/>
      <c r="C69" s="631"/>
      <c r="D69" s="34"/>
      <c r="E69" s="29"/>
      <c r="F69" s="29"/>
      <c r="G69" s="29"/>
      <c r="H69" s="29"/>
      <c r="I69" s="29"/>
      <c r="J69" s="29"/>
      <c r="K69" s="29"/>
      <c r="L69" s="29"/>
      <c r="M69" s="29"/>
      <c r="N69" s="29"/>
      <c r="O69" s="29"/>
      <c r="P69" s="29"/>
      <c r="Q69" s="29"/>
      <c r="R69" s="213">
        <f t="shared" si="11"/>
        <v>0</v>
      </c>
      <c r="S69" s="213">
        <f t="shared" si="12"/>
        <v>0</v>
      </c>
      <c r="T69" s="6"/>
      <c r="U69" s="856">
        <f t="shared" si="13"/>
        <v>0</v>
      </c>
      <c r="V69" s="856">
        <f t="shared" si="14"/>
        <v>0</v>
      </c>
      <c r="W69" s="856">
        <f t="shared" si="15"/>
        <v>0</v>
      </c>
      <c r="X69" s="822"/>
      <c r="Y69" s="358"/>
      <c r="Z69" s="358"/>
      <c r="AA69" s="358"/>
      <c r="AB69" s="358"/>
      <c r="AC69" s="856">
        <f t="shared" si="16"/>
        <v>0</v>
      </c>
      <c r="AD69" s="856">
        <f t="shared" si="17"/>
        <v>0</v>
      </c>
      <c r="AE69" s="856">
        <f t="shared" si="18"/>
        <v>0</v>
      </c>
      <c r="AF69" s="358"/>
      <c r="AG69" s="358"/>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row>
    <row r="70" spans="1:100" ht="27" customHeight="1">
      <c r="A70" s="443">
        <v>55</v>
      </c>
      <c r="B70" s="631"/>
      <c r="C70" s="631"/>
      <c r="D70" s="34"/>
      <c r="E70" s="29"/>
      <c r="F70" s="29"/>
      <c r="G70" s="29"/>
      <c r="H70" s="29"/>
      <c r="I70" s="29"/>
      <c r="J70" s="29"/>
      <c r="K70" s="29"/>
      <c r="L70" s="29"/>
      <c r="M70" s="29"/>
      <c r="N70" s="29"/>
      <c r="O70" s="29"/>
      <c r="P70" s="29"/>
      <c r="Q70" s="29"/>
      <c r="R70" s="213">
        <f t="shared" si="11"/>
        <v>0</v>
      </c>
      <c r="S70" s="213">
        <f t="shared" si="12"/>
        <v>0</v>
      </c>
      <c r="T70" s="6"/>
      <c r="U70" s="856">
        <f t="shared" si="13"/>
        <v>0</v>
      </c>
      <c r="V70" s="856">
        <f t="shared" si="14"/>
        <v>0</v>
      </c>
      <c r="W70" s="856">
        <f t="shared" si="15"/>
        <v>0</v>
      </c>
      <c r="X70" s="822"/>
      <c r="Y70" s="358"/>
      <c r="Z70" s="358"/>
      <c r="AA70" s="358"/>
      <c r="AB70" s="358"/>
      <c r="AC70" s="856">
        <f t="shared" si="16"/>
        <v>0</v>
      </c>
      <c r="AD70" s="856">
        <f t="shared" si="17"/>
        <v>0</v>
      </c>
      <c r="AE70" s="856">
        <f t="shared" si="18"/>
        <v>0</v>
      </c>
      <c r="AF70" s="358"/>
      <c r="AG70" s="358"/>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c r="BP70" s="161"/>
      <c r="BQ70" s="161"/>
      <c r="BR70" s="161"/>
      <c r="BS70" s="161"/>
      <c r="BT70" s="161"/>
      <c r="BU70" s="161"/>
      <c r="BV70" s="161"/>
      <c r="BW70" s="161"/>
      <c r="BX70" s="161"/>
      <c r="BY70" s="161"/>
      <c r="BZ70" s="161"/>
      <c r="CA70" s="161"/>
      <c r="CB70" s="161"/>
      <c r="CC70" s="161"/>
      <c r="CD70" s="161"/>
      <c r="CE70" s="161"/>
      <c r="CF70" s="161"/>
      <c r="CG70" s="161"/>
      <c r="CH70" s="161"/>
      <c r="CI70" s="161"/>
      <c r="CJ70" s="161"/>
      <c r="CK70" s="161"/>
      <c r="CL70" s="161"/>
      <c r="CM70" s="161"/>
      <c r="CN70" s="161"/>
      <c r="CO70" s="161"/>
      <c r="CP70" s="161"/>
      <c r="CQ70" s="161"/>
      <c r="CR70" s="161"/>
      <c r="CS70" s="161"/>
      <c r="CT70" s="161"/>
      <c r="CU70" s="161"/>
      <c r="CV70" s="161"/>
    </row>
    <row r="71" spans="1:100" ht="27" customHeight="1">
      <c r="A71" s="443">
        <v>56</v>
      </c>
      <c r="B71" s="631"/>
      <c r="C71" s="631"/>
      <c r="D71" s="34"/>
      <c r="E71" s="29"/>
      <c r="F71" s="29"/>
      <c r="G71" s="29"/>
      <c r="H71" s="29"/>
      <c r="I71" s="29"/>
      <c r="J71" s="29"/>
      <c r="K71" s="29"/>
      <c r="L71" s="29"/>
      <c r="M71" s="29"/>
      <c r="N71" s="29"/>
      <c r="O71" s="29"/>
      <c r="P71" s="29"/>
      <c r="Q71" s="29"/>
      <c r="R71" s="213">
        <f t="shared" si="11"/>
        <v>0</v>
      </c>
      <c r="S71" s="213">
        <f t="shared" si="12"/>
        <v>0</v>
      </c>
      <c r="T71" s="6"/>
      <c r="U71" s="856">
        <f t="shared" si="13"/>
        <v>0</v>
      </c>
      <c r="V71" s="856">
        <f t="shared" si="14"/>
        <v>0</v>
      </c>
      <c r="W71" s="856">
        <f t="shared" si="15"/>
        <v>0</v>
      </c>
      <c r="X71" s="822"/>
      <c r="Y71" s="358"/>
      <c r="Z71" s="358"/>
      <c r="AA71" s="358"/>
      <c r="AB71" s="358"/>
      <c r="AC71" s="856">
        <f t="shared" si="16"/>
        <v>0</v>
      </c>
      <c r="AD71" s="856">
        <f t="shared" si="17"/>
        <v>0</v>
      </c>
      <c r="AE71" s="856">
        <f t="shared" si="18"/>
        <v>0</v>
      </c>
      <c r="AF71" s="358"/>
      <c r="AG71" s="358"/>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c r="BR71" s="161"/>
      <c r="BS71" s="161"/>
      <c r="BT71" s="161"/>
      <c r="BU71" s="161"/>
      <c r="BV71" s="161"/>
      <c r="BW71" s="161"/>
      <c r="BX71" s="161"/>
      <c r="BY71" s="161"/>
      <c r="BZ71" s="161"/>
      <c r="CA71" s="161"/>
      <c r="CB71" s="161"/>
      <c r="CC71" s="161"/>
      <c r="CD71" s="161"/>
      <c r="CE71" s="161"/>
      <c r="CF71" s="161"/>
      <c r="CG71" s="161"/>
      <c r="CH71" s="161"/>
      <c r="CI71" s="161"/>
      <c r="CJ71" s="161"/>
      <c r="CK71" s="161"/>
      <c r="CL71" s="161"/>
      <c r="CM71" s="161"/>
      <c r="CN71" s="161"/>
      <c r="CO71" s="161"/>
      <c r="CP71" s="161"/>
      <c r="CQ71" s="161"/>
      <c r="CR71" s="161"/>
      <c r="CS71" s="161"/>
      <c r="CT71" s="161"/>
      <c r="CU71" s="161"/>
      <c r="CV71" s="161"/>
    </row>
    <row r="72" spans="1:100" ht="27" customHeight="1">
      <c r="A72" s="124">
        <v>57</v>
      </c>
      <c r="B72" s="631"/>
      <c r="C72" s="631"/>
      <c r="D72" s="34"/>
      <c r="E72" s="29"/>
      <c r="F72" s="29"/>
      <c r="G72" s="29"/>
      <c r="H72" s="29"/>
      <c r="I72" s="29"/>
      <c r="J72" s="29"/>
      <c r="K72" s="29"/>
      <c r="L72" s="29"/>
      <c r="M72" s="29"/>
      <c r="N72" s="29"/>
      <c r="O72" s="29"/>
      <c r="P72" s="29"/>
      <c r="Q72" s="29"/>
      <c r="R72" s="213">
        <f t="shared" si="11"/>
        <v>0</v>
      </c>
      <c r="S72" s="213">
        <f t="shared" si="12"/>
        <v>0</v>
      </c>
      <c r="T72" s="6"/>
      <c r="U72" s="856">
        <f t="shared" si="13"/>
        <v>0</v>
      </c>
      <c r="V72" s="856">
        <f t="shared" si="14"/>
        <v>0</v>
      </c>
      <c r="W72" s="856">
        <f t="shared" si="15"/>
        <v>0</v>
      </c>
      <c r="X72" s="822"/>
      <c r="Y72" s="358"/>
      <c r="Z72" s="358"/>
      <c r="AA72" s="358"/>
      <c r="AB72" s="358"/>
      <c r="AC72" s="856">
        <f t="shared" si="16"/>
        <v>0</v>
      </c>
      <c r="AD72" s="856">
        <f t="shared" si="17"/>
        <v>0</v>
      </c>
      <c r="AE72" s="856">
        <f t="shared" si="18"/>
        <v>0</v>
      </c>
      <c r="AF72" s="358"/>
      <c r="AG72" s="358"/>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c r="BR72" s="161"/>
      <c r="BS72" s="161"/>
      <c r="BT72" s="161"/>
      <c r="BU72" s="161"/>
      <c r="BV72" s="161"/>
      <c r="BW72" s="161"/>
      <c r="BX72" s="161"/>
      <c r="BY72" s="161"/>
      <c r="BZ72" s="161"/>
      <c r="CA72" s="161"/>
      <c r="CB72" s="161"/>
      <c r="CC72" s="161"/>
      <c r="CD72" s="161"/>
      <c r="CE72" s="161"/>
      <c r="CF72" s="161"/>
      <c r="CG72" s="161"/>
      <c r="CH72" s="161"/>
      <c r="CI72" s="161"/>
      <c r="CJ72" s="161"/>
      <c r="CK72" s="161"/>
      <c r="CL72" s="161"/>
      <c r="CM72" s="161"/>
      <c r="CN72" s="161"/>
      <c r="CO72" s="161"/>
      <c r="CP72" s="161"/>
      <c r="CQ72" s="161"/>
      <c r="CR72" s="161"/>
      <c r="CS72" s="161"/>
      <c r="CT72" s="161"/>
      <c r="CU72" s="161"/>
      <c r="CV72" s="161"/>
    </row>
    <row r="73" spans="1:100" ht="27" customHeight="1">
      <c r="A73" s="443">
        <v>58</v>
      </c>
      <c r="B73" s="631"/>
      <c r="C73" s="631"/>
      <c r="D73" s="34"/>
      <c r="E73" s="29"/>
      <c r="F73" s="29"/>
      <c r="G73" s="29"/>
      <c r="H73" s="29"/>
      <c r="I73" s="29"/>
      <c r="J73" s="29"/>
      <c r="K73" s="29"/>
      <c r="L73" s="29"/>
      <c r="M73" s="29"/>
      <c r="N73" s="29"/>
      <c r="O73" s="29"/>
      <c r="P73" s="29"/>
      <c r="Q73" s="29"/>
      <c r="R73" s="213">
        <f t="shared" si="11"/>
        <v>0</v>
      </c>
      <c r="S73" s="213">
        <f t="shared" si="12"/>
        <v>0</v>
      </c>
      <c r="T73" s="6"/>
      <c r="U73" s="856">
        <f t="shared" si="13"/>
        <v>0</v>
      </c>
      <c r="V73" s="856">
        <f t="shared" si="14"/>
        <v>0</v>
      </c>
      <c r="W73" s="856">
        <f t="shared" si="15"/>
        <v>0</v>
      </c>
      <c r="X73" s="822"/>
      <c r="Y73" s="358"/>
      <c r="Z73" s="358"/>
      <c r="AA73" s="358"/>
      <c r="AB73" s="358"/>
      <c r="AC73" s="856">
        <f t="shared" si="16"/>
        <v>0</v>
      </c>
      <c r="AD73" s="856">
        <f t="shared" si="17"/>
        <v>0</v>
      </c>
      <c r="AE73" s="856">
        <f t="shared" si="18"/>
        <v>0</v>
      </c>
      <c r="AF73" s="358"/>
      <c r="AG73" s="358"/>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1"/>
      <c r="CG73" s="161"/>
      <c r="CH73" s="161"/>
      <c r="CI73" s="161"/>
      <c r="CJ73" s="161"/>
      <c r="CK73" s="161"/>
      <c r="CL73" s="161"/>
      <c r="CM73" s="161"/>
      <c r="CN73" s="161"/>
      <c r="CO73" s="161"/>
      <c r="CP73" s="161"/>
      <c r="CQ73" s="161"/>
      <c r="CR73" s="161"/>
      <c r="CS73" s="161"/>
      <c r="CT73" s="161"/>
      <c r="CU73" s="161"/>
      <c r="CV73" s="161"/>
    </row>
    <row r="74" spans="1:100" ht="27" customHeight="1">
      <c r="A74" s="124">
        <v>59</v>
      </c>
      <c r="B74" s="631"/>
      <c r="C74" s="631"/>
      <c r="D74" s="34"/>
      <c r="E74" s="29"/>
      <c r="F74" s="29"/>
      <c r="G74" s="29"/>
      <c r="H74" s="29"/>
      <c r="I74" s="29"/>
      <c r="J74" s="29"/>
      <c r="K74" s="29"/>
      <c r="L74" s="29"/>
      <c r="M74" s="29"/>
      <c r="N74" s="29"/>
      <c r="O74" s="29"/>
      <c r="P74" s="29"/>
      <c r="Q74" s="29"/>
      <c r="R74" s="213">
        <f t="shared" si="11"/>
        <v>0</v>
      </c>
      <c r="S74" s="213">
        <f t="shared" si="12"/>
        <v>0</v>
      </c>
      <c r="T74" s="6"/>
      <c r="U74" s="856">
        <f t="shared" si="13"/>
        <v>0</v>
      </c>
      <c r="V74" s="856">
        <f t="shared" si="14"/>
        <v>0</v>
      </c>
      <c r="W74" s="856">
        <f t="shared" si="15"/>
        <v>0</v>
      </c>
      <c r="X74" s="822"/>
      <c r="Y74" s="358"/>
      <c r="Z74" s="358"/>
      <c r="AA74" s="358"/>
      <c r="AB74" s="358"/>
      <c r="AC74" s="856">
        <f t="shared" si="16"/>
        <v>0</v>
      </c>
      <c r="AD74" s="856">
        <f t="shared" si="17"/>
        <v>0</v>
      </c>
      <c r="AE74" s="856">
        <f t="shared" si="18"/>
        <v>0</v>
      </c>
      <c r="AF74" s="358"/>
      <c r="AG74" s="358"/>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c r="CA74" s="161"/>
      <c r="CB74" s="161"/>
      <c r="CC74" s="161"/>
      <c r="CD74" s="161"/>
      <c r="CE74" s="161"/>
      <c r="CF74" s="161"/>
      <c r="CG74" s="161"/>
      <c r="CH74" s="161"/>
      <c r="CI74" s="161"/>
      <c r="CJ74" s="161"/>
      <c r="CK74" s="161"/>
      <c r="CL74" s="161"/>
      <c r="CM74" s="161"/>
      <c r="CN74" s="161"/>
      <c r="CO74" s="161"/>
      <c r="CP74" s="161"/>
      <c r="CQ74" s="161"/>
      <c r="CR74" s="161"/>
      <c r="CS74" s="161"/>
      <c r="CT74" s="161"/>
      <c r="CU74" s="161"/>
      <c r="CV74" s="161"/>
    </row>
    <row r="75" spans="1:100" ht="27" customHeight="1" thickBot="1">
      <c r="A75" s="443">
        <v>60</v>
      </c>
      <c r="B75" s="632"/>
      <c r="C75" s="632"/>
      <c r="D75" s="35"/>
      <c r="E75" s="30"/>
      <c r="F75" s="30"/>
      <c r="G75" s="30"/>
      <c r="H75" s="30"/>
      <c r="I75" s="30"/>
      <c r="J75" s="30"/>
      <c r="K75" s="30"/>
      <c r="L75" s="30"/>
      <c r="M75" s="30"/>
      <c r="N75" s="30"/>
      <c r="O75" s="30"/>
      <c r="P75" s="30"/>
      <c r="Q75" s="30"/>
      <c r="R75" s="129">
        <f t="shared" si="11"/>
        <v>0</v>
      </c>
      <c r="S75" s="129">
        <f t="shared" si="12"/>
        <v>0</v>
      </c>
      <c r="T75" s="5"/>
      <c r="U75" s="856">
        <f t="shared" si="13"/>
        <v>0</v>
      </c>
      <c r="V75" s="856">
        <f t="shared" si="14"/>
        <v>0</v>
      </c>
      <c r="W75" s="856">
        <f t="shared" si="15"/>
        <v>0</v>
      </c>
      <c r="X75" s="822"/>
      <c r="Y75" s="358"/>
      <c r="Z75" s="358"/>
      <c r="AA75" s="358"/>
      <c r="AB75" s="358"/>
      <c r="AC75" s="856">
        <f t="shared" si="16"/>
        <v>0</v>
      </c>
      <c r="AD75" s="856">
        <f t="shared" si="17"/>
        <v>0</v>
      </c>
      <c r="AE75" s="856">
        <f t="shared" si="18"/>
        <v>0</v>
      </c>
      <c r="AF75" s="358"/>
      <c r="AG75" s="35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c r="BL75" s="161"/>
      <c r="BM75" s="161"/>
      <c r="BN75" s="161"/>
      <c r="BO75" s="161"/>
      <c r="BP75" s="161"/>
      <c r="BQ75" s="161"/>
      <c r="BR75" s="161"/>
      <c r="BS75" s="161"/>
      <c r="BT75" s="161"/>
      <c r="BU75" s="161"/>
      <c r="BV75" s="161"/>
      <c r="BW75" s="161"/>
      <c r="BX75" s="161"/>
      <c r="BY75" s="161"/>
      <c r="BZ75" s="161"/>
      <c r="CA75" s="161"/>
      <c r="CB75" s="161"/>
      <c r="CC75" s="161"/>
      <c r="CD75" s="161"/>
      <c r="CE75" s="161"/>
      <c r="CF75" s="161"/>
      <c r="CG75" s="161"/>
      <c r="CH75" s="161"/>
      <c r="CI75" s="161"/>
      <c r="CJ75" s="161"/>
      <c r="CK75" s="161"/>
      <c r="CL75" s="161"/>
      <c r="CM75" s="161"/>
      <c r="CN75" s="161"/>
      <c r="CO75" s="161"/>
      <c r="CP75" s="161"/>
      <c r="CQ75" s="161"/>
      <c r="CR75" s="161"/>
      <c r="CS75" s="161"/>
      <c r="CT75" s="161"/>
      <c r="CU75" s="161"/>
      <c r="CV75" s="161"/>
    </row>
    <row r="76" spans="1:100" ht="27" customHeight="1" thickBot="1">
      <c r="A76" s="123">
        <v>61</v>
      </c>
      <c r="B76" s="166" t="s">
        <v>104</v>
      </c>
      <c r="C76" s="166"/>
      <c r="D76" s="128">
        <f>SUM(D56:D75)</f>
        <v>0</v>
      </c>
      <c r="E76" s="128">
        <f t="shared" ref="E76:S76" si="19">SUM(E56:E75)</f>
        <v>0</v>
      </c>
      <c r="F76" s="128">
        <f t="shared" si="19"/>
        <v>0</v>
      </c>
      <c r="G76" s="128">
        <f t="shared" si="19"/>
        <v>0</v>
      </c>
      <c r="H76" s="128">
        <f t="shared" si="19"/>
        <v>0</v>
      </c>
      <c r="I76" s="128">
        <f t="shared" si="19"/>
        <v>0</v>
      </c>
      <c r="J76" s="128">
        <f t="shared" si="19"/>
        <v>0</v>
      </c>
      <c r="K76" s="128">
        <f t="shared" si="19"/>
        <v>0</v>
      </c>
      <c r="L76" s="128">
        <f t="shared" si="19"/>
        <v>0</v>
      </c>
      <c r="M76" s="128">
        <f t="shared" si="19"/>
        <v>0</v>
      </c>
      <c r="N76" s="128">
        <f t="shared" si="19"/>
        <v>0</v>
      </c>
      <c r="O76" s="128">
        <f t="shared" si="19"/>
        <v>0</v>
      </c>
      <c r="P76" s="128">
        <f t="shared" si="19"/>
        <v>0</v>
      </c>
      <c r="Q76" s="128">
        <f t="shared" si="19"/>
        <v>0</v>
      </c>
      <c r="R76" s="128">
        <f t="shared" si="19"/>
        <v>0</v>
      </c>
      <c r="S76" s="128">
        <f t="shared" si="19"/>
        <v>0</v>
      </c>
      <c r="T76" s="669">
        <f>+'I - Capital RLM'!D93</f>
        <v>0</v>
      </c>
      <c r="U76" s="856">
        <f>SUM(U56:U75)</f>
        <v>0</v>
      </c>
      <c r="V76" s="856">
        <f>SUM(V56:V75)</f>
        <v>0</v>
      </c>
      <c r="W76" s="856">
        <f>SUM(W56:W75)</f>
        <v>0</v>
      </c>
      <c r="X76" s="822"/>
      <c r="Y76" s="358"/>
      <c r="Z76" s="358"/>
      <c r="AA76" s="358"/>
      <c r="AB76" s="358"/>
      <c r="AC76" s="854">
        <f>SUM(AC12:AC75)</f>
        <v>0</v>
      </c>
      <c r="AD76" s="854">
        <f>SUM(AD12:AD75)</f>
        <v>0</v>
      </c>
      <c r="AE76" s="854">
        <f>SUM(AE12:AE75)</f>
        <v>0</v>
      </c>
      <c r="AF76" s="358"/>
      <c r="AG76" s="35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c r="BL76" s="161"/>
      <c r="BM76" s="161"/>
      <c r="BN76" s="161"/>
      <c r="BO76" s="161"/>
      <c r="BP76" s="161"/>
      <c r="BQ76" s="161"/>
      <c r="BR76" s="161"/>
      <c r="BS76" s="161"/>
      <c r="BT76" s="161"/>
      <c r="BU76" s="161"/>
      <c r="BV76" s="161"/>
      <c r="BW76" s="161"/>
      <c r="BX76" s="161"/>
      <c r="BY76" s="161"/>
      <c r="BZ76" s="161"/>
      <c r="CA76" s="161"/>
      <c r="CB76" s="161"/>
      <c r="CC76" s="161"/>
      <c r="CD76" s="161"/>
      <c r="CE76" s="161"/>
      <c r="CF76" s="161"/>
      <c r="CG76" s="161"/>
      <c r="CH76" s="161"/>
      <c r="CI76" s="161"/>
      <c r="CJ76" s="161"/>
      <c r="CK76" s="161"/>
      <c r="CL76" s="161"/>
      <c r="CM76" s="161"/>
      <c r="CN76" s="161"/>
      <c r="CO76" s="161"/>
      <c r="CP76" s="161"/>
      <c r="CQ76" s="161"/>
      <c r="CR76" s="161"/>
      <c r="CS76" s="161"/>
      <c r="CT76" s="161"/>
      <c r="CU76" s="161"/>
      <c r="CV76" s="161"/>
    </row>
    <row r="77" spans="1:100" ht="27" customHeight="1" thickBot="1">
      <c r="A77" s="451"/>
      <c r="B77" s="208"/>
      <c r="C77" s="205"/>
      <c r="D77" s="214"/>
      <c r="E77" s="214"/>
      <c r="F77" s="667">
        <f>IF('B - Monthly Positions'!D$7=1,'J - Capital In Year Schemes'!F76,0)</f>
        <v>0</v>
      </c>
      <c r="G77" s="667">
        <f>IF('B - Monthly Positions'!E$7=1,'J - Capital In Year Schemes'!G76,0)</f>
        <v>0</v>
      </c>
      <c r="H77" s="667">
        <f>IF('B - Monthly Positions'!F$7=1,'J - Capital In Year Schemes'!H76,0)</f>
        <v>0</v>
      </c>
      <c r="I77" s="667">
        <f>IF('B - Monthly Positions'!G$7=1,'J - Capital In Year Schemes'!I76,0)</f>
        <v>0</v>
      </c>
      <c r="J77" s="667">
        <f>IF('B - Monthly Positions'!H$7=1,'J - Capital In Year Schemes'!J76,0)</f>
        <v>0</v>
      </c>
      <c r="K77" s="667">
        <f>IF('B - Monthly Positions'!I$7=1,'J - Capital In Year Schemes'!K76,0)</f>
        <v>0</v>
      </c>
      <c r="L77" s="667">
        <f>IF('B - Monthly Positions'!J$7=1,'J - Capital In Year Schemes'!L76,0)</f>
        <v>0</v>
      </c>
      <c r="M77" s="667">
        <f>IF('B - Monthly Positions'!K$7=1,'J - Capital In Year Schemes'!M76,0)</f>
        <v>0</v>
      </c>
      <c r="N77" s="667">
        <f>IF('B - Monthly Positions'!L$7=1,'J - Capital In Year Schemes'!N76,0)</f>
        <v>0</v>
      </c>
      <c r="O77" s="667">
        <f>IF('B - Monthly Positions'!M$7=1,'J - Capital In Year Schemes'!O76,0)</f>
        <v>0</v>
      </c>
      <c r="P77" s="667">
        <f>IF('B - Monthly Positions'!N$7=1,'J - Capital In Year Schemes'!P76,0)</f>
        <v>0</v>
      </c>
      <c r="Q77" s="667">
        <f>IF('B - Monthly Positions'!O$7=1,'J - Capital In Year Schemes'!Q76,0)</f>
        <v>0</v>
      </c>
      <c r="R77" s="367"/>
      <c r="S77" s="367"/>
      <c r="T77" s="668">
        <f>SUM(F77:Q77)</f>
        <v>0</v>
      </c>
      <c r="U77" s="858" t="str">
        <f>IF(ABS(T77-T76)&lt;=2,"A","B")</f>
        <v>A</v>
      </c>
      <c r="V77" s="856"/>
      <c r="W77" s="856"/>
      <c r="X77" s="822"/>
      <c r="Y77" s="358"/>
      <c r="Z77" s="358"/>
      <c r="AA77" s="358"/>
      <c r="AB77" s="358"/>
      <c r="AC77" s="358"/>
      <c r="AD77" s="358"/>
      <c r="AE77" s="358"/>
      <c r="AF77" s="358"/>
      <c r="AG77" s="358"/>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c r="BE77" s="161"/>
      <c r="BF77" s="161"/>
      <c r="BG77" s="161"/>
      <c r="BH77" s="161"/>
      <c r="BI77" s="161"/>
      <c r="BJ77" s="161"/>
      <c r="BK77" s="161"/>
      <c r="BL77" s="161"/>
      <c r="BM77" s="161"/>
      <c r="BN77" s="161"/>
      <c r="BO77" s="161"/>
      <c r="BP77" s="161"/>
      <c r="BQ77" s="161"/>
      <c r="BR77" s="161"/>
      <c r="BS77" s="161"/>
      <c r="BT77" s="161"/>
      <c r="BU77" s="161"/>
      <c r="BV77" s="161"/>
      <c r="BW77" s="161"/>
      <c r="BX77" s="161"/>
      <c r="BY77" s="161"/>
      <c r="BZ77" s="161"/>
      <c r="CA77" s="161"/>
      <c r="CB77" s="161"/>
      <c r="CC77" s="161"/>
      <c r="CD77" s="161"/>
      <c r="CE77" s="161"/>
      <c r="CF77" s="161"/>
      <c r="CG77" s="161"/>
      <c r="CH77" s="161"/>
      <c r="CI77" s="161"/>
      <c r="CJ77" s="161"/>
      <c r="CK77" s="161"/>
      <c r="CL77" s="161"/>
      <c r="CM77" s="161"/>
      <c r="CN77" s="161"/>
      <c r="CO77" s="161"/>
      <c r="CP77" s="161"/>
      <c r="CQ77" s="161"/>
      <c r="CR77" s="161"/>
      <c r="CS77" s="161"/>
      <c r="CT77" s="161"/>
      <c r="CU77" s="161"/>
      <c r="CV77" s="161"/>
    </row>
    <row r="78" spans="1:100" ht="27" customHeight="1" thickBot="1">
      <c r="A78" s="123">
        <v>62</v>
      </c>
      <c r="B78" s="166" t="s">
        <v>318</v>
      </c>
      <c r="C78" s="166"/>
      <c r="D78" s="128">
        <f>+D45+D53+D76</f>
        <v>0</v>
      </c>
      <c r="E78" s="128">
        <f t="shared" ref="E78:S78" si="20">+E45+E53+E76</f>
        <v>0</v>
      </c>
      <c r="F78" s="128">
        <f t="shared" si="20"/>
        <v>0</v>
      </c>
      <c r="G78" s="128">
        <f t="shared" si="20"/>
        <v>0</v>
      </c>
      <c r="H78" s="128">
        <f t="shared" si="20"/>
        <v>0</v>
      </c>
      <c r="I78" s="128">
        <f t="shared" si="20"/>
        <v>0</v>
      </c>
      <c r="J78" s="128">
        <f t="shared" si="20"/>
        <v>0</v>
      </c>
      <c r="K78" s="128">
        <f t="shared" si="20"/>
        <v>0</v>
      </c>
      <c r="L78" s="128">
        <f t="shared" si="20"/>
        <v>0</v>
      </c>
      <c r="M78" s="128">
        <f t="shared" si="20"/>
        <v>0</v>
      </c>
      <c r="N78" s="128">
        <f t="shared" si="20"/>
        <v>0</v>
      </c>
      <c r="O78" s="128">
        <f t="shared" si="20"/>
        <v>0</v>
      </c>
      <c r="P78" s="128">
        <f t="shared" si="20"/>
        <v>0</v>
      </c>
      <c r="Q78" s="128">
        <f t="shared" si="20"/>
        <v>0</v>
      </c>
      <c r="R78" s="128">
        <f>+R45+R53+R76</f>
        <v>0</v>
      </c>
      <c r="S78" s="128">
        <f t="shared" si="20"/>
        <v>0</v>
      </c>
      <c r="T78" s="305"/>
      <c r="U78" s="856"/>
      <c r="V78" s="856"/>
      <c r="W78" s="856"/>
      <c r="X78" s="822"/>
      <c r="Y78" s="358"/>
      <c r="Z78" s="358"/>
      <c r="AA78" s="358"/>
      <c r="AB78" s="358"/>
      <c r="AC78" s="358"/>
      <c r="AD78" s="358"/>
      <c r="AE78" s="358"/>
      <c r="AF78" s="358"/>
      <c r="AG78" s="358"/>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161"/>
      <c r="BQ78" s="161"/>
      <c r="BR78" s="161"/>
      <c r="BS78" s="161"/>
      <c r="BT78" s="161"/>
      <c r="BU78" s="161"/>
      <c r="BV78" s="161"/>
      <c r="BW78" s="161"/>
      <c r="BX78" s="161"/>
      <c r="BY78" s="161"/>
      <c r="BZ78" s="161"/>
      <c r="CA78" s="161"/>
      <c r="CB78" s="161"/>
      <c r="CC78" s="161"/>
      <c r="CD78" s="161"/>
      <c r="CE78" s="161"/>
      <c r="CF78" s="161"/>
      <c r="CG78" s="161"/>
      <c r="CH78" s="161"/>
      <c r="CI78" s="161"/>
      <c r="CJ78" s="161"/>
      <c r="CK78" s="161"/>
      <c r="CL78" s="161"/>
      <c r="CM78" s="161"/>
      <c r="CN78" s="161"/>
      <c r="CO78" s="161"/>
      <c r="CP78" s="161"/>
      <c r="CQ78" s="161"/>
      <c r="CR78" s="161"/>
      <c r="CS78" s="161"/>
      <c r="CT78" s="161"/>
      <c r="CU78" s="161"/>
      <c r="CV78" s="161"/>
    </row>
    <row r="79" spans="1:100">
      <c r="A79" s="397"/>
      <c r="B79" s="161"/>
      <c r="C79" s="161"/>
      <c r="D79" s="161"/>
      <c r="E79" s="161"/>
      <c r="F79" s="161"/>
      <c r="G79" s="161"/>
      <c r="H79" s="161"/>
      <c r="I79" s="161"/>
      <c r="J79" s="161"/>
      <c r="K79" s="161"/>
      <c r="L79" s="161"/>
      <c r="M79" s="161"/>
      <c r="N79" s="161"/>
      <c r="O79" s="161"/>
      <c r="P79" s="161"/>
      <c r="Q79" s="161"/>
      <c r="R79" s="995"/>
      <c r="S79" s="161"/>
      <c r="T79" s="161"/>
      <c r="U79" s="856"/>
      <c r="V79" s="856"/>
      <c r="W79" s="856"/>
      <c r="X79" s="822"/>
      <c r="Y79" s="358"/>
      <c r="Z79" s="358"/>
      <c r="AA79" s="358"/>
      <c r="AB79" s="358"/>
      <c r="AC79" s="358"/>
      <c r="AD79" s="358"/>
      <c r="AE79" s="358"/>
      <c r="AF79" s="358"/>
      <c r="AG79" s="358"/>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c r="BE79" s="161"/>
      <c r="BF79" s="161"/>
      <c r="BG79" s="161"/>
      <c r="BH79" s="161"/>
      <c r="BI79" s="161"/>
      <c r="BJ79" s="161"/>
      <c r="BK79" s="161"/>
      <c r="BL79" s="161"/>
      <c r="BM79" s="161"/>
      <c r="BN79" s="161"/>
      <c r="BO79" s="161"/>
      <c r="BP79" s="161"/>
      <c r="BQ79" s="161"/>
      <c r="BR79" s="161"/>
      <c r="BS79" s="161"/>
      <c r="BT79" s="161"/>
      <c r="BU79" s="161"/>
      <c r="BV79" s="161"/>
      <c r="BW79" s="161"/>
      <c r="BX79" s="161"/>
      <c r="BY79" s="161"/>
      <c r="BZ79" s="161"/>
      <c r="CA79" s="161"/>
      <c r="CB79" s="161"/>
      <c r="CC79" s="161"/>
      <c r="CD79" s="161"/>
      <c r="CE79" s="161"/>
      <c r="CF79" s="161"/>
      <c r="CG79" s="161"/>
      <c r="CH79" s="161"/>
      <c r="CI79" s="161"/>
      <c r="CJ79" s="161"/>
      <c r="CK79" s="161"/>
      <c r="CL79" s="161"/>
      <c r="CM79" s="161"/>
      <c r="CN79" s="161"/>
      <c r="CO79" s="161"/>
      <c r="CP79" s="161"/>
      <c r="CQ79" s="161"/>
      <c r="CR79" s="161"/>
      <c r="CS79" s="161"/>
      <c r="CT79" s="161"/>
      <c r="CU79" s="161"/>
      <c r="CV79" s="161"/>
    </row>
    <row r="80" spans="1:100">
      <c r="A80" s="397"/>
      <c r="B80" s="161"/>
      <c r="C80" s="161"/>
      <c r="D80" s="161"/>
      <c r="E80" s="161"/>
      <c r="F80" s="161"/>
      <c r="G80" s="161"/>
      <c r="H80" s="161"/>
      <c r="I80" s="161"/>
      <c r="J80" s="161"/>
      <c r="K80" s="161"/>
      <c r="L80" s="161"/>
      <c r="M80" s="161"/>
      <c r="N80" s="161"/>
      <c r="O80" s="161"/>
      <c r="P80" s="161"/>
      <c r="Q80" s="161"/>
      <c r="R80" s="995"/>
      <c r="S80" s="161"/>
      <c r="T80" s="161"/>
      <c r="U80" s="856"/>
      <c r="V80" s="856"/>
      <c r="W80" s="856"/>
      <c r="X80" s="822"/>
      <c r="Y80" s="358"/>
      <c r="Z80" s="358"/>
      <c r="AA80" s="358"/>
      <c r="AB80" s="358"/>
      <c r="AC80" s="358"/>
      <c r="AD80" s="358"/>
      <c r="AE80" s="358"/>
      <c r="AF80" s="358"/>
      <c r="AG80" s="358"/>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c r="BL80" s="161"/>
      <c r="BM80" s="161"/>
      <c r="BN80" s="161"/>
      <c r="BO80" s="161"/>
      <c r="BP80" s="161"/>
      <c r="BQ80" s="161"/>
      <c r="BR80" s="161"/>
      <c r="BS80" s="161"/>
      <c r="BT80" s="161"/>
      <c r="BU80" s="161"/>
      <c r="BV80" s="161"/>
      <c r="BW80" s="161"/>
      <c r="BX80" s="161"/>
      <c r="BY80" s="161"/>
      <c r="BZ80" s="161"/>
      <c r="CA80" s="161"/>
      <c r="CB80" s="161"/>
      <c r="CC80" s="161"/>
      <c r="CD80" s="161"/>
      <c r="CE80" s="161"/>
      <c r="CF80" s="161"/>
      <c r="CG80" s="161"/>
      <c r="CH80" s="161"/>
      <c r="CI80" s="161"/>
      <c r="CJ80" s="161"/>
      <c r="CK80" s="161"/>
      <c r="CL80" s="161"/>
      <c r="CM80" s="161"/>
      <c r="CN80" s="161"/>
      <c r="CO80" s="161"/>
      <c r="CP80" s="161"/>
      <c r="CQ80" s="161"/>
      <c r="CR80" s="161"/>
      <c r="CS80" s="161"/>
      <c r="CT80" s="161"/>
      <c r="CU80" s="161"/>
      <c r="CV80" s="161"/>
    </row>
    <row r="81" spans="1:100">
      <c r="A81" s="397"/>
      <c r="B81" s="161"/>
      <c r="C81" s="161"/>
      <c r="D81" s="161"/>
      <c r="E81" s="161"/>
      <c r="F81" s="161"/>
      <c r="G81" s="161"/>
      <c r="H81" s="161"/>
      <c r="I81" s="161"/>
      <c r="J81" s="161"/>
      <c r="K81" s="161"/>
      <c r="L81" s="161"/>
      <c r="M81" s="161"/>
      <c r="N81" s="161"/>
      <c r="O81" s="161"/>
      <c r="P81" s="161"/>
      <c r="Q81" s="161"/>
      <c r="R81" s="995"/>
      <c r="S81" s="161"/>
      <c r="T81" s="161"/>
      <c r="U81" s="856"/>
      <c r="V81" s="856"/>
      <c r="W81" s="856"/>
      <c r="X81" s="822"/>
      <c r="Y81" s="358"/>
      <c r="Z81" s="358"/>
      <c r="AA81" s="358"/>
      <c r="AB81" s="358"/>
      <c r="AC81" s="358"/>
      <c r="AD81" s="358"/>
      <c r="AE81" s="358"/>
      <c r="AF81" s="358"/>
      <c r="AG81" s="358"/>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c r="BL81" s="161"/>
      <c r="BM81" s="161"/>
      <c r="BN81" s="161"/>
      <c r="BO81" s="161"/>
      <c r="BP81" s="161"/>
      <c r="BQ81" s="161"/>
      <c r="BR81" s="161"/>
      <c r="BS81" s="161"/>
      <c r="BT81" s="161"/>
      <c r="BU81" s="161"/>
      <c r="BV81" s="161"/>
      <c r="BW81" s="161"/>
      <c r="BX81" s="161"/>
      <c r="BY81" s="161"/>
      <c r="BZ81" s="161"/>
      <c r="CA81" s="161"/>
      <c r="CB81" s="161"/>
      <c r="CC81" s="161"/>
      <c r="CD81" s="161"/>
      <c r="CE81" s="161"/>
      <c r="CF81" s="161"/>
      <c r="CG81" s="161"/>
      <c r="CH81" s="161"/>
      <c r="CI81" s="161"/>
      <c r="CJ81" s="161"/>
      <c r="CK81" s="161"/>
      <c r="CL81" s="161"/>
      <c r="CM81" s="161"/>
      <c r="CN81" s="161"/>
      <c r="CO81" s="161"/>
      <c r="CP81" s="161"/>
      <c r="CQ81" s="161"/>
      <c r="CR81" s="161"/>
      <c r="CS81" s="161"/>
      <c r="CT81" s="161"/>
      <c r="CU81" s="161"/>
      <c r="CV81" s="161"/>
    </row>
    <row r="82" spans="1:100">
      <c r="A82" s="397"/>
      <c r="B82" s="161"/>
      <c r="C82" s="161"/>
      <c r="D82" s="161"/>
      <c r="E82" s="161"/>
      <c r="F82" s="161"/>
      <c r="G82" s="161"/>
      <c r="H82" s="161"/>
      <c r="I82" s="161"/>
      <c r="J82" s="161"/>
      <c r="K82" s="161"/>
      <c r="L82" s="161"/>
      <c r="M82" s="161"/>
      <c r="N82" s="161"/>
      <c r="O82" s="161"/>
      <c r="P82" s="161"/>
      <c r="Q82" s="161"/>
      <c r="R82" s="995"/>
      <c r="S82" s="161"/>
      <c r="T82" s="161"/>
      <c r="U82" s="856"/>
      <c r="V82" s="856"/>
      <c r="W82" s="856"/>
      <c r="X82" s="822"/>
      <c r="Y82" s="358"/>
      <c r="Z82" s="358"/>
      <c r="AA82" s="358"/>
      <c r="AB82" s="358"/>
      <c r="AC82" s="358"/>
      <c r="AD82" s="358"/>
      <c r="AE82" s="358"/>
      <c r="AF82" s="358"/>
      <c r="AG82" s="358"/>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c r="BH82" s="161"/>
      <c r="BI82" s="161"/>
      <c r="BJ82" s="161"/>
      <c r="BK82" s="161"/>
      <c r="BL82" s="161"/>
      <c r="BM82" s="161"/>
      <c r="BN82" s="161"/>
      <c r="BO82" s="161"/>
      <c r="BP82" s="161"/>
      <c r="BQ82" s="161"/>
      <c r="BR82" s="161"/>
      <c r="BS82" s="161"/>
      <c r="BT82" s="161"/>
      <c r="BU82" s="161"/>
      <c r="BV82" s="161"/>
      <c r="BW82" s="161"/>
      <c r="BX82" s="161"/>
      <c r="BY82" s="161"/>
      <c r="BZ82" s="161"/>
      <c r="CA82" s="161"/>
      <c r="CB82" s="161"/>
      <c r="CC82" s="161"/>
      <c r="CD82" s="161"/>
      <c r="CE82" s="161"/>
      <c r="CF82" s="161"/>
      <c r="CG82" s="161"/>
      <c r="CH82" s="161"/>
      <c r="CI82" s="161"/>
      <c r="CJ82" s="161"/>
      <c r="CK82" s="161"/>
      <c r="CL82" s="161"/>
      <c r="CM82" s="161"/>
      <c r="CN82" s="161"/>
      <c r="CO82" s="161"/>
      <c r="CP82" s="161"/>
      <c r="CQ82" s="161"/>
      <c r="CR82" s="161"/>
      <c r="CS82" s="161"/>
      <c r="CT82" s="161"/>
      <c r="CU82" s="161"/>
      <c r="CV82" s="161"/>
    </row>
    <row r="83" spans="1:100">
      <c r="A83" s="397"/>
      <c r="B83" s="161"/>
      <c r="C83" s="161"/>
      <c r="D83" s="161"/>
      <c r="E83" s="161"/>
      <c r="F83" s="161"/>
      <c r="G83" s="161"/>
      <c r="H83" s="161"/>
      <c r="I83" s="161"/>
      <c r="J83" s="161"/>
      <c r="K83" s="161"/>
      <c r="L83" s="161"/>
      <c r="M83" s="161"/>
      <c r="N83" s="161"/>
      <c r="O83" s="161"/>
      <c r="P83" s="161"/>
      <c r="Q83" s="161"/>
      <c r="R83" s="995"/>
      <c r="S83" s="161"/>
      <c r="T83" s="161"/>
      <c r="U83" s="856"/>
      <c r="V83" s="856"/>
      <c r="W83" s="856"/>
      <c r="X83" s="822"/>
      <c r="Y83" s="358"/>
      <c r="Z83" s="358"/>
      <c r="AA83" s="358"/>
      <c r="AB83" s="358"/>
      <c r="AC83" s="358"/>
      <c r="AD83" s="358"/>
      <c r="AE83" s="358"/>
      <c r="AF83" s="358"/>
      <c r="AG83" s="358"/>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c r="BH83" s="161"/>
      <c r="BI83" s="161"/>
      <c r="BJ83" s="161"/>
      <c r="BK83" s="161"/>
      <c r="BL83" s="161"/>
      <c r="BM83" s="161"/>
      <c r="BN83" s="161"/>
      <c r="BO83" s="161"/>
      <c r="BP83" s="161"/>
      <c r="BQ83" s="161"/>
      <c r="BR83" s="161"/>
      <c r="BS83" s="161"/>
      <c r="BT83" s="161"/>
      <c r="BU83" s="161"/>
      <c r="BV83" s="161"/>
      <c r="BW83" s="161"/>
      <c r="BX83" s="161"/>
      <c r="BY83" s="161"/>
      <c r="BZ83" s="161"/>
      <c r="CA83" s="161"/>
      <c r="CB83" s="161"/>
      <c r="CC83" s="161"/>
      <c r="CD83" s="161"/>
      <c r="CE83" s="161"/>
      <c r="CF83" s="161"/>
      <c r="CG83" s="161"/>
      <c r="CH83" s="161"/>
      <c r="CI83" s="161"/>
      <c r="CJ83" s="161"/>
      <c r="CK83" s="161"/>
      <c r="CL83" s="161"/>
      <c r="CM83" s="161"/>
      <c r="CN83" s="161"/>
      <c r="CO83" s="161"/>
      <c r="CP83" s="161"/>
      <c r="CQ83" s="161"/>
      <c r="CR83" s="161"/>
      <c r="CS83" s="161"/>
      <c r="CT83" s="161"/>
      <c r="CU83" s="161"/>
      <c r="CV83" s="161"/>
    </row>
    <row r="84" spans="1:100">
      <c r="A84" s="397"/>
      <c r="B84" s="161"/>
      <c r="C84" s="161"/>
      <c r="D84" s="161"/>
      <c r="E84" s="161"/>
      <c r="F84" s="161"/>
      <c r="G84" s="161"/>
      <c r="H84" s="161"/>
      <c r="I84" s="161"/>
      <c r="J84" s="161"/>
      <c r="K84" s="161"/>
      <c r="L84" s="161"/>
      <c r="M84" s="161"/>
      <c r="N84" s="161"/>
      <c r="O84" s="161"/>
      <c r="P84" s="161"/>
      <c r="Q84" s="161"/>
      <c r="R84" s="995"/>
      <c r="S84" s="161"/>
      <c r="T84" s="161"/>
      <c r="U84" s="856"/>
      <c r="V84" s="856"/>
      <c r="W84" s="856"/>
      <c r="X84" s="822"/>
      <c r="Y84" s="358"/>
      <c r="Z84" s="358"/>
      <c r="AA84" s="358"/>
      <c r="AB84" s="358"/>
      <c r="AC84" s="358"/>
      <c r="AD84" s="358"/>
      <c r="AE84" s="358"/>
      <c r="AF84" s="358"/>
      <c r="AG84" s="358"/>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c r="BE84" s="161"/>
      <c r="BF84" s="161"/>
      <c r="BG84" s="161"/>
      <c r="BH84" s="161"/>
      <c r="BI84" s="161"/>
      <c r="BJ84" s="161"/>
      <c r="BK84" s="161"/>
      <c r="BL84" s="161"/>
      <c r="BM84" s="161"/>
      <c r="BN84" s="161"/>
      <c r="BO84" s="161"/>
      <c r="BP84" s="161"/>
      <c r="BQ84" s="161"/>
      <c r="BR84" s="161"/>
      <c r="BS84" s="161"/>
      <c r="BT84" s="161"/>
      <c r="BU84" s="161"/>
      <c r="BV84" s="161"/>
      <c r="BW84" s="161"/>
      <c r="BX84" s="161"/>
      <c r="BY84" s="161"/>
      <c r="BZ84" s="161"/>
      <c r="CA84" s="161"/>
      <c r="CB84" s="161"/>
      <c r="CC84" s="161"/>
      <c r="CD84" s="161"/>
      <c r="CE84" s="161"/>
      <c r="CF84" s="161"/>
      <c r="CG84" s="161"/>
      <c r="CH84" s="161"/>
      <c r="CI84" s="161"/>
      <c r="CJ84" s="161"/>
      <c r="CK84" s="161"/>
      <c r="CL84" s="161"/>
      <c r="CM84" s="161"/>
      <c r="CN84" s="161"/>
      <c r="CO84" s="161"/>
      <c r="CP84" s="161"/>
      <c r="CQ84" s="161"/>
      <c r="CR84" s="161"/>
      <c r="CS84" s="161"/>
      <c r="CT84" s="161"/>
      <c r="CU84" s="161"/>
      <c r="CV84" s="161"/>
    </row>
    <row r="85" spans="1:100">
      <c r="A85" s="397"/>
      <c r="B85" s="161"/>
      <c r="C85" s="161"/>
      <c r="D85" s="161"/>
      <c r="E85" s="161"/>
      <c r="F85" s="161"/>
      <c r="G85" s="161"/>
      <c r="H85" s="161"/>
      <c r="I85" s="161"/>
      <c r="J85" s="161"/>
      <c r="K85" s="161"/>
      <c r="L85" s="161"/>
      <c r="M85" s="161"/>
      <c r="N85" s="161"/>
      <c r="O85" s="161"/>
      <c r="P85" s="161"/>
      <c r="Q85" s="161"/>
      <c r="R85" s="995"/>
      <c r="S85" s="161"/>
      <c r="T85" s="161"/>
      <c r="U85" s="856"/>
      <c r="V85" s="856"/>
      <c r="W85" s="856"/>
      <c r="X85" s="822"/>
      <c r="Y85" s="358"/>
      <c r="Z85" s="358"/>
      <c r="AA85" s="358"/>
      <c r="AB85" s="358"/>
      <c r="AC85" s="358"/>
      <c r="AD85" s="358"/>
      <c r="AE85" s="358"/>
      <c r="AF85" s="358"/>
      <c r="AG85" s="358"/>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c r="BT85" s="161"/>
      <c r="BU85" s="161"/>
      <c r="BV85" s="161"/>
      <c r="BW85" s="161"/>
      <c r="BX85" s="161"/>
      <c r="BY85" s="161"/>
      <c r="BZ85" s="161"/>
      <c r="CA85" s="161"/>
      <c r="CB85" s="161"/>
      <c r="CC85" s="161"/>
      <c r="CD85" s="161"/>
      <c r="CE85" s="161"/>
      <c r="CF85" s="161"/>
      <c r="CG85" s="161"/>
      <c r="CH85" s="161"/>
      <c r="CI85" s="161"/>
      <c r="CJ85" s="161"/>
      <c r="CK85" s="161"/>
      <c r="CL85" s="161"/>
      <c r="CM85" s="161"/>
      <c r="CN85" s="161"/>
      <c r="CO85" s="161"/>
      <c r="CP85" s="161"/>
      <c r="CQ85" s="161"/>
      <c r="CR85" s="161"/>
      <c r="CS85" s="161"/>
      <c r="CT85" s="161"/>
      <c r="CU85" s="161"/>
      <c r="CV85" s="161"/>
    </row>
    <row r="86" spans="1:100">
      <c r="A86" s="397"/>
      <c r="B86" s="161"/>
      <c r="C86" s="161"/>
      <c r="D86" s="161"/>
      <c r="E86" s="161"/>
      <c r="F86" s="161"/>
      <c r="G86" s="161"/>
      <c r="H86" s="161"/>
      <c r="I86" s="161"/>
      <c r="J86" s="161"/>
      <c r="K86" s="161"/>
      <c r="L86" s="161"/>
      <c r="M86" s="161"/>
      <c r="N86" s="161"/>
      <c r="O86" s="161"/>
      <c r="P86" s="161"/>
      <c r="Q86" s="161"/>
      <c r="R86" s="995"/>
      <c r="S86" s="161"/>
      <c r="T86" s="161"/>
      <c r="U86" s="856"/>
      <c r="V86" s="856"/>
      <c r="W86" s="856"/>
      <c r="X86" s="822"/>
      <c r="Y86" s="358"/>
      <c r="Z86" s="358"/>
      <c r="AA86" s="358"/>
      <c r="AB86" s="358"/>
      <c r="AC86" s="358"/>
      <c r="AD86" s="358"/>
      <c r="AE86" s="358"/>
      <c r="AF86" s="358"/>
      <c r="AG86" s="358"/>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c r="CP86" s="161"/>
      <c r="CQ86" s="161"/>
      <c r="CR86" s="161"/>
      <c r="CS86" s="161"/>
      <c r="CT86" s="161"/>
      <c r="CU86" s="161"/>
      <c r="CV86" s="161"/>
    </row>
    <row r="87" spans="1:100">
      <c r="A87" s="397"/>
      <c r="B87" s="161"/>
      <c r="C87" s="161"/>
      <c r="D87" s="161"/>
      <c r="E87" s="161"/>
      <c r="F87" s="161"/>
      <c r="G87" s="161"/>
      <c r="H87" s="161"/>
      <c r="I87" s="161"/>
      <c r="J87" s="161"/>
      <c r="K87" s="161"/>
      <c r="L87" s="161"/>
      <c r="M87" s="161"/>
      <c r="N87" s="161"/>
      <c r="O87" s="161"/>
      <c r="P87" s="161"/>
      <c r="Q87" s="161"/>
      <c r="R87" s="995"/>
      <c r="S87" s="161"/>
      <c r="T87" s="161"/>
      <c r="U87" s="856"/>
      <c r="V87" s="856"/>
      <c r="W87" s="856"/>
      <c r="X87" s="822"/>
      <c r="Y87" s="358"/>
      <c r="Z87" s="358"/>
      <c r="AA87" s="358"/>
      <c r="AB87" s="358"/>
      <c r="AC87" s="358"/>
      <c r="AD87" s="358"/>
      <c r="AE87" s="358"/>
      <c r="AF87" s="358"/>
      <c r="AG87" s="358"/>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c r="BL87" s="161"/>
      <c r="BM87" s="161"/>
      <c r="BN87" s="161"/>
      <c r="BO87" s="161"/>
      <c r="BP87" s="161"/>
      <c r="BQ87" s="161"/>
      <c r="BR87" s="161"/>
      <c r="BS87" s="161"/>
      <c r="BT87" s="161"/>
      <c r="BU87" s="161"/>
      <c r="BV87" s="161"/>
      <c r="BW87" s="161"/>
      <c r="BX87" s="161"/>
      <c r="BY87" s="161"/>
      <c r="BZ87" s="161"/>
      <c r="CA87" s="161"/>
      <c r="CB87" s="161"/>
      <c r="CC87" s="161"/>
      <c r="CD87" s="161"/>
      <c r="CE87" s="161"/>
      <c r="CF87" s="161"/>
      <c r="CG87" s="161"/>
      <c r="CH87" s="161"/>
      <c r="CI87" s="161"/>
      <c r="CJ87" s="161"/>
      <c r="CK87" s="161"/>
      <c r="CL87" s="161"/>
      <c r="CM87" s="161"/>
      <c r="CN87" s="161"/>
      <c r="CO87" s="161"/>
      <c r="CP87" s="161"/>
      <c r="CQ87" s="161"/>
      <c r="CR87" s="161"/>
      <c r="CS87" s="161"/>
      <c r="CT87" s="161"/>
      <c r="CU87" s="161"/>
      <c r="CV87" s="161"/>
    </row>
    <row r="88" spans="1:100">
      <c r="A88" s="397"/>
      <c r="B88" s="161"/>
      <c r="C88" s="161"/>
      <c r="D88" s="161"/>
      <c r="E88" s="161"/>
      <c r="F88" s="161"/>
      <c r="G88" s="161"/>
      <c r="H88" s="161"/>
      <c r="I88" s="161"/>
      <c r="J88" s="161"/>
      <c r="K88" s="161"/>
      <c r="L88" s="161"/>
      <c r="M88" s="161"/>
      <c r="N88" s="161"/>
      <c r="O88" s="161"/>
      <c r="P88" s="161"/>
      <c r="Q88" s="161"/>
      <c r="R88" s="995"/>
      <c r="S88" s="161"/>
      <c r="T88" s="161"/>
      <c r="U88" s="856"/>
      <c r="V88" s="856"/>
      <c r="W88" s="856"/>
      <c r="X88" s="822"/>
      <c r="Y88" s="358"/>
      <c r="Z88" s="358"/>
      <c r="AA88" s="358"/>
      <c r="AB88" s="358"/>
      <c r="AC88" s="358"/>
      <c r="AD88" s="358"/>
      <c r="AE88" s="358"/>
      <c r="AF88" s="358"/>
      <c r="AG88" s="358"/>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c r="CA88" s="161"/>
      <c r="CB88" s="161"/>
      <c r="CC88" s="161"/>
      <c r="CD88" s="161"/>
      <c r="CE88" s="161"/>
      <c r="CF88" s="161"/>
      <c r="CG88" s="161"/>
      <c r="CH88" s="161"/>
      <c r="CI88" s="161"/>
      <c r="CJ88" s="161"/>
      <c r="CK88" s="161"/>
      <c r="CL88" s="161"/>
      <c r="CM88" s="161"/>
      <c r="CN88" s="161"/>
      <c r="CO88" s="161"/>
      <c r="CP88" s="161"/>
      <c r="CQ88" s="161"/>
      <c r="CR88" s="161"/>
      <c r="CS88" s="161"/>
      <c r="CT88" s="161"/>
      <c r="CU88" s="161"/>
      <c r="CV88" s="161"/>
    </row>
    <row r="89" spans="1:100">
      <c r="A89" s="397"/>
      <c r="B89" s="161"/>
      <c r="C89" s="161"/>
      <c r="D89" s="161"/>
      <c r="E89" s="161"/>
      <c r="F89" s="161"/>
      <c r="G89" s="161"/>
      <c r="H89" s="161"/>
      <c r="I89" s="161"/>
      <c r="J89" s="161"/>
      <c r="K89" s="161"/>
      <c r="L89" s="161"/>
      <c r="M89" s="161"/>
      <c r="N89" s="161"/>
      <c r="O89" s="161"/>
      <c r="P89" s="161"/>
      <c r="Q89" s="161"/>
      <c r="R89" s="995"/>
      <c r="S89" s="161"/>
      <c r="T89" s="161"/>
      <c r="U89" s="856"/>
      <c r="V89" s="856"/>
      <c r="W89" s="856"/>
      <c r="X89" s="822"/>
      <c r="Y89" s="358"/>
      <c r="Z89" s="358"/>
      <c r="AA89" s="358"/>
      <c r="AB89" s="358"/>
      <c r="AC89" s="358"/>
      <c r="AD89" s="358"/>
      <c r="AE89" s="358"/>
      <c r="AF89" s="358"/>
      <c r="AG89" s="358"/>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c r="BR89" s="161"/>
      <c r="BS89" s="161"/>
      <c r="BT89" s="161"/>
      <c r="BU89" s="161"/>
      <c r="BV89" s="161"/>
      <c r="BW89" s="161"/>
      <c r="BX89" s="161"/>
      <c r="BY89" s="161"/>
      <c r="BZ89" s="161"/>
      <c r="CA89" s="161"/>
      <c r="CB89" s="161"/>
      <c r="CC89" s="161"/>
      <c r="CD89" s="161"/>
      <c r="CE89" s="161"/>
      <c r="CF89" s="161"/>
      <c r="CG89" s="161"/>
      <c r="CH89" s="161"/>
      <c r="CI89" s="161"/>
      <c r="CJ89" s="161"/>
      <c r="CK89" s="161"/>
      <c r="CL89" s="161"/>
      <c r="CM89" s="161"/>
      <c r="CN89" s="161"/>
      <c r="CO89" s="161"/>
      <c r="CP89" s="161"/>
      <c r="CQ89" s="161"/>
      <c r="CR89" s="161"/>
      <c r="CS89" s="161"/>
      <c r="CT89" s="161"/>
      <c r="CU89" s="161"/>
      <c r="CV89" s="161"/>
    </row>
    <row r="90" spans="1:100">
      <c r="A90" s="397"/>
      <c r="B90" s="161"/>
      <c r="C90" s="161"/>
      <c r="D90" s="161"/>
      <c r="E90" s="161"/>
      <c r="F90" s="161"/>
      <c r="G90" s="161"/>
      <c r="H90" s="161"/>
      <c r="I90" s="161"/>
      <c r="J90" s="161"/>
      <c r="K90" s="161"/>
      <c r="L90" s="161"/>
      <c r="M90" s="161"/>
      <c r="N90" s="161"/>
      <c r="O90" s="161"/>
      <c r="P90" s="161"/>
      <c r="Q90" s="161"/>
      <c r="R90" s="995"/>
      <c r="S90" s="161"/>
      <c r="T90" s="161"/>
      <c r="U90" s="856"/>
      <c r="V90" s="856"/>
      <c r="W90" s="856"/>
      <c r="X90" s="822"/>
      <c r="Y90" s="358"/>
      <c r="Z90" s="358"/>
      <c r="AA90" s="358"/>
      <c r="AB90" s="358"/>
      <c r="AC90" s="358"/>
      <c r="AD90" s="358"/>
      <c r="AE90" s="358"/>
      <c r="AF90" s="358"/>
      <c r="AG90" s="358"/>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c r="BL90" s="161"/>
      <c r="BM90" s="161"/>
      <c r="BN90" s="161"/>
      <c r="BO90" s="161"/>
      <c r="BP90" s="161"/>
      <c r="BQ90" s="161"/>
      <c r="BR90" s="161"/>
      <c r="BS90" s="161"/>
      <c r="BT90" s="161"/>
      <c r="BU90" s="161"/>
      <c r="BV90" s="161"/>
      <c r="BW90" s="161"/>
      <c r="BX90" s="161"/>
      <c r="BY90" s="161"/>
      <c r="BZ90" s="161"/>
      <c r="CA90" s="161"/>
      <c r="CB90" s="161"/>
      <c r="CC90" s="161"/>
      <c r="CD90" s="161"/>
      <c r="CE90" s="161"/>
      <c r="CF90" s="161"/>
      <c r="CG90" s="161"/>
      <c r="CH90" s="161"/>
      <c r="CI90" s="161"/>
      <c r="CJ90" s="161"/>
      <c r="CK90" s="161"/>
      <c r="CL90" s="161"/>
      <c r="CM90" s="161"/>
      <c r="CN90" s="161"/>
      <c r="CO90" s="161"/>
      <c r="CP90" s="161"/>
      <c r="CQ90" s="161"/>
      <c r="CR90" s="161"/>
      <c r="CS90" s="161"/>
      <c r="CT90" s="161"/>
      <c r="CU90" s="161"/>
      <c r="CV90" s="161"/>
    </row>
    <row r="91" spans="1:100">
      <c r="A91" s="397"/>
      <c r="B91" s="161"/>
      <c r="C91" s="161"/>
      <c r="D91" s="161"/>
      <c r="E91" s="161"/>
      <c r="F91" s="161"/>
      <c r="G91" s="161"/>
      <c r="H91" s="161"/>
      <c r="I91" s="161"/>
      <c r="J91" s="161"/>
      <c r="K91" s="161"/>
      <c r="L91" s="161"/>
      <c r="M91" s="161"/>
      <c r="N91" s="161"/>
      <c r="O91" s="161"/>
      <c r="P91" s="161"/>
      <c r="Q91" s="161"/>
      <c r="R91" s="995"/>
      <c r="S91" s="161"/>
      <c r="T91" s="161"/>
      <c r="U91" s="856"/>
      <c r="V91" s="856"/>
      <c r="W91" s="856"/>
      <c r="X91" s="822"/>
      <c r="Y91" s="358"/>
      <c r="Z91" s="358"/>
      <c r="AA91" s="358"/>
      <c r="AB91" s="358"/>
      <c r="AC91" s="358"/>
      <c r="AD91" s="358"/>
      <c r="AE91" s="358"/>
      <c r="AF91" s="358"/>
      <c r="AG91" s="358"/>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c r="BL91" s="161"/>
      <c r="BM91" s="161"/>
      <c r="BN91" s="161"/>
      <c r="BO91" s="161"/>
      <c r="BP91" s="161"/>
      <c r="BQ91" s="161"/>
      <c r="BR91" s="161"/>
      <c r="BS91" s="161"/>
      <c r="BT91" s="161"/>
      <c r="BU91" s="161"/>
      <c r="BV91" s="161"/>
      <c r="BW91" s="161"/>
      <c r="BX91" s="161"/>
      <c r="BY91" s="161"/>
      <c r="BZ91" s="161"/>
      <c r="CA91" s="161"/>
      <c r="CB91" s="161"/>
      <c r="CC91" s="161"/>
      <c r="CD91" s="161"/>
      <c r="CE91" s="161"/>
      <c r="CF91" s="161"/>
      <c r="CG91" s="161"/>
      <c r="CH91" s="161"/>
      <c r="CI91" s="161"/>
      <c r="CJ91" s="161"/>
      <c r="CK91" s="161"/>
      <c r="CL91" s="161"/>
      <c r="CM91" s="161"/>
      <c r="CN91" s="161"/>
      <c r="CO91" s="161"/>
      <c r="CP91" s="161"/>
      <c r="CQ91" s="161"/>
      <c r="CR91" s="161"/>
      <c r="CS91" s="161"/>
      <c r="CT91" s="161"/>
      <c r="CU91" s="161"/>
      <c r="CV91" s="161"/>
    </row>
    <row r="92" spans="1:100">
      <c r="A92" s="397"/>
      <c r="B92" s="161"/>
      <c r="C92" s="161"/>
      <c r="D92" s="161"/>
      <c r="E92" s="161"/>
      <c r="F92" s="161"/>
      <c r="G92" s="161"/>
      <c r="H92" s="161"/>
      <c r="I92" s="161"/>
      <c r="J92" s="161"/>
      <c r="K92" s="161"/>
      <c r="L92" s="161"/>
      <c r="M92" s="161"/>
      <c r="N92" s="161"/>
      <c r="O92" s="161"/>
      <c r="P92" s="161"/>
      <c r="Q92" s="161"/>
      <c r="R92" s="995"/>
      <c r="S92" s="161"/>
      <c r="T92" s="161"/>
      <c r="U92" s="856"/>
      <c r="V92" s="856"/>
      <c r="W92" s="856"/>
      <c r="X92" s="822"/>
      <c r="Y92" s="358"/>
      <c r="Z92" s="358"/>
      <c r="AA92" s="358"/>
      <c r="AB92" s="358"/>
      <c r="AC92" s="358"/>
      <c r="AD92" s="358"/>
      <c r="AE92" s="358"/>
      <c r="AF92" s="358"/>
      <c r="AG92" s="358"/>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c r="CQ92" s="161"/>
      <c r="CR92" s="161"/>
      <c r="CS92" s="161"/>
      <c r="CT92" s="161"/>
      <c r="CU92" s="161"/>
      <c r="CV92" s="161"/>
    </row>
    <row r="93" spans="1:100">
      <c r="A93" s="397"/>
      <c r="B93" s="161"/>
      <c r="C93" s="161"/>
      <c r="D93" s="161"/>
      <c r="E93" s="161"/>
      <c r="F93" s="161"/>
      <c r="G93" s="161"/>
      <c r="H93" s="161"/>
      <c r="I93" s="161"/>
      <c r="J93" s="161"/>
      <c r="K93" s="161"/>
      <c r="L93" s="161"/>
      <c r="M93" s="161"/>
      <c r="N93" s="161"/>
      <c r="O93" s="161"/>
      <c r="P93" s="161"/>
      <c r="Q93" s="161"/>
      <c r="R93" s="995"/>
      <c r="S93" s="161"/>
      <c r="T93" s="161"/>
      <c r="U93" s="856"/>
      <c r="V93" s="856"/>
      <c r="W93" s="856"/>
      <c r="X93" s="822"/>
      <c r="Y93" s="358"/>
      <c r="Z93" s="358"/>
      <c r="AA93" s="358"/>
      <c r="AB93" s="358"/>
      <c r="AC93" s="358"/>
      <c r="AD93" s="358"/>
      <c r="AE93" s="358"/>
      <c r="AF93" s="358"/>
      <c r="AG93" s="358"/>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c r="BL93" s="161"/>
      <c r="BM93" s="161"/>
      <c r="BN93" s="161"/>
      <c r="BO93" s="161"/>
      <c r="BP93" s="161"/>
      <c r="BQ93" s="161"/>
      <c r="BR93" s="161"/>
      <c r="BS93" s="161"/>
      <c r="BT93" s="161"/>
      <c r="BU93" s="161"/>
      <c r="BV93" s="161"/>
      <c r="BW93" s="161"/>
      <c r="BX93" s="161"/>
      <c r="BY93" s="161"/>
      <c r="BZ93" s="161"/>
      <c r="CA93" s="161"/>
      <c r="CB93" s="161"/>
      <c r="CC93" s="161"/>
      <c r="CD93" s="161"/>
      <c r="CE93" s="161"/>
      <c r="CF93" s="161"/>
      <c r="CG93" s="161"/>
      <c r="CH93" s="161"/>
      <c r="CI93" s="161"/>
      <c r="CJ93" s="161"/>
      <c r="CK93" s="161"/>
      <c r="CL93" s="161"/>
      <c r="CM93" s="161"/>
      <c r="CN93" s="161"/>
      <c r="CO93" s="161"/>
      <c r="CP93" s="161"/>
      <c r="CQ93" s="161"/>
      <c r="CR93" s="161"/>
      <c r="CS93" s="161"/>
      <c r="CT93" s="161"/>
      <c r="CU93" s="161"/>
      <c r="CV93" s="161"/>
    </row>
    <row r="94" spans="1:100">
      <c r="A94" s="397"/>
      <c r="B94" s="161"/>
      <c r="C94" s="161"/>
      <c r="D94" s="161"/>
      <c r="E94" s="161"/>
      <c r="F94" s="161"/>
      <c r="G94" s="161"/>
      <c r="H94" s="161"/>
      <c r="I94" s="161"/>
      <c r="J94" s="161"/>
      <c r="K94" s="161"/>
      <c r="L94" s="161"/>
      <c r="M94" s="161"/>
      <c r="N94" s="161"/>
      <c r="O94" s="161"/>
      <c r="P94" s="161"/>
      <c r="Q94" s="161"/>
      <c r="R94" s="995"/>
      <c r="S94" s="161"/>
      <c r="T94" s="161"/>
      <c r="U94" s="856"/>
      <c r="V94" s="856"/>
      <c r="W94" s="856"/>
      <c r="X94" s="822"/>
      <c r="Y94" s="358"/>
      <c r="Z94" s="358"/>
      <c r="AA94" s="358"/>
      <c r="AB94" s="358"/>
      <c r="AC94" s="358"/>
      <c r="AD94" s="358"/>
      <c r="AE94" s="358"/>
      <c r="AF94" s="358"/>
      <c r="AG94" s="358"/>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c r="BP94" s="161"/>
      <c r="BQ94" s="161"/>
      <c r="BR94" s="161"/>
      <c r="BS94" s="161"/>
      <c r="BT94" s="161"/>
      <c r="BU94" s="161"/>
      <c r="BV94" s="161"/>
      <c r="BW94" s="161"/>
      <c r="BX94" s="161"/>
      <c r="BY94" s="161"/>
      <c r="BZ94" s="161"/>
      <c r="CA94" s="161"/>
      <c r="CB94" s="161"/>
      <c r="CC94" s="161"/>
      <c r="CD94" s="161"/>
      <c r="CE94" s="161"/>
      <c r="CF94" s="161"/>
      <c r="CG94" s="161"/>
      <c r="CH94" s="161"/>
      <c r="CI94" s="161"/>
      <c r="CJ94" s="161"/>
      <c r="CK94" s="161"/>
      <c r="CL94" s="161"/>
      <c r="CM94" s="161"/>
      <c r="CN94" s="161"/>
      <c r="CO94" s="161"/>
      <c r="CP94" s="161"/>
      <c r="CQ94" s="161"/>
      <c r="CR94" s="161"/>
      <c r="CS94" s="161"/>
      <c r="CT94" s="161"/>
      <c r="CU94" s="161"/>
      <c r="CV94" s="161"/>
    </row>
    <row r="95" spans="1:100">
      <c r="A95" s="161"/>
      <c r="B95" s="161"/>
      <c r="C95" s="161"/>
      <c r="D95" s="161"/>
      <c r="E95" s="161"/>
      <c r="F95" s="161"/>
      <c r="G95" s="161"/>
      <c r="H95" s="161"/>
      <c r="I95" s="161"/>
      <c r="J95" s="161"/>
      <c r="K95" s="161"/>
      <c r="L95" s="161"/>
      <c r="M95" s="161"/>
      <c r="N95" s="161"/>
      <c r="O95" s="161"/>
      <c r="P95" s="161"/>
      <c r="Q95" s="161"/>
      <c r="R95" s="995"/>
      <c r="S95" s="161"/>
      <c r="T95" s="161"/>
      <c r="U95" s="856"/>
      <c r="V95" s="856"/>
      <c r="W95" s="856"/>
      <c r="X95" s="822"/>
      <c r="Y95" s="358"/>
      <c r="Z95" s="358"/>
      <c r="AA95" s="358"/>
      <c r="AB95" s="358"/>
      <c r="AC95" s="358"/>
      <c r="AD95" s="358"/>
      <c r="AE95" s="358"/>
      <c r="AF95" s="358"/>
      <c r="AG95" s="358"/>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c r="BL95" s="161"/>
      <c r="BM95" s="161"/>
      <c r="BN95" s="161"/>
      <c r="BO95" s="161"/>
      <c r="BP95" s="161"/>
      <c r="BQ95" s="161"/>
      <c r="BR95" s="161"/>
      <c r="BS95" s="161"/>
      <c r="BT95" s="161"/>
      <c r="BU95" s="161"/>
      <c r="BV95" s="161"/>
      <c r="BW95" s="161"/>
      <c r="BX95" s="161"/>
      <c r="BY95" s="161"/>
      <c r="BZ95" s="161"/>
      <c r="CA95" s="161"/>
      <c r="CB95" s="161"/>
      <c r="CC95" s="161"/>
      <c r="CD95" s="161"/>
      <c r="CE95" s="161"/>
      <c r="CF95" s="161"/>
      <c r="CG95" s="161"/>
      <c r="CH95" s="161"/>
      <c r="CI95" s="161"/>
      <c r="CJ95" s="161"/>
      <c r="CK95" s="161"/>
      <c r="CL95" s="161"/>
      <c r="CM95" s="161"/>
      <c r="CN95" s="161"/>
      <c r="CO95" s="161"/>
      <c r="CP95" s="161"/>
      <c r="CQ95" s="161"/>
      <c r="CR95" s="161"/>
      <c r="CS95" s="161"/>
      <c r="CT95" s="161"/>
      <c r="CU95" s="161"/>
      <c r="CV95" s="161"/>
    </row>
    <row r="96" spans="1:100">
      <c r="A96" s="161"/>
      <c r="B96" s="161"/>
      <c r="C96" s="161"/>
      <c r="D96" s="161"/>
      <c r="E96" s="161"/>
      <c r="F96" s="161"/>
      <c r="G96" s="161"/>
      <c r="H96" s="161"/>
      <c r="I96" s="161"/>
      <c r="J96" s="161"/>
      <c r="K96" s="161"/>
      <c r="L96" s="161"/>
      <c r="M96" s="161"/>
      <c r="N96" s="161"/>
      <c r="O96" s="161"/>
      <c r="P96" s="161"/>
      <c r="Q96" s="161"/>
      <c r="R96" s="995"/>
      <c r="S96" s="161"/>
      <c r="T96" s="161"/>
      <c r="U96" s="822"/>
      <c r="V96" s="822"/>
      <c r="W96" s="822"/>
      <c r="X96" s="822"/>
      <c r="Y96" s="358"/>
      <c r="Z96" s="358"/>
      <c r="AA96" s="358"/>
      <c r="AB96" s="358"/>
      <c r="AC96" s="358"/>
      <c r="AD96" s="358"/>
      <c r="AE96" s="358"/>
      <c r="AF96" s="358"/>
      <c r="AG96" s="358"/>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c r="BL96" s="161"/>
      <c r="BM96" s="161"/>
      <c r="BN96" s="161"/>
      <c r="BO96" s="161"/>
      <c r="BP96" s="161"/>
      <c r="BQ96" s="161"/>
      <c r="BR96" s="161"/>
      <c r="BS96" s="161"/>
      <c r="BT96" s="161"/>
      <c r="BU96" s="161"/>
      <c r="BV96" s="161"/>
      <c r="BW96" s="161"/>
      <c r="BX96" s="161"/>
      <c r="BY96" s="161"/>
      <c r="BZ96" s="161"/>
      <c r="CA96" s="161"/>
      <c r="CB96" s="161"/>
      <c r="CC96" s="161"/>
      <c r="CD96" s="161"/>
      <c r="CE96" s="161"/>
      <c r="CF96" s="161"/>
      <c r="CG96" s="161"/>
      <c r="CH96" s="161"/>
      <c r="CI96" s="161"/>
      <c r="CJ96" s="161"/>
      <c r="CK96" s="161"/>
      <c r="CL96" s="161"/>
      <c r="CM96" s="161"/>
      <c r="CN96" s="161"/>
      <c r="CO96" s="161"/>
      <c r="CP96" s="161"/>
      <c r="CQ96" s="161"/>
      <c r="CR96" s="161"/>
      <c r="CS96" s="161"/>
      <c r="CT96" s="161"/>
      <c r="CU96" s="161"/>
      <c r="CV96" s="161"/>
    </row>
    <row r="97" spans="1:100">
      <c r="A97" s="161"/>
      <c r="B97" s="161"/>
      <c r="C97" s="161"/>
      <c r="D97" s="161"/>
      <c r="E97" s="161"/>
      <c r="F97" s="161"/>
      <c r="G97" s="161"/>
      <c r="H97" s="161"/>
      <c r="I97" s="161"/>
      <c r="J97" s="161"/>
      <c r="K97" s="161"/>
      <c r="L97" s="161"/>
      <c r="M97" s="161"/>
      <c r="N97" s="161"/>
      <c r="O97" s="161"/>
      <c r="P97" s="161"/>
      <c r="Q97" s="161"/>
      <c r="R97" s="995"/>
      <c r="S97" s="161"/>
      <c r="T97" s="161"/>
      <c r="U97" s="822"/>
      <c r="V97" s="822"/>
      <c r="W97" s="822"/>
      <c r="X97" s="822"/>
      <c r="Y97" s="358"/>
      <c r="Z97" s="358"/>
      <c r="AA97" s="358"/>
      <c r="AB97" s="358"/>
      <c r="AC97" s="358"/>
      <c r="AD97" s="358"/>
      <c r="AE97" s="358"/>
      <c r="AF97" s="358"/>
      <c r="AG97" s="358"/>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c r="BR97" s="161"/>
      <c r="BS97" s="161"/>
      <c r="BT97" s="161"/>
      <c r="BU97" s="161"/>
      <c r="BV97" s="161"/>
      <c r="BW97" s="161"/>
      <c r="BX97" s="161"/>
      <c r="BY97" s="161"/>
      <c r="BZ97" s="161"/>
      <c r="CA97" s="161"/>
      <c r="CB97" s="161"/>
      <c r="CC97" s="161"/>
      <c r="CD97" s="161"/>
      <c r="CE97" s="161"/>
      <c r="CF97" s="161"/>
      <c r="CG97" s="161"/>
      <c r="CH97" s="161"/>
      <c r="CI97" s="161"/>
      <c r="CJ97" s="161"/>
      <c r="CK97" s="161"/>
      <c r="CL97" s="161"/>
      <c r="CM97" s="161"/>
      <c r="CN97" s="161"/>
      <c r="CO97" s="161"/>
      <c r="CP97" s="161"/>
      <c r="CQ97" s="161"/>
      <c r="CR97" s="161"/>
      <c r="CS97" s="161"/>
      <c r="CT97" s="161"/>
      <c r="CU97" s="161"/>
      <c r="CV97" s="161"/>
    </row>
    <row r="98" spans="1:100">
      <c r="A98" s="161"/>
      <c r="B98" s="161"/>
      <c r="C98" s="161"/>
      <c r="D98" s="161"/>
      <c r="E98" s="161"/>
      <c r="F98" s="161"/>
      <c r="G98" s="161"/>
      <c r="H98" s="161"/>
      <c r="I98" s="161"/>
      <c r="J98" s="161"/>
      <c r="K98" s="161"/>
      <c r="L98" s="161"/>
      <c r="M98" s="161"/>
      <c r="N98" s="161"/>
      <c r="O98" s="161"/>
      <c r="P98" s="161"/>
      <c r="Q98" s="161"/>
      <c r="R98" s="995"/>
      <c r="S98" s="161"/>
      <c r="T98" s="161"/>
      <c r="U98" s="822"/>
      <c r="V98" s="822"/>
      <c r="W98" s="822"/>
      <c r="X98" s="822"/>
      <c r="Y98" s="358"/>
      <c r="Z98" s="358"/>
      <c r="AA98" s="358"/>
      <c r="AB98" s="358"/>
      <c r="AC98" s="358"/>
      <c r="AD98" s="358"/>
      <c r="AE98" s="358"/>
      <c r="AF98" s="358"/>
      <c r="AG98" s="358"/>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1"/>
      <c r="CB98" s="161"/>
      <c r="CC98" s="161"/>
      <c r="CD98" s="161"/>
      <c r="CE98" s="161"/>
      <c r="CF98" s="161"/>
      <c r="CG98" s="161"/>
      <c r="CH98" s="161"/>
      <c r="CI98" s="161"/>
      <c r="CJ98" s="161"/>
      <c r="CK98" s="161"/>
      <c r="CL98" s="161"/>
      <c r="CM98" s="161"/>
      <c r="CN98" s="161"/>
      <c r="CO98" s="161"/>
      <c r="CP98" s="161"/>
      <c r="CQ98" s="161"/>
      <c r="CR98" s="161"/>
      <c r="CS98" s="161"/>
      <c r="CT98" s="161"/>
      <c r="CU98" s="161"/>
      <c r="CV98" s="161"/>
    </row>
    <row r="99" spans="1:100">
      <c r="A99" s="161"/>
      <c r="B99" s="161"/>
      <c r="C99" s="161"/>
      <c r="D99" s="161"/>
      <c r="E99" s="161"/>
      <c r="F99" s="161"/>
      <c r="G99" s="161"/>
      <c r="H99" s="161"/>
      <c r="I99" s="161"/>
      <c r="J99" s="161"/>
      <c r="K99" s="161"/>
      <c r="L99" s="161"/>
      <c r="M99" s="161"/>
      <c r="N99" s="161"/>
      <c r="O99" s="161"/>
      <c r="P99" s="161"/>
      <c r="Q99" s="161"/>
      <c r="R99" s="995"/>
      <c r="S99" s="161"/>
      <c r="T99" s="161"/>
      <c r="U99" s="822"/>
      <c r="V99" s="822"/>
      <c r="W99" s="822"/>
      <c r="X99" s="822"/>
      <c r="Y99" s="358"/>
      <c r="Z99" s="358"/>
      <c r="AA99" s="358"/>
      <c r="AB99" s="358"/>
      <c r="AC99" s="358"/>
      <c r="AD99" s="358"/>
      <c r="AE99" s="358"/>
      <c r="AF99" s="358"/>
      <c r="AG99" s="358"/>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1"/>
      <c r="CB99" s="161"/>
      <c r="CC99" s="161"/>
      <c r="CD99" s="161"/>
      <c r="CE99" s="161"/>
      <c r="CF99" s="161"/>
      <c r="CG99" s="161"/>
      <c r="CH99" s="161"/>
      <c r="CI99" s="161"/>
      <c r="CJ99" s="161"/>
      <c r="CK99" s="161"/>
      <c r="CL99" s="161"/>
      <c r="CM99" s="161"/>
      <c r="CN99" s="161"/>
      <c r="CO99" s="161"/>
      <c r="CP99" s="161"/>
      <c r="CQ99" s="161"/>
      <c r="CR99" s="161"/>
      <c r="CS99" s="161"/>
      <c r="CT99" s="161"/>
      <c r="CU99" s="161"/>
      <c r="CV99" s="161"/>
    </row>
    <row r="100" spans="1:100">
      <c r="A100" s="161"/>
      <c r="B100" s="161"/>
      <c r="C100" s="161"/>
      <c r="D100" s="161"/>
      <c r="E100" s="161"/>
      <c r="F100" s="161"/>
      <c r="G100" s="161"/>
      <c r="H100" s="161"/>
      <c r="I100" s="161"/>
      <c r="J100" s="161"/>
      <c r="K100" s="161"/>
      <c r="L100" s="161"/>
      <c r="M100" s="161"/>
      <c r="N100" s="161"/>
      <c r="O100" s="161"/>
      <c r="P100" s="161"/>
      <c r="Q100" s="161"/>
      <c r="R100" s="995"/>
      <c r="S100" s="161"/>
      <c r="T100" s="161"/>
      <c r="U100" s="822"/>
      <c r="V100" s="822"/>
      <c r="W100" s="822"/>
      <c r="X100" s="822"/>
      <c r="Y100" s="358"/>
      <c r="Z100" s="358"/>
      <c r="AA100" s="358"/>
      <c r="AB100" s="358"/>
      <c r="AC100" s="358"/>
      <c r="AD100" s="358"/>
      <c r="AE100" s="358"/>
      <c r="AF100" s="358"/>
      <c r="AG100" s="358"/>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c r="BL100" s="161"/>
      <c r="BM100" s="161"/>
      <c r="BN100" s="161"/>
      <c r="BO100" s="161"/>
      <c r="BP100" s="161"/>
      <c r="BQ100" s="161"/>
      <c r="BR100" s="161"/>
      <c r="BS100" s="161"/>
      <c r="BT100" s="161"/>
      <c r="BU100" s="161"/>
      <c r="BV100" s="161"/>
      <c r="BW100" s="161"/>
      <c r="BX100" s="161"/>
      <c r="BY100" s="161"/>
      <c r="BZ100" s="161"/>
      <c r="CA100" s="161"/>
      <c r="CB100" s="161"/>
      <c r="CC100" s="161"/>
      <c r="CD100" s="161"/>
      <c r="CE100" s="161"/>
      <c r="CF100" s="161"/>
      <c r="CG100" s="161"/>
      <c r="CH100" s="161"/>
      <c r="CI100" s="161"/>
      <c r="CJ100" s="161"/>
      <c r="CK100" s="161"/>
      <c r="CL100" s="161"/>
      <c r="CM100" s="161"/>
      <c r="CN100" s="161"/>
      <c r="CO100" s="161"/>
      <c r="CP100" s="161"/>
      <c r="CQ100" s="161"/>
      <c r="CR100" s="161"/>
      <c r="CS100" s="161"/>
      <c r="CT100" s="161"/>
      <c r="CU100" s="161"/>
      <c r="CV100" s="161"/>
    </row>
    <row r="101" spans="1:100">
      <c r="A101" s="161"/>
      <c r="B101" s="161"/>
      <c r="C101" s="161"/>
      <c r="D101" s="161"/>
      <c r="E101" s="161"/>
      <c r="F101" s="161"/>
      <c r="G101" s="161"/>
      <c r="H101" s="161"/>
      <c r="I101" s="161"/>
      <c r="J101" s="161"/>
      <c r="K101" s="161"/>
      <c r="L101" s="161"/>
      <c r="M101" s="161"/>
      <c r="N101" s="161"/>
      <c r="O101" s="161"/>
      <c r="P101" s="161"/>
      <c r="Q101" s="161"/>
      <c r="R101" s="995"/>
      <c r="S101" s="161"/>
      <c r="T101" s="161"/>
      <c r="U101" s="822"/>
      <c r="V101" s="822"/>
      <c r="W101" s="822"/>
      <c r="X101" s="822"/>
      <c r="Y101" s="358"/>
      <c r="Z101" s="358"/>
      <c r="AA101" s="358"/>
      <c r="AB101" s="358"/>
      <c r="AC101" s="358"/>
      <c r="AD101" s="358"/>
      <c r="AE101" s="358"/>
      <c r="AF101" s="358"/>
      <c r="AG101" s="358"/>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161"/>
      <c r="BI101" s="161"/>
      <c r="BJ101" s="161"/>
      <c r="BK101" s="161"/>
      <c r="BL101" s="161"/>
      <c r="BM101" s="161"/>
      <c r="BN101" s="161"/>
      <c r="BO101" s="161"/>
      <c r="BP101" s="161"/>
      <c r="BQ101" s="161"/>
      <c r="BR101" s="161"/>
      <c r="BS101" s="161"/>
      <c r="BT101" s="161"/>
      <c r="BU101" s="161"/>
      <c r="BV101" s="161"/>
      <c r="BW101" s="161"/>
      <c r="BX101" s="161"/>
      <c r="BY101" s="161"/>
      <c r="BZ101" s="161"/>
      <c r="CA101" s="161"/>
      <c r="CB101" s="161"/>
      <c r="CC101" s="161"/>
      <c r="CD101" s="161"/>
      <c r="CE101" s="161"/>
      <c r="CF101" s="161"/>
      <c r="CG101" s="161"/>
      <c r="CH101" s="161"/>
      <c r="CI101" s="161"/>
      <c r="CJ101" s="161"/>
      <c r="CK101" s="161"/>
      <c r="CL101" s="161"/>
      <c r="CM101" s="161"/>
      <c r="CN101" s="161"/>
      <c r="CO101" s="161"/>
      <c r="CP101" s="161"/>
      <c r="CQ101" s="161"/>
      <c r="CR101" s="161"/>
      <c r="CS101" s="161"/>
      <c r="CT101" s="161"/>
      <c r="CU101" s="161"/>
      <c r="CV101" s="161"/>
    </row>
    <row r="102" spans="1:100">
      <c r="A102" s="161"/>
      <c r="B102" s="161"/>
      <c r="C102" s="161"/>
      <c r="D102" s="161"/>
      <c r="E102" s="161"/>
      <c r="F102" s="161"/>
      <c r="G102" s="161"/>
      <c r="H102" s="161"/>
      <c r="I102" s="161"/>
      <c r="J102" s="161"/>
      <c r="K102" s="161"/>
      <c r="L102" s="161"/>
      <c r="M102" s="161"/>
      <c r="N102" s="161"/>
      <c r="O102" s="161"/>
      <c r="P102" s="161"/>
      <c r="Q102" s="161"/>
      <c r="R102" s="995"/>
      <c r="S102" s="161"/>
      <c r="T102" s="161"/>
      <c r="U102" s="822"/>
      <c r="V102" s="822"/>
      <c r="W102" s="822"/>
      <c r="X102" s="822"/>
      <c r="Y102" s="358"/>
      <c r="Z102" s="358"/>
      <c r="AA102" s="358"/>
      <c r="AB102" s="358"/>
      <c r="AC102" s="358"/>
      <c r="AD102" s="358"/>
      <c r="AE102" s="358"/>
      <c r="AF102" s="358"/>
      <c r="AG102" s="358"/>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c r="BL102" s="161"/>
      <c r="BM102" s="161"/>
      <c r="BN102" s="161"/>
      <c r="BO102" s="161"/>
      <c r="BP102" s="161"/>
      <c r="BQ102" s="161"/>
      <c r="BR102" s="161"/>
      <c r="BS102" s="161"/>
      <c r="BT102" s="161"/>
      <c r="BU102" s="161"/>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c r="CQ102" s="161"/>
      <c r="CR102" s="161"/>
      <c r="CS102" s="161"/>
      <c r="CT102" s="161"/>
      <c r="CU102" s="161"/>
      <c r="CV102" s="161"/>
    </row>
    <row r="103" spans="1:100">
      <c r="A103" s="161"/>
      <c r="B103" s="161"/>
      <c r="C103" s="161"/>
      <c r="D103" s="161"/>
      <c r="E103" s="161"/>
      <c r="F103" s="161"/>
      <c r="G103" s="161"/>
      <c r="H103" s="161"/>
      <c r="I103" s="161"/>
      <c r="J103" s="161"/>
      <c r="K103" s="161"/>
      <c r="L103" s="161"/>
      <c r="M103" s="161"/>
      <c r="N103" s="161"/>
      <c r="O103" s="161"/>
      <c r="P103" s="161"/>
      <c r="Q103" s="161"/>
      <c r="R103" s="995"/>
      <c r="S103" s="161"/>
      <c r="T103" s="161"/>
      <c r="U103" s="822"/>
      <c r="V103" s="822"/>
      <c r="W103" s="822"/>
      <c r="X103" s="822"/>
      <c r="Y103" s="358"/>
      <c r="Z103" s="358"/>
      <c r="AA103" s="358"/>
      <c r="AB103" s="358"/>
      <c r="AC103" s="358"/>
      <c r="AD103" s="358"/>
      <c r="AE103" s="358"/>
      <c r="AF103" s="358"/>
      <c r="AG103" s="358"/>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c r="BM103" s="161"/>
      <c r="BN103" s="161"/>
      <c r="BO103" s="161"/>
      <c r="BP103" s="161"/>
      <c r="BQ103" s="161"/>
      <c r="BR103" s="161"/>
      <c r="BS103" s="161"/>
      <c r="BT103" s="161"/>
      <c r="BU103" s="161"/>
      <c r="BV103" s="161"/>
      <c r="BW103" s="161"/>
      <c r="BX103" s="161"/>
      <c r="BY103" s="161"/>
      <c r="BZ103" s="161"/>
      <c r="CA103" s="161"/>
      <c r="CB103" s="161"/>
      <c r="CC103" s="161"/>
      <c r="CD103" s="161"/>
      <c r="CE103" s="161"/>
      <c r="CF103" s="161"/>
      <c r="CG103" s="161"/>
      <c r="CH103" s="161"/>
      <c r="CI103" s="161"/>
      <c r="CJ103" s="161"/>
      <c r="CK103" s="161"/>
      <c r="CL103" s="161"/>
      <c r="CM103" s="161"/>
      <c r="CN103" s="161"/>
      <c r="CO103" s="161"/>
      <c r="CP103" s="161"/>
      <c r="CQ103" s="161"/>
      <c r="CR103" s="161"/>
      <c r="CS103" s="161"/>
      <c r="CT103" s="161"/>
      <c r="CU103" s="161"/>
      <c r="CV103" s="161"/>
    </row>
    <row r="104" spans="1:100">
      <c r="A104" s="161"/>
      <c r="B104" s="161"/>
      <c r="C104" s="161"/>
      <c r="D104" s="161"/>
      <c r="E104" s="161"/>
      <c r="F104" s="161"/>
      <c r="G104" s="161"/>
      <c r="H104" s="161"/>
      <c r="I104" s="161"/>
      <c r="J104" s="161"/>
      <c r="K104" s="161"/>
      <c r="L104" s="161"/>
      <c r="M104" s="161"/>
      <c r="N104" s="161"/>
      <c r="O104" s="161"/>
      <c r="P104" s="161"/>
      <c r="Q104" s="161"/>
      <c r="R104" s="995"/>
      <c r="S104" s="161"/>
      <c r="T104" s="161"/>
      <c r="U104" s="822"/>
      <c r="V104" s="822"/>
      <c r="W104" s="822"/>
      <c r="X104" s="822"/>
      <c r="Y104" s="358"/>
      <c r="Z104" s="358"/>
      <c r="AA104" s="358"/>
      <c r="AB104" s="358"/>
      <c r="AC104" s="358"/>
      <c r="AD104" s="358"/>
      <c r="AE104" s="358"/>
      <c r="AF104" s="358"/>
      <c r="AG104" s="358"/>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c r="BH104" s="161"/>
      <c r="BI104" s="161"/>
      <c r="BJ104" s="161"/>
      <c r="BK104" s="161"/>
      <c r="BL104" s="161"/>
      <c r="BM104" s="161"/>
      <c r="BN104" s="161"/>
      <c r="BO104" s="161"/>
      <c r="BP104" s="161"/>
      <c r="BQ104" s="161"/>
      <c r="BR104" s="161"/>
      <c r="BS104" s="161"/>
      <c r="BT104" s="161"/>
      <c r="BU104" s="161"/>
      <c r="BV104" s="161"/>
      <c r="BW104" s="161"/>
      <c r="BX104" s="161"/>
      <c r="BY104" s="161"/>
      <c r="BZ104" s="161"/>
      <c r="CA104" s="161"/>
      <c r="CB104" s="161"/>
      <c r="CC104" s="161"/>
      <c r="CD104" s="161"/>
      <c r="CE104" s="161"/>
      <c r="CF104" s="161"/>
      <c r="CG104" s="161"/>
      <c r="CH104" s="161"/>
      <c r="CI104" s="161"/>
      <c r="CJ104" s="161"/>
      <c r="CK104" s="161"/>
      <c r="CL104" s="161"/>
      <c r="CM104" s="161"/>
      <c r="CN104" s="161"/>
      <c r="CO104" s="161"/>
      <c r="CP104" s="161"/>
      <c r="CQ104" s="161"/>
      <c r="CR104" s="161"/>
      <c r="CS104" s="161"/>
      <c r="CT104" s="161"/>
      <c r="CU104" s="161"/>
      <c r="CV104" s="161"/>
    </row>
    <row r="105" spans="1:100">
      <c r="A105" s="161"/>
      <c r="B105" s="161"/>
      <c r="C105" s="161"/>
      <c r="D105" s="161"/>
      <c r="E105" s="161"/>
      <c r="F105" s="161"/>
      <c r="G105" s="161"/>
      <c r="H105" s="161"/>
      <c r="I105" s="161"/>
      <c r="J105" s="161"/>
      <c r="K105" s="161"/>
      <c r="L105" s="161"/>
      <c r="M105" s="161"/>
      <c r="N105" s="161"/>
      <c r="O105" s="161"/>
      <c r="P105" s="161"/>
      <c r="Q105" s="161"/>
      <c r="R105" s="995"/>
      <c r="S105" s="161"/>
      <c r="T105" s="161"/>
      <c r="U105" s="822"/>
      <c r="V105" s="822"/>
      <c r="W105" s="822"/>
      <c r="X105" s="822"/>
      <c r="Y105" s="358"/>
      <c r="Z105" s="358"/>
      <c r="AA105" s="358"/>
      <c r="AB105" s="358"/>
      <c r="AC105" s="358"/>
      <c r="AD105" s="358"/>
      <c r="AE105" s="358"/>
      <c r="AF105" s="358"/>
      <c r="AG105" s="358"/>
      <c r="AH105" s="161"/>
      <c r="AI105" s="161"/>
      <c r="AJ105" s="161"/>
      <c r="AK105" s="161"/>
      <c r="AL105" s="161"/>
      <c r="AM105" s="161"/>
      <c r="AN105" s="161"/>
      <c r="AO105" s="161"/>
      <c r="AP105" s="161"/>
      <c r="AQ105" s="161"/>
      <c r="AR105" s="161"/>
      <c r="AS105" s="161"/>
      <c r="AT105" s="161"/>
      <c r="AU105" s="161"/>
      <c r="AV105" s="161"/>
      <c r="AW105" s="161"/>
      <c r="AX105" s="161"/>
      <c r="AY105" s="161"/>
      <c r="AZ105" s="161"/>
      <c r="BA105" s="161"/>
      <c r="BB105" s="161"/>
      <c r="BC105" s="161"/>
      <c r="BD105" s="161"/>
      <c r="BE105" s="161"/>
      <c r="BF105" s="161"/>
      <c r="BG105" s="161"/>
      <c r="BH105" s="161"/>
      <c r="BI105" s="161"/>
      <c r="BJ105" s="161"/>
      <c r="BK105" s="161"/>
      <c r="BL105" s="161"/>
      <c r="BM105" s="161"/>
      <c r="BN105" s="161"/>
      <c r="BO105" s="161"/>
      <c r="BP105" s="161"/>
      <c r="BQ105" s="161"/>
      <c r="BR105" s="161"/>
      <c r="BS105" s="161"/>
      <c r="BT105" s="161"/>
      <c r="BU105" s="161"/>
      <c r="BV105" s="161"/>
      <c r="BW105" s="161"/>
      <c r="BX105" s="161"/>
      <c r="BY105" s="161"/>
      <c r="BZ105" s="161"/>
      <c r="CA105" s="161"/>
      <c r="CB105" s="161"/>
      <c r="CC105" s="161"/>
      <c r="CD105" s="161"/>
      <c r="CE105" s="161"/>
      <c r="CF105" s="161"/>
      <c r="CG105" s="161"/>
      <c r="CH105" s="161"/>
      <c r="CI105" s="161"/>
      <c r="CJ105" s="161"/>
      <c r="CK105" s="161"/>
      <c r="CL105" s="161"/>
      <c r="CM105" s="161"/>
      <c r="CN105" s="161"/>
      <c r="CO105" s="161"/>
      <c r="CP105" s="161"/>
      <c r="CQ105" s="161"/>
      <c r="CR105" s="161"/>
      <c r="CS105" s="161"/>
      <c r="CT105" s="161"/>
      <c r="CU105" s="161"/>
      <c r="CV105" s="161"/>
    </row>
    <row r="106" spans="1:100">
      <c r="A106" s="161"/>
      <c r="B106" s="161"/>
      <c r="C106" s="161"/>
      <c r="D106" s="161"/>
      <c r="E106" s="161"/>
      <c r="F106" s="161"/>
      <c r="G106" s="161"/>
      <c r="H106" s="161"/>
      <c r="I106" s="161"/>
      <c r="J106" s="161"/>
      <c r="K106" s="161"/>
      <c r="L106" s="161"/>
      <c r="M106" s="161"/>
      <c r="N106" s="161"/>
      <c r="O106" s="161"/>
      <c r="P106" s="161"/>
      <c r="Q106" s="161"/>
      <c r="R106" s="995"/>
      <c r="S106" s="161"/>
      <c r="T106" s="161"/>
      <c r="U106" s="822"/>
      <c r="V106" s="822"/>
      <c r="W106" s="822"/>
      <c r="X106" s="822"/>
      <c r="Y106" s="358"/>
      <c r="Z106" s="358"/>
      <c r="AA106" s="358"/>
      <c r="AB106" s="358"/>
      <c r="AC106" s="358"/>
      <c r="AD106" s="358"/>
      <c r="AE106" s="358"/>
      <c r="AF106" s="358"/>
      <c r="AG106" s="358"/>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c r="BH106" s="161"/>
      <c r="BI106" s="161"/>
      <c r="BJ106" s="161"/>
      <c r="BK106" s="161"/>
      <c r="BL106" s="161"/>
      <c r="BM106" s="161"/>
      <c r="BN106" s="161"/>
      <c r="BO106" s="161"/>
      <c r="BP106" s="161"/>
      <c r="BQ106" s="161"/>
      <c r="BR106" s="161"/>
      <c r="BS106" s="161"/>
      <c r="BT106" s="161"/>
      <c r="BU106" s="161"/>
      <c r="BV106" s="161"/>
      <c r="BW106" s="161"/>
      <c r="BX106" s="161"/>
      <c r="BY106" s="161"/>
      <c r="BZ106" s="161"/>
      <c r="CA106" s="161"/>
      <c r="CB106" s="161"/>
      <c r="CC106" s="161"/>
      <c r="CD106" s="161"/>
      <c r="CE106" s="161"/>
      <c r="CF106" s="161"/>
      <c r="CG106" s="161"/>
      <c r="CH106" s="161"/>
      <c r="CI106" s="161"/>
      <c r="CJ106" s="161"/>
      <c r="CK106" s="161"/>
      <c r="CL106" s="161"/>
      <c r="CM106" s="161"/>
      <c r="CN106" s="161"/>
      <c r="CO106" s="161"/>
      <c r="CP106" s="161"/>
      <c r="CQ106" s="161"/>
      <c r="CR106" s="161"/>
      <c r="CS106" s="161"/>
      <c r="CT106" s="161"/>
      <c r="CU106" s="161"/>
      <c r="CV106" s="161"/>
    </row>
    <row r="107" spans="1:100">
      <c r="A107" s="161"/>
      <c r="B107" s="161"/>
      <c r="C107" s="161"/>
      <c r="D107" s="161"/>
      <c r="E107" s="161"/>
      <c r="F107" s="161"/>
      <c r="G107" s="161"/>
      <c r="H107" s="161"/>
      <c r="I107" s="161"/>
      <c r="J107" s="161"/>
      <c r="K107" s="161"/>
      <c r="L107" s="161"/>
      <c r="M107" s="161"/>
      <c r="N107" s="161"/>
      <c r="O107" s="161"/>
      <c r="P107" s="161"/>
      <c r="Q107" s="161"/>
      <c r="R107" s="995"/>
      <c r="S107" s="161"/>
      <c r="T107" s="161"/>
      <c r="U107" s="822"/>
      <c r="V107" s="822"/>
      <c r="W107" s="822"/>
      <c r="X107" s="822"/>
      <c r="Y107" s="358"/>
      <c r="Z107" s="358"/>
      <c r="AA107" s="358"/>
      <c r="AB107" s="358"/>
      <c r="AC107" s="358"/>
      <c r="AD107" s="358"/>
      <c r="AE107" s="358"/>
      <c r="AF107" s="358"/>
      <c r="AG107" s="358"/>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c r="BP107" s="161"/>
      <c r="BQ107" s="161"/>
      <c r="BR107" s="161"/>
      <c r="BS107" s="161"/>
      <c r="BT107" s="161"/>
      <c r="BU107" s="161"/>
      <c r="BV107" s="161"/>
      <c r="BW107" s="161"/>
      <c r="BX107" s="161"/>
      <c r="BY107" s="161"/>
      <c r="BZ107" s="161"/>
      <c r="CA107" s="161"/>
      <c r="CB107" s="161"/>
      <c r="CC107" s="161"/>
      <c r="CD107" s="161"/>
      <c r="CE107" s="161"/>
      <c r="CF107" s="161"/>
      <c r="CG107" s="161"/>
      <c r="CH107" s="161"/>
      <c r="CI107" s="161"/>
      <c r="CJ107" s="161"/>
      <c r="CK107" s="161"/>
      <c r="CL107" s="161"/>
      <c r="CM107" s="161"/>
      <c r="CN107" s="161"/>
      <c r="CO107" s="161"/>
      <c r="CP107" s="161"/>
      <c r="CQ107" s="161"/>
      <c r="CR107" s="161"/>
      <c r="CS107" s="161"/>
      <c r="CT107" s="161"/>
      <c r="CU107" s="161"/>
      <c r="CV107" s="161"/>
    </row>
    <row r="108" spans="1:100">
      <c r="A108" s="161"/>
      <c r="B108" s="161"/>
      <c r="C108" s="161"/>
      <c r="D108" s="161"/>
      <c r="E108" s="161"/>
      <c r="F108" s="161"/>
      <c r="G108" s="161"/>
      <c r="H108" s="161"/>
      <c r="I108" s="161"/>
      <c r="J108" s="161"/>
      <c r="K108" s="161"/>
      <c r="L108" s="161"/>
      <c r="M108" s="161"/>
      <c r="N108" s="161"/>
      <c r="O108" s="161"/>
      <c r="P108" s="161"/>
      <c r="Q108" s="161"/>
      <c r="R108" s="995"/>
      <c r="S108" s="161"/>
      <c r="T108" s="161"/>
      <c r="U108" s="822"/>
      <c r="V108" s="822"/>
      <c r="W108" s="822"/>
      <c r="X108" s="822"/>
      <c r="Y108" s="358"/>
      <c r="Z108" s="358"/>
      <c r="AA108" s="358"/>
      <c r="AB108" s="358"/>
      <c r="AC108" s="358"/>
      <c r="AD108" s="358"/>
      <c r="AE108" s="358"/>
      <c r="AF108" s="358"/>
      <c r="AG108" s="358"/>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c r="BL108" s="161"/>
      <c r="BM108" s="161"/>
      <c r="BN108" s="161"/>
      <c r="BO108" s="161"/>
      <c r="BP108" s="161"/>
      <c r="BQ108" s="161"/>
      <c r="BR108" s="161"/>
      <c r="BS108" s="161"/>
      <c r="BT108" s="161"/>
      <c r="BU108" s="161"/>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c r="CQ108" s="161"/>
      <c r="CR108" s="161"/>
      <c r="CS108" s="161"/>
      <c r="CT108" s="161"/>
      <c r="CU108" s="161"/>
      <c r="CV108" s="161"/>
    </row>
    <row r="109" spans="1:100">
      <c r="A109" s="161"/>
      <c r="B109" s="161"/>
      <c r="C109" s="161"/>
      <c r="D109" s="161"/>
      <c r="E109" s="161"/>
      <c r="F109" s="161"/>
      <c r="G109" s="161"/>
      <c r="H109" s="161"/>
      <c r="I109" s="161"/>
      <c r="J109" s="161"/>
      <c r="K109" s="161"/>
      <c r="L109" s="161"/>
      <c r="M109" s="161"/>
      <c r="N109" s="161"/>
      <c r="O109" s="161"/>
      <c r="P109" s="161"/>
      <c r="Q109" s="161"/>
      <c r="R109" s="995"/>
      <c r="S109" s="161"/>
      <c r="T109" s="161"/>
      <c r="U109" s="822"/>
      <c r="V109" s="822"/>
      <c r="W109" s="822"/>
      <c r="X109" s="822"/>
      <c r="Y109" s="358"/>
      <c r="Z109" s="358"/>
      <c r="AA109" s="358"/>
      <c r="AB109" s="358"/>
      <c r="AC109" s="358"/>
      <c r="AD109" s="358"/>
      <c r="AE109" s="358"/>
      <c r="AF109" s="358"/>
      <c r="AG109" s="358"/>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c r="BP109" s="161"/>
      <c r="BQ109" s="161"/>
      <c r="BR109" s="161"/>
      <c r="BS109" s="161"/>
      <c r="BT109" s="161"/>
      <c r="BU109" s="161"/>
      <c r="BV109" s="161"/>
      <c r="BW109" s="161"/>
      <c r="BX109" s="161"/>
      <c r="BY109" s="161"/>
      <c r="BZ109" s="161"/>
      <c r="CA109" s="161"/>
      <c r="CB109" s="161"/>
      <c r="CC109" s="161"/>
      <c r="CD109" s="161"/>
      <c r="CE109" s="161"/>
      <c r="CF109" s="161"/>
      <c r="CG109" s="161"/>
      <c r="CH109" s="161"/>
      <c r="CI109" s="161"/>
      <c r="CJ109" s="161"/>
      <c r="CK109" s="161"/>
      <c r="CL109" s="161"/>
      <c r="CM109" s="161"/>
      <c r="CN109" s="161"/>
      <c r="CO109" s="161"/>
      <c r="CP109" s="161"/>
      <c r="CQ109" s="161"/>
      <c r="CR109" s="161"/>
      <c r="CS109" s="161"/>
      <c r="CT109" s="161"/>
      <c r="CU109" s="161"/>
      <c r="CV109" s="161"/>
    </row>
    <row r="110" spans="1:100">
      <c r="A110" s="161"/>
      <c r="B110" s="161"/>
      <c r="C110" s="161"/>
      <c r="D110" s="161"/>
      <c r="E110" s="161"/>
      <c r="F110" s="161"/>
      <c r="G110" s="161"/>
      <c r="H110" s="161"/>
      <c r="I110" s="161"/>
      <c r="J110" s="161"/>
      <c r="K110" s="161"/>
      <c r="L110" s="161"/>
      <c r="M110" s="161"/>
      <c r="N110" s="161"/>
      <c r="O110" s="161"/>
      <c r="P110" s="161"/>
      <c r="Q110" s="161"/>
      <c r="R110" s="995"/>
      <c r="S110" s="161"/>
      <c r="T110" s="161"/>
      <c r="U110" s="822"/>
      <c r="V110" s="822"/>
      <c r="W110" s="822"/>
      <c r="X110" s="822"/>
      <c r="Y110" s="358"/>
      <c r="Z110" s="358"/>
      <c r="AA110" s="358"/>
      <c r="AB110" s="358"/>
      <c r="AC110" s="358"/>
      <c r="AD110" s="358"/>
      <c r="AE110" s="358"/>
      <c r="AF110" s="358"/>
      <c r="AG110" s="358"/>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c r="BK110" s="161"/>
      <c r="BL110" s="161"/>
      <c r="BM110" s="161"/>
      <c r="BN110" s="161"/>
      <c r="BO110" s="161"/>
      <c r="BP110" s="161"/>
      <c r="BQ110" s="161"/>
      <c r="BR110" s="161"/>
      <c r="BS110" s="161"/>
      <c r="BT110" s="161"/>
      <c r="BU110" s="161"/>
      <c r="BV110" s="161"/>
      <c r="BW110" s="161"/>
      <c r="BX110" s="161"/>
      <c r="BY110" s="161"/>
      <c r="BZ110" s="161"/>
      <c r="CA110" s="161"/>
      <c r="CB110" s="161"/>
      <c r="CC110" s="161"/>
      <c r="CD110" s="161"/>
      <c r="CE110" s="161"/>
      <c r="CF110" s="161"/>
      <c r="CG110" s="161"/>
      <c r="CH110" s="161"/>
      <c r="CI110" s="161"/>
      <c r="CJ110" s="161"/>
      <c r="CK110" s="161"/>
      <c r="CL110" s="161"/>
      <c r="CM110" s="161"/>
      <c r="CN110" s="161"/>
      <c r="CO110" s="161"/>
      <c r="CP110" s="161"/>
      <c r="CQ110" s="161"/>
      <c r="CR110" s="161"/>
      <c r="CS110" s="161"/>
      <c r="CT110" s="161"/>
      <c r="CU110" s="161"/>
      <c r="CV110" s="161"/>
    </row>
    <row r="111" spans="1:100">
      <c r="A111" s="161"/>
      <c r="B111" s="161"/>
      <c r="C111" s="161"/>
      <c r="D111" s="161"/>
      <c r="E111" s="161"/>
      <c r="F111" s="161"/>
      <c r="G111" s="161"/>
      <c r="H111" s="161"/>
      <c r="I111" s="161"/>
      <c r="J111" s="161"/>
      <c r="K111" s="161"/>
      <c r="L111" s="161"/>
      <c r="M111" s="161"/>
      <c r="N111" s="161"/>
      <c r="O111" s="161"/>
      <c r="P111" s="161"/>
      <c r="Q111" s="161"/>
      <c r="R111" s="995"/>
      <c r="S111" s="161"/>
      <c r="T111" s="161"/>
      <c r="U111" s="822"/>
      <c r="V111" s="822"/>
      <c r="W111" s="822"/>
      <c r="X111" s="822"/>
      <c r="Y111" s="358"/>
      <c r="Z111" s="358"/>
      <c r="AA111" s="358"/>
      <c r="AB111" s="358"/>
      <c r="AC111" s="358"/>
      <c r="AD111" s="358"/>
      <c r="AE111" s="358"/>
      <c r="AF111" s="358"/>
      <c r="AG111" s="358"/>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c r="BL111" s="161"/>
      <c r="BM111" s="161"/>
      <c r="BN111" s="161"/>
      <c r="BO111" s="161"/>
      <c r="BP111" s="161"/>
      <c r="BQ111" s="161"/>
      <c r="BR111" s="161"/>
      <c r="BS111" s="161"/>
      <c r="BT111" s="161"/>
      <c r="BU111" s="161"/>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c r="CQ111" s="161"/>
      <c r="CR111" s="161"/>
      <c r="CS111" s="161"/>
      <c r="CT111" s="161"/>
      <c r="CU111" s="161"/>
      <c r="CV111" s="161"/>
    </row>
    <row r="112" spans="1:100">
      <c r="A112" s="161"/>
      <c r="B112" s="161"/>
      <c r="C112" s="161"/>
      <c r="D112" s="161"/>
      <c r="E112" s="161"/>
      <c r="F112" s="161"/>
      <c r="G112" s="161"/>
      <c r="H112" s="161"/>
      <c r="I112" s="161"/>
      <c r="J112" s="161"/>
      <c r="K112" s="161"/>
      <c r="L112" s="161"/>
      <c r="M112" s="161"/>
      <c r="N112" s="161"/>
      <c r="O112" s="161"/>
      <c r="P112" s="161"/>
      <c r="Q112" s="161"/>
      <c r="R112" s="995"/>
      <c r="S112" s="161"/>
      <c r="T112" s="161"/>
      <c r="U112" s="822"/>
      <c r="V112" s="822"/>
      <c r="W112" s="822"/>
      <c r="X112" s="822"/>
      <c r="Y112" s="358"/>
      <c r="Z112" s="358"/>
      <c r="AA112" s="358"/>
      <c r="AB112" s="358"/>
      <c r="AC112" s="358"/>
      <c r="AD112" s="358"/>
      <c r="AE112" s="358"/>
      <c r="AF112" s="358"/>
      <c r="AG112" s="358"/>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D112" s="161"/>
      <c r="BE112" s="161"/>
      <c r="BF112" s="161"/>
      <c r="BG112" s="161"/>
      <c r="BH112" s="161"/>
      <c r="BI112" s="161"/>
      <c r="BJ112" s="161"/>
      <c r="BK112" s="161"/>
      <c r="BL112" s="161"/>
      <c r="BM112" s="161"/>
      <c r="BN112" s="161"/>
      <c r="BO112" s="161"/>
      <c r="BP112" s="161"/>
      <c r="BQ112" s="161"/>
      <c r="BR112" s="161"/>
      <c r="BS112" s="161"/>
      <c r="BT112" s="161"/>
      <c r="BU112" s="161"/>
      <c r="BV112" s="161"/>
      <c r="BW112" s="161"/>
      <c r="BX112" s="161"/>
      <c r="BY112" s="161"/>
      <c r="BZ112" s="161"/>
      <c r="CA112" s="161"/>
      <c r="CB112" s="161"/>
      <c r="CC112" s="161"/>
      <c r="CD112" s="161"/>
      <c r="CE112" s="161"/>
      <c r="CF112" s="161"/>
      <c r="CG112" s="161"/>
      <c r="CH112" s="161"/>
      <c r="CI112" s="161"/>
      <c r="CJ112" s="161"/>
      <c r="CK112" s="161"/>
      <c r="CL112" s="161"/>
      <c r="CM112" s="161"/>
      <c r="CN112" s="161"/>
      <c r="CO112" s="161"/>
      <c r="CP112" s="161"/>
      <c r="CQ112" s="161"/>
      <c r="CR112" s="161"/>
      <c r="CS112" s="161"/>
      <c r="CT112" s="161"/>
      <c r="CU112" s="161"/>
      <c r="CV112" s="161"/>
    </row>
    <row r="113" spans="1:100">
      <c r="A113" s="161"/>
      <c r="B113" s="161"/>
      <c r="C113" s="161"/>
      <c r="D113" s="161"/>
      <c r="E113" s="161"/>
      <c r="F113" s="161"/>
      <c r="G113" s="161"/>
      <c r="H113" s="161"/>
      <c r="I113" s="161"/>
      <c r="J113" s="161"/>
      <c r="K113" s="161"/>
      <c r="L113" s="161"/>
      <c r="M113" s="161"/>
      <c r="N113" s="161"/>
      <c r="O113" s="161"/>
      <c r="P113" s="161"/>
      <c r="Q113" s="161"/>
      <c r="R113" s="995"/>
      <c r="S113" s="161"/>
      <c r="T113" s="161"/>
      <c r="U113" s="822"/>
      <c r="V113" s="822"/>
      <c r="W113" s="822"/>
      <c r="X113" s="822"/>
      <c r="Y113" s="358"/>
      <c r="Z113" s="358"/>
      <c r="AA113" s="358"/>
      <c r="AB113" s="358"/>
      <c r="AC113" s="358"/>
      <c r="AD113" s="358"/>
      <c r="AE113" s="358"/>
      <c r="AF113" s="358"/>
      <c r="AG113" s="358"/>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c r="BP113" s="161"/>
      <c r="BQ113" s="161"/>
      <c r="BR113" s="161"/>
      <c r="BS113" s="161"/>
      <c r="BT113" s="161"/>
      <c r="BU113" s="161"/>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c r="CQ113" s="161"/>
      <c r="CR113" s="161"/>
      <c r="CS113" s="161"/>
      <c r="CT113" s="161"/>
      <c r="CU113" s="161"/>
      <c r="CV113" s="161"/>
    </row>
    <row r="114" spans="1:100">
      <c r="A114" s="161"/>
      <c r="B114" s="161"/>
      <c r="C114" s="161"/>
      <c r="D114" s="161"/>
      <c r="E114" s="161"/>
      <c r="F114" s="161"/>
      <c r="G114" s="161"/>
      <c r="H114" s="161"/>
      <c r="I114" s="161"/>
      <c r="J114" s="161"/>
      <c r="K114" s="161"/>
      <c r="L114" s="161"/>
      <c r="M114" s="161"/>
      <c r="N114" s="161"/>
      <c r="O114" s="161"/>
      <c r="P114" s="161"/>
      <c r="Q114" s="161"/>
      <c r="R114" s="995"/>
      <c r="S114" s="161"/>
      <c r="T114" s="161"/>
      <c r="U114" s="822"/>
      <c r="V114" s="822"/>
      <c r="W114" s="822"/>
      <c r="X114" s="822"/>
      <c r="Y114" s="358"/>
      <c r="Z114" s="358"/>
      <c r="AA114" s="358"/>
      <c r="AB114" s="358"/>
      <c r="AC114" s="358"/>
      <c r="AD114" s="358"/>
      <c r="AE114" s="358"/>
      <c r="AF114" s="358"/>
      <c r="AG114" s="358"/>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c r="BH114" s="161"/>
      <c r="BI114" s="161"/>
      <c r="BJ114" s="161"/>
      <c r="BK114" s="161"/>
      <c r="BL114" s="161"/>
      <c r="BM114" s="161"/>
      <c r="BN114" s="161"/>
      <c r="BO114" s="161"/>
      <c r="BP114" s="161"/>
      <c r="BQ114" s="161"/>
      <c r="BR114" s="161"/>
      <c r="BS114" s="161"/>
      <c r="BT114" s="161"/>
      <c r="BU114" s="161"/>
      <c r="BV114" s="161"/>
      <c r="BW114" s="161"/>
      <c r="BX114" s="161"/>
      <c r="BY114" s="161"/>
      <c r="BZ114" s="161"/>
      <c r="CA114" s="161"/>
      <c r="CB114" s="161"/>
      <c r="CC114" s="161"/>
      <c r="CD114" s="161"/>
      <c r="CE114" s="161"/>
      <c r="CF114" s="161"/>
      <c r="CG114" s="161"/>
      <c r="CH114" s="161"/>
      <c r="CI114" s="161"/>
      <c r="CJ114" s="161"/>
      <c r="CK114" s="161"/>
      <c r="CL114" s="161"/>
      <c r="CM114" s="161"/>
      <c r="CN114" s="161"/>
      <c r="CO114" s="161"/>
      <c r="CP114" s="161"/>
      <c r="CQ114" s="161"/>
      <c r="CR114" s="161"/>
      <c r="CS114" s="161"/>
      <c r="CT114" s="161"/>
      <c r="CU114" s="161"/>
      <c r="CV114" s="161"/>
    </row>
    <row r="115" spans="1:100">
      <c r="A115" s="161"/>
      <c r="B115" s="161"/>
      <c r="C115" s="161"/>
      <c r="D115" s="161"/>
      <c r="E115" s="161"/>
      <c r="F115" s="161"/>
      <c r="G115" s="161"/>
      <c r="H115" s="161"/>
      <c r="I115" s="161"/>
      <c r="J115" s="161"/>
      <c r="K115" s="161"/>
      <c r="L115" s="161"/>
      <c r="M115" s="161"/>
      <c r="N115" s="161"/>
      <c r="O115" s="161"/>
      <c r="P115" s="161"/>
      <c r="Q115" s="161"/>
      <c r="R115" s="995"/>
      <c r="S115" s="161"/>
      <c r="T115" s="161"/>
      <c r="U115" s="822"/>
      <c r="V115" s="822"/>
      <c r="W115" s="822"/>
      <c r="X115" s="822"/>
      <c r="Y115" s="358"/>
      <c r="Z115" s="358"/>
      <c r="AA115" s="358"/>
      <c r="AB115" s="358"/>
      <c r="AC115" s="358"/>
      <c r="AD115" s="358"/>
      <c r="AE115" s="358"/>
      <c r="AF115" s="358"/>
      <c r="AG115" s="358"/>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c r="BH115" s="161"/>
      <c r="BI115" s="161"/>
      <c r="BJ115" s="161"/>
      <c r="BK115" s="161"/>
      <c r="BL115" s="161"/>
      <c r="BM115" s="161"/>
      <c r="BN115" s="161"/>
      <c r="BO115" s="161"/>
      <c r="BP115" s="161"/>
      <c r="BQ115" s="161"/>
      <c r="BR115" s="161"/>
      <c r="BS115" s="161"/>
      <c r="BT115" s="161"/>
      <c r="BU115" s="161"/>
      <c r="BV115" s="161"/>
      <c r="BW115" s="161"/>
      <c r="BX115" s="161"/>
      <c r="BY115" s="161"/>
      <c r="BZ115" s="161"/>
      <c r="CA115" s="161"/>
      <c r="CB115" s="161"/>
      <c r="CC115" s="161"/>
      <c r="CD115" s="161"/>
      <c r="CE115" s="161"/>
      <c r="CF115" s="161"/>
      <c r="CG115" s="161"/>
      <c r="CH115" s="161"/>
      <c r="CI115" s="161"/>
      <c r="CJ115" s="161"/>
      <c r="CK115" s="161"/>
      <c r="CL115" s="161"/>
      <c r="CM115" s="161"/>
      <c r="CN115" s="161"/>
      <c r="CO115" s="161"/>
      <c r="CP115" s="161"/>
      <c r="CQ115" s="161"/>
      <c r="CR115" s="161"/>
      <c r="CS115" s="161"/>
      <c r="CT115" s="161"/>
      <c r="CU115" s="161"/>
      <c r="CV115" s="161"/>
    </row>
    <row r="116" spans="1:100">
      <c r="A116" s="161"/>
      <c r="B116" s="161"/>
      <c r="C116" s="161"/>
      <c r="D116" s="161"/>
      <c r="E116" s="161"/>
      <c r="F116" s="161"/>
      <c r="G116" s="161"/>
      <c r="H116" s="161"/>
      <c r="I116" s="161"/>
      <c r="J116" s="161"/>
      <c r="K116" s="161"/>
      <c r="L116" s="161"/>
      <c r="M116" s="161"/>
      <c r="N116" s="161"/>
      <c r="O116" s="161"/>
      <c r="P116" s="161"/>
      <c r="Q116" s="161"/>
      <c r="R116" s="995"/>
      <c r="S116" s="161"/>
      <c r="T116" s="161"/>
      <c r="U116" s="822"/>
      <c r="V116" s="822"/>
      <c r="W116" s="822"/>
      <c r="X116" s="822"/>
      <c r="Y116" s="358"/>
      <c r="Z116" s="358"/>
      <c r="AA116" s="358"/>
      <c r="AB116" s="358"/>
      <c r="AC116" s="358"/>
      <c r="AD116" s="358"/>
      <c r="AE116" s="358"/>
      <c r="AF116" s="358"/>
      <c r="AG116" s="358"/>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61"/>
      <c r="BK116" s="161"/>
      <c r="BL116" s="161"/>
      <c r="BM116" s="161"/>
      <c r="BN116" s="161"/>
      <c r="BO116" s="161"/>
      <c r="BP116" s="161"/>
      <c r="BQ116" s="161"/>
      <c r="BR116" s="161"/>
      <c r="BS116" s="161"/>
      <c r="BT116" s="161"/>
      <c r="BU116" s="161"/>
      <c r="BV116" s="161"/>
      <c r="BW116" s="161"/>
      <c r="BX116" s="161"/>
      <c r="BY116" s="161"/>
      <c r="BZ116" s="161"/>
      <c r="CA116" s="161"/>
      <c r="CB116" s="161"/>
      <c r="CC116" s="161"/>
      <c r="CD116" s="161"/>
      <c r="CE116" s="161"/>
      <c r="CF116" s="161"/>
      <c r="CG116" s="161"/>
      <c r="CH116" s="161"/>
      <c r="CI116" s="161"/>
      <c r="CJ116" s="161"/>
      <c r="CK116" s="161"/>
      <c r="CL116" s="161"/>
      <c r="CM116" s="161"/>
      <c r="CN116" s="161"/>
      <c r="CO116" s="161"/>
      <c r="CP116" s="161"/>
      <c r="CQ116" s="161"/>
      <c r="CR116" s="161"/>
      <c r="CS116" s="161"/>
      <c r="CT116" s="161"/>
      <c r="CU116" s="161"/>
      <c r="CV116" s="161"/>
    </row>
    <row r="117" spans="1:100">
      <c r="A117" s="161"/>
      <c r="B117" s="161"/>
      <c r="C117" s="161"/>
      <c r="D117" s="161"/>
      <c r="E117" s="161"/>
      <c r="F117" s="161"/>
      <c r="G117" s="161"/>
      <c r="H117" s="161"/>
      <c r="I117" s="161"/>
      <c r="J117" s="161"/>
      <c r="K117" s="161"/>
      <c r="L117" s="161"/>
      <c r="M117" s="161"/>
      <c r="N117" s="161"/>
      <c r="O117" s="161"/>
      <c r="P117" s="161"/>
      <c r="Q117" s="161"/>
      <c r="R117" s="995"/>
      <c r="S117" s="161"/>
      <c r="T117" s="161"/>
      <c r="U117" s="822"/>
      <c r="V117" s="822"/>
      <c r="W117" s="822"/>
      <c r="X117" s="822"/>
      <c r="Y117" s="358"/>
      <c r="Z117" s="358"/>
      <c r="AA117" s="358"/>
      <c r="AB117" s="358"/>
      <c r="AC117" s="358"/>
      <c r="AD117" s="358"/>
      <c r="AE117" s="358"/>
      <c r="AF117" s="358"/>
      <c r="AG117" s="358"/>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c r="BL117" s="161"/>
      <c r="BM117" s="161"/>
      <c r="BN117" s="161"/>
      <c r="BO117" s="161"/>
      <c r="BP117" s="161"/>
      <c r="BQ117" s="161"/>
      <c r="BR117" s="161"/>
      <c r="BS117" s="161"/>
      <c r="BT117" s="161"/>
      <c r="BU117" s="161"/>
      <c r="BV117" s="161"/>
      <c r="BW117" s="161"/>
      <c r="BX117" s="161"/>
      <c r="BY117" s="161"/>
      <c r="BZ117" s="161"/>
      <c r="CA117" s="161"/>
      <c r="CB117" s="161"/>
      <c r="CC117" s="161"/>
      <c r="CD117" s="161"/>
      <c r="CE117" s="161"/>
      <c r="CF117" s="161"/>
      <c r="CG117" s="161"/>
      <c r="CH117" s="161"/>
      <c r="CI117" s="161"/>
      <c r="CJ117" s="161"/>
      <c r="CK117" s="161"/>
      <c r="CL117" s="161"/>
      <c r="CM117" s="161"/>
      <c r="CN117" s="161"/>
      <c r="CO117" s="161"/>
      <c r="CP117" s="161"/>
      <c r="CQ117" s="161"/>
      <c r="CR117" s="161"/>
      <c r="CS117" s="161"/>
      <c r="CT117" s="161"/>
      <c r="CU117" s="161"/>
      <c r="CV117" s="161"/>
    </row>
    <row r="118" spans="1:100">
      <c r="A118" s="161"/>
      <c r="B118" s="161"/>
      <c r="C118" s="161"/>
      <c r="D118" s="161"/>
      <c r="E118" s="161"/>
      <c r="F118" s="161"/>
      <c r="G118" s="161"/>
      <c r="H118" s="161"/>
      <c r="I118" s="161"/>
      <c r="J118" s="161"/>
      <c r="K118" s="161"/>
      <c r="L118" s="161"/>
      <c r="M118" s="161"/>
      <c r="N118" s="161"/>
      <c r="O118" s="161"/>
      <c r="P118" s="161"/>
      <c r="Q118" s="161"/>
      <c r="R118" s="995"/>
      <c r="S118" s="161"/>
      <c r="T118" s="161"/>
      <c r="U118" s="822"/>
      <c r="V118" s="822"/>
      <c r="W118" s="822"/>
      <c r="X118" s="822"/>
      <c r="Y118" s="358"/>
      <c r="Z118" s="358"/>
      <c r="AA118" s="358"/>
      <c r="AB118" s="358"/>
      <c r="AC118" s="358"/>
      <c r="AD118" s="358"/>
      <c r="AE118" s="358"/>
      <c r="AF118" s="358"/>
      <c r="AG118" s="358"/>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c r="BP118" s="161"/>
      <c r="BQ118" s="161"/>
      <c r="BR118" s="161"/>
      <c r="BS118" s="161"/>
      <c r="BT118" s="161"/>
      <c r="BU118" s="161"/>
      <c r="BV118" s="161"/>
      <c r="BW118" s="161"/>
      <c r="BX118" s="161"/>
      <c r="BY118" s="161"/>
      <c r="BZ118" s="161"/>
      <c r="CA118" s="161"/>
      <c r="CB118" s="161"/>
      <c r="CC118" s="161"/>
      <c r="CD118" s="161"/>
      <c r="CE118" s="161"/>
      <c r="CF118" s="161"/>
      <c r="CG118" s="161"/>
      <c r="CH118" s="161"/>
      <c r="CI118" s="161"/>
      <c r="CJ118" s="161"/>
      <c r="CK118" s="161"/>
      <c r="CL118" s="161"/>
      <c r="CM118" s="161"/>
      <c r="CN118" s="161"/>
      <c r="CO118" s="161"/>
      <c r="CP118" s="161"/>
      <c r="CQ118" s="161"/>
      <c r="CR118" s="161"/>
      <c r="CS118" s="161"/>
      <c r="CT118" s="161"/>
      <c r="CU118" s="161"/>
      <c r="CV118" s="161"/>
    </row>
    <row r="119" spans="1:100">
      <c r="A119" s="161"/>
      <c r="B119" s="161"/>
      <c r="C119" s="161"/>
      <c r="D119" s="161"/>
      <c r="E119" s="161"/>
      <c r="F119" s="161"/>
      <c r="G119" s="161"/>
      <c r="H119" s="161"/>
      <c r="I119" s="161"/>
      <c r="J119" s="161"/>
      <c r="K119" s="161"/>
      <c r="L119" s="161"/>
      <c r="M119" s="161"/>
      <c r="N119" s="161"/>
      <c r="O119" s="161"/>
      <c r="P119" s="161"/>
      <c r="Q119" s="161"/>
      <c r="R119" s="995"/>
      <c r="S119" s="161"/>
      <c r="T119" s="161"/>
      <c r="U119" s="822"/>
      <c r="V119" s="822"/>
      <c r="W119" s="822"/>
      <c r="X119" s="822"/>
      <c r="Y119" s="358"/>
      <c r="Z119" s="358"/>
      <c r="AA119" s="358"/>
      <c r="AB119" s="358"/>
      <c r="AC119" s="358"/>
      <c r="AD119" s="358"/>
      <c r="AE119" s="358"/>
      <c r="AF119" s="358"/>
      <c r="AG119" s="358"/>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c r="BE119" s="161"/>
      <c r="BF119" s="161"/>
      <c r="BG119" s="161"/>
      <c r="BH119" s="161"/>
      <c r="BI119" s="161"/>
      <c r="BJ119" s="161"/>
      <c r="BK119" s="161"/>
      <c r="BL119" s="161"/>
      <c r="BM119" s="161"/>
      <c r="BN119" s="161"/>
      <c r="BO119" s="161"/>
      <c r="BP119" s="161"/>
      <c r="BQ119" s="161"/>
      <c r="BR119" s="161"/>
      <c r="BS119" s="161"/>
      <c r="BT119" s="161"/>
      <c r="BU119" s="161"/>
      <c r="BV119" s="161"/>
      <c r="BW119" s="161"/>
      <c r="BX119" s="161"/>
      <c r="BY119" s="161"/>
      <c r="BZ119" s="161"/>
      <c r="CA119" s="161"/>
      <c r="CB119" s="161"/>
      <c r="CC119" s="161"/>
      <c r="CD119" s="161"/>
      <c r="CE119" s="161"/>
      <c r="CF119" s="161"/>
      <c r="CG119" s="161"/>
      <c r="CH119" s="161"/>
      <c r="CI119" s="161"/>
      <c r="CJ119" s="161"/>
      <c r="CK119" s="161"/>
      <c r="CL119" s="161"/>
      <c r="CM119" s="161"/>
      <c r="CN119" s="161"/>
      <c r="CO119" s="161"/>
      <c r="CP119" s="161"/>
      <c r="CQ119" s="161"/>
      <c r="CR119" s="161"/>
      <c r="CS119" s="161"/>
      <c r="CT119" s="161"/>
      <c r="CU119" s="161"/>
      <c r="CV119" s="161"/>
    </row>
    <row r="120" spans="1:100">
      <c r="A120" s="161"/>
      <c r="B120" s="161"/>
      <c r="C120" s="161"/>
      <c r="D120" s="161"/>
      <c r="E120" s="161"/>
      <c r="F120" s="161"/>
      <c r="G120" s="161"/>
      <c r="H120" s="161"/>
      <c r="I120" s="161"/>
      <c r="J120" s="161"/>
      <c r="K120" s="161"/>
      <c r="L120" s="161"/>
      <c r="M120" s="161"/>
      <c r="N120" s="161"/>
      <c r="O120" s="161"/>
      <c r="P120" s="161"/>
      <c r="Q120" s="161"/>
      <c r="R120" s="995"/>
      <c r="S120" s="161"/>
      <c r="T120" s="161"/>
      <c r="U120" s="822"/>
      <c r="V120" s="822"/>
      <c r="W120" s="822"/>
      <c r="X120" s="822"/>
      <c r="Y120" s="358"/>
      <c r="Z120" s="358"/>
      <c r="AA120" s="358"/>
      <c r="AB120" s="358"/>
      <c r="AC120" s="358"/>
      <c r="AD120" s="358"/>
      <c r="AE120" s="358"/>
      <c r="AF120" s="358"/>
      <c r="AG120" s="358"/>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c r="CQ120" s="161"/>
      <c r="CR120" s="161"/>
      <c r="CS120" s="161"/>
      <c r="CT120" s="161"/>
      <c r="CU120" s="161"/>
      <c r="CV120" s="161"/>
    </row>
    <row r="121" spans="1:100">
      <c r="A121" s="161"/>
      <c r="B121" s="161"/>
      <c r="C121" s="161"/>
      <c r="D121" s="161"/>
      <c r="E121" s="161"/>
      <c r="F121" s="161"/>
      <c r="G121" s="161"/>
      <c r="H121" s="161"/>
      <c r="I121" s="161"/>
      <c r="J121" s="161"/>
      <c r="K121" s="161"/>
      <c r="L121" s="161"/>
      <c r="M121" s="161"/>
      <c r="N121" s="161"/>
      <c r="O121" s="161"/>
      <c r="P121" s="161"/>
      <c r="Q121" s="161"/>
      <c r="R121" s="995"/>
      <c r="S121" s="161"/>
      <c r="T121" s="161"/>
      <c r="U121" s="822"/>
      <c r="V121" s="822"/>
      <c r="W121" s="822"/>
      <c r="X121" s="822"/>
      <c r="Y121" s="358"/>
      <c r="Z121" s="358"/>
      <c r="AA121" s="358"/>
      <c r="AB121" s="358"/>
      <c r="AC121" s="358"/>
      <c r="AD121" s="358"/>
      <c r="AE121" s="358"/>
      <c r="AF121" s="358"/>
      <c r="AG121" s="358"/>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c r="BU121" s="161"/>
      <c r="BV121" s="161"/>
      <c r="BW121" s="161"/>
      <c r="BX121" s="161"/>
      <c r="BY121" s="161"/>
      <c r="BZ121" s="161"/>
      <c r="CA121" s="161"/>
      <c r="CB121" s="161"/>
      <c r="CC121" s="161"/>
      <c r="CD121" s="161"/>
      <c r="CE121" s="161"/>
      <c r="CF121" s="161"/>
      <c r="CG121" s="161"/>
      <c r="CH121" s="161"/>
      <c r="CI121" s="161"/>
      <c r="CJ121" s="161"/>
      <c r="CK121" s="161"/>
      <c r="CL121" s="161"/>
      <c r="CM121" s="161"/>
      <c r="CN121" s="161"/>
      <c r="CO121" s="161"/>
      <c r="CP121" s="161"/>
      <c r="CQ121" s="161"/>
      <c r="CR121" s="161"/>
      <c r="CS121" s="161"/>
      <c r="CT121" s="161"/>
      <c r="CU121" s="161"/>
      <c r="CV121" s="161"/>
    </row>
    <row r="122" spans="1:100">
      <c r="A122" s="161"/>
      <c r="B122" s="161"/>
      <c r="C122" s="161"/>
      <c r="D122" s="161"/>
      <c r="E122" s="161"/>
      <c r="F122" s="161"/>
      <c r="G122" s="161"/>
      <c r="H122" s="161"/>
      <c r="I122" s="161"/>
      <c r="J122" s="161"/>
      <c r="K122" s="161"/>
      <c r="L122" s="161"/>
      <c r="M122" s="161"/>
      <c r="N122" s="161"/>
      <c r="O122" s="161"/>
      <c r="P122" s="161"/>
      <c r="Q122" s="161"/>
      <c r="R122" s="995"/>
      <c r="S122" s="161"/>
      <c r="T122" s="161"/>
      <c r="U122" s="822"/>
      <c r="V122" s="822"/>
      <c r="W122" s="822"/>
      <c r="X122" s="822"/>
      <c r="Y122" s="358"/>
      <c r="Z122" s="358"/>
      <c r="AA122" s="358"/>
      <c r="AB122" s="358"/>
      <c r="AC122" s="358"/>
      <c r="AD122" s="358"/>
      <c r="AE122" s="358"/>
      <c r="AF122" s="358"/>
      <c r="AG122" s="358"/>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c r="BP122" s="161"/>
      <c r="BQ122" s="161"/>
      <c r="BR122" s="161"/>
      <c r="BS122" s="161"/>
      <c r="BT122" s="161"/>
      <c r="BU122" s="161"/>
      <c r="BV122" s="161"/>
      <c r="BW122" s="161"/>
      <c r="BX122" s="161"/>
      <c r="BY122" s="161"/>
      <c r="BZ122" s="161"/>
      <c r="CA122" s="161"/>
      <c r="CB122" s="161"/>
      <c r="CC122" s="161"/>
      <c r="CD122" s="161"/>
      <c r="CE122" s="161"/>
      <c r="CF122" s="161"/>
      <c r="CG122" s="161"/>
      <c r="CH122" s="161"/>
      <c r="CI122" s="161"/>
      <c r="CJ122" s="161"/>
      <c r="CK122" s="161"/>
      <c r="CL122" s="161"/>
      <c r="CM122" s="161"/>
      <c r="CN122" s="161"/>
      <c r="CO122" s="161"/>
      <c r="CP122" s="161"/>
      <c r="CQ122" s="161"/>
      <c r="CR122" s="161"/>
      <c r="CS122" s="161"/>
      <c r="CT122" s="161"/>
      <c r="CU122" s="161"/>
      <c r="CV122" s="161"/>
    </row>
    <row r="123" spans="1:100">
      <c r="A123" s="161"/>
      <c r="B123" s="161"/>
      <c r="C123" s="161"/>
      <c r="D123" s="161"/>
      <c r="E123" s="161"/>
      <c r="F123" s="161"/>
      <c r="G123" s="161"/>
      <c r="H123" s="161"/>
      <c r="I123" s="161"/>
      <c r="J123" s="161"/>
      <c r="K123" s="161"/>
      <c r="L123" s="161"/>
      <c r="M123" s="161"/>
      <c r="N123" s="161"/>
      <c r="O123" s="161"/>
      <c r="P123" s="161"/>
      <c r="Q123" s="161"/>
      <c r="R123" s="995"/>
      <c r="S123" s="161"/>
      <c r="T123" s="161"/>
      <c r="U123" s="822"/>
      <c r="V123" s="822"/>
      <c r="W123" s="822"/>
      <c r="X123" s="822"/>
      <c r="Y123" s="358"/>
      <c r="Z123" s="358"/>
      <c r="AA123" s="358"/>
      <c r="AB123" s="358"/>
      <c r="AC123" s="358"/>
      <c r="AD123" s="358"/>
      <c r="AE123" s="358"/>
      <c r="AF123" s="358"/>
      <c r="AG123" s="358"/>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c r="BL123" s="161"/>
      <c r="BM123" s="161"/>
      <c r="BN123" s="161"/>
      <c r="BO123" s="161"/>
      <c r="BP123" s="161"/>
      <c r="BQ123" s="161"/>
      <c r="BR123" s="161"/>
      <c r="BS123" s="161"/>
      <c r="BT123" s="161"/>
      <c r="BU123" s="161"/>
      <c r="BV123" s="161"/>
      <c r="BW123" s="161"/>
      <c r="BX123" s="161"/>
      <c r="BY123" s="161"/>
      <c r="BZ123" s="161"/>
      <c r="CA123" s="161"/>
      <c r="CB123" s="161"/>
      <c r="CC123" s="161"/>
      <c r="CD123" s="161"/>
      <c r="CE123" s="161"/>
      <c r="CF123" s="161"/>
      <c r="CG123" s="161"/>
      <c r="CH123" s="161"/>
      <c r="CI123" s="161"/>
      <c r="CJ123" s="161"/>
      <c r="CK123" s="161"/>
      <c r="CL123" s="161"/>
      <c r="CM123" s="161"/>
      <c r="CN123" s="161"/>
      <c r="CO123" s="161"/>
      <c r="CP123" s="161"/>
      <c r="CQ123" s="161"/>
      <c r="CR123" s="161"/>
      <c r="CS123" s="161"/>
      <c r="CT123" s="161"/>
      <c r="CU123" s="161"/>
      <c r="CV123" s="161"/>
    </row>
    <row r="124" spans="1:100">
      <c r="A124" s="161"/>
      <c r="B124" s="161"/>
      <c r="C124" s="161"/>
      <c r="D124" s="161"/>
      <c r="E124" s="161"/>
      <c r="F124" s="161"/>
      <c r="G124" s="161"/>
      <c r="H124" s="161"/>
      <c r="I124" s="161"/>
      <c r="J124" s="161"/>
      <c r="K124" s="161"/>
      <c r="L124" s="161"/>
      <c r="M124" s="161"/>
      <c r="N124" s="161"/>
      <c r="O124" s="161"/>
      <c r="P124" s="161"/>
      <c r="Q124" s="161"/>
      <c r="R124" s="995"/>
      <c r="S124" s="161"/>
      <c r="T124" s="161"/>
      <c r="U124" s="822"/>
      <c r="V124" s="822"/>
      <c r="W124" s="822"/>
      <c r="X124" s="822"/>
      <c r="Y124" s="358"/>
      <c r="Z124" s="358"/>
      <c r="AA124" s="358"/>
      <c r="AB124" s="358"/>
      <c r="AC124" s="358"/>
      <c r="AD124" s="358"/>
      <c r="AE124" s="358"/>
      <c r="AF124" s="358"/>
      <c r="AG124" s="358"/>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c r="BL124" s="161"/>
      <c r="BM124" s="161"/>
      <c r="BN124" s="161"/>
      <c r="BO124" s="161"/>
      <c r="BP124" s="161"/>
      <c r="BQ124" s="161"/>
      <c r="BR124" s="161"/>
      <c r="BS124" s="161"/>
      <c r="BT124" s="161"/>
      <c r="BU124" s="161"/>
      <c r="BV124" s="161"/>
      <c r="BW124" s="161"/>
      <c r="BX124" s="161"/>
      <c r="BY124" s="161"/>
      <c r="BZ124" s="161"/>
      <c r="CA124" s="161"/>
      <c r="CB124" s="161"/>
      <c r="CC124" s="161"/>
      <c r="CD124" s="161"/>
      <c r="CE124" s="161"/>
      <c r="CF124" s="161"/>
      <c r="CG124" s="161"/>
      <c r="CH124" s="161"/>
      <c r="CI124" s="161"/>
      <c r="CJ124" s="161"/>
      <c r="CK124" s="161"/>
      <c r="CL124" s="161"/>
      <c r="CM124" s="161"/>
      <c r="CN124" s="161"/>
      <c r="CO124" s="161"/>
      <c r="CP124" s="161"/>
      <c r="CQ124" s="161"/>
      <c r="CR124" s="161"/>
      <c r="CS124" s="161"/>
      <c r="CT124" s="161"/>
      <c r="CU124" s="161"/>
      <c r="CV124" s="161"/>
    </row>
    <row r="125" spans="1:100">
      <c r="A125" s="161"/>
      <c r="B125" s="161"/>
      <c r="C125" s="161"/>
      <c r="D125" s="161"/>
      <c r="E125" s="161"/>
      <c r="F125" s="161"/>
      <c r="G125" s="161"/>
      <c r="H125" s="161"/>
      <c r="I125" s="161"/>
      <c r="J125" s="161"/>
      <c r="K125" s="161"/>
      <c r="L125" s="161"/>
      <c r="M125" s="161"/>
      <c r="N125" s="161"/>
      <c r="O125" s="161"/>
      <c r="P125" s="161"/>
      <c r="Q125" s="161"/>
      <c r="R125" s="995"/>
      <c r="S125" s="161"/>
      <c r="T125" s="161"/>
      <c r="U125" s="822"/>
      <c r="V125" s="822"/>
      <c r="W125" s="822"/>
      <c r="X125" s="822"/>
      <c r="Y125" s="358"/>
      <c r="Z125" s="358"/>
      <c r="AA125" s="358"/>
      <c r="AB125" s="358"/>
      <c r="AC125" s="358"/>
      <c r="AD125" s="358"/>
      <c r="AE125" s="358"/>
      <c r="AF125" s="358"/>
      <c r="AG125" s="358"/>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c r="BH125" s="161"/>
      <c r="BI125" s="161"/>
      <c r="BJ125" s="161"/>
      <c r="BK125" s="161"/>
      <c r="BL125" s="161"/>
      <c r="BM125" s="161"/>
      <c r="BN125" s="161"/>
      <c r="BO125" s="161"/>
      <c r="BP125" s="161"/>
      <c r="BQ125" s="161"/>
      <c r="BR125" s="161"/>
      <c r="BS125" s="161"/>
      <c r="BT125" s="161"/>
      <c r="BU125" s="161"/>
      <c r="BV125" s="161"/>
      <c r="BW125" s="161"/>
      <c r="BX125" s="161"/>
      <c r="BY125" s="161"/>
      <c r="BZ125" s="161"/>
      <c r="CA125" s="161"/>
      <c r="CB125" s="161"/>
      <c r="CC125" s="161"/>
      <c r="CD125" s="161"/>
      <c r="CE125" s="161"/>
      <c r="CF125" s="161"/>
      <c r="CG125" s="161"/>
      <c r="CH125" s="161"/>
      <c r="CI125" s="161"/>
      <c r="CJ125" s="161"/>
      <c r="CK125" s="161"/>
      <c r="CL125" s="161"/>
      <c r="CM125" s="161"/>
      <c r="CN125" s="161"/>
      <c r="CO125" s="161"/>
      <c r="CP125" s="161"/>
      <c r="CQ125" s="161"/>
      <c r="CR125" s="161"/>
      <c r="CS125" s="161"/>
      <c r="CT125" s="161"/>
      <c r="CU125" s="161"/>
      <c r="CV125" s="161"/>
    </row>
    <row r="126" spans="1:100">
      <c r="A126" s="161"/>
      <c r="B126" s="161"/>
      <c r="C126" s="161"/>
      <c r="D126" s="161"/>
      <c r="E126" s="161"/>
      <c r="F126" s="161"/>
      <c r="G126" s="161"/>
      <c r="H126" s="161"/>
      <c r="I126" s="161"/>
      <c r="J126" s="161"/>
      <c r="K126" s="161"/>
      <c r="L126" s="161"/>
      <c r="M126" s="161"/>
      <c r="N126" s="161"/>
      <c r="O126" s="161"/>
      <c r="P126" s="161"/>
      <c r="Q126" s="161"/>
      <c r="R126" s="995"/>
      <c r="S126" s="161"/>
      <c r="T126" s="161"/>
      <c r="U126" s="822"/>
      <c r="V126" s="822"/>
      <c r="W126" s="822"/>
      <c r="X126" s="822"/>
      <c r="Y126" s="358"/>
      <c r="Z126" s="358"/>
      <c r="AA126" s="358"/>
      <c r="AB126" s="358"/>
      <c r="AC126" s="358"/>
      <c r="AD126" s="358"/>
      <c r="AE126" s="358"/>
      <c r="AF126" s="358"/>
      <c r="AG126" s="358"/>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c r="BH126" s="161"/>
      <c r="BI126" s="161"/>
      <c r="BJ126" s="161"/>
      <c r="BK126" s="161"/>
      <c r="BL126" s="161"/>
      <c r="BM126" s="161"/>
      <c r="BN126" s="161"/>
      <c r="BO126" s="161"/>
      <c r="BP126" s="161"/>
      <c r="BQ126" s="161"/>
      <c r="BR126" s="161"/>
      <c r="BS126" s="161"/>
      <c r="BT126" s="161"/>
      <c r="BU126" s="161"/>
      <c r="BV126" s="161"/>
      <c r="BW126" s="161"/>
      <c r="BX126" s="161"/>
      <c r="BY126" s="161"/>
      <c r="BZ126" s="161"/>
      <c r="CA126" s="161"/>
      <c r="CB126" s="161"/>
      <c r="CC126" s="161"/>
      <c r="CD126" s="161"/>
      <c r="CE126" s="161"/>
      <c r="CF126" s="161"/>
      <c r="CG126" s="161"/>
      <c r="CH126" s="161"/>
      <c r="CI126" s="161"/>
      <c r="CJ126" s="161"/>
      <c r="CK126" s="161"/>
      <c r="CL126" s="161"/>
      <c r="CM126" s="161"/>
      <c r="CN126" s="161"/>
      <c r="CO126" s="161"/>
      <c r="CP126" s="161"/>
      <c r="CQ126" s="161"/>
      <c r="CR126" s="161"/>
      <c r="CS126" s="161"/>
      <c r="CT126" s="161"/>
      <c r="CU126" s="161"/>
      <c r="CV126" s="161"/>
    </row>
    <row r="127" spans="1:100">
      <c r="A127" s="161"/>
      <c r="B127" s="161"/>
      <c r="C127" s="161"/>
      <c r="D127" s="161"/>
      <c r="E127" s="161"/>
      <c r="F127" s="161"/>
      <c r="G127" s="161"/>
      <c r="H127" s="161"/>
      <c r="I127" s="161"/>
      <c r="J127" s="161"/>
      <c r="K127" s="161"/>
      <c r="L127" s="161"/>
      <c r="M127" s="161"/>
      <c r="N127" s="161"/>
      <c r="O127" s="161"/>
      <c r="P127" s="161"/>
      <c r="Q127" s="161"/>
      <c r="R127" s="995"/>
      <c r="S127" s="161"/>
      <c r="T127" s="161"/>
      <c r="U127" s="822"/>
      <c r="V127" s="822"/>
      <c r="W127" s="822"/>
      <c r="X127" s="822"/>
      <c r="Y127" s="358"/>
      <c r="Z127" s="358"/>
      <c r="AA127" s="358"/>
      <c r="AB127" s="358"/>
      <c r="AC127" s="358"/>
      <c r="AD127" s="358"/>
      <c r="AE127" s="358"/>
      <c r="AF127" s="358"/>
      <c r="AG127" s="358"/>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c r="BL127" s="161"/>
      <c r="BM127" s="161"/>
      <c r="BN127" s="161"/>
      <c r="BO127" s="161"/>
      <c r="BP127" s="161"/>
      <c r="BQ127" s="161"/>
      <c r="BR127" s="161"/>
      <c r="BS127" s="161"/>
      <c r="BT127" s="161"/>
      <c r="BU127" s="161"/>
      <c r="BV127" s="161"/>
      <c r="BW127" s="161"/>
      <c r="BX127" s="161"/>
      <c r="BY127" s="161"/>
      <c r="BZ127" s="161"/>
      <c r="CA127" s="161"/>
      <c r="CB127" s="161"/>
      <c r="CC127" s="161"/>
      <c r="CD127" s="161"/>
      <c r="CE127" s="161"/>
      <c r="CF127" s="161"/>
      <c r="CG127" s="161"/>
      <c r="CH127" s="161"/>
      <c r="CI127" s="161"/>
      <c r="CJ127" s="161"/>
      <c r="CK127" s="161"/>
      <c r="CL127" s="161"/>
      <c r="CM127" s="161"/>
      <c r="CN127" s="161"/>
      <c r="CO127" s="161"/>
      <c r="CP127" s="161"/>
      <c r="CQ127" s="161"/>
      <c r="CR127" s="161"/>
      <c r="CS127" s="161"/>
      <c r="CT127" s="161"/>
      <c r="CU127" s="161"/>
      <c r="CV127" s="161"/>
    </row>
    <row r="128" spans="1:100">
      <c r="A128" s="161"/>
      <c r="B128" s="161"/>
      <c r="C128" s="161"/>
      <c r="D128" s="161"/>
      <c r="E128" s="161"/>
      <c r="F128" s="161"/>
      <c r="G128" s="161"/>
      <c r="H128" s="161"/>
      <c r="I128" s="161"/>
      <c r="J128" s="161"/>
      <c r="K128" s="161"/>
      <c r="L128" s="161"/>
      <c r="M128" s="161"/>
      <c r="N128" s="161"/>
      <c r="O128" s="161"/>
      <c r="P128" s="161"/>
      <c r="Q128" s="161"/>
      <c r="R128" s="995"/>
      <c r="S128" s="161"/>
      <c r="T128" s="161"/>
      <c r="U128" s="822"/>
      <c r="V128" s="822"/>
      <c r="W128" s="822"/>
      <c r="X128" s="822"/>
      <c r="Y128" s="358"/>
      <c r="Z128" s="358"/>
      <c r="AA128" s="358"/>
      <c r="AB128" s="358"/>
      <c r="AC128" s="358"/>
      <c r="AD128" s="358"/>
      <c r="AE128" s="358"/>
      <c r="AF128" s="358"/>
      <c r="AG128" s="358"/>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c r="BH128" s="161"/>
      <c r="BI128" s="161"/>
      <c r="BJ128" s="161"/>
      <c r="BK128" s="161"/>
      <c r="BL128" s="161"/>
      <c r="BM128" s="161"/>
      <c r="BN128" s="161"/>
      <c r="BO128" s="161"/>
      <c r="BP128" s="161"/>
      <c r="BQ128" s="161"/>
      <c r="BR128" s="161"/>
      <c r="BS128" s="161"/>
      <c r="BT128" s="161"/>
      <c r="BU128" s="161"/>
      <c r="BV128" s="161"/>
      <c r="BW128" s="161"/>
      <c r="BX128" s="161"/>
      <c r="BY128" s="161"/>
      <c r="BZ128" s="161"/>
      <c r="CA128" s="161"/>
      <c r="CB128" s="161"/>
      <c r="CC128" s="161"/>
      <c r="CD128" s="161"/>
      <c r="CE128" s="161"/>
      <c r="CF128" s="161"/>
      <c r="CG128" s="161"/>
      <c r="CH128" s="161"/>
      <c r="CI128" s="161"/>
      <c r="CJ128" s="161"/>
      <c r="CK128" s="161"/>
      <c r="CL128" s="161"/>
      <c r="CM128" s="161"/>
      <c r="CN128" s="161"/>
      <c r="CO128" s="161"/>
      <c r="CP128" s="161"/>
      <c r="CQ128" s="161"/>
      <c r="CR128" s="161"/>
      <c r="CS128" s="161"/>
      <c r="CT128" s="161"/>
      <c r="CU128" s="161"/>
      <c r="CV128" s="161"/>
    </row>
    <row r="129" spans="1:100">
      <c r="A129" s="161"/>
      <c r="B129" s="161"/>
      <c r="C129" s="161"/>
      <c r="D129" s="161"/>
      <c r="E129" s="161"/>
      <c r="F129" s="161"/>
      <c r="G129" s="161"/>
      <c r="H129" s="161"/>
      <c r="I129" s="161"/>
      <c r="J129" s="161"/>
      <c r="K129" s="161"/>
      <c r="L129" s="161"/>
      <c r="M129" s="161"/>
      <c r="N129" s="161"/>
      <c r="O129" s="161"/>
      <c r="P129" s="161"/>
      <c r="Q129" s="161"/>
      <c r="R129" s="995"/>
      <c r="S129" s="161"/>
      <c r="T129" s="161"/>
      <c r="U129" s="822"/>
      <c r="V129" s="822"/>
      <c r="W129" s="822"/>
      <c r="X129" s="822"/>
      <c r="Y129" s="358"/>
      <c r="Z129" s="358"/>
      <c r="AA129" s="358"/>
      <c r="AB129" s="358"/>
      <c r="AC129" s="358"/>
      <c r="AD129" s="358"/>
      <c r="AE129" s="358"/>
      <c r="AF129" s="358"/>
      <c r="AG129" s="358"/>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c r="CQ129" s="161"/>
      <c r="CR129" s="161"/>
      <c r="CS129" s="161"/>
      <c r="CT129" s="161"/>
      <c r="CU129" s="161"/>
      <c r="CV129" s="161"/>
    </row>
    <row r="130" spans="1:100">
      <c r="A130" s="161"/>
      <c r="B130" s="161"/>
      <c r="C130" s="161"/>
      <c r="D130" s="161"/>
      <c r="E130" s="161"/>
      <c r="F130" s="161"/>
      <c r="G130" s="161"/>
      <c r="H130" s="161"/>
      <c r="I130" s="161"/>
      <c r="J130" s="161"/>
      <c r="K130" s="161"/>
      <c r="L130" s="161"/>
      <c r="M130" s="161"/>
      <c r="N130" s="161"/>
      <c r="O130" s="161"/>
      <c r="P130" s="161"/>
      <c r="Q130" s="161"/>
      <c r="R130" s="995"/>
      <c r="S130" s="161"/>
      <c r="T130" s="161"/>
      <c r="U130" s="822"/>
      <c r="V130" s="822"/>
      <c r="W130" s="822"/>
      <c r="X130" s="822"/>
      <c r="Y130" s="358"/>
      <c r="Z130" s="358"/>
      <c r="AA130" s="358"/>
      <c r="AB130" s="358"/>
      <c r="AC130" s="358"/>
      <c r="AD130" s="358"/>
      <c r="AE130" s="358"/>
      <c r="AF130" s="358"/>
      <c r="AG130" s="358"/>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1"/>
      <c r="BZ130" s="161"/>
      <c r="CA130" s="161"/>
      <c r="CB130" s="161"/>
      <c r="CC130" s="161"/>
      <c r="CD130" s="161"/>
      <c r="CE130" s="161"/>
      <c r="CF130" s="161"/>
      <c r="CG130" s="161"/>
      <c r="CH130" s="161"/>
      <c r="CI130" s="161"/>
      <c r="CJ130" s="161"/>
      <c r="CK130" s="161"/>
      <c r="CL130" s="161"/>
      <c r="CM130" s="161"/>
      <c r="CN130" s="161"/>
      <c r="CO130" s="161"/>
      <c r="CP130" s="161"/>
      <c r="CQ130" s="161"/>
      <c r="CR130" s="161"/>
      <c r="CS130" s="161"/>
      <c r="CT130" s="161"/>
      <c r="CU130" s="161"/>
      <c r="CV130" s="161"/>
    </row>
    <row r="131" spans="1:100">
      <c r="A131" s="161"/>
      <c r="B131" s="161"/>
      <c r="C131" s="161"/>
      <c r="D131" s="161"/>
      <c r="E131" s="161"/>
      <c r="F131" s="161"/>
      <c r="G131" s="161"/>
      <c r="H131" s="161"/>
      <c r="I131" s="161"/>
      <c r="J131" s="161"/>
      <c r="K131" s="161"/>
      <c r="L131" s="161"/>
      <c r="M131" s="161"/>
      <c r="N131" s="161"/>
      <c r="O131" s="161"/>
      <c r="P131" s="161"/>
      <c r="Q131" s="161"/>
      <c r="R131" s="995"/>
      <c r="S131" s="161"/>
      <c r="T131" s="161"/>
      <c r="U131" s="822"/>
      <c r="V131" s="822"/>
      <c r="W131" s="822"/>
      <c r="X131" s="822"/>
      <c r="Y131" s="358"/>
      <c r="Z131" s="358"/>
      <c r="AA131" s="358"/>
      <c r="AB131" s="358"/>
      <c r="AC131" s="358"/>
      <c r="AD131" s="358"/>
      <c r="AE131" s="358"/>
      <c r="AF131" s="358"/>
      <c r="AG131" s="358"/>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161"/>
      <c r="CF131" s="161"/>
      <c r="CG131" s="161"/>
      <c r="CH131" s="161"/>
      <c r="CI131" s="161"/>
      <c r="CJ131" s="161"/>
      <c r="CK131" s="161"/>
      <c r="CL131" s="161"/>
      <c r="CM131" s="161"/>
      <c r="CN131" s="161"/>
      <c r="CO131" s="161"/>
      <c r="CP131" s="161"/>
      <c r="CQ131" s="161"/>
      <c r="CR131" s="161"/>
      <c r="CS131" s="161"/>
      <c r="CT131" s="161"/>
      <c r="CU131" s="161"/>
      <c r="CV131" s="161"/>
    </row>
    <row r="132" spans="1:100">
      <c r="A132" s="161"/>
      <c r="B132" s="161"/>
      <c r="C132" s="161"/>
      <c r="D132" s="161"/>
      <c r="E132" s="161"/>
      <c r="F132" s="161"/>
      <c r="G132" s="161"/>
      <c r="H132" s="161"/>
      <c r="I132" s="161"/>
      <c r="J132" s="161"/>
      <c r="K132" s="161"/>
      <c r="L132" s="161"/>
      <c r="M132" s="161"/>
      <c r="N132" s="161"/>
      <c r="O132" s="161"/>
      <c r="P132" s="161"/>
      <c r="Q132" s="161"/>
      <c r="R132" s="995"/>
      <c r="S132" s="161"/>
      <c r="T132" s="161"/>
      <c r="U132" s="822"/>
      <c r="V132" s="822"/>
      <c r="W132" s="822"/>
      <c r="X132" s="822"/>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c r="BE132" s="161"/>
      <c r="BF132" s="161"/>
      <c r="BG132" s="161"/>
      <c r="BH132" s="161"/>
      <c r="BI132" s="161"/>
      <c r="BJ132" s="161"/>
      <c r="BK132" s="161"/>
      <c r="BL132" s="161"/>
      <c r="BM132" s="161"/>
      <c r="BN132" s="161"/>
      <c r="BO132" s="161"/>
      <c r="BP132" s="161"/>
      <c r="BQ132" s="161"/>
      <c r="BR132" s="161"/>
      <c r="BS132" s="161"/>
      <c r="BT132" s="161"/>
      <c r="BU132" s="161"/>
      <c r="BV132" s="161"/>
      <c r="BW132" s="161"/>
      <c r="BX132" s="161"/>
      <c r="BY132" s="161"/>
      <c r="BZ132" s="161"/>
      <c r="CA132" s="161"/>
      <c r="CB132" s="161"/>
      <c r="CC132" s="161"/>
      <c r="CD132" s="161"/>
      <c r="CE132" s="161"/>
      <c r="CF132" s="161"/>
      <c r="CG132" s="161"/>
      <c r="CH132" s="161"/>
      <c r="CI132" s="161"/>
      <c r="CJ132" s="161"/>
      <c r="CK132" s="161"/>
      <c r="CL132" s="161"/>
      <c r="CM132" s="161"/>
      <c r="CN132" s="161"/>
      <c r="CO132" s="161"/>
      <c r="CP132" s="161"/>
      <c r="CQ132" s="161"/>
      <c r="CR132" s="161"/>
      <c r="CS132" s="161"/>
      <c r="CT132" s="161"/>
      <c r="CU132" s="161"/>
      <c r="CV132" s="161"/>
    </row>
    <row r="133" spans="1:100">
      <c r="A133" s="161"/>
      <c r="B133" s="161"/>
      <c r="C133" s="161"/>
      <c r="D133" s="161"/>
      <c r="E133" s="161"/>
      <c r="F133" s="161"/>
      <c r="G133" s="161"/>
      <c r="H133" s="161"/>
      <c r="I133" s="161"/>
      <c r="J133" s="161"/>
      <c r="K133" s="161"/>
      <c r="L133" s="161"/>
      <c r="M133" s="161"/>
      <c r="N133" s="161"/>
      <c r="O133" s="161"/>
      <c r="P133" s="161"/>
      <c r="Q133" s="161"/>
      <c r="R133" s="995"/>
      <c r="S133" s="161"/>
      <c r="T133" s="161"/>
      <c r="U133" s="822"/>
      <c r="V133" s="822"/>
      <c r="W133" s="822"/>
      <c r="X133" s="822"/>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c r="AZ133" s="161"/>
      <c r="BA133" s="161"/>
      <c r="BB133" s="161"/>
      <c r="BC133" s="161"/>
      <c r="BD133" s="161"/>
      <c r="BE133" s="161"/>
      <c r="BF133" s="161"/>
      <c r="BG133" s="161"/>
      <c r="BH133" s="161"/>
      <c r="BI133" s="161"/>
      <c r="BJ133" s="161"/>
      <c r="BK133" s="161"/>
      <c r="BL133" s="161"/>
      <c r="BM133" s="161"/>
      <c r="BN133" s="161"/>
      <c r="BO133" s="161"/>
      <c r="BP133" s="161"/>
      <c r="BQ133" s="161"/>
      <c r="BR133" s="161"/>
      <c r="BS133" s="161"/>
      <c r="BT133" s="161"/>
      <c r="BU133" s="161"/>
      <c r="BV133" s="161"/>
      <c r="BW133" s="161"/>
      <c r="BX133" s="161"/>
      <c r="BY133" s="161"/>
      <c r="BZ133" s="161"/>
      <c r="CA133" s="161"/>
      <c r="CB133" s="161"/>
      <c r="CC133" s="161"/>
      <c r="CD133" s="161"/>
      <c r="CE133" s="161"/>
      <c r="CF133" s="161"/>
      <c r="CG133" s="161"/>
      <c r="CH133" s="161"/>
      <c r="CI133" s="161"/>
      <c r="CJ133" s="161"/>
      <c r="CK133" s="161"/>
      <c r="CL133" s="161"/>
      <c r="CM133" s="161"/>
      <c r="CN133" s="161"/>
      <c r="CO133" s="161"/>
      <c r="CP133" s="161"/>
      <c r="CQ133" s="161"/>
      <c r="CR133" s="161"/>
      <c r="CS133" s="161"/>
      <c r="CT133" s="161"/>
      <c r="CU133" s="161"/>
      <c r="CV133" s="161"/>
    </row>
    <row r="134" spans="1:100">
      <c r="A134" s="161"/>
      <c r="B134" s="161"/>
      <c r="C134" s="161"/>
      <c r="D134" s="161"/>
      <c r="E134" s="161"/>
      <c r="F134" s="161"/>
      <c r="G134" s="161"/>
      <c r="H134" s="161"/>
      <c r="I134" s="161"/>
      <c r="J134" s="161"/>
      <c r="K134" s="161"/>
      <c r="L134" s="161"/>
      <c r="M134" s="161"/>
      <c r="N134" s="161"/>
      <c r="O134" s="161"/>
      <c r="P134" s="161"/>
      <c r="Q134" s="161"/>
      <c r="R134" s="995"/>
      <c r="S134" s="161"/>
      <c r="T134" s="161"/>
      <c r="U134" s="822"/>
      <c r="V134" s="822"/>
      <c r="W134" s="822"/>
      <c r="X134" s="822"/>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c r="BH134" s="161"/>
      <c r="BI134" s="161"/>
      <c r="BJ134" s="161"/>
      <c r="BK134" s="161"/>
      <c r="BL134" s="161"/>
      <c r="BM134" s="161"/>
      <c r="BN134" s="161"/>
      <c r="BO134" s="161"/>
      <c r="BP134" s="161"/>
      <c r="BQ134" s="161"/>
      <c r="BR134" s="161"/>
      <c r="BS134" s="161"/>
      <c r="BT134" s="161"/>
      <c r="BU134" s="161"/>
      <c r="BV134" s="161"/>
      <c r="BW134" s="161"/>
      <c r="BX134" s="161"/>
      <c r="BY134" s="161"/>
      <c r="BZ134" s="161"/>
      <c r="CA134" s="161"/>
      <c r="CB134" s="161"/>
      <c r="CC134" s="161"/>
      <c r="CD134" s="161"/>
      <c r="CE134" s="161"/>
      <c r="CF134" s="161"/>
      <c r="CG134" s="161"/>
      <c r="CH134" s="161"/>
      <c r="CI134" s="161"/>
      <c r="CJ134" s="161"/>
      <c r="CK134" s="161"/>
      <c r="CL134" s="161"/>
      <c r="CM134" s="161"/>
      <c r="CN134" s="161"/>
      <c r="CO134" s="161"/>
      <c r="CP134" s="161"/>
      <c r="CQ134" s="161"/>
      <c r="CR134" s="161"/>
      <c r="CS134" s="161"/>
      <c r="CT134" s="161"/>
      <c r="CU134" s="161"/>
      <c r="CV134" s="161"/>
    </row>
    <row r="135" spans="1:100">
      <c r="A135" s="161"/>
      <c r="B135" s="161"/>
      <c r="C135" s="161"/>
      <c r="D135" s="161"/>
      <c r="E135" s="161"/>
      <c r="F135" s="161"/>
      <c r="G135" s="161"/>
      <c r="H135" s="161"/>
      <c r="I135" s="161"/>
      <c r="J135" s="161"/>
      <c r="K135" s="161"/>
      <c r="L135" s="161"/>
      <c r="M135" s="161"/>
      <c r="N135" s="161"/>
      <c r="O135" s="161"/>
      <c r="P135" s="161"/>
      <c r="Q135" s="161"/>
      <c r="R135" s="995"/>
      <c r="S135" s="161"/>
      <c r="T135" s="161"/>
      <c r="U135" s="822"/>
      <c r="V135" s="822"/>
      <c r="W135" s="822"/>
      <c r="X135" s="822"/>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c r="BE135" s="161"/>
      <c r="BF135" s="161"/>
      <c r="BG135" s="161"/>
      <c r="BH135" s="161"/>
      <c r="BI135" s="161"/>
      <c r="BJ135" s="161"/>
      <c r="BK135" s="161"/>
      <c r="BL135" s="161"/>
      <c r="BM135" s="161"/>
      <c r="BN135" s="161"/>
      <c r="BO135" s="161"/>
      <c r="BP135" s="161"/>
      <c r="BQ135" s="161"/>
      <c r="BR135" s="161"/>
      <c r="BS135" s="161"/>
      <c r="BT135" s="161"/>
      <c r="BU135" s="161"/>
      <c r="BV135" s="161"/>
      <c r="BW135" s="161"/>
      <c r="BX135" s="161"/>
      <c r="BY135" s="161"/>
      <c r="BZ135" s="161"/>
      <c r="CA135" s="161"/>
      <c r="CB135" s="161"/>
      <c r="CC135" s="161"/>
      <c r="CD135" s="161"/>
      <c r="CE135" s="161"/>
      <c r="CF135" s="161"/>
      <c r="CG135" s="161"/>
      <c r="CH135" s="161"/>
      <c r="CI135" s="161"/>
      <c r="CJ135" s="161"/>
      <c r="CK135" s="161"/>
      <c r="CL135" s="161"/>
      <c r="CM135" s="161"/>
      <c r="CN135" s="161"/>
      <c r="CO135" s="161"/>
      <c r="CP135" s="161"/>
      <c r="CQ135" s="161"/>
      <c r="CR135" s="161"/>
      <c r="CS135" s="161"/>
      <c r="CT135" s="161"/>
      <c r="CU135" s="161"/>
      <c r="CV135" s="161"/>
    </row>
    <row r="136" spans="1:100">
      <c r="A136" s="161"/>
      <c r="B136" s="161"/>
      <c r="C136" s="161"/>
      <c r="D136" s="161"/>
      <c r="E136" s="161"/>
      <c r="F136" s="161"/>
      <c r="G136" s="161"/>
      <c r="H136" s="161"/>
      <c r="I136" s="161"/>
      <c r="J136" s="161"/>
      <c r="K136" s="161"/>
      <c r="L136" s="161"/>
      <c r="M136" s="161"/>
      <c r="N136" s="161"/>
      <c r="O136" s="161"/>
      <c r="P136" s="161"/>
      <c r="Q136" s="161"/>
      <c r="R136" s="995"/>
      <c r="S136" s="161"/>
      <c r="T136" s="161"/>
      <c r="U136" s="822"/>
      <c r="V136" s="822"/>
      <c r="W136" s="822"/>
      <c r="X136" s="822"/>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c r="BH136" s="161"/>
      <c r="BI136" s="161"/>
      <c r="BJ136" s="161"/>
      <c r="BK136" s="161"/>
      <c r="BL136" s="161"/>
      <c r="BM136" s="161"/>
      <c r="BN136" s="161"/>
      <c r="BO136" s="161"/>
      <c r="BP136" s="161"/>
      <c r="BQ136" s="161"/>
      <c r="BR136" s="161"/>
      <c r="BS136" s="161"/>
      <c r="BT136" s="161"/>
      <c r="BU136" s="161"/>
      <c r="BV136" s="161"/>
      <c r="BW136" s="161"/>
      <c r="BX136" s="161"/>
      <c r="BY136" s="161"/>
      <c r="BZ136" s="161"/>
      <c r="CA136" s="161"/>
      <c r="CB136" s="161"/>
      <c r="CC136" s="161"/>
      <c r="CD136" s="161"/>
      <c r="CE136" s="161"/>
      <c r="CF136" s="161"/>
      <c r="CG136" s="161"/>
      <c r="CH136" s="161"/>
      <c r="CI136" s="161"/>
      <c r="CJ136" s="161"/>
      <c r="CK136" s="161"/>
      <c r="CL136" s="161"/>
      <c r="CM136" s="161"/>
      <c r="CN136" s="161"/>
      <c r="CO136" s="161"/>
      <c r="CP136" s="161"/>
      <c r="CQ136" s="161"/>
      <c r="CR136" s="161"/>
      <c r="CS136" s="161"/>
      <c r="CT136" s="161"/>
      <c r="CU136" s="161"/>
      <c r="CV136" s="161"/>
    </row>
    <row r="137" spans="1:100">
      <c r="A137" s="161"/>
      <c r="B137" s="161"/>
      <c r="C137" s="161"/>
      <c r="D137" s="161"/>
      <c r="E137" s="161"/>
      <c r="F137" s="161"/>
      <c r="G137" s="161"/>
      <c r="H137" s="161"/>
      <c r="I137" s="161"/>
      <c r="J137" s="161"/>
      <c r="K137" s="161"/>
      <c r="L137" s="161"/>
      <c r="M137" s="161"/>
      <c r="N137" s="161"/>
      <c r="O137" s="161"/>
      <c r="P137" s="161"/>
      <c r="Q137" s="161"/>
      <c r="R137" s="995"/>
      <c r="S137" s="161"/>
      <c r="T137" s="161"/>
      <c r="U137" s="822"/>
      <c r="V137" s="822"/>
      <c r="W137" s="822"/>
      <c r="X137" s="822"/>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c r="BE137" s="161"/>
      <c r="BF137" s="161"/>
      <c r="BG137" s="161"/>
      <c r="BH137" s="161"/>
      <c r="BI137" s="161"/>
      <c r="BJ137" s="161"/>
      <c r="BK137" s="161"/>
      <c r="BL137" s="161"/>
      <c r="BM137" s="161"/>
      <c r="BN137" s="161"/>
      <c r="BO137" s="161"/>
      <c r="BP137" s="161"/>
      <c r="BQ137" s="161"/>
      <c r="BR137" s="161"/>
      <c r="BS137" s="161"/>
      <c r="BT137" s="161"/>
      <c r="BU137" s="161"/>
      <c r="BV137" s="161"/>
      <c r="BW137" s="161"/>
      <c r="BX137" s="161"/>
      <c r="BY137" s="161"/>
      <c r="BZ137" s="161"/>
      <c r="CA137" s="161"/>
      <c r="CB137" s="161"/>
      <c r="CC137" s="161"/>
      <c r="CD137" s="161"/>
      <c r="CE137" s="161"/>
      <c r="CF137" s="161"/>
      <c r="CG137" s="161"/>
      <c r="CH137" s="161"/>
      <c r="CI137" s="161"/>
      <c r="CJ137" s="161"/>
      <c r="CK137" s="161"/>
      <c r="CL137" s="161"/>
      <c r="CM137" s="161"/>
      <c r="CN137" s="161"/>
      <c r="CO137" s="161"/>
      <c r="CP137" s="161"/>
      <c r="CQ137" s="161"/>
      <c r="CR137" s="161"/>
      <c r="CS137" s="161"/>
      <c r="CT137" s="161"/>
      <c r="CU137" s="161"/>
      <c r="CV137" s="161"/>
    </row>
    <row r="138" spans="1:100">
      <c r="A138" s="161"/>
      <c r="B138" s="161"/>
      <c r="C138" s="161"/>
      <c r="D138" s="161"/>
      <c r="E138" s="161"/>
      <c r="F138" s="161"/>
      <c r="G138" s="161"/>
      <c r="H138" s="161"/>
      <c r="I138" s="161"/>
      <c r="J138" s="161"/>
      <c r="K138" s="161"/>
      <c r="L138" s="161"/>
      <c r="M138" s="161"/>
      <c r="N138" s="161"/>
      <c r="O138" s="161"/>
      <c r="P138" s="161"/>
      <c r="Q138" s="161"/>
      <c r="R138" s="995"/>
      <c r="S138" s="161"/>
      <c r="T138" s="161"/>
      <c r="U138" s="822"/>
      <c r="V138" s="822"/>
      <c r="W138" s="822"/>
      <c r="X138" s="822"/>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c r="BE138" s="161"/>
      <c r="BF138" s="161"/>
      <c r="BG138" s="161"/>
      <c r="BH138" s="161"/>
      <c r="BI138" s="161"/>
      <c r="BJ138" s="161"/>
      <c r="BK138" s="161"/>
      <c r="BL138" s="161"/>
      <c r="BM138" s="161"/>
      <c r="BN138" s="161"/>
      <c r="BO138" s="161"/>
      <c r="BP138" s="161"/>
      <c r="BQ138" s="161"/>
      <c r="BR138" s="161"/>
      <c r="BS138" s="161"/>
      <c r="BT138" s="161"/>
      <c r="BU138" s="161"/>
      <c r="BV138" s="161"/>
      <c r="BW138" s="161"/>
      <c r="BX138" s="161"/>
      <c r="BY138" s="161"/>
      <c r="BZ138" s="161"/>
      <c r="CA138" s="161"/>
      <c r="CB138" s="161"/>
      <c r="CC138" s="161"/>
      <c r="CD138" s="161"/>
      <c r="CE138" s="161"/>
      <c r="CF138" s="161"/>
      <c r="CG138" s="161"/>
      <c r="CH138" s="161"/>
      <c r="CI138" s="161"/>
      <c r="CJ138" s="161"/>
      <c r="CK138" s="161"/>
      <c r="CL138" s="161"/>
      <c r="CM138" s="161"/>
      <c r="CN138" s="161"/>
      <c r="CO138" s="161"/>
      <c r="CP138" s="161"/>
      <c r="CQ138" s="161"/>
      <c r="CR138" s="161"/>
      <c r="CS138" s="161"/>
      <c r="CT138" s="161"/>
      <c r="CU138" s="161"/>
      <c r="CV138" s="161"/>
    </row>
    <row r="139" spans="1:100">
      <c r="A139" s="161"/>
      <c r="B139" s="161"/>
      <c r="C139" s="161"/>
      <c r="D139" s="161"/>
      <c r="E139" s="161"/>
      <c r="F139" s="161"/>
      <c r="G139" s="161"/>
      <c r="H139" s="161"/>
      <c r="I139" s="161"/>
      <c r="J139" s="161"/>
      <c r="K139" s="161"/>
      <c r="L139" s="161"/>
      <c r="M139" s="161"/>
      <c r="N139" s="161"/>
      <c r="O139" s="161"/>
      <c r="P139" s="161"/>
      <c r="Q139" s="161"/>
      <c r="R139" s="995"/>
      <c r="S139" s="161"/>
      <c r="T139" s="161"/>
      <c r="U139" s="822"/>
      <c r="V139" s="822"/>
      <c r="W139" s="822"/>
      <c r="X139" s="822"/>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c r="BE139" s="161"/>
      <c r="BF139" s="161"/>
      <c r="BG139" s="161"/>
      <c r="BH139" s="161"/>
      <c r="BI139" s="161"/>
      <c r="BJ139" s="161"/>
      <c r="BK139" s="161"/>
      <c r="BL139" s="161"/>
      <c r="BM139" s="161"/>
      <c r="BN139" s="161"/>
      <c r="BO139" s="161"/>
      <c r="BP139" s="161"/>
      <c r="BQ139" s="161"/>
      <c r="BR139" s="161"/>
      <c r="BS139" s="161"/>
      <c r="BT139" s="161"/>
      <c r="BU139" s="161"/>
      <c r="BV139" s="161"/>
      <c r="BW139" s="161"/>
      <c r="BX139" s="161"/>
      <c r="BY139" s="161"/>
      <c r="BZ139" s="161"/>
      <c r="CA139" s="161"/>
      <c r="CB139" s="161"/>
      <c r="CC139" s="161"/>
      <c r="CD139" s="161"/>
      <c r="CE139" s="161"/>
      <c r="CF139" s="161"/>
      <c r="CG139" s="161"/>
      <c r="CH139" s="161"/>
      <c r="CI139" s="161"/>
      <c r="CJ139" s="161"/>
      <c r="CK139" s="161"/>
      <c r="CL139" s="161"/>
      <c r="CM139" s="161"/>
      <c r="CN139" s="161"/>
      <c r="CO139" s="161"/>
      <c r="CP139" s="161"/>
      <c r="CQ139" s="161"/>
      <c r="CR139" s="161"/>
      <c r="CS139" s="161"/>
      <c r="CT139" s="161"/>
      <c r="CU139" s="161"/>
      <c r="CV139" s="161"/>
    </row>
    <row r="140" spans="1:100">
      <c r="A140" s="161"/>
      <c r="B140" s="161"/>
      <c r="C140" s="161"/>
      <c r="D140" s="161"/>
      <c r="E140" s="161"/>
      <c r="F140" s="161"/>
      <c r="G140" s="161"/>
      <c r="H140" s="161"/>
      <c r="I140" s="161"/>
      <c r="J140" s="161"/>
      <c r="K140" s="161"/>
      <c r="L140" s="161"/>
      <c r="M140" s="161"/>
      <c r="N140" s="161"/>
      <c r="O140" s="161"/>
      <c r="P140" s="161"/>
      <c r="Q140" s="161"/>
      <c r="R140" s="995"/>
      <c r="S140" s="161"/>
      <c r="T140" s="161"/>
      <c r="U140" s="822"/>
      <c r="V140" s="822"/>
      <c r="W140" s="822"/>
      <c r="X140" s="822"/>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c r="AW140" s="161"/>
      <c r="AX140" s="161"/>
      <c r="AY140" s="161"/>
      <c r="AZ140" s="161"/>
      <c r="BA140" s="161"/>
      <c r="BB140" s="161"/>
      <c r="BC140" s="161"/>
      <c r="BD140" s="161"/>
      <c r="BE140" s="161"/>
      <c r="BF140" s="161"/>
      <c r="BG140" s="161"/>
      <c r="BH140" s="161"/>
      <c r="BI140" s="161"/>
      <c r="BJ140" s="161"/>
      <c r="BK140" s="161"/>
      <c r="BL140" s="161"/>
      <c r="BM140" s="161"/>
      <c r="BN140" s="161"/>
      <c r="BO140" s="161"/>
      <c r="BP140" s="161"/>
      <c r="BQ140" s="161"/>
      <c r="BR140" s="161"/>
      <c r="BS140" s="161"/>
      <c r="BT140" s="161"/>
      <c r="BU140" s="161"/>
      <c r="BV140" s="161"/>
      <c r="BW140" s="161"/>
      <c r="BX140" s="161"/>
      <c r="BY140" s="161"/>
      <c r="BZ140" s="161"/>
      <c r="CA140" s="161"/>
      <c r="CB140" s="161"/>
      <c r="CC140" s="161"/>
      <c r="CD140" s="161"/>
      <c r="CE140" s="161"/>
      <c r="CF140" s="161"/>
      <c r="CG140" s="161"/>
      <c r="CH140" s="161"/>
      <c r="CI140" s="161"/>
      <c r="CJ140" s="161"/>
      <c r="CK140" s="161"/>
      <c r="CL140" s="161"/>
      <c r="CM140" s="161"/>
      <c r="CN140" s="161"/>
      <c r="CO140" s="161"/>
      <c r="CP140" s="161"/>
      <c r="CQ140" s="161"/>
      <c r="CR140" s="161"/>
      <c r="CS140" s="161"/>
      <c r="CT140" s="161"/>
      <c r="CU140" s="161"/>
      <c r="CV140" s="161"/>
    </row>
    <row r="141" spans="1:100">
      <c r="A141" s="161"/>
      <c r="B141" s="161"/>
      <c r="C141" s="161"/>
      <c r="D141" s="161"/>
      <c r="E141" s="161"/>
      <c r="F141" s="161"/>
      <c r="G141" s="161"/>
      <c r="H141" s="161"/>
      <c r="I141" s="161"/>
      <c r="J141" s="161"/>
      <c r="K141" s="161"/>
      <c r="L141" s="161"/>
      <c r="M141" s="161"/>
      <c r="N141" s="161"/>
      <c r="O141" s="161"/>
      <c r="P141" s="161"/>
      <c r="Q141" s="161"/>
      <c r="R141" s="995"/>
      <c r="S141" s="161"/>
      <c r="T141" s="161"/>
      <c r="U141" s="822"/>
      <c r="V141" s="822"/>
      <c r="W141" s="822"/>
      <c r="X141" s="822"/>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c r="BE141" s="161"/>
      <c r="BF141" s="161"/>
      <c r="BG141" s="161"/>
      <c r="BH141" s="161"/>
      <c r="BI141" s="161"/>
      <c r="BJ141" s="161"/>
      <c r="BK141" s="161"/>
      <c r="BL141" s="161"/>
      <c r="BM141" s="161"/>
      <c r="BN141" s="161"/>
      <c r="BO141" s="161"/>
      <c r="BP141" s="161"/>
      <c r="BQ141" s="161"/>
      <c r="BR141" s="161"/>
      <c r="BS141" s="161"/>
      <c r="BT141" s="161"/>
      <c r="BU141" s="161"/>
      <c r="BV141" s="161"/>
      <c r="BW141" s="161"/>
      <c r="BX141" s="161"/>
      <c r="BY141" s="161"/>
      <c r="BZ141" s="161"/>
      <c r="CA141" s="161"/>
      <c r="CB141" s="161"/>
      <c r="CC141" s="161"/>
      <c r="CD141" s="161"/>
      <c r="CE141" s="161"/>
      <c r="CF141" s="161"/>
      <c r="CG141" s="161"/>
      <c r="CH141" s="161"/>
      <c r="CI141" s="161"/>
      <c r="CJ141" s="161"/>
      <c r="CK141" s="161"/>
      <c r="CL141" s="161"/>
      <c r="CM141" s="161"/>
      <c r="CN141" s="161"/>
      <c r="CO141" s="161"/>
      <c r="CP141" s="161"/>
      <c r="CQ141" s="161"/>
      <c r="CR141" s="161"/>
      <c r="CS141" s="161"/>
      <c r="CT141" s="161"/>
      <c r="CU141" s="161"/>
      <c r="CV141" s="161"/>
    </row>
    <row r="142" spans="1:100">
      <c r="A142" s="161"/>
      <c r="B142" s="161"/>
      <c r="C142" s="161"/>
      <c r="D142" s="161"/>
      <c r="E142" s="161"/>
      <c r="F142" s="161"/>
      <c r="G142" s="161"/>
      <c r="H142" s="161"/>
      <c r="I142" s="161"/>
      <c r="J142" s="161"/>
      <c r="K142" s="161"/>
      <c r="L142" s="161"/>
      <c r="M142" s="161"/>
      <c r="N142" s="161"/>
      <c r="O142" s="161"/>
      <c r="P142" s="161"/>
      <c r="Q142" s="161"/>
      <c r="R142" s="995"/>
      <c r="S142" s="161"/>
      <c r="T142" s="161"/>
      <c r="U142" s="822"/>
      <c r="V142" s="822"/>
      <c r="W142" s="822"/>
      <c r="X142" s="822"/>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61"/>
      <c r="BK142" s="161"/>
      <c r="BL142" s="161"/>
      <c r="BM142" s="161"/>
      <c r="BN142" s="161"/>
      <c r="BO142" s="161"/>
      <c r="BP142" s="161"/>
      <c r="BQ142" s="161"/>
      <c r="BR142" s="161"/>
      <c r="BS142" s="161"/>
      <c r="BT142" s="161"/>
      <c r="BU142" s="161"/>
      <c r="BV142" s="161"/>
      <c r="BW142" s="161"/>
      <c r="BX142" s="161"/>
      <c r="BY142" s="161"/>
      <c r="BZ142" s="161"/>
      <c r="CA142" s="161"/>
      <c r="CB142" s="161"/>
      <c r="CC142" s="161"/>
      <c r="CD142" s="161"/>
      <c r="CE142" s="161"/>
      <c r="CF142" s="161"/>
      <c r="CG142" s="161"/>
      <c r="CH142" s="161"/>
      <c r="CI142" s="161"/>
      <c r="CJ142" s="161"/>
      <c r="CK142" s="161"/>
      <c r="CL142" s="161"/>
      <c r="CM142" s="161"/>
      <c r="CN142" s="161"/>
      <c r="CO142" s="161"/>
      <c r="CP142" s="161"/>
      <c r="CQ142" s="161"/>
      <c r="CR142" s="161"/>
      <c r="CS142" s="161"/>
      <c r="CT142" s="161"/>
      <c r="CU142" s="161"/>
      <c r="CV142" s="161"/>
    </row>
    <row r="143" spans="1:100">
      <c r="A143" s="161"/>
      <c r="B143" s="161"/>
      <c r="C143" s="161"/>
      <c r="D143" s="161"/>
      <c r="E143" s="161"/>
      <c r="F143" s="161"/>
      <c r="G143" s="161"/>
      <c r="H143" s="161"/>
      <c r="I143" s="161"/>
      <c r="J143" s="161"/>
      <c r="K143" s="161"/>
      <c r="L143" s="161"/>
      <c r="M143" s="161"/>
      <c r="N143" s="161"/>
      <c r="O143" s="161"/>
      <c r="P143" s="161"/>
      <c r="Q143" s="161"/>
      <c r="R143" s="995"/>
      <c r="S143" s="161"/>
      <c r="T143" s="161"/>
      <c r="U143" s="822"/>
      <c r="V143" s="822"/>
      <c r="W143" s="822"/>
      <c r="X143" s="822"/>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c r="BE143" s="161"/>
      <c r="BF143" s="161"/>
      <c r="BG143" s="161"/>
      <c r="BH143" s="161"/>
      <c r="BI143" s="161"/>
      <c r="BJ143" s="161"/>
      <c r="BK143" s="161"/>
      <c r="BL143" s="161"/>
      <c r="BM143" s="161"/>
      <c r="BN143" s="161"/>
      <c r="BO143" s="161"/>
      <c r="BP143" s="161"/>
      <c r="BQ143" s="161"/>
      <c r="BR143" s="161"/>
      <c r="BS143" s="161"/>
      <c r="BT143" s="161"/>
      <c r="BU143" s="161"/>
      <c r="BV143" s="161"/>
      <c r="BW143" s="161"/>
      <c r="BX143" s="161"/>
      <c r="BY143" s="161"/>
      <c r="BZ143" s="161"/>
      <c r="CA143" s="161"/>
      <c r="CB143" s="161"/>
      <c r="CC143" s="161"/>
      <c r="CD143" s="161"/>
      <c r="CE143" s="161"/>
      <c r="CF143" s="161"/>
      <c r="CG143" s="161"/>
      <c r="CH143" s="161"/>
      <c r="CI143" s="161"/>
      <c r="CJ143" s="161"/>
      <c r="CK143" s="161"/>
      <c r="CL143" s="161"/>
      <c r="CM143" s="161"/>
      <c r="CN143" s="161"/>
      <c r="CO143" s="161"/>
      <c r="CP143" s="161"/>
      <c r="CQ143" s="161"/>
      <c r="CR143" s="161"/>
      <c r="CS143" s="161"/>
      <c r="CT143" s="161"/>
      <c r="CU143" s="161"/>
      <c r="CV143" s="161"/>
    </row>
    <row r="144" spans="1:100">
      <c r="A144" s="161"/>
      <c r="B144" s="161"/>
      <c r="C144" s="161"/>
      <c r="D144" s="161"/>
      <c r="E144" s="161"/>
      <c r="F144" s="161"/>
      <c r="G144" s="161"/>
      <c r="H144" s="161"/>
      <c r="I144" s="161"/>
      <c r="J144" s="161"/>
      <c r="K144" s="161"/>
      <c r="L144" s="161"/>
      <c r="M144" s="161"/>
      <c r="N144" s="161"/>
      <c r="O144" s="161"/>
      <c r="P144" s="161"/>
      <c r="Q144" s="161"/>
      <c r="R144" s="995"/>
      <c r="S144" s="161"/>
      <c r="T144" s="161"/>
      <c r="U144" s="822"/>
      <c r="V144" s="822"/>
      <c r="W144" s="822"/>
      <c r="X144" s="822"/>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BM144" s="161"/>
      <c r="BN144" s="161"/>
      <c r="BO144" s="161"/>
      <c r="BP144" s="161"/>
      <c r="BQ144" s="161"/>
      <c r="BR144" s="161"/>
      <c r="BS144" s="161"/>
      <c r="BT144" s="161"/>
      <c r="BU144" s="161"/>
      <c r="BV144" s="161"/>
      <c r="BW144" s="161"/>
      <c r="BX144" s="161"/>
      <c r="BY144" s="161"/>
      <c r="BZ144" s="161"/>
      <c r="CA144" s="161"/>
      <c r="CB144" s="161"/>
      <c r="CC144" s="161"/>
      <c r="CD144" s="161"/>
      <c r="CE144" s="161"/>
      <c r="CF144" s="161"/>
      <c r="CG144" s="161"/>
      <c r="CH144" s="161"/>
      <c r="CI144" s="161"/>
      <c r="CJ144" s="161"/>
      <c r="CK144" s="161"/>
      <c r="CL144" s="161"/>
      <c r="CM144" s="161"/>
      <c r="CN144" s="161"/>
      <c r="CO144" s="161"/>
      <c r="CP144" s="161"/>
      <c r="CQ144" s="161"/>
      <c r="CR144" s="161"/>
      <c r="CS144" s="161"/>
      <c r="CT144" s="161"/>
      <c r="CU144" s="161"/>
      <c r="CV144" s="161"/>
    </row>
    <row r="145" spans="1:100">
      <c r="A145" s="161"/>
      <c r="B145" s="161"/>
      <c r="C145" s="161"/>
      <c r="D145" s="161"/>
      <c r="E145" s="161"/>
      <c r="F145" s="161"/>
      <c r="G145" s="161"/>
      <c r="H145" s="161"/>
      <c r="I145" s="161"/>
      <c r="J145" s="161"/>
      <c r="K145" s="161"/>
      <c r="L145" s="161"/>
      <c r="M145" s="161"/>
      <c r="N145" s="161"/>
      <c r="O145" s="161"/>
      <c r="P145" s="161"/>
      <c r="Q145" s="161"/>
      <c r="R145" s="995"/>
      <c r="S145" s="161"/>
      <c r="T145" s="161"/>
      <c r="U145" s="822"/>
      <c r="V145" s="822"/>
      <c r="W145" s="822"/>
      <c r="X145" s="822"/>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c r="BE145" s="161"/>
      <c r="BF145" s="161"/>
      <c r="BG145" s="161"/>
      <c r="BH145" s="161"/>
      <c r="BI145" s="161"/>
      <c r="BJ145" s="161"/>
      <c r="BK145" s="161"/>
      <c r="BL145" s="161"/>
      <c r="BM145" s="161"/>
      <c r="BN145" s="161"/>
      <c r="BO145" s="161"/>
      <c r="BP145" s="161"/>
      <c r="BQ145" s="161"/>
      <c r="BR145" s="161"/>
      <c r="BS145" s="161"/>
      <c r="BT145" s="161"/>
      <c r="BU145" s="161"/>
      <c r="BV145" s="161"/>
      <c r="BW145" s="161"/>
      <c r="BX145" s="161"/>
      <c r="BY145" s="161"/>
      <c r="BZ145" s="161"/>
      <c r="CA145" s="161"/>
      <c r="CB145" s="161"/>
      <c r="CC145" s="161"/>
      <c r="CD145" s="161"/>
      <c r="CE145" s="161"/>
      <c r="CF145" s="161"/>
      <c r="CG145" s="161"/>
      <c r="CH145" s="161"/>
      <c r="CI145" s="161"/>
      <c r="CJ145" s="161"/>
      <c r="CK145" s="161"/>
      <c r="CL145" s="161"/>
      <c r="CM145" s="161"/>
      <c r="CN145" s="161"/>
      <c r="CO145" s="161"/>
      <c r="CP145" s="161"/>
      <c r="CQ145" s="161"/>
      <c r="CR145" s="161"/>
      <c r="CS145" s="161"/>
      <c r="CT145" s="161"/>
      <c r="CU145" s="161"/>
      <c r="CV145" s="161"/>
    </row>
    <row r="146" spans="1:100">
      <c r="A146" s="161"/>
      <c r="B146" s="161"/>
      <c r="C146" s="161"/>
      <c r="D146" s="161"/>
      <c r="E146" s="161"/>
      <c r="F146" s="161"/>
      <c r="G146" s="161"/>
      <c r="H146" s="161"/>
      <c r="I146" s="161"/>
      <c r="J146" s="161"/>
      <c r="K146" s="161"/>
      <c r="L146" s="161"/>
      <c r="M146" s="161"/>
      <c r="N146" s="161"/>
      <c r="O146" s="161"/>
      <c r="P146" s="161"/>
      <c r="Q146" s="161"/>
      <c r="R146" s="995"/>
      <c r="S146" s="161"/>
      <c r="T146" s="161"/>
      <c r="U146" s="822"/>
      <c r="V146" s="822"/>
      <c r="W146" s="822"/>
      <c r="X146" s="822"/>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c r="BH146" s="161"/>
      <c r="BI146" s="161"/>
      <c r="BJ146" s="161"/>
      <c r="BK146" s="161"/>
      <c r="BL146" s="161"/>
      <c r="BM146" s="161"/>
      <c r="BN146" s="161"/>
      <c r="BO146" s="161"/>
      <c r="BP146" s="161"/>
      <c r="BQ146" s="161"/>
      <c r="BR146" s="161"/>
      <c r="BS146" s="161"/>
      <c r="BT146" s="161"/>
      <c r="BU146" s="161"/>
      <c r="BV146" s="161"/>
      <c r="BW146" s="161"/>
      <c r="BX146" s="161"/>
      <c r="BY146" s="161"/>
      <c r="BZ146" s="161"/>
      <c r="CA146" s="161"/>
      <c r="CB146" s="161"/>
      <c r="CC146" s="161"/>
      <c r="CD146" s="161"/>
      <c r="CE146" s="161"/>
      <c r="CF146" s="161"/>
      <c r="CG146" s="161"/>
      <c r="CH146" s="161"/>
      <c r="CI146" s="161"/>
      <c r="CJ146" s="161"/>
      <c r="CK146" s="161"/>
      <c r="CL146" s="161"/>
      <c r="CM146" s="161"/>
      <c r="CN146" s="161"/>
      <c r="CO146" s="161"/>
      <c r="CP146" s="161"/>
      <c r="CQ146" s="161"/>
      <c r="CR146" s="161"/>
      <c r="CS146" s="161"/>
      <c r="CT146" s="161"/>
      <c r="CU146" s="161"/>
      <c r="CV146" s="161"/>
    </row>
    <row r="147" spans="1:100">
      <c r="A147" s="161"/>
      <c r="B147" s="161"/>
      <c r="C147" s="161"/>
      <c r="D147" s="161"/>
      <c r="E147" s="161"/>
      <c r="F147" s="161"/>
      <c r="G147" s="161"/>
      <c r="H147" s="161"/>
      <c r="I147" s="161"/>
      <c r="J147" s="161"/>
      <c r="K147" s="161"/>
      <c r="L147" s="161"/>
      <c r="M147" s="161"/>
      <c r="N147" s="161"/>
      <c r="O147" s="161"/>
      <c r="P147" s="161"/>
      <c r="Q147" s="161"/>
      <c r="R147" s="995"/>
      <c r="S147" s="161"/>
      <c r="T147" s="161"/>
      <c r="U147" s="822"/>
      <c r="V147" s="822"/>
      <c r="W147" s="822"/>
      <c r="X147" s="822"/>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161"/>
      <c r="BB147" s="161"/>
      <c r="BC147" s="161"/>
      <c r="BD147" s="161"/>
      <c r="BE147" s="161"/>
      <c r="BF147" s="161"/>
      <c r="BG147" s="161"/>
      <c r="BH147" s="161"/>
      <c r="BI147" s="161"/>
      <c r="BJ147" s="161"/>
      <c r="BK147" s="161"/>
      <c r="BL147" s="161"/>
      <c r="BM147" s="161"/>
      <c r="BN147" s="161"/>
      <c r="BO147" s="161"/>
      <c r="BP147" s="161"/>
      <c r="BQ147" s="161"/>
      <c r="BR147" s="161"/>
      <c r="BS147" s="161"/>
      <c r="BT147" s="161"/>
      <c r="BU147" s="161"/>
      <c r="BV147" s="161"/>
      <c r="BW147" s="161"/>
      <c r="BX147" s="161"/>
      <c r="BY147" s="161"/>
      <c r="BZ147" s="161"/>
      <c r="CA147" s="161"/>
      <c r="CB147" s="161"/>
      <c r="CC147" s="161"/>
      <c r="CD147" s="161"/>
      <c r="CE147" s="161"/>
      <c r="CF147" s="161"/>
      <c r="CG147" s="161"/>
      <c r="CH147" s="161"/>
      <c r="CI147" s="161"/>
      <c r="CJ147" s="161"/>
      <c r="CK147" s="161"/>
      <c r="CL147" s="161"/>
      <c r="CM147" s="161"/>
      <c r="CN147" s="161"/>
      <c r="CO147" s="161"/>
      <c r="CP147" s="161"/>
      <c r="CQ147" s="161"/>
      <c r="CR147" s="161"/>
      <c r="CS147" s="161"/>
      <c r="CT147" s="161"/>
      <c r="CU147" s="161"/>
      <c r="CV147" s="161"/>
    </row>
    <row r="148" spans="1:100">
      <c r="A148" s="161"/>
      <c r="B148" s="161"/>
      <c r="C148" s="161"/>
      <c r="D148" s="161"/>
      <c r="E148" s="161"/>
      <c r="F148" s="161"/>
      <c r="G148" s="161"/>
      <c r="H148" s="161"/>
      <c r="I148" s="161"/>
      <c r="J148" s="161"/>
      <c r="K148" s="161"/>
      <c r="L148" s="161"/>
      <c r="M148" s="161"/>
      <c r="N148" s="161"/>
      <c r="O148" s="161"/>
      <c r="P148" s="161"/>
      <c r="Q148" s="161"/>
      <c r="R148" s="995"/>
      <c r="S148" s="161"/>
      <c r="T148" s="161"/>
      <c r="U148" s="822"/>
      <c r="V148" s="822"/>
      <c r="W148" s="822"/>
      <c r="X148" s="822"/>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c r="BL148" s="161"/>
      <c r="BM148" s="161"/>
      <c r="BN148" s="161"/>
      <c r="BO148" s="161"/>
      <c r="BP148" s="161"/>
      <c r="BQ148" s="161"/>
      <c r="BR148" s="161"/>
      <c r="BS148" s="161"/>
      <c r="BT148" s="161"/>
      <c r="BU148" s="161"/>
      <c r="BV148" s="161"/>
      <c r="BW148" s="161"/>
      <c r="BX148" s="161"/>
      <c r="BY148" s="161"/>
      <c r="BZ148" s="161"/>
      <c r="CA148" s="161"/>
      <c r="CB148" s="161"/>
      <c r="CC148" s="161"/>
      <c r="CD148" s="161"/>
      <c r="CE148" s="161"/>
      <c r="CF148" s="161"/>
      <c r="CG148" s="161"/>
      <c r="CH148" s="161"/>
      <c r="CI148" s="161"/>
      <c r="CJ148" s="161"/>
      <c r="CK148" s="161"/>
      <c r="CL148" s="161"/>
      <c r="CM148" s="161"/>
      <c r="CN148" s="161"/>
      <c r="CO148" s="161"/>
      <c r="CP148" s="161"/>
      <c r="CQ148" s="161"/>
      <c r="CR148" s="161"/>
      <c r="CS148" s="161"/>
      <c r="CT148" s="161"/>
      <c r="CU148" s="161"/>
      <c r="CV148" s="161"/>
    </row>
    <row r="149" spans="1:100">
      <c r="A149" s="161"/>
      <c r="B149" s="161"/>
      <c r="C149" s="161"/>
      <c r="D149" s="161"/>
      <c r="E149" s="161"/>
      <c r="F149" s="161"/>
      <c r="G149" s="161"/>
      <c r="H149" s="161"/>
      <c r="I149" s="161"/>
      <c r="J149" s="161"/>
      <c r="K149" s="161"/>
      <c r="L149" s="161"/>
      <c r="M149" s="161"/>
      <c r="N149" s="161"/>
      <c r="O149" s="161"/>
      <c r="P149" s="161"/>
      <c r="Q149" s="161"/>
      <c r="R149" s="995"/>
      <c r="S149" s="161"/>
      <c r="T149" s="161"/>
      <c r="U149" s="822"/>
      <c r="V149" s="822"/>
      <c r="W149" s="822"/>
      <c r="X149" s="822"/>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c r="BE149" s="161"/>
      <c r="BF149" s="161"/>
      <c r="BG149" s="161"/>
      <c r="BH149" s="161"/>
      <c r="BI149" s="161"/>
      <c r="BJ149" s="161"/>
      <c r="BK149" s="161"/>
      <c r="BL149" s="161"/>
      <c r="BM149" s="161"/>
      <c r="BN149" s="161"/>
      <c r="BO149" s="161"/>
      <c r="BP149" s="161"/>
      <c r="BQ149" s="161"/>
      <c r="BR149" s="161"/>
      <c r="BS149" s="161"/>
      <c r="BT149" s="161"/>
      <c r="BU149" s="161"/>
      <c r="BV149" s="161"/>
      <c r="BW149" s="161"/>
      <c r="BX149" s="161"/>
      <c r="BY149" s="161"/>
      <c r="BZ149" s="161"/>
      <c r="CA149" s="161"/>
      <c r="CB149" s="161"/>
      <c r="CC149" s="161"/>
      <c r="CD149" s="161"/>
      <c r="CE149" s="161"/>
      <c r="CF149" s="161"/>
      <c r="CG149" s="161"/>
      <c r="CH149" s="161"/>
      <c r="CI149" s="161"/>
      <c r="CJ149" s="161"/>
      <c r="CK149" s="161"/>
      <c r="CL149" s="161"/>
      <c r="CM149" s="161"/>
      <c r="CN149" s="161"/>
      <c r="CO149" s="161"/>
      <c r="CP149" s="161"/>
      <c r="CQ149" s="161"/>
      <c r="CR149" s="161"/>
      <c r="CS149" s="161"/>
      <c r="CT149" s="161"/>
      <c r="CU149" s="161"/>
      <c r="CV149" s="161"/>
    </row>
    <row r="150" spans="1:100">
      <c r="A150" s="161"/>
      <c r="B150" s="161"/>
      <c r="C150" s="161"/>
      <c r="D150" s="161"/>
      <c r="E150" s="161"/>
      <c r="F150" s="161"/>
      <c r="G150" s="161"/>
      <c r="H150" s="161"/>
      <c r="I150" s="161"/>
      <c r="J150" s="161"/>
      <c r="K150" s="161"/>
      <c r="L150" s="161"/>
      <c r="M150" s="161"/>
      <c r="N150" s="161"/>
      <c r="O150" s="161"/>
      <c r="P150" s="161"/>
      <c r="Q150" s="161"/>
      <c r="R150" s="995"/>
      <c r="S150" s="161"/>
      <c r="T150" s="161"/>
      <c r="U150" s="822"/>
      <c r="V150" s="822"/>
      <c r="W150" s="822"/>
      <c r="X150" s="822"/>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c r="BE150" s="161"/>
      <c r="BF150" s="161"/>
      <c r="BG150" s="161"/>
      <c r="BH150" s="161"/>
      <c r="BI150" s="161"/>
      <c r="BJ150" s="161"/>
      <c r="BK150" s="161"/>
      <c r="BL150" s="161"/>
      <c r="BM150" s="161"/>
      <c r="BN150" s="161"/>
      <c r="BO150" s="161"/>
      <c r="BP150" s="161"/>
      <c r="BQ150" s="161"/>
      <c r="BR150" s="161"/>
      <c r="BS150" s="161"/>
      <c r="BT150" s="161"/>
      <c r="BU150" s="161"/>
      <c r="BV150" s="161"/>
      <c r="BW150" s="161"/>
      <c r="BX150" s="161"/>
      <c r="BY150" s="161"/>
      <c r="BZ150" s="161"/>
      <c r="CA150" s="161"/>
      <c r="CB150" s="161"/>
      <c r="CC150" s="161"/>
      <c r="CD150" s="161"/>
      <c r="CE150" s="161"/>
      <c r="CF150" s="161"/>
      <c r="CG150" s="161"/>
      <c r="CH150" s="161"/>
      <c r="CI150" s="161"/>
      <c r="CJ150" s="161"/>
      <c r="CK150" s="161"/>
      <c r="CL150" s="161"/>
      <c r="CM150" s="161"/>
      <c r="CN150" s="161"/>
      <c r="CO150" s="161"/>
      <c r="CP150" s="161"/>
      <c r="CQ150" s="161"/>
      <c r="CR150" s="161"/>
      <c r="CS150" s="161"/>
      <c r="CT150" s="161"/>
      <c r="CU150" s="161"/>
      <c r="CV150" s="161"/>
    </row>
    <row r="151" spans="1:100">
      <c r="A151" s="161"/>
      <c r="B151" s="161"/>
      <c r="C151" s="161"/>
      <c r="D151" s="161"/>
      <c r="E151" s="161"/>
      <c r="F151" s="161"/>
      <c r="G151" s="161"/>
      <c r="H151" s="161"/>
      <c r="I151" s="161"/>
      <c r="J151" s="161"/>
      <c r="K151" s="161"/>
      <c r="L151" s="161"/>
      <c r="M151" s="161"/>
      <c r="N151" s="161"/>
      <c r="O151" s="161"/>
      <c r="P151" s="161"/>
      <c r="Q151" s="161"/>
      <c r="R151" s="995"/>
      <c r="S151" s="161"/>
      <c r="T151" s="161"/>
      <c r="U151" s="822"/>
      <c r="V151" s="822"/>
      <c r="W151" s="822"/>
      <c r="X151" s="822"/>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c r="BE151" s="161"/>
      <c r="BF151" s="161"/>
      <c r="BG151" s="161"/>
      <c r="BH151" s="161"/>
      <c r="BI151" s="161"/>
      <c r="BJ151" s="161"/>
      <c r="BK151" s="161"/>
      <c r="BL151" s="161"/>
      <c r="BM151" s="161"/>
      <c r="BN151" s="161"/>
      <c r="BO151" s="161"/>
      <c r="BP151" s="161"/>
      <c r="BQ151" s="161"/>
      <c r="BR151" s="161"/>
      <c r="BS151" s="161"/>
      <c r="BT151" s="161"/>
      <c r="BU151" s="161"/>
      <c r="BV151" s="161"/>
      <c r="BW151" s="161"/>
      <c r="BX151" s="161"/>
      <c r="BY151" s="161"/>
      <c r="BZ151" s="161"/>
      <c r="CA151" s="161"/>
      <c r="CB151" s="161"/>
      <c r="CC151" s="161"/>
      <c r="CD151" s="161"/>
      <c r="CE151" s="161"/>
      <c r="CF151" s="161"/>
      <c r="CG151" s="161"/>
      <c r="CH151" s="161"/>
      <c r="CI151" s="161"/>
      <c r="CJ151" s="161"/>
      <c r="CK151" s="161"/>
      <c r="CL151" s="161"/>
      <c r="CM151" s="161"/>
      <c r="CN151" s="161"/>
      <c r="CO151" s="161"/>
      <c r="CP151" s="161"/>
      <c r="CQ151" s="161"/>
      <c r="CR151" s="161"/>
      <c r="CS151" s="161"/>
      <c r="CT151" s="161"/>
      <c r="CU151" s="161"/>
      <c r="CV151" s="161"/>
    </row>
  </sheetData>
  <sheetProtection algorithmName="SHA-512" hashValue="H97MfTvgJ30uVCIDgGvyZ9OSlCwomA5tQUbSgOPHza+HC1tPVFJJgcKG4M5atrQpkldKH+gAAv3SOu9rb7Mh3w==" saltValue="DLju98V0rtw3x0EkRVP1zw==" spinCount="100000" sheet="1" objects="1" scenarios="1"/>
  <mergeCells count="2">
    <mergeCell ref="D8:E9"/>
    <mergeCell ref="F8:Q9"/>
  </mergeCells>
  <phoneticPr fontId="8" type="noConversion"/>
  <conditionalFormatting sqref="C4">
    <cfRule type="cellIs" dxfId="25" priority="7" stopIfTrue="1" operator="equal">
      <formula>"This Table is currently showing 0 errors"</formula>
    </cfRule>
  </conditionalFormatting>
  <conditionalFormatting sqref="AA1">
    <cfRule type="expression" dxfId="24" priority="9" stopIfTrue="1">
      <formula>$U$422&lt;&gt;0</formula>
    </cfRule>
    <cfRule type="expression" dxfId="23" priority="10" stopIfTrue="1">
      <formula>$U$422=0</formula>
    </cfRule>
  </conditionalFormatting>
  <conditionalFormatting sqref="E12:E44 E48:E52 E56:E75">
    <cfRule type="cellIs" dxfId="22" priority="3" operator="lessThan">
      <formula>$S12-1</formula>
    </cfRule>
  </conditionalFormatting>
  <conditionalFormatting sqref="D12:D44 D48:D52 D56:D75">
    <cfRule type="cellIs" dxfId="21" priority="4" operator="greaterThan">
      <formula>$S12+1</formula>
    </cfRule>
    <cfRule type="cellIs" dxfId="20" priority="5" operator="lessThan">
      <formula>$R12-1</formula>
    </cfRule>
  </conditionalFormatting>
  <conditionalFormatting sqref="Z3:Z19">
    <cfRule type="cellIs" dxfId="19" priority="2" stopIfTrue="1" operator="equal">
      <formula>"OK"</formula>
    </cfRule>
  </conditionalFormatting>
  <conditionalFormatting sqref="Z20:Z23">
    <cfRule type="cellIs" dxfId="18" priority="1" stopIfTrue="1" operator="equal">
      <formula>"OK"</formula>
    </cfRule>
  </conditionalFormatting>
  <dataValidations disablePrompts="1" count="1">
    <dataValidation type="list" allowBlank="1" showInputMessage="1" showErrorMessage="1" sqref="T56:T75 T48:T52 T12:T44">
      <formula1>$AJ$9:$AJ$11</formula1>
    </dataValidation>
  </dataValidations>
  <pageMargins left="0.75" right="0.75" top="1" bottom="1" header="0.5" footer="0.5"/>
  <pageSetup paperSize="9" scale="33"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BZ99"/>
  <sheetViews>
    <sheetView showGridLines="0" zoomScale="70" zoomScaleNormal="70" zoomScaleSheetLayoutView="40" workbookViewId="0">
      <selection activeCell="E16" sqref="E16"/>
    </sheetView>
  </sheetViews>
  <sheetFormatPr defaultColWidth="8.84375" defaultRowHeight="15.5"/>
  <cols>
    <col min="1" max="1" width="5.07421875" style="49" customWidth="1"/>
    <col min="2" max="2" width="54" style="49" customWidth="1"/>
    <col min="3" max="5" width="21.84375" style="49" customWidth="1"/>
    <col min="6" max="6" width="10.69140625" style="49" customWidth="1"/>
    <col min="7" max="7" width="8.84375" style="49"/>
    <col min="8" max="8" width="9.69140625" style="49" customWidth="1"/>
    <col min="9" max="15" width="8.84375" style="49"/>
    <col min="16" max="16" width="24.07421875" style="49" bestFit="1" customWidth="1"/>
    <col min="17" max="20" width="8.84375" style="817"/>
    <col min="21" max="24" width="8.84375" style="49"/>
    <col min="25" max="25" width="44.23046875" style="49" customWidth="1"/>
    <col min="26" max="26" width="101.53515625" style="49" customWidth="1"/>
    <col min="27" max="16384" width="8.84375" style="49"/>
  </cols>
  <sheetData>
    <row r="1" spans="1:78" ht="30">
      <c r="A1" s="84" t="str">
        <f>+Summary!A1</f>
        <v>Organisation</v>
      </c>
      <c r="B1" s="161"/>
      <c r="C1" s="161"/>
      <c r="D1" s="995"/>
      <c r="E1" s="995"/>
      <c r="F1" s="161"/>
      <c r="G1" s="161"/>
      <c r="H1" s="161"/>
      <c r="I1" s="161"/>
      <c r="J1" s="161"/>
      <c r="K1" s="161"/>
      <c r="L1" s="161"/>
      <c r="M1" s="161"/>
      <c r="N1" s="162" t="s">
        <v>81</v>
      </c>
      <c r="O1" s="151" t="str">
        <f>+Summary!H1</f>
        <v>Apr 21</v>
      </c>
      <c r="P1" s="161"/>
      <c r="Q1" s="659"/>
      <c r="R1" s="659"/>
      <c r="S1" s="659"/>
      <c r="T1" s="659"/>
      <c r="U1" s="358"/>
      <c r="V1" s="358"/>
      <c r="W1" s="358"/>
      <c r="X1" s="358"/>
      <c r="Y1" s="275" t="s">
        <v>939</v>
      </c>
      <c r="Z1" s="923" t="str">
        <f>IF($AA$5&gt;0," If there are any validation errors, you must include an explanation within your narrative","")</f>
        <v/>
      </c>
      <c r="AA1" s="808"/>
      <c r="AB1" s="358"/>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c r="BL1" s="161"/>
      <c r="BM1" s="161"/>
      <c r="BN1" s="161"/>
      <c r="BO1" s="161"/>
      <c r="BP1" s="161"/>
      <c r="BQ1" s="161"/>
      <c r="BR1" s="161"/>
      <c r="BS1" s="161"/>
      <c r="BT1" s="161"/>
      <c r="BU1" s="161"/>
      <c r="BV1" s="161"/>
      <c r="BW1" s="161"/>
      <c r="BX1" s="161"/>
      <c r="BY1" s="161"/>
      <c r="BZ1" s="161"/>
    </row>
    <row r="2" spans="1:78">
      <c r="A2" s="161"/>
      <c r="B2" s="161"/>
      <c r="C2" s="161"/>
      <c r="D2" s="995"/>
      <c r="E2" s="995"/>
      <c r="F2" s="161"/>
      <c r="G2" s="161"/>
      <c r="H2" s="161"/>
      <c r="I2" s="161"/>
      <c r="J2" s="161"/>
      <c r="K2" s="161"/>
      <c r="L2" s="161"/>
      <c r="M2" s="161"/>
      <c r="N2" s="161"/>
      <c r="O2" s="161"/>
      <c r="P2" s="161"/>
      <c r="Q2" s="659"/>
      <c r="R2" s="659"/>
      <c r="S2" s="659"/>
      <c r="T2" s="659"/>
      <c r="U2" s="358"/>
      <c r="V2" s="358"/>
      <c r="W2" s="358"/>
      <c r="X2" s="358"/>
      <c r="Y2" s="51"/>
      <c r="Z2" s="51"/>
      <c r="AA2" s="809"/>
      <c r="AB2" s="358"/>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row>
    <row r="3" spans="1:78" ht="20">
      <c r="A3" s="160" t="s">
        <v>939</v>
      </c>
      <c r="B3" s="161"/>
      <c r="C3" s="1099" t="str">
        <f>"This Table is currently showing "&amp;$AA$5&amp;" errors"</f>
        <v>This Table is currently showing 0 errors</v>
      </c>
      <c r="D3" s="1099"/>
      <c r="E3" s="1099"/>
      <c r="F3" s="51"/>
      <c r="G3" s="916" t="str">
        <f>IF($AA$5&gt;0," Check validations at cell X1","")</f>
        <v/>
      </c>
      <c r="H3" s="51"/>
      <c r="I3" s="51"/>
      <c r="J3" s="51"/>
      <c r="K3" s="51"/>
      <c r="L3" s="51"/>
      <c r="M3" s="161"/>
      <c r="N3" s="161"/>
      <c r="O3" s="161"/>
      <c r="P3" s="161"/>
      <c r="Q3" s="659"/>
      <c r="R3" s="659"/>
      <c r="S3" s="659"/>
      <c r="T3" s="659"/>
      <c r="U3" s="358"/>
      <c r="V3" s="358"/>
      <c r="W3" s="358"/>
      <c r="X3" s="358"/>
      <c r="Y3" s="841" t="s">
        <v>296</v>
      </c>
      <c r="Z3" s="838"/>
      <c r="AA3" s="910"/>
      <c r="AB3" s="358"/>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row>
    <row r="4" spans="1:78">
      <c r="A4" s="161"/>
      <c r="B4" s="161"/>
      <c r="C4" s="51"/>
      <c r="D4" s="997"/>
      <c r="E4" s="997"/>
      <c r="F4" s="51"/>
      <c r="G4" s="51"/>
      <c r="H4" s="51"/>
      <c r="I4" s="51"/>
      <c r="J4" s="51"/>
      <c r="K4" s="51"/>
      <c r="L4" s="51"/>
      <c r="M4" s="161"/>
      <c r="N4" s="161"/>
      <c r="O4" s="161"/>
      <c r="P4" s="161"/>
      <c r="Q4" s="659"/>
      <c r="R4" s="659"/>
      <c r="S4" s="659"/>
      <c r="T4" s="659"/>
      <c r="U4" s="358"/>
      <c r="V4" s="358"/>
      <c r="W4" s="358"/>
      <c r="X4" s="358"/>
      <c r="Y4" s="283" t="s">
        <v>1038</v>
      </c>
      <c r="Z4" s="1262" t="str">
        <f>IF('B - Monthly Positions'!$J$3&gt;Summary!$K$1,"Ok",IF('K - Capital Disposals'!I30=-'B - Monthly Positions'!$Q$35,"OK","The total forecast loss/gain does not agree to the Monthly Positions total forecast loss/gain"))</f>
        <v>OK</v>
      </c>
      <c r="AA4" s="910">
        <f>IF(Z4="Ok",0,1)</f>
        <v>0</v>
      </c>
      <c r="AB4" s="358"/>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row>
    <row r="5" spans="1:78" ht="18">
      <c r="A5" s="217" t="s">
        <v>296</v>
      </c>
      <c r="B5" s="161"/>
      <c r="C5" s="51"/>
      <c r="D5" s="997"/>
      <c r="E5" s="997"/>
      <c r="F5" s="940"/>
      <c r="G5" s="172"/>
      <c r="H5" s="172"/>
      <c r="I5" s="172"/>
      <c r="J5" s="172"/>
      <c r="K5" s="172"/>
      <c r="L5" s="172"/>
      <c r="M5" s="205"/>
      <c r="N5" s="205"/>
      <c r="O5" s="205"/>
      <c r="P5" s="161"/>
      <c r="Q5" s="659"/>
      <c r="R5" s="659"/>
      <c r="S5" s="659"/>
      <c r="T5" s="659"/>
      <c r="U5" s="358"/>
      <c r="V5" s="358"/>
      <c r="W5" s="358"/>
      <c r="X5" s="358"/>
      <c r="Y5" s="404"/>
      <c r="Z5" s="404"/>
      <c r="AA5" s="910">
        <f>SUM(AA4)</f>
        <v>0</v>
      </c>
      <c r="AB5" s="358"/>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row>
    <row r="6" spans="1:78">
      <c r="A6" s="205"/>
      <c r="B6" s="206"/>
      <c r="C6" s="206"/>
      <c r="D6" s="206"/>
      <c r="E6" s="206"/>
      <c r="F6" s="205"/>
      <c r="G6" s="218"/>
      <c r="H6" s="218"/>
      <c r="I6" s="218"/>
      <c r="J6" s="218"/>
      <c r="K6" s="218"/>
      <c r="L6" s="218"/>
      <c r="M6" s="218"/>
      <c r="N6" s="218"/>
      <c r="O6" s="205"/>
      <c r="P6" s="205"/>
      <c r="Q6" s="659"/>
      <c r="R6" s="659"/>
      <c r="S6" s="659"/>
      <c r="T6" s="659"/>
      <c r="U6" s="358"/>
      <c r="V6" s="358"/>
      <c r="W6" s="358"/>
      <c r="X6" s="358"/>
      <c r="Y6" s="358"/>
      <c r="Z6" s="358"/>
      <c r="AA6" s="910"/>
      <c r="AB6" s="358"/>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c r="BJ6" s="161"/>
      <c r="BK6" s="161"/>
      <c r="BL6" s="161"/>
      <c r="BM6" s="161"/>
      <c r="BN6" s="161"/>
      <c r="BO6" s="161"/>
      <c r="BP6" s="161"/>
      <c r="BQ6" s="161"/>
      <c r="BR6" s="161"/>
      <c r="BS6" s="161"/>
      <c r="BT6" s="161"/>
      <c r="BU6" s="161"/>
      <c r="BV6" s="161"/>
      <c r="BW6" s="161"/>
      <c r="BX6" s="161"/>
      <c r="BY6" s="161"/>
      <c r="BZ6" s="161"/>
    </row>
    <row r="7" spans="1:78">
      <c r="A7" s="205"/>
      <c r="B7" s="205"/>
      <c r="C7" s="205"/>
      <c r="D7" s="205"/>
      <c r="E7" s="205"/>
      <c r="F7" s="205"/>
      <c r="G7" s="205"/>
      <c r="H7" s="205"/>
      <c r="I7" s="205"/>
      <c r="J7" s="205"/>
      <c r="K7" s="205"/>
      <c r="L7" s="205"/>
      <c r="M7" s="205"/>
      <c r="N7" s="205"/>
      <c r="O7" s="205"/>
      <c r="P7" s="1097"/>
      <c r="Q7" s="853"/>
      <c r="R7" s="853"/>
      <c r="S7" s="853"/>
      <c r="T7" s="360"/>
      <c r="U7" s="365"/>
      <c r="V7" s="365"/>
      <c r="W7" s="365"/>
      <c r="X7" s="358"/>
      <c r="Y7" s="358"/>
      <c r="Z7" s="358"/>
      <c r="AA7" s="358"/>
      <c r="AB7" s="358"/>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61"/>
      <c r="BX7" s="161"/>
      <c r="BY7" s="161"/>
      <c r="BZ7" s="161"/>
    </row>
    <row r="8" spans="1:78">
      <c r="A8" s="170" t="s">
        <v>398</v>
      </c>
      <c r="B8" s="205"/>
      <c r="C8" s="205"/>
      <c r="D8" s="205"/>
      <c r="E8" s="205"/>
      <c r="F8" s="205"/>
      <c r="G8" s="205"/>
      <c r="H8" s="205"/>
      <c r="I8" s="161"/>
      <c r="J8" s="161"/>
      <c r="K8" s="161"/>
      <c r="L8" s="161"/>
      <c r="M8" s="161"/>
      <c r="N8" s="161"/>
      <c r="O8" s="161"/>
      <c r="P8" s="161"/>
      <c r="Q8" s="853"/>
      <c r="R8" s="853"/>
      <c r="S8" s="853"/>
      <c r="T8" s="360"/>
      <c r="U8" s="365"/>
      <c r="V8" s="365"/>
      <c r="W8" s="365"/>
      <c r="X8" s="358"/>
      <c r="Y8" s="358"/>
      <c r="Z8" s="358"/>
      <c r="AA8" s="358"/>
      <c r="AB8" s="358"/>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c r="BL8" s="161"/>
      <c r="BM8" s="161"/>
      <c r="BN8" s="161"/>
      <c r="BO8" s="161"/>
      <c r="BP8" s="161"/>
      <c r="BQ8" s="161"/>
      <c r="BR8" s="161"/>
      <c r="BS8" s="161"/>
      <c r="BT8" s="161"/>
      <c r="BU8" s="161"/>
      <c r="BV8" s="161"/>
      <c r="BW8" s="161"/>
      <c r="BX8" s="161"/>
      <c r="BY8" s="161"/>
      <c r="BZ8" s="161"/>
    </row>
    <row r="9" spans="1:78" ht="62">
      <c r="A9" s="467"/>
      <c r="B9" s="189" t="s">
        <v>319</v>
      </c>
      <c r="C9" s="468" t="s">
        <v>736</v>
      </c>
      <c r="D9" s="468" t="s">
        <v>737</v>
      </c>
      <c r="E9" s="186" t="s">
        <v>320</v>
      </c>
      <c r="F9" s="186" t="s">
        <v>321</v>
      </c>
      <c r="G9" s="468" t="s">
        <v>322</v>
      </c>
      <c r="H9" s="468" t="s">
        <v>304</v>
      </c>
      <c r="I9" s="468" t="s">
        <v>32</v>
      </c>
      <c r="J9" s="3071" t="s">
        <v>306</v>
      </c>
      <c r="K9" s="3072"/>
      <c r="L9" s="3072"/>
      <c r="M9" s="3072"/>
      <c r="N9" s="3072"/>
      <c r="O9" s="3072"/>
      <c r="P9" s="3073"/>
      <c r="Q9" s="853"/>
      <c r="R9" s="853"/>
      <c r="S9" s="853"/>
      <c r="T9" s="360"/>
      <c r="U9" s="365"/>
      <c r="V9" s="365"/>
      <c r="W9" s="365"/>
      <c r="X9" s="358"/>
      <c r="Y9" s="358"/>
      <c r="Z9" s="358"/>
      <c r="AA9" s="358"/>
      <c r="AB9" s="358"/>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row>
    <row r="10" spans="1:78" ht="44.25" customHeight="1">
      <c r="A10" s="467"/>
      <c r="B10" s="189"/>
      <c r="C10" s="468" t="str">
        <f>"MM/YY (text format, e.g. "&amp;Summary!$V$1&amp;")"</f>
        <v>MM/YY (text format, e.g. Apr 21)</v>
      </c>
      <c r="D10" s="468" t="str">
        <f>C10</f>
        <v>MM/YY (text format, e.g. Apr 21)</v>
      </c>
      <c r="E10" s="468" t="str">
        <f>"MM/YY (text format, e.g. "&amp;Summary!$V$11&amp;")"</f>
        <v>MM/YY (text format, e.g. Feb 22)</v>
      </c>
      <c r="F10" s="220" t="s">
        <v>51</v>
      </c>
      <c r="G10" s="220" t="s">
        <v>51</v>
      </c>
      <c r="H10" s="220" t="s">
        <v>51</v>
      </c>
      <c r="I10" s="220" t="s">
        <v>51</v>
      </c>
      <c r="J10" s="3074"/>
      <c r="K10" s="3069"/>
      <c r="L10" s="3069"/>
      <c r="M10" s="3069"/>
      <c r="N10" s="3069"/>
      <c r="O10" s="3069"/>
      <c r="P10" s="3070"/>
      <c r="Q10" s="853"/>
      <c r="R10" s="853"/>
      <c r="S10" s="853"/>
      <c r="T10" s="360"/>
      <c r="U10" s="365"/>
      <c r="V10" s="365"/>
      <c r="W10" s="365"/>
      <c r="X10" s="358"/>
      <c r="Y10" s="358"/>
      <c r="Z10" s="358"/>
      <c r="AA10" s="358"/>
      <c r="AB10" s="358"/>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row>
    <row r="11" spans="1:78" ht="19.5" customHeight="1">
      <c r="A11" s="188">
        <v>1</v>
      </c>
      <c r="B11" s="1266"/>
      <c r="C11" s="625"/>
      <c r="D11" s="625"/>
      <c r="E11" s="1141"/>
      <c r="F11" s="4"/>
      <c r="G11" s="4"/>
      <c r="H11" s="3"/>
      <c r="I11" s="183">
        <f>+G11-SUM(F11+H11)</f>
        <v>0</v>
      </c>
      <c r="J11" s="3075"/>
      <c r="K11" s="3069"/>
      <c r="L11" s="3069"/>
      <c r="M11" s="3069"/>
      <c r="N11" s="3069"/>
      <c r="O11" s="3069"/>
      <c r="P11" s="3070"/>
      <c r="Q11" s="853"/>
      <c r="R11" s="853"/>
      <c r="S11" s="853"/>
      <c r="T11" s="360"/>
      <c r="U11" s="365"/>
      <c r="V11" s="365"/>
      <c r="W11" s="365"/>
      <c r="X11" s="358"/>
      <c r="Y11" s="358"/>
      <c r="Z11" s="358"/>
      <c r="AA11" s="358"/>
      <c r="AB11" s="358"/>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row>
    <row r="12" spans="1:78" ht="19.5" customHeight="1">
      <c r="A12" s="188">
        <v>2</v>
      </c>
      <c r="B12" s="1267"/>
      <c r="C12" s="625"/>
      <c r="D12" s="625"/>
      <c r="E12" s="1139"/>
      <c r="F12" s="4"/>
      <c r="G12" s="4"/>
      <c r="H12" s="3"/>
      <c r="I12" s="183">
        <f t="shared" ref="I12:I30" si="0">+G12-SUM(F12+H12)</f>
        <v>0</v>
      </c>
      <c r="J12" s="3075"/>
      <c r="K12" s="3069"/>
      <c r="L12" s="3069"/>
      <c r="M12" s="3069"/>
      <c r="N12" s="3069"/>
      <c r="O12" s="3069"/>
      <c r="P12" s="3070"/>
      <c r="Q12" s="853"/>
      <c r="R12" s="853"/>
      <c r="S12" s="853"/>
      <c r="T12" s="360"/>
      <c r="U12" s="365"/>
      <c r="V12" s="365"/>
      <c r="W12" s="365"/>
      <c r="X12" s="358"/>
      <c r="Y12" s="358"/>
      <c r="Z12" s="358"/>
      <c r="AA12" s="358"/>
      <c r="AB12" s="358"/>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row>
    <row r="13" spans="1:78" ht="19.5" customHeight="1">
      <c r="A13" s="188">
        <v>3</v>
      </c>
      <c r="B13" s="1267"/>
      <c r="C13" s="625"/>
      <c r="D13" s="625"/>
      <c r="E13" s="1139"/>
      <c r="F13" s="4"/>
      <c r="G13" s="4"/>
      <c r="H13" s="3"/>
      <c r="I13" s="183">
        <f t="shared" si="0"/>
        <v>0</v>
      </c>
      <c r="J13" s="1128"/>
      <c r="K13" s="1090"/>
      <c r="L13" s="1090"/>
      <c r="M13" s="1090"/>
      <c r="N13" s="1090"/>
      <c r="O13" s="1090"/>
      <c r="P13" s="1091"/>
      <c r="Q13" s="853"/>
      <c r="R13" s="853"/>
      <c r="S13" s="853"/>
      <c r="T13" s="360"/>
      <c r="U13" s="365"/>
      <c r="V13" s="365"/>
      <c r="W13" s="365"/>
      <c r="X13" s="358"/>
      <c r="Y13" s="358"/>
      <c r="Z13" s="358"/>
      <c r="AA13" s="358"/>
      <c r="AB13" s="358"/>
      <c r="AC13" s="995"/>
      <c r="AD13" s="995"/>
      <c r="AE13" s="995"/>
      <c r="AF13" s="995"/>
      <c r="AG13" s="995"/>
      <c r="AH13" s="995"/>
      <c r="AI13" s="995"/>
      <c r="AJ13" s="995"/>
      <c r="AK13" s="995"/>
      <c r="AL13" s="995"/>
      <c r="AM13" s="995"/>
      <c r="AN13" s="995"/>
      <c r="AO13" s="995"/>
      <c r="AP13" s="995"/>
      <c r="AQ13" s="995"/>
      <c r="AR13" s="995"/>
      <c r="AS13" s="995"/>
      <c r="AT13" s="995"/>
      <c r="AU13" s="995"/>
      <c r="AV13" s="995"/>
      <c r="AW13" s="995"/>
      <c r="AX13" s="995"/>
      <c r="AY13" s="995"/>
      <c r="AZ13" s="995"/>
      <c r="BA13" s="995"/>
      <c r="BB13" s="995"/>
      <c r="BC13" s="995"/>
      <c r="BD13" s="995"/>
      <c r="BE13" s="995"/>
      <c r="BF13" s="995"/>
      <c r="BG13" s="995"/>
      <c r="BH13" s="995"/>
      <c r="BI13" s="995"/>
      <c r="BJ13" s="995"/>
      <c r="BK13" s="995"/>
      <c r="BL13" s="995"/>
      <c r="BM13" s="995"/>
      <c r="BN13" s="995"/>
      <c r="BO13" s="995"/>
      <c r="BP13" s="995"/>
      <c r="BQ13" s="995"/>
      <c r="BR13" s="995"/>
      <c r="BS13" s="995"/>
      <c r="BT13" s="995"/>
      <c r="BU13" s="995"/>
      <c r="BV13" s="995"/>
      <c r="BW13" s="995"/>
      <c r="BX13" s="995"/>
      <c r="BY13" s="995"/>
      <c r="BZ13" s="995"/>
    </row>
    <row r="14" spans="1:78" ht="19.5" customHeight="1">
      <c r="A14" s="188">
        <v>4</v>
      </c>
      <c r="B14" s="1267"/>
      <c r="C14" s="625"/>
      <c r="D14" s="625"/>
      <c r="E14" s="1139"/>
      <c r="F14" s="4"/>
      <c r="G14" s="4"/>
      <c r="H14" s="3"/>
      <c r="I14" s="183">
        <f t="shared" si="0"/>
        <v>0</v>
      </c>
      <c r="J14" s="1128"/>
      <c r="K14" s="1090"/>
      <c r="L14" s="1090"/>
      <c r="M14" s="1090"/>
      <c r="N14" s="1090"/>
      <c r="O14" s="1090"/>
      <c r="P14" s="1091"/>
      <c r="Q14" s="853"/>
      <c r="R14" s="853"/>
      <c r="S14" s="853"/>
      <c r="T14" s="360"/>
      <c r="U14" s="365"/>
      <c r="V14" s="365"/>
      <c r="W14" s="365"/>
      <c r="X14" s="358"/>
      <c r="Y14" s="358"/>
      <c r="Z14" s="358"/>
      <c r="AA14" s="358"/>
      <c r="AB14" s="358"/>
      <c r="AC14" s="995"/>
      <c r="AD14" s="995"/>
      <c r="AE14" s="995"/>
      <c r="AF14" s="995"/>
      <c r="AG14" s="995"/>
      <c r="AH14" s="995"/>
      <c r="AI14" s="995"/>
      <c r="AJ14" s="995"/>
      <c r="AK14" s="995"/>
      <c r="AL14" s="995"/>
      <c r="AM14" s="995"/>
      <c r="AN14" s="995"/>
      <c r="AO14" s="995"/>
      <c r="AP14" s="995"/>
      <c r="AQ14" s="995"/>
      <c r="AR14" s="995"/>
      <c r="AS14" s="995"/>
      <c r="AT14" s="995"/>
      <c r="AU14" s="995"/>
      <c r="AV14" s="995"/>
      <c r="AW14" s="995"/>
      <c r="AX14" s="995"/>
      <c r="AY14" s="995"/>
      <c r="AZ14" s="995"/>
      <c r="BA14" s="995"/>
      <c r="BB14" s="995"/>
      <c r="BC14" s="995"/>
      <c r="BD14" s="995"/>
      <c r="BE14" s="995"/>
      <c r="BF14" s="995"/>
      <c r="BG14" s="995"/>
      <c r="BH14" s="995"/>
      <c r="BI14" s="995"/>
      <c r="BJ14" s="995"/>
      <c r="BK14" s="995"/>
      <c r="BL14" s="995"/>
      <c r="BM14" s="995"/>
      <c r="BN14" s="995"/>
      <c r="BO14" s="995"/>
      <c r="BP14" s="995"/>
      <c r="BQ14" s="995"/>
      <c r="BR14" s="995"/>
      <c r="BS14" s="995"/>
      <c r="BT14" s="995"/>
      <c r="BU14" s="995"/>
      <c r="BV14" s="995"/>
      <c r="BW14" s="995"/>
      <c r="BX14" s="995"/>
      <c r="BY14" s="995"/>
      <c r="BZ14" s="995"/>
    </row>
    <row r="15" spans="1:78" ht="19.5" customHeight="1">
      <c r="A15" s="188">
        <v>5</v>
      </c>
      <c r="B15" s="1267"/>
      <c r="C15" s="625"/>
      <c r="D15" s="625"/>
      <c r="E15" s="1139"/>
      <c r="F15" s="4"/>
      <c r="G15" s="4"/>
      <c r="H15" s="3"/>
      <c r="I15" s="183">
        <f t="shared" si="0"/>
        <v>0</v>
      </c>
      <c r="J15" s="1128"/>
      <c r="K15" s="1090"/>
      <c r="L15" s="1090"/>
      <c r="M15" s="1090"/>
      <c r="N15" s="1090"/>
      <c r="O15" s="1090"/>
      <c r="P15" s="1091"/>
      <c r="Q15" s="853"/>
      <c r="R15" s="853"/>
      <c r="S15" s="853"/>
      <c r="T15" s="360"/>
      <c r="U15" s="365"/>
      <c r="V15" s="365"/>
      <c r="W15" s="365"/>
      <c r="X15" s="358"/>
      <c r="Y15" s="358"/>
      <c r="Z15" s="358"/>
      <c r="AA15" s="358"/>
      <c r="AB15" s="358"/>
      <c r="AC15" s="995"/>
      <c r="AD15" s="995"/>
      <c r="AE15" s="995"/>
      <c r="AF15" s="995"/>
      <c r="AG15" s="995"/>
      <c r="AH15" s="995"/>
      <c r="AI15" s="995"/>
      <c r="AJ15" s="995"/>
      <c r="AK15" s="995"/>
      <c r="AL15" s="995"/>
      <c r="AM15" s="995"/>
      <c r="AN15" s="995"/>
      <c r="AO15" s="995"/>
      <c r="AP15" s="995"/>
      <c r="AQ15" s="995"/>
      <c r="AR15" s="995"/>
      <c r="AS15" s="995"/>
      <c r="AT15" s="995"/>
      <c r="AU15" s="995"/>
      <c r="AV15" s="995"/>
      <c r="AW15" s="995"/>
      <c r="AX15" s="995"/>
      <c r="AY15" s="995"/>
      <c r="AZ15" s="995"/>
      <c r="BA15" s="995"/>
      <c r="BB15" s="995"/>
      <c r="BC15" s="995"/>
      <c r="BD15" s="995"/>
      <c r="BE15" s="995"/>
      <c r="BF15" s="995"/>
      <c r="BG15" s="995"/>
      <c r="BH15" s="995"/>
      <c r="BI15" s="995"/>
      <c r="BJ15" s="995"/>
      <c r="BK15" s="995"/>
      <c r="BL15" s="995"/>
      <c r="BM15" s="995"/>
      <c r="BN15" s="995"/>
      <c r="BO15" s="995"/>
      <c r="BP15" s="995"/>
      <c r="BQ15" s="995"/>
      <c r="BR15" s="995"/>
      <c r="BS15" s="995"/>
      <c r="BT15" s="995"/>
      <c r="BU15" s="995"/>
      <c r="BV15" s="995"/>
      <c r="BW15" s="995"/>
      <c r="BX15" s="995"/>
      <c r="BY15" s="995"/>
      <c r="BZ15" s="995"/>
    </row>
    <row r="16" spans="1:78" ht="19.5" customHeight="1">
      <c r="A16" s="188">
        <v>6</v>
      </c>
      <c r="B16" s="1267"/>
      <c r="C16" s="625"/>
      <c r="D16" s="625"/>
      <c r="E16" s="1139"/>
      <c r="F16" s="4"/>
      <c r="G16" s="4"/>
      <c r="H16" s="3"/>
      <c r="I16" s="183">
        <f t="shared" si="0"/>
        <v>0</v>
      </c>
      <c r="J16" s="1128"/>
      <c r="K16" s="1090"/>
      <c r="L16" s="1090"/>
      <c r="M16" s="1090"/>
      <c r="N16" s="1090"/>
      <c r="O16" s="1090"/>
      <c r="P16" s="1091"/>
      <c r="Q16" s="853"/>
      <c r="R16" s="853"/>
      <c r="S16" s="853"/>
      <c r="T16" s="360"/>
      <c r="U16" s="365"/>
      <c r="V16" s="365"/>
      <c r="W16" s="365"/>
      <c r="X16" s="358"/>
      <c r="Y16" s="358"/>
      <c r="Z16" s="358"/>
      <c r="AA16" s="358"/>
      <c r="AB16" s="358"/>
      <c r="AC16" s="995"/>
      <c r="AD16" s="995"/>
      <c r="AE16" s="995"/>
      <c r="AF16" s="995"/>
      <c r="AG16" s="995"/>
      <c r="AH16" s="995"/>
      <c r="AI16" s="995"/>
      <c r="AJ16" s="995"/>
      <c r="AK16" s="995"/>
      <c r="AL16" s="995"/>
      <c r="AM16" s="995"/>
      <c r="AN16" s="995"/>
      <c r="AO16" s="995"/>
      <c r="AP16" s="995"/>
      <c r="AQ16" s="995"/>
      <c r="AR16" s="995"/>
      <c r="AS16" s="995"/>
      <c r="AT16" s="995"/>
      <c r="AU16" s="995"/>
      <c r="AV16" s="995"/>
      <c r="AW16" s="995"/>
      <c r="AX16" s="995"/>
      <c r="AY16" s="995"/>
      <c r="AZ16" s="995"/>
      <c r="BA16" s="995"/>
      <c r="BB16" s="995"/>
      <c r="BC16" s="995"/>
      <c r="BD16" s="995"/>
      <c r="BE16" s="995"/>
      <c r="BF16" s="995"/>
      <c r="BG16" s="995"/>
      <c r="BH16" s="995"/>
      <c r="BI16" s="995"/>
      <c r="BJ16" s="995"/>
      <c r="BK16" s="995"/>
      <c r="BL16" s="995"/>
      <c r="BM16" s="995"/>
      <c r="BN16" s="995"/>
      <c r="BO16" s="995"/>
      <c r="BP16" s="995"/>
      <c r="BQ16" s="995"/>
      <c r="BR16" s="995"/>
      <c r="BS16" s="995"/>
      <c r="BT16" s="995"/>
      <c r="BU16" s="995"/>
      <c r="BV16" s="995"/>
      <c r="BW16" s="995"/>
      <c r="BX16" s="995"/>
      <c r="BY16" s="995"/>
      <c r="BZ16" s="995"/>
    </row>
    <row r="17" spans="1:78" ht="19.5" customHeight="1">
      <c r="A17" s="188">
        <v>7</v>
      </c>
      <c r="B17" s="1267"/>
      <c r="C17" s="625"/>
      <c r="D17" s="625"/>
      <c r="E17" s="1139"/>
      <c r="F17" s="4"/>
      <c r="G17" s="4"/>
      <c r="H17" s="3"/>
      <c r="I17" s="183">
        <f t="shared" si="0"/>
        <v>0</v>
      </c>
      <c r="J17" s="1128"/>
      <c r="K17" s="1090"/>
      <c r="L17" s="1090"/>
      <c r="M17" s="1090"/>
      <c r="N17" s="1090"/>
      <c r="O17" s="1090"/>
      <c r="P17" s="1091"/>
      <c r="Q17" s="853"/>
      <c r="R17" s="853"/>
      <c r="S17" s="853"/>
      <c r="T17" s="360"/>
      <c r="U17" s="365"/>
      <c r="V17" s="365"/>
      <c r="W17" s="365"/>
      <c r="X17" s="358"/>
      <c r="Y17" s="358"/>
      <c r="Z17" s="358"/>
      <c r="AA17" s="358"/>
      <c r="AB17" s="358"/>
      <c r="AC17" s="995"/>
      <c r="AD17" s="995"/>
      <c r="AE17" s="995"/>
      <c r="AF17" s="995"/>
      <c r="AG17" s="995"/>
      <c r="AH17" s="995"/>
      <c r="AI17" s="995"/>
      <c r="AJ17" s="995"/>
      <c r="AK17" s="995"/>
      <c r="AL17" s="995"/>
      <c r="AM17" s="995"/>
      <c r="AN17" s="995"/>
      <c r="AO17" s="995"/>
      <c r="AP17" s="995"/>
      <c r="AQ17" s="995"/>
      <c r="AR17" s="995"/>
      <c r="AS17" s="995"/>
      <c r="AT17" s="995"/>
      <c r="AU17" s="995"/>
      <c r="AV17" s="995"/>
      <c r="AW17" s="995"/>
      <c r="AX17" s="995"/>
      <c r="AY17" s="995"/>
      <c r="AZ17" s="995"/>
      <c r="BA17" s="995"/>
      <c r="BB17" s="995"/>
      <c r="BC17" s="995"/>
      <c r="BD17" s="995"/>
      <c r="BE17" s="995"/>
      <c r="BF17" s="995"/>
      <c r="BG17" s="995"/>
      <c r="BH17" s="995"/>
      <c r="BI17" s="995"/>
      <c r="BJ17" s="995"/>
      <c r="BK17" s="995"/>
      <c r="BL17" s="995"/>
      <c r="BM17" s="995"/>
      <c r="BN17" s="995"/>
      <c r="BO17" s="995"/>
      <c r="BP17" s="995"/>
      <c r="BQ17" s="995"/>
      <c r="BR17" s="995"/>
      <c r="BS17" s="995"/>
      <c r="BT17" s="995"/>
      <c r="BU17" s="995"/>
      <c r="BV17" s="995"/>
      <c r="BW17" s="995"/>
      <c r="BX17" s="995"/>
      <c r="BY17" s="995"/>
      <c r="BZ17" s="995"/>
    </row>
    <row r="18" spans="1:78" ht="19.5" customHeight="1">
      <c r="A18" s="188">
        <v>8</v>
      </c>
      <c r="B18" s="1267"/>
      <c r="C18" s="625"/>
      <c r="D18" s="625"/>
      <c r="E18" s="1139"/>
      <c r="F18" s="4"/>
      <c r="G18" s="4"/>
      <c r="H18" s="3"/>
      <c r="I18" s="183">
        <f t="shared" si="0"/>
        <v>0</v>
      </c>
      <c r="J18" s="1128"/>
      <c r="K18" s="1090"/>
      <c r="L18" s="1090"/>
      <c r="M18" s="1090"/>
      <c r="N18" s="1090"/>
      <c r="O18" s="1090"/>
      <c r="P18" s="1091"/>
      <c r="Q18" s="853"/>
      <c r="R18" s="853"/>
      <c r="S18" s="853"/>
      <c r="T18" s="360"/>
      <c r="U18" s="365"/>
      <c r="V18" s="365"/>
      <c r="W18" s="365"/>
      <c r="X18" s="358"/>
      <c r="Y18" s="358"/>
      <c r="Z18" s="358"/>
      <c r="AA18" s="358"/>
      <c r="AB18" s="358"/>
      <c r="AC18" s="995"/>
      <c r="AD18" s="995"/>
      <c r="AE18" s="995"/>
      <c r="AF18" s="995"/>
      <c r="AG18" s="995"/>
      <c r="AH18" s="995"/>
      <c r="AI18" s="995"/>
      <c r="AJ18" s="995"/>
      <c r="AK18" s="995"/>
      <c r="AL18" s="995"/>
      <c r="AM18" s="995"/>
      <c r="AN18" s="995"/>
      <c r="AO18" s="995"/>
      <c r="AP18" s="995"/>
      <c r="AQ18" s="995"/>
      <c r="AR18" s="995"/>
      <c r="AS18" s="995"/>
      <c r="AT18" s="995"/>
      <c r="AU18" s="995"/>
      <c r="AV18" s="995"/>
      <c r="AW18" s="995"/>
      <c r="AX18" s="995"/>
      <c r="AY18" s="995"/>
      <c r="AZ18" s="995"/>
      <c r="BA18" s="995"/>
      <c r="BB18" s="995"/>
      <c r="BC18" s="995"/>
      <c r="BD18" s="995"/>
      <c r="BE18" s="995"/>
      <c r="BF18" s="995"/>
      <c r="BG18" s="995"/>
      <c r="BH18" s="995"/>
      <c r="BI18" s="995"/>
      <c r="BJ18" s="995"/>
      <c r="BK18" s="995"/>
      <c r="BL18" s="995"/>
      <c r="BM18" s="995"/>
      <c r="BN18" s="995"/>
      <c r="BO18" s="995"/>
      <c r="BP18" s="995"/>
      <c r="BQ18" s="995"/>
      <c r="BR18" s="995"/>
      <c r="BS18" s="995"/>
      <c r="BT18" s="995"/>
      <c r="BU18" s="995"/>
      <c r="BV18" s="995"/>
      <c r="BW18" s="995"/>
      <c r="BX18" s="995"/>
      <c r="BY18" s="995"/>
      <c r="BZ18" s="995"/>
    </row>
    <row r="19" spans="1:78" ht="19.5" customHeight="1">
      <c r="A19" s="188">
        <v>9</v>
      </c>
      <c r="B19" s="1267"/>
      <c r="C19" s="625"/>
      <c r="D19" s="625"/>
      <c r="E19" s="1139"/>
      <c r="F19" s="4"/>
      <c r="G19" s="4"/>
      <c r="H19" s="3"/>
      <c r="I19" s="183">
        <f t="shared" si="0"/>
        <v>0</v>
      </c>
      <c r="J19" s="1089"/>
      <c r="K19" s="1090"/>
      <c r="L19" s="1090"/>
      <c r="M19" s="1090"/>
      <c r="N19" s="1090"/>
      <c r="O19" s="1090"/>
      <c r="P19" s="1091"/>
      <c r="Q19" s="853"/>
      <c r="R19" s="853"/>
      <c r="S19" s="853"/>
      <c r="T19" s="360"/>
      <c r="U19" s="365"/>
      <c r="V19" s="365"/>
      <c r="W19" s="365"/>
      <c r="X19" s="358"/>
      <c r="Y19" s="358"/>
      <c r="Z19" s="358"/>
      <c r="AA19" s="358"/>
      <c r="AB19" s="358"/>
      <c r="AC19" s="995"/>
      <c r="AD19" s="995"/>
      <c r="AE19" s="995"/>
      <c r="AF19" s="995"/>
      <c r="AG19" s="995"/>
      <c r="AH19" s="995"/>
      <c r="AI19" s="995"/>
      <c r="AJ19" s="995"/>
      <c r="AK19" s="995"/>
      <c r="AL19" s="995"/>
      <c r="AM19" s="995"/>
      <c r="AN19" s="995"/>
      <c r="AO19" s="995"/>
      <c r="AP19" s="995"/>
      <c r="AQ19" s="995"/>
      <c r="AR19" s="995"/>
      <c r="AS19" s="995"/>
      <c r="AT19" s="995"/>
      <c r="AU19" s="995"/>
      <c r="AV19" s="995"/>
      <c r="AW19" s="995"/>
      <c r="AX19" s="995"/>
      <c r="AY19" s="995"/>
      <c r="AZ19" s="995"/>
      <c r="BA19" s="995"/>
      <c r="BB19" s="995"/>
      <c r="BC19" s="995"/>
      <c r="BD19" s="995"/>
      <c r="BE19" s="995"/>
      <c r="BF19" s="995"/>
      <c r="BG19" s="995"/>
      <c r="BH19" s="995"/>
      <c r="BI19" s="995"/>
      <c r="BJ19" s="995"/>
      <c r="BK19" s="995"/>
      <c r="BL19" s="995"/>
      <c r="BM19" s="995"/>
      <c r="BN19" s="995"/>
      <c r="BO19" s="995"/>
      <c r="BP19" s="995"/>
      <c r="BQ19" s="995"/>
      <c r="BR19" s="995"/>
      <c r="BS19" s="995"/>
      <c r="BT19" s="995"/>
      <c r="BU19" s="995"/>
      <c r="BV19" s="995"/>
      <c r="BW19" s="995"/>
      <c r="BX19" s="995"/>
      <c r="BY19" s="995"/>
      <c r="BZ19" s="995"/>
    </row>
    <row r="20" spans="1:78" ht="19.5" customHeight="1">
      <c r="A20" s="188">
        <v>10</v>
      </c>
      <c r="B20" s="1267"/>
      <c r="C20" s="625"/>
      <c r="D20" s="625"/>
      <c r="E20" s="1139"/>
      <c r="F20" s="4"/>
      <c r="G20" s="4"/>
      <c r="H20" s="3"/>
      <c r="I20" s="183">
        <f t="shared" si="0"/>
        <v>0</v>
      </c>
      <c r="J20" s="1128"/>
      <c r="K20" s="1090"/>
      <c r="L20" s="1090"/>
      <c r="M20" s="1090"/>
      <c r="N20" s="1090"/>
      <c r="O20" s="1090"/>
      <c r="P20" s="1091"/>
      <c r="Q20" s="853"/>
      <c r="R20" s="853"/>
      <c r="S20" s="853"/>
      <c r="T20" s="360"/>
      <c r="U20" s="365"/>
      <c r="V20" s="365"/>
      <c r="W20" s="365"/>
      <c r="X20" s="358"/>
      <c r="Y20" s="358"/>
      <c r="Z20" s="358"/>
      <c r="AA20" s="358"/>
      <c r="AB20" s="358"/>
      <c r="AC20" s="995"/>
      <c r="AD20" s="995"/>
      <c r="AE20" s="995"/>
      <c r="AF20" s="995"/>
      <c r="AG20" s="995"/>
      <c r="AH20" s="995"/>
      <c r="AI20" s="995"/>
      <c r="AJ20" s="995"/>
      <c r="AK20" s="995"/>
      <c r="AL20" s="995"/>
      <c r="AM20" s="995"/>
      <c r="AN20" s="995"/>
      <c r="AO20" s="995"/>
      <c r="AP20" s="995"/>
      <c r="AQ20" s="995"/>
      <c r="AR20" s="995"/>
      <c r="AS20" s="995"/>
      <c r="AT20" s="995"/>
      <c r="AU20" s="995"/>
      <c r="AV20" s="995"/>
      <c r="AW20" s="995"/>
      <c r="AX20" s="995"/>
      <c r="AY20" s="995"/>
      <c r="AZ20" s="995"/>
      <c r="BA20" s="995"/>
      <c r="BB20" s="995"/>
      <c r="BC20" s="995"/>
      <c r="BD20" s="995"/>
      <c r="BE20" s="995"/>
      <c r="BF20" s="995"/>
      <c r="BG20" s="995"/>
      <c r="BH20" s="995"/>
      <c r="BI20" s="995"/>
      <c r="BJ20" s="995"/>
      <c r="BK20" s="995"/>
      <c r="BL20" s="995"/>
      <c r="BM20" s="995"/>
      <c r="BN20" s="995"/>
      <c r="BO20" s="995"/>
      <c r="BP20" s="995"/>
      <c r="BQ20" s="995"/>
      <c r="BR20" s="995"/>
      <c r="BS20" s="995"/>
      <c r="BT20" s="995"/>
      <c r="BU20" s="995"/>
      <c r="BV20" s="995"/>
      <c r="BW20" s="995"/>
      <c r="BX20" s="995"/>
      <c r="BY20" s="995"/>
      <c r="BZ20" s="995"/>
    </row>
    <row r="21" spans="1:78" ht="19.5" customHeight="1">
      <c r="A21" s="188">
        <v>11</v>
      </c>
      <c r="B21" s="1267"/>
      <c r="C21" s="625"/>
      <c r="D21" s="625"/>
      <c r="E21" s="1139"/>
      <c r="F21" s="4"/>
      <c r="G21" s="4"/>
      <c r="H21" s="3"/>
      <c r="I21" s="183">
        <f t="shared" si="0"/>
        <v>0</v>
      </c>
      <c r="J21" s="3068"/>
      <c r="K21" s="3069"/>
      <c r="L21" s="3069"/>
      <c r="M21" s="3069"/>
      <c r="N21" s="3069"/>
      <c r="O21" s="3069"/>
      <c r="P21" s="3070"/>
      <c r="Q21" s="853"/>
      <c r="R21" s="853"/>
      <c r="S21" s="853"/>
      <c r="T21" s="360"/>
      <c r="U21" s="365"/>
      <c r="V21" s="365"/>
      <c r="W21" s="365"/>
      <c r="X21" s="358"/>
      <c r="Y21" s="358"/>
      <c r="Z21" s="358"/>
      <c r="AA21" s="358"/>
      <c r="AB21" s="358"/>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row>
    <row r="22" spans="1:78" ht="19.5" customHeight="1">
      <c r="A22" s="188">
        <v>12</v>
      </c>
      <c r="B22" s="1267"/>
      <c r="C22" s="625"/>
      <c r="D22" s="625"/>
      <c r="E22" s="1139"/>
      <c r="F22" s="4"/>
      <c r="G22" s="4"/>
      <c r="H22" s="3"/>
      <c r="I22" s="183">
        <f t="shared" si="0"/>
        <v>0</v>
      </c>
      <c r="J22" s="3068"/>
      <c r="K22" s="3069"/>
      <c r="L22" s="3069"/>
      <c r="M22" s="3069"/>
      <c r="N22" s="3069"/>
      <c r="O22" s="3069"/>
      <c r="P22" s="3070"/>
      <c r="Q22" s="853"/>
      <c r="R22" s="853"/>
      <c r="S22" s="853"/>
      <c r="T22" s="360"/>
      <c r="U22" s="365"/>
      <c r="V22" s="365"/>
      <c r="W22" s="365"/>
      <c r="X22" s="358"/>
      <c r="Y22" s="358"/>
      <c r="Z22" s="358"/>
      <c r="AA22" s="358"/>
      <c r="AB22" s="358"/>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row>
    <row r="23" spans="1:78" ht="19.5" customHeight="1">
      <c r="A23" s="188">
        <v>13</v>
      </c>
      <c r="B23" s="1267"/>
      <c r="C23" s="625"/>
      <c r="D23" s="625"/>
      <c r="E23" s="1139"/>
      <c r="F23" s="4"/>
      <c r="G23" s="4"/>
      <c r="H23" s="3"/>
      <c r="I23" s="183">
        <f t="shared" si="0"/>
        <v>0</v>
      </c>
      <c r="J23" s="3068"/>
      <c r="K23" s="3069"/>
      <c r="L23" s="3069"/>
      <c r="M23" s="3069"/>
      <c r="N23" s="3069"/>
      <c r="O23" s="3069"/>
      <c r="P23" s="3070"/>
      <c r="Q23" s="853"/>
      <c r="R23" s="853"/>
      <c r="S23" s="853"/>
      <c r="T23" s="360"/>
      <c r="U23" s="365"/>
      <c r="V23" s="365"/>
      <c r="W23" s="365"/>
      <c r="X23" s="358"/>
      <c r="Y23" s="358"/>
      <c r="Z23" s="358"/>
      <c r="AA23" s="358"/>
      <c r="AB23" s="358"/>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row>
    <row r="24" spans="1:78" ht="19.5" customHeight="1">
      <c r="A24" s="188">
        <v>14</v>
      </c>
      <c r="B24" s="1267"/>
      <c r="C24" s="625"/>
      <c r="D24" s="625"/>
      <c r="E24" s="1139"/>
      <c r="F24" s="4"/>
      <c r="G24" s="4"/>
      <c r="H24" s="3"/>
      <c r="I24" s="183">
        <f t="shared" si="0"/>
        <v>0</v>
      </c>
      <c r="J24" s="3068"/>
      <c r="K24" s="3069"/>
      <c r="L24" s="3069"/>
      <c r="M24" s="3069"/>
      <c r="N24" s="3069"/>
      <c r="O24" s="3069"/>
      <c r="P24" s="3070"/>
      <c r="Q24" s="853"/>
      <c r="R24" s="853"/>
      <c r="S24" s="853"/>
      <c r="T24" s="360"/>
      <c r="U24" s="365"/>
      <c r="V24" s="365"/>
      <c r="W24" s="365"/>
      <c r="X24" s="358"/>
      <c r="Y24" s="358"/>
      <c r="Z24" s="358"/>
      <c r="AA24" s="358"/>
      <c r="AB24" s="358"/>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row>
    <row r="25" spans="1:78" ht="19.5" customHeight="1">
      <c r="A25" s="188">
        <v>15</v>
      </c>
      <c r="B25" s="1267"/>
      <c r="C25" s="625"/>
      <c r="D25" s="625"/>
      <c r="E25" s="1139"/>
      <c r="F25" s="4"/>
      <c r="G25" s="4"/>
      <c r="H25" s="3"/>
      <c r="I25" s="183">
        <f t="shared" si="0"/>
        <v>0</v>
      </c>
      <c r="J25" s="3068"/>
      <c r="K25" s="3069"/>
      <c r="L25" s="3069"/>
      <c r="M25" s="3069"/>
      <c r="N25" s="3069"/>
      <c r="O25" s="3069"/>
      <c r="P25" s="3070"/>
      <c r="Q25" s="853"/>
      <c r="R25" s="853"/>
      <c r="S25" s="853"/>
      <c r="T25" s="360"/>
      <c r="U25" s="365"/>
      <c r="V25" s="365"/>
      <c r="W25" s="365"/>
      <c r="X25" s="358"/>
      <c r="Y25" s="358"/>
      <c r="Z25" s="358"/>
      <c r="AA25" s="358"/>
      <c r="AB25" s="358"/>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row>
    <row r="26" spans="1:78" ht="19.5" customHeight="1">
      <c r="A26" s="188">
        <v>16</v>
      </c>
      <c r="B26" s="1267"/>
      <c r="C26" s="625"/>
      <c r="D26" s="625"/>
      <c r="E26" s="1139"/>
      <c r="F26" s="4"/>
      <c r="G26" s="4"/>
      <c r="H26" s="3"/>
      <c r="I26" s="183">
        <f t="shared" si="0"/>
        <v>0</v>
      </c>
      <c r="J26" s="3068"/>
      <c r="K26" s="3069"/>
      <c r="L26" s="3069"/>
      <c r="M26" s="3069"/>
      <c r="N26" s="3069"/>
      <c r="O26" s="3069"/>
      <c r="P26" s="3070"/>
      <c r="Q26" s="853"/>
      <c r="R26" s="853"/>
      <c r="S26" s="853"/>
      <c r="T26" s="360"/>
      <c r="U26" s="365"/>
      <c r="V26" s="365"/>
      <c r="W26" s="365"/>
      <c r="X26" s="358"/>
      <c r="Y26" s="358"/>
      <c r="Z26" s="358"/>
      <c r="AA26" s="358"/>
      <c r="AB26" s="358"/>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row>
    <row r="27" spans="1:78" ht="19.5" customHeight="1">
      <c r="A27" s="188">
        <v>17</v>
      </c>
      <c r="B27" s="1267"/>
      <c r="C27" s="625"/>
      <c r="D27" s="625"/>
      <c r="E27" s="1139"/>
      <c r="F27" s="4"/>
      <c r="G27" s="4"/>
      <c r="H27" s="3"/>
      <c r="I27" s="183">
        <f t="shared" si="0"/>
        <v>0</v>
      </c>
      <c r="J27" s="3068"/>
      <c r="K27" s="3069"/>
      <c r="L27" s="3069"/>
      <c r="M27" s="3069"/>
      <c r="N27" s="3069"/>
      <c r="O27" s="3069"/>
      <c r="P27" s="3070"/>
      <c r="Q27" s="853"/>
      <c r="R27" s="853"/>
      <c r="S27" s="853"/>
      <c r="T27" s="360"/>
      <c r="U27" s="365"/>
      <c r="V27" s="365"/>
      <c r="W27" s="365"/>
      <c r="X27" s="358"/>
      <c r="Y27" s="358"/>
      <c r="Z27" s="358"/>
      <c r="AA27" s="358"/>
      <c r="AB27" s="358"/>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row>
    <row r="28" spans="1:78" ht="19.5" customHeight="1">
      <c r="A28" s="188">
        <v>18</v>
      </c>
      <c r="B28" s="1267"/>
      <c r="C28" s="625"/>
      <c r="D28" s="625"/>
      <c r="E28" s="1139"/>
      <c r="F28" s="4"/>
      <c r="G28" s="4"/>
      <c r="H28" s="3"/>
      <c r="I28" s="183">
        <f t="shared" si="0"/>
        <v>0</v>
      </c>
      <c r="J28" s="3068"/>
      <c r="K28" s="3069"/>
      <c r="L28" s="3069"/>
      <c r="M28" s="3069"/>
      <c r="N28" s="3069"/>
      <c r="O28" s="3069"/>
      <c r="P28" s="3070"/>
      <c r="Q28" s="853"/>
      <c r="R28" s="853"/>
      <c r="S28" s="853"/>
      <c r="T28" s="360"/>
      <c r="U28" s="365"/>
      <c r="V28" s="365"/>
      <c r="W28" s="365"/>
      <c r="X28" s="358"/>
      <c r="Y28" s="358"/>
      <c r="Z28" s="358"/>
      <c r="AA28" s="358"/>
      <c r="AB28" s="358"/>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row>
    <row r="29" spans="1:78" ht="19.5" customHeight="1">
      <c r="A29" s="188">
        <v>19</v>
      </c>
      <c r="B29" s="1267"/>
      <c r="C29" s="625"/>
      <c r="D29" s="625"/>
      <c r="E29" s="1139"/>
      <c r="F29" s="4"/>
      <c r="G29" s="4"/>
      <c r="H29" s="3"/>
      <c r="I29" s="183">
        <f t="shared" si="0"/>
        <v>0</v>
      </c>
      <c r="J29" s="3068"/>
      <c r="K29" s="3069"/>
      <c r="L29" s="3069"/>
      <c r="M29" s="3069"/>
      <c r="N29" s="3069"/>
      <c r="O29" s="3069"/>
      <c r="P29" s="3070"/>
      <c r="Q29" s="853"/>
      <c r="R29" s="853"/>
      <c r="S29" s="853"/>
      <c r="T29" s="360"/>
      <c r="U29" s="365"/>
      <c r="V29" s="365"/>
      <c r="W29" s="365"/>
      <c r="X29" s="358"/>
      <c r="Y29" s="358"/>
      <c r="Z29" s="358"/>
      <c r="AA29" s="358"/>
      <c r="AB29" s="358"/>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row>
    <row r="30" spans="1:78" ht="19.5" customHeight="1">
      <c r="A30" s="188"/>
      <c r="B30" s="782" t="s">
        <v>394</v>
      </c>
      <c r="C30" s="783"/>
      <c r="D30" s="783"/>
      <c r="E30" s="1140"/>
      <c r="F30" s="784">
        <f>SUM(F11:F29)</f>
        <v>0</v>
      </c>
      <c r="G30" s="784">
        <f>SUM(G11:G29)</f>
        <v>0</v>
      </c>
      <c r="H30" s="784">
        <f>SUM(H11:H29)</f>
        <v>0</v>
      </c>
      <c r="I30" s="183">
        <f t="shared" si="0"/>
        <v>0</v>
      </c>
      <c r="J30" s="3068"/>
      <c r="K30" s="3069"/>
      <c r="L30" s="3069"/>
      <c r="M30" s="3069"/>
      <c r="N30" s="3069"/>
      <c r="O30" s="3069"/>
      <c r="P30" s="3070"/>
      <c r="Q30" s="853"/>
      <c r="R30" s="853"/>
      <c r="S30" s="853"/>
      <c r="T30" s="360"/>
      <c r="U30" s="365"/>
      <c r="V30" s="365"/>
      <c r="W30" s="365"/>
      <c r="X30" s="358"/>
      <c r="Y30" s="358"/>
      <c r="Z30" s="358"/>
      <c r="AA30" s="358"/>
      <c r="AB30" s="358"/>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row>
    <row r="31" spans="1:78" ht="19.5" customHeight="1">
      <c r="A31" s="397"/>
      <c r="B31" s="161"/>
      <c r="C31" s="161"/>
      <c r="D31" s="995"/>
      <c r="E31" s="995"/>
      <c r="F31" s="161"/>
      <c r="G31" s="161"/>
      <c r="H31" s="161"/>
      <c r="I31" s="3076"/>
      <c r="J31" s="3076"/>
      <c r="K31" s="3076"/>
      <c r="L31" s="3076"/>
      <c r="M31" s="3076"/>
      <c r="N31" s="3076"/>
      <c r="O31" s="3076"/>
      <c r="P31" s="3076"/>
      <c r="Q31" s="853"/>
      <c r="R31" s="853"/>
      <c r="S31" s="853"/>
      <c r="T31" s="360"/>
      <c r="U31" s="365"/>
      <c r="V31" s="365"/>
      <c r="W31" s="365"/>
      <c r="X31" s="358"/>
      <c r="Y31" s="358"/>
      <c r="Z31" s="358"/>
      <c r="AA31" s="358"/>
      <c r="AB31" s="358"/>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row>
    <row r="32" spans="1:78" ht="19.5" customHeight="1">
      <c r="A32" s="170" t="s">
        <v>399</v>
      </c>
      <c r="B32" s="205"/>
      <c r="C32" s="205"/>
      <c r="D32" s="205"/>
      <c r="E32" s="205"/>
      <c r="F32" s="205"/>
      <c r="G32" s="205"/>
      <c r="H32" s="205"/>
      <c r="I32" s="3076"/>
      <c r="J32" s="3076"/>
      <c r="K32" s="3076"/>
      <c r="L32" s="3076"/>
      <c r="M32" s="3076"/>
      <c r="N32" s="3076"/>
      <c r="O32" s="3076"/>
      <c r="P32" s="3076"/>
      <c r="Q32" s="853"/>
      <c r="R32" s="853"/>
      <c r="S32" s="853"/>
      <c r="T32" s="360"/>
      <c r="U32" s="365"/>
      <c r="V32" s="365"/>
      <c r="W32" s="365"/>
      <c r="X32" s="358"/>
      <c r="Y32" s="358"/>
      <c r="Z32" s="358"/>
      <c r="AA32" s="358"/>
      <c r="AB32" s="358"/>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c r="BT32" s="161"/>
      <c r="BU32" s="161"/>
      <c r="BV32" s="161"/>
      <c r="BW32" s="161"/>
      <c r="BX32" s="161"/>
      <c r="BY32" s="161"/>
      <c r="BZ32" s="161"/>
    </row>
    <row r="33" spans="1:78" ht="62">
      <c r="A33" s="467"/>
      <c r="B33" s="189" t="s">
        <v>319</v>
      </c>
      <c r="C33" s="468" t="s">
        <v>736</v>
      </c>
      <c r="D33" s="468" t="s">
        <v>737</v>
      </c>
      <c r="E33" s="186" t="s">
        <v>320</v>
      </c>
      <c r="F33" s="186" t="s">
        <v>321</v>
      </c>
      <c r="G33" s="468" t="s">
        <v>322</v>
      </c>
      <c r="H33" s="468" t="s">
        <v>304</v>
      </c>
      <c r="I33" s="468" t="s">
        <v>32</v>
      </c>
      <c r="J33" s="3071" t="s">
        <v>306</v>
      </c>
      <c r="K33" s="3072"/>
      <c r="L33" s="3072"/>
      <c r="M33" s="3072"/>
      <c r="N33" s="3072"/>
      <c r="O33" s="3072"/>
      <c r="P33" s="3073"/>
      <c r="Q33" s="853"/>
      <c r="R33" s="853"/>
      <c r="S33" s="853"/>
      <c r="T33" s="360"/>
      <c r="U33" s="365"/>
      <c r="V33" s="365"/>
      <c r="W33" s="365"/>
      <c r="X33" s="358"/>
      <c r="Y33" s="358"/>
      <c r="Z33" s="358"/>
      <c r="AA33" s="358"/>
      <c r="AB33" s="358"/>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row>
    <row r="34" spans="1:78" ht="36.75" customHeight="1">
      <c r="A34" s="467"/>
      <c r="B34" s="189"/>
      <c r="C34" s="468" t="str">
        <f>"MM/YY (text format, e.g. "&amp;Summary!$V$13&amp;")"</f>
        <v>MM/YY (text format, e.g. Apr 22)</v>
      </c>
      <c r="D34" s="468" t="str">
        <f>C34</f>
        <v>MM/YY (text format, e.g. Apr 22)</v>
      </c>
      <c r="E34" s="468" t="str">
        <f>"MM/YY (text format, e.g. "&amp;Summary!$V$23&amp;")"</f>
        <v>MM/YY (text format, e.g. Feb 23)</v>
      </c>
      <c r="F34" s="220" t="s">
        <v>51</v>
      </c>
      <c r="G34" s="220" t="s">
        <v>51</v>
      </c>
      <c r="H34" s="220" t="s">
        <v>51</v>
      </c>
      <c r="I34" s="220" t="s">
        <v>51</v>
      </c>
      <c r="J34" s="3074"/>
      <c r="K34" s="3069"/>
      <c r="L34" s="3069"/>
      <c r="M34" s="3069"/>
      <c r="N34" s="3069"/>
      <c r="O34" s="3069"/>
      <c r="P34" s="3070"/>
      <c r="Q34" s="853"/>
      <c r="R34" s="853"/>
      <c r="S34" s="853"/>
      <c r="T34" s="360"/>
      <c r="U34" s="365"/>
      <c r="V34" s="365"/>
      <c r="W34" s="365"/>
      <c r="X34" s="358"/>
      <c r="Y34" s="358"/>
      <c r="Z34" s="358"/>
      <c r="AA34" s="358"/>
      <c r="AB34" s="358"/>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c r="BM34" s="161"/>
      <c r="BN34" s="161"/>
      <c r="BO34" s="161"/>
      <c r="BP34" s="161"/>
      <c r="BQ34" s="161"/>
      <c r="BR34" s="161"/>
      <c r="BS34" s="161"/>
      <c r="BT34" s="161"/>
      <c r="BU34" s="161"/>
      <c r="BV34" s="161"/>
      <c r="BW34" s="161"/>
      <c r="BX34" s="161"/>
      <c r="BY34" s="161"/>
      <c r="BZ34" s="161"/>
    </row>
    <row r="35" spans="1:78" ht="19.5" customHeight="1">
      <c r="A35" s="188">
        <v>20</v>
      </c>
      <c r="B35" s="1268"/>
      <c r="C35" s="625"/>
      <c r="D35" s="625"/>
      <c r="E35" s="1139"/>
      <c r="F35" s="4"/>
      <c r="G35" s="4"/>
      <c r="H35" s="3"/>
      <c r="I35" s="183">
        <f>+G35-SUM(F35+H35)</f>
        <v>0</v>
      </c>
      <c r="J35" s="3068"/>
      <c r="K35" s="3069"/>
      <c r="L35" s="3069"/>
      <c r="M35" s="3069"/>
      <c r="N35" s="3069"/>
      <c r="O35" s="3069"/>
      <c r="P35" s="3070"/>
      <c r="Q35" s="853"/>
      <c r="R35" s="853"/>
      <c r="S35" s="853"/>
      <c r="T35" s="360"/>
      <c r="U35" s="365"/>
      <c r="V35" s="365"/>
      <c r="W35" s="365"/>
      <c r="X35" s="358"/>
      <c r="Y35" s="358"/>
      <c r="Z35" s="358"/>
      <c r="AA35" s="358"/>
      <c r="AB35" s="358"/>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c r="BM35" s="161"/>
      <c r="BN35" s="161"/>
      <c r="BO35" s="161"/>
      <c r="BP35" s="161"/>
      <c r="BQ35" s="161"/>
      <c r="BR35" s="161"/>
      <c r="BS35" s="161"/>
      <c r="BT35" s="161"/>
      <c r="BU35" s="161"/>
      <c r="BV35" s="161"/>
      <c r="BW35" s="161"/>
      <c r="BX35" s="161"/>
      <c r="BY35" s="161"/>
      <c r="BZ35" s="161"/>
    </row>
    <row r="36" spans="1:78" ht="19.5" customHeight="1">
      <c r="A36" s="188">
        <v>21</v>
      </c>
      <c r="B36" s="1268"/>
      <c r="C36" s="625"/>
      <c r="D36" s="625"/>
      <c r="E36" s="1139"/>
      <c r="F36" s="4"/>
      <c r="G36" s="4"/>
      <c r="H36" s="3"/>
      <c r="I36" s="183">
        <f t="shared" ref="I36:I44" si="1">+G36-SUM(F36+H36)</f>
        <v>0</v>
      </c>
      <c r="J36" s="1089"/>
      <c r="K36" s="1090"/>
      <c r="L36" s="1090"/>
      <c r="M36" s="1090"/>
      <c r="N36" s="1090"/>
      <c r="O36" s="1090"/>
      <c r="P36" s="1091"/>
      <c r="Q36" s="853"/>
      <c r="R36" s="853"/>
      <c r="S36" s="853"/>
      <c r="T36" s="360"/>
      <c r="U36" s="365"/>
      <c r="V36" s="365"/>
      <c r="W36" s="365"/>
      <c r="X36" s="358"/>
      <c r="Y36" s="358"/>
      <c r="Z36" s="358"/>
      <c r="AA36" s="358"/>
      <c r="AB36" s="358"/>
      <c r="AC36" s="995"/>
      <c r="AD36" s="995"/>
      <c r="AE36" s="995"/>
      <c r="AF36" s="995"/>
      <c r="AG36" s="995"/>
      <c r="AH36" s="995"/>
      <c r="AI36" s="995"/>
      <c r="AJ36" s="995"/>
      <c r="AK36" s="995"/>
      <c r="AL36" s="995"/>
      <c r="AM36" s="995"/>
      <c r="AN36" s="995"/>
      <c r="AO36" s="995"/>
      <c r="AP36" s="995"/>
      <c r="AQ36" s="995"/>
      <c r="AR36" s="995"/>
      <c r="AS36" s="995"/>
      <c r="AT36" s="995"/>
      <c r="AU36" s="995"/>
      <c r="AV36" s="995"/>
      <c r="AW36" s="995"/>
      <c r="AX36" s="995"/>
      <c r="AY36" s="995"/>
      <c r="AZ36" s="995"/>
      <c r="BA36" s="995"/>
      <c r="BB36" s="995"/>
      <c r="BC36" s="995"/>
      <c r="BD36" s="995"/>
      <c r="BE36" s="995"/>
      <c r="BF36" s="995"/>
      <c r="BG36" s="995"/>
      <c r="BH36" s="995"/>
      <c r="BI36" s="995"/>
      <c r="BJ36" s="995"/>
      <c r="BK36" s="995"/>
      <c r="BL36" s="995"/>
      <c r="BM36" s="995"/>
      <c r="BN36" s="995"/>
      <c r="BO36" s="995"/>
      <c r="BP36" s="995"/>
      <c r="BQ36" s="995"/>
      <c r="BR36" s="995"/>
      <c r="BS36" s="995"/>
      <c r="BT36" s="995"/>
      <c r="BU36" s="995"/>
      <c r="BV36" s="995"/>
      <c r="BW36" s="995"/>
      <c r="BX36" s="995"/>
      <c r="BY36" s="995"/>
      <c r="BZ36" s="995"/>
    </row>
    <row r="37" spans="1:78" ht="19.5" customHeight="1">
      <c r="A37" s="188">
        <v>22</v>
      </c>
      <c r="B37" s="1268"/>
      <c r="C37" s="625"/>
      <c r="D37" s="625"/>
      <c r="E37" s="1139"/>
      <c r="F37" s="4"/>
      <c r="G37" s="4"/>
      <c r="H37" s="3"/>
      <c r="I37" s="183">
        <f t="shared" si="1"/>
        <v>0</v>
      </c>
      <c r="J37" s="1089"/>
      <c r="K37" s="1090"/>
      <c r="L37" s="1090"/>
      <c r="M37" s="1090"/>
      <c r="N37" s="1090"/>
      <c r="O37" s="1090"/>
      <c r="P37" s="1091"/>
      <c r="Q37" s="853"/>
      <c r="R37" s="853"/>
      <c r="S37" s="853"/>
      <c r="T37" s="360"/>
      <c r="U37" s="365"/>
      <c r="V37" s="365"/>
      <c r="W37" s="365"/>
      <c r="X37" s="358"/>
      <c r="Y37" s="358"/>
      <c r="Z37" s="358"/>
      <c r="AA37" s="358"/>
      <c r="AB37" s="358"/>
      <c r="AC37" s="995"/>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c r="BC37" s="995"/>
      <c r="BD37" s="995"/>
      <c r="BE37" s="995"/>
      <c r="BF37" s="995"/>
      <c r="BG37" s="995"/>
      <c r="BH37" s="995"/>
      <c r="BI37" s="995"/>
      <c r="BJ37" s="995"/>
      <c r="BK37" s="995"/>
      <c r="BL37" s="995"/>
      <c r="BM37" s="995"/>
      <c r="BN37" s="995"/>
      <c r="BO37" s="995"/>
      <c r="BP37" s="995"/>
      <c r="BQ37" s="995"/>
      <c r="BR37" s="995"/>
      <c r="BS37" s="995"/>
      <c r="BT37" s="995"/>
      <c r="BU37" s="995"/>
      <c r="BV37" s="995"/>
      <c r="BW37" s="995"/>
      <c r="BX37" s="995"/>
      <c r="BY37" s="995"/>
      <c r="BZ37" s="995"/>
    </row>
    <row r="38" spans="1:78" ht="19.5" customHeight="1">
      <c r="A38" s="188">
        <v>23</v>
      </c>
      <c r="B38" s="1268"/>
      <c r="C38" s="625"/>
      <c r="D38" s="625"/>
      <c r="E38" s="1139"/>
      <c r="F38" s="4"/>
      <c r="G38" s="4"/>
      <c r="H38" s="3"/>
      <c r="I38" s="183">
        <f t="shared" si="1"/>
        <v>0</v>
      </c>
      <c r="J38" s="1089"/>
      <c r="K38" s="1090"/>
      <c r="L38" s="1090"/>
      <c r="M38" s="1090"/>
      <c r="N38" s="1090"/>
      <c r="O38" s="1090"/>
      <c r="P38" s="1091"/>
      <c r="Q38" s="853"/>
      <c r="R38" s="853"/>
      <c r="S38" s="853"/>
      <c r="T38" s="360"/>
      <c r="U38" s="365"/>
      <c r="V38" s="365"/>
      <c r="W38" s="365"/>
      <c r="X38" s="358"/>
      <c r="Y38" s="358"/>
      <c r="Z38" s="358"/>
      <c r="AA38" s="358"/>
      <c r="AB38" s="358"/>
      <c r="AC38" s="995"/>
      <c r="AD38" s="995"/>
      <c r="AE38" s="995"/>
      <c r="AF38" s="995"/>
      <c r="AG38" s="995"/>
      <c r="AH38" s="995"/>
      <c r="AI38" s="995"/>
      <c r="AJ38" s="995"/>
      <c r="AK38" s="995"/>
      <c r="AL38" s="995"/>
      <c r="AM38" s="995"/>
      <c r="AN38" s="995"/>
      <c r="AO38" s="995"/>
      <c r="AP38" s="995"/>
      <c r="AQ38" s="995"/>
      <c r="AR38" s="995"/>
      <c r="AS38" s="995"/>
      <c r="AT38" s="995"/>
      <c r="AU38" s="995"/>
      <c r="AV38" s="995"/>
      <c r="AW38" s="995"/>
      <c r="AX38" s="995"/>
      <c r="AY38" s="995"/>
      <c r="AZ38" s="995"/>
      <c r="BA38" s="995"/>
      <c r="BB38" s="995"/>
      <c r="BC38" s="995"/>
      <c r="BD38" s="995"/>
      <c r="BE38" s="995"/>
      <c r="BF38" s="995"/>
      <c r="BG38" s="995"/>
      <c r="BH38" s="995"/>
      <c r="BI38" s="995"/>
      <c r="BJ38" s="995"/>
      <c r="BK38" s="995"/>
      <c r="BL38" s="995"/>
      <c r="BM38" s="995"/>
      <c r="BN38" s="995"/>
      <c r="BO38" s="995"/>
      <c r="BP38" s="995"/>
      <c r="BQ38" s="995"/>
      <c r="BR38" s="995"/>
      <c r="BS38" s="995"/>
      <c r="BT38" s="995"/>
      <c r="BU38" s="995"/>
      <c r="BV38" s="995"/>
      <c r="BW38" s="995"/>
      <c r="BX38" s="995"/>
      <c r="BY38" s="995"/>
      <c r="BZ38" s="995"/>
    </row>
    <row r="39" spans="1:78" ht="19.5" customHeight="1">
      <c r="A39" s="188">
        <v>24</v>
      </c>
      <c r="B39" s="1268"/>
      <c r="C39" s="625"/>
      <c r="D39" s="625"/>
      <c r="E39" s="1139"/>
      <c r="F39" s="4"/>
      <c r="G39" s="4"/>
      <c r="H39" s="3"/>
      <c r="I39" s="183">
        <f t="shared" si="1"/>
        <v>0</v>
      </c>
      <c r="J39" s="1089"/>
      <c r="K39" s="1090"/>
      <c r="L39" s="1090"/>
      <c r="M39" s="1090"/>
      <c r="N39" s="1090"/>
      <c r="O39" s="1090"/>
      <c r="P39" s="1091"/>
      <c r="Q39" s="853"/>
      <c r="R39" s="853"/>
      <c r="S39" s="853"/>
      <c r="T39" s="360"/>
      <c r="U39" s="365"/>
      <c r="V39" s="365"/>
      <c r="W39" s="365"/>
      <c r="X39" s="358"/>
      <c r="Y39" s="358"/>
      <c r="Z39" s="358"/>
      <c r="AA39" s="358"/>
      <c r="AB39" s="358"/>
      <c r="AC39" s="995"/>
      <c r="AD39" s="995"/>
      <c r="AE39" s="995"/>
      <c r="AF39" s="995"/>
      <c r="AG39" s="995"/>
      <c r="AH39" s="995"/>
      <c r="AI39" s="995"/>
      <c r="AJ39" s="995"/>
      <c r="AK39" s="995"/>
      <c r="AL39" s="995"/>
      <c r="AM39" s="995"/>
      <c r="AN39" s="995"/>
      <c r="AO39" s="995"/>
      <c r="AP39" s="995"/>
      <c r="AQ39" s="995"/>
      <c r="AR39" s="995"/>
      <c r="AS39" s="995"/>
      <c r="AT39" s="995"/>
      <c r="AU39" s="995"/>
      <c r="AV39" s="995"/>
      <c r="AW39" s="995"/>
      <c r="AX39" s="995"/>
      <c r="AY39" s="995"/>
      <c r="AZ39" s="995"/>
      <c r="BA39" s="995"/>
      <c r="BB39" s="995"/>
      <c r="BC39" s="995"/>
      <c r="BD39" s="995"/>
      <c r="BE39" s="995"/>
      <c r="BF39" s="995"/>
      <c r="BG39" s="995"/>
      <c r="BH39" s="995"/>
      <c r="BI39" s="995"/>
      <c r="BJ39" s="995"/>
      <c r="BK39" s="995"/>
      <c r="BL39" s="995"/>
      <c r="BM39" s="995"/>
      <c r="BN39" s="995"/>
      <c r="BO39" s="995"/>
      <c r="BP39" s="995"/>
      <c r="BQ39" s="995"/>
      <c r="BR39" s="995"/>
      <c r="BS39" s="995"/>
      <c r="BT39" s="995"/>
      <c r="BU39" s="995"/>
      <c r="BV39" s="995"/>
      <c r="BW39" s="995"/>
      <c r="BX39" s="995"/>
      <c r="BY39" s="995"/>
      <c r="BZ39" s="995"/>
    </row>
    <row r="40" spans="1:78" ht="19.5" customHeight="1">
      <c r="A40" s="188">
        <v>25</v>
      </c>
      <c r="B40" s="1268"/>
      <c r="C40" s="625"/>
      <c r="D40" s="625"/>
      <c r="E40" s="1139"/>
      <c r="F40" s="4"/>
      <c r="G40" s="4"/>
      <c r="H40" s="3"/>
      <c r="I40" s="183">
        <f t="shared" si="1"/>
        <v>0</v>
      </c>
      <c r="J40" s="1089"/>
      <c r="K40" s="1090"/>
      <c r="L40" s="1090"/>
      <c r="M40" s="1090"/>
      <c r="N40" s="1090"/>
      <c r="O40" s="1090"/>
      <c r="P40" s="1091"/>
      <c r="Q40" s="853"/>
      <c r="R40" s="853"/>
      <c r="S40" s="853"/>
      <c r="T40" s="360"/>
      <c r="U40" s="365"/>
      <c r="V40" s="365"/>
      <c r="W40" s="365"/>
      <c r="X40" s="358"/>
      <c r="Y40" s="358"/>
      <c r="Z40" s="358"/>
      <c r="AA40" s="358"/>
      <c r="AB40" s="358"/>
      <c r="AC40" s="995"/>
      <c r="AD40" s="995"/>
      <c r="AE40" s="995"/>
      <c r="AF40" s="995"/>
      <c r="AG40" s="995"/>
      <c r="AH40" s="995"/>
      <c r="AI40" s="995"/>
      <c r="AJ40" s="995"/>
      <c r="AK40" s="995"/>
      <c r="AL40" s="995"/>
      <c r="AM40" s="995"/>
      <c r="AN40" s="995"/>
      <c r="AO40" s="995"/>
      <c r="AP40" s="995"/>
      <c r="AQ40" s="995"/>
      <c r="AR40" s="995"/>
      <c r="AS40" s="995"/>
      <c r="AT40" s="995"/>
      <c r="AU40" s="995"/>
      <c r="AV40" s="995"/>
      <c r="AW40" s="995"/>
      <c r="AX40" s="995"/>
      <c r="AY40" s="995"/>
      <c r="AZ40" s="995"/>
      <c r="BA40" s="995"/>
      <c r="BB40" s="995"/>
      <c r="BC40" s="995"/>
      <c r="BD40" s="995"/>
      <c r="BE40" s="995"/>
      <c r="BF40" s="995"/>
      <c r="BG40" s="995"/>
      <c r="BH40" s="995"/>
      <c r="BI40" s="995"/>
      <c r="BJ40" s="995"/>
      <c r="BK40" s="995"/>
      <c r="BL40" s="995"/>
      <c r="BM40" s="995"/>
      <c r="BN40" s="995"/>
      <c r="BO40" s="995"/>
      <c r="BP40" s="995"/>
      <c r="BQ40" s="995"/>
      <c r="BR40" s="995"/>
      <c r="BS40" s="995"/>
      <c r="BT40" s="995"/>
      <c r="BU40" s="995"/>
      <c r="BV40" s="995"/>
      <c r="BW40" s="995"/>
      <c r="BX40" s="995"/>
      <c r="BY40" s="995"/>
      <c r="BZ40" s="995"/>
    </row>
    <row r="41" spans="1:78" ht="19.5" customHeight="1">
      <c r="A41" s="188">
        <v>26</v>
      </c>
      <c r="B41" s="1268"/>
      <c r="C41" s="625"/>
      <c r="D41" s="625"/>
      <c r="E41" s="1139"/>
      <c r="F41" s="4"/>
      <c r="G41" s="4"/>
      <c r="H41" s="3"/>
      <c r="I41" s="183">
        <f t="shared" si="1"/>
        <v>0</v>
      </c>
      <c r="J41" s="1089"/>
      <c r="K41" s="1090"/>
      <c r="L41" s="1090"/>
      <c r="M41" s="1090"/>
      <c r="N41" s="1090"/>
      <c r="O41" s="1090"/>
      <c r="P41" s="1091"/>
      <c r="Q41" s="853"/>
      <c r="R41" s="853"/>
      <c r="S41" s="853"/>
      <c r="T41" s="360"/>
      <c r="U41" s="365"/>
      <c r="V41" s="365"/>
      <c r="W41" s="365"/>
      <c r="X41" s="358"/>
      <c r="Y41" s="358"/>
      <c r="Z41" s="358"/>
      <c r="AA41" s="358"/>
      <c r="AB41" s="358"/>
      <c r="AC41" s="995"/>
      <c r="AD41" s="995"/>
      <c r="AE41" s="995"/>
      <c r="AF41" s="995"/>
      <c r="AG41" s="995"/>
      <c r="AH41" s="995"/>
      <c r="AI41" s="995"/>
      <c r="AJ41" s="995"/>
      <c r="AK41" s="995"/>
      <c r="AL41" s="995"/>
      <c r="AM41" s="995"/>
      <c r="AN41" s="995"/>
      <c r="AO41" s="995"/>
      <c r="AP41" s="995"/>
      <c r="AQ41" s="995"/>
      <c r="AR41" s="995"/>
      <c r="AS41" s="995"/>
      <c r="AT41" s="995"/>
      <c r="AU41" s="995"/>
      <c r="AV41" s="995"/>
      <c r="AW41" s="995"/>
      <c r="AX41" s="995"/>
      <c r="AY41" s="995"/>
      <c r="AZ41" s="995"/>
      <c r="BA41" s="995"/>
      <c r="BB41" s="995"/>
      <c r="BC41" s="995"/>
      <c r="BD41" s="995"/>
      <c r="BE41" s="995"/>
      <c r="BF41" s="995"/>
      <c r="BG41" s="995"/>
      <c r="BH41" s="995"/>
      <c r="BI41" s="995"/>
      <c r="BJ41" s="995"/>
      <c r="BK41" s="995"/>
      <c r="BL41" s="995"/>
      <c r="BM41" s="995"/>
      <c r="BN41" s="995"/>
      <c r="BO41" s="995"/>
      <c r="BP41" s="995"/>
      <c r="BQ41" s="995"/>
      <c r="BR41" s="995"/>
      <c r="BS41" s="995"/>
      <c r="BT41" s="995"/>
      <c r="BU41" s="995"/>
      <c r="BV41" s="995"/>
      <c r="BW41" s="995"/>
      <c r="BX41" s="995"/>
      <c r="BY41" s="995"/>
      <c r="BZ41" s="995"/>
    </row>
    <row r="42" spans="1:78" ht="19.5" customHeight="1">
      <c r="A42" s="188">
        <v>27</v>
      </c>
      <c r="B42" s="1268"/>
      <c r="C42" s="625"/>
      <c r="D42" s="625"/>
      <c r="E42" s="1139"/>
      <c r="F42" s="4"/>
      <c r="G42" s="4"/>
      <c r="H42" s="3"/>
      <c r="I42" s="183">
        <f t="shared" si="1"/>
        <v>0</v>
      </c>
      <c r="J42" s="1089"/>
      <c r="K42" s="1090"/>
      <c r="L42" s="1090"/>
      <c r="M42" s="1090"/>
      <c r="N42" s="1090"/>
      <c r="O42" s="1090"/>
      <c r="P42" s="1091"/>
      <c r="Q42" s="853"/>
      <c r="R42" s="853"/>
      <c r="S42" s="853"/>
      <c r="T42" s="360"/>
      <c r="U42" s="365"/>
      <c r="V42" s="365"/>
      <c r="W42" s="365"/>
      <c r="X42" s="358"/>
      <c r="Y42" s="358"/>
      <c r="Z42" s="358"/>
      <c r="AA42" s="358"/>
      <c r="AB42" s="358"/>
      <c r="AC42" s="995"/>
      <c r="AD42" s="995"/>
      <c r="AE42" s="995"/>
      <c r="AF42" s="995"/>
      <c r="AG42" s="995"/>
      <c r="AH42" s="995"/>
      <c r="AI42" s="995"/>
      <c r="AJ42" s="995"/>
      <c r="AK42" s="995"/>
      <c r="AL42" s="995"/>
      <c r="AM42" s="995"/>
      <c r="AN42" s="995"/>
      <c r="AO42" s="995"/>
      <c r="AP42" s="995"/>
      <c r="AQ42" s="995"/>
      <c r="AR42" s="995"/>
      <c r="AS42" s="995"/>
      <c r="AT42" s="995"/>
      <c r="AU42" s="995"/>
      <c r="AV42" s="995"/>
      <c r="AW42" s="995"/>
      <c r="AX42" s="995"/>
      <c r="AY42" s="995"/>
      <c r="AZ42" s="995"/>
      <c r="BA42" s="995"/>
      <c r="BB42" s="995"/>
      <c r="BC42" s="995"/>
      <c r="BD42" s="995"/>
      <c r="BE42" s="995"/>
      <c r="BF42" s="995"/>
      <c r="BG42" s="995"/>
      <c r="BH42" s="995"/>
      <c r="BI42" s="995"/>
      <c r="BJ42" s="995"/>
      <c r="BK42" s="995"/>
      <c r="BL42" s="995"/>
      <c r="BM42" s="995"/>
      <c r="BN42" s="995"/>
      <c r="BO42" s="995"/>
      <c r="BP42" s="995"/>
      <c r="BQ42" s="995"/>
      <c r="BR42" s="995"/>
      <c r="BS42" s="995"/>
      <c r="BT42" s="995"/>
      <c r="BU42" s="995"/>
      <c r="BV42" s="995"/>
      <c r="BW42" s="995"/>
      <c r="BX42" s="995"/>
      <c r="BY42" s="995"/>
      <c r="BZ42" s="995"/>
    </row>
    <row r="43" spans="1:78" ht="19.5" customHeight="1">
      <c r="A43" s="188">
        <v>28</v>
      </c>
      <c r="B43" s="1268"/>
      <c r="C43" s="625"/>
      <c r="D43" s="625"/>
      <c r="E43" s="1139"/>
      <c r="F43" s="4"/>
      <c r="G43" s="4"/>
      <c r="H43" s="3"/>
      <c r="I43" s="183">
        <f t="shared" si="1"/>
        <v>0</v>
      </c>
      <c r="J43" s="1089"/>
      <c r="K43" s="1090"/>
      <c r="L43" s="1090"/>
      <c r="M43" s="1090"/>
      <c r="N43" s="1090"/>
      <c r="O43" s="1090"/>
      <c r="P43" s="1091"/>
      <c r="Q43" s="853"/>
      <c r="R43" s="853"/>
      <c r="S43" s="853"/>
      <c r="T43" s="360"/>
      <c r="U43" s="365"/>
      <c r="V43" s="365"/>
      <c r="W43" s="365"/>
      <c r="X43" s="358"/>
      <c r="Y43" s="358"/>
      <c r="Z43" s="358"/>
      <c r="AA43" s="358"/>
      <c r="AB43" s="358"/>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c r="BH43" s="995"/>
      <c r="BI43" s="995"/>
      <c r="BJ43" s="995"/>
      <c r="BK43" s="995"/>
      <c r="BL43" s="995"/>
      <c r="BM43" s="995"/>
      <c r="BN43" s="995"/>
      <c r="BO43" s="995"/>
      <c r="BP43" s="995"/>
      <c r="BQ43" s="995"/>
      <c r="BR43" s="995"/>
      <c r="BS43" s="995"/>
      <c r="BT43" s="995"/>
      <c r="BU43" s="995"/>
      <c r="BV43" s="995"/>
      <c r="BW43" s="995"/>
      <c r="BX43" s="995"/>
      <c r="BY43" s="995"/>
      <c r="BZ43" s="995"/>
    </row>
    <row r="44" spans="1:78" ht="19.5" customHeight="1">
      <c r="A44" s="188">
        <v>29</v>
      </c>
      <c r="B44" s="1268"/>
      <c r="C44" s="625"/>
      <c r="D44" s="625"/>
      <c r="E44" s="1139"/>
      <c r="F44" s="4"/>
      <c r="G44" s="4"/>
      <c r="H44" s="3"/>
      <c r="I44" s="183">
        <f t="shared" si="1"/>
        <v>0</v>
      </c>
      <c r="J44" s="3068"/>
      <c r="K44" s="3069"/>
      <c r="L44" s="3069"/>
      <c r="M44" s="3069"/>
      <c r="N44" s="3069"/>
      <c r="O44" s="3069"/>
      <c r="P44" s="3070"/>
      <c r="Q44" s="853"/>
      <c r="R44" s="853"/>
      <c r="S44" s="853"/>
      <c r="T44" s="360"/>
      <c r="U44" s="365"/>
      <c r="V44" s="365"/>
      <c r="W44" s="365"/>
      <c r="X44" s="358"/>
      <c r="Y44" s="358"/>
      <c r="Z44" s="358"/>
      <c r="AA44" s="358"/>
      <c r="AB44" s="358"/>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row>
    <row r="45" spans="1:78" ht="19.5" customHeight="1">
      <c r="A45" s="188">
        <v>30</v>
      </c>
      <c r="B45" s="1268"/>
      <c r="C45" s="625"/>
      <c r="D45" s="625"/>
      <c r="E45" s="1139"/>
      <c r="F45" s="4"/>
      <c r="G45" s="4"/>
      <c r="H45" s="3"/>
      <c r="I45" s="183">
        <f t="shared" ref="I45:I54" si="2">+G45-SUM(F45+H45)</f>
        <v>0</v>
      </c>
      <c r="J45" s="3068"/>
      <c r="K45" s="3069"/>
      <c r="L45" s="3069"/>
      <c r="M45" s="3069"/>
      <c r="N45" s="3069"/>
      <c r="O45" s="3069"/>
      <c r="P45" s="3070"/>
      <c r="Q45" s="853"/>
      <c r="R45" s="853"/>
      <c r="S45" s="853"/>
      <c r="T45" s="360"/>
      <c r="U45" s="365"/>
      <c r="V45" s="365"/>
      <c r="W45" s="365"/>
      <c r="X45" s="358"/>
      <c r="Y45" s="358"/>
      <c r="Z45" s="358"/>
      <c r="AA45" s="358"/>
      <c r="AB45" s="358"/>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row>
    <row r="46" spans="1:78" ht="19.5" customHeight="1">
      <c r="A46" s="188">
        <v>31</v>
      </c>
      <c r="B46" s="1268"/>
      <c r="C46" s="625"/>
      <c r="D46" s="625"/>
      <c r="E46" s="1139"/>
      <c r="F46" s="4"/>
      <c r="G46" s="4"/>
      <c r="H46" s="3"/>
      <c r="I46" s="183">
        <f t="shared" si="2"/>
        <v>0</v>
      </c>
      <c r="J46" s="3068"/>
      <c r="K46" s="3069"/>
      <c r="L46" s="3069"/>
      <c r="M46" s="3069"/>
      <c r="N46" s="3069"/>
      <c r="O46" s="3069"/>
      <c r="P46" s="3070"/>
      <c r="Q46" s="853"/>
      <c r="R46" s="853"/>
      <c r="S46" s="853"/>
      <c r="T46" s="360"/>
      <c r="U46" s="365"/>
      <c r="V46" s="365"/>
      <c r="W46" s="365"/>
      <c r="X46" s="358"/>
      <c r="Y46" s="358"/>
      <c r="Z46" s="358"/>
      <c r="AA46" s="358"/>
      <c r="AB46" s="358"/>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c r="BT46" s="161"/>
      <c r="BU46" s="161"/>
      <c r="BV46" s="161"/>
      <c r="BW46" s="161"/>
      <c r="BX46" s="161"/>
      <c r="BY46" s="161"/>
      <c r="BZ46" s="161"/>
    </row>
    <row r="47" spans="1:78">
      <c r="A47" s="188">
        <v>32</v>
      </c>
      <c r="B47" s="1268"/>
      <c r="C47" s="625"/>
      <c r="D47" s="625"/>
      <c r="E47" s="1139"/>
      <c r="F47" s="4"/>
      <c r="G47" s="4"/>
      <c r="H47" s="3"/>
      <c r="I47" s="183">
        <f t="shared" si="2"/>
        <v>0</v>
      </c>
      <c r="J47" s="3068"/>
      <c r="K47" s="3069"/>
      <c r="L47" s="3069"/>
      <c r="M47" s="3069"/>
      <c r="N47" s="3069"/>
      <c r="O47" s="3069"/>
      <c r="P47" s="3070"/>
      <c r="Q47" s="853"/>
      <c r="R47" s="853"/>
      <c r="S47" s="853"/>
      <c r="T47" s="360"/>
      <c r="U47" s="365"/>
      <c r="V47" s="365"/>
      <c r="W47" s="365"/>
      <c r="X47" s="358"/>
      <c r="Y47" s="358"/>
      <c r="Z47" s="358"/>
      <c r="AA47" s="358"/>
      <c r="AB47" s="358"/>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c r="BT47" s="161"/>
      <c r="BU47" s="161"/>
      <c r="BV47" s="161"/>
      <c r="BW47" s="161"/>
      <c r="BX47" s="161"/>
      <c r="BY47" s="161"/>
      <c r="BZ47" s="161"/>
    </row>
    <row r="48" spans="1:78">
      <c r="A48" s="188">
        <v>33</v>
      </c>
      <c r="B48" s="1268"/>
      <c r="C48" s="625"/>
      <c r="D48" s="625"/>
      <c r="E48" s="1139"/>
      <c r="F48" s="4"/>
      <c r="G48" s="4"/>
      <c r="H48" s="3"/>
      <c r="I48" s="183">
        <f t="shared" si="2"/>
        <v>0</v>
      </c>
      <c r="J48" s="3068"/>
      <c r="K48" s="3069"/>
      <c r="L48" s="3069"/>
      <c r="M48" s="3069"/>
      <c r="N48" s="3069"/>
      <c r="O48" s="3069"/>
      <c r="P48" s="3070"/>
      <c r="Q48" s="853"/>
      <c r="R48" s="853"/>
      <c r="S48" s="853"/>
      <c r="T48" s="360"/>
      <c r="U48" s="365"/>
      <c r="V48" s="365"/>
      <c r="W48" s="365"/>
      <c r="X48" s="358"/>
      <c r="Y48" s="358"/>
      <c r="Z48" s="358"/>
      <c r="AA48" s="358"/>
      <c r="AB48" s="358"/>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c r="BP48" s="161"/>
      <c r="BQ48" s="161"/>
      <c r="BR48" s="161"/>
      <c r="BS48" s="161"/>
      <c r="BT48" s="161"/>
      <c r="BU48" s="161"/>
      <c r="BV48" s="161"/>
      <c r="BW48" s="161"/>
      <c r="BX48" s="161"/>
      <c r="BY48" s="161"/>
      <c r="BZ48" s="161"/>
    </row>
    <row r="49" spans="1:78">
      <c r="A49" s="188">
        <v>34</v>
      </c>
      <c r="B49" s="1268"/>
      <c r="C49" s="625"/>
      <c r="D49" s="625"/>
      <c r="E49" s="1139"/>
      <c r="F49" s="4"/>
      <c r="G49" s="4"/>
      <c r="H49" s="3"/>
      <c r="I49" s="183">
        <f t="shared" si="2"/>
        <v>0</v>
      </c>
      <c r="J49" s="3068"/>
      <c r="K49" s="3069"/>
      <c r="L49" s="3069"/>
      <c r="M49" s="3069"/>
      <c r="N49" s="3069"/>
      <c r="O49" s="3069"/>
      <c r="P49" s="3070"/>
      <c r="Q49" s="853"/>
      <c r="R49" s="853"/>
      <c r="S49" s="853"/>
      <c r="T49" s="360"/>
      <c r="U49" s="365"/>
      <c r="V49" s="365"/>
      <c r="W49" s="365"/>
      <c r="X49" s="358"/>
      <c r="Y49" s="358"/>
      <c r="Z49" s="358"/>
      <c r="AA49" s="358"/>
      <c r="AB49" s="358"/>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1"/>
      <c r="BT49" s="161"/>
      <c r="BU49" s="161"/>
      <c r="BV49" s="161"/>
      <c r="BW49" s="161"/>
      <c r="BX49" s="161"/>
      <c r="BY49" s="161"/>
      <c r="BZ49" s="161"/>
    </row>
    <row r="50" spans="1:78">
      <c r="A50" s="188">
        <v>35</v>
      </c>
      <c r="B50" s="1268"/>
      <c r="C50" s="625"/>
      <c r="D50" s="625"/>
      <c r="E50" s="1139"/>
      <c r="F50" s="4"/>
      <c r="G50" s="4"/>
      <c r="H50" s="3"/>
      <c r="I50" s="183">
        <f t="shared" si="2"/>
        <v>0</v>
      </c>
      <c r="J50" s="3068"/>
      <c r="K50" s="3069"/>
      <c r="L50" s="3069"/>
      <c r="M50" s="3069"/>
      <c r="N50" s="3069"/>
      <c r="O50" s="3069"/>
      <c r="P50" s="3070"/>
      <c r="Q50" s="853"/>
      <c r="R50" s="853"/>
      <c r="S50" s="853"/>
      <c r="T50" s="360"/>
      <c r="U50" s="365"/>
      <c r="V50" s="365"/>
      <c r="W50" s="365"/>
      <c r="X50" s="358"/>
      <c r="Y50" s="358"/>
      <c r="Z50" s="358"/>
      <c r="AA50" s="358"/>
      <c r="AB50" s="358"/>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61"/>
      <c r="BR50" s="161"/>
      <c r="BS50" s="161"/>
      <c r="BT50" s="161"/>
      <c r="BU50" s="161"/>
      <c r="BV50" s="161"/>
      <c r="BW50" s="161"/>
      <c r="BX50" s="161"/>
      <c r="BY50" s="161"/>
      <c r="BZ50" s="161"/>
    </row>
    <row r="51" spans="1:78">
      <c r="A51" s="188">
        <v>36</v>
      </c>
      <c r="B51" s="1268"/>
      <c r="C51" s="625"/>
      <c r="D51" s="625"/>
      <c r="E51" s="1139"/>
      <c r="F51" s="4"/>
      <c r="G51" s="4"/>
      <c r="H51" s="3"/>
      <c r="I51" s="183">
        <f t="shared" si="2"/>
        <v>0</v>
      </c>
      <c r="J51" s="3068"/>
      <c r="K51" s="3069"/>
      <c r="L51" s="3069"/>
      <c r="M51" s="3069"/>
      <c r="N51" s="3069"/>
      <c r="O51" s="3069"/>
      <c r="P51" s="3070"/>
      <c r="Q51" s="853"/>
      <c r="R51" s="853"/>
      <c r="S51" s="853"/>
      <c r="T51" s="360"/>
      <c r="U51" s="365"/>
      <c r="V51" s="365"/>
      <c r="W51" s="365"/>
      <c r="X51" s="358"/>
      <c r="Y51" s="358"/>
      <c r="Z51" s="358"/>
      <c r="AA51" s="358"/>
      <c r="AB51" s="358"/>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c r="BW51" s="161"/>
      <c r="BX51" s="161"/>
      <c r="BY51" s="161"/>
      <c r="BZ51" s="161"/>
    </row>
    <row r="52" spans="1:78">
      <c r="A52" s="188">
        <v>37</v>
      </c>
      <c r="B52" s="1268"/>
      <c r="C52" s="625"/>
      <c r="D52" s="625"/>
      <c r="E52" s="1139"/>
      <c r="F52" s="4"/>
      <c r="G52" s="4"/>
      <c r="H52" s="3"/>
      <c r="I52" s="183">
        <f t="shared" si="2"/>
        <v>0</v>
      </c>
      <c r="J52" s="3068"/>
      <c r="K52" s="3069"/>
      <c r="L52" s="3069"/>
      <c r="M52" s="3069"/>
      <c r="N52" s="3069"/>
      <c r="O52" s="3069"/>
      <c r="P52" s="3070"/>
      <c r="Q52" s="853"/>
      <c r="R52" s="853"/>
      <c r="S52" s="853"/>
      <c r="T52" s="360"/>
      <c r="U52" s="365"/>
      <c r="V52" s="365"/>
      <c r="W52" s="365"/>
      <c r="X52" s="358"/>
      <c r="Y52" s="358"/>
      <c r="Z52" s="358"/>
      <c r="AA52" s="358"/>
      <c r="AB52" s="358"/>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row>
    <row r="53" spans="1:78">
      <c r="A53" s="188">
        <v>38</v>
      </c>
      <c r="B53" s="1268"/>
      <c r="C53" s="625"/>
      <c r="D53" s="625"/>
      <c r="E53" s="1139"/>
      <c r="F53" s="4"/>
      <c r="G53" s="4"/>
      <c r="H53" s="3"/>
      <c r="I53" s="183">
        <f t="shared" si="2"/>
        <v>0</v>
      </c>
      <c r="J53" s="3068"/>
      <c r="K53" s="3069"/>
      <c r="L53" s="3069"/>
      <c r="M53" s="3069"/>
      <c r="N53" s="3069"/>
      <c r="O53" s="3069"/>
      <c r="P53" s="3070"/>
      <c r="Q53" s="853"/>
      <c r="R53" s="853"/>
      <c r="S53" s="853"/>
      <c r="T53" s="360"/>
      <c r="U53" s="365"/>
      <c r="V53" s="365"/>
      <c r="W53" s="365"/>
      <c r="X53" s="358"/>
      <c r="Y53" s="358"/>
      <c r="Z53" s="358"/>
      <c r="AA53" s="358"/>
      <c r="AB53" s="358"/>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row>
    <row r="54" spans="1:78">
      <c r="A54" s="188"/>
      <c r="B54" s="782" t="s">
        <v>395</v>
      </c>
      <c r="C54" s="783"/>
      <c r="D54" s="783"/>
      <c r="E54" s="1140"/>
      <c r="F54" s="784">
        <f>SUM(F35:F53)</f>
        <v>0</v>
      </c>
      <c r="G54" s="784">
        <f>SUM(G35:G53)</f>
        <v>0</v>
      </c>
      <c r="H54" s="784">
        <f>SUM(H35:H53)</f>
        <v>0</v>
      </c>
      <c r="I54" s="183">
        <f t="shared" si="2"/>
        <v>0</v>
      </c>
      <c r="J54" s="3068"/>
      <c r="K54" s="3069"/>
      <c r="L54" s="3069"/>
      <c r="M54" s="3069"/>
      <c r="N54" s="3069"/>
      <c r="O54" s="3069"/>
      <c r="P54" s="3070"/>
      <c r="Q54" s="853"/>
      <c r="R54" s="853"/>
      <c r="S54" s="853"/>
      <c r="T54" s="360"/>
      <c r="U54" s="365"/>
      <c r="V54" s="365"/>
      <c r="W54" s="365"/>
      <c r="X54" s="358"/>
      <c r="Y54" s="358"/>
      <c r="Z54" s="358"/>
      <c r="AA54" s="358"/>
      <c r="AB54" s="358"/>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row>
    <row r="55" spans="1:78">
      <c r="A55" s="397"/>
      <c r="B55" s="161"/>
      <c r="C55" s="161"/>
      <c r="D55" s="995"/>
      <c r="E55" s="995"/>
      <c r="F55" s="161"/>
      <c r="G55" s="161"/>
      <c r="H55" s="161"/>
      <c r="I55" s="161"/>
      <c r="J55" s="161"/>
      <c r="K55" s="161"/>
      <c r="L55" s="161"/>
      <c r="M55" s="161"/>
      <c r="N55" s="161"/>
      <c r="O55" s="161"/>
      <c r="P55" s="161"/>
      <c r="Q55" s="167"/>
      <c r="R55" s="853"/>
      <c r="S55" s="854"/>
      <c r="T55" s="659"/>
      <c r="U55" s="358"/>
      <c r="V55" s="358"/>
      <c r="W55" s="358"/>
      <c r="X55" s="358"/>
      <c r="Y55" s="358"/>
      <c r="Z55" s="358"/>
      <c r="AA55" s="358"/>
      <c r="AB55" s="358"/>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161"/>
      <c r="BQ55" s="161"/>
      <c r="BR55" s="161"/>
      <c r="BS55" s="161"/>
      <c r="BT55" s="161"/>
      <c r="BU55" s="161"/>
      <c r="BV55" s="161"/>
      <c r="BW55" s="161"/>
      <c r="BX55" s="161"/>
      <c r="BY55" s="161"/>
      <c r="BZ55" s="161"/>
    </row>
    <row r="56" spans="1:78">
      <c r="A56" s="397"/>
      <c r="B56" s="161"/>
      <c r="C56" s="161"/>
      <c r="D56" s="995"/>
      <c r="E56" s="995"/>
      <c r="F56" s="161"/>
      <c r="G56" s="161"/>
      <c r="H56" s="161"/>
      <c r="I56" s="161"/>
      <c r="J56" s="161"/>
      <c r="K56" s="161"/>
      <c r="L56" s="161"/>
      <c r="M56" s="161"/>
      <c r="N56" s="161"/>
      <c r="O56" s="161"/>
      <c r="P56" s="161"/>
      <c r="Q56" s="167"/>
      <c r="R56" s="853"/>
      <c r="S56" s="854"/>
      <c r="T56" s="659"/>
      <c r="U56" s="358"/>
      <c r="V56" s="358"/>
      <c r="W56" s="358"/>
      <c r="X56" s="358"/>
      <c r="Y56" s="358"/>
      <c r="Z56" s="358"/>
      <c r="AA56" s="358"/>
      <c r="AB56" s="358"/>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c r="BL56" s="161"/>
      <c r="BM56" s="161"/>
      <c r="BN56" s="161"/>
      <c r="BO56" s="161"/>
      <c r="BP56" s="161"/>
      <c r="BQ56" s="161"/>
      <c r="BR56" s="161"/>
      <c r="BS56" s="161"/>
      <c r="BT56" s="161"/>
      <c r="BU56" s="161"/>
      <c r="BV56" s="161"/>
      <c r="BW56" s="161"/>
      <c r="BX56" s="161"/>
      <c r="BY56" s="161"/>
      <c r="BZ56" s="161"/>
    </row>
    <row r="57" spans="1:78">
      <c r="A57" s="397"/>
      <c r="B57" s="161"/>
      <c r="C57" s="161"/>
      <c r="D57" s="995"/>
      <c r="E57" s="995"/>
      <c r="F57" s="161"/>
      <c r="G57" s="161"/>
      <c r="H57" s="161"/>
      <c r="I57" s="161"/>
      <c r="J57" s="161"/>
      <c r="K57" s="161"/>
      <c r="L57" s="161"/>
      <c r="M57" s="161"/>
      <c r="N57" s="161"/>
      <c r="O57" s="161"/>
      <c r="P57" s="161"/>
      <c r="Q57" s="829"/>
      <c r="R57" s="360"/>
      <c r="S57" s="659"/>
      <c r="T57" s="659"/>
      <c r="U57" s="358"/>
      <c r="V57" s="358"/>
      <c r="W57" s="358"/>
      <c r="X57" s="358"/>
      <c r="Y57" s="358"/>
      <c r="Z57" s="358"/>
      <c r="AA57" s="358"/>
      <c r="AB57" s="358"/>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c r="BP57" s="161"/>
      <c r="BQ57" s="161"/>
      <c r="BR57" s="161"/>
      <c r="BS57" s="161"/>
      <c r="BT57" s="161"/>
      <c r="BU57" s="161"/>
      <c r="BV57" s="161"/>
      <c r="BW57" s="161"/>
      <c r="BX57" s="161"/>
      <c r="BY57" s="161"/>
      <c r="BZ57" s="161"/>
    </row>
    <row r="58" spans="1:78">
      <c r="A58" s="397"/>
      <c r="B58" s="161"/>
      <c r="C58" s="161"/>
      <c r="D58" s="995"/>
      <c r="E58" s="995"/>
      <c r="F58" s="161"/>
      <c r="G58" s="161"/>
      <c r="H58" s="161"/>
      <c r="I58" s="161"/>
      <c r="J58" s="161"/>
      <c r="K58" s="161"/>
      <c r="L58" s="161"/>
      <c r="M58" s="161"/>
      <c r="N58" s="161"/>
      <c r="O58" s="161"/>
      <c r="P58" s="161"/>
      <c r="Q58" s="829"/>
      <c r="R58" s="360"/>
      <c r="S58" s="659"/>
      <c r="T58" s="659"/>
      <c r="U58" s="358"/>
      <c r="V58" s="358"/>
      <c r="W58" s="358"/>
      <c r="X58" s="358"/>
      <c r="Y58" s="358"/>
      <c r="Z58" s="358"/>
      <c r="AA58" s="358"/>
      <c r="AB58" s="358"/>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c r="BP58" s="161"/>
      <c r="BQ58" s="161"/>
      <c r="BR58" s="161"/>
      <c r="BS58" s="161"/>
      <c r="BT58" s="161"/>
      <c r="BU58" s="161"/>
      <c r="BV58" s="161"/>
      <c r="BW58" s="161"/>
      <c r="BX58" s="161"/>
      <c r="BY58" s="161"/>
      <c r="BZ58" s="161"/>
    </row>
    <row r="59" spans="1:78">
      <c r="A59" s="397"/>
      <c r="B59" s="161"/>
      <c r="C59" s="161"/>
      <c r="D59" s="995"/>
      <c r="E59" s="995"/>
      <c r="F59" s="161"/>
      <c r="G59" s="161"/>
      <c r="H59" s="161"/>
      <c r="I59" s="161"/>
      <c r="J59" s="161"/>
      <c r="K59" s="161"/>
      <c r="L59" s="161"/>
      <c r="M59" s="161"/>
      <c r="N59" s="161"/>
      <c r="O59" s="161"/>
      <c r="P59" s="161"/>
      <c r="Q59" s="829"/>
      <c r="R59" s="360"/>
      <c r="S59" s="659"/>
      <c r="T59" s="659"/>
      <c r="U59" s="358"/>
      <c r="V59" s="358"/>
      <c r="W59" s="358"/>
      <c r="X59" s="358"/>
      <c r="Y59" s="358"/>
      <c r="Z59" s="358"/>
      <c r="AA59" s="358"/>
      <c r="AB59" s="358"/>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c r="BT59" s="161"/>
      <c r="BU59" s="161"/>
      <c r="BV59" s="161"/>
      <c r="BW59" s="161"/>
      <c r="BX59" s="161"/>
      <c r="BY59" s="161"/>
      <c r="BZ59" s="161"/>
    </row>
    <row r="60" spans="1:78">
      <c r="A60" s="397"/>
      <c r="B60" s="161"/>
      <c r="C60" s="161"/>
      <c r="D60" s="995"/>
      <c r="E60" s="995"/>
      <c r="F60" s="161"/>
      <c r="G60" s="161"/>
      <c r="H60" s="161"/>
      <c r="I60" s="161"/>
      <c r="J60" s="161"/>
      <c r="K60" s="161"/>
      <c r="L60" s="161"/>
      <c r="M60" s="161"/>
      <c r="N60" s="161"/>
      <c r="O60" s="161"/>
      <c r="P60" s="161"/>
      <c r="Q60" s="829"/>
      <c r="R60" s="360"/>
      <c r="S60" s="659"/>
      <c r="T60" s="659"/>
      <c r="U60" s="358"/>
      <c r="V60" s="358"/>
      <c r="W60" s="358"/>
      <c r="X60" s="358"/>
      <c r="Y60" s="358"/>
      <c r="Z60" s="358"/>
      <c r="AA60" s="358"/>
      <c r="AB60" s="358"/>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row>
    <row r="61" spans="1:78">
      <c r="A61" s="397"/>
      <c r="B61" s="161"/>
      <c r="C61" s="161"/>
      <c r="D61" s="995"/>
      <c r="E61" s="995"/>
      <c r="F61" s="161"/>
      <c r="G61" s="161"/>
      <c r="H61" s="161"/>
      <c r="I61" s="161"/>
      <c r="J61" s="161"/>
      <c r="K61" s="161"/>
      <c r="L61" s="161"/>
      <c r="M61" s="161"/>
      <c r="N61" s="161"/>
      <c r="O61" s="161"/>
      <c r="P61" s="161"/>
      <c r="Q61" s="829"/>
      <c r="R61" s="360"/>
      <c r="S61" s="659"/>
      <c r="T61" s="659"/>
      <c r="U61" s="358"/>
      <c r="V61" s="358"/>
      <c r="W61" s="358"/>
      <c r="X61" s="358"/>
      <c r="Y61" s="358"/>
      <c r="Z61" s="358"/>
      <c r="AA61" s="358"/>
      <c r="AB61" s="358"/>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row>
    <row r="62" spans="1:78">
      <c r="A62" s="397"/>
      <c r="B62" s="161"/>
      <c r="C62" s="161"/>
      <c r="D62" s="995"/>
      <c r="E62" s="995"/>
      <c r="F62" s="161"/>
      <c r="G62" s="161"/>
      <c r="H62" s="161"/>
      <c r="I62" s="161"/>
      <c r="J62" s="161"/>
      <c r="K62" s="161"/>
      <c r="L62" s="161"/>
      <c r="M62" s="161"/>
      <c r="N62" s="161"/>
      <c r="O62" s="161"/>
      <c r="P62" s="161"/>
      <c r="Q62" s="829"/>
      <c r="R62" s="360"/>
      <c r="S62" s="659"/>
      <c r="T62" s="659"/>
      <c r="U62" s="358"/>
      <c r="V62" s="358"/>
      <c r="W62" s="358"/>
      <c r="X62" s="358"/>
      <c r="Y62" s="358"/>
      <c r="Z62" s="358"/>
      <c r="AA62" s="358"/>
      <c r="AB62" s="358"/>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row>
    <row r="63" spans="1:78">
      <c r="A63" s="397"/>
      <c r="B63" s="161"/>
      <c r="C63" s="161"/>
      <c r="D63" s="995"/>
      <c r="E63" s="995"/>
      <c r="F63" s="161"/>
      <c r="G63" s="161"/>
      <c r="H63" s="161"/>
      <c r="I63" s="161"/>
      <c r="J63" s="161"/>
      <c r="K63" s="161"/>
      <c r="L63" s="161"/>
      <c r="M63" s="161"/>
      <c r="N63" s="161"/>
      <c r="O63" s="161"/>
      <c r="P63" s="161"/>
      <c r="Q63" s="829"/>
      <c r="R63" s="360"/>
      <c r="S63" s="659"/>
      <c r="T63" s="659"/>
      <c r="U63" s="358"/>
      <c r="V63" s="358"/>
      <c r="W63" s="358"/>
      <c r="X63" s="358"/>
      <c r="Y63" s="358"/>
      <c r="Z63" s="358"/>
      <c r="AA63" s="358"/>
      <c r="AB63" s="358"/>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row>
    <row r="64" spans="1:78">
      <c r="A64" s="397"/>
      <c r="B64" s="161"/>
      <c r="C64" s="161"/>
      <c r="D64" s="995"/>
      <c r="E64" s="995"/>
      <c r="F64" s="161"/>
      <c r="G64" s="161"/>
      <c r="H64" s="161"/>
      <c r="I64" s="161"/>
      <c r="J64" s="161"/>
      <c r="K64" s="161"/>
      <c r="L64" s="161"/>
      <c r="M64" s="161"/>
      <c r="N64" s="161"/>
      <c r="O64" s="161"/>
      <c r="P64" s="161"/>
      <c r="Q64" s="829"/>
      <c r="R64" s="360"/>
      <c r="S64" s="659"/>
      <c r="T64" s="659"/>
      <c r="U64" s="358"/>
      <c r="V64" s="358"/>
      <c r="W64" s="358"/>
      <c r="X64" s="358"/>
      <c r="Y64" s="358"/>
      <c r="Z64" s="358"/>
      <c r="AA64" s="358"/>
      <c r="AB64" s="358"/>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161"/>
      <c r="BR64" s="161"/>
      <c r="BS64" s="161"/>
      <c r="BT64" s="161"/>
      <c r="BU64" s="161"/>
      <c r="BV64" s="161"/>
      <c r="BW64" s="161"/>
      <c r="BX64" s="161"/>
      <c r="BY64" s="161"/>
      <c r="BZ64" s="161"/>
    </row>
    <row r="65" spans="1:78">
      <c r="A65" s="397"/>
      <c r="B65" s="161"/>
      <c r="C65" s="161"/>
      <c r="D65" s="995"/>
      <c r="E65" s="995"/>
      <c r="F65" s="161"/>
      <c r="G65" s="161"/>
      <c r="H65" s="161"/>
      <c r="I65" s="161"/>
      <c r="J65" s="161"/>
      <c r="K65" s="161"/>
      <c r="L65" s="161"/>
      <c r="M65" s="161"/>
      <c r="N65" s="161"/>
      <c r="O65" s="161"/>
      <c r="P65" s="161"/>
      <c r="Q65" s="829"/>
      <c r="R65" s="360"/>
      <c r="S65" s="659"/>
      <c r="T65" s="659"/>
      <c r="U65" s="358"/>
      <c r="V65" s="358"/>
      <c r="W65" s="358"/>
      <c r="X65" s="358"/>
      <c r="Y65" s="358"/>
      <c r="Z65" s="358"/>
      <c r="AA65" s="358"/>
      <c r="AB65" s="358"/>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row>
    <row r="66" spans="1:78">
      <c r="A66" s="397"/>
      <c r="B66" s="161"/>
      <c r="C66" s="161"/>
      <c r="D66" s="995"/>
      <c r="E66" s="995"/>
      <c r="F66" s="161"/>
      <c r="G66" s="161"/>
      <c r="H66" s="161"/>
      <c r="I66" s="161"/>
      <c r="J66" s="161"/>
      <c r="K66" s="161"/>
      <c r="L66" s="161"/>
      <c r="M66" s="161"/>
      <c r="N66" s="161"/>
      <c r="O66" s="161"/>
      <c r="P66" s="161"/>
      <c r="Q66" s="829"/>
      <c r="R66" s="360"/>
      <c r="S66" s="659"/>
      <c r="T66" s="659"/>
      <c r="U66" s="358"/>
      <c r="V66" s="358"/>
      <c r="W66" s="358"/>
      <c r="X66" s="358"/>
      <c r="Y66" s="358"/>
      <c r="Z66" s="358"/>
      <c r="AA66" s="358"/>
      <c r="AB66" s="358"/>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c r="BP66" s="161"/>
      <c r="BQ66" s="161"/>
      <c r="BR66" s="161"/>
      <c r="BS66" s="161"/>
      <c r="BT66" s="161"/>
      <c r="BU66" s="161"/>
      <c r="BV66" s="161"/>
      <c r="BW66" s="161"/>
      <c r="BX66" s="161"/>
      <c r="BY66" s="161"/>
      <c r="BZ66" s="161"/>
    </row>
    <row r="67" spans="1:78">
      <c r="A67" s="397"/>
      <c r="B67" s="161"/>
      <c r="C67" s="161"/>
      <c r="D67" s="995"/>
      <c r="E67" s="995"/>
      <c r="F67" s="161"/>
      <c r="G67" s="161"/>
      <c r="H67" s="161"/>
      <c r="I67" s="161"/>
      <c r="J67" s="161"/>
      <c r="K67" s="161"/>
      <c r="L67" s="161"/>
      <c r="M67" s="161"/>
      <c r="N67" s="161"/>
      <c r="O67" s="161"/>
      <c r="P67" s="161"/>
      <c r="Q67" s="829"/>
      <c r="R67" s="360"/>
      <c r="S67" s="659"/>
      <c r="T67" s="659"/>
      <c r="U67" s="358"/>
      <c r="V67" s="358"/>
      <c r="W67" s="358"/>
      <c r="X67" s="358"/>
      <c r="Y67" s="358"/>
      <c r="Z67" s="358"/>
      <c r="AA67" s="358"/>
      <c r="AB67" s="358"/>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61"/>
      <c r="BX67" s="161"/>
      <c r="BY67" s="161"/>
      <c r="BZ67" s="161"/>
    </row>
    <row r="68" spans="1:78">
      <c r="A68" s="161"/>
      <c r="B68" s="161"/>
      <c r="C68" s="161"/>
      <c r="D68" s="995"/>
      <c r="E68" s="995"/>
      <c r="F68" s="161"/>
      <c r="G68" s="161"/>
      <c r="H68" s="161"/>
      <c r="I68" s="161"/>
      <c r="J68" s="161"/>
      <c r="K68" s="161"/>
      <c r="L68" s="161"/>
      <c r="M68" s="161"/>
      <c r="N68" s="161"/>
      <c r="O68" s="161"/>
      <c r="P68" s="161"/>
      <c r="Q68" s="829"/>
      <c r="R68" s="829"/>
      <c r="S68" s="659"/>
      <c r="T68" s="659"/>
      <c r="U68" s="358"/>
      <c r="V68" s="358"/>
      <c r="W68" s="358"/>
      <c r="X68" s="358"/>
      <c r="Y68" s="358"/>
      <c r="Z68" s="358"/>
      <c r="AA68" s="358"/>
      <c r="AB68" s="358"/>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row>
    <row r="69" spans="1:78">
      <c r="A69" s="161"/>
      <c r="B69" s="161"/>
      <c r="C69" s="161"/>
      <c r="D69" s="995"/>
      <c r="E69" s="995"/>
      <c r="F69" s="161"/>
      <c r="G69" s="161"/>
      <c r="H69" s="161"/>
      <c r="I69" s="161"/>
      <c r="J69" s="161"/>
      <c r="K69" s="161"/>
      <c r="L69" s="161"/>
      <c r="M69" s="161"/>
      <c r="N69" s="161"/>
      <c r="O69" s="161"/>
      <c r="P69" s="161"/>
      <c r="Q69" s="829"/>
      <c r="R69" s="829"/>
      <c r="S69" s="659"/>
      <c r="T69" s="659"/>
      <c r="U69" s="358"/>
      <c r="V69" s="358"/>
      <c r="W69" s="358"/>
      <c r="X69" s="358"/>
      <c r="Y69" s="358"/>
      <c r="Z69" s="358"/>
      <c r="AA69" s="358"/>
      <c r="AB69" s="358"/>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row>
    <row r="70" spans="1:78">
      <c r="A70" s="161"/>
      <c r="B70" s="161"/>
      <c r="C70" s="161"/>
      <c r="D70" s="995"/>
      <c r="E70" s="995"/>
      <c r="F70" s="161"/>
      <c r="G70" s="161"/>
      <c r="H70" s="161"/>
      <c r="I70" s="161"/>
      <c r="J70" s="161"/>
      <c r="K70" s="161"/>
      <c r="L70" s="161"/>
      <c r="M70" s="161"/>
      <c r="N70" s="161"/>
      <c r="O70" s="161"/>
      <c r="P70" s="161"/>
      <c r="Q70" s="829"/>
      <c r="R70" s="829"/>
      <c r="S70" s="659"/>
      <c r="T70" s="659"/>
      <c r="U70" s="358"/>
      <c r="V70" s="358"/>
      <c r="W70" s="358"/>
      <c r="X70" s="358"/>
      <c r="Y70" s="358"/>
      <c r="Z70" s="358"/>
      <c r="AA70" s="358"/>
      <c r="AB70" s="358"/>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c r="BP70" s="161"/>
      <c r="BQ70" s="161"/>
      <c r="BR70" s="161"/>
      <c r="BS70" s="161"/>
      <c r="BT70" s="161"/>
      <c r="BU70" s="161"/>
      <c r="BV70" s="161"/>
      <c r="BW70" s="161"/>
      <c r="BX70" s="161"/>
      <c r="BY70" s="161"/>
      <c r="BZ70" s="161"/>
    </row>
    <row r="71" spans="1:78">
      <c r="A71" s="161"/>
      <c r="B71" s="161"/>
      <c r="C71" s="161"/>
      <c r="D71" s="995"/>
      <c r="E71" s="995"/>
      <c r="F71" s="161"/>
      <c r="G71" s="161"/>
      <c r="H71" s="161"/>
      <c r="I71" s="161"/>
      <c r="J71" s="161"/>
      <c r="K71" s="161"/>
      <c r="L71" s="161"/>
      <c r="M71" s="161"/>
      <c r="N71" s="161"/>
      <c r="O71" s="161"/>
      <c r="P71" s="161"/>
      <c r="Q71" s="829"/>
      <c r="R71" s="829"/>
      <c r="S71" s="659"/>
      <c r="T71" s="659"/>
      <c r="U71" s="358"/>
      <c r="V71" s="358"/>
      <c r="W71" s="358"/>
      <c r="X71" s="358"/>
      <c r="Y71" s="358"/>
      <c r="Z71" s="358"/>
      <c r="AA71" s="358"/>
      <c r="AB71" s="358"/>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c r="BR71" s="161"/>
      <c r="BS71" s="161"/>
      <c r="BT71" s="161"/>
      <c r="BU71" s="161"/>
      <c r="BV71" s="161"/>
      <c r="BW71" s="161"/>
      <c r="BX71" s="161"/>
      <c r="BY71" s="161"/>
      <c r="BZ71" s="161"/>
    </row>
    <row r="72" spans="1:78">
      <c r="A72" s="161"/>
      <c r="B72" s="161"/>
      <c r="C72" s="161"/>
      <c r="D72" s="995"/>
      <c r="E72" s="995"/>
      <c r="F72" s="161"/>
      <c r="G72" s="161"/>
      <c r="H72" s="161"/>
      <c r="I72" s="161"/>
      <c r="J72" s="161"/>
      <c r="K72" s="161"/>
      <c r="L72" s="161"/>
      <c r="M72" s="161"/>
      <c r="N72" s="161"/>
      <c r="O72" s="161"/>
      <c r="P72" s="161"/>
      <c r="Q72" s="829"/>
      <c r="R72" s="829"/>
      <c r="S72" s="659"/>
      <c r="T72" s="659"/>
      <c r="U72" s="358"/>
      <c r="V72" s="358"/>
      <c r="W72" s="358"/>
      <c r="X72" s="358"/>
      <c r="Y72" s="358"/>
      <c r="Z72" s="358"/>
      <c r="AA72" s="358"/>
      <c r="AB72" s="358"/>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c r="BR72" s="161"/>
      <c r="BS72" s="161"/>
      <c r="BT72" s="161"/>
      <c r="BU72" s="161"/>
      <c r="BV72" s="161"/>
      <c r="BW72" s="161"/>
      <c r="BX72" s="161"/>
      <c r="BY72" s="161"/>
      <c r="BZ72" s="161"/>
    </row>
    <row r="73" spans="1:78">
      <c r="A73" s="161"/>
      <c r="B73" s="161"/>
      <c r="C73" s="161"/>
      <c r="D73" s="995"/>
      <c r="E73" s="995"/>
      <c r="F73" s="161"/>
      <c r="G73" s="161"/>
      <c r="H73" s="161"/>
      <c r="I73" s="161"/>
      <c r="J73" s="161"/>
      <c r="K73" s="161"/>
      <c r="L73" s="161"/>
      <c r="M73" s="161"/>
      <c r="N73" s="161"/>
      <c r="O73" s="161"/>
      <c r="P73" s="161"/>
      <c r="Q73" s="829"/>
      <c r="R73" s="829"/>
      <c r="S73" s="659"/>
      <c r="T73" s="659"/>
      <c r="U73" s="358"/>
      <c r="V73" s="358"/>
      <c r="W73" s="358"/>
      <c r="X73" s="358"/>
      <c r="Y73" s="358"/>
      <c r="Z73" s="358"/>
      <c r="AA73" s="358"/>
      <c r="AB73" s="358"/>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row>
    <row r="74" spans="1:78">
      <c r="A74" s="161"/>
      <c r="B74" s="161"/>
      <c r="C74" s="161"/>
      <c r="D74" s="995"/>
      <c r="E74" s="995"/>
      <c r="F74" s="161"/>
      <c r="G74" s="161"/>
      <c r="H74" s="161"/>
      <c r="I74" s="161"/>
      <c r="J74" s="161"/>
      <c r="K74" s="161"/>
      <c r="L74" s="161"/>
      <c r="M74" s="161"/>
      <c r="N74" s="161"/>
      <c r="O74" s="161"/>
      <c r="P74" s="161"/>
      <c r="Q74" s="829"/>
      <c r="R74" s="829"/>
      <c r="S74" s="659"/>
      <c r="T74" s="659"/>
      <c r="U74" s="358"/>
      <c r="V74" s="358"/>
      <c r="W74" s="358"/>
      <c r="X74" s="358"/>
      <c r="Y74" s="358"/>
      <c r="Z74" s="358"/>
      <c r="AA74" s="358"/>
      <c r="AB74" s="358"/>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row>
    <row r="75" spans="1:78">
      <c r="A75" s="161"/>
      <c r="B75" s="161"/>
      <c r="C75" s="161"/>
      <c r="D75" s="995"/>
      <c r="E75" s="995"/>
      <c r="F75" s="161"/>
      <c r="G75" s="161"/>
      <c r="H75" s="161"/>
      <c r="I75" s="161"/>
      <c r="J75" s="161"/>
      <c r="K75" s="161"/>
      <c r="L75" s="161"/>
      <c r="M75" s="161"/>
      <c r="N75" s="161"/>
      <c r="O75" s="161"/>
      <c r="P75" s="161"/>
      <c r="Q75" s="829"/>
      <c r="R75" s="829"/>
      <c r="S75" s="659"/>
      <c r="T75" s="659"/>
      <c r="U75" s="358"/>
      <c r="V75" s="358"/>
      <c r="W75" s="358"/>
      <c r="X75" s="358"/>
      <c r="Y75" s="358"/>
      <c r="Z75" s="358"/>
      <c r="AA75" s="358"/>
      <c r="AB75" s="358"/>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c r="BL75" s="161"/>
      <c r="BM75" s="161"/>
      <c r="BN75" s="161"/>
      <c r="BO75" s="161"/>
      <c r="BP75" s="161"/>
      <c r="BQ75" s="161"/>
      <c r="BR75" s="161"/>
      <c r="BS75" s="161"/>
      <c r="BT75" s="161"/>
      <c r="BU75" s="161"/>
      <c r="BV75" s="161"/>
      <c r="BW75" s="161"/>
      <c r="BX75" s="161"/>
      <c r="BY75" s="161"/>
      <c r="BZ75" s="161"/>
    </row>
    <row r="76" spans="1:78">
      <c r="A76" s="161"/>
      <c r="B76" s="161"/>
      <c r="C76" s="161"/>
      <c r="D76" s="995"/>
      <c r="E76" s="995"/>
      <c r="F76" s="161"/>
      <c r="G76" s="161"/>
      <c r="H76" s="161"/>
      <c r="I76" s="161"/>
      <c r="J76" s="161"/>
      <c r="K76" s="161"/>
      <c r="L76" s="161"/>
      <c r="M76" s="161"/>
      <c r="N76" s="161"/>
      <c r="O76" s="161"/>
      <c r="P76" s="161"/>
      <c r="Q76" s="829"/>
      <c r="R76" s="829"/>
      <c r="S76" s="659"/>
      <c r="T76" s="659"/>
      <c r="U76" s="358"/>
      <c r="V76" s="358"/>
      <c r="W76" s="358"/>
      <c r="X76" s="358"/>
      <c r="Y76" s="358"/>
      <c r="Z76" s="358"/>
      <c r="AA76" s="358"/>
      <c r="AB76" s="358"/>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c r="BL76" s="161"/>
      <c r="BM76" s="161"/>
      <c r="BN76" s="161"/>
      <c r="BO76" s="161"/>
      <c r="BP76" s="161"/>
      <c r="BQ76" s="161"/>
      <c r="BR76" s="161"/>
      <c r="BS76" s="161"/>
      <c r="BT76" s="161"/>
      <c r="BU76" s="161"/>
      <c r="BV76" s="161"/>
      <c r="BW76" s="161"/>
      <c r="BX76" s="161"/>
      <c r="BY76" s="161"/>
      <c r="BZ76" s="161"/>
    </row>
    <row r="77" spans="1:78">
      <c r="A77" s="161"/>
      <c r="B77" s="161"/>
      <c r="C77" s="161"/>
      <c r="D77" s="995"/>
      <c r="E77" s="995"/>
      <c r="F77" s="161"/>
      <c r="G77" s="161"/>
      <c r="H77" s="161"/>
      <c r="I77" s="161"/>
      <c r="J77" s="161"/>
      <c r="K77" s="161"/>
      <c r="L77" s="161"/>
      <c r="M77" s="161"/>
      <c r="N77" s="161"/>
      <c r="O77" s="161"/>
      <c r="P77" s="161"/>
      <c r="Q77" s="829"/>
      <c r="R77" s="829"/>
      <c r="S77" s="659"/>
      <c r="T77" s="659"/>
      <c r="U77" s="358"/>
      <c r="V77" s="358"/>
      <c r="W77" s="358"/>
      <c r="X77" s="358"/>
      <c r="Y77" s="358"/>
      <c r="Z77" s="358"/>
      <c r="AA77" s="358"/>
      <c r="AB77" s="358"/>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c r="BE77" s="161"/>
      <c r="BF77" s="161"/>
      <c r="BG77" s="161"/>
      <c r="BH77" s="161"/>
      <c r="BI77" s="161"/>
      <c r="BJ77" s="161"/>
      <c r="BK77" s="161"/>
      <c r="BL77" s="161"/>
      <c r="BM77" s="161"/>
      <c r="BN77" s="161"/>
      <c r="BO77" s="161"/>
      <c r="BP77" s="161"/>
      <c r="BQ77" s="161"/>
      <c r="BR77" s="161"/>
      <c r="BS77" s="161"/>
      <c r="BT77" s="161"/>
      <c r="BU77" s="161"/>
      <c r="BV77" s="161"/>
      <c r="BW77" s="161"/>
      <c r="BX77" s="161"/>
      <c r="BY77" s="161"/>
      <c r="BZ77" s="161"/>
    </row>
    <row r="78" spans="1:78">
      <c r="A78" s="161"/>
      <c r="B78" s="161"/>
      <c r="C78" s="161"/>
      <c r="D78" s="995"/>
      <c r="E78" s="995"/>
      <c r="F78" s="161"/>
      <c r="G78" s="161"/>
      <c r="H78" s="161"/>
      <c r="I78" s="161"/>
      <c r="J78" s="161"/>
      <c r="K78" s="161"/>
      <c r="L78" s="161"/>
      <c r="M78" s="161"/>
      <c r="N78" s="161"/>
      <c r="O78" s="161"/>
      <c r="P78" s="161"/>
      <c r="Q78" s="829"/>
      <c r="R78" s="829"/>
      <c r="S78" s="659"/>
      <c r="T78" s="659"/>
      <c r="U78" s="358"/>
      <c r="V78" s="358"/>
      <c r="W78" s="358"/>
      <c r="X78" s="358"/>
      <c r="AA78" s="358"/>
      <c r="AB78" s="358"/>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161"/>
      <c r="BQ78" s="161"/>
      <c r="BR78" s="161"/>
      <c r="BS78" s="161"/>
      <c r="BT78" s="161"/>
      <c r="BU78" s="161"/>
      <c r="BV78" s="161"/>
      <c r="BW78" s="161"/>
      <c r="BX78" s="161"/>
      <c r="BY78" s="161"/>
      <c r="BZ78" s="161"/>
    </row>
    <row r="79" spans="1:78">
      <c r="A79" s="161"/>
      <c r="B79" s="161"/>
      <c r="C79" s="161"/>
      <c r="D79" s="995"/>
      <c r="E79" s="995"/>
      <c r="F79" s="161"/>
      <c r="G79" s="161"/>
      <c r="H79" s="161"/>
      <c r="I79" s="161"/>
      <c r="J79" s="161"/>
      <c r="K79" s="161"/>
      <c r="L79" s="161"/>
      <c r="M79" s="161"/>
      <c r="N79" s="161"/>
      <c r="O79" s="161"/>
      <c r="P79" s="161"/>
      <c r="Q79" s="829"/>
      <c r="R79" s="829"/>
      <c r="S79" s="659"/>
      <c r="T79" s="659"/>
      <c r="U79" s="358"/>
      <c r="V79" s="358"/>
      <c r="W79" s="358"/>
      <c r="X79" s="358"/>
      <c r="AA79" s="358"/>
      <c r="AB79" s="358"/>
      <c r="AC79" s="161"/>
      <c r="AD79" s="161"/>
      <c r="AE79" s="161"/>
      <c r="AF79" s="161"/>
      <c r="AG79" s="161"/>
      <c r="AH79" s="161"/>
    </row>
    <row r="80" spans="1:78">
      <c r="A80" s="161"/>
      <c r="B80" s="161"/>
      <c r="C80" s="161"/>
      <c r="D80" s="995"/>
      <c r="E80" s="995"/>
      <c r="F80" s="161"/>
      <c r="G80" s="161"/>
      <c r="H80" s="161"/>
      <c r="I80" s="161"/>
      <c r="J80" s="161"/>
      <c r="K80" s="161"/>
      <c r="L80" s="161"/>
      <c r="M80" s="161"/>
      <c r="N80" s="161"/>
      <c r="O80" s="161"/>
      <c r="P80" s="161"/>
      <c r="Q80" s="829"/>
      <c r="R80" s="829"/>
      <c r="S80" s="829"/>
      <c r="T80" s="829"/>
      <c r="U80" s="161"/>
      <c r="V80" s="161"/>
    </row>
    <row r="81" spans="1:22">
      <c r="A81" s="161"/>
      <c r="B81" s="161"/>
      <c r="C81" s="161"/>
      <c r="D81" s="995"/>
      <c r="E81" s="995"/>
      <c r="F81" s="161"/>
      <c r="G81" s="161"/>
      <c r="H81" s="161"/>
      <c r="I81" s="161"/>
      <c r="J81" s="161"/>
      <c r="K81" s="161"/>
      <c r="L81" s="161"/>
      <c r="M81" s="161"/>
      <c r="N81" s="161"/>
      <c r="O81" s="161"/>
      <c r="P81" s="161"/>
      <c r="Q81" s="829"/>
      <c r="R81" s="829"/>
      <c r="S81" s="829"/>
      <c r="T81" s="829"/>
      <c r="U81" s="161"/>
      <c r="V81" s="161"/>
    </row>
    <row r="82" spans="1:22">
      <c r="A82" s="161"/>
      <c r="B82" s="161"/>
      <c r="C82" s="161"/>
      <c r="D82" s="995"/>
      <c r="E82" s="995"/>
      <c r="F82" s="161"/>
      <c r="G82" s="161"/>
      <c r="H82" s="161"/>
      <c r="I82" s="161"/>
      <c r="J82" s="161"/>
      <c r="K82" s="161"/>
      <c r="L82" s="161"/>
      <c r="M82" s="161"/>
      <c r="N82" s="161"/>
      <c r="O82" s="161"/>
      <c r="P82" s="161"/>
      <c r="Q82" s="829"/>
      <c r="R82" s="829"/>
      <c r="S82" s="829"/>
      <c r="T82" s="829"/>
      <c r="U82" s="161"/>
      <c r="V82" s="161"/>
    </row>
    <row r="83" spans="1:22">
      <c r="A83" s="161"/>
      <c r="B83" s="161"/>
      <c r="C83" s="161"/>
      <c r="D83" s="995"/>
      <c r="E83" s="995"/>
      <c r="F83" s="161"/>
      <c r="G83" s="161"/>
      <c r="H83" s="161"/>
      <c r="I83" s="161"/>
      <c r="J83" s="161"/>
      <c r="K83" s="161"/>
      <c r="L83" s="161"/>
      <c r="M83" s="161"/>
      <c r="N83" s="161"/>
      <c r="O83" s="161"/>
      <c r="P83" s="161"/>
      <c r="Q83" s="829"/>
      <c r="R83" s="829"/>
      <c r="S83" s="829"/>
      <c r="T83" s="829"/>
      <c r="U83" s="161"/>
      <c r="V83" s="161"/>
    </row>
    <row r="84" spans="1:22">
      <c r="A84" s="161"/>
      <c r="B84" s="161"/>
      <c r="C84" s="161"/>
      <c r="D84" s="995"/>
      <c r="E84" s="995"/>
      <c r="F84" s="161"/>
      <c r="G84" s="161"/>
      <c r="H84" s="161"/>
      <c r="I84" s="161"/>
      <c r="J84" s="161"/>
      <c r="K84" s="161"/>
      <c r="L84" s="161"/>
      <c r="M84" s="161"/>
      <c r="N84" s="161"/>
      <c r="O84" s="161"/>
      <c r="P84" s="161"/>
      <c r="Q84" s="829"/>
      <c r="R84" s="829"/>
      <c r="S84" s="829"/>
      <c r="T84" s="829"/>
      <c r="U84" s="161"/>
      <c r="V84" s="161"/>
    </row>
    <row r="85" spans="1:22">
      <c r="A85" s="161"/>
      <c r="B85" s="161"/>
      <c r="C85" s="161"/>
      <c r="D85" s="995"/>
      <c r="E85" s="995"/>
      <c r="F85" s="161"/>
      <c r="G85" s="161"/>
      <c r="H85" s="161"/>
      <c r="I85" s="161"/>
      <c r="J85" s="161"/>
      <c r="K85" s="161"/>
      <c r="L85" s="161"/>
      <c r="M85" s="161"/>
      <c r="N85" s="161"/>
      <c r="O85" s="161"/>
      <c r="P85" s="161"/>
      <c r="Q85" s="829"/>
      <c r="R85" s="829"/>
      <c r="S85" s="829"/>
      <c r="T85" s="829"/>
      <c r="U85" s="161"/>
      <c r="V85" s="161"/>
    </row>
    <row r="86" spans="1:22">
      <c r="A86" s="161"/>
      <c r="B86" s="161"/>
      <c r="C86" s="161"/>
      <c r="D86" s="995"/>
      <c r="E86" s="995"/>
      <c r="F86" s="161"/>
      <c r="G86" s="161"/>
      <c r="H86" s="161"/>
      <c r="I86" s="161"/>
      <c r="J86" s="161"/>
      <c r="K86" s="161"/>
      <c r="L86" s="161"/>
      <c r="M86" s="161"/>
      <c r="N86" s="161"/>
      <c r="O86" s="161"/>
      <c r="P86" s="161"/>
      <c r="Q86" s="829"/>
      <c r="R86" s="829"/>
      <c r="S86" s="829"/>
      <c r="T86" s="829"/>
      <c r="U86" s="161"/>
      <c r="V86" s="161"/>
    </row>
    <row r="87" spans="1:22">
      <c r="A87" s="161"/>
      <c r="B87" s="161"/>
      <c r="C87" s="161"/>
      <c r="D87" s="995"/>
      <c r="E87" s="995"/>
      <c r="F87" s="161"/>
      <c r="G87" s="161"/>
      <c r="H87" s="161"/>
      <c r="I87" s="161"/>
      <c r="J87" s="161"/>
      <c r="K87" s="161"/>
      <c r="L87" s="161"/>
      <c r="M87" s="161"/>
      <c r="N87" s="161"/>
      <c r="O87" s="161"/>
      <c r="P87" s="161"/>
      <c r="Q87" s="829"/>
      <c r="R87" s="829"/>
      <c r="S87" s="829"/>
      <c r="T87" s="829"/>
      <c r="U87" s="161"/>
      <c r="V87" s="161"/>
    </row>
    <row r="88" spans="1:22">
      <c r="A88" s="161"/>
      <c r="B88" s="161"/>
      <c r="C88" s="161"/>
      <c r="D88" s="995"/>
      <c r="E88" s="995"/>
      <c r="F88" s="161"/>
      <c r="G88" s="161"/>
      <c r="H88" s="161"/>
      <c r="I88" s="161"/>
      <c r="J88" s="161"/>
      <c r="K88" s="161"/>
      <c r="L88" s="161"/>
      <c r="M88" s="161"/>
      <c r="N88" s="161"/>
      <c r="O88" s="161"/>
      <c r="P88" s="161"/>
      <c r="Q88" s="829"/>
      <c r="R88" s="829"/>
      <c r="S88" s="829"/>
      <c r="T88" s="829"/>
      <c r="U88" s="161"/>
      <c r="V88" s="161"/>
    </row>
    <row r="89" spans="1:22">
      <c r="A89" s="161"/>
      <c r="B89" s="161"/>
      <c r="C89" s="161"/>
      <c r="D89" s="995"/>
      <c r="E89" s="995"/>
      <c r="F89" s="161"/>
      <c r="G89" s="161"/>
      <c r="H89" s="161"/>
      <c r="I89" s="161"/>
      <c r="J89" s="161"/>
      <c r="K89" s="161"/>
      <c r="L89" s="161"/>
      <c r="M89" s="161"/>
      <c r="N89" s="161"/>
      <c r="O89" s="161"/>
      <c r="P89" s="161"/>
      <c r="Q89" s="829"/>
      <c r="R89" s="829"/>
      <c r="S89" s="829"/>
      <c r="T89" s="829"/>
      <c r="U89" s="161"/>
      <c r="V89" s="161"/>
    </row>
    <row r="90" spans="1:22">
      <c r="A90" s="161"/>
      <c r="B90" s="161"/>
      <c r="C90" s="161"/>
      <c r="D90" s="995"/>
      <c r="E90" s="995"/>
      <c r="F90" s="161"/>
      <c r="G90" s="161"/>
      <c r="H90" s="161"/>
      <c r="I90" s="161"/>
      <c r="J90" s="161"/>
      <c r="K90" s="161"/>
      <c r="L90" s="161"/>
      <c r="M90" s="161"/>
      <c r="N90" s="161"/>
      <c r="O90" s="161"/>
      <c r="P90" s="161"/>
      <c r="Q90" s="829"/>
      <c r="R90" s="829"/>
      <c r="S90" s="829"/>
      <c r="T90" s="829"/>
      <c r="U90" s="161"/>
      <c r="V90" s="161"/>
    </row>
    <row r="91" spans="1:22">
      <c r="A91" s="161"/>
      <c r="B91" s="161"/>
      <c r="C91" s="161"/>
      <c r="D91" s="995"/>
      <c r="E91" s="995"/>
      <c r="F91" s="161"/>
      <c r="G91" s="161"/>
      <c r="H91" s="161"/>
      <c r="I91" s="161"/>
      <c r="J91" s="161"/>
      <c r="K91" s="161"/>
      <c r="L91" s="161"/>
      <c r="M91" s="161"/>
      <c r="N91" s="161"/>
      <c r="O91" s="161"/>
      <c r="P91" s="161"/>
      <c r="Q91" s="829"/>
      <c r="R91" s="829"/>
      <c r="S91" s="829"/>
      <c r="T91" s="829"/>
      <c r="U91" s="161"/>
      <c r="V91" s="161"/>
    </row>
    <row r="92" spans="1:22">
      <c r="A92" s="161"/>
      <c r="B92" s="161"/>
      <c r="C92" s="161"/>
      <c r="D92" s="995"/>
      <c r="E92" s="995"/>
      <c r="F92" s="161"/>
      <c r="G92" s="161"/>
      <c r="H92" s="161"/>
      <c r="I92" s="161"/>
      <c r="J92" s="161"/>
      <c r="K92" s="161"/>
      <c r="L92" s="161"/>
      <c r="M92" s="161"/>
      <c r="N92" s="161"/>
      <c r="O92" s="161"/>
      <c r="P92" s="161"/>
      <c r="Q92" s="829"/>
      <c r="R92" s="829"/>
      <c r="S92" s="829"/>
      <c r="T92" s="829"/>
      <c r="U92" s="161"/>
      <c r="V92" s="161"/>
    </row>
    <row r="93" spans="1:22">
      <c r="A93" s="161"/>
      <c r="B93" s="161"/>
      <c r="C93" s="161"/>
      <c r="D93" s="995"/>
      <c r="E93" s="995"/>
      <c r="F93" s="161"/>
      <c r="G93" s="161"/>
      <c r="H93" s="161"/>
      <c r="I93" s="161"/>
      <c r="J93" s="161"/>
      <c r="K93" s="161"/>
      <c r="L93" s="161"/>
      <c r="M93" s="161"/>
      <c r="N93" s="161"/>
      <c r="O93" s="161"/>
      <c r="P93" s="161"/>
      <c r="Q93" s="829"/>
      <c r="R93" s="829"/>
      <c r="S93" s="829"/>
      <c r="T93" s="829"/>
      <c r="U93" s="161"/>
      <c r="V93" s="161"/>
    </row>
    <row r="94" spans="1:22">
      <c r="A94" s="161"/>
      <c r="B94" s="161"/>
      <c r="C94" s="161"/>
      <c r="D94" s="995"/>
      <c r="E94" s="995"/>
      <c r="F94" s="161"/>
      <c r="G94" s="161"/>
      <c r="H94" s="161"/>
      <c r="I94" s="161"/>
      <c r="J94" s="161"/>
      <c r="K94" s="161"/>
      <c r="L94" s="161"/>
      <c r="M94" s="161"/>
      <c r="N94" s="161"/>
      <c r="O94" s="161"/>
      <c r="P94" s="161"/>
      <c r="Q94" s="829"/>
      <c r="R94" s="829"/>
      <c r="S94" s="829"/>
      <c r="T94" s="829"/>
      <c r="U94" s="161"/>
      <c r="V94" s="161"/>
    </row>
    <row r="95" spans="1:22">
      <c r="A95" s="161"/>
      <c r="B95" s="161"/>
      <c r="C95" s="161"/>
      <c r="D95" s="995"/>
      <c r="E95" s="995"/>
      <c r="F95" s="161"/>
      <c r="G95" s="161"/>
      <c r="H95" s="161"/>
      <c r="I95" s="161"/>
      <c r="J95" s="161"/>
      <c r="K95" s="161"/>
      <c r="L95" s="161"/>
      <c r="M95" s="161"/>
      <c r="N95" s="161"/>
      <c r="O95" s="161"/>
      <c r="P95" s="161"/>
      <c r="Q95" s="829"/>
      <c r="R95" s="829"/>
      <c r="S95" s="829"/>
      <c r="T95" s="829"/>
      <c r="U95" s="161"/>
      <c r="V95" s="161"/>
    </row>
    <row r="96" spans="1:22">
      <c r="A96" s="161"/>
      <c r="B96" s="161"/>
      <c r="C96" s="161"/>
      <c r="D96" s="995"/>
      <c r="E96" s="995"/>
      <c r="F96" s="161"/>
      <c r="G96" s="161"/>
      <c r="H96" s="161"/>
      <c r="I96" s="161"/>
      <c r="J96" s="161"/>
      <c r="K96" s="161"/>
      <c r="L96" s="161"/>
      <c r="M96" s="161"/>
      <c r="N96" s="161"/>
      <c r="O96" s="161"/>
      <c r="P96" s="161"/>
      <c r="Q96" s="829"/>
      <c r="R96" s="829"/>
      <c r="S96" s="829"/>
      <c r="T96" s="829"/>
      <c r="U96" s="161"/>
      <c r="V96" s="161"/>
    </row>
    <row r="97" spans="1:22">
      <c r="A97" s="161"/>
      <c r="B97" s="161"/>
      <c r="C97" s="161"/>
      <c r="D97" s="995"/>
      <c r="E97" s="995"/>
      <c r="F97" s="161"/>
      <c r="G97" s="161"/>
      <c r="H97" s="161"/>
      <c r="I97" s="161"/>
      <c r="J97" s="161"/>
      <c r="K97" s="161"/>
      <c r="L97" s="161"/>
      <c r="M97" s="161"/>
      <c r="N97" s="161"/>
      <c r="O97" s="161"/>
      <c r="P97" s="161"/>
      <c r="Q97" s="829"/>
      <c r="R97" s="829"/>
      <c r="S97" s="829"/>
      <c r="T97" s="829"/>
      <c r="U97" s="161"/>
      <c r="V97" s="161"/>
    </row>
    <row r="98" spans="1:22">
      <c r="A98" s="161"/>
      <c r="B98" s="161"/>
      <c r="C98" s="161"/>
      <c r="D98" s="995"/>
      <c r="E98" s="995"/>
      <c r="F98" s="161"/>
      <c r="G98" s="161"/>
      <c r="H98" s="161"/>
      <c r="I98" s="161"/>
      <c r="J98" s="161"/>
      <c r="K98" s="161"/>
      <c r="L98" s="161"/>
      <c r="M98" s="161"/>
      <c r="N98" s="161"/>
      <c r="O98" s="161"/>
      <c r="P98" s="161"/>
      <c r="Q98" s="829"/>
      <c r="R98" s="829"/>
      <c r="S98" s="829"/>
      <c r="T98" s="829"/>
      <c r="U98" s="161"/>
      <c r="V98" s="161"/>
    </row>
    <row r="99" spans="1:22">
      <c r="A99" s="161"/>
      <c r="B99" s="161"/>
      <c r="C99" s="161"/>
      <c r="D99" s="995"/>
      <c r="E99" s="995"/>
      <c r="F99" s="161"/>
      <c r="G99" s="161"/>
      <c r="H99" s="161"/>
      <c r="I99" s="161"/>
      <c r="J99" s="161"/>
      <c r="K99" s="161"/>
      <c r="L99" s="161"/>
      <c r="M99" s="161"/>
      <c r="N99" s="161"/>
      <c r="O99" s="161"/>
      <c r="P99" s="161"/>
      <c r="Q99" s="829"/>
      <c r="R99" s="829"/>
      <c r="S99" s="829"/>
      <c r="T99" s="829"/>
      <c r="U99" s="161"/>
      <c r="V99" s="161"/>
    </row>
  </sheetData>
  <sheetProtection algorithmName="SHA-512" hashValue="/vVnooV8JRWAec0Imb8PnQI68aofjvc4M/vJnQ+1eNVBTQ7DOn6RSGwL2qFbwNI6fIq3eeGsze8qV2t24i4k3Q==" saltValue="3wCIUnHx75nM9F4IYHyrp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8" type="noConversion"/>
  <conditionalFormatting sqref="C3 E3">
    <cfRule type="cellIs" dxfId="17" priority="5" stopIfTrue="1" operator="equal">
      <formula>"This Table is currently showing 0 errors"</formula>
    </cfRule>
  </conditionalFormatting>
  <conditionalFormatting sqref="Z3">
    <cfRule type="cellIs" dxfId="16" priority="6" stopIfTrue="1" operator="equal">
      <formula>"OK"</formula>
    </cfRule>
  </conditionalFormatting>
  <conditionalFormatting sqref="AA1">
    <cfRule type="expression" dxfId="15" priority="7" stopIfTrue="1">
      <formula>$V$321&lt;&gt;0</formula>
    </cfRule>
    <cfRule type="expression" dxfId="14" priority="8" stopIfTrue="1">
      <formula>$V$321=0</formula>
    </cfRule>
  </conditionalFormatting>
  <conditionalFormatting sqref="D3">
    <cfRule type="cellIs" dxfId="13" priority="2" stopIfTrue="1" operator="equal">
      <formula>"This Table is currently showing 0 errors"</formula>
    </cfRule>
  </conditionalFormatting>
  <conditionalFormatting sqref="Z4">
    <cfRule type="cellIs" dxfId="12"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C4:E65435 C1:E2 Y5:Z65433"/>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131"/>
  <sheetViews>
    <sheetView showGridLines="0" zoomScale="80" zoomScaleNormal="80" zoomScaleSheetLayoutView="85" workbookViewId="0">
      <selection activeCell="F5" sqref="F5"/>
    </sheetView>
  </sheetViews>
  <sheetFormatPr defaultColWidth="9.69140625" defaultRowHeight="15.5"/>
  <cols>
    <col min="1" max="1" width="5.84375" style="49" customWidth="1"/>
    <col min="2" max="2" width="46.53515625" style="49" customWidth="1"/>
    <col min="3" max="6" width="14.69140625" style="49" customWidth="1"/>
    <col min="7" max="7" width="14.69140625" style="817" customWidth="1"/>
    <col min="8" max="8" width="35.69140625" style="817" bestFit="1" customWidth="1"/>
    <col min="9" max="9" width="75.69140625" style="49" customWidth="1"/>
    <col min="10" max="10" width="15.53515625" style="49" customWidth="1"/>
    <col min="11" max="16384" width="9.69140625" style="49"/>
  </cols>
  <sheetData>
    <row r="1" spans="1:37" ht="38.25" customHeight="1">
      <c r="A1" s="1829" t="str">
        <f>Summary!A1</f>
        <v>Organisation</v>
      </c>
      <c r="B1" s="1828"/>
      <c r="C1" s="995"/>
      <c r="D1" s="162" t="s">
        <v>470</v>
      </c>
      <c r="E1" s="1827" t="str">
        <f>Summary!H1</f>
        <v>Apr 21</v>
      </c>
      <c r="F1" s="995"/>
      <c r="G1" s="829"/>
      <c r="H1" s="275" t="s">
        <v>940</v>
      </c>
      <c r="I1" s="1826" t="str">
        <f>IF($J$5&gt;0,"If there are any validation errors, you must include an explanation within your narrative","")</f>
        <v/>
      </c>
      <c r="J1" s="808"/>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row>
    <row r="2" spans="1:37">
      <c r="A2" s="995"/>
      <c r="B2" s="995"/>
      <c r="C2" s="997"/>
      <c r="D2" s="997"/>
      <c r="E2" s="997"/>
      <c r="F2" s="997"/>
      <c r="G2" s="829"/>
      <c r="H2" s="997"/>
      <c r="I2" s="837"/>
      <c r="J2" s="850"/>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row>
    <row r="3" spans="1:37">
      <c r="A3" s="1825"/>
      <c r="B3" s="1825"/>
      <c r="C3" s="915" t="str">
        <f>"This Table is currently showing "&amp;$J$5&amp;" errors  "</f>
        <v xml:space="preserve">This Table is currently showing 0 errors  </v>
      </c>
      <c r="D3" s="997"/>
      <c r="E3" s="997"/>
      <c r="F3" s="997"/>
      <c r="G3" s="829"/>
      <c r="H3" s="276" t="s">
        <v>1023</v>
      </c>
      <c r="I3" s="1262" t="str">
        <f>IF($F$4&gt;Summary!$K$1,"Ok",IF(VLOOKUP(A1,Summary!Z1:AA16,2,0)="EFL",IF(G11+G10&lt;3,"Ok",IF(ABS('L - EFL'!$F$11-'B - Monthly Positions'!$P$37)&lt;=2,"Ok","Does not match Monthly Positions Year To Date Net Surplus / (Deficit)")),"Ok"))</f>
        <v>Ok</v>
      </c>
      <c r="J3" s="847">
        <f>IF(I3="Ok",0,1)</f>
        <v>0</v>
      </c>
      <c r="K3" s="995"/>
      <c r="L3" s="995"/>
      <c r="M3" s="995"/>
      <c r="N3" s="995"/>
      <c r="O3" s="995"/>
      <c r="P3" s="995"/>
      <c r="Q3" s="995"/>
      <c r="R3" s="995"/>
      <c r="S3" s="995"/>
      <c r="T3" s="995"/>
      <c r="U3" s="995"/>
      <c r="V3" s="995"/>
      <c r="W3" s="995"/>
      <c r="X3" s="995"/>
      <c r="Y3" s="995"/>
      <c r="Z3" s="995"/>
      <c r="AA3" s="995"/>
      <c r="AB3" s="995"/>
      <c r="AC3" s="995"/>
      <c r="AD3" s="995"/>
      <c r="AE3" s="995"/>
      <c r="AF3" s="995"/>
      <c r="AG3" s="995"/>
      <c r="AH3" s="995"/>
      <c r="AI3" s="995"/>
      <c r="AJ3" s="995"/>
      <c r="AK3" s="995"/>
    </row>
    <row r="4" spans="1:37" ht="18">
      <c r="A4" s="138"/>
      <c r="B4" s="1824"/>
      <c r="C4" s="1823"/>
      <c r="D4" s="997"/>
      <c r="E4" s="2759" t="s">
        <v>1017</v>
      </c>
      <c r="F4" s="2760">
        <v>3</v>
      </c>
      <c r="G4" s="829"/>
      <c r="H4" s="276" t="s">
        <v>1024</v>
      </c>
      <c r="I4" s="1262" t="str">
        <f>IF($F$4&gt;Summary!$K$1,"Ok",IF(VLOOKUP(A1,Summary!Z1:AA16,2,0)="EFL",IF(G11+G10&lt;3,"Ok",IF(ABS('L - EFL'!$D$11-'B - Monthly Positions'!$Q$37)&lt;=2,"Ok","Does not match Monthly Positions Year To Date Net Surplus / (Deficit)")),"Ok"))</f>
        <v>Ok</v>
      </c>
      <c r="J4" s="847">
        <f>IF(I4="Ok",0,1)</f>
        <v>0</v>
      </c>
      <c r="K4" s="995"/>
      <c r="L4" s="995"/>
      <c r="M4" s="995"/>
      <c r="N4" s="995"/>
      <c r="O4" s="995"/>
      <c r="P4" s="995"/>
      <c r="Q4" s="995"/>
      <c r="R4" s="995"/>
      <c r="S4" s="995"/>
      <c r="T4" s="995"/>
      <c r="U4" s="995"/>
      <c r="V4" s="995"/>
      <c r="W4" s="995"/>
      <c r="X4" s="995"/>
      <c r="Y4" s="995"/>
      <c r="Z4" s="995"/>
      <c r="AA4" s="995"/>
      <c r="AB4" s="995"/>
      <c r="AC4" s="995"/>
      <c r="AD4" s="995"/>
      <c r="AE4" s="995"/>
      <c r="AF4" s="995"/>
      <c r="AG4" s="995"/>
      <c r="AH4" s="995"/>
      <c r="AI4" s="995"/>
      <c r="AJ4" s="995"/>
      <c r="AK4" s="995"/>
    </row>
    <row r="5" spans="1:37">
      <c r="A5" s="995"/>
      <c r="B5" s="86"/>
      <c r="C5" s="997"/>
      <c r="D5" s="997"/>
      <c r="E5" s="997"/>
      <c r="F5" s="997"/>
      <c r="G5" s="829"/>
      <c r="H5" s="1822"/>
      <c r="I5" s="1821"/>
      <c r="J5" s="847">
        <f>SUM(J3:J4)</f>
        <v>0</v>
      </c>
      <c r="K5" s="995"/>
      <c r="L5" s="995"/>
      <c r="M5" s="995"/>
      <c r="N5" s="995"/>
      <c r="O5" s="995"/>
      <c r="P5" s="995"/>
      <c r="Q5" s="995"/>
      <c r="R5" s="995"/>
      <c r="S5" s="995"/>
      <c r="T5" s="995"/>
      <c r="U5" s="995"/>
      <c r="V5" s="995"/>
      <c r="W5" s="995"/>
      <c r="X5" s="995"/>
      <c r="Y5" s="995"/>
      <c r="Z5" s="995"/>
      <c r="AA5" s="995"/>
      <c r="AB5" s="995"/>
      <c r="AC5" s="995"/>
      <c r="AD5" s="995"/>
      <c r="AE5" s="995"/>
      <c r="AF5" s="995"/>
      <c r="AG5" s="995"/>
      <c r="AH5" s="995"/>
      <c r="AI5" s="995"/>
      <c r="AJ5" s="995"/>
      <c r="AK5" s="995"/>
    </row>
    <row r="6" spans="1:37">
      <c r="A6" s="995"/>
      <c r="B6" s="86"/>
      <c r="C6" s="995"/>
      <c r="D6" s="995"/>
      <c r="E6" s="995"/>
      <c r="F6" s="995"/>
      <c r="G6" s="829"/>
      <c r="H6" s="806"/>
      <c r="I6" s="997"/>
      <c r="J6" s="924"/>
      <c r="K6" s="995"/>
      <c r="L6" s="995"/>
      <c r="M6" s="995"/>
      <c r="N6" s="995"/>
      <c r="O6" s="995"/>
      <c r="P6" s="995"/>
      <c r="Q6" s="995"/>
      <c r="R6" s="995"/>
      <c r="S6" s="995"/>
      <c r="T6" s="995"/>
      <c r="U6" s="995"/>
      <c r="V6" s="995"/>
      <c r="W6" s="995"/>
      <c r="X6" s="995"/>
      <c r="Y6" s="995"/>
      <c r="Z6" s="995"/>
      <c r="AA6" s="995"/>
      <c r="AB6" s="995"/>
      <c r="AC6" s="995"/>
      <c r="AD6" s="995"/>
      <c r="AE6" s="995"/>
      <c r="AF6" s="995"/>
      <c r="AG6" s="995"/>
      <c r="AH6" s="995"/>
      <c r="AI6" s="995"/>
      <c r="AJ6" s="995"/>
      <c r="AK6" s="995"/>
    </row>
    <row r="7" spans="1:37" ht="18">
      <c r="A7" s="138" t="s">
        <v>940</v>
      </c>
      <c r="B7" s="86"/>
      <c r="C7" s="1820" t="s">
        <v>791</v>
      </c>
      <c r="D7" s="1818" t="s">
        <v>791</v>
      </c>
      <c r="E7" s="1819" t="s">
        <v>790</v>
      </c>
      <c r="F7" s="1818" t="s">
        <v>42</v>
      </c>
      <c r="G7" s="829"/>
      <c r="H7" s="829"/>
      <c r="I7" s="995"/>
      <c r="J7" s="995"/>
      <c r="K7" s="995"/>
      <c r="L7" s="995"/>
      <c r="M7" s="995"/>
      <c r="N7" s="995"/>
      <c r="O7" s="995"/>
      <c r="P7" s="995"/>
      <c r="Q7" s="995"/>
      <c r="R7" s="995"/>
      <c r="S7" s="995"/>
      <c r="T7" s="995"/>
      <c r="U7" s="995"/>
      <c r="V7" s="995"/>
      <c r="W7" s="995"/>
      <c r="X7" s="995"/>
      <c r="Y7" s="995"/>
      <c r="Z7" s="995"/>
      <c r="AA7" s="995"/>
      <c r="AB7" s="995"/>
      <c r="AC7" s="995"/>
      <c r="AD7" s="995"/>
      <c r="AE7" s="995"/>
      <c r="AF7" s="995"/>
      <c r="AG7" s="995"/>
      <c r="AH7" s="995"/>
      <c r="AI7" s="995"/>
      <c r="AJ7" s="995"/>
      <c r="AK7" s="995"/>
    </row>
    <row r="8" spans="1:37">
      <c r="A8" s="995"/>
      <c r="B8" s="995"/>
      <c r="C8" s="1817" t="s">
        <v>789</v>
      </c>
      <c r="D8" s="1815" t="s">
        <v>788</v>
      </c>
      <c r="E8" s="1816" t="s">
        <v>43</v>
      </c>
      <c r="F8" s="1815" t="s">
        <v>787</v>
      </c>
      <c r="G8" s="829"/>
      <c r="H8" s="829"/>
      <c r="I8" s="995"/>
      <c r="J8" s="995"/>
      <c r="K8" s="995"/>
      <c r="L8" s="995"/>
      <c r="M8" s="995"/>
      <c r="N8" s="995"/>
      <c r="O8" s="995"/>
      <c r="P8" s="995"/>
      <c r="Q8" s="995"/>
      <c r="R8" s="995"/>
      <c r="S8" s="995"/>
      <c r="T8" s="995"/>
      <c r="U8" s="995"/>
      <c r="V8" s="995"/>
      <c r="W8" s="995"/>
      <c r="X8" s="995"/>
      <c r="Y8" s="995"/>
      <c r="Z8" s="995"/>
      <c r="AA8" s="995"/>
      <c r="AB8" s="995"/>
      <c r="AC8" s="995"/>
      <c r="AD8" s="995"/>
      <c r="AE8" s="995"/>
      <c r="AF8" s="995"/>
      <c r="AG8" s="995"/>
      <c r="AH8" s="995"/>
      <c r="AI8" s="995"/>
      <c r="AJ8" s="995"/>
      <c r="AK8" s="995"/>
    </row>
    <row r="9" spans="1:37">
      <c r="A9" s="995"/>
      <c r="B9" s="995"/>
      <c r="C9" s="1814" t="s">
        <v>51</v>
      </c>
      <c r="D9" s="1814" t="s">
        <v>51</v>
      </c>
      <c r="E9" s="1813" t="s">
        <v>51</v>
      </c>
      <c r="F9" s="1812" t="s">
        <v>51</v>
      </c>
      <c r="G9" s="829"/>
      <c r="H9" s="829"/>
      <c r="I9" s="995"/>
      <c r="J9" s="995"/>
      <c r="K9" s="995"/>
      <c r="L9" s="995"/>
      <c r="M9" s="995"/>
      <c r="N9" s="995"/>
      <c r="O9" s="995"/>
      <c r="P9" s="995"/>
      <c r="Q9" s="995"/>
      <c r="R9" s="995"/>
      <c r="S9" s="995"/>
      <c r="T9" s="995"/>
      <c r="U9" s="995"/>
      <c r="V9" s="995"/>
      <c r="W9" s="995"/>
      <c r="X9" s="995"/>
      <c r="Y9" s="995"/>
      <c r="Z9" s="995"/>
      <c r="AA9" s="995"/>
      <c r="AB9" s="995"/>
      <c r="AC9" s="995"/>
      <c r="AD9" s="995"/>
      <c r="AE9" s="995"/>
      <c r="AF9" s="995"/>
      <c r="AG9" s="995"/>
      <c r="AH9" s="995"/>
      <c r="AI9" s="995"/>
      <c r="AJ9" s="995"/>
      <c r="AK9" s="995"/>
    </row>
    <row r="10" spans="1:37" ht="20" customHeight="1">
      <c r="A10" s="1810" t="s">
        <v>197</v>
      </c>
      <c r="B10" s="1811" t="s">
        <v>766</v>
      </c>
      <c r="C10" s="1810" t="s">
        <v>786</v>
      </c>
      <c r="D10" s="1810" t="s">
        <v>785</v>
      </c>
      <c r="E10" s="1809" t="s">
        <v>784</v>
      </c>
      <c r="F10" s="1808" t="s">
        <v>783</v>
      </c>
      <c r="G10" s="1786">
        <f>SUMIF(Summary!V1:V12,E1,Summary!W1:W12)</f>
        <v>1</v>
      </c>
      <c r="H10" s="829"/>
      <c r="I10" s="995"/>
      <c r="J10" s="995"/>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995"/>
      <c r="AI10" s="995"/>
      <c r="AJ10" s="995"/>
      <c r="AK10" s="995"/>
    </row>
    <row r="11" spans="1:37" ht="20" customHeight="1">
      <c r="A11" s="1798">
        <v>1</v>
      </c>
      <c r="B11" s="1797" t="s">
        <v>782</v>
      </c>
      <c r="C11" s="1795"/>
      <c r="D11" s="1795"/>
      <c r="E11" s="1796">
        <f t="shared" ref="E11:E18" si="0">SUM(D11-C11)</f>
        <v>0</v>
      </c>
      <c r="F11" s="1795"/>
      <c r="G11" s="1786">
        <f>+IF(F11="",0,1)</f>
        <v>0</v>
      </c>
      <c r="H11" s="1786">
        <f>+IF(D11="",0,1)</f>
        <v>0</v>
      </c>
      <c r="I11" s="995"/>
      <c r="J11" s="995"/>
      <c r="K11" s="995"/>
      <c r="L11" s="995"/>
      <c r="M11" s="995"/>
      <c r="N11" s="995"/>
      <c r="O11" s="995"/>
      <c r="P11" s="995"/>
      <c r="Q11" s="995"/>
      <c r="R11" s="995"/>
      <c r="S11" s="995"/>
      <c r="T11" s="995"/>
      <c r="U11" s="995"/>
      <c r="V11" s="995"/>
      <c r="W11" s="995"/>
      <c r="X11" s="995"/>
      <c r="Y11" s="995"/>
      <c r="Z11" s="995"/>
      <c r="AA11" s="995"/>
      <c r="AB11" s="995"/>
      <c r="AC11" s="995"/>
      <c r="AD11" s="995"/>
      <c r="AE11" s="995"/>
      <c r="AF11" s="995"/>
      <c r="AG11" s="995"/>
      <c r="AH11" s="995"/>
      <c r="AI11" s="995"/>
      <c r="AJ11" s="995"/>
      <c r="AK11" s="995"/>
    </row>
    <row r="12" spans="1:37" ht="20" customHeight="1">
      <c r="A12" s="1798">
        <v>2</v>
      </c>
      <c r="B12" s="1797" t="s">
        <v>781</v>
      </c>
      <c r="C12" s="1795"/>
      <c r="D12" s="1795"/>
      <c r="E12" s="1796">
        <f t="shared" si="0"/>
        <v>0</v>
      </c>
      <c r="F12" s="1795"/>
      <c r="G12" s="1786"/>
      <c r="H12" s="829"/>
      <c r="I12" s="995"/>
      <c r="J12" s="995"/>
      <c r="K12" s="995"/>
      <c r="L12" s="995"/>
      <c r="M12" s="995"/>
      <c r="N12" s="995"/>
      <c r="O12" s="995"/>
      <c r="P12" s="995"/>
      <c r="Q12" s="995"/>
      <c r="R12" s="995"/>
      <c r="S12" s="995"/>
      <c r="T12" s="995"/>
      <c r="U12" s="995"/>
      <c r="V12" s="995"/>
      <c r="W12" s="995"/>
      <c r="X12" s="995"/>
      <c r="Y12" s="995"/>
      <c r="Z12" s="995"/>
      <c r="AA12" s="995"/>
      <c r="AB12" s="995"/>
      <c r="AC12" s="995"/>
      <c r="AD12" s="995"/>
      <c r="AE12" s="995"/>
      <c r="AF12" s="995"/>
      <c r="AG12" s="995"/>
      <c r="AH12" s="995"/>
      <c r="AI12" s="995"/>
      <c r="AJ12" s="995"/>
      <c r="AK12" s="995"/>
    </row>
    <row r="13" spans="1:37" ht="20" customHeight="1">
      <c r="A13" s="1798">
        <v>3</v>
      </c>
      <c r="B13" s="1797" t="s">
        <v>780</v>
      </c>
      <c r="C13" s="1795"/>
      <c r="D13" s="1795"/>
      <c r="E13" s="1796">
        <f>SUM(D13-C13)</f>
        <v>0</v>
      </c>
      <c r="F13" s="1795"/>
      <c r="G13" s="1786"/>
      <c r="H13" s="829"/>
      <c r="I13" s="995"/>
      <c r="J13" s="995"/>
      <c r="K13" s="995"/>
      <c r="L13" s="995"/>
      <c r="M13" s="995"/>
      <c r="N13" s="995"/>
      <c r="O13" s="995"/>
      <c r="P13" s="995"/>
      <c r="Q13" s="995"/>
      <c r="R13" s="995"/>
      <c r="S13" s="995"/>
      <c r="T13" s="995"/>
      <c r="U13" s="995"/>
      <c r="V13" s="995"/>
      <c r="W13" s="995"/>
      <c r="X13" s="995"/>
      <c r="Y13" s="995"/>
      <c r="Z13" s="995"/>
      <c r="AA13" s="995"/>
      <c r="AB13" s="995"/>
      <c r="AC13" s="995"/>
      <c r="AD13" s="995"/>
      <c r="AE13" s="995"/>
      <c r="AF13" s="995"/>
      <c r="AG13" s="995"/>
      <c r="AH13" s="995"/>
      <c r="AI13" s="995"/>
      <c r="AJ13" s="995"/>
      <c r="AK13" s="995"/>
    </row>
    <row r="14" spans="1:37" ht="20" customHeight="1">
      <c r="A14" s="1798">
        <v>4</v>
      </c>
      <c r="B14" s="1797" t="s">
        <v>779</v>
      </c>
      <c r="C14" s="1795"/>
      <c r="D14" s="1795"/>
      <c r="E14" s="1796">
        <f t="shared" si="0"/>
        <v>0</v>
      </c>
      <c r="F14" s="1795"/>
      <c r="G14" s="1786"/>
      <c r="H14" s="829"/>
      <c r="I14" s="995"/>
      <c r="J14" s="995"/>
      <c r="K14" s="995"/>
      <c r="L14" s="995"/>
      <c r="M14" s="995"/>
      <c r="N14" s="995"/>
      <c r="O14" s="995"/>
      <c r="P14" s="995"/>
      <c r="Q14" s="995"/>
      <c r="R14" s="995"/>
      <c r="S14" s="995"/>
      <c r="T14" s="995"/>
      <c r="U14" s="995"/>
      <c r="V14" s="995"/>
      <c r="W14" s="995"/>
      <c r="X14" s="995"/>
      <c r="Y14" s="995"/>
      <c r="Z14" s="995"/>
      <c r="AA14" s="995"/>
      <c r="AB14" s="995"/>
      <c r="AC14" s="995"/>
      <c r="AD14" s="995"/>
      <c r="AE14" s="995"/>
      <c r="AF14" s="995"/>
      <c r="AG14" s="995"/>
      <c r="AH14" s="995"/>
      <c r="AI14" s="995"/>
      <c r="AJ14" s="995"/>
      <c r="AK14" s="995"/>
    </row>
    <row r="15" spans="1:37" ht="20" customHeight="1">
      <c r="A15" s="1798">
        <v>5</v>
      </c>
      <c r="B15" s="1797" t="s">
        <v>778</v>
      </c>
      <c r="C15" s="1795"/>
      <c r="D15" s="1795"/>
      <c r="E15" s="1796">
        <f t="shared" si="0"/>
        <v>0</v>
      </c>
      <c r="F15" s="1795"/>
      <c r="G15" s="1786"/>
      <c r="H15" s="829"/>
      <c r="I15" s="995"/>
      <c r="J15" s="995"/>
      <c r="K15" s="995"/>
      <c r="L15" s="995"/>
      <c r="M15" s="995"/>
      <c r="N15" s="995"/>
      <c r="O15" s="995"/>
      <c r="P15" s="995"/>
      <c r="Q15" s="995"/>
      <c r="R15" s="995"/>
      <c r="S15" s="995"/>
      <c r="T15" s="995"/>
      <c r="U15" s="995"/>
      <c r="V15" s="995"/>
      <c r="W15" s="995"/>
      <c r="X15" s="995"/>
      <c r="Y15" s="995"/>
      <c r="Z15" s="995"/>
      <c r="AA15" s="995"/>
      <c r="AB15" s="995"/>
      <c r="AC15" s="995"/>
      <c r="AD15" s="995"/>
      <c r="AE15" s="995"/>
      <c r="AF15" s="995"/>
      <c r="AG15" s="995"/>
      <c r="AH15" s="995"/>
      <c r="AI15" s="995"/>
      <c r="AJ15" s="995"/>
      <c r="AK15" s="995"/>
    </row>
    <row r="16" spans="1:37" ht="20" customHeight="1">
      <c r="A16" s="1798">
        <v>6</v>
      </c>
      <c r="B16" s="1797" t="s">
        <v>777</v>
      </c>
      <c r="C16" s="1795"/>
      <c r="D16" s="1795"/>
      <c r="E16" s="1796">
        <f t="shared" si="0"/>
        <v>0</v>
      </c>
      <c r="F16" s="1795"/>
      <c r="G16" s="1786"/>
      <c r="H16" s="829"/>
      <c r="I16" s="995"/>
      <c r="J16" s="995"/>
      <c r="K16" s="995"/>
      <c r="L16" s="995"/>
      <c r="M16" s="995"/>
      <c r="N16" s="995"/>
      <c r="O16" s="995"/>
      <c r="P16" s="995"/>
      <c r="Q16" s="995"/>
      <c r="R16" s="995"/>
      <c r="S16" s="995"/>
      <c r="T16" s="995"/>
      <c r="U16" s="995"/>
      <c r="V16" s="995"/>
      <c r="W16" s="995"/>
      <c r="X16" s="995"/>
      <c r="Y16" s="995"/>
      <c r="Z16" s="995"/>
      <c r="AA16" s="995"/>
      <c r="AB16" s="995"/>
      <c r="AC16" s="995"/>
      <c r="AD16" s="995"/>
      <c r="AE16" s="995"/>
      <c r="AF16" s="995"/>
      <c r="AG16" s="995"/>
      <c r="AH16" s="995"/>
      <c r="AI16" s="995"/>
      <c r="AJ16" s="995"/>
      <c r="AK16" s="995"/>
    </row>
    <row r="17" spans="1:37" ht="20" customHeight="1">
      <c r="A17" s="1798">
        <v>7</v>
      </c>
      <c r="B17" s="1797" t="s">
        <v>776</v>
      </c>
      <c r="C17" s="1795"/>
      <c r="D17" s="1795"/>
      <c r="E17" s="1796">
        <f t="shared" si="0"/>
        <v>0</v>
      </c>
      <c r="F17" s="1795"/>
      <c r="G17" s="1786"/>
      <c r="H17" s="829"/>
      <c r="I17" s="995"/>
      <c r="J17" s="995"/>
      <c r="K17" s="995"/>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K17" s="995"/>
    </row>
    <row r="18" spans="1:37" ht="20" customHeight="1">
      <c r="A18" s="1798">
        <v>8</v>
      </c>
      <c r="B18" s="1797" t="s">
        <v>775</v>
      </c>
      <c r="C18" s="1795"/>
      <c r="D18" s="1795"/>
      <c r="E18" s="1796">
        <f t="shared" si="0"/>
        <v>0</v>
      </c>
      <c r="F18" s="1795"/>
      <c r="G18" s="1786"/>
      <c r="H18" s="829"/>
      <c r="I18" s="995"/>
      <c r="J18" s="995"/>
      <c r="K18" s="995"/>
      <c r="L18" s="995"/>
      <c r="M18" s="995"/>
      <c r="N18" s="995"/>
      <c r="O18" s="995"/>
      <c r="P18" s="995"/>
      <c r="Q18" s="995"/>
      <c r="R18" s="995"/>
      <c r="S18" s="995"/>
      <c r="T18" s="995"/>
      <c r="U18" s="995"/>
      <c r="V18" s="995"/>
      <c r="W18" s="995"/>
      <c r="X18" s="995"/>
      <c r="Y18" s="995"/>
      <c r="Z18" s="995"/>
      <c r="AA18" s="995"/>
      <c r="AB18" s="995"/>
      <c r="AC18" s="995"/>
      <c r="AD18" s="995"/>
      <c r="AE18" s="995"/>
      <c r="AF18" s="995"/>
      <c r="AG18" s="995"/>
      <c r="AH18" s="995"/>
      <c r="AI18" s="995"/>
      <c r="AJ18" s="995"/>
      <c r="AK18" s="995"/>
    </row>
    <row r="19" spans="1:37" ht="20" customHeight="1">
      <c r="A19" s="1794">
        <v>9</v>
      </c>
      <c r="B19" s="1799" t="s">
        <v>774</v>
      </c>
      <c r="C19" s="1791"/>
      <c r="D19" s="1791"/>
      <c r="E19" s="1792"/>
      <c r="F19" s="1791"/>
      <c r="G19" s="829"/>
      <c r="H19" s="829"/>
      <c r="I19" s="995"/>
      <c r="J19" s="995"/>
      <c r="K19" s="995"/>
      <c r="L19" s="995"/>
      <c r="M19" s="995"/>
      <c r="N19" s="995"/>
      <c r="O19" s="995"/>
      <c r="P19" s="995"/>
      <c r="Q19" s="995"/>
      <c r="R19" s="995"/>
      <c r="S19" s="995"/>
      <c r="T19" s="995"/>
      <c r="U19" s="995"/>
      <c r="V19" s="995"/>
      <c r="W19" s="995"/>
      <c r="X19" s="995"/>
      <c r="Y19" s="995"/>
      <c r="Z19" s="995"/>
      <c r="AA19" s="995"/>
      <c r="AB19" s="995"/>
      <c r="AC19" s="995"/>
      <c r="AD19" s="995"/>
      <c r="AE19" s="995"/>
      <c r="AF19" s="995"/>
      <c r="AG19" s="995"/>
      <c r="AH19" s="995"/>
      <c r="AI19" s="995"/>
      <c r="AJ19" s="995"/>
      <c r="AK19" s="995"/>
    </row>
    <row r="20" spans="1:37" ht="20" customHeight="1">
      <c r="A20" s="1798">
        <v>10</v>
      </c>
      <c r="B20" s="1797" t="s">
        <v>773</v>
      </c>
      <c r="C20" s="1795"/>
      <c r="D20" s="1795"/>
      <c r="E20" s="1796">
        <f>SUM(D20-C20)</f>
        <v>0</v>
      </c>
      <c r="F20" s="1795"/>
      <c r="G20" s="1786"/>
      <c r="H20" s="829"/>
      <c r="I20" s="995"/>
      <c r="J20" s="995"/>
      <c r="K20" s="995"/>
      <c r="L20" s="995"/>
      <c r="M20" s="995"/>
      <c r="N20" s="995"/>
      <c r="O20" s="995"/>
      <c r="P20" s="995"/>
      <c r="Q20" s="995"/>
      <c r="R20" s="995"/>
      <c r="S20" s="995"/>
      <c r="T20" s="995"/>
      <c r="U20" s="995"/>
      <c r="V20" s="995"/>
      <c r="W20" s="995"/>
      <c r="X20" s="995"/>
      <c r="Y20" s="995"/>
      <c r="Z20" s="995"/>
      <c r="AA20" s="995"/>
      <c r="AB20" s="995"/>
      <c r="AC20" s="995"/>
      <c r="AD20" s="995"/>
      <c r="AE20" s="995"/>
      <c r="AF20" s="995"/>
      <c r="AG20" s="995"/>
      <c r="AH20" s="995"/>
      <c r="AI20" s="995"/>
      <c r="AJ20" s="995"/>
      <c r="AK20" s="995"/>
    </row>
    <row r="21" spans="1:37" ht="20" customHeight="1">
      <c r="A21" s="1798">
        <v>11</v>
      </c>
      <c r="B21" s="1797" t="s">
        <v>772</v>
      </c>
      <c r="C21" s="1795"/>
      <c r="D21" s="1795"/>
      <c r="E21" s="1796">
        <f>SUM(D21-C21)</f>
        <v>0</v>
      </c>
      <c r="F21" s="1795"/>
      <c r="G21" s="1786"/>
      <c r="H21" s="829"/>
      <c r="I21" s="995"/>
      <c r="J21" s="995"/>
      <c r="K21" s="995"/>
      <c r="L21" s="995"/>
      <c r="M21" s="995"/>
      <c r="N21" s="995"/>
      <c r="O21" s="995"/>
      <c r="P21" s="995"/>
      <c r="Q21" s="995"/>
      <c r="R21" s="995"/>
      <c r="S21" s="995"/>
      <c r="T21" s="995"/>
      <c r="U21" s="995"/>
      <c r="V21" s="995"/>
      <c r="W21" s="995"/>
      <c r="X21" s="995"/>
      <c r="Y21" s="995"/>
      <c r="Z21" s="995"/>
      <c r="AA21" s="995"/>
      <c r="AB21" s="995"/>
      <c r="AC21" s="995"/>
      <c r="AD21" s="995"/>
      <c r="AE21" s="995"/>
      <c r="AF21" s="995"/>
      <c r="AG21" s="995"/>
      <c r="AH21" s="995"/>
      <c r="AI21" s="995"/>
      <c r="AJ21" s="995"/>
      <c r="AK21" s="995"/>
    </row>
    <row r="22" spans="1:37" ht="20" customHeight="1">
      <c r="A22" s="1794"/>
      <c r="B22" s="1799" t="s">
        <v>771</v>
      </c>
      <c r="C22" s="1791"/>
      <c r="D22" s="1791"/>
      <c r="E22" s="1792"/>
      <c r="F22" s="1791"/>
      <c r="G22" s="829"/>
      <c r="H22" s="829"/>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row>
    <row r="23" spans="1:37" ht="20" customHeight="1">
      <c r="A23" s="1807">
        <v>12</v>
      </c>
      <c r="B23" s="1797" t="s">
        <v>59</v>
      </c>
      <c r="C23" s="1805"/>
      <c r="D23" s="1805"/>
      <c r="E23" s="1796">
        <f>SUM(D23-C23)</f>
        <v>0</v>
      </c>
      <c r="F23" s="1805"/>
      <c r="G23" s="1786"/>
      <c r="H23" s="829"/>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row>
    <row r="24" spans="1:37" ht="20" customHeight="1">
      <c r="A24" s="1807">
        <v>13</v>
      </c>
      <c r="B24" s="1797" t="s">
        <v>770</v>
      </c>
      <c r="C24" s="1805"/>
      <c r="D24" s="1805"/>
      <c r="E24" s="1796">
        <f>SUM(D24-C24)</f>
        <v>0</v>
      </c>
      <c r="F24" s="1805"/>
      <c r="G24" s="1786"/>
      <c r="H24" s="829"/>
      <c r="I24" s="995"/>
      <c r="J24" s="995"/>
      <c r="K24" s="995"/>
      <c r="L24" s="995"/>
      <c r="M24" s="995"/>
      <c r="N24" s="995"/>
      <c r="O24" s="995"/>
      <c r="P24" s="995"/>
      <c r="Q24" s="995"/>
      <c r="R24" s="995"/>
      <c r="S24" s="995"/>
      <c r="T24" s="995"/>
      <c r="U24" s="995"/>
      <c r="V24" s="995"/>
      <c r="W24" s="995"/>
      <c r="X24" s="995"/>
      <c r="Y24" s="995"/>
      <c r="Z24" s="995"/>
      <c r="AA24" s="995"/>
      <c r="AB24" s="995"/>
      <c r="AC24" s="995"/>
      <c r="AD24" s="995"/>
      <c r="AE24" s="995"/>
      <c r="AF24" s="995"/>
      <c r="AG24" s="995"/>
      <c r="AH24" s="995"/>
      <c r="AI24" s="995"/>
      <c r="AJ24" s="995"/>
      <c r="AK24" s="995"/>
    </row>
    <row r="25" spans="1:37" ht="20" customHeight="1">
      <c r="A25" s="1807">
        <v>14</v>
      </c>
      <c r="B25" s="1797" t="s">
        <v>769</v>
      </c>
      <c r="C25" s="1805"/>
      <c r="D25" s="1805"/>
      <c r="E25" s="1796">
        <f>SUM(D25-C25)</f>
        <v>0</v>
      </c>
      <c r="F25" s="1805"/>
      <c r="G25" s="1786"/>
      <c r="H25" s="829"/>
      <c r="I25" s="995"/>
      <c r="J25" s="995"/>
      <c r="K25" s="995"/>
      <c r="L25" s="995"/>
      <c r="M25" s="995"/>
      <c r="N25" s="995"/>
      <c r="O25" s="995"/>
      <c r="P25" s="995"/>
      <c r="Q25" s="995"/>
      <c r="R25" s="995"/>
      <c r="S25" s="995"/>
      <c r="T25" s="995"/>
      <c r="U25" s="995"/>
      <c r="V25" s="995"/>
      <c r="W25" s="995"/>
      <c r="X25" s="995"/>
      <c r="Y25" s="995"/>
      <c r="Z25" s="995"/>
      <c r="AA25" s="995"/>
      <c r="AB25" s="995"/>
      <c r="AC25" s="995"/>
      <c r="AD25" s="995"/>
      <c r="AE25" s="995"/>
      <c r="AF25" s="995"/>
      <c r="AG25" s="995"/>
      <c r="AH25" s="995"/>
      <c r="AI25" s="995"/>
      <c r="AJ25" s="995"/>
      <c r="AK25" s="995"/>
    </row>
    <row r="26" spans="1:37" ht="20" customHeight="1">
      <c r="A26" s="1807">
        <v>15</v>
      </c>
      <c r="B26" s="1806" t="s">
        <v>768</v>
      </c>
      <c r="C26" s="1805"/>
      <c r="D26" s="1805"/>
      <c r="E26" s="1796">
        <f>SUM(D26-C26)</f>
        <v>0</v>
      </c>
      <c r="F26" s="1805"/>
      <c r="G26" s="1786"/>
      <c r="H26" s="829"/>
      <c r="I26" s="995"/>
      <c r="J26" s="995"/>
      <c r="K26" s="995"/>
      <c r="L26" s="995"/>
      <c r="M26" s="995"/>
      <c r="N26" s="995"/>
      <c r="O26" s="995"/>
      <c r="P26" s="995"/>
      <c r="Q26" s="995"/>
      <c r="R26" s="995"/>
      <c r="S26" s="995"/>
      <c r="T26" s="995"/>
      <c r="U26" s="995"/>
      <c r="V26" s="995"/>
      <c r="W26" s="995"/>
      <c r="X26" s="995"/>
      <c r="Y26" s="995"/>
      <c r="Z26" s="995"/>
      <c r="AA26" s="995"/>
      <c r="AB26" s="995"/>
      <c r="AC26" s="995"/>
      <c r="AD26" s="995"/>
      <c r="AE26" s="995"/>
      <c r="AF26" s="995"/>
      <c r="AG26" s="995"/>
      <c r="AH26" s="995"/>
      <c r="AI26" s="995"/>
      <c r="AJ26" s="995"/>
      <c r="AK26" s="995"/>
    </row>
    <row r="27" spans="1:37" ht="20" customHeight="1">
      <c r="A27" s="1807">
        <v>16</v>
      </c>
      <c r="B27" s="1806" t="s">
        <v>62</v>
      </c>
      <c r="C27" s="1805"/>
      <c r="D27" s="1805"/>
      <c r="E27" s="1796">
        <f>SUM(D27-C27)</f>
        <v>0</v>
      </c>
      <c r="F27" s="1805"/>
      <c r="G27" s="1786"/>
      <c r="H27" s="829"/>
      <c r="I27" s="995"/>
      <c r="J27" s="995"/>
      <c r="K27" s="995"/>
      <c r="L27" s="995"/>
      <c r="M27" s="995"/>
      <c r="N27" s="995"/>
      <c r="O27" s="995"/>
      <c r="P27" s="995"/>
      <c r="Q27" s="995"/>
      <c r="R27" s="995"/>
      <c r="S27" s="995"/>
      <c r="T27" s="995"/>
      <c r="U27" s="995"/>
      <c r="V27" s="995"/>
      <c r="W27" s="995"/>
      <c r="X27" s="995"/>
      <c r="Y27" s="995"/>
      <c r="Z27" s="995"/>
      <c r="AA27" s="995"/>
      <c r="AB27" s="995"/>
      <c r="AC27" s="995"/>
      <c r="AD27" s="995"/>
      <c r="AE27" s="995"/>
      <c r="AF27" s="995"/>
      <c r="AG27" s="995"/>
      <c r="AH27" s="995"/>
      <c r="AI27" s="995"/>
      <c r="AJ27" s="995"/>
      <c r="AK27" s="995"/>
    </row>
    <row r="28" spans="1:37" ht="20" customHeight="1">
      <c r="A28" s="1803">
        <v>17</v>
      </c>
      <c r="B28" s="1804" t="s">
        <v>767</v>
      </c>
      <c r="C28" s="1800">
        <f>SUM(C23:C27)</f>
        <v>0</v>
      </c>
      <c r="D28" s="1800">
        <f>SUM(D23:D27)</f>
        <v>0</v>
      </c>
      <c r="E28" s="1801">
        <f>SUM(E23:E27)</f>
        <v>0</v>
      </c>
      <c r="F28" s="1800">
        <f>SUM(F23:F27)</f>
        <v>0</v>
      </c>
      <c r="G28" s="829"/>
      <c r="H28" s="829"/>
      <c r="I28" s="995"/>
      <c r="J28" s="995"/>
      <c r="K28" s="995"/>
      <c r="L28" s="995"/>
      <c r="M28" s="995"/>
      <c r="N28" s="995"/>
      <c r="O28" s="995"/>
      <c r="P28" s="995"/>
      <c r="Q28" s="995"/>
      <c r="R28" s="995"/>
      <c r="S28" s="995"/>
      <c r="T28" s="995"/>
      <c r="U28" s="995"/>
      <c r="V28" s="995"/>
      <c r="W28" s="995"/>
      <c r="X28" s="995"/>
      <c r="Y28" s="995"/>
      <c r="Z28" s="995"/>
      <c r="AA28" s="995"/>
      <c r="AB28" s="995"/>
      <c r="AC28" s="995"/>
      <c r="AD28" s="995"/>
      <c r="AE28" s="995"/>
      <c r="AF28" s="995"/>
      <c r="AG28" s="995"/>
      <c r="AH28" s="995"/>
      <c r="AI28" s="995"/>
      <c r="AJ28" s="995"/>
      <c r="AK28" s="995"/>
    </row>
    <row r="29" spans="1:37" ht="20" customHeight="1">
      <c r="A29" s="1803">
        <v>18</v>
      </c>
      <c r="B29" s="1802" t="s">
        <v>766</v>
      </c>
      <c r="C29" s="1800">
        <f>SUM(C11:C27)</f>
        <v>0</v>
      </c>
      <c r="D29" s="1800">
        <f>SUM(D11:D27)</f>
        <v>0</v>
      </c>
      <c r="E29" s="1801">
        <f>SUM(E11:E27)</f>
        <v>0</v>
      </c>
      <c r="F29" s="1800">
        <f>SUM(F11:F27)</f>
        <v>0</v>
      </c>
      <c r="G29" s="829"/>
      <c r="H29" s="829"/>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row>
    <row r="30" spans="1:37" ht="20" customHeight="1">
      <c r="A30" s="1794"/>
      <c r="B30" s="1799" t="s">
        <v>765</v>
      </c>
      <c r="C30" s="1791"/>
      <c r="D30" s="1791"/>
      <c r="E30" s="1792"/>
      <c r="F30" s="1791"/>
      <c r="G30" s="829"/>
      <c r="H30" s="829"/>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row>
    <row r="31" spans="1:37" ht="20" customHeight="1">
      <c r="A31" s="1798">
        <v>19</v>
      </c>
      <c r="B31" s="1797" t="s">
        <v>764</v>
      </c>
      <c r="C31" s="1795"/>
      <c r="D31" s="1795"/>
      <c r="E31" s="1796">
        <f>SUM(D31-C31)</f>
        <v>0</v>
      </c>
      <c r="F31" s="1795"/>
      <c r="G31" s="1786"/>
      <c r="H31" s="829"/>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row>
    <row r="32" spans="1:37" ht="16.5" customHeight="1">
      <c r="A32" s="1798">
        <v>20</v>
      </c>
      <c r="B32" s="1797" t="s">
        <v>763</v>
      </c>
      <c r="C32" s="1795"/>
      <c r="D32" s="1795"/>
      <c r="E32" s="1796">
        <f>SUM(D32-C32)</f>
        <v>0</v>
      </c>
      <c r="F32" s="1795"/>
      <c r="G32" s="1786"/>
      <c r="H32" s="829"/>
      <c r="I32" s="995"/>
      <c r="J32" s="995"/>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c r="AH32" s="995"/>
      <c r="AI32" s="995"/>
      <c r="AJ32" s="995"/>
      <c r="AK32" s="995"/>
    </row>
    <row r="33" spans="1:37">
      <c r="A33" s="1798">
        <v>21</v>
      </c>
      <c r="B33" s="1797" t="s">
        <v>762</v>
      </c>
      <c r="C33" s="1795"/>
      <c r="D33" s="1795"/>
      <c r="E33" s="1796">
        <f>SUM(D33-C33)</f>
        <v>0</v>
      </c>
      <c r="F33" s="1795"/>
      <c r="G33" s="1786"/>
      <c r="H33" s="829"/>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5"/>
      <c r="AJ33" s="995"/>
      <c r="AK33" s="995"/>
    </row>
    <row r="34" spans="1:37">
      <c r="A34" s="1798">
        <v>22</v>
      </c>
      <c r="B34" s="1797" t="s">
        <v>761</v>
      </c>
      <c r="C34" s="1795"/>
      <c r="D34" s="1795"/>
      <c r="E34" s="1796">
        <f>SUM(D34-C34)</f>
        <v>0</v>
      </c>
      <c r="F34" s="1795"/>
      <c r="G34" s="1786"/>
      <c r="H34" s="829"/>
      <c r="I34" s="995"/>
      <c r="J34" s="995"/>
      <c r="K34" s="995"/>
      <c r="L34" s="995"/>
      <c r="M34" s="995"/>
      <c r="N34" s="995"/>
      <c r="O34" s="995"/>
      <c r="P34" s="995"/>
      <c r="Q34" s="995"/>
      <c r="R34" s="995"/>
      <c r="S34" s="995"/>
      <c r="T34" s="995"/>
      <c r="U34" s="995"/>
      <c r="V34" s="995"/>
      <c r="W34" s="995"/>
      <c r="X34" s="995"/>
      <c r="Y34" s="995"/>
      <c r="Z34" s="995"/>
      <c r="AA34" s="995"/>
      <c r="AB34" s="995"/>
      <c r="AC34" s="995"/>
      <c r="AD34" s="995"/>
      <c r="AE34" s="995"/>
      <c r="AF34" s="995"/>
      <c r="AG34" s="995"/>
      <c r="AH34" s="995"/>
      <c r="AI34" s="995"/>
      <c r="AJ34" s="995"/>
      <c r="AK34" s="995"/>
    </row>
    <row r="35" spans="1:37">
      <c r="A35" s="1794"/>
      <c r="B35" s="1793"/>
      <c r="C35" s="1791"/>
      <c r="D35" s="1791"/>
      <c r="E35" s="1792"/>
      <c r="F35" s="1791"/>
      <c r="G35" s="1786"/>
      <c r="H35" s="829"/>
      <c r="I35" s="995"/>
      <c r="J35" s="995"/>
      <c r="K35" s="995"/>
      <c r="L35" s="995"/>
      <c r="M35" s="995"/>
      <c r="N35" s="995"/>
      <c r="O35" s="995"/>
      <c r="P35" s="995"/>
      <c r="Q35" s="995"/>
      <c r="R35" s="995"/>
      <c r="S35" s="995"/>
      <c r="T35" s="995"/>
      <c r="U35" s="995"/>
      <c r="V35" s="995"/>
      <c r="W35" s="995"/>
      <c r="X35" s="995"/>
      <c r="Y35" s="995"/>
      <c r="Z35" s="995"/>
      <c r="AA35" s="995"/>
      <c r="AB35" s="995"/>
      <c r="AC35" s="995"/>
      <c r="AD35" s="995"/>
      <c r="AE35" s="995"/>
      <c r="AF35" s="995"/>
      <c r="AG35" s="995"/>
      <c r="AH35" s="995"/>
      <c r="AI35" s="995"/>
      <c r="AJ35" s="995"/>
      <c r="AK35" s="995"/>
    </row>
    <row r="36" spans="1:37" ht="16" thickBot="1">
      <c r="A36" s="1790">
        <v>23</v>
      </c>
      <c r="B36" s="1789" t="s">
        <v>760</v>
      </c>
      <c r="C36" s="1787">
        <f>SUM(C31:C34)</f>
        <v>0</v>
      </c>
      <c r="D36" s="1787">
        <f>SUM(D31:D34)</f>
        <v>0</v>
      </c>
      <c r="E36" s="1788">
        <f>SUM(E31:E34)</f>
        <v>0</v>
      </c>
      <c r="F36" s="1787">
        <f>SUM(F31:F34)</f>
        <v>0</v>
      </c>
      <c r="G36" s="1786"/>
      <c r="H36" s="829"/>
      <c r="I36" s="995"/>
      <c r="J36" s="995"/>
      <c r="K36" s="995"/>
      <c r="L36" s="995"/>
      <c r="M36" s="995"/>
      <c r="N36" s="995"/>
      <c r="O36" s="995"/>
      <c r="P36" s="995"/>
      <c r="Q36" s="995"/>
      <c r="R36" s="995"/>
      <c r="S36" s="995"/>
      <c r="T36" s="995"/>
      <c r="U36" s="995"/>
      <c r="V36" s="995"/>
      <c r="W36" s="995"/>
      <c r="X36" s="995"/>
      <c r="Y36" s="995"/>
      <c r="Z36" s="995"/>
      <c r="AA36" s="995"/>
      <c r="AB36" s="995"/>
      <c r="AC36" s="995"/>
      <c r="AD36" s="995"/>
      <c r="AE36" s="995"/>
      <c r="AF36" s="995"/>
      <c r="AG36" s="995"/>
      <c r="AH36" s="995"/>
      <c r="AI36" s="995"/>
      <c r="AJ36" s="995"/>
      <c r="AK36" s="995"/>
    </row>
    <row r="37" spans="1:37" ht="16" thickTop="1">
      <c r="A37" s="1785"/>
      <c r="B37" s="1784"/>
      <c r="C37" s="1784"/>
      <c r="D37" s="1784"/>
      <c r="E37" s="205"/>
      <c r="F37" s="1784"/>
      <c r="G37" s="829"/>
      <c r="H37" s="829"/>
      <c r="I37" s="995"/>
      <c r="J37" s="995"/>
      <c r="K37" s="995"/>
      <c r="L37" s="995"/>
      <c r="M37" s="995"/>
      <c r="N37" s="995"/>
      <c r="O37" s="995"/>
      <c r="P37" s="995"/>
      <c r="Q37" s="995"/>
      <c r="R37" s="995"/>
      <c r="S37" s="995"/>
      <c r="T37" s="995"/>
      <c r="U37" s="995"/>
      <c r="V37" s="995"/>
      <c r="W37" s="995"/>
      <c r="X37" s="995"/>
      <c r="Y37" s="995"/>
      <c r="Z37" s="995"/>
      <c r="AA37" s="995"/>
      <c r="AB37" s="995"/>
      <c r="AC37" s="995"/>
      <c r="AD37" s="995"/>
      <c r="AE37" s="995"/>
      <c r="AF37" s="995"/>
      <c r="AG37" s="995"/>
      <c r="AH37" s="995"/>
      <c r="AI37" s="995"/>
      <c r="AJ37" s="995"/>
      <c r="AK37" s="995"/>
    </row>
    <row r="38" spans="1:37">
      <c r="A38" s="1783"/>
      <c r="B38" s="995"/>
      <c r="C38" s="995"/>
      <c r="D38" s="995"/>
      <c r="E38" s="995"/>
      <c r="F38" s="995"/>
      <c r="G38" s="829"/>
      <c r="H38" s="829"/>
      <c r="I38" s="995"/>
      <c r="J38" s="995"/>
      <c r="K38" s="995"/>
      <c r="L38" s="995"/>
      <c r="M38" s="995"/>
      <c r="N38" s="995"/>
      <c r="O38" s="995"/>
      <c r="P38" s="995"/>
      <c r="Q38" s="995"/>
      <c r="R38" s="995"/>
      <c r="S38" s="995"/>
      <c r="T38" s="995"/>
      <c r="U38" s="995"/>
      <c r="V38" s="995"/>
      <c r="W38" s="995"/>
      <c r="X38" s="995"/>
      <c r="Y38" s="995"/>
      <c r="Z38" s="995"/>
      <c r="AA38" s="995"/>
      <c r="AB38" s="995"/>
      <c r="AC38" s="995"/>
      <c r="AD38" s="995"/>
      <c r="AE38" s="995"/>
      <c r="AF38" s="995"/>
      <c r="AG38" s="995"/>
      <c r="AH38" s="995"/>
      <c r="AI38" s="995"/>
      <c r="AJ38" s="995"/>
      <c r="AK38" s="995"/>
    </row>
    <row r="39" spans="1:37">
      <c r="A39" s="1783"/>
      <c r="B39" s="995"/>
      <c r="C39" s="995"/>
      <c r="D39" s="995"/>
      <c r="E39" s="995"/>
      <c r="F39" s="995"/>
      <c r="G39" s="829"/>
      <c r="H39" s="829"/>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row>
    <row r="40" spans="1:37">
      <c r="A40" s="1783"/>
      <c r="B40" s="995"/>
      <c r="C40" s="995"/>
      <c r="D40" s="995"/>
      <c r="E40" s="995"/>
      <c r="F40" s="995"/>
      <c r="G40" s="829"/>
      <c r="H40" s="829"/>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row>
    <row r="41" spans="1:37">
      <c r="A41" s="1783"/>
      <c r="B41" s="995"/>
      <c r="C41" s="995"/>
      <c r="D41" s="995"/>
      <c r="E41" s="995"/>
      <c r="F41" s="995"/>
      <c r="G41" s="829"/>
      <c r="H41" s="829"/>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row>
    <row r="42" spans="1:37">
      <c r="A42" s="1783"/>
      <c r="B42" s="995"/>
      <c r="C42" s="995"/>
      <c r="D42" s="995"/>
      <c r="E42" s="995"/>
      <c r="F42" s="995"/>
      <c r="G42" s="829"/>
      <c r="H42" s="829"/>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row>
    <row r="43" spans="1:37">
      <c r="A43" s="1783"/>
      <c r="B43" s="995"/>
      <c r="C43" s="995"/>
      <c r="D43" s="995"/>
      <c r="E43" s="995"/>
      <c r="F43" s="995"/>
      <c r="G43" s="829"/>
      <c r="H43" s="829"/>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row>
    <row r="44" spans="1:37">
      <c r="A44" s="1783"/>
      <c r="B44" s="995"/>
      <c r="C44" s="995"/>
      <c r="D44" s="995"/>
      <c r="E44" s="995"/>
      <c r="F44" s="995"/>
      <c r="G44" s="829"/>
      <c r="H44" s="829"/>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row>
    <row r="45" spans="1:37">
      <c r="A45" s="1783"/>
      <c r="B45" s="995"/>
      <c r="C45" s="995"/>
      <c r="D45" s="995"/>
      <c r="E45" s="995"/>
      <c r="F45" s="995"/>
      <c r="G45" s="829"/>
      <c r="H45" s="829"/>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row>
    <row r="46" spans="1:37">
      <c r="A46" s="1783"/>
      <c r="B46" s="995"/>
      <c r="C46" s="995"/>
      <c r="D46" s="995"/>
      <c r="E46" s="995"/>
      <c r="F46" s="995"/>
      <c r="G46" s="829"/>
      <c r="H46" s="829"/>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row>
    <row r="47" spans="1:37">
      <c r="A47" s="1783"/>
      <c r="B47" s="995"/>
      <c r="C47" s="995"/>
      <c r="D47" s="995"/>
      <c r="E47" s="995"/>
      <c r="F47" s="995"/>
      <c r="G47" s="829"/>
      <c r="H47" s="829"/>
      <c r="I47" s="995"/>
      <c r="J47" s="995"/>
      <c r="K47" s="995"/>
      <c r="L47" s="995"/>
      <c r="M47" s="995"/>
      <c r="N47" s="995"/>
      <c r="O47" s="995"/>
      <c r="P47" s="995"/>
      <c r="Q47" s="995"/>
      <c r="R47" s="995"/>
      <c r="S47" s="995"/>
      <c r="T47" s="995"/>
      <c r="U47" s="995"/>
      <c r="V47" s="995"/>
      <c r="W47" s="995"/>
      <c r="X47" s="995"/>
      <c r="Y47" s="995"/>
      <c r="Z47" s="995"/>
      <c r="AA47" s="995"/>
      <c r="AB47" s="995"/>
      <c r="AC47" s="995"/>
      <c r="AD47" s="995"/>
      <c r="AE47" s="995"/>
      <c r="AF47" s="995"/>
      <c r="AG47" s="995"/>
      <c r="AH47" s="995"/>
      <c r="AI47" s="995"/>
      <c r="AJ47" s="995"/>
      <c r="AK47" s="995"/>
    </row>
    <row r="48" spans="1:37">
      <c r="A48" s="1783"/>
      <c r="B48" s="995"/>
      <c r="C48" s="995"/>
      <c r="D48" s="995"/>
      <c r="E48" s="995"/>
      <c r="F48" s="995"/>
      <c r="G48" s="829"/>
      <c r="H48" s="829"/>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row>
    <row r="49" spans="1:37">
      <c r="A49" s="1783"/>
      <c r="B49" s="995"/>
      <c r="C49" s="995"/>
      <c r="D49" s="995"/>
      <c r="E49" s="995"/>
      <c r="F49" s="995"/>
      <c r="G49" s="829"/>
      <c r="H49" s="829"/>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row>
    <row r="50" spans="1:37">
      <c r="A50" s="1783"/>
      <c r="B50" s="995"/>
      <c r="C50" s="995"/>
      <c r="D50" s="995"/>
      <c r="E50" s="995"/>
      <c r="F50" s="995"/>
      <c r="G50" s="829"/>
      <c r="H50" s="829"/>
      <c r="I50" s="995"/>
      <c r="J50" s="995"/>
      <c r="K50" s="995"/>
      <c r="L50" s="995"/>
      <c r="M50" s="995"/>
      <c r="N50" s="995"/>
      <c r="O50" s="995"/>
      <c r="P50" s="995"/>
      <c r="Q50" s="995"/>
      <c r="R50" s="995"/>
      <c r="S50" s="995"/>
      <c r="T50" s="995"/>
      <c r="U50" s="995"/>
      <c r="V50" s="995"/>
      <c r="W50" s="995"/>
      <c r="X50" s="995"/>
      <c r="Y50" s="995"/>
      <c r="Z50" s="995"/>
      <c r="AA50" s="995"/>
      <c r="AB50" s="995"/>
      <c r="AC50" s="995"/>
      <c r="AD50" s="995"/>
      <c r="AE50" s="995"/>
      <c r="AF50" s="995"/>
      <c r="AG50" s="995"/>
      <c r="AH50" s="995"/>
      <c r="AI50" s="995"/>
      <c r="AJ50" s="995"/>
      <c r="AK50" s="995"/>
    </row>
    <row r="51" spans="1:37">
      <c r="A51" s="1783"/>
      <c r="B51" s="995"/>
      <c r="C51" s="995"/>
      <c r="D51" s="995"/>
      <c r="E51" s="995"/>
      <c r="F51" s="995"/>
      <c r="G51" s="829"/>
      <c r="H51" s="829"/>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c r="AH51" s="995"/>
      <c r="AI51" s="995"/>
      <c r="AJ51" s="995"/>
      <c r="AK51" s="995"/>
    </row>
    <row r="52" spans="1:37">
      <c r="A52" s="1783"/>
      <c r="B52" s="995"/>
      <c r="C52" s="995"/>
      <c r="D52" s="995"/>
      <c r="E52" s="995"/>
      <c r="F52" s="995"/>
      <c r="G52" s="829"/>
      <c r="H52" s="829"/>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c r="AH52" s="995"/>
      <c r="AI52" s="995"/>
      <c r="AJ52" s="995"/>
      <c r="AK52" s="995"/>
    </row>
    <row r="53" spans="1:37">
      <c r="A53" s="1783"/>
      <c r="B53" s="995"/>
      <c r="C53" s="995"/>
      <c r="D53" s="995"/>
      <c r="E53" s="995"/>
      <c r="F53" s="995"/>
      <c r="G53" s="829"/>
      <c r="H53" s="829"/>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5"/>
      <c r="AH53" s="995"/>
      <c r="AI53" s="995"/>
      <c r="AJ53" s="995"/>
      <c r="AK53" s="995"/>
    </row>
    <row r="54" spans="1:37">
      <c r="A54" s="1783"/>
      <c r="B54" s="995"/>
      <c r="C54" s="995"/>
      <c r="D54" s="995"/>
      <c r="E54" s="995"/>
      <c r="F54" s="995"/>
      <c r="G54" s="829"/>
      <c r="H54" s="829"/>
      <c r="I54" s="995"/>
      <c r="J54" s="995"/>
      <c r="K54" s="995"/>
      <c r="L54" s="995"/>
      <c r="M54" s="995"/>
      <c r="N54" s="995"/>
      <c r="O54" s="995"/>
      <c r="P54" s="995"/>
      <c r="Q54" s="995"/>
      <c r="R54" s="995"/>
      <c r="S54" s="995"/>
      <c r="T54" s="995"/>
      <c r="U54" s="995"/>
      <c r="V54" s="995"/>
      <c r="W54" s="995"/>
      <c r="X54" s="995"/>
      <c r="Y54" s="995"/>
      <c r="Z54" s="995"/>
      <c r="AA54" s="995"/>
      <c r="AB54" s="995"/>
      <c r="AC54" s="995"/>
      <c r="AD54" s="995"/>
      <c r="AE54" s="995"/>
      <c r="AF54" s="995"/>
      <c r="AG54" s="995"/>
      <c r="AH54" s="995"/>
      <c r="AI54" s="995"/>
      <c r="AJ54" s="995"/>
      <c r="AK54" s="995"/>
    </row>
    <row r="55" spans="1:37">
      <c r="A55" s="1783"/>
      <c r="B55" s="995"/>
      <c r="C55" s="995"/>
      <c r="D55" s="995"/>
      <c r="E55" s="995"/>
      <c r="F55" s="995"/>
      <c r="G55" s="829"/>
      <c r="H55" s="829"/>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c r="AJ55" s="995"/>
      <c r="AK55" s="995"/>
    </row>
    <row r="56" spans="1:37">
      <c r="A56" s="1783"/>
      <c r="B56" s="995"/>
      <c r="C56" s="995"/>
      <c r="D56" s="995"/>
      <c r="E56" s="995"/>
      <c r="F56" s="995"/>
      <c r="G56" s="829"/>
      <c r="H56" s="829"/>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c r="AJ56" s="995"/>
      <c r="AK56" s="995"/>
    </row>
    <row r="57" spans="1:37">
      <c r="A57" s="1783"/>
      <c r="B57" s="995"/>
      <c r="C57" s="995"/>
      <c r="D57" s="995"/>
      <c r="E57" s="995"/>
      <c r="F57" s="995"/>
      <c r="G57" s="829"/>
      <c r="H57" s="829"/>
      <c r="I57" s="995"/>
      <c r="J57" s="995"/>
      <c r="K57" s="995"/>
      <c r="L57" s="995"/>
      <c r="M57" s="995"/>
      <c r="N57" s="995"/>
      <c r="O57" s="995"/>
      <c r="P57" s="995"/>
      <c r="Q57" s="995"/>
      <c r="R57" s="995"/>
      <c r="S57" s="995"/>
      <c r="T57" s="995"/>
      <c r="U57" s="995"/>
      <c r="V57" s="995"/>
      <c r="W57" s="995"/>
      <c r="X57" s="995"/>
      <c r="Y57" s="995"/>
      <c r="Z57" s="995"/>
      <c r="AA57" s="995"/>
      <c r="AB57" s="995"/>
      <c r="AC57" s="995"/>
      <c r="AD57" s="995"/>
      <c r="AE57" s="995"/>
      <c r="AF57" s="995"/>
      <c r="AG57" s="995"/>
      <c r="AH57" s="995"/>
      <c r="AI57" s="995"/>
      <c r="AJ57" s="995"/>
      <c r="AK57" s="995"/>
    </row>
    <row r="58" spans="1:37">
      <c r="A58" s="1783"/>
      <c r="B58" s="995"/>
      <c r="C58" s="995"/>
      <c r="D58" s="995"/>
      <c r="E58" s="995"/>
      <c r="F58" s="995"/>
      <c r="G58" s="829"/>
      <c r="H58" s="829"/>
      <c r="I58" s="995"/>
      <c r="J58" s="995"/>
      <c r="K58" s="995"/>
      <c r="L58" s="995"/>
      <c r="M58" s="995"/>
      <c r="N58" s="995"/>
      <c r="O58" s="995"/>
      <c r="P58" s="995"/>
      <c r="Q58" s="995"/>
      <c r="R58" s="995"/>
      <c r="S58" s="995"/>
      <c r="T58" s="995"/>
      <c r="U58" s="995"/>
      <c r="V58" s="995"/>
      <c r="W58" s="995"/>
      <c r="X58" s="995"/>
      <c r="Y58" s="995"/>
      <c r="Z58" s="995"/>
      <c r="AA58" s="995"/>
      <c r="AB58" s="995"/>
      <c r="AC58" s="995"/>
      <c r="AD58" s="995"/>
      <c r="AE58" s="995"/>
      <c r="AF58" s="995"/>
      <c r="AG58" s="995"/>
      <c r="AH58" s="995"/>
      <c r="AI58" s="995"/>
      <c r="AJ58" s="995"/>
      <c r="AK58" s="995"/>
    </row>
    <row r="59" spans="1:37">
      <c r="A59" s="1783"/>
      <c r="B59" s="995"/>
      <c r="C59" s="995"/>
      <c r="D59" s="995"/>
      <c r="E59" s="995"/>
      <c r="F59" s="995"/>
      <c r="G59" s="829"/>
      <c r="H59" s="829"/>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c r="AJ59" s="995"/>
      <c r="AK59" s="995"/>
    </row>
    <row r="60" spans="1:37">
      <c r="A60" s="1783"/>
      <c r="B60" s="995"/>
      <c r="C60" s="995"/>
      <c r="D60" s="995"/>
      <c r="E60" s="995"/>
      <c r="F60" s="995"/>
      <c r="G60" s="829"/>
      <c r="H60" s="829"/>
      <c r="I60" s="995"/>
      <c r="J60" s="995"/>
      <c r="K60" s="995"/>
      <c r="L60" s="995"/>
      <c r="M60" s="995"/>
      <c r="N60" s="995"/>
      <c r="O60" s="995"/>
      <c r="P60" s="995"/>
      <c r="Q60" s="995"/>
      <c r="R60" s="995"/>
      <c r="S60" s="995"/>
      <c r="T60" s="995"/>
      <c r="U60" s="995"/>
      <c r="V60" s="995"/>
      <c r="W60" s="995"/>
      <c r="X60" s="995"/>
      <c r="Y60" s="995"/>
      <c r="Z60" s="995"/>
      <c r="AA60" s="995"/>
      <c r="AB60" s="995"/>
      <c r="AC60" s="995"/>
      <c r="AD60" s="995"/>
      <c r="AE60" s="995"/>
      <c r="AF60" s="995"/>
      <c r="AG60" s="995"/>
      <c r="AH60" s="995"/>
      <c r="AI60" s="995"/>
      <c r="AJ60" s="995"/>
      <c r="AK60" s="995"/>
    </row>
    <row r="61" spans="1:37">
      <c r="A61" s="1783"/>
      <c r="B61" s="995"/>
      <c r="C61" s="995"/>
      <c r="D61" s="995"/>
      <c r="E61" s="995"/>
      <c r="F61" s="995"/>
      <c r="G61" s="829"/>
      <c r="H61" s="829"/>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c r="AJ61" s="995"/>
      <c r="AK61" s="995"/>
    </row>
    <row r="62" spans="1:37">
      <c r="A62" s="1783"/>
      <c r="B62" s="995"/>
      <c r="C62" s="995"/>
      <c r="D62" s="995"/>
      <c r="E62" s="995"/>
      <c r="F62" s="995"/>
      <c r="G62" s="829"/>
      <c r="H62" s="829"/>
      <c r="I62" s="995"/>
      <c r="J62" s="995"/>
      <c r="K62" s="995"/>
      <c r="L62" s="995"/>
      <c r="M62" s="995"/>
      <c r="N62" s="995"/>
      <c r="O62" s="995"/>
      <c r="P62" s="995"/>
      <c r="Q62" s="995"/>
      <c r="R62" s="995"/>
      <c r="S62" s="995"/>
      <c r="T62" s="995"/>
      <c r="U62" s="995"/>
      <c r="V62" s="995"/>
      <c r="W62" s="995"/>
      <c r="X62" s="995"/>
      <c r="Y62" s="995"/>
      <c r="Z62" s="995"/>
      <c r="AA62" s="995"/>
      <c r="AB62" s="995"/>
      <c r="AC62" s="995"/>
      <c r="AD62" s="995"/>
      <c r="AE62" s="995"/>
      <c r="AF62" s="995"/>
      <c r="AG62" s="995"/>
      <c r="AH62" s="995"/>
      <c r="AI62" s="995"/>
      <c r="AJ62" s="995"/>
      <c r="AK62" s="995"/>
    </row>
    <row r="63" spans="1:37">
      <c r="A63" s="1783"/>
      <c r="B63" s="995"/>
      <c r="C63" s="995"/>
      <c r="D63" s="995"/>
      <c r="E63" s="995"/>
      <c r="F63" s="995"/>
      <c r="G63" s="829"/>
      <c r="H63" s="829"/>
      <c r="I63" s="995"/>
      <c r="J63" s="995"/>
      <c r="K63" s="995"/>
      <c r="L63" s="995"/>
      <c r="M63" s="995"/>
      <c r="N63" s="995"/>
      <c r="O63" s="995"/>
      <c r="P63" s="995"/>
      <c r="Q63" s="995"/>
      <c r="R63" s="995"/>
      <c r="S63" s="995"/>
      <c r="T63" s="995"/>
      <c r="U63" s="995"/>
      <c r="V63" s="995"/>
      <c r="W63" s="995"/>
      <c r="X63" s="995"/>
      <c r="Y63" s="995"/>
      <c r="Z63" s="995"/>
      <c r="AA63" s="995"/>
      <c r="AB63" s="995"/>
      <c r="AC63" s="995"/>
      <c r="AD63" s="995"/>
      <c r="AE63" s="995"/>
      <c r="AF63" s="995"/>
      <c r="AG63" s="995"/>
      <c r="AH63" s="995"/>
      <c r="AI63" s="995"/>
      <c r="AJ63" s="995"/>
      <c r="AK63" s="995"/>
    </row>
    <row r="64" spans="1:37">
      <c r="A64" s="1783"/>
      <c r="B64" s="995"/>
      <c r="C64" s="995"/>
      <c r="D64" s="995"/>
      <c r="E64" s="995"/>
      <c r="F64" s="995"/>
      <c r="G64" s="829"/>
      <c r="H64" s="829"/>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c r="AJ64" s="995"/>
      <c r="AK64" s="995"/>
    </row>
    <row r="65" spans="1:37">
      <c r="A65" s="1783"/>
      <c r="B65" s="995"/>
      <c r="C65" s="995"/>
      <c r="D65" s="995"/>
      <c r="E65" s="995"/>
      <c r="F65" s="995"/>
      <c r="G65" s="829"/>
      <c r="H65" s="829"/>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c r="AJ65" s="995"/>
      <c r="AK65" s="995"/>
    </row>
    <row r="66" spans="1:37">
      <c r="A66" s="1783"/>
      <c r="B66" s="995"/>
      <c r="C66" s="995"/>
      <c r="D66" s="995"/>
      <c r="E66" s="995"/>
      <c r="F66" s="995"/>
      <c r="G66" s="829"/>
      <c r="H66" s="829"/>
      <c r="I66" s="995"/>
      <c r="J66" s="995"/>
      <c r="K66" s="995"/>
      <c r="L66" s="995"/>
      <c r="M66" s="995"/>
      <c r="N66" s="995"/>
      <c r="O66" s="995"/>
      <c r="P66" s="995"/>
      <c r="Q66" s="995"/>
      <c r="R66" s="995"/>
      <c r="S66" s="995"/>
      <c r="T66" s="995"/>
      <c r="U66" s="995"/>
      <c r="V66" s="995"/>
      <c r="W66" s="995"/>
      <c r="X66" s="995"/>
      <c r="Y66" s="995"/>
      <c r="Z66" s="995"/>
      <c r="AA66" s="995"/>
      <c r="AB66" s="995"/>
      <c r="AC66" s="995"/>
      <c r="AD66" s="995"/>
      <c r="AE66" s="995"/>
      <c r="AF66" s="995"/>
      <c r="AG66" s="995"/>
      <c r="AH66" s="995"/>
      <c r="AI66" s="995"/>
      <c r="AJ66" s="995"/>
      <c r="AK66" s="995"/>
    </row>
    <row r="67" spans="1:37">
      <c r="A67" s="1783"/>
      <c r="B67" s="995"/>
      <c r="C67" s="995"/>
      <c r="D67" s="995"/>
      <c r="E67" s="995"/>
      <c r="F67" s="995"/>
      <c r="G67" s="829"/>
      <c r="H67" s="829"/>
      <c r="I67" s="995"/>
      <c r="J67" s="995"/>
      <c r="K67" s="995"/>
      <c r="L67" s="995"/>
      <c r="M67" s="995"/>
      <c r="N67" s="995"/>
      <c r="O67" s="995"/>
      <c r="P67" s="995"/>
      <c r="Q67" s="995"/>
      <c r="R67" s="995"/>
      <c r="S67" s="995"/>
      <c r="T67" s="995"/>
      <c r="U67" s="995"/>
      <c r="V67" s="995"/>
      <c r="W67" s="995"/>
      <c r="X67" s="995"/>
      <c r="Y67" s="995"/>
      <c r="Z67" s="995"/>
      <c r="AA67" s="995"/>
      <c r="AB67" s="995"/>
      <c r="AC67" s="995"/>
      <c r="AD67" s="995"/>
      <c r="AE67" s="995"/>
      <c r="AF67" s="995"/>
      <c r="AG67" s="995"/>
      <c r="AH67" s="995"/>
      <c r="AI67" s="995"/>
      <c r="AJ67" s="995"/>
      <c r="AK67" s="995"/>
    </row>
    <row r="68" spans="1:37">
      <c r="A68" s="1783"/>
      <c r="B68" s="995"/>
      <c r="C68" s="995"/>
      <c r="D68" s="995"/>
      <c r="E68" s="995"/>
      <c r="F68" s="995"/>
      <c r="G68" s="829"/>
      <c r="H68" s="829"/>
      <c r="I68" s="995"/>
      <c r="J68" s="995"/>
      <c r="K68" s="995"/>
      <c r="L68" s="995"/>
      <c r="M68" s="995"/>
      <c r="N68" s="995"/>
      <c r="O68" s="995"/>
      <c r="P68" s="995"/>
      <c r="Q68" s="995"/>
      <c r="R68" s="995"/>
      <c r="S68" s="995"/>
      <c r="T68" s="995"/>
      <c r="U68" s="995"/>
      <c r="V68" s="995"/>
      <c r="W68" s="995"/>
      <c r="X68" s="995"/>
      <c r="Y68" s="995"/>
      <c r="Z68" s="995"/>
      <c r="AA68" s="995"/>
      <c r="AB68" s="995"/>
      <c r="AC68" s="995"/>
      <c r="AD68" s="995"/>
      <c r="AE68" s="995"/>
      <c r="AF68" s="995"/>
      <c r="AG68" s="995"/>
      <c r="AH68" s="995"/>
      <c r="AI68" s="995"/>
      <c r="AJ68" s="995"/>
      <c r="AK68" s="995"/>
    </row>
    <row r="69" spans="1:37">
      <c r="A69" s="1783"/>
      <c r="B69" s="995"/>
      <c r="C69" s="995"/>
      <c r="D69" s="995"/>
      <c r="E69" s="995"/>
      <c r="F69" s="995"/>
      <c r="G69" s="829"/>
      <c r="H69" s="829"/>
      <c r="I69" s="995"/>
      <c r="J69" s="995"/>
      <c r="K69" s="995"/>
      <c r="L69" s="995"/>
      <c r="M69" s="995"/>
      <c r="N69" s="995"/>
      <c r="O69" s="995"/>
      <c r="P69" s="995"/>
      <c r="Q69" s="995"/>
      <c r="R69" s="995"/>
      <c r="S69" s="995"/>
      <c r="T69" s="995"/>
      <c r="U69" s="995"/>
      <c r="V69" s="995"/>
      <c r="W69" s="995"/>
      <c r="X69" s="995"/>
      <c r="Y69" s="995"/>
      <c r="Z69" s="995"/>
      <c r="AA69" s="995"/>
      <c r="AB69" s="995"/>
      <c r="AC69" s="995"/>
      <c r="AD69" s="995"/>
      <c r="AE69" s="995"/>
      <c r="AF69" s="995"/>
      <c r="AG69" s="995"/>
      <c r="AH69" s="995"/>
      <c r="AI69" s="995"/>
      <c r="AJ69" s="995"/>
      <c r="AK69" s="995"/>
    </row>
    <row r="70" spans="1:37">
      <c r="A70" s="1783"/>
      <c r="B70" s="995"/>
      <c r="C70" s="995"/>
      <c r="D70" s="995"/>
      <c r="E70" s="995"/>
      <c r="F70" s="995"/>
      <c r="G70" s="829"/>
      <c r="H70" s="829"/>
      <c r="I70" s="995"/>
      <c r="J70" s="995"/>
      <c r="K70" s="995"/>
      <c r="L70" s="995"/>
      <c r="M70" s="995"/>
      <c r="N70" s="995"/>
      <c r="O70" s="995"/>
      <c r="P70" s="995"/>
      <c r="Q70" s="995"/>
      <c r="R70" s="995"/>
      <c r="S70" s="995"/>
      <c r="T70" s="995"/>
      <c r="U70" s="995"/>
      <c r="V70" s="995"/>
      <c r="W70" s="995"/>
      <c r="X70" s="995"/>
      <c r="Y70" s="995"/>
      <c r="Z70" s="995"/>
      <c r="AA70" s="995"/>
      <c r="AB70" s="995"/>
      <c r="AC70" s="995"/>
      <c r="AD70" s="995"/>
      <c r="AE70" s="995"/>
      <c r="AF70" s="995"/>
      <c r="AG70" s="995"/>
      <c r="AH70" s="995"/>
      <c r="AI70" s="995"/>
      <c r="AJ70" s="995"/>
      <c r="AK70" s="995"/>
    </row>
    <row r="71" spans="1:37">
      <c r="A71" s="1783"/>
      <c r="B71" s="995"/>
      <c r="C71" s="995"/>
      <c r="D71" s="995"/>
      <c r="E71" s="995"/>
      <c r="F71" s="995"/>
      <c r="G71" s="829"/>
      <c r="H71" s="829"/>
      <c r="I71" s="995"/>
      <c r="J71" s="995"/>
      <c r="K71" s="995"/>
      <c r="L71" s="995"/>
      <c r="M71" s="995"/>
      <c r="N71" s="995"/>
      <c r="O71" s="995"/>
      <c r="P71" s="995"/>
      <c r="Q71" s="995"/>
      <c r="R71" s="995"/>
      <c r="S71" s="995"/>
      <c r="T71" s="995"/>
      <c r="U71" s="995"/>
      <c r="V71" s="995"/>
      <c r="W71" s="995"/>
      <c r="X71" s="995"/>
      <c r="Y71" s="995"/>
      <c r="Z71" s="995"/>
      <c r="AA71" s="995"/>
      <c r="AB71" s="995"/>
      <c r="AC71" s="995"/>
      <c r="AD71" s="995"/>
      <c r="AE71" s="995"/>
      <c r="AF71" s="995"/>
      <c r="AG71" s="995"/>
      <c r="AH71" s="995"/>
      <c r="AI71" s="995"/>
      <c r="AJ71" s="995"/>
      <c r="AK71" s="995"/>
    </row>
    <row r="72" spans="1:37">
      <c r="A72" s="1783"/>
      <c r="B72" s="995"/>
      <c r="C72" s="995"/>
      <c r="D72" s="995"/>
      <c r="E72" s="995"/>
      <c r="F72" s="995"/>
      <c r="G72" s="829"/>
      <c r="H72" s="829"/>
      <c r="I72" s="995"/>
      <c r="J72" s="995"/>
      <c r="K72" s="995"/>
      <c r="L72" s="995"/>
      <c r="M72" s="995"/>
      <c r="N72" s="995"/>
      <c r="O72" s="995"/>
      <c r="P72" s="995"/>
      <c r="Q72" s="995"/>
      <c r="R72" s="995"/>
      <c r="S72" s="995"/>
      <c r="T72" s="995"/>
      <c r="U72" s="995"/>
      <c r="V72" s="995"/>
      <c r="W72" s="995"/>
      <c r="X72" s="995"/>
      <c r="Y72" s="995"/>
      <c r="Z72" s="995"/>
      <c r="AA72" s="995"/>
      <c r="AB72" s="995"/>
      <c r="AC72" s="995"/>
      <c r="AD72" s="995"/>
      <c r="AE72" s="995"/>
      <c r="AF72" s="995"/>
      <c r="AG72" s="995"/>
      <c r="AH72" s="995"/>
      <c r="AI72" s="995"/>
      <c r="AJ72" s="995"/>
      <c r="AK72" s="995"/>
    </row>
    <row r="73" spans="1:37">
      <c r="A73" s="1783"/>
      <c r="B73" s="995"/>
      <c r="C73" s="995"/>
      <c r="D73" s="995"/>
      <c r="E73" s="995"/>
      <c r="F73" s="995"/>
      <c r="G73" s="829"/>
      <c r="H73" s="829"/>
      <c r="I73" s="995"/>
      <c r="J73" s="995"/>
      <c r="K73" s="995"/>
      <c r="L73" s="995"/>
      <c r="M73" s="995"/>
      <c r="N73" s="995"/>
      <c r="O73" s="995"/>
      <c r="P73" s="995"/>
      <c r="Q73" s="995"/>
      <c r="R73" s="995"/>
      <c r="S73" s="995"/>
      <c r="T73" s="995"/>
      <c r="U73" s="995"/>
      <c r="V73" s="995"/>
      <c r="W73" s="995"/>
      <c r="X73" s="995"/>
      <c r="Y73" s="995"/>
      <c r="Z73" s="995"/>
      <c r="AA73" s="995"/>
      <c r="AB73" s="995"/>
      <c r="AC73" s="995"/>
      <c r="AD73" s="995"/>
      <c r="AE73" s="995"/>
      <c r="AF73" s="995"/>
      <c r="AG73" s="995"/>
      <c r="AH73" s="995"/>
      <c r="AI73" s="995"/>
      <c r="AJ73" s="995"/>
      <c r="AK73" s="995"/>
    </row>
    <row r="74" spans="1:37">
      <c r="A74" s="1783"/>
      <c r="B74" s="995"/>
      <c r="C74" s="995"/>
      <c r="D74" s="995"/>
      <c r="E74" s="995"/>
      <c r="F74" s="995"/>
      <c r="G74" s="829"/>
      <c r="H74" s="829"/>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row>
    <row r="75" spans="1:37">
      <c r="A75" s="1783"/>
      <c r="B75" s="995"/>
      <c r="C75" s="995"/>
      <c r="D75" s="995"/>
      <c r="E75" s="995"/>
      <c r="F75" s="995"/>
      <c r="G75" s="829"/>
      <c r="H75" s="829"/>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row>
    <row r="76" spans="1:37">
      <c r="A76" s="1783"/>
      <c r="B76" s="995"/>
      <c r="C76" s="995"/>
      <c r="D76" s="995"/>
      <c r="E76" s="995"/>
      <c r="F76" s="995"/>
      <c r="G76" s="829"/>
      <c r="H76" s="829"/>
      <c r="I76" s="995"/>
      <c r="J76" s="995"/>
      <c r="K76" s="995"/>
      <c r="L76" s="995"/>
      <c r="M76" s="995"/>
      <c r="N76" s="995"/>
      <c r="O76" s="995"/>
      <c r="P76" s="995"/>
      <c r="Q76" s="995"/>
      <c r="R76" s="995"/>
      <c r="S76" s="995"/>
      <c r="T76" s="995"/>
      <c r="U76" s="995"/>
      <c r="V76" s="995"/>
      <c r="W76" s="995"/>
      <c r="X76" s="995"/>
      <c r="Y76" s="995"/>
      <c r="Z76" s="995"/>
      <c r="AA76" s="995"/>
      <c r="AB76" s="995"/>
      <c r="AC76" s="995"/>
      <c r="AD76" s="995"/>
      <c r="AE76" s="995"/>
      <c r="AF76" s="995"/>
      <c r="AG76" s="995"/>
      <c r="AH76" s="995"/>
      <c r="AI76" s="995"/>
      <c r="AJ76" s="995"/>
      <c r="AK76" s="995"/>
    </row>
    <row r="77" spans="1:37">
      <c r="A77" s="1783"/>
      <c r="B77" s="995"/>
      <c r="C77" s="995"/>
      <c r="D77" s="995"/>
      <c r="E77" s="995"/>
      <c r="F77" s="995"/>
      <c r="G77" s="829"/>
      <c r="H77" s="829"/>
      <c r="I77" s="995"/>
      <c r="J77" s="995"/>
      <c r="K77" s="995"/>
      <c r="L77" s="995"/>
      <c r="M77" s="995"/>
      <c r="N77" s="995"/>
      <c r="O77" s="995"/>
      <c r="P77" s="995"/>
      <c r="Q77" s="995"/>
      <c r="R77" s="995"/>
      <c r="S77" s="995"/>
      <c r="T77" s="995"/>
      <c r="U77" s="995"/>
      <c r="V77" s="995"/>
      <c r="W77" s="995"/>
      <c r="X77" s="995"/>
      <c r="Y77" s="995"/>
      <c r="Z77" s="995"/>
      <c r="AA77" s="995"/>
      <c r="AB77" s="995"/>
      <c r="AC77" s="995"/>
      <c r="AD77" s="995"/>
      <c r="AE77" s="995"/>
      <c r="AF77" s="995"/>
      <c r="AG77" s="995"/>
      <c r="AH77" s="995"/>
      <c r="AI77" s="995"/>
      <c r="AJ77" s="995"/>
      <c r="AK77" s="995"/>
    </row>
    <row r="78" spans="1:37">
      <c r="A78" s="1783"/>
      <c r="B78" s="995"/>
      <c r="C78" s="995"/>
      <c r="D78" s="995"/>
      <c r="E78" s="995"/>
      <c r="F78" s="995"/>
      <c r="G78" s="829"/>
      <c r="H78" s="829"/>
      <c r="I78" s="995"/>
      <c r="J78" s="995"/>
      <c r="K78" s="995"/>
      <c r="L78" s="995"/>
      <c r="M78" s="995"/>
      <c r="N78" s="995"/>
      <c r="O78" s="995"/>
      <c r="P78" s="995"/>
      <c r="Q78" s="995"/>
      <c r="R78" s="995"/>
      <c r="S78" s="995"/>
      <c r="T78" s="995"/>
      <c r="U78" s="995"/>
      <c r="V78" s="995"/>
      <c r="W78" s="995"/>
      <c r="X78" s="995"/>
      <c r="Y78" s="995"/>
      <c r="Z78" s="995"/>
      <c r="AA78" s="995"/>
      <c r="AB78" s="995"/>
      <c r="AC78" s="995"/>
      <c r="AD78" s="995"/>
      <c r="AE78" s="995"/>
      <c r="AF78" s="995"/>
      <c r="AG78" s="995"/>
      <c r="AH78" s="995"/>
      <c r="AI78" s="995"/>
      <c r="AJ78" s="995"/>
      <c r="AK78" s="995"/>
    </row>
    <row r="79" spans="1:37">
      <c r="A79" s="1783"/>
      <c r="B79" s="995"/>
      <c r="C79" s="995"/>
      <c r="D79" s="995"/>
      <c r="E79" s="995"/>
      <c r="F79" s="995"/>
      <c r="G79" s="829"/>
      <c r="H79" s="829"/>
      <c r="I79" s="995"/>
      <c r="J79" s="995"/>
      <c r="K79" s="995"/>
      <c r="L79" s="995"/>
      <c r="M79" s="995"/>
      <c r="N79" s="995"/>
      <c r="O79" s="995"/>
      <c r="P79" s="995"/>
      <c r="Q79" s="995"/>
      <c r="R79" s="995"/>
      <c r="S79" s="995"/>
      <c r="T79" s="995"/>
      <c r="U79" s="995"/>
      <c r="V79" s="995"/>
      <c r="W79" s="995"/>
      <c r="X79" s="995"/>
      <c r="Y79" s="995"/>
      <c r="Z79" s="995"/>
      <c r="AA79" s="995"/>
      <c r="AB79" s="995"/>
      <c r="AC79" s="995"/>
      <c r="AD79" s="995"/>
      <c r="AE79" s="995"/>
      <c r="AF79" s="995"/>
      <c r="AG79" s="995"/>
      <c r="AH79" s="995"/>
      <c r="AI79" s="995"/>
      <c r="AJ79" s="995"/>
      <c r="AK79" s="995"/>
    </row>
    <row r="80" spans="1:37">
      <c r="A80" s="1783"/>
      <c r="B80" s="995"/>
      <c r="C80" s="995"/>
      <c r="D80" s="995"/>
      <c r="E80" s="995"/>
      <c r="F80" s="995"/>
      <c r="G80" s="829"/>
      <c r="H80" s="829"/>
      <c r="I80" s="995"/>
      <c r="J80" s="995"/>
      <c r="K80" s="995"/>
      <c r="L80" s="995"/>
      <c r="M80" s="995"/>
      <c r="N80" s="995"/>
      <c r="O80" s="995"/>
      <c r="P80" s="995"/>
      <c r="Q80" s="995"/>
      <c r="R80" s="995"/>
      <c r="S80" s="995"/>
      <c r="T80" s="995"/>
      <c r="U80" s="995"/>
      <c r="V80" s="995"/>
      <c r="W80" s="995"/>
      <c r="X80" s="995"/>
      <c r="Y80" s="995"/>
      <c r="Z80" s="995"/>
      <c r="AA80" s="995"/>
      <c r="AB80" s="995"/>
      <c r="AC80" s="995"/>
      <c r="AD80" s="995"/>
      <c r="AE80" s="995"/>
      <c r="AF80" s="995"/>
      <c r="AG80" s="995"/>
      <c r="AH80" s="995"/>
      <c r="AI80" s="995"/>
      <c r="AJ80" s="995"/>
      <c r="AK80" s="995"/>
    </row>
    <row r="81" spans="1:37">
      <c r="A81" s="1783"/>
      <c r="B81" s="995"/>
      <c r="C81" s="995"/>
      <c r="D81" s="995"/>
      <c r="E81" s="995"/>
      <c r="F81" s="995"/>
      <c r="G81" s="829"/>
      <c r="H81" s="829"/>
      <c r="I81" s="995"/>
      <c r="J81" s="995"/>
      <c r="K81" s="995"/>
      <c r="L81" s="995"/>
      <c r="M81" s="995"/>
      <c r="N81" s="995"/>
      <c r="O81" s="995"/>
      <c r="P81" s="995"/>
      <c r="Q81" s="995"/>
      <c r="R81" s="995"/>
      <c r="S81" s="995"/>
      <c r="T81" s="995"/>
      <c r="U81" s="995"/>
      <c r="V81" s="995"/>
      <c r="W81" s="995"/>
      <c r="X81" s="995"/>
      <c r="Y81" s="995"/>
      <c r="Z81" s="995"/>
      <c r="AA81" s="995"/>
      <c r="AB81" s="995"/>
      <c r="AC81" s="995"/>
      <c r="AD81" s="995"/>
      <c r="AE81" s="995"/>
      <c r="AF81" s="995"/>
      <c r="AG81" s="995"/>
      <c r="AH81" s="995"/>
      <c r="AI81" s="995"/>
      <c r="AJ81" s="995"/>
      <c r="AK81" s="995"/>
    </row>
    <row r="82" spans="1:37">
      <c r="A82" s="1783"/>
      <c r="B82" s="995"/>
      <c r="C82" s="995"/>
      <c r="D82" s="995"/>
      <c r="E82" s="995"/>
      <c r="F82" s="995"/>
      <c r="G82" s="829"/>
      <c r="H82" s="829"/>
      <c r="I82" s="995"/>
      <c r="J82" s="995"/>
      <c r="K82" s="995"/>
      <c r="L82" s="995"/>
      <c r="M82" s="995"/>
      <c r="N82" s="995"/>
      <c r="O82" s="995"/>
      <c r="P82" s="995"/>
      <c r="Q82" s="995"/>
      <c r="R82" s="995"/>
      <c r="S82" s="995"/>
      <c r="T82" s="995"/>
      <c r="U82" s="995"/>
      <c r="V82" s="995"/>
      <c r="W82" s="995"/>
      <c r="X82" s="995"/>
      <c r="Y82" s="995"/>
      <c r="Z82" s="995"/>
      <c r="AA82" s="995"/>
      <c r="AB82" s="995"/>
      <c r="AC82" s="995"/>
      <c r="AD82" s="995"/>
      <c r="AE82" s="995"/>
      <c r="AF82" s="995"/>
      <c r="AG82" s="995"/>
      <c r="AH82" s="995"/>
      <c r="AI82" s="995"/>
      <c r="AJ82" s="995"/>
      <c r="AK82" s="995"/>
    </row>
    <row r="83" spans="1:37">
      <c r="A83" s="1783"/>
      <c r="B83" s="995"/>
      <c r="C83" s="995"/>
      <c r="D83" s="995"/>
      <c r="E83" s="995"/>
      <c r="F83" s="995"/>
      <c r="G83" s="829"/>
      <c r="H83" s="829"/>
      <c r="I83" s="995"/>
      <c r="J83" s="995"/>
      <c r="K83" s="995"/>
      <c r="L83" s="995"/>
      <c r="M83" s="995"/>
      <c r="N83" s="995"/>
      <c r="O83" s="995"/>
      <c r="P83" s="995"/>
      <c r="Q83" s="995"/>
      <c r="R83" s="995"/>
      <c r="S83" s="995"/>
      <c r="T83" s="995"/>
      <c r="U83" s="995"/>
      <c r="V83" s="995"/>
      <c r="W83" s="995"/>
      <c r="X83" s="995"/>
      <c r="Y83" s="995"/>
      <c r="Z83" s="995"/>
      <c r="AA83" s="995"/>
      <c r="AB83" s="995"/>
      <c r="AC83" s="995"/>
      <c r="AD83" s="995"/>
      <c r="AE83" s="995"/>
      <c r="AF83" s="995"/>
      <c r="AG83" s="995"/>
      <c r="AH83" s="995"/>
      <c r="AI83" s="995"/>
      <c r="AJ83" s="995"/>
      <c r="AK83" s="995"/>
    </row>
    <row r="84" spans="1:37">
      <c r="A84" s="1783"/>
      <c r="B84" s="995"/>
      <c r="C84" s="995"/>
      <c r="D84" s="995"/>
      <c r="E84" s="995"/>
      <c r="F84" s="995"/>
      <c r="G84" s="829"/>
      <c r="H84" s="829"/>
      <c r="I84" s="995"/>
      <c r="J84" s="995"/>
      <c r="K84" s="995"/>
      <c r="L84" s="995"/>
      <c r="M84" s="995"/>
      <c r="N84" s="995"/>
      <c r="O84" s="995"/>
      <c r="P84" s="995"/>
      <c r="Q84" s="995"/>
      <c r="R84" s="995"/>
      <c r="S84" s="995"/>
      <c r="T84" s="995"/>
      <c r="U84" s="995"/>
      <c r="V84" s="995"/>
      <c r="W84" s="995"/>
      <c r="X84" s="995"/>
      <c r="Y84" s="995"/>
      <c r="Z84" s="995"/>
      <c r="AA84" s="995"/>
      <c r="AB84" s="995"/>
      <c r="AC84" s="995"/>
      <c r="AD84" s="995"/>
      <c r="AE84" s="995"/>
      <c r="AF84" s="995"/>
      <c r="AG84" s="995"/>
      <c r="AH84" s="995"/>
      <c r="AI84" s="995"/>
      <c r="AJ84" s="995"/>
      <c r="AK84" s="995"/>
    </row>
    <row r="85" spans="1:37">
      <c r="A85" s="1783"/>
      <c r="B85" s="995"/>
      <c r="C85" s="995"/>
      <c r="D85" s="995"/>
      <c r="E85" s="995"/>
      <c r="F85" s="995"/>
      <c r="G85" s="829"/>
      <c r="H85" s="829"/>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row>
    <row r="86" spans="1:37">
      <c r="A86" s="1783"/>
      <c r="B86" s="995"/>
      <c r="C86" s="995"/>
      <c r="D86" s="995"/>
      <c r="E86" s="995"/>
      <c r="F86" s="995"/>
      <c r="G86" s="829"/>
      <c r="H86" s="829"/>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row>
    <row r="87" spans="1:37">
      <c r="A87" s="1783"/>
      <c r="B87" s="995"/>
      <c r="C87" s="995"/>
      <c r="D87" s="995"/>
      <c r="E87" s="995"/>
      <c r="F87" s="995"/>
      <c r="G87" s="829"/>
      <c r="H87" s="829"/>
      <c r="I87" s="995"/>
      <c r="J87" s="995"/>
      <c r="K87" s="995"/>
      <c r="L87" s="995"/>
      <c r="M87" s="995"/>
      <c r="N87" s="995"/>
      <c r="O87" s="995"/>
      <c r="P87" s="995"/>
      <c r="Q87" s="995"/>
      <c r="R87" s="995"/>
      <c r="S87" s="995"/>
      <c r="T87" s="995"/>
      <c r="U87" s="995"/>
      <c r="V87" s="995"/>
      <c r="W87" s="995"/>
      <c r="X87" s="995"/>
      <c r="Y87" s="995"/>
      <c r="Z87" s="995"/>
      <c r="AA87" s="995"/>
      <c r="AB87" s="995"/>
      <c r="AC87" s="995"/>
      <c r="AD87" s="995"/>
      <c r="AE87" s="995"/>
      <c r="AF87" s="995"/>
      <c r="AG87" s="995"/>
      <c r="AH87" s="995"/>
      <c r="AI87" s="995"/>
      <c r="AJ87" s="995"/>
      <c r="AK87" s="995"/>
    </row>
    <row r="88" spans="1:37">
      <c r="A88" s="1783"/>
      <c r="B88" s="995"/>
      <c r="C88" s="995"/>
      <c r="D88" s="995"/>
      <c r="E88" s="995"/>
      <c r="F88" s="995"/>
      <c r="G88" s="829"/>
      <c r="H88" s="829"/>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row>
    <row r="89" spans="1:37">
      <c r="A89" s="1783"/>
      <c r="B89" s="995"/>
      <c r="C89" s="995"/>
      <c r="D89" s="995"/>
      <c r="E89" s="995"/>
      <c r="F89" s="995"/>
      <c r="G89" s="829"/>
      <c r="H89" s="829"/>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row>
    <row r="90" spans="1:37">
      <c r="A90" s="1783"/>
      <c r="B90" s="995"/>
      <c r="C90" s="995"/>
      <c r="D90" s="995"/>
      <c r="E90" s="995"/>
      <c r="F90" s="995"/>
      <c r="G90" s="829"/>
      <c r="H90" s="829"/>
      <c r="I90" s="995"/>
      <c r="J90" s="995"/>
      <c r="K90" s="995"/>
      <c r="L90" s="995"/>
      <c r="M90" s="995"/>
      <c r="N90" s="995"/>
      <c r="O90" s="995"/>
      <c r="P90" s="995"/>
      <c r="Q90" s="995"/>
      <c r="R90" s="995"/>
      <c r="S90" s="995"/>
      <c r="T90" s="995"/>
      <c r="U90" s="995"/>
      <c r="V90" s="995"/>
      <c r="W90" s="995"/>
      <c r="X90" s="995"/>
      <c r="Y90" s="995"/>
      <c r="Z90" s="995"/>
      <c r="AA90" s="995"/>
      <c r="AB90" s="995"/>
      <c r="AC90" s="995"/>
      <c r="AD90" s="995"/>
      <c r="AE90" s="995"/>
      <c r="AF90" s="995"/>
      <c r="AG90" s="995"/>
      <c r="AH90" s="995"/>
      <c r="AI90" s="995"/>
      <c r="AJ90" s="995"/>
      <c r="AK90" s="995"/>
    </row>
    <row r="91" spans="1:37">
      <c r="A91" s="1783"/>
      <c r="B91" s="995"/>
      <c r="C91" s="995"/>
      <c r="D91" s="995"/>
      <c r="E91" s="995"/>
      <c r="F91" s="995"/>
      <c r="G91" s="829"/>
      <c r="H91" s="829"/>
      <c r="I91" s="995"/>
      <c r="J91" s="995"/>
      <c r="K91" s="995"/>
      <c r="L91" s="995"/>
      <c r="M91" s="995"/>
      <c r="N91" s="995"/>
      <c r="O91" s="995"/>
      <c r="P91" s="995"/>
      <c r="Q91" s="995"/>
      <c r="R91" s="995"/>
      <c r="S91" s="995"/>
      <c r="T91" s="995"/>
      <c r="U91" s="995"/>
      <c r="V91" s="995"/>
      <c r="W91" s="995"/>
      <c r="X91" s="995"/>
      <c r="Y91" s="995"/>
      <c r="Z91" s="995"/>
      <c r="AA91" s="995"/>
      <c r="AB91" s="995"/>
      <c r="AC91" s="995"/>
      <c r="AD91" s="995"/>
      <c r="AE91" s="995"/>
      <c r="AF91" s="995"/>
      <c r="AG91" s="995"/>
      <c r="AH91" s="995"/>
      <c r="AI91" s="995"/>
      <c r="AJ91" s="995"/>
      <c r="AK91" s="995"/>
    </row>
    <row r="92" spans="1:37">
      <c r="A92" s="1783"/>
      <c r="B92" s="995"/>
      <c r="C92" s="995"/>
      <c r="D92" s="995"/>
      <c r="E92" s="995"/>
      <c r="F92" s="995"/>
      <c r="G92" s="829"/>
      <c r="H92" s="829"/>
      <c r="I92" s="995"/>
      <c r="J92" s="995"/>
      <c r="K92" s="995"/>
      <c r="L92" s="995"/>
      <c r="M92" s="995"/>
      <c r="N92" s="995"/>
      <c r="O92" s="995"/>
      <c r="P92" s="995"/>
      <c r="Q92" s="995"/>
      <c r="R92" s="995"/>
      <c r="S92" s="995"/>
      <c r="T92" s="995"/>
      <c r="U92" s="995"/>
      <c r="V92" s="995"/>
      <c r="W92" s="995"/>
      <c r="X92" s="995"/>
      <c r="Y92" s="995"/>
      <c r="Z92" s="995"/>
      <c r="AA92" s="995"/>
      <c r="AB92" s="995"/>
      <c r="AC92" s="995"/>
      <c r="AD92" s="995"/>
      <c r="AE92" s="995"/>
      <c r="AF92" s="995"/>
      <c r="AG92" s="995"/>
      <c r="AH92" s="995"/>
      <c r="AI92" s="995"/>
      <c r="AJ92" s="995"/>
      <c r="AK92" s="995"/>
    </row>
    <row r="93" spans="1:37">
      <c r="A93" s="1783"/>
      <c r="B93" s="995"/>
      <c r="C93" s="995"/>
      <c r="D93" s="995"/>
      <c r="E93" s="995"/>
      <c r="F93" s="995"/>
      <c r="G93" s="829"/>
      <c r="H93" s="829"/>
      <c r="I93" s="995"/>
      <c r="J93" s="995"/>
      <c r="K93" s="995"/>
      <c r="L93" s="995"/>
      <c r="M93" s="995"/>
      <c r="N93" s="995"/>
      <c r="O93" s="995"/>
      <c r="P93" s="995"/>
      <c r="Q93" s="995"/>
      <c r="R93" s="995"/>
      <c r="S93" s="995"/>
      <c r="T93" s="995"/>
      <c r="U93" s="995"/>
      <c r="V93" s="995"/>
      <c r="W93" s="995"/>
      <c r="X93" s="995"/>
      <c r="Y93" s="995"/>
      <c r="Z93" s="995"/>
      <c r="AA93" s="995"/>
      <c r="AB93" s="995"/>
      <c r="AC93" s="995"/>
      <c r="AD93" s="995"/>
      <c r="AE93" s="995"/>
      <c r="AF93" s="995"/>
      <c r="AG93" s="995"/>
      <c r="AH93" s="995"/>
      <c r="AI93" s="995"/>
      <c r="AJ93" s="995"/>
      <c r="AK93" s="995"/>
    </row>
    <row r="94" spans="1:37">
      <c r="A94" s="1783"/>
      <c r="B94" s="995"/>
      <c r="C94" s="995"/>
      <c r="D94" s="995"/>
      <c r="E94" s="995"/>
      <c r="F94" s="995"/>
      <c r="G94" s="829"/>
      <c r="H94" s="829"/>
      <c r="I94" s="995"/>
      <c r="J94" s="995"/>
      <c r="K94" s="995"/>
      <c r="L94" s="995"/>
      <c r="M94" s="995"/>
      <c r="N94" s="995"/>
      <c r="O94" s="995"/>
      <c r="P94" s="995"/>
      <c r="Q94" s="995"/>
      <c r="R94" s="995"/>
      <c r="S94" s="995"/>
      <c r="T94" s="995"/>
      <c r="U94" s="995"/>
      <c r="V94" s="995"/>
      <c r="W94" s="995"/>
      <c r="X94" s="995"/>
      <c r="Y94" s="995"/>
      <c r="Z94" s="995"/>
      <c r="AA94" s="995"/>
      <c r="AB94" s="995"/>
      <c r="AC94" s="995"/>
      <c r="AD94" s="995"/>
      <c r="AE94" s="995"/>
      <c r="AF94" s="995"/>
      <c r="AG94" s="995"/>
      <c r="AH94" s="995"/>
      <c r="AI94" s="995"/>
      <c r="AJ94" s="995"/>
      <c r="AK94" s="995"/>
    </row>
    <row r="95" spans="1:37">
      <c r="A95" s="1783"/>
      <c r="B95" s="995"/>
      <c r="C95" s="995"/>
      <c r="D95" s="995"/>
      <c r="E95" s="995"/>
      <c r="F95" s="995"/>
      <c r="G95" s="829"/>
      <c r="H95" s="829"/>
      <c r="I95" s="995"/>
      <c r="J95" s="995"/>
      <c r="K95" s="995"/>
      <c r="L95" s="995"/>
      <c r="M95" s="995"/>
      <c r="N95" s="995"/>
      <c r="O95" s="995"/>
      <c r="P95" s="995"/>
      <c r="Q95" s="995"/>
      <c r="R95" s="995"/>
      <c r="S95" s="995"/>
      <c r="T95" s="995"/>
      <c r="U95" s="995"/>
      <c r="V95" s="995"/>
      <c r="W95" s="995"/>
      <c r="X95" s="995"/>
      <c r="Y95" s="995"/>
      <c r="Z95" s="995"/>
      <c r="AA95" s="995"/>
      <c r="AB95" s="995"/>
      <c r="AC95" s="995"/>
      <c r="AD95" s="995"/>
      <c r="AE95" s="995"/>
      <c r="AF95" s="995"/>
      <c r="AG95" s="995"/>
      <c r="AH95" s="995"/>
      <c r="AI95" s="995"/>
      <c r="AJ95" s="995"/>
      <c r="AK95" s="995"/>
    </row>
    <row r="96" spans="1:37">
      <c r="A96" s="1783"/>
      <c r="B96" s="995"/>
      <c r="C96" s="995"/>
      <c r="D96" s="995"/>
      <c r="E96" s="995"/>
      <c r="F96" s="995"/>
      <c r="G96" s="829"/>
      <c r="H96" s="829"/>
      <c r="I96" s="995"/>
      <c r="J96" s="995"/>
      <c r="K96" s="995"/>
      <c r="L96" s="995"/>
      <c r="M96" s="995"/>
      <c r="N96" s="995"/>
      <c r="O96" s="995"/>
      <c r="P96" s="995"/>
      <c r="Q96" s="995"/>
      <c r="R96" s="995"/>
      <c r="S96" s="995"/>
      <c r="T96" s="995"/>
      <c r="U96" s="995"/>
      <c r="V96" s="995"/>
      <c r="W96" s="995"/>
      <c r="X96" s="995"/>
      <c r="Y96" s="995"/>
      <c r="Z96" s="995"/>
      <c r="AA96" s="995"/>
      <c r="AB96" s="995"/>
      <c r="AC96" s="995"/>
      <c r="AD96" s="995"/>
      <c r="AE96" s="995"/>
      <c r="AF96" s="995"/>
      <c r="AG96" s="995"/>
      <c r="AH96" s="995"/>
      <c r="AI96" s="995"/>
      <c r="AJ96" s="995"/>
      <c r="AK96" s="995"/>
    </row>
    <row r="97" spans="1:37">
      <c r="A97" s="1783"/>
      <c r="B97" s="995"/>
      <c r="C97" s="995"/>
      <c r="D97" s="995"/>
      <c r="E97" s="995"/>
      <c r="F97" s="995"/>
      <c r="G97" s="829"/>
      <c r="H97" s="829"/>
      <c r="I97" s="995"/>
      <c r="J97" s="995"/>
      <c r="K97" s="995"/>
      <c r="L97" s="995"/>
      <c r="M97" s="995"/>
      <c r="N97" s="995"/>
      <c r="O97" s="995"/>
      <c r="P97" s="995"/>
      <c r="Q97" s="995"/>
      <c r="R97" s="995"/>
      <c r="S97" s="995"/>
      <c r="T97" s="995"/>
      <c r="U97" s="995"/>
      <c r="V97" s="995"/>
      <c r="W97" s="995"/>
      <c r="X97" s="995"/>
      <c r="Y97" s="995"/>
      <c r="Z97" s="995"/>
      <c r="AA97" s="995"/>
      <c r="AB97" s="995"/>
      <c r="AC97" s="995"/>
      <c r="AD97" s="995"/>
      <c r="AE97" s="995"/>
      <c r="AF97" s="995"/>
      <c r="AG97" s="995"/>
      <c r="AH97" s="995"/>
      <c r="AI97" s="995"/>
      <c r="AJ97" s="995"/>
      <c r="AK97" s="995"/>
    </row>
    <row r="98" spans="1:37">
      <c r="A98" s="1783"/>
      <c r="B98" s="995"/>
      <c r="C98" s="995"/>
      <c r="D98" s="995"/>
      <c r="E98" s="995"/>
      <c r="F98" s="995"/>
      <c r="G98" s="829"/>
      <c r="H98" s="829"/>
      <c r="I98" s="995"/>
      <c r="J98" s="995"/>
      <c r="K98" s="995"/>
      <c r="L98" s="995"/>
      <c r="M98" s="995"/>
      <c r="N98" s="995"/>
      <c r="O98" s="995"/>
      <c r="P98" s="995"/>
      <c r="Q98" s="995"/>
      <c r="R98" s="995"/>
      <c r="S98" s="995"/>
      <c r="T98" s="995"/>
      <c r="U98" s="995"/>
      <c r="V98" s="995"/>
      <c r="W98" s="995"/>
      <c r="X98" s="995"/>
      <c r="Y98" s="995"/>
      <c r="Z98" s="995"/>
      <c r="AA98" s="995"/>
      <c r="AB98" s="995"/>
      <c r="AC98" s="995"/>
      <c r="AD98" s="995"/>
      <c r="AE98" s="995"/>
      <c r="AF98" s="995"/>
      <c r="AG98" s="995"/>
      <c r="AH98" s="995"/>
      <c r="AI98" s="995"/>
      <c r="AJ98" s="995"/>
      <c r="AK98" s="995"/>
    </row>
    <row r="99" spans="1:37">
      <c r="A99" s="1783"/>
      <c r="B99" s="995"/>
      <c r="C99" s="995"/>
      <c r="D99" s="995"/>
      <c r="E99" s="995"/>
      <c r="F99" s="995"/>
      <c r="G99" s="829"/>
      <c r="H99" s="829"/>
      <c r="I99" s="995"/>
      <c r="J99" s="995"/>
      <c r="K99" s="995"/>
      <c r="L99" s="995"/>
      <c r="M99" s="995"/>
      <c r="N99" s="995"/>
      <c r="O99" s="995"/>
      <c r="P99" s="995"/>
      <c r="Q99" s="995"/>
      <c r="R99" s="995"/>
      <c r="S99" s="995"/>
      <c r="T99" s="995"/>
      <c r="U99" s="995"/>
      <c r="V99" s="995"/>
      <c r="W99" s="995"/>
      <c r="X99" s="995"/>
      <c r="Y99" s="995"/>
      <c r="Z99" s="995"/>
      <c r="AA99" s="995"/>
      <c r="AB99" s="995"/>
      <c r="AC99" s="995"/>
      <c r="AD99" s="995"/>
      <c r="AE99" s="995"/>
      <c r="AF99" s="995"/>
      <c r="AG99" s="995"/>
      <c r="AH99" s="995"/>
      <c r="AI99" s="995"/>
      <c r="AJ99" s="995"/>
      <c r="AK99" s="995"/>
    </row>
    <row r="100" spans="1:37">
      <c r="A100" s="1783"/>
      <c r="B100" s="995"/>
      <c r="C100" s="995"/>
      <c r="D100" s="995"/>
      <c r="E100" s="995"/>
      <c r="F100" s="995"/>
      <c r="G100" s="829"/>
      <c r="H100" s="829"/>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row>
    <row r="101" spans="1:37">
      <c r="A101" s="1783"/>
      <c r="B101" s="995"/>
      <c r="C101" s="995"/>
      <c r="D101" s="995"/>
      <c r="E101" s="995"/>
      <c r="F101" s="995"/>
      <c r="G101" s="829"/>
      <c r="H101" s="829"/>
      <c r="I101" s="995"/>
      <c r="J101" s="995"/>
      <c r="K101" s="995"/>
      <c r="L101" s="995"/>
      <c r="M101" s="995"/>
      <c r="N101" s="995"/>
      <c r="O101" s="995"/>
      <c r="P101" s="995"/>
      <c r="Q101" s="995"/>
      <c r="R101" s="995"/>
      <c r="S101" s="995"/>
      <c r="T101" s="995"/>
      <c r="U101" s="995"/>
      <c r="V101" s="995"/>
      <c r="W101" s="995"/>
      <c r="X101" s="995"/>
      <c r="Y101" s="995"/>
      <c r="Z101" s="995"/>
      <c r="AA101" s="995"/>
      <c r="AB101" s="995"/>
      <c r="AC101" s="995"/>
      <c r="AD101" s="995"/>
      <c r="AE101" s="995"/>
      <c r="AF101" s="995"/>
      <c r="AG101" s="995"/>
      <c r="AH101" s="995"/>
      <c r="AI101" s="995"/>
      <c r="AJ101" s="995"/>
      <c r="AK101" s="995"/>
    </row>
    <row r="102" spans="1:37">
      <c r="A102" s="995"/>
      <c r="B102" s="995"/>
      <c r="C102" s="995"/>
      <c r="D102" s="995"/>
      <c r="E102" s="995"/>
      <c r="F102" s="995"/>
      <c r="G102" s="829"/>
      <c r="H102" s="829"/>
      <c r="I102" s="995"/>
      <c r="J102" s="995"/>
      <c r="K102" s="995"/>
      <c r="L102" s="995"/>
      <c r="M102" s="995"/>
      <c r="N102" s="995"/>
      <c r="O102" s="995"/>
      <c r="P102" s="995"/>
      <c r="Q102" s="995"/>
      <c r="R102" s="995"/>
      <c r="S102" s="995"/>
      <c r="T102" s="995"/>
      <c r="U102" s="995"/>
      <c r="V102" s="995"/>
      <c r="W102" s="995"/>
      <c r="X102" s="995"/>
      <c r="Y102" s="995"/>
      <c r="Z102" s="995"/>
      <c r="AA102" s="995"/>
      <c r="AB102" s="995"/>
      <c r="AC102" s="995"/>
      <c r="AD102" s="995"/>
      <c r="AE102" s="995"/>
      <c r="AF102" s="995"/>
      <c r="AG102" s="995"/>
      <c r="AH102" s="995"/>
      <c r="AI102" s="995"/>
      <c r="AJ102" s="995"/>
      <c r="AK102" s="995"/>
    </row>
    <row r="103" spans="1:37">
      <c r="A103" s="995"/>
      <c r="B103" s="995"/>
      <c r="C103" s="995"/>
      <c r="D103" s="995"/>
      <c r="E103" s="995"/>
      <c r="F103" s="995"/>
      <c r="G103" s="829"/>
      <c r="H103" s="829"/>
      <c r="I103" s="995"/>
      <c r="J103" s="995"/>
      <c r="K103" s="995"/>
      <c r="L103" s="995"/>
      <c r="M103" s="995"/>
      <c r="N103" s="995"/>
      <c r="O103" s="995"/>
      <c r="P103" s="995"/>
      <c r="Q103" s="995"/>
      <c r="R103" s="995"/>
      <c r="S103" s="995"/>
      <c r="T103" s="995"/>
      <c r="U103" s="995"/>
      <c r="V103" s="995"/>
      <c r="W103" s="995"/>
      <c r="X103" s="995"/>
      <c r="Y103" s="995"/>
      <c r="Z103" s="995"/>
      <c r="AA103" s="995"/>
      <c r="AB103" s="995"/>
      <c r="AC103" s="995"/>
      <c r="AD103" s="995"/>
      <c r="AE103" s="995"/>
      <c r="AF103" s="995"/>
      <c r="AG103" s="995"/>
      <c r="AH103" s="995"/>
      <c r="AI103" s="995"/>
      <c r="AJ103" s="995"/>
      <c r="AK103" s="995"/>
    </row>
    <row r="104" spans="1:37">
      <c r="A104" s="995"/>
      <c r="B104" s="995"/>
      <c r="C104" s="995"/>
      <c r="D104" s="995"/>
      <c r="E104" s="995"/>
      <c r="F104" s="995"/>
      <c r="G104" s="829"/>
      <c r="H104" s="829"/>
      <c r="I104" s="995"/>
      <c r="J104" s="995"/>
      <c r="K104" s="995"/>
      <c r="L104" s="995"/>
      <c r="M104" s="995"/>
      <c r="N104" s="995"/>
      <c r="O104" s="995"/>
      <c r="P104" s="995"/>
      <c r="Q104" s="995"/>
      <c r="R104" s="995"/>
      <c r="S104" s="995"/>
      <c r="T104" s="995"/>
      <c r="U104" s="995"/>
      <c r="V104" s="995"/>
      <c r="W104" s="995"/>
      <c r="X104" s="995"/>
      <c r="Y104" s="995"/>
      <c r="Z104" s="995"/>
      <c r="AA104" s="995"/>
      <c r="AB104" s="995"/>
      <c r="AC104" s="995"/>
      <c r="AD104" s="995"/>
      <c r="AE104" s="995"/>
      <c r="AF104" s="995"/>
      <c r="AG104" s="995"/>
      <c r="AH104" s="995"/>
      <c r="AI104" s="995"/>
      <c r="AJ104" s="995"/>
      <c r="AK104" s="995"/>
    </row>
    <row r="105" spans="1:37">
      <c r="A105" s="995"/>
      <c r="B105" s="995"/>
      <c r="C105" s="995"/>
      <c r="D105" s="995"/>
      <c r="E105" s="995"/>
      <c r="F105" s="995"/>
      <c r="G105" s="829"/>
      <c r="H105" s="829"/>
      <c r="I105" s="995"/>
      <c r="J105" s="995"/>
      <c r="K105" s="995"/>
      <c r="L105" s="995"/>
      <c r="M105" s="995"/>
      <c r="N105" s="995"/>
      <c r="O105" s="995"/>
      <c r="P105" s="995"/>
      <c r="Q105" s="995"/>
      <c r="R105" s="995"/>
      <c r="S105" s="995"/>
      <c r="T105" s="995"/>
      <c r="U105" s="995"/>
      <c r="V105" s="995"/>
      <c r="W105" s="995"/>
      <c r="X105" s="995"/>
      <c r="Y105" s="995"/>
      <c r="Z105" s="995"/>
      <c r="AA105" s="995"/>
      <c r="AB105" s="995"/>
      <c r="AC105" s="995"/>
      <c r="AD105" s="995"/>
      <c r="AE105" s="995"/>
      <c r="AF105" s="995"/>
      <c r="AG105" s="995"/>
      <c r="AH105" s="995"/>
      <c r="AI105" s="995"/>
      <c r="AJ105" s="995"/>
      <c r="AK105" s="995"/>
    </row>
    <row r="106" spans="1:37">
      <c r="A106" s="995"/>
      <c r="B106" s="995"/>
      <c r="C106" s="995"/>
      <c r="D106" s="995"/>
      <c r="E106" s="995"/>
      <c r="F106" s="995"/>
      <c r="G106" s="829"/>
      <c r="H106" s="829"/>
      <c r="I106" s="995"/>
      <c r="J106" s="995"/>
      <c r="K106" s="995"/>
      <c r="L106" s="995"/>
      <c r="M106" s="995"/>
      <c r="N106" s="995"/>
      <c r="O106" s="995"/>
      <c r="P106" s="995"/>
      <c r="Q106" s="995"/>
      <c r="R106" s="995"/>
      <c r="S106" s="995"/>
      <c r="T106" s="995"/>
      <c r="U106" s="995"/>
      <c r="V106" s="995"/>
      <c r="W106" s="995"/>
      <c r="X106" s="995"/>
      <c r="Y106" s="995"/>
      <c r="Z106" s="995"/>
      <c r="AA106" s="995"/>
      <c r="AB106" s="995"/>
      <c r="AC106" s="995"/>
      <c r="AD106" s="995"/>
      <c r="AE106" s="995"/>
      <c r="AF106" s="995"/>
      <c r="AG106" s="995"/>
      <c r="AH106" s="995"/>
      <c r="AI106" s="995"/>
      <c r="AJ106" s="995"/>
      <c r="AK106" s="995"/>
    </row>
    <row r="107" spans="1:37">
      <c r="A107" s="995"/>
      <c r="B107" s="995"/>
      <c r="C107" s="995"/>
      <c r="D107" s="995"/>
      <c r="E107" s="995"/>
      <c r="F107" s="995"/>
      <c r="G107" s="829"/>
      <c r="H107" s="829"/>
      <c r="I107" s="995"/>
      <c r="J107" s="995"/>
      <c r="K107" s="995"/>
      <c r="L107" s="995"/>
      <c r="M107" s="995"/>
      <c r="N107" s="995"/>
      <c r="O107" s="995"/>
      <c r="P107" s="995"/>
      <c r="Q107" s="995"/>
      <c r="R107" s="995"/>
      <c r="S107" s="995"/>
      <c r="T107" s="995"/>
      <c r="U107" s="995"/>
      <c r="V107" s="995"/>
      <c r="W107" s="995"/>
      <c r="X107" s="995"/>
      <c r="Y107" s="995"/>
      <c r="Z107" s="995"/>
      <c r="AA107" s="995"/>
      <c r="AB107" s="995"/>
      <c r="AC107" s="995"/>
      <c r="AD107" s="995"/>
      <c r="AE107" s="995"/>
      <c r="AF107" s="995"/>
      <c r="AG107" s="995"/>
      <c r="AH107" s="995"/>
      <c r="AI107" s="995"/>
      <c r="AJ107" s="995"/>
      <c r="AK107" s="995"/>
    </row>
    <row r="108" spans="1:37">
      <c r="A108" s="995"/>
      <c r="B108" s="995"/>
      <c r="C108" s="995"/>
      <c r="D108" s="995"/>
      <c r="E108" s="995"/>
      <c r="F108" s="995"/>
      <c r="G108" s="829"/>
      <c r="H108" s="829"/>
      <c r="I108" s="995"/>
      <c r="J108" s="995"/>
      <c r="K108" s="995"/>
      <c r="L108" s="995"/>
      <c r="M108" s="995"/>
      <c r="N108" s="995"/>
      <c r="O108" s="995"/>
      <c r="P108" s="995"/>
      <c r="Q108" s="995"/>
      <c r="R108" s="995"/>
      <c r="S108" s="995"/>
      <c r="T108" s="995"/>
      <c r="U108" s="995"/>
      <c r="V108" s="995"/>
      <c r="W108" s="995"/>
      <c r="X108" s="995"/>
      <c r="Y108" s="995"/>
      <c r="Z108" s="995"/>
      <c r="AA108" s="995"/>
      <c r="AB108" s="995"/>
      <c r="AC108" s="995"/>
      <c r="AD108" s="995"/>
      <c r="AE108" s="995"/>
      <c r="AF108" s="995"/>
      <c r="AG108" s="995"/>
      <c r="AH108" s="995"/>
      <c r="AI108" s="995"/>
      <c r="AJ108" s="995"/>
      <c r="AK108" s="995"/>
    </row>
    <row r="109" spans="1:37">
      <c r="A109" s="995"/>
      <c r="B109" s="995"/>
      <c r="C109" s="995"/>
      <c r="D109" s="995"/>
      <c r="E109" s="995"/>
      <c r="F109" s="995"/>
      <c r="G109" s="829"/>
      <c r="H109" s="829"/>
      <c r="I109" s="995"/>
      <c r="J109" s="995"/>
      <c r="K109" s="995"/>
      <c r="L109" s="995"/>
      <c r="M109" s="995"/>
      <c r="N109" s="995"/>
      <c r="O109" s="995"/>
      <c r="P109" s="995"/>
      <c r="Q109" s="995"/>
      <c r="R109" s="995"/>
      <c r="S109" s="995"/>
      <c r="T109" s="995"/>
      <c r="U109" s="995"/>
      <c r="V109" s="995"/>
      <c r="W109" s="995"/>
      <c r="X109" s="995"/>
      <c r="Y109" s="995"/>
      <c r="Z109" s="995"/>
      <c r="AA109" s="995"/>
      <c r="AB109" s="995"/>
      <c r="AC109" s="995"/>
      <c r="AD109" s="995"/>
      <c r="AE109" s="995"/>
      <c r="AF109" s="995"/>
      <c r="AG109" s="995"/>
      <c r="AH109" s="995"/>
      <c r="AI109" s="995"/>
      <c r="AJ109" s="995"/>
      <c r="AK109" s="995"/>
    </row>
    <row r="110" spans="1:37">
      <c r="A110" s="995"/>
      <c r="B110" s="995"/>
      <c r="C110" s="995"/>
      <c r="D110" s="995"/>
      <c r="E110" s="995"/>
      <c r="F110" s="995"/>
      <c r="G110" s="829"/>
      <c r="H110" s="829"/>
      <c r="I110" s="995"/>
      <c r="J110" s="995"/>
      <c r="K110" s="995"/>
      <c r="L110" s="995"/>
      <c r="M110" s="995"/>
      <c r="N110" s="995"/>
      <c r="O110" s="995"/>
      <c r="P110" s="995"/>
      <c r="Q110" s="995"/>
      <c r="R110" s="995"/>
      <c r="S110" s="995"/>
      <c r="T110" s="995"/>
      <c r="U110" s="995"/>
      <c r="V110" s="995"/>
      <c r="W110" s="995"/>
      <c r="X110" s="995"/>
      <c r="Y110" s="995"/>
      <c r="Z110" s="995"/>
      <c r="AA110" s="995"/>
      <c r="AB110" s="995"/>
      <c r="AC110" s="995"/>
      <c r="AD110" s="995"/>
      <c r="AE110" s="995"/>
      <c r="AF110" s="995"/>
      <c r="AG110" s="995"/>
      <c r="AH110" s="995"/>
      <c r="AI110" s="995"/>
      <c r="AJ110" s="995"/>
      <c r="AK110" s="995"/>
    </row>
    <row r="111" spans="1:37">
      <c r="A111" s="995"/>
      <c r="B111" s="995"/>
      <c r="C111" s="995"/>
      <c r="D111" s="995"/>
      <c r="E111" s="995"/>
      <c r="F111" s="995"/>
      <c r="G111" s="829"/>
      <c r="H111" s="829"/>
      <c r="I111" s="995"/>
      <c r="J111" s="995"/>
      <c r="K111" s="995"/>
      <c r="L111" s="995"/>
      <c r="M111" s="995"/>
      <c r="N111" s="995"/>
      <c r="O111" s="995"/>
      <c r="P111" s="995"/>
      <c r="Q111" s="995"/>
      <c r="R111" s="995"/>
      <c r="S111" s="995"/>
      <c r="T111" s="995"/>
      <c r="U111" s="995"/>
      <c r="V111" s="995"/>
      <c r="W111" s="995"/>
      <c r="X111" s="995"/>
      <c r="Y111" s="995"/>
      <c r="Z111" s="995"/>
      <c r="AA111" s="995"/>
      <c r="AB111" s="995"/>
      <c r="AC111" s="995"/>
      <c r="AD111" s="995"/>
      <c r="AE111" s="995"/>
      <c r="AF111" s="995"/>
      <c r="AG111" s="995"/>
      <c r="AH111" s="995"/>
      <c r="AI111" s="995"/>
      <c r="AJ111" s="995"/>
      <c r="AK111" s="995"/>
    </row>
    <row r="112" spans="1:37">
      <c r="A112" s="995"/>
      <c r="B112" s="995"/>
      <c r="C112" s="995"/>
      <c r="D112" s="995"/>
      <c r="E112" s="995"/>
      <c r="F112" s="995"/>
      <c r="G112" s="829"/>
      <c r="H112" s="829"/>
      <c r="I112" s="995"/>
      <c r="J112" s="995"/>
      <c r="K112" s="995"/>
      <c r="L112" s="995"/>
      <c r="M112" s="995"/>
      <c r="N112" s="995"/>
      <c r="O112" s="995"/>
      <c r="P112" s="995"/>
      <c r="Q112" s="995"/>
      <c r="R112" s="995"/>
      <c r="S112" s="995"/>
      <c r="T112" s="995"/>
      <c r="U112" s="995"/>
      <c r="V112" s="995"/>
      <c r="W112" s="995"/>
      <c r="X112" s="995"/>
      <c r="Y112" s="995"/>
      <c r="Z112" s="995"/>
      <c r="AA112" s="995"/>
      <c r="AB112" s="995"/>
      <c r="AC112" s="995"/>
      <c r="AD112" s="995"/>
      <c r="AE112" s="995"/>
      <c r="AF112" s="995"/>
      <c r="AG112" s="995"/>
      <c r="AH112" s="995"/>
      <c r="AI112" s="995"/>
      <c r="AJ112" s="995"/>
      <c r="AK112" s="995"/>
    </row>
    <row r="113" spans="1:37">
      <c r="A113" s="995"/>
      <c r="B113" s="995"/>
      <c r="C113" s="995"/>
      <c r="D113" s="995"/>
      <c r="E113" s="995"/>
      <c r="F113" s="995"/>
      <c r="G113" s="829"/>
      <c r="H113" s="829"/>
      <c r="I113" s="995"/>
      <c r="J113" s="995"/>
      <c r="K113" s="995"/>
      <c r="L113" s="995"/>
      <c r="M113" s="995"/>
      <c r="N113" s="995"/>
      <c r="O113" s="995"/>
      <c r="P113" s="995"/>
      <c r="Q113" s="995"/>
      <c r="R113" s="995"/>
      <c r="S113" s="995"/>
      <c r="T113" s="995"/>
      <c r="U113" s="995"/>
      <c r="V113" s="995"/>
      <c r="W113" s="995"/>
      <c r="X113" s="995"/>
      <c r="Y113" s="995"/>
      <c r="Z113" s="995"/>
      <c r="AA113" s="995"/>
      <c r="AB113" s="995"/>
      <c r="AC113" s="995"/>
      <c r="AD113" s="995"/>
      <c r="AE113" s="995"/>
      <c r="AF113" s="995"/>
      <c r="AG113" s="995"/>
      <c r="AH113" s="995"/>
      <c r="AI113" s="995"/>
      <c r="AJ113" s="995"/>
      <c r="AK113" s="995"/>
    </row>
    <row r="114" spans="1:37">
      <c r="A114" s="995"/>
      <c r="B114" s="995"/>
      <c r="C114" s="995"/>
      <c r="D114" s="995"/>
      <c r="E114" s="995"/>
      <c r="F114" s="995"/>
      <c r="G114" s="829"/>
      <c r="H114" s="829"/>
      <c r="I114" s="995"/>
      <c r="J114" s="995"/>
      <c r="K114" s="995"/>
      <c r="L114" s="995"/>
      <c r="M114" s="995"/>
      <c r="N114" s="995"/>
      <c r="O114" s="995"/>
      <c r="P114" s="995"/>
      <c r="Q114" s="995"/>
      <c r="R114" s="995"/>
      <c r="S114" s="995"/>
      <c r="T114" s="995"/>
      <c r="U114" s="995"/>
      <c r="V114" s="995"/>
      <c r="W114" s="995"/>
      <c r="X114" s="995"/>
      <c r="Y114" s="995"/>
      <c r="Z114" s="995"/>
      <c r="AA114" s="995"/>
      <c r="AB114" s="995"/>
      <c r="AC114" s="995"/>
      <c r="AD114" s="995"/>
      <c r="AE114" s="995"/>
      <c r="AF114" s="995"/>
      <c r="AG114" s="995"/>
      <c r="AH114" s="995"/>
      <c r="AI114" s="995"/>
      <c r="AJ114" s="995"/>
      <c r="AK114" s="995"/>
    </row>
    <row r="115" spans="1:37">
      <c r="A115" s="995"/>
      <c r="B115" s="995"/>
      <c r="C115" s="995"/>
      <c r="D115" s="995"/>
      <c r="E115" s="995"/>
      <c r="F115" s="995"/>
      <c r="G115" s="829"/>
      <c r="H115" s="829"/>
      <c r="I115" s="995"/>
      <c r="J115" s="995"/>
      <c r="K115" s="995"/>
      <c r="L115" s="995"/>
      <c r="M115" s="995"/>
      <c r="N115" s="995"/>
      <c r="O115" s="995"/>
      <c r="P115" s="995"/>
      <c r="Q115" s="995"/>
      <c r="R115" s="995"/>
      <c r="S115" s="995"/>
      <c r="T115" s="995"/>
      <c r="U115" s="995"/>
      <c r="V115" s="995"/>
      <c r="W115" s="995"/>
      <c r="X115" s="995"/>
      <c r="Y115" s="995"/>
      <c r="Z115" s="995"/>
      <c r="AA115" s="995"/>
      <c r="AB115" s="995"/>
      <c r="AC115" s="995"/>
      <c r="AD115" s="995"/>
      <c r="AE115" s="995"/>
      <c r="AF115" s="995"/>
      <c r="AG115" s="995"/>
      <c r="AH115" s="995"/>
      <c r="AI115" s="995"/>
      <c r="AJ115" s="995"/>
      <c r="AK115" s="995"/>
    </row>
    <row r="116" spans="1:37">
      <c r="A116" s="995"/>
      <c r="B116" s="995"/>
      <c r="C116" s="995"/>
      <c r="D116" s="995"/>
      <c r="E116" s="995"/>
      <c r="F116" s="995"/>
      <c r="G116" s="829"/>
      <c r="H116" s="829"/>
      <c r="I116" s="995"/>
      <c r="J116" s="995"/>
      <c r="K116" s="995"/>
      <c r="L116" s="995"/>
      <c r="M116" s="995"/>
      <c r="N116" s="995"/>
      <c r="O116" s="995"/>
      <c r="P116" s="995"/>
      <c r="Q116" s="995"/>
      <c r="R116" s="995"/>
      <c r="S116" s="995"/>
      <c r="T116" s="995"/>
      <c r="U116" s="995"/>
      <c r="V116" s="995"/>
      <c r="W116" s="995"/>
      <c r="X116" s="995"/>
      <c r="Y116" s="995"/>
      <c r="Z116" s="995"/>
      <c r="AA116" s="995"/>
      <c r="AB116" s="995"/>
      <c r="AC116" s="995"/>
      <c r="AD116" s="995"/>
      <c r="AE116" s="995"/>
      <c r="AF116" s="995"/>
      <c r="AG116" s="995"/>
      <c r="AH116" s="995"/>
      <c r="AI116" s="995"/>
      <c r="AJ116" s="995"/>
      <c r="AK116" s="995"/>
    </row>
    <row r="117" spans="1:37">
      <c r="A117" s="995"/>
      <c r="B117" s="995"/>
      <c r="C117" s="995"/>
      <c r="D117" s="995"/>
      <c r="E117" s="995"/>
      <c r="F117" s="995"/>
      <c r="G117" s="829"/>
      <c r="H117" s="829"/>
      <c r="I117" s="995"/>
      <c r="J117" s="995"/>
      <c r="K117" s="995"/>
      <c r="L117" s="995"/>
      <c r="M117" s="995"/>
      <c r="N117" s="995"/>
      <c r="O117" s="995"/>
      <c r="P117" s="995"/>
      <c r="Q117" s="995"/>
      <c r="R117" s="995"/>
      <c r="S117" s="995"/>
      <c r="T117" s="995"/>
      <c r="U117" s="995"/>
      <c r="V117" s="995"/>
      <c r="W117" s="995"/>
      <c r="X117" s="995"/>
      <c r="Y117" s="995"/>
      <c r="Z117" s="995"/>
      <c r="AA117" s="995"/>
      <c r="AB117" s="995"/>
      <c r="AC117" s="995"/>
      <c r="AD117" s="995"/>
      <c r="AE117" s="995"/>
      <c r="AF117" s="995"/>
      <c r="AG117" s="995"/>
      <c r="AH117" s="995"/>
      <c r="AI117" s="995"/>
      <c r="AJ117" s="995"/>
      <c r="AK117" s="995"/>
    </row>
    <row r="118" spans="1:37">
      <c r="A118" s="995"/>
      <c r="B118" s="995"/>
      <c r="C118" s="995"/>
      <c r="D118" s="995"/>
      <c r="E118" s="995"/>
      <c r="F118" s="995"/>
      <c r="G118" s="829"/>
      <c r="H118" s="829"/>
      <c r="I118" s="995"/>
      <c r="J118" s="995"/>
      <c r="K118" s="995"/>
      <c r="L118" s="995"/>
      <c r="M118" s="995"/>
      <c r="N118" s="995"/>
      <c r="O118" s="995"/>
      <c r="P118" s="995"/>
      <c r="Q118" s="995"/>
      <c r="R118" s="995"/>
      <c r="S118" s="995"/>
      <c r="T118" s="995"/>
      <c r="U118" s="995"/>
      <c r="V118" s="995"/>
      <c r="W118" s="995"/>
      <c r="X118" s="995"/>
      <c r="Y118" s="995"/>
      <c r="Z118" s="995"/>
      <c r="AA118" s="995"/>
      <c r="AB118" s="995"/>
      <c r="AC118" s="995"/>
      <c r="AD118" s="995"/>
      <c r="AE118" s="995"/>
      <c r="AF118" s="995"/>
      <c r="AG118" s="995"/>
      <c r="AH118" s="995"/>
      <c r="AI118" s="995"/>
      <c r="AJ118" s="995"/>
      <c r="AK118" s="995"/>
    </row>
    <row r="119" spans="1:37">
      <c r="A119" s="995"/>
      <c r="B119" s="995"/>
      <c r="C119" s="995"/>
      <c r="D119" s="995"/>
      <c r="E119" s="995"/>
      <c r="F119" s="995"/>
      <c r="G119" s="829"/>
      <c r="H119" s="829"/>
      <c r="I119" s="995"/>
      <c r="J119" s="995"/>
      <c r="K119" s="995"/>
      <c r="L119" s="995"/>
      <c r="M119" s="995"/>
      <c r="N119" s="995"/>
      <c r="O119" s="995"/>
      <c r="P119" s="995"/>
      <c r="Q119" s="995"/>
      <c r="R119" s="995"/>
      <c r="S119" s="995"/>
      <c r="T119" s="995"/>
      <c r="U119" s="995"/>
      <c r="V119" s="995"/>
      <c r="W119" s="995"/>
      <c r="X119" s="995"/>
      <c r="Y119" s="995"/>
      <c r="Z119" s="995"/>
      <c r="AA119" s="995"/>
      <c r="AB119" s="995"/>
      <c r="AC119" s="995"/>
      <c r="AD119" s="995"/>
      <c r="AE119" s="995"/>
      <c r="AF119" s="995"/>
      <c r="AG119" s="995"/>
      <c r="AH119" s="995"/>
      <c r="AI119" s="995"/>
      <c r="AJ119" s="995"/>
      <c r="AK119" s="995"/>
    </row>
    <row r="120" spans="1:37">
      <c r="A120" s="995"/>
      <c r="B120" s="995"/>
      <c r="C120" s="995"/>
      <c r="D120" s="995"/>
      <c r="E120" s="995"/>
      <c r="F120" s="995"/>
      <c r="G120" s="829"/>
      <c r="H120" s="829"/>
      <c r="I120" s="995"/>
      <c r="J120" s="995"/>
      <c r="K120" s="995"/>
      <c r="L120" s="995"/>
      <c r="M120" s="995"/>
      <c r="N120" s="995"/>
      <c r="O120" s="995"/>
      <c r="P120" s="995"/>
      <c r="Q120" s="995"/>
      <c r="R120" s="995"/>
      <c r="S120" s="995"/>
      <c r="T120" s="995"/>
      <c r="U120" s="995"/>
      <c r="V120" s="995"/>
      <c r="W120" s="995"/>
      <c r="X120" s="995"/>
      <c r="Y120" s="995"/>
      <c r="Z120" s="995"/>
      <c r="AA120" s="995"/>
      <c r="AB120" s="995"/>
      <c r="AC120" s="995"/>
      <c r="AD120" s="995"/>
      <c r="AE120" s="995"/>
      <c r="AF120" s="995"/>
      <c r="AG120" s="995"/>
      <c r="AH120" s="995"/>
      <c r="AI120" s="995"/>
      <c r="AJ120" s="995"/>
      <c r="AK120" s="995"/>
    </row>
    <row r="121" spans="1:37">
      <c r="A121" s="995"/>
      <c r="B121" s="995"/>
      <c r="C121" s="995"/>
      <c r="D121" s="995"/>
      <c r="E121" s="995"/>
      <c r="F121" s="995"/>
      <c r="G121" s="829"/>
      <c r="H121" s="829"/>
      <c r="I121" s="995"/>
      <c r="J121" s="995"/>
      <c r="K121" s="995"/>
      <c r="L121" s="995"/>
      <c r="M121" s="995"/>
      <c r="N121" s="995"/>
      <c r="O121" s="995"/>
      <c r="P121" s="995"/>
      <c r="Q121" s="995"/>
      <c r="R121" s="995"/>
      <c r="S121" s="995"/>
      <c r="T121" s="995"/>
      <c r="U121" s="995"/>
      <c r="V121" s="995"/>
      <c r="W121" s="995"/>
      <c r="X121" s="995"/>
      <c r="Y121" s="995"/>
      <c r="Z121" s="995"/>
      <c r="AA121" s="995"/>
      <c r="AB121" s="995"/>
      <c r="AC121" s="995"/>
      <c r="AD121" s="995"/>
      <c r="AE121" s="995"/>
      <c r="AF121" s="995"/>
      <c r="AG121" s="995"/>
      <c r="AH121" s="995"/>
      <c r="AI121" s="995"/>
      <c r="AJ121" s="995"/>
      <c r="AK121" s="995"/>
    </row>
    <row r="122" spans="1:37">
      <c r="A122" s="995"/>
      <c r="B122" s="995"/>
      <c r="C122" s="995"/>
      <c r="D122" s="995"/>
      <c r="E122" s="995"/>
      <c r="F122" s="995"/>
      <c r="G122" s="829"/>
      <c r="H122" s="829"/>
      <c r="I122" s="995"/>
      <c r="J122" s="995"/>
      <c r="K122" s="995"/>
      <c r="L122" s="995"/>
      <c r="M122" s="995"/>
      <c r="N122" s="995"/>
      <c r="O122" s="995"/>
      <c r="P122" s="995"/>
      <c r="Q122" s="995"/>
      <c r="R122" s="995"/>
      <c r="S122" s="995"/>
      <c r="T122" s="995"/>
      <c r="U122" s="995"/>
      <c r="V122" s="995"/>
      <c r="W122" s="995"/>
      <c r="X122" s="995"/>
      <c r="Y122" s="995"/>
      <c r="Z122" s="995"/>
      <c r="AA122" s="995"/>
      <c r="AB122" s="995"/>
      <c r="AC122" s="995"/>
      <c r="AD122" s="995"/>
      <c r="AE122" s="995"/>
      <c r="AF122" s="995"/>
      <c r="AG122" s="995"/>
      <c r="AH122" s="995"/>
      <c r="AI122" s="995"/>
      <c r="AJ122" s="995"/>
      <c r="AK122" s="995"/>
    </row>
    <row r="123" spans="1:37">
      <c r="A123" s="995"/>
      <c r="B123" s="995"/>
      <c r="C123" s="995"/>
      <c r="D123" s="995"/>
      <c r="E123" s="995"/>
      <c r="F123" s="995"/>
      <c r="G123" s="829"/>
      <c r="H123" s="829"/>
      <c r="I123" s="995"/>
      <c r="J123" s="995"/>
      <c r="K123" s="995"/>
      <c r="L123" s="995"/>
      <c r="M123" s="995"/>
      <c r="N123" s="995"/>
      <c r="O123" s="995"/>
      <c r="P123" s="995"/>
      <c r="Q123" s="995"/>
      <c r="R123" s="995"/>
      <c r="S123" s="995"/>
      <c r="T123" s="995"/>
      <c r="U123" s="995"/>
      <c r="V123" s="995"/>
      <c r="W123" s="995"/>
      <c r="X123" s="995"/>
      <c r="Y123" s="995"/>
      <c r="Z123" s="995"/>
      <c r="AA123" s="995"/>
      <c r="AB123" s="995"/>
      <c r="AC123" s="995"/>
      <c r="AD123" s="995"/>
      <c r="AE123" s="995"/>
      <c r="AF123" s="995"/>
      <c r="AG123" s="995"/>
      <c r="AH123" s="995"/>
      <c r="AI123" s="995"/>
      <c r="AJ123" s="995"/>
      <c r="AK123" s="995"/>
    </row>
    <row r="124" spans="1:37">
      <c r="A124" s="995"/>
      <c r="B124" s="995"/>
      <c r="C124" s="995"/>
      <c r="D124" s="995"/>
      <c r="E124" s="995"/>
      <c r="F124" s="995"/>
      <c r="G124" s="829"/>
      <c r="H124" s="829"/>
      <c r="I124" s="995"/>
      <c r="J124" s="995"/>
      <c r="K124" s="995"/>
      <c r="L124" s="995"/>
      <c r="M124" s="995"/>
      <c r="N124" s="995"/>
      <c r="O124" s="995"/>
      <c r="P124" s="995"/>
      <c r="Q124" s="995"/>
      <c r="R124" s="995"/>
      <c r="S124" s="995"/>
      <c r="T124" s="995"/>
      <c r="U124" s="995"/>
      <c r="V124" s="995"/>
      <c r="W124" s="995"/>
      <c r="X124" s="995"/>
      <c r="Y124" s="995"/>
      <c r="Z124" s="995"/>
      <c r="AA124" s="995"/>
      <c r="AB124" s="995"/>
      <c r="AC124" s="995"/>
      <c r="AD124" s="995"/>
      <c r="AE124" s="995"/>
      <c r="AF124" s="995"/>
      <c r="AG124" s="995"/>
      <c r="AH124" s="995"/>
      <c r="AI124" s="995"/>
      <c r="AJ124" s="995"/>
      <c r="AK124" s="995"/>
    </row>
    <row r="125" spans="1:37">
      <c r="A125" s="995"/>
      <c r="B125" s="995"/>
      <c r="C125" s="995"/>
      <c r="D125" s="995"/>
      <c r="E125" s="995"/>
      <c r="F125" s="995"/>
      <c r="G125" s="829"/>
      <c r="H125" s="829"/>
      <c r="I125" s="995"/>
      <c r="J125" s="995"/>
      <c r="K125" s="995"/>
      <c r="L125" s="995"/>
      <c r="M125" s="995"/>
      <c r="N125" s="995"/>
      <c r="O125" s="995"/>
      <c r="P125" s="995"/>
      <c r="Q125" s="995"/>
      <c r="R125" s="995"/>
      <c r="S125" s="995"/>
      <c r="T125" s="995"/>
      <c r="U125" s="995"/>
      <c r="V125" s="995"/>
      <c r="W125" s="995"/>
      <c r="X125" s="995"/>
      <c r="Y125" s="995"/>
      <c r="Z125" s="995"/>
      <c r="AA125" s="995"/>
      <c r="AB125" s="995"/>
      <c r="AC125" s="995"/>
      <c r="AD125" s="995"/>
      <c r="AE125" s="995"/>
      <c r="AF125" s="995"/>
      <c r="AG125" s="995"/>
      <c r="AH125" s="995"/>
      <c r="AI125" s="995"/>
      <c r="AJ125" s="995"/>
      <c r="AK125" s="995"/>
    </row>
    <row r="126" spans="1:37">
      <c r="A126" s="995"/>
      <c r="B126" s="995"/>
      <c r="C126" s="995"/>
      <c r="D126" s="995"/>
      <c r="E126" s="995"/>
      <c r="F126" s="995"/>
      <c r="G126" s="829"/>
      <c r="H126" s="829"/>
      <c r="I126" s="995"/>
      <c r="J126" s="995"/>
      <c r="K126" s="995"/>
      <c r="L126" s="995"/>
      <c r="M126" s="995"/>
      <c r="N126" s="995"/>
      <c r="O126" s="995"/>
      <c r="P126" s="995"/>
      <c r="Q126" s="995"/>
      <c r="R126" s="995"/>
      <c r="S126" s="995"/>
      <c r="T126" s="995"/>
      <c r="U126" s="995"/>
      <c r="V126" s="995"/>
      <c r="W126" s="995"/>
      <c r="X126" s="995"/>
      <c r="Y126" s="995"/>
      <c r="Z126" s="995"/>
      <c r="AA126" s="995"/>
      <c r="AB126" s="995"/>
      <c r="AC126" s="995"/>
      <c r="AD126" s="995"/>
      <c r="AE126" s="995"/>
      <c r="AF126" s="995"/>
      <c r="AG126" s="995"/>
      <c r="AH126" s="995"/>
      <c r="AI126" s="995"/>
      <c r="AJ126" s="995"/>
      <c r="AK126" s="995"/>
    </row>
    <row r="127" spans="1:37">
      <c r="A127" s="995"/>
      <c r="B127" s="995"/>
      <c r="C127" s="995"/>
      <c r="D127" s="995"/>
      <c r="E127" s="995"/>
      <c r="F127" s="995"/>
      <c r="G127" s="829"/>
      <c r="H127" s="829"/>
      <c r="I127" s="995"/>
      <c r="J127" s="995"/>
      <c r="K127" s="995"/>
      <c r="L127" s="995"/>
      <c r="M127" s="995"/>
      <c r="N127" s="995"/>
      <c r="O127" s="995"/>
      <c r="P127" s="995"/>
      <c r="Q127" s="995"/>
      <c r="R127" s="995"/>
      <c r="S127" s="995"/>
      <c r="T127" s="995"/>
      <c r="U127" s="995"/>
      <c r="V127" s="995"/>
      <c r="W127" s="995"/>
      <c r="X127" s="995"/>
      <c r="Y127" s="995"/>
      <c r="Z127" s="995"/>
      <c r="AA127" s="995"/>
      <c r="AB127" s="995"/>
      <c r="AC127" s="995"/>
      <c r="AD127" s="995"/>
      <c r="AE127" s="995"/>
      <c r="AF127" s="995"/>
      <c r="AG127" s="995"/>
      <c r="AH127" s="995"/>
      <c r="AI127" s="995"/>
      <c r="AJ127" s="995"/>
      <c r="AK127" s="995"/>
    </row>
    <row r="128" spans="1:37">
      <c r="A128" s="995"/>
      <c r="B128" s="995"/>
      <c r="C128" s="995"/>
      <c r="D128" s="995"/>
      <c r="E128" s="995"/>
      <c r="F128" s="995"/>
      <c r="G128" s="829"/>
      <c r="H128" s="829"/>
      <c r="I128" s="995"/>
      <c r="J128" s="995"/>
      <c r="K128" s="995"/>
      <c r="L128" s="995"/>
      <c r="M128" s="995"/>
      <c r="N128" s="995"/>
      <c r="O128" s="995"/>
      <c r="P128" s="995"/>
      <c r="Q128" s="995"/>
      <c r="R128" s="995"/>
      <c r="S128" s="995"/>
      <c r="T128" s="995"/>
      <c r="U128" s="995"/>
      <c r="V128" s="995"/>
      <c r="W128" s="995"/>
      <c r="X128" s="995"/>
      <c r="Y128" s="995"/>
      <c r="Z128" s="995"/>
      <c r="AA128" s="995"/>
      <c r="AB128" s="995"/>
      <c r="AC128" s="995"/>
      <c r="AD128" s="995"/>
      <c r="AE128" s="995"/>
      <c r="AF128" s="995"/>
      <c r="AG128" s="995"/>
      <c r="AH128" s="995"/>
      <c r="AI128" s="995"/>
      <c r="AJ128" s="995"/>
      <c r="AK128" s="995"/>
    </row>
    <row r="129" spans="1:37">
      <c r="A129" s="995"/>
      <c r="B129" s="995"/>
      <c r="C129" s="995"/>
      <c r="D129" s="995"/>
      <c r="E129" s="995"/>
      <c r="F129" s="995"/>
      <c r="G129" s="829"/>
      <c r="H129" s="829"/>
      <c r="I129" s="995"/>
      <c r="J129" s="995"/>
      <c r="K129" s="995"/>
      <c r="L129" s="995"/>
      <c r="M129" s="995"/>
      <c r="N129" s="995"/>
      <c r="O129" s="995"/>
      <c r="P129" s="995"/>
      <c r="Q129" s="995"/>
      <c r="R129" s="995"/>
      <c r="S129" s="995"/>
      <c r="T129" s="995"/>
      <c r="U129" s="995"/>
      <c r="V129" s="995"/>
      <c r="W129" s="995"/>
      <c r="X129" s="995"/>
      <c r="Y129" s="995"/>
      <c r="Z129" s="995"/>
      <c r="AA129" s="995"/>
      <c r="AB129" s="995"/>
      <c r="AC129" s="995"/>
      <c r="AD129" s="995"/>
      <c r="AE129" s="995"/>
      <c r="AF129" s="995"/>
      <c r="AG129" s="995"/>
      <c r="AH129" s="995"/>
      <c r="AI129" s="995"/>
      <c r="AJ129" s="995"/>
      <c r="AK129" s="995"/>
    </row>
    <row r="130" spans="1:37">
      <c r="A130" s="995"/>
      <c r="B130" s="995"/>
      <c r="C130" s="995"/>
      <c r="D130" s="995"/>
      <c r="E130" s="995"/>
      <c r="F130" s="995"/>
      <c r="G130" s="829"/>
      <c r="H130" s="829"/>
      <c r="I130" s="995"/>
      <c r="J130" s="995"/>
      <c r="K130" s="995"/>
      <c r="L130" s="995"/>
      <c r="M130" s="995"/>
      <c r="N130" s="995"/>
      <c r="O130" s="995"/>
      <c r="P130" s="995"/>
      <c r="Q130" s="995"/>
      <c r="R130" s="995"/>
      <c r="S130" s="995"/>
      <c r="T130" s="995"/>
      <c r="U130" s="995"/>
      <c r="V130" s="995"/>
      <c r="W130" s="995"/>
      <c r="X130" s="995"/>
      <c r="Y130" s="995"/>
      <c r="Z130" s="995"/>
      <c r="AA130" s="995"/>
      <c r="AB130" s="995"/>
      <c r="AC130" s="995"/>
      <c r="AD130" s="995"/>
      <c r="AE130" s="995"/>
      <c r="AF130" s="995"/>
      <c r="AG130" s="995"/>
      <c r="AH130" s="995"/>
      <c r="AI130" s="995"/>
      <c r="AJ130" s="995"/>
      <c r="AK130" s="995"/>
    </row>
    <row r="131" spans="1:37">
      <c r="G131" s="829"/>
      <c r="H131" s="829"/>
      <c r="I131" s="995"/>
      <c r="J131" s="995"/>
      <c r="K131" s="995"/>
      <c r="L131" s="995"/>
      <c r="M131" s="995"/>
      <c r="N131" s="995"/>
      <c r="O131" s="995"/>
      <c r="P131" s="995"/>
      <c r="Q131" s="995"/>
      <c r="R131" s="995"/>
      <c r="S131" s="995"/>
      <c r="T131" s="995"/>
      <c r="U131" s="995"/>
      <c r="V131" s="995"/>
      <c r="W131" s="995"/>
      <c r="X131" s="995"/>
      <c r="Y131" s="995"/>
      <c r="Z131" s="995"/>
      <c r="AA131" s="995"/>
      <c r="AB131" s="995"/>
      <c r="AC131" s="995"/>
      <c r="AD131" s="995"/>
      <c r="AE131" s="995"/>
      <c r="AF131" s="995"/>
      <c r="AG131" s="995"/>
      <c r="AH131" s="995"/>
      <c r="AI131" s="995"/>
      <c r="AJ131" s="995"/>
      <c r="AK131" s="995"/>
    </row>
  </sheetData>
  <sheetProtection algorithmName="SHA-512" hashValue="cK9tDGS2Y7kbtiEIlRzI+i9gwM3cHTqQQqDGHULalhTslPKX/j/32Rdr8z6iQLCb7MFvKk9luUW2oKlibUCNjw==" saltValue="RiXCD//gJx8IdhQvAZonSg==" spinCount="100000" sheet="1" objects="1" scenarios="1"/>
  <conditionalFormatting sqref="B4 C3">
    <cfRule type="cellIs" dxfId="11" priority="3" stopIfTrue="1" operator="equal">
      <formula>"This Table is currently showing 0 errors  "</formula>
    </cfRule>
  </conditionalFormatting>
  <conditionalFormatting sqref="I3:I5">
    <cfRule type="cellIs" dxfId="10"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formula1>0</formula1>
    </dataValidation>
  </dataValidations>
  <pageMargins left="0.75" right="0.75" top="1" bottom="1" header="0.5" footer="0.5"/>
  <pageSetup paperSize="9" scale="67"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BJ700"/>
  <sheetViews>
    <sheetView zoomScale="70" zoomScaleNormal="70" zoomScaleSheetLayoutView="55" workbookViewId="0">
      <selection activeCell="H18" sqref="H18"/>
    </sheetView>
  </sheetViews>
  <sheetFormatPr defaultRowHeight="15.5"/>
  <cols>
    <col min="1" max="1" width="1.4609375" customWidth="1"/>
    <col min="2" max="2" width="48.84375" customWidth="1"/>
    <col min="3" max="3" width="10.69140625" customWidth="1"/>
    <col min="4" max="4" width="16.84375" customWidth="1"/>
    <col min="5" max="6" width="14.23046875" customWidth="1"/>
    <col min="7" max="7" width="20.84375" customWidth="1"/>
    <col min="8" max="8" width="29.53515625" customWidth="1"/>
    <col min="9" max="9" width="22.69140625" customWidth="1"/>
    <col min="10" max="10" width="24.84375" customWidth="1"/>
    <col min="11" max="11" width="72.53515625" customWidth="1"/>
    <col min="16" max="16" width="50.23046875" bestFit="1" customWidth="1"/>
    <col min="17" max="17" width="102.53515625" customWidth="1"/>
  </cols>
  <sheetData>
    <row r="1" spans="1:62">
      <c r="A1" s="878"/>
      <c r="B1" s="1080" t="str">
        <f>+Summary!A1</f>
        <v>Organisation</v>
      </c>
      <c r="C1" s="957"/>
      <c r="D1" s="958"/>
      <c r="E1" s="958"/>
      <c r="F1" s="959"/>
      <c r="G1" s="879"/>
      <c r="H1" s="885"/>
      <c r="I1" s="1259" t="s">
        <v>471</v>
      </c>
      <c r="J1" s="1079" t="str">
        <f>+Summary!H1</f>
        <v>Apr 21</v>
      </c>
      <c r="K1" s="878"/>
      <c r="L1" s="878"/>
      <c r="M1" s="878"/>
      <c r="N1" s="878"/>
      <c r="O1" s="878"/>
      <c r="P1" s="76"/>
      <c r="Q1" s="76"/>
      <c r="R1" s="76"/>
      <c r="S1" s="959"/>
      <c r="T1" s="878"/>
      <c r="U1" s="878"/>
      <c r="V1" s="878"/>
      <c r="W1" s="878"/>
      <c r="X1" s="878"/>
      <c r="Y1" s="878"/>
      <c r="Z1" s="878"/>
      <c r="AA1" s="878"/>
      <c r="AB1" s="878"/>
      <c r="AC1" s="878"/>
      <c r="AD1" s="878"/>
      <c r="AE1" s="878"/>
      <c r="AF1" s="878"/>
      <c r="AG1" s="878"/>
      <c r="AH1" s="878"/>
      <c r="AI1" s="878"/>
      <c r="AJ1" s="878"/>
      <c r="AK1" s="878"/>
      <c r="AL1" s="878"/>
      <c r="AM1" s="878"/>
      <c r="AN1" s="878"/>
      <c r="AO1" s="878"/>
      <c r="AP1" s="878"/>
      <c r="AQ1" s="878"/>
      <c r="AR1" s="672"/>
      <c r="AS1" s="672"/>
      <c r="AT1" s="672"/>
      <c r="AU1" s="672"/>
      <c r="AV1" s="672"/>
      <c r="AW1" s="672"/>
      <c r="AX1" s="672"/>
      <c r="AY1" s="672"/>
      <c r="AZ1" s="672"/>
      <c r="BA1" s="672"/>
      <c r="BB1" s="672"/>
      <c r="BC1" s="1142" t="s">
        <v>407</v>
      </c>
      <c r="BD1" s="1143" t="s">
        <v>444</v>
      </c>
      <c r="BE1" s="2766" t="str">
        <f>Summary!V1</f>
        <v>Apr 21</v>
      </c>
      <c r="BF1" s="675">
        <f>+BH1-77</f>
        <v>44239</v>
      </c>
      <c r="BG1" s="675">
        <f>+BH1-119</f>
        <v>44197</v>
      </c>
      <c r="BH1" s="676">
        <v>44316</v>
      </c>
      <c r="BI1" s="674"/>
      <c r="BJ1" s="674"/>
    </row>
    <row r="2" spans="1:62">
      <c r="A2" s="878"/>
      <c r="B2" s="878"/>
      <c r="C2" s="960"/>
      <c r="D2" s="961"/>
      <c r="E2" s="961"/>
      <c r="F2" s="959"/>
      <c r="G2" s="879"/>
      <c r="H2" s="906" t="str">
        <f>"11 weeks before end of "&amp;J1&amp;" ="</f>
        <v>11 weeks before end of Apr 21 =</v>
      </c>
      <c r="I2" s="907">
        <f>VLOOKUP(J1,$BE$1:$BH$12,2,0)</f>
        <v>44239</v>
      </c>
      <c r="J2" s="878"/>
      <c r="K2" s="878"/>
      <c r="L2" s="878"/>
      <c r="M2" s="878"/>
      <c r="N2" s="878"/>
      <c r="O2" s="878"/>
      <c r="P2" s="76"/>
      <c r="Q2" s="76"/>
      <c r="R2" s="76"/>
      <c r="S2" s="959"/>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672"/>
      <c r="AS2" s="672"/>
      <c r="AT2" s="672"/>
      <c r="AU2" s="672"/>
      <c r="AV2" s="672"/>
      <c r="AW2" s="672"/>
      <c r="AX2" s="672"/>
      <c r="AY2" s="672"/>
      <c r="AZ2" s="672"/>
      <c r="BA2" s="672"/>
      <c r="BB2" s="672"/>
      <c r="BC2" s="1142" t="s">
        <v>746</v>
      </c>
      <c r="BD2" s="1143" t="s">
        <v>750</v>
      </c>
      <c r="BE2" s="2766" t="str">
        <f>Summary!V2</f>
        <v>May 21</v>
      </c>
      <c r="BF2" s="675">
        <f t="shared" ref="BF2:BF12" si="0">+BH2-77</f>
        <v>44270</v>
      </c>
      <c r="BG2" s="675">
        <f t="shared" ref="BG2:BG12" si="1">+BH2-119</f>
        <v>44228</v>
      </c>
      <c r="BH2" s="676">
        <v>44347</v>
      </c>
      <c r="BI2" s="674"/>
      <c r="BJ2" s="674"/>
    </row>
    <row r="3" spans="1:62" ht="18" customHeight="1">
      <c r="A3" s="878"/>
      <c r="B3" s="881" t="s">
        <v>941</v>
      </c>
      <c r="C3" s="962"/>
      <c r="D3" s="961"/>
      <c r="E3" s="961"/>
      <c r="F3" s="959"/>
      <c r="G3" s="879"/>
      <c r="H3" s="908" t="str">
        <f>"17 weeks before end of "&amp;J1&amp;" ="</f>
        <v>17 weeks before end of Apr 21 =</v>
      </c>
      <c r="I3" s="909">
        <f>VLOOKUP(J1,$BE$1:$BH$12,3,0)</f>
        <v>44197</v>
      </c>
      <c r="J3" s="878"/>
      <c r="K3" s="888"/>
      <c r="L3" s="878"/>
      <c r="M3" s="878"/>
      <c r="N3" s="878"/>
      <c r="O3" s="878"/>
      <c r="P3" s="76"/>
      <c r="Q3" s="76"/>
      <c r="R3" s="76"/>
      <c r="S3" s="959"/>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672"/>
      <c r="AS3" s="672"/>
      <c r="AT3" s="672"/>
      <c r="AU3" s="672"/>
      <c r="AV3" s="672"/>
      <c r="AW3" s="672"/>
      <c r="AX3" s="672"/>
      <c r="AY3" s="672"/>
      <c r="AZ3" s="672"/>
      <c r="BA3" s="672"/>
      <c r="BB3" s="672"/>
      <c r="BC3" s="1142" t="s">
        <v>408</v>
      </c>
      <c r="BD3" s="1143" t="s">
        <v>445</v>
      </c>
      <c r="BE3" s="2766" t="str">
        <f>Summary!V3</f>
        <v>Jun 21</v>
      </c>
      <c r="BF3" s="675">
        <f t="shared" si="0"/>
        <v>44300</v>
      </c>
      <c r="BG3" s="675">
        <f t="shared" si="1"/>
        <v>44258</v>
      </c>
      <c r="BH3" s="676">
        <v>44377</v>
      </c>
      <c r="BI3" s="674"/>
      <c r="BJ3" s="674"/>
    </row>
    <row r="4" spans="1:62" ht="16" thickBot="1">
      <c r="A4" s="878"/>
      <c r="B4" s="882"/>
      <c r="C4" s="880"/>
      <c r="D4" s="879"/>
      <c r="E4" s="879"/>
      <c r="F4" s="878"/>
      <c r="G4" s="879"/>
      <c r="H4" s="886"/>
      <c r="I4" s="887"/>
      <c r="J4" s="878"/>
      <c r="K4" s="878"/>
      <c r="L4" s="878"/>
      <c r="M4" s="878"/>
      <c r="N4" s="878"/>
      <c r="O4" s="878"/>
      <c r="P4" s="76"/>
      <c r="Q4" s="76"/>
      <c r="R4" s="76"/>
      <c r="S4" s="959"/>
      <c r="T4" s="878"/>
      <c r="U4" s="878"/>
      <c r="V4" s="878"/>
      <c r="W4" s="878"/>
      <c r="X4" s="878"/>
      <c r="Y4" s="878"/>
      <c r="Z4" s="878"/>
      <c r="AA4" s="878"/>
      <c r="AB4" s="878"/>
      <c r="AC4" s="878"/>
      <c r="AD4" s="878"/>
      <c r="AE4" s="878"/>
      <c r="AF4" s="878"/>
      <c r="AG4" s="878"/>
      <c r="AH4" s="878"/>
      <c r="AI4" s="878"/>
      <c r="AJ4" s="878"/>
      <c r="AK4" s="878"/>
      <c r="AL4" s="878"/>
      <c r="AM4" s="878"/>
      <c r="AN4" s="878"/>
      <c r="AO4" s="878"/>
      <c r="AP4" s="878"/>
      <c r="AQ4" s="878"/>
      <c r="AR4" s="672"/>
      <c r="AS4" s="672"/>
      <c r="AT4" s="672"/>
      <c r="AU4" s="672"/>
      <c r="AV4" s="672"/>
      <c r="AW4" s="672"/>
      <c r="AX4" s="672"/>
      <c r="AY4" s="672"/>
      <c r="AZ4" s="672"/>
      <c r="BA4" s="672"/>
      <c r="BB4" s="672"/>
      <c r="BC4" s="1142" t="s">
        <v>409</v>
      </c>
      <c r="BD4" s="674" t="s">
        <v>377</v>
      </c>
      <c r="BE4" s="2766" t="str">
        <f>Summary!V4</f>
        <v>Jul 21</v>
      </c>
      <c r="BF4" s="675">
        <f t="shared" si="0"/>
        <v>44331</v>
      </c>
      <c r="BG4" s="675">
        <f t="shared" si="1"/>
        <v>44289</v>
      </c>
      <c r="BH4" s="676">
        <v>44408</v>
      </c>
      <c r="BI4" s="674"/>
      <c r="BJ4" s="674"/>
    </row>
    <row r="5" spans="1:62" ht="15.75" customHeight="1" thickBot="1">
      <c r="A5" s="881"/>
      <c r="B5" s="677" t="s">
        <v>378</v>
      </c>
      <c r="C5" s="678" t="s">
        <v>387</v>
      </c>
      <c r="D5" s="679" t="s">
        <v>386</v>
      </c>
      <c r="E5" s="680" t="s">
        <v>390</v>
      </c>
      <c r="F5" s="681" t="s">
        <v>391</v>
      </c>
      <c r="G5" s="679" t="s">
        <v>385</v>
      </c>
      <c r="H5" s="682" t="s">
        <v>527</v>
      </c>
      <c r="I5" s="683" t="s">
        <v>528</v>
      </c>
      <c r="J5" s="678" t="s">
        <v>379</v>
      </c>
      <c r="K5" s="678" t="s">
        <v>306</v>
      </c>
      <c r="L5" s="881"/>
      <c r="M5" s="881"/>
      <c r="N5" s="881"/>
      <c r="O5" s="881"/>
      <c r="P5" s="76"/>
      <c r="Q5" s="76"/>
      <c r="R5" s="76"/>
      <c r="S5" s="963"/>
      <c r="T5" s="881"/>
      <c r="U5" s="881"/>
      <c r="V5" s="881"/>
      <c r="W5" s="881"/>
      <c r="X5" s="881"/>
      <c r="Y5" s="881"/>
      <c r="Z5" s="881"/>
      <c r="AA5" s="881"/>
      <c r="AB5" s="881"/>
      <c r="AC5" s="881"/>
      <c r="AD5" s="881"/>
      <c r="AE5" s="881"/>
      <c r="AF5" s="881"/>
      <c r="AG5" s="881"/>
      <c r="AH5" s="881"/>
      <c r="AI5" s="881"/>
      <c r="AJ5" s="881"/>
      <c r="AK5" s="881"/>
      <c r="AL5" s="881"/>
      <c r="AM5" s="881"/>
      <c r="AN5" s="881"/>
      <c r="AO5" s="881"/>
      <c r="AP5" s="881"/>
      <c r="AQ5" s="881"/>
      <c r="AR5" s="684"/>
      <c r="AS5" s="684"/>
      <c r="AT5" s="684"/>
      <c r="AU5" s="684"/>
      <c r="AV5" s="684"/>
      <c r="AW5" s="684"/>
      <c r="AX5" s="684"/>
      <c r="AY5" s="684"/>
      <c r="AZ5" s="684"/>
      <c r="BA5" s="684"/>
      <c r="BB5" s="684"/>
      <c r="BC5" s="1142" t="s">
        <v>747</v>
      </c>
      <c r="BD5" s="1143" t="s">
        <v>751</v>
      </c>
      <c r="BE5" s="2766" t="str">
        <f>Summary!V5</f>
        <v>Aug 21</v>
      </c>
      <c r="BF5" s="675">
        <f t="shared" si="0"/>
        <v>44362</v>
      </c>
      <c r="BG5" s="675">
        <f t="shared" si="1"/>
        <v>44320</v>
      </c>
      <c r="BH5" s="676">
        <v>44439</v>
      </c>
      <c r="BI5" s="685"/>
      <c r="BJ5" s="685"/>
    </row>
    <row r="6" spans="1:62">
      <c r="A6" s="883"/>
      <c r="B6" s="686" t="s">
        <v>392</v>
      </c>
      <c r="C6" s="687"/>
      <c r="D6" s="688"/>
      <c r="E6" s="689"/>
      <c r="F6" s="690"/>
      <c r="G6" s="896" t="str">
        <f>IF(D6="","",IF(D6&gt;$I$2,"No, less than 11 weeks","Yes, valid entry for period"))</f>
        <v/>
      </c>
      <c r="H6" s="897" t="str">
        <f>IF(F6="","",IF(D6&lt;$I$3,"",F6))</f>
        <v/>
      </c>
      <c r="I6" s="897" t="str">
        <f>IF(F6="","",IF(D6&gt;=$I$3,"",F6))</f>
        <v/>
      </c>
      <c r="J6" s="898" t="str">
        <f>IF(D6="","",SUM(D6+119))</f>
        <v/>
      </c>
      <c r="K6" s="701"/>
      <c r="L6" s="883"/>
      <c r="M6" s="883"/>
      <c r="N6" s="883"/>
      <c r="O6" s="883"/>
      <c r="P6" s="76"/>
      <c r="Q6" s="76"/>
      <c r="R6" s="76"/>
      <c r="S6" s="964"/>
      <c r="T6" s="883"/>
      <c r="U6" s="883"/>
      <c r="V6" s="883"/>
      <c r="W6" s="883"/>
      <c r="X6" s="883"/>
      <c r="Y6" s="883"/>
      <c r="Z6" s="883"/>
      <c r="AA6" s="883"/>
      <c r="AB6" s="883"/>
      <c r="AC6" s="883"/>
      <c r="AD6" s="883"/>
      <c r="AE6" s="883"/>
      <c r="AF6" s="883"/>
      <c r="AG6" s="883"/>
      <c r="AH6" s="883"/>
      <c r="AI6" s="883"/>
      <c r="AJ6" s="883"/>
      <c r="AK6" s="883"/>
      <c r="AL6" s="883"/>
      <c r="AM6" s="883"/>
      <c r="AN6" s="883"/>
      <c r="AO6" s="883"/>
      <c r="AP6" s="883"/>
      <c r="AQ6" s="883"/>
      <c r="AR6" s="691"/>
      <c r="AS6" s="691"/>
      <c r="AT6" s="691"/>
      <c r="AU6" s="691"/>
      <c r="AV6" s="691"/>
      <c r="AW6" s="691"/>
      <c r="AX6" s="691"/>
      <c r="AY6" s="691"/>
      <c r="AZ6" s="691"/>
      <c r="BA6" s="691"/>
      <c r="BB6" s="691"/>
      <c r="BC6" s="1142" t="s">
        <v>414</v>
      </c>
      <c r="BD6" s="1143" t="s">
        <v>446</v>
      </c>
      <c r="BE6" s="2766" t="str">
        <f>Summary!V6</f>
        <v>Sep 21</v>
      </c>
      <c r="BF6" s="675">
        <f t="shared" si="0"/>
        <v>44392</v>
      </c>
      <c r="BG6" s="675">
        <f t="shared" si="1"/>
        <v>44350</v>
      </c>
      <c r="BH6" s="676">
        <v>44469</v>
      </c>
      <c r="BI6" s="692"/>
      <c r="BJ6" s="692"/>
    </row>
    <row r="7" spans="1:62">
      <c r="A7" s="884"/>
      <c r="B7" s="686"/>
      <c r="C7" s="687"/>
      <c r="D7" s="688"/>
      <c r="E7" s="689"/>
      <c r="F7" s="690"/>
      <c r="G7" s="896" t="str">
        <f t="shared" ref="G7:G70" si="2">IF(D7="","",IF(D7&gt;$I$2,"No, less than 11 weeks","Yes, valid entry for period"))</f>
        <v/>
      </c>
      <c r="H7" s="899" t="str">
        <f t="shared" ref="H7:H70" si="3">IF(F7="","",IF(D7&lt;$I$3,"",F7))</f>
        <v/>
      </c>
      <c r="I7" s="899" t="str">
        <f t="shared" ref="I7:I70" si="4">IF(F7="","",IF(D7&gt;=$I$3,"",F7))</f>
        <v/>
      </c>
      <c r="J7" s="900" t="str">
        <f t="shared" ref="J7:J70" si="5">IF(D7="","",SUM(D7+119))</f>
        <v/>
      </c>
      <c r="K7" s="702"/>
      <c r="L7" s="884"/>
      <c r="M7" s="884"/>
      <c r="N7" s="884"/>
      <c r="O7" s="884"/>
      <c r="P7" s="76"/>
      <c r="Q7" s="76"/>
      <c r="R7" s="76"/>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693"/>
      <c r="AS7" s="693"/>
      <c r="AT7" s="693"/>
      <c r="AU7" s="693"/>
      <c r="AV7" s="693"/>
      <c r="AW7" s="693"/>
      <c r="AX7" s="693"/>
      <c r="AY7" s="693"/>
      <c r="AZ7" s="693"/>
      <c r="BA7" s="693"/>
      <c r="BB7" s="693"/>
      <c r="BC7" s="1142" t="s">
        <v>50</v>
      </c>
      <c r="BD7" s="1143" t="s">
        <v>50</v>
      </c>
      <c r="BE7" s="2766" t="str">
        <f>Summary!V7</f>
        <v>Oct 21</v>
      </c>
      <c r="BF7" s="675">
        <f t="shared" si="0"/>
        <v>44423</v>
      </c>
      <c r="BG7" s="675">
        <f t="shared" si="1"/>
        <v>44381</v>
      </c>
      <c r="BH7" s="676">
        <v>44500</v>
      </c>
      <c r="BI7" s="694"/>
      <c r="BJ7" s="694"/>
    </row>
    <row r="8" spans="1:62">
      <c r="A8" s="884"/>
      <c r="B8" s="686"/>
      <c r="C8" s="687"/>
      <c r="D8" s="688"/>
      <c r="E8" s="689"/>
      <c r="F8" s="690"/>
      <c r="G8" s="896" t="str">
        <f t="shared" si="2"/>
        <v/>
      </c>
      <c r="H8" s="899" t="str">
        <f t="shared" si="3"/>
        <v/>
      </c>
      <c r="I8" s="899" t="str">
        <f t="shared" si="4"/>
        <v/>
      </c>
      <c r="J8" s="900" t="str">
        <f t="shared" si="5"/>
        <v/>
      </c>
      <c r="K8" s="702"/>
      <c r="L8" s="884"/>
      <c r="M8" s="884"/>
      <c r="N8" s="884"/>
      <c r="O8" s="884"/>
      <c r="P8" s="884"/>
      <c r="Q8" s="884"/>
      <c r="R8" s="884"/>
      <c r="S8" s="884"/>
      <c r="T8" s="884"/>
      <c r="U8" s="884"/>
      <c r="V8" s="884"/>
      <c r="W8" s="884"/>
      <c r="X8" s="884"/>
      <c r="Y8" s="884"/>
      <c r="Z8" s="884"/>
      <c r="AA8" s="884"/>
      <c r="AB8" s="884"/>
      <c r="AC8" s="884"/>
      <c r="AD8" s="884"/>
      <c r="AE8" s="884"/>
      <c r="AF8" s="884"/>
      <c r="AG8" s="884"/>
      <c r="AH8" s="884"/>
      <c r="AI8" s="884"/>
      <c r="AJ8" s="884"/>
      <c r="AK8" s="884"/>
      <c r="AL8" s="884"/>
      <c r="AM8" s="884"/>
      <c r="AN8" s="884"/>
      <c r="AO8" s="884"/>
      <c r="AP8" s="884"/>
      <c r="AQ8" s="884"/>
      <c r="AR8" s="693"/>
      <c r="AS8" s="693"/>
      <c r="AT8" s="693"/>
      <c r="AU8" s="693"/>
      <c r="AV8" s="693"/>
      <c r="AW8" s="693"/>
      <c r="AX8" s="693"/>
      <c r="AY8" s="693"/>
      <c r="AZ8" s="693"/>
      <c r="BA8" s="693"/>
      <c r="BB8" s="693"/>
      <c r="BC8" s="674" t="s">
        <v>380</v>
      </c>
      <c r="BD8" s="674" t="s">
        <v>381</v>
      </c>
      <c r="BE8" s="2766" t="str">
        <f>Summary!V8</f>
        <v>Nov 21</v>
      </c>
      <c r="BF8" s="675">
        <f t="shared" si="0"/>
        <v>44453</v>
      </c>
      <c r="BG8" s="675">
        <f t="shared" si="1"/>
        <v>44411</v>
      </c>
      <c r="BH8" s="676">
        <v>44530</v>
      </c>
      <c r="BI8" s="694"/>
      <c r="BJ8" s="694"/>
    </row>
    <row r="9" spans="1:62">
      <c r="A9" s="884"/>
      <c r="B9" s="686"/>
      <c r="C9" s="687"/>
      <c r="D9" s="688"/>
      <c r="E9" s="689"/>
      <c r="F9" s="690"/>
      <c r="G9" s="896" t="str">
        <f t="shared" si="2"/>
        <v/>
      </c>
      <c r="H9" s="899" t="str">
        <f t="shared" si="3"/>
        <v/>
      </c>
      <c r="I9" s="899" t="str">
        <f t="shared" si="4"/>
        <v/>
      </c>
      <c r="J9" s="900" t="str">
        <f t="shared" si="5"/>
        <v/>
      </c>
      <c r="K9" s="702"/>
      <c r="L9" s="884"/>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693"/>
      <c r="AS9" s="693"/>
      <c r="AT9" s="693"/>
      <c r="AU9" s="693"/>
      <c r="AV9" s="693"/>
      <c r="AW9" s="693"/>
      <c r="AX9" s="693"/>
      <c r="AY9" s="693"/>
      <c r="AZ9" s="693"/>
      <c r="BA9" s="693"/>
      <c r="BB9" s="693"/>
      <c r="BC9" s="674" t="s">
        <v>382</v>
      </c>
      <c r="BD9" s="674" t="s">
        <v>383</v>
      </c>
      <c r="BE9" s="2766" t="str">
        <f>Summary!V9</f>
        <v>Dec 21</v>
      </c>
      <c r="BF9" s="675">
        <f t="shared" si="0"/>
        <v>44484</v>
      </c>
      <c r="BG9" s="675">
        <f t="shared" si="1"/>
        <v>44442</v>
      </c>
      <c r="BH9" s="676">
        <v>44561</v>
      </c>
      <c r="BI9" s="694"/>
      <c r="BJ9" s="694"/>
    </row>
    <row r="10" spans="1:62">
      <c r="A10" s="884"/>
      <c r="B10" s="686"/>
      <c r="C10" s="687"/>
      <c r="D10" s="688"/>
      <c r="E10" s="689"/>
      <c r="F10" s="690"/>
      <c r="G10" s="896" t="str">
        <f t="shared" si="2"/>
        <v/>
      </c>
      <c r="H10" s="899" t="str">
        <f t="shared" si="3"/>
        <v/>
      </c>
      <c r="I10" s="899" t="str">
        <f t="shared" si="4"/>
        <v/>
      </c>
      <c r="J10" s="900" t="str">
        <f t="shared" si="5"/>
        <v/>
      </c>
      <c r="K10" s="702"/>
      <c r="L10" s="884"/>
      <c r="M10" s="884"/>
      <c r="N10" s="884"/>
      <c r="O10" s="884"/>
      <c r="P10" s="884"/>
      <c r="Q10" s="884"/>
      <c r="R10" s="884"/>
      <c r="S10" s="884"/>
      <c r="T10" s="884"/>
      <c r="U10" s="884"/>
      <c r="V10" s="884"/>
      <c r="W10" s="884"/>
      <c r="X10" s="884"/>
      <c r="Y10" s="884"/>
      <c r="Z10" s="884"/>
      <c r="AA10" s="884"/>
      <c r="AB10" s="884"/>
      <c r="AC10" s="884"/>
      <c r="AD10" s="884"/>
      <c r="AE10" s="884"/>
      <c r="AF10" s="884"/>
      <c r="AG10" s="884"/>
      <c r="AH10" s="884"/>
      <c r="AI10" s="884"/>
      <c r="AJ10" s="884"/>
      <c r="AK10" s="884"/>
      <c r="AL10" s="884"/>
      <c r="AM10" s="884"/>
      <c r="AN10" s="884"/>
      <c r="AO10" s="884"/>
      <c r="AP10" s="884"/>
      <c r="AQ10" s="884"/>
      <c r="AR10" s="693"/>
      <c r="AS10" s="693"/>
      <c r="AT10" s="693"/>
      <c r="AU10" s="693"/>
      <c r="AV10" s="693"/>
      <c r="AW10" s="693"/>
      <c r="AX10" s="693"/>
      <c r="AY10" s="693"/>
      <c r="AZ10" s="693"/>
      <c r="BA10" s="693"/>
      <c r="BB10" s="693"/>
      <c r="BC10" s="674" t="s">
        <v>388</v>
      </c>
      <c r="BD10" s="674" t="s">
        <v>384</v>
      </c>
      <c r="BE10" s="2766" t="str">
        <f>Summary!V10</f>
        <v>Jan 22</v>
      </c>
      <c r="BF10" s="675">
        <f t="shared" si="0"/>
        <v>44515</v>
      </c>
      <c r="BG10" s="675">
        <f t="shared" si="1"/>
        <v>44473</v>
      </c>
      <c r="BH10" s="676">
        <v>44592</v>
      </c>
      <c r="BI10" s="694"/>
      <c r="BJ10" s="694"/>
    </row>
    <row r="11" spans="1:62">
      <c r="A11" s="884"/>
      <c r="B11" s="686"/>
      <c r="C11" s="687"/>
      <c r="D11" s="688"/>
      <c r="E11" s="689"/>
      <c r="F11" s="690"/>
      <c r="G11" s="896" t="str">
        <f t="shared" si="2"/>
        <v/>
      </c>
      <c r="H11" s="899" t="str">
        <f t="shared" si="3"/>
        <v/>
      </c>
      <c r="I11" s="899" t="str">
        <f t="shared" si="4"/>
        <v/>
      </c>
      <c r="J11" s="900" t="str">
        <f t="shared" si="5"/>
        <v/>
      </c>
      <c r="K11" s="702"/>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84"/>
      <c r="AQ11" s="884"/>
      <c r="AR11" s="693"/>
      <c r="AS11" s="693"/>
      <c r="AT11" s="693"/>
      <c r="AU11" s="693"/>
      <c r="AV11" s="693"/>
      <c r="AW11" s="693"/>
      <c r="AX11" s="693"/>
      <c r="AY11" s="693"/>
      <c r="AZ11" s="693"/>
      <c r="BA11" s="693"/>
      <c r="BB11" s="693"/>
      <c r="BC11" s="1143" t="s">
        <v>442</v>
      </c>
      <c r="BD11" s="1143" t="s">
        <v>442</v>
      </c>
      <c r="BE11" s="2766" t="str">
        <f>Summary!V11</f>
        <v>Feb 22</v>
      </c>
      <c r="BF11" s="675">
        <f t="shared" si="0"/>
        <v>44543</v>
      </c>
      <c r="BG11" s="675">
        <f t="shared" si="1"/>
        <v>44501</v>
      </c>
      <c r="BH11" s="676">
        <v>44620</v>
      </c>
      <c r="BI11" s="694"/>
      <c r="BJ11" s="694"/>
    </row>
    <row r="12" spans="1:62">
      <c r="A12" s="884"/>
      <c r="B12" s="686"/>
      <c r="C12" s="687"/>
      <c r="D12" s="688"/>
      <c r="E12" s="689"/>
      <c r="F12" s="690"/>
      <c r="G12" s="896" t="str">
        <f t="shared" si="2"/>
        <v/>
      </c>
      <c r="H12" s="899" t="str">
        <f t="shared" si="3"/>
        <v/>
      </c>
      <c r="I12" s="899" t="str">
        <f t="shared" si="4"/>
        <v/>
      </c>
      <c r="J12" s="900" t="str">
        <f t="shared" si="5"/>
        <v/>
      </c>
      <c r="K12" s="702"/>
      <c r="L12" s="884"/>
      <c r="M12" s="884"/>
      <c r="N12" s="884"/>
      <c r="O12" s="884"/>
      <c r="P12" s="884"/>
      <c r="Q12" s="884"/>
      <c r="R12" s="884"/>
      <c r="S12" s="884"/>
      <c r="T12" s="884"/>
      <c r="U12" s="884"/>
      <c r="V12" s="884"/>
      <c r="W12" s="884"/>
      <c r="X12" s="884"/>
      <c r="Y12" s="884"/>
      <c r="Z12" s="884"/>
      <c r="AA12" s="884"/>
      <c r="AB12" s="884"/>
      <c r="AC12" s="884"/>
      <c r="AD12" s="884"/>
      <c r="AE12" s="884"/>
      <c r="AF12" s="884"/>
      <c r="AG12" s="884"/>
      <c r="AH12" s="884"/>
      <c r="AI12" s="884"/>
      <c r="AJ12" s="884"/>
      <c r="AK12" s="884"/>
      <c r="AL12" s="884"/>
      <c r="AM12" s="884"/>
      <c r="AN12" s="884"/>
      <c r="AO12" s="884"/>
      <c r="AP12" s="884"/>
      <c r="AQ12" s="884"/>
      <c r="AR12" s="693"/>
      <c r="AS12" s="693"/>
      <c r="AT12" s="693"/>
      <c r="AU12" s="693"/>
      <c r="AV12" s="693"/>
      <c r="AW12" s="693"/>
      <c r="AX12" s="693"/>
      <c r="AY12" s="693"/>
      <c r="AZ12" s="693"/>
      <c r="BA12" s="693"/>
      <c r="BB12" s="693"/>
      <c r="BC12" s="1142" t="s">
        <v>175</v>
      </c>
      <c r="BD12" s="1143" t="s">
        <v>175</v>
      </c>
      <c r="BE12" s="2766" t="str">
        <f>Summary!V12</f>
        <v>Mar 22</v>
      </c>
      <c r="BF12" s="675">
        <f t="shared" si="0"/>
        <v>44574</v>
      </c>
      <c r="BG12" s="675">
        <f t="shared" si="1"/>
        <v>44532</v>
      </c>
      <c r="BH12" s="676">
        <v>44651</v>
      </c>
      <c r="BI12" s="694"/>
      <c r="BJ12" s="694"/>
    </row>
    <row r="13" spans="1:62">
      <c r="A13" s="884"/>
      <c r="B13" s="686"/>
      <c r="C13" s="687"/>
      <c r="D13" s="688"/>
      <c r="E13" s="689"/>
      <c r="F13" s="690"/>
      <c r="G13" s="896" t="str">
        <f t="shared" si="2"/>
        <v/>
      </c>
      <c r="H13" s="899" t="str">
        <f t="shared" si="3"/>
        <v/>
      </c>
      <c r="I13" s="899" t="str">
        <f t="shared" si="4"/>
        <v/>
      </c>
      <c r="J13" s="900" t="str">
        <f t="shared" si="5"/>
        <v/>
      </c>
      <c r="K13" s="702"/>
      <c r="L13" s="884"/>
      <c r="M13" s="884"/>
      <c r="N13" s="884"/>
      <c r="O13" s="884"/>
      <c r="P13" s="884"/>
      <c r="Q13" s="884"/>
      <c r="R13" s="884"/>
      <c r="S13" s="884"/>
      <c r="T13" s="884"/>
      <c r="U13" s="884"/>
      <c r="V13" s="884"/>
      <c r="W13" s="884"/>
      <c r="X13" s="884"/>
      <c r="Y13" s="884"/>
      <c r="Z13" s="884"/>
      <c r="AA13" s="884"/>
      <c r="AB13" s="884"/>
      <c r="AC13" s="884"/>
      <c r="AD13" s="884"/>
      <c r="AE13" s="884"/>
      <c r="AF13" s="884"/>
      <c r="AG13" s="884"/>
      <c r="AH13" s="884"/>
      <c r="AI13" s="884"/>
      <c r="AJ13" s="884"/>
      <c r="AK13" s="884"/>
      <c r="AL13" s="884"/>
      <c r="AM13" s="884"/>
      <c r="AN13" s="884"/>
      <c r="AO13" s="884"/>
      <c r="AP13" s="884"/>
      <c r="AQ13" s="884"/>
      <c r="AR13" s="693"/>
      <c r="AS13" s="693"/>
      <c r="AT13" s="693"/>
      <c r="AU13" s="693"/>
      <c r="AV13" s="693"/>
      <c r="AW13" s="693"/>
      <c r="AX13" s="693"/>
      <c r="AY13" s="693"/>
      <c r="AZ13" s="693"/>
      <c r="BA13" s="693"/>
      <c r="BB13" s="693"/>
      <c r="BC13" s="1142" t="s">
        <v>1057</v>
      </c>
      <c r="BD13" s="1143" t="s">
        <v>1058</v>
      </c>
      <c r="BE13" s="694" t="s">
        <v>393</v>
      </c>
      <c r="BF13" s="694"/>
      <c r="BG13" s="694"/>
      <c r="BH13" s="694"/>
      <c r="BI13" s="694"/>
      <c r="BJ13" s="694"/>
    </row>
    <row r="14" spans="1:62">
      <c r="A14" s="884"/>
      <c r="B14" s="686"/>
      <c r="C14" s="687"/>
      <c r="D14" s="688"/>
      <c r="E14" s="689"/>
      <c r="F14" s="690"/>
      <c r="G14" s="896" t="str">
        <f t="shared" si="2"/>
        <v/>
      </c>
      <c r="H14" s="899" t="str">
        <f t="shared" si="3"/>
        <v/>
      </c>
      <c r="I14" s="899" t="str">
        <f t="shared" si="4"/>
        <v/>
      </c>
      <c r="J14" s="900" t="str">
        <f t="shared" si="5"/>
        <v/>
      </c>
      <c r="K14" s="702"/>
      <c r="L14" s="884"/>
      <c r="M14" s="884"/>
      <c r="N14" s="884"/>
      <c r="O14" s="884"/>
      <c r="P14" s="884"/>
      <c r="Q14" s="884"/>
      <c r="R14" s="884"/>
      <c r="S14" s="884"/>
      <c r="T14" s="884"/>
      <c r="U14" s="884"/>
      <c r="V14" s="884"/>
      <c r="W14" s="884"/>
      <c r="X14" s="884"/>
      <c r="Y14" s="884"/>
      <c r="Z14" s="884"/>
      <c r="AA14" s="884"/>
      <c r="AB14" s="884"/>
      <c r="AC14" s="884"/>
      <c r="AD14" s="884"/>
      <c r="AE14" s="884"/>
      <c r="AF14" s="884"/>
      <c r="AG14" s="884"/>
      <c r="AH14" s="884"/>
      <c r="AI14" s="884"/>
      <c r="AJ14" s="884"/>
      <c r="AK14" s="884"/>
      <c r="AL14" s="884"/>
      <c r="AM14" s="884"/>
      <c r="AN14" s="884"/>
      <c r="AO14" s="884"/>
      <c r="AP14" s="884"/>
      <c r="AQ14" s="884"/>
      <c r="AR14" s="693"/>
      <c r="AS14" s="693"/>
      <c r="AT14" s="693"/>
      <c r="AU14" s="693"/>
      <c r="AV14" s="693"/>
      <c r="AW14" s="693"/>
      <c r="AX14" s="693"/>
      <c r="AY14" s="693"/>
      <c r="AZ14" s="693"/>
      <c r="BA14" s="693"/>
      <c r="BB14" s="693"/>
      <c r="BC14" s="1142" t="s">
        <v>443</v>
      </c>
      <c r="BD14" s="1143" t="s">
        <v>443</v>
      </c>
      <c r="BE14" s="694"/>
      <c r="BF14" s="694"/>
      <c r="BG14" s="694"/>
      <c r="BH14" s="694"/>
      <c r="BI14" s="694"/>
      <c r="BJ14" s="694"/>
    </row>
    <row r="15" spans="1:62">
      <c r="A15" s="884"/>
      <c r="B15" s="686"/>
      <c r="C15" s="687"/>
      <c r="D15" s="688"/>
      <c r="E15" s="689"/>
      <c r="F15" s="690"/>
      <c r="G15" s="896" t="str">
        <f t="shared" si="2"/>
        <v/>
      </c>
      <c r="H15" s="899" t="str">
        <f t="shared" si="3"/>
        <v/>
      </c>
      <c r="I15" s="899" t="str">
        <f t="shared" si="4"/>
        <v/>
      </c>
      <c r="J15" s="900" t="str">
        <f t="shared" si="5"/>
        <v/>
      </c>
      <c r="K15" s="702"/>
      <c r="L15" s="884"/>
      <c r="M15" s="884"/>
      <c r="N15" s="884"/>
      <c r="O15" s="884"/>
      <c r="P15" s="884"/>
      <c r="Q15" s="884"/>
      <c r="R15" s="884"/>
      <c r="S15" s="884"/>
      <c r="T15" s="884"/>
      <c r="U15" s="884"/>
      <c r="V15" s="884"/>
      <c r="W15" s="884"/>
      <c r="X15" s="884"/>
      <c r="Y15" s="884"/>
      <c r="Z15" s="884"/>
      <c r="AA15" s="884"/>
      <c r="AB15" s="884"/>
      <c r="AC15" s="884"/>
      <c r="AD15" s="884"/>
      <c r="AE15" s="884"/>
      <c r="AF15" s="884"/>
      <c r="AG15" s="884"/>
      <c r="AH15" s="884"/>
      <c r="AI15" s="884"/>
      <c r="AJ15" s="884"/>
      <c r="AK15" s="884"/>
      <c r="AL15" s="884"/>
      <c r="AM15" s="884"/>
      <c r="AN15" s="884"/>
      <c r="AO15" s="884"/>
      <c r="AP15" s="884"/>
      <c r="AQ15" s="884"/>
      <c r="AR15" s="693"/>
      <c r="AS15" s="693"/>
      <c r="AT15" s="693"/>
      <c r="AU15" s="693"/>
      <c r="AV15" s="693"/>
      <c r="AW15" s="693"/>
      <c r="AX15" s="693"/>
      <c r="AY15" s="693"/>
      <c r="AZ15" s="693"/>
      <c r="BA15" s="693"/>
      <c r="BB15" s="693"/>
      <c r="BC15" s="1142" t="s">
        <v>551</v>
      </c>
      <c r="BD15" s="1143" t="s">
        <v>551</v>
      </c>
      <c r="BE15" s="694"/>
      <c r="BF15" s="694"/>
      <c r="BG15" s="694"/>
      <c r="BH15" s="694"/>
      <c r="BI15" s="694"/>
      <c r="BJ15" s="694"/>
    </row>
    <row r="16" spans="1:62">
      <c r="A16" s="884"/>
      <c r="B16" s="686"/>
      <c r="C16" s="687"/>
      <c r="D16" s="688"/>
      <c r="E16" s="689"/>
      <c r="F16" s="690"/>
      <c r="G16" s="896" t="str">
        <f t="shared" si="2"/>
        <v/>
      </c>
      <c r="H16" s="899" t="str">
        <f t="shared" si="3"/>
        <v/>
      </c>
      <c r="I16" s="899" t="str">
        <f t="shared" si="4"/>
        <v/>
      </c>
      <c r="J16" s="900" t="str">
        <f t="shared" si="5"/>
        <v/>
      </c>
      <c r="K16" s="702"/>
      <c r="L16" s="884"/>
      <c r="M16" s="884"/>
      <c r="N16" s="884"/>
      <c r="O16" s="884"/>
      <c r="P16" s="884"/>
      <c r="Q16" s="884"/>
      <c r="R16" s="884"/>
      <c r="S16" s="884"/>
      <c r="T16" s="884"/>
      <c r="U16" s="884"/>
      <c r="V16" s="884"/>
      <c r="W16" s="884"/>
      <c r="X16" s="884"/>
      <c r="Y16" s="884"/>
      <c r="Z16" s="884"/>
      <c r="AA16" s="884"/>
      <c r="AB16" s="884"/>
      <c r="AC16" s="884"/>
      <c r="AD16" s="884"/>
      <c r="AE16" s="884"/>
      <c r="AF16" s="884"/>
      <c r="AG16" s="884"/>
      <c r="AH16" s="884"/>
      <c r="AI16" s="884"/>
      <c r="AJ16" s="884"/>
      <c r="AK16" s="884"/>
      <c r="AL16" s="884"/>
      <c r="AM16" s="884"/>
      <c r="AN16" s="884"/>
      <c r="AO16" s="884"/>
      <c r="AP16" s="884"/>
      <c r="AQ16" s="884"/>
      <c r="AR16" s="693"/>
      <c r="AS16" s="693"/>
      <c r="AT16" s="693"/>
      <c r="AU16" s="693"/>
      <c r="AV16" s="693"/>
      <c r="AW16" s="693"/>
      <c r="AX16" s="693"/>
      <c r="AY16" s="693"/>
      <c r="AZ16" s="693"/>
      <c r="BA16" s="693"/>
      <c r="BB16" s="693"/>
      <c r="BC16" s="1143" t="s">
        <v>553</v>
      </c>
      <c r="BD16" s="1142" t="s">
        <v>552</v>
      </c>
      <c r="BE16" s="694"/>
      <c r="BF16" s="694"/>
      <c r="BG16" s="694"/>
      <c r="BH16" s="694"/>
      <c r="BI16" s="694"/>
      <c r="BJ16" s="694"/>
    </row>
    <row r="17" spans="1:62">
      <c r="A17" s="884"/>
      <c r="B17" s="686"/>
      <c r="C17" s="687"/>
      <c r="D17" s="688"/>
      <c r="E17" s="689"/>
      <c r="F17" s="690"/>
      <c r="G17" s="896" t="str">
        <f t="shared" si="2"/>
        <v/>
      </c>
      <c r="H17" s="899" t="str">
        <f t="shared" si="3"/>
        <v/>
      </c>
      <c r="I17" s="899" t="str">
        <f t="shared" si="4"/>
        <v/>
      </c>
      <c r="J17" s="900" t="str">
        <f t="shared" si="5"/>
        <v/>
      </c>
      <c r="K17" s="702"/>
      <c r="L17" s="884"/>
      <c r="M17" s="884"/>
      <c r="N17" s="884"/>
      <c r="O17" s="884"/>
      <c r="P17" s="884"/>
      <c r="Q17" s="884"/>
      <c r="R17" s="884"/>
      <c r="S17" s="884"/>
      <c r="T17" s="884"/>
      <c r="U17" s="884"/>
      <c r="V17" s="884"/>
      <c r="W17" s="884"/>
      <c r="X17" s="884"/>
      <c r="Y17" s="884"/>
      <c r="Z17" s="884"/>
      <c r="AA17" s="884"/>
      <c r="AB17" s="884"/>
      <c r="AC17" s="884"/>
      <c r="AD17" s="884"/>
      <c r="AE17" s="884"/>
      <c r="AF17" s="884"/>
      <c r="AG17" s="884"/>
      <c r="AH17" s="884"/>
      <c r="AI17" s="884"/>
      <c r="AJ17" s="884"/>
      <c r="AK17" s="884"/>
      <c r="AL17" s="884"/>
      <c r="AM17" s="884"/>
      <c r="AN17" s="884"/>
      <c r="AO17" s="884"/>
      <c r="AP17" s="884"/>
      <c r="AQ17" s="884"/>
      <c r="AR17" s="693"/>
      <c r="AS17" s="693"/>
      <c r="AT17" s="693"/>
      <c r="AU17" s="693"/>
      <c r="AV17" s="693"/>
      <c r="AW17" s="693"/>
      <c r="AX17" s="693"/>
      <c r="AY17" s="693"/>
      <c r="AZ17" s="693"/>
      <c r="BA17" s="693"/>
      <c r="BB17" s="693"/>
      <c r="BC17" s="1142" t="s">
        <v>757</v>
      </c>
      <c r="BD17" s="1143" t="s">
        <v>794</v>
      </c>
      <c r="BE17" s="694"/>
      <c r="BF17" s="694"/>
      <c r="BG17" s="694"/>
      <c r="BH17" s="694"/>
      <c r="BI17" s="694"/>
      <c r="BJ17" s="694"/>
    </row>
    <row r="18" spans="1:62">
      <c r="A18" s="884"/>
      <c r="B18" s="686"/>
      <c r="C18" s="687"/>
      <c r="D18" s="688"/>
      <c r="E18" s="689"/>
      <c r="F18" s="690"/>
      <c r="G18" s="896" t="str">
        <f t="shared" si="2"/>
        <v/>
      </c>
      <c r="H18" s="899" t="str">
        <f t="shared" si="3"/>
        <v/>
      </c>
      <c r="I18" s="899" t="str">
        <f t="shared" si="4"/>
        <v/>
      </c>
      <c r="J18" s="900" t="str">
        <f t="shared" si="5"/>
        <v/>
      </c>
      <c r="K18" s="702"/>
      <c r="L18" s="884"/>
      <c r="M18" s="884"/>
      <c r="N18" s="884"/>
      <c r="O18" s="884"/>
      <c r="P18" s="884"/>
      <c r="Q18" s="884"/>
      <c r="R18" s="884"/>
      <c r="S18" s="884"/>
      <c r="T18" s="884"/>
      <c r="U18" s="884"/>
      <c r="V18" s="884"/>
      <c r="W18" s="884"/>
      <c r="X18" s="884"/>
      <c r="Y18" s="884"/>
      <c r="Z18" s="884"/>
      <c r="AA18" s="884"/>
      <c r="AB18" s="884"/>
      <c r="AC18" s="884"/>
      <c r="AD18" s="884"/>
      <c r="AE18" s="884"/>
      <c r="AF18" s="884"/>
      <c r="AG18" s="884"/>
      <c r="AH18" s="884"/>
      <c r="AI18" s="884"/>
      <c r="AJ18" s="884"/>
      <c r="AK18" s="884"/>
      <c r="AL18" s="884"/>
      <c r="AM18" s="884"/>
      <c r="AN18" s="884"/>
      <c r="AO18" s="884"/>
      <c r="AP18" s="884"/>
      <c r="AQ18" s="884"/>
      <c r="AR18" s="693"/>
      <c r="AS18" s="693"/>
      <c r="AT18" s="693"/>
      <c r="AU18" s="693"/>
      <c r="AV18" s="693"/>
      <c r="AW18" s="693"/>
      <c r="AX18" s="693"/>
      <c r="AY18" s="693"/>
      <c r="AZ18" s="693"/>
      <c r="BA18" s="693"/>
      <c r="BB18" s="693"/>
      <c r="BC18" s="700" t="s">
        <v>392</v>
      </c>
      <c r="BD18" s="700" t="s">
        <v>392</v>
      </c>
      <c r="BE18" s="694"/>
      <c r="BF18" s="694"/>
      <c r="BG18" s="694"/>
      <c r="BH18" s="694"/>
      <c r="BI18" s="694"/>
      <c r="BJ18" s="694"/>
    </row>
    <row r="19" spans="1:62">
      <c r="A19" s="884"/>
      <c r="B19" s="686"/>
      <c r="C19" s="687"/>
      <c r="D19" s="688"/>
      <c r="E19" s="689"/>
      <c r="F19" s="690"/>
      <c r="G19" s="896" t="str">
        <f t="shared" si="2"/>
        <v/>
      </c>
      <c r="H19" s="899" t="str">
        <f t="shared" si="3"/>
        <v/>
      </c>
      <c r="I19" s="899" t="str">
        <f t="shared" si="4"/>
        <v/>
      </c>
      <c r="J19" s="900" t="str">
        <f t="shared" si="5"/>
        <v/>
      </c>
      <c r="K19" s="702"/>
      <c r="L19" s="884"/>
      <c r="M19" s="884"/>
      <c r="N19" s="884"/>
      <c r="O19" s="884"/>
      <c r="P19" s="884"/>
      <c r="Q19" s="884"/>
      <c r="R19" s="884"/>
      <c r="S19" s="884"/>
      <c r="T19" s="884"/>
      <c r="U19" s="884"/>
      <c r="V19" s="884"/>
      <c r="W19" s="884"/>
      <c r="X19" s="884"/>
      <c r="Y19" s="884"/>
      <c r="Z19" s="884"/>
      <c r="AA19" s="884"/>
      <c r="AB19" s="884"/>
      <c r="AC19" s="884"/>
      <c r="AD19" s="884"/>
      <c r="AE19" s="884"/>
      <c r="AF19" s="884"/>
      <c r="AG19" s="884"/>
      <c r="AH19" s="884"/>
      <c r="AI19" s="884"/>
      <c r="AJ19" s="884"/>
      <c r="AK19" s="884"/>
      <c r="AL19" s="884"/>
      <c r="AM19" s="884"/>
      <c r="AN19" s="884"/>
      <c r="AO19" s="884"/>
      <c r="AP19" s="884"/>
      <c r="AQ19" s="884"/>
      <c r="AR19" s="693"/>
      <c r="AS19" s="693"/>
      <c r="AT19" s="693"/>
      <c r="AU19" s="693"/>
      <c r="AV19" s="693"/>
      <c r="AW19" s="693"/>
      <c r="AX19" s="693"/>
      <c r="AY19" s="693"/>
      <c r="AZ19" s="693"/>
      <c r="BA19" s="693"/>
      <c r="BB19" s="693"/>
      <c r="BC19" s="673"/>
      <c r="BD19" s="694"/>
      <c r="BE19" s="694"/>
      <c r="BF19" s="694"/>
      <c r="BG19" s="694"/>
      <c r="BH19" s="694"/>
      <c r="BI19" s="694"/>
      <c r="BJ19" s="694"/>
    </row>
    <row r="20" spans="1:62">
      <c r="A20" s="884"/>
      <c r="B20" s="686"/>
      <c r="C20" s="687"/>
      <c r="D20" s="688"/>
      <c r="E20" s="689"/>
      <c r="F20" s="690"/>
      <c r="G20" s="896" t="str">
        <f t="shared" si="2"/>
        <v/>
      </c>
      <c r="H20" s="899" t="str">
        <f t="shared" si="3"/>
        <v/>
      </c>
      <c r="I20" s="899" t="str">
        <f t="shared" si="4"/>
        <v/>
      </c>
      <c r="J20" s="900" t="str">
        <f t="shared" si="5"/>
        <v/>
      </c>
      <c r="K20" s="702"/>
      <c r="L20" s="884"/>
      <c r="M20" s="884"/>
      <c r="N20" s="884"/>
      <c r="O20" s="884"/>
      <c r="P20" s="884"/>
      <c r="Q20" s="884"/>
      <c r="R20" s="884"/>
      <c r="S20" s="884"/>
      <c r="T20" s="884"/>
      <c r="U20" s="884"/>
      <c r="V20" s="884"/>
      <c r="W20" s="884"/>
      <c r="X20" s="884"/>
      <c r="Y20" s="884"/>
      <c r="Z20" s="884"/>
      <c r="AA20" s="884"/>
      <c r="AB20" s="884"/>
      <c r="AC20" s="884"/>
      <c r="AD20" s="884"/>
      <c r="AE20" s="884"/>
      <c r="AF20" s="884"/>
      <c r="AG20" s="884"/>
      <c r="AH20" s="884"/>
      <c r="AI20" s="884"/>
      <c r="AJ20" s="884"/>
      <c r="AK20" s="884"/>
      <c r="AL20" s="884"/>
      <c r="AM20" s="884"/>
      <c r="AN20" s="884"/>
      <c r="AO20" s="884"/>
      <c r="AP20" s="884"/>
      <c r="AQ20" s="884"/>
      <c r="AR20" s="693"/>
      <c r="AS20" s="693"/>
      <c r="AT20" s="693"/>
      <c r="AU20" s="693"/>
      <c r="AV20" s="693"/>
      <c r="AW20" s="693"/>
      <c r="AX20" s="693"/>
      <c r="AY20" s="693"/>
      <c r="AZ20" s="693"/>
      <c r="BA20" s="693"/>
      <c r="BB20" s="693"/>
      <c r="BC20" s="673"/>
      <c r="BD20" s="694"/>
      <c r="BE20" s="694"/>
      <c r="BF20" s="694"/>
      <c r="BG20" s="694"/>
      <c r="BH20" s="694"/>
      <c r="BI20" s="694"/>
      <c r="BJ20" s="694"/>
    </row>
    <row r="21" spans="1:62">
      <c r="A21" s="884"/>
      <c r="B21" s="686"/>
      <c r="C21" s="687"/>
      <c r="D21" s="688"/>
      <c r="E21" s="689"/>
      <c r="F21" s="690"/>
      <c r="G21" s="896" t="str">
        <f t="shared" si="2"/>
        <v/>
      </c>
      <c r="H21" s="899" t="str">
        <f t="shared" si="3"/>
        <v/>
      </c>
      <c r="I21" s="899" t="str">
        <f t="shared" si="4"/>
        <v/>
      </c>
      <c r="J21" s="900" t="str">
        <f t="shared" si="5"/>
        <v/>
      </c>
      <c r="K21" s="702"/>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693"/>
      <c r="AS21" s="693"/>
      <c r="AT21" s="693"/>
      <c r="AU21" s="693"/>
      <c r="AV21" s="693"/>
      <c r="AW21" s="693"/>
      <c r="AX21" s="693"/>
      <c r="AY21" s="693"/>
      <c r="AZ21" s="693"/>
      <c r="BA21" s="693"/>
      <c r="BB21" s="693"/>
      <c r="BC21" s="673"/>
      <c r="BD21" s="694"/>
      <c r="BE21" s="694"/>
      <c r="BF21" s="694"/>
      <c r="BG21" s="694"/>
      <c r="BH21" s="694"/>
      <c r="BI21" s="694"/>
      <c r="BJ21" s="694"/>
    </row>
    <row r="22" spans="1:62">
      <c r="A22" s="884"/>
      <c r="B22" s="686"/>
      <c r="C22" s="687"/>
      <c r="D22" s="688"/>
      <c r="E22" s="689"/>
      <c r="F22" s="690"/>
      <c r="G22" s="896" t="str">
        <f t="shared" si="2"/>
        <v/>
      </c>
      <c r="H22" s="899" t="str">
        <f t="shared" si="3"/>
        <v/>
      </c>
      <c r="I22" s="899" t="str">
        <f t="shared" si="4"/>
        <v/>
      </c>
      <c r="J22" s="900" t="str">
        <f t="shared" si="5"/>
        <v/>
      </c>
      <c r="K22" s="702"/>
      <c r="L22" s="884"/>
      <c r="M22" s="884"/>
      <c r="N22" s="884"/>
      <c r="O22" s="884"/>
      <c r="P22" s="884"/>
      <c r="Q22" s="884"/>
      <c r="R22" s="884"/>
      <c r="S22" s="884"/>
      <c r="T22" s="884"/>
      <c r="U22" s="884"/>
      <c r="V22" s="884"/>
      <c r="W22" s="884"/>
      <c r="X22" s="884"/>
      <c r="Y22" s="884"/>
      <c r="Z22" s="884"/>
      <c r="AA22" s="884"/>
      <c r="AB22" s="884"/>
      <c r="AC22" s="884"/>
      <c r="AD22" s="884"/>
      <c r="AE22" s="884"/>
      <c r="AF22" s="884"/>
      <c r="AG22" s="884"/>
      <c r="AH22" s="884"/>
      <c r="AI22" s="884"/>
      <c r="AJ22" s="884"/>
      <c r="AK22" s="884"/>
      <c r="AL22" s="884"/>
      <c r="AM22" s="884"/>
      <c r="AN22" s="884"/>
      <c r="AO22" s="884"/>
      <c r="AP22" s="884"/>
      <c r="AQ22" s="884"/>
      <c r="AR22" s="693"/>
      <c r="AS22" s="693"/>
      <c r="AT22" s="693"/>
      <c r="AU22" s="693"/>
      <c r="AV22" s="693"/>
      <c r="AW22" s="693"/>
      <c r="AX22" s="693"/>
      <c r="AY22" s="693"/>
      <c r="AZ22" s="693"/>
      <c r="BA22" s="693"/>
      <c r="BB22" s="693"/>
      <c r="BC22" s="673"/>
      <c r="BD22" s="694"/>
      <c r="BE22" s="694"/>
      <c r="BF22" s="694"/>
      <c r="BG22" s="694"/>
      <c r="BH22" s="694"/>
      <c r="BI22" s="694"/>
      <c r="BJ22" s="694"/>
    </row>
    <row r="23" spans="1:62">
      <c r="A23" s="884"/>
      <c r="B23" s="686"/>
      <c r="C23" s="687"/>
      <c r="D23" s="688"/>
      <c r="E23" s="689"/>
      <c r="F23" s="690"/>
      <c r="G23" s="896" t="str">
        <f t="shared" si="2"/>
        <v/>
      </c>
      <c r="H23" s="899" t="str">
        <f t="shared" si="3"/>
        <v/>
      </c>
      <c r="I23" s="899" t="str">
        <f t="shared" si="4"/>
        <v/>
      </c>
      <c r="J23" s="900" t="str">
        <f t="shared" si="5"/>
        <v/>
      </c>
      <c r="K23" s="702"/>
      <c r="L23" s="884"/>
      <c r="M23" s="884"/>
      <c r="N23" s="884"/>
      <c r="O23" s="884"/>
      <c r="P23" s="884"/>
      <c r="Q23" s="884"/>
      <c r="R23" s="884"/>
      <c r="S23" s="884"/>
      <c r="T23" s="884"/>
      <c r="U23" s="884"/>
      <c r="V23" s="884"/>
      <c r="W23" s="884"/>
      <c r="X23" s="884"/>
      <c r="Y23" s="884"/>
      <c r="Z23" s="884"/>
      <c r="AA23" s="884"/>
      <c r="AB23" s="884"/>
      <c r="AC23" s="884"/>
      <c r="AD23" s="884"/>
      <c r="AE23" s="884"/>
      <c r="AF23" s="884"/>
      <c r="AG23" s="884"/>
      <c r="AH23" s="884"/>
      <c r="AI23" s="884"/>
      <c r="AJ23" s="884"/>
      <c r="AK23" s="884"/>
      <c r="AL23" s="884"/>
      <c r="AM23" s="884"/>
      <c r="AN23" s="884"/>
      <c r="AO23" s="884"/>
      <c r="AP23" s="884"/>
      <c r="AQ23" s="884"/>
      <c r="AR23" s="693"/>
      <c r="AS23" s="693"/>
      <c r="AT23" s="693"/>
      <c r="AU23" s="693"/>
      <c r="AV23" s="693"/>
      <c r="AW23" s="693"/>
      <c r="AX23" s="693"/>
      <c r="AY23" s="693"/>
      <c r="AZ23" s="693"/>
      <c r="BA23" s="693"/>
      <c r="BB23" s="693"/>
      <c r="BC23" s="673"/>
      <c r="BD23" s="694"/>
      <c r="BE23" s="694"/>
      <c r="BF23" s="694"/>
      <c r="BG23" s="694"/>
      <c r="BH23" s="694"/>
      <c r="BI23" s="694"/>
      <c r="BJ23" s="694"/>
    </row>
    <row r="24" spans="1:62">
      <c r="A24" s="884"/>
      <c r="B24" s="686"/>
      <c r="C24" s="687"/>
      <c r="D24" s="688"/>
      <c r="E24" s="689"/>
      <c r="F24" s="690"/>
      <c r="G24" s="896" t="str">
        <f t="shared" si="2"/>
        <v/>
      </c>
      <c r="H24" s="899" t="str">
        <f t="shared" si="3"/>
        <v/>
      </c>
      <c r="I24" s="899" t="str">
        <f t="shared" si="4"/>
        <v/>
      </c>
      <c r="J24" s="900" t="str">
        <f t="shared" si="5"/>
        <v/>
      </c>
      <c r="K24" s="702"/>
      <c r="L24" s="884"/>
      <c r="M24" s="884"/>
      <c r="N24" s="884"/>
      <c r="O24" s="884"/>
      <c r="P24" s="884"/>
      <c r="Q24" s="884"/>
      <c r="R24" s="884"/>
      <c r="S24" s="884"/>
      <c r="T24" s="884"/>
      <c r="U24" s="884"/>
      <c r="V24" s="884"/>
      <c r="W24" s="884"/>
      <c r="X24" s="884"/>
      <c r="Y24" s="884"/>
      <c r="Z24" s="884"/>
      <c r="AA24" s="884"/>
      <c r="AB24" s="884"/>
      <c r="AC24" s="884"/>
      <c r="AD24" s="884"/>
      <c r="AE24" s="884"/>
      <c r="AF24" s="884"/>
      <c r="AG24" s="884"/>
      <c r="AH24" s="884"/>
      <c r="AI24" s="884"/>
      <c r="AJ24" s="884"/>
      <c r="AK24" s="884"/>
      <c r="AL24" s="884"/>
      <c r="AM24" s="884"/>
      <c r="AN24" s="884"/>
      <c r="AO24" s="884"/>
      <c r="AP24" s="884"/>
      <c r="AQ24" s="884"/>
      <c r="AR24" s="693"/>
      <c r="AS24" s="693"/>
      <c r="AT24" s="693"/>
      <c r="AU24" s="693"/>
      <c r="AV24" s="693"/>
      <c r="AW24" s="693"/>
      <c r="AX24" s="693"/>
      <c r="AY24" s="693"/>
      <c r="AZ24" s="693"/>
      <c r="BA24" s="693"/>
      <c r="BB24" s="693"/>
      <c r="BC24" s="673"/>
      <c r="BD24" s="694"/>
      <c r="BE24" s="694"/>
      <c r="BF24" s="694"/>
      <c r="BG24" s="694"/>
      <c r="BH24" s="694"/>
      <c r="BI24" s="694"/>
      <c r="BJ24" s="694"/>
    </row>
    <row r="25" spans="1:62">
      <c r="A25" s="884"/>
      <c r="B25" s="686"/>
      <c r="C25" s="687"/>
      <c r="D25" s="688"/>
      <c r="E25" s="689"/>
      <c r="F25" s="690"/>
      <c r="G25" s="896" t="str">
        <f t="shared" si="2"/>
        <v/>
      </c>
      <c r="H25" s="899" t="str">
        <f t="shared" si="3"/>
        <v/>
      </c>
      <c r="I25" s="899" t="str">
        <f t="shared" si="4"/>
        <v/>
      </c>
      <c r="J25" s="900" t="str">
        <f t="shared" si="5"/>
        <v/>
      </c>
      <c r="K25" s="702"/>
      <c r="L25" s="884"/>
      <c r="M25" s="884"/>
      <c r="N25" s="884"/>
      <c r="O25" s="884"/>
      <c r="P25" s="884"/>
      <c r="Q25" s="884"/>
      <c r="R25" s="884"/>
      <c r="S25" s="884"/>
      <c r="T25" s="884"/>
      <c r="U25" s="884"/>
      <c r="V25" s="884"/>
      <c r="W25" s="884"/>
      <c r="X25" s="884"/>
      <c r="Y25" s="884"/>
      <c r="Z25" s="884"/>
      <c r="AA25" s="884"/>
      <c r="AB25" s="884"/>
      <c r="AC25" s="884"/>
      <c r="AD25" s="884"/>
      <c r="AE25" s="884"/>
      <c r="AF25" s="884"/>
      <c r="AG25" s="884"/>
      <c r="AH25" s="884"/>
      <c r="AI25" s="884"/>
      <c r="AJ25" s="884"/>
      <c r="AK25" s="884"/>
      <c r="AL25" s="884"/>
      <c r="AM25" s="884"/>
      <c r="AN25" s="884"/>
      <c r="AO25" s="884"/>
      <c r="AP25" s="884"/>
      <c r="AQ25" s="884"/>
      <c r="AR25" s="693"/>
      <c r="AS25" s="693"/>
      <c r="AT25" s="693"/>
      <c r="AU25" s="693"/>
      <c r="AV25" s="693"/>
      <c r="AW25" s="693"/>
      <c r="AX25" s="693"/>
      <c r="AY25" s="693"/>
      <c r="AZ25" s="693"/>
      <c r="BA25" s="693"/>
      <c r="BB25" s="693"/>
      <c r="BC25" s="673"/>
      <c r="BD25" s="694"/>
      <c r="BE25" s="694"/>
      <c r="BF25" s="694"/>
      <c r="BG25" s="694"/>
      <c r="BH25" s="694"/>
      <c r="BI25" s="694"/>
      <c r="BJ25" s="694"/>
    </row>
    <row r="26" spans="1:62">
      <c r="A26" s="884"/>
      <c r="B26" s="686"/>
      <c r="C26" s="687"/>
      <c r="D26" s="688"/>
      <c r="E26" s="689"/>
      <c r="F26" s="690"/>
      <c r="G26" s="896" t="str">
        <f t="shared" si="2"/>
        <v/>
      </c>
      <c r="H26" s="899" t="str">
        <f t="shared" si="3"/>
        <v/>
      </c>
      <c r="I26" s="899" t="str">
        <f t="shared" si="4"/>
        <v/>
      </c>
      <c r="J26" s="900" t="str">
        <f t="shared" si="5"/>
        <v/>
      </c>
      <c r="K26" s="702"/>
      <c r="L26" s="884"/>
      <c r="M26" s="884"/>
      <c r="N26" s="884"/>
      <c r="O26" s="884"/>
      <c r="P26" s="884"/>
      <c r="Q26" s="884"/>
      <c r="R26" s="884"/>
      <c r="S26" s="884"/>
      <c r="T26" s="884"/>
      <c r="U26" s="884"/>
      <c r="V26" s="884"/>
      <c r="W26" s="884"/>
      <c r="X26" s="884"/>
      <c r="Y26" s="884"/>
      <c r="Z26" s="884"/>
      <c r="AA26" s="884"/>
      <c r="AB26" s="884"/>
      <c r="AC26" s="884"/>
      <c r="AD26" s="884"/>
      <c r="AE26" s="884"/>
      <c r="AF26" s="884"/>
      <c r="AG26" s="884"/>
      <c r="AH26" s="884"/>
      <c r="AI26" s="884"/>
      <c r="AJ26" s="884"/>
      <c r="AK26" s="884"/>
      <c r="AL26" s="884"/>
      <c r="AM26" s="884"/>
      <c r="AN26" s="884"/>
      <c r="AO26" s="884"/>
      <c r="AP26" s="884"/>
      <c r="AQ26" s="884"/>
      <c r="AR26" s="693"/>
      <c r="AS26" s="693"/>
      <c r="AT26" s="693"/>
      <c r="AU26" s="693"/>
      <c r="AV26" s="693"/>
      <c r="AW26" s="693"/>
      <c r="AX26" s="693"/>
      <c r="AY26" s="693"/>
      <c r="AZ26" s="693"/>
      <c r="BA26" s="693"/>
      <c r="BB26" s="693"/>
      <c r="BC26" s="673"/>
      <c r="BD26" s="694"/>
      <c r="BE26" s="694"/>
      <c r="BF26" s="694"/>
      <c r="BG26" s="694"/>
      <c r="BH26" s="694"/>
      <c r="BI26" s="694"/>
      <c r="BJ26" s="694"/>
    </row>
    <row r="27" spans="1:62">
      <c r="A27" s="884"/>
      <c r="B27" s="686"/>
      <c r="C27" s="687"/>
      <c r="D27" s="688"/>
      <c r="E27" s="689"/>
      <c r="F27" s="690"/>
      <c r="G27" s="896" t="str">
        <f t="shared" si="2"/>
        <v/>
      </c>
      <c r="H27" s="899" t="str">
        <f t="shared" si="3"/>
        <v/>
      </c>
      <c r="I27" s="899" t="str">
        <f t="shared" si="4"/>
        <v/>
      </c>
      <c r="J27" s="900" t="str">
        <f t="shared" si="5"/>
        <v/>
      </c>
      <c r="K27" s="702"/>
      <c r="L27" s="884"/>
      <c r="M27" s="884"/>
      <c r="N27" s="884"/>
      <c r="O27" s="884"/>
      <c r="P27" s="884"/>
      <c r="Q27" s="884"/>
      <c r="R27" s="884"/>
      <c r="S27" s="884"/>
      <c r="T27" s="884"/>
      <c r="U27" s="884"/>
      <c r="V27" s="884"/>
      <c r="W27" s="884"/>
      <c r="X27" s="884"/>
      <c r="Y27" s="884"/>
      <c r="Z27" s="884"/>
      <c r="AA27" s="884"/>
      <c r="AB27" s="884"/>
      <c r="AC27" s="884"/>
      <c r="AD27" s="884"/>
      <c r="AE27" s="884"/>
      <c r="AF27" s="884"/>
      <c r="AG27" s="884"/>
      <c r="AH27" s="884"/>
      <c r="AI27" s="884"/>
      <c r="AJ27" s="884"/>
      <c r="AK27" s="884"/>
      <c r="AL27" s="884"/>
      <c r="AM27" s="884"/>
      <c r="AN27" s="884"/>
      <c r="AO27" s="884"/>
      <c r="AP27" s="884"/>
      <c r="AQ27" s="884"/>
      <c r="AR27" s="693"/>
      <c r="AS27" s="693"/>
      <c r="AT27" s="693"/>
      <c r="AU27" s="693"/>
      <c r="AV27" s="693"/>
      <c r="AW27" s="693"/>
      <c r="AX27" s="693"/>
      <c r="AY27" s="693"/>
      <c r="AZ27" s="693"/>
      <c r="BA27" s="693"/>
      <c r="BB27" s="693"/>
      <c r="BC27" s="673"/>
      <c r="BD27" s="694"/>
      <c r="BE27" s="694"/>
      <c r="BF27" s="694"/>
      <c r="BG27" s="694"/>
      <c r="BH27" s="694"/>
      <c r="BI27" s="694"/>
      <c r="BJ27" s="694"/>
    </row>
    <row r="28" spans="1:62">
      <c r="A28" s="884"/>
      <c r="B28" s="686"/>
      <c r="C28" s="687"/>
      <c r="D28" s="688"/>
      <c r="E28" s="689"/>
      <c r="F28" s="690"/>
      <c r="G28" s="896" t="str">
        <f t="shared" si="2"/>
        <v/>
      </c>
      <c r="H28" s="899" t="str">
        <f t="shared" si="3"/>
        <v/>
      </c>
      <c r="I28" s="899" t="str">
        <f t="shared" si="4"/>
        <v/>
      </c>
      <c r="J28" s="900" t="str">
        <f t="shared" si="5"/>
        <v/>
      </c>
      <c r="K28" s="702"/>
      <c r="L28" s="884"/>
      <c r="M28" s="884"/>
      <c r="N28" s="884"/>
      <c r="O28" s="884"/>
      <c r="P28" s="884"/>
      <c r="Q28" s="884"/>
      <c r="R28" s="884"/>
      <c r="S28" s="884"/>
      <c r="T28" s="884"/>
      <c r="U28" s="884"/>
      <c r="V28" s="884"/>
      <c r="W28" s="884"/>
      <c r="X28" s="884"/>
      <c r="Y28" s="884"/>
      <c r="Z28" s="884"/>
      <c r="AA28" s="884"/>
      <c r="AB28" s="884"/>
      <c r="AC28" s="884"/>
      <c r="AD28" s="884"/>
      <c r="AE28" s="884"/>
      <c r="AF28" s="884"/>
      <c r="AG28" s="884"/>
      <c r="AH28" s="884"/>
      <c r="AI28" s="884"/>
      <c r="AJ28" s="884"/>
      <c r="AK28" s="884"/>
      <c r="AL28" s="884"/>
      <c r="AM28" s="884"/>
      <c r="AN28" s="884"/>
      <c r="AO28" s="884"/>
      <c r="AP28" s="884"/>
      <c r="AQ28" s="884"/>
      <c r="AR28" s="693"/>
      <c r="AS28" s="693"/>
      <c r="AT28" s="693"/>
      <c r="AU28" s="693"/>
      <c r="AV28" s="693"/>
      <c r="AW28" s="693"/>
      <c r="AX28" s="693"/>
      <c r="AY28" s="693"/>
      <c r="AZ28" s="693"/>
      <c r="BA28" s="693"/>
      <c r="BB28" s="693"/>
      <c r="BC28" s="673"/>
      <c r="BD28" s="694"/>
      <c r="BE28" s="694"/>
      <c r="BF28" s="694"/>
      <c r="BG28" s="694"/>
      <c r="BH28" s="694"/>
      <c r="BI28" s="694"/>
      <c r="BJ28" s="694"/>
    </row>
    <row r="29" spans="1:62">
      <c r="A29" s="884"/>
      <c r="B29" s="686"/>
      <c r="C29" s="687"/>
      <c r="D29" s="688"/>
      <c r="E29" s="689"/>
      <c r="F29" s="690"/>
      <c r="G29" s="896" t="str">
        <f t="shared" si="2"/>
        <v/>
      </c>
      <c r="H29" s="899" t="str">
        <f t="shared" si="3"/>
        <v/>
      </c>
      <c r="I29" s="899" t="str">
        <f t="shared" si="4"/>
        <v/>
      </c>
      <c r="J29" s="900" t="str">
        <f t="shared" si="5"/>
        <v/>
      </c>
      <c r="K29" s="702"/>
      <c r="L29" s="884"/>
      <c r="M29" s="884"/>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c r="AK29" s="884"/>
      <c r="AL29" s="884"/>
      <c r="AM29" s="884"/>
      <c r="AN29" s="884"/>
      <c r="AO29" s="884"/>
      <c r="AP29" s="884"/>
      <c r="AQ29" s="884"/>
      <c r="AR29" s="693"/>
      <c r="AS29" s="693"/>
      <c r="AT29" s="693"/>
      <c r="AU29" s="693"/>
      <c r="AV29" s="693"/>
      <c r="AW29" s="693"/>
      <c r="AX29" s="693"/>
      <c r="AY29" s="693"/>
      <c r="AZ29" s="693"/>
      <c r="BA29" s="693"/>
      <c r="BB29" s="693"/>
      <c r="BC29" s="673"/>
      <c r="BD29" s="694"/>
      <c r="BE29" s="694"/>
      <c r="BF29" s="694"/>
      <c r="BG29" s="694"/>
      <c r="BH29" s="694"/>
      <c r="BI29" s="694"/>
      <c r="BJ29" s="694"/>
    </row>
    <row r="30" spans="1:62">
      <c r="A30" s="884"/>
      <c r="B30" s="686"/>
      <c r="C30" s="687"/>
      <c r="D30" s="688"/>
      <c r="E30" s="689"/>
      <c r="F30" s="690"/>
      <c r="G30" s="896" t="str">
        <f t="shared" si="2"/>
        <v/>
      </c>
      <c r="H30" s="899" t="str">
        <f t="shared" si="3"/>
        <v/>
      </c>
      <c r="I30" s="899" t="str">
        <f t="shared" si="4"/>
        <v/>
      </c>
      <c r="J30" s="900" t="str">
        <f t="shared" si="5"/>
        <v/>
      </c>
      <c r="K30" s="702"/>
      <c r="L30" s="884"/>
      <c r="M30" s="884"/>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c r="AK30" s="884"/>
      <c r="AL30" s="884"/>
      <c r="AM30" s="884"/>
      <c r="AN30" s="884"/>
      <c r="AO30" s="884"/>
      <c r="AP30" s="884"/>
      <c r="AQ30" s="884"/>
      <c r="AR30" s="693"/>
      <c r="AS30" s="693"/>
      <c r="AT30" s="693"/>
      <c r="AU30" s="693"/>
      <c r="AV30" s="693"/>
      <c r="AW30" s="693"/>
      <c r="AX30" s="693"/>
      <c r="AY30" s="693"/>
      <c r="AZ30" s="693"/>
      <c r="BA30" s="693"/>
      <c r="BB30" s="693"/>
      <c r="BC30" s="673"/>
      <c r="BD30" s="694"/>
      <c r="BE30" s="694"/>
      <c r="BF30" s="694"/>
      <c r="BG30" s="694"/>
      <c r="BH30" s="694"/>
      <c r="BI30" s="694"/>
      <c r="BJ30" s="694"/>
    </row>
    <row r="31" spans="1:62">
      <c r="A31" s="884"/>
      <c r="B31" s="686"/>
      <c r="C31" s="687"/>
      <c r="D31" s="688"/>
      <c r="E31" s="689"/>
      <c r="F31" s="690"/>
      <c r="G31" s="901" t="str">
        <f t="shared" si="2"/>
        <v/>
      </c>
      <c r="H31" s="899" t="str">
        <f t="shared" si="3"/>
        <v/>
      </c>
      <c r="I31" s="899" t="str">
        <f t="shared" si="4"/>
        <v/>
      </c>
      <c r="J31" s="900" t="str">
        <f t="shared" si="5"/>
        <v/>
      </c>
      <c r="K31" s="702"/>
      <c r="L31" s="884"/>
      <c r="M31" s="884"/>
      <c r="N31" s="884"/>
      <c r="O31" s="884"/>
      <c r="P31" s="884"/>
      <c r="Q31" s="884"/>
      <c r="R31" s="884"/>
      <c r="S31" s="884"/>
      <c r="T31" s="884"/>
      <c r="U31" s="884"/>
      <c r="V31" s="884"/>
      <c r="W31" s="884"/>
      <c r="X31" s="884"/>
      <c r="Y31" s="884"/>
      <c r="Z31" s="884"/>
      <c r="AA31" s="884"/>
      <c r="AB31" s="884"/>
      <c r="AC31" s="884"/>
      <c r="AD31" s="884"/>
      <c r="AE31" s="884"/>
      <c r="AF31" s="884"/>
      <c r="AG31" s="884"/>
      <c r="AH31" s="884"/>
      <c r="AI31" s="884"/>
      <c r="AJ31" s="884"/>
      <c r="AK31" s="884"/>
      <c r="AL31" s="884"/>
      <c r="AM31" s="884"/>
      <c r="AN31" s="884"/>
      <c r="AO31" s="884"/>
      <c r="AP31" s="884"/>
      <c r="AQ31" s="884"/>
      <c r="AR31" s="693"/>
      <c r="AS31" s="693"/>
      <c r="AT31" s="693"/>
      <c r="AU31" s="693"/>
      <c r="AV31" s="693"/>
      <c r="AW31" s="693"/>
      <c r="AX31" s="693"/>
      <c r="AY31" s="693"/>
      <c r="AZ31" s="693"/>
      <c r="BA31" s="693"/>
      <c r="BB31" s="693"/>
      <c r="BC31" s="694"/>
      <c r="BD31" s="694"/>
      <c r="BE31" s="694"/>
      <c r="BF31" s="694"/>
      <c r="BG31" s="694"/>
      <c r="BH31" s="694"/>
      <c r="BI31" s="694"/>
      <c r="BJ31" s="694"/>
    </row>
    <row r="32" spans="1:62">
      <c r="A32" s="884"/>
      <c r="B32" s="686"/>
      <c r="C32" s="687"/>
      <c r="D32" s="688"/>
      <c r="E32" s="689"/>
      <c r="F32" s="690"/>
      <c r="G32" s="896" t="str">
        <f t="shared" si="2"/>
        <v/>
      </c>
      <c r="H32" s="899" t="str">
        <f t="shared" si="3"/>
        <v/>
      </c>
      <c r="I32" s="899" t="str">
        <f t="shared" si="4"/>
        <v/>
      </c>
      <c r="J32" s="900" t="str">
        <f t="shared" si="5"/>
        <v/>
      </c>
      <c r="K32" s="702"/>
      <c r="L32" s="884"/>
      <c r="M32" s="884"/>
      <c r="N32" s="884"/>
      <c r="O32" s="884"/>
      <c r="P32" s="884"/>
      <c r="Q32" s="884"/>
      <c r="R32" s="884"/>
      <c r="S32" s="884"/>
      <c r="T32" s="884"/>
      <c r="U32" s="884"/>
      <c r="V32" s="884"/>
      <c r="W32" s="884"/>
      <c r="X32" s="884"/>
      <c r="Y32" s="884"/>
      <c r="Z32" s="884"/>
      <c r="AA32" s="884"/>
      <c r="AB32" s="884"/>
      <c r="AC32" s="884"/>
      <c r="AD32" s="884"/>
      <c r="AE32" s="884"/>
      <c r="AF32" s="884"/>
      <c r="AG32" s="884"/>
      <c r="AH32" s="884"/>
      <c r="AI32" s="884"/>
      <c r="AJ32" s="884"/>
      <c r="AK32" s="884"/>
      <c r="AL32" s="884"/>
      <c r="AM32" s="884"/>
      <c r="AN32" s="884"/>
      <c r="AO32" s="884"/>
      <c r="AP32" s="884"/>
      <c r="AQ32" s="884"/>
      <c r="AR32" s="693"/>
      <c r="AS32" s="693"/>
      <c r="AT32" s="693"/>
      <c r="AU32" s="693"/>
      <c r="AV32" s="693"/>
      <c r="AW32" s="693"/>
      <c r="AX32" s="693"/>
      <c r="AY32" s="693"/>
      <c r="AZ32" s="693"/>
      <c r="BA32" s="693"/>
      <c r="BB32" s="693"/>
      <c r="BC32" s="694"/>
      <c r="BD32" s="694"/>
      <c r="BE32" s="694"/>
      <c r="BF32" s="694"/>
      <c r="BG32" s="694"/>
      <c r="BH32" s="694"/>
      <c r="BI32" s="694"/>
      <c r="BJ32" s="694"/>
    </row>
    <row r="33" spans="1:62">
      <c r="A33" s="884"/>
      <c r="B33" s="686"/>
      <c r="C33" s="687"/>
      <c r="D33" s="688"/>
      <c r="E33" s="689"/>
      <c r="F33" s="690"/>
      <c r="G33" s="896" t="str">
        <f t="shared" si="2"/>
        <v/>
      </c>
      <c r="H33" s="899" t="str">
        <f t="shared" si="3"/>
        <v/>
      </c>
      <c r="I33" s="899" t="str">
        <f t="shared" si="4"/>
        <v/>
      </c>
      <c r="J33" s="900" t="str">
        <f t="shared" si="5"/>
        <v/>
      </c>
      <c r="K33" s="702"/>
      <c r="L33" s="884"/>
      <c r="M33" s="884"/>
      <c r="N33" s="884"/>
      <c r="O33" s="884"/>
      <c r="P33" s="884"/>
      <c r="Q33" s="884"/>
      <c r="R33" s="884"/>
      <c r="S33" s="884"/>
      <c r="T33" s="884"/>
      <c r="U33" s="884"/>
      <c r="V33" s="884"/>
      <c r="W33" s="884"/>
      <c r="X33" s="884"/>
      <c r="Y33" s="884"/>
      <c r="Z33" s="884"/>
      <c r="AA33" s="884"/>
      <c r="AB33" s="884"/>
      <c r="AC33" s="884"/>
      <c r="AD33" s="884"/>
      <c r="AE33" s="884"/>
      <c r="AF33" s="884"/>
      <c r="AG33" s="884"/>
      <c r="AH33" s="884"/>
      <c r="AI33" s="884"/>
      <c r="AJ33" s="884"/>
      <c r="AK33" s="884"/>
      <c r="AL33" s="884"/>
      <c r="AM33" s="884"/>
      <c r="AN33" s="884"/>
      <c r="AO33" s="884"/>
      <c r="AP33" s="884"/>
      <c r="AQ33" s="884"/>
      <c r="AR33" s="693"/>
      <c r="AS33" s="693"/>
      <c r="AT33" s="693"/>
      <c r="AU33" s="693"/>
      <c r="AV33" s="693"/>
      <c r="AW33" s="693"/>
      <c r="AX33" s="693"/>
      <c r="AY33" s="693"/>
      <c r="AZ33" s="693"/>
      <c r="BA33" s="693"/>
      <c r="BB33" s="693"/>
      <c r="BC33" s="694"/>
      <c r="BD33" s="694"/>
      <c r="BE33" s="694"/>
      <c r="BF33" s="694"/>
      <c r="BG33" s="694"/>
      <c r="BH33" s="694"/>
      <c r="BI33" s="694"/>
      <c r="BJ33" s="694"/>
    </row>
    <row r="34" spans="1:62">
      <c r="A34" s="884"/>
      <c r="B34" s="686"/>
      <c r="C34" s="687"/>
      <c r="D34" s="688"/>
      <c r="E34" s="689"/>
      <c r="F34" s="690"/>
      <c r="G34" s="896" t="str">
        <f t="shared" si="2"/>
        <v/>
      </c>
      <c r="H34" s="899" t="str">
        <f t="shared" si="3"/>
        <v/>
      </c>
      <c r="I34" s="899" t="str">
        <f t="shared" si="4"/>
        <v/>
      </c>
      <c r="J34" s="900" t="str">
        <f t="shared" si="5"/>
        <v/>
      </c>
      <c r="K34" s="702"/>
      <c r="L34" s="884"/>
      <c r="M34" s="884"/>
      <c r="N34" s="884"/>
      <c r="O34" s="884"/>
      <c r="P34" s="884"/>
      <c r="Q34" s="884"/>
      <c r="R34" s="884"/>
      <c r="S34" s="884"/>
      <c r="T34" s="884"/>
      <c r="U34" s="884"/>
      <c r="V34" s="884"/>
      <c r="W34" s="884"/>
      <c r="X34" s="884"/>
      <c r="Y34" s="884"/>
      <c r="Z34" s="884"/>
      <c r="AA34" s="884"/>
      <c r="AB34" s="884"/>
      <c r="AC34" s="884"/>
      <c r="AD34" s="884"/>
      <c r="AE34" s="884"/>
      <c r="AF34" s="884"/>
      <c r="AG34" s="884"/>
      <c r="AH34" s="884"/>
      <c r="AI34" s="884"/>
      <c r="AJ34" s="884"/>
      <c r="AK34" s="884"/>
      <c r="AL34" s="884"/>
      <c r="AM34" s="884"/>
      <c r="AN34" s="884"/>
      <c r="AO34" s="884"/>
      <c r="AP34" s="884"/>
      <c r="AQ34" s="884"/>
      <c r="AR34" s="693"/>
      <c r="AS34" s="693"/>
      <c r="AT34" s="693"/>
      <c r="AU34" s="693"/>
      <c r="AV34" s="693"/>
      <c r="AW34" s="693"/>
      <c r="AX34" s="693"/>
      <c r="AY34" s="693"/>
      <c r="AZ34" s="693"/>
      <c r="BA34" s="693"/>
      <c r="BB34" s="693"/>
      <c r="BC34" s="694"/>
      <c r="BD34" s="694"/>
      <c r="BE34" s="694"/>
      <c r="BF34" s="694"/>
      <c r="BG34" s="694"/>
      <c r="BH34" s="694"/>
      <c r="BI34" s="694"/>
      <c r="BJ34" s="694"/>
    </row>
    <row r="35" spans="1:62">
      <c r="A35" s="884"/>
      <c r="B35" s="686"/>
      <c r="C35" s="687"/>
      <c r="D35" s="688"/>
      <c r="E35" s="689"/>
      <c r="F35" s="690"/>
      <c r="G35" s="896" t="str">
        <f t="shared" si="2"/>
        <v/>
      </c>
      <c r="H35" s="899" t="str">
        <f t="shared" si="3"/>
        <v/>
      </c>
      <c r="I35" s="899" t="str">
        <f t="shared" si="4"/>
        <v/>
      </c>
      <c r="J35" s="900" t="str">
        <f t="shared" si="5"/>
        <v/>
      </c>
      <c r="K35" s="702"/>
      <c r="L35" s="884"/>
      <c r="M35" s="884"/>
      <c r="N35" s="884"/>
      <c r="O35" s="884"/>
      <c r="P35" s="884"/>
      <c r="Q35" s="884"/>
      <c r="R35" s="884"/>
      <c r="S35" s="884"/>
      <c r="T35" s="884"/>
      <c r="U35" s="884"/>
      <c r="V35" s="884"/>
      <c r="W35" s="884"/>
      <c r="X35" s="884"/>
      <c r="Y35" s="884"/>
      <c r="Z35" s="884"/>
      <c r="AA35" s="884"/>
      <c r="AB35" s="884"/>
      <c r="AC35" s="884"/>
      <c r="AD35" s="884"/>
      <c r="AE35" s="884"/>
      <c r="AF35" s="884"/>
      <c r="AG35" s="884"/>
      <c r="AH35" s="884"/>
      <c r="AI35" s="884"/>
      <c r="AJ35" s="884"/>
      <c r="AK35" s="884"/>
      <c r="AL35" s="884"/>
      <c r="AM35" s="884"/>
      <c r="AN35" s="884"/>
      <c r="AO35" s="884"/>
      <c r="AP35" s="884"/>
      <c r="AQ35" s="884"/>
      <c r="AR35" s="693"/>
      <c r="AS35" s="693"/>
      <c r="AT35" s="693"/>
      <c r="AU35" s="693"/>
      <c r="AV35" s="693"/>
      <c r="AW35" s="693"/>
      <c r="AX35" s="693"/>
      <c r="AY35" s="693"/>
      <c r="AZ35" s="693"/>
      <c r="BA35" s="693"/>
      <c r="BB35" s="693"/>
      <c r="BC35" s="694"/>
      <c r="BD35" s="694"/>
      <c r="BE35" s="694"/>
      <c r="BF35" s="694"/>
      <c r="BG35" s="694"/>
      <c r="BH35" s="694"/>
      <c r="BI35" s="694"/>
      <c r="BJ35" s="694"/>
    </row>
    <row r="36" spans="1:62">
      <c r="A36" s="884"/>
      <c r="B36" s="686"/>
      <c r="C36" s="687"/>
      <c r="D36" s="688"/>
      <c r="E36" s="689"/>
      <c r="F36" s="690"/>
      <c r="G36" s="902" t="str">
        <f t="shared" si="2"/>
        <v/>
      </c>
      <c r="H36" s="899" t="str">
        <f t="shared" si="3"/>
        <v/>
      </c>
      <c r="I36" s="899" t="str">
        <f t="shared" si="4"/>
        <v/>
      </c>
      <c r="J36" s="900" t="str">
        <f t="shared" si="5"/>
        <v/>
      </c>
      <c r="K36" s="702"/>
      <c r="L36" s="884"/>
      <c r="M36" s="884"/>
      <c r="N36" s="884"/>
      <c r="O36" s="884"/>
      <c r="P36" s="884"/>
      <c r="Q36" s="884"/>
      <c r="R36" s="884"/>
      <c r="S36" s="884"/>
      <c r="T36" s="884"/>
      <c r="U36" s="884"/>
      <c r="V36" s="884"/>
      <c r="W36" s="884"/>
      <c r="X36" s="884"/>
      <c r="Y36" s="884"/>
      <c r="Z36" s="884"/>
      <c r="AA36" s="884"/>
      <c r="AB36" s="884"/>
      <c r="AC36" s="884"/>
      <c r="AD36" s="884"/>
      <c r="AE36" s="884"/>
      <c r="AF36" s="884"/>
      <c r="AG36" s="884"/>
      <c r="AH36" s="884"/>
      <c r="AI36" s="884"/>
      <c r="AJ36" s="884"/>
      <c r="AK36" s="884"/>
      <c r="AL36" s="884"/>
      <c r="AM36" s="884"/>
      <c r="AN36" s="884"/>
      <c r="AO36" s="884"/>
      <c r="AP36" s="884"/>
      <c r="AQ36" s="884"/>
      <c r="AR36" s="693"/>
      <c r="AS36" s="693"/>
      <c r="AT36" s="693"/>
      <c r="AU36" s="693"/>
      <c r="AV36" s="693"/>
      <c r="AW36" s="693"/>
      <c r="AX36" s="693"/>
      <c r="AY36" s="693"/>
      <c r="AZ36" s="693"/>
      <c r="BA36" s="693"/>
      <c r="BB36" s="693"/>
      <c r="BC36" s="694"/>
      <c r="BD36" s="694"/>
      <c r="BE36" s="694"/>
      <c r="BF36" s="694"/>
      <c r="BG36" s="694"/>
      <c r="BH36" s="694"/>
      <c r="BI36" s="694"/>
      <c r="BJ36" s="694"/>
    </row>
    <row r="37" spans="1:62">
      <c r="A37" s="884"/>
      <c r="B37" s="686"/>
      <c r="C37" s="687"/>
      <c r="D37" s="688"/>
      <c r="E37" s="689"/>
      <c r="F37" s="690"/>
      <c r="G37" s="902" t="str">
        <f t="shared" si="2"/>
        <v/>
      </c>
      <c r="H37" s="899" t="str">
        <f t="shared" si="3"/>
        <v/>
      </c>
      <c r="I37" s="899" t="str">
        <f t="shared" si="4"/>
        <v/>
      </c>
      <c r="J37" s="900" t="str">
        <f t="shared" si="5"/>
        <v/>
      </c>
      <c r="K37" s="702"/>
      <c r="L37" s="884"/>
      <c r="M37" s="884"/>
      <c r="N37" s="884"/>
      <c r="O37" s="884"/>
      <c r="P37" s="884"/>
      <c r="Q37" s="884"/>
      <c r="R37" s="884"/>
      <c r="S37" s="884"/>
      <c r="T37" s="884"/>
      <c r="U37" s="884"/>
      <c r="V37" s="884"/>
      <c r="W37" s="884"/>
      <c r="X37" s="884"/>
      <c r="Y37" s="884"/>
      <c r="Z37" s="884"/>
      <c r="AA37" s="884"/>
      <c r="AB37" s="884"/>
      <c r="AC37" s="884"/>
      <c r="AD37" s="884"/>
      <c r="AE37" s="884"/>
      <c r="AF37" s="884"/>
      <c r="AG37" s="884"/>
      <c r="AH37" s="884"/>
      <c r="AI37" s="884"/>
      <c r="AJ37" s="884"/>
      <c r="AK37" s="884"/>
      <c r="AL37" s="884"/>
      <c r="AM37" s="884"/>
      <c r="AN37" s="884"/>
      <c r="AO37" s="884"/>
      <c r="AP37" s="884"/>
      <c r="AQ37" s="884"/>
      <c r="AR37" s="693"/>
      <c r="AS37" s="693"/>
      <c r="AT37" s="693"/>
      <c r="AU37" s="693"/>
      <c r="AV37" s="693"/>
      <c r="AW37" s="693"/>
      <c r="AX37" s="693"/>
      <c r="AY37" s="693"/>
      <c r="AZ37" s="693"/>
      <c r="BA37" s="693"/>
      <c r="BB37" s="693"/>
      <c r="BC37" s="694"/>
      <c r="BD37" s="694"/>
      <c r="BE37" s="694"/>
      <c r="BF37" s="694"/>
      <c r="BG37" s="694"/>
      <c r="BH37" s="694"/>
      <c r="BI37" s="694"/>
      <c r="BJ37" s="694"/>
    </row>
    <row r="38" spans="1:62">
      <c r="A38" s="884"/>
      <c r="B38" s="686"/>
      <c r="C38" s="687"/>
      <c r="D38" s="688"/>
      <c r="E38" s="689"/>
      <c r="F38" s="690"/>
      <c r="G38" s="902" t="str">
        <f t="shared" si="2"/>
        <v/>
      </c>
      <c r="H38" s="899" t="str">
        <f t="shared" si="3"/>
        <v/>
      </c>
      <c r="I38" s="899" t="str">
        <f t="shared" si="4"/>
        <v/>
      </c>
      <c r="J38" s="900" t="str">
        <f t="shared" si="5"/>
        <v/>
      </c>
      <c r="K38" s="702"/>
      <c r="L38" s="884"/>
      <c r="M38" s="884"/>
      <c r="N38" s="884"/>
      <c r="O38" s="884"/>
      <c r="P38" s="884"/>
      <c r="Q38" s="884"/>
      <c r="R38" s="884"/>
      <c r="S38" s="884"/>
      <c r="T38" s="884"/>
      <c r="U38" s="884"/>
      <c r="V38" s="884"/>
      <c r="W38" s="884"/>
      <c r="X38" s="884"/>
      <c r="Y38" s="884"/>
      <c r="Z38" s="884"/>
      <c r="AA38" s="884"/>
      <c r="AB38" s="884"/>
      <c r="AC38" s="884"/>
      <c r="AD38" s="884"/>
      <c r="AE38" s="884"/>
      <c r="AF38" s="884"/>
      <c r="AG38" s="884"/>
      <c r="AH38" s="884"/>
      <c r="AI38" s="884"/>
      <c r="AJ38" s="884"/>
      <c r="AK38" s="884"/>
      <c r="AL38" s="884"/>
      <c r="AM38" s="884"/>
      <c r="AN38" s="884"/>
      <c r="AO38" s="884"/>
      <c r="AP38" s="884"/>
      <c r="AQ38" s="884"/>
      <c r="AR38" s="693"/>
      <c r="AS38" s="693"/>
      <c r="AT38" s="693"/>
      <c r="AU38" s="693"/>
      <c r="AV38" s="693"/>
      <c r="AW38" s="693"/>
      <c r="AX38" s="693"/>
      <c r="AY38" s="693"/>
      <c r="AZ38" s="693"/>
      <c r="BA38" s="693"/>
      <c r="BB38" s="693"/>
      <c r="BC38" s="694"/>
      <c r="BD38" s="694"/>
      <c r="BE38" s="694"/>
      <c r="BF38" s="694"/>
      <c r="BG38" s="694"/>
      <c r="BH38" s="694"/>
      <c r="BI38" s="694"/>
      <c r="BJ38" s="694"/>
    </row>
    <row r="39" spans="1:62">
      <c r="A39" s="884"/>
      <c r="B39" s="686"/>
      <c r="C39" s="687"/>
      <c r="D39" s="688"/>
      <c r="E39" s="689"/>
      <c r="F39" s="690"/>
      <c r="G39" s="902" t="str">
        <f t="shared" si="2"/>
        <v/>
      </c>
      <c r="H39" s="899" t="str">
        <f t="shared" si="3"/>
        <v/>
      </c>
      <c r="I39" s="899" t="str">
        <f t="shared" si="4"/>
        <v/>
      </c>
      <c r="J39" s="900" t="str">
        <f t="shared" si="5"/>
        <v/>
      </c>
      <c r="K39" s="702"/>
      <c r="L39" s="884"/>
      <c r="M39" s="884"/>
      <c r="N39" s="884"/>
      <c r="O39" s="884"/>
      <c r="P39" s="884"/>
      <c r="Q39" s="884"/>
      <c r="R39" s="884"/>
      <c r="S39" s="884"/>
      <c r="T39" s="884"/>
      <c r="U39" s="884"/>
      <c r="V39" s="884"/>
      <c r="W39" s="884"/>
      <c r="X39" s="884"/>
      <c r="Y39" s="884"/>
      <c r="Z39" s="884"/>
      <c r="AA39" s="884"/>
      <c r="AB39" s="884"/>
      <c r="AC39" s="884"/>
      <c r="AD39" s="884"/>
      <c r="AE39" s="884"/>
      <c r="AF39" s="884"/>
      <c r="AG39" s="884"/>
      <c r="AH39" s="884"/>
      <c r="AI39" s="884"/>
      <c r="AJ39" s="884"/>
      <c r="AK39" s="884"/>
      <c r="AL39" s="884"/>
      <c r="AM39" s="884"/>
      <c r="AN39" s="884"/>
      <c r="AO39" s="884"/>
      <c r="AP39" s="884"/>
      <c r="AQ39" s="884"/>
      <c r="AR39" s="693"/>
      <c r="AS39" s="693"/>
      <c r="AT39" s="693"/>
      <c r="AU39" s="693"/>
      <c r="AV39" s="693"/>
      <c r="AW39" s="693"/>
      <c r="AX39" s="693"/>
      <c r="AY39" s="693"/>
      <c r="AZ39" s="693"/>
      <c r="BA39" s="693"/>
      <c r="BB39" s="693"/>
      <c r="BC39" s="694"/>
      <c r="BD39" s="694"/>
      <c r="BE39" s="694"/>
      <c r="BF39" s="694"/>
      <c r="BG39" s="694"/>
      <c r="BH39" s="694"/>
      <c r="BI39" s="694"/>
      <c r="BJ39" s="694"/>
    </row>
    <row r="40" spans="1:62">
      <c r="A40" s="884"/>
      <c r="B40" s="686"/>
      <c r="C40" s="687"/>
      <c r="D40" s="688"/>
      <c r="E40" s="689"/>
      <c r="F40" s="690"/>
      <c r="G40" s="902" t="str">
        <f t="shared" si="2"/>
        <v/>
      </c>
      <c r="H40" s="899" t="str">
        <f t="shared" si="3"/>
        <v/>
      </c>
      <c r="I40" s="899" t="str">
        <f t="shared" si="4"/>
        <v/>
      </c>
      <c r="J40" s="900" t="str">
        <f t="shared" si="5"/>
        <v/>
      </c>
      <c r="K40" s="702"/>
      <c r="L40" s="884"/>
      <c r="M40" s="884"/>
      <c r="N40" s="884"/>
      <c r="O40" s="884"/>
      <c r="P40" s="884"/>
      <c r="Q40" s="884"/>
      <c r="R40" s="884"/>
      <c r="S40" s="884"/>
      <c r="T40" s="884"/>
      <c r="U40" s="884"/>
      <c r="V40" s="884"/>
      <c r="W40" s="884"/>
      <c r="X40" s="884"/>
      <c r="Y40" s="884"/>
      <c r="Z40" s="884"/>
      <c r="AA40" s="884"/>
      <c r="AB40" s="884"/>
      <c r="AC40" s="884"/>
      <c r="AD40" s="884"/>
      <c r="AE40" s="884"/>
      <c r="AF40" s="884"/>
      <c r="AG40" s="884"/>
      <c r="AH40" s="884"/>
      <c r="AI40" s="884"/>
      <c r="AJ40" s="884"/>
      <c r="AK40" s="884"/>
      <c r="AL40" s="884"/>
      <c r="AM40" s="884"/>
      <c r="AN40" s="884"/>
      <c r="AO40" s="884"/>
      <c r="AP40" s="884"/>
      <c r="AQ40" s="884"/>
      <c r="AR40" s="693"/>
      <c r="AS40" s="693"/>
      <c r="AT40" s="693"/>
      <c r="AU40" s="693"/>
      <c r="AV40" s="693"/>
      <c r="AW40" s="693"/>
      <c r="AX40" s="693"/>
      <c r="AY40" s="693"/>
      <c r="AZ40" s="693"/>
      <c r="BA40" s="693"/>
      <c r="BB40" s="693"/>
      <c r="BC40" s="694"/>
      <c r="BD40" s="694"/>
      <c r="BE40" s="694"/>
      <c r="BF40" s="694"/>
      <c r="BG40" s="694"/>
      <c r="BH40" s="694"/>
      <c r="BI40" s="694"/>
      <c r="BJ40" s="694"/>
    </row>
    <row r="41" spans="1:62">
      <c r="A41" s="884"/>
      <c r="B41" s="686"/>
      <c r="C41" s="687"/>
      <c r="D41" s="688"/>
      <c r="E41" s="689"/>
      <c r="F41" s="690"/>
      <c r="G41" s="902" t="str">
        <f t="shared" si="2"/>
        <v/>
      </c>
      <c r="H41" s="899" t="str">
        <f t="shared" si="3"/>
        <v/>
      </c>
      <c r="I41" s="899" t="str">
        <f t="shared" si="4"/>
        <v/>
      </c>
      <c r="J41" s="900" t="str">
        <f t="shared" si="5"/>
        <v/>
      </c>
      <c r="K41" s="702"/>
      <c r="L41" s="884"/>
      <c r="M41" s="884"/>
      <c r="N41" s="884"/>
      <c r="O41" s="884"/>
      <c r="P41" s="884"/>
      <c r="Q41" s="884"/>
      <c r="R41" s="884"/>
      <c r="S41" s="884"/>
      <c r="T41" s="884"/>
      <c r="U41" s="884"/>
      <c r="V41" s="884"/>
      <c r="W41" s="884"/>
      <c r="X41" s="884"/>
      <c r="Y41" s="884"/>
      <c r="Z41" s="884"/>
      <c r="AA41" s="884"/>
      <c r="AB41" s="884"/>
      <c r="AC41" s="884"/>
      <c r="AD41" s="884"/>
      <c r="AE41" s="884"/>
      <c r="AF41" s="884"/>
      <c r="AG41" s="884"/>
      <c r="AH41" s="884"/>
      <c r="AI41" s="884"/>
      <c r="AJ41" s="884"/>
      <c r="AK41" s="884"/>
      <c r="AL41" s="884"/>
      <c r="AM41" s="884"/>
      <c r="AN41" s="884"/>
      <c r="AO41" s="884"/>
      <c r="AP41" s="884"/>
      <c r="AQ41" s="884"/>
      <c r="AR41" s="693"/>
      <c r="AS41" s="693"/>
      <c r="AT41" s="693"/>
      <c r="AU41" s="693"/>
      <c r="AV41" s="693"/>
      <c r="AW41" s="693"/>
      <c r="AX41" s="693"/>
      <c r="AY41" s="693"/>
      <c r="AZ41" s="693"/>
      <c r="BA41" s="693"/>
      <c r="BB41" s="693"/>
      <c r="BC41" s="694"/>
      <c r="BD41" s="694"/>
      <c r="BE41" s="694"/>
      <c r="BF41" s="694"/>
      <c r="BG41" s="694"/>
      <c r="BH41" s="694"/>
      <c r="BI41" s="694"/>
      <c r="BJ41" s="694"/>
    </row>
    <row r="42" spans="1:62">
      <c r="A42" s="884"/>
      <c r="B42" s="686"/>
      <c r="C42" s="687"/>
      <c r="D42" s="688"/>
      <c r="E42" s="689"/>
      <c r="F42" s="690"/>
      <c r="G42" s="902" t="str">
        <f t="shared" si="2"/>
        <v/>
      </c>
      <c r="H42" s="899" t="str">
        <f t="shared" si="3"/>
        <v/>
      </c>
      <c r="I42" s="899" t="str">
        <f t="shared" si="4"/>
        <v/>
      </c>
      <c r="J42" s="900" t="str">
        <f t="shared" si="5"/>
        <v/>
      </c>
      <c r="K42" s="702"/>
      <c r="L42" s="884"/>
      <c r="M42" s="884"/>
      <c r="N42" s="884"/>
      <c r="O42" s="884"/>
      <c r="P42" s="884"/>
      <c r="Q42" s="884"/>
      <c r="R42" s="884"/>
      <c r="S42" s="884"/>
      <c r="T42" s="884"/>
      <c r="U42" s="884"/>
      <c r="V42" s="884"/>
      <c r="W42" s="884"/>
      <c r="X42" s="884"/>
      <c r="Y42" s="884"/>
      <c r="Z42" s="884"/>
      <c r="AA42" s="884"/>
      <c r="AB42" s="884"/>
      <c r="AC42" s="884"/>
      <c r="AD42" s="884"/>
      <c r="AE42" s="884"/>
      <c r="AF42" s="884"/>
      <c r="AG42" s="884"/>
      <c r="AH42" s="884"/>
      <c r="AI42" s="884"/>
      <c r="AJ42" s="884"/>
      <c r="AK42" s="884"/>
      <c r="AL42" s="884"/>
      <c r="AM42" s="884"/>
      <c r="AN42" s="884"/>
      <c r="AO42" s="884"/>
      <c r="AP42" s="884"/>
      <c r="AQ42" s="884"/>
      <c r="AR42" s="693"/>
      <c r="AS42" s="693"/>
      <c r="AT42" s="693"/>
      <c r="AU42" s="693"/>
      <c r="AV42" s="693"/>
      <c r="AW42" s="693"/>
      <c r="AX42" s="693"/>
      <c r="AY42" s="693"/>
      <c r="AZ42" s="693"/>
      <c r="BA42" s="693"/>
      <c r="BB42" s="693"/>
      <c r="BC42" s="694"/>
      <c r="BD42" s="694"/>
      <c r="BE42" s="694"/>
      <c r="BF42" s="694"/>
      <c r="BG42" s="694"/>
      <c r="BH42" s="694"/>
      <c r="BI42" s="694"/>
      <c r="BJ42" s="694"/>
    </row>
    <row r="43" spans="1:62">
      <c r="A43" s="884"/>
      <c r="B43" s="686"/>
      <c r="C43" s="687"/>
      <c r="D43" s="688"/>
      <c r="E43" s="689"/>
      <c r="F43" s="690"/>
      <c r="G43" s="902" t="str">
        <f t="shared" si="2"/>
        <v/>
      </c>
      <c r="H43" s="899" t="str">
        <f t="shared" si="3"/>
        <v/>
      </c>
      <c r="I43" s="899" t="str">
        <f t="shared" si="4"/>
        <v/>
      </c>
      <c r="J43" s="900" t="str">
        <f t="shared" si="5"/>
        <v/>
      </c>
      <c r="K43" s="702"/>
      <c r="L43" s="884"/>
      <c r="M43" s="884"/>
      <c r="N43" s="884"/>
      <c r="O43" s="884"/>
      <c r="P43" s="884"/>
      <c r="Q43" s="884"/>
      <c r="R43" s="884"/>
      <c r="S43" s="884"/>
      <c r="T43" s="884"/>
      <c r="U43" s="884"/>
      <c r="V43" s="884"/>
      <c r="W43" s="884"/>
      <c r="X43" s="884"/>
      <c r="Y43" s="884"/>
      <c r="Z43" s="884"/>
      <c r="AA43" s="884"/>
      <c r="AB43" s="884"/>
      <c r="AC43" s="884"/>
      <c r="AD43" s="884"/>
      <c r="AE43" s="884"/>
      <c r="AF43" s="884"/>
      <c r="AG43" s="884"/>
      <c r="AH43" s="884"/>
      <c r="AI43" s="884"/>
      <c r="AJ43" s="884"/>
      <c r="AK43" s="884"/>
      <c r="AL43" s="884"/>
      <c r="AM43" s="884"/>
      <c r="AN43" s="884"/>
      <c r="AO43" s="884"/>
      <c r="AP43" s="884"/>
      <c r="AQ43" s="884"/>
      <c r="AR43" s="693"/>
      <c r="AS43" s="693"/>
      <c r="AT43" s="693"/>
      <c r="AU43" s="693"/>
      <c r="AV43" s="693"/>
      <c r="AW43" s="693"/>
      <c r="AX43" s="693"/>
      <c r="AY43" s="693"/>
      <c r="AZ43" s="693"/>
      <c r="BA43" s="693"/>
      <c r="BB43" s="693"/>
      <c r="BC43" s="694"/>
      <c r="BD43" s="694"/>
      <c r="BE43" s="694"/>
      <c r="BF43" s="694"/>
      <c r="BG43" s="694"/>
      <c r="BH43" s="694"/>
      <c r="BI43" s="694"/>
      <c r="BJ43" s="694"/>
    </row>
    <row r="44" spans="1:62">
      <c r="A44" s="884"/>
      <c r="B44" s="686"/>
      <c r="C44" s="687"/>
      <c r="D44" s="688"/>
      <c r="E44" s="689"/>
      <c r="F44" s="690"/>
      <c r="G44" s="902" t="str">
        <f t="shared" si="2"/>
        <v/>
      </c>
      <c r="H44" s="899" t="str">
        <f t="shared" si="3"/>
        <v/>
      </c>
      <c r="I44" s="899" t="str">
        <f t="shared" si="4"/>
        <v/>
      </c>
      <c r="J44" s="900" t="str">
        <f t="shared" si="5"/>
        <v/>
      </c>
      <c r="K44" s="702"/>
      <c r="L44" s="884"/>
      <c r="M44" s="884"/>
      <c r="N44" s="884"/>
      <c r="O44" s="884"/>
      <c r="P44" s="884"/>
      <c r="Q44" s="884"/>
      <c r="R44" s="884"/>
      <c r="S44" s="884"/>
      <c r="T44" s="884"/>
      <c r="U44" s="884"/>
      <c r="V44" s="884"/>
      <c r="W44" s="884"/>
      <c r="X44" s="884"/>
      <c r="Y44" s="884"/>
      <c r="Z44" s="884"/>
      <c r="AA44" s="884"/>
      <c r="AB44" s="884"/>
      <c r="AC44" s="884"/>
      <c r="AD44" s="884"/>
      <c r="AE44" s="884"/>
      <c r="AF44" s="884"/>
      <c r="AG44" s="884"/>
      <c r="AH44" s="884"/>
      <c r="AI44" s="884"/>
      <c r="AJ44" s="884"/>
      <c r="AK44" s="884"/>
      <c r="AL44" s="884"/>
      <c r="AM44" s="884"/>
      <c r="AN44" s="884"/>
      <c r="AO44" s="884"/>
      <c r="AP44" s="884"/>
      <c r="AQ44" s="884"/>
      <c r="AR44" s="693"/>
      <c r="AS44" s="693"/>
      <c r="AT44" s="693"/>
      <c r="AU44" s="693"/>
      <c r="AV44" s="693"/>
      <c r="AW44" s="693"/>
      <c r="AX44" s="693"/>
      <c r="AY44" s="693"/>
      <c r="AZ44" s="693"/>
      <c r="BA44" s="693"/>
      <c r="BB44" s="693"/>
      <c r="BC44" s="694"/>
      <c r="BD44" s="694"/>
      <c r="BE44" s="694"/>
      <c r="BF44" s="694"/>
      <c r="BG44" s="694"/>
      <c r="BH44" s="694"/>
      <c r="BI44" s="694"/>
      <c r="BJ44" s="694"/>
    </row>
    <row r="45" spans="1:62">
      <c r="A45" s="884"/>
      <c r="B45" s="686"/>
      <c r="C45" s="687"/>
      <c r="D45" s="688"/>
      <c r="E45" s="689"/>
      <c r="F45" s="690"/>
      <c r="G45" s="902" t="str">
        <f t="shared" si="2"/>
        <v/>
      </c>
      <c r="H45" s="899" t="str">
        <f t="shared" si="3"/>
        <v/>
      </c>
      <c r="I45" s="899" t="str">
        <f t="shared" si="4"/>
        <v/>
      </c>
      <c r="J45" s="900" t="str">
        <f t="shared" si="5"/>
        <v/>
      </c>
      <c r="K45" s="702"/>
      <c r="L45" s="884"/>
      <c r="M45" s="884"/>
      <c r="N45" s="884"/>
      <c r="O45" s="884"/>
      <c r="P45" s="884"/>
      <c r="Q45" s="884"/>
      <c r="R45" s="884"/>
      <c r="S45" s="884"/>
      <c r="T45" s="884"/>
      <c r="U45" s="884"/>
      <c r="V45" s="884"/>
      <c r="W45" s="884"/>
      <c r="X45" s="884"/>
      <c r="Y45" s="884"/>
      <c r="Z45" s="884"/>
      <c r="AA45" s="884"/>
      <c r="AB45" s="884"/>
      <c r="AC45" s="884"/>
      <c r="AD45" s="884"/>
      <c r="AE45" s="884"/>
      <c r="AF45" s="884"/>
      <c r="AG45" s="884"/>
      <c r="AH45" s="884"/>
      <c r="AI45" s="884"/>
      <c r="AJ45" s="884"/>
      <c r="AK45" s="884"/>
      <c r="AL45" s="884"/>
      <c r="AM45" s="884"/>
      <c r="AN45" s="884"/>
      <c r="AO45" s="884"/>
      <c r="AP45" s="884"/>
      <c r="AQ45" s="884"/>
      <c r="AR45" s="693"/>
      <c r="AS45" s="693"/>
      <c r="AT45" s="693"/>
      <c r="AU45" s="693"/>
      <c r="AV45" s="693"/>
      <c r="AW45" s="693"/>
      <c r="AX45" s="693"/>
      <c r="AY45" s="693"/>
      <c r="AZ45" s="693"/>
      <c r="BA45" s="693"/>
      <c r="BB45" s="693"/>
      <c r="BC45" s="694"/>
      <c r="BD45" s="694"/>
      <c r="BE45" s="694"/>
      <c r="BF45" s="694"/>
      <c r="BG45" s="694"/>
      <c r="BH45" s="694"/>
      <c r="BI45" s="694"/>
      <c r="BJ45" s="694"/>
    </row>
    <row r="46" spans="1:62">
      <c r="A46" s="884"/>
      <c r="B46" s="686"/>
      <c r="C46" s="687"/>
      <c r="D46" s="688"/>
      <c r="E46" s="689"/>
      <c r="F46" s="690"/>
      <c r="G46" s="902" t="str">
        <f t="shared" si="2"/>
        <v/>
      </c>
      <c r="H46" s="899" t="str">
        <f t="shared" si="3"/>
        <v/>
      </c>
      <c r="I46" s="899" t="str">
        <f t="shared" si="4"/>
        <v/>
      </c>
      <c r="J46" s="900" t="str">
        <f t="shared" si="5"/>
        <v/>
      </c>
      <c r="K46" s="702"/>
      <c r="L46" s="884"/>
      <c r="M46" s="884"/>
      <c r="N46" s="884"/>
      <c r="O46" s="884"/>
      <c r="P46" s="884"/>
      <c r="Q46" s="884"/>
      <c r="R46" s="884"/>
      <c r="S46" s="884"/>
      <c r="T46" s="884"/>
      <c r="U46" s="884"/>
      <c r="V46" s="884"/>
      <c r="W46" s="884"/>
      <c r="X46" s="884"/>
      <c r="Y46" s="884"/>
      <c r="Z46" s="884"/>
      <c r="AA46" s="884"/>
      <c r="AB46" s="884"/>
      <c r="AC46" s="884"/>
      <c r="AD46" s="884"/>
      <c r="AE46" s="884"/>
      <c r="AF46" s="884"/>
      <c r="AG46" s="884"/>
      <c r="AH46" s="884"/>
      <c r="AI46" s="884"/>
      <c r="AJ46" s="884"/>
      <c r="AK46" s="884"/>
      <c r="AL46" s="884"/>
      <c r="AM46" s="884"/>
      <c r="AN46" s="884"/>
      <c r="AO46" s="884"/>
      <c r="AP46" s="884"/>
      <c r="AQ46" s="884"/>
      <c r="AR46" s="693"/>
      <c r="AS46" s="693"/>
      <c r="AT46" s="693"/>
      <c r="AU46" s="693"/>
      <c r="AV46" s="693"/>
      <c r="AW46" s="693"/>
      <c r="AX46" s="693"/>
      <c r="AY46" s="693"/>
      <c r="AZ46" s="693"/>
      <c r="BA46" s="693"/>
      <c r="BB46" s="693"/>
      <c r="BC46" s="694"/>
      <c r="BD46" s="694"/>
      <c r="BE46" s="694"/>
      <c r="BF46" s="694"/>
      <c r="BG46" s="694"/>
      <c r="BH46" s="694"/>
      <c r="BI46" s="694"/>
      <c r="BJ46" s="694"/>
    </row>
    <row r="47" spans="1:62">
      <c r="A47" s="884"/>
      <c r="B47" s="686"/>
      <c r="C47" s="687"/>
      <c r="D47" s="688"/>
      <c r="E47" s="689"/>
      <c r="F47" s="690"/>
      <c r="G47" s="902" t="str">
        <f t="shared" si="2"/>
        <v/>
      </c>
      <c r="H47" s="899" t="str">
        <f t="shared" si="3"/>
        <v/>
      </c>
      <c r="I47" s="899" t="str">
        <f t="shared" si="4"/>
        <v/>
      </c>
      <c r="J47" s="900" t="str">
        <f t="shared" si="5"/>
        <v/>
      </c>
      <c r="K47" s="702"/>
      <c r="L47" s="884"/>
      <c r="M47" s="884"/>
      <c r="N47" s="884"/>
      <c r="O47" s="884"/>
      <c r="P47" s="884"/>
      <c r="Q47" s="884"/>
      <c r="R47" s="884"/>
      <c r="S47" s="884"/>
      <c r="T47" s="884"/>
      <c r="U47" s="884"/>
      <c r="V47" s="884"/>
      <c r="W47" s="884"/>
      <c r="X47" s="884"/>
      <c r="Y47" s="884"/>
      <c r="Z47" s="884"/>
      <c r="AA47" s="884"/>
      <c r="AB47" s="884"/>
      <c r="AC47" s="884"/>
      <c r="AD47" s="884"/>
      <c r="AE47" s="884"/>
      <c r="AF47" s="884"/>
      <c r="AG47" s="884"/>
      <c r="AH47" s="884"/>
      <c r="AI47" s="884"/>
      <c r="AJ47" s="884"/>
      <c r="AK47" s="884"/>
      <c r="AL47" s="884"/>
      <c r="AM47" s="884"/>
      <c r="AN47" s="884"/>
      <c r="AO47" s="884"/>
      <c r="AP47" s="884"/>
      <c r="AQ47" s="884"/>
      <c r="AR47" s="693"/>
      <c r="AS47" s="693"/>
      <c r="AT47" s="693"/>
      <c r="AU47" s="693"/>
      <c r="AV47" s="693"/>
      <c r="AW47" s="693"/>
      <c r="AX47" s="693"/>
      <c r="AY47" s="693"/>
      <c r="AZ47" s="693"/>
      <c r="BA47" s="693"/>
      <c r="BB47" s="693"/>
      <c r="BC47" s="694"/>
      <c r="BD47" s="694"/>
      <c r="BE47" s="694"/>
      <c r="BF47" s="694"/>
      <c r="BG47" s="694"/>
      <c r="BH47" s="694"/>
      <c r="BI47" s="694"/>
      <c r="BJ47" s="694"/>
    </row>
    <row r="48" spans="1:62">
      <c r="A48" s="884"/>
      <c r="B48" s="686"/>
      <c r="C48" s="687"/>
      <c r="D48" s="688"/>
      <c r="E48" s="689"/>
      <c r="F48" s="690"/>
      <c r="G48" s="902" t="str">
        <f t="shared" si="2"/>
        <v/>
      </c>
      <c r="H48" s="899" t="str">
        <f t="shared" si="3"/>
        <v/>
      </c>
      <c r="I48" s="899" t="str">
        <f t="shared" si="4"/>
        <v/>
      </c>
      <c r="J48" s="900" t="str">
        <f t="shared" si="5"/>
        <v/>
      </c>
      <c r="K48" s="702"/>
      <c r="L48" s="884"/>
      <c r="M48" s="884"/>
      <c r="N48" s="884"/>
      <c r="O48" s="884"/>
      <c r="P48" s="884"/>
      <c r="Q48" s="884"/>
      <c r="R48" s="884"/>
      <c r="S48" s="884"/>
      <c r="T48" s="884"/>
      <c r="U48" s="884"/>
      <c r="V48" s="884"/>
      <c r="W48" s="884"/>
      <c r="X48" s="884"/>
      <c r="Y48" s="884"/>
      <c r="Z48" s="884"/>
      <c r="AA48" s="884"/>
      <c r="AB48" s="884"/>
      <c r="AC48" s="884"/>
      <c r="AD48" s="884"/>
      <c r="AE48" s="884"/>
      <c r="AF48" s="884"/>
      <c r="AG48" s="884"/>
      <c r="AH48" s="884"/>
      <c r="AI48" s="884"/>
      <c r="AJ48" s="884"/>
      <c r="AK48" s="884"/>
      <c r="AL48" s="884"/>
      <c r="AM48" s="884"/>
      <c r="AN48" s="884"/>
      <c r="AO48" s="884"/>
      <c r="AP48" s="884"/>
      <c r="AQ48" s="884"/>
      <c r="AR48" s="693"/>
      <c r="AS48" s="693"/>
      <c r="AT48" s="693"/>
      <c r="AU48" s="693"/>
      <c r="AV48" s="693"/>
      <c r="AW48" s="693"/>
      <c r="AX48" s="693"/>
      <c r="AY48" s="693"/>
      <c r="AZ48" s="693"/>
      <c r="BA48" s="693"/>
      <c r="BB48" s="693"/>
      <c r="BC48" s="694"/>
      <c r="BD48" s="694"/>
      <c r="BE48" s="694"/>
      <c r="BF48" s="694"/>
      <c r="BG48" s="694"/>
      <c r="BH48" s="694"/>
      <c r="BI48" s="694"/>
      <c r="BJ48" s="694"/>
    </row>
    <row r="49" spans="1:62">
      <c r="A49" s="884"/>
      <c r="B49" s="686"/>
      <c r="C49" s="687"/>
      <c r="D49" s="688"/>
      <c r="E49" s="689"/>
      <c r="F49" s="690"/>
      <c r="G49" s="902" t="str">
        <f t="shared" si="2"/>
        <v/>
      </c>
      <c r="H49" s="899" t="str">
        <f t="shared" si="3"/>
        <v/>
      </c>
      <c r="I49" s="899" t="str">
        <f t="shared" si="4"/>
        <v/>
      </c>
      <c r="J49" s="900" t="str">
        <f t="shared" si="5"/>
        <v/>
      </c>
      <c r="K49" s="702"/>
      <c r="L49" s="884"/>
      <c r="M49" s="884"/>
      <c r="N49" s="884"/>
      <c r="O49" s="884"/>
      <c r="P49" s="884"/>
      <c r="Q49" s="884"/>
      <c r="R49" s="884"/>
      <c r="S49" s="884"/>
      <c r="T49" s="884"/>
      <c r="U49" s="884"/>
      <c r="V49" s="884"/>
      <c r="W49" s="884"/>
      <c r="X49" s="884"/>
      <c r="Y49" s="884"/>
      <c r="Z49" s="884"/>
      <c r="AA49" s="884"/>
      <c r="AB49" s="884"/>
      <c r="AC49" s="884"/>
      <c r="AD49" s="884"/>
      <c r="AE49" s="884"/>
      <c r="AF49" s="884"/>
      <c r="AG49" s="884"/>
      <c r="AH49" s="884"/>
      <c r="AI49" s="884"/>
      <c r="AJ49" s="884"/>
      <c r="AK49" s="884"/>
      <c r="AL49" s="884"/>
      <c r="AM49" s="884"/>
      <c r="AN49" s="884"/>
      <c r="AO49" s="884"/>
      <c r="AP49" s="884"/>
      <c r="AQ49" s="884"/>
      <c r="AR49" s="693"/>
      <c r="AS49" s="693"/>
      <c r="AT49" s="693"/>
      <c r="AU49" s="693"/>
      <c r="AV49" s="693"/>
      <c r="AW49" s="693"/>
      <c r="AX49" s="693"/>
      <c r="AY49" s="693"/>
      <c r="AZ49" s="693"/>
      <c r="BA49" s="693"/>
      <c r="BB49" s="693"/>
      <c r="BC49" s="694"/>
      <c r="BD49" s="694"/>
      <c r="BE49" s="694"/>
      <c r="BF49" s="694"/>
      <c r="BG49" s="694"/>
      <c r="BH49" s="694"/>
      <c r="BI49" s="694"/>
      <c r="BJ49" s="694"/>
    </row>
    <row r="50" spans="1:62">
      <c r="A50" s="884"/>
      <c r="B50" s="686"/>
      <c r="C50" s="687"/>
      <c r="D50" s="688"/>
      <c r="E50" s="689"/>
      <c r="F50" s="690"/>
      <c r="G50" s="902" t="str">
        <f t="shared" si="2"/>
        <v/>
      </c>
      <c r="H50" s="899" t="str">
        <f t="shared" si="3"/>
        <v/>
      </c>
      <c r="I50" s="899" t="str">
        <f t="shared" si="4"/>
        <v/>
      </c>
      <c r="J50" s="900" t="str">
        <f t="shared" si="5"/>
        <v/>
      </c>
      <c r="K50" s="702"/>
      <c r="L50" s="884"/>
      <c r="M50" s="884"/>
      <c r="N50" s="884"/>
      <c r="O50" s="884"/>
      <c r="P50" s="884"/>
      <c r="Q50" s="884"/>
      <c r="R50" s="884"/>
      <c r="S50" s="884"/>
      <c r="T50" s="884"/>
      <c r="U50" s="884"/>
      <c r="V50" s="884"/>
      <c r="W50" s="884"/>
      <c r="X50" s="884"/>
      <c r="Y50" s="884"/>
      <c r="Z50" s="884"/>
      <c r="AA50" s="884"/>
      <c r="AB50" s="884"/>
      <c r="AC50" s="884"/>
      <c r="AD50" s="884"/>
      <c r="AE50" s="884"/>
      <c r="AF50" s="884"/>
      <c r="AG50" s="884"/>
      <c r="AH50" s="884"/>
      <c r="AI50" s="884"/>
      <c r="AJ50" s="884"/>
      <c r="AK50" s="884"/>
      <c r="AL50" s="884"/>
      <c r="AM50" s="884"/>
      <c r="AN50" s="884"/>
      <c r="AO50" s="884"/>
      <c r="AP50" s="884"/>
      <c r="AQ50" s="884"/>
      <c r="AR50" s="693"/>
      <c r="AS50" s="693"/>
      <c r="AT50" s="693"/>
      <c r="AU50" s="693"/>
      <c r="AV50" s="693"/>
      <c r="AW50" s="693"/>
      <c r="AX50" s="693"/>
      <c r="AY50" s="693"/>
      <c r="AZ50" s="693"/>
      <c r="BA50" s="693"/>
      <c r="BB50" s="693"/>
      <c r="BC50" s="694"/>
      <c r="BD50" s="694"/>
      <c r="BE50" s="694"/>
      <c r="BF50" s="694"/>
      <c r="BG50" s="694"/>
      <c r="BH50" s="694"/>
      <c r="BI50" s="694"/>
      <c r="BJ50" s="694"/>
    </row>
    <row r="51" spans="1:62">
      <c r="A51" s="884"/>
      <c r="B51" s="686"/>
      <c r="C51" s="687"/>
      <c r="D51" s="688"/>
      <c r="E51" s="689"/>
      <c r="F51" s="690"/>
      <c r="G51" s="902" t="str">
        <f t="shared" si="2"/>
        <v/>
      </c>
      <c r="H51" s="899" t="str">
        <f t="shared" si="3"/>
        <v/>
      </c>
      <c r="I51" s="899" t="str">
        <f t="shared" si="4"/>
        <v/>
      </c>
      <c r="J51" s="900" t="str">
        <f t="shared" si="5"/>
        <v/>
      </c>
      <c r="K51" s="702"/>
      <c r="L51" s="884"/>
      <c r="M51" s="884"/>
      <c r="N51" s="884"/>
      <c r="O51" s="884"/>
      <c r="P51" s="884"/>
      <c r="Q51" s="884"/>
      <c r="R51" s="884"/>
      <c r="S51" s="884"/>
      <c r="T51" s="884"/>
      <c r="U51" s="884"/>
      <c r="V51" s="884"/>
      <c r="W51" s="884"/>
      <c r="X51" s="884"/>
      <c r="Y51" s="884"/>
      <c r="Z51" s="884"/>
      <c r="AA51" s="884"/>
      <c r="AB51" s="884"/>
      <c r="AC51" s="884"/>
      <c r="AD51" s="884"/>
      <c r="AE51" s="884"/>
      <c r="AF51" s="884"/>
      <c r="AG51" s="884"/>
      <c r="AH51" s="884"/>
      <c r="AI51" s="884"/>
      <c r="AJ51" s="884"/>
      <c r="AK51" s="884"/>
      <c r="AL51" s="884"/>
      <c r="AM51" s="884"/>
      <c r="AN51" s="884"/>
      <c r="AO51" s="884"/>
      <c r="AP51" s="884"/>
      <c r="AQ51" s="884"/>
      <c r="AR51" s="693"/>
      <c r="AS51" s="693"/>
      <c r="AT51" s="693"/>
      <c r="AU51" s="693"/>
      <c r="AV51" s="693"/>
      <c r="AW51" s="693"/>
      <c r="AX51" s="693"/>
      <c r="AY51" s="693"/>
      <c r="AZ51" s="693"/>
      <c r="BA51" s="693"/>
      <c r="BB51" s="693"/>
      <c r="BC51" s="694"/>
      <c r="BD51" s="694"/>
      <c r="BE51" s="694"/>
      <c r="BF51" s="694"/>
      <c r="BG51" s="694"/>
      <c r="BH51" s="694"/>
      <c r="BI51" s="694"/>
      <c r="BJ51" s="694"/>
    </row>
    <row r="52" spans="1:62">
      <c r="A52" s="884"/>
      <c r="B52" s="686"/>
      <c r="C52" s="687"/>
      <c r="D52" s="688"/>
      <c r="E52" s="689"/>
      <c r="F52" s="690"/>
      <c r="G52" s="902" t="str">
        <f t="shared" si="2"/>
        <v/>
      </c>
      <c r="H52" s="899" t="str">
        <f t="shared" si="3"/>
        <v/>
      </c>
      <c r="I52" s="899" t="str">
        <f t="shared" si="4"/>
        <v/>
      </c>
      <c r="J52" s="900" t="str">
        <f t="shared" si="5"/>
        <v/>
      </c>
      <c r="K52" s="702"/>
      <c r="L52" s="884"/>
      <c r="M52" s="884"/>
      <c r="N52" s="884"/>
      <c r="O52" s="884"/>
      <c r="P52" s="884"/>
      <c r="Q52" s="884"/>
      <c r="R52" s="884"/>
      <c r="S52" s="884"/>
      <c r="T52" s="884"/>
      <c r="U52" s="884"/>
      <c r="V52" s="884"/>
      <c r="W52" s="884"/>
      <c r="X52" s="884"/>
      <c r="Y52" s="884"/>
      <c r="Z52" s="884"/>
      <c r="AA52" s="884"/>
      <c r="AB52" s="884"/>
      <c r="AC52" s="884"/>
      <c r="AD52" s="884"/>
      <c r="AE52" s="884"/>
      <c r="AF52" s="884"/>
      <c r="AG52" s="884"/>
      <c r="AH52" s="884"/>
      <c r="AI52" s="884"/>
      <c r="AJ52" s="884"/>
      <c r="AK52" s="884"/>
      <c r="AL52" s="884"/>
      <c r="AM52" s="884"/>
      <c r="AN52" s="884"/>
      <c r="AO52" s="884"/>
      <c r="AP52" s="884"/>
      <c r="AQ52" s="884"/>
      <c r="AR52" s="693"/>
      <c r="AS52" s="693"/>
      <c r="AT52" s="693"/>
      <c r="AU52" s="693"/>
      <c r="AV52" s="693"/>
      <c r="AW52" s="693"/>
      <c r="AX52" s="693"/>
      <c r="AY52" s="693"/>
      <c r="AZ52" s="693"/>
      <c r="BA52" s="693"/>
      <c r="BB52" s="693"/>
      <c r="BC52" s="694"/>
      <c r="BD52" s="694"/>
      <c r="BE52" s="694"/>
      <c r="BF52" s="694"/>
      <c r="BG52" s="694"/>
      <c r="BH52" s="694"/>
      <c r="BI52" s="694"/>
      <c r="BJ52" s="694"/>
    </row>
    <row r="53" spans="1:62">
      <c r="A53" s="884"/>
      <c r="B53" s="686"/>
      <c r="C53" s="687"/>
      <c r="D53" s="688"/>
      <c r="E53" s="689"/>
      <c r="F53" s="690"/>
      <c r="G53" s="902" t="str">
        <f t="shared" si="2"/>
        <v/>
      </c>
      <c r="H53" s="899" t="str">
        <f t="shared" si="3"/>
        <v/>
      </c>
      <c r="I53" s="899" t="str">
        <f t="shared" si="4"/>
        <v/>
      </c>
      <c r="J53" s="900" t="str">
        <f t="shared" si="5"/>
        <v/>
      </c>
      <c r="K53" s="702"/>
      <c r="L53" s="884"/>
      <c r="M53" s="884"/>
      <c r="N53" s="884"/>
      <c r="O53" s="884"/>
      <c r="P53" s="884"/>
      <c r="Q53" s="884"/>
      <c r="R53" s="884"/>
      <c r="S53" s="884"/>
      <c r="T53" s="884"/>
      <c r="U53" s="884"/>
      <c r="V53" s="884"/>
      <c r="W53" s="884"/>
      <c r="X53" s="884"/>
      <c r="Y53" s="884"/>
      <c r="Z53" s="884"/>
      <c r="AA53" s="884"/>
      <c r="AB53" s="884"/>
      <c r="AC53" s="884"/>
      <c r="AD53" s="884"/>
      <c r="AE53" s="884"/>
      <c r="AF53" s="884"/>
      <c r="AG53" s="884"/>
      <c r="AH53" s="884"/>
      <c r="AI53" s="884"/>
      <c r="AJ53" s="884"/>
      <c r="AK53" s="884"/>
      <c r="AL53" s="884"/>
      <c r="AM53" s="884"/>
      <c r="AN53" s="884"/>
      <c r="AO53" s="884"/>
      <c r="AP53" s="884"/>
      <c r="AQ53" s="884"/>
      <c r="AR53" s="693"/>
      <c r="AS53" s="693"/>
      <c r="AT53" s="693"/>
      <c r="AU53" s="693"/>
      <c r="AV53" s="693"/>
      <c r="AW53" s="693"/>
      <c r="AX53" s="693"/>
      <c r="AY53" s="693"/>
      <c r="AZ53" s="693"/>
      <c r="BA53" s="693"/>
      <c r="BB53" s="693"/>
      <c r="BC53" s="694"/>
      <c r="BD53" s="694"/>
      <c r="BE53" s="694"/>
      <c r="BF53" s="694"/>
      <c r="BG53" s="694"/>
      <c r="BH53" s="694"/>
      <c r="BI53" s="694"/>
      <c r="BJ53" s="694"/>
    </row>
    <row r="54" spans="1:62">
      <c r="A54" s="884"/>
      <c r="B54" s="686"/>
      <c r="C54" s="687"/>
      <c r="D54" s="688"/>
      <c r="E54" s="689"/>
      <c r="F54" s="690"/>
      <c r="G54" s="902" t="str">
        <f t="shared" si="2"/>
        <v/>
      </c>
      <c r="H54" s="899" t="str">
        <f t="shared" si="3"/>
        <v/>
      </c>
      <c r="I54" s="899" t="str">
        <f t="shared" si="4"/>
        <v/>
      </c>
      <c r="J54" s="900" t="str">
        <f t="shared" si="5"/>
        <v/>
      </c>
      <c r="K54" s="702"/>
      <c r="L54" s="884"/>
      <c r="M54" s="884"/>
      <c r="N54" s="884"/>
      <c r="O54" s="884"/>
      <c r="P54" s="884"/>
      <c r="Q54" s="884"/>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4"/>
      <c r="AQ54" s="884"/>
      <c r="AR54" s="693"/>
      <c r="AS54" s="693"/>
      <c r="AT54" s="693"/>
      <c r="AU54" s="693"/>
      <c r="AV54" s="693"/>
      <c r="AW54" s="693"/>
      <c r="AX54" s="693"/>
      <c r="AY54" s="693"/>
      <c r="AZ54" s="693"/>
      <c r="BA54" s="693"/>
      <c r="BB54" s="693"/>
      <c r="BC54" s="694"/>
      <c r="BD54" s="694"/>
      <c r="BE54" s="694"/>
      <c r="BF54" s="694"/>
      <c r="BG54" s="694"/>
      <c r="BH54" s="694"/>
      <c r="BI54" s="694"/>
      <c r="BJ54" s="694"/>
    </row>
    <row r="55" spans="1:62">
      <c r="A55" s="884"/>
      <c r="B55" s="686"/>
      <c r="C55" s="687"/>
      <c r="D55" s="688"/>
      <c r="E55" s="689"/>
      <c r="F55" s="690"/>
      <c r="G55" s="902" t="str">
        <f t="shared" si="2"/>
        <v/>
      </c>
      <c r="H55" s="899" t="str">
        <f t="shared" si="3"/>
        <v/>
      </c>
      <c r="I55" s="899" t="str">
        <f t="shared" si="4"/>
        <v/>
      </c>
      <c r="J55" s="900" t="str">
        <f t="shared" si="5"/>
        <v/>
      </c>
      <c r="K55" s="702"/>
      <c r="L55" s="884"/>
      <c r="M55" s="884"/>
      <c r="N55" s="884"/>
      <c r="O55" s="884"/>
      <c r="P55" s="884"/>
      <c r="Q55" s="884"/>
      <c r="R55" s="884"/>
      <c r="S55" s="884"/>
      <c r="T55" s="884"/>
      <c r="U55" s="884"/>
      <c r="V55" s="884"/>
      <c r="W55" s="884"/>
      <c r="X55" s="884"/>
      <c r="Y55" s="884"/>
      <c r="Z55" s="884"/>
      <c r="AA55" s="884"/>
      <c r="AB55" s="884"/>
      <c r="AC55" s="884"/>
      <c r="AD55" s="884"/>
      <c r="AE55" s="884"/>
      <c r="AF55" s="884"/>
      <c r="AG55" s="884"/>
      <c r="AH55" s="884"/>
      <c r="AI55" s="884"/>
      <c r="AJ55" s="884"/>
      <c r="AK55" s="884"/>
      <c r="AL55" s="884"/>
      <c r="AM55" s="884"/>
      <c r="AN55" s="884"/>
      <c r="AO55" s="884"/>
      <c r="AP55" s="884"/>
      <c r="AQ55" s="884"/>
      <c r="AR55" s="693"/>
      <c r="AS55" s="693"/>
      <c r="AT55" s="693"/>
      <c r="AU55" s="693"/>
      <c r="AV55" s="693"/>
      <c r="AW55" s="693"/>
      <c r="AX55" s="693"/>
      <c r="AY55" s="693"/>
      <c r="AZ55" s="693"/>
      <c r="BA55" s="693"/>
      <c r="BB55" s="693"/>
      <c r="BC55" s="694"/>
      <c r="BD55" s="694"/>
      <c r="BE55" s="694"/>
      <c r="BF55" s="694"/>
      <c r="BG55" s="694"/>
      <c r="BH55" s="694"/>
      <c r="BI55" s="694"/>
      <c r="BJ55" s="694"/>
    </row>
    <row r="56" spans="1:62">
      <c r="A56" s="884"/>
      <c r="B56" s="686"/>
      <c r="C56" s="687"/>
      <c r="D56" s="688"/>
      <c r="E56" s="689"/>
      <c r="F56" s="690"/>
      <c r="G56" s="902" t="str">
        <f t="shared" si="2"/>
        <v/>
      </c>
      <c r="H56" s="899" t="str">
        <f t="shared" si="3"/>
        <v/>
      </c>
      <c r="I56" s="899" t="str">
        <f t="shared" si="4"/>
        <v/>
      </c>
      <c r="J56" s="900" t="str">
        <f t="shared" si="5"/>
        <v/>
      </c>
      <c r="K56" s="702"/>
      <c r="L56" s="884"/>
      <c r="M56" s="884"/>
      <c r="N56" s="884"/>
      <c r="O56" s="884"/>
      <c r="P56" s="884"/>
      <c r="Q56" s="884"/>
      <c r="R56" s="884"/>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4"/>
      <c r="AQ56" s="884"/>
      <c r="AR56" s="693"/>
      <c r="AS56" s="693"/>
      <c r="AT56" s="693"/>
      <c r="AU56" s="693"/>
      <c r="AV56" s="693"/>
      <c r="AW56" s="693"/>
      <c r="AX56" s="693"/>
      <c r="AY56" s="693"/>
      <c r="AZ56" s="693"/>
      <c r="BA56" s="693"/>
      <c r="BB56" s="693"/>
      <c r="BC56" s="694"/>
      <c r="BD56" s="694"/>
      <c r="BE56" s="694"/>
      <c r="BF56" s="694"/>
      <c r="BG56" s="694"/>
      <c r="BH56" s="694"/>
      <c r="BI56" s="694"/>
      <c r="BJ56" s="694"/>
    </row>
    <row r="57" spans="1:62">
      <c r="A57" s="884"/>
      <c r="B57" s="686"/>
      <c r="C57" s="687"/>
      <c r="D57" s="688"/>
      <c r="E57" s="689"/>
      <c r="F57" s="690"/>
      <c r="G57" s="902" t="str">
        <f t="shared" si="2"/>
        <v/>
      </c>
      <c r="H57" s="899" t="str">
        <f t="shared" si="3"/>
        <v/>
      </c>
      <c r="I57" s="899" t="str">
        <f t="shared" si="4"/>
        <v/>
      </c>
      <c r="J57" s="900" t="str">
        <f t="shared" si="5"/>
        <v/>
      </c>
      <c r="K57" s="702"/>
      <c r="L57" s="884"/>
      <c r="M57" s="884"/>
      <c r="N57" s="884"/>
      <c r="O57" s="884"/>
      <c r="P57" s="884"/>
      <c r="Q57" s="884"/>
      <c r="R57" s="884"/>
      <c r="S57" s="884"/>
      <c r="T57" s="884"/>
      <c r="U57" s="884"/>
      <c r="V57" s="884"/>
      <c r="W57" s="884"/>
      <c r="X57" s="884"/>
      <c r="Y57" s="884"/>
      <c r="Z57" s="884"/>
      <c r="AA57" s="884"/>
      <c r="AB57" s="884"/>
      <c r="AC57" s="884"/>
      <c r="AD57" s="884"/>
      <c r="AE57" s="884"/>
      <c r="AF57" s="884"/>
      <c r="AG57" s="884"/>
      <c r="AH57" s="884"/>
      <c r="AI57" s="884"/>
      <c r="AJ57" s="884"/>
      <c r="AK57" s="884"/>
      <c r="AL57" s="884"/>
      <c r="AM57" s="884"/>
      <c r="AN57" s="884"/>
      <c r="AO57" s="884"/>
      <c r="AP57" s="884"/>
      <c r="AQ57" s="884"/>
      <c r="AR57" s="693"/>
      <c r="AS57" s="693"/>
      <c r="AT57" s="693"/>
      <c r="AU57" s="693"/>
      <c r="AV57" s="693"/>
      <c r="AW57" s="693"/>
      <c r="AX57" s="693"/>
      <c r="AY57" s="693"/>
      <c r="AZ57" s="693"/>
      <c r="BA57" s="693"/>
      <c r="BB57" s="693"/>
      <c r="BC57" s="694"/>
      <c r="BD57" s="694"/>
      <c r="BE57" s="694"/>
      <c r="BF57" s="694"/>
      <c r="BG57" s="694"/>
      <c r="BH57" s="694"/>
      <c r="BI57" s="694"/>
      <c r="BJ57" s="694"/>
    </row>
    <row r="58" spans="1:62">
      <c r="A58" s="884"/>
      <c r="B58" s="686"/>
      <c r="C58" s="687"/>
      <c r="D58" s="688"/>
      <c r="E58" s="689"/>
      <c r="F58" s="690"/>
      <c r="G58" s="902" t="str">
        <f t="shared" si="2"/>
        <v/>
      </c>
      <c r="H58" s="899" t="str">
        <f t="shared" si="3"/>
        <v/>
      </c>
      <c r="I58" s="899" t="str">
        <f t="shared" si="4"/>
        <v/>
      </c>
      <c r="J58" s="900" t="str">
        <f t="shared" si="5"/>
        <v/>
      </c>
      <c r="K58" s="702"/>
      <c r="L58" s="884"/>
      <c r="M58" s="884"/>
      <c r="N58" s="884"/>
      <c r="O58" s="884"/>
      <c r="P58" s="884"/>
      <c r="Q58" s="884"/>
      <c r="R58" s="884"/>
      <c r="S58" s="884"/>
      <c r="T58" s="884"/>
      <c r="U58" s="884"/>
      <c r="V58" s="884"/>
      <c r="W58" s="884"/>
      <c r="X58" s="884"/>
      <c r="Y58" s="884"/>
      <c r="Z58" s="884"/>
      <c r="AA58" s="884"/>
      <c r="AB58" s="884"/>
      <c r="AC58" s="884"/>
      <c r="AD58" s="884"/>
      <c r="AE58" s="884"/>
      <c r="AF58" s="884"/>
      <c r="AG58" s="884"/>
      <c r="AH58" s="884"/>
      <c r="AI58" s="884"/>
      <c r="AJ58" s="884"/>
      <c r="AK58" s="884"/>
      <c r="AL58" s="884"/>
      <c r="AM58" s="884"/>
      <c r="AN58" s="884"/>
      <c r="AO58" s="884"/>
      <c r="AP58" s="884"/>
      <c r="AQ58" s="884"/>
      <c r="AR58" s="693"/>
      <c r="AS58" s="693"/>
      <c r="AT58" s="693"/>
      <c r="AU58" s="693"/>
      <c r="AV58" s="693"/>
      <c r="AW58" s="693"/>
      <c r="AX58" s="693"/>
      <c r="AY58" s="693"/>
      <c r="AZ58" s="693"/>
      <c r="BA58" s="693"/>
      <c r="BB58" s="693"/>
      <c r="BC58" s="694"/>
      <c r="BD58" s="694"/>
      <c r="BE58" s="694"/>
      <c r="BF58" s="694"/>
      <c r="BG58" s="694"/>
      <c r="BH58" s="694"/>
      <c r="BI58" s="694"/>
      <c r="BJ58" s="694"/>
    </row>
    <row r="59" spans="1:62">
      <c r="A59" s="884"/>
      <c r="B59" s="686"/>
      <c r="C59" s="687"/>
      <c r="D59" s="688"/>
      <c r="E59" s="689"/>
      <c r="F59" s="690"/>
      <c r="G59" s="902" t="str">
        <f t="shared" si="2"/>
        <v/>
      </c>
      <c r="H59" s="899" t="str">
        <f t="shared" si="3"/>
        <v/>
      </c>
      <c r="I59" s="899" t="str">
        <f t="shared" si="4"/>
        <v/>
      </c>
      <c r="J59" s="900" t="str">
        <f t="shared" si="5"/>
        <v/>
      </c>
      <c r="K59" s="702"/>
      <c r="L59" s="884"/>
      <c r="M59" s="884"/>
      <c r="N59" s="884"/>
      <c r="O59" s="884"/>
      <c r="P59" s="884"/>
      <c r="Q59" s="884"/>
      <c r="R59" s="884"/>
      <c r="S59" s="884"/>
      <c r="T59" s="884"/>
      <c r="U59" s="884"/>
      <c r="V59" s="884"/>
      <c r="W59" s="884"/>
      <c r="X59" s="884"/>
      <c r="Y59" s="884"/>
      <c r="Z59" s="884"/>
      <c r="AA59" s="884"/>
      <c r="AB59" s="884"/>
      <c r="AC59" s="884"/>
      <c r="AD59" s="884"/>
      <c r="AE59" s="884"/>
      <c r="AF59" s="884"/>
      <c r="AG59" s="884"/>
      <c r="AH59" s="884"/>
      <c r="AI59" s="884"/>
      <c r="AJ59" s="884"/>
      <c r="AK59" s="884"/>
      <c r="AL59" s="884"/>
      <c r="AM59" s="884"/>
      <c r="AN59" s="884"/>
      <c r="AO59" s="884"/>
      <c r="AP59" s="884"/>
      <c r="AQ59" s="884"/>
      <c r="AR59" s="693"/>
      <c r="AS59" s="693"/>
      <c r="AT59" s="693"/>
      <c r="AU59" s="693"/>
      <c r="AV59" s="693"/>
      <c r="AW59" s="693"/>
      <c r="AX59" s="693"/>
      <c r="AY59" s="693"/>
      <c r="AZ59" s="693"/>
      <c r="BA59" s="693"/>
      <c r="BB59" s="693"/>
      <c r="BC59" s="694"/>
      <c r="BD59" s="694"/>
      <c r="BE59" s="694"/>
      <c r="BF59" s="694"/>
      <c r="BG59" s="694"/>
      <c r="BH59" s="694"/>
      <c r="BI59" s="694"/>
      <c r="BJ59" s="694"/>
    </row>
    <row r="60" spans="1:62">
      <c r="A60" s="884"/>
      <c r="B60" s="686"/>
      <c r="C60" s="687"/>
      <c r="D60" s="688"/>
      <c r="E60" s="689"/>
      <c r="F60" s="690"/>
      <c r="G60" s="902" t="str">
        <f t="shared" si="2"/>
        <v/>
      </c>
      <c r="H60" s="899" t="str">
        <f t="shared" si="3"/>
        <v/>
      </c>
      <c r="I60" s="899" t="str">
        <f t="shared" si="4"/>
        <v/>
      </c>
      <c r="J60" s="900" t="str">
        <f t="shared" si="5"/>
        <v/>
      </c>
      <c r="K60" s="702"/>
      <c r="L60" s="884"/>
      <c r="M60" s="884"/>
      <c r="N60" s="884"/>
      <c r="O60" s="884"/>
      <c r="P60" s="884"/>
      <c r="Q60" s="884"/>
      <c r="R60" s="884"/>
      <c r="S60" s="884"/>
      <c r="T60" s="884"/>
      <c r="U60" s="884"/>
      <c r="V60" s="884"/>
      <c r="W60" s="884"/>
      <c r="X60" s="884"/>
      <c r="Y60" s="884"/>
      <c r="Z60" s="884"/>
      <c r="AA60" s="884"/>
      <c r="AB60" s="884"/>
      <c r="AC60" s="884"/>
      <c r="AD60" s="884"/>
      <c r="AE60" s="884"/>
      <c r="AF60" s="884"/>
      <c r="AG60" s="884"/>
      <c r="AH60" s="884"/>
      <c r="AI60" s="884"/>
      <c r="AJ60" s="884"/>
      <c r="AK60" s="884"/>
      <c r="AL60" s="884"/>
      <c r="AM60" s="884"/>
      <c r="AN60" s="884"/>
      <c r="AO60" s="884"/>
      <c r="AP60" s="884"/>
      <c r="AQ60" s="884"/>
      <c r="AR60" s="693"/>
      <c r="AS60" s="693"/>
      <c r="AT60" s="693"/>
      <c r="AU60" s="693"/>
      <c r="AV60" s="693"/>
      <c r="AW60" s="693"/>
      <c r="AX60" s="693"/>
      <c r="AY60" s="693"/>
      <c r="AZ60" s="693"/>
      <c r="BA60" s="693"/>
      <c r="BB60" s="693"/>
      <c r="BC60" s="694"/>
      <c r="BD60" s="694"/>
      <c r="BE60" s="694"/>
      <c r="BF60" s="694"/>
      <c r="BG60" s="694"/>
      <c r="BH60" s="694"/>
      <c r="BI60" s="694"/>
      <c r="BJ60" s="694"/>
    </row>
    <row r="61" spans="1:62">
      <c r="A61" s="884"/>
      <c r="B61" s="686"/>
      <c r="C61" s="687"/>
      <c r="D61" s="688"/>
      <c r="E61" s="689"/>
      <c r="F61" s="690"/>
      <c r="G61" s="902" t="str">
        <f t="shared" si="2"/>
        <v/>
      </c>
      <c r="H61" s="899" t="str">
        <f t="shared" si="3"/>
        <v/>
      </c>
      <c r="I61" s="899" t="str">
        <f t="shared" si="4"/>
        <v/>
      </c>
      <c r="J61" s="900" t="str">
        <f t="shared" si="5"/>
        <v/>
      </c>
      <c r="K61" s="702"/>
      <c r="L61" s="884"/>
      <c r="M61" s="884"/>
      <c r="N61" s="884"/>
      <c r="O61" s="884"/>
      <c r="P61" s="884"/>
      <c r="Q61" s="884"/>
      <c r="R61" s="884"/>
      <c r="S61" s="884"/>
      <c r="T61" s="884"/>
      <c r="U61" s="884"/>
      <c r="V61" s="884"/>
      <c r="W61" s="884"/>
      <c r="X61" s="884"/>
      <c r="Y61" s="884"/>
      <c r="Z61" s="884"/>
      <c r="AA61" s="884"/>
      <c r="AB61" s="884"/>
      <c r="AC61" s="884"/>
      <c r="AD61" s="884"/>
      <c r="AE61" s="884"/>
      <c r="AF61" s="884"/>
      <c r="AG61" s="884"/>
      <c r="AH61" s="884"/>
      <c r="AI61" s="884"/>
      <c r="AJ61" s="884"/>
      <c r="AK61" s="884"/>
      <c r="AL61" s="884"/>
      <c r="AM61" s="884"/>
      <c r="AN61" s="884"/>
      <c r="AO61" s="884"/>
      <c r="AP61" s="884"/>
      <c r="AQ61" s="884"/>
      <c r="AR61" s="693"/>
      <c r="AS61" s="693"/>
      <c r="AT61" s="693"/>
      <c r="AU61" s="693"/>
      <c r="AV61" s="693"/>
      <c r="AW61" s="693"/>
      <c r="AX61" s="693"/>
      <c r="AY61" s="693"/>
      <c r="AZ61" s="693"/>
      <c r="BA61" s="693"/>
      <c r="BB61" s="693"/>
      <c r="BC61" s="694"/>
      <c r="BD61" s="694"/>
      <c r="BE61" s="694"/>
      <c r="BF61" s="694"/>
      <c r="BG61" s="694"/>
      <c r="BH61" s="694"/>
      <c r="BI61" s="694"/>
      <c r="BJ61" s="694"/>
    </row>
    <row r="62" spans="1:62">
      <c r="A62" s="884"/>
      <c r="B62" s="686"/>
      <c r="C62" s="687"/>
      <c r="D62" s="688"/>
      <c r="E62" s="689"/>
      <c r="F62" s="690"/>
      <c r="G62" s="902" t="str">
        <f t="shared" si="2"/>
        <v/>
      </c>
      <c r="H62" s="899" t="str">
        <f t="shared" si="3"/>
        <v/>
      </c>
      <c r="I62" s="899" t="str">
        <f t="shared" si="4"/>
        <v/>
      </c>
      <c r="J62" s="900" t="str">
        <f t="shared" si="5"/>
        <v/>
      </c>
      <c r="K62" s="702"/>
      <c r="L62" s="884"/>
      <c r="M62" s="884"/>
      <c r="N62" s="884"/>
      <c r="O62" s="884"/>
      <c r="P62" s="884"/>
      <c r="Q62" s="884"/>
      <c r="R62" s="884"/>
      <c r="S62" s="884"/>
      <c r="T62" s="884"/>
      <c r="U62" s="884"/>
      <c r="V62" s="884"/>
      <c r="W62" s="884"/>
      <c r="X62" s="884"/>
      <c r="Y62" s="884"/>
      <c r="Z62" s="884"/>
      <c r="AA62" s="884"/>
      <c r="AB62" s="884"/>
      <c r="AC62" s="884"/>
      <c r="AD62" s="884"/>
      <c r="AE62" s="884"/>
      <c r="AF62" s="884"/>
      <c r="AG62" s="884"/>
      <c r="AH62" s="884"/>
      <c r="AI62" s="884"/>
      <c r="AJ62" s="884"/>
      <c r="AK62" s="884"/>
      <c r="AL62" s="884"/>
      <c r="AM62" s="884"/>
      <c r="AN62" s="884"/>
      <c r="AO62" s="884"/>
      <c r="AP62" s="884"/>
      <c r="AQ62" s="884"/>
      <c r="AR62" s="693"/>
      <c r="AS62" s="693"/>
      <c r="AT62" s="693"/>
      <c r="AU62" s="693"/>
      <c r="AV62" s="693"/>
      <c r="AW62" s="693"/>
      <c r="AX62" s="693"/>
      <c r="AY62" s="693"/>
      <c r="AZ62" s="693"/>
      <c r="BA62" s="693"/>
      <c r="BB62" s="693"/>
      <c r="BC62" s="694"/>
      <c r="BD62" s="694"/>
      <c r="BE62" s="694"/>
      <c r="BF62" s="694"/>
      <c r="BG62" s="694"/>
      <c r="BH62" s="694"/>
      <c r="BI62" s="694"/>
      <c r="BJ62" s="694"/>
    </row>
    <row r="63" spans="1:62">
      <c r="A63" s="884"/>
      <c r="B63" s="686"/>
      <c r="C63" s="687"/>
      <c r="D63" s="688"/>
      <c r="E63" s="689"/>
      <c r="F63" s="690"/>
      <c r="G63" s="902" t="str">
        <f t="shared" si="2"/>
        <v/>
      </c>
      <c r="H63" s="899" t="str">
        <f t="shared" si="3"/>
        <v/>
      </c>
      <c r="I63" s="899" t="str">
        <f t="shared" si="4"/>
        <v/>
      </c>
      <c r="J63" s="900" t="str">
        <f t="shared" si="5"/>
        <v/>
      </c>
      <c r="K63" s="702"/>
      <c r="L63" s="884"/>
      <c r="M63" s="884"/>
      <c r="N63" s="884"/>
      <c r="O63" s="884"/>
      <c r="P63" s="884"/>
      <c r="Q63" s="884"/>
      <c r="R63" s="884"/>
      <c r="S63" s="884"/>
      <c r="T63" s="884"/>
      <c r="U63" s="884"/>
      <c r="V63" s="884"/>
      <c r="W63" s="884"/>
      <c r="X63" s="884"/>
      <c r="Y63" s="884"/>
      <c r="Z63" s="884"/>
      <c r="AA63" s="884"/>
      <c r="AB63" s="884"/>
      <c r="AC63" s="884"/>
      <c r="AD63" s="884"/>
      <c r="AE63" s="884"/>
      <c r="AF63" s="884"/>
      <c r="AG63" s="884"/>
      <c r="AH63" s="884"/>
      <c r="AI63" s="884"/>
      <c r="AJ63" s="884"/>
      <c r="AK63" s="884"/>
      <c r="AL63" s="884"/>
      <c r="AM63" s="884"/>
      <c r="AN63" s="884"/>
      <c r="AO63" s="884"/>
      <c r="AP63" s="884"/>
      <c r="AQ63" s="884"/>
      <c r="AR63" s="693"/>
      <c r="AS63" s="693"/>
      <c r="AT63" s="693"/>
      <c r="AU63" s="693"/>
      <c r="AV63" s="693"/>
      <c r="AW63" s="693"/>
      <c r="AX63" s="693"/>
      <c r="AY63" s="693"/>
      <c r="AZ63" s="693"/>
      <c r="BA63" s="693"/>
      <c r="BB63" s="693"/>
      <c r="BC63" s="694"/>
      <c r="BD63" s="694"/>
      <c r="BE63" s="694"/>
      <c r="BF63" s="694"/>
      <c r="BG63" s="694"/>
      <c r="BH63" s="694"/>
      <c r="BI63" s="694"/>
      <c r="BJ63" s="694"/>
    </row>
    <row r="64" spans="1:62">
      <c r="A64" s="884"/>
      <c r="B64" s="686"/>
      <c r="C64" s="687"/>
      <c r="D64" s="688"/>
      <c r="E64" s="689"/>
      <c r="F64" s="690"/>
      <c r="G64" s="902" t="str">
        <f t="shared" si="2"/>
        <v/>
      </c>
      <c r="H64" s="899" t="str">
        <f t="shared" si="3"/>
        <v/>
      </c>
      <c r="I64" s="899" t="str">
        <f t="shared" si="4"/>
        <v/>
      </c>
      <c r="J64" s="900" t="str">
        <f t="shared" si="5"/>
        <v/>
      </c>
      <c r="K64" s="702"/>
      <c r="L64" s="884"/>
      <c r="M64" s="884"/>
      <c r="N64" s="884"/>
      <c r="O64" s="884"/>
      <c r="P64" s="884"/>
      <c r="Q64" s="884"/>
      <c r="R64" s="884"/>
      <c r="S64" s="884"/>
      <c r="T64" s="884"/>
      <c r="U64" s="884"/>
      <c r="V64" s="884"/>
      <c r="W64" s="884"/>
      <c r="X64" s="884"/>
      <c r="Y64" s="884"/>
      <c r="Z64" s="884"/>
      <c r="AA64" s="884"/>
      <c r="AB64" s="884"/>
      <c r="AC64" s="884"/>
      <c r="AD64" s="884"/>
      <c r="AE64" s="884"/>
      <c r="AF64" s="884"/>
      <c r="AG64" s="884"/>
      <c r="AH64" s="884"/>
      <c r="AI64" s="884"/>
      <c r="AJ64" s="884"/>
      <c r="AK64" s="884"/>
      <c r="AL64" s="884"/>
      <c r="AM64" s="884"/>
      <c r="AN64" s="884"/>
      <c r="AO64" s="884"/>
      <c r="AP64" s="884"/>
      <c r="AQ64" s="884"/>
      <c r="AR64" s="693"/>
      <c r="AS64" s="693"/>
      <c r="AT64" s="693"/>
      <c r="AU64" s="693"/>
      <c r="AV64" s="693"/>
      <c r="AW64" s="693"/>
      <c r="AX64" s="693"/>
      <c r="AY64" s="693"/>
      <c r="AZ64" s="693"/>
      <c r="BA64" s="693"/>
      <c r="BB64" s="693"/>
      <c r="BC64" s="693"/>
      <c r="BD64" s="693"/>
      <c r="BE64" s="693"/>
      <c r="BF64" s="693"/>
      <c r="BG64" s="693"/>
      <c r="BH64" s="693"/>
      <c r="BI64" s="693"/>
      <c r="BJ64" s="693"/>
    </row>
    <row r="65" spans="1:43">
      <c r="A65" s="884"/>
      <c r="B65" s="686"/>
      <c r="C65" s="687"/>
      <c r="D65" s="688"/>
      <c r="E65" s="689"/>
      <c r="F65" s="690"/>
      <c r="G65" s="902" t="str">
        <f t="shared" si="2"/>
        <v/>
      </c>
      <c r="H65" s="899" t="str">
        <f t="shared" si="3"/>
        <v/>
      </c>
      <c r="I65" s="899" t="str">
        <f t="shared" si="4"/>
        <v/>
      </c>
      <c r="J65" s="900" t="str">
        <f t="shared" si="5"/>
        <v/>
      </c>
      <c r="K65" s="702"/>
      <c r="L65" s="884"/>
      <c r="M65" s="884"/>
      <c r="N65" s="884"/>
      <c r="O65" s="884"/>
      <c r="P65" s="884"/>
      <c r="Q65" s="884"/>
      <c r="R65" s="884"/>
      <c r="S65" s="884"/>
      <c r="T65" s="884"/>
      <c r="U65" s="884"/>
      <c r="V65" s="884"/>
      <c r="W65" s="884"/>
      <c r="X65" s="884"/>
      <c r="Y65" s="884"/>
      <c r="Z65" s="884"/>
      <c r="AA65" s="884"/>
      <c r="AB65" s="76"/>
      <c r="AC65" s="76"/>
      <c r="AD65" s="76"/>
      <c r="AE65" s="76"/>
      <c r="AF65" s="76"/>
      <c r="AG65" s="76"/>
      <c r="AH65" s="76"/>
      <c r="AI65" s="76"/>
      <c r="AJ65" s="76"/>
      <c r="AK65" s="76"/>
      <c r="AL65" s="76"/>
      <c r="AM65" s="76"/>
      <c r="AN65" s="76"/>
      <c r="AO65" s="76"/>
      <c r="AP65" s="76"/>
      <c r="AQ65" s="76"/>
    </row>
    <row r="66" spans="1:43">
      <c r="A66" s="884"/>
      <c r="B66" s="686"/>
      <c r="C66" s="687"/>
      <c r="D66" s="688"/>
      <c r="E66" s="689"/>
      <c r="F66" s="690"/>
      <c r="G66" s="902" t="str">
        <f t="shared" si="2"/>
        <v/>
      </c>
      <c r="H66" s="899" t="str">
        <f t="shared" si="3"/>
        <v/>
      </c>
      <c r="I66" s="899" t="str">
        <f t="shared" si="4"/>
        <v/>
      </c>
      <c r="J66" s="900" t="str">
        <f t="shared" si="5"/>
        <v/>
      </c>
      <c r="K66" s="702"/>
      <c r="L66" s="884"/>
      <c r="M66" s="884"/>
      <c r="N66" s="884"/>
      <c r="O66" s="884"/>
      <c r="P66" s="884"/>
      <c r="Q66" s="884"/>
      <c r="R66" s="884"/>
      <c r="S66" s="884"/>
      <c r="T66" s="884"/>
      <c r="U66" s="884"/>
      <c r="V66" s="884"/>
      <c r="W66" s="884"/>
      <c r="X66" s="884"/>
      <c r="Y66" s="884"/>
      <c r="Z66" s="884"/>
      <c r="AA66" s="884"/>
      <c r="AB66" s="76"/>
      <c r="AC66" s="76"/>
      <c r="AD66" s="76"/>
      <c r="AE66" s="76"/>
      <c r="AF66" s="76"/>
      <c r="AG66" s="76"/>
      <c r="AH66" s="76"/>
      <c r="AI66" s="76"/>
      <c r="AJ66" s="76"/>
      <c r="AK66" s="76"/>
      <c r="AL66" s="76"/>
      <c r="AM66" s="76"/>
      <c r="AN66" s="76"/>
      <c r="AO66" s="76"/>
      <c r="AP66" s="76"/>
      <c r="AQ66" s="76"/>
    </row>
    <row r="67" spans="1:43">
      <c r="A67" s="884"/>
      <c r="B67" s="686"/>
      <c r="C67" s="687"/>
      <c r="D67" s="688"/>
      <c r="E67" s="689"/>
      <c r="F67" s="690"/>
      <c r="G67" s="902" t="str">
        <f t="shared" si="2"/>
        <v/>
      </c>
      <c r="H67" s="899" t="str">
        <f t="shared" si="3"/>
        <v/>
      </c>
      <c r="I67" s="899" t="str">
        <f t="shared" si="4"/>
        <v/>
      </c>
      <c r="J67" s="900" t="str">
        <f t="shared" si="5"/>
        <v/>
      </c>
      <c r="K67" s="702"/>
      <c r="L67" s="884"/>
      <c r="M67" s="884"/>
      <c r="N67" s="884"/>
      <c r="O67" s="884"/>
      <c r="P67" s="884"/>
      <c r="Q67" s="884"/>
      <c r="R67" s="884"/>
      <c r="S67" s="884"/>
      <c r="T67" s="884"/>
      <c r="U67" s="884"/>
      <c r="V67" s="884"/>
      <c r="W67" s="884"/>
      <c r="X67" s="884"/>
      <c r="Y67" s="884"/>
      <c r="Z67" s="884"/>
      <c r="AA67" s="884"/>
      <c r="AB67" s="76"/>
      <c r="AC67" s="76"/>
      <c r="AD67" s="76"/>
      <c r="AE67" s="76"/>
      <c r="AF67" s="76"/>
      <c r="AG67" s="76"/>
      <c r="AH67" s="76"/>
      <c r="AI67" s="76"/>
      <c r="AJ67" s="76"/>
      <c r="AK67" s="76"/>
      <c r="AL67" s="76"/>
      <c r="AM67" s="76"/>
      <c r="AN67" s="76"/>
      <c r="AO67" s="76"/>
      <c r="AP67" s="76"/>
      <c r="AQ67" s="76"/>
    </row>
    <row r="68" spans="1:43">
      <c r="A68" s="884"/>
      <c r="B68" s="686"/>
      <c r="C68" s="687"/>
      <c r="D68" s="688"/>
      <c r="E68" s="689"/>
      <c r="F68" s="690"/>
      <c r="G68" s="902" t="str">
        <f t="shared" si="2"/>
        <v/>
      </c>
      <c r="H68" s="899" t="str">
        <f t="shared" si="3"/>
        <v/>
      </c>
      <c r="I68" s="899" t="str">
        <f t="shared" si="4"/>
        <v/>
      </c>
      <c r="J68" s="900" t="str">
        <f t="shared" si="5"/>
        <v/>
      </c>
      <c r="K68" s="702"/>
      <c r="L68" s="884"/>
      <c r="M68" s="884"/>
      <c r="N68" s="884"/>
      <c r="O68" s="884"/>
      <c r="P68" s="884"/>
      <c r="Q68" s="884"/>
      <c r="R68" s="884"/>
      <c r="S68" s="884"/>
      <c r="T68" s="884"/>
      <c r="U68" s="884"/>
      <c r="V68" s="884"/>
      <c r="W68" s="884"/>
      <c r="X68" s="884"/>
      <c r="Y68" s="884"/>
      <c r="Z68" s="884"/>
      <c r="AA68" s="884"/>
      <c r="AB68" s="76"/>
      <c r="AC68" s="76"/>
      <c r="AD68" s="76"/>
      <c r="AE68" s="76"/>
      <c r="AF68" s="76"/>
      <c r="AG68" s="76"/>
      <c r="AH68" s="76"/>
      <c r="AI68" s="76"/>
      <c r="AJ68" s="76"/>
      <c r="AK68" s="76"/>
      <c r="AL68" s="76"/>
      <c r="AM68" s="76"/>
      <c r="AN68" s="76"/>
      <c r="AO68" s="76"/>
      <c r="AP68" s="76"/>
      <c r="AQ68" s="76"/>
    </row>
    <row r="69" spans="1:43">
      <c r="A69" s="884"/>
      <c r="B69" s="686"/>
      <c r="C69" s="687"/>
      <c r="D69" s="688"/>
      <c r="E69" s="689"/>
      <c r="F69" s="690"/>
      <c r="G69" s="902" t="str">
        <f t="shared" si="2"/>
        <v/>
      </c>
      <c r="H69" s="899" t="str">
        <f t="shared" si="3"/>
        <v/>
      </c>
      <c r="I69" s="899" t="str">
        <f t="shared" si="4"/>
        <v/>
      </c>
      <c r="J69" s="900" t="str">
        <f t="shared" si="5"/>
        <v/>
      </c>
      <c r="K69" s="702"/>
      <c r="L69" s="884"/>
      <c r="M69" s="884"/>
      <c r="N69" s="884"/>
      <c r="O69" s="884"/>
      <c r="P69" s="884"/>
      <c r="Q69" s="884"/>
      <c r="R69" s="884"/>
      <c r="S69" s="884"/>
      <c r="T69" s="884"/>
      <c r="U69" s="884"/>
      <c r="V69" s="884"/>
      <c r="W69" s="884"/>
      <c r="X69" s="884"/>
      <c r="Y69" s="884"/>
      <c r="Z69" s="884"/>
      <c r="AA69" s="884"/>
      <c r="AB69" s="76"/>
      <c r="AC69" s="76"/>
      <c r="AD69" s="76"/>
      <c r="AE69" s="76"/>
      <c r="AF69" s="76"/>
      <c r="AG69" s="76"/>
      <c r="AH69" s="76"/>
      <c r="AI69" s="76"/>
      <c r="AJ69" s="76"/>
      <c r="AK69" s="76"/>
      <c r="AL69" s="76"/>
      <c r="AM69" s="76"/>
      <c r="AN69" s="76"/>
      <c r="AO69" s="76"/>
      <c r="AP69" s="76"/>
      <c r="AQ69" s="76"/>
    </row>
    <row r="70" spans="1:43">
      <c r="A70" s="884"/>
      <c r="B70" s="686"/>
      <c r="C70" s="687"/>
      <c r="D70" s="688"/>
      <c r="E70" s="689"/>
      <c r="F70" s="690"/>
      <c r="G70" s="902" t="str">
        <f t="shared" si="2"/>
        <v/>
      </c>
      <c r="H70" s="899" t="str">
        <f t="shared" si="3"/>
        <v/>
      </c>
      <c r="I70" s="899" t="str">
        <f t="shared" si="4"/>
        <v/>
      </c>
      <c r="J70" s="900" t="str">
        <f t="shared" si="5"/>
        <v/>
      </c>
      <c r="K70" s="702"/>
      <c r="L70" s="884"/>
      <c r="M70" s="884"/>
      <c r="N70" s="884"/>
      <c r="O70" s="884"/>
      <c r="P70" s="884"/>
      <c r="Q70" s="884"/>
      <c r="R70" s="884"/>
      <c r="S70" s="884"/>
      <c r="T70" s="884"/>
      <c r="U70" s="884"/>
      <c r="V70" s="884"/>
      <c r="W70" s="884"/>
      <c r="X70" s="884"/>
      <c r="Y70" s="884"/>
      <c r="Z70" s="884"/>
      <c r="AA70" s="884"/>
      <c r="AB70" s="76"/>
      <c r="AC70" s="76"/>
      <c r="AD70" s="76"/>
      <c r="AE70" s="76"/>
      <c r="AF70" s="76"/>
      <c r="AG70" s="76"/>
      <c r="AH70" s="76"/>
      <c r="AI70" s="76"/>
      <c r="AJ70" s="76"/>
      <c r="AK70" s="76"/>
      <c r="AL70" s="76"/>
      <c r="AM70" s="76"/>
      <c r="AN70" s="76"/>
      <c r="AO70" s="76"/>
      <c r="AP70" s="76"/>
      <c r="AQ70" s="76"/>
    </row>
    <row r="71" spans="1:43">
      <c r="A71" s="884"/>
      <c r="B71" s="686"/>
      <c r="C71" s="687"/>
      <c r="D71" s="688"/>
      <c r="E71" s="689"/>
      <c r="F71" s="690"/>
      <c r="G71" s="902" t="str">
        <f t="shared" ref="G71:G134" si="6">IF(D71="","",IF(D71&gt;$I$2,"No, less than 11 weeks","Yes, valid entry for period"))</f>
        <v/>
      </c>
      <c r="H71" s="899" t="str">
        <f t="shared" ref="H71:H150" si="7">IF(F71="","",IF(D71&lt;$I$3,"",F71))</f>
        <v/>
      </c>
      <c r="I71" s="899" t="str">
        <f t="shared" ref="I71:I150" si="8">IF(F71="","",IF(D71&gt;=$I$3,"",F71))</f>
        <v/>
      </c>
      <c r="J71" s="900" t="str">
        <f t="shared" ref="J71:J134" si="9">IF(D71="","",SUM(D71+119))</f>
        <v/>
      </c>
      <c r="K71" s="702"/>
      <c r="L71" s="884"/>
      <c r="M71" s="884"/>
      <c r="N71" s="884"/>
      <c r="O71" s="884"/>
      <c r="P71" s="884"/>
      <c r="Q71" s="884"/>
      <c r="R71" s="884"/>
      <c r="S71" s="884"/>
      <c r="T71" s="884"/>
      <c r="U71" s="884"/>
      <c r="V71" s="884"/>
      <c r="W71" s="884"/>
      <c r="X71" s="884"/>
      <c r="Y71" s="884"/>
      <c r="Z71" s="884"/>
      <c r="AA71" s="884"/>
      <c r="AB71" s="76"/>
      <c r="AC71" s="76"/>
      <c r="AD71" s="76"/>
      <c r="AE71" s="76"/>
      <c r="AF71" s="76"/>
      <c r="AG71" s="76"/>
      <c r="AH71" s="76"/>
      <c r="AI71" s="76"/>
      <c r="AJ71" s="76"/>
      <c r="AK71" s="76"/>
      <c r="AL71" s="76"/>
      <c r="AM71" s="76"/>
      <c r="AN71" s="76"/>
      <c r="AO71" s="76"/>
      <c r="AP71" s="76"/>
      <c r="AQ71" s="76"/>
    </row>
    <row r="72" spans="1:43">
      <c r="A72" s="884"/>
      <c r="B72" s="686"/>
      <c r="C72" s="687"/>
      <c r="D72" s="688"/>
      <c r="E72" s="689"/>
      <c r="F72" s="690"/>
      <c r="G72" s="903" t="str">
        <f t="shared" si="6"/>
        <v/>
      </c>
      <c r="H72" s="899" t="str">
        <f t="shared" si="7"/>
        <v/>
      </c>
      <c r="I72" s="899" t="str">
        <f t="shared" si="8"/>
        <v/>
      </c>
      <c r="J72" s="900" t="str">
        <f t="shared" si="9"/>
        <v/>
      </c>
      <c r="K72" s="702"/>
      <c r="L72" s="884"/>
      <c r="M72" s="884"/>
      <c r="N72" s="884"/>
      <c r="O72" s="884"/>
      <c r="P72" s="884"/>
      <c r="Q72" s="884"/>
      <c r="R72" s="884"/>
      <c r="S72" s="884"/>
      <c r="T72" s="884"/>
      <c r="U72" s="884"/>
      <c r="V72" s="884"/>
      <c r="W72" s="884"/>
      <c r="X72" s="884"/>
      <c r="Y72" s="884"/>
      <c r="Z72" s="884"/>
      <c r="AA72" s="884"/>
      <c r="AB72" s="76"/>
      <c r="AC72" s="76"/>
      <c r="AD72" s="76"/>
      <c r="AE72" s="76"/>
      <c r="AF72" s="76"/>
      <c r="AG72" s="76"/>
      <c r="AH72" s="76"/>
      <c r="AI72" s="76"/>
      <c r="AJ72" s="76"/>
      <c r="AK72" s="76"/>
      <c r="AL72" s="76"/>
      <c r="AM72" s="76"/>
      <c r="AN72" s="76"/>
      <c r="AO72" s="76"/>
      <c r="AP72" s="76"/>
      <c r="AQ72" s="76"/>
    </row>
    <row r="73" spans="1:43">
      <c r="A73" s="884"/>
      <c r="B73" s="686"/>
      <c r="C73" s="687"/>
      <c r="D73" s="688"/>
      <c r="E73" s="689"/>
      <c r="F73" s="690"/>
      <c r="G73" s="902" t="str">
        <f t="shared" si="6"/>
        <v/>
      </c>
      <c r="H73" s="899" t="str">
        <f t="shared" si="7"/>
        <v/>
      </c>
      <c r="I73" s="899" t="str">
        <f t="shared" si="8"/>
        <v/>
      </c>
      <c r="J73" s="900" t="str">
        <f t="shared" si="9"/>
        <v/>
      </c>
      <c r="K73" s="702"/>
      <c r="L73" s="884"/>
      <c r="M73" s="884"/>
      <c r="N73" s="884"/>
      <c r="O73" s="884"/>
      <c r="P73" s="884"/>
      <c r="Q73" s="884"/>
      <c r="R73" s="884"/>
      <c r="S73" s="884"/>
      <c r="T73" s="884"/>
      <c r="U73" s="884"/>
      <c r="V73" s="884"/>
      <c r="W73" s="884"/>
      <c r="X73" s="884"/>
      <c r="Y73" s="884"/>
      <c r="Z73" s="884"/>
      <c r="AA73" s="884"/>
      <c r="AB73" s="76"/>
      <c r="AC73" s="76"/>
      <c r="AD73" s="76"/>
      <c r="AE73" s="76"/>
      <c r="AF73" s="76"/>
      <c r="AG73" s="76"/>
      <c r="AH73" s="76"/>
      <c r="AI73" s="76"/>
      <c r="AJ73" s="76"/>
      <c r="AK73" s="76"/>
      <c r="AL73" s="76"/>
      <c r="AM73" s="76"/>
      <c r="AN73" s="76"/>
      <c r="AO73" s="76"/>
      <c r="AP73" s="76"/>
      <c r="AQ73" s="76"/>
    </row>
    <row r="74" spans="1:43">
      <c r="A74" s="884"/>
      <c r="B74" s="686"/>
      <c r="C74" s="687"/>
      <c r="D74" s="688"/>
      <c r="E74" s="689"/>
      <c r="F74" s="690"/>
      <c r="G74" s="902" t="str">
        <f t="shared" si="6"/>
        <v/>
      </c>
      <c r="H74" s="899" t="str">
        <f t="shared" si="7"/>
        <v/>
      </c>
      <c r="I74" s="899" t="str">
        <f t="shared" si="8"/>
        <v/>
      </c>
      <c r="J74" s="900" t="str">
        <f t="shared" si="9"/>
        <v/>
      </c>
      <c r="K74" s="702"/>
      <c r="L74" s="884"/>
      <c r="M74" s="884"/>
      <c r="N74" s="884"/>
      <c r="O74" s="884"/>
      <c r="P74" s="884"/>
      <c r="Q74" s="884"/>
      <c r="R74" s="884"/>
      <c r="S74" s="884"/>
      <c r="T74" s="884"/>
      <c r="U74" s="884"/>
      <c r="V74" s="884"/>
      <c r="W74" s="884"/>
      <c r="X74" s="884"/>
      <c r="Y74" s="884"/>
      <c r="Z74" s="884"/>
      <c r="AA74" s="884"/>
      <c r="AB74" s="76"/>
      <c r="AC74" s="76"/>
      <c r="AD74" s="76"/>
      <c r="AE74" s="76"/>
      <c r="AF74" s="76"/>
      <c r="AG74" s="76"/>
      <c r="AH74" s="76"/>
      <c r="AI74" s="76"/>
      <c r="AJ74" s="76"/>
      <c r="AK74" s="76"/>
      <c r="AL74" s="76"/>
      <c r="AM74" s="76"/>
      <c r="AN74" s="76"/>
      <c r="AO74" s="76"/>
      <c r="AP74" s="76"/>
      <c r="AQ74" s="76"/>
    </row>
    <row r="75" spans="1:43">
      <c r="A75" s="884"/>
      <c r="B75" s="686"/>
      <c r="C75" s="687"/>
      <c r="D75" s="688"/>
      <c r="E75" s="689"/>
      <c r="F75" s="690"/>
      <c r="G75" s="902" t="str">
        <f t="shared" si="6"/>
        <v/>
      </c>
      <c r="H75" s="899" t="str">
        <f t="shared" si="7"/>
        <v/>
      </c>
      <c r="I75" s="899" t="str">
        <f t="shared" si="8"/>
        <v/>
      </c>
      <c r="J75" s="900" t="str">
        <f t="shared" si="9"/>
        <v/>
      </c>
      <c r="K75" s="702"/>
      <c r="L75" s="884"/>
      <c r="M75" s="884"/>
      <c r="N75" s="884"/>
      <c r="O75" s="884"/>
      <c r="P75" s="884"/>
      <c r="Q75" s="884"/>
      <c r="R75" s="884"/>
      <c r="S75" s="884"/>
      <c r="T75" s="884"/>
      <c r="U75" s="884"/>
      <c r="V75" s="884"/>
      <c r="W75" s="884"/>
      <c r="X75" s="884"/>
      <c r="Y75" s="884"/>
      <c r="Z75" s="884"/>
      <c r="AA75" s="884"/>
      <c r="AB75" s="76"/>
      <c r="AC75" s="76"/>
      <c r="AD75" s="76"/>
      <c r="AE75" s="76"/>
      <c r="AF75" s="76"/>
      <c r="AG75" s="76"/>
      <c r="AH75" s="76"/>
      <c r="AI75" s="76"/>
      <c r="AJ75" s="76"/>
      <c r="AK75" s="76"/>
      <c r="AL75" s="76"/>
      <c r="AM75" s="76"/>
      <c r="AN75" s="76"/>
      <c r="AO75" s="76"/>
      <c r="AP75" s="76"/>
      <c r="AQ75" s="76"/>
    </row>
    <row r="76" spans="1:43">
      <c r="A76" s="884"/>
      <c r="B76" s="686"/>
      <c r="C76" s="687"/>
      <c r="D76" s="688"/>
      <c r="E76" s="689"/>
      <c r="F76" s="690"/>
      <c r="G76" s="902" t="str">
        <f t="shared" si="6"/>
        <v/>
      </c>
      <c r="H76" s="899" t="str">
        <f t="shared" si="7"/>
        <v/>
      </c>
      <c r="I76" s="899" t="str">
        <f t="shared" si="8"/>
        <v/>
      </c>
      <c r="J76" s="900" t="str">
        <f t="shared" si="9"/>
        <v/>
      </c>
      <c r="K76" s="702"/>
      <c r="L76" s="884"/>
      <c r="M76" s="884"/>
      <c r="N76" s="884"/>
      <c r="O76" s="884"/>
      <c r="P76" s="884"/>
      <c r="Q76" s="884"/>
      <c r="R76" s="884"/>
      <c r="S76" s="884"/>
      <c r="T76" s="884"/>
      <c r="U76" s="884"/>
      <c r="V76" s="884"/>
      <c r="W76" s="884"/>
      <c r="X76" s="884"/>
      <c r="Y76" s="884"/>
      <c r="Z76" s="884"/>
      <c r="AA76" s="884"/>
      <c r="AB76" s="76"/>
      <c r="AC76" s="76"/>
      <c r="AD76" s="76"/>
      <c r="AE76" s="76"/>
      <c r="AF76" s="76"/>
      <c r="AG76" s="76"/>
      <c r="AH76" s="76"/>
      <c r="AI76" s="76"/>
      <c r="AJ76" s="76"/>
      <c r="AK76" s="76"/>
      <c r="AL76" s="76"/>
      <c r="AM76" s="76"/>
      <c r="AN76" s="76"/>
      <c r="AO76" s="76"/>
      <c r="AP76" s="76"/>
      <c r="AQ76" s="76"/>
    </row>
    <row r="77" spans="1:43">
      <c r="A77" s="884"/>
      <c r="B77" s="686"/>
      <c r="C77" s="687"/>
      <c r="D77" s="688"/>
      <c r="E77" s="689"/>
      <c r="F77" s="690"/>
      <c r="G77" s="902" t="str">
        <f t="shared" si="6"/>
        <v/>
      </c>
      <c r="H77" s="899" t="str">
        <f t="shared" si="7"/>
        <v/>
      </c>
      <c r="I77" s="899" t="str">
        <f t="shared" si="8"/>
        <v/>
      </c>
      <c r="J77" s="900" t="str">
        <f t="shared" si="9"/>
        <v/>
      </c>
      <c r="K77" s="702"/>
      <c r="L77" s="884"/>
      <c r="M77" s="884"/>
      <c r="N77" s="884"/>
      <c r="O77" s="884"/>
      <c r="P77" s="884"/>
      <c r="Q77" s="884"/>
      <c r="R77" s="884"/>
      <c r="S77" s="884"/>
      <c r="T77" s="884"/>
      <c r="U77" s="884"/>
      <c r="V77" s="884"/>
      <c r="W77" s="884"/>
      <c r="X77" s="884"/>
      <c r="Y77" s="884"/>
      <c r="Z77" s="884"/>
      <c r="AA77" s="884"/>
      <c r="AB77" s="76"/>
      <c r="AC77" s="76"/>
      <c r="AD77" s="76"/>
      <c r="AE77" s="76"/>
      <c r="AF77" s="76"/>
      <c r="AG77" s="76"/>
      <c r="AH77" s="76"/>
      <c r="AI77" s="76"/>
      <c r="AJ77" s="76"/>
      <c r="AK77" s="76"/>
      <c r="AL77" s="76"/>
      <c r="AM77" s="76"/>
      <c r="AN77" s="76"/>
      <c r="AO77" s="76"/>
      <c r="AP77" s="76"/>
      <c r="AQ77" s="76"/>
    </row>
    <row r="78" spans="1:43">
      <c r="A78" s="884"/>
      <c r="B78" s="686"/>
      <c r="C78" s="687"/>
      <c r="D78" s="688"/>
      <c r="E78" s="689"/>
      <c r="F78" s="690"/>
      <c r="G78" s="902" t="str">
        <f t="shared" si="6"/>
        <v/>
      </c>
      <c r="H78" s="899" t="str">
        <f t="shared" si="7"/>
        <v/>
      </c>
      <c r="I78" s="899" t="str">
        <f t="shared" si="8"/>
        <v/>
      </c>
      <c r="J78" s="900" t="str">
        <f t="shared" si="9"/>
        <v/>
      </c>
      <c r="K78" s="702"/>
      <c r="L78" s="884"/>
      <c r="M78" s="884"/>
      <c r="N78" s="884"/>
      <c r="O78" s="884"/>
      <c r="P78" s="884"/>
      <c r="Q78" s="884"/>
      <c r="R78" s="884"/>
      <c r="S78" s="884"/>
      <c r="T78" s="884"/>
      <c r="U78" s="884"/>
      <c r="V78" s="884"/>
      <c r="W78" s="884"/>
      <c r="X78" s="884"/>
      <c r="Y78" s="884"/>
      <c r="Z78" s="884"/>
      <c r="AA78" s="884"/>
      <c r="AB78" s="76"/>
      <c r="AC78" s="76"/>
      <c r="AD78" s="76"/>
      <c r="AE78" s="76"/>
      <c r="AF78" s="76"/>
      <c r="AG78" s="76"/>
      <c r="AH78" s="76"/>
      <c r="AI78" s="76"/>
      <c r="AJ78" s="76"/>
      <c r="AK78" s="76"/>
      <c r="AL78" s="76"/>
      <c r="AM78" s="76"/>
      <c r="AN78" s="76"/>
      <c r="AO78" s="76"/>
      <c r="AP78" s="76"/>
      <c r="AQ78" s="76"/>
    </row>
    <row r="79" spans="1:43">
      <c r="A79" s="884"/>
      <c r="B79" s="686"/>
      <c r="C79" s="687"/>
      <c r="D79" s="688"/>
      <c r="E79" s="689"/>
      <c r="F79" s="690"/>
      <c r="G79" s="902" t="str">
        <f t="shared" si="6"/>
        <v/>
      </c>
      <c r="H79" s="899" t="str">
        <f t="shared" si="7"/>
        <v/>
      </c>
      <c r="I79" s="899" t="str">
        <f t="shared" si="8"/>
        <v/>
      </c>
      <c r="J79" s="900" t="str">
        <f t="shared" si="9"/>
        <v/>
      </c>
      <c r="K79" s="702"/>
      <c r="L79" s="884"/>
      <c r="M79" s="884"/>
      <c r="N79" s="884"/>
      <c r="O79" s="884"/>
      <c r="P79" s="884"/>
      <c r="Q79" s="884"/>
      <c r="R79" s="884"/>
      <c r="S79" s="884"/>
      <c r="T79" s="884"/>
      <c r="U79" s="884"/>
      <c r="V79" s="884"/>
      <c r="W79" s="884"/>
      <c r="X79" s="884"/>
      <c r="Y79" s="884"/>
      <c r="Z79" s="884"/>
      <c r="AA79" s="884"/>
      <c r="AB79" s="76"/>
      <c r="AC79" s="76"/>
      <c r="AD79" s="76"/>
      <c r="AE79" s="76"/>
      <c r="AF79" s="76"/>
      <c r="AG79" s="76"/>
      <c r="AH79" s="76"/>
      <c r="AI79" s="76"/>
      <c r="AJ79" s="76"/>
      <c r="AK79" s="76"/>
      <c r="AL79" s="76"/>
      <c r="AM79" s="76"/>
      <c r="AN79" s="76"/>
      <c r="AO79" s="76"/>
      <c r="AP79" s="76"/>
      <c r="AQ79" s="76"/>
    </row>
    <row r="80" spans="1:43">
      <c r="A80" s="884"/>
      <c r="B80" s="686"/>
      <c r="C80" s="687"/>
      <c r="D80" s="688"/>
      <c r="E80" s="689"/>
      <c r="F80" s="690"/>
      <c r="G80" s="902" t="str">
        <f t="shared" si="6"/>
        <v/>
      </c>
      <c r="H80" s="899" t="str">
        <f t="shared" si="7"/>
        <v/>
      </c>
      <c r="I80" s="899" t="str">
        <f t="shared" si="8"/>
        <v/>
      </c>
      <c r="J80" s="900" t="str">
        <f t="shared" si="9"/>
        <v/>
      </c>
      <c r="K80" s="702"/>
      <c r="L80" s="884"/>
      <c r="M80" s="884"/>
      <c r="N80" s="884"/>
      <c r="O80" s="884"/>
      <c r="P80" s="884"/>
      <c r="Q80" s="884"/>
      <c r="R80" s="884"/>
      <c r="S80" s="884"/>
      <c r="T80" s="884"/>
      <c r="U80" s="884"/>
      <c r="V80" s="884"/>
      <c r="W80" s="884"/>
      <c r="X80" s="884"/>
      <c r="Y80" s="884"/>
      <c r="Z80" s="884"/>
      <c r="AA80" s="884"/>
      <c r="AB80" s="76"/>
      <c r="AC80" s="76"/>
      <c r="AD80" s="76"/>
      <c r="AE80" s="76"/>
      <c r="AF80" s="76"/>
      <c r="AG80" s="76"/>
      <c r="AH80" s="76"/>
      <c r="AI80" s="76"/>
      <c r="AJ80" s="76"/>
      <c r="AK80" s="76"/>
      <c r="AL80" s="76"/>
      <c r="AM80" s="76"/>
      <c r="AN80" s="76"/>
      <c r="AO80" s="76"/>
      <c r="AP80" s="76"/>
      <c r="AQ80" s="76"/>
    </row>
    <row r="81" spans="1:43">
      <c r="A81" s="884"/>
      <c r="B81" s="686"/>
      <c r="C81" s="687"/>
      <c r="D81" s="688"/>
      <c r="E81" s="689"/>
      <c r="F81" s="690"/>
      <c r="G81" s="902" t="str">
        <f t="shared" si="6"/>
        <v/>
      </c>
      <c r="H81" s="899" t="str">
        <f t="shared" si="7"/>
        <v/>
      </c>
      <c r="I81" s="899" t="str">
        <f t="shared" si="8"/>
        <v/>
      </c>
      <c r="J81" s="900" t="str">
        <f t="shared" si="9"/>
        <v/>
      </c>
      <c r="K81" s="702"/>
      <c r="L81" s="884"/>
      <c r="M81" s="884"/>
      <c r="N81" s="884"/>
      <c r="O81" s="884"/>
      <c r="P81" s="884"/>
      <c r="Q81" s="884"/>
      <c r="R81" s="884"/>
      <c r="S81" s="884"/>
      <c r="T81" s="884"/>
      <c r="U81" s="884"/>
      <c r="V81" s="884"/>
      <c r="W81" s="884"/>
      <c r="X81" s="884"/>
      <c r="Y81" s="884"/>
      <c r="Z81" s="884"/>
      <c r="AA81" s="884"/>
      <c r="AB81" s="76"/>
      <c r="AC81" s="76"/>
      <c r="AD81" s="76"/>
      <c r="AE81" s="76"/>
      <c r="AF81" s="76"/>
      <c r="AG81" s="76"/>
      <c r="AH81" s="76"/>
      <c r="AI81" s="76"/>
      <c r="AJ81" s="76"/>
      <c r="AK81" s="76"/>
      <c r="AL81" s="76"/>
      <c r="AM81" s="76"/>
      <c r="AN81" s="76"/>
      <c r="AO81" s="76"/>
      <c r="AP81" s="76"/>
      <c r="AQ81" s="76"/>
    </row>
    <row r="82" spans="1:43">
      <c r="A82" s="884"/>
      <c r="B82" s="686"/>
      <c r="C82" s="687"/>
      <c r="D82" s="688"/>
      <c r="E82" s="689"/>
      <c r="F82" s="690"/>
      <c r="G82" s="902" t="str">
        <f t="shared" si="6"/>
        <v/>
      </c>
      <c r="H82" s="899" t="str">
        <f t="shared" si="7"/>
        <v/>
      </c>
      <c r="I82" s="899" t="str">
        <f t="shared" si="8"/>
        <v/>
      </c>
      <c r="J82" s="900" t="str">
        <f t="shared" si="9"/>
        <v/>
      </c>
      <c r="K82" s="702"/>
      <c r="L82" s="884"/>
      <c r="M82" s="884"/>
      <c r="N82" s="884"/>
      <c r="O82" s="884"/>
      <c r="P82" s="884"/>
      <c r="Q82" s="884"/>
      <c r="R82" s="884"/>
      <c r="S82" s="884"/>
      <c r="T82" s="884"/>
      <c r="U82" s="884"/>
      <c r="V82" s="884"/>
      <c r="W82" s="884"/>
      <c r="X82" s="884"/>
      <c r="Y82" s="884"/>
      <c r="Z82" s="884"/>
      <c r="AA82" s="884"/>
      <c r="AB82" s="76"/>
      <c r="AC82" s="76"/>
      <c r="AD82" s="76"/>
      <c r="AE82" s="76"/>
      <c r="AF82" s="76"/>
      <c r="AG82" s="76"/>
      <c r="AH82" s="76"/>
      <c r="AI82" s="76"/>
      <c r="AJ82" s="76"/>
      <c r="AK82" s="76"/>
      <c r="AL82" s="76"/>
      <c r="AM82" s="76"/>
      <c r="AN82" s="76"/>
      <c r="AO82" s="76"/>
      <c r="AP82" s="76"/>
      <c r="AQ82" s="76"/>
    </row>
    <row r="83" spans="1:43">
      <c r="A83" s="884"/>
      <c r="B83" s="686"/>
      <c r="C83" s="687"/>
      <c r="D83" s="688"/>
      <c r="E83" s="689"/>
      <c r="F83" s="690"/>
      <c r="G83" s="902" t="str">
        <f t="shared" si="6"/>
        <v/>
      </c>
      <c r="H83" s="899" t="str">
        <f t="shared" si="7"/>
        <v/>
      </c>
      <c r="I83" s="899" t="str">
        <f t="shared" si="8"/>
        <v/>
      </c>
      <c r="J83" s="900" t="str">
        <f t="shared" si="9"/>
        <v/>
      </c>
      <c r="K83" s="702"/>
      <c r="L83" s="884"/>
      <c r="M83" s="884"/>
      <c r="N83" s="884"/>
      <c r="O83" s="884"/>
      <c r="P83" s="884"/>
      <c r="Q83" s="884"/>
      <c r="R83" s="884"/>
      <c r="S83" s="884"/>
      <c r="T83" s="884"/>
      <c r="U83" s="884"/>
      <c r="V83" s="884"/>
      <c r="W83" s="884"/>
      <c r="X83" s="884"/>
      <c r="Y83" s="884"/>
      <c r="Z83" s="884"/>
      <c r="AA83" s="884"/>
      <c r="AB83" s="76"/>
      <c r="AC83" s="76"/>
      <c r="AD83" s="76"/>
      <c r="AE83" s="76"/>
      <c r="AF83" s="76"/>
      <c r="AG83" s="76"/>
      <c r="AH83" s="76"/>
      <c r="AI83" s="76"/>
      <c r="AJ83" s="76"/>
      <c r="AK83" s="76"/>
      <c r="AL83" s="76"/>
      <c r="AM83" s="76"/>
      <c r="AN83" s="76"/>
      <c r="AO83" s="76"/>
      <c r="AP83" s="76"/>
      <c r="AQ83" s="76"/>
    </row>
    <row r="84" spans="1:43">
      <c r="A84" s="884"/>
      <c r="B84" s="686"/>
      <c r="C84" s="687"/>
      <c r="D84" s="688"/>
      <c r="E84" s="689"/>
      <c r="F84" s="690"/>
      <c r="G84" s="902" t="str">
        <f t="shared" si="6"/>
        <v/>
      </c>
      <c r="H84" s="899" t="str">
        <f t="shared" si="7"/>
        <v/>
      </c>
      <c r="I84" s="899" t="str">
        <f t="shared" si="8"/>
        <v/>
      </c>
      <c r="J84" s="900" t="str">
        <f t="shared" si="9"/>
        <v/>
      </c>
      <c r="K84" s="702"/>
      <c r="L84" s="884"/>
      <c r="M84" s="884"/>
      <c r="N84" s="884"/>
      <c r="O84" s="884"/>
      <c r="P84" s="884"/>
      <c r="Q84" s="884"/>
      <c r="R84" s="884"/>
      <c r="S84" s="884"/>
      <c r="T84" s="884"/>
      <c r="U84" s="884"/>
      <c r="V84" s="884"/>
      <c r="W84" s="884"/>
      <c r="X84" s="884"/>
      <c r="Y84" s="884"/>
      <c r="Z84" s="884"/>
      <c r="AA84" s="884"/>
      <c r="AB84" s="76"/>
      <c r="AC84" s="76"/>
      <c r="AD84" s="76"/>
      <c r="AE84" s="76"/>
      <c r="AF84" s="76"/>
      <c r="AG84" s="76"/>
      <c r="AH84" s="76"/>
      <c r="AI84" s="76"/>
      <c r="AJ84" s="76"/>
      <c r="AK84" s="76"/>
      <c r="AL84" s="76"/>
      <c r="AM84" s="76"/>
      <c r="AN84" s="76"/>
      <c r="AO84" s="76"/>
      <c r="AP84" s="76"/>
      <c r="AQ84" s="76"/>
    </row>
    <row r="85" spans="1:43">
      <c r="A85" s="884"/>
      <c r="B85" s="686"/>
      <c r="C85" s="687"/>
      <c r="D85" s="688"/>
      <c r="E85" s="689"/>
      <c r="F85" s="690"/>
      <c r="G85" s="902" t="str">
        <f t="shared" si="6"/>
        <v/>
      </c>
      <c r="H85" s="899" t="str">
        <f t="shared" si="7"/>
        <v/>
      </c>
      <c r="I85" s="899" t="str">
        <f t="shared" si="8"/>
        <v/>
      </c>
      <c r="J85" s="900" t="str">
        <f t="shared" si="9"/>
        <v/>
      </c>
      <c r="K85" s="702"/>
      <c r="L85" s="884"/>
      <c r="M85" s="884"/>
      <c r="N85" s="884"/>
      <c r="O85" s="884"/>
      <c r="P85" s="884"/>
      <c r="Q85" s="884"/>
      <c r="R85" s="884"/>
      <c r="S85" s="884"/>
      <c r="T85" s="884"/>
      <c r="U85" s="884"/>
      <c r="V85" s="884"/>
      <c r="W85" s="884"/>
      <c r="X85" s="884"/>
      <c r="Y85" s="884"/>
      <c r="Z85" s="884"/>
      <c r="AA85" s="884"/>
      <c r="AB85" s="76"/>
      <c r="AC85" s="76"/>
      <c r="AD85" s="76"/>
      <c r="AE85" s="76"/>
      <c r="AF85" s="76"/>
      <c r="AG85" s="76"/>
      <c r="AH85" s="76"/>
      <c r="AI85" s="76"/>
      <c r="AJ85" s="76"/>
      <c r="AK85" s="76"/>
      <c r="AL85" s="76"/>
      <c r="AM85" s="76"/>
      <c r="AN85" s="76"/>
      <c r="AO85" s="76"/>
      <c r="AP85" s="76"/>
      <c r="AQ85" s="76"/>
    </row>
    <row r="86" spans="1:43">
      <c r="A86" s="884"/>
      <c r="B86" s="686"/>
      <c r="C86" s="687"/>
      <c r="D86" s="688"/>
      <c r="E86" s="689"/>
      <c r="F86" s="690"/>
      <c r="G86" s="902" t="str">
        <f t="shared" si="6"/>
        <v/>
      </c>
      <c r="H86" s="899" t="str">
        <f t="shared" si="7"/>
        <v/>
      </c>
      <c r="I86" s="899" t="str">
        <f t="shared" si="8"/>
        <v/>
      </c>
      <c r="J86" s="900" t="str">
        <f t="shared" si="9"/>
        <v/>
      </c>
      <c r="K86" s="702"/>
      <c r="L86" s="884"/>
      <c r="M86" s="884"/>
      <c r="N86" s="884"/>
      <c r="O86" s="884"/>
      <c r="P86" s="884"/>
      <c r="Q86" s="884"/>
      <c r="R86" s="884"/>
      <c r="S86" s="884"/>
      <c r="T86" s="884"/>
      <c r="U86" s="884"/>
      <c r="V86" s="884"/>
      <c r="W86" s="884"/>
      <c r="X86" s="884"/>
      <c r="Y86" s="884"/>
      <c r="Z86" s="884"/>
      <c r="AA86" s="884"/>
      <c r="AB86" s="76"/>
      <c r="AC86" s="76"/>
      <c r="AD86" s="76"/>
      <c r="AE86" s="76"/>
      <c r="AF86" s="76"/>
      <c r="AG86" s="76"/>
      <c r="AH86" s="76"/>
      <c r="AI86" s="76"/>
      <c r="AJ86" s="76"/>
      <c r="AK86" s="76"/>
      <c r="AL86" s="76"/>
      <c r="AM86" s="76"/>
      <c r="AN86" s="76"/>
      <c r="AO86" s="76"/>
      <c r="AP86" s="76"/>
      <c r="AQ86" s="76"/>
    </row>
    <row r="87" spans="1:43">
      <c r="A87" s="884"/>
      <c r="B87" s="686"/>
      <c r="C87" s="687"/>
      <c r="D87" s="688"/>
      <c r="E87" s="689"/>
      <c r="F87" s="690"/>
      <c r="G87" s="902" t="str">
        <f t="shared" si="6"/>
        <v/>
      </c>
      <c r="H87" s="899" t="str">
        <f t="shared" si="7"/>
        <v/>
      </c>
      <c r="I87" s="899" t="str">
        <f t="shared" si="8"/>
        <v/>
      </c>
      <c r="J87" s="900" t="str">
        <f t="shared" si="9"/>
        <v/>
      </c>
      <c r="K87" s="702"/>
      <c r="L87" s="884"/>
      <c r="M87" s="884"/>
      <c r="N87" s="884"/>
      <c r="O87" s="884"/>
      <c r="P87" s="884"/>
      <c r="Q87" s="884"/>
      <c r="R87" s="884"/>
      <c r="S87" s="884"/>
      <c r="T87" s="884"/>
      <c r="U87" s="884"/>
      <c r="V87" s="884"/>
      <c r="W87" s="884"/>
      <c r="X87" s="884"/>
      <c r="Y87" s="884"/>
      <c r="Z87" s="884"/>
      <c r="AA87" s="884"/>
      <c r="AB87" s="76"/>
      <c r="AC87" s="76"/>
      <c r="AD87" s="76"/>
      <c r="AE87" s="76"/>
      <c r="AF87" s="76"/>
      <c r="AG87" s="76"/>
      <c r="AH87" s="76"/>
      <c r="AI87" s="76"/>
      <c r="AJ87" s="76"/>
      <c r="AK87" s="76"/>
      <c r="AL87" s="76"/>
      <c r="AM87" s="76"/>
      <c r="AN87" s="76"/>
      <c r="AO87" s="76"/>
      <c r="AP87" s="76"/>
      <c r="AQ87" s="76"/>
    </row>
    <row r="88" spans="1:43">
      <c r="A88" s="884"/>
      <c r="B88" s="686"/>
      <c r="C88" s="687"/>
      <c r="D88" s="688"/>
      <c r="E88" s="689"/>
      <c r="F88" s="690"/>
      <c r="G88" s="902" t="str">
        <f t="shared" si="6"/>
        <v/>
      </c>
      <c r="H88" s="899" t="str">
        <f t="shared" si="7"/>
        <v/>
      </c>
      <c r="I88" s="899" t="str">
        <f t="shared" si="8"/>
        <v/>
      </c>
      <c r="J88" s="900" t="str">
        <f t="shared" si="9"/>
        <v/>
      </c>
      <c r="K88" s="702"/>
      <c r="L88" s="884"/>
      <c r="M88" s="884"/>
      <c r="N88" s="884"/>
      <c r="O88" s="884"/>
      <c r="P88" s="884"/>
      <c r="Q88" s="884"/>
      <c r="R88" s="884"/>
      <c r="S88" s="884"/>
      <c r="T88" s="884"/>
      <c r="U88" s="884"/>
      <c r="V88" s="884"/>
      <c r="W88" s="884"/>
      <c r="X88" s="884"/>
      <c r="Y88" s="884"/>
      <c r="Z88" s="884"/>
      <c r="AA88" s="884"/>
      <c r="AB88" s="76"/>
      <c r="AC88" s="76"/>
      <c r="AD88" s="76"/>
      <c r="AE88" s="76"/>
      <c r="AF88" s="76"/>
      <c r="AG88" s="76"/>
      <c r="AH88" s="76"/>
      <c r="AI88" s="76"/>
      <c r="AJ88" s="76"/>
      <c r="AK88" s="76"/>
      <c r="AL88" s="76"/>
      <c r="AM88" s="76"/>
      <c r="AN88" s="76"/>
      <c r="AO88" s="76"/>
      <c r="AP88" s="76"/>
      <c r="AQ88" s="76"/>
    </row>
    <row r="89" spans="1:43">
      <c r="A89" s="884"/>
      <c r="B89" s="1316"/>
      <c r="C89" s="1317"/>
      <c r="D89" s="1318"/>
      <c r="E89" s="1319"/>
      <c r="F89" s="1320"/>
      <c r="G89" s="902" t="str">
        <f t="shared" si="6"/>
        <v/>
      </c>
      <c r="H89" s="899" t="str">
        <f t="shared" si="7"/>
        <v/>
      </c>
      <c r="I89" s="899" t="str">
        <f t="shared" si="8"/>
        <v/>
      </c>
      <c r="J89" s="900" t="str">
        <f t="shared" si="9"/>
        <v/>
      </c>
      <c r="K89" s="702"/>
      <c r="L89" s="884"/>
      <c r="M89" s="884"/>
      <c r="N89" s="884"/>
      <c r="O89" s="884"/>
      <c r="P89" s="884"/>
      <c r="Q89" s="884"/>
      <c r="R89" s="884"/>
      <c r="S89" s="884"/>
      <c r="T89" s="884"/>
      <c r="U89" s="884"/>
      <c r="V89" s="884"/>
      <c r="W89" s="884"/>
      <c r="X89" s="884"/>
      <c r="Y89" s="884"/>
      <c r="Z89" s="884"/>
      <c r="AA89" s="884"/>
      <c r="AB89" s="1022"/>
      <c r="AC89" s="1022"/>
      <c r="AD89" s="1022"/>
      <c r="AE89" s="1022"/>
      <c r="AF89" s="1022"/>
      <c r="AG89" s="1022"/>
      <c r="AH89" s="1022"/>
      <c r="AI89" s="1022"/>
      <c r="AJ89" s="1022"/>
      <c r="AK89" s="1022"/>
      <c r="AL89" s="1022"/>
      <c r="AM89" s="1022"/>
      <c r="AN89" s="1022"/>
      <c r="AO89" s="1022"/>
      <c r="AP89" s="1022"/>
      <c r="AQ89" s="1022"/>
    </row>
    <row r="90" spans="1:43">
      <c r="A90" s="884"/>
      <c r="B90" s="1316"/>
      <c r="C90" s="1317"/>
      <c r="D90" s="1318"/>
      <c r="E90" s="1319"/>
      <c r="F90" s="1320"/>
      <c r="G90" s="902" t="str">
        <f t="shared" si="6"/>
        <v/>
      </c>
      <c r="H90" s="899" t="str">
        <f t="shared" si="7"/>
        <v/>
      </c>
      <c r="I90" s="899" t="str">
        <f t="shared" si="8"/>
        <v/>
      </c>
      <c r="J90" s="900" t="str">
        <f t="shared" si="9"/>
        <v/>
      </c>
      <c r="K90" s="702"/>
      <c r="L90" s="884"/>
      <c r="M90" s="884"/>
      <c r="N90" s="884"/>
      <c r="O90" s="884"/>
      <c r="P90" s="884"/>
      <c r="Q90" s="884"/>
      <c r="R90" s="884"/>
      <c r="S90" s="884"/>
      <c r="T90" s="884"/>
      <c r="U90" s="884"/>
      <c r="V90" s="884"/>
      <c r="W90" s="884"/>
      <c r="X90" s="884"/>
      <c r="Y90" s="884"/>
      <c r="Z90" s="884"/>
      <c r="AA90" s="884"/>
      <c r="AB90" s="1022"/>
      <c r="AC90" s="1022"/>
      <c r="AD90" s="1022"/>
      <c r="AE90" s="1022"/>
      <c r="AF90" s="1022"/>
      <c r="AG90" s="1022"/>
      <c r="AH90" s="1022"/>
      <c r="AI90" s="1022"/>
      <c r="AJ90" s="1022"/>
      <c r="AK90" s="1022"/>
      <c r="AL90" s="1022"/>
      <c r="AM90" s="1022"/>
      <c r="AN90" s="1022"/>
      <c r="AO90" s="1022"/>
      <c r="AP90" s="1022"/>
      <c r="AQ90" s="1022"/>
    </row>
    <row r="91" spans="1:43">
      <c r="A91" s="884"/>
      <c r="B91" s="1316"/>
      <c r="C91" s="1317"/>
      <c r="D91" s="1318"/>
      <c r="E91" s="1319"/>
      <c r="F91" s="1320"/>
      <c r="G91" s="902" t="str">
        <f t="shared" si="6"/>
        <v/>
      </c>
      <c r="H91" s="899" t="str">
        <f t="shared" si="7"/>
        <v/>
      </c>
      <c r="I91" s="899" t="str">
        <f t="shared" si="8"/>
        <v/>
      </c>
      <c r="J91" s="900" t="str">
        <f t="shared" si="9"/>
        <v/>
      </c>
      <c r="K91" s="702"/>
      <c r="L91" s="884"/>
      <c r="M91" s="884"/>
      <c r="N91" s="884"/>
      <c r="O91" s="884"/>
      <c r="P91" s="884"/>
      <c r="Q91" s="884"/>
      <c r="R91" s="884"/>
      <c r="S91" s="884"/>
      <c r="T91" s="884"/>
      <c r="U91" s="884"/>
      <c r="V91" s="884"/>
      <c r="W91" s="884"/>
      <c r="X91" s="884"/>
      <c r="Y91" s="884"/>
      <c r="Z91" s="884"/>
      <c r="AA91" s="884"/>
      <c r="AB91" s="1022"/>
      <c r="AC91" s="1022"/>
      <c r="AD91" s="1022"/>
      <c r="AE91" s="1022"/>
      <c r="AF91" s="1022"/>
      <c r="AG91" s="1022"/>
      <c r="AH91" s="1022"/>
      <c r="AI91" s="1022"/>
      <c r="AJ91" s="1022"/>
      <c r="AK91" s="1022"/>
      <c r="AL91" s="1022"/>
      <c r="AM91" s="1022"/>
      <c r="AN91" s="1022"/>
      <c r="AO91" s="1022"/>
      <c r="AP91" s="1022"/>
      <c r="AQ91" s="1022"/>
    </row>
    <row r="92" spans="1:43">
      <c r="A92" s="884"/>
      <c r="B92" s="1316"/>
      <c r="C92" s="1317"/>
      <c r="D92" s="1318"/>
      <c r="E92" s="1319"/>
      <c r="F92" s="1320"/>
      <c r="G92" s="902" t="str">
        <f t="shared" si="6"/>
        <v/>
      </c>
      <c r="H92" s="899" t="str">
        <f t="shared" si="7"/>
        <v/>
      </c>
      <c r="I92" s="899" t="str">
        <f t="shared" si="8"/>
        <v/>
      </c>
      <c r="J92" s="900" t="str">
        <f t="shared" si="9"/>
        <v/>
      </c>
      <c r="K92" s="702"/>
      <c r="L92" s="884"/>
      <c r="M92" s="884"/>
      <c r="N92" s="884"/>
      <c r="O92" s="884"/>
      <c r="P92" s="884"/>
      <c r="Q92" s="884"/>
      <c r="R92" s="884"/>
      <c r="S92" s="884"/>
      <c r="T92" s="884"/>
      <c r="U92" s="884"/>
      <c r="V92" s="884"/>
      <c r="W92" s="884"/>
      <c r="X92" s="884"/>
      <c r="Y92" s="884"/>
      <c r="Z92" s="884"/>
      <c r="AA92" s="884"/>
      <c r="AB92" s="1022"/>
      <c r="AC92" s="1022"/>
      <c r="AD92" s="1022"/>
      <c r="AE92" s="1022"/>
      <c r="AF92" s="1022"/>
      <c r="AG92" s="1022"/>
      <c r="AH92" s="1022"/>
      <c r="AI92" s="1022"/>
      <c r="AJ92" s="1022"/>
      <c r="AK92" s="1022"/>
      <c r="AL92" s="1022"/>
      <c r="AM92" s="1022"/>
      <c r="AN92" s="1022"/>
      <c r="AO92" s="1022"/>
      <c r="AP92" s="1022"/>
      <c r="AQ92" s="1022"/>
    </row>
    <row r="93" spans="1:43">
      <c r="A93" s="884"/>
      <c r="B93" s="1316"/>
      <c r="C93" s="1317"/>
      <c r="D93" s="1318"/>
      <c r="E93" s="1319"/>
      <c r="F93" s="1320"/>
      <c r="G93" s="902" t="str">
        <f t="shared" si="6"/>
        <v/>
      </c>
      <c r="H93" s="899" t="str">
        <f t="shared" si="7"/>
        <v/>
      </c>
      <c r="I93" s="899" t="str">
        <f t="shared" si="8"/>
        <v/>
      </c>
      <c r="J93" s="900" t="str">
        <f t="shared" si="9"/>
        <v/>
      </c>
      <c r="K93" s="702"/>
      <c r="L93" s="884"/>
      <c r="M93" s="884"/>
      <c r="N93" s="884"/>
      <c r="O93" s="884"/>
      <c r="P93" s="884"/>
      <c r="Q93" s="884"/>
      <c r="R93" s="884"/>
      <c r="S93" s="884"/>
      <c r="T93" s="884"/>
      <c r="U93" s="884"/>
      <c r="V93" s="884"/>
      <c r="W93" s="884"/>
      <c r="X93" s="884"/>
      <c r="Y93" s="884"/>
      <c r="Z93" s="884"/>
      <c r="AA93" s="884"/>
      <c r="AB93" s="1022"/>
      <c r="AC93" s="1022"/>
      <c r="AD93" s="1022"/>
      <c r="AE93" s="1022"/>
      <c r="AF93" s="1022"/>
      <c r="AG93" s="1022"/>
      <c r="AH93" s="1022"/>
      <c r="AI93" s="1022"/>
      <c r="AJ93" s="1022"/>
      <c r="AK93" s="1022"/>
      <c r="AL93" s="1022"/>
      <c r="AM93" s="1022"/>
      <c r="AN93" s="1022"/>
      <c r="AO93" s="1022"/>
      <c r="AP93" s="1022"/>
      <c r="AQ93" s="1022"/>
    </row>
    <row r="94" spans="1:43">
      <c r="A94" s="884"/>
      <c r="B94" s="1316"/>
      <c r="C94" s="1317"/>
      <c r="D94" s="1318"/>
      <c r="E94" s="1319"/>
      <c r="F94" s="1320"/>
      <c r="G94" s="902" t="str">
        <f t="shared" si="6"/>
        <v/>
      </c>
      <c r="H94" s="899" t="str">
        <f t="shared" si="7"/>
        <v/>
      </c>
      <c r="I94" s="899" t="str">
        <f t="shared" si="8"/>
        <v/>
      </c>
      <c r="J94" s="900" t="str">
        <f t="shared" si="9"/>
        <v/>
      </c>
      <c r="K94" s="702"/>
      <c r="L94" s="884"/>
      <c r="M94" s="884"/>
      <c r="N94" s="884"/>
      <c r="O94" s="884"/>
      <c r="P94" s="884"/>
      <c r="Q94" s="884"/>
      <c r="R94" s="884"/>
      <c r="S94" s="884"/>
      <c r="T94" s="884"/>
      <c r="U94" s="884"/>
      <c r="V94" s="884"/>
      <c r="W94" s="884"/>
      <c r="X94" s="884"/>
      <c r="Y94" s="884"/>
      <c r="Z94" s="884"/>
      <c r="AA94" s="884"/>
      <c r="AB94" s="1022"/>
      <c r="AC94" s="1022"/>
      <c r="AD94" s="1022"/>
      <c r="AE94" s="1022"/>
      <c r="AF94" s="1022"/>
      <c r="AG94" s="1022"/>
      <c r="AH94" s="1022"/>
      <c r="AI94" s="1022"/>
      <c r="AJ94" s="1022"/>
      <c r="AK94" s="1022"/>
      <c r="AL94" s="1022"/>
      <c r="AM94" s="1022"/>
      <c r="AN94" s="1022"/>
      <c r="AO94" s="1022"/>
      <c r="AP94" s="1022"/>
      <c r="AQ94" s="1022"/>
    </row>
    <row r="95" spans="1:43">
      <c r="A95" s="884"/>
      <c r="B95" s="1316"/>
      <c r="C95" s="1317"/>
      <c r="D95" s="1318"/>
      <c r="E95" s="1319"/>
      <c r="F95" s="1320"/>
      <c r="G95" s="902" t="str">
        <f t="shared" si="6"/>
        <v/>
      </c>
      <c r="H95" s="899" t="str">
        <f t="shared" si="7"/>
        <v/>
      </c>
      <c r="I95" s="899" t="str">
        <f t="shared" si="8"/>
        <v/>
      </c>
      <c r="J95" s="900" t="str">
        <f t="shared" si="9"/>
        <v/>
      </c>
      <c r="K95" s="702"/>
      <c r="L95" s="884"/>
      <c r="M95" s="884"/>
      <c r="N95" s="884"/>
      <c r="O95" s="884"/>
      <c r="P95" s="884"/>
      <c r="Q95" s="884"/>
      <c r="R95" s="884"/>
      <c r="S95" s="884"/>
      <c r="T95" s="884"/>
      <c r="U95" s="884"/>
      <c r="V95" s="884"/>
      <c r="W95" s="884"/>
      <c r="X95" s="884"/>
      <c r="Y95" s="884"/>
      <c r="Z95" s="884"/>
      <c r="AA95" s="884"/>
      <c r="AB95" s="1022"/>
      <c r="AC95" s="1022"/>
      <c r="AD95" s="1022"/>
      <c r="AE95" s="1022"/>
      <c r="AF95" s="1022"/>
      <c r="AG95" s="1022"/>
      <c r="AH95" s="1022"/>
      <c r="AI95" s="1022"/>
      <c r="AJ95" s="1022"/>
      <c r="AK95" s="1022"/>
      <c r="AL95" s="1022"/>
      <c r="AM95" s="1022"/>
      <c r="AN95" s="1022"/>
      <c r="AO95" s="1022"/>
      <c r="AP95" s="1022"/>
      <c r="AQ95" s="1022"/>
    </row>
    <row r="96" spans="1:43">
      <c r="A96" s="884"/>
      <c r="B96" s="1316"/>
      <c r="C96" s="1317"/>
      <c r="D96" s="1318"/>
      <c r="E96" s="1319"/>
      <c r="F96" s="1320"/>
      <c r="G96" s="902" t="str">
        <f t="shared" si="6"/>
        <v/>
      </c>
      <c r="H96" s="899" t="str">
        <f t="shared" si="7"/>
        <v/>
      </c>
      <c r="I96" s="899" t="str">
        <f t="shared" si="8"/>
        <v/>
      </c>
      <c r="J96" s="900" t="str">
        <f t="shared" si="9"/>
        <v/>
      </c>
      <c r="K96" s="702"/>
      <c r="L96" s="884"/>
      <c r="M96" s="884"/>
      <c r="N96" s="884"/>
      <c r="O96" s="884"/>
      <c r="P96" s="884"/>
      <c r="Q96" s="884"/>
      <c r="R96" s="884"/>
      <c r="S96" s="884"/>
      <c r="T96" s="884"/>
      <c r="U96" s="884"/>
      <c r="V96" s="884"/>
      <c r="W96" s="884"/>
      <c r="X96" s="884"/>
      <c r="Y96" s="884"/>
      <c r="Z96" s="884"/>
      <c r="AA96" s="884"/>
      <c r="AB96" s="1022"/>
      <c r="AC96" s="1022"/>
      <c r="AD96" s="1022"/>
      <c r="AE96" s="1022"/>
      <c r="AF96" s="1022"/>
      <c r="AG96" s="1022"/>
      <c r="AH96" s="1022"/>
      <c r="AI96" s="1022"/>
      <c r="AJ96" s="1022"/>
      <c r="AK96" s="1022"/>
      <c r="AL96" s="1022"/>
      <c r="AM96" s="1022"/>
      <c r="AN96" s="1022"/>
      <c r="AO96" s="1022"/>
      <c r="AP96" s="1022"/>
      <c r="AQ96" s="1022"/>
    </row>
    <row r="97" spans="1:43">
      <c r="A97" s="884"/>
      <c r="B97" s="1316"/>
      <c r="C97" s="1317"/>
      <c r="D97" s="1318"/>
      <c r="E97" s="1319"/>
      <c r="F97" s="1320"/>
      <c r="G97" s="902" t="str">
        <f t="shared" si="6"/>
        <v/>
      </c>
      <c r="H97" s="899" t="str">
        <f t="shared" si="7"/>
        <v/>
      </c>
      <c r="I97" s="899" t="str">
        <f t="shared" si="8"/>
        <v/>
      </c>
      <c r="J97" s="900" t="str">
        <f t="shared" si="9"/>
        <v/>
      </c>
      <c r="K97" s="702"/>
      <c r="L97" s="884"/>
      <c r="M97" s="884"/>
      <c r="N97" s="884"/>
      <c r="O97" s="884"/>
      <c r="P97" s="884"/>
      <c r="Q97" s="884"/>
      <c r="R97" s="884"/>
      <c r="S97" s="884"/>
      <c r="T97" s="884"/>
      <c r="U97" s="884"/>
      <c r="V97" s="884"/>
      <c r="W97" s="884"/>
      <c r="X97" s="884"/>
      <c r="Y97" s="884"/>
      <c r="Z97" s="884"/>
      <c r="AA97" s="884"/>
      <c r="AB97" s="1022"/>
      <c r="AC97" s="1022"/>
      <c r="AD97" s="1022"/>
      <c r="AE97" s="1022"/>
      <c r="AF97" s="1022"/>
      <c r="AG97" s="1022"/>
      <c r="AH97" s="1022"/>
      <c r="AI97" s="1022"/>
      <c r="AJ97" s="1022"/>
      <c r="AK97" s="1022"/>
      <c r="AL97" s="1022"/>
      <c r="AM97" s="1022"/>
      <c r="AN97" s="1022"/>
      <c r="AO97" s="1022"/>
      <c r="AP97" s="1022"/>
      <c r="AQ97" s="1022"/>
    </row>
    <row r="98" spans="1:43">
      <c r="A98" s="884"/>
      <c r="B98" s="1316"/>
      <c r="C98" s="1317"/>
      <c r="D98" s="1318"/>
      <c r="E98" s="1319"/>
      <c r="F98" s="1320"/>
      <c r="G98" s="902" t="str">
        <f t="shared" si="6"/>
        <v/>
      </c>
      <c r="H98" s="899" t="str">
        <f t="shared" si="7"/>
        <v/>
      </c>
      <c r="I98" s="899" t="str">
        <f t="shared" si="8"/>
        <v/>
      </c>
      <c r="J98" s="900" t="str">
        <f t="shared" si="9"/>
        <v/>
      </c>
      <c r="K98" s="702"/>
      <c r="L98" s="884"/>
      <c r="M98" s="884"/>
      <c r="N98" s="884"/>
      <c r="O98" s="884"/>
      <c r="P98" s="884"/>
      <c r="Q98" s="884"/>
      <c r="R98" s="884"/>
      <c r="S98" s="884"/>
      <c r="T98" s="884"/>
      <c r="U98" s="884"/>
      <c r="V98" s="884"/>
      <c r="W98" s="884"/>
      <c r="X98" s="884"/>
      <c r="Y98" s="884"/>
      <c r="Z98" s="884"/>
      <c r="AA98" s="884"/>
      <c r="AB98" s="1022"/>
      <c r="AC98" s="1022"/>
      <c r="AD98" s="1022"/>
      <c r="AE98" s="1022"/>
      <c r="AF98" s="1022"/>
      <c r="AG98" s="1022"/>
      <c r="AH98" s="1022"/>
      <c r="AI98" s="1022"/>
      <c r="AJ98" s="1022"/>
      <c r="AK98" s="1022"/>
      <c r="AL98" s="1022"/>
      <c r="AM98" s="1022"/>
      <c r="AN98" s="1022"/>
      <c r="AO98" s="1022"/>
      <c r="AP98" s="1022"/>
      <c r="AQ98" s="1022"/>
    </row>
    <row r="99" spans="1:43">
      <c r="A99" s="884"/>
      <c r="B99" s="1316"/>
      <c r="C99" s="1317"/>
      <c r="D99" s="1318"/>
      <c r="E99" s="1319"/>
      <c r="F99" s="1320"/>
      <c r="G99" s="902" t="str">
        <f t="shared" si="6"/>
        <v/>
      </c>
      <c r="H99" s="899" t="str">
        <f t="shared" si="7"/>
        <v/>
      </c>
      <c r="I99" s="899" t="str">
        <f t="shared" si="8"/>
        <v/>
      </c>
      <c r="J99" s="900" t="str">
        <f t="shared" si="9"/>
        <v/>
      </c>
      <c r="K99" s="702"/>
      <c r="L99" s="884"/>
      <c r="M99" s="884"/>
      <c r="N99" s="884"/>
      <c r="O99" s="884"/>
      <c r="P99" s="884"/>
      <c r="Q99" s="884"/>
      <c r="R99" s="884"/>
      <c r="S99" s="884"/>
      <c r="T99" s="884"/>
      <c r="U99" s="884"/>
      <c r="V99" s="884"/>
      <c r="W99" s="884"/>
      <c r="X99" s="884"/>
      <c r="Y99" s="884"/>
      <c r="Z99" s="884"/>
      <c r="AA99" s="884"/>
      <c r="AB99" s="1022"/>
      <c r="AC99" s="1022"/>
      <c r="AD99" s="1022"/>
      <c r="AE99" s="1022"/>
      <c r="AF99" s="1022"/>
      <c r="AG99" s="1022"/>
      <c r="AH99" s="1022"/>
      <c r="AI99" s="1022"/>
      <c r="AJ99" s="1022"/>
      <c r="AK99" s="1022"/>
      <c r="AL99" s="1022"/>
      <c r="AM99" s="1022"/>
      <c r="AN99" s="1022"/>
      <c r="AO99" s="1022"/>
      <c r="AP99" s="1022"/>
      <c r="AQ99" s="1022"/>
    </row>
    <row r="100" spans="1:43">
      <c r="A100" s="884"/>
      <c r="B100" s="1316"/>
      <c r="C100" s="1317"/>
      <c r="D100" s="1318"/>
      <c r="E100" s="1319"/>
      <c r="F100" s="1320"/>
      <c r="G100" s="902" t="str">
        <f t="shared" si="6"/>
        <v/>
      </c>
      <c r="H100" s="899" t="str">
        <f t="shared" si="7"/>
        <v/>
      </c>
      <c r="I100" s="899" t="str">
        <f t="shared" si="8"/>
        <v/>
      </c>
      <c r="J100" s="900" t="str">
        <f t="shared" si="9"/>
        <v/>
      </c>
      <c r="K100" s="702"/>
      <c r="L100" s="884"/>
      <c r="M100" s="884"/>
      <c r="N100" s="884"/>
      <c r="O100" s="884"/>
      <c r="P100" s="884"/>
      <c r="Q100" s="884"/>
      <c r="R100" s="884"/>
      <c r="S100" s="884"/>
      <c r="T100" s="884"/>
      <c r="U100" s="884"/>
      <c r="V100" s="884"/>
      <c r="W100" s="884"/>
      <c r="X100" s="884"/>
      <c r="Y100" s="884"/>
      <c r="Z100" s="884"/>
      <c r="AA100" s="884"/>
      <c r="AB100" s="1022"/>
      <c r="AC100" s="1022"/>
      <c r="AD100" s="1022"/>
      <c r="AE100" s="1022"/>
      <c r="AF100" s="1022"/>
      <c r="AG100" s="1022"/>
      <c r="AH100" s="1022"/>
      <c r="AI100" s="1022"/>
      <c r="AJ100" s="1022"/>
      <c r="AK100" s="1022"/>
      <c r="AL100" s="1022"/>
      <c r="AM100" s="1022"/>
      <c r="AN100" s="1022"/>
      <c r="AO100" s="1022"/>
      <c r="AP100" s="1022"/>
      <c r="AQ100" s="1022"/>
    </row>
    <row r="101" spans="1:43">
      <c r="A101" s="884"/>
      <c r="B101" s="1316"/>
      <c r="C101" s="1317"/>
      <c r="D101" s="1318"/>
      <c r="E101" s="1319"/>
      <c r="F101" s="1320"/>
      <c r="G101" s="902" t="str">
        <f t="shared" si="6"/>
        <v/>
      </c>
      <c r="H101" s="899" t="str">
        <f t="shared" si="7"/>
        <v/>
      </c>
      <c r="I101" s="899" t="str">
        <f t="shared" si="8"/>
        <v/>
      </c>
      <c r="J101" s="900" t="str">
        <f t="shared" si="9"/>
        <v/>
      </c>
      <c r="K101" s="702"/>
      <c r="L101" s="884"/>
      <c r="M101" s="884"/>
      <c r="N101" s="884"/>
      <c r="O101" s="884"/>
      <c r="P101" s="884"/>
      <c r="Q101" s="884"/>
      <c r="R101" s="884"/>
      <c r="S101" s="884"/>
      <c r="T101" s="884"/>
      <c r="U101" s="884"/>
      <c r="V101" s="884"/>
      <c r="W101" s="884"/>
      <c r="X101" s="884"/>
      <c r="Y101" s="884"/>
      <c r="Z101" s="884"/>
      <c r="AA101" s="884"/>
      <c r="AB101" s="1022"/>
      <c r="AC101" s="1022"/>
      <c r="AD101" s="1022"/>
      <c r="AE101" s="1022"/>
      <c r="AF101" s="1022"/>
      <c r="AG101" s="1022"/>
      <c r="AH101" s="1022"/>
      <c r="AI101" s="1022"/>
      <c r="AJ101" s="1022"/>
      <c r="AK101" s="1022"/>
      <c r="AL101" s="1022"/>
      <c r="AM101" s="1022"/>
      <c r="AN101" s="1022"/>
      <c r="AO101" s="1022"/>
      <c r="AP101" s="1022"/>
      <c r="AQ101" s="1022"/>
    </row>
    <row r="102" spans="1:43">
      <c r="A102" s="884"/>
      <c r="B102" s="1316"/>
      <c r="C102" s="1317"/>
      <c r="D102" s="1318"/>
      <c r="E102" s="1319"/>
      <c r="F102" s="1320"/>
      <c r="G102" s="902" t="str">
        <f t="shared" si="6"/>
        <v/>
      </c>
      <c r="H102" s="899" t="str">
        <f t="shared" si="7"/>
        <v/>
      </c>
      <c r="I102" s="899" t="str">
        <f t="shared" si="8"/>
        <v/>
      </c>
      <c r="J102" s="900" t="str">
        <f t="shared" si="9"/>
        <v/>
      </c>
      <c r="K102" s="702"/>
      <c r="L102" s="884"/>
      <c r="M102" s="884"/>
      <c r="N102" s="884"/>
      <c r="O102" s="884"/>
      <c r="P102" s="884"/>
      <c r="Q102" s="884"/>
      <c r="R102" s="884"/>
      <c r="S102" s="884"/>
      <c r="T102" s="884"/>
      <c r="U102" s="884"/>
      <c r="V102" s="884"/>
      <c r="W102" s="884"/>
      <c r="X102" s="884"/>
      <c r="Y102" s="884"/>
      <c r="Z102" s="884"/>
      <c r="AA102" s="884"/>
      <c r="AB102" s="1022"/>
      <c r="AC102" s="1022"/>
      <c r="AD102" s="1022"/>
      <c r="AE102" s="1022"/>
      <c r="AF102" s="1022"/>
      <c r="AG102" s="1022"/>
      <c r="AH102" s="1022"/>
      <c r="AI102" s="1022"/>
      <c r="AJ102" s="1022"/>
      <c r="AK102" s="1022"/>
      <c r="AL102" s="1022"/>
      <c r="AM102" s="1022"/>
      <c r="AN102" s="1022"/>
      <c r="AO102" s="1022"/>
      <c r="AP102" s="1022"/>
      <c r="AQ102" s="1022"/>
    </row>
    <row r="103" spans="1:43">
      <c r="A103" s="884"/>
      <c r="B103" s="1316"/>
      <c r="C103" s="1317"/>
      <c r="D103" s="1318"/>
      <c r="E103" s="1319"/>
      <c r="F103" s="1320"/>
      <c r="G103" s="902" t="str">
        <f t="shared" si="6"/>
        <v/>
      </c>
      <c r="H103" s="899" t="str">
        <f t="shared" si="7"/>
        <v/>
      </c>
      <c r="I103" s="899" t="str">
        <f t="shared" si="8"/>
        <v/>
      </c>
      <c r="J103" s="900" t="str">
        <f t="shared" si="9"/>
        <v/>
      </c>
      <c r="K103" s="702"/>
      <c r="L103" s="884"/>
      <c r="M103" s="884"/>
      <c r="N103" s="884"/>
      <c r="O103" s="884"/>
      <c r="P103" s="884"/>
      <c r="Q103" s="884"/>
      <c r="R103" s="884"/>
      <c r="S103" s="884"/>
      <c r="T103" s="884"/>
      <c r="U103" s="884"/>
      <c r="V103" s="884"/>
      <c r="W103" s="884"/>
      <c r="X103" s="884"/>
      <c r="Y103" s="884"/>
      <c r="Z103" s="884"/>
      <c r="AA103" s="884"/>
      <c r="AB103" s="1022"/>
      <c r="AC103" s="1022"/>
      <c r="AD103" s="1022"/>
      <c r="AE103" s="1022"/>
      <c r="AF103" s="1022"/>
      <c r="AG103" s="1022"/>
      <c r="AH103" s="1022"/>
      <c r="AI103" s="1022"/>
      <c r="AJ103" s="1022"/>
      <c r="AK103" s="1022"/>
      <c r="AL103" s="1022"/>
      <c r="AM103" s="1022"/>
      <c r="AN103" s="1022"/>
      <c r="AO103" s="1022"/>
      <c r="AP103" s="1022"/>
      <c r="AQ103" s="1022"/>
    </row>
    <row r="104" spans="1:43">
      <c r="A104" s="884"/>
      <c r="B104" s="1316"/>
      <c r="C104" s="1317"/>
      <c r="D104" s="1318"/>
      <c r="E104" s="1319"/>
      <c r="F104" s="1320"/>
      <c r="G104" s="902" t="str">
        <f t="shared" si="6"/>
        <v/>
      </c>
      <c r="H104" s="899" t="str">
        <f t="shared" si="7"/>
        <v/>
      </c>
      <c r="I104" s="899" t="str">
        <f t="shared" si="8"/>
        <v/>
      </c>
      <c r="J104" s="900" t="str">
        <f t="shared" si="9"/>
        <v/>
      </c>
      <c r="K104" s="702"/>
      <c r="L104" s="884"/>
      <c r="M104" s="884"/>
      <c r="N104" s="884"/>
      <c r="O104" s="884"/>
      <c r="P104" s="884"/>
      <c r="Q104" s="884"/>
      <c r="R104" s="884"/>
      <c r="S104" s="884"/>
      <c r="T104" s="884"/>
      <c r="U104" s="884"/>
      <c r="V104" s="884"/>
      <c r="W104" s="884"/>
      <c r="X104" s="884"/>
      <c r="Y104" s="884"/>
      <c r="Z104" s="884"/>
      <c r="AA104" s="884"/>
      <c r="AB104" s="1022"/>
      <c r="AC104" s="1022"/>
      <c r="AD104" s="1022"/>
      <c r="AE104" s="1022"/>
      <c r="AF104" s="1022"/>
      <c r="AG104" s="1022"/>
      <c r="AH104" s="1022"/>
      <c r="AI104" s="1022"/>
      <c r="AJ104" s="1022"/>
      <c r="AK104" s="1022"/>
      <c r="AL104" s="1022"/>
      <c r="AM104" s="1022"/>
      <c r="AN104" s="1022"/>
      <c r="AO104" s="1022"/>
      <c r="AP104" s="1022"/>
      <c r="AQ104" s="1022"/>
    </row>
    <row r="105" spans="1:43">
      <c r="A105" s="884"/>
      <c r="B105" s="1316"/>
      <c r="C105" s="1317"/>
      <c r="D105" s="1318"/>
      <c r="E105" s="1319"/>
      <c r="F105" s="1320"/>
      <c r="G105" s="902" t="str">
        <f t="shared" si="6"/>
        <v/>
      </c>
      <c r="H105" s="899" t="str">
        <f t="shared" si="7"/>
        <v/>
      </c>
      <c r="I105" s="899" t="str">
        <f t="shared" si="8"/>
        <v/>
      </c>
      <c r="J105" s="900" t="str">
        <f t="shared" si="9"/>
        <v/>
      </c>
      <c r="K105" s="702"/>
      <c r="L105" s="884"/>
      <c r="M105" s="884"/>
      <c r="N105" s="884"/>
      <c r="O105" s="884"/>
      <c r="P105" s="884"/>
      <c r="Q105" s="884"/>
      <c r="R105" s="884"/>
      <c r="S105" s="884"/>
      <c r="T105" s="884"/>
      <c r="U105" s="884"/>
      <c r="V105" s="884"/>
      <c r="W105" s="884"/>
      <c r="X105" s="884"/>
      <c r="Y105" s="884"/>
      <c r="Z105" s="884"/>
      <c r="AA105" s="884"/>
      <c r="AB105" s="1022"/>
      <c r="AC105" s="1022"/>
      <c r="AD105" s="1022"/>
      <c r="AE105" s="1022"/>
      <c r="AF105" s="1022"/>
      <c r="AG105" s="1022"/>
      <c r="AH105" s="1022"/>
      <c r="AI105" s="1022"/>
      <c r="AJ105" s="1022"/>
      <c r="AK105" s="1022"/>
      <c r="AL105" s="1022"/>
      <c r="AM105" s="1022"/>
      <c r="AN105" s="1022"/>
      <c r="AO105" s="1022"/>
      <c r="AP105" s="1022"/>
      <c r="AQ105" s="1022"/>
    </row>
    <row r="106" spans="1:43">
      <c r="A106" s="884"/>
      <c r="B106" s="1316"/>
      <c r="C106" s="1317"/>
      <c r="D106" s="1318"/>
      <c r="E106" s="1319"/>
      <c r="F106" s="1320"/>
      <c r="G106" s="902" t="str">
        <f t="shared" si="6"/>
        <v/>
      </c>
      <c r="H106" s="899" t="str">
        <f t="shared" si="7"/>
        <v/>
      </c>
      <c r="I106" s="899" t="str">
        <f t="shared" si="8"/>
        <v/>
      </c>
      <c r="J106" s="900" t="str">
        <f t="shared" si="9"/>
        <v/>
      </c>
      <c r="K106" s="702"/>
      <c r="L106" s="884"/>
      <c r="M106" s="884"/>
      <c r="N106" s="884"/>
      <c r="O106" s="884"/>
      <c r="P106" s="884"/>
      <c r="Q106" s="884"/>
      <c r="R106" s="884"/>
      <c r="S106" s="884"/>
      <c r="T106" s="884"/>
      <c r="U106" s="884"/>
      <c r="V106" s="884"/>
      <c r="W106" s="884"/>
      <c r="X106" s="884"/>
      <c r="Y106" s="884"/>
      <c r="Z106" s="884"/>
      <c r="AA106" s="884"/>
      <c r="AB106" s="1022"/>
      <c r="AC106" s="1022"/>
      <c r="AD106" s="1022"/>
      <c r="AE106" s="1022"/>
      <c r="AF106" s="1022"/>
      <c r="AG106" s="1022"/>
      <c r="AH106" s="1022"/>
      <c r="AI106" s="1022"/>
      <c r="AJ106" s="1022"/>
      <c r="AK106" s="1022"/>
      <c r="AL106" s="1022"/>
      <c r="AM106" s="1022"/>
      <c r="AN106" s="1022"/>
      <c r="AO106" s="1022"/>
      <c r="AP106" s="1022"/>
      <c r="AQ106" s="1022"/>
    </row>
    <row r="107" spans="1:43">
      <c r="A107" s="884"/>
      <c r="B107" s="1316"/>
      <c r="C107" s="1317"/>
      <c r="D107" s="1318"/>
      <c r="E107" s="1319"/>
      <c r="F107" s="1320"/>
      <c r="G107" s="902" t="str">
        <f t="shared" si="6"/>
        <v/>
      </c>
      <c r="H107" s="899" t="str">
        <f t="shared" si="7"/>
        <v/>
      </c>
      <c r="I107" s="899" t="str">
        <f t="shared" si="8"/>
        <v/>
      </c>
      <c r="J107" s="900" t="str">
        <f t="shared" si="9"/>
        <v/>
      </c>
      <c r="K107" s="702"/>
      <c r="L107" s="884"/>
      <c r="M107" s="884"/>
      <c r="N107" s="884"/>
      <c r="O107" s="884"/>
      <c r="P107" s="884"/>
      <c r="Q107" s="884"/>
      <c r="R107" s="884"/>
      <c r="S107" s="884"/>
      <c r="T107" s="884"/>
      <c r="U107" s="884"/>
      <c r="V107" s="884"/>
      <c r="W107" s="884"/>
      <c r="X107" s="884"/>
      <c r="Y107" s="884"/>
      <c r="Z107" s="884"/>
      <c r="AA107" s="884"/>
      <c r="AB107" s="1022"/>
      <c r="AC107" s="1022"/>
      <c r="AD107" s="1022"/>
      <c r="AE107" s="1022"/>
      <c r="AF107" s="1022"/>
      <c r="AG107" s="1022"/>
      <c r="AH107" s="1022"/>
      <c r="AI107" s="1022"/>
      <c r="AJ107" s="1022"/>
      <c r="AK107" s="1022"/>
      <c r="AL107" s="1022"/>
      <c r="AM107" s="1022"/>
      <c r="AN107" s="1022"/>
      <c r="AO107" s="1022"/>
      <c r="AP107" s="1022"/>
      <c r="AQ107" s="1022"/>
    </row>
    <row r="108" spans="1:43">
      <c r="A108" s="884"/>
      <c r="B108" s="1316"/>
      <c r="C108" s="1317"/>
      <c r="D108" s="1318"/>
      <c r="E108" s="1319"/>
      <c r="F108" s="1320"/>
      <c r="G108" s="902" t="str">
        <f t="shared" si="6"/>
        <v/>
      </c>
      <c r="H108" s="899" t="str">
        <f t="shared" si="7"/>
        <v/>
      </c>
      <c r="I108" s="899" t="str">
        <f t="shared" si="8"/>
        <v/>
      </c>
      <c r="J108" s="900" t="str">
        <f t="shared" si="9"/>
        <v/>
      </c>
      <c r="K108" s="702"/>
      <c r="L108" s="884"/>
      <c r="M108" s="884"/>
      <c r="N108" s="884"/>
      <c r="O108" s="884"/>
      <c r="P108" s="884"/>
      <c r="Q108" s="884"/>
      <c r="R108" s="884"/>
      <c r="S108" s="884"/>
      <c r="T108" s="884"/>
      <c r="U108" s="884"/>
      <c r="V108" s="884"/>
      <c r="W108" s="884"/>
      <c r="X108" s="884"/>
      <c r="Y108" s="884"/>
      <c r="Z108" s="884"/>
      <c r="AA108" s="884"/>
      <c r="AB108" s="1022"/>
      <c r="AC108" s="1022"/>
      <c r="AD108" s="1022"/>
      <c r="AE108" s="1022"/>
      <c r="AF108" s="1022"/>
      <c r="AG108" s="1022"/>
      <c r="AH108" s="1022"/>
      <c r="AI108" s="1022"/>
      <c r="AJ108" s="1022"/>
      <c r="AK108" s="1022"/>
      <c r="AL108" s="1022"/>
      <c r="AM108" s="1022"/>
      <c r="AN108" s="1022"/>
      <c r="AO108" s="1022"/>
      <c r="AP108" s="1022"/>
      <c r="AQ108" s="1022"/>
    </row>
    <row r="109" spans="1:43">
      <c r="A109" s="884"/>
      <c r="B109" s="1316"/>
      <c r="C109" s="1317"/>
      <c r="D109" s="1318"/>
      <c r="E109" s="1319"/>
      <c r="F109" s="1320"/>
      <c r="G109" s="902" t="str">
        <f t="shared" si="6"/>
        <v/>
      </c>
      <c r="H109" s="899" t="str">
        <f t="shared" si="7"/>
        <v/>
      </c>
      <c r="I109" s="899" t="str">
        <f t="shared" si="8"/>
        <v/>
      </c>
      <c r="J109" s="900" t="str">
        <f t="shared" si="9"/>
        <v/>
      </c>
      <c r="K109" s="702"/>
      <c r="L109" s="884"/>
      <c r="M109" s="884"/>
      <c r="N109" s="884"/>
      <c r="O109" s="884"/>
      <c r="P109" s="884"/>
      <c r="Q109" s="884"/>
      <c r="R109" s="884"/>
      <c r="S109" s="884"/>
      <c r="T109" s="884"/>
      <c r="U109" s="884"/>
      <c r="V109" s="884"/>
      <c r="W109" s="884"/>
      <c r="X109" s="884"/>
      <c r="Y109" s="884"/>
      <c r="Z109" s="884"/>
      <c r="AA109" s="884"/>
      <c r="AB109" s="1022"/>
      <c r="AC109" s="1022"/>
      <c r="AD109" s="1022"/>
      <c r="AE109" s="1022"/>
      <c r="AF109" s="1022"/>
      <c r="AG109" s="1022"/>
      <c r="AH109" s="1022"/>
      <c r="AI109" s="1022"/>
      <c r="AJ109" s="1022"/>
      <c r="AK109" s="1022"/>
      <c r="AL109" s="1022"/>
      <c r="AM109" s="1022"/>
      <c r="AN109" s="1022"/>
      <c r="AO109" s="1022"/>
      <c r="AP109" s="1022"/>
      <c r="AQ109" s="1022"/>
    </row>
    <row r="110" spans="1:43">
      <c r="A110" s="884"/>
      <c r="B110" s="1316"/>
      <c r="C110" s="1317"/>
      <c r="D110" s="1318"/>
      <c r="E110" s="1319"/>
      <c r="F110" s="1320"/>
      <c r="G110" s="902" t="str">
        <f t="shared" si="6"/>
        <v/>
      </c>
      <c r="H110" s="899" t="str">
        <f t="shared" si="7"/>
        <v/>
      </c>
      <c r="I110" s="899" t="str">
        <f t="shared" si="8"/>
        <v/>
      </c>
      <c r="J110" s="900" t="str">
        <f t="shared" si="9"/>
        <v/>
      </c>
      <c r="K110" s="702"/>
      <c r="L110" s="884"/>
      <c r="M110" s="884"/>
      <c r="N110" s="884"/>
      <c r="O110" s="884"/>
      <c r="P110" s="884"/>
      <c r="Q110" s="884"/>
      <c r="R110" s="884"/>
      <c r="S110" s="884"/>
      <c r="T110" s="884"/>
      <c r="U110" s="884"/>
      <c r="V110" s="884"/>
      <c r="W110" s="884"/>
      <c r="X110" s="884"/>
      <c r="Y110" s="884"/>
      <c r="Z110" s="884"/>
      <c r="AA110" s="884"/>
      <c r="AB110" s="1022"/>
      <c r="AC110" s="1022"/>
      <c r="AD110" s="1022"/>
      <c r="AE110" s="1022"/>
      <c r="AF110" s="1022"/>
      <c r="AG110" s="1022"/>
      <c r="AH110" s="1022"/>
      <c r="AI110" s="1022"/>
      <c r="AJ110" s="1022"/>
      <c r="AK110" s="1022"/>
      <c r="AL110" s="1022"/>
      <c r="AM110" s="1022"/>
      <c r="AN110" s="1022"/>
      <c r="AO110" s="1022"/>
      <c r="AP110" s="1022"/>
      <c r="AQ110" s="1022"/>
    </row>
    <row r="111" spans="1:43">
      <c r="A111" s="884"/>
      <c r="B111" s="1316"/>
      <c r="C111" s="1317"/>
      <c r="D111" s="1318"/>
      <c r="E111" s="1319"/>
      <c r="F111" s="1320"/>
      <c r="G111" s="902" t="str">
        <f t="shared" si="6"/>
        <v/>
      </c>
      <c r="H111" s="899" t="str">
        <f t="shared" si="7"/>
        <v/>
      </c>
      <c r="I111" s="899" t="str">
        <f t="shared" si="8"/>
        <v/>
      </c>
      <c r="J111" s="900" t="str">
        <f t="shared" si="9"/>
        <v/>
      </c>
      <c r="K111" s="702"/>
      <c r="L111" s="884"/>
      <c r="M111" s="884"/>
      <c r="N111" s="884"/>
      <c r="O111" s="884"/>
      <c r="P111" s="884"/>
      <c r="Q111" s="884"/>
      <c r="R111" s="884"/>
      <c r="S111" s="884"/>
      <c r="T111" s="884"/>
      <c r="U111" s="884"/>
      <c r="V111" s="884"/>
      <c r="W111" s="884"/>
      <c r="X111" s="884"/>
      <c r="Y111" s="884"/>
      <c r="Z111" s="884"/>
      <c r="AA111" s="884"/>
      <c r="AB111" s="1022"/>
      <c r="AC111" s="1022"/>
      <c r="AD111" s="1022"/>
      <c r="AE111" s="1022"/>
      <c r="AF111" s="1022"/>
      <c r="AG111" s="1022"/>
      <c r="AH111" s="1022"/>
      <c r="AI111" s="1022"/>
      <c r="AJ111" s="1022"/>
      <c r="AK111" s="1022"/>
      <c r="AL111" s="1022"/>
      <c r="AM111" s="1022"/>
      <c r="AN111" s="1022"/>
      <c r="AO111" s="1022"/>
      <c r="AP111" s="1022"/>
      <c r="AQ111" s="1022"/>
    </row>
    <row r="112" spans="1:43">
      <c r="A112" s="884"/>
      <c r="B112" s="1316"/>
      <c r="C112" s="1317"/>
      <c r="D112" s="1318"/>
      <c r="E112" s="1319"/>
      <c r="F112" s="1320"/>
      <c r="G112" s="902" t="str">
        <f t="shared" si="6"/>
        <v/>
      </c>
      <c r="H112" s="899" t="str">
        <f t="shared" si="7"/>
        <v/>
      </c>
      <c r="I112" s="899" t="str">
        <f t="shared" si="8"/>
        <v/>
      </c>
      <c r="J112" s="900" t="str">
        <f t="shared" si="9"/>
        <v/>
      </c>
      <c r="K112" s="702"/>
      <c r="L112" s="884"/>
      <c r="M112" s="884"/>
      <c r="N112" s="884"/>
      <c r="O112" s="884"/>
      <c r="P112" s="884"/>
      <c r="Q112" s="884"/>
      <c r="R112" s="884"/>
      <c r="S112" s="884"/>
      <c r="T112" s="884"/>
      <c r="U112" s="884"/>
      <c r="V112" s="884"/>
      <c r="W112" s="884"/>
      <c r="X112" s="884"/>
      <c r="Y112" s="884"/>
      <c r="Z112" s="884"/>
      <c r="AA112" s="884"/>
      <c r="AB112" s="1022"/>
      <c r="AC112" s="1022"/>
      <c r="AD112" s="1022"/>
      <c r="AE112" s="1022"/>
      <c r="AF112" s="1022"/>
      <c r="AG112" s="1022"/>
      <c r="AH112" s="1022"/>
      <c r="AI112" s="1022"/>
      <c r="AJ112" s="1022"/>
      <c r="AK112" s="1022"/>
      <c r="AL112" s="1022"/>
      <c r="AM112" s="1022"/>
      <c r="AN112" s="1022"/>
      <c r="AO112" s="1022"/>
      <c r="AP112" s="1022"/>
      <c r="AQ112" s="1022"/>
    </row>
    <row r="113" spans="1:43">
      <c r="A113" s="884"/>
      <c r="B113" s="1316"/>
      <c r="C113" s="1317"/>
      <c r="D113" s="1318"/>
      <c r="E113" s="1319"/>
      <c r="F113" s="1320"/>
      <c r="G113" s="902" t="str">
        <f t="shared" si="6"/>
        <v/>
      </c>
      <c r="H113" s="899" t="str">
        <f t="shared" si="7"/>
        <v/>
      </c>
      <c r="I113" s="899" t="str">
        <f t="shared" si="8"/>
        <v/>
      </c>
      <c r="J113" s="900" t="str">
        <f t="shared" si="9"/>
        <v/>
      </c>
      <c r="K113" s="702"/>
      <c r="L113" s="884"/>
      <c r="M113" s="884"/>
      <c r="N113" s="884"/>
      <c r="O113" s="884"/>
      <c r="P113" s="884"/>
      <c r="Q113" s="884"/>
      <c r="R113" s="884"/>
      <c r="S113" s="884"/>
      <c r="T113" s="884"/>
      <c r="U113" s="884"/>
      <c r="V113" s="884"/>
      <c r="W113" s="884"/>
      <c r="X113" s="884"/>
      <c r="Y113" s="884"/>
      <c r="Z113" s="884"/>
      <c r="AA113" s="884"/>
      <c r="AB113" s="1022"/>
      <c r="AC113" s="1022"/>
      <c r="AD113" s="1022"/>
      <c r="AE113" s="1022"/>
      <c r="AF113" s="1022"/>
      <c r="AG113" s="1022"/>
      <c r="AH113" s="1022"/>
      <c r="AI113" s="1022"/>
      <c r="AJ113" s="1022"/>
      <c r="AK113" s="1022"/>
      <c r="AL113" s="1022"/>
      <c r="AM113" s="1022"/>
      <c r="AN113" s="1022"/>
      <c r="AO113" s="1022"/>
      <c r="AP113" s="1022"/>
      <c r="AQ113" s="1022"/>
    </row>
    <row r="114" spans="1:43">
      <c r="A114" s="884"/>
      <c r="B114" s="1316"/>
      <c r="C114" s="1317"/>
      <c r="D114" s="1318"/>
      <c r="E114" s="1319"/>
      <c r="F114" s="1320"/>
      <c r="G114" s="902" t="str">
        <f t="shared" si="6"/>
        <v/>
      </c>
      <c r="H114" s="899" t="str">
        <f t="shared" si="7"/>
        <v/>
      </c>
      <c r="I114" s="899" t="str">
        <f t="shared" si="8"/>
        <v/>
      </c>
      <c r="J114" s="900" t="str">
        <f t="shared" si="9"/>
        <v/>
      </c>
      <c r="K114" s="702"/>
      <c r="L114" s="884"/>
      <c r="M114" s="884"/>
      <c r="N114" s="884"/>
      <c r="O114" s="884"/>
      <c r="P114" s="884"/>
      <c r="Q114" s="884"/>
      <c r="R114" s="884"/>
      <c r="S114" s="884"/>
      <c r="T114" s="884"/>
      <c r="U114" s="884"/>
      <c r="V114" s="884"/>
      <c r="W114" s="884"/>
      <c r="X114" s="884"/>
      <c r="Y114" s="884"/>
      <c r="Z114" s="884"/>
      <c r="AA114" s="884"/>
      <c r="AB114" s="1022"/>
      <c r="AC114" s="1022"/>
      <c r="AD114" s="1022"/>
      <c r="AE114" s="1022"/>
      <c r="AF114" s="1022"/>
      <c r="AG114" s="1022"/>
      <c r="AH114" s="1022"/>
      <c r="AI114" s="1022"/>
      <c r="AJ114" s="1022"/>
      <c r="AK114" s="1022"/>
      <c r="AL114" s="1022"/>
      <c r="AM114" s="1022"/>
      <c r="AN114" s="1022"/>
      <c r="AO114" s="1022"/>
      <c r="AP114" s="1022"/>
      <c r="AQ114" s="1022"/>
    </row>
    <row r="115" spans="1:43">
      <c r="A115" s="884"/>
      <c r="B115" s="1316"/>
      <c r="C115" s="1317"/>
      <c r="D115" s="1318"/>
      <c r="E115" s="1319"/>
      <c r="F115" s="1320"/>
      <c r="G115" s="902" t="str">
        <f t="shared" si="6"/>
        <v/>
      </c>
      <c r="H115" s="899" t="str">
        <f t="shared" si="7"/>
        <v/>
      </c>
      <c r="I115" s="899" t="str">
        <f t="shared" si="8"/>
        <v/>
      </c>
      <c r="J115" s="900" t="str">
        <f t="shared" si="9"/>
        <v/>
      </c>
      <c r="K115" s="702"/>
      <c r="L115" s="884"/>
      <c r="M115" s="884"/>
      <c r="N115" s="884"/>
      <c r="O115" s="884"/>
      <c r="P115" s="884"/>
      <c r="Q115" s="884"/>
      <c r="R115" s="884"/>
      <c r="S115" s="884"/>
      <c r="T115" s="884"/>
      <c r="U115" s="884"/>
      <c r="V115" s="884"/>
      <c r="W115" s="884"/>
      <c r="X115" s="884"/>
      <c r="Y115" s="884"/>
      <c r="Z115" s="884"/>
      <c r="AA115" s="884"/>
      <c r="AB115" s="1022"/>
      <c r="AC115" s="1022"/>
      <c r="AD115" s="1022"/>
      <c r="AE115" s="1022"/>
      <c r="AF115" s="1022"/>
      <c r="AG115" s="1022"/>
      <c r="AH115" s="1022"/>
      <c r="AI115" s="1022"/>
      <c r="AJ115" s="1022"/>
      <c r="AK115" s="1022"/>
      <c r="AL115" s="1022"/>
      <c r="AM115" s="1022"/>
      <c r="AN115" s="1022"/>
      <c r="AO115" s="1022"/>
      <c r="AP115" s="1022"/>
      <c r="AQ115" s="1022"/>
    </row>
    <row r="116" spans="1:43">
      <c r="A116" s="884"/>
      <c r="B116" s="1316"/>
      <c r="C116" s="1317"/>
      <c r="D116" s="1318"/>
      <c r="E116" s="1319"/>
      <c r="F116" s="1320"/>
      <c r="G116" s="902" t="str">
        <f t="shared" si="6"/>
        <v/>
      </c>
      <c r="H116" s="899" t="str">
        <f t="shared" si="7"/>
        <v/>
      </c>
      <c r="I116" s="899" t="str">
        <f t="shared" si="8"/>
        <v/>
      </c>
      <c r="J116" s="900" t="str">
        <f t="shared" si="9"/>
        <v/>
      </c>
      <c r="K116" s="702"/>
      <c r="L116" s="884"/>
      <c r="M116" s="884"/>
      <c r="N116" s="884"/>
      <c r="O116" s="884"/>
      <c r="P116" s="884"/>
      <c r="Q116" s="884"/>
      <c r="R116" s="884"/>
      <c r="S116" s="884"/>
      <c r="T116" s="884"/>
      <c r="U116" s="884"/>
      <c r="V116" s="884"/>
      <c r="W116" s="884"/>
      <c r="X116" s="884"/>
      <c r="Y116" s="884"/>
      <c r="Z116" s="884"/>
      <c r="AA116" s="884"/>
      <c r="AB116" s="1022"/>
      <c r="AC116" s="1022"/>
      <c r="AD116" s="1022"/>
      <c r="AE116" s="1022"/>
      <c r="AF116" s="1022"/>
      <c r="AG116" s="1022"/>
      <c r="AH116" s="1022"/>
      <c r="AI116" s="1022"/>
      <c r="AJ116" s="1022"/>
      <c r="AK116" s="1022"/>
      <c r="AL116" s="1022"/>
      <c r="AM116" s="1022"/>
      <c r="AN116" s="1022"/>
      <c r="AO116" s="1022"/>
      <c r="AP116" s="1022"/>
      <c r="AQ116" s="1022"/>
    </row>
    <row r="117" spans="1:43">
      <c r="A117" s="884"/>
      <c r="B117" s="1316"/>
      <c r="C117" s="1317"/>
      <c r="D117" s="1318"/>
      <c r="E117" s="1319"/>
      <c r="F117" s="1320"/>
      <c r="G117" s="902" t="str">
        <f t="shared" si="6"/>
        <v/>
      </c>
      <c r="H117" s="899" t="str">
        <f t="shared" si="7"/>
        <v/>
      </c>
      <c r="I117" s="899" t="str">
        <f t="shared" si="8"/>
        <v/>
      </c>
      <c r="J117" s="900" t="str">
        <f t="shared" si="9"/>
        <v/>
      </c>
      <c r="K117" s="702"/>
      <c r="L117" s="884"/>
      <c r="M117" s="884"/>
      <c r="N117" s="884"/>
      <c r="O117" s="884"/>
      <c r="P117" s="884"/>
      <c r="Q117" s="884"/>
      <c r="R117" s="884"/>
      <c r="S117" s="884"/>
      <c r="T117" s="884"/>
      <c r="U117" s="884"/>
      <c r="V117" s="884"/>
      <c r="W117" s="884"/>
      <c r="X117" s="884"/>
      <c r="Y117" s="884"/>
      <c r="Z117" s="884"/>
      <c r="AA117" s="884"/>
      <c r="AB117" s="1022"/>
      <c r="AC117" s="1022"/>
      <c r="AD117" s="1022"/>
      <c r="AE117" s="1022"/>
      <c r="AF117" s="1022"/>
      <c r="AG117" s="1022"/>
      <c r="AH117" s="1022"/>
      <c r="AI117" s="1022"/>
      <c r="AJ117" s="1022"/>
      <c r="AK117" s="1022"/>
      <c r="AL117" s="1022"/>
      <c r="AM117" s="1022"/>
      <c r="AN117" s="1022"/>
      <c r="AO117" s="1022"/>
      <c r="AP117" s="1022"/>
      <c r="AQ117" s="1022"/>
    </row>
    <row r="118" spans="1:43">
      <c r="A118" s="884"/>
      <c r="B118" s="1316"/>
      <c r="C118" s="1317"/>
      <c r="D118" s="1318"/>
      <c r="E118" s="1319"/>
      <c r="F118" s="1320"/>
      <c r="G118" s="902" t="str">
        <f t="shared" si="6"/>
        <v/>
      </c>
      <c r="H118" s="899" t="str">
        <f t="shared" si="7"/>
        <v/>
      </c>
      <c r="I118" s="899" t="str">
        <f t="shared" si="8"/>
        <v/>
      </c>
      <c r="J118" s="900" t="str">
        <f t="shared" si="9"/>
        <v/>
      </c>
      <c r="K118" s="702"/>
      <c r="L118" s="884"/>
      <c r="M118" s="884"/>
      <c r="N118" s="884"/>
      <c r="O118" s="884"/>
      <c r="P118" s="884"/>
      <c r="Q118" s="884"/>
      <c r="R118" s="884"/>
      <c r="S118" s="884"/>
      <c r="T118" s="884"/>
      <c r="U118" s="884"/>
      <c r="V118" s="884"/>
      <c r="W118" s="884"/>
      <c r="X118" s="884"/>
      <c r="Y118" s="884"/>
      <c r="Z118" s="884"/>
      <c r="AA118" s="884"/>
      <c r="AB118" s="1022"/>
      <c r="AC118" s="1022"/>
      <c r="AD118" s="1022"/>
      <c r="AE118" s="1022"/>
      <c r="AF118" s="1022"/>
      <c r="AG118" s="1022"/>
      <c r="AH118" s="1022"/>
      <c r="AI118" s="1022"/>
      <c r="AJ118" s="1022"/>
      <c r="AK118" s="1022"/>
      <c r="AL118" s="1022"/>
      <c r="AM118" s="1022"/>
      <c r="AN118" s="1022"/>
      <c r="AO118" s="1022"/>
      <c r="AP118" s="1022"/>
      <c r="AQ118" s="1022"/>
    </row>
    <row r="119" spans="1:43">
      <c r="A119" s="884"/>
      <c r="B119" s="1316"/>
      <c r="C119" s="1317"/>
      <c r="D119" s="1318"/>
      <c r="E119" s="1319"/>
      <c r="F119" s="1320"/>
      <c r="G119" s="902" t="str">
        <f t="shared" si="6"/>
        <v/>
      </c>
      <c r="H119" s="899" t="str">
        <f t="shared" si="7"/>
        <v/>
      </c>
      <c r="I119" s="899" t="str">
        <f t="shared" si="8"/>
        <v/>
      </c>
      <c r="J119" s="900" t="str">
        <f t="shared" si="9"/>
        <v/>
      </c>
      <c r="K119" s="702"/>
      <c r="L119" s="884"/>
      <c r="M119" s="884"/>
      <c r="N119" s="884"/>
      <c r="O119" s="884"/>
      <c r="P119" s="884"/>
      <c r="Q119" s="884"/>
      <c r="R119" s="884"/>
      <c r="S119" s="884"/>
      <c r="T119" s="884"/>
      <c r="U119" s="884"/>
      <c r="V119" s="884"/>
      <c r="W119" s="884"/>
      <c r="X119" s="884"/>
      <c r="Y119" s="884"/>
      <c r="Z119" s="884"/>
      <c r="AA119" s="884"/>
      <c r="AB119" s="1022"/>
      <c r="AC119" s="1022"/>
      <c r="AD119" s="1022"/>
      <c r="AE119" s="1022"/>
      <c r="AF119" s="1022"/>
      <c r="AG119" s="1022"/>
      <c r="AH119" s="1022"/>
      <c r="AI119" s="1022"/>
      <c r="AJ119" s="1022"/>
      <c r="AK119" s="1022"/>
      <c r="AL119" s="1022"/>
      <c r="AM119" s="1022"/>
      <c r="AN119" s="1022"/>
      <c r="AO119" s="1022"/>
      <c r="AP119" s="1022"/>
      <c r="AQ119" s="1022"/>
    </row>
    <row r="120" spans="1:43">
      <c r="A120" s="884"/>
      <c r="B120" s="1316"/>
      <c r="C120" s="1317"/>
      <c r="D120" s="1318"/>
      <c r="E120" s="1319"/>
      <c r="F120" s="1320"/>
      <c r="G120" s="902" t="str">
        <f t="shared" si="6"/>
        <v/>
      </c>
      <c r="H120" s="899" t="str">
        <f t="shared" si="7"/>
        <v/>
      </c>
      <c r="I120" s="899" t="str">
        <f t="shared" si="8"/>
        <v/>
      </c>
      <c r="J120" s="900" t="str">
        <f t="shared" si="9"/>
        <v/>
      </c>
      <c r="K120" s="702"/>
      <c r="L120" s="884"/>
      <c r="M120" s="884"/>
      <c r="N120" s="884"/>
      <c r="O120" s="884"/>
      <c r="P120" s="884"/>
      <c r="Q120" s="884"/>
      <c r="R120" s="884"/>
      <c r="S120" s="884"/>
      <c r="T120" s="884"/>
      <c r="U120" s="884"/>
      <c r="V120" s="884"/>
      <c r="W120" s="884"/>
      <c r="X120" s="884"/>
      <c r="Y120" s="884"/>
      <c r="Z120" s="884"/>
      <c r="AA120" s="884"/>
      <c r="AB120" s="1022"/>
      <c r="AC120" s="1022"/>
      <c r="AD120" s="1022"/>
      <c r="AE120" s="1022"/>
      <c r="AF120" s="1022"/>
      <c r="AG120" s="1022"/>
      <c r="AH120" s="1022"/>
      <c r="AI120" s="1022"/>
      <c r="AJ120" s="1022"/>
      <c r="AK120" s="1022"/>
      <c r="AL120" s="1022"/>
      <c r="AM120" s="1022"/>
      <c r="AN120" s="1022"/>
      <c r="AO120" s="1022"/>
      <c r="AP120" s="1022"/>
      <c r="AQ120" s="1022"/>
    </row>
    <row r="121" spans="1:43">
      <c r="A121" s="884"/>
      <c r="B121" s="1316"/>
      <c r="C121" s="1317"/>
      <c r="D121" s="1318"/>
      <c r="E121" s="1319"/>
      <c r="F121" s="1320"/>
      <c r="G121" s="902" t="str">
        <f t="shared" si="6"/>
        <v/>
      </c>
      <c r="H121" s="899" t="str">
        <f t="shared" si="7"/>
        <v/>
      </c>
      <c r="I121" s="899" t="str">
        <f t="shared" si="8"/>
        <v/>
      </c>
      <c r="J121" s="900" t="str">
        <f t="shared" si="9"/>
        <v/>
      </c>
      <c r="K121" s="702"/>
      <c r="L121" s="884"/>
      <c r="M121" s="884"/>
      <c r="N121" s="884"/>
      <c r="O121" s="884"/>
      <c r="P121" s="884"/>
      <c r="Q121" s="884"/>
      <c r="R121" s="884"/>
      <c r="S121" s="884"/>
      <c r="T121" s="884"/>
      <c r="U121" s="884"/>
      <c r="V121" s="884"/>
      <c r="W121" s="884"/>
      <c r="X121" s="884"/>
      <c r="Y121" s="884"/>
      <c r="Z121" s="884"/>
      <c r="AA121" s="884"/>
      <c r="AB121" s="1022"/>
      <c r="AC121" s="1022"/>
      <c r="AD121" s="1022"/>
      <c r="AE121" s="1022"/>
      <c r="AF121" s="1022"/>
      <c r="AG121" s="1022"/>
      <c r="AH121" s="1022"/>
      <c r="AI121" s="1022"/>
      <c r="AJ121" s="1022"/>
      <c r="AK121" s="1022"/>
      <c r="AL121" s="1022"/>
      <c r="AM121" s="1022"/>
      <c r="AN121" s="1022"/>
      <c r="AO121" s="1022"/>
      <c r="AP121" s="1022"/>
      <c r="AQ121" s="1022"/>
    </row>
    <row r="122" spans="1:43">
      <c r="A122" s="884"/>
      <c r="B122" s="1316"/>
      <c r="C122" s="1317"/>
      <c r="D122" s="1318"/>
      <c r="E122" s="1319"/>
      <c r="F122" s="1320"/>
      <c r="G122" s="902" t="str">
        <f t="shared" si="6"/>
        <v/>
      </c>
      <c r="H122" s="899" t="str">
        <f t="shared" si="7"/>
        <v/>
      </c>
      <c r="I122" s="899" t="str">
        <f t="shared" si="8"/>
        <v/>
      </c>
      <c r="J122" s="900" t="str">
        <f t="shared" si="9"/>
        <v/>
      </c>
      <c r="K122" s="702"/>
      <c r="L122" s="884"/>
      <c r="M122" s="884"/>
      <c r="N122" s="884"/>
      <c r="O122" s="884"/>
      <c r="P122" s="884"/>
      <c r="Q122" s="884"/>
      <c r="R122" s="884"/>
      <c r="S122" s="884"/>
      <c r="T122" s="884"/>
      <c r="U122" s="884"/>
      <c r="V122" s="884"/>
      <c r="W122" s="884"/>
      <c r="X122" s="884"/>
      <c r="Y122" s="884"/>
      <c r="Z122" s="884"/>
      <c r="AA122" s="884"/>
      <c r="AB122" s="1022"/>
      <c r="AC122" s="1022"/>
      <c r="AD122" s="1022"/>
      <c r="AE122" s="1022"/>
      <c r="AF122" s="1022"/>
      <c r="AG122" s="1022"/>
      <c r="AH122" s="1022"/>
      <c r="AI122" s="1022"/>
      <c r="AJ122" s="1022"/>
      <c r="AK122" s="1022"/>
      <c r="AL122" s="1022"/>
      <c r="AM122" s="1022"/>
      <c r="AN122" s="1022"/>
      <c r="AO122" s="1022"/>
      <c r="AP122" s="1022"/>
      <c r="AQ122" s="1022"/>
    </row>
    <row r="123" spans="1:43">
      <c r="A123" s="884"/>
      <c r="B123" s="1316"/>
      <c r="C123" s="1317"/>
      <c r="D123" s="1318"/>
      <c r="E123" s="1319"/>
      <c r="F123" s="1320"/>
      <c r="G123" s="902" t="str">
        <f t="shared" si="6"/>
        <v/>
      </c>
      <c r="H123" s="899" t="str">
        <f t="shared" si="7"/>
        <v/>
      </c>
      <c r="I123" s="899" t="str">
        <f t="shared" si="8"/>
        <v/>
      </c>
      <c r="J123" s="900" t="str">
        <f t="shared" si="9"/>
        <v/>
      </c>
      <c r="K123" s="702"/>
      <c r="L123" s="884"/>
      <c r="M123" s="884"/>
      <c r="N123" s="884"/>
      <c r="O123" s="884"/>
      <c r="P123" s="884"/>
      <c r="Q123" s="884"/>
      <c r="R123" s="884"/>
      <c r="S123" s="884"/>
      <c r="T123" s="884"/>
      <c r="U123" s="884"/>
      <c r="V123" s="884"/>
      <c r="W123" s="884"/>
      <c r="X123" s="884"/>
      <c r="Y123" s="884"/>
      <c r="Z123" s="884"/>
      <c r="AA123" s="884"/>
      <c r="AB123" s="1022"/>
      <c r="AC123" s="1022"/>
      <c r="AD123" s="1022"/>
      <c r="AE123" s="1022"/>
      <c r="AF123" s="1022"/>
      <c r="AG123" s="1022"/>
      <c r="AH123" s="1022"/>
      <c r="AI123" s="1022"/>
      <c r="AJ123" s="1022"/>
      <c r="AK123" s="1022"/>
      <c r="AL123" s="1022"/>
      <c r="AM123" s="1022"/>
      <c r="AN123" s="1022"/>
      <c r="AO123" s="1022"/>
      <c r="AP123" s="1022"/>
      <c r="AQ123" s="1022"/>
    </row>
    <row r="124" spans="1:43">
      <c r="A124" s="884"/>
      <c r="B124" s="1316"/>
      <c r="C124" s="1317"/>
      <c r="D124" s="1318"/>
      <c r="E124" s="1319"/>
      <c r="F124" s="1320"/>
      <c r="G124" s="902" t="str">
        <f t="shared" si="6"/>
        <v/>
      </c>
      <c r="H124" s="899" t="str">
        <f t="shared" si="7"/>
        <v/>
      </c>
      <c r="I124" s="899" t="str">
        <f t="shared" si="8"/>
        <v/>
      </c>
      <c r="J124" s="900" t="str">
        <f t="shared" si="9"/>
        <v/>
      </c>
      <c r="K124" s="702"/>
      <c r="L124" s="884"/>
      <c r="M124" s="884"/>
      <c r="N124" s="884"/>
      <c r="O124" s="884"/>
      <c r="P124" s="884"/>
      <c r="Q124" s="884"/>
      <c r="R124" s="884"/>
      <c r="S124" s="884"/>
      <c r="T124" s="884"/>
      <c r="U124" s="884"/>
      <c r="V124" s="884"/>
      <c r="W124" s="884"/>
      <c r="X124" s="884"/>
      <c r="Y124" s="884"/>
      <c r="Z124" s="884"/>
      <c r="AA124" s="884"/>
      <c r="AB124" s="1022"/>
      <c r="AC124" s="1022"/>
      <c r="AD124" s="1022"/>
      <c r="AE124" s="1022"/>
      <c r="AF124" s="1022"/>
      <c r="AG124" s="1022"/>
      <c r="AH124" s="1022"/>
      <c r="AI124" s="1022"/>
      <c r="AJ124" s="1022"/>
      <c r="AK124" s="1022"/>
      <c r="AL124" s="1022"/>
      <c r="AM124" s="1022"/>
      <c r="AN124" s="1022"/>
      <c r="AO124" s="1022"/>
      <c r="AP124" s="1022"/>
      <c r="AQ124" s="1022"/>
    </row>
    <row r="125" spans="1:43">
      <c r="A125" s="884"/>
      <c r="B125" s="1316"/>
      <c r="C125" s="1317"/>
      <c r="D125" s="1318"/>
      <c r="E125" s="1319"/>
      <c r="F125" s="1320"/>
      <c r="G125" s="902" t="str">
        <f t="shared" si="6"/>
        <v/>
      </c>
      <c r="H125" s="899" t="str">
        <f t="shared" si="7"/>
        <v/>
      </c>
      <c r="I125" s="899" t="str">
        <f t="shared" si="8"/>
        <v/>
      </c>
      <c r="J125" s="900" t="str">
        <f t="shared" si="9"/>
        <v/>
      </c>
      <c r="K125" s="702"/>
      <c r="L125" s="884"/>
      <c r="M125" s="884"/>
      <c r="N125" s="884"/>
      <c r="O125" s="884"/>
      <c r="P125" s="884"/>
      <c r="Q125" s="884"/>
      <c r="R125" s="884"/>
      <c r="S125" s="884"/>
      <c r="T125" s="884"/>
      <c r="U125" s="884"/>
      <c r="V125" s="884"/>
      <c r="W125" s="884"/>
      <c r="X125" s="884"/>
      <c r="Y125" s="884"/>
      <c r="Z125" s="884"/>
      <c r="AA125" s="884"/>
      <c r="AB125" s="1022"/>
      <c r="AC125" s="1022"/>
      <c r="AD125" s="1022"/>
      <c r="AE125" s="1022"/>
      <c r="AF125" s="1022"/>
      <c r="AG125" s="1022"/>
      <c r="AH125" s="1022"/>
      <c r="AI125" s="1022"/>
      <c r="AJ125" s="1022"/>
      <c r="AK125" s="1022"/>
      <c r="AL125" s="1022"/>
      <c r="AM125" s="1022"/>
      <c r="AN125" s="1022"/>
      <c r="AO125" s="1022"/>
      <c r="AP125" s="1022"/>
      <c r="AQ125" s="1022"/>
    </row>
    <row r="126" spans="1:43">
      <c r="A126" s="884"/>
      <c r="B126" s="1316"/>
      <c r="C126" s="1317"/>
      <c r="D126" s="1318"/>
      <c r="E126" s="1319"/>
      <c r="F126" s="1320"/>
      <c r="G126" s="902" t="str">
        <f t="shared" si="6"/>
        <v/>
      </c>
      <c r="H126" s="899" t="str">
        <f t="shared" si="7"/>
        <v/>
      </c>
      <c r="I126" s="899" t="str">
        <f t="shared" si="8"/>
        <v/>
      </c>
      <c r="J126" s="900" t="str">
        <f t="shared" si="9"/>
        <v/>
      </c>
      <c r="K126" s="702"/>
      <c r="L126" s="884"/>
      <c r="M126" s="884"/>
      <c r="N126" s="884"/>
      <c r="O126" s="884"/>
      <c r="P126" s="884"/>
      <c r="Q126" s="884"/>
      <c r="R126" s="884"/>
      <c r="S126" s="884"/>
      <c r="T126" s="884"/>
      <c r="U126" s="884"/>
      <c r="V126" s="884"/>
      <c r="W126" s="884"/>
      <c r="X126" s="884"/>
      <c r="Y126" s="884"/>
      <c r="Z126" s="884"/>
      <c r="AA126" s="884"/>
      <c r="AB126" s="1022"/>
      <c r="AC126" s="1022"/>
      <c r="AD126" s="1022"/>
      <c r="AE126" s="1022"/>
      <c r="AF126" s="1022"/>
      <c r="AG126" s="1022"/>
      <c r="AH126" s="1022"/>
      <c r="AI126" s="1022"/>
      <c r="AJ126" s="1022"/>
      <c r="AK126" s="1022"/>
      <c r="AL126" s="1022"/>
      <c r="AM126" s="1022"/>
      <c r="AN126" s="1022"/>
      <c r="AO126" s="1022"/>
      <c r="AP126" s="1022"/>
      <c r="AQ126" s="1022"/>
    </row>
    <row r="127" spans="1:43">
      <c r="A127" s="884"/>
      <c r="B127" s="1316"/>
      <c r="C127" s="1317"/>
      <c r="D127" s="1318"/>
      <c r="E127" s="1319"/>
      <c r="F127" s="1320"/>
      <c r="G127" s="902" t="str">
        <f t="shared" si="6"/>
        <v/>
      </c>
      <c r="H127" s="899" t="str">
        <f t="shared" si="7"/>
        <v/>
      </c>
      <c r="I127" s="899" t="str">
        <f t="shared" si="8"/>
        <v/>
      </c>
      <c r="J127" s="900" t="str">
        <f t="shared" si="9"/>
        <v/>
      </c>
      <c r="K127" s="702"/>
      <c r="L127" s="884"/>
      <c r="M127" s="884"/>
      <c r="N127" s="884"/>
      <c r="O127" s="884"/>
      <c r="P127" s="884"/>
      <c r="Q127" s="884"/>
      <c r="R127" s="884"/>
      <c r="S127" s="884"/>
      <c r="T127" s="884"/>
      <c r="U127" s="884"/>
      <c r="V127" s="884"/>
      <c r="W127" s="884"/>
      <c r="X127" s="884"/>
      <c r="Y127" s="884"/>
      <c r="Z127" s="884"/>
      <c r="AA127" s="884"/>
      <c r="AB127" s="1022"/>
      <c r="AC127" s="1022"/>
      <c r="AD127" s="1022"/>
      <c r="AE127" s="1022"/>
      <c r="AF127" s="1022"/>
      <c r="AG127" s="1022"/>
      <c r="AH127" s="1022"/>
      <c r="AI127" s="1022"/>
      <c r="AJ127" s="1022"/>
      <c r="AK127" s="1022"/>
      <c r="AL127" s="1022"/>
      <c r="AM127" s="1022"/>
      <c r="AN127" s="1022"/>
      <c r="AO127" s="1022"/>
      <c r="AP127" s="1022"/>
      <c r="AQ127" s="1022"/>
    </row>
    <row r="128" spans="1:43">
      <c r="A128" s="884"/>
      <c r="B128" s="1316"/>
      <c r="C128" s="1317"/>
      <c r="D128" s="1318"/>
      <c r="E128" s="1319"/>
      <c r="F128" s="1320"/>
      <c r="G128" s="902" t="str">
        <f t="shared" si="6"/>
        <v/>
      </c>
      <c r="H128" s="899" t="str">
        <f t="shared" si="7"/>
        <v/>
      </c>
      <c r="I128" s="899" t="str">
        <f t="shared" si="8"/>
        <v/>
      </c>
      <c r="J128" s="900" t="str">
        <f t="shared" si="9"/>
        <v/>
      </c>
      <c r="K128" s="702"/>
      <c r="L128" s="884"/>
      <c r="M128" s="884"/>
      <c r="N128" s="884"/>
      <c r="O128" s="884"/>
      <c r="P128" s="884"/>
      <c r="Q128" s="884"/>
      <c r="R128" s="884"/>
      <c r="S128" s="884"/>
      <c r="T128" s="884"/>
      <c r="U128" s="884"/>
      <c r="V128" s="884"/>
      <c r="W128" s="884"/>
      <c r="X128" s="884"/>
      <c r="Y128" s="884"/>
      <c r="Z128" s="884"/>
      <c r="AA128" s="884"/>
      <c r="AB128" s="1022"/>
      <c r="AC128" s="1022"/>
      <c r="AD128" s="1022"/>
      <c r="AE128" s="1022"/>
      <c r="AF128" s="1022"/>
      <c r="AG128" s="1022"/>
      <c r="AH128" s="1022"/>
      <c r="AI128" s="1022"/>
      <c r="AJ128" s="1022"/>
      <c r="AK128" s="1022"/>
      <c r="AL128" s="1022"/>
      <c r="AM128" s="1022"/>
      <c r="AN128" s="1022"/>
      <c r="AO128" s="1022"/>
      <c r="AP128" s="1022"/>
      <c r="AQ128" s="1022"/>
    </row>
    <row r="129" spans="1:43">
      <c r="A129" s="884"/>
      <c r="B129" s="1316"/>
      <c r="C129" s="1317"/>
      <c r="D129" s="1318"/>
      <c r="E129" s="1319"/>
      <c r="F129" s="1320"/>
      <c r="G129" s="902" t="str">
        <f t="shared" si="6"/>
        <v/>
      </c>
      <c r="H129" s="899" t="str">
        <f t="shared" si="7"/>
        <v/>
      </c>
      <c r="I129" s="899" t="str">
        <f t="shared" si="8"/>
        <v/>
      </c>
      <c r="J129" s="900" t="str">
        <f t="shared" si="9"/>
        <v/>
      </c>
      <c r="K129" s="702"/>
      <c r="L129" s="884"/>
      <c r="M129" s="884"/>
      <c r="N129" s="884"/>
      <c r="O129" s="884"/>
      <c r="P129" s="884"/>
      <c r="Q129" s="884"/>
      <c r="R129" s="884"/>
      <c r="S129" s="884"/>
      <c r="T129" s="884"/>
      <c r="U129" s="884"/>
      <c r="V129" s="884"/>
      <c r="W129" s="884"/>
      <c r="X129" s="884"/>
      <c r="Y129" s="884"/>
      <c r="Z129" s="884"/>
      <c r="AA129" s="884"/>
      <c r="AB129" s="1022"/>
      <c r="AC129" s="1022"/>
      <c r="AD129" s="1022"/>
      <c r="AE129" s="1022"/>
      <c r="AF129" s="1022"/>
      <c r="AG129" s="1022"/>
      <c r="AH129" s="1022"/>
      <c r="AI129" s="1022"/>
      <c r="AJ129" s="1022"/>
      <c r="AK129" s="1022"/>
      <c r="AL129" s="1022"/>
      <c r="AM129" s="1022"/>
      <c r="AN129" s="1022"/>
      <c r="AO129" s="1022"/>
      <c r="AP129" s="1022"/>
      <c r="AQ129" s="1022"/>
    </row>
    <row r="130" spans="1:43">
      <c r="A130" s="884"/>
      <c r="B130" s="1316"/>
      <c r="C130" s="1317"/>
      <c r="D130" s="1318"/>
      <c r="E130" s="1319"/>
      <c r="F130" s="1320"/>
      <c r="G130" s="902" t="str">
        <f t="shared" si="6"/>
        <v/>
      </c>
      <c r="H130" s="899" t="str">
        <f t="shared" si="7"/>
        <v/>
      </c>
      <c r="I130" s="899" t="str">
        <f t="shared" si="8"/>
        <v/>
      </c>
      <c r="J130" s="900" t="str">
        <f t="shared" si="9"/>
        <v/>
      </c>
      <c r="K130" s="702"/>
      <c r="L130" s="884"/>
      <c r="M130" s="884"/>
      <c r="N130" s="884"/>
      <c r="O130" s="884"/>
      <c r="P130" s="884"/>
      <c r="Q130" s="884"/>
      <c r="R130" s="884"/>
      <c r="S130" s="884"/>
      <c r="T130" s="884"/>
      <c r="U130" s="884"/>
      <c r="V130" s="884"/>
      <c r="W130" s="884"/>
      <c r="X130" s="884"/>
      <c r="Y130" s="884"/>
      <c r="Z130" s="884"/>
      <c r="AA130" s="884"/>
      <c r="AB130" s="1022"/>
      <c r="AC130" s="1022"/>
      <c r="AD130" s="1022"/>
      <c r="AE130" s="1022"/>
      <c r="AF130" s="1022"/>
      <c r="AG130" s="1022"/>
      <c r="AH130" s="1022"/>
      <c r="AI130" s="1022"/>
      <c r="AJ130" s="1022"/>
      <c r="AK130" s="1022"/>
      <c r="AL130" s="1022"/>
      <c r="AM130" s="1022"/>
      <c r="AN130" s="1022"/>
      <c r="AO130" s="1022"/>
      <c r="AP130" s="1022"/>
      <c r="AQ130" s="1022"/>
    </row>
    <row r="131" spans="1:43">
      <c r="A131" s="884"/>
      <c r="B131" s="1316"/>
      <c r="C131" s="1317"/>
      <c r="D131" s="1318"/>
      <c r="E131" s="1319"/>
      <c r="F131" s="1320"/>
      <c r="G131" s="902" t="str">
        <f t="shared" si="6"/>
        <v/>
      </c>
      <c r="H131" s="899" t="str">
        <f t="shared" si="7"/>
        <v/>
      </c>
      <c r="I131" s="899" t="str">
        <f t="shared" si="8"/>
        <v/>
      </c>
      <c r="J131" s="900" t="str">
        <f t="shared" si="9"/>
        <v/>
      </c>
      <c r="K131" s="702"/>
      <c r="L131" s="884"/>
      <c r="M131" s="884"/>
      <c r="N131" s="884"/>
      <c r="O131" s="884"/>
      <c r="P131" s="884"/>
      <c r="Q131" s="884"/>
      <c r="R131" s="884"/>
      <c r="S131" s="884"/>
      <c r="T131" s="884"/>
      <c r="U131" s="884"/>
      <c r="V131" s="884"/>
      <c r="W131" s="884"/>
      <c r="X131" s="884"/>
      <c r="Y131" s="884"/>
      <c r="Z131" s="884"/>
      <c r="AA131" s="884"/>
      <c r="AB131" s="1022"/>
      <c r="AC131" s="1022"/>
      <c r="AD131" s="1022"/>
      <c r="AE131" s="1022"/>
      <c r="AF131" s="1022"/>
      <c r="AG131" s="1022"/>
      <c r="AH131" s="1022"/>
      <c r="AI131" s="1022"/>
      <c r="AJ131" s="1022"/>
      <c r="AK131" s="1022"/>
      <c r="AL131" s="1022"/>
      <c r="AM131" s="1022"/>
      <c r="AN131" s="1022"/>
      <c r="AO131" s="1022"/>
      <c r="AP131" s="1022"/>
      <c r="AQ131" s="1022"/>
    </row>
    <row r="132" spans="1:43">
      <c r="A132" s="884"/>
      <c r="B132" s="1316"/>
      <c r="C132" s="1317"/>
      <c r="D132" s="1318"/>
      <c r="E132" s="1319"/>
      <c r="F132" s="1320"/>
      <c r="G132" s="902" t="str">
        <f t="shared" si="6"/>
        <v/>
      </c>
      <c r="H132" s="899" t="str">
        <f t="shared" si="7"/>
        <v/>
      </c>
      <c r="I132" s="899" t="str">
        <f t="shared" si="8"/>
        <v/>
      </c>
      <c r="J132" s="900" t="str">
        <f t="shared" si="9"/>
        <v/>
      </c>
      <c r="K132" s="702"/>
      <c r="L132" s="884"/>
      <c r="M132" s="884"/>
      <c r="N132" s="884"/>
      <c r="O132" s="884"/>
      <c r="P132" s="884"/>
      <c r="Q132" s="884"/>
      <c r="R132" s="884"/>
      <c r="S132" s="884"/>
      <c r="T132" s="884"/>
      <c r="U132" s="884"/>
      <c r="V132" s="884"/>
      <c r="W132" s="884"/>
      <c r="X132" s="884"/>
      <c r="Y132" s="884"/>
      <c r="Z132" s="884"/>
      <c r="AA132" s="884"/>
      <c r="AB132" s="1022"/>
      <c r="AC132" s="1022"/>
      <c r="AD132" s="1022"/>
      <c r="AE132" s="1022"/>
      <c r="AF132" s="1022"/>
      <c r="AG132" s="1022"/>
      <c r="AH132" s="1022"/>
      <c r="AI132" s="1022"/>
      <c r="AJ132" s="1022"/>
      <c r="AK132" s="1022"/>
      <c r="AL132" s="1022"/>
      <c r="AM132" s="1022"/>
      <c r="AN132" s="1022"/>
      <c r="AO132" s="1022"/>
      <c r="AP132" s="1022"/>
      <c r="AQ132" s="1022"/>
    </row>
    <row r="133" spans="1:43">
      <c r="A133" s="884"/>
      <c r="B133" s="1316"/>
      <c r="C133" s="1317"/>
      <c r="D133" s="1318"/>
      <c r="E133" s="1319"/>
      <c r="F133" s="1320"/>
      <c r="G133" s="902" t="str">
        <f t="shared" si="6"/>
        <v/>
      </c>
      <c r="H133" s="899" t="str">
        <f t="shared" si="7"/>
        <v/>
      </c>
      <c r="I133" s="899" t="str">
        <f t="shared" si="8"/>
        <v/>
      </c>
      <c r="J133" s="900" t="str">
        <f t="shared" si="9"/>
        <v/>
      </c>
      <c r="K133" s="702"/>
      <c r="L133" s="884"/>
      <c r="M133" s="884"/>
      <c r="N133" s="884"/>
      <c r="O133" s="884"/>
      <c r="P133" s="884"/>
      <c r="Q133" s="884"/>
      <c r="R133" s="884"/>
      <c r="S133" s="884"/>
      <c r="T133" s="884"/>
      <c r="U133" s="884"/>
      <c r="V133" s="884"/>
      <c r="W133" s="884"/>
      <c r="X133" s="884"/>
      <c r="Y133" s="884"/>
      <c r="Z133" s="884"/>
      <c r="AA133" s="884"/>
      <c r="AB133" s="1022"/>
      <c r="AC133" s="1022"/>
      <c r="AD133" s="1022"/>
      <c r="AE133" s="1022"/>
      <c r="AF133" s="1022"/>
      <c r="AG133" s="1022"/>
      <c r="AH133" s="1022"/>
      <c r="AI133" s="1022"/>
      <c r="AJ133" s="1022"/>
      <c r="AK133" s="1022"/>
      <c r="AL133" s="1022"/>
      <c r="AM133" s="1022"/>
      <c r="AN133" s="1022"/>
      <c r="AO133" s="1022"/>
      <c r="AP133" s="1022"/>
      <c r="AQ133" s="1022"/>
    </row>
    <row r="134" spans="1:43">
      <c r="A134" s="884"/>
      <c r="B134" s="1316"/>
      <c r="C134" s="1317"/>
      <c r="D134" s="1318"/>
      <c r="E134" s="1319"/>
      <c r="F134" s="1320"/>
      <c r="G134" s="902" t="str">
        <f t="shared" si="6"/>
        <v/>
      </c>
      <c r="H134" s="899" t="str">
        <f t="shared" si="7"/>
        <v/>
      </c>
      <c r="I134" s="899" t="str">
        <f t="shared" si="8"/>
        <v/>
      </c>
      <c r="J134" s="900" t="str">
        <f t="shared" si="9"/>
        <v/>
      </c>
      <c r="K134" s="702"/>
      <c r="L134" s="884"/>
      <c r="M134" s="884"/>
      <c r="N134" s="884"/>
      <c r="O134" s="884"/>
      <c r="P134" s="884"/>
      <c r="Q134" s="884"/>
      <c r="R134" s="884"/>
      <c r="S134" s="884"/>
      <c r="T134" s="884"/>
      <c r="U134" s="884"/>
      <c r="V134" s="884"/>
      <c r="W134" s="884"/>
      <c r="X134" s="884"/>
      <c r="Y134" s="884"/>
      <c r="Z134" s="884"/>
      <c r="AA134" s="884"/>
      <c r="AB134" s="1022"/>
      <c r="AC134" s="1022"/>
      <c r="AD134" s="1022"/>
      <c r="AE134" s="1022"/>
      <c r="AF134" s="1022"/>
      <c r="AG134" s="1022"/>
      <c r="AH134" s="1022"/>
      <c r="AI134" s="1022"/>
      <c r="AJ134" s="1022"/>
      <c r="AK134" s="1022"/>
      <c r="AL134" s="1022"/>
      <c r="AM134" s="1022"/>
      <c r="AN134" s="1022"/>
      <c r="AO134" s="1022"/>
      <c r="AP134" s="1022"/>
      <c r="AQ134" s="1022"/>
    </row>
    <row r="135" spans="1:43">
      <c r="A135" s="884"/>
      <c r="B135" s="1316"/>
      <c r="C135" s="1317"/>
      <c r="D135" s="1318"/>
      <c r="E135" s="1319"/>
      <c r="F135" s="1320"/>
      <c r="G135" s="902" t="str">
        <f t="shared" ref="G135:G150" si="10">IF(D135="","",IF(D135&gt;$I$2,"No, less than 11 weeks","Yes, valid entry for period"))</f>
        <v/>
      </c>
      <c r="H135" s="899" t="str">
        <f t="shared" si="7"/>
        <v/>
      </c>
      <c r="I135" s="899" t="str">
        <f t="shared" si="8"/>
        <v/>
      </c>
      <c r="J135" s="900" t="str">
        <f t="shared" ref="J135:J150" si="11">IF(D135="","",SUM(D135+119))</f>
        <v/>
      </c>
      <c r="K135" s="702"/>
      <c r="L135" s="884"/>
      <c r="M135" s="884"/>
      <c r="N135" s="884"/>
      <c r="O135" s="884"/>
      <c r="P135" s="884"/>
      <c r="Q135" s="884"/>
      <c r="R135" s="884"/>
      <c r="S135" s="884"/>
      <c r="T135" s="884"/>
      <c r="U135" s="884"/>
      <c r="V135" s="884"/>
      <c r="W135" s="884"/>
      <c r="X135" s="884"/>
      <c r="Y135" s="884"/>
      <c r="Z135" s="884"/>
      <c r="AA135" s="884"/>
      <c r="AB135" s="1022"/>
      <c r="AC135" s="1022"/>
      <c r="AD135" s="1022"/>
      <c r="AE135" s="1022"/>
      <c r="AF135" s="1022"/>
      <c r="AG135" s="1022"/>
      <c r="AH135" s="1022"/>
      <c r="AI135" s="1022"/>
      <c r="AJ135" s="1022"/>
      <c r="AK135" s="1022"/>
      <c r="AL135" s="1022"/>
      <c r="AM135" s="1022"/>
      <c r="AN135" s="1022"/>
      <c r="AO135" s="1022"/>
      <c r="AP135" s="1022"/>
      <c r="AQ135" s="1022"/>
    </row>
    <row r="136" spans="1:43">
      <c r="A136" s="884"/>
      <c r="B136" s="1316"/>
      <c r="C136" s="1317"/>
      <c r="D136" s="1318"/>
      <c r="E136" s="1319"/>
      <c r="F136" s="1320"/>
      <c r="G136" s="902" t="str">
        <f t="shared" si="10"/>
        <v/>
      </c>
      <c r="H136" s="899" t="str">
        <f t="shared" si="7"/>
        <v/>
      </c>
      <c r="I136" s="899" t="str">
        <f t="shared" si="8"/>
        <v/>
      </c>
      <c r="J136" s="900" t="str">
        <f t="shared" si="11"/>
        <v/>
      </c>
      <c r="K136" s="702"/>
      <c r="L136" s="884"/>
      <c r="M136" s="884"/>
      <c r="N136" s="884"/>
      <c r="O136" s="884"/>
      <c r="P136" s="884"/>
      <c r="Q136" s="884"/>
      <c r="R136" s="884"/>
      <c r="S136" s="884"/>
      <c r="T136" s="884"/>
      <c r="U136" s="884"/>
      <c r="V136" s="884"/>
      <c r="W136" s="884"/>
      <c r="X136" s="884"/>
      <c r="Y136" s="884"/>
      <c r="Z136" s="884"/>
      <c r="AA136" s="884"/>
      <c r="AB136" s="1022"/>
      <c r="AC136" s="1022"/>
      <c r="AD136" s="1022"/>
      <c r="AE136" s="1022"/>
      <c r="AF136" s="1022"/>
      <c r="AG136" s="1022"/>
      <c r="AH136" s="1022"/>
      <c r="AI136" s="1022"/>
      <c r="AJ136" s="1022"/>
      <c r="AK136" s="1022"/>
      <c r="AL136" s="1022"/>
      <c r="AM136" s="1022"/>
      <c r="AN136" s="1022"/>
      <c r="AO136" s="1022"/>
      <c r="AP136" s="1022"/>
      <c r="AQ136" s="1022"/>
    </row>
    <row r="137" spans="1:43">
      <c r="A137" s="884"/>
      <c r="B137" s="1316"/>
      <c r="C137" s="1317"/>
      <c r="D137" s="1318"/>
      <c r="E137" s="1319"/>
      <c r="F137" s="1320"/>
      <c r="G137" s="902" t="str">
        <f t="shared" si="10"/>
        <v/>
      </c>
      <c r="H137" s="899" t="str">
        <f t="shared" si="7"/>
        <v/>
      </c>
      <c r="I137" s="899" t="str">
        <f t="shared" si="8"/>
        <v/>
      </c>
      <c r="J137" s="900" t="str">
        <f t="shared" si="11"/>
        <v/>
      </c>
      <c r="K137" s="702"/>
      <c r="L137" s="884"/>
      <c r="M137" s="884"/>
      <c r="N137" s="884"/>
      <c r="O137" s="884"/>
      <c r="P137" s="884"/>
      <c r="Q137" s="884"/>
      <c r="R137" s="884"/>
      <c r="S137" s="884"/>
      <c r="T137" s="884"/>
      <c r="U137" s="884"/>
      <c r="V137" s="884"/>
      <c r="W137" s="884"/>
      <c r="X137" s="884"/>
      <c r="Y137" s="884"/>
      <c r="Z137" s="884"/>
      <c r="AA137" s="884"/>
      <c r="AB137" s="1022"/>
      <c r="AC137" s="1022"/>
      <c r="AD137" s="1022"/>
      <c r="AE137" s="1022"/>
      <c r="AF137" s="1022"/>
      <c r="AG137" s="1022"/>
      <c r="AH137" s="1022"/>
      <c r="AI137" s="1022"/>
      <c r="AJ137" s="1022"/>
      <c r="AK137" s="1022"/>
      <c r="AL137" s="1022"/>
      <c r="AM137" s="1022"/>
      <c r="AN137" s="1022"/>
      <c r="AO137" s="1022"/>
      <c r="AP137" s="1022"/>
      <c r="AQ137" s="1022"/>
    </row>
    <row r="138" spans="1:43">
      <c r="A138" s="884"/>
      <c r="B138" s="1316"/>
      <c r="C138" s="1317"/>
      <c r="D138" s="1318"/>
      <c r="E138" s="1319"/>
      <c r="F138" s="1320"/>
      <c r="G138" s="902" t="str">
        <f t="shared" si="10"/>
        <v/>
      </c>
      <c r="H138" s="899" t="str">
        <f t="shared" si="7"/>
        <v/>
      </c>
      <c r="I138" s="899" t="str">
        <f t="shared" si="8"/>
        <v/>
      </c>
      <c r="J138" s="900" t="str">
        <f t="shared" si="11"/>
        <v/>
      </c>
      <c r="K138" s="702"/>
      <c r="L138" s="884"/>
      <c r="M138" s="884"/>
      <c r="N138" s="884"/>
      <c r="O138" s="884"/>
      <c r="P138" s="884"/>
      <c r="Q138" s="884"/>
      <c r="R138" s="884"/>
      <c r="S138" s="884"/>
      <c r="T138" s="884"/>
      <c r="U138" s="884"/>
      <c r="V138" s="884"/>
      <c r="W138" s="884"/>
      <c r="X138" s="884"/>
      <c r="Y138" s="884"/>
      <c r="Z138" s="884"/>
      <c r="AA138" s="884"/>
      <c r="AB138" s="1022"/>
      <c r="AC138" s="1022"/>
      <c r="AD138" s="1022"/>
      <c r="AE138" s="1022"/>
      <c r="AF138" s="1022"/>
      <c r="AG138" s="1022"/>
      <c r="AH138" s="1022"/>
      <c r="AI138" s="1022"/>
      <c r="AJ138" s="1022"/>
      <c r="AK138" s="1022"/>
      <c r="AL138" s="1022"/>
      <c r="AM138" s="1022"/>
      <c r="AN138" s="1022"/>
      <c r="AO138" s="1022"/>
      <c r="AP138" s="1022"/>
      <c r="AQ138" s="1022"/>
    </row>
    <row r="139" spans="1:43">
      <c r="A139" s="884"/>
      <c r="B139" s="1316"/>
      <c r="C139" s="1317"/>
      <c r="D139" s="1318"/>
      <c r="E139" s="1319"/>
      <c r="F139" s="1320"/>
      <c r="G139" s="902" t="str">
        <f t="shared" si="10"/>
        <v/>
      </c>
      <c r="H139" s="899" t="str">
        <f t="shared" si="7"/>
        <v/>
      </c>
      <c r="I139" s="899" t="str">
        <f t="shared" si="8"/>
        <v/>
      </c>
      <c r="J139" s="900" t="str">
        <f t="shared" si="11"/>
        <v/>
      </c>
      <c r="K139" s="702"/>
      <c r="L139" s="884"/>
      <c r="M139" s="884"/>
      <c r="N139" s="884"/>
      <c r="O139" s="884"/>
      <c r="P139" s="884"/>
      <c r="Q139" s="884"/>
      <c r="R139" s="884"/>
      <c r="S139" s="884"/>
      <c r="T139" s="884"/>
      <c r="U139" s="884"/>
      <c r="V139" s="884"/>
      <c r="W139" s="884"/>
      <c r="X139" s="884"/>
      <c r="Y139" s="884"/>
      <c r="Z139" s="884"/>
      <c r="AA139" s="884"/>
      <c r="AB139" s="1022"/>
      <c r="AC139" s="1022"/>
      <c r="AD139" s="1022"/>
      <c r="AE139" s="1022"/>
      <c r="AF139" s="1022"/>
      <c r="AG139" s="1022"/>
      <c r="AH139" s="1022"/>
      <c r="AI139" s="1022"/>
      <c r="AJ139" s="1022"/>
      <c r="AK139" s="1022"/>
      <c r="AL139" s="1022"/>
      <c r="AM139" s="1022"/>
      <c r="AN139" s="1022"/>
      <c r="AO139" s="1022"/>
      <c r="AP139" s="1022"/>
      <c r="AQ139" s="1022"/>
    </row>
    <row r="140" spans="1:43">
      <c r="A140" s="884"/>
      <c r="B140" s="1316"/>
      <c r="C140" s="1317"/>
      <c r="D140" s="1318"/>
      <c r="E140" s="1319"/>
      <c r="F140" s="1320"/>
      <c r="G140" s="902" t="str">
        <f t="shared" si="10"/>
        <v/>
      </c>
      <c r="H140" s="899" t="str">
        <f t="shared" si="7"/>
        <v/>
      </c>
      <c r="I140" s="899" t="str">
        <f t="shared" si="8"/>
        <v/>
      </c>
      <c r="J140" s="900" t="str">
        <f t="shared" si="11"/>
        <v/>
      </c>
      <c r="K140" s="702"/>
      <c r="L140" s="884"/>
      <c r="M140" s="884"/>
      <c r="N140" s="884"/>
      <c r="O140" s="884"/>
      <c r="P140" s="884"/>
      <c r="Q140" s="884"/>
      <c r="R140" s="884"/>
      <c r="S140" s="884"/>
      <c r="T140" s="884"/>
      <c r="U140" s="884"/>
      <c r="V140" s="884"/>
      <c r="W140" s="884"/>
      <c r="X140" s="884"/>
      <c r="Y140" s="884"/>
      <c r="Z140" s="884"/>
      <c r="AA140" s="884"/>
      <c r="AB140" s="1022"/>
      <c r="AC140" s="1022"/>
      <c r="AD140" s="1022"/>
      <c r="AE140" s="1022"/>
      <c r="AF140" s="1022"/>
      <c r="AG140" s="1022"/>
      <c r="AH140" s="1022"/>
      <c r="AI140" s="1022"/>
      <c r="AJ140" s="1022"/>
      <c r="AK140" s="1022"/>
      <c r="AL140" s="1022"/>
      <c r="AM140" s="1022"/>
      <c r="AN140" s="1022"/>
      <c r="AO140" s="1022"/>
      <c r="AP140" s="1022"/>
      <c r="AQ140" s="1022"/>
    </row>
    <row r="141" spans="1:43">
      <c r="A141" s="884"/>
      <c r="B141" s="1316"/>
      <c r="C141" s="1317"/>
      <c r="D141" s="1318"/>
      <c r="E141" s="1319"/>
      <c r="F141" s="1320"/>
      <c r="G141" s="902" t="str">
        <f t="shared" si="10"/>
        <v/>
      </c>
      <c r="H141" s="899" t="str">
        <f t="shared" si="7"/>
        <v/>
      </c>
      <c r="I141" s="899" t="str">
        <f t="shared" si="8"/>
        <v/>
      </c>
      <c r="J141" s="900" t="str">
        <f t="shared" si="11"/>
        <v/>
      </c>
      <c r="K141" s="702"/>
      <c r="L141" s="884"/>
      <c r="M141" s="884"/>
      <c r="N141" s="884"/>
      <c r="O141" s="884"/>
      <c r="P141" s="884"/>
      <c r="Q141" s="884"/>
      <c r="R141" s="884"/>
      <c r="S141" s="884"/>
      <c r="T141" s="884"/>
      <c r="U141" s="884"/>
      <c r="V141" s="884"/>
      <c r="W141" s="884"/>
      <c r="X141" s="884"/>
      <c r="Y141" s="884"/>
      <c r="Z141" s="884"/>
      <c r="AA141" s="884"/>
      <c r="AB141" s="1022"/>
      <c r="AC141" s="1022"/>
      <c r="AD141" s="1022"/>
      <c r="AE141" s="1022"/>
      <c r="AF141" s="1022"/>
      <c r="AG141" s="1022"/>
      <c r="AH141" s="1022"/>
      <c r="AI141" s="1022"/>
      <c r="AJ141" s="1022"/>
      <c r="AK141" s="1022"/>
      <c r="AL141" s="1022"/>
      <c r="AM141" s="1022"/>
      <c r="AN141" s="1022"/>
      <c r="AO141" s="1022"/>
      <c r="AP141" s="1022"/>
      <c r="AQ141" s="1022"/>
    </row>
    <row r="142" spans="1:43">
      <c r="A142" s="884"/>
      <c r="B142" s="1316"/>
      <c r="C142" s="1317"/>
      <c r="D142" s="1318"/>
      <c r="E142" s="1319"/>
      <c r="F142" s="1320"/>
      <c r="G142" s="902" t="str">
        <f t="shared" si="10"/>
        <v/>
      </c>
      <c r="H142" s="899" t="str">
        <f t="shared" si="7"/>
        <v/>
      </c>
      <c r="I142" s="899" t="str">
        <f t="shared" si="8"/>
        <v/>
      </c>
      <c r="J142" s="900" t="str">
        <f t="shared" si="11"/>
        <v/>
      </c>
      <c r="K142" s="702"/>
      <c r="L142" s="884"/>
      <c r="M142" s="884"/>
      <c r="N142" s="884"/>
      <c r="O142" s="884"/>
      <c r="P142" s="884"/>
      <c r="Q142" s="884"/>
      <c r="R142" s="884"/>
      <c r="S142" s="884"/>
      <c r="T142" s="884"/>
      <c r="U142" s="884"/>
      <c r="V142" s="884"/>
      <c r="W142" s="884"/>
      <c r="X142" s="884"/>
      <c r="Y142" s="884"/>
      <c r="Z142" s="884"/>
      <c r="AA142" s="884"/>
      <c r="AB142" s="1022"/>
      <c r="AC142" s="1022"/>
      <c r="AD142" s="1022"/>
      <c r="AE142" s="1022"/>
      <c r="AF142" s="1022"/>
      <c r="AG142" s="1022"/>
      <c r="AH142" s="1022"/>
      <c r="AI142" s="1022"/>
      <c r="AJ142" s="1022"/>
      <c r="AK142" s="1022"/>
      <c r="AL142" s="1022"/>
      <c r="AM142" s="1022"/>
      <c r="AN142" s="1022"/>
      <c r="AO142" s="1022"/>
      <c r="AP142" s="1022"/>
      <c r="AQ142" s="1022"/>
    </row>
    <row r="143" spans="1:43">
      <c r="A143" s="884"/>
      <c r="B143" s="1316"/>
      <c r="C143" s="1317"/>
      <c r="D143" s="1318"/>
      <c r="E143" s="1319"/>
      <c r="F143" s="1320"/>
      <c r="G143" s="902" t="str">
        <f t="shared" si="10"/>
        <v/>
      </c>
      <c r="H143" s="899" t="str">
        <f t="shared" si="7"/>
        <v/>
      </c>
      <c r="I143" s="899" t="str">
        <f t="shared" si="8"/>
        <v/>
      </c>
      <c r="J143" s="900" t="str">
        <f t="shared" si="11"/>
        <v/>
      </c>
      <c r="K143" s="702"/>
      <c r="L143" s="884"/>
      <c r="M143" s="884"/>
      <c r="N143" s="884"/>
      <c r="O143" s="884"/>
      <c r="P143" s="884"/>
      <c r="Q143" s="884"/>
      <c r="R143" s="884"/>
      <c r="S143" s="884"/>
      <c r="T143" s="884"/>
      <c r="U143" s="884"/>
      <c r="V143" s="884"/>
      <c r="W143" s="884"/>
      <c r="X143" s="884"/>
      <c r="Y143" s="884"/>
      <c r="Z143" s="884"/>
      <c r="AA143" s="884"/>
      <c r="AB143" s="1022"/>
      <c r="AC143" s="1022"/>
      <c r="AD143" s="1022"/>
      <c r="AE143" s="1022"/>
      <c r="AF143" s="1022"/>
      <c r="AG143" s="1022"/>
      <c r="AH143" s="1022"/>
      <c r="AI143" s="1022"/>
      <c r="AJ143" s="1022"/>
      <c r="AK143" s="1022"/>
      <c r="AL143" s="1022"/>
      <c r="AM143" s="1022"/>
      <c r="AN143" s="1022"/>
      <c r="AO143" s="1022"/>
      <c r="AP143" s="1022"/>
      <c r="AQ143" s="1022"/>
    </row>
    <row r="144" spans="1:43">
      <c r="A144" s="884"/>
      <c r="B144" s="1316"/>
      <c r="C144" s="1317"/>
      <c r="D144" s="1318"/>
      <c r="E144" s="1319"/>
      <c r="F144" s="1320"/>
      <c r="G144" s="902" t="str">
        <f t="shared" si="10"/>
        <v/>
      </c>
      <c r="H144" s="899" t="str">
        <f t="shared" si="7"/>
        <v/>
      </c>
      <c r="I144" s="899" t="str">
        <f t="shared" si="8"/>
        <v/>
      </c>
      <c r="J144" s="900" t="str">
        <f t="shared" si="11"/>
        <v/>
      </c>
      <c r="K144" s="702"/>
      <c r="L144" s="884"/>
      <c r="M144" s="884"/>
      <c r="N144" s="884"/>
      <c r="O144" s="884"/>
      <c r="P144" s="884"/>
      <c r="Q144" s="884"/>
      <c r="R144" s="884"/>
      <c r="S144" s="884"/>
      <c r="T144" s="884"/>
      <c r="U144" s="884"/>
      <c r="V144" s="884"/>
      <c r="W144" s="884"/>
      <c r="X144" s="884"/>
      <c r="Y144" s="884"/>
      <c r="Z144" s="884"/>
      <c r="AA144" s="884"/>
      <c r="AB144" s="1022"/>
      <c r="AC144" s="1022"/>
      <c r="AD144" s="1022"/>
      <c r="AE144" s="1022"/>
      <c r="AF144" s="1022"/>
      <c r="AG144" s="1022"/>
      <c r="AH144" s="1022"/>
      <c r="AI144" s="1022"/>
      <c r="AJ144" s="1022"/>
      <c r="AK144" s="1022"/>
      <c r="AL144" s="1022"/>
      <c r="AM144" s="1022"/>
      <c r="AN144" s="1022"/>
      <c r="AO144" s="1022"/>
      <c r="AP144" s="1022"/>
      <c r="AQ144" s="1022"/>
    </row>
    <row r="145" spans="1:43">
      <c r="A145" s="884"/>
      <c r="B145" s="1316"/>
      <c r="C145" s="1317"/>
      <c r="D145" s="1318"/>
      <c r="E145" s="1319"/>
      <c r="F145" s="1320"/>
      <c r="G145" s="902" t="str">
        <f t="shared" si="10"/>
        <v/>
      </c>
      <c r="H145" s="899" t="str">
        <f t="shared" si="7"/>
        <v/>
      </c>
      <c r="I145" s="899" t="str">
        <f t="shared" si="8"/>
        <v/>
      </c>
      <c r="J145" s="900" t="str">
        <f t="shared" si="11"/>
        <v/>
      </c>
      <c r="K145" s="702"/>
      <c r="L145" s="884"/>
      <c r="M145" s="884"/>
      <c r="N145" s="884"/>
      <c r="O145" s="884"/>
      <c r="P145" s="884"/>
      <c r="Q145" s="884"/>
      <c r="R145" s="884"/>
      <c r="S145" s="884"/>
      <c r="T145" s="884"/>
      <c r="U145" s="884"/>
      <c r="V145" s="884"/>
      <c r="W145" s="884"/>
      <c r="X145" s="884"/>
      <c r="Y145" s="884"/>
      <c r="Z145" s="884"/>
      <c r="AA145" s="884"/>
      <c r="AB145" s="1022"/>
      <c r="AC145" s="1022"/>
      <c r="AD145" s="1022"/>
      <c r="AE145" s="1022"/>
      <c r="AF145" s="1022"/>
      <c r="AG145" s="1022"/>
      <c r="AH145" s="1022"/>
      <c r="AI145" s="1022"/>
      <c r="AJ145" s="1022"/>
      <c r="AK145" s="1022"/>
      <c r="AL145" s="1022"/>
      <c r="AM145" s="1022"/>
      <c r="AN145" s="1022"/>
      <c r="AO145" s="1022"/>
      <c r="AP145" s="1022"/>
      <c r="AQ145" s="1022"/>
    </row>
    <row r="146" spans="1:43">
      <c r="A146" s="884"/>
      <c r="B146" s="1316"/>
      <c r="C146" s="1317"/>
      <c r="D146" s="1318"/>
      <c r="E146" s="1319"/>
      <c r="F146" s="1320"/>
      <c r="G146" s="902" t="str">
        <f t="shared" si="10"/>
        <v/>
      </c>
      <c r="H146" s="899" t="str">
        <f t="shared" si="7"/>
        <v/>
      </c>
      <c r="I146" s="899" t="str">
        <f t="shared" si="8"/>
        <v/>
      </c>
      <c r="J146" s="900" t="str">
        <f t="shared" si="11"/>
        <v/>
      </c>
      <c r="K146" s="702"/>
      <c r="L146" s="884"/>
      <c r="M146" s="884"/>
      <c r="N146" s="884"/>
      <c r="O146" s="884"/>
      <c r="P146" s="884"/>
      <c r="Q146" s="884"/>
      <c r="R146" s="884"/>
      <c r="S146" s="884"/>
      <c r="T146" s="884"/>
      <c r="U146" s="884"/>
      <c r="V146" s="884"/>
      <c r="W146" s="884"/>
      <c r="X146" s="884"/>
      <c r="Y146" s="884"/>
      <c r="Z146" s="884"/>
      <c r="AA146" s="884"/>
      <c r="AB146" s="1022"/>
      <c r="AC146" s="1022"/>
      <c r="AD146" s="1022"/>
      <c r="AE146" s="1022"/>
      <c r="AF146" s="1022"/>
      <c r="AG146" s="1022"/>
      <c r="AH146" s="1022"/>
      <c r="AI146" s="1022"/>
      <c r="AJ146" s="1022"/>
      <c r="AK146" s="1022"/>
      <c r="AL146" s="1022"/>
      <c r="AM146" s="1022"/>
      <c r="AN146" s="1022"/>
      <c r="AO146" s="1022"/>
      <c r="AP146" s="1022"/>
      <c r="AQ146" s="1022"/>
    </row>
    <row r="147" spans="1:43">
      <c r="A147" s="884"/>
      <c r="B147" s="1316"/>
      <c r="C147" s="1317"/>
      <c r="D147" s="1318"/>
      <c r="E147" s="1319"/>
      <c r="F147" s="1320"/>
      <c r="G147" s="902" t="str">
        <f t="shared" si="10"/>
        <v/>
      </c>
      <c r="H147" s="899" t="str">
        <f t="shared" si="7"/>
        <v/>
      </c>
      <c r="I147" s="899" t="str">
        <f t="shared" si="8"/>
        <v/>
      </c>
      <c r="J147" s="900" t="str">
        <f t="shared" si="11"/>
        <v/>
      </c>
      <c r="K147" s="702"/>
      <c r="L147" s="884"/>
      <c r="M147" s="884"/>
      <c r="N147" s="884"/>
      <c r="O147" s="884"/>
      <c r="P147" s="884"/>
      <c r="Q147" s="884"/>
      <c r="R147" s="884"/>
      <c r="S147" s="884"/>
      <c r="T147" s="884"/>
      <c r="U147" s="884"/>
      <c r="V147" s="884"/>
      <c r="W147" s="884"/>
      <c r="X147" s="884"/>
      <c r="Y147" s="884"/>
      <c r="Z147" s="884"/>
      <c r="AA147" s="884"/>
      <c r="AB147" s="1022"/>
      <c r="AC147" s="1022"/>
      <c r="AD147" s="1022"/>
      <c r="AE147" s="1022"/>
      <c r="AF147" s="1022"/>
      <c r="AG147" s="1022"/>
      <c r="AH147" s="1022"/>
      <c r="AI147" s="1022"/>
      <c r="AJ147" s="1022"/>
      <c r="AK147" s="1022"/>
      <c r="AL147" s="1022"/>
      <c r="AM147" s="1022"/>
      <c r="AN147" s="1022"/>
      <c r="AO147" s="1022"/>
      <c r="AP147" s="1022"/>
      <c r="AQ147" s="1022"/>
    </row>
    <row r="148" spans="1:43">
      <c r="A148" s="884"/>
      <c r="B148" s="1316"/>
      <c r="C148" s="1317"/>
      <c r="D148" s="1318"/>
      <c r="E148" s="1319"/>
      <c r="F148" s="1320"/>
      <c r="G148" s="902" t="str">
        <f t="shared" si="10"/>
        <v/>
      </c>
      <c r="H148" s="899" t="str">
        <f t="shared" si="7"/>
        <v/>
      </c>
      <c r="I148" s="899" t="str">
        <f t="shared" si="8"/>
        <v/>
      </c>
      <c r="J148" s="900" t="str">
        <f t="shared" si="11"/>
        <v/>
      </c>
      <c r="K148" s="702"/>
      <c r="L148" s="884"/>
      <c r="M148" s="884"/>
      <c r="N148" s="884"/>
      <c r="O148" s="884"/>
      <c r="P148" s="884"/>
      <c r="Q148" s="884"/>
      <c r="R148" s="884"/>
      <c r="S148" s="884"/>
      <c r="T148" s="884"/>
      <c r="U148" s="884"/>
      <c r="V148" s="884"/>
      <c r="W148" s="884"/>
      <c r="X148" s="884"/>
      <c r="Y148" s="884"/>
      <c r="Z148" s="884"/>
      <c r="AA148" s="884"/>
      <c r="AB148" s="1022"/>
      <c r="AC148" s="1022"/>
      <c r="AD148" s="1022"/>
      <c r="AE148" s="1022"/>
      <c r="AF148" s="1022"/>
      <c r="AG148" s="1022"/>
      <c r="AH148" s="1022"/>
      <c r="AI148" s="1022"/>
      <c r="AJ148" s="1022"/>
      <c r="AK148" s="1022"/>
      <c r="AL148" s="1022"/>
      <c r="AM148" s="1022"/>
      <c r="AN148" s="1022"/>
      <c r="AO148" s="1022"/>
      <c r="AP148" s="1022"/>
      <c r="AQ148" s="1022"/>
    </row>
    <row r="149" spans="1:43">
      <c r="A149" s="884"/>
      <c r="B149" s="1316"/>
      <c r="C149" s="1317"/>
      <c r="D149" s="1318"/>
      <c r="E149" s="1319"/>
      <c r="F149" s="1320"/>
      <c r="G149" s="902" t="str">
        <f t="shared" si="10"/>
        <v/>
      </c>
      <c r="H149" s="899" t="str">
        <f t="shared" si="7"/>
        <v/>
      </c>
      <c r="I149" s="899" t="str">
        <f t="shared" si="8"/>
        <v/>
      </c>
      <c r="J149" s="900" t="str">
        <f t="shared" si="11"/>
        <v/>
      </c>
      <c r="K149" s="702"/>
      <c r="L149" s="884"/>
      <c r="M149" s="884"/>
      <c r="N149" s="884"/>
      <c r="O149" s="884"/>
      <c r="P149" s="884"/>
      <c r="Q149" s="884"/>
      <c r="R149" s="884"/>
      <c r="S149" s="884"/>
      <c r="T149" s="884"/>
      <c r="U149" s="884"/>
      <c r="V149" s="884"/>
      <c r="W149" s="884"/>
      <c r="X149" s="884"/>
      <c r="Y149" s="884"/>
      <c r="Z149" s="884"/>
      <c r="AA149" s="884"/>
      <c r="AB149" s="1022"/>
      <c r="AC149" s="1022"/>
      <c r="AD149" s="1022"/>
      <c r="AE149" s="1022"/>
      <c r="AF149" s="1022"/>
      <c r="AG149" s="1022"/>
      <c r="AH149" s="1022"/>
      <c r="AI149" s="1022"/>
      <c r="AJ149" s="1022"/>
      <c r="AK149" s="1022"/>
      <c r="AL149" s="1022"/>
      <c r="AM149" s="1022"/>
      <c r="AN149" s="1022"/>
      <c r="AO149" s="1022"/>
      <c r="AP149" s="1022"/>
      <c r="AQ149" s="1022"/>
    </row>
    <row r="150" spans="1:43" ht="16" thickBot="1">
      <c r="A150" s="884"/>
      <c r="B150" s="686"/>
      <c r="C150" s="687"/>
      <c r="D150" s="688"/>
      <c r="E150" s="689"/>
      <c r="F150" s="690"/>
      <c r="G150" s="902" t="str">
        <f t="shared" si="10"/>
        <v/>
      </c>
      <c r="H150" s="899" t="str">
        <f t="shared" si="7"/>
        <v/>
      </c>
      <c r="I150" s="899" t="str">
        <f t="shared" si="8"/>
        <v/>
      </c>
      <c r="J150" s="900" t="str">
        <f t="shared" si="11"/>
        <v/>
      </c>
      <c r="K150" s="702"/>
      <c r="L150" s="884"/>
      <c r="M150" s="884"/>
      <c r="N150" s="884"/>
      <c r="O150" s="884"/>
      <c r="P150" s="884"/>
      <c r="Q150" s="884"/>
      <c r="R150" s="884"/>
      <c r="S150" s="884"/>
      <c r="T150" s="884"/>
      <c r="U150" s="884"/>
      <c r="V150" s="884"/>
      <c r="W150" s="884"/>
      <c r="X150" s="884"/>
      <c r="Y150" s="884"/>
      <c r="Z150" s="884"/>
      <c r="AA150" s="884"/>
      <c r="AB150" s="76"/>
      <c r="AC150" s="76"/>
      <c r="AD150" s="76"/>
      <c r="AE150" s="76"/>
      <c r="AF150" s="76"/>
      <c r="AG150" s="76"/>
      <c r="AH150" s="76"/>
      <c r="AI150" s="76"/>
      <c r="AJ150" s="76"/>
      <c r="AK150" s="76"/>
      <c r="AL150" s="76"/>
      <c r="AM150" s="76"/>
      <c r="AN150" s="76"/>
      <c r="AO150" s="76"/>
      <c r="AP150" s="76"/>
      <c r="AQ150" s="76"/>
    </row>
    <row r="151" spans="1:43" ht="16" thickBot="1">
      <c r="A151" s="884"/>
      <c r="B151" s="695"/>
      <c r="C151" s="696"/>
      <c r="D151" s="697"/>
      <c r="E151" s="904">
        <f>SUM(E6:E150)</f>
        <v>0</v>
      </c>
      <c r="F151" s="904">
        <f>SUM(F6:F150)</f>
        <v>0</v>
      </c>
      <c r="G151" s="698"/>
      <c r="H151" s="905">
        <f>SUM(H6:H150)</f>
        <v>0</v>
      </c>
      <c r="I151" s="905">
        <f>SUM(I6:I150)</f>
        <v>0</v>
      </c>
      <c r="J151" s="699"/>
      <c r="K151" s="695"/>
      <c r="L151" s="884"/>
      <c r="M151" s="884"/>
      <c r="N151" s="884"/>
      <c r="O151" s="884"/>
      <c r="P151" s="884"/>
      <c r="Q151" s="884"/>
      <c r="R151" s="884"/>
      <c r="S151" s="884"/>
      <c r="T151" s="884"/>
      <c r="U151" s="884"/>
      <c r="V151" s="884"/>
      <c r="W151" s="884"/>
      <c r="X151" s="884"/>
      <c r="Y151" s="884"/>
      <c r="Z151" s="884"/>
      <c r="AA151" s="884"/>
      <c r="AB151" s="76"/>
      <c r="AC151" s="76"/>
      <c r="AD151" s="76"/>
      <c r="AE151" s="76"/>
      <c r="AF151" s="76"/>
      <c r="AG151" s="76"/>
      <c r="AH151" s="76"/>
      <c r="AI151" s="76"/>
      <c r="AJ151" s="76"/>
      <c r="AK151" s="76"/>
      <c r="AL151" s="76"/>
      <c r="AM151" s="76"/>
      <c r="AN151" s="76"/>
      <c r="AO151" s="76"/>
      <c r="AP151" s="76"/>
      <c r="AQ151" s="76"/>
    </row>
    <row r="152" spans="1:43">
      <c r="A152" s="884"/>
      <c r="B152" s="1274"/>
      <c r="C152" s="1275"/>
      <c r="D152" s="1276"/>
      <c r="E152" s="1276"/>
      <c r="F152" s="1277"/>
      <c r="G152" s="1276"/>
      <c r="H152" s="1280"/>
      <c r="I152" s="1280"/>
      <c r="J152" s="1281"/>
      <c r="K152" s="1281"/>
      <c r="L152" s="884"/>
      <c r="M152" s="884"/>
      <c r="N152" s="884"/>
      <c r="O152" s="884"/>
      <c r="P152" s="884"/>
      <c r="Q152" s="884"/>
      <c r="R152" s="884"/>
      <c r="S152" s="884"/>
      <c r="T152" s="884"/>
      <c r="U152" s="884"/>
      <c r="V152" s="884"/>
      <c r="W152" s="884"/>
      <c r="X152" s="884"/>
      <c r="Y152" s="884"/>
      <c r="Z152" s="884"/>
      <c r="AA152" s="884"/>
      <c r="AB152" s="76"/>
      <c r="AC152" s="76"/>
      <c r="AD152" s="76"/>
      <c r="AE152" s="76"/>
      <c r="AF152" s="76"/>
      <c r="AG152" s="76"/>
      <c r="AH152" s="76"/>
      <c r="AI152" s="76"/>
      <c r="AJ152" s="76"/>
      <c r="AK152" s="76"/>
      <c r="AL152" s="76"/>
      <c r="AM152" s="76"/>
      <c r="AN152" s="76"/>
      <c r="AO152" s="76"/>
      <c r="AP152" s="76"/>
      <c r="AQ152" s="76"/>
    </row>
    <row r="153" spans="1:43">
      <c r="A153" s="884"/>
      <c r="B153" s="1274"/>
      <c r="C153" s="1275"/>
      <c r="D153" s="1276"/>
      <c r="E153" s="1276"/>
      <c r="F153" s="1277"/>
      <c r="G153" s="1276"/>
      <c r="H153" s="1280"/>
      <c r="I153" s="1280"/>
      <c r="J153" s="1281"/>
      <c r="K153" s="1281"/>
      <c r="L153" s="884"/>
      <c r="M153" s="884"/>
      <c r="N153" s="884"/>
      <c r="O153" s="884"/>
      <c r="P153" s="884"/>
      <c r="Q153" s="884"/>
      <c r="R153" s="884"/>
      <c r="S153" s="884"/>
      <c r="T153" s="884"/>
      <c r="U153" s="884"/>
      <c r="V153" s="884"/>
      <c r="W153" s="884"/>
      <c r="X153" s="884"/>
      <c r="Y153" s="884"/>
      <c r="Z153" s="884"/>
      <c r="AA153" s="884"/>
      <c r="AB153" s="76"/>
      <c r="AC153" s="76"/>
      <c r="AD153" s="76"/>
      <c r="AE153" s="76"/>
      <c r="AF153" s="76"/>
      <c r="AG153" s="76"/>
      <c r="AH153" s="76"/>
      <c r="AI153" s="76"/>
      <c r="AJ153" s="76"/>
      <c r="AK153" s="76"/>
      <c r="AL153" s="76"/>
      <c r="AM153" s="76"/>
      <c r="AN153" s="76"/>
      <c r="AO153" s="76"/>
      <c r="AP153" s="76"/>
      <c r="AQ153" s="76"/>
    </row>
    <row r="154" spans="1:43">
      <c r="A154" s="884"/>
      <c r="B154" s="1274"/>
      <c r="C154" s="1275"/>
      <c r="D154" s="1276"/>
      <c r="E154" s="1278"/>
      <c r="F154" s="1277"/>
      <c r="G154" s="1278" t="s">
        <v>389</v>
      </c>
      <c r="H154" s="1122"/>
      <c r="I154" s="1122"/>
      <c r="J154" s="884"/>
      <c r="K154" s="884"/>
      <c r="L154" s="884"/>
      <c r="M154" s="884"/>
      <c r="N154" s="884"/>
      <c r="O154" s="884"/>
      <c r="P154" s="884"/>
      <c r="Q154" s="884"/>
      <c r="R154" s="884"/>
      <c r="S154" s="884"/>
      <c r="T154" s="884"/>
      <c r="U154" s="884"/>
      <c r="V154" s="884"/>
      <c r="W154" s="884"/>
      <c r="X154" s="884"/>
      <c r="Y154" s="884"/>
      <c r="Z154" s="884"/>
      <c r="AA154" s="884"/>
      <c r="AB154" s="76"/>
      <c r="AC154" s="76"/>
      <c r="AD154" s="76"/>
      <c r="AE154" s="76"/>
      <c r="AF154" s="76"/>
      <c r="AG154" s="76"/>
      <c r="AH154" s="76"/>
      <c r="AI154" s="76"/>
      <c r="AJ154" s="76"/>
      <c r="AK154" s="76"/>
      <c r="AL154" s="76"/>
      <c r="AM154" s="76"/>
      <c r="AN154" s="76"/>
      <c r="AO154" s="76"/>
      <c r="AP154" s="76"/>
      <c r="AQ154" s="76"/>
    </row>
    <row r="155" spans="1:43">
      <c r="A155" s="884"/>
      <c r="B155" s="1274"/>
      <c r="C155" s="1275"/>
      <c r="D155" s="1276"/>
      <c r="E155" s="1276"/>
      <c r="F155" s="1277"/>
      <c r="G155" s="1276"/>
      <c r="H155" s="1280"/>
      <c r="I155" s="1280"/>
      <c r="J155" s="1281"/>
      <c r="K155" s="1281"/>
      <c r="L155" s="884"/>
      <c r="M155" s="884"/>
      <c r="N155" s="884"/>
      <c r="O155" s="884"/>
      <c r="P155" s="884"/>
      <c r="Q155" s="884"/>
      <c r="R155" s="884"/>
      <c r="S155" s="884"/>
      <c r="T155" s="884"/>
      <c r="U155" s="884"/>
      <c r="V155" s="884"/>
      <c r="W155" s="884"/>
      <c r="X155" s="884"/>
      <c r="Y155" s="884"/>
      <c r="Z155" s="884"/>
      <c r="AA155" s="884"/>
      <c r="AB155" s="76"/>
      <c r="AC155" s="76"/>
      <c r="AD155" s="76"/>
      <c r="AE155" s="76"/>
      <c r="AF155" s="76"/>
      <c r="AG155" s="76"/>
      <c r="AH155" s="76"/>
      <c r="AI155" s="76"/>
      <c r="AJ155" s="76"/>
      <c r="AK155" s="76"/>
      <c r="AL155" s="76"/>
      <c r="AM155" s="76"/>
      <c r="AN155" s="76"/>
      <c r="AO155" s="76"/>
      <c r="AP155" s="76"/>
      <c r="AQ155" s="76"/>
    </row>
    <row r="156" spans="1:43">
      <c r="A156" s="884"/>
      <c r="B156" s="1274"/>
      <c r="C156" s="1275"/>
      <c r="D156" s="1276"/>
      <c r="E156" s="1276"/>
      <c r="F156" s="1277"/>
      <c r="G156" s="1276"/>
      <c r="H156" s="1280"/>
      <c r="I156" s="1280"/>
      <c r="J156" s="1281"/>
      <c r="K156" s="1281"/>
      <c r="L156" s="884"/>
      <c r="M156" s="884"/>
      <c r="N156" s="884"/>
      <c r="O156" s="884"/>
      <c r="P156" s="884"/>
      <c r="Q156" s="884"/>
      <c r="R156" s="884"/>
      <c r="S156" s="884"/>
      <c r="T156" s="884"/>
      <c r="U156" s="884"/>
      <c r="V156" s="884"/>
      <c r="W156" s="884"/>
      <c r="X156" s="884"/>
      <c r="Y156" s="884"/>
      <c r="Z156" s="884"/>
      <c r="AA156" s="884"/>
      <c r="AB156" s="76"/>
      <c r="AC156" s="76"/>
      <c r="AD156" s="76"/>
      <c r="AE156" s="76"/>
      <c r="AF156" s="76"/>
      <c r="AG156" s="76"/>
      <c r="AH156" s="76"/>
      <c r="AI156" s="76"/>
      <c r="AJ156" s="76"/>
      <c r="AK156" s="76"/>
      <c r="AL156" s="76"/>
      <c r="AM156" s="76"/>
      <c r="AN156" s="76"/>
      <c r="AO156" s="76"/>
      <c r="AP156" s="76"/>
      <c r="AQ156" s="76"/>
    </row>
    <row r="157" spans="1:43" ht="16" thickBot="1">
      <c r="A157" s="884"/>
      <c r="B157" s="1274"/>
      <c r="C157" s="1275"/>
      <c r="D157" s="1276"/>
      <c r="E157" s="1276"/>
      <c r="F157" s="1277"/>
      <c r="G157" s="1279" t="s">
        <v>425</v>
      </c>
      <c r="H157" s="1123">
        <f>+H151-H154</f>
        <v>0</v>
      </c>
      <c r="I157" s="1123">
        <f>+I151-I154</f>
        <v>0</v>
      </c>
      <c r="J157" s="1281"/>
      <c r="K157" s="1281"/>
      <c r="L157" s="884"/>
      <c r="M157" s="884"/>
      <c r="N157" s="884"/>
      <c r="O157" s="884"/>
      <c r="P157" s="884"/>
      <c r="Q157" s="884"/>
      <c r="R157" s="884"/>
      <c r="S157" s="884"/>
      <c r="T157" s="884"/>
      <c r="U157" s="884"/>
      <c r="V157" s="884"/>
      <c r="W157" s="884"/>
      <c r="X157" s="884"/>
      <c r="Y157" s="884"/>
      <c r="Z157" s="884"/>
      <c r="AA157" s="884"/>
      <c r="AB157" s="76"/>
      <c r="AC157" s="76"/>
      <c r="AD157" s="76"/>
      <c r="AE157" s="76"/>
      <c r="AF157" s="76"/>
      <c r="AG157" s="76"/>
      <c r="AH157" s="76"/>
      <c r="AI157" s="76"/>
      <c r="AJ157" s="76"/>
      <c r="AK157" s="76"/>
      <c r="AL157" s="76"/>
      <c r="AM157" s="76"/>
      <c r="AN157" s="76"/>
      <c r="AO157" s="76"/>
      <c r="AP157" s="76"/>
      <c r="AQ157" s="76"/>
    </row>
    <row r="158" spans="1:43" ht="16" thickTop="1">
      <c r="A158" s="884"/>
      <c r="B158" s="1274"/>
      <c r="C158" s="1275"/>
      <c r="D158" s="1276"/>
      <c r="E158" s="1276"/>
      <c r="F158" s="1277"/>
      <c r="G158" s="1276"/>
      <c r="H158" s="1280"/>
      <c r="I158" s="1280"/>
      <c r="J158" s="1281"/>
      <c r="K158" s="1281"/>
      <c r="L158" s="884"/>
      <c r="M158" s="884"/>
      <c r="N158" s="884"/>
      <c r="O158" s="884"/>
      <c r="P158" s="884"/>
      <c r="Q158" s="884"/>
      <c r="R158" s="884"/>
      <c r="S158" s="884"/>
      <c r="T158" s="884"/>
      <c r="U158" s="884"/>
      <c r="V158" s="884"/>
      <c r="W158" s="884"/>
      <c r="X158" s="884"/>
      <c r="Y158" s="884"/>
      <c r="Z158" s="884"/>
      <c r="AA158" s="884"/>
      <c r="AB158" s="76"/>
      <c r="AC158" s="76"/>
      <c r="AD158" s="76"/>
      <c r="AE158" s="76"/>
      <c r="AF158" s="76"/>
      <c r="AG158" s="76"/>
      <c r="AH158" s="76"/>
      <c r="AI158" s="76"/>
      <c r="AJ158" s="76"/>
      <c r="AK158" s="76"/>
      <c r="AL158" s="76"/>
      <c r="AM158" s="76"/>
      <c r="AN158" s="76"/>
      <c r="AO158" s="76"/>
      <c r="AP158" s="76"/>
      <c r="AQ158" s="76"/>
    </row>
    <row r="159" spans="1:43">
      <c r="A159" s="884"/>
      <c r="B159" s="1274"/>
      <c r="C159" s="1275"/>
      <c r="D159" s="1276"/>
      <c r="E159" s="1276"/>
      <c r="F159" s="1277"/>
      <c r="G159" s="1276"/>
      <c r="H159" s="1280"/>
      <c r="I159" s="1280"/>
      <c r="J159" s="1281"/>
      <c r="K159" s="1281"/>
      <c r="L159" s="884"/>
      <c r="M159" s="884"/>
      <c r="N159" s="884"/>
      <c r="O159" s="884"/>
      <c r="P159" s="884"/>
      <c r="Q159" s="884"/>
      <c r="R159" s="884"/>
      <c r="S159" s="884"/>
      <c r="T159" s="884"/>
      <c r="U159" s="884"/>
      <c r="V159" s="884"/>
      <c r="W159" s="884"/>
      <c r="X159" s="884"/>
      <c r="Y159" s="884"/>
      <c r="Z159" s="884"/>
      <c r="AA159" s="884"/>
      <c r="AB159" s="76"/>
      <c r="AC159" s="76"/>
      <c r="AD159" s="76"/>
      <c r="AE159" s="76"/>
      <c r="AF159" s="76"/>
      <c r="AG159" s="76"/>
      <c r="AH159" s="76"/>
      <c r="AI159" s="76"/>
      <c r="AJ159" s="76"/>
      <c r="AK159" s="76"/>
      <c r="AL159" s="76"/>
      <c r="AM159" s="76"/>
      <c r="AN159" s="76"/>
      <c r="AO159" s="76"/>
      <c r="AP159" s="76"/>
      <c r="AQ159" s="76"/>
    </row>
    <row r="160" spans="1:43">
      <c r="A160" s="884"/>
      <c r="B160" s="1274"/>
      <c r="C160" s="1275"/>
      <c r="D160" s="1276"/>
      <c r="E160" s="1276"/>
      <c r="F160" s="1277"/>
      <c r="G160" s="1276"/>
      <c r="H160" s="1280"/>
      <c r="I160" s="1280"/>
      <c r="J160" s="1281"/>
      <c r="K160" s="1281"/>
      <c r="L160" s="884"/>
      <c r="M160" s="884"/>
      <c r="N160" s="884"/>
      <c r="O160" s="884"/>
      <c r="P160" s="884"/>
      <c r="Q160" s="884"/>
      <c r="R160" s="884"/>
      <c r="S160" s="884"/>
      <c r="T160" s="884"/>
      <c r="U160" s="884"/>
      <c r="V160" s="884"/>
      <c r="W160" s="884"/>
      <c r="X160" s="884"/>
      <c r="Y160" s="884"/>
      <c r="Z160" s="884"/>
      <c r="AA160" s="884"/>
      <c r="AB160" s="76"/>
      <c r="AC160" s="76"/>
      <c r="AD160" s="76"/>
      <c r="AE160" s="76"/>
      <c r="AF160" s="76"/>
      <c r="AG160" s="76"/>
      <c r="AH160" s="76"/>
      <c r="AI160" s="76"/>
      <c r="AJ160" s="76"/>
      <c r="AK160" s="76"/>
      <c r="AL160" s="76"/>
      <c r="AM160" s="76"/>
      <c r="AN160" s="76"/>
      <c r="AO160" s="76"/>
      <c r="AP160" s="76"/>
      <c r="AQ160" s="76"/>
    </row>
    <row r="161" spans="1:43">
      <c r="A161" s="884"/>
      <c r="B161" s="1274"/>
      <c r="C161" s="1275"/>
      <c r="D161" s="1276"/>
      <c r="E161" s="1276"/>
      <c r="F161" s="1277"/>
      <c r="G161" s="1276"/>
      <c r="H161" s="1280"/>
      <c r="I161" s="1280"/>
      <c r="J161" s="1281"/>
      <c r="K161" s="1281"/>
      <c r="L161" s="884"/>
      <c r="M161" s="884"/>
      <c r="N161" s="884"/>
      <c r="O161" s="884"/>
      <c r="P161" s="884"/>
      <c r="Q161" s="884"/>
      <c r="R161" s="884"/>
      <c r="S161" s="884"/>
      <c r="T161" s="884"/>
      <c r="U161" s="884"/>
      <c r="V161" s="884"/>
      <c r="W161" s="884"/>
      <c r="X161" s="884"/>
      <c r="Y161" s="884"/>
      <c r="Z161" s="884"/>
      <c r="AA161" s="884"/>
      <c r="AB161" s="76"/>
      <c r="AC161" s="76"/>
      <c r="AD161" s="76"/>
      <c r="AE161" s="76"/>
      <c r="AF161" s="76"/>
      <c r="AG161" s="76"/>
      <c r="AH161" s="76"/>
      <c r="AI161" s="76"/>
      <c r="AJ161" s="76"/>
      <c r="AK161" s="76"/>
      <c r="AL161" s="76"/>
      <c r="AM161" s="76"/>
      <c r="AN161" s="76"/>
      <c r="AO161" s="76"/>
      <c r="AP161" s="76"/>
      <c r="AQ161" s="76"/>
    </row>
    <row r="162" spans="1:43">
      <c r="A162" s="884"/>
      <c r="B162" s="1274"/>
      <c r="C162" s="1275"/>
      <c r="D162" s="1276"/>
      <c r="E162" s="1276"/>
      <c r="F162" s="1277"/>
      <c r="G162" s="1276"/>
      <c r="H162" s="1280"/>
      <c r="I162" s="1280"/>
      <c r="J162" s="1281"/>
      <c r="K162" s="1281"/>
      <c r="L162" s="884"/>
      <c r="M162" s="884"/>
      <c r="N162" s="884"/>
      <c r="O162" s="884"/>
      <c r="P162" s="884"/>
      <c r="Q162" s="884"/>
      <c r="R162" s="884"/>
      <c r="S162" s="884"/>
      <c r="T162" s="884"/>
      <c r="U162" s="884"/>
      <c r="V162" s="884"/>
      <c r="W162" s="884"/>
      <c r="X162" s="884"/>
      <c r="Y162" s="884"/>
      <c r="Z162" s="884"/>
      <c r="AA162" s="884"/>
      <c r="AB162" s="76"/>
      <c r="AC162" s="76"/>
      <c r="AD162" s="76"/>
      <c r="AE162" s="76"/>
      <c r="AF162" s="76"/>
      <c r="AG162" s="76"/>
      <c r="AH162" s="76"/>
      <c r="AI162" s="76"/>
      <c r="AJ162" s="76"/>
      <c r="AK162" s="76"/>
      <c r="AL162" s="76"/>
      <c r="AM162" s="76"/>
      <c r="AN162" s="76"/>
      <c r="AO162" s="76"/>
      <c r="AP162" s="76"/>
      <c r="AQ162" s="76"/>
    </row>
    <row r="163" spans="1:43">
      <c r="A163" s="884"/>
      <c r="B163" s="1274"/>
      <c r="C163" s="1275"/>
      <c r="D163" s="1276"/>
      <c r="E163" s="1276"/>
      <c r="F163" s="1277"/>
      <c r="G163" s="1276"/>
      <c r="H163" s="894"/>
      <c r="I163" s="894"/>
      <c r="J163" s="884"/>
      <c r="K163" s="884"/>
      <c r="L163" s="884"/>
      <c r="M163" s="884"/>
      <c r="N163" s="884"/>
      <c r="O163" s="884"/>
      <c r="P163" s="884"/>
      <c r="Q163" s="884"/>
      <c r="R163" s="884"/>
      <c r="S163" s="884"/>
      <c r="T163" s="884"/>
      <c r="U163" s="884"/>
      <c r="V163" s="884"/>
      <c r="W163" s="884"/>
      <c r="X163" s="884"/>
      <c r="Y163" s="884"/>
      <c r="Z163" s="884"/>
      <c r="AA163" s="884"/>
      <c r="AB163" s="76"/>
      <c r="AC163" s="76"/>
      <c r="AD163" s="76"/>
      <c r="AE163" s="76"/>
      <c r="AF163" s="76"/>
      <c r="AG163" s="76"/>
      <c r="AH163" s="76"/>
      <c r="AI163" s="76"/>
      <c r="AJ163" s="76"/>
      <c r="AK163" s="76"/>
      <c r="AL163" s="76"/>
      <c r="AM163" s="76"/>
      <c r="AN163" s="76"/>
      <c r="AO163" s="76"/>
      <c r="AP163" s="76"/>
      <c r="AQ163" s="76"/>
    </row>
    <row r="164" spans="1:43">
      <c r="A164" s="884"/>
      <c r="B164" s="1274"/>
      <c r="C164" s="1275"/>
      <c r="D164" s="1276"/>
      <c r="E164" s="1276"/>
      <c r="F164" s="1277"/>
      <c r="G164" s="1276"/>
      <c r="H164" s="894"/>
      <c r="I164" s="894"/>
      <c r="J164" s="884"/>
      <c r="K164" s="884"/>
      <c r="L164" s="884"/>
      <c r="M164" s="884"/>
      <c r="N164" s="884"/>
      <c r="O164" s="884"/>
      <c r="P164" s="884"/>
      <c r="Q164" s="884"/>
      <c r="R164" s="884"/>
      <c r="S164" s="884"/>
      <c r="T164" s="884"/>
      <c r="U164" s="884"/>
      <c r="V164" s="884"/>
      <c r="W164" s="884"/>
      <c r="X164" s="884"/>
      <c r="Y164" s="884"/>
      <c r="Z164" s="884"/>
      <c r="AA164" s="884"/>
      <c r="AB164" s="76"/>
      <c r="AC164" s="76"/>
      <c r="AD164" s="76"/>
      <c r="AE164" s="76"/>
      <c r="AF164" s="76"/>
      <c r="AG164" s="76"/>
      <c r="AH164" s="76"/>
      <c r="AI164" s="76"/>
      <c r="AJ164" s="76"/>
      <c r="AK164" s="76"/>
      <c r="AL164" s="76"/>
      <c r="AM164" s="76"/>
      <c r="AN164" s="76"/>
      <c r="AO164" s="76"/>
      <c r="AP164" s="76"/>
      <c r="AQ164" s="76"/>
    </row>
    <row r="165" spans="1:43">
      <c r="A165" s="884"/>
      <c r="B165" s="1274"/>
      <c r="C165" s="1275"/>
      <c r="D165" s="1276"/>
      <c r="E165" s="1276"/>
      <c r="F165" s="1277"/>
      <c r="G165" s="1276"/>
      <c r="H165" s="894"/>
      <c r="I165" s="894"/>
      <c r="J165" s="884"/>
      <c r="K165" s="884"/>
      <c r="L165" s="884"/>
      <c r="M165" s="884"/>
      <c r="N165" s="884"/>
      <c r="O165" s="884"/>
      <c r="P165" s="884"/>
      <c r="Q165" s="884"/>
      <c r="R165" s="884"/>
      <c r="S165" s="884"/>
      <c r="T165" s="884"/>
      <c r="U165" s="884"/>
      <c r="V165" s="884"/>
      <c r="W165" s="884"/>
      <c r="X165" s="884"/>
      <c r="Y165" s="884"/>
      <c r="Z165" s="884"/>
      <c r="AA165" s="884"/>
      <c r="AB165" s="76"/>
      <c r="AC165" s="76"/>
      <c r="AD165" s="76"/>
      <c r="AE165" s="76"/>
      <c r="AF165" s="76"/>
      <c r="AG165" s="76"/>
      <c r="AH165" s="76"/>
      <c r="AI165" s="76"/>
      <c r="AJ165" s="76"/>
      <c r="AK165" s="76"/>
      <c r="AL165" s="76"/>
      <c r="AM165" s="76"/>
      <c r="AN165" s="76"/>
      <c r="AO165" s="76"/>
      <c r="AP165" s="76"/>
      <c r="AQ165" s="76"/>
    </row>
    <row r="166" spans="1:43">
      <c r="A166" s="884"/>
      <c r="B166" s="1274"/>
      <c r="C166" s="1275"/>
      <c r="D166" s="1276"/>
      <c r="E166" s="1276"/>
      <c r="F166" s="1277"/>
      <c r="G166" s="1276"/>
      <c r="H166" s="893"/>
      <c r="I166" s="893"/>
      <c r="J166" s="884"/>
      <c r="K166" s="884"/>
      <c r="L166" s="884"/>
      <c r="M166" s="884"/>
      <c r="N166" s="884"/>
      <c r="O166" s="884"/>
      <c r="P166" s="884"/>
      <c r="Q166" s="884"/>
      <c r="R166" s="884"/>
      <c r="S166" s="884"/>
      <c r="T166" s="884"/>
      <c r="U166" s="884"/>
      <c r="V166" s="884"/>
      <c r="W166" s="884"/>
      <c r="X166" s="884"/>
      <c r="Y166" s="884"/>
      <c r="Z166" s="884"/>
      <c r="AA166" s="884"/>
      <c r="AB166" s="76"/>
      <c r="AC166" s="76"/>
      <c r="AD166" s="76"/>
      <c r="AE166" s="76"/>
      <c r="AF166" s="76"/>
      <c r="AG166" s="76"/>
      <c r="AH166" s="76"/>
      <c r="AI166" s="76"/>
      <c r="AJ166" s="76"/>
      <c r="AK166" s="76"/>
      <c r="AL166" s="76"/>
      <c r="AM166" s="76"/>
      <c r="AN166" s="76"/>
      <c r="AO166" s="76"/>
      <c r="AP166" s="76"/>
      <c r="AQ166" s="76"/>
    </row>
    <row r="167" spans="1:43">
      <c r="A167" s="884"/>
      <c r="B167" s="1274"/>
      <c r="C167" s="1275"/>
      <c r="D167" s="1276"/>
      <c r="E167" s="1276"/>
      <c r="F167" s="1277"/>
      <c r="G167" s="1276"/>
      <c r="H167" s="893"/>
      <c r="I167" s="893"/>
      <c r="J167" s="884"/>
      <c r="K167" s="884"/>
      <c r="L167" s="884"/>
      <c r="M167" s="884"/>
      <c r="N167" s="884"/>
      <c r="O167" s="884"/>
      <c r="P167" s="884"/>
      <c r="Q167" s="884"/>
      <c r="R167" s="884"/>
      <c r="S167" s="884"/>
      <c r="T167" s="884"/>
      <c r="U167" s="884"/>
      <c r="V167" s="884"/>
      <c r="W167" s="884"/>
      <c r="X167" s="884"/>
      <c r="Y167" s="884"/>
      <c r="Z167" s="884"/>
      <c r="AA167" s="884"/>
      <c r="AB167" s="76"/>
      <c r="AC167" s="76"/>
      <c r="AD167" s="76"/>
      <c r="AE167" s="76"/>
      <c r="AF167" s="76"/>
      <c r="AG167" s="76"/>
      <c r="AH167" s="76"/>
      <c r="AI167" s="76"/>
      <c r="AJ167" s="76"/>
      <c r="AK167" s="76"/>
      <c r="AL167" s="76"/>
      <c r="AM167" s="76"/>
      <c r="AN167" s="76"/>
      <c r="AO167" s="76"/>
      <c r="AP167" s="76"/>
      <c r="AQ167" s="76"/>
    </row>
    <row r="168" spans="1:43">
      <c r="A168" s="884"/>
      <c r="B168" s="1274"/>
      <c r="C168" s="1275"/>
      <c r="D168" s="1276"/>
      <c r="E168" s="1276"/>
      <c r="F168" s="1277"/>
      <c r="G168" s="1276"/>
      <c r="H168" s="893"/>
      <c r="I168" s="893"/>
      <c r="J168" s="884"/>
      <c r="K168" s="884"/>
      <c r="L168" s="884"/>
      <c r="M168" s="884"/>
      <c r="N168" s="884"/>
      <c r="O168" s="884"/>
      <c r="P168" s="884"/>
      <c r="Q168" s="884"/>
      <c r="R168" s="884"/>
      <c r="S168" s="884"/>
      <c r="T168" s="884"/>
      <c r="U168" s="884"/>
      <c r="V168" s="884"/>
      <c r="W168" s="884"/>
      <c r="X168" s="884"/>
      <c r="Y168" s="884"/>
      <c r="Z168" s="884"/>
      <c r="AA168" s="884"/>
      <c r="AB168" s="76"/>
      <c r="AC168" s="76"/>
      <c r="AD168" s="76"/>
      <c r="AE168" s="76"/>
      <c r="AF168" s="76"/>
      <c r="AG168" s="76"/>
      <c r="AH168" s="76"/>
      <c r="AI168" s="76"/>
      <c r="AJ168" s="76"/>
      <c r="AK168" s="76"/>
      <c r="AL168" s="76"/>
      <c r="AM168" s="76"/>
      <c r="AN168" s="76"/>
      <c r="AO168" s="76"/>
      <c r="AP168" s="76"/>
      <c r="AQ168" s="76"/>
    </row>
    <row r="169" spans="1:43">
      <c r="A169" s="884"/>
      <c r="B169" s="1274"/>
      <c r="C169" s="1275"/>
      <c r="D169" s="1276"/>
      <c r="E169" s="1276"/>
      <c r="F169" s="1277"/>
      <c r="G169" s="1276"/>
      <c r="H169" s="893"/>
      <c r="I169" s="893"/>
      <c r="J169" s="884"/>
      <c r="K169" s="884"/>
      <c r="L169" s="884"/>
      <c r="M169" s="884"/>
      <c r="N169" s="884"/>
      <c r="O169" s="884"/>
      <c r="P169" s="884"/>
      <c r="Q169" s="884"/>
      <c r="R169" s="884"/>
      <c r="S169" s="884"/>
      <c r="T169" s="884"/>
      <c r="U169" s="884"/>
      <c r="V169" s="884"/>
      <c r="W169" s="884"/>
      <c r="X169" s="884"/>
      <c r="Y169" s="884"/>
      <c r="Z169" s="884"/>
      <c r="AA169" s="884"/>
      <c r="AB169" s="76"/>
      <c r="AC169" s="76"/>
      <c r="AD169" s="76"/>
      <c r="AE169" s="76"/>
      <c r="AF169" s="76"/>
      <c r="AG169" s="76"/>
      <c r="AH169" s="76"/>
      <c r="AI169" s="76"/>
      <c r="AJ169" s="76"/>
      <c r="AK169" s="76"/>
      <c r="AL169" s="76"/>
      <c r="AM169" s="76"/>
      <c r="AN169" s="76"/>
      <c r="AO169" s="76"/>
      <c r="AP169" s="76"/>
      <c r="AQ169" s="76"/>
    </row>
    <row r="170" spans="1:43">
      <c r="A170" s="884"/>
      <c r="B170" s="1274"/>
      <c r="C170" s="1275"/>
      <c r="D170" s="1276"/>
      <c r="E170" s="1276"/>
      <c r="F170" s="1277"/>
      <c r="G170" s="1276"/>
      <c r="H170" s="893"/>
      <c r="I170" s="893"/>
      <c r="J170" s="884"/>
      <c r="K170" s="884"/>
      <c r="L170" s="884"/>
      <c r="M170" s="884"/>
      <c r="N170" s="884"/>
      <c r="O170" s="884"/>
      <c r="P170" s="884"/>
      <c r="Q170" s="884"/>
      <c r="R170" s="884"/>
      <c r="S170" s="884"/>
      <c r="T170" s="884"/>
      <c r="U170" s="884"/>
      <c r="V170" s="884"/>
      <c r="W170" s="884"/>
      <c r="X170" s="884"/>
      <c r="Y170" s="884"/>
      <c r="Z170" s="884"/>
      <c r="AA170" s="884"/>
      <c r="AB170" s="76"/>
      <c r="AC170" s="76"/>
      <c r="AD170" s="76"/>
      <c r="AE170" s="76"/>
      <c r="AF170" s="76"/>
      <c r="AG170" s="76"/>
      <c r="AH170" s="76"/>
      <c r="AI170" s="76"/>
      <c r="AJ170" s="76"/>
      <c r="AK170" s="76"/>
      <c r="AL170" s="76"/>
      <c r="AM170" s="76"/>
      <c r="AN170" s="76"/>
      <c r="AO170" s="76"/>
      <c r="AP170" s="76"/>
      <c r="AQ170" s="76"/>
    </row>
    <row r="171" spans="1:43">
      <c r="A171" s="884"/>
      <c r="B171" s="1274"/>
      <c r="C171" s="1275"/>
      <c r="D171" s="1276"/>
      <c r="E171" s="1276"/>
      <c r="F171" s="1277"/>
      <c r="G171" s="1276"/>
      <c r="H171" s="893"/>
      <c r="I171" s="893"/>
      <c r="J171" s="884"/>
      <c r="K171" s="884"/>
      <c r="L171" s="884"/>
      <c r="M171" s="884"/>
      <c r="N171" s="884"/>
      <c r="O171" s="884"/>
      <c r="P171" s="884"/>
      <c r="Q171" s="884"/>
      <c r="R171" s="884"/>
      <c r="S171" s="884"/>
      <c r="T171" s="884"/>
      <c r="U171" s="884"/>
      <c r="V171" s="884"/>
      <c r="W171" s="884"/>
      <c r="X171" s="884"/>
      <c r="Y171" s="884"/>
      <c r="Z171" s="884"/>
      <c r="AA171" s="884"/>
      <c r="AB171" s="76"/>
      <c r="AC171" s="76"/>
      <c r="AD171" s="76"/>
      <c r="AE171" s="76"/>
      <c r="AF171" s="76"/>
      <c r="AG171" s="76"/>
      <c r="AH171" s="76"/>
      <c r="AI171" s="76"/>
      <c r="AJ171" s="76"/>
      <c r="AK171" s="76"/>
      <c r="AL171" s="76"/>
      <c r="AM171" s="76"/>
      <c r="AN171" s="76"/>
      <c r="AO171" s="76"/>
      <c r="AP171" s="76"/>
      <c r="AQ171" s="76"/>
    </row>
    <row r="172" spans="1:43">
      <c r="A172" s="884"/>
      <c r="B172" s="1274"/>
      <c r="C172" s="1275"/>
      <c r="D172" s="1276"/>
      <c r="E172" s="1276"/>
      <c r="F172" s="1277"/>
      <c r="G172" s="1276"/>
      <c r="H172" s="893"/>
      <c r="I172" s="893"/>
      <c r="J172" s="884"/>
      <c r="K172" s="884"/>
      <c r="L172" s="884"/>
      <c r="M172" s="884"/>
      <c r="N172" s="884"/>
      <c r="O172" s="884"/>
      <c r="P172" s="884"/>
      <c r="Q172" s="884"/>
      <c r="R172" s="884"/>
      <c r="S172" s="884"/>
      <c r="T172" s="884"/>
      <c r="U172" s="884"/>
      <c r="V172" s="884"/>
      <c r="W172" s="884"/>
      <c r="X172" s="884"/>
      <c r="Y172" s="884"/>
      <c r="Z172" s="884"/>
      <c r="AA172" s="884"/>
      <c r="AB172" s="76"/>
      <c r="AC172" s="76"/>
      <c r="AD172" s="76"/>
      <c r="AE172" s="76"/>
      <c r="AF172" s="76"/>
      <c r="AG172" s="76"/>
      <c r="AH172" s="76"/>
      <c r="AI172" s="76"/>
      <c r="AJ172" s="76"/>
      <c r="AK172" s="76"/>
      <c r="AL172" s="76"/>
      <c r="AM172" s="76"/>
      <c r="AN172" s="76"/>
      <c r="AO172" s="76"/>
      <c r="AP172" s="76"/>
      <c r="AQ172" s="76"/>
    </row>
    <row r="173" spans="1:43">
      <c r="A173" s="884"/>
      <c r="B173" s="1274"/>
      <c r="C173" s="1275"/>
      <c r="D173" s="1276"/>
      <c r="E173" s="1276"/>
      <c r="F173" s="1277"/>
      <c r="G173" s="1276"/>
      <c r="H173" s="893"/>
      <c r="I173" s="893"/>
      <c r="J173" s="884"/>
      <c r="K173" s="884"/>
      <c r="L173" s="884"/>
      <c r="M173" s="884"/>
      <c r="N173" s="884"/>
      <c r="O173" s="884"/>
      <c r="P173" s="884"/>
      <c r="Q173" s="884"/>
      <c r="R173" s="884"/>
      <c r="S173" s="884"/>
      <c r="T173" s="884"/>
      <c r="U173" s="884"/>
      <c r="V173" s="884"/>
      <c r="W173" s="884"/>
      <c r="X173" s="884"/>
      <c r="Y173" s="884"/>
      <c r="Z173" s="884"/>
      <c r="AA173" s="884"/>
      <c r="AB173" s="76"/>
      <c r="AC173" s="76"/>
      <c r="AD173" s="76"/>
      <c r="AE173" s="76"/>
      <c r="AF173" s="76"/>
      <c r="AG173" s="76"/>
      <c r="AH173" s="76"/>
      <c r="AI173" s="76"/>
      <c r="AJ173" s="76"/>
      <c r="AK173" s="76"/>
      <c r="AL173" s="76"/>
      <c r="AM173" s="76"/>
      <c r="AN173" s="76"/>
      <c r="AO173" s="76"/>
      <c r="AP173" s="76"/>
      <c r="AQ173" s="76"/>
    </row>
    <row r="174" spans="1:43">
      <c r="A174" s="884"/>
      <c r="B174" s="1274"/>
      <c r="C174" s="1275"/>
      <c r="D174" s="1276"/>
      <c r="E174" s="1276"/>
      <c r="F174" s="1277"/>
      <c r="G174" s="1276"/>
      <c r="H174" s="893"/>
      <c r="I174" s="893"/>
      <c r="J174" s="884"/>
      <c r="K174" s="884"/>
      <c r="L174" s="884"/>
      <c r="M174" s="884"/>
      <c r="N174" s="884"/>
      <c r="O174" s="884"/>
      <c r="P174" s="884"/>
      <c r="Q174" s="884"/>
      <c r="R174" s="884"/>
      <c r="S174" s="884"/>
      <c r="T174" s="884"/>
      <c r="U174" s="884"/>
      <c r="V174" s="884"/>
      <c r="W174" s="884"/>
      <c r="X174" s="884"/>
      <c r="Y174" s="884"/>
      <c r="Z174" s="884"/>
      <c r="AA174" s="884"/>
      <c r="AB174" s="76"/>
      <c r="AC174" s="76"/>
      <c r="AD174" s="76"/>
      <c r="AE174" s="76"/>
      <c r="AF174" s="76"/>
      <c r="AG174" s="76"/>
      <c r="AH174" s="76"/>
      <c r="AI174" s="76"/>
      <c r="AJ174" s="76"/>
      <c r="AK174" s="76"/>
      <c r="AL174" s="76"/>
      <c r="AM174" s="76"/>
      <c r="AN174" s="76"/>
      <c r="AO174" s="76"/>
      <c r="AP174" s="76"/>
      <c r="AQ174" s="76"/>
    </row>
    <row r="175" spans="1:43">
      <c r="A175" s="884"/>
      <c r="B175" s="1274"/>
      <c r="C175" s="1275"/>
      <c r="D175" s="1276"/>
      <c r="E175" s="1276"/>
      <c r="F175" s="1277"/>
      <c r="G175" s="1276"/>
      <c r="H175" s="893"/>
      <c r="I175" s="893"/>
      <c r="J175" s="884"/>
      <c r="K175" s="884"/>
      <c r="L175" s="884"/>
      <c r="M175" s="884"/>
      <c r="N175" s="884"/>
      <c r="O175" s="884"/>
      <c r="P175" s="884"/>
      <c r="Q175" s="884"/>
      <c r="R175" s="884"/>
      <c r="S175" s="884"/>
      <c r="T175" s="884"/>
      <c r="U175" s="884"/>
      <c r="V175" s="884"/>
      <c r="W175" s="884"/>
      <c r="X175" s="884"/>
      <c r="Y175" s="884"/>
      <c r="Z175" s="884"/>
      <c r="AA175" s="884"/>
      <c r="AB175" s="76"/>
      <c r="AC175" s="76"/>
      <c r="AD175" s="76"/>
      <c r="AE175" s="76"/>
      <c r="AF175" s="76"/>
      <c r="AG175" s="76"/>
      <c r="AH175" s="76"/>
      <c r="AI175" s="76"/>
      <c r="AJ175" s="76"/>
      <c r="AK175" s="76"/>
      <c r="AL175" s="76"/>
      <c r="AM175" s="76"/>
      <c r="AN175" s="76"/>
      <c r="AO175" s="76"/>
      <c r="AP175" s="76"/>
      <c r="AQ175" s="76"/>
    </row>
    <row r="176" spans="1:43">
      <c r="A176" s="884"/>
      <c r="B176" s="1274"/>
      <c r="C176" s="1275"/>
      <c r="D176" s="1276"/>
      <c r="E176" s="1276"/>
      <c r="F176" s="1277"/>
      <c r="G176" s="1276"/>
      <c r="H176" s="893"/>
      <c r="I176" s="893"/>
      <c r="J176" s="884"/>
      <c r="K176" s="884"/>
      <c r="L176" s="884"/>
      <c r="M176" s="884"/>
      <c r="N176" s="884"/>
      <c r="O176" s="884"/>
      <c r="P176" s="884"/>
      <c r="Q176" s="884"/>
      <c r="R176" s="884"/>
      <c r="S176" s="884"/>
      <c r="T176" s="884"/>
      <c r="U176" s="884"/>
      <c r="V176" s="884"/>
      <c r="W176" s="884"/>
      <c r="X176" s="884"/>
      <c r="Y176" s="884"/>
      <c r="Z176" s="884"/>
      <c r="AA176" s="884"/>
      <c r="AB176" s="76"/>
      <c r="AC176" s="76"/>
      <c r="AD176" s="76"/>
      <c r="AE176" s="76"/>
      <c r="AF176" s="76"/>
      <c r="AG176" s="76"/>
      <c r="AH176" s="76"/>
      <c r="AI176" s="76"/>
      <c r="AJ176" s="76"/>
      <c r="AK176" s="76"/>
      <c r="AL176" s="76"/>
      <c r="AM176" s="76"/>
      <c r="AN176" s="76"/>
      <c r="AO176" s="76"/>
      <c r="AP176" s="76"/>
      <c r="AQ176" s="76"/>
    </row>
    <row r="177" spans="1:43">
      <c r="A177" s="884"/>
      <c r="B177" s="1274"/>
      <c r="C177" s="1275"/>
      <c r="D177" s="1276"/>
      <c r="E177" s="1276"/>
      <c r="F177" s="1277"/>
      <c r="G177" s="1276"/>
      <c r="H177" s="893"/>
      <c r="I177" s="893"/>
      <c r="J177" s="884"/>
      <c r="K177" s="884"/>
      <c r="L177" s="884"/>
      <c r="M177" s="884"/>
      <c r="N177" s="884"/>
      <c r="O177" s="884"/>
      <c r="P177" s="884"/>
      <c r="Q177" s="884"/>
      <c r="R177" s="884"/>
      <c r="S177" s="884"/>
      <c r="T177" s="884"/>
      <c r="U177" s="884"/>
      <c r="V177" s="884"/>
      <c r="W177" s="884"/>
      <c r="X177" s="884"/>
      <c r="Y177" s="884"/>
      <c r="Z177" s="884"/>
      <c r="AA177" s="884"/>
      <c r="AB177" s="76"/>
      <c r="AC177" s="76"/>
      <c r="AD177" s="76"/>
      <c r="AE177" s="76"/>
      <c r="AF177" s="76"/>
      <c r="AG177" s="76"/>
      <c r="AH177" s="76"/>
      <c r="AI177" s="76"/>
      <c r="AJ177" s="76"/>
      <c r="AK177" s="76"/>
      <c r="AL177" s="76"/>
      <c r="AM177" s="76"/>
      <c r="AN177" s="76"/>
      <c r="AO177" s="76"/>
      <c r="AP177" s="76"/>
      <c r="AQ177" s="76"/>
    </row>
    <row r="178" spans="1:43">
      <c r="A178" s="884"/>
      <c r="B178" s="1274"/>
      <c r="C178" s="1275"/>
      <c r="D178" s="1276"/>
      <c r="E178" s="1276"/>
      <c r="F178" s="1277"/>
      <c r="G178" s="1276"/>
      <c r="H178" s="893"/>
      <c r="I178" s="893"/>
      <c r="J178" s="884"/>
      <c r="K178" s="884"/>
      <c r="L178" s="884"/>
      <c r="M178" s="884"/>
      <c r="N178" s="884"/>
      <c r="O178" s="884"/>
      <c r="P178" s="884"/>
      <c r="Q178" s="884"/>
      <c r="R178" s="884"/>
      <c r="S178" s="884"/>
      <c r="T178" s="884"/>
      <c r="U178" s="884"/>
      <c r="V178" s="884"/>
      <c r="W178" s="884"/>
      <c r="X178" s="884"/>
      <c r="Y178" s="884"/>
      <c r="Z178" s="884"/>
      <c r="AA178" s="884"/>
      <c r="AB178" s="76"/>
      <c r="AC178" s="76"/>
      <c r="AD178" s="76"/>
      <c r="AE178" s="76"/>
      <c r="AF178" s="76"/>
      <c r="AG178" s="76"/>
      <c r="AH178" s="76"/>
      <c r="AI178" s="76"/>
      <c r="AJ178" s="76"/>
      <c r="AK178" s="76"/>
      <c r="AL178" s="76"/>
      <c r="AM178" s="76"/>
      <c r="AN178" s="76"/>
      <c r="AO178" s="76"/>
      <c r="AP178" s="76"/>
      <c r="AQ178" s="76"/>
    </row>
    <row r="179" spans="1:43">
      <c r="A179" s="884"/>
      <c r="B179" s="1274"/>
      <c r="C179" s="1275"/>
      <c r="D179" s="1276"/>
      <c r="E179" s="1276"/>
      <c r="F179" s="1277"/>
      <c r="G179" s="1276"/>
      <c r="H179" s="893"/>
      <c r="I179" s="893"/>
      <c r="J179" s="884"/>
      <c r="K179" s="884"/>
      <c r="L179" s="884"/>
      <c r="M179" s="884"/>
      <c r="N179" s="884"/>
      <c r="O179" s="884"/>
      <c r="P179" s="884"/>
      <c r="Q179" s="884"/>
      <c r="R179" s="884"/>
      <c r="S179" s="884"/>
      <c r="T179" s="884"/>
      <c r="U179" s="884"/>
      <c r="V179" s="884"/>
      <c r="W179" s="884"/>
      <c r="X179" s="884"/>
      <c r="Y179" s="884"/>
      <c r="Z179" s="884"/>
      <c r="AA179" s="884"/>
      <c r="AB179" s="76"/>
      <c r="AC179" s="76"/>
      <c r="AD179" s="76"/>
      <c r="AE179" s="76"/>
      <c r="AF179" s="76"/>
      <c r="AG179" s="76"/>
      <c r="AH179" s="76"/>
      <c r="AI179" s="76"/>
      <c r="AJ179" s="76"/>
      <c r="AK179" s="76"/>
      <c r="AL179" s="76"/>
      <c r="AM179" s="76"/>
      <c r="AN179" s="76"/>
      <c r="AO179" s="76"/>
      <c r="AP179" s="76"/>
      <c r="AQ179" s="76"/>
    </row>
    <row r="180" spans="1:43">
      <c r="A180" s="884"/>
      <c r="B180" s="1274"/>
      <c r="C180" s="1275"/>
      <c r="D180" s="1276"/>
      <c r="E180" s="1276"/>
      <c r="F180" s="1277"/>
      <c r="G180" s="1276"/>
      <c r="H180" s="893"/>
      <c r="I180" s="893"/>
      <c r="J180" s="884"/>
      <c r="K180" s="884"/>
      <c r="L180" s="884"/>
      <c r="M180" s="884"/>
      <c r="N180" s="884"/>
      <c r="O180" s="884"/>
      <c r="P180" s="884"/>
      <c r="Q180" s="884"/>
      <c r="R180" s="884"/>
      <c r="S180" s="884"/>
      <c r="T180" s="884"/>
      <c r="U180" s="884"/>
      <c r="V180" s="884"/>
      <c r="W180" s="884"/>
      <c r="X180" s="884"/>
      <c r="Y180" s="884"/>
      <c r="Z180" s="884"/>
      <c r="AA180" s="884"/>
      <c r="AB180" s="76"/>
      <c r="AC180" s="76"/>
      <c r="AD180" s="76"/>
      <c r="AE180" s="76"/>
      <c r="AF180" s="76"/>
      <c r="AG180" s="76"/>
      <c r="AH180" s="76"/>
      <c r="AI180" s="76"/>
      <c r="AJ180" s="76"/>
      <c r="AK180" s="76"/>
      <c r="AL180" s="76"/>
      <c r="AM180" s="76"/>
      <c r="AN180" s="76"/>
      <c r="AO180" s="76"/>
      <c r="AP180" s="76"/>
      <c r="AQ180" s="76"/>
    </row>
    <row r="181" spans="1:43">
      <c r="A181" s="884"/>
      <c r="B181" s="1274"/>
      <c r="C181" s="1275"/>
      <c r="D181" s="1276"/>
      <c r="E181" s="1276"/>
      <c r="F181" s="1277"/>
      <c r="G181" s="1276"/>
      <c r="H181" s="893"/>
      <c r="I181" s="893"/>
      <c r="J181" s="884"/>
      <c r="K181" s="884"/>
      <c r="L181" s="884"/>
      <c r="M181" s="884"/>
      <c r="N181" s="884"/>
      <c r="O181" s="884"/>
      <c r="P181" s="884"/>
      <c r="Q181" s="884"/>
      <c r="R181" s="884"/>
      <c r="S181" s="884"/>
      <c r="T181" s="884"/>
      <c r="U181" s="884"/>
      <c r="V181" s="884"/>
      <c r="W181" s="884"/>
      <c r="X181" s="884"/>
      <c r="Y181" s="884"/>
      <c r="Z181" s="884"/>
      <c r="AA181" s="884"/>
      <c r="AB181" s="76"/>
      <c r="AC181" s="76"/>
      <c r="AD181" s="76"/>
      <c r="AE181" s="76"/>
      <c r="AF181" s="76"/>
      <c r="AG181" s="76"/>
      <c r="AH181" s="76"/>
      <c r="AI181" s="76"/>
      <c r="AJ181" s="76"/>
      <c r="AK181" s="76"/>
      <c r="AL181" s="76"/>
      <c r="AM181" s="76"/>
      <c r="AN181" s="76"/>
      <c r="AO181" s="76"/>
      <c r="AP181" s="76"/>
      <c r="AQ181" s="76"/>
    </row>
    <row r="182" spans="1:43">
      <c r="A182" s="884"/>
      <c r="B182" s="1274"/>
      <c r="C182" s="1275"/>
      <c r="D182" s="1276"/>
      <c r="E182" s="1276"/>
      <c r="F182" s="1277"/>
      <c r="G182" s="1276"/>
      <c r="H182" s="893"/>
      <c r="I182" s="893"/>
      <c r="J182" s="884"/>
      <c r="K182" s="884"/>
      <c r="L182" s="884"/>
      <c r="M182" s="884"/>
      <c r="N182" s="884"/>
      <c r="O182" s="884"/>
      <c r="P182" s="884"/>
      <c r="Q182" s="884"/>
      <c r="R182" s="884"/>
      <c r="S182" s="884"/>
      <c r="T182" s="884"/>
      <c r="U182" s="884"/>
      <c r="V182" s="884"/>
      <c r="W182" s="884"/>
      <c r="X182" s="884"/>
      <c r="Y182" s="884"/>
      <c r="Z182" s="884"/>
      <c r="AA182" s="884"/>
      <c r="AB182" s="76"/>
      <c r="AC182" s="76"/>
      <c r="AD182" s="76"/>
      <c r="AE182" s="76"/>
      <c r="AF182" s="76"/>
      <c r="AG182" s="76"/>
      <c r="AH182" s="76"/>
      <c r="AI182" s="76"/>
      <c r="AJ182" s="76"/>
      <c r="AK182" s="76"/>
      <c r="AL182" s="76"/>
      <c r="AM182" s="76"/>
      <c r="AN182" s="76"/>
      <c r="AO182" s="76"/>
      <c r="AP182" s="76"/>
      <c r="AQ182" s="76"/>
    </row>
    <row r="183" spans="1:43">
      <c r="A183" s="884"/>
      <c r="B183" s="1274"/>
      <c r="C183" s="1275"/>
      <c r="D183" s="1276"/>
      <c r="E183" s="1276"/>
      <c r="F183" s="1277"/>
      <c r="G183" s="1276"/>
      <c r="H183" s="893"/>
      <c r="I183" s="893"/>
      <c r="J183" s="884"/>
      <c r="K183" s="884"/>
      <c r="L183" s="884"/>
      <c r="M183" s="884"/>
      <c r="N183" s="884"/>
      <c r="O183" s="884"/>
      <c r="P183" s="884"/>
      <c r="Q183" s="884"/>
      <c r="R183" s="884"/>
      <c r="S183" s="884"/>
      <c r="T183" s="884"/>
      <c r="U183" s="884"/>
      <c r="V183" s="884"/>
      <c r="W183" s="884"/>
      <c r="X183" s="884"/>
      <c r="Y183" s="884"/>
      <c r="Z183" s="884"/>
      <c r="AA183" s="884"/>
      <c r="AB183" s="76"/>
      <c r="AC183" s="76"/>
      <c r="AD183" s="76"/>
      <c r="AE183" s="76"/>
      <c r="AF183" s="76"/>
      <c r="AG183" s="76"/>
      <c r="AH183" s="76"/>
      <c r="AI183" s="76"/>
      <c r="AJ183" s="76"/>
      <c r="AK183" s="76"/>
      <c r="AL183" s="76"/>
      <c r="AM183" s="76"/>
      <c r="AN183" s="76"/>
      <c r="AO183" s="76"/>
      <c r="AP183" s="76"/>
      <c r="AQ183" s="76"/>
    </row>
    <row r="184" spans="1:43">
      <c r="A184" s="884"/>
      <c r="B184" s="1274"/>
      <c r="C184" s="1275"/>
      <c r="D184" s="1276"/>
      <c r="E184" s="1276"/>
      <c r="F184" s="1277"/>
      <c r="G184" s="1276"/>
      <c r="H184" s="893"/>
      <c r="I184" s="893"/>
      <c r="J184" s="884"/>
      <c r="K184" s="884"/>
      <c r="L184" s="884"/>
      <c r="M184" s="884"/>
      <c r="N184" s="884"/>
      <c r="O184" s="884"/>
      <c r="P184" s="884"/>
      <c r="Q184" s="884"/>
      <c r="R184" s="884"/>
      <c r="S184" s="884"/>
      <c r="T184" s="884"/>
      <c r="U184" s="884"/>
      <c r="V184" s="884"/>
      <c r="W184" s="884"/>
      <c r="X184" s="884"/>
      <c r="Y184" s="884"/>
      <c r="Z184" s="884"/>
      <c r="AA184" s="884"/>
      <c r="AB184" s="76"/>
      <c r="AC184" s="76"/>
      <c r="AD184" s="76"/>
      <c r="AE184" s="76"/>
      <c r="AF184" s="76"/>
      <c r="AG184" s="76"/>
      <c r="AH184" s="76"/>
      <c r="AI184" s="76"/>
      <c r="AJ184" s="76"/>
      <c r="AK184" s="76"/>
      <c r="AL184" s="76"/>
      <c r="AM184" s="76"/>
      <c r="AN184" s="76"/>
      <c r="AO184" s="76"/>
      <c r="AP184" s="76"/>
      <c r="AQ184" s="76"/>
    </row>
    <row r="185" spans="1:43">
      <c r="A185" s="884"/>
      <c r="B185" s="1274"/>
      <c r="C185" s="1275"/>
      <c r="D185" s="1276"/>
      <c r="E185" s="1276"/>
      <c r="F185" s="1277"/>
      <c r="G185" s="1276"/>
      <c r="H185" s="893"/>
      <c r="I185" s="893"/>
      <c r="J185" s="884"/>
      <c r="K185" s="884"/>
      <c r="L185" s="884"/>
      <c r="M185" s="884"/>
      <c r="N185" s="884"/>
      <c r="O185" s="884"/>
      <c r="P185" s="884"/>
      <c r="Q185" s="884"/>
      <c r="R185" s="884"/>
      <c r="S185" s="884"/>
      <c r="T185" s="884"/>
      <c r="U185" s="884"/>
      <c r="V185" s="884"/>
      <c r="W185" s="884"/>
      <c r="X185" s="884"/>
      <c r="Y185" s="884"/>
      <c r="Z185" s="884"/>
      <c r="AA185" s="884"/>
      <c r="AB185" s="76"/>
      <c r="AC185" s="76"/>
      <c r="AD185" s="76"/>
      <c r="AE185" s="76"/>
      <c r="AF185" s="76"/>
      <c r="AG185" s="76"/>
      <c r="AH185" s="76"/>
      <c r="AI185" s="76"/>
      <c r="AJ185" s="76"/>
      <c r="AK185" s="76"/>
      <c r="AL185" s="76"/>
      <c r="AM185" s="76"/>
      <c r="AN185" s="76"/>
      <c r="AO185" s="76"/>
      <c r="AP185" s="76"/>
      <c r="AQ185" s="76"/>
    </row>
    <row r="186" spans="1:43">
      <c r="A186" s="884"/>
      <c r="B186" s="1274"/>
      <c r="C186" s="1275"/>
      <c r="D186" s="1276"/>
      <c r="E186" s="1276"/>
      <c r="F186" s="1277"/>
      <c r="G186" s="1276"/>
      <c r="H186" s="893"/>
      <c r="I186" s="893"/>
      <c r="J186" s="884"/>
      <c r="K186" s="884"/>
      <c r="L186" s="884"/>
      <c r="M186" s="884"/>
      <c r="N186" s="884"/>
      <c r="O186" s="884"/>
      <c r="P186" s="884"/>
      <c r="Q186" s="884"/>
      <c r="R186" s="884"/>
      <c r="S186" s="884"/>
      <c r="T186" s="884"/>
      <c r="U186" s="884"/>
      <c r="V186" s="884"/>
      <c r="W186" s="884"/>
      <c r="X186" s="884"/>
      <c r="Y186" s="884"/>
      <c r="Z186" s="884"/>
      <c r="AA186" s="884"/>
      <c r="AB186" s="76"/>
      <c r="AC186" s="76"/>
      <c r="AD186" s="76"/>
      <c r="AE186" s="76"/>
      <c r="AF186" s="76"/>
      <c r="AG186" s="76"/>
      <c r="AH186" s="76"/>
      <c r="AI186" s="76"/>
      <c r="AJ186" s="76"/>
      <c r="AK186" s="76"/>
      <c r="AL186" s="76"/>
      <c r="AM186" s="76"/>
      <c r="AN186" s="76"/>
      <c r="AO186" s="76"/>
      <c r="AP186" s="76"/>
      <c r="AQ186" s="76"/>
    </row>
    <row r="187" spans="1:43">
      <c r="A187" s="884"/>
      <c r="B187" s="1274"/>
      <c r="C187" s="1275"/>
      <c r="D187" s="1276"/>
      <c r="E187" s="1276"/>
      <c r="F187" s="1277"/>
      <c r="G187" s="1276"/>
      <c r="H187" s="893"/>
      <c r="I187" s="893"/>
      <c r="J187" s="884"/>
      <c r="K187" s="884"/>
      <c r="L187" s="884"/>
      <c r="M187" s="884"/>
      <c r="N187" s="884"/>
      <c r="O187" s="884"/>
      <c r="P187" s="884"/>
      <c r="Q187" s="884"/>
      <c r="R187" s="884"/>
      <c r="S187" s="884"/>
      <c r="T187" s="884"/>
      <c r="U187" s="884"/>
      <c r="V187" s="884"/>
      <c r="W187" s="884"/>
      <c r="X187" s="884"/>
      <c r="Y187" s="884"/>
      <c r="Z187" s="884"/>
      <c r="AA187" s="884"/>
      <c r="AB187" s="76"/>
      <c r="AC187" s="76"/>
      <c r="AD187" s="76"/>
      <c r="AE187" s="76"/>
      <c r="AF187" s="76"/>
      <c r="AG187" s="76"/>
      <c r="AH187" s="76"/>
      <c r="AI187" s="76"/>
      <c r="AJ187" s="76"/>
      <c r="AK187" s="76"/>
      <c r="AL187" s="76"/>
      <c r="AM187" s="76"/>
      <c r="AN187" s="76"/>
      <c r="AO187" s="76"/>
      <c r="AP187" s="76"/>
      <c r="AQ187" s="76"/>
    </row>
    <row r="188" spans="1:43">
      <c r="A188" s="884"/>
      <c r="B188" s="1274"/>
      <c r="C188" s="1275"/>
      <c r="D188" s="1276"/>
      <c r="E188" s="1276"/>
      <c r="F188" s="1277"/>
      <c r="G188" s="1276"/>
      <c r="H188" s="893"/>
      <c r="I188" s="893"/>
      <c r="J188" s="884"/>
      <c r="K188" s="884"/>
      <c r="L188" s="884"/>
      <c r="M188" s="884"/>
      <c r="N188" s="884"/>
      <c r="O188" s="884"/>
      <c r="P188" s="884"/>
      <c r="Q188" s="884"/>
      <c r="R188" s="884"/>
      <c r="S188" s="884"/>
      <c r="T188" s="884"/>
      <c r="U188" s="884"/>
      <c r="V188" s="884"/>
      <c r="W188" s="884"/>
      <c r="X188" s="884"/>
      <c r="Y188" s="884"/>
      <c r="Z188" s="884"/>
      <c r="AA188" s="884"/>
      <c r="AB188" s="76"/>
      <c r="AC188" s="76"/>
      <c r="AD188" s="76"/>
      <c r="AE188" s="76"/>
      <c r="AF188" s="76"/>
      <c r="AG188" s="76"/>
      <c r="AH188" s="76"/>
      <c r="AI188" s="76"/>
      <c r="AJ188" s="76"/>
      <c r="AK188" s="76"/>
      <c r="AL188" s="76"/>
      <c r="AM188" s="76"/>
      <c r="AN188" s="76"/>
      <c r="AO188" s="76"/>
      <c r="AP188" s="76"/>
      <c r="AQ188" s="76"/>
    </row>
    <row r="189" spans="1:43">
      <c r="A189" s="884"/>
      <c r="B189" s="1274"/>
      <c r="C189" s="1275"/>
      <c r="D189" s="1276"/>
      <c r="E189" s="1276"/>
      <c r="F189" s="1277"/>
      <c r="G189" s="1276"/>
      <c r="H189" s="893"/>
      <c r="I189" s="893"/>
      <c r="J189" s="884"/>
      <c r="K189" s="884"/>
      <c r="L189" s="884"/>
      <c r="M189" s="884"/>
      <c r="N189" s="884"/>
      <c r="O189" s="884"/>
      <c r="P189" s="884"/>
      <c r="Q189" s="884"/>
      <c r="R189" s="884"/>
      <c r="S189" s="884"/>
      <c r="T189" s="884"/>
      <c r="U189" s="884"/>
      <c r="V189" s="884"/>
      <c r="W189" s="884"/>
      <c r="X189" s="884"/>
      <c r="Y189" s="884"/>
      <c r="Z189" s="884"/>
      <c r="AA189" s="884"/>
      <c r="AB189" s="76"/>
      <c r="AC189" s="76"/>
      <c r="AD189" s="76"/>
      <c r="AE189" s="76"/>
      <c r="AF189" s="76"/>
      <c r="AG189" s="76"/>
      <c r="AH189" s="76"/>
      <c r="AI189" s="76"/>
      <c r="AJ189" s="76"/>
      <c r="AK189" s="76"/>
      <c r="AL189" s="76"/>
      <c r="AM189" s="76"/>
      <c r="AN189" s="76"/>
      <c r="AO189" s="76"/>
      <c r="AP189" s="76"/>
      <c r="AQ189" s="76"/>
    </row>
    <row r="190" spans="1:43">
      <c r="A190" s="884"/>
      <c r="B190" s="1274"/>
      <c r="C190" s="1275"/>
      <c r="D190" s="1276"/>
      <c r="E190" s="1276"/>
      <c r="F190" s="1277"/>
      <c r="G190" s="1276"/>
      <c r="H190" s="893"/>
      <c r="I190" s="893"/>
      <c r="J190" s="884"/>
      <c r="K190" s="884"/>
      <c r="L190" s="884"/>
      <c r="M190" s="884"/>
      <c r="N190" s="884"/>
      <c r="O190" s="884"/>
      <c r="P190" s="884"/>
      <c r="Q190" s="884"/>
      <c r="R190" s="884"/>
      <c r="S190" s="884"/>
      <c r="T190" s="884"/>
      <c r="U190" s="884"/>
      <c r="V190" s="884"/>
      <c r="W190" s="884"/>
      <c r="X190" s="884"/>
      <c r="Y190" s="884"/>
      <c r="Z190" s="884"/>
      <c r="AA190" s="884"/>
      <c r="AB190" s="76"/>
      <c r="AC190" s="76"/>
      <c r="AD190" s="76"/>
      <c r="AE190" s="76"/>
      <c r="AF190" s="76"/>
      <c r="AG190" s="76"/>
      <c r="AH190" s="76"/>
      <c r="AI190" s="76"/>
      <c r="AJ190" s="76"/>
      <c r="AK190" s="76"/>
      <c r="AL190" s="76"/>
      <c r="AM190" s="76"/>
      <c r="AN190" s="76"/>
      <c r="AO190" s="76"/>
      <c r="AP190" s="76"/>
      <c r="AQ190" s="76"/>
    </row>
    <row r="191" spans="1:43">
      <c r="A191" s="884"/>
      <c r="B191" s="1274"/>
      <c r="C191" s="1275"/>
      <c r="D191" s="1276"/>
      <c r="E191" s="1276"/>
      <c r="F191" s="1277"/>
      <c r="G191" s="1276"/>
      <c r="H191" s="893"/>
      <c r="I191" s="893"/>
      <c r="J191" s="884"/>
      <c r="K191" s="884"/>
      <c r="L191" s="884"/>
      <c r="M191" s="884"/>
      <c r="N191" s="884"/>
      <c r="O191" s="884"/>
      <c r="P191" s="884"/>
      <c r="Q191" s="884"/>
      <c r="R191" s="884"/>
      <c r="S191" s="884"/>
      <c r="T191" s="884"/>
      <c r="U191" s="884"/>
      <c r="V191" s="884"/>
      <c r="W191" s="884"/>
      <c r="X191" s="884"/>
      <c r="Y191" s="884"/>
      <c r="Z191" s="884"/>
      <c r="AA191" s="884"/>
      <c r="AB191" s="76"/>
      <c r="AC191" s="76"/>
      <c r="AD191" s="76"/>
      <c r="AE191" s="76"/>
      <c r="AF191" s="76"/>
      <c r="AG191" s="76"/>
      <c r="AH191" s="76"/>
      <c r="AI191" s="76"/>
      <c r="AJ191" s="76"/>
      <c r="AK191" s="76"/>
      <c r="AL191" s="76"/>
      <c r="AM191" s="76"/>
      <c r="AN191" s="76"/>
      <c r="AO191" s="76"/>
      <c r="AP191" s="76"/>
      <c r="AQ191" s="76"/>
    </row>
    <row r="192" spans="1:43">
      <c r="A192" s="884"/>
      <c r="B192" s="1274"/>
      <c r="C192" s="1275"/>
      <c r="D192" s="1276"/>
      <c r="E192" s="1276"/>
      <c r="F192" s="1277"/>
      <c r="G192" s="1276"/>
      <c r="H192" s="893"/>
      <c r="I192" s="893"/>
      <c r="J192" s="884"/>
      <c r="K192" s="884"/>
      <c r="L192" s="884"/>
      <c r="M192" s="884"/>
      <c r="N192" s="884"/>
      <c r="O192" s="884"/>
      <c r="P192" s="884"/>
      <c r="Q192" s="884"/>
      <c r="R192" s="884"/>
      <c r="S192" s="884"/>
      <c r="T192" s="884"/>
      <c r="U192" s="884"/>
      <c r="V192" s="884"/>
      <c r="W192" s="884"/>
      <c r="X192" s="884"/>
      <c r="Y192" s="884"/>
      <c r="Z192" s="884"/>
      <c r="AA192" s="884"/>
      <c r="AB192" s="76"/>
      <c r="AC192" s="76"/>
      <c r="AD192" s="76"/>
      <c r="AE192" s="76"/>
      <c r="AF192" s="76"/>
      <c r="AG192" s="76"/>
      <c r="AH192" s="76"/>
      <c r="AI192" s="76"/>
      <c r="AJ192" s="76"/>
      <c r="AK192" s="76"/>
      <c r="AL192" s="76"/>
      <c r="AM192" s="76"/>
      <c r="AN192" s="76"/>
      <c r="AO192" s="76"/>
      <c r="AP192" s="76"/>
      <c r="AQ192" s="76"/>
    </row>
    <row r="193" spans="1:43">
      <c r="A193" s="884"/>
      <c r="B193" s="1274"/>
      <c r="C193" s="1275"/>
      <c r="D193" s="1276"/>
      <c r="E193" s="1276"/>
      <c r="F193" s="1277"/>
      <c r="G193" s="1276"/>
      <c r="H193" s="893"/>
      <c r="I193" s="893"/>
      <c r="J193" s="884"/>
      <c r="K193" s="884"/>
      <c r="L193" s="884"/>
      <c r="M193" s="884"/>
      <c r="N193" s="884"/>
      <c r="O193" s="884"/>
      <c r="P193" s="884"/>
      <c r="Q193" s="884"/>
      <c r="R193" s="884"/>
      <c r="S193" s="884"/>
      <c r="T193" s="884"/>
      <c r="U193" s="884"/>
      <c r="V193" s="884"/>
      <c r="W193" s="884"/>
      <c r="X193" s="884"/>
      <c r="Y193" s="884"/>
      <c r="Z193" s="884"/>
      <c r="AA193" s="884"/>
      <c r="AB193" s="76"/>
      <c r="AC193" s="76"/>
      <c r="AD193" s="76"/>
      <c r="AE193" s="76"/>
      <c r="AF193" s="76"/>
      <c r="AG193" s="76"/>
      <c r="AH193" s="76"/>
      <c r="AI193" s="76"/>
      <c r="AJ193" s="76"/>
      <c r="AK193" s="76"/>
      <c r="AL193" s="76"/>
      <c r="AM193" s="76"/>
      <c r="AN193" s="76"/>
      <c r="AO193" s="76"/>
      <c r="AP193" s="76"/>
      <c r="AQ193" s="76"/>
    </row>
    <row r="194" spans="1:43">
      <c r="A194" s="884"/>
      <c r="B194" s="1274"/>
      <c r="C194" s="1275"/>
      <c r="D194" s="1276"/>
      <c r="E194" s="1276"/>
      <c r="F194" s="1277"/>
      <c r="G194" s="1276"/>
      <c r="H194" s="893"/>
      <c r="I194" s="893"/>
      <c r="J194" s="884"/>
      <c r="K194" s="884"/>
      <c r="L194" s="884"/>
      <c r="M194" s="884"/>
      <c r="N194" s="884"/>
      <c r="O194" s="884"/>
      <c r="P194" s="884"/>
      <c r="Q194" s="884"/>
      <c r="R194" s="884"/>
      <c r="S194" s="884"/>
      <c r="T194" s="884"/>
      <c r="U194" s="884"/>
      <c r="V194" s="884"/>
      <c r="W194" s="884"/>
      <c r="X194" s="884"/>
      <c r="Y194" s="884"/>
      <c r="Z194" s="884"/>
      <c r="AA194" s="884"/>
      <c r="AB194" s="76"/>
      <c r="AC194" s="76"/>
      <c r="AD194" s="76"/>
      <c r="AE194" s="76"/>
      <c r="AF194" s="76"/>
      <c r="AG194" s="76"/>
      <c r="AH194" s="76"/>
      <c r="AI194" s="76"/>
      <c r="AJ194" s="76"/>
      <c r="AK194" s="76"/>
      <c r="AL194" s="76"/>
      <c r="AM194" s="76"/>
      <c r="AN194" s="76"/>
      <c r="AO194" s="76"/>
      <c r="AP194" s="76"/>
      <c r="AQ194" s="76"/>
    </row>
    <row r="195" spans="1:43">
      <c r="A195" s="884"/>
      <c r="B195" s="1274"/>
      <c r="C195" s="1275"/>
      <c r="D195" s="1276"/>
      <c r="E195" s="1276"/>
      <c r="F195" s="1277"/>
      <c r="G195" s="1276"/>
      <c r="H195" s="893"/>
      <c r="I195" s="893"/>
      <c r="J195" s="884"/>
      <c r="K195" s="884"/>
      <c r="L195" s="884"/>
      <c r="M195" s="884"/>
      <c r="N195" s="884"/>
      <c r="O195" s="884"/>
      <c r="P195" s="884"/>
      <c r="Q195" s="884"/>
      <c r="R195" s="884"/>
      <c r="S195" s="884"/>
      <c r="T195" s="884"/>
      <c r="U195" s="884"/>
      <c r="V195" s="884"/>
      <c r="W195" s="884"/>
      <c r="X195" s="884"/>
      <c r="Y195" s="884"/>
      <c r="Z195" s="884"/>
      <c r="AA195" s="884"/>
      <c r="AB195" s="76"/>
      <c r="AC195" s="76"/>
      <c r="AD195" s="76"/>
      <c r="AE195" s="76"/>
      <c r="AF195" s="76"/>
      <c r="AG195" s="76"/>
      <c r="AH195" s="76"/>
      <c r="AI195" s="76"/>
      <c r="AJ195" s="76"/>
      <c r="AK195" s="76"/>
      <c r="AL195" s="76"/>
      <c r="AM195" s="76"/>
      <c r="AN195" s="76"/>
      <c r="AO195" s="76"/>
      <c r="AP195" s="76"/>
      <c r="AQ195" s="76"/>
    </row>
    <row r="196" spans="1:43">
      <c r="A196" s="884"/>
      <c r="B196" s="1274"/>
      <c r="C196" s="1275"/>
      <c r="D196" s="1276"/>
      <c r="E196" s="1276"/>
      <c r="F196" s="1277"/>
      <c r="G196" s="1276"/>
      <c r="H196" s="893"/>
      <c r="I196" s="893"/>
      <c r="J196" s="884"/>
      <c r="K196" s="884"/>
      <c r="L196" s="884"/>
      <c r="M196" s="884"/>
      <c r="N196" s="884"/>
      <c r="O196" s="884"/>
      <c r="P196" s="884"/>
      <c r="Q196" s="884"/>
      <c r="R196" s="884"/>
      <c r="S196" s="884"/>
      <c r="T196" s="884"/>
      <c r="U196" s="884"/>
      <c r="V196" s="884"/>
      <c r="W196" s="884"/>
      <c r="X196" s="884"/>
      <c r="Y196" s="884"/>
      <c r="Z196" s="884"/>
      <c r="AA196" s="884"/>
      <c r="AB196" s="76"/>
      <c r="AC196" s="76"/>
      <c r="AD196" s="76"/>
      <c r="AE196" s="76"/>
      <c r="AF196" s="76"/>
      <c r="AG196" s="76"/>
      <c r="AH196" s="76"/>
      <c r="AI196" s="76"/>
      <c r="AJ196" s="76"/>
      <c r="AK196" s="76"/>
      <c r="AL196" s="76"/>
      <c r="AM196" s="76"/>
      <c r="AN196" s="76"/>
      <c r="AO196" s="76"/>
      <c r="AP196" s="76"/>
      <c r="AQ196" s="76"/>
    </row>
    <row r="197" spans="1:43">
      <c r="A197" s="884"/>
      <c r="B197" s="1274"/>
      <c r="C197" s="1275"/>
      <c r="D197" s="1276"/>
      <c r="E197" s="1276"/>
      <c r="F197" s="1277"/>
      <c r="G197" s="1276"/>
      <c r="H197" s="893"/>
      <c r="I197" s="893"/>
      <c r="J197" s="884"/>
      <c r="K197" s="884"/>
      <c r="L197" s="884"/>
      <c r="M197" s="884"/>
      <c r="N197" s="884"/>
      <c r="O197" s="884"/>
      <c r="P197" s="884"/>
      <c r="Q197" s="884"/>
      <c r="R197" s="884"/>
      <c r="S197" s="884"/>
      <c r="T197" s="884"/>
      <c r="U197" s="884"/>
      <c r="V197" s="884"/>
      <c r="W197" s="884"/>
      <c r="X197" s="884"/>
      <c r="Y197" s="884"/>
      <c r="Z197" s="884"/>
      <c r="AA197" s="884"/>
      <c r="AB197" s="76"/>
      <c r="AC197" s="76"/>
      <c r="AD197" s="76"/>
      <c r="AE197" s="76"/>
      <c r="AF197" s="76"/>
      <c r="AG197" s="76"/>
      <c r="AH197" s="76"/>
      <c r="AI197" s="76"/>
      <c r="AJ197" s="76"/>
      <c r="AK197" s="76"/>
      <c r="AL197" s="76"/>
      <c r="AM197" s="76"/>
      <c r="AN197" s="76"/>
      <c r="AO197" s="76"/>
      <c r="AP197" s="76"/>
      <c r="AQ197" s="76"/>
    </row>
    <row r="198" spans="1:43">
      <c r="A198" s="884"/>
      <c r="B198" s="889"/>
      <c r="C198" s="890"/>
      <c r="D198" s="891"/>
      <c r="E198" s="891"/>
      <c r="F198" s="892"/>
      <c r="G198" s="891"/>
      <c r="H198" s="893"/>
      <c r="I198" s="893"/>
      <c r="J198" s="884"/>
      <c r="K198" s="884"/>
      <c r="L198" s="884"/>
      <c r="M198" s="884"/>
      <c r="N198" s="884"/>
      <c r="O198" s="884"/>
      <c r="P198" s="884"/>
      <c r="Q198" s="884"/>
      <c r="R198" s="884"/>
      <c r="S198" s="884"/>
      <c r="T198" s="884"/>
      <c r="U198" s="884"/>
      <c r="V198" s="884"/>
      <c r="W198" s="884"/>
      <c r="X198" s="884"/>
      <c r="Y198" s="884"/>
      <c r="Z198" s="884"/>
      <c r="AA198" s="884"/>
      <c r="AB198" s="76"/>
      <c r="AC198" s="76"/>
      <c r="AD198" s="76"/>
      <c r="AE198" s="76"/>
      <c r="AF198" s="76"/>
      <c r="AG198" s="76"/>
      <c r="AH198" s="76"/>
      <c r="AI198" s="76"/>
      <c r="AJ198" s="76"/>
      <c r="AK198" s="76"/>
      <c r="AL198" s="76"/>
      <c r="AM198" s="76"/>
      <c r="AN198" s="76"/>
      <c r="AO198" s="76"/>
      <c r="AP198" s="76"/>
      <c r="AQ198" s="76"/>
    </row>
    <row r="199" spans="1:43">
      <c r="A199" s="884"/>
      <c r="B199" s="889"/>
      <c r="C199" s="890"/>
      <c r="D199" s="891"/>
      <c r="E199" s="891"/>
      <c r="F199" s="892"/>
      <c r="G199" s="891"/>
      <c r="H199" s="893"/>
      <c r="I199" s="893"/>
      <c r="J199" s="884"/>
      <c r="K199" s="884"/>
      <c r="L199" s="884"/>
      <c r="M199" s="884"/>
      <c r="N199" s="884"/>
      <c r="O199" s="884"/>
      <c r="P199" s="884"/>
      <c r="Q199" s="884"/>
      <c r="R199" s="884"/>
      <c r="S199" s="884"/>
      <c r="T199" s="884"/>
      <c r="U199" s="884"/>
      <c r="V199" s="884"/>
      <c r="W199" s="884"/>
      <c r="X199" s="884"/>
      <c r="Y199" s="884"/>
      <c r="Z199" s="884"/>
      <c r="AA199" s="884"/>
      <c r="AB199" s="76"/>
      <c r="AC199" s="76"/>
      <c r="AD199" s="76"/>
      <c r="AE199" s="76"/>
      <c r="AF199" s="76"/>
      <c r="AG199" s="76"/>
      <c r="AH199" s="76"/>
      <c r="AI199" s="76"/>
      <c r="AJ199" s="76"/>
      <c r="AK199" s="76"/>
      <c r="AL199" s="76"/>
      <c r="AM199" s="76"/>
      <c r="AN199" s="76"/>
      <c r="AO199" s="76"/>
      <c r="AP199" s="76"/>
      <c r="AQ199" s="76"/>
    </row>
    <row r="200" spans="1:43">
      <c r="A200" s="884"/>
      <c r="B200" s="889"/>
      <c r="C200" s="890"/>
      <c r="D200" s="891"/>
      <c r="E200" s="891"/>
      <c r="F200" s="892"/>
      <c r="G200" s="891"/>
      <c r="H200" s="893"/>
      <c r="I200" s="893"/>
      <c r="J200" s="884"/>
      <c r="K200" s="884"/>
      <c r="L200" s="884"/>
      <c r="M200" s="884"/>
      <c r="N200" s="884"/>
      <c r="O200" s="884"/>
      <c r="P200" s="884"/>
      <c r="Q200" s="884"/>
      <c r="R200" s="884"/>
      <c r="S200" s="884"/>
      <c r="T200" s="884"/>
      <c r="U200" s="884"/>
      <c r="V200" s="884"/>
      <c r="W200" s="884"/>
      <c r="X200" s="884"/>
      <c r="Y200" s="884"/>
      <c r="Z200" s="884"/>
      <c r="AA200" s="884"/>
      <c r="AB200" s="76"/>
      <c r="AC200" s="76"/>
      <c r="AD200" s="76"/>
      <c r="AE200" s="76"/>
      <c r="AF200" s="76"/>
      <c r="AG200" s="76"/>
      <c r="AH200" s="76"/>
      <c r="AI200" s="76"/>
      <c r="AJ200" s="76"/>
      <c r="AK200" s="76"/>
      <c r="AL200" s="76"/>
      <c r="AM200" s="76"/>
      <c r="AN200" s="76"/>
      <c r="AO200" s="76"/>
      <c r="AP200" s="76"/>
      <c r="AQ200" s="76"/>
    </row>
    <row r="201" spans="1:43">
      <c r="A201" s="884"/>
      <c r="B201" s="889"/>
      <c r="C201" s="890"/>
      <c r="D201" s="891"/>
      <c r="E201" s="891"/>
      <c r="F201" s="892"/>
      <c r="G201" s="891"/>
      <c r="H201" s="893"/>
      <c r="I201" s="893"/>
      <c r="J201" s="884"/>
      <c r="K201" s="884"/>
      <c r="L201" s="884"/>
      <c r="M201" s="884"/>
      <c r="N201" s="884"/>
      <c r="O201" s="884"/>
      <c r="P201" s="884"/>
      <c r="Q201" s="884"/>
      <c r="R201" s="884"/>
      <c r="S201" s="884"/>
      <c r="T201" s="884"/>
      <c r="U201" s="884"/>
      <c r="V201" s="884"/>
      <c r="W201" s="884"/>
      <c r="X201" s="884"/>
      <c r="Y201" s="884"/>
      <c r="Z201" s="884"/>
      <c r="AA201" s="884"/>
      <c r="AB201" s="76"/>
      <c r="AC201" s="76"/>
      <c r="AD201" s="76"/>
      <c r="AE201" s="76"/>
      <c r="AF201" s="76"/>
      <c r="AG201" s="76"/>
      <c r="AH201" s="76"/>
      <c r="AI201" s="76"/>
      <c r="AJ201" s="76"/>
      <c r="AK201" s="76"/>
      <c r="AL201" s="76"/>
      <c r="AM201" s="76"/>
      <c r="AN201" s="76"/>
      <c r="AO201" s="76"/>
      <c r="AP201" s="76"/>
      <c r="AQ201" s="76"/>
    </row>
    <row r="202" spans="1:43">
      <c r="A202" s="884"/>
      <c r="B202" s="889"/>
      <c r="C202" s="890"/>
      <c r="D202" s="891"/>
      <c r="E202" s="891"/>
      <c r="F202" s="892"/>
      <c r="G202" s="891"/>
      <c r="H202" s="893"/>
      <c r="I202" s="893"/>
      <c r="J202" s="884"/>
      <c r="K202" s="884"/>
      <c r="L202" s="884"/>
      <c r="M202" s="884"/>
      <c r="N202" s="884"/>
      <c r="O202" s="884"/>
      <c r="P202" s="884"/>
      <c r="Q202" s="884"/>
      <c r="R202" s="884"/>
      <c r="S202" s="884"/>
      <c r="T202" s="884"/>
      <c r="U202" s="884"/>
      <c r="V202" s="884"/>
      <c r="W202" s="884"/>
      <c r="X202" s="884"/>
      <c r="Y202" s="884"/>
      <c r="Z202" s="884"/>
      <c r="AA202" s="884"/>
      <c r="AB202" s="76"/>
      <c r="AC202" s="76"/>
      <c r="AD202" s="76"/>
      <c r="AE202" s="76"/>
      <c r="AF202" s="76"/>
      <c r="AG202" s="76"/>
      <c r="AH202" s="76"/>
      <c r="AI202" s="76"/>
      <c r="AJ202" s="76"/>
      <c r="AK202" s="76"/>
      <c r="AL202" s="76"/>
      <c r="AM202" s="76"/>
      <c r="AN202" s="76"/>
      <c r="AO202" s="76"/>
      <c r="AP202" s="76"/>
      <c r="AQ202" s="76"/>
    </row>
    <row r="203" spans="1:43">
      <c r="A203" s="884"/>
      <c r="B203" s="889"/>
      <c r="C203" s="890"/>
      <c r="D203" s="891"/>
      <c r="E203" s="891"/>
      <c r="F203" s="892"/>
      <c r="G203" s="891"/>
      <c r="H203" s="893"/>
      <c r="I203" s="893"/>
      <c r="J203" s="884"/>
      <c r="K203" s="884"/>
      <c r="L203" s="884"/>
      <c r="M203" s="884"/>
      <c r="N203" s="884"/>
      <c r="O203" s="884"/>
      <c r="P203" s="884"/>
      <c r="Q203" s="884"/>
      <c r="R203" s="884"/>
      <c r="S203" s="884"/>
      <c r="T203" s="884"/>
      <c r="U203" s="884"/>
      <c r="V203" s="884"/>
      <c r="W203" s="884"/>
      <c r="X203" s="884"/>
      <c r="Y203" s="884"/>
      <c r="Z203" s="884"/>
      <c r="AA203" s="884"/>
      <c r="AB203" s="76"/>
      <c r="AC203" s="76"/>
      <c r="AD203" s="76"/>
      <c r="AE203" s="76"/>
      <c r="AF203" s="76"/>
      <c r="AG203" s="76"/>
      <c r="AH203" s="76"/>
      <c r="AI203" s="76"/>
      <c r="AJ203" s="76"/>
      <c r="AK203" s="76"/>
      <c r="AL203" s="76"/>
      <c r="AM203" s="76"/>
      <c r="AN203" s="76"/>
      <c r="AO203" s="76"/>
      <c r="AP203" s="76"/>
      <c r="AQ203" s="76"/>
    </row>
    <row r="204" spans="1:43">
      <c r="A204" s="884"/>
      <c r="B204" s="889"/>
      <c r="C204" s="890"/>
      <c r="D204" s="891"/>
      <c r="E204" s="891"/>
      <c r="F204" s="892"/>
      <c r="G204" s="891"/>
      <c r="H204" s="893"/>
      <c r="I204" s="893"/>
      <c r="J204" s="884"/>
      <c r="K204" s="884"/>
      <c r="L204" s="884"/>
      <c r="M204" s="884"/>
      <c r="N204" s="884"/>
      <c r="O204" s="884"/>
      <c r="P204" s="884"/>
      <c r="Q204" s="884"/>
      <c r="R204" s="884"/>
      <c r="S204" s="884"/>
      <c r="T204" s="884"/>
      <c r="U204" s="884"/>
      <c r="V204" s="884"/>
      <c r="W204" s="884"/>
      <c r="X204" s="884"/>
      <c r="Y204" s="884"/>
      <c r="Z204" s="884"/>
      <c r="AA204" s="884"/>
      <c r="AB204" s="76"/>
      <c r="AC204" s="76"/>
      <c r="AD204" s="76"/>
      <c r="AE204" s="76"/>
      <c r="AF204" s="76"/>
      <c r="AG204" s="76"/>
      <c r="AH204" s="76"/>
      <c r="AI204" s="76"/>
      <c r="AJ204" s="76"/>
      <c r="AK204" s="76"/>
      <c r="AL204" s="76"/>
      <c r="AM204" s="76"/>
      <c r="AN204" s="76"/>
      <c r="AO204" s="76"/>
      <c r="AP204" s="76"/>
      <c r="AQ204" s="76"/>
    </row>
    <row r="205" spans="1:43">
      <c r="A205" s="884"/>
      <c r="B205" s="889"/>
      <c r="C205" s="890"/>
      <c r="D205" s="891"/>
      <c r="E205" s="891"/>
      <c r="F205" s="892"/>
      <c r="G205" s="891"/>
      <c r="H205" s="893"/>
      <c r="I205" s="893"/>
      <c r="J205" s="884"/>
      <c r="K205" s="884"/>
      <c r="L205" s="884"/>
      <c r="M205" s="884"/>
      <c r="N205" s="884"/>
      <c r="O205" s="884"/>
      <c r="P205" s="884"/>
      <c r="Q205" s="884"/>
      <c r="R205" s="884"/>
      <c r="S205" s="884"/>
      <c r="T205" s="884"/>
      <c r="U205" s="884"/>
      <c r="V205" s="884"/>
      <c r="W205" s="884"/>
      <c r="X205" s="884"/>
      <c r="Y205" s="884"/>
      <c r="Z205" s="884"/>
      <c r="AA205" s="884"/>
      <c r="AB205" s="76"/>
      <c r="AC205" s="76"/>
      <c r="AD205" s="76"/>
      <c r="AE205" s="76"/>
      <c r="AF205" s="76"/>
      <c r="AG205" s="76"/>
      <c r="AH205" s="76"/>
      <c r="AI205" s="76"/>
      <c r="AJ205" s="76"/>
      <c r="AK205" s="76"/>
      <c r="AL205" s="76"/>
      <c r="AM205" s="76"/>
      <c r="AN205" s="76"/>
      <c r="AO205" s="76"/>
      <c r="AP205" s="76"/>
      <c r="AQ205" s="76"/>
    </row>
    <row r="206" spans="1:43">
      <c r="A206" s="884"/>
      <c r="B206" s="889"/>
      <c r="C206" s="890"/>
      <c r="D206" s="891"/>
      <c r="E206" s="891"/>
      <c r="F206" s="892"/>
      <c r="G206" s="891"/>
      <c r="H206" s="893"/>
      <c r="I206" s="893"/>
      <c r="J206" s="884"/>
      <c r="K206" s="884"/>
      <c r="L206" s="884"/>
      <c r="M206" s="884"/>
      <c r="N206" s="884"/>
      <c r="O206" s="884"/>
      <c r="P206" s="884"/>
      <c r="Q206" s="884"/>
      <c r="R206" s="884"/>
      <c r="S206" s="884"/>
      <c r="T206" s="884"/>
      <c r="U206" s="884"/>
      <c r="V206" s="884"/>
      <c r="W206" s="884"/>
      <c r="X206" s="884"/>
      <c r="Y206" s="884"/>
      <c r="Z206" s="884"/>
      <c r="AA206" s="884"/>
      <c r="AB206" s="76"/>
      <c r="AC206" s="76"/>
      <c r="AD206" s="76"/>
      <c r="AE206" s="76"/>
      <c r="AF206" s="76"/>
      <c r="AG206" s="76"/>
      <c r="AH206" s="76"/>
      <c r="AI206" s="76"/>
      <c r="AJ206" s="76"/>
      <c r="AK206" s="76"/>
      <c r="AL206" s="76"/>
      <c r="AM206" s="76"/>
      <c r="AN206" s="76"/>
      <c r="AO206" s="76"/>
      <c r="AP206" s="76"/>
      <c r="AQ206" s="76"/>
    </row>
    <row r="207" spans="1:43">
      <c r="A207" s="884"/>
      <c r="B207" s="889"/>
      <c r="C207" s="890"/>
      <c r="D207" s="891"/>
      <c r="E207" s="891"/>
      <c r="F207" s="892"/>
      <c r="G207" s="891"/>
      <c r="H207" s="893"/>
      <c r="I207" s="893"/>
      <c r="J207" s="884"/>
      <c r="K207" s="884"/>
      <c r="L207" s="884"/>
      <c r="M207" s="884"/>
      <c r="N207" s="884"/>
      <c r="O207" s="884"/>
      <c r="P207" s="884"/>
      <c r="Q207" s="884"/>
      <c r="R207" s="884"/>
      <c r="S207" s="884"/>
      <c r="T207" s="884"/>
      <c r="U207" s="884"/>
      <c r="V207" s="884"/>
      <c r="W207" s="884"/>
      <c r="X207" s="884"/>
      <c r="Y207" s="884"/>
      <c r="Z207" s="884"/>
      <c r="AA207" s="884"/>
      <c r="AB207" s="76"/>
      <c r="AC207" s="76"/>
      <c r="AD207" s="76"/>
      <c r="AE207" s="76"/>
      <c r="AF207" s="76"/>
      <c r="AG207" s="76"/>
      <c r="AH207" s="76"/>
      <c r="AI207" s="76"/>
      <c r="AJ207" s="76"/>
      <c r="AK207" s="76"/>
      <c r="AL207" s="76"/>
      <c r="AM207" s="76"/>
      <c r="AN207" s="76"/>
      <c r="AO207" s="76"/>
      <c r="AP207" s="76"/>
      <c r="AQ207" s="76"/>
    </row>
    <row r="208" spans="1:43">
      <c r="A208" s="884"/>
      <c r="B208" s="889"/>
      <c r="C208" s="890"/>
      <c r="D208" s="891"/>
      <c r="E208" s="891"/>
      <c r="F208" s="892"/>
      <c r="G208" s="891"/>
      <c r="H208" s="893"/>
      <c r="I208" s="893"/>
      <c r="J208" s="884"/>
      <c r="K208" s="884"/>
      <c r="L208" s="884"/>
      <c r="M208" s="884"/>
      <c r="N208" s="884"/>
      <c r="O208" s="884"/>
      <c r="P208" s="884"/>
      <c r="Q208" s="884"/>
      <c r="R208" s="884"/>
      <c r="S208" s="884"/>
      <c r="T208" s="884"/>
      <c r="U208" s="884"/>
      <c r="V208" s="884"/>
      <c r="W208" s="884"/>
      <c r="X208" s="884"/>
      <c r="Y208" s="884"/>
      <c r="Z208" s="884"/>
      <c r="AA208" s="884"/>
      <c r="AB208" s="76"/>
      <c r="AC208" s="76"/>
      <c r="AD208" s="76"/>
      <c r="AE208" s="76"/>
      <c r="AF208" s="76"/>
      <c r="AG208" s="76"/>
      <c r="AH208" s="76"/>
      <c r="AI208" s="76"/>
      <c r="AJ208" s="76"/>
      <c r="AK208" s="76"/>
      <c r="AL208" s="76"/>
      <c r="AM208" s="76"/>
      <c r="AN208" s="76"/>
      <c r="AO208" s="76"/>
      <c r="AP208" s="76"/>
      <c r="AQ208" s="76"/>
    </row>
    <row r="209" spans="1:43">
      <c r="A209" s="884"/>
      <c r="B209" s="889"/>
      <c r="C209" s="890"/>
      <c r="D209" s="891"/>
      <c r="E209" s="891"/>
      <c r="F209" s="892"/>
      <c r="G209" s="891"/>
      <c r="H209" s="893"/>
      <c r="I209" s="893"/>
      <c r="J209" s="884"/>
      <c r="K209" s="884"/>
      <c r="L209" s="884"/>
      <c r="M209" s="884"/>
      <c r="N209" s="884"/>
      <c r="O209" s="884"/>
      <c r="P209" s="884"/>
      <c r="Q209" s="884"/>
      <c r="R209" s="884"/>
      <c r="S209" s="884"/>
      <c r="T209" s="884"/>
      <c r="U209" s="884"/>
      <c r="V209" s="884"/>
      <c r="W209" s="884"/>
      <c r="X209" s="884"/>
      <c r="Y209" s="884"/>
      <c r="Z209" s="884"/>
      <c r="AA209" s="884"/>
      <c r="AB209" s="76"/>
      <c r="AC209" s="76"/>
      <c r="AD209" s="76"/>
      <c r="AE209" s="76"/>
      <c r="AF209" s="76"/>
      <c r="AG209" s="76"/>
      <c r="AH209" s="76"/>
      <c r="AI209" s="76"/>
      <c r="AJ209" s="76"/>
      <c r="AK209" s="76"/>
      <c r="AL209" s="76"/>
      <c r="AM209" s="76"/>
      <c r="AN209" s="76"/>
      <c r="AO209" s="76"/>
      <c r="AP209" s="76"/>
      <c r="AQ209" s="76"/>
    </row>
    <row r="210" spans="1:43">
      <c r="A210" s="884"/>
      <c r="B210" s="889"/>
      <c r="C210" s="890"/>
      <c r="D210" s="891"/>
      <c r="E210" s="891"/>
      <c r="F210" s="892"/>
      <c r="G210" s="891"/>
      <c r="H210" s="893"/>
      <c r="I210" s="893"/>
      <c r="J210" s="884"/>
      <c r="K210" s="884"/>
      <c r="L210" s="884"/>
      <c r="M210" s="884"/>
      <c r="N210" s="884"/>
      <c r="O210" s="884"/>
      <c r="P210" s="884"/>
      <c r="Q210" s="884"/>
      <c r="R210" s="884"/>
      <c r="S210" s="884"/>
      <c r="T210" s="884"/>
      <c r="U210" s="884"/>
      <c r="V210" s="884"/>
      <c r="W210" s="884"/>
      <c r="X210" s="884"/>
      <c r="Y210" s="884"/>
      <c r="Z210" s="884"/>
      <c r="AA210" s="884"/>
      <c r="AB210" s="76"/>
      <c r="AC210" s="76"/>
      <c r="AD210" s="76"/>
      <c r="AE210" s="76"/>
      <c r="AF210" s="76"/>
      <c r="AG210" s="76"/>
      <c r="AH210" s="76"/>
      <c r="AI210" s="76"/>
      <c r="AJ210" s="76"/>
      <c r="AK210" s="76"/>
      <c r="AL210" s="76"/>
      <c r="AM210" s="76"/>
      <c r="AN210" s="76"/>
      <c r="AO210" s="76"/>
      <c r="AP210" s="76"/>
      <c r="AQ210" s="76"/>
    </row>
    <row r="211" spans="1:43">
      <c r="A211" s="884"/>
      <c r="B211" s="889"/>
      <c r="C211" s="890"/>
      <c r="D211" s="891"/>
      <c r="E211" s="891"/>
      <c r="F211" s="892"/>
      <c r="G211" s="891"/>
      <c r="H211" s="893"/>
      <c r="I211" s="893"/>
      <c r="J211" s="884"/>
      <c r="K211" s="884"/>
      <c r="L211" s="884"/>
      <c r="M211" s="884"/>
      <c r="N211" s="884"/>
      <c r="O211" s="884"/>
      <c r="P211" s="884"/>
      <c r="Q211" s="884"/>
      <c r="R211" s="884"/>
      <c r="S211" s="884"/>
      <c r="T211" s="884"/>
      <c r="U211" s="884"/>
      <c r="V211" s="884"/>
      <c r="W211" s="884"/>
      <c r="X211" s="884"/>
      <c r="Y211" s="884"/>
      <c r="Z211" s="884"/>
      <c r="AA211" s="884"/>
      <c r="AB211" s="76"/>
      <c r="AC211" s="76"/>
      <c r="AD211" s="76"/>
      <c r="AE211" s="76"/>
      <c r="AF211" s="76"/>
      <c r="AG211" s="76"/>
      <c r="AH211" s="76"/>
      <c r="AI211" s="76"/>
      <c r="AJ211" s="76"/>
      <c r="AK211" s="76"/>
      <c r="AL211" s="76"/>
      <c r="AM211" s="76"/>
      <c r="AN211" s="76"/>
      <c r="AO211" s="76"/>
      <c r="AP211" s="76"/>
      <c r="AQ211" s="76"/>
    </row>
    <row r="212" spans="1:43">
      <c r="A212" s="884"/>
      <c r="B212" s="889"/>
      <c r="C212" s="890"/>
      <c r="D212" s="891"/>
      <c r="E212" s="891"/>
      <c r="F212" s="892"/>
      <c r="G212" s="891"/>
      <c r="H212" s="893"/>
      <c r="I212" s="893"/>
      <c r="J212" s="884"/>
      <c r="K212" s="884"/>
      <c r="L212" s="884"/>
      <c r="M212" s="884"/>
      <c r="N212" s="884"/>
      <c r="O212" s="884"/>
      <c r="P212" s="884"/>
      <c r="Q212" s="884"/>
      <c r="R212" s="884"/>
      <c r="S212" s="884"/>
      <c r="T212" s="884"/>
      <c r="U212" s="884"/>
      <c r="V212" s="884"/>
      <c r="W212" s="884"/>
      <c r="X212" s="884"/>
      <c r="Y212" s="884"/>
      <c r="Z212" s="884"/>
      <c r="AA212" s="884"/>
      <c r="AB212" s="76"/>
      <c r="AC212" s="76"/>
      <c r="AD212" s="76"/>
      <c r="AE212" s="76"/>
      <c r="AF212" s="76"/>
      <c r="AG212" s="76"/>
      <c r="AH212" s="76"/>
      <c r="AI212" s="76"/>
      <c r="AJ212" s="76"/>
      <c r="AK212" s="76"/>
      <c r="AL212" s="76"/>
      <c r="AM212" s="76"/>
      <c r="AN212" s="76"/>
      <c r="AO212" s="76"/>
      <c r="AP212" s="76"/>
      <c r="AQ212" s="76"/>
    </row>
    <row r="213" spans="1:43">
      <c r="A213" s="884"/>
      <c r="B213" s="889"/>
      <c r="C213" s="890"/>
      <c r="D213" s="891"/>
      <c r="E213" s="891"/>
      <c r="F213" s="892"/>
      <c r="G213" s="891"/>
      <c r="H213" s="893"/>
      <c r="I213" s="893"/>
      <c r="J213" s="884"/>
      <c r="K213" s="884"/>
      <c r="L213" s="884"/>
      <c r="M213" s="884"/>
      <c r="N213" s="884"/>
      <c r="O213" s="884"/>
      <c r="P213" s="884"/>
      <c r="Q213" s="884"/>
      <c r="R213" s="884"/>
      <c r="S213" s="884"/>
      <c r="T213" s="884"/>
      <c r="U213" s="884"/>
      <c r="V213" s="884"/>
      <c r="W213" s="884"/>
      <c r="X213" s="884"/>
      <c r="Y213" s="884"/>
      <c r="Z213" s="884"/>
      <c r="AA213" s="884"/>
      <c r="AB213" s="76"/>
      <c r="AC213" s="76"/>
      <c r="AD213" s="76"/>
      <c r="AE213" s="76"/>
      <c r="AF213" s="76"/>
      <c r="AG213" s="76"/>
      <c r="AH213" s="76"/>
      <c r="AI213" s="76"/>
      <c r="AJ213" s="76"/>
      <c r="AK213" s="76"/>
      <c r="AL213" s="76"/>
      <c r="AM213" s="76"/>
      <c r="AN213" s="76"/>
      <c r="AO213" s="76"/>
      <c r="AP213" s="76"/>
      <c r="AQ213" s="76"/>
    </row>
    <row r="214" spans="1:43">
      <c r="A214" s="884"/>
      <c r="B214" s="889"/>
      <c r="C214" s="890"/>
      <c r="D214" s="891"/>
      <c r="E214" s="891"/>
      <c r="F214" s="892"/>
      <c r="G214" s="891"/>
      <c r="H214" s="893"/>
      <c r="I214" s="893"/>
      <c r="J214" s="884"/>
      <c r="K214" s="884"/>
      <c r="L214" s="884"/>
      <c r="M214" s="884"/>
      <c r="N214" s="884"/>
      <c r="O214" s="884"/>
      <c r="P214" s="884"/>
      <c r="Q214" s="884"/>
      <c r="R214" s="884"/>
      <c r="S214" s="884"/>
      <c r="T214" s="884"/>
      <c r="U214" s="884"/>
      <c r="V214" s="884"/>
      <c r="W214" s="884"/>
      <c r="X214" s="884"/>
      <c r="Y214" s="884"/>
      <c r="Z214" s="884"/>
      <c r="AA214" s="884"/>
      <c r="AB214" s="76"/>
      <c r="AC214" s="76"/>
      <c r="AD214" s="76"/>
      <c r="AE214" s="76"/>
      <c r="AF214" s="76"/>
      <c r="AG214" s="76"/>
      <c r="AH214" s="76"/>
      <c r="AI214" s="76"/>
      <c r="AJ214" s="76"/>
      <c r="AK214" s="76"/>
      <c r="AL214" s="76"/>
      <c r="AM214" s="76"/>
      <c r="AN214" s="76"/>
      <c r="AO214" s="76"/>
      <c r="AP214" s="76"/>
      <c r="AQ214" s="76"/>
    </row>
    <row r="215" spans="1:43">
      <c r="A215" s="884"/>
      <c r="B215" s="889"/>
      <c r="C215" s="890"/>
      <c r="D215" s="891"/>
      <c r="E215" s="891"/>
      <c r="F215" s="892"/>
      <c r="G215" s="891"/>
      <c r="H215" s="893"/>
      <c r="I215" s="893"/>
      <c r="J215" s="884"/>
      <c r="K215" s="884"/>
      <c r="L215" s="884"/>
      <c r="M215" s="884"/>
      <c r="N215" s="884"/>
      <c r="O215" s="884"/>
      <c r="P215" s="884"/>
      <c r="Q215" s="884"/>
      <c r="R215" s="884"/>
      <c r="S215" s="884"/>
      <c r="T215" s="884"/>
      <c r="U215" s="884"/>
      <c r="V215" s="884"/>
      <c r="W215" s="884"/>
      <c r="X215" s="884"/>
      <c r="Y215" s="884"/>
      <c r="Z215" s="884"/>
      <c r="AA215" s="884"/>
      <c r="AB215" s="76"/>
      <c r="AC215" s="76"/>
      <c r="AD215" s="76"/>
      <c r="AE215" s="76"/>
      <c r="AF215" s="76"/>
      <c r="AG215" s="76"/>
      <c r="AH215" s="76"/>
      <c r="AI215" s="76"/>
      <c r="AJ215" s="76"/>
      <c r="AK215" s="76"/>
      <c r="AL215" s="76"/>
      <c r="AM215" s="76"/>
      <c r="AN215" s="76"/>
      <c r="AO215" s="76"/>
      <c r="AP215" s="76"/>
      <c r="AQ215" s="76"/>
    </row>
    <row r="216" spans="1:43">
      <c r="A216" s="884"/>
      <c r="B216" s="889"/>
      <c r="C216" s="890"/>
      <c r="D216" s="891"/>
      <c r="E216" s="891"/>
      <c r="F216" s="892"/>
      <c r="G216" s="891"/>
      <c r="H216" s="893"/>
      <c r="I216" s="893"/>
      <c r="J216" s="884"/>
      <c r="K216" s="884"/>
      <c r="L216" s="884"/>
      <c r="M216" s="884"/>
      <c r="N216" s="884"/>
      <c r="O216" s="884"/>
      <c r="P216" s="884"/>
      <c r="Q216" s="884"/>
      <c r="R216" s="884"/>
      <c r="S216" s="884"/>
      <c r="T216" s="884"/>
      <c r="U216" s="884"/>
      <c r="V216" s="884"/>
      <c r="W216" s="884"/>
      <c r="X216" s="884"/>
      <c r="Y216" s="884"/>
      <c r="Z216" s="884"/>
      <c r="AA216" s="884"/>
      <c r="AB216" s="76"/>
      <c r="AC216" s="76"/>
      <c r="AD216" s="76"/>
      <c r="AE216" s="76"/>
      <c r="AF216" s="76"/>
      <c r="AG216" s="76"/>
      <c r="AH216" s="76"/>
      <c r="AI216" s="76"/>
      <c r="AJ216" s="76"/>
      <c r="AK216" s="76"/>
      <c r="AL216" s="76"/>
      <c r="AM216" s="76"/>
      <c r="AN216" s="76"/>
      <c r="AO216" s="76"/>
      <c r="AP216" s="76"/>
      <c r="AQ216" s="76"/>
    </row>
    <row r="217" spans="1:43">
      <c r="A217" s="884"/>
      <c r="B217" s="889"/>
      <c r="C217" s="890"/>
      <c r="D217" s="891"/>
      <c r="E217" s="891"/>
      <c r="F217" s="892"/>
      <c r="G217" s="891"/>
      <c r="H217" s="893"/>
      <c r="I217" s="893"/>
      <c r="J217" s="884"/>
      <c r="K217" s="884"/>
      <c r="L217" s="884"/>
      <c r="M217" s="884"/>
      <c r="N217" s="884"/>
      <c r="O217" s="884"/>
      <c r="P217" s="884"/>
      <c r="Q217" s="884"/>
      <c r="R217" s="884"/>
      <c r="S217" s="884"/>
      <c r="T217" s="884"/>
      <c r="U217" s="884"/>
      <c r="V217" s="884"/>
      <c r="W217" s="884"/>
      <c r="X217" s="884"/>
      <c r="Y217" s="884"/>
      <c r="Z217" s="884"/>
      <c r="AA217" s="884"/>
      <c r="AB217" s="76"/>
      <c r="AC217" s="76"/>
      <c r="AD217" s="76"/>
      <c r="AE217" s="76"/>
      <c r="AF217" s="76"/>
      <c r="AG217" s="76"/>
      <c r="AH217" s="76"/>
      <c r="AI217" s="76"/>
      <c r="AJ217" s="76"/>
      <c r="AK217" s="76"/>
      <c r="AL217" s="76"/>
      <c r="AM217" s="76"/>
      <c r="AN217" s="76"/>
      <c r="AO217" s="76"/>
      <c r="AP217" s="76"/>
      <c r="AQ217" s="76"/>
    </row>
    <row r="218" spans="1:43">
      <c r="A218" s="884"/>
      <c r="B218" s="889"/>
      <c r="C218" s="890"/>
      <c r="D218" s="891"/>
      <c r="E218" s="891"/>
      <c r="F218" s="892"/>
      <c r="G218" s="891"/>
      <c r="H218" s="893"/>
      <c r="I218" s="893"/>
      <c r="J218" s="884"/>
      <c r="K218" s="884"/>
      <c r="L218" s="884"/>
      <c r="M218" s="884"/>
      <c r="N218" s="884"/>
      <c r="O218" s="884"/>
      <c r="P218" s="884"/>
      <c r="Q218" s="884"/>
      <c r="R218" s="884"/>
      <c r="S218" s="884"/>
      <c r="T218" s="884"/>
      <c r="U218" s="884"/>
      <c r="V218" s="884"/>
      <c r="W218" s="884"/>
      <c r="X218" s="884"/>
      <c r="Y218" s="884"/>
      <c r="Z218" s="884"/>
      <c r="AA218" s="884"/>
      <c r="AB218" s="76"/>
      <c r="AC218" s="76"/>
      <c r="AD218" s="76"/>
      <c r="AE218" s="76"/>
      <c r="AF218" s="76"/>
      <c r="AG218" s="76"/>
      <c r="AH218" s="76"/>
      <c r="AI218" s="76"/>
      <c r="AJ218" s="76"/>
      <c r="AK218" s="76"/>
      <c r="AL218" s="76"/>
      <c r="AM218" s="76"/>
      <c r="AN218" s="76"/>
      <c r="AO218" s="76"/>
      <c r="AP218" s="76"/>
      <c r="AQ218" s="76"/>
    </row>
    <row r="219" spans="1:43">
      <c r="A219" s="884"/>
      <c r="B219" s="889"/>
      <c r="C219" s="890"/>
      <c r="D219" s="891"/>
      <c r="E219" s="891"/>
      <c r="F219" s="892"/>
      <c r="G219" s="891"/>
      <c r="H219" s="893"/>
      <c r="I219" s="893"/>
      <c r="J219" s="884"/>
      <c r="K219" s="884"/>
      <c r="L219" s="884"/>
      <c r="M219" s="884"/>
      <c r="N219" s="884"/>
      <c r="O219" s="884"/>
      <c r="P219" s="884"/>
      <c r="Q219" s="884"/>
      <c r="R219" s="884"/>
      <c r="S219" s="884"/>
      <c r="T219" s="884"/>
      <c r="U219" s="884"/>
      <c r="V219" s="884"/>
      <c r="W219" s="884"/>
      <c r="X219" s="884"/>
      <c r="Y219" s="884"/>
      <c r="Z219" s="884"/>
      <c r="AA219" s="884"/>
      <c r="AB219" s="76"/>
      <c r="AC219" s="76"/>
      <c r="AD219" s="76"/>
      <c r="AE219" s="76"/>
      <c r="AF219" s="76"/>
      <c r="AG219" s="76"/>
      <c r="AH219" s="76"/>
      <c r="AI219" s="76"/>
      <c r="AJ219" s="76"/>
      <c r="AK219" s="76"/>
      <c r="AL219" s="76"/>
      <c r="AM219" s="76"/>
      <c r="AN219" s="76"/>
      <c r="AO219" s="76"/>
      <c r="AP219" s="76"/>
      <c r="AQ219" s="76"/>
    </row>
    <row r="220" spans="1:43">
      <c r="A220" s="884"/>
      <c r="B220" s="889"/>
      <c r="C220" s="890"/>
      <c r="D220" s="891"/>
      <c r="E220" s="891"/>
      <c r="F220" s="892"/>
      <c r="G220" s="891"/>
      <c r="H220" s="893"/>
      <c r="I220" s="893"/>
      <c r="J220" s="884"/>
      <c r="K220" s="884"/>
      <c r="L220" s="884"/>
      <c r="M220" s="884"/>
      <c r="N220" s="884"/>
      <c r="O220" s="884"/>
      <c r="P220" s="884"/>
      <c r="Q220" s="884"/>
      <c r="R220" s="884"/>
      <c r="S220" s="884"/>
      <c r="T220" s="884"/>
      <c r="U220" s="884"/>
      <c r="V220" s="884"/>
      <c r="W220" s="884"/>
      <c r="X220" s="884"/>
      <c r="Y220" s="884"/>
      <c r="Z220" s="884"/>
      <c r="AA220" s="884"/>
      <c r="AB220" s="76"/>
      <c r="AC220" s="76"/>
      <c r="AD220" s="76"/>
      <c r="AE220" s="76"/>
      <c r="AF220" s="76"/>
      <c r="AG220" s="76"/>
      <c r="AH220" s="76"/>
      <c r="AI220" s="76"/>
      <c r="AJ220" s="76"/>
      <c r="AK220" s="76"/>
      <c r="AL220" s="76"/>
      <c r="AM220" s="76"/>
      <c r="AN220" s="76"/>
      <c r="AO220" s="76"/>
      <c r="AP220" s="76"/>
      <c r="AQ220" s="76"/>
    </row>
    <row r="221" spans="1:43">
      <c r="A221" s="884"/>
      <c r="B221" s="889"/>
      <c r="C221" s="890"/>
      <c r="D221" s="891"/>
      <c r="E221" s="891"/>
      <c r="F221" s="892"/>
      <c r="G221" s="891"/>
      <c r="H221" s="893"/>
      <c r="I221" s="893"/>
      <c r="J221" s="884"/>
      <c r="K221" s="884"/>
      <c r="L221" s="884"/>
      <c r="M221" s="884"/>
      <c r="N221" s="884"/>
      <c r="O221" s="884"/>
      <c r="P221" s="884"/>
      <c r="Q221" s="884"/>
      <c r="R221" s="884"/>
      <c r="S221" s="884"/>
      <c r="T221" s="884"/>
      <c r="U221" s="884"/>
      <c r="V221" s="884"/>
      <c r="W221" s="884"/>
      <c r="X221" s="884"/>
      <c r="Y221" s="884"/>
      <c r="Z221" s="884"/>
      <c r="AA221" s="884"/>
      <c r="AB221" s="76"/>
      <c r="AC221" s="76"/>
      <c r="AD221" s="76"/>
      <c r="AE221" s="76"/>
      <c r="AF221" s="76"/>
      <c r="AG221" s="76"/>
      <c r="AH221" s="76"/>
      <c r="AI221" s="76"/>
      <c r="AJ221" s="76"/>
      <c r="AK221" s="76"/>
      <c r="AL221" s="76"/>
      <c r="AM221" s="76"/>
      <c r="AN221" s="76"/>
      <c r="AO221" s="76"/>
      <c r="AP221" s="76"/>
      <c r="AQ221" s="76"/>
    </row>
    <row r="222" spans="1:43">
      <c r="A222" s="884"/>
      <c r="B222" s="889"/>
      <c r="C222" s="890"/>
      <c r="D222" s="891"/>
      <c r="E222" s="891"/>
      <c r="F222" s="892"/>
      <c r="G222" s="891"/>
      <c r="H222" s="893"/>
      <c r="I222" s="893"/>
      <c r="J222" s="884"/>
      <c r="K222" s="884"/>
      <c r="L222" s="884"/>
      <c r="M222" s="884"/>
      <c r="N222" s="884"/>
      <c r="O222" s="884"/>
      <c r="P222" s="884"/>
      <c r="Q222" s="884"/>
      <c r="R222" s="884"/>
      <c r="S222" s="884"/>
      <c r="T222" s="884"/>
      <c r="U222" s="884"/>
      <c r="V222" s="884"/>
      <c r="W222" s="884"/>
      <c r="X222" s="884"/>
      <c r="Y222" s="884"/>
      <c r="Z222" s="884"/>
      <c r="AA222" s="884"/>
      <c r="AB222" s="76"/>
      <c r="AC222" s="76"/>
      <c r="AD222" s="76"/>
      <c r="AE222" s="76"/>
      <c r="AF222" s="76"/>
      <c r="AG222" s="76"/>
      <c r="AH222" s="76"/>
      <c r="AI222" s="76"/>
      <c r="AJ222" s="76"/>
      <c r="AK222" s="76"/>
      <c r="AL222" s="76"/>
      <c r="AM222" s="76"/>
      <c r="AN222" s="76"/>
      <c r="AO222" s="76"/>
      <c r="AP222" s="76"/>
      <c r="AQ222" s="76"/>
    </row>
    <row r="223" spans="1:43">
      <c r="A223" s="884"/>
      <c r="B223" s="889"/>
      <c r="C223" s="890"/>
      <c r="D223" s="891"/>
      <c r="E223" s="891"/>
      <c r="F223" s="892"/>
      <c r="G223" s="891"/>
      <c r="H223" s="893"/>
      <c r="I223" s="893"/>
      <c r="J223" s="884"/>
      <c r="K223" s="884"/>
      <c r="L223" s="884"/>
      <c r="M223" s="884"/>
      <c r="N223" s="884"/>
      <c r="O223" s="884"/>
      <c r="P223" s="884"/>
      <c r="Q223" s="884"/>
      <c r="R223" s="884"/>
      <c r="S223" s="884"/>
      <c r="T223" s="884"/>
      <c r="U223" s="884"/>
      <c r="V223" s="884"/>
      <c r="W223" s="884"/>
      <c r="X223" s="884"/>
      <c r="Y223" s="884"/>
      <c r="Z223" s="884"/>
      <c r="AA223" s="884"/>
      <c r="AB223" s="76"/>
      <c r="AC223" s="76"/>
      <c r="AD223" s="76"/>
      <c r="AE223" s="76"/>
      <c r="AF223" s="76"/>
      <c r="AG223" s="76"/>
      <c r="AH223" s="76"/>
      <c r="AI223" s="76"/>
      <c r="AJ223" s="76"/>
      <c r="AK223" s="76"/>
      <c r="AL223" s="76"/>
      <c r="AM223" s="76"/>
      <c r="AN223" s="76"/>
      <c r="AO223" s="76"/>
      <c r="AP223" s="76"/>
      <c r="AQ223" s="76"/>
    </row>
    <row r="224" spans="1:43">
      <c r="A224" s="884"/>
      <c r="B224" s="889"/>
      <c r="C224" s="890"/>
      <c r="D224" s="891"/>
      <c r="E224" s="891"/>
      <c r="F224" s="892"/>
      <c r="G224" s="891"/>
      <c r="H224" s="893"/>
      <c r="I224" s="893"/>
      <c r="J224" s="884"/>
      <c r="K224" s="884"/>
      <c r="L224" s="884"/>
      <c r="M224" s="884"/>
      <c r="N224" s="884"/>
      <c r="O224" s="884"/>
      <c r="P224" s="884"/>
      <c r="Q224" s="884"/>
      <c r="R224" s="884"/>
      <c r="S224" s="884"/>
      <c r="T224" s="884"/>
      <c r="U224" s="884"/>
      <c r="V224" s="884"/>
      <c r="W224" s="884"/>
      <c r="X224" s="884"/>
      <c r="Y224" s="884"/>
      <c r="Z224" s="884"/>
      <c r="AA224" s="884"/>
      <c r="AB224" s="76"/>
      <c r="AC224" s="76"/>
      <c r="AD224" s="76"/>
      <c r="AE224" s="76"/>
      <c r="AF224" s="76"/>
      <c r="AG224" s="76"/>
      <c r="AH224" s="76"/>
      <c r="AI224" s="76"/>
      <c r="AJ224" s="76"/>
      <c r="AK224" s="76"/>
      <c r="AL224" s="76"/>
      <c r="AM224" s="76"/>
      <c r="AN224" s="76"/>
      <c r="AO224" s="76"/>
      <c r="AP224" s="76"/>
      <c r="AQ224" s="76"/>
    </row>
    <row r="225" spans="1:43">
      <c r="A225" s="884"/>
      <c r="B225" s="889"/>
      <c r="C225" s="890"/>
      <c r="D225" s="891"/>
      <c r="E225" s="891"/>
      <c r="F225" s="892"/>
      <c r="G225" s="891"/>
      <c r="H225" s="893"/>
      <c r="I225" s="893"/>
      <c r="J225" s="884"/>
      <c r="K225" s="884"/>
      <c r="L225" s="884"/>
      <c r="M225" s="884"/>
      <c r="N225" s="884"/>
      <c r="O225" s="884"/>
      <c r="P225" s="884"/>
      <c r="Q225" s="884"/>
      <c r="R225" s="884"/>
      <c r="S225" s="884"/>
      <c r="T225" s="884"/>
      <c r="U225" s="884"/>
      <c r="V225" s="884"/>
      <c r="W225" s="884"/>
      <c r="X225" s="884"/>
      <c r="Y225" s="884"/>
      <c r="Z225" s="884"/>
      <c r="AA225" s="884"/>
      <c r="AB225" s="76"/>
      <c r="AC225" s="76"/>
      <c r="AD225" s="76"/>
      <c r="AE225" s="76"/>
      <c r="AF225" s="76"/>
      <c r="AG225" s="76"/>
      <c r="AH225" s="76"/>
      <c r="AI225" s="76"/>
      <c r="AJ225" s="76"/>
      <c r="AK225" s="76"/>
      <c r="AL225" s="76"/>
      <c r="AM225" s="76"/>
      <c r="AN225" s="76"/>
      <c r="AO225" s="76"/>
      <c r="AP225" s="76"/>
      <c r="AQ225" s="76"/>
    </row>
    <row r="226" spans="1:43">
      <c r="A226" s="884"/>
      <c r="B226" s="889"/>
      <c r="C226" s="890"/>
      <c r="D226" s="891"/>
      <c r="E226" s="891"/>
      <c r="F226" s="892"/>
      <c r="G226" s="891"/>
      <c r="H226" s="893"/>
      <c r="I226" s="893"/>
      <c r="J226" s="884"/>
      <c r="K226" s="884"/>
      <c r="L226" s="884"/>
      <c r="M226" s="884"/>
      <c r="N226" s="884"/>
      <c r="O226" s="884"/>
      <c r="P226" s="884"/>
      <c r="Q226" s="884"/>
      <c r="R226" s="884"/>
      <c r="S226" s="884"/>
      <c r="T226" s="884"/>
      <c r="U226" s="884"/>
      <c r="V226" s="884"/>
      <c r="W226" s="884"/>
      <c r="X226" s="884"/>
      <c r="Y226" s="884"/>
      <c r="Z226" s="884"/>
      <c r="AA226" s="884"/>
      <c r="AB226" s="76"/>
      <c r="AC226" s="76"/>
      <c r="AD226" s="76"/>
      <c r="AE226" s="76"/>
      <c r="AF226" s="76"/>
      <c r="AG226" s="76"/>
      <c r="AH226" s="76"/>
      <c r="AI226" s="76"/>
      <c r="AJ226" s="76"/>
      <c r="AK226" s="76"/>
      <c r="AL226" s="76"/>
      <c r="AM226" s="76"/>
      <c r="AN226" s="76"/>
      <c r="AO226" s="76"/>
      <c r="AP226" s="76"/>
      <c r="AQ226" s="76"/>
    </row>
    <row r="227" spans="1:43">
      <c r="A227" s="884"/>
      <c r="B227" s="889"/>
      <c r="C227" s="890"/>
      <c r="D227" s="891"/>
      <c r="E227" s="891"/>
      <c r="F227" s="892"/>
      <c r="G227" s="891"/>
      <c r="H227" s="893"/>
      <c r="I227" s="893"/>
      <c r="J227" s="884"/>
      <c r="K227" s="884"/>
      <c r="L227" s="884"/>
      <c r="M227" s="884"/>
      <c r="N227" s="884"/>
      <c r="O227" s="884"/>
      <c r="P227" s="884"/>
      <c r="Q227" s="884"/>
      <c r="R227" s="884"/>
      <c r="S227" s="884"/>
      <c r="T227" s="884"/>
      <c r="U227" s="884"/>
      <c r="V227" s="884"/>
      <c r="W227" s="884"/>
      <c r="X227" s="884"/>
      <c r="Y227" s="884"/>
      <c r="Z227" s="884"/>
      <c r="AA227" s="884"/>
      <c r="AB227" s="76"/>
      <c r="AC227" s="76"/>
      <c r="AD227" s="76"/>
      <c r="AE227" s="76"/>
      <c r="AF227" s="76"/>
      <c r="AG227" s="76"/>
      <c r="AH227" s="76"/>
      <c r="AI227" s="76"/>
      <c r="AJ227" s="76"/>
      <c r="AK227" s="76"/>
      <c r="AL227" s="76"/>
      <c r="AM227" s="76"/>
      <c r="AN227" s="76"/>
      <c r="AO227" s="76"/>
      <c r="AP227" s="76"/>
      <c r="AQ227" s="76"/>
    </row>
    <row r="228" spans="1:43">
      <c r="A228" s="884"/>
      <c r="B228" s="889"/>
      <c r="C228" s="890"/>
      <c r="D228" s="891"/>
      <c r="E228" s="891"/>
      <c r="F228" s="892"/>
      <c r="G228" s="891"/>
      <c r="H228" s="893"/>
      <c r="I228" s="893"/>
      <c r="J228" s="884"/>
      <c r="K228" s="884"/>
      <c r="L228" s="884"/>
      <c r="M228" s="884"/>
      <c r="N228" s="884"/>
      <c r="O228" s="884"/>
      <c r="P228" s="884"/>
      <c r="Q228" s="884"/>
      <c r="R228" s="884"/>
      <c r="S228" s="884"/>
      <c r="T228" s="884"/>
      <c r="U228" s="884"/>
      <c r="V228" s="884"/>
      <c r="W228" s="884"/>
      <c r="X228" s="884"/>
      <c r="Y228" s="884"/>
      <c r="Z228" s="884"/>
      <c r="AA228" s="884"/>
      <c r="AB228" s="76"/>
      <c r="AC228" s="76"/>
      <c r="AD228" s="76"/>
      <c r="AE228" s="76"/>
      <c r="AF228" s="76"/>
      <c r="AG228" s="76"/>
      <c r="AH228" s="76"/>
      <c r="AI228" s="76"/>
      <c r="AJ228" s="76"/>
      <c r="AK228" s="76"/>
      <c r="AL228" s="76"/>
      <c r="AM228" s="76"/>
      <c r="AN228" s="76"/>
      <c r="AO228" s="76"/>
      <c r="AP228" s="76"/>
      <c r="AQ228" s="76"/>
    </row>
    <row r="229" spans="1:43">
      <c r="A229" s="884"/>
      <c r="B229" s="889"/>
      <c r="C229" s="890"/>
      <c r="D229" s="891"/>
      <c r="E229" s="891"/>
      <c r="F229" s="892"/>
      <c r="G229" s="891"/>
      <c r="H229" s="893"/>
      <c r="I229" s="893"/>
      <c r="J229" s="884"/>
      <c r="K229" s="884"/>
      <c r="L229" s="884"/>
      <c r="M229" s="884"/>
      <c r="N229" s="884"/>
      <c r="O229" s="884"/>
      <c r="P229" s="884"/>
      <c r="Q229" s="884"/>
      <c r="R229" s="884"/>
      <c r="S229" s="884"/>
      <c r="T229" s="884"/>
      <c r="U229" s="884"/>
      <c r="V229" s="884"/>
      <c r="W229" s="884"/>
      <c r="X229" s="884"/>
      <c r="Y229" s="884"/>
      <c r="Z229" s="884"/>
      <c r="AA229" s="884"/>
      <c r="AB229" s="76"/>
      <c r="AC229" s="76"/>
      <c r="AD229" s="76"/>
      <c r="AE229" s="76"/>
      <c r="AF229" s="76"/>
      <c r="AG229" s="76"/>
      <c r="AH229" s="76"/>
      <c r="AI229" s="76"/>
      <c r="AJ229" s="76"/>
      <c r="AK229" s="76"/>
      <c r="AL229" s="76"/>
      <c r="AM229" s="76"/>
      <c r="AN229" s="76"/>
      <c r="AO229" s="76"/>
      <c r="AP229" s="76"/>
      <c r="AQ229" s="76"/>
    </row>
    <row r="230" spans="1:43">
      <c r="A230" s="884"/>
      <c r="B230" s="889"/>
      <c r="C230" s="890"/>
      <c r="D230" s="891"/>
      <c r="E230" s="891"/>
      <c r="F230" s="892"/>
      <c r="G230" s="891"/>
      <c r="H230" s="893"/>
      <c r="I230" s="893"/>
      <c r="J230" s="884"/>
      <c r="K230" s="884"/>
      <c r="L230" s="884"/>
      <c r="M230" s="884"/>
      <c r="N230" s="884"/>
      <c r="O230" s="884"/>
      <c r="P230" s="884"/>
      <c r="Q230" s="884"/>
      <c r="R230" s="884"/>
      <c r="S230" s="884"/>
      <c r="T230" s="884"/>
      <c r="U230" s="884"/>
      <c r="V230" s="884"/>
      <c r="W230" s="884"/>
      <c r="X230" s="884"/>
      <c r="Y230" s="884"/>
      <c r="Z230" s="884"/>
      <c r="AA230" s="884"/>
      <c r="AB230" s="76"/>
      <c r="AC230" s="76"/>
      <c r="AD230" s="76"/>
      <c r="AE230" s="76"/>
      <c r="AF230" s="76"/>
      <c r="AG230" s="76"/>
      <c r="AH230" s="76"/>
      <c r="AI230" s="76"/>
      <c r="AJ230" s="76"/>
      <c r="AK230" s="76"/>
      <c r="AL230" s="76"/>
      <c r="AM230" s="76"/>
      <c r="AN230" s="76"/>
      <c r="AO230" s="76"/>
      <c r="AP230" s="76"/>
      <c r="AQ230" s="76"/>
    </row>
    <row r="231" spans="1:43">
      <c r="A231" s="884"/>
      <c r="B231" s="889"/>
      <c r="C231" s="890"/>
      <c r="D231" s="891"/>
      <c r="E231" s="891"/>
      <c r="F231" s="892"/>
      <c r="G231" s="891"/>
      <c r="H231" s="893"/>
      <c r="I231" s="893"/>
      <c r="J231" s="884"/>
      <c r="K231" s="884"/>
      <c r="L231" s="884"/>
      <c r="M231" s="884"/>
      <c r="N231" s="884"/>
      <c r="O231" s="884"/>
      <c r="P231" s="884"/>
      <c r="Q231" s="884"/>
      <c r="R231" s="884"/>
      <c r="S231" s="884"/>
      <c r="T231" s="884"/>
      <c r="U231" s="884"/>
      <c r="V231" s="884"/>
      <c r="W231" s="884"/>
      <c r="X231" s="884"/>
      <c r="Y231" s="884"/>
      <c r="Z231" s="884"/>
      <c r="AA231" s="884"/>
      <c r="AB231" s="76"/>
      <c r="AC231" s="76"/>
      <c r="AD231" s="76"/>
      <c r="AE231" s="76"/>
      <c r="AF231" s="76"/>
      <c r="AG231" s="76"/>
      <c r="AH231" s="76"/>
      <c r="AI231" s="76"/>
      <c r="AJ231" s="76"/>
      <c r="AK231" s="76"/>
      <c r="AL231" s="76"/>
      <c r="AM231" s="76"/>
      <c r="AN231" s="76"/>
      <c r="AO231" s="76"/>
      <c r="AP231" s="76"/>
      <c r="AQ231" s="76"/>
    </row>
    <row r="232" spans="1:43">
      <c r="A232" s="884"/>
      <c r="B232" s="889"/>
      <c r="C232" s="890"/>
      <c r="D232" s="891"/>
      <c r="E232" s="891"/>
      <c r="F232" s="892"/>
      <c r="G232" s="891"/>
      <c r="H232" s="893"/>
      <c r="I232" s="893"/>
      <c r="J232" s="884"/>
      <c r="K232" s="884"/>
      <c r="L232" s="884"/>
      <c r="M232" s="884"/>
      <c r="N232" s="884"/>
      <c r="O232" s="884"/>
      <c r="P232" s="884"/>
      <c r="Q232" s="884"/>
      <c r="R232" s="884"/>
      <c r="S232" s="884"/>
      <c r="T232" s="884"/>
      <c r="U232" s="884"/>
      <c r="V232" s="884"/>
      <c r="W232" s="884"/>
      <c r="X232" s="884"/>
      <c r="Y232" s="884"/>
      <c r="Z232" s="884"/>
      <c r="AA232" s="884"/>
      <c r="AB232" s="76"/>
      <c r="AC232" s="76"/>
      <c r="AD232" s="76"/>
      <c r="AE232" s="76"/>
      <c r="AF232" s="76"/>
      <c r="AG232" s="76"/>
      <c r="AH232" s="76"/>
      <c r="AI232" s="76"/>
      <c r="AJ232" s="76"/>
      <c r="AK232" s="76"/>
      <c r="AL232" s="76"/>
      <c r="AM232" s="76"/>
      <c r="AN232" s="76"/>
      <c r="AO232" s="76"/>
      <c r="AP232" s="76"/>
      <c r="AQ232" s="76"/>
    </row>
    <row r="233" spans="1:43">
      <c r="A233" s="884"/>
      <c r="B233" s="889"/>
      <c r="C233" s="890"/>
      <c r="D233" s="891"/>
      <c r="E233" s="891"/>
      <c r="F233" s="892"/>
      <c r="G233" s="891"/>
      <c r="H233" s="893"/>
      <c r="I233" s="893"/>
      <c r="J233" s="884"/>
      <c r="K233" s="884"/>
      <c r="L233" s="884"/>
      <c r="M233" s="884"/>
      <c r="N233" s="884"/>
      <c r="O233" s="884"/>
      <c r="P233" s="884"/>
      <c r="Q233" s="884"/>
      <c r="R233" s="884"/>
      <c r="S233" s="884"/>
      <c r="T233" s="884"/>
      <c r="U233" s="884"/>
      <c r="V233" s="884"/>
      <c r="W233" s="884"/>
      <c r="X233" s="884"/>
      <c r="Y233" s="884"/>
      <c r="Z233" s="884"/>
      <c r="AA233" s="884"/>
      <c r="AB233" s="76"/>
      <c r="AC233" s="76"/>
      <c r="AD233" s="76"/>
      <c r="AE233" s="76"/>
      <c r="AF233" s="76"/>
      <c r="AG233" s="76"/>
      <c r="AH233" s="76"/>
      <c r="AI233" s="76"/>
      <c r="AJ233" s="76"/>
      <c r="AK233" s="76"/>
      <c r="AL233" s="76"/>
      <c r="AM233" s="76"/>
      <c r="AN233" s="76"/>
      <c r="AO233" s="76"/>
      <c r="AP233" s="76"/>
      <c r="AQ233" s="76"/>
    </row>
    <row r="234" spans="1:43">
      <c r="A234" s="884"/>
      <c r="B234" s="889"/>
      <c r="C234" s="890"/>
      <c r="D234" s="891"/>
      <c r="E234" s="891"/>
      <c r="F234" s="892"/>
      <c r="G234" s="891"/>
      <c r="H234" s="893"/>
      <c r="I234" s="893"/>
      <c r="J234" s="884"/>
      <c r="K234" s="884"/>
      <c r="L234" s="884"/>
      <c r="M234" s="884"/>
      <c r="N234" s="884"/>
      <c r="O234" s="884"/>
      <c r="P234" s="884"/>
      <c r="Q234" s="884"/>
      <c r="R234" s="884"/>
      <c r="S234" s="884"/>
      <c r="T234" s="884"/>
      <c r="U234" s="884"/>
      <c r="V234" s="884"/>
      <c r="W234" s="884"/>
      <c r="X234" s="884"/>
      <c r="Y234" s="884"/>
      <c r="Z234" s="884"/>
      <c r="AA234" s="884"/>
      <c r="AB234" s="76"/>
      <c r="AC234" s="76"/>
      <c r="AD234" s="76"/>
      <c r="AE234" s="76"/>
      <c r="AF234" s="76"/>
      <c r="AG234" s="76"/>
      <c r="AH234" s="76"/>
      <c r="AI234" s="76"/>
      <c r="AJ234" s="76"/>
      <c r="AK234" s="76"/>
      <c r="AL234" s="76"/>
      <c r="AM234" s="76"/>
      <c r="AN234" s="76"/>
      <c r="AO234" s="76"/>
      <c r="AP234" s="76"/>
      <c r="AQ234" s="76"/>
    </row>
    <row r="235" spans="1:43">
      <c r="A235" s="884"/>
      <c r="B235" s="889"/>
      <c r="C235" s="890"/>
      <c r="D235" s="891"/>
      <c r="E235" s="891"/>
      <c r="F235" s="892"/>
      <c r="G235" s="891"/>
      <c r="H235" s="893"/>
      <c r="I235" s="893"/>
      <c r="J235" s="884"/>
      <c r="K235" s="884"/>
      <c r="L235" s="884"/>
      <c r="M235" s="884"/>
      <c r="N235" s="884"/>
      <c r="O235" s="884"/>
      <c r="P235" s="884"/>
      <c r="Q235" s="884"/>
      <c r="R235" s="884"/>
      <c r="S235" s="884"/>
      <c r="T235" s="884"/>
      <c r="U235" s="884"/>
      <c r="V235" s="884"/>
      <c r="W235" s="884"/>
      <c r="X235" s="884"/>
      <c r="Y235" s="884"/>
      <c r="Z235" s="884"/>
      <c r="AA235" s="884"/>
      <c r="AB235" s="76"/>
      <c r="AC235" s="76"/>
      <c r="AD235" s="76"/>
      <c r="AE235" s="76"/>
      <c r="AF235" s="76"/>
      <c r="AG235" s="76"/>
      <c r="AH235" s="76"/>
      <c r="AI235" s="76"/>
      <c r="AJ235" s="76"/>
      <c r="AK235" s="76"/>
      <c r="AL235" s="76"/>
      <c r="AM235" s="76"/>
      <c r="AN235" s="76"/>
      <c r="AO235" s="76"/>
      <c r="AP235" s="76"/>
      <c r="AQ235" s="76"/>
    </row>
    <row r="236" spans="1:43">
      <c r="A236" s="884"/>
      <c r="B236" s="889"/>
      <c r="C236" s="890"/>
      <c r="D236" s="891"/>
      <c r="E236" s="891"/>
      <c r="F236" s="892"/>
      <c r="G236" s="891"/>
      <c r="H236" s="893"/>
      <c r="I236" s="893"/>
      <c r="J236" s="884"/>
      <c r="K236" s="884"/>
      <c r="L236" s="884"/>
      <c r="M236" s="884"/>
      <c r="N236" s="884"/>
      <c r="O236" s="884"/>
      <c r="P236" s="884"/>
      <c r="Q236" s="884"/>
      <c r="R236" s="884"/>
      <c r="S236" s="884"/>
      <c r="T236" s="884"/>
      <c r="U236" s="884"/>
      <c r="V236" s="884"/>
      <c r="W236" s="884"/>
      <c r="X236" s="884"/>
      <c r="Y236" s="884"/>
      <c r="Z236" s="884"/>
      <c r="AA236" s="884"/>
      <c r="AB236" s="76"/>
      <c r="AC236" s="76"/>
      <c r="AD236" s="76"/>
      <c r="AE236" s="76"/>
      <c r="AF236" s="76"/>
      <c r="AG236" s="76"/>
      <c r="AH236" s="76"/>
      <c r="AI236" s="76"/>
      <c r="AJ236" s="76"/>
      <c r="AK236" s="76"/>
      <c r="AL236" s="76"/>
      <c r="AM236" s="76"/>
      <c r="AN236" s="76"/>
      <c r="AO236" s="76"/>
      <c r="AP236" s="76"/>
      <c r="AQ236" s="76"/>
    </row>
    <row r="237" spans="1:43">
      <c r="A237" s="884"/>
      <c r="B237" s="889"/>
      <c r="C237" s="890"/>
      <c r="D237" s="891"/>
      <c r="E237" s="891"/>
      <c r="F237" s="892"/>
      <c r="G237" s="891"/>
      <c r="H237" s="893"/>
      <c r="I237" s="893"/>
      <c r="J237" s="884"/>
      <c r="K237" s="884"/>
      <c r="L237" s="884"/>
      <c r="M237" s="884"/>
      <c r="N237" s="884"/>
      <c r="O237" s="884"/>
      <c r="P237" s="884"/>
      <c r="Q237" s="884"/>
      <c r="R237" s="884"/>
      <c r="S237" s="884"/>
      <c r="T237" s="884"/>
      <c r="U237" s="884"/>
      <c r="V237" s="884"/>
      <c r="W237" s="884"/>
      <c r="X237" s="884"/>
      <c r="Y237" s="884"/>
      <c r="Z237" s="884"/>
      <c r="AA237" s="884"/>
      <c r="AB237" s="76"/>
      <c r="AC237" s="76"/>
      <c r="AD237" s="76"/>
      <c r="AE237" s="76"/>
      <c r="AF237" s="76"/>
      <c r="AG237" s="76"/>
      <c r="AH237" s="76"/>
      <c r="AI237" s="76"/>
      <c r="AJ237" s="76"/>
      <c r="AK237" s="76"/>
      <c r="AL237" s="76"/>
      <c r="AM237" s="76"/>
      <c r="AN237" s="76"/>
      <c r="AO237" s="76"/>
      <c r="AP237" s="76"/>
      <c r="AQ237" s="76"/>
    </row>
    <row r="238" spans="1:43">
      <c r="A238" s="884"/>
      <c r="B238" s="889"/>
      <c r="C238" s="890"/>
      <c r="D238" s="891"/>
      <c r="E238" s="891"/>
      <c r="F238" s="892"/>
      <c r="G238" s="891"/>
      <c r="H238" s="893"/>
      <c r="I238" s="893"/>
      <c r="J238" s="884"/>
      <c r="K238" s="884"/>
      <c r="L238" s="884"/>
      <c r="M238" s="884"/>
      <c r="N238" s="884"/>
      <c r="O238" s="884"/>
      <c r="P238" s="884"/>
      <c r="Q238" s="884"/>
      <c r="R238" s="884"/>
      <c r="S238" s="884"/>
      <c r="T238" s="884"/>
      <c r="U238" s="884"/>
      <c r="V238" s="884"/>
      <c r="W238" s="884"/>
      <c r="X238" s="884"/>
      <c r="Y238" s="884"/>
      <c r="Z238" s="884"/>
      <c r="AA238" s="884"/>
      <c r="AB238" s="76"/>
      <c r="AC238" s="76"/>
      <c r="AD238" s="76"/>
      <c r="AE238" s="76"/>
      <c r="AF238" s="76"/>
      <c r="AG238" s="76"/>
      <c r="AH238" s="76"/>
      <c r="AI238" s="76"/>
      <c r="AJ238" s="76"/>
      <c r="AK238" s="76"/>
      <c r="AL238" s="76"/>
      <c r="AM238" s="76"/>
      <c r="AN238" s="76"/>
      <c r="AO238" s="76"/>
      <c r="AP238" s="76"/>
      <c r="AQ238" s="76"/>
    </row>
    <row r="239" spans="1:43">
      <c r="A239" s="884"/>
      <c r="B239" s="889"/>
      <c r="C239" s="890"/>
      <c r="D239" s="891"/>
      <c r="E239" s="891"/>
      <c r="F239" s="892"/>
      <c r="G239" s="891"/>
      <c r="H239" s="893"/>
      <c r="I239" s="893"/>
      <c r="J239" s="884"/>
      <c r="K239" s="884"/>
      <c r="L239" s="884"/>
      <c r="M239" s="884"/>
      <c r="N239" s="884"/>
      <c r="O239" s="884"/>
      <c r="P239" s="884"/>
      <c r="Q239" s="884"/>
      <c r="R239" s="884"/>
      <c r="S239" s="884"/>
      <c r="T239" s="884"/>
      <c r="U239" s="884"/>
      <c r="V239" s="884"/>
      <c r="W239" s="884"/>
      <c r="X239" s="884"/>
      <c r="Y239" s="884"/>
      <c r="Z239" s="884"/>
      <c r="AA239" s="884"/>
      <c r="AB239" s="76"/>
      <c r="AC239" s="76"/>
      <c r="AD239" s="76"/>
      <c r="AE239" s="76"/>
      <c r="AF239" s="76"/>
      <c r="AG239" s="76"/>
      <c r="AH239" s="76"/>
      <c r="AI239" s="76"/>
      <c r="AJ239" s="76"/>
      <c r="AK239" s="76"/>
      <c r="AL239" s="76"/>
      <c r="AM239" s="76"/>
      <c r="AN239" s="76"/>
      <c r="AO239" s="76"/>
      <c r="AP239" s="76"/>
      <c r="AQ239" s="76"/>
    </row>
    <row r="240" spans="1:43">
      <c r="A240" s="884"/>
      <c r="B240" s="889"/>
      <c r="C240" s="890"/>
      <c r="D240" s="891"/>
      <c r="E240" s="891"/>
      <c r="F240" s="892"/>
      <c r="G240" s="891"/>
      <c r="H240" s="893"/>
      <c r="I240" s="893"/>
      <c r="J240" s="884"/>
      <c r="K240" s="884"/>
      <c r="L240" s="884"/>
      <c r="M240" s="884"/>
      <c r="N240" s="884"/>
      <c r="O240" s="884"/>
      <c r="P240" s="884"/>
      <c r="Q240" s="884"/>
      <c r="R240" s="884"/>
      <c r="S240" s="884"/>
      <c r="T240" s="884"/>
      <c r="U240" s="884"/>
      <c r="V240" s="884"/>
      <c r="W240" s="884"/>
      <c r="X240" s="884"/>
      <c r="Y240" s="884"/>
      <c r="Z240" s="884"/>
      <c r="AA240" s="884"/>
      <c r="AB240" s="76"/>
      <c r="AC240" s="76"/>
      <c r="AD240" s="76"/>
      <c r="AE240" s="76"/>
      <c r="AF240" s="76"/>
      <c r="AG240" s="76"/>
      <c r="AH240" s="76"/>
      <c r="AI240" s="76"/>
      <c r="AJ240" s="76"/>
      <c r="AK240" s="76"/>
      <c r="AL240" s="76"/>
      <c r="AM240" s="76"/>
      <c r="AN240" s="76"/>
      <c r="AO240" s="76"/>
      <c r="AP240" s="76"/>
      <c r="AQ240" s="76"/>
    </row>
    <row r="241" spans="1:43">
      <c r="A241" s="884"/>
      <c r="B241" s="889"/>
      <c r="C241" s="890"/>
      <c r="D241" s="891"/>
      <c r="E241" s="891"/>
      <c r="F241" s="892"/>
      <c r="G241" s="891"/>
      <c r="H241" s="893"/>
      <c r="I241" s="893"/>
      <c r="J241" s="884"/>
      <c r="K241" s="884"/>
      <c r="L241" s="884"/>
      <c r="M241" s="884"/>
      <c r="N241" s="884"/>
      <c r="O241" s="884"/>
      <c r="P241" s="884"/>
      <c r="Q241" s="884"/>
      <c r="R241" s="884"/>
      <c r="S241" s="884"/>
      <c r="T241" s="884"/>
      <c r="U241" s="884"/>
      <c r="V241" s="884"/>
      <c r="W241" s="884"/>
      <c r="X241" s="884"/>
      <c r="Y241" s="884"/>
      <c r="Z241" s="884"/>
      <c r="AA241" s="884"/>
      <c r="AB241" s="76"/>
      <c r="AC241" s="76"/>
      <c r="AD241" s="76"/>
      <c r="AE241" s="76"/>
      <c r="AF241" s="76"/>
      <c r="AG241" s="76"/>
      <c r="AH241" s="76"/>
      <c r="AI241" s="76"/>
      <c r="AJ241" s="76"/>
      <c r="AK241" s="76"/>
      <c r="AL241" s="76"/>
      <c r="AM241" s="76"/>
      <c r="AN241" s="76"/>
      <c r="AO241" s="76"/>
      <c r="AP241" s="76"/>
      <c r="AQ241" s="76"/>
    </row>
    <row r="242" spans="1:43">
      <c r="A242" s="884"/>
      <c r="B242" s="889"/>
      <c r="C242" s="890"/>
      <c r="D242" s="891"/>
      <c r="E242" s="891"/>
      <c r="F242" s="892"/>
      <c r="G242" s="891"/>
      <c r="H242" s="893"/>
      <c r="I242" s="893"/>
      <c r="J242" s="884"/>
      <c r="K242" s="884"/>
      <c r="L242" s="884"/>
      <c r="M242" s="884"/>
      <c r="N242" s="884"/>
      <c r="O242" s="884"/>
      <c r="P242" s="884"/>
      <c r="Q242" s="884"/>
      <c r="R242" s="884"/>
      <c r="S242" s="884"/>
      <c r="T242" s="884"/>
      <c r="U242" s="884"/>
      <c r="V242" s="884"/>
      <c r="W242" s="884"/>
      <c r="X242" s="884"/>
      <c r="Y242" s="884"/>
      <c r="Z242" s="884"/>
      <c r="AA242" s="884"/>
      <c r="AB242" s="76"/>
      <c r="AC242" s="76"/>
      <c r="AD242" s="76"/>
      <c r="AE242" s="76"/>
      <c r="AF242" s="76"/>
      <c r="AG242" s="76"/>
      <c r="AH242" s="76"/>
      <c r="AI242" s="76"/>
      <c r="AJ242" s="76"/>
      <c r="AK242" s="76"/>
      <c r="AL242" s="76"/>
      <c r="AM242" s="76"/>
      <c r="AN242" s="76"/>
      <c r="AO242" s="76"/>
      <c r="AP242" s="76"/>
      <c r="AQ242" s="76"/>
    </row>
    <row r="243" spans="1:43">
      <c r="A243" s="884"/>
      <c r="B243" s="889"/>
      <c r="C243" s="890"/>
      <c r="D243" s="891"/>
      <c r="E243" s="891"/>
      <c r="F243" s="892"/>
      <c r="G243" s="891"/>
      <c r="H243" s="893"/>
      <c r="I243" s="893"/>
      <c r="J243" s="884"/>
      <c r="K243" s="884"/>
      <c r="L243" s="884"/>
      <c r="M243" s="884"/>
      <c r="N243" s="884"/>
      <c r="O243" s="884"/>
      <c r="P243" s="884"/>
      <c r="Q243" s="884"/>
      <c r="R243" s="884"/>
      <c r="S243" s="884"/>
      <c r="T243" s="884"/>
      <c r="U243" s="884"/>
      <c r="V243" s="884"/>
      <c r="W243" s="884"/>
      <c r="X243" s="884"/>
      <c r="Y243" s="884"/>
      <c r="Z243" s="884"/>
      <c r="AA243" s="884"/>
      <c r="AB243" s="76"/>
      <c r="AC243" s="76"/>
      <c r="AD243" s="76"/>
      <c r="AE243" s="76"/>
      <c r="AF243" s="76"/>
      <c r="AG243" s="76"/>
      <c r="AH243" s="76"/>
      <c r="AI243" s="76"/>
      <c r="AJ243" s="76"/>
      <c r="AK243" s="76"/>
      <c r="AL243" s="76"/>
      <c r="AM243" s="76"/>
      <c r="AN243" s="76"/>
      <c r="AO243" s="76"/>
      <c r="AP243" s="76"/>
      <c r="AQ243" s="76"/>
    </row>
    <row r="244" spans="1:43">
      <c r="A244" s="884"/>
      <c r="B244" s="889"/>
      <c r="C244" s="890"/>
      <c r="D244" s="891"/>
      <c r="E244" s="891"/>
      <c r="F244" s="892"/>
      <c r="G244" s="891"/>
      <c r="H244" s="893"/>
      <c r="I244" s="893"/>
      <c r="J244" s="884"/>
      <c r="K244" s="884"/>
      <c r="L244" s="884"/>
      <c r="M244" s="884"/>
      <c r="N244" s="884"/>
      <c r="O244" s="884"/>
      <c r="P244" s="884"/>
      <c r="Q244" s="884"/>
      <c r="R244" s="884"/>
      <c r="S244" s="884"/>
      <c r="T244" s="884"/>
      <c r="U244" s="884"/>
      <c r="V244" s="884"/>
      <c r="W244" s="884"/>
      <c r="X244" s="884"/>
      <c r="Y244" s="884"/>
      <c r="Z244" s="884"/>
      <c r="AA244" s="884"/>
      <c r="AB244" s="76"/>
      <c r="AC244" s="76"/>
      <c r="AD244" s="76"/>
      <c r="AE244" s="76"/>
      <c r="AF244" s="76"/>
      <c r="AG244" s="76"/>
      <c r="AH244" s="76"/>
      <c r="AI244" s="76"/>
      <c r="AJ244" s="76"/>
      <c r="AK244" s="76"/>
      <c r="AL244" s="76"/>
      <c r="AM244" s="76"/>
      <c r="AN244" s="76"/>
      <c r="AO244" s="76"/>
      <c r="AP244" s="76"/>
      <c r="AQ244" s="76"/>
    </row>
    <row r="245" spans="1:43">
      <c r="A245" s="884"/>
      <c r="B245" s="889"/>
      <c r="C245" s="890"/>
      <c r="D245" s="891"/>
      <c r="E245" s="891"/>
      <c r="F245" s="892"/>
      <c r="G245" s="891"/>
      <c r="H245" s="893"/>
      <c r="I245" s="893"/>
      <c r="J245" s="884"/>
      <c r="K245" s="884"/>
      <c r="L245" s="884"/>
      <c r="M245" s="884"/>
      <c r="N245" s="884"/>
      <c r="O245" s="884"/>
      <c r="P245" s="884"/>
      <c r="Q245" s="884"/>
      <c r="R245" s="884"/>
      <c r="S245" s="884"/>
      <c r="T245" s="884"/>
      <c r="U245" s="884"/>
      <c r="V245" s="884"/>
      <c r="W245" s="884"/>
      <c r="X245" s="884"/>
      <c r="Y245" s="884"/>
      <c r="Z245" s="884"/>
      <c r="AA245" s="884"/>
      <c r="AB245" s="76"/>
      <c r="AC245" s="76"/>
      <c r="AD245" s="76"/>
      <c r="AE245" s="76"/>
      <c r="AF245" s="76"/>
      <c r="AG245" s="76"/>
      <c r="AH245" s="76"/>
      <c r="AI245" s="76"/>
      <c r="AJ245" s="76"/>
      <c r="AK245" s="76"/>
      <c r="AL245" s="76"/>
      <c r="AM245" s="76"/>
      <c r="AN245" s="76"/>
      <c r="AO245" s="76"/>
      <c r="AP245" s="76"/>
      <c r="AQ245" s="76"/>
    </row>
    <row r="246" spans="1:43">
      <c r="A246" s="884"/>
      <c r="B246" s="889"/>
      <c r="C246" s="890"/>
      <c r="D246" s="891"/>
      <c r="E246" s="891"/>
      <c r="F246" s="892"/>
      <c r="G246" s="891"/>
      <c r="H246" s="893"/>
      <c r="I246" s="893"/>
      <c r="J246" s="884"/>
      <c r="K246" s="884"/>
      <c r="L246" s="884"/>
      <c r="M246" s="884"/>
      <c r="N246" s="884"/>
      <c r="O246" s="884"/>
      <c r="P246" s="884"/>
      <c r="Q246" s="884"/>
      <c r="R246" s="884"/>
      <c r="S246" s="884"/>
      <c r="T246" s="884"/>
      <c r="U246" s="884"/>
      <c r="V246" s="884"/>
      <c r="W246" s="884"/>
      <c r="X246" s="884"/>
      <c r="Y246" s="884"/>
      <c r="Z246" s="884"/>
      <c r="AA246" s="884"/>
      <c r="AB246" s="76"/>
      <c r="AC246" s="76"/>
      <c r="AD246" s="76"/>
      <c r="AE246" s="76"/>
      <c r="AF246" s="76"/>
      <c r="AG246" s="76"/>
      <c r="AH246" s="76"/>
      <c r="AI246" s="76"/>
      <c r="AJ246" s="76"/>
      <c r="AK246" s="76"/>
      <c r="AL246" s="76"/>
      <c r="AM246" s="76"/>
      <c r="AN246" s="76"/>
      <c r="AO246" s="76"/>
      <c r="AP246" s="76"/>
      <c r="AQ246" s="76"/>
    </row>
    <row r="247" spans="1:43">
      <c r="A247" s="884"/>
      <c r="B247" s="889"/>
      <c r="C247" s="890"/>
      <c r="D247" s="891"/>
      <c r="E247" s="891"/>
      <c r="F247" s="892"/>
      <c r="G247" s="891"/>
      <c r="H247" s="893"/>
      <c r="I247" s="893"/>
      <c r="J247" s="884"/>
      <c r="K247" s="884"/>
      <c r="L247" s="884"/>
      <c r="M247" s="884"/>
      <c r="N247" s="884"/>
      <c r="O247" s="884"/>
      <c r="P247" s="884"/>
      <c r="Q247" s="884"/>
      <c r="R247" s="884"/>
      <c r="S247" s="884"/>
      <c r="T247" s="884"/>
      <c r="U247" s="884"/>
      <c r="V247" s="884"/>
      <c r="W247" s="884"/>
      <c r="X247" s="884"/>
      <c r="Y247" s="884"/>
      <c r="Z247" s="884"/>
      <c r="AA247" s="884"/>
      <c r="AB247" s="76"/>
      <c r="AC247" s="76"/>
      <c r="AD247" s="76"/>
      <c r="AE247" s="76"/>
      <c r="AF247" s="76"/>
      <c r="AG247" s="76"/>
      <c r="AH247" s="76"/>
      <c r="AI247" s="76"/>
      <c r="AJ247" s="76"/>
      <c r="AK247" s="76"/>
      <c r="AL247" s="76"/>
      <c r="AM247" s="76"/>
      <c r="AN247" s="76"/>
      <c r="AO247" s="76"/>
      <c r="AP247" s="76"/>
      <c r="AQ247" s="76"/>
    </row>
    <row r="248" spans="1:43">
      <c r="A248" s="884"/>
      <c r="B248" s="889"/>
      <c r="C248" s="890"/>
      <c r="D248" s="891"/>
      <c r="E248" s="891"/>
      <c r="F248" s="892"/>
      <c r="G248" s="891"/>
      <c r="H248" s="893"/>
      <c r="I248" s="893"/>
      <c r="J248" s="884"/>
      <c r="K248" s="884"/>
      <c r="L248" s="884"/>
      <c r="M248" s="884"/>
      <c r="N248" s="884"/>
      <c r="O248" s="884"/>
      <c r="P248" s="884"/>
      <c r="Q248" s="884"/>
      <c r="R248" s="884"/>
      <c r="S248" s="884"/>
      <c r="T248" s="884"/>
      <c r="U248" s="884"/>
      <c r="V248" s="884"/>
      <c r="W248" s="884"/>
      <c r="X248" s="884"/>
      <c r="Y248" s="884"/>
      <c r="Z248" s="884"/>
      <c r="AA248" s="884"/>
      <c r="AB248" s="76"/>
      <c r="AC248" s="76"/>
      <c r="AD248" s="76"/>
      <c r="AE248" s="76"/>
      <c r="AF248" s="76"/>
      <c r="AG248" s="76"/>
      <c r="AH248" s="76"/>
      <c r="AI248" s="76"/>
      <c r="AJ248" s="76"/>
      <c r="AK248" s="76"/>
      <c r="AL248" s="76"/>
      <c r="AM248" s="76"/>
      <c r="AN248" s="76"/>
      <c r="AO248" s="76"/>
      <c r="AP248" s="76"/>
      <c r="AQ248" s="76"/>
    </row>
    <row r="249" spans="1:43">
      <c r="A249" s="884"/>
      <c r="B249" s="889"/>
      <c r="C249" s="890"/>
      <c r="D249" s="891"/>
      <c r="E249" s="891"/>
      <c r="F249" s="892"/>
      <c r="G249" s="891"/>
      <c r="H249" s="893"/>
      <c r="I249" s="893"/>
      <c r="J249" s="884"/>
      <c r="K249" s="884"/>
      <c r="L249" s="884"/>
      <c r="M249" s="884"/>
      <c r="N249" s="884"/>
      <c r="O249" s="884"/>
      <c r="P249" s="884"/>
      <c r="Q249" s="884"/>
      <c r="R249" s="884"/>
      <c r="S249" s="884"/>
      <c r="T249" s="884"/>
      <c r="U249" s="884"/>
      <c r="V249" s="884"/>
      <c r="W249" s="884"/>
      <c r="X249" s="884"/>
      <c r="Y249" s="884"/>
      <c r="Z249" s="884"/>
      <c r="AA249" s="884"/>
      <c r="AB249" s="76"/>
      <c r="AC249" s="76"/>
      <c r="AD249" s="76"/>
      <c r="AE249" s="76"/>
      <c r="AF249" s="76"/>
      <c r="AG249" s="76"/>
      <c r="AH249" s="76"/>
      <c r="AI249" s="76"/>
      <c r="AJ249" s="76"/>
      <c r="AK249" s="76"/>
      <c r="AL249" s="76"/>
      <c r="AM249" s="76"/>
      <c r="AN249" s="76"/>
      <c r="AO249" s="76"/>
      <c r="AP249" s="76"/>
      <c r="AQ249" s="76"/>
    </row>
    <row r="250" spans="1:43">
      <c r="A250" s="884"/>
      <c r="B250" s="889"/>
      <c r="C250" s="890"/>
      <c r="D250" s="891"/>
      <c r="E250" s="891"/>
      <c r="F250" s="892"/>
      <c r="G250" s="891"/>
      <c r="H250" s="893"/>
      <c r="I250" s="893"/>
      <c r="J250" s="884"/>
      <c r="K250" s="884"/>
      <c r="L250" s="884"/>
      <c r="M250" s="884"/>
      <c r="N250" s="884"/>
      <c r="O250" s="884"/>
      <c r="P250" s="884"/>
      <c r="Q250" s="884"/>
      <c r="R250" s="884"/>
      <c r="S250" s="884"/>
      <c r="T250" s="884"/>
      <c r="U250" s="884"/>
      <c r="V250" s="884"/>
      <c r="W250" s="884"/>
      <c r="X250" s="884"/>
      <c r="Y250" s="884"/>
      <c r="Z250" s="884"/>
      <c r="AA250" s="884"/>
      <c r="AB250" s="76"/>
      <c r="AC250" s="76"/>
      <c r="AD250" s="76"/>
      <c r="AE250" s="76"/>
      <c r="AF250" s="76"/>
      <c r="AG250" s="76"/>
      <c r="AH250" s="76"/>
      <c r="AI250" s="76"/>
      <c r="AJ250" s="76"/>
      <c r="AK250" s="76"/>
      <c r="AL250" s="76"/>
      <c r="AM250" s="76"/>
      <c r="AN250" s="76"/>
      <c r="AO250" s="76"/>
      <c r="AP250" s="76"/>
      <c r="AQ250" s="76"/>
    </row>
    <row r="251" spans="1:43">
      <c r="A251" s="884"/>
      <c r="B251" s="889"/>
      <c r="C251" s="890"/>
      <c r="D251" s="891"/>
      <c r="E251" s="891"/>
      <c r="F251" s="892"/>
      <c r="G251" s="891"/>
      <c r="H251" s="893"/>
      <c r="I251" s="893"/>
      <c r="J251" s="884"/>
      <c r="K251" s="884"/>
      <c r="L251" s="884"/>
      <c r="M251" s="884"/>
      <c r="N251" s="884"/>
      <c r="O251" s="884"/>
      <c r="P251" s="884"/>
      <c r="Q251" s="884"/>
      <c r="R251" s="884"/>
      <c r="S251" s="884"/>
      <c r="T251" s="884"/>
      <c r="U251" s="884"/>
      <c r="V251" s="884"/>
      <c r="W251" s="884"/>
      <c r="X251" s="884"/>
      <c r="Y251" s="884"/>
      <c r="Z251" s="884"/>
      <c r="AA251" s="884"/>
      <c r="AB251" s="76"/>
      <c r="AC251" s="76"/>
      <c r="AD251" s="76"/>
      <c r="AE251" s="76"/>
      <c r="AF251" s="76"/>
      <c r="AG251" s="76"/>
      <c r="AH251" s="76"/>
      <c r="AI251" s="76"/>
      <c r="AJ251" s="76"/>
      <c r="AK251" s="76"/>
      <c r="AL251" s="76"/>
      <c r="AM251" s="76"/>
      <c r="AN251" s="76"/>
      <c r="AO251" s="76"/>
      <c r="AP251" s="76"/>
      <c r="AQ251" s="76"/>
    </row>
    <row r="252" spans="1:43">
      <c r="A252" s="884"/>
      <c r="B252" s="889"/>
      <c r="C252" s="890"/>
      <c r="D252" s="891"/>
      <c r="E252" s="891"/>
      <c r="F252" s="892"/>
      <c r="G252" s="891"/>
      <c r="H252" s="893"/>
      <c r="I252" s="893"/>
      <c r="J252" s="884"/>
      <c r="K252" s="884"/>
      <c r="L252" s="884"/>
      <c r="M252" s="884"/>
      <c r="N252" s="884"/>
      <c r="O252" s="884"/>
      <c r="P252" s="884"/>
      <c r="Q252" s="884"/>
      <c r="R252" s="884"/>
      <c r="S252" s="884"/>
      <c r="T252" s="884"/>
      <c r="U252" s="884"/>
      <c r="V252" s="884"/>
      <c r="W252" s="884"/>
      <c r="X252" s="884"/>
      <c r="Y252" s="884"/>
      <c r="Z252" s="884"/>
      <c r="AA252" s="884"/>
      <c r="AB252" s="76"/>
      <c r="AC252" s="76"/>
      <c r="AD252" s="76"/>
      <c r="AE252" s="76"/>
      <c r="AF252" s="76"/>
      <c r="AG252" s="76"/>
      <c r="AH252" s="76"/>
      <c r="AI252" s="76"/>
      <c r="AJ252" s="76"/>
      <c r="AK252" s="76"/>
      <c r="AL252" s="76"/>
      <c r="AM252" s="76"/>
      <c r="AN252" s="76"/>
      <c r="AO252" s="76"/>
      <c r="AP252" s="76"/>
      <c r="AQ252" s="76"/>
    </row>
    <row r="253" spans="1:43">
      <c r="A253" s="884"/>
      <c r="B253" s="889"/>
      <c r="C253" s="890"/>
      <c r="D253" s="891"/>
      <c r="E253" s="891"/>
      <c r="F253" s="892"/>
      <c r="G253" s="891"/>
      <c r="H253" s="893"/>
      <c r="I253" s="893"/>
      <c r="J253" s="884"/>
      <c r="K253" s="884"/>
      <c r="L253" s="884"/>
      <c r="M253" s="884"/>
      <c r="N253" s="884"/>
      <c r="O253" s="884"/>
      <c r="P253" s="884"/>
      <c r="Q253" s="884"/>
      <c r="R253" s="884"/>
      <c r="S253" s="884"/>
      <c r="T253" s="884"/>
      <c r="U253" s="884"/>
      <c r="V253" s="884"/>
      <c r="W253" s="884"/>
      <c r="X253" s="884"/>
      <c r="Y253" s="884"/>
      <c r="Z253" s="884"/>
      <c r="AA253" s="884"/>
      <c r="AB253" s="76"/>
      <c r="AC253" s="76"/>
      <c r="AD253" s="76"/>
      <c r="AE253" s="76"/>
      <c r="AF253" s="76"/>
      <c r="AG253" s="76"/>
      <c r="AH253" s="76"/>
      <c r="AI253" s="76"/>
      <c r="AJ253" s="76"/>
      <c r="AK253" s="76"/>
      <c r="AL253" s="76"/>
      <c r="AM253" s="76"/>
      <c r="AN253" s="76"/>
      <c r="AO253" s="76"/>
      <c r="AP253" s="76"/>
      <c r="AQ253" s="76"/>
    </row>
    <row r="254" spans="1:43">
      <c r="A254" s="884"/>
      <c r="B254" s="889"/>
      <c r="C254" s="890"/>
      <c r="D254" s="891"/>
      <c r="E254" s="891"/>
      <c r="F254" s="892"/>
      <c r="G254" s="891"/>
      <c r="H254" s="893"/>
      <c r="I254" s="893"/>
      <c r="J254" s="884"/>
      <c r="K254" s="884"/>
      <c r="L254" s="884"/>
      <c r="M254" s="884"/>
      <c r="N254" s="884"/>
      <c r="O254" s="884"/>
      <c r="P254" s="884"/>
      <c r="Q254" s="884"/>
      <c r="R254" s="884"/>
      <c r="S254" s="884"/>
      <c r="T254" s="884"/>
      <c r="U254" s="884"/>
      <c r="V254" s="884"/>
      <c r="W254" s="884"/>
      <c r="X254" s="884"/>
      <c r="Y254" s="884"/>
      <c r="Z254" s="884"/>
      <c r="AA254" s="884"/>
      <c r="AB254" s="76"/>
      <c r="AC254" s="76"/>
      <c r="AD254" s="76"/>
      <c r="AE254" s="76"/>
      <c r="AF254" s="76"/>
      <c r="AG254" s="76"/>
      <c r="AH254" s="76"/>
      <c r="AI254" s="76"/>
      <c r="AJ254" s="76"/>
      <c r="AK254" s="76"/>
      <c r="AL254" s="76"/>
      <c r="AM254" s="76"/>
      <c r="AN254" s="76"/>
      <c r="AO254" s="76"/>
      <c r="AP254" s="76"/>
      <c r="AQ254" s="76"/>
    </row>
    <row r="255" spans="1:43">
      <c r="A255" s="884"/>
      <c r="B255" s="889"/>
      <c r="C255" s="890"/>
      <c r="D255" s="891"/>
      <c r="E255" s="891"/>
      <c r="F255" s="892"/>
      <c r="G255" s="891"/>
      <c r="H255" s="893"/>
      <c r="I255" s="893"/>
      <c r="J255" s="884"/>
      <c r="K255" s="884"/>
      <c r="L255" s="884"/>
      <c r="M255" s="884"/>
      <c r="N255" s="884"/>
      <c r="O255" s="884"/>
      <c r="P255" s="884"/>
      <c r="Q255" s="884"/>
      <c r="R255" s="884"/>
      <c r="S255" s="884"/>
      <c r="T255" s="884"/>
      <c r="U255" s="884"/>
      <c r="V255" s="884"/>
      <c r="W255" s="884"/>
      <c r="X255" s="884"/>
      <c r="Y255" s="884"/>
      <c r="Z255" s="884"/>
      <c r="AA255" s="884"/>
      <c r="AB255" s="76"/>
      <c r="AC255" s="76"/>
      <c r="AD255" s="76"/>
      <c r="AE255" s="76"/>
      <c r="AF255" s="76"/>
      <c r="AG255" s="76"/>
      <c r="AH255" s="76"/>
      <c r="AI255" s="76"/>
      <c r="AJ255" s="76"/>
      <c r="AK255" s="76"/>
      <c r="AL255" s="76"/>
      <c r="AM255" s="76"/>
      <c r="AN255" s="76"/>
      <c r="AO255" s="76"/>
      <c r="AP255" s="76"/>
      <c r="AQ255" s="76"/>
    </row>
    <row r="256" spans="1:43">
      <c r="A256" s="884"/>
      <c r="B256" s="889"/>
      <c r="C256" s="890"/>
      <c r="D256" s="891"/>
      <c r="E256" s="891"/>
      <c r="F256" s="892"/>
      <c r="G256" s="891"/>
      <c r="H256" s="893"/>
      <c r="I256" s="893"/>
      <c r="J256" s="884"/>
      <c r="K256" s="884"/>
      <c r="L256" s="884"/>
      <c r="M256" s="884"/>
      <c r="N256" s="884"/>
      <c r="O256" s="884"/>
      <c r="P256" s="884"/>
      <c r="Q256" s="884"/>
      <c r="R256" s="884"/>
      <c r="S256" s="884"/>
      <c r="T256" s="884"/>
      <c r="U256" s="884"/>
      <c r="V256" s="884"/>
      <c r="W256" s="884"/>
      <c r="X256" s="884"/>
      <c r="Y256" s="884"/>
      <c r="Z256" s="884"/>
      <c r="AA256" s="884"/>
      <c r="AB256" s="76"/>
      <c r="AC256" s="76"/>
      <c r="AD256" s="76"/>
      <c r="AE256" s="76"/>
      <c r="AF256" s="76"/>
      <c r="AG256" s="76"/>
      <c r="AH256" s="76"/>
      <c r="AI256" s="76"/>
      <c r="AJ256" s="76"/>
      <c r="AK256" s="76"/>
      <c r="AL256" s="76"/>
      <c r="AM256" s="76"/>
      <c r="AN256" s="76"/>
      <c r="AO256" s="76"/>
      <c r="AP256" s="76"/>
      <c r="AQ256" s="76"/>
    </row>
    <row r="257" spans="1:43">
      <c r="A257" s="884"/>
      <c r="B257" s="889"/>
      <c r="C257" s="890"/>
      <c r="D257" s="891"/>
      <c r="E257" s="891"/>
      <c r="F257" s="892"/>
      <c r="G257" s="891"/>
      <c r="H257" s="893"/>
      <c r="I257" s="893"/>
      <c r="J257" s="884"/>
      <c r="K257" s="884"/>
      <c r="L257" s="884"/>
      <c r="M257" s="884"/>
      <c r="N257" s="884"/>
      <c r="O257" s="884"/>
      <c r="P257" s="884"/>
      <c r="Q257" s="884"/>
      <c r="R257" s="884"/>
      <c r="S257" s="884"/>
      <c r="T257" s="884"/>
      <c r="U257" s="884"/>
      <c r="V257" s="884"/>
      <c r="W257" s="884"/>
      <c r="X257" s="884"/>
      <c r="Y257" s="884"/>
      <c r="Z257" s="884"/>
      <c r="AA257" s="884"/>
      <c r="AB257" s="76"/>
      <c r="AC257" s="76"/>
      <c r="AD257" s="76"/>
      <c r="AE257" s="76"/>
      <c r="AF257" s="76"/>
      <c r="AG257" s="76"/>
      <c r="AH257" s="76"/>
      <c r="AI257" s="76"/>
      <c r="AJ257" s="76"/>
      <c r="AK257" s="76"/>
      <c r="AL257" s="76"/>
      <c r="AM257" s="76"/>
      <c r="AN257" s="76"/>
      <c r="AO257" s="76"/>
      <c r="AP257" s="76"/>
      <c r="AQ257" s="76"/>
    </row>
    <row r="258" spans="1:43">
      <c r="A258" s="884"/>
      <c r="B258" s="889"/>
      <c r="C258" s="890"/>
      <c r="D258" s="891"/>
      <c r="E258" s="891"/>
      <c r="F258" s="892"/>
      <c r="G258" s="891"/>
      <c r="H258" s="893"/>
      <c r="I258" s="893"/>
      <c r="J258" s="884"/>
      <c r="K258" s="884"/>
      <c r="L258" s="884"/>
      <c r="M258" s="884"/>
      <c r="N258" s="884"/>
      <c r="O258" s="884"/>
      <c r="P258" s="884"/>
      <c r="Q258" s="884"/>
      <c r="R258" s="884"/>
      <c r="S258" s="884"/>
      <c r="T258" s="884"/>
      <c r="U258" s="884"/>
      <c r="V258" s="884"/>
      <c r="W258" s="884"/>
      <c r="X258" s="884"/>
      <c r="Y258" s="884"/>
      <c r="Z258" s="884"/>
      <c r="AA258" s="884"/>
      <c r="AB258" s="76"/>
      <c r="AC258" s="76"/>
      <c r="AD258" s="76"/>
      <c r="AE258" s="76"/>
      <c r="AF258" s="76"/>
      <c r="AG258" s="76"/>
      <c r="AH258" s="76"/>
      <c r="AI258" s="76"/>
      <c r="AJ258" s="76"/>
      <c r="AK258" s="76"/>
      <c r="AL258" s="76"/>
      <c r="AM258" s="76"/>
      <c r="AN258" s="76"/>
      <c r="AO258" s="76"/>
      <c r="AP258" s="76"/>
      <c r="AQ258" s="76"/>
    </row>
    <row r="259" spans="1:43">
      <c r="A259" s="884"/>
      <c r="B259" s="889"/>
      <c r="C259" s="890"/>
      <c r="D259" s="891"/>
      <c r="E259" s="891"/>
      <c r="F259" s="892"/>
      <c r="G259" s="891"/>
      <c r="H259" s="893"/>
      <c r="I259" s="893"/>
      <c r="J259" s="884"/>
      <c r="K259" s="884"/>
      <c r="L259" s="884"/>
      <c r="M259" s="884"/>
      <c r="N259" s="884"/>
      <c r="O259" s="884"/>
      <c r="P259" s="884"/>
      <c r="Q259" s="884"/>
      <c r="R259" s="884"/>
      <c r="S259" s="884"/>
      <c r="T259" s="884"/>
      <c r="U259" s="884"/>
      <c r="V259" s="884"/>
      <c r="W259" s="884"/>
      <c r="X259" s="884"/>
      <c r="Y259" s="884"/>
      <c r="Z259" s="884"/>
      <c r="AA259" s="884"/>
      <c r="AB259" s="76"/>
      <c r="AC259" s="76"/>
      <c r="AD259" s="76"/>
      <c r="AE259" s="76"/>
      <c r="AF259" s="76"/>
      <c r="AG259" s="76"/>
      <c r="AH259" s="76"/>
      <c r="AI259" s="76"/>
      <c r="AJ259" s="76"/>
      <c r="AK259" s="76"/>
      <c r="AL259" s="76"/>
      <c r="AM259" s="76"/>
      <c r="AN259" s="76"/>
      <c r="AO259" s="76"/>
      <c r="AP259" s="76"/>
      <c r="AQ259" s="76"/>
    </row>
    <row r="260" spans="1:43">
      <c r="A260" s="884"/>
      <c r="B260" s="889"/>
      <c r="C260" s="890"/>
      <c r="D260" s="891"/>
      <c r="E260" s="891"/>
      <c r="F260" s="892"/>
      <c r="G260" s="891"/>
      <c r="H260" s="893"/>
      <c r="I260" s="893"/>
      <c r="J260" s="884"/>
      <c r="K260" s="884"/>
      <c r="L260" s="884"/>
      <c r="M260" s="884"/>
      <c r="N260" s="884"/>
      <c r="O260" s="884"/>
      <c r="P260" s="884"/>
      <c r="Q260" s="884"/>
      <c r="R260" s="884"/>
      <c r="S260" s="884"/>
      <c r="T260" s="884"/>
      <c r="U260" s="884"/>
      <c r="V260" s="884"/>
      <c r="W260" s="884"/>
      <c r="X260" s="884"/>
      <c r="Y260" s="884"/>
      <c r="Z260" s="884"/>
      <c r="AA260" s="884"/>
      <c r="AB260" s="76"/>
      <c r="AC260" s="76"/>
      <c r="AD260" s="76"/>
      <c r="AE260" s="76"/>
      <c r="AF260" s="76"/>
      <c r="AG260" s="76"/>
      <c r="AH260" s="76"/>
      <c r="AI260" s="76"/>
      <c r="AJ260" s="76"/>
      <c r="AK260" s="76"/>
      <c r="AL260" s="76"/>
      <c r="AM260" s="76"/>
      <c r="AN260" s="76"/>
      <c r="AO260" s="76"/>
      <c r="AP260" s="76"/>
      <c r="AQ260" s="76"/>
    </row>
    <row r="261" spans="1:43">
      <c r="A261" s="884"/>
      <c r="B261" s="889"/>
      <c r="C261" s="890"/>
      <c r="D261" s="891"/>
      <c r="E261" s="891"/>
      <c r="F261" s="892"/>
      <c r="G261" s="891"/>
      <c r="H261" s="893"/>
      <c r="I261" s="893"/>
      <c r="J261" s="884"/>
      <c r="K261" s="884"/>
      <c r="L261" s="884"/>
      <c r="M261" s="884"/>
      <c r="N261" s="884"/>
      <c r="O261" s="884"/>
      <c r="P261" s="884"/>
      <c r="Q261" s="884"/>
      <c r="R261" s="884"/>
      <c r="S261" s="884"/>
      <c r="T261" s="884"/>
      <c r="U261" s="884"/>
      <c r="V261" s="884"/>
      <c r="W261" s="884"/>
      <c r="X261" s="884"/>
      <c r="Y261" s="884"/>
      <c r="Z261" s="884"/>
      <c r="AA261" s="884"/>
      <c r="AB261" s="76"/>
      <c r="AC261" s="76"/>
      <c r="AD261" s="76"/>
      <c r="AE261" s="76"/>
      <c r="AF261" s="76"/>
      <c r="AG261" s="76"/>
      <c r="AH261" s="76"/>
      <c r="AI261" s="76"/>
      <c r="AJ261" s="76"/>
      <c r="AK261" s="76"/>
      <c r="AL261" s="76"/>
      <c r="AM261" s="76"/>
      <c r="AN261" s="76"/>
      <c r="AO261" s="76"/>
      <c r="AP261" s="76"/>
      <c r="AQ261" s="76"/>
    </row>
    <row r="262" spans="1:43">
      <c r="A262" s="884"/>
      <c r="B262" s="889"/>
      <c r="C262" s="890"/>
      <c r="D262" s="891"/>
      <c r="E262" s="891"/>
      <c r="F262" s="892"/>
      <c r="G262" s="891"/>
      <c r="H262" s="893"/>
      <c r="I262" s="893"/>
      <c r="J262" s="884"/>
      <c r="K262" s="884"/>
      <c r="L262" s="884"/>
      <c r="M262" s="884"/>
      <c r="N262" s="884"/>
      <c r="O262" s="884"/>
      <c r="P262" s="884"/>
      <c r="Q262" s="884"/>
      <c r="R262" s="884"/>
      <c r="S262" s="884"/>
      <c r="T262" s="884"/>
      <c r="U262" s="884"/>
      <c r="V262" s="884"/>
      <c r="W262" s="884"/>
      <c r="X262" s="884"/>
      <c r="Y262" s="884"/>
      <c r="Z262" s="884"/>
      <c r="AA262" s="884"/>
      <c r="AB262" s="76"/>
      <c r="AC262" s="76"/>
      <c r="AD262" s="76"/>
      <c r="AE262" s="76"/>
      <c r="AF262" s="76"/>
      <c r="AG262" s="76"/>
      <c r="AH262" s="76"/>
      <c r="AI262" s="76"/>
      <c r="AJ262" s="76"/>
      <c r="AK262" s="76"/>
      <c r="AL262" s="76"/>
      <c r="AM262" s="76"/>
      <c r="AN262" s="76"/>
      <c r="AO262" s="76"/>
      <c r="AP262" s="76"/>
      <c r="AQ262" s="76"/>
    </row>
    <row r="263" spans="1:43">
      <c r="A263" s="884"/>
      <c r="B263" s="889"/>
      <c r="C263" s="890"/>
      <c r="D263" s="891"/>
      <c r="E263" s="891"/>
      <c r="F263" s="892"/>
      <c r="G263" s="891"/>
      <c r="H263" s="893"/>
      <c r="I263" s="893"/>
      <c r="J263" s="884"/>
      <c r="K263" s="884"/>
      <c r="L263" s="884"/>
      <c r="M263" s="884"/>
      <c r="N263" s="884"/>
      <c r="O263" s="884"/>
      <c r="P263" s="884"/>
      <c r="Q263" s="884"/>
      <c r="R263" s="884"/>
      <c r="S263" s="884"/>
      <c r="T263" s="884"/>
      <c r="U263" s="884"/>
      <c r="V263" s="884"/>
      <c r="W263" s="884"/>
      <c r="X263" s="884"/>
      <c r="Y263" s="884"/>
      <c r="Z263" s="884"/>
      <c r="AA263" s="884"/>
      <c r="AB263" s="76"/>
      <c r="AC263" s="76"/>
      <c r="AD263" s="76"/>
      <c r="AE263" s="76"/>
      <c r="AF263" s="76"/>
      <c r="AG263" s="76"/>
      <c r="AH263" s="76"/>
      <c r="AI263" s="76"/>
      <c r="AJ263" s="76"/>
      <c r="AK263" s="76"/>
      <c r="AL263" s="76"/>
      <c r="AM263" s="76"/>
      <c r="AN263" s="76"/>
      <c r="AO263" s="76"/>
      <c r="AP263" s="76"/>
      <c r="AQ263" s="76"/>
    </row>
    <row r="264" spans="1:43">
      <c r="A264" s="884"/>
      <c r="B264" s="889"/>
      <c r="C264" s="890"/>
      <c r="D264" s="891"/>
      <c r="E264" s="891"/>
      <c r="F264" s="892"/>
      <c r="G264" s="891"/>
      <c r="H264" s="893"/>
      <c r="I264" s="893"/>
      <c r="J264" s="884"/>
      <c r="K264" s="884"/>
      <c r="L264" s="884"/>
      <c r="M264" s="884"/>
      <c r="N264" s="884"/>
      <c r="O264" s="884"/>
      <c r="P264" s="884"/>
      <c r="Q264" s="884"/>
      <c r="R264" s="884"/>
      <c r="S264" s="884"/>
      <c r="T264" s="884"/>
      <c r="U264" s="884"/>
      <c r="V264" s="884"/>
      <c r="W264" s="884"/>
      <c r="X264" s="884"/>
      <c r="Y264" s="884"/>
      <c r="Z264" s="884"/>
      <c r="AA264" s="884"/>
      <c r="AB264" s="76"/>
      <c r="AC264" s="76"/>
      <c r="AD264" s="76"/>
      <c r="AE264" s="76"/>
      <c r="AF264" s="76"/>
      <c r="AG264" s="76"/>
      <c r="AH264" s="76"/>
      <c r="AI264" s="76"/>
      <c r="AJ264" s="76"/>
      <c r="AK264" s="76"/>
      <c r="AL264" s="76"/>
      <c r="AM264" s="76"/>
      <c r="AN264" s="76"/>
      <c r="AO264" s="76"/>
      <c r="AP264" s="76"/>
      <c r="AQ264" s="76"/>
    </row>
    <row r="265" spans="1:43">
      <c r="A265" s="884"/>
      <c r="B265" s="889"/>
      <c r="C265" s="890"/>
      <c r="D265" s="891"/>
      <c r="E265" s="891"/>
      <c r="F265" s="892"/>
      <c r="G265" s="891"/>
      <c r="H265" s="893"/>
      <c r="I265" s="893"/>
      <c r="J265" s="884"/>
      <c r="K265" s="884"/>
      <c r="L265" s="884"/>
      <c r="M265" s="884"/>
      <c r="N265" s="884"/>
      <c r="O265" s="884"/>
      <c r="P265" s="884"/>
      <c r="Q265" s="884"/>
      <c r="R265" s="884"/>
      <c r="S265" s="884"/>
      <c r="T265" s="884"/>
      <c r="U265" s="884"/>
      <c r="V265" s="884"/>
      <c r="W265" s="884"/>
      <c r="X265" s="884"/>
      <c r="Y265" s="884"/>
      <c r="Z265" s="884"/>
      <c r="AA265" s="884"/>
      <c r="AB265" s="76"/>
      <c r="AC265" s="76"/>
      <c r="AD265" s="76"/>
      <c r="AE265" s="76"/>
      <c r="AF265" s="76"/>
      <c r="AG265" s="76"/>
      <c r="AH265" s="76"/>
      <c r="AI265" s="76"/>
      <c r="AJ265" s="76"/>
      <c r="AK265" s="76"/>
      <c r="AL265" s="76"/>
      <c r="AM265" s="76"/>
      <c r="AN265" s="76"/>
      <c r="AO265" s="76"/>
      <c r="AP265" s="76"/>
      <c r="AQ265" s="76"/>
    </row>
    <row r="266" spans="1:43">
      <c r="A266" s="884"/>
      <c r="B266" s="889"/>
      <c r="C266" s="890"/>
      <c r="D266" s="891"/>
      <c r="E266" s="891"/>
      <c r="F266" s="892"/>
      <c r="G266" s="891"/>
      <c r="H266" s="893"/>
      <c r="I266" s="893"/>
      <c r="J266" s="884"/>
      <c r="K266" s="884"/>
      <c r="L266" s="884"/>
      <c r="M266" s="884"/>
      <c r="N266" s="884"/>
      <c r="O266" s="884"/>
      <c r="P266" s="884"/>
      <c r="Q266" s="884"/>
      <c r="R266" s="884"/>
      <c r="S266" s="884"/>
      <c r="T266" s="884"/>
      <c r="U266" s="884"/>
      <c r="V266" s="884"/>
      <c r="W266" s="884"/>
      <c r="X266" s="884"/>
      <c r="Y266" s="884"/>
      <c r="Z266" s="884"/>
      <c r="AA266" s="884"/>
      <c r="AB266" s="76"/>
      <c r="AC266" s="76"/>
      <c r="AD266" s="76"/>
      <c r="AE266" s="76"/>
      <c r="AF266" s="76"/>
      <c r="AG266" s="76"/>
      <c r="AH266" s="76"/>
      <c r="AI266" s="76"/>
      <c r="AJ266" s="76"/>
      <c r="AK266" s="76"/>
      <c r="AL266" s="76"/>
      <c r="AM266" s="76"/>
      <c r="AN266" s="76"/>
      <c r="AO266" s="76"/>
      <c r="AP266" s="76"/>
      <c r="AQ266" s="76"/>
    </row>
    <row r="267" spans="1:43">
      <c r="A267" s="884"/>
      <c r="B267" s="889"/>
      <c r="C267" s="890"/>
      <c r="D267" s="891"/>
      <c r="E267" s="891"/>
      <c r="F267" s="892"/>
      <c r="G267" s="891"/>
      <c r="H267" s="893"/>
      <c r="I267" s="893"/>
      <c r="J267" s="884"/>
      <c r="K267" s="884"/>
      <c r="L267" s="884"/>
      <c r="M267" s="884"/>
      <c r="N267" s="884"/>
      <c r="O267" s="884"/>
      <c r="P267" s="884"/>
      <c r="Q267" s="884"/>
      <c r="R267" s="884"/>
      <c r="S267" s="884"/>
      <c r="T267" s="884"/>
      <c r="U267" s="884"/>
      <c r="V267" s="884"/>
      <c r="W267" s="884"/>
      <c r="X267" s="884"/>
      <c r="Y267" s="884"/>
      <c r="Z267" s="884"/>
      <c r="AA267" s="884"/>
      <c r="AB267" s="76"/>
      <c r="AC267" s="76"/>
      <c r="AD267" s="76"/>
      <c r="AE267" s="76"/>
      <c r="AF267" s="76"/>
      <c r="AG267" s="76"/>
      <c r="AH267" s="76"/>
      <c r="AI267" s="76"/>
      <c r="AJ267" s="76"/>
      <c r="AK267" s="76"/>
      <c r="AL267" s="76"/>
      <c r="AM267" s="76"/>
      <c r="AN267" s="76"/>
      <c r="AO267" s="76"/>
      <c r="AP267" s="76"/>
      <c r="AQ267" s="76"/>
    </row>
    <row r="268" spans="1:43">
      <c r="A268" s="884"/>
      <c r="B268" s="889"/>
      <c r="C268" s="890"/>
      <c r="D268" s="891"/>
      <c r="E268" s="891"/>
      <c r="F268" s="892"/>
      <c r="G268" s="891"/>
      <c r="H268" s="893"/>
      <c r="I268" s="893"/>
      <c r="J268" s="884"/>
      <c r="K268" s="884"/>
      <c r="L268" s="884"/>
      <c r="M268" s="884"/>
      <c r="N268" s="884"/>
      <c r="O268" s="884"/>
      <c r="P268" s="884"/>
      <c r="Q268" s="884"/>
      <c r="R268" s="884"/>
      <c r="S268" s="884"/>
      <c r="T268" s="884"/>
      <c r="U268" s="884"/>
      <c r="V268" s="884"/>
      <c r="W268" s="884"/>
      <c r="X268" s="884"/>
      <c r="Y268" s="884"/>
      <c r="Z268" s="884"/>
      <c r="AA268" s="884"/>
      <c r="AB268" s="76"/>
      <c r="AC268" s="76"/>
      <c r="AD268" s="76"/>
      <c r="AE268" s="76"/>
      <c r="AF268" s="76"/>
      <c r="AG268" s="76"/>
      <c r="AH268" s="76"/>
      <c r="AI268" s="76"/>
      <c r="AJ268" s="76"/>
      <c r="AK268" s="76"/>
      <c r="AL268" s="76"/>
      <c r="AM268" s="76"/>
      <c r="AN268" s="76"/>
      <c r="AO268" s="76"/>
      <c r="AP268" s="76"/>
      <c r="AQ268" s="76"/>
    </row>
    <row r="269" spans="1:43">
      <c r="A269" s="884"/>
      <c r="B269" s="889"/>
      <c r="C269" s="890"/>
      <c r="D269" s="891"/>
      <c r="E269" s="891"/>
      <c r="F269" s="892"/>
      <c r="G269" s="891"/>
      <c r="H269" s="893"/>
      <c r="I269" s="893"/>
      <c r="J269" s="884"/>
      <c r="K269" s="884"/>
      <c r="L269" s="884"/>
      <c r="M269" s="884"/>
      <c r="N269" s="884"/>
      <c r="O269" s="884"/>
      <c r="P269" s="884"/>
      <c r="Q269" s="884"/>
      <c r="R269" s="884"/>
      <c r="S269" s="884"/>
      <c r="T269" s="884"/>
      <c r="U269" s="884"/>
      <c r="V269" s="884"/>
      <c r="W269" s="884"/>
      <c r="X269" s="884"/>
      <c r="Y269" s="884"/>
      <c r="Z269" s="884"/>
      <c r="AA269" s="884"/>
      <c r="AB269" s="76"/>
      <c r="AC269" s="76"/>
      <c r="AD269" s="76"/>
      <c r="AE269" s="76"/>
      <c r="AF269" s="76"/>
      <c r="AG269" s="76"/>
      <c r="AH269" s="76"/>
      <c r="AI269" s="76"/>
      <c r="AJ269" s="76"/>
      <c r="AK269" s="76"/>
      <c r="AL269" s="76"/>
      <c r="AM269" s="76"/>
      <c r="AN269" s="76"/>
      <c r="AO269" s="76"/>
      <c r="AP269" s="76"/>
      <c r="AQ269" s="76"/>
    </row>
    <row r="270" spans="1:43">
      <c r="A270" s="884"/>
      <c r="B270" s="889"/>
      <c r="C270" s="890"/>
      <c r="D270" s="891"/>
      <c r="E270" s="891"/>
      <c r="F270" s="892"/>
      <c r="G270" s="891"/>
      <c r="H270" s="893"/>
      <c r="I270" s="893"/>
      <c r="J270" s="884"/>
      <c r="K270" s="884"/>
      <c r="L270" s="884"/>
      <c r="M270" s="884"/>
      <c r="N270" s="884"/>
      <c r="O270" s="884"/>
      <c r="P270" s="884"/>
      <c r="Q270" s="884"/>
      <c r="R270" s="884"/>
      <c r="S270" s="884"/>
      <c r="T270" s="884"/>
      <c r="U270" s="884"/>
      <c r="V270" s="884"/>
      <c r="W270" s="884"/>
      <c r="X270" s="884"/>
      <c r="Y270" s="884"/>
      <c r="Z270" s="884"/>
      <c r="AA270" s="884"/>
      <c r="AB270" s="76"/>
      <c r="AC270" s="76"/>
      <c r="AD270" s="76"/>
      <c r="AE270" s="76"/>
      <c r="AF270" s="76"/>
      <c r="AG270" s="76"/>
      <c r="AH270" s="76"/>
      <c r="AI270" s="76"/>
      <c r="AJ270" s="76"/>
      <c r="AK270" s="76"/>
      <c r="AL270" s="76"/>
      <c r="AM270" s="76"/>
      <c r="AN270" s="76"/>
      <c r="AO270" s="76"/>
      <c r="AP270" s="76"/>
      <c r="AQ270" s="76"/>
    </row>
    <row r="271" spans="1:43">
      <c r="A271" s="884"/>
      <c r="B271" s="889"/>
      <c r="C271" s="890"/>
      <c r="D271" s="891"/>
      <c r="E271" s="891"/>
      <c r="F271" s="892"/>
      <c r="G271" s="891"/>
      <c r="H271" s="893"/>
      <c r="I271" s="893"/>
      <c r="J271" s="884"/>
      <c r="K271" s="884"/>
      <c r="L271" s="884"/>
      <c r="M271" s="884"/>
      <c r="N271" s="884"/>
      <c r="O271" s="884"/>
      <c r="P271" s="884"/>
      <c r="Q271" s="884"/>
      <c r="R271" s="884"/>
      <c r="S271" s="884"/>
      <c r="T271" s="884"/>
      <c r="U271" s="884"/>
      <c r="V271" s="884"/>
      <c r="W271" s="884"/>
      <c r="X271" s="884"/>
      <c r="Y271" s="884"/>
      <c r="Z271" s="884"/>
      <c r="AA271" s="884"/>
      <c r="AB271" s="76"/>
      <c r="AC271" s="76"/>
      <c r="AD271" s="76"/>
      <c r="AE271" s="76"/>
      <c r="AF271" s="76"/>
      <c r="AG271" s="76"/>
      <c r="AH271" s="76"/>
      <c r="AI271" s="76"/>
      <c r="AJ271" s="76"/>
      <c r="AK271" s="76"/>
      <c r="AL271" s="76"/>
      <c r="AM271" s="76"/>
      <c r="AN271" s="76"/>
      <c r="AO271" s="76"/>
      <c r="AP271" s="76"/>
      <c r="AQ271" s="76"/>
    </row>
    <row r="272" spans="1:43">
      <c r="A272" s="884"/>
      <c r="B272" s="889"/>
      <c r="C272" s="890"/>
      <c r="D272" s="891"/>
      <c r="E272" s="891"/>
      <c r="F272" s="892"/>
      <c r="G272" s="891"/>
      <c r="H272" s="893"/>
      <c r="I272" s="893"/>
      <c r="J272" s="884"/>
      <c r="K272" s="884"/>
      <c r="L272" s="884"/>
      <c r="M272" s="884"/>
      <c r="N272" s="884"/>
      <c r="O272" s="884"/>
      <c r="P272" s="884"/>
      <c r="Q272" s="884"/>
      <c r="R272" s="884"/>
      <c r="S272" s="884"/>
      <c r="T272" s="884"/>
      <c r="U272" s="884"/>
      <c r="V272" s="884"/>
      <c r="W272" s="884"/>
      <c r="X272" s="884"/>
      <c r="Y272" s="884"/>
      <c r="Z272" s="884"/>
      <c r="AA272" s="884"/>
      <c r="AB272" s="76"/>
      <c r="AC272" s="76"/>
      <c r="AD272" s="76"/>
      <c r="AE272" s="76"/>
      <c r="AF272" s="76"/>
      <c r="AG272" s="76"/>
      <c r="AH272" s="76"/>
      <c r="AI272" s="76"/>
      <c r="AJ272" s="76"/>
      <c r="AK272" s="76"/>
      <c r="AL272" s="76"/>
      <c r="AM272" s="76"/>
      <c r="AN272" s="76"/>
      <c r="AO272" s="76"/>
      <c r="AP272" s="76"/>
      <c r="AQ272" s="76"/>
    </row>
    <row r="273" spans="1:43">
      <c r="A273" s="884"/>
      <c r="B273" s="889"/>
      <c r="C273" s="890"/>
      <c r="D273" s="891"/>
      <c r="E273" s="891"/>
      <c r="F273" s="892"/>
      <c r="G273" s="891"/>
      <c r="H273" s="893"/>
      <c r="I273" s="893"/>
      <c r="J273" s="884"/>
      <c r="K273" s="884"/>
      <c r="L273" s="884"/>
      <c r="M273" s="884"/>
      <c r="N273" s="884"/>
      <c r="O273" s="884"/>
      <c r="P273" s="884"/>
      <c r="Q273" s="884"/>
      <c r="R273" s="884"/>
      <c r="S273" s="884"/>
      <c r="T273" s="884"/>
      <c r="U273" s="884"/>
      <c r="V273" s="884"/>
      <c r="W273" s="884"/>
      <c r="X273" s="884"/>
      <c r="Y273" s="884"/>
      <c r="Z273" s="884"/>
      <c r="AA273" s="884"/>
      <c r="AB273" s="76"/>
      <c r="AC273" s="76"/>
      <c r="AD273" s="76"/>
      <c r="AE273" s="76"/>
      <c r="AF273" s="76"/>
      <c r="AG273" s="76"/>
      <c r="AH273" s="76"/>
      <c r="AI273" s="76"/>
      <c r="AJ273" s="76"/>
      <c r="AK273" s="76"/>
      <c r="AL273" s="76"/>
      <c r="AM273" s="76"/>
      <c r="AN273" s="76"/>
      <c r="AO273" s="76"/>
      <c r="AP273" s="76"/>
      <c r="AQ273" s="76"/>
    </row>
    <row r="274" spans="1:43">
      <c r="A274" s="884"/>
      <c r="B274" s="889"/>
      <c r="C274" s="890"/>
      <c r="D274" s="891"/>
      <c r="E274" s="891"/>
      <c r="F274" s="892"/>
      <c r="G274" s="891"/>
      <c r="H274" s="893"/>
      <c r="I274" s="893"/>
      <c r="J274" s="884"/>
      <c r="K274" s="884"/>
      <c r="L274" s="884"/>
      <c r="M274" s="884"/>
      <c r="N274" s="884"/>
      <c r="O274" s="884"/>
      <c r="P274" s="884"/>
      <c r="Q274" s="884"/>
      <c r="R274" s="884"/>
      <c r="S274" s="884"/>
      <c r="T274" s="884"/>
      <c r="U274" s="884"/>
      <c r="V274" s="884"/>
      <c r="W274" s="884"/>
      <c r="X274" s="884"/>
      <c r="Y274" s="884"/>
      <c r="Z274" s="884"/>
      <c r="AA274" s="884"/>
      <c r="AB274" s="76"/>
      <c r="AC274" s="76"/>
      <c r="AD274" s="76"/>
      <c r="AE274" s="76"/>
      <c r="AF274" s="76"/>
      <c r="AG274" s="76"/>
      <c r="AH274" s="76"/>
      <c r="AI274" s="76"/>
      <c r="AJ274" s="76"/>
      <c r="AK274" s="76"/>
      <c r="AL274" s="76"/>
      <c r="AM274" s="76"/>
      <c r="AN274" s="76"/>
      <c r="AO274" s="76"/>
      <c r="AP274" s="76"/>
      <c r="AQ274" s="76"/>
    </row>
    <row r="275" spans="1:43">
      <c r="A275" s="884"/>
      <c r="B275" s="889"/>
      <c r="C275" s="890"/>
      <c r="D275" s="891"/>
      <c r="E275" s="891"/>
      <c r="F275" s="892"/>
      <c r="G275" s="891"/>
      <c r="H275" s="893"/>
      <c r="I275" s="893"/>
      <c r="J275" s="884"/>
      <c r="K275" s="884"/>
      <c r="L275" s="884"/>
      <c r="M275" s="884"/>
      <c r="N275" s="884"/>
      <c r="O275" s="884"/>
      <c r="P275" s="884"/>
      <c r="Q275" s="884"/>
      <c r="R275" s="884"/>
      <c r="S275" s="884"/>
      <c r="T275" s="884"/>
      <c r="U275" s="884"/>
      <c r="V275" s="884"/>
      <c r="W275" s="884"/>
      <c r="X275" s="884"/>
      <c r="Y275" s="884"/>
      <c r="Z275" s="884"/>
      <c r="AA275" s="884"/>
      <c r="AB275" s="76"/>
      <c r="AC275" s="76"/>
      <c r="AD275" s="76"/>
      <c r="AE275" s="76"/>
      <c r="AF275" s="76"/>
      <c r="AG275" s="76"/>
      <c r="AH275" s="76"/>
      <c r="AI275" s="76"/>
      <c r="AJ275" s="76"/>
      <c r="AK275" s="76"/>
      <c r="AL275" s="76"/>
      <c r="AM275" s="76"/>
      <c r="AN275" s="76"/>
      <c r="AO275" s="76"/>
      <c r="AP275" s="76"/>
      <c r="AQ275" s="76"/>
    </row>
    <row r="276" spans="1:43">
      <c r="A276" s="884"/>
      <c r="B276" s="889"/>
      <c r="C276" s="890"/>
      <c r="D276" s="891"/>
      <c r="E276" s="891"/>
      <c r="F276" s="892"/>
      <c r="G276" s="891"/>
      <c r="H276" s="893"/>
      <c r="I276" s="893"/>
      <c r="J276" s="884"/>
      <c r="K276" s="884"/>
      <c r="L276" s="884"/>
      <c r="M276" s="884"/>
      <c r="N276" s="884"/>
      <c r="O276" s="884"/>
      <c r="P276" s="884"/>
      <c r="Q276" s="884"/>
      <c r="R276" s="884"/>
      <c r="S276" s="884"/>
      <c r="T276" s="884"/>
      <c r="U276" s="884"/>
      <c r="V276" s="884"/>
      <c r="W276" s="884"/>
      <c r="X276" s="884"/>
      <c r="Y276" s="884"/>
      <c r="Z276" s="884"/>
      <c r="AA276" s="884"/>
      <c r="AB276" s="76"/>
      <c r="AC276" s="76"/>
      <c r="AD276" s="76"/>
      <c r="AE276" s="76"/>
      <c r="AF276" s="76"/>
      <c r="AG276" s="76"/>
      <c r="AH276" s="76"/>
      <c r="AI276" s="76"/>
      <c r="AJ276" s="76"/>
      <c r="AK276" s="76"/>
      <c r="AL276" s="76"/>
      <c r="AM276" s="76"/>
      <c r="AN276" s="76"/>
      <c r="AO276" s="76"/>
      <c r="AP276" s="76"/>
      <c r="AQ276" s="76"/>
    </row>
    <row r="277" spans="1:43">
      <c r="A277" s="884"/>
      <c r="B277" s="889"/>
      <c r="C277" s="890"/>
      <c r="D277" s="891"/>
      <c r="E277" s="891"/>
      <c r="F277" s="892"/>
      <c r="G277" s="891"/>
      <c r="H277" s="893"/>
      <c r="I277" s="893"/>
      <c r="J277" s="884"/>
      <c r="K277" s="884"/>
      <c r="L277" s="884"/>
      <c r="M277" s="884"/>
      <c r="N277" s="884"/>
      <c r="O277" s="884"/>
      <c r="P277" s="884"/>
      <c r="Q277" s="884"/>
      <c r="R277" s="884"/>
      <c r="S277" s="884"/>
      <c r="T277" s="884"/>
      <c r="U277" s="884"/>
      <c r="V277" s="884"/>
      <c r="W277" s="884"/>
      <c r="X277" s="884"/>
      <c r="Y277" s="884"/>
      <c r="Z277" s="884"/>
      <c r="AA277" s="884"/>
      <c r="AB277" s="76"/>
      <c r="AC277" s="76"/>
      <c r="AD277" s="76"/>
      <c r="AE277" s="76"/>
      <c r="AF277" s="76"/>
      <c r="AG277" s="76"/>
      <c r="AH277" s="76"/>
      <c r="AI277" s="76"/>
      <c r="AJ277" s="76"/>
      <c r="AK277" s="76"/>
      <c r="AL277" s="76"/>
      <c r="AM277" s="76"/>
      <c r="AN277" s="76"/>
      <c r="AO277" s="76"/>
      <c r="AP277" s="76"/>
      <c r="AQ277" s="76"/>
    </row>
    <row r="278" spans="1:43">
      <c r="A278" s="884"/>
      <c r="B278" s="889"/>
      <c r="C278" s="890"/>
      <c r="D278" s="891"/>
      <c r="E278" s="891"/>
      <c r="F278" s="892"/>
      <c r="G278" s="891"/>
      <c r="H278" s="893"/>
      <c r="I278" s="893"/>
      <c r="J278" s="884"/>
      <c r="K278" s="884"/>
      <c r="L278" s="884"/>
      <c r="M278" s="884"/>
      <c r="N278" s="884"/>
      <c r="O278" s="884"/>
      <c r="P278" s="884"/>
      <c r="Q278" s="884"/>
      <c r="R278" s="884"/>
      <c r="S278" s="884"/>
      <c r="T278" s="884"/>
      <c r="U278" s="884"/>
      <c r="V278" s="884"/>
      <c r="W278" s="884"/>
      <c r="X278" s="884"/>
      <c r="Y278" s="884"/>
      <c r="Z278" s="884"/>
      <c r="AA278" s="884"/>
      <c r="AB278" s="76"/>
      <c r="AC278" s="76"/>
      <c r="AD278" s="76"/>
      <c r="AE278" s="76"/>
      <c r="AF278" s="76"/>
      <c r="AG278" s="76"/>
      <c r="AH278" s="76"/>
      <c r="AI278" s="76"/>
      <c r="AJ278" s="76"/>
      <c r="AK278" s="76"/>
      <c r="AL278" s="76"/>
      <c r="AM278" s="76"/>
      <c r="AN278" s="76"/>
      <c r="AO278" s="76"/>
      <c r="AP278" s="76"/>
      <c r="AQ278" s="76"/>
    </row>
    <row r="279" spans="1:43">
      <c r="A279" s="884"/>
      <c r="B279" s="889"/>
      <c r="C279" s="890"/>
      <c r="D279" s="891"/>
      <c r="E279" s="891"/>
      <c r="F279" s="892"/>
      <c r="G279" s="891"/>
      <c r="H279" s="893"/>
      <c r="I279" s="893"/>
      <c r="J279" s="884"/>
      <c r="K279" s="884"/>
      <c r="L279" s="884"/>
      <c r="M279" s="884"/>
      <c r="N279" s="884"/>
      <c r="O279" s="884"/>
      <c r="P279" s="884"/>
      <c r="Q279" s="884"/>
      <c r="R279" s="884"/>
      <c r="S279" s="884"/>
      <c r="T279" s="884"/>
      <c r="U279" s="884"/>
      <c r="V279" s="884"/>
      <c r="W279" s="884"/>
      <c r="X279" s="884"/>
      <c r="Y279" s="884"/>
      <c r="Z279" s="884"/>
      <c r="AA279" s="884"/>
      <c r="AB279" s="76"/>
      <c r="AC279" s="76"/>
      <c r="AD279" s="76"/>
      <c r="AE279" s="76"/>
      <c r="AF279" s="76"/>
      <c r="AG279" s="76"/>
      <c r="AH279" s="76"/>
      <c r="AI279" s="76"/>
      <c r="AJ279" s="76"/>
      <c r="AK279" s="76"/>
      <c r="AL279" s="76"/>
      <c r="AM279" s="76"/>
      <c r="AN279" s="76"/>
      <c r="AO279" s="76"/>
      <c r="AP279" s="76"/>
      <c r="AQ279" s="76"/>
    </row>
    <row r="280" spans="1:43">
      <c r="A280" s="884"/>
      <c r="B280" s="889"/>
      <c r="C280" s="890"/>
      <c r="D280" s="891"/>
      <c r="E280" s="891"/>
      <c r="F280" s="892"/>
      <c r="G280" s="891"/>
      <c r="H280" s="893"/>
      <c r="I280" s="893"/>
      <c r="J280" s="884"/>
      <c r="K280" s="884"/>
      <c r="L280" s="884"/>
      <c r="M280" s="884"/>
      <c r="N280" s="884"/>
      <c r="O280" s="884"/>
      <c r="P280" s="884"/>
      <c r="Q280" s="884"/>
      <c r="R280" s="884"/>
      <c r="S280" s="884"/>
      <c r="T280" s="884"/>
      <c r="U280" s="884"/>
      <c r="V280" s="884"/>
      <c r="W280" s="884"/>
      <c r="X280" s="884"/>
      <c r="Y280" s="884"/>
      <c r="Z280" s="884"/>
      <c r="AA280" s="884"/>
      <c r="AB280" s="76"/>
      <c r="AC280" s="76"/>
      <c r="AD280" s="76"/>
      <c r="AE280" s="76"/>
      <c r="AF280" s="76"/>
      <c r="AG280" s="76"/>
      <c r="AH280" s="76"/>
      <c r="AI280" s="76"/>
      <c r="AJ280" s="76"/>
      <c r="AK280" s="76"/>
      <c r="AL280" s="76"/>
      <c r="AM280" s="76"/>
      <c r="AN280" s="76"/>
      <c r="AO280" s="76"/>
      <c r="AP280" s="76"/>
      <c r="AQ280" s="76"/>
    </row>
    <row r="281" spans="1:43">
      <c r="A281" s="884"/>
      <c r="B281" s="889"/>
      <c r="C281" s="890"/>
      <c r="D281" s="891"/>
      <c r="E281" s="891"/>
      <c r="F281" s="892"/>
      <c r="G281" s="891"/>
      <c r="H281" s="893"/>
      <c r="I281" s="893"/>
      <c r="J281" s="884"/>
      <c r="K281" s="884"/>
      <c r="L281" s="884"/>
      <c r="M281" s="884"/>
      <c r="N281" s="884"/>
      <c r="O281" s="884"/>
      <c r="P281" s="884"/>
      <c r="Q281" s="884"/>
      <c r="R281" s="884"/>
      <c r="S281" s="884"/>
      <c r="T281" s="884"/>
      <c r="U281" s="884"/>
      <c r="V281" s="884"/>
      <c r="W281" s="884"/>
      <c r="X281" s="884"/>
      <c r="Y281" s="884"/>
      <c r="Z281" s="884"/>
      <c r="AA281" s="884"/>
      <c r="AB281" s="76"/>
      <c r="AC281" s="76"/>
      <c r="AD281" s="76"/>
      <c r="AE281" s="76"/>
      <c r="AF281" s="76"/>
      <c r="AG281" s="76"/>
      <c r="AH281" s="76"/>
      <c r="AI281" s="76"/>
      <c r="AJ281" s="76"/>
      <c r="AK281" s="76"/>
      <c r="AL281" s="76"/>
      <c r="AM281" s="76"/>
      <c r="AN281" s="76"/>
      <c r="AO281" s="76"/>
      <c r="AP281" s="76"/>
      <c r="AQ281" s="76"/>
    </row>
    <row r="282" spans="1:43">
      <c r="A282" s="884"/>
      <c r="B282" s="889"/>
      <c r="C282" s="890"/>
      <c r="D282" s="891"/>
      <c r="E282" s="891"/>
      <c r="F282" s="892"/>
      <c r="G282" s="891"/>
      <c r="H282" s="893"/>
      <c r="I282" s="893"/>
      <c r="J282" s="884"/>
      <c r="K282" s="884"/>
      <c r="L282" s="884"/>
      <c r="M282" s="884"/>
      <c r="N282" s="884"/>
      <c r="O282" s="884"/>
      <c r="P282" s="884"/>
      <c r="Q282" s="884"/>
      <c r="R282" s="884"/>
      <c r="S282" s="884"/>
      <c r="T282" s="884"/>
      <c r="U282" s="884"/>
      <c r="V282" s="884"/>
      <c r="W282" s="884"/>
      <c r="X282" s="884"/>
      <c r="Y282" s="884"/>
      <c r="Z282" s="884"/>
      <c r="AA282" s="884"/>
      <c r="AB282" s="76"/>
      <c r="AC282" s="76"/>
      <c r="AD282" s="76"/>
      <c r="AE282" s="76"/>
      <c r="AF282" s="76"/>
      <c r="AG282" s="76"/>
      <c r="AH282" s="76"/>
      <c r="AI282" s="76"/>
      <c r="AJ282" s="76"/>
      <c r="AK282" s="76"/>
      <c r="AL282" s="76"/>
      <c r="AM282" s="76"/>
      <c r="AN282" s="76"/>
      <c r="AO282" s="76"/>
      <c r="AP282" s="76"/>
      <c r="AQ282" s="76"/>
    </row>
    <row r="283" spans="1:43">
      <c r="A283" s="884"/>
      <c r="B283" s="889"/>
      <c r="C283" s="890"/>
      <c r="D283" s="891"/>
      <c r="E283" s="891"/>
      <c r="F283" s="892"/>
      <c r="G283" s="891"/>
      <c r="H283" s="893"/>
      <c r="I283" s="893"/>
      <c r="J283" s="884"/>
      <c r="K283" s="884"/>
      <c r="L283" s="884"/>
      <c r="M283" s="884"/>
      <c r="N283" s="884"/>
      <c r="O283" s="884"/>
      <c r="P283" s="884"/>
      <c r="Q283" s="884"/>
      <c r="R283" s="884"/>
      <c r="S283" s="884"/>
      <c r="T283" s="884"/>
      <c r="U283" s="884"/>
      <c r="V283" s="884"/>
      <c r="W283" s="884"/>
      <c r="X283" s="884"/>
      <c r="Y283" s="884"/>
      <c r="Z283" s="884"/>
      <c r="AA283" s="884"/>
      <c r="AB283" s="76"/>
      <c r="AC283" s="76"/>
      <c r="AD283" s="76"/>
      <c r="AE283" s="76"/>
      <c r="AF283" s="76"/>
      <c r="AG283" s="76"/>
      <c r="AH283" s="76"/>
      <c r="AI283" s="76"/>
      <c r="AJ283" s="76"/>
      <c r="AK283" s="76"/>
      <c r="AL283" s="76"/>
      <c r="AM283" s="76"/>
      <c r="AN283" s="76"/>
      <c r="AO283" s="76"/>
      <c r="AP283" s="76"/>
      <c r="AQ283" s="76"/>
    </row>
    <row r="284" spans="1:43">
      <c r="A284" s="884"/>
      <c r="B284" s="889"/>
      <c r="C284" s="890"/>
      <c r="D284" s="891"/>
      <c r="E284" s="891"/>
      <c r="F284" s="892"/>
      <c r="G284" s="891"/>
      <c r="H284" s="893"/>
      <c r="I284" s="893"/>
      <c r="J284" s="884"/>
      <c r="K284" s="884"/>
      <c r="L284" s="884"/>
      <c r="M284" s="884"/>
      <c r="N284" s="884"/>
      <c r="O284" s="884"/>
      <c r="P284" s="884"/>
      <c r="Q284" s="884"/>
      <c r="R284" s="884"/>
      <c r="S284" s="884"/>
      <c r="T284" s="884"/>
      <c r="U284" s="884"/>
      <c r="V284" s="884"/>
      <c r="W284" s="884"/>
      <c r="X284" s="884"/>
      <c r="Y284" s="884"/>
      <c r="Z284" s="884"/>
      <c r="AA284" s="884"/>
      <c r="AB284" s="76"/>
      <c r="AC284" s="76"/>
      <c r="AD284" s="76"/>
      <c r="AE284" s="76"/>
      <c r="AF284" s="76"/>
      <c r="AG284" s="76"/>
      <c r="AH284" s="76"/>
      <c r="AI284" s="76"/>
      <c r="AJ284" s="76"/>
      <c r="AK284" s="76"/>
      <c r="AL284" s="76"/>
      <c r="AM284" s="76"/>
      <c r="AN284" s="76"/>
      <c r="AO284" s="76"/>
      <c r="AP284" s="76"/>
      <c r="AQ284" s="76"/>
    </row>
    <row r="285" spans="1:43">
      <c r="A285" s="884"/>
      <c r="B285" s="889"/>
      <c r="C285" s="890"/>
      <c r="D285" s="891"/>
      <c r="E285" s="891"/>
      <c r="F285" s="892"/>
      <c r="G285" s="891"/>
      <c r="H285" s="893"/>
      <c r="I285" s="893"/>
      <c r="J285" s="884"/>
      <c r="K285" s="884"/>
      <c r="L285" s="884"/>
      <c r="M285" s="884"/>
      <c r="N285" s="884"/>
      <c r="O285" s="884"/>
      <c r="P285" s="884"/>
      <c r="Q285" s="884"/>
      <c r="R285" s="884"/>
      <c r="S285" s="884"/>
      <c r="T285" s="884"/>
      <c r="U285" s="884"/>
      <c r="V285" s="884"/>
      <c r="W285" s="884"/>
      <c r="X285" s="884"/>
      <c r="Y285" s="884"/>
      <c r="Z285" s="884"/>
      <c r="AA285" s="884"/>
      <c r="AB285" s="76"/>
      <c r="AC285" s="76"/>
      <c r="AD285" s="76"/>
      <c r="AE285" s="76"/>
      <c r="AF285" s="76"/>
      <c r="AG285" s="76"/>
      <c r="AH285" s="76"/>
      <c r="AI285" s="76"/>
      <c r="AJ285" s="76"/>
      <c r="AK285" s="76"/>
      <c r="AL285" s="76"/>
      <c r="AM285" s="76"/>
      <c r="AN285" s="76"/>
      <c r="AO285" s="76"/>
      <c r="AP285" s="76"/>
      <c r="AQ285" s="76"/>
    </row>
    <row r="286" spans="1:43">
      <c r="A286" s="884"/>
      <c r="B286" s="889"/>
      <c r="C286" s="890"/>
      <c r="D286" s="891"/>
      <c r="E286" s="891"/>
      <c r="F286" s="892"/>
      <c r="G286" s="891"/>
      <c r="H286" s="893"/>
      <c r="I286" s="893"/>
      <c r="J286" s="884"/>
      <c r="K286" s="884"/>
      <c r="L286" s="884"/>
      <c r="M286" s="884"/>
      <c r="N286" s="884"/>
      <c r="O286" s="884"/>
      <c r="P286" s="884"/>
      <c r="Q286" s="884"/>
      <c r="R286" s="884"/>
      <c r="S286" s="884"/>
      <c r="T286" s="884"/>
      <c r="U286" s="884"/>
      <c r="V286" s="884"/>
      <c r="W286" s="884"/>
      <c r="X286" s="884"/>
      <c r="Y286" s="884"/>
      <c r="Z286" s="884"/>
      <c r="AA286" s="884"/>
      <c r="AB286" s="76"/>
      <c r="AC286" s="76"/>
      <c r="AD286" s="76"/>
      <c r="AE286" s="76"/>
      <c r="AF286" s="76"/>
      <c r="AG286" s="76"/>
      <c r="AH286" s="76"/>
      <c r="AI286" s="76"/>
      <c r="AJ286" s="76"/>
      <c r="AK286" s="76"/>
      <c r="AL286" s="76"/>
      <c r="AM286" s="76"/>
      <c r="AN286" s="76"/>
      <c r="AO286" s="76"/>
      <c r="AP286" s="76"/>
      <c r="AQ286" s="76"/>
    </row>
    <row r="287" spans="1:43">
      <c r="A287" s="884"/>
      <c r="B287" s="889"/>
      <c r="C287" s="890"/>
      <c r="D287" s="891"/>
      <c r="E287" s="891"/>
      <c r="F287" s="892"/>
      <c r="G287" s="891"/>
      <c r="H287" s="893"/>
      <c r="I287" s="893"/>
      <c r="J287" s="884"/>
      <c r="K287" s="884"/>
      <c r="L287" s="884"/>
      <c r="M287" s="884"/>
      <c r="N287" s="884"/>
      <c r="O287" s="884"/>
      <c r="P287" s="884"/>
      <c r="Q287" s="884"/>
      <c r="R287" s="884"/>
      <c r="S287" s="884"/>
      <c r="T287" s="884"/>
      <c r="U287" s="884"/>
      <c r="V287" s="884"/>
      <c r="W287" s="884"/>
      <c r="X287" s="884"/>
      <c r="Y287" s="884"/>
      <c r="Z287" s="884"/>
      <c r="AA287" s="884"/>
      <c r="AB287" s="76"/>
      <c r="AC287" s="76"/>
      <c r="AD287" s="76"/>
      <c r="AE287" s="76"/>
      <c r="AF287" s="76"/>
      <c r="AG287" s="76"/>
      <c r="AH287" s="76"/>
      <c r="AI287" s="76"/>
      <c r="AJ287" s="76"/>
      <c r="AK287" s="76"/>
      <c r="AL287" s="76"/>
      <c r="AM287" s="76"/>
      <c r="AN287" s="76"/>
      <c r="AO287" s="76"/>
      <c r="AP287" s="76"/>
      <c r="AQ287" s="76"/>
    </row>
    <row r="288" spans="1:43">
      <c r="A288" s="884"/>
      <c r="B288" s="889"/>
      <c r="C288" s="890"/>
      <c r="D288" s="891"/>
      <c r="E288" s="891"/>
      <c r="F288" s="892"/>
      <c r="G288" s="891"/>
      <c r="H288" s="893"/>
      <c r="I288" s="893"/>
      <c r="J288" s="884"/>
      <c r="K288" s="884"/>
      <c r="L288" s="884"/>
      <c r="M288" s="884"/>
      <c r="N288" s="884"/>
      <c r="O288" s="884"/>
      <c r="P288" s="884"/>
      <c r="Q288" s="884"/>
      <c r="R288" s="884"/>
      <c r="S288" s="884"/>
      <c r="T288" s="884"/>
      <c r="U288" s="884"/>
      <c r="V288" s="884"/>
      <c r="W288" s="884"/>
      <c r="X288" s="884"/>
      <c r="Y288" s="884"/>
      <c r="Z288" s="884"/>
      <c r="AA288" s="884"/>
      <c r="AB288" s="76"/>
      <c r="AC288" s="76"/>
      <c r="AD288" s="76"/>
      <c r="AE288" s="76"/>
      <c r="AF288" s="76"/>
      <c r="AG288" s="76"/>
      <c r="AH288" s="76"/>
      <c r="AI288" s="76"/>
      <c r="AJ288" s="76"/>
      <c r="AK288" s="76"/>
      <c r="AL288" s="76"/>
      <c r="AM288" s="76"/>
      <c r="AN288" s="76"/>
      <c r="AO288" s="76"/>
      <c r="AP288" s="76"/>
      <c r="AQ288" s="76"/>
    </row>
    <row r="289" spans="1:43">
      <c r="A289" s="76"/>
      <c r="B289" s="889"/>
      <c r="C289" s="890"/>
      <c r="D289" s="891"/>
      <c r="E289" s="891"/>
      <c r="F289" s="892"/>
      <c r="G289" s="891"/>
      <c r="H289" s="893"/>
      <c r="I289" s="89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row>
    <row r="290" spans="1:43">
      <c r="A290" s="76"/>
      <c r="B290" s="889"/>
      <c r="C290" s="890"/>
      <c r="D290" s="891"/>
      <c r="E290" s="891"/>
      <c r="F290" s="892"/>
      <c r="G290" s="891"/>
      <c r="H290" s="893"/>
      <c r="I290" s="89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row>
    <row r="291" spans="1:43">
      <c r="A291" s="76"/>
      <c r="B291" s="889"/>
      <c r="C291" s="890"/>
      <c r="D291" s="891"/>
      <c r="E291" s="891"/>
      <c r="F291" s="892"/>
      <c r="G291" s="891"/>
      <c r="H291" s="893"/>
      <c r="I291" s="89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row>
    <row r="292" spans="1:43">
      <c r="A292" s="76"/>
      <c r="B292" s="889"/>
      <c r="C292" s="890"/>
      <c r="D292" s="891"/>
      <c r="E292" s="891"/>
      <c r="F292" s="892"/>
      <c r="G292" s="891"/>
      <c r="H292" s="893"/>
      <c r="I292" s="89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row>
    <row r="293" spans="1:43">
      <c r="A293" s="76"/>
      <c r="B293" s="889"/>
      <c r="C293" s="890"/>
      <c r="D293" s="891"/>
      <c r="E293" s="891"/>
      <c r="F293" s="892"/>
      <c r="G293" s="891"/>
      <c r="H293" s="893"/>
      <c r="I293" s="89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row>
    <row r="294" spans="1:43">
      <c r="A294" s="76"/>
      <c r="B294" s="889"/>
      <c r="C294" s="890"/>
      <c r="D294" s="891"/>
      <c r="E294" s="891"/>
      <c r="F294" s="892"/>
      <c r="G294" s="891"/>
      <c r="H294" s="893"/>
      <c r="I294" s="89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row>
    <row r="295" spans="1:43">
      <c r="A295" s="76"/>
      <c r="B295" s="889"/>
      <c r="C295" s="890"/>
      <c r="D295" s="891"/>
      <c r="E295" s="891"/>
      <c r="F295" s="892"/>
      <c r="G295" s="891"/>
      <c r="H295" s="893"/>
      <c r="I295" s="89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row>
    <row r="296" spans="1:43">
      <c r="A296" s="76"/>
      <c r="B296" s="889"/>
      <c r="C296" s="890"/>
      <c r="D296" s="891"/>
      <c r="E296" s="891"/>
      <c r="F296" s="892"/>
      <c r="G296" s="891"/>
      <c r="H296" s="893"/>
      <c r="I296" s="89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row>
    <row r="297" spans="1:43">
      <c r="A297" s="76"/>
      <c r="B297" s="889"/>
      <c r="C297" s="890"/>
      <c r="D297" s="891"/>
      <c r="E297" s="891"/>
      <c r="F297" s="892"/>
      <c r="G297" s="891"/>
      <c r="H297" s="893"/>
      <c r="I297" s="89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row>
    <row r="298" spans="1:43">
      <c r="A298" s="76"/>
      <c r="B298" s="889"/>
      <c r="C298" s="890"/>
      <c r="D298" s="891"/>
      <c r="E298" s="891"/>
      <c r="F298" s="892"/>
      <c r="G298" s="891"/>
      <c r="H298" s="893"/>
      <c r="I298" s="89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row>
    <row r="299" spans="1:43">
      <c r="A299" s="76"/>
      <c r="B299" s="889"/>
      <c r="C299" s="890"/>
      <c r="D299" s="891"/>
      <c r="E299" s="891"/>
      <c r="F299" s="892"/>
      <c r="G299" s="891"/>
      <c r="H299" s="893"/>
      <c r="I299" s="893"/>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row>
    <row r="300" spans="1:43">
      <c r="A300" s="76"/>
      <c r="B300" s="889"/>
      <c r="C300" s="890"/>
      <c r="D300" s="891"/>
      <c r="E300" s="891"/>
      <c r="F300" s="892"/>
      <c r="G300" s="891"/>
      <c r="H300" s="893"/>
      <c r="I300" s="893"/>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row>
    <row r="301" spans="1:43">
      <c r="A301" s="76"/>
      <c r="B301" s="889"/>
      <c r="C301" s="890"/>
      <c r="D301" s="891"/>
      <c r="E301" s="891"/>
      <c r="F301" s="892"/>
      <c r="G301" s="891"/>
      <c r="H301" s="893"/>
      <c r="I301" s="893"/>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row>
    <row r="302" spans="1:43">
      <c r="A302" s="76"/>
      <c r="B302" s="889"/>
      <c r="C302" s="890"/>
      <c r="D302" s="891"/>
      <c r="E302" s="891"/>
      <c r="F302" s="892"/>
      <c r="G302" s="891"/>
      <c r="H302" s="893"/>
      <c r="I302" s="893"/>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row>
    <row r="303" spans="1:43">
      <c r="A303" s="76"/>
      <c r="B303" s="889"/>
      <c r="C303" s="890"/>
      <c r="D303" s="891"/>
      <c r="E303" s="891"/>
      <c r="F303" s="892"/>
      <c r="G303" s="891"/>
      <c r="H303" s="893"/>
      <c r="I303" s="893"/>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row>
    <row r="304" spans="1:43">
      <c r="A304" s="76"/>
      <c r="B304" s="889"/>
      <c r="C304" s="890"/>
      <c r="D304" s="891"/>
      <c r="E304" s="891"/>
      <c r="F304" s="892"/>
      <c r="G304" s="891"/>
      <c r="H304" s="893"/>
      <c r="I304" s="893"/>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row>
    <row r="305" spans="1:43">
      <c r="A305" s="76"/>
      <c r="B305" s="889"/>
      <c r="C305" s="890"/>
      <c r="D305" s="891"/>
      <c r="E305" s="891"/>
      <c r="F305" s="892"/>
      <c r="G305" s="891"/>
      <c r="H305" s="893"/>
      <c r="I305" s="893"/>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row>
    <row r="306" spans="1:43">
      <c r="A306" s="76"/>
      <c r="B306" s="889"/>
      <c r="C306" s="890"/>
      <c r="D306" s="891"/>
      <c r="E306" s="891"/>
      <c r="F306" s="892"/>
      <c r="G306" s="891"/>
      <c r="H306" s="893"/>
      <c r="I306" s="893"/>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row>
    <row r="307" spans="1:43">
      <c r="A307" s="76"/>
      <c r="B307" s="889"/>
      <c r="C307" s="890"/>
      <c r="D307" s="891"/>
      <c r="E307" s="891"/>
      <c r="F307" s="892"/>
      <c r="G307" s="891"/>
      <c r="H307" s="893"/>
      <c r="I307" s="893"/>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row>
    <row r="308" spans="1:43">
      <c r="A308" s="76"/>
      <c r="B308" s="889"/>
      <c r="C308" s="890"/>
      <c r="D308" s="891"/>
      <c r="E308" s="891"/>
      <c r="F308" s="892"/>
      <c r="G308" s="891"/>
      <c r="H308" s="893"/>
      <c r="I308" s="893"/>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row>
    <row r="309" spans="1:43">
      <c r="A309" s="76"/>
      <c r="B309" s="889"/>
      <c r="C309" s="890"/>
      <c r="D309" s="891"/>
      <c r="E309" s="891"/>
      <c r="F309" s="892"/>
      <c r="G309" s="891"/>
      <c r="H309" s="893"/>
      <c r="I309" s="893"/>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row>
    <row r="310" spans="1:43">
      <c r="A310" s="76"/>
      <c r="B310" s="889"/>
      <c r="C310" s="890"/>
      <c r="D310" s="891"/>
      <c r="E310" s="891"/>
      <c r="F310" s="892"/>
      <c r="G310" s="891"/>
      <c r="H310" s="893"/>
      <c r="I310" s="893"/>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row>
    <row r="311" spans="1:43">
      <c r="A311" s="76"/>
      <c r="B311" s="889"/>
      <c r="C311" s="890"/>
      <c r="D311" s="891"/>
      <c r="E311" s="891"/>
      <c r="F311" s="892"/>
      <c r="G311" s="891"/>
      <c r="H311" s="893"/>
      <c r="I311" s="893"/>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row>
    <row r="312" spans="1:43">
      <c r="A312" s="76"/>
      <c r="B312" s="889"/>
      <c r="C312" s="890"/>
      <c r="D312" s="891"/>
      <c r="E312" s="891"/>
      <c r="F312" s="892"/>
      <c r="G312" s="891"/>
      <c r="H312" s="893"/>
      <c r="I312" s="893"/>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row>
    <row r="313" spans="1:43">
      <c r="A313" s="76"/>
      <c r="B313" s="889"/>
      <c r="C313" s="890"/>
      <c r="D313" s="891"/>
      <c r="E313" s="891"/>
      <c r="F313" s="892"/>
      <c r="G313" s="891"/>
      <c r="H313" s="893"/>
      <c r="I313" s="893"/>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row>
    <row r="314" spans="1:43">
      <c r="A314" s="76"/>
      <c r="B314" s="889"/>
      <c r="C314" s="890"/>
      <c r="D314" s="891"/>
      <c r="E314" s="891"/>
      <c r="F314" s="892"/>
      <c r="G314" s="891"/>
      <c r="H314" s="893"/>
      <c r="I314" s="893"/>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row>
    <row r="315" spans="1:43">
      <c r="A315" s="76"/>
      <c r="B315" s="889"/>
      <c r="C315" s="890"/>
      <c r="D315" s="891"/>
      <c r="E315" s="891"/>
      <c r="F315" s="892"/>
      <c r="G315" s="891"/>
      <c r="H315" s="893"/>
      <c r="I315" s="893"/>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row>
    <row r="316" spans="1:43">
      <c r="A316" s="76"/>
      <c r="B316" s="889"/>
      <c r="C316" s="890"/>
      <c r="D316" s="891"/>
      <c r="E316" s="891"/>
      <c r="F316" s="892"/>
      <c r="G316" s="891"/>
      <c r="H316" s="893"/>
      <c r="I316" s="893"/>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row>
    <row r="317" spans="1:43">
      <c r="A317" s="76"/>
      <c r="B317" s="889"/>
      <c r="C317" s="890"/>
      <c r="D317" s="891"/>
      <c r="E317" s="891"/>
      <c r="F317" s="892"/>
      <c r="G317" s="891"/>
      <c r="H317" s="893"/>
      <c r="I317" s="893"/>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row>
    <row r="318" spans="1:43">
      <c r="A318" s="76"/>
      <c r="B318" s="889"/>
      <c r="C318" s="890"/>
      <c r="D318" s="891"/>
      <c r="E318" s="891"/>
      <c r="F318" s="892"/>
      <c r="G318" s="891"/>
      <c r="H318" s="893"/>
      <c r="I318" s="893"/>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row>
    <row r="319" spans="1:43">
      <c r="A319" s="76"/>
      <c r="B319" s="889"/>
      <c r="C319" s="890"/>
      <c r="D319" s="891"/>
      <c r="E319" s="891"/>
      <c r="F319" s="892"/>
      <c r="G319" s="891"/>
      <c r="H319" s="893"/>
      <c r="I319" s="893"/>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row>
    <row r="320" spans="1:43">
      <c r="A320" s="76"/>
      <c r="B320" s="889"/>
      <c r="C320" s="890"/>
      <c r="D320" s="891"/>
      <c r="E320" s="891"/>
      <c r="F320" s="892"/>
      <c r="G320" s="891"/>
      <c r="H320" s="893"/>
      <c r="I320" s="893"/>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row>
    <row r="321" spans="1:43">
      <c r="A321" s="76"/>
      <c r="B321" s="889"/>
      <c r="C321" s="890"/>
      <c r="D321" s="891"/>
      <c r="E321" s="891"/>
      <c r="F321" s="892"/>
      <c r="G321" s="891"/>
      <c r="H321" s="893"/>
      <c r="I321" s="893"/>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row>
    <row r="322" spans="1:43">
      <c r="A322" s="76"/>
      <c r="B322" s="889"/>
      <c r="C322" s="890"/>
      <c r="D322" s="891"/>
      <c r="E322" s="891"/>
      <c r="F322" s="892"/>
      <c r="G322" s="891"/>
      <c r="H322" s="893"/>
      <c r="I322" s="893"/>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row>
    <row r="323" spans="1:43">
      <c r="A323" s="76"/>
      <c r="B323" s="889"/>
      <c r="C323" s="890"/>
      <c r="D323" s="891"/>
      <c r="E323" s="891"/>
      <c r="F323" s="892"/>
      <c r="G323" s="891"/>
      <c r="H323" s="893"/>
      <c r="I323" s="893"/>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row>
    <row r="324" spans="1:43">
      <c r="A324" s="76"/>
      <c r="B324" s="889"/>
      <c r="C324" s="890"/>
      <c r="D324" s="891"/>
      <c r="E324" s="891"/>
      <c r="F324" s="892"/>
      <c r="G324" s="891"/>
      <c r="H324" s="893"/>
      <c r="I324" s="893"/>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row>
    <row r="325" spans="1:43">
      <c r="A325" s="76"/>
      <c r="B325" s="889"/>
      <c r="C325" s="890"/>
      <c r="D325" s="891"/>
      <c r="E325" s="891"/>
      <c r="F325" s="892"/>
      <c r="G325" s="891"/>
      <c r="H325" s="893"/>
      <c r="I325" s="893"/>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row>
    <row r="326" spans="1:43">
      <c r="A326" s="76"/>
      <c r="B326" s="889"/>
      <c r="C326" s="890"/>
      <c r="D326" s="891"/>
      <c r="E326" s="891"/>
      <c r="F326" s="892"/>
      <c r="G326" s="891"/>
      <c r="H326" s="893"/>
      <c r="I326" s="893"/>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row>
    <row r="327" spans="1:43">
      <c r="A327" s="76"/>
      <c r="B327" s="889"/>
      <c r="C327" s="890"/>
      <c r="D327" s="891"/>
      <c r="E327" s="891"/>
      <c r="F327" s="892"/>
      <c r="G327" s="891"/>
      <c r="H327" s="893"/>
      <c r="I327" s="893"/>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row>
    <row r="328" spans="1:43">
      <c r="A328" s="76"/>
      <c r="B328" s="889"/>
      <c r="C328" s="890"/>
      <c r="D328" s="891"/>
      <c r="E328" s="891"/>
      <c r="F328" s="892"/>
      <c r="G328" s="891"/>
      <c r="H328" s="893"/>
      <c r="I328" s="893"/>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row>
    <row r="329" spans="1:43">
      <c r="A329" s="76"/>
      <c r="B329" s="889"/>
      <c r="C329" s="890"/>
      <c r="D329" s="891"/>
      <c r="E329" s="891"/>
      <c r="F329" s="892"/>
      <c r="G329" s="891"/>
      <c r="H329" s="893"/>
      <c r="I329" s="893"/>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row>
    <row r="330" spans="1:43">
      <c r="A330" s="76"/>
      <c r="B330" s="889"/>
      <c r="C330" s="890"/>
      <c r="D330" s="891"/>
      <c r="E330" s="891"/>
      <c r="F330" s="892"/>
      <c r="G330" s="891"/>
      <c r="H330" s="893"/>
      <c r="I330" s="893"/>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row>
    <row r="331" spans="1:43">
      <c r="A331" s="76"/>
      <c r="B331" s="889"/>
      <c r="C331" s="890"/>
      <c r="D331" s="891"/>
      <c r="E331" s="891"/>
      <c r="F331" s="892"/>
      <c r="G331" s="891"/>
      <c r="H331" s="893"/>
      <c r="I331" s="893"/>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row>
    <row r="332" spans="1:43">
      <c r="A332" s="76"/>
      <c r="B332" s="889"/>
      <c r="C332" s="890"/>
      <c r="D332" s="891"/>
      <c r="E332" s="891"/>
      <c r="F332" s="892"/>
      <c r="G332" s="891"/>
      <c r="H332" s="893"/>
      <c r="I332" s="893"/>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row>
    <row r="333" spans="1:43">
      <c r="A333" s="76"/>
      <c r="B333" s="889"/>
      <c r="C333" s="890"/>
      <c r="D333" s="891"/>
      <c r="E333" s="891"/>
      <c r="F333" s="892"/>
      <c r="G333" s="891"/>
      <c r="H333" s="893"/>
      <c r="I333" s="893"/>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row>
    <row r="334" spans="1:43">
      <c r="A334" s="76"/>
      <c r="B334" s="889"/>
      <c r="C334" s="890"/>
      <c r="D334" s="891"/>
      <c r="E334" s="891"/>
      <c r="F334" s="892"/>
      <c r="G334" s="891"/>
      <c r="H334" s="893"/>
      <c r="I334" s="893"/>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row>
    <row r="335" spans="1:43">
      <c r="A335" s="76"/>
      <c r="B335" s="889"/>
      <c r="C335" s="890"/>
      <c r="D335" s="891"/>
      <c r="E335" s="891"/>
      <c r="F335" s="892"/>
      <c r="G335" s="891"/>
      <c r="H335" s="893"/>
      <c r="I335" s="893"/>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row>
    <row r="336" spans="1:43">
      <c r="A336" s="76"/>
      <c r="B336" s="889"/>
      <c r="C336" s="890"/>
      <c r="D336" s="891"/>
      <c r="E336" s="891"/>
      <c r="F336" s="892"/>
      <c r="G336" s="891"/>
      <c r="H336" s="893"/>
      <c r="I336" s="893"/>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row>
    <row r="337" spans="1:43">
      <c r="A337" s="76"/>
      <c r="B337" s="889"/>
      <c r="C337" s="890"/>
      <c r="D337" s="891"/>
      <c r="E337" s="891"/>
      <c r="F337" s="892"/>
      <c r="G337" s="891"/>
      <c r="H337" s="893"/>
      <c r="I337" s="893"/>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row>
    <row r="338" spans="1:43">
      <c r="A338" s="76"/>
      <c r="B338" s="889"/>
      <c r="C338" s="890"/>
      <c r="D338" s="891"/>
      <c r="E338" s="891"/>
      <c r="F338" s="892"/>
      <c r="G338" s="891"/>
      <c r="H338" s="893"/>
      <c r="I338" s="893"/>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row>
    <row r="339" spans="1:43">
      <c r="A339" s="76"/>
      <c r="B339" s="889"/>
      <c r="C339" s="890"/>
      <c r="D339" s="891"/>
      <c r="E339" s="891"/>
      <c r="F339" s="892"/>
      <c r="G339" s="891"/>
      <c r="H339" s="893"/>
      <c r="I339" s="893"/>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row>
    <row r="340" spans="1:43">
      <c r="A340" s="76"/>
      <c r="B340" s="889"/>
      <c r="C340" s="890"/>
      <c r="D340" s="891"/>
      <c r="E340" s="891"/>
      <c r="F340" s="892"/>
      <c r="G340" s="891"/>
      <c r="H340" s="893"/>
      <c r="I340" s="893"/>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row>
    <row r="341" spans="1:43">
      <c r="A341" s="76"/>
      <c r="B341" s="889"/>
      <c r="C341" s="890"/>
      <c r="D341" s="891"/>
      <c r="E341" s="891"/>
      <c r="F341" s="892"/>
      <c r="G341" s="891"/>
      <c r="H341" s="893"/>
      <c r="I341" s="893"/>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row>
    <row r="342" spans="1:43">
      <c r="A342" s="76"/>
      <c r="B342" s="889"/>
      <c r="C342" s="890"/>
      <c r="D342" s="891"/>
      <c r="E342" s="891"/>
      <c r="F342" s="892"/>
      <c r="G342" s="891"/>
      <c r="H342" s="893"/>
      <c r="I342" s="893"/>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row>
    <row r="343" spans="1:43">
      <c r="A343" s="76"/>
      <c r="B343" s="889"/>
      <c r="C343" s="890"/>
      <c r="D343" s="891"/>
      <c r="E343" s="891"/>
      <c r="F343" s="892"/>
      <c r="G343" s="891"/>
      <c r="H343" s="893"/>
      <c r="I343" s="893"/>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row>
    <row r="344" spans="1:43">
      <c r="A344" s="76"/>
      <c r="B344" s="889"/>
      <c r="C344" s="890"/>
      <c r="D344" s="891"/>
      <c r="E344" s="891"/>
      <c r="F344" s="892"/>
      <c r="G344" s="891"/>
      <c r="H344" s="893"/>
      <c r="I344" s="893"/>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row>
    <row r="345" spans="1:43">
      <c r="A345" s="76"/>
      <c r="B345" s="889"/>
      <c r="C345" s="890"/>
      <c r="D345" s="891"/>
      <c r="E345" s="891"/>
      <c r="F345" s="892"/>
      <c r="G345" s="891"/>
      <c r="H345" s="893"/>
      <c r="I345" s="893"/>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row>
    <row r="346" spans="1:43">
      <c r="A346" s="76"/>
      <c r="B346" s="889"/>
      <c r="C346" s="890"/>
      <c r="D346" s="891"/>
      <c r="E346" s="891"/>
      <c r="F346" s="892"/>
      <c r="G346" s="891"/>
      <c r="H346" s="893"/>
      <c r="I346" s="893"/>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row>
    <row r="347" spans="1:43">
      <c r="A347" s="76"/>
      <c r="B347" s="889"/>
      <c r="C347" s="890"/>
      <c r="D347" s="891"/>
      <c r="E347" s="891"/>
      <c r="F347" s="892"/>
      <c r="G347" s="891"/>
      <c r="H347" s="893"/>
      <c r="I347" s="893"/>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row>
    <row r="348" spans="1:43">
      <c r="A348" s="76"/>
      <c r="B348" s="889"/>
      <c r="C348" s="890"/>
      <c r="D348" s="891"/>
      <c r="E348" s="891"/>
      <c r="F348" s="892"/>
      <c r="G348" s="891"/>
      <c r="H348" s="893"/>
      <c r="I348" s="893"/>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row>
    <row r="349" spans="1:43">
      <c r="A349" s="76"/>
      <c r="B349" s="889"/>
      <c r="C349" s="890"/>
      <c r="D349" s="891"/>
      <c r="E349" s="891"/>
      <c r="F349" s="892"/>
      <c r="G349" s="891"/>
      <c r="H349" s="893"/>
      <c r="I349" s="893"/>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row>
    <row r="350" spans="1:43">
      <c r="A350" s="76"/>
      <c r="B350" s="889"/>
      <c r="C350" s="890"/>
      <c r="D350" s="891"/>
      <c r="E350" s="891"/>
      <c r="F350" s="892"/>
      <c r="G350" s="891"/>
      <c r="H350" s="893"/>
      <c r="I350" s="893"/>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row>
    <row r="351" spans="1:43">
      <c r="A351" s="76"/>
      <c r="B351" s="889"/>
      <c r="C351" s="890"/>
      <c r="D351" s="891"/>
      <c r="E351" s="891"/>
      <c r="F351" s="892"/>
      <c r="G351" s="891"/>
      <c r="H351" s="893"/>
      <c r="I351" s="893"/>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row>
    <row r="352" spans="1:43">
      <c r="A352" s="76"/>
      <c r="B352" s="889"/>
      <c r="C352" s="890"/>
      <c r="D352" s="891"/>
      <c r="E352" s="891"/>
      <c r="F352" s="892"/>
      <c r="G352" s="891"/>
      <c r="H352" s="893"/>
      <c r="I352" s="893"/>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row>
    <row r="353" spans="1:43">
      <c r="A353" s="76"/>
      <c r="B353" s="889"/>
      <c r="C353" s="890"/>
      <c r="D353" s="891"/>
      <c r="E353" s="891"/>
      <c r="F353" s="892"/>
      <c r="G353" s="891"/>
      <c r="H353" s="893"/>
      <c r="I353" s="893"/>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row>
    <row r="354" spans="1:43">
      <c r="A354" s="76"/>
      <c r="B354" s="889"/>
      <c r="C354" s="890"/>
      <c r="D354" s="891"/>
      <c r="E354" s="891"/>
      <c r="F354" s="892"/>
      <c r="G354" s="891"/>
      <c r="H354" s="893"/>
      <c r="I354" s="893"/>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row>
    <row r="355" spans="1:43">
      <c r="A355" s="76"/>
      <c r="B355" s="889"/>
      <c r="C355" s="890"/>
      <c r="D355" s="891"/>
      <c r="E355" s="891"/>
      <c r="F355" s="892"/>
      <c r="G355" s="891"/>
      <c r="H355" s="893"/>
      <c r="I355" s="893"/>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row>
    <row r="356" spans="1:43">
      <c r="A356" s="76"/>
      <c r="B356" s="889"/>
      <c r="C356" s="890"/>
      <c r="D356" s="891"/>
      <c r="E356" s="891"/>
      <c r="F356" s="892"/>
      <c r="G356" s="891"/>
      <c r="H356" s="893"/>
      <c r="I356" s="893"/>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row>
    <row r="357" spans="1:43">
      <c r="A357" s="76"/>
      <c r="B357" s="889"/>
      <c r="C357" s="890"/>
      <c r="D357" s="891"/>
      <c r="E357" s="891"/>
      <c r="F357" s="892"/>
      <c r="G357" s="891"/>
      <c r="H357" s="893"/>
      <c r="I357" s="893"/>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row>
    <row r="358" spans="1:43">
      <c r="A358" s="76"/>
      <c r="B358" s="889"/>
      <c r="C358" s="890"/>
      <c r="D358" s="891"/>
      <c r="E358" s="891"/>
      <c r="F358" s="892"/>
      <c r="G358" s="891"/>
      <c r="H358" s="893"/>
      <c r="I358" s="893"/>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row>
    <row r="359" spans="1:43">
      <c r="A359" s="76"/>
      <c r="B359" s="889"/>
      <c r="C359" s="890"/>
      <c r="D359" s="891"/>
      <c r="E359" s="891"/>
      <c r="F359" s="892"/>
      <c r="G359" s="891"/>
      <c r="H359" s="893"/>
      <c r="I359" s="893"/>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row>
    <row r="360" spans="1:43">
      <c r="A360" s="76"/>
      <c r="B360" s="889"/>
      <c r="C360" s="890"/>
      <c r="D360" s="891"/>
      <c r="E360" s="891"/>
      <c r="F360" s="892"/>
      <c r="G360" s="891"/>
      <c r="H360" s="893"/>
      <c r="I360" s="893"/>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row>
    <row r="361" spans="1:43">
      <c r="A361" s="76"/>
      <c r="B361" s="889"/>
      <c r="C361" s="890"/>
      <c r="D361" s="891"/>
      <c r="E361" s="891"/>
      <c r="F361" s="892"/>
      <c r="G361" s="891"/>
      <c r="H361" s="893"/>
      <c r="I361" s="893"/>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row>
    <row r="362" spans="1:43">
      <c r="A362" s="76"/>
      <c r="B362" s="889"/>
      <c r="C362" s="890"/>
      <c r="D362" s="891"/>
      <c r="E362" s="891"/>
      <c r="F362" s="892"/>
      <c r="G362" s="891"/>
      <c r="H362" s="893"/>
      <c r="I362" s="893"/>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row>
    <row r="363" spans="1:43">
      <c r="A363" s="76"/>
      <c r="B363" s="889"/>
      <c r="C363" s="890"/>
      <c r="D363" s="891"/>
      <c r="E363" s="891"/>
      <c r="F363" s="892"/>
      <c r="G363" s="891"/>
      <c r="H363" s="893"/>
      <c r="I363" s="893"/>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row>
    <row r="364" spans="1:43">
      <c r="A364" s="76"/>
      <c r="B364" s="889"/>
      <c r="C364" s="890"/>
      <c r="D364" s="891"/>
      <c r="E364" s="891"/>
      <c r="F364" s="892"/>
      <c r="G364" s="891"/>
      <c r="H364" s="893"/>
      <c r="I364" s="893"/>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row>
    <row r="365" spans="1:43">
      <c r="A365" s="76"/>
      <c r="B365" s="889"/>
      <c r="C365" s="890"/>
      <c r="D365" s="891"/>
      <c r="E365" s="891"/>
      <c r="F365" s="892"/>
      <c r="G365" s="891"/>
      <c r="H365" s="893"/>
      <c r="I365" s="893"/>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row>
    <row r="366" spans="1:43">
      <c r="A366" s="76"/>
      <c r="B366" s="889"/>
      <c r="C366" s="890"/>
      <c r="D366" s="891"/>
      <c r="E366" s="891"/>
      <c r="F366" s="892"/>
      <c r="G366" s="891"/>
      <c r="H366" s="893"/>
      <c r="I366" s="893"/>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row>
    <row r="367" spans="1:43">
      <c r="A367" s="76"/>
      <c r="B367" s="889"/>
      <c r="C367" s="890"/>
      <c r="D367" s="891"/>
      <c r="E367" s="891"/>
      <c r="F367" s="892"/>
      <c r="G367" s="891"/>
      <c r="H367" s="893"/>
      <c r="I367" s="893"/>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row>
    <row r="368" spans="1:43">
      <c r="A368" s="76"/>
      <c r="B368" s="889"/>
      <c r="C368" s="890"/>
      <c r="D368" s="891"/>
      <c r="E368" s="891"/>
      <c r="F368" s="892"/>
      <c r="G368" s="891"/>
      <c r="H368" s="893"/>
      <c r="I368" s="893"/>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row>
    <row r="369" spans="1:43">
      <c r="A369" s="76"/>
      <c r="B369" s="889"/>
      <c r="C369" s="890"/>
      <c r="D369" s="891"/>
      <c r="E369" s="891"/>
      <c r="F369" s="892"/>
      <c r="G369" s="891"/>
      <c r="H369" s="893"/>
      <c r="I369" s="893"/>
      <c r="J369" s="884"/>
      <c r="K369" s="884"/>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row>
    <row r="370" spans="1:43">
      <c r="A370" s="76"/>
      <c r="B370" s="889"/>
      <c r="C370" s="890"/>
      <c r="D370" s="891"/>
      <c r="E370" s="891"/>
      <c r="F370" s="892"/>
      <c r="G370" s="891"/>
      <c r="H370" s="893"/>
      <c r="I370" s="893"/>
      <c r="J370" s="884"/>
      <c r="K370" s="884"/>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row>
    <row r="371" spans="1:43">
      <c r="A371" s="76"/>
      <c r="B371" s="889"/>
      <c r="C371" s="890"/>
      <c r="D371" s="891"/>
      <c r="E371" s="891"/>
      <c r="F371" s="892"/>
      <c r="G371" s="891"/>
      <c r="H371" s="893"/>
      <c r="I371" s="893"/>
      <c r="J371" s="884"/>
      <c r="K371" s="884"/>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row>
    <row r="372" spans="1:43">
      <c r="A372" s="76"/>
      <c r="B372" s="889"/>
      <c r="C372" s="890"/>
      <c r="D372" s="891"/>
      <c r="E372" s="891"/>
      <c r="F372" s="892"/>
      <c r="G372" s="891"/>
      <c r="H372" s="893"/>
      <c r="I372" s="893"/>
      <c r="J372" s="884"/>
      <c r="K372" s="884"/>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row>
    <row r="373" spans="1:43">
      <c r="A373" s="76"/>
      <c r="B373" s="889"/>
      <c r="C373" s="890"/>
      <c r="D373" s="891"/>
      <c r="E373" s="891"/>
      <c r="F373" s="892"/>
      <c r="G373" s="891"/>
      <c r="H373" s="893"/>
      <c r="I373" s="893"/>
      <c r="J373" s="884"/>
      <c r="K373" s="884"/>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row>
    <row r="374" spans="1:43">
      <c r="A374" s="76"/>
      <c r="B374" s="889"/>
      <c r="C374" s="890"/>
      <c r="D374" s="891"/>
      <c r="E374" s="891"/>
      <c r="F374" s="892"/>
      <c r="G374" s="891"/>
      <c r="H374" s="893"/>
      <c r="I374" s="893"/>
      <c r="J374" s="884"/>
      <c r="K374" s="884"/>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row>
    <row r="375" spans="1:43">
      <c r="A375" s="76"/>
      <c r="B375" s="889"/>
      <c r="C375" s="890"/>
      <c r="D375" s="891"/>
      <c r="E375" s="891"/>
      <c r="F375" s="892"/>
      <c r="G375" s="891"/>
      <c r="H375" s="893"/>
      <c r="I375" s="893"/>
      <c r="J375" s="884"/>
      <c r="K375" s="884"/>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row>
    <row r="376" spans="1:43">
      <c r="A376" s="76"/>
      <c r="B376" s="889"/>
      <c r="C376" s="890"/>
      <c r="D376" s="891"/>
      <c r="E376" s="891"/>
      <c r="F376" s="892"/>
      <c r="G376" s="891"/>
      <c r="H376" s="893"/>
      <c r="I376" s="893"/>
      <c r="J376" s="884"/>
      <c r="K376" s="884"/>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row>
    <row r="377" spans="1:43">
      <c r="A377" s="76"/>
      <c r="B377" s="889"/>
      <c r="C377" s="890"/>
      <c r="D377" s="891"/>
      <c r="E377" s="891"/>
      <c r="F377" s="892"/>
      <c r="G377" s="891"/>
      <c r="H377" s="893"/>
      <c r="I377" s="893"/>
      <c r="J377" s="884"/>
      <c r="K377" s="884"/>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row>
    <row r="378" spans="1:43">
      <c r="A378" s="76"/>
      <c r="B378" s="889"/>
      <c r="C378" s="890"/>
      <c r="D378" s="891"/>
      <c r="E378" s="891"/>
      <c r="F378" s="892"/>
      <c r="G378" s="891"/>
      <c r="H378" s="893"/>
      <c r="I378" s="893"/>
      <c r="J378" s="884"/>
      <c r="K378" s="884"/>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row>
    <row r="379" spans="1:43">
      <c r="A379" s="76"/>
      <c r="B379" s="889"/>
      <c r="C379" s="890"/>
      <c r="D379" s="891"/>
      <c r="E379" s="891"/>
      <c r="F379" s="892"/>
      <c r="G379" s="891"/>
      <c r="H379" s="893"/>
      <c r="I379" s="893"/>
      <c r="J379" s="884"/>
      <c r="K379" s="884"/>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row>
    <row r="380" spans="1:43">
      <c r="A380" s="76"/>
      <c r="B380" s="889"/>
      <c r="C380" s="890"/>
      <c r="D380" s="891"/>
      <c r="E380" s="891"/>
      <c r="F380" s="892"/>
      <c r="G380" s="891"/>
      <c r="H380" s="893"/>
      <c r="I380" s="893"/>
      <c r="J380" s="884"/>
      <c r="K380" s="884"/>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row>
    <row r="381" spans="1:43">
      <c r="A381" s="76"/>
      <c r="B381" s="889"/>
      <c r="C381" s="890"/>
      <c r="D381" s="891"/>
      <c r="E381" s="891"/>
      <c r="F381" s="892"/>
      <c r="G381" s="891"/>
      <c r="H381" s="893"/>
      <c r="I381" s="893"/>
      <c r="J381" s="884"/>
      <c r="K381" s="884"/>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row>
    <row r="382" spans="1:43">
      <c r="A382" s="76"/>
      <c r="B382" s="889"/>
      <c r="C382" s="890"/>
      <c r="D382" s="891"/>
      <c r="E382" s="891"/>
      <c r="F382" s="892"/>
      <c r="G382" s="891"/>
      <c r="H382" s="893"/>
      <c r="I382" s="893"/>
      <c r="J382" s="884"/>
      <c r="K382" s="884"/>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row>
    <row r="383" spans="1:43">
      <c r="A383" s="76"/>
      <c r="B383" s="889"/>
      <c r="C383" s="890"/>
      <c r="D383" s="891"/>
      <c r="E383" s="891"/>
      <c r="F383" s="892"/>
      <c r="G383" s="891"/>
      <c r="H383" s="893"/>
      <c r="I383" s="893"/>
      <c r="J383" s="884"/>
      <c r="K383" s="884"/>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row>
    <row r="384" spans="1:43">
      <c r="A384" s="76"/>
      <c r="B384" s="889"/>
      <c r="C384" s="890"/>
      <c r="D384" s="891"/>
      <c r="E384" s="891"/>
      <c r="F384" s="892"/>
      <c r="G384" s="891"/>
      <c r="H384" s="893"/>
      <c r="I384" s="893"/>
      <c r="J384" s="884"/>
      <c r="K384" s="884"/>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row>
    <row r="385" spans="1:43">
      <c r="A385" s="76"/>
      <c r="B385" s="889"/>
      <c r="C385" s="890"/>
      <c r="D385" s="891"/>
      <c r="E385" s="891"/>
      <c r="F385" s="892"/>
      <c r="G385" s="891"/>
      <c r="H385" s="893"/>
      <c r="I385" s="893"/>
      <c r="J385" s="884"/>
      <c r="K385" s="884"/>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row>
    <row r="386" spans="1:43">
      <c r="A386" s="76"/>
      <c r="B386" s="889"/>
      <c r="C386" s="890"/>
      <c r="D386" s="891"/>
      <c r="E386" s="891"/>
      <c r="F386" s="892"/>
      <c r="G386" s="891"/>
      <c r="H386" s="893"/>
      <c r="I386" s="893"/>
      <c r="J386" s="884"/>
      <c r="K386" s="884"/>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row>
    <row r="387" spans="1:43">
      <c r="A387" s="76"/>
      <c r="B387" s="889"/>
      <c r="C387" s="890"/>
      <c r="D387" s="891"/>
      <c r="E387" s="891"/>
      <c r="F387" s="892"/>
      <c r="G387" s="891"/>
      <c r="H387" s="893"/>
      <c r="I387" s="893"/>
      <c r="J387" s="884"/>
      <c r="K387" s="884"/>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row>
    <row r="388" spans="1:43">
      <c r="A388" s="76"/>
      <c r="B388" s="889"/>
      <c r="C388" s="890"/>
      <c r="D388" s="891"/>
      <c r="E388" s="891"/>
      <c r="F388" s="892"/>
      <c r="G388" s="891"/>
      <c r="H388" s="893"/>
      <c r="I388" s="893"/>
      <c r="J388" s="884"/>
      <c r="K388" s="884"/>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row>
    <row r="389" spans="1:43">
      <c r="A389" s="76"/>
      <c r="B389" s="889"/>
      <c r="C389" s="890"/>
      <c r="D389" s="891"/>
      <c r="E389" s="891"/>
      <c r="F389" s="892"/>
      <c r="G389" s="891"/>
      <c r="H389" s="893"/>
      <c r="I389" s="893"/>
      <c r="J389" s="884"/>
      <c r="K389" s="884"/>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row>
    <row r="390" spans="1:43">
      <c r="A390" s="76"/>
      <c r="B390" s="889"/>
      <c r="C390" s="890"/>
      <c r="D390" s="891"/>
      <c r="E390" s="891"/>
      <c r="F390" s="892"/>
      <c r="G390" s="891"/>
      <c r="H390" s="893"/>
      <c r="I390" s="893"/>
      <c r="J390" s="884"/>
      <c r="K390" s="884"/>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row>
    <row r="391" spans="1:43">
      <c r="A391" s="76"/>
      <c r="B391" s="889"/>
      <c r="C391" s="890"/>
      <c r="D391" s="891"/>
      <c r="E391" s="891"/>
      <c r="F391" s="892"/>
      <c r="G391" s="891"/>
      <c r="H391" s="893"/>
      <c r="I391" s="893"/>
      <c r="J391" s="884"/>
      <c r="K391" s="884"/>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row>
    <row r="392" spans="1:43">
      <c r="A392" s="76"/>
      <c r="B392" s="889"/>
      <c r="C392" s="890"/>
      <c r="D392" s="891"/>
      <c r="E392" s="891"/>
      <c r="F392" s="892"/>
      <c r="G392" s="891"/>
      <c r="H392" s="893"/>
      <c r="I392" s="893"/>
      <c r="J392" s="884"/>
      <c r="K392" s="884"/>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row>
    <row r="393" spans="1:43">
      <c r="A393" s="76"/>
      <c r="B393" s="889"/>
      <c r="C393" s="890"/>
      <c r="D393" s="891"/>
      <c r="E393" s="891"/>
      <c r="F393" s="892"/>
      <c r="G393" s="891"/>
      <c r="H393" s="893"/>
      <c r="I393" s="893"/>
      <c r="J393" s="884"/>
      <c r="K393" s="884"/>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row>
    <row r="394" spans="1:43">
      <c r="A394" s="76"/>
      <c r="B394" s="889"/>
      <c r="C394" s="890"/>
      <c r="D394" s="891"/>
      <c r="E394" s="891"/>
      <c r="F394" s="892"/>
      <c r="G394" s="891"/>
      <c r="H394" s="893"/>
      <c r="I394" s="893"/>
      <c r="J394" s="884"/>
      <c r="K394" s="884"/>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row>
    <row r="395" spans="1:43">
      <c r="A395" s="76"/>
      <c r="B395" s="889"/>
      <c r="C395" s="890"/>
      <c r="D395" s="891"/>
      <c r="E395" s="891"/>
      <c r="F395" s="892"/>
      <c r="G395" s="891"/>
      <c r="H395" s="893"/>
      <c r="I395" s="893"/>
      <c r="J395" s="884"/>
      <c r="K395" s="884"/>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row>
    <row r="396" spans="1:43">
      <c r="A396" s="76"/>
      <c r="B396" s="889"/>
      <c r="C396" s="890"/>
      <c r="D396" s="891"/>
      <c r="E396" s="891"/>
      <c r="F396" s="892"/>
      <c r="G396" s="891"/>
      <c r="H396" s="893"/>
      <c r="I396" s="893"/>
      <c r="J396" s="884"/>
      <c r="K396" s="884"/>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row>
    <row r="397" spans="1:43">
      <c r="A397" s="76"/>
      <c r="B397" s="889"/>
      <c r="C397" s="890"/>
      <c r="D397" s="891"/>
      <c r="E397" s="891"/>
      <c r="F397" s="892"/>
      <c r="G397" s="891"/>
      <c r="H397" s="893"/>
      <c r="I397" s="893"/>
      <c r="J397" s="884"/>
      <c r="K397" s="884"/>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row>
    <row r="398" spans="1:43">
      <c r="A398" s="76"/>
      <c r="B398" s="889"/>
      <c r="C398" s="890"/>
      <c r="D398" s="891"/>
      <c r="E398" s="891"/>
      <c r="F398" s="892"/>
      <c r="G398" s="891"/>
      <c r="H398" s="893"/>
      <c r="I398" s="893"/>
      <c r="J398" s="884"/>
      <c r="K398" s="884"/>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row>
    <row r="399" spans="1:43">
      <c r="A399" s="76"/>
      <c r="B399" s="889"/>
      <c r="C399" s="890"/>
      <c r="D399" s="891"/>
      <c r="E399" s="891"/>
      <c r="F399" s="892"/>
      <c r="G399" s="891"/>
      <c r="H399" s="893"/>
      <c r="I399" s="893"/>
      <c r="J399" s="884"/>
      <c r="K399" s="884"/>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row>
    <row r="400" spans="1:43">
      <c r="A400" s="76"/>
      <c r="B400" s="889"/>
      <c r="C400" s="890"/>
      <c r="D400" s="891"/>
      <c r="E400" s="891"/>
      <c r="F400" s="892"/>
      <c r="G400" s="891"/>
      <c r="H400" s="893"/>
      <c r="I400" s="893"/>
      <c r="J400" s="884"/>
      <c r="K400" s="884"/>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row>
    <row r="401" spans="1:43">
      <c r="A401" s="76"/>
      <c r="B401" s="889"/>
      <c r="C401" s="890"/>
      <c r="D401" s="891"/>
      <c r="E401" s="891"/>
      <c r="F401" s="892"/>
      <c r="G401" s="891"/>
      <c r="H401" s="893"/>
      <c r="I401" s="893"/>
      <c r="J401" s="884"/>
      <c r="K401" s="884"/>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row>
    <row r="402" spans="1:43">
      <c r="A402" s="76"/>
      <c r="B402" s="889"/>
      <c r="C402" s="890"/>
      <c r="D402" s="891"/>
      <c r="E402" s="891"/>
      <c r="F402" s="892"/>
      <c r="G402" s="891"/>
      <c r="H402" s="893"/>
      <c r="I402" s="893"/>
      <c r="J402" s="884"/>
      <c r="K402" s="884"/>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row>
    <row r="403" spans="1:43">
      <c r="A403" s="76"/>
      <c r="B403" s="889"/>
      <c r="C403" s="890"/>
      <c r="D403" s="891"/>
      <c r="E403" s="891"/>
      <c r="F403" s="892"/>
      <c r="G403" s="891"/>
      <c r="H403" s="893"/>
      <c r="I403" s="893"/>
      <c r="J403" s="884"/>
      <c r="K403" s="884"/>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row>
    <row r="404" spans="1:43">
      <c r="A404" s="76"/>
      <c r="B404" s="889"/>
      <c r="C404" s="890"/>
      <c r="D404" s="891"/>
      <c r="E404" s="891"/>
      <c r="F404" s="892"/>
      <c r="G404" s="891"/>
      <c r="H404" s="893"/>
      <c r="I404" s="893"/>
      <c r="J404" s="884"/>
      <c r="K404" s="884"/>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row>
    <row r="405" spans="1:43">
      <c r="A405" s="76"/>
      <c r="B405" s="889"/>
      <c r="C405" s="890"/>
      <c r="D405" s="891"/>
      <c r="E405" s="891"/>
      <c r="F405" s="892"/>
      <c r="G405" s="891"/>
      <c r="H405" s="893"/>
      <c r="I405" s="893"/>
      <c r="J405" s="884"/>
      <c r="K405" s="884"/>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row>
    <row r="406" spans="1:43">
      <c r="A406" s="76"/>
      <c r="B406" s="889"/>
      <c r="C406" s="890"/>
      <c r="D406" s="891"/>
      <c r="E406" s="891"/>
      <c r="F406" s="892"/>
      <c r="G406" s="891"/>
      <c r="H406" s="893"/>
      <c r="I406" s="893"/>
      <c r="J406" s="884"/>
      <c r="K406" s="884"/>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row>
    <row r="407" spans="1:43">
      <c r="A407" s="76"/>
      <c r="B407" s="889"/>
      <c r="C407" s="890"/>
      <c r="D407" s="891"/>
      <c r="E407" s="891"/>
      <c r="F407" s="892"/>
      <c r="G407" s="891"/>
      <c r="H407" s="893"/>
      <c r="I407" s="893"/>
      <c r="J407" s="884"/>
      <c r="K407" s="884"/>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row>
    <row r="408" spans="1:43">
      <c r="A408" s="76"/>
      <c r="B408" s="889"/>
      <c r="C408" s="890"/>
      <c r="D408" s="891"/>
      <c r="E408" s="891"/>
      <c r="F408" s="892"/>
      <c r="G408" s="891"/>
      <c r="H408" s="893"/>
      <c r="I408" s="893"/>
      <c r="J408" s="884"/>
      <c r="K408" s="884"/>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row>
    <row r="409" spans="1:43">
      <c r="A409" s="76"/>
      <c r="B409" s="889"/>
      <c r="C409" s="890"/>
      <c r="D409" s="891"/>
      <c r="E409" s="891"/>
      <c r="F409" s="892"/>
      <c r="G409" s="891"/>
      <c r="H409" s="893"/>
      <c r="I409" s="893"/>
      <c r="J409" s="884"/>
      <c r="K409" s="884"/>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row>
    <row r="410" spans="1:43">
      <c r="A410" s="76"/>
      <c r="B410" s="889"/>
      <c r="C410" s="890"/>
      <c r="D410" s="891"/>
      <c r="E410" s="891"/>
      <c r="F410" s="892"/>
      <c r="G410" s="891"/>
      <c r="H410" s="893"/>
      <c r="I410" s="893"/>
      <c r="J410" s="884"/>
      <c r="K410" s="884"/>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row>
    <row r="411" spans="1:43">
      <c r="A411" s="76"/>
      <c r="B411" s="889"/>
      <c r="C411" s="890"/>
      <c r="D411" s="891"/>
      <c r="E411" s="891"/>
      <c r="F411" s="892"/>
      <c r="G411" s="891"/>
      <c r="H411" s="893"/>
      <c r="I411" s="893"/>
      <c r="J411" s="884"/>
      <c r="K411" s="884"/>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row>
    <row r="412" spans="1:43">
      <c r="A412" s="76"/>
      <c r="B412" s="889"/>
      <c r="C412" s="890"/>
      <c r="D412" s="891"/>
      <c r="E412" s="891"/>
      <c r="F412" s="892"/>
      <c r="G412" s="891"/>
      <c r="H412" s="893"/>
      <c r="I412" s="893"/>
      <c r="J412" s="884"/>
      <c r="K412" s="884"/>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row>
    <row r="413" spans="1:43">
      <c r="A413" s="76"/>
      <c r="B413" s="889"/>
      <c r="C413" s="890"/>
      <c r="D413" s="891"/>
      <c r="E413" s="891"/>
      <c r="F413" s="892"/>
      <c r="G413" s="891"/>
      <c r="H413" s="893"/>
      <c r="I413" s="893"/>
      <c r="J413" s="884"/>
      <c r="K413" s="884"/>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row>
    <row r="414" spans="1:43">
      <c r="A414" s="76"/>
      <c r="B414" s="889"/>
      <c r="C414" s="890"/>
      <c r="D414" s="891"/>
      <c r="E414" s="891"/>
      <c r="F414" s="892"/>
      <c r="G414" s="891"/>
      <c r="H414" s="893"/>
      <c r="I414" s="893"/>
      <c r="J414" s="884"/>
      <c r="K414" s="884"/>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row>
    <row r="415" spans="1:43">
      <c r="A415" s="76"/>
      <c r="B415" s="889"/>
      <c r="C415" s="890"/>
      <c r="D415" s="891"/>
      <c r="E415" s="891"/>
      <c r="F415" s="892"/>
      <c r="G415" s="891"/>
      <c r="H415" s="893"/>
      <c r="I415" s="893"/>
      <c r="J415" s="884"/>
      <c r="K415" s="884"/>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row>
    <row r="416" spans="1:43">
      <c r="A416" s="76"/>
      <c r="B416" s="889"/>
      <c r="C416" s="890"/>
      <c r="D416" s="891"/>
      <c r="E416" s="891"/>
      <c r="F416" s="892"/>
      <c r="G416" s="891"/>
      <c r="H416" s="893"/>
      <c r="I416" s="893"/>
      <c r="J416" s="884"/>
      <c r="K416" s="884"/>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row>
    <row r="417" spans="1:43">
      <c r="A417" s="76"/>
      <c r="B417" s="889"/>
      <c r="C417" s="890"/>
      <c r="D417" s="891"/>
      <c r="E417" s="891"/>
      <c r="F417" s="892"/>
      <c r="G417" s="891"/>
      <c r="H417" s="893"/>
      <c r="I417" s="893"/>
      <c r="J417" s="884"/>
      <c r="K417" s="884"/>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row>
    <row r="418" spans="1:43">
      <c r="A418" s="76"/>
      <c r="B418" s="889"/>
      <c r="C418" s="890"/>
      <c r="D418" s="891"/>
      <c r="E418" s="891"/>
      <c r="F418" s="892"/>
      <c r="G418" s="891"/>
      <c r="H418" s="893"/>
      <c r="I418" s="893"/>
      <c r="J418" s="884"/>
      <c r="K418" s="884"/>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row>
    <row r="419" spans="1:43">
      <c r="A419" s="76"/>
      <c r="B419" s="889"/>
      <c r="C419" s="890"/>
      <c r="D419" s="891"/>
      <c r="E419" s="891"/>
      <c r="F419" s="892"/>
      <c r="G419" s="891"/>
      <c r="H419" s="893"/>
      <c r="I419" s="893"/>
      <c r="J419" s="884"/>
      <c r="K419" s="884"/>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row>
    <row r="420" spans="1:43">
      <c r="A420" s="76"/>
      <c r="B420" s="889"/>
      <c r="C420" s="890"/>
      <c r="D420" s="891"/>
      <c r="E420" s="891"/>
      <c r="F420" s="892"/>
      <c r="G420" s="891"/>
      <c r="H420" s="893"/>
      <c r="I420" s="893"/>
      <c r="J420" s="884"/>
      <c r="K420" s="884"/>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row>
    <row r="421" spans="1:43">
      <c r="A421" s="76"/>
      <c r="B421" s="889"/>
      <c r="C421" s="890"/>
      <c r="D421" s="891"/>
      <c r="E421" s="891"/>
      <c r="F421" s="892"/>
      <c r="G421" s="891"/>
      <c r="H421" s="893"/>
      <c r="I421" s="893"/>
      <c r="J421" s="884"/>
      <c r="K421" s="884"/>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row>
    <row r="422" spans="1:43">
      <c r="A422" s="76"/>
      <c r="B422" s="889"/>
      <c r="C422" s="890"/>
      <c r="D422" s="891"/>
      <c r="E422" s="891"/>
      <c r="F422" s="892"/>
      <c r="G422" s="891"/>
      <c r="H422" s="893"/>
      <c r="I422" s="893"/>
      <c r="J422" s="884"/>
      <c r="K422" s="884"/>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row>
    <row r="423" spans="1:43">
      <c r="A423" s="76"/>
      <c r="B423" s="889"/>
      <c r="C423" s="890"/>
      <c r="D423" s="891"/>
      <c r="E423" s="891"/>
      <c r="F423" s="892"/>
      <c r="G423" s="891"/>
      <c r="H423" s="893"/>
      <c r="I423" s="893"/>
      <c r="J423" s="884"/>
      <c r="K423" s="884"/>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row>
    <row r="424" spans="1:43">
      <c r="A424" s="76"/>
      <c r="B424" s="889"/>
      <c r="C424" s="890"/>
      <c r="D424" s="891"/>
      <c r="E424" s="891"/>
      <c r="F424" s="892"/>
      <c r="G424" s="891"/>
      <c r="H424" s="893"/>
      <c r="I424" s="893"/>
      <c r="J424" s="884"/>
      <c r="K424" s="884"/>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row>
    <row r="425" spans="1:43">
      <c r="A425" s="76"/>
      <c r="B425" s="889"/>
      <c r="C425" s="890"/>
      <c r="D425" s="891"/>
      <c r="E425" s="891"/>
      <c r="F425" s="892"/>
      <c r="G425" s="891"/>
      <c r="H425" s="893"/>
      <c r="I425" s="893"/>
      <c r="J425" s="884"/>
      <c r="K425" s="884"/>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c r="AQ425" s="76"/>
    </row>
    <row r="426" spans="1:43">
      <c r="A426" s="76"/>
      <c r="B426" s="889"/>
      <c r="C426" s="890"/>
      <c r="D426" s="891"/>
      <c r="E426" s="891"/>
      <c r="F426" s="892"/>
      <c r="G426" s="891"/>
      <c r="H426" s="893"/>
      <c r="I426" s="893"/>
      <c r="J426" s="884"/>
      <c r="K426" s="884"/>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c r="AQ426" s="76"/>
    </row>
    <row r="427" spans="1:43">
      <c r="A427" s="76"/>
      <c r="B427" s="889"/>
      <c r="C427" s="890"/>
      <c r="D427" s="891"/>
      <c r="E427" s="891"/>
      <c r="F427" s="892"/>
      <c r="G427" s="891"/>
      <c r="H427" s="893"/>
      <c r="I427" s="893"/>
      <c r="J427" s="884"/>
      <c r="K427" s="884"/>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c r="AQ427" s="76"/>
    </row>
    <row r="428" spans="1:43">
      <c r="A428" s="76"/>
      <c r="B428" s="889"/>
      <c r="C428" s="890"/>
      <c r="D428" s="891"/>
      <c r="E428" s="891"/>
      <c r="F428" s="892"/>
      <c r="G428" s="891"/>
      <c r="H428" s="893"/>
      <c r="I428" s="893"/>
      <c r="J428" s="884"/>
      <c r="K428" s="884"/>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c r="AQ428" s="76"/>
    </row>
    <row r="429" spans="1:43">
      <c r="A429" s="76"/>
      <c r="B429" s="889"/>
      <c r="C429" s="890"/>
      <c r="D429" s="891"/>
      <c r="E429" s="891"/>
      <c r="F429" s="892"/>
      <c r="G429" s="891"/>
      <c r="H429" s="893"/>
      <c r="I429" s="893"/>
      <c r="J429" s="884"/>
      <c r="K429" s="884"/>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row>
    <row r="430" spans="1:43">
      <c r="A430" s="76"/>
      <c r="B430" s="889"/>
      <c r="C430" s="890"/>
      <c r="D430" s="891"/>
      <c r="E430" s="891"/>
      <c r="F430" s="892"/>
      <c r="G430" s="891"/>
      <c r="H430" s="893"/>
      <c r="I430" s="893"/>
      <c r="J430" s="884"/>
      <c r="K430" s="884"/>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row>
    <row r="431" spans="1:43">
      <c r="A431" s="76"/>
      <c r="B431" s="889"/>
      <c r="C431" s="890"/>
      <c r="D431" s="891"/>
      <c r="E431" s="891"/>
      <c r="F431" s="892"/>
      <c r="G431" s="891"/>
      <c r="H431" s="893"/>
      <c r="I431" s="893"/>
      <c r="J431" s="884"/>
      <c r="K431" s="884"/>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row>
    <row r="432" spans="1:43">
      <c r="A432" s="76"/>
      <c r="B432" s="889"/>
      <c r="C432" s="890"/>
      <c r="D432" s="891"/>
      <c r="E432" s="891"/>
      <c r="F432" s="892"/>
      <c r="G432" s="891"/>
      <c r="H432" s="893"/>
      <c r="I432" s="893"/>
      <c r="J432" s="884"/>
      <c r="K432" s="884"/>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row>
    <row r="433" spans="1:43">
      <c r="A433" s="76"/>
      <c r="B433" s="889"/>
      <c r="C433" s="890"/>
      <c r="D433" s="891"/>
      <c r="E433" s="891"/>
      <c r="F433" s="892"/>
      <c r="G433" s="891"/>
      <c r="H433" s="893"/>
      <c r="I433" s="893"/>
      <c r="J433" s="884"/>
      <c r="K433" s="884"/>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row>
    <row r="434" spans="1:43">
      <c r="A434" s="76"/>
      <c r="B434" s="889"/>
      <c r="C434" s="890"/>
      <c r="D434" s="891"/>
      <c r="E434" s="891"/>
      <c r="F434" s="892"/>
      <c r="G434" s="891"/>
      <c r="H434" s="893"/>
      <c r="I434" s="893"/>
      <c r="J434" s="884"/>
      <c r="K434" s="884"/>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row>
    <row r="435" spans="1:43">
      <c r="A435" s="76"/>
      <c r="B435" s="889"/>
      <c r="C435" s="890"/>
      <c r="D435" s="891"/>
      <c r="E435" s="891"/>
      <c r="F435" s="892"/>
      <c r="G435" s="891"/>
      <c r="H435" s="893"/>
      <c r="I435" s="893"/>
      <c r="J435" s="884"/>
      <c r="K435" s="884"/>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c r="AQ435" s="76"/>
    </row>
    <row r="436" spans="1:43">
      <c r="A436" s="76"/>
      <c r="B436" s="889"/>
      <c r="C436" s="890"/>
      <c r="D436" s="891"/>
      <c r="E436" s="891"/>
      <c r="F436" s="892"/>
      <c r="G436" s="891"/>
      <c r="H436" s="893"/>
      <c r="I436" s="893"/>
      <c r="J436" s="884"/>
      <c r="K436" s="884"/>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c r="AQ436" s="76"/>
    </row>
    <row r="437" spans="1:43">
      <c r="A437" s="76"/>
      <c r="B437" s="889"/>
      <c r="C437" s="890"/>
      <c r="D437" s="891"/>
      <c r="E437" s="891"/>
      <c r="F437" s="892"/>
      <c r="G437" s="891"/>
      <c r="H437" s="893"/>
      <c r="I437" s="893"/>
      <c r="J437" s="884"/>
      <c r="K437" s="884"/>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c r="AQ437" s="76"/>
    </row>
    <row r="438" spans="1:43">
      <c r="A438" s="76"/>
      <c r="B438" s="889"/>
      <c r="C438" s="890"/>
      <c r="D438" s="891"/>
      <c r="E438" s="891"/>
      <c r="F438" s="892"/>
      <c r="G438" s="891"/>
      <c r="H438" s="893"/>
      <c r="I438" s="893"/>
      <c r="J438" s="884"/>
      <c r="K438" s="884"/>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c r="AQ438" s="76"/>
    </row>
    <row r="439" spans="1:43">
      <c r="A439" s="76"/>
      <c r="B439" s="889"/>
      <c r="C439" s="890"/>
      <c r="D439" s="891"/>
      <c r="E439" s="891"/>
      <c r="F439" s="892"/>
      <c r="G439" s="891"/>
      <c r="H439" s="893"/>
      <c r="I439" s="893"/>
      <c r="J439" s="884"/>
      <c r="K439" s="884"/>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row>
    <row r="440" spans="1:43">
      <c r="A440" s="76"/>
      <c r="B440" s="889"/>
      <c r="C440" s="890"/>
      <c r="D440" s="891"/>
      <c r="E440" s="891"/>
      <c r="F440" s="892"/>
      <c r="G440" s="891"/>
      <c r="H440" s="893"/>
      <c r="I440" s="893"/>
      <c r="J440" s="884"/>
      <c r="K440" s="884"/>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c r="AQ440" s="76"/>
    </row>
    <row r="441" spans="1:43">
      <c r="A441" s="76"/>
      <c r="B441" s="889"/>
      <c r="C441" s="890"/>
      <c r="D441" s="891"/>
      <c r="E441" s="891"/>
      <c r="F441" s="892"/>
      <c r="G441" s="891"/>
      <c r="H441" s="893"/>
      <c r="I441" s="893"/>
      <c r="J441" s="884"/>
      <c r="K441" s="884"/>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c r="AQ441" s="76"/>
    </row>
    <row r="442" spans="1:43">
      <c r="A442" s="76"/>
      <c r="B442" s="889"/>
      <c r="C442" s="890"/>
      <c r="D442" s="891"/>
      <c r="E442" s="891"/>
      <c r="F442" s="892"/>
      <c r="G442" s="891"/>
      <c r="H442" s="893"/>
      <c r="I442" s="893"/>
      <c r="J442" s="884"/>
      <c r="K442" s="884"/>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c r="AQ442" s="76"/>
    </row>
    <row r="443" spans="1:43">
      <c r="A443" s="76"/>
      <c r="B443" s="889"/>
      <c r="C443" s="890"/>
      <c r="D443" s="891"/>
      <c r="E443" s="891"/>
      <c r="F443" s="892"/>
      <c r="G443" s="891"/>
      <c r="H443" s="893"/>
      <c r="I443" s="893"/>
      <c r="J443" s="884"/>
      <c r="K443" s="884"/>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row>
    <row r="444" spans="1:43">
      <c r="A444" s="76"/>
      <c r="B444" s="889"/>
      <c r="C444" s="890"/>
      <c r="D444" s="891"/>
      <c r="E444" s="891"/>
      <c r="F444" s="892"/>
      <c r="G444" s="891"/>
      <c r="H444" s="893"/>
      <c r="I444" s="893"/>
      <c r="J444" s="884"/>
      <c r="K444" s="884"/>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c r="AQ444" s="76"/>
    </row>
    <row r="445" spans="1:43">
      <c r="A445" s="76"/>
      <c r="B445" s="889"/>
      <c r="C445" s="890"/>
      <c r="D445" s="891"/>
      <c r="E445" s="891"/>
      <c r="F445" s="892"/>
      <c r="G445" s="891"/>
      <c r="H445" s="893"/>
      <c r="I445" s="893"/>
      <c r="J445" s="884"/>
      <c r="K445" s="884"/>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c r="AQ445" s="76"/>
    </row>
    <row r="446" spans="1:43">
      <c r="A446" s="76"/>
      <c r="B446" s="889"/>
      <c r="C446" s="890"/>
      <c r="D446" s="891"/>
      <c r="E446" s="891"/>
      <c r="F446" s="892"/>
      <c r="G446" s="891"/>
      <c r="H446" s="893"/>
      <c r="I446" s="893"/>
      <c r="J446" s="884"/>
      <c r="K446" s="884"/>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c r="AQ446" s="76"/>
    </row>
    <row r="447" spans="1:43">
      <c r="A447" s="76"/>
      <c r="B447" s="889"/>
      <c r="C447" s="890"/>
      <c r="D447" s="891"/>
      <c r="E447" s="891"/>
      <c r="F447" s="892"/>
      <c r="G447" s="891"/>
      <c r="H447" s="893"/>
      <c r="I447" s="893"/>
      <c r="J447" s="884"/>
      <c r="K447" s="884"/>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c r="AQ447" s="76"/>
    </row>
    <row r="448" spans="1:43">
      <c r="A448" s="76"/>
      <c r="B448" s="889"/>
      <c r="C448" s="890"/>
      <c r="D448" s="891"/>
      <c r="E448" s="891"/>
      <c r="F448" s="892"/>
      <c r="G448" s="891"/>
      <c r="H448" s="893"/>
      <c r="I448" s="893"/>
      <c r="J448" s="884"/>
      <c r="K448" s="884"/>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row>
    <row r="449" spans="1:43">
      <c r="A449" s="76"/>
      <c r="B449" s="889"/>
      <c r="C449" s="890"/>
      <c r="D449" s="891"/>
      <c r="E449" s="891"/>
      <c r="F449" s="892"/>
      <c r="G449" s="891"/>
      <c r="H449" s="893"/>
      <c r="I449" s="893"/>
      <c r="J449" s="884"/>
      <c r="K449" s="884"/>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row>
    <row r="450" spans="1:43">
      <c r="A450" s="76"/>
      <c r="B450" s="889"/>
      <c r="C450" s="890"/>
      <c r="D450" s="891"/>
      <c r="E450" s="891"/>
      <c r="F450" s="892"/>
      <c r="G450" s="891"/>
      <c r="H450" s="893"/>
      <c r="I450" s="893"/>
      <c r="J450" s="884"/>
      <c r="K450" s="884"/>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row>
    <row r="451" spans="1:43">
      <c r="A451" s="76"/>
      <c r="B451" s="889"/>
      <c r="C451" s="890"/>
      <c r="D451" s="891"/>
      <c r="E451" s="891"/>
      <c r="F451" s="892"/>
      <c r="G451" s="891"/>
      <c r="H451" s="893"/>
      <c r="I451" s="893"/>
      <c r="J451" s="884"/>
      <c r="K451" s="884"/>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row>
    <row r="452" spans="1:43">
      <c r="A452" s="76"/>
      <c r="B452" s="889"/>
      <c r="C452" s="890"/>
      <c r="D452" s="891"/>
      <c r="E452" s="891"/>
      <c r="F452" s="892"/>
      <c r="G452" s="891"/>
      <c r="H452" s="893"/>
      <c r="I452" s="893"/>
      <c r="J452" s="884"/>
      <c r="K452" s="884"/>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76"/>
      <c r="AO452" s="76"/>
      <c r="AP452" s="76"/>
      <c r="AQ452" s="76"/>
    </row>
    <row r="453" spans="1:43">
      <c r="A453" s="76"/>
      <c r="B453" s="889"/>
      <c r="C453" s="890"/>
      <c r="D453" s="891"/>
      <c r="E453" s="891"/>
      <c r="F453" s="892"/>
      <c r="G453" s="891"/>
      <c r="H453" s="893"/>
      <c r="I453" s="893"/>
      <c r="J453" s="884"/>
      <c r="K453" s="884"/>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row>
    <row r="454" spans="1:43">
      <c r="A454" s="76"/>
      <c r="B454" s="889"/>
      <c r="C454" s="890"/>
      <c r="D454" s="891"/>
      <c r="E454" s="891"/>
      <c r="F454" s="892"/>
      <c r="G454" s="891"/>
      <c r="H454" s="893"/>
      <c r="I454" s="893"/>
      <c r="J454" s="884"/>
      <c r="K454" s="884"/>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c r="AN454" s="76"/>
      <c r="AO454" s="76"/>
      <c r="AP454" s="76"/>
      <c r="AQ454" s="76"/>
    </row>
    <row r="455" spans="1:43">
      <c r="A455" s="76"/>
      <c r="B455" s="889"/>
      <c r="C455" s="890"/>
      <c r="D455" s="891"/>
      <c r="E455" s="891"/>
      <c r="F455" s="892"/>
      <c r="G455" s="891"/>
      <c r="H455" s="893"/>
      <c r="I455" s="893"/>
      <c r="J455" s="884"/>
      <c r="K455" s="884"/>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row>
    <row r="456" spans="1:43">
      <c r="A456" s="76"/>
      <c r="B456" s="889"/>
      <c r="C456" s="890"/>
      <c r="D456" s="891"/>
      <c r="E456" s="891"/>
      <c r="F456" s="892"/>
      <c r="G456" s="891"/>
      <c r="H456" s="893"/>
      <c r="I456" s="893"/>
      <c r="J456" s="884"/>
      <c r="K456" s="884"/>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row>
    <row r="457" spans="1:43">
      <c r="A457" s="76"/>
      <c r="B457" s="889"/>
      <c r="C457" s="890"/>
      <c r="D457" s="891"/>
      <c r="E457" s="891"/>
      <c r="F457" s="892"/>
      <c r="G457" s="891"/>
      <c r="H457" s="893"/>
      <c r="I457" s="893"/>
      <c r="J457" s="884"/>
      <c r="K457" s="884"/>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76"/>
      <c r="AO457" s="76"/>
      <c r="AP457" s="76"/>
      <c r="AQ457" s="76"/>
    </row>
    <row r="458" spans="1:43">
      <c r="A458" s="76"/>
      <c r="B458" s="889"/>
      <c r="C458" s="890"/>
      <c r="D458" s="891"/>
      <c r="E458" s="891"/>
      <c r="F458" s="892"/>
      <c r="G458" s="891"/>
      <c r="H458" s="893"/>
      <c r="I458" s="893"/>
      <c r="J458" s="884"/>
      <c r="K458" s="884"/>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c r="AN458" s="76"/>
      <c r="AO458" s="76"/>
      <c r="AP458" s="76"/>
      <c r="AQ458" s="76"/>
    </row>
    <row r="459" spans="1:43">
      <c r="A459" s="76"/>
      <c r="B459" s="889"/>
      <c r="C459" s="890"/>
      <c r="D459" s="891"/>
      <c r="E459" s="891"/>
      <c r="F459" s="892"/>
      <c r="G459" s="891"/>
      <c r="H459" s="893"/>
      <c r="I459" s="893"/>
      <c r="J459" s="884"/>
      <c r="K459" s="884"/>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c r="AN459" s="76"/>
      <c r="AO459" s="76"/>
      <c r="AP459" s="76"/>
      <c r="AQ459" s="76"/>
    </row>
    <row r="460" spans="1:43">
      <c r="A460" s="76"/>
      <c r="B460" s="889"/>
      <c r="C460" s="890"/>
      <c r="D460" s="891"/>
      <c r="E460" s="891"/>
      <c r="F460" s="892"/>
      <c r="G460" s="891"/>
      <c r="H460" s="893"/>
      <c r="I460" s="893"/>
      <c r="J460" s="884"/>
      <c r="K460" s="884"/>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c r="AN460" s="76"/>
      <c r="AO460" s="76"/>
      <c r="AP460" s="76"/>
      <c r="AQ460" s="76"/>
    </row>
    <row r="461" spans="1:43">
      <c r="A461" s="76"/>
      <c r="B461" s="889"/>
      <c r="C461" s="890"/>
      <c r="D461" s="891"/>
      <c r="E461" s="891"/>
      <c r="F461" s="892"/>
      <c r="G461" s="891"/>
      <c r="H461" s="893"/>
      <c r="I461" s="893"/>
      <c r="J461" s="884"/>
      <c r="K461" s="884"/>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row>
    <row r="462" spans="1:43">
      <c r="A462" s="76"/>
      <c r="B462" s="889"/>
      <c r="C462" s="890"/>
      <c r="D462" s="891"/>
      <c r="E462" s="891"/>
      <c r="F462" s="892"/>
      <c r="G462" s="891"/>
      <c r="H462" s="893"/>
      <c r="I462" s="893"/>
      <c r="J462" s="884"/>
      <c r="K462" s="884"/>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c r="AQ462" s="76"/>
    </row>
    <row r="463" spans="1:43">
      <c r="A463" s="76"/>
      <c r="B463" s="889"/>
      <c r="C463" s="890"/>
      <c r="D463" s="891"/>
      <c r="E463" s="891"/>
      <c r="F463" s="892"/>
      <c r="G463" s="891"/>
      <c r="H463" s="893"/>
      <c r="I463" s="893"/>
      <c r="J463" s="884"/>
      <c r="K463" s="884"/>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76"/>
      <c r="AO463" s="76"/>
      <c r="AP463" s="76"/>
      <c r="AQ463" s="76"/>
    </row>
    <row r="464" spans="1:43">
      <c r="A464" s="76"/>
      <c r="B464" s="889"/>
      <c r="C464" s="890"/>
      <c r="D464" s="891"/>
      <c r="E464" s="891"/>
      <c r="F464" s="892"/>
      <c r="G464" s="891"/>
      <c r="H464" s="893"/>
      <c r="I464" s="893"/>
      <c r="J464" s="884"/>
      <c r="K464" s="884"/>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c r="AQ464" s="76"/>
    </row>
    <row r="465" spans="1:43">
      <c r="A465" s="76"/>
      <c r="B465" s="889"/>
      <c r="C465" s="890"/>
      <c r="D465" s="891"/>
      <c r="E465" s="891"/>
      <c r="F465" s="892"/>
      <c r="G465" s="891"/>
      <c r="H465" s="893"/>
      <c r="I465" s="893"/>
      <c r="J465" s="884"/>
      <c r="K465" s="884"/>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c r="AQ465" s="76"/>
    </row>
    <row r="466" spans="1:43">
      <c r="A466" s="76"/>
      <c r="B466" s="889"/>
      <c r="C466" s="890"/>
      <c r="D466" s="891"/>
      <c r="E466" s="891"/>
      <c r="F466" s="892"/>
      <c r="G466" s="891"/>
      <c r="H466" s="893"/>
      <c r="I466" s="893"/>
      <c r="J466" s="884"/>
      <c r="K466" s="884"/>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c r="AQ466" s="76"/>
    </row>
    <row r="467" spans="1:43">
      <c r="A467" s="76"/>
      <c r="B467" s="889"/>
      <c r="C467" s="890"/>
      <c r="D467" s="891"/>
      <c r="E467" s="891"/>
      <c r="F467" s="892"/>
      <c r="G467" s="891"/>
      <c r="H467" s="893"/>
      <c r="I467" s="893"/>
      <c r="J467" s="884"/>
      <c r="K467" s="884"/>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76"/>
      <c r="AO467" s="76"/>
      <c r="AP467" s="76"/>
      <c r="AQ467" s="76"/>
    </row>
    <row r="468" spans="1:43">
      <c r="A468" s="76"/>
      <c r="B468" s="889"/>
      <c r="C468" s="890"/>
      <c r="D468" s="891"/>
      <c r="E468" s="891"/>
      <c r="F468" s="892"/>
      <c r="G468" s="891"/>
      <c r="H468" s="893"/>
      <c r="I468" s="893"/>
      <c r="J468" s="884"/>
      <c r="K468" s="884"/>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c r="AQ468" s="76"/>
    </row>
    <row r="469" spans="1:43">
      <c r="A469" s="76"/>
      <c r="B469" s="889"/>
      <c r="C469" s="890"/>
      <c r="D469" s="891"/>
      <c r="E469" s="891"/>
      <c r="F469" s="892"/>
      <c r="G469" s="891"/>
      <c r="H469" s="893"/>
      <c r="I469" s="893"/>
      <c r="J469" s="884"/>
      <c r="K469" s="884"/>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row>
    <row r="470" spans="1:43">
      <c r="A470" s="76"/>
      <c r="B470" s="889"/>
      <c r="C470" s="890"/>
      <c r="D470" s="891"/>
      <c r="E470" s="891"/>
      <c r="F470" s="892"/>
      <c r="G470" s="891"/>
      <c r="H470" s="893"/>
      <c r="I470" s="893"/>
      <c r="J470" s="884"/>
      <c r="K470" s="884"/>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row>
    <row r="471" spans="1:43">
      <c r="A471" s="76"/>
      <c r="B471" s="889"/>
      <c r="C471" s="890"/>
      <c r="D471" s="891"/>
      <c r="E471" s="891"/>
      <c r="F471" s="892"/>
      <c r="G471" s="891"/>
      <c r="H471" s="893"/>
      <c r="I471" s="893"/>
      <c r="J471" s="884"/>
      <c r="K471" s="884"/>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76"/>
      <c r="AO471" s="76"/>
      <c r="AP471" s="76"/>
      <c r="AQ471" s="76"/>
    </row>
    <row r="472" spans="1:43">
      <c r="A472" s="76"/>
      <c r="B472" s="889"/>
      <c r="C472" s="890"/>
      <c r="D472" s="891"/>
      <c r="E472" s="891"/>
      <c r="F472" s="892"/>
      <c r="G472" s="891"/>
      <c r="H472" s="893"/>
      <c r="I472" s="893"/>
      <c r="J472" s="884"/>
      <c r="K472" s="884"/>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76"/>
      <c r="AO472" s="76"/>
      <c r="AP472" s="76"/>
      <c r="AQ472" s="76"/>
    </row>
    <row r="473" spans="1:43">
      <c r="A473" s="76"/>
      <c r="B473" s="889"/>
      <c r="C473" s="890"/>
      <c r="D473" s="891"/>
      <c r="E473" s="891"/>
      <c r="F473" s="892"/>
      <c r="G473" s="891"/>
      <c r="H473" s="893"/>
      <c r="I473" s="893"/>
      <c r="J473" s="884"/>
      <c r="K473" s="884"/>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76"/>
      <c r="AO473" s="76"/>
      <c r="AP473" s="76"/>
      <c r="AQ473" s="76"/>
    </row>
    <row r="474" spans="1:43">
      <c r="A474" s="76"/>
      <c r="B474" s="889"/>
      <c r="C474" s="890"/>
      <c r="D474" s="891"/>
      <c r="E474" s="891"/>
      <c r="F474" s="892"/>
      <c r="G474" s="891"/>
      <c r="H474" s="893"/>
      <c r="I474" s="893"/>
      <c r="J474" s="884"/>
      <c r="K474" s="884"/>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76"/>
      <c r="AO474" s="76"/>
      <c r="AP474" s="76"/>
      <c r="AQ474" s="76"/>
    </row>
    <row r="475" spans="1:43">
      <c r="A475" s="76"/>
      <c r="B475" s="889"/>
      <c r="C475" s="890"/>
      <c r="D475" s="891"/>
      <c r="E475" s="891"/>
      <c r="F475" s="892"/>
      <c r="G475" s="891"/>
      <c r="H475" s="893"/>
      <c r="I475" s="893"/>
      <c r="J475" s="884"/>
      <c r="K475" s="884"/>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c r="AQ475" s="76"/>
    </row>
    <row r="476" spans="1:43">
      <c r="A476" s="76"/>
      <c r="B476" s="889"/>
      <c r="C476" s="890"/>
      <c r="D476" s="891"/>
      <c r="E476" s="891"/>
      <c r="F476" s="892"/>
      <c r="G476" s="891"/>
      <c r="H476" s="893"/>
      <c r="I476" s="893"/>
      <c r="J476" s="884"/>
      <c r="K476" s="884"/>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76"/>
      <c r="AO476" s="76"/>
      <c r="AP476" s="76"/>
      <c r="AQ476" s="76"/>
    </row>
    <row r="477" spans="1:43">
      <c r="A477" s="76"/>
      <c r="B477" s="889"/>
      <c r="C477" s="890"/>
      <c r="D477" s="891"/>
      <c r="E477" s="891"/>
      <c r="F477" s="892"/>
      <c r="G477" s="891"/>
      <c r="H477" s="893"/>
      <c r="I477" s="893"/>
      <c r="J477" s="884"/>
      <c r="K477" s="884"/>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76"/>
      <c r="AO477" s="76"/>
      <c r="AP477" s="76"/>
      <c r="AQ477" s="76"/>
    </row>
    <row r="478" spans="1:43">
      <c r="A478" s="76"/>
      <c r="B478" s="889"/>
      <c r="C478" s="890"/>
      <c r="D478" s="891"/>
      <c r="E478" s="891"/>
      <c r="F478" s="892"/>
      <c r="G478" s="891"/>
      <c r="H478" s="893"/>
      <c r="I478" s="893"/>
      <c r="J478" s="884"/>
      <c r="K478" s="884"/>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c r="AN478" s="76"/>
      <c r="AO478" s="76"/>
      <c r="AP478" s="76"/>
      <c r="AQ478" s="76"/>
    </row>
    <row r="479" spans="1:43">
      <c r="A479" s="76"/>
      <c r="B479" s="889"/>
      <c r="C479" s="890"/>
      <c r="D479" s="891"/>
      <c r="E479" s="891"/>
      <c r="F479" s="892"/>
      <c r="G479" s="891"/>
      <c r="H479" s="893"/>
      <c r="I479" s="893"/>
      <c r="J479" s="884"/>
      <c r="K479" s="884"/>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c r="AN479" s="76"/>
      <c r="AO479" s="76"/>
      <c r="AP479" s="76"/>
      <c r="AQ479" s="76"/>
    </row>
    <row r="480" spans="1:43">
      <c r="A480" s="76"/>
      <c r="B480" s="889"/>
      <c r="C480" s="890"/>
      <c r="D480" s="891"/>
      <c r="E480" s="891"/>
      <c r="F480" s="892"/>
      <c r="G480" s="891"/>
      <c r="H480" s="893"/>
      <c r="I480" s="893"/>
      <c r="J480" s="884"/>
      <c r="K480" s="884"/>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76"/>
      <c r="AO480" s="76"/>
      <c r="AP480" s="76"/>
      <c r="AQ480" s="76"/>
    </row>
    <row r="481" spans="1:43">
      <c r="A481" s="76"/>
      <c r="B481" s="889"/>
      <c r="C481" s="890"/>
      <c r="D481" s="891"/>
      <c r="E481" s="891"/>
      <c r="F481" s="892"/>
      <c r="G481" s="891"/>
      <c r="H481" s="893"/>
      <c r="I481" s="893"/>
      <c r="J481" s="884"/>
      <c r="K481" s="884"/>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c r="AQ481" s="76"/>
    </row>
    <row r="482" spans="1:43">
      <c r="A482" s="76"/>
      <c r="B482" s="889"/>
      <c r="C482" s="890"/>
      <c r="D482" s="891"/>
      <c r="E482" s="891"/>
      <c r="F482" s="892"/>
      <c r="G482" s="891"/>
      <c r="H482" s="893"/>
      <c r="I482" s="893"/>
      <c r="J482" s="884"/>
      <c r="K482" s="884"/>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c r="AN482" s="76"/>
      <c r="AO482" s="76"/>
      <c r="AP482" s="76"/>
      <c r="AQ482" s="76"/>
    </row>
    <row r="483" spans="1:43">
      <c r="A483" s="76"/>
      <c r="B483" s="889"/>
      <c r="C483" s="890"/>
      <c r="D483" s="891"/>
      <c r="E483" s="891"/>
      <c r="F483" s="892"/>
      <c r="G483" s="891"/>
      <c r="H483" s="893"/>
      <c r="I483" s="893"/>
      <c r="J483" s="884"/>
      <c r="K483" s="884"/>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76"/>
      <c r="AO483" s="76"/>
      <c r="AP483" s="76"/>
      <c r="AQ483" s="76"/>
    </row>
    <row r="484" spans="1:43">
      <c r="A484" s="76"/>
      <c r="B484" s="889"/>
      <c r="C484" s="890"/>
      <c r="D484" s="891"/>
      <c r="E484" s="891"/>
      <c r="F484" s="892"/>
      <c r="G484" s="891"/>
      <c r="H484" s="893"/>
      <c r="I484" s="893"/>
      <c r="J484" s="884"/>
      <c r="K484" s="884"/>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c r="AN484" s="76"/>
      <c r="AO484" s="76"/>
      <c r="AP484" s="76"/>
      <c r="AQ484" s="76"/>
    </row>
    <row r="485" spans="1:43">
      <c r="A485" s="76"/>
      <c r="B485" s="889"/>
      <c r="C485" s="890"/>
      <c r="D485" s="891"/>
      <c r="E485" s="891"/>
      <c r="F485" s="892"/>
      <c r="G485" s="891"/>
      <c r="H485" s="893"/>
      <c r="I485" s="893"/>
      <c r="J485" s="884"/>
      <c r="K485" s="884"/>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c r="AN485" s="76"/>
      <c r="AO485" s="76"/>
      <c r="AP485" s="76"/>
      <c r="AQ485" s="76"/>
    </row>
    <row r="486" spans="1:43">
      <c r="A486" s="76"/>
      <c r="B486" s="889"/>
      <c r="C486" s="890"/>
      <c r="D486" s="891"/>
      <c r="E486" s="891"/>
      <c r="F486" s="892"/>
      <c r="G486" s="891"/>
      <c r="H486" s="893"/>
      <c r="I486" s="893"/>
      <c r="J486" s="884"/>
      <c r="K486" s="884"/>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c r="AN486" s="76"/>
      <c r="AO486" s="76"/>
      <c r="AP486" s="76"/>
      <c r="AQ486" s="76"/>
    </row>
    <row r="487" spans="1:43">
      <c r="A487" s="76"/>
      <c r="B487" s="889"/>
      <c r="C487" s="890"/>
      <c r="D487" s="891"/>
      <c r="E487" s="891"/>
      <c r="F487" s="892"/>
      <c r="G487" s="891"/>
      <c r="H487" s="893"/>
      <c r="I487" s="893"/>
      <c r="J487" s="884"/>
      <c r="K487" s="884"/>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c r="AN487" s="76"/>
      <c r="AO487" s="76"/>
      <c r="AP487" s="76"/>
      <c r="AQ487" s="76"/>
    </row>
    <row r="488" spans="1:43">
      <c r="A488" s="76"/>
      <c r="B488" s="889"/>
      <c r="C488" s="890"/>
      <c r="D488" s="891"/>
      <c r="E488" s="891"/>
      <c r="F488" s="892"/>
      <c r="G488" s="891"/>
      <c r="H488" s="893"/>
      <c r="I488" s="893"/>
      <c r="J488" s="884"/>
      <c r="K488" s="884"/>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76"/>
      <c r="AO488" s="76"/>
      <c r="AP488" s="76"/>
      <c r="AQ488" s="76"/>
    </row>
    <row r="489" spans="1:43">
      <c r="A489" s="76"/>
      <c r="B489" s="889"/>
      <c r="C489" s="890"/>
      <c r="D489" s="891"/>
      <c r="E489" s="891"/>
      <c r="F489" s="892"/>
      <c r="G489" s="891"/>
      <c r="H489" s="893"/>
      <c r="I489" s="893"/>
      <c r="J489" s="884"/>
      <c r="K489" s="884"/>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c r="AQ489" s="76"/>
    </row>
    <row r="490" spans="1:43">
      <c r="A490" s="76"/>
      <c r="B490" s="889"/>
      <c r="C490" s="890"/>
      <c r="D490" s="891"/>
      <c r="E490" s="891"/>
      <c r="F490" s="892"/>
      <c r="G490" s="891"/>
      <c r="H490" s="893"/>
      <c r="I490" s="893"/>
      <c r="J490" s="884"/>
      <c r="K490" s="884"/>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c r="AN490" s="76"/>
      <c r="AO490" s="76"/>
      <c r="AP490" s="76"/>
      <c r="AQ490" s="76"/>
    </row>
    <row r="491" spans="1:43">
      <c r="A491" s="76"/>
      <c r="B491" s="889"/>
      <c r="C491" s="890"/>
      <c r="D491" s="891"/>
      <c r="E491" s="891"/>
      <c r="F491" s="892"/>
      <c r="G491" s="891"/>
      <c r="H491" s="893"/>
      <c r="I491" s="893"/>
      <c r="J491" s="884"/>
      <c r="K491" s="884"/>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c r="AN491" s="76"/>
      <c r="AO491" s="76"/>
      <c r="AP491" s="76"/>
      <c r="AQ491" s="76"/>
    </row>
    <row r="492" spans="1:43">
      <c r="A492" s="76"/>
      <c r="B492" s="889"/>
      <c r="C492" s="890"/>
      <c r="D492" s="891"/>
      <c r="E492" s="891"/>
      <c r="F492" s="892"/>
      <c r="G492" s="891"/>
      <c r="H492" s="893"/>
      <c r="I492" s="893"/>
      <c r="J492" s="884"/>
      <c r="K492" s="884"/>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row>
    <row r="493" spans="1:43">
      <c r="A493" s="76"/>
      <c r="B493" s="889"/>
      <c r="C493" s="890"/>
      <c r="D493" s="891"/>
      <c r="E493" s="891"/>
      <c r="F493" s="892"/>
      <c r="G493" s="891"/>
      <c r="H493" s="893"/>
      <c r="I493" s="893"/>
      <c r="J493" s="884"/>
      <c r="K493" s="884"/>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76"/>
      <c r="AO493" s="76"/>
      <c r="AP493" s="76"/>
      <c r="AQ493" s="76"/>
    </row>
    <row r="494" spans="1:43">
      <c r="A494" s="76"/>
      <c r="B494" s="889"/>
      <c r="C494" s="890"/>
      <c r="D494" s="891"/>
      <c r="E494" s="891"/>
      <c r="F494" s="892"/>
      <c r="G494" s="891"/>
      <c r="H494" s="893"/>
      <c r="I494" s="893"/>
      <c r="J494" s="884"/>
      <c r="K494" s="884"/>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c r="AQ494" s="76"/>
    </row>
    <row r="495" spans="1:43">
      <c r="A495" s="76"/>
      <c r="B495" s="889"/>
      <c r="C495" s="890"/>
      <c r="D495" s="891"/>
      <c r="E495" s="891"/>
      <c r="F495" s="892"/>
      <c r="G495" s="891"/>
      <c r="H495" s="893"/>
      <c r="I495" s="893"/>
      <c r="J495" s="884"/>
      <c r="K495" s="884"/>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c r="AN495" s="76"/>
      <c r="AO495" s="76"/>
      <c r="AP495" s="76"/>
      <c r="AQ495" s="76"/>
    </row>
    <row r="496" spans="1:43">
      <c r="A496" s="76"/>
      <c r="B496" s="889"/>
      <c r="C496" s="890"/>
      <c r="D496" s="891"/>
      <c r="E496" s="891"/>
      <c r="F496" s="892"/>
      <c r="G496" s="891"/>
      <c r="H496" s="893"/>
      <c r="I496" s="893"/>
      <c r="J496" s="884"/>
      <c r="K496" s="884"/>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c r="AN496" s="76"/>
      <c r="AO496" s="76"/>
      <c r="AP496" s="76"/>
      <c r="AQ496" s="76"/>
    </row>
    <row r="497" spans="1:43">
      <c r="A497" s="76"/>
      <c r="B497" s="889"/>
      <c r="C497" s="890"/>
      <c r="D497" s="891"/>
      <c r="E497" s="891"/>
      <c r="F497" s="892"/>
      <c r="G497" s="891"/>
      <c r="H497" s="893"/>
      <c r="I497" s="893"/>
      <c r="J497" s="884"/>
      <c r="K497" s="884"/>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c r="AN497" s="76"/>
      <c r="AO497" s="76"/>
      <c r="AP497" s="76"/>
      <c r="AQ497" s="76"/>
    </row>
    <row r="498" spans="1:43">
      <c r="A498" s="76"/>
      <c r="B498" s="889"/>
      <c r="C498" s="890"/>
      <c r="D498" s="891"/>
      <c r="E498" s="891"/>
      <c r="F498" s="892"/>
      <c r="G498" s="891"/>
      <c r="H498" s="893"/>
      <c r="I498" s="893"/>
      <c r="J498" s="884"/>
      <c r="K498" s="884"/>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c r="AN498" s="76"/>
      <c r="AO498" s="76"/>
      <c r="AP498" s="76"/>
      <c r="AQ498" s="76"/>
    </row>
    <row r="499" spans="1:43">
      <c r="A499" s="76"/>
      <c r="B499" s="889"/>
      <c r="C499" s="890"/>
      <c r="D499" s="891"/>
      <c r="E499" s="891"/>
      <c r="F499" s="892"/>
      <c r="G499" s="891"/>
      <c r="H499" s="893"/>
      <c r="I499" s="893"/>
      <c r="J499" s="884"/>
      <c r="K499" s="884"/>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c r="AQ499" s="76"/>
    </row>
    <row r="500" spans="1:43">
      <c r="A500" s="76"/>
      <c r="B500" s="889"/>
      <c r="C500" s="890"/>
      <c r="D500" s="891"/>
      <c r="E500" s="891"/>
      <c r="F500" s="892"/>
      <c r="G500" s="891"/>
      <c r="H500" s="893"/>
      <c r="I500" s="893"/>
      <c r="J500" s="884"/>
      <c r="K500" s="884"/>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c r="AQ500" s="76"/>
    </row>
    <row r="501" spans="1:43">
      <c r="A501" s="76"/>
      <c r="B501" s="889"/>
      <c r="C501" s="890"/>
      <c r="D501" s="891"/>
      <c r="E501" s="891"/>
      <c r="F501" s="892"/>
      <c r="G501" s="891"/>
      <c r="H501" s="893"/>
      <c r="I501" s="893"/>
      <c r="J501" s="884"/>
      <c r="K501" s="884"/>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c r="AN501" s="76"/>
      <c r="AO501" s="76"/>
      <c r="AP501" s="76"/>
      <c r="AQ501" s="76"/>
    </row>
    <row r="502" spans="1:43">
      <c r="A502" s="76"/>
      <c r="B502" s="889"/>
      <c r="C502" s="890"/>
      <c r="D502" s="891"/>
      <c r="E502" s="891"/>
      <c r="F502" s="892"/>
      <c r="G502" s="891"/>
      <c r="H502" s="893"/>
      <c r="I502" s="893"/>
      <c r="J502" s="884"/>
      <c r="K502" s="884"/>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row>
    <row r="503" spans="1:43">
      <c r="A503" s="76"/>
      <c r="B503" s="889"/>
      <c r="C503" s="890"/>
      <c r="D503" s="891"/>
      <c r="E503" s="891"/>
      <c r="F503" s="892"/>
      <c r="G503" s="891"/>
      <c r="H503" s="893"/>
      <c r="I503" s="893"/>
      <c r="J503" s="884"/>
      <c r="K503" s="884"/>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76"/>
      <c r="AO503" s="76"/>
      <c r="AP503" s="76"/>
      <c r="AQ503" s="76"/>
    </row>
    <row r="504" spans="1:43">
      <c r="A504" s="76"/>
      <c r="B504" s="889"/>
      <c r="C504" s="890"/>
      <c r="D504" s="891"/>
      <c r="E504" s="891"/>
      <c r="F504" s="892"/>
      <c r="G504" s="891"/>
      <c r="H504" s="893"/>
      <c r="I504" s="893"/>
      <c r="J504" s="884"/>
      <c r="K504" s="884"/>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row>
    <row r="505" spans="1:43">
      <c r="A505" s="76"/>
      <c r="B505" s="889"/>
      <c r="C505" s="890"/>
      <c r="D505" s="891"/>
      <c r="E505" s="891"/>
      <c r="F505" s="892"/>
      <c r="G505" s="891"/>
      <c r="H505" s="893"/>
      <c r="I505" s="893"/>
      <c r="J505" s="884"/>
      <c r="K505" s="884"/>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row>
    <row r="506" spans="1:43">
      <c r="A506" s="76"/>
      <c r="B506" s="889"/>
      <c r="C506" s="890"/>
      <c r="D506" s="891"/>
      <c r="E506" s="891"/>
      <c r="F506" s="892"/>
      <c r="G506" s="891"/>
      <c r="H506" s="893"/>
      <c r="I506" s="893"/>
      <c r="J506" s="884"/>
      <c r="K506" s="884"/>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76"/>
      <c r="AO506" s="76"/>
      <c r="AP506" s="76"/>
      <c r="AQ506" s="76"/>
    </row>
    <row r="507" spans="1:43">
      <c r="A507" s="76"/>
      <c r="B507" s="889"/>
      <c r="C507" s="890"/>
      <c r="D507" s="891"/>
      <c r="E507" s="891"/>
      <c r="F507" s="892"/>
      <c r="G507" s="891"/>
      <c r="H507" s="893"/>
      <c r="I507" s="893"/>
      <c r="J507" s="884"/>
      <c r="K507" s="884"/>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row>
    <row r="508" spans="1:43">
      <c r="A508" s="76"/>
      <c r="B508" s="889"/>
      <c r="C508" s="890"/>
      <c r="D508" s="891"/>
      <c r="E508" s="891"/>
      <c r="F508" s="892"/>
      <c r="G508" s="891"/>
      <c r="H508" s="893"/>
      <c r="I508" s="893"/>
      <c r="J508" s="884"/>
      <c r="K508" s="884"/>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76"/>
      <c r="AO508" s="76"/>
      <c r="AP508" s="76"/>
      <c r="AQ508" s="76"/>
    </row>
    <row r="509" spans="1:43">
      <c r="A509" s="76"/>
      <c r="B509" s="889"/>
      <c r="C509" s="890"/>
      <c r="D509" s="891"/>
      <c r="E509" s="891"/>
      <c r="F509" s="892"/>
      <c r="G509" s="891"/>
      <c r="H509" s="893"/>
      <c r="I509" s="893"/>
      <c r="J509" s="884"/>
      <c r="K509" s="884"/>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76"/>
      <c r="AP509" s="76"/>
      <c r="AQ509" s="76"/>
    </row>
    <row r="510" spans="1:43">
      <c r="A510" s="76"/>
      <c r="B510" s="889"/>
      <c r="C510" s="890"/>
      <c r="D510" s="891"/>
      <c r="E510" s="891"/>
      <c r="F510" s="892"/>
      <c r="G510" s="891"/>
      <c r="H510" s="893"/>
      <c r="I510" s="893"/>
      <c r="J510" s="884"/>
      <c r="K510" s="884"/>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76"/>
      <c r="AP510" s="76"/>
      <c r="AQ510" s="76"/>
    </row>
    <row r="511" spans="1:43">
      <c r="A511" s="76"/>
      <c r="B511" s="889"/>
      <c r="C511" s="890"/>
      <c r="D511" s="891"/>
      <c r="E511" s="891"/>
      <c r="F511" s="892"/>
      <c r="G511" s="891"/>
      <c r="H511" s="893"/>
      <c r="I511" s="893"/>
      <c r="J511" s="884"/>
      <c r="K511" s="884"/>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row>
    <row r="512" spans="1:43">
      <c r="A512" s="76"/>
      <c r="B512" s="889"/>
      <c r="C512" s="890"/>
      <c r="D512" s="891"/>
      <c r="E512" s="891"/>
      <c r="F512" s="892"/>
      <c r="G512" s="891"/>
      <c r="H512" s="893"/>
      <c r="I512" s="893"/>
      <c r="J512" s="884"/>
      <c r="K512" s="884"/>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76"/>
      <c r="AO512" s="76"/>
      <c r="AP512" s="76"/>
      <c r="AQ512" s="76"/>
    </row>
    <row r="513" spans="1:43">
      <c r="A513" s="76"/>
      <c r="B513" s="889"/>
      <c r="C513" s="890"/>
      <c r="D513" s="891"/>
      <c r="E513" s="891"/>
      <c r="F513" s="892"/>
      <c r="G513" s="891"/>
      <c r="H513" s="893"/>
      <c r="I513" s="893"/>
      <c r="J513" s="884"/>
      <c r="K513" s="884"/>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row>
    <row r="514" spans="1:43">
      <c r="A514" s="76"/>
      <c r="B514" s="889"/>
      <c r="C514" s="890"/>
      <c r="D514" s="891"/>
      <c r="E514" s="891"/>
      <c r="F514" s="892"/>
      <c r="G514" s="891"/>
      <c r="H514" s="893"/>
      <c r="I514" s="893"/>
      <c r="J514" s="884"/>
      <c r="K514" s="884"/>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76"/>
      <c r="AO514" s="76"/>
      <c r="AP514" s="76"/>
      <c r="AQ514" s="76"/>
    </row>
    <row r="515" spans="1:43">
      <c r="A515" s="76"/>
      <c r="B515" s="889"/>
      <c r="C515" s="890"/>
      <c r="D515" s="891"/>
      <c r="E515" s="891"/>
      <c r="F515" s="892"/>
      <c r="G515" s="891"/>
      <c r="H515" s="893"/>
      <c r="I515" s="893"/>
      <c r="J515" s="884"/>
      <c r="K515" s="884"/>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76"/>
      <c r="AO515" s="76"/>
      <c r="AP515" s="76"/>
      <c r="AQ515" s="76"/>
    </row>
    <row r="516" spans="1:43">
      <c r="A516" s="76"/>
      <c r="B516" s="889"/>
      <c r="C516" s="890"/>
      <c r="D516" s="891"/>
      <c r="E516" s="891"/>
      <c r="F516" s="892"/>
      <c r="G516" s="891"/>
      <c r="H516" s="893"/>
      <c r="I516" s="893"/>
      <c r="J516" s="884"/>
      <c r="K516" s="884"/>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76"/>
      <c r="AO516" s="76"/>
      <c r="AP516" s="76"/>
      <c r="AQ516" s="76"/>
    </row>
    <row r="517" spans="1:43">
      <c r="A517" s="76"/>
      <c r="B517" s="889"/>
      <c r="C517" s="890"/>
      <c r="D517" s="891"/>
      <c r="E517" s="891"/>
      <c r="F517" s="892"/>
      <c r="G517" s="891"/>
      <c r="H517" s="893"/>
      <c r="I517" s="893"/>
      <c r="J517" s="884"/>
      <c r="K517" s="884"/>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c r="AN517" s="76"/>
      <c r="AO517" s="76"/>
      <c r="AP517" s="76"/>
      <c r="AQ517" s="76"/>
    </row>
    <row r="518" spans="1:43">
      <c r="A518" s="76"/>
      <c r="B518" s="889"/>
      <c r="C518" s="890"/>
      <c r="D518" s="891"/>
      <c r="E518" s="891"/>
      <c r="F518" s="892"/>
      <c r="G518" s="891"/>
      <c r="H518" s="893"/>
      <c r="I518" s="893"/>
      <c r="J518" s="884"/>
      <c r="K518" s="884"/>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c r="AN518" s="76"/>
      <c r="AO518" s="76"/>
      <c r="AP518" s="76"/>
      <c r="AQ518" s="76"/>
    </row>
    <row r="519" spans="1:43">
      <c r="A519" s="76"/>
      <c r="B519" s="889"/>
      <c r="C519" s="890"/>
      <c r="D519" s="891"/>
      <c r="E519" s="891"/>
      <c r="F519" s="892"/>
      <c r="G519" s="891"/>
      <c r="H519" s="893"/>
      <c r="I519" s="893"/>
      <c r="J519" s="884"/>
      <c r="K519" s="884"/>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c r="AN519" s="76"/>
      <c r="AO519" s="76"/>
      <c r="AP519" s="76"/>
      <c r="AQ519" s="76"/>
    </row>
    <row r="520" spans="1:43">
      <c r="A520" s="76"/>
      <c r="B520" s="889"/>
      <c r="C520" s="890"/>
      <c r="D520" s="891"/>
      <c r="E520" s="891"/>
      <c r="F520" s="892"/>
      <c r="G520" s="891"/>
      <c r="H520" s="893"/>
      <c r="I520" s="893"/>
      <c r="J520" s="884"/>
      <c r="K520" s="884"/>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76"/>
      <c r="AO520" s="76"/>
      <c r="AP520" s="76"/>
      <c r="AQ520" s="76"/>
    </row>
    <row r="521" spans="1:43">
      <c r="A521" s="76"/>
      <c r="B521" s="889"/>
      <c r="C521" s="890"/>
      <c r="D521" s="891"/>
      <c r="E521" s="891"/>
      <c r="F521" s="892"/>
      <c r="G521" s="891"/>
      <c r="H521" s="893"/>
      <c r="I521" s="893"/>
      <c r="J521" s="884"/>
      <c r="K521" s="884"/>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c r="AN521" s="76"/>
      <c r="AO521" s="76"/>
      <c r="AP521" s="76"/>
      <c r="AQ521" s="76"/>
    </row>
    <row r="522" spans="1:43">
      <c r="A522" s="76"/>
      <c r="B522" s="889"/>
      <c r="C522" s="890"/>
      <c r="D522" s="891"/>
      <c r="E522" s="891"/>
      <c r="F522" s="892"/>
      <c r="G522" s="891"/>
      <c r="H522" s="893"/>
      <c r="I522" s="893"/>
      <c r="J522" s="884"/>
      <c r="K522" s="884"/>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c r="AN522" s="76"/>
      <c r="AO522" s="76"/>
      <c r="AP522" s="76"/>
      <c r="AQ522" s="76"/>
    </row>
    <row r="523" spans="1:43">
      <c r="A523" s="76"/>
      <c r="B523" s="889"/>
      <c r="C523" s="890"/>
      <c r="D523" s="891"/>
      <c r="E523" s="891"/>
      <c r="F523" s="892"/>
      <c r="G523" s="891"/>
      <c r="H523" s="893"/>
      <c r="I523" s="893"/>
      <c r="J523" s="884"/>
      <c r="K523" s="884"/>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c r="AN523" s="76"/>
      <c r="AO523" s="76"/>
      <c r="AP523" s="76"/>
      <c r="AQ523" s="76"/>
    </row>
    <row r="524" spans="1:43">
      <c r="A524" s="76"/>
      <c r="B524" s="889"/>
      <c r="C524" s="890"/>
      <c r="D524" s="891"/>
      <c r="E524" s="891"/>
      <c r="F524" s="892"/>
      <c r="G524" s="891"/>
      <c r="H524" s="893"/>
      <c r="I524" s="893"/>
      <c r="J524" s="884"/>
      <c r="K524" s="884"/>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c r="AN524" s="76"/>
      <c r="AO524" s="76"/>
      <c r="AP524" s="76"/>
      <c r="AQ524" s="76"/>
    </row>
    <row r="525" spans="1:43">
      <c r="A525" s="76"/>
      <c r="B525" s="889"/>
      <c r="C525" s="890"/>
      <c r="D525" s="891"/>
      <c r="E525" s="891"/>
      <c r="F525" s="892"/>
      <c r="G525" s="891"/>
      <c r="H525" s="893"/>
      <c r="I525" s="893"/>
      <c r="J525" s="884"/>
      <c r="K525" s="884"/>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row>
    <row r="526" spans="1:43">
      <c r="A526" s="76"/>
      <c r="B526" s="889"/>
      <c r="C526" s="890"/>
      <c r="D526" s="891"/>
      <c r="E526" s="891"/>
      <c r="F526" s="892"/>
      <c r="G526" s="891"/>
      <c r="H526" s="893"/>
      <c r="I526" s="893"/>
      <c r="J526" s="884"/>
      <c r="K526" s="884"/>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76"/>
      <c r="AO526" s="76"/>
      <c r="AP526" s="76"/>
      <c r="AQ526" s="76"/>
    </row>
    <row r="527" spans="1:43">
      <c r="A527" s="76"/>
      <c r="B527" s="889"/>
      <c r="C527" s="890"/>
      <c r="D527" s="891"/>
      <c r="E527" s="891"/>
      <c r="F527" s="892"/>
      <c r="G527" s="891"/>
      <c r="H527" s="893"/>
      <c r="I527" s="893"/>
      <c r="J527" s="884"/>
      <c r="K527" s="884"/>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row>
    <row r="528" spans="1:43">
      <c r="A528" s="76"/>
      <c r="B528" s="889"/>
      <c r="C528" s="890"/>
      <c r="D528" s="891"/>
      <c r="E528" s="891"/>
      <c r="F528" s="892"/>
      <c r="G528" s="891"/>
      <c r="H528" s="893"/>
      <c r="I528" s="893"/>
      <c r="J528" s="884"/>
      <c r="K528" s="884"/>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row>
    <row r="529" spans="1:43">
      <c r="A529" s="76"/>
      <c r="B529" s="889"/>
      <c r="C529" s="890"/>
      <c r="D529" s="891"/>
      <c r="E529" s="891"/>
      <c r="F529" s="892"/>
      <c r="G529" s="891"/>
      <c r="H529" s="893"/>
      <c r="I529" s="893"/>
      <c r="J529" s="884"/>
      <c r="K529" s="884"/>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c r="AN529" s="76"/>
      <c r="AO529" s="76"/>
      <c r="AP529" s="76"/>
      <c r="AQ529" s="76"/>
    </row>
    <row r="530" spans="1:43">
      <c r="A530" s="76"/>
      <c r="B530" s="889"/>
      <c r="C530" s="890"/>
      <c r="D530" s="891"/>
      <c r="E530" s="891"/>
      <c r="F530" s="892"/>
      <c r="G530" s="891"/>
      <c r="H530" s="893"/>
      <c r="I530" s="893"/>
      <c r="J530" s="884"/>
      <c r="K530" s="884"/>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row>
    <row r="531" spans="1:43">
      <c r="A531" s="76"/>
      <c r="B531" s="889"/>
      <c r="C531" s="890"/>
      <c r="D531" s="891"/>
      <c r="E531" s="891"/>
      <c r="F531" s="892"/>
      <c r="G531" s="891"/>
      <c r="H531" s="893"/>
      <c r="I531" s="893"/>
      <c r="J531" s="884"/>
      <c r="K531" s="884"/>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c r="AN531" s="76"/>
      <c r="AO531" s="76"/>
      <c r="AP531" s="76"/>
      <c r="AQ531" s="76"/>
    </row>
    <row r="532" spans="1:43">
      <c r="A532" s="76"/>
      <c r="B532" s="889"/>
      <c r="C532" s="890"/>
      <c r="D532" s="891"/>
      <c r="E532" s="891"/>
      <c r="F532" s="892"/>
      <c r="G532" s="891"/>
      <c r="H532" s="893"/>
      <c r="I532" s="893"/>
      <c r="J532" s="884"/>
      <c r="K532" s="884"/>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c r="AN532" s="76"/>
      <c r="AO532" s="76"/>
      <c r="AP532" s="76"/>
      <c r="AQ532" s="76"/>
    </row>
    <row r="533" spans="1:43">
      <c r="A533" s="76"/>
      <c r="B533" s="889"/>
      <c r="C533" s="890"/>
      <c r="D533" s="891"/>
      <c r="E533" s="891"/>
      <c r="F533" s="892"/>
      <c r="G533" s="891"/>
      <c r="H533" s="893"/>
      <c r="I533" s="893"/>
      <c r="J533" s="884"/>
      <c r="K533" s="884"/>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c r="AN533" s="76"/>
      <c r="AO533" s="76"/>
      <c r="AP533" s="76"/>
      <c r="AQ533" s="76"/>
    </row>
    <row r="534" spans="1:43">
      <c r="A534" s="76"/>
      <c r="B534" s="889"/>
      <c r="C534" s="890"/>
      <c r="D534" s="891"/>
      <c r="E534" s="891"/>
      <c r="F534" s="892"/>
      <c r="G534" s="891"/>
      <c r="H534" s="893"/>
      <c r="I534" s="893"/>
      <c r="J534" s="884"/>
      <c r="K534" s="884"/>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row>
    <row r="535" spans="1:43">
      <c r="A535" s="76"/>
      <c r="B535" s="889"/>
      <c r="C535" s="890"/>
      <c r="D535" s="891"/>
      <c r="E535" s="891"/>
      <c r="F535" s="892"/>
      <c r="G535" s="891"/>
      <c r="H535" s="893"/>
      <c r="I535" s="893"/>
      <c r="J535" s="884"/>
      <c r="K535" s="884"/>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row>
    <row r="536" spans="1:43">
      <c r="A536" s="76"/>
      <c r="B536" s="889"/>
      <c r="C536" s="890"/>
      <c r="D536" s="891"/>
      <c r="E536" s="891"/>
      <c r="F536" s="892"/>
      <c r="G536" s="891"/>
      <c r="H536" s="893"/>
      <c r="I536" s="893"/>
      <c r="J536" s="884"/>
      <c r="K536" s="884"/>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row>
    <row r="537" spans="1:43">
      <c r="A537" s="76"/>
      <c r="B537" s="889"/>
      <c r="C537" s="890"/>
      <c r="D537" s="891"/>
      <c r="E537" s="891"/>
      <c r="F537" s="892"/>
      <c r="G537" s="891"/>
      <c r="H537" s="893"/>
      <c r="I537" s="893"/>
      <c r="J537" s="884"/>
      <c r="K537" s="884"/>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c r="AN537" s="76"/>
      <c r="AO537" s="76"/>
      <c r="AP537" s="76"/>
      <c r="AQ537" s="76"/>
    </row>
    <row r="538" spans="1:43">
      <c r="A538" s="76"/>
      <c r="B538" s="889"/>
      <c r="C538" s="890"/>
      <c r="D538" s="891"/>
      <c r="E538" s="891"/>
      <c r="F538" s="892"/>
      <c r="G538" s="891"/>
      <c r="H538" s="893"/>
      <c r="I538" s="893"/>
      <c r="J538" s="884"/>
      <c r="K538" s="884"/>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c r="AN538" s="76"/>
      <c r="AO538" s="76"/>
      <c r="AP538" s="76"/>
      <c r="AQ538" s="76"/>
    </row>
    <row r="539" spans="1:43">
      <c r="A539" s="76"/>
      <c r="B539" s="889"/>
      <c r="C539" s="890"/>
      <c r="D539" s="891"/>
      <c r="E539" s="891"/>
      <c r="F539" s="892"/>
      <c r="G539" s="891"/>
      <c r="H539" s="893"/>
      <c r="I539" s="893"/>
      <c r="J539" s="884"/>
      <c r="K539" s="884"/>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c r="AN539" s="76"/>
      <c r="AO539" s="76"/>
      <c r="AP539" s="76"/>
      <c r="AQ539" s="76"/>
    </row>
    <row r="540" spans="1:43">
      <c r="A540" s="76"/>
      <c r="B540" s="889"/>
      <c r="C540" s="890"/>
      <c r="D540" s="891"/>
      <c r="E540" s="891"/>
      <c r="F540" s="892"/>
      <c r="G540" s="891"/>
      <c r="H540" s="893"/>
      <c r="I540" s="893"/>
      <c r="J540" s="884"/>
      <c r="K540" s="884"/>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c r="AN540" s="76"/>
      <c r="AO540" s="76"/>
      <c r="AP540" s="76"/>
      <c r="AQ540" s="76"/>
    </row>
    <row r="541" spans="1:43">
      <c r="A541" s="76"/>
      <c r="B541" s="889"/>
      <c r="C541" s="890"/>
      <c r="D541" s="891"/>
      <c r="E541" s="891"/>
      <c r="F541" s="892"/>
      <c r="G541" s="891"/>
      <c r="H541" s="893"/>
      <c r="I541" s="893"/>
      <c r="J541" s="884"/>
      <c r="K541" s="884"/>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row>
    <row r="542" spans="1:43">
      <c r="A542" s="76"/>
      <c r="B542" s="889"/>
      <c r="C542" s="890"/>
      <c r="D542" s="891"/>
      <c r="E542" s="891"/>
      <c r="F542" s="892"/>
      <c r="G542" s="891"/>
      <c r="H542" s="893"/>
      <c r="I542" s="893"/>
      <c r="J542" s="884"/>
      <c r="K542" s="884"/>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c r="AN542" s="76"/>
      <c r="AO542" s="76"/>
      <c r="AP542" s="76"/>
      <c r="AQ542" s="76"/>
    </row>
    <row r="543" spans="1:43">
      <c r="A543" s="76"/>
      <c r="B543" s="889"/>
      <c r="C543" s="890"/>
      <c r="D543" s="891"/>
      <c r="E543" s="891"/>
      <c r="F543" s="892"/>
      <c r="G543" s="891"/>
      <c r="H543" s="893"/>
      <c r="I543" s="893"/>
      <c r="J543" s="884"/>
      <c r="K543" s="884"/>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c r="AN543" s="76"/>
      <c r="AO543" s="76"/>
      <c r="AP543" s="76"/>
      <c r="AQ543" s="76"/>
    </row>
    <row r="544" spans="1:43">
      <c r="A544" s="76"/>
      <c r="B544" s="889"/>
      <c r="C544" s="890"/>
      <c r="D544" s="891"/>
      <c r="E544" s="891"/>
      <c r="F544" s="892"/>
      <c r="G544" s="891"/>
      <c r="H544" s="893"/>
      <c r="I544" s="893"/>
      <c r="J544" s="884"/>
      <c r="K544" s="884"/>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row>
    <row r="545" spans="1:43">
      <c r="A545" s="76"/>
      <c r="B545" s="889"/>
      <c r="C545" s="890"/>
      <c r="D545" s="891"/>
      <c r="E545" s="891"/>
      <c r="F545" s="892"/>
      <c r="G545" s="891"/>
      <c r="H545" s="893"/>
      <c r="I545" s="893"/>
      <c r="J545" s="884"/>
      <c r="K545" s="884"/>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c r="AQ545" s="76"/>
    </row>
    <row r="546" spans="1:43">
      <c r="A546" s="76"/>
      <c r="B546" s="889"/>
      <c r="C546" s="890"/>
      <c r="D546" s="891"/>
      <c r="E546" s="891"/>
      <c r="F546" s="892"/>
      <c r="G546" s="891"/>
      <c r="H546" s="893"/>
      <c r="I546" s="893"/>
      <c r="J546" s="884"/>
      <c r="K546" s="884"/>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c r="AN546" s="76"/>
      <c r="AO546" s="76"/>
      <c r="AP546" s="76"/>
      <c r="AQ546" s="76"/>
    </row>
    <row r="547" spans="1:43">
      <c r="A547" s="76"/>
      <c r="B547" s="889"/>
      <c r="C547" s="890"/>
      <c r="D547" s="891"/>
      <c r="E547" s="891"/>
      <c r="F547" s="892"/>
      <c r="G547" s="891"/>
      <c r="H547" s="893"/>
      <c r="I547" s="893"/>
      <c r="J547" s="884"/>
      <c r="K547" s="884"/>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row>
    <row r="548" spans="1:43">
      <c r="A548" s="76"/>
      <c r="B548" s="889"/>
      <c r="C548" s="890"/>
      <c r="D548" s="891"/>
      <c r="E548" s="891"/>
      <c r="F548" s="892"/>
      <c r="G548" s="891"/>
      <c r="H548" s="893"/>
      <c r="I548" s="893"/>
      <c r="J548" s="884"/>
      <c r="K548" s="884"/>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c r="AN548" s="76"/>
      <c r="AO548" s="76"/>
      <c r="AP548" s="76"/>
      <c r="AQ548" s="76"/>
    </row>
    <row r="549" spans="1:43">
      <c r="A549" s="76"/>
      <c r="B549" s="882"/>
      <c r="C549" s="880"/>
      <c r="D549" s="879"/>
      <c r="E549" s="879"/>
      <c r="F549" s="895"/>
      <c r="G549" s="879"/>
      <c r="H549" s="887"/>
      <c r="I549" s="887"/>
      <c r="J549" s="878"/>
      <c r="K549" s="878"/>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row>
    <row r="550" spans="1:43">
      <c r="A550" s="76"/>
      <c r="B550" s="882"/>
      <c r="C550" s="880"/>
      <c r="D550" s="879"/>
      <c r="E550" s="879"/>
      <c r="F550" s="895"/>
      <c r="G550" s="879"/>
      <c r="H550" s="887"/>
      <c r="I550" s="887"/>
      <c r="J550" s="878"/>
      <c r="K550" s="878"/>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c r="AQ550" s="76"/>
    </row>
    <row r="551" spans="1:43">
      <c r="A551" s="76"/>
      <c r="B551" s="882"/>
      <c r="C551" s="880"/>
      <c r="D551" s="879"/>
      <c r="E551" s="879"/>
      <c r="F551" s="895"/>
      <c r="G551" s="879"/>
      <c r="H551" s="887"/>
      <c r="I551" s="887"/>
      <c r="J551" s="878"/>
      <c r="K551" s="878"/>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c r="AN551" s="76"/>
      <c r="AO551" s="76"/>
      <c r="AP551" s="76"/>
      <c r="AQ551" s="76"/>
    </row>
    <row r="552" spans="1:43">
      <c r="A552" s="76"/>
      <c r="B552" s="882"/>
      <c r="C552" s="880"/>
      <c r="D552" s="879"/>
      <c r="E552" s="879"/>
      <c r="F552" s="895"/>
      <c r="G552" s="879"/>
      <c r="H552" s="887"/>
      <c r="I552" s="887"/>
      <c r="J552" s="878"/>
      <c r="K552" s="878"/>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c r="AN552" s="76"/>
      <c r="AO552" s="76"/>
      <c r="AP552" s="76"/>
      <c r="AQ552" s="76"/>
    </row>
    <row r="553" spans="1:43">
      <c r="A553" s="76"/>
      <c r="B553" s="882"/>
      <c r="C553" s="880"/>
      <c r="D553" s="879"/>
      <c r="E553" s="879"/>
      <c r="F553" s="895"/>
      <c r="G553" s="879"/>
      <c r="H553" s="887"/>
      <c r="I553" s="887"/>
      <c r="J553" s="878"/>
      <c r="K553" s="878"/>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c r="AN553" s="76"/>
      <c r="AO553" s="76"/>
      <c r="AP553" s="76"/>
      <c r="AQ553" s="76"/>
    </row>
    <row r="554" spans="1:43">
      <c r="A554" s="76"/>
      <c r="B554" s="882"/>
      <c r="C554" s="880"/>
      <c r="D554" s="879"/>
      <c r="E554" s="879"/>
      <c r="F554" s="895"/>
      <c r="G554" s="879"/>
      <c r="H554" s="887"/>
      <c r="I554" s="887"/>
      <c r="J554" s="878"/>
      <c r="K554" s="878"/>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c r="AN554" s="76"/>
      <c r="AO554" s="76"/>
      <c r="AP554" s="76"/>
      <c r="AQ554" s="76"/>
    </row>
    <row r="555" spans="1:43">
      <c r="A555" s="76"/>
      <c r="B555" s="882"/>
      <c r="C555" s="880"/>
      <c r="D555" s="879"/>
      <c r="E555" s="879"/>
      <c r="F555" s="895"/>
      <c r="G555" s="879"/>
      <c r="H555" s="887"/>
      <c r="I555" s="887"/>
      <c r="J555" s="878"/>
      <c r="K555" s="878"/>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c r="AN555" s="76"/>
      <c r="AO555" s="76"/>
      <c r="AP555" s="76"/>
      <c r="AQ555" s="76"/>
    </row>
    <row r="556" spans="1:43">
      <c r="A556" s="76"/>
      <c r="B556" s="882"/>
      <c r="C556" s="880"/>
      <c r="D556" s="879"/>
      <c r="E556" s="879"/>
      <c r="F556" s="895"/>
      <c r="G556" s="879"/>
      <c r="H556" s="887"/>
      <c r="I556" s="887"/>
      <c r="J556" s="878"/>
      <c r="K556" s="878"/>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c r="AN556" s="76"/>
      <c r="AO556" s="76"/>
      <c r="AP556" s="76"/>
      <c r="AQ556" s="76"/>
    </row>
    <row r="557" spans="1:43">
      <c r="A557" s="76"/>
      <c r="B557" s="882"/>
      <c r="C557" s="880"/>
      <c r="D557" s="879"/>
      <c r="E557" s="879"/>
      <c r="F557" s="895"/>
      <c r="G557" s="879"/>
      <c r="H557" s="887"/>
      <c r="I557" s="887"/>
      <c r="J557" s="878"/>
      <c r="K557" s="878"/>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c r="AQ557" s="76"/>
    </row>
    <row r="558" spans="1:43">
      <c r="A558" s="76"/>
      <c r="B558" s="882"/>
      <c r="C558" s="880"/>
      <c r="D558" s="879"/>
      <c r="E558" s="879"/>
      <c r="F558" s="895"/>
      <c r="G558" s="879"/>
      <c r="H558" s="887"/>
      <c r="I558" s="887"/>
      <c r="J558" s="878"/>
      <c r="K558" s="878"/>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c r="AQ558" s="76"/>
    </row>
    <row r="559" spans="1:43">
      <c r="A559" s="76"/>
      <c r="B559" s="882"/>
      <c r="C559" s="880"/>
      <c r="D559" s="879"/>
      <c r="E559" s="879"/>
      <c r="F559" s="895"/>
      <c r="G559" s="879"/>
      <c r="H559" s="887"/>
      <c r="I559" s="887"/>
      <c r="J559" s="878"/>
      <c r="K559" s="878"/>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c r="AN559" s="76"/>
      <c r="AO559" s="76"/>
      <c r="AP559" s="76"/>
      <c r="AQ559" s="76"/>
    </row>
    <row r="560" spans="1:43">
      <c r="A560" s="76"/>
      <c r="B560" s="882"/>
      <c r="C560" s="880"/>
      <c r="D560" s="879"/>
      <c r="E560" s="879"/>
      <c r="F560" s="895"/>
      <c r="G560" s="879"/>
      <c r="H560" s="887"/>
      <c r="I560" s="887"/>
      <c r="J560" s="878"/>
      <c r="K560" s="878"/>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c r="AN560" s="76"/>
      <c r="AO560" s="76"/>
      <c r="AP560" s="76"/>
      <c r="AQ560" s="76"/>
    </row>
    <row r="561" spans="1:43">
      <c r="A561" s="76"/>
      <c r="B561" s="76"/>
      <c r="C561" s="76"/>
      <c r="D561" s="76"/>
      <c r="E561" s="76"/>
      <c r="F561" s="895"/>
      <c r="G561" s="879"/>
      <c r="H561" s="887"/>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row>
    <row r="562" spans="1:43">
      <c r="A562" s="76"/>
      <c r="B562" s="76"/>
      <c r="C562" s="76"/>
      <c r="D562" s="76"/>
      <c r="E562" s="76"/>
      <c r="F562" s="895"/>
      <c r="G562" s="879"/>
      <c r="H562" s="887"/>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c r="AN562" s="76"/>
      <c r="AO562" s="76"/>
      <c r="AP562" s="76"/>
      <c r="AQ562" s="76"/>
    </row>
    <row r="563" spans="1:43">
      <c r="A563" s="76"/>
      <c r="B563" s="76"/>
      <c r="C563" s="76"/>
      <c r="D563" s="76"/>
      <c r="E563" s="76"/>
      <c r="F563" s="895"/>
      <c r="G563" s="879"/>
      <c r="H563" s="887"/>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row>
    <row r="564" spans="1:43">
      <c r="A564" s="76"/>
      <c r="B564" s="76"/>
      <c r="C564" s="76"/>
      <c r="D564" s="76"/>
      <c r="E564" s="76"/>
      <c r="F564" s="895"/>
      <c r="G564" s="879"/>
      <c r="H564" s="887"/>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row>
    <row r="565" spans="1:43">
      <c r="A565" s="76"/>
      <c r="B565" s="76"/>
      <c r="C565" s="76"/>
      <c r="D565" s="76"/>
      <c r="E565" s="76"/>
      <c r="F565" s="895"/>
      <c r="G565" s="879"/>
      <c r="H565" s="887"/>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row>
    <row r="566" spans="1:43">
      <c r="A566" s="76"/>
      <c r="B566" s="76"/>
      <c r="C566" s="76"/>
      <c r="D566" s="76"/>
      <c r="E566" s="76"/>
      <c r="F566" s="895"/>
      <c r="G566" s="879"/>
      <c r="H566" s="887"/>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row>
    <row r="567" spans="1:43">
      <c r="A567" s="76"/>
      <c r="B567" s="76"/>
      <c r="C567" s="76"/>
      <c r="D567" s="76"/>
      <c r="E567" s="76"/>
      <c r="F567" s="895"/>
      <c r="G567" s="879"/>
      <c r="H567" s="887"/>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c r="AN567" s="76"/>
      <c r="AO567" s="76"/>
      <c r="AP567" s="76"/>
      <c r="AQ567" s="76"/>
    </row>
    <row r="568" spans="1:43">
      <c r="A568" s="76"/>
      <c r="B568" s="76"/>
      <c r="C568" s="76"/>
      <c r="D568" s="76"/>
      <c r="E568" s="76"/>
      <c r="F568" s="895"/>
      <c r="G568" s="879"/>
      <c r="H568" s="887"/>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row>
    <row r="569" spans="1:43">
      <c r="A569" s="76"/>
      <c r="B569" s="76"/>
      <c r="C569" s="76"/>
      <c r="D569" s="76"/>
      <c r="E569" s="76"/>
      <c r="F569" s="895"/>
      <c r="G569" s="879"/>
      <c r="H569" s="887"/>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c r="AN569" s="76"/>
      <c r="AO569" s="76"/>
      <c r="AP569" s="76"/>
      <c r="AQ569" s="76"/>
    </row>
    <row r="570" spans="1:43">
      <c r="A570" s="76"/>
      <c r="B570" s="76"/>
      <c r="C570" s="76"/>
      <c r="D570" s="76"/>
      <c r="E570" s="76"/>
      <c r="F570" s="895"/>
      <c r="G570" s="879"/>
      <c r="H570" s="887"/>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c r="AN570" s="76"/>
      <c r="AO570" s="76"/>
      <c r="AP570" s="76"/>
      <c r="AQ570" s="76"/>
    </row>
    <row r="571" spans="1:43">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c r="AN571" s="76"/>
      <c r="AO571" s="76"/>
      <c r="AP571" s="76"/>
      <c r="AQ571" s="76"/>
    </row>
    <row r="572" spans="1:43">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row>
    <row r="573" spans="1:43">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c r="AN573" s="76"/>
      <c r="AO573" s="76"/>
      <c r="AP573" s="76"/>
      <c r="AQ573" s="76"/>
    </row>
    <row r="574" spans="1:43">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c r="AN574" s="76"/>
      <c r="AO574" s="76"/>
      <c r="AP574" s="76"/>
      <c r="AQ574" s="76"/>
    </row>
    <row r="575" spans="1:43">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c r="AN575" s="76"/>
      <c r="AO575" s="76"/>
      <c r="AP575" s="76"/>
      <c r="AQ575" s="76"/>
    </row>
    <row r="576" spans="1:43">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c r="AN576" s="76"/>
      <c r="AO576" s="76"/>
      <c r="AP576" s="76"/>
      <c r="AQ576" s="76"/>
    </row>
    <row r="577" spans="1:43">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c r="AN577" s="76"/>
      <c r="AO577" s="76"/>
      <c r="AP577" s="76"/>
      <c r="AQ577" s="76"/>
    </row>
    <row r="578" spans="1:43">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c r="AN578" s="76"/>
      <c r="AO578" s="76"/>
      <c r="AP578" s="76"/>
      <c r="AQ578" s="76"/>
    </row>
    <row r="579" spans="1:43">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c r="AN579" s="76"/>
      <c r="AO579" s="76"/>
      <c r="AP579" s="76"/>
      <c r="AQ579" s="76"/>
    </row>
    <row r="580" spans="1:43">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row>
    <row r="581" spans="1:43">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c r="AQ581" s="76"/>
    </row>
    <row r="582" spans="1:43">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row>
    <row r="583" spans="1:43">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row>
    <row r="584" spans="1:43">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row>
    <row r="585" spans="1:43">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row>
    <row r="586" spans="1:43">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c r="AQ586" s="76"/>
    </row>
    <row r="587" spans="1:43">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row>
    <row r="588" spans="1:43">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c r="AN588" s="76"/>
      <c r="AO588" s="76"/>
      <c r="AP588" s="76"/>
      <c r="AQ588" s="76"/>
    </row>
    <row r="589" spans="1:43">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c r="AN589" s="76"/>
      <c r="AO589" s="76"/>
      <c r="AP589" s="76"/>
      <c r="AQ589" s="76"/>
    </row>
    <row r="590" spans="1:43">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row>
    <row r="591" spans="1:43">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c r="AN591" s="76"/>
      <c r="AO591" s="76"/>
      <c r="AP591" s="76"/>
      <c r="AQ591" s="76"/>
    </row>
    <row r="592" spans="1:43">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c r="AN592" s="76"/>
      <c r="AO592" s="76"/>
      <c r="AP592" s="76"/>
      <c r="AQ592" s="76"/>
    </row>
    <row r="593" spans="1:43">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c r="AQ593" s="76"/>
    </row>
    <row r="594" spans="1:43">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c r="AN594" s="76"/>
      <c r="AO594" s="76"/>
      <c r="AP594" s="76"/>
      <c r="AQ594" s="76"/>
    </row>
    <row r="595" spans="1:43">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c r="AN595" s="76"/>
      <c r="AO595" s="76"/>
      <c r="AP595" s="76"/>
      <c r="AQ595" s="76"/>
    </row>
    <row r="596" spans="1:43">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c r="AN596" s="76"/>
      <c r="AO596" s="76"/>
      <c r="AP596" s="76"/>
      <c r="AQ596" s="76"/>
    </row>
    <row r="597" spans="1:43">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c r="AN597" s="76"/>
      <c r="AO597" s="76"/>
      <c r="AP597" s="76"/>
      <c r="AQ597" s="76"/>
    </row>
    <row r="598" spans="1:43">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c r="AN598" s="76"/>
      <c r="AO598" s="76"/>
      <c r="AP598" s="76"/>
      <c r="AQ598" s="76"/>
    </row>
    <row r="599" spans="1:43">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c r="AN599" s="76"/>
      <c r="AO599" s="76"/>
      <c r="AP599" s="76"/>
      <c r="AQ599" s="76"/>
    </row>
    <row r="600" spans="1:43">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c r="AN600" s="76"/>
      <c r="AO600" s="76"/>
      <c r="AP600" s="76"/>
      <c r="AQ600" s="76"/>
    </row>
    <row r="601" spans="1:43">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c r="AN601" s="76"/>
      <c r="AO601" s="76"/>
      <c r="AP601" s="76"/>
      <c r="AQ601" s="76"/>
    </row>
    <row r="602" spans="1:43">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c r="AN602" s="76"/>
      <c r="AO602" s="76"/>
      <c r="AP602" s="76"/>
      <c r="AQ602" s="76"/>
    </row>
    <row r="603" spans="1:43">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c r="AN603" s="76"/>
      <c r="AO603" s="76"/>
      <c r="AP603" s="76"/>
      <c r="AQ603" s="76"/>
    </row>
    <row r="604" spans="1:43">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c r="AN604" s="76"/>
      <c r="AO604" s="76"/>
      <c r="AP604" s="76"/>
      <c r="AQ604" s="76"/>
    </row>
    <row r="605" spans="1:43">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c r="AN605" s="76"/>
      <c r="AO605" s="76"/>
      <c r="AP605" s="76"/>
      <c r="AQ605" s="76"/>
    </row>
    <row r="606" spans="1:43">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c r="AN606" s="76"/>
      <c r="AO606" s="76"/>
      <c r="AP606" s="76"/>
      <c r="AQ606" s="76"/>
    </row>
    <row r="607" spans="1:43">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c r="AN607" s="76"/>
      <c r="AO607" s="76"/>
      <c r="AP607" s="76"/>
      <c r="AQ607" s="76"/>
    </row>
    <row r="608" spans="1:43">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c r="AN608" s="76"/>
      <c r="AO608" s="76"/>
      <c r="AP608" s="76"/>
      <c r="AQ608" s="76"/>
    </row>
    <row r="609" spans="1:43">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c r="AN609" s="76"/>
      <c r="AO609" s="76"/>
      <c r="AP609" s="76"/>
      <c r="AQ609" s="76"/>
    </row>
    <row r="610" spans="1:43">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c r="AN610" s="76"/>
      <c r="AO610" s="76"/>
      <c r="AP610" s="76"/>
      <c r="AQ610" s="76"/>
    </row>
    <row r="611" spans="1:43">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c r="AN611" s="76"/>
      <c r="AO611" s="76"/>
      <c r="AP611" s="76"/>
      <c r="AQ611" s="76"/>
    </row>
    <row r="612" spans="1:43">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c r="AN612" s="76"/>
      <c r="AO612" s="76"/>
      <c r="AP612" s="76"/>
      <c r="AQ612" s="76"/>
    </row>
    <row r="613" spans="1:43">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row>
    <row r="614" spans="1:43">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c r="AN614" s="76"/>
      <c r="AO614" s="76"/>
      <c r="AP614" s="76"/>
      <c r="AQ614" s="76"/>
    </row>
    <row r="615" spans="1:43">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c r="AN615" s="76"/>
      <c r="AO615" s="76"/>
      <c r="AP615" s="76"/>
      <c r="AQ615" s="76"/>
    </row>
    <row r="616" spans="1:43">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c r="AN616" s="76"/>
      <c r="AO616" s="76"/>
      <c r="AP616" s="76"/>
      <c r="AQ616" s="76"/>
    </row>
    <row r="617" spans="1:43">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76"/>
      <c r="AO617" s="76"/>
      <c r="AP617" s="76"/>
      <c r="AQ617" s="76"/>
    </row>
    <row r="618" spans="1:43">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76"/>
      <c r="AO618" s="76"/>
      <c r="AP618" s="76"/>
      <c r="AQ618" s="76"/>
    </row>
    <row r="619" spans="1:43">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76"/>
      <c r="AO619" s="76"/>
      <c r="AP619" s="76"/>
      <c r="AQ619" s="76"/>
    </row>
    <row r="620" spans="1:43">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c r="AN620" s="76"/>
      <c r="AO620" s="76"/>
      <c r="AP620" s="76"/>
      <c r="AQ620" s="76"/>
    </row>
    <row r="621" spans="1:43">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c r="AN621" s="76"/>
      <c r="AO621" s="76"/>
      <c r="AP621" s="76"/>
      <c r="AQ621" s="76"/>
    </row>
    <row r="622" spans="1:43">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c r="AN622" s="76"/>
      <c r="AO622" s="76"/>
      <c r="AP622" s="76"/>
      <c r="AQ622" s="76"/>
    </row>
    <row r="623" spans="1:43">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row>
    <row r="624" spans="1:43">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76"/>
      <c r="AP624" s="76"/>
      <c r="AQ624" s="76"/>
    </row>
    <row r="625" spans="1:43">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76"/>
      <c r="AP625" s="76"/>
      <c r="AQ625" s="76"/>
    </row>
    <row r="626" spans="1:43">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c r="AQ626" s="76"/>
    </row>
    <row r="627" spans="1:43">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row>
    <row r="628" spans="1:43">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76"/>
      <c r="AP628" s="76"/>
      <c r="AQ628" s="76"/>
    </row>
    <row r="629" spans="1:43">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row>
    <row r="630" spans="1:43">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76"/>
      <c r="AP630" s="76"/>
      <c r="AQ630" s="76"/>
    </row>
    <row r="631" spans="1:43">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76"/>
      <c r="AP631" s="76"/>
      <c r="AQ631" s="76"/>
    </row>
    <row r="632" spans="1:43">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76"/>
      <c r="AP632" s="76"/>
      <c r="AQ632" s="76"/>
    </row>
    <row r="633" spans="1:43">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76"/>
      <c r="AP633" s="76"/>
      <c r="AQ633" s="76"/>
    </row>
    <row r="634" spans="1:43">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76"/>
      <c r="AP634" s="76"/>
      <c r="AQ634" s="76"/>
    </row>
    <row r="635" spans="1:43">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76"/>
      <c r="AP635" s="76"/>
      <c r="AQ635" s="76"/>
    </row>
    <row r="636" spans="1:43">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76"/>
      <c r="AP636" s="76"/>
      <c r="AQ636" s="76"/>
    </row>
    <row r="637" spans="1:43">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76"/>
      <c r="AP637" s="76"/>
      <c r="AQ637" s="76"/>
    </row>
    <row r="638" spans="1:43">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76"/>
      <c r="AP638" s="76"/>
      <c r="AQ638" s="76"/>
    </row>
    <row r="639" spans="1:43">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76"/>
      <c r="AP639" s="76"/>
      <c r="AQ639" s="76"/>
    </row>
    <row r="640" spans="1:43">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76"/>
      <c r="AP640" s="76"/>
      <c r="AQ640" s="76"/>
    </row>
    <row r="641" spans="1:43">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76"/>
    </row>
    <row r="642" spans="1:43">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76"/>
      <c r="AP642" s="76"/>
      <c r="AQ642" s="76"/>
    </row>
    <row r="643" spans="1:43">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76"/>
      <c r="AP643" s="76"/>
      <c r="AQ643" s="76"/>
    </row>
    <row r="644" spans="1:43">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76"/>
      <c r="AP644" s="76"/>
      <c r="AQ644" s="76"/>
    </row>
    <row r="645" spans="1:43">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row>
    <row r="646" spans="1:43">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c r="AQ646" s="76"/>
    </row>
    <row r="647" spans="1:43">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row>
    <row r="648" spans="1:43">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row>
    <row r="649" spans="1:43">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row>
    <row r="650" spans="1:43">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row>
    <row r="651" spans="1:43">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row>
    <row r="652" spans="1:43">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row>
    <row r="653" spans="1:43">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row>
    <row r="654" spans="1:43">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row>
    <row r="655" spans="1:43">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row>
    <row r="656" spans="1:43">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row>
    <row r="657" spans="1:43">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row>
    <row r="658" spans="1:43">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row>
    <row r="659" spans="1:43">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row>
    <row r="660" spans="1:43">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row>
    <row r="661" spans="1:43">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row>
    <row r="662" spans="1:43">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row>
    <row r="663" spans="1:43">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row>
    <row r="664" spans="1:43">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row>
    <row r="665" spans="1:43">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row>
    <row r="666" spans="1:43">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row>
    <row r="667" spans="1:43">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row>
    <row r="668" spans="1:43">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row>
    <row r="669" spans="1:43">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row>
    <row r="670" spans="1:43">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row>
    <row r="671" spans="1:43">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row>
    <row r="672" spans="1:43">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row>
    <row r="673" spans="1:43">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row>
    <row r="674" spans="1:43">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row>
    <row r="675" spans="1:43">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row>
    <row r="676" spans="1:43">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row>
    <row r="677" spans="1:43">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row>
    <row r="678" spans="1:43">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row>
    <row r="679" spans="1:43">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row>
    <row r="680" spans="1:43">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row>
    <row r="681" spans="1:43">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row>
    <row r="682" spans="1:43">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row>
    <row r="683" spans="1:43">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row>
    <row r="684" spans="1:43">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row>
    <row r="685" spans="1:43">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row>
    <row r="686" spans="1:43">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76"/>
      <c r="AP686" s="76"/>
      <c r="AQ686" s="76"/>
    </row>
    <row r="687" spans="1:43">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76"/>
      <c r="AP687" s="76"/>
      <c r="AQ687" s="76"/>
    </row>
    <row r="688" spans="1:43">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row>
    <row r="689" spans="1:43">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76"/>
    </row>
    <row r="690" spans="1:43">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76"/>
      <c r="AO690" s="76"/>
      <c r="AP690" s="76"/>
      <c r="AQ690" s="76"/>
    </row>
    <row r="691" spans="1:43">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row>
    <row r="692" spans="1:43">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76"/>
      <c r="AO692" s="76"/>
      <c r="AP692" s="76"/>
      <c r="AQ692" s="76"/>
    </row>
    <row r="693" spans="1:43">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row>
    <row r="694" spans="1:43">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76"/>
      <c r="AO694" s="76"/>
      <c r="AP694" s="76"/>
      <c r="AQ694" s="76"/>
    </row>
    <row r="695" spans="1:43">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row>
    <row r="696" spans="1:43">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76"/>
      <c r="AP696" s="76"/>
      <c r="AQ696" s="76"/>
    </row>
    <row r="697" spans="1:43">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row>
    <row r="698" spans="1:43">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76"/>
      <c r="AO698" s="76"/>
      <c r="AP698" s="76"/>
      <c r="AQ698" s="76"/>
    </row>
    <row r="699" spans="1:43">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76"/>
      <c r="AO699" s="76"/>
      <c r="AP699" s="76"/>
      <c r="AQ699" s="76"/>
    </row>
    <row r="700" spans="1:43">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row>
  </sheetData>
  <sheetProtection algorithmName="SHA-512" hashValue="eP8y6uuz8UhQAcnqm2Yv2no8kgyS2hKv9HezzfwJUBbtU4rZBbT995+pv2ZWt2TPBJXP/CdonPfYLwLCseonRw==" saltValue="TudOpvYTDsy5+yeGps+E/A==" spinCount="100000" sheet="1" objects="1" scenarios="1"/>
  <phoneticPr fontId="8" type="noConversion"/>
  <conditionalFormatting sqref="C2">
    <cfRule type="cellIs" dxfId="9" priority="1" stopIfTrue="1" operator="equal">
      <formula>"This Table is currently showing 0 errors  "</formula>
    </cfRule>
  </conditionalFormatting>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Summary!$Z$1:$Z$17</xm:f>
          </x14:formula1>
          <xm:sqref>B6:B150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S1028"/>
  <sheetViews>
    <sheetView showGridLines="0" zoomScale="70" zoomScaleNormal="70" zoomScaleSheetLayoutView="40" workbookViewId="0"/>
  </sheetViews>
  <sheetFormatPr defaultColWidth="8.84375" defaultRowHeight="15" customHeight="1"/>
  <cols>
    <col min="1" max="1" width="59.23046875" style="49" customWidth="1"/>
    <col min="2" max="2" width="41.69140625" style="49" customWidth="1"/>
    <col min="3" max="3" width="11.53515625" style="49" customWidth="1"/>
    <col min="4" max="7" width="16" style="49" customWidth="1"/>
    <col min="8" max="8" width="3.69140625" style="49" customWidth="1"/>
    <col min="9" max="9" width="15.69140625" style="49" customWidth="1"/>
    <col min="10" max="15" width="8.84375" style="49"/>
    <col min="16" max="16" width="50.84375" style="49" customWidth="1"/>
    <col min="17" max="17" width="92.4609375" style="49" customWidth="1"/>
    <col min="18" max="16384" width="8.84375" style="49"/>
  </cols>
  <sheetData>
    <row r="1" spans="1:45" ht="25">
      <c r="A1" s="469" t="str">
        <f>+Summary!A1</f>
        <v>Organisation</v>
      </c>
      <c r="B1" s="267"/>
      <c r="C1" s="470"/>
      <c r="D1" s="471" t="str">
        <f>+Summary!G1</f>
        <v>Period :</v>
      </c>
      <c r="E1" s="471" t="str">
        <f>+Summary!H1</f>
        <v>Apr 21</v>
      </c>
      <c r="F1" s="471"/>
      <c r="G1" s="471"/>
      <c r="H1" s="471"/>
      <c r="I1" s="471"/>
      <c r="J1" s="472"/>
      <c r="K1" s="286"/>
      <c r="L1" s="221"/>
      <c r="M1" s="221"/>
      <c r="N1" s="221"/>
      <c r="O1" s="221"/>
      <c r="P1" s="284" t="s">
        <v>587</v>
      </c>
      <c r="Q1" s="923" t="str">
        <f>IF($R$36&gt;0," If there are any validation errors, you must include an explanation within your narrative","")</f>
        <v/>
      </c>
      <c r="R1" s="808"/>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row>
    <row r="2" spans="1:45" ht="17.25" customHeight="1">
      <c r="A2" s="473"/>
      <c r="B2" s="474"/>
      <c r="C2" s="474"/>
      <c r="D2" s="475"/>
      <c r="E2" s="475"/>
      <c r="F2" s="475"/>
      <c r="G2" s="475"/>
      <c r="H2" s="476"/>
      <c r="I2" s="477"/>
      <c r="J2" s="472"/>
      <c r="K2" s="286"/>
      <c r="L2" s="221"/>
      <c r="M2" s="221"/>
      <c r="N2" s="221"/>
      <c r="O2" s="221"/>
      <c r="P2" s="54"/>
      <c r="Q2" s="278"/>
      <c r="R2" s="808"/>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row>
    <row r="3" spans="1:45" ht="23">
      <c r="A3" s="252" t="s">
        <v>587</v>
      </c>
      <c r="B3" s="252"/>
      <c r="C3" s="1126" t="str">
        <f>"This Table is currently showing "&amp;$R$36&amp;" errors"</f>
        <v>This Table is currently showing 0 errors</v>
      </c>
      <c r="D3" s="480"/>
      <c r="E3" s="478"/>
      <c r="F3" s="480"/>
      <c r="G3" s="480"/>
      <c r="H3" s="480"/>
      <c r="I3" s="480"/>
      <c r="J3" s="472"/>
      <c r="K3" s="286"/>
      <c r="L3" s="221"/>
      <c r="M3" s="221"/>
      <c r="N3" s="221"/>
      <c r="O3" s="221"/>
      <c r="P3" s="285" t="s">
        <v>290</v>
      </c>
      <c r="Q3" s="282"/>
      <c r="R3" s="994"/>
      <c r="S3" s="950"/>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row>
    <row r="4" spans="1:45" ht="17.25" customHeight="1">
      <c r="A4" s="478" t="s">
        <v>1261</v>
      </c>
      <c r="B4" s="2834">
        <v>6</v>
      </c>
      <c r="C4" s="944"/>
      <c r="D4" s="942"/>
      <c r="E4" s="916" t="str">
        <f>IF($R$44&gt;0," Check validations at cell P1","")</f>
        <v/>
      </c>
      <c r="F4" s="943"/>
      <c r="G4" s="483"/>
      <c r="H4" s="483"/>
      <c r="I4" s="483"/>
      <c r="J4" s="472"/>
      <c r="K4" s="286"/>
      <c r="L4" s="221"/>
      <c r="M4" s="221"/>
      <c r="N4" s="221"/>
      <c r="O4" s="221"/>
      <c r="P4" s="281" t="s">
        <v>374</v>
      </c>
      <c r="Q4" s="282"/>
      <c r="R4" s="994"/>
      <c r="S4" s="950"/>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row>
    <row r="5" spans="1:45" ht="17.25" customHeight="1">
      <c r="A5" s="478"/>
      <c r="B5" s="252"/>
      <c r="C5" s="944"/>
      <c r="D5" s="942"/>
      <c r="E5" s="942"/>
      <c r="F5" s="945"/>
      <c r="G5" s="484"/>
      <c r="H5" s="484"/>
      <c r="I5" s="484"/>
      <c r="J5" s="472"/>
      <c r="K5" s="286"/>
      <c r="L5" s="221"/>
      <c r="M5" s="221"/>
      <c r="N5" s="221"/>
      <c r="O5" s="221"/>
      <c r="P5" s="283" t="str">
        <f>"Line No "&amp;C26&amp;" against Line No "&amp;C147&amp;""</f>
        <v>Line No 13 against Line No 109</v>
      </c>
      <c r="Q5" s="181" t="str">
        <f>IF($B$4&gt;Summary!$K$1,"Ok",IF($D$26&lt;&gt;$D$147,"Error, these Line Numbers should contain the same value","Ok"))</f>
        <v>Ok</v>
      </c>
      <c r="R5" s="847">
        <f>IF(Q5="Ok",0,1)</f>
        <v>0</v>
      </c>
      <c r="S5" s="950"/>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row>
    <row r="6" spans="1:45" ht="23">
      <c r="A6" s="703" t="s">
        <v>396</v>
      </c>
      <c r="B6" s="479"/>
      <c r="C6" s="946"/>
      <c r="D6" s="947"/>
      <c r="E6" s="947"/>
      <c r="F6" s="948"/>
      <c r="G6" s="485"/>
      <c r="H6" s="485"/>
      <c r="I6" s="485"/>
      <c r="J6" s="472"/>
      <c r="K6" s="286"/>
      <c r="L6" s="221"/>
      <c r="M6" s="221"/>
      <c r="N6" s="221"/>
      <c r="O6" s="221"/>
      <c r="P6" s="283" t="str">
        <f>"Line No "&amp;C27&amp;" against Line No "&amp;C182&amp;""</f>
        <v>Line No 14 against Line No 138</v>
      </c>
      <c r="Q6" s="831" t="str">
        <f>IF($B$4&gt;Summary!$K$1,"Ok",IF('N - GMS'!$D$27&lt;&gt;'N - GMS'!$D$182,"Error, these Line Numbers should contain the same value","Ok"))</f>
        <v>Ok</v>
      </c>
      <c r="R6" s="847">
        <f>IF(Q6="Ok",0,1)</f>
        <v>0</v>
      </c>
      <c r="S6" s="950"/>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row>
    <row r="7" spans="1:45" ht="17.25" customHeight="1">
      <c r="A7" s="481"/>
      <c r="B7" s="252"/>
      <c r="C7" s="252"/>
      <c r="D7" s="482"/>
      <c r="E7" s="482"/>
      <c r="F7" s="484"/>
      <c r="G7" s="484"/>
      <c r="H7" s="484"/>
      <c r="I7" s="484"/>
      <c r="J7" s="269"/>
      <c r="K7" s="221"/>
      <c r="L7" s="221"/>
      <c r="M7" s="221"/>
      <c r="N7" s="221"/>
      <c r="O7" s="221"/>
      <c r="P7" s="283" t="str">
        <f>"Line No "&amp;C30&amp;" against Line No "&amp;C215&amp;""</f>
        <v>Line No 17 against Line No 154</v>
      </c>
      <c r="Q7" s="831" t="str">
        <f>IF($B$4&gt;Summary!$K$1,"Ok",IF('N - GMS'!$D$30&lt;&gt;'N - GMS'!$D$215,"Error, these Line Numbers should contain the same value","Ok"))</f>
        <v>Ok</v>
      </c>
      <c r="R7" s="847">
        <f>IF(Q7="Ok",0,1)</f>
        <v>0</v>
      </c>
      <c r="S7" s="950"/>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row>
    <row r="8" spans="1:45" ht="17.25" customHeight="1">
      <c r="A8" s="486"/>
      <c r="B8" s="486"/>
      <c r="C8" s="486"/>
      <c r="D8" s="2985"/>
      <c r="E8" s="2985"/>
      <c r="F8" s="2985"/>
      <c r="G8" s="2985"/>
      <c r="H8" s="2986"/>
      <c r="I8" s="2985"/>
      <c r="J8" s="269"/>
      <c r="K8" s="221"/>
      <c r="L8" s="221"/>
      <c r="M8" s="221"/>
      <c r="N8" s="221"/>
      <c r="O8" s="221"/>
      <c r="P8" s="283" t="str">
        <f>"Line No "&amp;C32&amp;" against Resource Limit Table E Line "&amp;'E - Resource Limits'!A74&amp;""</f>
        <v>Line No 18 against Resource Limit Table E Line 59</v>
      </c>
      <c r="Q8" s="831" t="str">
        <f>IF($B$4&gt;Summary!$K$1,"Ok",IF(VLOOKUP(Summary!H1,Summary!V1:X12,3,0)="Q",IF(ABS('N - GMS'!$D$32-'E - Resource Limits'!F74)&gt;1,"WG Allocation does not agree to Table E","Ok"),"Ok"))</f>
        <v>Ok</v>
      </c>
      <c r="R8" s="847">
        <f>IF(Q8="Ok",0,1)</f>
        <v>0</v>
      </c>
      <c r="S8" s="950"/>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row>
    <row r="9" spans="1:45" ht="40">
      <c r="A9" s="487" t="s">
        <v>203</v>
      </c>
      <c r="B9" s="488"/>
      <c r="C9" s="489"/>
      <c r="D9" s="490" t="s">
        <v>31</v>
      </c>
      <c r="E9" s="491" t="s">
        <v>204</v>
      </c>
      <c r="F9" s="491" t="s">
        <v>205</v>
      </c>
      <c r="G9" s="491" t="s">
        <v>43</v>
      </c>
      <c r="H9" s="492"/>
      <c r="I9" s="491" t="s">
        <v>206</v>
      </c>
      <c r="J9" s="269"/>
      <c r="K9" s="221"/>
      <c r="L9" s="221"/>
      <c r="M9" s="221"/>
      <c r="N9" s="221"/>
      <c r="O9" s="221"/>
      <c r="P9" s="281" t="s">
        <v>362</v>
      </c>
      <c r="Q9" s="282"/>
      <c r="R9" s="847"/>
      <c r="S9" s="950"/>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row>
    <row r="10" spans="1:45" ht="20">
      <c r="A10" s="493"/>
      <c r="B10" s="494"/>
      <c r="C10" s="495" t="s">
        <v>207</v>
      </c>
      <c r="D10" s="496" t="s">
        <v>126</v>
      </c>
      <c r="E10" s="496" t="s">
        <v>126</v>
      </c>
      <c r="F10" s="496" t="s">
        <v>126</v>
      </c>
      <c r="G10" s="496" t="s">
        <v>126</v>
      </c>
      <c r="H10" s="497"/>
      <c r="I10" s="496" t="s">
        <v>126</v>
      </c>
      <c r="J10" s="621"/>
      <c r="K10" s="223"/>
      <c r="L10" s="223"/>
      <c r="M10" s="223"/>
      <c r="N10" s="223"/>
      <c r="O10" s="223"/>
      <c r="P10" s="283" t="str">
        <f>"Line No "&amp;C21&amp;" against Line No "&amp;C50&amp;""</f>
        <v>Line No 9 against Line No 32</v>
      </c>
      <c r="Q10" s="831" t="str">
        <f>IF($B$4&gt;Summary!$K$1,"Ok",IF('N - GMS'!$E$21&lt;&gt;'N - GMS'!$E$50,"Error, these Line Numbers should contain the same value","Ok"))</f>
        <v>Ok</v>
      </c>
      <c r="R10" s="847">
        <f t="shared" ref="R10:R16" si="0">IF(Q10="Ok",0,1)</f>
        <v>0</v>
      </c>
      <c r="S10" s="951"/>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row>
    <row r="11" spans="1:45" ht="20">
      <c r="A11" s="498" t="s">
        <v>208</v>
      </c>
      <c r="B11" s="499"/>
      <c r="C11" s="500">
        <v>1</v>
      </c>
      <c r="D11" s="71"/>
      <c r="E11" s="72"/>
      <c r="F11" s="237"/>
      <c r="G11" s="238"/>
      <c r="H11" s="231"/>
      <c r="I11" s="785"/>
      <c r="J11" s="859"/>
      <c r="K11" s="860"/>
      <c r="L11" s="221"/>
      <c r="M11" s="221"/>
      <c r="N11" s="221"/>
      <c r="O11" s="221"/>
      <c r="P11" s="283" t="str">
        <f>"Line No "&amp;C22&amp;" against Line No "&amp;C64&amp;""</f>
        <v>Line No 10 against Line No 42</v>
      </c>
      <c r="Q11" s="831" t="str">
        <f>IF($B$4&gt;Summary!$K$1,"Ok",IF('N - GMS'!$E$22&lt;&gt;'N - GMS'!$E$64,"Error, these Line Numbers should contain the same value","Ok"))</f>
        <v>Ok</v>
      </c>
      <c r="R11" s="847">
        <f t="shared" si="0"/>
        <v>0</v>
      </c>
      <c r="S11" s="950"/>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row>
    <row r="12" spans="1:45" ht="20.5" thickBot="1">
      <c r="A12" s="501" t="s">
        <v>1255</v>
      </c>
      <c r="B12" s="502"/>
      <c r="C12" s="503">
        <f>C11+1</f>
        <v>2</v>
      </c>
      <c r="D12" s="239"/>
      <c r="E12" s="240"/>
      <c r="F12" s="241"/>
      <c r="G12" s="240"/>
      <c r="H12" s="231"/>
      <c r="I12" s="993"/>
      <c r="J12" s="859"/>
      <c r="K12" s="860"/>
      <c r="L12" s="221"/>
      <c r="M12" s="221"/>
      <c r="N12" s="221"/>
      <c r="O12" s="221"/>
      <c r="P12" s="283" t="str">
        <f>"Line No "&amp;C23&amp;" against Line No "&amp;C120&amp;""</f>
        <v>Line No 11 against Line No 95</v>
      </c>
      <c r="Q12" s="831" t="str">
        <f>IF($B$4&gt;Summary!$K$1,"Ok",IF('N - GMS'!$E$23&lt;&gt;'N - GMS'!$E$120,"Error, these Line Numbers should contain the same value","Ok"))</f>
        <v>Ok</v>
      </c>
      <c r="R12" s="847">
        <f t="shared" si="0"/>
        <v>0</v>
      </c>
      <c r="S12" s="950"/>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row>
    <row r="13" spans="1:45" ht="21" thickTop="1" thickBot="1">
      <c r="A13" s="504" t="s">
        <v>209</v>
      </c>
      <c r="B13" s="505"/>
      <c r="C13" s="506">
        <f>C12+1</f>
        <v>3</v>
      </c>
      <c r="D13" s="786"/>
      <c r="E13" s="786"/>
      <c r="F13" s="787"/>
      <c r="G13" s="507">
        <f>+F13-E13</f>
        <v>0</v>
      </c>
      <c r="H13" s="231"/>
      <c r="I13" s="508">
        <f>SUM(I11:I12)</f>
        <v>0</v>
      </c>
      <c r="J13" s="859"/>
      <c r="K13" s="861"/>
      <c r="L13" s="862"/>
      <c r="M13" s="862"/>
      <c r="N13" s="862"/>
      <c r="O13" s="862"/>
      <c r="P13" s="283" t="str">
        <f>"Line No "&amp;C26&amp;" against Line No "&amp;C147&amp;""</f>
        <v>Line No 13 against Line No 109</v>
      </c>
      <c r="Q13" s="831" t="str">
        <f>IF($B$4&gt;Summary!$K$1,"Ok",IF('N - GMS'!$E$26&lt;&gt;'N - GMS'!$E$147,"Error, these Line Numbers should contain the same value","Ok"))</f>
        <v>Ok</v>
      </c>
      <c r="R13" s="847">
        <f t="shared" si="0"/>
        <v>0</v>
      </c>
      <c r="S13" s="167"/>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row>
    <row r="14" spans="1:45" ht="17.25" customHeight="1" thickTop="1">
      <c r="A14" s="3086" t="s">
        <v>210</v>
      </c>
      <c r="B14" s="2961"/>
      <c r="C14" s="2961"/>
      <c r="D14" s="242"/>
      <c r="E14" s="242"/>
      <c r="F14" s="242"/>
      <c r="G14" s="232"/>
      <c r="H14" s="232"/>
      <c r="I14" s="232"/>
      <c r="J14" s="864"/>
      <c r="K14" s="861"/>
      <c r="L14" s="862"/>
      <c r="M14" s="862"/>
      <c r="N14" s="862"/>
      <c r="O14" s="862"/>
      <c r="P14" s="283" t="str">
        <f>"Line No "&amp;C27&amp;" against Line No "&amp;C182&amp;""</f>
        <v>Line No 14 against Line No 138</v>
      </c>
      <c r="Q14" s="831" t="str">
        <f>IF($B$4&gt;Summary!$K$1,"Ok",IF('N - GMS'!$E$27&lt;&gt;'N - GMS'!$E$182,"Error, these Line Numbers should contain the same value","Ok"))</f>
        <v>Ok</v>
      </c>
      <c r="R14" s="847">
        <f t="shared" si="0"/>
        <v>0</v>
      </c>
      <c r="S14" s="167"/>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row>
    <row r="15" spans="1:45" ht="17.25" customHeight="1">
      <c r="A15" s="509" t="s">
        <v>211</v>
      </c>
      <c r="B15" s="510"/>
      <c r="C15" s="511">
        <f>C13+1</f>
        <v>4</v>
      </c>
      <c r="D15" s="72"/>
      <c r="E15" s="237"/>
      <c r="F15" s="237"/>
      <c r="G15" s="71"/>
      <c r="H15" s="231"/>
      <c r="I15" s="785"/>
      <c r="J15" s="859"/>
      <c r="K15" s="860"/>
      <c r="L15" s="221"/>
      <c r="M15" s="221"/>
      <c r="N15" s="221"/>
      <c r="O15" s="221"/>
      <c r="P15" s="283" t="str">
        <f>"Line No "&amp;C30&amp;" against Line No "&amp;C215&amp;""</f>
        <v>Line No 17 against Line No 154</v>
      </c>
      <c r="Q15" s="831" t="str">
        <f>IF($B$4&gt;Summary!$K$1,"Ok",IF('N - GMS'!$E$30&lt;&gt;'N - GMS'!$E$215,"Error, these Line Numbers should contain the same value","Ok"))</f>
        <v>Ok</v>
      </c>
      <c r="R15" s="847">
        <f t="shared" si="0"/>
        <v>0</v>
      </c>
      <c r="S15" s="950"/>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row>
    <row r="16" spans="1:45" ht="20">
      <c r="A16" s="501" t="s">
        <v>212</v>
      </c>
      <c r="B16" s="502"/>
      <c r="C16" s="511">
        <f>C15+1</f>
        <v>5</v>
      </c>
      <c r="D16" s="72"/>
      <c r="E16" s="237"/>
      <c r="F16" s="237"/>
      <c r="G16" s="71"/>
      <c r="H16" s="231"/>
      <c r="I16" s="785"/>
      <c r="J16" s="859"/>
      <c r="K16" s="860"/>
      <c r="L16" s="221"/>
      <c r="M16" s="221"/>
      <c r="N16" s="221"/>
      <c r="O16" s="221"/>
      <c r="P16" s="283" t="str">
        <f>"Current Plan must not be less than WG Allocation - Line No "&amp;C32&amp;""</f>
        <v>Current Plan must not be less than WG Allocation - Line No 18</v>
      </c>
      <c r="Q16" s="831" t="str">
        <f>IF($B$4&gt;Summary!$K$1,"Ok",IF(E32&lt;D32,"Error, the Planned Spend should be at least the WG Allocation","Ok"))</f>
        <v>Ok</v>
      </c>
      <c r="R16" s="847">
        <f t="shared" si="0"/>
        <v>0</v>
      </c>
      <c r="S16" s="950"/>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row>
    <row r="17" spans="1:45" ht="20">
      <c r="A17" s="501" t="s">
        <v>812</v>
      </c>
      <c r="B17" s="502"/>
      <c r="C17" s="511">
        <f>C16+1</f>
        <v>6</v>
      </c>
      <c r="D17" s="72"/>
      <c r="E17" s="237"/>
      <c r="F17" s="237"/>
      <c r="G17" s="71"/>
      <c r="H17" s="231"/>
      <c r="I17" s="785"/>
      <c r="J17" s="859"/>
      <c r="K17" s="860"/>
      <c r="L17" s="221"/>
      <c r="M17" s="221"/>
      <c r="N17" s="221"/>
      <c r="O17" s="221"/>
      <c r="P17" s="281" t="s">
        <v>363</v>
      </c>
      <c r="Q17" s="282"/>
      <c r="R17" s="847"/>
      <c r="S17" s="950"/>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row>
    <row r="18" spans="1:45" ht="17.25" customHeight="1" thickBot="1">
      <c r="A18" s="501" t="s">
        <v>813</v>
      </c>
      <c r="B18" s="502"/>
      <c r="C18" s="511">
        <f>C17+1</f>
        <v>7</v>
      </c>
      <c r="D18" s="243"/>
      <c r="E18" s="241"/>
      <c r="F18" s="241"/>
      <c r="G18" s="240"/>
      <c r="H18" s="231"/>
      <c r="I18" s="788"/>
      <c r="J18" s="859"/>
      <c r="K18" s="860"/>
      <c r="L18" s="221"/>
      <c r="M18" s="221"/>
      <c r="N18" s="221"/>
      <c r="O18" s="221"/>
      <c r="P18" s="283" t="str">
        <f t="shared" ref="P18:P23" si="1">P10</f>
        <v>Line No 9 against Line No 32</v>
      </c>
      <c r="Q18" s="831" t="str">
        <f>IF($B$4&gt;Summary!$K$1,"Ok",IF('N - GMS'!$F$21&lt;&gt;'N - GMS'!$F$50,"Error, these Line Numbers should contain the same value","Ok"))</f>
        <v>Ok</v>
      </c>
      <c r="R18" s="847">
        <f t="shared" ref="R18:R23" si="2">IF(Q18="Ok",0,1)</f>
        <v>0</v>
      </c>
      <c r="S18" s="950"/>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row>
    <row r="19" spans="1:45" ht="21" thickTop="1" thickBot="1">
      <c r="A19" s="504" t="s">
        <v>213</v>
      </c>
      <c r="B19" s="505"/>
      <c r="C19" s="506">
        <f>C18+1</f>
        <v>8</v>
      </c>
      <c r="D19" s="786"/>
      <c r="E19" s="787"/>
      <c r="F19" s="787"/>
      <c r="G19" s="507">
        <f>+F19-E19</f>
        <v>0</v>
      </c>
      <c r="H19" s="231"/>
      <c r="I19" s="508">
        <f>SUM(I15:I18)</f>
        <v>0</v>
      </c>
      <c r="J19" s="859"/>
      <c r="K19" s="860"/>
      <c r="L19" s="221"/>
      <c r="M19" s="221"/>
      <c r="N19" s="221"/>
      <c r="O19" s="221"/>
      <c r="P19" s="283" t="str">
        <f t="shared" si="1"/>
        <v>Line No 10 against Line No 42</v>
      </c>
      <c r="Q19" s="831" t="str">
        <f>IF($B$4&gt;Summary!$K$1,"Ok",IF('N - GMS'!$F$22&lt;&gt;'N - GMS'!$F$64,"Error, these Line Numbers should contain the same value","Ok"))</f>
        <v>Ok</v>
      </c>
      <c r="R19" s="847">
        <f t="shared" si="2"/>
        <v>0</v>
      </c>
      <c r="S19" s="950"/>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row>
    <row r="20" spans="1:45" ht="20.5" thickTop="1">
      <c r="A20" s="3086" t="s">
        <v>210</v>
      </c>
      <c r="B20" s="2961"/>
      <c r="C20" s="2961"/>
      <c r="D20" s="242"/>
      <c r="E20" s="242"/>
      <c r="F20" s="242"/>
      <c r="G20" s="242"/>
      <c r="H20" s="232"/>
      <c r="I20" s="244"/>
      <c r="J20" s="859"/>
      <c r="K20" s="860"/>
      <c r="L20" s="221"/>
      <c r="M20" s="221"/>
      <c r="N20" s="221"/>
      <c r="O20" s="221"/>
      <c r="P20" s="283" t="str">
        <f t="shared" si="1"/>
        <v>Line No 11 against Line No 95</v>
      </c>
      <c r="Q20" s="831" t="str">
        <f>IF($B$4&gt;Summary!$K$1,"Ok",IF('N - GMS'!$F$23&lt;&gt;'N - GMS'!$F$120,"Error, these Line Numbers should contain the same value","Ok"))</f>
        <v>Ok</v>
      </c>
      <c r="R20" s="847">
        <f t="shared" si="2"/>
        <v>0</v>
      </c>
      <c r="S20" s="950"/>
      <c r="T20" s="222"/>
      <c r="U20" s="222"/>
      <c r="V20" s="222"/>
      <c r="W20" s="222"/>
      <c r="X20" s="222"/>
      <c r="Y20" s="222"/>
      <c r="Z20" s="222"/>
      <c r="AA20" s="222"/>
      <c r="AB20" s="222"/>
      <c r="AC20" s="222"/>
      <c r="AD20" s="222"/>
      <c r="AE20" s="222"/>
      <c r="AF20" s="222"/>
      <c r="AG20" s="222"/>
      <c r="AH20" s="222"/>
      <c r="AI20" s="222"/>
      <c r="AJ20" s="222"/>
      <c r="AK20" s="222"/>
      <c r="AL20" s="222"/>
      <c r="AM20" s="222"/>
      <c r="AN20" s="222"/>
      <c r="AO20" s="222"/>
      <c r="AP20" s="222"/>
      <c r="AQ20" s="222"/>
      <c r="AR20" s="222"/>
      <c r="AS20" s="222"/>
    </row>
    <row r="21" spans="1:45" ht="20">
      <c r="A21" s="512" t="str">
        <f>"Direct Enhanced Services        (To equal data in Section A (i) Line "&amp;C50&amp;")"</f>
        <v>Direct Enhanced Services        (To equal data in Section A (i) Line 32)</v>
      </c>
      <c r="B21" s="510"/>
      <c r="C21" s="511">
        <f>C19+1</f>
        <v>9</v>
      </c>
      <c r="D21" s="71"/>
      <c r="E21" s="789"/>
      <c r="F21" s="789"/>
      <c r="G21" s="513">
        <f>+F21-E21</f>
        <v>0</v>
      </c>
      <c r="H21" s="233"/>
      <c r="I21" s="789"/>
      <c r="J21" s="859"/>
      <c r="K21" s="860"/>
      <c r="L21" s="221"/>
      <c r="M21" s="221"/>
      <c r="N21" s="221"/>
      <c r="O21" s="221"/>
      <c r="P21" s="283" t="str">
        <f t="shared" si="1"/>
        <v>Line No 13 against Line No 109</v>
      </c>
      <c r="Q21" s="831" t="str">
        <f>IF($B$4&gt;Summary!$K$1,"Ok",IF('N - GMS'!$F$26&lt;&gt;'N - GMS'!$F$147,"Error, these Line Numbers should contain the same value","Ok"))</f>
        <v>Ok</v>
      </c>
      <c r="R21" s="847">
        <f t="shared" si="2"/>
        <v>0</v>
      </c>
      <c r="S21" s="950"/>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row>
    <row r="22" spans="1:45" ht="20">
      <c r="A22" s="512" t="str">
        <f>"National Enhanced Services     (To equal data in Section A (ii) Line "&amp;C64&amp;")"</f>
        <v>National Enhanced Services     (To equal data in Section A (ii) Line 42)</v>
      </c>
      <c r="B22" s="510"/>
      <c r="C22" s="511">
        <f>C21+1</f>
        <v>10</v>
      </c>
      <c r="D22" s="71"/>
      <c r="E22" s="789"/>
      <c r="F22" s="789"/>
      <c r="G22" s="513">
        <f>+F22-E22</f>
        <v>0</v>
      </c>
      <c r="H22" s="233"/>
      <c r="I22" s="789"/>
      <c r="J22" s="859"/>
      <c r="K22" s="860"/>
      <c r="L22" s="221"/>
      <c r="M22" s="221"/>
      <c r="N22" s="221"/>
      <c r="O22" s="221"/>
      <c r="P22" s="283" t="str">
        <f t="shared" si="1"/>
        <v>Line No 14 against Line No 138</v>
      </c>
      <c r="Q22" s="831" t="str">
        <f>IF($B$4&gt;Summary!$K$1,"Ok",IF('N - GMS'!$F$27&lt;&gt;'N - GMS'!$F$182,"Error, these Line Numbers should contain the same value","Ok"))</f>
        <v>Ok</v>
      </c>
      <c r="R22" s="847">
        <f t="shared" si="2"/>
        <v>0</v>
      </c>
      <c r="S22" s="950"/>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row>
    <row r="23" spans="1:45" ht="17.25" customHeight="1" thickBot="1">
      <c r="A23" s="514" t="str">
        <f>"Local Enhanced Services         (To equal data in Section A (iii) Line "&amp;C120&amp;")"</f>
        <v>Local Enhanced Services         (To equal data in Section A (iii) Line 95)</v>
      </c>
      <c r="B23" s="502"/>
      <c r="C23" s="511">
        <f>C22+1</f>
        <v>11</v>
      </c>
      <c r="D23" s="72"/>
      <c r="E23" s="790"/>
      <c r="F23" s="790"/>
      <c r="G23" s="513">
        <f>+F23-E23</f>
        <v>0</v>
      </c>
      <c r="H23" s="233"/>
      <c r="I23" s="792"/>
      <c r="J23" s="859"/>
      <c r="K23" s="860"/>
      <c r="L23" s="221"/>
      <c r="M23" s="221"/>
      <c r="N23" s="221"/>
      <c r="O23" s="221"/>
      <c r="P23" s="283" t="str">
        <f t="shared" si="1"/>
        <v>Line No 17 against Line No 154</v>
      </c>
      <c r="Q23" s="831" t="str">
        <f>IF($B$4&gt;Summary!$K$1,"Ok",IF('N - GMS'!$F$30&lt;&gt;'N - GMS'!$F$215,"Error, these Line Numbers should contain the same value","Ok"))</f>
        <v>Ok</v>
      </c>
      <c r="R23" s="847">
        <f t="shared" si="2"/>
        <v>0</v>
      </c>
      <c r="S23" s="950"/>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row>
    <row r="24" spans="1:45" ht="21" thickTop="1" thickBot="1">
      <c r="A24" s="250" t="str">
        <f>"Total Enhanced Services       (To equal data in section A Line "&amp;C123&amp;")"</f>
        <v>Total Enhanced Services       (To equal data in section A Line 96)</v>
      </c>
      <c r="B24" s="505"/>
      <c r="C24" s="506">
        <f>C23+1</f>
        <v>12</v>
      </c>
      <c r="D24" s="791"/>
      <c r="E24" s="508">
        <f>SUM(E21:E23)</f>
        <v>0</v>
      </c>
      <c r="F24" s="508">
        <f>SUM(F21:F23)</f>
        <v>0</v>
      </c>
      <c r="G24" s="508">
        <f>SUM(G21:G23)</f>
        <v>0</v>
      </c>
      <c r="H24" s="234"/>
      <c r="I24" s="508">
        <f>SUM(I21:I23)</f>
        <v>0</v>
      </c>
      <c r="J24" s="859"/>
      <c r="K24" s="860"/>
      <c r="L24" s="221"/>
      <c r="M24" s="221"/>
      <c r="N24" s="221"/>
      <c r="O24" s="221"/>
      <c r="P24" s="281" t="s">
        <v>364</v>
      </c>
      <c r="Q24" s="282"/>
      <c r="R24" s="847"/>
      <c r="S24" s="950"/>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row>
    <row r="25" spans="1:45" ht="20.5" thickTop="1">
      <c r="A25" s="3086" t="s">
        <v>210</v>
      </c>
      <c r="B25" s="2961"/>
      <c r="C25" s="2961"/>
      <c r="D25" s="242"/>
      <c r="E25" s="242"/>
      <c r="F25" s="242"/>
      <c r="G25" s="232"/>
      <c r="H25" s="232"/>
      <c r="I25" s="232"/>
      <c r="J25" s="864"/>
      <c r="K25" s="860"/>
      <c r="L25" s="221"/>
      <c r="M25" s="221"/>
      <c r="N25" s="221"/>
      <c r="O25" s="221"/>
      <c r="P25" s="283" t="str">
        <f t="shared" ref="P25:P30" si="3">P18</f>
        <v>Line No 9 against Line No 32</v>
      </c>
      <c r="Q25" s="831" t="str">
        <f>IF($B$4&gt;Summary!$K$1,"Ok",IF('N - GMS'!$I$21&lt;&gt;'N - GMS'!$I$50,"Error, these Line Numbers should contain the same value","Ok"))</f>
        <v>Ok</v>
      </c>
      <c r="R25" s="847">
        <f t="shared" ref="R25:R30" si="4">IF(Q25="Ok",0,1)</f>
        <v>0</v>
      </c>
      <c r="S25" s="950"/>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row>
    <row r="26" spans="1:45" ht="20">
      <c r="A26" s="512" t="str">
        <f>"LHB Administered                    (To equal data in Section B Line "&amp;C147&amp;")"</f>
        <v>LHB Administered                    (To equal data in Section B Line 109)</v>
      </c>
      <c r="B26" s="510"/>
      <c r="C26" s="511">
        <f>C24+1</f>
        <v>13</v>
      </c>
      <c r="D26" s="793"/>
      <c r="E26" s="789"/>
      <c r="F26" s="789"/>
      <c r="G26" s="513">
        <f>+F26-E26</f>
        <v>0</v>
      </c>
      <c r="H26" s="231"/>
      <c r="I26" s="789"/>
      <c r="J26" s="859"/>
      <c r="K26" s="860"/>
      <c r="L26" s="221"/>
      <c r="M26" s="221"/>
      <c r="N26" s="221"/>
      <c r="O26" s="221"/>
      <c r="P26" s="283" t="str">
        <f t="shared" si="3"/>
        <v>Line No 10 against Line No 42</v>
      </c>
      <c r="Q26" s="831" t="str">
        <f>IF($B$4&gt;Summary!$K$1,"Ok",IF('N - GMS'!$I$22&lt;&gt;'N - GMS'!$I$64,"Error, these Line Numbers should contain the same value","Ok"))</f>
        <v>Ok</v>
      </c>
      <c r="R26" s="847">
        <f t="shared" si="4"/>
        <v>0</v>
      </c>
      <c r="S26" s="950"/>
      <c r="T26" s="222"/>
      <c r="U26" s="222"/>
      <c r="V26" s="222"/>
      <c r="W26" s="222"/>
      <c r="X26" s="222"/>
      <c r="Y26" s="222"/>
      <c r="Z26" s="222"/>
      <c r="AA26" s="222"/>
      <c r="AB26" s="222"/>
      <c r="AC26" s="222"/>
      <c r="AD26" s="222"/>
      <c r="AE26" s="222"/>
      <c r="AF26" s="222"/>
      <c r="AG26" s="222"/>
      <c r="AH26" s="222"/>
      <c r="AI26" s="222"/>
      <c r="AJ26" s="222"/>
      <c r="AK26" s="222"/>
      <c r="AL26" s="222"/>
      <c r="AM26" s="222"/>
      <c r="AN26" s="222"/>
      <c r="AO26" s="222"/>
      <c r="AP26" s="222"/>
      <c r="AQ26" s="222"/>
      <c r="AR26" s="222"/>
      <c r="AS26" s="222"/>
    </row>
    <row r="27" spans="1:45" ht="20">
      <c r="A27" s="512" t="str">
        <f>"Premises                                  (To equal data in section C Line "&amp;C182&amp;")"</f>
        <v>Premises                                  (To equal data in section C Line 138)</v>
      </c>
      <c r="B27" s="510"/>
      <c r="C27" s="511">
        <f>C26+1</f>
        <v>14</v>
      </c>
      <c r="D27" s="793"/>
      <c r="E27" s="789"/>
      <c r="F27" s="789"/>
      <c r="G27" s="513">
        <f>+F27-E27</f>
        <v>0</v>
      </c>
      <c r="H27" s="231"/>
      <c r="I27" s="789"/>
      <c r="J27" s="859"/>
      <c r="K27" s="860"/>
      <c r="L27" s="221"/>
      <c r="M27" s="221"/>
      <c r="N27" s="221"/>
      <c r="O27" s="221"/>
      <c r="P27" s="283" t="str">
        <f t="shared" si="3"/>
        <v>Line No 11 against Line No 95</v>
      </c>
      <c r="Q27" s="831" t="str">
        <f>IF($B$4&gt;Summary!$K$1,"Ok",IF('N - GMS'!$I$23&lt;&gt;'N - GMS'!$I$120,"Error, these Line Numbers should contain the same value","Ok"))</f>
        <v>Ok</v>
      </c>
      <c r="R27" s="847">
        <f t="shared" si="4"/>
        <v>0</v>
      </c>
      <c r="S27" s="950"/>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row>
    <row r="28" spans="1:45" ht="20">
      <c r="A28" s="512" t="s">
        <v>214</v>
      </c>
      <c r="B28" s="510"/>
      <c r="C28" s="511">
        <f>C27+1</f>
        <v>15</v>
      </c>
      <c r="D28" s="793"/>
      <c r="E28" s="794"/>
      <c r="F28" s="794"/>
      <c r="G28" s="513">
        <f>+F28-E28</f>
        <v>0</v>
      </c>
      <c r="H28" s="231"/>
      <c r="I28" s="789"/>
      <c r="J28" s="859"/>
      <c r="K28" s="860"/>
      <c r="L28" s="221"/>
      <c r="M28" s="221"/>
      <c r="N28" s="221"/>
      <c r="O28" s="221"/>
      <c r="P28" s="283" t="str">
        <f t="shared" si="3"/>
        <v>Line No 13 against Line No 109</v>
      </c>
      <c r="Q28" s="831" t="str">
        <f>IF($B$4&gt;Summary!$K$1,"Ok",IF('N - GMS'!$I$26&lt;&gt;'N - GMS'!$I$147,"Error, these Line Numbers should contain the same value","Ok"))</f>
        <v>Ok</v>
      </c>
      <c r="R28" s="847">
        <f t="shared" si="4"/>
        <v>0</v>
      </c>
      <c r="S28" s="950"/>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row>
    <row r="29" spans="1:45" ht="17.25" customHeight="1">
      <c r="A29" s="512" t="s">
        <v>822</v>
      </c>
      <c r="B29" s="510"/>
      <c r="C29" s="511">
        <f>C28+1</f>
        <v>16</v>
      </c>
      <c r="D29" s="793"/>
      <c r="E29" s="790"/>
      <c r="F29" s="790"/>
      <c r="G29" s="513">
        <f>+F29-E29</f>
        <v>0</v>
      </c>
      <c r="H29" s="231"/>
      <c r="I29" s="789"/>
      <c r="J29" s="859"/>
      <c r="K29" s="860"/>
      <c r="L29" s="221"/>
      <c r="M29" s="221"/>
      <c r="N29" s="221"/>
      <c r="O29" s="221"/>
      <c r="P29" s="283" t="str">
        <f t="shared" si="3"/>
        <v>Line No 14 against Line No 138</v>
      </c>
      <c r="Q29" s="831" t="str">
        <f>IF($B$4&gt;Summary!$K$1,"Ok",IF('N - GMS'!$I$27&lt;&gt;'N - GMS'!$I$182,"Error, these Line Numbers should contain the same value","Ok"))</f>
        <v>Ok</v>
      </c>
      <c r="R29" s="847">
        <f t="shared" si="4"/>
        <v>0</v>
      </c>
      <c r="S29" s="950"/>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row>
    <row r="30" spans="1:45" ht="20">
      <c r="A30" s="512" t="str">
        <f>"Dispensing                               (To equal data in Line "&amp;C215&amp;")"</f>
        <v>Dispensing                               (To equal data in Line 154)</v>
      </c>
      <c r="B30" s="510"/>
      <c r="C30" s="511">
        <f>C29+1</f>
        <v>17</v>
      </c>
      <c r="D30" s="793"/>
      <c r="E30" s="789"/>
      <c r="F30" s="789"/>
      <c r="G30" s="513">
        <f>+F30-E30</f>
        <v>0</v>
      </c>
      <c r="H30" s="231"/>
      <c r="I30" s="789"/>
      <c r="J30" s="859"/>
      <c r="K30" s="860"/>
      <c r="L30" s="221"/>
      <c r="M30" s="221"/>
      <c r="N30" s="221"/>
      <c r="O30" s="221"/>
      <c r="P30" s="283" t="str">
        <f t="shared" si="3"/>
        <v>Line No 17 against Line No 154</v>
      </c>
      <c r="Q30" s="831" t="str">
        <f>IF($B$4&gt;Summary!$K$1,"Ok",IF('N - GMS'!$I$30&lt;&gt;'N - GMS'!$I$215,"Error, these Line Numbers should contain the same value","Ok"))</f>
        <v>Ok</v>
      </c>
      <c r="R30" s="847">
        <f t="shared" si="4"/>
        <v>0</v>
      </c>
      <c r="S30" s="950"/>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row>
    <row r="31" spans="1:45" ht="17.25" customHeight="1" thickBot="1">
      <c r="A31" s="515"/>
      <c r="B31" s="516"/>
      <c r="C31" s="516"/>
      <c r="D31" s="235"/>
      <c r="E31" s="235"/>
      <c r="F31" s="235"/>
      <c r="G31" s="235"/>
      <c r="H31" s="235"/>
      <c r="I31" s="245"/>
      <c r="J31" s="859"/>
      <c r="K31" s="860"/>
      <c r="L31" s="221"/>
      <c r="M31" s="221"/>
      <c r="N31" s="221"/>
      <c r="O31" s="221"/>
      <c r="P31" s="285" t="s">
        <v>202</v>
      </c>
      <c r="Q31" s="282"/>
      <c r="R31" s="847"/>
      <c r="S31" s="950"/>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row>
    <row r="32" spans="1:45" ht="21" thickTop="1" thickBot="1">
      <c r="A32" s="2967" t="s">
        <v>282</v>
      </c>
      <c r="B32" s="2968"/>
      <c r="C32" s="506">
        <f>C30+1</f>
        <v>18</v>
      </c>
      <c r="D32" s="517">
        <f>+D13+D19+D24+D26+D27+D28+D29+D30</f>
        <v>0</v>
      </c>
      <c r="E32" s="517">
        <f>+E13+E19+E24+E26+E27+E28+E29+E30</f>
        <v>0</v>
      </c>
      <c r="F32" s="517">
        <f>+F13+F19+F24+F26+F27+F28+F29+F30</f>
        <v>0</v>
      </c>
      <c r="G32" s="517">
        <f>+G13+G19+G24+G26+G27+G28+G29+G30</f>
        <v>0</v>
      </c>
      <c r="H32" s="236"/>
      <c r="I32" s="517">
        <f>+I13+I19+I24+I26+I27+I28+I29+I30</f>
        <v>0</v>
      </c>
      <c r="J32" s="859"/>
      <c r="K32" s="860"/>
      <c r="L32" s="221"/>
      <c r="M32" s="221"/>
      <c r="N32" s="221"/>
      <c r="O32" s="221"/>
      <c r="P32" s="281" t="s">
        <v>364</v>
      </c>
      <c r="Q32" s="282"/>
      <c r="R32" s="847"/>
      <c r="S32" s="950"/>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row>
    <row r="33" spans="1:45" ht="20.5" thickTop="1">
      <c r="A33" s="2972" t="s">
        <v>210</v>
      </c>
      <c r="B33" s="2972"/>
      <c r="C33" s="2972"/>
      <c r="D33" s="2929"/>
      <c r="E33" s="2929"/>
      <c r="F33" s="2929"/>
      <c r="G33" s="2929"/>
      <c r="H33" s="2929"/>
      <c r="I33" s="2929"/>
      <c r="J33" s="864"/>
      <c r="K33" s="860"/>
      <c r="L33" s="221"/>
      <c r="M33" s="221"/>
      <c r="N33" s="221"/>
      <c r="O33" s="221"/>
      <c r="P33" s="283" t="str">
        <f>"Line No "&amp;C145&amp;" against Line No "&amp;C170&amp;""</f>
        <v>Line No 108 against Line No 128</v>
      </c>
      <c r="Q33" s="831" t="str">
        <f>IF($B$4&gt;Summary!$K$1,"Ok",IF('N - GMS'!$I$145&lt;&gt;'N - GMS'!$I$170,"Error, these Line Numbers should contain the same value","Ok"))</f>
        <v>Ok</v>
      </c>
      <c r="R33" s="847">
        <f>IF(Q33="Ok",0,1)</f>
        <v>0</v>
      </c>
      <c r="S33" s="951"/>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row>
    <row r="34" spans="1:45" ht="20">
      <c r="A34" s="518" t="s">
        <v>616</v>
      </c>
      <c r="B34" s="252"/>
      <c r="C34" s="252"/>
      <c r="D34" s="519"/>
      <c r="E34" s="519"/>
      <c r="F34" s="519"/>
      <c r="G34" s="519"/>
      <c r="H34" s="247"/>
      <c r="I34" s="519"/>
      <c r="J34" s="865"/>
      <c r="K34" s="860"/>
      <c r="L34" s="221"/>
      <c r="M34" s="221"/>
      <c r="N34" s="221"/>
      <c r="O34" s="221"/>
      <c r="P34" s="283" t="str">
        <f>"Line No "&amp;C181&amp;" against Line No "&amp;C192&amp;""</f>
        <v>Line No 137 against Line No 146</v>
      </c>
      <c r="Q34" s="831" t="str">
        <f>IF($B$4&gt;Summary!$K$1,"Ok",IF('N - GMS'!$I$181&lt;&gt;'N - GMS'!$I$192,"Error, these Line Numbers should contain the same value","Ok"))</f>
        <v>Ok</v>
      </c>
      <c r="R34" s="847">
        <f>IF(Q34="Ok",0,1)</f>
        <v>0</v>
      </c>
      <c r="S34" s="950"/>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row>
    <row r="35" spans="1:45" ht="20">
      <c r="A35" s="520" t="s">
        <v>423</v>
      </c>
      <c r="B35" s="494"/>
      <c r="C35" s="521" t="s">
        <v>207</v>
      </c>
      <c r="D35" s="522" t="s">
        <v>126</v>
      </c>
      <c r="E35" s="522" t="s">
        <v>126</v>
      </c>
      <c r="F35" s="522" t="s">
        <v>126</v>
      </c>
      <c r="G35" s="523" t="s">
        <v>126</v>
      </c>
      <c r="H35" s="231"/>
      <c r="I35" s="524" t="s">
        <v>126</v>
      </c>
      <c r="J35" s="866"/>
      <c r="K35" s="867"/>
      <c r="L35" s="223"/>
      <c r="M35" s="223"/>
      <c r="N35" s="223"/>
      <c r="O35" s="223"/>
      <c r="P35" s="1111"/>
      <c r="Q35" s="1112"/>
      <c r="R35" s="847"/>
      <c r="S35" s="950"/>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row>
    <row r="36" spans="1:45" ht="20">
      <c r="A36" s="512" t="s">
        <v>215</v>
      </c>
      <c r="B36" s="510"/>
      <c r="C36" s="511">
        <f>C32+1</f>
        <v>19</v>
      </c>
      <c r="D36" s="246"/>
      <c r="E36" s="795"/>
      <c r="F36" s="795"/>
      <c r="G36" s="513">
        <f t="shared" ref="G36:G50" si="5">+F36-E36</f>
        <v>0</v>
      </c>
      <c r="H36" s="247"/>
      <c r="I36" s="793"/>
      <c r="J36" s="865"/>
      <c r="K36" s="860"/>
      <c r="L36" s="221"/>
      <c r="M36" s="221"/>
      <c r="N36" s="221"/>
      <c r="O36" s="221"/>
      <c r="P36" s="1111"/>
      <c r="Q36" s="1112"/>
      <c r="R36" s="847">
        <f>SUM(R5:R35)</f>
        <v>0</v>
      </c>
      <c r="S36" s="950"/>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row>
    <row r="37" spans="1:45" ht="20">
      <c r="A37" s="512" t="s">
        <v>216</v>
      </c>
      <c r="B37" s="510"/>
      <c r="C37" s="511">
        <f>C36+1</f>
        <v>20</v>
      </c>
      <c r="D37" s="246"/>
      <c r="E37" s="795"/>
      <c r="F37" s="795"/>
      <c r="G37" s="513">
        <f t="shared" si="5"/>
        <v>0</v>
      </c>
      <c r="H37" s="247"/>
      <c r="I37" s="793"/>
      <c r="J37" s="865"/>
      <c r="K37" s="860"/>
      <c r="L37" s="221"/>
      <c r="M37" s="221"/>
      <c r="N37" s="221"/>
      <c r="O37" s="221"/>
      <c r="P37" s="1111"/>
      <c r="Q37" s="1112"/>
      <c r="R37" s="847" t="s">
        <v>296</v>
      </c>
      <c r="S37" s="950"/>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row>
    <row r="38" spans="1:45" ht="20">
      <c r="A38" s="512" t="s">
        <v>217</v>
      </c>
      <c r="B38" s="510"/>
      <c r="C38" s="511">
        <f>C37+1</f>
        <v>21</v>
      </c>
      <c r="D38" s="246"/>
      <c r="E38" s="795"/>
      <c r="F38" s="795"/>
      <c r="G38" s="513">
        <f t="shared" si="5"/>
        <v>0</v>
      </c>
      <c r="H38" s="247"/>
      <c r="I38" s="793"/>
      <c r="J38" s="865"/>
      <c r="K38" s="860"/>
      <c r="L38" s="221"/>
      <c r="M38" s="221"/>
      <c r="N38" s="221"/>
      <c r="O38" s="221"/>
      <c r="P38" s="1109"/>
      <c r="Q38" s="1110"/>
      <c r="R38" s="847">
        <f>IF(Q35="Ok",0,1)</f>
        <v>1</v>
      </c>
      <c r="S38" s="950"/>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row>
    <row r="39" spans="1:45" ht="20">
      <c r="A39" s="512" t="s">
        <v>218</v>
      </c>
      <c r="B39" s="510"/>
      <c r="C39" s="511">
        <f>C38+1</f>
        <v>22</v>
      </c>
      <c r="D39" s="246"/>
      <c r="E39" s="795"/>
      <c r="F39" s="795"/>
      <c r="G39" s="513">
        <f t="shared" si="5"/>
        <v>0</v>
      </c>
      <c r="H39" s="247"/>
      <c r="I39" s="793"/>
      <c r="J39" s="865"/>
      <c r="K39" s="860"/>
      <c r="L39" s="221"/>
      <c r="M39" s="221"/>
      <c r="N39" s="221"/>
      <c r="O39" s="221"/>
      <c r="P39" s="1109"/>
      <c r="Q39" s="1112"/>
      <c r="R39" s="847">
        <f>SUM(R7:R38)</f>
        <v>1</v>
      </c>
      <c r="S39" s="950"/>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row>
    <row r="40" spans="1:45" ht="20">
      <c r="A40" s="512" t="s">
        <v>219</v>
      </c>
      <c r="B40" s="526"/>
      <c r="C40" s="511">
        <f>C39+1</f>
        <v>23</v>
      </c>
      <c r="D40" s="71"/>
      <c r="E40" s="793"/>
      <c r="F40" s="795"/>
      <c r="G40" s="513">
        <f t="shared" si="5"/>
        <v>0</v>
      </c>
      <c r="H40" s="247"/>
      <c r="I40" s="793"/>
      <c r="J40" s="865"/>
      <c r="K40" s="860"/>
      <c r="L40" s="221"/>
      <c r="M40" s="221"/>
      <c r="N40" s="221"/>
      <c r="O40" s="221"/>
      <c r="P40" s="1107"/>
      <c r="Q40" s="1108"/>
      <c r="R40" s="847"/>
      <c r="S40" s="950"/>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row>
    <row r="41" spans="1:45" ht="20">
      <c r="A41" s="512" t="s">
        <v>220</v>
      </c>
      <c r="B41" s="510"/>
      <c r="C41" s="511">
        <f>C40+1</f>
        <v>24</v>
      </c>
      <c r="D41" s="71"/>
      <c r="E41" s="793"/>
      <c r="F41" s="795"/>
      <c r="G41" s="513">
        <f t="shared" si="5"/>
        <v>0</v>
      </c>
      <c r="H41" s="247"/>
      <c r="I41" s="793"/>
      <c r="J41" s="865"/>
      <c r="K41" s="860"/>
      <c r="L41" s="221"/>
      <c r="M41" s="221"/>
      <c r="N41" s="221"/>
      <c r="O41" s="221"/>
      <c r="P41" s="51"/>
      <c r="Q41" s="54"/>
      <c r="R41" s="847">
        <f>IF(Q38="Ok",0,1)</f>
        <v>1</v>
      </c>
      <c r="S41" s="950"/>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row>
    <row r="42" spans="1:45" ht="20">
      <c r="A42" s="527" t="s">
        <v>221</v>
      </c>
      <c r="B42" s="528"/>
      <c r="C42" s="511"/>
      <c r="D42" s="71"/>
      <c r="E42" s="71"/>
      <c r="F42" s="71"/>
      <c r="G42" s="529"/>
      <c r="H42" s="247"/>
      <c r="I42" s="71"/>
      <c r="J42" s="865"/>
      <c r="K42" s="860"/>
      <c r="L42" s="221"/>
      <c r="M42" s="221"/>
      <c r="N42" s="221"/>
      <c r="O42" s="221"/>
      <c r="P42" s="949"/>
      <c r="Q42" s="949"/>
      <c r="R42" s="847"/>
      <c r="S42" s="950"/>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row>
    <row r="43" spans="1:45" ht="20">
      <c r="A43" s="2903" t="s">
        <v>288</v>
      </c>
      <c r="B43" s="2959"/>
      <c r="C43" s="511">
        <f>C41+1</f>
        <v>25</v>
      </c>
      <c r="D43" s="71"/>
      <c r="E43" s="793"/>
      <c r="F43" s="793"/>
      <c r="G43" s="525">
        <f t="shared" si="5"/>
        <v>0</v>
      </c>
      <c r="H43" s="247"/>
      <c r="I43" s="793"/>
      <c r="J43" s="865"/>
      <c r="K43" s="860"/>
      <c r="L43" s="221"/>
      <c r="M43" s="221"/>
      <c r="N43" s="221"/>
      <c r="O43" s="221"/>
      <c r="P43" s="222"/>
      <c r="Q43" s="222"/>
      <c r="R43" s="847">
        <f>IF(Q40="Ok",0,1)</f>
        <v>1</v>
      </c>
      <c r="S43" s="950"/>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row>
    <row r="44" spans="1:45" ht="20">
      <c r="A44" s="2903" t="s">
        <v>222</v>
      </c>
      <c r="B44" s="2959"/>
      <c r="C44" s="511">
        <f t="shared" ref="C44:C50" si="6">C43+1</f>
        <v>26</v>
      </c>
      <c r="D44" s="71"/>
      <c r="E44" s="793"/>
      <c r="F44" s="793"/>
      <c r="G44" s="525">
        <f t="shared" si="5"/>
        <v>0</v>
      </c>
      <c r="H44" s="247"/>
      <c r="I44" s="793"/>
      <c r="J44" s="865"/>
      <c r="K44" s="860"/>
      <c r="L44" s="221"/>
      <c r="M44" s="221"/>
      <c r="N44" s="221"/>
      <c r="O44" s="221"/>
      <c r="P44" s="222"/>
      <c r="Q44" s="222"/>
      <c r="R44" s="847"/>
      <c r="S44" s="950"/>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row>
    <row r="45" spans="1:45" ht="20">
      <c r="A45" s="530" t="s">
        <v>223</v>
      </c>
      <c r="B45" s="531"/>
      <c r="C45" s="511">
        <f t="shared" si="6"/>
        <v>27</v>
      </c>
      <c r="D45" s="71"/>
      <c r="E45" s="793"/>
      <c r="F45" s="793"/>
      <c r="G45" s="525">
        <f t="shared" si="5"/>
        <v>0</v>
      </c>
      <c r="H45" s="247"/>
      <c r="I45" s="793"/>
      <c r="J45" s="865"/>
      <c r="K45" s="860"/>
      <c r="L45" s="221"/>
      <c r="M45" s="221"/>
      <c r="N45" s="221"/>
      <c r="O45" s="221"/>
      <c r="P45" s="222"/>
      <c r="Q45" s="222"/>
      <c r="R45" s="952"/>
      <c r="S45" s="950"/>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row>
    <row r="46" spans="1:45" ht="20">
      <c r="A46" s="530" t="s">
        <v>224</v>
      </c>
      <c r="B46" s="531"/>
      <c r="C46" s="511">
        <f t="shared" si="6"/>
        <v>28</v>
      </c>
      <c r="D46" s="71"/>
      <c r="E46" s="793"/>
      <c r="F46" s="793"/>
      <c r="G46" s="525">
        <f t="shared" si="5"/>
        <v>0</v>
      </c>
      <c r="H46" s="247"/>
      <c r="I46" s="793"/>
      <c r="J46" s="865"/>
      <c r="K46" s="860"/>
      <c r="L46" s="221"/>
      <c r="M46" s="221"/>
      <c r="N46" s="221"/>
      <c r="O46" s="221"/>
      <c r="P46" s="222"/>
      <c r="Q46" s="222"/>
      <c r="R46" s="952"/>
      <c r="S46" s="950"/>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row>
    <row r="47" spans="1:45" ht="20">
      <c r="A47" s="1577" t="s">
        <v>814</v>
      </c>
      <c r="B47" s="1578"/>
      <c r="C47" s="511">
        <f t="shared" si="6"/>
        <v>29</v>
      </c>
      <c r="D47" s="1579"/>
      <c r="E47" s="793"/>
      <c r="F47" s="793"/>
      <c r="G47" s="525">
        <f>+F47-E47</f>
        <v>0</v>
      </c>
      <c r="H47" s="247"/>
      <c r="I47" s="793"/>
      <c r="J47" s="865"/>
      <c r="K47" s="860"/>
      <c r="L47" s="221"/>
      <c r="M47" s="221"/>
      <c r="N47" s="221"/>
      <c r="O47" s="221"/>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row>
    <row r="48" spans="1:45" ht="20">
      <c r="A48" s="1577" t="s">
        <v>225</v>
      </c>
      <c r="B48" s="1578"/>
      <c r="C48" s="511">
        <f t="shared" si="6"/>
        <v>30</v>
      </c>
      <c r="D48" s="1579"/>
      <c r="E48" s="793"/>
      <c r="F48" s="793"/>
      <c r="G48" s="525">
        <f t="shared" si="5"/>
        <v>0</v>
      </c>
      <c r="H48" s="247"/>
      <c r="I48" s="793"/>
      <c r="J48" s="865"/>
      <c r="K48" s="860"/>
      <c r="L48" s="221"/>
      <c r="M48" s="221"/>
      <c r="N48" s="221"/>
      <c r="O48" s="221"/>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row>
    <row r="49" spans="1:45" ht="17.25" customHeight="1" thickBot="1">
      <c r="A49" s="3087" t="s">
        <v>752</v>
      </c>
      <c r="B49" s="3088"/>
      <c r="C49" s="511">
        <f t="shared" si="6"/>
        <v>31</v>
      </c>
      <c r="D49" s="71"/>
      <c r="E49" s="1576"/>
      <c r="F49" s="1576"/>
      <c r="G49" s="525">
        <f t="shared" si="5"/>
        <v>0</v>
      </c>
      <c r="H49" s="247"/>
      <c r="I49" s="1576"/>
      <c r="J49" s="865"/>
      <c r="K49" s="860"/>
      <c r="L49" s="221"/>
      <c r="M49" s="221"/>
      <c r="N49" s="221"/>
      <c r="O49" s="221"/>
      <c r="P49" s="224"/>
      <c r="Q49" s="224"/>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row>
    <row r="50" spans="1:45" ht="17.25" customHeight="1" thickTop="1" thickBot="1">
      <c r="A50" s="1580" t="str">
        <f>"TOTAL Directed Enhanced Services (must equal line "&amp;C21&amp;")"</f>
        <v>TOTAL Directed Enhanced Services (must equal line 9)</v>
      </c>
      <c r="B50" s="1581"/>
      <c r="C50" s="1582">
        <f t="shared" si="6"/>
        <v>32</v>
      </c>
      <c r="D50" s="1583"/>
      <c r="E50" s="517">
        <f>SUM(E36:E49)</f>
        <v>0</v>
      </c>
      <c r="F50" s="517">
        <f>SUM(F36:F49)</f>
        <v>0</v>
      </c>
      <c r="G50" s="517">
        <f t="shared" si="5"/>
        <v>0</v>
      </c>
      <c r="H50" s="248"/>
      <c r="I50" s="517">
        <f>SUM(I36:I49)</f>
        <v>0</v>
      </c>
      <c r="J50" s="865"/>
      <c r="K50" s="860"/>
      <c r="L50" s="221"/>
      <c r="M50" s="221"/>
      <c r="N50" s="221"/>
      <c r="O50" s="221"/>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row>
    <row r="51" spans="1:45" ht="17.25" customHeight="1" thickTop="1">
      <c r="A51" s="2931" t="s">
        <v>210</v>
      </c>
      <c r="B51" s="2932"/>
      <c r="C51" s="2932"/>
      <c r="D51" s="2929" t="s">
        <v>210</v>
      </c>
      <c r="E51" s="2929"/>
      <c r="F51" s="2929"/>
      <c r="G51" s="2929"/>
      <c r="H51" s="2929"/>
      <c r="I51" s="2929"/>
      <c r="J51" s="864"/>
      <c r="K51" s="860"/>
      <c r="L51" s="221"/>
      <c r="M51" s="221"/>
      <c r="N51" s="221"/>
      <c r="O51" s="221"/>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2"/>
      <c r="AR51" s="222"/>
      <c r="AS51" s="222"/>
    </row>
    <row r="52" spans="1:45" ht="20">
      <c r="A52" s="2931" t="s">
        <v>210</v>
      </c>
      <c r="B52" s="2932"/>
      <c r="C52" s="2932"/>
      <c r="D52" s="2929"/>
      <c r="E52" s="2929"/>
      <c r="F52" s="2929"/>
      <c r="G52" s="2929"/>
      <c r="H52" s="2929"/>
      <c r="I52" s="2929"/>
      <c r="J52" s="868"/>
      <c r="K52" s="860"/>
      <c r="L52" s="221"/>
      <c r="M52" s="221"/>
      <c r="N52" s="221"/>
      <c r="O52" s="221"/>
      <c r="P52" s="222"/>
      <c r="Q52" s="222"/>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Q52" s="224"/>
      <c r="AR52" s="224"/>
      <c r="AS52" s="224"/>
    </row>
    <row r="53" spans="1:45" ht="20">
      <c r="A53" s="535"/>
      <c r="B53" s="535"/>
      <c r="C53" s="535"/>
      <c r="D53" s="536"/>
      <c r="E53" s="2936"/>
      <c r="F53" s="2936"/>
      <c r="G53" s="2936"/>
      <c r="H53" s="2936"/>
      <c r="I53" s="2936"/>
      <c r="J53" s="865"/>
      <c r="K53" s="860"/>
      <c r="L53" s="221"/>
      <c r="M53" s="221"/>
      <c r="N53" s="221"/>
      <c r="O53" s="221"/>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2"/>
      <c r="AR53" s="222"/>
      <c r="AS53" s="222"/>
    </row>
    <row r="54" spans="1:45" ht="20">
      <c r="A54" s="520" t="s">
        <v>226</v>
      </c>
      <c r="B54" s="494"/>
      <c r="C54" s="495" t="s">
        <v>207</v>
      </c>
      <c r="D54" s="522" t="s">
        <v>126</v>
      </c>
      <c r="E54" s="522" t="s">
        <v>126</v>
      </c>
      <c r="F54" s="522" t="s">
        <v>126</v>
      </c>
      <c r="G54" s="537" t="s">
        <v>126</v>
      </c>
      <c r="H54" s="538"/>
      <c r="I54" s="524" t="s">
        <v>126</v>
      </c>
      <c r="J54" s="866"/>
      <c r="K54" s="867"/>
      <c r="L54" s="223"/>
      <c r="M54" s="223"/>
      <c r="N54" s="223"/>
      <c r="O54" s="223"/>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c r="AR54" s="222"/>
      <c r="AS54" s="222"/>
    </row>
    <row r="55" spans="1:45" ht="20">
      <c r="A55" s="512" t="s">
        <v>227</v>
      </c>
      <c r="B55" s="539"/>
      <c r="C55" s="511">
        <f>C50+1</f>
        <v>33</v>
      </c>
      <c r="D55" s="246"/>
      <c r="E55" s="795"/>
      <c r="F55" s="795"/>
      <c r="G55" s="525">
        <f t="shared" ref="G55:G63" si="7">+F55-E55</f>
        <v>0</v>
      </c>
      <c r="H55" s="247"/>
      <c r="I55" s="796"/>
      <c r="J55" s="865"/>
      <c r="K55" s="860"/>
      <c r="L55" s="221"/>
      <c r="M55" s="221"/>
      <c r="N55" s="221"/>
      <c r="O55" s="221"/>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row>
    <row r="56" spans="1:45" ht="20">
      <c r="A56" s="512" t="s">
        <v>228</v>
      </c>
      <c r="B56" s="539"/>
      <c r="C56" s="511">
        <f>C55+1</f>
        <v>34</v>
      </c>
      <c r="D56" s="246"/>
      <c r="E56" s="795"/>
      <c r="F56" s="795"/>
      <c r="G56" s="525">
        <f t="shared" si="7"/>
        <v>0</v>
      </c>
      <c r="H56" s="247"/>
      <c r="I56" s="796"/>
      <c r="J56" s="865"/>
      <c r="K56" s="860"/>
      <c r="L56" s="221"/>
      <c r="M56" s="221"/>
      <c r="N56" s="221"/>
      <c r="O56" s="221"/>
      <c r="P56" s="222"/>
      <c r="Q56" s="222"/>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2"/>
      <c r="AR56" s="222"/>
      <c r="AS56" s="222"/>
    </row>
    <row r="57" spans="1:45" ht="20">
      <c r="A57" s="512" t="s">
        <v>229</v>
      </c>
      <c r="B57" s="539"/>
      <c r="C57" s="511">
        <f t="shared" ref="C57:C63" si="8">C56+1</f>
        <v>35</v>
      </c>
      <c r="D57" s="246"/>
      <c r="E57" s="795"/>
      <c r="F57" s="795"/>
      <c r="G57" s="525">
        <f t="shared" si="7"/>
        <v>0</v>
      </c>
      <c r="H57" s="247"/>
      <c r="I57" s="796"/>
      <c r="J57" s="865"/>
      <c r="K57" s="860"/>
      <c r="L57" s="221"/>
      <c r="M57" s="221"/>
      <c r="N57" s="221"/>
      <c r="O57" s="221"/>
      <c r="P57" s="222"/>
      <c r="Q57" s="222"/>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22"/>
      <c r="AQ57" s="222"/>
      <c r="AR57" s="222"/>
      <c r="AS57" s="222"/>
    </row>
    <row r="58" spans="1:45" ht="20">
      <c r="A58" s="512" t="s">
        <v>230</v>
      </c>
      <c r="B58" s="539"/>
      <c r="C58" s="511">
        <f t="shared" si="8"/>
        <v>36</v>
      </c>
      <c r="D58" s="246"/>
      <c r="E58" s="795"/>
      <c r="F58" s="795"/>
      <c r="G58" s="525">
        <f t="shared" si="7"/>
        <v>0</v>
      </c>
      <c r="H58" s="247"/>
      <c r="I58" s="796"/>
      <c r="J58" s="865"/>
      <c r="K58" s="860"/>
      <c r="L58" s="221"/>
      <c r="M58" s="221"/>
      <c r="N58" s="221"/>
      <c r="O58" s="221"/>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c r="AR58" s="222"/>
      <c r="AS58" s="222"/>
    </row>
    <row r="59" spans="1:45" ht="20">
      <c r="A59" s="512" t="s">
        <v>231</v>
      </c>
      <c r="B59" s="539"/>
      <c r="C59" s="511">
        <f t="shared" si="8"/>
        <v>37</v>
      </c>
      <c r="D59" s="246"/>
      <c r="E59" s="795"/>
      <c r="F59" s="795"/>
      <c r="G59" s="525">
        <f t="shared" si="7"/>
        <v>0</v>
      </c>
      <c r="H59" s="247"/>
      <c r="I59" s="796"/>
      <c r="J59" s="865"/>
      <c r="K59" s="860"/>
      <c r="L59" s="221"/>
      <c r="M59" s="221"/>
      <c r="N59" s="221"/>
      <c r="O59" s="221"/>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22"/>
    </row>
    <row r="60" spans="1:45" ht="20">
      <c r="A60" s="512" t="s">
        <v>232</v>
      </c>
      <c r="B60" s="539"/>
      <c r="C60" s="511">
        <f t="shared" si="8"/>
        <v>38</v>
      </c>
      <c r="D60" s="246"/>
      <c r="E60" s="795"/>
      <c r="F60" s="795"/>
      <c r="G60" s="525">
        <f t="shared" si="7"/>
        <v>0</v>
      </c>
      <c r="H60" s="247"/>
      <c r="I60" s="796"/>
      <c r="J60" s="865"/>
      <c r="K60" s="860"/>
      <c r="L60" s="221"/>
      <c r="M60" s="221"/>
      <c r="N60" s="221"/>
      <c r="O60" s="221"/>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row>
    <row r="61" spans="1:45" ht="20">
      <c r="A61" s="512" t="s">
        <v>233</v>
      </c>
      <c r="B61" s="539"/>
      <c r="C61" s="511">
        <f t="shared" si="8"/>
        <v>39</v>
      </c>
      <c r="D61" s="246"/>
      <c r="E61" s="795"/>
      <c r="F61" s="795"/>
      <c r="G61" s="525">
        <f t="shared" si="7"/>
        <v>0</v>
      </c>
      <c r="H61" s="247"/>
      <c r="I61" s="796"/>
      <c r="J61" s="865"/>
      <c r="K61" s="860"/>
      <c r="L61" s="221"/>
      <c r="M61" s="221"/>
      <c r="N61" s="221"/>
      <c r="O61" s="221"/>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row>
    <row r="62" spans="1:45" ht="20">
      <c r="A62" s="512" t="s">
        <v>815</v>
      </c>
      <c r="B62" s="540"/>
      <c r="C62" s="511">
        <f t="shared" si="8"/>
        <v>40</v>
      </c>
      <c r="D62" s="246"/>
      <c r="E62" s="795"/>
      <c r="F62" s="795"/>
      <c r="G62" s="525">
        <f t="shared" si="7"/>
        <v>0</v>
      </c>
      <c r="H62" s="247"/>
      <c r="I62" s="796"/>
      <c r="J62" s="865"/>
      <c r="K62" s="860"/>
      <c r="L62" s="221"/>
      <c r="M62" s="221"/>
      <c r="N62" s="221"/>
      <c r="O62" s="221"/>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row>
    <row r="63" spans="1:45" ht="17.25" customHeight="1" thickBot="1">
      <c r="A63" s="514" t="s">
        <v>234</v>
      </c>
      <c r="B63" s="541"/>
      <c r="C63" s="511">
        <f t="shared" si="8"/>
        <v>41</v>
      </c>
      <c r="D63" s="246"/>
      <c r="E63" s="795"/>
      <c r="F63" s="795"/>
      <c r="G63" s="525">
        <f t="shared" si="7"/>
        <v>0</v>
      </c>
      <c r="H63" s="247"/>
      <c r="I63" s="796"/>
      <c r="J63" s="865"/>
      <c r="K63" s="860"/>
      <c r="L63" s="221"/>
      <c r="M63" s="221"/>
      <c r="N63" s="221"/>
      <c r="O63" s="221"/>
      <c r="P63" s="227"/>
      <c r="Q63" s="227"/>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row>
    <row r="64" spans="1:45" ht="17.25" customHeight="1" thickTop="1" thickBot="1">
      <c r="A64" s="250" t="str">
        <f>"TOTAL National Enhanced Services (must equal line "&amp;C22&amp;")"</f>
        <v>TOTAL National Enhanced Services (must equal line 10)</v>
      </c>
      <c r="B64" s="532"/>
      <c r="C64" s="506">
        <f>C63+1</f>
        <v>42</v>
      </c>
      <c r="D64" s="542"/>
      <c r="E64" s="508">
        <f>SUM(E55:E63)</f>
        <v>0</v>
      </c>
      <c r="F64" s="508">
        <f>SUM(F55:F63)</f>
        <v>0</v>
      </c>
      <c r="G64" s="508">
        <f>SUM(G55:G63)</f>
        <v>0</v>
      </c>
      <c r="H64" s="249"/>
      <c r="I64" s="508">
        <f>SUM(I55:I63)</f>
        <v>0</v>
      </c>
      <c r="J64" s="865"/>
      <c r="K64" s="860"/>
      <c r="L64" s="221"/>
      <c r="M64" s="221"/>
      <c r="N64" s="221"/>
      <c r="O64" s="221"/>
      <c r="P64" s="227"/>
      <c r="Q64" s="227"/>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row>
    <row r="65" spans="1:45" ht="20.5" thickTop="1">
      <c r="A65" s="2928" t="s">
        <v>210</v>
      </c>
      <c r="B65" s="2928"/>
      <c r="C65" s="2928"/>
      <c r="D65" s="2929" t="s">
        <v>210</v>
      </c>
      <c r="E65" s="2929"/>
      <c r="F65" s="2929"/>
      <c r="G65" s="2929"/>
      <c r="H65" s="2929"/>
      <c r="I65" s="2929"/>
      <c r="J65" s="869"/>
      <c r="K65" s="860"/>
      <c r="L65" s="221"/>
      <c r="M65" s="221"/>
      <c r="N65" s="221"/>
      <c r="O65" s="221"/>
      <c r="P65" s="227"/>
      <c r="Q65" s="227"/>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row>
    <row r="66" spans="1:45" ht="20">
      <c r="A66" s="2930" t="s">
        <v>210</v>
      </c>
      <c r="B66" s="2930"/>
      <c r="C66" s="2930"/>
      <c r="D66" s="2929" t="s">
        <v>210</v>
      </c>
      <c r="E66" s="2929"/>
      <c r="F66" s="2929"/>
      <c r="G66" s="2929"/>
      <c r="H66" s="2929"/>
      <c r="I66" s="2929"/>
      <c r="J66" s="870"/>
      <c r="K66" s="860"/>
      <c r="L66" s="221"/>
      <c r="M66" s="221"/>
      <c r="N66" s="221"/>
      <c r="O66" s="221"/>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row>
    <row r="67" spans="1:45" ht="20">
      <c r="A67" s="520" t="s">
        <v>235</v>
      </c>
      <c r="B67" s="494"/>
      <c r="C67" s="495" t="s">
        <v>207</v>
      </c>
      <c r="D67" s="522" t="s">
        <v>126</v>
      </c>
      <c r="E67" s="522" t="s">
        <v>126</v>
      </c>
      <c r="F67" s="522" t="s">
        <v>126</v>
      </c>
      <c r="G67" s="537" t="s">
        <v>126</v>
      </c>
      <c r="H67" s="538"/>
      <c r="I67" s="524" t="s">
        <v>126</v>
      </c>
      <c r="J67" s="871"/>
      <c r="K67" s="860"/>
      <c r="L67" s="221"/>
      <c r="M67" s="221"/>
      <c r="N67" s="221"/>
      <c r="O67" s="221"/>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row>
    <row r="68" spans="1:45" ht="20">
      <c r="A68" s="2903" t="s">
        <v>334</v>
      </c>
      <c r="B68" s="2904"/>
      <c r="C68" s="511">
        <f>C64+1</f>
        <v>43</v>
      </c>
      <c r="D68" s="238"/>
      <c r="E68" s="795"/>
      <c r="F68" s="795"/>
      <c r="G68" s="513">
        <f t="shared" ref="G68:G119" si="9">+F68-E68</f>
        <v>0</v>
      </c>
      <c r="H68" s="231"/>
      <c r="I68" s="793"/>
      <c r="J68" s="859"/>
      <c r="K68" s="872"/>
      <c r="L68" s="226"/>
      <c r="M68" s="226"/>
      <c r="N68" s="226"/>
      <c r="O68" s="226"/>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row>
    <row r="69" spans="1:45" ht="17.25" customHeight="1">
      <c r="A69" s="2903" t="s">
        <v>288</v>
      </c>
      <c r="B69" s="2904"/>
      <c r="C69" s="511">
        <f>C68+1</f>
        <v>44</v>
      </c>
      <c r="D69" s="246"/>
      <c r="E69" s="795"/>
      <c r="F69" s="795"/>
      <c r="G69" s="513">
        <f t="shared" si="9"/>
        <v>0</v>
      </c>
      <c r="H69" s="231"/>
      <c r="I69" s="793"/>
      <c r="J69" s="859"/>
      <c r="K69" s="872"/>
      <c r="L69" s="226"/>
      <c r="M69" s="226"/>
      <c r="N69" s="226"/>
      <c r="O69" s="226"/>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row>
    <row r="70" spans="1:45" ht="20">
      <c r="A70" s="2903" t="s">
        <v>335</v>
      </c>
      <c r="B70" s="2904"/>
      <c r="C70" s="511">
        <f t="shared" ref="C70:C119" si="10">C69+1</f>
        <v>45</v>
      </c>
      <c r="D70" s="71"/>
      <c r="E70" s="795"/>
      <c r="F70" s="795"/>
      <c r="G70" s="513">
        <f t="shared" si="9"/>
        <v>0</v>
      </c>
      <c r="H70" s="231"/>
      <c r="I70" s="793"/>
      <c r="J70" s="859"/>
      <c r="K70" s="872"/>
      <c r="L70" s="226"/>
      <c r="M70" s="226"/>
      <c r="N70" s="226"/>
      <c r="O70" s="226"/>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row>
    <row r="71" spans="1:45" ht="20">
      <c r="A71" s="2903" t="s">
        <v>223</v>
      </c>
      <c r="B71" s="2904"/>
      <c r="C71" s="511">
        <f t="shared" si="10"/>
        <v>46</v>
      </c>
      <c r="D71" s="238"/>
      <c r="E71" s="795"/>
      <c r="F71" s="795"/>
      <c r="G71" s="513">
        <f t="shared" si="9"/>
        <v>0</v>
      </c>
      <c r="H71" s="231"/>
      <c r="I71" s="793"/>
      <c r="J71" s="859"/>
      <c r="K71" s="872"/>
      <c r="L71" s="226"/>
      <c r="M71" s="226"/>
      <c r="N71" s="226"/>
      <c r="O71" s="226"/>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row>
    <row r="72" spans="1:45" ht="20">
      <c r="A72" s="2903" t="s">
        <v>222</v>
      </c>
      <c r="B72" s="2909"/>
      <c r="C72" s="511">
        <f t="shared" si="10"/>
        <v>47</v>
      </c>
      <c r="D72" s="246"/>
      <c r="E72" s="795"/>
      <c r="F72" s="795"/>
      <c r="G72" s="513">
        <f t="shared" si="9"/>
        <v>0</v>
      </c>
      <c r="H72" s="231"/>
      <c r="I72" s="793"/>
      <c r="J72" s="859"/>
      <c r="K72" s="872"/>
      <c r="L72" s="226"/>
      <c r="M72" s="226"/>
      <c r="N72" s="226"/>
      <c r="O72" s="226"/>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row>
    <row r="73" spans="1:45" ht="17.25" customHeight="1">
      <c r="A73" s="2903" t="s">
        <v>236</v>
      </c>
      <c r="B73" s="2909"/>
      <c r="C73" s="511">
        <f t="shared" si="10"/>
        <v>48</v>
      </c>
      <c r="D73" s="71"/>
      <c r="E73" s="795"/>
      <c r="F73" s="795"/>
      <c r="G73" s="513">
        <f t="shared" si="9"/>
        <v>0</v>
      </c>
      <c r="H73" s="231"/>
      <c r="I73" s="793"/>
      <c r="J73" s="859"/>
      <c r="K73" s="872"/>
      <c r="L73" s="226"/>
      <c r="M73" s="226"/>
      <c r="N73" s="226"/>
      <c r="O73" s="226"/>
      <c r="P73" s="227"/>
      <c r="Q73" s="227"/>
      <c r="R73" s="227"/>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row>
    <row r="74" spans="1:45" ht="20">
      <c r="A74" s="2903" t="s">
        <v>237</v>
      </c>
      <c r="B74" s="2904"/>
      <c r="C74" s="511">
        <f t="shared" si="10"/>
        <v>49</v>
      </c>
      <c r="D74" s="71"/>
      <c r="E74" s="795"/>
      <c r="F74" s="795"/>
      <c r="G74" s="513">
        <f t="shared" si="9"/>
        <v>0</v>
      </c>
      <c r="H74" s="231"/>
      <c r="I74" s="793"/>
      <c r="J74" s="859"/>
      <c r="K74" s="872"/>
      <c r="L74" s="226"/>
      <c r="M74" s="226"/>
      <c r="N74" s="226"/>
      <c r="O74" s="226"/>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row>
    <row r="75" spans="1:45" ht="20">
      <c r="A75" s="2903" t="s">
        <v>418</v>
      </c>
      <c r="B75" s="2904"/>
      <c r="C75" s="511">
        <f t="shared" si="10"/>
        <v>50</v>
      </c>
      <c r="D75" s="238"/>
      <c r="E75" s="795"/>
      <c r="F75" s="795"/>
      <c r="G75" s="513">
        <f t="shared" si="9"/>
        <v>0</v>
      </c>
      <c r="H75" s="231"/>
      <c r="I75" s="793"/>
      <c r="J75" s="859"/>
      <c r="K75" s="872"/>
      <c r="L75" s="226"/>
      <c r="M75" s="226"/>
      <c r="N75" s="226"/>
      <c r="O75" s="226"/>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row>
    <row r="76" spans="1:45" ht="20">
      <c r="A76" s="2903" t="s">
        <v>238</v>
      </c>
      <c r="B76" s="2904"/>
      <c r="C76" s="511">
        <f t="shared" si="10"/>
        <v>51</v>
      </c>
      <c r="D76" s="246"/>
      <c r="E76" s="795"/>
      <c r="F76" s="795"/>
      <c r="G76" s="513">
        <f t="shared" si="9"/>
        <v>0</v>
      </c>
      <c r="H76" s="231"/>
      <c r="I76" s="793"/>
      <c r="J76" s="859"/>
      <c r="K76" s="872"/>
      <c r="L76" s="226"/>
      <c r="M76" s="226"/>
      <c r="N76" s="226"/>
      <c r="O76" s="226"/>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row>
    <row r="77" spans="1:45" ht="20">
      <c r="A77" s="2903" t="s">
        <v>336</v>
      </c>
      <c r="B77" s="2904"/>
      <c r="C77" s="511">
        <f t="shared" si="10"/>
        <v>52</v>
      </c>
      <c r="D77" s="71"/>
      <c r="E77" s="795"/>
      <c r="F77" s="795"/>
      <c r="G77" s="513">
        <f t="shared" si="9"/>
        <v>0</v>
      </c>
      <c r="H77" s="231"/>
      <c r="I77" s="793"/>
      <c r="J77" s="859"/>
      <c r="K77" s="872"/>
      <c r="L77" s="226"/>
      <c r="M77" s="226"/>
      <c r="N77" s="226"/>
      <c r="O77" s="226"/>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row>
    <row r="78" spans="1:45" ht="20">
      <c r="A78" s="1861" t="s">
        <v>816</v>
      </c>
      <c r="B78" s="1863"/>
      <c r="C78" s="511">
        <f t="shared" si="10"/>
        <v>53</v>
      </c>
      <c r="D78" s="238"/>
      <c r="E78" s="795"/>
      <c r="F78" s="795"/>
      <c r="G78" s="513">
        <f t="shared" si="9"/>
        <v>0</v>
      </c>
      <c r="H78" s="231"/>
      <c r="I78" s="793"/>
      <c r="J78" s="859"/>
      <c r="K78" s="872"/>
      <c r="L78" s="226"/>
      <c r="M78" s="226"/>
      <c r="N78" s="226"/>
      <c r="O78" s="226"/>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row>
    <row r="79" spans="1:45" ht="20">
      <c r="A79" s="2903" t="s">
        <v>239</v>
      </c>
      <c r="B79" s="2904"/>
      <c r="C79" s="511">
        <f t="shared" si="10"/>
        <v>54</v>
      </c>
      <c r="D79" s="246"/>
      <c r="E79" s="795"/>
      <c r="F79" s="795"/>
      <c r="G79" s="513">
        <f t="shared" si="9"/>
        <v>0</v>
      </c>
      <c r="H79" s="231"/>
      <c r="I79" s="793"/>
      <c r="J79" s="859"/>
      <c r="K79" s="872"/>
      <c r="L79" s="226"/>
      <c r="M79" s="226"/>
      <c r="N79" s="226"/>
      <c r="O79" s="226"/>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row>
    <row r="80" spans="1:45" ht="20">
      <c r="A80" s="2903" t="s">
        <v>397</v>
      </c>
      <c r="B80" s="2904"/>
      <c r="C80" s="511">
        <f t="shared" si="10"/>
        <v>55</v>
      </c>
      <c r="D80" s="71"/>
      <c r="E80" s="795"/>
      <c r="F80" s="795"/>
      <c r="G80" s="513">
        <f t="shared" si="9"/>
        <v>0</v>
      </c>
      <c r="H80" s="231"/>
      <c r="I80" s="793"/>
      <c r="J80" s="859"/>
      <c r="K80" s="872"/>
      <c r="L80" s="226"/>
      <c r="M80" s="226"/>
      <c r="N80" s="226"/>
      <c r="O80" s="226"/>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row>
    <row r="81" spans="1:45" ht="20">
      <c r="A81" s="2903" t="s">
        <v>817</v>
      </c>
      <c r="B81" s="2904"/>
      <c r="C81" s="511">
        <f t="shared" si="10"/>
        <v>56</v>
      </c>
      <c r="D81" s="71"/>
      <c r="E81" s="795"/>
      <c r="F81" s="795"/>
      <c r="G81" s="513">
        <f t="shared" si="9"/>
        <v>0</v>
      </c>
      <c r="H81" s="231"/>
      <c r="I81" s="793"/>
      <c r="J81" s="859"/>
      <c r="K81" s="872"/>
      <c r="L81" s="226"/>
      <c r="M81" s="226"/>
      <c r="N81" s="226"/>
      <c r="O81" s="226"/>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row>
    <row r="82" spans="1:45" ht="20">
      <c r="A82" s="2903" t="s">
        <v>225</v>
      </c>
      <c r="B82" s="2904"/>
      <c r="C82" s="511">
        <f t="shared" si="10"/>
        <v>57</v>
      </c>
      <c r="D82" s="71"/>
      <c r="E82" s="795"/>
      <c r="F82" s="795"/>
      <c r="G82" s="513">
        <f t="shared" si="9"/>
        <v>0</v>
      </c>
      <c r="H82" s="231"/>
      <c r="I82" s="793"/>
      <c r="J82" s="859"/>
      <c r="K82" s="872"/>
      <c r="L82" s="226"/>
      <c r="M82" s="226"/>
      <c r="N82" s="226"/>
      <c r="O82" s="226"/>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row>
    <row r="83" spans="1:45" ht="20">
      <c r="A83" s="2903" t="s">
        <v>337</v>
      </c>
      <c r="B83" s="2909"/>
      <c r="C83" s="511">
        <f t="shared" si="10"/>
        <v>58</v>
      </c>
      <c r="D83" s="71"/>
      <c r="E83" s="795"/>
      <c r="F83" s="795"/>
      <c r="G83" s="513">
        <f t="shared" si="9"/>
        <v>0</v>
      </c>
      <c r="H83" s="231"/>
      <c r="I83" s="793"/>
      <c r="J83" s="859"/>
      <c r="K83" s="872"/>
      <c r="L83" s="226"/>
      <c r="M83" s="226"/>
      <c r="N83" s="226"/>
      <c r="O83" s="226"/>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row>
    <row r="84" spans="1:45" ht="20">
      <c r="A84" s="2903" t="s">
        <v>419</v>
      </c>
      <c r="B84" s="2909"/>
      <c r="C84" s="511">
        <f t="shared" si="10"/>
        <v>59</v>
      </c>
      <c r="D84" s="71"/>
      <c r="E84" s="795"/>
      <c r="F84" s="795"/>
      <c r="G84" s="513">
        <f t="shared" si="9"/>
        <v>0</v>
      </c>
      <c r="H84" s="231"/>
      <c r="I84" s="793"/>
      <c r="J84" s="859"/>
      <c r="K84" s="872"/>
      <c r="L84" s="226"/>
      <c r="M84" s="226"/>
      <c r="N84" s="226"/>
      <c r="O84" s="226"/>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row>
    <row r="85" spans="1:45" ht="20">
      <c r="A85" s="1861" t="s">
        <v>215</v>
      </c>
      <c r="B85" s="1862"/>
      <c r="C85" s="511">
        <f t="shared" si="10"/>
        <v>60</v>
      </c>
      <c r="D85" s="71"/>
      <c r="E85" s="795"/>
      <c r="F85" s="795"/>
      <c r="G85" s="513">
        <f t="shared" si="9"/>
        <v>0</v>
      </c>
      <c r="H85" s="231"/>
      <c r="I85" s="793"/>
      <c r="J85" s="859"/>
      <c r="K85" s="872"/>
      <c r="L85" s="226"/>
      <c r="M85" s="226"/>
      <c r="N85" s="226"/>
      <c r="O85" s="226"/>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row>
    <row r="86" spans="1:45" ht="20">
      <c r="A86" s="1861" t="s">
        <v>0</v>
      </c>
      <c r="B86" s="1862"/>
      <c r="C86" s="511">
        <f t="shared" si="10"/>
        <v>61</v>
      </c>
      <c r="D86" s="71"/>
      <c r="E86" s="795"/>
      <c r="F86" s="795"/>
      <c r="G86" s="513">
        <f t="shared" si="9"/>
        <v>0</v>
      </c>
      <c r="H86" s="231"/>
      <c r="I86" s="793"/>
      <c r="J86" s="859"/>
      <c r="K86" s="872"/>
      <c r="L86" s="226"/>
      <c r="M86" s="226"/>
      <c r="N86" s="226"/>
      <c r="O86" s="226"/>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row>
    <row r="87" spans="1:45" ht="20">
      <c r="A87" s="1861" t="s">
        <v>1</v>
      </c>
      <c r="B87" s="1862"/>
      <c r="C87" s="511">
        <f t="shared" si="10"/>
        <v>62</v>
      </c>
      <c r="D87" s="71"/>
      <c r="E87" s="795"/>
      <c r="F87" s="795"/>
      <c r="G87" s="513">
        <f t="shared" si="9"/>
        <v>0</v>
      </c>
      <c r="H87" s="231"/>
      <c r="I87" s="793"/>
      <c r="J87" s="859"/>
      <c r="K87" s="872"/>
      <c r="L87" s="226"/>
      <c r="M87" s="226"/>
      <c r="N87" s="226"/>
      <c r="O87" s="226"/>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row>
    <row r="88" spans="1:45" ht="20">
      <c r="A88" s="1861" t="s">
        <v>217</v>
      </c>
      <c r="B88" s="1862"/>
      <c r="C88" s="511">
        <f t="shared" si="10"/>
        <v>63</v>
      </c>
      <c r="D88" s="71"/>
      <c r="E88" s="795"/>
      <c r="F88" s="795"/>
      <c r="G88" s="513">
        <f t="shared" si="9"/>
        <v>0</v>
      </c>
      <c r="H88" s="231"/>
      <c r="I88" s="793"/>
      <c r="J88" s="859"/>
      <c r="K88" s="872"/>
      <c r="L88" s="226"/>
      <c r="M88" s="226"/>
      <c r="N88" s="226"/>
      <c r="O88" s="226"/>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row>
    <row r="89" spans="1:45" ht="20">
      <c r="A89" s="2903" t="s">
        <v>240</v>
      </c>
      <c r="B89" s="2904"/>
      <c r="C89" s="511">
        <f t="shared" si="10"/>
        <v>64</v>
      </c>
      <c r="D89" s="246"/>
      <c r="E89" s="795"/>
      <c r="F89" s="795"/>
      <c r="G89" s="513">
        <f t="shared" si="9"/>
        <v>0</v>
      </c>
      <c r="H89" s="231"/>
      <c r="I89" s="793"/>
      <c r="J89" s="859"/>
      <c r="K89" s="872"/>
      <c r="L89" s="226"/>
      <c r="M89" s="226"/>
      <c r="N89" s="226"/>
      <c r="O89" s="226"/>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row>
    <row r="90" spans="1:45" ht="20">
      <c r="A90" s="2903" t="s">
        <v>241</v>
      </c>
      <c r="B90" s="2904"/>
      <c r="C90" s="511">
        <f t="shared" si="10"/>
        <v>65</v>
      </c>
      <c r="D90" s="71"/>
      <c r="E90" s="795"/>
      <c r="F90" s="795"/>
      <c r="G90" s="513">
        <f t="shared" si="9"/>
        <v>0</v>
      </c>
      <c r="H90" s="231"/>
      <c r="I90" s="793"/>
      <c r="J90" s="859"/>
      <c r="K90" s="872"/>
      <c r="L90" s="226"/>
      <c r="M90" s="226"/>
      <c r="N90" s="226"/>
      <c r="O90" s="226"/>
      <c r="P90" s="228"/>
      <c r="Q90" s="228"/>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row>
    <row r="91" spans="1:45" ht="20">
      <c r="A91" s="1861" t="s">
        <v>2</v>
      </c>
      <c r="B91" s="1863"/>
      <c r="C91" s="511">
        <f t="shared" si="10"/>
        <v>66</v>
      </c>
      <c r="D91" s="71"/>
      <c r="E91" s="795"/>
      <c r="F91" s="795"/>
      <c r="G91" s="513">
        <f t="shared" si="9"/>
        <v>0</v>
      </c>
      <c r="H91" s="231"/>
      <c r="I91" s="793"/>
      <c r="J91" s="859"/>
      <c r="K91" s="872"/>
      <c r="L91" s="226"/>
      <c r="M91" s="226"/>
      <c r="N91" s="226"/>
      <c r="O91" s="226"/>
      <c r="P91" s="228"/>
      <c r="Q91" s="228"/>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row>
    <row r="92" spans="1:45" ht="20">
      <c r="A92" s="2903" t="s">
        <v>338</v>
      </c>
      <c r="B92" s="2909"/>
      <c r="C92" s="511">
        <f t="shared" si="10"/>
        <v>67</v>
      </c>
      <c r="D92" s="71"/>
      <c r="E92" s="795"/>
      <c r="F92" s="795"/>
      <c r="G92" s="513">
        <f t="shared" si="9"/>
        <v>0</v>
      </c>
      <c r="H92" s="231"/>
      <c r="I92" s="793"/>
      <c r="J92" s="859"/>
      <c r="K92" s="872"/>
      <c r="L92" s="226"/>
      <c r="M92" s="226"/>
      <c r="N92" s="226"/>
      <c r="O92" s="226"/>
      <c r="P92" s="228"/>
      <c r="Q92" s="228"/>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row>
    <row r="93" spans="1:45" ht="20">
      <c r="A93" s="2903" t="s">
        <v>289</v>
      </c>
      <c r="B93" s="2904"/>
      <c r="C93" s="511">
        <f t="shared" si="10"/>
        <v>68</v>
      </c>
      <c r="D93" s="71"/>
      <c r="E93" s="795"/>
      <c r="F93" s="795"/>
      <c r="G93" s="513">
        <f t="shared" si="9"/>
        <v>0</v>
      </c>
      <c r="H93" s="231"/>
      <c r="I93" s="793"/>
      <c r="J93" s="859"/>
      <c r="K93" s="872"/>
      <c r="L93" s="226"/>
      <c r="M93" s="226"/>
      <c r="N93" s="226"/>
      <c r="O93" s="226"/>
      <c r="P93" s="228"/>
      <c r="Q93" s="228"/>
      <c r="R93" s="228"/>
      <c r="S93" s="228"/>
      <c r="T93" s="228"/>
      <c r="U93" s="228"/>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row>
    <row r="94" spans="1:45" ht="20">
      <c r="A94" s="1861" t="s">
        <v>3</v>
      </c>
      <c r="B94" s="1863"/>
      <c r="C94" s="511">
        <f t="shared" si="10"/>
        <v>69</v>
      </c>
      <c r="D94" s="71"/>
      <c r="E94" s="795"/>
      <c r="F94" s="795"/>
      <c r="G94" s="513">
        <f t="shared" si="9"/>
        <v>0</v>
      </c>
      <c r="H94" s="231"/>
      <c r="I94" s="793"/>
      <c r="J94" s="859"/>
      <c r="K94" s="872"/>
      <c r="L94" s="226"/>
      <c r="M94" s="226"/>
      <c r="N94" s="226"/>
      <c r="O94" s="226"/>
      <c r="P94" s="228"/>
      <c r="Q94" s="228"/>
      <c r="R94" s="228"/>
      <c r="S94" s="228"/>
      <c r="T94" s="228"/>
      <c r="U94" s="228"/>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row>
    <row r="95" spans="1:45" ht="20">
      <c r="A95" s="2903" t="s">
        <v>242</v>
      </c>
      <c r="B95" s="2904"/>
      <c r="C95" s="511">
        <f t="shared" si="10"/>
        <v>70</v>
      </c>
      <c r="D95" s="71"/>
      <c r="E95" s="795"/>
      <c r="F95" s="795"/>
      <c r="G95" s="513">
        <f t="shared" si="9"/>
        <v>0</v>
      </c>
      <c r="H95" s="231"/>
      <c r="I95" s="793"/>
      <c r="J95" s="859">
        <v>0</v>
      </c>
      <c r="K95" s="872"/>
      <c r="L95" s="226"/>
      <c r="M95" s="226"/>
      <c r="N95" s="226"/>
      <c r="O95" s="226"/>
      <c r="P95" s="228"/>
      <c r="Q95" s="228"/>
      <c r="R95" s="228"/>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row>
    <row r="96" spans="1:45" ht="20">
      <c r="A96" s="2903" t="s">
        <v>243</v>
      </c>
      <c r="B96" s="2904"/>
      <c r="C96" s="511">
        <f t="shared" si="10"/>
        <v>71</v>
      </c>
      <c r="D96" s="71"/>
      <c r="E96" s="795"/>
      <c r="F96" s="795"/>
      <c r="G96" s="513">
        <f t="shared" si="9"/>
        <v>0</v>
      </c>
      <c r="H96" s="231"/>
      <c r="I96" s="793"/>
      <c r="J96" s="859">
        <v>0</v>
      </c>
      <c r="K96" s="872"/>
      <c r="L96" s="226"/>
      <c r="M96" s="226"/>
      <c r="N96" s="226"/>
      <c r="O96" s="226"/>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row>
    <row r="97" spans="1:45" ht="20">
      <c r="A97" s="2903" t="s">
        <v>420</v>
      </c>
      <c r="B97" s="2904"/>
      <c r="C97" s="511">
        <f t="shared" si="10"/>
        <v>72</v>
      </c>
      <c r="D97" s="71"/>
      <c r="E97" s="795"/>
      <c r="F97" s="795"/>
      <c r="G97" s="513">
        <f t="shared" si="9"/>
        <v>0</v>
      </c>
      <c r="H97" s="231"/>
      <c r="I97" s="793"/>
      <c r="J97" s="859">
        <v>0</v>
      </c>
      <c r="K97" s="872"/>
      <c r="L97" s="226"/>
      <c r="M97" s="226"/>
      <c r="N97" s="226"/>
      <c r="O97" s="226"/>
      <c r="P97" s="228"/>
      <c r="Q97" s="228"/>
      <c r="R97" s="228"/>
      <c r="S97" s="228"/>
      <c r="T97" s="228"/>
      <c r="U97" s="228"/>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row>
    <row r="98" spans="1:45" ht="20">
      <c r="A98" s="1861" t="s">
        <v>4</v>
      </c>
      <c r="B98" s="1863"/>
      <c r="C98" s="511">
        <f t="shared" si="10"/>
        <v>73</v>
      </c>
      <c r="D98" s="71"/>
      <c r="E98" s="795"/>
      <c r="F98" s="795"/>
      <c r="G98" s="513">
        <f t="shared" si="9"/>
        <v>0</v>
      </c>
      <c r="H98" s="231"/>
      <c r="I98" s="793"/>
      <c r="J98" s="859"/>
      <c r="K98" s="872"/>
      <c r="L98" s="226"/>
      <c r="M98" s="226"/>
      <c r="N98" s="226"/>
      <c r="O98" s="226"/>
      <c r="P98" s="228"/>
      <c r="Q98" s="228"/>
      <c r="R98" s="228"/>
      <c r="S98" s="228"/>
      <c r="T98" s="228"/>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row>
    <row r="99" spans="1:45" ht="20">
      <c r="A99" s="1861" t="s">
        <v>5</v>
      </c>
      <c r="B99" s="1863"/>
      <c r="C99" s="511">
        <f t="shared" si="10"/>
        <v>74</v>
      </c>
      <c r="D99" s="71"/>
      <c r="E99" s="795"/>
      <c r="F99" s="795"/>
      <c r="G99" s="513">
        <f t="shared" si="9"/>
        <v>0</v>
      </c>
      <c r="H99" s="231"/>
      <c r="I99" s="793"/>
      <c r="J99" s="859"/>
      <c r="K99" s="872"/>
      <c r="L99" s="226"/>
      <c r="M99" s="226"/>
      <c r="N99" s="226"/>
      <c r="O99" s="226"/>
      <c r="P99" s="228"/>
      <c r="Q99" s="228"/>
      <c r="R99" s="228"/>
      <c r="S99" s="228"/>
      <c r="T99" s="228"/>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row>
    <row r="100" spans="1:45" ht="20">
      <c r="A100" s="1861" t="s">
        <v>818</v>
      </c>
      <c r="B100" s="1863"/>
      <c r="C100" s="511">
        <f t="shared" si="10"/>
        <v>75</v>
      </c>
      <c r="D100" s="71"/>
      <c r="E100" s="795"/>
      <c r="F100" s="795"/>
      <c r="G100" s="513">
        <f t="shared" si="9"/>
        <v>0</v>
      </c>
      <c r="H100" s="231"/>
      <c r="I100" s="793"/>
      <c r="J100" s="859">
        <v>0</v>
      </c>
      <c r="K100" s="872"/>
      <c r="L100" s="226"/>
      <c r="M100" s="226"/>
      <c r="N100" s="226"/>
      <c r="O100" s="226"/>
      <c r="P100" s="228"/>
      <c r="Q100" s="228"/>
      <c r="R100" s="228"/>
      <c r="S100" s="228"/>
      <c r="T100" s="228"/>
      <c r="U100" s="228"/>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row>
    <row r="101" spans="1:45" ht="20">
      <c r="A101" s="2903" t="s">
        <v>244</v>
      </c>
      <c r="B101" s="2904"/>
      <c r="C101" s="511">
        <f t="shared" si="10"/>
        <v>76</v>
      </c>
      <c r="D101" s="71"/>
      <c r="E101" s="795"/>
      <c r="F101" s="795"/>
      <c r="G101" s="513">
        <f t="shared" si="9"/>
        <v>0</v>
      </c>
      <c r="H101" s="231"/>
      <c r="I101" s="793"/>
      <c r="J101" s="859"/>
      <c r="K101" s="872"/>
      <c r="L101" s="226"/>
      <c r="M101" s="226"/>
      <c r="N101" s="226"/>
      <c r="O101" s="226"/>
      <c r="P101" s="228"/>
      <c r="Q101" s="228"/>
      <c r="R101" s="228"/>
      <c r="S101" s="228"/>
      <c r="T101" s="228"/>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row>
    <row r="102" spans="1:45" ht="20">
      <c r="A102" s="1861" t="s">
        <v>6</v>
      </c>
      <c r="B102" s="1863"/>
      <c r="C102" s="511">
        <f t="shared" si="10"/>
        <v>77</v>
      </c>
      <c r="D102" s="71"/>
      <c r="E102" s="795"/>
      <c r="F102" s="795"/>
      <c r="G102" s="513">
        <f t="shared" si="9"/>
        <v>0</v>
      </c>
      <c r="H102" s="231"/>
      <c r="I102" s="793"/>
      <c r="J102" s="859"/>
      <c r="K102" s="872"/>
      <c r="L102" s="226"/>
      <c r="M102" s="226"/>
      <c r="N102" s="226"/>
      <c r="O102" s="226"/>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row>
    <row r="103" spans="1:45" ht="20">
      <c r="A103" s="1861" t="s">
        <v>7</v>
      </c>
      <c r="B103" s="1863"/>
      <c r="C103" s="511">
        <f t="shared" si="10"/>
        <v>78</v>
      </c>
      <c r="D103" s="71"/>
      <c r="E103" s="795"/>
      <c r="F103" s="795"/>
      <c r="G103" s="513">
        <f t="shared" si="9"/>
        <v>0</v>
      </c>
      <c r="H103" s="231"/>
      <c r="I103" s="793"/>
      <c r="J103" s="859"/>
      <c r="K103" s="872"/>
      <c r="L103" s="226"/>
      <c r="M103" s="226"/>
      <c r="N103" s="226"/>
      <c r="O103" s="226"/>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row>
    <row r="104" spans="1:45" ht="20">
      <c r="A104" s="2903" t="s">
        <v>245</v>
      </c>
      <c r="B104" s="2904"/>
      <c r="C104" s="511">
        <f>C103+1</f>
        <v>79</v>
      </c>
      <c r="D104" s="71"/>
      <c r="E104" s="795"/>
      <c r="F104" s="795"/>
      <c r="G104" s="513">
        <f t="shared" si="9"/>
        <v>0</v>
      </c>
      <c r="H104" s="231"/>
      <c r="I104" s="793"/>
      <c r="J104" s="859">
        <v>0</v>
      </c>
      <c r="K104" s="872"/>
      <c r="L104" s="226"/>
      <c r="M104" s="226"/>
      <c r="N104" s="226"/>
      <c r="O104" s="226"/>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row>
    <row r="105" spans="1:45" ht="20">
      <c r="A105" s="2903" t="s">
        <v>246</v>
      </c>
      <c r="B105" s="2904"/>
      <c r="C105" s="511">
        <f t="shared" si="10"/>
        <v>80</v>
      </c>
      <c r="D105" s="71"/>
      <c r="E105" s="795"/>
      <c r="F105" s="795"/>
      <c r="G105" s="513">
        <f t="shared" si="9"/>
        <v>0</v>
      </c>
      <c r="H105" s="231"/>
      <c r="I105" s="793"/>
      <c r="J105" s="859">
        <v>0</v>
      </c>
      <c r="K105" s="872"/>
      <c r="L105" s="226"/>
      <c r="M105" s="226"/>
      <c r="N105" s="226"/>
      <c r="O105" s="226"/>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row>
    <row r="106" spans="1:45" ht="20">
      <c r="A106" s="2903" t="s">
        <v>339</v>
      </c>
      <c r="B106" s="2909"/>
      <c r="C106" s="511">
        <f t="shared" si="10"/>
        <v>81</v>
      </c>
      <c r="D106" s="71"/>
      <c r="E106" s="795"/>
      <c r="F106" s="795"/>
      <c r="G106" s="513">
        <f t="shared" si="9"/>
        <v>0</v>
      </c>
      <c r="H106" s="231"/>
      <c r="I106" s="793"/>
      <c r="J106" s="859">
        <v>0</v>
      </c>
      <c r="K106" s="872"/>
      <c r="L106" s="226"/>
      <c r="M106" s="226"/>
      <c r="N106" s="226"/>
      <c r="O106" s="226"/>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row>
    <row r="107" spans="1:45" ht="20">
      <c r="A107" s="2903" t="s">
        <v>340</v>
      </c>
      <c r="B107" s="2909"/>
      <c r="C107" s="511">
        <f t="shared" si="10"/>
        <v>82</v>
      </c>
      <c r="D107" s="71"/>
      <c r="E107" s="795"/>
      <c r="F107" s="795"/>
      <c r="G107" s="513">
        <f t="shared" si="9"/>
        <v>0</v>
      </c>
      <c r="H107" s="231"/>
      <c r="I107" s="793"/>
      <c r="J107" s="859">
        <v>0</v>
      </c>
      <c r="K107" s="872"/>
      <c r="L107" s="226"/>
      <c r="M107" s="226"/>
      <c r="N107" s="226"/>
      <c r="O107" s="226"/>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row>
    <row r="108" spans="1:45" ht="20">
      <c r="A108" s="2903" t="s">
        <v>341</v>
      </c>
      <c r="B108" s="2904"/>
      <c r="C108" s="511">
        <f t="shared" si="10"/>
        <v>83</v>
      </c>
      <c r="D108" s="71"/>
      <c r="E108" s="795"/>
      <c r="F108" s="795"/>
      <c r="G108" s="513">
        <f t="shared" si="9"/>
        <v>0</v>
      </c>
      <c r="H108" s="231"/>
      <c r="I108" s="793"/>
      <c r="J108" s="859">
        <v>0</v>
      </c>
      <c r="K108" s="872"/>
      <c r="L108" s="226"/>
      <c r="M108" s="226"/>
      <c r="N108" s="226"/>
      <c r="O108" s="226"/>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row>
    <row r="109" spans="1:45" ht="20">
      <c r="A109" s="1861" t="s">
        <v>421</v>
      </c>
      <c r="B109" s="1863"/>
      <c r="C109" s="511">
        <f t="shared" si="10"/>
        <v>84</v>
      </c>
      <c r="D109" s="71"/>
      <c r="E109" s="795"/>
      <c r="F109" s="795"/>
      <c r="G109" s="513">
        <f t="shared" si="9"/>
        <v>0</v>
      </c>
      <c r="H109" s="231"/>
      <c r="I109" s="793"/>
      <c r="J109" s="859"/>
      <c r="K109" s="872"/>
      <c r="L109" s="226"/>
      <c r="M109" s="226"/>
      <c r="N109" s="226"/>
      <c r="O109" s="226"/>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row>
    <row r="110" spans="1:45" ht="20">
      <c r="A110" s="2903" t="s">
        <v>342</v>
      </c>
      <c r="B110" s="2904"/>
      <c r="C110" s="511">
        <f t="shared" si="10"/>
        <v>85</v>
      </c>
      <c r="D110" s="71"/>
      <c r="E110" s="795"/>
      <c r="F110" s="795"/>
      <c r="G110" s="513">
        <f t="shared" si="9"/>
        <v>0</v>
      </c>
      <c r="H110" s="231"/>
      <c r="I110" s="793"/>
      <c r="J110" s="873"/>
      <c r="K110" s="874"/>
      <c r="L110" s="226"/>
      <c r="M110" s="226"/>
      <c r="N110" s="226"/>
      <c r="O110" s="226"/>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row>
    <row r="111" spans="1:45" ht="20">
      <c r="A111" s="2903" t="s">
        <v>819</v>
      </c>
      <c r="B111" s="2904"/>
      <c r="C111" s="511">
        <f t="shared" si="10"/>
        <v>86</v>
      </c>
      <c r="D111" s="71"/>
      <c r="E111" s="795"/>
      <c r="F111" s="795"/>
      <c r="G111" s="513">
        <f t="shared" si="9"/>
        <v>0</v>
      </c>
      <c r="H111" s="231"/>
      <c r="I111" s="793"/>
      <c r="J111" s="985"/>
      <c r="K111" s="874"/>
      <c r="L111" s="226"/>
      <c r="M111" s="226"/>
      <c r="N111" s="226"/>
      <c r="O111" s="226"/>
      <c r="P111" s="228"/>
      <c r="Q111" s="228"/>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row>
    <row r="112" spans="1:45" ht="20">
      <c r="A112" s="3089"/>
      <c r="B112" s="3090"/>
      <c r="C112" s="511">
        <f t="shared" si="10"/>
        <v>87</v>
      </c>
      <c r="D112" s="71"/>
      <c r="E112" s="795"/>
      <c r="F112" s="795"/>
      <c r="G112" s="513">
        <f t="shared" si="9"/>
        <v>0</v>
      </c>
      <c r="H112" s="231"/>
      <c r="I112" s="793"/>
      <c r="J112" s="985">
        <v>0</v>
      </c>
      <c r="K112" s="874"/>
      <c r="L112" s="226"/>
      <c r="M112" s="226"/>
      <c r="N112" s="226"/>
      <c r="O112" s="226"/>
      <c r="P112" s="228"/>
      <c r="Q112" s="228"/>
      <c r="R112" s="228"/>
      <c r="S112" s="228"/>
      <c r="T112" s="228"/>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row>
    <row r="113" spans="1:45" ht="20">
      <c r="A113" s="3089"/>
      <c r="B113" s="3090"/>
      <c r="C113" s="511">
        <f t="shared" si="10"/>
        <v>88</v>
      </c>
      <c r="D113" s="71"/>
      <c r="E113" s="795"/>
      <c r="F113" s="795"/>
      <c r="G113" s="513">
        <f t="shared" si="9"/>
        <v>0</v>
      </c>
      <c r="H113" s="231"/>
      <c r="I113" s="793"/>
      <c r="J113" s="985">
        <v>0</v>
      </c>
      <c r="K113" s="874"/>
      <c r="L113" s="226"/>
      <c r="M113" s="226"/>
      <c r="N113" s="226"/>
      <c r="O113" s="226"/>
      <c r="P113" s="22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row>
    <row r="114" spans="1:45" ht="20">
      <c r="A114" s="3089"/>
      <c r="B114" s="3090"/>
      <c r="C114" s="511">
        <f t="shared" si="10"/>
        <v>89</v>
      </c>
      <c r="D114" s="71"/>
      <c r="E114" s="795"/>
      <c r="F114" s="795"/>
      <c r="G114" s="513">
        <f t="shared" si="9"/>
        <v>0</v>
      </c>
      <c r="H114" s="231"/>
      <c r="I114" s="793"/>
      <c r="J114" s="985">
        <v>0</v>
      </c>
      <c r="K114" s="874"/>
      <c r="L114" s="226"/>
      <c r="M114" s="226"/>
      <c r="N114" s="226"/>
      <c r="O114" s="226"/>
      <c r="P114" s="228"/>
      <c r="Q114" s="228"/>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row>
    <row r="115" spans="1:45" ht="20">
      <c r="A115" s="3089"/>
      <c r="B115" s="3090"/>
      <c r="C115" s="511">
        <f t="shared" si="10"/>
        <v>90</v>
      </c>
      <c r="D115" s="71"/>
      <c r="E115" s="795"/>
      <c r="F115" s="795"/>
      <c r="G115" s="513">
        <f t="shared" si="9"/>
        <v>0</v>
      </c>
      <c r="H115" s="231"/>
      <c r="I115" s="793"/>
      <c r="J115" s="985">
        <v>0</v>
      </c>
      <c r="K115" s="874"/>
      <c r="L115" s="226"/>
      <c r="M115" s="226"/>
      <c r="N115" s="226"/>
      <c r="O115" s="226"/>
      <c r="P115" s="229"/>
      <c r="Q115" s="229"/>
      <c r="R115" s="228"/>
      <c r="S115" s="228"/>
      <c r="T115" s="228"/>
      <c r="U115" s="228"/>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row>
    <row r="116" spans="1:45" ht="20">
      <c r="A116" s="3089"/>
      <c r="B116" s="3090"/>
      <c r="C116" s="511">
        <f t="shared" si="10"/>
        <v>91</v>
      </c>
      <c r="D116" s="71"/>
      <c r="E116" s="795"/>
      <c r="F116" s="795"/>
      <c r="G116" s="513">
        <f t="shared" si="9"/>
        <v>0</v>
      </c>
      <c r="H116" s="231"/>
      <c r="I116" s="793"/>
      <c r="J116" s="985">
        <v>0</v>
      </c>
      <c r="K116" s="874"/>
      <c r="L116" s="226"/>
      <c r="M116" s="226"/>
      <c r="N116" s="226"/>
      <c r="O116" s="226"/>
      <c r="P116" s="224"/>
      <c r="Q116" s="224"/>
      <c r="R116" s="228"/>
      <c r="S116" s="228"/>
      <c r="T116" s="228"/>
      <c r="U116" s="228"/>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row>
    <row r="117" spans="1:45" ht="20">
      <c r="A117" s="1859"/>
      <c r="B117" s="1860"/>
      <c r="C117" s="511">
        <f>C116+1</f>
        <v>92</v>
      </c>
      <c r="D117" s="71"/>
      <c r="E117" s="795"/>
      <c r="F117" s="795"/>
      <c r="G117" s="513">
        <f t="shared" si="9"/>
        <v>0</v>
      </c>
      <c r="H117" s="231"/>
      <c r="I117" s="793"/>
      <c r="J117" s="985"/>
      <c r="K117" s="874"/>
      <c r="L117" s="226"/>
      <c r="M117" s="226"/>
      <c r="N117" s="226"/>
      <c r="O117" s="226"/>
      <c r="P117" s="224"/>
      <c r="Q117" s="224"/>
      <c r="R117" s="228"/>
      <c r="S117" s="228"/>
      <c r="T117" s="228"/>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row>
    <row r="118" spans="1:45" ht="20">
      <c r="A118" s="3089"/>
      <c r="B118" s="3090"/>
      <c r="C118" s="511">
        <f t="shared" si="10"/>
        <v>93</v>
      </c>
      <c r="D118" s="71"/>
      <c r="E118" s="795"/>
      <c r="F118" s="795"/>
      <c r="G118" s="513">
        <f t="shared" si="9"/>
        <v>0</v>
      </c>
      <c r="H118" s="231"/>
      <c r="I118" s="793"/>
      <c r="J118" s="985">
        <v>0</v>
      </c>
      <c r="K118" s="874"/>
      <c r="L118" s="226"/>
      <c r="M118" s="226"/>
      <c r="N118" s="226"/>
      <c r="O118" s="226"/>
      <c r="P118" s="224"/>
      <c r="Q118" s="224"/>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row>
    <row r="119" spans="1:45" ht="17.25" customHeight="1" thickBot="1">
      <c r="A119" s="3089"/>
      <c r="B119" s="3090"/>
      <c r="C119" s="511">
        <f t="shared" si="10"/>
        <v>94</v>
      </c>
      <c r="D119" s="72"/>
      <c r="E119" s="795"/>
      <c r="F119" s="795"/>
      <c r="G119" s="543">
        <f t="shared" si="9"/>
        <v>0</v>
      </c>
      <c r="H119" s="231"/>
      <c r="I119" s="793"/>
      <c r="J119" s="985">
        <v>0</v>
      </c>
      <c r="K119" s="874"/>
      <c r="L119" s="226"/>
      <c r="M119" s="226"/>
      <c r="N119" s="226"/>
      <c r="O119" s="226"/>
      <c r="P119" s="222"/>
      <c r="Q119" s="222"/>
      <c r="R119" s="224"/>
      <c r="S119" s="224"/>
      <c r="T119" s="224"/>
      <c r="U119" s="224"/>
      <c r="V119" s="224"/>
      <c r="W119" s="224"/>
      <c r="X119" s="224"/>
      <c r="Y119" s="224"/>
      <c r="Z119" s="224"/>
      <c r="AA119" s="224"/>
      <c r="AB119" s="224"/>
      <c r="AC119" s="224"/>
      <c r="AD119" s="224"/>
      <c r="AE119" s="224"/>
      <c r="AF119" s="224"/>
      <c r="AG119" s="224"/>
      <c r="AH119" s="224"/>
      <c r="AI119" s="224"/>
      <c r="AJ119" s="224"/>
      <c r="AK119" s="224"/>
      <c r="AL119" s="224"/>
      <c r="AM119" s="224"/>
      <c r="AN119" s="224"/>
      <c r="AO119" s="224"/>
      <c r="AP119" s="224"/>
      <c r="AQ119" s="224"/>
      <c r="AR119" s="224"/>
      <c r="AS119" s="224"/>
    </row>
    <row r="120" spans="1:45" ht="17.25" customHeight="1" thickTop="1" thickBot="1">
      <c r="A120" s="250" t="str">
        <f>"TOTAL Local Enhanced Services (must equal line "&amp;C23&amp;")"</f>
        <v>TOTAL Local Enhanced Services (must equal line 11)</v>
      </c>
      <c r="B120" s="251"/>
      <c r="C120" s="544">
        <f>C119+1</f>
        <v>95</v>
      </c>
      <c r="D120" s="545"/>
      <c r="E120" s="546">
        <f>SUM(E68:E119)</f>
        <v>0</v>
      </c>
      <c r="F120" s="546">
        <f>SUM(F68:F119)</f>
        <v>0</v>
      </c>
      <c r="G120" s="546">
        <f>SUM(G68:G119)</f>
        <v>0</v>
      </c>
      <c r="H120" s="547"/>
      <c r="I120" s="508">
        <f>SUM(I68:I119)</f>
        <v>0</v>
      </c>
      <c r="J120" s="985">
        <v>0</v>
      </c>
      <c r="K120" s="875"/>
      <c r="L120" s="223"/>
      <c r="M120" s="223"/>
      <c r="N120" s="223"/>
      <c r="O120" s="223"/>
      <c r="P120" s="222"/>
      <c r="Q120" s="222"/>
      <c r="R120" s="224"/>
      <c r="S120" s="224"/>
      <c r="T120" s="224"/>
      <c r="U120" s="224"/>
      <c r="V120" s="224"/>
      <c r="W120" s="224"/>
      <c r="X120" s="224"/>
      <c r="Y120" s="224"/>
      <c r="Z120" s="224"/>
      <c r="AA120" s="224"/>
      <c r="AB120" s="224"/>
      <c r="AC120" s="224"/>
      <c r="AD120" s="224"/>
      <c r="AE120" s="224"/>
      <c r="AF120" s="224"/>
      <c r="AG120" s="224"/>
      <c r="AH120" s="224"/>
      <c r="AI120" s="224"/>
      <c r="AJ120" s="224"/>
      <c r="AK120" s="224"/>
      <c r="AL120" s="224"/>
      <c r="AM120" s="224"/>
      <c r="AN120" s="224"/>
      <c r="AO120" s="224"/>
      <c r="AP120" s="224"/>
      <c r="AQ120" s="224"/>
      <c r="AR120" s="224"/>
      <c r="AS120" s="224"/>
    </row>
    <row r="121" spans="1:45" ht="20.5" thickTop="1">
      <c r="A121" s="252"/>
      <c r="B121" s="253"/>
      <c r="C121" s="548"/>
      <c r="D121" s="256"/>
      <c r="E121" s="256"/>
      <c r="F121" s="256"/>
      <c r="G121" s="256"/>
      <c r="H121" s="547"/>
      <c r="I121" s="256"/>
      <c r="J121" s="986"/>
      <c r="K121" s="867"/>
      <c r="L121" s="223"/>
      <c r="M121" s="223"/>
      <c r="N121" s="223"/>
      <c r="O121" s="223"/>
      <c r="P121" s="222"/>
      <c r="Q121" s="222"/>
      <c r="R121" s="224"/>
      <c r="S121" s="224"/>
      <c r="T121" s="224"/>
      <c r="U121" s="224"/>
      <c r="V121" s="224"/>
      <c r="W121" s="224"/>
      <c r="X121" s="224"/>
      <c r="Y121" s="224"/>
      <c r="Z121" s="224"/>
      <c r="AA121" s="224"/>
      <c r="AB121" s="224"/>
      <c r="AC121" s="224"/>
      <c r="AD121" s="224"/>
      <c r="AE121" s="224"/>
      <c r="AF121" s="224"/>
      <c r="AG121" s="224"/>
      <c r="AH121" s="224"/>
      <c r="AI121" s="224"/>
      <c r="AJ121" s="224"/>
      <c r="AK121" s="224"/>
      <c r="AL121" s="224"/>
      <c r="AM121" s="224"/>
      <c r="AN121" s="224"/>
      <c r="AO121" s="224"/>
      <c r="AP121" s="224"/>
      <c r="AQ121" s="224"/>
      <c r="AR121" s="224"/>
      <c r="AS121" s="224"/>
    </row>
    <row r="122" spans="1:45" ht="17.25" customHeight="1" thickBot="1">
      <c r="A122" s="252"/>
      <c r="B122" s="253"/>
      <c r="C122" s="548"/>
      <c r="D122" s="256"/>
      <c r="E122" s="256"/>
      <c r="F122" s="256"/>
      <c r="G122" s="256"/>
      <c r="H122" s="547"/>
      <c r="I122" s="256"/>
      <c r="J122" s="986"/>
      <c r="K122" s="867"/>
      <c r="L122" s="223"/>
      <c r="M122" s="223"/>
      <c r="N122" s="223"/>
      <c r="O122" s="223"/>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222"/>
      <c r="AK122" s="222"/>
      <c r="AL122" s="222"/>
      <c r="AM122" s="222"/>
      <c r="AN122" s="222"/>
      <c r="AO122" s="222"/>
      <c r="AP122" s="222"/>
      <c r="AQ122" s="222"/>
      <c r="AR122" s="222"/>
      <c r="AS122" s="222"/>
    </row>
    <row r="123" spans="1:45" ht="17.25" customHeight="1" thickTop="1" thickBot="1">
      <c r="A123" s="254" t="str">
        <f>"TOTAL Enhanced Services (must equal line "&amp;C24&amp;")"</f>
        <v>TOTAL Enhanced Services (must equal line 12)</v>
      </c>
      <c r="B123" s="255"/>
      <c r="C123" s="549">
        <f>C120+1</f>
        <v>96</v>
      </c>
      <c r="D123" s="542"/>
      <c r="E123" s="508">
        <f>+E50+E64+E120</f>
        <v>0</v>
      </c>
      <c r="F123" s="508">
        <f>+F50+F64+F120</f>
        <v>0</v>
      </c>
      <c r="G123" s="508">
        <f>+G50+G64+G120</f>
        <v>0</v>
      </c>
      <c r="H123" s="257"/>
      <c r="I123" s="508">
        <f>+I50+I64+I120</f>
        <v>0</v>
      </c>
      <c r="J123" s="987"/>
      <c r="K123" s="867"/>
      <c r="L123" s="223"/>
      <c r="M123" s="223"/>
      <c r="N123" s="223"/>
      <c r="O123" s="223"/>
      <c r="P123" s="222"/>
      <c r="Q123" s="222"/>
      <c r="R123" s="222"/>
      <c r="S123" s="222"/>
      <c r="T123" s="222"/>
      <c r="U123" s="222"/>
      <c r="V123" s="222"/>
      <c r="W123" s="222"/>
      <c r="X123" s="222"/>
      <c r="Y123" s="222"/>
      <c r="Z123" s="222"/>
      <c r="AA123" s="222"/>
      <c r="AB123" s="222"/>
      <c r="AC123" s="222"/>
      <c r="AD123" s="222"/>
      <c r="AE123" s="222"/>
      <c r="AF123" s="222"/>
      <c r="AG123" s="222"/>
      <c r="AH123" s="222"/>
      <c r="AI123" s="222"/>
      <c r="AJ123" s="222"/>
      <c r="AK123" s="222"/>
      <c r="AL123" s="222"/>
      <c r="AM123" s="222"/>
      <c r="AN123" s="222"/>
      <c r="AO123" s="222"/>
      <c r="AP123" s="222"/>
      <c r="AQ123" s="222"/>
      <c r="AR123" s="222"/>
      <c r="AS123" s="222"/>
    </row>
    <row r="124" spans="1:45" ht="17.25" customHeight="1" thickTop="1">
      <c r="A124" s="481" t="s">
        <v>210</v>
      </c>
      <c r="B124" s="481"/>
      <c r="C124" s="481"/>
      <c r="D124" s="262"/>
      <c r="E124" s="262"/>
      <c r="F124" s="550" t="s">
        <v>210</v>
      </c>
      <c r="G124" s="260"/>
      <c r="H124" s="231"/>
      <c r="I124" s="260"/>
      <c r="J124" s="988"/>
      <c r="K124" s="860"/>
      <c r="L124" s="221"/>
      <c r="M124" s="221"/>
      <c r="N124" s="221"/>
      <c r="O124" s="221"/>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c r="AR124" s="222"/>
      <c r="AS124" s="222"/>
    </row>
    <row r="125" spans="1:45" ht="17.25" customHeight="1">
      <c r="A125" s="551"/>
      <c r="B125" s="551"/>
      <c r="C125" s="551"/>
      <c r="D125" s="550"/>
      <c r="E125" s="550"/>
      <c r="F125" s="550"/>
      <c r="G125" s="552"/>
      <c r="H125" s="231"/>
      <c r="I125" s="236"/>
      <c r="J125" s="230"/>
      <c r="K125" s="860"/>
      <c r="L125" s="221"/>
      <c r="M125" s="221"/>
      <c r="N125" s="221"/>
      <c r="O125" s="221"/>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row>
    <row r="126" spans="1:45" ht="17.25" customHeight="1">
      <c r="A126" s="551"/>
      <c r="B126" s="551"/>
      <c r="C126" s="551"/>
      <c r="D126" s="550"/>
      <c r="E126" s="550"/>
      <c r="F126" s="260"/>
      <c r="G126" s="260"/>
      <c r="H126" s="231"/>
      <c r="I126" s="260"/>
      <c r="J126" s="230"/>
      <c r="K126" s="860"/>
      <c r="L126" s="221"/>
      <c r="M126" s="221"/>
      <c r="N126" s="221"/>
      <c r="O126" s="221"/>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c r="AL126" s="222"/>
      <c r="AM126" s="222"/>
      <c r="AN126" s="222"/>
      <c r="AO126" s="222"/>
      <c r="AP126" s="222"/>
      <c r="AQ126" s="222"/>
      <c r="AR126" s="222"/>
      <c r="AS126" s="222"/>
    </row>
    <row r="127" spans="1:45" ht="17.25" customHeight="1">
      <c r="A127" s="553" t="s">
        <v>201</v>
      </c>
      <c r="B127" s="553"/>
      <c r="C127" s="553"/>
      <c r="D127" s="554"/>
      <c r="E127" s="554"/>
      <c r="F127" s="256"/>
      <c r="G127" s="256"/>
      <c r="H127" s="231"/>
      <c r="I127" s="256"/>
      <c r="J127" s="230"/>
      <c r="K127" s="860"/>
      <c r="L127" s="221"/>
      <c r="M127" s="221"/>
      <c r="N127" s="221"/>
      <c r="O127" s="221"/>
      <c r="P127" s="224"/>
      <c r="Q127" s="224"/>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2"/>
      <c r="AP127" s="222"/>
      <c r="AQ127" s="222"/>
      <c r="AR127" s="222"/>
      <c r="AS127" s="222"/>
    </row>
    <row r="128" spans="1:45" ht="17.25" customHeight="1">
      <c r="A128" s="555" t="s">
        <v>202</v>
      </c>
      <c r="B128" s="555"/>
      <c r="C128" s="555"/>
      <c r="D128" s="556"/>
      <c r="E128" s="556"/>
      <c r="F128" s="260"/>
      <c r="G128" s="260"/>
      <c r="H128" s="231"/>
      <c r="I128" s="260"/>
      <c r="J128" s="230"/>
      <c r="K128" s="860"/>
      <c r="L128" s="221"/>
      <c r="M128" s="221"/>
      <c r="N128" s="221"/>
      <c r="O128" s="221"/>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2"/>
      <c r="AP128" s="222"/>
      <c r="AQ128" s="222"/>
      <c r="AR128" s="222"/>
      <c r="AS128" s="222"/>
    </row>
    <row r="129" spans="1:45" ht="20">
      <c r="A129" s="557"/>
      <c r="B129" s="551"/>
      <c r="C129" s="551"/>
      <c r="D129" s="550"/>
      <c r="E129" s="550"/>
      <c r="F129" s="256"/>
      <c r="G129" s="256"/>
      <c r="H129" s="231"/>
      <c r="I129" s="256"/>
      <c r="J129" s="230"/>
      <c r="K129" s="860"/>
      <c r="L129" s="221"/>
      <c r="M129" s="221"/>
      <c r="N129" s="221"/>
      <c r="O129" s="221"/>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2"/>
      <c r="AP129" s="222"/>
      <c r="AQ129" s="222"/>
      <c r="AR129" s="222"/>
      <c r="AS129" s="222"/>
    </row>
    <row r="130" spans="1:45" ht="20">
      <c r="A130" s="486"/>
      <c r="B130" s="486"/>
      <c r="C130" s="486"/>
      <c r="D130" s="2874"/>
      <c r="E130" s="2874"/>
      <c r="F130" s="2874"/>
      <c r="G130" s="2874"/>
      <c r="H130" s="2875"/>
      <c r="I130" s="2874"/>
      <c r="J130" s="230"/>
      <c r="K130" s="860"/>
      <c r="L130" s="221"/>
      <c r="M130" s="221"/>
      <c r="N130" s="221"/>
      <c r="O130" s="221"/>
      <c r="P130" s="222"/>
      <c r="Q130" s="222"/>
      <c r="R130" s="224"/>
      <c r="S130" s="224"/>
      <c r="T130" s="224"/>
      <c r="U130" s="224"/>
      <c r="V130" s="224"/>
      <c r="W130" s="224"/>
      <c r="X130" s="224"/>
      <c r="Y130" s="224"/>
      <c r="Z130" s="224"/>
      <c r="AA130" s="224"/>
      <c r="AB130" s="224"/>
      <c r="AC130" s="224"/>
      <c r="AD130" s="224"/>
      <c r="AE130" s="224"/>
      <c r="AF130" s="224"/>
      <c r="AG130" s="224"/>
      <c r="AH130" s="224"/>
      <c r="AI130" s="224"/>
      <c r="AJ130" s="224"/>
      <c r="AK130" s="224"/>
      <c r="AL130" s="224"/>
      <c r="AM130" s="224"/>
      <c r="AN130" s="224"/>
      <c r="AO130" s="224"/>
      <c r="AP130" s="224"/>
      <c r="AQ130" s="224"/>
      <c r="AR130" s="224"/>
      <c r="AS130" s="224"/>
    </row>
    <row r="131" spans="1:45" ht="17.25" customHeight="1">
      <c r="A131" s="486"/>
      <c r="B131" s="486"/>
      <c r="C131" s="486"/>
      <c r="D131" s="558" t="s">
        <v>31</v>
      </c>
      <c r="E131" s="558" t="s">
        <v>204</v>
      </c>
      <c r="F131" s="558" t="s">
        <v>205</v>
      </c>
      <c r="G131" s="558" t="s">
        <v>43</v>
      </c>
      <c r="H131" s="559"/>
      <c r="I131" s="558" t="s">
        <v>206</v>
      </c>
      <c r="J131" s="230"/>
      <c r="K131" s="860"/>
      <c r="L131" s="221"/>
      <c r="M131" s="221"/>
      <c r="N131" s="221"/>
      <c r="O131" s="221"/>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2"/>
      <c r="AN131" s="222"/>
      <c r="AO131" s="222"/>
      <c r="AP131" s="222"/>
      <c r="AQ131" s="222"/>
      <c r="AR131" s="222"/>
      <c r="AS131" s="222"/>
    </row>
    <row r="132" spans="1:45" ht="20">
      <c r="A132" s="520" t="s">
        <v>247</v>
      </c>
      <c r="B132" s="494"/>
      <c r="C132" s="560" t="s">
        <v>207</v>
      </c>
      <c r="D132" s="561" t="s">
        <v>126</v>
      </c>
      <c r="E132" s="561" t="s">
        <v>126</v>
      </c>
      <c r="F132" s="562" t="s">
        <v>126</v>
      </c>
      <c r="G132" s="563" t="s">
        <v>126</v>
      </c>
      <c r="H132" s="231"/>
      <c r="I132" s="523" t="s">
        <v>126</v>
      </c>
      <c r="J132" s="987"/>
      <c r="K132" s="867"/>
      <c r="L132" s="223"/>
      <c r="M132" s="223"/>
      <c r="N132" s="223"/>
      <c r="O132" s="223"/>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c r="AP132" s="222"/>
      <c r="AQ132" s="222"/>
      <c r="AR132" s="222"/>
      <c r="AS132" s="222"/>
    </row>
    <row r="133" spans="1:45" ht="15.5">
      <c r="A133" s="564"/>
      <c r="B133" s="565"/>
      <c r="C133" s="565"/>
      <c r="D133" s="566"/>
      <c r="E133" s="566"/>
      <c r="F133" s="566"/>
      <c r="G133" s="566"/>
      <c r="H133" s="249"/>
      <c r="I133" s="567"/>
      <c r="J133" s="230"/>
      <c r="K133" s="860"/>
      <c r="L133" s="221"/>
      <c r="M133" s="221"/>
      <c r="N133" s="221"/>
      <c r="O133" s="221"/>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c r="AL133" s="222"/>
      <c r="AM133" s="222"/>
      <c r="AN133" s="222"/>
      <c r="AO133" s="222"/>
      <c r="AP133" s="222"/>
      <c r="AQ133" s="222"/>
      <c r="AR133" s="222"/>
      <c r="AS133" s="222"/>
    </row>
    <row r="134" spans="1:45" ht="20">
      <c r="A134" s="509" t="s">
        <v>248</v>
      </c>
      <c r="B134" s="568"/>
      <c r="C134" s="511">
        <f>C123+1</f>
        <v>97</v>
      </c>
      <c r="D134" s="246"/>
      <c r="E134" s="246"/>
      <c r="F134" s="246"/>
      <c r="G134" s="246"/>
      <c r="H134" s="247"/>
      <c r="I134" s="785"/>
      <c r="J134" s="230"/>
      <c r="K134" s="860"/>
      <c r="L134" s="221"/>
      <c r="M134" s="221"/>
      <c r="N134" s="221"/>
      <c r="O134" s="221"/>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c r="AL134" s="222"/>
      <c r="AM134" s="222"/>
      <c r="AN134" s="222"/>
      <c r="AO134" s="222"/>
      <c r="AP134" s="222"/>
      <c r="AQ134" s="222"/>
      <c r="AR134" s="222"/>
      <c r="AS134" s="222"/>
    </row>
    <row r="135" spans="1:45" ht="20">
      <c r="A135" s="509" t="s">
        <v>1256</v>
      </c>
      <c r="B135" s="568"/>
      <c r="C135" s="511">
        <f>C134+1</f>
        <v>98</v>
      </c>
      <c r="D135" s="246"/>
      <c r="E135" s="246"/>
      <c r="F135" s="246"/>
      <c r="G135" s="246"/>
      <c r="H135" s="247"/>
      <c r="I135" s="797"/>
      <c r="J135" s="230"/>
      <c r="K135" s="860"/>
      <c r="L135" s="221"/>
      <c r="M135" s="221"/>
      <c r="N135" s="221"/>
      <c r="O135" s="221"/>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c r="AP135" s="222"/>
      <c r="AQ135" s="222"/>
      <c r="AR135" s="222"/>
      <c r="AS135" s="222"/>
    </row>
    <row r="136" spans="1:45" ht="20">
      <c r="A136" s="512" t="s">
        <v>250</v>
      </c>
      <c r="B136" s="568"/>
      <c r="C136" s="511">
        <f t="shared" ref="C136:C145" si="11">C135+1</f>
        <v>99</v>
      </c>
      <c r="D136" s="246"/>
      <c r="E136" s="246"/>
      <c r="F136" s="246"/>
      <c r="G136" s="246"/>
      <c r="H136" s="247"/>
      <c r="I136" s="797"/>
      <c r="J136" s="230"/>
      <c r="K136" s="860"/>
      <c r="L136" s="221"/>
      <c r="M136" s="221"/>
      <c r="N136" s="221"/>
      <c r="O136" s="221"/>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c r="AP136" s="222"/>
      <c r="AQ136" s="222"/>
      <c r="AR136" s="222"/>
      <c r="AS136" s="222"/>
    </row>
    <row r="137" spans="1:45" ht="20">
      <c r="A137" s="509" t="s">
        <v>251</v>
      </c>
      <c r="B137" s="568"/>
      <c r="C137" s="511">
        <f t="shared" si="11"/>
        <v>100</v>
      </c>
      <c r="D137" s="246"/>
      <c r="E137" s="246"/>
      <c r="F137" s="246"/>
      <c r="G137" s="246"/>
      <c r="H137" s="247"/>
      <c r="I137" s="797"/>
      <c r="J137" s="230"/>
      <c r="K137" s="860"/>
      <c r="L137" s="221"/>
      <c r="M137" s="221"/>
      <c r="N137" s="221"/>
      <c r="O137" s="221"/>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c r="AL137" s="222"/>
      <c r="AM137" s="222"/>
      <c r="AN137" s="222"/>
      <c r="AO137" s="222"/>
      <c r="AP137" s="222"/>
      <c r="AQ137" s="222"/>
      <c r="AR137" s="222"/>
      <c r="AS137" s="222"/>
    </row>
    <row r="138" spans="1:45" ht="20">
      <c r="A138" s="509" t="s">
        <v>252</v>
      </c>
      <c r="B138" s="568"/>
      <c r="C138" s="511">
        <f t="shared" si="11"/>
        <v>101</v>
      </c>
      <c r="D138" s="246"/>
      <c r="E138" s="246"/>
      <c r="F138" s="246"/>
      <c r="G138" s="246"/>
      <c r="H138" s="247"/>
      <c r="I138" s="785"/>
      <c r="J138" s="230"/>
      <c r="K138" s="860"/>
      <c r="L138" s="221"/>
      <c r="M138" s="221"/>
      <c r="N138" s="221"/>
      <c r="O138" s="221"/>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c r="AL138" s="222"/>
      <c r="AM138" s="222"/>
      <c r="AN138" s="222"/>
      <c r="AO138" s="222"/>
      <c r="AP138" s="222"/>
      <c r="AQ138" s="222"/>
      <c r="AR138" s="222"/>
      <c r="AS138" s="222"/>
    </row>
    <row r="139" spans="1:45" ht="20">
      <c r="A139" s="509" t="s">
        <v>253</v>
      </c>
      <c r="B139" s="568"/>
      <c r="C139" s="511">
        <f t="shared" si="11"/>
        <v>102</v>
      </c>
      <c r="D139" s="246"/>
      <c r="E139" s="246"/>
      <c r="F139" s="246"/>
      <c r="G139" s="246"/>
      <c r="H139" s="247"/>
      <c r="I139" s="797"/>
      <c r="J139" s="230"/>
      <c r="K139" s="860"/>
      <c r="L139" s="221"/>
      <c r="M139" s="221"/>
      <c r="N139" s="221"/>
      <c r="O139" s="221"/>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c r="AL139" s="222"/>
      <c r="AM139" s="222"/>
      <c r="AN139" s="222"/>
      <c r="AO139" s="222"/>
      <c r="AP139" s="222"/>
      <c r="AQ139" s="222"/>
      <c r="AR139" s="222"/>
      <c r="AS139" s="222"/>
    </row>
    <row r="140" spans="1:45" ht="20">
      <c r="A140" s="509" t="s">
        <v>254</v>
      </c>
      <c r="B140" s="568"/>
      <c r="C140" s="511">
        <f t="shared" si="11"/>
        <v>103</v>
      </c>
      <c r="D140" s="246"/>
      <c r="E140" s="246"/>
      <c r="F140" s="246"/>
      <c r="G140" s="246"/>
      <c r="H140" s="247"/>
      <c r="I140" s="797"/>
      <c r="J140" s="230"/>
      <c r="K140" s="860"/>
      <c r="L140" s="221"/>
      <c r="M140" s="221"/>
      <c r="N140" s="221"/>
      <c r="O140" s="221"/>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c r="AL140" s="222"/>
      <c r="AM140" s="222"/>
      <c r="AN140" s="222"/>
      <c r="AO140" s="222"/>
      <c r="AP140" s="222"/>
      <c r="AQ140" s="222"/>
      <c r="AR140" s="222"/>
      <c r="AS140" s="222"/>
    </row>
    <row r="141" spans="1:45" ht="20">
      <c r="A141" s="509" t="s">
        <v>255</v>
      </c>
      <c r="B141" s="568"/>
      <c r="C141" s="511">
        <f t="shared" si="11"/>
        <v>104</v>
      </c>
      <c r="D141" s="246"/>
      <c r="E141" s="246"/>
      <c r="F141" s="246"/>
      <c r="G141" s="246"/>
      <c r="H141" s="247"/>
      <c r="I141" s="797"/>
      <c r="J141" s="230"/>
      <c r="K141" s="860"/>
      <c r="L141" s="221"/>
      <c r="M141" s="221"/>
      <c r="N141" s="221"/>
      <c r="O141" s="221"/>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222"/>
      <c r="AK141" s="222"/>
      <c r="AL141" s="222"/>
      <c r="AM141" s="222"/>
      <c r="AN141" s="222"/>
      <c r="AO141" s="222"/>
      <c r="AP141" s="222"/>
      <c r="AQ141" s="222"/>
      <c r="AR141" s="222"/>
      <c r="AS141" s="222"/>
    </row>
    <row r="142" spans="1:45" ht="20">
      <c r="A142" s="509" t="s">
        <v>256</v>
      </c>
      <c r="B142" s="568"/>
      <c r="C142" s="511">
        <f t="shared" si="11"/>
        <v>105</v>
      </c>
      <c r="D142" s="246"/>
      <c r="E142" s="246"/>
      <c r="F142" s="246"/>
      <c r="G142" s="246"/>
      <c r="H142" s="247"/>
      <c r="I142" s="785"/>
      <c r="J142" s="230"/>
      <c r="K142" s="860"/>
      <c r="L142" s="221"/>
      <c r="M142" s="221"/>
      <c r="N142" s="221"/>
      <c r="O142" s="221"/>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222"/>
      <c r="AL142" s="222"/>
      <c r="AM142" s="222"/>
      <c r="AN142" s="222"/>
      <c r="AO142" s="222"/>
      <c r="AP142" s="222"/>
      <c r="AQ142" s="222"/>
      <c r="AR142" s="222"/>
      <c r="AS142" s="222"/>
    </row>
    <row r="143" spans="1:45" ht="20">
      <c r="A143" s="509" t="s">
        <v>820</v>
      </c>
      <c r="B143" s="569"/>
      <c r="C143" s="511">
        <f t="shared" si="11"/>
        <v>106</v>
      </c>
      <c r="D143" s="246"/>
      <c r="E143" s="246"/>
      <c r="F143" s="246"/>
      <c r="G143" s="246"/>
      <c r="H143" s="247"/>
      <c r="I143" s="797"/>
      <c r="J143" s="230"/>
      <c r="K143" s="860"/>
      <c r="L143" s="221"/>
      <c r="M143" s="221"/>
      <c r="N143" s="221"/>
      <c r="O143" s="221"/>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c r="AL143" s="222"/>
      <c r="AM143" s="222"/>
      <c r="AN143" s="222"/>
      <c r="AO143" s="222"/>
      <c r="AP143" s="222"/>
      <c r="AQ143" s="222"/>
      <c r="AR143" s="222"/>
      <c r="AS143" s="222"/>
    </row>
    <row r="144" spans="1:45" ht="17.25" customHeight="1">
      <c r="A144" s="509" t="s">
        <v>257</v>
      </c>
      <c r="B144" s="570"/>
      <c r="C144" s="511">
        <f t="shared" si="11"/>
        <v>107</v>
      </c>
      <c r="D144" s="246"/>
      <c r="E144" s="246"/>
      <c r="F144" s="246"/>
      <c r="G144" s="246"/>
      <c r="H144" s="247"/>
      <c r="I144" s="797"/>
      <c r="J144" s="230"/>
      <c r="K144" s="860"/>
      <c r="L144" s="221"/>
      <c r="M144" s="221"/>
      <c r="N144" s="221"/>
      <c r="O144" s="221"/>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c r="AL144" s="222"/>
      <c r="AM144" s="222"/>
      <c r="AN144" s="222"/>
      <c r="AO144" s="222"/>
      <c r="AP144" s="222"/>
      <c r="AQ144" s="222"/>
      <c r="AR144" s="222"/>
      <c r="AS144" s="222"/>
    </row>
    <row r="145" spans="1:45" ht="20">
      <c r="A145" s="2893" t="str">
        <f>"Other (please provide detail below, this should reconcile to line "&amp;C170&amp;")"</f>
        <v>Other (please provide detail below, this should reconcile to line 128)</v>
      </c>
      <c r="B145" s="2894"/>
      <c r="C145" s="511">
        <f t="shared" si="11"/>
        <v>108</v>
      </c>
      <c r="D145" s="246"/>
      <c r="E145" s="246"/>
      <c r="F145" s="246"/>
      <c r="G145" s="246"/>
      <c r="H145" s="247"/>
      <c r="I145" s="797"/>
      <c r="J145" s="230"/>
      <c r="K145" s="860"/>
      <c r="L145" s="221"/>
      <c r="M145" s="221"/>
      <c r="N145" s="221"/>
      <c r="O145" s="221"/>
      <c r="P145" s="222"/>
      <c r="Q145" s="222"/>
      <c r="R145" s="224"/>
      <c r="S145" s="224"/>
      <c r="T145" s="224"/>
      <c r="U145" s="224"/>
      <c r="V145" s="224"/>
      <c r="W145" s="224"/>
      <c r="X145" s="224"/>
      <c r="Y145" s="224"/>
      <c r="Z145" s="224"/>
      <c r="AA145" s="224"/>
      <c r="AB145" s="224"/>
      <c r="AC145" s="224"/>
      <c r="AD145" s="224"/>
      <c r="AE145" s="224"/>
      <c r="AF145" s="224"/>
      <c r="AG145" s="224"/>
      <c r="AH145" s="224"/>
      <c r="AI145" s="224"/>
      <c r="AJ145" s="224"/>
      <c r="AK145" s="224"/>
      <c r="AL145" s="224"/>
      <c r="AM145" s="224"/>
      <c r="AN145" s="224"/>
      <c r="AO145" s="224"/>
      <c r="AP145" s="224"/>
      <c r="AQ145" s="224"/>
      <c r="AR145" s="224"/>
      <c r="AS145" s="224"/>
    </row>
    <row r="146" spans="1:45" ht="17.25" customHeight="1" thickBot="1">
      <c r="A146" s="571"/>
      <c r="B146" s="571"/>
      <c r="C146" s="572"/>
      <c r="D146" s="258"/>
      <c r="E146" s="258"/>
      <c r="F146" s="258"/>
      <c r="G146" s="258"/>
      <c r="H146" s="231"/>
      <c r="I146" s="259"/>
      <c r="J146" s="230"/>
      <c r="K146" s="860"/>
      <c r="L146" s="221"/>
      <c r="M146" s="221"/>
      <c r="N146" s="221"/>
      <c r="O146" s="221"/>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c r="AP146" s="222"/>
      <c r="AQ146" s="222"/>
      <c r="AR146" s="222"/>
      <c r="AS146" s="222"/>
    </row>
    <row r="147" spans="1:45" ht="17.25" customHeight="1" thickTop="1" thickBot="1">
      <c r="A147" s="250" t="str">
        <f>"TOTAL LHB Administered (must equal line "&amp;C26&amp;")"</f>
        <v>TOTAL LHB Administered (must equal line 13)</v>
      </c>
      <c r="B147" s="573"/>
      <c r="C147" s="574">
        <f>C145+1</f>
        <v>109</v>
      </c>
      <c r="D147" s="798"/>
      <c r="E147" s="799"/>
      <c r="F147" s="800"/>
      <c r="G147" s="507">
        <f>+E147-F147</f>
        <v>0</v>
      </c>
      <c r="H147" s="231"/>
      <c r="I147" s="508">
        <f>SUM(I134:I145)</f>
        <v>0</v>
      </c>
      <c r="J147" s="987"/>
      <c r="K147" s="867"/>
      <c r="L147" s="223"/>
      <c r="M147" s="223"/>
      <c r="N147" s="223"/>
      <c r="O147" s="223"/>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c r="AP147" s="222"/>
      <c r="AQ147" s="222"/>
      <c r="AR147" s="222"/>
      <c r="AS147" s="222"/>
    </row>
    <row r="148" spans="1:45" ht="20.5" thickTop="1">
      <c r="A148" s="481" t="s">
        <v>210</v>
      </c>
      <c r="B148" s="481"/>
      <c r="C148" s="481"/>
      <c r="D148" s="262"/>
      <c r="E148" s="262"/>
      <c r="F148" s="550" t="s">
        <v>210</v>
      </c>
      <c r="G148" s="260"/>
      <c r="H148" s="260"/>
      <c r="I148" s="260"/>
      <c r="J148" s="230"/>
      <c r="K148" s="860"/>
      <c r="L148" s="221"/>
      <c r="M148" s="221"/>
      <c r="N148" s="221"/>
      <c r="O148" s="221"/>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c r="AL148" s="222"/>
      <c r="AM148" s="222"/>
      <c r="AN148" s="222"/>
      <c r="AO148" s="222"/>
      <c r="AP148" s="222"/>
      <c r="AQ148" s="222"/>
      <c r="AR148" s="222"/>
      <c r="AS148" s="222"/>
    </row>
    <row r="149" spans="1:45" ht="20">
      <c r="A149" s="481"/>
      <c r="B149" s="481"/>
      <c r="C149" s="481"/>
      <c r="D149" s="262"/>
      <c r="E149" s="262"/>
      <c r="F149" s="550" t="s">
        <v>210</v>
      </c>
      <c r="G149" s="260"/>
      <c r="H149" s="260"/>
      <c r="I149" s="260"/>
      <c r="J149" s="230"/>
      <c r="K149" s="860"/>
      <c r="L149" s="221"/>
      <c r="M149" s="221"/>
      <c r="N149" s="221"/>
      <c r="O149" s="221"/>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c r="AP149" s="222"/>
      <c r="AQ149" s="222"/>
      <c r="AR149" s="222"/>
      <c r="AS149" s="222"/>
    </row>
    <row r="150" spans="1:45" ht="17.5">
      <c r="A150" s="2895" t="str">
        <f>"Analysis of Other Payments (line "&amp;C145&amp;")"</f>
        <v>Analysis of Other Payments (line 108)</v>
      </c>
      <c r="B150" s="2896"/>
      <c r="C150" s="2899" t="s">
        <v>207</v>
      </c>
      <c r="D150" s="2901" t="s">
        <v>126</v>
      </c>
      <c r="E150" s="2901" t="s">
        <v>126</v>
      </c>
      <c r="F150" s="2901" t="s">
        <v>126</v>
      </c>
      <c r="G150" s="2901" t="s">
        <v>126</v>
      </c>
      <c r="H150" s="231"/>
      <c r="I150" s="2901" t="s">
        <v>126</v>
      </c>
      <c r="J150" s="230"/>
      <c r="K150" s="860"/>
      <c r="L150" s="221"/>
      <c r="M150" s="221"/>
      <c r="N150" s="221"/>
      <c r="O150" s="221"/>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c r="AP150" s="222"/>
      <c r="AQ150" s="222"/>
      <c r="AR150" s="222"/>
      <c r="AS150" s="222"/>
    </row>
    <row r="151" spans="1:45" ht="18">
      <c r="A151" s="3091"/>
      <c r="B151" s="2898"/>
      <c r="C151" s="2900"/>
      <c r="D151" s="2902"/>
      <c r="E151" s="2902"/>
      <c r="F151" s="2902"/>
      <c r="G151" s="2902"/>
      <c r="H151" s="576"/>
      <c r="I151" s="2902"/>
      <c r="J151" s="230"/>
      <c r="K151" s="860"/>
      <c r="L151" s="221"/>
      <c r="M151" s="221"/>
      <c r="N151" s="221"/>
      <c r="O151" s="221"/>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c r="AP151" s="222"/>
      <c r="AQ151" s="222"/>
      <c r="AR151" s="222"/>
      <c r="AS151" s="222"/>
    </row>
    <row r="152" spans="1:45" ht="20" customHeight="1">
      <c r="A152" s="2891" t="s">
        <v>10</v>
      </c>
      <c r="B152" s="2892"/>
      <c r="C152" s="577">
        <f>C147+1</f>
        <v>110</v>
      </c>
      <c r="D152" s="71"/>
      <c r="E152" s="71"/>
      <c r="F152" s="71"/>
      <c r="G152" s="71"/>
      <c r="H152" s="247"/>
      <c r="I152" s="796"/>
      <c r="J152" s="230">
        <v>0</v>
      </c>
      <c r="K152" s="860"/>
      <c r="L152" s="221"/>
      <c r="M152" s="221"/>
      <c r="N152" s="221"/>
      <c r="O152" s="221"/>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c r="AP152" s="222"/>
      <c r="AQ152" s="222"/>
      <c r="AR152" s="222"/>
      <c r="AS152" s="222"/>
    </row>
    <row r="153" spans="1:45" ht="20">
      <c r="A153" s="1857" t="s">
        <v>8</v>
      </c>
      <c r="B153" s="1858"/>
      <c r="C153" s="577">
        <f>C152+1</f>
        <v>111</v>
      </c>
      <c r="D153" s="71"/>
      <c r="E153" s="71"/>
      <c r="F153" s="71"/>
      <c r="G153" s="71"/>
      <c r="H153" s="247"/>
      <c r="I153" s="801"/>
      <c r="J153" s="230"/>
      <c r="K153" s="860"/>
      <c r="L153" s="221"/>
      <c r="M153" s="221"/>
      <c r="N153" s="221"/>
      <c r="O153" s="221"/>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c r="AL153" s="222"/>
      <c r="AM153" s="222"/>
      <c r="AN153" s="222"/>
      <c r="AO153" s="222"/>
      <c r="AP153" s="222"/>
      <c r="AQ153" s="222"/>
      <c r="AR153" s="222"/>
      <c r="AS153" s="222"/>
    </row>
    <row r="154" spans="1:45" ht="20">
      <c r="A154" s="2891" t="s">
        <v>343</v>
      </c>
      <c r="B154" s="2892"/>
      <c r="C154" s="577">
        <f t="shared" ref="C154:C169" si="12">C153+1</f>
        <v>112</v>
      </c>
      <c r="D154" s="71"/>
      <c r="E154" s="71"/>
      <c r="F154" s="71"/>
      <c r="G154" s="71"/>
      <c r="H154" s="247"/>
      <c r="I154" s="801"/>
      <c r="J154" s="230"/>
      <c r="K154" s="860"/>
      <c r="L154" s="221"/>
      <c r="M154" s="221"/>
      <c r="N154" s="221"/>
      <c r="O154" s="221"/>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row>
    <row r="155" spans="1:45" ht="20">
      <c r="A155" s="2891" t="s">
        <v>344</v>
      </c>
      <c r="B155" s="2892"/>
      <c r="C155" s="577">
        <f t="shared" si="12"/>
        <v>113</v>
      </c>
      <c r="D155" s="71"/>
      <c r="E155" s="71"/>
      <c r="F155" s="71"/>
      <c r="G155" s="71"/>
      <c r="H155" s="247"/>
      <c r="I155" s="801"/>
      <c r="J155" s="230">
        <v>0</v>
      </c>
      <c r="K155" s="860"/>
      <c r="L155" s="221"/>
      <c r="M155" s="221"/>
      <c r="N155" s="221"/>
      <c r="O155" s="221"/>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c r="AP155" s="222"/>
      <c r="AQ155" s="222"/>
      <c r="AR155" s="222"/>
      <c r="AS155" s="222"/>
    </row>
    <row r="156" spans="1:45" ht="20">
      <c r="A156" s="2891" t="s">
        <v>21</v>
      </c>
      <c r="B156" s="2892"/>
      <c r="C156" s="577">
        <f t="shared" si="12"/>
        <v>114</v>
      </c>
      <c r="D156" s="238"/>
      <c r="E156" s="238"/>
      <c r="F156" s="238"/>
      <c r="G156" s="71"/>
      <c r="H156" s="247"/>
      <c r="I156" s="802"/>
      <c r="J156" s="230">
        <v>0</v>
      </c>
      <c r="K156" s="860"/>
      <c r="L156" s="221"/>
      <c r="M156" s="221"/>
      <c r="N156" s="221"/>
      <c r="O156" s="221"/>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c r="AL156" s="222"/>
      <c r="AM156" s="222"/>
      <c r="AN156" s="222"/>
      <c r="AO156" s="222"/>
      <c r="AP156" s="222"/>
      <c r="AQ156" s="222"/>
      <c r="AR156" s="222"/>
      <c r="AS156" s="222"/>
    </row>
    <row r="157" spans="1:45" ht="20">
      <c r="A157" s="1857" t="s">
        <v>9</v>
      </c>
      <c r="B157" s="671"/>
      <c r="C157" s="577">
        <f t="shared" si="12"/>
        <v>115</v>
      </c>
      <c r="D157" s="246"/>
      <c r="E157" s="246"/>
      <c r="F157" s="246"/>
      <c r="G157" s="71"/>
      <c r="H157" s="247"/>
      <c r="I157" s="796"/>
      <c r="J157" s="230">
        <v>0</v>
      </c>
      <c r="K157" s="860"/>
      <c r="L157" s="221"/>
      <c r="M157" s="221"/>
      <c r="N157" s="221"/>
      <c r="O157" s="221"/>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c r="AP157" s="222"/>
      <c r="AQ157" s="222"/>
      <c r="AR157" s="222"/>
      <c r="AS157" s="222"/>
    </row>
    <row r="158" spans="1:45" ht="20" customHeight="1">
      <c r="A158" s="2891" t="s">
        <v>345</v>
      </c>
      <c r="B158" s="2892"/>
      <c r="C158" s="577">
        <f t="shared" si="12"/>
        <v>116</v>
      </c>
      <c r="D158" s="246"/>
      <c r="E158" s="246"/>
      <c r="F158" s="246"/>
      <c r="G158" s="71"/>
      <c r="H158" s="247"/>
      <c r="I158" s="801"/>
      <c r="J158" s="230">
        <v>0</v>
      </c>
      <c r="K158" s="860"/>
      <c r="L158" s="221"/>
      <c r="M158" s="221"/>
      <c r="N158" s="221"/>
      <c r="O158" s="221"/>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c r="AP158" s="222"/>
      <c r="AQ158" s="222"/>
      <c r="AR158" s="222"/>
      <c r="AS158" s="222"/>
    </row>
    <row r="159" spans="1:45" ht="20">
      <c r="A159" s="2891" t="s">
        <v>346</v>
      </c>
      <c r="B159" s="2892"/>
      <c r="C159" s="577">
        <f t="shared" si="12"/>
        <v>117</v>
      </c>
      <c r="D159" s="246"/>
      <c r="E159" s="246"/>
      <c r="F159" s="246"/>
      <c r="G159" s="71"/>
      <c r="H159" s="247"/>
      <c r="I159" s="801"/>
      <c r="J159" s="230"/>
      <c r="K159" s="860"/>
      <c r="L159" s="221"/>
      <c r="M159" s="221"/>
      <c r="N159" s="221"/>
      <c r="O159" s="221"/>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c r="AL159" s="222"/>
      <c r="AM159" s="222"/>
      <c r="AN159" s="222"/>
      <c r="AO159" s="222"/>
      <c r="AP159" s="222"/>
      <c r="AQ159" s="222"/>
      <c r="AR159" s="222"/>
      <c r="AS159" s="222"/>
    </row>
    <row r="160" spans="1:45" ht="20">
      <c r="A160" s="2891" t="s">
        <v>347</v>
      </c>
      <c r="B160" s="2892"/>
      <c r="C160" s="577">
        <f t="shared" si="12"/>
        <v>118</v>
      </c>
      <c r="D160" s="246"/>
      <c r="E160" s="246"/>
      <c r="F160" s="246"/>
      <c r="G160" s="71"/>
      <c r="H160" s="247"/>
      <c r="I160" s="802"/>
      <c r="J160" s="230">
        <v>0</v>
      </c>
      <c r="K160" s="860"/>
      <c r="L160" s="221"/>
      <c r="M160" s="221"/>
      <c r="N160" s="221"/>
      <c r="O160" s="221"/>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c r="AP160" s="222"/>
      <c r="AQ160" s="222"/>
      <c r="AR160" s="222"/>
      <c r="AS160" s="222"/>
    </row>
    <row r="161" spans="1:45" ht="20">
      <c r="A161" s="2891" t="s">
        <v>348</v>
      </c>
      <c r="B161" s="2892"/>
      <c r="C161" s="577">
        <f t="shared" si="12"/>
        <v>119</v>
      </c>
      <c r="D161" s="246"/>
      <c r="E161" s="246"/>
      <c r="F161" s="246"/>
      <c r="G161" s="71"/>
      <c r="H161" s="247"/>
      <c r="I161" s="796"/>
      <c r="J161" s="230">
        <v>0</v>
      </c>
      <c r="K161" s="860"/>
      <c r="L161" s="221"/>
      <c r="M161" s="221"/>
      <c r="N161" s="221"/>
      <c r="O161" s="221"/>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c r="AP161" s="222"/>
      <c r="AQ161" s="222"/>
      <c r="AR161" s="222"/>
      <c r="AS161" s="222"/>
    </row>
    <row r="162" spans="1:45" ht="20">
      <c r="A162" s="2891" t="s">
        <v>1257</v>
      </c>
      <c r="B162" s="2892"/>
      <c r="C162" s="577">
        <f t="shared" si="12"/>
        <v>120</v>
      </c>
      <c r="D162" s="246"/>
      <c r="E162" s="246"/>
      <c r="F162" s="246"/>
      <c r="G162" s="71"/>
      <c r="H162" s="247"/>
      <c r="I162" s="801"/>
      <c r="J162" s="287">
        <v>0</v>
      </c>
      <c r="K162" s="877"/>
      <c r="L162" s="877"/>
      <c r="M162" s="877"/>
      <c r="N162" s="221"/>
      <c r="O162" s="221"/>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c r="AL162" s="222"/>
      <c r="AM162" s="222"/>
      <c r="AN162" s="222"/>
      <c r="AO162" s="222"/>
      <c r="AP162" s="222"/>
      <c r="AQ162" s="222"/>
      <c r="AR162" s="222"/>
      <c r="AS162" s="222"/>
    </row>
    <row r="163" spans="1:45" ht="20">
      <c r="A163" s="3084"/>
      <c r="B163" s="3085"/>
      <c r="C163" s="577">
        <f t="shared" si="12"/>
        <v>121</v>
      </c>
      <c r="D163" s="246"/>
      <c r="E163" s="246"/>
      <c r="F163" s="246"/>
      <c r="G163" s="71"/>
      <c r="H163" s="247"/>
      <c r="I163" s="801"/>
      <c r="J163" s="287">
        <v>0</v>
      </c>
      <c r="K163" s="877"/>
      <c r="L163" s="877"/>
      <c r="M163" s="877"/>
      <c r="N163" s="221"/>
      <c r="O163" s="221"/>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222"/>
      <c r="AM163" s="222"/>
      <c r="AN163" s="222"/>
      <c r="AO163" s="222"/>
      <c r="AP163" s="222"/>
      <c r="AQ163" s="222"/>
      <c r="AR163" s="222"/>
      <c r="AS163" s="222"/>
    </row>
    <row r="164" spans="1:45" ht="20">
      <c r="A164" s="3084"/>
      <c r="B164" s="3085"/>
      <c r="C164" s="577">
        <f t="shared" si="12"/>
        <v>122</v>
      </c>
      <c r="D164" s="246"/>
      <c r="E164" s="246"/>
      <c r="F164" s="246"/>
      <c r="G164" s="71"/>
      <c r="H164" s="247"/>
      <c r="I164" s="801"/>
      <c r="J164" s="287">
        <v>0</v>
      </c>
      <c r="K164" s="877"/>
      <c r="L164" s="877"/>
      <c r="M164" s="877"/>
      <c r="N164" s="221"/>
      <c r="O164" s="221"/>
      <c r="P164" s="222"/>
      <c r="Q164" s="222"/>
      <c r="R164" s="222"/>
      <c r="S164" s="222"/>
      <c r="T164" s="222"/>
      <c r="U164" s="222"/>
      <c r="V164" s="222"/>
      <c r="W164" s="222"/>
      <c r="X164" s="222"/>
      <c r="Y164" s="222"/>
      <c r="Z164" s="222"/>
      <c r="AA164" s="222"/>
      <c r="AB164" s="222"/>
      <c r="AC164" s="222"/>
      <c r="AD164" s="222"/>
      <c r="AE164" s="222"/>
      <c r="AF164" s="222"/>
      <c r="AG164" s="222"/>
      <c r="AH164" s="222"/>
      <c r="AI164" s="222"/>
      <c r="AJ164" s="222"/>
      <c r="AK164" s="222"/>
      <c r="AL164" s="222"/>
      <c r="AM164" s="222"/>
      <c r="AN164" s="222"/>
      <c r="AO164" s="222"/>
      <c r="AP164" s="222"/>
      <c r="AQ164" s="222"/>
      <c r="AR164" s="222"/>
      <c r="AS164" s="222"/>
    </row>
    <row r="165" spans="1:45" ht="20">
      <c r="A165" s="3084"/>
      <c r="B165" s="3085"/>
      <c r="C165" s="577">
        <f t="shared" si="12"/>
        <v>123</v>
      </c>
      <c r="D165" s="246"/>
      <c r="E165" s="246"/>
      <c r="F165" s="246"/>
      <c r="G165" s="71"/>
      <c r="H165" s="247"/>
      <c r="I165" s="801"/>
      <c r="J165" s="287">
        <v>0</v>
      </c>
      <c r="K165" s="877"/>
      <c r="L165" s="877"/>
      <c r="M165" s="877"/>
      <c r="N165" s="221"/>
      <c r="O165" s="221"/>
      <c r="P165" s="224"/>
      <c r="Q165" s="224"/>
      <c r="R165" s="222"/>
      <c r="S165" s="222"/>
      <c r="T165" s="222"/>
      <c r="U165" s="222"/>
      <c r="V165" s="222"/>
      <c r="W165" s="222"/>
      <c r="X165" s="222"/>
      <c r="Y165" s="222"/>
      <c r="Z165" s="222"/>
      <c r="AA165" s="222"/>
      <c r="AB165" s="222"/>
      <c r="AC165" s="222"/>
      <c r="AD165" s="222"/>
      <c r="AE165" s="222"/>
      <c r="AF165" s="222"/>
      <c r="AG165" s="222"/>
      <c r="AH165" s="222"/>
      <c r="AI165" s="222"/>
      <c r="AJ165" s="222"/>
      <c r="AK165" s="222"/>
      <c r="AL165" s="222"/>
      <c r="AM165" s="222"/>
      <c r="AN165" s="222"/>
      <c r="AO165" s="222"/>
      <c r="AP165" s="222"/>
      <c r="AQ165" s="222"/>
      <c r="AR165" s="222"/>
      <c r="AS165" s="222"/>
    </row>
    <row r="166" spans="1:45" ht="20">
      <c r="A166" s="3084"/>
      <c r="B166" s="3085"/>
      <c r="C166" s="577">
        <f t="shared" si="12"/>
        <v>124</v>
      </c>
      <c r="D166" s="246"/>
      <c r="E166" s="246"/>
      <c r="F166" s="246"/>
      <c r="G166" s="71"/>
      <c r="H166" s="247"/>
      <c r="I166" s="801"/>
      <c r="J166" s="287">
        <v>0</v>
      </c>
      <c r="K166" s="877"/>
      <c r="L166" s="877"/>
      <c r="M166" s="877"/>
      <c r="N166" s="221"/>
      <c r="O166" s="221"/>
      <c r="P166" s="222"/>
      <c r="Q166" s="222"/>
      <c r="R166" s="222"/>
      <c r="S166" s="222"/>
      <c r="T166" s="222"/>
      <c r="U166" s="222"/>
      <c r="V166" s="222"/>
      <c r="W166" s="222"/>
      <c r="X166" s="222"/>
      <c r="Y166" s="222"/>
      <c r="Z166" s="222"/>
      <c r="AA166" s="222"/>
      <c r="AB166" s="222"/>
      <c r="AC166" s="222"/>
      <c r="AD166" s="222"/>
      <c r="AE166" s="222"/>
      <c r="AF166" s="222"/>
      <c r="AG166" s="222"/>
      <c r="AH166" s="222"/>
      <c r="AI166" s="222"/>
      <c r="AJ166" s="222"/>
      <c r="AK166" s="222"/>
      <c r="AL166" s="222"/>
      <c r="AM166" s="222"/>
      <c r="AN166" s="222"/>
      <c r="AO166" s="222"/>
      <c r="AP166" s="222"/>
      <c r="AQ166" s="222"/>
      <c r="AR166" s="222"/>
      <c r="AS166" s="222"/>
    </row>
    <row r="167" spans="1:45" ht="20">
      <c r="A167" s="3084"/>
      <c r="B167" s="3085"/>
      <c r="C167" s="577">
        <f t="shared" si="12"/>
        <v>125</v>
      </c>
      <c r="D167" s="246"/>
      <c r="E167" s="246"/>
      <c r="F167" s="246"/>
      <c r="G167" s="71"/>
      <c r="H167" s="247"/>
      <c r="I167" s="801"/>
      <c r="J167" s="287">
        <v>0</v>
      </c>
      <c r="K167" s="877"/>
      <c r="L167" s="877"/>
      <c r="M167" s="877"/>
      <c r="N167" s="221"/>
      <c r="O167" s="221"/>
      <c r="P167" s="224"/>
      <c r="Q167" s="224"/>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row>
    <row r="168" spans="1:45" ht="20">
      <c r="A168" s="3084"/>
      <c r="B168" s="3085"/>
      <c r="C168" s="577">
        <f t="shared" si="12"/>
        <v>126</v>
      </c>
      <c r="D168" s="246"/>
      <c r="E168" s="246"/>
      <c r="F168" s="246"/>
      <c r="G168" s="71"/>
      <c r="H168" s="247"/>
      <c r="I168" s="801"/>
      <c r="J168" s="287">
        <v>0</v>
      </c>
      <c r="K168" s="877"/>
      <c r="L168" s="877"/>
      <c r="M168" s="877"/>
      <c r="N168" s="221"/>
      <c r="O168" s="221"/>
      <c r="P168" s="222"/>
      <c r="Q168" s="222"/>
      <c r="R168" s="224"/>
      <c r="S168" s="224"/>
      <c r="T168" s="224"/>
      <c r="U168" s="224"/>
      <c r="V168" s="224"/>
      <c r="W168" s="224"/>
      <c r="X168" s="224"/>
      <c r="Y168" s="224"/>
      <c r="Z168" s="224"/>
      <c r="AA168" s="224"/>
      <c r="AB168" s="224"/>
      <c r="AC168" s="224"/>
      <c r="AD168" s="224"/>
      <c r="AE168" s="224"/>
      <c r="AF168" s="224"/>
      <c r="AG168" s="224"/>
      <c r="AH168" s="224"/>
      <c r="AI168" s="224"/>
      <c r="AJ168" s="224"/>
      <c r="AK168" s="224"/>
      <c r="AL168" s="224"/>
      <c r="AM168" s="224"/>
      <c r="AN168" s="224"/>
      <c r="AO168" s="224"/>
      <c r="AP168" s="224"/>
      <c r="AQ168" s="224"/>
      <c r="AR168" s="224"/>
      <c r="AS168" s="224"/>
    </row>
    <row r="169" spans="1:45" ht="17.25" customHeight="1" thickBot="1">
      <c r="A169" s="3084"/>
      <c r="B169" s="3085"/>
      <c r="C169" s="577">
        <f t="shared" si="12"/>
        <v>127</v>
      </c>
      <c r="D169" s="246"/>
      <c r="E169" s="246"/>
      <c r="F169" s="246"/>
      <c r="G169" s="71"/>
      <c r="H169" s="247"/>
      <c r="I169" s="801"/>
      <c r="J169" s="287">
        <v>0</v>
      </c>
      <c r="K169" s="877"/>
      <c r="L169" s="877"/>
      <c r="M169" s="877"/>
      <c r="N169" s="221"/>
      <c r="O169" s="221"/>
      <c r="P169" s="222"/>
      <c r="Q169" s="222"/>
      <c r="R169" s="222"/>
      <c r="S169" s="222"/>
      <c r="T169" s="222"/>
      <c r="U169" s="222"/>
      <c r="V169" s="222"/>
      <c r="W169" s="222"/>
      <c r="X169" s="222"/>
      <c r="Y169" s="222"/>
      <c r="Z169" s="222"/>
      <c r="AA169" s="222"/>
      <c r="AB169" s="222"/>
      <c r="AC169" s="222"/>
      <c r="AD169" s="222"/>
      <c r="AE169" s="222"/>
      <c r="AF169" s="222"/>
      <c r="AG169" s="222"/>
      <c r="AH169" s="222"/>
      <c r="AI169" s="222"/>
      <c r="AJ169" s="222"/>
      <c r="AK169" s="222"/>
      <c r="AL169" s="222"/>
      <c r="AM169" s="222"/>
      <c r="AN169" s="222"/>
      <c r="AO169" s="222"/>
      <c r="AP169" s="222"/>
      <c r="AQ169" s="222"/>
      <c r="AR169" s="222"/>
      <c r="AS169" s="222"/>
    </row>
    <row r="170" spans="1:45" ht="21" thickTop="1" thickBot="1">
      <c r="A170" s="250" t="str">
        <f>"TOTAL of Other Payments (must equal line "&amp;C145&amp;")"</f>
        <v>TOTAL of Other Payments (must equal line 108)</v>
      </c>
      <c r="B170" s="578"/>
      <c r="C170" s="506">
        <f>C169+1</f>
        <v>128</v>
      </c>
      <c r="D170" s="261"/>
      <c r="E170" s="261"/>
      <c r="F170" s="261"/>
      <c r="G170" s="542"/>
      <c r="H170" s="257"/>
      <c r="I170" s="508">
        <f>SUM(I152:I169)</f>
        <v>0</v>
      </c>
      <c r="J170" s="287">
        <v>0</v>
      </c>
      <c r="K170" s="875"/>
      <c r="L170" s="875"/>
      <c r="M170" s="875"/>
      <c r="N170" s="223"/>
      <c r="O170" s="223"/>
      <c r="P170" s="222"/>
      <c r="Q170" s="222"/>
      <c r="R170" s="224"/>
      <c r="S170" s="224"/>
      <c r="T170" s="224"/>
      <c r="U170" s="224"/>
      <c r="V170" s="224"/>
      <c r="W170" s="224"/>
      <c r="X170" s="224"/>
      <c r="Y170" s="224"/>
      <c r="Z170" s="224"/>
      <c r="AA170" s="224"/>
      <c r="AB170" s="224"/>
      <c r="AC170" s="224"/>
      <c r="AD170" s="224"/>
      <c r="AE170" s="224"/>
      <c r="AF170" s="224"/>
      <c r="AG170" s="224"/>
      <c r="AH170" s="224"/>
      <c r="AI170" s="224"/>
      <c r="AJ170" s="224"/>
      <c r="AK170" s="224"/>
      <c r="AL170" s="224"/>
      <c r="AM170" s="224"/>
      <c r="AN170" s="224"/>
      <c r="AO170" s="224"/>
      <c r="AP170" s="224"/>
      <c r="AQ170" s="224"/>
      <c r="AR170" s="224"/>
      <c r="AS170" s="224"/>
    </row>
    <row r="171" spans="1:45" ht="20.5" thickTop="1">
      <c r="A171" s="481" t="s">
        <v>210</v>
      </c>
      <c r="B171" s="481"/>
      <c r="C171" s="481"/>
      <c r="D171" s="262"/>
      <c r="E171" s="262"/>
      <c r="F171" s="260"/>
      <c r="G171" s="260"/>
      <c r="H171" s="260"/>
      <c r="I171" s="579"/>
      <c r="J171" s="287"/>
      <c r="K171" s="876"/>
      <c r="L171" s="877"/>
      <c r="M171" s="877"/>
      <c r="N171" s="221"/>
      <c r="O171" s="221"/>
      <c r="P171" s="222"/>
      <c r="Q171" s="222"/>
      <c r="R171" s="222"/>
      <c r="S171" s="222"/>
      <c r="T171" s="222"/>
      <c r="U171" s="222"/>
      <c r="V171" s="222"/>
      <c r="W171" s="222"/>
      <c r="X171" s="222"/>
      <c r="Y171" s="222"/>
      <c r="Z171" s="222"/>
      <c r="AA171" s="222"/>
      <c r="AB171" s="222"/>
      <c r="AC171" s="222"/>
      <c r="AD171" s="222"/>
      <c r="AE171" s="222"/>
      <c r="AF171" s="222"/>
      <c r="AG171" s="222"/>
      <c r="AH171" s="222"/>
      <c r="AI171" s="222"/>
      <c r="AJ171" s="222"/>
      <c r="AK171" s="222"/>
      <c r="AL171" s="222"/>
      <c r="AM171" s="222"/>
      <c r="AN171" s="222"/>
      <c r="AO171" s="222"/>
      <c r="AP171" s="222"/>
      <c r="AQ171" s="222"/>
      <c r="AR171" s="222"/>
      <c r="AS171" s="222"/>
    </row>
    <row r="172" spans="1:45" ht="20">
      <c r="A172" s="493" t="s">
        <v>258</v>
      </c>
      <c r="B172" s="580"/>
      <c r="C172" s="581" t="s">
        <v>207</v>
      </c>
      <c r="D172" s="523" t="s">
        <v>126</v>
      </c>
      <c r="E172" s="523" t="s">
        <v>126</v>
      </c>
      <c r="F172" s="523" t="s">
        <v>126</v>
      </c>
      <c r="G172" s="523" t="s">
        <v>126</v>
      </c>
      <c r="H172" s="231"/>
      <c r="I172" s="524" t="s">
        <v>126</v>
      </c>
      <c r="J172" s="973"/>
      <c r="K172" s="875"/>
      <c r="L172" s="875"/>
      <c r="M172" s="875"/>
      <c r="N172" s="223"/>
      <c r="O172" s="223"/>
      <c r="P172" s="222"/>
      <c r="Q172" s="222"/>
      <c r="R172" s="222"/>
      <c r="S172" s="222"/>
      <c r="T172" s="222"/>
      <c r="U172" s="222"/>
      <c r="V172" s="222"/>
      <c r="W172" s="222"/>
      <c r="X172" s="222"/>
      <c r="Y172" s="222"/>
      <c r="Z172" s="222"/>
      <c r="AA172" s="222"/>
      <c r="AB172" s="222"/>
      <c r="AC172" s="222"/>
      <c r="AD172" s="222"/>
      <c r="AE172" s="222"/>
      <c r="AF172" s="222"/>
      <c r="AG172" s="222"/>
      <c r="AH172" s="222"/>
      <c r="AI172" s="222"/>
      <c r="AJ172" s="222"/>
      <c r="AK172" s="222"/>
      <c r="AL172" s="222"/>
      <c r="AM172" s="222"/>
      <c r="AN172" s="222"/>
      <c r="AO172" s="222"/>
      <c r="AP172" s="222"/>
      <c r="AQ172" s="222"/>
      <c r="AR172" s="222"/>
      <c r="AS172" s="222"/>
    </row>
    <row r="173" spans="1:45" ht="20">
      <c r="A173" s="509" t="s">
        <v>259</v>
      </c>
      <c r="B173" s="568"/>
      <c r="C173" s="511">
        <f>C170+1</f>
        <v>129</v>
      </c>
      <c r="D173" s="246"/>
      <c r="E173" s="246"/>
      <c r="F173" s="246"/>
      <c r="G173" s="246"/>
      <c r="H173" s="247"/>
      <c r="I173" s="796"/>
      <c r="J173" s="230"/>
      <c r="K173" s="860"/>
      <c r="L173" s="221"/>
      <c r="M173" s="221"/>
      <c r="N173" s="221"/>
      <c r="O173" s="221"/>
      <c r="P173" s="222"/>
      <c r="Q173" s="222"/>
      <c r="R173" s="222"/>
      <c r="S173" s="222"/>
      <c r="T173" s="222"/>
      <c r="U173" s="222"/>
      <c r="V173" s="222"/>
      <c r="W173" s="222"/>
      <c r="X173" s="222"/>
      <c r="Y173" s="222"/>
      <c r="Z173" s="222"/>
      <c r="AA173" s="222"/>
      <c r="AB173" s="222"/>
      <c r="AC173" s="222"/>
      <c r="AD173" s="222"/>
      <c r="AE173" s="222"/>
      <c r="AF173" s="222"/>
      <c r="AG173" s="222"/>
      <c r="AH173" s="222"/>
      <c r="AI173" s="222"/>
      <c r="AJ173" s="222"/>
      <c r="AK173" s="222"/>
      <c r="AL173" s="222"/>
      <c r="AM173" s="222"/>
      <c r="AN173" s="222"/>
      <c r="AO173" s="222"/>
      <c r="AP173" s="222"/>
      <c r="AQ173" s="222"/>
      <c r="AR173" s="222"/>
      <c r="AS173" s="222"/>
    </row>
    <row r="174" spans="1:45" ht="20">
      <c r="A174" s="509" t="s">
        <v>260</v>
      </c>
      <c r="B174" s="568"/>
      <c r="C174" s="511">
        <f>C173+1</f>
        <v>130</v>
      </c>
      <c r="D174" s="246"/>
      <c r="E174" s="246"/>
      <c r="F174" s="246"/>
      <c r="G174" s="246"/>
      <c r="H174" s="247"/>
      <c r="I174" s="796"/>
      <c r="J174" s="230"/>
      <c r="K174" s="860"/>
      <c r="L174" s="221"/>
      <c r="M174" s="221"/>
      <c r="N174" s="221"/>
      <c r="O174" s="221"/>
      <c r="P174" s="222"/>
      <c r="Q174" s="222"/>
      <c r="R174" s="222"/>
      <c r="S174" s="222"/>
      <c r="T174" s="222"/>
      <c r="U174" s="222"/>
      <c r="V174" s="222"/>
      <c r="W174" s="222"/>
      <c r="X174" s="222"/>
      <c r="Y174" s="222"/>
      <c r="Z174" s="222"/>
      <c r="AA174" s="222"/>
      <c r="AB174" s="222"/>
      <c r="AC174" s="222"/>
      <c r="AD174" s="222"/>
      <c r="AE174" s="222"/>
      <c r="AF174" s="222"/>
      <c r="AG174" s="222"/>
      <c r="AH174" s="222"/>
      <c r="AI174" s="222"/>
      <c r="AJ174" s="222"/>
      <c r="AK174" s="222"/>
      <c r="AL174" s="222"/>
      <c r="AM174" s="222"/>
      <c r="AN174" s="222"/>
      <c r="AO174" s="222"/>
      <c r="AP174" s="222"/>
      <c r="AQ174" s="222"/>
      <c r="AR174" s="222"/>
      <c r="AS174" s="222"/>
    </row>
    <row r="175" spans="1:45" ht="20">
      <c r="A175" s="509" t="s">
        <v>261</v>
      </c>
      <c r="B175" s="568"/>
      <c r="C175" s="511">
        <f t="shared" ref="C175:C181" si="13">C174+1</f>
        <v>131</v>
      </c>
      <c r="D175" s="246"/>
      <c r="E175" s="246"/>
      <c r="F175" s="246"/>
      <c r="G175" s="246"/>
      <c r="H175" s="247"/>
      <c r="I175" s="796"/>
      <c r="J175" s="230"/>
      <c r="K175" s="860"/>
      <c r="L175" s="221"/>
      <c r="M175" s="221"/>
      <c r="N175" s="221"/>
      <c r="O175" s="221"/>
      <c r="P175" s="222"/>
      <c r="Q175" s="222"/>
      <c r="R175" s="222"/>
      <c r="S175" s="222"/>
      <c r="T175" s="222"/>
      <c r="U175" s="222"/>
      <c r="V175" s="222"/>
      <c r="W175" s="222"/>
      <c r="X175" s="222"/>
      <c r="Y175" s="222"/>
      <c r="Z175" s="222"/>
      <c r="AA175" s="222"/>
      <c r="AB175" s="222"/>
      <c r="AC175" s="222"/>
      <c r="AD175" s="222"/>
      <c r="AE175" s="222"/>
      <c r="AF175" s="222"/>
      <c r="AG175" s="222"/>
      <c r="AH175" s="222"/>
      <c r="AI175" s="222"/>
      <c r="AJ175" s="222"/>
      <c r="AK175" s="222"/>
      <c r="AL175" s="222"/>
      <c r="AM175" s="222"/>
      <c r="AN175" s="222"/>
      <c r="AO175" s="222"/>
      <c r="AP175" s="222"/>
      <c r="AQ175" s="222"/>
      <c r="AR175" s="222"/>
      <c r="AS175" s="222"/>
    </row>
    <row r="176" spans="1:45" ht="20">
      <c r="A176" s="509" t="s">
        <v>262</v>
      </c>
      <c r="B176" s="568"/>
      <c r="C176" s="511">
        <f t="shared" si="13"/>
        <v>132</v>
      </c>
      <c r="D176" s="246"/>
      <c r="E176" s="246"/>
      <c r="F176" s="246"/>
      <c r="G176" s="246"/>
      <c r="H176" s="247"/>
      <c r="I176" s="796"/>
      <c r="J176" s="230"/>
      <c r="K176" s="860"/>
      <c r="L176" s="221"/>
      <c r="M176" s="221"/>
      <c r="N176" s="221"/>
      <c r="O176" s="221"/>
      <c r="P176" s="222"/>
      <c r="Q176" s="222"/>
      <c r="R176" s="222"/>
      <c r="S176" s="222"/>
      <c r="T176" s="222"/>
      <c r="U176" s="222"/>
      <c r="V176" s="222"/>
      <c r="W176" s="222"/>
      <c r="X176" s="222"/>
      <c r="Y176" s="222"/>
      <c r="Z176" s="222"/>
      <c r="AA176" s="222"/>
      <c r="AB176" s="222"/>
      <c r="AC176" s="222"/>
      <c r="AD176" s="222"/>
      <c r="AE176" s="222"/>
      <c r="AF176" s="222"/>
      <c r="AG176" s="222"/>
      <c r="AH176" s="222"/>
      <c r="AI176" s="222"/>
      <c r="AJ176" s="222"/>
      <c r="AK176" s="222"/>
      <c r="AL176" s="222"/>
      <c r="AM176" s="222"/>
      <c r="AN176" s="222"/>
      <c r="AO176" s="222"/>
      <c r="AP176" s="222"/>
      <c r="AQ176" s="222"/>
      <c r="AR176" s="222"/>
      <c r="AS176" s="222"/>
    </row>
    <row r="177" spans="1:45" ht="20">
      <c r="A177" s="509" t="s">
        <v>821</v>
      </c>
      <c r="B177" s="568"/>
      <c r="C177" s="511">
        <f t="shared" si="13"/>
        <v>133</v>
      </c>
      <c r="D177" s="246"/>
      <c r="E177" s="246"/>
      <c r="F177" s="246"/>
      <c r="G177" s="246"/>
      <c r="H177" s="247"/>
      <c r="I177" s="796"/>
      <c r="J177" s="230"/>
      <c r="K177" s="860"/>
      <c r="L177" s="221"/>
      <c r="M177" s="221"/>
      <c r="N177" s="221"/>
      <c r="O177" s="221"/>
      <c r="P177" s="222"/>
      <c r="Q177" s="222"/>
      <c r="R177" s="222"/>
      <c r="S177" s="222"/>
      <c r="T177" s="222"/>
      <c r="U177" s="222"/>
      <c r="V177" s="222"/>
      <c r="W177" s="222"/>
      <c r="X177" s="222"/>
      <c r="Y177" s="222"/>
      <c r="Z177" s="222"/>
      <c r="AA177" s="222"/>
      <c r="AB177" s="222"/>
      <c r="AC177" s="222"/>
      <c r="AD177" s="222"/>
      <c r="AE177" s="222"/>
      <c r="AF177" s="222"/>
      <c r="AG177" s="222"/>
      <c r="AH177" s="222"/>
      <c r="AI177" s="222"/>
      <c r="AJ177" s="222"/>
      <c r="AK177" s="222"/>
      <c r="AL177" s="222"/>
      <c r="AM177" s="222"/>
      <c r="AN177" s="222"/>
      <c r="AO177" s="222"/>
      <c r="AP177" s="222"/>
      <c r="AQ177" s="222"/>
      <c r="AR177" s="222"/>
      <c r="AS177" s="222"/>
    </row>
    <row r="178" spans="1:45" ht="20">
      <c r="A178" s="509" t="s">
        <v>263</v>
      </c>
      <c r="B178" s="568"/>
      <c r="C178" s="511">
        <f t="shared" si="13"/>
        <v>134</v>
      </c>
      <c r="D178" s="246"/>
      <c r="E178" s="246"/>
      <c r="F178" s="246"/>
      <c r="G178" s="246"/>
      <c r="H178" s="247"/>
      <c r="I178" s="796"/>
      <c r="J178" s="230"/>
      <c r="K178" s="860"/>
      <c r="L178" s="221"/>
      <c r="M178" s="221"/>
      <c r="N178" s="221"/>
      <c r="O178" s="221"/>
      <c r="P178" s="222"/>
      <c r="Q178" s="222"/>
      <c r="R178" s="222"/>
      <c r="S178" s="222"/>
      <c r="T178" s="222"/>
      <c r="U178" s="222"/>
      <c r="V178" s="222"/>
      <c r="W178" s="222"/>
      <c r="X178" s="222"/>
      <c r="Y178" s="222"/>
      <c r="Z178" s="222"/>
      <c r="AA178" s="222"/>
      <c r="AB178" s="222"/>
      <c r="AC178" s="222"/>
      <c r="AD178" s="222"/>
      <c r="AE178" s="222"/>
      <c r="AF178" s="222"/>
      <c r="AG178" s="222"/>
      <c r="AH178" s="222"/>
      <c r="AI178" s="222"/>
      <c r="AJ178" s="222"/>
      <c r="AK178" s="222"/>
      <c r="AL178" s="222"/>
      <c r="AM178" s="222"/>
      <c r="AN178" s="222"/>
      <c r="AO178" s="222"/>
      <c r="AP178" s="222"/>
      <c r="AQ178" s="222"/>
      <c r="AR178" s="222"/>
      <c r="AS178" s="222"/>
    </row>
    <row r="179" spans="1:45" ht="20">
      <c r="A179" s="509" t="s">
        <v>264</v>
      </c>
      <c r="B179" s="1100"/>
      <c r="C179" s="511">
        <f t="shared" si="13"/>
        <v>135</v>
      </c>
      <c r="D179" s="246"/>
      <c r="E179" s="246"/>
      <c r="F179" s="246"/>
      <c r="G179" s="246"/>
      <c r="H179" s="247"/>
      <c r="I179" s="785"/>
      <c r="J179" s="230"/>
      <c r="K179" s="860"/>
      <c r="L179" s="221"/>
      <c r="M179" s="221"/>
      <c r="N179" s="221"/>
      <c r="O179" s="221"/>
      <c r="P179" s="222"/>
      <c r="Q179" s="222"/>
      <c r="R179" s="222"/>
      <c r="S179" s="222"/>
      <c r="T179" s="222"/>
      <c r="U179" s="222"/>
      <c r="V179" s="222"/>
      <c r="W179" s="222"/>
      <c r="X179" s="222"/>
      <c r="Y179" s="222"/>
      <c r="Z179" s="222"/>
      <c r="AA179" s="222"/>
      <c r="AB179" s="222"/>
      <c r="AC179" s="222"/>
      <c r="AD179" s="222"/>
      <c r="AE179" s="222"/>
      <c r="AF179" s="222"/>
      <c r="AG179" s="222"/>
      <c r="AH179" s="222"/>
      <c r="AI179" s="222"/>
      <c r="AJ179" s="222"/>
      <c r="AK179" s="222"/>
      <c r="AL179" s="222"/>
      <c r="AM179" s="222"/>
      <c r="AN179" s="222"/>
      <c r="AO179" s="222"/>
      <c r="AP179" s="222"/>
      <c r="AQ179" s="222"/>
      <c r="AR179" s="222"/>
      <c r="AS179" s="222"/>
    </row>
    <row r="180" spans="1:45" ht="20">
      <c r="A180" s="509" t="s">
        <v>265</v>
      </c>
      <c r="B180" s="568"/>
      <c r="C180" s="511">
        <f t="shared" si="13"/>
        <v>136</v>
      </c>
      <c r="D180" s="246"/>
      <c r="E180" s="246"/>
      <c r="F180" s="246"/>
      <c r="G180" s="246"/>
      <c r="H180" s="247"/>
      <c r="I180" s="785"/>
      <c r="J180" s="230"/>
      <c r="K180" s="860"/>
      <c r="L180" s="221"/>
      <c r="M180" s="221"/>
      <c r="N180" s="221"/>
      <c r="O180" s="221"/>
      <c r="P180" s="222"/>
      <c r="Q180" s="222"/>
      <c r="R180" s="224"/>
      <c r="S180" s="224"/>
      <c r="T180" s="224"/>
      <c r="U180" s="224"/>
      <c r="V180" s="224"/>
      <c r="W180" s="224"/>
      <c r="X180" s="224"/>
      <c r="Y180" s="224"/>
      <c r="Z180" s="224"/>
      <c r="AA180" s="224"/>
      <c r="AB180" s="224"/>
      <c r="AC180" s="224"/>
      <c r="AD180" s="224"/>
      <c r="AE180" s="224"/>
      <c r="AF180" s="224"/>
      <c r="AG180" s="224"/>
      <c r="AH180" s="224"/>
      <c r="AI180" s="224"/>
      <c r="AJ180" s="224"/>
      <c r="AK180" s="224"/>
      <c r="AL180" s="224"/>
      <c r="AM180" s="224"/>
      <c r="AN180" s="224"/>
      <c r="AO180" s="224"/>
      <c r="AP180" s="224"/>
      <c r="AQ180" s="224"/>
      <c r="AR180" s="224"/>
      <c r="AS180" s="224"/>
    </row>
    <row r="181" spans="1:45" ht="17.25" customHeight="1" thickBot="1">
      <c r="A181" s="2889" t="str">
        <f>"All other Premises (please detail below which should reconcile to line "&amp;C192&amp;")"</f>
        <v>All other Premises (please detail below which should reconcile to line 146)</v>
      </c>
      <c r="B181" s="2890"/>
      <c r="C181" s="511">
        <f t="shared" si="13"/>
        <v>137</v>
      </c>
      <c r="D181" s="243"/>
      <c r="E181" s="241"/>
      <c r="F181" s="241"/>
      <c r="G181" s="241"/>
      <c r="H181" s="247"/>
      <c r="I181" s="785"/>
      <c r="J181" s="230"/>
      <c r="K181" s="860"/>
      <c r="L181" s="221"/>
      <c r="M181" s="221"/>
      <c r="N181" s="221"/>
      <c r="O181" s="221"/>
      <c r="P181" s="222"/>
      <c r="Q181" s="222"/>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c r="AQ181" s="222"/>
      <c r="AR181" s="222"/>
      <c r="AS181" s="222"/>
    </row>
    <row r="182" spans="1:45" ht="21" thickTop="1" thickBot="1">
      <c r="A182" s="582" t="str">
        <f>"TOTAL Premises (must equal line "&amp;C27&amp;")"</f>
        <v>TOTAL Premises (must equal line 14)</v>
      </c>
      <c r="B182" s="573"/>
      <c r="C182" s="574">
        <f>C181+1</f>
        <v>138</v>
      </c>
      <c r="D182" s="803"/>
      <c r="E182" s="803"/>
      <c r="F182" s="803"/>
      <c r="G182" s="507">
        <f>+E182-F182</f>
        <v>0</v>
      </c>
      <c r="H182" s="231"/>
      <c r="I182" s="583">
        <f>SUM(I173:I181)</f>
        <v>0</v>
      </c>
      <c r="J182" s="287"/>
      <c r="K182" s="875"/>
      <c r="L182" s="223"/>
      <c r="M182" s="223"/>
      <c r="N182" s="223"/>
      <c r="O182" s="223"/>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222"/>
      <c r="AK182" s="222"/>
      <c r="AL182" s="222"/>
      <c r="AM182" s="222"/>
      <c r="AN182" s="222"/>
      <c r="AO182" s="222"/>
      <c r="AP182" s="222"/>
      <c r="AQ182" s="222"/>
      <c r="AR182" s="222"/>
      <c r="AS182" s="222"/>
    </row>
    <row r="183" spans="1:45" ht="20.5" thickTop="1">
      <c r="A183" s="481" t="s">
        <v>210</v>
      </c>
      <c r="B183" s="481"/>
      <c r="C183" s="481"/>
      <c r="D183" s="262"/>
      <c r="E183" s="262"/>
      <c r="F183" s="550" t="s">
        <v>210</v>
      </c>
      <c r="G183" s="260"/>
      <c r="H183" s="260"/>
      <c r="I183" s="260"/>
      <c r="J183" s="287"/>
      <c r="K183" s="877"/>
      <c r="L183" s="221"/>
      <c r="M183" s="221"/>
      <c r="N183" s="221"/>
      <c r="O183" s="221"/>
      <c r="P183" s="222"/>
      <c r="Q183" s="222"/>
      <c r="R183" s="222"/>
      <c r="S183" s="222"/>
      <c r="T183" s="222"/>
      <c r="U183" s="222"/>
      <c r="V183" s="222"/>
      <c r="W183" s="222"/>
      <c r="X183" s="222"/>
      <c r="Y183" s="222"/>
      <c r="Z183" s="222"/>
      <c r="AA183" s="222"/>
      <c r="AB183" s="222"/>
      <c r="AC183" s="222"/>
      <c r="AD183" s="222"/>
      <c r="AE183" s="222"/>
      <c r="AF183" s="222"/>
      <c r="AG183" s="222"/>
      <c r="AH183" s="222"/>
      <c r="AI183" s="222"/>
      <c r="AJ183" s="222"/>
      <c r="AK183" s="222"/>
      <c r="AL183" s="222"/>
      <c r="AM183" s="222"/>
      <c r="AN183" s="222"/>
      <c r="AO183" s="222"/>
      <c r="AP183" s="222"/>
      <c r="AQ183" s="222"/>
      <c r="AR183" s="222"/>
      <c r="AS183" s="222"/>
    </row>
    <row r="184" spans="1:45" ht="20">
      <c r="A184" s="584" t="str">
        <f>"Analysis of Other Premises (Line "&amp;C181&amp;")"</f>
        <v>Analysis of Other Premises (Line 137)</v>
      </c>
      <c r="B184" s="585"/>
      <c r="C184" s="575" t="s">
        <v>207</v>
      </c>
      <c r="D184" s="586" t="s">
        <v>126</v>
      </c>
      <c r="E184" s="586" t="s">
        <v>126</v>
      </c>
      <c r="F184" s="586" t="s">
        <v>126</v>
      </c>
      <c r="G184" s="586" t="s">
        <v>126</v>
      </c>
      <c r="H184" s="587"/>
      <c r="I184" s="586" t="s">
        <v>126</v>
      </c>
      <c r="J184" s="989"/>
      <c r="K184" s="877"/>
      <c r="L184" s="221"/>
      <c r="M184" s="221"/>
      <c r="N184" s="221"/>
      <c r="O184" s="221"/>
      <c r="P184" s="222"/>
      <c r="Q184" s="222"/>
      <c r="R184" s="222"/>
      <c r="S184" s="222"/>
      <c r="T184" s="222"/>
      <c r="U184" s="222"/>
      <c r="V184" s="222"/>
      <c r="W184" s="222"/>
      <c r="X184" s="222"/>
      <c r="Y184" s="222"/>
      <c r="Z184" s="222"/>
      <c r="AA184" s="222"/>
      <c r="AB184" s="222"/>
      <c r="AC184" s="222"/>
      <c r="AD184" s="222"/>
      <c r="AE184" s="222"/>
      <c r="AF184" s="222"/>
      <c r="AG184" s="222"/>
      <c r="AH184" s="222"/>
      <c r="AI184" s="222"/>
      <c r="AJ184" s="222"/>
      <c r="AK184" s="222"/>
      <c r="AL184" s="222"/>
      <c r="AM184" s="222"/>
      <c r="AN184" s="222"/>
      <c r="AO184" s="222"/>
      <c r="AP184" s="222"/>
      <c r="AQ184" s="222"/>
      <c r="AR184" s="222"/>
      <c r="AS184" s="222"/>
    </row>
    <row r="185" spans="1:45" ht="20">
      <c r="A185" s="3082"/>
      <c r="B185" s="3083"/>
      <c r="C185" s="577">
        <f>C182+1</f>
        <v>139</v>
      </c>
      <c r="D185" s="246"/>
      <c r="E185" s="246"/>
      <c r="F185" s="246"/>
      <c r="G185" s="246"/>
      <c r="H185" s="247"/>
      <c r="I185" s="802"/>
      <c r="J185" s="287">
        <v>0</v>
      </c>
      <c r="K185" s="877"/>
      <c r="L185" s="221"/>
      <c r="M185" s="221"/>
      <c r="N185" s="221"/>
      <c r="O185" s="221"/>
      <c r="P185" s="222"/>
      <c r="Q185" s="222"/>
      <c r="R185" s="222"/>
      <c r="S185" s="222"/>
      <c r="T185" s="222"/>
      <c r="U185" s="222"/>
      <c r="V185" s="222"/>
      <c r="W185" s="222"/>
      <c r="X185" s="222"/>
      <c r="Y185" s="222"/>
      <c r="Z185" s="222"/>
      <c r="AA185" s="222"/>
      <c r="AB185" s="222"/>
      <c r="AC185" s="222"/>
      <c r="AD185" s="222"/>
      <c r="AE185" s="222"/>
      <c r="AF185" s="222"/>
      <c r="AG185" s="222"/>
      <c r="AH185" s="222"/>
      <c r="AI185" s="222"/>
      <c r="AJ185" s="222"/>
      <c r="AK185" s="222"/>
      <c r="AL185" s="222"/>
      <c r="AM185" s="222"/>
      <c r="AN185" s="222"/>
      <c r="AO185" s="222"/>
      <c r="AP185" s="222"/>
      <c r="AQ185" s="222"/>
      <c r="AR185" s="222"/>
      <c r="AS185" s="222"/>
    </row>
    <row r="186" spans="1:45" ht="17.25" customHeight="1">
      <c r="A186" s="3082"/>
      <c r="B186" s="3083"/>
      <c r="C186" s="577">
        <f t="shared" ref="C186:C192" si="14">C185+1</f>
        <v>140</v>
      </c>
      <c r="D186" s="246"/>
      <c r="E186" s="246"/>
      <c r="F186" s="246"/>
      <c r="G186" s="246"/>
      <c r="H186" s="247"/>
      <c r="I186" s="802"/>
      <c r="J186" s="287">
        <v>0</v>
      </c>
      <c r="K186" s="877"/>
      <c r="L186" s="221"/>
      <c r="M186" s="221"/>
      <c r="N186" s="221"/>
      <c r="O186" s="221"/>
      <c r="P186" s="222"/>
      <c r="Q186" s="222"/>
      <c r="R186" s="222"/>
      <c r="S186" s="222"/>
      <c r="T186" s="222"/>
      <c r="U186" s="222"/>
      <c r="V186" s="222"/>
      <c r="W186" s="222"/>
      <c r="X186" s="222"/>
      <c r="Y186" s="222"/>
      <c r="Z186" s="222"/>
      <c r="AA186" s="222"/>
      <c r="AB186" s="222"/>
      <c r="AC186" s="222"/>
      <c r="AD186" s="222"/>
      <c r="AE186" s="222"/>
      <c r="AF186" s="222"/>
      <c r="AG186" s="222"/>
      <c r="AH186" s="222"/>
      <c r="AI186" s="222"/>
      <c r="AJ186" s="222"/>
      <c r="AK186" s="222"/>
      <c r="AL186" s="222"/>
      <c r="AM186" s="222"/>
      <c r="AN186" s="222"/>
      <c r="AO186" s="222"/>
      <c r="AP186" s="222"/>
      <c r="AQ186" s="222"/>
      <c r="AR186" s="222"/>
      <c r="AS186" s="222"/>
    </row>
    <row r="187" spans="1:45" ht="17.25" customHeight="1">
      <c r="A187" s="3082"/>
      <c r="B187" s="3083"/>
      <c r="C187" s="577">
        <f t="shared" si="14"/>
        <v>141</v>
      </c>
      <c r="D187" s="246"/>
      <c r="E187" s="246"/>
      <c r="F187" s="246"/>
      <c r="G187" s="246"/>
      <c r="H187" s="247"/>
      <c r="I187" s="802"/>
      <c r="J187" s="287">
        <v>0</v>
      </c>
      <c r="K187" s="877"/>
      <c r="L187" s="221"/>
      <c r="M187" s="221"/>
      <c r="N187" s="221"/>
      <c r="O187" s="221"/>
      <c r="P187" s="224"/>
      <c r="Q187" s="224"/>
      <c r="R187" s="222"/>
      <c r="S187" s="222"/>
      <c r="T187" s="222"/>
      <c r="U187" s="222"/>
      <c r="V187" s="222"/>
      <c r="W187" s="222"/>
      <c r="X187" s="222"/>
      <c r="Y187" s="222"/>
      <c r="Z187" s="222"/>
      <c r="AA187" s="222"/>
      <c r="AB187" s="222"/>
      <c r="AC187" s="222"/>
      <c r="AD187" s="222"/>
      <c r="AE187" s="222"/>
      <c r="AF187" s="222"/>
      <c r="AG187" s="222"/>
      <c r="AH187" s="222"/>
      <c r="AI187" s="222"/>
      <c r="AJ187" s="222"/>
      <c r="AK187" s="222"/>
      <c r="AL187" s="222"/>
      <c r="AM187" s="222"/>
      <c r="AN187" s="222"/>
      <c r="AO187" s="222"/>
      <c r="AP187" s="222"/>
      <c r="AQ187" s="222"/>
      <c r="AR187" s="222"/>
      <c r="AS187" s="222"/>
    </row>
    <row r="188" spans="1:45" ht="17.25" customHeight="1">
      <c r="A188" s="3082"/>
      <c r="B188" s="3083"/>
      <c r="C188" s="577">
        <f t="shared" si="14"/>
        <v>142</v>
      </c>
      <c r="D188" s="246"/>
      <c r="E188" s="246"/>
      <c r="F188" s="246"/>
      <c r="G188" s="246"/>
      <c r="H188" s="247"/>
      <c r="I188" s="802"/>
      <c r="J188" s="287">
        <v>0</v>
      </c>
      <c r="K188" s="877"/>
      <c r="L188" s="221"/>
      <c r="M188" s="221"/>
      <c r="N188" s="221"/>
      <c r="O188" s="221"/>
      <c r="P188" s="222"/>
      <c r="Q188" s="222"/>
      <c r="R188" s="222"/>
      <c r="S188" s="222"/>
      <c r="T188" s="222"/>
      <c r="U188" s="222"/>
      <c r="V188" s="222"/>
      <c r="W188" s="222"/>
      <c r="X188" s="222"/>
      <c r="Y188" s="222"/>
      <c r="Z188" s="222"/>
      <c r="AA188" s="222"/>
      <c r="AB188" s="222"/>
      <c r="AC188" s="222"/>
      <c r="AD188" s="222"/>
      <c r="AE188" s="222"/>
      <c r="AF188" s="222"/>
      <c r="AG188" s="222"/>
      <c r="AH188" s="222"/>
      <c r="AI188" s="222"/>
      <c r="AJ188" s="222"/>
      <c r="AK188" s="222"/>
      <c r="AL188" s="222"/>
      <c r="AM188" s="222"/>
      <c r="AN188" s="222"/>
      <c r="AO188" s="222"/>
      <c r="AP188" s="222"/>
      <c r="AQ188" s="222"/>
      <c r="AR188" s="222"/>
      <c r="AS188" s="222"/>
    </row>
    <row r="189" spans="1:45" ht="20">
      <c r="A189" s="3082"/>
      <c r="B189" s="3083"/>
      <c r="C189" s="577">
        <f t="shared" si="14"/>
        <v>143</v>
      </c>
      <c r="D189" s="246"/>
      <c r="E189" s="246"/>
      <c r="F189" s="246"/>
      <c r="G189" s="246"/>
      <c r="H189" s="247"/>
      <c r="I189" s="802"/>
      <c r="J189" s="287">
        <v>0</v>
      </c>
      <c r="K189" s="877"/>
      <c r="L189" s="221"/>
      <c r="M189" s="221"/>
      <c r="N189" s="221"/>
      <c r="O189" s="221"/>
      <c r="P189" s="222"/>
      <c r="Q189" s="222"/>
      <c r="R189" s="222"/>
      <c r="S189" s="222"/>
      <c r="T189" s="222"/>
      <c r="U189" s="222"/>
      <c r="V189" s="222"/>
      <c r="W189" s="222"/>
      <c r="X189" s="222"/>
      <c r="Y189" s="222"/>
      <c r="Z189" s="222"/>
      <c r="AA189" s="222"/>
      <c r="AB189" s="222"/>
      <c r="AC189" s="222"/>
      <c r="AD189" s="222"/>
      <c r="AE189" s="222"/>
      <c r="AF189" s="222"/>
      <c r="AG189" s="222"/>
      <c r="AH189" s="222"/>
      <c r="AI189" s="222"/>
      <c r="AJ189" s="222"/>
      <c r="AK189" s="222"/>
      <c r="AL189" s="222"/>
      <c r="AM189" s="222"/>
      <c r="AN189" s="222"/>
      <c r="AO189" s="222"/>
      <c r="AP189" s="222"/>
      <c r="AQ189" s="222"/>
      <c r="AR189" s="222"/>
      <c r="AS189" s="222"/>
    </row>
    <row r="190" spans="1:45" ht="20">
      <c r="A190" s="3082"/>
      <c r="B190" s="3083"/>
      <c r="C190" s="577">
        <f t="shared" si="14"/>
        <v>144</v>
      </c>
      <c r="D190" s="246"/>
      <c r="E190" s="246"/>
      <c r="F190" s="246"/>
      <c r="G190" s="72"/>
      <c r="H190" s="247"/>
      <c r="I190" s="802"/>
      <c r="J190" s="287">
        <v>0</v>
      </c>
      <c r="K190" s="877"/>
      <c r="L190" s="221"/>
      <c r="M190" s="221"/>
      <c r="N190" s="221"/>
      <c r="O190" s="221"/>
      <c r="P190" s="222"/>
      <c r="Q190" s="222"/>
      <c r="R190" s="224"/>
      <c r="S190" s="224"/>
      <c r="T190" s="224"/>
      <c r="U190" s="224"/>
      <c r="V190" s="224"/>
      <c r="W190" s="224"/>
      <c r="X190" s="224"/>
      <c r="Y190" s="224"/>
      <c r="Z190" s="224"/>
      <c r="AA190" s="224"/>
      <c r="AB190" s="224"/>
      <c r="AC190" s="224"/>
      <c r="AD190" s="224"/>
      <c r="AE190" s="224"/>
      <c r="AF190" s="224"/>
      <c r="AG190" s="224"/>
      <c r="AH190" s="224"/>
      <c r="AI190" s="224"/>
      <c r="AJ190" s="224"/>
      <c r="AK190" s="224"/>
      <c r="AL190" s="224"/>
      <c r="AM190" s="224"/>
      <c r="AN190" s="224"/>
      <c r="AO190" s="224"/>
      <c r="AP190" s="224"/>
      <c r="AQ190" s="224"/>
      <c r="AR190" s="224"/>
      <c r="AS190" s="224"/>
    </row>
    <row r="191" spans="1:45" ht="17.25" customHeight="1" thickBot="1">
      <c r="A191" s="3080"/>
      <c r="B191" s="3081"/>
      <c r="C191" s="577">
        <f t="shared" si="14"/>
        <v>145</v>
      </c>
      <c r="D191" s="246"/>
      <c r="E191" s="246"/>
      <c r="F191" s="246"/>
      <c r="G191" s="240"/>
      <c r="H191" s="247"/>
      <c r="I191" s="802"/>
      <c r="J191" s="287">
        <v>0</v>
      </c>
      <c r="K191" s="877"/>
      <c r="L191" s="221"/>
      <c r="M191" s="221"/>
      <c r="N191" s="221"/>
      <c r="O191" s="221"/>
      <c r="P191" s="222"/>
      <c r="Q191" s="222"/>
      <c r="R191" s="222"/>
      <c r="S191" s="222"/>
      <c r="T191" s="222"/>
      <c r="U191" s="222"/>
      <c r="V191" s="222"/>
      <c r="W191" s="222"/>
      <c r="X191" s="222"/>
      <c r="Y191" s="222"/>
      <c r="Z191" s="222"/>
      <c r="AA191" s="222"/>
      <c r="AB191" s="222"/>
      <c r="AC191" s="222"/>
      <c r="AD191" s="222"/>
      <c r="AE191" s="222"/>
      <c r="AF191" s="222"/>
      <c r="AG191" s="222"/>
      <c r="AH191" s="222"/>
      <c r="AI191" s="222"/>
      <c r="AJ191" s="222"/>
      <c r="AK191" s="222"/>
      <c r="AL191" s="222"/>
      <c r="AM191" s="222"/>
      <c r="AN191" s="222"/>
      <c r="AO191" s="222"/>
      <c r="AP191" s="222"/>
      <c r="AQ191" s="222"/>
      <c r="AR191" s="222"/>
      <c r="AS191" s="222"/>
    </row>
    <row r="192" spans="1:45" ht="21" thickTop="1" thickBot="1">
      <c r="A192" s="250" t="str">
        <f>"TOTAL of Other Premises (must equal line "&amp;C181&amp;")"</f>
        <v>TOTAL of Other Premises (must equal line 137)</v>
      </c>
      <c r="B192" s="578"/>
      <c r="C192" s="506">
        <f t="shared" si="14"/>
        <v>146</v>
      </c>
      <c r="D192" s="261"/>
      <c r="E192" s="261"/>
      <c r="F192" s="261"/>
      <c r="G192" s="542"/>
      <c r="H192" s="257"/>
      <c r="I192" s="508">
        <f>SUM(I185:I191)</f>
        <v>0</v>
      </c>
      <c r="J192" s="287">
        <v>0</v>
      </c>
      <c r="K192" s="875"/>
      <c r="L192" s="223"/>
      <c r="M192" s="223"/>
      <c r="N192" s="223"/>
      <c r="O192" s="223"/>
      <c r="P192" s="222"/>
      <c r="Q192" s="222"/>
      <c r="R192" s="222"/>
      <c r="S192" s="222"/>
      <c r="T192" s="222"/>
      <c r="U192" s="222"/>
      <c r="V192" s="222"/>
      <c r="W192" s="222"/>
      <c r="X192" s="222"/>
      <c r="Y192" s="222"/>
      <c r="Z192" s="222"/>
      <c r="AA192" s="222"/>
      <c r="AB192" s="222"/>
      <c r="AC192" s="222"/>
      <c r="AD192" s="222"/>
      <c r="AE192" s="222"/>
      <c r="AF192" s="222"/>
      <c r="AG192" s="222"/>
      <c r="AH192" s="222"/>
      <c r="AI192" s="222"/>
      <c r="AJ192" s="222"/>
      <c r="AK192" s="222"/>
      <c r="AL192" s="222"/>
      <c r="AM192" s="222"/>
      <c r="AN192" s="222"/>
      <c r="AO192" s="222"/>
      <c r="AP192" s="222"/>
      <c r="AQ192" s="222"/>
      <c r="AR192" s="222"/>
      <c r="AS192" s="222"/>
    </row>
    <row r="193" spans="1:45" ht="17.25" customHeight="1" thickTop="1">
      <c r="A193" s="481"/>
      <c r="B193" s="481"/>
      <c r="C193" s="551"/>
      <c r="D193" s="260"/>
      <c r="E193" s="260"/>
      <c r="F193" s="260"/>
      <c r="G193" s="260"/>
      <c r="H193" s="260"/>
      <c r="I193" s="260"/>
      <c r="J193" s="287"/>
      <c r="K193" s="877"/>
      <c r="L193" s="221"/>
      <c r="M193" s="221"/>
      <c r="N193" s="221"/>
      <c r="O193" s="221"/>
      <c r="P193" s="222"/>
      <c r="Q193" s="222"/>
      <c r="R193" s="222"/>
      <c r="S193" s="222"/>
      <c r="T193" s="222"/>
      <c r="U193" s="222"/>
      <c r="V193" s="222"/>
      <c r="W193" s="222"/>
      <c r="X193" s="222"/>
      <c r="Y193" s="222"/>
      <c r="Z193" s="222"/>
      <c r="AA193" s="222"/>
      <c r="AB193" s="222"/>
      <c r="AC193" s="222"/>
      <c r="AD193" s="222"/>
      <c r="AE193" s="222"/>
      <c r="AF193" s="222"/>
      <c r="AG193" s="222"/>
      <c r="AH193" s="222"/>
      <c r="AI193" s="222"/>
      <c r="AJ193" s="222"/>
      <c r="AK193" s="222"/>
      <c r="AL193" s="222"/>
      <c r="AM193" s="222"/>
      <c r="AN193" s="222"/>
      <c r="AO193" s="222"/>
      <c r="AP193" s="222"/>
      <c r="AQ193" s="222"/>
      <c r="AR193" s="222"/>
      <c r="AS193" s="222"/>
    </row>
    <row r="194" spans="1:45" ht="17.25" customHeight="1">
      <c r="A194" s="204" t="s">
        <v>266</v>
      </c>
      <c r="B194" s="551"/>
      <c r="C194" s="551"/>
      <c r="D194" s="550"/>
      <c r="E194" s="550"/>
      <c r="F194" s="550"/>
      <c r="G194" s="550"/>
      <c r="H194" s="550"/>
      <c r="I194" s="550"/>
      <c r="J194" s="287"/>
      <c r="K194" s="877"/>
      <c r="L194" s="221"/>
      <c r="M194" s="221"/>
      <c r="N194" s="221"/>
      <c r="O194" s="221"/>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222"/>
      <c r="AM194" s="222"/>
      <c r="AN194" s="222"/>
      <c r="AO194" s="222"/>
      <c r="AP194" s="222"/>
      <c r="AQ194" s="222"/>
      <c r="AR194" s="222"/>
      <c r="AS194" s="222"/>
    </row>
    <row r="195" spans="1:45" ht="17.25" customHeight="1">
      <c r="A195" s="588" t="s">
        <v>267</v>
      </c>
      <c r="B195" s="589"/>
      <c r="C195" s="577">
        <f>C192+1</f>
        <v>147</v>
      </c>
      <c r="D195" s="590"/>
      <c r="E195" s="591"/>
      <c r="F195" s="591"/>
      <c r="G195" s="71"/>
      <c r="H195" s="247"/>
      <c r="I195" s="802"/>
      <c r="J195" s="230"/>
      <c r="K195" s="860"/>
      <c r="L195" s="221"/>
      <c r="M195" s="221"/>
      <c r="N195" s="221"/>
      <c r="O195" s="221"/>
      <c r="P195" s="222"/>
      <c r="Q195" s="222"/>
      <c r="R195" s="222"/>
      <c r="S195" s="222"/>
      <c r="T195" s="222"/>
      <c r="U195" s="222"/>
      <c r="V195" s="222"/>
      <c r="W195" s="222"/>
      <c r="X195" s="222"/>
      <c r="Y195" s="222"/>
      <c r="Z195" s="222"/>
      <c r="AA195" s="222"/>
      <c r="AB195" s="222"/>
      <c r="AC195" s="222"/>
      <c r="AD195" s="222"/>
      <c r="AE195" s="222"/>
      <c r="AF195" s="222"/>
      <c r="AG195" s="222"/>
      <c r="AH195" s="222"/>
      <c r="AI195" s="222"/>
      <c r="AJ195" s="222"/>
      <c r="AK195" s="222"/>
      <c r="AL195" s="222"/>
      <c r="AM195" s="222"/>
      <c r="AN195" s="222"/>
      <c r="AO195" s="222"/>
      <c r="AP195" s="222"/>
      <c r="AQ195" s="222"/>
      <c r="AR195" s="222"/>
      <c r="AS195" s="222"/>
    </row>
    <row r="196" spans="1:45" ht="17.25" customHeight="1">
      <c r="A196" s="588" t="s">
        <v>268</v>
      </c>
      <c r="B196" s="589"/>
      <c r="C196" s="577">
        <f>C195+1</f>
        <v>148</v>
      </c>
      <c r="D196" s="590"/>
      <c r="E196" s="591"/>
      <c r="F196" s="793"/>
      <c r="G196" s="71"/>
      <c r="H196" s="247"/>
      <c r="I196" s="234"/>
      <c r="J196" s="230"/>
      <c r="K196" s="860"/>
      <c r="L196" s="221"/>
      <c r="M196" s="221"/>
      <c r="N196" s="221"/>
      <c r="O196" s="221"/>
      <c r="P196" s="222"/>
      <c r="Q196" s="222"/>
      <c r="R196" s="222"/>
      <c r="S196" s="222"/>
      <c r="T196" s="222"/>
      <c r="U196" s="222"/>
      <c r="V196" s="222"/>
      <c r="W196" s="222"/>
      <c r="X196" s="222"/>
      <c r="Y196" s="222"/>
      <c r="Z196" s="222"/>
      <c r="AA196" s="222"/>
      <c r="AB196" s="222"/>
      <c r="AC196" s="222"/>
      <c r="AD196" s="222"/>
      <c r="AE196" s="222"/>
      <c r="AF196" s="222"/>
      <c r="AG196" s="222"/>
      <c r="AH196" s="222"/>
      <c r="AI196" s="222"/>
      <c r="AJ196" s="222"/>
      <c r="AK196" s="222"/>
      <c r="AL196" s="222"/>
      <c r="AM196" s="222"/>
      <c r="AN196" s="222"/>
      <c r="AO196" s="222"/>
      <c r="AP196" s="222"/>
      <c r="AQ196" s="222"/>
      <c r="AR196" s="222"/>
      <c r="AS196" s="222"/>
    </row>
    <row r="197" spans="1:45" ht="17.25" customHeight="1">
      <c r="A197" s="592"/>
      <c r="B197" s="593"/>
      <c r="C197" s="594"/>
      <c r="D197" s="248"/>
      <c r="E197" s="248"/>
      <c r="F197" s="248"/>
      <c r="G197" s="248"/>
      <c r="H197" s="248"/>
      <c r="I197" s="248"/>
      <c r="J197" s="990"/>
      <c r="K197" s="860"/>
      <c r="L197" s="221"/>
      <c r="M197" s="221"/>
      <c r="N197" s="221"/>
      <c r="O197" s="221"/>
      <c r="P197" s="222"/>
      <c r="Q197" s="222"/>
      <c r="R197" s="222"/>
      <c r="S197" s="222"/>
      <c r="T197" s="222"/>
      <c r="U197" s="222"/>
      <c r="V197" s="222"/>
      <c r="W197" s="222"/>
      <c r="X197" s="222"/>
      <c r="Y197" s="222"/>
      <c r="Z197" s="222"/>
      <c r="AA197" s="222"/>
      <c r="AB197" s="222"/>
      <c r="AC197" s="222"/>
      <c r="AD197" s="222"/>
      <c r="AE197" s="222"/>
      <c r="AF197" s="222"/>
      <c r="AG197" s="222"/>
      <c r="AH197" s="222"/>
      <c r="AI197" s="222"/>
      <c r="AJ197" s="222"/>
      <c r="AK197" s="222"/>
      <c r="AL197" s="222"/>
      <c r="AM197" s="222"/>
      <c r="AN197" s="222"/>
      <c r="AO197" s="222"/>
      <c r="AP197" s="222"/>
      <c r="AQ197" s="222"/>
      <c r="AR197" s="222"/>
      <c r="AS197" s="222"/>
    </row>
    <row r="198" spans="1:45" ht="20">
      <c r="A198" s="551"/>
      <c r="B198" s="551"/>
      <c r="C198" s="551"/>
      <c r="D198" s="550"/>
      <c r="E198" s="550"/>
      <c r="F198" s="550"/>
      <c r="G198" s="552"/>
      <c r="H198" s="552"/>
      <c r="I198" s="236"/>
      <c r="J198" s="990"/>
      <c r="K198" s="860"/>
      <c r="L198" s="221"/>
      <c r="M198" s="221"/>
      <c r="N198" s="221"/>
      <c r="O198" s="221"/>
      <c r="P198" s="222"/>
      <c r="Q198" s="222"/>
      <c r="R198" s="222"/>
      <c r="S198" s="222"/>
      <c r="T198" s="222"/>
      <c r="U198" s="222"/>
      <c r="V198" s="222"/>
      <c r="W198" s="222"/>
      <c r="X198" s="222"/>
      <c r="Y198" s="222"/>
      <c r="Z198" s="222"/>
      <c r="AA198" s="222"/>
      <c r="AB198" s="222"/>
      <c r="AC198" s="222"/>
      <c r="AD198" s="222"/>
      <c r="AE198" s="222"/>
      <c r="AF198" s="222"/>
      <c r="AG198" s="222"/>
      <c r="AH198" s="222"/>
      <c r="AI198" s="222"/>
      <c r="AJ198" s="222"/>
      <c r="AK198" s="222"/>
      <c r="AL198" s="222"/>
      <c r="AM198" s="222"/>
      <c r="AN198" s="222"/>
      <c r="AO198" s="222"/>
      <c r="AP198" s="222"/>
      <c r="AQ198" s="222"/>
      <c r="AR198" s="222"/>
      <c r="AS198" s="222"/>
    </row>
    <row r="199" spans="1:45" ht="20">
      <c r="A199" s="2885"/>
      <c r="B199" s="2885"/>
      <c r="C199" s="253"/>
      <c r="D199" s="260"/>
      <c r="E199" s="260"/>
      <c r="F199" s="260"/>
      <c r="G199" s="260"/>
      <c r="H199" s="260"/>
      <c r="I199" s="260"/>
      <c r="J199" s="990"/>
      <c r="K199" s="860"/>
      <c r="L199" s="221"/>
      <c r="M199" s="221"/>
      <c r="N199" s="221"/>
      <c r="O199" s="221"/>
      <c r="P199" s="222"/>
      <c r="Q199" s="222"/>
      <c r="R199" s="222"/>
      <c r="S199" s="222"/>
      <c r="T199" s="222"/>
      <c r="U199" s="222"/>
      <c r="V199" s="222"/>
      <c r="W199" s="222"/>
      <c r="X199" s="222"/>
      <c r="Y199" s="222"/>
      <c r="Z199" s="222"/>
      <c r="AA199" s="222"/>
      <c r="AB199" s="222"/>
      <c r="AC199" s="222"/>
      <c r="AD199" s="222"/>
      <c r="AE199" s="222"/>
      <c r="AF199" s="222"/>
      <c r="AG199" s="222"/>
      <c r="AH199" s="222"/>
      <c r="AI199" s="222"/>
      <c r="AJ199" s="222"/>
      <c r="AK199" s="222"/>
      <c r="AL199" s="222"/>
      <c r="AM199" s="222"/>
      <c r="AN199" s="222"/>
      <c r="AO199" s="222"/>
      <c r="AP199" s="222"/>
      <c r="AQ199" s="222"/>
      <c r="AR199" s="222"/>
      <c r="AS199" s="222"/>
    </row>
    <row r="200" spans="1:45" ht="17.25" customHeight="1">
      <c r="A200" s="2886" t="s">
        <v>201</v>
      </c>
      <c r="B200" s="2886"/>
      <c r="C200" s="252"/>
      <c r="D200" s="256"/>
      <c r="E200" s="256"/>
      <c r="F200" s="256"/>
      <c r="G200" s="256"/>
      <c r="H200" s="256"/>
      <c r="I200" s="256"/>
      <c r="J200" s="990"/>
      <c r="K200" s="860"/>
      <c r="L200" s="221"/>
      <c r="M200" s="221"/>
      <c r="N200" s="221"/>
      <c r="O200" s="221"/>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row>
    <row r="201" spans="1:45" ht="17.25" customHeight="1">
      <c r="A201" s="2886" t="s">
        <v>269</v>
      </c>
      <c r="B201" s="2886"/>
      <c r="C201" s="253"/>
      <c r="D201" s="260"/>
      <c r="E201" s="260"/>
      <c r="F201" s="260"/>
      <c r="G201" s="260"/>
      <c r="H201" s="260"/>
      <c r="I201" s="260"/>
      <c r="J201" s="990"/>
      <c r="K201" s="860"/>
      <c r="L201" s="221"/>
      <c r="M201" s="221"/>
      <c r="N201" s="221"/>
      <c r="O201" s="221"/>
      <c r="P201" s="222"/>
      <c r="Q201" s="222"/>
      <c r="R201" s="222"/>
      <c r="S201" s="222"/>
      <c r="T201" s="222"/>
      <c r="U201" s="222"/>
      <c r="V201" s="222"/>
      <c r="W201" s="222"/>
      <c r="X201" s="222"/>
      <c r="Y201" s="222"/>
      <c r="Z201" s="222"/>
      <c r="AA201" s="222"/>
      <c r="AB201" s="222"/>
      <c r="AC201" s="222"/>
      <c r="AD201" s="222"/>
      <c r="AE201" s="222"/>
      <c r="AF201" s="222"/>
      <c r="AG201" s="222"/>
      <c r="AH201" s="222"/>
      <c r="AI201" s="222"/>
      <c r="AJ201" s="222"/>
      <c r="AK201" s="222"/>
      <c r="AL201" s="222"/>
      <c r="AM201" s="222"/>
      <c r="AN201" s="222"/>
      <c r="AO201" s="222"/>
      <c r="AP201" s="222"/>
      <c r="AQ201" s="222"/>
      <c r="AR201" s="222"/>
      <c r="AS201" s="222"/>
    </row>
    <row r="202" spans="1:45" ht="20">
      <c r="A202" s="2885"/>
      <c r="B202" s="2885"/>
      <c r="C202" s="252"/>
      <c r="D202" s="256"/>
      <c r="E202" s="256"/>
      <c r="F202" s="256"/>
      <c r="G202" s="256"/>
      <c r="H202" s="256"/>
      <c r="I202" s="256"/>
      <c r="J202" s="990"/>
      <c r="K202" s="860"/>
      <c r="L202" s="221"/>
      <c r="M202" s="221"/>
      <c r="N202" s="221"/>
      <c r="O202" s="221"/>
      <c r="P202" s="222"/>
      <c r="Q202" s="222"/>
      <c r="R202" s="222"/>
      <c r="S202" s="222"/>
      <c r="T202" s="222"/>
      <c r="U202" s="222"/>
      <c r="V202" s="222"/>
      <c r="W202" s="222"/>
      <c r="X202" s="222"/>
      <c r="Y202" s="222"/>
      <c r="Z202" s="222"/>
      <c r="AA202" s="222"/>
      <c r="AB202" s="222"/>
      <c r="AC202" s="222"/>
      <c r="AD202" s="222"/>
      <c r="AE202" s="222"/>
      <c r="AF202" s="222"/>
      <c r="AG202" s="222"/>
      <c r="AH202" s="222"/>
      <c r="AI202" s="222"/>
      <c r="AJ202" s="222"/>
      <c r="AK202" s="222"/>
      <c r="AL202" s="222"/>
      <c r="AM202" s="222"/>
      <c r="AN202" s="222"/>
      <c r="AO202" s="222"/>
      <c r="AP202" s="222"/>
      <c r="AQ202" s="222"/>
      <c r="AR202" s="222"/>
      <c r="AS202" s="222"/>
    </row>
    <row r="203" spans="1:45" ht="20">
      <c r="A203" s="486"/>
      <c r="B203" s="486"/>
      <c r="C203" s="486"/>
      <c r="D203" s="2874"/>
      <c r="E203" s="2874"/>
      <c r="F203" s="2874"/>
      <c r="G203" s="2874"/>
      <c r="H203" s="2875"/>
      <c r="I203" s="2874"/>
      <c r="J203" s="230"/>
      <c r="K203" s="860"/>
      <c r="L203" s="221"/>
      <c r="M203" s="221"/>
      <c r="N203" s="221"/>
      <c r="O203" s="221"/>
      <c r="P203" s="222"/>
      <c r="Q203" s="222"/>
      <c r="R203" s="222"/>
      <c r="S203" s="222"/>
      <c r="T203" s="222"/>
      <c r="U203" s="222"/>
      <c r="V203" s="222"/>
      <c r="W203" s="222"/>
      <c r="X203" s="222"/>
      <c r="Y203" s="222"/>
      <c r="Z203" s="222"/>
      <c r="AA203" s="222"/>
      <c r="AB203" s="222"/>
      <c r="AC203" s="222"/>
      <c r="AD203" s="222"/>
      <c r="AE203" s="222"/>
      <c r="AF203" s="222"/>
      <c r="AG203" s="222"/>
      <c r="AH203" s="222"/>
      <c r="AI203" s="222"/>
      <c r="AJ203" s="222"/>
      <c r="AK203" s="222"/>
      <c r="AL203" s="222"/>
      <c r="AM203" s="222"/>
      <c r="AN203" s="222"/>
      <c r="AO203" s="222"/>
      <c r="AP203" s="222"/>
      <c r="AQ203" s="222"/>
      <c r="AR203" s="222"/>
      <c r="AS203" s="222"/>
    </row>
    <row r="204" spans="1:45" ht="17.25" customHeight="1">
      <c r="A204" s="486"/>
      <c r="B204" s="486"/>
      <c r="C204" s="486"/>
      <c r="D204" s="558" t="s">
        <v>31</v>
      </c>
      <c r="E204" s="558" t="s">
        <v>204</v>
      </c>
      <c r="F204" s="558" t="s">
        <v>205</v>
      </c>
      <c r="G204" s="558" t="s">
        <v>43</v>
      </c>
      <c r="H204" s="559"/>
      <c r="I204" s="558" t="s">
        <v>206</v>
      </c>
      <c r="J204" s="230"/>
      <c r="K204" s="860"/>
      <c r="L204" s="221"/>
      <c r="M204" s="221"/>
      <c r="N204" s="221"/>
      <c r="O204" s="221"/>
      <c r="P204" s="222"/>
      <c r="Q204" s="222"/>
      <c r="R204" s="222"/>
      <c r="S204" s="222"/>
      <c r="T204" s="222"/>
      <c r="U204" s="222"/>
      <c r="V204" s="222"/>
      <c r="W204" s="222"/>
      <c r="X204" s="222"/>
      <c r="Y204" s="222"/>
      <c r="Z204" s="222"/>
      <c r="AA204" s="222"/>
      <c r="AB204" s="222"/>
      <c r="AC204" s="222"/>
      <c r="AD204" s="222"/>
      <c r="AE204" s="222"/>
      <c r="AF204" s="222"/>
      <c r="AG204" s="222"/>
      <c r="AH204" s="222"/>
      <c r="AI204" s="222"/>
      <c r="AJ204" s="222"/>
      <c r="AK204" s="222"/>
      <c r="AL204" s="222"/>
      <c r="AM204" s="222"/>
      <c r="AN204" s="222"/>
      <c r="AO204" s="222"/>
      <c r="AP204" s="222"/>
      <c r="AQ204" s="222"/>
      <c r="AR204" s="222"/>
      <c r="AS204" s="222"/>
    </row>
    <row r="205" spans="1:45" ht="23">
      <c r="A205" s="595" t="s">
        <v>270</v>
      </c>
      <c r="B205" s="596"/>
      <c r="C205" s="597" t="s">
        <v>207</v>
      </c>
      <c r="D205" s="598" t="s">
        <v>126</v>
      </c>
      <c r="E205" s="598" t="s">
        <v>126</v>
      </c>
      <c r="F205" s="598" t="s">
        <v>126</v>
      </c>
      <c r="G205" s="563" t="s">
        <v>126</v>
      </c>
      <c r="H205" s="231"/>
      <c r="I205" s="523" t="s">
        <v>126</v>
      </c>
      <c r="J205" s="230"/>
      <c r="K205" s="860"/>
      <c r="L205" s="221"/>
      <c r="M205" s="221"/>
      <c r="N205" s="221"/>
      <c r="O205" s="221"/>
      <c r="P205" s="222"/>
      <c r="Q205" s="222"/>
      <c r="R205" s="222"/>
      <c r="S205" s="222"/>
      <c r="T205" s="222"/>
      <c r="U205" s="222"/>
      <c r="V205" s="222"/>
      <c r="W205" s="222"/>
      <c r="X205" s="222"/>
      <c r="Y205" s="222"/>
      <c r="Z205" s="222"/>
      <c r="AA205" s="222"/>
      <c r="AB205" s="222"/>
      <c r="AC205" s="222"/>
      <c r="AD205" s="222"/>
      <c r="AE205" s="222"/>
      <c r="AF205" s="222"/>
      <c r="AG205" s="222"/>
      <c r="AH205" s="222"/>
      <c r="AI205" s="222"/>
      <c r="AJ205" s="222"/>
      <c r="AK205" s="222"/>
      <c r="AL205" s="222"/>
      <c r="AM205" s="222"/>
      <c r="AN205" s="222"/>
      <c r="AO205" s="222"/>
      <c r="AP205" s="222"/>
      <c r="AQ205" s="222"/>
      <c r="AR205" s="222"/>
      <c r="AS205" s="222"/>
    </row>
    <row r="206" spans="1:45" ht="15.5">
      <c r="A206" s="564"/>
      <c r="B206" s="565"/>
      <c r="C206" s="565"/>
      <c r="D206" s="567"/>
      <c r="E206" s="567"/>
      <c r="F206" s="567"/>
      <c r="G206" s="567"/>
      <c r="H206" s="247"/>
      <c r="I206" s="567"/>
      <c r="J206" s="230"/>
      <c r="K206" s="860"/>
      <c r="L206" s="221"/>
      <c r="M206" s="221"/>
      <c r="N206" s="221"/>
      <c r="O206" s="221"/>
      <c r="P206" s="222"/>
      <c r="Q206" s="222"/>
      <c r="R206" s="222"/>
      <c r="S206" s="222"/>
      <c r="T206" s="222"/>
      <c r="U206" s="222"/>
      <c r="V206" s="222"/>
      <c r="W206" s="222"/>
      <c r="X206" s="222"/>
      <c r="Y206" s="222"/>
      <c r="Z206" s="222"/>
      <c r="AA206" s="222"/>
      <c r="AB206" s="222"/>
      <c r="AC206" s="222"/>
      <c r="AD206" s="222"/>
      <c r="AE206" s="222"/>
      <c r="AF206" s="222"/>
      <c r="AG206" s="222"/>
      <c r="AH206" s="222"/>
      <c r="AI206" s="222"/>
      <c r="AJ206" s="222"/>
      <c r="AK206" s="222"/>
      <c r="AL206" s="222"/>
      <c r="AM206" s="222"/>
      <c r="AN206" s="222"/>
      <c r="AO206" s="222"/>
      <c r="AP206" s="222"/>
      <c r="AQ206" s="222"/>
      <c r="AR206" s="222"/>
      <c r="AS206" s="222"/>
    </row>
    <row r="207" spans="1:45" ht="20">
      <c r="A207" s="1864" t="s">
        <v>271</v>
      </c>
      <c r="B207" s="779"/>
      <c r="C207" s="779"/>
      <c r="D207" s="780"/>
      <c r="E207" s="780"/>
      <c r="F207" s="780"/>
      <c r="G207" s="780"/>
      <c r="H207" s="781"/>
      <c r="I207" s="780"/>
      <c r="J207" s="991"/>
      <c r="K207" s="860"/>
      <c r="L207" s="221"/>
      <c r="M207" s="221"/>
      <c r="N207" s="221"/>
      <c r="O207" s="221"/>
      <c r="P207" s="222"/>
      <c r="Q207" s="222"/>
      <c r="R207" s="222"/>
      <c r="S207" s="222"/>
      <c r="T207" s="222"/>
      <c r="U207" s="222"/>
      <c r="V207" s="222"/>
      <c r="W207" s="222"/>
      <c r="X207" s="222"/>
      <c r="Y207" s="222"/>
      <c r="Z207" s="222"/>
      <c r="AA207" s="222"/>
      <c r="AB207" s="222"/>
      <c r="AC207" s="222"/>
      <c r="AD207" s="222"/>
      <c r="AE207" s="222"/>
      <c r="AF207" s="222"/>
      <c r="AG207" s="222"/>
      <c r="AH207" s="222"/>
      <c r="AI207" s="222"/>
      <c r="AJ207" s="222"/>
      <c r="AK207" s="222"/>
      <c r="AL207" s="222"/>
      <c r="AM207" s="222"/>
      <c r="AN207" s="222"/>
      <c r="AO207" s="222"/>
      <c r="AP207" s="222"/>
      <c r="AQ207" s="222"/>
      <c r="AR207" s="222"/>
      <c r="AS207" s="222"/>
    </row>
    <row r="208" spans="1:45" ht="20">
      <c r="A208" s="1865" t="s">
        <v>272</v>
      </c>
      <c r="B208" s="1866"/>
      <c r="C208" s="511">
        <f>C196+1</f>
        <v>149</v>
      </c>
      <c r="D208" s="263"/>
      <c r="E208" s="238"/>
      <c r="F208" s="238"/>
      <c r="G208" s="238"/>
      <c r="H208" s="600"/>
      <c r="I208" s="804"/>
      <c r="J208" s="230"/>
      <c r="K208" s="860"/>
      <c r="L208" s="221"/>
      <c r="M208" s="221"/>
      <c r="N208" s="221"/>
      <c r="O208" s="221"/>
      <c r="P208" s="222"/>
      <c r="Q208" s="222"/>
      <c r="R208" s="222"/>
      <c r="S208" s="222"/>
      <c r="T208" s="222"/>
      <c r="U208" s="222"/>
      <c r="V208" s="222"/>
      <c r="W208" s="222"/>
      <c r="X208" s="222"/>
      <c r="Y208" s="222"/>
      <c r="Z208" s="222"/>
      <c r="AA208" s="222"/>
      <c r="AB208" s="222"/>
      <c r="AC208" s="222"/>
      <c r="AD208" s="222"/>
      <c r="AE208" s="222"/>
      <c r="AF208" s="222"/>
      <c r="AG208" s="222"/>
      <c r="AH208" s="222"/>
      <c r="AI208" s="222"/>
      <c r="AJ208" s="222"/>
      <c r="AK208" s="222"/>
      <c r="AL208" s="222"/>
      <c r="AM208" s="222"/>
      <c r="AN208" s="222"/>
      <c r="AO208" s="222"/>
      <c r="AP208" s="222"/>
      <c r="AQ208" s="222"/>
      <c r="AR208" s="222"/>
      <c r="AS208" s="222"/>
    </row>
    <row r="209" spans="1:45" ht="20" customHeight="1">
      <c r="A209" s="3077" t="s">
        <v>273</v>
      </c>
      <c r="B209" s="3079"/>
      <c r="C209" s="511">
        <f>C208+1</f>
        <v>150</v>
      </c>
      <c r="D209" s="71"/>
      <c r="E209" s="71"/>
      <c r="F209" s="246"/>
      <c r="G209" s="246"/>
      <c r="H209" s="247"/>
      <c r="I209" s="796"/>
      <c r="J209" s="230"/>
      <c r="K209" s="860"/>
      <c r="L209" s="221"/>
      <c r="M209" s="221"/>
      <c r="N209" s="221"/>
      <c r="O209" s="221"/>
      <c r="P209" s="222"/>
      <c r="Q209" s="222"/>
      <c r="R209" s="222"/>
      <c r="S209" s="222"/>
      <c r="T209" s="222"/>
      <c r="U209" s="222"/>
      <c r="V209" s="222"/>
      <c r="W209" s="222"/>
      <c r="X209" s="222"/>
      <c r="Y209" s="222"/>
      <c r="Z209" s="222"/>
      <c r="AA209" s="222"/>
      <c r="AB209" s="222"/>
      <c r="AC209" s="222"/>
      <c r="AD209" s="222"/>
      <c r="AE209" s="222"/>
      <c r="AF209" s="222"/>
      <c r="AG209" s="222"/>
      <c r="AH209" s="222"/>
      <c r="AI209" s="222"/>
      <c r="AJ209" s="222"/>
      <c r="AK209" s="222"/>
      <c r="AL209" s="222"/>
      <c r="AM209" s="222"/>
      <c r="AN209" s="222"/>
      <c r="AO209" s="222"/>
      <c r="AP209" s="222"/>
      <c r="AQ209" s="222"/>
      <c r="AR209" s="222"/>
      <c r="AS209" s="222"/>
    </row>
    <row r="210" spans="1:45" ht="20">
      <c r="A210" s="1867" t="s">
        <v>274</v>
      </c>
      <c r="B210" s="1868"/>
      <c r="C210" s="511">
        <f>C209+1</f>
        <v>151</v>
      </c>
      <c r="D210" s="71"/>
      <c r="E210" s="71"/>
      <c r="F210" s="246"/>
      <c r="G210" s="246"/>
      <c r="H210" s="249"/>
      <c r="I210" s="796"/>
      <c r="J210" s="230"/>
      <c r="K210" s="860"/>
      <c r="L210" s="221"/>
      <c r="M210" s="221"/>
      <c r="N210" s="221"/>
      <c r="O210" s="221"/>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222"/>
      <c r="AL210" s="222"/>
      <c r="AM210" s="222"/>
      <c r="AN210" s="222"/>
      <c r="AO210" s="222"/>
      <c r="AP210" s="222"/>
      <c r="AQ210" s="222"/>
      <c r="AR210" s="222"/>
      <c r="AS210" s="222"/>
    </row>
    <row r="211" spans="1:45" ht="20">
      <c r="A211" s="588" t="s">
        <v>275</v>
      </c>
      <c r="B211" s="1866"/>
      <c r="C211" s="601"/>
      <c r="D211" s="602"/>
      <c r="E211" s="602"/>
      <c r="F211" s="602"/>
      <c r="G211" s="602"/>
      <c r="H211" s="256"/>
      <c r="I211" s="602"/>
      <c r="J211" s="230"/>
      <c r="K211" s="860"/>
      <c r="L211" s="221"/>
      <c r="M211" s="221"/>
      <c r="N211" s="221"/>
      <c r="O211" s="221"/>
      <c r="P211" s="222"/>
      <c r="Q211" s="222"/>
      <c r="R211" s="222"/>
      <c r="S211" s="222"/>
      <c r="T211" s="222"/>
      <c r="U211" s="222"/>
      <c r="V211" s="222"/>
      <c r="W211" s="222"/>
      <c r="X211" s="222"/>
      <c r="Y211" s="222"/>
      <c r="Z211" s="222"/>
      <c r="AA211" s="222"/>
      <c r="AB211" s="222"/>
      <c r="AC211" s="222"/>
      <c r="AD211" s="222"/>
      <c r="AE211" s="222"/>
      <c r="AF211" s="222"/>
      <c r="AG211" s="222"/>
      <c r="AH211" s="222"/>
      <c r="AI211" s="222"/>
      <c r="AJ211" s="222"/>
      <c r="AK211" s="222"/>
      <c r="AL211" s="222"/>
      <c r="AM211" s="222"/>
      <c r="AN211" s="222"/>
      <c r="AO211" s="222"/>
      <c r="AP211" s="222"/>
      <c r="AQ211" s="222"/>
      <c r="AR211" s="222"/>
      <c r="AS211" s="222"/>
    </row>
    <row r="212" spans="1:45" ht="17.25" customHeight="1">
      <c r="A212" s="1865" t="s">
        <v>272</v>
      </c>
      <c r="B212" s="526"/>
      <c r="C212" s="511">
        <f>C210+1</f>
        <v>152</v>
      </c>
      <c r="D212" s="263"/>
      <c r="E212" s="238"/>
      <c r="F212" s="238"/>
      <c r="G212" s="238"/>
      <c r="H212" s="249"/>
      <c r="I212" s="804"/>
      <c r="J212" s="230"/>
      <c r="K212" s="860"/>
      <c r="L212" s="221"/>
      <c r="M212" s="221"/>
      <c r="N212" s="221"/>
      <c r="O212" s="221"/>
      <c r="P212" s="222"/>
      <c r="Q212" s="222"/>
      <c r="R212" s="222"/>
      <c r="S212" s="222"/>
      <c r="T212" s="222"/>
      <c r="U212" s="222"/>
      <c r="V212" s="222"/>
      <c r="W212" s="222"/>
      <c r="X212" s="222"/>
      <c r="Y212" s="222"/>
      <c r="Z212" s="222"/>
      <c r="AA212" s="222"/>
      <c r="AB212" s="222"/>
      <c r="AC212" s="222"/>
      <c r="AD212" s="222"/>
      <c r="AE212" s="222"/>
      <c r="AF212" s="222"/>
      <c r="AG212" s="222"/>
      <c r="AH212" s="222"/>
      <c r="AI212" s="222"/>
      <c r="AJ212" s="222"/>
      <c r="AK212" s="222"/>
      <c r="AL212" s="222"/>
      <c r="AM212" s="222"/>
      <c r="AN212" s="222"/>
      <c r="AO212" s="222"/>
      <c r="AP212" s="222"/>
      <c r="AQ212" s="222"/>
      <c r="AR212" s="222"/>
      <c r="AS212" s="222"/>
    </row>
    <row r="213" spans="1:45" ht="20" customHeight="1">
      <c r="A213" s="3077" t="s">
        <v>273</v>
      </c>
      <c r="B213" s="3078"/>
      <c r="C213" s="511">
        <f>C212+1</f>
        <v>153</v>
      </c>
      <c r="D213" s="71"/>
      <c r="E213" s="71"/>
      <c r="F213" s="71"/>
      <c r="G213" s="71"/>
      <c r="H213" s="247"/>
      <c r="I213" s="796"/>
      <c r="J213" s="990"/>
      <c r="K213" s="860"/>
      <c r="L213" s="221"/>
      <c r="M213" s="221"/>
      <c r="N213" s="221"/>
      <c r="O213" s="221"/>
      <c r="P213" s="161"/>
      <c r="Q213" s="161"/>
      <c r="R213" s="222"/>
      <c r="S213" s="222"/>
      <c r="T213" s="222"/>
      <c r="U213" s="222"/>
      <c r="V213" s="222"/>
      <c r="W213" s="222"/>
      <c r="X213" s="222"/>
      <c r="Y213" s="222"/>
      <c r="Z213" s="222"/>
      <c r="AA213" s="222"/>
      <c r="AB213" s="222"/>
      <c r="AC213" s="222"/>
      <c r="AD213" s="222"/>
      <c r="AE213" s="222"/>
      <c r="AF213" s="222"/>
      <c r="AG213" s="222"/>
      <c r="AH213" s="222"/>
      <c r="AI213" s="222"/>
      <c r="AJ213" s="222"/>
      <c r="AK213" s="222"/>
      <c r="AL213" s="222"/>
      <c r="AM213" s="222"/>
      <c r="AN213" s="222"/>
      <c r="AO213" s="222"/>
      <c r="AP213" s="222"/>
      <c r="AQ213" s="222"/>
      <c r="AR213" s="222"/>
      <c r="AS213" s="222"/>
    </row>
    <row r="214" spans="1:45" ht="17.25" customHeight="1" thickBot="1">
      <c r="A214" s="605"/>
      <c r="B214" s="605"/>
      <c r="C214" s="604"/>
      <c r="D214" s="606"/>
      <c r="E214" s="606"/>
      <c r="F214" s="606"/>
      <c r="G214" s="606"/>
      <c r="H214" s="249"/>
      <c r="I214" s="234"/>
      <c r="J214" s="990"/>
      <c r="K214" s="860"/>
      <c r="L214" s="221"/>
      <c r="M214" s="221"/>
      <c r="N214" s="221"/>
      <c r="O214" s="221"/>
      <c r="P214" s="161"/>
      <c r="Q214" s="161"/>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row>
    <row r="215" spans="1:45" ht="21" thickTop="1" thickBot="1">
      <c r="A215" s="250" t="str">
        <f>"TOTAL DISPENSING DATA (must equal line "&amp;C30&amp;")"</f>
        <v>TOTAL DISPENSING DATA (must equal line 17)</v>
      </c>
      <c r="B215" s="607"/>
      <c r="C215" s="506">
        <f>C213+1</f>
        <v>154</v>
      </c>
      <c r="D215" s="786"/>
      <c r="E215" s="786"/>
      <c r="F215" s="786"/>
      <c r="G215" s="507">
        <f>+E215-F215</f>
        <v>0</v>
      </c>
      <c r="H215" s="247"/>
      <c r="I215" s="508">
        <f>SUM(I208:I213)</f>
        <v>0</v>
      </c>
      <c r="J215" s="990"/>
      <c r="K215" s="860"/>
      <c r="L215" s="221"/>
      <c r="M215" s="221"/>
      <c r="N215" s="221"/>
      <c r="O215" s="221"/>
      <c r="P215" s="161"/>
      <c r="Q215" s="161"/>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row>
    <row r="216" spans="1:45" ht="20.5" thickTop="1">
      <c r="A216" s="608" t="s">
        <v>210</v>
      </c>
      <c r="B216" s="609"/>
      <c r="C216" s="594"/>
      <c r="D216" s="234"/>
      <c r="E216" s="234"/>
      <c r="F216" s="610" t="s">
        <v>210</v>
      </c>
      <c r="G216" s="248"/>
      <c r="H216" s="234"/>
      <c r="I216" s="234"/>
      <c r="J216" s="472"/>
      <c r="K216" s="221"/>
      <c r="L216" s="221"/>
      <c r="M216" s="221"/>
      <c r="N216" s="221"/>
      <c r="O216" s="22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row>
    <row r="217" spans="1:45" ht="19">
      <c r="A217" s="225"/>
      <c r="B217" s="225"/>
      <c r="C217" s="225"/>
      <c r="D217" s="264"/>
      <c r="E217" s="264"/>
      <c r="F217" s="610"/>
      <c r="G217" s="248"/>
      <c r="H217" s="234"/>
      <c r="I217" s="234"/>
      <c r="J217" s="472"/>
      <c r="K217" s="221"/>
      <c r="L217" s="221"/>
      <c r="M217" s="221"/>
      <c r="N217" s="221"/>
      <c r="O217" s="22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row>
    <row r="218" spans="1:45" ht="15.5">
      <c r="A218" s="225"/>
      <c r="B218" s="225"/>
      <c r="C218" s="225"/>
      <c r="D218" s="264"/>
      <c r="E218" s="264"/>
      <c r="F218" s="230"/>
      <c r="G218" s="264"/>
      <c r="H218" s="264"/>
      <c r="I218" s="264"/>
      <c r="J218" s="992"/>
      <c r="K218" s="862"/>
      <c r="L218" s="862"/>
      <c r="M218" s="862"/>
      <c r="N218" s="862"/>
      <c r="O218" s="862"/>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row>
    <row r="219" spans="1:45" ht="20">
      <c r="A219" s="225"/>
      <c r="B219" s="225"/>
      <c r="C219" s="225"/>
      <c r="D219" s="264"/>
      <c r="E219" s="264"/>
      <c r="F219" s="1938" t="s">
        <v>210</v>
      </c>
      <c r="G219" s="618"/>
      <c r="H219" s="618"/>
      <c r="I219" s="264"/>
      <c r="J219" s="992"/>
      <c r="K219" s="862"/>
      <c r="L219" s="862"/>
      <c r="M219" s="862"/>
      <c r="N219" s="862"/>
      <c r="O219" s="862"/>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row>
    <row r="220" spans="1:45" ht="20">
      <c r="A220" s="225"/>
      <c r="B220" s="225"/>
      <c r="C220" s="225"/>
      <c r="D220" s="264"/>
      <c r="E220" s="264"/>
      <c r="F220" s="230">
        <v>0</v>
      </c>
      <c r="G220" s="618"/>
      <c r="H220" s="618"/>
      <c r="I220" s="265"/>
      <c r="J220" s="992"/>
      <c r="K220" s="862"/>
      <c r="L220" s="862"/>
      <c r="M220" s="862"/>
      <c r="N220" s="862"/>
      <c r="O220" s="862"/>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row>
    <row r="221" spans="1:45" ht="20">
      <c r="A221" s="225"/>
      <c r="B221" s="225"/>
      <c r="C221" s="225"/>
      <c r="D221" s="264"/>
      <c r="E221" s="264"/>
      <c r="F221" s="230">
        <v>0</v>
      </c>
      <c r="G221" s="618"/>
      <c r="H221" s="618"/>
      <c r="I221" s="265"/>
      <c r="J221" s="992"/>
      <c r="K221" s="862"/>
      <c r="L221" s="862"/>
      <c r="M221" s="862"/>
      <c r="N221" s="862"/>
      <c r="O221" s="862"/>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row>
    <row r="222" spans="1:45" ht="20">
      <c r="A222" s="225"/>
      <c r="B222" s="225"/>
      <c r="C222" s="225"/>
      <c r="D222" s="264"/>
      <c r="E222" s="264"/>
      <c r="F222" s="230">
        <v>0</v>
      </c>
      <c r="G222" s="265"/>
      <c r="H222" s="265"/>
      <c r="I222" s="265"/>
      <c r="J222" s="992"/>
      <c r="K222" s="862"/>
      <c r="L222" s="862"/>
      <c r="M222" s="862"/>
      <c r="N222" s="862"/>
      <c r="O222" s="862"/>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row>
    <row r="223" spans="1:45" ht="15.5">
      <c r="A223" s="225"/>
      <c r="B223" s="225"/>
      <c r="C223" s="225"/>
      <c r="D223" s="264"/>
      <c r="E223" s="264"/>
      <c r="F223" s="230">
        <v>0</v>
      </c>
      <c r="G223" s="264"/>
      <c r="H223" s="264"/>
      <c r="I223" s="264"/>
      <c r="J223" s="992"/>
      <c r="K223" s="862"/>
      <c r="L223" s="862"/>
      <c r="M223" s="862"/>
      <c r="N223" s="862"/>
      <c r="O223" s="862"/>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row>
    <row r="224" spans="1:45" ht="15.5">
      <c r="A224" s="225"/>
      <c r="B224" s="225"/>
      <c r="C224" s="225"/>
      <c r="D224" s="264"/>
      <c r="E224" s="264"/>
      <c r="F224" s="230">
        <v>0</v>
      </c>
      <c r="G224" s="264"/>
      <c r="H224" s="264"/>
      <c r="I224" s="264"/>
      <c r="J224" s="992"/>
      <c r="K224" s="862"/>
      <c r="L224" s="862"/>
      <c r="M224" s="862"/>
      <c r="N224" s="862"/>
      <c r="O224" s="862"/>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row>
    <row r="225" spans="1:45" ht="15.5">
      <c r="A225" s="225"/>
      <c r="B225" s="225"/>
      <c r="C225" s="225"/>
      <c r="D225" s="264"/>
      <c r="E225" s="264"/>
      <c r="F225" s="230">
        <v>0</v>
      </c>
      <c r="G225" s="264"/>
      <c r="H225" s="264"/>
      <c r="I225" s="264"/>
      <c r="J225" s="992"/>
      <c r="K225" s="862"/>
      <c r="L225" s="862"/>
      <c r="M225" s="862"/>
      <c r="N225" s="862"/>
      <c r="O225" s="862"/>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row>
    <row r="226" spans="1:45" ht="15.5">
      <c r="A226" s="225"/>
      <c r="B226" s="225"/>
      <c r="C226" s="225"/>
      <c r="D226" s="264"/>
      <c r="E226" s="264"/>
      <c r="F226" s="230">
        <v>0</v>
      </c>
      <c r="G226" s="264"/>
      <c r="H226" s="264"/>
      <c r="I226" s="264"/>
      <c r="J226" s="992"/>
      <c r="K226" s="862"/>
      <c r="L226" s="862"/>
      <c r="M226" s="862"/>
      <c r="N226" s="862"/>
      <c r="O226" s="862"/>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row>
    <row r="227" spans="1:45" ht="20.25" customHeight="1">
      <c r="A227" s="225"/>
      <c r="B227" s="225"/>
      <c r="C227" s="225"/>
      <c r="D227" s="264"/>
      <c r="E227" s="264"/>
      <c r="F227" s="230">
        <v>0</v>
      </c>
      <c r="G227" s="264"/>
      <c r="H227" s="264"/>
      <c r="I227" s="264"/>
      <c r="J227" s="992"/>
      <c r="K227" s="862"/>
      <c r="L227" s="862"/>
      <c r="M227" s="862"/>
      <c r="N227" s="862"/>
      <c r="O227" s="862"/>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row>
    <row r="228" spans="1:45" ht="15.5">
      <c r="A228" s="225"/>
      <c r="B228" s="225"/>
      <c r="C228" s="225"/>
      <c r="D228" s="264"/>
      <c r="E228" s="264"/>
      <c r="F228" s="230">
        <v>0</v>
      </c>
      <c r="G228" s="264"/>
      <c r="H228" s="264"/>
      <c r="I228" s="264"/>
      <c r="J228" s="992"/>
      <c r="K228" s="862"/>
      <c r="L228" s="862"/>
      <c r="M228" s="862"/>
      <c r="N228" s="862"/>
      <c r="O228" s="862"/>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row>
    <row r="229" spans="1:45" ht="15.5">
      <c r="A229" s="225"/>
      <c r="B229" s="225"/>
      <c r="C229" s="225"/>
      <c r="D229" s="264"/>
      <c r="E229" s="264"/>
      <c r="F229" s="230">
        <v>0</v>
      </c>
      <c r="G229" s="264"/>
      <c r="H229" s="264"/>
      <c r="I229" s="264"/>
      <c r="J229" s="992"/>
      <c r="K229" s="862"/>
      <c r="L229" s="862"/>
      <c r="M229" s="862"/>
      <c r="N229" s="862"/>
      <c r="O229" s="862"/>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row>
    <row r="230" spans="1:45" ht="15.5">
      <c r="A230" s="225"/>
      <c r="B230" s="225"/>
      <c r="C230" s="225"/>
      <c r="D230" s="264"/>
      <c r="E230" s="264"/>
      <c r="F230" s="230">
        <v>0</v>
      </c>
      <c r="G230" s="264"/>
      <c r="H230" s="264"/>
      <c r="I230" s="264"/>
      <c r="J230" s="992"/>
      <c r="K230" s="862"/>
      <c r="L230" s="862"/>
      <c r="M230" s="862"/>
      <c r="N230" s="862"/>
      <c r="O230" s="862"/>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row>
    <row r="231" spans="1:45" ht="17.25" customHeight="1">
      <c r="A231" s="225"/>
      <c r="B231" s="225"/>
      <c r="C231" s="225"/>
      <c r="D231" s="264"/>
      <c r="E231" s="264"/>
      <c r="F231" s="230">
        <v>0</v>
      </c>
      <c r="G231" s="264"/>
      <c r="H231" s="264"/>
      <c r="I231" s="264"/>
      <c r="J231" s="992"/>
      <c r="K231" s="862"/>
      <c r="L231" s="862"/>
      <c r="M231" s="862"/>
      <c r="N231" s="862"/>
      <c r="O231" s="862"/>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row>
    <row r="232" spans="1:45" ht="15.5">
      <c r="A232" s="225"/>
      <c r="B232" s="225"/>
      <c r="C232" s="225"/>
      <c r="D232" s="264"/>
      <c r="E232" s="264"/>
      <c r="F232" s="230">
        <v>0</v>
      </c>
      <c r="G232" s="264"/>
      <c r="H232" s="264"/>
      <c r="I232" s="264"/>
      <c r="J232" s="992"/>
      <c r="K232" s="862"/>
      <c r="L232" s="862"/>
      <c r="M232" s="862"/>
      <c r="N232" s="862"/>
      <c r="O232" s="862"/>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c r="AS232" s="161"/>
    </row>
    <row r="233" spans="1:45" ht="15.5">
      <c r="A233" s="225"/>
      <c r="B233" s="225"/>
      <c r="C233" s="225"/>
      <c r="D233" s="264"/>
      <c r="E233" s="264"/>
      <c r="F233" s="230">
        <v>0</v>
      </c>
      <c r="G233" s="264"/>
      <c r="H233" s="264"/>
      <c r="I233" s="264"/>
      <c r="J233" s="992"/>
      <c r="K233" s="862"/>
      <c r="L233" s="862"/>
      <c r="M233" s="862"/>
      <c r="N233" s="862"/>
      <c r="O233" s="862"/>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row>
    <row r="234" spans="1:45" ht="15.5">
      <c r="A234" s="225"/>
      <c r="B234" s="225"/>
      <c r="C234" s="225"/>
      <c r="D234" s="264"/>
      <c r="E234" s="264"/>
      <c r="F234" s="230">
        <v>0</v>
      </c>
      <c r="G234" s="264"/>
      <c r="H234" s="264"/>
      <c r="I234" s="264"/>
      <c r="J234" s="992"/>
      <c r="K234" s="862"/>
      <c r="L234" s="862"/>
      <c r="M234" s="862"/>
      <c r="N234" s="862"/>
      <c r="O234" s="862"/>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row>
    <row r="235" spans="1:45" ht="17.25" customHeight="1">
      <c r="A235" s="225"/>
      <c r="B235" s="225"/>
      <c r="C235" s="225"/>
      <c r="D235" s="264"/>
      <c r="E235" s="264"/>
      <c r="F235" s="230">
        <v>0</v>
      </c>
      <c r="G235" s="264"/>
      <c r="H235" s="264"/>
      <c r="I235" s="264"/>
      <c r="J235" s="992"/>
      <c r="K235" s="862"/>
      <c r="L235" s="862"/>
      <c r="M235" s="862"/>
      <c r="N235" s="862"/>
      <c r="O235" s="862"/>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row>
    <row r="236" spans="1:45" ht="17.25" customHeight="1">
      <c r="A236" s="225"/>
      <c r="B236" s="225"/>
      <c r="C236" s="225"/>
      <c r="D236" s="264"/>
      <c r="E236" s="264"/>
      <c r="F236" s="230">
        <v>0</v>
      </c>
      <c r="G236" s="264"/>
      <c r="H236" s="264"/>
      <c r="I236" s="264"/>
      <c r="J236" s="992"/>
      <c r="K236" s="862"/>
      <c r="L236" s="862"/>
      <c r="M236" s="862"/>
      <c r="N236" s="862"/>
      <c r="O236" s="862"/>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row>
    <row r="237" spans="1:45" ht="17.25" customHeight="1">
      <c r="A237" s="225"/>
      <c r="B237" s="225"/>
      <c r="C237" s="225"/>
      <c r="D237" s="264"/>
      <c r="E237" s="264"/>
      <c r="F237" s="230">
        <v>0</v>
      </c>
      <c r="G237" s="264"/>
      <c r="H237" s="264"/>
      <c r="I237" s="264"/>
      <c r="J237" s="992"/>
      <c r="K237" s="862"/>
      <c r="L237" s="862"/>
      <c r="M237" s="862"/>
      <c r="N237" s="862"/>
      <c r="O237" s="862"/>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row>
    <row r="238" spans="1:45" ht="17.25" customHeight="1">
      <c r="A238" s="225"/>
      <c r="B238" s="225"/>
      <c r="C238" s="225"/>
      <c r="D238" s="264"/>
      <c r="E238" s="264"/>
      <c r="F238" s="264"/>
      <c r="G238" s="264"/>
      <c r="H238" s="264"/>
      <c r="I238" s="264"/>
      <c r="J238" s="992"/>
      <c r="K238" s="862"/>
      <c r="L238" s="862"/>
      <c r="M238" s="862"/>
      <c r="N238" s="862"/>
      <c r="O238" s="862"/>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row>
    <row r="239" spans="1:45" ht="17.25" customHeight="1">
      <c r="A239" s="225"/>
      <c r="B239" s="225"/>
      <c r="C239" s="225"/>
      <c r="D239" s="264"/>
      <c r="E239" s="264"/>
      <c r="F239" s="264"/>
      <c r="G239" s="264"/>
      <c r="H239" s="264"/>
      <c r="I239" s="264"/>
      <c r="J239" s="992"/>
      <c r="K239" s="862"/>
      <c r="L239" s="862"/>
      <c r="M239" s="862"/>
      <c r="N239" s="862"/>
      <c r="O239" s="862"/>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row>
    <row r="240" spans="1:45" ht="17.25" customHeight="1">
      <c r="A240" s="225"/>
      <c r="B240" s="225"/>
      <c r="C240" s="225"/>
      <c r="D240" s="264"/>
      <c r="E240" s="264"/>
      <c r="F240" s="264"/>
      <c r="G240" s="264"/>
      <c r="H240" s="264"/>
      <c r="I240" s="264"/>
      <c r="J240" s="992"/>
      <c r="K240" s="862"/>
      <c r="L240" s="862"/>
      <c r="M240" s="862"/>
      <c r="N240" s="862"/>
      <c r="O240" s="862"/>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row>
    <row r="241" spans="1:45" ht="17.25" customHeight="1">
      <c r="A241" s="225"/>
      <c r="B241" s="225"/>
      <c r="C241" s="225"/>
      <c r="D241" s="264"/>
      <c r="E241" s="264"/>
      <c r="F241" s="264"/>
      <c r="G241" s="264"/>
      <c r="H241" s="264"/>
      <c r="I241" s="264"/>
      <c r="J241" s="992"/>
      <c r="K241" s="862"/>
      <c r="L241" s="862"/>
      <c r="M241" s="862"/>
      <c r="N241" s="862"/>
      <c r="O241" s="862"/>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row>
    <row r="242" spans="1:45" ht="17.25" customHeight="1">
      <c r="A242" s="225"/>
      <c r="B242" s="225"/>
      <c r="C242" s="225"/>
      <c r="D242" s="264"/>
      <c r="E242" s="264"/>
      <c r="F242" s="264"/>
      <c r="G242" s="264"/>
      <c r="H242" s="264"/>
      <c r="I242" s="264"/>
      <c r="J242" s="225"/>
      <c r="K242" s="862"/>
      <c r="L242" s="862"/>
      <c r="M242" s="862"/>
      <c r="N242" s="862"/>
      <c r="O242" s="862"/>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row>
    <row r="243" spans="1:45" ht="17.25" customHeight="1">
      <c r="A243" s="225"/>
      <c r="B243" s="225"/>
      <c r="C243" s="225"/>
      <c r="D243" s="264"/>
      <c r="E243" s="264"/>
      <c r="F243" s="264"/>
      <c r="G243" s="264"/>
      <c r="H243" s="264"/>
      <c r="I243" s="264"/>
      <c r="J243" s="225"/>
      <c r="K243" s="862"/>
      <c r="L243" s="862"/>
      <c r="M243" s="862"/>
      <c r="N243" s="862"/>
      <c r="O243" s="862"/>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row>
    <row r="244" spans="1:45" ht="17.25" customHeight="1">
      <c r="A244" s="225"/>
      <c r="B244" s="225"/>
      <c r="C244" s="225"/>
      <c r="D244" s="266"/>
      <c r="E244" s="266"/>
      <c r="F244" s="266"/>
      <c r="G244" s="266"/>
      <c r="H244" s="266"/>
      <c r="I244" s="266"/>
      <c r="J244" s="225"/>
      <c r="K244" s="862"/>
      <c r="L244" s="862"/>
      <c r="M244" s="862"/>
      <c r="N244" s="862"/>
      <c r="O244" s="862"/>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c r="AS244" s="161"/>
    </row>
    <row r="245" spans="1:45" ht="17.25" customHeight="1">
      <c r="A245" s="225"/>
      <c r="B245" s="225"/>
      <c r="C245" s="225"/>
      <c r="D245" s="266"/>
      <c r="E245" s="266"/>
      <c r="F245" s="266"/>
      <c r="G245" s="266"/>
      <c r="H245" s="266"/>
      <c r="I245" s="266"/>
      <c r="J245" s="225"/>
      <c r="K245" s="862"/>
      <c r="L245" s="862"/>
      <c r="M245" s="862"/>
      <c r="N245" s="862"/>
      <c r="O245" s="862"/>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row>
    <row r="246" spans="1:45" ht="17.25" customHeight="1">
      <c r="A246" s="225"/>
      <c r="B246" s="225"/>
      <c r="C246" s="225"/>
      <c r="D246" s="266"/>
      <c r="E246" s="266"/>
      <c r="F246" s="266"/>
      <c r="G246" s="266"/>
      <c r="H246" s="266"/>
      <c r="I246" s="266"/>
      <c r="J246" s="225"/>
      <c r="K246" s="862"/>
      <c r="L246" s="862"/>
      <c r="M246" s="862"/>
      <c r="N246" s="862"/>
      <c r="O246" s="862"/>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row>
    <row r="247" spans="1:45" ht="17.25" customHeight="1">
      <c r="A247" s="225"/>
      <c r="B247" s="225"/>
      <c r="C247" s="225"/>
      <c r="D247" s="266"/>
      <c r="E247" s="266"/>
      <c r="F247" s="266"/>
      <c r="G247" s="266"/>
      <c r="H247" s="266"/>
      <c r="I247" s="266"/>
      <c r="J247" s="225"/>
      <c r="K247" s="862"/>
      <c r="L247" s="862"/>
      <c r="M247" s="862"/>
      <c r="N247" s="862"/>
      <c r="O247" s="862"/>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row>
    <row r="248" spans="1:45" ht="17.25" customHeight="1">
      <c r="A248" s="225"/>
      <c r="B248" s="225"/>
      <c r="C248" s="225"/>
      <c r="D248" s="266"/>
      <c r="E248" s="266"/>
      <c r="F248" s="266"/>
      <c r="G248" s="266"/>
      <c r="H248" s="266"/>
      <c r="I248" s="266"/>
      <c r="J248" s="225"/>
      <c r="K248" s="862"/>
      <c r="L248" s="862"/>
      <c r="M248" s="862"/>
      <c r="N248" s="862"/>
      <c r="O248" s="862"/>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row>
    <row r="249" spans="1:45" ht="17.25" customHeight="1">
      <c r="A249" s="225"/>
      <c r="B249" s="225"/>
      <c r="C249" s="225"/>
      <c r="D249" s="266"/>
      <c r="E249" s="266"/>
      <c r="F249" s="266"/>
      <c r="G249" s="266"/>
      <c r="H249" s="266"/>
      <c r="I249" s="266"/>
      <c r="J249" s="225"/>
      <c r="K249" s="862"/>
      <c r="L249" s="862"/>
      <c r="M249" s="862"/>
      <c r="N249" s="862"/>
      <c r="O249" s="862"/>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row>
    <row r="250" spans="1:45" ht="17.25" customHeight="1">
      <c r="A250" s="225"/>
      <c r="B250" s="225"/>
      <c r="C250" s="225"/>
      <c r="D250" s="266"/>
      <c r="E250" s="266"/>
      <c r="F250" s="266"/>
      <c r="G250" s="266"/>
      <c r="H250" s="266"/>
      <c r="I250" s="266"/>
      <c r="J250" s="225"/>
      <c r="K250" s="862"/>
      <c r="L250" s="862"/>
      <c r="M250" s="862"/>
      <c r="N250" s="862"/>
      <c r="O250" s="862"/>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row>
    <row r="251" spans="1:45" ht="17.25" customHeight="1">
      <c r="A251" s="225"/>
      <c r="B251" s="225"/>
      <c r="C251" s="225"/>
      <c r="D251" s="266"/>
      <c r="E251" s="266"/>
      <c r="F251" s="266"/>
      <c r="G251" s="266"/>
      <c r="H251" s="266"/>
      <c r="I251" s="266"/>
      <c r="J251" s="225"/>
      <c r="K251" s="862"/>
      <c r="L251" s="862"/>
      <c r="M251" s="862"/>
      <c r="N251" s="862"/>
      <c r="O251" s="862"/>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row>
    <row r="252" spans="1:45" ht="17.25" customHeight="1">
      <c r="A252" s="225"/>
      <c r="B252" s="225"/>
      <c r="C252" s="225"/>
      <c r="D252" s="266"/>
      <c r="E252" s="266"/>
      <c r="F252" s="266"/>
      <c r="G252" s="266"/>
      <c r="H252" s="266"/>
      <c r="I252" s="266"/>
      <c r="J252" s="225"/>
      <c r="K252" s="862"/>
      <c r="L252" s="862"/>
      <c r="M252" s="862"/>
      <c r="N252" s="862"/>
      <c r="O252" s="862"/>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c r="AS252" s="161"/>
    </row>
    <row r="253" spans="1:45" ht="17.25" customHeight="1">
      <c r="A253" s="225"/>
      <c r="B253" s="225"/>
      <c r="C253" s="225"/>
      <c r="D253" s="266"/>
      <c r="E253" s="266"/>
      <c r="F253" s="266"/>
      <c r="G253" s="266"/>
      <c r="H253" s="266"/>
      <c r="I253" s="266"/>
      <c r="J253" s="225"/>
      <c r="K253" s="862"/>
      <c r="L253" s="862"/>
      <c r="M253" s="862"/>
      <c r="N253" s="862"/>
      <c r="O253" s="862"/>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row>
    <row r="254" spans="1:45" ht="17.25" customHeight="1">
      <c r="A254" s="225"/>
      <c r="B254" s="225"/>
      <c r="C254" s="225"/>
      <c r="D254" s="266"/>
      <c r="E254" s="266"/>
      <c r="F254" s="266"/>
      <c r="G254" s="266"/>
      <c r="H254" s="266"/>
      <c r="I254" s="266"/>
      <c r="J254" s="225"/>
      <c r="K254" s="862"/>
      <c r="L254" s="862"/>
      <c r="M254" s="862"/>
      <c r="N254" s="862"/>
      <c r="O254" s="862"/>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row>
    <row r="255" spans="1:45" ht="17.25" customHeight="1">
      <c r="A255" s="225"/>
      <c r="B255" s="225"/>
      <c r="C255" s="225"/>
      <c r="D255" s="266"/>
      <c r="E255" s="266"/>
      <c r="F255" s="266"/>
      <c r="G255" s="266"/>
      <c r="H255" s="266"/>
      <c r="I255" s="266"/>
      <c r="J255" s="225"/>
      <c r="K255" s="862"/>
      <c r="L255" s="862"/>
      <c r="M255" s="862"/>
      <c r="N255" s="862"/>
      <c r="O255" s="862"/>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row>
    <row r="256" spans="1:45" ht="17.25" customHeight="1">
      <c r="A256" s="225"/>
      <c r="B256" s="225"/>
      <c r="C256" s="225"/>
      <c r="D256" s="266"/>
      <c r="E256" s="266"/>
      <c r="F256" s="266"/>
      <c r="G256" s="266"/>
      <c r="H256" s="266"/>
      <c r="I256" s="266"/>
      <c r="J256" s="225"/>
      <c r="K256" s="862"/>
      <c r="L256" s="862"/>
      <c r="M256" s="862"/>
      <c r="N256" s="862"/>
      <c r="O256" s="862"/>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row>
    <row r="257" spans="1:45" ht="17.25" customHeight="1">
      <c r="A257" s="225"/>
      <c r="B257" s="225"/>
      <c r="C257" s="225"/>
      <c r="D257" s="266"/>
      <c r="E257" s="266"/>
      <c r="F257" s="266"/>
      <c r="G257" s="266"/>
      <c r="H257" s="266"/>
      <c r="I257" s="266"/>
      <c r="J257" s="225"/>
      <c r="K257" s="862"/>
      <c r="L257" s="862"/>
      <c r="M257" s="862"/>
      <c r="N257" s="862"/>
      <c r="O257" s="862"/>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row>
    <row r="258" spans="1:45" ht="17.25" customHeight="1">
      <c r="A258" s="225"/>
      <c r="B258" s="225"/>
      <c r="C258" s="225"/>
      <c r="D258" s="266"/>
      <c r="E258" s="266"/>
      <c r="F258" s="266"/>
      <c r="G258" s="266"/>
      <c r="H258" s="266"/>
      <c r="I258" s="266"/>
      <c r="J258" s="225"/>
      <c r="K258" s="862"/>
      <c r="L258" s="862"/>
      <c r="M258" s="862"/>
      <c r="N258" s="862"/>
      <c r="O258" s="862"/>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row>
    <row r="259" spans="1:45" ht="17.25" customHeight="1">
      <c r="A259" s="225"/>
      <c r="B259" s="225"/>
      <c r="C259" s="225"/>
      <c r="D259" s="266"/>
      <c r="E259" s="266"/>
      <c r="F259" s="266"/>
      <c r="G259" s="266"/>
      <c r="H259" s="266"/>
      <c r="I259" s="266"/>
      <c r="J259" s="225"/>
      <c r="K259" s="862"/>
      <c r="L259" s="862"/>
      <c r="M259" s="862"/>
      <c r="N259" s="862"/>
      <c r="O259" s="862"/>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row>
    <row r="260" spans="1:45" ht="17.25" customHeight="1">
      <c r="A260" s="225"/>
      <c r="B260" s="225"/>
      <c r="C260" s="225"/>
      <c r="D260" s="266"/>
      <c r="E260" s="266"/>
      <c r="F260" s="266"/>
      <c r="G260" s="266"/>
      <c r="H260" s="266"/>
      <c r="I260" s="266"/>
      <c r="J260" s="225"/>
      <c r="K260" s="862"/>
      <c r="L260" s="862"/>
      <c r="M260" s="862"/>
      <c r="N260" s="862"/>
      <c r="O260" s="862"/>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row>
    <row r="261" spans="1:45" ht="15" customHeight="1">
      <c r="A261" s="225"/>
      <c r="B261" s="225"/>
      <c r="C261" s="225"/>
      <c r="D261" s="266"/>
      <c r="E261" s="266"/>
      <c r="F261" s="266"/>
      <c r="G261" s="266"/>
      <c r="H261" s="266"/>
      <c r="I261" s="266"/>
      <c r="J261" s="225"/>
      <c r="K261" s="862"/>
      <c r="L261" s="862"/>
      <c r="M261" s="862"/>
      <c r="N261" s="862"/>
      <c r="O261" s="862"/>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row>
    <row r="262" spans="1:45" ht="15" customHeight="1">
      <c r="A262" s="225"/>
      <c r="B262" s="225"/>
      <c r="C262" s="225"/>
      <c r="D262" s="266"/>
      <c r="E262" s="266"/>
      <c r="F262" s="266"/>
      <c r="G262" s="266"/>
      <c r="H262" s="266"/>
      <c r="I262" s="266"/>
      <c r="J262" s="225"/>
      <c r="K262" s="862"/>
      <c r="L262" s="862"/>
      <c r="M262" s="862"/>
      <c r="N262" s="862"/>
      <c r="O262" s="862"/>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row>
    <row r="263" spans="1:45" ht="15" customHeight="1">
      <c r="A263" s="225"/>
      <c r="B263" s="225"/>
      <c r="C263" s="225"/>
      <c r="D263" s="266"/>
      <c r="E263" s="266"/>
      <c r="F263" s="266"/>
      <c r="G263" s="266"/>
      <c r="H263" s="266"/>
      <c r="I263" s="266"/>
      <c r="J263" s="225"/>
      <c r="K263" s="862"/>
      <c r="L263" s="862"/>
      <c r="M263" s="862"/>
      <c r="N263" s="862"/>
      <c r="O263" s="862"/>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row>
    <row r="264" spans="1:45" ht="15" customHeight="1">
      <c r="A264" s="225"/>
      <c r="B264" s="225"/>
      <c r="C264" s="225"/>
      <c r="D264" s="266"/>
      <c r="E264" s="266"/>
      <c r="F264" s="266"/>
      <c r="G264" s="266"/>
      <c r="H264" s="266"/>
      <c r="I264" s="266"/>
      <c r="J264" s="225"/>
      <c r="K264" s="862"/>
      <c r="L264" s="862"/>
      <c r="M264" s="862"/>
      <c r="N264" s="862"/>
      <c r="O264" s="862"/>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row>
    <row r="265" spans="1:45" ht="15" customHeight="1">
      <c r="A265" s="225"/>
      <c r="B265" s="225"/>
      <c r="C265" s="225"/>
      <c r="D265" s="266"/>
      <c r="E265" s="266"/>
      <c r="F265" s="266"/>
      <c r="G265" s="266"/>
      <c r="H265" s="266"/>
      <c r="I265" s="266"/>
      <c r="J265" s="225"/>
      <c r="K265" s="862"/>
      <c r="L265" s="862"/>
      <c r="M265" s="862"/>
      <c r="N265" s="862"/>
      <c r="O265" s="862"/>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row>
    <row r="266" spans="1:45" ht="15" customHeight="1">
      <c r="A266" s="225"/>
      <c r="B266" s="225"/>
      <c r="C266" s="225"/>
      <c r="D266" s="266"/>
      <c r="E266" s="266"/>
      <c r="F266" s="266"/>
      <c r="G266" s="266"/>
      <c r="H266" s="266"/>
      <c r="I266" s="266"/>
      <c r="J266" s="225"/>
      <c r="K266" s="862"/>
      <c r="L266" s="862"/>
      <c r="M266" s="862"/>
      <c r="N266" s="862"/>
      <c r="O266" s="862"/>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row>
    <row r="267" spans="1:45" ht="15" customHeight="1">
      <c r="A267" s="225"/>
      <c r="B267" s="225"/>
      <c r="C267" s="225"/>
      <c r="D267" s="266"/>
      <c r="E267" s="266"/>
      <c r="F267" s="266"/>
      <c r="G267" s="266"/>
      <c r="H267" s="266"/>
      <c r="I267" s="266"/>
      <c r="J267" s="225"/>
      <c r="K267" s="862"/>
      <c r="L267" s="862"/>
      <c r="M267" s="862"/>
      <c r="N267" s="862"/>
      <c r="O267" s="862"/>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row>
    <row r="268" spans="1:45" ht="15" customHeight="1">
      <c r="A268" s="225"/>
      <c r="B268" s="225"/>
      <c r="C268" s="225"/>
      <c r="D268" s="266"/>
      <c r="E268" s="266"/>
      <c r="F268" s="266"/>
      <c r="G268" s="266"/>
      <c r="H268" s="266"/>
      <c r="I268" s="266"/>
      <c r="J268" s="225"/>
      <c r="K268" s="862"/>
      <c r="L268" s="862"/>
      <c r="M268" s="862"/>
      <c r="N268" s="862"/>
      <c r="O268" s="862"/>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row>
    <row r="269" spans="1:45" ht="15" customHeight="1">
      <c r="A269" s="225"/>
      <c r="B269" s="225"/>
      <c r="C269" s="225"/>
      <c r="D269" s="266"/>
      <c r="E269" s="266"/>
      <c r="F269" s="266"/>
      <c r="G269" s="266"/>
      <c r="H269" s="266"/>
      <c r="I269" s="266"/>
      <c r="J269" s="225"/>
      <c r="K269" s="862"/>
      <c r="L269" s="862"/>
      <c r="M269" s="862"/>
      <c r="N269" s="862"/>
      <c r="O269" s="862"/>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row>
    <row r="270" spans="1:45" ht="15" customHeight="1">
      <c r="A270" s="225"/>
      <c r="B270" s="225"/>
      <c r="C270" s="225"/>
      <c r="D270" s="266"/>
      <c r="E270" s="266"/>
      <c r="F270" s="266"/>
      <c r="G270" s="266"/>
      <c r="H270" s="266"/>
      <c r="I270" s="266"/>
      <c r="J270" s="225"/>
      <c r="K270" s="862"/>
      <c r="L270" s="862"/>
      <c r="M270" s="862"/>
      <c r="N270" s="862"/>
      <c r="O270" s="862"/>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row>
    <row r="271" spans="1:45" ht="15" customHeight="1">
      <c r="A271" s="225"/>
      <c r="B271" s="225"/>
      <c r="C271" s="225"/>
      <c r="D271" s="266"/>
      <c r="E271" s="266"/>
      <c r="F271" s="266"/>
      <c r="G271" s="266"/>
      <c r="H271" s="266"/>
      <c r="I271" s="266"/>
      <c r="J271" s="225"/>
      <c r="K271" s="862"/>
      <c r="L271" s="862"/>
      <c r="M271" s="862"/>
      <c r="N271" s="862"/>
      <c r="O271" s="862"/>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row>
    <row r="272" spans="1:45" ht="15" customHeight="1">
      <c r="A272" s="225"/>
      <c r="B272" s="225"/>
      <c r="C272" s="225"/>
      <c r="D272" s="266"/>
      <c r="E272" s="266"/>
      <c r="F272" s="266"/>
      <c r="G272" s="266"/>
      <c r="H272" s="266"/>
      <c r="I272" s="266"/>
      <c r="J272" s="225"/>
      <c r="K272" s="862"/>
      <c r="L272" s="862"/>
      <c r="M272" s="862"/>
      <c r="N272" s="862"/>
      <c r="O272" s="862"/>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row>
    <row r="273" spans="1:45" ht="15" customHeight="1">
      <c r="A273" s="225"/>
      <c r="B273" s="225"/>
      <c r="C273" s="225"/>
      <c r="D273" s="266"/>
      <c r="E273" s="266"/>
      <c r="F273" s="266"/>
      <c r="G273" s="266"/>
      <c r="H273" s="266"/>
      <c r="I273" s="266"/>
      <c r="J273" s="225"/>
      <c r="K273" s="862"/>
      <c r="L273" s="862"/>
      <c r="M273" s="862"/>
      <c r="N273" s="862"/>
      <c r="O273" s="862"/>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row>
    <row r="274" spans="1:45" ht="15" customHeight="1">
      <c r="A274" s="225"/>
      <c r="B274" s="225"/>
      <c r="C274" s="225"/>
      <c r="D274" s="266"/>
      <c r="E274" s="266"/>
      <c r="F274" s="266"/>
      <c r="G274" s="266"/>
      <c r="H274" s="266"/>
      <c r="I274" s="266"/>
      <c r="J274" s="225"/>
      <c r="K274" s="862"/>
      <c r="L274" s="862"/>
      <c r="M274" s="862"/>
      <c r="N274" s="862"/>
      <c r="O274" s="862"/>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row>
    <row r="275" spans="1:45" ht="15" customHeight="1">
      <c r="A275" s="225"/>
      <c r="B275" s="225"/>
      <c r="C275" s="225"/>
      <c r="D275" s="266"/>
      <c r="E275" s="266"/>
      <c r="F275" s="266"/>
      <c r="G275" s="266"/>
      <c r="H275" s="266"/>
      <c r="I275" s="266"/>
      <c r="J275" s="225"/>
      <c r="K275" s="862"/>
      <c r="L275" s="862"/>
      <c r="M275" s="862"/>
      <c r="N275" s="862"/>
      <c r="O275" s="862"/>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row>
    <row r="276" spans="1:45" ht="15" customHeight="1">
      <c r="A276" s="225"/>
      <c r="B276" s="225"/>
      <c r="C276" s="225"/>
      <c r="D276" s="266"/>
      <c r="E276" s="266"/>
      <c r="F276" s="266"/>
      <c r="G276" s="266"/>
      <c r="H276" s="266"/>
      <c r="I276" s="266"/>
      <c r="J276" s="225"/>
      <c r="K276" s="862"/>
      <c r="L276" s="862"/>
      <c r="M276" s="862"/>
      <c r="N276" s="862"/>
      <c r="O276" s="862"/>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row>
    <row r="277" spans="1:45" ht="15" customHeight="1">
      <c r="A277" s="225"/>
      <c r="B277" s="225"/>
      <c r="C277" s="225"/>
      <c r="D277" s="266"/>
      <c r="E277" s="266"/>
      <c r="F277" s="266"/>
      <c r="G277" s="266"/>
      <c r="H277" s="266"/>
      <c r="I277" s="266"/>
      <c r="J277" s="225"/>
      <c r="K277" s="862"/>
      <c r="L277" s="862"/>
      <c r="M277" s="862"/>
      <c r="N277" s="862"/>
      <c r="O277" s="862"/>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row>
    <row r="278" spans="1:45" ht="15" customHeight="1">
      <c r="A278" s="225"/>
      <c r="B278" s="225"/>
      <c r="C278" s="225"/>
      <c r="D278" s="266"/>
      <c r="E278" s="266"/>
      <c r="F278" s="266"/>
      <c r="G278" s="266"/>
      <c r="H278" s="266"/>
      <c r="I278" s="266"/>
      <c r="J278" s="225"/>
      <c r="K278" s="358"/>
      <c r="L278" s="358"/>
      <c r="M278" s="358"/>
      <c r="N278" s="358"/>
      <c r="O278" s="358"/>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row>
    <row r="279" spans="1:45" ht="15" customHeight="1">
      <c r="A279" s="225"/>
      <c r="B279" s="225"/>
      <c r="C279" s="225"/>
      <c r="D279" s="266"/>
      <c r="E279" s="266"/>
      <c r="F279" s="266"/>
      <c r="G279" s="266"/>
      <c r="H279" s="266"/>
      <c r="I279" s="266"/>
      <c r="J279" s="225"/>
      <c r="K279" s="358"/>
      <c r="L279" s="358"/>
      <c r="M279" s="358"/>
      <c r="N279" s="358"/>
      <c r="O279" s="358"/>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row>
    <row r="280" spans="1:45" ht="15" customHeight="1">
      <c r="A280" s="225"/>
      <c r="B280" s="225"/>
      <c r="C280" s="225"/>
      <c r="D280" s="266"/>
      <c r="E280" s="266"/>
      <c r="F280" s="266"/>
      <c r="G280" s="266"/>
      <c r="H280" s="266"/>
      <c r="I280" s="266"/>
      <c r="J280" s="225"/>
      <c r="K280" s="358"/>
      <c r="L280" s="358"/>
      <c r="M280" s="358"/>
      <c r="N280" s="358"/>
      <c r="O280" s="358"/>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row>
    <row r="281" spans="1:45" ht="15" customHeight="1">
      <c r="A281" s="225"/>
      <c r="B281" s="225"/>
      <c r="C281" s="225"/>
      <c r="D281" s="266"/>
      <c r="E281" s="266"/>
      <c r="F281" s="266"/>
      <c r="G281" s="266"/>
      <c r="H281" s="266"/>
      <c r="I281" s="266"/>
      <c r="J281" s="225"/>
      <c r="K281" s="358"/>
      <c r="L281" s="358"/>
      <c r="M281" s="358"/>
      <c r="N281" s="358"/>
      <c r="O281" s="358"/>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row>
    <row r="282" spans="1:45" ht="15" customHeight="1">
      <c r="A282" s="225"/>
      <c r="B282" s="225"/>
      <c r="C282" s="225"/>
      <c r="D282" s="266"/>
      <c r="E282" s="266"/>
      <c r="F282" s="266"/>
      <c r="G282" s="266"/>
      <c r="H282" s="266"/>
      <c r="I282" s="266"/>
      <c r="J282" s="225"/>
      <c r="K282" s="358"/>
      <c r="L282" s="358"/>
      <c r="M282" s="358"/>
      <c r="N282" s="358"/>
      <c r="O282" s="358"/>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row>
    <row r="283" spans="1:45" ht="15" customHeight="1">
      <c r="A283" s="225"/>
      <c r="B283" s="225"/>
      <c r="C283" s="225"/>
      <c r="D283" s="266"/>
      <c r="E283" s="266"/>
      <c r="F283" s="266"/>
      <c r="G283" s="266"/>
      <c r="H283" s="266"/>
      <c r="I283" s="266"/>
      <c r="J283" s="225"/>
      <c r="K283" s="358"/>
      <c r="L283" s="358"/>
      <c r="M283" s="358"/>
      <c r="N283" s="358"/>
      <c r="O283" s="358"/>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row>
    <row r="284" spans="1:45" ht="15" customHeight="1">
      <c r="A284" s="225"/>
      <c r="B284" s="225"/>
      <c r="C284" s="225"/>
      <c r="D284" s="266"/>
      <c r="E284" s="266"/>
      <c r="F284" s="266"/>
      <c r="G284" s="266"/>
      <c r="H284" s="266"/>
      <c r="I284" s="266"/>
      <c r="J284" s="225"/>
      <c r="K284" s="358"/>
      <c r="L284" s="358"/>
      <c r="M284" s="358"/>
      <c r="N284" s="358"/>
      <c r="O284" s="358"/>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row>
    <row r="285" spans="1:45" ht="15" customHeight="1">
      <c r="A285" s="225"/>
      <c r="B285" s="225"/>
      <c r="C285" s="225"/>
      <c r="D285" s="266"/>
      <c r="E285" s="266"/>
      <c r="F285" s="266"/>
      <c r="G285" s="266"/>
      <c r="H285" s="266"/>
      <c r="I285" s="266"/>
      <c r="J285" s="225"/>
      <c r="K285" s="358"/>
      <c r="L285" s="358"/>
      <c r="M285" s="358"/>
      <c r="N285" s="358"/>
      <c r="O285" s="358"/>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row>
    <row r="286" spans="1:45" ht="15" customHeight="1">
      <c r="A286" s="225"/>
      <c r="B286" s="225"/>
      <c r="C286" s="225"/>
      <c r="D286" s="266"/>
      <c r="E286" s="266"/>
      <c r="F286" s="266"/>
      <c r="G286" s="266"/>
      <c r="H286" s="266"/>
      <c r="I286" s="266"/>
      <c r="J286" s="225"/>
      <c r="K286" s="358"/>
      <c r="L286" s="358"/>
      <c r="M286" s="358"/>
      <c r="N286" s="358"/>
      <c r="O286" s="358"/>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row>
    <row r="287" spans="1:45" ht="15" customHeight="1">
      <c r="A287" s="225"/>
      <c r="B287" s="225"/>
      <c r="C287" s="225"/>
      <c r="D287" s="266"/>
      <c r="E287" s="266"/>
      <c r="F287" s="266"/>
      <c r="G287" s="266"/>
      <c r="H287" s="266"/>
      <c r="I287" s="266"/>
      <c r="J287" s="225"/>
      <c r="K287" s="358"/>
      <c r="L287" s="358"/>
      <c r="M287" s="358"/>
      <c r="N287" s="358"/>
      <c r="O287" s="358"/>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row>
    <row r="288" spans="1:45" ht="15" customHeight="1">
      <c r="A288" s="225"/>
      <c r="B288" s="225"/>
      <c r="C288" s="225"/>
      <c r="D288" s="266"/>
      <c r="E288" s="266"/>
      <c r="F288" s="266"/>
      <c r="G288" s="266"/>
      <c r="H288" s="266"/>
      <c r="I288" s="266"/>
      <c r="J288" s="225"/>
      <c r="K288" s="358"/>
      <c r="L288" s="358"/>
      <c r="M288" s="358"/>
      <c r="N288" s="358"/>
      <c r="O288" s="358"/>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row>
    <row r="289" spans="1:45" ht="15" customHeight="1">
      <c r="A289" s="225"/>
      <c r="B289" s="225"/>
      <c r="C289" s="225"/>
      <c r="D289" s="266"/>
      <c r="E289" s="266"/>
      <c r="F289" s="266"/>
      <c r="G289" s="266"/>
      <c r="H289" s="266"/>
      <c r="I289" s="266"/>
      <c r="J289" s="225"/>
      <c r="K289" s="358"/>
      <c r="L289" s="358"/>
      <c r="M289" s="358"/>
      <c r="N289" s="358"/>
      <c r="O289" s="358"/>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row>
    <row r="290" spans="1:45" ht="15" customHeight="1">
      <c r="A290" s="225"/>
      <c r="B290" s="225"/>
      <c r="C290" s="225"/>
      <c r="D290" s="266"/>
      <c r="E290" s="266"/>
      <c r="F290" s="266"/>
      <c r="G290" s="266"/>
      <c r="H290" s="266"/>
      <c r="I290" s="266"/>
      <c r="J290" s="225"/>
      <c r="K290" s="358"/>
      <c r="L290" s="358"/>
      <c r="M290" s="358"/>
      <c r="N290" s="358"/>
      <c r="O290" s="358"/>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row>
    <row r="291" spans="1:45" ht="15" customHeight="1">
      <c r="A291" s="225"/>
      <c r="B291" s="225"/>
      <c r="C291" s="225"/>
      <c r="D291" s="266"/>
      <c r="E291" s="266"/>
      <c r="F291" s="266"/>
      <c r="G291" s="266"/>
      <c r="H291" s="266"/>
      <c r="I291" s="266"/>
      <c r="J291" s="225"/>
      <c r="K291" s="358"/>
      <c r="L291" s="358"/>
      <c r="M291" s="358"/>
      <c r="N291" s="358"/>
      <c r="O291" s="358"/>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row>
    <row r="292" spans="1:45" ht="15" customHeight="1">
      <c r="A292" s="225"/>
      <c r="B292" s="225"/>
      <c r="C292" s="225"/>
      <c r="D292" s="266"/>
      <c r="E292" s="266"/>
      <c r="F292" s="266"/>
      <c r="G292" s="266"/>
      <c r="H292" s="266"/>
      <c r="I292" s="266"/>
      <c r="J292" s="225"/>
      <c r="K292" s="358"/>
      <c r="L292" s="358"/>
      <c r="M292" s="358"/>
      <c r="N292" s="358"/>
      <c r="O292" s="358"/>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row>
    <row r="293" spans="1:45" ht="15" customHeight="1">
      <c r="A293" s="225"/>
      <c r="B293" s="225"/>
      <c r="C293" s="225"/>
      <c r="D293" s="266"/>
      <c r="E293" s="266"/>
      <c r="F293" s="266"/>
      <c r="G293" s="266"/>
      <c r="H293" s="266"/>
      <c r="I293" s="266"/>
      <c r="J293" s="225"/>
      <c r="K293" s="358"/>
      <c r="L293" s="358"/>
      <c r="M293" s="358"/>
      <c r="N293" s="358"/>
      <c r="O293" s="358"/>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row>
    <row r="294" spans="1:45" ht="15" customHeight="1">
      <c r="A294" s="225"/>
      <c r="B294" s="225"/>
      <c r="C294" s="225"/>
      <c r="D294" s="266"/>
      <c r="E294" s="266"/>
      <c r="F294" s="266"/>
      <c r="G294" s="266"/>
      <c r="H294" s="266"/>
      <c r="I294" s="266"/>
      <c r="J294" s="225"/>
      <c r="K294" s="358"/>
      <c r="L294" s="358"/>
      <c r="M294" s="358"/>
      <c r="N294" s="358"/>
      <c r="O294" s="358"/>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row>
    <row r="295" spans="1:45" ht="15" customHeight="1">
      <c r="A295" s="225"/>
      <c r="B295" s="225"/>
      <c r="C295" s="225"/>
      <c r="D295" s="266"/>
      <c r="E295" s="266"/>
      <c r="F295" s="266"/>
      <c r="G295" s="266"/>
      <c r="H295" s="266"/>
      <c r="I295" s="266"/>
      <c r="J295" s="225"/>
      <c r="K295" s="358"/>
      <c r="L295" s="358"/>
      <c r="M295" s="358"/>
      <c r="N295" s="358"/>
      <c r="O295" s="358"/>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row>
    <row r="296" spans="1:45" ht="15" customHeight="1">
      <c r="A296" s="225"/>
      <c r="B296" s="225"/>
      <c r="C296" s="225"/>
      <c r="D296" s="266"/>
      <c r="E296" s="266"/>
      <c r="F296" s="266"/>
      <c r="G296" s="266"/>
      <c r="H296" s="266"/>
      <c r="I296" s="266"/>
      <c r="J296" s="225"/>
      <c r="K296" s="358"/>
      <c r="L296" s="358"/>
      <c r="M296" s="358"/>
      <c r="N296" s="358"/>
      <c r="O296" s="358"/>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row>
    <row r="297" spans="1:45" ht="15" customHeight="1">
      <c r="A297" s="225"/>
      <c r="B297" s="225"/>
      <c r="C297" s="225"/>
      <c r="D297" s="266"/>
      <c r="E297" s="266"/>
      <c r="F297" s="266"/>
      <c r="G297" s="266"/>
      <c r="H297" s="266"/>
      <c r="I297" s="266"/>
      <c r="J297" s="225"/>
      <c r="K297" s="358"/>
      <c r="L297" s="358"/>
      <c r="M297" s="358"/>
      <c r="N297" s="358"/>
      <c r="O297" s="358"/>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row>
    <row r="298" spans="1:45" ht="15" customHeight="1">
      <c r="A298" s="225"/>
      <c r="B298" s="225"/>
      <c r="C298" s="225"/>
      <c r="D298" s="266"/>
      <c r="E298" s="266"/>
      <c r="F298" s="266"/>
      <c r="G298" s="266"/>
      <c r="H298" s="266"/>
      <c r="I298" s="266"/>
      <c r="J298" s="225"/>
      <c r="K298" s="358"/>
      <c r="L298" s="358"/>
      <c r="M298" s="358"/>
      <c r="N298" s="358"/>
      <c r="O298" s="358"/>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row>
    <row r="299" spans="1:45" ht="15" customHeight="1">
      <c r="A299" s="225"/>
      <c r="B299" s="225"/>
      <c r="C299" s="225"/>
      <c r="D299" s="266"/>
      <c r="E299" s="266"/>
      <c r="F299" s="266"/>
      <c r="G299" s="266"/>
      <c r="H299" s="266"/>
      <c r="I299" s="266"/>
      <c r="J299" s="225"/>
      <c r="K299" s="358"/>
      <c r="L299" s="358"/>
      <c r="M299" s="358"/>
      <c r="N299" s="358"/>
      <c r="O299" s="358"/>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row>
    <row r="300" spans="1:45" ht="15" customHeight="1">
      <c r="A300" s="225"/>
      <c r="B300" s="225"/>
      <c r="C300" s="225"/>
      <c r="D300" s="266"/>
      <c r="E300" s="266"/>
      <c r="F300" s="266"/>
      <c r="G300" s="266"/>
      <c r="H300" s="266"/>
      <c r="I300" s="266"/>
      <c r="J300" s="225"/>
      <c r="K300" s="358"/>
      <c r="L300" s="358"/>
      <c r="M300" s="358"/>
      <c r="N300" s="358"/>
      <c r="O300" s="358"/>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row>
    <row r="301" spans="1:45" ht="15" customHeight="1">
      <c r="A301" s="225"/>
      <c r="B301" s="225"/>
      <c r="C301" s="225"/>
      <c r="D301" s="266"/>
      <c r="E301" s="266"/>
      <c r="F301" s="266"/>
      <c r="G301" s="266"/>
      <c r="H301" s="266"/>
      <c r="I301" s="266"/>
      <c r="J301" s="225"/>
      <c r="K301" s="358"/>
      <c r="L301" s="358"/>
      <c r="M301" s="358"/>
      <c r="N301" s="358"/>
      <c r="O301" s="358"/>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row>
    <row r="302" spans="1:45" ht="15" customHeight="1">
      <c r="A302" s="225"/>
      <c r="B302" s="225"/>
      <c r="C302" s="225"/>
      <c r="D302" s="266"/>
      <c r="E302" s="266"/>
      <c r="F302" s="266"/>
      <c r="G302" s="266"/>
      <c r="H302" s="266"/>
      <c r="I302" s="266"/>
      <c r="J302" s="225"/>
      <c r="K302" s="358"/>
      <c r="L302" s="358"/>
      <c r="M302" s="358"/>
      <c r="N302" s="358"/>
      <c r="O302" s="358"/>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row>
    <row r="303" spans="1:45" ht="15" customHeight="1">
      <c r="A303" s="225"/>
      <c r="B303" s="225"/>
      <c r="C303" s="225"/>
      <c r="D303" s="266"/>
      <c r="E303" s="266"/>
      <c r="F303" s="266"/>
      <c r="G303" s="266"/>
      <c r="H303" s="266"/>
      <c r="I303" s="266"/>
      <c r="J303" s="225"/>
      <c r="K303" s="358"/>
      <c r="L303" s="358"/>
      <c r="M303" s="358"/>
      <c r="N303" s="358"/>
      <c r="O303" s="358"/>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row>
    <row r="304" spans="1:45" ht="15" customHeight="1">
      <c r="A304" s="225"/>
      <c r="B304" s="225"/>
      <c r="C304" s="225"/>
      <c r="D304" s="266"/>
      <c r="E304" s="266"/>
      <c r="F304" s="266"/>
      <c r="G304" s="266"/>
      <c r="H304" s="266"/>
      <c r="I304" s="266"/>
      <c r="J304" s="225"/>
      <c r="K304" s="358"/>
      <c r="L304" s="358"/>
      <c r="M304" s="358"/>
      <c r="N304" s="358"/>
      <c r="O304" s="358"/>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row>
    <row r="305" spans="1:45" ht="15" customHeight="1">
      <c r="A305" s="225"/>
      <c r="B305" s="225"/>
      <c r="C305" s="225"/>
      <c r="D305" s="266"/>
      <c r="E305" s="266"/>
      <c r="F305" s="266"/>
      <c r="G305" s="266"/>
      <c r="H305" s="266"/>
      <c r="I305" s="266"/>
      <c r="J305" s="225"/>
      <c r="K305" s="358"/>
      <c r="L305" s="358"/>
      <c r="M305" s="358"/>
      <c r="N305" s="358"/>
      <c r="O305" s="358"/>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row>
    <row r="306" spans="1:45" ht="15" customHeight="1">
      <c r="A306" s="225"/>
      <c r="B306" s="225"/>
      <c r="C306" s="225"/>
      <c r="D306" s="266"/>
      <c r="E306" s="266"/>
      <c r="F306" s="266"/>
      <c r="G306" s="266"/>
      <c r="H306" s="266"/>
      <c r="I306" s="266"/>
      <c r="J306" s="225"/>
      <c r="K306" s="358"/>
      <c r="L306" s="358"/>
      <c r="M306" s="358"/>
      <c r="N306" s="358"/>
      <c r="O306" s="358"/>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row>
    <row r="307" spans="1:45" ht="15" customHeight="1">
      <c r="A307" s="225"/>
      <c r="B307" s="225"/>
      <c r="C307" s="225"/>
      <c r="D307" s="266"/>
      <c r="E307" s="266"/>
      <c r="F307" s="266"/>
      <c r="G307" s="266"/>
      <c r="H307" s="266"/>
      <c r="I307" s="266"/>
      <c r="J307" s="225"/>
      <c r="K307" s="358"/>
      <c r="L307" s="358"/>
      <c r="M307" s="358"/>
      <c r="N307" s="358"/>
      <c r="O307" s="358"/>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row>
    <row r="308" spans="1:45" ht="15" customHeight="1">
      <c r="A308" s="225"/>
      <c r="B308" s="225"/>
      <c r="C308" s="225"/>
      <c r="D308" s="266"/>
      <c r="E308" s="266"/>
      <c r="F308" s="266"/>
      <c r="G308" s="266"/>
      <c r="H308" s="266"/>
      <c r="I308" s="266"/>
      <c r="J308" s="225"/>
      <c r="K308" s="358"/>
      <c r="L308" s="358"/>
      <c r="M308" s="358"/>
      <c r="N308" s="358"/>
      <c r="O308" s="358"/>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row>
    <row r="309" spans="1:45" ht="15" customHeight="1">
      <c r="A309" s="225"/>
      <c r="B309" s="225"/>
      <c r="C309" s="225"/>
      <c r="D309" s="266"/>
      <c r="E309" s="266"/>
      <c r="F309" s="266"/>
      <c r="G309" s="266"/>
      <c r="H309" s="266"/>
      <c r="I309" s="266"/>
      <c r="J309" s="225"/>
      <c r="K309" s="358"/>
      <c r="L309" s="358"/>
      <c r="M309" s="358"/>
      <c r="N309" s="358"/>
      <c r="O309" s="358"/>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row>
    <row r="310" spans="1:45" ht="15" customHeight="1">
      <c r="A310" s="225"/>
      <c r="B310" s="225"/>
      <c r="C310" s="225"/>
      <c r="D310" s="266"/>
      <c r="E310" s="266"/>
      <c r="F310" s="266"/>
      <c r="G310" s="266"/>
      <c r="H310" s="266"/>
      <c r="I310" s="266"/>
      <c r="J310" s="225"/>
      <c r="K310" s="358"/>
      <c r="L310" s="358"/>
      <c r="M310" s="358"/>
      <c r="N310" s="358"/>
      <c r="O310" s="358"/>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row>
    <row r="311" spans="1:45" ht="15" customHeight="1">
      <c r="A311" s="225"/>
      <c r="B311" s="225"/>
      <c r="C311" s="225"/>
      <c r="D311" s="266"/>
      <c r="E311" s="266"/>
      <c r="F311" s="266"/>
      <c r="G311" s="266"/>
      <c r="H311" s="266"/>
      <c r="I311" s="266"/>
      <c r="J311" s="225"/>
      <c r="K311" s="358"/>
      <c r="L311" s="358"/>
      <c r="M311" s="358"/>
      <c r="N311" s="358"/>
      <c r="O311" s="358"/>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row>
    <row r="312" spans="1:45" ht="15" customHeight="1">
      <c r="A312" s="225"/>
      <c r="B312" s="225"/>
      <c r="C312" s="225"/>
      <c r="D312" s="266"/>
      <c r="E312" s="266"/>
      <c r="F312" s="266"/>
      <c r="G312" s="266"/>
      <c r="H312" s="266"/>
      <c r="I312" s="266"/>
      <c r="J312" s="225"/>
      <c r="K312" s="358"/>
      <c r="L312" s="358"/>
      <c r="M312" s="358"/>
      <c r="N312" s="358"/>
      <c r="O312" s="358"/>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c r="AS312" s="161"/>
    </row>
    <row r="313" spans="1:45" ht="15" customHeight="1">
      <c r="A313" s="225"/>
      <c r="B313" s="225"/>
      <c r="C313" s="225"/>
      <c r="D313" s="266"/>
      <c r="E313" s="266"/>
      <c r="F313" s="266"/>
      <c r="G313" s="266"/>
      <c r="H313" s="266"/>
      <c r="I313" s="266"/>
      <c r="J313" s="225"/>
      <c r="K313" s="358"/>
      <c r="L313" s="358"/>
      <c r="M313" s="358"/>
      <c r="N313" s="358"/>
      <c r="O313" s="358"/>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row>
    <row r="314" spans="1:45" ht="15" customHeight="1">
      <c r="A314" s="225"/>
      <c r="B314" s="225"/>
      <c r="C314" s="225"/>
      <c r="D314" s="266"/>
      <c r="E314" s="266"/>
      <c r="F314" s="266"/>
      <c r="G314" s="266"/>
      <c r="H314" s="266"/>
      <c r="I314" s="266"/>
      <c r="J314" s="225"/>
      <c r="K314" s="358"/>
      <c r="L314" s="358"/>
      <c r="M314" s="358"/>
      <c r="N314" s="358"/>
      <c r="O314" s="358"/>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row>
    <row r="315" spans="1:45" ht="15" customHeight="1">
      <c r="A315" s="225"/>
      <c r="B315" s="225"/>
      <c r="C315" s="225"/>
      <c r="D315" s="266"/>
      <c r="E315" s="266"/>
      <c r="F315" s="266"/>
      <c r="G315" s="266"/>
      <c r="H315" s="266"/>
      <c r="I315" s="266"/>
      <c r="J315" s="225"/>
      <c r="K315" s="358"/>
      <c r="L315" s="358"/>
      <c r="M315" s="358"/>
      <c r="N315" s="358"/>
      <c r="O315" s="358"/>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c r="AN315" s="161"/>
      <c r="AO315" s="161"/>
      <c r="AP315" s="161"/>
      <c r="AQ315" s="161"/>
      <c r="AR315" s="161"/>
      <c r="AS315" s="161"/>
    </row>
    <row r="316" spans="1:45" ht="15" customHeight="1">
      <c r="A316" s="225"/>
      <c r="B316" s="225"/>
      <c r="C316" s="225"/>
      <c r="D316" s="266"/>
      <c r="E316" s="266"/>
      <c r="F316" s="266"/>
      <c r="G316" s="266"/>
      <c r="H316" s="266"/>
      <c r="I316" s="266"/>
      <c r="J316" s="225"/>
      <c r="K316" s="358"/>
      <c r="L316" s="358"/>
      <c r="M316" s="358"/>
      <c r="N316" s="358"/>
      <c r="O316" s="358"/>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c r="AN316" s="161"/>
      <c r="AO316" s="161"/>
      <c r="AP316" s="161"/>
      <c r="AQ316" s="161"/>
      <c r="AR316" s="161"/>
      <c r="AS316" s="161"/>
    </row>
    <row r="317" spans="1:45" ht="15" customHeight="1">
      <c r="A317" s="225"/>
      <c r="B317" s="225"/>
      <c r="C317" s="225"/>
      <c r="D317" s="266"/>
      <c r="E317" s="266"/>
      <c r="F317" s="266"/>
      <c r="G317" s="266"/>
      <c r="H317" s="266"/>
      <c r="I317" s="266"/>
      <c r="J317" s="225"/>
      <c r="K317" s="358"/>
      <c r="L317" s="358"/>
      <c r="M317" s="358"/>
      <c r="N317" s="358"/>
      <c r="O317" s="358"/>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c r="AN317" s="161"/>
      <c r="AO317" s="161"/>
      <c r="AP317" s="161"/>
      <c r="AQ317" s="161"/>
      <c r="AR317" s="161"/>
      <c r="AS317" s="161"/>
    </row>
    <row r="318" spans="1:45" ht="15" customHeight="1">
      <c r="A318" s="225"/>
      <c r="B318" s="225"/>
      <c r="C318" s="225"/>
      <c r="D318" s="266"/>
      <c r="E318" s="266"/>
      <c r="F318" s="266"/>
      <c r="G318" s="266"/>
      <c r="H318" s="266"/>
      <c r="I318" s="266"/>
      <c r="J318" s="225"/>
      <c r="K318" s="358"/>
      <c r="L318" s="358"/>
      <c r="M318" s="358"/>
      <c r="N318" s="358"/>
      <c r="O318" s="358"/>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c r="AN318" s="161"/>
      <c r="AO318" s="161"/>
      <c r="AP318" s="161"/>
      <c r="AQ318" s="161"/>
      <c r="AR318" s="161"/>
      <c r="AS318" s="161"/>
    </row>
    <row r="319" spans="1:45" ht="15" customHeight="1">
      <c r="A319" s="225"/>
      <c r="B319" s="225"/>
      <c r="C319" s="225"/>
      <c r="D319" s="266"/>
      <c r="E319" s="266"/>
      <c r="F319" s="266"/>
      <c r="G319" s="266"/>
      <c r="H319" s="266"/>
      <c r="I319" s="266"/>
      <c r="J319" s="225"/>
      <c r="K319" s="358"/>
      <c r="L319" s="358"/>
      <c r="M319" s="358"/>
      <c r="N319" s="358"/>
      <c r="O319" s="358"/>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c r="AN319" s="161"/>
      <c r="AO319" s="161"/>
      <c r="AP319" s="161"/>
      <c r="AQ319" s="161"/>
      <c r="AR319" s="161"/>
      <c r="AS319" s="161"/>
    </row>
    <row r="320" spans="1:45" ht="15" customHeight="1">
      <c r="A320" s="225"/>
      <c r="B320" s="225"/>
      <c r="C320" s="225"/>
      <c r="D320" s="266"/>
      <c r="E320" s="266"/>
      <c r="F320" s="266"/>
      <c r="G320" s="266"/>
      <c r="H320" s="266"/>
      <c r="I320" s="266"/>
      <c r="J320" s="225"/>
      <c r="K320" s="358"/>
      <c r="L320" s="358"/>
      <c r="M320" s="358"/>
      <c r="N320" s="358"/>
      <c r="O320" s="358"/>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row>
    <row r="321" spans="1:45" ht="15" customHeight="1">
      <c r="A321" s="225"/>
      <c r="B321" s="225"/>
      <c r="C321" s="225"/>
      <c r="D321" s="266"/>
      <c r="E321" s="266"/>
      <c r="F321" s="266"/>
      <c r="G321" s="266"/>
      <c r="H321" s="266"/>
      <c r="I321" s="266"/>
      <c r="J321" s="225"/>
      <c r="K321" s="358"/>
      <c r="L321" s="358"/>
      <c r="M321" s="358"/>
      <c r="N321" s="358"/>
      <c r="O321" s="358"/>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c r="AS321" s="161"/>
    </row>
    <row r="322" spans="1:45" ht="15" customHeight="1">
      <c r="A322" s="225"/>
      <c r="B322" s="225"/>
      <c r="C322" s="225"/>
      <c r="D322" s="266"/>
      <c r="E322" s="266"/>
      <c r="F322" s="266"/>
      <c r="G322" s="266"/>
      <c r="H322" s="266"/>
      <c r="I322" s="266"/>
      <c r="J322" s="225"/>
      <c r="K322" s="358"/>
      <c r="L322" s="358"/>
      <c r="M322" s="358"/>
      <c r="N322" s="358"/>
      <c r="O322" s="358"/>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c r="AN322" s="161"/>
      <c r="AO322" s="161"/>
      <c r="AP322" s="161"/>
      <c r="AQ322" s="161"/>
      <c r="AR322" s="161"/>
      <c r="AS322" s="161"/>
    </row>
    <row r="323" spans="1:45" ht="15" customHeight="1">
      <c r="A323" s="225"/>
      <c r="B323" s="225"/>
      <c r="C323" s="225"/>
      <c r="D323" s="266"/>
      <c r="E323" s="266"/>
      <c r="F323" s="266"/>
      <c r="G323" s="266"/>
      <c r="H323" s="266"/>
      <c r="I323" s="266"/>
      <c r="J323" s="225"/>
      <c r="K323" s="358"/>
      <c r="L323" s="358"/>
      <c r="M323" s="358"/>
      <c r="N323" s="358"/>
      <c r="O323" s="358"/>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c r="AS323" s="161"/>
    </row>
    <row r="324" spans="1:45" ht="15" customHeight="1">
      <c r="A324" s="225"/>
      <c r="B324" s="225"/>
      <c r="C324" s="225"/>
      <c r="D324" s="266"/>
      <c r="E324" s="266"/>
      <c r="F324" s="266"/>
      <c r="G324" s="266"/>
      <c r="H324" s="266"/>
      <c r="I324" s="266"/>
      <c r="J324" s="225"/>
      <c r="K324" s="358"/>
      <c r="L324" s="358"/>
      <c r="M324" s="358"/>
      <c r="N324" s="358"/>
      <c r="O324" s="358"/>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row>
    <row r="325" spans="1:45" ht="15" customHeight="1">
      <c r="A325" s="225"/>
      <c r="B325" s="225"/>
      <c r="C325" s="225"/>
      <c r="D325" s="266"/>
      <c r="E325" s="266"/>
      <c r="F325" s="266"/>
      <c r="G325" s="266"/>
      <c r="H325" s="266"/>
      <c r="I325" s="266"/>
      <c r="J325" s="225"/>
      <c r="K325" s="358"/>
      <c r="L325" s="358"/>
      <c r="M325" s="358"/>
      <c r="N325" s="358"/>
      <c r="O325" s="358"/>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row>
    <row r="326" spans="1:45" ht="15" customHeight="1">
      <c r="A326" s="225"/>
      <c r="B326" s="225"/>
      <c r="C326" s="225"/>
      <c r="D326" s="266"/>
      <c r="E326" s="266"/>
      <c r="F326" s="266"/>
      <c r="G326" s="266"/>
      <c r="H326" s="266"/>
      <c r="I326" s="266"/>
      <c r="J326" s="225"/>
      <c r="K326" s="358"/>
      <c r="L326" s="358"/>
      <c r="M326" s="358"/>
      <c r="N326" s="358"/>
      <c r="O326" s="358"/>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c r="AN326" s="161"/>
      <c r="AO326" s="161"/>
      <c r="AP326" s="161"/>
      <c r="AQ326" s="161"/>
      <c r="AR326" s="161"/>
      <c r="AS326" s="161"/>
    </row>
    <row r="327" spans="1:45" ht="15" customHeight="1">
      <c r="A327" s="225"/>
      <c r="B327" s="225"/>
      <c r="C327" s="225"/>
      <c r="D327" s="266"/>
      <c r="E327" s="266"/>
      <c r="F327" s="266"/>
      <c r="G327" s="266"/>
      <c r="H327" s="266"/>
      <c r="I327" s="266"/>
      <c r="J327" s="225"/>
      <c r="K327" s="358"/>
      <c r="L327" s="358"/>
      <c r="M327" s="358"/>
      <c r="N327" s="358"/>
      <c r="O327" s="358"/>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c r="AN327" s="161"/>
      <c r="AO327" s="161"/>
      <c r="AP327" s="161"/>
      <c r="AQ327" s="161"/>
      <c r="AR327" s="161"/>
      <c r="AS327" s="161"/>
    </row>
    <row r="328" spans="1:45" ht="15" customHeight="1">
      <c r="A328" s="225"/>
      <c r="B328" s="225"/>
      <c r="C328" s="225"/>
      <c r="D328" s="266"/>
      <c r="E328" s="266"/>
      <c r="F328" s="266"/>
      <c r="G328" s="266"/>
      <c r="H328" s="266"/>
      <c r="I328" s="266"/>
      <c r="J328" s="225"/>
      <c r="K328" s="358"/>
      <c r="L328" s="358"/>
      <c r="M328" s="358"/>
      <c r="N328" s="358"/>
      <c r="O328" s="358"/>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c r="AS328" s="161"/>
    </row>
    <row r="329" spans="1:45" ht="15" customHeight="1">
      <c r="A329" s="225"/>
      <c r="B329" s="225"/>
      <c r="C329" s="225"/>
      <c r="D329" s="266"/>
      <c r="E329" s="266"/>
      <c r="F329" s="266"/>
      <c r="G329" s="266"/>
      <c r="H329" s="266"/>
      <c r="I329" s="266"/>
      <c r="J329" s="225"/>
      <c r="K329" s="358"/>
      <c r="L329" s="358"/>
      <c r="M329" s="358"/>
      <c r="N329" s="358"/>
      <c r="O329" s="358"/>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c r="AS329" s="161"/>
    </row>
    <row r="330" spans="1:45" ht="15" customHeight="1">
      <c r="A330" s="225"/>
      <c r="B330" s="225"/>
      <c r="C330" s="225"/>
      <c r="D330" s="266"/>
      <c r="E330" s="266"/>
      <c r="F330" s="266"/>
      <c r="G330" s="266"/>
      <c r="H330" s="266"/>
      <c r="I330" s="266"/>
      <c r="J330" s="225"/>
      <c r="K330" s="358"/>
      <c r="L330" s="358"/>
      <c r="M330" s="358"/>
      <c r="N330" s="358"/>
      <c r="O330" s="358"/>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c r="AS330" s="161"/>
    </row>
    <row r="331" spans="1:45" ht="15" customHeight="1">
      <c r="A331" s="225"/>
      <c r="B331" s="225"/>
      <c r="C331" s="225"/>
      <c r="D331" s="266"/>
      <c r="E331" s="266"/>
      <c r="F331" s="266"/>
      <c r="G331" s="266"/>
      <c r="H331" s="266"/>
      <c r="I331" s="266"/>
      <c r="J331" s="225"/>
      <c r="K331" s="358"/>
      <c r="L331" s="358"/>
      <c r="M331" s="358"/>
      <c r="N331" s="358"/>
      <c r="O331" s="358"/>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row>
    <row r="332" spans="1:45" ht="15" customHeight="1">
      <c r="A332" s="225"/>
      <c r="B332" s="225"/>
      <c r="C332" s="225"/>
      <c r="D332" s="266"/>
      <c r="E332" s="266"/>
      <c r="F332" s="266"/>
      <c r="G332" s="266"/>
      <c r="H332" s="266"/>
      <c r="I332" s="266"/>
      <c r="J332" s="225"/>
      <c r="K332" s="358"/>
      <c r="L332" s="358"/>
      <c r="M332" s="358"/>
      <c r="N332" s="358"/>
      <c r="O332" s="358"/>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row>
    <row r="333" spans="1:45" ht="15" customHeight="1">
      <c r="A333" s="225"/>
      <c r="B333" s="225"/>
      <c r="C333" s="225"/>
      <c r="D333" s="266"/>
      <c r="E333" s="266"/>
      <c r="F333" s="266"/>
      <c r="G333" s="266"/>
      <c r="H333" s="266"/>
      <c r="I333" s="266"/>
      <c r="J333" s="225"/>
      <c r="K333" s="358"/>
      <c r="L333" s="358"/>
      <c r="M333" s="358"/>
      <c r="N333" s="358"/>
      <c r="O333" s="358"/>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row>
    <row r="334" spans="1:45" ht="15" customHeight="1">
      <c r="A334" s="225"/>
      <c r="B334" s="225"/>
      <c r="C334" s="225"/>
      <c r="D334" s="266"/>
      <c r="E334" s="266"/>
      <c r="F334" s="266"/>
      <c r="G334" s="266"/>
      <c r="H334" s="266"/>
      <c r="I334" s="266"/>
      <c r="J334" s="225"/>
      <c r="K334" s="358"/>
      <c r="L334" s="358"/>
      <c r="M334" s="358"/>
      <c r="N334" s="358"/>
      <c r="O334" s="358"/>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c r="AS334" s="161"/>
    </row>
    <row r="335" spans="1:45" ht="15" customHeight="1">
      <c r="A335" s="225"/>
      <c r="B335" s="225"/>
      <c r="C335" s="225"/>
      <c r="D335" s="266"/>
      <c r="E335" s="266"/>
      <c r="F335" s="266"/>
      <c r="G335" s="266"/>
      <c r="H335" s="266"/>
      <c r="I335" s="266"/>
      <c r="J335" s="225"/>
      <c r="K335" s="358"/>
      <c r="L335" s="358"/>
      <c r="M335" s="358"/>
      <c r="N335" s="358"/>
      <c r="O335" s="358"/>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row>
    <row r="336" spans="1:45" ht="15" customHeight="1">
      <c r="A336" s="225"/>
      <c r="B336" s="225"/>
      <c r="C336" s="225"/>
      <c r="D336" s="266"/>
      <c r="E336" s="266"/>
      <c r="F336" s="266"/>
      <c r="G336" s="266"/>
      <c r="H336" s="266"/>
      <c r="I336" s="266"/>
      <c r="J336" s="225"/>
      <c r="K336" s="358"/>
      <c r="L336" s="358"/>
      <c r="M336" s="358"/>
      <c r="N336" s="358"/>
      <c r="O336" s="358"/>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c r="AS336" s="161"/>
    </row>
    <row r="337" spans="1:45" ht="15" customHeight="1">
      <c r="A337" s="225"/>
      <c r="B337" s="225"/>
      <c r="C337" s="225"/>
      <c r="D337" s="266"/>
      <c r="E337" s="266"/>
      <c r="F337" s="266"/>
      <c r="G337" s="266"/>
      <c r="H337" s="266"/>
      <c r="I337" s="266"/>
      <c r="J337" s="225"/>
      <c r="K337" s="358"/>
      <c r="L337" s="358"/>
      <c r="M337" s="358"/>
      <c r="N337" s="358"/>
      <c r="O337" s="358"/>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row>
    <row r="338" spans="1:45" ht="15" customHeight="1">
      <c r="A338" s="225"/>
      <c r="B338" s="225"/>
      <c r="C338" s="225"/>
      <c r="D338" s="266"/>
      <c r="E338" s="266"/>
      <c r="F338" s="266"/>
      <c r="G338" s="266"/>
      <c r="H338" s="266"/>
      <c r="I338" s="266"/>
      <c r="J338" s="225"/>
      <c r="K338" s="358"/>
      <c r="L338" s="358"/>
      <c r="M338" s="358"/>
      <c r="N338" s="358"/>
      <c r="O338" s="358"/>
      <c r="P338" s="161"/>
      <c r="Q338" s="161"/>
      <c r="R338" s="161"/>
      <c r="S338" s="161"/>
      <c r="T338" s="161"/>
      <c r="U338" s="161"/>
      <c r="V338" s="161"/>
      <c r="W338" s="161"/>
      <c r="X338" s="161"/>
      <c r="Y338" s="161"/>
      <c r="Z338" s="161"/>
      <c r="AA338" s="161"/>
      <c r="AB338" s="161"/>
      <c r="AC338" s="161"/>
      <c r="AD338" s="161"/>
      <c r="AE338" s="161"/>
      <c r="AF338" s="161"/>
      <c r="AG338" s="161"/>
      <c r="AH338" s="161"/>
      <c r="AI338" s="161"/>
      <c r="AJ338" s="161"/>
      <c r="AK338" s="161"/>
      <c r="AL338" s="161"/>
      <c r="AM338" s="161"/>
      <c r="AN338" s="161"/>
      <c r="AO338" s="161"/>
      <c r="AP338" s="161"/>
      <c r="AQ338" s="161"/>
      <c r="AR338" s="161"/>
      <c r="AS338" s="161"/>
    </row>
    <row r="339" spans="1:45" ht="15" customHeight="1">
      <c r="A339" s="225"/>
      <c r="B339" s="225"/>
      <c r="C339" s="225"/>
      <c r="D339" s="266"/>
      <c r="E339" s="266"/>
      <c r="F339" s="266"/>
      <c r="G339" s="266"/>
      <c r="H339" s="266"/>
      <c r="I339" s="266"/>
      <c r="J339" s="225"/>
      <c r="K339" s="358"/>
      <c r="L339" s="358"/>
      <c r="M339" s="358"/>
      <c r="N339" s="358"/>
      <c r="O339" s="358"/>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c r="AS339" s="161"/>
    </row>
    <row r="340" spans="1:45" ht="15" customHeight="1">
      <c r="A340" s="225"/>
      <c r="B340" s="225"/>
      <c r="C340" s="225"/>
      <c r="D340" s="266"/>
      <c r="E340" s="266"/>
      <c r="F340" s="266"/>
      <c r="G340" s="266"/>
      <c r="H340" s="266"/>
      <c r="I340" s="266"/>
      <c r="J340" s="225"/>
      <c r="K340" s="358"/>
      <c r="L340" s="358"/>
      <c r="M340" s="358"/>
      <c r="N340" s="358"/>
      <c r="O340" s="358"/>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c r="AS340" s="161"/>
    </row>
    <row r="341" spans="1:45" ht="15" customHeight="1">
      <c r="A341" s="225"/>
      <c r="B341" s="225"/>
      <c r="C341" s="225"/>
      <c r="D341" s="266"/>
      <c r="E341" s="266"/>
      <c r="F341" s="266"/>
      <c r="G341" s="266"/>
      <c r="H341" s="266"/>
      <c r="I341" s="266"/>
      <c r="J341" s="225"/>
      <c r="K341" s="358"/>
      <c r="L341" s="358"/>
      <c r="M341" s="358"/>
      <c r="N341" s="358"/>
      <c r="O341" s="358"/>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c r="AN341" s="161"/>
      <c r="AO341" s="161"/>
      <c r="AP341" s="161"/>
      <c r="AQ341" s="161"/>
      <c r="AR341" s="161"/>
      <c r="AS341" s="161"/>
    </row>
    <row r="342" spans="1:45" ht="15" customHeight="1">
      <c r="A342" s="225"/>
      <c r="B342" s="225"/>
      <c r="C342" s="225"/>
      <c r="D342" s="266"/>
      <c r="E342" s="266"/>
      <c r="F342" s="266"/>
      <c r="G342" s="266"/>
      <c r="H342" s="266"/>
      <c r="I342" s="266"/>
      <c r="J342" s="225"/>
      <c r="K342" s="358"/>
      <c r="L342" s="358"/>
      <c r="M342" s="358"/>
      <c r="N342" s="358"/>
      <c r="O342" s="358"/>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1"/>
      <c r="AL342" s="161"/>
      <c r="AM342" s="161"/>
      <c r="AN342" s="161"/>
      <c r="AO342" s="161"/>
      <c r="AP342" s="161"/>
      <c r="AQ342" s="161"/>
      <c r="AR342" s="161"/>
      <c r="AS342" s="161"/>
    </row>
    <row r="343" spans="1:45" ht="15" customHeight="1">
      <c r="A343" s="225"/>
      <c r="B343" s="225"/>
      <c r="C343" s="225"/>
      <c r="D343" s="266"/>
      <c r="E343" s="266"/>
      <c r="F343" s="266"/>
      <c r="G343" s="266"/>
      <c r="H343" s="266"/>
      <c r="I343" s="266"/>
      <c r="J343" s="225"/>
      <c r="K343" s="358"/>
      <c r="L343" s="358"/>
      <c r="M343" s="358"/>
      <c r="N343" s="358"/>
      <c r="O343" s="358"/>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1"/>
      <c r="AL343" s="161"/>
      <c r="AM343" s="161"/>
      <c r="AN343" s="161"/>
      <c r="AO343" s="161"/>
      <c r="AP343" s="161"/>
      <c r="AQ343" s="161"/>
      <c r="AR343" s="161"/>
      <c r="AS343" s="161"/>
    </row>
    <row r="344" spans="1:45" ht="15" customHeight="1">
      <c r="A344" s="225"/>
      <c r="B344" s="225"/>
      <c r="C344" s="225"/>
      <c r="D344" s="266"/>
      <c r="E344" s="266"/>
      <c r="F344" s="266"/>
      <c r="G344" s="266"/>
      <c r="H344" s="266"/>
      <c r="I344" s="266"/>
      <c r="J344" s="225"/>
      <c r="K344" s="358"/>
      <c r="L344" s="358"/>
      <c r="M344" s="358"/>
      <c r="N344" s="358"/>
      <c r="O344" s="358"/>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c r="AS344" s="161"/>
    </row>
    <row r="345" spans="1:45" ht="15" customHeight="1">
      <c r="A345" s="225"/>
      <c r="B345" s="225"/>
      <c r="C345" s="225"/>
      <c r="D345" s="266"/>
      <c r="E345" s="266"/>
      <c r="F345" s="266"/>
      <c r="G345" s="266"/>
      <c r="H345" s="266"/>
      <c r="I345" s="266"/>
      <c r="J345" s="225"/>
      <c r="K345" s="358"/>
      <c r="L345" s="358"/>
      <c r="M345" s="358"/>
      <c r="N345" s="358"/>
      <c r="O345" s="358"/>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c r="AS345" s="161"/>
    </row>
    <row r="346" spans="1:45" ht="15" customHeight="1">
      <c r="A346" s="225"/>
      <c r="B346" s="225"/>
      <c r="C346" s="225"/>
      <c r="D346" s="266"/>
      <c r="E346" s="266"/>
      <c r="F346" s="266"/>
      <c r="G346" s="266"/>
      <c r="H346" s="266"/>
      <c r="I346" s="266"/>
      <c r="J346" s="225"/>
      <c r="K346" s="358"/>
      <c r="L346" s="358"/>
      <c r="M346" s="358"/>
      <c r="N346" s="358"/>
      <c r="O346" s="358"/>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c r="AN346" s="161"/>
      <c r="AO346" s="161"/>
      <c r="AP346" s="161"/>
      <c r="AQ346" s="161"/>
      <c r="AR346" s="161"/>
      <c r="AS346" s="161"/>
    </row>
    <row r="347" spans="1:45" ht="15" customHeight="1">
      <c r="A347" s="225"/>
      <c r="B347" s="225"/>
      <c r="C347" s="225"/>
      <c r="D347" s="266"/>
      <c r="E347" s="266"/>
      <c r="F347" s="266"/>
      <c r="G347" s="266"/>
      <c r="H347" s="266"/>
      <c r="I347" s="266"/>
      <c r="J347" s="225"/>
      <c r="K347" s="358"/>
      <c r="L347" s="358"/>
      <c r="M347" s="358"/>
      <c r="N347" s="358"/>
      <c r="O347" s="358"/>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c r="AS347" s="161"/>
    </row>
    <row r="348" spans="1:45" ht="15" customHeight="1">
      <c r="A348" s="225"/>
      <c r="B348" s="225"/>
      <c r="C348" s="225"/>
      <c r="D348" s="266"/>
      <c r="E348" s="266"/>
      <c r="F348" s="266"/>
      <c r="G348" s="266"/>
      <c r="H348" s="266"/>
      <c r="I348" s="266"/>
      <c r="J348" s="225"/>
      <c r="K348" s="358"/>
      <c r="L348" s="358"/>
      <c r="M348" s="358"/>
      <c r="N348" s="358"/>
      <c r="O348" s="358"/>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row>
    <row r="349" spans="1:45" ht="15" customHeight="1">
      <c r="A349" s="225"/>
      <c r="B349" s="225"/>
      <c r="C349" s="225"/>
      <c r="D349" s="266"/>
      <c r="E349" s="266"/>
      <c r="F349" s="266"/>
      <c r="G349" s="266"/>
      <c r="H349" s="266"/>
      <c r="I349" s="266"/>
      <c r="J349" s="225"/>
      <c r="K349" s="358"/>
      <c r="L349" s="358"/>
      <c r="M349" s="358"/>
      <c r="N349" s="358"/>
      <c r="O349" s="358"/>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161"/>
      <c r="AN349" s="161"/>
      <c r="AO349" s="161"/>
      <c r="AP349" s="161"/>
      <c r="AQ349" s="161"/>
      <c r="AR349" s="161"/>
      <c r="AS349" s="161"/>
    </row>
    <row r="350" spans="1:45" ht="15" customHeight="1">
      <c r="A350" s="225"/>
      <c r="B350" s="225"/>
      <c r="C350" s="225"/>
      <c r="D350" s="266"/>
      <c r="E350" s="266"/>
      <c r="F350" s="266"/>
      <c r="G350" s="266"/>
      <c r="H350" s="266"/>
      <c r="I350" s="266"/>
      <c r="J350" s="225"/>
      <c r="K350" s="358"/>
      <c r="L350" s="358"/>
      <c r="M350" s="358"/>
      <c r="N350" s="358"/>
      <c r="O350" s="358"/>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c r="AN350" s="161"/>
      <c r="AO350" s="161"/>
      <c r="AP350" s="161"/>
      <c r="AQ350" s="161"/>
      <c r="AR350" s="161"/>
      <c r="AS350" s="161"/>
    </row>
    <row r="351" spans="1:45" ht="15" customHeight="1">
      <c r="A351" s="225"/>
      <c r="B351" s="225"/>
      <c r="C351" s="225"/>
      <c r="D351" s="266"/>
      <c r="E351" s="266"/>
      <c r="F351" s="266"/>
      <c r="G351" s="266"/>
      <c r="H351" s="266"/>
      <c r="I351" s="266"/>
      <c r="J351" s="225"/>
      <c r="K351" s="358"/>
      <c r="L351" s="358"/>
      <c r="M351" s="358"/>
      <c r="N351" s="358"/>
      <c r="O351" s="358"/>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1"/>
      <c r="AL351" s="161"/>
      <c r="AM351" s="161"/>
      <c r="AN351" s="161"/>
      <c r="AO351" s="161"/>
      <c r="AP351" s="161"/>
      <c r="AQ351" s="161"/>
      <c r="AR351" s="161"/>
      <c r="AS351" s="161"/>
    </row>
    <row r="352" spans="1:45" ht="15" customHeight="1">
      <c r="A352" s="225"/>
      <c r="B352" s="225"/>
      <c r="C352" s="225"/>
      <c r="D352" s="266"/>
      <c r="E352" s="266"/>
      <c r="F352" s="266"/>
      <c r="G352" s="266"/>
      <c r="H352" s="266"/>
      <c r="I352" s="266"/>
      <c r="J352" s="225"/>
      <c r="K352" s="358"/>
      <c r="L352" s="358"/>
      <c r="M352" s="358"/>
      <c r="N352" s="358"/>
      <c r="O352" s="358"/>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c r="AS352" s="161"/>
    </row>
    <row r="353" spans="1:45" ht="15" customHeight="1">
      <c r="A353" s="225"/>
      <c r="B353" s="225"/>
      <c r="C353" s="225"/>
      <c r="D353" s="266"/>
      <c r="E353" s="266"/>
      <c r="F353" s="266"/>
      <c r="G353" s="266"/>
      <c r="H353" s="266"/>
      <c r="I353" s="266"/>
      <c r="J353" s="225"/>
      <c r="K353" s="358"/>
      <c r="L353" s="358"/>
      <c r="M353" s="358"/>
      <c r="N353" s="358"/>
      <c r="O353" s="358"/>
      <c r="P353" s="161"/>
      <c r="Q353" s="161"/>
      <c r="R353" s="161"/>
      <c r="S353" s="161"/>
      <c r="T353" s="161"/>
      <c r="U353" s="161"/>
      <c r="V353" s="161"/>
      <c r="W353" s="161"/>
      <c r="X353" s="161"/>
      <c r="Y353" s="161"/>
      <c r="Z353" s="161"/>
      <c r="AA353" s="161"/>
      <c r="AB353" s="161"/>
      <c r="AC353" s="161"/>
      <c r="AD353" s="161"/>
      <c r="AE353" s="161"/>
      <c r="AF353" s="161"/>
      <c r="AG353" s="161"/>
      <c r="AH353" s="161"/>
      <c r="AI353" s="161"/>
      <c r="AJ353" s="161"/>
      <c r="AK353" s="161"/>
      <c r="AL353" s="161"/>
      <c r="AM353" s="161"/>
      <c r="AN353" s="161"/>
      <c r="AO353" s="161"/>
      <c r="AP353" s="161"/>
      <c r="AQ353" s="161"/>
      <c r="AR353" s="161"/>
      <c r="AS353" s="161"/>
    </row>
    <row r="354" spans="1:45" ht="15" customHeight="1">
      <c r="A354" s="225"/>
      <c r="B354" s="225"/>
      <c r="C354" s="225"/>
      <c r="D354" s="266"/>
      <c r="E354" s="266"/>
      <c r="F354" s="266"/>
      <c r="G354" s="266"/>
      <c r="H354" s="266"/>
      <c r="I354" s="266"/>
      <c r="J354" s="225"/>
      <c r="K354" s="358"/>
      <c r="L354" s="358"/>
      <c r="M354" s="358"/>
      <c r="N354" s="358"/>
      <c r="O354" s="358"/>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1"/>
      <c r="AL354" s="161"/>
      <c r="AM354" s="161"/>
      <c r="AN354" s="161"/>
      <c r="AO354" s="161"/>
      <c r="AP354" s="161"/>
      <c r="AQ354" s="161"/>
      <c r="AR354" s="161"/>
      <c r="AS354" s="161"/>
    </row>
    <row r="355" spans="1:45" ht="15" customHeight="1">
      <c r="A355" s="225"/>
      <c r="B355" s="225"/>
      <c r="C355" s="225"/>
      <c r="D355" s="266"/>
      <c r="E355" s="266"/>
      <c r="F355" s="266"/>
      <c r="G355" s="266"/>
      <c r="H355" s="266"/>
      <c r="I355" s="266"/>
      <c r="J355" s="225"/>
      <c r="K355" s="358"/>
      <c r="L355" s="358"/>
      <c r="M355" s="358"/>
      <c r="N355" s="358"/>
      <c r="O355" s="358"/>
      <c r="P355" s="161"/>
      <c r="Q355" s="161"/>
      <c r="R355" s="161"/>
      <c r="S355" s="161"/>
      <c r="T355" s="161"/>
      <c r="U355" s="161"/>
      <c r="V355" s="161"/>
      <c r="W355" s="161"/>
      <c r="X355" s="161"/>
      <c r="Y355" s="161"/>
      <c r="Z355" s="161"/>
      <c r="AA355" s="161"/>
      <c r="AB355" s="161"/>
      <c r="AC355" s="161"/>
      <c r="AD355" s="161"/>
      <c r="AE355" s="161"/>
      <c r="AF355" s="161"/>
      <c r="AG355" s="161"/>
      <c r="AH355" s="161"/>
      <c r="AI355" s="161"/>
      <c r="AJ355" s="161"/>
      <c r="AK355" s="161"/>
      <c r="AL355" s="161"/>
      <c r="AM355" s="161"/>
      <c r="AN355" s="161"/>
      <c r="AO355" s="161"/>
      <c r="AP355" s="161"/>
      <c r="AQ355" s="161"/>
      <c r="AR355" s="161"/>
      <c r="AS355" s="161"/>
    </row>
    <row r="356" spans="1:45" ht="15" customHeight="1">
      <c r="A356" s="225"/>
      <c r="B356" s="225"/>
      <c r="C356" s="225"/>
      <c r="D356" s="266"/>
      <c r="E356" s="266"/>
      <c r="F356" s="266"/>
      <c r="G356" s="266"/>
      <c r="H356" s="266"/>
      <c r="I356" s="266"/>
      <c r="J356" s="225"/>
      <c r="K356" s="358"/>
      <c r="L356" s="358"/>
      <c r="M356" s="358"/>
      <c r="N356" s="358"/>
      <c r="O356" s="358"/>
      <c r="P356" s="161"/>
      <c r="Q356" s="161"/>
      <c r="R356" s="161"/>
      <c r="S356" s="161"/>
      <c r="T356" s="161"/>
      <c r="U356" s="161"/>
      <c r="V356" s="161"/>
      <c r="W356" s="161"/>
      <c r="X356" s="161"/>
      <c r="Y356" s="161"/>
      <c r="Z356" s="161"/>
      <c r="AA356" s="161"/>
      <c r="AB356" s="161"/>
      <c r="AC356" s="161"/>
      <c r="AD356" s="161"/>
      <c r="AE356" s="161"/>
      <c r="AF356" s="161"/>
      <c r="AG356" s="161"/>
      <c r="AH356" s="161"/>
      <c r="AI356" s="161"/>
      <c r="AJ356" s="161"/>
      <c r="AK356" s="161"/>
      <c r="AL356" s="161"/>
      <c r="AM356" s="161"/>
      <c r="AN356" s="161"/>
      <c r="AO356" s="161"/>
      <c r="AP356" s="161"/>
      <c r="AQ356" s="161"/>
      <c r="AR356" s="161"/>
      <c r="AS356" s="161"/>
    </row>
    <row r="357" spans="1:45" ht="15" customHeight="1">
      <c r="A357" s="225"/>
      <c r="B357" s="225"/>
      <c r="C357" s="225"/>
      <c r="D357" s="266"/>
      <c r="E357" s="266"/>
      <c r="F357" s="266"/>
      <c r="G357" s="266"/>
      <c r="H357" s="266"/>
      <c r="I357" s="266"/>
      <c r="J357" s="225"/>
      <c r="K357" s="358"/>
      <c r="L357" s="358"/>
      <c r="M357" s="358"/>
      <c r="N357" s="358"/>
      <c r="O357" s="358"/>
      <c r="P357" s="161"/>
      <c r="Q357" s="161"/>
      <c r="R357" s="161"/>
      <c r="S357" s="161"/>
      <c r="T357" s="161"/>
      <c r="U357" s="161"/>
      <c r="V357" s="161"/>
      <c r="W357" s="161"/>
      <c r="X357" s="161"/>
      <c r="Y357" s="161"/>
      <c r="Z357" s="161"/>
      <c r="AA357" s="161"/>
      <c r="AB357" s="161"/>
      <c r="AC357" s="161"/>
      <c r="AD357" s="161"/>
      <c r="AE357" s="161"/>
      <c r="AF357" s="161"/>
      <c r="AG357" s="161"/>
      <c r="AH357" s="161"/>
      <c r="AI357" s="161"/>
      <c r="AJ357" s="161"/>
      <c r="AK357" s="161"/>
      <c r="AL357" s="161"/>
      <c r="AM357" s="161"/>
      <c r="AN357" s="161"/>
      <c r="AO357" s="161"/>
      <c r="AP357" s="161"/>
      <c r="AQ357" s="161"/>
      <c r="AR357" s="161"/>
      <c r="AS357" s="161"/>
    </row>
    <row r="358" spans="1:45" ht="15" customHeight="1">
      <c r="A358" s="225"/>
      <c r="B358" s="225"/>
      <c r="C358" s="225"/>
      <c r="D358" s="266"/>
      <c r="E358" s="266"/>
      <c r="F358" s="266"/>
      <c r="G358" s="266"/>
      <c r="H358" s="266"/>
      <c r="I358" s="266"/>
      <c r="J358" s="225"/>
      <c r="K358" s="358"/>
      <c r="L358" s="358"/>
      <c r="M358" s="358"/>
      <c r="N358" s="358"/>
      <c r="O358" s="358"/>
      <c r="P358" s="161"/>
      <c r="Q358" s="161"/>
      <c r="R358" s="161"/>
      <c r="S358" s="161"/>
      <c r="T358" s="161"/>
      <c r="U358" s="161"/>
      <c r="V358" s="161"/>
      <c r="W358" s="161"/>
      <c r="X358" s="161"/>
      <c r="Y358" s="161"/>
      <c r="Z358" s="161"/>
      <c r="AA358" s="161"/>
      <c r="AB358" s="161"/>
      <c r="AC358" s="161"/>
      <c r="AD358" s="161"/>
      <c r="AE358" s="161"/>
      <c r="AF358" s="161"/>
      <c r="AG358" s="161"/>
      <c r="AH358" s="161"/>
      <c r="AI358" s="161"/>
      <c r="AJ358" s="161"/>
      <c r="AK358" s="161"/>
      <c r="AL358" s="161"/>
      <c r="AM358" s="161"/>
      <c r="AN358" s="161"/>
      <c r="AO358" s="161"/>
      <c r="AP358" s="161"/>
      <c r="AQ358" s="161"/>
      <c r="AR358" s="161"/>
      <c r="AS358" s="161"/>
    </row>
    <row r="359" spans="1:45" ht="15" customHeight="1">
      <c r="A359" s="225"/>
      <c r="B359" s="225"/>
      <c r="C359" s="225"/>
      <c r="D359" s="266"/>
      <c r="E359" s="266"/>
      <c r="F359" s="266"/>
      <c r="G359" s="266"/>
      <c r="H359" s="266"/>
      <c r="I359" s="266"/>
      <c r="J359" s="225"/>
      <c r="K359" s="358"/>
      <c r="L359" s="358"/>
      <c r="M359" s="358"/>
      <c r="N359" s="358"/>
      <c r="O359" s="358"/>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1"/>
      <c r="AL359" s="161"/>
      <c r="AM359" s="161"/>
      <c r="AN359" s="161"/>
      <c r="AO359" s="161"/>
      <c r="AP359" s="161"/>
      <c r="AQ359" s="161"/>
      <c r="AR359" s="161"/>
      <c r="AS359" s="161"/>
    </row>
    <row r="360" spans="1:45" ht="15" customHeight="1">
      <c r="A360" s="225"/>
      <c r="B360" s="225"/>
      <c r="C360" s="225"/>
      <c r="D360" s="266"/>
      <c r="E360" s="266"/>
      <c r="F360" s="266"/>
      <c r="G360" s="266"/>
      <c r="H360" s="266"/>
      <c r="I360" s="266"/>
      <c r="J360" s="225"/>
      <c r="K360" s="358"/>
      <c r="L360" s="358"/>
      <c r="M360" s="358"/>
      <c r="N360" s="358"/>
      <c r="O360" s="358"/>
      <c r="P360" s="161"/>
      <c r="Q360" s="161"/>
      <c r="R360" s="161"/>
      <c r="S360" s="161"/>
      <c r="T360" s="161"/>
      <c r="U360" s="161"/>
      <c r="V360" s="161"/>
      <c r="W360" s="161"/>
      <c r="X360" s="161"/>
      <c r="Y360" s="161"/>
      <c r="Z360" s="161"/>
      <c r="AA360" s="161"/>
      <c r="AB360" s="161"/>
      <c r="AC360" s="161"/>
      <c r="AD360" s="161"/>
      <c r="AE360" s="161"/>
      <c r="AF360" s="161"/>
      <c r="AG360" s="161"/>
      <c r="AH360" s="161"/>
      <c r="AI360" s="161"/>
      <c r="AJ360" s="161"/>
      <c r="AK360" s="161"/>
      <c r="AL360" s="161"/>
      <c r="AM360" s="161"/>
      <c r="AN360" s="161"/>
      <c r="AO360" s="161"/>
      <c r="AP360" s="161"/>
      <c r="AQ360" s="161"/>
      <c r="AR360" s="161"/>
      <c r="AS360" s="161"/>
    </row>
    <row r="361" spans="1:45" ht="15" customHeight="1">
      <c r="A361" s="225"/>
      <c r="B361" s="225"/>
      <c r="C361" s="225"/>
      <c r="D361" s="266"/>
      <c r="E361" s="266"/>
      <c r="F361" s="266"/>
      <c r="G361" s="266"/>
      <c r="H361" s="266"/>
      <c r="I361" s="266"/>
      <c r="J361" s="225"/>
      <c r="K361" s="358"/>
      <c r="L361" s="358"/>
      <c r="M361" s="358"/>
      <c r="N361" s="358"/>
      <c r="O361" s="358"/>
      <c r="P361" s="161"/>
      <c r="Q361" s="161"/>
      <c r="R361" s="161"/>
      <c r="S361" s="161"/>
      <c r="T361" s="161"/>
      <c r="U361" s="161"/>
      <c r="V361" s="161"/>
      <c r="W361" s="161"/>
      <c r="X361" s="161"/>
      <c r="Y361" s="161"/>
      <c r="Z361" s="161"/>
      <c r="AA361" s="161"/>
      <c r="AB361" s="161"/>
      <c r="AC361" s="161"/>
      <c r="AD361" s="161"/>
      <c r="AE361" s="161"/>
      <c r="AF361" s="161"/>
      <c r="AG361" s="161"/>
      <c r="AH361" s="161"/>
      <c r="AI361" s="161"/>
      <c r="AJ361" s="161"/>
      <c r="AK361" s="161"/>
      <c r="AL361" s="161"/>
      <c r="AM361" s="161"/>
      <c r="AN361" s="161"/>
      <c r="AO361" s="161"/>
      <c r="AP361" s="161"/>
      <c r="AQ361" s="161"/>
      <c r="AR361" s="161"/>
      <c r="AS361" s="161"/>
    </row>
    <row r="362" spans="1:45" ht="15" customHeight="1">
      <c r="A362" s="225"/>
      <c r="B362" s="225"/>
      <c r="C362" s="225"/>
      <c r="D362" s="266"/>
      <c r="E362" s="266"/>
      <c r="F362" s="266"/>
      <c r="G362" s="266"/>
      <c r="H362" s="266"/>
      <c r="I362" s="266"/>
      <c r="J362" s="225"/>
      <c r="K362" s="358"/>
      <c r="L362" s="358"/>
      <c r="M362" s="358"/>
      <c r="N362" s="358"/>
      <c r="O362" s="358"/>
      <c r="P362" s="161"/>
      <c r="Q362" s="161"/>
      <c r="R362" s="161"/>
      <c r="S362" s="161"/>
      <c r="T362" s="161"/>
      <c r="U362" s="161"/>
      <c r="V362" s="161"/>
      <c r="W362" s="161"/>
      <c r="X362" s="161"/>
      <c r="Y362" s="161"/>
      <c r="Z362" s="161"/>
      <c r="AA362" s="161"/>
      <c r="AB362" s="161"/>
      <c r="AC362" s="161"/>
      <c r="AD362" s="161"/>
      <c r="AE362" s="161"/>
      <c r="AF362" s="161"/>
      <c r="AG362" s="161"/>
      <c r="AH362" s="161"/>
      <c r="AI362" s="161"/>
      <c r="AJ362" s="161"/>
      <c r="AK362" s="161"/>
      <c r="AL362" s="161"/>
      <c r="AM362" s="161"/>
      <c r="AN362" s="161"/>
      <c r="AO362" s="161"/>
      <c r="AP362" s="161"/>
      <c r="AQ362" s="161"/>
      <c r="AR362" s="161"/>
      <c r="AS362" s="161"/>
    </row>
    <row r="363" spans="1:45" ht="15" customHeight="1">
      <c r="A363" s="225"/>
      <c r="B363" s="225"/>
      <c r="C363" s="225"/>
      <c r="D363" s="266"/>
      <c r="E363" s="266"/>
      <c r="F363" s="266"/>
      <c r="G363" s="266"/>
      <c r="H363" s="266"/>
      <c r="I363" s="266"/>
      <c r="J363" s="225"/>
      <c r="K363" s="358"/>
      <c r="L363" s="358"/>
      <c r="M363" s="358"/>
      <c r="N363" s="358"/>
      <c r="O363" s="358"/>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c r="AN363" s="161"/>
      <c r="AO363" s="161"/>
      <c r="AP363" s="161"/>
      <c r="AQ363" s="161"/>
      <c r="AR363" s="161"/>
      <c r="AS363" s="161"/>
    </row>
    <row r="364" spans="1:45" ht="15" customHeight="1">
      <c r="A364" s="225"/>
      <c r="B364" s="225"/>
      <c r="C364" s="225"/>
      <c r="D364" s="266"/>
      <c r="E364" s="266"/>
      <c r="F364" s="266"/>
      <c r="G364" s="266"/>
      <c r="H364" s="266"/>
      <c r="I364" s="266"/>
      <c r="J364" s="225"/>
      <c r="K364" s="358"/>
      <c r="L364" s="358"/>
      <c r="M364" s="358"/>
      <c r="N364" s="358"/>
      <c r="O364" s="358"/>
      <c r="P364" s="161"/>
      <c r="Q364" s="161"/>
      <c r="R364" s="161"/>
      <c r="S364" s="161"/>
      <c r="T364" s="161"/>
      <c r="U364" s="161"/>
      <c r="V364" s="161"/>
      <c r="W364" s="161"/>
      <c r="X364" s="161"/>
      <c r="Y364" s="161"/>
      <c r="Z364" s="161"/>
      <c r="AA364" s="161"/>
      <c r="AB364" s="161"/>
      <c r="AC364" s="161"/>
      <c r="AD364" s="161"/>
      <c r="AE364" s="161"/>
      <c r="AF364" s="161"/>
      <c r="AG364" s="161"/>
      <c r="AH364" s="161"/>
      <c r="AI364" s="161"/>
      <c r="AJ364" s="161"/>
      <c r="AK364" s="161"/>
      <c r="AL364" s="161"/>
      <c r="AM364" s="161"/>
      <c r="AN364" s="161"/>
      <c r="AO364" s="161"/>
      <c r="AP364" s="161"/>
      <c r="AQ364" s="161"/>
      <c r="AR364" s="161"/>
      <c r="AS364" s="161"/>
    </row>
    <row r="365" spans="1:45" ht="15" customHeight="1">
      <c r="A365" s="225"/>
      <c r="B365" s="225"/>
      <c r="C365" s="225"/>
      <c r="D365" s="266"/>
      <c r="E365" s="266"/>
      <c r="F365" s="266"/>
      <c r="G365" s="266"/>
      <c r="H365" s="266"/>
      <c r="I365" s="266"/>
      <c r="J365" s="225"/>
      <c r="K365" s="358"/>
      <c r="L365" s="358"/>
      <c r="M365" s="358"/>
      <c r="N365" s="358"/>
      <c r="O365" s="358"/>
      <c r="P365" s="161"/>
      <c r="Q365" s="161"/>
      <c r="R365" s="161"/>
      <c r="S365" s="161"/>
      <c r="T365" s="161"/>
      <c r="U365" s="161"/>
      <c r="V365" s="161"/>
      <c r="W365" s="161"/>
      <c r="X365" s="161"/>
      <c r="Y365" s="161"/>
      <c r="Z365" s="161"/>
      <c r="AA365" s="161"/>
      <c r="AB365" s="161"/>
      <c r="AC365" s="161"/>
      <c r="AD365" s="161"/>
      <c r="AE365" s="161"/>
      <c r="AF365" s="161"/>
      <c r="AG365" s="161"/>
      <c r="AH365" s="161"/>
      <c r="AI365" s="161"/>
      <c r="AJ365" s="161"/>
      <c r="AK365" s="161"/>
      <c r="AL365" s="161"/>
      <c r="AM365" s="161"/>
      <c r="AN365" s="161"/>
      <c r="AO365" s="161"/>
      <c r="AP365" s="161"/>
      <c r="AQ365" s="161"/>
      <c r="AR365" s="161"/>
      <c r="AS365" s="161"/>
    </row>
    <row r="366" spans="1:45" ht="15" customHeight="1">
      <c r="A366" s="225"/>
      <c r="B366" s="225"/>
      <c r="C366" s="225"/>
      <c r="D366" s="266"/>
      <c r="E366" s="266"/>
      <c r="F366" s="266"/>
      <c r="G366" s="266"/>
      <c r="H366" s="266"/>
      <c r="I366" s="266"/>
      <c r="J366" s="225"/>
      <c r="K366" s="358"/>
      <c r="L366" s="358"/>
      <c r="M366" s="358"/>
      <c r="N366" s="358"/>
      <c r="O366" s="358"/>
      <c r="P366" s="161"/>
      <c r="Q366" s="161"/>
      <c r="R366" s="161"/>
      <c r="S366" s="161"/>
      <c r="T366" s="161"/>
      <c r="U366" s="161"/>
      <c r="V366" s="161"/>
      <c r="W366" s="161"/>
      <c r="X366" s="161"/>
      <c r="Y366" s="161"/>
      <c r="Z366" s="161"/>
      <c r="AA366" s="161"/>
      <c r="AB366" s="161"/>
      <c r="AC366" s="161"/>
      <c r="AD366" s="161"/>
      <c r="AE366" s="161"/>
      <c r="AF366" s="161"/>
      <c r="AG366" s="161"/>
      <c r="AH366" s="161"/>
      <c r="AI366" s="161"/>
      <c r="AJ366" s="161"/>
      <c r="AK366" s="161"/>
      <c r="AL366" s="161"/>
      <c r="AM366" s="161"/>
      <c r="AN366" s="161"/>
      <c r="AO366" s="161"/>
      <c r="AP366" s="161"/>
      <c r="AQ366" s="161"/>
      <c r="AR366" s="161"/>
      <c r="AS366" s="161"/>
    </row>
    <row r="367" spans="1:45" ht="15" customHeight="1">
      <c r="A367" s="225"/>
      <c r="B367" s="225"/>
      <c r="C367" s="225"/>
      <c r="D367" s="266"/>
      <c r="E367" s="266"/>
      <c r="F367" s="266"/>
      <c r="G367" s="266"/>
      <c r="H367" s="266"/>
      <c r="I367" s="266"/>
      <c r="J367" s="225"/>
      <c r="K367" s="358"/>
      <c r="L367" s="358"/>
      <c r="M367" s="358"/>
      <c r="N367" s="358"/>
      <c r="O367" s="358"/>
      <c r="P367" s="161"/>
      <c r="Q367" s="161"/>
      <c r="R367" s="161"/>
      <c r="S367" s="161"/>
      <c r="T367" s="161"/>
      <c r="U367" s="161"/>
      <c r="V367" s="161"/>
      <c r="W367" s="161"/>
      <c r="X367" s="161"/>
      <c r="Y367" s="161"/>
      <c r="Z367" s="161"/>
      <c r="AA367" s="161"/>
      <c r="AB367" s="161"/>
      <c r="AC367" s="161"/>
      <c r="AD367" s="161"/>
      <c r="AE367" s="161"/>
      <c r="AF367" s="161"/>
      <c r="AG367" s="161"/>
      <c r="AH367" s="161"/>
      <c r="AI367" s="161"/>
      <c r="AJ367" s="161"/>
      <c r="AK367" s="161"/>
      <c r="AL367" s="161"/>
      <c r="AM367" s="161"/>
      <c r="AN367" s="161"/>
      <c r="AO367" s="161"/>
      <c r="AP367" s="161"/>
      <c r="AQ367" s="161"/>
      <c r="AR367" s="161"/>
      <c r="AS367" s="161"/>
    </row>
    <row r="368" spans="1:45" ht="15" customHeight="1">
      <c r="A368" s="225"/>
      <c r="B368" s="225"/>
      <c r="C368" s="225"/>
      <c r="D368" s="266"/>
      <c r="E368" s="266"/>
      <c r="F368" s="266"/>
      <c r="G368" s="266"/>
      <c r="H368" s="266"/>
      <c r="I368" s="266"/>
      <c r="J368" s="225"/>
      <c r="K368" s="358"/>
      <c r="L368" s="358"/>
      <c r="M368" s="358"/>
      <c r="N368" s="358"/>
      <c r="O368" s="358"/>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row>
    <row r="369" spans="1:45" ht="15" customHeight="1">
      <c r="A369" s="225"/>
      <c r="B369" s="225"/>
      <c r="C369" s="225"/>
      <c r="D369" s="266"/>
      <c r="E369" s="266"/>
      <c r="F369" s="266"/>
      <c r="G369" s="266"/>
      <c r="H369" s="266"/>
      <c r="I369" s="266"/>
      <c r="J369" s="225"/>
      <c r="K369" s="358"/>
      <c r="L369" s="358"/>
      <c r="M369" s="358"/>
      <c r="N369" s="358"/>
      <c r="O369" s="358"/>
      <c r="P369" s="161"/>
      <c r="Q369" s="161"/>
      <c r="R369" s="161"/>
      <c r="S369" s="161"/>
      <c r="T369" s="161"/>
      <c r="U369" s="161"/>
      <c r="V369" s="161"/>
      <c r="W369" s="161"/>
      <c r="X369" s="161"/>
      <c r="Y369" s="161"/>
      <c r="Z369" s="161"/>
      <c r="AA369" s="161"/>
      <c r="AB369" s="161"/>
      <c r="AC369" s="161"/>
      <c r="AD369" s="161"/>
      <c r="AE369" s="161"/>
      <c r="AF369" s="161"/>
      <c r="AG369" s="161"/>
      <c r="AH369" s="161"/>
      <c r="AI369" s="161"/>
      <c r="AJ369" s="161"/>
      <c r="AK369" s="161"/>
      <c r="AL369" s="161"/>
      <c r="AM369" s="161"/>
      <c r="AN369" s="161"/>
      <c r="AO369" s="161"/>
      <c r="AP369" s="161"/>
      <c r="AQ369" s="161"/>
      <c r="AR369" s="161"/>
      <c r="AS369" s="161"/>
    </row>
    <row r="370" spans="1:45" ht="15" customHeight="1">
      <c r="A370" s="225"/>
      <c r="B370" s="225"/>
      <c r="C370" s="225"/>
      <c r="D370" s="266"/>
      <c r="E370" s="266"/>
      <c r="F370" s="266"/>
      <c r="G370" s="266"/>
      <c r="H370" s="266"/>
      <c r="I370" s="266"/>
      <c r="J370" s="225"/>
      <c r="K370" s="358"/>
      <c r="L370" s="358"/>
      <c r="M370" s="358"/>
      <c r="N370" s="358"/>
      <c r="O370" s="358"/>
      <c r="P370" s="161"/>
      <c r="Q370" s="161"/>
      <c r="R370" s="161"/>
      <c r="S370" s="161"/>
      <c r="T370" s="161"/>
      <c r="U370" s="161"/>
      <c r="V370" s="161"/>
      <c r="W370" s="161"/>
      <c r="X370" s="161"/>
      <c r="Y370" s="161"/>
      <c r="Z370" s="161"/>
      <c r="AA370" s="161"/>
      <c r="AB370" s="161"/>
      <c r="AC370" s="161"/>
      <c r="AD370" s="161"/>
      <c r="AE370" s="161"/>
      <c r="AF370" s="161"/>
      <c r="AG370" s="161"/>
      <c r="AH370" s="161"/>
      <c r="AI370" s="161"/>
      <c r="AJ370" s="161"/>
      <c r="AK370" s="161"/>
      <c r="AL370" s="161"/>
      <c r="AM370" s="161"/>
      <c r="AN370" s="161"/>
      <c r="AO370" s="161"/>
      <c r="AP370" s="161"/>
      <c r="AQ370" s="161"/>
      <c r="AR370" s="161"/>
      <c r="AS370" s="161"/>
    </row>
    <row r="371" spans="1:45" ht="15" customHeight="1">
      <c r="A371" s="225"/>
      <c r="B371" s="225"/>
      <c r="C371" s="225"/>
      <c r="D371" s="266"/>
      <c r="E371" s="266"/>
      <c r="F371" s="266"/>
      <c r="G371" s="266"/>
      <c r="H371" s="266"/>
      <c r="I371" s="266"/>
      <c r="J371" s="225"/>
      <c r="K371" s="358"/>
      <c r="L371" s="358"/>
      <c r="M371" s="358"/>
      <c r="N371" s="358"/>
      <c r="O371" s="358"/>
      <c r="P371" s="161"/>
      <c r="Q371" s="161"/>
      <c r="R371" s="161"/>
      <c r="S371" s="161"/>
      <c r="T371" s="161"/>
      <c r="U371" s="161"/>
      <c r="V371" s="161"/>
      <c r="W371" s="161"/>
      <c r="X371" s="161"/>
      <c r="Y371" s="161"/>
      <c r="Z371" s="161"/>
      <c r="AA371" s="161"/>
      <c r="AB371" s="161"/>
      <c r="AC371" s="161"/>
      <c r="AD371" s="161"/>
      <c r="AE371" s="161"/>
      <c r="AF371" s="161"/>
      <c r="AG371" s="161"/>
      <c r="AH371" s="161"/>
      <c r="AI371" s="161"/>
      <c r="AJ371" s="161"/>
      <c r="AK371" s="161"/>
      <c r="AL371" s="161"/>
      <c r="AM371" s="161"/>
      <c r="AN371" s="161"/>
      <c r="AO371" s="161"/>
      <c r="AP371" s="161"/>
      <c r="AQ371" s="161"/>
      <c r="AR371" s="161"/>
      <c r="AS371" s="161"/>
    </row>
    <row r="372" spans="1:45" ht="15" customHeight="1">
      <c r="A372" s="225"/>
      <c r="B372" s="225"/>
      <c r="C372" s="225"/>
      <c r="D372" s="266"/>
      <c r="E372" s="266"/>
      <c r="F372" s="266"/>
      <c r="G372" s="266"/>
      <c r="H372" s="266"/>
      <c r="I372" s="266"/>
      <c r="J372" s="225"/>
      <c r="K372" s="358"/>
      <c r="L372" s="358"/>
      <c r="M372" s="358"/>
      <c r="N372" s="358"/>
      <c r="O372" s="358"/>
      <c r="P372" s="161"/>
      <c r="Q372" s="161"/>
      <c r="R372" s="161"/>
      <c r="S372" s="161"/>
      <c r="T372" s="161"/>
      <c r="U372" s="161"/>
      <c r="V372" s="161"/>
      <c r="W372" s="161"/>
      <c r="X372" s="161"/>
      <c r="Y372" s="161"/>
      <c r="Z372" s="161"/>
      <c r="AA372" s="161"/>
      <c r="AB372" s="161"/>
      <c r="AC372" s="161"/>
      <c r="AD372" s="161"/>
      <c r="AE372" s="161"/>
      <c r="AF372" s="161"/>
      <c r="AG372" s="161"/>
      <c r="AH372" s="161"/>
      <c r="AI372" s="161"/>
      <c r="AJ372" s="161"/>
      <c r="AK372" s="161"/>
      <c r="AL372" s="161"/>
      <c r="AM372" s="161"/>
      <c r="AN372" s="161"/>
      <c r="AO372" s="161"/>
      <c r="AP372" s="161"/>
      <c r="AQ372" s="161"/>
      <c r="AR372" s="161"/>
      <c r="AS372" s="161"/>
    </row>
    <row r="373" spans="1:45" ht="15" customHeight="1">
      <c r="A373" s="225"/>
      <c r="B373" s="225"/>
      <c r="C373" s="225"/>
      <c r="D373" s="266"/>
      <c r="E373" s="266"/>
      <c r="F373" s="266"/>
      <c r="G373" s="266"/>
      <c r="H373" s="266"/>
      <c r="I373" s="266"/>
      <c r="J373" s="225"/>
      <c r="K373" s="358"/>
      <c r="L373" s="358"/>
      <c r="M373" s="358"/>
      <c r="N373" s="358"/>
      <c r="O373" s="358"/>
      <c r="P373" s="161"/>
      <c r="Q373" s="161"/>
      <c r="R373" s="161"/>
      <c r="S373" s="161"/>
      <c r="T373" s="161"/>
      <c r="U373" s="161"/>
      <c r="V373" s="161"/>
      <c r="W373" s="161"/>
      <c r="X373" s="161"/>
      <c r="Y373" s="161"/>
      <c r="Z373" s="161"/>
      <c r="AA373" s="161"/>
      <c r="AB373" s="161"/>
      <c r="AC373" s="161"/>
      <c r="AD373" s="161"/>
      <c r="AE373" s="161"/>
      <c r="AF373" s="161"/>
      <c r="AG373" s="161"/>
      <c r="AH373" s="161"/>
      <c r="AI373" s="161"/>
      <c r="AJ373" s="161"/>
      <c r="AK373" s="161"/>
      <c r="AL373" s="161"/>
      <c r="AM373" s="161"/>
      <c r="AN373" s="161"/>
      <c r="AO373" s="161"/>
      <c r="AP373" s="161"/>
      <c r="AQ373" s="161"/>
      <c r="AR373" s="161"/>
      <c r="AS373" s="161"/>
    </row>
    <row r="374" spans="1:45" ht="15" customHeight="1">
      <c r="A374" s="225"/>
      <c r="B374" s="225"/>
      <c r="C374" s="225"/>
      <c r="D374" s="266"/>
      <c r="E374" s="266"/>
      <c r="F374" s="266"/>
      <c r="G374" s="266"/>
      <c r="H374" s="266"/>
      <c r="I374" s="266"/>
      <c r="J374" s="225"/>
      <c r="K374" s="358"/>
      <c r="L374" s="358"/>
      <c r="M374" s="358"/>
      <c r="N374" s="358"/>
      <c r="O374" s="358"/>
      <c r="P374" s="161"/>
      <c r="Q374" s="161"/>
      <c r="R374" s="161"/>
      <c r="S374" s="161"/>
      <c r="T374" s="161"/>
      <c r="U374" s="161"/>
      <c r="V374" s="161"/>
      <c r="W374" s="161"/>
      <c r="X374" s="161"/>
      <c r="Y374" s="161"/>
      <c r="Z374" s="161"/>
      <c r="AA374" s="161"/>
      <c r="AB374" s="161"/>
      <c r="AC374" s="161"/>
      <c r="AD374" s="161"/>
      <c r="AE374" s="161"/>
      <c r="AF374" s="161"/>
      <c r="AG374" s="161"/>
      <c r="AH374" s="161"/>
      <c r="AI374" s="161"/>
      <c r="AJ374" s="161"/>
      <c r="AK374" s="161"/>
      <c r="AL374" s="161"/>
      <c r="AM374" s="161"/>
      <c r="AN374" s="161"/>
      <c r="AO374" s="161"/>
      <c r="AP374" s="161"/>
      <c r="AQ374" s="161"/>
      <c r="AR374" s="161"/>
      <c r="AS374" s="161"/>
    </row>
    <row r="375" spans="1:45" ht="15" customHeight="1">
      <c r="A375" s="225"/>
      <c r="B375" s="225"/>
      <c r="C375" s="225"/>
      <c r="D375" s="266"/>
      <c r="E375" s="266"/>
      <c r="F375" s="266"/>
      <c r="G375" s="266"/>
      <c r="H375" s="266"/>
      <c r="I375" s="266"/>
      <c r="J375" s="225"/>
      <c r="K375" s="358"/>
      <c r="L375" s="358"/>
      <c r="M375" s="358"/>
      <c r="N375" s="358"/>
      <c r="O375" s="358"/>
      <c r="P375" s="161"/>
      <c r="Q375" s="161"/>
      <c r="R375" s="161"/>
      <c r="S375" s="161"/>
      <c r="T375" s="161"/>
      <c r="U375" s="161"/>
      <c r="V375" s="161"/>
      <c r="W375" s="161"/>
      <c r="X375" s="161"/>
      <c r="Y375" s="161"/>
      <c r="Z375" s="161"/>
      <c r="AA375" s="161"/>
      <c r="AB375" s="161"/>
      <c r="AC375" s="161"/>
      <c r="AD375" s="161"/>
      <c r="AE375" s="161"/>
      <c r="AF375" s="161"/>
      <c r="AG375" s="161"/>
      <c r="AH375" s="161"/>
      <c r="AI375" s="161"/>
      <c r="AJ375" s="161"/>
      <c r="AK375" s="161"/>
      <c r="AL375" s="161"/>
      <c r="AM375" s="161"/>
      <c r="AN375" s="161"/>
      <c r="AO375" s="161"/>
      <c r="AP375" s="161"/>
      <c r="AQ375" s="161"/>
      <c r="AR375" s="161"/>
      <c r="AS375" s="161"/>
    </row>
    <row r="376" spans="1:45" ht="15" customHeight="1">
      <c r="A376" s="225"/>
      <c r="B376" s="225"/>
      <c r="C376" s="225"/>
      <c r="D376" s="266"/>
      <c r="E376" s="266"/>
      <c r="F376" s="266"/>
      <c r="G376" s="266"/>
      <c r="H376" s="266"/>
      <c r="I376" s="266"/>
      <c r="J376" s="225"/>
      <c r="K376" s="358"/>
      <c r="L376" s="358"/>
      <c r="M376" s="358"/>
      <c r="N376" s="358"/>
      <c r="O376" s="358"/>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c r="AS376" s="161"/>
    </row>
    <row r="377" spans="1:45" ht="15" customHeight="1">
      <c r="A377" s="225"/>
      <c r="B377" s="225"/>
      <c r="C377" s="225"/>
      <c r="D377" s="266"/>
      <c r="E377" s="266"/>
      <c r="F377" s="266"/>
      <c r="G377" s="266"/>
      <c r="H377" s="266"/>
      <c r="I377" s="266"/>
      <c r="J377" s="225"/>
      <c r="K377" s="358"/>
      <c r="L377" s="358"/>
      <c r="M377" s="358"/>
      <c r="N377" s="358"/>
      <c r="O377" s="358"/>
      <c r="P377" s="161"/>
      <c r="Q377" s="161"/>
      <c r="R377" s="161"/>
      <c r="S377" s="161"/>
      <c r="T377" s="161"/>
      <c r="U377" s="161"/>
      <c r="V377" s="161"/>
      <c r="W377" s="161"/>
      <c r="X377" s="161"/>
      <c r="Y377" s="161"/>
      <c r="Z377" s="161"/>
      <c r="AA377" s="161"/>
      <c r="AB377" s="161"/>
      <c r="AC377" s="161"/>
      <c r="AD377" s="161"/>
      <c r="AE377" s="161"/>
      <c r="AF377" s="161"/>
      <c r="AG377" s="161"/>
      <c r="AH377" s="161"/>
      <c r="AI377" s="161"/>
      <c r="AJ377" s="161"/>
      <c r="AK377" s="161"/>
      <c r="AL377" s="161"/>
      <c r="AM377" s="161"/>
      <c r="AN377" s="161"/>
      <c r="AO377" s="161"/>
      <c r="AP377" s="161"/>
      <c r="AQ377" s="161"/>
      <c r="AR377" s="161"/>
      <c r="AS377" s="161"/>
    </row>
    <row r="378" spans="1:45" ht="15" customHeight="1">
      <c r="A378" s="225"/>
      <c r="B378" s="225"/>
      <c r="C378" s="225"/>
      <c r="D378" s="266"/>
      <c r="E378" s="266"/>
      <c r="F378" s="266"/>
      <c r="G378" s="266"/>
      <c r="H378" s="266"/>
      <c r="I378" s="266"/>
      <c r="J378" s="225"/>
      <c r="K378" s="358"/>
      <c r="L378" s="358"/>
      <c r="M378" s="358"/>
      <c r="N378" s="358"/>
      <c r="O378" s="358"/>
      <c r="P378" s="161"/>
      <c r="Q378" s="161"/>
      <c r="R378" s="161"/>
      <c r="S378" s="161"/>
      <c r="T378" s="161"/>
      <c r="U378" s="161"/>
      <c r="V378" s="161"/>
      <c r="W378" s="161"/>
      <c r="X378" s="161"/>
      <c r="Y378" s="161"/>
      <c r="Z378" s="161"/>
      <c r="AA378" s="161"/>
      <c r="AB378" s="161"/>
      <c r="AC378" s="161"/>
      <c r="AD378" s="161"/>
      <c r="AE378" s="161"/>
      <c r="AF378" s="161"/>
      <c r="AG378" s="161"/>
      <c r="AH378" s="161"/>
      <c r="AI378" s="161"/>
      <c r="AJ378" s="161"/>
      <c r="AK378" s="161"/>
      <c r="AL378" s="161"/>
      <c r="AM378" s="161"/>
      <c r="AN378" s="161"/>
      <c r="AO378" s="161"/>
      <c r="AP378" s="161"/>
      <c r="AQ378" s="161"/>
      <c r="AR378" s="161"/>
      <c r="AS378" s="161"/>
    </row>
    <row r="379" spans="1:45" ht="15" customHeight="1">
      <c r="A379" s="225"/>
      <c r="B379" s="225"/>
      <c r="C379" s="225"/>
      <c r="D379" s="266"/>
      <c r="E379" s="266"/>
      <c r="F379" s="266"/>
      <c r="G379" s="266"/>
      <c r="H379" s="266"/>
      <c r="I379" s="266"/>
      <c r="J379" s="225"/>
      <c r="K379" s="358"/>
      <c r="L379" s="358"/>
      <c r="M379" s="358"/>
      <c r="N379" s="358"/>
      <c r="O379" s="358"/>
      <c r="P379" s="161"/>
      <c r="Q379" s="161"/>
      <c r="R379" s="161"/>
      <c r="S379" s="161"/>
      <c r="T379" s="161"/>
      <c r="U379" s="161"/>
      <c r="V379" s="161"/>
      <c r="W379" s="161"/>
      <c r="X379" s="161"/>
      <c r="Y379" s="161"/>
      <c r="Z379" s="161"/>
      <c r="AA379" s="161"/>
      <c r="AB379" s="161"/>
      <c r="AC379" s="161"/>
      <c r="AD379" s="161"/>
      <c r="AE379" s="161"/>
      <c r="AF379" s="161"/>
      <c r="AG379" s="161"/>
      <c r="AH379" s="161"/>
      <c r="AI379" s="161"/>
      <c r="AJ379" s="161"/>
      <c r="AK379" s="161"/>
      <c r="AL379" s="161"/>
      <c r="AM379" s="161"/>
      <c r="AN379" s="161"/>
      <c r="AO379" s="161"/>
      <c r="AP379" s="161"/>
      <c r="AQ379" s="161"/>
      <c r="AR379" s="161"/>
      <c r="AS379" s="161"/>
    </row>
    <row r="380" spans="1:45" ht="15" customHeight="1">
      <c r="A380" s="225"/>
      <c r="B380" s="225"/>
      <c r="C380" s="225"/>
      <c r="D380" s="266"/>
      <c r="E380" s="266"/>
      <c r="F380" s="266"/>
      <c r="G380" s="266"/>
      <c r="H380" s="266"/>
      <c r="I380" s="266"/>
      <c r="J380" s="225"/>
      <c r="K380" s="358"/>
      <c r="L380" s="358"/>
      <c r="M380" s="358"/>
      <c r="N380" s="358"/>
      <c r="O380" s="358"/>
      <c r="P380" s="161"/>
      <c r="Q380" s="161"/>
      <c r="R380" s="161"/>
      <c r="S380" s="161"/>
      <c r="T380" s="161"/>
      <c r="U380" s="161"/>
      <c r="V380" s="161"/>
      <c r="W380" s="161"/>
      <c r="X380" s="161"/>
      <c r="Y380" s="161"/>
      <c r="Z380" s="161"/>
      <c r="AA380" s="161"/>
      <c r="AB380" s="161"/>
      <c r="AC380" s="161"/>
      <c r="AD380" s="161"/>
      <c r="AE380" s="161"/>
      <c r="AF380" s="161"/>
      <c r="AG380" s="161"/>
      <c r="AH380" s="161"/>
      <c r="AI380" s="161"/>
      <c r="AJ380" s="161"/>
      <c r="AK380" s="161"/>
      <c r="AL380" s="161"/>
      <c r="AM380" s="161"/>
      <c r="AN380" s="161"/>
      <c r="AO380" s="161"/>
      <c r="AP380" s="161"/>
      <c r="AQ380" s="161"/>
      <c r="AR380" s="161"/>
      <c r="AS380" s="161"/>
    </row>
    <row r="381" spans="1:45" ht="15" customHeight="1">
      <c r="A381" s="225"/>
      <c r="B381" s="225"/>
      <c r="C381" s="225"/>
      <c r="D381" s="266"/>
      <c r="E381" s="266"/>
      <c r="F381" s="266"/>
      <c r="G381" s="266"/>
      <c r="H381" s="266"/>
      <c r="I381" s="266"/>
      <c r="J381" s="225"/>
      <c r="K381" s="358"/>
      <c r="L381" s="358"/>
      <c r="M381" s="358"/>
      <c r="N381" s="358"/>
      <c r="O381" s="358"/>
      <c r="P381" s="161"/>
      <c r="Q381" s="161"/>
      <c r="R381" s="161"/>
      <c r="S381" s="161"/>
      <c r="T381" s="161"/>
      <c r="U381" s="161"/>
      <c r="V381" s="161"/>
      <c r="W381" s="161"/>
      <c r="X381" s="161"/>
      <c r="Y381" s="161"/>
      <c r="Z381" s="161"/>
      <c r="AA381" s="161"/>
      <c r="AB381" s="161"/>
      <c r="AC381" s="161"/>
      <c r="AD381" s="161"/>
      <c r="AE381" s="161"/>
      <c r="AF381" s="161"/>
      <c r="AG381" s="161"/>
      <c r="AH381" s="161"/>
      <c r="AI381" s="161"/>
      <c r="AJ381" s="161"/>
      <c r="AK381" s="161"/>
      <c r="AL381" s="161"/>
      <c r="AM381" s="161"/>
      <c r="AN381" s="161"/>
      <c r="AO381" s="161"/>
      <c r="AP381" s="161"/>
      <c r="AQ381" s="161"/>
      <c r="AR381" s="161"/>
      <c r="AS381" s="161"/>
    </row>
    <row r="382" spans="1:45" ht="15" customHeight="1">
      <c r="A382" s="225"/>
      <c r="B382" s="225"/>
      <c r="C382" s="225"/>
      <c r="D382" s="266"/>
      <c r="E382" s="266"/>
      <c r="F382" s="266"/>
      <c r="G382" s="266"/>
      <c r="H382" s="266"/>
      <c r="I382" s="266"/>
      <c r="J382" s="225"/>
      <c r="K382" s="358"/>
      <c r="L382" s="358"/>
      <c r="M382" s="358"/>
      <c r="N382" s="358"/>
      <c r="O382" s="358"/>
      <c r="P382" s="161"/>
      <c r="Q382" s="161"/>
      <c r="R382" s="161"/>
      <c r="S382" s="161"/>
      <c r="T382" s="161"/>
      <c r="U382" s="161"/>
      <c r="V382" s="161"/>
      <c r="W382" s="161"/>
      <c r="X382" s="161"/>
      <c r="Y382" s="161"/>
      <c r="Z382" s="161"/>
      <c r="AA382" s="161"/>
      <c r="AB382" s="161"/>
      <c r="AC382" s="161"/>
      <c r="AD382" s="161"/>
      <c r="AE382" s="161"/>
      <c r="AF382" s="161"/>
      <c r="AG382" s="161"/>
      <c r="AH382" s="161"/>
      <c r="AI382" s="161"/>
      <c r="AJ382" s="161"/>
      <c r="AK382" s="161"/>
      <c r="AL382" s="161"/>
      <c r="AM382" s="161"/>
      <c r="AN382" s="161"/>
      <c r="AO382" s="161"/>
      <c r="AP382" s="161"/>
      <c r="AQ382" s="161"/>
      <c r="AR382" s="161"/>
      <c r="AS382" s="161"/>
    </row>
    <row r="383" spans="1:45" ht="15" customHeight="1">
      <c r="A383" s="225"/>
      <c r="B383" s="225"/>
      <c r="C383" s="225"/>
      <c r="D383" s="266"/>
      <c r="E383" s="266"/>
      <c r="F383" s="266"/>
      <c r="G383" s="266"/>
      <c r="H383" s="266"/>
      <c r="I383" s="266"/>
      <c r="J383" s="225"/>
      <c r="K383" s="358"/>
      <c r="L383" s="358"/>
      <c r="M383" s="358"/>
      <c r="N383" s="358"/>
      <c r="O383" s="358"/>
      <c r="P383" s="161"/>
      <c r="Q383" s="161"/>
      <c r="R383" s="161"/>
      <c r="S383" s="161"/>
      <c r="T383" s="161"/>
      <c r="U383" s="161"/>
      <c r="V383" s="161"/>
      <c r="W383" s="161"/>
      <c r="X383" s="161"/>
      <c r="Y383" s="161"/>
      <c r="Z383" s="161"/>
      <c r="AA383" s="161"/>
      <c r="AB383" s="161"/>
      <c r="AC383" s="161"/>
      <c r="AD383" s="161"/>
      <c r="AE383" s="161"/>
      <c r="AF383" s="161"/>
      <c r="AG383" s="161"/>
      <c r="AH383" s="161"/>
      <c r="AI383" s="161"/>
      <c r="AJ383" s="161"/>
      <c r="AK383" s="161"/>
      <c r="AL383" s="161"/>
      <c r="AM383" s="161"/>
      <c r="AN383" s="161"/>
      <c r="AO383" s="161"/>
      <c r="AP383" s="161"/>
      <c r="AQ383" s="161"/>
      <c r="AR383" s="161"/>
      <c r="AS383" s="161"/>
    </row>
    <row r="384" spans="1:45" ht="15" customHeight="1">
      <c r="A384" s="225"/>
      <c r="B384" s="225"/>
      <c r="C384" s="225"/>
      <c r="D384" s="266"/>
      <c r="E384" s="266"/>
      <c r="F384" s="266"/>
      <c r="G384" s="266"/>
      <c r="H384" s="266"/>
      <c r="I384" s="266"/>
      <c r="J384" s="225"/>
      <c r="K384" s="358"/>
      <c r="L384" s="358"/>
      <c r="M384" s="358"/>
      <c r="N384" s="358"/>
      <c r="O384" s="358"/>
      <c r="P384" s="161"/>
      <c r="Q384" s="161"/>
      <c r="R384" s="161"/>
      <c r="S384" s="161"/>
      <c r="T384" s="161"/>
      <c r="U384" s="161"/>
      <c r="V384" s="161"/>
      <c r="W384" s="161"/>
      <c r="X384" s="161"/>
      <c r="Y384" s="161"/>
      <c r="Z384" s="161"/>
      <c r="AA384" s="161"/>
      <c r="AB384" s="161"/>
      <c r="AC384" s="161"/>
      <c r="AD384" s="161"/>
      <c r="AE384" s="161"/>
      <c r="AF384" s="161"/>
      <c r="AG384" s="161"/>
      <c r="AH384" s="161"/>
      <c r="AI384" s="161"/>
      <c r="AJ384" s="161"/>
      <c r="AK384" s="161"/>
      <c r="AL384" s="161"/>
      <c r="AM384" s="161"/>
      <c r="AN384" s="161"/>
      <c r="AO384" s="161"/>
      <c r="AP384" s="161"/>
      <c r="AQ384" s="161"/>
      <c r="AR384" s="161"/>
      <c r="AS384" s="161"/>
    </row>
    <row r="385" spans="1:45" ht="15" customHeight="1">
      <c r="A385" s="225"/>
      <c r="B385" s="225"/>
      <c r="C385" s="225"/>
      <c r="D385" s="266"/>
      <c r="E385" s="266"/>
      <c r="F385" s="266"/>
      <c r="G385" s="266"/>
      <c r="H385" s="266"/>
      <c r="I385" s="266"/>
      <c r="J385" s="225"/>
      <c r="K385" s="358"/>
      <c r="L385" s="358"/>
      <c r="M385" s="358"/>
      <c r="N385" s="358"/>
      <c r="O385" s="358"/>
      <c r="P385" s="161"/>
      <c r="Q385" s="161"/>
      <c r="R385" s="161"/>
      <c r="S385" s="161"/>
      <c r="T385" s="161"/>
      <c r="U385" s="161"/>
      <c r="V385" s="161"/>
      <c r="W385" s="161"/>
      <c r="X385" s="161"/>
      <c r="Y385" s="161"/>
      <c r="Z385" s="161"/>
      <c r="AA385" s="161"/>
      <c r="AB385" s="161"/>
      <c r="AC385" s="161"/>
      <c r="AD385" s="161"/>
      <c r="AE385" s="161"/>
      <c r="AF385" s="161"/>
      <c r="AG385" s="161"/>
      <c r="AH385" s="161"/>
      <c r="AI385" s="161"/>
      <c r="AJ385" s="161"/>
      <c r="AK385" s="161"/>
      <c r="AL385" s="161"/>
      <c r="AM385" s="161"/>
      <c r="AN385" s="161"/>
      <c r="AO385" s="161"/>
      <c r="AP385" s="161"/>
      <c r="AQ385" s="161"/>
      <c r="AR385" s="161"/>
      <c r="AS385" s="161"/>
    </row>
    <row r="386" spans="1:45" ht="15" customHeight="1">
      <c r="A386" s="225"/>
      <c r="B386" s="225"/>
      <c r="C386" s="225"/>
      <c r="D386" s="266"/>
      <c r="E386" s="266"/>
      <c r="F386" s="266"/>
      <c r="G386" s="266"/>
      <c r="H386" s="266"/>
      <c r="I386" s="266"/>
      <c r="J386" s="225"/>
      <c r="K386" s="358"/>
      <c r="L386" s="358"/>
      <c r="M386" s="358"/>
      <c r="N386" s="358"/>
      <c r="O386" s="358"/>
      <c r="P386" s="161"/>
      <c r="Q386" s="161"/>
      <c r="R386" s="161"/>
      <c r="S386" s="161"/>
      <c r="T386" s="161"/>
      <c r="U386" s="161"/>
      <c r="V386" s="161"/>
      <c r="W386" s="161"/>
      <c r="X386" s="161"/>
      <c r="Y386" s="161"/>
      <c r="Z386" s="161"/>
      <c r="AA386" s="161"/>
      <c r="AB386" s="161"/>
      <c r="AC386" s="161"/>
      <c r="AD386" s="161"/>
      <c r="AE386" s="161"/>
      <c r="AF386" s="161"/>
      <c r="AG386" s="161"/>
      <c r="AH386" s="161"/>
      <c r="AI386" s="161"/>
      <c r="AJ386" s="161"/>
      <c r="AK386" s="161"/>
      <c r="AL386" s="161"/>
      <c r="AM386" s="161"/>
      <c r="AN386" s="161"/>
      <c r="AO386" s="161"/>
      <c r="AP386" s="161"/>
      <c r="AQ386" s="161"/>
      <c r="AR386" s="161"/>
      <c r="AS386" s="161"/>
    </row>
    <row r="387" spans="1:45" ht="15" customHeight="1">
      <c r="A387" s="225"/>
      <c r="B387" s="225"/>
      <c r="C387" s="225"/>
      <c r="D387" s="266"/>
      <c r="E387" s="266"/>
      <c r="F387" s="266"/>
      <c r="G387" s="266"/>
      <c r="H387" s="266"/>
      <c r="I387" s="266"/>
      <c r="J387" s="225"/>
      <c r="K387" s="358"/>
      <c r="L387" s="358"/>
      <c r="M387" s="358"/>
      <c r="N387" s="358"/>
      <c r="O387" s="358"/>
      <c r="P387" s="161"/>
      <c r="Q387" s="161"/>
      <c r="R387" s="161"/>
      <c r="S387" s="161"/>
      <c r="T387" s="161"/>
      <c r="U387" s="161"/>
      <c r="V387" s="161"/>
      <c r="W387" s="161"/>
      <c r="X387" s="161"/>
      <c r="Y387" s="161"/>
      <c r="Z387" s="161"/>
      <c r="AA387" s="161"/>
      <c r="AB387" s="161"/>
      <c r="AC387" s="161"/>
      <c r="AD387" s="161"/>
      <c r="AE387" s="161"/>
      <c r="AF387" s="161"/>
      <c r="AG387" s="161"/>
      <c r="AH387" s="161"/>
      <c r="AI387" s="161"/>
      <c r="AJ387" s="161"/>
      <c r="AK387" s="161"/>
      <c r="AL387" s="161"/>
      <c r="AM387" s="161"/>
      <c r="AN387" s="161"/>
      <c r="AO387" s="161"/>
      <c r="AP387" s="161"/>
      <c r="AQ387" s="161"/>
      <c r="AR387" s="161"/>
      <c r="AS387" s="161"/>
    </row>
    <row r="388" spans="1:45" ht="15" customHeight="1">
      <c r="A388" s="225"/>
      <c r="B388" s="225"/>
      <c r="C388" s="225"/>
      <c r="D388" s="266"/>
      <c r="E388" s="266"/>
      <c r="F388" s="266"/>
      <c r="G388" s="266"/>
      <c r="H388" s="266"/>
      <c r="I388" s="266"/>
      <c r="J388" s="225"/>
      <c r="K388" s="358"/>
      <c r="L388" s="358"/>
      <c r="M388" s="358"/>
      <c r="N388" s="358"/>
      <c r="O388" s="358"/>
      <c r="P388" s="161"/>
      <c r="Q388" s="161"/>
      <c r="R388" s="161"/>
      <c r="S388" s="161"/>
      <c r="T388" s="161"/>
      <c r="U388" s="161"/>
      <c r="V388" s="161"/>
      <c r="W388" s="161"/>
      <c r="X388" s="161"/>
      <c r="Y388" s="161"/>
      <c r="Z388" s="161"/>
      <c r="AA388" s="161"/>
      <c r="AB388" s="161"/>
      <c r="AC388" s="161"/>
      <c r="AD388" s="161"/>
      <c r="AE388" s="161"/>
      <c r="AF388" s="161"/>
      <c r="AG388" s="161"/>
      <c r="AH388" s="161"/>
      <c r="AI388" s="161"/>
      <c r="AJ388" s="161"/>
      <c r="AK388" s="161"/>
      <c r="AL388" s="161"/>
      <c r="AM388" s="161"/>
      <c r="AN388" s="161"/>
      <c r="AO388" s="161"/>
      <c r="AP388" s="161"/>
      <c r="AQ388" s="161"/>
      <c r="AR388" s="161"/>
      <c r="AS388" s="161"/>
    </row>
    <row r="389" spans="1:45" ht="15" customHeight="1">
      <c r="A389" s="225"/>
      <c r="B389" s="225"/>
      <c r="C389" s="225"/>
      <c r="D389" s="266"/>
      <c r="E389" s="266"/>
      <c r="F389" s="266"/>
      <c r="G389" s="266"/>
      <c r="H389" s="266"/>
      <c r="I389" s="266"/>
      <c r="J389" s="225"/>
      <c r="K389" s="358"/>
      <c r="L389" s="358"/>
      <c r="M389" s="358"/>
      <c r="N389" s="358"/>
      <c r="O389" s="358"/>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c r="AS389" s="161"/>
    </row>
    <row r="390" spans="1:45" ht="15" customHeight="1">
      <c r="A390" s="225"/>
      <c r="B390" s="225"/>
      <c r="C390" s="225"/>
      <c r="D390" s="266"/>
      <c r="E390" s="266"/>
      <c r="F390" s="266"/>
      <c r="G390" s="266"/>
      <c r="H390" s="266"/>
      <c r="I390" s="266"/>
      <c r="J390" s="225"/>
      <c r="K390" s="358"/>
      <c r="L390" s="358"/>
      <c r="M390" s="358"/>
      <c r="N390" s="358"/>
      <c r="O390" s="358"/>
      <c r="P390" s="161"/>
      <c r="Q390" s="161"/>
      <c r="R390" s="161"/>
      <c r="S390" s="161"/>
      <c r="T390" s="161"/>
      <c r="U390" s="161"/>
      <c r="V390" s="161"/>
      <c r="W390" s="161"/>
      <c r="X390" s="161"/>
      <c r="Y390" s="161"/>
      <c r="Z390" s="161"/>
      <c r="AA390" s="161"/>
      <c r="AB390" s="161"/>
      <c r="AC390" s="161"/>
      <c r="AD390" s="161"/>
      <c r="AE390" s="161"/>
      <c r="AF390" s="161"/>
      <c r="AG390" s="161"/>
      <c r="AH390" s="161"/>
      <c r="AI390" s="161"/>
      <c r="AJ390" s="161"/>
      <c r="AK390" s="161"/>
      <c r="AL390" s="161"/>
      <c r="AM390" s="161"/>
      <c r="AN390" s="161"/>
      <c r="AO390" s="161"/>
      <c r="AP390" s="161"/>
      <c r="AQ390" s="161"/>
      <c r="AR390" s="161"/>
      <c r="AS390" s="161"/>
    </row>
    <row r="391" spans="1:45" ht="15" customHeight="1">
      <c r="A391" s="225"/>
      <c r="B391" s="225"/>
      <c r="C391" s="225"/>
      <c r="D391" s="266"/>
      <c r="E391" s="266"/>
      <c r="F391" s="266"/>
      <c r="G391" s="266"/>
      <c r="H391" s="266"/>
      <c r="I391" s="266"/>
      <c r="J391" s="225"/>
      <c r="K391" s="358"/>
      <c r="L391" s="358"/>
      <c r="M391" s="358"/>
      <c r="N391" s="358"/>
      <c r="O391" s="358"/>
      <c r="P391" s="161"/>
      <c r="Q391" s="161"/>
      <c r="R391" s="161"/>
      <c r="S391" s="161"/>
      <c r="T391" s="161"/>
      <c r="U391" s="161"/>
      <c r="V391" s="161"/>
      <c r="W391" s="161"/>
      <c r="X391" s="161"/>
      <c r="Y391" s="161"/>
      <c r="Z391" s="161"/>
      <c r="AA391" s="161"/>
      <c r="AB391" s="161"/>
      <c r="AC391" s="161"/>
      <c r="AD391" s="161"/>
      <c r="AE391" s="161"/>
      <c r="AF391" s="161"/>
      <c r="AG391" s="161"/>
      <c r="AH391" s="161"/>
      <c r="AI391" s="161"/>
      <c r="AJ391" s="161"/>
      <c r="AK391" s="161"/>
      <c r="AL391" s="161"/>
      <c r="AM391" s="161"/>
      <c r="AN391" s="161"/>
      <c r="AO391" s="161"/>
      <c r="AP391" s="161"/>
      <c r="AQ391" s="161"/>
      <c r="AR391" s="161"/>
      <c r="AS391" s="161"/>
    </row>
    <row r="392" spans="1:45" ht="15" customHeight="1">
      <c r="A392" s="225"/>
      <c r="B392" s="225"/>
      <c r="C392" s="225"/>
      <c r="D392" s="266"/>
      <c r="E392" s="266"/>
      <c r="F392" s="266"/>
      <c r="G392" s="266"/>
      <c r="H392" s="266"/>
      <c r="I392" s="266"/>
      <c r="J392" s="225"/>
      <c r="K392" s="358"/>
      <c r="L392" s="358"/>
      <c r="M392" s="358"/>
      <c r="N392" s="358"/>
      <c r="O392" s="358"/>
      <c r="P392" s="161"/>
      <c r="Q392" s="161"/>
      <c r="R392" s="161"/>
      <c r="S392" s="161"/>
      <c r="T392" s="161"/>
      <c r="U392" s="161"/>
      <c r="V392" s="161"/>
      <c r="W392" s="161"/>
      <c r="X392" s="161"/>
      <c r="Y392" s="161"/>
      <c r="Z392" s="161"/>
      <c r="AA392" s="161"/>
      <c r="AB392" s="161"/>
      <c r="AC392" s="161"/>
      <c r="AD392" s="161"/>
      <c r="AE392" s="161"/>
      <c r="AF392" s="161"/>
      <c r="AG392" s="161"/>
      <c r="AH392" s="161"/>
      <c r="AI392" s="161"/>
      <c r="AJ392" s="161"/>
      <c r="AK392" s="161"/>
      <c r="AL392" s="161"/>
      <c r="AM392" s="161"/>
      <c r="AN392" s="161"/>
      <c r="AO392" s="161"/>
      <c r="AP392" s="161"/>
      <c r="AQ392" s="161"/>
      <c r="AR392" s="161"/>
      <c r="AS392" s="161"/>
    </row>
    <row r="393" spans="1:45" ht="15" customHeight="1">
      <c r="A393" s="225"/>
      <c r="B393" s="225"/>
      <c r="C393" s="225"/>
      <c r="D393" s="266"/>
      <c r="E393" s="266"/>
      <c r="F393" s="266"/>
      <c r="G393" s="266"/>
      <c r="H393" s="266"/>
      <c r="I393" s="266"/>
      <c r="J393" s="225"/>
      <c r="K393" s="358"/>
      <c r="L393" s="358"/>
      <c r="M393" s="358"/>
      <c r="N393" s="358"/>
      <c r="O393" s="358"/>
      <c r="P393" s="161"/>
      <c r="Q393" s="161"/>
      <c r="R393" s="161"/>
      <c r="S393" s="161"/>
      <c r="T393" s="161"/>
      <c r="U393" s="161"/>
      <c r="V393" s="161"/>
      <c r="W393" s="161"/>
      <c r="X393" s="161"/>
      <c r="Y393" s="161"/>
      <c r="Z393" s="161"/>
      <c r="AA393" s="161"/>
      <c r="AB393" s="161"/>
      <c r="AC393" s="161"/>
      <c r="AD393" s="161"/>
      <c r="AE393" s="161"/>
      <c r="AF393" s="161"/>
      <c r="AG393" s="161"/>
      <c r="AH393" s="161"/>
      <c r="AI393" s="161"/>
      <c r="AJ393" s="161"/>
      <c r="AK393" s="161"/>
      <c r="AL393" s="161"/>
      <c r="AM393" s="161"/>
      <c r="AN393" s="161"/>
      <c r="AO393" s="161"/>
      <c r="AP393" s="161"/>
      <c r="AQ393" s="161"/>
      <c r="AR393" s="161"/>
      <c r="AS393" s="161"/>
    </row>
    <row r="394" spans="1:45" ht="15" customHeight="1">
      <c r="A394" s="225"/>
      <c r="B394" s="225"/>
      <c r="C394" s="225"/>
      <c r="D394" s="266"/>
      <c r="E394" s="266"/>
      <c r="F394" s="266"/>
      <c r="G394" s="266"/>
      <c r="H394" s="266"/>
      <c r="I394" s="266"/>
      <c r="J394" s="225"/>
      <c r="K394" s="358"/>
      <c r="L394" s="358"/>
      <c r="M394" s="358"/>
      <c r="N394" s="358"/>
      <c r="O394" s="358"/>
      <c r="P394" s="161"/>
      <c r="Q394" s="161"/>
      <c r="R394" s="161"/>
      <c r="S394" s="161"/>
      <c r="T394" s="161"/>
      <c r="U394" s="161"/>
      <c r="V394" s="161"/>
      <c r="W394" s="161"/>
      <c r="X394" s="161"/>
      <c r="Y394" s="161"/>
      <c r="Z394" s="161"/>
      <c r="AA394" s="161"/>
      <c r="AB394" s="161"/>
      <c r="AC394" s="161"/>
      <c r="AD394" s="161"/>
      <c r="AE394" s="161"/>
      <c r="AF394" s="161"/>
      <c r="AG394" s="161"/>
      <c r="AH394" s="161"/>
      <c r="AI394" s="161"/>
      <c r="AJ394" s="161"/>
      <c r="AK394" s="161"/>
      <c r="AL394" s="161"/>
      <c r="AM394" s="161"/>
      <c r="AN394" s="161"/>
      <c r="AO394" s="161"/>
      <c r="AP394" s="161"/>
      <c r="AQ394" s="161"/>
      <c r="AR394" s="161"/>
      <c r="AS394" s="161"/>
    </row>
    <row r="395" spans="1:45" ht="15" customHeight="1">
      <c r="A395" s="225"/>
      <c r="B395" s="225"/>
      <c r="C395" s="225"/>
      <c r="D395" s="266"/>
      <c r="E395" s="266"/>
      <c r="F395" s="266"/>
      <c r="G395" s="266"/>
      <c r="H395" s="266"/>
      <c r="I395" s="266"/>
      <c r="J395" s="225"/>
      <c r="K395" s="358"/>
      <c r="L395" s="358"/>
      <c r="M395" s="358"/>
      <c r="N395" s="358"/>
      <c r="O395" s="358"/>
      <c r="P395" s="161"/>
      <c r="Q395" s="161"/>
      <c r="R395" s="161"/>
      <c r="S395" s="161"/>
      <c r="T395" s="161"/>
      <c r="U395" s="161"/>
      <c r="V395" s="161"/>
      <c r="W395" s="161"/>
      <c r="X395" s="161"/>
      <c r="Y395" s="161"/>
      <c r="Z395" s="161"/>
      <c r="AA395" s="161"/>
      <c r="AB395" s="161"/>
      <c r="AC395" s="161"/>
      <c r="AD395" s="161"/>
      <c r="AE395" s="161"/>
      <c r="AF395" s="161"/>
      <c r="AG395" s="161"/>
      <c r="AH395" s="161"/>
      <c r="AI395" s="161"/>
      <c r="AJ395" s="161"/>
      <c r="AK395" s="161"/>
      <c r="AL395" s="161"/>
      <c r="AM395" s="161"/>
      <c r="AN395" s="161"/>
      <c r="AO395" s="161"/>
      <c r="AP395" s="161"/>
      <c r="AQ395" s="161"/>
      <c r="AR395" s="161"/>
      <c r="AS395" s="161"/>
    </row>
    <row r="396" spans="1:45" ht="15" customHeight="1">
      <c r="A396" s="225"/>
      <c r="B396" s="225"/>
      <c r="C396" s="225"/>
      <c r="D396" s="266"/>
      <c r="E396" s="266"/>
      <c r="F396" s="266"/>
      <c r="G396" s="266"/>
      <c r="H396" s="266"/>
      <c r="I396" s="266"/>
      <c r="J396" s="225"/>
      <c r="K396" s="358"/>
      <c r="L396" s="358"/>
      <c r="M396" s="358"/>
      <c r="N396" s="358"/>
      <c r="O396" s="358"/>
      <c r="P396" s="161"/>
      <c r="Q396" s="161"/>
      <c r="R396" s="161"/>
      <c r="S396" s="161"/>
      <c r="T396" s="161"/>
      <c r="U396" s="161"/>
      <c r="V396" s="161"/>
      <c r="W396" s="161"/>
      <c r="X396" s="161"/>
      <c r="Y396" s="161"/>
      <c r="Z396" s="161"/>
      <c r="AA396" s="161"/>
      <c r="AB396" s="161"/>
      <c r="AC396" s="161"/>
      <c r="AD396" s="161"/>
      <c r="AE396" s="161"/>
      <c r="AF396" s="161"/>
      <c r="AG396" s="161"/>
      <c r="AH396" s="161"/>
      <c r="AI396" s="161"/>
      <c r="AJ396" s="161"/>
      <c r="AK396" s="161"/>
      <c r="AL396" s="161"/>
      <c r="AM396" s="161"/>
      <c r="AN396" s="161"/>
      <c r="AO396" s="161"/>
      <c r="AP396" s="161"/>
      <c r="AQ396" s="161"/>
      <c r="AR396" s="161"/>
      <c r="AS396" s="161"/>
    </row>
    <row r="397" spans="1:45" ht="15" customHeight="1">
      <c r="A397" s="225"/>
      <c r="B397" s="225"/>
      <c r="C397" s="225"/>
      <c r="D397" s="266"/>
      <c r="E397" s="266"/>
      <c r="F397" s="266"/>
      <c r="G397" s="266"/>
      <c r="H397" s="266"/>
      <c r="I397" s="266"/>
      <c r="J397" s="225"/>
      <c r="K397" s="358"/>
      <c r="L397" s="358"/>
      <c r="M397" s="358"/>
      <c r="N397" s="358"/>
      <c r="O397" s="358"/>
      <c r="P397" s="161"/>
      <c r="Q397" s="161"/>
      <c r="R397" s="161"/>
      <c r="S397" s="161"/>
      <c r="T397" s="161"/>
      <c r="U397" s="161"/>
      <c r="V397" s="161"/>
      <c r="W397" s="161"/>
      <c r="X397" s="161"/>
      <c r="Y397" s="161"/>
      <c r="Z397" s="161"/>
      <c r="AA397" s="161"/>
      <c r="AB397" s="161"/>
      <c r="AC397" s="161"/>
      <c r="AD397" s="161"/>
      <c r="AE397" s="161"/>
      <c r="AF397" s="161"/>
      <c r="AG397" s="161"/>
      <c r="AH397" s="161"/>
      <c r="AI397" s="161"/>
      <c r="AJ397" s="161"/>
      <c r="AK397" s="161"/>
      <c r="AL397" s="161"/>
      <c r="AM397" s="161"/>
      <c r="AN397" s="161"/>
      <c r="AO397" s="161"/>
      <c r="AP397" s="161"/>
      <c r="AQ397" s="161"/>
      <c r="AR397" s="161"/>
      <c r="AS397" s="161"/>
    </row>
    <row r="398" spans="1:45" ht="15" customHeight="1">
      <c r="A398" s="225"/>
      <c r="B398" s="225"/>
      <c r="C398" s="225"/>
      <c r="D398" s="266"/>
      <c r="E398" s="266"/>
      <c r="F398" s="266"/>
      <c r="G398" s="266"/>
      <c r="H398" s="266"/>
      <c r="I398" s="266"/>
      <c r="J398" s="225"/>
      <c r="K398" s="358"/>
      <c r="L398" s="358"/>
      <c r="M398" s="358"/>
      <c r="N398" s="358"/>
      <c r="O398" s="358"/>
      <c r="P398" s="161"/>
      <c r="Q398" s="161"/>
      <c r="R398" s="161"/>
      <c r="S398" s="161"/>
      <c r="T398" s="161"/>
      <c r="U398" s="161"/>
      <c r="V398" s="161"/>
      <c r="W398" s="161"/>
      <c r="X398" s="161"/>
      <c r="Y398" s="161"/>
      <c r="Z398" s="161"/>
      <c r="AA398" s="161"/>
      <c r="AB398" s="161"/>
      <c r="AC398" s="161"/>
      <c r="AD398" s="161"/>
      <c r="AE398" s="161"/>
      <c r="AF398" s="161"/>
      <c r="AG398" s="161"/>
      <c r="AH398" s="161"/>
      <c r="AI398" s="161"/>
      <c r="AJ398" s="161"/>
      <c r="AK398" s="161"/>
      <c r="AL398" s="161"/>
      <c r="AM398" s="161"/>
      <c r="AN398" s="161"/>
      <c r="AO398" s="161"/>
      <c r="AP398" s="161"/>
      <c r="AQ398" s="161"/>
      <c r="AR398" s="161"/>
      <c r="AS398" s="161"/>
    </row>
    <row r="399" spans="1:45" ht="15" customHeight="1">
      <c r="A399" s="225"/>
      <c r="B399" s="225"/>
      <c r="C399" s="225"/>
      <c r="D399" s="266"/>
      <c r="E399" s="266"/>
      <c r="F399" s="266"/>
      <c r="G399" s="266"/>
      <c r="H399" s="266"/>
      <c r="I399" s="266"/>
      <c r="J399" s="225"/>
      <c r="K399" s="358"/>
      <c r="L399" s="358"/>
      <c r="M399" s="358"/>
      <c r="N399" s="358"/>
      <c r="O399" s="358"/>
      <c r="P399" s="161"/>
      <c r="Q399" s="161"/>
      <c r="R399" s="161"/>
      <c r="S399" s="161"/>
      <c r="T399" s="161"/>
      <c r="U399" s="161"/>
      <c r="V399" s="161"/>
      <c r="W399" s="161"/>
      <c r="X399" s="161"/>
      <c r="Y399" s="161"/>
      <c r="Z399" s="161"/>
      <c r="AA399" s="161"/>
      <c r="AB399" s="161"/>
      <c r="AC399" s="161"/>
      <c r="AD399" s="161"/>
      <c r="AE399" s="161"/>
      <c r="AF399" s="161"/>
      <c r="AG399" s="161"/>
      <c r="AH399" s="161"/>
      <c r="AI399" s="161"/>
      <c r="AJ399" s="161"/>
      <c r="AK399" s="161"/>
      <c r="AL399" s="161"/>
      <c r="AM399" s="161"/>
      <c r="AN399" s="161"/>
      <c r="AO399" s="161"/>
      <c r="AP399" s="161"/>
      <c r="AQ399" s="161"/>
      <c r="AR399" s="161"/>
      <c r="AS399" s="161"/>
    </row>
    <row r="400" spans="1:45" ht="15" customHeight="1">
      <c r="A400" s="225"/>
      <c r="B400" s="225"/>
      <c r="C400" s="225"/>
      <c r="D400" s="266"/>
      <c r="E400" s="266"/>
      <c r="F400" s="266"/>
      <c r="G400" s="266"/>
      <c r="H400" s="266"/>
      <c r="I400" s="266"/>
      <c r="J400" s="225"/>
      <c r="K400" s="358"/>
      <c r="L400" s="358"/>
      <c r="M400" s="358"/>
      <c r="N400" s="358"/>
      <c r="O400" s="358"/>
      <c r="P400" s="161"/>
      <c r="Q400" s="161"/>
      <c r="R400" s="161"/>
      <c r="S400" s="161"/>
      <c r="T400" s="161"/>
      <c r="U400" s="161"/>
      <c r="V400" s="161"/>
      <c r="W400" s="161"/>
      <c r="X400" s="161"/>
      <c r="Y400" s="161"/>
      <c r="Z400" s="161"/>
      <c r="AA400" s="161"/>
      <c r="AB400" s="161"/>
      <c r="AC400" s="161"/>
      <c r="AD400" s="161"/>
      <c r="AE400" s="161"/>
      <c r="AF400" s="161"/>
      <c r="AG400" s="161"/>
      <c r="AH400" s="161"/>
      <c r="AI400" s="161"/>
      <c r="AJ400" s="161"/>
      <c r="AK400" s="161"/>
      <c r="AL400" s="161"/>
      <c r="AM400" s="161"/>
      <c r="AN400" s="161"/>
      <c r="AO400" s="161"/>
      <c r="AP400" s="161"/>
      <c r="AQ400" s="161"/>
      <c r="AR400" s="161"/>
      <c r="AS400" s="161"/>
    </row>
    <row r="401" spans="1:45" ht="15" customHeight="1">
      <c r="A401" s="225"/>
      <c r="B401" s="225"/>
      <c r="C401" s="225"/>
      <c r="D401" s="266"/>
      <c r="E401" s="266"/>
      <c r="F401" s="266"/>
      <c r="G401" s="266"/>
      <c r="H401" s="266"/>
      <c r="I401" s="266"/>
      <c r="J401" s="225"/>
      <c r="K401" s="358"/>
      <c r="L401" s="358"/>
      <c r="M401" s="358"/>
      <c r="N401" s="358"/>
      <c r="O401" s="358"/>
      <c r="P401" s="161"/>
      <c r="Q401" s="161"/>
      <c r="R401" s="161"/>
      <c r="S401" s="161"/>
      <c r="T401" s="161"/>
      <c r="U401" s="161"/>
      <c r="V401" s="161"/>
      <c r="W401" s="161"/>
      <c r="X401" s="161"/>
      <c r="Y401" s="161"/>
      <c r="Z401" s="161"/>
      <c r="AA401" s="161"/>
      <c r="AB401" s="161"/>
      <c r="AC401" s="161"/>
      <c r="AD401" s="161"/>
      <c r="AE401" s="161"/>
      <c r="AF401" s="161"/>
      <c r="AG401" s="161"/>
      <c r="AH401" s="161"/>
      <c r="AI401" s="161"/>
      <c r="AJ401" s="161"/>
      <c r="AK401" s="161"/>
      <c r="AL401" s="161"/>
      <c r="AM401" s="161"/>
      <c r="AN401" s="161"/>
      <c r="AO401" s="161"/>
      <c r="AP401" s="161"/>
      <c r="AQ401" s="161"/>
      <c r="AR401" s="161"/>
      <c r="AS401" s="161"/>
    </row>
    <row r="402" spans="1:45" ht="15" customHeight="1">
      <c r="A402" s="225"/>
      <c r="B402" s="225"/>
      <c r="C402" s="225"/>
      <c r="D402" s="266"/>
      <c r="E402" s="266"/>
      <c r="F402" s="266"/>
      <c r="G402" s="266"/>
      <c r="H402" s="266"/>
      <c r="I402" s="266"/>
      <c r="J402" s="225"/>
      <c r="K402" s="358"/>
      <c r="L402" s="358"/>
      <c r="M402" s="358"/>
      <c r="N402" s="358"/>
      <c r="O402" s="358"/>
      <c r="P402" s="161"/>
      <c r="Q402" s="161"/>
      <c r="R402" s="161"/>
      <c r="S402" s="161"/>
      <c r="T402" s="161"/>
      <c r="U402" s="161"/>
      <c r="V402" s="161"/>
      <c r="W402" s="161"/>
      <c r="X402" s="161"/>
      <c r="Y402" s="161"/>
      <c r="Z402" s="161"/>
      <c r="AA402" s="161"/>
      <c r="AB402" s="161"/>
      <c r="AC402" s="161"/>
      <c r="AD402" s="161"/>
      <c r="AE402" s="161"/>
      <c r="AF402" s="161"/>
      <c r="AG402" s="161"/>
      <c r="AH402" s="161"/>
      <c r="AI402" s="161"/>
      <c r="AJ402" s="161"/>
      <c r="AK402" s="161"/>
      <c r="AL402" s="161"/>
      <c r="AM402" s="161"/>
      <c r="AN402" s="161"/>
      <c r="AO402" s="161"/>
      <c r="AP402" s="161"/>
      <c r="AQ402" s="161"/>
      <c r="AR402" s="161"/>
      <c r="AS402" s="161"/>
    </row>
    <row r="403" spans="1:45" ht="15" customHeight="1">
      <c r="A403" s="225"/>
      <c r="B403" s="225"/>
      <c r="C403" s="225"/>
      <c r="D403" s="266"/>
      <c r="E403" s="266"/>
      <c r="F403" s="266"/>
      <c r="G403" s="266"/>
      <c r="H403" s="266"/>
      <c r="I403" s="266"/>
      <c r="J403" s="225"/>
      <c r="K403" s="358"/>
      <c r="L403" s="358"/>
      <c r="M403" s="358"/>
      <c r="N403" s="358"/>
      <c r="O403" s="358"/>
      <c r="P403" s="161"/>
      <c r="Q403" s="161"/>
      <c r="R403" s="161"/>
      <c r="S403" s="161"/>
      <c r="T403" s="161"/>
      <c r="U403" s="161"/>
      <c r="V403" s="161"/>
      <c r="W403" s="161"/>
      <c r="X403" s="161"/>
      <c r="Y403" s="161"/>
      <c r="Z403" s="161"/>
      <c r="AA403" s="161"/>
      <c r="AB403" s="161"/>
      <c r="AC403" s="161"/>
      <c r="AD403" s="161"/>
      <c r="AE403" s="161"/>
      <c r="AF403" s="161"/>
      <c r="AG403" s="161"/>
      <c r="AH403" s="161"/>
      <c r="AI403" s="161"/>
      <c r="AJ403" s="161"/>
      <c r="AK403" s="161"/>
      <c r="AL403" s="161"/>
      <c r="AM403" s="161"/>
      <c r="AN403" s="161"/>
      <c r="AO403" s="161"/>
      <c r="AP403" s="161"/>
      <c r="AQ403" s="161"/>
      <c r="AR403" s="161"/>
      <c r="AS403" s="161"/>
    </row>
    <row r="404" spans="1:45" ht="15" customHeight="1">
      <c r="A404" s="225"/>
      <c r="B404" s="225"/>
      <c r="C404" s="225"/>
      <c r="D404" s="266"/>
      <c r="E404" s="266"/>
      <c r="F404" s="266"/>
      <c r="G404" s="266"/>
      <c r="H404" s="266"/>
      <c r="I404" s="266"/>
      <c r="J404" s="225"/>
      <c r="K404" s="358"/>
      <c r="L404" s="358"/>
      <c r="M404" s="358"/>
      <c r="N404" s="358"/>
      <c r="O404" s="358"/>
      <c r="P404" s="161"/>
      <c r="Q404" s="161"/>
      <c r="R404" s="161"/>
      <c r="S404" s="161"/>
      <c r="T404" s="161"/>
      <c r="U404" s="161"/>
      <c r="V404" s="161"/>
      <c r="W404" s="161"/>
      <c r="X404" s="161"/>
      <c r="Y404" s="161"/>
      <c r="Z404" s="161"/>
      <c r="AA404" s="161"/>
      <c r="AB404" s="161"/>
      <c r="AC404" s="161"/>
      <c r="AD404" s="161"/>
      <c r="AE404" s="161"/>
      <c r="AF404" s="161"/>
      <c r="AG404" s="161"/>
      <c r="AH404" s="161"/>
      <c r="AI404" s="161"/>
      <c r="AJ404" s="161"/>
      <c r="AK404" s="161"/>
      <c r="AL404" s="161"/>
      <c r="AM404" s="161"/>
      <c r="AN404" s="161"/>
      <c r="AO404" s="161"/>
      <c r="AP404" s="161"/>
      <c r="AQ404" s="161"/>
      <c r="AR404" s="161"/>
      <c r="AS404" s="161"/>
    </row>
    <row r="405" spans="1:45" ht="15" customHeight="1">
      <c r="A405" s="225"/>
      <c r="B405" s="225"/>
      <c r="C405" s="225"/>
      <c r="D405" s="266"/>
      <c r="E405" s="266"/>
      <c r="F405" s="266"/>
      <c r="G405" s="266"/>
      <c r="H405" s="266"/>
      <c r="I405" s="266"/>
      <c r="J405" s="225"/>
      <c r="K405" s="358"/>
      <c r="L405" s="358"/>
      <c r="M405" s="358"/>
      <c r="N405" s="358"/>
      <c r="O405" s="358"/>
      <c r="P405" s="161"/>
      <c r="Q405" s="161"/>
      <c r="R405" s="161"/>
      <c r="S405" s="161"/>
      <c r="T405" s="161"/>
      <c r="U405" s="161"/>
      <c r="V405" s="161"/>
      <c r="W405" s="161"/>
      <c r="X405" s="161"/>
      <c r="Y405" s="161"/>
      <c r="Z405" s="161"/>
      <c r="AA405" s="161"/>
      <c r="AB405" s="161"/>
      <c r="AC405" s="161"/>
      <c r="AD405" s="161"/>
      <c r="AE405" s="161"/>
      <c r="AF405" s="161"/>
      <c r="AG405" s="161"/>
      <c r="AH405" s="161"/>
      <c r="AI405" s="161"/>
      <c r="AJ405" s="161"/>
      <c r="AK405" s="161"/>
      <c r="AL405" s="161"/>
      <c r="AM405" s="161"/>
      <c r="AN405" s="161"/>
      <c r="AO405" s="161"/>
      <c r="AP405" s="161"/>
      <c r="AQ405" s="161"/>
      <c r="AR405" s="161"/>
      <c r="AS405" s="161"/>
    </row>
    <row r="406" spans="1:45" ht="15" customHeight="1">
      <c r="A406" s="225"/>
      <c r="B406" s="225"/>
      <c r="C406" s="225"/>
      <c r="D406" s="266"/>
      <c r="E406" s="266"/>
      <c r="F406" s="266"/>
      <c r="G406" s="266"/>
      <c r="H406" s="266"/>
      <c r="I406" s="266"/>
      <c r="J406" s="225"/>
      <c r="K406" s="358"/>
      <c r="L406" s="358"/>
      <c r="M406" s="358"/>
      <c r="N406" s="358"/>
      <c r="O406" s="358"/>
      <c r="P406" s="161"/>
      <c r="Q406" s="161"/>
      <c r="R406" s="161"/>
      <c r="S406" s="161"/>
      <c r="T406" s="161"/>
      <c r="U406" s="161"/>
      <c r="V406" s="161"/>
      <c r="W406" s="161"/>
      <c r="X406" s="161"/>
      <c r="Y406" s="161"/>
      <c r="Z406" s="161"/>
      <c r="AA406" s="161"/>
      <c r="AB406" s="161"/>
      <c r="AC406" s="161"/>
      <c r="AD406" s="161"/>
      <c r="AE406" s="161"/>
      <c r="AF406" s="161"/>
      <c r="AG406" s="161"/>
      <c r="AH406" s="161"/>
      <c r="AI406" s="161"/>
      <c r="AJ406" s="161"/>
      <c r="AK406" s="161"/>
      <c r="AL406" s="161"/>
      <c r="AM406" s="161"/>
      <c r="AN406" s="161"/>
      <c r="AO406" s="161"/>
      <c r="AP406" s="161"/>
      <c r="AQ406" s="161"/>
      <c r="AR406" s="161"/>
      <c r="AS406" s="161"/>
    </row>
    <row r="407" spans="1:45" ht="15" customHeight="1">
      <c r="A407" s="225"/>
      <c r="B407" s="225"/>
      <c r="C407" s="225"/>
      <c r="D407" s="266"/>
      <c r="E407" s="266"/>
      <c r="F407" s="266"/>
      <c r="G407" s="266"/>
      <c r="H407" s="266"/>
      <c r="I407" s="266"/>
      <c r="J407" s="225"/>
      <c r="K407" s="358"/>
      <c r="L407" s="358"/>
      <c r="M407" s="358"/>
      <c r="N407" s="358"/>
      <c r="O407" s="358"/>
      <c r="P407" s="161"/>
      <c r="Q407" s="161"/>
      <c r="R407" s="161"/>
      <c r="S407" s="161"/>
      <c r="T407" s="161"/>
      <c r="U407" s="161"/>
      <c r="V407" s="161"/>
      <c r="W407" s="161"/>
      <c r="X407" s="161"/>
      <c r="Y407" s="161"/>
      <c r="Z407" s="161"/>
      <c r="AA407" s="161"/>
      <c r="AB407" s="161"/>
      <c r="AC407" s="161"/>
      <c r="AD407" s="161"/>
      <c r="AE407" s="161"/>
      <c r="AF407" s="161"/>
      <c r="AG407" s="161"/>
      <c r="AH407" s="161"/>
      <c r="AI407" s="161"/>
      <c r="AJ407" s="161"/>
      <c r="AK407" s="161"/>
      <c r="AL407" s="161"/>
      <c r="AM407" s="161"/>
      <c r="AN407" s="161"/>
      <c r="AO407" s="161"/>
      <c r="AP407" s="161"/>
      <c r="AQ407" s="161"/>
      <c r="AR407" s="161"/>
      <c r="AS407" s="161"/>
    </row>
    <row r="408" spans="1:45" ht="15" customHeight="1">
      <c r="A408" s="225"/>
      <c r="B408" s="225"/>
      <c r="C408" s="225"/>
      <c r="D408" s="266"/>
      <c r="E408" s="266"/>
      <c r="F408" s="266"/>
      <c r="G408" s="266"/>
      <c r="H408" s="266"/>
      <c r="I408" s="266"/>
      <c r="J408" s="225"/>
      <c r="K408" s="358"/>
      <c r="L408" s="358"/>
      <c r="M408" s="358"/>
      <c r="N408" s="358"/>
      <c r="O408" s="358"/>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c r="AS408" s="161"/>
    </row>
    <row r="409" spans="1:45" ht="15" customHeight="1">
      <c r="A409" s="225"/>
      <c r="B409" s="225"/>
      <c r="C409" s="225"/>
      <c r="D409" s="266"/>
      <c r="E409" s="266"/>
      <c r="F409" s="266"/>
      <c r="G409" s="266"/>
      <c r="H409" s="266"/>
      <c r="I409" s="266"/>
      <c r="J409" s="225"/>
      <c r="K409" s="358"/>
      <c r="L409" s="358"/>
      <c r="M409" s="358"/>
      <c r="N409" s="358"/>
      <c r="O409" s="358"/>
      <c r="P409" s="161"/>
      <c r="Q409" s="161"/>
      <c r="R409" s="161"/>
      <c r="S409" s="161"/>
      <c r="T409" s="161"/>
      <c r="U409" s="161"/>
      <c r="V409" s="161"/>
      <c r="W409" s="161"/>
      <c r="X409" s="161"/>
      <c r="Y409" s="161"/>
      <c r="Z409" s="161"/>
      <c r="AA409" s="161"/>
      <c r="AB409" s="161"/>
      <c r="AC409" s="161"/>
      <c r="AD409" s="161"/>
      <c r="AE409" s="161"/>
      <c r="AF409" s="161"/>
      <c r="AG409" s="161"/>
      <c r="AH409" s="161"/>
      <c r="AI409" s="161"/>
      <c r="AJ409" s="161"/>
      <c r="AK409" s="161"/>
      <c r="AL409" s="161"/>
      <c r="AM409" s="161"/>
      <c r="AN409" s="161"/>
      <c r="AO409" s="161"/>
      <c r="AP409" s="161"/>
      <c r="AQ409" s="161"/>
      <c r="AR409" s="161"/>
      <c r="AS409" s="161"/>
    </row>
    <row r="410" spans="1:45" ht="15" customHeight="1">
      <c r="A410" s="225"/>
      <c r="B410" s="225"/>
      <c r="C410" s="225"/>
      <c r="D410" s="266"/>
      <c r="E410" s="266"/>
      <c r="F410" s="266"/>
      <c r="G410" s="266"/>
      <c r="H410" s="266"/>
      <c r="I410" s="266"/>
      <c r="J410" s="225"/>
      <c r="K410" s="358"/>
      <c r="L410" s="358"/>
      <c r="M410" s="358"/>
      <c r="N410" s="358"/>
      <c r="O410" s="358"/>
      <c r="P410" s="161"/>
      <c r="Q410" s="161"/>
      <c r="R410" s="161"/>
      <c r="S410" s="161"/>
      <c r="T410" s="161"/>
      <c r="U410" s="161"/>
      <c r="V410" s="161"/>
      <c r="W410" s="161"/>
      <c r="X410" s="161"/>
      <c r="Y410" s="161"/>
      <c r="Z410" s="161"/>
      <c r="AA410" s="161"/>
      <c r="AB410" s="161"/>
      <c r="AC410" s="161"/>
      <c r="AD410" s="161"/>
      <c r="AE410" s="161"/>
      <c r="AF410" s="161"/>
      <c r="AG410" s="161"/>
      <c r="AH410" s="161"/>
      <c r="AI410" s="161"/>
      <c r="AJ410" s="161"/>
      <c r="AK410" s="161"/>
      <c r="AL410" s="161"/>
      <c r="AM410" s="161"/>
      <c r="AN410" s="161"/>
      <c r="AO410" s="161"/>
      <c r="AP410" s="161"/>
      <c r="AQ410" s="161"/>
      <c r="AR410" s="161"/>
      <c r="AS410" s="161"/>
    </row>
    <row r="411" spans="1:45" ht="15" customHeight="1">
      <c r="A411" s="225"/>
      <c r="B411" s="225"/>
      <c r="C411" s="225"/>
      <c r="D411" s="266"/>
      <c r="E411" s="266"/>
      <c r="F411" s="266"/>
      <c r="G411" s="266"/>
      <c r="H411" s="266"/>
      <c r="I411" s="266"/>
      <c r="J411" s="225"/>
      <c r="K411" s="358"/>
      <c r="L411" s="358"/>
      <c r="M411" s="358"/>
      <c r="N411" s="358"/>
      <c r="O411" s="358"/>
      <c r="P411" s="161"/>
      <c r="Q411" s="161"/>
      <c r="R411" s="161"/>
      <c r="S411" s="161"/>
      <c r="T411" s="161"/>
      <c r="U411" s="161"/>
      <c r="V411" s="161"/>
      <c r="W411" s="161"/>
      <c r="X411" s="161"/>
      <c r="Y411" s="161"/>
      <c r="Z411" s="161"/>
      <c r="AA411" s="161"/>
      <c r="AB411" s="161"/>
      <c r="AC411" s="161"/>
      <c r="AD411" s="161"/>
      <c r="AE411" s="161"/>
      <c r="AF411" s="161"/>
      <c r="AG411" s="161"/>
      <c r="AH411" s="161"/>
      <c r="AI411" s="161"/>
      <c r="AJ411" s="161"/>
      <c r="AK411" s="161"/>
      <c r="AL411" s="161"/>
      <c r="AM411" s="161"/>
      <c r="AN411" s="161"/>
      <c r="AO411" s="161"/>
      <c r="AP411" s="161"/>
      <c r="AQ411" s="161"/>
      <c r="AR411" s="161"/>
      <c r="AS411" s="161"/>
    </row>
    <row r="412" spans="1:45" ht="15" customHeight="1">
      <c r="A412" s="225"/>
      <c r="B412" s="225"/>
      <c r="C412" s="225"/>
      <c r="D412" s="266"/>
      <c r="E412" s="266"/>
      <c r="F412" s="266"/>
      <c r="G412" s="266"/>
      <c r="H412" s="266"/>
      <c r="I412" s="266"/>
      <c r="J412" s="225"/>
      <c r="K412" s="358"/>
      <c r="L412" s="358"/>
      <c r="M412" s="358"/>
      <c r="N412" s="358"/>
      <c r="O412" s="358"/>
      <c r="P412" s="161"/>
      <c r="Q412" s="161"/>
      <c r="R412" s="161"/>
      <c r="S412" s="161"/>
      <c r="T412" s="161"/>
      <c r="U412" s="161"/>
      <c r="V412" s="161"/>
      <c r="W412" s="161"/>
      <c r="X412" s="161"/>
      <c r="Y412" s="161"/>
      <c r="Z412" s="161"/>
      <c r="AA412" s="161"/>
      <c r="AB412" s="161"/>
      <c r="AC412" s="161"/>
      <c r="AD412" s="161"/>
      <c r="AE412" s="161"/>
      <c r="AF412" s="161"/>
      <c r="AG412" s="161"/>
      <c r="AH412" s="161"/>
      <c r="AI412" s="161"/>
      <c r="AJ412" s="161"/>
      <c r="AK412" s="161"/>
      <c r="AL412" s="161"/>
      <c r="AM412" s="161"/>
      <c r="AN412" s="161"/>
      <c r="AO412" s="161"/>
      <c r="AP412" s="161"/>
      <c r="AQ412" s="161"/>
      <c r="AR412" s="161"/>
      <c r="AS412" s="161"/>
    </row>
    <row r="413" spans="1:45" ht="15" customHeight="1">
      <c r="A413" s="225"/>
      <c r="B413" s="225"/>
      <c r="C413" s="225"/>
      <c r="D413" s="266"/>
      <c r="E413" s="266"/>
      <c r="F413" s="266"/>
      <c r="G413" s="266"/>
      <c r="H413" s="266"/>
      <c r="I413" s="266"/>
      <c r="J413" s="225"/>
      <c r="K413" s="358"/>
      <c r="L413" s="358"/>
      <c r="M413" s="358"/>
      <c r="N413" s="358"/>
      <c r="O413" s="358"/>
      <c r="P413" s="161"/>
      <c r="Q413" s="161"/>
      <c r="R413" s="161"/>
      <c r="S413" s="161"/>
      <c r="T413" s="161"/>
      <c r="U413" s="161"/>
      <c r="V413" s="161"/>
      <c r="W413" s="161"/>
      <c r="X413" s="161"/>
      <c r="Y413" s="161"/>
      <c r="Z413" s="161"/>
      <c r="AA413" s="161"/>
      <c r="AB413" s="161"/>
      <c r="AC413" s="161"/>
      <c r="AD413" s="161"/>
      <c r="AE413" s="161"/>
      <c r="AF413" s="161"/>
      <c r="AG413" s="161"/>
      <c r="AH413" s="161"/>
      <c r="AI413" s="161"/>
      <c r="AJ413" s="161"/>
      <c r="AK413" s="161"/>
      <c r="AL413" s="161"/>
      <c r="AM413" s="161"/>
      <c r="AN413" s="161"/>
      <c r="AO413" s="161"/>
      <c r="AP413" s="161"/>
      <c r="AQ413" s="161"/>
      <c r="AR413" s="161"/>
      <c r="AS413" s="161"/>
    </row>
    <row r="414" spans="1:45" ht="15" customHeight="1">
      <c r="A414" s="225"/>
      <c r="B414" s="225"/>
      <c r="C414" s="225"/>
      <c r="D414" s="266"/>
      <c r="E414" s="266"/>
      <c r="F414" s="266"/>
      <c r="G414" s="266"/>
      <c r="H414" s="266"/>
      <c r="I414" s="266"/>
      <c r="J414" s="225"/>
      <c r="K414" s="358"/>
      <c r="L414" s="358"/>
      <c r="M414" s="358"/>
      <c r="N414" s="358"/>
      <c r="O414" s="358"/>
      <c r="P414" s="161"/>
      <c r="Q414" s="161"/>
      <c r="R414" s="161"/>
      <c r="S414" s="161"/>
      <c r="T414" s="161"/>
      <c r="U414" s="161"/>
      <c r="V414" s="161"/>
      <c r="W414" s="161"/>
      <c r="X414" s="161"/>
      <c r="Y414" s="161"/>
      <c r="Z414" s="161"/>
      <c r="AA414" s="161"/>
      <c r="AB414" s="161"/>
      <c r="AC414" s="161"/>
      <c r="AD414" s="161"/>
      <c r="AE414" s="161"/>
      <c r="AF414" s="161"/>
      <c r="AG414" s="161"/>
      <c r="AH414" s="161"/>
      <c r="AI414" s="161"/>
      <c r="AJ414" s="161"/>
      <c r="AK414" s="161"/>
      <c r="AL414" s="161"/>
      <c r="AM414" s="161"/>
      <c r="AN414" s="161"/>
      <c r="AO414" s="161"/>
      <c r="AP414" s="161"/>
      <c r="AQ414" s="161"/>
      <c r="AR414" s="161"/>
      <c r="AS414" s="161"/>
    </row>
    <row r="415" spans="1:45" ht="15" customHeight="1">
      <c r="A415" s="225"/>
      <c r="B415" s="225"/>
      <c r="C415" s="225"/>
      <c r="D415" s="266"/>
      <c r="E415" s="266"/>
      <c r="F415" s="266"/>
      <c r="G415" s="266"/>
      <c r="H415" s="266"/>
      <c r="I415" s="266"/>
      <c r="J415" s="225"/>
      <c r="K415" s="358"/>
      <c r="L415" s="358"/>
      <c r="M415" s="358"/>
      <c r="N415" s="358"/>
      <c r="O415" s="358"/>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c r="AS415" s="161"/>
    </row>
    <row r="416" spans="1:45" ht="15" customHeight="1">
      <c r="A416" s="225"/>
      <c r="B416" s="225"/>
      <c r="C416" s="225"/>
      <c r="D416" s="266"/>
      <c r="E416" s="266"/>
      <c r="F416" s="266"/>
      <c r="G416" s="266"/>
      <c r="H416" s="266"/>
      <c r="I416" s="266"/>
      <c r="J416" s="225"/>
      <c r="K416" s="358"/>
      <c r="L416" s="358"/>
      <c r="M416" s="358"/>
      <c r="N416" s="358"/>
      <c r="O416" s="358"/>
      <c r="P416" s="161"/>
      <c r="Q416" s="161"/>
      <c r="R416" s="161"/>
      <c r="S416" s="161"/>
      <c r="T416" s="161"/>
      <c r="U416" s="161"/>
      <c r="V416" s="161"/>
      <c r="W416" s="161"/>
      <c r="X416" s="161"/>
      <c r="Y416" s="161"/>
      <c r="Z416" s="161"/>
      <c r="AA416" s="161"/>
      <c r="AB416" s="161"/>
      <c r="AC416" s="161"/>
      <c r="AD416" s="161"/>
      <c r="AE416" s="161"/>
      <c r="AF416" s="161"/>
      <c r="AG416" s="161"/>
      <c r="AH416" s="161"/>
      <c r="AI416" s="161"/>
      <c r="AJ416" s="161"/>
      <c r="AK416" s="161"/>
      <c r="AL416" s="161"/>
      <c r="AM416" s="161"/>
      <c r="AN416" s="161"/>
      <c r="AO416" s="161"/>
      <c r="AP416" s="161"/>
      <c r="AQ416" s="161"/>
      <c r="AR416" s="161"/>
      <c r="AS416" s="161"/>
    </row>
    <row r="417" spans="1:45" ht="15" customHeight="1">
      <c r="A417" s="225"/>
      <c r="B417" s="225"/>
      <c r="C417" s="225"/>
      <c r="D417" s="266"/>
      <c r="E417" s="266"/>
      <c r="F417" s="266"/>
      <c r="G417" s="266"/>
      <c r="H417" s="266"/>
      <c r="I417" s="266"/>
      <c r="J417" s="225"/>
      <c r="K417" s="358"/>
      <c r="L417" s="358"/>
      <c r="M417" s="358"/>
      <c r="N417" s="358"/>
      <c r="O417" s="358"/>
      <c r="P417" s="161"/>
      <c r="Q417" s="161"/>
      <c r="R417" s="161"/>
      <c r="S417" s="161"/>
      <c r="T417" s="161"/>
      <c r="U417" s="161"/>
      <c r="V417" s="161"/>
      <c r="W417" s="161"/>
      <c r="X417" s="161"/>
      <c r="Y417" s="161"/>
      <c r="Z417" s="161"/>
      <c r="AA417" s="161"/>
      <c r="AB417" s="161"/>
      <c r="AC417" s="161"/>
      <c r="AD417" s="161"/>
      <c r="AE417" s="161"/>
      <c r="AF417" s="161"/>
      <c r="AG417" s="161"/>
      <c r="AH417" s="161"/>
      <c r="AI417" s="161"/>
      <c r="AJ417" s="161"/>
      <c r="AK417" s="161"/>
      <c r="AL417" s="161"/>
      <c r="AM417" s="161"/>
      <c r="AN417" s="161"/>
      <c r="AO417" s="161"/>
      <c r="AP417" s="161"/>
      <c r="AQ417" s="161"/>
      <c r="AR417" s="161"/>
      <c r="AS417" s="161"/>
    </row>
    <row r="418" spans="1:45" ht="15" customHeight="1">
      <c r="A418" s="225"/>
      <c r="B418" s="225"/>
      <c r="C418" s="225"/>
      <c r="D418" s="266"/>
      <c r="E418" s="266"/>
      <c r="F418" s="266"/>
      <c r="G418" s="266"/>
      <c r="H418" s="266"/>
      <c r="I418" s="266"/>
      <c r="J418" s="225"/>
      <c r="K418" s="358"/>
      <c r="L418" s="358"/>
      <c r="M418" s="358"/>
      <c r="N418" s="358"/>
      <c r="O418" s="358"/>
      <c r="P418" s="161"/>
      <c r="Q418" s="161"/>
      <c r="R418" s="161"/>
      <c r="S418" s="161"/>
      <c r="T418" s="161"/>
      <c r="U418" s="161"/>
      <c r="V418" s="161"/>
      <c r="W418" s="161"/>
      <c r="X418" s="161"/>
      <c r="Y418" s="161"/>
      <c r="Z418" s="161"/>
      <c r="AA418" s="161"/>
      <c r="AB418" s="161"/>
      <c r="AC418" s="161"/>
      <c r="AD418" s="161"/>
      <c r="AE418" s="161"/>
      <c r="AF418" s="161"/>
      <c r="AG418" s="161"/>
      <c r="AH418" s="161"/>
      <c r="AI418" s="161"/>
      <c r="AJ418" s="161"/>
      <c r="AK418" s="161"/>
      <c r="AL418" s="161"/>
      <c r="AM418" s="161"/>
      <c r="AN418" s="161"/>
      <c r="AO418" s="161"/>
      <c r="AP418" s="161"/>
      <c r="AQ418" s="161"/>
      <c r="AR418" s="161"/>
      <c r="AS418" s="161"/>
    </row>
    <row r="419" spans="1:45" ht="15" customHeight="1">
      <c r="A419" s="225"/>
      <c r="B419" s="225"/>
      <c r="C419" s="225"/>
      <c r="D419" s="266"/>
      <c r="E419" s="266"/>
      <c r="F419" s="266"/>
      <c r="G419" s="266"/>
      <c r="H419" s="266"/>
      <c r="I419" s="266"/>
      <c r="J419" s="225"/>
      <c r="K419" s="358"/>
      <c r="L419" s="358"/>
      <c r="M419" s="358"/>
      <c r="N419" s="358"/>
      <c r="O419" s="358"/>
      <c r="P419" s="161"/>
      <c r="Q419" s="161"/>
      <c r="R419" s="161"/>
      <c r="S419" s="161"/>
      <c r="T419" s="161"/>
      <c r="U419" s="161"/>
      <c r="V419" s="161"/>
      <c r="W419" s="161"/>
      <c r="X419" s="161"/>
      <c r="Y419" s="161"/>
      <c r="Z419" s="161"/>
      <c r="AA419" s="161"/>
      <c r="AB419" s="161"/>
      <c r="AC419" s="161"/>
      <c r="AD419" s="161"/>
      <c r="AE419" s="161"/>
      <c r="AF419" s="161"/>
      <c r="AG419" s="161"/>
      <c r="AH419" s="161"/>
      <c r="AI419" s="161"/>
      <c r="AJ419" s="161"/>
      <c r="AK419" s="161"/>
      <c r="AL419" s="161"/>
      <c r="AM419" s="161"/>
      <c r="AN419" s="161"/>
      <c r="AO419" s="161"/>
      <c r="AP419" s="161"/>
      <c r="AQ419" s="161"/>
      <c r="AR419" s="161"/>
      <c r="AS419" s="161"/>
    </row>
    <row r="420" spans="1:45" ht="15" customHeight="1">
      <c r="A420" s="225"/>
      <c r="B420" s="225"/>
      <c r="C420" s="225"/>
      <c r="D420" s="266"/>
      <c r="E420" s="266"/>
      <c r="F420" s="266"/>
      <c r="G420" s="266"/>
      <c r="H420" s="266"/>
      <c r="I420" s="266"/>
      <c r="J420" s="225"/>
      <c r="K420" s="358"/>
      <c r="L420" s="358"/>
      <c r="M420" s="358"/>
      <c r="N420" s="358"/>
      <c r="O420" s="358"/>
      <c r="P420" s="161"/>
      <c r="Q420" s="161"/>
      <c r="R420" s="161"/>
      <c r="S420" s="161"/>
      <c r="T420" s="161"/>
      <c r="U420" s="161"/>
      <c r="V420" s="161"/>
      <c r="W420" s="161"/>
      <c r="X420" s="161"/>
      <c r="Y420" s="161"/>
      <c r="Z420" s="161"/>
      <c r="AA420" s="161"/>
      <c r="AB420" s="161"/>
      <c r="AC420" s="161"/>
      <c r="AD420" s="161"/>
      <c r="AE420" s="161"/>
      <c r="AF420" s="161"/>
      <c r="AG420" s="161"/>
      <c r="AH420" s="161"/>
      <c r="AI420" s="161"/>
      <c r="AJ420" s="161"/>
      <c r="AK420" s="161"/>
      <c r="AL420" s="161"/>
      <c r="AM420" s="161"/>
      <c r="AN420" s="161"/>
      <c r="AO420" s="161"/>
      <c r="AP420" s="161"/>
      <c r="AQ420" s="161"/>
      <c r="AR420" s="161"/>
      <c r="AS420" s="161"/>
    </row>
    <row r="421" spans="1:45" ht="15" customHeight="1">
      <c r="A421" s="225"/>
      <c r="B421" s="225"/>
      <c r="C421" s="225"/>
      <c r="D421" s="266"/>
      <c r="E421" s="266"/>
      <c r="F421" s="266"/>
      <c r="G421" s="266"/>
      <c r="H421" s="266"/>
      <c r="I421" s="266"/>
      <c r="J421" s="225"/>
      <c r="K421" s="358"/>
      <c r="L421" s="358"/>
      <c r="M421" s="358"/>
      <c r="N421" s="358"/>
      <c r="O421" s="358"/>
      <c r="P421" s="161"/>
      <c r="Q421" s="161"/>
      <c r="R421" s="161"/>
      <c r="S421" s="161"/>
      <c r="T421" s="161"/>
      <c r="U421" s="161"/>
      <c r="V421" s="161"/>
      <c r="W421" s="161"/>
      <c r="X421" s="161"/>
      <c r="Y421" s="161"/>
      <c r="Z421" s="161"/>
      <c r="AA421" s="161"/>
      <c r="AB421" s="161"/>
      <c r="AC421" s="161"/>
      <c r="AD421" s="161"/>
      <c r="AE421" s="161"/>
      <c r="AF421" s="161"/>
      <c r="AG421" s="161"/>
      <c r="AH421" s="161"/>
      <c r="AI421" s="161"/>
      <c r="AJ421" s="161"/>
      <c r="AK421" s="161"/>
      <c r="AL421" s="161"/>
      <c r="AM421" s="161"/>
      <c r="AN421" s="161"/>
      <c r="AO421" s="161"/>
      <c r="AP421" s="161"/>
      <c r="AQ421" s="161"/>
      <c r="AR421" s="161"/>
      <c r="AS421" s="161"/>
    </row>
    <row r="422" spans="1:45" ht="15" customHeight="1">
      <c r="A422" s="225"/>
      <c r="B422" s="225"/>
      <c r="C422" s="225"/>
      <c r="D422" s="266"/>
      <c r="E422" s="266"/>
      <c r="F422" s="266"/>
      <c r="G422" s="266"/>
      <c r="H422" s="266"/>
      <c r="I422" s="266"/>
      <c r="J422" s="225"/>
      <c r="K422" s="358"/>
      <c r="L422" s="358"/>
      <c r="M422" s="358"/>
      <c r="N422" s="358"/>
      <c r="O422" s="358"/>
      <c r="P422" s="161"/>
      <c r="Q422" s="161"/>
      <c r="R422" s="161"/>
      <c r="S422" s="161"/>
      <c r="T422" s="161"/>
      <c r="U422" s="161"/>
      <c r="V422" s="161"/>
      <c r="W422" s="161"/>
      <c r="X422" s="161"/>
      <c r="Y422" s="161"/>
      <c r="Z422" s="161"/>
      <c r="AA422" s="161"/>
      <c r="AB422" s="161"/>
      <c r="AC422" s="161"/>
      <c r="AD422" s="161"/>
      <c r="AE422" s="161"/>
      <c r="AF422" s="161"/>
      <c r="AG422" s="161"/>
      <c r="AH422" s="161"/>
      <c r="AI422" s="161"/>
      <c r="AJ422" s="161"/>
      <c r="AK422" s="161"/>
      <c r="AL422" s="161"/>
      <c r="AM422" s="161"/>
      <c r="AN422" s="161"/>
      <c r="AO422" s="161"/>
      <c r="AP422" s="161"/>
      <c r="AQ422" s="161"/>
      <c r="AR422" s="161"/>
      <c r="AS422" s="161"/>
    </row>
    <row r="423" spans="1:45" ht="15" customHeight="1">
      <c r="A423" s="225"/>
      <c r="B423" s="225"/>
      <c r="C423" s="225"/>
      <c r="D423" s="266"/>
      <c r="E423" s="266"/>
      <c r="F423" s="266"/>
      <c r="G423" s="266"/>
      <c r="H423" s="266"/>
      <c r="I423" s="266"/>
      <c r="J423" s="225"/>
      <c r="K423" s="358"/>
      <c r="L423" s="358"/>
      <c r="M423" s="358"/>
      <c r="N423" s="358"/>
      <c r="O423" s="358"/>
      <c r="P423" s="161"/>
      <c r="Q423" s="161"/>
      <c r="R423" s="161"/>
      <c r="S423" s="161"/>
      <c r="T423" s="161"/>
      <c r="U423" s="161"/>
      <c r="V423" s="161"/>
      <c r="W423" s="161"/>
      <c r="X423" s="161"/>
      <c r="Y423" s="161"/>
      <c r="Z423" s="161"/>
      <c r="AA423" s="161"/>
      <c r="AB423" s="161"/>
      <c r="AC423" s="161"/>
      <c r="AD423" s="161"/>
      <c r="AE423" s="161"/>
      <c r="AF423" s="161"/>
      <c r="AG423" s="161"/>
      <c r="AH423" s="161"/>
      <c r="AI423" s="161"/>
      <c r="AJ423" s="161"/>
      <c r="AK423" s="161"/>
      <c r="AL423" s="161"/>
      <c r="AM423" s="161"/>
      <c r="AN423" s="161"/>
      <c r="AO423" s="161"/>
      <c r="AP423" s="161"/>
      <c r="AQ423" s="161"/>
      <c r="AR423" s="161"/>
      <c r="AS423" s="161"/>
    </row>
    <row r="424" spans="1:45" ht="15" customHeight="1">
      <c r="A424" s="225"/>
      <c r="B424" s="225"/>
      <c r="C424" s="225"/>
      <c r="D424" s="266"/>
      <c r="E424" s="266"/>
      <c r="F424" s="266"/>
      <c r="G424" s="266"/>
      <c r="H424" s="266"/>
      <c r="I424" s="266"/>
      <c r="J424" s="225"/>
      <c r="K424" s="358"/>
      <c r="L424" s="358"/>
      <c r="M424" s="358"/>
      <c r="N424" s="358"/>
      <c r="O424" s="358"/>
      <c r="P424" s="161"/>
      <c r="Q424" s="161"/>
      <c r="R424" s="161"/>
      <c r="S424" s="161"/>
      <c r="T424" s="161"/>
      <c r="U424" s="161"/>
      <c r="V424" s="161"/>
      <c r="W424" s="161"/>
      <c r="X424" s="161"/>
      <c r="Y424" s="161"/>
      <c r="Z424" s="161"/>
      <c r="AA424" s="161"/>
      <c r="AB424" s="161"/>
      <c r="AC424" s="161"/>
      <c r="AD424" s="161"/>
      <c r="AE424" s="161"/>
      <c r="AF424" s="161"/>
      <c r="AG424" s="161"/>
      <c r="AH424" s="161"/>
      <c r="AI424" s="161"/>
      <c r="AJ424" s="161"/>
      <c r="AK424" s="161"/>
      <c r="AL424" s="161"/>
      <c r="AM424" s="161"/>
      <c r="AN424" s="161"/>
      <c r="AO424" s="161"/>
      <c r="AP424" s="161"/>
      <c r="AQ424" s="161"/>
      <c r="AR424" s="161"/>
      <c r="AS424" s="161"/>
    </row>
    <row r="425" spans="1:45" ht="15" customHeight="1">
      <c r="A425" s="225"/>
      <c r="B425" s="225"/>
      <c r="C425" s="225"/>
      <c r="D425" s="266"/>
      <c r="E425" s="266"/>
      <c r="F425" s="266"/>
      <c r="G425" s="266"/>
      <c r="H425" s="266"/>
      <c r="I425" s="266"/>
      <c r="J425" s="225"/>
      <c r="K425" s="358"/>
      <c r="L425" s="358"/>
      <c r="M425" s="358"/>
      <c r="N425" s="358"/>
      <c r="O425" s="358"/>
      <c r="P425" s="161"/>
      <c r="Q425" s="161"/>
      <c r="R425" s="161"/>
      <c r="S425" s="161"/>
      <c r="T425" s="161"/>
      <c r="U425" s="161"/>
      <c r="V425" s="161"/>
      <c r="W425" s="161"/>
      <c r="X425" s="161"/>
      <c r="Y425" s="161"/>
      <c r="Z425" s="161"/>
      <c r="AA425" s="161"/>
      <c r="AB425" s="161"/>
      <c r="AC425" s="161"/>
      <c r="AD425" s="161"/>
      <c r="AE425" s="161"/>
      <c r="AF425" s="161"/>
      <c r="AG425" s="161"/>
      <c r="AH425" s="161"/>
      <c r="AI425" s="161"/>
      <c r="AJ425" s="161"/>
      <c r="AK425" s="161"/>
      <c r="AL425" s="161"/>
      <c r="AM425" s="161"/>
      <c r="AN425" s="161"/>
      <c r="AO425" s="161"/>
      <c r="AP425" s="161"/>
      <c r="AQ425" s="161"/>
      <c r="AR425" s="161"/>
      <c r="AS425" s="161"/>
    </row>
    <row r="426" spans="1:45" ht="15" customHeight="1">
      <c r="A426" s="225"/>
      <c r="B426" s="225"/>
      <c r="C426" s="225"/>
      <c r="D426" s="266"/>
      <c r="E426" s="266"/>
      <c r="F426" s="266"/>
      <c r="G426" s="266"/>
      <c r="H426" s="266"/>
      <c r="I426" s="266"/>
      <c r="J426" s="225"/>
      <c r="K426" s="358"/>
      <c r="L426" s="358"/>
      <c r="M426" s="358"/>
      <c r="N426" s="358"/>
      <c r="O426" s="358"/>
      <c r="P426" s="161"/>
      <c r="Q426" s="161"/>
      <c r="R426" s="161"/>
      <c r="S426" s="161"/>
      <c r="T426" s="161"/>
      <c r="U426" s="161"/>
      <c r="V426" s="161"/>
      <c r="W426" s="161"/>
      <c r="X426" s="161"/>
      <c r="Y426" s="161"/>
      <c r="Z426" s="161"/>
      <c r="AA426" s="161"/>
      <c r="AB426" s="161"/>
      <c r="AC426" s="161"/>
      <c r="AD426" s="161"/>
      <c r="AE426" s="161"/>
      <c r="AF426" s="161"/>
      <c r="AG426" s="161"/>
      <c r="AH426" s="161"/>
      <c r="AI426" s="161"/>
      <c r="AJ426" s="161"/>
      <c r="AK426" s="161"/>
      <c r="AL426" s="161"/>
      <c r="AM426" s="161"/>
      <c r="AN426" s="161"/>
      <c r="AO426" s="161"/>
      <c r="AP426" s="161"/>
      <c r="AQ426" s="161"/>
      <c r="AR426" s="161"/>
      <c r="AS426" s="161"/>
    </row>
    <row r="427" spans="1:45" ht="15" customHeight="1">
      <c r="A427" s="225"/>
      <c r="B427" s="225"/>
      <c r="C427" s="225"/>
      <c r="D427" s="266"/>
      <c r="E427" s="266"/>
      <c r="F427" s="266"/>
      <c r="G427" s="266"/>
      <c r="H427" s="266"/>
      <c r="I427" s="266"/>
      <c r="J427" s="225"/>
      <c r="K427" s="358"/>
      <c r="L427" s="358"/>
      <c r="M427" s="358"/>
      <c r="N427" s="358"/>
      <c r="O427" s="358"/>
      <c r="P427" s="161"/>
      <c r="Q427" s="161"/>
      <c r="R427" s="161"/>
      <c r="S427" s="161"/>
      <c r="T427" s="161"/>
      <c r="U427" s="161"/>
      <c r="V427" s="161"/>
      <c r="W427" s="161"/>
      <c r="X427" s="161"/>
      <c r="Y427" s="161"/>
      <c r="Z427" s="161"/>
      <c r="AA427" s="161"/>
      <c r="AB427" s="161"/>
      <c r="AC427" s="161"/>
      <c r="AD427" s="161"/>
      <c r="AE427" s="161"/>
      <c r="AF427" s="161"/>
      <c r="AG427" s="161"/>
      <c r="AH427" s="161"/>
      <c r="AI427" s="161"/>
      <c r="AJ427" s="161"/>
      <c r="AK427" s="161"/>
      <c r="AL427" s="161"/>
      <c r="AM427" s="161"/>
      <c r="AN427" s="161"/>
      <c r="AO427" s="161"/>
      <c r="AP427" s="161"/>
      <c r="AQ427" s="161"/>
      <c r="AR427" s="161"/>
      <c r="AS427" s="161"/>
    </row>
    <row r="428" spans="1:45" ht="15" customHeight="1">
      <c r="A428" s="225"/>
      <c r="B428" s="225"/>
      <c r="C428" s="225"/>
      <c r="D428" s="266"/>
      <c r="E428" s="266"/>
      <c r="F428" s="266"/>
      <c r="G428" s="266"/>
      <c r="H428" s="266"/>
      <c r="I428" s="266"/>
      <c r="J428" s="225"/>
      <c r="K428" s="358"/>
      <c r="L428" s="358"/>
      <c r="M428" s="358"/>
      <c r="N428" s="358"/>
      <c r="O428" s="358"/>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row>
    <row r="429" spans="1:45" ht="15" customHeight="1">
      <c r="A429" s="225"/>
      <c r="B429" s="225"/>
      <c r="C429" s="225"/>
      <c r="D429" s="266"/>
      <c r="E429" s="266"/>
      <c r="F429" s="266"/>
      <c r="G429" s="266"/>
      <c r="H429" s="266"/>
      <c r="I429" s="266"/>
      <c r="J429" s="225"/>
      <c r="K429" s="358"/>
      <c r="L429" s="358"/>
      <c r="M429" s="358"/>
      <c r="N429" s="358"/>
      <c r="O429" s="358"/>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row>
    <row r="430" spans="1:45" ht="15" customHeight="1">
      <c r="A430" s="225"/>
      <c r="B430" s="225"/>
      <c r="C430" s="225"/>
      <c r="D430" s="266"/>
      <c r="E430" s="266"/>
      <c r="F430" s="266"/>
      <c r="G430" s="266"/>
      <c r="H430" s="266"/>
      <c r="I430" s="266"/>
      <c r="J430" s="225"/>
      <c r="K430" s="358"/>
      <c r="L430" s="358"/>
      <c r="M430" s="358"/>
      <c r="N430" s="358"/>
      <c r="O430" s="358"/>
      <c r="P430" s="161"/>
      <c r="Q430" s="161"/>
      <c r="R430" s="161"/>
      <c r="S430" s="161"/>
      <c r="T430" s="161"/>
      <c r="U430" s="161"/>
      <c r="V430" s="161"/>
      <c r="W430" s="161"/>
      <c r="X430" s="161"/>
      <c r="Y430" s="161"/>
      <c r="Z430" s="161"/>
      <c r="AA430" s="161"/>
      <c r="AB430" s="161"/>
      <c r="AC430" s="161"/>
      <c r="AD430" s="161"/>
      <c r="AE430" s="161"/>
      <c r="AF430" s="161"/>
      <c r="AG430" s="161"/>
      <c r="AH430" s="161"/>
      <c r="AI430" s="161"/>
      <c r="AJ430" s="161"/>
      <c r="AK430" s="161"/>
      <c r="AL430" s="161"/>
      <c r="AM430" s="161"/>
      <c r="AN430" s="161"/>
      <c r="AO430" s="161"/>
      <c r="AP430" s="161"/>
      <c r="AQ430" s="161"/>
      <c r="AR430" s="161"/>
      <c r="AS430" s="161"/>
    </row>
    <row r="431" spans="1:45" ht="15" customHeight="1">
      <c r="A431" s="225"/>
      <c r="B431" s="225"/>
      <c r="C431" s="225"/>
      <c r="D431" s="266"/>
      <c r="E431" s="266"/>
      <c r="F431" s="266"/>
      <c r="G431" s="266"/>
      <c r="H431" s="266"/>
      <c r="I431" s="266"/>
      <c r="J431" s="225"/>
      <c r="K431" s="358"/>
      <c r="L431" s="358"/>
      <c r="M431" s="358"/>
      <c r="N431" s="358"/>
      <c r="O431" s="358"/>
      <c r="P431" s="161"/>
      <c r="Q431" s="161"/>
      <c r="R431" s="161"/>
      <c r="S431" s="161"/>
      <c r="T431" s="161"/>
      <c r="U431" s="161"/>
      <c r="V431" s="161"/>
      <c r="W431" s="161"/>
      <c r="X431" s="161"/>
      <c r="Y431" s="161"/>
      <c r="Z431" s="161"/>
      <c r="AA431" s="161"/>
      <c r="AB431" s="161"/>
      <c r="AC431" s="161"/>
      <c r="AD431" s="161"/>
      <c r="AE431" s="161"/>
      <c r="AF431" s="161"/>
      <c r="AG431" s="161"/>
      <c r="AH431" s="161"/>
      <c r="AI431" s="161"/>
      <c r="AJ431" s="161"/>
      <c r="AK431" s="161"/>
      <c r="AL431" s="161"/>
      <c r="AM431" s="161"/>
      <c r="AN431" s="161"/>
      <c r="AO431" s="161"/>
      <c r="AP431" s="161"/>
      <c r="AQ431" s="161"/>
      <c r="AR431" s="161"/>
      <c r="AS431" s="161"/>
    </row>
    <row r="432" spans="1:45" ht="15" customHeight="1">
      <c r="A432" s="225"/>
      <c r="B432" s="225"/>
      <c r="C432" s="225"/>
      <c r="D432" s="266"/>
      <c r="E432" s="266"/>
      <c r="F432" s="266"/>
      <c r="G432" s="266"/>
      <c r="H432" s="266"/>
      <c r="I432" s="266"/>
      <c r="J432" s="225"/>
      <c r="K432" s="358"/>
      <c r="L432" s="358"/>
      <c r="M432" s="358"/>
      <c r="N432" s="358"/>
      <c r="O432" s="358"/>
      <c r="P432" s="161"/>
      <c r="Q432" s="161"/>
      <c r="R432" s="161"/>
      <c r="S432" s="161"/>
      <c r="T432" s="161"/>
      <c r="U432" s="161"/>
      <c r="V432" s="161"/>
      <c r="W432" s="161"/>
      <c r="X432" s="161"/>
      <c r="Y432" s="161"/>
      <c r="Z432" s="161"/>
      <c r="AA432" s="161"/>
      <c r="AB432" s="161"/>
      <c r="AC432" s="161"/>
      <c r="AD432" s="161"/>
      <c r="AE432" s="161"/>
      <c r="AF432" s="161"/>
      <c r="AG432" s="161"/>
      <c r="AH432" s="161"/>
      <c r="AI432" s="161"/>
      <c r="AJ432" s="161"/>
      <c r="AK432" s="161"/>
      <c r="AL432" s="161"/>
      <c r="AM432" s="161"/>
      <c r="AN432" s="161"/>
      <c r="AO432" s="161"/>
      <c r="AP432" s="161"/>
      <c r="AQ432" s="161"/>
      <c r="AR432" s="161"/>
      <c r="AS432" s="161"/>
    </row>
    <row r="433" spans="1:45" ht="15" customHeight="1">
      <c r="A433" s="225"/>
      <c r="B433" s="225"/>
      <c r="C433" s="225"/>
      <c r="D433" s="266"/>
      <c r="E433" s="266"/>
      <c r="F433" s="266"/>
      <c r="G433" s="266"/>
      <c r="H433" s="266"/>
      <c r="I433" s="266"/>
      <c r="J433" s="225"/>
      <c r="K433" s="358"/>
      <c r="L433" s="358"/>
      <c r="M433" s="358"/>
      <c r="N433" s="358"/>
      <c r="O433" s="358"/>
      <c r="P433" s="161"/>
      <c r="Q433" s="161"/>
      <c r="R433" s="161"/>
      <c r="S433" s="161"/>
      <c r="T433" s="161"/>
      <c r="U433" s="161"/>
      <c r="V433" s="161"/>
      <c r="W433" s="161"/>
      <c r="X433" s="161"/>
      <c r="Y433" s="161"/>
      <c r="Z433" s="161"/>
      <c r="AA433" s="161"/>
      <c r="AB433" s="161"/>
      <c r="AC433" s="161"/>
      <c r="AD433" s="161"/>
      <c r="AE433" s="161"/>
      <c r="AF433" s="161"/>
      <c r="AG433" s="161"/>
      <c r="AH433" s="161"/>
      <c r="AI433" s="161"/>
      <c r="AJ433" s="161"/>
      <c r="AK433" s="161"/>
      <c r="AL433" s="161"/>
      <c r="AM433" s="161"/>
      <c r="AN433" s="161"/>
      <c r="AO433" s="161"/>
      <c r="AP433" s="161"/>
      <c r="AQ433" s="161"/>
      <c r="AR433" s="161"/>
      <c r="AS433" s="161"/>
    </row>
    <row r="434" spans="1:45" ht="15" customHeight="1">
      <c r="A434" s="225"/>
      <c r="B434" s="225"/>
      <c r="C434" s="225"/>
      <c r="D434" s="266"/>
      <c r="E434" s="266"/>
      <c r="F434" s="266"/>
      <c r="G434" s="266"/>
      <c r="H434" s="266"/>
      <c r="I434" s="266"/>
      <c r="J434" s="225"/>
      <c r="K434" s="358"/>
      <c r="L434" s="358"/>
      <c r="M434" s="358"/>
      <c r="N434" s="358"/>
      <c r="O434" s="358"/>
      <c r="P434" s="161"/>
      <c r="Q434" s="161"/>
      <c r="R434" s="161"/>
      <c r="S434" s="161"/>
      <c r="T434" s="161"/>
      <c r="U434" s="161"/>
      <c r="V434" s="161"/>
      <c r="W434" s="161"/>
      <c r="X434" s="161"/>
      <c r="Y434" s="161"/>
      <c r="Z434" s="161"/>
      <c r="AA434" s="161"/>
      <c r="AB434" s="161"/>
      <c r="AC434" s="161"/>
      <c r="AD434" s="161"/>
      <c r="AE434" s="161"/>
      <c r="AF434" s="161"/>
      <c r="AG434" s="161"/>
      <c r="AH434" s="161"/>
      <c r="AI434" s="161"/>
      <c r="AJ434" s="161"/>
      <c r="AK434" s="161"/>
      <c r="AL434" s="161"/>
      <c r="AM434" s="161"/>
      <c r="AN434" s="161"/>
      <c r="AO434" s="161"/>
      <c r="AP434" s="161"/>
      <c r="AQ434" s="161"/>
      <c r="AR434" s="161"/>
      <c r="AS434" s="161"/>
    </row>
    <row r="435" spans="1:45" ht="15" customHeight="1">
      <c r="A435" s="225"/>
      <c r="B435" s="225"/>
      <c r="C435" s="225"/>
      <c r="D435" s="266"/>
      <c r="E435" s="266"/>
      <c r="F435" s="266"/>
      <c r="G435" s="266"/>
      <c r="H435" s="266"/>
      <c r="I435" s="266"/>
      <c r="J435" s="225"/>
      <c r="K435" s="358"/>
      <c r="L435" s="358"/>
      <c r="M435" s="358"/>
      <c r="N435" s="358"/>
      <c r="O435" s="358"/>
      <c r="P435" s="161"/>
      <c r="Q435" s="161"/>
      <c r="R435" s="161"/>
      <c r="S435" s="161"/>
      <c r="T435" s="161"/>
      <c r="U435" s="161"/>
      <c r="V435" s="161"/>
      <c r="W435" s="161"/>
      <c r="X435" s="161"/>
      <c r="Y435" s="161"/>
      <c r="Z435" s="161"/>
      <c r="AA435" s="161"/>
      <c r="AB435" s="161"/>
      <c r="AC435" s="161"/>
      <c r="AD435" s="161"/>
      <c r="AE435" s="161"/>
      <c r="AF435" s="161"/>
      <c r="AG435" s="161"/>
      <c r="AH435" s="161"/>
      <c r="AI435" s="161"/>
      <c r="AJ435" s="161"/>
      <c r="AK435" s="161"/>
      <c r="AL435" s="161"/>
      <c r="AM435" s="161"/>
      <c r="AN435" s="161"/>
      <c r="AO435" s="161"/>
      <c r="AP435" s="161"/>
      <c r="AQ435" s="161"/>
      <c r="AR435" s="161"/>
      <c r="AS435" s="161"/>
    </row>
    <row r="436" spans="1:45" ht="15" customHeight="1">
      <c r="A436" s="225"/>
      <c r="B436" s="225"/>
      <c r="C436" s="225"/>
      <c r="D436" s="266"/>
      <c r="E436" s="266"/>
      <c r="F436" s="266"/>
      <c r="G436" s="266"/>
      <c r="H436" s="266"/>
      <c r="I436" s="266"/>
      <c r="J436" s="225"/>
      <c r="K436" s="358"/>
      <c r="L436" s="358"/>
      <c r="M436" s="358"/>
      <c r="N436" s="358"/>
      <c r="O436" s="358"/>
      <c r="P436" s="161"/>
      <c r="Q436" s="161"/>
      <c r="R436" s="161"/>
      <c r="S436" s="161"/>
      <c r="T436" s="161"/>
      <c r="U436" s="161"/>
      <c r="V436" s="161"/>
      <c r="W436" s="161"/>
      <c r="X436" s="161"/>
      <c r="Y436" s="161"/>
      <c r="Z436" s="161"/>
      <c r="AA436" s="161"/>
      <c r="AB436" s="161"/>
      <c r="AC436" s="161"/>
      <c r="AD436" s="161"/>
      <c r="AE436" s="161"/>
      <c r="AF436" s="161"/>
      <c r="AG436" s="161"/>
      <c r="AH436" s="161"/>
      <c r="AI436" s="161"/>
      <c r="AJ436" s="161"/>
      <c r="AK436" s="161"/>
      <c r="AL436" s="161"/>
      <c r="AM436" s="161"/>
      <c r="AN436" s="161"/>
      <c r="AO436" s="161"/>
      <c r="AP436" s="161"/>
      <c r="AQ436" s="161"/>
      <c r="AR436" s="161"/>
      <c r="AS436" s="161"/>
    </row>
    <row r="437" spans="1:45" ht="15" customHeight="1">
      <c r="A437" s="225"/>
      <c r="B437" s="225"/>
      <c r="C437" s="225"/>
      <c r="D437" s="266"/>
      <c r="E437" s="266"/>
      <c r="F437" s="266"/>
      <c r="G437" s="266"/>
      <c r="H437" s="266"/>
      <c r="I437" s="266"/>
      <c r="J437" s="225"/>
      <c r="K437" s="358"/>
      <c r="L437" s="358"/>
      <c r="M437" s="358"/>
      <c r="N437" s="358"/>
      <c r="O437" s="358"/>
      <c r="P437" s="161"/>
      <c r="Q437" s="161"/>
      <c r="R437" s="161"/>
      <c r="S437" s="161"/>
      <c r="T437" s="161"/>
      <c r="U437" s="161"/>
      <c r="V437" s="161"/>
      <c r="W437" s="161"/>
      <c r="X437" s="161"/>
      <c r="Y437" s="161"/>
      <c r="Z437" s="161"/>
      <c r="AA437" s="161"/>
      <c r="AB437" s="161"/>
      <c r="AC437" s="161"/>
      <c r="AD437" s="161"/>
      <c r="AE437" s="161"/>
      <c r="AF437" s="161"/>
      <c r="AG437" s="161"/>
      <c r="AH437" s="161"/>
      <c r="AI437" s="161"/>
      <c r="AJ437" s="161"/>
      <c r="AK437" s="161"/>
      <c r="AL437" s="161"/>
      <c r="AM437" s="161"/>
      <c r="AN437" s="161"/>
      <c r="AO437" s="161"/>
      <c r="AP437" s="161"/>
      <c r="AQ437" s="161"/>
      <c r="AR437" s="161"/>
      <c r="AS437" s="161"/>
    </row>
    <row r="438" spans="1:45" ht="15" customHeight="1">
      <c r="A438" s="225"/>
      <c r="B438" s="225"/>
      <c r="C438" s="225"/>
      <c r="D438" s="266"/>
      <c r="E438" s="266"/>
      <c r="F438" s="266"/>
      <c r="G438" s="266"/>
      <c r="H438" s="266"/>
      <c r="I438" s="266"/>
      <c r="J438" s="225"/>
      <c r="K438" s="358"/>
      <c r="L438" s="358"/>
      <c r="M438" s="358"/>
      <c r="N438" s="358"/>
      <c r="O438" s="358"/>
      <c r="P438" s="161"/>
      <c r="Q438" s="161"/>
      <c r="R438" s="161"/>
      <c r="S438" s="161"/>
      <c r="T438" s="161"/>
      <c r="U438" s="161"/>
      <c r="V438" s="161"/>
      <c r="W438" s="161"/>
      <c r="X438" s="161"/>
      <c r="Y438" s="161"/>
      <c r="Z438" s="161"/>
      <c r="AA438" s="161"/>
      <c r="AB438" s="161"/>
      <c r="AC438" s="161"/>
      <c r="AD438" s="161"/>
      <c r="AE438" s="161"/>
      <c r="AF438" s="161"/>
      <c r="AG438" s="161"/>
      <c r="AH438" s="161"/>
      <c r="AI438" s="161"/>
      <c r="AJ438" s="161"/>
      <c r="AK438" s="161"/>
      <c r="AL438" s="161"/>
      <c r="AM438" s="161"/>
      <c r="AN438" s="161"/>
      <c r="AO438" s="161"/>
      <c r="AP438" s="161"/>
      <c r="AQ438" s="161"/>
      <c r="AR438" s="161"/>
      <c r="AS438" s="161"/>
    </row>
    <row r="439" spans="1:45" ht="15" customHeight="1">
      <c r="A439" s="225"/>
      <c r="B439" s="225"/>
      <c r="C439" s="225"/>
      <c r="D439" s="266"/>
      <c r="E439" s="266"/>
      <c r="F439" s="266"/>
      <c r="G439" s="266"/>
      <c r="H439" s="266"/>
      <c r="I439" s="266"/>
      <c r="J439" s="225"/>
      <c r="K439" s="358"/>
      <c r="L439" s="358"/>
      <c r="M439" s="358"/>
      <c r="N439" s="358"/>
      <c r="O439" s="358"/>
      <c r="P439" s="161"/>
      <c r="Q439" s="161"/>
      <c r="R439" s="161"/>
      <c r="S439" s="161"/>
      <c r="T439" s="161"/>
      <c r="U439" s="161"/>
      <c r="V439" s="161"/>
      <c r="W439" s="161"/>
      <c r="X439" s="161"/>
      <c r="Y439" s="161"/>
      <c r="Z439" s="161"/>
      <c r="AA439" s="161"/>
      <c r="AB439" s="161"/>
      <c r="AC439" s="161"/>
      <c r="AD439" s="161"/>
      <c r="AE439" s="161"/>
      <c r="AF439" s="161"/>
      <c r="AG439" s="161"/>
      <c r="AH439" s="161"/>
      <c r="AI439" s="161"/>
      <c r="AJ439" s="161"/>
      <c r="AK439" s="161"/>
      <c r="AL439" s="161"/>
      <c r="AM439" s="161"/>
      <c r="AN439" s="161"/>
      <c r="AO439" s="161"/>
      <c r="AP439" s="161"/>
      <c r="AQ439" s="161"/>
      <c r="AR439" s="161"/>
      <c r="AS439" s="161"/>
    </row>
    <row r="440" spans="1:45" ht="15" customHeight="1">
      <c r="A440" s="225"/>
      <c r="B440" s="225"/>
      <c r="C440" s="225"/>
      <c r="D440" s="266"/>
      <c r="E440" s="266"/>
      <c r="F440" s="266"/>
      <c r="G440" s="266"/>
      <c r="H440" s="266"/>
      <c r="I440" s="266"/>
      <c r="J440" s="225"/>
      <c r="K440" s="358"/>
      <c r="L440" s="358"/>
      <c r="M440" s="358"/>
      <c r="N440" s="358"/>
      <c r="O440" s="358"/>
      <c r="P440" s="161"/>
      <c r="Q440" s="161"/>
      <c r="R440" s="161"/>
      <c r="S440" s="161"/>
      <c r="T440" s="161"/>
      <c r="U440" s="161"/>
      <c r="V440" s="161"/>
      <c r="W440" s="161"/>
      <c r="X440" s="161"/>
      <c r="Y440" s="161"/>
      <c r="Z440" s="161"/>
      <c r="AA440" s="161"/>
      <c r="AB440" s="161"/>
      <c r="AC440" s="161"/>
      <c r="AD440" s="161"/>
      <c r="AE440" s="161"/>
      <c r="AF440" s="161"/>
      <c r="AG440" s="161"/>
      <c r="AH440" s="161"/>
      <c r="AI440" s="161"/>
      <c r="AJ440" s="161"/>
      <c r="AK440" s="161"/>
      <c r="AL440" s="161"/>
      <c r="AM440" s="161"/>
      <c r="AN440" s="161"/>
      <c r="AO440" s="161"/>
      <c r="AP440" s="161"/>
      <c r="AQ440" s="161"/>
      <c r="AR440" s="161"/>
      <c r="AS440" s="161"/>
    </row>
    <row r="441" spans="1:45" ht="15" customHeight="1">
      <c r="A441" s="225"/>
      <c r="B441" s="225"/>
      <c r="C441" s="225"/>
      <c r="D441" s="266"/>
      <c r="E441" s="266"/>
      <c r="F441" s="266"/>
      <c r="G441" s="266"/>
      <c r="H441" s="266"/>
      <c r="I441" s="266"/>
      <c r="J441" s="225"/>
      <c r="K441" s="358"/>
      <c r="L441" s="358"/>
      <c r="M441" s="358"/>
      <c r="N441" s="358"/>
      <c r="O441" s="358"/>
      <c r="P441" s="161"/>
      <c r="Q441" s="161"/>
      <c r="R441" s="161"/>
      <c r="S441" s="161"/>
      <c r="T441" s="161"/>
      <c r="U441" s="161"/>
      <c r="V441" s="161"/>
      <c r="W441" s="161"/>
      <c r="X441" s="161"/>
      <c r="Y441" s="161"/>
      <c r="Z441" s="161"/>
      <c r="AA441" s="161"/>
      <c r="AB441" s="161"/>
      <c r="AC441" s="161"/>
      <c r="AD441" s="161"/>
      <c r="AE441" s="161"/>
      <c r="AF441" s="161"/>
      <c r="AG441" s="161"/>
      <c r="AH441" s="161"/>
      <c r="AI441" s="161"/>
      <c r="AJ441" s="161"/>
      <c r="AK441" s="161"/>
      <c r="AL441" s="161"/>
      <c r="AM441" s="161"/>
      <c r="AN441" s="161"/>
      <c r="AO441" s="161"/>
      <c r="AP441" s="161"/>
      <c r="AQ441" s="161"/>
      <c r="AR441" s="161"/>
      <c r="AS441" s="161"/>
    </row>
    <row r="442" spans="1:45" ht="15" customHeight="1">
      <c r="A442" s="225"/>
      <c r="B442" s="225"/>
      <c r="C442" s="225"/>
      <c r="D442" s="266"/>
      <c r="E442" s="266"/>
      <c r="F442" s="266"/>
      <c r="G442" s="266"/>
      <c r="H442" s="266"/>
      <c r="I442" s="266"/>
      <c r="J442" s="225"/>
      <c r="K442" s="358"/>
      <c r="L442" s="358"/>
      <c r="M442" s="358"/>
      <c r="N442" s="358"/>
      <c r="O442" s="358"/>
      <c r="P442" s="161"/>
      <c r="Q442" s="161"/>
      <c r="R442" s="161"/>
      <c r="S442" s="161"/>
      <c r="T442" s="161"/>
      <c r="U442" s="161"/>
      <c r="V442" s="161"/>
      <c r="W442" s="161"/>
      <c r="X442" s="161"/>
      <c r="Y442" s="161"/>
      <c r="Z442" s="161"/>
      <c r="AA442" s="161"/>
      <c r="AB442" s="161"/>
      <c r="AC442" s="161"/>
      <c r="AD442" s="161"/>
      <c r="AE442" s="161"/>
      <c r="AF442" s="161"/>
      <c r="AG442" s="161"/>
      <c r="AH442" s="161"/>
      <c r="AI442" s="161"/>
      <c r="AJ442" s="161"/>
      <c r="AK442" s="161"/>
      <c r="AL442" s="161"/>
      <c r="AM442" s="161"/>
      <c r="AN442" s="161"/>
      <c r="AO442" s="161"/>
      <c r="AP442" s="161"/>
      <c r="AQ442" s="161"/>
      <c r="AR442" s="161"/>
      <c r="AS442" s="161"/>
    </row>
    <row r="443" spans="1:45" ht="15" customHeight="1">
      <c r="A443" s="225"/>
      <c r="B443" s="225"/>
      <c r="C443" s="225"/>
      <c r="D443" s="266"/>
      <c r="E443" s="266"/>
      <c r="F443" s="266"/>
      <c r="G443" s="266"/>
      <c r="H443" s="266"/>
      <c r="I443" s="266"/>
      <c r="J443" s="225"/>
      <c r="K443" s="358"/>
      <c r="L443" s="358"/>
      <c r="M443" s="358"/>
      <c r="N443" s="358"/>
      <c r="O443" s="358"/>
      <c r="P443" s="161"/>
      <c r="Q443" s="161"/>
      <c r="R443" s="161"/>
      <c r="S443" s="161"/>
      <c r="T443" s="161"/>
      <c r="U443" s="161"/>
      <c r="V443" s="161"/>
      <c r="W443" s="161"/>
      <c r="X443" s="161"/>
      <c r="Y443" s="161"/>
      <c r="Z443" s="161"/>
      <c r="AA443" s="161"/>
      <c r="AB443" s="161"/>
      <c r="AC443" s="161"/>
      <c r="AD443" s="161"/>
      <c r="AE443" s="161"/>
      <c r="AF443" s="161"/>
      <c r="AG443" s="161"/>
      <c r="AH443" s="161"/>
      <c r="AI443" s="161"/>
      <c r="AJ443" s="161"/>
      <c r="AK443" s="161"/>
      <c r="AL443" s="161"/>
      <c r="AM443" s="161"/>
      <c r="AN443" s="161"/>
      <c r="AO443" s="161"/>
      <c r="AP443" s="161"/>
      <c r="AQ443" s="161"/>
      <c r="AR443" s="161"/>
      <c r="AS443" s="161"/>
    </row>
    <row r="444" spans="1:45" ht="15" customHeight="1">
      <c r="A444" s="225"/>
      <c r="B444" s="225"/>
      <c r="C444" s="225"/>
      <c r="D444" s="266"/>
      <c r="E444" s="266"/>
      <c r="F444" s="266"/>
      <c r="G444" s="266"/>
      <c r="H444" s="266"/>
      <c r="I444" s="266"/>
      <c r="J444" s="225"/>
      <c r="K444" s="358"/>
      <c r="L444" s="358"/>
      <c r="M444" s="358"/>
      <c r="N444" s="358"/>
      <c r="O444" s="358"/>
      <c r="P444" s="161"/>
      <c r="Q444" s="161"/>
      <c r="R444" s="161"/>
      <c r="S444" s="161"/>
      <c r="T444" s="161"/>
      <c r="U444" s="161"/>
      <c r="V444" s="161"/>
      <c r="W444" s="161"/>
      <c r="X444" s="161"/>
      <c r="Y444" s="161"/>
      <c r="Z444" s="161"/>
      <c r="AA444" s="161"/>
      <c r="AB444" s="161"/>
      <c r="AC444" s="161"/>
      <c r="AD444" s="161"/>
      <c r="AE444" s="161"/>
      <c r="AF444" s="161"/>
      <c r="AG444" s="161"/>
      <c r="AH444" s="161"/>
      <c r="AI444" s="161"/>
      <c r="AJ444" s="161"/>
      <c r="AK444" s="161"/>
      <c r="AL444" s="161"/>
      <c r="AM444" s="161"/>
      <c r="AN444" s="161"/>
      <c r="AO444" s="161"/>
      <c r="AP444" s="161"/>
      <c r="AQ444" s="161"/>
      <c r="AR444" s="161"/>
      <c r="AS444" s="161"/>
    </row>
    <row r="445" spans="1:45" ht="15" customHeight="1">
      <c r="A445" s="225"/>
      <c r="B445" s="225"/>
      <c r="C445" s="225"/>
      <c r="D445" s="266"/>
      <c r="E445" s="266"/>
      <c r="F445" s="266"/>
      <c r="G445" s="266"/>
      <c r="H445" s="266"/>
      <c r="I445" s="266"/>
      <c r="J445" s="225"/>
      <c r="K445" s="358"/>
      <c r="L445" s="358"/>
      <c r="M445" s="358"/>
      <c r="N445" s="358"/>
      <c r="O445" s="358"/>
      <c r="P445" s="161"/>
      <c r="Q445" s="161"/>
      <c r="R445" s="161"/>
      <c r="S445" s="161"/>
      <c r="T445" s="161"/>
      <c r="U445" s="161"/>
      <c r="V445" s="161"/>
      <c r="W445" s="161"/>
      <c r="X445" s="161"/>
      <c r="Y445" s="161"/>
      <c r="Z445" s="161"/>
      <c r="AA445" s="161"/>
      <c r="AB445" s="161"/>
      <c r="AC445" s="161"/>
      <c r="AD445" s="161"/>
      <c r="AE445" s="161"/>
      <c r="AF445" s="161"/>
      <c r="AG445" s="161"/>
      <c r="AH445" s="161"/>
      <c r="AI445" s="161"/>
      <c r="AJ445" s="161"/>
      <c r="AK445" s="161"/>
      <c r="AL445" s="161"/>
      <c r="AM445" s="161"/>
      <c r="AN445" s="161"/>
      <c r="AO445" s="161"/>
      <c r="AP445" s="161"/>
      <c r="AQ445" s="161"/>
      <c r="AR445" s="161"/>
      <c r="AS445" s="161"/>
    </row>
    <row r="446" spans="1:45" ht="15" customHeight="1">
      <c r="A446" s="225"/>
      <c r="B446" s="225"/>
      <c r="C446" s="225"/>
      <c r="D446" s="266"/>
      <c r="E446" s="266"/>
      <c r="F446" s="266"/>
      <c r="G446" s="266"/>
      <c r="H446" s="266"/>
      <c r="I446" s="266"/>
      <c r="J446" s="225"/>
      <c r="K446" s="358"/>
      <c r="L446" s="358"/>
      <c r="M446" s="358"/>
      <c r="N446" s="358"/>
      <c r="O446" s="358"/>
      <c r="P446" s="161"/>
      <c r="Q446" s="161"/>
      <c r="R446" s="161"/>
      <c r="S446" s="161"/>
      <c r="T446" s="161"/>
      <c r="U446" s="161"/>
      <c r="V446" s="161"/>
      <c r="W446" s="161"/>
      <c r="X446" s="161"/>
      <c r="Y446" s="161"/>
      <c r="Z446" s="161"/>
      <c r="AA446" s="161"/>
      <c r="AB446" s="161"/>
      <c r="AC446" s="161"/>
      <c r="AD446" s="161"/>
      <c r="AE446" s="161"/>
      <c r="AF446" s="161"/>
      <c r="AG446" s="161"/>
      <c r="AH446" s="161"/>
      <c r="AI446" s="161"/>
      <c r="AJ446" s="161"/>
      <c r="AK446" s="161"/>
      <c r="AL446" s="161"/>
      <c r="AM446" s="161"/>
      <c r="AN446" s="161"/>
      <c r="AO446" s="161"/>
      <c r="AP446" s="161"/>
      <c r="AQ446" s="161"/>
      <c r="AR446" s="161"/>
      <c r="AS446" s="161"/>
    </row>
    <row r="447" spans="1:45" ht="15" customHeight="1">
      <c r="A447" s="225"/>
      <c r="B447" s="225"/>
      <c r="C447" s="225"/>
      <c r="D447" s="266"/>
      <c r="E447" s="266"/>
      <c r="F447" s="266"/>
      <c r="G447" s="266"/>
      <c r="H447" s="266"/>
      <c r="I447" s="266"/>
      <c r="J447" s="225"/>
      <c r="K447" s="358"/>
      <c r="L447" s="358"/>
      <c r="M447" s="358"/>
      <c r="N447" s="358"/>
      <c r="O447" s="358"/>
      <c r="P447" s="161"/>
      <c r="Q447" s="161"/>
      <c r="R447" s="161"/>
      <c r="S447" s="161"/>
      <c r="T447" s="161"/>
      <c r="U447" s="161"/>
      <c r="V447" s="161"/>
      <c r="W447" s="161"/>
      <c r="X447" s="161"/>
      <c r="Y447" s="161"/>
      <c r="Z447" s="161"/>
      <c r="AA447" s="161"/>
      <c r="AB447" s="161"/>
      <c r="AC447" s="161"/>
      <c r="AD447" s="161"/>
      <c r="AE447" s="161"/>
      <c r="AF447" s="161"/>
      <c r="AG447" s="161"/>
      <c r="AH447" s="161"/>
      <c r="AI447" s="161"/>
      <c r="AJ447" s="161"/>
      <c r="AK447" s="161"/>
      <c r="AL447" s="161"/>
      <c r="AM447" s="161"/>
      <c r="AN447" s="161"/>
      <c r="AO447" s="161"/>
      <c r="AP447" s="161"/>
      <c r="AQ447" s="161"/>
      <c r="AR447" s="161"/>
      <c r="AS447" s="161"/>
    </row>
    <row r="448" spans="1:45" ht="15" customHeight="1">
      <c r="A448" s="225"/>
      <c r="B448" s="225"/>
      <c r="C448" s="225"/>
      <c r="D448" s="266"/>
      <c r="E448" s="266"/>
      <c r="F448" s="266"/>
      <c r="G448" s="266"/>
      <c r="H448" s="266"/>
      <c r="I448" s="266"/>
      <c r="J448" s="225"/>
      <c r="K448" s="358"/>
      <c r="L448" s="358"/>
      <c r="M448" s="358"/>
      <c r="N448" s="358"/>
      <c r="O448" s="358"/>
      <c r="P448" s="161"/>
      <c r="Q448" s="161"/>
      <c r="R448" s="161"/>
      <c r="S448" s="161"/>
      <c r="T448" s="161"/>
      <c r="U448" s="161"/>
      <c r="V448" s="161"/>
      <c r="W448" s="161"/>
      <c r="X448" s="161"/>
      <c r="Y448" s="161"/>
      <c r="Z448" s="161"/>
      <c r="AA448" s="161"/>
      <c r="AB448" s="161"/>
      <c r="AC448" s="161"/>
      <c r="AD448" s="161"/>
      <c r="AE448" s="161"/>
      <c r="AF448" s="161"/>
      <c r="AG448" s="161"/>
      <c r="AH448" s="161"/>
      <c r="AI448" s="161"/>
      <c r="AJ448" s="161"/>
      <c r="AK448" s="161"/>
      <c r="AL448" s="161"/>
      <c r="AM448" s="161"/>
      <c r="AN448" s="161"/>
      <c r="AO448" s="161"/>
      <c r="AP448" s="161"/>
      <c r="AQ448" s="161"/>
      <c r="AR448" s="161"/>
      <c r="AS448" s="161"/>
    </row>
    <row r="449" spans="1:45" ht="15" customHeight="1">
      <c r="A449" s="225"/>
      <c r="B449" s="225"/>
      <c r="C449" s="225"/>
      <c r="D449" s="266"/>
      <c r="E449" s="266"/>
      <c r="F449" s="266"/>
      <c r="G449" s="266"/>
      <c r="H449" s="266"/>
      <c r="I449" s="266"/>
      <c r="J449" s="225"/>
      <c r="K449" s="358"/>
      <c r="L449" s="358"/>
      <c r="M449" s="358"/>
      <c r="N449" s="358"/>
      <c r="O449" s="358"/>
      <c r="P449" s="161"/>
      <c r="Q449" s="161"/>
      <c r="R449" s="161"/>
      <c r="S449" s="161"/>
      <c r="T449" s="161"/>
      <c r="U449" s="161"/>
      <c r="V449" s="161"/>
      <c r="W449" s="161"/>
      <c r="X449" s="161"/>
      <c r="Y449" s="161"/>
      <c r="Z449" s="161"/>
      <c r="AA449" s="161"/>
      <c r="AB449" s="161"/>
      <c r="AC449" s="161"/>
      <c r="AD449" s="161"/>
      <c r="AE449" s="161"/>
      <c r="AF449" s="161"/>
      <c r="AG449" s="161"/>
      <c r="AH449" s="161"/>
      <c r="AI449" s="161"/>
      <c r="AJ449" s="161"/>
      <c r="AK449" s="161"/>
      <c r="AL449" s="161"/>
      <c r="AM449" s="161"/>
      <c r="AN449" s="161"/>
      <c r="AO449" s="161"/>
      <c r="AP449" s="161"/>
      <c r="AQ449" s="161"/>
      <c r="AR449" s="161"/>
      <c r="AS449" s="161"/>
    </row>
    <row r="450" spans="1:45" ht="15" customHeight="1">
      <c r="A450" s="225"/>
      <c r="B450" s="225"/>
      <c r="C450" s="225"/>
      <c r="D450" s="266"/>
      <c r="E450" s="266"/>
      <c r="F450" s="266"/>
      <c r="G450" s="266"/>
      <c r="H450" s="266"/>
      <c r="I450" s="266"/>
      <c r="J450" s="225"/>
      <c r="K450" s="358"/>
      <c r="L450" s="358"/>
      <c r="M450" s="358"/>
      <c r="N450" s="358"/>
      <c r="O450" s="358"/>
      <c r="P450" s="161"/>
      <c r="Q450" s="161"/>
      <c r="R450" s="161"/>
      <c r="S450" s="161"/>
      <c r="T450" s="161"/>
      <c r="U450" s="161"/>
      <c r="V450" s="161"/>
      <c r="W450" s="161"/>
      <c r="X450" s="161"/>
      <c r="Y450" s="161"/>
      <c r="Z450" s="161"/>
      <c r="AA450" s="161"/>
      <c r="AB450" s="161"/>
      <c r="AC450" s="161"/>
      <c r="AD450" s="161"/>
      <c r="AE450" s="161"/>
      <c r="AF450" s="161"/>
      <c r="AG450" s="161"/>
      <c r="AH450" s="161"/>
      <c r="AI450" s="161"/>
      <c r="AJ450" s="161"/>
      <c r="AK450" s="161"/>
      <c r="AL450" s="161"/>
      <c r="AM450" s="161"/>
      <c r="AN450" s="161"/>
      <c r="AO450" s="161"/>
      <c r="AP450" s="161"/>
      <c r="AQ450" s="161"/>
      <c r="AR450" s="161"/>
      <c r="AS450" s="161"/>
    </row>
    <row r="451" spans="1:45" ht="15" customHeight="1">
      <c r="A451" s="225"/>
      <c r="B451" s="225"/>
      <c r="C451" s="225"/>
      <c r="D451" s="266"/>
      <c r="E451" s="266"/>
      <c r="F451" s="266"/>
      <c r="G451" s="266"/>
      <c r="H451" s="266"/>
      <c r="I451" s="266"/>
      <c r="J451" s="225"/>
      <c r="K451" s="358"/>
      <c r="L451" s="358"/>
      <c r="M451" s="358"/>
      <c r="N451" s="358"/>
      <c r="O451" s="358"/>
      <c r="P451" s="161"/>
      <c r="Q451" s="161"/>
      <c r="R451" s="161"/>
      <c r="S451" s="161"/>
      <c r="T451" s="161"/>
      <c r="U451" s="161"/>
      <c r="V451" s="161"/>
      <c r="W451" s="161"/>
      <c r="X451" s="161"/>
      <c r="Y451" s="161"/>
      <c r="Z451" s="161"/>
      <c r="AA451" s="161"/>
      <c r="AB451" s="161"/>
      <c r="AC451" s="161"/>
      <c r="AD451" s="161"/>
      <c r="AE451" s="161"/>
      <c r="AF451" s="161"/>
      <c r="AG451" s="161"/>
      <c r="AH451" s="161"/>
      <c r="AI451" s="161"/>
      <c r="AJ451" s="161"/>
      <c r="AK451" s="161"/>
      <c r="AL451" s="161"/>
      <c r="AM451" s="161"/>
      <c r="AN451" s="161"/>
      <c r="AO451" s="161"/>
      <c r="AP451" s="161"/>
      <c r="AQ451" s="161"/>
      <c r="AR451" s="161"/>
      <c r="AS451" s="161"/>
    </row>
    <row r="452" spans="1:45" ht="15" customHeight="1">
      <c r="A452" s="225"/>
      <c r="B452" s="225"/>
      <c r="C452" s="225"/>
      <c r="D452" s="266"/>
      <c r="E452" s="266"/>
      <c r="F452" s="266"/>
      <c r="G452" s="266"/>
      <c r="H452" s="266"/>
      <c r="I452" s="266"/>
      <c r="J452" s="225"/>
      <c r="K452" s="358"/>
      <c r="L452" s="358"/>
      <c r="M452" s="358"/>
      <c r="N452" s="358"/>
      <c r="O452" s="358"/>
      <c r="P452" s="161"/>
      <c r="Q452" s="161"/>
      <c r="R452" s="161"/>
      <c r="S452" s="161"/>
      <c r="T452" s="161"/>
      <c r="U452" s="161"/>
      <c r="V452" s="161"/>
      <c r="W452" s="161"/>
      <c r="X452" s="161"/>
      <c r="Y452" s="161"/>
      <c r="Z452" s="161"/>
      <c r="AA452" s="161"/>
      <c r="AB452" s="161"/>
      <c r="AC452" s="161"/>
      <c r="AD452" s="161"/>
      <c r="AE452" s="161"/>
      <c r="AF452" s="161"/>
      <c r="AG452" s="161"/>
      <c r="AH452" s="161"/>
      <c r="AI452" s="161"/>
      <c r="AJ452" s="161"/>
      <c r="AK452" s="161"/>
      <c r="AL452" s="161"/>
      <c r="AM452" s="161"/>
      <c r="AN452" s="161"/>
      <c r="AO452" s="161"/>
      <c r="AP452" s="161"/>
      <c r="AQ452" s="161"/>
      <c r="AR452" s="161"/>
      <c r="AS452" s="161"/>
    </row>
    <row r="453" spans="1:45" ht="15" customHeight="1">
      <c r="A453" s="225"/>
      <c r="B453" s="225"/>
      <c r="C453" s="225"/>
      <c r="D453" s="266"/>
      <c r="E453" s="266"/>
      <c r="F453" s="266"/>
      <c r="G453" s="266"/>
      <c r="H453" s="266"/>
      <c r="I453" s="266"/>
      <c r="J453" s="225"/>
      <c r="K453" s="358"/>
      <c r="L453" s="358"/>
      <c r="M453" s="358"/>
      <c r="N453" s="358"/>
      <c r="O453" s="358"/>
      <c r="P453" s="161"/>
      <c r="Q453" s="161"/>
      <c r="R453" s="161"/>
      <c r="S453" s="161"/>
      <c r="T453" s="161"/>
      <c r="U453" s="161"/>
      <c r="V453" s="161"/>
      <c r="W453" s="161"/>
      <c r="X453" s="161"/>
      <c r="Y453" s="161"/>
      <c r="Z453" s="161"/>
      <c r="AA453" s="161"/>
      <c r="AB453" s="161"/>
      <c r="AC453" s="161"/>
      <c r="AD453" s="161"/>
      <c r="AE453" s="161"/>
      <c r="AF453" s="161"/>
      <c r="AG453" s="161"/>
      <c r="AH453" s="161"/>
      <c r="AI453" s="161"/>
      <c r="AJ453" s="161"/>
      <c r="AK453" s="161"/>
      <c r="AL453" s="161"/>
      <c r="AM453" s="161"/>
      <c r="AN453" s="161"/>
      <c r="AO453" s="161"/>
      <c r="AP453" s="161"/>
      <c r="AQ453" s="161"/>
      <c r="AR453" s="161"/>
      <c r="AS453" s="161"/>
    </row>
    <row r="454" spans="1:45" ht="15" customHeight="1">
      <c r="A454" s="225"/>
      <c r="B454" s="225"/>
      <c r="C454" s="225"/>
      <c r="D454" s="266"/>
      <c r="E454" s="266"/>
      <c r="F454" s="266"/>
      <c r="G454" s="266"/>
      <c r="H454" s="266"/>
      <c r="I454" s="266"/>
      <c r="J454" s="225"/>
      <c r="K454" s="358"/>
      <c r="L454" s="358"/>
      <c r="M454" s="358"/>
      <c r="N454" s="358"/>
      <c r="O454" s="358"/>
      <c r="P454" s="161"/>
      <c r="Q454" s="161"/>
      <c r="R454" s="161"/>
      <c r="S454" s="161"/>
      <c r="T454" s="161"/>
      <c r="U454" s="161"/>
      <c r="V454" s="161"/>
      <c r="W454" s="161"/>
      <c r="X454" s="161"/>
      <c r="Y454" s="161"/>
      <c r="Z454" s="161"/>
      <c r="AA454" s="161"/>
      <c r="AB454" s="161"/>
      <c r="AC454" s="161"/>
      <c r="AD454" s="161"/>
      <c r="AE454" s="161"/>
      <c r="AF454" s="161"/>
      <c r="AG454" s="161"/>
      <c r="AH454" s="161"/>
      <c r="AI454" s="161"/>
      <c r="AJ454" s="161"/>
      <c r="AK454" s="161"/>
      <c r="AL454" s="161"/>
      <c r="AM454" s="161"/>
      <c r="AN454" s="161"/>
      <c r="AO454" s="161"/>
      <c r="AP454" s="161"/>
      <c r="AQ454" s="161"/>
      <c r="AR454" s="161"/>
      <c r="AS454" s="161"/>
    </row>
    <row r="455" spans="1:45" ht="15" customHeight="1">
      <c r="A455" s="225"/>
      <c r="B455" s="225"/>
      <c r="C455" s="225"/>
      <c r="D455" s="266"/>
      <c r="E455" s="266"/>
      <c r="F455" s="266"/>
      <c r="G455" s="266"/>
      <c r="H455" s="266"/>
      <c r="I455" s="266"/>
      <c r="J455" s="225"/>
      <c r="K455" s="358"/>
      <c r="L455" s="358"/>
      <c r="M455" s="358"/>
      <c r="N455" s="358"/>
      <c r="O455" s="358"/>
      <c r="P455" s="161"/>
      <c r="Q455" s="161"/>
      <c r="R455" s="161"/>
      <c r="S455" s="161"/>
      <c r="T455" s="161"/>
      <c r="U455" s="161"/>
      <c r="V455" s="161"/>
      <c r="W455" s="161"/>
      <c r="X455" s="161"/>
      <c r="Y455" s="161"/>
      <c r="Z455" s="161"/>
      <c r="AA455" s="161"/>
      <c r="AB455" s="161"/>
      <c r="AC455" s="161"/>
      <c r="AD455" s="161"/>
      <c r="AE455" s="161"/>
      <c r="AF455" s="161"/>
      <c r="AG455" s="161"/>
      <c r="AH455" s="161"/>
      <c r="AI455" s="161"/>
      <c r="AJ455" s="161"/>
      <c r="AK455" s="161"/>
      <c r="AL455" s="161"/>
      <c r="AM455" s="161"/>
      <c r="AN455" s="161"/>
      <c r="AO455" s="161"/>
      <c r="AP455" s="161"/>
      <c r="AQ455" s="161"/>
      <c r="AR455" s="161"/>
      <c r="AS455" s="161"/>
    </row>
    <row r="456" spans="1:45" ht="15" customHeight="1">
      <c r="A456" s="225"/>
      <c r="B456" s="225"/>
      <c r="C456" s="225"/>
      <c r="D456" s="266"/>
      <c r="E456" s="266"/>
      <c r="F456" s="266"/>
      <c r="G456" s="266"/>
      <c r="H456" s="266"/>
      <c r="I456" s="266"/>
      <c r="J456" s="225"/>
      <c r="K456" s="358"/>
      <c r="L456" s="358"/>
      <c r="M456" s="358"/>
      <c r="N456" s="358"/>
      <c r="O456" s="358"/>
      <c r="P456" s="161"/>
      <c r="Q456" s="161"/>
      <c r="R456" s="161"/>
      <c r="S456" s="161"/>
      <c r="T456" s="161"/>
      <c r="U456" s="161"/>
      <c r="V456" s="161"/>
      <c r="W456" s="161"/>
      <c r="X456" s="161"/>
      <c r="Y456" s="161"/>
      <c r="Z456" s="161"/>
      <c r="AA456" s="161"/>
      <c r="AB456" s="161"/>
      <c r="AC456" s="161"/>
      <c r="AD456" s="161"/>
      <c r="AE456" s="161"/>
      <c r="AF456" s="161"/>
      <c r="AG456" s="161"/>
      <c r="AH456" s="161"/>
      <c r="AI456" s="161"/>
      <c r="AJ456" s="161"/>
      <c r="AK456" s="161"/>
      <c r="AL456" s="161"/>
      <c r="AM456" s="161"/>
      <c r="AN456" s="161"/>
      <c r="AO456" s="161"/>
      <c r="AP456" s="161"/>
      <c r="AQ456" s="161"/>
      <c r="AR456" s="161"/>
      <c r="AS456" s="161"/>
    </row>
    <row r="457" spans="1:45" ht="15" customHeight="1">
      <c r="A457" s="225"/>
      <c r="B457" s="225"/>
      <c r="C457" s="225"/>
      <c r="D457" s="266"/>
      <c r="E457" s="266"/>
      <c r="F457" s="266"/>
      <c r="G457" s="266"/>
      <c r="H457" s="266"/>
      <c r="I457" s="266"/>
      <c r="J457" s="225"/>
      <c r="K457" s="358"/>
      <c r="L457" s="358"/>
      <c r="M457" s="358"/>
      <c r="N457" s="358"/>
      <c r="O457" s="358"/>
      <c r="P457" s="161"/>
      <c r="Q457" s="161"/>
      <c r="R457" s="161"/>
      <c r="S457" s="161"/>
      <c r="T457" s="161"/>
      <c r="U457" s="161"/>
      <c r="V457" s="161"/>
      <c r="W457" s="161"/>
      <c r="X457" s="161"/>
      <c r="Y457" s="161"/>
      <c r="Z457" s="161"/>
      <c r="AA457" s="161"/>
      <c r="AB457" s="161"/>
      <c r="AC457" s="161"/>
      <c r="AD457" s="161"/>
      <c r="AE457" s="161"/>
      <c r="AF457" s="161"/>
      <c r="AG457" s="161"/>
      <c r="AH457" s="161"/>
      <c r="AI457" s="161"/>
      <c r="AJ457" s="161"/>
      <c r="AK457" s="161"/>
      <c r="AL457" s="161"/>
      <c r="AM457" s="161"/>
      <c r="AN457" s="161"/>
      <c r="AO457" s="161"/>
      <c r="AP457" s="161"/>
      <c r="AQ457" s="161"/>
      <c r="AR457" s="161"/>
      <c r="AS457" s="161"/>
    </row>
    <row r="458" spans="1:45" ht="15" customHeight="1">
      <c r="A458" s="225"/>
      <c r="B458" s="225"/>
      <c r="C458" s="225"/>
      <c r="D458" s="266"/>
      <c r="E458" s="266"/>
      <c r="F458" s="266"/>
      <c r="G458" s="266"/>
      <c r="H458" s="266"/>
      <c r="I458" s="266"/>
      <c r="J458" s="225"/>
      <c r="K458" s="358"/>
      <c r="L458" s="358"/>
      <c r="M458" s="358"/>
      <c r="N458" s="358"/>
      <c r="O458" s="358"/>
      <c r="P458" s="161"/>
      <c r="Q458" s="161"/>
      <c r="R458" s="161"/>
      <c r="S458" s="161"/>
      <c r="T458" s="161"/>
      <c r="U458" s="161"/>
      <c r="V458" s="161"/>
      <c r="W458" s="161"/>
      <c r="X458" s="161"/>
      <c r="Y458" s="161"/>
      <c r="Z458" s="161"/>
      <c r="AA458" s="161"/>
      <c r="AB458" s="161"/>
      <c r="AC458" s="161"/>
      <c r="AD458" s="161"/>
      <c r="AE458" s="161"/>
      <c r="AF458" s="161"/>
      <c r="AG458" s="161"/>
      <c r="AH458" s="161"/>
      <c r="AI458" s="161"/>
      <c r="AJ458" s="161"/>
      <c r="AK458" s="161"/>
      <c r="AL458" s="161"/>
      <c r="AM458" s="161"/>
      <c r="AN458" s="161"/>
      <c r="AO458" s="161"/>
      <c r="AP458" s="161"/>
      <c r="AQ458" s="161"/>
      <c r="AR458" s="161"/>
      <c r="AS458" s="161"/>
    </row>
    <row r="459" spans="1:45" ht="15" customHeight="1">
      <c r="A459" s="225"/>
      <c r="B459" s="225"/>
      <c r="C459" s="225"/>
      <c r="D459" s="266"/>
      <c r="E459" s="266"/>
      <c r="F459" s="266"/>
      <c r="G459" s="266"/>
      <c r="H459" s="266"/>
      <c r="I459" s="266"/>
      <c r="J459" s="225"/>
      <c r="K459" s="358"/>
      <c r="L459" s="358"/>
      <c r="M459" s="358"/>
      <c r="N459" s="358"/>
      <c r="O459" s="358"/>
      <c r="P459" s="161"/>
      <c r="Q459" s="161"/>
      <c r="R459" s="161"/>
      <c r="S459" s="161"/>
      <c r="T459" s="161"/>
      <c r="U459" s="161"/>
      <c r="V459" s="161"/>
      <c r="W459" s="161"/>
      <c r="X459" s="161"/>
      <c r="Y459" s="161"/>
      <c r="Z459" s="161"/>
      <c r="AA459" s="161"/>
      <c r="AB459" s="161"/>
      <c r="AC459" s="161"/>
      <c r="AD459" s="161"/>
      <c r="AE459" s="161"/>
      <c r="AF459" s="161"/>
      <c r="AG459" s="161"/>
      <c r="AH459" s="161"/>
      <c r="AI459" s="161"/>
      <c r="AJ459" s="161"/>
      <c r="AK459" s="161"/>
      <c r="AL459" s="161"/>
      <c r="AM459" s="161"/>
      <c r="AN459" s="161"/>
      <c r="AO459" s="161"/>
      <c r="AP459" s="161"/>
      <c r="AQ459" s="161"/>
      <c r="AR459" s="161"/>
      <c r="AS459" s="161"/>
    </row>
    <row r="460" spans="1:45" ht="15" customHeight="1">
      <c r="A460" s="225"/>
      <c r="B460" s="225"/>
      <c r="C460" s="225"/>
      <c r="D460" s="266"/>
      <c r="E460" s="266"/>
      <c r="F460" s="266"/>
      <c r="G460" s="266"/>
      <c r="H460" s="266"/>
      <c r="I460" s="266"/>
      <c r="J460" s="225"/>
      <c r="K460" s="358"/>
      <c r="L460" s="358"/>
      <c r="M460" s="358"/>
      <c r="N460" s="358"/>
      <c r="O460" s="358"/>
      <c r="P460" s="161"/>
      <c r="Q460" s="161"/>
      <c r="R460" s="161"/>
      <c r="S460" s="161"/>
      <c r="T460" s="161"/>
      <c r="U460" s="161"/>
      <c r="V460" s="161"/>
      <c r="W460" s="161"/>
      <c r="X460" s="161"/>
      <c r="Y460" s="161"/>
      <c r="Z460" s="161"/>
      <c r="AA460" s="161"/>
      <c r="AB460" s="161"/>
      <c r="AC460" s="161"/>
      <c r="AD460" s="161"/>
      <c r="AE460" s="161"/>
      <c r="AF460" s="161"/>
      <c r="AG460" s="161"/>
      <c r="AH460" s="161"/>
      <c r="AI460" s="161"/>
      <c r="AJ460" s="161"/>
      <c r="AK460" s="161"/>
      <c r="AL460" s="161"/>
      <c r="AM460" s="161"/>
      <c r="AN460" s="161"/>
      <c r="AO460" s="161"/>
      <c r="AP460" s="161"/>
      <c r="AQ460" s="161"/>
      <c r="AR460" s="161"/>
      <c r="AS460" s="161"/>
    </row>
    <row r="461" spans="1:45" ht="15" customHeight="1">
      <c r="A461" s="225"/>
      <c r="B461" s="225"/>
      <c r="C461" s="225"/>
      <c r="D461" s="266"/>
      <c r="E461" s="266"/>
      <c r="F461" s="266"/>
      <c r="G461" s="266"/>
      <c r="H461" s="266"/>
      <c r="I461" s="266"/>
      <c r="J461" s="225"/>
      <c r="K461" s="358"/>
      <c r="L461" s="358"/>
      <c r="M461" s="358"/>
      <c r="N461" s="358"/>
      <c r="O461" s="358"/>
      <c r="P461" s="161"/>
      <c r="Q461" s="161"/>
      <c r="R461" s="161"/>
      <c r="S461" s="161"/>
      <c r="T461" s="161"/>
      <c r="U461" s="161"/>
      <c r="V461" s="161"/>
      <c r="W461" s="161"/>
      <c r="X461" s="161"/>
      <c r="Y461" s="161"/>
      <c r="Z461" s="161"/>
      <c r="AA461" s="161"/>
      <c r="AB461" s="161"/>
      <c r="AC461" s="161"/>
      <c r="AD461" s="161"/>
      <c r="AE461" s="161"/>
      <c r="AF461" s="161"/>
      <c r="AG461" s="161"/>
      <c r="AH461" s="161"/>
      <c r="AI461" s="161"/>
      <c r="AJ461" s="161"/>
      <c r="AK461" s="161"/>
      <c r="AL461" s="161"/>
      <c r="AM461" s="161"/>
      <c r="AN461" s="161"/>
      <c r="AO461" s="161"/>
      <c r="AP461" s="161"/>
      <c r="AQ461" s="161"/>
      <c r="AR461" s="161"/>
      <c r="AS461" s="161"/>
    </row>
    <row r="462" spans="1:45" ht="15" customHeight="1">
      <c r="A462" s="225"/>
      <c r="B462" s="225"/>
      <c r="C462" s="225"/>
      <c r="D462" s="266"/>
      <c r="E462" s="266"/>
      <c r="F462" s="266"/>
      <c r="G462" s="266"/>
      <c r="H462" s="266"/>
      <c r="I462" s="266"/>
      <c r="J462" s="225"/>
      <c r="K462" s="358"/>
      <c r="L462" s="358"/>
      <c r="M462" s="358"/>
      <c r="N462" s="358"/>
      <c r="O462" s="358"/>
      <c r="P462" s="161"/>
      <c r="Q462" s="161"/>
      <c r="R462" s="161"/>
      <c r="S462" s="161"/>
      <c r="T462" s="161"/>
      <c r="U462" s="161"/>
      <c r="V462" s="161"/>
      <c r="W462" s="161"/>
      <c r="X462" s="161"/>
      <c r="Y462" s="161"/>
      <c r="Z462" s="161"/>
      <c r="AA462" s="161"/>
      <c r="AB462" s="161"/>
      <c r="AC462" s="161"/>
      <c r="AD462" s="161"/>
      <c r="AE462" s="161"/>
      <c r="AF462" s="161"/>
      <c r="AG462" s="161"/>
      <c r="AH462" s="161"/>
      <c r="AI462" s="161"/>
      <c r="AJ462" s="161"/>
      <c r="AK462" s="161"/>
      <c r="AL462" s="161"/>
      <c r="AM462" s="161"/>
      <c r="AN462" s="161"/>
      <c r="AO462" s="161"/>
      <c r="AP462" s="161"/>
      <c r="AQ462" s="161"/>
      <c r="AR462" s="161"/>
      <c r="AS462" s="161"/>
    </row>
    <row r="463" spans="1:45" ht="15" customHeight="1">
      <c r="A463" s="225"/>
      <c r="B463" s="225"/>
      <c r="C463" s="225"/>
      <c r="D463" s="266"/>
      <c r="E463" s="266"/>
      <c r="F463" s="266"/>
      <c r="G463" s="266"/>
      <c r="H463" s="266"/>
      <c r="I463" s="266"/>
      <c r="J463" s="225"/>
      <c r="K463" s="358"/>
      <c r="L463" s="358"/>
      <c r="M463" s="358"/>
      <c r="N463" s="358"/>
      <c r="O463" s="358"/>
      <c r="P463" s="161"/>
      <c r="Q463" s="161"/>
      <c r="R463" s="161"/>
      <c r="S463" s="161"/>
      <c r="T463" s="161"/>
      <c r="U463" s="161"/>
      <c r="V463" s="161"/>
      <c r="W463" s="161"/>
      <c r="X463" s="161"/>
      <c r="Y463" s="161"/>
      <c r="Z463" s="161"/>
      <c r="AA463" s="161"/>
      <c r="AB463" s="161"/>
      <c r="AC463" s="161"/>
      <c r="AD463" s="161"/>
      <c r="AE463" s="161"/>
      <c r="AF463" s="161"/>
      <c r="AG463" s="161"/>
      <c r="AH463" s="161"/>
      <c r="AI463" s="161"/>
      <c r="AJ463" s="161"/>
      <c r="AK463" s="161"/>
      <c r="AL463" s="161"/>
      <c r="AM463" s="161"/>
      <c r="AN463" s="161"/>
      <c r="AO463" s="161"/>
      <c r="AP463" s="161"/>
      <c r="AQ463" s="161"/>
      <c r="AR463" s="161"/>
      <c r="AS463" s="161"/>
    </row>
    <row r="464" spans="1:45" ht="15" customHeight="1">
      <c r="A464" s="225"/>
      <c r="B464" s="225"/>
      <c r="C464" s="225"/>
      <c r="D464" s="266"/>
      <c r="E464" s="266"/>
      <c r="F464" s="266"/>
      <c r="G464" s="266"/>
      <c r="H464" s="266"/>
      <c r="I464" s="266"/>
      <c r="J464" s="225"/>
      <c r="K464" s="358"/>
      <c r="L464" s="358"/>
      <c r="M464" s="358"/>
      <c r="N464" s="358"/>
      <c r="O464" s="358"/>
      <c r="P464" s="161"/>
      <c r="Q464" s="161"/>
      <c r="R464" s="161"/>
      <c r="S464" s="161"/>
      <c r="T464" s="161"/>
      <c r="U464" s="161"/>
      <c r="V464" s="161"/>
      <c r="W464" s="161"/>
      <c r="X464" s="161"/>
      <c r="Y464" s="161"/>
      <c r="Z464" s="161"/>
      <c r="AA464" s="161"/>
      <c r="AB464" s="161"/>
      <c r="AC464" s="161"/>
      <c r="AD464" s="161"/>
      <c r="AE464" s="161"/>
      <c r="AF464" s="161"/>
      <c r="AG464" s="161"/>
      <c r="AH464" s="161"/>
      <c r="AI464" s="161"/>
      <c r="AJ464" s="161"/>
      <c r="AK464" s="161"/>
      <c r="AL464" s="161"/>
      <c r="AM464" s="161"/>
      <c r="AN464" s="161"/>
      <c r="AO464" s="161"/>
      <c r="AP464" s="161"/>
      <c r="AQ464" s="161"/>
      <c r="AR464" s="161"/>
      <c r="AS464" s="161"/>
    </row>
    <row r="465" spans="1:45" ht="15" customHeight="1">
      <c r="A465" s="225"/>
      <c r="B465" s="225"/>
      <c r="C465" s="225"/>
      <c r="D465" s="266"/>
      <c r="E465" s="266"/>
      <c r="F465" s="266"/>
      <c r="G465" s="266"/>
      <c r="H465" s="266"/>
      <c r="I465" s="266"/>
      <c r="J465" s="225"/>
      <c r="K465" s="358"/>
      <c r="L465" s="358"/>
      <c r="M465" s="358"/>
      <c r="N465" s="358"/>
      <c r="O465" s="358"/>
      <c r="P465" s="161"/>
      <c r="Q465" s="161"/>
      <c r="R465" s="161"/>
      <c r="S465" s="161"/>
      <c r="T465" s="161"/>
      <c r="U465" s="161"/>
      <c r="V465" s="161"/>
      <c r="W465" s="161"/>
      <c r="X465" s="161"/>
      <c r="Y465" s="161"/>
      <c r="Z465" s="161"/>
      <c r="AA465" s="161"/>
      <c r="AB465" s="161"/>
      <c r="AC465" s="161"/>
      <c r="AD465" s="161"/>
      <c r="AE465" s="161"/>
      <c r="AF465" s="161"/>
      <c r="AG465" s="161"/>
      <c r="AH465" s="161"/>
      <c r="AI465" s="161"/>
      <c r="AJ465" s="161"/>
      <c r="AK465" s="161"/>
      <c r="AL465" s="161"/>
      <c r="AM465" s="161"/>
      <c r="AN465" s="161"/>
      <c r="AO465" s="161"/>
      <c r="AP465" s="161"/>
      <c r="AQ465" s="161"/>
      <c r="AR465" s="161"/>
      <c r="AS465" s="161"/>
    </row>
    <row r="466" spans="1:45" ht="15" customHeight="1">
      <c r="A466" s="225"/>
      <c r="B466" s="225"/>
      <c r="C466" s="225"/>
      <c r="D466" s="266"/>
      <c r="E466" s="266"/>
      <c r="F466" s="266"/>
      <c r="G466" s="266"/>
      <c r="H466" s="266"/>
      <c r="I466" s="266"/>
      <c r="J466" s="225"/>
      <c r="K466" s="358"/>
      <c r="L466" s="358"/>
      <c r="M466" s="358"/>
      <c r="N466" s="358"/>
      <c r="O466" s="358"/>
      <c r="P466" s="161"/>
      <c r="Q466" s="161"/>
      <c r="R466" s="161"/>
      <c r="S466" s="161"/>
      <c r="T466" s="161"/>
      <c r="U466" s="161"/>
      <c r="V466" s="161"/>
      <c r="W466" s="161"/>
      <c r="X466" s="161"/>
      <c r="Y466" s="161"/>
      <c r="Z466" s="161"/>
      <c r="AA466" s="161"/>
      <c r="AB466" s="161"/>
      <c r="AC466" s="161"/>
      <c r="AD466" s="161"/>
      <c r="AE466" s="161"/>
      <c r="AF466" s="161"/>
      <c r="AG466" s="161"/>
      <c r="AH466" s="161"/>
      <c r="AI466" s="161"/>
      <c r="AJ466" s="161"/>
      <c r="AK466" s="161"/>
      <c r="AL466" s="161"/>
      <c r="AM466" s="161"/>
      <c r="AN466" s="161"/>
      <c r="AO466" s="161"/>
      <c r="AP466" s="161"/>
      <c r="AQ466" s="161"/>
      <c r="AR466" s="161"/>
      <c r="AS466" s="161"/>
    </row>
    <row r="467" spans="1:45" ht="15" customHeight="1">
      <c r="A467" s="225"/>
      <c r="B467" s="225"/>
      <c r="C467" s="225"/>
      <c r="D467" s="266"/>
      <c r="E467" s="266"/>
      <c r="F467" s="266"/>
      <c r="G467" s="266"/>
      <c r="H467" s="266"/>
      <c r="I467" s="266"/>
      <c r="J467" s="225"/>
      <c r="K467" s="358"/>
      <c r="L467" s="358"/>
      <c r="M467" s="358"/>
      <c r="N467" s="358"/>
      <c r="O467" s="358"/>
      <c r="P467" s="161"/>
      <c r="Q467" s="161"/>
      <c r="R467" s="161"/>
      <c r="S467" s="161"/>
      <c r="T467" s="161"/>
      <c r="U467" s="161"/>
      <c r="V467" s="161"/>
      <c r="W467" s="161"/>
      <c r="X467" s="161"/>
      <c r="Y467" s="161"/>
      <c r="Z467" s="161"/>
      <c r="AA467" s="161"/>
      <c r="AB467" s="161"/>
      <c r="AC467" s="161"/>
      <c r="AD467" s="161"/>
      <c r="AE467" s="161"/>
      <c r="AF467" s="161"/>
      <c r="AG467" s="161"/>
      <c r="AH467" s="161"/>
      <c r="AI467" s="161"/>
      <c r="AJ467" s="161"/>
      <c r="AK467" s="161"/>
      <c r="AL467" s="161"/>
      <c r="AM467" s="161"/>
      <c r="AN467" s="161"/>
      <c r="AO467" s="161"/>
      <c r="AP467" s="161"/>
      <c r="AQ467" s="161"/>
      <c r="AR467" s="161"/>
      <c r="AS467" s="161"/>
    </row>
    <row r="468" spans="1:45" ht="15" customHeight="1">
      <c r="A468" s="225"/>
      <c r="B468" s="225"/>
      <c r="C468" s="225"/>
      <c r="D468" s="266"/>
      <c r="E468" s="266"/>
      <c r="F468" s="266"/>
      <c r="G468" s="266"/>
      <c r="H468" s="266"/>
      <c r="I468" s="266"/>
      <c r="J468" s="225"/>
      <c r="K468" s="358"/>
      <c r="L468" s="358"/>
      <c r="M468" s="358"/>
      <c r="N468" s="358"/>
      <c r="O468" s="358"/>
      <c r="P468" s="161"/>
      <c r="Q468" s="161"/>
      <c r="R468" s="161"/>
      <c r="S468" s="161"/>
      <c r="T468" s="161"/>
      <c r="U468" s="161"/>
      <c r="V468" s="161"/>
      <c r="W468" s="161"/>
      <c r="X468" s="161"/>
      <c r="Y468" s="161"/>
      <c r="Z468" s="161"/>
      <c r="AA468" s="161"/>
      <c r="AB468" s="161"/>
      <c r="AC468" s="161"/>
      <c r="AD468" s="161"/>
      <c r="AE468" s="161"/>
      <c r="AF468" s="161"/>
      <c r="AG468" s="161"/>
      <c r="AH468" s="161"/>
      <c r="AI468" s="161"/>
      <c r="AJ468" s="161"/>
      <c r="AK468" s="161"/>
      <c r="AL468" s="161"/>
      <c r="AM468" s="161"/>
      <c r="AN468" s="161"/>
      <c r="AO468" s="161"/>
      <c r="AP468" s="161"/>
      <c r="AQ468" s="161"/>
      <c r="AR468" s="161"/>
      <c r="AS468" s="161"/>
    </row>
    <row r="469" spans="1:45" ht="15" customHeight="1">
      <c r="A469" s="225"/>
      <c r="B469" s="225"/>
      <c r="C469" s="225"/>
      <c r="D469" s="266"/>
      <c r="E469" s="266"/>
      <c r="F469" s="266"/>
      <c r="G469" s="266"/>
      <c r="H469" s="266"/>
      <c r="I469" s="266"/>
      <c r="J469" s="225"/>
      <c r="K469" s="358"/>
      <c r="L469" s="358"/>
      <c r="M469" s="358"/>
      <c r="N469" s="358"/>
      <c r="O469" s="358"/>
      <c r="P469" s="161"/>
      <c r="Q469" s="161"/>
      <c r="R469" s="161"/>
      <c r="S469" s="161"/>
      <c r="T469" s="161"/>
      <c r="U469" s="161"/>
      <c r="V469" s="161"/>
      <c r="W469" s="161"/>
      <c r="X469" s="161"/>
      <c r="Y469" s="161"/>
      <c r="Z469" s="161"/>
      <c r="AA469" s="161"/>
      <c r="AB469" s="161"/>
      <c r="AC469" s="161"/>
      <c r="AD469" s="161"/>
      <c r="AE469" s="161"/>
      <c r="AF469" s="161"/>
      <c r="AG469" s="161"/>
      <c r="AH469" s="161"/>
      <c r="AI469" s="161"/>
      <c r="AJ469" s="161"/>
      <c r="AK469" s="161"/>
      <c r="AL469" s="161"/>
      <c r="AM469" s="161"/>
      <c r="AN469" s="161"/>
      <c r="AO469" s="161"/>
      <c r="AP469" s="161"/>
      <c r="AQ469" s="161"/>
      <c r="AR469" s="161"/>
      <c r="AS469" s="161"/>
    </row>
    <row r="470" spans="1:45" ht="15" customHeight="1">
      <c r="A470" s="225"/>
      <c r="B470" s="225"/>
      <c r="C470" s="225"/>
      <c r="D470" s="266"/>
      <c r="E470" s="266"/>
      <c r="F470" s="266"/>
      <c r="G470" s="266"/>
      <c r="H470" s="266"/>
      <c r="I470" s="266"/>
      <c r="J470" s="225"/>
      <c r="K470" s="358"/>
      <c r="L470" s="358"/>
      <c r="M470" s="358"/>
      <c r="N470" s="358"/>
      <c r="O470" s="358"/>
      <c r="P470" s="161"/>
      <c r="Q470" s="161"/>
      <c r="R470" s="161"/>
      <c r="S470" s="161"/>
      <c r="T470" s="161"/>
      <c r="U470" s="161"/>
      <c r="V470" s="161"/>
      <c r="W470" s="161"/>
      <c r="X470" s="161"/>
      <c r="Y470" s="161"/>
      <c r="Z470" s="161"/>
      <c r="AA470" s="161"/>
      <c r="AB470" s="161"/>
      <c r="AC470" s="161"/>
      <c r="AD470" s="161"/>
      <c r="AE470" s="161"/>
      <c r="AF470" s="161"/>
      <c r="AG470" s="161"/>
      <c r="AH470" s="161"/>
      <c r="AI470" s="161"/>
      <c r="AJ470" s="161"/>
      <c r="AK470" s="161"/>
      <c r="AL470" s="161"/>
      <c r="AM470" s="161"/>
      <c r="AN470" s="161"/>
      <c r="AO470" s="161"/>
      <c r="AP470" s="161"/>
      <c r="AQ470" s="161"/>
      <c r="AR470" s="161"/>
      <c r="AS470" s="161"/>
    </row>
    <row r="471" spans="1:45" ht="15" customHeight="1">
      <c r="A471" s="225"/>
      <c r="B471" s="225"/>
      <c r="C471" s="225"/>
      <c r="D471" s="266"/>
      <c r="E471" s="266"/>
      <c r="F471" s="266"/>
      <c r="G471" s="266"/>
      <c r="H471" s="266"/>
      <c r="I471" s="266"/>
      <c r="J471" s="225"/>
      <c r="K471" s="358"/>
      <c r="L471" s="358"/>
      <c r="M471" s="358"/>
      <c r="N471" s="358"/>
      <c r="O471" s="358"/>
      <c r="P471" s="161"/>
      <c r="Q471" s="161"/>
      <c r="R471" s="161"/>
      <c r="S471" s="161"/>
      <c r="T471" s="161"/>
      <c r="U471" s="161"/>
      <c r="V471" s="161"/>
      <c r="W471" s="161"/>
      <c r="X471" s="161"/>
      <c r="Y471" s="161"/>
      <c r="Z471" s="161"/>
      <c r="AA471" s="161"/>
      <c r="AB471" s="161"/>
      <c r="AC471" s="161"/>
      <c r="AD471" s="161"/>
      <c r="AE471" s="161"/>
      <c r="AF471" s="161"/>
      <c r="AG471" s="161"/>
      <c r="AH471" s="161"/>
      <c r="AI471" s="161"/>
      <c r="AJ471" s="161"/>
      <c r="AK471" s="161"/>
      <c r="AL471" s="161"/>
      <c r="AM471" s="161"/>
      <c r="AN471" s="161"/>
      <c r="AO471" s="161"/>
      <c r="AP471" s="161"/>
      <c r="AQ471" s="161"/>
      <c r="AR471" s="161"/>
      <c r="AS471" s="161"/>
    </row>
    <row r="472" spans="1:45" ht="15" customHeight="1">
      <c r="A472" s="225"/>
      <c r="B472" s="225"/>
      <c r="C472" s="225"/>
      <c r="D472" s="266"/>
      <c r="E472" s="266"/>
      <c r="F472" s="266"/>
      <c r="G472" s="266"/>
      <c r="H472" s="266"/>
      <c r="I472" s="266"/>
      <c r="J472" s="225"/>
      <c r="K472" s="358"/>
      <c r="L472" s="358"/>
      <c r="M472" s="358"/>
      <c r="N472" s="358"/>
      <c r="O472" s="358"/>
      <c r="P472" s="161"/>
      <c r="Q472" s="161"/>
      <c r="R472" s="161"/>
      <c r="S472" s="161"/>
      <c r="T472" s="161"/>
      <c r="U472" s="161"/>
      <c r="V472" s="161"/>
      <c r="W472" s="161"/>
      <c r="X472" s="161"/>
      <c r="Y472" s="161"/>
      <c r="Z472" s="161"/>
      <c r="AA472" s="161"/>
      <c r="AB472" s="161"/>
      <c r="AC472" s="161"/>
      <c r="AD472" s="161"/>
      <c r="AE472" s="161"/>
      <c r="AF472" s="161"/>
      <c r="AG472" s="161"/>
      <c r="AH472" s="161"/>
      <c r="AI472" s="161"/>
      <c r="AJ472" s="161"/>
      <c r="AK472" s="161"/>
      <c r="AL472" s="161"/>
      <c r="AM472" s="161"/>
      <c r="AN472" s="161"/>
      <c r="AO472" s="161"/>
      <c r="AP472" s="161"/>
      <c r="AQ472" s="161"/>
      <c r="AR472" s="161"/>
      <c r="AS472" s="161"/>
    </row>
    <row r="473" spans="1:45" ht="15" customHeight="1">
      <c r="A473" s="225"/>
      <c r="B473" s="225"/>
      <c r="C473" s="225"/>
      <c r="D473" s="266"/>
      <c r="E473" s="266"/>
      <c r="F473" s="266"/>
      <c r="G473" s="266"/>
      <c r="H473" s="266"/>
      <c r="I473" s="266"/>
      <c r="J473" s="225"/>
      <c r="K473" s="358"/>
      <c r="L473" s="358"/>
      <c r="M473" s="358"/>
      <c r="N473" s="358"/>
      <c r="O473" s="358"/>
      <c r="P473" s="161"/>
      <c r="Q473" s="161"/>
      <c r="R473" s="161"/>
      <c r="S473" s="161"/>
      <c r="T473" s="161"/>
      <c r="U473" s="161"/>
      <c r="V473" s="161"/>
      <c r="W473" s="161"/>
      <c r="X473" s="161"/>
      <c r="Y473" s="161"/>
      <c r="Z473" s="161"/>
      <c r="AA473" s="161"/>
      <c r="AB473" s="161"/>
      <c r="AC473" s="161"/>
      <c r="AD473" s="161"/>
      <c r="AE473" s="161"/>
      <c r="AF473" s="161"/>
      <c r="AG473" s="161"/>
      <c r="AH473" s="161"/>
      <c r="AI473" s="161"/>
      <c r="AJ473" s="161"/>
      <c r="AK473" s="161"/>
      <c r="AL473" s="161"/>
      <c r="AM473" s="161"/>
      <c r="AN473" s="161"/>
      <c r="AO473" s="161"/>
      <c r="AP473" s="161"/>
      <c r="AQ473" s="161"/>
      <c r="AR473" s="161"/>
      <c r="AS473" s="161"/>
    </row>
    <row r="474" spans="1:45" ht="15" customHeight="1">
      <c r="A474" s="225"/>
      <c r="B474" s="225"/>
      <c r="C474" s="225"/>
      <c r="D474" s="266"/>
      <c r="E474" s="266"/>
      <c r="F474" s="266"/>
      <c r="G474" s="266"/>
      <c r="H474" s="266"/>
      <c r="I474" s="266"/>
      <c r="J474" s="225"/>
      <c r="K474" s="358"/>
      <c r="L474" s="358"/>
      <c r="M474" s="358"/>
      <c r="N474" s="358"/>
      <c r="O474" s="358"/>
      <c r="P474" s="161"/>
      <c r="Q474" s="161"/>
      <c r="R474" s="161"/>
      <c r="S474" s="161"/>
      <c r="T474" s="161"/>
      <c r="U474" s="161"/>
      <c r="V474" s="161"/>
      <c r="W474" s="161"/>
      <c r="X474" s="161"/>
      <c r="Y474" s="161"/>
      <c r="Z474" s="161"/>
      <c r="AA474" s="161"/>
      <c r="AB474" s="161"/>
      <c r="AC474" s="161"/>
      <c r="AD474" s="161"/>
      <c r="AE474" s="161"/>
      <c r="AF474" s="161"/>
      <c r="AG474" s="161"/>
      <c r="AH474" s="161"/>
      <c r="AI474" s="161"/>
      <c r="AJ474" s="161"/>
      <c r="AK474" s="161"/>
      <c r="AL474" s="161"/>
      <c r="AM474" s="161"/>
      <c r="AN474" s="161"/>
      <c r="AO474" s="161"/>
      <c r="AP474" s="161"/>
      <c r="AQ474" s="161"/>
      <c r="AR474" s="161"/>
      <c r="AS474" s="161"/>
    </row>
    <row r="475" spans="1:45" ht="15" customHeight="1">
      <c r="A475" s="225"/>
      <c r="B475" s="225"/>
      <c r="C475" s="225"/>
      <c r="D475" s="266"/>
      <c r="E475" s="266"/>
      <c r="F475" s="266"/>
      <c r="G475" s="266"/>
      <c r="H475" s="266"/>
      <c r="I475" s="266"/>
      <c r="J475" s="225"/>
      <c r="K475" s="358"/>
      <c r="L475" s="358"/>
      <c r="M475" s="358"/>
      <c r="N475" s="358"/>
      <c r="O475" s="358"/>
      <c r="P475" s="161"/>
      <c r="Q475" s="161"/>
      <c r="R475" s="161"/>
      <c r="S475" s="161"/>
      <c r="T475" s="161"/>
      <c r="U475" s="161"/>
      <c r="V475" s="161"/>
      <c r="W475" s="161"/>
      <c r="X475" s="161"/>
      <c r="Y475" s="161"/>
      <c r="Z475" s="161"/>
      <c r="AA475" s="161"/>
      <c r="AB475" s="161"/>
      <c r="AC475" s="161"/>
      <c r="AD475" s="161"/>
      <c r="AE475" s="161"/>
      <c r="AF475" s="161"/>
      <c r="AG475" s="161"/>
      <c r="AH475" s="161"/>
      <c r="AI475" s="161"/>
      <c r="AJ475" s="161"/>
      <c r="AK475" s="161"/>
      <c r="AL475" s="161"/>
      <c r="AM475" s="161"/>
      <c r="AN475" s="161"/>
      <c r="AO475" s="161"/>
      <c r="AP475" s="161"/>
      <c r="AQ475" s="161"/>
      <c r="AR475" s="161"/>
      <c r="AS475" s="161"/>
    </row>
    <row r="476" spans="1:45" ht="15" customHeight="1">
      <c r="A476" s="225"/>
      <c r="B476" s="225"/>
      <c r="C476" s="225"/>
      <c r="D476" s="266"/>
      <c r="E476" s="266"/>
      <c r="F476" s="266"/>
      <c r="G476" s="266"/>
      <c r="H476" s="266"/>
      <c r="I476" s="266"/>
      <c r="J476" s="225"/>
      <c r="K476" s="358"/>
      <c r="L476" s="358"/>
      <c r="M476" s="358"/>
      <c r="N476" s="358"/>
      <c r="O476" s="358"/>
      <c r="P476" s="161"/>
      <c r="Q476" s="161"/>
      <c r="R476" s="161"/>
      <c r="S476" s="161"/>
      <c r="T476" s="161"/>
      <c r="U476" s="161"/>
      <c r="V476" s="161"/>
      <c r="W476" s="161"/>
      <c r="X476" s="161"/>
      <c r="Y476" s="161"/>
      <c r="Z476" s="161"/>
      <c r="AA476" s="161"/>
      <c r="AB476" s="161"/>
      <c r="AC476" s="161"/>
      <c r="AD476" s="161"/>
      <c r="AE476" s="161"/>
      <c r="AF476" s="161"/>
      <c r="AG476" s="161"/>
      <c r="AH476" s="161"/>
      <c r="AI476" s="161"/>
      <c r="AJ476" s="161"/>
      <c r="AK476" s="161"/>
      <c r="AL476" s="161"/>
      <c r="AM476" s="161"/>
      <c r="AN476" s="161"/>
      <c r="AO476" s="161"/>
      <c r="AP476" s="161"/>
      <c r="AQ476" s="161"/>
      <c r="AR476" s="161"/>
      <c r="AS476" s="161"/>
    </row>
    <row r="477" spans="1:45" ht="15" customHeight="1">
      <c r="A477" s="225"/>
      <c r="B477" s="225"/>
      <c r="C477" s="225"/>
      <c r="D477" s="266"/>
      <c r="E477" s="266"/>
      <c r="F477" s="266"/>
      <c r="G477" s="266"/>
      <c r="H477" s="266"/>
      <c r="I477" s="266"/>
      <c r="J477" s="225"/>
      <c r="K477" s="358"/>
      <c r="L477" s="358"/>
      <c r="M477" s="358"/>
      <c r="N477" s="358"/>
      <c r="O477" s="358"/>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1"/>
      <c r="AL477" s="161"/>
      <c r="AM477" s="161"/>
      <c r="AN477" s="161"/>
      <c r="AO477" s="161"/>
      <c r="AP477" s="161"/>
      <c r="AQ477" s="161"/>
      <c r="AR477" s="161"/>
      <c r="AS477" s="161"/>
    </row>
    <row r="478" spans="1:45" ht="15" customHeight="1">
      <c r="A478" s="225"/>
      <c r="B478" s="225"/>
      <c r="C478" s="225"/>
      <c r="D478" s="266"/>
      <c r="E478" s="266"/>
      <c r="F478" s="266"/>
      <c r="G478" s="266"/>
      <c r="H478" s="266"/>
      <c r="I478" s="266"/>
      <c r="J478" s="225"/>
      <c r="K478" s="358"/>
      <c r="L478" s="358"/>
      <c r="M478" s="358"/>
      <c r="N478" s="358"/>
      <c r="O478" s="358"/>
      <c r="P478" s="161"/>
      <c r="Q478" s="161"/>
      <c r="R478" s="161"/>
      <c r="S478" s="161"/>
      <c r="T478" s="161"/>
      <c r="U478" s="161"/>
      <c r="V478" s="161"/>
      <c r="W478" s="161"/>
      <c r="X478" s="161"/>
      <c r="Y478" s="161"/>
      <c r="Z478" s="161"/>
      <c r="AA478" s="161"/>
      <c r="AB478" s="161"/>
      <c r="AC478" s="161"/>
      <c r="AD478" s="161"/>
      <c r="AE478" s="161"/>
      <c r="AF478" s="161"/>
      <c r="AG478" s="161"/>
      <c r="AH478" s="161"/>
      <c r="AI478" s="161"/>
      <c r="AJ478" s="161"/>
      <c r="AK478" s="161"/>
      <c r="AL478" s="161"/>
      <c r="AM478" s="161"/>
      <c r="AN478" s="161"/>
      <c r="AO478" s="161"/>
      <c r="AP478" s="161"/>
      <c r="AQ478" s="161"/>
      <c r="AR478" s="161"/>
      <c r="AS478" s="161"/>
    </row>
    <row r="479" spans="1:45" ht="15" customHeight="1">
      <c r="A479" s="225"/>
      <c r="B479" s="225"/>
      <c r="C479" s="225"/>
      <c r="D479" s="266"/>
      <c r="E479" s="266"/>
      <c r="F479" s="266"/>
      <c r="G479" s="266"/>
      <c r="H479" s="266"/>
      <c r="I479" s="266"/>
      <c r="J479" s="225"/>
      <c r="K479" s="358"/>
      <c r="L479" s="358"/>
      <c r="M479" s="358"/>
      <c r="N479" s="358"/>
      <c r="O479" s="358"/>
      <c r="P479" s="161"/>
      <c r="Q479" s="161"/>
      <c r="R479" s="161"/>
      <c r="S479" s="161"/>
      <c r="T479" s="161"/>
      <c r="U479" s="161"/>
      <c r="V479" s="161"/>
      <c r="W479" s="161"/>
      <c r="X479" s="161"/>
      <c r="Y479" s="161"/>
      <c r="Z479" s="161"/>
      <c r="AA479" s="161"/>
      <c r="AB479" s="161"/>
      <c r="AC479" s="161"/>
      <c r="AD479" s="161"/>
      <c r="AE479" s="161"/>
      <c r="AF479" s="161"/>
      <c r="AG479" s="161"/>
      <c r="AH479" s="161"/>
      <c r="AI479" s="161"/>
      <c r="AJ479" s="161"/>
      <c r="AK479" s="161"/>
      <c r="AL479" s="161"/>
      <c r="AM479" s="161"/>
      <c r="AN479" s="161"/>
      <c r="AO479" s="161"/>
      <c r="AP479" s="161"/>
      <c r="AQ479" s="161"/>
      <c r="AR479" s="161"/>
      <c r="AS479" s="161"/>
    </row>
    <row r="480" spans="1:45" ht="15" customHeight="1">
      <c r="A480" s="225"/>
      <c r="B480" s="225"/>
      <c r="C480" s="225"/>
      <c r="D480" s="266"/>
      <c r="E480" s="266"/>
      <c r="F480" s="266"/>
      <c r="G480" s="266"/>
      <c r="H480" s="266"/>
      <c r="I480" s="266"/>
      <c r="J480" s="225"/>
      <c r="K480" s="358"/>
      <c r="L480" s="358"/>
      <c r="M480" s="358"/>
      <c r="N480" s="358"/>
      <c r="O480" s="358"/>
      <c r="P480" s="161"/>
      <c r="Q480" s="161"/>
      <c r="R480" s="161"/>
      <c r="S480" s="161"/>
      <c r="T480" s="161"/>
      <c r="U480" s="161"/>
      <c r="V480" s="161"/>
      <c r="W480" s="161"/>
      <c r="X480" s="161"/>
      <c r="Y480" s="161"/>
      <c r="Z480" s="161"/>
      <c r="AA480" s="161"/>
      <c r="AB480" s="161"/>
      <c r="AC480" s="161"/>
      <c r="AD480" s="161"/>
      <c r="AE480" s="161"/>
      <c r="AF480" s="161"/>
      <c r="AG480" s="161"/>
      <c r="AH480" s="161"/>
      <c r="AI480" s="161"/>
      <c r="AJ480" s="161"/>
      <c r="AK480" s="161"/>
      <c r="AL480" s="161"/>
      <c r="AM480" s="161"/>
      <c r="AN480" s="161"/>
      <c r="AO480" s="161"/>
      <c r="AP480" s="161"/>
      <c r="AQ480" s="161"/>
      <c r="AR480" s="161"/>
      <c r="AS480" s="161"/>
    </row>
    <row r="481" spans="1:45" ht="15" customHeight="1">
      <c r="A481" s="225"/>
      <c r="B481" s="225"/>
      <c r="C481" s="225"/>
      <c r="D481" s="266"/>
      <c r="E481" s="266"/>
      <c r="F481" s="266"/>
      <c r="G481" s="266"/>
      <c r="H481" s="266"/>
      <c r="I481" s="266"/>
      <c r="J481" s="225"/>
      <c r="K481" s="358"/>
      <c r="L481" s="358"/>
      <c r="M481" s="358"/>
      <c r="N481" s="358"/>
      <c r="O481" s="358"/>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1"/>
      <c r="AL481" s="161"/>
      <c r="AM481" s="161"/>
      <c r="AN481" s="161"/>
      <c r="AO481" s="161"/>
      <c r="AP481" s="161"/>
      <c r="AQ481" s="161"/>
      <c r="AR481" s="161"/>
      <c r="AS481" s="161"/>
    </row>
    <row r="482" spans="1:45" ht="15" customHeight="1">
      <c r="A482" s="225"/>
      <c r="B482" s="225"/>
      <c r="C482" s="225"/>
      <c r="D482" s="266"/>
      <c r="E482" s="266"/>
      <c r="F482" s="266"/>
      <c r="G482" s="266"/>
      <c r="H482" s="266"/>
      <c r="I482" s="266"/>
      <c r="J482" s="225"/>
      <c r="K482" s="358"/>
      <c r="L482" s="358"/>
      <c r="M482" s="358"/>
      <c r="N482" s="358"/>
      <c r="O482" s="358"/>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row>
    <row r="483" spans="1:45" ht="15" customHeight="1">
      <c r="A483" s="225"/>
      <c r="B483" s="225"/>
      <c r="C483" s="225"/>
      <c r="D483" s="266"/>
      <c r="E483" s="266"/>
      <c r="F483" s="266"/>
      <c r="G483" s="266"/>
      <c r="H483" s="266"/>
      <c r="I483" s="266"/>
      <c r="J483" s="225"/>
      <c r="K483" s="358"/>
      <c r="L483" s="358"/>
      <c r="M483" s="358"/>
      <c r="N483" s="358"/>
      <c r="O483" s="358"/>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c r="AS483" s="161"/>
    </row>
    <row r="484" spans="1:45" ht="15" customHeight="1">
      <c r="A484" s="225"/>
      <c r="B484" s="225"/>
      <c r="C484" s="225"/>
      <c r="D484" s="266"/>
      <c r="E484" s="266"/>
      <c r="F484" s="266"/>
      <c r="G484" s="266"/>
      <c r="H484" s="266"/>
      <c r="I484" s="266"/>
      <c r="J484" s="225"/>
      <c r="K484" s="358"/>
      <c r="L484" s="358"/>
      <c r="M484" s="358"/>
      <c r="N484" s="358"/>
      <c r="O484" s="358"/>
      <c r="P484" s="161"/>
      <c r="Q484" s="161"/>
      <c r="R484" s="161"/>
      <c r="S484" s="161"/>
      <c r="T484" s="161"/>
      <c r="U484" s="161"/>
      <c r="V484" s="161"/>
      <c r="W484" s="161"/>
      <c r="X484" s="161"/>
      <c r="Y484" s="161"/>
      <c r="Z484" s="161"/>
      <c r="AA484" s="161"/>
      <c r="AB484" s="161"/>
      <c r="AC484" s="161"/>
      <c r="AD484" s="161"/>
      <c r="AE484" s="161"/>
      <c r="AF484" s="161"/>
      <c r="AG484" s="161"/>
      <c r="AH484" s="161"/>
      <c r="AI484" s="161"/>
      <c r="AJ484" s="161"/>
      <c r="AK484" s="161"/>
      <c r="AL484" s="161"/>
      <c r="AM484" s="161"/>
      <c r="AN484" s="161"/>
      <c r="AO484" s="161"/>
      <c r="AP484" s="161"/>
      <c r="AQ484" s="161"/>
      <c r="AR484" s="161"/>
      <c r="AS484" s="161"/>
    </row>
    <row r="485" spans="1:45" ht="15" customHeight="1">
      <c r="A485" s="225"/>
      <c r="B485" s="225"/>
      <c r="C485" s="225"/>
      <c r="D485" s="266"/>
      <c r="E485" s="266"/>
      <c r="F485" s="266"/>
      <c r="G485" s="266"/>
      <c r="H485" s="266"/>
      <c r="I485" s="266"/>
      <c r="J485" s="225"/>
      <c r="K485" s="358"/>
      <c r="L485" s="358"/>
      <c r="M485" s="358"/>
      <c r="N485" s="358"/>
      <c r="O485" s="358"/>
      <c r="P485" s="161"/>
      <c r="Q485" s="161"/>
      <c r="R485" s="161"/>
      <c r="S485" s="161"/>
      <c r="T485" s="161"/>
      <c r="U485" s="161"/>
      <c r="V485" s="161"/>
      <c r="W485" s="161"/>
      <c r="X485" s="161"/>
      <c r="Y485" s="161"/>
      <c r="Z485" s="161"/>
      <c r="AA485" s="161"/>
      <c r="AB485" s="161"/>
      <c r="AC485" s="161"/>
      <c r="AD485" s="161"/>
      <c r="AE485" s="161"/>
      <c r="AF485" s="161"/>
      <c r="AG485" s="161"/>
      <c r="AH485" s="161"/>
      <c r="AI485" s="161"/>
      <c r="AJ485" s="161"/>
      <c r="AK485" s="161"/>
      <c r="AL485" s="161"/>
      <c r="AM485" s="161"/>
      <c r="AN485" s="161"/>
      <c r="AO485" s="161"/>
      <c r="AP485" s="161"/>
      <c r="AQ485" s="161"/>
      <c r="AR485" s="161"/>
      <c r="AS485" s="161"/>
    </row>
    <row r="486" spans="1:45" ht="15" customHeight="1">
      <c r="A486" s="225"/>
      <c r="B486" s="225"/>
      <c r="C486" s="225"/>
      <c r="D486" s="266"/>
      <c r="E486" s="266"/>
      <c r="F486" s="266"/>
      <c r="G486" s="266"/>
      <c r="H486" s="266"/>
      <c r="I486" s="266"/>
      <c r="J486" s="225"/>
      <c r="K486" s="358"/>
      <c r="L486" s="358"/>
      <c r="M486" s="358"/>
      <c r="N486" s="358"/>
      <c r="O486" s="358"/>
      <c r="P486" s="161"/>
      <c r="Q486" s="161"/>
      <c r="R486" s="161"/>
      <c r="S486" s="161"/>
      <c r="T486" s="161"/>
      <c r="U486" s="161"/>
      <c r="V486" s="161"/>
      <c r="W486" s="161"/>
      <c r="X486" s="161"/>
      <c r="Y486" s="161"/>
      <c r="Z486" s="161"/>
      <c r="AA486" s="161"/>
      <c r="AB486" s="161"/>
      <c r="AC486" s="161"/>
      <c r="AD486" s="161"/>
      <c r="AE486" s="161"/>
      <c r="AF486" s="161"/>
      <c r="AG486" s="161"/>
      <c r="AH486" s="161"/>
      <c r="AI486" s="161"/>
      <c r="AJ486" s="161"/>
      <c r="AK486" s="161"/>
      <c r="AL486" s="161"/>
      <c r="AM486" s="161"/>
      <c r="AN486" s="161"/>
      <c r="AO486" s="161"/>
      <c r="AP486" s="161"/>
      <c r="AQ486" s="161"/>
      <c r="AR486" s="161"/>
      <c r="AS486" s="161"/>
    </row>
    <row r="487" spans="1:45" ht="15" customHeight="1">
      <c r="A487" s="225"/>
      <c r="B487" s="225"/>
      <c r="C487" s="225"/>
      <c r="D487" s="266"/>
      <c r="E487" s="266"/>
      <c r="F487" s="266"/>
      <c r="G487" s="266"/>
      <c r="H487" s="266"/>
      <c r="I487" s="266"/>
      <c r="J487" s="225"/>
      <c r="K487" s="358"/>
      <c r="L487" s="358"/>
      <c r="M487" s="358"/>
      <c r="N487" s="358"/>
      <c r="O487" s="358"/>
      <c r="P487" s="161"/>
      <c r="Q487" s="161"/>
      <c r="R487" s="161"/>
      <c r="S487" s="161"/>
      <c r="T487" s="161"/>
      <c r="U487" s="161"/>
      <c r="V487" s="161"/>
      <c r="W487" s="161"/>
      <c r="X487" s="161"/>
      <c r="Y487" s="161"/>
      <c r="Z487" s="161"/>
      <c r="AA487" s="161"/>
      <c r="AB487" s="161"/>
      <c r="AC487" s="161"/>
      <c r="AD487" s="161"/>
      <c r="AE487" s="161"/>
      <c r="AF487" s="161"/>
      <c r="AG487" s="161"/>
      <c r="AH487" s="161"/>
      <c r="AI487" s="161"/>
      <c r="AJ487" s="161"/>
      <c r="AK487" s="161"/>
      <c r="AL487" s="161"/>
      <c r="AM487" s="161"/>
      <c r="AN487" s="161"/>
      <c r="AO487" s="161"/>
      <c r="AP487" s="161"/>
      <c r="AQ487" s="161"/>
      <c r="AR487" s="161"/>
      <c r="AS487" s="161"/>
    </row>
    <row r="488" spans="1:45" ht="15" customHeight="1">
      <c r="A488" s="225"/>
      <c r="B488" s="225"/>
      <c r="C488" s="225"/>
      <c r="D488" s="266"/>
      <c r="E488" s="266"/>
      <c r="F488" s="266"/>
      <c r="G488" s="266"/>
      <c r="H488" s="266"/>
      <c r="I488" s="266"/>
      <c r="J488" s="225"/>
      <c r="K488" s="358"/>
      <c r="L488" s="358"/>
      <c r="M488" s="358"/>
      <c r="N488" s="358"/>
      <c r="O488" s="358"/>
      <c r="P488" s="161"/>
      <c r="Q488" s="161"/>
      <c r="R488" s="161"/>
      <c r="S488" s="161"/>
      <c r="T488" s="161"/>
      <c r="U488" s="161"/>
      <c r="V488" s="161"/>
      <c r="W488" s="161"/>
      <c r="X488" s="161"/>
      <c r="Y488" s="161"/>
      <c r="Z488" s="161"/>
      <c r="AA488" s="161"/>
      <c r="AB488" s="161"/>
      <c r="AC488" s="161"/>
      <c r="AD488" s="161"/>
      <c r="AE488" s="161"/>
      <c r="AF488" s="161"/>
      <c r="AG488" s="161"/>
      <c r="AH488" s="161"/>
      <c r="AI488" s="161"/>
      <c r="AJ488" s="161"/>
      <c r="AK488" s="161"/>
      <c r="AL488" s="161"/>
      <c r="AM488" s="161"/>
      <c r="AN488" s="161"/>
      <c r="AO488" s="161"/>
      <c r="AP488" s="161"/>
      <c r="AQ488" s="161"/>
      <c r="AR488" s="161"/>
      <c r="AS488" s="161"/>
    </row>
    <row r="489" spans="1:45" ht="15" customHeight="1">
      <c r="A489" s="225"/>
      <c r="B489" s="225"/>
      <c r="C489" s="225"/>
      <c r="D489" s="266"/>
      <c r="E489" s="266"/>
      <c r="F489" s="266"/>
      <c r="G489" s="266"/>
      <c r="H489" s="266"/>
      <c r="I489" s="266"/>
      <c r="J489" s="225"/>
      <c r="K489" s="358"/>
      <c r="L489" s="358"/>
      <c r="M489" s="358"/>
      <c r="N489" s="358"/>
      <c r="O489" s="358"/>
      <c r="P489" s="161"/>
      <c r="Q489" s="161"/>
      <c r="R489" s="161"/>
      <c r="S489" s="161"/>
      <c r="T489" s="161"/>
      <c r="U489" s="161"/>
      <c r="V489" s="161"/>
      <c r="W489" s="161"/>
      <c r="X489" s="161"/>
      <c r="Y489" s="161"/>
      <c r="Z489" s="161"/>
      <c r="AA489" s="161"/>
      <c r="AB489" s="161"/>
      <c r="AC489" s="161"/>
      <c r="AD489" s="161"/>
      <c r="AE489" s="161"/>
      <c r="AF489" s="161"/>
      <c r="AG489" s="161"/>
      <c r="AH489" s="161"/>
      <c r="AI489" s="161"/>
      <c r="AJ489" s="161"/>
      <c r="AK489" s="161"/>
      <c r="AL489" s="161"/>
      <c r="AM489" s="161"/>
      <c r="AN489" s="161"/>
      <c r="AO489" s="161"/>
      <c r="AP489" s="161"/>
      <c r="AQ489" s="161"/>
      <c r="AR489" s="161"/>
      <c r="AS489" s="161"/>
    </row>
    <row r="490" spans="1:45" ht="15" customHeight="1">
      <c r="A490" s="225"/>
      <c r="B490" s="225"/>
      <c r="C490" s="225"/>
      <c r="D490" s="266"/>
      <c r="E490" s="266"/>
      <c r="F490" s="266"/>
      <c r="G490" s="266"/>
      <c r="H490" s="266"/>
      <c r="I490" s="266"/>
      <c r="J490" s="225"/>
      <c r="K490" s="358"/>
      <c r="L490" s="358"/>
      <c r="M490" s="358"/>
      <c r="N490" s="358"/>
      <c r="O490" s="358"/>
      <c r="P490" s="161"/>
      <c r="Q490" s="161"/>
      <c r="R490" s="161"/>
      <c r="S490" s="161"/>
      <c r="T490" s="161"/>
      <c r="U490" s="161"/>
      <c r="V490" s="161"/>
      <c r="W490" s="161"/>
      <c r="X490" s="161"/>
      <c r="Y490" s="161"/>
      <c r="Z490" s="161"/>
      <c r="AA490" s="161"/>
      <c r="AB490" s="161"/>
      <c r="AC490" s="161"/>
      <c r="AD490" s="161"/>
      <c r="AE490" s="161"/>
      <c r="AF490" s="161"/>
      <c r="AG490" s="161"/>
      <c r="AH490" s="161"/>
      <c r="AI490" s="161"/>
      <c r="AJ490" s="161"/>
      <c r="AK490" s="161"/>
      <c r="AL490" s="161"/>
      <c r="AM490" s="161"/>
      <c r="AN490" s="161"/>
      <c r="AO490" s="161"/>
      <c r="AP490" s="161"/>
      <c r="AQ490" s="161"/>
      <c r="AR490" s="161"/>
      <c r="AS490" s="161"/>
    </row>
    <row r="491" spans="1:45" ht="15" customHeight="1">
      <c r="A491" s="225"/>
      <c r="B491" s="225"/>
      <c r="C491" s="225"/>
      <c r="D491" s="266"/>
      <c r="E491" s="266"/>
      <c r="F491" s="266"/>
      <c r="G491" s="266"/>
      <c r="H491" s="266"/>
      <c r="I491" s="266"/>
      <c r="J491" s="225"/>
      <c r="K491" s="358"/>
      <c r="L491" s="358"/>
      <c r="M491" s="358"/>
      <c r="N491" s="358"/>
      <c r="O491" s="358"/>
      <c r="P491" s="161"/>
      <c r="Q491" s="161"/>
      <c r="R491" s="161"/>
      <c r="S491" s="161"/>
      <c r="T491" s="161"/>
      <c r="U491" s="161"/>
      <c r="V491" s="161"/>
      <c r="W491" s="161"/>
      <c r="X491" s="161"/>
      <c r="Y491" s="161"/>
      <c r="Z491" s="161"/>
      <c r="AA491" s="161"/>
      <c r="AB491" s="161"/>
      <c r="AC491" s="161"/>
      <c r="AD491" s="161"/>
      <c r="AE491" s="161"/>
      <c r="AF491" s="161"/>
      <c r="AG491" s="161"/>
      <c r="AH491" s="161"/>
      <c r="AI491" s="161"/>
      <c r="AJ491" s="161"/>
      <c r="AK491" s="161"/>
      <c r="AL491" s="161"/>
      <c r="AM491" s="161"/>
      <c r="AN491" s="161"/>
      <c r="AO491" s="161"/>
      <c r="AP491" s="161"/>
      <c r="AQ491" s="161"/>
      <c r="AR491" s="161"/>
      <c r="AS491" s="161"/>
    </row>
    <row r="492" spans="1:45" ht="15" customHeight="1">
      <c r="A492" s="225"/>
      <c r="B492" s="225"/>
      <c r="C492" s="225"/>
      <c r="D492" s="266"/>
      <c r="E492" s="266"/>
      <c r="F492" s="266"/>
      <c r="G492" s="266"/>
      <c r="H492" s="266"/>
      <c r="I492" s="266"/>
      <c r="J492" s="225"/>
      <c r="K492" s="358"/>
      <c r="L492" s="358"/>
      <c r="M492" s="358"/>
      <c r="N492" s="358"/>
      <c r="O492" s="358"/>
      <c r="P492" s="161"/>
      <c r="Q492" s="161"/>
      <c r="R492" s="161"/>
      <c r="S492" s="161"/>
      <c r="T492" s="161"/>
      <c r="U492" s="161"/>
      <c r="V492" s="161"/>
      <c r="W492" s="161"/>
      <c r="X492" s="161"/>
      <c r="Y492" s="161"/>
      <c r="Z492" s="161"/>
      <c r="AA492" s="161"/>
      <c r="AB492" s="161"/>
      <c r="AC492" s="161"/>
      <c r="AD492" s="161"/>
      <c r="AE492" s="161"/>
      <c r="AF492" s="161"/>
      <c r="AG492" s="161"/>
      <c r="AH492" s="161"/>
      <c r="AI492" s="161"/>
      <c r="AJ492" s="161"/>
      <c r="AK492" s="161"/>
      <c r="AL492" s="161"/>
      <c r="AM492" s="161"/>
      <c r="AN492" s="161"/>
      <c r="AO492" s="161"/>
      <c r="AP492" s="161"/>
      <c r="AQ492" s="161"/>
      <c r="AR492" s="161"/>
      <c r="AS492" s="161"/>
    </row>
    <row r="493" spans="1:45" ht="15" customHeight="1">
      <c r="A493" s="225"/>
      <c r="B493" s="225"/>
      <c r="C493" s="225"/>
      <c r="D493" s="266"/>
      <c r="E493" s="266"/>
      <c r="F493" s="266"/>
      <c r="G493" s="266"/>
      <c r="H493" s="266"/>
      <c r="I493" s="266"/>
      <c r="J493" s="225"/>
      <c r="K493" s="358"/>
      <c r="L493" s="358"/>
      <c r="M493" s="358"/>
      <c r="N493" s="358"/>
      <c r="O493" s="358"/>
      <c r="P493" s="161"/>
      <c r="Q493" s="161"/>
      <c r="R493" s="161"/>
      <c r="S493" s="161"/>
      <c r="T493" s="161"/>
      <c r="U493" s="161"/>
      <c r="V493" s="161"/>
      <c r="W493" s="161"/>
      <c r="X493" s="161"/>
      <c r="Y493" s="161"/>
      <c r="Z493" s="161"/>
      <c r="AA493" s="161"/>
      <c r="AB493" s="161"/>
      <c r="AC493" s="161"/>
      <c r="AD493" s="161"/>
      <c r="AE493" s="161"/>
      <c r="AF493" s="161"/>
      <c r="AG493" s="161"/>
      <c r="AH493" s="161"/>
      <c r="AI493" s="161"/>
      <c r="AJ493" s="161"/>
      <c r="AK493" s="161"/>
      <c r="AL493" s="161"/>
      <c r="AM493" s="161"/>
      <c r="AN493" s="161"/>
      <c r="AO493" s="161"/>
      <c r="AP493" s="161"/>
      <c r="AQ493" s="161"/>
      <c r="AR493" s="161"/>
      <c r="AS493" s="161"/>
    </row>
    <row r="494" spans="1:45" ht="15" customHeight="1">
      <c r="A494" s="225"/>
      <c r="B494" s="225"/>
      <c r="C494" s="225"/>
      <c r="D494" s="266"/>
      <c r="E494" s="266"/>
      <c r="F494" s="266"/>
      <c r="G494" s="266"/>
      <c r="H494" s="266"/>
      <c r="I494" s="266"/>
      <c r="J494" s="225"/>
      <c r="K494" s="358"/>
      <c r="L494" s="358"/>
      <c r="M494" s="358"/>
      <c r="N494" s="358"/>
      <c r="O494" s="358"/>
      <c r="P494" s="161"/>
      <c r="Q494" s="161"/>
      <c r="R494" s="161"/>
      <c r="S494" s="161"/>
      <c r="T494" s="161"/>
      <c r="U494" s="161"/>
      <c r="V494" s="161"/>
      <c r="W494" s="161"/>
      <c r="X494" s="161"/>
      <c r="Y494" s="161"/>
      <c r="Z494" s="161"/>
      <c r="AA494" s="161"/>
      <c r="AB494" s="161"/>
      <c r="AC494" s="161"/>
      <c r="AD494" s="161"/>
      <c r="AE494" s="161"/>
      <c r="AF494" s="161"/>
      <c r="AG494" s="161"/>
      <c r="AH494" s="161"/>
      <c r="AI494" s="161"/>
      <c r="AJ494" s="161"/>
      <c r="AK494" s="161"/>
      <c r="AL494" s="161"/>
      <c r="AM494" s="161"/>
      <c r="AN494" s="161"/>
      <c r="AO494" s="161"/>
      <c r="AP494" s="161"/>
      <c r="AQ494" s="161"/>
      <c r="AR494" s="161"/>
      <c r="AS494" s="161"/>
    </row>
    <row r="495" spans="1:45" ht="15" customHeight="1">
      <c r="A495" s="225"/>
      <c r="B495" s="225"/>
      <c r="C495" s="225"/>
      <c r="D495" s="266"/>
      <c r="E495" s="266"/>
      <c r="F495" s="266"/>
      <c r="G495" s="266"/>
      <c r="H495" s="266"/>
      <c r="I495" s="266"/>
      <c r="J495" s="225"/>
      <c r="K495" s="358"/>
      <c r="L495" s="358"/>
      <c r="M495" s="358"/>
      <c r="N495" s="358"/>
      <c r="O495" s="358"/>
      <c r="P495" s="161"/>
      <c r="Q495" s="161"/>
      <c r="R495" s="161"/>
      <c r="S495" s="161"/>
      <c r="T495" s="161"/>
      <c r="U495" s="161"/>
      <c r="V495" s="161"/>
      <c r="W495" s="161"/>
      <c r="X495" s="161"/>
      <c r="Y495" s="161"/>
      <c r="Z495" s="161"/>
      <c r="AA495" s="161"/>
      <c r="AB495" s="161"/>
      <c r="AC495" s="161"/>
      <c r="AD495" s="161"/>
      <c r="AE495" s="161"/>
      <c r="AF495" s="161"/>
      <c r="AG495" s="161"/>
      <c r="AH495" s="161"/>
      <c r="AI495" s="161"/>
      <c r="AJ495" s="161"/>
      <c r="AK495" s="161"/>
      <c r="AL495" s="161"/>
      <c r="AM495" s="161"/>
      <c r="AN495" s="161"/>
      <c r="AO495" s="161"/>
      <c r="AP495" s="161"/>
      <c r="AQ495" s="161"/>
      <c r="AR495" s="161"/>
      <c r="AS495" s="161"/>
    </row>
    <row r="496" spans="1:45" ht="15" customHeight="1">
      <c r="A496" s="225"/>
      <c r="B496" s="225"/>
      <c r="C496" s="225"/>
      <c r="D496" s="266"/>
      <c r="E496" s="266"/>
      <c r="F496" s="266"/>
      <c r="G496" s="266"/>
      <c r="H496" s="266"/>
      <c r="I496" s="266"/>
      <c r="J496" s="225"/>
      <c r="K496" s="358"/>
      <c r="L496" s="358"/>
      <c r="M496" s="358"/>
      <c r="N496" s="358"/>
      <c r="O496" s="358"/>
      <c r="P496" s="161"/>
      <c r="Q496" s="161"/>
      <c r="R496" s="161"/>
      <c r="S496" s="161"/>
      <c r="T496" s="161"/>
      <c r="U496" s="161"/>
      <c r="V496" s="161"/>
      <c r="W496" s="161"/>
      <c r="X496" s="161"/>
      <c r="Y496" s="161"/>
      <c r="Z496" s="161"/>
      <c r="AA496" s="161"/>
      <c r="AB496" s="161"/>
      <c r="AC496" s="161"/>
      <c r="AD496" s="161"/>
      <c r="AE496" s="161"/>
      <c r="AF496" s="161"/>
      <c r="AG496" s="161"/>
      <c r="AH496" s="161"/>
      <c r="AI496" s="161"/>
      <c r="AJ496" s="161"/>
      <c r="AK496" s="161"/>
      <c r="AL496" s="161"/>
      <c r="AM496" s="161"/>
      <c r="AN496" s="161"/>
      <c r="AO496" s="161"/>
      <c r="AP496" s="161"/>
      <c r="AQ496" s="161"/>
      <c r="AR496" s="161"/>
      <c r="AS496" s="161"/>
    </row>
    <row r="497" spans="1:45" ht="15" customHeight="1">
      <c r="A497" s="225"/>
      <c r="B497" s="225"/>
      <c r="C497" s="225"/>
      <c r="D497" s="266"/>
      <c r="E497" s="266"/>
      <c r="F497" s="266"/>
      <c r="G497" s="266"/>
      <c r="H497" s="266"/>
      <c r="I497" s="266"/>
      <c r="J497" s="225"/>
      <c r="K497" s="358"/>
      <c r="L497" s="358"/>
      <c r="M497" s="358"/>
      <c r="N497" s="358"/>
      <c r="O497" s="358"/>
      <c r="P497" s="161"/>
      <c r="Q497" s="161"/>
      <c r="R497" s="161"/>
      <c r="S497" s="161"/>
      <c r="T497" s="161"/>
      <c r="U497" s="161"/>
      <c r="V497" s="161"/>
      <c r="W497" s="161"/>
      <c r="X497" s="161"/>
      <c r="Y497" s="161"/>
      <c r="Z497" s="161"/>
      <c r="AA497" s="161"/>
      <c r="AB497" s="161"/>
      <c r="AC497" s="161"/>
      <c r="AD497" s="161"/>
      <c r="AE497" s="161"/>
      <c r="AF497" s="161"/>
      <c r="AG497" s="161"/>
      <c r="AH497" s="161"/>
      <c r="AI497" s="161"/>
      <c r="AJ497" s="161"/>
      <c r="AK497" s="161"/>
      <c r="AL497" s="161"/>
      <c r="AM497" s="161"/>
      <c r="AN497" s="161"/>
      <c r="AO497" s="161"/>
      <c r="AP497" s="161"/>
      <c r="AQ497" s="161"/>
      <c r="AR497" s="161"/>
      <c r="AS497" s="161"/>
    </row>
    <row r="498" spans="1:45" ht="15" customHeight="1">
      <c r="A498" s="225"/>
      <c r="B498" s="225"/>
      <c r="C498" s="225"/>
      <c r="D498" s="266"/>
      <c r="E498" s="266"/>
      <c r="F498" s="266"/>
      <c r="G498" s="266"/>
      <c r="H498" s="266"/>
      <c r="I498" s="266"/>
      <c r="J498" s="225"/>
      <c r="K498" s="358"/>
      <c r="L498" s="358"/>
      <c r="M498" s="358"/>
      <c r="N498" s="358"/>
      <c r="O498" s="358"/>
      <c r="P498" s="161"/>
      <c r="Q498" s="161"/>
      <c r="R498" s="161"/>
      <c r="S498" s="161"/>
      <c r="T498" s="161"/>
      <c r="U498" s="161"/>
      <c r="V498" s="161"/>
      <c r="W498" s="161"/>
      <c r="X498" s="161"/>
      <c r="Y498" s="161"/>
      <c r="Z498" s="161"/>
      <c r="AA498" s="161"/>
      <c r="AB498" s="161"/>
      <c r="AC498" s="161"/>
      <c r="AD498" s="161"/>
      <c r="AE498" s="161"/>
      <c r="AF498" s="161"/>
      <c r="AG498" s="161"/>
      <c r="AH498" s="161"/>
      <c r="AI498" s="161"/>
      <c r="AJ498" s="161"/>
      <c r="AK498" s="161"/>
      <c r="AL498" s="161"/>
      <c r="AM498" s="161"/>
      <c r="AN498" s="161"/>
      <c r="AO498" s="161"/>
      <c r="AP498" s="161"/>
      <c r="AQ498" s="161"/>
      <c r="AR498" s="161"/>
      <c r="AS498" s="161"/>
    </row>
    <row r="499" spans="1:45" ht="15" customHeight="1">
      <c r="A499" s="225"/>
      <c r="B499" s="225"/>
      <c r="C499" s="225"/>
      <c r="D499" s="266"/>
      <c r="E499" s="266"/>
      <c r="F499" s="266"/>
      <c r="G499" s="266"/>
      <c r="H499" s="266"/>
      <c r="I499" s="266"/>
      <c r="J499" s="225"/>
      <c r="K499" s="358"/>
      <c r="L499" s="358"/>
      <c r="M499" s="358"/>
      <c r="N499" s="358"/>
      <c r="O499" s="358"/>
      <c r="P499" s="161"/>
      <c r="Q499" s="161"/>
      <c r="R499" s="161"/>
      <c r="S499" s="161"/>
      <c r="T499" s="161"/>
      <c r="U499" s="161"/>
      <c r="V499" s="161"/>
      <c r="W499" s="161"/>
      <c r="X499" s="161"/>
      <c r="Y499" s="161"/>
      <c r="Z499" s="161"/>
      <c r="AA499" s="161"/>
      <c r="AB499" s="161"/>
      <c r="AC499" s="161"/>
      <c r="AD499" s="161"/>
      <c r="AE499" s="161"/>
      <c r="AF499" s="161"/>
      <c r="AG499" s="161"/>
      <c r="AH499" s="161"/>
      <c r="AI499" s="161"/>
      <c r="AJ499" s="161"/>
      <c r="AK499" s="161"/>
      <c r="AL499" s="161"/>
      <c r="AM499" s="161"/>
      <c r="AN499" s="161"/>
      <c r="AO499" s="161"/>
      <c r="AP499" s="161"/>
      <c r="AQ499" s="161"/>
      <c r="AR499" s="161"/>
      <c r="AS499" s="161"/>
    </row>
    <row r="500" spans="1:45" ht="15" customHeight="1">
      <c r="A500" s="225"/>
      <c r="B500" s="225"/>
      <c r="C500" s="225"/>
      <c r="D500" s="266"/>
      <c r="E500" s="266"/>
      <c r="F500" s="266"/>
      <c r="G500" s="266"/>
      <c r="H500" s="266"/>
      <c r="I500" s="266"/>
      <c r="J500" s="225"/>
      <c r="K500" s="358"/>
      <c r="L500" s="358"/>
      <c r="M500" s="358"/>
      <c r="N500" s="358"/>
      <c r="O500" s="358"/>
      <c r="P500" s="161"/>
      <c r="Q500" s="161"/>
      <c r="R500" s="161"/>
      <c r="S500" s="161"/>
      <c r="T500" s="161"/>
      <c r="U500" s="161"/>
      <c r="V500" s="161"/>
      <c r="W500" s="161"/>
      <c r="X500" s="161"/>
      <c r="Y500" s="161"/>
      <c r="Z500" s="161"/>
      <c r="AA500" s="161"/>
      <c r="AB500" s="161"/>
      <c r="AC500" s="161"/>
      <c r="AD500" s="161"/>
      <c r="AE500" s="161"/>
      <c r="AF500" s="161"/>
      <c r="AG500" s="161"/>
      <c r="AH500" s="161"/>
      <c r="AI500" s="161"/>
      <c r="AJ500" s="161"/>
      <c r="AK500" s="161"/>
      <c r="AL500" s="161"/>
      <c r="AM500" s="161"/>
      <c r="AN500" s="161"/>
      <c r="AO500" s="161"/>
      <c r="AP500" s="161"/>
      <c r="AQ500" s="161"/>
      <c r="AR500" s="161"/>
      <c r="AS500" s="161"/>
    </row>
    <row r="501" spans="1:45" ht="15" customHeight="1">
      <c r="A501" s="225"/>
      <c r="B501" s="225"/>
      <c r="C501" s="225"/>
      <c r="D501" s="266"/>
      <c r="E501" s="266"/>
      <c r="F501" s="266"/>
      <c r="G501" s="266"/>
      <c r="H501" s="266"/>
      <c r="I501" s="266"/>
      <c r="J501" s="225"/>
      <c r="K501" s="358"/>
      <c r="L501" s="358"/>
      <c r="M501" s="358"/>
      <c r="N501" s="358"/>
      <c r="O501" s="358"/>
      <c r="P501" s="161"/>
      <c r="Q501" s="161"/>
      <c r="R501" s="161"/>
      <c r="S501" s="161"/>
      <c r="T501" s="161"/>
      <c r="U501" s="161"/>
      <c r="V501" s="161"/>
      <c r="W501" s="161"/>
      <c r="X501" s="161"/>
      <c r="Y501" s="161"/>
      <c r="Z501" s="161"/>
      <c r="AA501" s="161"/>
      <c r="AB501" s="161"/>
      <c r="AC501" s="161"/>
      <c r="AD501" s="161"/>
      <c r="AE501" s="161"/>
      <c r="AF501" s="161"/>
      <c r="AG501" s="161"/>
      <c r="AH501" s="161"/>
      <c r="AI501" s="161"/>
      <c r="AJ501" s="161"/>
      <c r="AK501" s="161"/>
      <c r="AL501" s="161"/>
      <c r="AM501" s="161"/>
      <c r="AN501" s="161"/>
      <c r="AO501" s="161"/>
      <c r="AP501" s="161"/>
      <c r="AQ501" s="161"/>
      <c r="AR501" s="161"/>
      <c r="AS501" s="161"/>
    </row>
    <row r="502" spans="1:45" ht="15" customHeight="1">
      <c r="A502" s="225"/>
      <c r="B502" s="225"/>
      <c r="C502" s="225"/>
      <c r="D502" s="266"/>
      <c r="E502" s="266"/>
      <c r="F502" s="266"/>
      <c r="G502" s="266"/>
      <c r="H502" s="266"/>
      <c r="I502" s="266"/>
      <c r="J502" s="225"/>
      <c r="K502" s="358"/>
      <c r="L502" s="358"/>
      <c r="M502" s="358"/>
      <c r="N502" s="358"/>
      <c r="O502" s="358"/>
      <c r="P502" s="161"/>
      <c r="Q502" s="161"/>
      <c r="R502" s="161"/>
      <c r="S502" s="161"/>
      <c r="T502" s="161"/>
      <c r="U502" s="161"/>
      <c r="V502" s="161"/>
      <c r="W502" s="161"/>
      <c r="X502" s="161"/>
      <c r="Y502" s="161"/>
      <c r="Z502" s="161"/>
      <c r="AA502" s="161"/>
      <c r="AB502" s="161"/>
      <c r="AC502" s="161"/>
      <c r="AD502" s="161"/>
      <c r="AE502" s="161"/>
      <c r="AF502" s="161"/>
      <c r="AG502" s="161"/>
      <c r="AH502" s="161"/>
      <c r="AI502" s="161"/>
      <c r="AJ502" s="161"/>
      <c r="AK502" s="161"/>
      <c r="AL502" s="161"/>
      <c r="AM502" s="161"/>
      <c r="AN502" s="161"/>
      <c r="AO502" s="161"/>
      <c r="AP502" s="161"/>
      <c r="AQ502" s="161"/>
      <c r="AR502" s="161"/>
      <c r="AS502" s="161"/>
    </row>
    <row r="503" spans="1:45" ht="15" customHeight="1">
      <c r="A503" s="225"/>
      <c r="B503" s="225"/>
      <c r="C503" s="225"/>
      <c r="D503" s="266"/>
      <c r="E503" s="266"/>
      <c r="F503" s="266"/>
      <c r="G503" s="266"/>
      <c r="H503" s="266"/>
      <c r="I503" s="266"/>
      <c r="J503" s="225"/>
      <c r="K503" s="358"/>
      <c r="L503" s="358"/>
      <c r="M503" s="358"/>
      <c r="N503" s="358"/>
      <c r="O503" s="358"/>
      <c r="P503" s="161"/>
      <c r="Q503" s="161"/>
      <c r="R503" s="161"/>
      <c r="S503" s="161"/>
      <c r="T503" s="161"/>
      <c r="U503" s="161"/>
      <c r="V503" s="161"/>
      <c r="W503" s="161"/>
      <c r="X503" s="161"/>
      <c r="Y503" s="161"/>
      <c r="Z503" s="161"/>
      <c r="AA503" s="161"/>
      <c r="AB503" s="161"/>
      <c r="AC503" s="161"/>
      <c r="AD503" s="161"/>
      <c r="AE503" s="161"/>
      <c r="AF503" s="161"/>
      <c r="AG503" s="161"/>
      <c r="AH503" s="161"/>
      <c r="AI503" s="161"/>
      <c r="AJ503" s="161"/>
      <c r="AK503" s="161"/>
      <c r="AL503" s="161"/>
      <c r="AM503" s="161"/>
      <c r="AN503" s="161"/>
      <c r="AO503" s="161"/>
      <c r="AP503" s="161"/>
      <c r="AQ503" s="161"/>
      <c r="AR503" s="161"/>
      <c r="AS503" s="161"/>
    </row>
    <row r="504" spans="1:45" ht="15" customHeight="1">
      <c r="A504" s="225"/>
      <c r="B504" s="225"/>
      <c r="C504" s="225"/>
      <c r="D504" s="266"/>
      <c r="E504" s="266"/>
      <c r="F504" s="266"/>
      <c r="G504" s="266"/>
      <c r="H504" s="266"/>
      <c r="I504" s="266"/>
      <c r="J504" s="225"/>
      <c r="K504" s="358"/>
      <c r="L504" s="358"/>
      <c r="M504" s="358"/>
      <c r="N504" s="358"/>
      <c r="O504" s="358"/>
      <c r="P504" s="161"/>
      <c r="Q504" s="161"/>
      <c r="R504" s="161"/>
      <c r="S504" s="161"/>
      <c r="T504" s="161"/>
      <c r="U504" s="161"/>
      <c r="V504" s="161"/>
      <c r="W504" s="161"/>
      <c r="X504" s="161"/>
      <c r="Y504" s="161"/>
      <c r="Z504" s="161"/>
      <c r="AA504" s="161"/>
      <c r="AB504" s="161"/>
      <c r="AC504" s="161"/>
      <c r="AD504" s="161"/>
      <c r="AE504" s="161"/>
      <c r="AF504" s="161"/>
      <c r="AG504" s="161"/>
      <c r="AH504" s="161"/>
      <c r="AI504" s="161"/>
      <c r="AJ504" s="161"/>
      <c r="AK504" s="161"/>
      <c r="AL504" s="161"/>
      <c r="AM504" s="161"/>
      <c r="AN504" s="161"/>
      <c r="AO504" s="161"/>
      <c r="AP504" s="161"/>
      <c r="AQ504" s="161"/>
      <c r="AR504" s="161"/>
      <c r="AS504" s="161"/>
    </row>
    <row r="505" spans="1:45" ht="15" customHeight="1">
      <c r="A505" s="225"/>
      <c r="B505" s="225"/>
      <c r="C505" s="225"/>
      <c r="D505" s="266"/>
      <c r="E505" s="266"/>
      <c r="F505" s="266"/>
      <c r="G505" s="266"/>
      <c r="H505" s="266"/>
      <c r="I505" s="266"/>
      <c r="J505" s="225"/>
      <c r="K505" s="358"/>
      <c r="L505" s="358"/>
      <c r="M505" s="358"/>
      <c r="N505" s="358"/>
      <c r="O505" s="358"/>
      <c r="P505" s="161"/>
      <c r="Q505" s="161"/>
      <c r="R505" s="161"/>
      <c r="S505" s="161"/>
      <c r="T505" s="161"/>
      <c r="U505" s="161"/>
      <c r="V505" s="161"/>
      <c r="W505" s="161"/>
      <c r="X505" s="161"/>
      <c r="Y505" s="161"/>
      <c r="Z505" s="161"/>
      <c r="AA505" s="161"/>
      <c r="AB505" s="161"/>
      <c r="AC505" s="161"/>
      <c r="AD505" s="161"/>
      <c r="AE505" s="161"/>
      <c r="AF505" s="161"/>
      <c r="AG505" s="161"/>
      <c r="AH505" s="161"/>
      <c r="AI505" s="161"/>
      <c r="AJ505" s="161"/>
      <c r="AK505" s="161"/>
      <c r="AL505" s="161"/>
      <c r="AM505" s="161"/>
      <c r="AN505" s="161"/>
      <c r="AO505" s="161"/>
      <c r="AP505" s="161"/>
      <c r="AQ505" s="161"/>
      <c r="AR505" s="161"/>
      <c r="AS505" s="161"/>
    </row>
    <row r="506" spans="1:45" ht="15" customHeight="1">
      <c r="A506" s="225"/>
      <c r="B506" s="225"/>
      <c r="C506" s="225"/>
      <c r="D506" s="266"/>
      <c r="E506" s="266"/>
      <c r="F506" s="266"/>
      <c r="G506" s="266"/>
      <c r="H506" s="266"/>
      <c r="I506" s="266"/>
      <c r="J506" s="225"/>
      <c r="K506" s="358"/>
      <c r="L506" s="358"/>
      <c r="M506" s="358"/>
      <c r="N506" s="358"/>
      <c r="O506" s="358"/>
      <c r="P506" s="161"/>
      <c r="Q506" s="161"/>
      <c r="R506" s="161"/>
      <c r="S506" s="161"/>
      <c r="T506" s="161"/>
      <c r="U506" s="161"/>
      <c r="V506" s="161"/>
      <c r="W506" s="161"/>
      <c r="X506" s="161"/>
      <c r="Y506" s="161"/>
      <c r="Z506" s="161"/>
      <c r="AA506" s="161"/>
      <c r="AB506" s="161"/>
      <c r="AC506" s="161"/>
      <c r="AD506" s="161"/>
      <c r="AE506" s="161"/>
      <c r="AF506" s="161"/>
      <c r="AG506" s="161"/>
      <c r="AH506" s="161"/>
      <c r="AI506" s="161"/>
      <c r="AJ506" s="161"/>
      <c r="AK506" s="161"/>
      <c r="AL506" s="161"/>
      <c r="AM506" s="161"/>
      <c r="AN506" s="161"/>
      <c r="AO506" s="161"/>
      <c r="AP506" s="161"/>
      <c r="AQ506" s="161"/>
      <c r="AR506" s="161"/>
      <c r="AS506" s="161"/>
    </row>
    <row r="507" spans="1:45" ht="15" customHeight="1">
      <c r="A507" s="225"/>
      <c r="B507" s="225"/>
      <c r="C507" s="225"/>
      <c r="D507" s="266"/>
      <c r="E507" s="266"/>
      <c r="F507" s="266"/>
      <c r="G507" s="266"/>
      <c r="H507" s="266"/>
      <c r="I507" s="266"/>
      <c r="J507" s="225"/>
      <c r="K507" s="358"/>
      <c r="L507" s="358"/>
      <c r="M507" s="358"/>
      <c r="N507" s="358"/>
      <c r="O507" s="358"/>
      <c r="P507" s="161"/>
      <c r="Q507" s="161"/>
      <c r="R507" s="161"/>
      <c r="S507" s="161"/>
      <c r="T507" s="161"/>
      <c r="U507" s="161"/>
      <c r="V507" s="161"/>
      <c r="W507" s="161"/>
      <c r="X507" s="161"/>
      <c r="Y507" s="161"/>
      <c r="Z507" s="161"/>
      <c r="AA507" s="161"/>
      <c r="AB507" s="161"/>
      <c r="AC507" s="161"/>
      <c r="AD507" s="161"/>
      <c r="AE507" s="161"/>
      <c r="AF507" s="161"/>
      <c r="AG507" s="161"/>
      <c r="AH507" s="161"/>
      <c r="AI507" s="161"/>
      <c r="AJ507" s="161"/>
      <c r="AK507" s="161"/>
      <c r="AL507" s="161"/>
      <c r="AM507" s="161"/>
      <c r="AN507" s="161"/>
      <c r="AO507" s="161"/>
      <c r="AP507" s="161"/>
      <c r="AQ507" s="161"/>
      <c r="AR507" s="161"/>
      <c r="AS507" s="161"/>
    </row>
    <row r="508" spans="1:45" ht="15" customHeight="1">
      <c r="A508" s="225"/>
      <c r="B508" s="225"/>
      <c r="C508" s="225"/>
      <c r="D508" s="266"/>
      <c r="E508" s="266"/>
      <c r="F508" s="266"/>
      <c r="G508" s="266"/>
      <c r="H508" s="266"/>
      <c r="I508" s="266"/>
      <c r="J508" s="225"/>
      <c r="K508" s="358"/>
      <c r="L508" s="358"/>
      <c r="M508" s="358"/>
      <c r="N508" s="358"/>
      <c r="O508" s="358"/>
      <c r="P508" s="161"/>
      <c r="Q508" s="161"/>
      <c r="R508" s="161"/>
      <c r="S508" s="161"/>
      <c r="T508" s="161"/>
      <c r="U508" s="161"/>
      <c r="V508" s="161"/>
      <c r="W508" s="161"/>
      <c r="X508" s="161"/>
      <c r="Y508" s="161"/>
      <c r="Z508" s="161"/>
      <c r="AA508" s="161"/>
      <c r="AB508" s="161"/>
      <c r="AC508" s="161"/>
      <c r="AD508" s="161"/>
      <c r="AE508" s="161"/>
      <c r="AF508" s="161"/>
      <c r="AG508" s="161"/>
      <c r="AH508" s="161"/>
      <c r="AI508" s="161"/>
      <c r="AJ508" s="161"/>
      <c r="AK508" s="161"/>
      <c r="AL508" s="161"/>
      <c r="AM508" s="161"/>
      <c r="AN508" s="161"/>
      <c r="AO508" s="161"/>
      <c r="AP508" s="161"/>
      <c r="AQ508" s="161"/>
      <c r="AR508" s="161"/>
      <c r="AS508" s="161"/>
    </row>
    <row r="509" spans="1:45" ht="15" customHeight="1">
      <c r="A509" s="225"/>
      <c r="B509" s="225"/>
      <c r="C509" s="225"/>
      <c r="D509" s="266"/>
      <c r="E509" s="266"/>
      <c r="F509" s="266"/>
      <c r="G509" s="266"/>
      <c r="H509" s="266"/>
      <c r="I509" s="266"/>
      <c r="J509" s="225"/>
      <c r="K509" s="358"/>
      <c r="L509" s="358"/>
      <c r="M509" s="358"/>
      <c r="N509" s="358"/>
      <c r="O509" s="358"/>
      <c r="P509" s="161"/>
      <c r="Q509" s="161"/>
      <c r="R509" s="161"/>
      <c r="S509" s="161"/>
      <c r="T509" s="161"/>
      <c r="U509" s="161"/>
      <c r="V509" s="161"/>
      <c r="W509" s="161"/>
      <c r="X509" s="161"/>
      <c r="Y509" s="161"/>
      <c r="Z509" s="161"/>
      <c r="AA509" s="161"/>
      <c r="AB509" s="161"/>
      <c r="AC509" s="161"/>
      <c r="AD509" s="161"/>
      <c r="AE509" s="161"/>
      <c r="AF509" s="161"/>
      <c r="AG509" s="161"/>
      <c r="AH509" s="161"/>
      <c r="AI509" s="161"/>
      <c r="AJ509" s="161"/>
      <c r="AK509" s="161"/>
      <c r="AL509" s="161"/>
      <c r="AM509" s="161"/>
      <c r="AN509" s="161"/>
      <c r="AO509" s="161"/>
      <c r="AP509" s="161"/>
      <c r="AQ509" s="161"/>
      <c r="AR509" s="161"/>
      <c r="AS509" s="161"/>
    </row>
    <row r="510" spans="1:45" ht="15" customHeight="1">
      <c r="A510" s="225"/>
      <c r="B510" s="225"/>
      <c r="C510" s="225"/>
      <c r="D510" s="266"/>
      <c r="E510" s="266"/>
      <c r="F510" s="266"/>
      <c r="G510" s="266"/>
      <c r="H510" s="266"/>
      <c r="I510" s="266"/>
      <c r="J510" s="225"/>
      <c r="K510" s="358"/>
      <c r="L510" s="358"/>
      <c r="M510" s="358"/>
      <c r="N510" s="358"/>
      <c r="O510" s="358"/>
      <c r="P510" s="161"/>
      <c r="Q510" s="161"/>
      <c r="R510" s="161"/>
      <c r="S510" s="161"/>
      <c r="T510" s="161"/>
      <c r="U510" s="161"/>
      <c r="V510" s="161"/>
      <c r="W510" s="161"/>
      <c r="X510" s="161"/>
      <c r="Y510" s="161"/>
      <c r="Z510" s="161"/>
      <c r="AA510" s="161"/>
      <c r="AB510" s="161"/>
      <c r="AC510" s="161"/>
      <c r="AD510" s="161"/>
      <c r="AE510" s="161"/>
      <c r="AF510" s="161"/>
      <c r="AG510" s="161"/>
      <c r="AH510" s="161"/>
      <c r="AI510" s="161"/>
      <c r="AJ510" s="161"/>
      <c r="AK510" s="161"/>
      <c r="AL510" s="161"/>
      <c r="AM510" s="161"/>
      <c r="AN510" s="161"/>
      <c r="AO510" s="161"/>
      <c r="AP510" s="161"/>
      <c r="AQ510" s="161"/>
      <c r="AR510" s="161"/>
      <c r="AS510" s="161"/>
    </row>
    <row r="511" spans="1:45" ht="15" customHeight="1">
      <c r="A511" s="225"/>
      <c r="B511" s="225"/>
      <c r="C511" s="225"/>
      <c r="D511" s="266"/>
      <c r="E511" s="266"/>
      <c r="F511" s="266"/>
      <c r="G511" s="266"/>
      <c r="H511" s="266"/>
      <c r="I511" s="266"/>
      <c r="J511" s="225"/>
      <c r="K511" s="358"/>
      <c r="L511" s="358"/>
      <c r="M511" s="358"/>
      <c r="N511" s="358"/>
      <c r="O511" s="358"/>
      <c r="P511" s="161"/>
      <c r="Q511" s="161"/>
      <c r="R511" s="161"/>
      <c r="S511" s="161"/>
      <c r="T511" s="161"/>
      <c r="U511" s="161"/>
      <c r="V511" s="161"/>
      <c r="W511" s="161"/>
      <c r="X511" s="161"/>
      <c r="Y511" s="161"/>
      <c r="Z511" s="161"/>
      <c r="AA511" s="161"/>
      <c r="AB511" s="161"/>
      <c r="AC511" s="161"/>
      <c r="AD511" s="161"/>
      <c r="AE511" s="161"/>
      <c r="AF511" s="161"/>
      <c r="AG511" s="161"/>
      <c r="AH511" s="161"/>
      <c r="AI511" s="161"/>
      <c r="AJ511" s="161"/>
      <c r="AK511" s="161"/>
      <c r="AL511" s="161"/>
      <c r="AM511" s="161"/>
      <c r="AN511" s="161"/>
      <c r="AO511" s="161"/>
      <c r="AP511" s="161"/>
      <c r="AQ511" s="161"/>
      <c r="AR511" s="161"/>
      <c r="AS511" s="161"/>
    </row>
    <row r="512" spans="1:45" ht="15" customHeight="1">
      <c r="A512" s="225"/>
      <c r="B512" s="225"/>
      <c r="C512" s="225"/>
      <c r="D512" s="266"/>
      <c r="E512" s="266"/>
      <c r="F512" s="266"/>
      <c r="G512" s="266"/>
      <c r="H512" s="266"/>
      <c r="I512" s="266"/>
      <c r="J512" s="225"/>
      <c r="K512" s="358"/>
      <c r="L512" s="358"/>
      <c r="M512" s="358"/>
      <c r="N512" s="358"/>
      <c r="O512" s="358"/>
      <c r="P512" s="161"/>
      <c r="Q512" s="161"/>
      <c r="R512" s="161"/>
      <c r="S512" s="161"/>
      <c r="T512" s="161"/>
      <c r="U512" s="161"/>
      <c r="V512" s="161"/>
      <c r="W512" s="161"/>
      <c r="X512" s="161"/>
      <c r="Y512" s="161"/>
      <c r="Z512" s="161"/>
      <c r="AA512" s="161"/>
      <c r="AB512" s="161"/>
      <c r="AC512" s="161"/>
      <c r="AD512" s="161"/>
      <c r="AE512" s="161"/>
      <c r="AF512" s="161"/>
      <c r="AG512" s="161"/>
      <c r="AH512" s="161"/>
      <c r="AI512" s="161"/>
      <c r="AJ512" s="161"/>
      <c r="AK512" s="161"/>
      <c r="AL512" s="161"/>
      <c r="AM512" s="161"/>
      <c r="AN512" s="161"/>
      <c r="AO512" s="161"/>
      <c r="AP512" s="161"/>
      <c r="AQ512" s="161"/>
      <c r="AR512" s="161"/>
      <c r="AS512" s="161"/>
    </row>
    <row r="513" spans="1:45" ht="15" customHeight="1">
      <c r="A513" s="225"/>
      <c r="B513" s="225"/>
      <c r="C513" s="225"/>
      <c r="D513" s="266"/>
      <c r="E513" s="266"/>
      <c r="F513" s="266"/>
      <c r="G513" s="266"/>
      <c r="H513" s="266"/>
      <c r="I513" s="266"/>
      <c r="J513" s="225"/>
      <c r="K513" s="358"/>
      <c r="L513" s="358"/>
      <c r="M513" s="358"/>
      <c r="N513" s="358"/>
      <c r="O513" s="358"/>
      <c r="P513" s="161"/>
      <c r="Q513" s="161"/>
      <c r="R513" s="161"/>
      <c r="S513" s="161"/>
      <c r="T513" s="161"/>
      <c r="U513" s="161"/>
      <c r="V513" s="161"/>
      <c r="W513" s="161"/>
      <c r="X513" s="161"/>
      <c r="Y513" s="161"/>
      <c r="Z513" s="161"/>
      <c r="AA513" s="161"/>
      <c r="AB513" s="161"/>
      <c r="AC513" s="161"/>
      <c r="AD513" s="161"/>
      <c r="AE513" s="161"/>
      <c r="AF513" s="161"/>
      <c r="AG513" s="161"/>
      <c r="AH513" s="161"/>
      <c r="AI513" s="161"/>
      <c r="AJ513" s="161"/>
      <c r="AK513" s="161"/>
      <c r="AL513" s="161"/>
      <c r="AM513" s="161"/>
      <c r="AN513" s="161"/>
      <c r="AO513" s="161"/>
      <c r="AP513" s="161"/>
      <c r="AQ513" s="161"/>
      <c r="AR513" s="161"/>
      <c r="AS513" s="161"/>
    </row>
    <row r="514" spans="1:45" ht="15" customHeight="1">
      <c r="A514" s="225"/>
      <c r="B514" s="225"/>
      <c r="C514" s="225"/>
      <c r="D514" s="266"/>
      <c r="E514" s="266"/>
      <c r="F514" s="266"/>
      <c r="G514" s="266"/>
      <c r="H514" s="266"/>
      <c r="I514" s="266"/>
      <c r="J514" s="225"/>
      <c r="K514" s="358"/>
      <c r="L514" s="358"/>
      <c r="M514" s="358"/>
      <c r="N514" s="358"/>
      <c r="O514" s="358"/>
      <c r="P514" s="161"/>
      <c r="Q514" s="161"/>
      <c r="R514" s="161"/>
      <c r="S514" s="161"/>
      <c r="T514" s="161"/>
      <c r="U514" s="161"/>
      <c r="V514" s="161"/>
      <c r="W514" s="161"/>
      <c r="X514" s="161"/>
      <c r="Y514" s="161"/>
      <c r="Z514" s="161"/>
      <c r="AA514" s="161"/>
      <c r="AB514" s="161"/>
      <c r="AC514" s="161"/>
      <c r="AD514" s="161"/>
      <c r="AE514" s="161"/>
      <c r="AF514" s="161"/>
      <c r="AG514" s="161"/>
      <c r="AH514" s="161"/>
      <c r="AI514" s="161"/>
      <c r="AJ514" s="161"/>
      <c r="AK514" s="161"/>
      <c r="AL514" s="161"/>
      <c r="AM514" s="161"/>
      <c r="AN514" s="161"/>
      <c r="AO514" s="161"/>
      <c r="AP514" s="161"/>
      <c r="AQ514" s="161"/>
      <c r="AR514" s="161"/>
      <c r="AS514" s="161"/>
    </row>
    <row r="515" spans="1:45" ht="15" customHeight="1">
      <c r="A515" s="225"/>
      <c r="B515" s="225"/>
      <c r="C515" s="225"/>
      <c r="D515" s="266"/>
      <c r="E515" s="266"/>
      <c r="F515" s="266"/>
      <c r="G515" s="266"/>
      <c r="H515" s="266"/>
      <c r="I515" s="266"/>
      <c r="J515" s="225"/>
      <c r="K515" s="358"/>
      <c r="L515" s="358"/>
      <c r="M515" s="358"/>
      <c r="N515" s="358"/>
      <c r="O515" s="358"/>
      <c r="P515" s="161"/>
      <c r="Q515" s="161"/>
      <c r="R515" s="161"/>
      <c r="S515" s="161"/>
      <c r="T515" s="161"/>
      <c r="U515" s="161"/>
      <c r="V515" s="161"/>
      <c r="W515" s="161"/>
      <c r="X515" s="161"/>
      <c r="Y515" s="161"/>
      <c r="Z515" s="161"/>
      <c r="AA515" s="161"/>
      <c r="AB515" s="161"/>
      <c r="AC515" s="161"/>
      <c r="AD515" s="161"/>
      <c r="AE515" s="161"/>
      <c r="AF515" s="161"/>
      <c r="AG515" s="161"/>
      <c r="AH515" s="161"/>
      <c r="AI515" s="161"/>
      <c r="AJ515" s="161"/>
      <c r="AK515" s="161"/>
      <c r="AL515" s="161"/>
      <c r="AM515" s="161"/>
      <c r="AN515" s="161"/>
      <c r="AO515" s="161"/>
      <c r="AP515" s="161"/>
      <c r="AQ515" s="161"/>
      <c r="AR515" s="161"/>
      <c r="AS515" s="161"/>
    </row>
    <row r="516" spans="1:45" ht="15" customHeight="1">
      <c r="A516" s="225"/>
      <c r="B516" s="225"/>
      <c r="C516" s="225"/>
      <c r="D516" s="266"/>
      <c r="E516" s="266"/>
      <c r="F516" s="266"/>
      <c r="G516" s="266"/>
      <c r="H516" s="266"/>
      <c r="I516" s="266"/>
      <c r="J516" s="225"/>
      <c r="K516" s="358"/>
      <c r="L516" s="358"/>
      <c r="M516" s="358"/>
      <c r="N516" s="358"/>
      <c r="O516" s="358"/>
      <c r="P516" s="161"/>
      <c r="Q516" s="161"/>
      <c r="R516" s="161"/>
      <c r="S516" s="161"/>
      <c r="T516" s="161"/>
      <c r="U516" s="161"/>
      <c r="V516" s="161"/>
      <c r="W516" s="161"/>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c r="AS516" s="161"/>
    </row>
    <row r="517" spans="1:45" ht="15" customHeight="1">
      <c r="A517" s="225"/>
      <c r="B517" s="225"/>
      <c r="C517" s="225"/>
      <c r="D517" s="266"/>
      <c r="E517" s="266"/>
      <c r="F517" s="266"/>
      <c r="G517" s="266"/>
      <c r="H517" s="266"/>
      <c r="I517" s="266"/>
      <c r="J517" s="225"/>
      <c r="K517" s="358"/>
      <c r="L517" s="358"/>
      <c r="M517" s="358"/>
      <c r="N517" s="358"/>
      <c r="O517" s="358"/>
      <c r="P517" s="161"/>
      <c r="Q517" s="161"/>
      <c r="R517" s="161"/>
      <c r="S517" s="161"/>
      <c r="T517" s="161"/>
      <c r="U517" s="161"/>
      <c r="V517" s="161"/>
      <c r="W517" s="161"/>
      <c r="X517" s="161"/>
      <c r="Y517" s="161"/>
      <c r="Z517" s="161"/>
      <c r="AA517" s="161"/>
      <c r="AB517" s="161"/>
      <c r="AC517" s="161"/>
      <c r="AD517" s="161"/>
      <c r="AE517" s="161"/>
      <c r="AF517" s="161"/>
      <c r="AG517" s="161"/>
      <c r="AH517" s="161"/>
      <c r="AI517" s="161"/>
      <c r="AJ517" s="161"/>
      <c r="AK517" s="161"/>
      <c r="AL517" s="161"/>
      <c r="AM517" s="161"/>
      <c r="AN517" s="161"/>
      <c r="AO517" s="161"/>
      <c r="AP517" s="161"/>
      <c r="AQ517" s="161"/>
      <c r="AR517" s="161"/>
      <c r="AS517" s="161"/>
    </row>
    <row r="518" spans="1:45" ht="15" customHeight="1">
      <c r="A518" s="225"/>
      <c r="B518" s="225"/>
      <c r="C518" s="225"/>
      <c r="D518" s="266"/>
      <c r="E518" s="266"/>
      <c r="F518" s="266"/>
      <c r="G518" s="266"/>
      <c r="H518" s="266"/>
      <c r="I518" s="266"/>
      <c r="J518" s="225"/>
      <c r="K518" s="358"/>
      <c r="L518" s="358"/>
      <c r="M518" s="358"/>
      <c r="N518" s="358"/>
      <c r="O518" s="358"/>
      <c r="P518" s="161"/>
      <c r="Q518" s="161"/>
      <c r="R518" s="161"/>
      <c r="S518" s="161"/>
      <c r="T518" s="161"/>
      <c r="U518" s="161"/>
      <c r="V518" s="161"/>
      <c r="W518" s="161"/>
      <c r="X518" s="161"/>
      <c r="Y518" s="161"/>
      <c r="Z518" s="161"/>
      <c r="AA518" s="161"/>
      <c r="AB518" s="161"/>
      <c r="AC518" s="161"/>
      <c r="AD518" s="161"/>
      <c r="AE518" s="161"/>
      <c r="AF518" s="161"/>
      <c r="AG518" s="161"/>
      <c r="AH518" s="161"/>
      <c r="AI518" s="161"/>
      <c r="AJ518" s="161"/>
      <c r="AK518" s="161"/>
      <c r="AL518" s="161"/>
      <c r="AM518" s="161"/>
      <c r="AN518" s="161"/>
      <c r="AO518" s="161"/>
      <c r="AP518" s="161"/>
      <c r="AQ518" s="161"/>
      <c r="AR518" s="161"/>
      <c r="AS518" s="161"/>
    </row>
    <row r="519" spans="1:45" ht="15" customHeight="1">
      <c r="A519" s="225"/>
      <c r="B519" s="225"/>
      <c r="C519" s="225"/>
      <c r="D519" s="266"/>
      <c r="E519" s="266"/>
      <c r="F519" s="266"/>
      <c r="G519" s="266"/>
      <c r="H519" s="266"/>
      <c r="I519" s="266"/>
      <c r="J519" s="225"/>
      <c r="K519" s="358"/>
      <c r="L519" s="358"/>
      <c r="M519" s="358"/>
      <c r="N519" s="358"/>
      <c r="O519" s="358"/>
      <c r="P519" s="161"/>
      <c r="Q519" s="161"/>
      <c r="R519" s="161"/>
      <c r="S519" s="161"/>
      <c r="T519" s="161"/>
      <c r="U519" s="161"/>
      <c r="V519" s="161"/>
      <c r="W519" s="161"/>
      <c r="X519" s="161"/>
      <c r="Y519" s="161"/>
      <c r="Z519" s="161"/>
      <c r="AA519" s="161"/>
      <c r="AB519" s="161"/>
      <c r="AC519" s="161"/>
      <c r="AD519" s="161"/>
      <c r="AE519" s="161"/>
      <c r="AF519" s="161"/>
      <c r="AG519" s="161"/>
      <c r="AH519" s="161"/>
      <c r="AI519" s="161"/>
      <c r="AJ519" s="161"/>
      <c r="AK519" s="161"/>
      <c r="AL519" s="161"/>
      <c r="AM519" s="161"/>
      <c r="AN519" s="161"/>
      <c r="AO519" s="161"/>
      <c r="AP519" s="161"/>
      <c r="AQ519" s="161"/>
      <c r="AR519" s="161"/>
      <c r="AS519" s="161"/>
    </row>
    <row r="520" spans="1:45" ht="15" customHeight="1">
      <c r="A520" s="225"/>
      <c r="B520" s="225"/>
      <c r="C520" s="225"/>
      <c r="D520" s="266"/>
      <c r="E520" s="266"/>
      <c r="F520" s="266"/>
      <c r="G520" s="266"/>
      <c r="H520" s="266"/>
      <c r="I520" s="266"/>
      <c r="J520" s="225"/>
      <c r="K520" s="358"/>
      <c r="L520" s="358"/>
      <c r="M520" s="358"/>
      <c r="N520" s="358"/>
      <c r="O520" s="358"/>
      <c r="P520" s="161"/>
      <c r="Q520" s="161"/>
      <c r="R520" s="161"/>
      <c r="S520" s="161"/>
      <c r="T520" s="161"/>
      <c r="U520" s="161"/>
      <c r="V520" s="161"/>
      <c r="W520" s="161"/>
      <c r="X520" s="161"/>
      <c r="Y520" s="161"/>
      <c r="Z520" s="161"/>
      <c r="AA520" s="161"/>
      <c r="AB520" s="161"/>
      <c r="AC520" s="161"/>
      <c r="AD520" s="161"/>
      <c r="AE520" s="161"/>
      <c r="AF520" s="161"/>
      <c r="AG520" s="161"/>
      <c r="AH520" s="161"/>
      <c r="AI520" s="161"/>
      <c r="AJ520" s="161"/>
      <c r="AK520" s="161"/>
      <c r="AL520" s="161"/>
      <c r="AM520" s="161"/>
      <c r="AN520" s="161"/>
      <c r="AO520" s="161"/>
      <c r="AP520" s="161"/>
      <c r="AQ520" s="161"/>
      <c r="AR520" s="161"/>
      <c r="AS520" s="161"/>
    </row>
    <row r="521" spans="1:45" ht="15" customHeight="1">
      <c r="A521" s="225"/>
      <c r="B521" s="225"/>
      <c r="C521" s="225"/>
      <c r="D521" s="266"/>
      <c r="E521" s="266"/>
      <c r="F521" s="266"/>
      <c r="G521" s="266"/>
      <c r="H521" s="266"/>
      <c r="I521" s="266"/>
      <c r="J521" s="225"/>
      <c r="K521" s="358"/>
      <c r="L521" s="358"/>
      <c r="M521" s="358"/>
      <c r="N521" s="358"/>
      <c r="O521" s="358"/>
      <c r="P521" s="161"/>
      <c r="Q521" s="161"/>
      <c r="R521" s="161"/>
      <c r="S521" s="161"/>
      <c r="T521" s="161"/>
      <c r="U521" s="161"/>
      <c r="V521" s="161"/>
      <c r="W521" s="161"/>
      <c r="X521" s="161"/>
      <c r="Y521" s="161"/>
      <c r="Z521" s="161"/>
      <c r="AA521" s="161"/>
      <c r="AB521" s="161"/>
      <c r="AC521" s="161"/>
      <c r="AD521" s="161"/>
      <c r="AE521" s="161"/>
      <c r="AF521" s="161"/>
      <c r="AG521" s="161"/>
      <c r="AH521" s="161"/>
      <c r="AI521" s="161"/>
      <c r="AJ521" s="161"/>
      <c r="AK521" s="161"/>
      <c r="AL521" s="161"/>
      <c r="AM521" s="161"/>
      <c r="AN521" s="161"/>
      <c r="AO521" s="161"/>
      <c r="AP521" s="161"/>
      <c r="AQ521" s="161"/>
      <c r="AR521" s="161"/>
      <c r="AS521" s="161"/>
    </row>
    <row r="522" spans="1:45" ht="15" customHeight="1">
      <c r="A522" s="225"/>
      <c r="B522" s="225"/>
      <c r="C522" s="225"/>
      <c r="D522" s="266"/>
      <c r="E522" s="266"/>
      <c r="F522" s="266"/>
      <c r="G522" s="266"/>
      <c r="H522" s="266"/>
      <c r="I522" s="266"/>
      <c r="J522" s="225"/>
      <c r="K522" s="358"/>
      <c r="L522" s="358"/>
      <c r="M522" s="358"/>
      <c r="N522" s="358"/>
      <c r="O522" s="358"/>
      <c r="P522" s="161"/>
      <c r="Q522" s="161"/>
      <c r="R522" s="161"/>
      <c r="S522" s="161"/>
      <c r="T522" s="161"/>
      <c r="U522" s="161"/>
      <c r="V522" s="161"/>
      <c r="W522" s="161"/>
      <c r="X522" s="161"/>
      <c r="Y522" s="161"/>
      <c r="Z522" s="161"/>
      <c r="AA522" s="161"/>
      <c r="AB522" s="161"/>
      <c r="AC522" s="161"/>
      <c r="AD522" s="161"/>
      <c r="AE522" s="161"/>
      <c r="AF522" s="161"/>
      <c r="AG522" s="161"/>
      <c r="AH522" s="161"/>
      <c r="AI522" s="161"/>
      <c r="AJ522" s="161"/>
      <c r="AK522" s="161"/>
      <c r="AL522" s="161"/>
      <c r="AM522" s="161"/>
      <c r="AN522" s="161"/>
      <c r="AO522" s="161"/>
      <c r="AP522" s="161"/>
      <c r="AQ522" s="161"/>
      <c r="AR522" s="161"/>
      <c r="AS522" s="161"/>
    </row>
    <row r="523" spans="1:45" ht="15" customHeight="1">
      <c r="A523" s="225"/>
      <c r="B523" s="225"/>
      <c r="C523" s="225"/>
      <c r="D523" s="266"/>
      <c r="E523" s="266"/>
      <c r="F523" s="266"/>
      <c r="G523" s="266"/>
      <c r="H523" s="266"/>
      <c r="I523" s="266"/>
      <c r="J523" s="225"/>
      <c r="K523" s="358"/>
      <c r="L523" s="358"/>
      <c r="M523" s="358"/>
      <c r="N523" s="358"/>
      <c r="O523" s="358"/>
      <c r="P523" s="161"/>
      <c r="Q523" s="161"/>
      <c r="R523" s="161"/>
      <c r="S523" s="161"/>
      <c r="T523" s="161"/>
      <c r="U523" s="161"/>
      <c r="V523" s="161"/>
      <c r="W523" s="161"/>
      <c r="X523" s="161"/>
      <c r="Y523" s="161"/>
      <c r="Z523" s="161"/>
      <c r="AA523" s="161"/>
      <c r="AB523" s="161"/>
      <c r="AC523" s="161"/>
      <c r="AD523" s="161"/>
      <c r="AE523" s="161"/>
      <c r="AF523" s="161"/>
      <c r="AG523" s="161"/>
      <c r="AH523" s="161"/>
      <c r="AI523" s="161"/>
      <c r="AJ523" s="161"/>
      <c r="AK523" s="161"/>
      <c r="AL523" s="161"/>
      <c r="AM523" s="161"/>
      <c r="AN523" s="161"/>
      <c r="AO523" s="161"/>
      <c r="AP523" s="161"/>
      <c r="AQ523" s="161"/>
      <c r="AR523" s="161"/>
      <c r="AS523" s="161"/>
    </row>
    <row r="524" spans="1:45" ht="15" customHeight="1">
      <c r="A524" s="225"/>
      <c r="B524" s="225"/>
      <c r="C524" s="225"/>
      <c r="D524" s="266"/>
      <c r="E524" s="266"/>
      <c r="F524" s="266"/>
      <c r="G524" s="266"/>
      <c r="H524" s="266"/>
      <c r="I524" s="266"/>
      <c r="J524" s="225"/>
      <c r="K524" s="358"/>
      <c r="L524" s="358"/>
      <c r="M524" s="358"/>
      <c r="N524" s="358"/>
      <c r="O524" s="358"/>
      <c r="P524" s="161"/>
      <c r="Q524" s="161"/>
      <c r="R524" s="161"/>
      <c r="S524" s="161"/>
      <c r="T524" s="161"/>
      <c r="U524" s="161"/>
      <c r="V524" s="161"/>
      <c r="W524" s="161"/>
      <c r="X524" s="161"/>
      <c r="Y524" s="161"/>
      <c r="Z524" s="161"/>
      <c r="AA524" s="161"/>
      <c r="AB524" s="161"/>
      <c r="AC524" s="161"/>
      <c r="AD524" s="161"/>
      <c r="AE524" s="161"/>
      <c r="AF524" s="161"/>
      <c r="AG524" s="161"/>
      <c r="AH524" s="161"/>
      <c r="AI524" s="161"/>
      <c r="AJ524" s="161"/>
      <c r="AK524" s="161"/>
      <c r="AL524" s="161"/>
      <c r="AM524" s="161"/>
      <c r="AN524" s="161"/>
      <c r="AO524" s="161"/>
      <c r="AP524" s="161"/>
      <c r="AQ524" s="161"/>
      <c r="AR524" s="161"/>
      <c r="AS524" s="161"/>
    </row>
    <row r="525" spans="1:45" ht="15" customHeight="1">
      <c r="A525" s="225"/>
      <c r="B525" s="225"/>
      <c r="C525" s="225"/>
      <c r="D525" s="266"/>
      <c r="E525" s="266"/>
      <c r="F525" s="266"/>
      <c r="G525" s="266"/>
      <c r="H525" s="266"/>
      <c r="I525" s="266"/>
      <c r="J525" s="225"/>
      <c r="K525" s="358"/>
      <c r="L525" s="358"/>
      <c r="M525" s="358"/>
      <c r="N525" s="358"/>
      <c r="O525" s="358"/>
      <c r="P525" s="161"/>
      <c r="Q525" s="161"/>
      <c r="R525" s="161"/>
      <c r="S525" s="161"/>
      <c r="T525" s="161"/>
      <c r="U525" s="161"/>
      <c r="V525" s="161"/>
      <c r="W525" s="161"/>
      <c r="X525" s="161"/>
      <c r="Y525" s="161"/>
      <c r="Z525" s="161"/>
      <c r="AA525" s="161"/>
      <c r="AB525" s="161"/>
      <c r="AC525" s="161"/>
      <c r="AD525" s="161"/>
      <c r="AE525" s="161"/>
      <c r="AF525" s="161"/>
      <c r="AG525" s="161"/>
      <c r="AH525" s="161"/>
      <c r="AI525" s="161"/>
      <c r="AJ525" s="161"/>
      <c r="AK525" s="161"/>
      <c r="AL525" s="161"/>
      <c r="AM525" s="161"/>
      <c r="AN525" s="161"/>
      <c r="AO525" s="161"/>
      <c r="AP525" s="161"/>
      <c r="AQ525" s="161"/>
      <c r="AR525" s="161"/>
      <c r="AS525" s="161"/>
    </row>
    <row r="526" spans="1:45" ht="15" customHeight="1">
      <c r="A526" s="225"/>
      <c r="B526" s="225"/>
      <c r="C526" s="225"/>
      <c r="D526" s="266"/>
      <c r="E526" s="266"/>
      <c r="F526" s="266"/>
      <c r="G526" s="266"/>
      <c r="H526" s="266"/>
      <c r="I526" s="266"/>
      <c r="J526" s="225"/>
      <c r="K526" s="358"/>
      <c r="L526" s="358"/>
      <c r="M526" s="358"/>
      <c r="N526" s="358"/>
      <c r="O526" s="358"/>
      <c r="P526" s="161"/>
      <c r="Q526" s="161"/>
      <c r="R526" s="161"/>
      <c r="S526" s="161"/>
      <c r="T526" s="161"/>
      <c r="U526" s="161"/>
      <c r="V526" s="161"/>
      <c r="W526" s="161"/>
      <c r="X526" s="161"/>
      <c r="Y526" s="161"/>
      <c r="Z526" s="161"/>
      <c r="AA526" s="161"/>
      <c r="AB526" s="161"/>
      <c r="AC526" s="161"/>
      <c r="AD526" s="161"/>
      <c r="AE526" s="161"/>
      <c r="AF526" s="161"/>
      <c r="AG526" s="161"/>
      <c r="AH526" s="161"/>
      <c r="AI526" s="161"/>
      <c r="AJ526" s="161"/>
      <c r="AK526" s="161"/>
      <c r="AL526" s="161"/>
      <c r="AM526" s="161"/>
      <c r="AN526" s="161"/>
      <c r="AO526" s="161"/>
      <c r="AP526" s="161"/>
      <c r="AQ526" s="161"/>
      <c r="AR526" s="161"/>
      <c r="AS526" s="161"/>
    </row>
    <row r="527" spans="1:45" ht="15" customHeight="1">
      <c r="A527" s="225"/>
      <c r="B527" s="225"/>
      <c r="C527" s="225"/>
      <c r="D527" s="266"/>
      <c r="E527" s="266"/>
      <c r="F527" s="266"/>
      <c r="G527" s="266"/>
      <c r="H527" s="266"/>
      <c r="I527" s="266"/>
      <c r="J527" s="225"/>
      <c r="K527" s="358"/>
      <c r="L527" s="358"/>
      <c r="M527" s="358"/>
      <c r="N527" s="358"/>
      <c r="O527" s="358"/>
      <c r="P527" s="161"/>
      <c r="Q527" s="161"/>
      <c r="R527" s="161"/>
      <c r="S527" s="161"/>
      <c r="T527" s="161"/>
      <c r="U527" s="161"/>
      <c r="V527" s="161"/>
      <c r="W527" s="161"/>
      <c r="X527" s="161"/>
      <c r="Y527" s="161"/>
      <c r="Z527" s="161"/>
      <c r="AA527" s="161"/>
      <c r="AB527" s="161"/>
      <c r="AC527" s="161"/>
      <c r="AD527" s="161"/>
      <c r="AE527" s="161"/>
      <c r="AF527" s="161"/>
      <c r="AG527" s="161"/>
      <c r="AH527" s="161"/>
      <c r="AI527" s="161"/>
      <c r="AJ527" s="161"/>
      <c r="AK527" s="161"/>
      <c r="AL527" s="161"/>
      <c r="AM527" s="161"/>
      <c r="AN527" s="161"/>
      <c r="AO527" s="161"/>
      <c r="AP527" s="161"/>
      <c r="AQ527" s="161"/>
      <c r="AR527" s="161"/>
      <c r="AS527" s="161"/>
    </row>
    <row r="528" spans="1:45" ht="15" customHeight="1">
      <c r="A528" s="225"/>
      <c r="B528" s="225"/>
      <c r="C528" s="225"/>
      <c r="D528" s="266"/>
      <c r="E528" s="266"/>
      <c r="F528" s="266"/>
      <c r="G528" s="266"/>
      <c r="H528" s="266"/>
      <c r="I528" s="266"/>
      <c r="J528" s="225"/>
      <c r="K528" s="358"/>
      <c r="L528" s="358"/>
      <c r="M528" s="358"/>
      <c r="N528" s="358"/>
      <c r="O528" s="358"/>
      <c r="P528" s="161"/>
      <c r="Q528" s="161"/>
      <c r="R528" s="161"/>
      <c r="S528" s="161"/>
      <c r="T528" s="161"/>
      <c r="U528" s="161"/>
      <c r="V528" s="161"/>
      <c r="W528" s="161"/>
      <c r="X528" s="161"/>
      <c r="Y528" s="161"/>
      <c r="Z528" s="161"/>
      <c r="AA528" s="161"/>
      <c r="AB528" s="161"/>
      <c r="AC528" s="161"/>
      <c r="AD528" s="161"/>
      <c r="AE528" s="161"/>
      <c r="AF528" s="161"/>
      <c r="AG528" s="161"/>
      <c r="AH528" s="161"/>
      <c r="AI528" s="161"/>
      <c r="AJ528" s="161"/>
      <c r="AK528" s="161"/>
      <c r="AL528" s="161"/>
      <c r="AM528" s="161"/>
      <c r="AN528" s="161"/>
      <c r="AO528" s="161"/>
      <c r="AP528" s="161"/>
      <c r="AQ528" s="161"/>
      <c r="AR528" s="161"/>
      <c r="AS528" s="161"/>
    </row>
    <row r="529" spans="1:45" ht="15" customHeight="1">
      <c r="A529" s="225"/>
      <c r="B529" s="225"/>
      <c r="C529" s="225"/>
      <c r="D529" s="266"/>
      <c r="E529" s="266"/>
      <c r="F529" s="266"/>
      <c r="G529" s="266"/>
      <c r="H529" s="266"/>
      <c r="I529" s="266"/>
      <c r="J529" s="225"/>
      <c r="K529" s="358"/>
      <c r="L529" s="358"/>
      <c r="M529" s="358"/>
      <c r="N529" s="358"/>
      <c r="O529" s="358"/>
      <c r="P529" s="161"/>
      <c r="Q529" s="161"/>
      <c r="R529" s="161"/>
      <c r="S529" s="161"/>
      <c r="T529" s="161"/>
      <c r="U529" s="161"/>
      <c r="V529" s="161"/>
      <c r="W529" s="161"/>
      <c r="X529" s="161"/>
      <c r="Y529" s="161"/>
      <c r="Z529" s="161"/>
      <c r="AA529" s="161"/>
      <c r="AB529" s="161"/>
      <c r="AC529" s="161"/>
      <c r="AD529" s="161"/>
      <c r="AE529" s="161"/>
      <c r="AF529" s="161"/>
      <c r="AG529" s="161"/>
      <c r="AH529" s="161"/>
      <c r="AI529" s="161"/>
      <c r="AJ529" s="161"/>
      <c r="AK529" s="161"/>
      <c r="AL529" s="161"/>
      <c r="AM529" s="161"/>
      <c r="AN529" s="161"/>
      <c r="AO529" s="161"/>
      <c r="AP529" s="161"/>
      <c r="AQ529" s="161"/>
      <c r="AR529" s="161"/>
      <c r="AS529" s="161"/>
    </row>
    <row r="530" spans="1:45" ht="15" customHeight="1">
      <c r="A530" s="225"/>
      <c r="B530" s="225"/>
      <c r="C530" s="225"/>
      <c r="D530" s="266"/>
      <c r="E530" s="266"/>
      <c r="F530" s="266"/>
      <c r="G530" s="266"/>
      <c r="H530" s="266"/>
      <c r="I530" s="266"/>
      <c r="J530" s="225"/>
      <c r="K530" s="358"/>
      <c r="L530" s="358"/>
      <c r="M530" s="358"/>
      <c r="N530" s="358"/>
      <c r="O530" s="358"/>
      <c r="P530" s="161"/>
      <c r="Q530" s="161"/>
      <c r="R530" s="161"/>
      <c r="S530" s="161"/>
      <c r="T530" s="161"/>
      <c r="U530" s="161"/>
      <c r="V530" s="161"/>
      <c r="W530" s="161"/>
      <c r="X530" s="161"/>
      <c r="Y530" s="161"/>
      <c r="Z530" s="161"/>
      <c r="AA530" s="161"/>
      <c r="AB530" s="161"/>
      <c r="AC530" s="161"/>
      <c r="AD530" s="161"/>
      <c r="AE530" s="161"/>
      <c r="AF530" s="161"/>
      <c r="AG530" s="161"/>
      <c r="AH530" s="161"/>
      <c r="AI530" s="161"/>
      <c r="AJ530" s="161"/>
      <c r="AK530" s="161"/>
      <c r="AL530" s="161"/>
      <c r="AM530" s="161"/>
      <c r="AN530" s="161"/>
      <c r="AO530" s="161"/>
      <c r="AP530" s="161"/>
      <c r="AQ530" s="161"/>
      <c r="AR530" s="161"/>
      <c r="AS530" s="161"/>
    </row>
    <row r="531" spans="1:45" ht="15" customHeight="1">
      <c r="A531" s="225"/>
      <c r="B531" s="225"/>
      <c r="C531" s="225"/>
      <c r="D531" s="266"/>
      <c r="E531" s="266"/>
      <c r="F531" s="266"/>
      <c r="G531" s="266"/>
      <c r="H531" s="266"/>
      <c r="I531" s="266"/>
      <c r="J531" s="225"/>
      <c r="K531" s="358"/>
      <c r="L531" s="358"/>
      <c r="M531" s="358"/>
      <c r="N531" s="358"/>
      <c r="O531" s="358"/>
      <c r="P531" s="161"/>
      <c r="Q531" s="161"/>
      <c r="R531" s="161"/>
      <c r="S531" s="161"/>
      <c r="T531" s="161"/>
      <c r="U531" s="161"/>
      <c r="V531" s="161"/>
      <c r="W531" s="161"/>
      <c r="X531" s="161"/>
      <c r="Y531" s="161"/>
      <c r="Z531" s="161"/>
      <c r="AA531" s="161"/>
      <c r="AB531" s="161"/>
      <c r="AC531" s="161"/>
      <c r="AD531" s="161"/>
      <c r="AE531" s="161"/>
      <c r="AF531" s="161"/>
      <c r="AG531" s="161"/>
      <c r="AH531" s="161"/>
      <c r="AI531" s="161"/>
      <c r="AJ531" s="161"/>
      <c r="AK531" s="161"/>
      <c r="AL531" s="161"/>
      <c r="AM531" s="161"/>
      <c r="AN531" s="161"/>
      <c r="AO531" s="161"/>
      <c r="AP531" s="161"/>
      <c r="AQ531" s="161"/>
      <c r="AR531" s="161"/>
      <c r="AS531" s="161"/>
    </row>
    <row r="532" spans="1:45" ht="15" customHeight="1">
      <c r="A532" s="225"/>
      <c r="B532" s="225"/>
      <c r="C532" s="225"/>
      <c r="D532" s="266"/>
      <c r="E532" s="266"/>
      <c r="F532" s="266"/>
      <c r="G532" s="266"/>
      <c r="H532" s="266"/>
      <c r="I532" s="266"/>
      <c r="J532" s="225"/>
      <c r="K532" s="358"/>
      <c r="L532" s="358"/>
      <c r="M532" s="358"/>
      <c r="N532" s="358"/>
      <c r="O532" s="358"/>
      <c r="P532" s="161"/>
      <c r="Q532" s="161"/>
      <c r="R532" s="161"/>
      <c r="S532" s="161"/>
      <c r="T532" s="161"/>
      <c r="U532" s="161"/>
      <c r="V532" s="161"/>
      <c r="W532" s="161"/>
      <c r="X532" s="161"/>
      <c r="Y532" s="161"/>
      <c r="Z532" s="161"/>
      <c r="AA532" s="161"/>
      <c r="AB532" s="161"/>
      <c r="AC532" s="161"/>
      <c r="AD532" s="161"/>
      <c r="AE532" s="161"/>
      <c r="AF532" s="161"/>
      <c r="AG532" s="161"/>
      <c r="AH532" s="161"/>
      <c r="AI532" s="161"/>
      <c r="AJ532" s="161"/>
      <c r="AK532" s="161"/>
      <c r="AL532" s="161"/>
      <c r="AM532" s="161"/>
      <c r="AN532" s="161"/>
      <c r="AO532" s="161"/>
      <c r="AP532" s="161"/>
      <c r="AQ532" s="161"/>
      <c r="AR532" s="161"/>
      <c r="AS532" s="161"/>
    </row>
    <row r="533" spans="1:45" ht="15" customHeight="1">
      <c r="A533" s="225"/>
      <c r="B533" s="225"/>
      <c r="C533" s="225"/>
      <c r="D533" s="266"/>
      <c r="E533" s="266"/>
      <c r="F533" s="266"/>
      <c r="G533" s="266"/>
      <c r="H533" s="266"/>
      <c r="I533" s="266"/>
      <c r="J533" s="225"/>
      <c r="K533" s="358"/>
      <c r="L533" s="358"/>
      <c r="M533" s="358"/>
      <c r="N533" s="358"/>
      <c r="O533" s="358"/>
      <c r="P533" s="161"/>
      <c r="Q533" s="161"/>
      <c r="R533" s="161"/>
      <c r="S533" s="161"/>
      <c r="T533" s="161"/>
      <c r="U533" s="161"/>
      <c r="V533" s="161"/>
      <c r="W533" s="161"/>
      <c r="X533" s="161"/>
      <c r="Y533" s="161"/>
      <c r="Z533" s="161"/>
      <c r="AA533" s="161"/>
      <c r="AB533" s="161"/>
      <c r="AC533" s="161"/>
      <c r="AD533" s="161"/>
      <c r="AE533" s="161"/>
      <c r="AF533" s="161"/>
      <c r="AG533" s="161"/>
      <c r="AH533" s="161"/>
      <c r="AI533" s="161"/>
      <c r="AJ533" s="161"/>
      <c r="AK533" s="161"/>
      <c r="AL533" s="161"/>
      <c r="AM533" s="161"/>
      <c r="AN533" s="161"/>
      <c r="AO533" s="161"/>
      <c r="AP533" s="161"/>
      <c r="AQ533" s="161"/>
      <c r="AR533" s="161"/>
      <c r="AS533" s="161"/>
    </row>
    <row r="534" spans="1:45" ht="15" customHeight="1">
      <c r="A534" s="225"/>
      <c r="B534" s="225"/>
      <c r="C534" s="225"/>
      <c r="D534" s="266"/>
      <c r="E534" s="266"/>
      <c r="F534" s="266"/>
      <c r="G534" s="266"/>
      <c r="H534" s="266"/>
      <c r="I534" s="266"/>
      <c r="J534" s="225"/>
      <c r="K534" s="358"/>
      <c r="L534" s="358"/>
      <c r="M534" s="358"/>
      <c r="N534" s="358"/>
      <c r="O534" s="358"/>
      <c r="P534" s="161"/>
      <c r="Q534" s="161"/>
      <c r="R534" s="161"/>
      <c r="S534" s="161"/>
      <c r="T534" s="161"/>
      <c r="U534" s="161"/>
      <c r="V534" s="161"/>
      <c r="W534" s="161"/>
      <c r="X534" s="161"/>
      <c r="Y534" s="161"/>
      <c r="Z534" s="161"/>
      <c r="AA534" s="161"/>
      <c r="AB534" s="161"/>
      <c r="AC534" s="161"/>
      <c r="AD534" s="161"/>
      <c r="AE534" s="161"/>
      <c r="AF534" s="161"/>
      <c r="AG534" s="161"/>
      <c r="AH534" s="161"/>
      <c r="AI534" s="161"/>
      <c r="AJ534" s="161"/>
      <c r="AK534" s="161"/>
      <c r="AL534" s="161"/>
      <c r="AM534" s="161"/>
      <c r="AN534" s="161"/>
      <c r="AO534" s="161"/>
      <c r="AP534" s="161"/>
      <c r="AQ534" s="161"/>
      <c r="AR534" s="161"/>
      <c r="AS534" s="161"/>
    </row>
    <row r="535" spans="1:45" ht="15" customHeight="1">
      <c r="A535" s="225"/>
      <c r="B535" s="225"/>
      <c r="C535" s="225"/>
      <c r="D535" s="266"/>
      <c r="E535" s="266"/>
      <c r="F535" s="266"/>
      <c r="G535" s="266"/>
      <c r="H535" s="266"/>
      <c r="I535" s="266"/>
      <c r="J535" s="225"/>
      <c r="K535" s="358"/>
      <c r="L535" s="358"/>
      <c r="M535" s="358"/>
      <c r="N535" s="358"/>
      <c r="O535" s="358"/>
      <c r="P535" s="161"/>
      <c r="Q535" s="161"/>
      <c r="R535" s="161"/>
      <c r="S535" s="161"/>
      <c r="T535" s="161"/>
      <c r="U535" s="161"/>
      <c r="V535" s="161"/>
      <c r="W535" s="161"/>
      <c r="X535" s="161"/>
      <c r="Y535" s="161"/>
      <c r="Z535" s="161"/>
      <c r="AA535" s="161"/>
      <c r="AB535" s="161"/>
      <c r="AC535" s="161"/>
      <c r="AD535" s="161"/>
      <c r="AE535" s="161"/>
      <c r="AF535" s="161"/>
      <c r="AG535" s="161"/>
      <c r="AH535" s="161"/>
      <c r="AI535" s="161"/>
      <c r="AJ535" s="161"/>
      <c r="AK535" s="161"/>
      <c r="AL535" s="161"/>
      <c r="AM535" s="161"/>
      <c r="AN535" s="161"/>
      <c r="AO535" s="161"/>
      <c r="AP535" s="161"/>
      <c r="AQ535" s="161"/>
      <c r="AR535" s="161"/>
      <c r="AS535" s="161"/>
    </row>
    <row r="536" spans="1:45" ht="15" customHeight="1">
      <c r="A536" s="225"/>
      <c r="B536" s="225"/>
      <c r="C536" s="225"/>
      <c r="D536" s="266"/>
      <c r="E536" s="266"/>
      <c r="F536" s="266"/>
      <c r="G536" s="266"/>
      <c r="H536" s="266"/>
      <c r="I536" s="266"/>
      <c r="J536" s="225"/>
      <c r="K536" s="358"/>
      <c r="L536" s="358"/>
      <c r="M536" s="358"/>
      <c r="N536" s="358"/>
      <c r="O536" s="358"/>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row>
    <row r="537" spans="1:45" ht="15" customHeight="1">
      <c r="A537" s="225"/>
      <c r="B537" s="225"/>
      <c r="C537" s="225"/>
      <c r="D537" s="266"/>
      <c r="E537" s="266"/>
      <c r="F537" s="266"/>
      <c r="G537" s="266"/>
      <c r="H537" s="266"/>
      <c r="I537" s="266"/>
      <c r="J537" s="225"/>
      <c r="K537" s="358"/>
      <c r="L537" s="358"/>
      <c r="M537" s="358"/>
      <c r="N537" s="358"/>
      <c r="O537" s="358"/>
      <c r="P537" s="161"/>
      <c r="Q537" s="161"/>
      <c r="R537" s="161"/>
      <c r="S537" s="161"/>
      <c r="T537" s="161"/>
      <c r="U537" s="161"/>
      <c r="V537" s="161"/>
      <c r="W537" s="161"/>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c r="AS537" s="161"/>
    </row>
    <row r="538" spans="1:45" ht="15" customHeight="1">
      <c r="A538" s="225"/>
      <c r="B538" s="225"/>
      <c r="C538" s="225"/>
      <c r="D538" s="266"/>
      <c r="E538" s="266"/>
      <c r="F538" s="266"/>
      <c r="G538" s="266"/>
      <c r="H538" s="266"/>
      <c r="I538" s="266"/>
      <c r="J538" s="225"/>
      <c r="K538" s="358"/>
      <c r="L538" s="358"/>
      <c r="M538" s="358"/>
      <c r="N538" s="358"/>
      <c r="O538" s="358"/>
      <c r="P538" s="161"/>
      <c r="Q538" s="161"/>
      <c r="R538" s="161"/>
      <c r="S538" s="161"/>
      <c r="T538" s="161"/>
      <c r="U538" s="161"/>
      <c r="V538" s="161"/>
      <c r="W538" s="161"/>
      <c r="X538" s="161"/>
      <c r="Y538" s="161"/>
      <c r="Z538" s="161"/>
      <c r="AA538" s="161"/>
      <c r="AB538" s="161"/>
      <c r="AC538" s="161"/>
      <c r="AD538" s="161"/>
      <c r="AE538" s="161"/>
      <c r="AF538" s="161"/>
      <c r="AG538" s="161"/>
      <c r="AH538" s="161"/>
      <c r="AI538" s="161"/>
      <c r="AJ538" s="161"/>
      <c r="AK538" s="161"/>
      <c r="AL538" s="161"/>
      <c r="AM538" s="161"/>
      <c r="AN538" s="161"/>
      <c r="AO538" s="161"/>
      <c r="AP538" s="161"/>
      <c r="AQ538" s="161"/>
      <c r="AR538" s="161"/>
      <c r="AS538" s="161"/>
    </row>
    <row r="539" spans="1:45" ht="15" customHeight="1">
      <c r="A539" s="225"/>
      <c r="B539" s="225"/>
      <c r="C539" s="225"/>
      <c r="D539" s="266"/>
      <c r="E539" s="266"/>
      <c r="F539" s="266"/>
      <c r="G539" s="266"/>
      <c r="H539" s="266"/>
      <c r="I539" s="266"/>
      <c r="J539" s="225"/>
      <c r="K539" s="358"/>
      <c r="L539" s="358"/>
      <c r="M539" s="358"/>
      <c r="N539" s="358"/>
      <c r="O539" s="358"/>
      <c r="P539" s="161"/>
      <c r="Q539" s="161"/>
      <c r="R539" s="161"/>
      <c r="S539" s="161"/>
      <c r="T539" s="161"/>
      <c r="U539" s="161"/>
      <c r="V539" s="161"/>
      <c r="W539" s="161"/>
      <c r="X539" s="161"/>
      <c r="Y539" s="161"/>
      <c r="Z539" s="161"/>
      <c r="AA539" s="161"/>
      <c r="AB539" s="161"/>
      <c r="AC539" s="161"/>
      <c r="AD539" s="161"/>
      <c r="AE539" s="161"/>
      <c r="AF539" s="161"/>
      <c r="AG539" s="161"/>
      <c r="AH539" s="161"/>
      <c r="AI539" s="161"/>
      <c r="AJ539" s="161"/>
      <c r="AK539" s="161"/>
      <c r="AL539" s="161"/>
      <c r="AM539" s="161"/>
      <c r="AN539" s="161"/>
      <c r="AO539" s="161"/>
      <c r="AP539" s="161"/>
      <c r="AQ539" s="161"/>
      <c r="AR539" s="161"/>
      <c r="AS539" s="161"/>
    </row>
    <row r="540" spans="1:45" ht="15" customHeight="1">
      <c r="A540" s="225"/>
      <c r="B540" s="225"/>
      <c r="C540" s="225"/>
      <c r="D540" s="266"/>
      <c r="E540" s="266"/>
      <c r="F540" s="266"/>
      <c r="G540" s="266"/>
      <c r="H540" s="266"/>
      <c r="I540" s="266"/>
      <c r="J540" s="225"/>
      <c r="K540" s="358"/>
      <c r="L540" s="358"/>
      <c r="M540" s="358"/>
      <c r="N540" s="358"/>
      <c r="O540" s="358"/>
      <c r="P540" s="161"/>
      <c r="Q540" s="161"/>
      <c r="R540" s="161"/>
      <c r="S540" s="161"/>
      <c r="T540" s="161"/>
      <c r="U540" s="161"/>
      <c r="V540" s="161"/>
      <c r="W540" s="161"/>
      <c r="X540" s="161"/>
      <c r="Y540" s="161"/>
      <c r="Z540" s="161"/>
      <c r="AA540" s="161"/>
      <c r="AB540" s="161"/>
      <c r="AC540" s="161"/>
      <c r="AD540" s="161"/>
      <c r="AE540" s="161"/>
      <c r="AF540" s="161"/>
      <c r="AG540" s="161"/>
      <c r="AH540" s="161"/>
      <c r="AI540" s="161"/>
      <c r="AJ540" s="161"/>
      <c r="AK540" s="161"/>
      <c r="AL540" s="161"/>
      <c r="AM540" s="161"/>
      <c r="AN540" s="161"/>
      <c r="AO540" s="161"/>
      <c r="AP540" s="161"/>
      <c r="AQ540" s="161"/>
      <c r="AR540" s="161"/>
      <c r="AS540" s="161"/>
    </row>
    <row r="541" spans="1:45" ht="15" customHeight="1">
      <c r="A541" s="225"/>
      <c r="B541" s="225"/>
      <c r="C541" s="225"/>
      <c r="D541" s="266"/>
      <c r="E541" s="266"/>
      <c r="F541" s="266"/>
      <c r="G541" s="266"/>
      <c r="H541" s="266"/>
      <c r="I541" s="266"/>
      <c r="J541" s="225"/>
      <c r="K541" s="358"/>
      <c r="L541" s="358"/>
      <c r="M541" s="358"/>
      <c r="N541" s="358"/>
      <c r="O541" s="358"/>
      <c r="P541" s="161"/>
      <c r="Q541" s="161"/>
      <c r="R541" s="161"/>
      <c r="S541" s="161"/>
      <c r="T541" s="161"/>
      <c r="U541" s="161"/>
      <c r="V541" s="161"/>
      <c r="W541" s="161"/>
      <c r="X541" s="161"/>
      <c r="Y541" s="161"/>
      <c r="Z541" s="161"/>
      <c r="AA541" s="161"/>
      <c r="AB541" s="161"/>
      <c r="AC541" s="161"/>
      <c r="AD541" s="161"/>
      <c r="AE541" s="161"/>
      <c r="AF541" s="161"/>
      <c r="AG541" s="161"/>
      <c r="AH541" s="161"/>
      <c r="AI541" s="161"/>
      <c r="AJ541" s="161"/>
      <c r="AK541" s="161"/>
      <c r="AL541" s="161"/>
      <c r="AM541" s="161"/>
      <c r="AN541" s="161"/>
      <c r="AO541" s="161"/>
      <c r="AP541" s="161"/>
      <c r="AQ541" s="161"/>
      <c r="AR541" s="161"/>
      <c r="AS541" s="161"/>
    </row>
    <row r="542" spans="1:45" ht="15" customHeight="1">
      <c r="A542" s="225"/>
      <c r="B542" s="225"/>
      <c r="C542" s="225"/>
      <c r="D542" s="266"/>
      <c r="E542" s="266"/>
      <c r="F542" s="266"/>
      <c r="G542" s="266"/>
      <c r="H542" s="266"/>
      <c r="I542" s="266"/>
      <c r="J542" s="225"/>
      <c r="K542" s="358"/>
      <c r="L542" s="358"/>
      <c r="M542" s="358"/>
      <c r="N542" s="358"/>
      <c r="O542" s="358"/>
      <c r="P542" s="161"/>
      <c r="Q542" s="161"/>
      <c r="R542" s="161"/>
      <c r="S542" s="161"/>
      <c r="T542" s="161"/>
      <c r="U542" s="161"/>
      <c r="V542" s="161"/>
      <c r="W542" s="161"/>
      <c r="X542" s="161"/>
      <c r="Y542" s="161"/>
      <c r="Z542" s="161"/>
      <c r="AA542" s="161"/>
      <c r="AB542" s="161"/>
      <c r="AC542" s="161"/>
      <c r="AD542" s="161"/>
      <c r="AE542" s="161"/>
      <c r="AF542" s="161"/>
      <c r="AG542" s="161"/>
      <c r="AH542" s="161"/>
      <c r="AI542" s="161"/>
      <c r="AJ542" s="161"/>
      <c r="AK542" s="161"/>
      <c r="AL542" s="161"/>
      <c r="AM542" s="161"/>
      <c r="AN542" s="161"/>
      <c r="AO542" s="161"/>
      <c r="AP542" s="161"/>
      <c r="AQ542" s="161"/>
      <c r="AR542" s="161"/>
      <c r="AS542" s="161"/>
    </row>
    <row r="543" spans="1:45" ht="15" customHeight="1">
      <c r="A543" s="225"/>
      <c r="B543" s="225"/>
      <c r="C543" s="225"/>
      <c r="D543" s="266"/>
      <c r="E543" s="266"/>
      <c r="F543" s="266"/>
      <c r="G543" s="266"/>
      <c r="H543" s="266"/>
      <c r="I543" s="266"/>
      <c r="J543" s="225"/>
      <c r="K543" s="358"/>
      <c r="L543" s="358"/>
      <c r="M543" s="358"/>
      <c r="N543" s="358"/>
      <c r="O543" s="358"/>
      <c r="P543" s="161"/>
      <c r="Q543" s="161"/>
      <c r="R543" s="161"/>
      <c r="S543" s="161"/>
      <c r="T543" s="161"/>
      <c r="U543" s="161"/>
      <c r="V543" s="161"/>
      <c r="W543" s="161"/>
      <c r="X543" s="161"/>
      <c r="Y543" s="161"/>
      <c r="Z543" s="161"/>
      <c r="AA543" s="161"/>
      <c r="AB543" s="161"/>
      <c r="AC543" s="161"/>
      <c r="AD543" s="161"/>
      <c r="AE543" s="161"/>
      <c r="AF543" s="161"/>
      <c r="AG543" s="161"/>
      <c r="AH543" s="161"/>
      <c r="AI543" s="161"/>
      <c r="AJ543" s="161"/>
      <c r="AK543" s="161"/>
      <c r="AL543" s="161"/>
      <c r="AM543" s="161"/>
      <c r="AN543" s="161"/>
      <c r="AO543" s="161"/>
      <c r="AP543" s="161"/>
      <c r="AQ543" s="161"/>
      <c r="AR543" s="161"/>
      <c r="AS543" s="161"/>
    </row>
    <row r="544" spans="1:45" ht="15" customHeight="1">
      <c r="A544" s="225"/>
      <c r="B544" s="225"/>
      <c r="C544" s="225"/>
      <c r="D544" s="266"/>
      <c r="E544" s="266"/>
      <c r="F544" s="266"/>
      <c r="G544" s="266"/>
      <c r="H544" s="266"/>
      <c r="I544" s="266"/>
      <c r="J544" s="225"/>
      <c r="K544" s="358"/>
      <c r="L544" s="358"/>
      <c r="M544" s="358"/>
      <c r="N544" s="358"/>
      <c r="O544" s="358"/>
      <c r="P544" s="161"/>
      <c r="Q544" s="161"/>
      <c r="R544" s="161"/>
      <c r="S544" s="161"/>
      <c r="T544" s="161"/>
      <c r="U544" s="161"/>
      <c r="V544" s="161"/>
      <c r="W544" s="161"/>
      <c r="X544" s="161"/>
      <c r="Y544" s="161"/>
      <c r="Z544" s="161"/>
      <c r="AA544" s="161"/>
      <c r="AB544" s="161"/>
      <c r="AC544" s="161"/>
      <c r="AD544" s="161"/>
      <c r="AE544" s="161"/>
      <c r="AF544" s="161"/>
      <c r="AG544" s="161"/>
      <c r="AH544" s="161"/>
      <c r="AI544" s="161"/>
      <c r="AJ544" s="161"/>
      <c r="AK544" s="161"/>
      <c r="AL544" s="161"/>
      <c r="AM544" s="161"/>
      <c r="AN544" s="161"/>
      <c r="AO544" s="161"/>
      <c r="AP544" s="161"/>
      <c r="AQ544" s="161"/>
      <c r="AR544" s="161"/>
      <c r="AS544" s="161"/>
    </row>
    <row r="545" spans="1:45" ht="15" customHeight="1">
      <c r="A545" s="225"/>
      <c r="B545" s="225"/>
      <c r="C545" s="225"/>
      <c r="D545" s="266"/>
      <c r="E545" s="266"/>
      <c r="F545" s="266"/>
      <c r="G545" s="266"/>
      <c r="H545" s="266"/>
      <c r="I545" s="266"/>
      <c r="J545" s="225"/>
      <c r="K545" s="358"/>
      <c r="L545" s="358"/>
      <c r="M545" s="358"/>
      <c r="N545" s="358"/>
      <c r="O545" s="358"/>
      <c r="P545" s="161"/>
      <c r="Q545" s="161"/>
      <c r="R545" s="161"/>
      <c r="S545" s="161"/>
      <c r="T545" s="161"/>
      <c r="U545" s="161"/>
      <c r="V545" s="161"/>
      <c r="W545" s="161"/>
      <c r="X545" s="161"/>
      <c r="Y545" s="161"/>
      <c r="Z545" s="161"/>
      <c r="AA545" s="161"/>
      <c r="AB545" s="161"/>
      <c r="AC545" s="161"/>
      <c r="AD545" s="161"/>
      <c r="AE545" s="161"/>
      <c r="AF545" s="161"/>
      <c r="AG545" s="161"/>
      <c r="AH545" s="161"/>
      <c r="AI545" s="161"/>
      <c r="AJ545" s="161"/>
      <c r="AK545" s="161"/>
      <c r="AL545" s="161"/>
      <c r="AM545" s="161"/>
      <c r="AN545" s="161"/>
      <c r="AO545" s="161"/>
      <c r="AP545" s="161"/>
      <c r="AQ545" s="161"/>
      <c r="AR545" s="161"/>
      <c r="AS545" s="161"/>
    </row>
    <row r="546" spans="1:45" ht="15" customHeight="1">
      <c r="A546" s="225"/>
      <c r="B546" s="225"/>
      <c r="C546" s="225"/>
      <c r="D546" s="266"/>
      <c r="E546" s="266"/>
      <c r="F546" s="266"/>
      <c r="G546" s="266"/>
      <c r="H546" s="266"/>
      <c r="I546" s="266"/>
      <c r="J546" s="225"/>
      <c r="K546" s="358"/>
      <c r="L546" s="358"/>
      <c r="M546" s="358"/>
      <c r="N546" s="358"/>
      <c r="O546" s="358"/>
      <c r="P546" s="161"/>
      <c r="Q546" s="161"/>
      <c r="R546" s="161"/>
      <c r="S546" s="161"/>
      <c r="T546" s="161"/>
      <c r="U546" s="161"/>
      <c r="V546" s="161"/>
      <c r="W546" s="161"/>
      <c r="X546" s="161"/>
      <c r="Y546" s="161"/>
      <c r="Z546" s="161"/>
      <c r="AA546" s="161"/>
      <c r="AB546" s="161"/>
      <c r="AC546" s="161"/>
      <c r="AD546" s="161"/>
      <c r="AE546" s="161"/>
      <c r="AF546" s="161"/>
      <c r="AG546" s="161"/>
      <c r="AH546" s="161"/>
      <c r="AI546" s="161"/>
      <c r="AJ546" s="161"/>
      <c r="AK546" s="161"/>
      <c r="AL546" s="161"/>
      <c r="AM546" s="161"/>
      <c r="AN546" s="161"/>
      <c r="AO546" s="161"/>
      <c r="AP546" s="161"/>
      <c r="AQ546" s="161"/>
      <c r="AR546" s="161"/>
      <c r="AS546" s="161"/>
    </row>
    <row r="547" spans="1:45" ht="15" customHeight="1">
      <c r="A547" s="225"/>
      <c r="B547" s="225"/>
      <c r="C547" s="225"/>
      <c r="D547" s="266"/>
      <c r="E547" s="266"/>
      <c r="F547" s="266"/>
      <c r="G547" s="266"/>
      <c r="H547" s="266"/>
      <c r="I547" s="266"/>
      <c r="J547" s="225"/>
      <c r="K547" s="358"/>
      <c r="L547" s="358"/>
      <c r="M547" s="358"/>
      <c r="N547" s="358"/>
      <c r="O547" s="358"/>
      <c r="P547" s="161"/>
      <c r="Q547" s="161"/>
      <c r="R547" s="161"/>
      <c r="S547" s="161"/>
      <c r="T547" s="161"/>
      <c r="U547" s="161"/>
      <c r="V547" s="161"/>
      <c r="W547" s="161"/>
      <c r="X547" s="161"/>
      <c r="Y547" s="161"/>
      <c r="Z547" s="161"/>
      <c r="AA547" s="161"/>
      <c r="AB547" s="161"/>
      <c r="AC547" s="161"/>
      <c r="AD547" s="161"/>
      <c r="AE547" s="161"/>
      <c r="AF547" s="161"/>
      <c r="AG547" s="161"/>
      <c r="AH547" s="161"/>
      <c r="AI547" s="161"/>
      <c r="AJ547" s="161"/>
      <c r="AK547" s="161"/>
      <c r="AL547" s="161"/>
      <c r="AM547" s="161"/>
      <c r="AN547" s="161"/>
      <c r="AO547" s="161"/>
      <c r="AP547" s="161"/>
      <c r="AQ547" s="161"/>
      <c r="AR547" s="161"/>
      <c r="AS547" s="161"/>
    </row>
    <row r="548" spans="1:45" ht="15" customHeight="1">
      <c r="A548" s="225"/>
      <c r="B548" s="225"/>
      <c r="C548" s="225"/>
      <c r="D548" s="266"/>
      <c r="E548" s="266"/>
      <c r="F548" s="266"/>
      <c r="G548" s="266"/>
      <c r="H548" s="266"/>
      <c r="I548" s="266"/>
      <c r="J548" s="225"/>
      <c r="K548" s="358"/>
      <c r="L548" s="358"/>
      <c r="M548" s="358"/>
      <c r="N548" s="358"/>
      <c r="O548" s="358"/>
      <c r="P548" s="161"/>
      <c r="Q548" s="161"/>
      <c r="R548" s="161"/>
      <c r="S548" s="161"/>
      <c r="T548" s="161"/>
      <c r="U548" s="161"/>
      <c r="V548" s="161"/>
      <c r="W548" s="161"/>
      <c r="X548" s="161"/>
      <c r="Y548" s="161"/>
      <c r="Z548" s="161"/>
      <c r="AA548" s="161"/>
      <c r="AB548" s="161"/>
      <c r="AC548" s="161"/>
      <c r="AD548" s="161"/>
      <c r="AE548" s="161"/>
      <c r="AF548" s="161"/>
      <c r="AG548" s="161"/>
      <c r="AH548" s="161"/>
      <c r="AI548" s="161"/>
      <c r="AJ548" s="161"/>
      <c r="AK548" s="161"/>
      <c r="AL548" s="161"/>
      <c r="AM548" s="161"/>
      <c r="AN548" s="161"/>
      <c r="AO548" s="161"/>
      <c r="AP548" s="161"/>
      <c r="AQ548" s="161"/>
      <c r="AR548" s="161"/>
      <c r="AS548" s="161"/>
    </row>
    <row r="549" spans="1:45" ht="15" customHeight="1">
      <c r="A549" s="225"/>
      <c r="B549" s="225"/>
      <c r="C549" s="225"/>
      <c r="D549" s="266"/>
      <c r="E549" s="266"/>
      <c r="F549" s="266"/>
      <c r="G549" s="266"/>
      <c r="H549" s="266"/>
      <c r="I549" s="266"/>
      <c r="J549" s="225"/>
      <c r="K549" s="358"/>
      <c r="L549" s="358"/>
      <c r="M549" s="358"/>
      <c r="N549" s="358"/>
      <c r="O549" s="358"/>
      <c r="P549" s="161"/>
      <c r="Q549" s="161"/>
      <c r="R549" s="161"/>
      <c r="S549" s="161"/>
      <c r="T549" s="161"/>
      <c r="U549" s="161"/>
      <c r="V549" s="161"/>
      <c r="W549" s="161"/>
      <c r="X549" s="161"/>
      <c r="Y549" s="161"/>
      <c r="Z549" s="161"/>
      <c r="AA549" s="161"/>
      <c r="AB549" s="161"/>
      <c r="AC549" s="161"/>
      <c r="AD549" s="161"/>
      <c r="AE549" s="161"/>
      <c r="AF549" s="161"/>
      <c r="AG549" s="161"/>
      <c r="AH549" s="161"/>
      <c r="AI549" s="161"/>
      <c r="AJ549" s="161"/>
      <c r="AK549" s="161"/>
      <c r="AL549" s="161"/>
      <c r="AM549" s="161"/>
      <c r="AN549" s="161"/>
      <c r="AO549" s="161"/>
      <c r="AP549" s="161"/>
      <c r="AQ549" s="161"/>
      <c r="AR549" s="161"/>
      <c r="AS549" s="161"/>
    </row>
    <row r="550" spans="1:45" ht="15" customHeight="1">
      <c r="A550" s="225"/>
      <c r="B550" s="225"/>
      <c r="C550" s="225"/>
      <c r="D550" s="266"/>
      <c r="E550" s="266"/>
      <c r="F550" s="266"/>
      <c r="G550" s="266"/>
      <c r="H550" s="266"/>
      <c r="I550" s="266"/>
      <c r="J550" s="225"/>
      <c r="K550" s="358"/>
      <c r="L550" s="358"/>
      <c r="M550" s="358"/>
      <c r="N550" s="358"/>
      <c r="O550" s="358"/>
      <c r="P550" s="161"/>
      <c r="Q550" s="161"/>
      <c r="R550" s="161"/>
      <c r="S550" s="161"/>
      <c r="T550" s="161"/>
      <c r="U550" s="161"/>
      <c r="V550" s="161"/>
      <c r="W550" s="161"/>
      <c r="X550" s="161"/>
      <c r="Y550" s="161"/>
      <c r="Z550" s="161"/>
      <c r="AA550" s="161"/>
      <c r="AB550" s="161"/>
      <c r="AC550" s="161"/>
      <c r="AD550" s="161"/>
      <c r="AE550" s="161"/>
      <c r="AF550" s="161"/>
      <c r="AG550" s="161"/>
      <c r="AH550" s="161"/>
      <c r="AI550" s="161"/>
      <c r="AJ550" s="161"/>
      <c r="AK550" s="161"/>
      <c r="AL550" s="161"/>
      <c r="AM550" s="161"/>
      <c r="AN550" s="161"/>
      <c r="AO550" s="161"/>
      <c r="AP550" s="161"/>
      <c r="AQ550" s="161"/>
      <c r="AR550" s="161"/>
      <c r="AS550" s="161"/>
    </row>
    <row r="551" spans="1:45" ht="15" customHeight="1">
      <c r="A551" s="225"/>
      <c r="B551" s="225"/>
      <c r="C551" s="225"/>
      <c r="D551" s="266"/>
      <c r="E551" s="266"/>
      <c r="F551" s="266"/>
      <c r="G551" s="266"/>
      <c r="H551" s="266"/>
      <c r="I551" s="266"/>
      <c r="J551" s="225"/>
      <c r="K551" s="358"/>
      <c r="L551" s="358"/>
      <c r="M551" s="358"/>
      <c r="N551" s="358"/>
      <c r="O551" s="358"/>
      <c r="P551" s="161"/>
      <c r="Q551" s="161"/>
      <c r="R551" s="161"/>
      <c r="S551" s="161"/>
      <c r="T551" s="161"/>
      <c r="U551" s="161"/>
      <c r="V551" s="161"/>
      <c r="W551" s="161"/>
      <c r="X551" s="161"/>
      <c r="Y551" s="161"/>
      <c r="Z551" s="161"/>
      <c r="AA551" s="161"/>
      <c r="AB551" s="161"/>
      <c r="AC551" s="161"/>
      <c r="AD551" s="161"/>
      <c r="AE551" s="161"/>
      <c r="AF551" s="161"/>
      <c r="AG551" s="161"/>
      <c r="AH551" s="161"/>
      <c r="AI551" s="161"/>
      <c r="AJ551" s="161"/>
      <c r="AK551" s="161"/>
      <c r="AL551" s="161"/>
      <c r="AM551" s="161"/>
      <c r="AN551" s="161"/>
      <c r="AO551" s="161"/>
      <c r="AP551" s="161"/>
      <c r="AQ551" s="161"/>
      <c r="AR551" s="161"/>
      <c r="AS551" s="161"/>
    </row>
    <row r="552" spans="1:45" ht="15" customHeight="1">
      <c r="A552" s="225"/>
      <c r="B552" s="225"/>
      <c r="C552" s="225"/>
      <c r="D552" s="266"/>
      <c r="E552" s="266"/>
      <c r="F552" s="266"/>
      <c r="G552" s="266"/>
      <c r="H552" s="266"/>
      <c r="I552" s="266"/>
      <c r="J552" s="225"/>
      <c r="K552" s="358"/>
      <c r="L552" s="358"/>
      <c r="M552" s="358"/>
      <c r="N552" s="358"/>
      <c r="O552" s="358"/>
      <c r="P552" s="161"/>
      <c r="Q552" s="161"/>
      <c r="R552" s="161"/>
      <c r="S552" s="161"/>
      <c r="T552" s="161"/>
      <c r="U552" s="161"/>
      <c r="V552" s="161"/>
      <c r="W552" s="161"/>
      <c r="X552" s="161"/>
      <c r="Y552" s="161"/>
      <c r="Z552" s="161"/>
      <c r="AA552" s="161"/>
      <c r="AB552" s="161"/>
      <c r="AC552" s="161"/>
      <c r="AD552" s="161"/>
      <c r="AE552" s="161"/>
      <c r="AF552" s="161"/>
      <c r="AG552" s="161"/>
      <c r="AH552" s="161"/>
      <c r="AI552" s="161"/>
      <c r="AJ552" s="161"/>
      <c r="AK552" s="161"/>
      <c r="AL552" s="161"/>
      <c r="AM552" s="161"/>
      <c r="AN552" s="161"/>
      <c r="AO552" s="161"/>
      <c r="AP552" s="161"/>
      <c r="AQ552" s="161"/>
      <c r="AR552" s="161"/>
      <c r="AS552" s="161"/>
    </row>
    <row r="553" spans="1:45" ht="15" customHeight="1">
      <c r="A553" s="225"/>
      <c r="B553" s="225"/>
      <c r="C553" s="225"/>
      <c r="D553" s="266"/>
      <c r="E553" s="266"/>
      <c r="F553" s="266"/>
      <c r="G553" s="266"/>
      <c r="H553" s="266"/>
      <c r="I553" s="266"/>
      <c r="J553" s="225"/>
      <c r="K553" s="358"/>
      <c r="L553" s="358"/>
      <c r="M553" s="358"/>
      <c r="N553" s="358"/>
      <c r="O553" s="358"/>
      <c r="P553" s="161"/>
      <c r="Q553" s="161"/>
      <c r="R553" s="161"/>
      <c r="S553" s="161"/>
      <c r="T553" s="161"/>
      <c r="U553" s="161"/>
      <c r="V553" s="161"/>
      <c r="W553" s="161"/>
      <c r="X553" s="161"/>
      <c r="Y553" s="161"/>
      <c r="Z553" s="161"/>
      <c r="AA553" s="161"/>
      <c r="AB553" s="161"/>
      <c r="AC553" s="161"/>
      <c r="AD553" s="161"/>
      <c r="AE553" s="161"/>
      <c r="AF553" s="161"/>
      <c r="AG553" s="161"/>
      <c r="AH553" s="161"/>
      <c r="AI553" s="161"/>
      <c r="AJ553" s="161"/>
      <c r="AK553" s="161"/>
      <c r="AL553" s="161"/>
      <c r="AM553" s="161"/>
      <c r="AN553" s="161"/>
      <c r="AO553" s="161"/>
      <c r="AP553" s="161"/>
      <c r="AQ553" s="161"/>
      <c r="AR553" s="161"/>
      <c r="AS553" s="161"/>
    </row>
    <row r="554" spans="1:45" ht="15" customHeight="1">
      <c r="A554" s="225"/>
      <c r="B554" s="225"/>
      <c r="C554" s="225"/>
      <c r="D554" s="266"/>
      <c r="E554" s="266"/>
      <c r="F554" s="266"/>
      <c r="G554" s="266"/>
      <c r="H554" s="266"/>
      <c r="I554" s="266"/>
      <c r="J554" s="225"/>
      <c r="K554" s="358"/>
      <c r="L554" s="358"/>
      <c r="M554" s="358"/>
      <c r="N554" s="358"/>
      <c r="O554" s="358"/>
      <c r="P554" s="161"/>
      <c r="Q554" s="161"/>
      <c r="R554" s="161"/>
      <c r="S554" s="161"/>
      <c r="T554" s="161"/>
      <c r="U554" s="161"/>
      <c r="V554" s="161"/>
      <c r="W554" s="161"/>
      <c r="X554" s="161"/>
      <c r="Y554" s="161"/>
      <c r="Z554" s="161"/>
      <c r="AA554" s="161"/>
      <c r="AB554" s="161"/>
      <c r="AC554" s="161"/>
      <c r="AD554" s="161"/>
      <c r="AE554" s="161"/>
      <c r="AF554" s="161"/>
      <c r="AG554" s="161"/>
      <c r="AH554" s="161"/>
      <c r="AI554" s="161"/>
      <c r="AJ554" s="161"/>
      <c r="AK554" s="161"/>
      <c r="AL554" s="161"/>
      <c r="AM554" s="161"/>
      <c r="AN554" s="161"/>
      <c r="AO554" s="161"/>
      <c r="AP554" s="161"/>
      <c r="AQ554" s="161"/>
      <c r="AR554" s="161"/>
      <c r="AS554" s="161"/>
    </row>
    <row r="555" spans="1:45" ht="15" customHeight="1">
      <c r="A555" s="225"/>
      <c r="B555" s="225"/>
      <c r="C555" s="225"/>
      <c r="D555" s="266"/>
      <c r="E555" s="266"/>
      <c r="F555" s="266"/>
      <c r="G555" s="266"/>
      <c r="H555" s="266"/>
      <c r="I555" s="266"/>
      <c r="J555" s="225"/>
      <c r="K555" s="358"/>
      <c r="L555" s="358"/>
      <c r="M555" s="358"/>
      <c r="N555" s="358"/>
      <c r="O555" s="358"/>
      <c r="P555" s="161"/>
      <c r="Q555" s="161"/>
      <c r="R555" s="161"/>
      <c r="S555" s="161"/>
      <c r="T555" s="161"/>
      <c r="U555" s="161"/>
      <c r="V555" s="161"/>
      <c r="W555" s="161"/>
      <c r="X555" s="161"/>
      <c r="Y555" s="161"/>
      <c r="Z555" s="161"/>
      <c r="AA555" s="161"/>
      <c r="AB555" s="161"/>
      <c r="AC555" s="161"/>
      <c r="AD555" s="161"/>
      <c r="AE555" s="161"/>
      <c r="AF555" s="161"/>
      <c r="AG555" s="161"/>
      <c r="AH555" s="161"/>
      <c r="AI555" s="161"/>
      <c r="AJ555" s="161"/>
      <c r="AK555" s="161"/>
      <c r="AL555" s="161"/>
      <c r="AM555" s="161"/>
      <c r="AN555" s="161"/>
      <c r="AO555" s="161"/>
      <c r="AP555" s="161"/>
      <c r="AQ555" s="161"/>
      <c r="AR555" s="161"/>
      <c r="AS555" s="161"/>
    </row>
    <row r="556" spans="1:45" ht="15" customHeight="1">
      <c r="A556" s="225"/>
      <c r="B556" s="225"/>
      <c r="C556" s="225"/>
      <c r="D556" s="266"/>
      <c r="E556" s="266"/>
      <c r="F556" s="266"/>
      <c r="G556" s="266"/>
      <c r="H556" s="266"/>
      <c r="I556" s="266"/>
      <c r="J556" s="225"/>
      <c r="K556" s="358"/>
      <c r="L556" s="358"/>
      <c r="M556" s="358"/>
      <c r="N556" s="358"/>
      <c r="O556" s="358"/>
      <c r="P556" s="161"/>
      <c r="Q556" s="161"/>
      <c r="R556" s="161"/>
      <c r="S556" s="161"/>
      <c r="T556" s="161"/>
      <c r="U556" s="161"/>
      <c r="V556" s="161"/>
      <c r="W556" s="161"/>
      <c r="X556" s="161"/>
      <c r="Y556" s="161"/>
      <c r="Z556" s="161"/>
      <c r="AA556" s="161"/>
      <c r="AB556" s="161"/>
      <c r="AC556" s="161"/>
      <c r="AD556" s="161"/>
      <c r="AE556" s="161"/>
      <c r="AF556" s="161"/>
      <c r="AG556" s="161"/>
      <c r="AH556" s="161"/>
      <c r="AI556" s="161"/>
      <c r="AJ556" s="161"/>
      <c r="AK556" s="161"/>
      <c r="AL556" s="161"/>
      <c r="AM556" s="161"/>
      <c r="AN556" s="161"/>
      <c r="AO556" s="161"/>
      <c r="AP556" s="161"/>
      <c r="AQ556" s="161"/>
      <c r="AR556" s="161"/>
      <c r="AS556" s="161"/>
    </row>
    <row r="557" spans="1:45" ht="15" customHeight="1">
      <c r="A557" s="225"/>
      <c r="B557" s="225"/>
      <c r="C557" s="225"/>
      <c r="D557" s="266"/>
      <c r="E557" s="266"/>
      <c r="F557" s="266"/>
      <c r="G557" s="266"/>
      <c r="H557" s="266"/>
      <c r="I557" s="266"/>
      <c r="J557" s="225"/>
      <c r="K557" s="358"/>
      <c r="L557" s="358"/>
      <c r="M557" s="358"/>
      <c r="N557" s="358"/>
      <c r="O557" s="358"/>
      <c r="P557" s="161"/>
      <c r="Q557" s="161"/>
      <c r="R557" s="161"/>
      <c r="S557" s="161"/>
      <c r="T557" s="161"/>
      <c r="U557" s="161"/>
      <c r="V557" s="161"/>
      <c r="W557" s="161"/>
      <c r="X557" s="161"/>
      <c r="Y557" s="161"/>
      <c r="Z557" s="161"/>
      <c r="AA557" s="161"/>
      <c r="AB557" s="161"/>
      <c r="AC557" s="161"/>
      <c r="AD557" s="161"/>
      <c r="AE557" s="161"/>
      <c r="AF557" s="161"/>
      <c r="AG557" s="161"/>
      <c r="AH557" s="161"/>
      <c r="AI557" s="161"/>
      <c r="AJ557" s="161"/>
      <c r="AK557" s="161"/>
      <c r="AL557" s="161"/>
      <c r="AM557" s="161"/>
      <c r="AN557" s="161"/>
      <c r="AO557" s="161"/>
      <c r="AP557" s="161"/>
      <c r="AQ557" s="161"/>
      <c r="AR557" s="161"/>
      <c r="AS557" s="161"/>
    </row>
    <row r="558" spans="1:45" ht="15" customHeight="1">
      <c r="A558" s="225"/>
      <c r="B558" s="225"/>
      <c r="C558" s="225"/>
      <c r="D558" s="266"/>
      <c r="E558" s="266"/>
      <c r="F558" s="266"/>
      <c r="G558" s="266"/>
      <c r="H558" s="266"/>
      <c r="I558" s="266"/>
      <c r="J558" s="225"/>
      <c r="K558" s="358"/>
      <c r="L558" s="358"/>
      <c r="M558" s="358"/>
      <c r="N558" s="358"/>
      <c r="O558" s="358"/>
      <c r="P558" s="161"/>
      <c r="Q558" s="161"/>
      <c r="R558" s="161"/>
      <c r="S558" s="161"/>
      <c r="T558" s="161"/>
      <c r="U558" s="161"/>
      <c r="V558" s="161"/>
      <c r="W558" s="161"/>
      <c r="X558" s="161"/>
      <c r="Y558" s="161"/>
      <c r="Z558" s="161"/>
      <c r="AA558" s="161"/>
      <c r="AB558" s="161"/>
      <c r="AC558" s="161"/>
      <c r="AD558" s="161"/>
      <c r="AE558" s="161"/>
      <c r="AF558" s="161"/>
      <c r="AG558" s="161"/>
      <c r="AH558" s="161"/>
      <c r="AI558" s="161"/>
      <c r="AJ558" s="161"/>
      <c r="AK558" s="161"/>
      <c r="AL558" s="161"/>
      <c r="AM558" s="161"/>
      <c r="AN558" s="161"/>
      <c r="AO558" s="161"/>
      <c r="AP558" s="161"/>
      <c r="AQ558" s="161"/>
      <c r="AR558" s="161"/>
      <c r="AS558" s="161"/>
    </row>
    <row r="559" spans="1:45" ht="15" customHeight="1">
      <c r="A559" s="225"/>
      <c r="B559" s="225"/>
      <c r="C559" s="225"/>
      <c r="D559" s="266"/>
      <c r="E559" s="266"/>
      <c r="F559" s="266"/>
      <c r="G559" s="266"/>
      <c r="H559" s="266"/>
      <c r="I559" s="266"/>
      <c r="J559" s="225"/>
      <c r="K559" s="358"/>
      <c r="L559" s="358"/>
      <c r="M559" s="358"/>
      <c r="N559" s="358"/>
      <c r="O559" s="358"/>
      <c r="P559" s="161"/>
      <c r="Q559" s="161"/>
      <c r="R559" s="161"/>
      <c r="S559" s="161"/>
      <c r="T559" s="161"/>
      <c r="U559" s="161"/>
      <c r="V559" s="161"/>
      <c r="W559" s="161"/>
      <c r="X559" s="161"/>
      <c r="Y559" s="161"/>
      <c r="Z559" s="161"/>
      <c r="AA559" s="161"/>
      <c r="AB559" s="161"/>
      <c r="AC559" s="161"/>
      <c r="AD559" s="161"/>
      <c r="AE559" s="161"/>
      <c r="AF559" s="161"/>
      <c r="AG559" s="161"/>
      <c r="AH559" s="161"/>
      <c r="AI559" s="161"/>
      <c r="AJ559" s="161"/>
      <c r="AK559" s="161"/>
      <c r="AL559" s="161"/>
      <c r="AM559" s="161"/>
      <c r="AN559" s="161"/>
      <c r="AO559" s="161"/>
      <c r="AP559" s="161"/>
      <c r="AQ559" s="161"/>
      <c r="AR559" s="161"/>
      <c r="AS559" s="161"/>
    </row>
    <row r="560" spans="1:45" ht="15" customHeight="1">
      <c r="A560" s="225"/>
      <c r="B560" s="225"/>
      <c r="C560" s="225"/>
      <c r="D560" s="266"/>
      <c r="E560" s="266"/>
      <c r="F560" s="266"/>
      <c r="G560" s="266"/>
      <c r="H560" s="266"/>
      <c r="I560" s="266"/>
      <c r="J560" s="225"/>
      <c r="K560" s="358"/>
      <c r="L560" s="358"/>
      <c r="M560" s="358"/>
      <c r="N560" s="358"/>
      <c r="O560" s="358"/>
      <c r="P560" s="161"/>
      <c r="Q560" s="161"/>
      <c r="R560" s="161"/>
      <c r="S560" s="161"/>
      <c r="T560" s="161"/>
      <c r="U560" s="161"/>
      <c r="V560" s="161"/>
      <c r="W560" s="161"/>
      <c r="X560" s="161"/>
      <c r="Y560" s="161"/>
      <c r="Z560" s="161"/>
      <c r="AA560" s="161"/>
      <c r="AB560" s="161"/>
      <c r="AC560" s="161"/>
      <c r="AD560" s="161"/>
      <c r="AE560" s="161"/>
      <c r="AF560" s="161"/>
      <c r="AG560" s="161"/>
      <c r="AH560" s="161"/>
      <c r="AI560" s="161"/>
      <c r="AJ560" s="161"/>
      <c r="AK560" s="161"/>
      <c r="AL560" s="161"/>
      <c r="AM560" s="161"/>
      <c r="AN560" s="161"/>
      <c r="AO560" s="161"/>
      <c r="AP560" s="161"/>
      <c r="AQ560" s="161"/>
      <c r="AR560" s="161"/>
      <c r="AS560" s="161"/>
    </row>
    <row r="561" spans="1:45" ht="15" customHeight="1">
      <c r="A561" s="225"/>
      <c r="B561" s="225"/>
      <c r="C561" s="225"/>
      <c r="D561" s="266"/>
      <c r="E561" s="266"/>
      <c r="F561" s="266"/>
      <c r="G561" s="266"/>
      <c r="H561" s="266"/>
      <c r="I561" s="266"/>
      <c r="J561" s="225"/>
      <c r="K561" s="358"/>
      <c r="L561" s="358"/>
      <c r="M561" s="358"/>
      <c r="N561" s="358"/>
      <c r="O561" s="358"/>
      <c r="P561" s="161"/>
      <c r="Q561" s="161"/>
      <c r="R561" s="161"/>
      <c r="S561" s="161"/>
      <c r="T561" s="161"/>
      <c r="U561" s="161"/>
      <c r="V561" s="161"/>
      <c r="W561" s="161"/>
      <c r="X561" s="161"/>
      <c r="Y561" s="161"/>
      <c r="Z561" s="161"/>
      <c r="AA561" s="161"/>
      <c r="AB561" s="161"/>
      <c r="AC561" s="161"/>
      <c r="AD561" s="161"/>
      <c r="AE561" s="161"/>
      <c r="AF561" s="161"/>
      <c r="AG561" s="161"/>
      <c r="AH561" s="161"/>
      <c r="AI561" s="161"/>
      <c r="AJ561" s="161"/>
      <c r="AK561" s="161"/>
      <c r="AL561" s="161"/>
      <c r="AM561" s="161"/>
      <c r="AN561" s="161"/>
      <c r="AO561" s="161"/>
      <c r="AP561" s="161"/>
      <c r="AQ561" s="161"/>
      <c r="AR561" s="161"/>
      <c r="AS561" s="161"/>
    </row>
    <row r="562" spans="1:45" ht="15" customHeight="1">
      <c r="A562" s="225"/>
      <c r="B562" s="225"/>
      <c r="C562" s="225"/>
      <c r="D562" s="266"/>
      <c r="E562" s="266"/>
      <c r="F562" s="266"/>
      <c r="G562" s="266"/>
      <c r="H562" s="266"/>
      <c r="I562" s="266"/>
      <c r="J562" s="225"/>
      <c r="K562" s="358"/>
      <c r="L562" s="358"/>
      <c r="M562" s="358"/>
      <c r="N562" s="358"/>
      <c r="O562" s="358"/>
      <c r="P562" s="161"/>
      <c r="Q562" s="161"/>
      <c r="R562" s="161"/>
      <c r="S562" s="161"/>
      <c r="T562" s="161"/>
      <c r="U562" s="161"/>
      <c r="V562" s="161"/>
      <c r="W562" s="161"/>
      <c r="X562" s="161"/>
      <c r="Y562" s="161"/>
      <c r="Z562" s="161"/>
      <c r="AA562" s="161"/>
      <c r="AB562" s="161"/>
      <c r="AC562" s="161"/>
      <c r="AD562" s="161"/>
      <c r="AE562" s="161"/>
      <c r="AF562" s="161"/>
      <c r="AG562" s="161"/>
      <c r="AH562" s="161"/>
      <c r="AI562" s="161"/>
      <c r="AJ562" s="161"/>
      <c r="AK562" s="161"/>
      <c r="AL562" s="161"/>
      <c r="AM562" s="161"/>
      <c r="AN562" s="161"/>
      <c r="AO562" s="161"/>
      <c r="AP562" s="161"/>
      <c r="AQ562" s="161"/>
      <c r="AR562" s="161"/>
      <c r="AS562" s="161"/>
    </row>
    <row r="563" spans="1:45" ht="15" customHeight="1">
      <c r="A563" s="225"/>
      <c r="B563" s="225"/>
      <c r="C563" s="225"/>
      <c r="D563" s="266"/>
      <c r="E563" s="266"/>
      <c r="F563" s="266"/>
      <c r="G563" s="266"/>
      <c r="H563" s="266"/>
      <c r="I563" s="266"/>
      <c r="J563" s="225"/>
      <c r="K563" s="358"/>
      <c r="L563" s="358"/>
      <c r="M563" s="358"/>
      <c r="N563" s="358"/>
      <c r="O563" s="358"/>
      <c r="P563" s="161"/>
      <c r="Q563" s="161"/>
      <c r="R563" s="161"/>
      <c r="S563" s="161"/>
      <c r="T563" s="161"/>
      <c r="U563" s="161"/>
      <c r="V563" s="161"/>
      <c r="W563" s="161"/>
      <c r="X563" s="161"/>
      <c r="Y563" s="161"/>
      <c r="Z563" s="161"/>
      <c r="AA563" s="161"/>
      <c r="AB563" s="161"/>
      <c r="AC563" s="161"/>
      <c r="AD563" s="161"/>
      <c r="AE563" s="161"/>
      <c r="AF563" s="161"/>
      <c r="AG563" s="161"/>
      <c r="AH563" s="161"/>
      <c r="AI563" s="161"/>
      <c r="AJ563" s="161"/>
      <c r="AK563" s="161"/>
      <c r="AL563" s="161"/>
      <c r="AM563" s="161"/>
      <c r="AN563" s="161"/>
      <c r="AO563" s="161"/>
      <c r="AP563" s="161"/>
      <c r="AQ563" s="161"/>
      <c r="AR563" s="161"/>
      <c r="AS563" s="161"/>
    </row>
    <row r="564" spans="1:45" ht="15" customHeight="1">
      <c r="A564" s="225"/>
      <c r="B564" s="225"/>
      <c r="C564" s="225"/>
      <c r="D564" s="266"/>
      <c r="E564" s="266"/>
      <c r="F564" s="266"/>
      <c r="G564" s="266"/>
      <c r="H564" s="266"/>
      <c r="I564" s="266"/>
      <c r="J564" s="225"/>
      <c r="K564" s="358"/>
      <c r="L564" s="358"/>
      <c r="M564" s="358"/>
      <c r="N564" s="358"/>
      <c r="O564" s="358"/>
      <c r="P564" s="161"/>
      <c r="Q564" s="161"/>
      <c r="R564" s="161"/>
      <c r="S564" s="161"/>
      <c r="T564" s="161"/>
      <c r="U564" s="161"/>
      <c r="V564" s="161"/>
      <c r="W564" s="161"/>
      <c r="X564" s="161"/>
      <c r="Y564" s="161"/>
      <c r="Z564" s="161"/>
      <c r="AA564" s="161"/>
      <c r="AB564" s="161"/>
      <c r="AC564" s="161"/>
      <c r="AD564" s="161"/>
      <c r="AE564" s="161"/>
      <c r="AF564" s="161"/>
      <c r="AG564" s="161"/>
      <c r="AH564" s="161"/>
      <c r="AI564" s="161"/>
      <c r="AJ564" s="161"/>
      <c r="AK564" s="161"/>
      <c r="AL564" s="161"/>
      <c r="AM564" s="161"/>
      <c r="AN564" s="161"/>
      <c r="AO564" s="161"/>
      <c r="AP564" s="161"/>
      <c r="AQ564" s="161"/>
      <c r="AR564" s="161"/>
      <c r="AS564" s="161"/>
    </row>
    <row r="565" spans="1:45" ht="15" customHeight="1">
      <c r="A565" s="225"/>
      <c r="B565" s="225"/>
      <c r="C565" s="225"/>
      <c r="D565" s="266"/>
      <c r="E565" s="266"/>
      <c r="F565" s="266"/>
      <c r="G565" s="266"/>
      <c r="H565" s="266"/>
      <c r="I565" s="266"/>
      <c r="J565" s="225"/>
      <c r="K565" s="358"/>
      <c r="L565" s="358"/>
      <c r="M565" s="358"/>
      <c r="N565" s="358"/>
      <c r="O565" s="358"/>
      <c r="P565" s="161"/>
      <c r="Q565" s="161"/>
      <c r="R565" s="161"/>
      <c r="S565" s="161"/>
      <c r="T565" s="161"/>
      <c r="U565" s="161"/>
      <c r="V565" s="161"/>
      <c r="W565" s="161"/>
      <c r="X565" s="161"/>
      <c r="Y565" s="161"/>
      <c r="Z565" s="161"/>
      <c r="AA565" s="161"/>
      <c r="AB565" s="161"/>
      <c r="AC565" s="161"/>
      <c r="AD565" s="161"/>
      <c r="AE565" s="161"/>
      <c r="AF565" s="161"/>
      <c r="AG565" s="161"/>
      <c r="AH565" s="161"/>
      <c r="AI565" s="161"/>
      <c r="AJ565" s="161"/>
      <c r="AK565" s="161"/>
      <c r="AL565" s="161"/>
      <c r="AM565" s="161"/>
      <c r="AN565" s="161"/>
      <c r="AO565" s="161"/>
      <c r="AP565" s="161"/>
      <c r="AQ565" s="161"/>
      <c r="AR565" s="161"/>
      <c r="AS565" s="161"/>
    </row>
    <row r="566" spans="1:45" ht="15" customHeight="1">
      <c r="A566" s="225"/>
      <c r="B566" s="225"/>
      <c r="C566" s="225"/>
      <c r="D566" s="266"/>
      <c r="E566" s="266"/>
      <c r="F566" s="266"/>
      <c r="G566" s="266"/>
      <c r="H566" s="266"/>
      <c r="I566" s="266"/>
      <c r="J566" s="225"/>
      <c r="K566" s="358"/>
      <c r="L566" s="358"/>
      <c r="M566" s="358"/>
      <c r="N566" s="358"/>
      <c r="O566" s="358"/>
      <c r="P566" s="161"/>
      <c r="Q566" s="161"/>
      <c r="R566" s="161"/>
      <c r="S566" s="161"/>
      <c r="T566" s="161"/>
      <c r="U566" s="161"/>
      <c r="V566" s="161"/>
      <c r="W566" s="161"/>
      <c r="X566" s="161"/>
      <c r="Y566" s="161"/>
      <c r="Z566" s="161"/>
      <c r="AA566" s="161"/>
      <c r="AB566" s="161"/>
      <c r="AC566" s="161"/>
      <c r="AD566" s="161"/>
      <c r="AE566" s="161"/>
      <c r="AF566" s="161"/>
      <c r="AG566" s="161"/>
      <c r="AH566" s="161"/>
      <c r="AI566" s="161"/>
      <c r="AJ566" s="161"/>
      <c r="AK566" s="161"/>
      <c r="AL566" s="161"/>
      <c r="AM566" s="161"/>
      <c r="AN566" s="161"/>
      <c r="AO566" s="161"/>
      <c r="AP566" s="161"/>
      <c r="AQ566" s="161"/>
      <c r="AR566" s="161"/>
      <c r="AS566" s="161"/>
    </row>
    <row r="567" spans="1:45" ht="15" customHeight="1">
      <c r="A567" s="225"/>
      <c r="B567" s="225"/>
      <c r="C567" s="225"/>
      <c r="D567" s="266"/>
      <c r="E567" s="266"/>
      <c r="F567" s="266"/>
      <c r="G567" s="266"/>
      <c r="H567" s="266"/>
      <c r="I567" s="266"/>
      <c r="J567" s="225"/>
      <c r="K567" s="358"/>
      <c r="L567" s="358"/>
      <c r="M567" s="358"/>
      <c r="N567" s="358"/>
      <c r="O567" s="358"/>
      <c r="P567" s="161"/>
      <c r="Q567" s="161"/>
      <c r="R567" s="161"/>
      <c r="S567" s="161"/>
      <c r="T567" s="161"/>
      <c r="U567" s="161"/>
      <c r="V567" s="161"/>
      <c r="W567" s="161"/>
      <c r="X567" s="161"/>
      <c r="Y567" s="161"/>
      <c r="Z567" s="161"/>
      <c r="AA567" s="161"/>
      <c r="AB567" s="161"/>
      <c r="AC567" s="161"/>
      <c r="AD567" s="161"/>
      <c r="AE567" s="161"/>
      <c r="AF567" s="161"/>
      <c r="AG567" s="161"/>
      <c r="AH567" s="161"/>
      <c r="AI567" s="161"/>
      <c r="AJ567" s="161"/>
      <c r="AK567" s="161"/>
      <c r="AL567" s="161"/>
      <c r="AM567" s="161"/>
      <c r="AN567" s="161"/>
      <c r="AO567" s="161"/>
      <c r="AP567" s="161"/>
      <c r="AQ567" s="161"/>
      <c r="AR567" s="161"/>
      <c r="AS567" s="161"/>
    </row>
    <row r="568" spans="1:45" ht="15" customHeight="1">
      <c r="A568" s="225"/>
      <c r="B568" s="225"/>
      <c r="C568" s="225"/>
      <c r="D568" s="266"/>
      <c r="E568" s="266"/>
      <c r="F568" s="266"/>
      <c r="G568" s="266"/>
      <c r="H568" s="266"/>
      <c r="I568" s="266"/>
      <c r="J568" s="225"/>
      <c r="K568" s="358"/>
      <c r="L568" s="358"/>
      <c r="M568" s="358"/>
      <c r="N568" s="358"/>
      <c r="O568" s="358"/>
      <c r="P568" s="161"/>
      <c r="Q568" s="161"/>
      <c r="R568" s="161"/>
      <c r="S568" s="161"/>
      <c r="T568" s="161"/>
      <c r="U568" s="161"/>
      <c r="V568" s="161"/>
      <c r="W568" s="161"/>
      <c r="X568" s="161"/>
      <c r="Y568" s="161"/>
      <c r="Z568" s="161"/>
      <c r="AA568" s="161"/>
      <c r="AB568" s="161"/>
      <c r="AC568" s="161"/>
      <c r="AD568" s="161"/>
      <c r="AE568" s="161"/>
      <c r="AF568" s="161"/>
      <c r="AG568" s="161"/>
      <c r="AH568" s="161"/>
      <c r="AI568" s="161"/>
      <c r="AJ568" s="161"/>
      <c r="AK568" s="161"/>
      <c r="AL568" s="161"/>
      <c r="AM568" s="161"/>
      <c r="AN568" s="161"/>
      <c r="AO568" s="161"/>
      <c r="AP568" s="161"/>
      <c r="AQ568" s="161"/>
      <c r="AR568" s="161"/>
      <c r="AS568" s="161"/>
    </row>
    <row r="569" spans="1:45" ht="15" customHeight="1">
      <c r="A569" s="225"/>
      <c r="B569" s="225"/>
      <c r="C569" s="225"/>
      <c r="D569" s="266"/>
      <c r="E569" s="266"/>
      <c r="F569" s="266"/>
      <c r="G569" s="266"/>
      <c r="H569" s="266"/>
      <c r="I569" s="266"/>
      <c r="J569" s="225"/>
      <c r="K569" s="358"/>
      <c r="L569" s="358"/>
      <c r="M569" s="358"/>
      <c r="N569" s="358"/>
      <c r="O569" s="358"/>
      <c r="P569" s="161"/>
      <c r="Q569" s="161"/>
      <c r="R569" s="161"/>
      <c r="S569" s="161"/>
      <c r="T569" s="161"/>
      <c r="U569" s="161"/>
      <c r="V569" s="161"/>
      <c r="W569" s="161"/>
      <c r="X569" s="161"/>
      <c r="Y569" s="161"/>
      <c r="Z569" s="161"/>
      <c r="AA569" s="161"/>
      <c r="AB569" s="161"/>
      <c r="AC569" s="161"/>
      <c r="AD569" s="161"/>
      <c r="AE569" s="161"/>
      <c r="AF569" s="161"/>
      <c r="AG569" s="161"/>
      <c r="AH569" s="161"/>
      <c r="AI569" s="161"/>
      <c r="AJ569" s="161"/>
      <c r="AK569" s="161"/>
      <c r="AL569" s="161"/>
      <c r="AM569" s="161"/>
      <c r="AN569" s="161"/>
      <c r="AO569" s="161"/>
      <c r="AP569" s="161"/>
      <c r="AQ569" s="161"/>
      <c r="AR569" s="161"/>
      <c r="AS569" s="161"/>
    </row>
    <row r="570" spans="1:45" ht="15" customHeight="1">
      <c r="A570" s="225"/>
      <c r="B570" s="225"/>
      <c r="C570" s="225"/>
      <c r="D570" s="266"/>
      <c r="E570" s="266"/>
      <c r="F570" s="266"/>
      <c r="G570" s="266"/>
      <c r="H570" s="266"/>
      <c r="I570" s="266"/>
      <c r="J570" s="225"/>
      <c r="K570" s="358"/>
      <c r="L570" s="358"/>
      <c r="M570" s="358"/>
      <c r="N570" s="358"/>
      <c r="O570" s="358"/>
      <c r="P570" s="161"/>
      <c r="Q570" s="161"/>
      <c r="R570" s="161"/>
      <c r="S570" s="161"/>
      <c r="T570" s="161"/>
      <c r="U570" s="161"/>
      <c r="V570" s="161"/>
      <c r="W570" s="161"/>
      <c r="X570" s="161"/>
      <c r="Y570" s="161"/>
      <c r="Z570" s="161"/>
      <c r="AA570" s="161"/>
      <c r="AB570" s="161"/>
      <c r="AC570" s="161"/>
      <c r="AD570" s="161"/>
      <c r="AE570" s="161"/>
      <c r="AF570" s="161"/>
      <c r="AG570" s="161"/>
      <c r="AH570" s="161"/>
      <c r="AI570" s="161"/>
      <c r="AJ570" s="161"/>
      <c r="AK570" s="161"/>
      <c r="AL570" s="161"/>
      <c r="AM570" s="161"/>
      <c r="AN570" s="161"/>
      <c r="AO570" s="161"/>
      <c r="AP570" s="161"/>
      <c r="AQ570" s="161"/>
      <c r="AR570" s="161"/>
      <c r="AS570" s="161"/>
    </row>
    <row r="571" spans="1:45" ht="15" customHeight="1">
      <c r="A571" s="225"/>
      <c r="B571" s="225"/>
      <c r="C571" s="225"/>
      <c r="D571" s="266"/>
      <c r="E571" s="266"/>
      <c r="F571" s="266"/>
      <c r="G571" s="266"/>
      <c r="H571" s="266"/>
      <c r="I571" s="266"/>
      <c r="J571" s="225"/>
      <c r="K571" s="358"/>
      <c r="L571" s="358"/>
      <c r="M571" s="358"/>
      <c r="N571" s="358"/>
      <c r="O571" s="358"/>
      <c r="P571" s="161"/>
      <c r="Q571" s="161"/>
      <c r="R571" s="161"/>
      <c r="S571" s="161"/>
      <c r="T571" s="161"/>
      <c r="U571" s="161"/>
      <c r="V571" s="161"/>
      <c r="W571" s="161"/>
      <c r="X571" s="161"/>
      <c r="Y571" s="161"/>
      <c r="Z571" s="161"/>
      <c r="AA571" s="161"/>
      <c r="AB571" s="161"/>
      <c r="AC571" s="161"/>
      <c r="AD571" s="161"/>
      <c r="AE571" s="161"/>
      <c r="AF571" s="161"/>
      <c r="AG571" s="161"/>
      <c r="AH571" s="161"/>
      <c r="AI571" s="161"/>
      <c r="AJ571" s="161"/>
      <c r="AK571" s="161"/>
      <c r="AL571" s="161"/>
      <c r="AM571" s="161"/>
      <c r="AN571" s="161"/>
      <c r="AO571" s="161"/>
      <c r="AP571" s="161"/>
      <c r="AQ571" s="161"/>
      <c r="AR571" s="161"/>
      <c r="AS571" s="161"/>
    </row>
    <row r="572" spans="1:45" ht="15" customHeight="1">
      <c r="A572" s="225"/>
      <c r="B572" s="225"/>
      <c r="C572" s="225"/>
      <c r="D572" s="266"/>
      <c r="E572" s="266"/>
      <c r="F572" s="266"/>
      <c r="G572" s="266"/>
      <c r="H572" s="266"/>
      <c r="I572" s="266"/>
      <c r="J572" s="225"/>
      <c r="K572" s="358"/>
      <c r="L572" s="358"/>
      <c r="M572" s="358"/>
      <c r="N572" s="358"/>
      <c r="O572" s="358"/>
      <c r="P572" s="161"/>
      <c r="Q572" s="161"/>
      <c r="R572" s="161"/>
      <c r="S572" s="161"/>
      <c r="T572" s="161"/>
      <c r="U572" s="161"/>
      <c r="V572" s="161"/>
      <c r="W572" s="161"/>
      <c r="X572" s="161"/>
      <c r="Y572" s="161"/>
      <c r="Z572" s="161"/>
      <c r="AA572" s="161"/>
      <c r="AB572" s="161"/>
      <c r="AC572" s="161"/>
      <c r="AD572" s="161"/>
      <c r="AE572" s="161"/>
      <c r="AF572" s="161"/>
      <c r="AG572" s="161"/>
      <c r="AH572" s="161"/>
      <c r="AI572" s="161"/>
      <c r="AJ572" s="161"/>
      <c r="AK572" s="161"/>
      <c r="AL572" s="161"/>
      <c r="AM572" s="161"/>
      <c r="AN572" s="161"/>
      <c r="AO572" s="161"/>
      <c r="AP572" s="161"/>
      <c r="AQ572" s="161"/>
      <c r="AR572" s="161"/>
      <c r="AS572" s="161"/>
    </row>
    <row r="573" spans="1:45" ht="15" customHeight="1">
      <c r="A573" s="225"/>
      <c r="B573" s="225"/>
      <c r="C573" s="225"/>
      <c r="D573" s="266"/>
      <c r="E573" s="266"/>
      <c r="F573" s="266"/>
      <c r="G573" s="266"/>
      <c r="H573" s="266"/>
      <c r="I573" s="266"/>
      <c r="J573" s="225"/>
      <c r="K573" s="358"/>
      <c r="L573" s="358"/>
      <c r="M573" s="358"/>
      <c r="N573" s="358"/>
      <c r="O573" s="358"/>
      <c r="P573" s="161"/>
      <c r="Q573" s="161"/>
      <c r="R573" s="161"/>
      <c r="S573" s="161"/>
      <c r="T573" s="161"/>
      <c r="U573" s="161"/>
      <c r="V573" s="161"/>
      <c r="W573" s="161"/>
      <c r="X573" s="161"/>
      <c r="Y573" s="161"/>
      <c r="Z573" s="161"/>
      <c r="AA573" s="161"/>
      <c r="AB573" s="161"/>
      <c r="AC573" s="161"/>
      <c r="AD573" s="161"/>
      <c r="AE573" s="161"/>
      <c r="AF573" s="161"/>
      <c r="AG573" s="161"/>
      <c r="AH573" s="161"/>
      <c r="AI573" s="161"/>
      <c r="AJ573" s="161"/>
      <c r="AK573" s="161"/>
      <c r="AL573" s="161"/>
      <c r="AM573" s="161"/>
      <c r="AN573" s="161"/>
      <c r="AO573" s="161"/>
      <c r="AP573" s="161"/>
      <c r="AQ573" s="161"/>
      <c r="AR573" s="161"/>
      <c r="AS573" s="161"/>
    </row>
    <row r="574" spans="1:45" ht="15" customHeight="1">
      <c r="A574" s="225"/>
      <c r="B574" s="225"/>
      <c r="C574" s="225"/>
      <c r="D574" s="266"/>
      <c r="E574" s="266"/>
      <c r="F574" s="266"/>
      <c r="G574" s="266"/>
      <c r="H574" s="266"/>
      <c r="I574" s="266"/>
      <c r="J574" s="225"/>
      <c r="K574" s="358"/>
      <c r="L574" s="358"/>
      <c r="M574" s="358"/>
      <c r="N574" s="358"/>
      <c r="O574" s="358"/>
      <c r="P574" s="161"/>
      <c r="Q574" s="161"/>
      <c r="R574" s="161"/>
      <c r="S574" s="161"/>
      <c r="T574" s="161"/>
      <c r="U574" s="161"/>
      <c r="V574" s="161"/>
      <c r="W574" s="161"/>
      <c r="X574" s="161"/>
      <c r="Y574" s="161"/>
      <c r="Z574" s="161"/>
      <c r="AA574" s="161"/>
      <c r="AB574" s="161"/>
      <c r="AC574" s="161"/>
      <c r="AD574" s="161"/>
      <c r="AE574" s="161"/>
      <c r="AF574" s="161"/>
      <c r="AG574" s="161"/>
      <c r="AH574" s="161"/>
      <c r="AI574" s="161"/>
      <c r="AJ574" s="161"/>
      <c r="AK574" s="161"/>
      <c r="AL574" s="161"/>
      <c r="AM574" s="161"/>
      <c r="AN574" s="161"/>
      <c r="AO574" s="161"/>
      <c r="AP574" s="161"/>
      <c r="AQ574" s="161"/>
      <c r="AR574" s="161"/>
      <c r="AS574" s="161"/>
    </row>
    <row r="575" spans="1:45" ht="15" customHeight="1">
      <c r="A575" s="225"/>
      <c r="B575" s="225"/>
      <c r="C575" s="225"/>
      <c r="D575" s="266"/>
      <c r="E575" s="266"/>
      <c r="F575" s="266"/>
      <c r="G575" s="266"/>
      <c r="H575" s="266"/>
      <c r="I575" s="266"/>
      <c r="J575" s="225"/>
      <c r="K575" s="358"/>
      <c r="L575" s="358"/>
      <c r="M575" s="358"/>
      <c r="N575" s="358"/>
      <c r="O575" s="358"/>
      <c r="P575" s="161"/>
      <c r="Q575" s="161"/>
      <c r="R575" s="161"/>
      <c r="S575" s="161"/>
      <c r="T575" s="161"/>
      <c r="U575" s="161"/>
      <c r="V575" s="161"/>
      <c r="W575" s="161"/>
      <c r="X575" s="161"/>
      <c r="Y575" s="161"/>
      <c r="Z575" s="161"/>
      <c r="AA575" s="161"/>
      <c r="AB575" s="161"/>
      <c r="AC575" s="161"/>
      <c r="AD575" s="161"/>
      <c r="AE575" s="161"/>
      <c r="AF575" s="161"/>
      <c r="AG575" s="161"/>
      <c r="AH575" s="161"/>
      <c r="AI575" s="161"/>
      <c r="AJ575" s="161"/>
      <c r="AK575" s="161"/>
      <c r="AL575" s="161"/>
      <c r="AM575" s="161"/>
      <c r="AN575" s="161"/>
      <c r="AO575" s="161"/>
      <c r="AP575" s="161"/>
      <c r="AQ575" s="161"/>
      <c r="AR575" s="161"/>
      <c r="AS575" s="161"/>
    </row>
    <row r="576" spans="1:45" ht="15" customHeight="1">
      <c r="A576" s="225"/>
      <c r="B576" s="225"/>
      <c r="C576" s="225"/>
      <c r="D576" s="266"/>
      <c r="E576" s="266"/>
      <c r="F576" s="266"/>
      <c r="G576" s="266"/>
      <c r="H576" s="266"/>
      <c r="I576" s="266"/>
      <c r="J576" s="225"/>
      <c r="K576" s="358"/>
      <c r="L576" s="358"/>
      <c r="M576" s="358"/>
      <c r="N576" s="358"/>
      <c r="O576" s="358"/>
      <c r="P576" s="161"/>
      <c r="Q576" s="161"/>
      <c r="R576" s="161"/>
      <c r="S576" s="161"/>
      <c r="T576" s="161"/>
      <c r="U576" s="161"/>
      <c r="V576" s="161"/>
      <c r="W576" s="161"/>
      <c r="X576" s="161"/>
      <c r="Y576" s="161"/>
      <c r="Z576" s="161"/>
      <c r="AA576" s="161"/>
      <c r="AB576" s="161"/>
      <c r="AC576" s="161"/>
      <c r="AD576" s="161"/>
      <c r="AE576" s="161"/>
      <c r="AF576" s="161"/>
      <c r="AG576" s="161"/>
      <c r="AH576" s="161"/>
      <c r="AI576" s="161"/>
      <c r="AJ576" s="161"/>
      <c r="AK576" s="161"/>
      <c r="AL576" s="161"/>
      <c r="AM576" s="161"/>
      <c r="AN576" s="161"/>
      <c r="AO576" s="161"/>
      <c r="AP576" s="161"/>
      <c r="AQ576" s="161"/>
      <c r="AR576" s="161"/>
      <c r="AS576" s="161"/>
    </row>
    <row r="577" spans="1:45" ht="15" customHeight="1">
      <c r="A577" s="225"/>
      <c r="B577" s="225"/>
      <c r="C577" s="225"/>
      <c r="D577" s="266"/>
      <c r="E577" s="266"/>
      <c r="F577" s="266"/>
      <c r="G577" s="266"/>
      <c r="H577" s="266"/>
      <c r="I577" s="266"/>
      <c r="J577" s="225"/>
      <c r="K577" s="358"/>
      <c r="L577" s="358"/>
      <c r="M577" s="358"/>
      <c r="N577" s="358"/>
      <c r="O577" s="358"/>
      <c r="P577" s="161"/>
      <c r="Q577" s="161"/>
      <c r="R577" s="161"/>
      <c r="S577" s="161"/>
      <c r="T577" s="161"/>
      <c r="U577" s="161"/>
      <c r="V577" s="161"/>
      <c r="W577" s="161"/>
      <c r="X577" s="161"/>
      <c r="Y577" s="161"/>
      <c r="Z577" s="161"/>
      <c r="AA577" s="161"/>
      <c r="AB577" s="161"/>
      <c r="AC577" s="161"/>
      <c r="AD577" s="161"/>
      <c r="AE577" s="161"/>
      <c r="AF577" s="161"/>
      <c r="AG577" s="161"/>
      <c r="AH577" s="161"/>
      <c r="AI577" s="161"/>
      <c r="AJ577" s="161"/>
      <c r="AK577" s="161"/>
      <c r="AL577" s="161"/>
      <c r="AM577" s="161"/>
      <c r="AN577" s="161"/>
      <c r="AO577" s="161"/>
      <c r="AP577" s="161"/>
      <c r="AQ577" s="161"/>
      <c r="AR577" s="161"/>
      <c r="AS577" s="161"/>
    </row>
    <row r="578" spans="1:45" ht="15" customHeight="1">
      <c r="A578" s="225"/>
      <c r="B578" s="225"/>
      <c r="C578" s="225"/>
      <c r="D578" s="266"/>
      <c r="E578" s="266"/>
      <c r="F578" s="266"/>
      <c r="G578" s="266"/>
      <c r="H578" s="266"/>
      <c r="I578" s="266"/>
      <c r="J578" s="225"/>
      <c r="K578" s="358"/>
      <c r="L578" s="358"/>
      <c r="M578" s="358"/>
      <c r="N578" s="358"/>
      <c r="O578" s="358"/>
      <c r="P578" s="161"/>
      <c r="Q578" s="161"/>
      <c r="R578" s="161"/>
      <c r="S578" s="161"/>
      <c r="T578" s="161"/>
      <c r="U578" s="161"/>
      <c r="V578" s="161"/>
      <c r="W578" s="161"/>
      <c r="X578" s="161"/>
      <c r="Y578" s="161"/>
      <c r="Z578" s="161"/>
      <c r="AA578" s="161"/>
      <c r="AB578" s="161"/>
      <c r="AC578" s="161"/>
      <c r="AD578" s="161"/>
      <c r="AE578" s="161"/>
      <c r="AF578" s="161"/>
      <c r="AG578" s="161"/>
      <c r="AH578" s="161"/>
      <c r="AI578" s="161"/>
      <c r="AJ578" s="161"/>
      <c r="AK578" s="161"/>
      <c r="AL578" s="161"/>
      <c r="AM578" s="161"/>
      <c r="AN578" s="161"/>
      <c r="AO578" s="161"/>
      <c r="AP578" s="161"/>
      <c r="AQ578" s="161"/>
      <c r="AR578" s="161"/>
      <c r="AS578" s="161"/>
    </row>
    <row r="579" spans="1:45" ht="15" customHeight="1">
      <c r="A579" s="225"/>
      <c r="B579" s="225"/>
      <c r="C579" s="225"/>
      <c r="D579" s="266"/>
      <c r="E579" s="266"/>
      <c r="F579" s="266"/>
      <c r="G579" s="266"/>
      <c r="H579" s="266"/>
      <c r="I579" s="266"/>
      <c r="J579" s="225"/>
      <c r="K579" s="358"/>
      <c r="L579" s="358"/>
      <c r="M579" s="358"/>
      <c r="N579" s="358"/>
      <c r="O579" s="358"/>
      <c r="P579" s="161"/>
      <c r="Q579" s="161"/>
      <c r="R579" s="161"/>
      <c r="S579" s="161"/>
      <c r="T579" s="161"/>
      <c r="U579" s="161"/>
      <c r="V579" s="161"/>
      <c r="W579" s="161"/>
      <c r="X579" s="161"/>
      <c r="Y579" s="161"/>
      <c r="Z579" s="161"/>
      <c r="AA579" s="161"/>
      <c r="AB579" s="161"/>
      <c r="AC579" s="161"/>
      <c r="AD579" s="161"/>
      <c r="AE579" s="161"/>
      <c r="AF579" s="161"/>
      <c r="AG579" s="161"/>
      <c r="AH579" s="161"/>
      <c r="AI579" s="161"/>
      <c r="AJ579" s="161"/>
      <c r="AK579" s="161"/>
      <c r="AL579" s="161"/>
      <c r="AM579" s="161"/>
      <c r="AN579" s="161"/>
      <c r="AO579" s="161"/>
      <c r="AP579" s="161"/>
      <c r="AQ579" s="161"/>
      <c r="AR579" s="161"/>
      <c r="AS579" s="161"/>
    </row>
    <row r="580" spans="1:45" ht="15" customHeight="1">
      <c r="A580" s="225"/>
      <c r="B580" s="225"/>
      <c r="C580" s="225"/>
      <c r="D580" s="266"/>
      <c r="E580" s="266"/>
      <c r="F580" s="266"/>
      <c r="G580" s="266"/>
      <c r="H580" s="266"/>
      <c r="I580" s="266"/>
      <c r="J580" s="225"/>
      <c r="K580" s="358"/>
      <c r="L580" s="358"/>
      <c r="M580" s="358"/>
      <c r="N580" s="358"/>
      <c r="O580" s="358"/>
      <c r="P580" s="161"/>
      <c r="Q580" s="161"/>
      <c r="R580" s="161"/>
      <c r="S580" s="161"/>
      <c r="T580" s="161"/>
      <c r="U580" s="161"/>
      <c r="V580" s="161"/>
      <c r="W580" s="161"/>
      <c r="X580" s="161"/>
      <c r="Y580" s="161"/>
      <c r="Z580" s="161"/>
      <c r="AA580" s="161"/>
      <c r="AB580" s="161"/>
      <c r="AC580" s="161"/>
      <c r="AD580" s="161"/>
      <c r="AE580" s="161"/>
      <c r="AF580" s="161"/>
      <c r="AG580" s="161"/>
      <c r="AH580" s="161"/>
      <c r="AI580" s="161"/>
      <c r="AJ580" s="161"/>
      <c r="AK580" s="161"/>
      <c r="AL580" s="161"/>
      <c r="AM580" s="161"/>
      <c r="AN580" s="161"/>
      <c r="AO580" s="161"/>
      <c r="AP580" s="161"/>
      <c r="AQ580" s="161"/>
      <c r="AR580" s="161"/>
      <c r="AS580" s="161"/>
    </row>
    <row r="581" spans="1:45" ht="15" customHeight="1">
      <c r="A581" s="225"/>
      <c r="B581" s="225"/>
      <c r="C581" s="225"/>
      <c r="D581" s="266"/>
      <c r="E581" s="266"/>
      <c r="F581" s="266"/>
      <c r="G581" s="266"/>
      <c r="H581" s="266"/>
      <c r="I581" s="266"/>
      <c r="J581" s="225"/>
      <c r="K581" s="358"/>
      <c r="L581" s="358"/>
      <c r="M581" s="358"/>
      <c r="N581" s="358"/>
      <c r="O581" s="358"/>
      <c r="P581" s="161"/>
      <c r="Q581" s="161"/>
      <c r="R581" s="161"/>
      <c r="S581" s="161"/>
      <c r="T581" s="161"/>
      <c r="U581" s="161"/>
      <c r="V581" s="161"/>
      <c r="W581" s="161"/>
      <c r="X581" s="161"/>
      <c r="Y581" s="161"/>
      <c r="Z581" s="161"/>
      <c r="AA581" s="161"/>
      <c r="AB581" s="161"/>
      <c r="AC581" s="161"/>
      <c r="AD581" s="161"/>
      <c r="AE581" s="161"/>
      <c r="AF581" s="161"/>
      <c r="AG581" s="161"/>
      <c r="AH581" s="161"/>
      <c r="AI581" s="161"/>
      <c r="AJ581" s="161"/>
      <c r="AK581" s="161"/>
      <c r="AL581" s="161"/>
      <c r="AM581" s="161"/>
      <c r="AN581" s="161"/>
      <c r="AO581" s="161"/>
      <c r="AP581" s="161"/>
      <c r="AQ581" s="161"/>
      <c r="AR581" s="161"/>
      <c r="AS581" s="161"/>
    </row>
    <row r="582" spans="1:45" ht="15" customHeight="1">
      <c r="A582" s="225"/>
      <c r="B582" s="225"/>
      <c r="C582" s="225"/>
      <c r="D582" s="266"/>
      <c r="E582" s="266"/>
      <c r="F582" s="266"/>
      <c r="G582" s="266"/>
      <c r="H582" s="266"/>
      <c r="I582" s="266"/>
      <c r="J582" s="225"/>
      <c r="K582" s="358"/>
      <c r="L582" s="358"/>
      <c r="M582" s="358"/>
      <c r="N582" s="358"/>
      <c r="O582" s="358"/>
      <c r="P582" s="161"/>
      <c r="Q582" s="161"/>
      <c r="R582" s="161"/>
      <c r="S582" s="161"/>
      <c r="T582" s="161"/>
      <c r="U582" s="161"/>
      <c r="V582" s="161"/>
      <c r="W582" s="161"/>
      <c r="X582" s="161"/>
      <c r="Y582" s="161"/>
      <c r="Z582" s="161"/>
      <c r="AA582" s="161"/>
      <c r="AB582" s="161"/>
      <c r="AC582" s="161"/>
      <c r="AD582" s="161"/>
      <c r="AE582" s="161"/>
      <c r="AF582" s="161"/>
      <c r="AG582" s="161"/>
      <c r="AH582" s="161"/>
      <c r="AI582" s="161"/>
      <c r="AJ582" s="161"/>
      <c r="AK582" s="161"/>
      <c r="AL582" s="161"/>
      <c r="AM582" s="161"/>
      <c r="AN582" s="161"/>
      <c r="AO582" s="161"/>
      <c r="AP582" s="161"/>
      <c r="AQ582" s="161"/>
      <c r="AR582" s="161"/>
      <c r="AS582" s="161"/>
    </row>
    <row r="583" spans="1:45" ht="15" customHeight="1">
      <c r="A583" s="225"/>
      <c r="B583" s="225"/>
      <c r="C583" s="225"/>
      <c r="D583" s="266"/>
      <c r="E583" s="266"/>
      <c r="F583" s="266"/>
      <c r="G583" s="266"/>
      <c r="H583" s="266"/>
      <c r="I583" s="266"/>
      <c r="J583" s="225"/>
      <c r="K583" s="358"/>
      <c r="L583" s="358"/>
      <c r="M583" s="358"/>
      <c r="N583" s="358"/>
      <c r="O583" s="358"/>
      <c r="P583" s="161"/>
      <c r="Q583" s="161"/>
      <c r="R583" s="161"/>
      <c r="S583" s="161"/>
      <c r="T583" s="161"/>
      <c r="U583" s="161"/>
      <c r="V583" s="161"/>
      <c r="W583" s="161"/>
      <c r="X583" s="161"/>
      <c r="Y583" s="161"/>
      <c r="Z583" s="161"/>
      <c r="AA583" s="161"/>
      <c r="AB583" s="161"/>
      <c r="AC583" s="161"/>
      <c r="AD583" s="161"/>
      <c r="AE583" s="161"/>
      <c r="AF583" s="161"/>
      <c r="AG583" s="161"/>
      <c r="AH583" s="161"/>
      <c r="AI583" s="161"/>
      <c r="AJ583" s="161"/>
      <c r="AK583" s="161"/>
      <c r="AL583" s="161"/>
      <c r="AM583" s="161"/>
      <c r="AN583" s="161"/>
      <c r="AO583" s="161"/>
      <c r="AP583" s="161"/>
      <c r="AQ583" s="161"/>
      <c r="AR583" s="161"/>
      <c r="AS583" s="161"/>
    </row>
    <row r="584" spans="1:45" ht="15" customHeight="1">
      <c r="A584" s="225"/>
      <c r="B584" s="225"/>
      <c r="C584" s="225"/>
      <c r="D584" s="266"/>
      <c r="E584" s="266"/>
      <c r="F584" s="266"/>
      <c r="G584" s="266"/>
      <c r="H584" s="266"/>
      <c r="I584" s="266"/>
      <c r="J584" s="225"/>
      <c r="K584" s="358"/>
      <c r="L584" s="358"/>
      <c r="M584" s="358"/>
      <c r="N584" s="358"/>
      <c r="O584" s="358"/>
      <c r="P584" s="161"/>
      <c r="Q584" s="161"/>
      <c r="R584" s="161"/>
      <c r="S584" s="161"/>
      <c r="T584" s="161"/>
      <c r="U584" s="161"/>
      <c r="V584" s="161"/>
      <c r="W584" s="161"/>
      <c r="X584" s="161"/>
      <c r="Y584" s="161"/>
      <c r="Z584" s="161"/>
      <c r="AA584" s="161"/>
      <c r="AB584" s="161"/>
      <c r="AC584" s="161"/>
      <c r="AD584" s="161"/>
      <c r="AE584" s="161"/>
      <c r="AF584" s="161"/>
      <c r="AG584" s="161"/>
      <c r="AH584" s="161"/>
      <c r="AI584" s="161"/>
      <c r="AJ584" s="161"/>
      <c r="AK584" s="161"/>
      <c r="AL584" s="161"/>
      <c r="AM584" s="161"/>
      <c r="AN584" s="161"/>
      <c r="AO584" s="161"/>
      <c r="AP584" s="161"/>
      <c r="AQ584" s="161"/>
      <c r="AR584" s="161"/>
      <c r="AS584" s="161"/>
    </row>
    <row r="585" spans="1:45" ht="15" customHeight="1">
      <c r="A585" s="225"/>
      <c r="B585" s="225"/>
      <c r="C585" s="225"/>
      <c r="D585" s="266"/>
      <c r="E585" s="266"/>
      <c r="F585" s="266"/>
      <c r="G585" s="266"/>
      <c r="H585" s="266"/>
      <c r="I585" s="266"/>
      <c r="J585" s="225"/>
      <c r="K585" s="358"/>
      <c r="L585" s="358"/>
      <c r="M585" s="358"/>
      <c r="N585" s="358"/>
      <c r="O585" s="358"/>
      <c r="P585" s="161"/>
      <c r="Q585" s="161"/>
      <c r="R585" s="161"/>
      <c r="S585" s="161"/>
      <c r="T585" s="161"/>
      <c r="U585" s="161"/>
      <c r="V585" s="161"/>
      <c r="W585" s="161"/>
      <c r="X585" s="161"/>
      <c r="Y585" s="161"/>
      <c r="Z585" s="161"/>
      <c r="AA585" s="161"/>
      <c r="AB585" s="161"/>
      <c r="AC585" s="161"/>
      <c r="AD585" s="161"/>
      <c r="AE585" s="161"/>
      <c r="AF585" s="161"/>
      <c r="AG585" s="161"/>
      <c r="AH585" s="161"/>
      <c r="AI585" s="161"/>
      <c r="AJ585" s="161"/>
      <c r="AK585" s="161"/>
      <c r="AL585" s="161"/>
      <c r="AM585" s="161"/>
      <c r="AN585" s="161"/>
      <c r="AO585" s="161"/>
      <c r="AP585" s="161"/>
      <c r="AQ585" s="161"/>
      <c r="AR585" s="161"/>
      <c r="AS585" s="161"/>
    </row>
    <row r="586" spans="1:45" ht="15" customHeight="1">
      <c r="A586" s="225"/>
      <c r="B586" s="225"/>
      <c r="C586" s="225"/>
      <c r="D586" s="266"/>
      <c r="E586" s="266"/>
      <c r="F586" s="266"/>
      <c r="G586" s="266"/>
      <c r="H586" s="266"/>
      <c r="I586" s="266"/>
      <c r="J586" s="225"/>
      <c r="K586" s="358"/>
      <c r="L586" s="358"/>
      <c r="M586" s="358"/>
      <c r="N586" s="358"/>
      <c r="O586" s="358"/>
      <c r="P586" s="161"/>
      <c r="Q586" s="161"/>
      <c r="R586" s="161"/>
      <c r="S586" s="161"/>
      <c r="T586" s="161"/>
      <c r="U586" s="161"/>
      <c r="V586" s="161"/>
      <c r="W586" s="161"/>
      <c r="X586" s="161"/>
      <c r="Y586" s="161"/>
      <c r="Z586" s="161"/>
      <c r="AA586" s="161"/>
      <c r="AB586" s="161"/>
      <c r="AC586" s="161"/>
      <c r="AD586" s="161"/>
      <c r="AE586" s="161"/>
      <c r="AF586" s="161"/>
      <c r="AG586" s="161"/>
      <c r="AH586" s="161"/>
      <c r="AI586" s="161"/>
      <c r="AJ586" s="161"/>
      <c r="AK586" s="161"/>
      <c r="AL586" s="161"/>
      <c r="AM586" s="161"/>
      <c r="AN586" s="161"/>
      <c r="AO586" s="161"/>
      <c r="AP586" s="161"/>
      <c r="AQ586" s="161"/>
      <c r="AR586" s="161"/>
      <c r="AS586" s="161"/>
    </row>
    <row r="587" spans="1:45" ht="15" customHeight="1">
      <c r="A587" s="225"/>
      <c r="B587" s="225"/>
      <c r="C587" s="225"/>
      <c r="D587" s="266"/>
      <c r="E587" s="266"/>
      <c r="F587" s="266"/>
      <c r="G587" s="266"/>
      <c r="H587" s="266"/>
      <c r="I587" s="266"/>
      <c r="J587" s="225"/>
      <c r="K587" s="358"/>
      <c r="L587" s="358"/>
      <c r="M587" s="358"/>
      <c r="N587" s="358"/>
      <c r="O587" s="358"/>
      <c r="P587" s="161"/>
      <c r="Q587" s="161"/>
      <c r="R587" s="161"/>
      <c r="S587" s="161"/>
      <c r="T587" s="161"/>
      <c r="U587" s="161"/>
      <c r="V587" s="161"/>
      <c r="W587" s="161"/>
      <c r="X587" s="161"/>
      <c r="Y587" s="161"/>
      <c r="Z587" s="161"/>
      <c r="AA587" s="161"/>
      <c r="AB587" s="161"/>
      <c r="AC587" s="161"/>
      <c r="AD587" s="161"/>
      <c r="AE587" s="161"/>
      <c r="AF587" s="161"/>
      <c r="AG587" s="161"/>
      <c r="AH587" s="161"/>
      <c r="AI587" s="161"/>
      <c r="AJ587" s="161"/>
      <c r="AK587" s="161"/>
      <c r="AL587" s="161"/>
      <c r="AM587" s="161"/>
      <c r="AN587" s="161"/>
      <c r="AO587" s="161"/>
      <c r="AP587" s="161"/>
      <c r="AQ587" s="161"/>
      <c r="AR587" s="161"/>
      <c r="AS587" s="161"/>
    </row>
    <row r="588" spans="1:45" ht="15" customHeight="1">
      <c r="A588" s="225"/>
      <c r="B588" s="225"/>
      <c r="C588" s="225"/>
      <c r="D588" s="266"/>
      <c r="E588" s="266"/>
      <c r="F588" s="266"/>
      <c r="G588" s="266"/>
      <c r="H588" s="266"/>
      <c r="I588" s="266"/>
      <c r="J588" s="225"/>
      <c r="K588" s="358"/>
      <c r="L588" s="358"/>
      <c r="M588" s="358"/>
      <c r="N588" s="358"/>
      <c r="O588" s="358"/>
      <c r="P588" s="161"/>
      <c r="Q588" s="161"/>
      <c r="R588" s="161"/>
      <c r="S588" s="161"/>
      <c r="T588" s="161"/>
      <c r="U588" s="161"/>
      <c r="V588" s="161"/>
      <c r="W588" s="161"/>
      <c r="X588" s="161"/>
      <c r="Y588" s="161"/>
      <c r="Z588" s="161"/>
      <c r="AA588" s="161"/>
      <c r="AB588" s="161"/>
      <c r="AC588" s="161"/>
      <c r="AD588" s="161"/>
      <c r="AE588" s="161"/>
      <c r="AF588" s="161"/>
      <c r="AG588" s="161"/>
      <c r="AH588" s="161"/>
      <c r="AI588" s="161"/>
      <c r="AJ588" s="161"/>
      <c r="AK588" s="161"/>
      <c r="AL588" s="161"/>
      <c r="AM588" s="161"/>
      <c r="AN588" s="161"/>
      <c r="AO588" s="161"/>
      <c r="AP588" s="161"/>
      <c r="AQ588" s="161"/>
      <c r="AR588" s="161"/>
      <c r="AS588" s="161"/>
    </row>
    <row r="589" spans="1:45" ht="15" customHeight="1">
      <c r="A589" s="225"/>
      <c r="B589" s="225"/>
      <c r="C589" s="225"/>
      <c r="D589" s="266"/>
      <c r="E589" s="266"/>
      <c r="F589" s="266"/>
      <c r="G589" s="266"/>
      <c r="H589" s="266"/>
      <c r="I589" s="266"/>
      <c r="J589" s="225"/>
      <c r="K589" s="358"/>
      <c r="L589" s="358"/>
      <c r="M589" s="358"/>
      <c r="N589" s="358"/>
      <c r="O589" s="358"/>
      <c r="P589" s="161"/>
      <c r="Q589" s="161"/>
      <c r="R589" s="161"/>
      <c r="S589" s="161"/>
      <c r="T589" s="161"/>
      <c r="U589" s="161"/>
      <c r="V589" s="161"/>
      <c r="W589" s="161"/>
      <c r="X589" s="161"/>
      <c r="Y589" s="161"/>
      <c r="Z589" s="161"/>
      <c r="AA589" s="161"/>
      <c r="AB589" s="161"/>
      <c r="AC589" s="161"/>
      <c r="AD589" s="161"/>
      <c r="AE589" s="161"/>
      <c r="AF589" s="161"/>
      <c r="AG589" s="161"/>
      <c r="AH589" s="161"/>
      <c r="AI589" s="161"/>
      <c r="AJ589" s="161"/>
      <c r="AK589" s="161"/>
      <c r="AL589" s="161"/>
      <c r="AM589" s="161"/>
      <c r="AN589" s="161"/>
      <c r="AO589" s="161"/>
      <c r="AP589" s="161"/>
      <c r="AQ589" s="161"/>
      <c r="AR589" s="161"/>
      <c r="AS589" s="161"/>
    </row>
    <row r="590" spans="1:45" ht="15" customHeight="1">
      <c r="A590" s="225"/>
      <c r="B590" s="225"/>
      <c r="C590" s="225"/>
      <c r="D590" s="266"/>
      <c r="E590" s="266"/>
      <c r="F590" s="266"/>
      <c r="G590" s="266"/>
      <c r="H590" s="266"/>
      <c r="I590" s="266"/>
      <c r="J590" s="225"/>
      <c r="K590" s="358"/>
      <c r="L590" s="358"/>
      <c r="M590" s="358"/>
      <c r="N590" s="358"/>
      <c r="O590" s="358"/>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row>
    <row r="591" spans="1:45" ht="15" customHeight="1">
      <c r="A591" s="225"/>
      <c r="B591" s="225"/>
      <c r="C591" s="225"/>
      <c r="D591" s="266"/>
      <c r="E591" s="266"/>
      <c r="F591" s="266"/>
      <c r="G591" s="266"/>
      <c r="H591" s="266"/>
      <c r="I591" s="266"/>
      <c r="J591" s="225"/>
      <c r="K591" s="358"/>
      <c r="L591" s="358"/>
      <c r="M591" s="358"/>
      <c r="N591" s="358"/>
      <c r="O591" s="358"/>
      <c r="P591" s="161"/>
      <c r="Q591" s="161"/>
      <c r="R591" s="161"/>
      <c r="S591" s="161"/>
      <c r="T591" s="161"/>
      <c r="U591" s="161"/>
      <c r="V591" s="161"/>
      <c r="W591" s="161"/>
      <c r="X591" s="161"/>
      <c r="Y591" s="161"/>
      <c r="Z591" s="161"/>
      <c r="AA591" s="161"/>
      <c r="AB591" s="161"/>
      <c r="AC591" s="161"/>
      <c r="AD591" s="161"/>
      <c r="AE591" s="161"/>
      <c r="AF591" s="161"/>
      <c r="AG591" s="161"/>
      <c r="AH591" s="161"/>
      <c r="AI591" s="161"/>
      <c r="AJ591" s="161"/>
      <c r="AK591" s="161"/>
      <c r="AL591" s="161"/>
      <c r="AM591" s="161"/>
      <c r="AN591" s="161"/>
      <c r="AO591" s="161"/>
      <c r="AP591" s="161"/>
      <c r="AQ591" s="161"/>
      <c r="AR591" s="161"/>
      <c r="AS591" s="161"/>
    </row>
    <row r="592" spans="1:45" ht="15" customHeight="1">
      <c r="A592" s="225"/>
      <c r="B592" s="225"/>
      <c r="C592" s="225"/>
      <c r="D592" s="266"/>
      <c r="E592" s="266"/>
      <c r="F592" s="266"/>
      <c r="G592" s="266"/>
      <c r="H592" s="266"/>
      <c r="I592" s="266"/>
      <c r="J592" s="225"/>
      <c r="K592" s="358"/>
      <c r="L592" s="358"/>
      <c r="M592" s="358"/>
      <c r="N592" s="358"/>
      <c r="O592" s="358"/>
      <c r="P592" s="161"/>
      <c r="Q592" s="161"/>
      <c r="R592" s="161"/>
      <c r="S592" s="161"/>
      <c r="T592" s="161"/>
      <c r="U592" s="161"/>
      <c r="V592" s="161"/>
      <c r="W592" s="161"/>
      <c r="X592" s="161"/>
      <c r="Y592" s="161"/>
      <c r="Z592" s="161"/>
      <c r="AA592" s="161"/>
      <c r="AB592" s="161"/>
      <c r="AC592" s="161"/>
      <c r="AD592" s="161"/>
      <c r="AE592" s="161"/>
      <c r="AF592" s="161"/>
      <c r="AG592" s="161"/>
      <c r="AH592" s="161"/>
      <c r="AI592" s="161"/>
      <c r="AJ592" s="161"/>
      <c r="AK592" s="161"/>
      <c r="AL592" s="161"/>
      <c r="AM592" s="161"/>
      <c r="AN592" s="161"/>
      <c r="AO592" s="161"/>
      <c r="AP592" s="161"/>
      <c r="AQ592" s="161"/>
      <c r="AR592" s="161"/>
      <c r="AS592" s="161"/>
    </row>
    <row r="593" spans="1:45" ht="15" customHeight="1">
      <c r="A593" s="225"/>
      <c r="B593" s="225"/>
      <c r="C593" s="225"/>
      <c r="D593" s="266"/>
      <c r="E593" s="266"/>
      <c r="F593" s="266"/>
      <c r="G593" s="266"/>
      <c r="H593" s="266"/>
      <c r="I593" s="266"/>
      <c r="J593" s="225"/>
      <c r="K593" s="358"/>
      <c r="L593" s="358"/>
      <c r="M593" s="358"/>
      <c r="N593" s="358"/>
      <c r="O593" s="358"/>
      <c r="P593" s="161"/>
      <c r="Q593" s="161"/>
      <c r="R593" s="161"/>
      <c r="S593" s="161"/>
      <c r="T593" s="161"/>
      <c r="U593" s="161"/>
      <c r="V593" s="161"/>
      <c r="W593" s="161"/>
      <c r="X593" s="161"/>
      <c r="Y593" s="161"/>
      <c r="Z593" s="161"/>
      <c r="AA593" s="161"/>
      <c r="AB593" s="161"/>
      <c r="AC593" s="161"/>
      <c r="AD593" s="161"/>
      <c r="AE593" s="161"/>
      <c r="AF593" s="161"/>
      <c r="AG593" s="161"/>
      <c r="AH593" s="161"/>
      <c r="AI593" s="161"/>
      <c r="AJ593" s="161"/>
      <c r="AK593" s="161"/>
      <c r="AL593" s="161"/>
      <c r="AM593" s="161"/>
      <c r="AN593" s="161"/>
      <c r="AO593" s="161"/>
      <c r="AP593" s="161"/>
      <c r="AQ593" s="161"/>
      <c r="AR593" s="161"/>
      <c r="AS593" s="161"/>
    </row>
    <row r="594" spans="1:45" ht="15" customHeight="1">
      <c r="A594" s="225"/>
      <c r="B594" s="225"/>
      <c r="C594" s="225"/>
      <c r="D594" s="266"/>
      <c r="E594" s="266"/>
      <c r="F594" s="266"/>
      <c r="G594" s="266"/>
      <c r="H594" s="266"/>
      <c r="I594" s="266"/>
      <c r="J594" s="225"/>
      <c r="K594" s="358"/>
      <c r="L594" s="358"/>
      <c r="M594" s="358"/>
      <c r="N594" s="358"/>
      <c r="O594" s="358"/>
      <c r="P594" s="161"/>
      <c r="Q594" s="161"/>
      <c r="R594" s="161"/>
      <c r="S594" s="161"/>
      <c r="T594" s="161"/>
      <c r="U594" s="161"/>
      <c r="V594" s="161"/>
      <c r="W594" s="161"/>
      <c r="X594" s="161"/>
      <c r="Y594" s="161"/>
      <c r="Z594" s="161"/>
      <c r="AA594" s="161"/>
      <c r="AB594" s="161"/>
      <c r="AC594" s="161"/>
      <c r="AD594" s="161"/>
      <c r="AE594" s="161"/>
      <c r="AF594" s="161"/>
      <c r="AG594" s="161"/>
      <c r="AH594" s="161"/>
      <c r="AI594" s="161"/>
      <c r="AJ594" s="161"/>
      <c r="AK594" s="161"/>
      <c r="AL594" s="161"/>
      <c r="AM594" s="161"/>
      <c r="AN594" s="161"/>
      <c r="AO594" s="161"/>
      <c r="AP594" s="161"/>
      <c r="AQ594" s="161"/>
      <c r="AR594" s="161"/>
      <c r="AS594" s="161"/>
    </row>
    <row r="595" spans="1:45" ht="15" customHeight="1">
      <c r="A595" s="225"/>
      <c r="B595" s="225"/>
      <c r="C595" s="225"/>
      <c r="D595" s="266"/>
      <c r="E595" s="266"/>
      <c r="F595" s="266"/>
      <c r="G595" s="266"/>
      <c r="H595" s="266"/>
      <c r="I595" s="266"/>
      <c r="J595" s="225"/>
      <c r="K595" s="358"/>
      <c r="L595" s="358"/>
      <c r="M595" s="358"/>
      <c r="N595" s="358"/>
      <c r="O595" s="358"/>
      <c r="P595" s="161"/>
      <c r="Q595" s="161"/>
      <c r="R595" s="161"/>
      <c r="S595" s="161"/>
      <c r="T595" s="161"/>
      <c r="U595" s="161"/>
      <c r="V595" s="161"/>
      <c r="W595" s="161"/>
      <c r="X595" s="161"/>
      <c r="Y595" s="161"/>
      <c r="Z595" s="161"/>
      <c r="AA595" s="161"/>
      <c r="AB595" s="161"/>
      <c r="AC595" s="161"/>
      <c r="AD595" s="161"/>
      <c r="AE595" s="161"/>
      <c r="AF595" s="161"/>
      <c r="AG595" s="161"/>
      <c r="AH595" s="161"/>
      <c r="AI595" s="161"/>
      <c r="AJ595" s="161"/>
      <c r="AK595" s="161"/>
      <c r="AL595" s="161"/>
      <c r="AM595" s="161"/>
      <c r="AN595" s="161"/>
      <c r="AO595" s="161"/>
      <c r="AP595" s="161"/>
      <c r="AQ595" s="161"/>
      <c r="AR595" s="161"/>
      <c r="AS595" s="161"/>
    </row>
    <row r="596" spans="1:45" ht="15" customHeight="1">
      <c r="A596" s="225"/>
      <c r="B596" s="225"/>
      <c r="C596" s="225"/>
      <c r="D596" s="266"/>
      <c r="E596" s="266"/>
      <c r="F596" s="266"/>
      <c r="G596" s="266"/>
      <c r="H596" s="266"/>
      <c r="I596" s="266"/>
      <c r="J596" s="225"/>
      <c r="K596" s="358"/>
      <c r="L596" s="358"/>
      <c r="M596" s="358"/>
      <c r="N596" s="358"/>
      <c r="O596" s="358"/>
      <c r="P596" s="161"/>
      <c r="Q596" s="161"/>
      <c r="R596" s="161"/>
      <c r="S596" s="161"/>
      <c r="T596" s="161"/>
      <c r="U596" s="161"/>
      <c r="V596" s="161"/>
      <c r="W596" s="161"/>
      <c r="X596" s="161"/>
      <c r="Y596" s="161"/>
      <c r="Z596" s="161"/>
      <c r="AA596" s="161"/>
      <c r="AB596" s="161"/>
      <c r="AC596" s="161"/>
      <c r="AD596" s="161"/>
      <c r="AE596" s="161"/>
      <c r="AF596" s="161"/>
      <c r="AG596" s="161"/>
      <c r="AH596" s="161"/>
      <c r="AI596" s="161"/>
      <c r="AJ596" s="161"/>
      <c r="AK596" s="161"/>
      <c r="AL596" s="161"/>
      <c r="AM596" s="161"/>
      <c r="AN596" s="161"/>
      <c r="AO596" s="161"/>
      <c r="AP596" s="161"/>
      <c r="AQ596" s="161"/>
      <c r="AR596" s="161"/>
      <c r="AS596" s="161"/>
    </row>
    <row r="597" spans="1:45" ht="15" customHeight="1">
      <c r="A597" s="225"/>
      <c r="B597" s="225"/>
      <c r="C597" s="225"/>
      <c r="D597" s="266"/>
      <c r="E597" s="266"/>
      <c r="F597" s="266"/>
      <c r="G597" s="266"/>
      <c r="H597" s="266"/>
      <c r="I597" s="266"/>
      <c r="J597" s="225"/>
      <c r="K597" s="358"/>
      <c r="L597" s="358"/>
      <c r="M597" s="358"/>
      <c r="N597" s="358"/>
      <c r="O597" s="358"/>
      <c r="P597" s="161"/>
      <c r="Q597" s="161"/>
      <c r="R597" s="161"/>
      <c r="S597" s="161"/>
      <c r="T597" s="161"/>
      <c r="U597" s="161"/>
      <c r="V597" s="161"/>
      <c r="W597" s="161"/>
      <c r="X597" s="161"/>
      <c r="Y597" s="161"/>
      <c r="Z597" s="161"/>
      <c r="AA597" s="161"/>
      <c r="AB597" s="161"/>
      <c r="AC597" s="161"/>
      <c r="AD597" s="161"/>
      <c r="AE597" s="161"/>
      <c r="AF597" s="161"/>
      <c r="AG597" s="161"/>
      <c r="AH597" s="161"/>
      <c r="AI597" s="161"/>
      <c r="AJ597" s="161"/>
      <c r="AK597" s="161"/>
      <c r="AL597" s="161"/>
      <c r="AM597" s="161"/>
      <c r="AN597" s="161"/>
      <c r="AO597" s="161"/>
      <c r="AP597" s="161"/>
      <c r="AQ597" s="161"/>
      <c r="AR597" s="161"/>
      <c r="AS597" s="161"/>
    </row>
    <row r="598" spans="1:45" ht="15" customHeight="1">
      <c r="A598" s="225"/>
      <c r="B598" s="225"/>
      <c r="C598" s="225"/>
      <c r="D598" s="266"/>
      <c r="E598" s="266"/>
      <c r="F598" s="266"/>
      <c r="G598" s="266"/>
      <c r="H598" s="266"/>
      <c r="I598" s="266"/>
      <c r="J598" s="225"/>
      <c r="K598" s="358"/>
      <c r="L598" s="358"/>
      <c r="M598" s="358"/>
      <c r="N598" s="358"/>
      <c r="O598" s="358"/>
      <c r="P598" s="161"/>
      <c r="Q598" s="161"/>
      <c r="R598" s="161"/>
      <c r="S598" s="161"/>
      <c r="T598" s="161"/>
      <c r="U598" s="161"/>
      <c r="V598" s="161"/>
      <c r="W598" s="161"/>
      <c r="X598" s="161"/>
      <c r="Y598" s="161"/>
      <c r="Z598" s="161"/>
      <c r="AA598" s="161"/>
      <c r="AB598" s="161"/>
      <c r="AC598" s="161"/>
      <c r="AD598" s="161"/>
      <c r="AE598" s="161"/>
      <c r="AF598" s="161"/>
      <c r="AG598" s="161"/>
      <c r="AH598" s="161"/>
      <c r="AI598" s="161"/>
      <c r="AJ598" s="161"/>
      <c r="AK598" s="161"/>
      <c r="AL598" s="161"/>
      <c r="AM598" s="161"/>
      <c r="AN598" s="161"/>
      <c r="AO598" s="161"/>
      <c r="AP598" s="161"/>
      <c r="AQ598" s="161"/>
      <c r="AR598" s="161"/>
      <c r="AS598" s="161"/>
    </row>
    <row r="599" spans="1:45" ht="15" customHeight="1">
      <c r="A599" s="225"/>
      <c r="B599" s="225"/>
      <c r="C599" s="225"/>
      <c r="D599" s="266"/>
      <c r="E599" s="266"/>
      <c r="F599" s="266"/>
      <c r="G599" s="266"/>
      <c r="H599" s="266"/>
      <c r="I599" s="266"/>
      <c r="J599" s="225"/>
      <c r="K599" s="358"/>
      <c r="L599" s="358"/>
      <c r="M599" s="358"/>
      <c r="N599" s="358"/>
      <c r="O599" s="358"/>
      <c r="P599" s="161"/>
      <c r="Q599" s="161"/>
      <c r="R599" s="161"/>
      <c r="S599" s="161"/>
      <c r="T599" s="161"/>
      <c r="U599" s="161"/>
      <c r="V599" s="161"/>
      <c r="W599" s="161"/>
      <c r="X599" s="161"/>
      <c r="Y599" s="161"/>
      <c r="Z599" s="161"/>
      <c r="AA599" s="161"/>
      <c r="AB599" s="161"/>
      <c r="AC599" s="161"/>
      <c r="AD599" s="161"/>
      <c r="AE599" s="161"/>
      <c r="AF599" s="161"/>
      <c r="AG599" s="161"/>
      <c r="AH599" s="161"/>
      <c r="AI599" s="161"/>
      <c r="AJ599" s="161"/>
      <c r="AK599" s="161"/>
      <c r="AL599" s="161"/>
      <c r="AM599" s="161"/>
      <c r="AN599" s="161"/>
      <c r="AO599" s="161"/>
      <c r="AP599" s="161"/>
      <c r="AQ599" s="161"/>
      <c r="AR599" s="161"/>
      <c r="AS599" s="161"/>
    </row>
    <row r="600" spans="1:45" ht="15" customHeight="1">
      <c r="A600" s="225"/>
      <c r="B600" s="225"/>
      <c r="C600" s="225"/>
      <c r="D600" s="266"/>
      <c r="E600" s="266"/>
      <c r="F600" s="266"/>
      <c r="G600" s="266"/>
      <c r="H600" s="266"/>
      <c r="I600" s="266"/>
      <c r="J600" s="225"/>
      <c r="K600" s="358"/>
      <c r="L600" s="358"/>
      <c r="M600" s="358"/>
      <c r="N600" s="358"/>
      <c r="O600" s="358"/>
      <c r="P600" s="161"/>
      <c r="Q600" s="161"/>
      <c r="R600" s="161"/>
      <c r="S600" s="161"/>
      <c r="T600" s="161"/>
      <c r="U600" s="161"/>
      <c r="V600" s="161"/>
      <c r="W600" s="161"/>
      <c r="X600" s="161"/>
      <c r="Y600" s="161"/>
      <c r="Z600" s="161"/>
      <c r="AA600" s="161"/>
      <c r="AB600" s="161"/>
      <c r="AC600" s="161"/>
      <c r="AD600" s="161"/>
      <c r="AE600" s="161"/>
      <c r="AF600" s="161"/>
      <c r="AG600" s="161"/>
      <c r="AH600" s="161"/>
      <c r="AI600" s="161"/>
      <c r="AJ600" s="161"/>
      <c r="AK600" s="161"/>
      <c r="AL600" s="161"/>
      <c r="AM600" s="161"/>
      <c r="AN600" s="161"/>
      <c r="AO600" s="161"/>
      <c r="AP600" s="161"/>
      <c r="AQ600" s="161"/>
      <c r="AR600" s="161"/>
      <c r="AS600" s="161"/>
    </row>
    <row r="601" spans="1:45" ht="15" customHeight="1">
      <c r="A601" s="225"/>
      <c r="B601" s="225"/>
      <c r="C601" s="225"/>
      <c r="D601" s="266"/>
      <c r="E601" s="266"/>
      <c r="F601" s="266"/>
      <c r="G601" s="266"/>
      <c r="H601" s="266"/>
      <c r="I601" s="266"/>
      <c r="J601" s="225"/>
      <c r="K601" s="358"/>
      <c r="L601" s="358"/>
      <c r="M601" s="358"/>
      <c r="N601" s="358"/>
      <c r="O601" s="358"/>
      <c r="P601" s="161"/>
      <c r="Q601" s="161"/>
      <c r="R601" s="161"/>
      <c r="S601" s="161"/>
      <c r="T601" s="161"/>
      <c r="U601" s="161"/>
      <c r="V601" s="161"/>
      <c r="W601" s="161"/>
      <c r="X601" s="161"/>
      <c r="Y601" s="161"/>
      <c r="Z601" s="161"/>
      <c r="AA601" s="161"/>
      <c r="AB601" s="161"/>
      <c r="AC601" s="161"/>
      <c r="AD601" s="161"/>
      <c r="AE601" s="161"/>
      <c r="AF601" s="161"/>
      <c r="AG601" s="161"/>
      <c r="AH601" s="161"/>
      <c r="AI601" s="161"/>
      <c r="AJ601" s="161"/>
      <c r="AK601" s="161"/>
      <c r="AL601" s="161"/>
      <c r="AM601" s="161"/>
      <c r="AN601" s="161"/>
      <c r="AO601" s="161"/>
      <c r="AP601" s="161"/>
      <c r="AQ601" s="161"/>
      <c r="AR601" s="161"/>
      <c r="AS601" s="161"/>
    </row>
    <row r="602" spans="1:45" ht="15" customHeight="1">
      <c r="A602" s="225"/>
      <c r="B602" s="225"/>
      <c r="C602" s="225"/>
      <c r="D602" s="266"/>
      <c r="E602" s="266"/>
      <c r="F602" s="266"/>
      <c r="G602" s="266"/>
      <c r="H602" s="266"/>
      <c r="I602" s="266"/>
      <c r="J602" s="225"/>
      <c r="K602" s="358"/>
      <c r="L602" s="358"/>
      <c r="M602" s="358"/>
      <c r="N602" s="358"/>
      <c r="O602" s="358"/>
      <c r="P602" s="161"/>
      <c r="Q602" s="161"/>
      <c r="R602" s="161"/>
      <c r="S602" s="161"/>
      <c r="T602" s="161"/>
      <c r="U602" s="161"/>
      <c r="V602" s="161"/>
      <c r="W602" s="161"/>
      <c r="X602" s="161"/>
      <c r="Y602" s="161"/>
      <c r="Z602" s="161"/>
      <c r="AA602" s="161"/>
      <c r="AB602" s="161"/>
      <c r="AC602" s="161"/>
      <c r="AD602" s="161"/>
      <c r="AE602" s="161"/>
      <c r="AF602" s="161"/>
      <c r="AG602" s="161"/>
      <c r="AH602" s="161"/>
      <c r="AI602" s="161"/>
      <c r="AJ602" s="161"/>
      <c r="AK602" s="161"/>
      <c r="AL602" s="161"/>
      <c r="AM602" s="161"/>
      <c r="AN602" s="161"/>
      <c r="AO602" s="161"/>
      <c r="AP602" s="161"/>
      <c r="AQ602" s="161"/>
      <c r="AR602" s="161"/>
      <c r="AS602" s="161"/>
    </row>
    <row r="603" spans="1:45" ht="15" customHeight="1">
      <c r="A603" s="225"/>
      <c r="B603" s="225"/>
      <c r="C603" s="225"/>
      <c r="D603" s="266"/>
      <c r="E603" s="266"/>
      <c r="F603" s="266"/>
      <c r="G603" s="266"/>
      <c r="H603" s="266"/>
      <c r="I603" s="266"/>
      <c r="J603" s="225"/>
      <c r="K603" s="358"/>
      <c r="L603" s="358"/>
      <c r="M603" s="358"/>
      <c r="N603" s="358"/>
      <c r="O603" s="358"/>
      <c r="P603" s="161"/>
      <c r="Q603" s="161"/>
      <c r="R603" s="161"/>
      <c r="S603" s="161"/>
      <c r="T603" s="161"/>
      <c r="U603" s="161"/>
      <c r="V603" s="161"/>
      <c r="W603" s="161"/>
      <c r="X603" s="161"/>
      <c r="Y603" s="161"/>
      <c r="Z603" s="161"/>
      <c r="AA603" s="161"/>
      <c r="AB603" s="161"/>
      <c r="AC603" s="161"/>
      <c r="AD603" s="161"/>
      <c r="AE603" s="161"/>
      <c r="AF603" s="161"/>
      <c r="AG603" s="161"/>
      <c r="AH603" s="161"/>
      <c r="AI603" s="161"/>
      <c r="AJ603" s="161"/>
      <c r="AK603" s="161"/>
      <c r="AL603" s="161"/>
      <c r="AM603" s="161"/>
      <c r="AN603" s="161"/>
      <c r="AO603" s="161"/>
      <c r="AP603" s="161"/>
      <c r="AQ603" s="161"/>
      <c r="AR603" s="161"/>
      <c r="AS603" s="161"/>
    </row>
    <row r="604" spans="1:45" ht="15" customHeight="1">
      <c r="A604" s="225"/>
      <c r="B604" s="225"/>
      <c r="C604" s="225"/>
      <c r="D604" s="266"/>
      <c r="E604" s="266"/>
      <c r="F604" s="266"/>
      <c r="G604" s="266"/>
      <c r="H604" s="266"/>
      <c r="I604" s="266"/>
      <c r="J604" s="225"/>
      <c r="K604" s="358"/>
      <c r="L604" s="358"/>
      <c r="M604" s="358"/>
      <c r="N604" s="358"/>
      <c r="O604" s="358"/>
      <c r="P604" s="161"/>
      <c r="Q604" s="161"/>
      <c r="R604" s="161"/>
      <c r="S604" s="161"/>
      <c r="T604" s="161"/>
      <c r="U604" s="161"/>
      <c r="V604" s="161"/>
      <c r="W604" s="161"/>
      <c r="X604" s="161"/>
      <c r="Y604" s="161"/>
      <c r="Z604" s="161"/>
      <c r="AA604" s="161"/>
      <c r="AB604" s="161"/>
      <c r="AC604" s="161"/>
      <c r="AD604" s="161"/>
      <c r="AE604" s="161"/>
      <c r="AF604" s="161"/>
      <c r="AG604" s="161"/>
      <c r="AH604" s="161"/>
      <c r="AI604" s="161"/>
      <c r="AJ604" s="161"/>
      <c r="AK604" s="161"/>
      <c r="AL604" s="161"/>
      <c r="AM604" s="161"/>
      <c r="AN604" s="161"/>
      <c r="AO604" s="161"/>
      <c r="AP604" s="161"/>
      <c r="AQ604" s="161"/>
      <c r="AR604" s="161"/>
      <c r="AS604" s="161"/>
    </row>
    <row r="605" spans="1:45" ht="15" customHeight="1">
      <c r="A605" s="225"/>
      <c r="B605" s="225"/>
      <c r="C605" s="225"/>
      <c r="D605" s="266"/>
      <c r="E605" s="266"/>
      <c r="F605" s="266"/>
      <c r="G605" s="266"/>
      <c r="H605" s="266"/>
      <c r="I605" s="266"/>
      <c r="J605" s="225"/>
      <c r="K605" s="358"/>
      <c r="L605" s="358"/>
      <c r="M605" s="358"/>
      <c r="N605" s="358"/>
      <c r="O605" s="358"/>
      <c r="P605" s="161"/>
      <c r="Q605" s="161"/>
      <c r="R605" s="161"/>
      <c r="S605" s="161"/>
      <c r="T605" s="161"/>
      <c r="U605" s="161"/>
      <c r="V605" s="161"/>
      <c r="W605" s="161"/>
      <c r="X605" s="161"/>
      <c r="Y605" s="161"/>
      <c r="Z605" s="161"/>
      <c r="AA605" s="161"/>
      <c r="AB605" s="161"/>
      <c r="AC605" s="161"/>
      <c r="AD605" s="161"/>
      <c r="AE605" s="161"/>
      <c r="AF605" s="161"/>
      <c r="AG605" s="161"/>
      <c r="AH605" s="161"/>
      <c r="AI605" s="161"/>
      <c r="AJ605" s="161"/>
      <c r="AK605" s="161"/>
      <c r="AL605" s="161"/>
      <c r="AM605" s="161"/>
      <c r="AN605" s="161"/>
      <c r="AO605" s="161"/>
      <c r="AP605" s="161"/>
      <c r="AQ605" s="161"/>
      <c r="AR605" s="161"/>
      <c r="AS605" s="161"/>
    </row>
    <row r="606" spans="1:45" ht="15" customHeight="1">
      <c r="A606" s="225"/>
      <c r="B606" s="225"/>
      <c r="C606" s="225"/>
      <c r="D606" s="266"/>
      <c r="E606" s="266"/>
      <c r="F606" s="266"/>
      <c r="G606" s="266"/>
      <c r="H606" s="266"/>
      <c r="I606" s="266"/>
      <c r="J606" s="225"/>
      <c r="K606" s="358"/>
      <c r="L606" s="358"/>
      <c r="M606" s="358"/>
      <c r="N606" s="358"/>
      <c r="O606" s="358"/>
      <c r="P606" s="161"/>
      <c r="Q606" s="161"/>
      <c r="R606" s="161"/>
      <c r="S606" s="161"/>
      <c r="T606" s="161"/>
      <c r="U606" s="161"/>
      <c r="V606" s="161"/>
      <c r="W606" s="161"/>
      <c r="X606" s="161"/>
      <c r="Y606" s="161"/>
      <c r="Z606" s="161"/>
      <c r="AA606" s="161"/>
      <c r="AB606" s="161"/>
      <c r="AC606" s="161"/>
      <c r="AD606" s="161"/>
      <c r="AE606" s="161"/>
      <c r="AF606" s="161"/>
      <c r="AG606" s="161"/>
      <c r="AH606" s="161"/>
      <c r="AI606" s="161"/>
      <c r="AJ606" s="161"/>
      <c r="AK606" s="161"/>
      <c r="AL606" s="161"/>
      <c r="AM606" s="161"/>
      <c r="AN606" s="161"/>
      <c r="AO606" s="161"/>
      <c r="AP606" s="161"/>
      <c r="AQ606" s="161"/>
      <c r="AR606" s="161"/>
      <c r="AS606" s="161"/>
    </row>
    <row r="607" spans="1:45" ht="15" customHeight="1">
      <c r="A607" s="225"/>
      <c r="B607" s="225"/>
      <c r="C607" s="225"/>
      <c r="D607" s="266"/>
      <c r="E607" s="266"/>
      <c r="F607" s="266"/>
      <c r="G607" s="266"/>
      <c r="H607" s="266"/>
      <c r="I607" s="266"/>
      <c r="J607" s="225"/>
      <c r="K607" s="358"/>
      <c r="L607" s="358"/>
      <c r="M607" s="358"/>
      <c r="N607" s="358"/>
      <c r="O607" s="358"/>
      <c r="P607" s="161"/>
      <c r="Q607" s="161"/>
      <c r="R607" s="161"/>
      <c r="S607" s="161"/>
      <c r="T607" s="161"/>
      <c r="U607" s="161"/>
      <c r="V607" s="161"/>
      <c r="W607" s="161"/>
      <c r="X607" s="161"/>
      <c r="Y607" s="161"/>
      <c r="Z607" s="161"/>
      <c r="AA607" s="161"/>
      <c r="AB607" s="161"/>
      <c r="AC607" s="161"/>
      <c r="AD607" s="161"/>
      <c r="AE607" s="161"/>
      <c r="AF607" s="161"/>
      <c r="AG607" s="161"/>
      <c r="AH607" s="161"/>
      <c r="AI607" s="161"/>
      <c r="AJ607" s="161"/>
      <c r="AK607" s="161"/>
      <c r="AL607" s="161"/>
      <c r="AM607" s="161"/>
      <c r="AN607" s="161"/>
      <c r="AO607" s="161"/>
      <c r="AP607" s="161"/>
      <c r="AQ607" s="161"/>
      <c r="AR607" s="161"/>
      <c r="AS607" s="161"/>
    </row>
    <row r="608" spans="1:45" ht="15" customHeight="1">
      <c r="A608" s="225"/>
      <c r="B608" s="225"/>
      <c r="C608" s="225"/>
      <c r="D608" s="266"/>
      <c r="E608" s="266"/>
      <c r="F608" s="266"/>
      <c r="G608" s="266"/>
      <c r="H608" s="266"/>
      <c r="I608" s="266"/>
      <c r="J608" s="225"/>
      <c r="K608" s="358"/>
      <c r="L608" s="358"/>
      <c r="M608" s="358"/>
      <c r="N608" s="358"/>
      <c r="O608" s="358"/>
      <c r="P608" s="161"/>
      <c r="Q608" s="161"/>
      <c r="R608" s="161"/>
      <c r="S608" s="161"/>
      <c r="T608" s="161"/>
      <c r="U608" s="161"/>
      <c r="V608" s="161"/>
      <c r="W608" s="161"/>
      <c r="X608" s="161"/>
      <c r="Y608" s="161"/>
      <c r="Z608" s="161"/>
      <c r="AA608" s="161"/>
      <c r="AB608" s="161"/>
      <c r="AC608" s="161"/>
      <c r="AD608" s="161"/>
      <c r="AE608" s="161"/>
      <c r="AF608" s="161"/>
      <c r="AG608" s="161"/>
      <c r="AH608" s="161"/>
      <c r="AI608" s="161"/>
      <c r="AJ608" s="161"/>
      <c r="AK608" s="161"/>
      <c r="AL608" s="161"/>
      <c r="AM608" s="161"/>
      <c r="AN608" s="161"/>
      <c r="AO608" s="161"/>
      <c r="AP608" s="161"/>
      <c r="AQ608" s="161"/>
      <c r="AR608" s="161"/>
      <c r="AS608" s="161"/>
    </row>
    <row r="609" spans="1:45" ht="15" customHeight="1">
      <c r="A609" s="225"/>
      <c r="B609" s="225"/>
      <c r="C609" s="225"/>
      <c r="D609" s="266"/>
      <c r="E609" s="266"/>
      <c r="F609" s="266"/>
      <c r="G609" s="266"/>
      <c r="H609" s="266"/>
      <c r="I609" s="266"/>
      <c r="J609" s="225"/>
      <c r="K609" s="358"/>
      <c r="L609" s="358"/>
      <c r="M609" s="358"/>
      <c r="N609" s="358"/>
      <c r="O609" s="358"/>
      <c r="P609" s="161"/>
      <c r="Q609" s="161"/>
      <c r="R609" s="161"/>
      <c r="S609" s="161"/>
      <c r="T609" s="161"/>
      <c r="U609" s="161"/>
      <c r="V609" s="161"/>
      <c r="W609" s="161"/>
      <c r="X609" s="161"/>
      <c r="Y609" s="161"/>
      <c r="Z609" s="161"/>
      <c r="AA609" s="161"/>
      <c r="AB609" s="161"/>
      <c r="AC609" s="161"/>
      <c r="AD609" s="161"/>
      <c r="AE609" s="161"/>
      <c r="AF609" s="161"/>
      <c r="AG609" s="161"/>
      <c r="AH609" s="161"/>
      <c r="AI609" s="161"/>
      <c r="AJ609" s="161"/>
      <c r="AK609" s="161"/>
      <c r="AL609" s="161"/>
      <c r="AM609" s="161"/>
      <c r="AN609" s="161"/>
      <c r="AO609" s="161"/>
      <c r="AP609" s="161"/>
      <c r="AQ609" s="161"/>
      <c r="AR609" s="161"/>
      <c r="AS609" s="161"/>
    </row>
    <row r="610" spans="1:45" ht="15" customHeight="1">
      <c r="A610" s="225"/>
      <c r="B610" s="225"/>
      <c r="C610" s="225"/>
      <c r="D610" s="266"/>
      <c r="E610" s="266"/>
      <c r="F610" s="266"/>
      <c r="G610" s="266"/>
      <c r="H610" s="266"/>
      <c r="I610" s="266"/>
      <c r="J610" s="225"/>
      <c r="K610" s="358"/>
      <c r="L610" s="358"/>
      <c r="M610" s="358"/>
      <c r="N610" s="358"/>
      <c r="O610" s="358"/>
      <c r="P610" s="161"/>
      <c r="Q610" s="161"/>
      <c r="R610" s="161"/>
      <c r="S610" s="161"/>
      <c r="T610" s="161"/>
      <c r="U610" s="161"/>
      <c r="V610" s="161"/>
      <c r="W610" s="161"/>
      <c r="X610" s="161"/>
      <c r="Y610" s="161"/>
      <c r="Z610" s="161"/>
      <c r="AA610" s="161"/>
      <c r="AB610" s="161"/>
      <c r="AC610" s="161"/>
      <c r="AD610" s="161"/>
      <c r="AE610" s="161"/>
      <c r="AF610" s="161"/>
      <c r="AG610" s="161"/>
      <c r="AH610" s="161"/>
      <c r="AI610" s="161"/>
      <c r="AJ610" s="161"/>
      <c r="AK610" s="161"/>
      <c r="AL610" s="161"/>
      <c r="AM610" s="161"/>
      <c r="AN610" s="161"/>
      <c r="AO610" s="161"/>
      <c r="AP610" s="161"/>
      <c r="AQ610" s="161"/>
      <c r="AR610" s="161"/>
      <c r="AS610" s="161"/>
    </row>
    <row r="611" spans="1:45" ht="15" customHeight="1">
      <c r="A611" s="225"/>
      <c r="B611" s="225"/>
      <c r="C611" s="225"/>
      <c r="D611" s="266"/>
      <c r="E611" s="266"/>
      <c r="F611" s="266"/>
      <c r="G611" s="266"/>
      <c r="H611" s="266"/>
      <c r="I611" s="266"/>
      <c r="J611" s="225"/>
      <c r="K611" s="358"/>
      <c r="L611" s="358"/>
      <c r="M611" s="358"/>
      <c r="N611" s="358"/>
      <c r="O611" s="358"/>
      <c r="P611" s="161"/>
      <c r="Q611" s="161"/>
      <c r="R611" s="161"/>
      <c r="S611" s="161"/>
      <c r="T611" s="161"/>
      <c r="U611" s="161"/>
      <c r="V611" s="161"/>
      <c r="W611" s="161"/>
      <c r="X611" s="161"/>
      <c r="Y611" s="161"/>
      <c r="Z611" s="161"/>
      <c r="AA611" s="161"/>
      <c r="AB611" s="161"/>
      <c r="AC611" s="161"/>
      <c r="AD611" s="161"/>
      <c r="AE611" s="161"/>
      <c r="AF611" s="161"/>
      <c r="AG611" s="161"/>
      <c r="AH611" s="161"/>
      <c r="AI611" s="161"/>
      <c r="AJ611" s="161"/>
      <c r="AK611" s="161"/>
      <c r="AL611" s="161"/>
      <c r="AM611" s="161"/>
      <c r="AN611" s="161"/>
      <c r="AO611" s="161"/>
      <c r="AP611" s="161"/>
      <c r="AQ611" s="161"/>
      <c r="AR611" s="161"/>
      <c r="AS611" s="161"/>
    </row>
    <row r="612" spans="1:45" ht="15" customHeight="1">
      <c r="A612" s="225"/>
      <c r="B612" s="225"/>
      <c r="C612" s="225"/>
      <c r="D612" s="266"/>
      <c r="E612" s="266"/>
      <c r="F612" s="266"/>
      <c r="G612" s="266"/>
      <c r="H612" s="266"/>
      <c r="I612" s="266"/>
      <c r="J612" s="225"/>
      <c r="K612" s="358"/>
      <c r="L612" s="358"/>
      <c r="M612" s="358"/>
      <c r="N612" s="358"/>
      <c r="O612" s="358"/>
      <c r="P612" s="161"/>
      <c r="Q612" s="161"/>
      <c r="R612" s="161"/>
      <c r="S612" s="161"/>
      <c r="T612" s="161"/>
      <c r="U612" s="161"/>
      <c r="V612" s="161"/>
      <c r="W612" s="161"/>
      <c r="X612" s="161"/>
      <c r="Y612" s="161"/>
      <c r="Z612" s="161"/>
      <c r="AA612" s="161"/>
      <c r="AB612" s="161"/>
      <c r="AC612" s="161"/>
      <c r="AD612" s="161"/>
      <c r="AE612" s="161"/>
      <c r="AF612" s="161"/>
      <c r="AG612" s="161"/>
      <c r="AH612" s="161"/>
      <c r="AI612" s="161"/>
      <c r="AJ612" s="161"/>
      <c r="AK612" s="161"/>
      <c r="AL612" s="161"/>
      <c r="AM612" s="161"/>
      <c r="AN612" s="161"/>
      <c r="AO612" s="161"/>
      <c r="AP612" s="161"/>
      <c r="AQ612" s="161"/>
      <c r="AR612" s="161"/>
      <c r="AS612" s="161"/>
    </row>
    <row r="613" spans="1:45" ht="15" customHeight="1">
      <c r="A613" s="225"/>
      <c r="B613" s="225"/>
      <c r="C613" s="225"/>
      <c r="D613" s="266"/>
      <c r="E613" s="266"/>
      <c r="F613" s="266"/>
      <c r="G613" s="266"/>
      <c r="H613" s="266"/>
      <c r="I613" s="266"/>
      <c r="J613" s="225"/>
      <c r="K613" s="358"/>
      <c r="L613" s="358"/>
      <c r="M613" s="358"/>
      <c r="N613" s="358"/>
      <c r="O613" s="358"/>
      <c r="P613" s="161"/>
      <c r="Q613" s="161"/>
      <c r="R613" s="161"/>
      <c r="S613" s="161"/>
      <c r="T613" s="161"/>
      <c r="U613" s="161"/>
      <c r="V613" s="161"/>
      <c r="W613" s="161"/>
      <c r="X613" s="161"/>
      <c r="Y613" s="161"/>
      <c r="Z613" s="161"/>
      <c r="AA613" s="161"/>
      <c r="AB613" s="161"/>
      <c r="AC613" s="161"/>
      <c r="AD613" s="161"/>
      <c r="AE613" s="161"/>
      <c r="AF613" s="161"/>
      <c r="AG613" s="161"/>
      <c r="AH613" s="161"/>
      <c r="AI613" s="161"/>
      <c r="AJ613" s="161"/>
      <c r="AK613" s="161"/>
      <c r="AL613" s="161"/>
      <c r="AM613" s="161"/>
      <c r="AN613" s="161"/>
      <c r="AO613" s="161"/>
      <c r="AP613" s="161"/>
      <c r="AQ613" s="161"/>
      <c r="AR613" s="161"/>
      <c r="AS613" s="161"/>
    </row>
    <row r="614" spans="1:45" ht="15" customHeight="1">
      <c r="A614" s="225"/>
      <c r="B614" s="225"/>
      <c r="C614" s="225"/>
      <c r="D614" s="266"/>
      <c r="E614" s="266"/>
      <c r="F614" s="266"/>
      <c r="G614" s="266"/>
      <c r="H614" s="266"/>
      <c r="I614" s="266"/>
      <c r="J614" s="225"/>
      <c r="K614" s="358"/>
      <c r="L614" s="358"/>
      <c r="M614" s="358"/>
      <c r="N614" s="358"/>
      <c r="O614" s="358"/>
      <c r="P614" s="161"/>
      <c r="Q614" s="161"/>
      <c r="R614" s="161"/>
      <c r="S614" s="161"/>
      <c r="T614" s="161"/>
      <c r="U614" s="161"/>
      <c r="V614" s="161"/>
      <c r="W614" s="161"/>
      <c r="X614" s="161"/>
      <c r="Y614" s="161"/>
      <c r="Z614" s="161"/>
      <c r="AA614" s="161"/>
      <c r="AB614" s="161"/>
      <c r="AC614" s="161"/>
      <c r="AD614" s="161"/>
      <c r="AE614" s="161"/>
      <c r="AF614" s="161"/>
      <c r="AG614" s="161"/>
      <c r="AH614" s="161"/>
      <c r="AI614" s="161"/>
      <c r="AJ614" s="161"/>
      <c r="AK614" s="161"/>
      <c r="AL614" s="161"/>
      <c r="AM614" s="161"/>
      <c r="AN614" s="161"/>
      <c r="AO614" s="161"/>
      <c r="AP614" s="161"/>
      <c r="AQ614" s="161"/>
      <c r="AR614" s="161"/>
      <c r="AS614" s="161"/>
    </row>
    <row r="615" spans="1:45" ht="15" customHeight="1">
      <c r="A615" s="225"/>
      <c r="B615" s="225"/>
      <c r="C615" s="225"/>
      <c r="D615" s="266"/>
      <c r="E615" s="266"/>
      <c r="F615" s="266"/>
      <c r="G615" s="266"/>
      <c r="H615" s="266"/>
      <c r="I615" s="266"/>
      <c r="J615" s="225"/>
      <c r="K615" s="358"/>
      <c r="L615" s="358"/>
      <c r="M615" s="358"/>
      <c r="N615" s="358"/>
      <c r="O615" s="358"/>
      <c r="P615" s="161"/>
      <c r="Q615" s="161"/>
      <c r="R615" s="161"/>
      <c r="S615" s="161"/>
      <c r="T615" s="161"/>
      <c r="U615" s="161"/>
      <c r="V615" s="161"/>
      <c r="W615" s="161"/>
      <c r="X615" s="161"/>
      <c r="Y615" s="161"/>
      <c r="Z615" s="161"/>
      <c r="AA615" s="161"/>
      <c r="AB615" s="161"/>
      <c r="AC615" s="161"/>
      <c r="AD615" s="161"/>
      <c r="AE615" s="161"/>
      <c r="AF615" s="161"/>
      <c r="AG615" s="161"/>
      <c r="AH615" s="161"/>
      <c r="AI615" s="161"/>
      <c r="AJ615" s="161"/>
      <c r="AK615" s="161"/>
      <c r="AL615" s="161"/>
      <c r="AM615" s="161"/>
      <c r="AN615" s="161"/>
      <c r="AO615" s="161"/>
      <c r="AP615" s="161"/>
      <c r="AQ615" s="161"/>
      <c r="AR615" s="161"/>
      <c r="AS615" s="161"/>
    </row>
    <row r="616" spans="1:45" ht="15" customHeight="1">
      <c r="A616" s="225"/>
      <c r="B616" s="225"/>
      <c r="C616" s="225"/>
      <c r="D616" s="266"/>
      <c r="E616" s="266"/>
      <c r="F616" s="266"/>
      <c r="G616" s="266"/>
      <c r="H616" s="266"/>
      <c r="I616" s="266"/>
      <c r="J616" s="225"/>
      <c r="K616" s="358"/>
      <c r="L616" s="358"/>
      <c r="M616" s="358"/>
      <c r="N616" s="358"/>
      <c r="O616" s="358"/>
      <c r="P616" s="161"/>
      <c r="Q616" s="161"/>
      <c r="R616" s="161"/>
      <c r="S616" s="161"/>
      <c r="T616" s="161"/>
      <c r="U616" s="161"/>
      <c r="V616" s="161"/>
      <c r="W616" s="161"/>
      <c r="X616" s="161"/>
      <c r="Y616" s="161"/>
      <c r="Z616" s="161"/>
      <c r="AA616" s="161"/>
      <c r="AB616" s="161"/>
      <c r="AC616" s="161"/>
      <c r="AD616" s="161"/>
      <c r="AE616" s="161"/>
      <c r="AF616" s="161"/>
      <c r="AG616" s="161"/>
      <c r="AH616" s="161"/>
      <c r="AI616" s="161"/>
      <c r="AJ616" s="161"/>
      <c r="AK616" s="161"/>
      <c r="AL616" s="161"/>
      <c r="AM616" s="161"/>
      <c r="AN616" s="161"/>
      <c r="AO616" s="161"/>
      <c r="AP616" s="161"/>
      <c r="AQ616" s="161"/>
      <c r="AR616" s="161"/>
      <c r="AS616" s="161"/>
    </row>
    <row r="617" spans="1:45" ht="15" customHeight="1">
      <c r="A617" s="225"/>
      <c r="B617" s="225"/>
      <c r="C617" s="225"/>
      <c r="D617" s="266"/>
      <c r="E617" s="266"/>
      <c r="F617" s="266"/>
      <c r="G617" s="266"/>
      <c r="H617" s="266"/>
      <c r="I617" s="266"/>
      <c r="J617" s="225"/>
      <c r="K617" s="358"/>
      <c r="L617" s="358"/>
      <c r="M617" s="358"/>
      <c r="N617" s="358"/>
      <c r="O617" s="358"/>
      <c r="P617" s="161"/>
      <c r="Q617" s="161"/>
      <c r="R617" s="161"/>
      <c r="S617" s="161"/>
      <c r="T617" s="161"/>
      <c r="U617" s="161"/>
      <c r="V617" s="161"/>
      <c r="W617" s="161"/>
      <c r="X617" s="161"/>
      <c r="Y617" s="161"/>
      <c r="Z617" s="161"/>
      <c r="AA617" s="161"/>
      <c r="AB617" s="161"/>
      <c r="AC617" s="161"/>
      <c r="AD617" s="161"/>
      <c r="AE617" s="161"/>
      <c r="AF617" s="161"/>
      <c r="AG617" s="161"/>
      <c r="AH617" s="161"/>
      <c r="AI617" s="161"/>
      <c r="AJ617" s="161"/>
      <c r="AK617" s="161"/>
      <c r="AL617" s="161"/>
      <c r="AM617" s="161"/>
      <c r="AN617" s="161"/>
      <c r="AO617" s="161"/>
      <c r="AP617" s="161"/>
      <c r="AQ617" s="161"/>
      <c r="AR617" s="161"/>
      <c r="AS617" s="161"/>
    </row>
    <row r="618" spans="1:45" ht="15" customHeight="1">
      <c r="A618" s="225"/>
      <c r="B618" s="225"/>
      <c r="C618" s="225"/>
      <c r="D618" s="266"/>
      <c r="E618" s="266"/>
      <c r="F618" s="266"/>
      <c r="G618" s="266"/>
      <c r="H618" s="266"/>
      <c r="I618" s="266"/>
      <c r="J618" s="225"/>
      <c r="K618" s="358"/>
      <c r="L618" s="358"/>
      <c r="M618" s="358"/>
      <c r="N618" s="358"/>
      <c r="O618" s="358"/>
      <c r="P618" s="161"/>
      <c r="Q618" s="161"/>
      <c r="R618" s="161"/>
      <c r="S618" s="161"/>
      <c r="T618" s="161"/>
      <c r="U618" s="161"/>
      <c r="V618" s="161"/>
      <c r="W618" s="161"/>
      <c r="X618" s="161"/>
      <c r="Y618" s="161"/>
      <c r="Z618" s="161"/>
      <c r="AA618" s="161"/>
      <c r="AB618" s="161"/>
      <c r="AC618" s="161"/>
      <c r="AD618" s="161"/>
      <c r="AE618" s="161"/>
      <c r="AF618" s="161"/>
      <c r="AG618" s="161"/>
      <c r="AH618" s="161"/>
      <c r="AI618" s="161"/>
      <c r="AJ618" s="161"/>
      <c r="AK618" s="161"/>
      <c r="AL618" s="161"/>
      <c r="AM618" s="161"/>
      <c r="AN618" s="161"/>
      <c r="AO618" s="161"/>
      <c r="AP618" s="161"/>
      <c r="AQ618" s="161"/>
      <c r="AR618" s="161"/>
      <c r="AS618" s="161"/>
    </row>
    <row r="619" spans="1:45" ht="15" customHeight="1">
      <c r="A619" s="225"/>
      <c r="B619" s="225"/>
      <c r="C619" s="225"/>
      <c r="D619" s="266"/>
      <c r="E619" s="266"/>
      <c r="F619" s="266"/>
      <c r="G619" s="266"/>
      <c r="H619" s="266"/>
      <c r="I619" s="266"/>
      <c r="J619" s="225"/>
      <c r="K619" s="358"/>
      <c r="L619" s="358"/>
      <c r="M619" s="358"/>
      <c r="N619" s="358"/>
      <c r="O619" s="358"/>
      <c r="P619" s="161"/>
      <c r="Q619" s="161"/>
      <c r="R619" s="161"/>
      <c r="S619" s="161"/>
      <c r="T619" s="161"/>
      <c r="U619" s="161"/>
      <c r="V619" s="161"/>
      <c r="W619" s="161"/>
      <c r="X619" s="161"/>
      <c r="Y619" s="161"/>
      <c r="Z619" s="161"/>
      <c r="AA619" s="161"/>
      <c r="AB619" s="161"/>
      <c r="AC619" s="161"/>
      <c r="AD619" s="161"/>
      <c r="AE619" s="161"/>
      <c r="AF619" s="161"/>
      <c r="AG619" s="161"/>
      <c r="AH619" s="161"/>
      <c r="AI619" s="161"/>
      <c r="AJ619" s="161"/>
      <c r="AK619" s="161"/>
      <c r="AL619" s="161"/>
      <c r="AM619" s="161"/>
      <c r="AN619" s="161"/>
      <c r="AO619" s="161"/>
      <c r="AP619" s="161"/>
      <c r="AQ619" s="161"/>
      <c r="AR619" s="161"/>
      <c r="AS619" s="161"/>
    </row>
    <row r="620" spans="1:45" ht="15" customHeight="1">
      <c r="A620" s="225"/>
      <c r="B620" s="225"/>
      <c r="C620" s="225"/>
      <c r="D620" s="266"/>
      <c r="E620" s="266"/>
      <c r="F620" s="266"/>
      <c r="G620" s="266"/>
      <c r="H620" s="266"/>
      <c r="I620" s="266"/>
      <c r="J620" s="225"/>
      <c r="K620" s="358"/>
      <c r="L620" s="358"/>
      <c r="M620" s="358"/>
      <c r="N620" s="358"/>
      <c r="O620" s="358"/>
      <c r="P620" s="161"/>
      <c r="Q620" s="161"/>
      <c r="R620" s="161"/>
      <c r="S620" s="161"/>
      <c r="T620" s="161"/>
      <c r="U620" s="161"/>
      <c r="V620" s="161"/>
      <c r="W620" s="161"/>
      <c r="X620" s="161"/>
      <c r="Y620" s="161"/>
      <c r="Z620" s="161"/>
      <c r="AA620" s="161"/>
      <c r="AB620" s="161"/>
      <c r="AC620" s="161"/>
      <c r="AD620" s="161"/>
      <c r="AE620" s="161"/>
      <c r="AF620" s="161"/>
      <c r="AG620" s="161"/>
      <c r="AH620" s="161"/>
      <c r="AI620" s="161"/>
      <c r="AJ620" s="161"/>
      <c r="AK620" s="161"/>
      <c r="AL620" s="161"/>
      <c r="AM620" s="161"/>
      <c r="AN620" s="161"/>
      <c r="AO620" s="161"/>
      <c r="AP620" s="161"/>
      <c r="AQ620" s="161"/>
      <c r="AR620" s="161"/>
      <c r="AS620" s="161"/>
    </row>
    <row r="621" spans="1:45" ht="15" customHeight="1">
      <c r="A621" s="225"/>
      <c r="B621" s="225"/>
      <c r="C621" s="225"/>
      <c r="D621" s="266"/>
      <c r="E621" s="266"/>
      <c r="F621" s="266"/>
      <c r="G621" s="266"/>
      <c r="H621" s="266"/>
      <c r="I621" s="266"/>
      <c r="J621" s="225"/>
      <c r="K621" s="358"/>
      <c r="L621" s="358"/>
      <c r="M621" s="358"/>
      <c r="N621" s="358"/>
      <c r="O621" s="358"/>
      <c r="P621" s="161"/>
      <c r="Q621" s="161"/>
      <c r="R621" s="161"/>
      <c r="S621" s="161"/>
      <c r="T621" s="161"/>
      <c r="U621" s="161"/>
      <c r="V621" s="161"/>
      <c r="W621" s="161"/>
      <c r="X621" s="161"/>
      <c r="Y621" s="161"/>
      <c r="Z621" s="161"/>
      <c r="AA621" s="161"/>
      <c r="AB621" s="161"/>
      <c r="AC621" s="161"/>
      <c r="AD621" s="161"/>
      <c r="AE621" s="161"/>
      <c r="AF621" s="161"/>
      <c r="AG621" s="161"/>
      <c r="AH621" s="161"/>
      <c r="AI621" s="161"/>
      <c r="AJ621" s="161"/>
      <c r="AK621" s="161"/>
      <c r="AL621" s="161"/>
      <c r="AM621" s="161"/>
      <c r="AN621" s="161"/>
      <c r="AO621" s="161"/>
      <c r="AP621" s="161"/>
      <c r="AQ621" s="161"/>
      <c r="AR621" s="161"/>
      <c r="AS621" s="161"/>
    </row>
    <row r="622" spans="1:45" ht="15" customHeight="1">
      <c r="A622" s="225"/>
      <c r="B622" s="225"/>
      <c r="C622" s="225"/>
      <c r="D622" s="266"/>
      <c r="E622" s="266"/>
      <c r="F622" s="266"/>
      <c r="G622" s="266"/>
      <c r="H622" s="266"/>
      <c r="I622" s="266"/>
      <c r="J622" s="225"/>
      <c r="K622" s="358"/>
      <c r="L622" s="358"/>
      <c r="M622" s="358"/>
      <c r="N622" s="358"/>
      <c r="O622" s="358"/>
      <c r="P622" s="161"/>
      <c r="Q622" s="161"/>
      <c r="R622" s="161"/>
      <c r="S622" s="161"/>
      <c r="T622" s="161"/>
      <c r="U622" s="161"/>
      <c r="V622" s="161"/>
      <c r="W622" s="161"/>
      <c r="X622" s="161"/>
      <c r="Y622" s="161"/>
      <c r="Z622" s="161"/>
      <c r="AA622" s="161"/>
      <c r="AB622" s="161"/>
      <c r="AC622" s="161"/>
      <c r="AD622" s="161"/>
      <c r="AE622" s="161"/>
      <c r="AF622" s="161"/>
      <c r="AG622" s="161"/>
      <c r="AH622" s="161"/>
      <c r="AI622" s="161"/>
      <c r="AJ622" s="161"/>
      <c r="AK622" s="161"/>
      <c r="AL622" s="161"/>
      <c r="AM622" s="161"/>
      <c r="AN622" s="161"/>
      <c r="AO622" s="161"/>
      <c r="AP622" s="161"/>
      <c r="AQ622" s="161"/>
      <c r="AR622" s="161"/>
      <c r="AS622" s="161"/>
    </row>
    <row r="623" spans="1:45" ht="15" customHeight="1">
      <c r="A623" s="225"/>
      <c r="B623" s="225"/>
      <c r="C623" s="225"/>
      <c r="D623" s="266"/>
      <c r="E623" s="266"/>
      <c r="F623" s="266"/>
      <c r="G623" s="266"/>
      <c r="H623" s="266"/>
      <c r="I623" s="266"/>
      <c r="J623" s="225"/>
      <c r="K623" s="358"/>
      <c r="L623" s="358"/>
      <c r="M623" s="358"/>
      <c r="N623" s="358"/>
      <c r="O623" s="358"/>
      <c r="P623" s="161"/>
      <c r="Q623" s="161"/>
      <c r="R623" s="161"/>
      <c r="S623" s="161"/>
      <c r="T623" s="161"/>
      <c r="U623" s="161"/>
      <c r="V623" s="161"/>
      <c r="W623" s="161"/>
      <c r="X623" s="161"/>
      <c r="Y623" s="161"/>
      <c r="Z623" s="161"/>
      <c r="AA623" s="161"/>
      <c r="AB623" s="161"/>
      <c r="AC623" s="161"/>
      <c r="AD623" s="161"/>
      <c r="AE623" s="161"/>
      <c r="AF623" s="161"/>
      <c r="AG623" s="161"/>
      <c r="AH623" s="161"/>
      <c r="AI623" s="161"/>
      <c r="AJ623" s="161"/>
      <c r="AK623" s="161"/>
      <c r="AL623" s="161"/>
      <c r="AM623" s="161"/>
      <c r="AN623" s="161"/>
      <c r="AO623" s="161"/>
      <c r="AP623" s="161"/>
      <c r="AQ623" s="161"/>
      <c r="AR623" s="161"/>
      <c r="AS623" s="161"/>
    </row>
    <row r="624" spans="1:45" ht="15" customHeight="1">
      <c r="A624" s="225"/>
      <c r="B624" s="225"/>
      <c r="C624" s="225"/>
      <c r="D624" s="266"/>
      <c r="E624" s="266"/>
      <c r="F624" s="266"/>
      <c r="G624" s="266"/>
      <c r="H624" s="266"/>
      <c r="I624" s="266"/>
      <c r="J624" s="225"/>
      <c r="K624" s="358"/>
      <c r="L624" s="358"/>
      <c r="M624" s="358"/>
      <c r="N624" s="358"/>
      <c r="O624" s="358"/>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row>
    <row r="625" spans="1:45" ht="15" customHeight="1">
      <c r="A625" s="225"/>
      <c r="B625" s="225"/>
      <c r="C625" s="225"/>
      <c r="D625" s="266"/>
      <c r="E625" s="266"/>
      <c r="F625" s="266"/>
      <c r="G625" s="266"/>
      <c r="H625" s="266"/>
      <c r="I625" s="266"/>
      <c r="J625" s="225"/>
      <c r="K625" s="358"/>
      <c r="L625" s="358"/>
      <c r="M625" s="358"/>
      <c r="N625" s="358"/>
      <c r="O625" s="358"/>
      <c r="P625" s="161"/>
      <c r="Q625" s="161"/>
      <c r="R625" s="161"/>
      <c r="S625" s="161"/>
      <c r="T625" s="161"/>
      <c r="U625" s="161"/>
      <c r="V625" s="161"/>
      <c r="W625" s="161"/>
      <c r="X625" s="161"/>
      <c r="Y625" s="161"/>
      <c r="Z625" s="161"/>
      <c r="AA625" s="161"/>
      <c r="AB625" s="161"/>
      <c r="AC625" s="161"/>
      <c r="AD625" s="161"/>
      <c r="AE625" s="161"/>
      <c r="AF625" s="161"/>
      <c r="AG625" s="161"/>
      <c r="AH625" s="161"/>
      <c r="AI625" s="161"/>
      <c r="AJ625" s="161"/>
      <c r="AK625" s="161"/>
      <c r="AL625" s="161"/>
      <c r="AM625" s="161"/>
      <c r="AN625" s="161"/>
      <c r="AO625" s="161"/>
      <c r="AP625" s="161"/>
      <c r="AQ625" s="161"/>
      <c r="AR625" s="161"/>
      <c r="AS625" s="161"/>
    </row>
    <row r="626" spans="1:45" ht="15" customHeight="1">
      <c r="A626" s="225"/>
      <c r="B626" s="225"/>
      <c r="C626" s="225"/>
      <c r="D626" s="266"/>
      <c r="E626" s="266"/>
      <c r="F626" s="266"/>
      <c r="G626" s="266"/>
      <c r="H626" s="266"/>
      <c r="I626" s="266"/>
      <c r="J626" s="225"/>
      <c r="K626" s="358"/>
      <c r="L626" s="358"/>
      <c r="M626" s="358"/>
      <c r="N626" s="358"/>
      <c r="O626" s="358"/>
      <c r="P626" s="161"/>
      <c r="Q626" s="161"/>
      <c r="R626" s="161"/>
      <c r="S626" s="161"/>
      <c r="T626" s="161"/>
      <c r="U626" s="161"/>
      <c r="V626" s="161"/>
      <c r="W626" s="161"/>
      <c r="X626" s="161"/>
      <c r="Y626" s="161"/>
      <c r="Z626" s="161"/>
      <c r="AA626" s="161"/>
      <c r="AB626" s="161"/>
      <c r="AC626" s="161"/>
      <c r="AD626" s="161"/>
      <c r="AE626" s="161"/>
      <c r="AF626" s="161"/>
      <c r="AG626" s="161"/>
      <c r="AH626" s="161"/>
      <c r="AI626" s="161"/>
      <c r="AJ626" s="161"/>
      <c r="AK626" s="161"/>
      <c r="AL626" s="161"/>
      <c r="AM626" s="161"/>
      <c r="AN626" s="161"/>
      <c r="AO626" s="161"/>
      <c r="AP626" s="161"/>
      <c r="AQ626" s="161"/>
      <c r="AR626" s="161"/>
      <c r="AS626" s="161"/>
    </row>
    <row r="627" spans="1:45" ht="15" customHeight="1">
      <c r="A627" s="225"/>
      <c r="B627" s="225"/>
      <c r="C627" s="225"/>
      <c r="D627" s="266"/>
      <c r="E627" s="266"/>
      <c r="F627" s="266"/>
      <c r="G627" s="266"/>
      <c r="H627" s="266"/>
      <c r="I627" s="266"/>
      <c r="J627" s="225"/>
      <c r="K627" s="358"/>
      <c r="L627" s="358"/>
      <c r="M627" s="358"/>
      <c r="N627" s="358"/>
      <c r="O627" s="358"/>
      <c r="P627" s="161"/>
      <c r="Q627" s="161"/>
      <c r="R627" s="161"/>
      <c r="S627" s="161"/>
      <c r="T627" s="161"/>
      <c r="U627" s="161"/>
      <c r="V627" s="161"/>
      <c r="W627" s="161"/>
      <c r="X627" s="161"/>
      <c r="Y627" s="161"/>
      <c r="Z627" s="161"/>
      <c r="AA627" s="161"/>
      <c r="AB627" s="161"/>
      <c r="AC627" s="161"/>
      <c r="AD627" s="161"/>
      <c r="AE627" s="161"/>
      <c r="AF627" s="161"/>
      <c r="AG627" s="161"/>
      <c r="AH627" s="161"/>
      <c r="AI627" s="161"/>
      <c r="AJ627" s="161"/>
      <c r="AK627" s="161"/>
      <c r="AL627" s="161"/>
      <c r="AM627" s="161"/>
      <c r="AN627" s="161"/>
      <c r="AO627" s="161"/>
      <c r="AP627" s="161"/>
      <c r="AQ627" s="161"/>
      <c r="AR627" s="161"/>
      <c r="AS627" s="161"/>
    </row>
    <row r="628" spans="1:45" ht="15" customHeight="1">
      <c r="A628" s="225"/>
      <c r="B628" s="225"/>
      <c r="C628" s="225"/>
      <c r="D628" s="266"/>
      <c r="E628" s="266"/>
      <c r="F628" s="266"/>
      <c r="G628" s="266"/>
      <c r="H628" s="266"/>
      <c r="I628" s="266"/>
      <c r="J628" s="225"/>
      <c r="K628" s="358"/>
      <c r="L628" s="358"/>
      <c r="M628" s="358"/>
      <c r="N628" s="358"/>
      <c r="O628" s="358"/>
      <c r="P628" s="161"/>
      <c r="Q628" s="161"/>
      <c r="R628" s="161"/>
      <c r="S628" s="161"/>
      <c r="T628" s="161"/>
      <c r="U628" s="161"/>
      <c r="V628" s="161"/>
      <c r="W628" s="161"/>
      <c r="X628" s="161"/>
      <c r="Y628" s="161"/>
      <c r="Z628" s="161"/>
      <c r="AA628" s="161"/>
      <c r="AB628" s="161"/>
      <c r="AC628" s="161"/>
      <c r="AD628" s="161"/>
      <c r="AE628" s="161"/>
      <c r="AF628" s="161"/>
      <c r="AG628" s="161"/>
      <c r="AH628" s="161"/>
      <c r="AI628" s="161"/>
      <c r="AJ628" s="161"/>
      <c r="AK628" s="161"/>
      <c r="AL628" s="161"/>
      <c r="AM628" s="161"/>
      <c r="AN628" s="161"/>
      <c r="AO628" s="161"/>
      <c r="AP628" s="161"/>
      <c r="AQ628" s="161"/>
      <c r="AR628" s="161"/>
      <c r="AS628" s="161"/>
    </row>
    <row r="629" spans="1:45" ht="15" customHeight="1">
      <c r="A629" s="225"/>
      <c r="B629" s="225"/>
      <c r="C629" s="225"/>
      <c r="D629" s="266"/>
      <c r="E629" s="266"/>
      <c r="F629" s="266"/>
      <c r="G629" s="266"/>
      <c r="H629" s="266"/>
      <c r="I629" s="266"/>
      <c r="J629" s="225"/>
      <c r="K629" s="358"/>
      <c r="L629" s="358"/>
      <c r="M629" s="358"/>
      <c r="N629" s="358"/>
      <c r="O629" s="358"/>
      <c r="P629" s="161"/>
      <c r="Q629" s="161"/>
      <c r="R629" s="161"/>
      <c r="S629" s="161"/>
      <c r="T629" s="161"/>
      <c r="U629" s="161"/>
      <c r="V629" s="161"/>
      <c r="W629" s="161"/>
      <c r="X629" s="161"/>
      <c r="Y629" s="161"/>
      <c r="Z629" s="161"/>
      <c r="AA629" s="161"/>
      <c r="AB629" s="161"/>
      <c r="AC629" s="161"/>
      <c r="AD629" s="161"/>
      <c r="AE629" s="161"/>
      <c r="AF629" s="161"/>
      <c r="AG629" s="161"/>
      <c r="AH629" s="161"/>
      <c r="AI629" s="161"/>
      <c r="AJ629" s="161"/>
      <c r="AK629" s="161"/>
      <c r="AL629" s="161"/>
      <c r="AM629" s="161"/>
      <c r="AN629" s="161"/>
      <c r="AO629" s="161"/>
      <c r="AP629" s="161"/>
      <c r="AQ629" s="161"/>
      <c r="AR629" s="161"/>
      <c r="AS629" s="161"/>
    </row>
    <row r="630" spans="1:45" ht="15" customHeight="1">
      <c r="A630" s="225"/>
      <c r="B630" s="225"/>
      <c r="C630" s="225"/>
      <c r="D630" s="266"/>
      <c r="E630" s="266"/>
      <c r="F630" s="266"/>
      <c r="G630" s="266"/>
      <c r="H630" s="266"/>
      <c r="I630" s="266"/>
      <c r="J630" s="225"/>
      <c r="K630" s="358"/>
      <c r="L630" s="358"/>
      <c r="M630" s="358"/>
      <c r="N630" s="358"/>
      <c r="O630" s="358"/>
      <c r="P630" s="161"/>
      <c r="Q630" s="161"/>
      <c r="R630" s="161"/>
      <c r="S630" s="161"/>
      <c r="T630" s="161"/>
      <c r="U630" s="161"/>
      <c r="V630" s="161"/>
      <c r="W630" s="161"/>
      <c r="X630" s="161"/>
      <c r="Y630" s="161"/>
      <c r="Z630" s="161"/>
      <c r="AA630" s="161"/>
      <c r="AB630" s="161"/>
      <c r="AC630" s="161"/>
      <c r="AD630" s="161"/>
      <c r="AE630" s="161"/>
      <c r="AF630" s="161"/>
      <c r="AG630" s="161"/>
      <c r="AH630" s="161"/>
      <c r="AI630" s="161"/>
      <c r="AJ630" s="161"/>
      <c r="AK630" s="161"/>
      <c r="AL630" s="161"/>
      <c r="AM630" s="161"/>
      <c r="AN630" s="161"/>
      <c r="AO630" s="161"/>
      <c r="AP630" s="161"/>
      <c r="AQ630" s="161"/>
      <c r="AR630" s="161"/>
      <c r="AS630" s="161"/>
    </row>
    <row r="631" spans="1:45" ht="15" customHeight="1">
      <c r="A631" s="225"/>
      <c r="B631" s="225"/>
      <c r="C631" s="225"/>
      <c r="D631" s="266"/>
      <c r="E631" s="266"/>
      <c r="F631" s="266"/>
      <c r="G631" s="266"/>
      <c r="H631" s="266"/>
      <c r="I631" s="266"/>
      <c r="J631" s="225"/>
      <c r="K631" s="358"/>
      <c r="L631" s="358"/>
      <c r="M631" s="358"/>
      <c r="N631" s="358"/>
      <c r="O631" s="358"/>
      <c r="P631" s="161"/>
      <c r="Q631" s="161"/>
      <c r="R631" s="161"/>
      <c r="S631" s="161"/>
      <c r="T631" s="161"/>
      <c r="U631" s="161"/>
      <c r="V631" s="161"/>
      <c r="W631" s="161"/>
      <c r="X631" s="161"/>
      <c r="Y631" s="161"/>
      <c r="Z631" s="161"/>
      <c r="AA631" s="161"/>
      <c r="AB631" s="161"/>
      <c r="AC631" s="161"/>
      <c r="AD631" s="161"/>
      <c r="AE631" s="161"/>
      <c r="AF631" s="161"/>
      <c r="AG631" s="161"/>
      <c r="AH631" s="161"/>
      <c r="AI631" s="161"/>
      <c r="AJ631" s="161"/>
      <c r="AK631" s="161"/>
      <c r="AL631" s="161"/>
      <c r="AM631" s="161"/>
      <c r="AN631" s="161"/>
      <c r="AO631" s="161"/>
      <c r="AP631" s="161"/>
      <c r="AQ631" s="161"/>
      <c r="AR631" s="161"/>
      <c r="AS631" s="161"/>
    </row>
    <row r="632" spans="1:45" ht="15" customHeight="1">
      <c r="A632" s="225"/>
      <c r="B632" s="225"/>
      <c r="C632" s="225"/>
      <c r="D632" s="266"/>
      <c r="E632" s="266"/>
      <c r="F632" s="266"/>
      <c r="G632" s="266"/>
      <c r="H632" s="266"/>
      <c r="I632" s="266"/>
      <c r="J632" s="225"/>
      <c r="K632" s="358"/>
      <c r="L632" s="358"/>
      <c r="M632" s="358"/>
      <c r="N632" s="358"/>
      <c r="O632" s="358"/>
      <c r="P632" s="161"/>
      <c r="Q632" s="161"/>
      <c r="R632" s="161"/>
      <c r="S632" s="161"/>
      <c r="T632" s="161"/>
      <c r="U632" s="161"/>
      <c r="V632" s="161"/>
      <c r="W632" s="161"/>
      <c r="X632" s="161"/>
      <c r="Y632" s="161"/>
      <c r="Z632" s="161"/>
      <c r="AA632" s="161"/>
      <c r="AB632" s="161"/>
      <c r="AC632" s="161"/>
      <c r="AD632" s="161"/>
      <c r="AE632" s="161"/>
      <c r="AF632" s="161"/>
      <c r="AG632" s="161"/>
      <c r="AH632" s="161"/>
      <c r="AI632" s="161"/>
      <c r="AJ632" s="161"/>
      <c r="AK632" s="161"/>
      <c r="AL632" s="161"/>
      <c r="AM632" s="161"/>
      <c r="AN632" s="161"/>
      <c r="AO632" s="161"/>
      <c r="AP632" s="161"/>
      <c r="AQ632" s="161"/>
      <c r="AR632" s="161"/>
      <c r="AS632" s="161"/>
    </row>
    <row r="633" spans="1:45" ht="15" customHeight="1">
      <c r="A633" s="225"/>
      <c r="B633" s="225"/>
      <c r="C633" s="225"/>
      <c r="D633" s="266"/>
      <c r="E633" s="266"/>
      <c r="F633" s="266"/>
      <c r="G633" s="266"/>
      <c r="H633" s="266"/>
      <c r="I633" s="266"/>
      <c r="J633" s="225"/>
      <c r="K633" s="358"/>
      <c r="L633" s="358"/>
      <c r="M633" s="358"/>
      <c r="N633" s="358"/>
      <c r="O633" s="358"/>
      <c r="P633" s="161"/>
      <c r="Q633" s="161"/>
      <c r="R633" s="161"/>
      <c r="S633" s="161"/>
      <c r="T633" s="161"/>
      <c r="U633" s="161"/>
      <c r="V633" s="161"/>
      <c r="W633" s="161"/>
      <c r="X633" s="161"/>
      <c r="Y633" s="161"/>
      <c r="Z633" s="161"/>
      <c r="AA633" s="161"/>
      <c r="AB633" s="161"/>
      <c r="AC633" s="161"/>
      <c r="AD633" s="161"/>
      <c r="AE633" s="161"/>
      <c r="AF633" s="161"/>
      <c r="AG633" s="161"/>
      <c r="AH633" s="161"/>
      <c r="AI633" s="161"/>
      <c r="AJ633" s="161"/>
      <c r="AK633" s="161"/>
      <c r="AL633" s="161"/>
      <c r="AM633" s="161"/>
      <c r="AN633" s="161"/>
      <c r="AO633" s="161"/>
      <c r="AP633" s="161"/>
      <c r="AQ633" s="161"/>
      <c r="AR633" s="161"/>
      <c r="AS633" s="161"/>
    </row>
    <row r="634" spans="1:45" ht="15" customHeight="1">
      <c r="A634" s="225"/>
      <c r="B634" s="225"/>
      <c r="C634" s="225"/>
      <c r="D634" s="266"/>
      <c r="E634" s="266"/>
      <c r="F634" s="266"/>
      <c r="G634" s="266"/>
      <c r="H634" s="266"/>
      <c r="I634" s="266"/>
      <c r="J634" s="225"/>
      <c r="K634" s="358"/>
      <c r="L634" s="358"/>
      <c r="M634" s="358"/>
      <c r="N634" s="358"/>
      <c r="O634" s="358"/>
      <c r="P634" s="161"/>
      <c r="Q634" s="161"/>
      <c r="R634" s="161"/>
      <c r="S634" s="161"/>
      <c r="T634" s="161"/>
      <c r="U634" s="161"/>
      <c r="V634" s="161"/>
      <c r="W634" s="161"/>
      <c r="X634" s="161"/>
      <c r="Y634" s="161"/>
      <c r="Z634" s="161"/>
      <c r="AA634" s="161"/>
      <c r="AB634" s="161"/>
      <c r="AC634" s="161"/>
      <c r="AD634" s="161"/>
      <c r="AE634" s="161"/>
      <c r="AF634" s="161"/>
      <c r="AG634" s="161"/>
      <c r="AH634" s="161"/>
      <c r="AI634" s="161"/>
      <c r="AJ634" s="161"/>
      <c r="AK634" s="161"/>
      <c r="AL634" s="161"/>
      <c r="AM634" s="161"/>
      <c r="AN634" s="161"/>
      <c r="AO634" s="161"/>
      <c r="AP634" s="161"/>
      <c r="AQ634" s="161"/>
      <c r="AR634" s="161"/>
      <c r="AS634" s="161"/>
    </row>
    <row r="635" spans="1:45" ht="15" customHeight="1">
      <c r="A635" s="225"/>
      <c r="B635" s="225"/>
      <c r="C635" s="225"/>
      <c r="D635" s="266"/>
      <c r="E635" s="266"/>
      <c r="F635" s="266"/>
      <c r="G635" s="266"/>
      <c r="H635" s="266"/>
      <c r="I635" s="266"/>
      <c r="J635" s="225"/>
      <c r="K635" s="358"/>
      <c r="L635" s="358"/>
      <c r="M635" s="358"/>
      <c r="N635" s="358"/>
      <c r="O635" s="358"/>
      <c r="P635" s="161"/>
      <c r="Q635" s="161"/>
      <c r="R635" s="161"/>
      <c r="S635" s="161"/>
      <c r="T635" s="161"/>
      <c r="U635" s="161"/>
      <c r="V635" s="161"/>
      <c r="W635" s="161"/>
      <c r="X635" s="161"/>
      <c r="Y635" s="161"/>
      <c r="Z635" s="161"/>
      <c r="AA635" s="161"/>
      <c r="AB635" s="161"/>
      <c r="AC635" s="161"/>
      <c r="AD635" s="161"/>
      <c r="AE635" s="161"/>
      <c r="AF635" s="161"/>
      <c r="AG635" s="161"/>
      <c r="AH635" s="161"/>
      <c r="AI635" s="161"/>
      <c r="AJ635" s="161"/>
      <c r="AK635" s="161"/>
      <c r="AL635" s="161"/>
      <c r="AM635" s="161"/>
      <c r="AN635" s="161"/>
      <c r="AO635" s="161"/>
      <c r="AP635" s="161"/>
      <c r="AQ635" s="161"/>
      <c r="AR635" s="161"/>
      <c r="AS635" s="161"/>
    </row>
    <row r="636" spans="1:45" ht="15" customHeight="1">
      <c r="A636" s="225"/>
      <c r="B636" s="225"/>
      <c r="C636" s="225"/>
      <c r="D636" s="266"/>
      <c r="E636" s="266"/>
      <c r="F636" s="266"/>
      <c r="G636" s="266"/>
      <c r="H636" s="266"/>
      <c r="I636" s="266"/>
      <c r="J636" s="225"/>
      <c r="K636" s="358"/>
      <c r="L636" s="358"/>
      <c r="M636" s="358"/>
      <c r="N636" s="358"/>
      <c r="O636" s="358"/>
      <c r="P636" s="161"/>
      <c r="Q636" s="161"/>
      <c r="R636" s="161"/>
      <c r="S636" s="161"/>
      <c r="T636" s="161"/>
      <c r="U636" s="161"/>
      <c r="V636" s="161"/>
      <c r="W636" s="161"/>
      <c r="X636" s="161"/>
      <c r="Y636" s="161"/>
      <c r="Z636" s="161"/>
      <c r="AA636" s="161"/>
      <c r="AB636" s="161"/>
      <c r="AC636" s="161"/>
      <c r="AD636" s="161"/>
      <c r="AE636" s="161"/>
      <c r="AF636" s="161"/>
      <c r="AG636" s="161"/>
      <c r="AH636" s="161"/>
      <c r="AI636" s="161"/>
      <c r="AJ636" s="161"/>
      <c r="AK636" s="161"/>
      <c r="AL636" s="161"/>
      <c r="AM636" s="161"/>
      <c r="AN636" s="161"/>
      <c r="AO636" s="161"/>
      <c r="AP636" s="161"/>
      <c r="AQ636" s="161"/>
      <c r="AR636" s="161"/>
      <c r="AS636" s="161"/>
    </row>
    <row r="637" spans="1:45" ht="15" customHeight="1">
      <c r="A637" s="225"/>
      <c r="B637" s="225"/>
      <c r="C637" s="225"/>
      <c r="D637" s="266"/>
      <c r="E637" s="266"/>
      <c r="F637" s="266"/>
      <c r="G637" s="266"/>
      <c r="H637" s="266"/>
      <c r="I637" s="266"/>
      <c r="J637" s="225"/>
      <c r="K637" s="358"/>
      <c r="L637" s="358"/>
      <c r="M637" s="358"/>
      <c r="N637" s="358"/>
      <c r="O637" s="358"/>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c r="AS637" s="161"/>
    </row>
    <row r="638" spans="1:45" ht="15" customHeight="1">
      <c r="A638" s="225"/>
      <c r="B638" s="225"/>
      <c r="C638" s="225"/>
      <c r="D638" s="266"/>
      <c r="E638" s="266"/>
      <c r="F638" s="266"/>
      <c r="G638" s="266"/>
      <c r="H638" s="266"/>
      <c r="I638" s="266"/>
      <c r="J638" s="225"/>
      <c r="K638" s="358"/>
      <c r="L638" s="358"/>
      <c r="M638" s="358"/>
      <c r="N638" s="358"/>
      <c r="O638" s="358"/>
      <c r="P638" s="161"/>
      <c r="Q638" s="161"/>
      <c r="R638" s="161"/>
      <c r="S638" s="161"/>
      <c r="T638" s="161"/>
      <c r="U638" s="161"/>
      <c r="V638" s="161"/>
      <c r="W638" s="161"/>
      <c r="X638" s="161"/>
      <c r="Y638" s="161"/>
      <c r="Z638" s="161"/>
      <c r="AA638" s="161"/>
      <c r="AB638" s="161"/>
      <c r="AC638" s="161"/>
      <c r="AD638" s="161"/>
      <c r="AE638" s="161"/>
      <c r="AF638" s="161"/>
      <c r="AG638" s="161"/>
      <c r="AH638" s="161"/>
      <c r="AI638" s="161"/>
      <c r="AJ638" s="161"/>
      <c r="AK638" s="161"/>
      <c r="AL638" s="161"/>
      <c r="AM638" s="161"/>
      <c r="AN638" s="161"/>
      <c r="AO638" s="161"/>
      <c r="AP638" s="161"/>
      <c r="AQ638" s="161"/>
      <c r="AR638" s="161"/>
      <c r="AS638" s="161"/>
    </row>
    <row r="639" spans="1:45" ht="15" customHeight="1">
      <c r="A639" s="225"/>
      <c r="B639" s="225"/>
      <c r="C639" s="225"/>
      <c r="D639" s="266"/>
      <c r="E639" s="266"/>
      <c r="F639" s="266"/>
      <c r="G639" s="266"/>
      <c r="H639" s="266"/>
      <c r="I639" s="266"/>
      <c r="J639" s="225"/>
      <c r="K639" s="358"/>
      <c r="L639" s="358"/>
      <c r="M639" s="358"/>
      <c r="N639" s="358"/>
      <c r="O639" s="358"/>
      <c r="P639" s="161"/>
      <c r="Q639" s="161"/>
      <c r="R639" s="161"/>
      <c r="S639" s="161"/>
      <c r="T639" s="161"/>
      <c r="U639" s="161"/>
      <c r="V639" s="161"/>
      <c r="W639" s="161"/>
      <c r="X639" s="161"/>
      <c r="Y639" s="161"/>
      <c r="Z639" s="161"/>
      <c r="AA639" s="161"/>
      <c r="AB639" s="161"/>
      <c r="AC639" s="161"/>
      <c r="AD639" s="161"/>
      <c r="AE639" s="161"/>
      <c r="AF639" s="161"/>
      <c r="AG639" s="161"/>
      <c r="AH639" s="161"/>
      <c r="AI639" s="161"/>
      <c r="AJ639" s="161"/>
      <c r="AK639" s="161"/>
      <c r="AL639" s="161"/>
      <c r="AM639" s="161"/>
      <c r="AN639" s="161"/>
      <c r="AO639" s="161"/>
      <c r="AP639" s="161"/>
      <c r="AQ639" s="161"/>
      <c r="AR639" s="161"/>
      <c r="AS639" s="161"/>
    </row>
    <row r="640" spans="1:45" ht="15" customHeight="1">
      <c r="A640" s="225"/>
      <c r="B640" s="225"/>
      <c r="C640" s="225"/>
      <c r="D640" s="266"/>
      <c r="E640" s="266"/>
      <c r="F640" s="266"/>
      <c r="G640" s="266"/>
      <c r="H640" s="266"/>
      <c r="I640" s="266"/>
      <c r="J640" s="225"/>
      <c r="K640" s="358"/>
      <c r="L640" s="358"/>
      <c r="M640" s="358"/>
      <c r="N640" s="358"/>
      <c r="O640" s="358"/>
      <c r="P640" s="161"/>
      <c r="Q640" s="161"/>
      <c r="R640" s="161"/>
      <c r="S640" s="161"/>
      <c r="T640" s="161"/>
      <c r="U640" s="161"/>
      <c r="V640" s="161"/>
      <c r="W640" s="161"/>
      <c r="X640" s="161"/>
      <c r="Y640" s="161"/>
      <c r="Z640" s="161"/>
      <c r="AA640" s="161"/>
      <c r="AB640" s="161"/>
      <c r="AC640" s="161"/>
      <c r="AD640" s="161"/>
      <c r="AE640" s="161"/>
      <c r="AF640" s="161"/>
      <c r="AG640" s="161"/>
      <c r="AH640" s="161"/>
      <c r="AI640" s="161"/>
      <c r="AJ640" s="161"/>
      <c r="AK640" s="161"/>
      <c r="AL640" s="161"/>
      <c r="AM640" s="161"/>
      <c r="AN640" s="161"/>
      <c r="AO640" s="161"/>
      <c r="AP640" s="161"/>
      <c r="AQ640" s="161"/>
      <c r="AR640" s="161"/>
      <c r="AS640" s="161"/>
    </row>
    <row r="641" spans="1:45" ht="15" customHeight="1">
      <c r="A641" s="225"/>
      <c r="B641" s="225"/>
      <c r="C641" s="225"/>
      <c r="D641" s="266"/>
      <c r="E641" s="266"/>
      <c r="F641" s="266"/>
      <c r="G641" s="266"/>
      <c r="H641" s="266"/>
      <c r="I641" s="266"/>
      <c r="J641" s="225"/>
      <c r="K641" s="358"/>
      <c r="L641" s="358"/>
      <c r="M641" s="358"/>
      <c r="N641" s="358"/>
      <c r="O641" s="358"/>
      <c r="P641" s="161"/>
      <c r="Q641" s="161"/>
      <c r="R641" s="161"/>
      <c r="S641" s="161"/>
      <c r="T641" s="161"/>
      <c r="U641" s="161"/>
      <c r="V641" s="161"/>
      <c r="W641" s="161"/>
      <c r="X641" s="161"/>
      <c r="Y641" s="161"/>
      <c r="Z641" s="161"/>
      <c r="AA641" s="161"/>
      <c r="AB641" s="161"/>
      <c r="AC641" s="161"/>
      <c r="AD641" s="161"/>
      <c r="AE641" s="161"/>
      <c r="AF641" s="161"/>
      <c r="AG641" s="161"/>
      <c r="AH641" s="161"/>
      <c r="AI641" s="161"/>
      <c r="AJ641" s="161"/>
      <c r="AK641" s="161"/>
      <c r="AL641" s="161"/>
      <c r="AM641" s="161"/>
      <c r="AN641" s="161"/>
      <c r="AO641" s="161"/>
      <c r="AP641" s="161"/>
      <c r="AQ641" s="161"/>
      <c r="AR641" s="161"/>
      <c r="AS641" s="161"/>
    </row>
    <row r="642" spans="1:45" ht="15" customHeight="1">
      <c r="A642" s="225"/>
      <c r="B642" s="225"/>
      <c r="C642" s="225"/>
      <c r="D642" s="266"/>
      <c r="E642" s="266"/>
      <c r="F642" s="266"/>
      <c r="G642" s="266"/>
      <c r="H642" s="266"/>
      <c r="I642" s="266"/>
      <c r="J642" s="225"/>
      <c r="K642" s="358"/>
      <c r="L642" s="358"/>
      <c r="M642" s="358"/>
      <c r="N642" s="358"/>
      <c r="O642" s="358"/>
      <c r="P642" s="161"/>
      <c r="Q642" s="161"/>
      <c r="R642" s="161"/>
      <c r="S642" s="161"/>
      <c r="T642" s="161"/>
      <c r="U642" s="161"/>
      <c r="V642" s="161"/>
      <c r="W642" s="161"/>
      <c r="X642" s="161"/>
      <c r="Y642" s="161"/>
      <c r="Z642" s="161"/>
      <c r="AA642" s="161"/>
      <c r="AB642" s="161"/>
      <c r="AC642" s="161"/>
      <c r="AD642" s="161"/>
      <c r="AE642" s="161"/>
      <c r="AF642" s="161"/>
      <c r="AG642" s="161"/>
      <c r="AH642" s="161"/>
      <c r="AI642" s="161"/>
      <c r="AJ642" s="161"/>
      <c r="AK642" s="161"/>
      <c r="AL642" s="161"/>
      <c r="AM642" s="161"/>
      <c r="AN642" s="161"/>
      <c r="AO642" s="161"/>
      <c r="AP642" s="161"/>
      <c r="AQ642" s="161"/>
      <c r="AR642" s="161"/>
      <c r="AS642" s="161"/>
    </row>
    <row r="643" spans="1:45" ht="15" customHeight="1">
      <c r="A643" s="225"/>
      <c r="B643" s="225"/>
      <c r="C643" s="225"/>
      <c r="D643" s="266"/>
      <c r="E643" s="266"/>
      <c r="F643" s="266"/>
      <c r="G643" s="266"/>
      <c r="H643" s="266"/>
      <c r="I643" s="266"/>
      <c r="J643" s="225"/>
      <c r="K643" s="358"/>
      <c r="L643" s="358"/>
      <c r="M643" s="358"/>
      <c r="N643" s="358"/>
      <c r="O643" s="358"/>
      <c r="P643" s="161"/>
      <c r="Q643" s="161"/>
      <c r="R643" s="161"/>
      <c r="S643" s="161"/>
      <c r="T643" s="161"/>
      <c r="U643" s="161"/>
      <c r="V643" s="161"/>
      <c r="W643" s="161"/>
      <c r="X643" s="161"/>
      <c r="Y643" s="161"/>
      <c r="Z643" s="161"/>
      <c r="AA643" s="161"/>
      <c r="AB643" s="161"/>
      <c r="AC643" s="161"/>
      <c r="AD643" s="161"/>
      <c r="AE643" s="161"/>
      <c r="AF643" s="161"/>
      <c r="AG643" s="161"/>
      <c r="AH643" s="161"/>
      <c r="AI643" s="161"/>
      <c r="AJ643" s="161"/>
      <c r="AK643" s="161"/>
      <c r="AL643" s="161"/>
      <c r="AM643" s="161"/>
      <c r="AN643" s="161"/>
      <c r="AO643" s="161"/>
      <c r="AP643" s="161"/>
      <c r="AQ643" s="161"/>
      <c r="AR643" s="161"/>
      <c r="AS643" s="161"/>
    </row>
    <row r="644" spans="1:45" ht="15" customHeight="1">
      <c r="A644" s="225"/>
      <c r="B644" s="225"/>
      <c r="C644" s="225"/>
      <c r="D644" s="266"/>
      <c r="E644" s="266"/>
      <c r="F644" s="266"/>
      <c r="G644" s="266"/>
      <c r="H644" s="266"/>
      <c r="I644" s="266"/>
      <c r="J644" s="225"/>
      <c r="K644" s="358"/>
      <c r="L644" s="358"/>
      <c r="M644" s="358"/>
      <c r="N644" s="358"/>
      <c r="O644" s="358"/>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row>
    <row r="645" spans="1:45" ht="15" customHeight="1">
      <c r="A645" s="225"/>
      <c r="B645" s="225"/>
      <c r="C645" s="225"/>
      <c r="D645" s="266"/>
      <c r="E645" s="266"/>
      <c r="F645" s="266"/>
      <c r="G645" s="266"/>
      <c r="H645" s="266"/>
      <c r="I645" s="266"/>
      <c r="J645" s="225"/>
      <c r="K645" s="358"/>
      <c r="L645" s="358"/>
      <c r="M645" s="358"/>
      <c r="N645" s="358"/>
      <c r="O645" s="358"/>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row>
    <row r="646" spans="1:45" ht="15" customHeight="1">
      <c r="A646" s="225"/>
      <c r="B646" s="225"/>
      <c r="C646" s="225"/>
      <c r="D646" s="266"/>
      <c r="E646" s="266"/>
      <c r="F646" s="266"/>
      <c r="G646" s="266"/>
      <c r="H646" s="266"/>
      <c r="I646" s="266"/>
      <c r="J646" s="225"/>
      <c r="K646" s="358"/>
      <c r="L646" s="358"/>
      <c r="M646" s="358"/>
      <c r="N646" s="358"/>
      <c r="O646" s="358"/>
      <c r="P646" s="161"/>
      <c r="Q646" s="161"/>
      <c r="R646" s="161"/>
      <c r="S646" s="161"/>
      <c r="T646" s="161"/>
      <c r="U646" s="161"/>
      <c r="V646" s="161"/>
      <c r="W646" s="161"/>
      <c r="X646" s="161"/>
      <c r="Y646" s="161"/>
      <c r="Z646" s="161"/>
      <c r="AA646" s="161"/>
      <c r="AB646" s="161"/>
      <c r="AC646" s="161"/>
      <c r="AD646" s="161"/>
      <c r="AE646" s="161"/>
      <c r="AF646" s="161"/>
      <c r="AG646" s="161"/>
      <c r="AH646" s="161"/>
      <c r="AI646" s="161"/>
      <c r="AJ646" s="161"/>
      <c r="AK646" s="161"/>
      <c r="AL646" s="161"/>
      <c r="AM646" s="161"/>
      <c r="AN646" s="161"/>
      <c r="AO646" s="161"/>
      <c r="AP646" s="161"/>
      <c r="AQ646" s="161"/>
      <c r="AR646" s="161"/>
      <c r="AS646" s="161"/>
    </row>
    <row r="647" spans="1:45" ht="15" customHeight="1">
      <c r="A647" s="225"/>
      <c r="B647" s="225"/>
      <c r="C647" s="225"/>
      <c r="D647" s="266"/>
      <c r="E647" s="266"/>
      <c r="F647" s="266"/>
      <c r="G647" s="266"/>
      <c r="H647" s="266"/>
      <c r="I647" s="266"/>
      <c r="J647" s="225"/>
      <c r="K647" s="358"/>
      <c r="L647" s="358"/>
      <c r="M647" s="358"/>
      <c r="N647" s="358"/>
      <c r="O647" s="358"/>
      <c r="P647" s="161"/>
      <c r="Q647" s="161"/>
      <c r="R647" s="161"/>
      <c r="S647" s="161"/>
      <c r="T647" s="161"/>
      <c r="U647" s="161"/>
      <c r="V647" s="161"/>
      <c r="W647" s="161"/>
      <c r="X647" s="161"/>
      <c r="Y647" s="161"/>
      <c r="Z647" s="161"/>
      <c r="AA647" s="161"/>
      <c r="AB647" s="161"/>
      <c r="AC647" s="161"/>
      <c r="AD647" s="161"/>
      <c r="AE647" s="161"/>
      <c r="AF647" s="161"/>
      <c r="AG647" s="161"/>
      <c r="AH647" s="161"/>
      <c r="AI647" s="161"/>
      <c r="AJ647" s="161"/>
      <c r="AK647" s="161"/>
      <c r="AL647" s="161"/>
      <c r="AM647" s="161"/>
      <c r="AN647" s="161"/>
      <c r="AO647" s="161"/>
      <c r="AP647" s="161"/>
      <c r="AQ647" s="161"/>
      <c r="AR647" s="161"/>
      <c r="AS647" s="161"/>
    </row>
    <row r="648" spans="1:45" ht="15" customHeight="1">
      <c r="A648" s="225"/>
      <c r="B648" s="225"/>
      <c r="C648" s="225"/>
      <c r="D648" s="266"/>
      <c r="E648" s="266"/>
      <c r="F648" s="266"/>
      <c r="G648" s="266"/>
      <c r="H648" s="266"/>
      <c r="I648" s="266"/>
      <c r="J648" s="225"/>
      <c r="K648" s="358"/>
      <c r="L648" s="358"/>
      <c r="M648" s="358"/>
      <c r="N648" s="358"/>
      <c r="O648" s="358"/>
      <c r="P648" s="161"/>
      <c r="Q648" s="161"/>
      <c r="R648" s="161"/>
      <c r="S648" s="161"/>
      <c r="T648" s="161"/>
      <c r="U648" s="161"/>
      <c r="V648" s="161"/>
      <c r="W648" s="161"/>
      <c r="X648" s="161"/>
      <c r="Y648" s="161"/>
      <c r="Z648" s="161"/>
      <c r="AA648" s="161"/>
      <c r="AB648" s="161"/>
      <c r="AC648" s="161"/>
      <c r="AD648" s="161"/>
      <c r="AE648" s="161"/>
      <c r="AF648" s="161"/>
      <c r="AG648" s="161"/>
      <c r="AH648" s="161"/>
      <c r="AI648" s="161"/>
      <c r="AJ648" s="161"/>
      <c r="AK648" s="161"/>
      <c r="AL648" s="161"/>
      <c r="AM648" s="161"/>
      <c r="AN648" s="161"/>
      <c r="AO648" s="161"/>
      <c r="AP648" s="161"/>
      <c r="AQ648" s="161"/>
      <c r="AR648" s="161"/>
      <c r="AS648" s="161"/>
    </row>
    <row r="649" spans="1:45" ht="15" customHeight="1">
      <c r="A649" s="225"/>
      <c r="B649" s="225"/>
      <c r="C649" s="225"/>
      <c r="D649" s="266"/>
      <c r="E649" s="266"/>
      <c r="F649" s="266"/>
      <c r="G649" s="266"/>
      <c r="H649" s="266"/>
      <c r="I649" s="266"/>
      <c r="J649" s="225"/>
      <c r="K649" s="358"/>
      <c r="L649" s="358"/>
      <c r="M649" s="358"/>
      <c r="N649" s="358"/>
      <c r="O649" s="358"/>
      <c r="P649" s="161"/>
      <c r="Q649" s="161"/>
      <c r="R649" s="161"/>
      <c r="S649" s="161"/>
      <c r="T649" s="161"/>
      <c r="U649" s="161"/>
      <c r="V649" s="161"/>
      <c r="W649" s="161"/>
      <c r="X649" s="161"/>
      <c r="Y649" s="161"/>
      <c r="Z649" s="161"/>
      <c r="AA649" s="161"/>
      <c r="AB649" s="161"/>
      <c r="AC649" s="161"/>
      <c r="AD649" s="161"/>
      <c r="AE649" s="161"/>
      <c r="AF649" s="161"/>
      <c r="AG649" s="161"/>
      <c r="AH649" s="161"/>
      <c r="AI649" s="161"/>
      <c r="AJ649" s="161"/>
      <c r="AK649" s="161"/>
      <c r="AL649" s="161"/>
      <c r="AM649" s="161"/>
      <c r="AN649" s="161"/>
      <c r="AO649" s="161"/>
      <c r="AP649" s="161"/>
      <c r="AQ649" s="161"/>
      <c r="AR649" s="161"/>
      <c r="AS649" s="161"/>
    </row>
    <row r="650" spans="1:45" ht="15" customHeight="1">
      <c r="A650" s="225"/>
      <c r="B650" s="225"/>
      <c r="C650" s="225"/>
      <c r="D650" s="266"/>
      <c r="E650" s="266"/>
      <c r="F650" s="266"/>
      <c r="G650" s="266"/>
      <c r="H650" s="266"/>
      <c r="I650" s="266"/>
      <c r="J650" s="225"/>
      <c r="K650" s="358"/>
      <c r="L650" s="358"/>
      <c r="M650" s="358"/>
      <c r="N650" s="358"/>
      <c r="O650" s="358"/>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row>
    <row r="651" spans="1:45" ht="15" customHeight="1">
      <c r="A651" s="225"/>
      <c r="B651" s="225"/>
      <c r="C651" s="225"/>
      <c r="D651" s="266"/>
      <c r="E651" s="266"/>
      <c r="F651" s="266"/>
      <c r="G651" s="266"/>
      <c r="H651" s="266"/>
      <c r="I651" s="266"/>
      <c r="J651" s="225"/>
      <c r="K651" s="358"/>
      <c r="L651" s="358"/>
      <c r="M651" s="358"/>
      <c r="N651" s="358"/>
      <c r="O651" s="358"/>
      <c r="P651" s="161"/>
      <c r="Q651" s="161"/>
      <c r="R651" s="161"/>
      <c r="S651" s="161"/>
      <c r="T651" s="161"/>
      <c r="U651" s="161"/>
      <c r="V651" s="161"/>
      <c r="W651" s="161"/>
      <c r="X651" s="161"/>
      <c r="Y651" s="161"/>
      <c r="Z651" s="161"/>
      <c r="AA651" s="161"/>
      <c r="AB651" s="161"/>
      <c r="AC651" s="161"/>
      <c r="AD651" s="161"/>
      <c r="AE651" s="161"/>
      <c r="AF651" s="161"/>
      <c r="AG651" s="161"/>
      <c r="AH651" s="161"/>
      <c r="AI651" s="161"/>
      <c r="AJ651" s="161"/>
      <c r="AK651" s="161"/>
      <c r="AL651" s="161"/>
      <c r="AM651" s="161"/>
      <c r="AN651" s="161"/>
      <c r="AO651" s="161"/>
      <c r="AP651" s="161"/>
      <c r="AQ651" s="161"/>
      <c r="AR651" s="161"/>
      <c r="AS651" s="161"/>
    </row>
    <row r="652" spans="1:45" ht="15" customHeight="1">
      <c r="A652" s="225"/>
      <c r="B652" s="225"/>
      <c r="C652" s="225"/>
      <c r="D652" s="266"/>
      <c r="E652" s="266"/>
      <c r="F652" s="266"/>
      <c r="G652" s="266"/>
      <c r="H652" s="266"/>
      <c r="I652" s="266"/>
      <c r="J652" s="225"/>
      <c r="K652" s="358"/>
      <c r="L652" s="358"/>
      <c r="M652" s="358"/>
      <c r="N652" s="358"/>
      <c r="O652" s="358"/>
      <c r="P652" s="161"/>
      <c r="Q652" s="161"/>
      <c r="R652" s="161"/>
      <c r="S652" s="161"/>
      <c r="T652" s="161"/>
      <c r="U652" s="161"/>
      <c r="V652" s="161"/>
      <c r="W652" s="161"/>
      <c r="X652" s="161"/>
      <c r="Y652" s="161"/>
      <c r="Z652" s="161"/>
      <c r="AA652" s="161"/>
      <c r="AB652" s="161"/>
      <c r="AC652" s="161"/>
      <c r="AD652" s="161"/>
      <c r="AE652" s="161"/>
      <c r="AF652" s="161"/>
      <c r="AG652" s="161"/>
      <c r="AH652" s="161"/>
      <c r="AI652" s="161"/>
      <c r="AJ652" s="161"/>
      <c r="AK652" s="161"/>
      <c r="AL652" s="161"/>
      <c r="AM652" s="161"/>
      <c r="AN652" s="161"/>
      <c r="AO652" s="161"/>
      <c r="AP652" s="161"/>
      <c r="AQ652" s="161"/>
      <c r="AR652" s="161"/>
      <c r="AS652" s="161"/>
    </row>
    <row r="653" spans="1:45" ht="15" customHeight="1">
      <c r="A653" s="225"/>
      <c r="B653" s="225"/>
      <c r="C653" s="225"/>
      <c r="D653" s="266"/>
      <c r="E653" s="266"/>
      <c r="F653" s="266"/>
      <c r="G653" s="266"/>
      <c r="H653" s="266"/>
      <c r="I653" s="266"/>
      <c r="J653" s="225"/>
      <c r="K653" s="358"/>
      <c r="L653" s="358"/>
      <c r="M653" s="358"/>
      <c r="N653" s="358"/>
      <c r="O653" s="358"/>
      <c r="P653" s="161"/>
      <c r="Q653" s="161"/>
      <c r="R653" s="161"/>
      <c r="S653" s="161"/>
      <c r="T653" s="161"/>
      <c r="U653" s="161"/>
      <c r="V653" s="161"/>
      <c r="W653" s="161"/>
      <c r="X653" s="161"/>
      <c r="Y653" s="161"/>
      <c r="Z653" s="161"/>
      <c r="AA653" s="161"/>
      <c r="AB653" s="161"/>
      <c r="AC653" s="161"/>
      <c r="AD653" s="161"/>
      <c r="AE653" s="161"/>
      <c r="AF653" s="161"/>
      <c r="AG653" s="161"/>
      <c r="AH653" s="161"/>
      <c r="AI653" s="161"/>
      <c r="AJ653" s="161"/>
      <c r="AK653" s="161"/>
      <c r="AL653" s="161"/>
      <c r="AM653" s="161"/>
      <c r="AN653" s="161"/>
      <c r="AO653" s="161"/>
      <c r="AP653" s="161"/>
      <c r="AQ653" s="161"/>
      <c r="AR653" s="161"/>
      <c r="AS653" s="161"/>
    </row>
    <row r="654" spans="1:45" ht="15" customHeight="1">
      <c r="A654" s="225"/>
      <c r="B654" s="225"/>
      <c r="C654" s="225"/>
      <c r="D654" s="266"/>
      <c r="E654" s="266"/>
      <c r="F654" s="266"/>
      <c r="G654" s="266"/>
      <c r="H654" s="266"/>
      <c r="I654" s="266"/>
      <c r="J654" s="225"/>
      <c r="K654" s="358"/>
      <c r="L654" s="358"/>
      <c r="M654" s="358"/>
      <c r="N654" s="358"/>
      <c r="O654" s="358"/>
      <c r="P654" s="161"/>
      <c r="Q654" s="161"/>
      <c r="R654" s="161"/>
      <c r="S654" s="161"/>
      <c r="T654" s="161"/>
      <c r="U654" s="161"/>
      <c r="V654" s="161"/>
      <c r="W654" s="161"/>
      <c r="X654" s="161"/>
      <c r="Y654" s="161"/>
      <c r="Z654" s="161"/>
      <c r="AA654" s="161"/>
      <c r="AB654" s="161"/>
      <c r="AC654" s="161"/>
      <c r="AD654" s="161"/>
      <c r="AE654" s="161"/>
      <c r="AF654" s="161"/>
      <c r="AG654" s="161"/>
      <c r="AH654" s="161"/>
      <c r="AI654" s="161"/>
      <c r="AJ654" s="161"/>
      <c r="AK654" s="161"/>
      <c r="AL654" s="161"/>
      <c r="AM654" s="161"/>
      <c r="AN654" s="161"/>
      <c r="AO654" s="161"/>
      <c r="AP654" s="161"/>
      <c r="AQ654" s="161"/>
      <c r="AR654" s="161"/>
      <c r="AS654" s="161"/>
    </row>
    <row r="655" spans="1:45" ht="15" customHeight="1">
      <c r="A655" s="225"/>
      <c r="B655" s="225"/>
      <c r="C655" s="225"/>
      <c r="D655" s="266"/>
      <c r="E655" s="266"/>
      <c r="F655" s="266"/>
      <c r="G655" s="266"/>
      <c r="H655" s="266"/>
      <c r="I655" s="266"/>
      <c r="J655" s="225"/>
      <c r="K655" s="358"/>
      <c r="L655" s="358"/>
      <c r="M655" s="358"/>
      <c r="N655" s="358"/>
      <c r="O655" s="358"/>
      <c r="P655" s="161"/>
      <c r="Q655" s="161"/>
      <c r="R655" s="161"/>
      <c r="S655" s="161"/>
      <c r="T655" s="161"/>
      <c r="U655" s="161"/>
      <c r="V655" s="161"/>
      <c r="W655" s="161"/>
      <c r="X655" s="161"/>
      <c r="Y655" s="161"/>
      <c r="Z655" s="161"/>
      <c r="AA655" s="161"/>
      <c r="AB655" s="161"/>
      <c r="AC655" s="161"/>
      <c r="AD655" s="161"/>
      <c r="AE655" s="161"/>
      <c r="AF655" s="161"/>
      <c r="AG655" s="161"/>
      <c r="AH655" s="161"/>
      <c r="AI655" s="161"/>
      <c r="AJ655" s="161"/>
      <c r="AK655" s="161"/>
      <c r="AL655" s="161"/>
      <c r="AM655" s="161"/>
      <c r="AN655" s="161"/>
      <c r="AO655" s="161"/>
      <c r="AP655" s="161"/>
      <c r="AQ655" s="161"/>
      <c r="AR655" s="161"/>
      <c r="AS655" s="161"/>
    </row>
    <row r="656" spans="1:45" ht="15" customHeight="1">
      <c r="A656" s="225"/>
      <c r="B656" s="225"/>
      <c r="C656" s="225"/>
      <c r="D656" s="266"/>
      <c r="E656" s="266"/>
      <c r="F656" s="266"/>
      <c r="G656" s="266"/>
      <c r="H656" s="266"/>
      <c r="I656" s="266"/>
      <c r="J656" s="225"/>
      <c r="K656" s="358"/>
      <c r="L656" s="358"/>
      <c r="M656" s="358"/>
      <c r="N656" s="358"/>
      <c r="O656" s="358"/>
      <c r="P656" s="161"/>
      <c r="Q656" s="161"/>
      <c r="R656" s="161"/>
      <c r="S656" s="161"/>
      <c r="T656" s="161"/>
      <c r="U656" s="161"/>
      <c r="V656" s="161"/>
      <c r="W656" s="161"/>
      <c r="X656" s="161"/>
      <c r="Y656" s="161"/>
      <c r="Z656" s="161"/>
      <c r="AA656" s="161"/>
      <c r="AB656" s="161"/>
      <c r="AC656" s="161"/>
      <c r="AD656" s="161"/>
      <c r="AE656" s="161"/>
      <c r="AF656" s="161"/>
      <c r="AG656" s="161"/>
      <c r="AH656" s="161"/>
      <c r="AI656" s="161"/>
      <c r="AJ656" s="161"/>
      <c r="AK656" s="161"/>
      <c r="AL656" s="161"/>
      <c r="AM656" s="161"/>
      <c r="AN656" s="161"/>
      <c r="AO656" s="161"/>
      <c r="AP656" s="161"/>
      <c r="AQ656" s="161"/>
      <c r="AR656" s="161"/>
      <c r="AS656" s="161"/>
    </row>
    <row r="657" spans="1:45" ht="15" customHeight="1">
      <c r="A657" s="225"/>
      <c r="B657" s="225"/>
      <c r="C657" s="225"/>
      <c r="D657" s="266"/>
      <c r="E657" s="266"/>
      <c r="F657" s="266"/>
      <c r="G657" s="266"/>
      <c r="H657" s="266"/>
      <c r="I657" s="266"/>
      <c r="J657" s="225"/>
      <c r="K657" s="358"/>
      <c r="L657" s="358"/>
      <c r="M657" s="358"/>
      <c r="N657" s="358"/>
      <c r="O657" s="358"/>
      <c r="P657" s="161"/>
      <c r="Q657" s="161"/>
      <c r="R657" s="161"/>
      <c r="S657" s="161"/>
      <c r="T657" s="161"/>
      <c r="U657" s="161"/>
      <c r="V657" s="161"/>
      <c r="W657" s="161"/>
      <c r="X657" s="161"/>
      <c r="Y657" s="161"/>
      <c r="Z657" s="161"/>
      <c r="AA657" s="161"/>
      <c r="AB657" s="161"/>
      <c r="AC657" s="161"/>
      <c r="AD657" s="161"/>
      <c r="AE657" s="161"/>
      <c r="AF657" s="161"/>
      <c r="AG657" s="161"/>
      <c r="AH657" s="161"/>
      <c r="AI657" s="161"/>
      <c r="AJ657" s="161"/>
      <c r="AK657" s="161"/>
      <c r="AL657" s="161"/>
      <c r="AM657" s="161"/>
      <c r="AN657" s="161"/>
      <c r="AO657" s="161"/>
      <c r="AP657" s="161"/>
      <c r="AQ657" s="161"/>
      <c r="AR657" s="161"/>
      <c r="AS657" s="161"/>
    </row>
    <row r="658" spans="1:45" ht="15" customHeight="1">
      <c r="A658" s="225"/>
      <c r="B658" s="225"/>
      <c r="C658" s="225"/>
      <c r="D658" s="266"/>
      <c r="E658" s="266"/>
      <c r="F658" s="266"/>
      <c r="G658" s="266"/>
      <c r="H658" s="266"/>
      <c r="I658" s="266"/>
      <c r="J658" s="225"/>
      <c r="K658" s="358"/>
      <c r="L658" s="358"/>
      <c r="M658" s="358"/>
      <c r="N658" s="358"/>
      <c r="O658" s="358"/>
      <c r="P658" s="161"/>
      <c r="Q658" s="161"/>
      <c r="R658" s="161"/>
      <c r="S658" s="161"/>
      <c r="T658" s="161"/>
      <c r="U658" s="161"/>
      <c r="V658" s="161"/>
      <c r="W658" s="161"/>
      <c r="X658" s="161"/>
      <c r="Y658" s="161"/>
      <c r="Z658" s="161"/>
      <c r="AA658" s="161"/>
      <c r="AB658" s="161"/>
      <c r="AC658" s="161"/>
      <c r="AD658" s="161"/>
      <c r="AE658" s="161"/>
      <c r="AF658" s="161"/>
      <c r="AG658" s="161"/>
      <c r="AH658" s="161"/>
      <c r="AI658" s="161"/>
      <c r="AJ658" s="161"/>
      <c r="AK658" s="161"/>
      <c r="AL658" s="161"/>
      <c r="AM658" s="161"/>
      <c r="AN658" s="161"/>
      <c r="AO658" s="161"/>
      <c r="AP658" s="161"/>
      <c r="AQ658" s="161"/>
      <c r="AR658" s="161"/>
      <c r="AS658" s="161"/>
    </row>
    <row r="659" spans="1:45" ht="15" customHeight="1">
      <c r="A659" s="225"/>
      <c r="B659" s="225"/>
      <c r="C659" s="225"/>
      <c r="D659" s="266"/>
      <c r="E659" s="266"/>
      <c r="F659" s="266"/>
      <c r="G659" s="266"/>
      <c r="H659" s="266"/>
      <c r="I659" s="266"/>
      <c r="J659" s="225"/>
      <c r="K659" s="358"/>
      <c r="L659" s="358"/>
      <c r="M659" s="358"/>
      <c r="N659" s="358"/>
      <c r="O659" s="358"/>
      <c r="P659" s="161"/>
      <c r="Q659" s="161"/>
      <c r="R659" s="161"/>
      <c r="S659" s="161"/>
      <c r="T659" s="161"/>
      <c r="U659" s="161"/>
      <c r="V659" s="161"/>
      <c r="W659" s="161"/>
      <c r="X659" s="161"/>
      <c r="Y659" s="161"/>
      <c r="Z659" s="161"/>
      <c r="AA659" s="161"/>
      <c r="AB659" s="161"/>
      <c r="AC659" s="161"/>
      <c r="AD659" s="161"/>
      <c r="AE659" s="161"/>
      <c r="AF659" s="161"/>
      <c r="AG659" s="161"/>
      <c r="AH659" s="161"/>
      <c r="AI659" s="161"/>
      <c r="AJ659" s="161"/>
      <c r="AK659" s="161"/>
      <c r="AL659" s="161"/>
      <c r="AM659" s="161"/>
      <c r="AN659" s="161"/>
      <c r="AO659" s="161"/>
      <c r="AP659" s="161"/>
      <c r="AQ659" s="161"/>
      <c r="AR659" s="161"/>
      <c r="AS659" s="161"/>
    </row>
    <row r="660" spans="1:45" ht="15" customHeight="1">
      <c r="A660" s="225"/>
      <c r="B660" s="225"/>
      <c r="C660" s="225"/>
      <c r="D660" s="266"/>
      <c r="E660" s="266"/>
      <c r="F660" s="266"/>
      <c r="G660" s="266"/>
      <c r="H660" s="266"/>
      <c r="I660" s="266"/>
      <c r="J660" s="225"/>
      <c r="K660" s="358"/>
      <c r="L660" s="358"/>
      <c r="M660" s="358"/>
      <c r="N660" s="358"/>
      <c r="O660" s="358"/>
      <c r="P660" s="161"/>
      <c r="Q660" s="161"/>
      <c r="R660" s="161"/>
      <c r="S660" s="161"/>
      <c r="T660" s="161"/>
      <c r="U660" s="161"/>
      <c r="V660" s="161"/>
      <c r="W660" s="161"/>
      <c r="X660" s="161"/>
      <c r="Y660" s="161"/>
      <c r="Z660" s="161"/>
      <c r="AA660" s="161"/>
      <c r="AB660" s="161"/>
      <c r="AC660" s="161"/>
      <c r="AD660" s="161"/>
      <c r="AE660" s="161"/>
      <c r="AF660" s="161"/>
      <c r="AG660" s="161"/>
      <c r="AH660" s="161"/>
      <c r="AI660" s="161"/>
      <c r="AJ660" s="161"/>
      <c r="AK660" s="161"/>
      <c r="AL660" s="161"/>
      <c r="AM660" s="161"/>
      <c r="AN660" s="161"/>
      <c r="AO660" s="161"/>
      <c r="AP660" s="161"/>
      <c r="AQ660" s="161"/>
      <c r="AR660" s="161"/>
      <c r="AS660" s="161"/>
    </row>
    <row r="661" spans="1:45" ht="15" customHeight="1">
      <c r="A661" s="225"/>
      <c r="B661" s="225"/>
      <c r="C661" s="225"/>
      <c r="D661" s="266"/>
      <c r="E661" s="266"/>
      <c r="F661" s="266"/>
      <c r="G661" s="266"/>
      <c r="H661" s="266"/>
      <c r="I661" s="266"/>
      <c r="J661" s="225"/>
      <c r="K661" s="358"/>
      <c r="L661" s="358"/>
      <c r="M661" s="358"/>
      <c r="N661" s="358"/>
      <c r="O661" s="358"/>
      <c r="P661" s="161"/>
      <c r="Q661" s="161"/>
      <c r="R661" s="161"/>
      <c r="S661" s="161"/>
      <c r="T661" s="161"/>
      <c r="U661" s="161"/>
      <c r="V661" s="161"/>
      <c r="W661" s="161"/>
      <c r="X661" s="161"/>
      <c r="Y661" s="161"/>
      <c r="Z661" s="161"/>
      <c r="AA661" s="161"/>
      <c r="AB661" s="161"/>
      <c r="AC661" s="161"/>
      <c r="AD661" s="161"/>
      <c r="AE661" s="161"/>
      <c r="AF661" s="161"/>
      <c r="AG661" s="161"/>
      <c r="AH661" s="161"/>
      <c r="AI661" s="161"/>
      <c r="AJ661" s="161"/>
      <c r="AK661" s="161"/>
      <c r="AL661" s="161"/>
      <c r="AM661" s="161"/>
      <c r="AN661" s="161"/>
      <c r="AO661" s="161"/>
      <c r="AP661" s="161"/>
      <c r="AQ661" s="161"/>
      <c r="AR661" s="161"/>
      <c r="AS661" s="161"/>
    </row>
    <row r="662" spans="1:45" ht="15" customHeight="1">
      <c r="A662" s="225"/>
      <c r="B662" s="225"/>
      <c r="C662" s="225"/>
      <c r="D662" s="266"/>
      <c r="E662" s="266"/>
      <c r="F662" s="266"/>
      <c r="G662" s="266"/>
      <c r="H662" s="266"/>
      <c r="I662" s="266"/>
      <c r="J662" s="225"/>
      <c r="K662" s="358"/>
      <c r="L662" s="358"/>
      <c r="M662" s="358"/>
      <c r="N662" s="358"/>
      <c r="O662" s="358"/>
      <c r="P662" s="161"/>
      <c r="Q662" s="161"/>
      <c r="R662" s="161"/>
      <c r="S662" s="161"/>
      <c r="T662" s="161"/>
      <c r="U662" s="161"/>
      <c r="V662" s="161"/>
      <c r="W662" s="161"/>
      <c r="X662" s="161"/>
      <c r="Y662" s="161"/>
      <c r="Z662" s="161"/>
      <c r="AA662" s="161"/>
      <c r="AB662" s="161"/>
      <c r="AC662" s="161"/>
      <c r="AD662" s="161"/>
      <c r="AE662" s="161"/>
      <c r="AF662" s="161"/>
      <c r="AG662" s="161"/>
      <c r="AH662" s="161"/>
      <c r="AI662" s="161"/>
      <c r="AJ662" s="161"/>
      <c r="AK662" s="161"/>
      <c r="AL662" s="161"/>
      <c r="AM662" s="161"/>
      <c r="AN662" s="161"/>
      <c r="AO662" s="161"/>
      <c r="AP662" s="161"/>
      <c r="AQ662" s="161"/>
      <c r="AR662" s="161"/>
      <c r="AS662" s="161"/>
    </row>
    <row r="663" spans="1:45" ht="15" customHeight="1">
      <c r="A663" s="225"/>
      <c r="B663" s="225"/>
      <c r="C663" s="225"/>
      <c r="D663" s="266"/>
      <c r="E663" s="266"/>
      <c r="F663" s="266"/>
      <c r="G663" s="266"/>
      <c r="H663" s="266"/>
      <c r="I663" s="266"/>
      <c r="J663" s="225"/>
      <c r="K663" s="358"/>
      <c r="L663" s="358"/>
      <c r="M663" s="358"/>
      <c r="N663" s="358"/>
      <c r="O663" s="358"/>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row>
    <row r="664" spans="1:45" ht="15" customHeight="1">
      <c r="A664" s="225"/>
      <c r="B664" s="225"/>
      <c r="C664" s="225"/>
      <c r="D664" s="266"/>
      <c r="E664" s="266"/>
      <c r="F664" s="266"/>
      <c r="G664" s="266"/>
      <c r="H664" s="266"/>
      <c r="I664" s="266"/>
      <c r="J664" s="225"/>
      <c r="K664" s="358"/>
      <c r="L664" s="358"/>
      <c r="M664" s="358"/>
      <c r="N664" s="358"/>
      <c r="O664" s="358"/>
      <c r="P664" s="161"/>
      <c r="Q664" s="161"/>
      <c r="R664" s="161"/>
      <c r="S664" s="161"/>
      <c r="T664" s="161"/>
      <c r="U664" s="161"/>
      <c r="V664" s="161"/>
      <c r="W664" s="161"/>
      <c r="X664" s="161"/>
      <c r="Y664" s="161"/>
      <c r="Z664" s="161"/>
      <c r="AA664" s="161"/>
      <c r="AB664" s="161"/>
      <c r="AC664" s="161"/>
      <c r="AD664" s="161"/>
      <c r="AE664" s="161"/>
      <c r="AF664" s="161"/>
      <c r="AG664" s="161"/>
      <c r="AH664" s="161"/>
      <c r="AI664" s="161"/>
      <c r="AJ664" s="161"/>
      <c r="AK664" s="161"/>
      <c r="AL664" s="161"/>
      <c r="AM664" s="161"/>
      <c r="AN664" s="161"/>
      <c r="AO664" s="161"/>
      <c r="AP664" s="161"/>
      <c r="AQ664" s="161"/>
      <c r="AR664" s="161"/>
      <c r="AS664" s="161"/>
    </row>
    <row r="665" spans="1:45" ht="15" customHeight="1">
      <c r="A665" s="225"/>
      <c r="B665" s="225"/>
      <c r="C665" s="225"/>
      <c r="D665" s="266"/>
      <c r="E665" s="266"/>
      <c r="F665" s="266"/>
      <c r="G665" s="266"/>
      <c r="H665" s="266"/>
      <c r="I665" s="266"/>
      <c r="J665" s="225"/>
      <c r="K665" s="358"/>
      <c r="L665" s="358"/>
      <c r="M665" s="358"/>
      <c r="N665" s="358"/>
      <c r="O665" s="358"/>
      <c r="P665" s="161"/>
      <c r="Q665" s="161"/>
      <c r="R665" s="161"/>
      <c r="S665" s="161"/>
      <c r="T665" s="161"/>
      <c r="U665" s="161"/>
      <c r="V665" s="161"/>
      <c r="W665" s="161"/>
      <c r="X665" s="161"/>
      <c r="Y665" s="161"/>
      <c r="Z665" s="161"/>
      <c r="AA665" s="161"/>
      <c r="AB665" s="161"/>
      <c r="AC665" s="161"/>
      <c r="AD665" s="161"/>
      <c r="AE665" s="161"/>
      <c r="AF665" s="161"/>
      <c r="AG665" s="161"/>
      <c r="AH665" s="161"/>
      <c r="AI665" s="161"/>
      <c r="AJ665" s="161"/>
      <c r="AK665" s="161"/>
      <c r="AL665" s="161"/>
      <c r="AM665" s="161"/>
      <c r="AN665" s="161"/>
      <c r="AO665" s="161"/>
      <c r="AP665" s="161"/>
      <c r="AQ665" s="161"/>
      <c r="AR665" s="161"/>
      <c r="AS665" s="161"/>
    </row>
    <row r="666" spans="1:45" ht="15" customHeight="1">
      <c r="A666" s="225"/>
      <c r="B666" s="225"/>
      <c r="C666" s="225"/>
      <c r="D666" s="266"/>
      <c r="E666" s="266"/>
      <c r="F666" s="266"/>
      <c r="G666" s="266"/>
      <c r="H666" s="266"/>
      <c r="I666" s="266"/>
      <c r="J666" s="225"/>
      <c r="K666" s="358"/>
      <c r="L666" s="358"/>
      <c r="M666" s="358"/>
      <c r="N666" s="358"/>
      <c r="O666" s="358"/>
      <c r="P666" s="161"/>
      <c r="Q666" s="161"/>
      <c r="R666" s="161"/>
      <c r="S666" s="161"/>
      <c r="T666" s="161"/>
      <c r="U666" s="161"/>
      <c r="V666" s="161"/>
      <c r="W666" s="161"/>
      <c r="X666" s="161"/>
      <c r="Y666" s="161"/>
      <c r="Z666" s="161"/>
      <c r="AA666" s="161"/>
      <c r="AB666" s="161"/>
      <c r="AC666" s="161"/>
      <c r="AD666" s="161"/>
      <c r="AE666" s="161"/>
      <c r="AF666" s="161"/>
      <c r="AG666" s="161"/>
      <c r="AH666" s="161"/>
      <c r="AI666" s="161"/>
      <c r="AJ666" s="161"/>
      <c r="AK666" s="161"/>
      <c r="AL666" s="161"/>
      <c r="AM666" s="161"/>
      <c r="AN666" s="161"/>
      <c r="AO666" s="161"/>
      <c r="AP666" s="161"/>
      <c r="AQ666" s="161"/>
      <c r="AR666" s="161"/>
      <c r="AS666" s="161"/>
    </row>
    <row r="667" spans="1:45" ht="15" customHeight="1">
      <c r="A667" s="225"/>
      <c r="B667" s="225"/>
      <c r="C667" s="225"/>
      <c r="D667" s="266"/>
      <c r="E667" s="266"/>
      <c r="F667" s="266"/>
      <c r="G667" s="266"/>
      <c r="H667" s="266"/>
      <c r="I667" s="266"/>
      <c r="J667" s="225"/>
      <c r="K667" s="358"/>
      <c r="L667" s="358"/>
      <c r="M667" s="358"/>
      <c r="N667" s="358"/>
      <c r="O667" s="358"/>
      <c r="P667" s="161"/>
      <c r="Q667" s="161"/>
      <c r="R667" s="161"/>
      <c r="S667" s="161"/>
      <c r="T667" s="161"/>
      <c r="U667" s="161"/>
      <c r="V667" s="161"/>
      <c r="W667" s="161"/>
      <c r="X667" s="161"/>
      <c r="Y667" s="161"/>
      <c r="Z667" s="161"/>
      <c r="AA667" s="161"/>
      <c r="AB667" s="161"/>
      <c r="AC667" s="161"/>
      <c r="AD667" s="161"/>
      <c r="AE667" s="161"/>
      <c r="AF667" s="161"/>
      <c r="AG667" s="161"/>
      <c r="AH667" s="161"/>
      <c r="AI667" s="161"/>
      <c r="AJ667" s="161"/>
      <c r="AK667" s="161"/>
      <c r="AL667" s="161"/>
      <c r="AM667" s="161"/>
      <c r="AN667" s="161"/>
      <c r="AO667" s="161"/>
      <c r="AP667" s="161"/>
      <c r="AQ667" s="161"/>
      <c r="AR667" s="161"/>
      <c r="AS667" s="161"/>
    </row>
    <row r="668" spans="1:45" ht="15" customHeight="1">
      <c r="A668" s="225"/>
      <c r="B668" s="225"/>
      <c r="C668" s="225"/>
      <c r="D668" s="266"/>
      <c r="E668" s="266"/>
      <c r="F668" s="266"/>
      <c r="G668" s="266"/>
      <c r="H668" s="266"/>
      <c r="I668" s="266"/>
      <c r="J668" s="225"/>
      <c r="K668" s="358"/>
      <c r="L668" s="358"/>
      <c r="M668" s="358"/>
      <c r="N668" s="358"/>
      <c r="O668" s="358"/>
      <c r="P668" s="161"/>
      <c r="Q668" s="161"/>
      <c r="R668" s="161"/>
      <c r="S668" s="161"/>
      <c r="T668" s="161"/>
      <c r="U668" s="161"/>
      <c r="V668" s="161"/>
      <c r="W668" s="161"/>
      <c r="X668" s="161"/>
      <c r="Y668" s="161"/>
      <c r="Z668" s="161"/>
      <c r="AA668" s="161"/>
      <c r="AB668" s="161"/>
      <c r="AC668" s="161"/>
      <c r="AD668" s="161"/>
      <c r="AE668" s="161"/>
      <c r="AF668" s="161"/>
      <c r="AG668" s="161"/>
      <c r="AH668" s="161"/>
      <c r="AI668" s="161"/>
      <c r="AJ668" s="161"/>
      <c r="AK668" s="161"/>
      <c r="AL668" s="161"/>
      <c r="AM668" s="161"/>
      <c r="AN668" s="161"/>
      <c r="AO668" s="161"/>
      <c r="AP668" s="161"/>
      <c r="AQ668" s="161"/>
      <c r="AR668" s="161"/>
      <c r="AS668" s="161"/>
    </row>
    <row r="669" spans="1:45" ht="15" customHeight="1">
      <c r="A669" s="225"/>
      <c r="B669" s="225"/>
      <c r="C669" s="225"/>
      <c r="D669" s="266"/>
      <c r="E669" s="266"/>
      <c r="F669" s="266"/>
      <c r="G669" s="266"/>
      <c r="H669" s="266"/>
      <c r="I669" s="266"/>
      <c r="J669" s="225"/>
      <c r="K669" s="358"/>
      <c r="L669" s="358"/>
      <c r="M669" s="358"/>
      <c r="N669" s="358"/>
      <c r="O669" s="358"/>
      <c r="P669" s="161"/>
      <c r="Q669" s="161"/>
      <c r="R669" s="161"/>
      <c r="S669" s="161"/>
      <c r="T669" s="161"/>
      <c r="U669" s="161"/>
      <c r="V669" s="161"/>
      <c r="W669" s="161"/>
      <c r="X669" s="161"/>
      <c r="Y669" s="161"/>
      <c r="Z669" s="161"/>
      <c r="AA669" s="161"/>
      <c r="AB669" s="161"/>
      <c r="AC669" s="161"/>
      <c r="AD669" s="161"/>
      <c r="AE669" s="161"/>
      <c r="AF669" s="161"/>
      <c r="AG669" s="161"/>
      <c r="AH669" s="161"/>
      <c r="AI669" s="161"/>
      <c r="AJ669" s="161"/>
      <c r="AK669" s="161"/>
      <c r="AL669" s="161"/>
      <c r="AM669" s="161"/>
      <c r="AN669" s="161"/>
      <c r="AO669" s="161"/>
      <c r="AP669" s="161"/>
      <c r="AQ669" s="161"/>
      <c r="AR669" s="161"/>
      <c r="AS669" s="161"/>
    </row>
    <row r="670" spans="1:45" ht="15" customHeight="1">
      <c r="A670" s="225"/>
      <c r="B670" s="225"/>
      <c r="C670" s="225"/>
      <c r="D670" s="266"/>
      <c r="E670" s="266"/>
      <c r="F670" s="266"/>
      <c r="G670" s="266"/>
      <c r="H670" s="266"/>
      <c r="I670" s="266"/>
      <c r="J670" s="225"/>
      <c r="K670" s="358"/>
      <c r="L670" s="358"/>
      <c r="M670" s="358"/>
      <c r="N670" s="358"/>
      <c r="O670" s="358"/>
      <c r="P670" s="161"/>
      <c r="Q670" s="161"/>
      <c r="R670" s="161"/>
      <c r="S670" s="161"/>
      <c r="T670" s="161"/>
      <c r="U670" s="161"/>
      <c r="V670" s="161"/>
      <c r="W670" s="161"/>
      <c r="X670" s="161"/>
      <c r="Y670" s="161"/>
      <c r="Z670" s="161"/>
      <c r="AA670" s="161"/>
      <c r="AB670" s="161"/>
      <c r="AC670" s="161"/>
      <c r="AD670" s="161"/>
      <c r="AE670" s="161"/>
      <c r="AF670" s="161"/>
      <c r="AG670" s="161"/>
      <c r="AH670" s="161"/>
      <c r="AI670" s="161"/>
      <c r="AJ670" s="161"/>
      <c r="AK670" s="161"/>
      <c r="AL670" s="161"/>
      <c r="AM670" s="161"/>
      <c r="AN670" s="161"/>
      <c r="AO670" s="161"/>
      <c r="AP670" s="161"/>
      <c r="AQ670" s="161"/>
      <c r="AR670" s="161"/>
      <c r="AS670" s="161"/>
    </row>
    <row r="671" spans="1:45" ht="15" customHeight="1">
      <c r="A671" s="225"/>
      <c r="B671" s="225"/>
      <c r="C671" s="225"/>
      <c r="D671" s="266"/>
      <c r="E671" s="266"/>
      <c r="F671" s="266"/>
      <c r="G671" s="266"/>
      <c r="H671" s="266"/>
      <c r="I671" s="266"/>
      <c r="J671" s="225"/>
      <c r="K671" s="358"/>
      <c r="L671" s="358"/>
      <c r="M671" s="358"/>
      <c r="N671" s="358"/>
      <c r="O671" s="358"/>
      <c r="P671" s="161"/>
      <c r="Q671" s="161"/>
      <c r="R671" s="161"/>
      <c r="S671" s="161"/>
      <c r="T671" s="161"/>
      <c r="U671" s="161"/>
      <c r="V671" s="161"/>
      <c r="W671" s="161"/>
      <c r="X671" s="161"/>
      <c r="Y671" s="161"/>
      <c r="Z671" s="161"/>
      <c r="AA671" s="161"/>
      <c r="AB671" s="161"/>
      <c r="AC671" s="161"/>
      <c r="AD671" s="161"/>
      <c r="AE671" s="161"/>
      <c r="AF671" s="161"/>
      <c r="AG671" s="161"/>
      <c r="AH671" s="161"/>
      <c r="AI671" s="161"/>
      <c r="AJ671" s="161"/>
      <c r="AK671" s="161"/>
      <c r="AL671" s="161"/>
      <c r="AM671" s="161"/>
      <c r="AN671" s="161"/>
      <c r="AO671" s="161"/>
      <c r="AP671" s="161"/>
      <c r="AQ671" s="161"/>
      <c r="AR671" s="161"/>
      <c r="AS671" s="161"/>
    </row>
    <row r="672" spans="1:45" ht="15" customHeight="1">
      <c r="A672" s="225"/>
      <c r="B672" s="225"/>
      <c r="C672" s="225"/>
      <c r="D672" s="266"/>
      <c r="E672" s="266"/>
      <c r="F672" s="266"/>
      <c r="G672" s="266"/>
      <c r="H672" s="266"/>
      <c r="I672" s="266"/>
      <c r="J672" s="225"/>
      <c r="K672" s="358"/>
      <c r="L672" s="358"/>
      <c r="M672" s="358"/>
      <c r="N672" s="358"/>
      <c r="O672" s="358"/>
      <c r="P672" s="161"/>
      <c r="Q672" s="161"/>
      <c r="R672" s="161"/>
      <c r="S672" s="161"/>
      <c r="T672" s="161"/>
      <c r="U672" s="161"/>
      <c r="V672" s="161"/>
      <c r="W672" s="161"/>
      <c r="X672" s="161"/>
      <c r="Y672" s="161"/>
      <c r="Z672" s="161"/>
      <c r="AA672" s="161"/>
      <c r="AB672" s="161"/>
      <c r="AC672" s="161"/>
      <c r="AD672" s="161"/>
      <c r="AE672" s="161"/>
      <c r="AF672" s="161"/>
      <c r="AG672" s="161"/>
      <c r="AH672" s="161"/>
      <c r="AI672" s="161"/>
      <c r="AJ672" s="161"/>
      <c r="AK672" s="161"/>
      <c r="AL672" s="161"/>
      <c r="AM672" s="161"/>
      <c r="AN672" s="161"/>
      <c r="AO672" s="161"/>
      <c r="AP672" s="161"/>
      <c r="AQ672" s="161"/>
      <c r="AR672" s="161"/>
      <c r="AS672" s="161"/>
    </row>
    <row r="673" spans="1:45" ht="15" customHeight="1">
      <c r="A673" s="225"/>
      <c r="B673" s="225"/>
      <c r="C673" s="225"/>
      <c r="D673" s="266"/>
      <c r="E673" s="266"/>
      <c r="F673" s="266"/>
      <c r="G673" s="266"/>
      <c r="H673" s="266"/>
      <c r="I673" s="266"/>
      <c r="J673" s="225"/>
      <c r="K673" s="358"/>
      <c r="L673" s="358"/>
      <c r="M673" s="358"/>
      <c r="N673" s="358"/>
      <c r="O673" s="358"/>
      <c r="P673" s="161"/>
      <c r="Q673" s="161"/>
      <c r="R673" s="161"/>
      <c r="S673" s="161"/>
      <c r="T673" s="161"/>
      <c r="U673" s="161"/>
      <c r="V673" s="161"/>
      <c r="W673" s="161"/>
      <c r="X673" s="161"/>
      <c r="Y673" s="161"/>
      <c r="Z673" s="161"/>
      <c r="AA673" s="161"/>
      <c r="AB673" s="161"/>
      <c r="AC673" s="161"/>
      <c r="AD673" s="161"/>
      <c r="AE673" s="161"/>
      <c r="AF673" s="161"/>
      <c r="AG673" s="161"/>
      <c r="AH673" s="161"/>
      <c r="AI673" s="161"/>
      <c r="AJ673" s="161"/>
      <c r="AK673" s="161"/>
      <c r="AL673" s="161"/>
      <c r="AM673" s="161"/>
      <c r="AN673" s="161"/>
      <c r="AO673" s="161"/>
      <c r="AP673" s="161"/>
      <c r="AQ673" s="161"/>
      <c r="AR673" s="161"/>
      <c r="AS673" s="161"/>
    </row>
    <row r="674" spans="1:45" ht="15" customHeight="1">
      <c r="A674" s="225"/>
      <c r="B674" s="225"/>
      <c r="C674" s="225"/>
      <c r="D674" s="266"/>
      <c r="E674" s="266"/>
      <c r="F674" s="266"/>
      <c r="G674" s="266"/>
      <c r="H674" s="266"/>
      <c r="I674" s="266"/>
      <c r="J674" s="225"/>
      <c r="K674" s="358"/>
      <c r="L674" s="358"/>
      <c r="M674" s="358"/>
      <c r="N674" s="358"/>
      <c r="O674" s="358"/>
      <c r="P674" s="161"/>
      <c r="Q674" s="161"/>
      <c r="R674" s="161"/>
      <c r="S674" s="161"/>
      <c r="T674" s="161"/>
      <c r="U674" s="161"/>
      <c r="V674" s="161"/>
      <c r="W674" s="161"/>
      <c r="X674" s="161"/>
      <c r="Y674" s="161"/>
      <c r="Z674" s="161"/>
      <c r="AA674" s="161"/>
      <c r="AB674" s="161"/>
      <c r="AC674" s="161"/>
      <c r="AD674" s="161"/>
      <c r="AE674" s="161"/>
      <c r="AF674" s="161"/>
      <c r="AG674" s="161"/>
      <c r="AH674" s="161"/>
      <c r="AI674" s="161"/>
      <c r="AJ674" s="161"/>
      <c r="AK674" s="161"/>
      <c r="AL674" s="161"/>
      <c r="AM674" s="161"/>
      <c r="AN674" s="161"/>
      <c r="AO674" s="161"/>
      <c r="AP674" s="161"/>
      <c r="AQ674" s="161"/>
      <c r="AR674" s="161"/>
      <c r="AS674" s="161"/>
    </row>
    <row r="675" spans="1:45" ht="15" customHeight="1">
      <c r="A675" s="225"/>
      <c r="B675" s="225"/>
      <c r="C675" s="225"/>
      <c r="D675" s="266"/>
      <c r="E675" s="266"/>
      <c r="F675" s="266"/>
      <c r="G675" s="266"/>
      <c r="H675" s="266"/>
      <c r="I675" s="266"/>
      <c r="J675" s="225"/>
      <c r="K675" s="358"/>
      <c r="L675" s="358"/>
      <c r="M675" s="358"/>
      <c r="N675" s="358"/>
      <c r="O675" s="358"/>
      <c r="P675" s="161"/>
      <c r="Q675" s="161"/>
      <c r="R675" s="161"/>
      <c r="S675" s="161"/>
      <c r="T675" s="161"/>
      <c r="U675" s="161"/>
      <c r="V675" s="161"/>
      <c r="W675" s="161"/>
      <c r="X675" s="161"/>
      <c r="Y675" s="161"/>
      <c r="Z675" s="161"/>
      <c r="AA675" s="161"/>
      <c r="AB675" s="161"/>
      <c r="AC675" s="161"/>
      <c r="AD675" s="161"/>
      <c r="AE675" s="161"/>
      <c r="AF675" s="161"/>
      <c r="AG675" s="161"/>
      <c r="AH675" s="161"/>
      <c r="AI675" s="161"/>
      <c r="AJ675" s="161"/>
      <c r="AK675" s="161"/>
      <c r="AL675" s="161"/>
      <c r="AM675" s="161"/>
      <c r="AN675" s="161"/>
      <c r="AO675" s="161"/>
      <c r="AP675" s="161"/>
      <c r="AQ675" s="161"/>
      <c r="AR675" s="161"/>
      <c r="AS675" s="161"/>
    </row>
    <row r="676" spans="1:45" ht="15" customHeight="1">
      <c r="A676" s="225"/>
      <c r="B676" s="225"/>
      <c r="C676" s="225"/>
      <c r="D676" s="266"/>
      <c r="E676" s="266"/>
      <c r="F676" s="266"/>
      <c r="G676" s="266"/>
      <c r="H676" s="266"/>
      <c r="I676" s="266"/>
      <c r="J676" s="225"/>
      <c r="K676" s="358"/>
      <c r="L676" s="358"/>
      <c r="M676" s="358"/>
      <c r="N676" s="358"/>
      <c r="O676" s="358"/>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row>
    <row r="677" spans="1:45" ht="15" customHeight="1">
      <c r="A677" s="225"/>
      <c r="B677" s="225"/>
      <c r="C677" s="225"/>
      <c r="D677" s="266"/>
      <c r="E677" s="266"/>
      <c r="F677" s="266"/>
      <c r="G677" s="266"/>
      <c r="H677" s="266"/>
      <c r="I677" s="266"/>
      <c r="J677" s="225"/>
      <c r="K677" s="358"/>
      <c r="L677" s="358"/>
      <c r="M677" s="358"/>
      <c r="N677" s="358"/>
      <c r="O677" s="358"/>
      <c r="P677" s="161"/>
      <c r="Q677" s="161"/>
      <c r="R677" s="161"/>
      <c r="S677" s="161"/>
      <c r="T677" s="161"/>
      <c r="U677" s="161"/>
      <c r="V677" s="161"/>
      <c r="W677" s="161"/>
      <c r="X677" s="161"/>
      <c r="Y677" s="161"/>
      <c r="Z677" s="161"/>
      <c r="AA677" s="161"/>
      <c r="AB677" s="161"/>
      <c r="AC677" s="161"/>
      <c r="AD677" s="161"/>
      <c r="AE677" s="161"/>
      <c r="AF677" s="161"/>
      <c r="AG677" s="161"/>
      <c r="AH677" s="161"/>
      <c r="AI677" s="161"/>
      <c r="AJ677" s="161"/>
      <c r="AK677" s="161"/>
      <c r="AL677" s="161"/>
      <c r="AM677" s="161"/>
      <c r="AN677" s="161"/>
      <c r="AO677" s="161"/>
      <c r="AP677" s="161"/>
      <c r="AQ677" s="161"/>
      <c r="AR677" s="161"/>
      <c r="AS677" s="161"/>
    </row>
    <row r="678" spans="1:45" ht="15" customHeight="1">
      <c r="A678" s="225"/>
      <c r="B678" s="225"/>
      <c r="C678" s="225"/>
      <c r="D678" s="266"/>
      <c r="E678" s="266"/>
      <c r="F678" s="266"/>
      <c r="G678" s="266"/>
      <c r="H678" s="266"/>
      <c r="I678" s="266"/>
      <c r="J678" s="225"/>
      <c r="K678" s="358"/>
      <c r="L678" s="358"/>
      <c r="M678" s="358"/>
      <c r="N678" s="358"/>
      <c r="O678" s="358"/>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row>
    <row r="679" spans="1:45" ht="15" customHeight="1">
      <c r="A679" s="225"/>
      <c r="B679" s="225"/>
      <c r="C679" s="225"/>
      <c r="D679" s="266"/>
      <c r="E679" s="266"/>
      <c r="F679" s="266"/>
      <c r="G679" s="266"/>
      <c r="H679" s="266"/>
      <c r="I679" s="266"/>
      <c r="J679" s="225"/>
      <c r="K679" s="358"/>
      <c r="L679" s="358"/>
      <c r="M679" s="358"/>
      <c r="N679" s="358"/>
      <c r="O679" s="358"/>
      <c r="P679" s="161"/>
      <c r="Q679" s="161"/>
      <c r="R679" s="161"/>
      <c r="S679" s="161"/>
      <c r="T679" s="161"/>
      <c r="U679" s="161"/>
      <c r="V679" s="161"/>
      <c r="W679" s="161"/>
      <c r="X679" s="161"/>
      <c r="Y679" s="161"/>
      <c r="Z679" s="161"/>
      <c r="AA679" s="161"/>
      <c r="AB679" s="161"/>
      <c r="AC679" s="161"/>
      <c r="AD679" s="161"/>
      <c r="AE679" s="161"/>
      <c r="AF679" s="161"/>
      <c r="AG679" s="161"/>
      <c r="AH679" s="161"/>
      <c r="AI679" s="161"/>
      <c r="AJ679" s="161"/>
      <c r="AK679" s="161"/>
      <c r="AL679" s="161"/>
      <c r="AM679" s="161"/>
      <c r="AN679" s="161"/>
      <c r="AO679" s="161"/>
      <c r="AP679" s="161"/>
      <c r="AQ679" s="161"/>
      <c r="AR679" s="161"/>
      <c r="AS679" s="161"/>
    </row>
    <row r="680" spans="1:45" ht="15" customHeight="1">
      <c r="A680" s="225"/>
      <c r="B680" s="225"/>
      <c r="C680" s="225"/>
      <c r="D680" s="266"/>
      <c r="E680" s="266"/>
      <c r="F680" s="266"/>
      <c r="G680" s="266"/>
      <c r="H680" s="266"/>
      <c r="I680" s="266"/>
      <c r="J680" s="225"/>
      <c r="K680" s="358"/>
      <c r="L680" s="358"/>
      <c r="M680" s="358"/>
      <c r="N680" s="358"/>
      <c r="O680" s="358"/>
      <c r="P680" s="161"/>
      <c r="Q680" s="161"/>
      <c r="R680" s="161"/>
      <c r="S680" s="161"/>
      <c r="T680" s="161"/>
      <c r="U680" s="161"/>
      <c r="V680" s="161"/>
      <c r="W680" s="161"/>
      <c r="X680" s="161"/>
      <c r="Y680" s="161"/>
      <c r="Z680" s="161"/>
      <c r="AA680" s="161"/>
      <c r="AB680" s="161"/>
      <c r="AC680" s="161"/>
      <c r="AD680" s="161"/>
      <c r="AE680" s="161"/>
      <c r="AF680" s="161"/>
      <c r="AG680" s="161"/>
      <c r="AH680" s="161"/>
      <c r="AI680" s="161"/>
      <c r="AJ680" s="161"/>
      <c r="AK680" s="161"/>
      <c r="AL680" s="161"/>
      <c r="AM680" s="161"/>
      <c r="AN680" s="161"/>
      <c r="AO680" s="161"/>
      <c r="AP680" s="161"/>
      <c r="AQ680" s="161"/>
      <c r="AR680" s="161"/>
      <c r="AS680" s="161"/>
    </row>
    <row r="681" spans="1:45" ht="15" customHeight="1">
      <c r="A681" s="225"/>
      <c r="B681" s="225"/>
      <c r="C681" s="225"/>
      <c r="D681" s="266"/>
      <c r="E681" s="266"/>
      <c r="F681" s="266"/>
      <c r="G681" s="266"/>
      <c r="H681" s="266"/>
      <c r="I681" s="266"/>
      <c r="J681" s="225"/>
      <c r="K681" s="358"/>
      <c r="L681" s="358"/>
      <c r="M681" s="358"/>
      <c r="N681" s="358"/>
      <c r="O681" s="358"/>
      <c r="P681" s="161"/>
      <c r="Q681" s="161"/>
      <c r="R681" s="161"/>
      <c r="S681" s="161"/>
      <c r="T681" s="161"/>
      <c r="U681" s="161"/>
      <c r="V681" s="161"/>
      <c r="W681" s="161"/>
      <c r="X681" s="161"/>
      <c r="Y681" s="161"/>
      <c r="Z681" s="161"/>
      <c r="AA681" s="161"/>
      <c r="AB681" s="161"/>
      <c r="AC681" s="161"/>
      <c r="AD681" s="161"/>
      <c r="AE681" s="161"/>
      <c r="AF681" s="161"/>
      <c r="AG681" s="161"/>
      <c r="AH681" s="161"/>
      <c r="AI681" s="161"/>
      <c r="AJ681" s="161"/>
      <c r="AK681" s="161"/>
      <c r="AL681" s="161"/>
      <c r="AM681" s="161"/>
      <c r="AN681" s="161"/>
      <c r="AO681" s="161"/>
      <c r="AP681" s="161"/>
      <c r="AQ681" s="161"/>
      <c r="AR681" s="161"/>
      <c r="AS681" s="161"/>
    </row>
    <row r="682" spans="1:45" ht="15" customHeight="1">
      <c r="A682" s="225"/>
      <c r="B682" s="225"/>
      <c r="C682" s="225"/>
      <c r="D682" s="266"/>
      <c r="E682" s="266"/>
      <c r="F682" s="266"/>
      <c r="G682" s="266"/>
      <c r="H682" s="266"/>
      <c r="I682" s="266"/>
      <c r="J682" s="225"/>
      <c r="K682" s="358"/>
      <c r="L682" s="358"/>
      <c r="M682" s="358"/>
      <c r="N682" s="358"/>
      <c r="O682" s="358"/>
      <c r="P682" s="161"/>
      <c r="Q682" s="161"/>
      <c r="R682" s="161"/>
      <c r="S682" s="161"/>
      <c r="T682" s="161"/>
      <c r="U682" s="161"/>
      <c r="V682" s="161"/>
      <c r="W682" s="161"/>
      <c r="X682" s="161"/>
      <c r="Y682" s="161"/>
      <c r="Z682" s="161"/>
      <c r="AA682" s="161"/>
      <c r="AB682" s="161"/>
      <c r="AC682" s="161"/>
      <c r="AD682" s="161"/>
      <c r="AE682" s="161"/>
      <c r="AF682" s="161"/>
      <c r="AG682" s="161"/>
      <c r="AH682" s="161"/>
      <c r="AI682" s="161"/>
      <c r="AJ682" s="161"/>
      <c r="AK682" s="161"/>
      <c r="AL682" s="161"/>
      <c r="AM682" s="161"/>
      <c r="AN682" s="161"/>
      <c r="AO682" s="161"/>
      <c r="AP682" s="161"/>
      <c r="AQ682" s="161"/>
      <c r="AR682" s="161"/>
      <c r="AS682" s="161"/>
    </row>
    <row r="683" spans="1:45" ht="15" customHeight="1">
      <c r="A683" s="267"/>
      <c r="B683" s="267"/>
      <c r="C683" s="267"/>
      <c r="D683" s="268"/>
      <c r="E683" s="268"/>
      <c r="F683" s="268"/>
      <c r="G683" s="268"/>
      <c r="H683" s="268"/>
      <c r="I683" s="268"/>
      <c r="J683" s="225"/>
      <c r="K683" s="358"/>
      <c r="L683" s="358"/>
      <c r="M683" s="358"/>
      <c r="N683" s="358"/>
      <c r="O683" s="358"/>
      <c r="P683" s="161"/>
      <c r="Q683" s="161"/>
      <c r="R683" s="161"/>
      <c r="S683" s="161"/>
      <c r="T683" s="161"/>
      <c r="U683" s="161"/>
      <c r="V683" s="161"/>
      <c r="W683" s="161"/>
      <c r="X683" s="161"/>
      <c r="Y683" s="161"/>
      <c r="Z683" s="161"/>
      <c r="AA683" s="161"/>
      <c r="AB683" s="161"/>
      <c r="AC683" s="161"/>
      <c r="AD683" s="161"/>
      <c r="AE683" s="161"/>
      <c r="AF683" s="161"/>
      <c r="AG683" s="161"/>
      <c r="AH683" s="161"/>
      <c r="AI683" s="161"/>
      <c r="AJ683" s="161"/>
      <c r="AK683" s="161"/>
      <c r="AL683" s="161"/>
      <c r="AM683" s="161"/>
      <c r="AN683" s="161"/>
      <c r="AO683" s="161"/>
      <c r="AP683" s="161"/>
      <c r="AQ683" s="161"/>
      <c r="AR683" s="161"/>
      <c r="AS683" s="161"/>
    </row>
    <row r="684" spans="1:45" ht="15" customHeight="1">
      <c r="A684" s="267"/>
      <c r="B684" s="267"/>
      <c r="C684" s="267"/>
      <c r="D684" s="268"/>
      <c r="E684" s="268"/>
      <c r="F684" s="268"/>
      <c r="G684" s="268"/>
      <c r="H684" s="268"/>
      <c r="I684" s="268"/>
      <c r="J684" s="225"/>
      <c r="K684" s="358"/>
      <c r="L684" s="358"/>
      <c r="M684" s="358"/>
      <c r="N684" s="358"/>
      <c r="O684" s="358"/>
      <c r="P684" s="161"/>
      <c r="Q684" s="161"/>
      <c r="R684" s="161"/>
      <c r="S684" s="161"/>
      <c r="T684" s="161"/>
      <c r="U684" s="161"/>
      <c r="V684" s="161"/>
      <c r="W684" s="161"/>
      <c r="X684" s="161"/>
      <c r="Y684" s="161"/>
      <c r="Z684" s="161"/>
      <c r="AA684" s="161"/>
      <c r="AB684" s="161"/>
      <c r="AC684" s="161"/>
      <c r="AD684" s="161"/>
      <c r="AE684" s="161"/>
      <c r="AF684" s="161"/>
      <c r="AG684" s="161"/>
      <c r="AH684" s="161"/>
      <c r="AI684" s="161"/>
      <c r="AJ684" s="161"/>
      <c r="AK684" s="161"/>
      <c r="AL684" s="161"/>
      <c r="AM684" s="161"/>
      <c r="AN684" s="161"/>
      <c r="AO684" s="161"/>
      <c r="AP684" s="161"/>
      <c r="AQ684" s="161"/>
      <c r="AR684" s="161"/>
      <c r="AS684" s="161"/>
    </row>
    <row r="685" spans="1:45" ht="15" customHeight="1">
      <c r="A685" s="267"/>
      <c r="B685" s="267"/>
      <c r="C685" s="267"/>
      <c r="D685" s="268"/>
      <c r="E685" s="268"/>
      <c r="F685" s="268"/>
      <c r="G685" s="268"/>
      <c r="H685" s="268"/>
      <c r="I685" s="268"/>
      <c r="J685" s="225"/>
      <c r="K685" s="358"/>
      <c r="L685" s="358"/>
      <c r="M685" s="358"/>
      <c r="N685" s="358"/>
      <c r="O685" s="358"/>
      <c r="P685" s="161"/>
      <c r="Q685" s="161"/>
      <c r="R685" s="161"/>
      <c r="S685" s="161"/>
      <c r="T685" s="161"/>
      <c r="U685" s="161"/>
      <c r="V685" s="161"/>
      <c r="W685" s="161"/>
      <c r="X685" s="161"/>
      <c r="Y685" s="161"/>
      <c r="Z685" s="161"/>
      <c r="AA685" s="161"/>
      <c r="AB685" s="161"/>
      <c r="AC685" s="161"/>
      <c r="AD685" s="161"/>
      <c r="AE685" s="161"/>
      <c r="AF685" s="161"/>
      <c r="AG685" s="161"/>
      <c r="AH685" s="161"/>
      <c r="AI685" s="161"/>
      <c r="AJ685" s="161"/>
      <c r="AK685" s="161"/>
      <c r="AL685" s="161"/>
      <c r="AM685" s="161"/>
      <c r="AN685" s="161"/>
      <c r="AO685" s="161"/>
      <c r="AP685" s="161"/>
      <c r="AQ685" s="161"/>
      <c r="AR685" s="161"/>
      <c r="AS685" s="161"/>
    </row>
    <row r="686" spans="1:45" ht="15" customHeight="1">
      <c r="A686" s="267"/>
      <c r="B686" s="267"/>
      <c r="C686" s="267"/>
      <c r="D686" s="268"/>
      <c r="E686" s="268"/>
      <c r="F686" s="268"/>
      <c r="G686" s="268"/>
      <c r="H686" s="268"/>
      <c r="I686" s="268"/>
      <c r="J686" s="225"/>
      <c r="K686" s="358"/>
      <c r="L686" s="358"/>
      <c r="M686" s="358"/>
      <c r="N686" s="358"/>
      <c r="O686" s="358"/>
      <c r="P686" s="161"/>
      <c r="Q686" s="161"/>
      <c r="R686" s="161"/>
      <c r="S686" s="161"/>
      <c r="T686" s="161"/>
      <c r="U686" s="161"/>
      <c r="V686" s="161"/>
      <c r="W686" s="161"/>
      <c r="X686" s="161"/>
      <c r="Y686" s="161"/>
      <c r="Z686" s="161"/>
      <c r="AA686" s="161"/>
      <c r="AB686" s="161"/>
      <c r="AC686" s="161"/>
      <c r="AD686" s="161"/>
      <c r="AE686" s="161"/>
      <c r="AF686" s="161"/>
      <c r="AG686" s="161"/>
      <c r="AH686" s="161"/>
      <c r="AI686" s="161"/>
      <c r="AJ686" s="161"/>
      <c r="AK686" s="161"/>
      <c r="AL686" s="161"/>
      <c r="AM686" s="161"/>
      <c r="AN686" s="161"/>
      <c r="AO686" s="161"/>
      <c r="AP686" s="161"/>
      <c r="AQ686" s="161"/>
      <c r="AR686" s="161"/>
      <c r="AS686" s="161"/>
    </row>
    <row r="687" spans="1:45" ht="15" customHeight="1">
      <c r="A687" s="267"/>
      <c r="B687" s="267"/>
      <c r="C687" s="267"/>
      <c r="D687" s="268"/>
      <c r="E687" s="268"/>
      <c r="F687" s="268"/>
      <c r="G687" s="268"/>
      <c r="H687" s="268"/>
      <c r="I687" s="268"/>
      <c r="J687" s="225"/>
      <c r="K687" s="358"/>
      <c r="L687" s="358"/>
      <c r="M687" s="358"/>
      <c r="N687" s="358"/>
      <c r="O687" s="358"/>
      <c r="P687" s="161"/>
      <c r="Q687" s="161"/>
      <c r="R687" s="161"/>
      <c r="S687" s="161"/>
      <c r="T687" s="161"/>
      <c r="U687" s="161"/>
      <c r="V687" s="161"/>
      <c r="W687" s="161"/>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c r="AS687" s="161"/>
    </row>
    <row r="688" spans="1:45" ht="15" customHeight="1">
      <c r="A688" s="267"/>
      <c r="B688" s="267"/>
      <c r="C688" s="267"/>
      <c r="D688" s="268"/>
      <c r="E688" s="268"/>
      <c r="F688" s="268"/>
      <c r="G688" s="268"/>
      <c r="H688" s="268"/>
      <c r="I688" s="268"/>
      <c r="J688" s="225"/>
      <c r="K688" s="358"/>
      <c r="L688" s="358"/>
      <c r="M688" s="358"/>
      <c r="N688" s="358"/>
      <c r="O688" s="358"/>
      <c r="P688" s="161"/>
      <c r="Q688" s="161"/>
      <c r="R688" s="161"/>
      <c r="S688" s="161"/>
      <c r="T688" s="161"/>
      <c r="U688" s="161"/>
      <c r="V688" s="161"/>
      <c r="W688" s="161"/>
      <c r="X688" s="161"/>
      <c r="Y688" s="161"/>
      <c r="Z688" s="161"/>
      <c r="AA688" s="161"/>
      <c r="AB688" s="161"/>
      <c r="AC688" s="161"/>
      <c r="AD688" s="161"/>
      <c r="AE688" s="161"/>
      <c r="AF688" s="161"/>
      <c r="AG688" s="161"/>
      <c r="AH688" s="161"/>
      <c r="AI688" s="161"/>
      <c r="AJ688" s="161"/>
      <c r="AK688" s="161"/>
      <c r="AL688" s="161"/>
      <c r="AM688" s="161"/>
      <c r="AN688" s="161"/>
      <c r="AO688" s="161"/>
      <c r="AP688" s="161"/>
      <c r="AQ688" s="161"/>
      <c r="AR688" s="161"/>
      <c r="AS688" s="161"/>
    </row>
    <row r="689" spans="1:45" ht="15" customHeight="1">
      <c r="A689" s="267"/>
      <c r="B689" s="267"/>
      <c r="C689" s="267"/>
      <c r="D689" s="268"/>
      <c r="E689" s="268"/>
      <c r="F689" s="268"/>
      <c r="G689" s="268"/>
      <c r="H689" s="268"/>
      <c r="I689" s="268"/>
      <c r="J689" s="225"/>
      <c r="K689" s="358"/>
      <c r="L689" s="358"/>
      <c r="M689" s="358"/>
      <c r="N689" s="358"/>
      <c r="O689" s="358"/>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c r="AS689" s="161"/>
    </row>
    <row r="690" spans="1:45" ht="15" customHeight="1">
      <c r="A690" s="267"/>
      <c r="B690" s="267"/>
      <c r="C690" s="267"/>
      <c r="D690" s="268"/>
      <c r="E690" s="268"/>
      <c r="F690" s="268"/>
      <c r="G690" s="268"/>
      <c r="H690" s="268"/>
      <c r="I690" s="268"/>
      <c r="J690" s="225"/>
      <c r="K690" s="358"/>
      <c r="L690" s="358"/>
      <c r="M690" s="358"/>
      <c r="N690" s="358"/>
      <c r="O690" s="358"/>
      <c r="P690" s="161"/>
      <c r="Q690" s="161"/>
      <c r="R690" s="161"/>
      <c r="S690" s="161"/>
      <c r="T690" s="161"/>
      <c r="U690" s="161"/>
      <c r="V690" s="161"/>
      <c r="W690" s="161"/>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c r="AS690" s="161"/>
    </row>
    <row r="691" spans="1:45" ht="15" customHeight="1">
      <c r="A691" s="267"/>
      <c r="B691" s="267"/>
      <c r="C691" s="267"/>
      <c r="D691" s="268"/>
      <c r="E691" s="268"/>
      <c r="F691" s="268"/>
      <c r="G691" s="268"/>
      <c r="H691" s="268"/>
      <c r="I691" s="268"/>
      <c r="J691" s="225"/>
      <c r="K691" s="358"/>
      <c r="L691" s="358"/>
      <c r="M691" s="358"/>
      <c r="N691" s="358"/>
      <c r="O691" s="358"/>
      <c r="P691" s="161"/>
      <c r="Q691" s="161"/>
      <c r="R691" s="161"/>
      <c r="S691" s="161"/>
      <c r="T691" s="161"/>
      <c r="U691" s="161"/>
      <c r="V691" s="161"/>
      <c r="W691" s="161"/>
      <c r="X691" s="161"/>
      <c r="Y691" s="161"/>
      <c r="Z691" s="161"/>
      <c r="AA691" s="161"/>
      <c r="AB691" s="161"/>
      <c r="AC691" s="161"/>
      <c r="AD691" s="161"/>
      <c r="AE691" s="161"/>
      <c r="AF691" s="161"/>
      <c r="AG691" s="161"/>
      <c r="AH691" s="161"/>
      <c r="AI691" s="161"/>
      <c r="AJ691" s="161"/>
      <c r="AK691" s="161"/>
      <c r="AL691" s="161"/>
      <c r="AM691" s="161"/>
      <c r="AN691" s="161"/>
      <c r="AO691" s="161"/>
      <c r="AP691" s="161"/>
      <c r="AQ691" s="161"/>
      <c r="AR691" s="161"/>
      <c r="AS691" s="161"/>
    </row>
    <row r="692" spans="1:45" ht="15" customHeight="1">
      <c r="A692" s="267"/>
      <c r="B692" s="267"/>
      <c r="C692" s="267"/>
      <c r="D692" s="268"/>
      <c r="E692" s="268"/>
      <c r="F692" s="268"/>
      <c r="G692" s="268"/>
      <c r="H692" s="268"/>
      <c r="I692" s="268"/>
      <c r="J692" s="225"/>
      <c r="K692" s="358"/>
      <c r="L692" s="358"/>
      <c r="M692" s="358"/>
      <c r="N692" s="358"/>
      <c r="O692" s="358"/>
      <c r="P692" s="161"/>
      <c r="Q692" s="161"/>
      <c r="R692" s="161"/>
      <c r="S692" s="161"/>
      <c r="T692" s="161"/>
      <c r="U692" s="161"/>
      <c r="V692" s="161"/>
      <c r="W692" s="161"/>
      <c r="X692" s="161"/>
      <c r="Y692" s="161"/>
      <c r="Z692" s="161"/>
      <c r="AA692" s="161"/>
      <c r="AB692" s="161"/>
      <c r="AC692" s="161"/>
      <c r="AD692" s="161"/>
      <c r="AE692" s="161"/>
      <c r="AF692" s="161"/>
      <c r="AG692" s="161"/>
      <c r="AH692" s="161"/>
      <c r="AI692" s="161"/>
      <c r="AJ692" s="161"/>
      <c r="AK692" s="161"/>
      <c r="AL692" s="161"/>
      <c r="AM692" s="161"/>
      <c r="AN692" s="161"/>
      <c r="AO692" s="161"/>
      <c r="AP692" s="161"/>
      <c r="AQ692" s="161"/>
      <c r="AR692" s="161"/>
      <c r="AS692" s="161"/>
    </row>
    <row r="693" spans="1:45" ht="15" customHeight="1">
      <c r="A693" s="267"/>
      <c r="B693" s="267"/>
      <c r="C693" s="267"/>
      <c r="D693" s="268"/>
      <c r="E693" s="268"/>
      <c r="F693" s="268"/>
      <c r="G693" s="268"/>
      <c r="H693" s="268"/>
      <c r="I693" s="268"/>
      <c r="J693" s="225"/>
      <c r="K693" s="358"/>
      <c r="L693" s="358"/>
      <c r="M693" s="358"/>
      <c r="N693" s="358"/>
      <c r="O693" s="358"/>
      <c r="P693" s="161"/>
      <c r="Q693" s="161"/>
      <c r="R693" s="161"/>
      <c r="S693" s="161"/>
      <c r="T693" s="161"/>
      <c r="U693" s="161"/>
      <c r="V693" s="161"/>
      <c r="W693" s="161"/>
      <c r="X693" s="161"/>
      <c r="Y693" s="161"/>
      <c r="Z693" s="161"/>
      <c r="AA693" s="161"/>
      <c r="AB693" s="161"/>
      <c r="AC693" s="161"/>
      <c r="AD693" s="161"/>
      <c r="AE693" s="161"/>
      <c r="AF693" s="161"/>
      <c r="AG693" s="161"/>
      <c r="AH693" s="161"/>
      <c r="AI693" s="161"/>
      <c r="AJ693" s="161"/>
      <c r="AK693" s="161"/>
      <c r="AL693" s="161"/>
      <c r="AM693" s="161"/>
      <c r="AN693" s="161"/>
      <c r="AO693" s="161"/>
      <c r="AP693" s="161"/>
      <c r="AQ693" s="161"/>
      <c r="AR693" s="161"/>
      <c r="AS693" s="161"/>
    </row>
    <row r="694" spans="1:45" ht="15" customHeight="1">
      <c r="A694" s="267"/>
      <c r="B694" s="267"/>
      <c r="C694" s="267"/>
      <c r="D694" s="268"/>
      <c r="E694" s="268"/>
      <c r="F694" s="268"/>
      <c r="G694" s="268"/>
      <c r="H694" s="268"/>
      <c r="I694" s="268"/>
      <c r="J694" s="225"/>
      <c r="K694" s="358"/>
      <c r="L694" s="358"/>
      <c r="M694" s="358"/>
      <c r="N694" s="358"/>
      <c r="O694" s="358"/>
      <c r="P694" s="161"/>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c r="AM694" s="161"/>
      <c r="AN694" s="161"/>
      <c r="AO694" s="161"/>
      <c r="AP694" s="161"/>
      <c r="AQ694" s="161"/>
      <c r="AR694" s="161"/>
      <c r="AS694" s="161"/>
    </row>
    <row r="695" spans="1:45" ht="15" customHeight="1">
      <c r="A695" s="267"/>
      <c r="B695" s="267"/>
      <c r="C695" s="267"/>
      <c r="D695" s="268"/>
      <c r="E695" s="268"/>
      <c r="F695" s="268"/>
      <c r="G695" s="268"/>
      <c r="H695" s="268"/>
      <c r="I695" s="268"/>
      <c r="J695" s="225"/>
      <c r="K695" s="358"/>
      <c r="L695" s="358"/>
      <c r="M695" s="358"/>
      <c r="N695" s="358"/>
      <c r="O695" s="358"/>
      <c r="P695" s="161"/>
      <c r="Q695" s="161"/>
      <c r="R695" s="161"/>
      <c r="S695" s="161"/>
      <c r="T695" s="161"/>
      <c r="U695" s="161"/>
      <c r="V695" s="161"/>
      <c r="W695" s="161"/>
      <c r="X695" s="161"/>
      <c r="Y695" s="161"/>
      <c r="Z695" s="161"/>
      <c r="AA695" s="161"/>
      <c r="AB695" s="161"/>
      <c r="AC695" s="161"/>
      <c r="AD695" s="161"/>
      <c r="AE695" s="161"/>
      <c r="AF695" s="161"/>
      <c r="AG695" s="161"/>
      <c r="AH695" s="161"/>
      <c r="AI695" s="161"/>
      <c r="AJ695" s="161"/>
      <c r="AK695" s="161"/>
      <c r="AL695" s="161"/>
      <c r="AM695" s="161"/>
      <c r="AN695" s="161"/>
      <c r="AO695" s="161"/>
      <c r="AP695" s="161"/>
      <c r="AQ695" s="161"/>
      <c r="AR695" s="161"/>
      <c r="AS695" s="161"/>
    </row>
    <row r="696" spans="1:45" ht="15" customHeight="1">
      <c r="A696" s="267"/>
      <c r="B696" s="267"/>
      <c r="C696" s="267"/>
      <c r="D696" s="268"/>
      <c r="E696" s="268"/>
      <c r="F696" s="268"/>
      <c r="G696" s="268"/>
      <c r="H696" s="268"/>
      <c r="I696" s="268"/>
      <c r="J696" s="225"/>
      <c r="K696" s="358"/>
      <c r="L696" s="358"/>
      <c r="M696" s="358"/>
      <c r="N696" s="358"/>
      <c r="O696" s="358"/>
      <c r="P696" s="161"/>
      <c r="Q696" s="161"/>
      <c r="R696" s="161"/>
      <c r="S696" s="161"/>
      <c r="T696" s="161"/>
      <c r="U696" s="161"/>
      <c r="V696" s="161"/>
      <c r="W696" s="161"/>
      <c r="X696" s="161"/>
      <c r="Y696" s="161"/>
      <c r="Z696" s="161"/>
      <c r="AA696" s="161"/>
      <c r="AB696" s="161"/>
      <c r="AC696" s="161"/>
      <c r="AD696" s="161"/>
      <c r="AE696" s="161"/>
      <c r="AF696" s="161"/>
      <c r="AG696" s="161"/>
      <c r="AH696" s="161"/>
      <c r="AI696" s="161"/>
      <c r="AJ696" s="161"/>
      <c r="AK696" s="161"/>
      <c r="AL696" s="161"/>
      <c r="AM696" s="161"/>
      <c r="AN696" s="161"/>
      <c r="AO696" s="161"/>
      <c r="AP696" s="161"/>
      <c r="AQ696" s="161"/>
      <c r="AR696" s="161"/>
      <c r="AS696" s="161"/>
    </row>
    <row r="697" spans="1:45" ht="15" customHeight="1">
      <c r="A697" s="267"/>
      <c r="B697" s="267"/>
      <c r="C697" s="267"/>
      <c r="D697" s="268"/>
      <c r="E697" s="268"/>
      <c r="F697" s="268"/>
      <c r="G697" s="268"/>
      <c r="H697" s="268"/>
      <c r="I697" s="268"/>
      <c r="J697" s="225"/>
      <c r="K697" s="358"/>
      <c r="L697" s="358"/>
      <c r="M697" s="358"/>
      <c r="N697" s="358"/>
      <c r="O697" s="358"/>
      <c r="P697" s="161"/>
      <c r="Q697" s="161"/>
      <c r="R697" s="161"/>
      <c r="S697" s="161"/>
      <c r="T697" s="161"/>
      <c r="U697" s="161"/>
      <c r="V697" s="161"/>
      <c r="W697" s="161"/>
      <c r="X697" s="161"/>
      <c r="Y697" s="161"/>
      <c r="Z697" s="161"/>
      <c r="AA697" s="161"/>
      <c r="AB697" s="161"/>
      <c r="AC697" s="161"/>
      <c r="AD697" s="161"/>
      <c r="AE697" s="161"/>
      <c r="AF697" s="161"/>
      <c r="AG697" s="161"/>
      <c r="AH697" s="161"/>
      <c r="AI697" s="161"/>
      <c r="AJ697" s="161"/>
      <c r="AK697" s="161"/>
      <c r="AL697" s="161"/>
      <c r="AM697" s="161"/>
      <c r="AN697" s="161"/>
      <c r="AO697" s="161"/>
      <c r="AP697" s="161"/>
      <c r="AQ697" s="161"/>
      <c r="AR697" s="161"/>
      <c r="AS697" s="161"/>
    </row>
    <row r="698" spans="1:45" ht="15" customHeight="1">
      <c r="A698" s="267"/>
      <c r="B698" s="267"/>
      <c r="C698" s="267"/>
      <c r="D698" s="268"/>
      <c r="E698" s="268"/>
      <c r="F698" s="268"/>
      <c r="G698" s="268"/>
      <c r="H698" s="268"/>
      <c r="I698" s="268"/>
      <c r="J698" s="225"/>
      <c r="K698" s="358"/>
      <c r="L698" s="358"/>
      <c r="M698" s="358"/>
      <c r="N698" s="358"/>
      <c r="O698" s="358"/>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row>
    <row r="699" spans="1:45" ht="15" customHeight="1">
      <c r="A699" s="267"/>
      <c r="B699" s="267"/>
      <c r="C699" s="267"/>
      <c r="D699" s="268"/>
      <c r="E699" s="268"/>
      <c r="F699" s="268"/>
      <c r="G699" s="268"/>
      <c r="H699" s="268"/>
      <c r="I699" s="268"/>
      <c r="J699" s="225"/>
      <c r="K699" s="358"/>
      <c r="L699" s="358"/>
      <c r="M699" s="358"/>
      <c r="N699" s="358"/>
      <c r="O699" s="358"/>
      <c r="P699" s="161"/>
      <c r="Q699" s="161"/>
      <c r="R699" s="161"/>
      <c r="S699" s="161"/>
      <c r="T699" s="161"/>
      <c r="U699" s="161"/>
      <c r="V699" s="161"/>
      <c r="W699" s="161"/>
      <c r="X699" s="161"/>
      <c r="Y699" s="161"/>
      <c r="Z699" s="161"/>
      <c r="AA699" s="161"/>
      <c r="AB699" s="161"/>
      <c r="AC699" s="161"/>
      <c r="AD699" s="161"/>
      <c r="AE699" s="161"/>
      <c r="AF699" s="161"/>
      <c r="AG699" s="161"/>
      <c r="AH699" s="161"/>
      <c r="AI699" s="161"/>
      <c r="AJ699" s="161"/>
      <c r="AK699" s="161"/>
      <c r="AL699" s="161"/>
      <c r="AM699" s="161"/>
      <c r="AN699" s="161"/>
      <c r="AO699" s="161"/>
      <c r="AP699" s="161"/>
      <c r="AQ699" s="161"/>
      <c r="AR699" s="161"/>
      <c r="AS699" s="161"/>
    </row>
    <row r="700" spans="1:45" ht="15" customHeight="1">
      <c r="A700" s="267"/>
      <c r="B700" s="267"/>
      <c r="C700" s="267"/>
      <c r="D700" s="268"/>
      <c r="E700" s="268"/>
      <c r="F700" s="268"/>
      <c r="G700" s="268"/>
      <c r="H700" s="268"/>
      <c r="I700" s="268"/>
      <c r="J700" s="225"/>
      <c r="K700" s="358"/>
      <c r="L700" s="358"/>
      <c r="M700" s="358"/>
      <c r="N700" s="358"/>
      <c r="O700" s="358"/>
      <c r="P700" s="161"/>
      <c r="Q700" s="161"/>
      <c r="R700" s="161"/>
      <c r="S700" s="161"/>
      <c r="T700" s="161"/>
      <c r="U700" s="161"/>
      <c r="V700" s="161"/>
      <c r="W700" s="161"/>
      <c r="X700" s="161"/>
      <c r="Y700" s="161"/>
      <c r="Z700" s="161"/>
      <c r="AA700" s="161"/>
      <c r="AB700" s="161"/>
      <c r="AC700" s="161"/>
      <c r="AD700" s="161"/>
      <c r="AE700" s="161"/>
      <c r="AF700" s="161"/>
      <c r="AG700" s="161"/>
      <c r="AH700" s="161"/>
      <c r="AI700" s="161"/>
      <c r="AJ700" s="161"/>
      <c r="AK700" s="161"/>
      <c r="AL700" s="161"/>
      <c r="AM700" s="161"/>
      <c r="AN700" s="161"/>
      <c r="AO700" s="161"/>
      <c r="AP700" s="161"/>
      <c r="AQ700" s="161"/>
      <c r="AR700" s="161"/>
      <c r="AS700" s="161"/>
    </row>
    <row r="701" spans="1:45" ht="15" customHeight="1">
      <c r="A701" s="267"/>
      <c r="B701" s="267"/>
      <c r="C701" s="267"/>
      <c r="D701" s="268"/>
      <c r="E701" s="268"/>
      <c r="F701" s="268"/>
      <c r="G701" s="268"/>
      <c r="H701" s="268"/>
      <c r="I701" s="268"/>
      <c r="J701" s="225"/>
      <c r="K701" s="358"/>
      <c r="L701" s="358"/>
      <c r="M701" s="358"/>
      <c r="N701" s="358"/>
      <c r="O701" s="358"/>
      <c r="P701" s="161"/>
      <c r="Q701" s="161"/>
      <c r="R701" s="161"/>
      <c r="S701" s="161"/>
      <c r="T701" s="161"/>
      <c r="U701" s="161"/>
      <c r="V701" s="161"/>
      <c r="W701" s="161"/>
      <c r="X701" s="161"/>
      <c r="Y701" s="161"/>
      <c r="Z701" s="161"/>
      <c r="AA701" s="161"/>
      <c r="AB701" s="161"/>
      <c r="AC701" s="161"/>
      <c r="AD701" s="161"/>
      <c r="AE701" s="161"/>
      <c r="AF701" s="161"/>
      <c r="AG701" s="161"/>
      <c r="AH701" s="161"/>
      <c r="AI701" s="161"/>
      <c r="AJ701" s="161"/>
      <c r="AK701" s="161"/>
      <c r="AL701" s="161"/>
      <c r="AM701" s="161"/>
      <c r="AN701" s="161"/>
      <c r="AO701" s="161"/>
      <c r="AP701" s="161"/>
      <c r="AQ701" s="161"/>
      <c r="AR701" s="161"/>
      <c r="AS701" s="161"/>
    </row>
    <row r="702" spans="1:45" ht="15" customHeight="1">
      <c r="A702" s="267"/>
      <c r="B702" s="267"/>
      <c r="C702" s="267"/>
      <c r="D702" s="268"/>
      <c r="E702" s="268"/>
      <c r="F702" s="268"/>
      <c r="G702" s="268"/>
      <c r="H702" s="268"/>
      <c r="I702" s="268"/>
      <c r="J702" s="225"/>
      <c r="K702" s="358"/>
      <c r="L702" s="358"/>
      <c r="M702" s="358"/>
      <c r="N702" s="358"/>
      <c r="O702" s="358"/>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c r="AS702" s="161"/>
    </row>
    <row r="703" spans="1:45" ht="15" customHeight="1">
      <c r="A703" s="267"/>
      <c r="B703" s="267"/>
      <c r="C703" s="267"/>
      <c r="D703" s="268"/>
      <c r="E703" s="268"/>
      <c r="F703" s="268"/>
      <c r="G703" s="268"/>
      <c r="H703" s="268"/>
      <c r="I703" s="268"/>
      <c r="J703" s="225"/>
      <c r="K703" s="358"/>
      <c r="L703" s="358"/>
      <c r="M703" s="358"/>
      <c r="N703" s="358"/>
      <c r="O703" s="358"/>
      <c r="P703" s="161"/>
      <c r="Q703" s="161"/>
      <c r="R703" s="161"/>
      <c r="S703" s="161"/>
      <c r="T703" s="161"/>
      <c r="U703" s="161"/>
      <c r="V703" s="161"/>
      <c r="W703" s="161"/>
      <c r="X703" s="161"/>
      <c r="Y703" s="161"/>
      <c r="Z703" s="161"/>
      <c r="AA703" s="161"/>
      <c r="AB703" s="161"/>
      <c r="AC703" s="161"/>
      <c r="AD703" s="161"/>
      <c r="AE703" s="161"/>
      <c r="AF703" s="161"/>
      <c r="AG703" s="161"/>
      <c r="AH703" s="161"/>
      <c r="AI703" s="161"/>
      <c r="AJ703" s="161"/>
      <c r="AK703" s="161"/>
      <c r="AL703" s="161"/>
      <c r="AM703" s="161"/>
      <c r="AN703" s="161"/>
      <c r="AO703" s="161"/>
      <c r="AP703" s="161"/>
      <c r="AQ703" s="161"/>
      <c r="AR703" s="161"/>
      <c r="AS703" s="161"/>
    </row>
    <row r="704" spans="1:45" ht="15" customHeight="1">
      <c r="A704" s="267"/>
      <c r="B704" s="267"/>
      <c r="C704" s="267"/>
      <c r="D704" s="268"/>
      <c r="E704" s="268"/>
      <c r="F704" s="268"/>
      <c r="G704" s="268"/>
      <c r="H704" s="268"/>
      <c r="I704" s="268"/>
      <c r="J704" s="225"/>
      <c r="K704" s="358"/>
      <c r="L704" s="358"/>
      <c r="M704" s="358"/>
      <c r="N704" s="358"/>
      <c r="O704" s="358"/>
      <c r="P704" s="161"/>
      <c r="Q704" s="161"/>
      <c r="R704" s="161"/>
      <c r="S704" s="161"/>
      <c r="T704" s="161"/>
      <c r="U704" s="161"/>
      <c r="V704" s="161"/>
      <c r="W704" s="161"/>
      <c r="X704" s="161"/>
      <c r="Y704" s="161"/>
      <c r="Z704" s="161"/>
      <c r="AA704" s="161"/>
      <c r="AB704" s="161"/>
      <c r="AC704" s="161"/>
      <c r="AD704" s="161"/>
      <c r="AE704" s="161"/>
      <c r="AF704" s="161"/>
      <c r="AG704" s="161"/>
      <c r="AH704" s="161"/>
      <c r="AI704" s="161"/>
      <c r="AJ704" s="161"/>
      <c r="AK704" s="161"/>
      <c r="AL704" s="161"/>
      <c r="AM704" s="161"/>
      <c r="AN704" s="161"/>
      <c r="AO704" s="161"/>
      <c r="AP704" s="161"/>
      <c r="AQ704" s="161"/>
      <c r="AR704" s="161"/>
      <c r="AS704" s="161"/>
    </row>
    <row r="705" spans="1:45" ht="15" customHeight="1">
      <c r="A705" s="267"/>
      <c r="B705" s="267"/>
      <c r="C705" s="267"/>
      <c r="D705" s="268"/>
      <c r="E705" s="268"/>
      <c r="F705" s="268"/>
      <c r="G705" s="268"/>
      <c r="H705" s="268"/>
      <c r="I705" s="268"/>
      <c r="J705" s="225"/>
      <c r="K705" s="358"/>
      <c r="L705" s="358"/>
      <c r="M705" s="358"/>
      <c r="N705" s="358"/>
      <c r="O705" s="358"/>
      <c r="P705" s="161"/>
      <c r="Q705" s="161"/>
      <c r="R705" s="161"/>
      <c r="S705" s="161"/>
      <c r="T705" s="161"/>
      <c r="U705" s="161"/>
      <c r="V705" s="161"/>
      <c r="W705" s="161"/>
      <c r="X705" s="161"/>
      <c r="Y705" s="161"/>
      <c r="Z705" s="161"/>
      <c r="AA705" s="161"/>
      <c r="AB705" s="161"/>
      <c r="AC705" s="161"/>
      <c r="AD705" s="161"/>
      <c r="AE705" s="161"/>
      <c r="AF705" s="161"/>
      <c r="AG705" s="161"/>
      <c r="AH705" s="161"/>
      <c r="AI705" s="161"/>
      <c r="AJ705" s="161"/>
      <c r="AK705" s="161"/>
      <c r="AL705" s="161"/>
      <c r="AM705" s="161"/>
      <c r="AN705" s="161"/>
      <c r="AO705" s="161"/>
      <c r="AP705" s="161"/>
      <c r="AQ705" s="161"/>
      <c r="AR705" s="161"/>
      <c r="AS705" s="161"/>
    </row>
    <row r="706" spans="1:45" ht="15" customHeight="1">
      <c r="A706" s="267"/>
      <c r="B706" s="267"/>
      <c r="C706" s="267"/>
      <c r="D706" s="268"/>
      <c r="E706" s="268"/>
      <c r="F706" s="268"/>
      <c r="G706" s="268"/>
      <c r="H706" s="268"/>
      <c r="I706" s="268"/>
      <c r="J706" s="225"/>
      <c r="K706" s="358"/>
      <c r="L706" s="358"/>
      <c r="M706" s="358"/>
      <c r="N706" s="358"/>
      <c r="O706" s="358"/>
      <c r="P706" s="161"/>
      <c r="Q706" s="161"/>
      <c r="R706" s="161"/>
      <c r="S706" s="161"/>
      <c r="T706" s="161"/>
      <c r="U706" s="161"/>
      <c r="V706" s="161"/>
      <c r="W706" s="161"/>
      <c r="X706" s="161"/>
      <c r="Y706" s="161"/>
      <c r="Z706" s="161"/>
      <c r="AA706" s="161"/>
      <c r="AB706" s="161"/>
      <c r="AC706" s="161"/>
      <c r="AD706" s="161"/>
      <c r="AE706" s="161"/>
      <c r="AF706" s="161"/>
      <c r="AG706" s="161"/>
      <c r="AH706" s="161"/>
      <c r="AI706" s="161"/>
      <c r="AJ706" s="161"/>
      <c r="AK706" s="161"/>
      <c r="AL706" s="161"/>
      <c r="AM706" s="161"/>
      <c r="AN706" s="161"/>
      <c r="AO706" s="161"/>
      <c r="AP706" s="161"/>
      <c r="AQ706" s="161"/>
      <c r="AR706" s="161"/>
      <c r="AS706" s="161"/>
    </row>
    <row r="707" spans="1:45" ht="15" customHeight="1">
      <c r="A707" s="267"/>
      <c r="B707" s="267"/>
      <c r="C707" s="267"/>
      <c r="D707" s="268"/>
      <c r="E707" s="268"/>
      <c r="F707" s="268"/>
      <c r="G707" s="268"/>
      <c r="H707" s="268"/>
      <c r="I707" s="268"/>
      <c r="J707" s="225"/>
      <c r="K707" s="358"/>
      <c r="L707" s="358"/>
      <c r="M707" s="358"/>
      <c r="N707" s="358"/>
      <c r="O707" s="358"/>
      <c r="P707" s="161"/>
      <c r="Q707" s="161"/>
      <c r="R707" s="161"/>
      <c r="S707" s="161"/>
      <c r="T707" s="161"/>
      <c r="U707" s="161"/>
      <c r="V707" s="161"/>
      <c r="W707" s="161"/>
      <c r="X707" s="161"/>
      <c r="Y707" s="161"/>
      <c r="Z707" s="161"/>
      <c r="AA707" s="161"/>
      <c r="AB707" s="161"/>
      <c r="AC707" s="161"/>
      <c r="AD707" s="161"/>
      <c r="AE707" s="161"/>
      <c r="AF707" s="161"/>
      <c r="AG707" s="161"/>
      <c r="AH707" s="161"/>
      <c r="AI707" s="161"/>
      <c r="AJ707" s="161"/>
      <c r="AK707" s="161"/>
      <c r="AL707" s="161"/>
      <c r="AM707" s="161"/>
      <c r="AN707" s="161"/>
      <c r="AO707" s="161"/>
      <c r="AP707" s="161"/>
      <c r="AQ707" s="161"/>
      <c r="AR707" s="161"/>
      <c r="AS707" s="161"/>
    </row>
    <row r="708" spans="1:45" ht="15" customHeight="1">
      <c r="A708" s="267"/>
      <c r="B708" s="267"/>
      <c r="C708" s="267"/>
      <c r="D708" s="268"/>
      <c r="E708" s="268"/>
      <c r="F708" s="268"/>
      <c r="G708" s="268"/>
      <c r="H708" s="268"/>
      <c r="I708" s="268"/>
      <c r="J708" s="225"/>
      <c r="K708" s="358"/>
      <c r="L708" s="358"/>
      <c r="M708" s="358"/>
      <c r="N708" s="358"/>
      <c r="O708" s="358"/>
      <c r="P708" s="161"/>
      <c r="Q708" s="161"/>
      <c r="R708" s="161"/>
      <c r="S708" s="161"/>
      <c r="T708" s="161"/>
      <c r="U708" s="161"/>
      <c r="V708" s="161"/>
      <c r="W708" s="161"/>
      <c r="X708" s="161"/>
      <c r="Y708" s="161"/>
      <c r="Z708" s="161"/>
      <c r="AA708" s="161"/>
      <c r="AB708" s="161"/>
      <c r="AC708" s="161"/>
      <c r="AD708" s="161"/>
      <c r="AE708" s="161"/>
      <c r="AF708" s="161"/>
      <c r="AG708" s="161"/>
      <c r="AH708" s="161"/>
      <c r="AI708" s="161"/>
      <c r="AJ708" s="161"/>
      <c r="AK708" s="161"/>
      <c r="AL708" s="161"/>
      <c r="AM708" s="161"/>
      <c r="AN708" s="161"/>
      <c r="AO708" s="161"/>
      <c r="AP708" s="161"/>
      <c r="AQ708" s="161"/>
      <c r="AR708" s="161"/>
      <c r="AS708" s="161"/>
    </row>
    <row r="709" spans="1:45" ht="15" customHeight="1">
      <c r="A709" s="267"/>
      <c r="B709" s="267"/>
      <c r="C709" s="267"/>
      <c r="D709" s="268"/>
      <c r="E709" s="268"/>
      <c r="F709" s="268"/>
      <c r="G709" s="268"/>
      <c r="H709" s="268"/>
      <c r="I709" s="268"/>
      <c r="J709" s="225"/>
      <c r="K709" s="358"/>
      <c r="L709" s="358"/>
      <c r="M709" s="358"/>
      <c r="N709" s="358"/>
      <c r="O709" s="358"/>
      <c r="P709" s="161"/>
      <c r="Q709" s="161"/>
      <c r="R709" s="161"/>
      <c r="S709" s="161"/>
      <c r="T709" s="161"/>
      <c r="U709" s="161"/>
      <c r="V709" s="161"/>
      <c r="W709" s="161"/>
      <c r="X709" s="161"/>
      <c r="Y709" s="161"/>
      <c r="Z709" s="161"/>
      <c r="AA709" s="161"/>
      <c r="AB709" s="161"/>
      <c r="AC709" s="161"/>
      <c r="AD709" s="161"/>
      <c r="AE709" s="161"/>
      <c r="AF709" s="161"/>
      <c r="AG709" s="161"/>
      <c r="AH709" s="161"/>
      <c r="AI709" s="161"/>
      <c r="AJ709" s="161"/>
      <c r="AK709" s="161"/>
      <c r="AL709" s="161"/>
      <c r="AM709" s="161"/>
      <c r="AN709" s="161"/>
      <c r="AO709" s="161"/>
      <c r="AP709" s="161"/>
      <c r="AQ709" s="161"/>
      <c r="AR709" s="161"/>
      <c r="AS709" s="161"/>
    </row>
    <row r="710" spans="1:45" ht="15" customHeight="1">
      <c r="A710" s="267"/>
      <c r="B710" s="267"/>
      <c r="C710" s="267"/>
      <c r="D710" s="268"/>
      <c r="E710" s="268"/>
      <c r="F710" s="268"/>
      <c r="G710" s="268"/>
      <c r="H710" s="268"/>
      <c r="I710" s="268"/>
      <c r="J710" s="225"/>
      <c r="K710" s="358"/>
      <c r="L710" s="358"/>
      <c r="M710" s="358"/>
      <c r="N710" s="358"/>
      <c r="O710" s="358"/>
      <c r="P710" s="161"/>
      <c r="Q710" s="161"/>
      <c r="R710" s="161"/>
      <c r="S710" s="161"/>
      <c r="T710" s="161"/>
      <c r="U710" s="161"/>
      <c r="V710" s="161"/>
      <c r="W710" s="161"/>
      <c r="X710" s="161"/>
      <c r="Y710" s="161"/>
      <c r="Z710" s="161"/>
      <c r="AA710" s="161"/>
      <c r="AB710" s="161"/>
      <c r="AC710" s="161"/>
      <c r="AD710" s="161"/>
      <c r="AE710" s="161"/>
      <c r="AF710" s="161"/>
      <c r="AG710" s="161"/>
      <c r="AH710" s="161"/>
      <c r="AI710" s="161"/>
      <c r="AJ710" s="161"/>
      <c r="AK710" s="161"/>
      <c r="AL710" s="161"/>
      <c r="AM710" s="161"/>
      <c r="AN710" s="161"/>
      <c r="AO710" s="161"/>
      <c r="AP710" s="161"/>
      <c r="AQ710" s="161"/>
      <c r="AR710" s="161"/>
      <c r="AS710" s="161"/>
    </row>
    <row r="711" spans="1:45" ht="15" customHeight="1">
      <c r="A711" s="267"/>
      <c r="B711" s="267"/>
      <c r="C711" s="267"/>
      <c r="D711" s="268"/>
      <c r="E711" s="268"/>
      <c r="F711" s="268"/>
      <c r="G711" s="268"/>
      <c r="H711" s="268"/>
      <c r="I711" s="268"/>
      <c r="J711" s="225"/>
      <c r="K711" s="358"/>
      <c r="L711" s="358"/>
      <c r="M711" s="358"/>
      <c r="N711" s="358"/>
      <c r="O711" s="358"/>
      <c r="P711" s="161"/>
      <c r="Q711" s="161"/>
      <c r="R711" s="161"/>
      <c r="S711" s="161"/>
      <c r="T711" s="161"/>
      <c r="U711" s="161"/>
      <c r="V711" s="161"/>
      <c r="W711" s="161"/>
      <c r="X711" s="161"/>
      <c r="Y711" s="161"/>
      <c r="Z711" s="161"/>
      <c r="AA711" s="161"/>
      <c r="AB711" s="161"/>
      <c r="AC711" s="161"/>
      <c r="AD711" s="161"/>
      <c r="AE711" s="161"/>
      <c r="AF711" s="161"/>
      <c r="AG711" s="161"/>
      <c r="AH711" s="161"/>
      <c r="AI711" s="161"/>
      <c r="AJ711" s="161"/>
      <c r="AK711" s="161"/>
      <c r="AL711" s="161"/>
      <c r="AM711" s="161"/>
      <c r="AN711" s="161"/>
      <c r="AO711" s="161"/>
      <c r="AP711" s="161"/>
      <c r="AQ711" s="161"/>
      <c r="AR711" s="161"/>
      <c r="AS711" s="161"/>
    </row>
    <row r="712" spans="1:45" ht="15" customHeight="1">
      <c r="A712" s="267"/>
      <c r="B712" s="267"/>
      <c r="C712" s="267"/>
      <c r="D712" s="268"/>
      <c r="E712" s="268"/>
      <c r="F712" s="268"/>
      <c r="G712" s="268"/>
      <c r="H712" s="268"/>
      <c r="I712" s="268"/>
      <c r="J712" s="225"/>
      <c r="K712" s="358"/>
      <c r="L712" s="358"/>
      <c r="M712" s="358"/>
      <c r="N712" s="358"/>
      <c r="O712" s="358"/>
      <c r="P712" s="161"/>
      <c r="Q712" s="161"/>
      <c r="R712" s="161"/>
      <c r="S712" s="161"/>
      <c r="T712" s="161"/>
      <c r="U712" s="161"/>
      <c r="V712" s="161"/>
      <c r="W712" s="161"/>
      <c r="X712" s="161"/>
      <c r="Y712" s="161"/>
      <c r="Z712" s="161"/>
      <c r="AA712" s="161"/>
      <c r="AB712" s="161"/>
      <c r="AC712" s="161"/>
      <c r="AD712" s="161"/>
      <c r="AE712" s="161"/>
      <c r="AF712" s="161"/>
      <c r="AG712" s="161"/>
      <c r="AH712" s="161"/>
      <c r="AI712" s="161"/>
      <c r="AJ712" s="161"/>
      <c r="AK712" s="161"/>
      <c r="AL712" s="161"/>
      <c r="AM712" s="161"/>
      <c r="AN712" s="161"/>
      <c r="AO712" s="161"/>
      <c r="AP712" s="161"/>
      <c r="AQ712" s="161"/>
      <c r="AR712" s="161"/>
      <c r="AS712" s="161"/>
    </row>
    <row r="713" spans="1:45" ht="15" customHeight="1">
      <c r="A713" s="267"/>
      <c r="B713" s="267"/>
      <c r="C713" s="267"/>
      <c r="D713" s="268"/>
      <c r="E713" s="268"/>
      <c r="F713" s="268"/>
      <c r="G713" s="268"/>
      <c r="H713" s="268"/>
      <c r="I713" s="268"/>
      <c r="J713" s="225"/>
      <c r="K713" s="358"/>
      <c r="L713" s="358"/>
      <c r="M713" s="358"/>
      <c r="N713" s="358"/>
      <c r="O713" s="358"/>
      <c r="P713" s="161"/>
      <c r="Q713" s="161"/>
      <c r="R713" s="161"/>
      <c r="S713" s="161"/>
      <c r="T713" s="161"/>
      <c r="U713" s="161"/>
      <c r="V713" s="161"/>
      <c r="W713" s="161"/>
      <c r="X713" s="161"/>
      <c r="Y713" s="161"/>
      <c r="Z713" s="161"/>
      <c r="AA713" s="161"/>
      <c r="AB713" s="161"/>
      <c r="AC713" s="161"/>
      <c r="AD713" s="161"/>
      <c r="AE713" s="161"/>
      <c r="AF713" s="161"/>
      <c r="AG713" s="161"/>
      <c r="AH713" s="161"/>
      <c r="AI713" s="161"/>
      <c r="AJ713" s="161"/>
      <c r="AK713" s="161"/>
      <c r="AL713" s="161"/>
      <c r="AM713" s="161"/>
      <c r="AN713" s="161"/>
      <c r="AO713" s="161"/>
      <c r="AP713" s="161"/>
      <c r="AQ713" s="161"/>
      <c r="AR713" s="161"/>
      <c r="AS713" s="161"/>
    </row>
    <row r="714" spans="1:45" ht="15" customHeight="1">
      <c r="A714" s="267"/>
      <c r="B714" s="267"/>
      <c r="C714" s="267"/>
      <c r="D714" s="268"/>
      <c r="E714" s="268"/>
      <c r="F714" s="268"/>
      <c r="G714" s="268"/>
      <c r="H714" s="268"/>
      <c r="I714" s="268"/>
      <c r="J714" s="225"/>
      <c r="K714" s="358"/>
      <c r="L714" s="358"/>
      <c r="M714" s="358"/>
      <c r="N714" s="358"/>
      <c r="O714" s="358"/>
      <c r="P714" s="161"/>
      <c r="Q714" s="161"/>
      <c r="R714" s="161"/>
      <c r="S714" s="161"/>
      <c r="T714" s="161"/>
      <c r="U714" s="161"/>
      <c r="V714" s="161"/>
      <c r="W714" s="161"/>
      <c r="X714" s="161"/>
      <c r="Y714" s="161"/>
      <c r="Z714" s="161"/>
      <c r="AA714" s="161"/>
      <c r="AB714" s="161"/>
      <c r="AC714" s="161"/>
      <c r="AD714" s="161"/>
      <c r="AE714" s="161"/>
      <c r="AF714" s="161"/>
      <c r="AG714" s="161"/>
      <c r="AH714" s="161"/>
      <c r="AI714" s="161"/>
      <c r="AJ714" s="161"/>
      <c r="AK714" s="161"/>
      <c r="AL714" s="161"/>
      <c r="AM714" s="161"/>
      <c r="AN714" s="161"/>
      <c r="AO714" s="161"/>
      <c r="AP714" s="161"/>
      <c r="AQ714" s="161"/>
      <c r="AR714" s="161"/>
      <c r="AS714" s="161"/>
    </row>
    <row r="715" spans="1:45" ht="15" customHeight="1">
      <c r="A715" s="267"/>
      <c r="B715" s="267"/>
      <c r="C715" s="267"/>
      <c r="D715" s="268"/>
      <c r="E715" s="268"/>
      <c r="F715" s="268"/>
      <c r="G715" s="268"/>
      <c r="H715" s="268"/>
      <c r="I715" s="268"/>
      <c r="J715" s="225"/>
      <c r="K715" s="358"/>
      <c r="L715" s="358"/>
      <c r="M715" s="358"/>
      <c r="N715" s="358"/>
      <c r="O715" s="358"/>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c r="AS715" s="161"/>
    </row>
    <row r="716" spans="1:45" ht="15" customHeight="1">
      <c r="A716" s="267"/>
      <c r="B716" s="267"/>
      <c r="C716" s="267"/>
      <c r="D716" s="268"/>
      <c r="E716" s="268"/>
      <c r="F716" s="268"/>
      <c r="G716" s="268"/>
      <c r="H716" s="268"/>
      <c r="I716" s="268"/>
      <c r="J716" s="225"/>
      <c r="K716" s="358"/>
      <c r="L716" s="358"/>
      <c r="M716" s="358"/>
      <c r="N716" s="358"/>
      <c r="O716" s="358"/>
      <c r="P716" s="161"/>
      <c r="Q716" s="161"/>
      <c r="R716" s="161"/>
      <c r="S716" s="161"/>
      <c r="T716" s="161"/>
      <c r="U716" s="161"/>
      <c r="V716" s="161"/>
      <c r="W716" s="161"/>
      <c r="X716" s="161"/>
      <c r="Y716" s="161"/>
      <c r="Z716" s="161"/>
      <c r="AA716" s="161"/>
      <c r="AB716" s="161"/>
      <c r="AC716" s="161"/>
      <c r="AD716" s="161"/>
      <c r="AE716" s="161"/>
      <c r="AF716" s="161"/>
      <c r="AG716" s="161"/>
      <c r="AH716" s="161"/>
      <c r="AI716" s="161"/>
      <c r="AJ716" s="161"/>
      <c r="AK716" s="161"/>
      <c r="AL716" s="161"/>
      <c r="AM716" s="161"/>
      <c r="AN716" s="161"/>
      <c r="AO716" s="161"/>
      <c r="AP716" s="161"/>
      <c r="AQ716" s="161"/>
      <c r="AR716" s="161"/>
      <c r="AS716" s="161"/>
    </row>
    <row r="717" spans="1:45" ht="15" customHeight="1">
      <c r="A717" s="267"/>
      <c r="B717" s="267"/>
      <c r="C717" s="267"/>
      <c r="D717" s="268"/>
      <c r="E717" s="268"/>
      <c r="F717" s="268"/>
      <c r="G717" s="268"/>
      <c r="H717" s="268"/>
      <c r="I717" s="268"/>
      <c r="J717" s="225"/>
      <c r="K717" s="358"/>
      <c r="L717" s="358"/>
      <c r="M717" s="358"/>
      <c r="N717" s="358"/>
      <c r="O717" s="358"/>
      <c r="P717" s="161"/>
      <c r="Q717" s="161"/>
      <c r="R717" s="161"/>
      <c r="S717" s="161"/>
      <c r="T717" s="161"/>
      <c r="U717" s="161"/>
      <c r="V717" s="161"/>
      <c r="W717" s="161"/>
      <c r="X717" s="161"/>
      <c r="Y717" s="161"/>
      <c r="Z717" s="161"/>
      <c r="AA717" s="161"/>
      <c r="AB717" s="161"/>
      <c r="AC717" s="161"/>
      <c r="AD717" s="161"/>
      <c r="AE717" s="161"/>
      <c r="AF717" s="161"/>
      <c r="AG717" s="161"/>
      <c r="AH717" s="161"/>
      <c r="AI717" s="161"/>
      <c r="AJ717" s="161"/>
      <c r="AK717" s="161"/>
      <c r="AL717" s="161"/>
      <c r="AM717" s="161"/>
      <c r="AN717" s="161"/>
      <c r="AO717" s="161"/>
      <c r="AP717" s="161"/>
      <c r="AQ717" s="161"/>
      <c r="AR717" s="161"/>
      <c r="AS717" s="161"/>
    </row>
    <row r="718" spans="1:45" ht="15" customHeight="1">
      <c r="A718" s="267"/>
      <c r="B718" s="267"/>
      <c r="C718" s="267"/>
      <c r="D718" s="268"/>
      <c r="E718" s="268"/>
      <c r="F718" s="268"/>
      <c r="G718" s="268"/>
      <c r="H718" s="268"/>
      <c r="I718" s="268"/>
      <c r="J718" s="225"/>
      <c r="K718" s="358"/>
      <c r="L718" s="358"/>
      <c r="M718" s="358"/>
      <c r="N718" s="358"/>
      <c r="O718" s="358"/>
      <c r="P718" s="161"/>
      <c r="Q718" s="161"/>
      <c r="R718" s="161"/>
      <c r="S718" s="161"/>
      <c r="T718" s="161"/>
      <c r="U718" s="161"/>
      <c r="V718" s="161"/>
      <c r="W718" s="161"/>
      <c r="X718" s="161"/>
      <c r="Y718" s="161"/>
      <c r="Z718" s="161"/>
      <c r="AA718" s="161"/>
      <c r="AB718" s="161"/>
      <c r="AC718" s="161"/>
      <c r="AD718" s="161"/>
      <c r="AE718" s="161"/>
      <c r="AF718" s="161"/>
      <c r="AG718" s="161"/>
      <c r="AH718" s="161"/>
      <c r="AI718" s="161"/>
      <c r="AJ718" s="161"/>
      <c r="AK718" s="161"/>
      <c r="AL718" s="161"/>
      <c r="AM718" s="161"/>
      <c r="AN718" s="161"/>
      <c r="AO718" s="161"/>
      <c r="AP718" s="161"/>
      <c r="AQ718" s="161"/>
      <c r="AR718" s="161"/>
      <c r="AS718" s="161"/>
    </row>
    <row r="719" spans="1:45" ht="15" customHeight="1">
      <c r="A719" s="267"/>
      <c r="B719" s="267"/>
      <c r="C719" s="267"/>
      <c r="D719" s="268"/>
      <c r="E719" s="268"/>
      <c r="F719" s="268"/>
      <c r="G719" s="268"/>
      <c r="H719" s="268"/>
      <c r="I719" s="268"/>
      <c r="J719" s="225"/>
      <c r="K719" s="358"/>
      <c r="L719" s="358"/>
      <c r="M719" s="358"/>
      <c r="N719" s="358"/>
      <c r="O719" s="358"/>
      <c r="P719" s="161"/>
      <c r="Q719" s="161"/>
      <c r="R719" s="161"/>
      <c r="S719" s="161"/>
      <c r="T719" s="161"/>
      <c r="U719" s="161"/>
      <c r="V719" s="161"/>
      <c r="W719" s="161"/>
      <c r="X719" s="161"/>
      <c r="Y719" s="161"/>
      <c r="Z719" s="161"/>
      <c r="AA719" s="161"/>
      <c r="AB719" s="161"/>
      <c r="AC719" s="161"/>
      <c r="AD719" s="161"/>
      <c r="AE719" s="161"/>
      <c r="AF719" s="161"/>
      <c r="AG719" s="161"/>
      <c r="AH719" s="161"/>
      <c r="AI719" s="161"/>
      <c r="AJ719" s="161"/>
      <c r="AK719" s="161"/>
      <c r="AL719" s="161"/>
      <c r="AM719" s="161"/>
      <c r="AN719" s="161"/>
      <c r="AO719" s="161"/>
      <c r="AP719" s="161"/>
      <c r="AQ719" s="161"/>
      <c r="AR719" s="161"/>
      <c r="AS719" s="161"/>
    </row>
    <row r="720" spans="1:45" ht="15" customHeight="1">
      <c r="A720" s="267"/>
      <c r="B720" s="267"/>
      <c r="C720" s="267"/>
      <c r="D720" s="268"/>
      <c r="E720" s="268"/>
      <c r="F720" s="268"/>
      <c r="G720" s="268"/>
      <c r="H720" s="268"/>
      <c r="I720" s="268"/>
      <c r="J720" s="225"/>
      <c r="K720" s="358"/>
      <c r="L720" s="358"/>
      <c r="M720" s="358"/>
      <c r="N720" s="358"/>
      <c r="O720" s="358"/>
      <c r="P720" s="161"/>
      <c r="Q720" s="161"/>
      <c r="R720" s="161"/>
      <c r="S720" s="161"/>
      <c r="T720" s="161"/>
      <c r="U720" s="161"/>
      <c r="V720" s="161"/>
      <c r="W720" s="161"/>
      <c r="X720" s="161"/>
      <c r="Y720" s="161"/>
      <c r="Z720" s="161"/>
      <c r="AA720" s="161"/>
      <c r="AB720" s="161"/>
      <c r="AC720" s="161"/>
      <c r="AD720" s="161"/>
      <c r="AE720" s="161"/>
      <c r="AF720" s="161"/>
      <c r="AG720" s="161"/>
      <c r="AH720" s="161"/>
      <c r="AI720" s="161"/>
      <c r="AJ720" s="161"/>
      <c r="AK720" s="161"/>
      <c r="AL720" s="161"/>
      <c r="AM720" s="161"/>
      <c r="AN720" s="161"/>
      <c r="AO720" s="161"/>
      <c r="AP720" s="161"/>
      <c r="AQ720" s="161"/>
      <c r="AR720" s="161"/>
      <c r="AS720" s="161"/>
    </row>
    <row r="721" spans="1:45" ht="15" customHeight="1">
      <c r="A721" s="267"/>
      <c r="B721" s="267"/>
      <c r="C721" s="267"/>
      <c r="D721" s="268"/>
      <c r="E721" s="268"/>
      <c r="F721" s="268"/>
      <c r="G721" s="268"/>
      <c r="H721" s="268"/>
      <c r="I721" s="268"/>
      <c r="J721" s="225"/>
      <c r="K721" s="358"/>
      <c r="L721" s="358"/>
      <c r="M721" s="358"/>
      <c r="N721" s="358"/>
      <c r="O721" s="358"/>
      <c r="P721" s="161"/>
      <c r="Q721" s="161"/>
      <c r="R721" s="161"/>
      <c r="S721" s="161"/>
      <c r="T721" s="161"/>
      <c r="U721" s="161"/>
      <c r="V721" s="161"/>
      <c r="W721" s="161"/>
      <c r="X721" s="161"/>
      <c r="Y721" s="161"/>
      <c r="Z721" s="161"/>
      <c r="AA721" s="161"/>
      <c r="AB721" s="161"/>
      <c r="AC721" s="161"/>
      <c r="AD721" s="161"/>
      <c r="AE721" s="161"/>
      <c r="AF721" s="161"/>
      <c r="AG721" s="161"/>
      <c r="AH721" s="161"/>
      <c r="AI721" s="161"/>
      <c r="AJ721" s="161"/>
      <c r="AK721" s="161"/>
      <c r="AL721" s="161"/>
      <c r="AM721" s="161"/>
      <c r="AN721" s="161"/>
      <c r="AO721" s="161"/>
      <c r="AP721" s="161"/>
      <c r="AQ721" s="161"/>
      <c r="AR721" s="161"/>
      <c r="AS721" s="161"/>
    </row>
    <row r="722" spans="1:45" ht="15" customHeight="1">
      <c r="A722" s="267"/>
      <c r="B722" s="267"/>
      <c r="C722" s="267"/>
      <c r="D722" s="268"/>
      <c r="E722" s="268"/>
      <c r="F722" s="268"/>
      <c r="G722" s="268"/>
      <c r="H722" s="268"/>
      <c r="I722" s="268"/>
      <c r="J722" s="225"/>
      <c r="K722" s="358"/>
      <c r="L722" s="358"/>
      <c r="M722" s="358"/>
      <c r="N722" s="358"/>
      <c r="O722" s="358"/>
      <c r="P722" s="161"/>
      <c r="Q722" s="161"/>
      <c r="R722" s="161"/>
      <c r="S722" s="161"/>
      <c r="T722" s="161"/>
      <c r="U722" s="161"/>
      <c r="V722" s="161"/>
      <c r="W722" s="161"/>
      <c r="X722" s="161"/>
      <c r="Y722" s="161"/>
      <c r="Z722" s="161"/>
      <c r="AA722" s="161"/>
      <c r="AB722" s="161"/>
      <c r="AC722" s="161"/>
      <c r="AD722" s="161"/>
      <c r="AE722" s="161"/>
      <c r="AF722" s="161"/>
      <c r="AG722" s="161"/>
      <c r="AH722" s="161"/>
      <c r="AI722" s="161"/>
      <c r="AJ722" s="161"/>
      <c r="AK722" s="161"/>
      <c r="AL722" s="161"/>
      <c r="AM722" s="161"/>
      <c r="AN722" s="161"/>
      <c r="AO722" s="161"/>
      <c r="AP722" s="161"/>
      <c r="AQ722" s="161"/>
      <c r="AR722" s="161"/>
      <c r="AS722" s="161"/>
    </row>
    <row r="723" spans="1:45" ht="15" customHeight="1">
      <c r="A723" s="267"/>
      <c r="B723" s="267"/>
      <c r="C723" s="267"/>
      <c r="D723" s="268"/>
      <c r="E723" s="268"/>
      <c r="F723" s="268"/>
      <c r="G723" s="268"/>
      <c r="H723" s="268"/>
      <c r="I723" s="268"/>
      <c r="J723" s="225"/>
      <c r="K723" s="358"/>
      <c r="L723" s="358"/>
      <c r="M723" s="358"/>
      <c r="N723" s="358"/>
      <c r="O723" s="358"/>
      <c r="P723" s="161"/>
      <c r="Q723" s="161"/>
      <c r="R723" s="161"/>
      <c r="S723" s="161"/>
      <c r="T723" s="161"/>
      <c r="U723" s="161"/>
      <c r="V723" s="161"/>
      <c r="W723" s="161"/>
      <c r="X723" s="161"/>
      <c r="Y723" s="161"/>
      <c r="Z723" s="161"/>
      <c r="AA723" s="161"/>
      <c r="AB723" s="161"/>
      <c r="AC723" s="161"/>
      <c r="AD723" s="161"/>
      <c r="AE723" s="161"/>
      <c r="AF723" s="161"/>
      <c r="AG723" s="161"/>
      <c r="AH723" s="161"/>
      <c r="AI723" s="161"/>
      <c r="AJ723" s="161"/>
      <c r="AK723" s="161"/>
      <c r="AL723" s="161"/>
      <c r="AM723" s="161"/>
      <c r="AN723" s="161"/>
      <c r="AO723" s="161"/>
      <c r="AP723" s="161"/>
      <c r="AQ723" s="161"/>
      <c r="AR723" s="161"/>
      <c r="AS723" s="161"/>
    </row>
    <row r="724" spans="1:45" ht="15" customHeight="1">
      <c r="A724" s="267"/>
      <c r="B724" s="267"/>
      <c r="C724" s="267"/>
      <c r="D724" s="268"/>
      <c r="E724" s="268"/>
      <c r="F724" s="268"/>
      <c r="G724" s="268"/>
      <c r="H724" s="268"/>
      <c r="I724" s="268"/>
      <c r="J724" s="225"/>
      <c r="K724" s="358"/>
      <c r="L724" s="358"/>
      <c r="M724" s="358"/>
      <c r="N724" s="358"/>
      <c r="O724" s="358"/>
      <c r="P724" s="161"/>
      <c r="Q724" s="161"/>
      <c r="R724" s="161"/>
      <c r="S724" s="161"/>
      <c r="T724" s="161"/>
      <c r="U724" s="161"/>
      <c r="V724" s="161"/>
      <c r="W724" s="161"/>
      <c r="X724" s="161"/>
      <c r="Y724" s="161"/>
      <c r="Z724" s="161"/>
      <c r="AA724" s="161"/>
      <c r="AB724" s="161"/>
      <c r="AC724" s="161"/>
      <c r="AD724" s="161"/>
      <c r="AE724" s="161"/>
      <c r="AF724" s="161"/>
      <c r="AG724" s="161"/>
      <c r="AH724" s="161"/>
      <c r="AI724" s="161"/>
      <c r="AJ724" s="161"/>
      <c r="AK724" s="161"/>
      <c r="AL724" s="161"/>
      <c r="AM724" s="161"/>
      <c r="AN724" s="161"/>
      <c r="AO724" s="161"/>
      <c r="AP724" s="161"/>
      <c r="AQ724" s="161"/>
      <c r="AR724" s="161"/>
      <c r="AS724" s="161"/>
    </row>
    <row r="725" spans="1:45" ht="15" customHeight="1">
      <c r="A725" s="267"/>
      <c r="B725" s="267"/>
      <c r="C725" s="267"/>
      <c r="D725" s="268"/>
      <c r="E725" s="268"/>
      <c r="F725" s="268"/>
      <c r="G725" s="268"/>
      <c r="H725" s="268"/>
      <c r="I725" s="268"/>
      <c r="J725" s="225"/>
      <c r="K725" s="358"/>
      <c r="L725" s="358"/>
      <c r="M725" s="358"/>
      <c r="N725" s="358"/>
      <c r="O725" s="358"/>
      <c r="P725" s="161"/>
      <c r="Q725" s="161"/>
      <c r="R725" s="161"/>
      <c r="S725" s="161"/>
      <c r="T725" s="161"/>
      <c r="U725" s="161"/>
      <c r="V725" s="161"/>
      <c r="W725" s="161"/>
      <c r="X725" s="161"/>
      <c r="Y725" s="161"/>
      <c r="Z725" s="161"/>
      <c r="AA725" s="161"/>
      <c r="AB725" s="161"/>
      <c r="AC725" s="161"/>
      <c r="AD725" s="161"/>
      <c r="AE725" s="161"/>
      <c r="AF725" s="161"/>
      <c r="AG725" s="161"/>
      <c r="AH725" s="161"/>
      <c r="AI725" s="161"/>
      <c r="AJ725" s="161"/>
      <c r="AK725" s="161"/>
      <c r="AL725" s="161"/>
      <c r="AM725" s="161"/>
      <c r="AN725" s="161"/>
      <c r="AO725" s="161"/>
      <c r="AP725" s="161"/>
      <c r="AQ725" s="161"/>
      <c r="AR725" s="161"/>
      <c r="AS725" s="161"/>
    </row>
    <row r="726" spans="1:45" ht="15" customHeight="1">
      <c r="A726" s="267"/>
      <c r="B726" s="267"/>
      <c r="C726" s="267"/>
      <c r="D726" s="268"/>
      <c r="E726" s="268"/>
      <c r="F726" s="268"/>
      <c r="G726" s="268"/>
      <c r="H726" s="268"/>
      <c r="I726" s="268"/>
      <c r="J726" s="225"/>
      <c r="K726" s="358"/>
      <c r="L726" s="358"/>
      <c r="M726" s="358"/>
      <c r="N726" s="358"/>
      <c r="O726" s="358"/>
      <c r="P726" s="161"/>
      <c r="Q726" s="161"/>
      <c r="R726" s="161"/>
      <c r="S726" s="161"/>
      <c r="T726" s="161"/>
      <c r="U726" s="161"/>
      <c r="V726" s="161"/>
      <c r="W726" s="161"/>
      <c r="X726" s="161"/>
      <c r="Y726" s="161"/>
      <c r="Z726" s="161"/>
      <c r="AA726" s="161"/>
      <c r="AB726" s="161"/>
      <c r="AC726" s="161"/>
      <c r="AD726" s="161"/>
      <c r="AE726" s="161"/>
      <c r="AF726" s="161"/>
      <c r="AG726" s="161"/>
      <c r="AH726" s="161"/>
      <c r="AI726" s="161"/>
      <c r="AJ726" s="161"/>
      <c r="AK726" s="161"/>
      <c r="AL726" s="161"/>
      <c r="AM726" s="161"/>
      <c r="AN726" s="161"/>
      <c r="AO726" s="161"/>
      <c r="AP726" s="161"/>
      <c r="AQ726" s="161"/>
      <c r="AR726" s="161"/>
      <c r="AS726" s="161"/>
    </row>
    <row r="727" spans="1:45" ht="15" customHeight="1">
      <c r="A727" s="267"/>
      <c r="B727" s="267"/>
      <c r="C727" s="267"/>
      <c r="D727" s="268"/>
      <c r="E727" s="268"/>
      <c r="F727" s="268"/>
      <c r="G727" s="268"/>
      <c r="H727" s="268"/>
      <c r="I727" s="268"/>
      <c r="J727" s="225"/>
      <c r="K727" s="358"/>
      <c r="L727" s="358"/>
      <c r="M727" s="358"/>
      <c r="N727" s="358"/>
      <c r="O727" s="358"/>
      <c r="P727" s="161"/>
      <c r="Q727" s="161"/>
      <c r="R727" s="161"/>
      <c r="S727" s="161"/>
      <c r="T727" s="161"/>
      <c r="U727" s="161"/>
      <c r="V727" s="161"/>
      <c r="W727" s="161"/>
      <c r="X727" s="161"/>
      <c r="Y727" s="161"/>
      <c r="Z727" s="161"/>
      <c r="AA727" s="161"/>
      <c r="AB727" s="161"/>
      <c r="AC727" s="161"/>
      <c r="AD727" s="161"/>
      <c r="AE727" s="161"/>
      <c r="AF727" s="161"/>
      <c r="AG727" s="161"/>
      <c r="AH727" s="161"/>
      <c r="AI727" s="161"/>
      <c r="AJ727" s="161"/>
      <c r="AK727" s="161"/>
      <c r="AL727" s="161"/>
      <c r="AM727" s="161"/>
      <c r="AN727" s="161"/>
      <c r="AO727" s="161"/>
      <c r="AP727" s="161"/>
      <c r="AQ727" s="161"/>
      <c r="AR727" s="161"/>
      <c r="AS727" s="161"/>
    </row>
    <row r="728" spans="1:45" ht="15" customHeight="1">
      <c r="A728" s="267"/>
      <c r="B728" s="267"/>
      <c r="C728" s="267"/>
      <c r="D728" s="268"/>
      <c r="E728" s="268"/>
      <c r="F728" s="268"/>
      <c r="G728" s="268"/>
      <c r="H728" s="268"/>
      <c r="I728" s="268"/>
      <c r="J728" s="225"/>
      <c r="K728" s="358"/>
      <c r="L728" s="358"/>
      <c r="M728" s="358"/>
      <c r="N728" s="358"/>
      <c r="O728" s="358"/>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row>
    <row r="729" spans="1:45" ht="15" customHeight="1">
      <c r="A729" s="267"/>
      <c r="B729" s="267"/>
      <c r="C729" s="267"/>
      <c r="D729" s="268"/>
      <c r="E729" s="268"/>
      <c r="F729" s="268"/>
      <c r="G729" s="268"/>
      <c r="H729" s="268"/>
      <c r="I729" s="268"/>
      <c r="J729" s="225"/>
      <c r="K729" s="358"/>
      <c r="L729" s="358"/>
      <c r="M729" s="358"/>
      <c r="N729" s="358"/>
      <c r="O729" s="358"/>
      <c r="P729" s="161"/>
      <c r="Q729" s="161"/>
      <c r="R729" s="161"/>
      <c r="S729" s="161"/>
      <c r="T729" s="161"/>
      <c r="U729" s="161"/>
      <c r="V729" s="161"/>
      <c r="W729" s="161"/>
      <c r="X729" s="161"/>
      <c r="Y729" s="161"/>
      <c r="Z729" s="161"/>
      <c r="AA729" s="161"/>
      <c r="AB729" s="161"/>
      <c r="AC729" s="161"/>
      <c r="AD729" s="161"/>
      <c r="AE729" s="161"/>
      <c r="AF729" s="161"/>
      <c r="AG729" s="161"/>
      <c r="AH729" s="161"/>
      <c r="AI729" s="161"/>
      <c r="AJ729" s="161"/>
      <c r="AK729" s="161"/>
      <c r="AL729" s="161"/>
      <c r="AM729" s="161"/>
      <c r="AN729" s="161"/>
      <c r="AO729" s="161"/>
      <c r="AP729" s="161"/>
      <c r="AQ729" s="161"/>
      <c r="AR729" s="161"/>
      <c r="AS729" s="161"/>
    </row>
    <row r="730" spans="1:45" ht="15" customHeight="1">
      <c r="A730" s="267"/>
      <c r="B730" s="267"/>
      <c r="C730" s="267"/>
      <c r="D730" s="268"/>
      <c r="E730" s="268"/>
      <c r="F730" s="268"/>
      <c r="G730" s="268"/>
      <c r="H730" s="268"/>
      <c r="I730" s="268"/>
      <c r="J730" s="225"/>
      <c r="K730" s="358"/>
      <c r="L730" s="358"/>
      <c r="M730" s="358"/>
      <c r="N730" s="358"/>
      <c r="O730" s="358"/>
      <c r="P730" s="161"/>
      <c r="Q730" s="161"/>
      <c r="R730" s="161"/>
      <c r="S730" s="161"/>
      <c r="T730" s="161"/>
      <c r="U730" s="161"/>
      <c r="V730" s="161"/>
      <c r="W730" s="161"/>
      <c r="X730" s="161"/>
      <c r="Y730" s="161"/>
      <c r="Z730" s="161"/>
      <c r="AA730" s="161"/>
      <c r="AB730" s="161"/>
      <c r="AC730" s="161"/>
      <c r="AD730" s="161"/>
      <c r="AE730" s="161"/>
      <c r="AF730" s="161"/>
      <c r="AG730" s="161"/>
      <c r="AH730" s="161"/>
      <c r="AI730" s="161"/>
      <c r="AJ730" s="161"/>
      <c r="AK730" s="161"/>
      <c r="AL730" s="161"/>
      <c r="AM730" s="161"/>
      <c r="AN730" s="161"/>
      <c r="AO730" s="161"/>
      <c r="AP730" s="161"/>
      <c r="AQ730" s="161"/>
      <c r="AR730" s="161"/>
      <c r="AS730" s="161"/>
    </row>
    <row r="731" spans="1:45" ht="15" customHeight="1">
      <c r="A731" s="267"/>
      <c r="B731" s="267"/>
      <c r="C731" s="267"/>
      <c r="D731" s="268"/>
      <c r="E731" s="268"/>
      <c r="F731" s="268"/>
      <c r="G731" s="268"/>
      <c r="H731" s="268"/>
      <c r="I731" s="268"/>
      <c r="J731" s="225"/>
      <c r="K731" s="358"/>
      <c r="L731" s="358"/>
      <c r="M731" s="358"/>
      <c r="N731" s="358"/>
      <c r="O731" s="358"/>
      <c r="P731" s="161"/>
      <c r="Q731" s="161"/>
      <c r="R731" s="161"/>
      <c r="S731" s="161"/>
      <c r="T731" s="161"/>
      <c r="U731" s="161"/>
      <c r="V731" s="161"/>
      <c r="W731" s="161"/>
      <c r="X731" s="161"/>
      <c r="Y731" s="161"/>
      <c r="Z731" s="161"/>
      <c r="AA731" s="161"/>
      <c r="AB731" s="161"/>
      <c r="AC731" s="161"/>
      <c r="AD731" s="161"/>
      <c r="AE731" s="161"/>
      <c r="AF731" s="161"/>
      <c r="AG731" s="161"/>
      <c r="AH731" s="161"/>
      <c r="AI731" s="161"/>
      <c r="AJ731" s="161"/>
      <c r="AK731" s="161"/>
      <c r="AL731" s="161"/>
      <c r="AM731" s="161"/>
      <c r="AN731" s="161"/>
      <c r="AO731" s="161"/>
      <c r="AP731" s="161"/>
      <c r="AQ731" s="161"/>
      <c r="AR731" s="161"/>
      <c r="AS731" s="161"/>
    </row>
    <row r="732" spans="1:45" ht="15" customHeight="1">
      <c r="A732" s="267"/>
      <c r="B732" s="267"/>
      <c r="C732" s="267"/>
      <c r="D732" s="268"/>
      <c r="E732" s="268"/>
      <c r="F732" s="268"/>
      <c r="G732" s="268"/>
      <c r="H732" s="268"/>
      <c r="I732" s="268"/>
      <c r="J732" s="225"/>
      <c r="K732" s="358"/>
      <c r="L732" s="358"/>
      <c r="M732" s="358"/>
      <c r="N732" s="358"/>
      <c r="O732" s="358"/>
      <c r="P732" s="161"/>
      <c r="Q732" s="161"/>
      <c r="R732" s="161"/>
      <c r="S732" s="161"/>
      <c r="T732" s="161"/>
      <c r="U732" s="161"/>
      <c r="V732" s="161"/>
      <c r="W732" s="161"/>
      <c r="X732" s="161"/>
      <c r="Y732" s="161"/>
      <c r="Z732" s="161"/>
      <c r="AA732" s="161"/>
      <c r="AB732" s="161"/>
      <c r="AC732" s="161"/>
      <c r="AD732" s="161"/>
      <c r="AE732" s="161"/>
      <c r="AF732" s="161"/>
      <c r="AG732" s="161"/>
      <c r="AH732" s="161"/>
      <c r="AI732" s="161"/>
      <c r="AJ732" s="161"/>
      <c r="AK732" s="161"/>
      <c r="AL732" s="161"/>
      <c r="AM732" s="161"/>
      <c r="AN732" s="161"/>
      <c r="AO732" s="161"/>
      <c r="AP732" s="161"/>
      <c r="AQ732" s="161"/>
      <c r="AR732" s="161"/>
      <c r="AS732" s="161"/>
    </row>
    <row r="733" spans="1:45" ht="15" customHeight="1">
      <c r="A733" s="267"/>
      <c r="B733" s="267"/>
      <c r="C733" s="267"/>
      <c r="D733" s="268"/>
      <c r="E733" s="268"/>
      <c r="F733" s="268"/>
      <c r="G733" s="268"/>
      <c r="H733" s="268"/>
      <c r="I733" s="268"/>
      <c r="J733" s="225"/>
      <c r="K733" s="358"/>
      <c r="L733" s="358"/>
      <c r="M733" s="358"/>
      <c r="N733" s="358"/>
      <c r="O733" s="358"/>
      <c r="P733" s="161"/>
      <c r="Q733" s="161"/>
      <c r="R733" s="161"/>
      <c r="S733" s="161"/>
      <c r="T733" s="161"/>
      <c r="U733" s="161"/>
      <c r="V733" s="161"/>
      <c r="W733" s="161"/>
      <c r="X733" s="161"/>
      <c r="Y733" s="161"/>
      <c r="Z733" s="161"/>
      <c r="AA733" s="161"/>
      <c r="AB733" s="161"/>
      <c r="AC733" s="161"/>
      <c r="AD733" s="161"/>
      <c r="AE733" s="161"/>
      <c r="AF733" s="161"/>
      <c r="AG733" s="161"/>
      <c r="AH733" s="161"/>
      <c r="AI733" s="161"/>
      <c r="AJ733" s="161"/>
      <c r="AK733" s="161"/>
      <c r="AL733" s="161"/>
      <c r="AM733" s="161"/>
      <c r="AN733" s="161"/>
      <c r="AO733" s="161"/>
      <c r="AP733" s="161"/>
      <c r="AQ733" s="161"/>
      <c r="AR733" s="161"/>
      <c r="AS733" s="161"/>
    </row>
    <row r="734" spans="1:45" ht="15" customHeight="1">
      <c r="A734" s="267"/>
      <c r="B734" s="267"/>
      <c r="C734" s="267"/>
      <c r="D734" s="268"/>
      <c r="E734" s="268"/>
      <c r="F734" s="268"/>
      <c r="G734" s="268"/>
      <c r="H734" s="268"/>
      <c r="I734" s="268"/>
      <c r="J734" s="225"/>
      <c r="K734" s="358"/>
      <c r="L734" s="358"/>
      <c r="M734" s="358"/>
      <c r="N734" s="358"/>
      <c r="O734" s="358"/>
      <c r="P734" s="161"/>
      <c r="Q734" s="161"/>
      <c r="R734" s="161"/>
      <c r="S734" s="161"/>
      <c r="T734" s="161"/>
      <c r="U734" s="161"/>
      <c r="V734" s="161"/>
      <c r="W734" s="161"/>
      <c r="X734" s="161"/>
      <c r="Y734" s="161"/>
      <c r="Z734" s="161"/>
      <c r="AA734" s="161"/>
      <c r="AB734" s="161"/>
      <c r="AC734" s="161"/>
      <c r="AD734" s="161"/>
      <c r="AE734" s="161"/>
      <c r="AF734" s="161"/>
      <c r="AG734" s="161"/>
      <c r="AH734" s="161"/>
      <c r="AI734" s="161"/>
      <c r="AJ734" s="161"/>
      <c r="AK734" s="161"/>
      <c r="AL734" s="161"/>
      <c r="AM734" s="161"/>
      <c r="AN734" s="161"/>
      <c r="AO734" s="161"/>
      <c r="AP734" s="161"/>
      <c r="AQ734" s="161"/>
      <c r="AR734" s="161"/>
      <c r="AS734" s="161"/>
    </row>
    <row r="735" spans="1:45" ht="15" customHeight="1">
      <c r="A735" s="267"/>
      <c r="B735" s="267"/>
      <c r="C735" s="267"/>
      <c r="D735" s="268"/>
      <c r="E735" s="268"/>
      <c r="F735" s="268"/>
      <c r="G735" s="268"/>
      <c r="H735" s="268"/>
      <c r="I735" s="268"/>
      <c r="J735" s="225"/>
      <c r="K735" s="358"/>
      <c r="L735" s="358"/>
      <c r="M735" s="358"/>
      <c r="N735" s="358"/>
      <c r="O735" s="358"/>
      <c r="P735" s="161"/>
      <c r="Q735" s="161"/>
      <c r="R735" s="161"/>
      <c r="S735" s="161"/>
      <c r="T735" s="161"/>
      <c r="U735" s="161"/>
      <c r="V735" s="161"/>
      <c r="W735" s="161"/>
      <c r="X735" s="161"/>
      <c r="Y735" s="161"/>
      <c r="Z735" s="161"/>
      <c r="AA735" s="161"/>
      <c r="AB735" s="161"/>
      <c r="AC735" s="161"/>
      <c r="AD735" s="161"/>
      <c r="AE735" s="161"/>
      <c r="AF735" s="161"/>
      <c r="AG735" s="161"/>
      <c r="AH735" s="161"/>
      <c r="AI735" s="161"/>
      <c r="AJ735" s="161"/>
      <c r="AK735" s="161"/>
      <c r="AL735" s="161"/>
      <c r="AM735" s="161"/>
      <c r="AN735" s="161"/>
      <c r="AO735" s="161"/>
      <c r="AP735" s="161"/>
      <c r="AQ735" s="161"/>
      <c r="AR735" s="161"/>
      <c r="AS735" s="161"/>
    </row>
    <row r="736" spans="1:45" ht="15" customHeight="1">
      <c r="A736" s="267"/>
      <c r="B736" s="267"/>
      <c r="C736" s="267"/>
      <c r="D736" s="268"/>
      <c r="E736" s="268"/>
      <c r="F736" s="268"/>
      <c r="G736" s="268"/>
      <c r="H736" s="268"/>
      <c r="I736" s="268"/>
      <c r="J736" s="225"/>
      <c r="K736" s="358"/>
      <c r="L736" s="358"/>
      <c r="M736" s="358"/>
      <c r="N736" s="358"/>
      <c r="O736" s="358"/>
      <c r="P736" s="161"/>
      <c r="Q736" s="161"/>
      <c r="R736" s="161"/>
      <c r="S736" s="161"/>
      <c r="T736" s="161"/>
      <c r="U736" s="161"/>
      <c r="V736" s="161"/>
      <c r="W736" s="161"/>
      <c r="X736" s="161"/>
      <c r="Y736" s="161"/>
      <c r="Z736" s="161"/>
      <c r="AA736" s="161"/>
      <c r="AB736" s="161"/>
      <c r="AC736" s="161"/>
      <c r="AD736" s="161"/>
      <c r="AE736" s="161"/>
      <c r="AF736" s="161"/>
      <c r="AG736" s="161"/>
      <c r="AH736" s="161"/>
      <c r="AI736" s="161"/>
      <c r="AJ736" s="161"/>
      <c r="AK736" s="161"/>
      <c r="AL736" s="161"/>
      <c r="AM736" s="161"/>
      <c r="AN736" s="161"/>
      <c r="AO736" s="161"/>
      <c r="AP736" s="161"/>
      <c r="AQ736" s="161"/>
      <c r="AR736" s="161"/>
      <c r="AS736" s="161"/>
    </row>
    <row r="737" spans="1:45" ht="15" customHeight="1">
      <c r="A737" s="267"/>
      <c r="B737" s="267"/>
      <c r="C737" s="267"/>
      <c r="D737" s="268"/>
      <c r="E737" s="268"/>
      <c r="F737" s="268"/>
      <c r="G737" s="268"/>
      <c r="H737" s="268"/>
      <c r="I737" s="268"/>
      <c r="J737" s="225"/>
      <c r="K737" s="358"/>
      <c r="L737" s="358"/>
      <c r="M737" s="358"/>
      <c r="N737" s="358"/>
      <c r="O737" s="358"/>
      <c r="P737" s="161"/>
      <c r="Q737" s="161"/>
      <c r="R737" s="161"/>
      <c r="S737" s="161"/>
      <c r="T737" s="161"/>
      <c r="U737" s="161"/>
      <c r="V737" s="161"/>
      <c r="W737" s="161"/>
      <c r="X737" s="161"/>
      <c r="Y737" s="161"/>
      <c r="Z737" s="161"/>
      <c r="AA737" s="161"/>
      <c r="AB737" s="161"/>
      <c r="AC737" s="161"/>
      <c r="AD737" s="161"/>
      <c r="AE737" s="161"/>
      <c r="AF737" s="161"/>
      <c r="AG737" s="161"/>
      <c r="AH737" s="161"/>
      <c r="AI737" s="161"/>
      <c r="AJ737" s="161"/>
      <c r="AK737" s="161"/>
      <c r="AL737" s="161"/>
      <c r="AM737" s="161"/>
      <c r="AN737" s="161"/>
      <c r="AO737" s="161"/>
      <c r="AP737" s="161"/>
      <c r="AQ737" s="161"/>
      <c r="AR737" s="161"/>
      <c r="AS737" s="161"/>
    </row>
    <row r="738" spans="1:45" ht="15" customHeight="1">
      <c r="A738" s="267"/>
      <c r="B738" s="267"/>
      <c r="C738" s="267"/>
      <c r="D738" s="268"/>
      <c r="E738" s="268"/>
      <c r="F738" s="268"/>
      <c r="G738" s="268"/>
      <c r="H738" s="268"/>
      <c r="I738" s="268"/>
      <c r="J738" s="225"/>
      <c r="K738" s="358"/>
      <c r="L738" s="358"/>
      <c r="M738" s="358"/>
      <c r="N738" s="358"/>
      <c r="O738" s="358"/>
      <c r="P738" s="161"/>
      <c r="Q738" s="161"/>
      <c r="R738" s="161"/>
      <c r="S738" s="161"/>
      <c r="T738" s="161"/>
      <c r="U738" s="161"/>
      <c r="V738" s="161"/>
      <c r="W738" s="161"/>
      <c r="X738" s="161"/>
      <c r="Y738" s="161"/>
      <c r="Z738" s="161"/>
      <c r="AA738" s="161"/>
      <c r="AB738" s="161"/>
      <c r="AC738" s="161"/>
      <c r="AD738" s="161"/>
      <c r="AE738" s="161"/>
      <c r="AF738" s="161"/>
      <c r="AG738" s="161"/>
      <c r="AH738" s="161"/>
      <c r="AI738" s="161"/>
      <c r="AJ738" s="161"/>
      <c r="AK738" s="161"/>
      <c r="AL738" s="161"/>
      <c r="AM738" s="161"/>
      <c r="AN738" s="161"/>
      <c r="AO738" s="161"/>
      <c r="AP738" s="161"/>
      <c r="AQ738" s="161"/>
      <c r="AR738" s="161"/>
      <c r="AS738" s="161"/>
    </row>
    <row r="739" spans="1:45" ht="15" customHeight="1">
      <c r="A739" s="267"/>
      <c r="B739" s="267"/>
      <c r="C739" s="267"/>
      <c r="D739" s="268"/>
      <c r="E739" s="268"/>
      <c r="F739" s="268"/>
      <c r="G739" s="268"/>
      <c r="H739" s="268"/>
      <c r="I739" s="268"/>
      <c r="J739" s="225"/>
      <c r="K739" s="358"/>
      <c r="L739" s="358"/>
      <c r="M739" s="358"/>
      <c r="N739" s="358"/>
      <c r="O739" s="358"/>
      <c r="P739" s="161"/>
      <c r="Q739" s="161"/>
      <c r="R739" s="161"/>
      <c r="S739" s="161"/>
      <c r="T739" s="161"/>
      <c r="U739" s="161"/>
      <c r="V739" s="161"/>
      <c r="W739" s="161"/>
      <c r="X739" s="161"/>
      <c r="Y739" s="161"/>
      <c r="Z739" s="161"/>
      <c r="AA739" s="161"/>
      <c r="AB739" s="161"/>
      <c r="AC739" s="161"/>
      <c r="AD739" s="161"/>
      <c r="AE739" s="161"/>
      <c r="AF739" s="161"/>
      <c r="AG739" s="161"/>
      <c r="AH739" s="161"/>
      <c r="AI739" s="161"/>
      <c r="AJ739" s="161"/>
      <c r="AK739" s="161"/>
      <c r="AL739" s="161"/>
      <c r="AM739" s="161"/>
      <c r="AN739" s="161"/>
      <c r="AO739" s="161"/>
      <c r="AP739" s="161"/>
      <c r="AQ739" s="161"/>
      <c r="AR739" s="161"/>
      <c r="AS739" s="161"/>
    </row>
    <row r="740" spans="1:45" ht="15" customHeight="1">
      <c r="A740" s="267"/>
      <c r="B740" s="267"/>
      <c r="C740" s="267"/>
      <c r="D740" s="268"/>
      <c r="E740" s="268"/>
      <c r="F740" s="268"/>
      <c r="G740" s="268"/>
      <c r="H740" s="268"/>
      <c r="I740" s="268"/>
      <c r="J740" s="225"/>
      <c r="K740" s="358"/>
      <c r="L740" s="358"/>
      <c r="M740" s="358"/>
      <c r="N740" s="358"/>
      <c r="O740" s="358"/>
      <c r="P740" s="161"/>
      <c r="Q740" s="161"/>
      <c r="R740" s="161"/>
      <c r="S740" s="161"/>
      <c r="T740" s="161"/>
      <c r="U740" s="161"/>
      <c r="V740" s="161"/>
      <c r="W740" s="161"/>
      <c r="X740" s="161"/>
      <c r="Y740" s="161"/>
      <c r="Z740" s="161"/>
      <c r="AA740" s="161"/>
      <c r="AB740" s="161"/>
      <c r="AC740" s="161"/>
      <c r="AD740" s="161"/>
      <c r="AE740" s="161"/>
      <c r="AF740" s="161"/>
      <c r="AG740" s="161"/>
      <c r="AH740" s="161"/>
      <c r="AI740" s="161"/>
      <c r="AJ740" s="161"/>
      <c r="AK740" s="161"/>
      <c r="AL740" s="161"/>
      <c r="AM740" s="161"/>
      <c r="AN740" s="161"/>
      <c r="AO740" s="161"/>
      <c r="AP740" s="161"/>
      <c r="AQ740" s="161"/>
      <c r="AR740" s="161"/>
      <c r="AS740" s="161"/>
    </row>
    <row r="741" spans="1:45" ht="15" customHeight="1">
      <c r="A741" s="267"/>
      <c r="B741" s="267"/>
      <c r="C741" s="267"/>
      <c r="D741" s="268"/>
      <c r="E741" s="268"/>
      <c r="F741" s="268"/>
      <c r="G741" s="268"/>
      <c r="H741" s="268"/>
      <c r="I741" s="268"/>
      <c r="J741" s="225"/>
      <c r="K741" s="358"/>
      <c r="L741" s="358"/>
      <c r="M741" s="358"/>
      <c r="N741" s="358"/>
      <c r="O741" s="358"/>
      <c r="P741" s="161"/>
      <c r="Q741" s="161"/>
      <c r="R741" s="161"/>
      <c r="S741" s="161"/>
      <c r="T741" s="161"/>
      <c r="U741" s="161"/>
      <c r="V741" s="161"/>
      <c r="W741" s="161"/>
      <c r="X741" s="161"/>
      <c r="Y741" s="161"/>
      <c r="Z741" s="161"/>
      <c r="AA741" s="161"/>
      <c r="AB741" s="161"/>
      <c r="AC741" s="161"/>
      <c r="AD741" s="161"/>
      <c r="AE741" s="161"/>
      <c r="AF741" s="161"/>
      <c r="AG741" s="161"/>
      <c r="AH741" s="161"/>
      <c r="AI741" s="161"/>
      <c r="AJ741" s="161"/>
      <c r="AK741" s="161"/>
      <c r="AL741" s="161"/>
      <c r="AM741" s="161"/>
      <c r="AN741" s="161"/>
      <c r="AO741" s="161"/>
      <c r="AP741" s="161"/>
      <c r="AQ741" s="161"/>
      <c r="AR741" s="161"/>
      <c r="AS741" s="161"/>
    </row>
    <row r="742" spans="1:45" ht="15" customHeight="1">
      <c r="A742" s="267"/>
      <c r="B742" s="267"/>
      <c r="C742" s="267"/>
      <c r="D742" s="268"/>
      <c r="E742" s="268"/>
      <c r="F742" s="268"/>
      <c r="G742" s="268"/>
      <c r="H742" s="268"/>
      <c r="I742" s="268"/>
      <c r="J742" s="225"/>
      <c r="K742" s="358"/>
      <c r="L742" s="358"/>
      <c r="M742" s="358"/>
      <c r="N742" s="358"/>
      <c r="O742" s="358"/>
      <c r="P742" s="161"/>
      <c r="Q742" s="161"/>
      <c r="R742" s="161"/>
      <c r="S742" s="161"/>
      <c r="T742" s="161"/>
      <c r="U742" s="161"/>
      <c r="V742" s="161"/>
      <c r="W742" s="161"/>
      <c r="X742" s="161"/>
      <c r="Y742" s="161"/>
      <c r="Z742" s="161"/>
      <c r="AA742" s="161"/>
      <c r="AB742" s="161"/>
      <c r="AC742" s="161"/>
      <c r="AD742" s="161"/>
      <c r="AE742" s="161"/>
      <c r="AF742" s="161"/>
      <c r="AG742" s="161"/>
      <c r="AH742" s="161"/>
      <c r="AI742" s="161"/>
      <c r="AJ742" s="161"/>
      <c r="AK742" s="161"/>
      <c r="AL742" s="161"/>
      <c r="AM742" s="161"/>
      <c r="AN742" s="161"/>
      <c r="AO742" s="161"/>
      <c r="AP742" s="161"/>
      <c r="AQ742" s="161"/>
      <c r="AR742" s="161"/>
      <c r="AS742" s="161"/>
    </row>
    <row r="743" spans="1:45" ht="15" customHeight="1">
      <c r="A743" s="267"/>
      <c r="B743" s="267"/>
      <c r="C743" s="267"/>
      <c r="D743" s="268"/>
      <c r="E743" s="268"/>
      <c r="F743" s="268"/>
      <c r="G743" s="268"/>
      <c r="H743" s="268"/>
      <c r="I743" s="268"/>
      <c r="J743" s="225"/>
      <c r="K743" s="358"/>
      <c r="L743" s="358"/>
      <c r="M743" s="358"/>
      <c r="N743" s="358"/>
      <c r="O743" s="358"/>
      <c r="P743" s="161"/>
      <c r="Q743" s="161"/>
      <c r="R743" s="161"/>
      <c r="S743" s="161"/>
      <c r="T743" s="161"/>
      <c r="U743" s="161"/>
      <c r="V743" s="161"/>
      <c r="W743" s="161"/>
      <c r="X743" s="161"/>
      <c r="Y743" s="161"/>
      <c r="Z743" s="161"/>
      <c r="AA743" s="161"/>
      <c r="AB743" s="161"/>
      <c r="AC743" s="161"/>
      <c r="AD743" s="161"/>
      <c r="AE743" s="161"/>
      <c r="AF743" s="161"/>
      <c r="AG743" s="161"/>
      <c r="AH743" s="161"/>
      <c r="AI743" s="161"/>
      <c r="AJ743" s="161"/>
      <c r="AK743" s="161"/>
      <c r="AL743" s="161"/>
      <c r="AM743" s="161"/>
      <c r="AN743" s="161"/>
      <c r="AO743" s="161"/>
      <c r="AP743" s="161"/>
      <c r="AQ743" s="161"/>
      <c r="AR743" s="161"/>
      <c r="AS743" s="161"/>
    </row>
    <row r="744" spans="1:45" ht="15" customHeight="1">
      <c r="A744" s="267"/>
      <c r="B744" s="267"/>
      <c r="C744" s="267"/>
      <c r="D744" s="268"/>
      <c r="E744" s="268"/>
      <c r="F744" s="268"/>
      <c r="G744" s="268"/>
      <c r="H744" s="268"/>
      <c r="I744" s="268"/>
      <c r="J744" s="225"/>
      <c r="K744" s="358"/>
      <c r="L744" s="358"/>
      <c r="M744" s="358"/>
      <c r="N744" s="358"/>
      <c r="O744" s="358"/>
      <c r="P744" s="161"/>
      <c r="Q744" s="161"/>
      <c r="R744" s="161"/>
      <c r="S744" s="161"/>
      <c r="T744" s="161"/>
      <c r="U744" s="161"/>
      <c r="V744" s="161"/>
      <c r="W744" s="161"/>
      <c r="X744" s="161"/>
      <c r="Y744" s="161"/>
      <c r="Z744" s="161"/>
      <c r="AA744" s="161"/>
      <c r="AB744" s="161"/>
      <c r="AC744" s="161"/>
      <c r="AD744" s="161"/>
      <c r="AE744" s="161"/>
      <c r="AF744" s="161"/>
      <c r="AG744" s="161"/>
      <c r="AH744" s="161"/>
      <c r="AI744" s="161"/>
      <c r="AJ744" s="161"/>
      <c r="AK744" s="161"/>
      <c r="AL744" s="161"/>
      <c r="AM744" s="161"/>
      <c r="AN744" s="161"/>
      <c r="AO744" s="161"/>
      <c r="AP744" s="161"/>
      <c r="AQ744" s="161"/>
      <c r="AR744" s="161"/>
      <c r="AS744" s="161"/>
    </row>
    <row r="745" spans="1:45" ht="15" customHeight="1">
      <c r="A745" s="267"/>
      <c r="B745" s="267"/>
      <c r="C745" s="267"/>
      <c r="D745" s="268"/>
      <c r="E745" s="268"/>
      <c r="F745" s="268"/>
      <c r="G745" s="268"/>
      <c r="H745" s="268"/>
      <c r="I745" s="268"/>
      <c r="J745" s="225"/>
      <c r="K745" s="358"/>
      <c r="L745" s="358"/>
      <c r="M745" s="358"/>
      <c r="N745" s="358"/>
      <c r="O745" s="358"/>
      <c r="P745" s="161"/>
      <c r="Q745" s="161"/>
      <c r="R745" s="161"/>
      <c r="S745" s="161"/>
      <c r="T745" s="161"/>
      <c r="U745" s="161"/>
      <c r="V745" s="161"/>
      <c r="W745" s="161"/>
      <c r="X745" s="161"/>
      <c r="Y745" s="161"/>
      <c r="Z745" s="161"/>
      <c r="AA745" s="161"/>
      <c r="AB745" s="161"/>
      <c r="AC745" s="161"/>
      <c r="AD745" s="161"/>
      <c r="AE745" s="161"/>
      <c r="AF745" s="161"/>
      <c r="AG745" s="161"/>
      <c r="AH745" s="161"/>
      <c r="AI745" s="161"/>
      <c r="AJ745" s="161"/>
      <c r="AK745" s="161"/>
      <c r="AL745" s="161"/>
      <c r="AM745" s="161"/>
      <c r="AN745" s="161"/>
      <c r="AO745" s="161"/>
      <c r="AP745" s="161"/>
      <c r="AQ745" s="161"/>
      <c r="AR745" s="161"/>
      <c r="AS745" s="161"/>
    </row>
    <row r="746" spans="1:45" ht="15" customHeight="1">
      <c r="A746" s="267"/>
      <c r="B746" s="267"/>
      <c r="C746" s="267"/>
      <c r="D746" s="268"/>
      <c r="E746" s="268"/>
      <c r="F746" s="268"/>
      <c r="G746" s="268"/>
      <c r="H746" s="268"/>
      <c r="I746" s="268"/>
      <c r="J746" s="225"/>
      <c r="K746" s="358"/>
      <c r="L746" s="358"/>
      <c r="M746" s="358"/>
      <c r="N746" s="358"/>
      <c r="O746" s="358"/>
      <c r="P746" s="161"/>
      <c r="Q746" s="161"/>
      <c r="R746" s="161"/>
      <c r="S746" s="161"/>
      <c r="T746" s="161"/>
      <c r="U746" s="161"/>
      <c r="V746" s="161"/>
      <c r="W746" s="161"/>
      <c r="X746" s="161"/>
      <c r="Y746" s="161"/>
      <c r="Z746" s="161"/>
      <c r="AA746" s="161"/>
      <c r="AB746" s="161"/>
      <c r="AC746" s="161"/>
      <c r="AD746" s="161"/>
      <c r="AE746" s="161"/>
      <c r="AF746" s="161"/>
      <c r="AG746" s="161"/>
      <c r="AH746" s="161"/>
      <c r="AI746" s="161"/>
      <c r="AJ746" s="161"/>
      <c r="AK746" s="161"/>
      <c r="AL746" s="161"/>
      <c r="AM746" s="161"/>
      <c r="AN746" s="161"/>
      <c r="AO746" s="161"/>
      <c r="AP746" s="161"/>
      <c r="AQ746" s="161"/>
      <c r="AR746" s="161"/>
      <c r="AS746" s="161"/>
    </row>
    <row r="747" spans="1:45" ht="15" customHeight="1">
      <c r="A747" s="267"/>
      <c r="B747" s="267"/>
      <c r="C747" s="267"/>
      <c r="D747" s="268"/>
      <c r="E747" s="268"/>
      <c r="F747" s="268"/>
      <c r="G747" s="268"/>
      <c r="H747" s="268"/>
      <c r="I747" s="268"/>
      <c r="J747" s="225"/>
      <c r="K747" s="358"/>
      <c r="L747" s="358"/>
      <c r="M747" s="358"/>
      <c r="N747" s="358"/>
      <c r="O747" s="358"/>
      <c r="P747" s="161"/>
      <c r="Q747" s="161"/>
      <c r="R747" s="161"/>
      <c r="S747" s="161"/>
      <c r="T747" s="161"/>
      <c r="U747" s="161"/>
      <c r="V747" s="161"/>
      <c r="W747" s="161"/>
      <c r="X747" s="161"/>
      <c r="Y747" s="161"/>
      <c r="Z747" s="161"/>
      <c r="AA747" s="161"/>
      <c r="AB747" s="161"/>
      <c r="AC747" s="161"/>
      <c r="AD747" s="161"/>
      <c r="AE747" s="161"/>
      <c r="AF747" s="161"/>
      <c r="AG747" s="161"/>
      <c r="AH747" s="161"/>
      <c r="AI747" s="161"/>
      <c r="AJ747" s="161"/>
      <c r="AK747" s="161"/>
      <c r="AL747" s="161"/>
      <c r="AM747" s="161"/>
      <c r="AN747" s="161"/>
      <c r="AO747" s="161"/>
      <c r="AP747" s="161"/>
      <c r="AQ747" s="161"/>
      <c r="AR747" s="161"/>
      <c r="AS747" s="161"/>
    </row>
    <row r="748" spans="1:45" ht="15" customHeight="1">
      <c r="A748" s="267"/>
      <c r="B748" s="267"/>
      <c r="C748" s="267"/>
      <c r="D748" s="268"/>
      <c r="E748" s="268"/>
      <c r="F748" s="268"/>
      <c r="G748" s="268"/>
      <c r="H748" s="268"/>
      <c r="I748" s="268"/>
      <c r="J748" s="225"/>
      <c r="K748" s="358"/>
      <c r="L748" s="358"/>
      <c r="M748" s="358"/>
      <c r="N748" s="358"/>
      <c r="O748" s="358"/>
      <c r="P748" s="161"/>
      <c r="Q748" s="161"/>
      <c r="R748" s="161"/>
      <c r="S748" s="161"/>
      <c r="T748" s="161"/>
      <c r="U748" s="161"/>
      <c r="V748" s="161"/>
      <c r="W748" s="161"/>
      <c r="X748" s="161"/>
      <c r="Y748" s="161"/>
      <c r="Z748" s="161"/>
      <c r="AA748" s="161"/>
      <c r="AB748" s="161"/>
      <c r="AC748" s="161"/>
      <c r="AD748" s="161"/>
      <c r="AE748" s="161"/>
      <c r="AF748" s="161"/>
      <c r="AG748" s="161"/>
      <c r="AH748" s="161"/>
      <c r="AI748" s="161"/>
      <c r="AJ748" s="161"/>
      <c r="AK748" s="161"/>
      <c r="AL748" s="161"/>
      <c r="AM748" s="161"/>
      <c r="AN748" s="161"/>
      <c r="AO748" s="161"/>
      <c r="AP748" s="161"/>
      <c r="AQ748" s="161"/>
      <c r="AR748" s="161"/>
      <c r="AS748" s="161"/>
    </row>
    <row r="749" spans="1:45" ht="15" customHeight="1">
      <c r="A749" s="267"/>
      <c r="B749" s="267"/>
      <c r="C749" s="267"/>
      <c r="D749" s="268"/>
      <c r="E749" s="268"/>
      <c r="F749" s="268"/>
      <c r="G749" s="268"/>
      <c r="H749" s="268"/>
      <c r="I749" s="268"/>
      <c r="J749" s="225"/>
      <c r="K749" s="358"/>
      <c r="L749" s="358"/>
      <c r="M749" s="358"/>
      <c r="N749" s="358"/>
      <c r="O749" s="358"/>
      <c r="P749" s="161"/>
      <c r="Q749" s="161"/>
      <c r="R749" s="161"/>
      <c r="S749" s="161"/>
      <c r="T749" s="161"/>
      <c r="U749" s="161"/>
      <c r="V749" s="161"/>
      <c r="W749" s="161"/>
      <c r="X749" s="161"/>
      <c r="Y749" s="161"/>
      <c r="Z749" s="161"/>
      <c r="AA749" s="161"/>
      <c r="AB749" s="161"/>
      <c r="AC749" s="161"/>
      <c r="AD749" s="161"/>
      <c r="AE749" s="161"/>
      <c r="AF749" s="161"/>
      <c r="AG749" s="161"/>
      <c r="AH749" s="161"/>
      <c r="AI749" s="161"/>
      <c r="AJ749" s="161"/>
      <c r="AK749" s="161"/>
      <c r="AL749" s="161"/>
      <c r="AM749" s="161"/>
      <c r="AN749" s="161"/>
      <c r="AO749" s="161"/>
      <c r="AP749" s="161"/>
      <c r="AQ749" s="161"/>
      <c r="AR749" s="161"/>
      <c r="AS749" s="161"/>
    </row>
    <row r="750" spans="1:45" ht="15" customHeight="1">
      <c r="A750" s="267"/>
      <c r="B750" s="267"/>
      <c r="C750" s="267"/>
      <c r="D750" s="268"/>
      <c r="E750" s="268"/>
      <c r="F750" s="268"/>
      <c r="G750" s="268"/>
      <c r="H750" s="268"/>
      <c r="I750" s="268"/>
      <c r="J750" s="225"/>
      <c r="K750" s="358"/>
      <c r="L750" s="358"/>
      <c r="M750" s="358"/>
      <c r="N750" s="358"/>
      <c r="O750" s="358"/>
      <c r="P750" s="161"/>
      <c r="Q750" s="161"/>
      <c r="R750" s="161"/>
      <c r="S750" s="161"/>
      <c r="T750" s="161"/>
      <c r="U750" s="161"/>
      <c r="V750" s="161"/>
      <c r="W750" s="161"/>
      <c r="X750" s="161"/>
      <c r="Y750" s="161"/>
      <c r="Z750" s="161"/>
      <c r="AA750" s="161"/>
      <c r="AB750" s="161"/>
      <c r="AC750" s="161"/>
      <c r="AD750" s="161"/>
      <c r="AE750" s="161"/>
      <c r="AF750" s="161"/>
      <c r="AG750" s="161"/>
      <c r="AH750" s="161"/>
      <c r="AI750" s="161"/>
      <c r="AJ750" s="161"/>
      <c r="AK750" s="161"/>
      <c r="AL750" s="161"/>
      <c r="AM750" s="161"/>
      <c r="AN750" s="161"/>
      <c r="AO750" s="161"/>
      <c r="AP750" s="161"/>
      <c r="AQ750" s="161"/>
      <c r="AR750" s="161"/>
      <c r="AS750" s="161"/>
    </row>
    <row r="751" spans="1:45" ht="15" customHeight="1">
      <c r="A751" s="267"/>
      <c r="B751" s="267"/>
      <c r="C751" s="267"/>
      <c r="D751" s="268"/>
      <c r="E751" s="268"/>
      <c r="F751" s="268"/>
      <c r="G751" s="268"/>
      <c r="H751" s="268"/>
      <c r="I751" s="268"/>
      <c r="J751" s="225"/>
      <c r="K751" s="358"/>
      <c r="L751" s="358"/>
      <c r="M751" s="358"/>
      <c r="N751" s="358"/>
      <c r="O751" s="358"/>
      <c r="P751" s="161"/>
      <c r="Q751" s="161"/>
      <c r="R751" s="161"/>
      <c r="S751" s="161"/>
      <c r="T751" s="161"/>
      <c r="U751" s="161"/>
      <c r="V751" s="161"/>
      <c r="W751" s="161"/>
      <c r="X751" s="161"/>
      <c r="Y751" s="161"/>
      <c r="Z751" s="161"/>
      <c r="AA751" s="161"/>
      <c r="AB751" s="161"/>
      <c r="AC751" s="161"/>
      <c r="AD751" s="161"/>
      <c r="AE751" s="161"/>
      <c r="AF751" s="161"/>
      <c r="AG751" s="161"/>
      <c r="AH751" s="161"/>
      <c r="AI751" s="161"/>
      <c r="AJ751" s="161"/>
      <c r="AK751" s="161"/>
      <c r="AL751" s="161"/>
      <c r="AM751" s="161"/>
      <c r="AN751" s="161"/>
      <c r="AO751" s="161"/>
      <c r="AP751" s="161"/>
      <c r="AQ751" s="161"/>
      <c r="AR751" s="161"/>
      <c r="AS751" s="161"/>
    </row>
    <row r="752" spans="1:45" ht="15" customHeight="1">
      <c r="A752" s="267"/>
      <c r="B752" s="267"/>
      <c r="C752" s="267"/>
      <c r="D752" s="268"/>
      <c r="E752" s="268"/>
      <c r="F752" s="268"/>
      <c r="G752" s="268"/>
      <c r="H752" s="268"/>
      <c r="I752" s="268"/>
      <c r="J752" s="225"/>
      <c r="K752" s="358"/>
      <c r="L752" s="358"/>
      <c r="M752" s="358"/>
      <c r="N752" s="358"/>
      <c r="O752" s="358"/>
      <c r="P752" s="161"/>
      <c r="Q752" s="161"/>
      <c r="R752" s="161"/>
      <c r="S752" s="161"/>
      <c r="T752" s="161"/>
      <c r="U752" s="161"/>
      <c r="V752" s="161"/>
      <c r="W752" s="161"/>
      <c r="X752" s="161"/>
      <c r="Y752" s="161"/>
      <c r="Z752" s="161"/>
      <c r="AA752" s="161"/>
      <c r="AB752" s="161"/>
      <c r="AC752" s="161"/>
      <c r="AD752" s="161"/>
      <c r="AE752" s="161"/>
      <c r="AF752" s="161"/>
      <c r="AG752" s="161"/>
      <c r="AH752" s="161"/>
      <c r="AI752" s="161"/>
      <c r="AJ752" s="161"/>
      <c r="AK752" s="161"/>
      <c r="AL752" s="161"/>
      <c r="AM752" s="161"/>
      <c r="AN752" s="161"/>
      <c r="AO752" s="161"/>
      <c r="AP752" s="161"/>
      <c r="AQ752" s="161"/>
      <c r="AR752" s="161"/>
      <c r="AS752" s="161"/>
    </row>
    <row r="753" spans="1:45" ht="15" customHeight="1">
      <c r="A753" s="267"/>
      <c r="B753" s="267"/>
      <c r="C753" s="267"/>
      <c r="D753" s="268"/>
      <c r="E753" s="268"/>
      <c r="F753" s="268"/>
      <c r="G753" s="268"/>
      <c r="H753" s="268"/>
      <c r="I753" s="268"/>
      <c r="J753" s="225"/>
      <c r="K753" s="358"/>
      <c r="L753" s="358"/>
      <c r="M753" s="358"/>
      <c r="N753" s="358"/>
      <c r="O753" s="358"/>
      <c r="P753" s="161"/>
      <c r="Q753" s="161"/>
      <c r="R753" s="161"/>
      <c r="S753" s="161"/>
      <c r="T753" s="161"/>
      <c r="U753" s="161"/>
      <c r="V753" s="161"/>
      <c r="W753" s="161"/>
      <c r="X753" s="161"/>
      <c r="Y753" s="161"/>
      <c r="Z753" s="161"/>
      <c r="AA753" s="161"/>
      <c r="AB753" s="161"/>
      <c r="AC753" s="161"/>
      <c r="AD753" s="161"/>
      <c r="AE753" s="161"/>
      <c r="AF753" s="161"/>
      <c r="AG753" s="161"/>
      <c r="AH753" s="161"/>
      <c r="AI753" s="161"/>
      <c r="AJ753" s="161"/>
      <c r="AK753" s="161"/>
      <c r="AL753" s="161"/>
      <c r="AM753" s="161"/>
      <c r="AN753" s="161"/>
      <c r="AO753" s="161"/>
      <c r="AP753" s="161"/>
      <c r="AQ753" s="161"/>
      <c r="AR753" s="161"/>
      <c r="AS753" s="161"/>
    </row>
    <row r="754" spans="1:45" ht="15" customHeight="1">
      <c r="A754" s="267"/>
      <c r="B754" s="267"/>
      <c r="C754" s="267"/>
      <c r="D754" s="268"/>
      <c r="E754" s="268"/>
      <c r="F754" s="268"/>
      <c r="G754" s="268"/>
      <c r="H754" s="268"/>
      <c r="I754" s="268"/>
      <c r="J754" s="225"/>
      <c r="K754" s="358"/>
      <c r="L754" s="358"/>
      <c r="M754" s="358"/>
      <c r="N754" s="358"/>
      <c r="O754" s="358"/>
      <c r="P754" s="161"/>
      <c r="Q754" s="161"/>
      <c r="R754" s="161"/>
      <c r="S754" s="161"/>
      <c r="T754" s="161"/>
      <c r="U754" s="161"/>
      <c r="V754" s="161"/>
      <c r="W754" s="161"/>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s="161"/>
      <c r="AS754" s="161"/>
    </row>
    <row r="755" spans="1:45" ht="15" customHeight="1">
      <c r="A755" s="267"/>
      <c r="B755" s="267"/>
      <c r="C755" s="267"/>
      <c r="D755" s="268"/>
      <c r="E755" s="268"/>
      <c r="F755" s="268"/>
      <c r="G755" s="268"/>
      <c r="H755" s="268"/>
      <c r="I755" s="268"/>
      <c r="J755" s="225"/>
      <c r="K755" s="358"/>
      <c r="L755" s="358"/>
      <c r="M755" s="358"/>
      <c r="N755" s="358"/>
      <c r="O755" s="358"/>
      <c r="P755" s="161"/>
      <c r="Q755" s="161"/>
      <c r="R755" s="161"/>
      <c r="S755" s="161"/>
      <c r="T755" s="161"/>
      <c r="U755" s="161"/>
      <c r="V755" s="161"/>
      <c r="W755" s="161"/>
      <c r="X755" s="161"/>
      <c r="Y755" s="161"/>
      <c r="Z755" s="161"/>
      <c r="AA755" s="161"/>
      <c r="AB755" s="161"/>
      <c r="AC755" s="161"/>
      <c r="AD755" s="161"/>
      <c r="AE755" s="161"/>
      <c r="AF755" s="161"/>
      <c r="AG755" s="161"/>
      <c r="AH755" s="161"/>
      <c r="AI755" s="161"/>
      <c r="AJ755" s="161"/>
      <c r="AK755" s="161"/>
      <c r="AL755" s="161"/>
      <c r="AM755" s="161"/>
      <c r="AN755" s="161"/>
      <c r="AO755" s="161"/>
      <c r="AP755" s="161"/>
      <c r="AQ755" s="161"/>
      <c r="AR755" s="161"/>
      <c r="AS755" s="161"/>
    </row>
    <row r="756" spans="1:45" ht="15" customHeight="1">
      <c r="A756" s="267"/>
      <c r="B756" s="267"/>
      <c r="C756" s="267"/>
      <c r="D756" s="268"/>
      <c r="E756" s="268"/>
      <c r="F756" s="268"/>
      <c r="G756" s="268"/>
      <c r="H756" s="268"/>
      <c r="I756" s="268"/>
      <c r="J756" s="225"/>
      <c r="K756" s="358"/>
      <c r="L756" s="358"/>
      <c r="M756" s="358"/>
      <c r="N756" s="358"/>
      <c r="O756" s="358"/>
      <c r="P756" s="161"/>
      <c r="Q756" s="161"/>
      <c r="R756" s="161"/>
      <c r="S756" s="161"/>
      <c r="T756" s="161"/>
      <c r="U756" s="161"/>
      <c r="V756" s="161"/>
      <c r="W756" s="161"/>
      <c r="X756" s="161"/>
      <c r="Y756" s="161"/>
      <c r="Z756" s="161"/>
      <c r="AA756" s="161"/>
      <c r="AB756" s="161"/>
      <c r="AC756" s="161"/>
      <c r="AD756" s="161"/>
      <c r="AE756" s="161"/>
      <c r="AF756" s="161"/>
      <c r="AG756" s="161"/>
      <c r="AH756" s="161"/>
      <c r="AI756" s="161"/>
      <c r="AJ756" s="161"/>
      <c r="AK756" s="161"/>
      <c r="AL756" s="161"/>
      <c r="AM756" s="161"/>
      <c r="AN756" s="161"/>
      <c r="AO756" s="161"/>
      <c r="AP756" s="161"/>
      <c r="AQ756" s="161"/>
      <c r="AR756" s="161"/>
      <c r="AS756" s="161"/>
    </row>
    <row r="757" spans="1:45" ht="15" customHeight="1">
      <c r="A757" s="267"/>
      <c r="B757" s="267"/>
      <c r="C757" s="267"/>
      <c r="D757" s="268"/>
      <c r="E757" s="268"/>
      <c r="F757" s="268"/>
      <c r="G757" s="268"/>
      <c r="H757" s="268"/>
      <c r="I757" s="268"/>
      <c r="J757" s="225"/>
      <c r="K757" s="358"/>
      <c r="L757" s="358"/>
      <c r="M757" s="358"/>
      <c r="N757" s="358"/>
      <c r="O757" s="358"/>
      <c r="P757" s="161"/>
      <c r="Q757" s="161"/>
      <c r="R757" s="161"/>
      <c r="S757" s="161"/>
      <c r="T757" s="161"/>
      <c r="U757" s="161"/>
      <c r="V757" s="161"/>
      <c r="W757" s="161"/>
      <c r="X757" s="161"/>
      <c r="Y757" s="161"/>
      <c r="Z757" s="161"/>
      <c r="AA757" s="161"/>
      <c r="AB757" s="161"/>
      <c r="AC757" s="161"/>
      <c r="AD757" s="161"/>
      <c r="AE757" s="161"/>
      <c r="AF757" s="161"/>
      <c r="AG757" s="161"/>
      <c r="AH757" s="161"/>
      <c r="AI757" s="161"/>
      <c r="AJ757" s="161"/>
      <c r="AK757" s="161"/>
      <c r="AL757" s="161"/>
      <c r="AM757" s="161"/>
      <c r="AN757" s="161"/>
      <c r="AO757" s="161"/>
      <c r="AP757" s="161"/>
      <c r="AQ757" s="161"/>
      <c r="AR757" s="161"/>
      <c r="AS757" s="161"/>
    </row>
    <row r="758" spans="1:45" ht="15" customHeight="1">
      <c r="A758" s="267"/>
      <c r="B758" s="267"/>
      <c r="C758" s="267"/>
      <c r="D758" s="268"/>
      <c r="E758" s="268"/>
      <c r="F758" s="268"/>
      <c r="G758" s="268"/>
      <c r="H758" s="268"/>
      <c r="I758" s="268"/>
      <c r="J758" s="225"/>
      <c r="K758" s="358"/>
      <c r="L758" s="358"/>
      <c r="M758" s="358"/>
      <c r="N758" s="358"/>
      <c r="O758" s="358"/>
      <c r="P758" s="161"/>
      <c r="Q758" s="161"/>
      <c r="R758" s="161"/>
      <c r="S758" s="161"/>
      <c r="T758" s="161"/>
      <c r="U758" s="161"/>
      <c r="V758" s="161"/>
      <c r="W758" s="161"/>
      <c r="X758" s="161"/>
      <c r="Y758" s="161"/>
      <c r="Z758" s="161"/>
      <c r="AA758" s="161"/>
      <c r="AB758" s="161"/>
      <c r="AC758" s="161"/>
      <c r="AD758" s="161"/>
      <c r="AE758" s="161"/>
      <c r="AF758" s="161"/>
      <c r="AG758" s="161"/>
      <c r="AH758" s="161"/>
      <c r="AI758" s="161"/>
      <c r="AJ758" s="161"/>
      <c r="AK758" s="161"/>
      <c r="AL758" s="161"/>
      <c r="AM758" s="161"/>
      <c r="AN758" s="161"/>
      <c r="AO758" s="161"/>
      <c r="AP758" s="161"/>
      <c r="AQ758" s="161"/>
      <c r="AR758" s="161"/>
      <c r="AS758" s="161"/>
    </row>
    <row r="759" spans="1:45" ht="15" customHeight="1">
      <c r="A759" s="267"/>
      <c r="B759" s="267"/>
      <c r="C759" s="267"/>
      <c r="D759" s="268"/>
      <c r="E759" s="268"/>
      <c r="F759" s="268"/>
      <c r="G759" s="268"/>
      <c r="H759" s="268"/>
      <c r="I759" s="268"/>
      <c r="J759" s="225"/>
      <c r="K759" s="358"/>
      <c r="L759" s="358"/>
      <c r="M759" s="358"/>
      <c r="N759" s="358"/>
      <c r="O759" s="358"/>
      <c r="P759" s="161"/>
      <c r="Q759" s="161"/>
      <c r="R759" s="161"/>
      <c r="S759" s="161"/>
      <c r="T759" s="161"/>
      <c r="U759" s="161"/>
      <c r="V759" s="161"/>
      <c r="W759" s="161"/>
      <c r="X759" s="161"/>
      <c r="Y759" s="161"/>
      <c r="Z759" s="161"/>
      <c r="AA759" s="161"/>
      <c r="AB759" s="161"/>
      <c r="AC759" s="161"/>
      <c r="AD759" s="161"/>
      <c r="AE759" s="161"/>
      <c r="AF759" s="161"/>
      <c r="AG759" s="161"/>
      <c r="AH759" s="161"/>
      <c r="AI759" s="161"/>
      <c r="AJ759" s="161"/>
      <c r="AK759" s="161"/>
      <c r="AL759" s="161"/>
      <c r="AM759" s="161"/>
      <c r="AN759" s="161"/>
      <c r="AO759" s="161"/>
      <c r="AP759" s="161"/>
      <c r="AQ759" s="161"/>
      <c r="AR759" s="161"/>
      <c r="AS759" s="161"/>
    </row>
    <row r="760" spans="1:45" ht="15" customHeight="1">
      <c r="A760" s="267"/>
      <c r="B760" s="267"/>
      <c r="C760" s="267"/>
      <c r="D760" s="268"/>
      <c r="E760" s="268"/>
      <c r="F760" s="268"/>
      <c r="G760" s="268"/>
      <c r="H760" s="268"/>
      <c r="I760" s="268"/>
      <c r="J760" s="225"/>
      <c r="K760" s="358"/>
      <c r="L760" s="358"/>
      <c r="M760" s="358"/>
      <c r="N760" s="358"/>
      <c r="O760" s="358"/>
      <c r="P760" s="161"/>
      <c r="Q760" s="161"/>
      <c r="R760" s="161"/>
      <c r="S760" s="161"/>
      <c r="T760" s="161"/>
      <c r="U760" s="161"/>
      <c r="V760" s="161"/>
      <c r="W760" s="161"/>
      <c r="X760" s="161"/>
      <c r="Y760" s="161"/>
      <c r="Z760" s="161"/>
      <c r="AA760" s="161"/>
      <c r="AB760" s="161"/>
      <c r="AC760" s="161"/>
      <c r="AD760" s="161"/>
      <c r="AE760" s="161"/>
      <c r="AF760" s="161"/>
      <c r="AG760" s="161"/>
      <c r="AH760" s="161"/>
      <c r="AI760" s="161"/>
      <c r="AJ760" s="161"/>
      <c r="AK760" s="161"/>
      <c r="AL760" s="161"/>
      <c r="AM760" s="161"/>
      <c r="AN760" s="161"/>
      <c r="AO760" s="161"/>
      <c r="AP760" s="161"/>
      <c r="AQ760" s="161"/>
      <c r="AR760" s="161"/>
      <c r="AS760" s="161"/>
    </row>
    <row r="761" spans="1:45" ht="15" customHeight="1">
      <c r="A761" s="267"/>
      <c r="B761" s="267"/>
      <c r="C761" s="267"/>
      <c r="D761" s="268"/>
      <c r="E761" s="268"/>
      <c r="F761" s="268"/>
      <c r="G761" s="268"/>
      <c r="H761" s="268"/>
      <c r="I761" s="268"/>
      <c r="J761" s="225"/>
      <c r="K761" s="358"/>
      <c r="L761" s="358"/>
      <c r="M761" s="358"/>
      <c r="N761" s="358"/>
      <c r="O761" s="358"/>
      <c r="P761" s="161"/>
      <c r="Q761" s="161"/>
      <c r="R761" s="161"/>
      <c r="S761" s="161"/>
      <c r="T761" s="161"/>
      <c r="U761" s="161"/>
      <c r="V761" s="161"/>
      <c r="W761" s="161"/>
      <c r="X761" s="161"/>
      <c r="Y761" s="161"/>
      <c r="Z761" s="161"/>
      <c r="AA761" s="161"/>
      <c r="AB761" s="161"/>
      <c r="AC761" s="161"/>
      <c r="AD761" s="161"/>
      <c r="AE761" s="161"/>
      <c r="AF761" s="161"/>
      <c r="AG761" s="161"/>
      <c r="AH761" s="161"/>
      <c r="AI761" s="161"/>
      <c r="AJ761" s="161"/>
      <c r="AK761" s="161"/>
      <c r="AL761" s="161"/>
      <c r="AM761" s="161"/>
      <c r="AN761" s="161"/>
      <c r="AO761" s="161"/>
      <c r="AP761" s="161"/>
      <c r="AQ761" s="161"/>
      <c r="AR761" s="161"/>
      <c r="AS761" s="161"/>
    </row>
    <row r="762" spans="1:45" ht="15" customHeight="1">
      <c r="A762" s="267"/>
      <c r="B762" s="267"/>
      <c r="C762" s="267"/>
      <c r="D762" s="268"/>
      <c r="E762" s="268"/>
      <c r="F762" s="268"/>
      <c r="G762" s="268"/>
      <c r="H762" s="268"/>
      <c r="I762" s="268"/>
      <c r="J762" s="225"/>
      <c r="K762" s="358"/>
      <c r="L762" s="358"/>
      <c r="M762" s="358"/>
      <c r="N762" s="358"/>
      <c r="O762" s="358"/>
      <c r="P762" s="161"/>
      <c r="Q762" s="161"/>
      <c r="R762" s="161"/>
      <c r="S762" s="161"/>
      <c r="T762" s="161"/>
      <c r="U762" s="161"/>
      <c r="V762" s="161"/>
      <c r="W762" s="161"/>
      <c r="X762" s="161"/>
      <c r="Y762" s="161"/>
      <c r="Z762" s="161"/>
      <c r="AA762" s="161"/>
      <c r="AB762" s="161"/>
      <c r="AC762" s="161"/>
      <c r="AD762" s="161"/>
      <c r="AE762" s="161"/>
      <c r="AF762" s="161"/>
      <c r="AG762" s="161"/>
      <c r="AH762" s="161"/>
      <c r="AI762" s="161"/>
      <c r="AJ762" s="161"/>
      <c r="AK762" s="161"/>
      <c r="AL762" s="161"/>
      <c r="AM762" s="161"/>
      <c r="AN762" s="161"/>
      <c r="AO762" s="161"/>
      <c r="AP762" s="161"/>
      <c r="AQ762" s="161"/>
      <c r="AR762" s="161"/>
      <c r="AS762" s="161"/>
    </row>
    <row r="763" spans="1:45" ht="15" customHeight="1">
      <c r="A763" s="267"/>
      <c r="B763" s="267"/>
      <c r="C763" s="267"/>
      <c r="D763" s="268"/>
      <c r="E763" s="268"/>
      <c r="F763" s="268"/>
      <c r="G763" s="268"/>
      <c r="H763" s="268"/>
      <c r="I763" s="268"/>
      <c r="J763" s="225"/>
      <c r="K763" s="358"/>
      <c r="L763" s="358"/>
      <c r="M763" s="358"/>
      <c r="N763" s="358"/>
      <c r="O763" s="358"/>
      <c r="P763" s="161"/>
      <c r="Q763" s="161"/>
      <c r="R763" s="161"/>
      <c r="S763" s="161"/>
      <c r="T763" s="161"/>
      <c r="U763" s="161"/>
      <c r="V763" s="161"/>
      <c r="W763" s="161"/>
      <c r="X763" s="161"/>
      <c r="Y763" s="161"/>
      <c r="Z763" s="161"/>
      <c r="AA763" s="161"/>
      <c r="AB763" s="161"/>
      <c r="AC763" s="161"/>
      <c r="AD763" s="161"/>
      <c r="AE763" s="161"/>
      <c r="AF763" s="161"/>
      <c r="AG763" s="161"/>
      <c r="AH763" s="161"/>
      <c r="AI763" s="161"/>
      <c r="AJ763" s="161"/>
      <c r="AK763" s="161"/>
      <c r="AL763" s="161"/>
      <c r="AM763" s="161"/>
      <c r="AN763" s="161"/>
      <c r="AO763" s="161"/>
      <c r="AP763" s="161"/>
      <c r="AQ763" s="161"/>
      <c r="AR763" s="161"/>
      <c r="AS763" s="161"/>
    </row>
    <row r="764" spans="1:45" ht="15" customHeight="1">
      <c r="A764" s="267"/>
      <c r="B764" s="267"/>
      <c r="C764" s="267"/>
      <c r="D764" s="268"/>
      <c r="E764" s="268"/>
      <c r="F764" s="268"/>
      <c r="G764" s="268"/>
      <c r="H764" s="268"/>
      <c r="I764" s="268"/>
      <c r="J764" s="225"/>
      <c r="K764" s="358"/>
      <c r="L764" s="358"/>
      <c r="M764" s="358"/>
      <c r="N764" s="358"/>
      <c r="O764" s="358"/>
      <c r="P764" s="161"/>
      <c r="Q764" s="161"/>
      <c r="R764" s="161"/>
      <c r="S764" s="161"/>
      <c r="T764" s="161"/>
      <c r="U764" s="161"/>
      <c r="V764" s="161"/>
      <c r="W764" s="161"/>
      <c r="X764" s="161"/>
      <c r="Y764" s="161"/>
      <c r="Z764" s="161"/>
      <c r="AA764" s="161"/>
      <c r="AB764" s="161"/>
      <c r="AC764" s="161"/>
      <c r="AD764" s="161"/>
      <c r="AE764" s="161"/>
      <c r="AF764" s="161"/>
      <c r="AG764" s="161"/>
      <c r="AH764" s="161"/>
      <c r="AI764" s="161"/>
      <c r="AJ764" s="161"/>
      <c r="AK764" s="161"/>
      <c r="AL764" s="161"/>
      <c r="AM764" s="161"/>
      <c r="AN764" s="161"/>
      <c r="AO764" s="161"/>
      <c r="AP764" s="161"/>
      <c r="AQ764" s="161"/>
      <c r="AR764" s="161"/>
      <c r="AS764" s="161"/>
    </row>
    <row r="765" spans="1:45" ht="15" customHeight="1">
      <c r="A765" s="267"/>
      <c r="B765" s="267"/>
      <c r="C765" s="267"/>
      <c r="D765" s="268"/>
      <c r="E765" s="268"/>
      <c r="F765" s="268"/>
      <c r="G765" s="268"/>
      <c r="H765" s="268"/>
      <c r="I765" s="268"/>
      <c r="J765" s="225"/>
      <c r="K765" s="358"/>
      <c r="L765" s="358"/>
      <c r="M765" s="358"/>
      <c r="N765" s="358"/>
      <c r="O765" s="358"/>
      <c r="P765" s="161"/>
      <c r="Q765" s="161"/>
      <c r="R765" s="161"/>
      <c r="S765" s="161"/>
      <c r="T765" s="161"/>
      <c r="U765" s="161"/>
      <c r="V765" s="161"/>
      <c r="W765" s="161"/>
      <c r="X765" s="161"/>
      <c r="Y765" s="161"/>
      <c r="Z765" s="161"/>
      <c r="AA765" s="161"/>
      <c r="AB765" s="161"/>
      <c r="AC765" s="161"/>
      <c r="AD765" s="161"/>
      <c r="AE765" s="161"/>
      <c r="AF765" s="161"/>
      <c r="AG765" s="161"/>
      <c r="AH765" s="161"/>
      <c r="AI765" s="161"/>
      <c r="AJ765" s="161"/>
      <c r="AK765" s="161"/>
      <c r="AL765" s="161"/>
      <c r="AM765" s="161"/>
      <c r="AN765" s="161"/>
      <c r="AO765" s="161"/>
      <c r="AP765" s="161"/>
      <c r="AQ765" s="161"/>
      <c r="AR765" s="161"/>
      <c r="AS765" s="161"/>
    </row>
    <row r="766" spans="1:45" ht="15" customHeight="1">
      <c r="A766" s="267"/>
      <c r="B766" s="267"/>
      <c r="C766" s="267"/>
      <c r="D766" s="268"/>
      <c r="E766" s="268"/>
      <c r="F766" s="268"/>
      <c r="G766" s="268"/>
      <c r="H766" s="268"/>
      <c r="I766" s="268"/>
      <c r="J766" s="225"/>
      <c r="K766" s="358"/>
      <c r="L766" s="358"/>
      <c r="M766" s="358"/>
      <c r="N766" s="358"/>
      <c r="O766" s="358"/>
      <c r="P766" s="161"/>
      <c r="Q766" s="161"/>
      <c r="R766" s="161"/>
      <c r="S766" s="161"/>
      <c r="T766" s="161"/>
      <c r="U766" s="161"/>
      <c r="V766" s="161"/>
      <c r="W766" s="161"/>
      <c r="X766" s="161"/>
      <c r="Y766" s="161"/>
      <c r="Z766" s="161"/>
      <c r="AA766" s="161"/>
      <c r="AB766" s="161"/>
      <c r="AC766" s="161"/>
      <c r="AD766" s="161"/>
      <c r="AE766" s="161"/>
      <c r="AF766" s="161"/>
      <c r="AG766" s="161"/>
      <c r="AH766" s="161"/>
      <c r="AI766" s="161"/>
      <c r="AJ766" s="161"/>
      <c r="AK766" s="161"/>
      <c r="AL766" s="161"/>
      <c r="AM766" s="161"/>
      <c r="AN766" s="161"/>
      <c r="AO766" s="161"/>
      <c r="AP766" s="161"/>
      <c r="AQ766" s="161"/>
      <c r="AR766" s="161"/>
      <c r="AS766" s="161"/>
    </row>
    <row r="767" spans="1:45" ht="15" customHeight="1">
      <c r="A767" s="267"/>
      <c r="B767" s="267"/>
      <c r="C767" s="267"/>
      <c r="D767" s="268"/>
      <c r="E767" s="268"/>
      <c r="F767" s="268"/>
      <c r="G767" s="268"/>
      <c r="H767" s="268"/>
      <c r="I767" s="268"/>
      <c r="J767" s="225"/>
      <c r="K767" s="358"/>
      <c r="L767" s="358"/>
      <c r="M767" s="358"/>
      <c r="N767" s="358"/>
      <c r="O767" s="358"/>
      <c r="P767" s="161"/>
      <c r="Q767" s="161"/>
      <c r="R767" s="161"/>
      <c r="S767" s="161"/>
      <c r="T767" s="161"/>
      <c r="U767" s="161"/>
      <c r="V767" s="161"/>
      <c r="W767" s="161"/>
      <c r="X767" s="161"/>
      <c r="Y767" s="161"/>
      <c r="Z767" s="161"/>
      <c r="AA767" s="161"/>
      <c r="AB767" s="161"/>
      <c r="AC767" s="161"/>
      <c r="AD767" s="161"/>
      <c r="AE767" s="161"/>
      <c r="AF767" s="161"/>
      <c r="AG767" s="161"/>
      <c r="AH767" s="161"/>
      <c r="AI767" s="161"/>
      <c r="AJ767" s="161"/>
      <c r="AK767" s="161"/>
      <c r="AL767" s="161"/>
      <c r="AM767" s="161"/>
      <c r="AN767" s="161"/>
      <c r="AO767" s="161"/>
      <c r="AP767" s="161"/>
      <c r="AQ767" s="161"/>
      <c r="AR767" s="161"/>
      <c r="AS767" s="161"/>
    </row>
    <row r="768" spans="1:45" ht="15" customHeight="1">
      <c r="A768" s="267"/>
      <c r="B768" s="267"/>
      <c r="C768" s="267"/>
      <c r="D768" s="268"/>
      <c r="E768" s="268"/>
      <c r="F768" s="268"/>
      <c r="G768" s="268"/>
      <c r="H768" s="268"/>
      <c r="I768" s="268"/>
      <c r="J768" s="225"/>
      <c r="K768" s="358"/>
      <c r="L768" s="358"/>
      <c r="M768" s="358"/>
      <c r="N768" s="358"/>
      <c r="O768" s="358"/>
      <c r="P768" s="161"/>
      <c r="Q768" s="161"/>
      <c r="R768" s="161"/>
      <c r="S768" s="161"/>
      <c r="T768" s="161"/>
      <c r="U768" s="161"/>
      <c r="V768" s="161"/>
      <c r="W768" s="161"/>
      <c r="X768" s="161"/>
      <c r="Y768" s="161"/>
      <c r="Z768" s="161"/>
      <c r="AA768" s="161"/>
      <c r="AB768" s="161"/>
      <c r="AC768" s="161"/>
      <c r="AD768" s="161"/>
      <c r="AE768" s="161"/>
      <c r="AF768" s="161"/>
      <c r="AG768" s="161"/>
      <c r="AH768" s="161"/>
      <c r="AI768" s="161"/>
      <c r="AJ768" s="161"/>
      <c r="AK768" s="161"/>
      <c r="AL768" s="161"/>
      <c r="AM768" s="161"/>
      <c r="AN768" s="161"/>
      <c r="AO768" s="161"/>
      <c r="AP768" s="161"/>
      <c r="AQ768" s="161"/>
      <c r="AR768" s="161"/>
      <c r="AS768" s="161"/>
    </row>
    <row r="769" spans="1:45" ht="15" customHeight="1">
      <c r="A769" s="267"/>
      <c r="B769" s="267"/>
      <c r="C769" s="267"/>
      <c r="D769" s="268"/>
      <c r="E769" s="268"/>
      <c r="F769" s="268"/>
      <c r="G769" s="268"/>
      <c r="H769" s="268"/>
      <c r="I769" s="268"/>
      <c r="J769" s="225"/>
      <c r="K769" s="358"/>
      <c r="L769" s="358"/>
      <c r="M769" s="358"/>
      <c r="N769" s="358"/>
      <c r="O769" s="358"/>
      <c r="P769" s="161"/>
      <c r="Q769" s="161"/>
      <c r="R769" s="161"/>
      <c r="S769" s="161"/>
      <c r="T769" s="161"/>
      <c r="U769" s="161"/>
      <c r="V769" s="161"/>
      <c r="W769" s="161"/>
      <c r="X769" s="161"/>
      <c r="Y769" s="161"/>
      <c r="Z769" s="161"/>
      <c r="AA769" s="161"/>
      <c r="AB769" s="161"/>
      <c r="AC769" s="161"/>
      <c r="AD769" s="161"/>
      <c r="AE769" s="161"/>
      <c r="AF769" s="161"/>
      <c r="AG769" s="161"/>
      <c r="AH769" s="161"/>
      <c r="AI769" s="161"/>
      <c r="AJ769" s="161"/>
      <c r="AK769" s="161"/>
      <c r="AL769" s="161"/>
      <c r="AM769" s="161"/>
      <c r="AN769" s="161"/>
      <c r="AO769" s="161"/>
      <c r="AP769" s="161"/>
      <c r="AQ769" s="161"/>
      <c r="AR769" s="161"/>
      <c r="AS769" s="161"/>
    </row>
    <row r="770" spans="1:45" ht="15" customHeight="1">
      <c r="A770" s="267"/>
      <c r="B770" s="267"/>
      <c r="C770" s="267"/>
      <c r="D770" s="268"/>
      <c r="E770" s="268"/>
      <c r="F770" s="268"/>
      <c r="G770" s="268"/>
      <c r="H770" s="268"/>
      <c r="I770" s="268"/>
      <c r="J770" s="225"/>
      <c r="K770" s="358"/>
      <c r="L770" s="358"/>
      <c r="M770" s="358"/>
      <c r="N770" s="358"/>
      <c r="O770" s="358"/>
      <c r="P770" s="161"/>
      <c r="Q770" s="161"/>
      <c r="R770" s="161"/>
      <c r="S770" s="161"/>
      <c r="T770" s="161"/>
      <c r="U770" s="161"/>
      <c r="V770" s="161"/>
      <c r="W770" s="161"/>
      <c r="X770" s="161"/>
      <c r="Y770" s="161"/>
      <c r="Z770" s="161"/>
      <c r="AA770" s="161"/>
      <c r="AB770" s="161"/>
      <c r="AC770" s="161"/>
      <c r="AD770" s="161"/>
      <c r="AE770" s="161"/>
      <c r="AF770" s="161"/>
      <c r="AG770" s="161"/>
      <c r="AH770" s="161"/>
      <c r="AI770" s="161"/>
      <c r="AJ770" s="161"/>
      <c r="AK770" s="161"/>
      <c r="AL770" s="161"/>
      <c r="AM770" s="161"/>
      <c r="AN770" s="161"/>
      <c r="AO770" s="161"/>
      <c r="AP770" s="161"/>
      <c r="AQ770" s="161"/>
      <c r="AR770" s="161"/>
      <c r="AS770" s="161"/>
    </row>
    <row r="771" spans="1:45" ht="15" customHeight="1">
      <c r="A771" s="267"/>
      <c r="B771" s="267"/>
      <c r="C771" s="267"/>
      <c r="D771" s="268"/>
      <c r="E771" s="268"/>
      <c r="F771" s="268"/>
      <c r="G771" s="268"/>
      <c r="H771" s="268"/>
      <c r="I771" s="268"/>
      <c r="J771" s="225"/>
      <c r="K771" s="358"/>
      <c r="L771" s="358"/>
      <c r="M771" s="358"/>
      <c r="N771" s="358"/>
      <c r="O771" s="358"/>
      <c r="P771" s="161"/>
      <c r="Q771" s="161"/>
      <c r="R771" s="161"/>
      <c r="S771" s="161"/>
      <c r="T771" s="161"/>
      <c r="U771" s="161"/>
      <c r="V771" s="161"/>
      <c r="W771" s="161"/>
      <c r="X771" s="161"/>
      <c r="Y771" s="161"/>
      <c r="Z771" s="161"/>
      <c r="AA771" s="161"/>
      <c r="AB771" s="161"/>
      <c r="AC771" s="161"/>
      <c r="AD771" s="161"/>
      <c r="AE771" s="161"/>
      <c r="AF771" s="161"/>
      <c r="AG771" s="161"/>
      <c r="AH771" s="161"/>
      <c r="AI771" s="161"/>
      <c r="AJ771" s="161"/>
      <c r="AK771" s="161"/>
      <c r="AL771" s="161"/>
      <c r="AM771" s="161"/>
      <c r="AN771" s="161"/>
      <c r="AO771" s="161"/>
      <c r="AP771" s="161"/>
      <c r="AQ771" s="161"/>
      <c r="AR771" s="161"/>
      <c r="AS771" s="161"/>
    </row>
    <row r="772" spans="1:45" ht="15" customHeight="1">
      <c r="A772" s="267"/>
      <c r="B772" s="267"/>
      <c r="C772" s="267"/>
      <c r="D772" s="268"/>
      <c r="E772" s="268"/>
      <c r="F772" s="268"/>
      <c r="G772" s="268"/>
      <c r="H772" s="268"/>
      <c r="I772" s="268"/>
      <c r="J772" s="225"/>
      <c r="K772" s="358"/>
      <c r="L772" s="358"/>
      <c r="M772" s="358"/>
      <c r="N772" s="358"/>
      <c r="O772" s="358"/>
      <c r="P772" s="161"/>
      <c r="Q772" s="161"/>
      <c r="R772" s="161"/>
      <c r="S772" s="161"/>
      <c r="T772" s="161"/>
      <c r="U772" s="161"/>
      <c r="V772" s="161"/>
      <c r="W772" s="161"/>
      <c r="X772" s="161"/>
      <c r="Y772" s="161"/>
      <c r="Z772" s="161"/>
      <c r="AA772" s="161"/>
      <c r="AB772" s="161"/>
      <c r="AC772" s="161"/>
      <c r="AD772" s="161"/>
      <c r="AE772" s="161"/>
      <c r="AF772" s="161"/>
      <c r="AG772" s="161"/>
      <c r="AH772" s="161"/>
      <c r="AI772" s="161"/>
      <c r="AJ772" s="161"/>
      <c r="AK772" s="161"/>
      <c r="AL772" s="161"/>
      <c r="AM772" s="161"/>
      <c r="AN772" s="161"/>
      <c r="AO772" s="161"/>
      <c r="AP772" s="161"/>
      <c r="AQ772" s="161"/>
      <c r="AR772" s="161"/>
      <c r="AS772" s="161"/>
    </row>
    <row r="773" spans="1:45" ht="15" customHeight="1">
      <c r="A773" s="267"/>
      <c r="B773" s="267"/>
      <c r="C773" s="267"/>
      <c r="D773" s="268"/>
      <c r="E773" s="268"/>
      <c r="F773" s="268"/>
      <c r="G773" s="268"/>
      <c r="H773" s="268"/>
      <c r="I773" s="268"/>
      <c r="J773" s="225"/>
      <c r="K773" s="358"/>
      <c r="L773" s="358"/>
      <c r="M773" s="358"/>
      <c r="N773" s="358"/>
      <c r="O773" s="358"/>
      <c r="P773" s="161"/>
      <c r="Q773" s="161"/>
      <c r="R773" s="161"/>
      <c r="S773" s="161"/>
      <c r="T773" s="161"/>
      <c r="U773" s="161"/>
      <c r="V773" s="161"/>
      <c r="W773" s="161"/>
      <c r="X773" s="161"/>
      <c r="Y773" s="161"/>
      <c r="Z773" s="161"/>
      <c r="AA773" s="161"/>
      <c r="AB773" s="161"/>
      <c r="AC773" s="161"/>
      <c r="AD773" s="161"/>
      <c r="AE773" s="161"/>
      <c r="AF773" s="161"/>
      <c r="AG773" s="161"/>
      <c r="AH773" s="161"/>
      <c r="AI773" s="161"/>
      <c r="AJ773" s="161"/>
      <c r="AK773" s="161"/>
      <c r="AL773" s="161"/>
      <c r="AM773" s="161"/>
      <c r="AN773" s="161"/>
      <c r="AO773" s="161"/>
      <c r="AP773" s="161"/>
      <c r="AQ773" s="161"/>
      <c r="AR773" s="161"/>
      <c r="AS773" s="161"/>
    </row>
    <row r="774" spans="1:45" ht="15" customHeight="1">
      <c r="A774" s="267"/>
      <c r="B774" s="267"/>
      <c r="C774" s="267"/>
      <c r="D774" s="268"/>
      <c r="E774" s="268"/>
      <c r="F774" s="268"/>
      <c r="G774" s="268"/>
      <c r="H774" s="268"/>
      <c r="I774" s="268"/>
      <c r="J774" s="225"/>
      <c r="K774" s="358"/>
      <c r="L774" s="358"/>
      <c r="M774" s="358"/>
      <c r="N774" s="358"/>
      <c r="O774" s="358"/>
      <c r="P774" s="161"/>
      <c r="Q774" s="161"/>
      <c r="R774" s="161"/>
      <c r="S774" s="161"/>
      <c r="T774" s="161"/>
      <c r="U774" s="161"/>
      <c r="V774" s="161"/>
      <c r="W774" s="161"/>
      <c r="X774" s="161"/>
      <c r="Y774" s="161"/>
      <c r="Z774" s="161"/>
      <c r="AA774" s="161"/>
      <c r="AB774" s="161"/>
      <c r="AC774" s="161"/>
      <c r="AD774" s="161"/>
      <c r="AE774" s="161"/>
      <c r="AF774" s="161"/>
      <c r="AG774" s="161"/>
      <c r="AH774" s="161"/>
      <c r="AI774" s="161"/>
      <c r="AJ774" s="161"/>
      <c r="AK774" s="161"/>
      <c r="AL774" s="161"/>
      <c r="AM774" s="161"/>
      <c r="AN774" s="161"/>
      <c r="AO774" s="161"/>
      <c r="AP774" s="161"/>
      <c r="AQ774" s="161"/>
      <c r="AR774" s="161"/>
      <c r="AS774" s="161"/>
    </row>
    <row r="775" spans="1:45" ht="15" customHeight="1">
      <c r="A775" s="267"/>
      <c r="B775" s="267"/>
      <c r="C775" s="267"/>
      <c r="D775" s="268"/>
      <c r="E775" s="268"/>
      <c r="F775" s="268"/>
      <c r="G775" s="268"/>
      <c r="H775" s="268"/>
      <c r="I775" s="268"/>
      <c r="J775" s="225"/>
      <c r="K775" s="358"/>
      <c r="L775" s="358"/>
      <c r="M775" s="358"/>
      <c r="N775" s="358"/>
      <c r="O775" s="358"/>
      <c r="P775" s="161"/>
      <c r="Q775" s="161"/>
      <c r="R775" s="161"/>
      <c r="S775" s="161"/>
      <c r="T775" s="161"/>
      <c r="U775" s="161"/>
      <c r="V775" s="161"/>
      <c r="W775" s="161"/>
      <c r="X775" s="161"/>
      <c r="Y775" s="161"/>
      <c r="Z775" s="161"/>
      <c r="AA775" s="161"/>
      <c r="AB775" s="161"/>
      <c r="AC775" s="161"/>
      <c r="AD775" s="161"/>
      <c r="AE775" s="161"/>
      <c r="AF775" s="161"/>
      <c r="AG775" s="161"/>
      <c r="AH775" s="161"/>
      <c r="AI775" s="161"/>
      <c r="AJ775" s="161"/>
      <c r="AK775" s="161"/>
      <c r="AL775" s="161"/>
      <c r="AM775" s="161"/>
      <c r="AN775" s="161"/>
      <c r="AO775" s="161"/>
      <c r="AP775" s="161"/>
      <c r="AQ775" s="161"/>
      <c r="AR775" s="161"/>
      <c r="AS775" s="161"/>
    </row>
    <row r="776" spans="1:45" ht="15" customHeight="1">
      <c r="A776" s="267"/>
      <c r="B776" s="267"/>
      <c r="C776" s="267"/>
      <c r="D776" s="268"/>
      <c r="E776" s="268"/>
      <c r="F776" s="268"/>
      <c r="G776" s="268"/>
      <c r="H776" s="268"/>
      <c r="I776" s="268"/>
      <c r="J776" s="225"/>
      <c r="K776" s="358"/>
      <c r="L776" s="358"/>
      <c r="M776" s="358"/>
      <c r="N776" s="358"/>
      <c r="O776" s="358"/>
      <c r="P776" s="161"/>
      <c r="Q776" s="161"/>
      <c r="R776" s="161"/>
      <c r="S776" s="161"/>
      <c r="T776" s="161"/>
      <c r="U776" s="161"/>
      <c r="V776" s="161"/>
      <c r="W776" s="161"/>
      <c r="X776" s="161"/>
      <c r="Y776" s="161"/>
      <c r="Z776" s="161"/>
      <c r="AA776" s="161"/>
      <c r="AB776" s="161"/>
      <c r="AC776" s="161"/>
      <c r="AD776" s="161"/>
      <c r="AE776" s="161"/>
      <c r="AF776" s="161"/>
      <c r="AG776" s="161"/>
      <c r="AH776" s="161"/>
      <c r="AI776" s="161"/>
      <c r="AJ776" s="161"/>
      <c r="AK776" s="161"/>
      <c r="AL776" s="161"/>
      <c r="AM776" s="161"/>
      <c r="AN776" s="161"/>
      <c r="AO776" s="161"/>
      <c r="AP776" s="161"/>
      <c r="AQ776" s="161"/>
      <c r="AR776" s="161"/>
      <c r="AS776" s="161"/>
    </row>
    <row r="777" spans="1:45" ht="15" customHeight="1">
      <c r="A777" s="267"/>
      <c r="B777" s="267"/>
      <c r="C777" s="267"/>
      <c r="D777" s="268"/>
      <c r="E777" s="268"/>
      <c r="F777" s="268"/>
      <c r="G777" s="268"/>
      <c r="H777" s="268"/>
      <c r="I777" s="268"/>
      <c r="J777" s="225"/>
      <c r="K777" s="358"/>
      <c r="L777" s="358"/>
      <c r="M777" s="358"/>
      <c r="N777" s="358"/>
      <c r="O777" s="358"/>
      <c r="P777" s="161"/>
      <c r="Q777" s="161"/>
      <c r="R777" s="161"/>
      <c r="S777" s="161"/>
      <c r="T777" s="161"/>
      <c r="U777" s="161"/>
      <c r="V777" s="161"/>
      <c r="W777" s="161"/>
      <c r="X777" s="161"/>
      <c r="Y777" s="161"/>
      <c r="Z777" s="161"/>
      <c r="AA777" s="161"/>
      <c r="AB777" s="161"/>
      <c r="AC777" s="161"/>
      <c r="AD777" s="161"/>
      <c r="AE777" s="161"/>
      <c r="AF777" s="161"/>
      <c r="AG777" s="161"/>
      <c r="AH777" s="161"/>
      <c r="AI777" s="161"/>
      <c r="AJ777" s="161"/>
      <c r="AK777" s="161"/>
      <c r="AL777" s="161"/>
      <c r="AM777" s="161"/>
      <c r="AN777" s="161"/>
      <c r="AO777" s="161"/>
      <c r="AP777" s="161"/>
      <c r="AQ777" s="161"/>
      <c r="AR777" s="161"/>
      <c r="AS777" s="161"/>
    </row>
    <row r="778" spans="1:45" ht="15" customHeight="1">
      <c r="A778" s="267"/>
      <c r="B778" s="267"/>
      <c r="C778" s="267"/>
      <c r="D778" s="268"/>
      <c r="E778" s="268"/>
      <c r="F778" s="268"/>
      <c r="G778" s="268"/>
      <c r="H778" s="268"/>
      <c r="I778" s="268"/>
      <c r="J778" s="225"/>
      <c r="K778" s="358"/>
      <c r="L778" s="358"/>
      <c r="M778" s="358"/>
      <c r="N778" s="358"/>
      <c r="O778" s="358"/>
      <c r="P778" s="161"/>
      <c r="Q778" s="161"/>
      <c r="R778" s="161"/>
      <c r="S778" s="161"/>
      <c r="T778" s="161"/>
      <c r="U778" s="161"/>
      <c r="V778" s="161"/>
      <c r="W778" s="161"/>
      <c r="X778" s="161"/>
      <c r="Y778" s="161"/>
      <c r="Z778" s="161"/>
      <c r="AA778" s="161"/>
      <c r="AB778" s="161"/>
      <c r="AC778" s="161"/>
      <c r="AD778" s="161"/>
      <c r="AE778" s="161"/>
      <c r="AF778" s="161"/>
      <c r="AG778" s="161"/>
      <c r="AH778" s="161"/>
      <c r="AI778" s="161"/>
      <c r="AJ778" s="161"/>
      <c r="AK778" s="161"/>
      <c r="AL778" s="161"/>
      <c r="AM778" s="161"/>
      <c r="AN778" s="161"/>
      <c r="AO778" s="161"/>
      <c r="AP778" s="161"/>
      <c r="AQ778" s="161"/>
      <c r="AR778" s="161"/>
      <c r="AS778" s="161"/>
    </row>
    <row r="779" spans="1:45" ht="15" customHeight="1">
      <c r="A779" s="267"/>
      <c r="B779" s="267"/>
      <c r="C779" s="267"/>
      <c r="D779" s="268"/>
      <c r="E779" s="268"/>
      <c r="F779" s="268"/>
      <c r="G779" s="268"/>
      <c r="H779" s="268"/>
      <c r="I779" s="268"/>
      <c r="J779" s="225"/>
      <c r="K779" s="358"/>
      <c r="L779" s="358"/>
      <c r="M779" s="358"/>
      <c r="N779" s="358"/>
      <c r="O779" s="358"/>
      <c r="P779" s="161"/>
      <c r="Q779" s="161"/>
      <c r="R779" s="161"/>
      <c r="S779" s="161"/>
      <c r="T779" s="161"/>
      <c r="U779" s="161"/>
      <c r="V779" s="161"/>
      <c r="W779" s="161"/>
      <c r="X779" s="161"/>
      <c r="Y779" s="161"/>
      <c r="Z779" s="161"/>
      <c r="AA779" s="161"/>
      <c r="AB779" s="161"/>
      <c r="AC779" s="161"/>
      <c r="AD779" s="161"/>
      <c r="AE779" s="161"/>
      <c r="AF779" s="161"/>
      <c r="AG779" s="161"/>
      <c r="AH779" s="161"/>
      <c r="AI779" s="161"/>
      <c r="AJ779" s="161"/>
      <c r="AK779" s="161"/>
      <c r="AL779" s="161"/>
      <c r="AM779" s="161"/>
      <c r="AN779" s="161"/>
      <c r="AO779" s="161"/>
      <c r="AP779" s="161"/>
      <c r="AQ779" s="161"/>
      <c r="AR779" s="161"/>
      <c r="AS779" s="161"/>
    </row>
    <row r="780" spans="1:45" ht="15" customHeight="1">
      <c r="A780" s="267"/>
      <c r="B780" s="267"/>
      <c r="C780" s="267"/>
      <c r="D780" s="268"/>
      <c r="E780" s="268"/>
      <c r="F780" s="268"/>
      <c r="G780" s="268"/>
      <c r="H780" s="268"/>
      <c r="I780" s="268"/>
      <c r="J780" s="225"/>
      <c r="K780" s="358"/>
      <c r="L780" s="358"/>
      <c r="M780" s="358"/>
      <c r="N780" s="358"/>
      <c r="O780" s="358"/>
      <c r="P780" s="161"/>
      <c r="Q780" s="161"/>
      <c r="R780" s="161"/>
      <c r="S780" s="161"/>
      <c r="T780" s="161"/>
      <c r="U780" s="161"/>
      <c r="V780" s="161"/>
      <c r="W780" s="161"/>
      <c r="X780" s="161"/>
      <c r="Y780" s="161"/>
      <c r="Z780" s="161"/>
      <c r="AA780" s="161"/>
      <c r="AB780" s="161"/>
      <c r="AC780" s="161"/>
      <c r="AD780" s="161"/>
      <c r="AE780" s="161"/>
      <c r="AF780" s="161"/>
      <c r="AG780" s="161"/>
      <c r="AH780" s="161"/>
      <c r="AI780" s="161"/>
      <c r="AJ780" s="161"/>
      <c r="AK780" s="161"/>
      <c r="AL780" s="161"/>
      <c r="AM780" s="161"/>
      <c r="AN780" s="161"/>
      <c r="AO780" s="161"/>
      <c r="AP780" s="161"/>
      <c r="AQ780" s="161"/>
      <c r="AR780" s="161"/>
      <c r="AS780" s="161"/>
    </row>
    <row r="781" spans="1:45" ht="15" customHeight="1">
      <c r="A781" s="267"/>
      <c r="B781" s="267"/>
      <c r="C781" s="267"/>
      <c r="D781" s="268"/>
      <c r="E781" s="268"/>
      <c r="F781" s="268"/>
      <c r="G781" s="268"/>
      <c r="H781" s="268"/>
      <c r="I781" s="268"/>
      <c r="J781" s="225"/>
      <c r="K781" s="358"/>
      <c r="L781" s="358"/>
      <c r="M781" s="358"/>
      <c r="N781" s="358"/>
      <c r="O781" s="358"/>
      <c r="P781" s="161"/>
      <c r="Q781" s="161"/>
      <c r="R781" s="161"/>
      <c r="S781" s="161"/>
      <c r="T781" s="161"/>
      <c r="U781" s="161"/>
      <c r="V781" s="161"/>
      <c r="W781" s="161"/>
      <c r="X781" s="161"/>
      <c r="Y781" s="161"/>
      <c r="Z781" s="161"/>
      <c r="AA781" s="161"/>
      <c r="AB781" s="161"/>
      <c r="AC781" s="161"/>
      <c r="AD781" s="161"/>
      <c r="AE781" s="161"/>
      <c r="AF781" s="161"/>
      <c r="AG781" s="161"/>
      <c r="AH781" s="161"/>
      <c r="AI781" s="161"/>
      <c r="AJ781" s="161"/>
      <c r="AK781" s="161"/>
      <c r="AL781" s="161"/>
      <c r="AM781" s="161"/>
      <c r="AN781" s="161"/>
      <c r="AO781" s="161"/>
      <c r="AP781" s="161"/>
      <c r="AQ781" s="161"/>
      <c r="AR781" s="161"/>
      <c r="AS781" s="161"/>
    </row>
    <row r="782" spans="1:45" ht="15" customHeight="1">
      <c r="A782" s="267"/>
      <c r="B782" s="267"/>
      <c r="C782" s="267"/>
      <c r="D782" s="268"/>
      <c r="E782" s="268"/>
      <c r="F782" s="268"/>
      <c r="G782" s="268"/>
      <c r="H782" s="268"/>
      <c r="I782" s="268"/>
      <c r="J782" s="225"/>
      <c r="K782" s="358"/>
      <c r="L782" s="358"/>
      <c r="M782" s="358"/>
      <c r="N782" s="358"/>
      <c r="O782" s="358"/>
      <c r="P782" s="161"/>
      <c r="Q782" s="161"/>
      <c r="R782" s="161"/>
      <c r="S782" s="161"/>
      <c r="T782" s="161"/>
      <c r="U782" s="161"/>
      <c r="V782" s="161"/>
      <c r="W782" s="161"/>
      <c r="X782" s="161"/>
      <c r="Y782" s="161"/>
      <c r="Z782" s="161"/>
      <c r="AA782" s="161"/>
      <c r="AB782" s="161"/>
      <c r="AC782" s="161"/>
      <c r="AD782" s="161"/>
      <c r="AE782" s="161"/>
      <c r="AF782" s="161"/>
      <c r="AG782" s="161"/>
      <c r="AH782" s="161"/>
      <c r="AI782" s="161"/>
      <c r="AJ782" s="161"/>
      <c r="AK782" s="161"/>
      <c r="AL782" s="161"/>
      <c r="AM782" s="161"/>
      <c r="AN782" s="161"/>
      <c r="AO782" s="161"/>
      <c r="AP782" s="161"/>
      <c r="AQ782" s="161"/>
      <c r="AR782" s="161"/>
      <c r="AS782" s="161"/>
    </row>
    <row r="783" spans="1:45" ht="15" customHeight="1">
      <c r="A783" s="267"/>
      <c r="B783" s="267"/>
      <c r="C783" s="267"/>
      <c r="D783" s="268"/>
      <c r="E783" s="268"/>
      <c r="F783" s="268"/>
      <c r="G783" s="268"/>
      <c r="H783" s="268"/>
      <c r="I783" s="268"/>
      <c r="J783" s="225"/>
      <c r="K783" s="358"/>
      <c r="L783" s="358"/>
      <c r="M783" s="358"/>
      <c r="N783" s="358"/>
      <c r="O783" s="358"/>
      <c r="P783" s="161"/>
      <c r="Q783" s="161"/>
      <c r="R783" s="161"/>
      <c r="S783" s="161"/>
      <c r="T783" s="161"/>
      <c r="U783" s="161"/>
      <c r="V783" s="161"/>
      <c r="W783" s="161"/>
      <c r="X783" s="161"/>
      <c r="Y783" s="161"/>
      <c r="Z783" s="161"/>
      <c r="AA783" s="161"/>
      <c r="AB783" s="161"/>
      <c r="AC783" s="161"/>
      <c r="AD783" s="161"/>
      <c r="AE783" s="161"/>
      <c r="AF783" s="161"/>
      <c r="AG783" s="161"/>
      <c r="AH783" s="161"/>
      <c r="AI783" s="161"/>
      <c r="AJ783" s="161"/>
      <c r="AK783" s="161"/>
      <c r="AL783" s="161"/>
      <c r="AM783" s="161"/>
      <c r="AN783" s="161"/>
      <c r="AO783" s="161"/>
      <c r="AP783" s="161"/>
      <c r="AQ783" s="161"/>
      <c r="AR783" s="161"/>
      <c r="AS783" s="161"/>
    </row>
    <row r="784" spans="1:45" ht="15" customHeight="1">
      <c r="A784" s="267"/>
      <c r="B784" s="267"/>
      <c r="C784" s="267"/>
      <c r="D784" s="268"/>
      <c r="E784" s="268"/>
      <c r="F784" s="268"/>
      <c r="G784" s="268"/>
      <c r="H784" s="268"/>
      <c r="I784" s="268"/>
      <c r="J784" s="225"/>
      <c r="K784" s="358"/>
      <c r="L784" s="358"/>
      <c r="M784" s="358"/>
      <c r="N784" s="358"/>
      <c r="O784" s="358"/>
      <c r="P784" s="161"/>
      <c r="Q784" s="161"/>
      <c r="R784" s="161"/>
      <c r="S784" s="161"/>
      <c r="T784" s="161"/>
      <c r="U784" s="161"/>
      <c r="V784" s="161"/>
      <c r="W784" s="161"/>
      <c r="X784" s="161"/>
      <c r="Y784" s="161"/>
      <c r="Z784" s="161"/>
      <c r="AA784" s="161"/>
      <c r="AB784" s="161"/>
      <c r="AC784" s="161"/>
      <c r="AD784" s="161"/>
      <c r="AE784" s="161"/>
      <c r="AF784" s="161"/>
      <c r="AG784" s="161"/>
      <c r="AH784" s="161"/>
      <c r="AI784" s="161"/>
      <c r="AJ784" s="161"/>
      <c r="AK784" s="161"/>
      <c r="AL784" s="161"/>
      <c r="AM784" s="161"/>
      <c r="AN784" s="161"/>
      <c r="AO784" s="161"/>
      <c r="AP784" s="161"/>
      <c r="AQ784" s="161"/>
      <c r="AR784" s="161"/>
      <c r="AS784" s="161"/>
    </row>
    <row r="785" spans="1:45" ht="15" customHeight="1">
      <c r="A785" s="267"/>
      <c r="B785" s="267"/>
      <c r="C785" s="267"/>
      <c r="D785" s="268"/>
      <c r="E785" s="268"/>
      <c r="F785" s="268"/>
      <c r="G785" s="268"/>
      <c r="H785" s="268"/>
      <c r="I785" s="268"/>
      <c r="J785" s="225"/>
      <c r="K785" s="358"/>
      <c r="L785" s="358"/>
      <c r="M785" s="358"/>
      <c r="N785" s="358"/>
      <c r="O785" s="358"/>
      <c r="P785" s="161"/>
      <c r="Q785" s="161"/>
      <c r="R785" s="161"/>
      <c r="S785" s="161"/>
      <c r="T785" s="161"/>
      <c r="U785" s="161"/>
      <c r="V785" s="161"/>
      <c r="W785" s="161"/>
      <c r="X785" s="161"/>
      <c r="Y785" s="161"/>
      <c r="Z785" s="161"/>
      <c r="AA785" s="161"/>
      <c r="AB785" s="161"/>
      <c r="AC785" s="161"/>
      <c r="AD785" s="161"/>
      <c r="AE785" s="161"/>
      <c r="AF785" s="161"/>
      <c r="AG785" s="161"/>
      <c r="AH785" s="161"/>
      <c r="AI785" s="161"/>
      <c r="AJ785" s="161"/>
      <c r="AK785" s="161"/>
      <c r="AL785" s="161"/>
      <c r="AM785" s="161"/>
      <c r="AN785" s="161"/>
      <c r="AO785" s="161"/>
      <c r="AP785" s="161"/>
      <c r="AQ785" s="161"/>
      <c r="AR785" s="161"/>
      <c r="AS785" s="161"/>
    </row>
    <row r="786" spans="1:45" ht="15" customHeight="1">
      <c r="A786" s="267"/>
      <c r="B786" s="267"/>
      <c r="C786" s="267"/>
      <c r="D786" s="268"/>
      <c r="E786" s="268"/>
      <c r="F786" s="268"/>
      <c r="G786" s="268"/>
      <c r="H786" s="268"/>
      <c r="I786" s="268"/>
      <c r="J786" s="225"/>
      <c r="K786" s="358"/>
      <c r="L786" s="358"/>
      <c r="M786" s="358"/>
      <c r="N786" s="358"/>
      <c r="O786" s="358"/>
      <c r="P786" s="161"/>
      <c r="Q786" s="161"/>
      <c r="R786" s="161"/>
      <c r="S786" s="161"/>
      <c r="T786" s="161"/>
      <c r="U786" s="161"/>
      <c r="V786" s="161"/>
      <c r="W786" s="161"/>
      <c r="X786" s="161"/>
      <c r="Y786" s="161"/>
      <c r="Z786" s="161"/>
      <c r="AA786" s="161"/>
      <c r="AB786" s="161"/>
      <c r="AC786" s="161"/>
      <c r="AD786" s="161"/>
      <c r="AE786" s="161"/>
      <c r="AF786" s="161"/>
      <c r="AG786" s="161"/>
      <c r="AH786" s="161"/>
      <c r="AI786" s="161"/>
      <c r="AJ786" s="161"/>
      <c r="AK786" s="161"/>
      <c r="AL786" s="161"/>
      <c r="AM786" s="161"/>
      <c r="AN786" s="161"/>
      <c r="AO786" s="161"/>
      <c r="AP786" s="161"/>
      <c r="AQ786" s="161"/>
      <c r="AR786" s="161"/>
      <c r="AS786" s="161"/>
    </row>
    <row r="787" spans="1:45" ht="15" customHeight="1">
      <c r="A787" s="267"/>
      <c r="B787" s="267"/>
      <c r="C787" s="267"/>
      <c r="D787" s="268"/>
      <c r="E787" s="268"/>
      <c r="F787" s="268"/>
      <c r="G787" s="268"/>
      <c r="H787" s="268"/>
      <c r="I787" s="268"/>
      <c r="J787" s="225"/>
      <c r="K787" s="358"/>
      <c r="L787" s="358"/>
      <c r="M787" s="358"/>
      <c r="N787" s="358"/>
      <c r="O787" s="358"/>
      <c r="P787" s="161"/>
      <c r="Q787" s="161"/>
      <c r="R787" s="161"/>
      <c r="S787" s="161"/>
      <c r="T787" s="161"/>
      <c r="U787" s="161"/>
      <c r="V787" s="161"/>
      <c r="W787" s="161"/>
      <c r="X787" s="161"/>
      <c r="Y787" s="161"/>
      <c r="Z787" s="161"/>
      <c r="AA787" s="161"/>
      <c r="AB787" s="161"/>
      <c r="AC787" s="161"/>
      <c r="AD787" s="161"/>
      <c r="AE787" s="161"/>
      <c r="AF787" s="161"/>
      <c r="AG787" s="161"/>
      <c r="AH787" s="161"/>
      <c r="AI787" s="161"/>
      <c r="AJ787" s="161"/>
      <c r="AK787" s="161"/>
      <c r="AL787" s="161"/>
      <c r="AM787" s="161"/>
      <c r="AN787" s="161"/>
      <c r="AO787" s="161"/>
      <c r="AP787" s="161"/>
      <c r="AQ787" s="161"/>
      <c r="AR787" s="161"/>
      <c r="AS787" s="161"/>
    </row>
    <row r="788" spans="1:45" ht="15" customHeight="1">
      <c r="A788" s="267"/>
      <c r="B788" s="267"/>
      <c r="C788" s="267"/>
      <c r="D788" s="268"/>
      <c r="E788" s="268"/>
      <c r="F788" s="268"/>
      <c r="G788" s="268"/>
      <c r="H788" s="268"/>
      <c r="I788" s="268"/>
      <c r="J788" s="225"/>
      <c r="K788" s="358"/>
      <c r="L788" s="358"/>
      <c r="M788" s="358"/>
      <c r="N788" s="358"/>
      <c r="O788" s="358"/>
      <c r="P788" s="161"/>
      <c r="Q788" s="161"/>
      <c r="R788" s="161"/>
      <c r="S788" s="161"/>
      <c r="T788" s="161"/>
      <c r="U788" s="161"/>
      <c r="V788" s="161"/>
      <c r="W788" s="161"/>
      <c r="X788" s="161"/>
      <c r="Y788" s="161"/>
      <c r="Z788" s="161"/>
      <c r="AA788" s="161"/>
      <c r="AB788" s="161"/>
      <c r="AC788" s="161"/>
      <c r="AD788" s="161"/>
      <c r="AE788" s="161"/>
      <c r="AF788" s="161"/>
      <c r="AG788" s="161"/>
      <c r="AH788" s="161"/>
      <c r="AI788" s="161"/>
      <c r="AJ788" s="161"/>
      <c r="AK788" s="161"/>
      <c r="AL788" s="161"/>
      <c r="AM788" s="161"/>
      <c r="AN788" s="161"/>
      <c r="AO788" s="161"/>
      <c r="AP788" s="161"/>
      <c r="AQ788" s="161"/>
      <c r="AR788" s="161"/>
      <c r="AS788" s="161"/>
    </row>
    <row r="789" spans="1:45" ht="15" customHeight="1">
      <c r="A789" s="267"/>
      <c r="B789" s="267"/>
      <c r="C789" s="267"/>
      <c r="D789" s="268"/>
      <c r="E789" s="268"/>
      <c r="F789" s="268"/>
      <c r="G789" s="268"/>
      <c r="H789" s="268"/>
      <c r="I789" s="268"/>
      <c r="J789" s="225"/>
      <c r="K789" s="358"/>
      <c r="L789" s="358"/>
      <c r="M789" s="358"/>
      <c r="N789" s="358"/>
      <c r="O789" s="358"/>
      <c r="P789" s="161"/>
      <c r="Q789" s="161"/>
      <c r="R789" s="161"/>
      <c r="S789" s="161"/>
      <c r="T789" s="161"/>
      <c r="U789" s="161"/>
      <c r="V789" s="161"/>
      <c r="W789" s="161"/>
      <c r="X789" s="161"/>
      <c r="Y789" s="161"/>
      <c r="Z789" s="161"/>
      <c r="AA789" s="161"/>
      <c r="AB789" s="161"/>
      <c r="AC789" s="161"/>
      <c r="AD789" s="161"/>
      <c r="AE789" s="161"/>
      <c r="AF789" s="161"/>
      <c r="AG789" s="161"/>
      <c r="AH789" s="161"/>
      <c r="AI789" s="161"/>
      <c r="AJ789" s="161"/>
      <c r="AK789" s="161"/>
      <c r="AL789" s="161"/>
      <c r="AM789" s="161"/>
      <c r="AN789" s="161"/>
      <c r="AO789" s="161"/>
      <c r="AP789" s="161"/>
      <c r="AQ789" s="161"/>
      <c r="AR789" s="161"/>
      <c r="AS789" s="161"/>
    </row>
    <row r="790" spans="1:45" ht="15" customHeight="1">
      <c r="A790" s="267"/>
      <c r="B790" s="267"/>
      <c r="C790" s="267"/>
      <c r="D790" s="268"/>
      <c r="E790" s="268"/>
      <c r="F790" s="268"/>
      <c r="G790" s="268"/>
      <c r="H790" s="268"/>
      <c r="I790" s="268"/>
      <c r="J790" s="225"/>
      <c r="K790" s="358"/>
      <c r="L790" s="358"/>
      <c r="M790" s="358"/>
      <c r="N790" s="358"/>
      <c r="O790" s="358"/>
      <c r="P790" s="161"/>
      <c r="Q790" s="161"/>
      <c r="R790" s="161"/>
      <c r="S790" s="161"/>
      <c r="T790" s="161"/>
      <c r="U790" s="161"/>
      <c r="V790" s="161"/>
      <c r="W790" s="161"/>
      <c r="X790" s="161"/>
      <c r="Y790" s="161"/>
      <c r="Z790" s="161"/>
      <c r="AA790" s="161"/>
      <c r="AB790" s="161"/>
      <c r="AC790" s="161"/>
      <c r="AD790" s="161"/>
      <c r="AE790" s="161"/>
      <c r="AF790" s="161"/>
      <c r="AG790" s="161"/>
      <c r="AH790" s="161"/>
      <c r="AI790" s="161"/>
      <c r="AJ790" s="161"/>
      <c r="AK790" s="161"/>
      <c r="AL790" s="161"/>
      <c r="AM790" s="161"/>
      <c r="AN790" s="161"/>
      <c r="AO790" s="161"/>
      <c r="AP790" s="161"/>
      <c r="AQ790" s="161"/>
      <c r="AR790" s="161"/>
      <c r="AS790" s="161"/>
    </row>
    <row r="791" spans="1:45" ht="15" customHeight="1">
      <c r="A791" s="267"/>
      <c r="B791" s="267"/>
      <c r="C791" s="267"/>
      <c r="D791" s="268"/>
      <c r="E791" s="268"/>
      <c r="F791" s="268"/>
      <c r="G791" s="268"/>
      <c r="H791" s="268"/>
      <c r="I791" s="268"/>
      <c r="J791" s="225"/>
      <c r="K791" s="358"/>
      <c r="L791" s="358"/>
      <c r="M791" s="358"/>
      <c r="N791" s="358"/>
      <c r="O791" s="358"/>
      <c r="P791" s="161"/>
      <c r="Q791" s="161"/>
      <c r="R791" s="161"/>
      <c r="S791" s="161"/>
      <c r="T791" s="161"/>
      <c r="U791" s="161"/>
      <c r="V791" s="161"/>
      <c r="W791" s="161"/>
      <c r="X791" s="161"/>
      <c r="Y791" s="161"/>
      <c r="Z791" s="161"/>
      <c r="AA791" s="161"/>
      <c r="AB791" s="161"/>
      <c r="AC791" s="161"/>
      <c r="AD791" s="161"/>
      <c r="AE791" s="161"/>
      <c r="AF791" s="161"/>
      <c r="AG791" s="161"/>
      <c r="AH791" s="161"/>
      <c r="AI791" s="161"/>
      <c r="AJ791" s="161"/>
      <c r="AK791" s="161"/>
      <c r="AL791" s="161"/>
      <c r="AM791" s="161"/>
      <c r="AN791" s="161"/>
      <c r="AO791" s="161"/>
      <c r="AP791" s="161"/>
      <c r="AQ791" s="161"/>
      <c r="AR791" s="161"/>
      <c r="AS791" s="161"/>
    </row>
    <row r="792" spans="1:45" ht="15" customHeight="1">
      <c r="A792" s="267"/>
      <c r="B792" s="267"/>
      <c r="C792" s="267"/>
      <c r="D792" s="268"/>
      <c r="E792" s="268"/>
      <c r="F792" s="268"/>
      <c r="G792" s="268"/>
      <c r="H792" s="268"/>
      <c r="I792" s="268"/>
      <c r="J792" s="225"/>
      <c r="K792" s="358"/>
      <c r="L792" s="358"/>
      <c r="M792" s="358"/>
      <c r="N792" s="358"/>
      <c r="O792" s="358"/>
      <c r="P792" s="161"/>
      <c r="Q792" s="161"/>
      <c r="R792" s="161"/>
      <c r="S792" s="161"/>
      <c r="T792" s="161"/>
      <c r="U792" s="161"/>
      <c r="V792" s="161"/>
      <c r="W792" s="161"/>
      <c r="X792" s="161"/>
      <c r="Y792" s="161"/>
      <c r="Z792" s="161"/>
      <c r="AA792" s="161"/>
      <c r="AB792" s="161"/>
      <c r="AC792" s="161"/>
      <c r="AD792" s="161"/>
      <c r="AE792" s="161"/>
      <c r="AF792" s="161"/>
      <c r="AG792" s="161"/>
      <c r="AH792" s="161"/>
      <c r="AI792" s="161"/>
      <c r="AJ792" s="161"/>
      <c r="AK792" s="161"/>
      <c r="AL792" s="161"/>
      <c r="AM792" s="161"/>
      <c r="AN792" s="161"/>
      <c r="AO792" s="161"/>
      <c r="AP792" s="161"/>
      <c r="AQ792" s="161"/>
      <c r="AR792" s="161"/>
      <c r="AS792" s="161"/>
    </row>
    <row r="793" spans="1:45" ht="15" customHeight="1">
      <c r="A793" s="267"/>
      <c r="B793" s="267"/>
      <c r="C793" s="267"/>
      <c r="D793" s="268"/>
      <c r="E793" s="268"/>
      <c r="F793" s="268"/>
      <c r="G793" s="268"/>
      <c r="H793" s="268"/>
      <c r="I793" s="268"/>
      <c r="J793" s="225"/>
      <c r="K793" s="358"/>
      <c r="L793" s="358"/>
      <c r="M793" s="358"/>
      <c r="N793" s="358"/>
      <c r="O793" s="358"/>
      <c r="P793" s="161"/>
      <c r="Q793" s="161"/>
      <c r="R793" s="161"/>
      <c r="S793" s="161"/>
      <c r="T793" s="161"/>
      <c r="U793" s="161"/>
      <c r="V793" s="161"/>
      <c r="W793" s="161"/>
      <c r="X793" s="161"/>
      <c r="Y793" s="161"/>
      <c r="Z793" s="161"/>
      <c r="AA793" s="161"/>
      <c r="AB793" s="161"/>
      <c r="AC793" s="161"/>
      <c r="AD793" s="161"/>
      <c r="AE793" s="161"/>
      <c r="AF793" s="161"/>
      <c r="AG793" s="161"/>
      <c r="AH793" s="161"/>
      <c r="AI793" s="161"/>
      <c r="AJ793" s="161"/>
      <c r="AK793" s="161"/>
      <c r="AL793" s="161"/>
      <c r="AM793" s="161"/>
      <c r="AN793" s="161"/>
      <c r="AO793" s="161"/>
      <c r="AP793" s="161"/>
      <c r="AQ793" s="161"/>
      <c r="AR793" s="161"/>
      <c r="AS793" s="161"/>
    </row>
    <row r="794" spans="1:45" ht="15" customHeight="1">
      <c r="A794" s="267"/>
      <c r="B794" s="267"/>
      <c r="C794" s="267"/>
      <c r="D794" s="268"/>
      <c r="E794" s="268"/>
      <c r="F794" s="268"/>
      <c r="G794" s="268"/>
      <c r="H794" s="268"/>
      <c r="I794" s="268"/>
      <c r="J794" s="225"/>
      <c r="K794" s="358"/>
      <c r="L794" s="358"/>
      <c r="M794" s="358"/>
      <c r="N794" s="358"/>
      <c r="O794" s="358"/>
      <c r="P794" s="161"/>
      <c r="Q794" s="161"/>
      <c r="R794" s="161"/>
      <c r="S794" s="161"/>
      <c r="T794" s="161"/>
      <c r="U794" s="161"/>
      <c r="V794" s="161"/>
      <c r="W794" s="161"/>
      <c r="X794" s="161"/>
      <c r="Y794" s="161"/>
      <c r="Z794" s="161"/>
      <c r="AA794" s="161"/>
      <c r="AB794" s="161"/>
      <c r="AC794" s="161"/>
      <c r="AD794" s="161"/>
      <c r="AE794" s="161"/>
      <c r="AF794" s="161"/>
      <c r="AG794" s="161"/>
      <c r="AH794" s="161"/>
      <c r="AI794" s="161"/>
      <c r="AJ794" s="161"/>
      <c r="AK794" s="161"/>
      <c r="AL794" s="161"/>
      <c r="AM794" s="161"/>
      <c r="AN794" s="161"/>
      <c r="AO794" s="161"/>
      <c r="AP794" s="161"/>
      <c r="AQ794" s="161"/>
      <c r="AR794" s="161"/>
      <c r="AS794" s="161"/>
    </row>
    <row r="795" spans="1:45" ht="15" customHeight="1">
      <c r="A795" s="267"/>
      <c r="B795" s="267"/>
      <c r="C795" s="267"/>
      <c r="D795" s="268"/>
      <c r="E795" s="268"/>
      <c r="F795" s="268"/>
      <c r="G795" s="268"/>
      <c r="H795" s="268"/>
      <c r="I795" s="268"/>
      <c r="J795" s="225"/>
      <c r="K795" s="358"/>
      <c r="L795" s="358"/>
      <c r="M795" s="358"/>
      <c r="N795" s="358"/>
      <c r="O795" s="358"/>
      <c r="P795" s="161"/>
      <c r="Q795" s="161"/>
      <c r="R795" s="161"/>
      <c r="S795" s="161"/>
      <c r="T795" s="161"/>
      <c r="U795" s="161"/>
      <c r="V795" s="161"/>
      <c r="W795" s="161"/>
      <c r="X795" s="161"/>
      <c r="Y795" s="161"/>
      <c r="Z795" s="161"/>
      <c r="AA795" s="161"/>
      <c r="AB795" s="161"/>
      <c r="AC795" s="161"/>
      <c r="AD795" s="161"/>
      <c r="AE795" s="161"/>
      <c r="AF795" s="161"/>
      <c r="AG795" s="161"/>
      <c r="AH795" s="161"/>
      <c r="AI795" s="161"/>
      <c r="AJ795" s="161"/>
      <c r="AK795" s="161"/>
      <c r="AL795" s="161"/>
      <c r="AM795" s="161"/>
      <c r="AN795" s="161"/>
      <c r="AO795" s="161"/>
      <c r="AP795" s="161"/>
      <c r="AQ795" s="161"/>
      <c r="AR795" s="161"/>
      <c r="AS795" s="161"/>
    </row>
    <row r="796" spans="1:45" ht="15" customHeight="1">
      <c r="A796" s="267"/>
      <c r="B796" s="267"/>
      <c r="C796" s="267"/>
      <c r="D796" s="268"/>
      <c r="E796" s="268"/>
      <c r="F796" s="268"/>
      <c r="G796" s="268"/>
      <c r="H796" s="268"/>
      <c r="I796" s="268"/>
      <c r="J796" s="225"/>
      <c r="K796" s="358"/>
      <c r="L796" s="358"/>
      <c r="M796" s="358"/>
      <c r="N796" s="358"/>
      <c r="O796" s="358"/>
      <c r="P796" s="161"/>
      <c r="Q796" s="161"/>
      <c r="R796" s="161"/>
      <c r="S796" s="161"/>
      <c r="T796" s="161"/>
      <c r="U796" s="161"/>
      <c r="V796" s="161"/>
      <c r="W796" s="161"/>
      <c r="X796" s="161"/>
      <c r="Y796" s="161"/>
      <c r="Z796" s="161"/>
      <c r="AA796" s="161"/>
      <c r="AB796" s="161"/>
      <c r="AC796" s="161"/>
      <c r="AD796" s="161"/>
      <c r="AE796" s="161"/>
      <c r="AF796" s="161"/>
      <c r="AG796" s="161"/>
      <c r="AH796" s="161"/>
      <c r="AI796" s="161"/>
      <c r="AJ796" s="161"/>
      <c r="AK796" s="161"/>
      <c r="AL796" s="161"/>
      <c r="AM796" s="161"/>
      <c r="AN796" s="161"/>
      <c r="AO796" s="161"/>
      <c r="AP796" s="161"/>
      <c r="AQ796" s="161"/>
      <c r="AR796" s="161"/>
      <c r="AS796" s="161"/>
    </row>
    <row r="797" spans="1:45" ht="15" customHeight="1">
      <c r="A797" s="267"/>
      <c r="B797" s="267"/>
      <c r="C797" s="267"/>
      <c r="D797" s="268"/>
      <c r="E797" s="268"/>
      <c r="F797" s="268"/>
      <c r="G797" s="268"/>
      <c r="H797" s="268"/>
      <c r="I797" s="268"/>
      <c r="J797" s="225"/>
      <c r="K797" s="358"/>
      <c r="L797" s="358"/>
      <c r="M797" s="358"/>
      <c r="N797" s="358"/>
      <c r="O797" s="358"/>
      <c r="P797" s="161"/>
      <c r="Q797" s="161"/>
      <c r="R797" s="161"/>
      <c r="S797" s="161"/>
      <c r="T797" s="161"/>
      <c r="U797" s="161"/>
      <c r="V797" s="161"/>
      <c r="W797" s="161"/>
      <c r="X797" s="161"/>
      <c r="Y797" s="161"/>
      <c r="Z797" s="161"/>
      <c r="AA797" s="161"/>
      <c r="AB797" s="161"/>
      <c r="AC797" s="161"/>
      <c r="AD797" s="161"/>
      <c r="AE797" s="161"/>
      <c r="AF797" s="161"/>
      <c r="AG797" s="161"/>
      <c r="AH797" s="161"/>
      <c r="AI797" s="161"/>
      <c r="AJ797" s="161"/>
      <c r="AK797" s="161"/>
      <c r="AL797" s="161"/>
      <c r="AM797" s="161"/>
      <c r="AN797" s="161"/>
      <c r="AO797" s="161"/>
      <c r="AP797" s="161"/>
      <c r="AQ797" s="161"/>
      <c r="AR797" s="161"/>
      <c r="AS797" s="161"/>
    </row>
    <row r="798" spans="1:45" ht="15" customHeight="1">
      <c r="A798" s="267"/>
      <c r="B798" s="267"/>
      <c r="C798" s="267"/>
      <c r="D798" s="268"/>
      <c r="E798" s="268"/>
      <c r="F798" s="268"/>
      <c r="G798" s="268"/>
      <c r="H798" s="268"/>
      <c r="I798" s="268"/>
      <c r="J798" s="225"/>
      <c r="K798" s="358"/>
      <c r="L798" s="358"/>
      <c r="M798" s="358"/>
      <c r="N798" s="358"/>
      <c r="O798" s="358"/>
      <c r="P798" s="161"/>
      <c r="Q798" s="161"/>
      <c r="R798" s="161"/>
      <c r="S798" s="161"/>
      <c r="T798" s="161"/>
      <c r="U798" s="161"/>
      <c r="V798" s="161"/>
      <c r="W798" s="161"/>
      <c r="X798" s="161"/>
      <c r="Y798" s="161"/>
      <c r="Z798" s="161"/>
      <c r="AA798" s="161"/>
      <c r="AB798" s="161"/>
      <c r="AC798" s="161"/>
      <c r="AD798" s="161"/>
      <c r="AE798" s="161"/>
      <c r="AF798" s="161"/>
      <c r="AG798" s="161"/>
      <c r="AH798" s="161"/>
      <c r="AI798" s="161"/>
      <c r="AJ798" s="161"/>
      <c r="AK798" s="161"/>
      <c r="AL798" s="161"/>
      <c r="AM798" s="161"/>
      <c r="AN798" s="161"/>
      <c r="AO798" s="161"/>
      <c r="AP798" s="161"/>
      <c r="AQ798" s="161"/>
      <c r="AR798" s="161"/>
      <c r="AS798" s="161"/>
    </row>
    <row r="799" spans="1:45" ht="15" customHeight="1">
      <c r="A799" s="267"/>
      <c r="B799" s="267"/>
      <c r="C799" s="267"/>
      <c r="D799" s="268"/>
      <c r="E799" s="268"/>
      <c r="F799" s="268"/>
      <c r="G799" s="268"/>
      <c r="H799" s="268"/>
      <c r="I799" s="268"/>
      <c r="J799" s="225"/>
      <c r="K799" s="358"/>
      <c r="L799" s="358"/>
      <c r="M799" s="358"/>
      <c r="N799" s="358"/>
      <c r="O799" s="358"/>
      <c r="P799" s="161"/>
      <c r="Q799" s="161"/>
      <c r="R799" s="161"/>
      <c r="S799" s="161"/>
      <c r="T799" s="161"/>
      <c r="U799" s="161"/>
      <c r="V799" s="161"/>
      <c r="W799" s="161"/>
      <c r="X799" s="161"/>
      <c r="Y799" s="161"/>
      <c r="Z799" s="161"/>
      <c r="AA799" s="161"/>
      <c r="AB799" s="161"/>
      <c r="AC799" s="161"/>
      <c r="AD799" s="161"/>
      <c r="AE799" s="161"/>
      <c r="AF799" s="161"/>
      <c r="AG799" s="161"/>
      <c r="AH799" s="161"/>
      <c r="AI799" s="161"/>
      <c r="AJ799" s="161"/>
      <c r="AK799" s="161"/>
      <c r="AL799" s="161"/>
      <c r="AM799" s="161"/>
      <c r="AN799" s="161"/>
      <c r="AO799" s="161"/>
      <c r="AP799" s="161"/>
      <c r="AQ799" s="161"/>
      <c r="AR799" s="161"/>
      <c r="AS799" s="161"/>
    </row>
    <row r="800" spans="1:45" ht="15" customHeight="1">
      <c r="A800" s="267"/>
      <c r="B800" s="267"/>
      <c r="C800" s="267"/>
      <c r="D800" s="268"/>
      <c r="E800" s="268"/>
      <c r="F800" s="268"/>
      <c r="G800" s="268"/>
      <c r="H800" s="268"/>
      <c r="I800" s="268"/>
      <c r="J800" s="225"/>
      <c r="K800" s="358"/>
      <c r="L800" s="358"/>
      <c r="M800" s="358"/>
      <c r="N800" s="358"/>
      <c r="O800" s="358"/>
      <c r="P800" s="161"/>
      <c r="Q800" s="161"/>
      <c r="R800" s="161"/>
      <c r="S800" s="161"/>
      <c r="T800" s="161"/>
      <c r="U800" s="161"/>
      <c r="V800" s="161"/>
      <c r="W800" s="161"/>
      <c r="X800" s="161"/>
      <c r="Y800" s="161"/>
      <c r="Z800" s="161"/>
      <c r="AA800" s="161"/>
      <c r="AB800" s="161"/>
      <c r="AC800" s="161"/>
      <c r="AD800" s="161"/>
      <c r="AE800" s="161"/>
      <c r="AF800" s="161"/>
      <c r="AG800" s="161"/>
      <c r="AH800" s="161"/>
      <c r="AI800" s="161"/>
      <c r="AJ800" s="161"/>
      <c r="AK800" s="161"/>
      <c r="AL800" s="161"/>
      <c r="AM800" s="161"/>
      <c r="AN800" s="161"/>
      <c r="AO800" s="161"/>
      <c r="AP800" s="161"/>
      <c r="AQ800" s="161"/>
      <c r="AR800" s="161"/>
      <c r="AS800" s="161"/>
    </row>
    <row r="801" spans="1:45" ht="15" customHeight="1">
      <c r="A801" s="267"/>
      <c r="B801" s="267"/>
      <c r="C801" s="267"/>
      <c r="D801" s="268"/>
      <c r="E801" s="268"/>
      <c r="F801" s="268"/>
      <c r="G801" s="268"/>
      <c r="H801" s="268"/>
      <c r="I801" s="268"/>
      <c r="J801" s="225"/>
      <c r="K801" s="358"/>
      <c r="L801" s="358"/>
      <c r="M801" s="358"/>
      <c r="N801" s="358"/>
      <c r="O801" s="358"/>
      <c r="P801" s="161"/>
      <c r="Q801" s="161"/>
      <c r="R801" s="161"/>
      <c r="S801" s="161"/>
      <c r="T801" s="161"/>
      <c r="U801" s="161"/>
      <c r="V801" s="161"/>
      <c r="W801" s="161"/>
      <c r="X801" s="161"/>
      <c r="Y801" s="161"/>
      <c r="Z801" s="161"/>
      <c r="AA801" s="161"/>
      <c r="AB801" s="161"/>
      <c r="AC801" s="161"/>
      <c r="AD801" s="161"/>
      <c r="AE801" s="161"/>
      <c r="AF801" s="161"/>
      <c r="AG801" s="161"/>
      <c r="AH801" s="161"/>
      <c r="AI801" s="161"/>
      <c r="AJ801" s="161"/>
      <c r="AK801" s="161"/>
      <c r="AL801" s="161"/>
      <c r="AM801" s="161"/>
      <c r="AN801" s="161"/>
      <c r="AO801" s="161"/>
      <c r="AP801" s="161"/>
      <c r="AQ801" s="161"/>
      <c r="AR801" s="161"/>
      <c r="AS801" s="161"/>
    </row>
    <row r="802" spans="1:45" ht="15" customHeight="1">
      <c r="A802" s="267"/>
      <c r="B802" s="267"/>
      <c r="C802" s="267"/>
      <c r="D802" s="268"/>
      <c r="E802" s="268"/>
      <c r="F802" s="268"/>
      <c r="G802" s="268"/>
      <c r="H802" s="268"/>
      <c r="I802" s="268"/>
      <c r="J802" s="225"/>
      <c r="K802" s="358"/>
      <c r="L802" s="358"/>
      <c r="M802" s="358"/>
      <c r="N802" s="358"/>
      <c r="O802" s="358"/>
      <c r="P802" s="161"/>
      <c r="Q802" s="161"/>
      <c r="R802" s="161"/>
      <c r="S802" s="161"/>
      <c r="T802" s="161"/>
      <c r="U802" s="161"/>
      <c r="V802" s="161"/>
      <c r="W802" s="161"/>
      <c r="X802" s="161"/>
      <c r="Y802" s="161"/>
      <c r="Z802" s="161"/>
      <c r="AA802" s="161"/>
      <c r="AB802" s="161"/>
      <c r="AC802" s="161"/>
      <c r="AD802" s="161"/>
      <c r="AE802" s="161"/>
      <c r="AF802" s="161"/>
      <c r="AG802" s="161"/>
      <c r="AH802" s="161"/>
      <c r="AI802" s="161"/>
      <c r="AJ802" s="161"/>
      <c r="AK802" s="161"/>
      <c r="AL802" s="161"/>
      <c r="AM802" s="161"/>
      <c r="AN802" s="161"/>
      <c r="AO802" s="161"/>
      <c r="AP802" s="161"/>
      <c r="AQ802" s="161"/>
      <c r="AR802" s="161"/>
      <c r="AS802" s="161"/>
    </row>
    <row r="803" spans="1:45" ht="15" customHeight="1">
      <c r="A803" s="267"/>
      <c r="B803" s="267"/>
      <c r="C803" s="267"/>
      <c r="D803" s="268"/>
      <c r="E803" s="268"/>
      <c r="F803" s="268"/>
      <c r="G803" s="268"/>
      <c r="H803" s="268"/>
      <c r="I803" s="268"/>
      <c r="J803" s="225"/>
      <c r="K803" s="358"/>
      <c r="L803" s="358"/>
      <c r="M803" s="358"/>
      <c r="N803" s="358"/>
      <c r="O803" s="358"/>
      <c r="P803" s="161"/>
      <c r="Q803" s="161"/>
      <c r="R803" s="161"/>
      <c r="S803" s="161"/>
      <c r="T803" s="161"/>
      <c r="U803" s="161"/>
      <c r="V803" s="161"/>
      <c r="W803" s="161"/>
      <c r="X803" s="161"/>
      <c r="Y803" s="161"/>
      <c r="Z803" s="161"/>
      <c r="AA803" s="161"/>
      <c r="AB803" s="161"/>
      <c r="AC803" s="161"/>
      <c r="AD803" s="161"/>
      <c r="AE803" s="161"/>
      <c r="AF803" s="161"/>
      <c r="AG803" s="161"/>
      <c r="AH803" s="161"/>
      <c r="AI803" s="161"/>
      <c r="AJ803" s="161"/>
      <c r="AK803" s="161"/>
      <c r="AL803" s="161"/>
      <c r="AM803" s="161"/>
      <c r="AN803" s="161"/>
      <c r="AO803" s="161"/>
      <c r="AP803" s="161"/>
      <c r="AQ803" s="161"/>
      <c r="AR803" s="161"/>
      <c r="AS803" s="161"/>
    </row>
    <row r="804" spans="1:45" ht="15" customHeight="1">
      <c r="A804" s="267"/>
      <c r="B804" s="267"/>
      <c r="C804" s="267"/>
      <c r="D804" s="268"/>
      <c r="E804" s="268"/>
      <c r="F804" s="268"/>
      <c r="G804" s="268"/>
      <c r="H804" s="268"/>
      <c r="I804" s="268"/>
      <c r="J804" s="225"/>
      <c r="K804" s="358"/>
      <c r="L804" s="358"/>
      <c r="M804" s="358"/>
      <c r="N804" s="358"/>
      <c r="O804" s="358"/>
      <c r="P804" s="161"/>
      <c r="Q804" s="161"/>
      <c r="R804" s="161"/>
      <c r="S804" s="161"/>
      <c r="T804" s="161"/>
      <c r="U804" s="161"/>
      <c r="V804" s="161"/>
      <c r="W804" s="161"/>
      <c r="X804" s="161"/>
      <c r="Y804" s="161"/>
      <c r="Z804" s="161"/>
      <c r="AA804" s="161"/>
      <c r="AB804" s="161"/>
      <c r="AC804" s="161"/>
      <c r="AD804" s="161"/>
      <c r="AE804" s="161"/>
      <c r="AF804" s="161"/>
      <c r="AG804" s="161"/>
      <c r="AH804" s="161"/>
      <c r="AI804" s="161"/>
      <c r="AJ804" s="161"/>
      <c r="AK804" s="161"/>
      <c r="AL804" s="161"/>
      <c r="AM804" s="161"/>
      <c r="AN804" s="161"/>
      <c r="AO804" s="161"/>
      <c r="AP804" s="161"/>
      <c r="AQ804" s="161"/>
      <c r="AR804" s="161"/>
      <c r="AS804" s="161"/>
    </row>
    <row r="805" spans="1:45" ht="15" customHeight="1">
      <c r="A805" s="267"/>
      <c r="B805" s="267"/>
      <c r="C805" s="267"/>
      <c r="D805" s="268"/>
      <c r="E805" s="268"/>
      <c r="F805" s="268"/>
      <c r="G805" s="268"/>
      <c r="H805" s="268"/>
      <c r="I805" s="268"/>
      <c r="J805" s="225"/>
      <c r="K805" s="358"/>
      <c r="L805" s="358"/>
      <c r="M805" s="358"/>
      <c r="N805" s="358"/>
      <c r="O805" s="358"/>
      <c r="P805" s="161"/>
      <c r="Q805" s="161"/>
      <c r="R805" s="161"/>
      <c r="S805" s="161"/>
      <c r="T805" s="161"/>
      <c r="U805" s="161"/>
      <c r="V805" s="161"/>
      <c r="W805" s="161"/>
      <c r="X805" s="161"/>
      <c r="Y805" s="161"/>
      <c r="Z805" s="161"/>
      <c r="AA805" s="161"/>
      <c r="AB805" s="161"/>
      <c r="AC805" s="161"/>
      <c r="AD805" s="161"/>
      <c r="AE805" s="161"/>
      <c r="AF805" s="161"/>
      <c r="AG805" s="161"/>
      <c r="AH805" s="161"/>
      <c r="AI805" s="161"/>
      <c r="AJ805" s="161"/>
      <c r="AK805" s="161"/>
      <c r="AL805" s="161"/>
      <c r="AM805" s="161"/>
      <c r="AN805" s="161"/>
      <c r="AO805" s="161"/>
      <c r="AP805" s="161"/>
      <c r="AQ805" s="161"/>
      <c r="AR805" s="161"/>
      <c r="AS805" s="161"/>
    </row>
    <row r="806" spans="1:45" ht="15" customHeight="1">
      <c r="A806" s="267"/>
      <c r="B806" s="267"/>
      <c r="C806" s="267"/>
      <c r="D806" s="268"/>
      <c r="E806" s="268"/>
      <c r="F806" s="268"/>
      <c r="G806" s="268"/>
      <c r="H806" s="268"/>
      <c r="I806" s="268"/>
      <c r="J806" s="225"/>
      <c r="K806" s="358"/>
      <c r="L806" s="358"/>
      <c r="M806" s="358"/>
      <c r="N806" s="358"/>
      <c r="O806" s="358"/>
      <c r="P806" s="161"/>
      <c r="Q806" s="161"/>
      <c r="R806" s="161"/>
      <c r="S806" s="161"/>
      <c r="T806" s="161"/>
      <c r="U806" s="161"/>
      <c r="V806" s="161"/>
      <c r="W806" s="161"/>
      <c r="X806" s="161"/>
      <c r="Y806" s="161"/>
      <c r="Z806" s="161"/>
      <c r="AA806" s="161"/>
      <c r="AB806" s="161"/>
      <c r="AC806" s="161"/>
      <c r="AD806" s="161"/>
      <c r="AE806" s="161"/>
      <c r="AF806" s="161"/>
      <c r="AG806" s="161"/>
      <c r="AH806" s="161"/>
      <c r="AI806" s="161"/>
      <c r="AJ806" s="161"/>
      <c r="AK806" s="161"/>
      <c r="AL806" s="161"/>
      <c r="AM806" s="161"/>
      <c r="AN806" s="161"/>
      <c r="AO806" s="161"/>
      <c r="AP806" s="161"/>
      <c r="AQ806" s="161"/>
      <c r="AR806" s="161"/>
      <c r="AS806" s="161"/>
    </row>
    <row r="807" spans="1:45" ht="15" customHeight="1">
      <c r="A807" s="267"/>
      <c r="B807" s="267"/>
      <c r="C807" s="267"/>
      <c r="D807" s="268"/>
      <c r="E807" s="268"/>
      <c r="F807" s="268"/>
      <c r="G807" s="268"/>
      <c r="H807" s="268"/>
      <c r="I807" s="268"/>
      <c r="J807" s="225"/>
      <c r="K807" s="358"/>
      <c r="L807" s="358"/>
      <c r="M807" s="358"/>
      <c r="N807" s="358"/>
      <c r="O807" s="358"/>
      <c r="P807" s="161"/>
      <c r="Q807" s="161"/>
      <c r="R807" s="161"/>
      <c r="S807" s="161"/>
      <c r="T807" s="161"/>
      <c r="U807" s="161"/>
      <c r="V807" s="161"/>
      <c r="W807" s="161"/>
      <c r="X807" s="161"/>
      <c r="Y807" s="161"/>
      <c r="Z807" s="161"/>
      <c r="AA807" s="161"/>
      <c r="AB807" s="161"/>
      <c r="AC807" s="161"/>
      <c r="AD807" s="161"/>
      <c r="AE807" s="161"/>
      <c r="AF807" s="161"/>
      <c r="AG807" s="161"/>
      <c r="AH807" s="161"/>
      <c r="AI807" s="161"/>
      <c r="AJ807" s="161"/>
      <c r="AK807" s="161"/>
      <c r="AL807" s="161"/>
      <c r="AM807" s="161"/>
      <c r="AN807" s="161"/>
      <c r="AO807" s="161"/>
      <c r="AP807" s="161"/>
      <c r="AQ807" s="161"/>
      <c r="AR807" s="161"/>
      <c r="AS807" s="161"/>
    </row>
    <row r="808" spans="1:45" ht="15" customHeight="1">
      <c r="A808" s="267"/>
      <c r="B808" s="267"/>
      <c r="C808" s="267"/>
      <c r="D808" s="268"/>
      <c r="E808" s="268"/>
      <c r="F808" s="268"/>
      <c r="G808" s="268"/>
      <c r="H808" s="268"/>
      <c r="I808" s="268"/>
      <c r="J808" s="225"/>
      <c r="K808" s="358"/>
      <c r="L808" s="358"/>
      <c r="M808" s="358"/>
      <c r="N808" s="358"/>
      <c r="O808" s="358"/>
      <c r="P808" s="161"/>
      <c r="Q808" s="161"/>
      <c r="R808" s="161"/>
      <c r="S808" s="161"/>
      <c r="T808" s="161"/>
      <c r="U808" s="161"/>
      <c r="V808" s="161"/>
      <c r="W808" s="161"/>
      <c r="X808" s="161"/>
      <c r="Y808" s="161"/>
      <c r="Z808" s="161"/>
      <c r="AA808" s="161"/>
      <c r="AB808" s="161"/>
      <c r="AC808" s="161"/>
      <c r="AD808" s="161"/>
      <c r="AE808" s="161"/>
      <c r="AF808" s="161"/>
      <c r="AG808" s="161"/>
      <c r="AH808" s="161"/>
      <c r="AI808" s="161"/>
      <c r="AJ808" s="161"/>
      <c r="AK808" s="161"/>
      <c r="AL808" s="161"/>
      <c r="AM808" s="161"/>
      <c r="AN808" s="161"/>
      <c r="AO808" s="161"/>
      <c r="AP808" s="161"/>
      <c r="AQ808" s="161"/>
      <c r="AR808" s="161"/>
      <c r="AS808" s="161"/>
    </row>
    <row r="809" spans="1:45" ht="15" customHeight="1">
      <c r="A809" s="267"/>
      <c r="B809" s="267"/>
      <c r="C809" s="267"/>
      <c r="D809" s="268"/>
      <c r="E809" s="268"/>
      <c r="F809" s="268"/>
      <c r="G809" s="268"/>
      <c r="H809" s="268"/>
      <c r="I809" s="268"/>
      <c r="J809" s="225"/>
      <c r="K809" s="358"/>
      <c r="L809" s="358"/>
      <c r="M809" s="358"/>
      <c r="N809" s="358"/>
      <c r="O809" s="358"/>
      <c r="P809" s="161"/>
      <c r="Q809" s="161"/>
      <c r="R809" s="161"/>
      <c r="S809" s="161"/>
      <c r="T809" s="161"/>
      <c r="U809" s="161"/>
      <c r="V809" s="161"/>
      <c r="W809" s="161"/>
      <c r="X809" s="161"/>
      <c r="Y809" s="161"/>
      <c r="Z809" s="161"/>
      <c r="AA809" s="161"/>
      <c r="AB809" s="161"/>
      <c r="AC809" s="161"/>
      <c r="AD809" s="161"/>
      <c r="AE809" s="161"/>
      <c r="AF809" s="161"/>
      <c r="AG809" s="161"/>
      <c r="AH809" s="161"/>
      <c r="AI809" s="161"/>
      <c r="AJ809" s="161"/>
      <c r="AK809" s="161"/>
      <c r="AL809" s="161"/>
      <c r="AM809" s="161"/>
      <c r="AN809" s="161"/>
      <c r="AO809" s="161"/>
      <c r="AP809" s="161"/>
      <c r="AQ809" s="161"/>
      <c r="AR809" s="161"/>
      <c r="AS809" s="161"/>
    </row>
    <row r="810" spans="1:45" ht="15" customHeight="1">
      <c r="A810" s="267"/>
      <c r="B810" s="267"/>
      <c r="C810" s="267"/>
      <c r="D810" s="268"/>
      <c r="E810" s="268"/>
      <c r="F810" s="268"/>
      <c r="G810" s="268"/>
      <c r="H810" s="268"/>
      <c r="I810" s="268"/>
      <c r="J810" s="225"/>
      <c r="K810" s="358"/>
      <c r="L810" s="358"/>
      <c r="M810" s="358"/>
      <c r="N810" s="358"/>
      <c r="O810" s="358"/>
      <c r="P810" s="161"/>
      <c r="Q810" s="161"/>
      <c r="R810" s="161"/>
      <c r="S810" s="161"/>
      <c r="T810" s="161"/>
      <c r="U810" s="161"/>
      <c r="V810" s="161"/>
      <c r="W810" s="161"/>
      <c r="X810" s="161"/>
      <c r="Y810" s="161"/>
      <c r="Z810" s="161"/>
      <c r="AA810" s="161"/>
      <c r="AB810" s="161"/>
      <c r="AC810" s="161"/>
      <c r="AD810" s="161"/>
      <c r="AE810" s="161"/>
      <c r="AF810" s="161"/>
      <c r="AG810" s="161"/>
      <c r="AH810" s="161"/>
      <c r="AI810" s="161"/>
      <c r="AJ810" s="161"/>
      <c r="AK810" s="161"/>
      <c r="AL810" s="161"/>
      <c r="AM810" s="161"/>
      <c r="AN810" s="161"/>
      <c r="AO810" s="161"/>
      <c r="AP810" s="161"/>
      <c r="AQ810" s="161"/>
      <c r="AR810" s="161"/>
      <c r="AS810" s="161"/>
    </row>
    <row r="811" spans="1:45" ht="15" customHeight="1">
      <c r="A811" s="267"/>
      <c r="B811" s="267"/>
      <c r="C811" s="267"/>
      <c r="D811" s="268"/>
      <c r="E811" s="268"/>
      <c r="F811" s="268"/>
      <c r="G811" s="268"/>
      <c r="H811" s="268"/>
      <c r="I811" s="268"/>
      <c r="J811" s="225"/>
      <c r="K811" s="358"/>
      <c r="L811" s="358"/>
      <c r="M811" s="358"/>
      <c r="N811" s="358"/>
      <c r="O811" s="358"/>
      <c r="P811" s="161"/>
      <c r="Q811" s="161"/>
      <c r="R811" s="161"/>
      <c r="S811" s="161"/>
      <c r="T811" s="161"/>
      <c r="U811" s="161"/>
      <c r="V811" s="161"/>
      <c r="W811" s="161"/>
      <c r="X811" s="161"/>
      <c r="Y811" s="161"/>
      <c r="Z811" s="161"/>
      <c r="AA811" s="161"/>
      <c r="AB811" s="161"/>
      <c r="AC811" s="161"/>
      <c r="AD811" s="161"/>
      <c r="AE811" s="161"/>
      <c r="AF811" s="161"/>
      <c r="AG811" s="161"/>
      <c r="AH811" s="161"/>
      <c r="AI811" s="161"/>
      <c r="AJ811" s="161"/>
      <c r="AK811" s="161"/>
      <c r="AL811" s="161"/>
      <c r="AM811" s="161"/>
      <c r="AN811" s="161"/>
      <c r="AO811" s="161"/>
      <c r="AP811" s="161"/>
      <c r="AQ811" s="161"/>
      <c r="AR811" s="161"/>
      <c r="AS811" s="161"/>
    </row>
    <row r="812" spans="1:45" ht="15" customHeight="1">
      <c r="A812" s="267"/>
      <c r="B812" s="267"/>
      <c r="C812" s="267"/>
      <c r="D812" s="268"/>
      <c r="E812" s="268"/>
      <c r="F812" s="268"/>
      <c r="G812" s="268"/>
      <c r="H812" s="268"/>
      <c r="I812" s="268"/>
      <c r="J812" s="225"/>
      <c r="K812" s="358"/>
      <c r="L812" s="358"/>
      <c r="M812" s="358"/>
      <c r="N812" s="358"/>
      <c r="O812" s="358"/>
      <c r="P812" s="161"/>
      <c r="Q812" s="161"/>
      <c r="R812" s="161"/>
      <c r="S812" s="161"/>
      <c r="T812" s="161"/>
      <c r="U812" s="161"/>
      <c r="V812" s="161"/>
      <c r="W812" s="161"/>
      <c r="X812" s="161"/>
      <c r="Y812" s="161"/>
      <c r="Z812" s="161"/>
      <c r="AA812" s="161"/>
      <c r="AB812" s="161"/>
      <c r="AC812" s="161"/>
      <c r="AD812" s="161"/>
      <c r="AE812" s="161"/>
      <c r="AF812" s="161"/>
      <c r="AG812" s="161"/>
      <c r="AH812" s="161"/>
      <c r="AI812" s="161"/>
      <c r="AJ812" s="161"/>
      <c r="AK812" s="161"/>
      <c r="AL812" s="161"/>
      <c r="AM812" s="161"/>
      <c r="AN812" s="161"/>
      <c r="AO812" s="161"/>
      <c r="AP812" s="161"/>
      <c r="AQ812" s="161"/>
      <c r="AR812" s="161"/>
      <c r="AS812" s="161"/>
    </row>
    <row r="813" spans="1:45" ht="15" customHeight="1">
      <c r="A813" s="267"/>
      <c r="B813" s="267"/>
      <c r="C813" s="267"/>
      <c r="D813" s="268"/>
      <c r="E813" s="268"/>
      <c r="F813" s="268"/>
      <c r="G813" s="268"/>
      <c r="H813" s="268"/>
      <c r="I813" s="268"/>
      <c r="J813" s="225"/>
      <c r="K813" s="358"/>
      <c r="L813" s="358"/>
      <c r="M813" s="358"/>
      <c r="N813" s="358"/>
      <c r="O813" s="358"/>
      <c r="P813" s="161"/>
      <c r="Q813" s="161"/>
      <c r="R813" s="161"/>
      <c r="S813" s="161"/>
      <c r="T813" s="161"/>
      <c r="U813" s="161"/>
      <c r="V813" s="161"/>
      <c r="W813" s="161"/>
      <c r="X813" s="161"/>
      <c r="Y813" s="161"/>
      <c r="Z813" s="161"/>
      <c r="AA813" s="161"/>
      <c r="AB813" s="161"/>
      <c r="AC813" s="161"/>
      <c r="AD813" s="161"/>
      <c r="AE813" s="161"/>
      <c r="AF813" s="161"/>
      <c r="AG813" s="161"/>
      <c r="AH813" s="161"/>
      <c r="AI813" s="161"/>
      <c r="AJ813" s="161"/>
      <c r="AK813" s="161"/>
      <c r="AL813" s="161"/>
      <c r="AM813" s="161"/>
      <c r="AN813" s="161"/>
      <c r="AO813" s="161"/>
      <c r="AP813" s="161"/>
      <c r="AQ813" s="161"/>
      <c r="AR813" s="161"/>
      <c r="AS813" s="161"/>
    </row>
    <row r="814" spans="1:45" ht="15" customHeight="1">
      <c r="A814" s="267"/>
      <c r="B814" s="267"/>
      <c r="C814" s="267"/>
      <c r="D814" s="268"/>
      <c r="E814" s="268"/>
      <c r="F814" s="268"/>
      <c r="G814" s="268"/>
      <c r="H814" s="268"/>
      <c r="I814" s="268"/>
      <c r="J814" s="225"/>
      <c r="K814" s="358"/>
      <c r="L814" s="358"/>
      <c r="M814" s="358"/>
      <c r="N814" s="358"/>
      <c r="O814" s="358"/>
      <c r="P814" s="161"/>
      <c r="Q814" s="161"/>
      <c r="R814" s="161"/>
      <c r="S814" s="161"/>
      <c r="T814" s="161"/>
      <c r="U814" s="161"/>
      <c r="V814" s="161"/>
      <c r="W814" s="161"/>
      <c r="X814" s="161"/>
      <c r="Y814" s="161"/>
      <c r="Z814" s="161"/>
      <c r="AA814" s="161"/>
      <c r="AB814" s="161"/>
      <c r="AC814" s="161"/>
      <c r="AD814" s="161"/>
      <c r="AE814" s="161"/>
      <c r="AF814" s="161"/>
      <c r="AG814" s="161"/>
      <c r="AH814" s="161"/>
      <c r="AI814" s="161"/>
      <c r="AJ814" s="161"/>
      <c r="AK814" s="161"/>
      <c r="AL814" s="161"/>
      <c r="AM814" s="161"/>
      <c r="AN814" s="161"/>
      <c r="AO814" s="161"/>
      <c r="AP814" s="161"/>
      <c r="AQ814" s="161"/>
      <c r="AR814" s="161"/>
      <c r="AS814" s="161"/>
    </row>
    <row r="815" spans="1:45" ht="15" customHeight="1">
      <c r="A815" s="267"/>
      <c r="B815" s="267"/>
      <c r="C815" s="267"/>
      <c r="D815" s="268"/>
      <c r="E815" s="268"/>
      <c r="F815" s="268"/>
      <c r="G815" s="268"/>
      <c r="H815" s="268"/>
      <c r="I815" s="268"/>
      <c r="J815" s="225"/>
      <c r="K815" s="358"/>
      <c r="L815" s="358"/>
      <c r="M815" s="358"/>
      <c r="N815" s="358"/>
      <c r="O815" s="358"/>
      <c r="P815" s="161"/>
      <c r="Q815" s="161"/>
      <c r="R815" s="161"/>
      <c r="S815" s="161"/>
      <c r="T815" s="161"/>
      <c r="U815" s="161"/>
      <c r="V815" s="161"/>
      <c r="W815" s="161"/>
      <c r="X815" s="161"/>
      <c r="Y815" s="161"/>
      <c r="Z815" s="161"/>
      <c r="AA815" s="161"/>
      <c r="AB815" s="161"/>
      <c r="AC815" s="161"/>
      <c r="AD815" s="161"/>
      <c r="AE815" s="161"/>
      <c r="AF815" s="161"/>
      <c r="AG815" s="161"/>
      <c r="AH815" s="161"/>
      <c r="AI815" s="161"/>
      <c r="AJ815" s="161"/>
      <c r="AK815" s="161"/>
      <c r="AL815" s="161"/>
      <c r="AM815" s="161"/>
      <c r="AN815" s="161"/>
      <c r="AO815" s="161"/>
      <c r="AP815" s="161"/>
      <c r="AQ815" s="161"/>
      <c r="AR815" s="161"/>
      <c r="AS815" s="161"/>
    </row>
    <row r="816" spans="1:45" ht="15" customHeight="1">
      <c r="A816" s="267"/>
      <c r="B816" s="267"/>
      <c r="C816" s="267"/>
      <c r="D816" s="268"/>
      <c r="E816" s="268"/>
      <c r="F816" s="268"/>
      <c r="G816" s="268"/>
      <c r="H816" s="268"/>
      <c r="I816" s="268"/>
      <c r="J816" s="225"/>
      <c r="K816" s="358"/>
      <c r="L816" s="358"/>
      <c r="M816" s="358"/>
      <c r="N816" s="358"/>
      <c r="O816" s="358"/>
      <c r="P816" s="161"/>
      <c r="Q816" s="161"/>
      <c r="R816" s="161"/>
      <c r="S816" s="161"/>
      <c r="T816" s="161"/>
      <c r="U816" s="161"/>
      <c r="V816" s="161"/>
      <c r="W816" s="161"/>
      <c r="X816" s="161"/>
      <c r="Y816" s="161"/>
      <c r="Z816" s="161"/>
      <c r="AA816" s="161"/>
      <c r="AB816" s="161"/>
      <c r="AC816" s="161"/>
      <c r="AD816" s="161"/>
      <c r="AE816" s="161"/>
      <c r="AF816" s="161"/>
      <c r="AG816" s="161"/>
      <c r="AH816" s="161"/>
      <c r="AI816" s="161"/>
      <c r="AJ816" s="161"/>
      <c r="AK816" s="161"/>
      <c r="AL816" s="161"/>
      <c r="AM816" s="161"/>
      <c r="AN816" s="161"/>
      <c r="AO816" s="161"/>
      <c r="AP816" s="161"/>
      <c r="AQ816" s="161"/>
      <c r="AR816" s="161"/>
      <c r="AS816" s="161"/>
    </row>
    <row r="817" spans="1:45" ht="15" customHeight="1">
      <c r="A817" s="267"/>
      <c r="B817" s="267"/>
      <c r="C817" s="267"/>
      <c r="D817" s="268"/>
      <c r="E817" s="268"/>
      <c r="F817" s="268"/>
      <c r="G817" s="268"/>
      <c r="H817" s="268"/>
      <c r="I817" s="268"/>
      <c r="J817" s="225"/>
      <c r="K817" s="358"/>
      <c r="L817" s="358"/>
      <c r="M817" s="358"/>
      <c r="N817" s="358"/>
      <c r="O817" s="358"/>
      <c r="P817" s="161"/>
      <c r="Q817" s="161"/>
      <c r="R817" s="161"/>
      <c r="S817" s="161"/>
      <c r="T817" s="161"/>
      <c r="U817" s="161"/>
      <c r="V817" s="161"/>
      <c r="W817" s="161"/>
      <c r="X817" s="161"/>
      <c r="Y817" s="161"/>
      <c r="Z817" s="161"/>
      <c r="AA817" s="161"/>
      <c r="AB817" s="161"/>
      <c r="AC817" s="161"/>
      <c r="AD817" s="161"/>
      <c r="AE817" s="161"/>
      <c r="AF817" s="161"/>
      <c r="AG817" s="161"/>
      <c r="AH817" s="161"/>
      <c r="AI817" s="161"/>
      <c r="AJ817" s="161"/>
      <c r="AK817" s="161"/>
      <c r="AL817" s="161"/>
      <c r="AM817" s="161"/>
      <c r="AN817" s="161"/>
      <c r="AO817" s="161"/>
      <c r="AP817" s="161"/>
      <c r="AQ817" s="161"/>
      <c r="AR817" s="161"/>
      <c r="AS817" s="161"/>
    </row>
    <row r="818" spans="1:45" ht="15" customHeight="1">
      <c r="A818" s="267"/>
      <c r="B818" s="267"/>
      <c r="C818" s="267"/>
      <c r="D818" s="268"/>
      <c r="E818" s="268"/>
      <c r="F818" s="268"/>
      <c r="G818" s="268"/>
      <c r="H818" s="268"/>
      <c r="I818" s="268"/>
      <c r="J818" s="225"/>
      <c r="K818" s="358"/>
      <c r="L818" s="358"/>
      <c r="M818" s="358"/>
      <c r="N818" s="358"/>
      <c r="O818" s="358"/>
      <c r="P818" s="161"/>
      <c r="Q818" s="161"/>
      <c r="R818" s="161"/>
      <c r="S818" s="161"/>
      <c r="T818" s="161"/>
      <c r="U818" s="161"/>
      <c r="V818" s="161"/>
      <c r="W818" s="161"/>
      <c r="X818" s="161"/>
      <c r="Y818" s="161"/>
      <c r="Z818" s="161"/>
      <c r="AA818" s="161"/>
      <c r="AB818" s="161"/>
      <c r="AC818" s="161"/>
      <c r="AD818" s="161"/>
      <c r="AE818" s="161"/>
      <c r="AF818" s="161"/>
      <c r="AG818" s="161"/>
      <c r="AH818" s="161"/>
      <c r="AI818" s="161"/>
      <c r="AJ818" s="161"/>
      <c r="AK818" s="161"/>
      <c r="AL818" s="161"/>
      <c r="AM818" s="161"/>
      <c r="AN818" s="161"/>
      <c r="AO818" s="161"/>
      <c r="AP818" s="161"/>
      <c r="AQ818" s="161"/>
      <c r="AR818" s="161"/>
      <c r="AS818" s="161"/>
    </row>
    <row r="819" spans="1:45" ht="15" customHeight="1">
      <c r="A819" s="267"/>
      <c r="B819" s="267"/>
      <c r="C819" s="267"/>
      <c r="D819" s="268"/>
      <c r="E819" s="268"/>
      <c r="F819" s="268"/>
      <c r="G819" s="268"/>
      <c r="H819" s="268"/>
      <c r="I819" s="268"/>
      <c r="J819" s="225"/>
      <c r="K819" s="358"/>
      <c r="L819" s="358"/>
      <c r="M819" s="358"/>
      <c r="N819" s="358"/>
      <c r="O819" s="358"/>
      <c r="P819" s="161"/>
      <c r="Q819" s="161"/>
      <c r="R819" s="161"/>
      <c r="S819" s="161"/>
      <c r="T819" s="161"/>
      <c r="U819" s="161"/>
      <c r="V819" s="161"/>
      <c r="W819" s="161"/>
      <c r="X819" s="161"/>
      <c r="Y819" s="161"/>
      <c r="Z819" s="161"/>
      <c r="AA819" s="161"/>
      <c r="AB819" s="161"/>
      <c r="AC819" s="161"/>
      <c r="AD819" s="161"/>
      <c r="AE819" s="161"/>
      <c r="AF819" s="161"/>
      <c r="AG819" s="161"/>
      <c r="AH819" s="161"/>
      <c r="AI819" s="161"/>
      <c r="AJ819" s="161"/>
      <c r="AK819" s="161"/>
      <c r="AL819" s="161"/>
      <c r="AM819" s="161"/>
      <c r="AN819" s="161"/>
      <c r="AO819" s="161"/>
      <c r="AP819" s="161"/>
      <c r="AQ819" s="161"/>
      <c r="AR819" s="161"/>
      <c r="AS819" s="161"/>
    </row>
    <row r="820" spans="1:45" ht="15" customHeight="1">
      <c r="A820" s="267"/>
      <c r="B820" s="267"/>
      <c r="C820" s="267"/>
      <c r="D820" s="268"/>
      <c r="E820" s="268"/>
      <c r="F820" s="268"/>
      <c r="G820" s="268"/>
      <c r="H820" s="268"/>
      <c r="I820" s="268"/>
      <c r="J820" s="225"/>
      <c r="K820" s="358"/>
      <c r="L820" s="358"/>
      <c r="M820" s="358"/>
      <c r="N820" s="358"/>
      <c r="O820" s="358"/>
      <c r="P820" s="161"/>
      <c r="Q820" s="161"/>
      <c r="R820" s="161"/>
      <c r="S820" s="161"/>
      <c r="T820" s="161"/>
      <c r="U820" s="161"/>
      <c r="V820" s="161"/>
      <c r="W820" s="161"/>
      <c r="X820" s="161"/>
      <c r="Y820" s="161"/>
      <c r="Z820" s="161"/>
      <c r="AA820" s="161"/>
      <c r="AB820" s="161"/>
      <c r="AC820" s="161"/>
      <c r="AD820" s="161"/>
      <c r="AE820" s="161"/>
      <c r="AF820" s="161"/>
      <c r="AG820" s="161"/>
      <c r="AH820" s="161"/>
      <c r="AI820" s="161"/>
      <c r="AJ820" s="161"/>
      <c r="AK820" s="161"/>
      <c r="AL820" s="161"/>
      <c r="AM820" s="161"/>
      <c r="AN820" s="161"/>
      <c r="AO820" s="161"/>
      <c r="AP820" s="161"/>
      <c r="AQ820" s="161"/>
      <c r="AR820" s="161"/>
      <c r="AS820" s="161"/>
    </row>
    <row r="821" spans="1:45" ht="15" customHeight="1">
      <c r="A821" s="267"/>
      <c r="B821" s="267"/>
      <c r="C821" s="267"/>
      <c r="D821" s="268"/>
      <c r="E821" s="268"/>
      <c r="F821" s="268"/>
      <c r="G821" s="268"/>
      <c r="H821" s="268"/>
      <c r="I821" s="268"/>
      <c r="J821" s="225"/>
      <c r="K821" s="358"/>
      <c r="L821" s="358"/>
      <c r="M821" s="358"/>
      <c r="N821" s="358"/>
      <c r="O821" s="358"/>
      <c r="P821" s="161"/>
      <c r="Q821" s="161"/>
      <c r="R821" s="161"/>
      <c r="S821" s="161"/>
      <c r="T821" s="161"/>
      <c r="U821" s="161"/>
      <c r="V821" s="161"/>
      <c r="W821" s="161"/>
      <c r="X821" s="161"/>
      <c r="Y821" s="161"/>
      <c r="Z821" s="161"/>
      <c r="AA821" s="161"/>
      <c r="AB821" s="161"/>
      <c r="AC821" s="161"/>
      <c r="AD821" s="161"/>
      <c r="AE821" s="161"/>
      <c r="AF821" s="161"/>
      <c r="AG821" s="161"/>
      <c r="AH821" s="161"/>
      <c r="AI821" s="161"/>
      <c r="AJ821" s="161"/>
      <c r="AK821" s="161"/>
      <c r="AL821" s="161"/>
      <c r="AM821" s="161"/>
      <c r="AN821" s="161"/>
      <c r="AO821" s="161"/>
      <c r="AP821" s="161"/>
      <c r="AQ821" s="161"/>
      <c r="AR821" s="161"/>
      <c r="AS821" s="161"/>
    </row>
    <row r="822" spans="1:45" ht="15" customHeight="1">
      <c r="A822" s="267"/>
      <c r="B822" s="267"/>
      <c r="C822" s="267"/>
      <c r="D822" s="268"/>
      <c r="E822" s="268"/>
      <c r="F822" s="268"/>
      <c r="G822" s="268"/>
      <c r="H822" s="268"/>
      <c r="I822" s="268"/>
      <c r="J822" s="225"/>
      <c r="K822" s="358"/>
      <c r="L822" s="358"/>
      <c r="M822" s="358"/>
      <c r="N822" s="358"/>
      <c r="O822" s="358"/>
      <c r="P822" s="161"/>
      <c r="Q822" s="161"/>
      <c r="R822" s="161"/>
      <c r="S822" s="161"/>
      <c r="T822" s="161"/>
      <c r="U822" s="161"/>
      <c r="V822" s="161"/>
      <c r="W822" s="161"/>
      <c r="X822" s="161"/>
      <c r="Y822" s="161"/>
      <c r="Z822" s="161"/>
      <c r="AA822" s="161"/>
      <c r="AB822" s="161"/>
      <c r="AC822" s="161"/>
      <c r="AD822" s="161"/>
      <c r="AE822" s="161"/>
      <c r="AF822" s="161"/>
      <c r="AG822" s="161"/>
      <c r="AH822" s="161"/>
      <c r="AI822" s="161"/>
      <c r="AJ822" s="161"/>
      <c r="AK822" s="161"/>
      <c r="AL822" s="161"/>
      <c r="AM822" s="161"/>
      <c r="AN822" s="161"/>
      <c r="AO822" s="161"/>
      <c r="AP822" s="161"/>
      <c r="AQ822" s="161"/>
      <c r="AR822" s="161"/>
      <c r="AS822" s="161"/>
    </row>
    <row r="823" spans="1:45" ht="15" customHeight="1">
      <c r="A823" s="267"/>
      <c r="B823" s="267"/>
      <c r="C823" s="267"/>
      <c r="D823" s="268"/>
      <c r="E823" s="268"/>
      <c r="F823" s="268"/>
      <c r="G823" s="268"/>
      <c r="H823" s="268"/>
      <c r="I823" s="268"/>
      <c r="J823" s="225"/>
      <c r="K823" s="358"/>
      <c r="L823" s="358"/>
      <c r="M823" s="358"/>
      <c r="N823" s="358"/>
      <c r="O823" s="358"/>
      <c r="P823" s="161"/>
      <c r="Q823" s="161"/>
      <c r="R823" s="161"/>
      <c r="S823" s="161"/>
      <c r="T823" s="161"/>
      <c r="U823" s="161"/>
      <c r="V823" s="161"/>
      <c r="W823" s="161"/>
      <c r="X823" s="161"/>
      <c r="Y823" s="161"/>
      <c r="Z823" s="161"/>
      <c r="AA823" s="161"/>
      <c r="AB823" s="161"/>
      <c r="AC823" s="161"/>
      <c r="AD823" s="161"/>
      <c r="AE823" s="161"/>
      <c r="AF823" s="161"/>
      <c r="AG823" s="161"/>
      <c r="AH823" s="161"/>
      <c r="AI823" s="161"/>
      <c r="AJ823" s="161"/>
      <c r="AK823" s="161"/>
      <c r="AL823" s="161"/>
      <c r="AM823" s="161"/>
      <c r="AN823" s="161"/>
      <c r="AO823" s="161"/>
      <c r="AP823" s="161"/>
      <c r="AQ823" s="161"/>
      <c r="AR823" s="161"/>
      <c r="AS823" s="161"/>
    </row>
    <row r="824" spans="1:45" ht="15" customHeight="1">
      <c r="A824" s="267"/>
      <c r="B824" s="267"/>
      <c r="C824" s="267"/>
      <c r="D824" s="268"/>
      <c r="E824" s="268"/>
      <c r="F824" s="268"/>
      <c r="G824" s="268"/>
      <c r="H824" s="268"/>
      <c r="I824" s="268"/>
      <c r="J824" s="225"/>
      <c r="K824" s="358"/>
      <c r="L824" s="358"/>
      <c r="M824" s="358"/>
      <c r="N824" s="358"/>
      <c r="O824" s="358"/>
      <c r="P824" s="161"/>
      <c r="Q824" s="161"/>
      <c r="R824" s="161"/>
      <c r="S824" s="161"/>
      <c r="T824" s="161"/>
      <c r="U824" s="161"/>
      <c r="V824" s="161"/>
      <c r="W824" s="161"/>
      <c r="X824" s="161"/>
      <c r="Y824" s="161"/>
      <c r="Z824" s="161"/>
      <c r="AA824" s="161"/>
      <c r="AB824" s="161"/>
      <c r="AC824" s="161"/>
      <c r="AD824" s="161"/>
      <c r="AE824" s="161"/>
      <c r="AF824" s="161"/>
      <c r="AG824" s="161"/>
      <c r="AH824" s="161"/>
      <c r="AI824" s="161"/>
      <c r="AJ824" s="161"/>
      <c r="AK824" s="161"/>
      <c r="AL824" s="161"/>
      <c r="AM824" s="161"/>
      <c r="AN824" s="161"/>
      <c r="AO824" s="161"/>
      <c r="AP824" s="161"/>
      <c r="AQ824" s="161"/>
      <c r="AR824" s="161"/>
      <c r="AS824" s="161"/>
    </row>
    <row r="825" spans="1:45" ht="15" customHeight="1">
      <c r="A825" s="267"/>
      <c r="B825" s="267"/>
      <c r="C825" s="267"/>
      <c r="D825" s="268"/>
      <c r="E825" s="268"/>
      <c r="F825" s="268"/>
      <c r="G825" s="268"/>
      <c r="H825" s="268"/>
      <c r="I825" s="268"/>
      <c r="J825" s="225"/>
      <c r="K825" s="358"/>
      <c r="L825" s="358"/>
      <c r="M825" s="358"/>
      <c r="N825" s="358"/>
      <c r="O825" s="358"/>
      <c r="P825" s="161"/>
      <c r="Q825" s="161"/>
      <c r="R825" s="161"/>
      <c r="S825" s="161"/>
      <c r="T825" s="161"/>
      <c r="U825" s="161"/>
      <c r="V825" s="161"/>
      <c r="W825" s="161"/>
      <c r="X825" s="161"/>
      <c r="Y825" s="161"/>
      <c r="Z825" s="161"/>
      <c r="AA825" s="161"/>
      <c r="AB825" s="161"/>
      <c r="AC825" s="161"/>
      <c r="AD825" s="161"/>
      <c r="AE825" s="161"/>
      <c r="AF825" s="161"/>
      <c r="AG825" s="161"/>
      <c r="AH825" s="161"/>
      <c r="AI825" s="161"/>
      <c r="AJ825" s="161"/>
      <c r="AK825" s="161"/>
      <c r="AL825" s="161"/>
      <c r="AM825" s="161"/>
      <c r="AN825" s="161"/>
      <c r="AO825" s="161"/>
      <c r="AP825" s="161"/>
      <c r="AQ825" s="161"/>
      <c r="AR825" s="161"/>
      <c r="AS825" s="161"/>
    </row>
    <row r="826" spans="1:45" ht="15" customHeight="1">
      <c r="A826" s="267"/>
      <c r="B826" s="267"/>
      <c r="C826" s="267"/>
      <c r="D826" s="268"/>
      <c r="E826" s="268"/>
      <c r="F826" s="268"/>
      <c r="G826" s="268"/>
      <c r="H826" s="268"/>
      <c r="I826" s="268"/>
      <c r="J826" s="225"/>
      <c r="K826" s="358"/>
      <c r="L826" s="358"/>
      <c r="M826" s="358"/>
      <c r="N826" s="358"/>
      <c r="O826" s="358"/>
      <c r="P826" s="161"/>
      <c r="Q826" s="161"/>
      <c r="R826" s="161"/>
      <c r="S826" s="161"/>
      <c r="T826" s="161"/>
      <c r="U826" s="161"/>
      <c r="V826" s="161"/>
      <c r="W826" s="161"/>
      <c r="X826" s="161"/>
      <c r="Y826" s="161"/>
      <c r="Z826" s="161"/>
      <c r="AA826" s="161"/>
      <c r="AB826" s="161"/>
      <c r="AC826" s="161"/>
      <c r="AD826" s="161"/>
      <c r="AE826" s="161"/>
      <c r="AF826" s="161"/>
      <c r="AG826" s="161"/>
      <c r="AH826" s="161"/>
      <c r="AI826" s="161"/>
      <c r="AJ826" s="161"/>
      <c r="AK826" s="161"/>
      <c r="AL826" s="161"/>
      <c r="AM826" s="161"/>
      <c r="AN826" s="161"/>
      <c r="AO826" s="161"/>
      <c r="AP826" s="161"/>
      <c r="AQ826" s="161"/>
      <c r="AR826" s="161"/>
      <c r="AS826" s="161"/>
    </row>
    <row r="827" spans="1:45" ht="15" customHeight="1">
      <c r="A827" s="267"/>
      <c r="B827" s="267"/>
      <c r="C827" s="267"/>
      <c r="D827" s="268"/>
      <c r="E827" s="268"/>
      <c r="F827" s="268"/>
      <c r="G827" s="268"/>
      <c r="H827" s="268"/>
      <c r="I827" s="268"/>
      <c r="J827" s="225"/>
      <c r="K827" s="358"/>
      <c r="L827" s="358"/>
      <c r="M827" s="358"/>
      <c r="N827" s="358"/>
      <c r="O827" s="358"/>
      <c r="P827" s="161"/>
      <c r="Q827" s="161"/>
      <c r="R827" s="161"/>
      <c r="S827" s="161"/>
      <c r="T827" s="161"/>
      <c r="U827" s="161"/>
      <c r="V827" s="161"/>
      <c r="W827" s="161"/>
      <c r="X827" s="161"/>
      <c r="Y827" s="161"/>
      <c r="Z827" s="161"/>
      <c r="AA827" s="161"/>
      <c r="AB827" s="161"/>
      <c r="AC827" s="161"/>
      <c r="AD827" s="161"/>
      <c r="AE827" s="161"/>
      <c r="AF827" s="161"/>
      <c r="AG827" s="161"/>
      <c r="AH827" s="161"/>
      <c r="AI827" s="161"/>
      <c r="AJ827" s="161"/>
      <c r="AK827" s="161"/>
      <c r="AL827" s="161"/>
      <c r="AM827" s="161"/>
      <c r="AN827" s="161"/>
      <c r="AO827" s="161"/>
      <c r="AP827" s="161"/>
      <c r="AQ827" s="161"/>
      <c r="AR827" s="161"/>
      <c r="AS827" s="161"/>
    </row>
    <row r="828" spans="1:45" ht="15" customHeight="1">
      <c r="A828" s="267"/>
      <c r="B828" s="267"/>
      <c r="C828" s="267"/>
      <c r="D828" s="268"/>
      <c r="E828" s="268"/>
      <c r="F828" s="268"/>
      <c r="G828" s="268"/>
      <c r="H828" s="268"/>
      <c r="I828" s="268"/>
      <c r="J828" s="225"/>
      <c r="K828" s="358"/>
      <c r="L828" s="358"/>
      <c r="M828" s="358"/>
      <c r="N828" s="358"/>
      <c r="O828" s="358"/>
      <c r="P828" s="161"/>
      <c r="Q828" s="161"/>
      <c r="R828" s="161"/>
      <c r="S828" s="161"/>
      <c r="T828" s="161"/>
      <c r="U828" s="161"/>
      <c r="V828" s="161"/>
      <c r="W828" s="161"/>
      <c r="X828" s="161"/>
      <c r="Y828" s="161"/>
      <c r="Z828" s="161"/>
      <c r="AA828" s="161"/>
      <c r="AB828" s="161"/>
      <c r="AC828" s="161"/>
      <c r="AD828" s="161"/>
      <c r="AE828" s="161"/>
      <c r="AF828" s="161"/>
      <c r="AG828" s="161"/>
      <c r="AH828" s="161"/>
      <c r="AI828" s="161"/>
      <c r="AJ828" s="161"/>
      <c r="AK828" s="161"/>
      <c r="AL828" s="161"/>
      <c r="AM828" s="161"/>
      <c r="AN828" s="161"/>
      <c r="AO828" s="161"/>
      <c r="AP828" s="161"/>
      <c r="AQ828" s="161"/>
      <c r="AR828" s="161"/>
      <c r="AS828" s="161"/>
    </row>
    <row r="829" spans="1:45" ht="15" customHeight="1">
      <c r="A829" s="267"/>
      <c r="B829" s="267"/>
      <c r="C829" s="267"/>
      <c r="D829" s="268"/>
      <c r="E829" s="268"/>
      <c r="F829" s="268"/>
      <c r="G829" s="268"/>
      <c r="H829" s="268"/>
      <c r="I829" s="268"/>
      <c r="J829" s="225"/>
      <c r="K829" s="358"/>
      <c r="L829" s="358"/>
      <c r="M829" s="358"/>
      <c r="N829" s="358"/>
      <c r="O829" s="358"/>
      <c r="P829" s="161"/>
      <c r="Q829" s="161"/>
      <c r="R829" s="161"/>
      <c r="S829" s="161"/>
      <c r="T829" s="161"/>
      <c r="U829" s="161"/>
      <c r="V829" s="161"/>
      <c r="W829" s="161"/>
      <c r="X829" s="161"/>
      <c r="Y829" s="161"/>
      <c r="Z829" s="161"/>
      <c r="AA829" s="161"/>
      <c r="AB829" s="161"/>
      <c r="AC829" s="161"/>
      <c r="AD829" s="161"/>
      <c r="AE829" s="161"/>
      <c r="AF829" s="161"/>
      <c r="AG829" s="161"/>
      <c r="AH829" s="161"/>
      <c r="AI829" s="161"/>
      <c r="AJ829" s="161"/>
      <c r="AK829" s="161"/>
      <c r="AL829" s="161"/>
      <c r="AM829" s="161"/>
      <c r="AN829" s="161"/>
      <c r="AO829" s="161"/>
      <c r="AP829" s="161"/>
      <c r="AQ829" s="161"/>
      <c r="AR829" s="161"/>
      <c r="AS829" s="161"/>
    </row>
    <row r="830" spans="1:45" ht="15" customHeight="1">
      <c r="A830" s="267"/>
      <c r="B830" s="267"/>
      <c r="C830" s="267"/>
      <c r="D830" s="268"/>
      <c r="E830" s="268"/>
      <c r="F830" s="268"/>
      <c r="G830" s="268"/>
      <c r="H830" s="268"/>
      <c r="I830" s="268"/>
      <c r="J830" s="225"/>
      <c r="K830" s="358"/>
      <c r="L830" s="358"/>
      <c r="M830" s="358"/>
      <c r="N830" s="358"/>
      <c r="O830" s="358"/>
      <c r="P830" s="161"/>
      <c r="Q830" s="161"/>
      <c r="R830" s="161"/>
      <c r="S830" s="161"/>
      <c r="T830" s="161"/>
      <c r="U830" s="161"/>
      <c r="V830" s="161"/>
      <c r="W830" s="161"/>
      <c r="X830" s="161"/>
      <c r="Y830" s="161"/>
      <c r="Z830" s="161"/>
      <c r="AA830" s="161"/>
      <c r="AB830" s="161"/>
      <c r="AC830" s="161"/>
      <c r="AD830" s="161"/>
      <c r="AE830" s="161"/>
      <c r="AF830" s="161"/>
      <c r="AG830" s="161"/>
      <c r="AH830" s="161"/>
      <c r="AI830" s="161"/>
      <c r="AJ830" s="161"/>
      <c r="AK830" s="161"/>
      <c r="AL830" s="161"/>
      <c r="AM830" s="161"/>
      <c r="AN830" s="161"/>
      <c r="AO830" s="161"/>
      <c r="AP830" s="161"/>
      <c r="AQ830" s="161"/>
      <c r="AR830" s="161"/>
      <c r="AS830" s="161"/>
    </row>
    <row r="831" spans="1:45" ht="15" customHeight="1">
      <c r="A831" s="267"/>
      <c r="B831" s="267"/>
      <c r="C831" s="267"/>
      <c r="D831" s="268"/>
      <c r="E831" s="268"/>
      <c r="F831" s="268"/>
      <c r="G831" s="268"/>
      <c r="H831" s="268"/>
      <c r="I831" s="268"/>
      <c r="J831" s="225"/>
      <c r="K831" s="358"/>
      <c r="L831" s="358"/>
      <c r="M831" s="358"/>
      <c r="N831" s="358"/>
      <c r="O831" s="358"/>
      <c r="P831" s="161"/>
      <c r="Q831" s="161"/>
      <c r="R831" s="161"/>
      <c r="S831" s="161"/>
      <c r="T831" s="161"/>
      <c r="U831" s="161"/>
      <c r="V831" s="161"/>
      <c r="W831" s="161"/>
      <c r="X831" s="161"/>
      <c r="Y831" s="161"/>
      <c r="Z831" s="161"/>
      <c r="AA831" s="161"/>
      <c r="AB831" s="161"/>
      <c r="AC831" s="161"/>
      <c r="AD831" s="161"/>
      <c r="AE831" s="161"/>
      <c r="AF831" s="161"/>
      <c r="AG831" s="161"/>
      <c r="AH831" s="161"/>
      <c r="AI831" s="161"/>
      <c r="AJ831" s="161"/>
      <c r="AK831" s="161"/>
      <c r="AL831" s="161"/>
      <c r="AM831" s="161"/>
      <c r="AN831" s="161"/>
      <c r="AO831" s="161"/>
      <c r="AP831" s="161"/>
      <c r="AQ831" s="161"/>
      <c r="AR831" s="161"/>
      <c r="AS831" s="161"/>
    </row>
    <row r="832" spans="1:45" ht="15" customHeight="1">
      <c r="A832" s="267"/>
      <c r="B832" s="267"/>
      <c r="C832" s="267"/>
      <c r="D832" s="268"/>
      <c r="E832" s="268"/>
      <c r="F832" s="268"/>
      <c r="G832" s="268"/>
      <c r="H832" s="268"/>
      <c r="I832" s="268"/>
      <c r="J832" s="225"/>
      <c r="K832" s="358"/>
      <c r="L832" s="358"/>
      <c r="M832" s="358"/>
      <c r="N832" s="358"/>
      <c r="O832" s="358"/>
      <c r="P832" s="161"/>
      <c r="Q832" s="161"/>
      <c r="R832" s="161"/>
      <c r="S832" s="161"/>
      <c r="T832" s="161"/>
      <c r="U832" s="161"/>
      <c r="V832" s="161"/>
      <c r="W832" s="161"/>
      <c r="X832" s="161"/>
      <c r="Y832" s="161"/>
      <c r="Z832" s="161"/>
      <c r="AA832" s="161"/>
      <c r="AB832" s="161"/>
      <c r="AC832" s="161"/>
      <c r="AD832" s="161"/>
      <c r="AE832" s="161"/>
      <c r="AF832" s="161"/>
      <c r="AG832" s="161"/>
      <c r="AH832" s="161"/>
      <c r="AI832" s="161"/>
      <c r="AJ832" s="161"/>
      <c r="AK832" s="161"/>
      <c r="AL832" s="161"/>
      <c r="AM832" s="161"/>
      <c r="AN832" s="161"/>
      <c r="AO832" s="161"/>
      <c r="AP832" s="161"/>
      <c r="AQ832" s="161"/>
      <c r="AR832" s="161"/>
      <c r="AS832" s="161"/>
    </row>
    <row r="833" spans="1:45" ht="15" customHeight="1">
      <c r="A833" s="267"/>
      <c r="B833" s="267"/>
      <c r="C833" s="267"/>
      <c r="D833" s="268"/>
      <c r="E833" s="268"/>
      <c r="F833" s="268"/>
      <c r="G833" s="268"/>
      <c r="H833" s="268"/>
      <c r="I833" s="268"/>
      <c r="J833" s="225"/>
      <c r="K833" s="358"/>
      <c r="L833" s="358"/>
      <c r="M833" s="358"/>
      <c r="N833" s="358"/>
      <c r="O833" s="358"/>
      <c r="P833" s="161"/>
      <c r="Q833" s="161"/>
      <c r="R833" s="161"/>
      <c r="S833" s="161"/>
      <c r="T833" s="161"/>
      <c r="U833" s="161"/>
      <c r="V833" s="161"/>
      <c r="W833" s="161"/>
      <c r="X833" s="161"/>
      <c r="Y833" s="161"/>
      <c r="Z833" s="161"/>
      <c r="AA833" s="161"/>
      <c r="AB833" s="161"/>
      <c r="AC833" s="161"/>
      <c r="AD833" s="161"/>
      <c r="AE833" s="161"/>
      <c r="AF833" s="161"/>
      <c r="AG833" s="161"/>
      <c r="AH833" s="161"/>
      <c r="AI833" s="161"/>
      <c r="AJ833" s="161"/>
      <c r="AK833" s="161"/>
      <c r="AL833" s="161"/>
      <c r="AM833" s="161"/>
      <c r="AN833" s="161"/>
      <c r="AO833" s="161"/>
      <c r="AP833" s="161"/>
      <c r="AQ833" s="161"/>
      <c r="AR833" s="161"/>
      <c r="AS833" s="161"/>
    </row>
    <row r="834" spans="1:45" ht="15" customHeight="1">
      <c r="A834" s="267"/>
      <c r="B834" s="267"/>
      <c r="C834" s="267"/>
      <c r="D834" s="268"/>
      <c r="E834" s="268"/>
      <c r="F834" s="268"/>
      <c r="G834" s="268"/>
      <c r="H834" s="268"/>
      <c r="I834" s="268"/>
      <c r="J834" s="225"/>
      <c r="K834" s="358"/>
      <c r="L834" s="358"/>
      <c r="M834" s="358"/>
      <c r="N834" s="358"/>
      <c r="O834" s="358"/>
      <c r="P834" s="161"/>
      <c r="Q834" s="161"/>
      <c r="R834" s="161"/>
      <c r="S834" s="161"/>
      <c r="T834" s="161"/>
      <c r="U834" s="161"/>
      <c r="V834" s="161"/>
      <c r="W834" s="161"/>
      <c r="X834" s="161"/>
      <c r="Y834" s="161"/>
      <c r="Z834" s="161"/>
      <c r="AA834" s="161"/>
      <c r="AB834" s="161"/>
      <c r="AC834" s="161"/>
      <c r="AD834" s="161"/>
      <c r="AE834" s="161"/>
      <c r="AF834" s="161"/>
      <c r="AG834" s="161"/>
      <c r="AH834" s="161"/>
      <c r="AI834" s="161"/>
      <c r="AJ834" s="161"/>
      <c r="AK834" s="161"/>
      <c r="AL834" s="161"/>
      <c r="AM834" s="161"/>
      <c r="AN834" s="161"/>
      <c r="AO834" s="161"/>
      <c r="AP834" s="161"/>
      <c r="AQ834" s="161"/>
      <c r="AR834" s="161"/>
      <c r="AS834" s="161"/>
    </row>
    <row r="835" spans="1:45" ht="15" customHeight="1">
      <c r="A835" s="267"/>
      <c r="B835" s="267"/>
      <c r="C835" s="267"/>
      <c r="D835" s="268"/>
      <c r="E835" s="268"/>
      <c r="F835" s="268"/>
      <c r="G835" s="268"/>
      <c r="H835" s="268"/>
      <c r="I835" s="268"/>
      <c r="J835" s="225"/>
      <c r="K835" s="358"/>
      <c r="L835" s="358"/>
      <c r="M835" s="358"/>
      <c r="N835" s="358"/>
      <c r="O835" s="358"/>
      <c r="P835" s="161"/>
      <c r="Q835" s="161"/>
      <c r="R835" s="161"/>
      <c r="S835" s="161"/>
      <c r="T835" s="161"/>
      <c r="U835" s="161"/>
      <c r="V835" s="161"/>
      <c r="W835" s="161"/>
      <c r="X835" s="161"/>
      <c r="Y835" s="161"/>
      <c r="Z835" s="161"/>
      <c r="AA835" s="161"/>
      <c r="AB835" s="161"/>
      <c r="AC835" s="161"/>
      <c r="AD835" s="161"/>
      <c r="AE835" s="161"/>
      <c r="AF835" s="161"/>
      <c r="AG835" s="161"/>
      <c r="AH835" s="161"/>
      <c r="AI835" s="161"/>
      <c r="AJ835" s="161"/>
      <c r="AK835" s="161"/>
      <c r="AL835" s="161"/>
      <c r="AM835" s="161"/>
      <c r="AN835" s="161"/>
      <c r="AO835" s="161"/>
      <c r="AP835" s="161"/>
      <c r="AQ835" s="161"/>
      <c r="AR835" s="161"/>
      <c r="AS835" s="161"/>
    </row>
    <row r="836" spans="1:45" ht="15" customHeight="1">
      <c r="A836" s="267"/>
      <c r="B836" s="267"/>
      <c r="C836" s="267"/>
      <c r="D836" s="268"/>
      <c r="E836" s="268"/>
      <c r="F836" s="268"/>
      <c r="G836" s="268"/>
      <c r="H836" s="268"/>
      <c r="I836" s="268"/>
      <c r="J836" s="225"/>
      <c r="K836" s="358"/>
      <c r="L836" s="358"/>
      <c r="M836" s="358"/>
      <c r="N836" s="358"/>
      <c r="O836" s="358"/>
      <c r="P836" s="161"/>
      <c r="Q836" s="161"/>
      <c r="R836" s="161"/>
      <c r="S836" s="161"/>
      <c r="T836" s="161"/>
      <c r="U836" s="161"/>
      <c r="V836" s="161"/>
      <c r="W836" s="161"/>
      <c r="X836" s="161"/>
      <c r="Y836" s="161"/>
      <c r="Z836" s="161"/>
      <c r="AA836" s="161"/>
      <c r="AB836" s="161"/>
      <c r="AC836" s="161"/>
      <c r="AD836" s="161"/>
      <c r="AE836" s="161"/>
      <c r="AF836" s="161"/>
      <c r="AG836" s="161"/>
      <c r="AH836" s="161"/>
      <c r="AI836" s="161"/>
      <c r="AJ836" s="161"/>
      <c r="AK836" s="161"/>
      <c r="AL836" s="161"/>
      <c r="AM836" s="161"/>
      <c r="AN836" s="161"/>
      <c r="AO836" s="161"/>
      <c r="AP836" s="161"/>
      <c r="AQ836" s="161"/>
      <c r="AR836" s="161"/>
      <c r="AS836" s="161"/>
    </row>
    <row r="837" spans="1:45" ht="15" customHeight="1">
      <c r="A837" s="267"/>
      <c r="B837" s="267"/>
      <c r="C837" s="267"/>
      <c r="D837" s="268"/>
      <c r="E837" s="268"/>
      <c r="F837" s="268"/>
      <c r="G837" s="268"/>
      <c r="H837" s="268"/>
      <c r="I837" s="268"/>
      <c r="J837" s="225"/>
      <c r="K837" s="358"/>
      <c r="L837" s="358"/>
      <c r="M837" s="358"/>
      <c r="N837" s="358"/>
      <c r="O837" s="358"/>
      <c r="P837" s="161"/>
      <c r="Q837" s="161"/>
      <c r="R837" s="161"/>
      <c r="S837" s="161"/>
      <c r="T837" s="161"/>
      <c r="U837" s="161"/>
      <c r="V837" s="161"/>
      <c r="W837" s="161"/>
      <c r="X837" s="161"/>
      <c r="Y837" s="161"/>
      <c r="Z837" s="161"/>
      <c r="AA837" s="161"/>
      <c r="AB837" s="161"/>
      <c r="AC837" s="161"/>
      <c r="AD837" s="161"/>
      <c r="AE837" s="161"/>
      <c r="AF837" s="161"/>
      <c r="AG837" s="161"/>
      <c r="AH837" s="161"/>
      <c r="AI837" s="161"/>
      <c r="AJ837" s="161"/>
      <c r="AK837" s="161"/>
      <c r="AL837" s="161"/>
      <c r="AM837" s="161"/>
      <c r="AN837" s="161"/>
      <c r="AO837" s="161"/>
      <c r="AP837" s="161"/>
      <c r="AQ837" s="161"/>
      <c r="AR837" s="161"/>
      <c r="AS837" s="161"/>
    </row>
    <row r="838" spans="1:45" ht="15" customHeight="1">
      <c r="A838" s="267"/>
      <c r="B838" s="267"/>
      <c r="C838" s="267"/>
      <c r="D838" s="268"/>
      <c r="E838" s="268"/>
      <c r="F838" s="268"/>
      <c r="G838" s="268"/>
      <c r="H838" s="268"/>
      <c r="I838" s="268"/>
      <c r="J838" s="225"/>
      <c r="K838" s="358"/>
      <c r="L838" s="358"/>
      <c r="M838" s="358"/>
      <c r="N838" s="358"/>
      <c r="O838" s="358"/>
      <c r="P838" s="161"/>
      <c r="Q838" s="161"/>
      <c r="R838" s="161"/>
      <c r="S838" s="161"/>
      <c r="T838" s="161"/>
      <c r="U838" s="161"/>
      <c r="V838" s="161"/>
      <c r="W838" s="161"/>
      <c r="X838" s="161"/>
      <c r="Y838" s="161"/>
      <c r="Z838" s="161"/>
      <c r="AA838" s="161"/>
      <c r="AB838" s="161"/>
      <c r="AC838" s="161"/>
      <c r="AD838" s="161"/>
      <c r="AE838" s="161"/>
      <c r="AF838" s="161"/>
      <c r="AG838" s="161"/>
      <c r="AH838" s="161"/>
      <c r="AI838" s="161"/>
      <c r="AJ838" s="161"/>
      <c r="AK838" s="161"/>
      <c r="AL838" s="161"/>
      <c r="AM838" s="161"/>
      <c r="AN838" s="161"/>
      <c r="AO838" s="161"/>
      <c r="AP838" s="161"/>
      <c r="AQ838" s="161"/>
      <c r="AR838" s="161"/>
      <c r="AS838" s="161"/>
    </row>
    <row r="839" spans="1:45" ht="15" customHeight="1">
      <c r="A839" s="267"/>
      <c r="B839" s="267"/>
      <c r="C839" s="267"/>
      <c r="D839" s="268"/>
      <c r="E839" s="268"/>
      <c r="F839" s="268"/>
      <c r="G839" s="268"/>
      <c r="H839" s="268"/>
      <c r="I839" s="268"/>
      <c r="J839" s="225"/>
      <c r="K839" s="358"/>
      <c r="L839" s="358"/>
      <c r="M839" s="358"/>
      <c r="N839" s="358"/>
      <c r="O839" s="358"/>
      <c r="P839" s="161"/>
      <c r="Q839" s="161"/>
      <c r="R839" s="161"/>
      <c r="S839" s="161"/>
      <c r="T839" s="161"/>
      <c r="U839" s="161"/>
      <c r="V839" s="161"/>
      <c r="W839" s="161"/>
      <c r="X839" s="161"/>
      <c r="Y839" s="161"/>
      <c r="Z839" s="161"/>
      <c r="AA839" s="161"/>
      <c r="AB839" s="161"/>
      <c r="AC839" s="161"/>
      <c r="AD839" s="161"/>
      <c r="AE839" s="161"/>
      <c r="AF839" s="161"/>
      <c r="AG839" s="161"/>
      <c r="AH839" s="161"/>
      <c r="AI839" s="161"/>
      <c r="AJ839" s="161"/>
      <c r="AK839" s="161"/>
      <c r="AL839" s="161"/>
      <c r="AM839" s="161"/>
      <c r="AN839" s="161"/>
      <c r="AO839" s="161"/>
      <c r="AP839" s="161"/>
      <c r="AQ839" s="161"/>
      <c r="AR839" s="161"/>
      <c r="AS839" s="161"/>
    </row>
    <row r="840" spans="1:45" ht="15" customHeight="1">
      <c r="A840" s="267"/>
      <c r="B840" s="267"/>
      <c r="C840" s="267"/>
      <c r="D840" s="268"/>
      <c r="E840" s="268"/>
      <c r="F840" s="268"/>
      <c r="G840" s="268"/>
      <c r="H840" s="268"/>
      <c r="I840" s="268"/>
      <c r="J840" s="225"/>
      <c r="K840" s="358"/>
      <c r="L840" s="358"/>
      <c r="M840" s="358"/>
      <c r="N840" s="358"/>
      <c r="O840" s="358"/>
      <c r="P840" s="161"/>
      <c r="Q840" s="161"/>
      <c r="R840" s="161"/>
      <c r="S840" s="161"/>
      <c r="T840" s="161"/>
      <c r="U840" s="161"/>
      <c r="V840" s="161"/>
      <c r="W840" s="161"/>
      <c r="X840" s="161"/>
      <c r="Y840" s="161"/>
      <c r="Z840" s="161"/>
      <c r="AA840" s="161"/>
      <c r="AB840" s="161"/>
      <c r="AC840" s="161"/>
      <c r="AD840" s="161"/>
      <c r="AE840" s="161"/>
      <c r="AF840" s="161"/>
      <c r="AG840" s="161"/>
      <c r="AH840" s="161"/>
      <c r="AI840" s="161"/>
      <c r="AJ840" s="161"/>
      <c r="AK840" s="161"/>
      <c r="AL840" s="161"/>
      <c r="AM840" s="161"/>
      <c r="AN840" s="161"/>
      <c r="AO840" s="161"/>
      <c r="AP840" s="161"/>
      <c r="AQ840" s="161"/>
      <c r="AR840" s="161"/>
      <c r="AS840" s="161"/>
    </row>
    <row r="841" spans="1:45" ht="15" customHeight="1">
      <c r="A841" s="267"/>
      <c r="B841" s="267"/>
      <c r="C841" s="267"/>
      <c r="D841" s="268"/>
      <c r="E841" s="268"/>
      <c r="F841" s="268"/>
      <c r="G841" s="268"/>
      <c r="H841" s="268"/>
      <c r="I841" s="268"/>
      <c r="J841" s="225"/>
      <c r="K841" s="358"/>
      <c r="L841" s="358"/>
      <c r="M841" s="358"/>
      <c r="N841" s="358"/>
      <c r="O841" s="358"/>
      <c r="P841" s="161"/>
      <c r="Q841" s="161"/>
      <c r="R841" s="161"/>
      <c r="S841" s="161"/>
      <c r="T841" s="161"/>
      <c r="U841" s="161"/>
      <c r="V841" s="161"/>
      <c r="W841" s="161"/>
      <c r="X841" s="161"/>
      <c r="Y841" s="161"/>
      <c r="Z841" s="161"/>
      <c r="AA841" s="161"/>
      <c r="AB841" s="161"/>
      <c r="AC841" s="161"/>
      <c r="AD841" s="161"/>
      <c r="AE841" s="161"/>
      <c r="AF841" s="161"/>
      <c r="AG841" s="161"/>
      <c r="AH841" s="161"/>
      <c r="AI841" s="161"/>
      <c r="AJ841" s="161"/>
      <c r="AK841" s="161"/>
      <c r="AL841" s="161"/>
      <c r="AM841" s="161"/>
      <c r="AN841" s="161"/>
      <c r="AO841" s="161"/>
      <c r="AP841" s="161"/>
      <c r="AQ841" s="161"/>
      <c r="AR841" s="161"/>
      <c r="AS841" s="161"/>
    </row>
    <row r="842" spans="1:45" ht="15" customHeight="1">
      <c r="A842" s="267"/>
      <c r="B842" s="267"/>
      <c r="C842" s="267"/>
      <c r="D842" s="268"/>
      <c r="E842" s="268"/>
      <c r="F842" s="268"/>
      <c r="G842" s="268"/>
      <c r="H842" s="268"/>
      <c r="I842" s="268"/>
      <c r="J842" s="225"/>
      <c r="K842" s="358"/>
      <c r="L842" s="358"/>
      <c r="M842" s="358"/>
      <c r="N842" s="358"/>
      <c r="O842" s="358"/>
      <c r="P842" s="161"/>
      <c r="Q842" s="161"/>
      <c r="R842" s="161"/>
      <c r="S842" s="161"/>
      <c r="T842" s="161"/>
      <c r="U842" s="161"/>
      <c r="V842" s="161"/>
      <c r="W842" s="161"/>
      <c r="X842" s="161"/>
      <c r="Y842" s="161"/>
      <c r="Z842" s="161"/>
      <c r="AA842" s="161"/>
      <c r="AB842" s="161"/>
      <c r="AC842" s="161"/>
      <c r="AD842" s="161"/>
      <c r="AE842" s="161"/>
      <c r="AF842" s="161"/>
      <c r="AG842" s="161"/>
      <c r="AH842" s="161"/>
      <c r="AI842" s="161"/>
      <c r="AJ842" s="161"/>
      <c r="AK842" s="161"/>
      <c r="AL842" s="161"/>
      <c r="AM842" s="161"/>
      <c r="AN842" s="161"/>
      <c r="AO842" s="161"/>
      <c r="AP842" s="161"/>
      <c r="AQ842" s="161"/>
      <c r="AR842" s="161"/>
      <c r="AS842" s="161"/>
    </row>
    <row r="843" spans="1:45" ht="15" customHeight="1">
      <c r="A843" s="267"/>
      <c r="B843" s="267"/>
      <c r="C843" s="267"/>
      <c r="D843" s="268"/>
      <c r="E843" s="268"/>
      <c r="F843" s="268"/>
      <c r="G843" s="268"/>
      <c r="H843" s="268"/>
      <c r="I843" s="268"/>
      <c r="J843" s="225"/>
      <c r="K843" s="358"/>
      <c r="L843" s="358"/>
      <c r="M843" s="358"/>
      <c r="N843" s="358"/>
      <c r="O843" s="358"/>
      <c r="P843" s="161"/>
      <c r="Q843" s="161"/>
      <c r="R843" s="161"/>
      <c r="S843" s="161"/>
      <c r="T843" s="161"/>
      <c r="U843" s="161"/>
      <c r="V843" s="161"/>
      <c r="W843" s="161"/>
      <c r="X843" s="161"/>
      <c r="Y843" s="161"/>
      <c r="Z843" s="161"/>
      <c r="AA843" s="161"/>
      <c r="AB843" s="161"/>
      <c r="AC843" s="161"/>
      <c r="AD843" s="161"/>
      <c r="AE843" s="161"/>
      <c r="AF843" s="161"/>
      <c r="AG843" s="161"/>
      <c r="AH843" s="161"/>
      <c r="AI843" s="161"/>
      <c r="AJ843" s="161"/>
      <c r="AK843" s="161"/>
      <c r="AL843" s="161"/>
      <c r="AM843" s="161"/>
      <c r="AN843" s="161"/>
      <c r="AO843" s="161"/>
      <c r="AP843" s="161"/>
      <c r="AQ843" s="161"/>
      <c r="AR843" s="161"/>
      <c r="AS843" s="161"/>
    </row>
    <row r="844" spans="1:45" ht="15" customHeight="1">
      <c r="A844" s="267"/>
      <c r="B844" s="267"/>
      <c r="C844" s="267"/>
      <c r="D844" s="268"/>
      <c r="E844" s="268"/>
      <c r="F844" s="268"/>
      <c r="G844" s="268"/>
      <c r="H844" s="268"/>
      <c r="I844" s="268"/>
      <c r="J844" s="225"/>
      <c r="K844" s="358"/>
      <c r="L844" s="358"/>
      <c r="M844" s="358"/>
      <c r="N844" s="358"/>
      <c r="O844" s="358"/>
      <c r="P844" s="161"/>
      <c r="Q844" s="161"/>
      <c r="R844" s="161"/>
      <c r="S844" s="161"/>
      <c r="T844" s="161"/>
      <c r="U844" s="161"/>
      <c r="V844" s="161"/>
      <c r="W844" s="161"/>
      <c r="X844" s="161"/>
      <c r="Y844" s="161"/>
      <c r="Z844" s="161"/>
      <c r="AA844" s="161"/>
      <c r="AB844" s="161"/>
      <c r="AC844" s="161"/>
      <c r="AD844" s="161"/>
      <c r="AE844" s="161"/>
      <c r="AF844" s="161"/>
      <c r="AG844" s="161"/>
      <c r="AH844" s="161"/>
      <c r="AI844" s="161"/>
      <c r="AJ844" s="161"/>
      <c r="AK844" s="161"/>
      <c r="AL844" s="161"/>
      <c r="AM844" s="161"/>
      <c r="AN844" s="161"/>
      <c r="AO844" s="161"/>
      <c r="AP844" s="161"/>
      <c r="AQ844" s="161"/>
      <c r="AR844" s="161"/>
      <c r="AS844" s="161"/>
    </row>
    <row r="845" spans="1:45" ht="15" customHeight="1">
      <c r="A845" s="267"/>
      <c r="B845" s="267"/>
      <c r="C845" s="267"/>
      <c r="D845" s="268"/>
      <c r="E845" s="268"/>
      <c r="F845" s="268"/>
      <c r="G845" s="268"/>
      <c r="H845" s="268"/>
      <c r="I845" s="268"/>
      <c r="J845" s="225"/>
      <c r="K845" s="358"/>
      <c r="L845" s="358"/>
      <c r="M845" s="358"/>
      <c r="N845" s="358"/>
      <c r="O845" s="358"/>
      <c r="P845" s="161"/>
      <c r="Q845" s="161"/>
      <c r="R845" s="161"/>
      <c r="S845" s="161"/>
      <c r="T845" s="161"/>
      <c r="U845" s="161"/>
      <c r="V845" s="161"/>
      <c r="W845" s="161"/>
      <c r="X845" s="161"/>
      <c r="Y845" s="161"/>
      <c r="Z845" s="161"/>
      <c r="AA845" s="161"/>
      <c r="AB845" s="161"/>
      <c r="AC845" s="161"/>
      <c r="AD845" s="161"/>
      <c r="AE845" s="161"/>
      <c r="AF845" s="161"/>
      <c r="AG845" s="161"/>
      <c r="AH845" s="161"/>
      <c r="AI845" s="161"/>
      <c r="AJ845" s="161"/>
      <c r="AK845" s="161"/>
      <c r="AL845" s="161"/>
      <c r="AM845" s="161"/>
      <c r="AN845" s="161"/>
      <c r="AO845" s="161"/>
      <c r="AP845" s="161"/>
      <c r="AQ845" s="161"/>
      <c r="AR845" s="161"/>
      <c r="AS845" s="161"/>
    </row>
    <row r="846" spans="1:45" ht="15" customHeight="1">
      <c r="A846" s="267"/>
      <c r="B846" s="267"/>
      <c r="C846" s="267"/>
      <c r="D846" s="268"/>
      <c r="E846" s="268"/>
      <c r="F846" s="268"/>
      <c r="G846" s="268"/>
      <c r="H846" s="268"/>
      <c r="I846" s="268"/>
      <c r="J846" s="225"/>
      <c r="K846" s="358"/>
      <c r="L846" s="358"/>
      <c r="M846" s="358"/>
      <c r="N846" s="358"/>
      <c r="O846" s="358"/>
      <c r="P846" s="161"/>
      <c r="Q846" s="161"/>
      <c r="R846" s="161"/>
      <c r="S846" s="161"/>
      <c r="T846" s="161"/>
      <c r="U846" s="161"/>
      <c r="V846" s="161"/>
      <c r="W846" s="161"/>
      <c r="X846" s="161"/>
      <c r="Y846" s="161"/>
      <c r="Z846" s="161"/>
      <c r="AA846" s="161"/>
      <c r="AB846" s="161"/>
      <c r="AC846" s="161"/>
      <c r="AD846" s="161"/>
      <c r="AE846" s="161"/>
      <c r="AF846" s="161"/>
      <c r="AG846" s="161"/>
      <c r="AH846" s="161"/>
      <c r="AI846" s="161"/>
      <c r="AJ846" s="161"/>
      <c r="AK846" s="161"/>
      <c r="AL846" s="161"/>
      <c r="AM846" s="161"/>
      <c r="AN846" s="161"/>
      <c r="AO846" s="161"/>
      <c r="AP846" s="161"/>
      <c r="AQ846" s="161"/>
      <c r="AR846" s="161"/>
      <c r="AS846" s="161"/>
    </row>
    <row r="847" spans="1:45" ht="15" customHeight="1">
      <c r="A847" s="267"/>
      <c r="B847" s="267"/>
      <c r="C847" s="267"/>
      <c r="D847" s="268"/>
      <c r="E847" s="268"/>
      <c r="F847" s="268"/>
      <c r="G847" s="268"/>
      <c r="H847" s="268"/>
      <c r="I847" s="268"/>
      <c r="J847" s="225"/>
      <c r="K847" s="358"/>
      <c r="L847" s="358"/>
      <c r="M847" s="358"/>
      <c r="N847" s="358"/>
      <c r="O847" s="358"/>
      <c r="P847" s="161"/>
      <c r="Q847" s="161"/>
      <c r="R847" s="161"/>
      <c r="S847" s="161"/>
      <c r="T847" s="161"/>
      <c r="U847" s="161"/>
      <c r="V847" s="161"/>
      <c r="W847" s="161"/>
      <c r="X847" s="161"/>
      <c r="Y847" s="161"/>
      <c r="Z847" s="161"/>
      <c r="AA847" s="161"/>
      <c r="AB847" s="161"/>
      <c r="AC847" s="161"/>
      <c r="AD847" s="161"/>
      <c r="AE847" s="161"/>
      <c r="AF847" s="161"/>
      <c r="AG847" s="161"/>
      <c r="AH847" s="161"/>
      <c r="AI847" s="161"/>
      <c r="AJ847" s="161"/>
      <c r="AK847" s="161"/>
      <c r="AL847" s="161"/>
      <c r="AM847" s="161"/>
      <c r="AN847" s="161"/>
      <c r="AO847" s="161"/>
      <c r="AP847" s="161"/>
      <c r="AQ847" s="161"/>
      <c r="AR847" s="161"/>
      <c r="AS847" s="161"/>
    </row>
    <row r="848" spans="1:45" ht="15" customHeight="1">
      <c r="A848" s="267"/>
      <c r="B848" s="267"/>
      <c r="C848" s="267"/>
      <c r="D848" s="268"/>
      <c r="E848" s="268"/>
      <c r="F848" s="268"/>
      <c r="G848" s="268"/>
      <c r="H848" s="268"/>
      <c r="I848" s="268"/>
      <c r="J848" s="225"/>
      <c r="K848" s="358"/>
      <c r="L848" s="358"/>
      <c r="M848" s="358"/>
      <c r="N848" s="358"/>
      <c r="O848" s="358"/>
      <c r="P848" s="161"/>
      <c r="Q848" s="161"/>
      <c r="R848" s="161"/>
      <c r="S848" s="161"/>
      <c r="T848" s="161"/>
      <c r="U848" s="161"/>
      <c r="V848" s="161"/>
      <c r="W848" s="161"/>
      <c r="X848" s="161"/>
      <c r="Y848" s="161"/>
      <c r="Z848" s="161"/>
      <c r="AA848" s="161"/>
      <c r="AB848" s="161"/>
      <c r="AC848" s="161"/>
      <c r="AD848" s="161"/>
      <c r="AE848" s="161"/>
      <c r="AF848" s="161"/>
      <c r="AG848" s="161"/>
      <c r="AH848" s="161"/>
      <c r="AI848" s="161"/>
      <c r="AJ848" s="161"/>
      <c r="AK848" s="161"/>
      <c r="AL848" s="161"/>
      <c r="AM848" s="161"/>
      <c r="AN848" s="161"/>
      <c r="AO848" s="161"/>
      <c r="AP848" s="161"/>
      <c r="AQ848" s="161"/>
      <c r="AR848" s="161"/>
      <c r="AS848" s="161"/>
    </row>
    <row r="849" spans="1:45" ht="15" customHeight="1">
      <c r="A849" s="267"/>
      <c r="B849" s="267"/>
      <c r="C849" s="267"/>
      <c r="D849" s="268"/>
      <c r="E849" s="268"/>
      <c r="F849" s="268"/>
      <c r="G849" s="268"/>
      <c r="H849" s="268"/>
      <c r="I849" s="268"/>
      <c r="J849" s="225"/>
      <c r="K849" s="358"/>
      <c r="L849" s="358"/>
      <c r="M849" s="358"/>
      <c r="N849" s="358"/>
      <c r="O849" s="358"/>
      <c r="P849" s="161"/>
      <c r="Q849" s="161"/>
      <c r="R849" s="161"/>
      <c r="S849" s="161"/>
      <c r="T849" s="161"/>
      <c r="U849" s="161"/>
      <c r="V849" s="161"/>
      <c r="W849" s="161"/>
      <c r="X849" s="161"/>
      <c r="Y849" s="161"/>
      <c r="Z849" s="161"/>
      <c r="AA849" s="161"/>
      <c r="AB849" s="161"/>
      <c r="AC849" s="161"/>
      <c r="AD849" s="161"/>
      <c r="AE849" s="161"/>
      <c r="AF849" s="161"/>
      <c r="AG849" s="161"/>
      <c r="AH849" s="161"/>
      <c r="AI849" s="161"/>
      <c r="AJ849" s="161"/>
      <c r="AK849" s="161"/>
      <c r="AL849" s="161"/>
      <c r="AM849" s="161"/>
      <c r="AN849" s="161"/>
      <c r="AO849" s="161"/>
      <c r="AP849" s="161"/>
      <c r="AQ849" s="161"/>
      <c r="AR849" s="161"/>
      <c r="AS849" s="161"/>
    </row>
    <row r="850" spans="1:45" ht="15" customHeight="1">
      <c r="A850" s="267"/>
      <c r="B850" s="267"/>
      <c r="C850" s="267"/>
      <c r="D850" s="268"/>
      <c r="E850" s="268"/>
      <c r="F850" s="268"/>
      <c r="G850" s="268"/>
      <c r="H850" s="268"/>
      <c r="I850" s="268"/>
      <c r="J850" s="225"/>
      <c r="K850" s="358"/>
      <c r="L850" s="358"/>
      <c r="M850" s="358"/>
      <c r="N850" s="358"/>
      <c r="O850" s="358"/>
      <c r="P850" s="161"/>
      <c r="Q850" s="161"/>
      <c r="R850" s="161"/>
      <c r="S850" s="161"/>
      <c r="T850" s="161"/>
      <c r="U850" s="161"/>
      <c r="V850" s="161"/>
      <c r="W850" s="161"/>
      <c r="X850" s="161"/>
      <c r="Y850" s="161"/>
      <c r="Z850" s="161"/>
      <c r="AA850" s="161"/>
      <c r="AB850" s="161"/>
      <c r="AC850" s="161"/>
      <c r="AD850" s="161"/>
      <c r="AE850" s="161"/>
      <c r="AF850" s="161"/>
      <c r="AG850" s="161"/>
      <c r="AH850" s="161"/>
      <c r="AI850" s="161"/>
      <c r="AJ850" s="161"/>
      <c r="AK850" s="161"/>
      <c r="AL850" s="161"/>
      <c r="AM850" s="161"/>
      <c r="AN850" s="161"/>
      <c r="AO850" s="161"/>
      <c r="AP850" s="161"/>
      <c r="AQ850" s="161"/>
      <c r="AR850" s="161"/>
      <c r="AS850" s="161"/>
    </row>
    <row r="851" spans="1:45" ht="15" customHeight="1">
      <c r="A851" s="267"/>
      <c r="B851" s="267"/>
      <c r="C851" s="267"/>
      <c r="D851" s="268"/>
      <c r="E851" s="268"/>
      <c r="F851" s="268"/>
      <c r="G851" s="268"/>
      <c r="H851" s="268"/>
      <c r="I851" s="268"/>
      <c r="J851" s="225"/>
      <c r="K851" s="358"/>
      <c r="L851" s="358"/>
      <c r="M851" s="358"/>
      <c r="N851" s="358"/>
      <c r="O851" s="358"/>
      <c r="P851" s="161"/>
      <c r="Q851" s="161"/>
      <c r="R851" s="161"/>
      <c r="S851" s="161"/>
      <c r="T851" s="161"/>
      <c r="U851" s="161"/>
      <c r="V851" s="161"/>
      <c r="W851" s="161"/>
      <c r="X851" s="161"/>
      <c r="Y851" s="161"/>
      <c r="Z851" s="161"/>
      <c r="AA851" s="161"/>
      <c r="AB851" s="161"/>
      <c r="AC851" s="161"/>
      <c r="AD851" s="161"/>
      <c r="AE851" s="161"/>
      <c r="AF851" s="161"/>
      <c r="AG851" s="161"/>
      <c r="AH851" s="161"/>
      <c r="AI851" s="161"/>
      <c r="AJ851" s="161"/>
      <c r="AK851" s="161"/>
      <c r="AL851" s="161"/>
      <c r="AM851" s="161"/>
      <c r="AN851" s="161"/>
      <c r="AO851" s="161"/>
      <c r="AP851" s="161"/>
      <c r="AQ851" s="161"/>
      <c r="AR851" s="161"/>
      <c r="AS851" s="161"/>
    </row>
    <row r="852" spans="1:45" ht="15" customHeight="1">
      <c r="A852" s="267"/>
      <c r="B852" s="267"/>
      <c r="C852" s="267"/>
      <c r="D852" s="268"/>
      <c r="E852" s="268"/>
      <c r="F852" s="268"/>
      <c r="G852" s="268"/>
      <c r="H852" s="268"/>
      <c r="I852" s="268"/>
      <c r="J852" s="225"/>
      <c r="K852" s="358"/>
      <c r="L852" s="358"/>
      <c r="M852" s="358"/>
      <c r="N852" s="358"/>
      <c r="O852" s="358"/>
      <c r="P852" s="161"/>
      <c r="Q852" s="161"/>
      <c r="R852" s="161"/>
      <c r="S852" s="161"/>
      <c r="T852" s="161"/>
      <c r="U852" s="161"/>
      <c r="V852" s="161"/>
      <c r="W852" s="161"/>
      <c r="X852" s="161"/>
      <c r="Y852" s="161"/>
      <c r="Z852" s="161"/>
      <c r="AA852" s="161"/>
      <c r="AB852" s="161"/>
      <c r="AC852" s="161"/>
      <c r="AD852" s="161"/>
      <c r="AE852" s="161"/>
      <c r="AF852" s="161"/>
      <c r="AG852" s="161"/>
      <c r="AH852" s="161"/>
      <c r="AI852" s="161"/>
      <c r="AJ852" s="161"/>
      <c r="AK852" s="161"/>
      <c r="AL852" s="161"/>
      <c r="AM852" s="161"/>
      <c r="AN852" s="161"/>
      <c r="AO852" s="161"/>
      <c r="AP852" s="161"/>
      <c r="AQ852" s="161"/>
      <c r="AR852" s="161"/>
      <c r="AS852" s="161"/>
    </row>
    <row r="853" spans="1:45" ht="15" customHeight="1">
      <c r="A853" s="267"/>
      <c r="B853" s="267"/>
      <c r="C853" s="267"/>
      <c r="D853" s="268"/>
      <c r="E853" s="268"/>
      <c r="F853" s="268"/>
      <c r="G853" s="268"/>
      <c r="H853" s="268"/>
      <c r="I853" s="268"/>
      <c r="J853" s="225"/>
      <c r="K853" s="358"/>
      <c r="L853" s="358"/>
      <c r="M853" s="358"/>
      <c r="N853" s="358"/>
      <c r="O853" s="358"/>
      <c r="P853" s="161"/>
      <c r="Q853" s="161"/>
      <c r="R853" s="161"/>
      <c r="S853" s="161"/>
      <c r="T853" s="161"/>
      <c r="U853" s="161"/>
      <c r="V853" s="161"/>
      <c r="W853" s="161"/>
      <c r="X853" s="161"/>
      <c r="Y853" s="161"/>
      <c r="Z853" s="161"/>
      <c r="AA853" s="161"/>
      <c r="AB853" s="161"/>
      <c r="AC853" s="161"/>
      <c r="AD853" s="161"/>
      <c r="AE853" s="161"/>
      <c r="AF853" s="161"/>
      <c r="AG853" s="161"/>
      <c r="AH853" s="161"/>
      <c r="AI853" s="161"/>
      <c r="AJ853" s="161"/>
      <c r="AK853" s="161"/>
      <c r="AL853" s="161"/>
      <c r="AM853" s="161"/>
      <c r="AN853" s="161"/>
      <c r="AO853" s="161"/>
      <c r="AP853" s="161"/>
      <c r="AQ853" s="161"/>
      <c r="AR853" s="161"/>
      <c r="AS853" s="161"/>
    </row>
    <row r="854" spans="1:45" ht="15" customHeight="1">
      <c r="A854" s="267"/>
      <c r="B854" s="267"/>
      <c r="C854" s="267"/>
      <c r="D854" s="268"/>
      <c r="E854" s="268"/>
      <c r="F854" s="268"/>
      <c r="G854" s="268"/>
      <c r="H854" s="268"/>
      <c r="I854" s="268"/>
      <c r="J854" s="225"/>
      <c r="K854" s="358"/>
      <c r="L854" s="358"/>
      <c r="M854" s="358"/>
      <c r="N854" s="358"/>
      <c r="O854" s="358"/>
      <c r="P854" s="161"/>
      <c r="Q854" s="161"/>
      <c r="R854" s="161"/>
      <c r="S854" s="161"/>
      <c r="T854" s="161"/>
      <c r="U854" s="161"/>
      <c r="V854" s="161"/>
      <c r="W854" s="161"/>
      <c r="X854" s="161"/>
      <c r="Y854" s="161"/>
      <c r="Z854" s="161"/>
      <c r="AA854" s="161"/>
      <c r="AB854" s="161"/>
      <c r="AC854" s="161"/>
      <c r="AD854" s="161"/>
      <c r="AE854" s="161"/>
      <c r="AF854" s="161"/>
      <c r="AG854" s="161"/>
      <c r="AH854" s="161"/>
      <c r="AI854" s="161"/>
      <c r="AJ854" s="161"/>
      <c r="AK854" s="161"/>
      <c r="AL854" s="161"/>
      <c r="AM854" s="161"/>
      <c r="AN854" s="161"/>
      <c r="AO854" s="161"/>
      <c r="AP854" s="161"/>
      <c r="AQ854" s="161"/>
      <c r="AR854" s="161"/>
      <c r="AS854" s="161"/>
    </row>
    <row r="855" spans="1:45" ht="15" customHeight="1">
      <c r="A855" s="267"/>
      <c r="B855" s="267"/>
      <c r="C855" s="267"/>
      <c r="D855" s="268"/>
      <c r="E855" s="268"/>
      <c r="F855" s="268"/>
      <c r="G855" s="268"/>
      <c r="H855" s="268"/>
      <c r="I855" s="268"/>
      <c r="J855" s="225"/>
      <c r="K855" s="358"/>
      <c r="L855" s="358"/>
      <c r="M855" s="358"/>
      <c r="N855" s="358"/>
      <c r="O855" s="358"/>
      <c r="P855" s="161"/>
      <c r="Q855" s="161"/>
      <c r="R855" s="161"/>
      <c r="S855" s="161"/>
      <c r="T855" s="161"/>
      <c r="U855" s="161"/>
      <c r="V855" s="161"/>
      <c r="W855" s="161"/>
      <c r="X855" s="161"/>
      <c r="Y855" s="161"/>
      <c r="Z855" s="161"/>
      <c r="AA855" s="161"/>
      <c r="AB855" s="161"/>
      <c r="AC855" s="161"/>
      <c r="AD855" s="161"/>
      <c r="AE855" s="161"/>
      <c r="AF855" s="161"/>
      <c r="AG855" s="161"/>
      <c r="AH855" s="161"/>
      <c r="AI855" s="161"/>
      <c r="AJ855" s="161"/>
      <c r="AK855" s="161"/>
      <c r="AL855" s="161"/>
      <c r="AM855" s="161"/>
      <c r="AN855" s="161"/>
      <c r="AO855" s="161"/>
      <c r="AP855" s="161"/>
      <c r="AQ855" s="161"/>
      <c r="AR855" s="161"/>
      <c r="AS855" s="161"/>
    </row>
    <row r="856" spans="1:45" ht="15" customHeight="1">
      <c r="A856" s="267"/>
      <c r="B856" s="267"/>
      <c r="C856" s="267"/>
      <c r="D856" s="268"/>
      <c r="E856" s="268"/>
      <c r="F856" s="268"/>
      <c r="G856" s="268"/>
      <c r="H856" s="268"/>
      <c r="I856" s="268"/>
      <c r="J856" s="225"/>
      <c r="K856" s="358"/>
      <c r="L856" s="358"/>
      <c r="M856" s="358"/>
      <c r="N856" s="358"/>
      <c r="O856" s="358"/>
      <c r="P856" s="161"/>
      <c r="Q856" s="161"/>
      <c r="R856" s="161"/>
      <c r="S856" s="161"/>
      <c r="T856" s="161"/>
      <c r="U856" s="161"/>
      <c r="V856" s="161"/>
      <c r="W856" s="161"/>
      <c r="X856" s="161"/>
      <c r="Y856" s="161"/>
      <c r="Z856" s="161"/>
      <c r="AA856" s="161"/>
      <c r="AB856" s="161"/>
      <c r="AC856" s="161"/>
      <c r="AD856" s="161"/>
      <c r="AE856" s="161"/>
      <c r="AF856" s="161"/>
      <c r="AG856" s="161"/>
      <c r="AH856" s="161"/>
      <c r="AI856" s="161"/>
      <c r="AJ856" s="161"/>
      <c r="AK856" s="161"/>
      <c r="AL856" s="161"/>
      <c r="AM856" s="161"/>
      <c r="AN856" s="161"/>
      <c r="AO856" s="161"/>
      <c r="AP856" s="161"/>
      <c r="AQ856" s="161"/>
      <c r="AR856" s="161"/>
      <c r="AS856" s="161"/>
    </row>
    <row r="857" spans="1:45" ht="15" customHeight="1">
      <c r="A857" s="267"/>
      <c r="B857" s="267"/>
      <c r="C857" s="267"/>
      <c r="D857" s="268"/>
      <c r="E857" s="268"/>
      <c r="F857" s="268"/>
      <c r="G857" s="268"/>
      <c r="H857" s="268"/>
      <c r="I857" s="268"/>
      <c r="J857" s="225"/>
      <c r="K857" s="358"/>
      <c r="L857" s="358"/>
      <c r="M857" s="358"/>
      <c r="N857" s="358"/>
      <c r="O857" s="358"/>
      <c r="P857" s="161"/>
      <c r="Q857" s="161"/>
      <c r="R857" s="161"/>
      <c r="S857" s="161"/>
      <c r="T857" s="161"/>
      <c r="U857" s="161"/>
      <c r="V857" s="161"/>
      <c r="W857" s="161"/>
      <c r="X857" s="161"/>
      <c r="Y857" s="161"/>
      <c r="Z857" s="161"/>
      <c r="AA857" s="161"/>
      <c r="AB857" s="161"/>
      <c r="AC857" s="161"/>
      <c r="AD857" s="161"/>
      <c r="AE857" s="161"/>
      <c r="AF857" s="161"/>
      <c r="AG857" s="161"/>
      <c r="AH857" s="161"/>
      <c r="AI857" s="161"/>
      <c r="AJ857" s="161"/>
      <c r="AK857" s="161"/>
      <c r="AL857" s="161"/>
      <c r="AM857" s="161"/>
      <c r="AN857" s="161"/>
      <c r="AO857" s="161"/>
      <c r="AP857" s="161"/>
      <c r="AQ857" s="161"/>
      <c r="AR857" s="161"/>
      <c r="AS857" s="161"/>
    </row>
    <row r="858" spans="1:45" ht="15" customHeight="1">
      <c r="A858" s="267"/>
      <c r="B858" s="267"/>
      <c r="C858" s="267"/>
      <c r="D858" s="268"/>
      <c r="E858" s="268"/>
      <c r="F858" s="268"/>
      <c r="G858" s="268"/>
      <c r="H858" s="268"/>
      <c r="I858" s="268"/>
      <c r="J858" s="225"/>
      <c r="K858" s="358"/>
      <c r="L858" s="358"/>
      <c r="M858" s="358"/>
      <c r="N858" s="358"/>
      <c r="O858" s="358"/>
      <c r="P858" s="161"/>
      <c r="Q858" s="161"/>
      <c r="R858" s="161"/>
      <c r="S858" s="161"/>
      <c r="T858" s="161"/>
      <c r="U858" s="161"/>
      <c r="V858" s="161"/>
      <c r="W858" s="161"/>
      <c r="X858" s="161"/>
      <c r="Y858" s="161"/>
      <c r="Z858" s="161"/>
      <c r="AA858" s="161"/>
      <c r="AB858" s="161"/>
      <c r="AC858" s="161"/>
      <c r="AD858" s="161"/>
      <c r="AE858" s="161"/>
      <c r="AF858" s="161"/>
      <c r="AG858" s="161"/>
      <c r="AH858" s="161"/>
      <c r="AI858" s="161"/>
      <c r="AJ858" s="161"/>
      <c r="AK858" s="161"/>
      <c r="AL858" s="161"/>
      <c r="AM858" s="161"/>
      <c r="AN858" s="161"/>
      <c r="AO858" s="161"/>
      <c r="AP858" s="161"/>
      <c r="AQ858" s="161"/>
      <c r="AR858" s="161"/>
      <c r="AS858" s="161"/>
    </row>
    <row r="859" spans="1:45" ht="15" customHeight="1">
      <c r="A859" s="267"/>
      <c r="B859" s="267"/>
      <c r="C859" s="267"/>
      <c r="D859" s="268"/>
      <c r="E859" s="268"/>
      <c r="F859" s="268"/>
      <c r="G859" s="268"/>
      <c r="H859" s="268"/>
      <c r="I859" s="268"/>
      <c r="J859" s="225"/>
      <c r="K859" s="358"/>
      <c r="L859" s="358"/>
      <c r="M859" s="358"/>
      <c r="N859" s="358"/>
      <c r="O859" s="358"/>
      <c r="P859" s="161"/>
      <c r="Q859" s="161"/>
      <c r="R859" s="161"/>
      <c r="S859" s="161"/>
      <c r="T859" s="161"/>
      <c r="U859" s="161"/>
      <c r="V859" s="161"/>
      <c r="W859" s="161"/>
      <c r="X859" s="161"/>
      <c r="Y859" s="161"/>
      <c r="Z859" s="161"/>
      <c r="AA859" s="161"/>
      <c r="AB859" s="161"/>
      <c r="AC859" s="161"/>
      <c r="AD859" s="161"/>
      <c r="AE859" s="161"/>
      <c r="AF859" s="161"/>
      <c r="AG859" s="161"/>
      <c r="AH859" s="161"/>
      <c r="AI859" s="161"/>
      <c r="AJ859" s="161"/>
      <c r="AK859" s="161"/>
      <c r="AL859" s="161"/>
      <c r="AM859" s="161"/>
      <c r="AN859" s="161"/>
      <c r="AO859" s="161"/>
      <c r="AP859" s="161"/>
      <c r="AQ859" s="161"/>
      <c r="AR859" s="161"/>
      <c r="AS859" s="161"/>
    </row>
    <row r="860" spans="1:45" ht="15" customHeight="1">
      <c r="A860" s="267"/>
      <c r="B860" s="267"/>
      <c r="C860" s="267"/>
      <c r="D860" s="268"/>
      <c r="E860" s="268"/>
      <c r="F860" s="268"/>
      <c r="G860" s="268"/>
      <c r="H860" s="268"/>
      <c r="I860" s="268"/>
      <c r="J860" s="225"/>
      <c r="K860" s="358"/>
      <c r="L860" s="358"/>
      <c r="M860" s="358"/>
      <c r="N860" s="358"/>
      <c r="O860" s="358"/>
      <c r="P860" s="161"/>
      <c r="Q860" s="161"/>
      <c r="R860" s="161"/>
      <c r="S860" s="161"/>
      <c r="T860" s="161"/>
      <c r="U860" s="161"/>
      <c r="V860" s="161"/>
      <c r="W860" s="161"/>
      <c r="X860" s="161"/>
      <c r="Y860" s="161"/>
      <c r="Z860" s="161"/>
      <c r="AA860" s="161"/>
      <c r="AB860" s="161"/>
      <c r="AC860" s="161"/>
      <c r="AD860" s="161"/>
      <c r="AE860" s="161"/>
      <c r="AF860" s="161"/>
      <c r="AG860" s="161"/>
      <c r="AH860" s="161"/>
      <c r="AI860" s="161"/>
      <c r="AJ860" s="161"/>
      <c r="AK860" s="161"/>
      <c r="AL860" s="161"/>
      <c r="AM860" s="161"/>
      <c r="AN860" s="161"/>
      <c r="AO860" s="161"/>
      <c r="AP860" s="161"/>
      <c r="AQ860" s="161"/>
      <c r="AR860" s="161"/>
      <c r="AS860" s="161"/>
    </row>
    <row r="861" spans="1:45" ht="15" customHeight="1">
      <c r="A861" s="267"/>
      <c r="B861" s="267"/>
      <c r="C861" s="267"/>
      <c r="D861" s="268"/>
      <c r="E861" s="268"/>
      <c r="F861" s="268"/>
      <c r="G861" s="268"/>
      <c r="H861" s="268"/>
      <c r="I861" s="268"/>
      <c r="J861" s="225"/>
      <c r="K861" s="358"/>
      <c r="L861" s="358"/>
      <c r="M861" s="358"/>
      <c r="N861" s="358"/>
      <c r="O861" s="358"/>
      <c r="P861" s="161"/>
      <c r="Q861" s="161"/>
      <c r="R861" s="161"/>
      <c r="S861" s="161"/>
      <c r="T861" s="161"/>
      <c r="U861" s="161"/>
      <c r="V861" s="161"/>
      <c r="W861" s="161"/>
      <c r="X861" s="161"/>
      <c r="Y861" s="161"/>
      <c r="Z861" s="161"/>
      <c r="AA861" s="161"/>
      <c r="AB861" s="161"/>
      <c r="AC861" s="161"/>
      <c r="AD861" s="161"/>
      <c r="AE861" s="161"/>
      <c r="AF861" s="161"/>
      <c r="AG861" s="161"/>
      <c r="AH861" s="161"/>
      <c r="AI861" s="161"/>
      <c r="AJ861" s="161"/>
      <c r="AK861" s="161"/>
      <c r="AL861" s="161"/>
      <c r="AM861" s="161"/>
      <c r="AN861" s="161"/>
      <c r="AO861" s="161"/>
      <c r="AP861" s="161"/>
      <c r="AQ861" s="161"/>
      <c r="AR861" s="161"/>
      <c r="AS861" s="161"/>
    </row>
    <row r="862" spans="1:45" ht="15" customHeight="1">
      <c r="A862" s="267"/>
      <c r="B862" s="267"/>
      <c r="C862" s="267"/>
      <c r="D862" s="268"/>
      <c r="E862" s="268"/>
      <c r="F862" s="268"/>
      <c r="G862" s="268"/>
      <c r="H862" s="268"/>
      <c r="I862" s="268"/>
      <c r="J862" s="225"/>
      <c r="K862" s="358"/>
      <c r="L862" s="358"/>
      <c r="M862" s="358"/>
      <c r="N862" s="358"/>
      <c r="O862" s="358"/>
      <c r="P862" s="161"/>
      <c r="Q862" s="161"/>
      <c r="R862" s="161"/>
      <c r="S862" s="161"/>
      <c r="T862" s="161"/>
      <c r="U862" s="161"/>
      <c r="V862" s="161"/>
      <c r="W862" s="161"/>
      <c r="X862" s="161"/>
      <c r="Y862" s="161"/>
      <c r="Z862" s="161"/>
      <c r="AA862" s="161"/>
      <c r="AB862" s="161"/>
      <c r="AC862" s="161"/>
      <c r="AD862" s="161"/>
      <c r="AE862" s="161"/>
      <c r="AF862" s="161"/>
      <c r="AG862" s="161"/>
      <c r="AH862" s="161"/>
      <c r="AI862" s="161"/>
      <c r="AJ862" s="161"/>
      <c r="AK862" s="161"/>
      <c r="AL862" s="161"/>
      <c r="AM862" s="161"/>
      <c r="AN862" s="161"/>
      <c r="AO862" s="161"/>
      <c r="AP862" s="161"/>
      <c r="AQ862" s="161"/>
      <c r="AR862" s="161"/>
      <c r="AS862" s="161"/>
    </row>
    <row r="863" spans="1:45" ht="15" customHeight="1">
      <c r="A863" s="267"/>
      <c r="B863" s="267"/>
      <c r="C863" s="267"/>
      <c r="D863" s="268"/>
      <c r="E863" s="268"/>
      <c r="F863" s="268"/>
      <c r="G863" s="268"/>
      <c r="H863" s="268"/>
      <c r="I863" s="268"/>
      <c r="J863" s="225"/>
      <c r="K863" s="358"/>
      <c r="L863" s="358"/>
      <c r="M863" s="358"/>
      <c r="N863" s="358"/>
      <c r="O863" s="358"/>
      <c r="P863" s="161"/>
      <c r="Q863" s="161"/>
      <c r="R863" s="161"/>
      <c r="S863" s="161"/>
      <c r="T863" s="161"/>
      <c r="U863" s="161"/>
      <c r="V863" s="161"/>
      <c r="W863" s="161"/>
      <c r="X863" s="161"/>
      <c r="Y863" s="161"/>
      <c r="Z863" s="161"/>
      <c r="AA863" s="161"/>
      <c r="AB863" s="161"/>
      <c r="AC863" s="161"/>
      <c r="AD863" s="161"/>
      <c r="AE863" s="161"/>
      <c r="AF863" s="161"/>
      <c r="AG863" s="161"/>
      <c r="AH863" s="161"/>
      <c r="AI863" s="161"/>
      <c r="AJ863" s="161"/>
      <c r="AK863" s="161"/>
      <c r="AL863" s="161"/>
      <c r="AM863" s="161"/>
      <c r="AN863" s="161"/>
      <c r="AO863" s="161"/>
      <c r="AP863" s="161"/>
      <c r="AQ863" s="161"/>
      <c r="AR863" s="161"/>
      <c r="AS863" s="161"/>
    </row>
    <row r="864" spans="1:45" ht="15" customHeight="1">
      <c r="A864" s="267"/>
      <c r="B864" s="267"/>
      <c r="C864" s="267"/>
      <c r="D864" s="268"/>
      <c r="E864" s="268"/>
      <c r="F864" s="268"/>
      <c r="G864" s="268"/>
      <c r="H864" s="268"/>
      <c r="I864" s="268"/>
      <c r="J864" s="225"/>
      <c r="K864" s="358"/>
      <c r="L864" s="358"/>
      <c r="M864" s="358"/>
      <c r="N864" s="358"/>
      <c r="O864" s="358"/>
      <c r="P864" s="161"/>
      <c r="Q864" s="161"/>
      <c r="R864" s="161"/>
      <c r="S864" s="161"/>
      <c r="T864" s="161"/>
      <c r="U864" s="161"/>
      <c r="V864" s="161"/>
      <c r="W864" s="161"/>
      <c r="X864" s="161"/>
      <c r="Y864" s="161"/>
      <c r="Z864" s="161"/>
      <c r="AA864" s="161"/>
      <c r="AB864" s="161"/>
      <c r="AC864" s="161"/>
      <c r="AD864" s="161"/>
      <c r="AE864" s="161"/>
      <c r="AF864" s="161"/>
      <c r="AG864" s="161"/>
      <c r="AH864" s="161"/>
      <c r="AI864" s="161"/>
      <c r="AJ864" s="161"/>
      <c r="AK864" s="161"/>
      <c r="AL864" s="161"/>
      <c r="AM864" s="161"/>
      <c r="AN864" s="161"/>
      <c r="AO864" s="161"/>
      <c r="AP864" s="161"/>
      <c r="AQ864" s="161"/>
      <c r="AR864" s="161"/>
      <c r="AS864" s="161"/>
    </row>
    <row r="865" spans="1:45" ht="15" customHeight="1">
      <c r="A865" s="267"/>
      <c r="B865" s="267"/>
      <c r="C865" s="267"/>
      <c r="D865" s="268"/>
      <c r="E865" s="268"/>
      <c r="F865" s="268"/>
      <c r="G865" s="268"/>
      <c r="H865" s="268"/>
      <c r="I865" s="268"/>
      <c r="J865" s="225"/>
      <c r="K865" s="358"/>
      <c r="L865" s="358"/>
      <c r="M865" s="358"/>
      <c r="N865" s="358"/>
      <c r="O865" s="358"/>
      <c r="P865" s="161"/>
      <c r="Q865" s="161"/>
      <c r="R865" s="161"/>
      <c r="S865" s="161"/>
      <c r="T865" s="161"/>
      <c r="U865" s="161"/>
      <c r="V865" s="161"/>
      <c r="W865" s="161"/>
      <c r="X865" s="161"/>
      <c r="Y865" s="161"/>
      <c r="Z865" s="161"/>
      <c r="AA865" s="161"/>
      <c r="AB865" s="161"/>
      <c r="AC865" s="161"/>
      <c r="AD865" s="161"/>
      <c r="AE865" s="161"/>
      <c r="AF865" s="161"/>
      <c r="AG865" s="161"/>
      <c r="AH865" s="161"/>
      <c r="AI865" s="161"/>
      <c r="AJ865" s="161"/>
      <c r="AK865" s="161"/>
      <c r="AL865" s="161"/>
      <c r="AM865" s="161"/>
      <c r="AN865" s="161"/>
      <c r="AO865" s="161"/>
      <c r="AP865" s="161"/>
      <c r="AQ865" s="161"/>
      <c r="AR865" s="161"/>
      <c r="AS865" s="161"/>
    </row>
    <row r="866" spans="1:45" ht="15" customHeight="1">
      <c r="A866" s="267"/>
      <c r="B866" s="267"/>
      <c r="C866" s="267"/>
      <c r="D866" s="268"/>
      <c r="E866" s="268"/>
      <c r="F866" s="268"/>
      <c r="G866" s="268"/>
      <c r="H866" s="268"/>
      <c r="I866" s="268"/>
      <c r="J866" s="225"/>
      <c r="K866" s="358"/>
      <c r="L866" s="358"/>
      <c r="M866" s="358"/>
      <c r="N866" s="358"/>
      <c r="O866" s="358"/>
      <c r="P866" s="161"/>
      <c r="Q866" s="161"/>
      <c r="R866" s="161"/>
      <c r="S866" s="161"/>
      <c r="T866" s="161"/>
      <c r="U866" s="161"/>
      <c r="V866" s="161"/>
      <c r="W866" s="161"/>
      <c r="X866" s="161"/>
      <c r="Y866" s="161"/>
      <c r="Z866" s="161"/>
      <c r="AA866" s="161"/>
      <c r="AB866" s="161"/>
      <c r="AC866" s="161"/>
      <c r="AD866" s="161"/>
      <c r="AE866" s="161"/>
      <c r="AF866" s="161"/>
      <c r="AG866" s="161"/>
      <c r="AH866" s="161"/>
      <c r="AI866" s="161"/>
      <c r="AJ866" s="161"/>
      <c r="AK866" s="161"/>
      <c r="AL866" s="161"/>
      <c r="AM866" s="161"/>
      <c r="AN866" s="161"/>
      <c r="AO866" s="161"/>
      <c r="AP866" s="161"/>
      <c r="AQ866" s="161"/>
      <c r="AR866" s="161"/>
      <c r="AS866" s="161"/>
    </row>
    <row r="867" spans="1:45" ht="15" customHeight="1">
      <c r="A867" s="267"/>
      <c r="B867" s="267"/>
      <c r="C867" s="267"/>
      <c r="D867" s="268"/>
      <c r="E867" s="268"/>
      <c r="F867" s="268"/>
      <c r="G867" s="268"/>
      <c r="H867" s="268"/>
      <c r="I867" s="268"/>
      <c r="J867" s="225"/>
      <c r="K867" s="358"/>
      <c r="L867" s="358"/>
      <c r="M867" s="358"/>
      <c r="N867" s="358"/>
      <c r="O867" s="358"/>
      <c r="P867" s="161"/>
      <c r="Q867" s="161"/>
      <c r="R867" s="161"/>
      <c r="S867" s="161"/>
      <c r="T867" s="161"/>
      <c r="U867" s="161"/>
      <c r="V867" s="161"/>
      <c r="W867" s="161"/>
      <c r="X867" s="161"/>
      <c r="Y867" s="161"/>
      <c r="Z867" s="161"/>
      <c r="AA867" s="161"/>
      <c r="AB867" s="161"/>
      <c r="AC867" s="161"/>
      <c r="AD867" s="161"/>
      <c r="AE867" s="161"/>
      <c r="AF867" s="161"/>
      <c r="AG867" s="161"/>
      <c r="AH867" s="161"/>
      <c r="AI867" s="161"/>
      <c r="AJ867" s="161"/>
      <c r="AK867" s="161"/>
      <c r="AL867" s="161"/>
      <c r="AM867" s="161"/>
      <c r="AN867" s="161"/>
      <c r="AO867" s="161"/>
      <c r="AP867" s="161"/>
      <c r="AQ867" s="161"/>
      <c r="AR867" s="161"/>
      <c r="AS867" s="161"/>
    </row>
    <row r="868" spans="1:45" ht="15" customHeight="1">
      <c r="A868" s="267"/>
      <c r="B868" s="267"/>
      <c r="C868" s="267"/>
      <c r="D868" s="268"/>
      <c r="E868" s="268"/>
      <c r="F868" s="268"/>
      <c r="G868" s="268"/>
      <c r="H868" s="268"/>
      <c r="I868" s="268"/>
      <c r="J868" s="225"/>
      <c r="K868" s="358"/>
      <c r="L868" s="358"/>
      <c r="M868" s="358"/>
      <c r="N868" s="358"/>
      <c r="O868" s="358"/>
      <c r="P868" s="161"/>
      <c r="Q868" s="161"/>
      <c r="R868" s="161"/>
      <c r="S868" s="161"/>
      <c r="T868" s="161"/>
      <c r="U868" s="161"/>
      <c r="V868" s="161"/>
      <c r="W868" s="161"/>
      <c r="X868" s="161"/>
      <c r="Y868" s="161"/>
      <c r="Z868" s="161"/>
      <c r="AA868" s="161"/>
      <c r="AB868" s="161"/>
      <c r="AC868" s="161"/>
      <c r="AD868" s="161"/>
      <c r="AE868" s="161"/>
      <c r="AF868" s="161"/>
      <c r="AG868" s="161"/>
      <c r="AH868" s="161"/>
      <c r="AI868" s="161"/>
      <c r="AJ868" s="161"/>
      <c r="AK868" s="161"/>
      <c r="AL868" s="161"/>
      <c r="AM868" s="161"/>
      <c r="AN868" s="161"/>
      <c r="AO868" s="161"/>
      <c r="AP868" s="161"/>
      <c r="AQ868" s="161"/>
      <c r="AR868" s="161"/>
      <c r="AS868" s="161"/>
    </row>
    <row r="869" spans="1:45" ht="15" customHeight="1">
      <c r="A869" s="267"/>
      <c r="B869" s="267"/>
      <c r="C869" s="267"/>
      <c r="D869" s="268"/>
      <c r="E869" s="268"/>
      <c r="F869" s="268"/>
      <c r="G869" s="268"/>
      <c r="H869" s="268"/>
      <c r="I869" s="268"/>
      <c r="J869" s="225"/>
      <c r="K869" s="358"/>
      <c r="L869" s="358"/>
      <c r="M869" s="358"/>
      <c r="N869" s="358"/>
      <c r="O869" s="358"/>
      <c r="P869" s="161"/>
      <c r="Q869" s="161"/>
      <c r="R869" s="161"/>
      <c r="S869" s="161"/>
      <c r="T869" s="161"/>
      <c r="U869" s="161"/>
      <c r="V869" s="161"/>
      <c r="W869" s="161"/>
      <c r="X869" s="161"/>
      <c r="Y869" s="161"/>
      <c r="Z869" s="161"/>
      <c r="AA869" s="161"/>
      <c r="AB869" s="161"/>
      <c r="AC869" s="161"/>
      <c r="AD869" s="161"/>
      <c r="AE869" s="161"/>
      <c r="AF869" s="161"/>
      <c r="AG869" s="161"/>
      <c r="AH869" s="161"/>
      <c r="AI869" s="161"/>
      <c r="AJ869" s="161"/>
      <c r="AK869" s="161"/>
      <c r="AL869" s="161"/>
      <c r="AM869" s="161"/>
      <c r="AN869" s="161"/>
      <c r="AO869" s="161"/>
      <c r="AP869" s="161"/>
      <c r="AQ869" s="161"/>
      <c r="AR869" s="161"/>
      <c r="AS869" s="161"/>
    </row>
    <row r="870" spans="1:45" ht="15" customHeight="1">
      <c r="A870" s="267"/>
      <c r="B870" s="267"/>
      <c r="C870" s="267"/>
      <c r="D870" s="268"/>
      <c r="E870" s="268"/>
      <c r="F870" s="268"/>
      <c r="G870" s="268"/>
      <c r="H870" s="268"/>
      <c r="I870" s="268"/>
      <c r="J870" s="225"/>
      <c r="K870" s="358"/>
      <c r="L870" s="358"/>
      <c r="M870" s="358"/>
      <c r="N870" s="358"/>
      <c r="O870" s="358"/>
      <c r="P870" s="161"/>
      <c r="Q870" s="161"/>
      <c r="R870" s="161"/>
      <c r="S870" s="161"/>
      <c r="T870" s="161"/>
      <c r="U870" s="161"/>
      <c r="V870" s="161"/>
      <c r="W870" s="161"/>
      <c r="X870" s="161"/>
      <c r="Y870" s="161"/>
      <c r="Z870" s="161"/>
      <c r="AA870" s="161"/>
      <c r="AB870" s="161"/>
      <c r="AC870" s="161"/>
      <c r="AD870" s="161"/>
      <c r="AE870" s="161"/>
      <c r="AF870" s="161"/>
      <c r="AG870" s="161"/>
      <c r="AH870" s="161"/>
      <c r="AI870" s="161"/>
      <c r="AJ870" s="161"/>
      <c r="AK870" s="161"/>
      <c r="AL870" s="161"/>
      <c r="AM870" s="161"/>
      <c r="AN870" s="161"/>
      <c r="AO870" s="161"/>
      <c r="AP870" s="161"/>
      <c r="AQ870" s="161"/>
      <c r="AR870" s="161"/>
      <c r="AS870" s="161"/>
    </row>
    <row r="871" spans="1:45" ht="15" customHeight="1">
      <c r="A871" s="267"/>
      <c r="B871" s="267"/>
      <c r="C871" s="267"/>
      <c r="D871" s="268"/>
      <c r="E871" s="268"/>
      <c r="F871" s="268"/>
      <c r="G871" s="268"/>
      <c r="H871" s="268"/>
      <c r="I871" s="268"/>
      <c r="J871" s="225"/>
      <c r="K871" s="358"/>
      <c r="L871" s="358"/>
      <c r="M871" s="358"/>
      <c r="N871" s="358"/>
      <c r="O871" s="358"/>
      <c r="P871" s="161"/>
      <c r="Q871" s="161"/>
      <c r="R871" s="161"/>
      <c r="S871" s="161"/>
      <c r="T871" s="161"/>
      <c r="U871" s="161"/>
      <c r="V871" s="161"/>
      <c r="W871" s="161"/>
      <c r="X871" s="161"/>
      <c r="Y871" s="161"/>
      <c r="Z871" s="161"/>
      <c r="AA871" s="161"/>
      <c r="AB871" s="161"/>
      <c r="AC871" s="161"/>
      <c r="AD871" s="161"/>
      <c r="AE871" s="161"/>
      <c r="AF871" s="161"/>
      <c r="AG871" s="161"/>
      <c r="AH871" s="161"/>
      <c r="AI871" s="161"/>
      <c r="AJ871" s="161"/>
      <c r="AK871" s="161"/>
      <c r="AL871" s="161"/>
      <c r="AM871" s="161"/>
      <c r="AN871" s="161"/>
      <c r="AO871" s="161"/>
      <c r="AP871" s="161"/>
      <c r="AQ871" s="161"/>
      <c r="AR871" s="161"/>
      <c r="AS871" s="161"/>
    </row>
    <row r="872" spans="1:45" ht="15" customHeight="1">
      <c r="A872" s="267"/>
      <c r="B872" s="267"/>
      <c r="C872" s="267"/>
      <c r="D872" s="268"/>
      <c r="E872" s="268"/>
      <c r="F872" s="268"/>
      <c r="G872" s="268"/>
      <c r="H872" s="268"/>
      <c r="I872" s="268"/>
      <c r="J872" s="225"/>
      <c r="K872" s="358"/>
      <c r="L872" s="358"/>
      <c r="M872" s="358"/>
      <c r="N872" s="358"/>
      <c r="O872" s="358"/>
      <c r="P872" s="161"/>
      <c r="Q872" s="161"/>
      <c r="R872" s="161"/>
      <c r="S872" s="161"/>
      <c r="T872" s="161"/>
      <c r="U872" s="161"/>
      <c r="V872" s="161"/>
      <c r="W872" s="161"/>
      <c r="X872" s="161"/>
      <c r="Y872" s="161"/>
      <c r="Z872" s="161"/>
      <c r="AA872" s="161"/>
      <c r="AB872" s="161"/>
      <c r="AC872" s="161"/>
      <c r="AD872" s="161"/>
      <c r="AE872" s="161"/>
      <c r="AF872" s="161"/>
      <c r="AG872" s="161"/>
      <c r="AH872" s="161"/>
      <c r="AI872" s="161"/>
      <c r="AJ872" s="161"/>
      <c r="AK872" s="161"/>
      <c r="AL872" s="161"/>
      <c r="AM872" s="161"/>
      <c r="AN872" s="161"/>
      <c r="AO872" s="161"/>
      <c r="AP872" s="161"/>
      <c r="AQ872" s="161"/>
      <c r="AR872" s="161"/>
      <c r="AS872" s="161"/>
    </row>
    <row r="873" spans="1:45" ht="15" customHeight="1">
      <c r="A873" s="267"/>
      <c r="B873" s="267"/>
      <c r="C873" s="267"/>
      <c r="D873" s="268"/>
      <c r="E873" s="268"/>
      <c r="F873" s="268"/>
      <c r="G873" s="268"/>
      <c r="H873" s="268"/>
      <c r="I873" s="268"/>
      <c r="J873" s="225"/>
      <c r="K873" s="358"/>
      <c r="L873" s="358"/>
      <c r="M873" s="358"/>
      <c r="N873" s="358"/>
      <c r="O873" s="358"/>
      <c r="P873" s="161"/>
      <c r="Q873" s="161"/>
      <c r="R873" s="161"/>
      <c r="S873" s="161"/>
      <c r="T873" s="161"/>
      <c r="U873" s="161"/>
      <c r="V873" s="161"/>
      <c r="W873" s="161"/>
      <c r="X873" s="161"/>
      <c r="Y873" s="161"/>
      <c r="Z873" s="161"/>
      <c r="AA873" s="161"/>
      <c r="AB873" s="161"/>
      <c r="AC873" s="161"/>
      <c r="AD873" s="161"/>
      <c r="AE873" s="161"/>
      <c r="AF873" s="161"/>
      <c r="AG873" s="161"/>
      <c r="AH873" s="161"/>
      <c r="AI873" s="161"/>
      <c r="AJ873" s="161"/>
      <c r="AK873" s="161"/>
      <c r="AL873" s="161"/>
      <c r="AM873" s="161"/>
      <c r="AN873" s="161"/>
      <c r="AO873" s="161"/>
      <c r="AP873" s="161"/>
      <c r="AQ873" s="161"/>
      <c r="AR873" s="161"/>
      <c r="AS873" s="161"/>
    </row>
    <row r="874" spans="1:45" ht="15" customHeight="1">
      <c r="A874" s="267"/>
      <c r="B874" s="267"/>
      <c r="C874" s="267"/>
      <c r="D874" s="268"/>
      <c r="E874" s="268"/>
      <c r="F874" s="268"/>
      <c r="G874" s="268"/>
      <c r="H874" s="268"/>
      <c r="I874" s="268"/>
      <c r="J874" s="225"/>
      <c r="K874" s="358"/>
      <c r="L874" s="358"/>
      <c r="M874" s="358"/>
      <c r="N874" s="358"/>
      <c r="O874" s="358"/>
      <c r="P874" s="161"/>
      <c r="Q874" s="161"/>
      <c r="R874" s="161"/>
      <c r="S874" s="161"/>
      <c r="T874" s="161"/>
      <c r="U874" s="161"/>
      <c r="V874" s="161"/>
      <c r="W874" s="161"/>
      <c r="X874" s="161"/>
      <c r="Y874" s="161"/>
      <c r="Z874" s="161"/>
      <c r="AA874" s="161"/>
      <c r="AB874" s="161"/>
      <c r="AC874" s="161"/>
      <c r="AD874" s="161"/>
      <c r="AE874" s="161"/>
      <c r="AF874" s="161"/>
      <c r="AG874" s="161"/>
      <c r="AH874" s="161"/>
      <c r="AI874" s="161"/>
      <c r="AJ874" s="161"/>
      <c r="AK874" s="161"/>
      <c r="AL874" s="161"/>
      <c r="AM874" s="161"/>
      <c r="AN874" s="161"/>
      <c r="AO874" s="161"/>
      <c r="AP874" s="161"/>
      <c r="AQ874" s="161"/>
      <c r="AR874" s="161"/>
      <c r="AS874" s="161"/>
    </row>
    <row r="875" spans="1:45" ht="15" customHeight="1">
      <c r="A875" s="267"/>
      <c r="B875" s="267"/>
      <c r="C875" s="267"/>
      <c r="D875" s="268"/>
      <c r="E875" s="268"/>
      <c r="F875" s="268"/>
      <c r="G875" s="268"/>
      <c r="H875" s="268"/>
      <c r="I875" s="268"/>
      <c r="J875" s="225"/>
      <c r="K875" s="358"/>
      <c r="L875" s="358"/>
      <c r="M875" s="358"/>
      <c r="N875" s="358"/>
      <c r="O875" s="358"/>
      <c r="P875" s="161"/>
      <c r="Q875" s="161"/>
      <c r="R875" s="161"/>
      <c r="S875" s="161"/>
      <c r="T875" s="161"/>
      <c r="U875" s="161"/>
      <c r="V875" s="161"/>
      <c r="W875" s="161"/>
      <c r="X875" s="161"/>
      <c r="Y875" s="161"/>
      <c r="Z875" s="161"/>
      <c r="AA875" s="161"/>
      <c r="AB875" s="161"/>
      <c r="AC875" s="161"/>
      <c r="AD875" s="161"/>
      <c r="AE875" s="161"/>
      <c r="AF875" s="161"/>
      <c r="AG875" s="161"/>
      <c r="AH875" s="161"/>
      <c r="AI875" s="161"/>
      <c r="AJ875" s="161"/>
      <c r="AK875" s="161"/>
      <c r="AL875" s="161"/>
      <c r="AM875" s="161"/>
      <c r="AN875" s="161"/>
      <c r="AO875" s="161"/>
      <c r="AP875" s="161"/>
      <c r="AQ875" s="161"/>
      <c r="AR875" s="161"/>
      <c r="AS875" s="161"/>
    </row>
    <row r="876" spans="1:45" ht="15" customHeight="1">
      <c r="A876" s="267"/>
      <c r="B876" s="267"/>
      <c r="C876" s="267"/>
      <c r="D876" s="268"/>
      <c r="E876" s="268"/>
      <c r="F876" s="268"/>
      <c r="G876" s="268"/>
      <c r="H876" s="268"/>
      <c r="I876" s="268"/>
      <c r="J876" s="225"/>
      <c r="K876" s="358"/>
      <c r="L876" s="358"/>
      <c r="M876" s="358"/>
      <c r="N876" s="358"/>
      <c r="O876" s="358"/>
      <c r="P876" s="161"/>
      <c r="Q876" s="161"/>
      <c r="R876" s="161"/>
      <c r="S876" s="161"/>
      <c r="T876" s="161"/>
      <c r="U876" s="161"/>
      <c r="V876" s="161"/>
      <c r="W876" s="161"/>
      <c r="X876" s="161"/>
      <c r="Y876" s="161"/>
      <c r="Z876" s="161"/>
      <c r="AA876" s="161"/>
      <c r="AB876" s="161"/>
      <c r="AC876" s="161"/>
      <c r="AD876" s="161"/>
      <c r="AE876" s="161"/>
      <c r="AF876" s="161"/>
      <c r="AG876" s="161"/>
      <c r="AH876" s="161"/>
      <c r="AI876" s="161"/>
      <c r="AJ876" s="161"/>
      <c r="AK876" s="161"/>
      <c r="AL876" s="161"/>
      <c r="AM876" s="161"/>
      <c r="AN876" s="161"/>
      <c r="AO876" s="161"/>
      <c r="AP876" s="161"/>
      <c r="AQ876" s="161"/>
      <c r="AR876" s="161"/>
      <c r="AS876" s="161"/>
    </row>
    <row r="877" spans="1:45" ht="15" customHeight="1">
      <c r="A877" s="267"/>
      <c r="B877" s="267"/>
      <c r="C877" s="267"/>
      <c r="D877" s="268"/>
      <c r="E877" s="268"/>
      <c r="F877" s="268"/>
      <c r="G877" s="268"/>
      <c r="H877" s="268"/>
      <c r="I877" s="268"/>
      <c r="J877" s="225"/>
      <c r="K877" s="358"/>
      <c r="L877" s="358"/>
      <c r="M877" s="358"/>
      <c r="N877" s="358"/>
      <c r="O877" s="358"/>
      <c r="P877" s="161"/>
      <c r="Q877" s="161"/>
      <c r="R877" s="161"/>
      <c r="S877" s="161"/>
      <c r="T877" s="161"/>
      <c r="U877" s="161"/>
      <c r="V877" s="161"/>
      <c r="W877" s="161"/>
      <c r="X877" s="161"/>
      <c r="Y877" s="161"/>
      <c r="Z877" s="161"/>
      <c r="AA877" s="161"/>
      <c r="AB877" s="161"/>
      <c r="AC877" s="161"/>
      <c r="AD877" s="161"/>
      <c r="AE877" s="161"/>
      <c r="AF877" s="161"/>
      <c r="AG877" s="161"/>
      <c r="AH877" s="161"/>
      <c r="AI877" s="161"/>
      <c r="AJ877" s="161"/>
      <c r="AK877" s="161"/>
      <c r="AL877" s="161"/>
      <c r="AM877" s="161"/>
      <c r="AN877" s="161"/>
      <c r="AO877" s="161"/>
      <c r="AP877" s="161"/>
      <c r="AQ877" s="161"/>
      <c r="AR877" s="161"/>
      <c r="AS877" s="161"/>
    </row>
    <row r="878" spans="1:45" ht="15" customHeight="1">
      <c r="A878" s="267"/>
      <c r="B878" s="267"/>
      <c r="C878" s="267"/>
      <c r="D878" s="268"/>
      <c r="E878" s="268"/>
      <c r="F878" s="268"/>
      <c r="G878" s="268"/>
      <c r="H878" s="268"/>
      <c r="I878" s="268"/>
      <c r="J878" s="225"/>
      <c r="K878" s="358"/>
      <c r="L878" s="358"/>
      <c r="M878" s="358"/>
      <c r="N878" s="358"/>
      <c r="O878" s="358"/>
      <c r="P878" s="161"/>
      <c r="Q878" s="161"/>
      <c r="R878" s="161"/>
      <c r="S878" s="161"/>
      <c r="T878" s="161"/>
      <c r="U878" s="161"/>
      <c r="V878" s="161"/>
      <c r="W878" s="161"/>
      <c r="X878" s="161"/>
      <c r="Y878" s="161"/>
      <c r="Z878" s="161"/>
      <c r="AA878" s="161"/>
      <c r="AB878" s="161"/>
      <c r="AC878" s="161"/>
      <c r="AD878" s="161"/>
      <c r="AE878" s="161"/>
      <c r="AF878" s="161"/>
      <c r="AG878" s="161"/>
      <c r="AH878" s="161"/>
      <c r="AI878" s="161"/>
      <c r="AJ878" s="161"/>
      <c r="AK878" s="161"/>
      <c r="AL878" s="161"/>
      <c r="AM878" s="161"/>
      <c r="AN878" s="161"/>
      <c r="AO878" s="161"/>
      <c r="AP878" s="161"/>
      <c r="AQ878" s="161"/>
      <c r="AR878" s="161"/>
      <c r="AS878" s="161"/>
    </row>
    <row r="879" spans="1:45" ht="15" customHeight="1">
      <c r="A879" s="267"/>
      <c r="B879" s="267"/>
      <c r="C879" s="267"/>
      <c r="D879" s="268"/>
      <c r="E879" s="268"/>
      <c r="F879" s="268"/>
      <c r="G879" s="268"/>
      <c r="H879" s="268"/>
      <c r="I879" s="268"/>
      <c r="J879" s="225"/>
      <c r="K879" s="358"/>
      <c r="L879" s="358"/>
      <c r="M879" s="358"/>
      <c r="N879" s="358"/>
      <c r="O879" s="358"/>
      <c r="P879" s="161"/>
      <c r="Q879" s="161"/>
      <c r="R879" s="161"/>
      <c r="S879" s="161"/>
      <c r="T879" s="161"/>
      <c r="U879" s="161"/>
      <c r="V879" s="161"/>
      <c r="W879" s="161"/>
      <c r="X879" s="161"/>
      <c r="Y879" s="161"/>
      <c r="Z879" s="161"/>
      <c r="AA879" s="161"/>
      <c r="AB879" s="161"/>
      <c r="AC879" s="161"/>
      <c r="AD879" s="161"/>
      <c r="AE879" s="161"/>
      <c r="AF879" s="161"/>
      <c r="AG879" s="161"/>
      <c r="AH879" s="161"/>
      <c r="AI879" s="161"/>
      <c r="AJ879" s="161"/>
      <c r="AK879" s="161"/>
      <c r="AL879" s="161"/>
      <c r="AM879" s="161"/>
      <c r="AN879" s="161"/>
      <c r="AO879" s="161"/>
      <c r="AP879" s="161"/>
      <c r="AQ879" s="161"/>
      <c r="AR879" s="161"/>
      <c r="AS879" s="161"/>
    </row>
    <row r="880" spans="1:45" ht="15" customHeight="1">
      <c r="A880" s="267"/>
      <c r="B880" s="267"/>
      <c r="C880" s="267"/>
      <c r="D880" s="268"/>
      <c r="E880" s="268"/>
      <c r="F880" s="268"/>
      <c r="G880" s="268"/>
      <c r="H880" s="268"/>
      <c r="I880" s="268"/>
      <c r="J880" s="225"/>
      <c r="K880" s="358"/>
      <c r="L880" s="358"/>
      <c r="M880" s="358"/>
      <c r="N880" s="358"/>
      <c r="O880" s="358"/>
      <c r="P880" s="161"/>
      <c r="Q880" s="161"/>
      <c r="R880" s="161"/>
      <c r="S880" s="161"/>
      <c r="T880" s="161"/>
      <c r="U880" s="161"/>
      <c r="V880" s="161"/>
      <c r="W880" s="161"/>
      <c r="X880" s="161"/>
      <c r="Y880" s="161"/>
      <c r="Z880" s="161"/>
      <c r="AA880" s="161"/>
      <c r="AB880" s="161"/>
      <c r="AC880" s="161"/>
      <c r="AD880" s="161"/>
      <c r="AE880" s="161"/>
      <c r="AF880" s="161"/>
      <c r="AG880" s="161"/>
      <c r="AH880" s="161"/>
      <c r="AI880" s="161"/>
      <c r="AJ880" s="161"/>
      <c r="AK880" s="161"/>
      <c r="AL880" s="161"/>
      <c r="AM880" s="161"/>
      <c r="AN880" s="161"/>
      <c r="AO880" s="161"/>
      <c r="AP880" s="161"/>
      <c r="AQ880" s="161"/>
      <c r="AR880" s="161"/>
      <c r="AS880" s="161"/>
    </row>
    <row r="881" spans="1:45" ht="15" customHeight="1">
      <c r="A881" s="267"/>
      <c r="B881" s="267"/>
      <c r="C881" s="267"/>
      <c r="D881" s="268"/>
      <c r="E881" s="268"/>
      <c r="F881" s="268"/>
      <c r="G881" s="268"/>
      <c r="H881" s="268"/>
      <c r="I881" s="268"/>
      <c r="J881" s="225"/>
      <c r="K881" s="358"/>
      <c r="L881" s="358"/>
      <c r="M881" s="358"/>
      <c r="N881" s="358"/>
      <c r="O881" s="358"/>
      <c r="P881" s="161"/>
      <c r="Q881" s="161"/>
      <c r="R881" s="161"/>
      <c r="S881" s="161"/>
      <c r="T881" s="161"/>
      <c r="U881" s="161"/>
      <c r="V881" s="161"/>
      <c r="W881" s="161"/>
      <c r="X881" s="161"/>
      <c r="Y881" s="161"/>
      <c r="Z881" s="161"/>
      <c r="AA881" s="161"/>
      <c r="AB881" s="161"/>
      <c r="AC881" s="161"/>
      <c r="AD881" s="161"/>
      <c r="AE881" s="161"/>
      <c r="AF881" s="161"/>
      <c r="AG881" s="161"/>
      <c r="AH881" s="161"/>
      <c r="AI881" s="161"/>
      <c r="AJ881" s="161"/>
      <c r="AK881" s="161"/>
      <c r="AL881" s="161"/>
      <c r="AM881" s="161"/>
      <c r="AN881" s="161"/>
      <c r="AO881" s="161"/>
      <c r="AP881" s="161"/>
      <c r="AQ881" s="161"/>
      <c r="AR881" s="161"/>
      <c r="AS881" s="161"/>
    </row>
    <row r="882" spans="1:45" ht="15" customHeight="1">
      <c r="A882" s="267"/>
      <c r="B882" s="267"/>
      <c r="C882" s="267"/>
      <c r="D882" s="268"/>
      <c r="E882" s="268"/>
      <c r="F882" s="268"/>
      <c r="G882" s="268"/>
      <c r="H882" s="268"/>
      <c r="I882" s="268"/>
      <c r="J882" s="225"/>
      <c r="K882" s="358"/>
      <c r="L882" s="358"/>
      <c r="M882" s="358"/>
      <c r="N882" s="358"/>
      <c r="O882" s="358"/>
      <c r="P882" s="161"/>
      <c r="Q882" s="161"/>
      <c r="R882" s="161"/>
      <c r="S882" s="161"/>
      <c r="T882" s="161"/>
      <c r="U882" s="161"/>
      <c r="V882" s="161"/>
      <c r="W882" s="161"/>
      <c r="X882" s="161"/>
      <c r="Y882" s="161"/>
      <c r="Z882" s="161"/>
      <c r="AA882" s="161"/>
      <c r="AB882" s="161"/>
      <c r="AC882" s="161"/>
      <c r="AD882" s="161"/>
      <c r="AE882" s="161"/>
      <c r="AF882" s="161"/>
      <c r="AG882" s="161"/>
      <c r="AH882" s="161"/>
      <c r="AI882" s="161"/>
      <c r="AJ882" s="161"/>
      <c r="AK882" s="161"/>
      <c r="AL882" s="161"/>
      <c r="AM882" s="161"/>
      <c r="AN882" s="161"/>
      <c r="AO882" s="161"/>
      <c r="AP882" s="161"/>
      <c r="AQ882" s="161"/>
      <c r="AR882" s="161"/>
      <c r="AS882" s="161"/>
    </row>
    <row r="883" spans="1:45" ht="15" customHeight="1">
      <c r="A883" s="267"/>
      <c r="B883" s="267"/>
      <c r="C883" s="267"/>
      <c r="D883" s="268"/>
      <c r="E883" s="268"/>
      <c r="F883" s="268"/>
      <c r="G883" s="268"/>
      <c r="H883" s="268"/>
      <c r="I883" s="268"/>
      <c r="J883" s="225"/>
      <c r="K883" s="358"/>
      <c r="L883" s="358"/>
      <c r="M883" s="358"/>
      <c r="N883" s="358"/>
      <c r="O883" s="358"/>
      <c r="P883" s="161"/>
      <c r="Q883" s="161"/>
      <c r="R883" s="161"/>
      <c r="S883" s="161"/>
      <c r="T883" s="161"/>
      <c r="U883" s="161"/>
      <c r="V883" s="161"/>
      <c r="W883" s="161"/>
      <c r="X883" s="161"/>
      <c r="Y883" s="161"/>
      <c r="Z883" s="161"/>
      <c r="AA883" s="161"/>
      <c r="AB883" s="161"/>
      <c r="AC883" s="161"/>
      <c r="AD883" s="161"/>
      <c r="AE883" s="161"/>
      <c r="AF883" s="161"/>
      <c r="AG883" s="161"/>
      <c r="AH883" s="161"/>
      <c r="AI883" s="161"/>
      <c r="AJ883" s="161"/>
      <c r="AK883" s="161"/>
      <c r="AL883" s="161"/>
      <c r="AM883" s="161"/>
      <c r="AN883" s="161"/>
      <c r="AO883" s="161"/>
      <c r="AP883" s="161"/>
      <c r="AQ883" s="161"/>
      <c r="AR883" s="161"/>
      <c r="AS883" s="161"/>
    </row>
    <row r="884" spans="1:45" ht="15" customHeight="1">
      <c r="A884" s="267"/>
      <c r="B884" s="267"/>
      <c r="C884" s="267"/>
      <c r="D884" s="268"/>
      <c r="E884" s="268"/>
      <c r="F884" s="268"/>
      <c r="G884" s="268"/>
      <c r="H884" s="268"/>
      <c r="I884" s="268"/>
      <c r="J884" s="225"/>
      <c r="K884" s="358"/>
      <c r="L884" s="358"/>
      <c r="M884" s="358"/>
      <c r="N884" s="358"/>
      <c r="O884" s="358"/>
      <c r="P884" s="161"/>
      <c r="Q884" s="161"/>
      <c r="R884" s="161"/>
      <c r="S884" s="161"/>
      <c r="T884" s="161"/>
      <c r="U884" s="161"/>
      <c r="V884" s="161"/>
      <c r="W884" s="161"/>
      <c r="X884" s="161"/>
      <c r="Y884" s="161"/>
      <c r="Z884" s="161"/>
      <c r="AA884" s="161"/>
      <c r="AB884" s="161"/>
      <c r="AC884" s="161"/>
      <c r="AD884" s="161"/>
      <c r="AE884" s="161"/>
      <c r="AF884" s="161"/>
      <c r="AG884" s="161"/>
      <c r="AH884" s="161"/>
      <c r="AI884" s="161"/>
      <c r="AJ884" s="161"/>
      <c r="AK884" s="161"/>
      <c r="AL884" s="161"/>
      <c r="AM884" s="161"/>
      <c r="AN884" s="161"/>
      <c r="AO884" s="161"/>
      <c r="AP884" s="161"/>
      <c r="AQ884" s="161"/>
      <c r="AR884" s="161"/>
      <c r="AS884" s="161"/>
    </row>
    <row r="885" spans="1:45" ht="15" customHeight="1">
      <c r="A885" s="267"/>
      <c r="B885" s="267"/>
      <c r="C885" s="267"/>
      <c r="D885" s="268"/>
      <c r="E885" s="268"/>
      <c r="F885" s="268"/>
      <c r="G885" s="268"/>
      <c r="H885" s="268"/>
      <c r="I885" s="268"/>
      <c r="J885" s="225"/>
      <c r="K885" s="358"/>
      <c r="L885" s="358"/>
      <c r="M885" s="358"/>
      <c r="N885" s="358"/>
      <c r="O885" s="358"/>
      <c r="P885" s="161"/>
      <c r="Q885" s="161"/>
      <c r="R885" s="161"/>
      <c r="S885" s="161"/>
      <c r="T885" s="161"/>
      <c r="U885" s="161"/>
      <c r="V885" s="161"/>
      <c r="W885" s="161"/>
      <c r="X885" s="161"/>
      <c r="Y885" s="161"/>
      <c r="Z885" s="161"/>
      <c r="AA885" s="161"/>
      <c r="AB885" s="161"/>
      <c r="AC885" s="161"/>
      <c r="AD885" s="161"/>
      <c r="AE885" s="161"/>
      <c r="AF885" s="161"/>
      <c r="AG885" s="161"/>
      <c r="AH885" s="161"/>
      <c r="AI885" s="161"/>
      <c r="AJ885" s="161"/>
      <c r="AK885" s="161"/>
      <c r="AL885" s="161"/>
      <c r="AM885" s="161"/>
      <c r="AN885" s="161"/>
      <c r="AO885" s="161"/>
      <c r="AP885" s="161"/>
      <c r="AQ885" s="161"/>
      <c r="AR885" s="161"/>
      <c r="AS885" s="161"/>
    </row>
    <row r="886" spans="1:45" ht="15" customHeight="1">
      <c r="A886" s="267"/>
      <c r="B886" s="267"/>
      <c r="C886" s="267"/>
      <c r="D886" s="268"/>
      <c r="E886" s="268"/>
      <c r="F886" s="268"/>
      <c r="G886" s="268"/>
      <c r="H886" s="268"/>
      <c r="I886" s="268"/>
      <c r="J886" s="225"/>
      <c r="K886" s="358"/>
      <c r="L886" s="358"/>
      <c r="M886" s="358"/>
      <c r="N886" s="358"/>
      <c r="O886" s="358"/>
      <c r="P886" s="161"/>
      <c r="Q886" s="161"/>
      <c r="R886" s="161"/>
      <c r="S886" s="161"/>
      <c r="T886" s="161"/>
      <c r="U886" s="161"/>
      <c r="V886" s="161"/>
      <c r="W886" s="161"/>
      <c r="X886" s="161"/>
      <c r="Y886" s="161"/>
      <c r="Z886" s="161"/>
      <c r="AA886" s="161"/>
      <c r="AB886" s="161"/>
      <c r="AC886" s="161"/>
      <c r="AD886" s="161"/>
      <c r="AE886" s="161"/>
      <c r="AF886" s="161"/>
      <c r="AG886" s="161"/>
      <c r="AH886" s="161"/>
      <c r="AI886" s="161"/>
      <c r="AJ886" s="161"/>
      <c r="AK886" s="161"/>
      <c r="AL886" s="161"/>
      <c r="AM886" s="161"/>
      <c r="AN886" s="161"/>
      <c r="AO886" s="161"/>
      <c r="AP886" s="161"/>
      <c r="AQ886" s="161"/>
      <c r="AR886" s="161"/>
      <c r="AS886" s="161"/>
    </row>
    <row r="887" spans="1:45" ht="15" customHeight="1">
      <c r="A887" s="267"/>
      <c r="B887" s="267"/>
      <c r="C887" s="267"/>
      <c r="D887" s="268"/>
      <c r="E887" s="268"/>
      <c r="F887" s="268"/>
      <c r="G887" s="268"/>
      <c r="H887" s="268"/>
      <c r="I887" s="268"/>
      <c r="J887" s="225"/>
      <c r="K887" s="358"/>
      <c r="L887" s="358"/>
      <c r="M887" s="358"/>
      <c r="N887" s="358"/>
      <c r="O887" s="358"/>
      <c r="P887" s="161"/>
      <c r="Q887" s="161"/>
      <c r="R887" s="161"/>
      <c r="S887" s="161"/>
      <c r="T887" s="161"/>
      <c r="U887" s="161"/>
      <c r="V887" s="161"/>
      <c r="W887" s="161"/>
      <c r="X887" s="161"/>
      <c r="Y887" s="161"/>
      <c r="Z887" s="161"/>
      <c r="AA887" s="161"/>
      <c r="AB887" s="161"/>
      <c r="AC887" s="161"/>
      <c r="AD887" s="161"/>
      <c r="AE887" s="161"/>
      <c r="AF887" s="161"/>
      <c r="AG887" s="161"/>
      <c r="AH887" s="161"/>
      <c r="AI887" s="161"/>
      <c r="AJ887" s="161"/>
      <c r="AK887" s="161"/>
      <c r="AL887" s="161"/>
      <c r="AM887" s="161"/>
      <c r="AN887" s="161"/>
      <c r="AO887" s="161"/>
      <c r="AP887" s="161"/>
      <c r="AQ887" s="161"/>
      <c r="AR887" s="161"/>
      <c r="AS887" s="161"/>
    </row>
    <row r="888" spans="1:45" ht="15" customHeight="1">
      <c r="A888" s="267"/>
      <c r="B888" s="267"/>
      <c r="C888" s="267"/>
      <c r="D888" s="268"/>
      <c r="E888" s="268"/>
      <c r="F888" s="268"/>
      <c r="G888" s="268"/>
      <c r="H888" s="268"/>
      <c r="I888" s="268"/>
      <c r="J888" s="225"/>
      <c r="K888" s="358"/>
      <c r="L888" s="358"/>
      <c r="M888" s="358"/>
      <c r="N888" s="358"/>
      <c r="O888" s="358"/>
      <c r="P888" s="161"/>
      <c r="Q888" s="161"/>
      <c r="R888" s="161"/>
      <c r="S888" s="161"/>
      <c r="T888" s="161"/>
      <c r="U888" s="161"/>
      <c r="V888" s="161"/>
      <c r="W888" s="161"/>
      <c r="X888" s="161"/>
      <c r="Y888" s="161"/>
      <c r="Z888" s="161"/>
      <c r="AA888" s="161"/>
      <c r="AB888" s="161"/>
      <c r="AC888" s="161"/>
      <c r="AD888" s="161"/>
      <c r="AE888" s="161"/>
      <c r="AF888" s="161"/>
      <c r="AG888" s="161"/>
      <c r="AH888" s="161"/>
      <c r="AI888" s="161"/>
      <c r="AJ888" s="161"/>
      <c r="AK888" s="161"/>
      <c r="AL888" s="161"/>
      <c r="AM888" s="161"/>
      <c r="AN888" s="161"/>
      <c r="AO888" s="161"/>
      <c r="AP888" s="161"/>
      <c r="AQ888" s="161"/>
      <c r="AR888" s="161"/>
      <c r="AS888" s="161"/>
    </row>
    <row r="889" spans="1:45" ht="15" customHeight="1">
      <c r="A889" s="267"/>
      <c r="B889" s="267"/>
      <c r="C889" s="267"/>
      <c r="D889" s="268"/>
      <c r="E889" s="268"/>
      <c r="F889" s="268"/>
      <c r="G889" s="268"/>
      <c r="H889" s="268"/>
      <c r="I889" s="268"/>
      <c r="J889" s="225"/>
      <c r="K889" s="358"/>
      <c r="L889" s="358"/>
      <c r="M889" s="358"/>
      <c r="N889" s="358"/>
      <c r="O889" s="358"/>
      <c r="P889" s="161"/>
      <c r="Q889" s="161"/>
      <c r="R889" s="161"/>
      <c r="S889" s="161"/>
      <c r="T889" s="161"/>
      <c r="U889" s="161"/>
      <c r="V889" s="161"/>
      <c r="W889" s="161"/>
      <c r="X889" s="161"/>
      <c r="Y889" s="161"/>
      <c r="Z889" s="161"/>
      <c r="AA889" s="161"/>
      <c r="AB889" s="161"/>
      <c r="AC889" s="161"/>
      <c r="AD889" s="161"/>
      <c r="AE889" s="161"/>
      <c r="AF889" s="161"/>
      <c r="AG889" s="161"/>
      <c r="AH889" s="161"/>
      <c r="AI889" s="161"/>
      <c r="AJ889" s="161"/>
      <c r="AK889" s="161"/>
      <c r="AL889" s="161"/>
      <c r="AM889" s="161"/>
      <c r="AN889" s="161"/>
      <c r="AO889" s="161"/>
      <c r="AP889" s="161"/>
      <c r="AQ889" s="161"/>
      <c r="AR889" s="161"/>
      <c r="AS889" s="161"/>
    </row>
    <row r="890" spans="1:45" ht="15" customHeight="1">
      <c r="A890" s="267"/>
      <c r="B890" s="267"/>
      <c r="C890" s="267"/>
      <c r="D890" s="268"/>
      <c r="E890" s="268"/>
      <c r="F890" s="268"/>
      <c r="G890" s="268"/>
      <c r="H890" s="268"/>
      <c r="I890" s="268"/>
      <c r="J890" s="225"/>
      <c r="K890" s="358"/>
      <c r="L890" s="358"/>
      <c r="M890" s="358"/>
      <c r="N890" s="358"/>
      <c r="O890" s="358"/>
      <c r="P890" s="161"/>
      <c r="Q890" s="161"/>
      <c r="R890" s="161"/>
      <c r="S890" s="161"/>
      <c r="T890" s="161"/>
      <c r="U890" s="161"/>
      <c r="V890" s="161"/>
      <c r="W890" s="161"/>
      <c r="X890" s="161"/>
      <c r="Y890" s="161"/>
      <c r="Z890" s="161"/>
      <c r="AA890" s="161"/>
      <c r="AB890" s="161"/>
      <c r="AC890" s="161"/>
      <c r="AD890" s="161"/>
      <c r="AE890" s="161"/>
      <c r="AF890" s="161"/>
      <c r="AG890" s="161"/>
      <c r="AH890" s="161"/>
      <c r="AI890" s="161"/>
      <c r="AJ890" s="161"/>
      <c r="AK890" s="161"/>
      <c r="AL890" s="161"/>
      <c r="AM890" s="161"/>
      <c r="AN890" s="161"/>
      <c r="AO890" s="161"/>
      <c r="AP890" s="161"/>
      <c r="AQ890" s="161"/>
      <c r="AR890" s="161"/>
      <c r="AS890" s="161"/>
    </row>
    <row r="891" spans="1:45" ht="15" customHeight="1">
      <c r="A891" s="267"/>
      <c r="B891" s="267"/>
      <c r="C891" s="267"/>
      <c r="D891" s="268"/>
      <c r="E891" s="268"/>
      <c r="F891" s="268"/>
      <c r="G891" s="268"/>
      <c r="H891" s="268"/>
      <c r="I891" s="268"/>
      <c r="J891" s="225"/>
      <c r="K891" s="358"/>
      <c r="L891" s="358"/>
      <c r="M891" s="358"/>
      <c r="N891" s="358"/>
      <c r="O891" s="358"/>
      <c r="P891" s="161"/>
      <c r="Q891" s="161"/>
      <c r="R891" s="161"/>
      <c r="S891" s="161"/>
      <c r="T891" s="161"/>
      <c r="U891" s="161"/>
      <c r="V891" s="161"/>
      <c r="W891" s="161"/>
      <c r="X891" s="161"/>
      <c r="Y891" s="161"/>
      <c r="Z891" s="161"/>
      <c r="AA891" s="161"/>
      <c r="AB891" s="161"/>
      <c r="AC891" s="161"/>
      <c r="AD891" s="161"/>
      <c r="AE891" s="161"/>
      <c r="AF891" s="161"/>
      <c r="AG891" s="161"/>
      <c r="AH891" s="161"/>
      <c r="AI891" s="161"/>
      <c r="AJ891" s="161"/>
      <c r="AK891" s="161"/>
      <c r="AL891" s="161"/>
      <c r="AM891" s="161"/>
      <c r="AN891" s="161"/>
      <c r="AO891" s="161"/>
      <c r="AP891" s="161"/>
      <c r="AQ891" s="161"/>
      <c r="AR891" s="161"/>
      <c r="AS891" s="161"/>
    </row>
    <row r="892" spans="1:45" ht="15" customHeight="1">
      <c r="A892" s="267"/>
      <c r="B892" s="267"/>
      <c r="C892" s="267"/>
      <c r="D892" s="268"/>
      <c r="E892" s="268"/>
      <c r="F892" s="268"/>
      <c r="G892" s="268"/>
      <c r="H892" s="268"/>
      <c r="I892" s="268"/>
      <c r="J892" s="225"/>
      <c r="K892" s="358"/>
      <c r="L892" s="358"/>
      <c r="M892" s="358"/>
      <c r="N892" s="358"/>
      <c r="O892" s="358"/>
      <c r="P892" s="161"/>
      <c r="Q892" s="161"/>
      <c r="R892" s="161"/>
      <c r="S892" s="161"/>
      <c r="T892" s="161"/>
      <c r="U892" s="161"/>
      <c r="V892" s="161"/>
      <c r="W892" s="161"/>
      <c r="X892" s="161"/>
      <c r="Y892" s="161"/>
      <c r="Z892" s="161"/>
      <c r="AA892" s="161"/>
      <c r="AB892" s="161"/>
      <c r="AC892" s="161"/>
      <c r="AD892" s="161"/>
      <c r="AE892" s="161"/>
      <c r="AF892" s="161"/>
      <c r="AG892" s="161"/>
      <c r="AH892" s="161"/>
      <c r="AI892" s="161"/>
      <c r="AJ892" s="161"/>
      <c r="AK892" s="161"/>
      <c r="AL892" s="161"/>
      <c r="AM892" s="161"/>
      <c r="AN892" s="161"/>
      <c r="AO892" s="161"/>
      <c r="AP892" s="161"/>
      <c r="AQ892" s="161"/>
      <c r="AR892" s="161"/>
      <c r="AS892" s="161"/>
    </row>
    <row r="893" spans="1:45" ht="15" customHeight="1">
      <c r="A893" s="267"/>
      <c r="B893" s="267"/>
      <c r="C893" s="267"/>
      <c r="D893" s="268"/>
      <c r="E893" s="268"/>
      <c r="F893" s="268"/>
      <c r="G893" s="268"/>
      <c r="H893" s="268"/>
      <c r="I893" s="268"/>
      <c r="J893" s="225"/>
      <c r="K893" s="358"/>
      <c r="L893" s="358"/>
      <c r="M893" s="358"/>
      <c r="N893" s="358"/>
      <c r="O893" s="358"/>
      <c r="P893" s="161"/>
      <c r="Q893" s="161"/>
      <c r="R893" s="161"/>
      <c r="S893" s="161"/>
      <c r="T893" s="161"/>
      <c r="U893" s="161"/>
      <c r="V893" s="161"/>
      <c r="W893" s="161"/>
      <c r="X893" s="161"/>
      <c r="Y893" s="161"/>
      <c r="Z893" s="161"/>
      <c r="AA893" s="161"/>
      <c r="AB893" s="161"/>
      <c r="AC893" s="161"/>
      <c r="AD893" s="161"/>
      <c r="AE893" s="161"/>
      <c r="AF893" s="161"/>
      <c r="AG893" s="161"/>
      <c r="AH893" s="161"/>
      <c r="AI893" s="161"/>
      <c r="AJ893" s="161"/>
      <c r="AK893" s="161"/>
      <c r="AL893" s="161"/>
      <c r="AM893" s="161"/>
      <c r="AN893" s="161"/>
      <c r="AO893" s="161"/>
      <c r="AP893" s="161"/>
      <c r="AQ893" s="161"/>
      <c r="AR893" s="161"/>
      <c r="AS893" s="161"/>
    </row>
    <row r="894" spans="1:45" ht="15" customHeight="1">
      <c r="A894" s="267"/>
      <c r="B894" s="267"/>
      <c r="C894" s="267"/>
      <c r="D894" s="268"/>
      <c r="E894" s="268"/>
      <c r="F894" s="268"/>
      <c r="G894" s="268"/>
      <c r="H894" s="268"/>
      <c r="I894" s="268"/>
      <c r="J894" s="225"/>
      <c r="K894" s="358"/>
      <c r="L894" s="358"/>
      <c r="M894" s="358"/>
      <c r="N894" s="358"/>
      <c r="O894" s="358"/>
      <c r="P894" s="161"/>
      <c r="Q894" s="161"/>
      <c r="R894" s="161"/>
      <c r="S894" s="161"/>
      <c r="T894" s="161"/>
      <c r="U894" s="161"/>
      <c r="V894" s="161"/>
      <c r="W894" s="161"/>
      <c r="X894" s="161"/>
      <c r="Y894" s="161"/>
      <c r="Z894" s="161"/>
      <c r="AA894" s="161"/>
      <c r="AB894" s="161"/>
      <c r="AC894" s="161"/>
      <c r="AD894" s="161"/>
      <c r="AE894" s="161"/>
      <c r="AF894" s="161"/>
      <c r="AG894" s="161"/>
      <c r="AH894" s="161"/>
      <c r="AI894" s="161"/>
      <c r="AJ894" s="161"/>
      <c r="AK894" s="161"/>
      <c r="AL894" s="161"/>
      <c r="AM894" s="161"/>
      <c r="AN894" s="161"/>
      <c r="AO894" s="161"/>
      <c r="AP894" s="161"/>
      <c r="AQ894" s="161"/>
      <c r="AR894" s="161"/>
      <c r="AS894" s="161"/>
    </row>
    <row r="895" spans="1:45" ht="15" customHeight="1">
      <c r="A895" s="267"/>
      <c r="B895" s="267"/>
      <c r="C895" s="267"/>
      <c r="D895" s="268"/>
      <c r="E895" s="268"/>
      <c r="F895" s="268"/>
      <c r="G895" s="268"/>
      <c r="H895" s="268"/>
      <c r="I895" s="268"/>
      <c r="J895" s="225"/>
      <c r="K895" s="358"/>
      <c r="L895" s="358"/>
      <c r="M895" s="358"/>
      <c r="N895" s="358"/>
      <c r="O895" s="358"/>
      <c r="P895" s="161"/>
      <c r="Q895" s="161"/>
      <c r="R895" s="161"/>
      <c r="S895" s="161"/>
      <c r="T895" s="161"/>
      <c r="U895" s="161"/>
      <c r="V895" s="161"/>
      <c r="W895" s="161"/>
      <c r="X895" s="161"/>
      <c r="Y895" s="161"/>
      <c r="Z895" s="161"/>
      <c r="AA895" s="161"/>
      <c r="AB895" s="161"/>
      <c r="AC895" s="161"/>
      <c r="AD895" s="161"/>
      <c r="AE895" s="161"/>
      <c r="AF895" s="161"/>
      <c r="AG895" s="161"/>
      <c r="AH895" s="161"/>
      <c r="AI895" s="161"/>
      <c r="AJ895" s="161"/>
      <c r="AK895" s="161"/>
      <c r="AL895" s="161"/>
      <c r="AM895" s="161"/>
      <c r="AN895" s="161"/>
      <c r="AO895" s="161"/>
      <c r="AP895" s="161"/>
      <c r="AQ895" s="161"/>
      <c r="AR895" s="161"/>
      <c r="AS895" s="161"/>
    </row>
    <row r="896" spans="1:45" ht="15" customHeight="1">
      <c r="A896" s="267"/>
      <c r="B896" s="267"/>
      <c r="C896" s="267"/>
      <c r="D896" s="268"/>
      <c r="E896" s="268"/>
      <c r="F896" s="268"/>
      <c r="G896" s="268"/>
      <c r="H896" s="268"/>
      <c r="I896" s="268"/>
      <c r="J896" s="225"/>
      <c r="K896" s="358"/>
      <c r="L896" s="358"/>
      <c r="M896" s="358"/>
      <c r="N896" s="358"/>
      <c r="O896" s="358"/>
      <c r="P896" s="161"/>
      <c r="Q896" s="161"/>
      <c r="R896" s="161"/>
      <c r="S896" s="161"/>
      <c r="T896" s="161"/>
      <c r="U896" s="161"/>
      <c r="V896" s="161"/>
      <c r="W896" s="161"/>
      <c r="X896" s="161"/>
      <c r="Y896" s="161"/>
      <c r="Z896" s="161"/>
      <c r="AA896" s="161"/>
      <c r="AB896" s="161"/>
      <c r="AC896" s="161"/>
      <c r="AD896" s="161"/>
      <c r="AE896" s="161"/>
      <c r="AF896" s="161"/>
      <c r="AG896" s="161"/>
      <c r="AH896" s="161"/>
      <c r="AI896" s="161"/>
      <c r="AJ896" s="161"/>
      <c r="AK896" s="161"/>
      <c r="AL896" s="161"/>
      <c r="AM896" s="161"/>
      <c r="AN896" s="161"/>
      <c r="AO896" s="161"/>
      <c r="AP896" s="161"/>
      <c r="AQ896" s="161"/>
      <c r="AR896" s="161"/>
      <c r="AS896" s="161"/>
    </row>
    <row r="897" spans="1:45" ht="15" customHeight="1">
      <c r="A897" s="267"/>
      <c r="B897" s="267"/>
      <c r="C897" s="267"/>
      <c r="D897" s="268"/>
      <c r="E897" s="268"/>
      <c r="F897" s="268"/>
      <c r="G897" s="268"/>
      <c r="H897" s="268"/>
      <c r="I897" s="268"/>
      <c r="J897" s="225"/>
      <c r="K897" s="358"/>
      <c r="L897" s="358"/>
      <c r="M897" s="358"/>
      <c r="N897" s="358"/>
      <c r="O897" s="358"/>
      <c r="P897" s="161"/>
      <c r="Q897" s="161"/>
      <c r="R897" s="161"/>
      <c r="S897" s="161"/>
      <c r="T897" s="161"/>
      <c r="U897" s="161"/>
      <c r="V897" s="161"/>
      <c r="W897" s="161"/>
      <c r="X897" s="161"/>
      <c r="Y897" s="161"/>
      <c r="Z897" s="161"/>
      <c r="AA897" s="161"/>
      <c r="AB897" s="161"/>
      <c r="AC897" s="161"/>
      <c r="AD897" s="161"/>
      <c r="AE897" s="161"/>
      <c r="AF897" s="161"/>
      <c r="AG897" s="161"/>
      <c r="AH897" s="161"/>
      <c r="AI897" s="161"/>
      <c r="AJ897" s="161"/>
      <c r="AK897" s="161"/>
      <c r="AL897" s="161"/>
      <c r="AM897" s="161"/>
      <c r="AN897" s="161"/>
      <c r="AO897" s="161"/>
      <c r="AP897" s="161"/>
      <c r="AQ897" s="161"/>
      <c r="AR897" s="161"/>
      <c r="AS897" s="161"/>
    </row>
    <row r="898" spans="1:45" ht="15" customHeight="1">
      <c r="A898" s="267"/>
      <c r="B898" s="267"/>
      <c r="C898" s="267"/>
      <c r="D898" s="268"/>
      <c r="E898" s="268"/>
      <c r="F898" s="268"/>
      <c r="G898" s="268"/>
      <c r="H898" s="268"/>
      <c r="I898" s="268"/>
      <c r="J898" s="225"/>
      <c r="K898" s="358"/>
      <c r="L898" s="358"/>
      <c r="M898" s="358"/>
      <c r="N898" s="358"/>
      <c r="O898" s="358"/>
      <c r="P898" s="161"/>
      <c r="Q898" s="161"/>
      <c r="R898" s="161"/>
      <c r="S898" s="161"/>
      <c r="T898" s="161"/>
      <c r="U898" s="161"/>
      <c r="V898" s="161"/>
      <c r="W898" s="161"/>
      <c r="X898" s="161"/>
      <c r="Y898" s="161"/>
      <c r="Z898" s="161"/>
      <c r="AA898" s="161"/>
      <c r="AB898" s="161"/>
      <c r="AC898" s="161"/>
      <c r="AD898" s="161"/>
      <c r="AE898" s="161"/>
      <c r="AF898" s="161"/>
      <c r="AG898" s="161"/>
      <c r="AH898" s="161"/>
      <c r="AI898" s="161"/>
      <c r="AJ898" s="161"/>
      <c r="AK898" s="161"/>
      <c r="AL898" s="161"/>
      <c r="AM898" s="161"/>
      <c r="AN898" s="161"/>
      <c r="AO898" s="161"/>
      <c r="AP898" s="161"/>
      <c r="AQ898" s="161"/>
      <c r="AR898" s="161"/>
      <c r="AS898" s="161"/>
    </row>
    <row r="899" spans="1:45" ht="15" customHeight="1">
      <c r="A899" s="267"/>
      <c r="B899" s="267"/>
      <c r="C899" s="267"/>
      <c r="D899" s="268"/>
      <c r="E899" s="268"/>
      <c r="F899" s="268"/>
      <c r="G899" s="268"/>
      <c r="H899" s="268"/>
      <c r="I899" s="268"/>
      <c r="J899" s="225"/>
      <c r="K899" s="358"/>
      <c r="L899" s="358"/>
      <c r="M899" s="358"/>
      <c r="N899" s="358"/>
      <c r="O899" s="358"/>
      <c r="P899" s="161"/>
      <c r="Q899" s="161"/>
      <c r="R899" s="161"/>
      <c r="S899" s="161"/>
      <c r="T899" s="161"/>
      <c r="U899" s="161"/>
      <c r="V899" s="161"/>
      <c r="W899" s="161"/>
      <c r="X899" s="161"/>
      <c r="Y899" s="161"/>
      <c r="Z899" s="161"/>
      <c r="AA899" s="161"/>
      <c r="AB899" s="161"/>
      <c r="AC899" s="161"/>
      <c r="AD899" s="161"/>
      <c r="AE899" s="161"/>
      <c r="AF899" s="161"/>
      <c r="AG899" s="161"/>
      <c r="AH899" s="161"/>
      <c r="AI899" s="161"/>
      <c r="AJ899" s="161"/>
      <c r="AK899" s="161"/>
      <c r="AL899" s="161"/>
      <c r="AM899" s="161"/>
      <c r="AN899" s="161"/>
      <c r="AO899" s="161"/>
      <c r="AP899" s="161"/>
      <c r="AQ899" s="161"/>
      <c r="AR899" s="161"/>
      <c r="AS899" s="161"/>
    </row>
    <row r="900" spans="1:45" ht="15" customHeight="1">
      <c r="A900" s="267"/>
      <c r="B900" s="267"/>
      <c r="C900" s="267"/>
      <c r="D900" s="268"/>
      <c r="E900" s="268"/>
      <c r="F900" s="268"/>
      <c r="G900" s="268"/>
      <c r="H900" s="268"/>
      <c r="I900" s="268"/>
      <c r="J900" s="225"/>
      <c r="K900" s="358"/>
      <c r="L900" s="358"/>
      <c r="M900" s="358"/>
      <c r="N900" s="358"/>
      <c r="O900" s="358"/>
      <c r="P900" s="161"/>
      <c r="Q900" s="161"/>
      <c r="R900" s="161"/>
      <c r="S900" s="161"/>
      <c r="T900" s="161"/>
      <c r="U900" s="161"/>
      <c r="V900" s="161"/>
      <c r="W900" s="161"/>
      <c r="X900" s="161"/>
      <c r="Y900" s="161"/>
      <c r="Z900" s="161"/>
      <c r="AA900" s="161"/>
      <c r="AB900" s="161"/>
      <c r="AC900" s="161"/>
      <c r="AD900" s="161"/>
      <c r="AE900" s="161"/>
      <c r="AF900" s="161"/>
      <c r="AG900" s="161"/>
      <c r="AH900" s="161"/>
      <c r="AI900" s="161"/>
      <c r="AJ900" s="161"/>
      <c r="AK900" s="161"/>
      <c r="AL900" s="161"/>
      <c r="AM900" s="161"/>
      <c r="AN900" s="161"/>
      <c r="AO900" s="161"/>
      <c r="AP900" s="161"/>
      <c r="AQ900" s="161"/>
      <c r="AR900" s="161"/>
      <c r="AS900" s="161"/>
    </row>
    <row r="901" spans="1:45" ht="15" customHeight="1">
      <c r="A901" s="267"/>
      <c r="B901" s="267"/>
      <c r="C901" s="267"/>
      <c r="D901" s="268"/>
      <c r="E901" s="268"/>
      <c r="F901" s="268"/>
      <c r="G901" s="268"/>
      <c r="H901" s="268"/>
      <c r="I901" s="268"/>
      <c r="J901" s="225"/>
      <c r="K901" s="358"/>
      <c r="L901" s="358"/>
      <c r="M901" s="358"/>
      <c r="N901" s="358"/>
      <c r="O901" s="358"/>
      <c r="P901" s="161"/>
      <c r="Q901" s="161"/>
      <c r="R901" s="161"/>
      <c r="S901" s="161"/>
      <c r="T901" s="161"/>
      <c r="U901" s="161"/>
      <c r="V901" s="161"/>
      <c r="W901" s="161"/>
      <c r="X901" s="161"/>
      <c r="Y901" s="161"/>
      <c r="Z901" s="161"/>
      <c r="AA901" s="161"/>
      <c r="AB901" s="161"/>
      <c r="AC901" s="161"/>
      <c r="AD901" s="161"/>
      <c r="AE901" s="161"/>
      <c r="AF901" s="161"/>
      <c r="AG901" s="161"/>
      <c r="AH901" s="161"/>
      <c r="AI901" s="161"/>
      <c r="AJ901" s="161"/>
      <c r="AK901" s="161"/>
      <c r="AL901" s="161"/>
      <c r="AM901" s="161"/>
      <c r="AN901" s="161"/>
      <c r="AO901" s="161"/>
      <c r="AP901" s="161"/>
      <c r="AQ901" s="161"/>
      <c r="AR901" s="161"/>
      <c r="AS901" s="161"/>
    </row>
    <row r="902" spans="1:45" ht="15" customHeight="1">
      <c r="A902" s="267"/>
      <c r="B902" s="267"/>
      <c r="C902" s="267"/>
      <c r="D902" s="268"/>
      <c r="E902" s="268"/>
      <c r="F902" s="268"/>
      <c r="G902" s="268"/>
      <c r="H902" s="268"/>
      <c r="I902" s="268"/>
      <c r="J902" s="225"/>
      <c r="K902" s="358"/>
      <c r="L902" s="358"/>
      <c r="M902" s="358"/>
      <c r="N902" s="358"/>
      <c r="O902" s="358"/>
      <c r="P902" s="161"/>
      <c r="Q902" s="161"/>
      <c r="R902" s="161"/>
      <c r="S902" s="161"/>
      <c r="T902" s="161"/>
      <c r="U902" s="161"/>
      <c r="V902" s="161"/>
      <c r="W902" s="161"/>
      <c r="X902" s="161"/>
      <c r="Y902" s="161"/>
      <c r="Z902" s="161"/>
      <c r="AA902" s="161"/>
      <c r="AB902" s="161"/>
      <c r="AC902" s="161"/>
      <c r="AD902" s="161"/>
      <c r="AE902" s="161"/>
      <c r="AF902" s="161"/>
      <c r="AG902" s="161"/>
      <c r="AH902" s="161"/>
      <c r="AI902" s="161"/>
      <c r="AJ902" s="161"/>
      <c r="AK902" s="161"/>
      <c r="AL902" s="161"/>
      <c r="AM902" s="161"/>
      <c r="AN902" s="161"/>
      <c r="AO902" s="161"/>
      <c r="AP902" s="161"/>
      <c r="AQ902" s="161"/>
      <c r="AR902" s="161"/>
      <c r="AS902" s="161"/>
    </row>
    <row r="903" spans="1:45" ht="15" customHeight="1">
      <c r="A903" s="267"/>
      <c r="B903" s="267"/>
      <c r="C903" s="267"/>
      <c r="D903" s="268"/>
      <c r="E903" s="268"/>
      <c r="F903" s="268"/>
      <c r="G903" s="268"/>
      <c r="H903" s="268"/>
      <c r="I903" s="268"/>
      <c r="J903" s="225"/>
      <c r="K903" s="358"/>
      <c r="L903" s="358"/>
      <c r="M903" s="358"/>
      <c r="N903" s="358"/>
      <c r="O903" s="358"/>
      <c r="P903" s="161"/>
      <c r="Q903" s="161"/>
      <c r="R903" s="161"/>
      <c r="S903" s="161"/>
      <c r="T903" s="161"/>
      <c r="U903" s="161"/>
      <c r="V903" s="161"/>
      <c r="W903" s="161"/>
      <c r="X903" s="161"/>
      <c r="Y903" s="161"/>
      <c r="Z903" s="161"/>
      <c r="AA903" s="161"/>
      <c r="AB903" s="161"/>
      <c r="AC903" s="161"/>
      <c r="AD903" s="161"/>
      <c r="AE903" s="161"/>
      <c r="AF903" s="161"/>
      <c r="AG903" s="161"/>
      <c r="AH903" s="161"/>
      <c r="AI903" s="161"/>
      <c r="AJ903" s="161"/>
      <c r="AK903" s="161"/>
      <c r="AL903" s="161"/>
      <c r="AM903" s="161"/>
      <c r="AN903" s="161"/>
      <c r="AO903" s="161"/>
      <c r="AP903" s="161"/>
      <c r="AQ903" s="161"/>
      <c r="AR903" s="161"/>
      <c r="AS903" s="161"/>
    </row>
    <row r="904" spans="1:45" ht="15" customHeight="1">
      <c r="A904" s="267"/>
      <c r="B904" s="267"/>
      <c r="C904" s="267"/>
      <c r="D904" s="268"/>
      <c r="E904" s="268"/>
      <c r="F904" s="268"/>
      <c r="G904" s="268"/>
      <c r="H904" s="268"/>
      <c r="I904" s="268"/>
      <c r="J904" s="225"/>
      <c r="K904" s="358"/>
      <c r="L904" s="358"/>
      <c r="M904" s="358"/>
      <c r="N904" s="358"/>
      <c r="O904" s="358"/>
      <c r="P904" s="161"/>
      <c r="Q904" s="161"/>
      <c r="R904" s="161"/>
      <c r="S904" s="161"/>
      <c r="T904" s="161"/>
      <c r="U904" s="161"/>
      <c r="V904" s="161"/>
      <c r="W904" s="161"/>
      <c r="X904" s="161"/>
      <c r="Y904" s="161"/>
      <c r="Z904" s="161"/>
      <c r="AA904" s="161"/>
      <c r="AB904" s="161"/>
      <c r="AC904" s="161"/>
      <c r="AD904" s="161"/>
      <c r="AE904" s="161"/>
      <c r="AF904" s="161"/>
      <c r="AG904" s="161"/>
      <c r="AH904" s="161"/>
      <c r="AI904" s="161"/>
      <c r="AJ904" s="161"/>
      <c r="AK904" s="161"/>
      <c r="AL904" s="161"/>
      <c r="AM904" s="161"/>
      <c r="AN904" s="161"/>
      <c r="AO904" s="161"/>
      <c r="AP904" s="161"/>
      <c r="AQ904" s="161"/>
      <c r="AR904" s="161"/>
      <c r="AS904" s="161"/>
    </row>
    <row r="905" spans="1:45" ht="15" customHeight="1">
      <c r="A905" s="267"/>
      <c r="B905" s="267"/>
      <c r="C905" s="267"/>
      <c r="D905" s="268"/>
      <c r="E905" s="268"/>
      <c r="F905" s="268"/>
      <c r="G905" s="268"/>
      <c r="H905" s="268"/>
      <c r="I905" s="268"/>
      <c r="J905" s="225"/>
      <c r="K905" s="358"/>
      <c r="L905" s="358"/>
      <c r="M905" s="358"/>
      <c r="N905" s="358"/>
      <c r="O905" s="358"/>
      <c r="P905" s="161"/>
      <c r="Q905" s="161"/>
      <c r="R905" s="161"/>
      <c r="S905" s="161"/>
      <c r="T905" s="161"/>
      <c r="U905" s="161"/>
      <c r="V905" s="161"/>
      <c r="W905" s="161"/>
      <c r="X905" s="161"/>
      <c r="Y905" s="161"/>
      <c r="Z905" s="161"/>
      <c r="AA905" s="161"/>
      <c r="AB905" s="161"/>
      <c r="AC905" s="161"/>
      <c r="AD905" s="161"/>
      <c r="AE905" s="161"/>
      <c r="AF905" s="161"/>
      <c r="AG905" s="161"/>
      <c r="AH905" s="161"/>
      <c r="AI905" s="161"/>
      <c r="AJ905" s="161"/>
      <c r="AK905" s="161"/>
      <c r="AL905" s="161"/>
      <c r="AM905" s="161"/>
      <c r="AN905" s="161"/>
      <c r="AO905" s="161"/>
      <c r="AP905" s="161"/>
      <c r="AQ905" s="161"/>
      <c r="AR905" s="161"/>
      <c r="AS905" s="161"/>
    </row>
    <row r="906" spans="1:45" ht="15" customHeight="1">
      <c r="A906" s="267"/>
      <c r="B906" s="267"/>
      <c r="C906" s="267"/>
      <c r="D906" s="268"/>
      <c r="E906" s="268"/>
      <c r="F906" s="268"/>
      <c r="G906" s="268"/>
      <c r="H906" s="268"/>
      <c r="I906" s="268"/>
      <c r="J906" s="225"/>
      <c r="K906" s="358"/>
      <c r="L906" s="358"/>
      <c r="M906" s="358"/>
      <c r="N906" s="358"/>
      <c r="O906" s="358"/>
      <c r="P906" s="161"/>
      <c r="Q906" s="161"/>
      <c r="R906" s="161"/>
      <c r="S906" s="161"/>
      <c r="T906" s="161"/>
      <c r="U906" s="161"/>
      <c r="V906" s="161"/>
      <c r="W906" s="161"/>
      <c r="X906" s="161"/>
      <c r="Y906" s="161"/>
      <c r="Z906" s="161"/>
      <c r="AA906" s="161"/>
      <c r="AB906" s="161"/>
      <c r="AC906" s="161"/>
      <c r="AD906" s="161"/>
      <c r="AE906" s="161"/>
      <c r="AF906" s="161"/>
      <c r="AG906" s="161"/>
      <c r="AH906" s="161"/>
      <c r="AI906" s="161"/>
      <c r="AJ906" s="161"/>
      <c r="AK906" s="161"/>
      <c r="AL906" s="161"/>
      <c r="AM906" s="161"/>
      <c r="AN906" s="161"/>
      <c r="AO906" s="161"/>
      <c r="AP906" s="161"/>
      <c r="AQ906" s="161"/>
      <c r="AR906" s="161"/>
      <c r="AS906" s="161"/>
    </row>
    <row r="907" spans="1:45" ht="15" customHeight="1">
      <c r="A907" s="267"/>
      <c r="B907" s="267"/>
      <c r="C907" s="267"/>
      <c r="D907" s="268"/>
      <c r="E907" s="268"/>
      <c r="F907" s="268"/>
      <c r="G907" s="268"/>
      <c r="H907" s="268"/>
      <c r="I907" s="268"/>
      <c r="J907" s="225"/>
      <c r="K907" s="358"/>
      <c r="L907" s="358"/>
      <c r="M907" s="358"/>
      <c r="N907" s="358"/>
      <c r="O907" s="358"/>
      <c r="P907" s="161"/>
      <c r="Q907" s="161"/>
      <c r="R907" s="161"/>
      <c r="S907" s="161"/>
      <c r="T907" s="161"/>
      <c r="U907" s="161"/>
      <c r="V907" s="161"/>
      <c r="W907" s="161"/>
      <c r="X907" s="161"/>
      <c r="Y907" s="161"/>
      <c r="Z907" s="161"/>
      <c r="AA907" s="161"/>
      <c r="AB907" s="161"/>
      <c r="AC907" s="161"/>
      <c r="AD907" s="161"/>
      <c r="AE907" s="161"/>
      <c r="AF907" s="161"/>
      <c r="AG907" s="161"/>
      <c r="AH907" s="161"/>
      <c r="AI907" s="161"/>
      <c r="AJ907" s="161"/>
      <c r="AK907" s="161"/>
      <c r="AL907" s="161"/>
      <c r="AM907" s="161"/>
      <c r="AN907" s="161"/>
      <c r="AO907" s="161"/>
      <c r="AP907" s="161"/>
      <c r="AQ907" s="161"/>
      <c r="AR907" s="161"/>
      <c r="AS907" s="161"/>
    </row>
    <row r="908" spans="1:45" ht="15" customHeight="1">
      <c r="A908" s="267"/>
      <c r="B908" s="267"/>
      <c r="C908" s="267"/>
      <c r="D908" s="268"/>
      <c r="E908" s="268"/>
      <c r="F908" s="268"/>
      <c r="G908" s="268"/>
      <c r="H908" s="268"/>
      <c r="I908" s="268"/>
      <c r="J908" s="225"/>
      <c r="K908" s="358"/>
      <c r="L908" s="358"/>
      <c r="M908" s="358"/>
      <c r="N908" s="358"/>
      <c r="O908" s="358"/>
      <c r="P908" s="161"/>
      <c r="Q908" s="161"/>
      <c r="R908" s="161"/>
      <c r="S908" s="161"/>
      <c r="T908" s="161"/>
      <c r="U908" s="161"/>
      <c r="V908" s="161"/>
      <c r="W908" s="161"/>
      <c r="X908" s="161"/>
      <c r="Y908" s="161"/>
      <c r="Z908" s="161"/>
      <c r="AA908" s="161"/>
      <c r="AB908" s="161"/>
      <c r="AC908" s="161"/>
      <c r="AD908" s="161"/>
      <c r="AE908" s="161"/>
      <c r="AF908" s="161"/>
      <c r="AG908" s="161"/>
      <c r="AH908" s="161"/>
      <c r="AI908" s="161"/>
      <c r="AJ908" s="161"/>
      <c r="AK908" s="161"/>
      <c r="AL908" s="161"/>
      <c r="AM908" s="161"/>
      <c r="AN908" s="161"/>
      <c r="AO908" s="161"/>
      <c r="AP908" s="161"/>
      <c r="AQ908" s="161"/>
      <c r="AR908" s="161"/>
      <c r="AS908" s="161"/>
    </row>
    <row r="909" spans="1:45" ht="15" customHeight="1">
      <c r="A909" s="267"/>
      <c r="B909" s="267"/>
      <c r="C909" s="267"/>
      <c r="D909" s="268"/>
      <c r="E909" s="268"/>
      <c r="F909" s="268"/>
      <c r="G909" s="268"/>
      <c r="H909" s="268"/>
      <c r="I909" s="268"/>
      <c r="J909" s="225"/>
      <c r="K909" s="358"/>
      <c r="L909" s="358"/>
      <c r="M909" s="358"/>
      <c r="N909" s="358"/>
      <c r="O909" s="358"/>
      <c r="P909" s="161"/>
      <c r="Q909" s="161"/>
      <c r="R909" s="161"/>
      <c r="S909" s="161"/>
      <c r="T909" s="161"/>
      <c r="U909" s="161"/>
      <c r="V909" s="161"/>
      <c r="W909" s="161"/>
      <c r="X909" s="161"/>
      <c r="Y909" s="161"/>
      <c r="Z909" s="161"/>
      <c r="AA909" s="161"/>
      <c r="AB909" s="161"/>
      <c r="AC909" s="161"/>
      <c r="AD909" s="161"/>
      <c r="AE909" s="161"/>
      <c r="AF909" s="161"/>
      <c r="AG909" s="161"/>
      <c r="AH909" s="161"/>
      <c r="AI909" s="161"/>
      <c r="AJ909" s="161"/>
      <c r="AK909" s="161"/>
      <c r="AL909" s="161"/>
      <c r="AM909" s="161"/>
      <c r="AN909" s="161"/>
      <c r="AO909" s="161"/>
      <c r="AP909" s="161"/>
      <c r="AQ909" s="161"/>
      <c r="AR909" s="161"/>
      <c r="AS909" s="161"/>
    </row>
    <row r="910" spans="1:45" ht="15" customHeight="1">
      <c r="A910" s="267"/>
      <c r="B910" s="267"/>
      <c r="C910" s="267"/>
      <c r="D910" s="268"/>
      <c r="E910" s="268"/>
      <c r="F910" s="268"/>
      <c r="G910" s="268"/>
      <c r="H910" s="268"/>
      <c r="I910" s="268"/>
      <c r="J910" s="225"/>
      <c r="K910" s="358"/>
      <c r="L910" s="358"/>
      <c r="M910" s="358"/>
      <c r="N910" s="358"/>
      <c r="O910" s="358"/>
      <c r="P910" s="161"/>
      <c r="Q910" s="161"/>
      <c r="R910" s="161"/>
      <c r="S910" s="161"/>
      <c r="T910" s="161"/>
      <c r="U910" s="161"/>
      <c r="V910" s="161"/>
      <c r="W910" s="161"/>
      <c r="X910" s="161"/>
      <c r="Y910" s="161"/>
      <c r="Z910" s="161"/>
      <c r="AA910" s="161"/>
      <c r="AB910" s="161"/>
      <c r="AC910" s="161"/>
      <c r="AD910" s="161"/>
      <c r="AE910" s="161"/>
      <c r="AF910" s="161"/>
      <c r="AG910" s="161"/>
      <c r="AH910" s="161"/>
      <c r="AI910" s="161"/>
      <c r="AJ910" s="161"/>
      <c r="AK910" s="161"/>
      <c r="AL910" s="161"/>
      <c r="AM910" s="161"/>
      <c r="AN910" s="161"/>
      <c r="AO910" s="161"/>
      <c r="AP910" s="161"/>
      <c r="AQ910" s="161"/>
      <c r="AR910" s="161"/>
      <c r="AS910" s="161"/>
    </row>
    <row r="911" spans="1:45" ht="15" customHeight="1">
      <c r="A911" s="267"/>
      <c r="B911" s="267"/>
      <c r="C911" s="267"/>
      <c r="D911" s="268"/>
      <c r="E911" s="268"/>
      <c r="F911" s="268"/>
      <c r="G911" s="268"/>
      <c r="H911" s="268"/>
      <c r="I911" s="268"/>
      <c r="J911" s="225"/>
      <c r="K911" s="358"/>
      <c r="L911" s="358"/>
      <c r="M911" s="358"/>
      <c r="N911" s="358"/>
      <c r="O911" s="358"/>
      <c r="P911" s="161"/>
      <c r="Q911" s="161"/>
      <c r="R911" s="161"/>
      <c r="S911" s="161"/>
      <c r="T911" s="161"/>
      <c r="U911" s="161"/>
      <c r="V911" s="161"/>
      <c r="W911" s="161"/>
      <c r="X911" s="161"/>
      <c r="Y911" s="161"/>
      <c r="Z911" s="161"/>
      <c r="AA911" s="161"/>
      <c r="AB911" s="161"/>
      <c r="AC911" s="161"/>
      <c r="AD911" s="161"/>
      <c r="AE911" s="161"/>
      <c r="AF911" s="161"/>
      <c r="AG911" s="161"/>
      <c r="AH911" s="161"/>
      <c r="AI911" s="161"/>
      <c r="AJ911" s="161"/>
      <c r="AK911" s="161"/>
      <c r="AL911" s="161"/>
      <c r="AM911" s="161"/>
      <c r="AN911" s="161"/>
      <c r="AO911" s="161"/>
      <c r="AP911" s="161"/>
      <c r="AQ911" s="161"/>
      <c r="AR911" s="161"/>
      <c r="AS911" s="161"/>
    </row>
    <row r="912" spans="1:45" ht="15" customHeight="1">
      <c r="A912" s="267"/>
      <c r="B912" s="267"/>
      <c r="C912" s="267"/>
      <c r="D912" s="268"/>
      <c r="E912" s="268"/>
      <c r="F912" s="268"/>
      <c r="G912" s="268"/>
      <c r="H912" s="268"/>
      <c r="I912" s="268"/>
      <c r="J912" s="225"/>
      <c r="K912" s="358"/>
      <c r="L912" s="358"/>
      <c r="M912" s="358"/>
      <c r="N912" s="358"/>
      <c r="O912" s="358"/>
      <c r="P912" s="161"/>
      <c r="Q912" s="161"/>
      <c r="R912" s="161"/>
      <c r="S912" s="161"/>
      <c r="T912" s="161"/>
      <c r="U912" s="161"/>
      <c r="V912" s="161"/>
      <c r="W912" s="161"/>
      <c r="X912" s="161"/>
      <c r="Y912" s="161"/>
      <c r="Z912" s="161"/>
      <c r="AA912" s="161"/>
      <c r="AB912" s="161"/>
      <c r="AC912" s="161"/>
      <c r="AD912" s="161"/>
      <c r="AE912" s="161"/>
      <c r="AF912" s="161"/>
      <c r="AG912" s="161"/>
      <c r="AH912" s="161"/>
      <c r="AI912" s="161"/>
      <c r="AJ912" s="161"/>
      <c r="AK912" s="161"/>
      <c r="AL912" s="161"/>
      <c r="AM912" s="161"/>
      <c r="AN912" s="161"/>
      <c r="AO912" s="161"/>
      <c r="AP912" s="161"/>
      <c r="AQ912" s="161"/>
      <c r="AR912" s="161"/>
      <c r="AS912" s="161"/>
    </row>
    <row r="913" spans="1:45" ht="15" customHeight="1">
      <c r="A913" s="267"/>
      <c r="B913" s="267"/>
      <c r="C913" s="267"/>
      <c r="D913" s="268"/>
      <c r="E913" s="268"/>
      <c r="F913" s="268"/>
      <c r="G913" s="268"/>
      <c r="H913" s="268"/>
      <c r="I913" s="268"/>
      <c r="J913" s="225"/>
      <c r="K913" s="358"/>
      <c r="L913" s="358"/>
      <c r="M913" s="358"/>
      <c r="N913" s="358"/>
      <c r="O913" s="358"/>
      <c r="P913" s="161"/>
      <c r="Q913" s="161"/>
      <c r="R913" s="161"/>
      <c r="S913" s="161"/>
      <c r="T913" s="161"/>
      <c r="U913" s="161"/>
      <c r="V913" s="161"/>
      <c r="W913" s="161"/>
      <c r="X913" s="161"/>
      <c r="Y913" s="161"/>
      <c r="Z913" s="161"/>
      <c r="AA913" s="161"/>
      <c r="AB913" s="161"/>
      <c r="AC913" s="161"/>
      <c r="AD913" s="161"/>
      <c r="AE913" s="161"/>
      <c r="AF913" s="161"/>
      <c r="AG913" s="161"/>
      <c r="AH913" s="161"/>
      <c r="AI913" s="161"/>
      <c r="AJ913" s="161"/>
      <c r="AK913" s="161"/>
      <c r="AL913" s="161"/>
      <c r="AM913" s="161"/>
      <c r="AN913" s="161"/>
      <c r="AO913" s="161"/>
      <c r="AP913" s="161"/>
      <c r="AQ913" s="161"/>
      <c r="AR913" s="161"/>
      <c r="AS913" s="161"/>
    </row>
    <row r="914" spans="1:45" ht="15" customHeight="1">
      <c r="A914" s="267"/>
      <c r="B914" s="267"/>
      <c r="C914" s="267"/>
      <c r="D914" s="268"/>
      <c r="E914" s="268"/>
      <c r="F914" s="268"/>
      <c r="G914" s="268"/>
      <c r="H914" s="268"/>
      <c r="I914" s="268"/>
      <c r="J914" s="225"/>
      <c r="K914" s="358"/>
      <c r="L914" s="358"/>
      <c r="M914" s="358"/>
      <c r="N914" s="358"/>
      <c r="O914" s="358"/>
      <c r="P914" s="161"/>
      <c r="Q914" s="161"/>
      <c r="R914" s="161"/>
      <c r="S914" s="161"/>
      <c r="T914" s="161"/>
      <c r="U914" s="161"/>
      <c r="V914" s="161"/>
      <c r="W914" s="161"/>
      <c r="X914" s="161"/>
      <c r="Y914" s="161"/>
      <c r="Z914" s="161"/>
      <c r="AA914" s="161"/>
      <c r="AB914" s="161"/>
      <c r="AC914" s="161"/>
      <c r="AD914" s="161"/>
      <c r="AE914" s="161"/>
      <c r="AF914" s="161"/>
      <c r="AG914" s="161"/>
      <c r="AH914" s="161"/>
      <c r="AI914" s="161"/>
      <c r="AJ914" s="161"/>
      <c r="AK914" s="161"/>
      <c r="AL914" s="161"/>
      <c r="AM914" s="161"/>
      <c r="AN914" s="161"/>
      <c r="AO914" s="161"/>
      <c r="AP914" s="161"/>
      <c r="AQ914" s="161"/>
      <c r="AR914" s="161"/>
      <c r="AS914" s="161"/>
    </row>
    <row r="915" spans="1:45" ht="15" customHeight="1">
      <c r="A915" s="267"/>
      <c r="B915" s="267"/>
      <c r="C915" s="267"/>
      <c r="D915" s="268"/>
      <c r="E915" s="268"/>
      <c r="F915" s="268"/>
      <c r="G915" s="268"/>
      <c r="H915" s="268"/>
      <c r="I915" s="268"/>
      <c r="J915" s="225"/>
      <c r="K915" s="358"/>
      <c r="L915" s="358"/>
      <c r="M915" s="358"/>
      <c r="N915" s="358"/>
      <c r="O915" s="358"/>
      <c r="P915" s="161"/>
      <c r="Q915" s="161"/>
      <c r="R915" s="161"/>
      <c r="S915" s="161"/>
      <c r="T915" s="161"/>
      <c r="U915" s="161"/>
      <c r="V915" s="161"/>
      <c r="W915" s="161"/>
      <c r="X915" s="161"/>
      <c r="Y915" s="161"/>
      <c r="Z915" s="161"/>
      <c r="AA915" s="161"/>
      <c r="AB915" s="161"/>
      <c r="AC915" s="161"/>
      <c r="AD915" s="161"/>
      <c r="AE915" s="161"/>
      <c r="AF915" s="161"/>
      <c r="AG915" s="161"/>
      <c r="AH915" s="161"/>
      <c r="AI915" s="161"/>
      <c r="AJ915" s="161"/>
      <c r="AK915" s="161"/>
      <c r="AL915" s="161"/>
      <c r="AM915" s="161"/>
      <c r="AN915" s="161"/>
      <c r="AO915" s="161"/>
      <c r="AP915" s="161"/>
      <c r="AQ915" s="161"/>
      <c r="AR915" s="161"/>
      <c r="AS915" s="161"/>
    </row>
    <row r="916" spans="1:45" ht="15" customHeight="1">
      <c r="A916" s="267"/>
      <c r="B916" s="267"/>
      <c r="C916" s="267"/>
      <c r="D916" s="268"/>
      <c r="E916" s="268"/>
      <c r="F916" s="268"/>
      <c r="G916" s="268"/>
      <c r="H916" s="268"/>
      <c r="I916" s="268"/>
      <c r="J916" s="225"/>
      <c r="K916" s="358"/>
      <c r="L916" s="358"/>
      <c r="M916" s="358"/>
      <c r="N916" s="358"/>
      <c r="O916" s="358"/>
      <c r="P916" s="161"/>
      <c r="Q916" s="161"/>
      <c r="R916" s="161"/>
      <c r="S916" s="161"/>
      <c r="T916" s="161"/>
      <c r="U916" s="161"/>
      <c r="V916" s="161"/>
      <c r="W916" s="161"/>
      <c r="X916" s="161"/>
      <c r="Y916" s="161"/>
      <c r="Z916" s="161"/>
      <c r="AA916" s="161"/>
      <c r="AB916" s="161"/>
      <c r="AC916" s="161"/>
      <c r="AD916" s="161"/>
      <c r="AE916" s="161"/>
      <c r="AF916" s="161"/>
      <c r="AG916" s="161"/>
      <c r="AH916" s="161"/>
      <c r="AI916" s="161"/>
      <c r="AJ916" s="161"/>
      <c r="AK916" s="161"/>
      <c r="AL916" s="161"/>
      <c r="AM916" s="161"/>
      <c r="AN916" s="161"/>
      <c r="AO916" s="161"/>
      <c r="AP916" s="161"/>
      <c r="AQ916" s="161"/>
      <c r="AR916" s="161"/>
      <c r="AS916" s="161"/>
    </row>
    <row r="917" spans="1:45" ht="15" customHeight="1">
      <c r="A917" s="267"/>
      <c r="B917" s="267"/>
      <c r="C917" s="267"/>
      <c r="D917" s="268"/>
      <c r="E917" s="268"/>
      <c r="F917" s="268"/>
      <c r="G917" s="268"/>
      <c r="H917" s="268"/>
      <c r="I917" s="268"/>
      <c r="J917" s="225"/>
      <c r="K917" s="358"/>
      <c r="L917" s="358"/>
      <c r="M917" s="358"/>
      <c r="N917" s="358"/>
      <c r="O917" s="358"/>
      <c r="P917" s="161"/>
      <c r="Q917" s="161"/>
      <c r="R917" s="161"/>
      <c r="S917" s="161"/>
      <c r="T917" s="161"/>
      <c r="U917" s="161"/>
      <c r="V917" s="161"/>
      <c r="W917" s="161"/>
      <c r="X917" s="161"/>
      <c r="Y917" s="161"/>
      <c r="Z917" s="161"/>
      <c r="AA917" s="161"/>
      <c r="AB917" s="161"/>
      <c r="AC917" s="161"/>
      <c r="AD917" s="161"/>
      <c r="AE917" s="161"/>
      <c r="AF917" s="161"/>
      <c r="AG917" s="161"/>
      <c r="AH917" s="161"/>
      <c r="AI917" s="161"/>
      <c r="AJ917" s="161"/>
      <c r="AK917" s="161"/>
      <c r="AL917" s="161"/>
      <c r="AM917" s="161"/>
      <c r="AN917" s="161"/>
      <c r="AO917" s="161"/>
      <c r="AP917" s="161"/>
      <c r="AQ917" s="161"/>
      <c r="AR917" s="161"/>
      <c r="AS917" s="161"/>
    </row>
    <row r="918" spans="1:45" ht="15" customHeight="1">
      <c r="A918" s="267"/>
      <c r="B918" s="267"/>
      <c r="C918" s="267"/>
      <c r="D918" s="268"/>
      <c r="E918" s="268"/>
      <c r="F918" s="268"/>
      <c r="G918" s="268"/>
      <c r="H918" s="268"/>
      <c r="I918" s="268"/>
      <c r="J918" s="225"/>
      <c r="K918" s="358"/>
      <c r="L918" s="358"/>
      <c r="M918" s="358"/>
      <c r="N918" s="358"/>
      <c r="O918" s="358"/>
      <c r="P918" s="161"/>
      <c r="Q918" s="161"/>
      <c r="R918" s="161"/>
      <c r="S918" s="161"/>
      <c r="T918" s="161"/>
      <c r="U918" s="161"/>
      <c r="V918" s="161"/>
      <c r="W918" s="161"/>
      <c r="X918" s="161"/>
      <c r="Y918" s="161"/>
      <c r="Z918" s="161"/>
      <c r="AA918" s="161"/>
      <c r="AB918" s="161"/>
      <c r="AC918" s="161"/>
      <c r="AD918" s="161"/>
      <c r="AE918" s="161"/>
      <c r="AF918" s="161"/>
      <c r="AG918" s="161"/>
      <c r="AH918" s="161"/>
      <c r="AI918" s="161"/>
      <c r="AJ918" s="161"/>
      <c r="AK918" s="161"/>
      <c r="AL918" s="161"/>
      <c r="AM918" s="161"/>
      <c r="AN918" s="161"/>
      <c r="AO918" s="161"/>
      <c r="AP918" s="161"/>
      <c r="AQ918" s="161"/>
      <c r="AR918" s="161"/>
      <c r="AS918" s="161"/>
    </row>
    <row r="919" spans="1:45" ht="15" customHeight="1">
      <c r="A919" s="267"/>
      <c r="B919" s="267"/>
      <c r="C919" s="267"/>
      <c r="D919" s="268"/>
      <c r="E919" s="268"/>
      <c r="F919" s="268"/>
      <c r="G919" s="268"/>
      <c r="H919" s="268"/>
      <c r="I919" s="268"/>
      <c r="J919" s="225"/>
      <c r="K919" s="358"/>
      <c r="L919" s="358"/>
      <c r="M919" s="358"/>
      <c r="N919" s="358"/>
      <c r="O919" s="358"/>
      <c r="P919" s="161"/>
      <c r="Q919" s="161"/>
      <c r="R919" s="161"/>
      <c r="S919" s="161"/>
      <c r="T919" s="161"/>
      <c r="U919" s="161"/>
      <c r="V919" s="161"/>
      <c r="W919" s="161"/>
      <c r="X919" s="161"/>
      <c r="Y919" s="161"/>
      <c r="Z919" s="161"/>
      <c r="AA919" s="161"/>
      <c r="AB919" s="161"/>
      <c r="AC919" s="161"/>
      <c r="AD919" s="161"/>
      <c r="AE919" s="161"/>
      <c r="AF919" s="161"/>
      <c r="AG919" s="161"/>
      <c r="AH919" s="161"/>
      <c r="AI919" s="161"/>
      <c r="AJ919" s="161"/>
      <c r="AK919" s="161"/>
      <c r="AL919" s="161"/>
      <c r="AM919" s="161"/>
      <c r="AN919" s="161"/>
      <c r="AO919" s="161"/>
      <c r="AP919" s="161"/>
      <c r="AQ919" s="161"/>
      <c r="AR919" s="161"/>
      <c r="AS919" s="161"/>
    </row>
    <row r="920" spans="1:45" ht="15" customHeight="1">
      <c r="A920" s="267"/>
      <c r="B920" s="267"/>
      <c r="C920" s="267"/>
      <c r="D920" s="268"/>
      <c r="E920" s="268"/>
      <c r="F920" s="268"/>
      <c r="G920" s="268"/>
      <c r="H920" s="268"/>
      <c r="I920" s="268"/>
      <c r="J920" s="225"/>
      <c r="K920" s="358"/>
      <c r="L920" s="358"/>
      <c r="M920" s="358"/>
      <c r="N920" s="358"/>
      <c r="O920" s="358"/>
      <c r="P920" s="161"/>
      <c r="Q920" s="161"/>
      <c r="R920" s="161"/>
      <c r="S920" s="161"/>
      <c r="T920" s="161"/>
      <c r="U920" s="161"/>
      <c r="V920" s="161"/>
      <c r="W920" s="161"/>
      <c r="X920" s="161"/>
      <c r="Y920" s="161"/>
      <c r="Z920" s="161"/>
      <c r="AA920" s="161"/>
      <c r="AB920" s="161"/>
      <c r="AC920" s="161"/>
      <c r="AD920" s="161"/>
      <c r="AE920" s="161"/>
      <c r="AF920" s="161"/>
      <c r="AG920" s="161"/>
      <c r="AH920" s="161"/>
      <c r="AI920" s="161"/>
      <c r="AJ920" s="161"/>
      <c r="AK920" s="161"/>
      <c r="AL920" s="161"/>
      <c r="AM920" s="161"/>
      <c r="AN920" s="161"/>
      <c r="AO920" s="161"/>
      <c r="AP920" s="161"/>
      <c r="AQ920" s="161"/>
      <c r="AR920" s="161"/>
      <c r="AS920" s="161"/>
    </row>
    <row r="921" spans="1:45" ht="15" customHeight="1">
      <c r="A921" s="267"/>
      <c r="B921" s="267"/>
      <c r="C921" s="267"/>
      <c r="D921" s="268"/>
      <c r="E921" s="268"/>
      <c r="F921" s="268"/>
      <c r="G921" s="268"/>
      <c r="H921" s="268"/>
      <c r="I921" s="268"/>
      <c r="J921" s="225"/>
      <c r="K921" s="358"/>
      <c r="L921" s="358"/>
      <c r="M921" s="358"/>
      <c r="N921" s="358"/>
      <c r="O921" s="358"/>
      <c r="P921" s="161"/>
      <c r="Q921" s="161"/>
      <c r="R921" s="161"/>
      <c r="S921" s="161"/>
      <c r="T921" s="161"/>
      <c r="U921" s="161"/>
      <c r="V921" s="161"/>
      <c r="W921" s="161"/>
      <c r="X921" s="161"/>
      <c r="Y921" s="161"/>
      <c r="Z921" s="161"/>
      <c r="AA921" s="161"/>
      <c r="AB921" s="161"/>
      <c r="AC921" s="161"/>
      <c r="AD921" s="161"/>
      <c r="AE921" s="161"/>
      <c r="AF921" s="161"/>
      <c r="AG921" s="161"/>
      <c r="AH921" s="161"/>
      <c r="AI921" s="161"/>
      <c r="AJ921" s="161"/>
      <c r="AK921" s="161"/>
      <c r="AL921" s="161"/>
      <c r="AM921" s="161"/>
      <c r="AN921" s="161"/>
      <c r="AO921" s="161"/>
      <c r="AP921" s="161"/>
      <c r="AQ921" s="161"/>
      <c r="AR921" s="161"/>
      <c r="AS921" s="161"/>
    </row>
    <row r="922" spans="1:45" ht="15" customHeight="1">
      <c r="A922" s="267"/>
      <c r="B922" s="267"/>
      <c r="C922" s="267"/>
      <c r="D922" s="268"/>
      <c r="E922" s="268"/>
      <c r="F922" s="268"/>
      <c r="G922" s="268"/>
      <c r="H922" s="268"/>
      <c r="I922" s="268"/>
      <c r="J922" s="225"/>
      <c r="K922" s="358"/>
      <c r="L922" s="358"/>
      <c r="M922" s="358"/>
      <c r="N922" s="358"/>
      <c r="O922" s="358"/>
      <c r="P922" s="161"/>
      <c r="Q922" s="161"/>
      <c r="R922" s="161"/>
      <c r="S922" s="161"/>
      <c r="T922" s="161"/>
      <c r="U922" s="161"/>
      <c r="V922" s="161"/>
      <c r="W922" s="161"/>
      <c r="X922" s="161"/>
      <c r="Y922" s="161"/>
      <c r="Z922" s="161"/>
      <c r="AA922" s="161"/>
      <c r="AB922" s="161"/>
      <c r="AC922" s="161"/>
      <c r="AD922" s="161"/>
      <c r="AE922" s="161"/>
      <c r="AF922" s="161"/>
      <c r="AG922" s="161"/>
      <c r="AH922" s="161"/>
      <c r="AI922" s="161"/>
      <c r="AJ922" s="161"/>
      <c r="AK922" s="161"/>
      <c r="AL922" s="161"/>
      <c r="AM922" s="161"/>
      <c r="AN922" s="161"/>
      <c r="AO922" s="161"/>
      <c r="AP922" s="161"/>
      <c r="AQ922" s="161"/>
      <c r="AR922" s="161"/>
      <c r="AS922" s="161"/>
    </row>
    <row r="923" spans="1:45" ht="15" customHeight="1">
      <c r="A923" s="267"/>
      <c r="B923" s="267"/>
      <c r="C923" s="267"/>
      <c r="D923" s="268"/>
      <c r="E923" s="268"/>
      <c r="F923" s="268"/>
      <c r="G923" s="268"/>
      <c r="H923" s="268"/>
      <c r="I923" s="268"/>
      <c r="J923" s="225"/>
      <c r="K923" s="358"/>
      <c r="L923" s="358"/>
      <c r="M923" s="358"/>
      <c r="N923" s="358"/>
      <c r="O923" s="358"/>
      <c r="P923" s="161"/>
      <c r="Q923" s="161"/>
      <c r="R923" s="161"/>
      <c r="S923" s="161"/>
      <c r="T923" s="161"/>
      <c r="U923" s="161"/>
      <c r="V923" s="161"/>
      <c r="W923" s="161"/>
      <c r="X923" s="161"/>
      <c r="Y923" s="161"/>
      <c r="Z923" s="161"/>
      <c r="AA923" s="161"/>
      <c r="AB923" s="161"/>
      <c r="AC923" s="161"/>
      <c r="AD923" s="161"/>
      <c r="AE923" s="161"/>
      <c r="AF923" s="161"/>
      <c r="AG923" s="161"/>
      <c r="AH923" s="161"/>
      <c r="AI923" s="161"/>
      <c r="AJ923" s="161"/>
      <c r="AK923" s="161"/>
      <c r="AL923" s="161"/>
      <c r="AM923" s="161"/>
      <c r="AN923" s="161"/>
      <c r="AO923" s="161"/>
      <c r="AP923" s="161"/>
      <c r="AQ923" s="161"/>
      <c r="AR923" s="161"/>
      <c r="AS923" s="161"/>
    </row>
    <row r="924" spans="1:45" ht="15" customHeight="1">
      <c r="A924" s="267"/>
      <c r="B924" s="267"/>
      <c r="C924" s="267"/>
      <c r="D924" s="268"/>
      <c r="E924" s="268"/>
      <c r="F924" s="268"/>
      <c r="G924" s="268"/>
      <c r="H924" s="268"/>
      <c r="I924" s="268"/>
      <c r="J924" s="225"/>
      <c r="K924" s="358"/>
      <c r="L924" s="358"/>
      <c r="M924" s="358"/>
      <c r="N924" s="358"/>
      <c r="O924" s="358"/>
      <c r="P924" s="161"/>
      <c r="Q924" s="161"/>
      <c r="R924" s="161"/>
      <c r="S924" s="161"/>
      <c r="T924" s="161"/>
      <c r="U924" s="161"/>
      <c r="V924" s="161"/>
      <c r="W924" s="161"/>
      <c r="X924" s="161"/>
      <c r="Y924" s="161"/>
      <c r="Z924" s="161"/>
      <c r="AA924" s="161"/>
      <c r="AB924" s="161"/>
      <c r="AC924" s="161"/>
      <c r="AD924" s="161"/>
      <c r="AE924" s="161"/>
      <c r="AF924" s="161"/>
      <c r="AG924" s="161"/>
      <c r="AH924" s="161"/>
      <c r="AI924" s="161"/>
      <c r="AJ924" s="161"/>
      <c r="AK924" s="161"/>
      <c r="AL924" s="161"/>
      <c r="AM924" s="161"/>
      <c r="AN924" s="161"/>
      <c r="AO924" s="161"/>
      <c r="AP924" s="161"/>
      <c r="AQ924" s="161"/>
      <c r="AR924" s="161"/>
      <c r="AS924" s="161"/>
    </row>
    <row r="925" spans="1:45" ht="15" customHeight="1">
      <c r="A925" s="267"/>
      <c r="B925" s="267"/>
      <c r="C925" s="267"/>
      <c r="D925" s="268"/>
      <c r="E925" s="268"/>
      <c r="F925" s="268"/>
      <c r="G925" s="268"/>
      <c r="H925" s="268"/>
      <c r="I925" s="268"/>
      <c r="J925" s="225"/>
      <c r="K925" s="358"/>
      <c r="L925" s="358"/>
      <c r="M925" s="358"/>
      <c r="N925" s="358"/>
      <c r="O925" s="358"/>
      <c r="P925" s="161"/>
      <c r="Q925" s="161"/>
      <c r="R925" s="161"/>
      <c r="S925" s="161"/>
      <c r="T925" s="161"/>
      <c r="U925" s="161"/>
      <c r="V925" s="161"/>
      <c r="W925" s="161"/>
      <c r="X925" s="161"/>
      <c r="Y925" s="161"/>
      <c r="Z925" s="161"/>
      <c r="AA925" s="161"/>
      <c r="AB925" s="161"/>
      <c r="AC925" s="161"/>
      <c r="AD925" s="161"/>
      <c r="AE925" s="161"/>
      <c r="AF925" s="161"/>
      <c r="AG925" s="161"/>
      <c r="AH925" s="161"/>
      <c r="AI925" s="161"/>
      <c r="AJ925" s="161"/>
      <c r="AK925" s="161"/>
      <c r="AL925" s="161"/>
      <c r="AM925" s="161"/>
      <c r="AN925" s="161"/>
      <c r="AO925" s="161"/>
      <c r="AP925" s="161"/>
      <c r="AQ925" s="161"/>
      <c r="AR925" s="161"/>
      <c r="AS925" s="161"/>
    </row>
    <row r="926" spans="1:45" ht="15" customHeight="1">
      <c r="A926" s="267"/>
      <c r="B926" s="267"/>
      <c r="C926" s="267"/>
      <c r="D926" s="268"/>
      <c r="E926" s="268"/>
      <c r="F926" s="268"/>
      <c r="G926" s="268"/>
      <c r="H926" s="268"/>
      <c r="I926" s="268"/>
      <c r="J926" s="225"/>
      <c r="K926" s="358"/>
      <c r="L926" s="358"/>
      <c r="M926" s="358"/>
      <c r="N926" s="358"/>
      <c r="O926" s="358"/>
      <c r="P926" s="161"/>
      <c r="Q926" s="161"/>
      <c r="R926" s="161"/>
      <c r="S926" s="161"/>
      <c r="T926" s="161"/>
      <c r="U926" s="161"/>
      <c r="V926" s="161"/>
      <c r="W926" s="161"/>
      <c r="X926" s="161"/>
      <c r="Y926" s="161"/>
      <c r="Z926" s="161"/>
      <c r="AA926" s="161"/>
      <c r="AB926" s="161"/>
      <c r="AC926" s="161"/>
      <c r="AD926" s="161"/>
      <c r="AE926" s="161"/>
      <c r="AF926" s="161"/>
      <c r="AG926" s="161"/>
      <c r="AH926" s="161"/>
      <c r="AI926" s="161"/>
      <c r="AJ926" s="161"/>
      <c r="AK926" s="161"/>
      <c r="AL926" s="161"/>
      <c r="AM926" s="161"/>
      <c r="AN926" s="161"/>
      <c r="AO926" s="161"/>
      <c r="AP926" s="161"/>
      <c r="AQ926" s="161"/>
      <c r="AR926" s="161"/>
      <c r="AS926" s="161"/>
    </row>
    <row r="927" spans="1:45" ht="15" customHeight="1">
      <c r="A927" s="267"/>
      <c r="B927" s="267"/>
      <c r="C927" s="267"/>
      <c r="D927" s="268"/>
      <c r="E927" s="268"/>
      <c r="F927" s="268"/>
      <c r="G927" s="268"/>
      <c r="H927" s="268"/>
      <c r="I927" s="268"/>
      <c r="J927" s="225"/>
      <c r="K927" s="358"/>
      <c r="L927" s="358"/>
      <c r="M927" s="358"/>
      <c r="N927" s="358"/>
      <c r="O927" s="358"/>
      <c r="P927" s="161"/>
      <c r="Q927" s="161"/>
      <c r="R927" s="161"/>
      <c r="S927" s="161"/>
      <c r="T927" s="161"/>
      <c r="U927" s="161"/>
      <c r="V927" s="161"/>
      <c r="W927" s="161"/>
      <c r="X927" s="161"/>
      <c r="Y927" s="161"/>
      <c r="Z927" s="161"/>
      <c r="AA927" s="161"/>
      <c r="AB927" s="161"/>
      <c r="AC927" s="161"/>
      <c r="AD927" s="161"/>
      <c r="AE927" s="161"/>
      <c r="AF927" s="161"/>
      <c r="AG927" s="161"/>
      <c r="AH927" s="161"/>
      <c r="AI927" s="161"/>
      <c r="AJ927" s="161"/>
      <c r="AK927" s="161"/>
      <c r="AL927" s="161"/>
      <c r="AM927" s="161"/>
      <c r="AN927" s="161"/>
      <c r="AO927" s="161"/>
      <c r="AP927" s="161"/>
      <c r="AQ927" s="161"/>
      <c r="AR927" s="161"/>
      <c r="AS927" s="161"/>
    </row>
    <row r="928" spans="1:45" ht="15" customHeight="1">
      <c r="A928" s="267"/>
      <c r="B928" s="267"/>
      <c r="C928" s="267"/>
      <c r="D928" s="268"/>
      <c r="E928" s="268"/>
      <c r="F928" s="268"/>
      <c r="G928" s="268"/>
      <c r="H928" s="268"/>
      <c r="I928" s="268"/>
      <c r="J928" s="225"/>
      <c r="K928" s="358"/>
      <c r="L928" s="358"/>
      <c r="M928" s="358"/>
      <c r="N928" s="358"/>
      <c r="O928" s="358"/>
      <c r="P928" s="161"/>
      <c r="Q928" s="161"/>
      <c r="R928" s="161"/>
      <c r="S928" s="161"/>
      <c r="T928" s="161"/>
      <c r="U928" s="161"/>
      <c r="V928" s="161"/>
      <c r="W928" s="161"/>
      <c r="X928" s="161"/>
      <c r="Y928" s="161"/>
      <c r="Z928" s="161"/>
      <c r="AA928" s="161"/>
      <c r="AB928" s="161"/>
      <c r="AC928" s="161"/>
      <c r="AD928" s="161"/>
      <c r="AE928" s="161"/>
      <c r="AF928" s="161"/>
      <c r="AG928" s="161"/>
      <c r="AH928" s="161"/>
      <c r="AI928" s="161"/>
      <c r="AJ928" s="161"/>
      <c r="AK928" s="161"/>
      <c r="AL928" s="161"/>
      <c r="AM928" s="161"/>
      <c r="AN928" s="161"/>
      <c r="AO928" s="161"/>
      <c r="AP928" s="161"/>
      <c r="AQ928" s="161"/>
      <c r="AR928" s="161"/>
      <c r="AS928" s="161"/>
    </row>
    <row r="929" spans="1:45" ht="15" customHeight="1">
      <c r="A929" s="267"/>
      <c r="B929" s="267"/>
      <c r="C929" s="267"/>
      <c r="D929" s="268"/>
      <c r="E929" s="268"/>
      <c r="F929" s="268"/>
      <c r="G929" s="268"/>
      <c r="H929" s="268"/>
      <c r="I929" s="268"/>
      <c r="J929" s="225"/>
      <c r="K929" s="358"/>
      <c r="L929" s="358"/>
      <c r="M929" s="358"/>
      <c r="N929" s="358"/>
      <c r="O929" s="358"/>
      <c r="P929" s="161"/>
      <c r="Q929" s="161"/>
      <c r="R929" s="161"/>
      <c r="S929" s="161"/>
      <c r="T929" s="161"/>
      <c r="U929" s="161"/>
      <c r="V929" s="161"/>
      <c r="W929" s="161"/>
      <c r="X929" s="161"/>
      <c r="Y929" s="161"/>
      <c r="Z929" s="161"/>
      <c r="AA929" s="161"/>
      <c r="AB929" s="161"/>
      <c r="AC929" s="161"/>
      <c r="AD929" s="161"/>
      <c r="AE929" s="161"/>
      <c r="AF929" s="161"/>
      <c r="AG929" s="161"/>
      <c r="AH929" s="161"/>
      <c r="AI929" s="161"/>
      <c r="AJ929" s="161"/>
      <c r="AK929" s="161"/>
      <c r="AL929" s="161"/>
      <c r="AM929" s="161"/>
      <c r="AN929" s="161"/>
      <c r="AO929" s="161"/>
      <c r="AP929" s="161"/>
      <c r="AQ929" s="161"/>
      <c r="AR929" s="161"/>
      <c r="AS929" s="161"/>
    </row>
    <row r="930" spans="1:45" ht="15" customHeight="1">
      <c r="A930" s="267"/>
      <c r="B930" s="267"/>
      <c r="C930" s="267"/>
      <c r="D930" s="268"/>
      <c r="E930" s="268"/>
      <c r="F930" s="268"/>
      <c r="G930" s="268"/>
      <c r="H930" s="268"/>
      <c r="I930" s="268"/>
      <c r="J930" s="225"/>
      <c r="K930" s="358"/>
      <c r="L930" s="358"/>
      <c r="M930" s="358"/>
      <c r="N930" s="358"/>
      <c r="O930" s="358"/>
      <c r="P930" s="161"/>
      <c r="Q930" s="161"/>
      <c r="R930" s="161"/>
      <c r="S930" s="161"/>
      <c r="T930" s="161"/>
      <c r="U930" s="161"/>
      <c r="V930" s="161"/>
      <c r="W930" s="161"/>
      <c r="X930" s="161"/>
      <c r="Y930" s="161"/>
      <c r="Z930" s="161"/>
      <c r="AA930" s="161"/>
      <c r="AB930" s="161"/>
      <c r="AC930" s="161"/>
      <c r="AD930" s="161"/>
      <c r="AE930" s="161"/>
      <c r="AF930" s="161"/>
      <c r="AG930" s="161"/>
      <c r="AH930" s="161"/>
      <c r="AI930" s="161"/>
      <c r="AJ930" s="161"/>
      <c r="AK930" s="161"/>
      <c r="AL930" s="161"/>
      <c r="AM930" s="161"/>
      <c r="AN930" s="161"/>
      <c r="AO930" s="161"/>
      <c r="AP930" s="161"/>
      <c r="AQ930" s="161"/>
      <c r="AR930" s="161"/>
      <c r="AS930" s="161"/>
    </row>
    <row r="931" spans="1:45" ht="15" customHeight="1">
      <c r="A931" s="267"/>
      <c r="B931" s="267"/>
      <c r="C931" s="267"/>
      <c r="D931" s="268"/>
      <c r="E931" s="268"/>
      <c r="F931" s="268"/>
      <c r="G931" s="268"/>
      <c r="H931" s="268"/>
      <c r="I931" s="268"/>
      <c r="J931" s="225"/>
      <c r="K931" s="358"/>
      <c r="L931" s="358"/>
      <c r="M931" s="358"/>
      <c r="N931" s="358"/>
      <c r="O931" s="358"/>
      <c r="P931" s="161"/>
      <c r="Q931" s="161"/>
      <c r="R931" s="161"/>
      <c r="S931" s="161"/>
      <c r="T931" s="161"/>
      <c r="U931" s="161"/>
      <c r="V931" s="161"/>
      <c r="W931" s="161"/>
      <c r="X931" s="161"/>
      <c r="Y931" s="161"/>
      <c r="Z931" s="161"/>
      <c r="AA931" s="161"/>
      <c r="AB931" s="161"/>
      <c r="AC931" s="161"/>
      <c r="AD931" s="161"/>
      <c r="AE931" s="161"/>
      <c r="AF931" s="161"/>
      <c r="AG931" s="161"/>
      <c r="AH931" s="161"/>
      <c r="AI931" s="161"/>
      <c r="AJ931" s="161"/>
      <c r="AK931" s="161"/>
      <c r="AL931" s="161"/>
      <c r="AM931" s="161"/>
      <c r="AN931" s="161"/>
      <c r="AO931" s="161"/>
      <c r="AP931" s="161"/>
      <c r="AQ931" s="161"/>
      <c r="AR931" s="161"/>
      <c r="AS931" s="161"/>
    </row>
    <row r="932" spans="1:45" ht="15" customHeight="1">
      <c r="A932" s="267"/>
      <c r="B932" s="267"/>
      <c r="C932" s="267"/>
      <c r="D932" s="268"/>
      <c r="E932" s="268"/>
      <c r="F932" s="268"/>
      <c r="G932" s="268"/>
      <c r="H932" s="268"/>
      <c r="I932" s="268"/>
      <c r="J932" s="225"/>
      <c r="K932" s="358"/>
      <c r="L932" s="358"/>
      <c r="M932" s="358"/>
      <c r="N932" s="358"/>
      <c r="O932" s="358"/>
      <c r="P932" s="161"/>
      <c r="Q932" s="161"/>
      <c r="R932" s="161"/>
      <c r="S932" s="161"/>
      <c r="T932" s="161"/>
      <c r="U932" s="161"/>
      <c r="V932" s="161"/>
      <c r="W932" s="161"/>
      <c r="X932" s="161"/>
      <c r="Y932" s="161"/>
      <c r="Z932" s="161"/>
      <c r="AA932" s="161"/>
      <c r="AB932" s="161"/>
      <c r="AC932" s="161"/>
      <c r="AD932" s="161"/>
      <c r="AE932" s="161"/>
      <c r="AF932" s="161"/>
      <c r="AG932" s="161"/>
      <c r="AH932" s="161"/>
      <c r="AI932" s="161"/>
      <c r="AJ932" s="161"/>
      <c r="AK932" s="161"/>
      <c r="AL932" s="161"/>
      <c r="AM932" s="161"/>
      <c r="AN932" s="161"/>
      <c r="AO932" s="161"/>
      <c r="AP932" s="161"/>
      <c r="AQ932" s="161"/>
      <c r="AR932" s="161"/>
      <c r="AS932" s="161"/>
    </row>
    <row r="933" spans="1:45" ht="15" customHeight="1">
      <c r="A933" s="267"/>
      <c r="B933" s="267"/>
      <c r="C933" s="267"/>
      <c r="D933" s="268"/>
      <c r="E933" s="268"/>
      <c r="F933" s="268"/>
      <c r="G933" s="268"/>
      <c r="H933" s="268"/>
      <c r="I933" s="268"/>
      <c r="J933" s="225"/>
      <c r="K933" s="358"/>
      <c r="L933" s="358"/>
      <c r="M933" s="358"/>
      <c r="N933" s="358"/>
      <c r="O933" s="358"/>
      <c r="P933" s="161"/>
      <c r="Q933" s="161"/>
      <c r="R933" s="161"/>
      <c r="S933" s="161"/>
      <c r="T933" s="161"/>
      <c r="U933" s="161"/>
      <c r="V933" s="161"/>
      <c r="W933" s="161"/>
      <c r="X933" s="161"/>
      <c r="Y933" s="161"/>
      <c r="Z933" s="161"/>
      <c r="AA933" s="161"/>
      <c r="AB933" s="161"/>
      <c r="AC933" s="161"/>
      <c r="AD933" s="161"/>
      <c r="AE933" s="161"/>
      <c r="AF933" s="161"/>
      <c r="AG933" s="161"/>
      <c r="AH933" s="161"/>
      <c r="AI933" s="161"/>
      <c r="AJ933" s="161"/>
      <c r="AK933" s="161"/>
      <c r="AL933" s="161"/>
      <c r="AM933" s="161"/>
      <c r="AN933" s="161"/>
      <c r="AO933" s="161"/>
      <c r="AP933" s="161"/>
      <c r="AQ933" s="161"/>
      <c r="AR933" s="161"/>
      <c r="AS933" s="161"/>
    </row>
    <row r="934" spans="1:45" ht="15" customHeight="1">
      <c r="A934" s="267"/>
      <c r="B934" s="267"/>
      <c r="C934" s="267"/>
      <c r="D934" s="268"/>
      <c r="E934" s="268"/>
      <c r="F934" s="268"/>
      <c r="G934" s="268"/>
      <c r="H934" s="268"/>
      <c r="I934" s="268"/>
      <c r="J934" s="225"/>
      <c r="K934" s="358"/>
      <c r="L934" s="358"/>
      <c r="M934" s="358"/>
      <c r="N934" s="358"/>
      <c r="O934" s="358"/>
      <c r="P934" s="161"/>
      <c r="Q934" s="161"/>
      <c r="R934" s="161"/>
      <c r="S934" s="161"/>
      <c r="T934" s="161"/>
      <c r="U934" s="161"/>
      <c r="V934" s="161"/>
      <c r="W934" s="161"/>
      <c r="X934" s="161"/>
      <c r="Y934" s="161"/>
      <c r="Z934" s="161"/>
      <c r="AA934" s="161"/>
      <c r="AB934" s="161"/>
      <c r="AC934" s="161"/>
      <c r="AD934" s="161"/>
      <c r="AE934" s="161"/>
      <c r="AF934" s="161"/>
      <c r="AG934" s="161"/>
      <c r="AH934" s="161"/>
      <c r="AI934" s="161"/>
      <c r="AJ934" s="161"/>
      <c r="AK934" s="161"/>
      <c r="AL934" s="161"/>
      <c r="AM934" s="161"/>
      <c r="AN934" s="161"/>
      <c r="AO934" s="161"/>
      <c r="AP934" s="161"/>
      <c r="AQ934" s="161"/>
      <c r="AR934" s="161"/>
      <c r="AS934" s="161"/>
    </row>
    <row r="935" spans="1:45" ht="15" customHeight="1">
      <c r="A935" s="267"/>
      <c r="B935" s="267"/>
      <c r="C935" s="267"/>
      <c r="D935" s="268"/>
      <c r="E935" s="268"/>
      <c r="F935" s="268"/>
      <c r="G935" s="268"/>
      <c r="H935" s="268"/>
      <c r="I935" s="268"/>
      <c r="J935" s="225"/>
      <c r="K935" s="358"/>
      <c r="L935" s="358"/>
      <c r="M935" s="358"/>
      <c r="N935" s="358"/>
      <c r="O935" s="358"/>
      <c r="P935" s="161"/>
      <c r="Q935" s="161"/>
      <c r="R935" s="161"/>
      <c r="S935" s="161"/>
      <c r="T935" s="161"/>
      <c r="U935" s="161"/>
      <c r="V935" s="161"/>
      <c r="W935" s="161"/>
      <c r="X935" s="161"/>
      <c r="Y935" s="161"/>
      <c r="Z935" s="161"/>
      <c r="AA935" s="161"/>
      <c r="AB935" s="161"/>
      <c r="AC935" s="161"/>
      <c r="AD935" s="161"/>
      <c r="AE935" s="161"/>
      <c r="AF935" s="161"/>
      <c r="AG935" s="161"/>
      <c r="AH935" s="161"/>
      <c r="AI935" s="161"/>
      <c r="AJ935" s="161"/>
      <c r="AK935" s="161"/>
      <c r="AL935" s="161"/>
      <c r="AM935" s="161"/>
      <c r="AN935" s="161"/>
      <c r="AO935" s="161"/>
      <c r="AP935" s="161"/>
      <c r="AQ935" s="161"/>
      <c r="AR935" s="161"/>
      <c r="AS935" s="161"/>
    </row>
    <row r="936" spans="1:45" ht="15" customHeight="1">
      <c r="A936" s="267"/>
      <c r="B936" s="267"/>
      <c r="C936" s="267"/>
      <c r="D936" s="268"/>
      <c r="E936" s="268"/>
      <c r="F936" s="268"/>
      <c r="G936" s="268"/>
      <c r="H936" s="268"/>
      <c r="I936" s="268"/>
      <c r="J936" s="225"/>
      <c r="K936" s="358"/>
      <c r="L936" s="358"/>
      <c r="M936" s="358"/>
      <c r="N936" s="358"/>
      <c r="O936" s="358"/>
      <c r="P936" s="161"/>
      <c r="Q936" s="161"/>
      <c r="R936" s="161"/>
      <c r="S936" s="161"/>
      <c r="T936" s="161"/>
      <c r="U936" s="161"/>
      <c r="V936" s="161"/>
      <c r="W936" s="161"/>
      <c r="X936" s="161"/>
      <c r="Y936" s="161"/>
      <c r="Z936" s="161"/>
      <c r="AA936" s="161"/>
      <c r="AB936" s="161"/>
      <c r="AC936" s="161"/>
      <c r="AD936" s="161"/>
      <c r="AE936" s="161"/>
      <c r="AF936" s="161"/>
      <c r="AG936" s="161"/>
      <c r="AH936" s="161"/>
      <c r="AI936" s="161"/>
      <c r="AJ936" s="161"/>
      <c r="AK936" s="161"/>
      <c r="AL936" s="161"/>
      <c r="AM936" s="161"/>
      <c r="AN936" s="161"/>
      <c r="AO936" s="161"/>
      <c r="AP936" s="161"/>
      <c r="AQ936" s="161"/>
      <c r="AR936" s="161"/>
      <c r="AS936" s="161"/>
    </row>
    <row r="937" spans="1:45" ht="15" customHeight="1">
      <c r="A937" s="267"/>
      <c r="B937" s="267"/>
      <c r="C937" s="267"/>
      <c r="D937" s="268"/>
      <c r="E937" s="268"/>
      <c r="F937" s="268"/>
      <c r="G937" s="268"/>
      <c r="H937" s="268"/>
      <c r="I937" s="268"/>
      <c r="J937" s="225"/>
      <c r="K937" s="358"/>
      <c r="L937" s="358"/>
      <c r="M937" s="358"/>
      <c r="N937" s="358"/>
      <c r="O937" s="358"/>
      <c r="P937" s="161"/>
      <c r="Q937" s="161"/>
      <c r="R937" s="161"/>
      <c r="S937" s="161"/>
      <c r="T937" s="161"/>
      <c r="U937" s="161"/>
      <c r="V937" s="161"/>
      <c r="W937" s="161"/>
      <c r="X937" s="161"/>
      <c r="Y937" s="161"/>
      <c r="Z937" s="161"/>
      <c r="AA937" s="161"/>
      <c r="AB937" s="161"/>
      <c r="AC937" s="161"/>
      <c r="AD937" s="161"/>
      <c r="AE937" s="161"/>
      <c r="AF937" s="161"/>
      <c r="AG937" s="161"/>
      <c r="AH937" s="161"/>
      <c r="AI937" s="161"/>
      <c r="AJ937" s="161"/>
      <c r="AK937" s="161"/>
      <c r="AL937" s="161"/>
      <c r="AM937" s="161"/>
      <c r="AN937" s="161"/>
      <c r="AO937" s="161"/>
      <c r="AP937" s="161"/>
      <c r="AQ937" s="161"/>
      <c r="AR937" s="161"/>
      <c r="AS937" s="161"/>
    </row>
    <row r="938" spans="1:45" ht="15" customHeight="1">
      <c r="A938" s="267"/>
      <c r="B938" s="267"/>
      <c r="C938" s="267"/>
      <c r="D938" s="268"/>
      <c r="E938" s="268"/>
      <c r="F938" s="268"/>
      <c r="G938" s="268"/>
      <c r="H938" s="268"/>
      <c r="I938" s="268"/>
      <c r="J938" s="225"/>
      <c r="K938" s="358"/>
      <c r="L938" s="358"/>
      <c r="M938" s="358"/>
      <c r="N938" s="358"/>
      <c r="O938" s="358"/>
      <c r="P938" s="161"/>
      <c r="Q938" s="161"/>
      <c r="R938" s="161"/>
      <c r="S938" s="161"/>
      <c r="T938" s="161"/>
      <c r="U938" s="161"/>
      <c r="V938" s="161"/>
      <c r="W938" s="161"/>
      <c r="X938" s="161"/>
      <c r="Y938" s="161"/>
      <c r="Z938" s="161"/>
      <c r="AA938" s="161"/>
      <c r="AB938" s="161"/>
      <c r="AC938" s="161"/>
      <c r="AD938" s="161"/>
      <c r="AE938" s="161"/>
      <c r="AF938" s="161"/>
      <c r="AG938" s="161"/>
      <c r="AH938" s="161"/>
      <c r="AI938" s="161"/>
      <c r="AJ938" s="161"/>
      <c r="AK938" s="161"/>
      <c r="AL938" s="161"/>
      <c r="AM938" s="161"/>
      <c r="AN938" s="161"/>
      <c r="AO938" s="161"/>
      <c r="AP938" s="161"/>
      <c r="AQ938" s="161"/>
      <c r="AR938" s="161"/>
      <c r="AS938" s="161"/>
    </row>
    <row r="939" spans="1:45" ht="15" customHeight="1">
      <c r="A939" s="267"/>
      <c r="B939" s="267"/>
      <c r="C939" s="267"/>
      <c r="D939" s="268"/>
      <c r="E939" s="268"/>
      <c r="F939" s="268"/>
      <c r="G939" s="268"/>
      <c r="H939" s="268"/>
      <c r="I939" s="268"/>
      <c r="J939" s="225"/>
      <c r="K939" s="358"/>
      <c r="L939" s="358"/>
      <c r="M939" s="358"/>
      <c r="N939" s="358"/>
      <c r="O939" s="358"/>
      <c r="P939" s="161"/>
      <c r="Q939" s="161"/>
      <c r="R939" s="161"/>
      <c r="S939" s="161"/>
      <c r="T939" s="161"/>
      <c r="U939" s="161"/>
      <c r="V939" s="161"/>
      <c r="W939" s="161"/>
      <c r="X939" s="161"/>
      <c r="Y939" s="161"/>
      <c r="Z939" s="161"/>
      <c r="AA939" s="161"/>
      <c r="AB939" s="161"/>
      <c r="AC939" s="161"/>
      <c r="AD939" s="161"/>
      <c r="AE939" s="161"/>
      <c r="AF939" s="161"/>
      <c r="AG939" s="161"/>
      <c r="AH939" s="161"/>
      <c r="AI939" s="161"/>
      <c r="AJ939" s="161"/>
      <c r="AK939" s="161"/>
      <c r="AL939" s="161"/>
      <c r="AM939" s="161"/>
      <c r="AN939" s="161"/>
      <c r="AO939" s="161"/>
      <c r="AP939" s="161"/>
      <c r="AQ939" s="161"/>
      <c r="AR939" s="161"/>
      <c r="AS939" s="161"/>
    </row>
    <row r="940" spans="1:45" ht="15" customHeight="1">
      <c r="A940" s="267"/>
      <c r="B940" s="267"/>
      <c r="C940" s="267"/>
      <c r="D940" s="268"/>
      <c r="E940" s="268"/>
      <c r="F940" s="268"/>
      <c r="G940" s="268"/>
      <c r="H940" s="268"/>
      <c r="I940" s="268"/>
      <c r="J940" s="225"/>
      <c r="K940" s="358"/>
      <c r="L940" s="358"/>
      <c r="M940" s="358"/>
      <c r="N940" s="358"/>
      <c r="O940" s="358"/>
      <c r="P940" s="161"/>
      <c r="Q940" s="161"/>
      <c r="R940" s="161"/>
      <c r="S940" s="161"/>
      <c r="T940" s="161"/>
      <c r="U940" s="161"/>
      <c r="V940" s="161"/>
      <c r="W940" s="161"/>
      <c r="X940" s="161"/>
      <c r="Y940" s="161"/>
      <c r="Z940" s="161"/>
      <c r="AA940" s="161"/>
      <c r="AB940" s="161"/>
      <c r="AC940" s="161"/>
      <c r="AD940" s="161"/>
      <c r="AE940" s="161"/>
      <c r="AF940" s="161"/>
      <c r="AG940" s="161"/>
      <c r="AH940" s="161"/>
      <c r="AI940" s="161"/>
      <c r="AJ940" s="161"/>
      <c r="AK940" s="161"/>
      <c r="AL940" s="161"/>
      <c r="AM940" s="161"/>
      <c r="AN940" s="161"/>
      <c r="AO940" s="161"/>
      <c r="AP940" s="161"/>
      <c r="AQ940" s="161"/>
      <c r="AR940" s="161"/>
      <c r="AS940" s="161"/>
    </row>
    <row r="941" spans="1:45" ht="15" customHeight="1">
      <c r="A941" s="267"/>
      <c r="B941" s="267"/>
      <c r="C941" s="267"/>
      <c r="D941" s="268"/>
      <c r="E941" s="268"/>
      <c r="F941" s="268"/>
      <c r="G941" s="268"/>
      <c r="H941" s="268"/>
      <c r="I941" s="268"/>
      <c r="J941" s="225"/>
      <c r="K941" s="358"/>
      <c r="L941" s="358"/>
      <c r="M941" s="358"/>
      <c r="N941" s="358"/>
      <c r="O941" s="358"/>
      <c r="P941" s="161"/>
      <c r="Q941" s="161"/>
      <c r="R941" s="161"/>
      <c r="S941" s="161"/>
      <c r="T941" s="161"/>
      <c r="U941" s="161"/>
      <c r="V941" s="161"/>
      <c r="W941" s="161"/>
      <c r="X941" s="161"/>
      <c r="Y941" s="161"/>
      <c r="Z941" s="161"/>
      <c r="AA941" s="161"/>
      <c r="AB941" s="161"/>
      <c r="AC941" s="161"/>
      <c r="AD941" s="161"/>
      <c r="AE941" s="161"/>
      <c r="AF941" s="161"/>
      <c r="AG941" s="161"/>
      <c r="AH941" s="161"/>
      <c r="AI941" s="161"/>
      <c r="AJ941" s="161"/>
      <c r="AK941" s="161"/>
      <c r="AL941" s="161"/>
      <c r="AM941" s="161"/>
      <c r="AN941" s="161"/>
      <c r="AO941" s="161"/>
      <c r="AP941" s="161"/>
      <c r="AQ941" s="161"/>
      <c r="AR941" s="161"/>
      <c r="AS941" s="161"/>
    </row>
    <row r="942" spans="1:45" ht="15" customHeight="1">
      <c r="A942" s="267"/>
      <c r="B942" s="267"/>
      <c r="C942" s="267"/>
      <c r="D942" s="268"/>
      <c r="E942" s="268"/>
      <c r="F942" s="268"/>
      <c r="G942" s="268"/>
      <c r="H942" s="268"/>
      <c r="I942" s="268"/>
      <c r="J942" s="225"/>
      <c r="K942" s="358"/>
      <c r="L942" s="358"/>
      <c r="M942" s="358"/>
      <c r="N942" s="358"/>
      <c r="O942" s="358"/>
      <c r="P942" s="161"/>
      <c r="Q942" s="161"/>
      <c r="R942" s="161"/>
      <c r="S942" s="161"/>
      <c r="T942" s="161"/>
      <c r="U942" s="161"/>
      <c r="V942" s="161"/>
      <c r="W942" s="161"/>
      <c r="X942" s="161"/>
      <c r="Y942" s="161"/>
      <c r="Z942" s="161"/>
      <c r="AA942" s="161"/>
      <c r="AB942" s="161"/>
      <c r="AC942" s="161"/>
      <c r="AD942" s="161"/>
      <c r="AE942" s="161"/>
      <c r="AF942" s="161"/>
      <c r="AG942" s="161"/>
      <c r="AH942" s="161"/>
      <c r="AI942" s="161"/>
      <c r="AJ942" s="161"/>
      <c r="AK942" s="161"/>
      <c r="AL942" s="161"/>
      <c r="AM942" s="161"/>
      <c r="AN942" s="161"/>
      <c r="AO942" s="161"/>
      <c r="AP942" s="161"/>
      <c r="AQ942" s="161"/>
      <c r="AR942" s="161"/>
      <c r="AS942" s="161"/>
    </row>
    <row r="943" spans="1:45" ht="15" customHeight="1">
      <c r="A943" s="267"/>
      <c r="B943" s="267"/>
      <c r="C943" s="267"/>
      <c r="D943" s="268"/>
      <c r="E943" s="268"/>
      <c r="F943" s="268"/>
      <c r="G943" s="268"/>
      <c r="H943" s="268"/>
      <c r="I943" s="268"/>
      <c r="J943" s="225"/>
      <c r="K943" s="358"/>
      <c r="L943" s="358"/>
      <c r="M943" s="358"/>
      <c r="N943" s="358"/>
      <c r="O943" s="358"/>
      <c r="P943" s="161"/>
      <c r="Q943" s="161"/>
      <c r="R943" s="161"/>
      <c r="S943" s="161"/>
      <c r="T943" s="161"/>
      <c r="U943" s="161"/>
      <c r="V943" s="161"/>
      <c r="W943" s="161"/>
      <c r="X943" s="161"/>
      <c r="Y943" s="161"/>
      <c r="Z943" s="161"/>
      <c r="AA943" s="161"/>
      <c r="AB943" s="161"/>
      <c r="AC943" s="161"/>
      <c r="AD943" s="161"/>
      <c r="AE943" s="161"/>
      <c r="AF943" s="161"/>
      <c r="AG943" s="161"/>
      <c r="AH943" s="161"/>
      <c r="AI943" s="161"/>
      <c r="AJ943" s="161"/>
      <c r="AK943" s="161"/>
      <c r="AL943" s="161"/>
      <c r="AM943" s="161"/>
      <c r="AN943" s="161"/>
      <c r="AO943" s="161"/>
      <c r="AP943" s="161"/>
      <c r="AQ943" s="161"/>
      <c r="AR943" s="161"/>
      <c r="AS943" s="161"/>
    </row>
    <row r="944" spans="1:45" ht="15" customHeight="1">
      <c r="A944" s="267"/>
      <c r="B944" s="267"/>
      <c r="C944" s="267"/>
      <c r="D944" s="268"/>
      <c r="E944" s="268"/>
      <c r="F944" s="268"/>
      <c r="G944" s="268"/>
      <c r="H944" s="268"/>
      <c r="I944" s="268"/>
      <c r="J944" s="225"/>
      <c r="K944" s="358"/>
      <c r="L944" s="358"/>
      <c r="M944" s="358"/>
      <c r="N944" s="358"/>
      <c r="O944" s="358"/>
      <c r="P944" s="161"/>
      <c r="Q944" s="161"/>
      <c r="R944" s="161"/>
      <c r="S944" s="161"/>
      <c r="T944" s="161"/>
      <c r="U944" s="161"/>
      <c r="V944" s="161"/>
      <c r="W944" s="161"/>
      <c r="X944" s="161"/>
      <c r="Y944" s="161"/>
      <c r="Z944" s="161"/>
      <c r="AA944" s="161"/>
      <c r="AB944" s="161"/>
      <c r="AC944" s="161"/>
      <c r="AD944" s="161"/>
      <c r="AE944" s="161"/>
      <c r="AF944" s="161"/>
      <c r="AG944" s="161"/>
      <c r="AH944" s="161"/>
      <c r="AI944" s="161"/>
      <c r="AJ944" s="161"/>
      <c r="AK944" s="161"/>
      <c r="AL944" s="161"/>
      <c r="AM944" s="161"/>
      <c r="AN944" s="161"/>
      <c r="AO944" s="161"/>
      <c r="AP944" s="161"/>
      <c r="AQ944" s="161"/>
      <c r="AR944" s="161"/>
      <c r="AS944" s="161"/>
    </row>
    <row r="945" spans="1:45" ht="15" customHeight="1">
      <c r="A945" s="267"/>
      <c r="B945" s="267"/>
      <c r="C945" s="267"/>
      <c r="D945" s="268"/>
      <c r="E945" s="268"/>
      <c r="F945" s="268"/>
      <c r="G945" s="268"/>
      <c r="H945" s="268"/>
      <c r="I945" s="268"/>
      <c r="J945" s="225"/>
      <c r="K945" s="358"/>
      <c r="L945" s="358"/>
      <c r="M945" s="358"/>
      <c r="N945" s="358"/>
      <c r="O945" s="358"/>
      <c r="P945" s="161"/>
      <c r="Q945" s="161"/>
      <c r="R945" s="161"/>
      <c r="S945" s="161"/>
      <c r="T945" s="161"/>
      <c r="U945" s="161"/>
      <c r="V945" s="161"/>
      <c r="W945" s="161"/>
      <c r="X945" s="161"/>
      <c r="Y945" s="161"/>
      <c r="Z945" s="161"/>
      <c r="AA945" s="161"/>
      <c r="AB945" s="161"/>
      <c r="AC945" s="161"/>
      <c r="AD945" s="161"/>
      <c r="AE945" s="161"/>
      <c r="AF945" s="161"/>
      <c r="AG945" s="161"/>
      <c r="AH945" s="161"/>
      <c r="AI945" s="161"/>
      <c r="AJ945" s="161"/>
      <c r="AK945" s="161"/>
      <c r="AL945" s="161"/>
      <c r="AM945" s="161"/>
      <c r="AN945" s="161"/>
      <c r="AO945" s="161"/>
      <c r="AP945" s="161"/>
      <c r="AQ945" s="161"/>
      <c r="AR945" s="161"/>
      <c r="AS945" s="161"/>
    </row>
    <row r="946" spans="1:45" ht="15" customHeight="1">
      <c r="A946" s="267"/>
      <c r="B946" s="267"/>
      <c r="C946" s="267"/>
      <c r="D946" s="268"/>
      <c r="E946" s="268"/>
      <c r="F946" s="268"/>
      <c r="G946" s="268"/>
      <c r="H946" s="268"/>
      <c r="I946" s="268"/>
      <c r="J946" s="225"/>
      <c r="K946" s="358"/>
      <c r="L946" s="358"/>
      <c r="M946" s="358"/>
      <c r="N946" s="358"/>
      <c r="O946" s="358"/>
      <c r="P946" s="161"/>
      <c r="Q946" s="161"/>
      <c r="R946" s="161"/>
      <c r="S946" s="161"/>
      <c r="T946" s="161"/>
      <c r="U946" s="161"/>
      <c r="V946" s="161"/>
      <c r="W946" s="161"/>
      <c r="X946" s="161"/>
      <c r="Y946" s="161"/>
      <c r="Z946" s="161"/>
      <c r="AA946" s="161"/>
      <c r="AB946" s="161"/>
      <c r="AC946" s="161"/>
      <c r="AD946" s="161"/>
      <c r="AE946" s="161"/>
      <c r="AF946" s="161"/>
      <c r="AG946" s="161"/>
      <c r="AH946" s="161"/>
      <c r="AI946" s="161"/>
      <c r="AJ946" s="161"/>
      <c r="AK946" s="161"/>
      <c r="AL946" s="161"/>
      <c r="AM946" s="161"/>
      <c r="AN946" s="161"/>
      <c r="AO946" s="161"/>
      <c r="AP946" s="161"/>
      <c r="AQ946" s="161"/>
      <c r="AR946" s="161"/>
      <c r="AS946" s="161"/>
    </row>
    <row r="947" spans="1:45" ht="15" customHeight="1">
      <c r="A947" s="267"/>
      <c r="B947" s="267"/>
      <c r="C947" s="267"/>
      <c r="D947" s="268"/>
      <c r="E947" s="268"/>
      <c r="F947" s="268"/>
      <c r="G947" s="268"/>
      <c r="H947" s="268"/>
      <c r="I947" s="268"/>
      <c r="J947" s="225"/>
      <c r="K947" s="358"/>
      <c r="L947" s="358"/>
      <c r="M947" s="358"/>
      <c r="N947" s="358"/>
      <c r="O947" s="358"/>
      <c r="P947" s="161"/>
      <c r="Q947" s="161"/>
      <c r="R947" s="161"/>
      <c r="S947" s="161"/>
      <c r="T947" s="161"/>
      <c r="U947" s="161"/>
      <c r="V947" s="161"/>
      <c r="W947" s="161"/>
      <c r="X947" s="161"/>
      <c r="Y947" s="161"/>
      <c r="Z947" s="161"/>
      <c r="AA947" s="161"/>
      <c r="AB947" s="161"/>
      <c r="AC947" s="161"/>
      <c r="AD947" s="161"/>
      <c r="AE947" s="161"/>
      <c r="AF947" s="161"/>
      <c r="AG947" s="161"/>
      <c r="AH947" s="161"/>
      <c r="AI947" s="161"/>
      <c r="AJ947" s="161"/>
      <c r="AK947" s="161"/>
      <c r="AL947" s="161"/>
      <c r="AM947" s="161"/>
      <c r="AN947" s="161"/>
      <c r="AO947" s="161"/>
      <c r="AP947" s="161"/>
      <c r="AQ947" s="161"/>
      <c r="AR947" s="161"/>
      <c r="AS947" s="161"/>
    </row>
    <row r="948" spans="1:45" ht="15" customHeight="1">
      <c r="A948" s="267"/>
      <c r="B948" s="267"/>
      <c r="C948" s="267"/>
      <c r="D948" s="268"/>
      <c r="E948" s="268"/>
      <c r="F948" s="268"/>
      <c r="G948" s="268"/>
      <c r="H948" s="268"/>
      <c r="I948" s="268"/>
      <c r="J948" s="225"/>
      <c r="K948" s="358"/>
      <c r="L948" s="358"/>
      <c r="M948" s="358"/>
      <c r="N948" s="358"/>
      <c r="O948" s="358"/>
      <c r="P948" s="161"/>
      <c r="Q948" s="161"/>
      <c r="R948" s="161"/>
      <c r="S948" s="161"/>
      <c r="T948" s="161"/>
      <c r="U948" s="161"/>
      <c r="V948" s="161"/>
      <c r="W948" s="161"/>
      <c r="X948" s="161"/>
      <c r="Y948" s="161"/>
      <c r="Z948" s="161"/>
      <c r="AA948" s="161"/>
      <c r="AB948" s="161"/>
      <c r="AC948" s="161"/>
      <c r="AD948" s="161"/>
      <c r="AE948" s="161"/>
      <c r="AF948" s="161"/>
      <c r="AG948" s="161"/>
      <c r="AH948" s="161"/>
      <c r="AI948" s="161"/>
      <c r="AJ948" s="161"/>
      <c r="AK948" s="161"/>
      <c r="AL948" s="161"/>
      <c r="AM948" s="161"/>
      <c r="AN948" s="161"/>
      <c r="AO948" s="161"/>
      <c r="AP948" s="161"/>
      <c r="AQ948" s="161"/>
      <c r="AR948" s="161"/>
      <c r="AS948" s="161"/>
    </row>
    <row r="949" spans="1:45" ht="15" customHeight="1">
      <c r="A949" s="267"/>
      <c r="B949" s="267"/>
      <c r="C949" s="267"/>
      <c r="D949" s="268"/>
      <c r="E949" s="268"/>
      <c r="F949" s="268"/>
      <c r="G949" s="268"/>
      <c r="H949" s="268"/>
      <c r="I949" s="268"/>
      <c r="J949" s="225"/>
      <c r="K949" s="358"/>
      <c r="L949" s="358"/>
      <c r="M949" s="358"/>
      <c r="N949" s="358"/>
      <c r="O949" s="358"/>
      <c r="P949" s="161"/>
      <c r="Q949" s="161"/>
      <c r="R949" s="161"/>
      <c r="S949" s="161"/>
      <c r="T949" s="161"/>
      <c r="U949" s="161"/>
      <c r="V949" s="161"/>
      <c r="W949" s="161"/>
      <c r="X949" s="161"/>
      <c r="Y949" s="161"/>
      <c r="Z949" s="161"/>
      <c r="AA949" s="161"/>
      <c r="AB949" s="161"/>
      <c r="AC949" s="161"/>
      <c r="AD949" s="161"/>
      <c r="AE949" s="161"/>
      <c r="AF949" s="161"/>
      <c r="AG949" s="161"/>
      <c r="AH949" s="161"/>
      <c r="AI949" s="161"/>
      <c r="AJ949" s="161"/>
      <c r="AK949" s="161"/>
      <c r="AL949" s="161"/>
      <c r="AM949" s="161"/>
      <c r="AN949" s="161"/>
      <c r="AO949" s="161"/>
      <c r="AP949" s="161"/>
      <c r="AQ949" s="161"/>
      <c r="AR949" s="161"/>
      <c r="AS949" s="161"/>
    </row>
    <row r="950" spans="1:45" ht="15" customHeight="1">
      <c r="A950" s="267"/>
      <c r="B950" s="267"/>
      <c r="C950" s="267"/>
      <c r="D950" s="268"/>
      <c r="E950" s="268"/>
      <c r="F950" s="268"/>
      <c r="G950" s="268"/>
      <c r="H950" s="268"/>
      <c r="I950" s="268"/>
      <c r="J950" s="225"/>
      <c r="K950" s="358"/>
      <c r="L950" s="358"/>
      <c r="M950" s="358"/>
      <c r="N950" s="358"/>
      <c r="O950" s="358"/>
      <c r="P950" s="161"/>
      <c r="Q950" s="161"/>
      <c r="R950" s="161"/>
      <c r="S950" s="161"/>
      <c r="T950" s="161"/>
      <c r="U950" s="161"/>
      <c r="V950" s="161"/>
      <c r="W950" s="161"/>
      <c r="X950" s="161"/>
      <c r="Y950" s="161"/>
      <c r="Z950" s="161"/>
      <c r="AA950" s="161"/>
      <c r="AB950" s="161"/>
      <c r="AC950" s="161"/>
      <c r="AD950" s="161"/>
      <c r="AE950" s="161"/>
      <c r="AF950" s="161"/>
      <c r="AG950" s="161"/>
      <c r="AH950" s="161"/>
      <c r="AI950" s="161"/>
      <c r="AJ950" s="161"/>
      <c r="AK950" s="161"/>
      <c r="AL950" s="161"/>
      <c r="AM950" s="161"/>
      <c r="AN950" s="161"/>
      <c r="AO950" s="161"/>
      <c r="AP950" s="161"/>
      <c r="AQ950" s="161"/>
      <c r="AR950" s="161"/>
      <c r="AS950" s="161"/>
    </row>
    <row r="951" spans="1:45" ht="15" customHeight="1">
      <c r="A951" s="267"/>
      <c r="B951" s="267"/>
      <c r="C951" s="267"/>
      <c r="D951" s="268"/>
      <c r="E951" s="268"/>
      <c r="F951" s="268"/>
      <c r="G951" s="268"/>
      <c r="H951" s="268"/>
      <c r="I951" s="268"/>
      <c r="J951" s="225"/>
      <c r="K951" s="358"/>
      <c r="L951" s="358"/>
      <c r="M951" s="358"/>
      <c r="N951" s="358"/>
      <c r="O951" s="358"/>
      <c r="P951" s="161"/>
      <c r="Q951" s="161"/>
      <c r="R951" s="161"/>
      <c r="S951" s="161"/>
      <c r="T951" s="161"/>
      <c r="U951" s="161"/>
      <c r="V951" s="161"/>
      <c r="W951" s="161"/>
      <c r="X951" s="161"/>
      <c r="Y951" s="161"/>
      <c r="Z951" s="161"/>
      <c r="AA951" s="161"/>
      <c r="AB951" s="161"/>
      <c r="AC951" s="161"/>
      <c r="AD951" s="161"/>
      <c r="AE951" s="161"/>
      <c r="AF951" s="161"/>
      <c r="AG951" s="161"/>
      <c r="AH951" s="161"/>
      <c r="AI951" s="161"/>
      <c r="AJ951" s="161"/>
      <c r="AK951" s="161"/>
      <c r="AL951" s="161"/>
      <c r="AM951" s="161"/>
      <c r="AN951" s="161"/>
      <c r="AO951" s="161"/>
      <c r="AP951" s="161"/>
      <c r="AQ951" s="161"/>
      <c r="AR951" s="161"/>
      <c r="AS951" s="161"/>
    </row>
    <row r="952" spans="1:45" ht="15" customHeight="1">
      <c r="A952" s="267"/>
      <c r="B952" s="267"/>
      <c r="C952" s="267"/>
      <c r="D952" s="268"/>
      <c r="E952" s="268"/>
      <c r="F952" s="268"/>
      <c r="G952" s="268"/>
      <c r="H952" s="268"/>
      <c r="I952" s="268"/>
      <c r="J952" s="225"/>
      <c r="K952" s="358"/>
      <c r="L952" s="358"/>
      <c r="M952" s="358"/>
      <c r="N952" s="358"/>
      <c r="O952" s="358"/>
      <c r="P952" s="161"/>
      <c r="Q952" s="161"/>
      <c r="R952" s="161"/>
      <c r="S952" s="161"/>
      <c r="T952" s="161"/>
      <c r="U952" s="161"/>
      <c r="V952" s="161"/>
      <c r="W952" s="161"/>
      <c r="X952" s="161"/>
      <c r="Y952" s="161"/>
      <c r="Z952" s="161"/>
      <c r="AA952" s="161"/>
      <c r="AB952" s="161"/>
      <c r="AC952" s="161"/>
      <c r="AD952" s="161"/>
      <c r="AE952" s="161"/>
      <c r="AF952" s="161"/>
      <c r="AG952" s="161"/>
      <c r="AH952" s="161"/>
      <c r="AI952" s="161"/>
      <c r="AJ952" s="161"/>
      <c r="AK952" s="161"/>
      <c r="AL952" s="161"/>
      <c r="AM952" s="161"/>
      <c r="AN952" s="161"/>
      <c r="AO952" s="161"/>
      <c r="AP952" s="161"/>
      <c r="AQ952" s="161"/>
      <c r="AR952" s="161"/>
      <c r="AS952" s="161"/>
    </row>
    <row r="953" spans="1:45" ht="15" customHeight="1">
      <c r="A953" s="267"/>
      <c r="B953" s="267"/>
      <c r="C953" s="267"/>
      <c r="D953" s="268"/>
      <c r="E953" s="268"/>
      <c r="F953" s="268"/>
      <c r="G953" s="268"/>
      <c r="H953" s="268"/>
      <c r="I953" s="268"/>
      <c r="J953" s="225"/>
      <c r="K953" s="358"/>
      <c r="L953" s="358"/>
      <c r="M953" s="358"/>
      <c r="N953" s="358"/>
      <c r="O953" s="358"/>
      <c r="P953" s="161"/>
      <c r="Q953" s="161"/>
      <c r="R953" s="161"/>
      <c r="S953" s="161"/>
      <c r="T953" s="161"/>
      <c r="U953" s="161"/>
      <c r="V953" s="161"/>
      <c r="W953" s="161"/>
      <c r="X953" s="161"/>
      <c r="Y953" s="161"/>
      <c r="Z953" s="161"/>
      <c r="AA953" s="161"/>
      <c r="AB953" s="161"/>
      <c r="AC953" s="161"/>
      <c r="AD953" s="161"/>
      <c r="AE953" s="161"/>
      <c r="AF953" s="161"/>
      <c r="AG953" s="161"/>
      <c r="AH953" s="161"/>
      <c r="AI953" s="161"/>
      <c r="AJ953" s="161"/>
      <c r="AK953" s="161"/>
      <c r="AL953" s="161"/>
      <c r="AM953" s="161"/>
      <c r="AN953" s="161"/>
      <c r="AO953" s="161"/>
      <c r="AP953" s="161"/>
      <c r="AQ953" s="161"/>
      <c r="AR953" s="161"/>
      <c r="AS953" s="161"/>
    </row>
    <row r="954" spans="1:45" ht="15" customHeight="1">
      <c r="A954" s="267"/>
      <c r="B954" s="267"/>
      <c r="C954" s="267"/>
      <c r="D954" s="268"/>
      <c r="E954" s="268"/>
      <c r="F954" s="268"/>
      <c r="G954" s="268"/>
      <c r="H954" s="268"/>
      <c r="I954" s="268"/>
      <c r="J954" s="225"/>
      <c r="K954" s="358"/>
      <c r="L954" s="358"/>
      <c r="M954" s="358"/>
      <c r="N954" s="358"/>
      <c r="O954" s="358"/>
      <c r="P954" s="161"/>
      <c r="Q954" s="161"/>
      <c r="R954" s="161"/>
      <c r="S954" s="161"/>
      <c r="T954" s="161"/>
      <c r="U954" s="161"/>
      <c r="V954" s="161"/>
      <c r="W954" s="161"/>
      <c r="X954" s="161"/>
      <c r="Y954" s="161"/>
      <c r="Z954" s="161"/>
      <c r="AA954" s="161"/>
      <c r="AB954" s="161"/>
      <c r="AC954" s="161"/>
      <c r="AD954" s="161"/>
      <c r="AE954" s="161"/>
      <c r="AF954" s="161"/>
      <c r="AG954" s="161"/>
      <c r="AH954" s="161"/>
      <c r="AI954" s="161"/>
      <c r="AJ954" s="161"/>
      <c r="AK954" s="161"/>
      <c r="AL954" s="161"/>
      <c r="AM954" s="161"/>
      <c r="AN954" s="161"/>
      <c r="AO954" s="161"/>
      <c r="AP954" s="161"/>
      <c r="AQ954" s="161"/>
      <c r="AR954" s="161"/>
      <c r="AS954" s="161"/>
    </row>
    <row r="955" spans="1:45" ht="15" customHeight="1">
      <c r="A955" s="267"/>
      <c r="B955" s="267"/>
      <c r="C955" s="267"/>
      <c r="D955" s="268"/>
      <c r="E955" s="268"/>
      <c r="F955" s="268"/>
      <c r="G955" s="268"/>
      <c r="H955" s="268"/>
      <c r="I955" s="268"/>
      <c r="J955" s="225"/>
      <c r="K955" s="358"/>
      <c r="L955" s="358"/>
      <c r="M955" s="358"/>
      <c r="N955" s="358"/>
      <c r="O955" s="358"/>
      <c r="P955" s="161"/>
      <c r="Q955" s="161"/>
      <c r="R955" s="161"/>
      <c r="S955" s="161"/>
      <c r="T955" s="161"/>
      <c r="U955" s="161"/>
      <c r="V955" s="161"/>
      <c r="W955" s="161"/>
      <c r="X955" s="161"/>
      <c r="Y955" s="161"/>
      <c r="Z955" s="161"/>
      <c r="AA955" s="161"/>
      <c r="AB955" s="161"/>
      <c r="AC955" s="161"/>
      <c r="AD955" s="161"/>
      <c r="AE955" s="161"/>
      <c r="AF955" s="161"/>
      <c r="AG955" s="161"/>
      <c r="AH955" s="161"/>
      <c r="AI955" s="161"/>
      <c r="AJ955" s="161"/>
      <c r="AK955" s="161"/>
      <c r="AL955" s="161"/>
      <c r="AM955" s="161"/>
      <c r="AN955" s="161"/>
      <c r="AO955" s="161"/>
      <c r="AP955" s="161"/>
      <c r="AQ955" s="161"/>
      <c r="AR955" s="161"/>
      <c r="AS955" s="161"/>
    </row>
    <row r="956" spans="1:45" ht="15" customHeight="1">
      <c r="A956" s="267"/>
      <c r="B956" s="267"/>
      <c r="C956" s="267"/>
      <c r="D956" s="268"/>
      <c r="E956" s="268"/>
      <c r="F956" s="268"/>
      <c r="G956" s="268"/>
      <c r="H956" s="268"/>
      <c r="I956" s="268"/>
      <c r="J956" s="225"/>
      <c r="K956" s="358"/>
      <c r="L956" s="358"/>
      <c r="M956" s="358"/>
      <c r="N956" s="358"/>
      <c r="O956" s="358"/>
      <c r="P956" s="161"/>
      <c r="Q956" s="161"/>
      <c r="R956" s="161"/>
      <c r="S956" s="161"/>
      <c r="T956" s="161"/>
      <c r="U956" s="161"/>
      <c r="V956" s="161"/>
      <c r="W956" s="161"/>
      <c r="X956" s="161"/>
      <c r="Y956" s="161"/>
      <c r="Z956" s="161"/>
      <c r="AA956" s="161"/>
      <c r="AB956" s="161"/>
      <c r="AC956" s="161"/>
      <c r="AD956" s="161"/>
      <c r="AE956" s="161"/>
      <c r="AF956" s="161"/>
      <c r="AG956" s="161"/>
      <c r="AH956" s="161"/>
      <c r="AI956" s="161"/>
      <c r="AJ956" s="161"/>
      <c r="AK956" s="161"/>
      <c r="AL956" s="161"/>
      <c r="AM956" s="161"/>
      <c r="AN956" s="161"/>
      <c r="AO956" s="161"/>
      <c r="AP956" s="161"/>
      <c r="AQ956" s="161"/>
      <c r="AR956" s="161"/>
      <c r="AS956" s="161"/>
    </row>
    <row r="957" spans="1:45" ht="15" customHeight="1">
      <c r="A957" s="267"/>
      <c r="B957" s="267"/>
      <c r="C957" s="267"/>
      <c r="D957" s="268"/>
      <c r="E957" s="268"/>
      <c r="F957" s="268"/>
      <c r="G957" s="268"/>
      <c r="H957" s="268"/>
      <c r="I957" s="268"/>
      <c r="J957" s="225"/>
      <c r="K957" s="358"/>
      <c r="L957" s="358"/>
      <c r="M957" s="358"/>
      <c r="N957" s="358"/>
      <c r="O957" s="358"/>
      <c r="P957" s="161"/>
      <c r="Q957" s="161"/>
      <c r="R957" s="161"/>
      <c r="S957" s="161"/>
      <c r="T957" s="161"/>
      <c r="U957" s="161"/>
      <c r="V957" s="161"/>
      <c r="W957" s="161"/>
      <c r="X957" s="161"/>
      <c r="Y957" s="161"/>
      <c r="Z957" s="161"/>
      <c r="AA957" s="161"/>
      <c r="AB957" s="161"/>
      <c r="AC957" s="161"/>
      <c r="AD957" s="161"/>
      <c r="AE957" s="161"/>
      <c r="AF957" s="161"/>
      <c r="AG957" s="161"/>
      <c r="AH957" s="161"/>
      <c r="AI957" s="161"/>
      <c r="AJ957" s="161"/>
      <c r="AK957" s="161"/>
      <c r="AL957" s="161"/>
      <c r="AM957" s="161"/>
      <c r="AN957" s="161"/>
      <c r="AO957" s="161"/>
      <c r="AP957" s="161"/>
      <c r="AQ957" s="161"/>
      <c r="AR957" s="161"/>
      <c r="AS957" s="161"/>
    </row>
    <row r="958" spans="1:45" ht="15" customHeight="1">
      <c r="A958" s="267"/>
      <c r="B958" s="267"/>
      <c r="C958" s="267"/>
      <c r="D958" s="268"/>
      <c r="E958" s="268"/>
      <c r="F958" s="268"/>
      <c r="G958" s="268"/>
      <c r="H958" s="268"/>
      <c r="I958" s="268"/>
      <c r="J958" s="225"/>
      <c r="K958" s="358"/>
      <c r="L958" s="358"/>
      <c r="M958" s="358"/>
      <c r="N958" s="358"/>
      <c r="O958" s="358"/>
      <c r="P958" s="161"/>
      <c r="Q958" s="161"/>
      <c r="R958" s="161"/>
      <c r="S958" s="161"/>
      <c r="T958" s="161"/>
      <c r="U958" s="161"/>
      <c r="V958" s="161"/>
      <c r="W958" s="161"/>
      <c r="X958" s="161"/>
      <c r="Y958" s="161"/>
      <c r="Z958" s="161"/>
      <c r="AA958" s="161"/>
      <c r="AB958" s="161"/>
      <c r="AC958" s="161"/>
      <c r="AD958" s="161"/>
      <c r="AE958" s="161"/>
      <c r="AF958" s="161"/>
      <c r="AG958" s="161"/>
      <c r="AH958" s="161"/>
      <c r="AI958" s="161"/>
      <c r="AJ958" s="161"/>
      <c r="AK958" s="161"/>
      <c r="AL958" s="161"/>
      <c r="AM958" s="161"/>
      <c r="AN958" s="161"/>
      <c r="AO958" s="161"/>
      <c r="AP958" s="161"/>
      <c r="AQ958" s="161"/>
      <c r="AR958" s="161"/>
      <c r="AS958" s="161"/>
    </row>
    <row r="959" spans="1:45" ht="15" customHeight="1">
      <c r="A959" s="267"/>
      <c r="B959" s="267"/>
      <c r="C959" s="267"/>
      <c r="D959" s="268"/>
      <c r="E959" s="268"/>
      <c r="F959" s="268"/>
      <c r="G959" s="268"/>
      <c r="H959" s="268"/>
      <c r="I959" s="268"/>
      <c r="J959" s="225"/>
      <c r="K959" s="358"/>
      <c r="L959" s="358"/>
      <c r="M959" s="358"/>
      <c r="N959" s="358"/>
      <c r="O959" s="358"/>
      <c r="P959" s="161"/>
      <c r="Q959" s="161"/>
      <c r="R959" s="161"/>
      <c r="S959" s="161"/>
      <c r="T959" s="161"/>
      <c r="U959" s="161"/>
      <c r="V959" s="161"/>
      <c r="W959" s="161"/>
      <c r="X959" s="161"/>
      <c r="Y959" s="161"/>
      <c r="Z959" s="161"/>
      <c r="AA959" s="161"/>
      <c r="AB959" s="161"/>
      <c r="AC959" s="161"/>
      <c r="AD959" s="161"/>
      <c r="AE959" s="161"/>
      <c r="AF959" s="161"/>
      <c r="AG959" s="161"/>
      <c r="AH959" s="161"/>
      <c r="AI959" s="161"/>
      <c r="AJ959" s="161"/>
      <c r="AK959" s="161"/>
      <c r="AL959" s="161"/>
      <c r="AM959" s="161"/>
      <c r="AN959" s="161"/>
      <c r="AO959" s="161"/>
      <c r="AP959" s="161"/>
      <c r="AQ959" s="161"/>
      <c r="AR959" s="161"/>
      <c r="AS959" s="161"/>
    </row>
    <row r="960" spans="1:45" ht="15" customHeight="1">
      <c r="A960" s="267"/>
      <c r="B960" s="267"/>
      <c r="C960" s="267"/>
      <c r="D960" s="268"/>
      <c r="E960" s="268"/>
      <c r="F960" s="268"/>
      <c r="G960" s="268"/>
      <c r="H960" s="268"/>
      <c r="I960" s="268"/>
      <c r="J960" s="225"/>
      <c r="K960" s="358"/>
      <c r="L960" s="358"/>
      <c r="M960" s="358"/>
      <c r="N960" s="358"/>
      <c r="O960" s="358"/>
      <c r="P960" s="161"/>
      <c r="Q960" s="161"/>
      <c r="R960" s="161"/>
      <c r="S960" s="161"/>
      <c r="T960" s="161"/>
      <c r="U960" s="161"/>
      <c r="V960" s="161"/>
      <c r="W960" s="161"/>
      <c r="X960" s="161"/>
      <c r="Y960" s="161"/>
      <c r="Z960" s="161"/>
      <c r="AA960" s="161"/>
      <c r="AB960" s="161"/>
      <c r="AC960" s="161"/>
      <c r="AD960" s="161"/>
      <c r="AE960" s="161"/>
      <c r="AF960" s="161"/>
      <c r="AG960" s="161"/>
      <c r="AH960" s="161"/>
      <c r="AI960" s="161"/>
      <c r="AJ960" s="161"/>
      <c r="AK960" s="161"/>
      <c r="AL960" s="161"/>
      <c r="AM960" s="161"/>
      <c r="AN960" s="161"/>
      <c r="AO960" s="161"/>
      <c r="AP960" s="161"/>
      <c r="AQ960" s="161"/>
      <c r="AR960" s="161"/>
      <c r="AS960" s="161"/>
    </row>
    <row r="961" spans="1:45" ht="15" customHeight="1">
      <c r="A961" s="267"/>
      <c r="B961" s="267"/>
      <c r="C961" s="267"/>
      <c r="D961" s="268"/>
      <c r="E961" s="268"/>
      <c r="F961" s="268"/>
      <c r="G961" s="268"/>
      <c r="H961" s="268"/>
      <c r="I961" s="268"/>
      <c r="J961" s="225"/>
      <c r="K961" s="358"/>
      <c r="L961" s="358"/>
      <c r="M961" s="358"/>
      <c r="N961" s="358"/>
      <c r="O961" s="358"/>
      <c r="P961" s="161"/>
      <c r="Q961" s="161"/>
      <c r="R961" s="161"/>
      <c r="S961" s="161"/>
      <c r="T961" s="161"/>
      <c r="U961" s="161"/>
      <c r="V961" s="161"/>
      <c r="W961" s="161"/>
      <c r="X961" s="161"/>
      <c r="Y961" s="161"/>
      <c r="Z961" s="161"/>
      <c r="AA961" s="161"/>
      <c r="AB961" s="161"/>
      <c r="AC961" s="161"/>
      <c r="AD961" s="161"/>
      <c r="AE961" s="161"/>
      <c r="AF961" s="161"/>
      <c r="AG961" s="161"/>
      <c r="AH961" s="161"/>
      <c r="AI961" s="161"/>
      <c r="AJ961" s="161"/>
      <c r="AK961" s="161"/>
      <c r="AL961" s="161"/>
      <c r="AM961" s="161"/>
      <c r="AN961" s="161"/>
      <c r="AO961" s="161"/>
      <c r="AP961" s="161"/>
      <c r="AQ961" s="161"/>
      <c r="AR961" s="161"/>
      <c r="AS961" s="161"/>
    </row>
    <row r="962" spans="1:45" ht="15" customHeight="1">
      <c r="A962" s="267"/>
      <c r="B962" s="267"/>
      <c r="C962" s="267"/>
      <c r="D962" s="268"/>
      <c r="E962" s="268"/>
      <c r="F962" s="268"/>
      <c r="G962" s="268"/>
      <c r="H962" s="268"/>
      <c r="I962" s="268"/>
      <c r="J962" s="225"/>
      <c r="K962" s="358"/>
      <c r="L962" s="358"/>
      <c r="M962" s="358"/>
      <c r="N962" s="358"/>
      <c r="O962" s="358"/>
      <c r="P962" s="161"/>
      <c r="Q962" s="161"/>
      <c r="R962" s="161"/>
      <c r="S962" s="161"/>
      <c r="T962" s="161"/>
      <c r="U962" s="161"/>
      <c r="V962" s="161"/>
      <c r="W962" s="161"/>
      <c r="X962" s="161"/>
      <c r="Y962" s="161"/>
      <c r="Z962" s="161"/>
      <c r="AA962" s="161"/>
      <c r="AB962" s="161"/>
      <c r="AC962" s="161"/>
      <c r="AD962" s="161"/>
      <c r="AE962" s="161"/>
      <c r="AF962" s="161"/>
      <c r="AG962" s="161"/>
      <c r="AH962" s="161"/>
      <c r="AI962" s="161"/>
      <c r="AJ962" s="161"/>
      <c r="AK962" s="161"/>
      <c r="AL962" s="161"/>
      <c r="AM962" s="161"/>
      <c r="AN962" s="161"/>
      <c r="AO962" s="161"/>
      <c r="AP962" s="161"/>
      <c r="AQ962" s="161"/>
      <c r="AR962" s="161"/>
      <c r="AS962" s="161"/>
    </row>
    <row r="963" spans="1:45" ht="15" customHeight="1">
      <c r="A963" s="267"/>
      <c r="B963" s="267"/>
      <c r="C963" s="267"/>
      <c r="D963" s="268"/>
      <c r="E963" s="268"/>
      <c r="F963" s="268"/>
      <c r="G963" s="268"/>
      <c r="H963" s="268"/>
      <c r="I963" s="268"/>
      <c r="J963" s="225"/>
      <c r="K963" s="358"/>
      <c r="L963" s="358"/>
      <c r="M963" s="358"/>
      <c r="N963" s="358"/>
      <c r="O963" s="358"/>
      <c r="P963" s="161"/>
      <c r="Q963" s="161"/>
      <c r="R963" s="161"/>
      <c r="S963" s="161"/>
      <c r="T963" s="161"/>
      <c r="U963" s="161"/>
      <c r="V963" s="161"/>
      <c r="W963" s="161"/>
      <c r="X963" s="161"/>
      <c r="Y963" s="161"/>
      <c r="Z963" s="161"/>
      <c r="AA963" s="161"/>
      <c r="AB963" s="161"/>
      <c r="AC963" s="161"/>
      <c r="AD963" s="161"/>
      <c r="AE963" s="161"/>
      <c r="AF963" s="161"/>
      <c r="AG963" s="161"/>
      <c r="AH963" s="161"/>
      <c r="AI963" s="161"/>
      <c r="AJ963" s="161"/>
      <c r="AK963" s="161"/>
      <c r="AL963" s="161"/>
      <c r="AM963" s="161"/>
      <c r="AN963" s="161"/>
      <c r="AO963" s="161"/>
      <c r="AP963" s="161"/>
      <c r="AQ963" s="161"/>
      <c r="AR963" s="161"/>
      <c r="AS963" s="161"/>
    </row>
    <row r="964" spans="1:45" ht="15" customHeight="1">
      <c r="A964" s="267"/>
      <c r="B964" s="267"/>
      <c r="C964" s="267"/>
      <c r="D964" s="268"/>
      <c r="E964" s="268"/>
      <c r="F964" s="268"/>
      <c r="G964" s="268"/>
      <c r="H964" s="268"/>
      <c r="I964" s="268"/>
      <c r="J964" s="225"/>
      <c r="K964" s="358"/>
      <c r="L964" s="358"/>
      <c r="M964" s="358"/>
      <c r="N964" s="358"/>
      <c r="O964" s="358"/>
      <c r="P964" s="161"/>
      <c r="Q964" s="161"/>
      <c r="R964" s="161"/>
      <c r="S964" s="161"/>
      <c r="T964" s="161"/>
      <c r="U964" s="161"/>
      <c r="V964" s="161"/>
      <c r="W964" s="161"/>
      <c r="X964" s="161"/>
      <c r="Y964" s="161"/>
      <c r="Z964" s="161"/>
      <c r="AA964" s="161"/>
      <c r="AB964" s="161"/>
      <c r="AC964" s="161"/>
      <c r="AD964" s="161"/>
      <c r="AE964" s="161"/>
      <c r="AF964" s="161"/>
      <c r="AG964" s="161"/>
      <c r="AH964" s="161"/>
      <c r="AI964" s="161"/>
      <c r="AJ964" s="161"/>
      <c r="AK964" s="161"/>
      <c r="AL964" s="161"/>
      <c r="AM964" s="161"/>
      <c r="AN964" s="161"/>
      <c r="AO964" s="161"/>
      <c r="AP964" s="161"/>
      <c r="AQ964" s="161"/>
      <c r="AR964" s="161"/>
      <c r="AS964" s="161"/>
    </row>
    <row r="965" spans="1:45" ht="15" customHeight="1">
      <c r="A965" s="267"/>
      <c r="B965" s="267"/>
      <c r="C965" s="267"/>
      <c r="D965" s="268"/>
      <c r="E965" s="268"/>
      <c r="F965" s="268"/>
      <c r="G965" s="268"/>
      <c r="H965" s="268"/>
      <c r="I965" s="268"/>
      <c r="J965" s="225"/>
      <c r="K965" s="358"/>
      <c r="L965" s="358"/>
      <c r="M965" s="358"/>
      <c r="N965" s="358"/>
      <c r="O965" s="358"/>
      <c r="P965" s="161"/>
      <c r="Q965" s="161"/>
      <c r="R965" s="161"/>
      <c r="S965" s="161"/>
      <c r="T965" s="161"/>
      <c r="U965" s="161"/>
      <c r="V965" s="161"/>
      <c r="W965" s="161"/>
      <c r="X965" s="161"/>
      <c r="Y965" s="161"/>
      <c r="Z965" s="161"/>
      <c r="AA965" s="161"/>
      <c r="AB965" s="161"/>
      <c r="AC965" s="161"/>
      <c r="AD965" s="161"/>
      <c r="AE965" s="161"/>
      <c r="AF965" s="161"/>
      <c r="AG965" s="161"/>
      <c r="AH965" s="161"/>
      <c r="AI965" s="161"/>
      <c r="AJ965" s="161"/>
      <c r="AK965" s="161"/>
      <c r="AL965" s="161"/>
      <c r="AM965" s="161"/>
      <c r="AN965" s="161"/>
      <c r="AO965" s="161"/>
      <c r="AP965" s="161"/>
      <c r="AQ965" s="161"/>
      <c r="AR965" s="161"/>
      <c r="AS965" s="161"/>
    </row>
    <row r="966" spans="1:45" ht="15" customHeight="1">
      <c r="A966" s="267"/>
      <c r="B966" s="267"/>
      <c r="C966" s="267"/>
      <c r="D966" s="268"/>
      <c r="E966" s="268"/>
      <c r="F966" s="268"/>
      <c r="G966" s="268"/>
      <c r="H966" s="268"/>
      <c r="I966" s="268"/>
      <c r="J966" s="225"/>
      <c r="K966" s="358"/>
      <c r="L966" s="358"/>
      <c r="M966" s="358"/>
      <c r="N966" s="358"/>
      <c r="O966" s="358"/>
      <c r="P966" s="161"/>
      <c r="Q966" s="161"/>
      <c r="R966" s="161"/>
      <c r="S966" s="161"/>
      <c r="T966" s="161"/>
      <c r="U966" s="161"/>
      <c r="V966" s="161"/>
      <c r="W966" s="161"/>
      <c r="X966" s="161"/>
      <c r="Y966" s="161"/>
      <c r="Z966" s="161"/>
      <c r="AA966" s="161"/>
      <c r="AB966" s="161"/>
      <c r="AC966" s="161"/>
      <c r="AD966" s="161"/>
      <c r="AE966" s="161"/>
      <c r="AF966" s="161"/>
      <c r="AG966" s="161"/>
      <c r="AH966" s="161"/>
      <c r="AI966" s="161"/>
      <c r="AJ966" s="161"/>
      <c r="AK966" s="161"/>
      <c r="AL966" s="161"/>
      <c r="AM966" s="161"/>
      <c r="AN966" s="161"/>
      <c r="AO966" s="161"/>
      <c r="AP966" s="161"/>
      <c r="AQ966" s="161"/>
      <c r="AR966" s="161"/>
      <c r="AS966" s="161"/>
    </row>
    <row r="967" spans="1:45" ht="15" customHeight="1">
      <c r="A967" s="267"/>
      <c r="B967" s="267"/>
      <c r="C967" s="267"/>
      <c r="D967" s="268"/>
      <c r="E967" s="268"/>
      <c r="F967" s="268"/>
      <c r="G967" s="268"/>
      <c r="H967" s="268"/>
      <c r="I967" s="268"/>
      <c r="J967" s="225"/>
      <c r="K967" s="358"/>
      <c r="L967" s="358"/>
      <c r="M967" s="358"/>
      <c r="N967" s="358"/>
      <c r="O967" s="358"/>
      <c r="P967" s="161"/>
      <c r="Q967" s="161"/>
      <c r="R967" s="161"/>
      <c r="S967" s="161"/>
      <c r="T967" s="161"/>
      <c r="U967" s="161"/>
      <c r="V967" s="161"/>
      <c r="W967" s="161"/>
      <c r="X967" s="161"/>
      <c r="Y967" s="161"/>
      <c r="Z967" s="161"/>
      <c r="AA967" s="161"/>
      <c r="AB967" s="161"/>
      <c r="AC967" s="161"/>
      <c r="AD967" s="161"/>
      <c r="AE967" s="161"/>
      <c r="AF967" s="161"/>
      <c r="AG967" s="161"/>
      <c r="AH967" s="161"/>
      <c r="AI967" s="161"/>
      <c r="AJ967" s="161"/>
      <c r="AK967" s="161"/>
      <c r="AL967" s="161"/>
      <c r="AM967" s="161"/>
      <c r="AN967" s="161"/>
      <c r="AO967" s="161"/>
      <c r="AP967" s="161"/>
      <c r="AQ967" s="161"/>
      <c r="AR967" s="161"/>
      <c r="AS967" s="161"/>
    </row>
    <row r="968" spans="1:45" ht="15" customHeight="1">
      <c r="A968" s="267"/>
      <c r="B968" s="267"/>
      <c r="C968" s="267"/>
      <c r="D968" s="268"/>
      <c r="E968" s="268"/>
      <c r="F968" s="268"/>
      <c r="G968" s="268"/>
      <c r="H968" s="268"/>
      <c r="I968" s="268"/>
      <c r="J968" s="225"/>
      <c r="K968" s="358"/>
      <c r="L968" s="358"/>
      <c r="M968" s="358"/>
      <c r="N968" s="358"/>
      <c r="O968" s="358"/>
      <c r="P968" s="161"/>
      <c r="Q968" s="161"/>
      <c r="R968" s="161"/>
      <c r="S968" s="161"/>
      <c r="T968" s="161"/>
      <c r="U968" s="161"/>
      <c r="V968" s="161"/>
      <c r="W968" s="161"/>
      <c r="X968" s="161"/>
      <c r="Y968" s="161"/>
      <c r="Z968" s="161"/>
      <c r="AA968" s="161"/>
      <c r="AB968" s="161"/>
      <c r="AC968" s="161"/>
      <c r="AD968" s="161"/>
      <c r="AE968" s="161"/>
      <c r="AF968" s="161"/>
      <c r="AG968" s="161"/>
      <c r="AH968" s="161"/>
      <c r="AI968" s="161"/>
      <c r="AJ968" s="161"/>
      <c r="AK968" s="161"/>
      <c r="AL968" s="161"/>
      <c r="AM968" s="161"/>
      <c r="AN968" s="161"/>
      <c r="AO968" s="161"/>
      <c r="AP968" s="161"/>
      <c r="AQ968" s="161"/>
      <c r="AR968" s="161"/>
      <c r="AS968" s="161"/>
    </row>
    <row r="969" spans="1:45" ht="15" customHeight="1">
      <c r="A969" s="267"/>
      <c r="B969" s="267"/>
      <c r="C969" s="267"/>
      <c r="D969" s="268"/>
      <c r="E969" s="268"/>
      <c r="F969" s="268"/>
      <c r="G969" s="268"/>
      <c r="H969" s="268"/>
      <c r="I969" s="268"/>
      <c r="J969" s="225"/>
      <c r="K969" s="358"/>
      <c r="L969" s="358"/>
      <c r="M969" s="358"/>
      <c r="N969" s="358"/>
      <c r="O969" s="358"/>
      <c r="P969" s="161"/>
      <c r="Q969" s="161"/>
      <c r="R969" s="161"/>
      <c r="S969" s="161"/>
      <c r="T969" s="161"/>
      <c r="U969" s="161"/>
      <c r="V969" s="161"/>
      <c r="W969" s="161"/>
      <c r="X969" s="161"/>
      <c r="Y969" s="161"/>
      <c r="Z969" s="161"/>
      <c r="AA969" s="161"/>
      <c r="AB969" s="161"/>
      <c r="AC969" s="161"/>
      <c r="AD969" s="161"/>
      <c r="AE969" s="161"/>
      <c r="AF969" s="161"/>
      <c r="AG969" s="161"/>
      <c r="AH969" s="161"/>
      <c r="AI969" s="161"/>
      <c r="AJ969" s="161"/>
      <c r="AK969" s="161"/>
      <c r="AL969" s="161"/>
      <c r="AM969" s="161"/>
      <c r="AN969" s="161"/>
      <c r="AO969" s="161"/>
      <c r="AP969" s="161"/>
      <c r="AQ969" s="161"/>
      <c r="AR969" s="161"/>
      <c r="AS969" s="161"/>
    </row>
    <row r="970" spans="1:45" ht="15" customHeight="1">
      <c r="A970" s="267"/>
      <c r="B970" s="267"/>
      <c r="C970" s="267"/>
      <c r="D970" s="268"/>
      <c r="E970" s="268"/>
      <c r="F970" s="268"/>
      <c r="G970" s="268"/>
      <c r="H970" s="268"/>
      <c r="I970" s="268"/>
      <c r="J970" s="225"/>
      <c r="K970" s="358"/>
      <c r="L970" s="358"/>
      <c r="M970" s="358"/>
      <c r="N970" s="358"/>
      <c r="O970" s="358"/>
      <c r="P970" s="161"/>
      <c r="Q970" s="161"/>
      <c r="R970" s="161"/>
      <c r="S970" s="161"/>
      <c r="T970" s="161"/>
      <c r="U970" s="161"/>
      <c r="V970" s="161"/>
      <c r="W970" s="161"/>
      <c r="X970" s="161"/>
      <c r="Y970" s="161"/>
      <c r="Z970" s="161"/>
      <c r="AA970" s="161"/>
      <c r="AB970" s="161"/>
      <c r="AC970" s="161"/>
      <c r="AD970" s="161"/>
      <c r="AE970" s="161"/>
      <c r="AF970" s="161"/>
      <c r="AG970" s="161"/>
      <c r="AH970" s="161"/>
      <c r="AI970" s="161"/>
      <c r="AJ970" s="161"/>
      <c r="AK970" s="161"/>
      <c r="AL970" s="161"/>
      <c r="AM970" s="161"/>
      <c r="AN970" s="161"/>
      <c r="AO970" s="161"/>
      <c r="AP970" s="161"/>
      <c r="AQ970" s="161"/>
      <c r="AR970" s="161"/>
      <c r="AS970" s="161"/>
    </row>
    <row r="971" spans="1:45" ht="15" customHeight="1">
      <c r="A971" s="267"/>
      <c r="B971" s="267"/>
      <c r="C971" s="267"/>
      <c r="D971" s="268"/>
      <c r="E971" s="268"/>
      <c r="F971" s="268"/>
      <c r="G971" s="268"/>
      <c r="H971" s="268"/>
      <c r="I971" s="268"/>
      <c r="J971" s="225"/>
      <c r="K971" s="358"/>
      <c r="L971" s="358"/>
      <c r="M971" s="358"/>
      <c r="N971" s="358"/>
      <c r="O971" s="358"/>
      <c r="P971" s="161"/>
      <c r="Q971" s="161"/>
      <c r="R971" s="161"/>
      <c r="S971" s="161"/>
      <c r="T971" s="161"/>
      <c r="U971" s="161"/>
      <c r="V971" s="161"/>
      <c r="W971" s="161"/>
      <c r="X971" s="161"/>
      <c r="Y971" s="161"/>
      <c r="Z971" s="161"/>
      <c r="AA971" s="161"/>
      <c r="AB971" s="161"/>
      <c r="AC971" s="161"/>
      <c r="AD971" s="161"/>
      <c r="AE971" s="161"/>
      <c r="AF971" s="161"/>
      <c r="AG971" s="161"/>
      <c r="AH971" s="161"/>
      <c r="AI971" s="161"/>
      <c r="AJ971" s="161"/>
      <c r="AK971" s="161"/>
      <c r="AL971" s="161"/>
      <c r="AM971" s="161"/>
      <c r="AN971" s="161"/>
      <c r="AO971" s="161"/>
      <c r="AP971" s="161"/>
      <c r="AQ971" s="161"/>
      <c r="AR971" s="161"/>
      <c r="AS971" s="161"/>
    </row>
    <row r="972" spans="1:45" ht="15" customHeight="1">
      <c r="A972" s="267"/>
      <c r="B972" s="267"/>
      <c r="C972" s="267"/>
      <c r="D972" s="268"/>
      <c r="E972" s="268"/>
      <c r="F972" s="268"/>
      <c r="G972" s="268"/>
      <c r="H972" s="268"/>
      <c r="I972" s="268"/>
      <c r="J972" s="225"/>
      <c r="K972" s="358"/>
      <c r="L972" s="358"/>
      <c r="M972" s="358"/>
      <c r="N972" s="358"/>
      <c r="O972" s="358"/>
      <c r="P972" s="161"/>
      <c r="Q972" s="161"/>
      <c r="R972" s="161"/>
      <c r="S972" s="161"/>
      <c r="T972" s="161"/>
      <c r="U972" s="161"/>
      <c r="V972" s="161"/>
      <c r="W972" s="161"/>
      <c r="X972" s="161"/>
      <c r="Y972" s="161"/>
      <c r="Z972" s="161"/>
      <c r="AA972" s="161"/>
      <c r="AB972" s="161"/>
      <c r="AC972" s="161"/>
      <c r="AD972" s="161"/>
      <c r="AE972" s="161"/>
      <c r="AF972" s="161"/>
      <c r="AG972" s="161"/>
      <c r="AH972" s="161"/>
      <c r="AI972" s="161"/>
      <c r="AJ972" s="161"/>
      <c r="AK972" s="161"/>
      <c r="AL972" s="161"/>
      <c r="AM972" s="161"/>
      <c r="AN972" s="161"/>
      <c r="AO972" s="161"/>
      <c r="AP972" s="161"/>
      <c r="AQ972" s="161"/>
      <c r="AR972" s="161"/>
      <c r="AS972" s="161"/>
    </row>
    <row r="973" spans="1:45" ht="15" customHeight="1">
      <c r="A973" s="267"/>
      <c r="B973" s="267"/>
      <c r="C973" s="267"/>
      <c r="D973" s="268"/>
      <c r="E973" s="268"/>
      <c r="F973" s="268"/>
      <c r="G973" s="268"/>
      <c r="H973" s="268"/>
      <c r="I973" s="268"/>
      <c r="J973" s="225"/>
      <c r="K973" s="358"/>
      <c r="L973" s="358"/>
      <c r="M973" s="358"/>
      <c r="N973" s="358"/>
      <c r="O973" s="358"/>
      <c r="P973" s="161"/>
      <c r="Q973" s="161"/>
      <c r="R973" s="161"/>
      <c r="S973" s="161"/>
      <c r="T973" s="161"/>
      <c r="U973" s="161"/>
      <c r="V973" s="161"/>
      <c r="W973" s="161"/>
      <c r="X973" s="161"/>
      <c r="Y973" s="161"/>
      <c r="Z973" s="161"/>
      <c r="AA973" s="161"/>
      <c r="AB973" s="161"/>
      <c r="AC973" s="161"/>
      <c r="AD973" s="161"/>
      <c r="AE973" s="161"/>
      <c r="AF973" s="161"/>
      <c r="AG973" s="161"/>
      <c r="AH973" s="161"/>
      <c r="AI973" s="161"/>
      <c r="AJ973" s="161"/>
      <c r="AK973" s="161"/>
      <c r="AL973" s="161"/>
      <c r="AM973" s="161"/>
      <c r="AN973" s="161"/>
      <c r="AO973" s="161"/>
      <c r="AP973" s="161"/>
      <c r="AQ973" s="161"/>
      <c r="AR973" s="161"/>
      <c r="AS973" s="161"/>
    </row>
    <row r="974" spans="1:45" ht="15" customHeight="1">
      <c r="A974" s="267"/>
      <c r="B974" s="267"/>
      <c r="C974" s="267"/>
      <c r="D974" s="268"/>
      <c r="E974" s="268"/>
      <c r="F974" s="268"/>
      <c r="G974" s="268"/>
      <c r="H974" s="268"/>
      <c r="I974" s="268"/>
      <c r="J974" s="225"/>
      <c r="K974" s="358"/>
      <c r="L974" s="358"/>
      <c r="M974" s="358"/>
      <c r="N974" s="358"/>
      <c r="O974" s="358"/>
      <c r="P974" s="161"/>
      <c r="Q974" s="161"/>
      <c r="R974" s="161"/>
      <c r="S974" s="161"/>
      <c r="T974" s="161"/>
      <c r="U974" s="161"/>
      <c r="V974" s="161"/>
      <c r="W974" s="161"/>
      <c r="X974" s="161"/>
      <c r="Y974" s="161"/>
      <c r="Z974" s="161"/>
      <c r="AA974" s="161"/>
      <c r="AB974" s="161"/>
      <c r="AC974" s="161"/>
      <c r="AD974" s="161"/>
      <c r="AE974" s="161"/>
      <c r="AF974" s="161"/>
      <c r="AG974" s="161"/>
      <c r="AH974" s="161"/>
      <c r="AI974" s="161"/>
      <c r="AJ974" s="161"/>
      <c r="AK974" s="161"/>
      <c r="AL974" s="161"/>
      <c r="AM974" s="161"/>
      <c r="AN974" s="161"/>
      <c r="AO974" s="161"/>
      <c r="AP974" s="161"/>
      <c r="AQ974" s="161"/>
      <c r="AR974" s="161"/>
      <c r="AS974" s="161"/>
    </row>
    <row r="975" spans="1:45" ht="15" customHeight="1">
      <c r="A975" s="267"/>
      <c r="B975" s="267"/>
      <c r="C975" s="267"/>
      <c r="D975" s="268"/>
      <c r="E975" s="268"/>
      <c r="F975" s="268"/>
      <c r="G975" s="268"/>
      <c r="H975" s="268"/>
      <c r="I975" s="268"/>
      <c r="J975" s="225"/>
      <c r="K975" s="358"/>
      <c r="L975" s="358"/>
      <c r="M975" s="358"/>
      <c r="N975" s="358"/>
      <c r="O975" s="358"/>
      <c r="P975" s="161"/>
      <c r="Q975" s="161"/>
      <c r="R975" s="161"/>
      <c r="S975" s="161"/>
      <c r="T975" s="161"/>
      <c r="U975" s="161"/>
      <c r="V975" s="161"/>
      <c r="W975" s="161"/>
      <c r="X975" s="161"/>
      <c r="Y975" s="161"/>
      <c r="Z975" s="161"/>
      <c r="AA975" s="161"/>
      <c r="AB975" s="161"/>
      <c r="AC975" s="161"/>
      <c r="AD975" s="161"/>
      <c r="AE975" s="161"/>
      <c r="AF975" s="161"/>
      <c r="AG975" s="161"/>
      <c r="AH975" s="161"/>
      <c r="AI975" s="161"/>
      <c r="AJ975" s="161"/>
      <c r="AK975" s="161"/>
      <c r="AL975" s="161"/>
      <c r="AM975" s="161"/>
      <c r="AN975" s="161"/>
      <c r="AO975" s="161"/>
      <c r="AP975" s="161"/>
      <c r="AQ975" s="161"/>
      <c r="AR975" s="161"/>
      <c r="AS975" s="161"/>
    </row>
    <row r="976" spans="1:45" ht="15" customHeight="1">
      <c r="A976" s="267"/>
      <c r="B976" s="267"/>
      <c r="C976" s="267"/>
      <c r="D976" s="268"/>
      <c r="E976" s="268"/>
      <c r="F976" s="268"/>
      <c r="G976" s="268"/>
      <c r="H976" s="268"/>
      <c r="I976" s="268"/>
      <c r="J976" s="225"/>
      <c r="K976" s="358"/>
      <c r="L976" s="358"/>
      <c r="M976" s="358"/>
      <c r="N976" s="358"/>
      <c r="O976" s="358"/>
      <c r="P976" s="161"/>
      <c r="Q976" s="161"/>
      <c r="R976" s="161"/>
      <c r="S976" s="161"/>
      <c r="T976" s="161"/>
      <c r="U976" s="161"/>
      <c r="V976" s="161"/>
      <c r="W976" s="161"/>
      <c r="X976" s="161"/>
      <c r="Y976" s="161"/>
      <c r="Z976" s="161"/>
      <c r="AA976" s="161"/>
      <c r="AB976" s="161"/>
      <c r="AC976" s="161"/>
      <c r="AD976" s="161"/>
      <c r="AE976" s="161"/>
      <c r="AF976" s="161"/>
      <c r="AG976" s="161"/>
      <c r="AH976" s="161"/>
      <c r="AI976" s="161"/>
      <c r="AJ976" s="161"/>
      <c r="AK976" s="161"/>
      <c r="AL976" s="161"/>
      <c r="AM976" s="161"/>
      <c r="AN976" s="161"/>
      <c r="AO976" s="161"/>
      <c r="AP976" s="161"/>
      <c r="AQ976" s="161"/>
      <c r="AR976" s="161"/>
      <c r="AS976" s="161"/>
    </row>
    <row r="977" spans="1:45" ht="15" customHeight="1">
      <c r="A977" s="267"/>
      <c r="B977" s="267"/>
      <c r="C977" s="267"/>
      <c r="D977" s="268"/>
      <c r="E977" s="268"/>
      <c r="F977" s="268"/>
      <c r="G977" s="268"/>
      <c r="H977" s="268"/>
      <c r="I977" s="268"/>
      <c r="J977" s="225"/>
      <c r="K977" s="358"/>
      <c r="L977" s="358"/>
      <c r="M977" s="358"/>
      <c r="N977" s="358"/>
      <c r="O977" s="358"/>
      <c r="P977" s="161"/>
      <c r="Q977" s="161"/>
      <c r="R977" s="161"/>
      <c r="S977" s="161"/>
      <c r="T977" s="161"/>
      <c r="U977" s="161"/>
      <c r="V977" s="161"/>
      <c r="W977" s="161"/>
      <c r="X977" s="161"/>
      <c r="Y977" s="161"/>
      <c r="Z977" s="161"/>
      <c r="AA977" s="161"/>
      <c r="AB977" s="161"/>
      <c r="AC977" s="161"/>
      <c r="AD977" s="161"/>
      <c r="AE977" s="161"/>
      <c r="AF977" s="161"/>
      <c r="AG977" s="161"/>
      <c r="AH977" s="161"/>
      <c r="AI977" s="161"/>
      <c r="AJ977" s="161"/>
      <c r="AK977" s="161"/>
      <c r="AL977" s="161"/>
      <c r="AM977" s="161"/>
      <c r="AN977" s="161"/>
      <c r="AO977" s="161"/>
      <c r="AP977" s="161"/>
      <c r="AQ977" s="161"/>
      <c r="AR977" s="161"/>
      <c r="AS977" s="161"/>
    </row>
    <row r="978" spans="1:45" ht="15" customHeight="1">
      <c r="A978" s="267"/>
      <c r="B978" s="267"/>
      <c r="C978" s="267"/>
      <c r="D978" s="268"/>
      <c r="E978" s="268"/>
      <c r="F978" s="268"/>
      <c r="G978" s="268"/>
      <c r="H978" s="268"/>
      <c r="I978" s="268"/>
      <c r="J978" s="225"/>
      <c r="K978" s="358"/>
      <c r="L978" s="358"/>
      <c r="M978" s="358"/>
      <c r="N978" s="358"/>
      <c r="O978" s="358"/>
      <c r="P978" s="161"/>
      <c r="Q978" s="161"/>
      <c r="R978" s="161"/>
      <c r="S978" s="161"/>
      <c r="T978" s="161"/>
      <c r="U978" s="161"/>
      <c r="V978" s="161"/>
      <c r="W978" s="161"/>
      <c r="X978" s="161"/>
      <c r="Y978" s="161"/>
      <c r="Z978" s="161"/>
      <c r="AA978" s="161"/>
      <c r="AB978" s="161"/>
      <c r="AC978" s="161"/>
      <c r="AD978" s="161"/>
      <c r="AE978" s="161"/>
      <c r="AF978" s="161"/>
      <c r="AG978" s="161"/>
      <c r="AH978" s="161"/>
      <c r="AI978" s="161"/>
      <c r="AJ978" s="161"/>
      <c r="AK978" s="161"/>
      <c r="AL978" s="161"/>
      <c r="AM978" s="161"/>
      <c r="AN978" s="161"/>
      <c r="AO978" s="161"/>
      <c r="AP978" s="161"/>
      <c r="AQ978" s="161"/>
      <c r="AR978" s="161"/>
      <c r="AS978" s="161"/>
    </row>
    <row r="979" spans="1:45" ht="15" customHeight="1">
      <c r="A979" s="267"/>
      <c r="B979" s="267"/>
      <c r="C979" s="267"/>
      <c r="D979" s="268"/>
      <c r="E979" s="268"/>
      <c r="F979" s="268"/>
      <c r="G979" s="268"/>
      <c r="H979" s="268"/>
      <c r="I979" s="268"/>
      <c r="J979" s="225"/>
      <c r="K979" s="358"/>
      <c r="L979" s="358"/>
      <c r="M979" s="358"/>
      <c r="N979" s="358"/>
      <c r="O979" s="358"/>
      <c r="P979" s="161"/>
      <c r="Q979" s="161"/>
      <c r="R979" s="161"/>
      <c r="S979" s="161"/>
      <c r="T979" s="161"/>
      <c r="U979" s="161"/>
      <c r="V979" s="161"/>
      <c r="W979" s="161"/>
      <c r="X979" s="161"/>
      <c r="Y979" s="161"/>
      <c r="Z979" s="161"/>
      <c r="AA979" s="161"/>
      <c r="AB979" s="161"/>
      <c r="AC979" s="161"/>
      <c r="AD979" s="161"/>
      <c r="AE979" s="161"/>
      <c r="AF979" s="161"/>
      <c r="AG979" s="161"/>
      <c r="AH979" s="161"/>
      <c r="AI979" s="161"/>
      <c r="AJ979" s="161"/>
      <c r="AK979" s="161"/>
      <c r="AL979" s="161"/>
      <c r="AM979" s="161"/>
      <c r="AN979" s="161"/>
      <c r="AO979" s="161"/>
      <c r="AP979" s="161"/>
      <c r="AQ979" s="161"/>
      <c r="AR979" s="161"/>
      <c r="AS979" s="161"/>
    </row>
    <row r="980" spans="1:45" ht="15" customHeight="1">
      <c r="A980" s="267"/>
      <c r="B980" s="267"/>
      <c r="C980" s="267"/>
      <c r="D980" s="268"/>
      <c r="E980" s="268"/>
      <c r="F980" s="268"/>
      <c r="G980" s="268"/>
      <c r="H980" s="268"/>
      <c r="I980" s="268"/>
      <c r="J980" s="225"/>
      <c r="K980" s="358"/>
      <c r="L980" s="358"/>
      <c r="M980" s="358"/>
      <c r="N980" s="358"/>
      <c r="O980" s="358"/>
      <c r="P980" s="161"/>
      <c r="Q980" s="161"/>
      <c r="R980" s="161"/>
      <c r="S980" s="161"/>
      <c r="T980" s="161"/>
      <c r="U980" s="161"/>
      <c r="V980" s="161"/>
      <c r="W980" s="161"/>
      <c r="X980" s="161"/>
      <c r="Y980" s="161"/>
      <c r="Z980" s="161"/>
      <c r="AA980" s="161"/>
      <c r="AB980" s="161"/>
      <c r="AC980" s="161"/>
      <c r="AD980" s="161"/>
      <c r="AE980" s="161"/>
      <c r="AF980" s="161"/>
      <c r="AG980" s="161"/>
      <c r="AH980" s="161"/>
      <c r="AI980" s="161"/>
      <c r="AJ980" s="161"/>
      <c r="AK980" s="161"/>
      <c r="AL980" s="161"/>
      <c r="AM980" s="161"/>
      <c r="AN980" s="161"/>
      <c r="AO980" s="161"/>
      <c r="AP980" s="161"/>
      <c r="AQ980" s="161"/>
      <c r="AR980" s="161"/>
      <c r="AS980" s="161"/>
    </row>
    <row r="981" spans="1:45" ht="15" customHeight="1">
      <c r="A981" s="267"/>
      <c r="B981" s="267"/>
      <c r="C981" s="267"/>
      <c r="D981" s="268"/>
      <c r="E981" s="268"/>
      <c r="F981" s="268"/>
      <c r="G981" s="268"/>
      <c r="H981" s="268"/>
      <c r="I981" s="268"/>
      <c r="J981" s="225"/>
      <c r="K981" s="358"/>
      <c r="L981" s="358"/>
      <c r="M981" s="358"/>
      <c r="N981" s="358"/>
      <c r="O981" s="358"/>
      <c r="P981" s="161"/>
      <c r="Q981" s="161"/>
      <c r="R981" s="161"/>
      <c r="S981" s="161"/>
      <c r="T981" s="161"/>
      <c r="U981" s="161"/>
      <c r="V981" s="161"/>
      <c r="W981" s="161"/>
      <c r="X981" s="161"/>
      <c r="Y981" s="161"/>
      <c r="Z981" s="161"/>
      <c r="AA981" s="161"/>
      <c r="AB981" s="161"/>
      <c r="AC981" s="161"/>
      <c r="AD981" s="161"/>
      <c r="AE981" s="161"/>
      <c r="AF981" s="161"/>
      <c r="AG981" s="161"/>
      <c r="AH981" s="161"/>
      <c r="AI981" s="161"/>
      <c r="AJ981" s="161"/>
      <c r="AK981" s="161"/>
      <c r="AL981" s="161"/>
      <c r="AM981" s="161"/>
      <c r="AN981" s="161"/>
      <c r="AO981" s="161"/>
      <c r="AP981" s="161"/>
      <c r="AQ981" s="161"/>
      <c r="AR981" s="161"/>
      <c r="AS981" s="161"/>
    </row>
    <row r="982" spans="1:45" ht="15" customHeight="1">
      <c r="A982" s="267"/>
      <c r="B982" s="267"/>
      <c r="C982" s="267"/>
      <c r="D982" s="268"/>
      <c r="E982" s="268"/>
      <c r="F982" s="268"/>
      <c r="G982" s="268"/>
      <c r="H982" s="268"/>
      <c r="I982" s="268"/>
      <c r="J982" s="225"/>
      <c r="K982" s="358"/>
      <c r="L982" s="358"/>
      <c r="M982" s="358"/>
      <c r="N982" s="358"/>
      <c r="O982" s="358"/>
      <c r="P982" s="161"/>
      <c r="Q982" s="161"/>
      <c r="R982" s="161"/>
      <c r="S982" s="161"/>
      <c r="T982" s="161"/>
      <c r="U982" s="161"/>
      <c r="V982" s="161"/>
      <c r="W982" s="161"/>
      <c r="X982" s="161"/>
      <c r="Y982" s="161"/>
      <c r="Z982" s="161"/>
      <c r="AA982" s="161"/>
      <c r="AB982" s="161"/>
      <c r="AC982" s="161"/>
      <c r="AD982" s="161"/>
      <c r="AE982" s="161"/>
      <c r="AF982" s="161"/>
      <c r="AG982" s="161"/>
      <c r="AH982" s="161"/>
      <c r="AI982" s="161"/>
      <c r="AJ982" s="161"/>
      <c r="AK982" s="161"/>
      <c r="AL982" s="161"/>
      <c r="AM982" s="161"/>
      <c r="AN982" s="161"/>
      <c r="AO982" s="161"/>
      <c r="AP982" s="161"/>
      <c r="AQ982" s="161"/>
      <c r="AR982" s="161"/>
      <c r="AS982" s="161"/>
    </row>
    <row r="983" spans="1:45" ht="15" customHeight="1">
      <c r="A983" s="267"/>
      <c r="B983" s="267"/>
      <c r="C983" s="267"/>
      <c r="D983" s="268"/>
      <c r="E983" s="268"/>
      <c r="F983" s="268"/>
      <c r="G983" s="268"/>
      <c r="H983" s="268"/>
      <c r="I983" s="268"/>
      <c r="J983" s="225"/>
      <c r="K983" s="358"/>
      <c r="L983" s="358"/>
      <c r="M983" s="358"/>
      <c r="N983" s="358"/>
      <c r="O983" s="358"/>
      <c r="P983" s="161"/>
      <c r="Q983" s="161"/>
      <c r="R983" s="161"/>
      <c r="S983" s="161"/>
      <c r="T983" s="161"/>
      <c r="U983" s="161"/>
      <c r="V983" s="161"/>
      <c r="W983" s="161"/>
      <c r="X983" s="161"/>
      <c r="Y983" s="161"/>
      <c r="Z983" s="161"/>
      <c r="AA983" s="161"/>
      <c r="AB983" s="161"/>
      <c r="AC983" s="161"/>
      <c r="AD983" s="161"/>
      <c r="AE983" s="161"/>
      <c r="AF983" s="161"/>
      <c r="AG983" s="161"/>
      <c r="AH983" s="161"/>
      <c r="AI983" s="161"/>
      <c r="AJ983" s="161"/>
      <c r="AK983" s="161"/>
      <c r="AL983" s="161"/>
      <c r="AM983" s="161"/>
      <c r="AN983" s="161"/>
      <c r="AO983" s="161"/>
      <c r="AP983" s="161"/>
      <c r="AQ983" s="161"/>
      <c r="AR983" s="161"/>
      <c r="AS983" s="161"/>
    </row>
    <row r="984" spans="1:45" ht="15" customHeight="1">
      <c r="A984" s="267"/>
      <c r="B984" s="267"/>
      <c r="C984" s="267"/>
      <c r="D984" s="268"/>
      <c r="E984" s="268"/>
      <c r="F984" s="268"/>
      <c r="G984" s="268"/>
      <c r="H984" s="268"/>
      <c r="I984" s="268"/>
      <c r="J984" s="225"/>
      <c r="K984" s="358"/>
      <c r="L984" s="358"/>
      <c r="M984" s="358"/>
      <c r="N984" s="358"/>
      <c r="O984" s="358"/>
      <c r="P984" s="161"/>
      <c r="Q984" s="161"/>
      <c r="R984" s="161"/>
      <c r="S984" s="161"/>
      <c r="T984" s="161"/>
      <c r="U984" s="161"/>
      <c r="V984" s="161"/>
      <c r="W984" s="161"/>
      <c r="X984" s="161"/>
      <c r="Y984" s="161"/>
      <c r="Z984" s="161"/>
      <c r="AA984" s="161"/>
      <c r="AB984" s="161"/>
      <c r="AC984" s="161"/>
      <c r="AD984" s="161"/>
      <c r="AE984" s="161"/>
      <c r="AF984" s="161"/>
      <c r="AG984" s="161"/>
      <c r="AH984" s="161"/>
      <c r="AI984" s="161"/>
      <c r="AJ984" s="161"/>
      <c r="AK984" s="161"/>
      <c r="AL984" s="161"/>
      <c r="AM984" s="161"/>
      <c r="AN984" s="161"/>
      <c r="AO984" s="161"/>
      <c r="AP984" s="161"/>
      <c r="AQ984" s="161"/>
      <c r="AR984" s="161"/>
      <c r="AS984" s="161"/>
    </row>
    <row r="985" spans="1:45" ht="15" customHeight="1">
      <c r="A985" s="267"/>
      <c r="B985" s="267"/>
      <c r="C985" s="267"/>
      <c r="D985" s="268"/>
      <c r="E985" s="268"/>
      <c r="F985" s="268"/>
      <c r="G985" s="268"/>
      <c r="H985" s="268"/>
      <c r="I985" s="268"/>
      <c r="J985" s="225"/>
      <c r="K985" s="358"/>
      <c r="L985" s="358"/>
      <c r="M985" s="358"/>
      <c r="N985" s="358"/>
      <c r="O985" s="358"/>
      <c r="P985" s="161"/>
      <c r="Q985" s="161"/>
      <c r="R985" s="161"/>
      <c r="S985" s="161"/>
      <c r="T985" s="161"/>
      <c r="U985" s="161"/>
      <c r="V985" s="161"/>
      <c r="W985" s="161"/>
      <c r="X985" s="161"/>
      <c r="Y985" s="161"/>
      <c r="Z985" s="161"/>
      <c r="AA985" s="161"/>
      <c r="AB985" s="161"/>
      <c r="AC985" s="161"/>
      <c r="AD985" s="161"/>
      <c r="AE985" s="161"/>
      <c r="AF985" s="161"/>
      <c r="AG985" s="161"/>
      <c r="AH985" s="161"/>
      <c r="AI985" s="161"/>
      <c r="AJ985" s="161"/>
      <c r="AK985" s="161"/>
      <c r="AL985" s="161"/>
      <c r="AM985" s="161"/>
      <c r="AN985" s="161"/>
      <c r="AO985" s="161"/>
      <c r="AP985" s="161"/>
      <c r="AQ985" s="161"/>
      <c r="AR985" s="161"/>
      <c r="AS985" s="161"/>
    </row>
    <row r="986" spans="1:45" ht="15" customHeight="1">
      <c r="A986" s="267"/>
      <c r="B986" s="267"/>
      <c r="C986" s="267"/>
      <c r="D986" s="268"/>
      <c r="E986" s="268"/>
      <c r="F986" s="268"/>
      <c r="G986" s="268"/>
      <c r="H986" s="268"/>
      <c r="I986" s="268"/>
      <c r="J986" s="225"/>
      <c r="K986" s="358"/>
      <c r="L986" s="358"/>
      <c r="M986" s="358"/>
      <c r="N986" s="358"/>
      <c r="O986" s="358"/>
      <c r="P986" s="161"/>
      <c r="Q986" s="161"/>
      <c r="R986" s="161"/>
      <c r="S986" s="161"/>
      <c r="T986" s="161"/>
      <c r="U986" s="161"/>
      <c r="V986" s="161"/>
      <c r="W986" s="161"/>
      <c r="X986" s="161"/>
      <c r="Y986" s="161"/>
      <c r="Z986" s="161"/>
      <c r="AA986" s="161"/>
      <c r="AB986" s="161"/>
      <c r="AC986" s="161"/>
      <c r="AD986" s="161"/>
      <c r="AE986" s="161"/>
      <c r="AF986" s="161"/>
      <c r="AG986" s="161"/>
      <c r="AH986" s="161"/>
      <c r="AI986" s="161"/>
      <c r="AJ986" s="161"/>
      <c r="AK986" s="161"/>
      <c r="AL986" s="161"/>
      <c r="AM986" s="161"/>
      <c r="AN986" s="161"/>
      <c r="AO986" s="161"/>
      <c r="AP986" s="161"/>
      <c r="AQ986" s="161"/>
      <c r="AR986" s="161"/>
      <c r="AS986" s="161"/>
    </row>
    <row r="987" spans="1:45" ht="15" customHeight="1">
      <c r="A987" s="267"/>
      <c r="B987" s="267"/>
      <c r="C987" s="267"/>
      <c r="D987" s="268"/>
      <c r="E987" s="268"/>
      <c r="F987" s="268"/>
      <c r="G987" s="268"/>
      <c r="H987" s="268"/>
      <c r="I987" s="268"/>
      <c r="J987" s="225"/>
      <c r="K987" s="358"/>
      <c r="L987" s="358"/>
      <c r="M987" s="358"/>
      <c r="N987" s="358"/>
      <c r="O987" s="358"/>
      <c r="P987" s="161"/>
      <c r="Q987" s="161"/>
      <c r="R987" s="161"/>
      <c r="S987" s="161"/>
      <c r="T987" s="161"/>
      <c r="U987" s="161"/>
      <c r="V987" s="161"/>
      <c r="W987" s="161"/>
      <c r="X987" s="161"/>
      <c r="Y987" s="161"/>
      <c r="Z987" s="161"/>
      <c r="AA987" s="161"/>
      <c r="AB987" s="161"/>
      <c r="AC987" s="161"/>
      <c r="AD987" s="161"/>
      <c r="AE987" s="161"/>
      <c r="AF987" s="161"/>
      <c r="AG987" s="161"/>
      <c r="AH987" s="161"/>
      <c r="AI987" s="161"/>
      <c r="AJ987" s="161"/>
      <c r="AK987" s="161"/>
      <c r="AL987" s="161"/>
      <c r="AM987" s="161"/>
      <c r="AN987" s="161"/>
      <c r="AO987" s="161"/>
      <c r="AP987" s="161"/>
      <c r="AQ987" s="161"/>
      <c r="AR987" s="161"/>
      <c r="AS987" s="161"/>
    </row>
    <row r="988" spans="1:45" ht="15" customHeight="1">
      <c r="A988" s="267"/>
      <c r="B988" s="267"/>
      <c r="C988" s="267"/>
      <c r="D988" s="268"/>
      <c r="E988" s="268"/>
      <c r="F988" s="268"/>
      <c r="G988" s="268"/>
      <c r="H988" s="268"/>
      <c r="I988" s="268"/>
      <c r="J988" s="225"/>
      <c r="K988" s="358"/>
      <c r="L988" s="358"/>
      <c r="M988" s="358"/>
      <c r="N988" s="358"/>
      <c r="O988" s="358"/>
      <c r="P988" s="161"/>
      <c r="Q988" s="161"/>
      <c r="R988" s="161"/>
      <c r="S988" s="161"/>
      <c r="T988" s="161"/>
      <c r="U988" s="161"/>
      <c r="V988" s="161"/>
      <c r="W988" s="161"/>
      <c r="X988" s="161"/>
      <c r="Y988" s="161"/>
      <c r="Z988" s="161"/>
      <c r="AA988" s="161"/>
      <c r="AB988" s="161"/>
      <c r="AC988" s="161"/>
      <c r="AD988" s="161"/>
      <c r="AE988" s="161"/>
      <c r="AF988" s="161"/>
      <c r="AG988" s="161"/>
      <c r="AH988" s="161"/>
      <c r="AI988" s="161"/>
      <c r="AJ988" s="161"/>
      <c r="AK988" s="161"/>
      <c r="AL988" s="161"/>
      <c r="AM988" s="161"/>
      <c r="AN988" s="161"/>
      <c r="AO988" s="161"/>
      <c r="AP988" s="161"/>
      <c r="AQ988" s="161"/>
      <c r="AR988" s="161"/>
      <c r="AS988" s="161"/>
    </row>
    <row r="989" spans="1:45" ht="15" customHeight="1">
      <c r="A989" s="267"/>
      <c r="B989" s="267"/>
      <c r="C989" s="267"/>
      <c r="D989" s="268"/>
      <c r="E989" s="268"/>
      <c r="F989" s="268"/>
      <c r="G989" s="268"/>
      <c r="H989" s="268"/>
      <c r="I989" s="268"/>
      <c r="J989" s="225"/>
      <c r="K989" s="358"/>
      <c r="L989" s="358"/>
      <c r="M989" s="358"/>
      <c r="N989" s="358"/>
      <c r="O989" s="358"/>
      <c r="P989" s="161"/>
      <c r="Q989" s="161"/>
      <c r="R989" s="161"/>
      <c r="S989" s="161"/>
      <c r="T989" s="161"/>
      <c r="U989" s="161"/>
      <c r="V989" s="161"/>
      <c r="W989" s="161"/>
      <c r="X989" s="161"/>
      <c r="Y989" s="161"/>
      <c r="Z989" s="161"/>
      <c r="AA989" s="161"/>
      <c r="AB989" s="161"/>
      <c r="AC989" s="161"/>
      <c r="AD989" s="161"/>
      <c r="AE989" s="161"/>
      <c r="AF989" s="161"/>
      <c r="AG989" s="161"/>
      <c r="AH989" s="161"/>
      <c r="AI989" s="161"/>
      <c r="AJ989" s="161"/>
      <c r="AK989" s="161"/>
      <c r="AL989" s="161"/>
      <c r="AM989" s="161"/>
      <c r="AN989" s="161"/>
      <c r="AO989" s="161"/>
      <c r="AP989" s="161"/>
      <c r="AQ989" s="161"/>
      <c r="AR989" s="161"/>
      <c r="AS989" s="161"/>
    </row>
    <row r="990" spans="1:45" ht="15" customHeight="1">
      <c r="A990" s="267"/>
      <c r="B990" s="267"/>
      <c r="C990" s="267"/>
      <c r="D990" s="268"/>
      <c r="E990" s="268"/>
      <c r="F990" s="268"/>
      <c r="G990" s="268"/>
      <c r="H990" s="268"/>
      <c r="I990" s="268"/>
      <c r="J990" s="225"/>
      <c r="K990" s="358"/>
      <c r="L990" s="358"/>
      <c r="M990" s="358"/>
      <c r="N990" s="358"/>
      <c r="O990" s="358"/>
      <c r="P990" s="161"/>
      <c r="Q990" s="161"/>
      <c r="R990" s="161"/>
      <c r="S990" s="161"/>
      <c r="T990" s="161"/>
      <c r="U990" s="161"/>
      <c r="V990" s="161"/>
      <c r="W990" s="161"/>
      <c r="X990" s="161"/>
      <c r="Y990" s="161"/>
      <c r="Z990" s="161"/>
      <c r="AA990" s="161"/>
      <c r="AB990" s="161"/>
      <c r="AC990" s="161"/>
      <c r="AD990" s="161"/>
      <c r="AE990" s="161"/>
      <c r="AF990" s="161"/>
      <c r="AG990" s="161"/>
      <c r="AH990" s="161"/>
      <c r="AI990" s="161"/>
      <c r="AJ990" s="161"/>
      <c r="AK990" s="161"/>
      <c r="AL990" s="161"/>
      <c r="AM990" s="161"/>
      <c r="AN990" s="161"/>
      <c r="AO990" s="161"/>
      <c r="AP990" s="161"/>
      <c r="AQ990" s="161"/>
      <c r="AR990" s="161"/>
      <c r="AS990" s="161"/>
    </row>
    <row r="991" spans="1:45" ht="15" customHeight="1">
      <c r="A991" s="267"/>
      <c r="B991" s="267"/>
      <c r="C991" s="267"/>
      <c r="D991" s="268"/>
      <c r="E991" s="268"/>
      <c r="F991" s="268"/>
      <c r="G991" s="268"/>
      <c r="H991" s="268"/>
      <c r="I991" s="268"/>
      <c r="J991" s="225"/>
      <c r="K991" s="358"/>
      <c r="L991" s="358"/>
      <c r="M991" s="358"/>
      <c r="N991" s="358"/>
      <c r="O991" s="358"/>
      <c r="P991" s="161"/>
      <c r="Q991" s="161"/>
      <c r="R991" s="161"/>
      <c r="S991" s="161"/>
      <c r="T991" s="161"/>
      <c r="U991" s="161"/>
      <c r="V991" s="161"/>
      <c r="W991" s="161"/>
      <c r="X991" s="161"/>
      <c r="Y991" s="161"/>
      <c r="Z991" s="161"/>
      <c r="AA991" s="161"/>
      <c r="AB991" s="161"/>
      <c r="AC991" s="161"/>
      <c r="AD991" s="161"/>
      <c r="AE991" s="161"/>
      <c r="AF991" s="161"/>
      <c r="AG991" s="161"/>
      <c r="AH991" s="161"/>
      <c r="AI991" s="161"/>
      <c r="AJ991" s="161"/>
      <c r="AK991" s="161"/>
      <c r="AL991" s="161"/>
      <c r="AM991" s="161"/>
      <c r="AN991" s="161"/>
      <c r="AO991" s="161"/>
      <c r="AP991" s="161"/>
      <c r="AQ991" s="161"/>
      <c r="AR991" s="161"/>
      <c r="AS991" s="161"/>
    </row>
    <row r="992" spans="1:45" ht="15" customHeight="1">
      <c r="A992" s="267"/>
      <c r="B992" s="267"/>
      <c r="C992" s="267"/>
      <c r="D992" s="268"/>
      <c r="E992" s="268"/>
      <c r="F992" s="268"/>
      <c r="G992" s="268"/>
      <c r="H992" s="268"/>
      <c r="I992" s="268"/>
      <c r="J992" s="225"/>
      <c r="K992" s="358"/>
      <c r="L992" s="358"/>
      <c r="M992" s="358"/>
      <c r="N992" s="358"/>
      <c r="O992" s="358"/>
      <c r="P992" s="161"/>
      <c r="Q992" s="161"/>
      <c r="R992" s="161"/>
      <c r="S992" s="161"/>
      <c r="T992" s="161"/>
      <c r="U992" s="161"/>
      <c r="V992" s="161"/>
      <c r="W992" s="161"/>
      <c r="X992" s="161"/>
      <c r="Y992" s="161"/>
      <c r="Z992" s="161"/>
      <c r="AA992" s="161"/>
      <c r="AB992" s="161"/>
      <c r="AC992" s="161"/>
      <c r="AD992" s="161"/>
      <c r="AE992" s="161"/>
      <c r="AF992" s="161"/>
      <c r="AG992" s="161"/>
      <c r="AH992" s="161"/>
      <c r="AI992" s="161"/>
      <c r="AJ992" s="161"/>
      <c r="AK992" s="161"/>
      <c r="AL992" s="161"/>
      <c r="AM992" s="161"/>
      <c r="AN992" s="161"/>
      <c r="AO992" s="161"/>
      <c r="AP992" s="161"/>
      <c r="AQ992" s="161"/>
      <c r="AR992" s="161"/>
      <c r="AS992" s="161"/>
    </row>
    <row r="993" spans="1:45" ht="15" customHeight="1">
      <c r="A993" s="267"/>
      <c r="B993" s="267"/>
      <c r="C993" s="267"/>
      <c r="D993" s="268"/>
      <c r="E993" s="268"/>
      <c r="F993" s="268"/>
      <c r="G993" s="268"/>
      <c r="H993" s="268"/>
      <c r="I993" s="268"/>
      <c r="J993" s="225"/>
      <c r="K993" s="358"/>
      <c r="L993" s="358"/>
      <c r="M993" s="358"/>
      <c r="N993" s="358"/>
      <c r="O993" s="358"/>
      <c r="P993" s="161"/>
      <c r="Q993" s="161"/>
      <c r="R993" s="161"/>
      <c r="S993" s="161"/>
      <c r="T993" s="161"/>
      <c r="U993" s="161"/>
      <c r="V993" s="161"/>
      <c r="W993" s="161"/>
      <c r="X993" s="161"/>
      <c r="Y993" s="161"/>
      <c r="Z993" s="161"/>
      <c r="AA993" s="161"/>
      <c r="AB993" s="161"/>
      <c r="AC993" s="161"/>
      <c r="AD993" s="161"/>
      <c r="AE993" s="161"/>
      <c r="AF993" s="161"/>
      <c r="AG993" s="161"/>
      <c r="AH993" s="161"/>
      <c r="AI993" s="161"/>
      <c r="AJ993" s="161"/>
      <c r="AK993" s="161"/>
      <c r="AL993" s="161"/>
      <c r="AM993" s="161"/>
      <c r="AN993" s="161"/>
      <c r="AO993" s="161"/>
      <c r="AP993" s="161"/>
      <c r="AQ993" s="161"/>
      <c r="AR993" s="161"/>
      <c r="AS993" s="161"/>
    </row>
    <row r="994" spans="1:45" ht="15" customHeight="1">
      <c r="A994" s="267"/>
      <c r="B994" s="267"/>
      <c r="C994" s="267"/>
      <c r="D994" s="268"/>
      <c r="E994" s="268"/>
      <c r="F994" s="268"/>
      <c r="G994" s="268"/>
      <c r="H994" s="268"/>
      <c r="I994" s="268"/>
      <c r="J994" s="225"/>
      <c r="K994" s="358"/>
      <c r="L994" s="358"/>
      <c r="M994" s="358"/>
      <c r="N994" s="358"/>
      <c r="O994" s="358"/>
      <c r="P994" s="161"/>
      <c r="Q994" s="161"/>
      <c r="R994" s="161"/>
      <c r="S994" s="161"/>
      <c r="T994" s="161"/>
      <c r="U994" s="161"/>
      <c r="V994" s="161"/>
      <c r="W994" s="161"/>
      <c r="X994" s="161"/>
      <c r="Y994" s="161"/>
      <c r="Z994" s="161"/>
      <c r="AA994" s="161"/>
      <c r="AB994" s="161"/>
      <c r="AC994" s="161"/>
      <c r="AD994" s="161"/>
      <c r="AE994" s="161"/>
      <c r="AF994" s="161"/>
      <c r="AG994" s="161"/>
      <c r="AH994" s="161"/>
      <c r="AI994" s="161"/>
      <c r="AJ994" s="161"/>
      <c r="AK994" s="161"/>
      <c r="AL994" s="161"/>
      <c r="AM994" s="161"/>
      <c r="AN994" s="161"/>
      <c r="AO994" s="161"/>
      <c r="AP994" s="161"/>
      <c r="AQ994" s="161"/>
      <c r="AR994" s="161"/>
      <c r="AS994" s="161"/>
    </row>
    <row r="995" spans="1:45" ht="15" customHeight="1">
      <c r="A995" s="267"/>
      <c r="B995" s="267"/>
      <c r="C995" s="267"/>
      <c r="D995" s="268"/>
      <c r="E995" s="268"/>
      <c r="F995" s="268"/>
      <c r="G995" s="268"/>
      <c r="H995" s="268"/>
      <c r="I995" s="268"/>
      <c r="J995" s="225"/>
      <c r="K995" s="358"/>
      <c r="L995" s="358"/>
      <c r="M995" s="358"/>
      <c r="N995" s="358"/>
      <c r="O995" s="358"/>
      <c r="P995" s="161"/>
      <c r="Q995" s="161"/>
      <c r="R995" s="161"/>
      <c r="S995" s="161"/>
      <c r="T995" s="161"/>
      <c r="U995" s="161"/>
      <c r="V995" s="161"/>
      <c r="W995" s="161"/>
      <c r="X995" s="161"/>
      <c r="Y995" s="161"/>
      <c r="Z995" s="161"/>
      <c r="AA995" s="161"/>
      <c r="AB995" s="161"/>
      <c r="AC995" s="161"/>
      <c r="AD995" s="161"/>
      <c r="AE995" s="161"/>
      <c r="AF995" s="161"/>
      <c r="AG995" s="161"/>
      <c r="AH995" s="161"/>
      <c r="AI995" s="161"/>
      <c r="AJ995" s="161"/>
      <c r="AK995" s="161"/>
      <c r="AL995" s="161"/>
      <c r="AM995" s="161"/>
      <c r="AN995" s="161"/>
      <c r="AO995" s="161"/>
      <c r="AP995" s="161"/>
      <c r="AQ995" s="161"/>
      <c r="AR995" s="161"/>
      <c r="AS995" s="161"/>
    </row>
    <row r="996" spans="1:45" ht="15" customHeight="1">
      <c r="A996" s="267"/>
      <c r="B996" s="267"/>
      <c r="C996" s="267"/>
      <c r="D996" s="268"/>
      <c r="E996" s="268"/>
      <c r="F996" s="268"/>
      <c r="G996" s="268"/>
      <c r="H996" s="268"/>
      <c r="I996" s="268"/>
      <c r="J996" s="225"/>
      <c r="K996" s="358"/>
      <c r="L996" s="358"/>
      <c r="M996" s="358"/>
      <c r="N996" s="358"/>
      <c r="O996" s="358"/>
      <c r="P996" s="620"/>
      <c r="Q996" s="620"/>
      <c r="R996" s="161"/>
      <c r="S996" s="161"/>
      <c r="T996" s="161"/>
      <c r="U996" s="161"/>
      <c r="V996" s="161"/>
      <c r="W996" s="161"/>
      <c r="X996" s="161"/>
      <c r="Y996" s="161"/>
      <c r="Z996" s="161"/>
      <c r="AA996" s="161"/>
      <c r="AB996" s="161"/>
      <c r="AC996" s="161"/>
      <c r="AD996" s="161"/>
      <c r="AE996" s="161"/>
      <c r="AF996" s="161"/>
      <c r="AG996" s="161"/>
      <c r="AH996" s="161"/>
      <c r="AI996" s="161"/>
      <c r="AJ996" s="161"/>
      <c r="AK996" s="161"/>
      <c r="AL996" s="161"/>
      <c r="AM996" s="161"/>
      <c r="AN996" s="161"/>
      <c r="AO996" s="161"/>
      <c r="AP996" s="161"/>
      <c r="AQ996" s="161"/>
      <c r="AR996" s="161"/>
      <c r="AS996" s="161"/>
    </row>
    <row r="997" spans="1:45" ht="15" customHeight="1">
      <c r="A997" s="267"/>
      <c r="B997" s="267"/>
      <c r="C997" s="267"/>
      <c r="D997" s="268"/>
      <c r="E997" s="268"/>
      <c r="F997" s="268"/>
      <c r="G997" s="268"/>
      <c r="H997" s="268"/>
      <c r="I997" s="268"/>
      <c r="J997" s="225"/>
      <c r="K997" s="358"/>
      <c r="L997" s="358"/>
      <c r="M997" s="358"/>
      <c r="N997" s="358"/>
      <c r="O997" s="358"/>
      <c r="R997" s="161"/>
      <c r="S997" s="161"/>
      <c r="T997" s="161"/>
      <c r="U997" s="161"/>
      <c r="V997" s="161"/>
      <c r="W997" s="161"/>
      <c r="X997" s="161"/>
      <c r="Y997" s="161"/>
      <c r="Z997" s="161"/>
      <c r="AA997" s="161"/>
      <c r="AB997" s="161"/>
      <c r="AC997" s="161"/>
      <c r="AD997" s="161"/>
      <c r="AE997" s="161"/>
      <c r="AF997" s="161"/>
      <c r="AG997" s="161"/>
      <c r="AH997" s="161"/>
      <c r="AI997" s="161"/>
      <c r="AJ997" s="161"/>
      <c r="AK997" s="161"/>
      <c r="AL997" s="161"/>
      <c r="AM997" s="161"/>
      <c r="AN997" s="161"/>
      <c r="AO997" s="161"/>
      <c r="AP997" s="161"/>
      <c r="AQ997" s="161"/>
      <c r="AR997" s="161"/>
      <c r="AS997" s="161"/>
    </row>
    <row r="998" spans="1:45" ht="15" customHeight="1">
      <c r="A998" s="267"/>
      <c r="B998" s="267"/>
      <c r="C998" s="267"/>
      <c r="D998" s="268"/>
      <c r="E998" s="268"/>
      <c r="F998" s="268"/>
      <c r="G998" s="268"/>
      <c r="H998" s="268"/>
      <c r="I998" s="268"/>
      <c r="J998" s="225"/>
      <c r="K998" s="358"/>
      <c r="L998" s="358"/>
      <c r="M998" s="358"/>
      <c r="N998" s="358"/>
      <c r="O998" s="358"/>
      <c r="R998" s="161"/>
      <c r="S998" s="161"/>
      <c r="T998" s="161"/>
      <c r="U998" s="161"/>
      <c r="V998" s="161"/>
      <c r="W998" s="161"/>
      <c r="X998" s="161"/>
      <c r="Y998" s="161"/>
      <c r="Z998" s="161"/>
      <c r="AA998" s="161"/>
      <c r="AB998" s="161"/>
      <c r="AC998" s="161"/>
      <c r="AD998" s="161"/>
      <c r="AE998" s="161"/>
      <c r="AF998" s="161"/>
      <c r="AG998" s="161"/>
      <c r="AH998" s="161"/>
      <c r="AI998" s="161"/>
      <c r="AJ998" s="161"/>
      <c r="AK998" s="161"/>
      <c r="AL998" s="161"/>
      <c r="AM998" s="161"/>
      <c r="AN998" s="161"/>
      <c r="AO998" s="161"/>
      <c r="AP998" s="161"/>
      <c r="AQ998" s="161"/>
      <c r="AR998" s="161"/>
      <c r="AS998" s="161"/>
    </row>
    <row r="999" spans="1:45" ht="15" customHeight="1">
      <c r="A999" s="267"/>
      <c r="B999" s="267"/>
      <c r="C999" s="267"/>
      <c r="D999" s="268"/>
      <c r="E999" s="268"/>
      <c r="F999" s="268"/>
      <c r="G999" s="268"/>
      <c r="H999" s="268"/>
      <c r="I999" s="268"/>
      <c r="J999" s="225"/>
      <c r="K999" s="358"/>
      <c r="L999" s="358"/>
      <c r="M999" s="358"/>
      <c r="N999" s="358"/>
      <c r="O999" s="358"/>
      <c r="R999" s="620"/>
      <c r="S999" s="620"/>
      <c r="T999" s="620"/>
      <c r="U999" s="620"/>
      <c r="V999" s="614"/>
      <c r="W999" s="614"/>
      <c r="X999" s="614"/>
      <c r="Y999" s="614"/>
      <c r="Z999" s="614"/>
      <c r="AA999" s="614"/>
      <c r="AB999" s="614"/>
      <c r="AC999" s="614"/>
      <c r="AD999" s="614"/>
      <c r="AE999" s="614"/>
      <c r="AF999" s="614"/>
      <c r="AG999" s="614"/>
      <c r="AH999" s="614"/>
      <c r="AI999" s="614"/>
      <c r="AJ999" s="614"/>
      <c r="AK999" s="614"/>
      <c r="AL999" s="614"/>
      <c r="AM999" s="614"/>
      <c r="AN999" s="614"/>
      <c r="AO999" s="614"/>
      <c r="AP999" s="614"/>
      <c r="AQ999" s="614"/>
      <c r="AR999" s="614"/>
      <c r="AS999" s="614"/>
    </row>
    <row r="1000" spans="1:45" ht="15" customHeight="1">
      <c r="A1000" s="267"/>
      <c r="B1000" s="267"/>
      <c r="C1000" s="267"/>
      <c r="D1000" s="268"/>
      <c r="E1000" s="268"/>
      <c r="F1000" s="268"/>
      <c r="G1000" s="268"/>
      <c r="H1000" s="268"/>
      <c r="I1000" s="268"/>
      <c r="J1000" s="225"/>
      <c r="K1000" s="358"/>
      <c r="L1000" s="358"/>
      <c r="M1000" s="358"/>
      <c r="N1000" s="358"/>
      <c r="O1000" s="358"/>
    </row>
    <row r="1001" spans="1:45" ht="15" customHeight="1">
      <c r="A1001" s="17"/>
      <c r="B1001" s="17"/>
      <c r="C1001" s="17"/>
      <c r="D1001" s="18"/>
      <c r="E1001" s="18"/>
      <c r="F1001" s="18"/>
      <c r="G1001" s="18"/>
      <c r="H1001" s="19"/>
      <c r="I1001" s="18"/>
      <c r="J1001" s="48"/>
      <c r="K1001" s="619"/>
      <c r="L1001" s="619"/>
      <c r="M1001" s="619"/>
      <c r="N1001" s="619"/>
      <c r="O1001" s="619"/>
    </row>
    <row r="1002" spans="1:45" ht="15" customHeight="1">
      <c r="J1002" s="48"/>
      <c r="K1002" s="619"/>
      <c r="L1002" s="619"/>
      <c r="M1002" s="619"/>
      <c r="N1002" s="619"/>
      <c r="O1002" s="619"/>
    </row>
    <row r="1003" spans="1:45" ht="15" customHeight="1">
      <c r="J1003" s="48"/>
      <c r="K1003" s="619"/>
      <c r="L1003" s="619"/>
      <c r="M1003" s="619"/>
      <c r="N1003" s="619"/>
      <c r="O1003" s="619"/>
    </row>
    <row r="1004" spans="1:45" ht="15" customHeight="1">
      <c r="J1004" s="48"/>
      <c r="K1004" s="619"/>
      <c r="L1004" s="619"/>
      <c r="M1004" s="619"/>
      <c r="N1004" s="619"/>
      <c r="O1004" s="619"/>
    </row>
    <row r="1005" spans="1:45" ht="15" customHeight="1">
      <c r="J1005" s="48"/>
      <c r="K1005" s="619"/>
      <c r="L1005" s="619"/>
      <c r="M1005" s="619"/>
      <c r="N1005" s="619"/>
      <c r="O1005" s="619"/>
    </row>
    <row r="1006" spans="1:45" ht="15" customHeight="1">
      <c r="J1006" s="48"/>
      <c r="K1006" s="619"/>
      <c r="L1006" s="619"/>
      <c r="M1006" s="619"/>
      <c r="N1006" s="619"/>
      <c r="O1006" s="619"/>
    </row>
    <row r="1007" spans="1:45" ht="15" customHeight="1">
      <c r="J1007" s="48"/>
      <c r="K1007" s="619"/>
      <c r="L1007" s="619"/>
      <c r="M1007" s="619"/>
      <c r="N1007" s="619"/>
      <c r="O1007" s="619"/>
    </row>
    <row r="1008" spans="1:45" ht="15" customHeight="1">
      <c r="J1008" s="48"/>
      <c r="K1008" s="619"/>
      <c r="L1008" s="619"/>
      <c r="M1008" s="619"/>
      <c r="N1008" s="619"/>
      <c r="O1008" s="619"/>
    </row>
    <row r="1009" spans="10:15" ht="15" customHeight="1">
      <c r="J1009" s="48"/>
      <c r="K1009" s="619"/>
      <c r="L1009" s="619"/>
      <c r="M1009" s="619"/>
      <c r="N1009" s="619"/>
      <c r="O1009" s="619"/>
    </row>
    <row r="1010" spans="10:15" ht="15" customHeight="1">
      <c r="J1010" s="48"/>
      <c r="K1010" s="619"/>
      <c r="L1010" s="619"/>
      <c r="M1010" s="619"/>
      <c r="N1010" s="619"/>
      <c r="O1010" s="619"/>
    </row>
    <row r="1011" spans="10:15" ht="15" customHeight="1">
      <c r="J1011" s="48"/>
      <c r="K1011" s="619"/>
      <c r="L1011" s="619"/>
      <c r="M1011" s="619"/>
      <c r="N1011" s="619"/>
      <c r="O1011" s="619"/>
    </row>
    <row r="1012" spans="10:15" ht="15" customHeight="1">
      <c r="J1012" s="48"/>
      <c r="K1012" s="619"/>
      <c r="L1012" s="619"/>
      <c r="M1012" s="619"/>
      <c r="N1012" s="619"/>
      <c r="O1012" s="619"/>
    </row>
    <row r="1013" spans="10:15" ht="15" customHeight="1">
      <c r="J1013" s="48"/>
      <c r="K1013" s="619"/>
      <c r="L1013" s="619"/>
      <c r="M1013" s="619"/>
      <c r="N1013" s="619"/>
      <c r="O1013" s="619"/>
    </row>
    <row r="1014" spans="10:15" ht="15" customHeight="1">
      <c r="J1014" s="48"/>
      <c r="K1014" s="619"/>
      <c r="L1014" s="619"/>
      <c r="M1014" s="619"/>
      <c r="N1014" s="619"/>
      <c r="O1014" s="619"/>
    </row>
    <row r="1015" spans="10:15" ht="15" customHeight="1">
      <c r="J1015" s="48"/>
      <c r="K1015" s="619"/>
      <c r="L1015" s="619"/>
      <c r="M1015" s="619"/>
      <c r="N1015" s="619"/>
      <c r="O1015" s="619"/>
    </row>
    <row r="1016" spans="10:15" ht="15" customHeight="1">
      <c r="J1016" s="48"/>
      <c r="K1016" s="619"/>
      <c r="L1016" s="619"/>
      <c r="M1016" s="619"/>
      <c r="N1016" s="619"/>
      <c r="O1016" s="619"/>
    </row>
    <row r="1017" spans="10:15" ht="15" customHeight="1">
      <c r="J1017" s="48"/>
      <c r="K1017" s="619"/>
      <c r="L1017" s="619"/>
      <c r="M1017" s="619"/>
      <c r="N1017" s="619"/>
      <c r="O1017" s="619"/>
    </row>
    <row r="1018" spans="10:15" ht="15" customHeight="1">
      <c r="J1018" s="48"/>
      <c r="K1018" s="619"/>
      <c r="L1018" s="619"/>
      <c r="M1018" s="619"/>
      <c r="N1018" s="619"/>
      <c r="O1018" s="619"/>
    </row>
    <row r="1019" spans="10:15" ht="15" customHeight="1">
      <c r="J1019" s="48"/>
      <c r="K1019" s="619"/>
      <c r="L1019" s="619"/>
      <c r="M1019" s="619"/>
      <c r="N1019" s="619"/>
      <c r="O1019" s="619"/>
    </row>
    <row r="1020" spans="10:15" ht="15" customHeight="1">
      <c r="J1020" s="48"/>
      <c r="K1020" s="619"/>
      <c r="L1020" s="619"/>
      <c r="M1020" s="619"/>
      <c r="N1020" s="619"/>
      <c r="O1020" s="619"/>
    </row>
    <row r="1021" spans="10:15" ht="15" customHeight="1">
      <c r="J1021" s="48"/>
      <c r="K1021" s="619"/>
      <c r="L1021" s="619"/>
      <c r="M1021" s="619"/>
      <c r="N1021" s="619"/>
      <c r="O1021" s="619"/>
    </row>
    <row r="1022" spans="10:15" ht="15" customHeight="1">
      <c r="J1022" s="48"/>
      <c r="K1022" s="619"/>
      <c r="L1022" s="619"/>
      <c r="M1022" s="619"/>
      <c r="N1022" s="619"/>
      <c r="O1022" s="619"/>
    </row>
    <row r="1023" spans="10:15" ht="15" customHeight="1">
      <c r="J1023" s="48"/>
      <c r="K1023" s="619"/>
      <c r="L1023" s="619"/>
      <c r="M1023" s="619"/>
      <c r="N1023" s="619"/>
      <c r="O1023" s="619"/>
    </row>
    <row r="1024" spans="10:15" ht="15" customHeight="1">
      <c r="J1024" s="48"/>
      <c r="K1024" s="619"/>
      <c r="L1024" s="619"/>
      <c r="M1024" s="619"/>
      <c r="N1024" s="619"/>
      <c r="O1024" s="619"/>
    </row>
    <row r="1025" spans="10:15" ht="15" customHeight="1">
      <c r="J1025" s="48"/>
      <c r="K1025" s="619"/>
      <c r="L1025" s="619"/>
      <c r="M1025" s="619"/>
      <c r="N1025" s="619"/>
      <c r="O1025" s="619"/>
    </row>
    <row r="1026" spans="10:15" ht="15" customHeight="1">
      <c r="J1026" s="48"/>
      <c r="K1026" s="619"/>
      <c r="L1026" s="619"/>
      <c r="M1026" s="619"/>
      <c r="N1026" s="619"/>
      <c r="O1026" s="619"/>
    </row>
    <row r="1027" spans="10:15" ht="15" customHeight="1">
      <c r="J1027" s="48"/>
      <c r="K1027" s="619"/>
      <c r="L1027" s="619"/>
      <c r="M1027" s="619"/>
      <c r="N1027" s="619"/>
      <c r="O1027" s="619"/>
    </row>
    <row r="1028" spans="10:15" ht="15" customHeight="1">
      <c r="J1028" s="48"/>
      <c r="K1028" s="619"/>
      <c r="L1028" s="619"/>
      <c r="M1028" s="619"/>
      <c r="N1028" s="619"/>
      <c r="O1028" s="619"/>
    </row>
  </sheetData>
  <sheetProtection algorithmName="SHA-512" hashValue="iriRwDLKI965X/5ZxCg9mqYXJwa2u8/aPcjKbhiRQrbSo6H1nD8npx9qqi5GHhHnb/X2c9+f+m4HSKgWN+LAOQ==" saltValue="Lllzx92VWD90cJrG84B/lQ==" spinCount="100000" sheet="1" objects="1" scenarios="1"/>
  <mergeCells count="97">
    <mergeCell ref="A104:B104"/>
    <mergeCell ref="A105:B105"/>
    <mergeCell ref="A106:B106"/>
    <mergeCell ref="A93:B93"/>
    <mergeCell ref="A95:B95"/>
    <mergeCell ref="A96:B96"/>
    <mergeCell ref="A97:B97"/>
    <mergeCell ref="A101:B101"/>
    <mergeCell ref="A114:B114"/>
    <mergeCell ref="A115:B115"/>
    <mergeCell ref="A107:B107"/>
    <mergeCell ref="A108:B108"/>
    <mergeCell ref="A110:B110"/>
    <mergeCell ref="A111:B111"/>
    <mergeCell ref="A112:B112"/>
    <mergeCell ref="A113:B113"/>
    <mergeCell ref="D150:D151"/>
    <mergeCell ref="A116:B116"/>
    <mergeCell ref="A118:B118"/>
    <mergeCell ref="A119:B119"/>
    <mergeCell ref="D130:I130"/>
    <mergeCell ref="A145:B145"/>
    <mergeCell ref="A150:B151"/>
    <mergeCell ref="C150:C151"/>
    <mergeCell ref="A90:B90"/>
    <mergeCell ref="A92:B92"/>
    <mergeCell ref="A80:B80"/>
    <mergeCell ref="A81:B81"/>
    <mergeCell ref="A82:B82"/>
    <mergeCell ref="A83:B83"/>
    <mergeCell ref="A84:B84"/>
    <mergeCell ref="A89:B89"/>
    <mergeCell ref="A76:B76"/>
    <mergeCell ref="A77:B77"/>
    <mergeCell ref="A79:B79"/>
    <mergeCell ref="A72:B72"/>
    <mergeCell ref="A73:B73"/>
    <mergeCell ref="A74:B74"/>
    <mergeCell ref="A75:B75"/>
    <mergeCell ref="E53:I53"/>
    <mergeCell ref="A65:C65"/>
    <mergeCell ref="D65:I65"/>
    <mergeCell ref="A66:C66"/>
    <mergeCell ref="D66:I66"/>
    <mergeCell ref="A43:B43"/>
    <mergeCell ref="A68:B68"/>
    <mergeCell ref="A69:B69"/>
    <mergeCell ref="A70:B70"/>
    <mergeCell ref="A71:B71"/>
    <mergeCell ref="A49:B49"/>
    <mergeCell ref="D8:I8"/>
    <mergeCell ref="A14:C14"/>
    <mergeCell ref="A20:C20"/>
    <mergeCell ref="A25:C25"/>
    <mergeCell ref="E150:E151"/>
    <mergeCell ref="F150:F151"/>
    <mergeCell ref="G150:G151"/>
    <mergeCell ref="I150:I151"/>
    <mergeCell ref="A44:B44"/>
    <mergeCell ref="A51:C51"/>
    <mergeCell ref="D51:I51"/>
    <mergeCell ref="A52:C52"/>
    <mergeCell ref="D52:I52"/>
    <mergeCell ref="A32:B32"/>
    <mergeCell ref="A33:C33"/>
    <mergeCell ref="D33:I33"/>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8" type="noConversion"/>
  <conditionalFormatting sqref="Q3:Q7 Q9:Q15 Q17:Q40">
    <cfRule type="cellIs" dxfId="8" priority="4" stopIfTrue="1" operator="equal">
      <formula>"OK"</formula>
    </cfRule>
  </conditionalFormatting>
  <conditionalFormatting sqref="C3">
    <cfRule type="cellIs" dxfId="7" priority="5" stopIfTrue="1" operator="equal">
      <formula>"This Table is currently showing 0 errors"</formula>
    </cfRule>
  </conditionalFormatting>
  <conditionalFormatting sqref="Q8">
    <cfRule type="cellIs" dxfId="6" priority="2" stopIfTrue="1" operator="equal">
      <formula>"OK"</formula>
    </cfRule>
  </conditionalFormatting>
  <conditionalFormatting sqref="Q16">
    <cfRule type="cellIs" dxfId="5"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6"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G2530"/>
  <sheetViews>
    <sheetView showGridLines="0" zoomScale="70" zoomScaleNormal="70" zoomScaleSheetLayoutView="55" workbookViewId="0"/>
  </sheetViews>
  <sheetFormatPr defaultColWidth="8.84375" defaultRowHeight="15.5"/>
  <cols>
    <col min="1" max="1" width="55.23046875" style="49" customWidth="1"/>
    <col min="2" max="2" width="15.07421875" style="49" customWidth="1"/>
    <col min="3" max="3" width="8.84375" style="49"/>
    <col min="4" max="7" width="15.84375" style="49" customWidth="1"/>
    <col min="8" max="8" width="2.53515625" style="49" customWidth="1"/>
    <col min="9" max="9" width="15.84375" style="49" customWidth="1"/>
    <col min="10" max="10" width="10.69140625" style="49" bestFit="1" customWidth="1"/>
    <col min="11" max="13" width="8.84375" style="49"/>
    <col min="14" max="14" width="55.23046875" style="49" customWidth="1"/>
    <col min="15" max="15" width="82.4609375" style="49" customWidth="1"/>
    <col min="16" max="16384" width="8.84375" style="49"/>
  </cols>
  <sheetData>
    <row r="1" spans="1:59" ht="25">
      <c r="A1" s="469" t="str">
        <f>+Summary!A1</f>
        <v>Organisation</v>
      </c>
      <c r="B1" s="743"/>
      <c r="C1" s="744"/>
      <c r="D1" s="745"/>
      <c r="E1" s="745"/>
      <c r="F1" s="471" t="str">
        <f>+'N - GMS'!D1</f>
        <v>Period :</v>
      </c>
      <c r="G1" s="471" t="str">
        <f>+'N - GMS'!E1</f>
        <v>Apr 21</v>
      </c>
      <c r="H1" s="745"/>
      <c r="I1" s="745"/>
      <c r="J1" s="269"/>
      <c r="K1" s="161"/>
      <c r="L1" s="161"/>
      <c r="M1" s="161"/>
      <c r="N1" s="284" t="s">
        <v>588</v>
      </c>
      <c r="O1" s="923" t="str">
        <f>IF($P$10&gt;0," If there are any validation errors, you must include an explanation within your narrative","")</f>
        <v/>
      </c>
      <c r="P1" s="808"/>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row>
    <row r="2" spans="1:59" ht="17.5">
      <c r="A2" s="742"/>
      <c r="B2" s="746"/>
      <c r="C2" s="746"/>
      <c r="D2" s="747"/>
      <c r="E2" s="747"/>
      <c r="F2" s="747"/>
      <c r="G2" s="747"/>
      <c r="H2" s="748"/>
      <c r="I2" s="749"/>
      <c r="J2" s="269"/>
      <c r="K2" s="161"/>
      <c r="L2" s="161"/>
      <c r="M2" s="161"/>
      <c r="N2" s="54"/>
      <c r="O2" s="278"/>
      <c r="P2" s="808"/>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row>
    <row r="3" spans="1:59" ht="20">
      <c r="A3" s="252" t="s">
        <v>588</v>
      </c>
      <c r="B3" s="1146"/>
      <c r="C3" s="1144"/>
      <c r="D3" s="1126" t="str">
        <f>"This Table is currently showing "&amp;$P$10&amp;" errors"</f>
        <v>This Table is currently showing 0 errors</v>
      </c>
      <c r="E3" s="1145"/>
      <c r="F3" s="916"/>
      <c r="G3" s="953"/>
      <c r="H3" s="751"/>
      <c r="I3" s="751"/>
      <c r="J3" s="269"/>
      <c r="K3" s="161"/>
      <c r="L3" s="161"/>
      <c r="M3" s="161"/>
      <c r="N3" s="982"/>
      <c r="O3" s="983"/>
      <c r="P3" s="834"/>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row>
    <row r="4" spans="1:59" ht="20">
      <c r="A4" s="478" t="s">
        <v>1261</v>
      </c>
      <c r="B4" s="2834">
        <v>6</v>
      </c>
      <c r="C4" s="750"/>
      <c r="D4" s="954"/>
      <c r="E4" s="954"/>
      <c r="F4" s="955"/>
      <c r="G4" s="955"/>
      <c r="H4" s="752"/>
      <c r="I4" s="752"/>
      <c r="J4" s="269"/>
      <c r="K4" s="161"/>
      <c r="L4" s="161"/>
      <c r="M4" s="161"/>
      <c r="N4" s="281" t="s">
        <v>363</v>
      </c>
      <c r="O4" s="282"/>
      <c r="P4" s="910"/>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row>
    <row r="5" spans="1:59" ht="18">
      <c r="A5" s="703" t="s">
        <v>532</v>
      </c>
      <c r="B5" s="750"/>
      <c r="C5" s="750"/>
      <c r="D5" s="954"/>
      <c r="E5" s="954"/>
      <c r="F5" s="956"/>
      <c r="G5" s="956"/>
      <c r="H5" s="753"/>
      <c r="I5" s="753"/>
      <c r="J5" s="269"/>
      <c r="K5" s="161"/>
      <c r="L5" s="161"/>
      <c r="M5" s="161"/>
      <c r="N5" s="283" t="str">
        <f>"Line No "&amp;C20&amp;" agrees with line "&amp;C53&amp;""</f>
        <v>Line No 12 agrees with line 43</v>
      </c>
      <c r="O5" s="181" t="str">
        <f>IF($B$4&gt;Summary!$K$1,"Ok",IF($F$20&lt;&gt;$F$53,"Error, these Line Numbers should contain the same value","Ok"))</f>
        <v>Ok</v>
      </c>
      <c r="P5" s="910">
        <f>IF(O5="Ok",0,1)</f>
        <v>0</v>
      </c>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row>
    <row r="6" spans="1:59" ht="17.5">
      <c r="A6" s="754"/>
      <c r="B6" s="754"/>
      <c r="C6" s="754"/>
      <c r="D6" s="2973"/>
      <c r="E6" s="2973"/>
      <c r="F6" s="2973"/>
      <c r="G6" s="2973"/>
      <c r="H6" s="2974"/>
      <c r="I6" s="2973"/>
      <c r="J6" s="269"/>
      <c r="K6" s="161"/>
      <c r="L6" s="161"/>
      <c r="M6" s="161"/>
      <c r="N6" s="281" t="s">
        <v>364</v>
      </c>
      <c r="O6" s="282"/>
      <c r="P6" s="910"/>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row>
    <row r="7" spans="1:59" ht="17.5">
      <c r="A7" s="707" t="s">
        <v>29</v>
      </c>
      <c r="B7" s="707"/>
      <c r="C7" s="708"/>
      <c r="D7" s="709" t="s">
        <v>31</v>
      </c>
      <c r="E7" s="710" t="s">
        <v>204</v>
      </c>
      <c r="F7" s="710" t="s">
        <v>205</v>
      </c>
      <c r="G7" s="710" t="s">
        <v>43</v>
      </c>
      <c r="H7" s="711"/>
      <c r="I7" s="710" t="s">
        <v>206</v>
      </c>
      <c r="J7" s="269"/>
      <c r="K7" s="863"/>
      <c r="L7" s="863"/>
      <c r="M7" s="863"/>
      <c r="N7" s="283" t="str">
        <f>"Line No "&amp;C20&amp;" agrees with line "&amp;C53&amp;""</f>
        <v>Line No 12 agrees with line 43</v>
      </c>
      <c r="O7" s="181" t="str">
        <f>IF($B$4&gt;Summary!$K$1,"Ok",IF($I$20&lt;&gt;$I$53,"Error, these Line Numbers should contain the same value","Ok"))</f>
        <v>Ok</v>
      </c>
      <c r="P7" s="910">
        <f>IF(O7="Ok",0,1)</f>
        <v>0</v>
      </c>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row>
    <row r="8" spans="1:59" ht="20">
      <c r="A8" s="2987" t="s">
        <v>22</v>
      </c>
      <c r="B8" s="2988"/>
      <c r="C8" s="755" t="s">
        <v>207</v>
      </c>
      <c r="D8" s="712" t="s">
        <v>126</v>
      </c>
      <c r="E8" s="712" t="s">
        <v>126</v>
      </c>
      <c r="F8" s="712" t="s">
        <v>126</v>
      </c>
      <c r="G8" s="712" t="s">
        <v>126</v>
      </c>
      <c r="H8" s="713"/>
      <c r="I8" s="712" t="s">
        <v>126</v>
      </c>
      <c r="J8" s="621"/>
      <c r="K8" s="863"/>
      <c r="L8" s="863"/>
      <c r="M8" s="863"/>
      <c r="N8" s="281" t="s">
        <v>374</v>
      </c>
      <c r="O8" s="282"/>
      <c r="P8" s="910"/>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row>
    <row r="9" spans="1:59" ht="17.5">
      <c r="A9" s="756" t="s">
        <v>323</v>
      </c>
      <c r="B9" s="757"/>
      <c r="C9" s="758">
        <v>1</v>
      </c>
      <c r="D9" s="758"/>
      <c r="E9" s="714"/>
      <c r="F9" s="715"/>
      <c r="G9" s="716">
        <f>+F9-E9</f>
        <v>0</v>
      </c>
      <c r="H9" s="717"/>
      <c r="I9" s="718"/>
      <c r="J9" s="269"/>
      <c r="K9" s="863"/>
      <c r="L9" s="863"/>
      <c r="M9" s="863"/>
      <c r="N9" s="283" t="str">
        <f>"Line No "&amp;C21&amp;" against Allocated Income Table E Line "&amp;'E - Resource Limits'!A74&amp;""</f>
        <v>Line No 13 against Allocated Income Table E Line 59</v>
      </c>
      <c r="O9" s="831" t="str">
        <f>IF($B$4&gt;Summary!$K$1,"Ok",IF(VLOOKUP(Summary!H1,Summary!V1:X12,3,0)="Q",IF(ABS(D21-'E - Resource Limits'!E74)&gt;1,"WG Allocation does not agree to Table E","Ok"),"Ok"))</f>
        <v>Ok</v>
      </c>
      <c r="P9" s="910">
        <f>IF(O9="Ok",0,1)</f>
        <v>0</v>
      </c>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row>
    <row r="10" spans="1:59" ht="17.5">
      <c r="A10" s="759" t="s">
        <v>324</v>
      </c>
      <c r="B10" s="760"/>
      <c r="C10" s="761">
        <f>C9+1</f>
        <v>2</v>
      </c>
      <c r="D10" s="761"/>
      <c r="E10" s="719"/>
      <c r="F10" s="719"/>
      <c r="G10" s="716">
        <f t="shared" ref="G10:G20" si="0">+F10-E10</f>
        <v>0</v>
      </c>
      <c r="H10" s="717"/>
      <c r="I10" s="720"/>
      <c r="J10" s="269"/>
      <c r="K10" s="863"/>
      <c r="L10" s="863"/>
      <c r="M10" s="863"/>
      <c r="N10" s="161"/>
      <c r="O10" s="161"/>
      <c r="P10" s="910">
        <f>SUM(P5:P9)</f>
        <v>0</v>
      </c>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row>
    <row r="11" spans="1:59" ht="17.5">
      <c r="A11" s="762" t="s">
        <v>325</v>
      </c>
      <c r="B11" s="763"/>
      <c r="C11" s="758">
        <f t="shared" ref="C11:C21" si="1">C10+1</f>
        <v>3</v>
      </c>
      <c r="D11" s="758"/>
      <c r="E11" s="722"/>
      <c r="F11" s="722"/>
      <c r="G11" s="716">
        <f t="shared" si="0"/>
        <v>0</v>
      </c>
      <c r="H11" s="717"/>
      <c r="I11" s="720"/>
      <c r="J11" s="269"/>
      <c r="K11" s="863"/>
      <c r="L11" s="863"/>
      <c r="M11" s="863"/>
      <c r="N11" s="161"/>
      <c r="O11" s="161"/>
      <c r="P11" s="910"/>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row>
    <row r="12" spans="1:59" ht="17.5">
      <c r="A12" s="764" t="s">
        <v>327</v>
      </c>
      <c r="B12" s="763"/>
      <c r="C12" s="761">
        <f t="shared" si="1"/>
        <v>4</v>
      </c>
      <c r="D12" s="761"/>
      <c r="E12" s="722"/>
      <c r="F12" s="722"/>
      <c r="G12" s="716">
        <f t="shared" si="0"/>
        <v>0</v>
      </c>
      <c r="H12" s="717"/>
      <c r="I12" s="720"/>
      <c r="J12" s="269"/>
      <c r="K12" s="863"/>
      <c r="L12" s="863"/>
      <c r="M12" s="863"/>
      <c r="N12" s="161"/>
      <c r="O12" s="161"/>
      <c r="P12" s="167"/>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row>
    <row r="13" spans="1:59" ht="17.5">
      <c r="A13" s="762" t="s">
        <v>326</v>
      </c>
      <c r="B13" s="763"/>
      <c r="C13" s="758">
        <f t="shared" si="1"/>
        <v>5</v>
      </c>
      <c r="D13" s="758"/>
      <c r="E13" s="722"/>
      <c r="F13" s="722"/>
      <c r="G13" s="716">
        <f t="shared" si="0"/>
        <v>0</v>
      </c>
      <c r="H13" s="717"/>
      <c r="I13" s="720"/>
      <c r="J13" s="269"/>
      <c r="K13" s="863"/>
      <c r="L13" s="863"/>
      <c r="M13" s="863"/>
      <c r="N13" s="161"/>
      <c r="O13" s="161"/>
      <c r="P13" s="167"/>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row>
    <row r="14" spans="1:59" ht="17.5">
      <c r="A14" s="764" t="s">
        <v>330</v>
      </c>
      <c r="B14" s="763"/>
      <c r="C14" s="761">
        <f t="shared" si="1"/>
        <v>6</v>
      </c>
      <c r="D14" s="761"/>
      <c r="E14" s="722"/>
      <c r="F14" s="722"/>
      <c r="G14" s="716">
        <f t="shared" si="0"/>
        <v>0</v>
      </c>
      <c r="H14" s="717"/>
      <c r="I14" s="720"/>
      <c r="J14" s="269"/>
      <c r="K14" s="863"/>
      <c r="L14" s="863"/>
      <c r="M14" s="863"/>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row>
    <row r="15" spans="1:59" ht="17.5">
      <c r="A15" s="762" t="s">
        <v>328</v>
      </c>
      <c r="B15" s="763"/>
      <c r="C15" s="758">
        <f t="shared" si="1"/>
        <v>7</v>
      </c>
      <c r="D15" s="758"/>
      <c r="E15" s="722"/>
      <c r="F15" s="722"/>
      <c r="G15" s="716">
        <f t="shared" si="0"/>
        <v>0</v>
      </c>
      <c r="H15" s="717"/>
      <c r="I15" s="720"/>
      <c r="J15" s="269"/>
      <c r="K15" s="863"/>
      <c r="L15" s="863"/>
      <c r="M15" s="863"/>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row>
    <row r="16" spans="1:59" ht="17.5">
      <c r="A16" s="762" t="s">
        <v>23</v>
      </c>
      <c r="B16" s="763"/>
      <c r="C16" s="758">
        <f t="shared" si="1"/>
        <v>8</v>
      </c>
      <c r="D16" s="758"/>
      <c r="E16" s="722"/>
      <c r="F16" s="722"/>
      <c r="G16" s="716">
        <f t="shared" si="0"/>
        <v>0</v>
      </c>
      <c r="H16" s="717"/>
      <c r="I16" s="720"/>
      <c r="J16" s="269"/>
      <c r="K16" s="863"/>
      <c r="L16" s="863"/>
      <c r="M16" s="863"/>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row>
    <row r="17" spans="1:59" ht="17.5">
      <c r="A17" s="764" t="s">
        <v>329</v>
      </c>
      <c r="B17" s="763"/>
      <c r="C17" s="761">
        <f t="shared" si="1"/>
        <v>9</v>
      </c>
      <c r="D17" s="761"/>
      <c r="E17" s="722"/>
      <c r="F17" s="722"/>
      <c r="G17" s="716">
        <f t="shared" si="0"/>
        <v>0</v>
      </c>
      <c r="H17" s="717"/>
      <c r="I17" s="720"/>
      <c r="J17" s="269"/>
      <c r="K17" s="863"/>
      <c r="L17" s="863"/>
      <c r="M17" s="863"/>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row>
    <row r="18" spans="1:59" ht="17.5">
      <c r="A18" s="762" t="s">
        <v>332</v>
      </c>
      <c r="B18" s="763"/>
      <c r="C18" s="758">
        <f t="shared" si="1"/>
        <v>10</v>
      </c>
      <c r="D18" s="758"/>
      <c r="E18" s="722"/>
      <c r="F18" s="722"/>
      <c r="G18" s="716">
        <f t="shared" si="0"/>
        <v>0</v>
      </c>
      <c r="H18" s="717"/>
      <c r="I18" s="720"/>
      <c r="J18" s="269"/>
      <c r="K18" s="863"/>
      <c r="L18" s="863"/>
      <c r="M18" s="863"/>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row>
    <row r="19" spans="1:59" ht="17.5">
      <c r="A19" s="762" t="s">
        <v>24</v>
      </c>
      <c r="B19" s="763"/>
      <c r="C19" s="761">
        <f t="shared" si="1"/>
        <v>11</v>
      </c>
      <c r="D19" s="761"/>
      <c r="E19" s="719"/>
      <c r="F19" s="719"/>
      <c r="G19" s="716">
        <f t="shared" si="0"/>
        <v>0</v>
      </c>
      <c r="H19" s="717"/>
      <c r="I19" s="720"/>
      <c r="J19" s="269"/>
      <c r="K19" s="863"/>
      <c r="L19" s="863"/>
      <c r="M19" s="863"/>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row>
    <row r="20" spans="1:59" ht="18" thickBot="1">
      <c r="A20" s="765" t="s">
        <v>30</v>
      </c>
      <c r="B20" s="763"/>
      <c r="C20" s="758">
        <f t="shared" si="1"/>
        <v>12</v>
      </c>
      <c r="D20" s="773"/>
      <c r="E20" s="723"/>
      <c r="F20" s="723"/>
      <c r="G20" s="716">
        <f t="shared" si="0"/>
        <v>0</v>
      </c>
      <c r="H20" s="717"/>
      <c r="I20" s="720"/>
      <c r="J20" s="269"/>
      <c r="K20" s="863"/>
      <c r="L20" s="863"/>
      <c r="M20" s="863"/>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row>
    <row r="21" spans="1:59" ht="18.5" thickTop="1" thickBot="1">
      <c r="A21" s="2962" t="s">
        <v>463</v>
      </c>
      <c r="B21" s="2963"/>
      <c r="C21" s="766">
        <f t="shared" si="1"/>
        <v>13</v>
      </c>
      <c r="D21" s="1393"/>
      <c r="E21" s="724">
        <f>SUM(E9:E20)</f>
        <v>0</v>
      </c>
      <c r="F21" s="724">
        <f>SUM(F9:F20)</f>
        <v>0</v>
      </c>
      <c r="G21" s="725">
        <f>SUM(G9:G20)</f>
        <v>0</v>
      </c>
      <c r="H21" s="717"/>
      <c r="I21" s="725">
        <f>SUM(I9:I20)</f>
        <v>0</v>
      </c>
      <c r="J21" s="269"/>
      <c r="K21" s="863"/>
      <c r="L21" s="863"/>
      <c r="M21" s="863"/>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row>
    <row r="22" spans="1:59" ht="39" customHeight="1" thickTop="1">
      <c r="A22" s="767"/>
      <c r="B22" s="750"/>
      <c r="C22" s="750"/>
      <c r="D22" s="726"/>
      <c r="E22" s="726"/>
      <c r="F22" s="726"/>
      <c r="G22" s="726"/>
      <c r="H22" s="717"/>
      <c r="I22" s="726"/>
      <c r="J22" s="225"/>
      <c r="K22" s="863"/>
      <c r="L22" s="863"/>
      <c r="M22" s="863"/>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row>
    <row r="23" spans="1:59" ht="55.5" customHeight="1">
      <c r="A23" s="2964" t="s">
        <v>740</v>
      </c>
      <c r="B23" s="2965"/>
      <c r="C23" s="768" t="s">
        <v>207</v>
      </c>
      <c r="D23" s="727"/>
      <c r="E23" s="727" t="s">
        <v>126</v>
      </c>
      <c r="F23" s="727" t="s">
        <v>126</v>
      </c>
      <c r="G23" s="728" t="s">
        <v>126</v>
      </c>
      <c r="H23" s="717"/>
      <c r="I23" s="729" t="s">
        <v>126</v>
      </c>
      <c r="J23" s="621"/>
      <c r="K23" s="863"/>
      <c r="L23" s="863"/>
      <c r="M23" s="863"/>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row>
    <row r="24" spans="1:59">
      <c r="A24" s="762" t="s">
        <v>325</v>
      </c>
      <c r="B24" s="763"/>
      <c r="C24" s="761">
        <f>C21+1</f>
        <v>14</v>
      </c>
      <c r="D24" s="730"/>
      <c r="E24" s="730"/>
      <c r="F24" s="731"/>
      <c r="G24" s="732"/>
      <c r="H24" s="717"/>
      <c r="I24" s="714"/>
      <c r="J24" s="978"/>
      <c r="K24" s="829"/>
      <c r="L24" s="829"/>
      <c r="M24" s="829"/>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row>
    <row r="25" spans="1:59">
      <c r="A25" s="1869" t="s">
        <v>327</v>
      </c>
      <c r="B25" s="763"/>
      <c r="C25" s="761">
        <f>C24+1</f>
        <v>15</v>
      </c>
      <c r="D25" s="730"/>
      <c r="E25" s="730"/>
      <c r="F25" s="731"/>
      <c r="G25" s="732"/>
      <c r="H25" s="717"/>
      <c r="I25" s="714"/>
      <c r="J25" s="978"/>
      <c r="K25" s="829"/>
      <c r="L25" s="829"/>
      <c r="M25" s="829"/>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row>
    <row r="26" spans="1:59">
      <c r="A26" s="762" t="s">
        <v>23</v>
      </c>
      <c r="B26" s="770"/>
      <c r="C26" s="761">
        <f t="shared" ref="C26:C53" si="2">C25+1</f>
        <v>16</v>
      </c>
      <c r="D26" s="721"/>
      <c r="E26" s="730"/>
      <c r="F26" s="731"/>
      <c r="G26" s="732"/>
      <c r="H26" s="717"/>
      <c r="I26" s="714"/>
      <c r="J26" s="978"/>
      <c r="K26" s="829"/>
      <c r="L26" s="829"/>
      <c r="M26" s="829"/>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row>
    <row r="27" spans="1:59">
      <c r="A27" s="762" t="s">
        <v>25</v>
      </c>
      <c r="B27" s="771"/>
      <c r="C27" s="761">
        <f t="shared" si="2"/>
        <v>17</v>
      </c>
      <c r="D27" s="721"/>
      <c r="E27" s="730"/>
      <c r="F27" s="731"/>
      <c r="G27" s="732"/>
      <c r="H27" s="717"/>
      <c r="I27" s="714"/>
      <c r="J27" s="979"/>
      <c r="K27" s="980"/>
      <c r="L27" s="829"/>
      <c r="M27" s="829"/>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row>
    <row r="28" spans="1:59">
      <c r="A28" s="762" t="s">
        <v>331</v>
      </c>
      <c r="B28" s="763"/>
      <c r="C28" s="761">
        <f t="shared" si="2"/>
        <v>18</v>
      </c>
      <c r="D28" s="721"/>
      <c r="E28" s="730"/>
      <c r="F28" s="731"/>
      <c r="G28" s="732"/>
      <c r="H28" s="717"/>
      <c r="I28" s="714"/>
      <c r="J28" s="979"/>
      <c r="K28" s="980"/>
      <c r="L28" s="829"/>
      <c r="M28" s="829"/>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row>
    <row r="29" spans="1:59">
      <c r="A29" s="1869" t="s">
        <v>823</v>
      </c>
      <c r="B29" s="763"/>
      <c r="C29" s="761">
        <f t="shared" si="2"/>
        <v>19</v>
      </c>
      <c r="D29" s="730"/>
      <c r="E29" s="730"/>
      <c r="F29" s="731"/>
      <c r="G29" s="732"/>
      <c r="H29" s="717"/>
      <c r="I29" s="714"/>
      <c r="J29" s="979"/>
      <c r="K29" s="980"/>
      <c r="L29" s="829"/>
      <c r="M29" s="829"/>
      <c r="N29" s="167"/>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row>
    <row r="30" spans="1:59">
      <c r="A30" s="1869" t="s">
        <v>26</v>
      </c>
      <c r="B30" s="763"/>
      <c r="C30" s="761">
        <f t="shared" si="2"/>
        <v>20</v>
      </c>
      <c r="D30" s="721"/>
      <c r="E30" s="730"/>
      <c r="F30" s="731"/>
      <c r="G30" s="732"/>
      <c r="H30" s="717"/>
      <c r="I30" s="714"/>
      <c r="J30" s="979"/>
      <c r="K30" s="980"/>
      <c r="L30" s="829"/>
      <c r="M30" s="829"/>
      <c r="N30" s="167"/>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row>
    <row r="31" spans="1:59">
      <c r="A31" s="762" t="s">
        <v>27</v>
      </c>
      <c r="B31" s="769"/>
      <c r="C31" s="761">
        <f t="shared" si="2"/>
        <v>21</v>
      </c>
      <c r="D31" s="721"/>
      <c r="E31" s="730"/>
      <c r="F31" s="731"/>
      <c r="G31" s="732"/>
      <c r="H31" s="717"/>
      <c r="I31" s="714"/>
      <c r="J31" s="981">
        <v>0</v>
      </c>
      <c r="K31" s="980"/>
      <c r="L31" s="829"/>
      <c r="M31" s="829"/>
      <c r="N31" s="167"/>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row>
    <row r="32" spans="1:59">
      <c r="A32" s="762" t="s">
        <v>1258</v>
      </c>
      <c r="B32" s="769"/>
      <c r="C32" s="761">
        <f t="shared" si="2"/>
        <v>22</v>
      </c>
      <c r="D32" s="721"/>
      <c r="E32" s="730"/>
      <c r="F32" s="731"/>
      <c r="G32" s="732"/>
      <c r="H32" s="717"/>
      <c r="I32" s="714"/>
      <c r="J32" s="981">
        <v>0</v>
      </c>
      <c r="K32" s="980"/>
      <c r="L32" s="829"/>
      <c r="M32" s="829"/>
      <c r="N32" s="167"/>
      <c r="O32" s="995"/>
      <c r="P32" s="995"/>
      <c r="Q32" s="995"/>
      <c r="R32" s="995"/>
      <c r="S32" s="995"/>
      <c r="T32" s="995"/>
      <c r="U32" s="995"/>
      <c r="V32" s="995"/>
      <c r="W32" s="995"/>
      <c r="X32" s="995"/>
      <c r="Y32" s="995"/>
      <c r="Z32" s="995"/>
      <c r="AA32" s="995"/>
      <c r="AB32" s="995"/>
      <c r="AC32" s="995"/>
      <c r="AD32" s="995"/>
      <c r="AE32" s="995"/>
      <c r="AF32" s="995"/>
      <c r="AG32" s="995"/>
      <c r="AH32" s="995"/>
      <c r="AI32" s="995"/>
      <c r="AJ32" s="995"/>
      <c r="AK32" s="995"/>
      <c r="AL32" s="995"/>
      <c r="AM32" s="995"/>
      <c r="AN32" s="995"/>
      <c r="AO32" s="995"/>
      <c r="AP32" s="995"/>
      <c r="AQ32" s="995"/>
      <c r="AR32" s="995"/>
      <c r="AS32" s="995"/>
      <c r="AT32" s="995"/>
      <c r="AU32" s="995"/>
      <c r="AV32" s="995"/>
      <c r="AW32" s="995"/>
      <c r="AX32" s="995"/>
      <c r="AY32" s="995"/>
      <c r="AZ32" s="995"/>
      <c r="BA32" s="995"/>
      <c r="BB32" s="995"/>
      <c r="BC32" s="995"/>
      <c r="BD32" s="995"/>
      <c r="BE32" s="995"/>
      <c r="BF32" s="995"/>
      <c r="BG32" s="995"/>
    </row>
    <row r="33" spans="1:59">
      <c r="A33" s="762" t="s">
        <v>741</v>
      </c>
      <c r="B33" s="769"/>
      <c r="C33" s="761">
        <f t="shared" si="2"/>
        <v>23</v>
      </c>
      <c r="D33" s="721"/>
      <c r="E33" s="730"/>
      <c r="F33" s="731"/>
      <c r="G33" s="732"/>
      <c r="H33" s="717"/>
      <c r="I33" s="714"/>
      <c r="J33" s="981">
        <v>0</v>
      </c>
      <c r="K33" s="980"/>
      <c r="L33" s="829"/>
      <c r="M33" s="829"/>
      <c r="N33" s="167"/>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row>
    <row r="34" spans="1:59">
      <c r="A34" s="772" t="s">
        <v>476</v>
      </c>
      <c r="B34" s="769"/>
      <c r="C34" s="761">
        <f t="shared" si="2"/>
        <v>24</v>
      </c>
      <c r="D34" s="721"/>
      <c r="E34" s="730"/>
      <c r="F34" s="731"/>
      <c r="G34" s="732"/>
      <c r="H34" s="717"/>
      <c r="I34" s="714"/>
      <c r="J34" s="981">
        <v>0</v>
      </c>
      <c r="K34" s="980"/>
      <c r="L34" s="829"/>
      <c r="M34" s="829"/>
      <c r="N34" s="167"/>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row>
    <row r="35" spans="1:59">
      <c r="A35" s="1739" t="s">
        <v>28</v>
      </c>
      <c r="B35" s="1740"/>
      <c r="C35" s="761">
        <f t="shared" si="2"/>
        <v>25</v>
      </c>
      <c r="D35" s="721"/>
      <c r="E35" s="730"/>
      <c r="F35" s="731"/>
      <c r="G35" s="732"/>
      <c r="H35" s="717"/>
      <c r="I35" s="714"/>
      <c r="J35" s="977">
        <v>0</v>
      </c>
      <c r="K35" s="664"/>
      <c r="L35" s="167"/>
      <c r="M35" s="822"/>
      <c r="N35" s="167"/>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row>
    <row r="36" spans="1:59">
      <c r="A36" s="1739" t="s">
        <v>478</v>
      </c>
      <c r="B36" s="1740"/>
      <c r="C36" s="761">
        <f t="shared" si="2"/>
        <v>26</v>
      </c>
      <c r="D36" s="721"/>
      <c r="E36" s="730"/>
      <c r="F36" s="731"/>
      <c r="G36" s="732"/>
      <c r="H36" s="717"/>
      <c r="I36" s="714"/>
      <c r="J36" s="977">
        <v>0</v>
      </c>
      <c r="K36" s="664"/>
      <c r="L36" s="167"/>
      <c r="M36" s="822"/>
      <c r="N36" s="167"/>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row>
    <row r="37" spans="1:59">
      <c r="A37" s="1741" t="s">
        <v>742</v>
      </c>
      <c r="B37" s="1742"/>
      <c r="C37" s="761">
        <f t="shared" si="2"/>
        <v>27</v>
      </c>
      <c r="D37" s="721"/>
      <c r="E37" s="730"/>
      <c r="F37" s="731"/>
      <c r="G37" s="732"/>
      <c r="H37" s="717"/>
      <c r="I37" s="714"/>
      <c r="J37" s="267"/>
      <c r="K37" s="1269"/>
      <c r="L37" s="863"/>
      <c r="M37" s="822"/>
      <c r="N37" s="167"/>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row>
    <row r="38" spans="1:59">
      <c r="A38" s="1741" t="s">
        <v>743</v>
      </c>
      <c r="B38" s="1742"/>
      <c r="C38" s="761">
        <f t="shared" si="2"/>
        <v>28</v>
      </c>
      <c r="D38" s="721"/>
      <c r="E38" s="730"/>
      <c r="F38" s="731"/>
      <c r="G38" s="732"/>
      <c r="H38" s="717"/>
      <c r="I38" s="714"/>
      <c r="J38" s="267"/>
      <c r="K38" s="1269"/>
      <c r="L38" s="863"/>
      <c r="M38" s="822"/>
      <c r="N38" s="167"/>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row>
    <row r="39" spans="1:59">
      <c r="A39" s="1741" t="s">
        <v>477</v>
      </c>
      <c r="B39" s="1742"/>
      <c r="C39" s="761">
        <f t="shared" si="2"/>
        <v>29</v>
      </c>
      <c r="D39" s="721"/>
      <c r="E39" s="730"/>
      <c r="F39" s="731"/>
      <c r="G39" s="732"/>
      <c r="H39" s="717"/>
      <c r="I39" s="714"/>
      <c r="J39" s="267"/>
      <c r="K39" s="1269"/>
      <c r="L39" s="863"/>
      <c r="M39" s="822"/>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row>
    <row r="40" spans="1:59">
      <c r="A40" s="1741" t="s">
        <v>1259</v>
      </c>
      <c r="B40" s="1742"/>
      <c r="C40" s="761">
        <f t="shared" si="2"/>
        <v>30</v>
      </c>
      <c r="D40" s="721"/>
      <c r="E40" s="730"/>
      <c r="F40" s="731"/>
      <c r="G40" s="732"/>
      <c r="H40" s="717"/>
      <c r="I40" s="714"/>
      <c r="J40" s="267"/>
      <c r="K40" s="1269"/>
      <c r="L40" s="863"/>
      <c r="M40" s="822"/>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row>
    <row r="41" spans="1:59">
      <c r="A41" s="1741" t="s">
        <v>1260</v>
      </c>
      <c r="B41" s="1742"/>
      <c r="C41" s="761">
        <f t="shared" si="2"/>
        <v>31</v>
      </c>
      <c r="D41" s="721"/>
      <c r="E41" s="730"/>
      <c r="F41" s="731"/>
      <c r="G41" s="732"/>
      <c r="H41" s="717"/>
      <c r="I41" s="714"/>
      <c r="J41" s="267"/>
      <c r="K41" s="1269"/>
      <c r="L41" s="863"/>
      <c r="M41" s="822"/>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row>
    <row r="42" spans="1:59">
      <c r="A42" s="1870"/>
      <c r="B42" s="1273"/>
      <c r="C42" s="761">
        <f t="shared" si="2"/>
        <v>32</v>
      </c>
      <c r="D42" s="721"/>
      <c r="E42" s="730"/>
      <c r="F42" s="731"/>
      <c r="G42" s="732"/>
      <c r="H42" s="717"/>
      <c r="I42" s="714"/>
      <c r="J42" s="267"/>
      <c r="K42" s="1269"/>
      <c r="L42" s="863"/>
      <c r="M42" s="822"/>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c r="AU42" s="995"/>
      <c r="AV42" s="995"/>
      <c r="AW42" s="995"/>
      <c r="AX42" s="995"/>
      <c r="AY42" s="995"/>
      <c r="AZ42" s="995"/>
      <c r="BA42" s="995"/>
      <c r="BB42" s="995"/>
      <c r="BC42" s="995"/>
      <c r="BD42" s="995"/>
      <c r="BE42" s="995"/>
      <c r="BF42" s="995"/>
      <c r="BG42" s="995"/>
    </row>
    <row r="43" spans="1:59">
      <c r="A43" s="1870"/>
      <c r="B43" s="1273"/>
      <c r="C43" s="761">
        <f t="shared" si="2"/>
        <v>33</v>
      </c>
      <c r="D43" s="721"/>
      <c r="E43" s="730"/>
      <c r="F43" s="731"/>
      <c r="G43" s="732"/>
      <c r="H43" s="717"/>
      <c r="I43" s="714"/>
      <c r="J43" s="267"/>
      <c r="K43" s="1269"/>
      <c r="L43" s="863"/>
      <c r="M43" s="822"/>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row>
    <row r="44" spans="1:59">
      <c r="A44" s="1870"/>
      <c r="B44" s="1273"/>
      <c r="C44" s="761">
        <f t="shared" si="2"/>
        <v>34</v>
      </c>
      <c r="D44" s="721"/>
      <c r="E44" s="730"/>
      <c r="F44" s="731"/>
      <c r="G44" s="732"/>
      <c r="H44" s="717"/>
      <c r="I44" s="714"/>
      <c r="J44" s="267"/>
      <c r="K44" s="1269"/>
      <c r="L44" s="863"/>
      <c r="M44" s="822"/>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c r="AU44" s="995"/>
      <c r="AV44" s="995"/>
      <c r="AW44" s="995"/>
      <c r="AX44" s="995"/>
      <c r="AY44" s="995"/>
      <c r="AZ44" s="995"/>
      <c r="BA44" s="995"/>
      <c r="BB44" s="995"/>
      <c r="BC44" s="995"/>
      <c r="BD44" s="995"/>
      <c r="BE44" s="995"/>
      <c r="BF44" s="995"/>
      <c r="BG44" s="995"/>
    </row>
    <row r="45" spans="1:59" ht="15" customHeight="1">
      <c r="A45" s="1272"/>
      <c r="B45" s="1273"/>
      <c r="C45" s="761">
        <f t="shared" si="2"/>
        <v>35</v>
      </c>
      <c r="D45" s="721"/>
      <c r="E45" s="730"/>
      <c r="F45" s="731"/>
      <c r="G45" s="732"/>
      <c r="H45" s="717"/>
      <c r="I45" s="714"/>
      <c r="J45" s="267"/>
      <c r="K45" s="1269"/>
      <c r="L45" s="863"/>
      <c r="M45" s="822"/>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c r="AU45" s="995"/>
      <c r="AV45" s="995"/>
      <c r="AW45" s="995"/>
      <c r="AX45" s="995"/>
      <c r="AY45" s="995"/>
      <c r="AZ45" s="995"/>
      <c r="BA45" s="995"/>
      <c r="BB45" s="995"/>
      <c r="BC45" s="995"/>
      <c r="BD45" s="995"/>
      <c r="BE45" s="995"/>
      <c r="BF45" s="995"/>
      <c r="BG45" s="995"/>
    </row>
    <row r="46" spans="1:59" ht="15" customHeight="1">
      <c r="A46" s="1272"/>
      <c r="B46" s="1273"/>
      <c r="C46" s="761">
        <f t="shared" si="2"/>
        <v>36</v>
      </c>
      <c r="D46" s="721"/>
      <c r="E46" s="730"/>
      <c r="F46" s="731"/>
      <c r="G46" s="732"/>
      <c r="H46" s="717"/>
      <c r="I46" s="714"/>
      <c r="J46" s="267"/>
      <c r="K46" s="1269"/>
      <c r="L46" s="863"/>
      <c r="M46" s="822"/>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c r="AU46" s="995"/>
      <c r="AV46" s="995"/>
      <c r="AW46" s="995"/>
      <c r="AX46" s="995"/>
      <c r="AY46" s="995"/>
      <c r="AZ46" s="995"/>
      <c r="BA46" s="995"/>
      <c r="BB46" s="995"/>
      <c r="BC46" s="995"/>
      <c r="BD46" s="995"/>
      <c r="BE46" s="995"/>
      <c r="BF46" s="995"/>
      <c r="BG46" s="995"/>
    </row>
    <row r="47" spans="1:59" ht="15" customHeight="1">
      <c r="A47" s="1272"/>
      <c r="B47" s="1273"/>
      <c r="C47" s="761">
        <f t="shared" si="2"/>
        <v>37</v>
      </c>
      <c r="D47" s="721"/>
      <c r="E47" s="730"/>
      <c r="F47" s="731"/>
      <c r="G47" s="732"/>
      <c r="H47" s="717"/>
      <c r="I47" s="714"/>
      <c r="J47" s="267"/>
      <c r="K47" s="1269"/>
      <c r="L47" s="863"/>
      <c r="M47" s="822"/>
      <c r="N47" s="995"/>
      <c r="O47" s="995"/>
      <c r="P47" s="995"/>
      <c r="Q47" s="995"/>
      <c r="R47" s="995"/>
      <c r="S47" s="995"/>
      <c r="T47" s="995"/>
      <c r="U47" s="995"/>
      <c r="V47" s="995"/>
      <c r="W47" s="995"/>
      <c r="X47" s="995"/>
      <c r="Y47" s="995"/>
      <c r="Z47" s="995"/>
      <c r="AA47" s="995"/>
      <c r="AB47" s="995"/>
      <c r="AC47" s="995"/>
      <c r="AD47" s="995"/>
      <c r="AE47" s="995"/>
      <c r="AF47" s="995"/>
      <c r="AG47" s="995"/>
      <c r="AH47" s="995"/>
      <c r="AI47" s="995"/>
      <c r="AJ47" s="995"/>
      <c r="AK47" s="995"/>
      <c r="AL47" s="995"/>
      <c r="AM47" s="995"/>
      <c r="AN47" s="995"/>
      <c r="AO47" s="995"/>
      <c r="AP47" s="995"/>
      <c r="AQ47" s="995"/>
      <c r="AR47" s="995"/>
      <c r="AS47" s="995"/>
      <c r="AT47" s="995"/>
      <c r="AU47" s="995"/>
      <c r="AV47" s="995"/>
      <c r="AW47" s="995"/>
      <c r="AX47" s="995"/>
      <c r="AY47" s="995"/>
      <c r="AZ47" s="995"/>
      <c r="BA47" s="995"/>
      <c r="BB47" s="995"/>
      <c r="BC47" s="995"/>
      <c r="BD47" s="995"/>
      <c r="BE47" s="995"/>
      <c r="BF47" s="995"/>
      <c r="BG47" s="995"/>
    </row>
    <row r="48" spans="1:59" ht="15" customHeight="1">
      <c r="A48" s="1272"/>
      <c r="B48" s="1273"/>
      <c r="C48" s="761">
        <f t="shared" si="2"/>
        <v>38</v>
      </c>
      <c r="D48" s="721"/>
      <c r="E48" s="730"/>
      <c r="F48" s="731"/>
      <c r="G48" s="732"/>
      <c r="H48" s="717"/>
      <c r="I48" s="714"/>
      <c r="J48" s="267"/>
      <c r="K48" s="1269"/>
      <c r="L48" s="863"/>
      <c r="M48" s="822"/>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c r="AU48" s="995"/>
      <c r="AV48" s="995"/>
      <c r="AW48" s="995"/>
      <c r="AX48" s="995"/>
      <c r="AY48" s="995"/>
      <c r="AZ48" s="995"/>
      <c r="BA48" s="995"/>
      <c r="BB48" s="995"/>
      <c r="BC48" s="995"/>
      <c r="BD48" s="995"/>
      <c r="BE48" s="995"/>
      <c r="BF48" s="995"/>
      <c r="BG48" s="995"/>
    </row>
    <row r="49" spans="1:59">
      <c r="A49" s="1272"/>
      <c r="B49" s="1273"/>
      <c r="C49" s="761">
        <f t="shared" si="2"/>
        <v>39</v>
      </c>
      <c r="D49" s="721"/>
      <c r="E49" s="730"/>
      <c r="F49" s="731"/>
      <c r="G49" s="732"/>
      <c r="H49" s="717"/>
      <c r="I49" s="714"/>
      <c r="J49" s="267"/>
      <c r="K49" s="1269"/>
      <c r="L49" s="863"/>
      <c r="M49" s="822"/>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c r="AU49" s="995"/>
      <c r="AV49" s="995"/>
      <c r="AW49" s="995"/>
      <c r="AX49" s="995"/>
      <c r="AY49" s="995"/>
      <c r="AZ49" s="995"/>
      <c r="BA49" s="995"/>
      <c r="BB49" s="995"/>
      <c r="BC49" s="995"/>
      <c r="BD49" s="995"/>
      <c r="BE49" s="995"/>
      <c r="BF49" s="995"/>
      <c r="BG49" s="995"/>
    </row>
    <row r="50" spans="1:59">
      <c r="A50" s="1272"/>
      <c r="B50" s="1273"/>
      <c r="C50" s="761">
        <f t="shared" si="2"/>
        <v>40</v>
      </c>
      <c r="D50" s="721"/>
      <c r="E50" s="730"/>
      <c r="F50" s="731"/>
      <c r="G50" s="732"/>
      <c r="H50" s="717"/>
      <c r="I50" s="714"/>
      <c r="J50" s="267"/>
      <c r="K50" s="1269"/>
      <c r="L50" s="863"/>
      <c r="M50" s="822"/>
      <c r="N50" s="995"/>
      <c r="O50" s="995"/>
      <c r="P50" s="995"/>
      <c r="Q50" s="995"/>
      <c r="R50" s="995"/>
      <c r="S50" s="995"/>
      <c r="T50" s="995"/>
      <c r="U50" s="995"/>
      <c r="V50" s="995"/>
      <c r="W50" s="995"/>
      <c r="X50" s="995"/>
      <c r="Y50" s="995"/>
      <c r="Z50" s="995"/>
      <c r="AA50" s="995"/>
      <c r="AB50" s="995"/>
      <c r="AC50" s="995"/>
      <c r="AD50" s="995"/>
      <c r="AE50" s="995"/>
      <c r="AF50" s="995"/>
      <c r="AG50" s="995"/>
      <c r="AH50" s="995"/>
      <c r="AI50" s="995"/>
      <c r="AJ50" s="995"/>
      <c r="AK50" s="995"/>
      <c r="AL50" s="995"/>
      <c r="AM50" s="995"/>
      <c r="AN50" s="995"/>
      <c r="AO50" s="995"/>
      <c r="AP50" s="995"/>
      <c r="AQ50" s="995"/>
      <c r="AR50" s="995"/>
      <c r="AS50" s="995"/>
      <c r="AT50" s="995"/>
      <c r="AU50" s="995"/>
      <c r="AV50" s="995"/>
      <c r="AW50" s="995"/>
      <c r="AX50" s="995"/>
      <c r="AY50" s="995"/>
      <c r="AZ50" s="995"/>
      <c r="BA50" s="995"/>
      <c r="BB50" s="995"/>
      <c r="BC50" s="995"/>
      <c r="BD50" s="995"/>
      <c r="BE50" s="995"/>
      <c r="BF50" s="995"/>
      <c r="BG50" s="995"/>
    </row>
    <row r="51" spans="1:59">
      <c r="A51" s="1272"/>
      <c r="B51" s="1273"/>
      <c r="C51" s="761">
        <f t="shared" si="2"/>
        <v>41</v>
      </c>
      <c r="D51" s="721"/>
      <c r="E51" s="730"/>
      <c r="F51" s="731"/>
      <c r="G51" s="732"/>
      <c r="H51" s="717"/>
      <c r="I51" s="714"/>
      <c r="J51" s="267"/>
      <c r="K51" s="1269"/>
      <c r="L51" s="863"/>
      <c r="M51" s="822"/>
      <c r="N51" s="995"/>
      <c r="O51" s="995"/>
      <c r="P51" s="995"/>
      <c r="Q51" s="995"/>
      <c r="R51" s="995"/>
      <c r="S51" s="995"/>
      <c r="T51" s="995"/>
      <c r="U51" s="995"/>
      <c r="V51" s="995"/>
      <c r="W51" s="995"/>
      <c r="X51" s="995"/>
      <c r="Y51" s="995"/>
      <c r="Z51" s="995"/>
      <c r="AA51" s="995"/>
      <c r="AB51" s="995"/>
      <c r="AC51" s="995"/>
      <c r="AD51" s="995"/>
      <c r="AE51" s="995"/>
      <c r="AF51" s="995"/>
      <c r="AG51" s="995"/>
      <c r="AH51" s="995"/>
      <c r="AI51" s="995"/>
      <c r="AJ51" s="995"/>
      <c r="AK51" s="995"/>
      <c r="AL51" s="995"/>
      <c r="AM51" s="995"/>
      <c r="AN51" s="995"/>
      <c r="AO51" s="995"/>
      <c r="AP51" s="995"/>
      <c r="AQ51" s="995"/>
      <c r="AR51" s="995"/>
      <c r="AS51" s="995"/>
      <c r="AT51" s="995"/>
      <c r="AU51" s="995"/>
      <c r="AV51" s="995"/>
      <c r="AW51" s="995"/>
      <c r="AX51" s="995"/>
      <c r="AY51" s="995"/>
      <c r="AZ51" s="995"/>
      <c r="BA51" s="995"/>
      <c r="BB51" s="995"/>
      <c r="BC51" s="995"/>
      <c r="BD51" s="995"/>
      <c r="BE51" s="995"/>
      <c r="BF51" s="995"/>
      <c r="BG51" s="995"/>
    </row>
    <row r="52" spans="1:59" ht="16" thickBot="1">
      <c r="A52" s="3092"/>
      <c r="B52" s="3093"/>
      <c r="C52" s="773">
        <f t="shared" si="2"/>
        <v>42</v>
      </c>
      <c r="D52" s="721"/>
      <c r="E52" s="730"/>
      <c r="F52" s="731"/>
      <c r="G52" s="732"/>
      <c r="H52" s="717"/>
      <c r="I52" s="714"/>
      <c r="J52" s="267"/>
      <c r="K52" s="1269"/>
      <c r="L52" s="863"/>
      <c r="M52" s="822"/>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row>
    <row r="53" spans="1:59" ht="16.5" thickTop="1" thickBot="1">
      <c r="A53" s="774" t="str">
        <f>"TOTAL OTHER (must equal line "&amp;C20&amp;")"</f>
        <v>TOTAL OTHER (must equal line 12)</v>
      </c>
      <c r="B53" s="775"/>
      <c r="C53" s="776">
        <f t="shared" si="2"/>
        <v>43</v>
      </c>
      <c r="D53" s="733"/>
      <c r="E53" s="734"/>
      <c r="F53" s="735">
        <f>SUM(F24:F52)</f>
        <v>0</v>
      </c>
      <c r="G53" s="734"/>
      <c r="H53" s="736"/>
      <c r="I53" s="735">
        <f>SUM(I24:I52)</f>
        <v>0</v>
      </c>
      <c r="J53" s="1269"/>
      <c r="K53" s="1269"/>
      <c r="L53" s="1269"/>
      <c r="M53" s="829"/>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row>
    <row r="54" spans="1:59" ht="20.5" thickTop="1">
      <c r="A54" s="3094" t="s">
        <v>210</v>
      </c>
      <c r="B54" s="3095"/>
      <c r="C54" s="3095"/>
      <c r="D54" s="3096" t="s">
        <v>210</v>
      </c>
      <c r="E54" s="3096"/>
      <c r="F54" s="3096"/>
      <c r="G54" s="3096"/>
      <c r="H54" s="3096"/>
      <c r="I54" s="3096"/>
      <c r="J54" s="1270"/>
      <c r="K54" s="863"/>
      <c r="L54" s="863"/>
      <c r="M54" s="167"/>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row>
    <row r="55" spans="1:59">
      <c r="A55" s="777" t="s">
        <v>155</v>
      </c>
      <c r="B55" s="778"/>
      <c r="C55" s="778"/>
      <c r="D55" s="737"/>
      <c r="E55" s="3097"/>
      <c r="F55" s="3097"/>
      <c r="G55" s="3097"/>
      <c r="H55" s="3097"/>
      <c r="I55" s="3097"/>
      <c r="J55" s="225"/>
      <c r="K55" s="863"/>
      <c r="L55" s="863"/>
      <c r="M55" s="863"/>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row>
    <row r="56" spans="1:59" ht="16" thickBot="1">
      <c r="A56" s="777"/>
      <c r="B56" s="778"/>
      <c r="C56" s="778"/>
      <c r="D56" s="737"/>
      <c r="E56" s="738"/>
      <c r="F56" s="738"/>
      <c r="G56" s="738"/>
      <c r="H56" s="738"/>
      <c r="I56" s="738"/>
      <c r="J56" s="225"/>
      <c r="K56" s="863"/>
      <c r="L56" s="863"/>
      <c r="M56" s="863"/>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row>
    <row r="57" spans="1:59" ht="16.5" thickTop="1" thickBot="1">
      <c r="A57" s="774" t="s">
        <v>351</v>
      </c>
      <c r="B57" s="775"/>
      <c r="C57" s="766">
        <f>C53+1</f>
        <v>44</v>
      </c>
      <c r="D57" s="739"/>
      <c r="E57" s="740"/>
      <c r="F57" s="740"/>
      <c r="G57" s="725">
        <f>+F57-E57</f>
        <v>0</v>
      </c>
      <c r="H57" s="741"/>
      <c r="I57" s="740"/>
      <c r="J57" s="225"/>
      <c r="K57" s="863"/>
      <c r="L57" s="863"/>
      <c r="M57" s="863"/>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row>
    <row r="58" spans="1:59" ht="20.5" thickTop="1">
      <c r="A58" s="2928" t="s">
        <v>210</v>
      </c>
      <c r="B58" s="2928"/>
      <c r="C58" s="2928"/>
      <c r="D58" s="2929" t="s">
        <v>210</v>
      </c>
      <c r="E58" s="2929"/>
      <c r="F58" s="2929"/>
      <c r="G58" s="2929"/>
      <c r="H58" s="2929"/>
      <c r="I58" s="2929"/>
      <c r="J58" s="622"/>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row>
    <row r="59" spans="1:59" ht="20">
      <c r="A59" s="2928" t="s">
        <v>210</v>
      </c>
      <c r="B59" s="2928"/>
      <c r="C59" s="2928"/>
      <c r="D59" s="2929" t="s">
        <v>210</v>
      </c>
      <c r="E59" s="2929"/>
      <c r="F59" s="2929"/>
      <c r="G59" s="2929"/>
      <c r="H59" s="2929"/>
      <c r="I59" s="2929"/>
      <c r="J59" s="623" t="s">
        <v>296</v>
      </c>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row>
    <row r="60" spans="1:59">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row>
    <row r="61" spans="1:59">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row>
    <row r="62" spans="1:59">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row>
    <row r="63" spans="1:59">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row>
    <row r="64" spans="1:59">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row>
    <row r="65" spans="1:59">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row>
    <row r="66" spans="1:59">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row>
    <row r="67" spans="1:59">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row>
    <row r="68" spans="1:59">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row>
    <row r="69" spans="1:59">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row>
    <row r="70" spans="1:59">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row>
    <row r="71" spans="1:59">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row>
    <row r="72" spans="1:59">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row>
    <row r="73" spans="1:59">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row>
    <row r="74" spans="1:59">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row>
    <row r="75" spans="1:59">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row>
    <row r="76" spans="1:59">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row>
    <row r="77" spans="1:59">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c r="BE77" s="161"/>
      <c r="BF77" s="161"/>
      <c r="BG77" s="161"/>
    </row>
    <row r="78" spans="1:59">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row>
    <row r="79" spans="1:59">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c r="BE79" s="161"/>
      <c r="BF79" s="161"/>
      <c r="BG79" s="161"/>
    </row>
    <row r="80" spans="1:59">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row>
    <row r="81" spans="1:59">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row>
    <row r="82" spans="1:59">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row>
    <row r="83" spans="1:59">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row>
    <row r="84" spans="1:59">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c r="BE84" s="161"/>
      <c r="BF84" s="161"/>
      <c r="BG84" s="161"/>
    </row>
    <row r="85" spans="1:59">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row>
    <row r="86" spans="1:59">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row>
    <row r="87" spans="1:59">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row>
    <row r="88" spans="1:59">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row>
    <row r="89" spans="1:59">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row>
    <row r="90" spans="1:59">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row>
    <row r="91" spans="1:59">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row>
    <row r="92" spans="1:59">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row>
    <row r="93" spans="1:59">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row>
    <row r="94" spans="1:59">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row>
    <row r="95" spans="1:59">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row>
    <row r="96" spans="1:59">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row>
    <row r="97" spans="1:59">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row>
    <row r="98" spans="1:59">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row>
    <row r="99" spans="1:59">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row>
    <row r="100" spans="1:59">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row>
    <row r="101" spans="1:59">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row>
    <row r="102" spans="1:59">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row>
    <row r="103" spans="1:59">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row>
    <row r="104" spans="1:59">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row>
    <row r="105" spans="1:59">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c r="AW105" s="161"/>
      <c r="AX105" s="161"/>
      <c r="AY105" s="161"/>
      <c r="AZ105" s="161"/>
      <c r="BA105" s="161"/>
      <c r="BB105" s="161"/>
      <c r="BC105" s="161"/>
      <c r="BD105" s="161"/>
      <c r="BE105" s="161"/>
      <c r="BF105" s="161"/>
      <c r="BG105" s="161"/>
    </row>
    <row r="106" spans="1:59">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row>
    <row r="107" spans="1:59">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row>
    <row r="108" spans="1:59">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row>
    <row r="109" spans="1:59">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row>
    <row r="110" spans="1:59">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row>
    <row r="111" spans="1:59">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row>
    <row r="112" spans="1:59">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D112" s="161"/>
      <c r="BE112" s="161"/>
      <c r="BF112" s="161"/>
      <c r="BG112" s="161"/>
    </row>
    <row r="113" spans="1:59">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row>
    <row r="114" spans="1:59">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row>
    <row r="115" spans="1:59">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row>
    <row r="116" spans="1:59">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row>
    <row r="117" spans="1:59">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row>
    <row r="118" spans="1:59">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row>
    <row r="119" spans="1:59">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c r="BE119" s="161"/>
      <c r="BF119" s="161"/>
      <c r="BG119" s="161"/>
    </row>
    <row r="120" spans="1:59">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row>
    <row r="121" spans="1:59">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row>
    <row r="122" spans="1:59">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row>
    <row r="123" spans="1:59">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row>
    <row r="124" spans="1:59">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row>
    <row r="125" spans="1:59">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row>
    <row r="126" spans="1:59">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row>
    <row r="127" spans="1:59">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row>
    <row r="128" spans="1:59">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row>
    <row r="129" spans="1:59">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row>
    <row r="130" spans="1:59">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row>
    <row r="131" spans="1:59">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row>
    <row r="132" spans="1:59">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c r="BE132" s="161"/>
      <c r="BF132" s="161"/>
      <c r="BG132" s="161"/>
    </row>
    <row r="133" spans="1:59">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c r="AZ133" s="161"/>
      <c r="BA133" s="161"/>
      <c r="BB133" s="161"/>
      <c r="BC133" s="161"/>
      <c r="BD133" s="161"/>
      <c r="BE133" s="161"/>
      <c r="BF133" s="161"/>
      <c r="BG133" s="161"/>
    </row>
    <row r="134" spans="1:59">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row>
    <row r="135" spans="1:59">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c r="BE135" s="161"/>
      <c r="BF135" s="161"/>
      <c r="BG135" s="161"/>
    </row>
    <row r="136" spans="1:59">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row>
    <row r="137" spans="1:59">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c r="BE137" s="161"/>
      <c r="BF137" s="161"/>
      <c r="BG137" s="161"/>
    </row>
    <row r="138" spans="1:59">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c r="BE138" s="161"/>
      <c r="BF138" s="161"/>
      <c r="BG138" s="161"/>
    </row>
    <row r="139" spans="1:59">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c r="BE139" s="161"/>
      <c r="BF139" s="161"/>
      <c r="BG139" s="161"/>
    </row>
    <row r="140" spans="1:59">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c r="AW140" s="161"/>
      <c r="AX140" s="161"/>
      <c r="AY140" s="161"/>
      <c r="AZ140" s="161"/>
      <c r="BA140" s="161"/>
      <c r="BB140" s="161"/>
      <c r="BC140" s="161"/>
      <c r="BD140" s="161"/>
      <c r="BE140" s="161"/>
      <c r="BF140" s="161"/>
      <c r="BG140" s="161"/>
    </row>
    <row r="141" spans="1:59">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c r="BE141" s="161"/>
      <c r="BF141" s="161"/>
      <c r="BG141" s="161"/>
    </row>
    <row r="142" spans="1:59">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row>
    <row r="143" spans="1:59">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c r="BE143" s="161"/>
      <c r="BF143" s="161"/>
      <c r="BG143" s="161"/>
    </row>
    <row r="144" spans="1:59">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row>
    <row r="145" spans="1:59">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c r="BE145" s="161"/>
      <c r="BF145" s="161"/>
      <c r="BG145" s="161"/>
    </row>
    <row r="146" spans="1:59">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row>
    <row r="147" spans="1:59">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161"/>
      <c r="BB147" s="161"/>
      <c r="BC147" s="161"/>
      <c r="BD147" s="161"/>
      <c r="BE147" s="161"/>
      <c r="BF147" s="161"/>
      <c r="BG147" s="161"/>
    </row>
    <row r="148" spans="1:59">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row>
    <row r="149" spans="1:59">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c r="BE149" s="161"/>
      <c r="BF149" s="161"/>
      <c r="BG149" s="161"/>
    </row>
    <row r="150" spans="1:59">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c r="BE150" s="161"/>
      <c r="BF150" s="161"/>
      <c r="BG150" s="161"/>
    </row>
    <row r="151" spans="1:59">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c r="BE151" s="161"/>
      <c r="BF151" s="161"/>
      <c r="BG151" s="161"/>
    </row>
    <row r="152" spans="1:59">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161"/>
      <c r="BB152" s="161"/>
      <c r="BC152" s="161"/>
      <c r="BD152" s="161"/>
      <c r="BE152" s="161"/>
      <c r="BF152" s="161"/>
      <c r="BG152" s="161"/>
    </row>
    <row r="153" spans="1:59">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161"/>
      <c r="BB153" s="161"/>
      <c r="BC153" s="161"/>
      <c r="BD153" s="161"/>
      <c r="BE153" s="161"/>
      <c r="BF153" s="161"/>
      <c r="BG153" s="161"/>
    </row>
    <row r="154" spans="1:59">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161"/>
      <c r="BB154" s="161"/>
      <c r="BC154" s="161"/>
      <c r="BD154" s="161"/>
      <c r="BE154" s="161"/>
      <c r="BF154" s="161"/>
      <c r="BG154" s="161"/>
    </row>
    <row r="155" spans="1:59">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row>
    <row r="156" spans="1:59">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c r="BE156" s="161"/>
      <c r="BF156" s="161"/>
      <c r="BG156" s="161"/>
    </row>
    <row r="157" spans="1:59">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c r="BE157" s="161"/>
      <c r="BF157" s="161"/>
      <c r="BG157" s="161"/>
    </row>
    <row r="158" spans="1:59">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161"/>
      <c r="BB158" s="161"/>
      <c r="BC158" s="161"/>
      <c r="BD158" s="161"/>
      <c r="BE158" s="161"/>
      <c r="BF158" s="161"/>
      <c r="BG158" s="161"/>
    </row>
    <row r="159" spans="1:59">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161"/>
      <c r="BB159" s="161"/>
      <c r="BC159" s="161"/>
      <c r="BD159" s="161"/>
      <c r="BE159" s="161"/>
      <c r="BF159" s="161"/>
      <c r="BG159" s="161"/>
    </row>
    <row r="160" spans="1:59">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161"/>
      <c r="BB160" s="161"/>
      <c r="BC160" s="161"/>
      <c r="BD160" s="161"/>
      <c r="BE160" s="161"/>
      <c r="BF160" s="161"/>
      <c r="BG160" s="161"/>
    </row>
    <row r="161" spans="1:59">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1"/>
      <c r="AX161" s="161"/>
      <c r="AY161" s="161"/>
      <c r="AZ161" s="161"/>
      <c r="BA161" s="161"/>
      <c r="BB161" s="161"/>
      <c r="BC161" s="161"/>
      <c r="BD161" s="161"/>
      <c r="BE161" s="161"/>
      <c r="BF161" s="161"/>
      <c r="BG161" s="161"/>
    </row>
    <row r="162" spans="1:59">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row>
    <row r="163" spans="1:59">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c r="BE163" s="161"/>
      <c r="BF163" s="161"/>
      <c r="BG163" s="161"/>
    </row>
    <row r="164" spans="1:59">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row>
    <row r="165" spans="1:59">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161"/>
      <c r="BB165" s="161"/>
      <c r="BC165" s="161"/>
      <c r="BD165" s="161"/>
      <c r="BE165" s="161"/>
      <c r="BF165" s="161"/>
      <c r="BG165" s="161"/>
    </row>
    <row r="166" spans="1:59">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161"/>
      <c r="BB166" s="161"/>
      <c r="BC166" s="161"/>
      <c r="BD166" s="161"/>
      <c r="BE166" s="161"/>
      <c r="BF166" s="161"/>
      <c r="BG166" s="161"/>
    </row>
    <row r="167" spans="1:59">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161"/>
      <c r="BB167" s="161"/>
      <c r="BC167" s="161"/>
      <c r="BD167" s="161"/>
      <c r="BE167" s="161"/>
      <c r="BF167" s="161"/>
      <c r="BG167" s="161"/>
    </row>
    <row r="168" spans="1:59">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161"/>
      <c r="BB168" s="161"/>
      <c r="BC168" s="161"/>
      <c r="BD168" s="161"/>
      <c r="BE168" s="161"/>
      <c r="BF168" s="161"/>
      <c r="BG168" s="161"/>
    </row>
    <row r="169" spans="1:59">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c r="BE169" s="161"/>
      <c r="BF169" s="161"/>
      <c r="BG169" s="161"/>
    </row>
    <row r="170" spans="1:59">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c r="BE170" s="161"/>
      <c r="BF170" s="161"/>
      <c r="BG170" s="161"/>
    </row>
    <row r="171" spans="1:59">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c r="BE171" s="161"/>
      <c r="BF171" s="161"/>
      <c r="BG171" s="161"/>
    </row>
    <row r="172" spans="1:59">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161"/>
      <c r="BB172" s="161"/>
      <c r="BC172" s="161"/>
      <c r="BD172" s="161"/>
      <c r="BE172" s="161"/>
      <c r="BF172" s="161"/>
      <c r="BG172" s="161"/>
    </row>
    <row r="173" spans="1:59">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161"/>
      <c r="BB173" s="161"/>
      <c r="BC173" s="161"/>
      <c r="BD173" s="161"/>
      <c r="BE173" s="161"/>
      <c r="BF173" s="161"/>
      <c r="BG173" s="161"/>
    </row>
    <row r="174" spans="1:59">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161"/>
      <c r="BB174" s="161"/>
      <c r="BC174" s="161"/>
      <c r="BD174" s="161"/>
      <c r="BE174" s="161"/>
      <c r="BF174" s="161"/>
      <c r="BG174" s="161"/>
    </row>
    <row r="175" spans="1:59">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161"/>
      <c r="BB175" s="161"/>
      <c r="BC175" s="161"/>
      <c r="BD175" s="161"/>
      <c r="BE175" s="161"/>
      <c r="BF175" s="161"/>
      <c r="BG175" s="161"/>
    </row>
    <row r="176" spans="1:59">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c r="BE176" s="161"/>
      <c r="BF176" s="161"/>
      <c r="BG176" s="161"/>
    </row>
    <row r="177" spans="1:59">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C177" s="161"/>
      <c r="BD177" s="161"/>
      <c r="BE177" s="161"/>
      <c r="BF177" s="161"/>
      <c r="BG177" s="161"/>
    </row>
    <row r="178" spans="1:59">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161"/>
      <c r="BB178" s="161"/>
      <c r="BC178" s="161"/>
      <c r="BD178" s="161"/>
      <c r="BE178" s="161"/>
      <c r="BF178" s="161"/>
      <c r="BG178" s="161"/>
    </row>
    <row r="179" spans="1:59">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161"/>
      <c r="BB179" s="161"/>
      <c r="BC179" s="161"/>
      <c r="BD179" s="161"/>
      <c r="BE179" s="161"/>
      <c r="BF179" s="161"/>
      <c r="BG179" s="161"/>
    </row>
    <row r="180" spans="1:59">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C180" s="161"/>
      <c r="BD180" s="161"/>
      <c r="BE180" s="161"/>
      <c r="BF180" s="161"/>
      <c r="BG180" s="161"/>
    </row>
    <row r="181" spans="1:59">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row>
    <row r="182" spans="1:59">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1"/>
      <c r="AY182" s="161"/>
      <c r="AZ182" s="161"/>
      <c r="BA182" s="161"/>
      <c r="BB182" s="161"/>
      <c r="BC182" s="161"/>
      <c r="BD182" s="161"/>
      <c r="BE182" s="161"/>
      <c r="BF182" s="161"/>
      <c r="BG182" s="161"/>
    </row>
    <row r="183" spans="1:59">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161"/>
      <c r="BB183" s="161"/>
      <c r="BC183" s="161"/>
      <c r="BD183" s="161"/>
      <c r="BE183" s="161"/>
      <c r="BF183" s="161"/>
      <c r="BG183" s="161"/>
    </row>
    <row r="184" spans="1:59">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161"/>
      <c r="BB184" s="161"/>
      <c r="BC184" s="161"/>
      <c r="BD184" s="161"/>
      <c r="BE184" s="161"/>
      <c r="BF184" s="161"/>
      <c r="BG184" s="161"/>
    </row>
    <row r="185" spans="1:59">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C185" s="161"/>
      <c r="BD185" s="161"/>
      <c r="BE185" s="161"/>
      <c r="BF185" s="161"/>
      <c r="BG185" s="161"/>
    </row>
    <row r="186" spans="1:59">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161"/>
      <c r="BB186" s="161"/>
      <c r="BC186" s="161"/>
      <c r="BD186" s="161"/>
      <c r="BE186" s="161"/>
      <c r="BF186" s="161"/>
      <c r="BG186" s="161"/>
    </row>
    <row r="187" spans="1:59">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c r="BE187" s="161"/>
      <c r="BF187" s="161"/>
      <c r="BG187" s="161"/>
    </row>
    <row r="188" spans="1:59">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c r="BE188" s="161"/>
      <c r="BF188" s="161"/>
      <c r="BG188" s="161"/>
    </row>
    <row r="189" spans="1:59">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c r="AZ189" s="161"/>
      <c r="BA189" s="161"/>
      <c r="BB189" s="161"/>
      <c r="BC189" s="161"/>
      <c r="BD189" s="161"/>
      <c r="BE189" s="161"/>
      <c r="BF189" s="161"/>
      <c r="BG189" s="161"/>
    </row>
    <row r="190" spans="1:59">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161"/>
      <c r="BB190" s="161"/>
      <c r="BC190" s="161"/>
      <c r="BD190" s="161"/>
      <c r="BE190" s="161"/>
      <c r="BF190" s="161"/>
      <c r="BG190" s="161"/>
    </row>
    <row r="191" spans="1:59">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161"/>
      <c r="BB191" s="161"/>
      <c r="BC191" s="161"/>
      <c r="BD191" s="161"/>
      <c r="BE191" s="161"/>
      <c r="BF191" s="161"/>
      <c r="BG191" s="161"/>
    </row>
    <row r="192" spans="1:59">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161"/>
      <c r="BB192" s="161"/>
      <c r="BC192" s="161"/>
      <c r="BD192" s="161"/>
      <c r="BE192" s="161"/>
      <c r="BF192" s="161"/>
      <c r="BG192" s="161"/>
    </row>
    <row r="193" spans="1:59">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161"/>
      <c r="BB193" s="161"/>
      <c r="BC193" s="161"/>
      <c r="BD193" s="161"/>
      <c r="BE193" s="161"/>
      <c r="BF193" s="161"/>
      <c r="BG193" s="161"/>
    </row>
    <row r="194" spans="1:59">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row>
    <row r="195" spans="1:59">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161"/>
      <c r="BB195" s="161"/>
      <c r="BC195" s="161"/>
      <c r="BD195" s="161"/>
      <c r="BE195" s="161"/>
      <c r="BF195" s="161"/>
      <c r="BG195" s="161"/>
    </row>
    <row r="196" spans="1:59">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161"/>
      <c r="BB196" s="161"/>
      <c r="BC196" s="161"/>
      <c r="BD196" s="161"/>
      <c r="BE196" s="161"/>
      <c r="BF196" s="161"/>
      <c r="BG196" s="161"/>
    </row>
    <row r="197" spans="1:59">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c r="BE197" s="161"/>
      <c r="BF197" s="161"/>
      <c r="BG197" s="161"/>
    </row>
    <row r="198" spans="1:59">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161"/>
      <c r="BB198" s="161"/>
      <c r="BC198" s="161"/>
      <c r="BD198" s="161"/>
      <c r="BE198" s="161"/>
      <c r="BF198" s="161"/>
      <c r="BG198" s="161"/>
    </row>
    <row r="199" spans="1:59">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c r="BE199" s="161"/>
      <c r="BF199" s="161"/>
      <c r="BG199" s="161"/>
    </row>
    <row r="200" spans="1:59">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row>
    <row r="201" spans="1:59">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row>
    <row r="202" spans="1:59">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row>
    <row r="203" spans="1:59">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row>
    <row r="204" spans="1:59">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row>
    <row r="205" spans="1:59">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row>
    <row r="206" spans="1:59">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row>
    <row r="207" spans="1:59">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row>
    <row r="208" spans="1:59">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row>
    <row r="209" spans="1:59">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row>
    <row r="210" spans="1:59">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row>
    <row r="211" spans="1:59">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row>
    <row r="212" spans="1:59">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row>
    <row r="213" spans="1:59">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row>
    <row r="214" spans="1:59">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row>
    <row r="215" spans="1:59">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row>
    <row r="216" spans="1:59">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row>
    <row r="217" spans="1:59">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row>
    <row r="218" spans="1:59">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row>
    <row r="219" spans="1:59">
      <c r="A219" s="161"/>
      <c r="B219" s="267"/>
      <c r="C219" s="267"/>
      <c r="D219" s="267"/>
      <c r="E219" s="268"/>
      <c r="F219" s="268"/>
      <c r="G219" s="268"/>
      <c r="H219" s="268"/>
      <c r="I219" s="268"/>
      <c r="J219" s="268"/>
      <c r="K219" s="267"/>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row>
    <row r="220" spans="1:59">
      <c r="A220" s="161"/>
      <c r="B220" s="267"/>
      <c r="C220" s="267"/>
      <c r="D220" s="267"/>
      <c r="E220" s="268"/>
      <c r="F220" s="268"/>
      <c r="G220" s="268"/>
      <c r="H220" s="268"/>
      <c r="I220" s="268"/>
      <c r="J220" s="268"/>
      <c r="K220" s="267"/>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row>
    <row r="221" spans="1:59">
      <c r="A221" s="161"/>
      <c r="B221" s="267"/>
      <c r="C221" s="267"/>
      <c r="D221" s="267"/>
      <c r="E221" s="268"/>
      <c r="F221" s="268"/>
      <c r="G221" s="268"/>
      <c r="H221" s="268"/>
      <c r="I221" s="268"/>
      <c r="J221" s="268"/>
      <c r="K221" s="267"/>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row>
    <row r="222" spans="1:59">
      <c r="A222" s="161"/>
      <c r="B222" s="267"/>
      <c r="C222" s="267"/>
      <c r="D222" s="267"/>
      <c r="E222" s="268"/>
      <c r="F222" s="268"/>
      <c r="G222" s="268"/>
      <c r="H222" s="268"/>
      <c r="I222" s="268"/>
      <c r="J222" s="268"/>
      <c r="K222" s="267"/>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row>
    <row r="223" spans="1:59">
      <c r="A223" s="161"/>
      <c r="B223" s="267"/>
      <c r="C223" s="267"/>
      <c r="D223" s="267"/>
      <c r="E223" s="268"/>
      <c r="F223" s="268"/>
      <c r="G223" s="268"/>
      <c r="H223" s="268"/>
      <c r="I223" s="268"/>
      <c r="J223" s="268"/>
      <c r="K223" s="267"/>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row>
    <row r="224" spans="1:59">
      <c r="A224" s="161"/>
      <c r="B224" s="267"/>
      <c r="C224" s="267"/>
      <c r="D224" s="267"/>
      <c r="E224" s="268"/>
      <c r="F224" s="268"/>
      <c r="G224" s="268"/>
      <c r="H224" s="268"/>
      <c r="I224" s="268"/>
      <c r="J224" s="268"/>
      <c r="K224" s="267"/>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row>
    <row r="225" spans="1:59">
      <c r="A225" s="161"/>
      <c r="B225" s="267"/>
      <c r="C225" s="267"/>
      <c r="D225" s="267"/>
      <c r="E225" s="268"/>
      <c r="F225" s="268"/>
      <c r="G225" s="268"/>
      <c r="H225" s="268"/>
      <c r="I225" s="268"/>
      <c r="J225" s="268"/>
      <c r="K225" s="267"/>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row>
    <row r="226" spans="1:59">
      <c r="A226" s="161"/>
      <c r="B226" s="267"/>
      <c r="C226" s="267"/>
      <c r="D226" s="267"/>
      <c r="E226" s="268"/>
      <c r="F226" s="268"/>
      <c r="G226" s="268"/>
      <c r="H226" s="268"/>
      <c r="I226" s="268"/>
      <c r="J226" s="268"/>
      <c r="K226" s="267"/>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row>
    <row r="227" spans="1:59">
      <c r="A227" s="161"/>
      <c r="B227" s="267"/>
      <c r="C227" s="267"/>
      <c r="D227" s="267"/>
      <c r="E227" s="268"/>
      <c r="F227" s="268"/>
      <c r="G227" s="268"/>
      <c r="H227" s="268"/>
      <c r="I227" s="268"/>
      <c r="J227" s="268"/>
      <c r="K227" s="267"/>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row>
    <row r="228" spans="1:59">
      <c r="A228" s="161"/>
      <c r="B228" s="267"/>
      <c r="C228" s="267"/>
      <c r="D228" s="267"/>
      <c r="E228" s="268"/>
      <c r="F228" s="268"/>
      <c r="G228" s="268"/>
      <c r="H228" s="268"/>
      <c r="I228" s="268"/>
      <c r="J228" s="268"/>
      <c r="K228" s="267"/>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row>
    <row r="229" spans="1:59">
      <c r="A229" s="161"/>
      <c r="B229" s="267"/>
      <c r="C229" s="267"/>
      <c r="D229" s="267"/>
      <c r="E229" s="268"/>
      <c r="F229" s="268"/>
      <c r="G229" s="268"/>
      <c r="H229" s="268"/>
      <c r="I229" s="268"/>
      <c r="J229" s="268"/>
      <c r="K229" s="267"/>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row>
    <row r="230" spans="1:59">
      <c r="A230" s="161"/>
      <c r="B230" s="267"/>
      <c r="C230" s="267"/>
      <c r="D230" s="267"/>
      <c r="E230" s="268"/>
      <c r="F230" s="268"/>
      <c r="G230" s="268"/>
      <c r="H230" s="268"/>
      <c r="I230" s="268"/>
      <c r="J230" s="268"/>
      <c r="K230" s="267"/>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row>
    <row r="231" spans="1:59">
      <c r="A231" s="161"/>
      <c r="B231" s="267"/>
      <c r="C231" s="267"/>
      <c r="D231" s="267"/>
      <c r="E231" s="268"/>
      <c r="F231" s="268"/>
      <c r="G231" s="268"/>
      <c r="H231" s="268"/>
      <c r="I231" s="268"/>
      <c r="J231" s="268"/>
      <c r="K231" s="267"/>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row>
    <row r="232" spans="1:59">
      <c r="A232" s="161"/>
      <c r="B232" s="267"/>
      <c r="C232" s="267"/>
      <c r="D232" s="267"/>
      <c r="E232" s="268"/>
      <c r="F232" s="268"/>
      <c r="G232" s="268"/>
      <c r="H232" s="268"/>
      <c r="I232" s="268"/>
      <c r="J232" s="268"/>
      <c r="K232" s="267"/>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row>
    <row r="233" spans="1:59">
      <c r="A233" s="161"/>
      <c r="B233" s="267"/>
      <c r="C233" s="267"/>
      <c r="D233" s="267"/>
      <c r="E233" s="268"/>
      <c r="F233" s="268"/>
      <c r="G233" s="268"/>
      <c r="H233" s="268"/>
      <c r="I233" s="268"/>
      <c r="J233" s="268"/>
      <c r="K233" s="267"/>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row>
    <row r="234" spans="1:59">
      <c r="A234" s="161"/>
      <c r="B234" s="267"/>
      <c r="C234" s="267"/>
      <c r="D234" s="267"/>
      <c r="E234" s="268"/>
      <c r="F234" s="268"/>
      <c r="G234" s="268"/>
      <c r="H234" s="268"/>
      <c r="I234" s="268"/>
      <c r="J234" s="268"/>
      <c r="K234" s="267"/>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row>
    <row r="235" spans="1:59">
      <c r="A235" s="161"/>
      <c r="B235" s="267"/>
      <c r="C235" s="267"/>
      <c r="D235" s="267"/>
      <c r="E235" s="268"/>
      <c r="F235" s="268"/>
      <c r="G235" s="268"/>
      <c r="H235" s="268"/>
      <c r="I235" s="268"/>
      <c r="J235" s="268"/>
      <c r="K235" s="267"/>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row>
    <row r="236" spans="1:59">
      <c r="A236" s="161"/>
      <c r="B236" s="267"/>
      <c r="C236" s="267"/>
      <c r="D236" s="267"/>
      <c r="E236" s="268"/>
      <c r="F236" s="268"/>
      <c r="G236" s="268"/>
      <c r="H236" s="268"/>
      <c r="I236" s="268"/>
      <c r="J236" s="268"/>
      <c r="K236" s="267"/>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row>
    <row r="237" spans="1:59">
      <c r="A237" s="161"/>
      <c r="B237" s="267"/>
      <c r="C237" s="267"/>
      <c r="D237" s="267"/>
      <c r="E237" s="268"/>
      <c r="F237" s="268"/>
      <c r="G237" s="268"/>
      <c r="H237" s="268"/>
      <c r="I237" s="268"/>
      <c r="J237" s="268"/>
      <c r="K237" s="267"/>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row>
    <row r="238" spans="1:59">
      <c r="A238" s="161"/>
      <c r="B238" s="267"/>
      <c r="C238" s="267"/>
      <c r="D238" s="267"/>
      <c r="E238" s="268"/>
      <c r="F238" s="268"/>
      <c r="G238" s="268"/>
      <c r="H238" s="268"/>
      <c r="I238" s="268"/>
      <c r="J238" s="268"/>
      <c r="K238" s="267"/>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row>
    <row r="239" spans="1:59">
      <c r="A239" s="161"/>
      <c r="B239" s="267"/>
      <c r="C239" s="267"/>
      <c r="D239" s="267"/>
      <c r="E239" s="268"/>
      <c r="F239" s="268"/>
      <c r="G239" s="268"/>
      <c r="H239" s="268"/>
      <c r="I239" s="268"/>
      <c r="J239" s="268"/>
      <c r="K239" s="267"/>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row>
    <row r="240" spans="1:59">
      <c r="A240" s="161"/>
      <c r="B240" s="267"/>
      <c r="C240" s="267"/>
      <c r="D240" s="267"/>
      <c r="E240" s="268"/>
      <c r="F240" s="268"/>
      <c r="G240" s="268"/>
      <c r="H240" s="268"/>
      <c r="I240" s="268"/>
      <c r="J240" s="268"/>
      <c r="K240" s="267"/>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row>
    <row r="241" spans="1:59">
      <c r="A241" s="161"/>
      <c r="B241" s="267"/>
      <c r="C241" s="267"/>
      <c r="D241" s="267"/>
      <c r="E241" s="268"/>
      <c r="F241" s="268"/>
      <c r="G241" s="268"/>
      <c r="H241" s="268"/>
      <c r="I241" s="268"/>
      <c r="J241" s="268"/>
      <c r="K241" s="267"/>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row>
    <row r="242" spans="1:59">
      <c r="A242" s="161"/>
      <c r="B242" s="267"/>
      <c r="C242" s="267"/>
      <c r="D242" s="267"/>
      <c r="E242" s="268"/>
      <c r="F242" s="268"/>
      <c r="G242" s="268"/>
      <c r="H242" s="268"/>
      <c r="I242" s="268"/>
      <c r="J242" s="268"/>
      <c r="K242" s="267"/>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row>
    <row r="243" spans="1:59">
      <c r="A243" s="161"/>
      <c r="B243" s="267"/>
      <c r="C243" s="267"/>
      <c r="D243" s="267"/>
      <c r="E243" s="268"/>
      <c r="F243" s="268"/>
      <c r="G243" s="268"/>
      <c r="H243" s="268"/>
      <c r="I243" s="268"/>
      <c r="J243" s="268"/>
      <c r="K243" s="267"/>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row>
    <row r="244" spans="1:59">
      <c r="A244" s="161"/>
      <c r="B244" s="267"/>
      <c r="C244" s="267"/>
      <c r="D244" s="267"/>
      <c r="E244" s="268"/>
      <c r="F244" s="268"/>
      <c r="G244" s="268"/>
      <c r="H244" s="268"/>
      <c r="I244" s="268"/>
      <c r="J244" s="268"/>
      <c r="K244" s="267"/>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row>
    <row r="245" spans="1:59">
      <c r="A245" s="161"/>
      <c r="B245" s="267"/>
      <c r="C245" s="267"/>
      <c r="D245" s="267"/>
      <c r="E245" s="268"/>
      <c r="F245" s="268"/>
      <c r="G245" s="268"/>
      <c r="H245" s="268"/>
      <c r="I245" s="268"/>
      <c r="J245" s="268"/>
      <c r="K245" s="267"/>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row>
    <row r="246" spans="1:59">
      <c r="A246" s="161"/>
      <c r="B246" s="267"/>
      <c r="C246" s="267"/>
      <c r="D246" s="267"/>
      <c r="E246" s="268"/>
      <c r="F246" s="268"/>
      <c r="G246" s="268"/>
      <c r="H246" s="268"/>
      <c r="I246" s="268"/>
      <c r="J246" s="268"/>
      <c r="K246" s="267"/>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row>
    <row r="247" spans="1:59">
      <c r="A247" s="161"/>
      <c r="B247" s="267"/>
      <c r="C247" s="267"/>
      <c r="D247" s="267"/>
      <c r="E247" s="268"/>
      <c r="F247" s="268"/>
      <c r="G247" s="268"/>
      <c r="H247" s="268"/>
      <c r="I247" s="268"/>
      <c r="J247" s="268"/>
      <c r="K247" s="267"/>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row>
    <row r="248" spans="1:59">
      <c r="A248" s="161"/>
      <c r="B248" s="267"/>
      <c r="C248" s="267"/>
      <c r="D248" s="267"/>
      <c r="E248" s="268"/>
      <c r="F248" s="268"/>
      <c r="G248" s="268"/>
      <c r="H248" s="268"/>
      <c r="I248" s="268"/>
      <c r="J248" s="268"/>
      <c r="K248" s="267"/>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row>
    <row r="249" spans="1:59">
      <c r="A249" s="161"/>
      <c r="B249" s="267"/>
      <c r="C249" s="267"/>
      <c r="D249" s="267"/>
      <c r="E249" s="268"/>
      <c r="F249" s="268"/>
      <c r="G249" s="268"/>
      <c r="H249" s="268"/>
      <c r="I249" s="268"/>
      <c r="J249" s="268"/>
      <c r="K249" s="267"/>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row>
    <row r="250" spans="1:59">
      <c r="A250" s="161"/>
      <c r="B250" s="267"/>
      <c r="C250" s="267"/>
      <c r="D250" s="267"/>
      <c r="E250" s="268"/>
      <c r="F250" s="268"/>
      <c r="G250" s="268"/>
      <c r="H250" s="268"/>
      <c r="I250" s="268"/>
      <c r="J250" s="268"/>
      <c r="K250" s="267"/>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row>
    <row r="251" spans="1:59">
      <c r="A251" s="161"/>
      <c r="B251" s="267"/>
      <c r="C251" s="267"/>
      <c r="D251" s="267"/>
      <c r="E251" s="268"/>
      <c r="F251" s="268"/>
      <c r="G251" s="268"/>
      <c r="H251" s="268"/>
      <c r="I251" s="268"/>
      <c r="J251" s="268"/>
      <c r="K251" s="267"/>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row>
    <row r="252" spans="1:59">
      <c r="A252" s="161"/>
      <c r="B252" s="267"/>
      <c r="C252" s="267"/>
      <c r="D252" s="267"/>
      <c r="E252" s="268"/>
      <c r="F252" s="268"/>
      <c r="G252" s="268"/>
      <c r="H252" s="268"/>
      <c r="I252" s="268"/>
      <c r="J252" s="268"/>
      <c r="K252" s="267"/>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row>
    <row r="253" spans="1:59">
      <c r="A253" s="161"/>
      <c r="B253" s="267"/>
      <c r="C253" s="267"/>
      <c r="D253" s="267"/>
      <c r="E253" s="268"/>
      <c r="F253" s="268"/>
      <c r="G253" s="268"/>
      <c r="H253" s="268"/>
      <c r="I253" s="268"/>
      <c r="J253" s="268"/>
      <c r="K253" s="267"/>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row>
    <row r="254" spans="1:59">
      <c r="A254" s="161"/>
      <c r="B254" s="267"/>
      <c r="C254" s="267"/>
      <c r="D254" s="267"/>
      <c r="E254" s="268"/>
      <c r="F254" s="268"/>
      <c r="G254" s="268"/>
      <c r="H254" s="268"/>
      <c r="I254" s="268"/>
      <c r="J254" s="268"/>
      <c r="K254" s="267"/>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row>
    <row r="255" spans="1:59">
      <c r="A255" s="161"/>
      <c r="B255" s="267"/>
      <c r="C255" s="267"/>
      <c r="D255" s="267"/>
      <c r="E255" s="268"/>
      <c r="F255" s="268"/>
      <c r="G255" s="268"/>
      <c r="H255" s="268"/>
      <c r="I255" s="268"/>
      <c r="J255" s="268"/>
      <c r="K255" s="267"/>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row>
    <row r="256" spans="1:59">
      <c r="A256" s="161"/>
      <c r="B256" s="267"/>
      <c r="C256" s="267"/>
      <c r="D256" s="267"/>
      <c r="E256" s="268"/>
      <c r="F256" s="268"/>
      <c r="G256" s="268"/>
      <c r="H256" s="268"/>
      <c r="I256" s="268"/>
      <c r="J256" s="268"/>
      <c r="K256" s="267"/>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row>
    <row r="257" spans="1:59">
      <c r="A257" s="161"/>
      <c r="B257" s="267"/>
      <c r="C257" s="267"/>
      <c r="D257" s="267"/>
      <c r="E257" s="268"/>
      <c r="F257" s="268"/>
      <c r="G257" s="268"/>
      <c r="H257" s="268"/>
      <c r="I257" s="268"/>
      <c r="J257" s="268"/>
      <c r="K257" s="267"/>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row>
    <row r="258" spans="1:59">
      <c r="A258" s="161"/>
      <c r="B258" s="267"/>
      <c r="C258" s="267"/>
      <c r="D258" s="267"/>
      <c r="E258" s="268"/>
      <c r="F258" s="268"/>
      <c r="G258" s="268"/>
      <c r="H258" s="268"/>
      <c r="I258" s="268"/>
      <c r="J258" s="268"/>
      <c r="K258" s="267"/>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row>
    <row r="259" spans="1:59">
      <c r="A259" s="161"/>
      <c r="B259" s="267"/>
      <c r="C259" s="267"/>
      <c r="D259" s="267"/>
      <c r="E259" s="268"/>
      <c r="F259" s="268"/>
      <c r="G259" s="268"/>
      <c r="H259" s="268"/>
      <c r="I259" s="268"/>
      <c r="J259" s="268"/>
      <c r="K259" s="267"/>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row>
    <row r="260" spans="1:59">
      <c r="A260" s="161"/>
      <c r="B260" s="267"/>
      <c r="C260" s="267"/>
      <c r="D260" s="267"/>
      <c r="E260" s="268"/>
      <c r="F260" s="268"/>
      <c r="G260" s="268"/>
      <c r="H260" s="268"/>
      <c r="I260" s="268"/>
      <c r="J260" s="268"/>
      <c r="K260" s="267"/>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row>
    <row r="261" spans="1:59">
      <c r="A261" s="161"/>
      <c r="B261" s="267"/>
      <c r="C261" s="267"/>
      <c r="D261" s="267"/>
      <c r="E261" s="268"/>
      <c r="F261" s="268"/>
      <c r="G261" s="268"/>
      <c r="H261" s="268"/>
      <c r="I261" s="268"/>
      <c r="J261" s="268"/>
      <c r="K261" s="267"/>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row>
    <row r="262" spans="1:59">
      <c r="A262" s="161"/>
      <c r="B262" s="267"/>
      <c r="C262" s="267"/>
      <c r="D262" s="267"/>
      <c r="E262" s="268"/>
      <c r="F262" s="268"/>
      <c r="G262" s="268"/>
      <c r="H262" s="268"/>
      <c r="I262" s="268"/>
      <c r="J262" s="268"/>
      <c r="K262" s="267"/>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row>
    <row r="263" spans="1:59">
      <c r="A263" s="161"/>
      <c r="B263" s="267"/>
      <c r="C263" s="267"/>
      <c r="D263" s="267"/>
      <c r="E263" s="268"/>
      <c r="F263" s="268"/>
      <c r="G263" s="268"/>
      <c r="H263" s="268"/>
      <c r="I263" s="268"/>
      <c r="J263" s="268"/>
      <c r="K263" s="267"/>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row>
    <row r="264" spans="1:59">
      <c r="A264" s="161"/>
      <c r="B264" s="267"/>
      <c r="C264" s="267"/>
      <c r="D264" s="267"/>
      <c r="E264" s="268"/>
      <c r="F264" s="268"/>
      <c r="G264" s="268"/>
      <c r="H264" s="268"/>
      <c r="I264" s="268"/>
      <c r="J264" s="268"/>
      <c r="K264" s="267"/>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row>
    <row r="265" spans="1:59">
      <c r="A265" s="161"/>
      <c r="B265" s="267"/>
      <c r="C265" s="267"/>
      <c r="D265" s="267"/>
      <c r="E265" s="268"/>
      <c r="F265" s="268"/>
      <c r="G265" s="268"/>
      <c r="H265" s="268"/>
      <c r="I265" s="268"/>
      <c r="J265" s="268"/>
      <c r="K265" s="267"/>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row>
    <row r="266" spans="1:59">
      <c r="A266" s="161"/>
      <c r="B266" s="267"/>
      <c r="C266" s="267"/>
      <c r="D266" s="267"/>
      <c r="E266" s="268"/>
      <c r="F266" s="268"/>
      <c r="G266" s="268"/>
      <c r="H266" s="268"/>
      <c r="I266" s="268"/>
      <c r="J266" s="268"/>
      <c r="K266" s="267"/>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row>
    <row r="267" spans="1:59">
      <c r="A267" s="161"/>
      <c r="B267" s="267"/>
      <c r="C267" s="267"/>
      <c r="D267" s="267"/>
      <c r="E267" s="268"/>
      <c r="F267" s="268"/>
      <c r="G267" s="268"/>
      <c r="H267" s="268"/>
      <c r="I267" s="268"/>
      <c r="J267" s="268"/>
      <c r="K267" s="267"/>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row>
    <row r="268" spans="1:59">
      <c r="A268" s="161"/>
      <c r="B268" s="267"/>
      <c r="C268" s="267"/>
      <c r="D268" s="267"/>
      <c r="E268" s="268"/>
      <c r="F268" s="268"/>
      <c r="G268" s="268"/>
      <c r="H268" s="268"/>
      <c r="I268" s="268"/>
      <c r="J268" s="268"/>
      <c r="K268" s="267"/>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row>
    <row r="269" spans="1:59">
      <c r="A269" s="161"/>
      <c r="B269" s="267"/>
      <c r="C269" s="267"/>
      <c r="D269" s="267"/>
      <c r="E269" s="268"/>
      <c r="F269" s="268"/>
      <c r="G269" s="268"/>
      <c r="H269" s="268"/>
      <c r="I269" s="268"/>
      <c r="J269" s="268"/>
      <c r="K269" s="267"/>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row>
    <row r="270" spans="1:59">
      <c r="A270" s="161"/>
      <c r="B270" s="267"/>
      <c r="C270" s="267"/>
      <c r="D270" s="267"/>
      <c r="E270" s="268"/>
      <c r="F270" s="268"/>
      <c r="G270" s="268"/>
      <c r="H270" s="268"/>
      <c r="I270" s="268"/>
      <c r="J270" s="268"/>
      <c r="K270" s="267"/>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row>
    <row r="271" spans="1:59">
      <c r="A271" s="161"/>
      <c r="B271" s="267"/>
      <c r="C271" s="267"/>
      <c r="D271" s="267"/>
      <c r="E271" s="268"/>
      <c r="F271" s="268"/>
      <c r="G271" s="268"/>
      <c r="H271" s="268"/>
      <c r="I271" s="268"/>
      <c r="J271" s="268"/>
      <c r="K271" s="267"/>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row>
    <row r="272" spans="1:59">
      <c r="A272" s="161"/>
      <c r="B272" s="267"/>
      <c r="C272" s="267"/>
      <c r="D272" s="267"/>
      <c r="E272" s="268"/>
      <c r="F272" s="268"/>
      <c r="G272" s="268"/>
      <c r="H272" s="268"/>
      <c r="I272" s="268"/>
      <c r="J272" s="268"/>
      <c r="K272" s="267"/>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row>
    <row r="273" spans="1:59">
      <c r="A273" s="161"/>
      <c r="B273" s="267"/>
      <c r="C273" s="267"/>
      <c r="D273" s="267"/>
      <c r="E273" s="268"/>
      <c r="F273" s="268"/>
      <c r="G273" s="268"/>
      <c r="H273" s="268"/>
      <c r="I273" s="268"/>
      <c r="J273" s="268"/>
      <c r="K273" s="267"/>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row>
    <row r="274" spans="1:59">
      <c r="A274" s="161"/>
      <c r="B274" s="267"/>
      <c r="C274" s="267"/>
      <c r="D274" s="267"/>
      <c r="E274" s="268"/>
      <c r="F274" s="268"/>
      <c r="G274" s="268"/>
      <c r="H274" s="268"/>
      <c r="I274" s="268"/>
      <c r="J274" s="268"/>
      <c r="K274" s="267"/>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row>
    <row r="275" spans="1:59">
      <c r="A275" s="161"/>
      <c r="B275" s="267"/>
      <c r="C275" s="267"/>
      <c r="D275" s="267"/>
      <c r="E275" s="268"/>
      <c r="F275" s="268"/>
      <c r="G275" s="268"/>
      <c r="H275" s="268"/>
      <c r="I275" s="268"/>
      <c r="J275" s="268"/>
      <c r="K275" s="267"/>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row>
    <row r="276" spans="1:59">
      <c r="A276" s="161"/>
      <c r="B276" s="267"/>
      <c r="C276" s="267"/>
      <c r="D276" s="267"/>
      <c r="E276" s="268"/>
      <c r="F276" s="268"/>
      <c r="G276" s="268"/>
      <c r="H276" s="268"/>
      <c r="I276" s="268"/>
      <c r="J276" s="268"/>
      <c r="K276" s="267"/>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row>
    <row r="277" spans="1:59">
      <c r="A277" s="161"/>
      <c r="B277" s="267"/>
      <c r="C277" s="267"/>
      <c r="D277" s="267"/>
      <c r="E277" s="268"/>
      <c r="F277" s="268"/>
      <c r="G277" s="268"/>
      <c r="H277" s="268"/>
      <c r="I277" s="268"/>
      <c r="J277" s="268"/>
      <c r="K277" s="267"/>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row>
    <row r="278" spans="1:59">
      <c r="A278" s="161"/>
      <c r="B278" s="267"/>
      <c r="C278" s="267"/>
      <c r="D278" s="267"/>
      <c r="E278" s="268"/>
      <c r="F278" s="268"/>
      <c r="G278" s="268"/>
      <c r="H278" s="268"/>
      <c r="I278" s="268"/>
      <c r="J278" s="268"/>
      <c r="K278" s="267"/>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row>
    <row r="279" spans="1:59">
      <c r="A279" s="161"/>
      <c r="B279" s="267"/>
      <c r="C279" s="267"/>
      <c r="D279" s="267"/>
      <c r="E279" s="268"/>
      <c r="F279" s="268"/>
      <c r="G279" s="268"/>
      <c r="H279" s="268"/>
      <c r="I279" s="268"/>
      <c r="J279" s="268"/>
      <c r="K279" s="267"/>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row>
    <row r="280" spans="1:59">
      <c r="A280" s="161"/>
      <c r="B280" s="267"/>
      <c r="C280" s="267"/>
      <c r="D280" s="267"/>
      <c r="E280" s="268"/>
      <c r="F280" s="268"/>
      <c r="G280" s="268"/>
      <c r="H280" s="268"/>
      <c r="I280" s="268"/>
      <c r="J280" s="268"/>
      <c r="K280" s="267"/>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row>
    <row r="281" spans="1:59">
      <c r="A281" s="161"/>
      <c r="B281" s="267"/>
      <c r="C281" s="267"/>
      <c r="D281" s="267"/>
      <c r="E281" s="268"/>
      <c r="F281" s="268"/>
      <c r="G281" s="268"/>
      <c r="H281" s="268"/>
      <c r="I281" s="268"/>
      <c r="J281" s="268"/>
      <c r="K281" s="267"/>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row>
    <row r="282" spans="1:59">
      <c r="A282" s="161"/>
      <c r="B282" s="267"/>
      <c r="C282" s="267"/>
      <c r="D282" s="267"/>
      <c r="E282" s="268"/>
      <c r="F282" s="268"/>
      <c r="G282" s="268"/>
      <c r="H282" s="268"/>
      <c r="I282" s="268"/>
      <c r="J282" s="268"/>
      <c r="K282" s="267"/>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row>
    <row r="283" spans="1:59">
      <c r="A283" s="161"/>
      <c r="B283" s="267"/>
      <c r="C283" s="267"/>
      <c r="D283" s="267"/>
      <c r="E283" s="268"/>
      <c r="F283" s="268"/>
      <c r="G283" s="268"/>
      <c r="H283" s="268"/>
      <c r="I283" s="268"/>
      <c r="J283" s="268"/>
      <c r="K283" s="267"/>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row>
    <row r="284" spans="1:59">
      <c r="A284" s="161"/>
      <c r="B284" s="267"/>
      <c r="C284" s="267"/>
      <c r="D284" s="267"/>
      <c r="E284" s="268"/>
      <c r="F284" s="268"/>
      <c r="G284" s="268"/>
      <c r="H284" s="268"/>
      <c r="I284" s="268"/>
      <c r="J284" s="268"/>
      <c r="K284" s="267"/>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row>
    <row r="285" spans="1:59">
      <c r="A285" s="161"/>
      <c r="B285" s="267"/>
      <c r="C285" s="267"/>
      <c r="D285" s="267"/>
      <c r="E285" s="268"/>
      <c r="F285" s="268"/>
      <c r="G285" s="268"/>
      <c r="H285" s="268"/>
      <c r="I285" s="268"/>
      <c r="J285" s="268"/>
      <c r="K285" s="267"/>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row>
    <row r="286" spans="1:59">
      <c r="A286" s="161"/>
      <c r="B286" s="267"/>
      <c r="C286" s="267"/>
      <c r="D286" s="267"/>
      <c r="E286" s="268"/>
      <c r="F286" s="268"/>
      <c r="G286" s="268"/>
      <c r="H286" s="268"/>
      <c r="I286" s="268"/>
      <c r="J286" s="268"/>
      <c r="K286" s="267"/>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row>
    <row r="287" spans="1:59">
      <c r="A287" s="161"/>
      <c r="B287" s="267"/>
      <c r="C287" s="267"/>
      <c r="D287" s="267"/>
      <c r="E287" s="268"/>
      <c r="F287" s="268"/>
      <c r="G287" s="268"/>
      <c r="H287" s="268"/>
      <c r="I287" s="268"/>
      <c r="J287" s="268"/>
      <c r="K287" s="267"/>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row>
    <row r="288" spans="1:59">
      <c r="A288" s="161"/>
      <c r="B288" s="267"/>
      <c r="C288" s="267"/>
      <c r="D288" s="267"/>
      <c r="E288" s="268"/>
      <c r="F288" s="268"/>
      <c r="G288" s="268"/>
      <c r="H288" s="268"/>
      <c r="I288" s="268"/>
      <c r="J288" s="268"/>
      <c r="K288" s="267"/>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row>
    <row r="289" spans="1:59">
      <c r="A289" s="161"/>
      <c r="B289" s="267"/>
      <c r="C289" s="267"/>
      <c r="D289" s="267"/>
      <c r="E289" s="268"/>
      <c r="F289" s="268"/>
      <c r="G289" s="268"/>
      <c r="H289" s="268"/>
      <c r="I289" s="268"/>
      <c r="J289" s="268"/>
      <c r="K289" s="267"/>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row>
    <row r="290" spans="1:59">
      <c r="A290" s="161"/>
      <c r="B290" s="267"/>
      <c r="C290" s="267"/>
      <c r="D290" s="267"/>
      <c r="E290" s="268"/>
      <c r="F290" s="268"/>
      <c r="G290" s="268"/>
      <c r="H290" s="268"/>
      <c r="I290" s="268"/>
      <c r="J290" s="268"/>
      <c r="K290" s="267"/>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row>
    <row r="291" spans="1:59">
      <c r="A291" s="161"/>
      <c r="B291" s="267"/>
      <c r="C291" s="267"/>
      <c r="D291" s="267"/>
      <c r="E291" s="268"/>
      <c r="F291" s="268"/>
      <c r="G291" s="268"/>
      <c r="H291" s="268"/>
      <c r="I291" s="268"/>
      <c r="J291" s="268"/>
      <c r="K291" s="267"/>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row>
    <row r="292" spans="1:59">
      <c r="A292" s="161"/>
      <c r="B292" s="267"/>
      <c r="C292" s="267"/>
      <c r="D292" s="267"/>
      <c r="E292" s="268"/>
      <c r="F292" s="268"/>
      <c r="G292" s="268"/>
      <c r="H292" s="268"/>
      <c r="I292" s="268"/>
      <c r="J292" s="268"/>
      <c r="K292" s="267"/>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row>
    <row r="293" spans="1:59">
      <c r="A293" s="161"/>
      <c r="B293" s="267"/>
      <c r="C293" s="267"/>
      <c r="D293" s="267"/>
      <c r="E293" s="268"/>
      <c r="F293" s="268"/>
      <c r="G293" s="268"/>
      <c r="H293" s="268"/>
      <c r="I293" s="268"/>
      <c r="J293" s="268"/>
      <c r="K293" s="267"/>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row>
    <row r="294" spans="1:59">
      <c r="A294" s="161"/>
      <c r="B294" s="267"/>
      <c r="C294" s="267"/>
      <c r="D294" s="267"/>
      <c r="E294" s="268"/>
      <c r="F294" s="268"/>
      <c r="G294" s="268"/>
      <c r="H294" s="268"/>
      <c r="I294" s="268"/>
      <c r="J294" s="268"/>
      <c r="K294" s="267"/>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row>
    <row r="295" spans="1:59">
      <c r="A295" s="161"/>
      <c r="B295" s="267"/>
      <c r="C295" s="267"/>
      <c r="D295" s="267"/>
      <c r="E295" s="268"/>
      <c r="F295" s="268"/>
      <c r="G295" s="268"/>
      <c r="H295" s="268"/>
      <c r="I295" s="268"/>
      <c r="J295" s="268"/>
      <c r="K295" s="267"/>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row>
    <row r="296" spans="1:59">
      <c r="A296" s="161"/>
      <c r="B296" s="267"/>
      <c r="C296" s="267"/>
      <c r="D296" s="267"/>
      <c r="E296" s="268"/>
      <c r="F296" s="268"/>
      <c r="G296" s="268"/>
      <c r="H296" s="268"/>
      <c r="I296" s="268"/>
      <c r="J296" s="268"/>
      <c r="K296" s="267"/>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row>
    <row r="297" spans="1:59">
      <c r="A297" s="161"/>
      <c r="B297" s="267"/>
      <c r="C297" s="267"/>
      <c r="D297" s="267"/>
      <c r="E297" s="268"/>
      <c r="F297" s="268"/>
      <c r="G297" s="268"/>
      <c r="H297" s="268"/>
      <c r="I297" s="268"/>
      <c r="J297" s="268"/>
      <c r="K297" s="267"/>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row>
    <row r="298" spans="1:59">
      <c r="A298" s="161"/>
      <c r="B298" s="267"/>
      <c r="C298" s="267"/>
      <c r="D298" s="267"/>
      <c r="E298" s="268"/>
      <c r="F298" s="268"/>
      <c r="G298" s="268"/>
      <c r="H298" s="268"/>
      <c r="I298" s="268"/>
      <c r="J298" s="268"/>
      <c r="K298" s="267"/>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row>
    <row r="299" spans="1:59">
      <c r="A299" s="161"/>
      <c r="B299" s="267"/>
      <c r="C299" s="267"/>
      <c r="D299" s="267"/>
      <c r="E299" s="268"/>
      <c r="F299" s="268"/>
      <c r="G299" s="268"/>
      <c r="H299" s="268"/>
      <c r="I299" s="268"/>
      <c r="J299" s="268"/>
      <c r="K299" s="267"/>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row>
    <row r="300" spans="1:59">
      <c r="A300" s="161"/>
      <c r="B300" s="267"/>
      <c r="C300" s="267"/>
      <c r="D300" s="267"/>
      <c r="E300" s="268"/>
      <c r="F300" s="268"/>
      <c r="G300" s="268"/>
      <c r="H300" s="268"/>
      <c r="I300" s="268"/>
      <c r="J300" s="268"/>
      <c r="K300" s="267"/>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row>
    <row r="301" spans="1:59">
      <c r="A301" s="161"/>
      <c r="B301" s="267"/>
      <c r="C301" s="267"/>
      <c r="D301" s="267"/>
      <c r="E301" s="268"/>
      <c r="F301" s="268"/>
      <c r="G301" s="268"/>
      <c r="H301" s="268"/>
      <c r="I301" s="268"/>
      <c r="J301" s="268"/>
      <c r="K301" s="267"/>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row>
    <row r="302" spans="1:59">
      <c r="A302" s="161"/>
      <c r="B302" s="267"/>
      <c r="C302" s="267"/>
      <c r="D302" s="267"/>
      <c r="E302" s="268"/>
      <c r="F302" s="268"/>
      <c r="G302" s="268"/>
      <c r="H302" s="268"/>
      <c r="I302" s="268"/>
      <c r="J302" s="268"/>
      <c r="K302" s="267"/>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row>
    <row r="303" spans="1:59">
      <c r="A303" s="161"/>
      <c r="B303" s="267"/>
      <c r="C303" s="267"/>
      <c r="D303" s="267"/>
      <c r="E303" s="268"/>
      <c r="F303" s="268"/>
      <c r="G303" s="268"/>
      <c r="H303" s="268"/>
      <c r="I303" s="268"/>
      <c r="J303" s="268"/>
      <c r="K303" s="267"/>
      <c r="L303" s="161"/>
      <c r="M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row>
    <row r="304" spans="1:59">
      <c r="A304" s="161"/>
      <c r="B304" s="267"/>
      <c r="C304" s="267"/>
      <c r="D304" s="267"/>
      <c r="E304" s="268"/>
      <c r="F304" s="268"/>
      <c r="G304" s="268"/>
      <c r="H304" s="268"/>
      <c r="I304" s="268"/>
      <c r="J304" s="268"/>
      <c r="K304" s="267"/>
      <c r="L304" s="161"/>
      <c r="M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row>
    <row r="305" spans="1:59">
      <c r="A305" s="161"/>
      <c r="B305" s="267"/>
      <c r="C305" s="267"/>
      <c r="D305" s="267"/>
      <c r="E305" s="268"/>
      <c r="F305" s="268"/>
      <c r="G305" s="268"/>
      <c r="H305" s="268"/>
      <c r="I305" s="268"/>
      <c r="J305" s="268"/>
      <c r="K305" s="267"/>
      <c r="L305" s="161"/>
      <c r="M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row>
    <row r="306" spans="1:59">
      <c r="A306" s="161"/>
      <c r="B306" s="267"/>
      <c r="C306" s="267"/>
      <c r="D306" s="267"/>
      <c r="E306" s="268"/>
      <c r="F306" s="268"/>
      <c r="G306" s="268"/>
      <c r="H306" s="268"/>
      <c r="I306" s="268"/>
      <c r="J306" s="268"/>
      <c r="K306" s="267"/>
      <c r="L306" s="161"/>
      <c r="M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row>
    <row r="307" spans="1:59">
      <c r="A307" s="161"/>
      <c r="B307" s="267"/>
      <c r="C307" s="267"/>
      <c r="D307" s="267"/>
      <c r="E307" s="268"/>
      <c r="F307" s="268"/>
      <c r="G307" s="268"/>
      <c r="H307" s="268"/>
      <c r="I307" s="268"/>
      <c r="J307" s="268"/>
      <c r="K307" s="267"/>
      <c r="L307" s="161"/>
      <c r="M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row>
    <row r="308" spans="1:59">
      <c r="A308" s="161"/>
      <c r="B308" s="267"/>
      <c r="C308" s="267"/>
      <c r="D308" s="267"/>
      <c r="E308" s="268"/>
      <c r="F308" s="268"/>
      <c r="G308" s="268"/>
      <c r="H308" s="268"/>
      <c r="I308" s="268"/>
      <c r="J308" s="268"/>
      <c r="K308" s="267"/>
      <c r="L308" s="161"/>
      <c r="M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row>
    <row r="309" spans="1:59">
      <c r="B309" s="68"/>
      <c r="C309" s="68"/>
      <c r="D309" s="68"/>
      <c r="E309" s="69"/>
      <c r="F309" s="69"/>
      <c r="G309" s="69"/>
      <c r="H309" s="69"/>
      <c r="I309" s="69"/>
      <c r="J309" s="69"/>
      <c r="K309" s="68"/>
      <c r="L309" s="359"/>
      <c r="M309" s="359"/>
    </row>
    <row r="310" spans="1:59">
      <c r="B310" s="68"/>
      <c r="C310" s="68"/>
      <c r="D310" s="68"/>
      <c r="E310" s="69"/>
      <c r="F310" s="69"/>
      <c r="G310" s="69"/>
      <c r="H310" s="69"/>
      <c r="I310" s="69"/>
      <c r="J310" s="69"/>
      <c r="K310" s="68"/>
      <c r="L310" s="359"/>
      <c r="M310" s="359"/>
    </row>
    <row r="311" spans="1:59">
      <c r="B311" s="68"/>
      <c r="C311" s="68"/>
      <c r="D311" s="68"/>
      <c r="E311" s="69"/>
      <c r="F311" s="69"/>
      <c r="G311" s="69"/>
      <c r="H311" s="69"/>
      <c r="I311" s="69"/>
      <c r="J311" s="69"/>
      <c r="K311" s="68"/>
      <c r="L311" s="359"/>
      <c r="M311" s="359"/>
    </row>
    <row r="312" spans="1:59">
      <c r="B312" s="68"/>
      <c r="C312" s="68"/>
      <c r="D312" s="68"/>
      <c r="E312" s="69"/>
      <c r="F312" s="69"/>
      <c r="G312" s="69"/>
      <c r="H312" s="69"/>
      <c r="I312" s="69"/>
      <c r="J312" s="69"/>
      <c r="K312" s="68"/>
      <c r="L312" s="359"/>
      <c r="M312" s="359"/>
    </row>
    <row r="313" spans="1:59">
      <c r="B313" s="68"/>
      <c r="C313" s="68"/>
      <c r="D313" s="68"/>
      <c r="E313" s="69"/>
      <c r="F313" s="69"/>
      <c r="G313" s="69"/>
      <c r="H313" s="69"/>
      <c r="I313" s="69"/>
      <c r="J313" s="69"/>
      <c r="K313" s="68"/>
      <c r="L313" s="359"/>
      <c r="M313" s="359"/>
    </row>
    <row r="314" spans="1:59">
      <c r="B314" s="68"/>
      <c r="C314" s="68"/>
      <c r="D314" s="68"/>
      <c r="E314" s="69"/>
      <c r="F314" s="69"/>
      <c r="G314" s="69"/>
      <c r="H314" s="69"/>
      <c r="I314" s="69"/>
      <c r="J314" s="69"/>
      <c r="K314" s="68"/>
      <c r="L314" s="359"/>
      <c r="M314" s="359"/>
    </row>
    <row r="315" spans="1:59">
      <c r="B315" s="68"/>
      <c r="C315" s="68"/>
      <c r="D315" s="68"/>
      <c r="E315" s="69"/>
      <c r="F315" s="69"/>
      <c r="G315" s="69"/>
      <c r="H315" s="69"/>
      <c r="I315" s="69"/>
      <c r="J315" s="69"/>
      <c r="K315" s="68"/>
      <c r="L315" s="359"/>
      <c r="M315" s="359"/>
    </row>
    <row r="316" spans="1:59">
      <c r="B316" s="68"/>
      <c r="C316" s="68"/>
      <c r="D316" s="68"/>
      <c r="E316" s="69"/>
      <c r="F316" s="69"/>
      <c r="G316" s="69"/>
      <c r="H316" s="69"/>
      <c r="I316" s="69"/>
      <c r="J316" s="69"/>
      <c r="K316" s="68"/>
      <c r="L316" s="359"/>
      <c r="M316" s="359"/>
    </row>
    <row r="317" spans="1:59">
      <c r="B317" s="68"/>
      <c r="C317" s="68"/>
      <c r="D317" s="68"/>
      <c r="E317" s="69"/>
      <c r="F317" s="69"/>
      <c r="G317" s="69"/>
      <c r="H317" s="69"/>
      <c r="I317" s="69"/>
      <c r="J317" s="69"/>
      <c r="K317" s="68"/>
      <c r="L317" s="359"/>
      <c r="M317" s="359"/>
    </row>
    <row r="318" spans="1:59">
      <c r="B318" s="68"/>
      <c r="C318" s="68"/>
      <c r="D318" s="68"/>
      <c r="E318" s="69"/>
      <c r="F318" s="69"/>
      <c r="G318" s="69"/>
      <c r="H318" s="69"/>
      <c r="I318" s="69"/>
      <c r="J318" s="69"/>
      <c r="K318" s="68"/>
      <c r="L318" s="359"/>
      <c r="M318" s="359"/>
    </row>
    <row r="319" spans="1:59">
      <c r="B319" s="68"/>
      <c r="C319" s="68"/>
      <c r="D319" s="68"/>
      <c r="E319" s="69"/>
      <c r="F319" s="69"/>
      <c r="G319" s="69"/>
      <c r="H319" s="69"/>
      <c r="I319" s="69"/>
      <c r="J319" s="69"/>
      <c r="K319" s="68"/>
      <c r="L319" s="359"/>
      <c r="M319" s="359"/>
    </row>
    <row r="320" spans="1:59">
      <c r="B320" s="68"/>
      <c r="C320" s="68"/>
      <c r="D320" s="68"/>
      <c r="E320" s="69"/>
      <c r="F320" s="69"/>
      <c r="G320" s="69"/>
      <c r="H320" s="69"/>
      <c r="I320" s="69"/>
      <c r="J320" s="69"/>
      <c r="K320" s="68"/>
      <c r="L320" s="359"/>
      <c r="M320" s="359"/>
    </row>
    <row r="321" spans="2:13">
      <c r="B321" s="68"/>
      <c r="C321" s="68"/>
      <c r="D321" s="68"/>
      <c r="E321" s="69"/>
      <c r="F321" s="69"/>
      <c r="G321" s="69"/>
      <c r="H321" s="69"/>
      <c r="I321" s="69"/>
      <c r="J321" s="69"/>
      <c r="K321" s="68"/>
      <c r="L321" s="359"/>
      <c r="M321" s="359"/>
    </row>
    <row r="322" spans="2:13">
      <c r="B322" s="68"/>
      <c r="C322" s="68"/>
      <c r="D322" s="68"/>
      <c r="E322" s="69"/>
      <c r="F322" s="69"/>
      <c r="G322" s="69"/>
      <c r="H322" s="69"/>
      <c r="I322" s="69"/>
      <c r="J322" s="69"/>
      <c r="K322" s="68"/>
      <c r="L322" s="359"/>
      <c r="M322" s="359"/>
    </row>
    <row r="323" spans="2:13">
      <c r="B323" s="68"/>
      <c r="C323" s="68"/>
      <c r="D323" s="68"/>
      <c r="E323" s="69"/>
      <c r="F323" s="69"/>
      <c r="G323" s="69"/>
      <c r="H323" s="69"/>
      <c r="I323" s="69"/>
      <c r="J323" s="69"/>
      <c r="K323" s="68"/>
      <c r="L323" s="359"/>
      <c r="M323" s="359"/>
    </row>
    <row r="324" spans="2:13">
      <c r="B324" s="68"/>
      <c r="C324" s="68"/>
      <c r="D324" s="68"/>
      <c r="E324" s="69"/>
      <c r="F324" s="69"/>
      <c r="G324" s="69"/>
      <c r="H324" s="69"/>
      <c r="I324" s="69"/>
      <c r="J324" s="69"/>
      <c r="K324" s="68"/>
      <c r="L324" s="359"/>
      <c r="M324" s="359"/>
    </row>
    <row r="325" spans="2:13">
      <c r="B325" s="68"/>
      <c r="C325" s="68"/>
      <c r="D325" s="68"/>
      <c r="E325" s="69"/>
      <c r="F325" s="69"/>
      <c r="G325" s="69"/>
      <c r="H325" s="69"/>
      <c r="I325" s="69"/>
      <c r="J325" s="69"/>
      <c r="K325" s="68"/>
      <c r="L325" s="359"/>
      <c r="M325" s="359"/>
    </row>
    <row r="326" spans="2:13">
      <c r="B326" s="68"/>
      <c r="C326" s="68"/>
      <c r="D326" s="68"/>
      <c r="E326" s="69"/>
      <c r="F326" s="69"/>
      <c r="G326" s="69"/>
      <c r="H326" s="69"/>
      <c r="I326" s="69"/>
      <c r="J326" s="69"/>
      <c r="K326" s="68"/>
      <c r="L326" s="359"/>
      <c r="M326" s="359"/>
    </row>
    <row r="327" spans="2:13">
      <c r="B327" s="68"/>
      <c r="C327" s="68"/>
      <c r="D327" s="68"/>
      <c r="E327" s="69"/>
      <c r="F327" s="69"/>
      <c r="G327" s="69"/>
      <c r="H327" s="69"/>
      <c r="I327" s="69"/>
      <c r="J327" s="69"/>
      <c r="K327" s="68"/>
      <c r="L327" s="359"/>
      <c r="M327" s="359"/>
    </row>
    <row r="328" spans="2:13">
      <c r="B328" s="68"/>
      <c r="C328" s="68"/>
      <c r="D328" s="68"/>
      <c r="E328" s="69"/>
      <c r="F328" s="69"/>
      <c r="G328" s="69"/>
      <c r="H328" s="69"/>
      <c r="I328" s="69"/>
      <c r="J328" s="69"/>
      <c r="K328" s="68"/>
      <c r="L328" s="359"/>
      <c r="M328" s="359"/>
    </row>
    <row r="329" spans="2:13">
      <c r="B329" s="68"/>
      <c r="C329" s="68"/>
      <c r="D329" s="68"/>
      <c r="E329" s="69"/>
      <c r="F329" s="69"/>
      <c r="G329" s="69"/>
      <c r="H329" s="69"/>
      <c r="I329" s="69"/>
      <c r="J329" s="69"/>
      <c r="K329" s="68"/>
      <c r="L329" s="359"/>
      <c r="M329" s="359"/>
    </row>
    <row r="330" spans="2:13">
      <c r="B330" s="68"/>
      <c r="C330" s="68"/>
      <c r="D330" s="68"/>
      <c r="E330" s="69"/>
      <c r="F330" s="69"/>
      <c r="G330" s="69"/>
      <c r="H330" s="69"/>
      <c r="I330" s="69"/>
      <c r="J330" s="69"/>
      <c r="K330" s="68"/>
      <c r="L330" s="359"/>
      <c r="M330" s="359"/>
    </row>
    <row r="331" spans="2:13">
      <c r="B331" s="68"/>
      <c r="C331" s="68"/>
      <c r="D331" s="68"/>
      <c r="E331" s="69"/>
      <c r="F331" s="69"/>
      <c r="G331" s="69"/>
      <c r="H331" s="69"/>
      <c r="I331" s="69"/>
      <c r="J331" s="69"/>
      <c r="K331" s="68"/>
      <c r="L331" s="359"/>
      <c r="M331" s="359"/>
    </row>
    <row r="332" spans="2:13">
      <c r="B332" s="68"/>
      <c r="C332" s="68"/>
      <c r="D332" s="68"/>
      <c r="E332" s="69"/>
      <c r="F332" s="69"/>
      <c r="G332" s="69"/>
      <c r="H332" s="69"/>
      <c r="I332" s="69"/>
      <c r="J332" s="69"/>
      <c r="K332" s="68"/>
      <c r="L332" s="359"/>
      <c r="M332" s="359"/>
    </row>
    <row r="333" spans="2:13">
      <c r="B333" s="68"/>
      <c r="C333" s="68"/>
      <c r="D333" s="68"/>
      <c r="E333" s="69"/>
      <c r="F333" s="69"/>
      <c r="G333" s="69"/>
      <c r="H333" s="69"/>
      <c r="I333" s="69"/>
      <c r="J333" s="69"/>
      <c r="K333" s="68"/>
      <c r="L333" s="359"/>
      <c r="M333" s="359"/>
    </row>
    <row r="334" spans="2:13">
      <c r="B334" s="68"/>
      <c r="C334" s="68"/>
      <c r="D334" s="68"/>
      <c r="E334" s="69"/>
      <c r="F334" s="69"/>
      <c r="G334" s="69"/>
      <c r="H334" s="69"/>
      <c r="I334" s="69"/>
      <c r="J334" s="69"/>
      <c r="K334" s="68"/>
      <c r="L334" s="359"/>
      <c r="M334" s="359"/>
    </row>
    <row r="335" spans="2:13">
      <c r="B335" s="68"/>
      <c r="C335" s="68"/>
      <c r="D335" s="68"/>
      <c r="E335" s="69"/>
      <c r="F335" s="69"/>
      <c r="G335" s="69"/>
      <c r="H335" s="69"/>
      <c r="I335" s="69"/>
      <c r="J335" s="69"/>
      <c r="K335" s="68"/>
      <c r="L335" s="359"/>
      <c r="M335" s="359"/>
    </row>
    <row r="336" spans="2:13">
      <c r="B336" s="68"/>
      <c r="C336" s="68"/>
      <c r="D336" s="68"/>
      <c r="E336" s="69"/>
      <c r="F336" s="69"/>
      <c r="G336" s="69"/>
      <c r="H336" s="69"/>
      <c r="I336" s="69"/>
      <c r="J336" s="69"/>
      <c r="K336" s="68"/>
      <c r="L336" s="359"/>
      <c r="M336" s="359"/>
    </row>
    <row r="337" spans="2:13">
      <c r="B337" s="68"/>
      <c r="C337" s="68"/>
      <c r="D337" s="68"/>
      <c r="E337" s="69"/>
      <c r="F337" s="69"/>
      <c r="G337" s="69"/>
      <c r="H337" s="69"/>
      <c r="I337" s="69"/>
      <c r="J337" s="69"/>
      <c r="K337" s="68"/>
      <c r="L337" s="359"/>
      <c r="M337" s="359"/>
    </row>
    <row r="338" spans="2:13">
      <c r="B338" s="68"/>
      <c r="C338" s="68"/>
      <c r="D338" s="68"/>
      <c r="E338" s="69"/>
      <c r="F338" s="69"/>
      <c r="G338" s="69"/>
      <c r="H338" s="69"/>
      <c r="I338" s="69"/>
      <c r="J338" s="69"/>
      <c r="K338" s="68"/>
      <c r="L338" s="359"/>
      <c r="M338" s="359"/>
    </row>
    <row r="339" spans="2:13">
      <c r="B339" s="68"/>
      <c r="C339" s="68"/>
      <c r="D339" s="68"/>
      <c r="E339" s="69"/>
      <c r="F339" s="69"/>
      <c r="G339" s="69"/>
      <c r="H339" s="69"/>
      <c r="I339" s="69"/>
      <c r="J339" s="69"/>
      <c r="K339" s="68"/>
      <c r="L339" s="359"/>
      <c r="M339" s="359"/>
    </row>
    <row r="340" spans="2:13">
      <c r="B340" s="68"/>
      <c r="C340" s="68"/>
      <c r="D340" s="68"/>
      <c r="E340" s="69"/>
      <c r="F340" s="69"/>
      <c r="G340" s="69"/>
      <c r="H340" s="69"/>
      <c r="I340" s="69"/>
      <c r="J340" s="69"/>
      <c r="K340" s="68"/>
      <c r="L340" s="359"/>
      <c r="M340" s="359"/>
    </row>
    <row r="341" spans="2:13">
      <c r="B341" s="68"/>
      <c r="C341" s="68"/>
      <c r="D341" s="68"/>
      <c r="E341" s="69"/>
      <c r="F341" s="69"/>
      <c r="G341" s="69"/>
      <c r="H341" s="69"/>
      <c r="I341" s="69"/>
      <c r="J341" s="69"/>
      <c r="K341" s="68"/>
      <c r="L341" s="359"/>
      <c r="M341" s="359"/>
    </row>
    <row r="342" spans="2:13">
      <c r="B342" s="68"/>
      <c r="C342" s="68"/>
      <c r="D342" s="68"/>
      <c r="E342" s="69"/>
      <c r="F342" s="69"/>
      <c r="G342" s="69"/>
      <c r="H342" s="69"/>
      <c r="I342" s="69"/>
      <c r="J342" s="69"/>
      <c r="K342" s="68"/>
      <c r="L342" s="359"/>
      <c r="M342" s="359"/>
    </row>
    <row r="343" spans="2:13">
      <c r="B343" s="68"/>
      <c r="C343" s="68"/>
      <c r="D343" s="68"/>
      <c r="E343" s="69"/>
      <c r="F343" s="69"/>
      <c r="G343" s="69"/>
      <c r="H343" s="69"/>
      <c r="I343" s="69"/>
      <c r="J343" s="69"/>
      <c r="K343" s="68"/>
      <c r="L343" s="359"/>
      <c r="M343" s="359"/>
    </row>
    <row r="344" spans="2:13">
      <c r="B344" s="68"/>
      <c r="C344" s="68"/>
      <c r="D344" s="68"/>
      <c r="E344" s="69"/>
      <c r="F344" s="69"/>
      <c r="G344" s="69"/>
      <c r="H344" s="69"/>
      <c r="I344" s="69"/>
      <c r="J344" s="69"/>
      <c r="K344" s="68"/>
      <c r="L344" s="359"/>
      <c r="M344" s="359"/>
    </row>
    <row r="345" spans="2:13">
      <c r="B345" s="68"/>
      <c r="C345" s="68"/>
      <c r="D345" s="68"/>
      <c r="E345" s="69"/>
      <c r="F345" s="69"/>
      <c r="G345" s="69"/>
      <c r="H345" s="69"/>
      <c r="I345" s="69"/>
      <c r="J345" s="69"/>
      <c r="K345" s="68"/>
      <c r="L345" s="359"/>
      <c r="M345" s="359"/>
    </row>
    <row r="346" spans="2:13">
      <c r="B346" s="68"/>
      <c r="C346" s="68"/>
      <c r="D346" s="68"/>
      <c r="E346" s="69"/>
      <c r="F346" s="69"/>
      <c r="G346" s="69"/>
      <c r="H346" s="69"/>
      <c r="I346" s="69"/>
      <c r="J346" s="69"/>
      <c r="K346" s="68"/>
      <c r="L346" s="359"/>
      <c r="M346" s="359"/>
    </row>
    <row r="347" spans="2:13">
      <c r="B347" s="68"/>
      <c r="C347" s="68"/>
      <c r="D347" s="68"/>
      <c r="E347" s="69"/>
      <c r="F347" s="69"/>
      <c r="G347" s="69"/>
      <c r="H347" s="69"/>
      <c r="I347" s="69"/>
      <c r="J347" s="69"/>
      <c r="K347" s="68"/>
      <c r="L347" s="359"/>
      <c r="M347" s="359"/>
    </row>
    <row r="348" spans="2:13">
      <c r="B348" s="68"/>
      <c r="C348" s="68"/>
      <c r="D348" s="68"/>
      <c r="E348" s="69"/>
      <c r="F348" s="69"/>
      <c r="G348" s="69"/>
      <c r="H348" s="69"/>
      <c r="I348" s="69"/>
      <c r="J348" s="69"/>
      <c r="K348" s="68"/>
      <c r="L348" s="359"/>
      <c r="M348" s="359"/>
    </row>
    <row r="349" spans="2:13">
      <c r="B349" s="68"/>
      <c r="C349" s="68"/>
      <c r="D349" s="68"/>
      <c r="E349" s="69"/>
      <c r="F349" s="69"/>
      <c r="G349" s="69"/>
      <c r="H349" s="69"/>
      <c r="I349" s="69"/>
      <c r="J349" s="69"/>
      <c r="K349" s="68"/>
      <c r="L349" s="359"/>
      <c r="M349" s="359"/>
    </row>
    <row r="350" spans="2:13">
      <c r="B350" s="68"/>
      <c r="C350" s="68"/>
      <c r="D350" s="68"/>
      <c r="E350" s="69"/>
      <c r="F350" s="69"/>
      <c r="G350" s="69"/>
      <c r="H350" s="69"/>
      <c r="I350" s="69"/>
      <c r="J350" s="69"/>
      <c r="K350" s="68"/>
      <c r="L350" s="359"/>
      <c r="M350" s="359"/>
    </row>
    <row r="351" spans="2:13">
      <c r="B351" s="68"/>
      <c r="C351" s="68"/>
      <c r="D351" s="68"/>
      <c r="E351" s="69"/>
      <c r="F351" s="69"/>
      <c r="G351" s="69"/>
      <c r="H351" s="69"/>
      <c r="I351" s="69"/>
      <c r="J351" s="69"/>
      <c r="K351" s="68"/>
      <c r="L351" s="359"/>
      <c r="M351" s="359"/>
    </row>
    <row r="352" spans="2:13">
      <c r="B352" s="68"/>
      <c r="C352" s="68"/>
      <c r="D352" s="68"/>
      <c r="E352" s="69"/>
      <c r="F352" s="69"/>
      <c r="G352" s="69"/>
      <c r="H352" s="69"/>
      <c r="I352" s="69"/>
      <c r="J352" s="69"/>
      <c r="K352" s="68"/>
      <c r="L352" s="359"/>
      <c r="M352" s="359"/>
    </row>
    <row r="353" spans="2:13">
      <c r="B353" s="68"/>
      <c r="C353" s="68"/>
      <c r="D353" s="68"/>
      <c r="E353" s="69"/>
      <c r="F353" s="69"/>
      <c r="G353" s="69"/>
      <c r="H353" s="69"/>
      <c r="I353" s="69"/>
      <c r="J353" s="69"/>
      <c r="K353" s="68"/>
      <c r="L353" s="359"/>
      <c r="M353" s="359"/>
    </row>
    <row r="354" spans="2:13">
      <c r="B354" s="68"/>
      <c r="C354" s="68"/>
      <c r="D354" s="68"/>
      <c r="E354" s="69"/>
      <c r="F354" s="69"/>
      <c r="G354" s="69"/>
      <c r="H354" s="69"/>
      <c r="I354" s="69"/>
      <c r="J354" s="69"/>
      <c r="K354" s="68"/>
      <c r="L354" s="359"/>
      <c r="M354" s="359"/>
    </row>
    <row r="355" spans="2:13">
      <c r="B355" s="68"/>
      <c r="C355" s="68"/>
      <c r="D355" s="68"/>
      <c r="E355" s="69"/>
      <c r="F355" s="69"/>
      <c r="G355" s="69"/>
      <c r="H355" s="69"/>
      <c r="I355" s="69"/>
      <c r="J355" s="69"/>
      <c r="K355" s="68"/>
      <c r="L355" s="359"/>
      <c r="M355" s="359"/>
    </row>
    <row r="356" spans="2:13">
      <c r="B356" s="68"/>
      <c r="C356" s="68"/>
      <c r="D356" s="68"/>
      <c r="E356" s="69"/>
      <c r="F356" s="69"/>
      <c r="G356" s="69"/>
      <c r="H356" s="69"/>
      <c r="I356" s="69"/>
      <c r="J356" s="69"/>
      <c r="K356" s="68"/>
      <c r="L356" s="359"/>
      <c r="M356" s="359"/>
    </row>
    <row r="357" spans="2:13">
      <c r="B357" s="68"/>
      <c r="C357" s="68"/>
      <c r="D357" s="68"/>
      <c r="E357" s="69"/>
      <c r="F357" s="69"/>
      <c r="G357" s="69"/>
      <c r="H357" s="69"/>
      <c r="I357" s="69"/>
      <c r="J357" s="69"/>
      <c r="K357" s="68"/>
      <c r="L357" s="359"/>
      <c r="M357" s="359"/>
    </row>
    <row r="358" spans="2:13">
      <c r="B358" s="68"/>
      <c r="C358" s="68"/>
      <c r="D358" s="68"/>
      <c r="E358" s="69"/>
      <c r="F358" s="69"/>
      <c r="G358" s="69"/>
      <c r="H358" s="69"/>
      <c r="I358" s="69"/>
      <c r="J358" s="69"/>
      <c r="K358" s="68"/>
      <c r="L358" s="359"/>
      <c r="M358" s="359"/>
    </row>
    <row r="359" spans="2:13">
      <c r="B359" s="68"/>
      <c r="C359" s="68"/>
      <c r="D359" s="68"/>
      <c r="E359" s="69"/>
      <c r="F359" s="69"/>
      <c r="G359" s="69"/>
      <c r="H359" s="69"/>
      <c r="I359" s="69"/>
      <c r="J359" s="69"/>
      <c r="K359" s="68"/>
      <c r="L359" s="359"/>
      <c r="M359" s="359"/>
    </row>
    <row r="360" spans="2:13">
      <c r="B360" s="68"/>
      <c r="C360" s="68"/>
      <c r="D360" s="68"/>
      <c r="E360" s="69"/>
      <c r="F360" s="69"/>
      <c r="G360" s="69"/>
      <c r="H360" s="69"/>
      <c r="I360" s="69"/>
      <c r="J360" s="69"/>
      <c r="K360" s="68"/>
      <c r="L360" s="359"/>
      <c r="M360" s="359"/>
    </row>
    <row r="361" spans="2:13">
      <c r="B361" s="68"/>
      <c r="C361" s="68"/>
      <c r="D361" s="68"/>
      <c r="E361" s="69"/>
      <c r="F361" s="69"/>
      <c r="G361" s="69"/>
      <c r="H361" s="69"/>
      <c r="I361" s="69"/>
      <c r="J361" s="69"/>
      <c r="K361" s="68"/>
      <c r="L361" s="359"/>
      <c r="M361" s="359"/>
    </row>
    <row r="362" spans="2:13">
      <c r="B362" s="68"/>
      <c r="C362" s="68"/>
      <c r="D362" s="68"/>
      <c r="E362" s="69"/>
      <c r="F362" s="69"/>
      <c r="G362" s="69"/>
      <c r="H362" s="69"/>
      <c r="I362" s="69"/>
      <c r="J362" s="69"/>
      <c r="K362" s="68"/>
      <c r="L362" s="359"/>
      <c r="M362" s="359"/>
    </row>
    <row r="363" spans="2:13">
      <c r="B363" s="68"/>
      <c r="C363" s="68"/>
      <c r="D363" s="68"/>
      <c r="E363" s="69"/>
      <c r="F363" s="69"/>
      <c r="G363" s="69"/>
      <c r="H363" s="69"/>
      <c r="I363" s="69"/>
      <c r="J363" s="69"/>
      <c r="K363" s="68"/>
      <c r="L363" s="359"/>
      <c r="M363" s="359"/>
    </row>
    <row r="364" spans="2:13">
      <c r="B364" s="68"/>
      <c r="C364" s="68"/>
      <c r="D364" s="68"/>
      <c r="E364" s="69"/>
      <c r="F364" s="69"/>
      <c r="G364" s="69"/>
      <c r="H364" s="69"/>
      <c r="I364" s="69"/>
      <c r="J364" s="69"/>
      <c r="K364" s="68"/>
      <c r="L364" s="359"/>
      <c r="M364" s="359"/>
    </row>
    <row r="365" spans="2:13">
      <c r="B365" s="68"/>
      <c r="C365" s="68"/>
      <c r="D365" s="68"/>
      <c r="E365" s="69"/>
      <c r="F365" s="69"/>
      <c r="G365" s="69"/>
      <c r="H365" s="69"/>
      <c r="I365" s="69"/>
      <c r="J365" s="69"/>
      <c r="K365" s="68"/>
      <c r="L365" s="359"/>
      <c r="M365" s="359"/>
    </row>
    <row r="366" spans="2:13">
      <c r="B366" s="68"/>
      <c r="C366" s="68"/>
      <c r="D366" s="68"/>
      <c r="E366" s="69"/>
      <c r="F366" s="69"/>
      <c r="G366" s="69"/>
      <c r="H366" s="69"/>
      <c r="I366" s="69"/>
      <c r="J366" s="69"/>
      <c r="K366" s="68"/>
      <c r="L366" s="359"/>
      <c r="M366" s="359"/>
    </row>
    <row r="367" spans="2:13">
      <c r="B367" s="68"/>
      <c r="C367" s="68"/>
      <c r="D367" s="68"/>
      <c r="E367" s="69"/>
      <c r="F367" s="69"/>
      <c r="G367" s="69"/>
      <c r="H367" s="69"/>
      <c r="I367" s="69"/>
      <c r="J367" s="69"/>
      <c r="K367" s="68"/>
      <c r="L367" s="359"/>
      <c r="M367" s="359"/>
    </row>
    <row r="368" spans="2:13">
      <c r="B368" s="68"/>
      <c r="C368" s="68"/>
      <c r="D368" s="68"/>
      <c r="E368" s="69"/>
      <c r="F368" s="69"/>
      <c r="G368" s="69"/>
      <c r="H368" s="69"/>
      <c r="I368" s="69"/>
      <c r="J368" s="69"/>
      <c r="K368" s="68"/>
      <c r="L368" s="359"/>
      <c r="M368" s="359"/>
    </row>
    <row r="369" spans="2:13">
      <c r="B369" s="68"/>
      <c r="C369" s="68"/>
      <c r="D369" s="68"/>
      <c r="E369" s="69"/>
      <c r="F369" s="69"/>
      <c r="G369" s="69"/>
      <c r="H369" s="69"/>
      <c r="I369" s="69"/>
      <c r="J369" s="69"/>
      <c r="K369" s="68"/>
      <c r="L369" s="359"/>
      <c r="M369" s="359"/>
    </row>
    <row r="370" spans="2:13">
      <c r="B370" s="68"/>
      <c r="C370" s="68"/>
      <c r="D370" s="68"/>
      <c r="E370" s="69"/>
      <c r="F370" s="69"/>
      <c r="G370" s="69"/>
      <c r="H370" s="69"/>
      <c r="I370" s="69"/>
      <c r="J370" s="69"/>
      <c r="K370" s="68"/>
      <c r="L370" s="359"/>
      <c r="M370" s="359"/>
    </row>
    <row r="371" spans="2:13">
      <c r="B371" s="68"/>
      <c r="C371" s="68"/>
      <c r="D371" s="68"/>
      <c r="E371" s="69"/>
      <c r="F371" s="69"/>
      <c r="G371" s="69"/>
      <c r="H371" s="69"/>
      <c r="I371" s="69"/>
      <c r="J371" s="69"/>
      <c r="K371" s="68"/>
      <c r="L371" s="359"/>
      <c r="M371" s="359"/>
    </row>
    <row r="372" spans="2:13">
      <c r="B372" s="68"/>
      <c r="C372" s="68"/>
      <c r="D372" s="68"/>
      <c r="E372" s="69"/>
      <c r="F372" s="69"/>
      <c r="G372" s="69"/>
      <c r="H372" s="69"/>
      <c r="I372" s="69"/>
      <c r="J372" s="69"/>
      <c r="K372" s="68"/>
      <c r="L372" s="359"/>
      <c r="M372" s="359"/>
    </row>
    <row r="373" spans="2:13">
      <c r="B373" s="68"/>
      <c r="C373" s="68"/>
      <c r="D373" s="68"/>
      <c r="E373" s="69"/>
      <c r="F373" s="69"/>
      <c r="G373" s="69"/>
      <c r="H373" s="69"/>
      <c r="I373" s="69"/>
      <c r="J373" s="69"/>
      <c r="K373" s="68"/>
      <c r="L373" s="359"/>
      <c r="M373" s="359"/>
    </row>
    <row r="374" spans="2:13">
      <c r="B374" s="68"/>
      <c r="C374" s="68"/>
      <c r="D374" s="68"/>
      <c r="E374" s="69"/>
      <c r="F374" s="69"/>
      <c r="G374" s="69"/>
      <c r="H374" s="69"/>
      <c r="I374" s="69"/>
      <c r="J374" s="69"/>
      <c r="K374" s="68"/>
      <c r="L374" s="359"/>
      <c r="M374" s="359"/>
    </row>
    <row r="375" spans="2:13">
      <c r="B375" s="68"/>
      <c r="C375" s="68"/>
      <c r="D375" s="68"/>
      <c r="E375" s="69"/>
      <c r="F375" s="69"/>
      <c r="G375" s="69"/>
      <c r="H375" s="69"/>
      <c r="I375" s="69"/>
      <c r="J375" s="69"/>
      <c r="K375" s="68"/>
      <c r="L375" s="359"/>
      <c r="M375" s="359"/>
    </row>
    <row r="376" spans="2:13">
      <c r="B376" s="68"/>
      <c r="C376" s="68"/>
      <c r="D376" s="68"/>
      <c r="E376" s="69"/>
      <c r="F376" s="69"/>
      <c r="G376" s="69"/>
      <c r="H376" s="69"/>
      <c r="I376" s="69"/>
      <c r="J376" s="69"/>
      <c r="K376" s="68"/>
      <c r="L376" s="359"/>
      <c r="M376" s="359"/>
    </row>
    <row r="377" spans="2:13">
      <c r="B377" s="68"/>
      <c r="C377" s="68"/>
      <c r="D377" s="68"/>
      <c r="E377" s="69"/>
      <c r="F377" s="69"/>
      <c r="G377" s="69"/>
      <c r="H377" s="69"/>
      <c r="I377" s="69"/>
      <c r="J377" s="69"/>
      <c r="K377" s="68"/>
      <c r="L377" s="359"/>
      <c r="M377" s="359"/>
    </row>
    <row r="378" spans="2:13">
      <c r="B378" s="68"/>
      <c r="C378" s="68"/>
      <c r="D378" s="68"/>
      <c r="E378" s="69"/>
      <c r="F378" s="69"/>
      <c r="G378" s="69"/>
      <c r="H378" s="69"/>
      <c r="I378" s="69"/>
      <c r="J378" s="69"/>
      <c r="K378" s="68"/>
      <c r="L378" s="359"/>
      <c r="M378" s="359"/>
    </row>
    <row r="379" spans="2:13">
      <c r="B379" s="68"/>
      <c r="C379" s="68"/>
      <c r="D379" s="68"/>
      <c r="E379" s="69"/>
      <c r="F379" s="69"/>
      <c r="G379" s="69"/>
      <c r="H379" s="69"/>
      <c r="I379" s="69"/>
      <c r="J379" s="69"/>
      <c r="K379" s="68"/>
      <c r="L379" s="359"/>
      <c r="M379" s="359"/>
    </row>
    <row r="380" spans="2:13">
      <c r="B380" s="68"/>
      <c r="C380" s="68"/>
      <c r="D380" s="68"/>
      <c r="E380" s="69"/>
      <c r="F380" s="69"/>
      <c r="G380" s="69"/>
      <c r="H380" s="69"/>
      <c r="I380" s="69"/>
      <c r="J380" s="69"/>
      <c r="K380" s="68"/>
      <c r="L380" s="359"/>
      <c r="M380" s="359"/>
    </row>
    <row r="381" spans="2:13">
      <c r="B381" s="68"/>
      <c r="C381" s="68"/>
      <c r="D381" s="68"/>
      <c r="E381" s="69"/>
      <c r="F381" s="69"/>
      <c r="G381" s="69"/>
      <c r="H381" s="69"/>
      <c r="I381" s="69"/>
      <c r="J381" s="69"/>
      <c r="K381" s="68"/>
      <c r="L381" s="359"/>
      <c r="M381" s="359"/>
    </row>
    <row r="382" spans="2:13">
      <c r="B382" s="68"/>
      <c r="C382" s="68"/>
      <c r="D382" s="68"/>
      <c r="E382" s="69"/>
      <c r="F382" s="69"/>
      <c r="G382" s="69"/>
      <c r="H382" s="69"/>
      <c r="I382" s="69"/>
      <c r="J382" s="69"/>
      <c r="K382" s="68"/>
      <c r="L382" s="359"/>
      <c r="M382" s="359"/>
    </row>
    <row r="383" spans="2:13">
      <c r="B383" s="68"/>
      <c r="C383" s="68"/>
      <c r="D383" s="68"/>
      <c r="E383" s="69"/>
      <c r="F383" s="69"/>
      <c r="G383" s="69"/>
      <c r="H383" s="69"/>
      <c r="I383" s="69"/>
      <c r="J383" s="69"/>
      <c r="K383" s="68"/>
      <c r="L383" s="359"/>
      <c r="M383" s="359"/>
    </row>
    <row r="384" spans="2:13">
      <c r="B384" s="68"/>
      <c r="C384" s="68"/>
      <c r="D384" s="68"/>
      <c r="E384" s="69"/>
      <c r="F384" s="69"/>
      <c r="G384" s="69"/>
      <c r="H384" s="69"/>
      <c r="I384" s="69"/>
      <c r="J384" s="69"/>
      <c r="K384" s="68"/>
      <c r="L384" s="359"/>
      <c r="M384" s="359"/>
    </row>
    <row r="385" spans="2:13">
      <c r="B385" s="68"/>
      <c r="C385" s="68"/>
      <c r="D385" s="68"/>
      <c r="E385" s="69"/>
      <c r="F385" s="69"/>
      <c r="G385" s="69"/>
      <c r="H385" s="69"/>
      <c r="I385" s="69"/>
      <c r="J385" s="69"/>
      <c r="K385" s="68"/>
      <c r="L385" s="359"/>
      <c r="M385" s="359"/>
    </row>
    <row r="386" spans="2:13">
      <c r="B386" s="68"/>
      <c r="C386" s="68"/>
      <c r="D386" s="68"/>
      <c r="E386" s="69"/>
      <c r="F386" s="69"/>
      <c r="G386" s="69"/>
      <c r="H386" s="69"/>
      <c r="I386" s="69"/>
      <c r="J386" s="69"/>
      <c r="K386" s="68"/>
      <c r="L386" s="359"/>
      <c r="M386" s="359"/>
    </row>
    <row r="387" spans="2:13">
      <c r="B387" s="68"/>
      <c r="C387" s="68"/>
      <c r="D387" s="68"/>
      <c r="E387" s="69"/>
      <c r="F387" s="69"/>
      <c r="G387" s="69"/>
      <c r="H387" s="69"/>
      <c r="I387" s="69"/>
      <c r="J387" s="69"/>
      <c r="K387" s="68"/>
      <c r="L387" s="359"/>
      <c r="M387" s="359"/>
    </row>
    <row r="388" spans="2:13">
      <c r="B388" s="68"/>
      <c r="C388" s="68"/>
      <c r="D388" s="68"/>
      <c r="E388" s="69"/>
      <c r="F388" s="69"/>
      <c r="G388" s="69"/>
      <c r="H388" s="69"/>
      <c r="I388" s="69"/>
      <c r="J388" s="69"/>
      <c r="K388" s="68"/>
      <c r="L388" s="359"/>
      <c r="M388" s="359"/>
    </row>
    <row r="389" spans="2:13">
      <c r="B389" s="68"/>
      <c r="C389" s="68"/>
      <c r="D389" s="68"/>
      <c r="E389" s="69"/>
      <c r="F389" s="69"/>
      <c r="G389" s="69"/>
      <c r="H389" s="69"/>
      <c r="I389" s="69"/>
      <c r="J389" s="69"/>
      <c r="K389" s="68"/>
      <c r="L389" s="359"/>
      <c r="M389" s="359"/>
    </row>
    <row r="390" spans="2:13">
      <c r="B390" s="68"/>
      <c r="C390" s="68"/>
      <c r="D390" s="68"/>
      <c r="E390" s="69"/>
      <c r="F390" s="69"/>
      <c r="G390" s="69"/>
      <c r="H390" s="69"/>
      <c r="I390" s="69"/>
      <c r="J390" s="69"/>
      <c r="K390" s="68"/>
      <c r="L390" s="359"/>
      <c r="M390" s="359"/>
    </row>
    <row r="391" spans="2:13">
      <c r="B391" s="68"/>
      <c r="C391" s="68"/>
      <c r="D391" s="68"/>
      <c r="E391" s="69"/>
      <c r="F391" s="69"/>
      <c r="G391" s="69"/>
      <c r="H391" s="69"/>
      <c r="I391" s="69"/>
      <c r="J391" s="69"/>
      <c r="K391" s="68"/>
      <c r="L391" s="359"/>
      <c r="M391" s="359"/>
    </row>
    <row r="392" spans="2:13">
      <c r="B392" s="68"/>
      <c r="C392" s="68"/>
      <c r="D392" s="68"/>
      <c r="E392" s="69"/>
      <c r="F392" s="69"/>
      <c r="G392" s="69"/>
      <c r="H392" s="69"/>
      <c r="I392" s="69"/>
      <c r="J392" s="69"/>
      <c r="K392" s="68"/>
      <c r="L392" s="359"/>
      <c r="M392" s="359"/>
    </row>
    <row r="393" spans="2:13">
      <c r="B393" s="68"/>
      <c r="C393" s="68"/>
      <c r="D393" s="68"/>
      <c r="E393" s="69"/>
      <c r="F393" s="69"/>
      <c r="G393" s="69"/>
      <c r="H393" s="69"/>
      <c r="I393" s="69"/>
      <c r="J393" s="69"/>
      <c r="K393" s="68"/>
      <c r="L393" s="359"/>
      <c r="M393" s="359"/>
    </row>
    <row r="394" spans="2:13">
      <c r="B394" s="68"/>
      <c r="C394" s="68"/>
      <c r="D394" s="68"/>
      <c r="E394" s="69"/>
      <c r="F394" s="69"/>
      <c r="G394" s="69"/>
      <c r="H394" s="69"/>
      <c r="I394" s="69"/>
      <c r="J394" s="69"/>
      <c r="K394" s="68"/>
      <c r="L394" s="359"/>
      <c r="M394" s="359"/>
    </row>
    <row r="395" spans="2:13">
      <c r="B395" s="68"/>
      <c r="C395" s="68"/>
      <c r="D395" s="68"/>
      <c r="E395" s="69"/>
      <c r="F395" s="69"/>
      <c r="G395" s="69"/>
      <c r="H395" s="69"/>
      <c r="I395" s="69"/>
      <c r="J395" s="69"/>
      <c r="K395" s="68"/>
      <c r="L395" s="359"/>
      <c r="M395" s="359"/>
    </row>
    <row r="396" spans="2:13">
      <c r="B396" s="68"/>
      <c r="C396" s="68"/>
      <c r="D396" s="68"/>
      <c r="E396" s="69"/>
      <c r="F396" s="69"/>
      <c r="G396" s="69"/>
      <c r="H396" s="69"/>
      <c r="I396" s="69"/>
      <c r="J396" s="69"/>
      <c r="K396" s="68"/>
      <c r="L396" s="359"/>
      <c r="M396" s="359"/>
    </row>
    <row r="397" spans="2:13">
      <c r="B397" s="68"/>
      <c r="C397" s="68"/>
      <c r="D397" s="68"/>
      <c r="E397" s="69"/>
      <c r="F397" s="69"/>
      <c r="G397" s="69"/>
      <c r="H397" s="69"/>
      <c r="I397" s="69"/>
      <c r="J397" s="69"/>
      <c r="K397" s="68"/>
      <c r="L397" s="359"/>
      <c r="M397" s="359"/>
    </row>
    <row r="398" spans="2:13">
      <c r="B398" s="68"/>
      <c r="C398" s="68"/>
      <c r="D398" s="68"/>
      <c r="E398" s="69"/>
      <c r="F398" s="69"/>
      <c r="G398" s="69"/>
      <c r="H398" s="69"/>
      <c r="I398" s="69"/>
      <c r="J398" s="69"/>
      <c r="K398" s="68"/>
      <c r="L398" s="359"/>
      <c r="M398" s="359"/>
    </row>
    <row r="399" spans="2:13">
      <c r="B399" s="68"/>
      <c r="C399" s="68"/>
      <c r="D399" s="68"/>
      <c r="E399" s="69"/>
      <c r="F399" s="69"/>
      <c r="G399" s="69"/>
      <c r="H399" s="69"/>
      <c r="I399" s="69"/>
      <c r="J399" s="69"/>
      <c r="K399" s="68"/>
      <c r="L399" s="359"/>
      <c r="M399" s="359"/>
    </row>
    <row r="400" spans="2:13">
      <c r="B400" s="68"/>
      <c r="C400" s="68"/>
      <c r="D400" s="68"/>
      <c r="E400" s="69"/>
      <c r="F400" s="69"/>
      <c r="G400" s="69"/>
      <c r="H400" s="69"/>
      <c r="I400" s="69"/>
      <c r="J400" s="69"/>
      <c r="K400" s="68"/>
      <c r="L400" s="359"/>
      <c r="M400" s="359"/>
    </row>
    <row r="401" spans="2:13">
      <c r="B401" s="68"/>
      <c r="C401" s="68"/>
      <c r="D401" s="68"/>
      <c r="E401" s="69"/>
      <c r="F401" s="69"/>
      <c r="G401" s="69"/>
      <c r="H401" s="69"/>
      <c r="I401" s="69"/>
      <c r="J401" s="69"/>
      <c r="K401" s="68"/>
      <c r="L401" s="359"/>
      <c r="M401" s="359"/>
    </row>
    <row r="402" spans="2:13">
      <c r="B402" s="68"/>
      <c r="C402" s="68"/>
      <c r="D402" s="68"/>
      <c r="E402" s="69"/>
      <c r="F402" s="69"/>
      <c r="G402" s="69"/>
      <c r="H402" s="69"/>
      <c r="I402" s="69"/>
      <c r="J402" s="69"/>
      <c r="K402" s="68"/>
      <c r="L402" s="359"/>
      <c r="M402" s="359"/>
    </row>
    <row r="403" spans="2:13">
      <c r="B403" s="68"/>
      <c r="C403" s="68"/>
      <c r="D403" s="68"/>
      <c r="E403" s="69"/>
      <c r="F403" s="69"/>
      <c r="G403" s="69"/>
      <c r="H403" s="69"/>
      <c r="I403" s="69"/>
      <c r="J403" s="69"/>
      <c r="K403" s="68"/>
      <c r="L403" s="359"/>
      <c r="M403" s="359"/>
    </row>
    <row r="404" spans="2:13">
      <c r="B404" s="68"/>
      <c r="C404" s="68"/>
      <c r="D404" s="68"/>
      <c r="E404" s="69"/>
      <c r="F404" s="69"/>
      <c r="G404" s="69"/>
      <c r="H404" s="69"/>
      <c r="I404" s="69"/>
      <c r="J404" s="69"/>
      <c r="K404" s="68"/>
      <c r="L404" s="359"/>
      <c r="M404" s="359"/>
    </row>
    <row r="405" spans="2:13">
      <c r="B405" s="68"/>
      <c r="C405" s="68"/>
      <c r="D405" s="68"/>
      <c r="E405" s="69"/>
      <c r="F405" s="69"/>
      <c r="G405" s="69"/>
      <c r="H405" s="69"/>
      <c r="I405" s="69"/>
      <c r="J405" s="69"/>
      <c r="K405" s="68"/>
      <c r="L405" s="359"/>
      <c r="M405" s="359"/>
    </row>
    <row r="406" spans="2:13">
      <c r="B406" s="68"/>
      <c r="C406" s="68"/>
      <c r="D406" s="68"/>
      <c r="E406" s="69"/>
      <c r="F406" s="69"/>
      <c r="G406" s="69"/>
      <c r="H406" s="69"/>
      <c r="I406" s="69"/>
      <c r="J406" s="69"/>
      <c r="K406" s="68"/>
      <c r="L406" s="359"/>
      <c r="M406" s="359"/>
    </row>
    <row r="407" spans="2:13">
      <c r="B407" s="68"/>
      <c r="C407" s="68"/>
      <c r="D407" s="68"/>
      <c r="E407" s="69"/>
      <c r="F407" s="69"/>
      <c r="G407" s="69"/>
      <c r="H407" s="69"/>
      <c r="I407" s="69"/>
      <c r="J407" s="69"/>
      <c r="K407" s="68"/>
      <c r="L407" s="359"/>
      <c r="M407" s="359"/>
    </row>
    <row r="408" spans="2:13">
      <c r="B408" s="68"/>
      <c r="C408" s="68"/>
      <c r="D408" s="68"/>
      <c r="E408" s="69"/>
      <c r="F408" s="69"/>
      <c r="G408" s="69"/>
      <c r="H408" s="69"/>
      <c r="I408" s="69"/>
      <c r="J408" s="69"/>
      <c r="K408" s="68"/>
      <c r="L408" s="359"/>
      <c r="M408" s="359"/>
    </row>
    <row r="409" spans="2:13">
      <c r="B409" s="68"/>
      <c r="C409" s="68"/>
      <c r="D409" s="68"/>
      <c r="E409" s="69"/>
      <c r="F409" s="69"/>
      <c r="G409" s="69"/>
      <c r="H409" s="69"/>
      <c r="I409" s="69"/>
      <c r="J409" s="69"/>
      <c r="K409" s="68"/>
      <c r="L409" s="359"/>
      <c r="M409" s="359"/>
    </row>
    <row r="410" spans="2:13">
      <c r="B410" s="68"/>
      <c r="C410" s="68"/>
      <c r="D410" s="68"/>
      <c r="E410" s="69"/>
      <c r="F410" s="69"/>
      <c r="G410" s="69"/>
      <c r="H410" s="69"/>
      <c r="I410" s="69"/>
      <c r="J410" s="69"/>
      <c r="K410" s="68"/>
      <c r="L410" s="359"/>
      <c r="M410" s="359"/>
    </row>
    <row r="411" spans="2:13">
      <c r="B411" s="68"/>
      <c r="C411" s="68"/>
      <c r="D411" s="68"/>
      <c r="E411" s="69"/>
      <c r="F411" s="69"/>
      <c r="G411" s="69"/>
      <c r="H411" s="69"/>
      <c r="I411" s="69"/>
      <c r="J411" s="69"/>
      <c r="K411" s="68"/>
      <c r="L411" s="359"/>
      <c r="M411" s="359"/>
    </row>
    <row r="412" spans="2:13">
      <c r="B412" s="68"/>
      <c r="C412" s="68"/>
      <c r="D412" s="68"/>
      <c r="E412" s="69"/>
      <c r="F412" s="69"/>
      <c r="G412" s="69"/>
      <c r="H412" s="69"/>
      <c r="I412" s="69"/>
      <c r="J412" s="69"/>
      <c r="K412" s="68"/>
      <c r="L412" s="359"/>
      <c r="M412" s="359"/>
    </row>
    <row r="413" spans="2:13">
      <c r="B413" s="68"/>
      <c r="C413" s="68"/>
      <c r="D413" s="68"/>
      <c r="E413" s="69"/>
      <c r="F413" s="69"/>
      <c r="G413" s="69"/>
      <c r="H413" s="69"/>
      <c r="I413" s="69"/>
      <c r="J413" s="69"/>
      <c r="K413" s="68"/>
      <c r="L413" s="359"/>
      <c r="M413" s="359"/>
    </row>
    <row r="414" spans="2:13">
      <c r="B414" s="68"/>
      <c r="C414" s="68"/>
      <c r="D414" s="68"/>
      <c r="E414" s="69"/>
      <c r="F414" s="69"/>
      <c r="G414" s="69"/>
      <c r="H414" s="69"/>
      <c r="I414" s="69"/>
      <c r="J414" s="69"/>
      <c r="K414" s="68"/>
      <c r="L414" s="359"/>
      <c r="M414" s="359"/>
    </row>
    <row r="415" spans="2:13">
      <c r="B415" s="68"/>
      <c r="C415" s="68"/>
      <c r="D415" s="68"/>
      <c r="E415" s="69"/>
      <c r="F415" s="69"/>
      <c r="G415" s="69"/>
      <c r="H415" s="69"/>
      <c r="I415" s="69"/>
      <c r="J415" s="69"/>
      <c r="K415" s="68"/>
      <c r="L415" s="359"/>
      <c r="M415" s="359"/>
    </row>
    <row r="416" spans="2:13">
      <c r="B416" s="68"/>
      <c r="C416" s="68"/>
      <c r="D416" s="68"/>
      <c r="E416" s="69"/>
      <c r="F416" s="69"/>
      <c r="G416" s="69"/>
      <c r="H416" s="69"/>
      <c r="I416" s="69"/>
      <c r="J416" s="69"/>
      <c r="K416" s="68"/>
      <c r="L416" s="359"/>
      <c r="M416" s="359"/>
    </row>
    <row r="417" spans="2:13">
      <c r="B417" s="68"/>
      <c r="C417" s="68"/>
      <c r="D417" s="68"/>
      <c r="E417" s="69"/>
      <c r="F417" s="69"/>
      <c r="G417" s="69"/>
      <c r="H417" s="69"/>
      <c r="I417" s="69"/>
      <c r="J417" s="69"/>
      <c r="K417" s="68"/>
      <c r="L417" s="359"/>
      <c r="M417" s="359"/>
    </row>
    <row r="418" spans="2:13">
      <c r="B418" s="68"/>
      <c r="C418" s="68"/>
      <c r="D418" s="68"/>
      <c r="E418" s="69"/>
      <c r="F418" s="69"/>
      <c r="G418" s="69"/>
      <c r="H418" s="69"/>
      <c r="I418" s="69"/>
      <c r="J418" s="69"/>
      <c r="K418" s="68"/>
      <c r="L418" s="359"/>
      <c r="M418" s="359"/>
    </row>
    <row r="419" spans="2:13">
      <c r="B419" s="68"/>
      <c r="C419" s="68"/>
      <c r="D419" s="68"/>
      <c r="E419" s="69"/>
      <c r="F419" s="69"/>
      <c r="G419" s="69"/>
      <c r="H419" s="69"/>
      <c r="I419" s="69"/>
      <c r="J419" s="69"/>
      <c r="K419" s="68"/>
      <c r="L419" s="359"/>
      <c r="M419" s="359"/>
    </row>
    <row r="420" spans="2:13">
      <c r="B420" s="68"/>
      <c r="C420" s="68"/>
      <c r="D420" s="68"/>
      <c r="E420" s="69"/>
      <c r="F420" s="69"/>
      <c r="G420" s="69"/>
      <c r="H420" s="69"/>
      <c r="I420" s="69"/>
      <c r="J420" s="69"/>
      <c r="K420" s="68"/>
      <c r="L420" s="359"/>
      <c r="M420" s="359"/>
    </row>
    <row r="421" spans="2:13">
      <c r="B421" s="68"/>
      <c r="C421" s="68"/>
      <c r="D421" s="68"/>
      <c r="E421" s="69"/>
      <c r="F421" s="69"/>
      <c r="G421" s="69"/>
      <c r="H421" s="69"/>
      <c r="I421" s="69"/>
      <c r="J421" s="69"/>
      <c r="K421" s="68"/>
      <c r="L421" s="359"/>
      <c r="M421" s="359"/>
    </row>
    <row r="422" spans="2:13">
      <c r="B422" s="68"/>
      <c r="C422" s="68"/>
      <c r="D422" s="68"/>
      <c r="E422" s="69"/>
      <c r="F422" s="69"/>
      <c r="G422" s="69"/>
      <c r="H422" s="69"/>
      <c r="I422" s="69"/>
      <c r="J422" s="69"/>
      <c r="K422" s="68"/>
      <c r="L422" s="359"/>
      <c r="M422" s="359"/>
    </row>
    <row r="423" spans="2:13">
      <c r="B423" s="68"/>
      <c r="C423" s="68"/>
      <c r="D423" s="68"/>
      <c r="E423" s="69"/>
      <c r="F423" s="69"/>
      <c r="G423" s="69"/>
      <c r="H423" s="69"/>
      <c r="I423" s="69"/>
      <c r="J423" s="69"/>
      <c r="K423" s="68"/>
      <c r="L423" s="359"/>
      <c r="M423" s="359"/>
    </row>
    <row r="424" spans="2:13">
      <c r="B424" s="68"/>
      <c r="C424" s="68"/>
      <c r="D424" s="68"/>
      <c r="E424" s="69"/>
      <c r="F424" s="69"/>
      <c r="G424" s="69"/>
      <c r="H424" s="69"/>
      <c r="I424" s="69"/>
      <c r="J424" s="69"/>
      <c r="K424" s="68"/>
      <c r="L424" s="359"/>
      <c r="M424" s="359"/>
    </row>
    <row r="425" spans="2:13">
      <c r="B425" s="68"/>
      <c r="C425" s="68"/>
      <c r="D425" s="68"/>
      <c r="E425" s="69"/>
      <c r="F425" s="69"/>
      <c r="G425" s="69"/>
      <c r="H425" s="69"/>
      <c r="I425" s="69"/>
      <c r="J425" s="69"/>
      <c r="K425" s="68"/>
      <c r="L425" s="359"/>
      <c r="M425" s="359"/>
    </row>
    <row r="426" spans="2:13">
      <c r="B426" s="68"/>
      <c r="C426" s="68"/>
      <c r="D426" s="68"/>
      <c r="E426" s="69"/>
      <c r="F426" s="69"/>
      <c r="G426" s="69"/>
      <c r="H426" s="69"/>
      <c r="I426" s="69"/>
      <c r="J426" s="69"/>
      <c r="K426" s="68"/>
      <c r="L426" s="359"/>
      <c r="M426" s="359"/>
    </row>
    <row r="427" spans="2:13">
      <c r="B427" s="68"/>
      <c r="C427" s="68"/>
      <c r="D427" s="68"/>
      <c r="E427" s="69"/>
      <c r="F427" s="69"/>
      <c r="G427" s="69"/>
      <c r="H427" s="69"/>
      <c r="I427" s="69"/>
      <c r="J427" s="69"/>
      <c r="K427" s="68"/>
      <c r="L427" s="359"/>
      <c r="M427" s="359"/>
    </row>
    <row r="428" spans="2:13">
      <c r="B428" s="68"/>
      <c r="C428" s="68"/>
      <c r="D428" s="68"/>
      <c r="E428" s="69"/>
      <c r="F428" s="69"/>
      <c r="G428" s="69"/>
      <c r="H428" s="69"/>
      <c r="I428" s="69"/>
      <c r="J428" s="69"/>
      <c r="K428" s="68"/>
      <c r="L428" s="359"/>
      <c r="M428" s="359"/>
    </row>
    <row r="429" spans="2:13">
      <c r="B429" s="68"/>
      <c r="C429" s="68"/>
      <c r="D429" s="68"/>
      <c r="E429" s="69"/>
      <c r="F429" s="69"/>
      <c r="G429" s="69"/>
      <c r="H429" s="69"/>
      <c r="I429" s="69"/>
      <c r="J429" s="69"/>
      <c r="K429" s="68"/>
      <c r="L429" s="359"/>
      <c r="M429" s="359"/>
    </row>
    <row r="430" spans="2:13">
      <c r="B430" s="68"/>
      <c r="C430" s="68"/>
      <c r="D430" s="68"/>
      <c r="E430" s="69"/>
      <c r="F430" s="69"/>
      <c r="G430" s="69"/>
      <c r="H430" s="69"/>
      <c r="I430" s="69"/>
      <c r="J430" s="69"/>
      <c r="K430" s="68"/>
      <c r="L430" s="359"/>
      <c r="M430" s="359"/>
    </row>
    <row r="431" spans="2:13">
      <c r="B431" s="68"/>
      <c r="C431" s="68"/>
      <c r="D431" s="68"/>
      <c r="E431" s="69"/>
      <c r="F431" s="69"/>
      <c r="G431" s="69"/>
      <c r="H431" s="69"/>
      <c r="I431" s="69"/>
      <c r="J431" s="69"/>
      <c r="K431" s="68"/>
      <c r="L431" s="359"/>
      <c r="M431" s="359"/>
    </row>
    <row r="432" spans="2:13">
      <c r="B432" s="68"/>
      <c r="C432" s="68"/>
      <c r="D432" s="68"/>
      <c r="E432" s="69"/>
      <c r="F432" s="69"/>
      <c r="G432" s="69"/>
      <c r="H432" s="69"/>
      <c r="I432" s="69"/>
      <c r="J432" s="69"/>
      <c r="K432" s="68"/>
      <c r="L432" s="359"/>
      <c r="M432" s="359"/>
    </row>
    <row r="433" spans="2:13">
      <c r="B433" s="68"/>
      <c r="C433" s="68"/>
      <c r="D433" s="68"/>
      <c r="E433" s="69"/>
      <c r="F433" s="69"/>
      <c r="G433" s="69"/>
      <c r="H433" s="69"/>
      <c r="I433" s="69"/>
      <c r="J433" s="69"/>
      <c r="K433" s="68"/>
      <c r="L433" s="359"/>
      <c r="M433" s="359"/>
    </row>
    <row r="434" spans="2:13">
      <c r="B434" s="68"/>
      <c r="C434" s="68"/>
      <c r="D434" s="68"/>
      <c r="E434" s="69"/>
      <c r="F434" s="69"/>
      <c r="G434" s="69"/>
      <c r="H434" s="69"/>
      <c r="I434" s="69"/>
      <c r="J434" s="69"/>
      <c r="K434" s="68"/>
      <c r="L434" s="359"/>
      <c r="M434" s="359"/>
    </row>
    <row r="435" spans="2:13">
      <c r="B435" s="68"/>
      <c r="C435" s="68"/>
      <c r="D435" s="68"/>
      <c r="E435" s="69"/>
      <c r="F435" s="69"/>
      <c r="G435" s="69"/>
      <c r="H435" s="69"/>
      <c r="I435" s="69"/>
      <c r="J435" s="69"/>
      <c r="K435" s="68"/>
      <c r="L435" s="359"/>
      <c r="M435" s="359"/>
    </row>
    <row r="436" spans="2:13">
      <c r="B436" s="68"/>
      <c r="C436" s="68"/>
      <c r="D436" s="68"/>
      <c r="E436" s="69"/>
      <c r="F436" s="69"/>
      <c r="G436" s="69"/>
      <c r="H436" s="69"/>
      <c r="I436" s="69"/>
      <c r="J436" s="69"/>
      <c r="K436" s="68"/>
      <c r="L436" s="359"/>
      <c r="M436" s="359"/>
    </row>
    <row r="437" spans="2:13">
      <c r="B437" s="68"/>
      <c r="C437" s="68"/>
      <c r="D437" s="68"/>
      <c r="E437" s="69"/>
      <c r="F437" s="69"/>
      <c r="G437" s="69"/>
      <c r="H437" s="69"/>
      <c r="I437" s="69"/>
      <c r="J437" s="69"/>
      <c r="K437" s="68"/>
      <c r="L437" s="359"/>
      <c r="M437" s="359"/>
    </row>
    <row r="438" spans="2:13">
      <c r="B438" s="68"/>
      <c r="C438" s="68"/>
      <c r="D438" s="68"/>
      <c r="E438" s="69"/>
      <c r="F438" s="69"/>
      <c r="G438" s="69"/>
      <c r="H438" s="69"/>
      <c r="I438" s="69"/>
      <c r="J438" s="69"/>
      <c r="K438" s="68"/>
      <c r="L438" s="359"/>
      <c r="M438" s="359"/>
    </row>
    <row r="439" spans="2:13">
      <c r="B439" s="68"/>
      <c r="C439" s="68"/>
      <c r="D439" s="68"/>
      <c r="E439" s="69"/>
      <c r="F439" s="69"/>
      <c r="G439" s="69"/>
      <c r="H439" s="69"/>
      <c r="I439" s="69"/>
      <c r="J439" s="69"/>
      <c r="K439" s="68"/>
      <c r="L439" s="359"/>
      <c r="M439" s="359"/>
    </row>
    <row r="440" spans="2:13">
      <c r="B440" s="68"/>
      <c r="C440" s="68"/>
      <c r="D440" s="68"/>
      <c r="E440" s="69"/>
      <c r="F440" s="69"/>
      <c r="G440" s="69"/>
      <c r="H440" s="69"/>
      <c r="I440" s="69"/>
      <c r="J440" s="69"/>
      <c r="K440" s="68"/>
      <c r="L440" s="359"/>
      <c r="M440" s="359"/>
    </row>
    <row r="441" spans="2:13">
      <c r="B441" s="68"/>
      <c r="C441" s="68"/>
      <c r="D441" s="68"/>
      <c r="E441" s="69"/>
      <c r="F441" s="69"/>
      <c r="G441" s="69"/>
      <c r="H441" s="69"/>
      <c r="I441" s="69"/>
      <c r="J441" s="69"/>
      <c r="K441" s="68"/>
      <c r="L441" s="359"/>
      <c r="M441" s="359"/>
    </row>
    <row r="442" spans="2:13">
      <c r="B442" s="68"/>
      <c r="C442" s="68"/>
      <c r="D442" s="68"/>
      <c r="E442" s="69"/>
      <c r="F442" s="69"/>
      <c r="G442" s="69"/>
      <c r="H442" s="69"/>
      <c r="I442" s="69"/>
      <c r="J442" s="69"/>
      <c r="K442" s="68"/>
      <c r="L442" s="359"/>
      <c r="M442" s="359"/>
    </row>
    <row r="443" spans="2:13">
      <c r="B443" s="68"/>
      <c r="C443" s="68"/>
      <c r="D443" s="68"/>
      <c r="E443" s="69"/>
      <c r="F443" s="69"/>
      <c r="G443" s="69"/>
      <c r="H443" s="69"/>
      <c r="I443" s="69"/>
      <c r="J443" s="69"/>
      <c r="K443" s="68"/>
      <c r="L443" s="359"/>
      <c r="M443" s="359"/>
    </row>
    <row r="444" spans="2:13">
      <c r="B444" s="68"/>
      <c r="C444" s="68"/>
      <c r="D444" s="68"/>
      <c r="E444" s="69"/>
      <c r="F444" s="69"/>
      <c r="G444" s="69"/>
      <c r="H444" s="69"/>
      <c r="I444" s="69"/>
      <c r="J444" s="69"/>
      <c r="K444" s="68"/>
      <c r="L444" s="359"/>
      <c r="M444" s="359"/>
    </row>
    <row r="445" spans="2:13">
      <c r="B445" s="68"/>
      <c r="C445" s="68"/>
      <c r="D445" s="68"/>
      <c r="E445" s="69"/>
      <c r="F445" s="69"/>
      <c r="G445" s="69"/>
      <c r="H445" s="69"/>
      <c r="I445" s="69"/>
      <c r="J445" s="69"/>
      <c r="K445" s="68"/>
      <c r="L445" s="359"/>
      <c r="M445" s="359"/>
    </row>
    <row r="446" spans="2:13">
      <c r="B446" s="68"/>
      <c r="C446" s="68"/>
      <c r="D446" s="68"/>
      <c r="E446" s="69"/>
      <c r="F446" s="69"/>
      <c r="G446" s="69"/>
      <c r="H446" s="69"/>
      <c r="I446" s="69"/>
      <c r="J446" s="69"/>
      <c r="K446" s="68"/>
      <c r="L446" s="359"/>
      <c r="M446" s="359"/>
    </row>
    <row r="447" spans="2:13">
      <c r="B447" s="68"/>
      <c r="C447" s="68"/>
      <c r="D447" s="68"/>
      <c r="E447" s="69"/>
      <c r="F447" s="69"/>
      <c r="G447" s="69"/>
      <c r="H447" s="69"/>
      <c r="I447" s="69"/>
      <c r="J447" s="69"/>
      <c r="K447" s="68"/>
      <c r="L447" s="359"/>
      <c r="M447" s="359"/>
    </row>
    <row r="448" spans="2:13">
      <c r="B448" s="68"/>
      <c r="C448" s="68"/>
      <c r="D448" s="68"/>
      <c r="E448" s="69"/>
      <c r="F448" s="69"/>
      <c r="G448" s="69"/>
      <c r="H448" s="69"/>
      <c r="I448" s="69"/>
      <c r="J448" s="69"/>
      <c r="K448" s="68"/>
      <c r="L448" s="359"/>
      <c r="M448" s="359"/>
    </row>
    <row r="449" spans="2:13">
      <c r="B449" s="68"/>
      <c r="C449" s="68"/>
      <c r="D449" s="68"/>
      <c r="E449" s="69"/>
      <c r="F449" s="69"/>
      <c r="G449" s="69"/>
      <c r="H449" s="69"/>
      <c r="I449" s="69"/>
      <c r="J449" s="69"/>
      <c r="K449" s="68"/>
      <c r="L449" s="359"/>
      <c r="M449" s="359"/>
    </row>
    <row r="450" spans="2:13">
      <c r="B450" s="68"/>
      <c r="C450" s="68"/>
      <c r="D450" s="68"/>
      <c r="E450" s="69"/>
      <c r="F450" s="69"/>
      <c r="G450" s="69"/>
      <c r="H450" s="69"/>
      <c r="I450" s="69"/>
      <c r="J450" s="69"/>
      <c r="K450" s="68"/>
      <c r="L450" s="359"/>
      <c r="M450" s="359"/>
    </row>
    <row r="451" spans="2:13">
      <c r="B451" s="68"/>
      <c r="C451" s="68"/>
      <c r="D451" s="68"/>
      <c r="E451" s="69"/>
      <c r="F451" s="69"/>
      <c r="G451" s="69"/>
      <c r="H451" s="69"/>
      <c r="I451" s="69"/>
      <c r="J451" s="69"/>
      <c r="K451" s="68"/>
      <c r="L451" s="359"/>
      <c r="M451" s="359"/>
    </row>
    <row r="452" spans="2:13">
      <c r="B452" s="68"/>
      <c r="C452" s="68"/>
      <c r="D452" s="68"/>
      <c r="E452" s="69"/>
      <c r="F452" s="69"/>
      <c r="G452" s="69"/>
      <c r="H452" s="69"/>
      <c r="I452" s="69"/>
      <c r="J452" s="69"/>
      <c r="K452" s="68"/>
      <c r="L452" s="359"/>
      <c r="M452" s="359"/>
    </row>
    <row r="453" spans="2:13">
      <c r="B453" s="68"/>
      <c r="C453" s="68"/>
      <c r="D453" s="68"/>
      <c r="E453" s="69"/>
      <c r="F453" s="69"/>
      <c r="G453" s="69"/>
      <c r="H453" s="69"/>
      <c r="I453" s="69"/>
      <c r="J453" s="69"/>
      <c r="K453" s="68"/>
      <c r="L453" s="359"/>
      <c r="M453" s="359"/>
    </row>
    <row r="454" spans="2:13">
      <c r="B454" s="68"/>
      <c r="C454" s="68"/>
      <c r="D454" s="68"/>
      <c r="E454" s="69"/>
      <c r="F454" s="69"/>
      <c r="G454" s="69"/>
      <c r="H454" s="69"/>
      <c r="I454" s="69"/>
      <c r="J454" s="69"/>
      <c r="K454" s="68"/>
      <c r="L454" s="359"/>
      <c r="M454" s="359"/>
    </row>
    <row r="455" spans="2:13">
      <c r="B455" s="68"/>
      <c r="C455" s="68"/>
      <c r="D455" s="68"/>
      <c r="E455" s="69"/>
      <c r="F455" s="69"/>
      <c r="G455" s="69"/>
      <c r="H455" s="69"/>
      <c r="I455" s="69"/>
      <c r="J455" s="69"/>
      <c r="K455" s="68"/>
      <c r="L455" s="359"/>
      <c r="M455" s="359"/>
    </row>
    <row r="456" spans="2:13">
      <c r="B456" s="68"/>
      <c r="C456" s="68"/>
      <c r="D456" s="68"/>
      <c r="E456" s="69"/>
      <c r="F456" s="69"/>
      <c r="G456" s="69"/>
      <c r="H456" s="69"/>
      <c r="I456" s="69"/>
      <c r="J456" s="69"/>
      <c r="K456" s="68"/>
      <c r="L456" s="359"/>
      <c r="M456" s="359"/>
    </row>
    <row r="457" spans="2:13">
      <c r="B457" s="68"/>
      <c r="C457" s="68"/>
      <c r="D457" s="68"/>
      <c r="E457" s="69"/>
      <c r="F457" s="69"/>
      <c r="G457" s="69"/>
      <c r="H457" s="69"/>
      <c r="I457" s="69"/>
      <c r="J457" s="69"/>
      <c r="K457" s="68"/>
      <c r="L457" s="359"/>
      <c r="M457" s="359"/>
    </row>
    <row r="458" spans="2:13">
      <c r="B458" s="68"/>
      <c r="C458" s="68"/>
      <c r="D458" s="68"/>
      <c r="E458" s="69"/>
      <c r="F458" s="69"/>
      <c r="G458" s="69"/>
      <c r="H458" s="69"/>
      <c r="I458" s="69"/>
      <c r="J458" s="69"/>
      <c r="K458" s="68"/>
      <c r="L458" s="359"/>
      <c r="M458" s="359"/>
    </row>
    <row r="459" spans="2:13">
      <c r="B459" s="68"/>
      <c r="C459" s="68"/>
      <c r="D459" s="68"/>
      <c r="E459" s="69"/>
      <c r="F459" s="69"/>
      <c r="G459" s="69"/>
      <c r="H459" s="69"/>
      <c r="I459" s="69"/>
      <c r="J459" s="69"/>
      <c r="K459" s="68"/>
      <c r="L459" s="359"/>
      <c r="M459" s="359"/>
    </row>
    <row r="460" spans="2:13">
      <c r="B460" s="68"/>
      <c r="C460" s="68"/>
      <c r="D460" s="68"/>
      <c r="E460" s="69"/>
      <c r="F460" s="69"/>
      <c r="G460" s="69"/>
      <c r="H460" s="69"/>
      <c r="I460" s="69"/>
      <c r="J460" s="69"/>
      <c r="K460" s="68"/>
      <c r="L460" s="359"/>
      <c r="M460" s="359"/>
    </row>
    <row r="461" spans="2:13">
      <c r="B461" s="68"/>
      <c r="C461" s="68"/>
      <c r="D461" s="68"/>
      <c r="E461" s="69"/>
      <c r="F461" s="69"/>
      <c r="G461" s="69"/>
      <c r="H461" s="69"/>
      <c r="I461" s="69"/>
      <c r="J461" s="69"/>
      <c r="K461" s="68"/>
      <c r="L461" s="359"/>
      <c r="M461" s="359"/>
    </row>
    <row r="462" spans="2:13">
      <c r="B462" s="68"/>
      <c r="C462" s="68"/>
      <c r="D462" s="68"/>
      <c r="E462" s="69"/>
      <c r="F462" s="69"/>
      <c r="G462" s="69"/>
      <c r="H462" s="69"/>
      <c r="I462" s="69"/>
      <c r="J462" s="69"/>
      <c r="K462" s="68"/>
      <c r="L462" s="359"/>
      <c r="M462" s="359"/>
    </row>
    <row r="463" spans="2:13">
      <c r="B463" s="68"/>
      <c r="C463" s="68"/>
      <c r="D463" s="68"/>
      <c r="E463" s="69"/>
      <c r="F463" s="69"/>
      <c r="G463" s="69"/>
      <c r="H463" s="69"/>
      <c r="I463" s="69"/>
      <c r="J463" s="69"/>
      <c r="K463" s="68"/>
      <c r="L463" s="359"/>
      <c r="M463" s="359"/>
    </row>
    <row r="464" spans="2:13">
      <c r="B464" s="68"/>
      <c r="C464" s="68"/>
      <c r="D464" s="68"/>
      <c r="E464" s="69"/>
      <c r="F464" s="69"/>
      <c r="G464" s="69"/>
      <c r="H464" s="69"/>
      <c r="I464" s="69"/>
      <c r="J464" s="69"/>
      <c r="K464" s="68"/>
      <c r="L464" s="359"/>
      <c r="M464" s="359"/>
    </row>
    <row r="465" spans="2:13">
      <c r="B465" s="68"/>
      <c r="C465" s="68"/>
      <c r="D465" s="68"/>
      <c r="E465" s="69"/>
      <c r="F465" s="69"/>
      <c r="G465" s="69"/>
      <c r="H465" s="69"/>
      <c r="I465" s="69"/>
      <c r="J465" s="69"/>
      <c r="K465" s="68"/>
      <c r="L465" s="359"/>
      <c r="M465" s="359"/>
    </row>
    <row r="466" spans="2:13">
      <c r="B466" s="68"/>
      <c r="C466" s="68"/>
      <c r="D466" s="68"/>
      <c r="E466" s="69"/>
      <c r="F466" s="69"/>
      <c r="G466" s="69"/>
      <c r="H466" s="69"/>
      <c r="I466" s="69"/>
      <c r="J466" s="69"/>
      <c r="K466" s="68"/>
      <c r="L466" s="359"/>
      <c r="M466" s="359"/>
    </row>
    <row r="467" spans="2:13">
      <c r="B467" s="68"/>
      <c r="C467" s="68"/>
      <c r="D467" s="68"/>
      <c r="E467" s="69"/>
      <c r="F467" s="69"/>
      <c r="G467" s="69"/>
      <c r="H467" s="69"/>
      <c r="I467" s="69"/>
      <c r="J467" s="69"/>
      <c r="K467" s="68"/>
      <c r="L467" s="359"/>
      <c r="M467" s="359"/>
    </row>
    <row r="468" spans="2:13">
      <c r="B468" s="68"/>
      <c r="C468" s="68"/>
      <c r="D468" s="68"/>
      <c r="E468" s="69"/>
      <c r="F468" s="69"/>
      <c r="G468" s="69"/>
      <c r="H468" s="69"/>
      <c r="I468" s="69"/>
      <c r="J468" s="69"/>
      <c r="K468" s="68"/>
      <c r="L468" s="359"/>
      <c r="M468" s="359"/>
    </row>
    <row r="469" spans="2:13">
      <c r="B469" s="68"/>
      <c r="C469" s="68"/>
      <c r="D469" s="68"/>
      <c r="E469" s="69"/>
      <c r="F469" s="69"/>
      <c r="G469" s="69"/>
      <c r="H469" s="69"/>
      <c r="I469" s="69"/>
      <c r="J469" s="69"/>
      <c r="K469" s="68"/>
      <c r="L469" s="359"/>
      <c r="M469" s="359"/>
    </row>
    <row r="470" spans="2:13">
      <c r="B470" s="68"/>
      <c r="C470" s="68"/>
      <c r="D470" s="68"/>
      <c r="E470" s="69"/>
      <c r="F470" s="69"/>
      <c r="G470" s="69"/>
      <c r="H470" s="69"/>
      <c r="I470" s="69"/>
      <c r="J470" s="69"/>
      <c r="K470" s="68"/>
      <c r="L470" s="359"/>
      <c r="M470" s="359"/>
    </row>
    <row r="471" spans="2:13">
      <c r="B471" s="68"/>
      <c r="C471" s="68"/>
      <c r="D471" s="68"/>
      <c r="E471" s="69"/>
      <c r="F471" s="69"/>
      <c r="G471" s="69"/>
      <c r="H471" s="69"/>
      <c r="I471" s="69"/>
      <c r="J471" s="69"/>
      <c r="K471" s="68"/>
      <c r="L471" s="359"/>
      <c r="M471" s="359"/>
    </row>
    <row r="472" spans="2:13">
      <c r="B472" s="68"/>
      <c r="C472" s="68"/>
      <c r="D472" s="68"/>
      <c r="E472" s="69"/>
      <c r="F472" s="69"/>
      <c r="G472" s="69"/>
      <c r="H472" s="69"/>
      <c r="I472" s="69"/>
      <c r="J472" s="69"/>
      <c r="K472" s="68"/>
      <c r="L472" s="359"/>
      <c r="M472" s="359"/>
    </row>
    <row r="473" spans="2:13">
      <c r="B473" s="68"/>
      <c r="C473" s="68"/>
      <c r="D473" s="68"/>
      <c r="E473" s="69"/>
      <c r="F473" s="69"/>
      <c r="G473" s="69"/>
      <c r="H473" s="69"/>
      <c r="I473" s="69"/>
      <c r="J473" s="69"/>
      <c r="K473" s="68"/>
      <c r="L473" s="359"/>
      <c r="M473" s="359"/>
    </row>
    <row r="474" spans="2:13">
      <c r="B474" s="68"/>
      <c r="C474" s="68"/>
      <c r="D474" s="68"/>
      <c r="E474" s="69"/>
      <c r="F474" s="69"/>
      <c r="G474" s="69"/>
      <c r="H474" s="69"/>
      <c r="I474" s="69"/>
      <c r="J474" s="69"/>
      <c r="K474" s="68"/>
      <c r="L474" s="359"/>
      <c r="M474" s="359"/>
    </row>
    <row r="475" spans="2:13">
      <c r="B475" s="68"/>
      <c r="C475" s="68"/>
      <c r="D475" s="68"/>
      <c r="E475" s="69"/>
      <c r="F475" s="69"/>
      <c r="G475" s="69"/>
      <c r="H475" s="69"/>
      <c r="I475" s="69"/>
      <c r="J475" s="69"/>
      <c r="K475" s="68"/>
      <c r="L475" s="359"/>
      <c r="M475" s="359"/>
    </row>
    <row r="476" spans="2:13">
      <c r="B476" s="68"/>
      <c r="C476" s="68"/>
      <c r="D476" s="68"/>
      <c r="E476" s="69"/>
      <c r="F476" s="69"/>
      <c r="G476" s="69"/>
      <c r="H476" s="69"/>
      <c r="I476" s="69"/>
      <c r="J476" s="69"/>
      <c r="K476" s="68"/>
      <c r="L476" s="359"/>
      <c r="M476" s="359"/>
    </row>
    <row r="477" spans="2:13">
      <c r="B477" s="68"/>
      <c r="C477" s="68"/>
      <c r="D477" s="68"/>
      <c r="E477" s="69"/>
      <c r="F477" s="69"/>
      <c r="G477" s="69"/>
      <c r="H477" s="69"/>
      <c r="I477" s="69"/>
      <c r="J477" s="69"/>
      <c r="K477" s="68"/>
      <c r="L477" s="359"/>
      <c r="M477" s="359"/>
    </row>
    <row r="478" spans="2:13">
      <c r="B478" s="68"/>
      <c r="C478" s="68"/>
      <c r="D478" s="68"/>
      <c r="E478" s="69"/>
      <c r="F478" s="69"/>
      <c r="G478" s="69"/>
      <c r="H478" s="69"/>
      <c r="I478" s="69"/>
      <c r="J478" s="69"/>
      <c r="K478" s="68"/>
      <c r="L478" s="359"/>
      <c r="M478" s="359"/>
    </row>
    <row r="479" spans="2:13">
      <c r="B479" s="68"/>
      <c r="C479" s="68"/>
      <c r="D479" s="68"/>
      <c r="E479" s="69"/>
      <c r="F479" s="69"/>
      <c r="G479" s="69"/>
      <c r="H479" s="69"/>
      <c r="I479" s="69"/>
      <c r="J479" s="69"/>
      <c r="K479" s="68"/>
      <c r="L479" s="359"/>
      <c r="M479" s="359"/>
    </row>
    <row r="480" spans="2:13">
      <c r="B480" s="68"/>
      <c r="C480" s="68"/>
      <c r="D480" s="68"/>
      <c r="E480" s="69"/>
      <c r="F480" s="69"/>
      <c r="G480" s="69"/>
      <c r="H480" s="69"/>
      <c r="I480" s="69"/>
      <c r="J480" s="69"/>
      <c r="K480" s="68"/>
      <c r="L480" s="359"/>
      <c r="M480" s="359"/>
    </row>
    <row r="481" spans="2:13">
      <c r="B481" s="68"/>
      <c r="C481" s="68"/>
      <c r="D481" s="68"/>
      <c r="E481" s="69"/>
      <c r="F481" s="69"/>
      <c r="G481" s="69"/>
      <c r="H481" s="69"/>
      <c r="I481" s="69"/>
      <c r="J481" s="69"/>
      <c r="K481" s="68"/>
      <c r="L481" s="359"/>
      <c r="M481" s="359"/>
    </row>
    <row r="482" spans="2:13">
      <c r="B482" s="68"/>
      <c r="C482" s="68"/>
      <c r="D482" s="68"/>
      <c r="E482" s="69"/>
      <c r="F482" s="69"/>
      <c r="G482" s="69"/>
      <c r="H482" s="69"/>
      <c r="I482" s="69"/>
      <c r="J482" s="69"/>
      <c r="K482" s="68"/>
      <c r="L482" s="359"/>
      <c r="M482" s="359"/>
    </row>
    <row r="483" spans="2:13">
      <c r="B483" s="68"/>
      <c r="C483" s="68"/>
      <c r="D483" s="68"/>
      <c r="E483" s="69"/>
      <c r="F483" s="69"/>
      <c r="G483" s="69"/>
      <c r="H483" s="69"/>
      <c r="I483" s="69"/>
      <c r="J483" s="69"/>
      <c r="K483" s="68"/>
      <c r="L483" s="359"/>
      <c r="M483" s="359"/>
    </row>
    <row r="484" spans="2:13">
      <c r="B484" s="68"/>
      <c r="C484" s="68"/>
      <c r="D484" s="68"/>
      <c r="E484" s="69"/>
      <c r="F484" s="69"/>
      <c r="G484" s="69"/>
      <c r="H484" s="69"/>
      <c r="I484" s="69"/>
      <c r="J484" s="69"/>
      <c r="K484" s="68"/>
      <c r="L484" s="359"/>
      <c r="M484" s="359"/>
    </row>
    <row r="485" spans="2:13">
      <c r="B485" s="68"/>
      <c r="C485" s="68"/>
      <c r="D485" s="68"/>
      <c r="E485" s="69"/>
      <c r="F485" s="69"/>
      <c r="G485" s="69"/>
      <c r="H485" s="69"/>
      <c r="I485" s="69"/>
      <c r="J485" s="69"/>
      <c r="K485" s="68"/>
      <c r="L485" s="359"/>
      <c r="M485" s="359"/>
    </row>
    <row r="486" spans="2:13">
      <c r="B486" s="68"/>
      <c r="C486" s="68"/>
      <c r="D486" s="68"/>
      <c r="E486" s="69"/>
      <c r="F486" s="69"/>
      <c r="G486" s="69"/>
      <c r="H486" s="69"/>
      <c r="I486" s="69"/>
      <c r="J486" s="69"/>
      <c r="K486" s="68"/>
      <c r="L486" s="359"/>
      <c r="M486" s="359"/>
    </row>
    <row r="487" spans="2:13">
      <c r="B487" s="68"/>
      <c r="C487" s="68"/>
      <c r="D487" s="68"/>
      <c r="E487" s="69"/>
      <c r="F487" s="69"/>
      <c r="G487" s="69"/>
      <c r="H487" s="69"/>
      <c r="I487" s="69"/>
      <c r="J487" s="69"/>
      <c r="K487" s="68"/>
      <c r="L487" s="359"/>
      <c r="M487" s="359"/>
    </row>
    <row r="488" spans="2:13">
      <c r="B488" s="68"/>
      <c r="C488" s="68"/>
      <c r="D488" s="68"/>
      <c r="E488" s="69"/>
      <c r="F488" s="69"/>
      <c r="G488" s="69"/>
      <c r="H488" s="69"/>
      <c r="I488" s="69"/>
      <c r="J488" s="69"/>
      <c r="K488" s="68"/>
      <c r="L488" s="359"/>
      <c r="M488" s="359"/>
    </row>
    <row r="489" spans="2:13">
      <c r="B489" s="68"/>
      <c r="C489" s="68"/>
      <c r="D489" s="68"/>
      <c r="E489" s="69"/>
      <c r="F489" s="69"/>
      <c r="G489" s="69"/>
      <c r="H489" s="69"/>
      <c r="I489" s="69"/>
      <c r="J489" s="69"/>
      <c r="K489" s="68"/>
      <c r="L489" s="359"/>
      <c r="M489" s="359"/>
    </row>
    <row r="490" spans="2:13">
      <c r="B490" s="68"/>
      <c r="C490" s="68"/>
      <c r="D490" s="68"/>
      <c r="E490" s="69"/>
      <c r="F490" s="69"/>
      <c r="G490" s="69"/>
      <c r="H490" s="69"/>
      <c r="I490" s="69"/>
      <c r="J490" s="69"/>
      <c r="K490" s="68"/>
      <c r="L490" s="359"/>
      <c r="M490" s="359"/>
    </row>
    <row r="491" spans="2:13">
      <c r="B491" s="68"/>
      <c r="C491" s="68"/>
      <c r="D491" s="68"/>
      <c r="E491" s="69"/>
      <c r="F491" s="69"/>
      <c r="G491" s="69"/>
      <c r="H491" s="69"/>
      <c r="I491" s="69"/>
      <c r="J491" s="69"/>
      <c r="K491" s="68"/>
      <c r="L491" s="359"/>
      <c r="M491" s="359"/>
    </row>
    <row r="492" spans="2:13">
      <c r="B492" s="68"/>
      <c r="C492" s="68"/>
      <c r="D492" s="68"/>
      <c r="E492" s="69"/>
      <c r="F492" s="69"/>
      <c r="G492" s="69"/>
      <c r="H492" s="69"/>
      <c r="I492" s="69"/>
      <c r="J492" s="69"/>
      <c r="K492" s="68"/>
      <c r="L492" s="359"/>
      <c r="M492" s="359"/>
    </row>
    <row r="493" spans="2:13">
      <c r="B493" s="68"/>
      <c r="C493" s="68"/>
      <c r="D493" s="68"/>
      <c r="E493" s="69"/>
      <c r="F493" s="69"/>
      <c r="G493" s="69"/>
      <c r="H493" s="69"/>
      <c r="I493" s="69"/>
      <c r="J493" s="69"/>
      <c r="K493" s="68"/>
      <c r="L493" s="359"/>
      <c r="M493" s="359"/>
    </row>
    <row r="494" spans="2:13">
      <c r="B494" s="68"/>
      <c r="C494" s="68"/>
      <c r="D494" s="68"/>
      <c r="E494" s="69"/>
      <c r="F494" s="69"/>
      <c r="G494" s="69"/>
      <c r="H494" s="69"/>
      <c r="I494" s="69"/>
      <c r="J494" s="69"/>
      <c r="K494" s="68"/>
      <c r="L494" s="359"/>
      <c r="M494" s="359"/>
    </row>
    <row r="495" spans="2:13">
      <c r="B495" s="68"/>
      <c r="C495" s="68"/>
      <c r="D495" s="68"/>
      <c r="E495" s="69"/>
      <c r="F495" s="69"/>
      <c r="G495" s="69"/>
      <c r="H495" s="69"/>
      <c r="I495" s="69"/>
      <c r="J495" s="69"/>
      <c r="K495" s="68"/>
      <c r="L495" s="359"/>
      <c r="M495" s="359"/>
    </row>
    <row r="496" spans="2:13">
      <c r="B496" s="68"/>
      <c r="C496" s="68"/>
      <c r="D496" s="68"/>
      <c r="E496" s="69"/>
      <c r="F496" s="69"/>
      <c r="G496" s="69"/>
      <c r="H496" s="69"/>
      <c r="I496" s="69"/>
      <c r="J496" s="69"/>
      <c r="K496" s="68"/>
      <c r="L496" s="359"/>
      <c r="M496" s="359"/>
    </row>
    <row r="497" spans="2:13">
      <c r="B497" s="68"/>
      <c r="C497" s="68"/>
      <c r="D497" s="68"/>
      <c r="E497" s="69"/>
      <c r="F497" s="69"/>
      <c r="G497" s="69"/>
      <c r="H497" s="69"/>
      <c r="I497" s="69"/>
      <c r="J497" s="69"/>
      <c r="K497" s="68"/>
      <c r="L497" s="359"/>
      <c r="M497" s="359"/>
    </row>
    <row r="498" spans="2:13">
      <c r="B498" s="68"/>
      <c r="C498" s="68"/>
      <c r="D498" s="68"/>
      <c r="E498" s="69"/>
      <c r="F498" s="69"/>
      <c r="G498" s="69"/>
      <c r="H498" s="69"/>
      <c r="I498" s="69"/>
      <c r="J498" s="69"/>
      <c r="K498" s="68"/>
      <c r="L498" s="359"/>
      <c r="M498" s="359"/>
    </row>
    <row r="499" spans="2:13">
      <c r="B499" s="68"/>
      <c r="C499" s="68"/>
      <c r="D499" s="68"/>
      <c r="E499" s="69"/>
      <c r="F499" s="69"/>
      <c r="G499" s="69"/>
      <c r="H499" s="69"/>
      <c r="I499" s="69"/>
      <c r="J499" s="69"/>
      <c r="K499" s="68"/>
      <c r="L499" s="359"/>
      <c r="M499" s="359"/>
    </row>
    <row r="500" spans="2:13">
      <c r="B500" s="68"/>
      <c r="C500" s="68"/>
      <c r="D500" s="68"/>
      <c r="E500" s="69"/>
      <c r="F500" s="69"/>
      <c r="G500" s="69"/>
      <c r="H500" s="69"/>
      <c r="I500" s="69"/>
      <c r="J500" s="69"/>
      <c r="K500" s="68"/>
      <c r="L500" s="359"/>
      <c r="M500" s="359"/>
    </row>
    <row r="501" spans="2:13">
      <c r="B501" s="68"/>
      <c r="C501" s="68"/>
      <c r="D501" s="68"/>
      <c r="E501" s="69"/>
      <c r="F501" s="69"/>
      <c r="G501" s="69"/>
      <c r="H501" s="69"/>
      <c r="I501" s="69"/>
      <c r="J501" s="69"/>
      <c r="K501" s="68"/>
      <c r="L501" s="359"/>
      <c r="M501" s="359"/>
    </row>
    <row r="502" spans="2:13">
      <c r="B502" s="68"/>
      <c r="C502" s="68"/>
      <c r="D502" s="68"/>
      <c r="E502" s="69"/>
      <c r="F502" s="69"/>
      <c r="G502" s="69"/>
      <c r="H502" s="69"/>
      <c r="I502" s="69"/>
      <c r="J502" s="69"/>
      <c r="K502" s="68"/>
      <c r="L502" s="359"/>
      <c r="M502" s="359"/>
    </row>
    <row r="503" spans="2:13">
      <c r="B503" s="68"/>
      <c r="C503" s="68"/>
      <c r="D503" s="68"/>
      <c r="E503" s="69"/>
      <c r="F503" s="69"/>
      <c r="G503" s="69"/>
      <c r="H503" s="69"/>
      <c r="I503" s="69"/>
      <c r="J503" s="69"/>
      <c r="K503" s="68"/>
      <c r="L503" s="359"/>
      <c r="M503" s="359"/>
    </row>
    <row r="504" spans="2:13">
      <c r="B504" s="68"/>
      <c r="C504" s="68"/>
      <c r="D504" s="68"/>
      <c r="E504" s="69"/>
      <c r="F504" s="69"/>
      <c r="G504" s="69"/>
      <c r="H504" s="69"/>
      <c r="I504" s="69"/>
      <c r="J504" s="69"/>
      <c r="K504" s="68"/>
      <c r="L504" s="359"/>
      <c r="M504" s="359"/>
    </row>
    <row r="505" spans="2:13">
      <c r="B505" s="68"/>
      <c r="C505" s="68"/>
      <c r="D505" s="68"/>
      <c r="E505" s="69"/>
      <c r="F505" s="69"/>
      <c r="G505" s="69"/>
      <c r="H505" s="69"/>
      <c r="I505" s="69"/>
      <c r="J505" s="69"/>
      <c r="K505" s="68"/>
      <c r="L505" s="359"/>
      <c r="M505" s="359"/>
    </row>
    <row r="506" spans="2:13">
      <c r="B506" s="68"/>
      <c r="C506" s="68"/>
      <c r="D506" s="68"/>
      <c r="E506" s="69"/>
      <c r="F506" s="69"/>
      <c r="G506" s="69"/>
      <c r="H506" s="69"/>
      <c r="I506" s="69"/>
      <c r="J506" s="69"/>
      <c r="K506" s="68"/>
      <c r="L506" s="359"/>
      <c r="M506" s="359"/>
    </row>
    <row r="507" spans="2:13">
      <c r="B507" s="68"/>
      <c r="C507" s="68"/>
      <c r="D507" s="68"/>
      <c r="E507" s="69"/>
      <c r="F507" s="69"/>
      <c r="G507" s="69"/>
      <c r="H507" s="69"/>
      <c r="I507" s="69"/>
      <c r="J507" s="69"/>
      <c r="K507" s="68"/>
      <c r="L507" s="359"/>
      <c r="M507" s="359"/>
    </row>
    <row r="508" spans="2:13">
      <c r="B508" s="68"/>
      <c r="C508" s="68"/>
      <c r="D508" s="68"/>
      <c r="E508" s="69"/>
      <c r="F508" s="69"/>
      <c r="G508" s="69"/>
      <c r="H508" s="69"/>
      <c r="I508" s="69"/>
      <c r="J508" s="69"/>
      <c r="K508" s="68"/>
      <c r="L508" s="359"/>
      <c r="M508" s="359"/>
    </row>
    <row r="509" spans="2:13">
      <c r="B509" s="68"/>
      <c r="C509" s="68"/>
      <c r="D509" s="68"/>
      <c r="E509" s="69"/>
      <c r="F509" s="69"/>
      <c r="G509" s="69"/>
      <c r="H509" s="69"/>
      <c r="I509" s="69"/>
      <c r="J509" s="69"/>
      <c r="K509" s="68"/>
      <c r="L509" s="359"/>
      <c r="M509" s="359"/>
    </row>
    <row r="510" spans="2:13">
      <c r="B510" s="68"/>
      <c r="C510" s="68"/>
      <c r="D510" s="68"/>
      <c r="E510" s="69"/>
      <c r="F510" s="69"/>
      <c r="G510" s="69"/>
      <c r="H510" s="69"/>
      <c r="I510" s="69"/>
      <c r="J510" s="69"/>
      <c r="K510" s="68"/>
      <c r="L510" s="359"/>
      <c r="M510" s="359"/>
    </row>
    <row r="511" spans="2:13">
      <c r="B511" s="68"/>
      <c r="C511" s="68"/>
      <c r="D511" s="68"/>
      <c r="E511" s="69"/>
      <c r="F511" s="69"/>
      <c r="G511" s="69"/>
      <c r="H511" s="69"/>
      <c r="I511" s="69"/>
      <c r="J511" s="69"/>
      <c r="K511" s="68"/>
      <c r="L511" s="359"/>
      <c r="M511" s="359"/>
    </row>
    <row r="512" spans="2:13">
      <c r="B512" s="68"/>
      <c r="C512" s="68"/>
      <c r="D512" s="68"/>
      <c r="E512" s="69"/>
      <c r="F512" s="69"/>
      <c r="G512" s="69"/>
      <c r="H512" s="69"/>
      <c r="I512" s="69"/>
      <c r="J512" s="69"/>
      <c r="K512" s="68"/>
      <c r="L512" s="359"/>
      <c r="M512" s="359"/>
    </row>
    <row r="513" spans="2:13">
      <c r="B513" s="68"/>
      <c r="C513" s="68"/>
      <c r="D513" s="68"/>
      <c r="E513" s="69"/>
      <c r="F513" s="69"/>
      <c r="G513" s="69"/>
      <c r="H513" s="69"/>
      <c r="I513" s="69"/>
      <c r="J513" s="69"/>
      <c r="K513" s="68"/>
      <c r="L513" s="359"/>
      <c r="M513" s="359"/>
    </row>
    <row r="514" spans="2:13">
      <c r="B514" s="68"/>
      <c r="C514" s="68"/>
      <c r="D514" s="68"/>
      <c r="E514" s="69"/>
      <c r="F514" s="69"/>
      <c r="G514" s="69"/>
      <c r="H514" s="69"/>
      <c r="I514" s="69"/>
      <c r="J514" s="69"/>
      <c r="K514" s="68"/>
      <c r="L514" s="359"/>
      <c r="M514" s="359"/>
    </row>
    <row r="515" spans="2:13">
      <c r="B515" s="68"/>
      <c r="C515" s="68"/>
      <c r="D515" s="68"/>
      <c r="E515" s="69"/>
      <c r="F515" s="69"/>
      <c r="G515" s="69"/>
      <c r="H515" s="69"/>
      <c r="I515" s="69"/>
      <c r="J515" s="69"/>
      <c r="K515" s="68"/>
      <c r="L515" s="359"/>
      <c r="M515" s="359"/>
    </row>
    <row r="516" spans="2:13">
      <c r="B516" s="68"/>
      <c r="C516" s="68"/>
      <c r="D516" s="68"/>
      <c r="E516" s="69"/>
      <c r="F516" s="69"/>
      <c r="G516" s="69"/>
      <c r="H516" s="69"/>
      <c r="I516" s="69"/>
      <c r="J516" s="69"/>
      <c r="K516" s="68"/>
      <c r="L516" s="359"/>
      <c r="M516" s="359"/>
    </row>
    <row r="517" spans="2:13">
      <c r="B517" s="68"/>
      <c r="C517" s="68"/>
      <c r="D517" s="68"/>
      <c r="E517" s="69"/>
      <c r="F517" s="69"/>
      <c r="G517" s="69"/>
      <c r="H517" s="69"/>
      <c r="I517" s="69"/>
      <c r="J517" s="69"/>
      <c r="K517" s="68"/>
      <c r="L517" s="359"/>
      <c r="M517" s="359"/>
    </row>
    <row r="518" spans="2:13">
      <c r="B518" s="68"/>
      <c r="C518" s="68"/>
      <c r="D518" s="68"/>
      <c r="E518" s="69"/>
      <c r="F518" s="69"/>
      <c r="G518" s="69"/>
      <c r="H518" s="69"/>
      <c r="I518" s="69"/>
      <c r="J518" s="69"/>
      <c r="K518" s="68"/>
      <c r="L518" s="359"/>
      <c r="M518" s="359"/>
    </row>
    <row r="519" spans="2:13">
      <c r="B519" s="68"/>
      <c r="C519" s="68"/>
      <c r="D519" s="68"/>
      <c r="E519" s="69"/>
      <c r="F519" s="69"/>
      <c r="G519" s="69"/>
      <c r="H519" s="69"/>
      <c r="I519" s="69"/>
      <c r="J519" s="69"/>
      <c r="K519" s="68"/>
      <c r="L519" s="359"/>
      <c r="M519" s="359"/>
    </row>
    <row r="520" spans="2:13">
      <c r="B520" s="68"/>
      <c r="C520" s="68"/>
      <c r="D520" s="68"/>
      <c r="E520" s="69"/>
      <c r="F520" s="69"/>
      <c r="G520" s="69"/>
      <c r="H520" s="69"/>
      <c r="I520" s="69"/>
      <c r="J520" s="69"/>
      <c r="K520" s="68"/>
      <c r="L520" s="359"/>
      <c r="M520" s="359"/>
    </row>
    <row r="521" spans="2:13">
      <c r="B521" s="68"/>
      <c r="C521" s="68"/>
      <c r="D521" s="68"/>
      <c r="E521" s="69"/>
      <c r="F521" s="69"/>
      <c r="G521" s="69"/>
      <c r="H521" s="69"/>
      <c r="I521" s="69"/>
      <c r="J521" s="69"/>
      <c r="K521" s="68"/>
      <c r="L521" s="359"/>
      <c r="M521" s="359"/>
    </row>
    <row r="522" spans="2:13">
      <c r="B522" s="68"/>
      <c r="C522" s="68"/>
      <c r="D522" s="68"/>
      <c r="E522" s="69"/>
      <c r="F522" s="69"/>
      <c r="G522" s="69"/>
      <c r="H522" s="69"/>
      <c r="I522" s="69"/>
      <c r="J522" s="69"/>
      <c r="K522" s="68"/>
      <c r="L522" s="359"/>
      <c r="M522" s="359"/>
    </row>
    <row r="523" spans="2:13">
      <c r="B523" s="68"/>
      <c r="C523" s="68"/>
      <c r="D523" s="68"/>
      <c r="E523" s="69"/>
      <c r="F523" s="69"/>
      <c r="G523" s="69"/>
      <c r="H523" s="69"/>
      <c r="I523" s="69"/>
      <c r="J523" s="69"/>
      <c r="K523" s="68"/>
      <c r="L523" s="359"/>
      <c r="M523" s="359"/>
    </row>
    <row r="524" spans="2:13">
      <c r="B524" s="68"/>
      <c r="C524" s="68"/>
      <c r="D524" s="68"/>
      <c r="E524" s="69"/>
      <c r="F524" s="69"/>
      <c r="G524" s="69"/>
      <c r="H524" s="69"/>
      <c r="I524" s="69"/>
      <c r="J524" s="69"/>
      <c r="K524" s="68"/>
      <c r="L524" s="359"/>
      <c r="M524" s="359"/>
    </row>
    <row r="525" spans="2:13">
      <c r="B525" s="68"/>
      <c r="C525" s="68"/>
      <c r="D525" s="68"/>
      <c r="E525" s="69"/>
      <c r="F525" s="69"/>
      <c r="G525" s="69"/>
      <c r="H525" s="69"/>
      <c r="I525" s="69"/>
      <c r="J525" s="69"/>
      <c r="K525" s="68"/>
      <c r="L525" s="359"/>
      <c r="M525" s="359"/>
    </row>
    <row r="526" spans="2:13">
      <c r="B526" s="68"/>
      <c r="C526" s="68"/>
      <c r="D526" s="68"/>
      <c r="E526" s="69"/>
      <c r="F526" s="69"/>
      <c r="G526" s="69"/>
      <c r="H526" s="69"/>
      <c r="I526" s="69"/>
      <c r="J526" s="69"/>
      <c r="K526" s="68"/>
      <c r="L526" s="359"/>
      <c r="M526" s="359"/>
    </row>
    <row r="527" spans="2:13">
      <c r="B527" s="68"/>
      <c r="C527" s="68"/>
      <c r="D527" s="68"/>
      <c r="E527" s="69"/>
      <c r="F527" s="69"/>
      <c r="G527" s="69"/>
      <c r="H527" s="69"/>
      <c r="I527" s="69"/>
      <c r="J527" s="69"/>
      <c r="K527" s="68"/>
      <c r="L527" s="359"/>
      <c r="M527" s="359"/>
    </row>
    <row r="528" spans="2:13">
      <c r="B528" s="68"/>
      <c r="C528" s="68"/>
      <c r="D528" s="68"/>
      <c r="E528" s="69"/>
      <c r="F528" s="69"/>
      <c r="G528" s="69"/>
      <c r="H528" s="69"/>
      <c r="I528" s="69"/>
      <c r="J528" s="69"/>
      <c r="K528" s="68"/>
      <c r="L528" s="359"/>
      <c r="M528" s="359"/>
    </row>
    <row r="529" spans="2:13">
      <c r="B529" s="68"/>
      <c r="C529" s="68"/>
      <c r="D529" s="68"/>
      <c r="E529" s="69"/>
      <c r="F529" s="69"/>
      <c r="G529" s="69"/>
      <c r="H529" s="69"/>
      <c r="I529" s="69"/>
      <c r="J529" s="69"/>
      <c r="K529" s="68"/>
      <c r="L529" s="359"/>
      <c r="M529" s="359"/>
    </row>
    <row r="530" spans="2:13">
      <c r="B530" s="68"/>
      <c r="C530" s="68"/>
      <c r="D530" s="68"/>
      <c r="E530" s="69"/>
      <c r="F530" s="69"/>
      <c r="G530" s="69"/>
      <c r="H530" s="69"/>
      <c r="I530" s="69"/>
      <c r="J530" s="69"/>
      <c r="K530" s="68"/>
      <c r="L530" s="359"/>
      <c r="M530" s="359"/>
    </row>
    <row r="531" spans="2:13">
      <c r="B531" s="68"/>
      <c r="C531" s="68"/>
      <c r="D531" s="68"/>
      <c r="E531" s="69"/>
      <c r="F531" s="69"/>
      <c r="G531" s="69"/>
      <c r="H531" s="69"/>
      <c r="I531" s="69"/>
      <c r="J531" s="69"/>
      <c r="K531" s="68"/>
      <c r="L531" s="359"/>
      <c r="M531" s="359"/>
    </row>
    <row r="532" spans="2:13">
      <c r="B532" s="68"/>
      <c r="C532" s="68"/>
      <c r="D532" s="68"/>
      <c r="E532" s="69"/>
      <c r="F532" s="69"/>
      <c r="G532" s="69"/>
      <c r="H532" s="69"/>
      <c r="I532" s="69"/>
      <c r="J532" s="69"/>
      <c r="K532" s="68"/>
      <c r="L532" s="359"/>
      <c r="M532" s="359"/>
    </row>
    <row r="533" spans="2:13">
      <c r="B533" s="68"/>
      <c r="C533" s="68"/>
      <c r="D533" s="68"/>
      <c r="E533" s="69"/>
      <c r="F533" s="69"/>
      <c r="G533" s="69"/>
      <c r="H533" s="69"/>
      <c r="I533" s="69"/>
      <c r="J533" s="69"/>
      <c r="K533" s="68"/>
      <c r="L533" s="359"/>
      <c r="M533" s="359"/>
    </row>
    <row r="534" spans="2:13">
      <c r="B534" s="68"/>
      <c r="C534" s="68"/>
      <c r="D534" s="68"/>
      <c r="E534" s="69"/>
      <c r="F534" s="69"/>
      <c r="G534" s="69"/>
      <c r="H534" s="69"/>
      <c r="I534" s="69"/>
      <c r="J534" s="69"/>
      <c r="K534" s="68"/>
      <c r="L534" s="359"/>
      <c r="M534" s="359"/>
    </row>
    <row r="535" spans="2:13">
      <c r="B535" s="68"/>
      <c r="C535" s="68"/>
      <c r="D535" s="68"/>
      <c r="E535" s="69"/>
      <c r="F535" s="69"/>
      <c r="G535" s="69"/>
      <c r="H535" s="69"/>
      <c r="I535" s="69"/>
      <c r="J535" s="69"/>
      <c r="K535" s="68"/>
      <c r="L535" s="359"/>
      <c r="M535" s="359"/>
    </row>
    <row r="536" spans="2:13">
      <c r="B536" s="68"/>
      <c r="C536" s="68"/>
      <c r="D536" s="68"/>
      <c r="E536" s="69"/>
      <c r="F536" s="69"/>
      <c r="G536" s="69"/>
      <c r="H536" s="69"/>
      <c r="I536" s="69"/>
      <c r="J536" s="69"/>
      <c r="K536" s="68"/>
      <c r="L536" s="359"/>
      <c r="M536" s="359"/>
    </row>
    <row r="537" spans="2:13">
      <c r="B537" s="68"/>
      <c r="C537" s="68"/>
      <c r="D537" s="68"/>
      <c r="E537" s="69"/>
      <c r="F537" s="69"/>
      <c r="G537" s="69"/>
      <c r="H537" s="69"/>
      <c r="I537" s="69"/>
      <c r="J537" s="69"/>
      <c r="K537" s="68"/>
      <c r="L537" s="359"/>
      <c r="M537" s="359"/>
    </row>
    <row r="538" spans="2:13">
      <c r="B538" s="68"/>
      <c r="C538" s="68"/>
      <c r="D538" s="68"/>
      <c r="E538" s="69"/>
      <c r="F538" s="69"/>
      <c r="G538" s="69"/>
      <c r="H538" s="69"/>
      <c r="I538" s="69"/>
      <c r="J538" s="69"/>
      <c r="K538" s="68"/>
      <c r="L538" s="359"/>
      <c r="M538" s="359"/>
    </row>
    <row r="539" spans="2:13">
      <c r="B539" s="68"/>
      <c r="C539" s="68"/>
      <c r="D539" s="68"/>
      <c r="E539" s="69"/>
      <c r="F539" s="69"/>
      <c r="G539" s="69"/>
      <c r="H539" s="69"/>
      <c r="I539" s="69"/>
      <c r="J539" s="69"/>
      <c r="K539" s="68"/>
      <c r="L539" s="359"/>
      <c r="M539" s="359"/>
    </row>
    <row r="540" spans="2:13">
      <c r="B540" s="68"/>
      <c r="C540" s="68"/>
      <c r="D540" s="68"/>
      <c r="E540" s="69"/>
      <c r="F540" s="69"/>
      <c r="G540" s="69"/>
      <c r="H540" s="69"/>
      <c r="I540" s="69"/>
      <c r="J540" s="69"/>
      <c r="K540" s="68"/>
      <c r="L540" s="359"/>
      <c r="M540" s="359"/>
    </row>
    <row r="541" spans="2:13">
      <c r="B541" s="68"/>
      <c r="C541" s="68"/>
      <c r="D541" s="68"/>
      <c r="E541" s="69"/>
      <c r="F541" s="69"/>
      <c r="G541" s="69"/>
      <c r="H541" s="69"/>
      <c r="I541" s="69"/>
      <c r="J541" s="69"/>
      <c r="K541" s="68"/>
      <c r="L541" s="359"/>
      <c r="M541" s="359"/>
    </row>
    <row r="542" spans="2:13">
      <c r="B542" s="68"/>
      <c r="C542" s="68"/>
      <c r="D542" s="68"/>
      <c r="E542" s="69"/>
      <c r="F542" s="69"/>
      <c r="G542" s="69"/>
      <c r="H542" s="69"/>
      <c r="I542" s="69"/>
      <c r="J542" s="69"/>
      <c r="K542" s="68"/>
      <c r="L542" s="359"/>
      <c r="M542" s="359"/>
    </row>
    <row r="543" spans="2:13">
      <c r="B543" s="68"/>
      <c r="C543" s="68"/>
      <c r="D543" s="68"/>
      <c r="E543" s="69"/>
      <c r="F543" s="69"/>
      <c r="G543" s="69"/>
      <c r="H543" s="69"/>
      <c r="I543" s="69"/>
      <c r="J543" s="69"/>
      <c r="K543" s="68"/>
      <c r="L543" s="359"/>
      <c r="M543" s="359"/>
    </row>
    <row r="544" spans="2:13">
      <c r="B544" s="68"/>
      <c r="C544" s="68"/>
      <c r="D544" s="68"/>
      <c r="E544" s="69"/>
      <c r="F544" s="69"/>
      <c r="G544" s="69"/>
      <c r="H544" s="69"/>
      <c r="I544" s="69"/>
      <c r="J544" s="69"/>
      <c r="K544" s="68"/>
      <c r="L544" s="359"/>
      <c r="M544" s="359"/>
    </row>
    <row r="545" spans="2:13">
      <c r="B545" s="68"/>
      <c r="C545" s="68"/>
      <c r="D545" s="68"/>
      <c r="E545" s="69"/>
      <c r="F545" s="69"/>
      <c r="G545" s="69"/>
      <c r="H545" s="69"/>
      <c r="I545" s="69"/>
      <c r="J545" s="69"/>
      <c r="K545" s="68"/>
      <c r="L545" s="359"/>
      <c r="M545" s="359"/>
    </row>
    <row r="546" spans="2:13">
      <c r="B546" s="68"/>
      <c r="C546" s="68"/>
      <c r="D546" s="68"/>
      <c r="E546" s="69"/>
      <c r="F546" s="69"/>
      <c r="G546" s="69"/>
      <c r="H546" s="69"/>
      <c r="I546" s="69"/>
      <c r="J546" s="69"/>
      <c r="K546" s="68"/>
      <c r="L546" s="359"/>
      <c r="M546" s="359"/>
    </row>
    <row r="547" spans="2:13">
      <c r="B547" s="68"/>
      <c r="C547" s="68"/>
      <c r="D547" s="68"/>
      <c r="E547" s="69"/>
      <c r="F547" s="69"/>
      <c r="G547" s="69"/>
      <c r="H547" s="69"/>
      <c r="I547" s="69"/>
      <c r="J547" s="69"/>
      <c r="K547" s="68"/>
      <c r="L547" s="359"/>
      <c r="M547" s="359"/>
    </row>
    <row r="548" spans="2:13">
      <c r="B548" s="68"/>
      <c r="C548" s="68"/>
      <c r="D548" s="68"/>
      <c r="E548" s="69"/>
      <c r="F548" s="69"/>
      <c r="G548" s="69"/>
      <c r="H548" s="69"/>
      <c r="I548" s="69"/>
      <c r="J548" s="69"/>
      <c r="K548" s="68"/>
      <c r="L548" s="359"/>
      <c r="M548" s="359"/>
    </row>
    <row r="549" spans="2:13">
      <c r="B549" s="68"/>
      <c r="C549" s="68"/>
      <c r="D549" s="68"/>
      <c r="E549" s="69"/>
      <c r="F549" s="69"/>
      <c r="G549" s="69"/>
      <c r="H549" s="69"/>
      <c r="I549" s="69"/>
      <c r="J549" s="69"/>
      <c r="K549" s="68"/>
      <c r="L549" s="359"/>
      <c r="M549" s="359"/>
    </row>
    <row r="550" spans="2:13">
      <c r="B550" s="68"/>
      <c r="C550" s="68"/>
      <c r="D550" s="68"/>
      <c r="E550" s="69"/>
      <c r="F550" s="69"/>
      <c r="G550" s="69"/>
      <c r="H550" s="69"/>
      <c r="I550" s="69"/>
      <c r="J550" s="69"/>
      <c r="K550" s="68"/>
      <c r="L550" s="359"/>
      <c r="M550" s="359"/>
    </row>
    <row r="551" spans="2:13">
      <c r="B551" s="68"/>
      <c r="C551" s="68"/>
      <c r="D551" s="68"/>
      <c r="E551" s="69"/>
      <c r="F551" s="69"/>
      <c r="G551" s="69"/>
      <c r="H551" s="69"/>
      <c r="I551" s="69"/>
      <c r="J551" s="69"/>
      <c r="K551" s="68"/>
      <c r="L551" s="359"/>
      <c r="M551" s="359"/>
    </row>
    <row r="552" spans="2:13">
      <c r="B552" s="68"/>
      <c r="C552" s="68"/>
      <c r="D552" s="68"/>
      <c r="E552" s="69"/>
      <c r="F552" s="69"/>
      <c r="G552" s="69"/>
      <c r="H552" s="69"/>
      <c r="I552" s="69"/>
      <c r="J552" s="69"/>
      <c r="K552" s="68"/>
      <c r="L552" s="359"/>
      <c r="M552" s="359"/>
    </row>
    <row r="553" spans="2:13">
      <c r="B553" s="68"/>
      <c r="C553" s="68"/>
      <c r="D553" s="68"/>
      <c r="E553" s="69"/>
      <c r="F553" s="69"/>
      <c r="G553" s="69"/>
      <c r="H553" s="69"/>
      <c r="I553" s="69"/>
      <c r="J553" s="69"/>
      <c r="K553" s="68"/>
      <c r="L553" s="359"/>
      <c r="M553" s="359"/>
    </row>
    <row r="554" spans="2:13">
      <c r="B554" s="68"/>
      <c r="C554" s="68"/>
      <c r="D554" s="68"/>
      <c r="E554" s="69"/>
      <c r="F554" s="69"/>
      <c r="G554" s="69"/>
      <c r="H554" s="69"/>
      <c r="I554" s="69"/>
      <c r="J554" s="69"/>
      <c r="K554" s="68"/>
      <c r="L554" s="359"/>
      <c r="M554" s="359"/>
    </row>
    <row r="555" spans="2:13">
      <c r="B555" s="68"/>
      <c r="C555" s="68"/>
      <c r="D555" s="68"/>
      <c r="E555" s="69"/>
      <c r="F555" s="69"/>
      <c r="G555" s="69"/>
      <c r="H555" s="69"/>
      <c r="I555" s="69"/>
      <c r="J555" s="69"/>
      <c r="K555" s="68"/>
      <c r="L555" s="359"/>
      <c r="M555" s="359"/>
    </row>
    <row r="556" spans="2:13">
      <c r="B556" s="68"/>
      <c r="C556" s="68"/>
      <c r="D556" s="68"/>
      <c r="E556" s="69"/>
      <c r="F556" s="69"/>
      <c r="G556" s="69"/>
      <c r="H556" s="69"/>
      <c r="I556" s="69"/>
      <c r="J556" s="69"/>
      <c r="K556" s="68"/>
      <c r="L556" s="359"/>
      <c r="M556" s="359"/>
    </row>
    <row r="557" spans="2:13">
      <c r="B557" s="68"/>
      <c r="C557" s="68"/>
      <c r="D557" s="68"/>
      <c r="E557" s="69"/>
      <c r="F557" s="69"/>
      <c r="G557" s="69"/>
      <c r="H557" s="69"/>
      <c r="I557" s="69"/>
      <c r="J557" s="69"/>
      <c r="K557" s="68"/>
      <c r="L557" s="359"/>
      <c r="M557" s="359"/>
    </row>
    <row r="558" spans="2:13">
      <c r="B558" s="68"/>
      <c r="C558" s="68"/>
      <c r="D558" s="68"/>
      <c r="E558" s="69"/>
      <c r="F558" s="69"/>
      <c r="G558" s="69"/>
      <c r="H558" s="69"/>
      <c r="I558" s="69"/>
      <c r="J558" s="69"/>
      <c r="K558" s="68"/>
      <c r="L558" s="359"/>
      <c r="M558" s="359"/>
    </row>
    <row r="559" spans="2:13">
      <c r="B559" s="68"/>
      <c r="C559" s="68"/>
      <c r="D559" s="68"/>
      <c r="E559" s="69"/>
      <c r="F559" s="69"/>
      <c r="G559" s="69"/>
      <c r="H559" s="69"/>
      <c r="I559" s="69"/>
      <c r="J559" s="69"/>
      <c r="K559" s="68"/>
      <c r="L559" s="359"/>
      <c r="M559" s="359"/>
    </row>
    <row r="560" spans="2:13">
      <c r="B560" s="68"/>
      <c r="C560" s="68"/>
      <c r="D560" s="68"/>
      <c r="E560" s="69"/>
      <c r="F560" s="69"/>
      <c r="G560" s="69"/>
      <c r="H560" s="69"/>
      <c r="I560" s="69"/>
      <c r="J560" s="69"/>
      <c r="K560" s="68"/>
      <c r="L560" s="359"/>
      <c r="M560" s="359"/>
    </row>
    <row r="561" spans="2:13">
      <c r="B561" s="68"/>
      <c r="C561" s="68"/>
      <c r="D561" s="68"/>
      <c r="E561" s="69"/>
      <c r="F561" s="69"/>
      <c r="G561" s="69"/>
      <c r="H561" s="69"/>
      <c r="I561" s="69"/>
      <c r="J561" s="69"/>
      <c r="K561" s="68"/>
      <c r="L561" s="359"/>
      <c r="M561" s="359"/>
    </row>
    <row r="562" spans="2:13">
      <c r="B562" s="68"/>
      <c r="C562" s="68"/>
      <c r="D562" s="68"/>
      <c r="E562" s="69"/>
      <c r="F562" s="69"/>
      <c r="G562" s="69"/>
      <c r="H562" s="69"/>
      <c r="I562" s="69"/>
      <c r="J562" s="69"/>
      <c r="K562" s="68"/>
      <c r="L562" s="359"/>
      <c r="M562" s="359"/>
    </row>
    <row r="563" spans="2:13">
      <c r="B563" s="68"/>
      <c r="C563" s="68"/>
      <c r="D563" s="68"/>
      <c r="E563" s="69"/>
      <c r="F563" s="69"/>
      <c r="G563" s="69"/>
      <c r="H563" s="69"/>
      <c r="I563" s="69"/>
      <c r="J563" s="69"/>
      <c r="K563" s="68"/>
      <c r="L563" s="359"/>
      <c r="M563" s="359"/>
    </row>
    <row r="564" spans="2:13">
      <c r="B564" s="68"/>
      <c r="C564" s="68"/>
      <c r="D564" s="68"/>
      <c r="E564" s="69"/>
      <c r="F564" s="69"/>
      <c r="G564" s="69"/>
      <c r="H564" s="69"/>
      <c r="I564" s="69"/>
      <c r="J564" s="69"/>
      <c r="K564" s="68"/>
      <c r="L564" s="359"/>
      <c r="M564" s="359"/>
    </row>
    <row r="565" spans="2:13">
      <c r="B565" s="68"/>
      <c r="C565" s="68"/>
      <c r="D565" s="68"/>
      <c r="E565" s="69"/>
      <c r="F565" s="69"/>
      <c r="G565" s="69"/>
      <c r="H565" s="69"/>
      <c r="I565" s="69"/>
      <c r="J565" s="69"/>
      <c r="K565" s="68"/>
      <c r="L565" s="359"/>
      <c r="M565" s="359"/>
    </row>
    <row r="566" spans="2:13">
      <c r="B566" s="68"/>
      <c r="C566" s="68"/>
      <c r="D566" s="68"/>
      <c r="E566" s="69"/>
      <c r="F566" s="69"/>
      <c r="G566" s="69"/>
      <c r="H566" s="69"/>
      <c r="I566" s="69"/>
      <c r="J566" s="69"/>
      <c r="K566" s="68"/>
      <c r="L566" s="359"/>
      <c r="M566" s="359"/>
    </row>
    <row r="567" spans="2:13">
      <c r="B567" s="68"/>
      <c r="C567" s="68"/>
      <c r="D567" s="68"/>
      <c r="E567" s="69"/>
      <c r="F567" s="69"/>
      <c r="G567" s="69"/>
      <c r="H567" s="69"/>
      <c r="I567" s="69"/>
      <c r="J567" s="69"/>
      <c r="K567" s="68"/>
      <c r="L567" s="359"/>
      <c r="M567" s="359"/>
    </row>
    <row r="568" spans="2:13">
      <c r="B568" s="68"/>
      <c r="C568" s="68"/>
      <c r="D568" s="68"/>
      <c r="E568" s="69"/>
      <c r="F568" s="69"/>
      <c r="G568" s="69"/>
      <c r="H568" s="69"/>
      <c r="I568" s="69"/>
      <c r="J568" s="69"/>
      <c r="K568" s="68"/>
      <c r="L568" s="359"/>
      <c r="M568" s="359"/>
    </row>
    <row r="569" spans="2:13">
      <c r="B569" s="68"/>
      <c r="C569" s="68"/>
      <c r="D569" s="68"/>
      <c r="E569" s="69"/>
      <c r="F569" s="69"/>
      <c r="G569" s="69"/>
      <c r="H569" s="69"/>
      <c r="I569" s="69"/>
      <c r="J569" s="69"/>
      <c r="K569" s="68"/>
      <c r="L569" s="359"/>
      <c r="M569" s="359"/>
    </row>
    <row r="570" spans="2:13">
      <c r="B570" s="68"/>
      <c r="C570" s="68"/>
      <c r="D570" s="68"/>
      <c r="E570" s="69"/>
      <c r="F570" s="69"/>
      <c r="G570" s="69"/>
      <c r="H570" s="69"/>
      <c r="I570" s="69"/>
      <c r="J570" s="69"/>
      <c r="K570" s="68"/>
      <c r="L570" s="359"/>
      <c r="M570" s="359"/>
    </row>
    <row r="571" spans="2:13">
      <c r="B571" s="68"/>
      <c r="C571" s="68"/>
      <c r="D571" s="68"/>
      <c r="E571" s="69"/>
      <c r="F571" s="69"/>
      <c r="G571" s="69"/>
      <c r="H571" s="69"/>
      <c r="I571" s="69"/>
      <c r="J571" s="69"/>
      <c r="K571" s="68"/>
      <c r="L571" s="359"/>
      <c r="M571" s="359"/>
    </row>
    <row r="572" spans="2:13">
      <c r="B572" s="68"/>
      <c r="C572" s="68"/>
      <c r="D572" s="68"/>
      <c r="E572" s="69"/>
      <c r="F572" s="69"/>
      <c r="G572" s="69"/>
      <c r="H572" s="69"/>
      <c r="I572" s="69"/>
      <c r="J572" s="69"/>
      <c r="K572" s="68"/>
      <c r="L572" s="359"/>
      <c r="M572" s="359"/>
    </row>
    <row r="573" spans="2:13">
      <c r="B573" s="68"/>
      <c r="C573" s="68"/>
      <c r="D573" s="68"/>
      <c r="E573" s="69"/>
      <c r="F573" s="69"/>
      <c r="G573" s="69"/>
      <c r="H573" s="69"/>
      <c r="I573" s="69"/>
      <c r="J573" s="69"/>
      <c r="K573" s="68"/>
      <c r="L573" s="359"/>
      <c r="M573" s="359"/>
    </row>
    <row r="574" spans="2:13">
      <c r="B574" s="68"/>
      <c r="C574" s="68"/>
      <c r="D574" s="68"/>
      <c r="E574" s="69"/>
      <c r="F574" s="69"/>
      <c r="G574" s="69"/>
      <c r="H574" s="69"/>
      <c r="I574" s="69"/>
      <c r="J574" s="69"/>
      <c r="K574" s="68"/>
      <c r="L574" s="359"/>
      <c r="M574" s="359"/>
    </row>
    <row r="575" spans="2:13">
      <c r="B575" s="68"/>
      <c r="C575" s="68"/>
      <c r="D575" s="68"/>
      <c r="E575" s="69"/>
      <c r="F575" s="69"/>
      <c r="G575" s="69"/>
      <c r="H575" s="69"/>
      <c r="I575" s="69"/>
      <c r="J575" s="69"/>
      <c r="K575" s="68"/>
      <c r="L575" s="359"/>
      <c r="M575" s="359"/>
    </row>
    <row r="576" spans="2:13">
      <c r="B576" s="68"/>
      <c r="C576" s="68"/>
      <c r="D576" s="68"/>
      <c r="E576" s="69"/>
      <c r="F576" s="69"/>
      <c r="G576" s="69"/>
      <c r="H576" s="69"/>
      <c r="I576" s="69"/>
      <c r="J576" s="69"/>
      <c r="K576" s="68"/>
      <c r="L576" s="359"/>
      <c r="M576" s="359"/>
    </row>
    <row r="577" spans="2:13">
      <c r="B577" s="68"/>
      <c r="C577" s="68"/>
      <c r="D577" s="68"/>
      <c r="E577" s="69"/>
      <c r="F577" s="69"/>
      <c r="G577" s="69"/>
      <c r="H577" s="69"/>
      <c r="I577" s="69"/>
      <c r="J577" s="69"/>
      <c r="K577" s="68"/>
      <c r="L577" s="359"/>
      <c r="M577" s="359"/>
    </row>
    <row r="578" spans="2:13">
      <c r="B578" s="68"/>
      <c r="C578" s="68"/>
      <c r="D578" s="68"/>
      <c r="E578" s="69"/>
      <c r="F578" s="69"/>
      <c r="G578" s="69"/>
      <c r="H578" s="69"/>
      <c r="I578" s="69"/>
      <c r="J578" s="69"/>
      <c r="K578" s="68"/>
      <c r="L578" s="359"/>
      <c r="M578" s="359"/>
    </row>
    <row r="579" spans="2:13">
      <c r="B579" s="68"/>
      <c r="C579" s="68"/>
      <c r="D579" s="68"/>
      <c r="E579" s="69"/>
      <c r="F579" s="69"/>
      <c r="G579" s="69"/>
      <c r="H579" s="69"/>
      <c r="I579" s="69"/>
      <c r="J579" s="69"/>
      <c r="K579" s="68"/>
      <c r="L579" s="359"/>
      <c r="M579" s="359"/>
    </row>
    <row r="580" spans="2:13">
      <c r="B580" s="68"/>
      <c r="C580" s="68"/>
      <c r="D580" s="68"/>
      <c r="E580" s="69"/>
      <c r="F580" s="69"/>
      <c r="G580" s="69"/>
      <c r="H580" s="69"/>
      <c r="I580" s="69"/>
      <c r="J580" s="69"/>
      <c r="K580" s="68"/>
      <c r="L580" s="359"/>
      <c r="M580" s="359"/>
    </row>
    <row r="581" spans="2:13">
      <c r="B581" s="68"/>
      <c r="C581" s="68"/>
      <c r="D581" s="68"/>
      <c r="E581" s="69"/>
      <c r="F581" s="69"/>
      <c r="G581" s="69"/>
      <c r="H581" s="69"/>
      <c r="I581" s="69"/>
      <c r="J581" s="69"/>
      <c r="K581" s="68"/>
      <c r="L581" s="359"/>
      <c r="M581" s="359"/>
    </row>
    <row r="582" spans="2:13">
      <c r="B582" s="68"/>
      <c r="C582" s="68"/>
      <c r="D582" s="68"/>
      <c r="E582" s="69"/>
      <c r="F582" s="69"/>
      <c r="G582" s="69"/>
      <c r="H582" s="69"/>
      <c r="I582" s="69"/>
      <c r="J582" s="69"/>
      <c r="K582" s="68"/>
      <c r="L582" s="359"/>
      <c r="M582" s="359"/>
    </row>
    <row r="583" spans="2:13">
      <c r="B583" s="68"/>
      <c r="C583" s="68"/>
      <c r="D583" s="68"/>
      <c r="E583" s="69"/>
      <c r="F583" s="69"/>
      <c r="G583" s="69"/>
      <c r="H583" s="69"/>
      <c r="I583" s="69"/>
      <c r="J583" s="69"/>
      <c r="K583" s="68"/>
      <c r="L583" s="359"/>
      <c r="M583" s="359"/>
    </row>
    <row r="584" spans="2:13">
      <c r="B584" s="68"/>
      <c r="C584" s="68"/>
      <c r="D584" s="68"/>
      <c r="E584" s="69"/>
      <c r="F584" s="69"/>
      <c r="G584" s="69"/>
      <c r="H584" s="69"/>
      <c r="I584" s="69"/>
      <c r="J584" s="69"/>
      <c r="K584" s="68"/>
      <c r="L584" s="359"/>
      <c r="M584" s="359"/>
    </row>
    <row r="585" spans="2:13">
      <c r="B585" s="68"/>
      <c r="C585" s="68"/>
      <c r="D585" s="68"/>
      <c r="E585" s="69"/>
      <c r="F585" s="69"/>
      <c r="G585" s="69"/>
      <c r="H585" s="69"/>
      <c r="I585" s="69"/>
      <c r="J585" s="69"/>
      <c r="K585" s="68"/>
      <c r="L585" s="359"/>
      <c r="M585" s="359"/>
    </row>
    <row r="586" spans="2:13">
      <c r="B586" s="68"/>
      <c r="C586" s="68"/>
      <c r="D586" s="68"/>
      <c r="E586" s="69"/>
      <c r="F586" s="69"/>
      <c r="G586" s="69"/>
      <c r="H586" s="69"/>
      <c r="I586" s="69"/>
      <c r="J586" s="69"/>
      <c r="K586" s="68"/>
      <c r="L586" s="359"/>
      <c r="M586" s="359"/>
    </row>
    <row r="587" spans="2:13">
      <c r="B587" s="68"/>
      <c r="C587" s="68"/>
      <c r="D587" s="68"/>
      <c r="E587" s="69"/>
      <c r="F587" s="69"/>
      <c r="G587" s="69"/>
      <c r="H587" s="69"/>
      <c r="I587" s="69"/>
      <c r="J587" s="69"/>
      <c r="K587" s="68"/>
      <c r="L587" s="359"/>
      <c r="M587" s="359"/>
    </row>
    <row r="588" spans="2:13">
      <c r="B588" s="68"/>
      <c r="C588" s="68"/>
      <c r="D588" s="68"/>
      <c r="E588" s="69"/>
      <c r="F588" s="69"/>
      <c r="G588" s="69"/>
      <c r="H588" s="69"/>
      <c r="I588" s="69"/>
      <c r="J588" s="69"/>
      <c r="K588" s="68"/>
      <c r="L588" s="359"/>
      <c r="M588" s="359"/>
    </row>
    <row r="589" spans="2:13">
      <c r="B589" s="68"/>
      <c r="C589" s="68"/>
      <c r="D589" s="68"/>
      <c r="E589" s="69"/>
      <c r="F589" s="69"/>
      <c r="G589" s="69"/>
      <c r="H589" s="69"/>
      <c r="I589" s="69"/>
      <c r="J589" s="69"/>
      <c r="K589" s="68"/>
      <c r="L589" s="359"/>
      <c r="M589" s="359"/>
    </row>
    <row r="590" spans="2:13">
      <c r="B590" s="68"/>
      <c r="C590" s="68"/>
      <c r="D590" s="68"/>
      <c r="E590" s="69"/>
      <c r="F590" s="69"/>
      <c r="G590" s="69"/>
      <c r="H590" s="69"/>
      <c r="I590" s="69"/>
      <c r="J590" s="69"/>
      <c r="K590" s="68"/>
      <c r="L590" s="359"/>
      <c r="M590" s="359"/>
    </row>
    <row r="591" spans="2:13">
      <c r="B591" s="68"/>
      <c r="C591" s="68"/>
      <c r="D591" s="68"/>
      <c r="E591" s="69"/>
      <c r="F591" s="69"/>
      <c r="G591" s="69"/>
      <c r="H591" s="69"/>
      <c r="I591" s="69"/>
      <c r="J591" s="69"/>
      <c r="K591" s="68"/>
      <c r="L591" s="359"/>
      <c r="M591" s="359"/>
    </row>
    <row r="592" spans="2:13">
      <c r="B592" s="68"/>
      <c r="C592" s="68"/>
      <c r="D592" s="68"/>
      <c r="E592" s="69"/>
      <c r="F592" s="69"/>
      <c r="G592" s="69"/>
      <c r="H592" s="69"/>
      <c r="I592" s="69"/>
      <c r="J592" s="69"/>
      <c r="K592" s="68"/>
      <c r="L592" s="359"/>
      <c r="M592" s="359"/>
    </row>
    <row r="593" spans="2:13">
      <c r="B593" s="68"/>
      <c r="C593" s="68"/>
      <c r="D593" s="68"/>
      <c r="E593" s="69"/>
      <c r="F593" s="69"/>
      <c r="G593" s="69"/>
      <c r="H593" s="69"/>
      <c r="I593" s="69"/>
      <c r="J593" s="69"/>
      <c r="K593" s="68"/>
      <c r="L593" s="359"/>
      <c r="M593" s="359"/>
    </row>
    <row r="594" spans="2:13">
      <c r="B594" s="68"/>
      <c r="C594" s="68"/>
      <c r="D594" s="68"/>
      <c r="E594" s="69"/>
      <c r="F594" s="69"/>
      <c r="G594" s="69"/>
      <c r="H594" s="69"/>
      <c r="I594" s="69"/>
      <c r="J594" s="69"/>
      <c r="K594" s="68"/>
      <c r="L594" s="359"/>
      <c r="M594" s="359"/>
    </row>
    <row r="595" spans="2:13">
      <c r="B595" s="68"/>
      <c r="C595" s="68"/>
      <c r="D595" s="68"/>
      <c r="E595" s="69"/>
      <c r="F595" s="69"/>
      <c r="G595" s="69"/>
      <c r="H595" s="69"/>
      <c r="I595" s="69"/>
      <c r="J595" s="69"/>
      <c r="K595" s="68"/>
      <c r="L595" s="359"/>
      <c r="M595" s="359"/>
    </row>
    <row r="596" spans="2:13">
      <c r="B596" s="68"/>
      <c r="C596" s="68"/>
      <c r="D596" s="68"/>
      <c r="E596" s="69"/>
      <c r="F596" s="69"/>
      <c r="G596" s="69"/>
      <c r="H596" s="69"/>
      <c r="I596" s="69"/>
      <c r="J596" s="69"/>
      <c r="K596" s="68"/>
      <c r="L596" s="359"/>
      <c r="M596" s="359"/>
    </row>
    <row r="597" spans="2:13">
      <c r="B597" s="68"/>
      <c r="C597" s="68"/>
      <c r="D597" s="68"/>
      <c r="E597" s="69"/>
      <c r="F597" s="69"/>
      <c r="G597" s="69"/>
      <c r="H597" s="69"/>
      <c r="I597" s="69"/>
      <c r="J597" s="69"/>
      <c r="K597" s="68"/>
      <c r="L597" s="359"/>
      <c r="M597" s="359"/>
    </row>
    <row r="598" spans="2:13">
      <c r="B598" s="68"/>
      <c r="C598" s="68"/>
      <c r="D598" s="68"/>
      <c r="E598" s="69"/>
      <c r="F598" s="69"/>
      <c r="G598" s="69"/>
      <c r="H598" s="69"/>
      <c r="I598" s="69"/>
      <c r="J598" s="69"/>
      <c r="K598" s="68"/>
      <c r="L598" s="359"/>
      <c r="M598" s="359"/>
    </row>
    <row r="599" spans="2:13">
      <c r="B599" s="68"/>
      <c r="C599" s="68"/>
      <c r="D599" s="68"/>
      <c r="E599" s="69"/>
      <c r="F599" s="69"/>
      <c r="G599" s="69"/>
      <c r="H599" s="69"/>
      <c r="I599" s="69"/>
      <c r="J599" s="69"/>
      <c r="K599" s="68"/>
      <c r="L599" s="359"/>
      <c r="M599" s="359"/>
    </row>
    <row r="600" spans="2:13">
      <c r="B600" s="68"/>
      <c r="C600" s="68"/>
      <c r="D600" s="68"/>
      <c r="E600" s="69"/>
      <c r="F600" s="69"/>
      <c r="G600" s="69"/>
      <c r="H600" s="69"/>
      <c r="I600" s="69"/>
      <c r="J600" s="69"/>
      <c r="K600" s="68"/>
      <c r="L600" s="359"/>
      <c r="M600" s="359"/>
    </row>
    <row r="601" spans="2:13">
      <c r="B601" s="68"/>
      <c r="C601" s="68"/>
      <c r="D601" s="68"/>
      <c r="E601" s="69"/>
      <c r="F601" s="69"/>
      <c r="G601" s="69"/>
      <c r="H601" s="69"/>
      <c r="I601" s="69"/>
      <c r="J601" s="69"/>
      <c r="K601" s="68"/>
      <c r="L601" s="359"/>
      <c r="M601" s="359"/>
    </row>
    <row r="602" spans="2:13">
      <c r="B602" s="68"/>
      <c r="C602" s="68"/>
      <c r="D602" s="68"/>
      <c r="E602" s="69"/>
      <c r="F602" s="69"/>
      <c r="G602" s="69"/>
      <c r="H602" s="69"/>
      <c r="I602" s="69"/>
      <c r="J602" s="69"/>
      <c r="K602" s="68"/>
      <c r="L602" s="359"/>
      <c r="M602" s="359"/>
    </row>
    <row r="603" spans="2:13">
      <c r="B603" s="68"/>
      <c r="C603" s="68"/>
      <c r="D603" s="68"/>
      <c r="E603" s="69"/>
      <c r="F603" s="69"/>
      <c r="G603" s="69"/>
      <c r="H603" s="69"/>
      <c r="I603" s="69"/>
      <c r="J603" s="69"/>
      <c r="K603" s="68"/>
      <c r="L603" s="359"/>
      <c r="M603" s="359"/>
    </row>
    <row r="604" spans="2:13">
      <c r="B604" s="68"/>
      <c r="C604" s="68"/>
      <c r="D604" s="68"/>
      <c r="E604" s="69"/>
      <c r="F604" s="69"/>
      <c r="G604" s="69"/>
      <c r="H604" s="69"/>
      <c r="I604" s="69"/>
      <c r="J604" s="69"/>
      <c r="K604" s="68"/>
      <c r="L604" s="359"/>
      <c r="M604" s="359"/>
    </row>
    <row r="605" spans="2:13">
      <c r="B605" s="68"/>
      <c r="C605" s="68"/>
      <c r="D605" s="68"/>
      <c r="E605" s="69"/>
      <c r="F605" s="69"/>
      <c r="G605" s="69"/>
      <c r="H605" s="69"/>
      <c r="I605" s="69"/>
      <c r="J605" s="69"/>
      <c r="K605" s="68"/>
      <c r="L605" s="359"/>
      <c r="M605" s="359"/>
    </row>
    <row r="606" spans="2:13">
      <c r="B606" s="68"/>
      <c r="C606" s="68"/>
      <c r="D606" s="68"/>
      <c r="E606" s="69"/>
      <c r="F606" s="69"/>
      <c r="G606" s="69"/>
      <c r="H606" s="69"/>
      <c r="I606" s="69"/>
      <c r="J606" s="69"/>
      <c r="K606" s="68"/>
      <c r="L606" s="359"/>
      <c r="M606" s="359"/>
    </row>
    <row r="607" spans="2:13">
      <c r="B607" s="68"/>
      <c r="C607" s="68"/>
      <c r="D607" s="68"/>
      <c r="E607" s="69"/>
      <c r="F607" s="69"/>
      <c r="G607" s="69"/>
      <c r="H607" s="69"/>
      <c r="I607" s="69"/>
      <c r="J607" s="69"/>
      <c r="K607" s="68"/>
      <c r="L607" s="359"/>
      <c r="M607" s="359"/>
    </row>
    <row r="608" spans="2:13">
      <c r="B608" s="68"/>
      <c r="C608" s="68"/>
      <c r="D608" s="68"/>
      <c r="E608" s="69"/>
      <c r="F608" s="69"/>
      <c r="G608" s="69"/>
      <c r="H608" s="69"/>
      <c r="I608" s="69"/>
      <c r="J608" s="69"/>
      <c r="K608" s="68"/>
      <c r="L608" s="359"/>
      <c r="M608" s="359"/>
    </row>
    <row r="609" spans="2:13">
      <c r="B609" s="68"/>
      <c r="C609" s="68"/>
      <c r="D609" s="68"/>
      <c r="E609" s="69"/>
      <c r="F609" s="69"/>
      <c r="G609" s="69"/>
      <c r="H609" s="69"/>
      <c r="I609" s="69"/>
      <c r="J609" s="69"/>
      <c r="K609" s="68"/>
      <c r="L609" s="359"/>
      <c r="M609" s="359"/>
    </row>
    <row r="610" spans="2:13">
      <c r="B610" s="68"/>
      <c r="C610" s="68"/>
      <c r="D610" s="68"/>
      <c r="E610" s="69"/>
      <c r="F610" s="69"/>
      <c r="G610" s="69"/>
      <c r="H610" s="69"/>
      <c r="I610" s="69"/>
      <c r="J610" s="69"/>
      <c r="K610" s="68"/>
      <c r="L610" s="359"/>
      <c r="M610" s="359"/>
    </row>
    <row r="611" spans="2:13">
      <c r="B611" s="68"/>
      <c r="C611" s="68"/>
      <c r="D611" s="68"/>
      <c r="E611" s="69"/>
      <c r="F611" s="69"/>
      <c r="G611" s="69"/>
      <c r="H611" s="69"/>
      <c r="I611" s="69"/>
      <c r="J611" s="69"/>
      <c r="K611" s="68"/>
      <c r="L611" s="359"/>
      <c r="M611" s="359"/>
    </row>
    <row r="612" spans="2:13">
      <c r="B612" s="68"/>
      <c r="C612" s="68"/>
      <c r="D612" s="68"/>
      <c r="E612" s="69"/>
      <c r="F612" s="69"/>
      <c r="G612" s="69"/>
      <c r="H612" s="69"/>
      <c r="I612" s="69"/>
      <c r="J612" s="69"/>
      <c r="K612" s="68"/>
      <c r="L612" s="359"/>
      <c r="M612" s="359"/>
    </row>
    <row r="613" spans="2:13">
      <c r="B613" s="68"/>
      <c r="C613" s="68"/>
      <c r="D613" s="68"/>
      <c r="E613" s="69"/>
      <c r="F613" s="69"/>
      <c r="G613" s="69"/>
      <c r="H613" s="69"/>
      <c r="I613" s="69"/>
      <c r="J613" s="69"/>
      <c r="K613" s="68"/>
      <c r="L613" s="359"/>
      <c r="M613" s="359"/>
    </row>
    <row r="614" spans="2:13">
      <c r="B614" s="68"/>
      <c r="C614" s="68"/>
      <c r="D614" s="68"/>
      <c r="E614" s="69"/>
      <c r="F614" s="69"/>
      <c r="G614" s="69"/>
      <c r="H614" s="69"/>
      <c r="I614" s="69"/>
      <c r="J614" s="69"/>
      <c r="K614" s="68"/>
      <c r="L614" s="359"/>
      <c r="M614" s="359"/>
    </row>
    <row r="615" spans="2:13">
      <c r="B615" s="68"/>
      <c r="C615" s="68"/>
      <c r="D615" s="68"/>
      <c r="E615" s="69"/>
      <c r="F615" s="69"/>
      <c r="G615" s="69"/>
      <c r="H615" s="69"/>
      <c r="I615" s="69"/>
      <c r="J615" s="69"/>
      <c r="K615" s="68"/>
      <c r="L615" s="359"/>
      <c r="M615" s="359"/>
    </row>
    <row r="616" spans="2:13">
      <c r="B616" s="68"/>
      <c r="C616" s="68"/>
      <c r="D616" s="68"/>
      <c r="E616" s="69"/>
      <c r="F616" s="69"/>
      <c r="G616" s="69"/>
      <c r="H616" s="69"/>
      <c r="I616" s="69"/>
      <c r="J616" s="69"/>
      <c r="K616" s="68"/>
      <c r="L616" s="359"/>
      <c r="M616" s="359"/>
    </row>
    <row r="617" spans="2:13">
      <c r="B617" s="68"/>
      <c r="C617" s="68"/>
      <c r="D617" s="68"/>
      <c r="E617" s="69"/>
      <c r="F617" s="69"/>
      <c r="G617" s="69"/>
      <c r="H617" s="69"/>
      <c r="I617" s="69"/>
      <c r="J617" s="69"/>
      <c r="K617" s="68"/>
      <c r="L617" s="359"/>
      <c r="M617" s="359"/>
    </row>
    <row r="618" spans="2:13">
      <c r="B618" s="68"/>
      <c r="C618" s="68"/>
      <c r="D618" s="68"/>
      <c r="E618" s="69"/>
      <c r="F618" s="69"/>
      <c r="G618" s="69"/>
      <c r="H618" s="69"/>
      <c r="I618" s="69"/>
      <c r="J618" s="69"/>
      <c r="K618" s="68"/>
      <c r="L618" s="359"/>
      <c r="M618" s="359"/>
    </row>
    <row r="619" spans="2:13">
      <c r="B619" s="68"/>
      <c r="C619" s="68"/>
      <c r="D619" s="68"/>
      <c r="E619" s="69"/>
      <c r="F619" s="69"/>
      <c r="G619" s="69"/>
      <c r="H619" s="69"/>
      <c r="I619" s="69"/>
      <c r="J619" s="69"/>
      <c r="K619" s="68"/>
      <c r="L619" s="359"/>
      <c r="M619" s="359"/>
    </row>
    <row r="620" spans="2:13">
      <c r="B620" s="68"/>
      <c r="C620" s="68"/>
      <c r="D620" s="68"/>
      <c r="E620" s="69"/>
      <c r="F620" s="69"/>
      <c r="G620" s="69"/>
      <c r="H620" s="69"/>
      <c r="I620" s="69"/>
      <c r="J620" s="69"/>
      <c r="K620" s="68"/>
      <c r="L620" s="359"/>
      <c r="M620" s="359"/>
    </row>
    <row r="621" spans="2:13">
      <c r="B621" s="68"/>
      <c r="C621" s="68"/>
      <c r="D621" s="68"/>
      <c r="E621" s="69"/>
      <c r="F621" s="69"/>
      <c r="G621" s="69"/>
      <c r="H621" s="69"/>
      <c r="I621" s="69"/>
      <c r="J621" s="69"/>
      <c r="K621" s="68"/>
      <c r="L621" s="359"/>
      <c r="M621" s="359"/>
    </row>
    <row r="622" spans="2:13">
      <c r="B622" s="68"/>
      <c r="C622" s="68"/>
      <c r="D622" s="68"/>
      <c r="E622" s="69"/>
      <c r="F622" s="69"/>
      <c r="G622" s="69"/>
      <c r="H622" s="69"/>
      <c r="I622" s="69"/>
      <c r="J622" s="69"/>
      <c r="K622" s="68"/>
      <c r="L622" s="359"/>
      <c r="M622" s="359"/>
    </row>
    <row r="623" spans="2:13">
      <c r="B623" s="68"/>
      <c r="C623" s="68"/>
      <c r="D623" s="68"/>
      <c r="E623" s="69"/>
      <c r="F623" s="69"/>
      <c r="G623" s="69"/>
      <c r="H623" s="69"/>
      <c r="I623" s="69"/>
      <c r="J623" s="69"/>
      <c r="K623" s="68"/>
      <c r="L623" s="359"/>
      <c r="M623" s="359"/>
    </row>
    <row r="624" spans="2:13">
      <c r="B624" s="68"/>
      <c r="C624" s="68"/>
      <c r="D624" s="68"/>
      <c r="E624" s="69"/>
      <c r="F624" s="69"/>
      <c r="G624" s="69"/>
      <c r="H624" s="69"/>
      <c r="I624" s="69"/>
      <c r="J624" s="69"/>
      <c r="K624" s="68"/>
      <c r="L624" s="359"/>
      <c r="M624" s="359"/>
    </row>
    <row r="625" spans="2:13">
      <c r="B625" s="68"/>
      <c r="C625" s="68"/>
      <c r="D625" s="68"/>
      <c r="E625" s="69"/>
      <c r="F625" s="69"/>
      <c r="G625" s="69"/>
      <c r="H625" s="69"/>
      <c r="I625" s="69"/>
      <c r="J625" s="69"/>
      <c r="K625" s="68"/>
      <c r="L625" s="359"/>
      <c r="M625" s="359"/>
    </row>
    <row r="626" spans="2:13">
      <c r="B626" s="68"/>
      <c r="C626" s="68"/>
      <c r="D626" s="68"/>
      <c r="E626" s="69"/>
      <c r="F626" s="69"/>
      <c r="G626" s="69"/>
      <c r="H626" s="69"/>
      <c r="I626" s="69"/>
      <c r="J626" s="69"/>
      <c r="K626" s="68"/>
      <c r="L626" s="359"/>
      <c r="M626" s="359"/>
    </row>
    <row r="627" spans="2:13">
      <c r="B627" s="68"/>
      <c r="C627" s="68"/>
      <c r="D627" s="68"/>
      <c r="E627" s="69"/>
      <c r="F627" s="69"/>
      <c r="G627" s="69"/>
      <c r="H627" s="69"/>
      <c r="I627" s="69"/>
      <c r="J627" s="69"/>
      <c r="K627" s="68"/>
      <c r="L627" s="359"/>
      <c r="M627" s="359"/>
    </row>
    <row r="628" spans="2:13">
      <c r="B628" s="68"/>
      <c r="C628" s="68"/>
      <c r="D628" s="68"/>
      <c r="E628" s="69"/>
      <c r="F628" s="69"/>
      <c r="G628" s="69"/>
      <c r="H628" s="69"/>
      <c r="I628" s="69"/>
      <c r="J628" s="69"/>
      <c r="K628" s="68"/>
      <c r="L628" s="359"/>
      <c r="M628" s="359"/>
    </row>
    <row r="629" spans="2:13">
      <c r="B629" s="68"/>
      <c r="C629" s="68"/>
      <c r="D629" s="68"/>
      <c r="E629" s="69"/>
      <c r="F629" s="69"/>
      <c r="G629" s="69"/>
      <c r="H629" s="69"/>
      <c r="I629" s="69"/>
      <c r="J629" s="69"/>
      <c r="K629" s="68"/>
      <c r="L629" s="359"/>
      <c r="M629" s="359"/>
    </row>
    <row r="630" spans="2:13">
      <c r="B630" s="68"/>
      <c r="C630" s="68"/>
      <c r="D630" s="68"/>
      <c r="E630" s="69"/>
      <c r="F630" s="69"/>
      <c r="G630" s="69"/>
      <c r="H630" s="69"/>
      <c r="I630" s="69"/>
      <c r="J630" s="69"/>
      <c r="K630" s="68"/>
      <c r="L630" s="359"/>
      <c r="M630" s="359"/>
    </row>
    <row r="631" spans="2:13">
      <c r="B631" s="68"/>
      <c r="C631" s="68"/>
      <c r="D631" s="68"/>
      <c r="E631" s="69"/>
      <c r="F631" s="69"/>
      <c r="G631" s="69"/>
      <c r="H631" s="69"/>
      <c r="I631" s="69"/>
      <c r="J631" s="69"/>
      <c r="K631" s="68"/>
      <c r="L631" s="359"/>
      <c r="M631" s="359"/>
    </row>
    <row r="632" spans="2:13">
      <c r="B632" s="68"/>
      <c r="C632" s="68"/>
      <c r="D632" s="68"/>
      <c r="E632" s="69"/>
      <c r="F632" s="69"/>
      <c r="G632" s="69"/>
      <c r="H632" s="69"/>
      <c r="I632" s="69"/>
      <c r="J632" s="69"/>
      <c r="K632" s="68"/>
      <c r="L632" s="359"/>
      <c r="M632" s="359"/>
    </row>
    <row r="633" spans="2:13">
      <c r="B633" s="68"/>
      <c r="C633" s="68"/>
      <c r="D633" s="68"/>
      <c r="E633" s="69"/>
      <c r="F633" s="69"/>
      <c r="G633" s="69"/>
      <c r="H633" s="69"/>
      <c r="I633" s="69"/>
      <c r="J633" s="69"/>
      <c r="K633" s="68"/>
      <c r="L633" s="359"/>
      <c r="M633" s="359"/>
    </row>
    <row r="634" spans="2:13">
      <c r="B634" s="68"/>
      <c r="C634" s="68"/>
      <c r="D634" s="68"/>
      <c r="E634" s="69"/>
      <c r="F634" s="69"/>
      <c r="G634" s="69"/>
      <c r="H634" s="69"/>
      <c r="I634" s="69"/>
      <c r="J634" s="69"/>
      <c r="K634" s="68"/>
      <c r="L634" s="359"/>
      <c r="M634" s="359"/>
    </row>
    <row r="635" spans="2:13">
      <c r="B635" s="68"/>
      <c r="C635" s="68"/>
      <c r="D635" s="68"/>
      <c r="E635" s="69"/>
      <c r="F635" s="69"/>
      <c r="G635" s="69"/>
      <c r="H635" s="69"/>
      <c r="I635" s="69"/>
      <c r="J635" s="69"/>
      <c r="K635" s="68"/>
      <c r="L635" s="359"/>
      <c r="M635" s="359"/>
    </row>
    <row r="636" spans="2:13">
      <c r="B636" s="68"/>
      <c r="C636" s="68"/>
      <c r="D636" s="68"/>
      <c r="E636" s="69"/>
      <c r="F636" s="69"/>
      <c r="G636" s="69"/>
      <c r="H636" s="69"/>
      <c r="I636" s="69"/>
      <c r="J636" s="69"/>
      <c r="K636" s="68"/>
      <c r="L636" s="359"/>
      <c r="M636" s="359"/>
    </row>
    <row r="637" spans="2:13">
      <c r="B637" s="68"/>
      <c r="C637" s="68"/>
      <c r="D637" s="68"/>
      <c r="E637" s="69"/>
      <c r="F637" s="69"/>
      <c r="G637" s="69"/>
      <c r="H637" s="69"/>
      <c r="I637" s="69"/>
      <c r="J637" s="69"/>
      <c r="K637" s="68"/>
      <c r="L637" s="359"/>
      <c r="M637" s="359"/>
    </row>
    <row r="638" spans="2:13">
      <c r="B638" s="68"/>
      <c r="C638" s="68"/>
      <c r="D638" s="68"/>
      <c r="E638" s="69"/>
      <c r="F638" s="69"/>
      <c r="G638" s="69"/>
      <c r="H638" s="69"/>
      <c r="I638" s="69"/>
      <c r="J638" s="69"/>
      <c r="K638" s="68"/>
      <c r="L638" s="359"/>
      <c r="M638" s="359"/>
    </row>
    <row r="639" spans="2:13">
      <c r="B639" s="68"/>
      <c r="C639" s="68"/>
      <c r="D639" s="68"/>
      <c r="E639" s="69"/>
      <c r="F639" s="69"/>
      <c r="G639" s="69"/>
      <c r="H639" s="69"/>
      <c r="I639" s="69"/>
      <c r="J639" s="69"/>
      <c r="K639" s="68"/>
      <c r="L639" s="359"/>
      <c r="M639" s="359"/>
    </row>
    <row r="640" spans="2:13">
      <c r="B640" s="68"/>
      <c r="C640" s="68"/>
      <c r="D640" s="68"/>
      <c r="E640" s="69"/>
      <c r="F640" s="69"/>
      <c r="G640" s="69"/>
      <c r="H640" s="69"/>
      <c r="I640" s="69"/>
      <c r="J640" s="69"/>
      <c r="K640" s="68"/>
      <c r="L640" s="359"/>
      <c r="M640" s="359"/>
    </row>
    <row r="641" spans="2:13">
      <c r="B641" s="68"/>
      <c r="C641" s="68"/>
      <c r="D641" s="68"/>
      <c r="E641" s="69"/>
      <c r="F641" s="69"/>
      <c r="G641" s="69"/>
      <c r="H641" s="69"/>
      <c r="I641" s="69"/>
      <c r="J641" s="69"/>
      <c r="K641" s="68"/>
      <c r="L641" s="359"/>
      <c r="M641" s="359"/>
    </row>
    <row r="642" spans="2:13">
      <c r="B642" s="68"/>
      <c r="C642" s="68"/>
      <c r="D642" s="68"/>
      <c r="E642" s="69"/>
      <c r="F642" s="69"/>
      <c r="G642" s="69"/>
      <c r="H642" s="69"/>
      <c r="I642" s="69"/>
      <c r="J642" s="69"/>
      <c r="K642" s="68"/>
      <c r="L642" s="359"/>
      <c r="M642" s="359"/>
    </row>
    <row r="643" spans="2:13">
      <c r="B643" s="68"/>
      <c r="C643" s="68"/>
      <c r="D643" s="68"/>
      <c r="E643" s="69"/>
      <c r="F643" s="69"/>
      <c r="G643" s="69"/>
      <c r="H643" s="69"/>
      <c r="I643" s="69"/>
      <c r="J643" s="69"/>
      <c r="K643" s="68"/>
      <c r="L643" s="359"/>
      <c r="M643" s="359"/>
    </row>
    <row r="644" spans="2:13">
      <c r="B644" s="68"/>
      <c r="C644" s="68"/>
      <c r="D644" s="68"/>
      <c r="E644" s="69"/>
      <c r="F644" s="69"/>
      <c r="G644" s="69"/>
      <c r="H644" s="69"/>
      <c r="I644" s="69"/>
      <c r="J644" s="69"/>
      <c r="K644" s="68"/>
      <c r="L644" s="359"/>
      <c r="M644" s="359"/>
    </row>
    <row r="645" spans="2:13">
      <c r="B645" s="68"/>
      <c r="C645" s="68"/>
      <c r="D645" s="68"/>
      <c r="E645" s="69"/>
      <c r="F645" s="69"/>
      <c r="G645" s="69"/>
      <c r="H645" s="69"/>
      <c r="I645" s="69"/>
      <c r="J645" s="69"/>
      <c r="K645" s="68"/>
      <c r="L645" s="359"/>
      <c r="M645" s="359"/>
    </row>
    <row r="646" spans="2:13">
      <c r="B646" s="68"/>
      <c r="C646" s="68"/>
      <c r="D646" s="68"/>
      <c r="E646" s="69"/>
      <c r="F646" s="69"/>
      <c r="G646" s="69"/>
      <c r="H646" s="69"/>
      <c r="I646" s="69"/>
      <c r="J646" s="69"/>
      <c r="K646" s="68"/>
      <c r="L646" s="359"/>
      <c r="M646" s="359"/>
    </row>
    <row r="647" spans="2:13">
      <c r="B647" s="68"/>
      <c r="C647" s="68"/>
      <c r="D647" s="68"/>
      <c r="E647" s="69"/>
      <c r="F647" s="69"/>
      <c r="G647" s="69"/>
      <c r="H647" s="69"/>
      <c r="I647" s="69"/>
      <c r="J647" s="69"/>
      <c r="K647" s="68"/>
      <c r="L647" s="359"/>
      <c r="M647" s="359"/>
    </row>
    <row r="648" spans="2:13">
      <c r="B648" s="68"/>
      <c r="C648" s="68"/>
      <c r="D648" s="68"/>
      <c r="E648" s="69"/>
      <c r="F648" s="69"/>
      <c r="G648" s="69"/>
      <c r="H648" s="69"/>
      <c r="I648" s="69"/>
      <c r="J648" s="69"/>
      <c r="K648" s="68"/>
      <c r="L648" s="359"/>
      <c r="M648" s="359"/>
    </row>
    <row r="649" spans="2:13">
      <c r="B649" s="68"/>
      <c r="C649" s="68"/>
      <c r="D649" s="68"/>
      <c r="E649" s="69"/>
      <c r="F649" s="69"/>
      <c r="G649" s="69"/>
      <c r="H649" s="69"/>
      <c r="I649" s="69"/>
      <c r="J649" s="69"/>
      <c r="K649" s="68"/>
      <c r="L649" s="359"/>
      <c r="M649" s="359"/>
    </row>
    <row r="650" spans="2:13">
      <c r="B650" s="68"/>
      <c r="C650" s="68"/>
      <c r="D650" s="68"/>
      <c r="E650" s="69"/>
      <c r="F650" s="69"/>
      <c r="G650" s="69"/>
      <c r="H650" s="69"/>
      <c r="I650" s="69"/>
      <c r="J650" s="69"/>
      <c r="K650" s="68"/>
      <c r="L650" s="359"/>
      <c r="M650" s="359"/>
    </row>
    <row r="651" spans="2:13">
      <c r="B651" s="68"/>
      <c r="C651" s="68"/>
      <c r="D651" s="68"/>
      <c r="E651" s="69"/>
      <c r="F651" s="69"/>
      <c r="G651" s="69"/>
      <c r="H651" s="69"/>
      <c r="I651" s="69"/>
      <c r="J651" s="69"/>
      <c r="K651" s="68"/>
      <c r="L651" s="359"/>
      <c r="M651" s="359"/>
    </row>
    <row r="652" spans="2:13">
      <c r="B652" s="68"/>
      <c r="C652" s="68"/>
      <c r="D652" s="68"/>
      <c r="E652" s="69"/>
      <c r="F652" s="69"/>
      <c r="G652" s="69"/>
      <c r="H652" s="69"/>
      <c r="I652" s="69"/>
      <c r="J652" s="69"/>
      <c r="K652" s="68"/>
      <c r="L652" s="359"/>
      <c r="M652" s="359"/>
    </row>
    <row r="653" spans="2:13">
      <c r="B653" s="68"/>
      <c r="C653" s="68"/>
      <c r="D653" s="68"/>
      <c r="E653" s="69"/>
      <c r="F653" s="69"/>
      <c r="G653" s="69"/>
      <c r="H653" s="69"/>
      <c r="I653" s="69"/>
      <c r="J653" s="69"/>
      <c r="K653" s="68"/>
      <c r="L653" s="359"/>
      <c r="M653" s="359"/>
    </row>
    <row r="654" spans="2:13">
      <c r="B654" s="68"/>
      <c r="C654" s="68"/>
      <c r="D654" s="68"/>
      <c r="E654" s="69"/>
      <c r="F654" s="69"/>
      <c r="G654" s="69"/>
      <c r="H654" s="69"/>
      <c r="I654" s="69"/>
      <c r="J654" s="69"/>
      <c r="K654" s="68"/>
      <c r="L654" s="359"/>
      <c r="M654" s="359"/>
    </row>
    <row r="655" spans="2:13">
      <c r="B655" s="68"/>
      <c r="C655" s="68"/>
      <c r="D655" s="68"/>
      <c r="E655" s="69"/>
      <c r="F655" s="69"/>
      <c r="G655" s="69"/>
      <c r="H655" s="69"/>
      <c r="I655" s="69"/>
      <c r="J655" s="69"/>
      <c r="K655" s="68"/>
      <c r="L655" s="359"/>
      <c r="M655" s="359"/>
    </row>
    <row r="656" spans="2:13">
      <c r="B656" s="68"/>
      <c r="C656" s="68"/>
      <c r="D656" s="68"/>
      <c r="E656" s="69"/>
      <c r="F656" s="69"/>
      <c r="G656" s="69"/>
      <c r="H656" s="69"/>
      <c r="I656" s="69"/>
      <c r="J656" s="69"/>
      <c r="K656" s="68"/>
      <c r="L656" s="359"/>
      <c r="M656" s="359"/>
    </row>
    <row r="657" spans="2:13">
      <c r="B657" s="68"/>
      <c r="C657" s="68"/>
      <c r="D657" s="68"/>
      <c r="E657" s="69"/>
      <c r="F657" s="69"/>
      <c r="G657" s="69"/>
      <c r="H657" s="69"/>
      <c r="I657" s="69"/>
      <c r="J657" s="69"/>
      <c r="K657" s="68"/>
      <c r="L657" s="359"/>
      <c r="M657" s="359"/>
    </row>
    <row r="658" spans="2:13">
      <c r="B658" s="68"/>
      <c r="C658" s="68"/>
      <c r="D658" s="68"/>
      <c r="E658" s="69"/>
      <c r="F658" s="69"/>
      <c r="G658" s="69"/>
      <c r="H658" s="69"/>
      <c r="I658" s="69"/>
      <c r="J658" s="69"/>
      <c r="K658" s="68"/>
      <c r="L658" s="359"/>
      <c r="M658" s="359"/>
    </row>
    <row r="659" spans="2:13">
      <c r="B659" s="68"/>
      <c r="C659" s="68"/>
      <c r="D659" s="68"/>
      <c r="E659" s="69"/>
      <c r="F659" s="69"/>
      <c r="G659" s="69"/>
      <c r="H659" s="69"/>
      <c r="I659" s="69"/>
      <c r="J659" s="69"/>
      <c r="K659" s="68"/>
      <c r="L659" s="359"/>
      <c r="M659" s="359"/>
    </row>
    <row r="660" spans="2:13">
      <c r="B660" s="68"/>
      <c r="C660" s="68"/>
      <c r="D660" s="68"/>
      <c r="E660" s="69"/>
      <c r="F660" s="69"/>
      <c r="G660" s="69"/>
      <c r="H660" s="69"/>
      <c r="I660" s="69"/>
      <c r="J660" s="69"/>
      <c r="K660" s="68"/>
      <c r="L660" s="359"/>
      <c r="M660" s="359"/>
    </row>
    <row r="661" spans="2:13">
      <c r="B661" s="68"/>
      <c r="C661" s="68"/>
      <c r="D661" s="68"/>
      <c r="E661" s="69"/>
      <c r="F661" s="69"/>
      <c r="G661" s="69"/>
      <c r="H661" s="69"/>
      <c r="I661" s="69"/>
      <c r="J661" s="69"/>
      <c r="K661" s="68"/>
      <c r="L661" s="359"/>
      <c r="M661" s="359"/>
    </row>
    <row r="662" spans="2:13">
      <c r="B662" s="68"/>
      <c r="C662" s="68"/>
      <c r="D662" s="68"/>
      <c r="E662" s="69"/>
      <c r="F662" s="69"/>
      <c r="G662" s="69"/>
      <c r="H662" s="69"/>
      <c r="I662" s="69"/>
      <c r="J662" s="69"/>
      <c r="K662" s="68"/>
      <c r="L662" s="359"/>
      <c r="M662" s="359"/>
    </row>
    <row r="663" spans="2:13">
      <c r="B663" s="68"/>
      <c r="C663" s="68"/>
      <c r="D663" s="68"/>
      <c r="E663" s="69"/>
      <c r="F663" s="69"/>
      <c r="G663" s="69"/>
      <c r="H663" s="69"/>
      <c r="I663" s="69"/>
      <c r="J663" s="69"/>
      <c r="K663" s="68"/>
      <c r="L663" s="359"/>
      <c r="M663" s="359"/>
    </row>
    <row r="664" spans="2:13">
      <c r="B664" s="68"/>
      <c r="C664" s="68"/>
      <c r="D664" s="68"/>
      <c r="E664" s="69"/>
      <c r="F664" s="69"/>
      <c r="G664" s="69"/>
      <c r="H664" s="69"/>
      <c r="I664" s="69"/>
      <c r="J664" s="69"/>
      <c r="K664" s="68"/>
      <c r="L664" s="359"/>
      <c r="M664" s="359"/>
    </row>
    <row r="665" spans="2:13">
      <c r="B665" s="68"/>
      <c r="C665" s="68"/>
      <c r="D665" s="68"/>
      <c r="E665" s="69"/>
      <c r="F665" s="69"/>
      <c r="G665" s="69"/>
      <c r="H665" s="69"/>
      <c r="I665" s="69"/>
      <c r="J665" s="69"/>
      <c r="K665" s="68"/>
      <c r="L665" s="359"/>
      <c r="M665" s="359"/>
    </row>
    <row r="666" spans="2:13">
      <c r="B666" s="68"/>
      <c r="C666" s="68"/>
      <c r="D666" s="68"/>
      <c r="E666" s="69"/>
      <c r="F666" s="69"/>
      <c r="G666" s="69"/>
      <c r="H666" s="69"/>
      <c r="I666" s="69"/>
      <c r="J666" s="69"/>
      <c r="K666" s="68"/>
      <c r="L666" s="359"/>
      <c r="M666" s="359"/>
    </row>
    <row r="667" spans="2:13">
      <c r="B667" s="68"/>
      <c r="C667" s="68"/>
      <c r="D667" s="68"/>
      <c r="E667" s="69"/>
      <c r="F667" s="69"/>
      <c r="G667" s="69"/>
      <c r="H667" s="69"/>
      <c r="I667" s="69"/>
      <c r="J667" s="69"/>
      <c r="K667" s="68"/>
      <c r="L667" s="359"/>
      <c r="M667" s="359"/>
    </row>
    <row r="668" spans="2:13">
      <c r="B668" s="68"/>
      <c r="C668" s="68"/>
      <c r="D668" s="68"/>
      <c r="E668" s="69"/>
      <c r="F668" s="69"/>
      <c r="G668" s="69"/>
      <c r="H668" s="69"/>
      <c r="I668" s="69"/>
      <c r="J668" s="69"/>
      <c r="K668" s="68"/>
      <c r="L668" s="359"/>
      <c r="M668" s="359"/>
    </row>
    <row r="669" spans="2:13">
      <c r="B669" s="68"/>
      <c r="C669" s="68"/>
      <c r="D669" s="68"/>
      <c r="E669" s="69"/>
      <c r="F669" s="69"/>
      <c r="G669" s="69"/>
      <c r="H669" s="69"/>
      <c r="I669" s="69"/>
      <c r="J669" s="69"/>
      <c r="K669" s="68"/>
      <c r="L669" s="359"/>
      <c r="M669" s="359"/>
    </row>
    <row r="670" spans="2:13">
      <c r="B670" s="68"/>
      <c r="C670" s="68"/>
      <c r="D670" s="68"/>
      <c r="E670" s="69"/>
      <c r="F670" s="69"/>
      <c r="G670" s="69"/>
      <c r="H670" s="69"/>
      <c r="I670" s="69"/>
      <c r="J670" s="69"/>
      <c r="K670" s="68"/>
      <c r="L670" s="359"/>
      <c r="M670" s="359"/>
    </row>
    <row r="671" spans="2:13">
      <c r="B671" s="68"/>
      <c r="C671" s="68"/>
      <c r="D671" s="68"/>
      <c r="E671" s="69"/>
      <c r="F671" s="69"/>
      <c r="G671" s="69"/>
      <c r="H671" s="69"/>
      <c r="I671" s="69"/>
      <c r="J671" s="69"/>
      <c r="K671" s="68"/>
      <c r="L671" s="359"/>
      <c r="M671" s="359"/>
    </row>
    <row r="672" spans="2:13">
      <c r="B672" s="68"/>
      <c r="C672" s="68"/>
      <c r="D672" s="68"/>
      <c r="E672" s="69"/>
      <c r="F672" s="69"/>
      <c r="G672" s="69"/>
      <c r="H672" s="69"/>
      <c r="I672" s="69"/>
      <c r="J672" s="69"/>
      <c r="K672" s="68"/>
      <c r="L672" s="359"/>
      <c r="M672" s="359"/>
    </row>
    <row r="673" spans="2:13">
      <c r="B673" s="68"/>
      <c r="C673" s="68"/>
      <c r="D673" s="68"/>
      <c r="E673" s="69"/>
      <c r="F673" s="69"/>
      <c r="G673" s="69"/>
      <c r="H673" s="69"/>
      <c r="I673" s="69"/>
      <c r="J673" s="69"/>
      <c r="K673" s="68"/>
      <c r="L673" s="359"/>
      <c r="M673" s="359"/>
    </row>
    <row r="674" spans="2:13">
      <c r="B674" s="68"/>
      <c r="C674" s="68"/>
      <c r="D674" s="68"/>
      <c r="E674" s="69"/>
      <c r="F674" s="69"/>
      <c r="G674" s="69"/>
      <c r="H674" s="69"/>
      <c r="I674" s="69"/>
      <c r="J674" s="69"/>
      <c r="K674" s="68"/>
      <c r="L674" s="359"/>
      <c r="M674" s="359"/>
    </row>
    <row r="675" spans="2:13">
      <c r="B675" s="68"/>
      <c r="C675" s="68"/>
      <c r="D675" s="68"/>
      <c r="E675" s="69"/>
      <c r="F675" s="69"/>
      <c r="G675" s="69"/>
      <c r="H675" s="69"/>
      <c r="I675" s="69"/>
      <c r="J675" s="69"/>
      <c r="K675" s="68"/>
      <c r="L675" s="359"/>
      <c r="M675" s="359"/>
    </row>
    <row r="676" spans="2:13">
      <c r="B676" s="68"/>
      <c r="C676" s="68"/>
      <c r="D676" s="68"/>
      <c r="E676" s="69"/>
      <c r="F676" s="69"/>
      <c r="G676" s="69"/>
      <c r="H676" s="69"/>
      <c r="I676" s="69"/>
      <c r="J676" s="69"/>
      <c r="K676" s="68"/>
      <c r="L676" s="359"/>
      <c r="M676" s="359"/>
    </row>
    <row r="677" spans="2:13">
      <c r="B677" s="68"/>
      <c r="C677" s="68"/>
      <c r="D677" s="68"/>
      <c r="E677" s="69"/>
      <c r="F677" s="69"/>
      <c r="G677" s="69"/>
      <c r="H677" s="69"/>
      <c r="I677" s="69"/>
      <c r="J677" s="69"/>
      <c r="K677" s="68"/>
      <c r="L677" s="359"/>
      <c r="M677" s="359"/>
    </row>
    <row r="678" spans="2:13">
      <c r="B678" s="68"/>
      <c r="C678" s="68"/>
      <c r="D678" s="68"/>
      <c r="E678" s="69"/>
      <c r="F678" s="69"/>
      <c r="G678" s="69"/>
      <c r="H678" s="69"/>
      <c r="I678" s="69"/>
      <c r="J678" s="69"/>
      <c r="K678" s="68"/>
      <c r="L678" s="359"/>
      <c r="M678" s="359"/>
    </row>
    <row r="679" spans="2:13">
      <c r="B679" s="68"/>
      <c r="C679" s="68"/>
      <c r="D679" s="68"/>
      <c r="E679" s="69"/>
      <c r="F679" s="69"/>
      <c r="G679" s="69"/>
      <c r="H679" s="69"/>
      <c r="I679" s="69"/>
      <c r="J679" s="69"/>
      <c r="K679" s="68"/>
      <c r="L679" s="359"/>
      <c r="M679" s="359"/>
    </row>
    <row r="680" spans="2:13">
      <c r="B680" s="68"/>
      <c r="C680" s="68"/>
      <c r="D680" s="68"/>
      <c r="E680" s="69"/>
      <c r="F680" s="69"/>
      <c r="G680" s="69"/>
      <c r="H680" s="69"/>
      <c r="I680" s="69"/>
      <c r="J680" s="69"/>
      <c r="K680" s="68"/>
      <c r="L680" s="359"/>
      <c r="M680" s="359"/>
    </row>
    <row r="681" spans="2:13">
      <c r="B681" s="68"/>
      <c r="C681" s="68"/>
      <c r="D681" s="68"/>
      <c r="E681" s="69"/>
      <c r="F681" s="69"/>
      <c r="G681" s="69"/>
      <c r="H681" s="69"/>
      <c r="I681" s="69"/>
      <c r="J681" s="69"/>
      <c r="K681" s="68"/>
      <c r="L681" s="359"/>
      <c r="M681" s="359"/>
    </row>
    <row r="682" spans="2:13">
      <c r="B682" s="68"/>
      <c r="C682" s="68"/>
      <c r="D682" s="68"/>
      <c r="E682" s="69"/>
      <c r="F682" s="69"/>
      <c r="G682" s="69"/>
      <c r="H682" s="69"/>
      <c r="I682" s="69"/>
      <c r="J682" s="69"/>
      <c r="K682" s="68"/>
      <c r="L682" s="359"/>
      <c r="M682" s="359"/>
    </row>
    <row r="683" spans="2:13">
      <c r="B683" s="68"/>
      <c r="C683" s="68"/>
      <c r="D683" s="68"/>
      <c r="E683" s="69"/>
      <c r="F683" s="69"/>
      <c r="G683" s="69"/>
      <c r="H683" s="69"/>
      <c r="I683" s="69"/>
      <c r="J683" s="69"/>
      <c r="K683" s="68"/>
      <c r="L683" s="359"/>
      <c r="M683" s="359"/>
    </row>
    <row r="684" spans="2:13">
      <c r="B684" s="68"/>
      <c r="C684" s="68"/>
      <c r="D684" s="68"/>
      <c r="E684" s="69"/>
      <c r="F684" s="69"/>
      <c r="G684" s="69"/>
      <c r="H684" s="69"/>
      <c r="I684" s="69"/>
      <c r="J684" s="69"/>
      <c r="K684" s="68"/>
      <c r="L684" s="359"/>
      <c r="M684" s="359"/>
    </row>
    <row r="685" spans="2:13">
      <c r="B685" s="68"/>
      <c r="C685" s="68"/>
      <c r="D685" s="68"/>
      <c r="E685" s="69"/>
      <c r="F685" s="69"/>
      <c r="G685" s="69"/>
      <c r="H685" s="69"/>
      <c r="I685" s="69"/>
      <c r="J685" s="69"/>
      <c r="K685" s="68"/>
      <c r="L685" s="359"/>
      <c r="M685" s="359"/>
    </row>
    <row r="686" spans="2:13">
      <c r="B686" s="68"/>
      <c r="C686" s="68"/>
      <c r="D686" s="68"/>
      <c r="E686" s="69"/>
      <c r="F686" s="69"/>
      <c r="G686" s="69"/>
      <c r="H686" s="69"/>
      <c r="I686" s="69"/>
      <c r="J686" s="69"/>
      <c r="K686" s="68"/>
      <c r="L686" s="359"/>
      <c r="M686" s="359"/>
    </row>
    <row r="687" spans="2:13">
      <c r="B687" s="68"/>
      <c r="C687" s="68"/>
      <c r="D687" s="68"/>
      <c r="E687" s="69"/>
      <c r="F687" s="69"/>
      <c r="G687" s="69"/>
      <c r="H687" s="69"/>
      <c r="I687" s="69"/>
      <c r="J687" s="69"/>
      <c r="K687" s="68"/>
      <c r="L687" s="359"/>
      <c r="M687" s="359"/>
    </row>
    <row r="688" spans="2:13">
      <c r="B688" s="68"/>
      <c r="C688" s="68"/>
      <c r="D688" s="68"/>
      <c r="E688" s="69"/>
      <c r="F688" s="69"/>
      <c r="G688" s="69"/>
      <c r="H688" s="69"/>
      <c r="I688" s="69"/>
      <c r="J688" s="69"/>
      <c r="K688" s="68"/>
      <c r="L688" s="359"/>
      <c r="M688" s="359"/>
    </row>
    <row r="689" spans="2:13">
      <c r="B689" s="68"/>
      <c r="C689" s="68"/>
      <c r="D689" s="68"/>
      <c r="E689" s="69"/>
      <c r="F689" s="69"/>
      <c r="G689" s="69"/>
      <c r="H689" s="69"/>
      <c r="I689" s="69"/>
      <c r="J689" s="69"/>
      <c r="K689" s="68"/>
      <c r="L689" s="359"/>
      <c r="M689" s="359"/>
    </row>
    <row r="690" spans="2:13">
      <c r="B690" s="68"/>
      <c r="C690" s="68"/>
      <c r="D690" s="68"/>
      <c r="E690" s="69"/>
      <c r="F690" s="69"/>
      <c r="G690" s="69"/>
      <c r="H690" s="69"/>
      <c r="I690" s="69"/>
      <c r="J690" s="69"/>
      <c r="K690" s="68"/>
      <c r="L690" s="359"/>
      <c r="M690" s="359"/>
    </row>
    <row r="691" spans="2:13">
      <c r="B691" s="68"/>
      <c r="C691" s="68"/>
      <c r="D691" s="68"/>
      <c r="E691" s="69"/>
      <c r="F691" s="69"/>
      <c r="G691" s="69"/>
      <c r="H691" s="69"/>
      <c r="I691" s="69"/>
      <c r="J691" s="69"/>
      <c r="K691" s="68"/>
      <c r="L691" s="359"/>
      <c r="M691" s="359"/>
    </row>
    <row r="692" spans="2:13">
      <c r="B692" s="68"/>
      <c r="C692" s="68"/>
      <c r="D692" s="68"/>
      <c r="E692" s="69"/>
      <c r="F692" s="69"/>
      <c r="G692" s="69"/>
      <c r="H692" s="69"/>
      <c r="I692" s="69"/>
      <c r="J692" s="69"/>
      <c r="K692" s="68"/>
      <c r="L692" s="359"/>
      <c r="M692" s="359"/>
    </row>
    <row r="693" spans="2:13">
      <c r="B693" s="68"/>
      <c r="C693" s="68"/>
      <c r="D693" s="68"/>
      <c r="E693" s="69"/>
      <c r="F693" s="69"/>
      <c r="G693" s="69"/>
      <c r="H693" s="69"/>
      <c r="I693" s="69"/>
      <c r="J693" s="69"/>
      <c r="K693" s="68"/>
      <c r="L693" s="359"/>
      <c r="M693" s="359"/>
    </row>
    <row r="694" spans="2:13">
      <c r="B694" s="68"/>
      <c r="C694" s="68"/>
      <c r="D694" s="68"/>
      <c r="E694" s="69"/>
      <c r="F694" s="69"/>
      <c r="G694" s="69"/>
      <c r="H694" s="69"/>
      <c r="I694" s="69"/>
      <c r="J694" s="69"/>
      <c r="K694" s="68"/>
      <c r="L694" s="359"/>
      <c r="M694" s="359"/>
    </row>
    <row r="695" spans="2:13">
      <c r="B695" s="68"/>
      <c r="C695" s="68"/>
      <c r="D695" s="68"/>
      <c r="E695" s="69"/>
      <c r="F695" s="69"/>
      <c r="G695" s="69"/>
      <c r="H695" s="69"/>
      <c r="I695" s="69"/>
      <c r="J695" s="69"/>
      <c r="K695" s="68"/>
      <c r="L695" s="359"/>
      <c r="M695" s="359"/>
    </row>
    <row r="696" spans="2:13">
      <c r="B696" s="68"/>
      <c r="C696" s="68"/>
      <c r="D696" s="68"/>
      <c r="E696" s="69"/>
      <c r="F696" s="69"/>
      <c r="G696" s="69"/>
      <c r="H696" s="69"/>
      <c r="I696" s="69"/>
      <c r="J696" s="69"/>
      <c r="K696" s="68"/>
      <c r="L696" s="359"/>
      <c r="M696" s="359"/>
    </row>
    <row r="697" spans="2:13">
      <c r="B697" s="68"/>
      <c r="C697" s="68"/>
      <c r="D697" s="68"/>
      <c r="E697" s="69"/>
      <c r="F697" s="69"/>
      <c r="G697" s="69"/>
      <c r="H697" s="69"/>
      <c r="I697" s="69"/>
      <c r="J697" s="69"/>
      <c r="K697" s="68"/>
      <c r="L697" s="359"/>
      <c r="M697" s="359"/>
    </row>
    <row r="698" spans="2:13">
      <c r="B698" s="68"/>
      <c r="C698" s="68"/>
      <c r="D698" s="68"/>
      <c r="E698" s="69"/>
      <c r="F698" s="69"/>
      <c r="G698" s="69"/>
      <c r="H698" s="69"/>
      <c r="I698" s="69"/>
      <c r="J698" s="69"/>
      <c r="K698" s="68"/>
      <c r="L698" s="359"/>
      <c r="M698" s="359"/>
    </row>
    <row r="699" spans="2:13">
      <c r="B699" s="68"/>
      <c r="C699" s="68"/>
      <c r="D699" s="68"/>
      <c r="E699" s="69"/>
      <c r="F699" s="69"/>
      <c r="G699" s="69"/>
      <c r="H699" s="69"/>
      <c r="I699" s="69"/>
      <c r="J699" s="69"/>
      <c r="K699" s="68"/>
      <c r="L699" s="359"/>
      <c r="M699" s="359"/>
    </row>
    <row r="700" spans="2:13">
      <c r="B700" s="68"/>
      <c r="C700" s="68"/>
      <c r="D700" s="68"/>
      <c r="E700" s="69"/>
      <c r="F700" s="69"/>
      <c r="G700" s="69"/>
      <c r="H700" s="69"/>
      <c r="I700" s="69"/>
      <c r="J700" s="69"/>
      <c r="K700" s="68"/>
      <c r="L700" s="359"/>
      <c r="M700" s="359"/>
    </row>
    <row r="701" spans="2:13">
      <c r="B701" s="68"/>
      <c r="C701" s="68"/>
      <c r="D701" s="68"/>
      <c r="E701" s="69"/>
      <c r="F701" s="69"/>
      <c r="G701" s="69"/>
      <c r="H701" s="69"/>
      <c r="I701" s="69"/>
      <c r="J701" s="69"/>
      <c r="K701" s="68"/>
      <c r="L701" s="359"/>
      <c r="M701" s="359"/>
    </row>
    <row r="702" spans="2:13">
      <c r="B702" s="68"/>
      <c r="C702" s="68"/>
      <c r="D702" s="68"/>
      <c r="E702" s="69"/>
      <c r="F702" s="69"/>
      <c r="G702" s="69"/>
      <c r="H702" s="69"/>
      <c r="I702" s="69"/>
      <c r="J702" s="69"/>
      <c r="K702" s="68"/>
      <c r="L702" s="359"/>
      <c r="M702" s="359"/>
    </row>
    <row r="703" spans="2:13">
      <c r="B703" s="68"/>
      <c r="C703" s="68"/>
      <c r="D703" s="68"/>
      <c r="E703" s="69"/>
      <c r="F703" s="69"/>
      <c r="G703" s="69"/>
      <c r="H703" s="69"/>
      <c r="I703" s="69"/>
      <c r="J703" s="69"/>
      <c r="K703" s="68"/>
      <c r="L703" s="359"/>
      <c r="M703" s="359"/>
    </row>
    <row r="704" spans="2:13">
      <c r="B704" s="68"/>
      <c r="C704" s="68"/>
      <c r="D704" s="68"/>
      <c r="E704" s="69"/>
      <c r="F704" s="69"/>
      <c r="G704" s="69"/>
      <c r="H704" s="69"/>
      <c r="I704" s="69"/>
      <c r="J704" s="69"/>
      <c r="K704" s="68"/>
      <c r="L704" s="359"/>
      <c r="M704" s="359"/>
    </row>
    <row r="705" spans="2:13">
      <c r="B705" s="68"/>
      <c r="C705" s="68"/>
      <c r="D705" s="68"/>
      <c r="E705" s="69"/>
      <c r="F705" s="69"/>
      <c r="G705" s="69"/>
      <c r="H705" s="69"/>
      <c r="I705" s="69"/>
      <c r="J705" s="69"/>
      <c r="K705" s="68"/>
      <c r="L705" s="359"/>
      <c r="M705" s="359"/>
    </row>
    <row r="706" spans="2:13">
      <c r="B706" s="68"/>
      <c r="C706" s="68"/>
      <c r="D706" s="68"/>
      <c r="E706" s="69"/>
      <c r="F706" s="69"/>
      <c r="G706" s="69"/>
      <c r="H706" s="69"/>
      <c r="I706" s="69"/>
      <c r="J706" s="69"/>
      <c r="K706" s="68"/>
      <c r="L706" s="359"/>
      <c r="M706" s="359"/>
    </row>
    <row r="707" spans="2:13">
      <c r="B707" s="68"/>
      <c r="C707" s="68"/>
      <c r="D707" s="68"/>
      <c r="E707" s="69"/>
      <c r="F707" s="69"/>
      <c r="G707" s="69"/>
      <c r="H707" s="69"/>
      <c r="I707" s="69"/>
      <c r="J707" s="69"/>
      <c r="K707" s="68"/>
      <c r="L707" s="359"/>
      <c r="M707" s="359"/>
    </row>
    <row r="708" spans="2:13">
      <c r="B708" s="68"/>
      <c r="C708" s="68"/>
      <c r="D708" s="68"/>
      <c r="E708" s="69"/>
      <c r="F708" s="69"/>
      <c r="G708" s="69"/>
      <c r="H708" s="69"/>
      <c r="I708" s="69"/>
      <c r="J708" s="69"/>
      <c r="K708" s="68"/>
      <c r="L708" s="359"/>
      <c r="M708" s="359"/>
    </row>
    <row r="709" spans="2:13">
      <c r="B709" s="68"/>
      <c r="C709" s="68"/>
      <c r="D709" s="68"/>
      <c r="E709" s="69"/>
      <c r="F709" s="69"/>
      <c r="G709" s="69"/>
      <c r="H709" s="69"/>
      <c r="I709" s="69"/>
      <c r="J709" s="69"/>
      <c r="K709" s="68"/>
      <c r="L709" s="359"/>
      <c r="M709" s="359"/>
    </row>
    <row r="710" spans="2:13">
      <c r="B710" s="68"/>
      <c r="C710" s="68"/>
      <c r="D710" s="68"/>
      <c r="E710" s="69"/>
      <c r="F710" s="69"/>
      <c r="G710" s="69"/>
      <c r="H710" s="69"/>
      <c r="I710" s="69"/>
      <c r="J710" s="69"/>
      <c r="K710" s="68"/>
      <c r="L710" s="359"/>
      <c r="M710" s="359"/>
    </row>
    <row r="711" spans="2:13">
      <c r="B711" s="68"/>
      <c r="C711" s="68"/>
      <c r="D711" s="68"/>
      <c r="E711" s="69"/>
      <c r="F711" s="69"/>
      <c r="G711" s="69"/>
      <c r="H711" s="69"/>
      <c r="I711" s="69"/>
      <c r="J711" s="69"/>
      <c r="K711" s="68"/>
      <c r="L711" s="359"/>
      <c r="M711" s="359"/>
    </row>
    <row r="712" spans="2:13">
      <c r="B712" s="68"/>
      <c r="C712" s="68"/>
      <c r="D712" s="68"/>
      <c r="E712" s="69"/>
      <c r="F712" s="69"/>
      <c r="G712" s="69"/>
      <c r="H712" s="69"/>
      <c r="I712" s="69"/>
      <c r="J712" s="69"/>
      <c r="K712" s="68"/>
      <c r="L712" s="359"/>
      <c r="M712" s="359"/>
    </row>
    <row r="713" spans="2:13">
      <c r="B713" s="68"/>
      <c r="C713" s="68"/>
      <c r="D713" s="68"/>
      <c r="E713" s="69"/>
      <c r="F713" s="69"/>
      <c r="G713" s="69"/>
      <c r="H713" s="69"/>
      <c r="I713" s="69"/>
      <c r="J713" s="69"/>
      <c r="K713" s="68"/>
      <c r="L713" s="359"/>
      <c r="M713" s="359"/>
    </row>
    <row r="714" spans="2:13">
      <c r="B714" s="68"/>
      <c r="C714" s="68"/>
      <c r="D714" s="68"/>
      <c r="E714" s="69"/>
      <c r="F714" s="69"/>
      <c r="G714" s="69"/>
      <c r="H714" s="69"/>
      <c r="I714" s="69"/>
      <c r="J714" s="69"/>
      <c r="K714" s="68"/>
      <c r="L714" s="359"/>
      <c r="M714" s="359"/>
    </row>
    <row r="715" spans="2:13">
      <c r="B715" s="68"/>
      <c r="C715" s="68"/>
      <c r="D715" s="68"/>
      <c r="E715" s="69"/>
      <c r="F715" s="69"/>
      <c r="G715" s="69"/>
      <c r="H715" s="69"/>
      <c r="I715" s="69"/>
      <c r="J715" s="69"/>
      <c r="K715" s="68"/>
      <c r="L715" s="359"/>
      <c r="M715" s="359"/>
    </row>
    <row r="716" spans="2:13">
      <c r="B716" s="68"/>
      <c r="C716" s="68"/>
      <c r="D716" s="68"/>
      <c r="E716" s="69"/>
      <c r="F716" s="69"/>
      <c r="G716" s="69"/>
      <c r="H716" s="69"/>
      <c r="I716" s="69"/>
      <c r="J716" s="69"/>
      <c r="K716" s="68"/>
      <c r="L716" s="359"/>
      <c r="M716" s="359"/>
    </row>
    <row r="717" spans="2:13">
      <c r="B717" s="68"/>
      <c r="C717" s="68"/>
      <c r="D717" s="68"/>
      <c r="E717" s="69"/>
      <c r="F717" s="69"/>
      <c r="G717" s="69"/>
      <c r="H717" s="69"/>
      <c r="I717" s="69"/>
      <c r="J717" s="69"/>
      <c r="K717" s="68"/>
      <c r="L717" s="359"/>
      <c r="M717" s="359"/>
    </row>
    <row r="718" spans="2:13">
      <c r="B718" s="68"/>
      <c r="C718" s="68"/>
      <c r="D718" s="68"/>
      <c r="E718" s="69"/>
      <c r="F718" s="69"/>
      <c r="G718" s="69"/>
      <c r="H718" s="69"/>
      <c r="I718" s="69"/>
      <c r="J718" s="69"/>
      <c r="K718" s="68"/>
      <c r="L718" s="359"/>
      <c r="M718" s="359"/>
    </row>
    <row r="719" spans="2:13">
      <c r="B719" s="68"/>
      <c r="C719" s="68"/>
      <c r="D719" s="68"/>
      <c r="E719" s="69"/>
      <c r="F719" s="69"/>
      <c r="G719" s="69"/>
      <c r="H719" s="69"/>
      <c r="I719" s="69"/>
      <c r="J719" s="69"/>
      <c r="K719" s="68"/>
      <c r="L719" s="359"/>
      <c r="M719" s="359"/>
    </row>
    <row r="720" spans="2:13">
      <c r="B720" s="68"/>
      <c r="C720" s="68"/>
      <c r="D720" s="68"/>
      <c r="E720" s="69"/>
      <c r="F720" s="69"/>
      <c r="G720" s="69"/>
      <c r="H720" s="69"/>
      <c r="I720" s="69"/>
      <c r="J720" s="69"/>
      <c r="K720" s="68"/>
      <c r="L720" s="359"/>
      <c r="M720" s="359"/>
    </row>
    <row r="721" spans="2:13">
      <c r="B721" s="68"/>
      <c r="C721" s="68"/>
      <c r="D721" s="68"/>
      <c r="E721" s="69"/>
      <c r="F721" s="69"/>
      <c r="G721" s="69"/>
      <c r="H721" s="69"/>
      <c r="I721" s="69"/>
      <c r="J721" s="69"/>
      <c r="K721" s="68"/>
      <c r="L721" s="359"/>
      <c r="M721" s="359"/>
    </row>
    <row r="722" spans="2:13">
      <c r="B722" s="68"/>
      <c r="C722" s="68"/>
      <c r="D722" s="68"/>
      <c r="E722" s="69"/>
      <c r="F722" s="69"/>
      <c r="G722" s="69"/>
      <c r="H722" s="69"/>
      <c r="I722" s="69"/>
      <c r="J722" s="69"/>
      <c r="K722" s="68"/>
      <c r="L722" s="359"/>
      <c r="M722" s="359"/>
    </row>
    <row r="723" spans="2:13">
      <c r="B723" s="68"/>
      <c r="C723" s="68"/>
      <c r="D723" s="68"/>
      <c r="E723" s="69"/>
      <c r="F723" s="69"/>
      <c r="G723" s="69"/>
      <c r="H723" s="69"/>
      <c r="I723" s="69"/>
      <c r="J723" s="69"/>
      <c r="K723" s="68"/>
      <c r="L723" s="359"/>
      <c r="M723" s="359"/>
    </row>
    <row r="724" spans="2:13">
      <c r="B724" s="68"/>
      <c r="C724" s="68"/>
      <c r="D724" s="68"/>
      <c r="E724" s="69"/>
      <c r="F724" s="69"/>
      <c r="G724" s="69"/>
      <c r="H724" s="69"/>
      <c r="I724" s="69"/>
      <c r="J724" s="69"/>
      <c r="K724" s="68"/>
      <c r="L724" s="359"/>
      <c r="M724" s="359"/>
    </row>
    <row r="725" spans="2:13">
      <c r="B725" s="68"/>
      <c r="C725" s="68"/>
      <c r="D725" s="68"/>
      <c r="E725" s="69"/>
      <c r="F725" s="69"/>
      <c r="G725" s="69"/>
      <c r="H725" s="69"/>
      <c r="I725" s="69"/>
      <c r="J725" s="69"/>
      <c r="K725" s="68"/>
      <c r="L725" s="359"/>
      <c r="M725" s="359"/>
    </row>
    <row r="726" spans="2:13">
      <c r="B726" s="68"/>
      <c r="C726" s="68"/>
      <c r="D726" s="68"/>
      <c r="E726" s="69"/>
      <c r="F726" s="69"/>
      <c r="G726" s="69"/>
      <c r="H726" s="69"/>
      <c r="I726" s="69"/>
      <c r="J726" s="69"/>
      <c r="K726" s="68"/>
      <c r="L726" s="359"/>
      <c r="M726" s="359"/>
    </row>
    <row r="727" spans="2:13">
      <c r="B727" s="68"/>
      <c r="C727" s="68"/>
      <c r="D727" s="68"/>
      <c r="E727" s="69"/>
      <c r="F727" s="69"/>
      <c r="G727" s="69"/>
      <c r="H727" s="69"/>
      <c r="I727" s="69"/>
      <c r="J727" s="69"/>
      <c r="K727" s="68"/>
      <c r="L727" s="359"/>
      <c r="M727" s="359"/>
    </row>
    <row r="728" spans="2:13">
      <c r="B728" s="68"/>
      <c r="C728" s="68"/>
      <c r="D728" s="68"/>
      <c r="E728" s="69"/>
      <c r="F728" s="69"/>
      <c r="G728" s="69"/>
      <c r="H728" s="69"/>
      <c r="I728" s="69"/>
      <c r="J728" s="69"/>
      <c r="K728" s="68"/>
      <c r="L728" s="359"/>
      <c r="M728" s="359"/>
    </row>
    <row r="729" spans="2:13">
      <c r="B729" s="68"/>
      <c r="C729" s="68"/>
      <c r="D729" s="68"/>
      <c r="E729" s="69"/>
      <c r="F729" s="69"/>
      <c r="G729" s="69"/>
      <c r="H729" s="69"/>
      <c r="I729" s="69"/>
      <c r="J729" s="69"/>
      <c r="K729" s="68"/>
      <c r="L729" s="359"/>
      <c r="M729" s="359"/>
    </row>
    <row r="730" spans="2:13">
      <c r="B730" s="68"/>
      <c r="C730" s="68"/>
      <c r="D730" s="68"/>
      <c r="E730" s="69"/>
      <c r="F730" s="69"/>
      <c r="G730" s="69"/>
      <c r="H730" s="69"/>
      <c r="I730" s="69"/>
      <c r="J730" s="69"/>
      <c r="K730" s="68"/>
      <c r="L730" s="359"/>
      <c r="M730" s="359"/>
    </row>
    <row r="731" spans="2:13">
      <c r="B731" s="68"/>
      <c r="C731" s="68"/>
      <c r="D731" s="68"/>
      <c r="E731" s="69"/>
      <c r="F731" s="69"/>
      <c r="G731" s="69"/>
      <c r="H731" s="69"/>
      <c r="I731" s="69"/>
      <c r="J731" s="69"/>
      <c r="K731" s="68"/>
      <c r="L731" s="359"/>
      <c r="M731" s="359"/>
    </row>
    <row r="732" spans="2:13">
      <c r="B732" s="68"/>
      <c r="C732" s="68"/>
      <c r="D732" s="68"/>
      <c r="E732" s="69"/>
      <c r="F732" s="69"/>
      <c r="G732" s="69"/>
      <c r="H732" s="69"/>
      <c r="I732" s="69"/>
      <c r="J732" s="69"/>
      <c r="K732" s="68"/>
      <c r="L732" s="359"/>
      <c r="M732" s="359"/>
    </row>
    <row r="733" spans="2:13">
      <c r="B733" s="68"/>
      <c r="C733" s="68"/>
      <c r="D733" s="68"/>
      <c r="E733" s="69"/>
      <c r="F733" s="69"/>
      <c r="G733" s="69"/>
      <c r="H733" s="69"/>
      <c r="I733" s="69"/>
      <c r="J733" s="69"/>
      <c r="K733" s="68"/>
      <c r="L733" s="359"/>
      <c r="M733" s="359"/>
    </row>
    <row r="734" spans="2:13">
      <c r="B734" s="68"/>
      <c r="C734" s="68"/>
      <c r="D734" s="68"/>
      <c r="E734" s="69"/>
      <c r="F734" s="69"/>
      <c r="G734" s="69"/>
      <c r="H734" s="69"/>
      <c r="I734" s="69"/>
      <c r="J734" s="69"/>
      <c r="K734" s="68"/>
      <c r="L734" s="359"/>
      <c r="M734" s="359"/>
    </row>
    <row r="735" spans="2:13">
      <c r="B735" s="68"/>
      <c r="C735" s="68"/>
      <c r="D735" s="68"/>
      <c r="E735" s="69"/>
      <c r="F735" s="69"/>
      <c r="G735" s="69"/>
      <c r="H735" s="69"/>
      <c r="I735" s="69"/>
      <c r="J735" s="69"/>
      <c r="K735" s="68"/>
      <c r="L735" s="359"/>
      <c r="M735" s="359"/>
    </row>
    <row r="736" spans="2:13">
      <c r="B736" s="68"/>
      <c r="C736" s="68"/>
      <c r="D736" s="68"/>
      <c r="E736" s="69"/>
      <c r="F736" s="69"/>
      <c r="G736" s="69"/>
      <c r="H736" s="69"/>
      <c r="I736" s="69"/>
      <c r="J736" s="69"/>
      <c r="K736" s="68"/>
      <c r="L736" s="359"/>
      <c r="M736" s="359"/>
    </row>
    <row r="737" spans="2:13">
      <c r="B737" s="68"/>
      <c r="C737" s="68"/>
      <c r="D737" s="68"/>
      <c r="E737" s="69"/>
      <c r="F737" s="69"/>
      <c r="G737" s="69"/>
      <c r="H737" s="69"/>
      <c r="I737" s="69"/>
      <c r="J737" s="69"/>
      <c r="K737" s="68"/>
      <c r="L737" s="359"/>
      <c r="M737" s="359"/>
    </row>
    <row r="738" spans="2:13">
      <c r="B738" s="68"/>
      <c r="C738" s="68"/>
      <c r="D738" s="68"/>
      <c r="E738" s="69"/>
      <c r="F738" s="69"/>
      <c r="G738" s="69"/>
      <c r="H738" s="69"/>
      <c r="I738" s="69"/>
      <c r="J738" s="69"/>
      <c r="K738" s="68"/>
      <c r="L738" s="359"/>
      <c r="M738" s="359"/>
    </row>
    <row r="739" spans="2:13">
      <c r="B739" s="68"/>
      <c r="C739" s="68"/>
      <c r="D739" s="68"/>
      <c r="E739" s="69"/>
      <c r="F739" s="69"/>
      <c r="G739" s="69"/>
      <c r="H739" s="69"/>
      <c r="I739" s="69"/>
      <c r="J739" s="69"/>
      <c r="K739" s="68"/>
      <c r="L739" s="359"/>
      <c r="M739" s="359"/>
    </row>
    <row r="740" spans="2:13">
      <c r="B740" s="68"/>
      <c r="C740" s="68"/>
      <c r="D740" s="68"/>
      <c r="E740" s="69"/>
      <c r="F740" s="69"/>
      <c r="G740" s="69"/>
      <c r="H740" s="69"/>
      <c r="I740" s="69"/>
      <c r="J740" s="69"/>
      <c r="K740" s="68"/>
      <c r="L740" s="359"/>
      <c r="M740" s="359"/>
    </row>
    <row r="741" spans="2:13">
      <c r="B741" s="68"/>
      <c r="C741" s="68"/>
      <c r="D741" s="68"/>
      <c r="E741" s="69"/>
      <c r="F741" s="69"/>
      <c r="G741" s="69"/>
      <c r="H741" s="69"/>
      <c r="I741" s="69"/>
      <c r="J741" s="69"/>
      <c r="K741" s="68"/>
      <c r="L741" s="359"/>
      <c r="M741" s="359"/>
    </row>
    <row r="742" spans="2:13">
      <c r="B742" s="68"/>
      <c r="C742" s="68"/>
      <c r="D742" s="68"/>
      <c r="E742" s="69"/>
      <c r="F742" s="69"/>
      <c r="G742" s="69"/>
      <c r="H742" s="69"/>
      <c r="I742" s="69"/>
      <c r="J742" s="69"/>
      <c r="K742" s="68"/>
      <c r="L742" s="359"/>
      <c r="M742" s="359"/>
    </row>
    <row r="743" spans="2:13">
      <c r="B743" s="68"/>
      <c r="C743" s="68"/>
      <c r="D743" s="68"/>
      <c r="E743" s="69"/>
      <c r="F743" s="69"/>
      <c r="G743" s="69"/>
      <c r="H743" s="69"/>
      <c r="I743" s="69"/>
      <c r="J743" s="69"/>
      <c r="K743" s="68"/>
      <c r="L743" s="359"/>
      <c r="M743" s="359"/>
    </row>
    <row r="744" spans="2:13">
      <c r="B744" s="68"/>
      <c r="C744" s="68"/>
      <c r="D744" s="68"/>
      <c r="E744" s="69"/>
      <c r="F744" s="69"/>
      <c r="G744" s="69"/>
      <c r="H744" s="69"/>
      <c r="I744" s="69"/>
      <c r="J744" s="69"/>
      <c r="K744" s="68"/>
      <c r="L744" s="359"/>
      <c r="M744" s="359"/>
    </row>
    <row r="745" spans="2:13">
      <c r="B745" s="68"/>
      <c r="C745" s="68"/>
      <c r="D745" s="68"/>
      <c r="E745" s="69"/>
      <c r="F745" s="69"/>
      <c r="G745" s="69"/>
      <c r="H745" s="69"/>
      <c r="I745" s="69"/>
      <c r="J745" s="69"/>
      <c r="K745" s="68"/>
      <c r="L745" s="359"/>
      <c r="M745" s="359"/>
    </row>
    <row r="746" spans="2:13">
      <c r="B746" s="68"/>
      <c r="C746" s="68"/>
      <c r="D746" s="68"/>
      <c r="E746" s="69"/>
      <c r="F746" s="69"/>
      <c r="G746" s="69"/>
      <c r="H746" s="69"/>
      <c r="I746" s="69"/>
      <c r="J746" s="69"/>
      <c r="K746" s="68"/>
      <c r="L746" s="359"/>
      <c r="M746" s="359"/>
    </row>
    <row r="747" spans="2:13">
      <c r="B747" s="68"/>
      <c r="C747" s="68"/>
      <c r="D747" s="68"/>
      <c r="E747" s="69"/>
      <c r="F747" s="69"/>
      <c r="G747" s="69"/>
      <c r="H747" s="69"/>
      <c r="I747" s="69"/>
      <c r="J747" s="69"/>
      <c r="K747" s="68"/>
      <c r="L747" s="359"/>
      <c r="M747" s="359"/>
    </row>
    <row r="748" spans="2:13">
      <c r="B748" s="68"/>
      <c r="C748" s="68"/>
      <c r="D748" s="68"/>
      <c r="E748" s="69"/>
      <c r="F748" s="69"/>
      <c r="G748" s="69"/>
      <c r="H748" s="69"/>
      <c r="I748" s="69"/>
      <c r="J748" s="69"/>
      <c r="K748" s="68"/>
      <c r="L748" s="359"/>
      <c r="M748" s="359"/>
    </row>
    <row r="749" spans="2:13">
      <c r="B749" s="68"/>
      <c r="C749" s="68"/>
      <c r="D749" s="68"/>
      <c r="E749" s="69"/>
      <c r="F749" s="69"/>
      <c r="G749" s="69"/>
      <c r="H749" s="69"/>
      <c r="I749" s="69"/>
      <c r="J749" s="69"/>
      <c r="K749" s="68"/>
      <c r="L749" s="359"/>
      <c r="M749" s="359"/>
    </row>
    <row r="750" spans="2:13">
      <c r="B750" s="68"/>
      <c r="C750" s="68"/>
      <c r="D750" s="68"/>
      <c r="E750" s="69"/>
      <c r="F750" s="69"/>
      <c r="G750" s="69"/>
      <c r="H750" s="69"/>
      <c r="I750" s="69"/>
      <c r="J750" s="69"/>
      <c r="K750" s="68"/>
      <c r="L750" s="359"/>
      <c r="M750" s="359"/>
    </row>
    <row r="751" spans="2:13">
      <c r="B751" s="68"/>
      <c r="C751" s="68"/>
      <c r="D751" s="68"/>
      <c r="E751" s="69"/>
      <c r="F751" s="69"/>
      <c r="G751" s="69"/>
      <c r="H751" s="69"/>
      <c r="I751" s="69"/>
      <c r="J751" s="69"/>
      <c r="K751" s="68"/>
      <c r="L751" s="359"/>
      <c r="M751" s="359"/>
    </row>
    <row r="752" spans="2:13">
      <c r="B752" s="68"/>
      <c r="C752" s="68"/>
      <c r="D752" s="68"/>
      <c r="E752" s="69"/>
      <c r="F752" s="69"/>
      <c r="G752" s="69"/>
      <c r="H752" s="69"/>
      <c r="I752" s="69"/>
      <c r="J752" s="69"/>
      <c r="K752" s="68"/>
      <c r="L752" s="359"/>
      <c r="M752" s="359"/>
    </row>
    <row r="753" spans="2:13">
      <c r="B753" s="68"/>
      <c r="C753" s="68"/>
      <c r="D753" s="68"/>
      <c r="E753" s="69"/>
      <c r="F753" s="69"/>
      <c r="G753" s="69"/>
      <c r="H753" s="69"/>
      <c r="I753" s="69"/>
      <c r="J753" s="69"/>
      <c r="K753" s="68"/>
      <c r="L753" s="359"/>
      <c r="M753" s="359"/>
    </row>
    <row r="754" spans="2:13">
      <c r="B754" s="68"/>
      <c r="C754" s="68"/>
      <c r="D754" s="68"/>
      <c r="E754" s="69"/>
      <c r="F754" s="69"/>
      <c r="G754" s="69"/>
      <c r="H754" s="69"/>
      <c r="I754" s="69"/>
      <c r="J754" s="69"/>
      <c r="K754" s="68"/>
      <c r="L754" s="359"/>
      <c r="M754" s="359"/>
    </row>
    <row r="755" spans="2:13">
      <c r="B755" s="68"/>
      <c r="C755" s="68"/>
      <c r="D755" s="68"/>
      <c r="E755" s="69"/>
      <c r="F755" s="69"/>
      <c r="G755" s="69"/>
      <c r="H755" s="69"/>
      <c r="I755" s="69"/>
      <c r="J755" s="69"/>
      <c r="K755" s="68"/>
      <c r="L755" s="359"/>
      <c r="M755" s="359"/>
    </row>
    <row r="756" spans="2:13">
      <c r="B756" s="68"/>
      <c r="C756" s="68"/>
      <c r="D756" s="68"/>
      <c r="E756" s="69"/>
      <c r="F756" s="69"/>
      <c r="G756" s="69"/>
      <c r="H756" s="69"/>
      <c r="I756" s="69"/>
      <c r="J756" s="69"/>
      <c r="K756" s="68"/>
      <c r="L756" s="359"/>
      <c r="M756" s="359"/>
    </row>
    <row r="757" spans="2:13">
      <c r="B757" s="68"/>
      <c r="C757" s="68"/>
      <c r="D757" s="68"/>
      <c r="E757" s="69"/>
      <c r="F757" s="69"/>
      <c r="G757" s="69"/>
      <c r="H757" s="69"/>
      <c r="I757" s="69"/>
      <c r="J757" s="69"/>
      <c r="K757" s="68"/>
      <c r="L757" s="359"/>
      <c r="M757" s="359"/>
    </row>
    <row r="758" spans="2:13">
      <c r="B758" s="68"/>
      <c r="C758" s="68"/>
      <c r="D758" s="68"/>
      <c r="E758" s="69"/>
      <c r="F758" s="69"/>
      <c r="G758" s="69"/>
      <c r="H758" s="69"/>
      <c r="I758" s="69"/>
      <c r="J758" s="69"/>
      <c r="K758" s="68"/>
      <c r="L758" s="359"/>
      <c r="M758" s="359"/>
    </row>
    <row r="759" spans="2:13">
      <c r="B759" s="68"/>
      <c r="C759" s="68"/>
      <c r="D759" s="68"/>
      <c r="E759" s="69"/>
      <c r="F759" s="69"/>
      <c r="G759" s="69"/>
      <c r="H759" s="69"/>
      <c r="I759" s="69"/>
      <c r="J759" s="69"/>
      <c r="K759" s="68"/>
      <c r="L759" s="359"/>
      <c r="M759" s="359"/>
    </row>
    <row r="760" spans="2:13">
      <c r="B760" s="68"/>
      <c r="C760" s="68"/>
      <c r="D760" s="68"/>
      <c r="E760" s="69"/>
      <c r="F760" s="69"/>
      <c r="G760" s="69"/>
      <c r="H760" s="69"/>
      <c r="I760" s="69"/>
      <c r="J760" s="69"/>
      <c r="K760" s="68"/>
      <c r="L760" s="359"/>
      <c r="M760" s="359"/>
    </row>
    <row r="761" spans="2:13">
      <c r="B761" s="68"/>
      <c r="C761" s="68"/>
      <c r="D761" s="68"/>
      <c r="E761" s="69"/>
      <c r="F761" s="69"/>
      <c r="G761" s="69"/>
      <c r="H761" s="69"/>
      <c r="I761" s="69"/>
      <c r="J761" s="69"/>
      <c r="K761" s="68"/>
      <c r="L761" s="359"/>
      <c r="M761" s="359"/>
    </row>
    <row r="762" spans="2:13">
      <c r="B762" s="68"/>
      <c r="C762" s="68"/>
      <c r="D762" s="68"/>
      <c r="E762" s="69"/>
      <c r="F762" s="69"/>
      <c r="G762" s="69"/>
      <c r="H762" s="69"/>
      <c r="I762" s="69"/>
      <c r="J762" s="69"/>
      <c r="K762" s="68"/>
      <c r="L762" s="359"/>
      <c r="M762" s="359"/>
    </row>
    <row r="763" spans="2:13">
      <c r="B763" s="68"/>
      <c r="C763" s="68"/>
      <c r="D763" s="68"/>
      <c r="E763" s="69"/>
      <c r="F763" s="69"/>
      <c r="G763" s="69"/>
      <c r="H763" s="69"/>
      <c r="I763" s="69"/>
      <c r="J763" s="69"/>
      <c r="K763" s="68"/>
      <c r="L763" s="359"/>
      <c r="M763" s="359"/>
    </row>
    <row r="764" spans="2:13">
      <c r="B764" s="68"/>
      <c r="C764" s="68"/>
      <c r="D764" s="68"/>
      <c r="E764" s="69"/>
      <c r="F764" s="69"/>
      <c r="G764" s="69"/>
      <c r="H764" s="69"/>
      <c r="I764" s="69"/>
      <c r="J764" s="69"/>
      <c r="K764" s="68"/>
      <c r="L764" s="359"/>
      <c r="M764" s="359"/>
    </row>
    <row r="765" spans="2:13">
      <c r="B765" s="68"/>
      <c r="C765" s="68"/>
      <c r="D765" s="68"/>
      <c r="E765" s="69"/>
      <c r="F765" s="69"/>
      <c r="G765" s="69"/>
      <c r="H765" s="69"/>
      <c r="I765" s="69"/>
      <c r="J765" s="69"/>
      <c r="K765" s="68"/>
      <c r="L765" s="359"/>
      <c r="M765" s="359"/>
    </row>
    <row r="766" spans="2:13">
      <c r="B766" s="68"/>
      <c r="C766" s="68"/>
      <c r="D766" s="68"/>
      <c r="E766" s="69"/>
      <c r="F766" s="69"/>
      <c r="G766" s="69"/>
      <c r="H766" s="69"/>
      <c r="I766" s="69"/>
      <c r="J766" s="69"/>
      <c r="K766" s="68"/>
      <c r="L766" s="359"/>
      <c r="M766" s="359"/>
    </row>
    <row r="767" spans="2:13">
      <c r="B767" s="68"/>
      <c r="C767" s="68"/>
      <c r="D767" s="68"/>
      <c r="E767" s="69"/>
      <c r="F767" s="69"/>
      <c r="G767" s="69"/>
      <c r="H767" s="69"/>
      <c r="I767" s="69"/>
      <c r="J767" s="69"/>
      <c r="K767" s="68"/>
      <c r="L767" s="359"/>
      <c r="M767" s="359"/>
    </row>
    <row r="768" spans="2:13">
      <c r="B768" s="68"/>
      <c r="C768" s="68"/>
      <c r="D768" s="68"/>
      <c r="E768" s="69"/>
      <c r="F768" s="69"/>
      <c r="G768" s="69"/>
      <c r="H768" s="69"/>
      <c r="I768" s="69"/>
      <c r="J768" s="69"/>
      <c r="K768" s="68"/>
      <c r="L768" s="359"/>
      <c r="M768" s="359"/>
    </row>
    <row r="769" spans="2:13">
      <c r="B769" s="68"/>
      <c r="C769" s="68"/>
      <c r="D769" s="68"/>
      <c r="E769" s="69"/>
      <c r="F769" s="69"/>
      <c r="G769" s="69"/>
      <c r="H769" s="69"/>
      <c r="I769" s="69"/>
      <c r="J769" s="69"/>
      <c r="K769" s="68"/>
      <c r="L769" s="359"/>
      <c r="M769" s="359"/>
    </row>
    <row r="770" spans="2:13">
      <c r="B770" s="68"/>
      <c r="C770" s="68"/>
      <c r="D770" s="68"/>
      <c r="E770" s="69"/>
      <c r="F770" s="69"/>
      <c r="G770" s="69"/>
      <c r="H770" s="69"/>
      <c r="I770" s="69"/>
      <c r="J770" s="69"/>
      <c r="K770" s="68"/>
      <c r="L770" s="359"/>
      <c r="M770" s="359"/>
    </row>
    <row r="771" spans="2:13">
      <c r="B771" s="68"/>
      <c r="C771" s="68"/>
      <c r="D771" s="68"/>
      <c r="E771" s="69"/>
      <c r="F771" s="69"/>
      <c r="G771" s="69"/>
      <c r="H771" s="69"/>
      <c r="I771" s="69"/>
      <c r="J771" s="69"/>
      <c r="K771" s="68"/>
      <c r="L771" s="359"/>
      <c r="M771" s="359"/>
    </row>
    <row r="772" spans="2:13">
      <c r="B772" s="68"/>
      <c r="C772" s="68"/>
      <c r="D772" s="68"/>
      <c r="E772" s="69"/>
      <c r="F772" s="69"/>
      <c r="G772" s="69"/>
      <c r="H772" s="69"/>
      <c r="I772" s="69"/>
      <c r="J772" s="69"/>
      <c r="K772" s="68"/>
      <c r="L772" s="359"/>
      <c r="M772" s="359"/>
    </row>
    <row r="773" spans="2:13">
      <c r="B773" s="68"/>
      <c r="C773" s="68"/>
      <c r="D773" s="68"/>
      <c r="E773" s="69"/>
      <c r="F773" s="69"/>
      <c r="G773" s="69"/>
      <c r="H773" s="69"/>
      <c r="I773" s="69"/>
      <c r="J773" s="69"/>
      <c r="K773" s="68"/>
      <c r="L773" s="359"/>
      <c r="M773" s="359"/>
    </row>
    <row r="774" spans="2:13">
      <c r="B774" s="68"/>
      <c r="C774" s="68"/>
      <c r="D774" s="68"/>
      <c r="E774" s="69"/>
      <c r="F774" s="69"/>
      <c r="G774" s="69"/>
      <c r="H774" s="69"/>
      <c r="I774" s="69"/>
      <c r="J774" s="69"/>
      <c r="K774" s="68"/>
      <c r="L774" s="359"/>
      <c r="M774" s="359"/>
    </row>
    <row r="775" spans="2:13">
      <c r="B775" s="68"/>
      <c r="C775" s="68"/>
      <c r="D775" s="68"/>
      <c r="E775" s="69"/>
      <c r="F775" s="69"/>
      <c r="G775" s="69"/>
      <c r="H775" s="69"/>
      <c r="I775" s="69"/>
      <c r="J775" s="69"/>
      <c r="K775" s="68"/>
      <c r="L775" s="359"/>
      <c r="M775" s="359"/>
    </row>
    <row r="776" spans="2:13">
      <c r="B776" s="68"/>
      <c r="C776" s="68"/>
      <c r="D776" s="68"/>
      <c r="E776" s="69"/>
      <c r="F776" s="69"/>
      <c r="G776" s="69"/>
      <c r="H776" s="69"/>
      <c r="I776" s="69"/>
      <c r="J776" s="69"/>
      <c r="K776" s="68"/>
      <c r="L776" s="359"/>
      <c r="M776" s="359"/>
    </row>
    <row r="777" spans="2:13">
      <c r="B777" s="68"/>
      <c r="C777" s="68"/>
      <c r="D777" s="68"/>
      <c r="E777" s="69"/>
      <c r="F777" s="69"/>
      <c r="G777" s="69"/>
      <c r="H777" s="69"/>
      <c r="I777" s="69"/>
      <c r="J777" s="69"/>
      <c r="K777" s="68"/>
      <c r="L777" s="359"/>
      <c r="M777" s="359"/>
    </row>
    <row r="778" spans="2:13">
      <c r="B778" s="68"/>
      <c r="C778" s="68"/>
      <c r="D778" s="68"/>
      <c r="E778" s="69"/>
      <c r="F778" s="69"/>
      <c r="G778" s="69"/>
      <c r="H778" s="69"/>
      <c r="I778" s="69"/>
      <c r="J778" s="69"/>
      <c r="K778" s="68"/>
      <c r="L778" s="359"/>
      <c r="M778" s="359"/>
    </row>
    <row r="779" spans="2:13">
      <c r="B779" s="68"/>
      <c r="C779" s="68"/>
      <c r="D779" s="68"/>
      <c r="E779" s="69"/>
      <c r="F779" s="69"/>
      <c r="G779" s="69"/>
      <c r="H779" s="69"/>
      <c r="I779" s="69"/>
      <c r="J779" s="69"/>
      <c r="K779" s="68"/>
      <c r="L779" s="359"/>
      <c r="M779" s="359"/>
    </row>
    <row r="780" spans="2:13">
      <c r="B780" s="68"/>
      <c r="C780" s="68"/>
      <c r="D780" s="68"/>
      <c r="E780" s="69"/>
      <c r="F780" s="69"/>
      <c r="G780" s="69"/>
      <c r="H780" s="69"/>
      <c r="I780" s="69"/>
      <c r="J780" s="69"/>
      <c r="K780" s="68"/>
      <c r="L780" s="359"/>
      <c r="M780" s="359"/>
    </row>
    <row r="781" spans="2:13">
      <c r="B781" s="68"/>
      <c r="C781" s="68"/>
      <c r="D781" s="68"/>
      <c r="E781" s="69"/>
      <c r="F781" s="69"/>
      <c r="G781" s="69"/>
      <c r="H781" s="69"/>
      <c r="I781" s="69"/>
      <c r="J781" s="69"/>
      <c r="K781" s="68"/>
      <c r="L781" s="359"/>
      <c r="M781" s="359"/>
    </row>
    <row r="782" spans="2:13">
      <c r="B782" s="68"/>
      <c r="C782" s="68"/>
      <c r="D782" s="68"/>
      <c r="E782" s="69"/>
      <c r="F782" s="69"/>
      <c r="G782" s="69"/>
      <c r="H782" s="69"/>
      <c r="I782" s="69"/>
      <c r="J782" s="69"/>
      <c r="K782" s="68"/>
      <c r="L782" s="359"/>
      <c r="M782" s="359"/>
    </row>
    <row r="783" spans="2:13">
      <c r="B783" s="68"/>
      <c r="C783" s="68"/>
      <c r="D783" s="68"/>
      <c r="E783" s="69"/>
      <c r="F783" s="69"/>
      <c r="G783" s="69"/>
      <c r="H783" s="69"/>
      <c r="I783" s="69"/>
      <c r="J783" s="69"/>
      <c r="K783" s="68"/>
      <c r="L783" s="359"/>
      <c r="M783" s="359"/>
    </row>
    <row r="784" spans="2:13">
      <c r="B784" s="68"/>
      <c r="C784" s="68"/>
      <c r="D784" s="68"/>
      <c r="E784" s="69"/>
      <c r="F784" s="69"/>
      <c r="G784" s="69"/>
      <c r="H784" s="69"/>
      <c r="I784" s="69"/>
      <c r="J784" s="69"/>
      <c r="K784" s="68"/>
      <c r="L784" s="359"/>
      <c r="M784" s="359"/>
    </row>
    <row r="785" spans="2:13">
      <c r="B785" s="68"/>
      <c r="C785" s="68"/>
      <c r="D785" s="68"/>
      <c r="E785" s="69"/>
      <c r="F785" s="69"/>
      <c r="G785" s="69"/>
      <c r="H785" s="69"/>
      <c r="I785" s="69"/>
      <c r="J785" s="69"/>
      <c r="K785" s="68"/>
      <c r="L785" s="359"/>
      <c r="M785" s="359"/>
    </row>
    <row r="786" spans="2:13">
      <c r="B786" s="68"/>
      <c r="C786" s="68"/>
      <c r="D786" s="68"/>
      <c r="E786" s="69"/>
      <c r="F786" s="69"/>
      <c r="G786" s="69"/>
      <c r="H786" s="69"/>
      <c r="I786" s="69"/>
      <c r="J786" s="69"/>
      <c r="K786" s="68"/>
      <c r="L786" s="359"/>
      <c r="M786" s="359"/>
    </row>
    <row r="787" spans="2:13">
      <c r="B787" s="68"/>
      <c r="C787" s="68"/>
      <c r="D787" s="68"/>
      <c r="E787" s="69"/>
      <c r="F787" s="69"/>
      <c r="G787" s="69"/>
      <c r="H787" s="69"/>
      <c r="I787" s="69"/>
      <c r="J787" s="69"/>
      <c r="K787" s="68"/>
      <c r="L787" s="359"/>
      <c r="M787" s="359"/>
    </row>
    <row r="788" spans="2:13">
      <c r="B788" s="68"/>
      <c r="C788" s="68"/>
      <c r="D788" s="68"/>
      <c r="E788" s="69"/>
      <c r="F788" s="69"/>
      <c r="G788" s="69"/>
      <c r="H788" s="69"/>
      <c r="I788" s="69"/>
      <c r="J788" s="69"/>
      <c r="K788" s="68"/>
      <c r="L788" s="359"/>
      <c r="M788" s="359"/>
    </row>
    <row r="789" spans="2:13">
      <c r="B789" s="68"/>
      <c r="C789" s="68"/>
      <c r="D789" s="68"/>
      <c r="E789" s="69"/>
      <c r="F789" s="69"/>
      <c r="G789" s="69"/>
      <c r="H789" s="69"/>
      <c r="I789" s="69"/>
      <c r="J789" s="69"/>
      <c r="K789" s="68"/>
      <c r="L789" s="359"/>
      <c r="M789" s="359"/>
    </row>
    <row r="790" spans="2:13">
      <c r="B790" s="68"/>
      <c r="C790" s="68"/>
      <c r="D790" s="68"/>
      <c r="E790" s="69"/>
      <c r="F790" s="69"/>
      <c r="G790" s="69"/>
      <c r="H790" s="69"/>
      <c r="I790" s="69"/>
      <c r="J790" s="69"/>
      <c r="K790" s="68"/>
      <c r="L790" s="359"/>
      <c r="M790" s="359"/>
    </row>
    <row r="791" spans="2:13">
      <c r="B791" s="68"/>
      <c r="C791" s="68"/>
      <c r="D791" s="68"/>
      <c r="E791" s="69"/>
      <c r="F791" s="69"/>
      <c r="G791" s="69"/>
      <c r="H791" s="69"/>
      <c r="I791" s="69"/>
      <c r="J791" s="69"/>
      <c r="K791" s="68"/>
      <c r="L791" s="359"/>
      <c r="M791" s="359"/>
    </row>
    <row r="792" spans="2:13">
      <c r="B792" s="68"/>
      <c r="C792" s="68"/>
      <c r="D792" s="68"/>
      <c r="E792" s="69"/>
      <c r="F792" s="69"/>
      <c r="G792" s="69"/>
      <c r="H792" s="69"/>
      <c r="I792" s="69"/>
      <c r="J792" s="69"/>
      <c r="K792" s="68"/>
      <c r="L792" s="359"/>
      <c r="M792" s="359"/>
    </row>
    <row r="793" spans="2:13">
      <c r="B793" s="68"/>
      <c r="C793" s="68"/>
      <c r="D793" s="68"/>
      <c r="E793" s="69"/>
      <c r="F793" s="69"/>
      <c r="G793" s="69"/>
      <c r="H793" s="69"/>
      <c r="I793" s="69"/>
      <c r="J793" s="69"/>
      <c r="K793" s="68"/>
      <c r="L793" s="359"/>
      <c r="M793" s="359"/>
    </row>
    <row r="794" spans="2:13">
      <c r="B794" s="68"/>
      <c r="C794" s="68"/>
      <c r="D794" s="68"/>
      <c r="E794" s="69"/>
      <c r="F794" s="69"/>
      <c r="G794" s="69"/>
      <c r="H794" s="69"/>
      <c r="I794" s="69"/>
      <c r="J794" s="69"/>
      <c r="K794" s="68"/>
      <c r="L794" s="359"/>
      <c r="M794" s="359"/>
    </row>
    <row r="795" spans="2:13">
      <c r="B795" s="68"/>
      <c r="C795" s="68"/>
      <c r="D795" s="68"/>
      <c r="E795" s="69"/>
      <c r="F795" s="69"/>
      <c r="G795" s="69"/>
      <c r="H795" s="69"/>
      <c r="I795" s="69"/>
      <c r="J795" s="69"/>
      <c r="K795" s="68"/>
      <c r="L795" s="359"/>
      <c r="M795" s="359"/>
    </row>
    <row r="796" spans="2:13">
      <c r="B796" s="68"/>
      <c r="C796" s="68"/>
      <c r="D796" s="68"/>
      <c r="E796" s="69"/>
      <c r="F796" s="69"/>
      <c r="G796" s="69"/>
      <c r="H796" s="69"/>
      <c r="I796" s="69"/>
      <c r="J796" s="69"/>
      <c r="K796" s="68"/>
      <c r="L796" s="359"/>
      <c r="M796" s="359"/>
    </row>
    <row r="797" spans="2:13">
      <c r="B797" s="68"/>
      <c r="C797" s="68"/>
      <c r="D797" s="68"/>
      <c r="E797" s="69"/>
      <c r="F797" s="69"/>
      <c r="G797" s="69"/>
      <c r="H797" s="69"/>
      <c r="I797" s="69"/>
      <c r="J797" s="69"/>
      <c r="K797" s="68"/>
      <c r="L797" s="359"/>
      <c r="M797" s="359"/>
    </row>
    <row r="798" spans="2:13">
      <c r="B798" s="68"/>
      <c r="C798" s="68"/>
      <c r="D798" s="68"/>
      <c r="E798" s="69"/>
      <c r="F798" s="69"/>
      <c r="G798" s="69"/>
      <c r="H798" s="69"/>
      <c r="I798" s="69"/>
      <c r="J798" s="69"/>
      <c r="K798" s="68"/>
      <c r="L798" s="359"/>
      <c r="M798" s="359"/>
    </row>
    <row r="799" spans="2:13">
      <c r="B799" s="68"/>
      <c r="C799" s="68"/>
      <c r="D799" s="68"/>
      <c r="E799" s="69"/>
      <c r="F799" s="69"/>
      <c r="G799" s="69"/>
      <c r="H799" s="69"/>
      <c r="I799" s="69"/>
      <c r="J799" s="69"/>
      <c r="K799" s="68"/>
      <c r="L799" s="359"/>
      <c r="M799" s="359"/>
    </row>
    <row r="800" spans="2:13">
      <c r="B800" s="68"/>
      <c r="C800" s="68"/>
      <c r="D800" s="68"/>
      <c r="E800" s="69"/>
      <c r="F800" s="69"/>
      <c r="G800" s="69"/>
      <c r="H800" s="69"/>
      <c r="I800" s="69"/>
      <c r="J800" s="69"/>
      <c r="K800" s="68"/>
      <c r="L800" s="359"/>
      <c r="M800" s="359"/>
    </row>
    <row r="801" spans="2:13">
      <c r="B801" s="68"/>
      <c r="C801" s="68"/>
      <c r="D801" s="68"/>
      <c r="E801" s="69"/>
      <c r="F801" s="69"/>
      <c r="G801" s="69"/>
      <c r="H801" s="69"/>
      <c r="I801" s="69"/>
      <c r="J801" s="69"/>
      <c r="K801" s="68"/>
      <c r="L801" s="359"/>
      <c r="M801" s="359"/>
    </row>
    <row r="802" spans="2:13">
      <c r="B802" s="68"/>
      <c r="C802" s="68"/>
      <c r="D802" s="68"/>
      <c r="E802" s="69"/>
      <c r="F802" s="69"/>
      <c r="G802" s="69"/>
      <c r="H802" s="69"/>
      <c r="I802" s="69"/>
      <c r="J802" s="69"/>
      <c r="K802" s="68"/>
      <c r="L802" s="359"/>
      <c r="M802" s="359"/>
    </row>
    <row r="803" spans="2:13">
      <c r="B803" s="68"/>
      <c r="C803" s="68"/>
      <c r="D803" s="68"/>
      <c r="E803" s="69"/>
      <c r="F803" s="69"/>
      <c r="G803" s="69"/>
      <c r="H803" s="69"/>
      <c r="I803" s="69"/>
      <c r="J803" s="69"/>
      <c r="K803" s="68"/>
      <c r="L803" s="359"/>
      <c r="M803" s="359"/>
    </row>
    <row r="804" spans="2:13">
      <c r="B804" s="68"/>
      <c r="C804" s="68"/>
      <c r="D804" s="68"/>
      <c r="E804" s="69"/>
      <c r="F804" s="69"/>
      <c r="G804" s="69"/>
      <c r="H804" s="69"/>
      <c r="I804" s="69"/>
      <c r="J804" s="69"/>
      <c r="K804" s="68"/>
      <c r="L804" s="359"/>
      <c r="M804" s="359"/>
    </row>
    <row r="805" spans="2:13">
      <c r="B805" s="68"/>
      <c r="C805" s="68"/>
      <c r="D805" s="68"/>
      <c r="E805" s="69"/>
      <c r="F805" s="69"/>
      <c r="G805" s="69"/>
      <c r="H805" s="69"/>
      <c r="I805" s="69"/>
      <c r="J805" s="69"/>
      <c r="K805" s="68"/>
      <c r="L805" s="359"/>
      <c r="M805" s="359"/>
    </row>
    <row r="806" spans="2:13">
      <c r="B806" s="68"/>
      <c r="C806" s="68"/>
      <c r="D806" s="68"/>
      <c r="E806" s="69"/>
      <c r="F806" s="69"/>
      <c r="G806" s="69"/>
      <c r="H806" s="69"/>
      <c r="I806" s="69"/>
      <c r="J806" s="69"/>
      <c r="K806" s="68"/>
      <c r="L806" s="359"/>
      <c r="M806" s="359"/>
    </row>
    <row r="807" spans="2:13">
      <c r="B807" s="68"/>
      <c r="C807" s="68"/>
      <c r="D807" s="68"/>
      <c r="E807" s="69"/>
      <c r="F807" s="69"/>
      <c r="G807" s="69"/>
      <c r="H807" s="69"/>
      <c r="I807" s="69"/>
      <c r="J807" s="69"/>
      <c r="K807" s="68"/>
      <c r="L807" s="359"/>
      <c r="M807" s="359"/>
    </row>
    <row r="808" spans="2:13">
      <c r="B808" s="68"/>
      <c r="C808" s="68"/>
      <c r="D808" s="68"/>
      <c r="E808" s="69"/>
      <c r="F808" s="69"/>
      <c r="G808" s="69"/>
      <c r="H808" s="69"/>
      <c r="I808" s="69"/>
      <c r="J808" s="69"/>
      <c r="K808" s="68"/>
      <c r="L808" s="359"/>
      <c r="M808" s="359"/>
    </row>
    <row r="809" spans="2:13">
      <c r="B809" s="68"/>
      <c r="C809" s="68"/>
      <c r="D809" s="68"/>
      <c r="E809" s="69"/>
      <c r="F809" s="69"/>
      <c r="G809" s="69"/>
      <c r="H809" s="69"/>
      <c r="I809" s="69"/>
      <c r="J809" s="69"/>
      <c r="K809" s="68"/>
      <c r="L809" s="359"/>
      <c r="M809" s="359"/>
    </row>
    <row r="810" spans="2:13">
      <c r="B810" s="68"/>
      <c r="C810" s="68"/>
      <c r="D810" s="68"/>
      <c r="E810" s="69"/>
      <c r="F810" s="69"/>
      <c r="G810" s="69"/>
      <c r="H810" s="69"/>
      <c r="I810" s="69"/>
      <c r="J810" s="69"/>
      <c r="K810" s="68"/>
      <c r="L810" s="359"/>
      <c r="M810" s="359"/>
    </row>
    <row r="811" spans="2:13">
      <c r="B811" s="68"/>
      <c r="C811" s="68"/>
      <c r="D811" s="68"/>
      <c r="E811" s="69"/>
      <c r="F811" s="69"/>
      <c r="G811" s="69"/>
      <c r="H811" s="69"/>
      <c r="I811" s="69"/>
      <c r="J811" s="69"/>
      <c r="K811" s="68"/>
      <c r="L811" s="359"/>
      <c r="M811" s="359"/>
    </row>
    <row r="812" spans="2:13">
      <c r="B812" s="68"/>
      <c r="C812" s="68"/>
      <c r="D812" s="68"/>
      <c r="E812" s="69"/>
      <c r="F812" s="69"/>
      <c r="G812" s="69"/>
      <c r="H812" s="69"/>
      <c r="I812" s="69"/>
      <c r="J812" s="69"/>
      <c r="K812" s="68"/>
      <c r="L812" s="359"/>
      <c r="M812" s="359"/>
    </row>
    <row r="813" spans="2:13">
      <c r="B813" s="68"/>
      <c r="C813" s="68"/>
      <c r="D813" s="68"/>
      <c r="E813" s="69"/>
      <c r="F813" s="69"/>
      <c r="G813" s="69"/>
      <c r="H813" s="69"/>
      <c r="I813" s="69"/>
      <c r="J813" s="69"/>
      <c r="K813" s="68"/>
      <c r="L813" s="359"/>
      <c r="M813" s="359"/>
    </row>
    <row r="814" spans="2:13">
      <c r="B814" s="68"/>
      <c r="C814" s="68"/>
      <c r="D814" s="68"/>
      <c r="E814" s="69"/>
      <c r="F814" s="69"/>
      <c r="G814" s="69"/>
      <c r="H814" s="69"/>
      <c r="I814" s="69"/>
      <c r="J814" s="69"/>
      <c r="K814" s="68"/>
      <c r="L814" s="359"/>
      <c r="M814" s="359"/>
    </row>
    <row r="815" spans="2:13">
      <c r="B815" s="68"/>
      <c r="C815" s="68"/>
      <c r="D815" s="68"/>
      <c r="E815" s="69"/>
      <c r="F815" s="69"/>
      <c r="G815" s="69"/>
      <c r="H815" s="69"/>
      <c r="I815" s="69"/>
      <c r="J815" s="69"/>
      <c r="K815" s="68"/>
      <c r="L815" s="359"/>
      <c r="M815" s="359"/>
    </row>
    <row r="816" spans="2:13">
      <c r="B816" s="68"/>
      <c r="C816" s="68"/>
      <c r="D816" s="68"/>
      <c r="E816" s="69"/>
      <c r="F816" s="69"/>
      <c r="G816" s="69"/>
      <c r="H816" s="69"/>
      <c r="I816" s="69"/>
      <c r="J816" s="69"/>
      <c r="K816" s="68"/>
      <c r="L816" s="359"/>
      <c r="M816" s="359"/>
    </row>
    <row r="817" spans="2:13">
      <c r="B817" s="68"/>
      <c r="C817" s="68"/>
      <c r="D817" s="68"/>
      <c r="E817" s="69"/>
      <c r="F817" s="69"/>
      <c r="G817" s="69"/>
      <c r="H817" s="69"/>
      <c r="I817" s="69"/>
      <c r="J817" s="69"/>
      <c r="K817" s="68"/>
      <c r="L817" s="359"/>
      <c r="M817" s="359"/>
    </row>
    <row r="818" spans="2:13">
      <c r="B818" s="68"/>
      <c r="C818" s="68"/>
      <c r="D818" s="68"/>
      <c r="E818" s="69"/>
      <c r="F818" s="69"/>
      <c r="G818" s="69"/>
      <c r="H818" s="69"/>
      <c r="I818" s="69"/>
      <c r="J818" s="69"/>
      <c r="K818" s="68"/>
      <c r="L818" s="359"/>
      <c r="M818" s="359"/>
    </row>
    <row r="819" spans="2:13">
      <c r="B819" s="68"/>
      <c r="C819" s="68"/>
      <c r="D819" s="68"/>
      <c r="E819" s="69"/>
      <c r="F819" s="69"/>
      <c r="G819" s="69"/>
      <c r="H819" s="69"/>
      <c r="I819" s="69"/>
      <c r="J819" s="69"/>
      <c r="K819" s="68"/>
      <c r="L819" s="359"/>
      <c r="M819" s="359"/>
    </row>
    <row r="820" spans="2:13">
      <c r="B820" s="68"/>
      <c r="C820" s="68"/>
      <c r="D820" s="68"/>
      <c r="E820" s="69"/>
      <c r="F820" s="69"/>
      <c r="G820" s="69"/>
      <c r="H820" s="69"/>
      <c r="I820" s="69"/>
      <c r="J820" s="69"/>
      <c r="K820" s="68"/>
      <c r="L820" s="359"/>
      <c r="M820" s="359"/>
    </row>
    <row r="821" spans="2:13">
      <c r="B821" s="68"/>
      <c r="C821" s="68"/>
      <c r="D821" s="68"/>
      <c r="E821" s="69"/>
      <c r="F821" s="69"/>
      <c r="G821" s="69"/>
      <c r="H821" s="69"/>
      <c r="I821" s="69"/>
      <c r="J821" s="69"/>
      <c r="K821" s="68"/>
      <c r="L821" s="359"/>
      <c r="M821" s="359"/>
    </row>
    <row r="822" spans="2:13">
      <c r="B822" s="68"/>
      <c r="C822" s="68"/>
      <c r="D822" s="68"/>
      <c r="E822" s="69"/>
      <c r="F822" s="69"/>
      <c r="G822" s="69"/>
      <c r="H822" s="69"/>
      <c r="I822" s="69"/>
      <c r="J822" s="69"/>
      <c r="K822" s="68"/>
      <c r="L822" s="359"/>
      <c r="M822" s="359"/>
    </row>
    <row r="823" spans="2:13">
      <c r="B823" s="68"/>
      <c r="C823" s="68"/>
      <c r="D823" s="68"/>
      <c r="E823" s="69"/>
      <c r="F823" s="69"/>
      <c r="G823" s="69"/>
      <c r="H823" s="69"/>
      <c r="I823" s="69"/>
      <c r="J823" s="69"/>
      <c r="K823" s="68"/>
      <c r="L823" s="359"/>
      <c r="M823" s="359"/>
    </row>
    <row r="824" spans="2:13">
      <c r="B824" s="68"/>
      <c r="C824" s="68"/>
      <c r="D824" s="68"/>
      <c r="E824" s="69"/>
      <c r="F824" s="69"/>
      <c r="G824" s="69"/>
      <c r="H824" s="69"/>
      <c r="I824" s="69"/>
      <c r="J824" s="69"/>
      <c r="K824" s="68"/>
      <c r="L824" s="359"/>
      <c r="M824" s="359"/>
    </row>
    <row r="825" spans="2:13">
      <c r="B825" s="68"/>
      <c r="C825" s="68"/>
      <c r="D825" s="68"/>
      <c r="E825" s="69"/>
      <c r="F825" s="69"/>
      <c r="G825" s="69"/>
      <c r="H825" s="69"/>
      <c r="I825" s="69"/>
      <c r="J825" s="69"/>
      <c r="K825" s="68"/>
      <c r="L825" s="359"/>
      <c r="M825" s="359"/>
    </row>
    <row r="826" spans="2:13">
      <c r="B826" s="68"/>
      <c r="C826" s="68"/>
      <c r="D826" s="68"/>
      <c r="E826" s="69"/>
      <c r="F826" s="69"/>
      <c r="G826" s="69"/>
      <c r="H826" s="69"/>
      <c r="I826" s="69"/>
      <c r="J826" s="69"/>
      <c r="K826" s="68"/>
      <c r="L826" s="359"/>
      <c r="M826" s="359"/>
    </row>
    <row r="827" spans="2:13">
      <c r="B827" s="68"/>
      <c r="C827" s="68"/>
      <c r="D827" s="68"/>
      <c r="E827" s="69"/>
      <c r="F827" s="69"/>
      <c r="G827" s="69"/>
      <c r="H827" s="69"/>
      <c r="I827" s="69"/>
      <c r="J827" s="69"/>
      <c r="K827" s="68"/>
      <c r="L827" s="359"/>
      <c r="M827" s="359"/>
    </row>
    <row r="828" spans="2:13">
      <c r="B828" s="68"/>
      <c r="C828" s="68"/>
      <c r="D828" s="68"/>
      <c r="E828" s="69"/>
      <c r="F828" s="69"/>
      <c r="G828" s="69"/>
      <c r="H828" s="69"/>
      <c r="I828" s="69"/>
      <c r="J828" s="69"/>
      <c r="K828" s="68"/>
      <c r="L828" s="359"/>
      <c r="M828" s="359"/>
    </row>
    <row r="829" spans="2:13">
      <c r="B829" s="68"/>
      <c r="C829" s="68"/>
      <c r="D829" s="68"/>
      <c r="E829" s="69"/>
      <c r="F829" s="69"/>
      <c r="G829" s="69"/>
      <c r="H829" s="69"/>
      <c r="I829" s="69"/>
      <c r="J829" s="69"/>
      <c r="K829" s="68"/>
      <c r="L829" s="359"/>
      <c r="M829" s="359"/>
    </row>
    <row r="830" spans="2:13">
      <c r="B830" s="68"/>
      <c r="C830" s="68"/>
      <c r="D830" s="68"/>
      <c r="E830" s="69"/>
      <c r="F830" s="69"/>
      <c r="G830" s="69"/>
      <c r="H830" s="69"/>
      <c r="I830" s="69"/>
      <c r="J830" s="69"/>
      <c r="K830" s="68"/>
      <c r="L830" s="359"/>
      <c r="M830" s="359"/>
    </row>
    <row r="831" spans="2:13">
      <c r="B831" s="68"/>
      <c r="C831" s="68"/>
      <c r="D831" s="68"/>
      <c r="E831" s="69"/>
      <c r="F831" s="69"/>
      <c r="G831" s="69"/>
      <c r="H831" s="69"/>
      <c r="I831" s="69"/>
      <c r="J831" s="69"/>
      <c r="K831" s="68"/>
      <c r="L831" s="359"/>
      <c r="M831" s="359"/>
    </row>
    <row r="832" spans="2:13">
      <c r="B832" s="68"/>
      <c r="C832" s="68"/>
      <c r="D832" s="68"/>
      <c r="E832" s="69"/>
      <c r="F832" s="69"/>
      <c r="G832" s="69"/>
      <c r="H832" s="69"/>
      <c r="I832" s="69"/>
      <c r="J832" s="69"/>
      <c r="K832" s="68"/>
      <c r="L832" s="359"/>
      <c r="M832" s="359"/>
    </row>
    <row r="833" spans="2:13">
      <c r="B833" s="68"/>
      <c r="C833" s="68"/>
      <c r="D833" s="68"/>
      <c r="E833" s="69"/>
      <c r="F833" s="69"/>
      <c r="G833" s="69"/>
      <c r="H833" s="69"/>
      <c r="I833" s="69"/>
      <c r="J833" s="69"/>
      <c r="K833" s="68"/>
      <c r="L833" s="359"/>
      <c r="M833" s="359"/>
    </row>
    <row r="834" spans="2:13">
      <c r="B834" s="68"/>
      <c r="C834" s="68"/>
      <c r="D834" s="68"/>
      <c r="E834" s="69"/>
      <c r="F834" s="69"/>
      <c r="G834" s="69"/>
      <c r="H834" s="69"/>
      <c r="I834" s="69"/>
      <c r="J834" s="69"/>
      <c r="K834" s="68"/>
      <c r="L834" s="359"/>
      <c r="M834" s="359"/>
    </row>
    <row r="835" spans="2:13">
      <c r="B835" s="68"/>
      <c r="C835" s="68"/>
      <c r="D835" s="68"/>
      <c r="E835" s="69"/>
      <c r="F835" s="69"/>
      <c r="G835" s="69"/>
      <c r="H835" s="69"/>
      <c r="I835" s="69"/>
      <c r="J835" s="69"/>
      <c r="K835" s="68"/>
      <c r="L835" s="359"/>
      <c r="M835" s="359"/>
    </row>
    <row r="836" spans="2:13">
      <c r="B836" s="68"/>
      <c r="C836" s="68"/>
      <c r="D836" s="68"/>
      <c r="E836" s="69"/>
      <c r="F836" s="69"/>
      <c r="G836" s="69"/>
      <c r="H836" s="69"/>
      <c r="I836" s="69"/>
      <c r="J836" s="69"/>
      <c r="K836" s="68"/>
      <c r="L836" s="359"/>
      <c r="M836" s="359"/>
    </row>
    <row r="837" spans="2:13">
      <c r="B837" s="68"/>
      <c r="C837" s="68"/>
      <c r="D837" s="68"/>
      <c r="E837" s="69"/>
      <c r="F837" s="69"/>
      <c r="G837" s="69"/>
      <c r="H837" s="69"/>
      <c r="I837" s="69"/>
      <c r="J837" s="69"/>
      <c r="K837" s="68"/>
      <c r="L837" s="359"/>
      <c r="M837" s="359"/>
    </row>
    <row r="838" spans="2:13">
      <c r="B838" s="68"/>
      <c r="C838" s="68"/>
      <c r="D838" s="68"/>
      <c r="E838" s="69"/>
      <c r="F838" s="69"/>
      <c r="G838" s="69"/>
      <c r="H838" s="69"/>
      <c r="I838" s="69"/>
      <c r="J838" s="69"/>
      <c r="K838" s="68"/>
      <c r="L838" s="359"/>
      <c r="M838" s="359"/>
    </row>
    <row r="839" spans="2:13">
      <c r="B839" s="68"/>
      <c r="C839" s="68"/>
      <c r="D839" s="68"/>
      <c r="E839" s="69"/>
      <c r="F839" s="69"/>
      <c r="G839" s="69"/>
      <c r="H839" s="69"/>
      <c r="I839" s="69"/>
      <c r="J839" s="69"/>
      <c r="K839" s="68"/>
      <c r="L839" s="359"/>
      <c r="M839" s="359"/>
    </row>
    <row r="840" spans="2:13">
      <c r="B840" s="68"/>
      <c r="C840" s="68"/>
      <c r="D840" s="68"/>
      <c r="E840" s="69"/>
      <c r="F840" s="69"/>
      <c r="G840" s="69"/>
      <c r="H840" s="69"/>
      <c r="I840" s="69"/>
      <c r="J840" s="69"/>
      <c r="K840" s="68"/>
      <c r="L840" s="359"/>
      <c r="M840" s="359"/>
    </row>
    <row r="841" spans="2:13">
      <c r="B841" s="68"/>
      <c r="C841" s="68"/>
      <c r="D841" s="68"/>
      <c r="E841" s="69"/>
      <c r="F841" s="69"/>
      <c r="G841" s="69"/>
      <c r="H841" s="69"/>
      <c r="I841" s="69"/>
      <c r="J841" s="69"/>
      <c r="K841" s="68"/>
      <c r="L841" s="359"/>
      <c r="M841" s="359"/>
    </row>
    <row r="842" spans="2:13">
      <c r="B842" s="68"/>
      <c r="C842" s="68"/>
      <c r="D842" s="68"/>
      <c r="E842" s="69"/>
      <c r="F842" s="69"/>
      <c r="G842" s="69"/>
      <c r="H842" s="69"/>
      <c r="I842" s="69"/>
      <c r="J842" s="69"/>
      <c r="K842" s="68"/>
      <c r="L842" s="359"/>
      <c r="M842" s="359"/>
    </row>
    <row r="843" spans="2:13">
      <c r="B843" s="68"/>
      <c r="C843" s="68"/>
      <c r="D843" s="68"/>
      <c r="E843" s="69"/>
      <c r="F843" s="69"/>
      <c r="G843" s="69"/>
      <c r="H843" s="69"/>
      <c r="I843" s="69"/>
      <c r="J843" s="69"/>
      <c r="K843" s="68"/>
      <c r="L843" s="359"/>
      <c r="M843" s="359"/>
    </row>
    <row r="844" spans="2:13">
      <c r="B844" s="68"/>
      <c r="C844" s="68"/>
      <c r="D844" s="68"/>
      <c r="E844" s="69"/>
      <c r="F844" s="69"/>
      <c r="G844" s="69"/>
      <c r="H844" s="69"/>
      <c r="I844" s="69"/>
      <c r="J844" s="69"/>
      <c r="K844" s="68"/>
      <c r="L844" s="359"/>
      <c r="M844" s="359"/>
    </row>
    <row r="845" spans="2:13">
      <c r="B845" s="68"/>
      <c r="C845" s="68"/>
      <c r="D845" s="68"/>
      <c r="E845" s="69"/>
      <c r="F845" s="69"/>
      <c r="G845" s="69"/>
      <c r="H845" s="69"/>
      <c r="I845" s="69"/>
      <c r="J845" s="69"/>
      <c r="K845" s="68"/>
      <c r="L845" s="359"/>
      <c r="M845" s="359"/>
    </row>
    <row r="846" spans="2:13">
      <c r="B846" s="68"/>
      <c r="C846" s="68"/>
      <c r="D846" s="68"/>
      <c r="E846" s="69"/>
      <c r="F846" s="69"/>
      <c r="G846" s="69"/>
      <c r="H846" s="69"/>
      <c r="I846" s="69"/>
      <c r="J846" s="69"/>
      <c r="K846" s="68"/>
      <c r="L846" s="359"/>
      <c r="M846" s="359"/>
    </row>
    <row r="847" spans="2:13">
      <c r="B847" s="68"/>
      <c r="C847" s="68"/>
      <c r="D847" s="68"/>
      <c r="E847" s="69"/>
      <c r="F847" s="69"/>
      <c r="G847" s="69"/>
      <c r="H847" s="69"/>
      <c r="I847" s="69"/>
      <c r="J847" s="69"/>
      <c r="K847" s="68"/>
      <c r="L847" s="359"/>
      <c r="M847" s="359"/>
    </row>
    <row r="848" spans="2:13">
      <c r="B848" s="68"/>
      <c r="C848" s="68"/>
      <c r="D848" s="68"/>
      <c r="E848" s="69"/>
      <c r="F848" s="69"/>
      <c r="G848" s="69"/>
      <c r="H848" s="69"/>
      <c r="I848" s="69"/>
      <c r="J848" s="69"/>
      <c r="K848" s="68"/>
      <c r="L848" s="359"/>
      <c r="M848" s="359"/>
    </row>
    <row r="849" spans="2:13">
      <c r="B849" s="68"/>
      <c r="C849" s="68"/>
      <c r="D849" s="68"/>
      <c r="E849" s="69"/>
      <c r="F849" s="69"/>
      <c r="G849" s="69"/>
      <c r="H849" s="69"/>
      <c r="I849" s="69"/>
      <c r="J849" s="69"/>
      <c r="K849" s="68"/>
      <c r="L849" s="359"/>
      <c r="M849" s="359"/>
    </row>
    <row r="850" spans="2:13">
      <c r="B850" s="68"/>
      <c r="C850" s="68"/>
      <c r="D850" s="68"/>
      <c r="E850" s="69"/>
      <c r="F850" s="69"/>
      <c r="G850" s="69"/>
      <c r="H850" s="69"/>
      <c r="I850" s="69"/>
      <c r="J850" s="69"/>
      <c r="K850" s="68"/>
      <c r="L850" s="359"/>
      <c r="M850" s="359"/>
    </row>
    <row r="851" spans="2:13">
      <c r="B851" s="68"/>
      <c r="C851" s="68"/>
      <c r="D851" s="68"/>
      <c r="E851" s="69"/>
      <c r="F851" s="69"/>
      <c r="G851" s="69"/>
      <c r="H851" s="69"/>
      <c r="I851" s="69"/>
      <c r="J851" s="69"/>
      <c r="K851" s="68"/>
      <c r="L851" s="359"/>
      <c r="M851" s="359"/>
    </row>
    <row r="852" spans="2:13">
      <c r="B852" s="68"/>
      <c r="C852" s="68"/>
      <c r="D852" s="68"/>
      <c r="E852" s="69"/>
      <c r="F852" s="69"/>
      <c r="G852" s="69"/>
      <c r="H852" s="69"/>
      <c r="I852" s="69"/>
      <c r="J852" s="69"/>
      <c r="K852" s="68"/>
      <c r="L852" s="359"/>
      <c r="M852" s="359"/>
    </row>
    <row r="853" spans="2:13">
      <c r="B853" s="68"/>
      <c r="C853" s="68"/>
      <c r="D853" s="68"/>
      <c r="E853" s="69"/>
      <c r="F853" s="69"/>
      <c r="G853" s="69"/>
      <c r="H853" s="69"/>
      <c r="I853" s="69"/>
      <c r="J853" s="69"/>
      <c r="K853" s="68"/>
      <c r="L853" s="359"/>
      <c r="M853" s="359"/>
    </row>
    <row r="854" spans="2:13">
      <c r="B854" s="68"/>
      <c r="C854" s="68"/>
      <c r="D854" s="68"/>
      <c r="E854" s="69"/>
      <c r="F854" s="69"/>
      <c r="G854" s="69"/>
      <c r="H854" s="69"/>
      <c r="I854" s="69"/>
      <c r="J854" s="69"/>
      <c r="K854" s="68"/>
      <c r="L854" s="359"/>
      <c r="M854" s="359"/>
    </row>
    <row r="855" spans="2:13">
      <c r="B855" s="68"/>
      <c r="C855" s="68"/>
      <c r="D855" s="68"/>
      <c r="E855" s="69"/>
      <c r="F855" s="69"/>
      <c r="G855" s="69"/>
      <c r="H855" s="69"/>
      <c r="I855" s="69"/>
      <c r="J855" s="69"/>
      <c r="K855" s="68"/>
      <c r="L855" s="359"/>
      <c r="M855" s="359"/>
    </row>
    <row r="856" spans="2:13">
      <c r="B856" s="68"/>
      <c r="C856" s="68"/>
      <c r="D856" s="68"/>
      <c r="E856" s="69"/>
      <c r="F856" s="69"/>
      <c r="G856" s="69"/>
      <c r="H856" s="69"/>
      <c r="I856" s="69"/>
      <c r="J856" s="69"/>
      <c r="K856" s="68"/>
      <c r="L856" s="359"/>
      <c r="M856" s="359"/>
    </row>
    <row r="857" spans="2:13">
      <c r="B857" s="68"/>
      <c r="C857" s="68"/>
      <c r="D857" s="68"/>
      <c r="E857" s="69"/>
      <c r="F857" s="69"/>
      <c r="G857" s="69"/>
      <c r="H857" s="69"/>
      <c r="I857" s="69"/>
      <c r="J857" s="69"/>
      <c r="K857" s="68"/>
      <c r="L857" s="359"/>
      <c r="M857" s="359"/>
    </row>
    <row r="858" spans="2:13">
      <c r="B858" s="68"/>
      <c r="C858" s="68"/>
      <c r="D858" s="68"/>
      <c r="E858" s="69"/>
      <c r="F858" s="69"/>
      <c r="G858" s="69"/>
      <c r="H858" s="69"/>
      <c r="I858" s="69"/>
      <c r="J858" s="69"/>
      <c r="K858" s="68"/>
      <c r="L858" s="359"/>
      <c r="M858" s="359"/>
    </row>
    <row r="859" spans="2:13">
      <c r="B859" s="68"/>
      <c r="C859" s="68"/>
      <c r="D859" s="68"/>
      <c r="E859" s="69"/>
      <c r="F859" s="69"/>
      <c r="G859" s="69"/>
      <c r="H859" s="69"/>
      <c r="I859" s="69"/>
      <c r="J859" s="69"/>
      <c r="K859" s="68"/>
      <c r="L859" s="359"/>
      <c r="M859" s="359"/>
    </row>
    <row r="860" spans="2:13">
      <c r="B860" s="68"/>
      <c r="C860" s="68"/>
      <c r="D860" s="68"/>
      <c r="E860" s="69"/>
      <c r="F860" s="69"/>
      <c r="G860" s="69"/>
      <c r="H860" s="69"/>
      <c r="I860" s="69"/>
      <c r="J860" s="69"/>
      <c r="K860" s="68"/>
      <c r="L860" s="359"/>
      <c r="M860" s="359"/>
    </row>
    <row r="861" spans="2:13">
      <c r="B861" s="68"/>
      <c r="C861" s="68"/>
      <c r="D861" s="68"/>
      <c r="E861" s="69"/>
      <c r="F861" s="69"/>
      <c r="G861" s="69"/>
      <c r="H861" s="69"/>
      <c r="I861" s="69"/>
      <c r="J861" s="69"/>
      <c r="K861" s="68"/>
      <c r="L861" s="359"/>
      <c r="M861" s="359"/>
    </row>
    <row r="862" spans="2:13">
      <c r="B862" s="68"/>
      <c r="C862" s="68"/>
      <c r="D862" s="68"/>
      <c r="E862" s="69"/>
      <c r="F862" s="69"/>
      <c r="G862" s="69"/>
      <c r="H862" s="69"/>
      <c r="I862" s="69"/>
      <c r="J862" s="69"/>
      <c r="K862" s="68"/>
      <c r="L862" s="359"/>
      <c r="M862" s="359"/>
    </row>
    <row r="863" spans="2:13">
      <c r="B863" s="68"/>
      <c r="C863" s="68"/>
      <c r="D863" s="68"/>
      <c r="E863" s="69"/>
      <c r="F863" s="69"/>
      <c r="G863" s="69"/>
      <c r="H863" s="69"/>
      <c r="I863" s="69"/>
      <c r="J863" s="69"/>
      <c r="K863" s="68"/>
      <c r="L863" s="359"/>
      <c r="M863" s="359"/>
    </row>
    <row r="864" spans="2:13">
      <c r="B864" s="68"/>
      <c r="C864" s="68"/>
      <c r="D864" s="68"/>
      <c r="E864" s="69"/>
      <c r="F864" s="69"/>
      <c r="G864" s="69"/>
      <c r="H864" s="69"/>
      <c r="I864" s="69"/>
      <c r="J864" s="69"/>
      <c r="K864" s="68"/>
      <c r="L864" s="359"/>
      <c r="M864" s="359"/>
    </row>
    <row r="865" spans="2:13">
      <c r="B865" s="68"/>
      <c r="C865" s="68"/>
      <c r="D865" s="68"/>
      <c r="E865" s="69"/>
      <c r="F865" s="69"/>
      <c r="G865" s="69"/>
      <c r="H865" s="69"/>
      <c r="I865" s="69"/>
      <c r="J865" s="69"/>
      <c r="K865" s="68"/>
      <c r="L865" s="359"/>
      <c r="M865" s="359"/>
    </row>
    <row r="866" spans="2:13">
      <c r="B866" s="68"/>
      <c r="C866" s="68"/>
      <c r="D866" s="68"/>
      <c r="E866" s="69"/>
      <c r="F866" s="69"/>
      <c r="G866" s="69"/>
      <c r="H866" s="69"/>
      <c r="I866" s="69"/>
      <c r="J866" s="69"/>
      <c r="K866" s="68"/>
      <c r="L866" s="359"/>
      <c r="M866" s="359"/>
    </row>
    <row r="867" spans="2:13">
      <c r="B867" s="68"/>
      <c r="C867" s="68"/>
      <c r="D867" s="68"/>
      <c r="E867" s="69"/>
      <c r="F867" s="69"/>
      <c r="G867" s="69"/>
      <c r="H867" s="69"/>
      <c r="I867" s="69"/>
      <c r="J867" s="69"/>
      <c r="K867" s="68"/>
      <c r="L867" s="359"/>
      <c r="M867" s="359"/>
    </row>
    <row r="868" spans="2:13">
      <c r="B868" s="68"/>
      <c r="C868" s="68"/>
      <c r="D868" s="68"/>
      <c r="E868" s="69"/>
      <c r="F868" s="69"/>
      <c r="G868" s="69"/>
      <c r="H868" s="69"/>
      <c r="I868" s="69"/>
      <c r="J868" s="69"/>
      <c r="K868" s="68"/>
      <c r="L868" s="359"/>
      <c r="M868" s="359"/>
    </row>
    <row r="869" spans="2:13">
      <c r="B869" s="68"/>
      <c r="C869" s="68"/>
      <c r="D869" s="68"/>
      <c r="E869" s="69"/>
      <c r="F869" s="69"/>
      <c r="G869" s="69"/>
      <c r="H869" s="69"/>
      <c r="I869" s="69"/>
      <c r="J869" s="69"/>
      <c r="K869" s="68"/>
      <c r="L869" s="359"/>
      <c r="M869" s="359"/>
    </row>
    <row r="870" spans="2:13">
      <c r="B870" s="68"/>
      <c r="C870" s="68"/>
      <c r="D870" s="68"/>
      <c r="E870" s="69"/>
      <c r="F870" s="69"/>
      <c r="G870" s="69"/>
      <c r="H870" s="69"/>
      <c r="I870" s="69"/>
      <c r="J870" s="69"/>
      <c r="K870" s="68"/>
      <c r="L870" s="359"/>
      <c r="M870" s="359"/>
    </row>
    <row r="871" spans="2:13">
      <c r="B871" s="68"/>
      <c r="C871" s="68"/>
      <c r="D871" s="68"/>
      <c r="E871" s="69"/>
      <c r="F871" s="69"/>
      <c r="G871" s="69"/>
      <c r="H871" s="69"/>
      <c r="I871" s="69"/>
      <c r="J871" s="69"/>
      <c r="K871" s="68"/>
      <c r="L871" s="359"/>
      <c r="M871" s="359"/>
    </row>
    <row r="872" spans="2:13">
      <c r="B872" s="68"/>
      <c r="C872" s="68"/>
      <c r="D872" s="68"/>
      <c r="E872" s="69"/>
      <c r="F872" s="69"/>
      <c r="G872" s="69"/>
      <c r="H872" s="69"/>
      <c r="I872" s="69"/>
      <c r="J872" s="69"/>
      <c r="K872" s="68"/>
      <c r="L872" s="359"/>
      <c r="M872" s="359"/>
    </row>
    <row r="873" spans="2:13">
      <c r="B873" s="68"/>
      <c r="C873" s="68"/>
      <c r="D873" s="68"/>
      <c r="E873" s="69"/>
      <c r="F873" s="69"/>
      <c r="G873" s="69"/>
      <c r="H873" s="69"/>
      <c r="I873" s="69"/>
      <c r="J873" s="69"/>
      <c r="K873" s="68"/>
      <c r="L873" s="359"/>
      <c r="M873" s="359"/>
    </row>
    <row r="874" spans="2:13">
      <c r="B874" s="68"/>
      <c r="C874" s="68"/>
      <c r="D874" s="68"/>
      <c r="E874" s="69"/>
      <c r="F874" s="69"/>
      <c r="G874" s="69"/>
      <c r="H874" s="69"/>
      <c r="I874" s="69"/>
      <c r="J874" s="69"/>
      <c r="K874" s="68"/>
      <c r="L874" s="359"/>
      <c r="M874" s="359"/>
    </row>
    <row r="875" spans="2:13">
      <c r="B875" s="68"/>
      <c r="C875" s="68"/>
      <c r="D875" s="68"/>
      <c r="E875" s="69"/>
      <c r="F875" s="69"/>
      <c r="G875" s="69"/>
      <c r="H875" s="69"/>
      <c r="I875" s="69"/>
      <c r="J875" s="69"/>
      <c r="K875" s="68"/>
      <c r="L875" s="359"/>
      <c r="M875" s="359"/>
    </row>
    <row r="876" spans="2:13">
      <c r="B876" s="68"/>
      <c r="C876" s="68"/>
      <c r="D876" s="68"/>
      <c r="E876" s="69"/>
      <c r="F876" s="69"/>
      <c r="G876" s="69"/>
      <c r="H876" s="69"/>
      <c r="I876" s="69"/>
      <c r="J876" s="69"/>
      <c r="K876" s="68"/>
      <c r="L876" s="359"/>
      <c r="M876" s="359"/>
    </row>
    <row r="877" spans="2:13">
      <c r="B877" s="68"/>
      <c r="C877" s="68"/>
      <c r="D877" s="68"/>
      <c r="E877" s="69"/>
      <c r="F877" s="69"/>
      <c r="G877" s="69"/>
      <c r="H877" s="69"/>
      <c r="I877" s="69"/>
      <c r="J877" s="69"/>
      <c r="K877" s="68"/>
      <c r="L877" s="359"/>
      <c r="M877" s="359"/>
    </row>
    <row r="878" spans="2:13">
      <c r="B878" s="68"/>
      <c r="C878" s="68"/>
      <c r="D878" s="68"/>
      <c r="E878" s="69"/>
      <c r="F878" s="69"/>
      <c r="G878" s="69"/>
      <c r="H878" s="69"/>
      <c r="I878" s="69"/>
      <c r="J878" s="69"/>
      <c r="K878" s="68"/>
      <c r="L878" s="359"/>
      <c r="M878" s="359"/>
    </row>
    <row r="879" spans="2:13">
      <c r="B879" s="68"/>
      <c r="C879" s="68"/>
      <c r="D879" s="68"/>
      <c r="E879" s="69"/>
      <c r="F879" s="69"/>
      <c r="G879" s="69"/>
      <c r="H879" s="69"/>
      <c r="I879" s="69"/>
      <c r="J879" s="69"/>
      <c r="K879" s="68"/>
      <c r="L879" s="359"/>
      <c r="M879" s="359"/>
    </row>
    <row r="880" spans="2:13">
      <c r="B880" s="68"/>
      <c r="C880" s="68"/>
      <c r="D880" s="68"/>
      <c r="E880" s="69"/>
      <c r="F880" s="69"/>
      <c r="G880" s="69"/>
      <c r="H880" s="69"/>
      <c r="I880" s="69"/>
      <c r="J880" s="69"/>
      <c r="K880" s="68"/>
      <c r="L880" s="359"/>
      <c r="M880" s="359"/>
    </row>
    <row r="881" spans="2:13">
      <c r="B881" s="68"/>
      <c r="C881" s="68"/>
      <c r="D881" s="68"/>
      <c r="E881" s="69"/>
      <c r="F881" s="69"/>
      <c r="G881" s="69"/>
      <c r="H881" s="69"/>
      <c r="I881" s="69"/>
      <c r="J881" s="69"/>
      <c r="K881" s="68"/>
      <c r="L881" s="359"/>
      <c r="M881" s="359"/>
    </row>
    <row r="882" spans="2:13">
      <c r="B882" s="68"/>
      <c r="C882" s="68"/>
      <c r="D882" s="68"/>
      <c r="E882" s="69"/>
      <c r="F882" s="69"/>
      <c r="G882" s="69"/>
      <c r="H882" s="69"/>
      <c r="I882" s="69"/>
      <c r="J882" s="69"/>
      <c r="K882" s="68"/>
      <c r="L882" s="359"/>
      <c r="M882" s="359"/>
    </row>
    <row r="883" spans="2:13">
      <c r="B883" s="68"/>
      <c r="C883" s="68"/>
      <c r="D883" s="68"/>
      <c r="E883" s="69"/>
      <c r="F883" s="69"/>
      <c r="G883" s="69"/>
      <c r="H883" s="69"/>
      <c r="I883" s="69"/>
      <c r="J883" s="69"/>
      <c r="K883" s="68"/>
      <c r="L883" s="359"/>
      <c r="M883" s="359"/>
    </row>
    <row r="884" spans="2:13">
      <c r="B884" s="68"/>
      <c r="C884" s="68"/>
      <c r="D884" s="68"/>
      <c r="E884" s="69"/>
      <c r="F884" s="69"/>
      <c r="G884" s="69"/>
      <c r="H884" s="69"/>
      <c r="I884" s="69"/>
      <c r="J884" s="69"/>
      <c r="K884" s="68"/>
      <c r="L884" s="359"/>
      <c r="M884" s="359"/>
    </row>
    <row r="885" spans="2:13">
      <c r="B885" s="68"/>
      <c r="C885" s="68"/>
      <c r="D885" s="68"/>
      <c r="E885" s="69"/>
      <c r="F885" s="69"/>
      <c r="G885" s="69"/>
      <c r="H885" s="69"/>
      <c r="I885" s="69"/>
      <c r="J885" s="69"/>
      <c r="K885" s="68"/>
      <c r="L885" s="359"/>
      <c r="M885" s="359"/>
    </row>
    <row r="886" spans="2:13">
      <c r="B886" s="68"/>
      <c r="C886" s="68"/>
      <c r="D886" s="68"/>
      <c r="E886" s="69"/>
      <c r="F886" s="69"/>
      <c r="G886" s="69"/>
      <c r="H886" s="69"/>
      <c r="I886" s="69"/>
      <c r="J886" s="69"/>
      <c r="K886" s="68"/>
      <c r="L886" s="359"/>
      <c r="M886" s="359"/>
    </row>
    <row r="887" spans="2:13">
      <c r="B887" s="68"/>
      <c r="C887" s="68"/>
      <c r="D887" s="68"/>
      <c r="E887" s="69"/>
      <c r="F887" s="69"/>
      <c r="G887" s="69"/>
      <c r="H887" s="69"/>
      <c r="I887" s="69"/>
      <c r="J887" s="69"/>
      <c r="K887" s="68"/>
      <c r="L887" s="359"/>
      <c r="M887" s="359"/>
    </row>
    <row r="888" spans="2:13">
      <c r="B888" s="68"/>
      <c r="C888" s="68"/>
      <c r="D888" s="68"/>
      <c r="E888" s="69"/>
      <c r="F888" s="69"/>
      <c r="G888" s="69"/>
      <c r="H888" s="69"/>
      <c r="I888" s="69"/>
      <c r="J888" s="69"/>
      <c r="K888" s="68"/>
      <c r="L888" s="359"/>
      <c r="M888" s="359"/>
    </row>
    <row r="889" spans="2:13">
      <c r="B889" s="68"/>
      <c r="C889" s="68"/>
      <c r="D889" s="68"/>
      <c r="E889" s="69"/>
      <c r="F889" s="69"/>
      <c r="G889" s="69"/>
      <c r="H889" s="69"/>
      <c r="I889" s="69"/>
      <c r="J889" s="69"/>
      <c r="K889" s="68"/>
      <c r="L889" s="359"/>
      <c r="M889" s="359"/>
    </row>
    <row r="890" spans="2:13">
      <c r="B890" s="68"/>
      <c r="C890" s="68"/>
      <c r="D890" s="68"/>
      <c r="E890" s="69"/>
      <c r="F890" s="69"/>
      <c r="G890" s="69"/>
      <c r="H890" s="69"/>
      <c r="I890" s="69"/>
      <c r="J890" s="69"/>
      <c r="K890" s="68"/>
      <c r="L890" s="359"/>
      <c r="M890" s="359"/>
    </row>
    <row r="891" spans="2:13">
      <c r="B891" s="68"/>
      <c r="C891" s="68"/>
      <c r="D891" s="68"/>
      <c r="E891" s="69"/>
      <c r="F891" s="69"/>
      <c r="G891" s="69"/>
      <c r="H891" s="69"/>
      <c r="I891" s="69"/>
      <c r="J891" s="69"/>
      <c r="K891" s="68"/>
      <c r="L891" s="359"/>
      <c r="M891" s="359"/>
    </row>
    <row r="892" spans="2:13">
      <c r="B892" s="68"/>
      <c r="C892" s="68"/>
      <c r="D892" s="68"/>
      <c r="E892" s="69"/>
      <c r="F892" s="69"/>
      <c r="G892" s="69"/>
      <c r="H892" s="69"/>
      <c r="I892" s="69"/>
      <c r="J892" s="69"/>
      <c r="K892" s="68"/>
      <c r="L892" s="359"/>
      <c r="M892" s="359"/>
    </row>
    <row r="893" spans="2:13">
      <c r="B893" s="68"/>
      <c r="C893" s="68"/>
      <c r="D893" s="68"/>
      <c r="E893" s="69"/>
      <c r="F893" s="69"/>
      <c r="G893" s="69"/>
      <c r="H893" s="69"/>
      <c r="I893" s="69"/>
      <c r="J893" s="69"/>
      <c r="K893" s="68"/>
      <c r="L893" s="359"/>
      <c r="M893" s="359"/>
    </row>
    <row r="894" spans="2:13">
      <c r="B894" s="68"/>
      <c r="C894" s="68"/>
      <c r="D894" s="68"/>
      <c r="E894" s="69"/>
      <c r="F894" s="69"/>
      <c r="G894" s="69"/>
      <c r="H894" s="69"/>
      <c r="I894" s="69"/>
      <c r="J894" s="69"/>
      <c r="K894" s="68"/>
      <c r="L894" s="359"/>
      <c r="M894" s="359"/>
    </row>
    <row r="895" spans="2:13">
      <c r="B895" s="68"/>
      <c r="C895" s="68"/>
      <c r="D895" s="68"/>
      <c r="E895" s="69"/>
      <c r="F895" s="69"/>
      <c r="G895" s="69"/>
      <c r="H895" s="69"/>
      <c r="I895" s="69"/>
      <c r="J895" s="69"/>
      <c r="K895" s="68"/>
      <c r="L895" s="359"/>
      <c r="M895" s="359"/>
    </row>
    <row r="896" spans="2:13">
      <c r="B896" s="68"/>
      <c r="C896" s="68"/>
      <c r="D896" s="68"/>
      <c r="E896" s="69"/>
      <c r="F896" s="69"/>
      <c r="G896" s="69"/>
      <c r="H896" s="69"/>
      <c r="I896" s="69"/>
      <c r="J896" s="69"/>
      <c r="K896" s="68"/>
      <c r="L896" s="359"/>
      <c r="M896" s="359"/>
    </row>
    <row r="897" spans="2:13">
      <c r="B897" s="68"/>
      <c r="C897" s="68"/>
      <c r="D897" s="68"/>
      <c r="E897" s="69"/>
      <c r="F897" s="69"/>
      <c r="G897" s="69"/>
      <c r="H897" s="69"/>
      <c r="I897" s="69"/>
      <c r="J897" s="69"/>
      <c r="K897" s="68"/>
      <c r="L897" s="359"/>
      <c r="M897" s="359"/>
    </row>
    <row r="898" spans="2:13">
      <c r="B898" s="68"/>
      <c r="C898" s="68"/>
      <c r="D898" s="68"/>
      <c r="E898" s="69"/>
      <c r="F898" s="69"/>
      <c r="G898" s="69"/>
      <c r="H898" s="69"/>
      <c r="I898" s="69"/>
      <c r="J898" s="69"/>
      <c r="K898" s="68"/>
      <c r="L898" s="359"/>
      <c r="M898" s="359"/>
    </row>
    <row r="899" spans="2:13">
      <c r="B899" s="68"/>
      <c r="C899" s="68"/>
      <c r="D899" s="68"/>
      <c r="E899" s="69"/>
      <c r="F899" s="69"/>
      <c r="G899" s="69"/>
      <c r="H899" s="69"/>
      <c r="I899" s="69"/>
      <c r="J899" s="69"/>
      <c r="K899" s="68"/>
      <c r="L899" s="359"/>
      <c r="M899" s="359"/>
    </row>
    <row r="900" spans="2:13">
      <c r="B900" s="68"/>
      <c r="C900" s="68"/>
      <c r="D900" s="68"/>
      <c r="E900" s="69"/>
      <c r="F900" s="69"/>
      <c r="G900" s="69"/>
      <c r="H900" s="69"/>
      <c r="I900" s="69"/>
      <c r="J900" s="69"/>
      <c r="K900" s="68"/>
      <c r="L900" s="359"/>
      <c r="M900" s="359"/>
    </row>
    <row r="901" spans="2:13">
      <c r="B901" s="68"/>
      <c r="C901" s="68"/>
      <c r="D901" s="68"/>
      <c r="E901" s="69"/>
      <c r="F901" s="69"/>
      <c r="G901" s="69"/>
      <c r="H901" s="69"/>
      <c r="I901" s="69"/>
      <c r="J901" s="69"/>
      <c r="K901" s="68"/>
      <c r="L901" s="359"/>
      <c r="M901" s="359"/>
    </row>
    <row r="902" spans="2:13">
      <c r="B902" s="68"/>
      <c r="C902" s="68"/>
      <c r="D902" s="68"/>
      <c r="E902" s="69"/>
      <c r="F902" s="69"/>
      <c r="G902" s="69"/>
      <c r="H902" s="69"/>
      <c r="I902" s="69"/>
      <c r="J902" s="69"/>
      <c r="K902" s="68"/>
      <c r="L902" s="359"/>
      <c r="M902" s="359"/>
    </row>
    <row r="903" spans="2:13">
      <c r="B903" s="68"/>
      <c r="C903" s="68"/>
      <c r="D903" s="68"/>
      <c r="E903" s="69"/>
      <c r="F903" s="69"/>
      <c r="G903" s="69"/>
      <c r="H903" s="69"/>
      <c r="I903" s="69"/>
      <c r="J903" s="69"/>
      <c r="K903" s="68"/>
      <c r="L903" s="359"/>
      <c r="M903" s="359"/>
    </row>
    <row r="904" spans="2:13">
      <c r="B904" s="68"/>
      <c r="C904" s="68"/>
      <c r="D904" s="68"/>
      <c r="E904" s="69"/>
      <c r="F904" s="69"/>
      <c r="G904" s="69"/>
      <c r="H904" s="69"/>
      <c r="I904" s="69"/>
      <c r="J904" s="69"/>
      <c r="K904" s="68"/>
      <c r="L904" s="359"/>
      <c r="M904" s="359"/>
    </row>
    <row r="905" spans="2:13">
      <c r="B905" s="68"/>
      <c r="C905" s="68"/>
      <c r="D905" s="68"/>
      <c r="E905" s="69"/>
      <c r="F905" s="69"/>
      <c r="G905" s="69"/>
      <c r="H905" s="69"/>
      <c r="I905" s="69"/>
      <c r="J905" s="69"/>
      <c r="K905" s="68"/>
      <c r="L905" s="359"/>
      <c r="M905" s="359"/>
    </row>
    <row r="906" spans="2:13">
      <c r="B906" s="68"/>
      <c r="C906" s="68"/>
      <c r="D906" s="68"/>
      <c r="E906" s="69"/>
      <c r="F906" s="69"/>
      <c r="G906" s="69"/>
      <c r="H906" s="69"/>
      <c r="I906" s="69"/>
      <c r="J906" s="69"/>
      <c r="K906" s="68"/>
      <c r="L906" s="359"/>
      <c r="M906" s="359"/>
    </row>
    <row r="907" spans="2:13">
      <c r="B907" s="68"/>
      <c r="C907" s="68"/>
      <c r="D907" s="68"/>
      <c r="E907" s="69"/>
      <c r="F907" s="69"/>
      <c r="G907" s="69"/>
      <c r="H907" s="69"/>
      <c r="I907" s="69"/>
      <c r="J907" s="69"/>
      <c r="K907" s="68"/>
      <c r="L907" s="359"/>
      <c r="M907" s="359"/>
    </row>
    <row r="908" spans="2:13">
      <c r="B908" s="68"/>
      <c r="C908" s="68"/>
      <c r="D908" s="68"/>
      <c r="E908" s="69"/>
      <c r="F908" s="69"/>
      <c r="G908" s="69"/>
      <c r="H908" s="69"/>
      <c r="I908" s="69"/>
      <c r="J908" s="69"/>
      <c r="K908" s="68"/>
      <c r="L908" s="359"/>
      <c r="M908" s="359"/>
    </row>
    <row r="909" spans="2:13">
      <c r="B909" s="68"/>
      <c r="C909" s="68"/>
      <c r="D909" s="68"/>
      <c r="E909" s="69"/>
      <c r="F909" s="69"/>
      <c r="G909" s="69"/>
      <c r="H909" s="69"/>
      <c r="I909" s="69"/>
      <c r="J909" s="69"/>
      <c r="K909" s="68"/>
      <c r="L909" s="359"/>
      <c r="M909" s="359"/>
    </row>
    <row r="910" spans="2:13">
      <c r="B910" s="68"/>
      <c r="C910" s="68"/>
      <c r="D910" s="68"/>
      <c r="E910" s="69"/>
      <c r="F910" s="69"/>
      <c r="G910" s="69"/>
      <c r="H910" s="69"/>
      <c r="I910" s="69"/>
      <c r="J910" s="69"/>
      <c r="K910" s="68"/>
      <c r="L910" s="359"/>
      <c r="M910" s="359"/>
    </row>
    <row r="911" spans="2:13">
      <c r="B911" s="68"/>
      <c r="C911" s="68"/>
      <c r="D911" s="68"/>
      <c r="E911" s="69"/>
      <c r="F911" s="69"/>
      <c r="G911" s="69"/>
      <c r="H911" s="69"/>
      <c r="I911" s="69"/>
      <c r="J911" s="69"/>
      <c r="K911" s="68"/>
      <c r="L911" s="359"/>
      <c r="M911" s="359"/>
    </row>
    <row r="912" spans="2:13">
      <c r="B912" s="68"/>
      <c r="C912" s="68"/>
      <c r="D912" s="68"/>
      <c r="E912" s="69"/>
      <c r="F912" s="69"/>
      <c r="G912" s="69"/>
      <c r="H912" s="69"/>
      <c r="I912" s="69"/>
      <c r="J912" s="69"/>
      <c r="K912" s="68"/>
      <c r="L912" s="359"/>
      <c r="M912" s="359"/>
    </row>
    <row r="913" spans="2:13">
      <c r="B913" s="68"/>
      <c r="C913" s="68"/>
      <c r="D913" s="68"/>
      <c r="E913" s="69"/>
      <c r="F913" s="69"/>
      <c r="G913" s="69"/>
      <c r="H913" s="69"/>
      <c r="I913" s="69"/>
      <c r="J913" s="69"/>
      <c r="K913" s="68"/>
      <c r="L913" s="359"/>
      <c r="M913" s="359"/>
    </row>
    <row r="914" spans="2:13">
      <c r="B914" s="68"/>
      <c r="C914" s="68"/>
      <c r="D914" s="68"/>
      <c r="E914" s="69"/>
      <c r="F914" s="69"/>
      <c r="G914" s="69"/>
      <c r="H914" s="69"/>
      <c r="I914" s="69"/>
      <c r="J914" s="69"/>
      <c r="K914" s="68"/>
      <c r="L914" s="359"/>
      <c r="M914" s="359"/>
    </row>
    <row r="915" spans="2:13">
      <c r="B915" s="68"/>
      <c r="C915" s="68"/>
      <c r="D915" s="68"/>
      <c r="E915" s="69"/>
      <c r="F915" s="69"/>
      <c r="G915" s="69"/>
      <c r="H915" s="69"/>
      <c r="I915" s="69"/>
      <c r="J915" s="69"/>
      <c r="K915" s="68"/>
      <c r="L915" s="359"/>
      <c r="M915" s="359"/>
    </row>
    <row r="916" spans="2:13">
      <c r="B916" s="68"/>
      <c r="C916" s="68"/>
      <c r="D916" s="68"/>
      <c r="E916" s="69"/>
      <c r="F916" s="69"/>
      <c r="G916" s="69"/>
      <c r="H916" s="69"/>
      <c r="I916" s="69"/>
      <c r="J916" s="69"/>
      <c r="K916" s="68"/>
      <c r="L916" s="359"/>
      <c r="M916" s="359"/>
    </row>
    <row r="917" spans="2:13">
      <c r="B917" s="68"/>
      <c r="C917" s="68"/>
      <c r="D917" s="68"/>
      <c r="E917" s="69"/>
      <c r="F917" s="69"/>
      <c r="G917" s="69"/>
      <c r="H917" s="69"/>
      <c r="I917" s="69"/>
      <c r="J917" s="69"/>
      <c r="K917" s="68"/>
      <c r="L917" s="359"/>
      <c r="M917" s="359"/>
    </row>
    <row r="918" spans="2:13">
      <c r="B918" s="68"/>
      <c r="C918" s="68"/>
      <c r="D918" s="68"/>
      <c r="E918" s="69"/>
      <c r="F918" s="69"/>
      <c r="G918" s="69"/>
      <c r="H918" s="69"/>
      <c r="I918" s="69"/>
      <c r="J918" s="69"/>
      <c r="K918" s="68"/>
      <c r="L918" s="359"/>
      <c r="M918" s="359"/>
    </row>
    <row r="919" spans="2:13">
      <c r="B919" s="68"/>
      <c r="C919" s="68"/>
      <c r="D919" s="68"/>
      <c r="E919" s="69"/>
      <c r="F919" s="69"/>
      <c r="G919" s="69"/>
      <c r="H919" s="69"/>
      <c r="I919" s="69"/>
      <c r="J919" s="69"/>
      <c r="K919" s="68"/>
      <c r="L919" s="359"/>
      <c r="M919" s="359"/>
    </row>
    <row r="920" spans="2:13">
      <c r="B920" s="68"/>
      <c r="C920" s="68"/>
      <c r="D920" s="68"/>
      <c r="E920" s="69"/>
      <c r="F920" s="69"/>
      <c r="G920" s="69"/>
      <c r="H920" s="69"/>
      <c r="I920" s="69"/>
      <c r="J920" s="69"/>
      <c r="K920" s="68"/>
      <c r="L920" s="359"/>
      <c r="M920" s="359"/>
    </row>
    <row r="921" spans="2:13">
      <c r="B921" s="68"/>
      <c r="C921" s="68"/>
      <c r="D921" s="68"/>
      <c r="E921" s="69"/>
      <c r="F921" s="69"/>
      <c r="G921" s="69"/>
      <c r="H921" s="69"/>
      <c r="I921" s="69"/>
      <c r="J921" s="69"/>
      <c r="K921" s="68"/>
      <c r="L921" s="359"/>
      <c r="M921" s="359"/>
    </row>
    <row r="922" spans="2:13">
      <c r="B922" s="68"/>
      <c r="C922" s="68"/>
      <c r="D922" s="68"/>
      <c r="E922" s="69"/>
      <c r="F922" s="69"/>
      <c r="G922" s="69"/>
      <c r="H922" s="69"/>
      <c r="I922" s="69"/>
      <c r="J922" s="69"/>
      <c r="K922" s="68"/>
      <c r="L922" s="359"/>
      <c r="M922" s="359"/>
    </row>
    <row r="923" spans="2:13">
      <c r="B923" s="68"/>
      <c r="C923" s="68"/>
      <c r="D923" s="68"/>
      <c r="E923" s="69"/>
      <c r="F923" s="69"/>
      <c r="G923" s="69"/>
      <c r="H923" s="69"/>
      <c r="I923" s="69"/>
      <c r="J923" s="69"/>
      <c r="K923" s="68"/>
      <c r="L923" s="359"/>
      <c r="M923" s="359"/>
    </row>
    <row r="924" spans="2:13">
      <c r="B924" s="68"/>
      <c r="C924" s="68"/>
      <c r="D924" s="68"/>
      <c r="E924" s="69"/>
      <c r="F924" s="69"/>
      <c r="G924" s="69"/>
      <c r="H924" s="69"/>
      <c r="I924" s="69"/>
      <c r="J924" s="69"/>
      <c r="K924" s="68"/>
      <c r="L924" s="359"/>
      <c r="M924" s="359"/>
    </row>
    <row r="925" spans="2:13">
      <c r="B925" s="68"/>
      <c r="C925" s="68"/>
      <c r="D925" s="68"/>
      <c r="E925" s="69"/>
      <c r="F925" s="69"/>
      <c r="G925" s="69"/>
      <c r="H925" s="69"/>
      <c r="I925" s="69"/>
      <c r="J925" s="69"/>
      <c r="K925" s="68"/>
      <c r="L925" s="359"/>
      <c r="M925" s="359"/>
    </row>
    <row r="926" spans="2:13">
      <c r="B926" s="68"/>
      <c r="C926" s="68"/>
      <c r="D926" s="68"/>
      <c r="E926" s="69"/>
      <c r="F926" s="69"/>
      <c r="G926" s="69"/>
      <c r="H926" s="69"/>
      <c r="I926" s="69"/>
      <c r="J926" s="69"/>
      <c r="K926" s="68"/>
      <c r="L926" s="359"/>
      <c r="M926" s="359"/>
    </row>
    <row r="927" spans="2:13">
      <c r="B927" s="68"/>
      <c r="C927" s="68"/>
      <c r="D927" s="68"/>
      <c r="E927" s="69"/>
      <c r="F927" s="69"/>
      <c r="G927" s="69"/>
      <c r="H927" s="69"/>
      <c r="I927" s="69"/>
      <c r="J927" s="69"/>
      <c r="K927" s="68"/>
      <c r="L927" s="359"/>
      <c r="M927" s="359"/>
    </row>
    <row r="928" spans="2:13">
      <c r="B928" s="68"/>
      <c r="C928" s="68"/>
      <c r="D928" s="68"/>
      <c r="E928" s="69"/>
      <c r="F928" s="69"/>
      <c r="G928" s="69"/>
      <c r="H928" s="69"/>
      <c r="I928" s="69"/>
      <c r="J928" s="69"/>
      <c r="K928" s="68"/>
      <c r="L928" s="359"/>
      <c r="M928" s="359"/>
    </row>
    <row r="929" spans="2:13">
      <c r="B929" s="68"/>
      <c r="C929" s="68"/>
      <c r="D929" s="68"/>
      <c r="E929" s="69"/>
      <c r="F929" s="69"/>
      <c r="G929" s="69"/>
      <c r="H929" s="69"/>
      <c r="I929" s="69"/>
      <c r="J929" s="69"/>
      <c r="K929" s="68"/>
      <c r="L929" s="359"/>
      <c r="M929" s="359"/>
    </row>
    <row r="930" spans="2:13">
      <c r="B930" s="68"/>
      <c r="C930" s="68"/>
      <c r="D930" s="68"/>
      <c r="E930" s="69"/>
      <c r="F930" s="69"/>
      <c r="G930" s="69"/>
      <c r="H930" s="69"/>
      <c r="I930" s="69"/>
      <c r="J930" s="69"/>
      <c r="K930" s="68"/>
      <c r="L930" s="359"/>
      <c r="M930" s="359"/>
    </row>
    <row r="931" spans="2:13">
      <c r="B931" s="68"/>
      <c r="C931" s="68"/>
      <c r="D931" s="68"/>
      <c r="E931" s="69"/>
      <c r="F931" s="69"/>
      <c r="G931" s="69"/>
      <c r="H931" s="69"/>
      <c r="I931" s="69"/>
      <c r="J931" s="69"/>
      <c r="K931" s="68"/>
      <c r="L931" s="359"/>
      <c r="M931" s="359"/>
    </row>
    <row r="932" spans="2:13">
      <c r="B932" s="68"/>
      <c r="C932" s="68"/>
      <c r="D932" s="68"/>
      <c r="E932" s="69"/>
      <c r="F932" s="69"/>
      <c r="G932" s="69"/>
      <c r="H932" s="69"/>
      <c r="I932" s="69"/>
      <c r="J932" s="69"/>
      <c r="K932" s="68"/>
      <c r="L932" s="359"/>
      <c r="M932" s="359"/>
    </row>
    <row r="933" spans="2:13">
      <c r="B933" s="68"/>
      <c r="C933" s="68"/>
      <c r="D933" s="68"/>
      <c r="E933" s="69"/>
      <c r="F933" s="69"/>
      <c r="G933" s="69"/>
      <c r="H933" s="69"/>
      <c r="I933" s="69"/>
      <c r="J933" s="69"/>
      <c r="K933" s="68"/>
      <c r="L933" s="359"/>
      <c r="M933" s="359"/>
    </row>
    <row r="934" spans="2:13">
      <c r="B934" s="68"/>
      <c r="C934" s="68"/>
      <c r="D934" s="68"/>
      <c r="E934" s="69"/>
      <c r="F934" s="69"/>
      <c r="G934" s="69"/>
      <c r="H934" s="69"/>
      <c r="I934" s="69"/>
      <c r="J934" s="69"/>
      <c r="K934" s="68"/>
      <c r="L934" s="359"/>
      <c r="M934" s="359"/>
    </row>
    <row r="935" spans="2:13">
      <c r="B935" s="68"/>
      <c r="C935" s="68"/>
      <c r="D935" s="68"/>
      <c r="E935" s="69"/>
      <c r="F935" s="69"/>
      <c r="G935" s="69"/>
      <c r="H935" s="69"/>
      <c r="I935" s="69"/>
      <c r="J935" s="69"/>
      <c r="K935" s="68"/>
      <c r="L935" s="359"/>
      <c r="M935" s="359"/>
    </row>
    <row r="936" spans="2:13">
      <c r="B936" s="68"/>
      <c r="C936" s="68"/>
      <c r="D936" s="68"/>
      <c r="E936" s="69"/>
      <c r="F936" s="69"/>
      <c r="G936" s="69"/>
      <c r="H936" s="69"/>
      <c r="I936" s="69"/>
      <c r="J936" s="69"/>
      <c r="K936" s="68"/>
      <c r="L936" s="359"/>
      <c r="M936" s="359"/>
    </row>
    <row r="937" spans="2:13">
      <c r="B937" s="68"/>
      <c r="C937" s="68"/>
      <c r="D937" s="68"/>
      <c r="E937" s="69"/>
      <c r="F937" s="69"/>
      <c r="G937" s="69"/>
      <c r="H937" s="69"/>
      <c r="I937" s="69"/>
      <c r="J937" s="69"/>
      <c r="K937" s="68"/>
      <c r="L937" s="359"/>
      <c r="M937" s="359"/>
    </row>
    <row r="938" spans="2:13">
      <c r="B938" s="68"/>
      <c r="C938" s="68"/>
      <c r="D938" s="68"/>
      <c r="E938" s="69"/>
      <c r="F938" s="69"/>
      <c r="G938" s="69"/>
      <c r="H938" s="69"/>
      <c r="I938" s="69"/>
      <c r="J938" s="69"/>
      <c r="K938" s="68"/>
      <c r="L938" s="359"/>
      <c r="M938" s="359"/>
    </row>
    <row r="939" spans="2:13">
      <c r="B939" s="68"/>
      <c r="C939" s="68"/>
      <c r="D939" s="68"/>
      <c r="E939" s="69"/>
      <c r="F939" s="69"/>
      <c r="G939" s="69"/>
      <c r="H939" s="69"/>
      <c r="I939" s="69"/>
      <c r="J939" s="69"/>
      <c r="K939" s="68"/>
      <c r="L939" s="359"/>
      <c r="M939" s="359"/>
    </row>
    <row r="940" spans="2:13">
      <c r="B940" s="68"/>
      <c r="C940" s="68"/>
      <c r="D940" s="68"/>
      <c r="E940" s="69"/>
      <c r="F940" s="69"/>
      <c r="G940" s="69"/>
      <c r="H940" s="69"/>
      <c r="I940" s="69"/>
      <c r="J940" s="69"/>
      <c r="K940" s="68"/>
      <c r="L940" s="359"/>
      <c r="M940" s="359"/>
    </row>
    <row r="941" spans="2:13">
      <c r="B941" s="68"/>
      <c r="C941" s="68"/>
      <c r="D941" s="68"/>
      <c r="E941" s="69"/>
      <c r="F941" s="69"/>
      <c r="G941" s="69"/>
      <c r="H941" s="69"/>
      <c r="I941" s="69"/>
      <c r="J941" s="69"/>
      <c r="K941" s="68"/>
      <c r="L941" s="359"/>
      <c r="M941" s="359"/>
    </row>
    <row r="942" spans="2:13">
      <c r="B942" s="68"/>
      <c r="C942" s="68"/>
      <c r="D942" s="68"/>
      <c r="E942" s="69"/>
      <c r="F942" s="69"/>
      <c r="G942" s="69"/>
      <c r="H942" s="69"/>
      <c r="I942" s="69"/>
      <c r="J942" s="69"/>
      <c r="K942" s="68"/>
      <c r="L942" s="359"/>
      <c r="M942" s="359"/>
    </row>
    <row r="943" spans="2:13">
      <c r="B943" s="68"/>
      <c r="C943" s="68"/>
      <c r="D943" s="68"/>
      <c r="E943" s="69"/>
      <c r="F943" s="69"/>
      <c r="G943" s="69"/>
      <c r="H943" s="69"/>
      <c r="I943" s="69"/>
      <c r="J943" s="69"/>
      <c r="K943" s="68"/>
      <c r="L943" s="359"/>
      <c r="M943" s="359"/>
    </row>
    <row r="944" spans="2:13">
      <c r="B944" s="68"/>
      <c r="C944" s="68"/>
      <c r="D944" s="68"/>
      <c r="E944" s="69"/>
      <c r="F944" s="69"/>
      <c r="G944" s="69"/>
      <c r="H944" s="69"/>
      <c r="I944" s="69"/>
      <c r="J944" s="69"/>
      <c r="K944" s="68"/>
      <c r="L944" s="359"/>
      <c r="M944" s="359"/>
    </row>
    <row r="945" spans="2:13">
      <c r="B945" s="68"/>
      <c r="C945" s="68"/>
      <c r="D945" s="68"/>
      <c r="E945" s="69"/>
      <c r="F945" s="69"/>
      <c r="G945" s="69"/>
      <c r="H945" s="69"/>
      <c r="I945" s="69"/>
      <c r="J945" s="69"/>
      <c r="K945" s="68"/>
      <c r="L945" s="359"/>
      <c r="M945" s="359"/>
    </row>
    <row r="946" spans="2:13">
      <c r="B946" s="68"/>
      <c r="C946" s="68"/>
      <c r="D946" s="68"/>
      <c r="E946" s="69"/>
      <c r="F946" s="69"/>
      <c r="G946" s="69"/>
      <c r="H946" s="69"/>
      <c r="I946" s="69"/>
      <c r="J946" s="69"/>
      <c r="K946" s="68"/>
      <c r="L946" s="359"/>
      <c r="M946" s="359"/>
    </row>
    <row r="947" spans="2:13">
      <c r="B947" s="68"/>
      <c r="C947" s="68"/>
      <c r="D947" s="68"/>
      <c r="E947" s="69"/>
      <c r="F947" s="69"/>
      <c r="G947" s="69"/>
      <c r="H947" s="69"/>
      <c r="I947" s="69"/>
      <c r="J947" s="69"/>
      <c r="K947" s="68"/>
      <c r="L947" s="359"/>
      <c r="M947" s="359"/>
    </row>
    <row r="948" spans="2:13">
      <c r="B948" s="68"/>
      <c r="C948" s="68"/>
      <c r="D948" s="68"/>
      <c r="E948" s="69"/>
      <c r="F948" s="69"/>
      <c r="G948" s="69"/>
      <c r="H948" s="69"/>
      <c r="I948" s="69"/>
      <c r="J948" s="69"/>
      <c r="K948" s="68"/>
      <c r="L948" s="359"/>
      <c r="M948" s="359"/>
    </row>
    <row r="949" spans="2:13">
      <c r="B949" s="68"/>
      <c r="C949" s="68"/>
      <c r="D949" s="68"/>
      <c r="E949" s="69"/>
      <c r="F949" s="69"/>
      <c r="G949" s="69"/>
      <c r="H949" s="69"/>
      <c r="I949" s="69"/>
      <c r="J949" s="69"/>
      <c r="K949" s="68"/>
      <c r="L949" s="359"/>
      <c r="M949" s="359"/>
    </row>
    <row r="950" spans="2:13">
      <c r="B950" s="68"/>
      <c r="C950" s="68"/>
      <c r="D950" s="68"/>
      <c r="E950" s="69"/>
      <c r="F950" s="69"/>
      <c r="G950" s="69"/>
      <c r="H950" s="69"/>
      <c r="I950" s="69"/>
      <c r="J950" s="69"/>
      <c r="K950" s="68"/>
      <c r="L950" s="359"/>
      <c r="M950" s="359"/>
    </row>
    <row r="951" spans="2:13">
      <c r="B951" s="68"/>
      <c r="C951" s="68"/>
      <c r="D951" s="68"/>
      <c r="E951" s="69"/>
      <c r="F951" s="69"/>
      <c r="G951" s="69"/>
      <c r="H951" s="69"/>
      <c r="I951" s="69"/>
      <c r="J951" s="69"/>
      <c r="K951" s="68"/>
      <c r="L951" s="359"/>
      <c r="M951" s="359"/>
    </row>
    <row r="952" spans="2:13">
      <c r="B952" s="68"/>
      <c r="C952" s="68"/>
      <c r="D952" s="68"/>
      <c r="E952" s="69"/>
      <c r="F952" s="69"/>
      <c r="G952" s="69"/>
      <c r="H952" s="69"/>
      <c r="I952" s="69"/>
      <c r="J952" s="69"/>
      <c r="K952" s="68"/>
      <c r="L952" s="359"/>
      <c r="M952" s="359"/>
    </row>
    <row r="953" spans="2:13">
      <c r="B953" s="68"/>
      <c r="C953" s="68"/>
      <c r="D953" s="68"/>
      <c r="E953" s="69"/>
      <c r="F953" s="69"/>
      <c r="G953" s="69"/>
      <c r="H953" s="69"/>
      <c r="I953" s="69"/>
      <c r="J953" s="69"/>
      <c r="K953" s="68"/>
      <c r="L953" s="359"/>
      <c r="M953" s="359"/>
    </row>
    <row r="954" spans="2:13">
      <c r="B954" s="68"/>
      <c r="C954" s="68"/>
      <c r="D954" s="68"/>
      <c r="E954" s="69"/>
      <c r="F954" s="69"/>
      <c r="G954" s="69"/>
      <c r="H954" s="69"/>
      <c r="I954" s="69"/>
      <c r="J954" s="69"/>
      <c r="K954" s="68"/>
      <c r="L954" s="359"/>
      <c r="M954" s="359"/>
    </row>
    <row r="955" spans="2:13">
      <c r="B955" s="68"/>
      <c r="C955" s="68"/>
      <c r="D955" s="68"/>
      <c r="E955" s="69"/>
      <c r="F955" s="69"/>
      <c r="G955" s="69"/>
      <c r="H955" s="69"/>
      <c r="I955" s="69"/>
      <c r="J955" s="69"/>
      <c r="K955" s="68"/>
      <c r="L955" s="359"/>
      <c r="M955" s="359"/>
    </row>
    <row r="956" spans="2:13">
      <c r="B956" s="68"/>
      <c r="C956" s="68"/>
      <c r="D956" s="68"/>
      <c r="E956" s="69"/>
      <c r="F956" s="69"/>
      <c r="G956" s="69"/>
      <c r="H956" s="69"/>
      <c r="I956" s="69"/>
      <c r="J956" s="69"/>
      <c r="K956" s="68"/>
      <c r="L956" s="359"/>
      <c r="M956" s="359"/>
    </row>
    <row r="957" spans="2:13">
      <c r="B957" s="68"/>
      <c r="C957" s="68"/>
      <c r="D957" s="68"/>
      <c r="E957" s="69"/>
      <c r="F957" s="69"/>
      <c r="G957" s="69"/>
      <c r="H957" s="69"/>
      <c r="I957" s="69"/>
      <c r="J957" s="69"/>
      <c r="K957" s="68"/>
      <c r="L957" s="359"/>
      <c r="M957" s="359"/>
    </row>
    <row r="958" spans="2:13">
      <c r="B958" s="68"/>
      <c r="C958" s="68"/>
      <c r="D958" s="68"/>
      <c r="E958" s="69"/>
      <c r="F958" s="69"/>
      <c r="G958" s="69"/>
      <c r="H958" s="69"/>
      <c r="I958" s="69"/>
      <c r="J958" s="69"/>
      <c r="K958" s="68"/>
      <c r="L958" s="359"/>
      <c r="M958" s="359"/>
    </row>
    <row r="959" spans="2:13">
      <c r="B959" s="68"/>
      <c r="C959" s="68"/>
      <c r="D959" s="68"/>
      <c r="E959" s="69"/>
      <c r="F959" s="69"/>
      <c r="G959" s="69"/>
      <c r="H959" s="69"/>
      <c r="I959" s="69"/>
      <c r="J959" s="69"/>
      <c r="K959" s="68"/>
      <c r="L959" s="359"/>
      <c r="M959" s="359"/>
    </row>
    <row r="960" spans="2:13">
      <c r="B960" s="68"/>
      <c r="C960" s="68"/>
      <c r="D960" s="68"/>
      <c r="E960" s="69"/>
      <c r="F960" s="69"/>
      <c r="G960" s="69"/>
      <c r="H960" s="69"/>
      <c r="I960" s="69"/>
      <c r="J960" s="69"/>
      <c r="K960" s="68"/>
      <c r="L960" s="359"/>
      <c r="M960" s="359"/>
    </row>
    <row r="961" spans="2:13">
      <c r="B961" s="68"/>
      <c r="C961" s="68"/>
      <c r="D961" s="68"/>
      <c r="E961" s="69"/>
      <c r="F961" s="69"/>
      <c r="G961" s="69"/>
      <c r="H961" s="69"/>
      <c r="I961" s="69"/>
      <c r="J961" s="69"/>
      <c r="K961" s="68"/>
      <c r="L961" s="359"/>
      <c r="M961" s="359"/>
    </row>
    <row r="962" spans="2:13">
      <c r="B962" s="68"/>
      <c r="C962" s="68"/>
      <c r="D962" s="68"/>
      <c r="E962" s="69"/>
      <c r="F962" s="69"/>
      <c r="G962" s="69"/>
      <c r="H962" s="69"/>
      <c r="I962" s="69"/>
      <c r="J962" s="69"/>
      <c r="K962" s="68"/>
      <c r="L962" s="359"/>
      <c r="M962" s="359"/>
    </row>
    <row r="963" spans="2:13">
      <c r="B963" s="68"/>
      <c r="C963" s="68"/>
      <c r="D963" s="68"/>
      <c r="E963" s="69"/>
      <c r="F963" s="69"/>
      <c r="G963" s="69"/>
      <c r="H963" s="69"/>
      <c r="I963" s="69"/>
      <c r="J963" s="69"/>
      <c r="K963" s="68"/>
      <c r="L963" s="359"/>
      <c r="M963" s="359"/>
    </row>
    <row r="964" spans="2:13">
      <c r="B964" s="68"/>
      <c r="C964" s="68"/>
      <c r="D964" s="68"/>
      <c r="E964" s="69"/>
      <c r="F964" s="69"/>
      <c r="G964" s="69"/>
      <c r="H964" s="69"/>
      <c r="I964" s="69"/>
      <c r="J964" s="69"/>
      <c r="K964" s="68"/>
      <c r="L964" s="359"/>
      <c r="M964" s="359"/>
    </row>
    <row r="965" spans="2:13">
      <c r="B965" s="68"/>
      <c r="C965" s="68"/>
      <c r="D965" s="68"/>
      <c r="E965" s="69"/>
      <c r="F965" s="69"/>
      <c r="G965" s="69"/>
      <c r="H965" s="69"/>
      <c r="I965" s="69"/>
      <c r="J965" s="69"/>
      <c r="K965" s="68"/>
      <c r="L965" s="359"/>
      <c r="M965" s="359"/>
    </row>
    <row r="966" spans="2:13">
      <c r="B966" s="68"/>
      <c r="C966" s="68"/>
      <c r="D966" s="68"/>
      <c r="E966" s="69"/>
      <c r="F966" s="69"/>
      <c r="G966" s="69"/>
      <c r="H966" s="69"/>
      <c r="I966" s="69"/>
      <c r="J966" s="69"/>
      <c r="K966" s="68"/>
      <c r="L966" s="359"/>
      <c r="M966" s="359"/>
    </row>
    <row r="967" spans="2:13">
      <c r="B967" s="68"/>
      <c r="C967" s="68"/>
      <c r="D967" s="68"/>
      <c r="E967" s="69"/>
      <c r="F967" s="69"/>
      <c r="G967" s="69"/>
      <c r="H967" s="69"/>
      <c r="I967" s="69"/>
      <c r="J967" s="69"/>
      <c r="K967" s="68"/>
      <c r="L967" s="359"/>
      <c r="M967" s="359"/>
    </row>
    <row r="968" spans="2:13">
      <c r="B968" s="68"/>
      <c r="C968" s="68"/>
      <c r="D968" s="68"/>
      <c r="E968" s="69"/>
      <c r="F968" s="69"/>
      <c r="G968" s="69"/>
      <c r="H968" s="69"/>
      <c r="I968" s="69"/>
      <c r="J968" s="69"/>
      <c r="K968" s="68"/>
      <c r="L968" s="359"/>
      <c r="M968" s="359"/>
    </row>
    <row r="969" spans="2:13">
      <c r="B969" s="68"/>
      <c r="C969" s="68"/>
      <c r="D969" s="68"/>
      <c r="E969" s="69"/>
      <c r="F969" s="69"/>
      <c r="G969" s="69"/>
      <c r="H969" s="69"/>
      <c r="I969" s="69"/>
      <c r="J969" s="69"/>
      <c r="K969" s="68"/>
      <c r="L969" s="359"/>
      <c r="M969" s="359"/>
    </row>
    <row r="970" spans="2:13">
      <c r="B970" s="68"/>
      <c r="C970" s="68"/>
      <c r="D970" s="68"/>
      <c r="E970" s="69"/>
      <c r="F970" s="69"/>
      <c r="G970" s="69"/>
      <c r="H970" s="69"/>
      <c r="I970" s="69"/>
      <c r="J970" s="69"/>
      <c r="K970" s="68"/>
      <c r="L970" s="359"/>
      <c r="M970" s="359"/>
    </row>
    <row r="971" spans="2:13">
      <c r="B971" s="68"/>
      <c r="C971" s="68"/>
      <c r="D971" s="68"/>
      <c r="E971" s="69"/>
      <c r="F971" s="69"/>
      <c r="G971" s="69"/>
      <c r="H971" s="69"/>
      <c r="I971" s="69"/>
      <c r="J971" s="69"/>
      <c r="K971" s="68"/>
      <c r="L971" s="359"/>
      <c r="M971" s="359"/>
    </row>
    <row r="972" spans="2:13">
      <c r="B972" s="68"/>
      <c r="C972" s="68"/>
      <c r="D972" s="68"/>
      <c r="E972" s="69"/>
      <c r="F972" s="69"/>
      <c r="G972" s="69"/>
      <c r="H972" s="69"/>
      <c r="I972" s="69"/>
      <c r="J972" s="69"/>
      <c r="K972" s="68"/>
      <c r="L972" s="359"/>
      <c r="M972" s="359"/>
    </row>
    <row r="973" spans="2:13">
      <c r="B973" s="68"/>
      <c r="C973" s="68"/>
      <c r="D973" s="68"/>
      <c r="E973" s="69"/>
      <c r="F973" s="69"/>
      <c r="G973" s="69"/>
      <c r="H973" s="69"/>
      <c r="I973" s="69"/>
      <c r="J973" s="69"/>
      <c r="K973" s="68"/>
      <c r="L973" s="359"/>
      <c r="M973" s="359"/>
    </row>
    <row r="974" spans="2:13">
      <c r="B974" s="68"/>
      <c r="C974" s="68"/>
      <c r="D974" s="68"/>
      <c r="E974" s="69"/>
      <c r="F974" s="69"/>
      <c r="G974" s="69"/>
      <c r="H974" s="69"/>
      <c r="I974" s="69"/>
      <c r="J974" s="69"/>
      <c r="K974" s="68"/>
      <c r="L974" s="359"/>
      <c r="M974" s="359"/>
    </row>
    <row r="975" spans="2:13">
      <c r="B975" s="68"/>
      <c r="C975" s="68"/>
      <c r="D975" s="68"/>
      <c r="E975" s="69"/>
      <c r="F975" s="69"/>
      <c r="G975" s="69"/>
      <c r="H975" s="69"/>
      <c r="I975" s="69"/>
      <c r="J975" s="69"/>
      <c r="K975" s="68"/>
      <c r="L975" s="359"/>
      <c r="M975" s="359"/>
    </row>
    <row r="976" spans="2:13">
      <c r="B976" s="68"/>
      <c r="C976" s="68"/>
      <c r="D976" s="68"/>
      <c r="E976" s="69"/>
      <c r="F976" s="69"/>
      <c r="G976" s="69"/>
      <c r="H976" s="69"/>
      <c r="I976" s="69"/>
      <c r="J976" s="69"/>
      <c r="K976" s="68"/>
      <c r="L976" s="359"/>
      <c r="M976" s="359"/>
    </row>
    <row r="977" spans="2:13">
      <c r="B977" s="68"/>
      <c r="C977" s="68"/>
      <c r="D977" s="68"/>
      <c r="E977" s="69"/>
      <c r="F977" s="69"/>
      <c r="G977" s="69"/>
      <c r="H977" s="69"/>
      <c r="I977" s="69"/>
      <c r="J977" s="69"/>
      <c r="K977" s="68"/>
      <c r="L977" s="359"/>
      <c r="M977" s="359"/>
    </row>
    <row r="978" spans="2:13">
      <c r="B978" s="68"/>
      <c r="C978" s="68"/>
      <c r="D978" s="68"/>
      <c r="E978" s="69"/>
      <c r="F978" s="69"/>
      <c r="G978" s="69"/>
      <c r="H978" s="69"/>
      <c r="I978" s="69"/>
      <c r="J978" s="69"/>
      <c r="K978" s="68"/>
      <c r="L978" s="359"/>
      <c r="M978" s="359"/>
    </row>
    <row r="979" spans="2:13">
      <c r="B979" s="68"/>
      <c r="C979" s="68"/>
      <c r="D979" s="68"/>
      <c r="E979" s="69"/>
      <c r="F979" s="69"/>
      <c r="G979" s="69"/>
      <c r="H979" s="69"/>
      <c r="I979" s="69"/>
      <c r="J979" s="69"/>
      <c r="K979" s="68"/>
      <c r="L979" s="359"/>
      <c r="M979" s="359"/>
    </row>
    <row r="980" spans="2:13">
      <c r="B980" s="68"/>
      <c r="C980" s="68"/>
      <c r="D980" s="68"/>
      <c r="E980" s="69"/>
      <c r="F980" s="69"/>
      <c r="G980" s="69"/>
      <c r="H980" s="69"/>
      <c r="I980" s="69"/>
      <c r="J980" s="69"/>
      <c r="K980" s="68"/>
      <c r="L980" s="359"/>
      <c r="M980" s="359"/>
    </row>
    <row r="981" spans="2:13">
      <c r="B981" s="68"/>
      <c r="C981" s="68"/>
      <c r="D981" s="68"/>
      <c r="E981" s="69"/>
      <c r="F981" s="69"/>
      <c r="G981" s="69"/>
      <c r="H981" s="69"/>
      <c r="I981" s="69"/>
      <c r="J981" s="69"/>
      <c r="K981" s="68"/>
      <c r="L981" s="359"/>
      <c r="M981" s="359"/>
    </row>
    <row r="982" spans="2:13">
      <c r="B982" s="68"/>
      <c r="C982" s="68"/>
      <c r="D982" s="68"/>
      <c r="E982" s="69"/>
      <c r="F982" s="69"/>
      <c r="G982" s="69"/>
      <c r="H982" s="69"/>
      <c r="I982" s="69"/>
      <c r="J982" s="69"/>
      <c r="K982" s="68"/>
      <c r="L982" s="359"/>
      <c r="M982" s="359"/>
    </row>
    <row r="983" spans="2:13">
      <c r="B983" s="68"/>
      <c r="C983" s="68"/>
      <c r="D983" s="68"/>
      <c r="E983" s="69"/>
      <c r="F983" s="69"/>
      <c r="G983" s="69"/>
      <c r="H983" s="69"/>
      <c r="I983" s="69"/>
      <c r="J983" s="69"/>
      <c r="K983" s="68"/>
      <c r="L983" s="359"/>
      <c r="M983" s="359"/>
    </row>
    <row r="984" spans="2:13">
      <c r="B984" s="68"/>
      <c r="C984" s="68"/>
      <c r="D984" s="68"/>
      <c r="E984" s="69"/>
      <c r="F984" s="69"/>
      <c r="G984" s="69"/>
      <c r="H984" s="69"/>
      <c r="I984" s="69"/>
      <c r="J984" s="69"/>
      <c r="K984" s="68"/>
      <c r="L984" s="359"/>
      <c r="M984" s="359"/>
    </row>
    <row r="985" spans="2:13">
      <c r="B985" s="68"/>
      <c r="C985" s="68"/>
      <c r="D985" s="68"/>
      <c r="E985" s="69"/>
      <c r="F985" s="69"/>
      <c r="G985" s="69"/>
      <c r="H985" s="69"/>
      <c r="I985" s="69"/>
      <c r="J985" s="69"/>
      <c r="K985" s="68"/>
      <c r="L985" s="359"/>
      <c r="M985" s="359"/>
    </row>
    <row r="986" spans="2:13">
      <c r="B986" s="68"/>
      <c r="C986" s="68"/>
      <c r="D986" s="68"/>
      <c r="E986" s="69"/>
      <c r="F986" s="69"/>
      <c r="G986" s="69"/>
      <c r="H986" s="69"/>
      <c r="I986" s="69"/>
      <c r="J986" s="69"/>
      <c r="K986" s="68"/>
      <c r="L986" s="359"/>
      <c r="M986" s="359"/>
    </row>
    <row r="987" spans="2:13">
      <c r="B987" s="68"/>
      <c r="C987" s="68"/>
      <c r="D987" s="68"/>
      <c r="E987" s="69"/>
      <c r="F987" s="69"/>
      <c r="G987" s="69"/>
      <c r="H987" s="69"/>
      <c r="I987" s="69"/>
      <c r="J987" s="69"/>
      <c r="K987" s="68"/>
      <c r="L987" s="359"/>
      <c r="M987" s="359"/>
    </row>
    <row r="988" spans="2:13">
      <c r="B988" s="68"/>
      <c r="C988" s="68"/>
      <c r="D988" s="68"/>
      <c r="E988" s="69"/>
      <c r="F988" s="69"/>
      <c r="G988" s="69"/>
      <c r="H988" s="69"/>
      <c r="I988" s="69"/>
      <c r="J988" s="69"/>
      <c r="K988" s="68"/>
      <c r="L988" s="359"/>
      <c r="M988" s="359"/>
    </row>
    <row r="989" spans="2:13">
      <c r="B989" s="68"/>
      <c r="C989" s="68"/>
      <c r="D989" s="68"/>
      <c r="E989" s="69"/>
      <c r="F989" s="69"/>
      <c r="G989" s="69"/>
      <c r="H989" s="69"/>
      <c r="I989" s="69"/>
      <c r="J989" s="69"/>
      <c r="K989" s="68"/>
      <c r="L989" s="359"/>
      <c r="M989" s="359"/>
    </row>
    <row r="990" spans="2:13">
      <c r="B990" s="68"/>
      <c r="C990" s="68"/>
      <c r="D990" s="68"/>
      <c r="E990" s="69"/>
      <c r="F990" s="69"/>
      <c r="G990" s="69"/>
      <c r="H990" s="69"/>
      <c r="I990" s="69"/>
      <c r="J990" s="69"/>
      <c r="K990" s="68"/>
      <c r="L990" s="359"/>
      <c r="M990" s="359"/>
    </row>
    <row r="991" spans="2:13">
      <c r="B991" s="68"/>
      <c r="C991" s="68"/>
      <c r="D991" s="68"/>
      <c r="E991" s="69"/>
      <c r="F991" s="69"/>
      <c r="G991" s="69"/>
      <c r="H991" s="69"/>
      <c r="I991" s="69"/>
      <c r="J991" s="69"/>
      <c r="K991" s="68"/>
      <c r="L991" s="359"/>
      <c r="M991" s="359"/>
    </row>
    <row r="992" spans="2:13">
      <c r="B992" s="68"/>
      <c r="C992" s="68"/>
      <c r="D992" s="68"/>
      <c r="E992" s="69"/>
      <c r="F992" s="69"/>
      <c r="G992" s="69"/>
      <c r="H992" s="69"/>
      <c r="I992" s="69"/>
      <c r="J992" s="69"/>
      <c r="K992" s="68"/>
      <c r="L992" s="359"/>
      <c r="M992" s="359"/>
    </row>
    <row r="993" spans="2:13">
      <c r="B993" s="68"/>
      <c r="C993" s="68"/>
      <c r="D993" s="68"/>
      <c r="E993" s="69"/>
      <c r="F993" s="69"/>
      <c r="G993" s="69"/>
      <c r="H993" s="69"/>
      <c r="I993" s="69"/>
      <c r="J993" s="69"/>
      <c r="K993" s="68"/>
      <c r="L993" s="359"/>
      <c r="M993" s="359"/>
    </row>
    <row r="994" spans="2:13">
      <c r="B994" s="68"/>
      <c r="C994" s="68"/>
      <c r="D994" s="68"/>
      <c r="E994" s="69"/>
      <c r="F994" s="69"/>
      <c r="G994" s="69"/>
      <c r="H994" s="69"/>
      <c r="I994" s="69"/>
      <c r="J994" s="69"/>
      <c r="K994" s="68"/>
      <c r="L994" s="359"/>
      <c r="M994" s="359"/>
    </row>
    <row r="995" spans="2:13">
      <c r="B995" s="68"/>
      <c r="C995" s="68"/>
      <c r="D995" s="68"/>
      <c r="E995" s="69"/>
      <c r="F995" s="69"/>
      <c r="G995" s="69"/>
      <c r="H995" s="69"/>
      <c r="I995" s="69"/>
      <c r="J995" s="69"/>
      <c r="K995" s="68"/>
      <c r="L995" s="359"/>
      <c r="M995" s="359"/>
    </row>
    <row r="996" spans="2:13">
      <c r="B996" s="68"/>
      <c r="C996" s="68"/>
      <c r="D996" s="68"/>
      <c r="E996" s="69"/>
      <c r="F996" s="69"/>
      <c r="G996" s="69"/>
      <c r="H996" s="69"/>
      <c r="I996" s="69"/>
      <c r="J996" s="69"/>
      <c r="K996" s="68"/>
      <c r="L996" s="359"/>
      <c r="M996" s="359"/>
    </row>
    <row r="997" spans="2:13">
      <c r="B997" s="68"/>
      <c r="C997" s="68"/>
      <c r="D997" s="68"/>
      <c r="E997" s="69"/>
      <c r="F997" s="69"/>
      <c r="G997" s="69"/>
      <c r="H997" s="69"/>
      <c r="I997" s="69"/>
      <c r="J997" s="69"/>
      <c r="K997" s="68"/>
      <c r="L997" s="359"/>
      <c r="M997" s="359"/>
    </row>
    <row r="998" spans="2:13">
      <c r="B998" s="68"/>
      <c r="C998" s="68"/>
      <c r="D998" s="68"/>
      <c r="E998" s="69"/>
      <c r="F998" s="69"/>
      <c r="G998" s="69"/>
      <c r="H998" s="69"/>
      <c r="I998" s="69"/>
      <c r="J998" s="69"/>
      <c r="K998" s="68"/>
      <c r="L998" s="359"/>
      <c r="M998" s="359"/>
    </row>
    <row r="999" spans="2:13">
      <c r="B999" s="68"/>
      <c r="C999" s="68"/>
      <c r="D999" s="68"/>
      <c r="E999" s="69"/>
      <c r="F999" s="69"/>
      <c r="G999" s="69"/>
      <c r="H999" s="69"/>
      <c r="I999" s="69"/>
      <c r="J999" s="69"/>
      <c r="K999" s="68"/>
      <c r="L999" s="359"/>
      <c r="M999" s="359"/>
    </row>
    <row r="1000" spans="2:13">
      <c r="B1000" s="68"/>
      <c r="C1000" s="68"/>
      <c r="D1000" s="68"/>
      <c r="E1000" s="69"/>
      <c r="F1000" s="69"/>
      <c r="G1000" s="69"/>
      <c r="H1000" s="69"/>
      <c r="I1000" s="69"/>
      <c r="J1000" s="69"/>
      <c r="K1000" s="68"/>
      <c r="L1000" s="359"/>
      <c r="M1000" s="359"/>
    </row>
    <row r="1001" spans="2:13">
      <c r="B1001" s="68"/>
      <c r="C1001" s="68"/>
      <c r="D1001" s="68"/>
      <c r="E1001" s="69"/>
      <c r="F1001" s="69"/>
      <c r="G1001" s="69"/>
      <c r="H1001" s="69"/>
      <c r="I1001" s="69"/>
      <c r="J1001" s="69"/>
      <c r="K1001" s="68"/>
      <c r="L1001" s="359"/>
      <c r="M1001" s="359"/>
    </row>
    <row r="1002" spans="2:13">
      <c r="B1002" s="68"/>
      <c r="C1002" s="68"/>
      <c r="D1002" s="68"/>
      <c r="E1002" s="69"/>
      <c r="F1002" s="69"/>
      <c r="G1002" s="69"/>
      <c r="H1002" s="69"/>
      <c r="I1002" s="69"/>
      <c r="J1002" s="69"/>
      <c r="K1002" s="68"/>
      <c r="L1002" s="359"/>
      <c r="M1002" s="359"/>
    </row>
    <row r="1003" spans="2:13">
      <c r="B1003" s="68"/>
      <c r="C1003" s="68"/>
      <c r="D1003" s="68"/>
      <c r="E1003" s="69"/>
      <c r="F1003" s="69"/>
      <c r="G1003" s="69"/>
      <c r="H1003" s="69"/>
      <c r="I1003" s="69"/>
      <c r="J1003" s="69"/>
      <c r="K1003" s="68"/>
      <c r="L1003" s="359"/>
      <c r="M1003" s="359"/>
    </row>
    <row r="1004" spans="2:13">
      <c r="B1004" s="68"/>
      <c r="C1004" s="68"/>
      <c r="D1004" s="68"/>
      <c r="E1004" s="69"/>
      <c r="F1004" s="69"/>
      <c r="G1004" s="69"/>
      <c r="H1004" s="69"/>
      <c r="I1004" s="69"/>
      <c r="J1004" s="69"/>
      <c r="K1004" s="68"/>
      <c r="L1004" s="359"/>
      <c r="M1004" s="359"/>
    </row>
    <row r="1005" spans="2:13">
      <c r="B1005" s="68"/>
      <c r="C1005" s="68"/>
      <c r="D1005" s="68"/>
      <c r="E1005" s="69"/>
      <c r="F1005" s="69"/>
      <c r="G1005" s="69"/>
      <c r="H1005" s="69"/>
      <c r="I1005" s="69"/>
      <c r="J1005" s="69"/>
      <c r="K1005" s="68"/>
      <c r="L1005" s="359"/>
      <c r="M1005" s="359"/>
    </row>
    <row r="1006" spans="2:13">
      <c r="B1006" s="68"/>
      <c r="C1006" s="68"/>
      <c r="D1006" s="68"/>
      <c r="E1006" s="69"/>
      <c r="F1006" s="69"/>
      <c r="G1006" s="69"/>
      <c r="H1006" s="69"/>
      <c r="I1006" s="69"/>
      <c r="J1006" s="69"/>
      <c r="K1006" s="68"/>
      <c r="L1006" s="359"/>
      <c r="M1006" s="359"/>
    </row>
    <row r="1007" spans="2:13">
      <c r="B1007" s="68"/>
      <c r="C1007" s="68"/>
      <c r="D1007" s="68"/>
      <c r="E1007" s="69"/>
      <c r="F1007" s="69"/>
      <c r="G1007" s="69"/>
      <c r="H1007" s="69"/>
      <c r="I1007" s="69"/>
      <c r="J1007" s="69"/>
      <c r="K1007" s="68"/>
      <c r="L1007" s="359"/>
      <c r="M1007" s="359"/>
    </row>
    <row r="1008" spans="2:13">
      <c r="B1008" s="68"/>
      <c r="C1008" s="68"/>
      <c r="D1008" s="68"/>
      <c r="E1008" s="69"/>
      <c r="F1008" s="69"/>
      <c r="G1008" s="69"/>
      <c r="H1008" s="69"/>
      <c r="I1008" s="69"/>
      <c r="J1008" s="69"/>
      <c r="K1008" s="68"/>
      <c r="L1008" s="359"/>
      <c r="M1008" s="359"/>
    </row>
    <row r="1009" spans="2:13">
      <c r="B1009" s="68"/>
      <c r="C1009" s="68"/>
      <c r="D1009" s="68"/>
      <c r="E1009" s="69"/>
      <c r="F1009" s="69"/>
      <c r="G1009" s="69"/>
      <c r="H1009" s="69"/>
      <c r="I1009" s="69"/>
      <c r="J1009" s="69"/>
      <c r="K1009" s="68"/>
      <c r="L1009" s="359"/>
      <c r="M1009" s="359"/>
    </row>
    <row r="1010" spans="2:13">
      <c r="B1010" s="68"/>
      <c r="C1010" s="68"/>
      <c r="D1010" s="68"/>
      <c r="E1010" s="69"/>
      <c r="F1010" s="69"/>
      <c r="G1010" s="69"/>
      <c r="H1010" s="69"/>
      <c r="I1010" s="69"/>
      <c r="J1010" s="69"/>
      <c r="K1010" s="68"/>
      <c r="L1010" s="359"/>
      <c r="M1010" s="359"/>
    </row>
    <row r="1011" spans="2:13">
      <c r="B1011" s="68"/>
      <c r="C1011" s="68"/>
      <c r="D1011" s="68"/>
      <c r="E1011" s="69"/>
      <c r="F1011" s="69"/>
      <c r="G1011" s="69"/>
      <c r="H1011" s="69"/>
      <c r="I1011" s="69"/>
      <c r="J1011" s="69"/>
      <c r="K1011" s="68"/>
      <c r="L1011" s="359"/>
      <c r="M1011" s="359"/>
    </row>
    <row r="1012" spans="2:13">
      <c r="B1012" s="68"/>
      <c r="C1012" s="68"/>
      <c r="D1012" s="68"/>
      <c r="E1012" s="69"/>
      <c r="F1012" s="69"/>
      <c r="G1012" s="69"/>
      <c r="H1012" s="69"/>
      <c r="I1012" s="69"/>
      <c r="J1012" s="69"/>
      <c r="K1012" s="68"/>
      <c r="L1012" s="359"/>
      <c r="M1012" s="359"/>
    </row>
    <row r="1013" spans="2:13">
      <c r="B1013" s="68"/>
      <c r="C1013" s="68"/>
      <c r="D1013" s="68"/>
      <c r="E1013" s="69"/>
      <c r="F1013" s="69"/>
      <c r="G1013" s="69"/>
      <c r="H1013" s="69"/>
      <c r="I1013" s="69"/>
      <c r="J1013" s="69"/>
      <c r="K1013" s="68"/>
      <c r="L1013" s="359"/>
      <c r="M1013" s="359"/>
    </row>
    <row r="1014" spans="2:13">
      <c r="B1014" s="68"/>
      <c r="C1014" s="68"/>
      <c r="D1014" s="68"/>
      <c r="E1014" s="69"/>
      <c r="F1014" s="69"/>
      <c r="G1014" s="69"/>
      <c r="H1014" s="69"/>
      <c r="I1014" s="69"/>
      <c r="J1014" s="69"/>
      <c r="K1014" s="68"/>
      <c r="L1014" s="359"/>
      <c r="M1014" s="359"/>
    </row>
    <row r="1015" spans="2:13">
      <c r="B1015" s="68"/>
      <c r="C1015" s="68"/>
      <c r="D1015" s="68"/>
      <c r="E1015" s="69"/>
      <c r="F1015" s="69"/>
      <c r="G1015" s="69"/>
      <c r="H1015" s="69"/>
      <c r="I1015" s="69"/>
      <c r="J1015" s="69"/>
      <c r="K1015" s="68"/>
      <c r="L1015" s="359"/>
      <c r="M1015" s="359"/>
    </row>
    <row r="1016" spans="2:13">
      <c r="B1016" s="68"/>
      <c r="C1016" s="68"/>
      <c r="D1016" s="68"/>
      <c r="E1016" s="69"/>
      <c r="F1016" s="69"/>
      <c r="G1016" s="69"/>
      <c r="H1016" s="69"/>
      <c r="I1016" s="69"/>
      <c r="J1016" s="69"/>
      <c r="K1016" s="68"/>
      <c r="L1016" s="359"/>
      <c r="M1016" s="359"/>
    </row>
    <row r="1017" spans="2:13">
      <c r="B1017" s="68"/>
      <c r="C1017" s="68"/>
      <c r="D1017" s="68"/>
      <c r="E1017" s="69"/>
      <c r="F1017" s="69"/>
      <c r="G1017" s="69"/>
      <c r="H1017" s="69"/>
      <c r="I1017" s="69"/>
      <c r="J1017" s="69"/>
      <c r="K1017" s="68"/>
      <c r="L1017" s="359"/>
      <c r="M1017" s="359"/>
    </row>
    <row r="1018" spans="2:13">
      <c r="B1018" s="68"/>
      <c r="C1018" s="68"/>
      <c r="D1018" s="68"/>
      <c r="E1018" s="69"/>
      <c r="F1018" s="69"/>
      <c r="G1018" s="69"/>
      <c r="H1018" s="69"/>
      <c r="I1018" s="69"/>
      <c r="J1018" s="69"/>
      <c r="K1018" s="68"/>
      <c r="L1018" s="359"/>
      <c r="M1018" s="359"/>
    </row>
    <row r="1019" spans="2:13">
      <c r="B1019" s="68"/>
      <c r="C1019" s="68"/>
      <c r="D1019" s="68"/>
      <c r="E1019" s="69"/>
      <c r="F1019" s="69"/>
      <c r="G1019" s="69"/>
      <c r="H1019" s="69"/>
      <c r="I1019" s="69"/>
      <c r="J1019" s="69"/>
      <c r="K1019" s="68"/>
      <c r="L1019" s="359"/>
      <c r="M1019" s="359"/>
    </row>
    <row r="1020" spans="2:13">
      <c r="B1020" s="68"/>
      <c r="C1020" s="68"/>
      <c r="D1020" s="68"/>
      <c r="E1020" s="69"/>
      <c r="F1020" s="69"/>
      <c r="G1020" s="69"/>
      <c r="H1020" s="69"/>
      <c r="I1020" s="69"/>
      <c r="J1020" s="69"/>
      <c r="K1020" s="68"/>
      <c r="L1020" s="359"/>
      <c r="M1020" s="359"/>
    </row>
    <row r="1021" spans="2:13">
      <c r="B1021" s="68"/>
      <c r="C1021" s="68"/>
      <c r="D1021" s="68"/>
      <c r="E1021" s="69"/>
      <c r="F1021" s="69"/>
      <c r="G1021" s="69"/>
      <c r="H1021" s="69"/>
      <c r="I1021" s="69"/>
      <c r="J1021" s="69"/>
      <c r="K1021" s="68"/>
      <c r="L1021" s="359"/>
      <c r="M1021" s="359"/>
    </row>
    <row r="1022" spans="2:13">
      <c r="B1022" s="68"/>
      <c r="C1022" s="68"/>
      <c r="D1022" s="68"/>
      <c r="E1022" s="69"/>
      <c r="F1022" s="69"/>
      <c r="G1022" s="69"/>
      <c r="H1022" s="69"/>
      <c r="I1022" s="69"/>
      <c r="J1022" s="69"/>
      <c r="K1022" s="68"/>
      <c r="L1022" s="359"/>
      <c r="M1022" s="359"/>
    </row>
    <row r="1023" spans="2:13">
      <c r="B1023" s="68"/>
      <c r="C1023" s="68"/>
      <c r="D1023" s="68"/>
      <c r="E1023" s="69"/>
      <c r="F1023" s="69"/>
      <c r="G1023" s="69"/>
      <c r="H1023" s="69"/>
      <c r="I1023" s="69"/>
      <c r="J1023" s="69"/>
      <c r="K1023" s="68"/>
      <c r="L1023" s="359"/>
      <c r="M1023" s="359"/>
    </row>
    <row r="1024" spans="2:13">
      <c r="B1024" s="68"/>
      <c r="C1024" s="68"/>
      <c r="D1024" s="68"/>
      <c r="E1024" s="69"/>
      <c r="F1024" s="69"/>
      <c r="G1024" s="69"/>
      <c r="H1024" s="69"/>
      <c r="I1024" s="69"/>
      <c r="J1024" s="69"/>
      <c r="K1024" s="68"/>
      <c r="L1024" s="359"/>
      <c r="M1024" s="359"/>
    </row>
    <row r="1025" spans="2:13">
      <c r="B1025" s="68"/>
      <c r="C1025" s="68"/>
      <c r="D1025" s="68"/>
      <c r="E1025" s="69"/>
      <c r="F1025" s="69"/>
      <c r="G1025" s="69"/>
      <c r="H1025" s="69"/>
      <c r="I1025" s="69"/>
      <c r="J1025" s="69"/>
      <c r="K1025" s="68"/>
      <c r="L1025" s="359"/>
      <c r="M1025" s="359"/>
    </row>
    <row r="1026" spans="2:13">
      <c r="B1026" s="68"/>
      <c r="C1026" s="68"/>
      <c r="D1026" s="68"/>
      <c r="E1026" s="69"/>
      <c r="F1026" s="69"/>
      <c r="G1026" s="69"/>
      <c r="H1026" s="69"/>
      <c r="I1026" s="69"/>
      <c r="J1026" s="69"/>
      <c r="K1026" s="68"/>
      <c r="L1026" s="359"/>
      <c r="M1026" s="359"/>
    </row>
    <row r="1027" spans="2:13">
      <c r="B1027" s="68"/>
      <c r="C1027" s="68"/>
      <c r="D1027" s="68"/>
      <c r="E1027" s="69"/>
      <c r="F1027" s="69"/>
      <c r="G1027" s="69"/>
      <c r="H1027" s="69"/>
      <c r="I1027" s="69"/>
      <c r="J1027" s="69"/>
      <c r="K1027" s="68"/>
      <c r="L1027" s="359"/>
      <c r="M1027" s="359"/>
    </row>
    <row r="1028" spans="2:13">
      <c r="B1028" s="68"/>
      <c r="C1028" s="68"/>
      <c r="D1028" s="68"/>
      <c r="E1028" s="69"/>
      <c r="F1028" s="69"/>
      <c r="G1028" s="69"/>
      <c r="H1028" s="69"/>
      <c r="I1028" s="69"/>
      <c r="J1028" s="69"/>
      <c r="K1028" s="68"/>
      <c r="L1028" s="359"/>
      <c r="M1028" s="359"/>
    </row>
    <row r="1029" spans="2:13">
      <c r="B1029" s="68"/>
      <c r="C1029" s="68"/>
      <c r="D1029" s="68"/>
      <c r="E1029" s="69"/>
      <c r="F1029" s="69"/>
      <c r="G1029" s="69"/>
      <c r="H1029" s="69"/>
      <c r="I1029" s="69"/>
      <c r="J1029" s="69"/>
      <c r="K1029" s="68"/>
      <c r="L1029" s="359"/>
      <c r="M1029" s="359"/>
    </row>
    <row r="1030" spans="2:13">
      <c r="B1030" s="68"/>
      <c r="C1030" s="68"/>
      <c r="D1030" s="68"/>
      <c r="E1030" s="69"/>
      <c r="F1030" s="69"/>
      <c r="G1030" s="69"/>
      <c r="H1030" s="69"/>
      <c r="I1030" s="69"/>
      <c r="J1030" s="69"/>
      <c r="K1030" s="68"/>
      <c r="L1030" s="359"/>
      <c r="M1030" s="359"/>
    </row>
    <row r="1031" spans="2:13">
      <c r="B1031" s="68"/>
      <c r="C1031" s="68"/>
      <c r="D1031" s="68"/>
      <c r="E1031" s="69"/>
      <c r="F1031" s="69"/>
      <c r="G1031" s="69"/>
      <c r="H1031" s="69"/>
      <c r="I1031" s="69"/>
      <c r="J1031" s="69"/>
      <c r="K1031" s="68"/>
      <c r="L1031" s="359"/>
      <c r="M1031" s="359"/>
    </row>
    <row r="1032" spans="2:13">
      <c r="B1032" s="68"/>
      <c r="C1032" s="68"/>
      <c r="D1032" s="68"/>
      <c r="E1032" s="69"/>
      <c r="F1032" s="69"/>
      <c r="G1032" s="69"/>
      <c r="H1032" s="69"/>
      <c r="I1032" s="69"/>
      <c r="J1032" s="69"/>
      <c r="K1032" s="68"/>
      <c r="L1032" s="359"/>
      <c r="M1032" s="359"/>
    </row>
    <row r="1033" spans="2:13">
      <c r="B1033" s="68"/>
      <c r="C1033" s="68"/>
      <c r="D1033" s="68"/>
      <c r="E1033" s="69"/>
      <c r="F1033" s="69"/>
      <c r="G1033" s="69"/>
      <c r="H1033" s="69"/>
      <c r="I1033" s="69"/>
      <c r="J1033" s="69"/>
      <c r="K1033" s="68"/>
      <c r="L1033" s="359"/>
      <c r="M1033" s="359"/>
    </row>
    <row r="1034" spans="2:13">
      <c r="B1034" s="68"/>
      <c r="C1034" s="68"/>
      <c r="D1034" s="68"/>
      <c r="E1034" s="69"/>
      <c r="F1034" s="69"/>
      <c r="G1034" s="69"/>
      <c r="H1034" s="69"/>
      <c r="I1034" s="69"/>
      <c r="J1034" s="69"/>
      <c r="K1034" s="68"/>
      <c r="L1034" s="359"/>
      <c r="M1034" s="359"/>
    </row>
    <row r="1035" spans="2:13">
      <c r="B1035" s="68"/>
      <c r="C1035" s="68"/>
      <c r="D1035" s="68"/>
      <c r="E1035" s="69"/>
      <c r="F1035" s="69"/>
      <c r="G1035" s="69"/>
      <c r="H1035" s="69"/>
      <c r="I1035" s="69"/>
      <c r="J1035" s="69"/>
      <c r="K1035" s="68"/>
      <c r="L1035" s="359"/>
      <c r="M1035" s="359"/>
    </row>
    <row r="1036" spans="2:13">
      <c r="B1036" s="68"/>
      <c r="C1036" s="68"/>
      <c r="D1036" s="68"/>
      <c r="E1036" s="69"/>
      <c r="F1036" s="69"/>
      <c r="G1036" s="69"/>
      <c r="H1036" s="69"/>
      <c r="I1036" s="69"/>
      <c r="J1036" s="69"/>
      <c r="K1036" s="68"/>
      <c r="L1036" s="359"/>
      <c r="M1036" s="359"/>
    </row>
    <row r="1037" spans="2:13">
      <c r="B1037" s="68"/>
      <c r="C1037" s="68"/>
      <c r="D1037" s="68"/>
      <c r="E1037" s="69"/>
      <c r="F1037" s="69"/>
      <c r="G1037" s="69"/>
      <c r="H1037" s="69"/>
      <c r="I1037" s="69"/>
      <c r="J1037" s="69"/>
      <c r="K1037" s="68"/>
      <c r="L1037" s="359"/>
      <c r="M1037" s="359"/>
    </row>
    <row r="1038" spans="2:13">
      <c r="B1038" s="68"/>
      <c r="C1038" s="68"/>
      <c r="D1038" s="68"/>
      <c r="E1038" s="69"/>
      <c r="F1038" s="69"/>
      <c r="G1038" s="69"/>
      <c r="H1038" s="69"/>
      <c r="I1038" s="69"/>
      <c r="J1038" s="69"/>
      <c r="K1038" s="68"/>
      <c r="L1038" s="359"/>
      <c r="M1038" s="359"/>
    </row>
    <row r="1039" spans="2:13">
      <c r="B1039" s="68"/>
      <c r="C1039" s="68"/>
      <c r="D1039" s="68"/>
      <c r="E1039" s="69"/>
      <c r="F1039" s="69"/>
      <c r="G1039" s="69"/>
      <c r="H1039" s="69"/>
      <c r="I1039" s="69"/>
      <c r="J1039" s="69"/>
      <c r="K1039" s="68"/>
      <c r="L1039" s="359"/>
      <c r="M1039" s="359"/>
    </row>
    <row r="1040" spans="2:13">
      <c r="B1040" s="68"/>
      <c r="C1040" s="68"/>
      <c r="D1040" s="68"/>
      <c r="E1040" s="69"/>
      <c r="F1040" s="69"/>
      <c r="G1040" s="69"/>
      <c r="H1040" s="69"/>
      <c r="I1040" s="69"/>
      <c r="J1040" s="69"/>
      <c r="K1040" s="68"/>
      <c r="L1040" s="359"/>
      <c r="M1040" s="359"/>
    </row>
    <row r="1041" spans="2:13">
      <c r="B1041" s="68"/>
      <c r="C1041" s="68"/>
      <c r="D1041" s="68"/>
      <c r="E1041" s="69"/>
      <c r="F1041" s="69"/>
      <c r="G1041" s="69"/>
      <c r="H1041" s="69"/>
      <c r="I1041" s="69"/>
      <c r="J1041" s="69"/>
      <c r="K1041" s="68"/>
      <c r="L1041" s="359"/>
      <c r="M1041" s="359"/>
    </row>
    <row r="1042" spans="2:13">
      <c r="B1042" s="68"/>
      <c r="C1042" s="68"/>
      <c r="D1042" s="68"/>
      <c r="E1042" s="69"/>
      <c r="F1042" s="69"/>
      <c r="G1042" s="69"/>
      <c r="H1042" s="69"/>
      <c r="I1042" s="69"/>
      <c r="J1042" s="69"/>
      <c r="K1042" s="68"/>
      <c r="L1042" s="359"/>
      <c r="M1042" s="359"/>
    </row>
    <row r="1043" spans="2:13">
      <c r="B1043" s="68"/>
      <c r="C1043" s="68"/>
      <c r="D1043" s="68"/>
      <c r="E1043" s="69"/>
      <c r="F1043" s="69"/>
      <c r="G1043" s="69"/>
      <c r="H1043" s="69"/>
      <c r="I1043" s="69"/>
      <c r="J1043" s="69"/>
      <c r="K1043" s="68"/>
      <c r="L1043" s="359"/>
      <c r="M1043" s="359"/>
    </row>
    <row r="1044" spans="2:13">
      <c r="B1044" s="68"/>
      <c r="C1044" s="68"/>
      <c r="D1044" s="68"/>
      <c r="E1044" s="69"/>
      <c r="F1044" s="69"/>
      <c r="G1044" s="69"/>
      <c r="H1044" s="69"/>
      <c r="I1044" s="69"/>
      <c r="J1044" s="69"/>
      <c r="K1044" s="68"/>
      <c r="L1044" s="359"/>
      <c r="M1044" s="359"/>
    </row>
    <row r="1045" spans="2:13">
      <c r="B1045" s="68"/>
      <c r="C1045" s="68"/>
      <c r="D1045" s="68"/>
      <c r="E1045" s="69"/>
      <c r="F1045" s="69"/>
      <c r="G1045" s="69"/>
      <c r="H1045" s="69"/>
      <c r="I1045" s="69"/>
      <c r="J1045" s="69"/>
      <c r="K1045" s="68"/>
      <c r="L1045" s="359"/>
      <c r="M1045" s="359"/>
    </row>
    <row r="1046" spans="2:13">
      <c r="B1046" s="68"/>
      <c r="C1046" s="68"/>
      <c r="D1046" s="68"/>
      <c r="E1046" s="69"/>
      <c r="F1046" s="69"/>
      <c r="G1046" s="69"/>
      <c r="H1046" s="69"/>
      <c r="I1046" s="69"/>
      <c r="J1046" s="69"/>
      <c r="K1046" s="68"/>
      <c r="L1046" s="359"/>
      <c r="M1046" s="359"/>
    </row>
    <row r="1047" spans="2:13">
      <c r="B1047" s="68"/>
      <c r="C1047" s="68"/>
      <c r="D1047" s="68"/>
      <c r="E1047" s="69"/>
      <c r="F1047" s="69"/>
      <c r="G1047" s="69"/>
      <c r="H1047" s="69"/>
      <c r="I1047" s="69"/>
      <c r="J1047" s="69"/>
      <c r="K1047" s="68"/>
      <c r="L1047" s="359"/>
      <c r="M1047" s="359"/>
    </row>
    <row r="1048" spans="2:13">
      <c r="B1048" s="68"/>
      <c r="C1048" s="68"/>
      <c r="D1048" s="68"/>
      <c r="E1048" s="69"/>
      <c r="F1048" s="69"/>
      <c r="G1048" s="69"/>
      <c r="H1048" s="69"/>
      <c r="I1048" s="69"/>
      <c r="J1048" s="69"/>
      <c r="K1048" s="68"/>
      <c r="L1048" s="359"/>
      <c r="M1048" s="359"/>
    </row>
    <row r="1049" spans="2:13">
      <c r="B1049" s="68"/>
      <c r="C1049" s="68"/>
      <c r="D1049" s="68"/>
      <c r="E1049" s="69"/>
      <c r="F1049" s="69"/>
      <c r="G1049" s="69"/>
      <c r="H1049" s="69"/>
      <c r="I1049" s="69"/>
      <c r="J1049" s="69"/>
      <c r="K1049" s="68"/>
      <c r="L1049" s="359"/>
      <c r="M1049" s="359"/>
    </row>
    <row r="1050" spans="2:13">
      <c r="B1050" s="68"/>
      <c r="C1050" s="68"/>
      <c r="D1050" s="68"/>
      <c r="E1050" s="69"/>
      <c r="F1050" s="69"/>
      <c r="G1050" s="69"/>
      <c r="H1050" s="69"/>
      <c r="I1050" s="69"/>
      <c r="J1050" s="69"/>
      <c r="K1050" s="68"/>
      <c r="L1050" s="359"/>
      <c r="M1050" s="359"/>
    </row>
    <row r="1051" spans="2:13">
      <c r="B1051" s="68"/>
      <c r="C1051" s="68"/>
      <c r="D1051" s="68"/>
      <c r="E1051" s="69"/>
      <c r="F1051" s="69"/>
      <c r="G1051" s="69"/>
      <c r="H1051" s="69"/>
      <c r="I1051" s="69"/>
      <c r="J1051" s="69"/>
      <c r="K1051" s="68"/>
      <c r="L1051" s="359"/>
      <c r="M1051" s="359"/>
    </row>
    <row r="1052" spans="2:13">
      <c r="B1052" s="68"/>
      <c r="C1052" s="68"/>
      <c r="D1052" s="68"/>
      <c r="E1052" s="69"/>
      <c r="F1052" s="69"/>
      <c r="G1052" s="69"/>
      <c r="H1052" s="69"/>
      <c r="I1052" s="69"/>
      <c r="J1052" s="69"/>
      <c r="K1052" s="68"/>
      <c r="L1052" s="359"/>
      <c r="M1052" s="359"/>
    </row>
    <row r="1053" spans="2:13">
      <c r="B1053" s="68"/>
      <c r="C1053" s="68"/>
      <c r="D1053" s="68"/>
      <c r="E1053" s="69"/>
      <c r="F1053" s="69"/>
      <c r="G1053" s="69"/>
      <c r="H1053" s="69"/>
      <c r="I1053" s="69"/>
      <c r="J1053" s="69"/>
      <c r="K1053" s="68"/>
      <c r="L1053" s="359"/>
      <c r="M1053" s="359"/>
    </row>
    <row r="1054" spans="2:13">
      <c r="B1054" s="68"/>
      <c r="C1054" s="68"/>
      <c r="D1054" s="68"/>
      <c r="E1054" s="69"/>
      <c r="F1054" s="69"/>
      <c r="G1054" s="69"/>
      <c r="H1054" s="69"/>
      <c r="I1054" s="69"/>
      <c r="J1054" s="69"/>
      <c r="K1054" s="68"/>
      <c r="L1054" s="359"/>
      <c r="M1054" s="359"/>
    </row>
    <row r="1055" spans="2:13">
      <c r="B1055" s="68"/>
      <c r="C1055" s="68"/>
      <c r="D1055" s="68"/>
      <c r="E1055" s="69"/>
      <c r="F1055" s="69"/>
      <c r="G1055" s="69"/>
      <c r="H1055" s="69"/>
      <c r="I1055" s="69"/>
      <c r="J1055" s="69"/>
      <c r="K1055" s="68"/>
      <c r="L1055" s="359"/>
      <c r="M1055" s="359"/>
    </row>
    <row r="1056" spans="2:13">
      <c r="B1056" s="68"/>
      <c r="C1056" s="68"/>
      <c r="D1056" s="68"/>
      <c r="E1056" s="69"/>
      <c r="F1056" s="69"/>
      <c r="G1056" s="69"/>
      <c r="H1056" s="69"/>
      <c r="I1056" s="69"/>
      <c r="J1056" s="69"/>
      <c r="K1056" s="68"/>
      <c r="L1056" s="359"/>
      <c r="M1056" s="359"/>
    </row>
    <row r="1057" spans="2:13">
      <c r="B1057" s="68"/>
      <c r="C1057" s="68"/>
      <c r="D1057" s="68"/>
      <c r="E1057" s="69"/>
      <c r="F1057" s="69"/>
      <c r="G1057" s="69"/>
      <c r="H1057" s="69"/>
      <c r="I1057" s="69"/>
      <c r="J1057" s="69"/>
      <c r="K1057" s="68"/>
      <c r="L1057" s="359"/>
      <c r="M1057" s="359"/>
    </row>
    <row r="1058" spans="2:13">
      <c r="B1058" s="68"/>
      <c r="C1058" s="68"/>
      <c r="D1058" s="68"/>
      <c r="E1058" s="69"/>
      <c r="F1058" s="69"/>
      <c r="G1058" s="69"/>
      <c r="H1058" s="69"/>
      <c r="I1058" s="69"/>
      <c r="J1058" s="69"/>
      <c r="K1058" s="68"/>
      <c r="L1058" s="359"/>
      <c r="M1058" s="359"/>
    </row>
    <row r="1059" spans="2:13">
      <c r="B1059" s="68"/>
      <c r="C1059" s="68"/>
      <c r="D1059" s="68"/>
      <c r="E1059" s="69"/>
      <c r="F1059" s="69"/>
      <c r="G1059" s="69"/>
      <c r="H1059" s="69"/>
      <c r="I1059" s="69"/>
      <c r="J1059" s="69"/>
      <c r="K1059" s="68"/>
      <c r="L1059" s="359"/>
      <c r="M1059" s="359"/>
    </row>
    <row r="1060" spans="2:13">
      <c r="B1060" s="68"/>
      <c r="C1060" s="68"/>
      <c r="D1060" s="68"/>
      <c r="E1060" s="69"/>
      <c r="F1060" s="69"/>
      <c r="G1060" s="69"/>
      <c r="H1060" s="69"/>
      <c r="I1060" s="69"/>
      <c r="J1060" s="69"/>
      <c r="K1060" s="68"/>
      <c r="L1060" s="359"/>
      <c r="M1060" s="359"/>
    </row>
    <row r="1061" spans="2:13">
      <c r="B1061" s="68"/>
      <c r="C1061" s="68"/>
      <c r="D1061" s="68"/>
      <c r="E1061" s="69"/>
      <c r="F1061" s="69"/>
      <c r="G1061" s="69"/>
      <c r="H1061" s="69"/>
      <c r="I1061" s="69"/>
      <c r="J1061" s="69"/>
      <c r="K1061" s="68"/>
      <c r="L1061" s="359"/>
      <c r="M1061" s="359"/>
    </row>
    <row r="1062" spans="2:13">
      <c r="B1062" s="68"/>
      <c r="C1062" s="68"/>
      <c r="D1062" s="68"/>
      <c r="E1062" s="69"/>
      <c r="F1062" s="69"/>
      <c r="G1062" s="69"/>
      <c r="H1062" s="69"/>
      <c r="I1062" s="69"/>
      <c r="J1062" s="69"/>
      <c r="K1062" s="68"/>
      <c r="L1062" s="359"/>
      <c r="M1062" s="359"/>
    </row>
    <row r="1063" spans="2:13">
      <c r="B1063" s="68"/>
      <c r="C1063" s="68"/>
      <c r="D1063" s="68"/>
      <c r="E1063" s="69"/>
      <c r="F1063" s="69"/>
      <c r="G1063" s="69"/>
      <c r="H1063" s="69"/>
      <c r="I1063" s="69"/>
      <c r="J1063" s="69"/>
      <c r="K1063" s="68"/>
      <c r="L1063" s="359"/>
      <c r="M1063" s="359"/>
    </row>
    <row r="1064" spans="2:13">
      <c r="B1064" s="68"/>
      <c r="C1064" s="68"/>
      <c r="D1064" s="68"/>
      <c r="E1064" s="69"/>
      <c r="F1064" s="69"/>
      <c r="G1064" s="69"/>
      <c r="H1064" s="69"/>
      <c r="I1064" s="69"/>
      <c r="J1064" s="69"/>
      <c r="K1064" s="68"/>
      <c r="L1064" s="359"/>
      <c r="M1064" s="359"/>
    </row>
    <row r="1065" spans="2:13">
      <c r="B1065" s="68"/>
      <c r="C1065" s="68"/>
      <c r="D1065" s="68"/>
      <c r="E1065" s="69"/>
      <c r="F1065" s="69"/>
      <c r="G1065" s="69"/>
      <c r="H1065" s="69"/>
      <c r="I1065" s="69"/>
      <c r="J1065" s="69"/>
      <c r="K1065" s="68"/>
      <c r="L1065" s="359"/>
      <c r="M1065" s="359"/>
    </row>
    <row r="1066" spans="2:13">
      <c r="B1066" s="68"/>
      <c r="C1066" s="68"/>
      <c r="D1066" s="68"/>
      <c r="E1066" s="69"/>
      <c r="F1066" s="69"/>
      <c r="G1066" s="69"/>
      <c r="H1066" s="69"/>
      <c r="I1066" s="69"/>
      <c r="J1066" s="69"/>
      <c r="K1066" s="68"/>
      <c r="L1066" s="359"/>
      <c r="M1066" s="359"/>
    </row>
    <row r="1067" spans="2:13">
      <c r="B1067" s="68"/>
      <c r="C1067" s="68"/>
      <c r="D1067" s="68"/>
      <c r="E1067" s="69"/>
      <c r="F1067" s="69"/>
      <c r="G1067" s="69"/>
      <c r="H1067" s="69"/>
      <c r="I1067" s="69"/>
      <c r="J1067" s="69"/>
      <c r="K1067" s="68"/>
      <c r="L1067" s="359"/>
      <c r="M1067" s="359"/>
    </row>
    <row r="1068" spans="2:13">
      <c r="B1068" s="68"/>
      <c r="C1068" s="68"/>
      <c r="D1068" s="68"/>
      <c r="E1068" s="69"/>
      <c r="F1068" s="69"/>
      <c r="G1068" s="69"/>
      <c r="H1068" s="69"/>
      <c r="I1068" s="69"/>
      <c r="J1068" s="69"/>
      <c r="K1068" s="68"/>
      <c r="L1068" s="359"/>
      <c r="M1068" s="359"/>
    </row>
    <row r="1069" spans="2:13">
      <c r="B1069" s="68"/>
      <c r="C1069" s="68"/>
      <c r="D1069" s="68"/>
      <c r="E1069" s="69"/>
      <c r="F1069" s="69"/>
      <c r="G1069" s="69"/>
      <c r="H1069" s="69"/>
      <c r="I1069" s="69"/>
      <c r="J1069" s="69"/>
      <c r="K1069" s="68"/>
      <c r="L1069" s="359"/>
      <c r="M1069" s="359"/>
    </row>
    <row r="1070" spans="2:13">
      <c r="B1070" s="68"/>
      <c r="C1070" s="68"/>
      <c r="D1070" s="68"/>
      <c r="E1070" s="69"/>
      <c r="F1070" s="69"/>
      <c r="G1070" s="69"/>
      <c r="H1070" s="69"/>
      <c r="I1070" s="69"/>
      <c r="J1070" s="69"/>
      <c r="K1070" s="68"/>
      <c r="L1070" s="359"/>
      <c r="M1070" s="359"/>
    </row>
    <row r="1071" spans="2:13">
      <c r="B1071" s="68"/>
      <c r="C1071" s="68"/>
      <c r="D1071" s="68"/>
      <c r="E1071" s="69"/>
      <c r="F1071" s="69"/>
      <c r="G1071" s="69"/>
      <c r="H1071" s="69"/>
      <c r="I1071" s="69"/>
      <c r="J1071" s="69"/>
      <c r="K1071" s="68"/>
      <c r="L1071" s="359"/>
      <c r="M1071" s="359"/>
    </row>
    <row r="1072" spans="2:13">
      <c r="B1072" s="68"/>
      <c r="C1072" s="68"/>
      <c r="D1072" s="68"/>
      <c r="E1072" s="69"/>
      <c r="F1072" s="69"/>
      <c r="G1072" s="69"/>
      <c r="H1072" s="69"/>
      <c r="I1072" s="69"/>
      <c r="J1072" s="69"/>
      <c r="K1072" s="68"/>
      <c r="L1072" s="359"/>
      <c r="M1072" s="359"/>
    </row>
    <row r="1073" spans="2:13">
      <c r="B1073" s="68"/>
      <c r="C1073" s="68"/>
      <c r="D1073" s="68"/>
      <c r="E1073" s="69"/>
      <c r="F1073" s="69"/>
      <c r="G1073" s="69"/>
      <c r="H1073" s="69"/>
      <c r="I1073" s="69"/>
      <c r="J1073" s="69"/>
      <c r="K1073" s="68"/>
      <c r="L1073" s="359"/>
      <c r="M1073" s="359"/>
    </row>
    <row r="1074" spans="2:13">
      <c r="B1074" s="68"/>
      <c r="C1074" s="68"/>
      <c r="D1074" s="68"/>
      <c r="E1074" s="69"/>
      <c r="F1074" s="69"/>
      <c r="G1074" s="69"/>
      <c r="H1074" s="69"/>
      <c r="I1074" s="69"/>
      <c r="J1074" s="69"/>
      <c r="K1074" s="68"/>
      <c r="L1074" s="359"/>
      <c r="M1074" s="359"/>
    </row>
    <row r="1075" spans="2:13">
      <c r="B1075" s="68"/>
      <c r="C1075" s="68"/>
      <c r="D1075" s="68"/>
      <c r="E1075" s="69"/>
      <c r="F1075" s="69"/>
      <c r="G1075" s="69"/>
      <c r="H1075" s="69"/>
      <c r="I1075" s="69"/>
      <c r="J1075" s="69"/>
      <c r="K1075" s="68"/>
      <c r="L1075" s="359"/>
      <c r="M1075" s="359"/>
    </row>
    <row r="1076" spans="2:13">
      <c r="B1076" s="68"/>
      <c r="C1076" s="68"/>
      <c r="D1076" s="68"/>
      <c r="E1076" s="69"/>
      <c r="F1076" s="69"/>
      <c r="G1076" s="69"/>
      <c r="H1076" s="69"/>
      <c r="I1076" s="69"/>
      <c r="J1076" s="69"/>
      <c r="K1076" s="68"/>
      <c r="L1076" s="359"/>
      <c r="M1076" s="359"/>
    </row>
    <row r="1077" spans="2:13">
      <c r="B1077" s="68"/>
      <c r="C1077" s="68"/>
      <c r="D1077" s="68"/>
      <c r="E1077" s="69"/>
      <c r="F1077" s="69"/>
      <c r="G1077" s="69"/>
      <c r="H1077" s="69"/>
      <c r="I1077" s="69"/>
      <c r="J1077" s="69"/>
      <c r="K1077" s="68"/>
      <c r="L1077" s="359"/>
      <c r="M1077" s="359"/>
    </row>
    <row r="1078" spans="2:13">
      <c r="B1078" s="68"/>
      <c r="C1078" s="68"/>
      <c r="D1078" s="68"/>
      <c r="E1078" s="69"/>
      <c r="F1078" s="69"/>
      <c r="G1078" s="69"/>
      <c r="H1078" s="69"/>
      <c r="I1078" s="69"/>
      <c r="J1078" s="69"/>
      <c r="K1078" s="68"/>
      <c r="L1078" s="359"/>
      <c r="M1078" s="359"/>
    </row>
    <row r="1079" spans="2:13">
      <c r="B1079" s="68"/>
      <c r="C1079" s="68"/>
      <c r="D1079" s="68"/>
      <c r="E1079" s="69"/>
      <c r="F1079" s="69"/>
      <c r="G1079" s="69"/>
      <c r="H1079" s="69"/>
      <c r="I1079" s="69"/>
      <c r="J1079" s="69"/>
      <c r="K1079" s="68"/>
      <c r="L1079" s="359"/>
      <c r="M1079" s="359"/>
    </row>
    <row r="1080" spans="2:13">
      <c r="B1080" s="68"/>
      <c r="C1080" s="68"/>
      <c r="D1080" s="68"/>
      <c r="E1080" s="69"/>
      <c r="F1080" s="69"/>
      <c r="G1080" s="69"/>
      <c r="H1080" s="69"/>
      <c r="I1080" s="69"/>
      <c r="J1080" s="69"/>
      <c r="K1080" s="68"/>
      <c r="L1080" s="359"/>
      <c r="M1080" s="359"/>
    </row>
    <row r="1081" spans="2:13">
      <c r="B1081" s="68"/>
      <c r="C1081" s="68"/>
      <c r="D1081" s="68"/>
      <c r="E1081" s="69"/>
      <c r="F1081" s="69"/>
      <c r="G1081" s="69"/>
      <c r="H1081" s="69"/>
      <c r="I1081" s="69"/>
      <c r="J1081" s="69"/>
      <c r="K1081" s="68"/>
      <c r="L1081" s="359"/>
      <c r="M1081" s="359"/>
    </row>
    <row r="1082" spans="2:13">
      <c r="B1082" s="68"/>
      <c r="C1082" s="68"/>
      <c r="D1082" s="68"/>
      <c r="E1082" s="69"/>
      <c r="F1082" s="69"/>
      <c r="G1082" s="69"/>
      <c r="H1082" s="69"/>
      <c r="I1082" s="69"/>
      <c r="J1082" s="69"/>
      <c r="K1082" s="68"/>
      <c r="L1082" s="359"/>
      <c r="M1082" s="359"/>
    </row>
    <row r="1083" spans="2:13">
      <c r="B1083" s="68"/>
      <c r="C1083" s="68"/>
      <c r="D1083" s="68"/>
      <c r="E1083" s="69"/>
      <c r="F1083" s="69"/>
      <c r="G1083" s="69"/>
      <c r="H1083" s="69"/>
      <c r="I1083" s="69"/>
      <c r="J1083" s="69"/>
      <c r="K1083" s="68"/>
      <c r="L1083" s="359"/>
      <c r="M1083" s="359"/>
    </row>
    <row r="1084" spans="2:13">
      <c r="B1084" s="68"/>
      <c r="C1084" s="68"/>
      <c r="D1084" s="68"/>
      <c r="E1084" s="69"/>
      <c r="F1084" s="69"/>
      <c r="G1084" s="69"/>
      <c r="H1084" s="69"/>
      <c r="I1084" s="69"/>
      <c r="J1084" s="69"/>
      <c r="K1084" s="68"/>
      <c r="L1084" s="359"/>
      <c r="M1084" s="359"/>
    </row>
    <row r="1085" spans="2:13">
      <c r="B1085" s="68"/>
      <c r="C1085" s="68"/>
      <c r="D1085" s="68"/>
      <c r="E1085" s="69"/>
      <c r="F1085" s="69"/>
      <c r="G1085" s="69"/>
      <c r="H1085" s="69"/>
      <c r="I1085" s="69"/>
      <c r="J1085" s="69"/>
      <c r="K1085" s="68"/>
      <c r="L1085" s="359"/>
      <c r="M1085" s="359"/>
    </row>
    <row r="1086" spans="2:13">
      <c r="B1086" s="68"/>
      <c r="C1086" s="68"/>
      <c r="D1086" s="68"/>
      <c r="E1086" s="69"/>
      <c r="F1086" s="69"/>
      <c r="G1086" s="69"/>
      <c r="H1086" s="69"/>
      <c r="I1086" s="69"/>
      <c r="J1086" s="69"/>
      <c r="K1086" s="68"/>
      <c r="L1086" s="359"/>
      <c r="M1086" s="359"/>
    </row>
    <row r="1087" spans="2:13">
      <c r="B1087" s="68"/>
      <c r="C1087" s="68"/>
      <c r="D1087" s="68"/>
      <c r="E1087" s="69"/>
      <c r="F1087" s="69"/>
      <c r="G1087" s="69"/>
      <c r="H1087" s="69"/>
      <c r="I1087" s="69"/>
      <c r="J1087" s="69"/>
      <c r="K1087" s="68"/>
      <c r="L1087" s="359"/>
      <c r="M1087" s="359"/>
    </row>
    <row r="1088" spans="2:13">
      <c r="B1088" s="68"/>
      <c r="C1088" s="68"/>
      <c r="D1088" s="68"/>
      <c r="E1088" s="69"/>
      <c r="F1088" s="69"/>
      <c r="G1088" s="69"/>
      <c r="H1088" s="69"/>
      <c r="I1088" s="69"/>
      <c r="J1088" s="69"/>
      <c r="K1088" s="68"/>
      <c r="L1088" s="359"/>
      <c r="M1088" s="359"/>
    </row>
    <row r="1089" spans="2:13">
      <c r="B1089" s="68"/>
      <c r="C1089" s="68"/>
      <c r="D1089" s="68"/>
      <c r="E1089" s="69"/>
      <c r="F1089" s="69"/>
      <c r="G1089" s="69"/>
      <c r="H1089" s="69"/>
      <c r="I1089" s="69"/>
      <c r="J1089" s="69"/>
      <c r="K1089" s="68"/>
      <c r="L1089" s="359"/>
      <c r="M1089" s="359"/>
    </row>
    <row r="1090" spans="2:13">
      <c r="B1090" s="68"/>
      <c r="C1090" s="68"/>
      <c r="D1090" s="68"/>
      <c r="E1090" s="69"/>
      <c r="F1090" s="69"/>
      <c r="G1090" s="69"/>
      <c r="H1090" s="69"/>
      <c r="I1090" s="69"/>
      <c r="J1090" s="69"/>
      <c r="K1090" s="68"/>
      <c r="L1090" s="359"/>
      <c r="M1090" s="359"/>
    </row>
    <row r="1091" spans="2:13">
      <c r="B1091" s="68"/>
      <c r="C1091" s="68"/>
      <c r="D1091" s="68"/>
      <c r="E1091" s="69"/>
      <c r="F1091" s="69"/>
      <c r="G1091" s="69"/>
      <c r="H1091" s="69"/>
      <c r="I1091" s="69"/>
      <c r="J1091" s="69"/>
      <c r="K1091" s="68"/>
      <c r="L1091" s="359"/>
      <c r="M1091" s="359"/>
    </row>
    <row r="1092" spans="2:13">
      <c r="B1092" s="68"/>
      <c r="C1092" s="68"/>
      <c r="D1092" s="68"/>
      <c r="E1092" s="69"/>
      <c r="F1092" s="69"/>
      <c r="G1092" s="69"/>
      <c r="H1092" s="69"/>
      <c r="I1092" s="69"/>
      <c r="J1092" s="69"/>
      <c r="K1092" s="68"/>
      <c r="L1092" s="359"/>
      <c r="M1092" s="359"/>
    </row>
    <row r="1093" spans="2:13">
      <c r="B1093" s="68"/>
      <c r="C1093" s="68"/>
      <c r="D1093" s="68"/>
      <c r="E1093" s="69"/>
      <c r="F1093" s="69"/>
      <c r="G1093" s="69"/>
      <c r="H1093" s="69"/>
      <c r="I1093" s="69"/>
      <c r="J1093" s="69"/>
      <c r="K1093" s="68"/>
      <c r="L1093" s="359"/>
      <c r="M1093" s="359"/>
    </row>
    <row r="1094" spans="2:13">
      <c r="B1094" s="68"/>
      <c r="C1094" s="68"/>
      <c r="D1094" s="68"/>
      <c r="E1094" s="69"/>
      <c r="F1094" s="69"/>
      <c r="G1094" s="69"/>
      <c r="H1094" s="69"/>
      <c r="I1094" s="69"/>
      <c r="J1094" s="69"/>
      <c r="K1094" s="68"/>
      <c r="L1094" s="359"/>
      <c r="M1094" s="359"/>
    </row>
    <row r="1095" spans="2:13">
      <c r="B1095" s="68"/>
      <c r="C1095" s="68"/>
      <c r="D1095" s="68"/>
      <c r="E1095" s="69"/>
      <c r="F1095" s="69"/>
      <c r="G1095" s="69"/>
      <c r="H1095" s="69"/>
      <c r="I1095" s="69"/>
      <c r="J1095" s="69"/>
      <c r="K1095" s="68"/>
      <c r="L1095" s="359"/>
      <c r="M1095" s="359"/>
    </row>
    <row r="1096" spans="2:13">
      <c r="B1096" s="68"/>
      <c r="C1096" s="68"/>
      <c r="D1096" s="68"/>
      <c r="E1096" s="69"/>
      <c r="F1096" s="69"/>
      <c r="G1096" s="69"/>
      <c r="H1096" s="69"/>
      <c r="I1096" s="69"/>
      <c r="J1096" s="69"/>
      <c r="K1096" s="68"/>
      <c r="L1096" s="359"/>
      <c r="M1096" s="359"/>
    </row>
    <row r="1097" spans="2:13">
      <c r="B1097" s="68"/>
      <c r="C1097" s="68"/>
      <c r="D1097" s="68"/>
      <c r="E1097" s="69"/>
      <c r="F1097" s="69"/>
      <c r="G1097" s="69"/>
      <c r="H1097" s="69"/>
      <c r="I1097" s="69"/>
      <c r="J1097" s="69"/>
      <c r="K1097" s="68"/>
      <c r="L1097" s="359"/>
      <c r="M1097" s="359"/>
    </row>
    <row r="1098" spans="2:13">
      <c r="B1098" s="68"/>
      <c r="C1098" s="68"/>
      <c r="D1098" s="68"/>
      <c r="E1098" s="69"/>
      <c r="F1098" s="69"/>
      <c r="G1098" s="69"/>
      <c r="H1098" s="69"/>
      <c r="I1098" s="69"/>
      <c r="J1098" s="69"/>
      <c r="K1098" s="68"/>
      <c r="L1098" s="359"/>
      <c r="M1098" s="359"/>
    </row>
    <row r="1099" spans="2:13">
      <c r="B1099" s="68"/>
      <c r="C1099" s="68"/>
      <c r="D1099" s="68"/>
      <c r="E1099" s="69"/>
      <c r="F1099" s="69"/>
      <c r="G1099" s="69"/>
      <c r="H1099" s="69"/>
      <c r="I1099" s="69"/>
      <c r="J1099" s="69"/>
      <c r="K1099" s="68"/>
      <c r="L1099" s="359"/>
      <c r="M1099" s="359"/>
    </row>
    <row r="1100" spans="2:13">
      <c r="B1100" s="68"/>
      <c r="C1100" s="68"/>
      <c r="D1100" s="68"/>
      <c r="E1100" s="69"/>
      <c r="F1100" s="69"/>
      <c r="G1100" s="69"/>
      <c r="H1100" s="69"/>
      <c r="I1100" s="69"/>
      <c r="J1100" s="69"/>
      <c r="K1100" s="68"/>
      <c r="L1100" s="359"/>
      <c r="M1100" s="359"/>
    </row>
    <row r="1101" spans="2:13">
      <c r="B1101" s="68"/>
      <c r="C1101" s="68"/>
      <c r="D1101" s="68"/>
      <c r="E1101" s="69"/>
      <c r="F1101" s="69"/>
      <c r="G1101" s="69"/>
      <c r="H1101" s="69"/>
      <c r="I1101" s="69"/>
      <c r="J1101" s="69"/>
      <c r="K1101" s="68"/>
      <c r="L1101" s="359"/>
      <c r="M1101" s="359"/>
    </row>
    <row r="1102" spans="2:13">
      <c r="B1102" s="68"/>
      <c r="C1102" s="68"/>
      <c r="D1102" s="68"/>
      <c r="E1102" s="69"/>
      <c r="F1102" s="69"/>
      <c r="G1102" s="69"/>
      <c r="H1102" s="69"/>
      <c r="I1102" s="69"/>
      <c r="J1102" s="69"/>
      <c r="K1102" s="68"/>
      <c r="L1102" s="359"/>
      <c r="M1102" s="359"/>
    </row>
    <row r="1103" spans="2:13">
      <c r="B1103" s="68"/>
      <c r="C1103" s="68"/>
      <c r="D1103" s="68"/>
      <c r="E1103" s="69"/>
      <c r="F1103" s="69"/>
      <c r="G1103" s="69"/>
      <c r="H1103" s="69"/>
      <c r="I1103" s="69"/>
      <c r="J1103" s="69"/>
      <c r="K1103" s="68"/>
      <c r="L1103" s="359"/>
      <c r="M1103" s="359"/>
    </row>
    <row r="1104" spans="2:13">
      <c r="B1104" s="68"/>
      <c r="C1104" s="68"/>
      <c r="D1104" s="68"/>
      <c r="E1104" s="69"/>
      <c r="F1104" s="69"/>
      <c r="G1104" s="69"/>
      <c r="H1104" s="69"/>
      <c r="I1104" s="69"/>
      <c r="J1104" s="69"/>
      <c r="K1104" s="68"/>
      <c r="L1104" s="359"/>
      <c r="M1104" s="359"/>
    </row>
    <row r="1105" spans="2:13">
      <c r="B1105" s="68"/>
      <c r="C1105" s="68"/>
      <c r="D1105" s="68"/>
      <c r="E1105" s="69"/>
      <c r="F1105" s="69"/>
      <c r="G1105" s="69"/>
      <c r="H1105" s="69"/>
      <c r="I1105" s="69"/>
      <c r="J1105" s="69"/>
      <c r="K1105" s="68"/>
      <c r="L1105" s="359"/>
      <c r="M1105" s="359"/>
    </row>
    <row r="1106" spans="2:13">
      <c r="B1106" s="68"/>
      <c r="C1106" s="68"/>
      <c r="D1106" s="68"/>
      <c r="E1106" s="69"/>
      <c r="F1106" s="69"/>
      <c r="G1106" s="69"/>
      <c r="H1106" s="69"/>
      <c r="I1106" s="69"/>
      <c r="J1106" s="69"/>
      <c r="K1106" s="68"/>
      <c r="L1106" s="359"/>
      <c r="M1106" s="359"/>
    </row>
    <row r="1107" spans="2:13">
      <c r="B1107" s="68"/>
      <c r="C1107" s="68"/>
      <c r="D1107" s="68"/>
      <c r="E1107" s="69"/>
      <c r="F1107" s="69"/>
      <c r="G1107" s="69"/>
      <c r="H1107" s="69"/>
      <c r="I1107" s="69"/>
      <c r="J1107" s="69"/>
      <c r="K1107" s="68"/>
      <c r="L1107" s="359"/>
      <c r="M1107" s="359"/>
    </row>
    <row r="1108" spans="2:13">
      <c r="B1108" s="68"/>
      <c r="C1108" s="68"/>
      <c r="D1108" s="68"/>
      <c r="E1108" s="69"/>
      <c r="F1108" s="69"/>
      <c r="G1108" s="69"/>
      <c r="H1108" s="69"/>
      <c r="I1108" s="69"/>
      <c r="J1108" s="69"/>
      <c r="K1108" s="68"/>
      <c r="L1108" s="359"/>
      <c r="M1108" s="359"/>
    </row>
    <row r="1109" spans="2:13">
      <c r="B1109" s="68"/>
      <c r="C1109" s="68"/>
      <c r="D1109" s="68"/>
      <c r="E1109" s="69"/>
      <c r="F1109" s="69"/>
      <c r="G1109" s="69"/>
      <c r="H1109" s="69"/>
      <c r="I1109" s="69"/>
      <c r="J1109" s="69"/>
      <c r="K1109" s="68"/>
      <c r="L1109" s="359"/>
      <c r="M1109" s="359"/>
    </row>
    <row r="1110" spans="2:13">
      <c r="B1110" s="68"/>
      <c r="C1110" s="68"/>
      <c r="D1110" s="68"/>
      <c r="E1110" s="69"/>
      <c r="F1110" s="69"/>
      <c r="G1110" s="69"/>
      <c r="H1110" s="69"/>
      <c r="I1110" s="69"/>
      <c r="J1110" s="69"/>
      <c r="K1110" s="68"/>
      <c r="L1110" s="359"/>
      <c r="M1110" s="359"/>
    </row>
    <row r="1111" spans="2:13">
      <c r="B1111" s="68"/>
      <c r="C1111" s="68"/>
      <c r="D1111" s="68"/>
      <c r="E1111" s="69"/>
      <c r="F1111" s="69"/>
      <c r="G1111" s="69"/>
      <c r="H1111" s="69"/>
      <c r="I1111" s="69"/>
      <c r="J1111" s="69"/>
      <c r="K1111" s="68"/>
      <c r="L1111" s="359"/>
      <c r="M1111" s="359"/>
    </row>
    <row r="1112" spans="2:13">
      <c r="B1112" s="68"/>
      <c r="C1112" s="68"/>
      <c r="D1112" s="68"/>
      <c r="E1112" s="69"/>
      <c r="F1112" s="69"/>
      <c r="G1112" s="69"/>
      <c r="H1112" s="69"/>
      <c r="I1112" s="69"/>
      <c r="J1112" s="69"/>
      <c r="K1112" s="68"/>
      <c r="L1112" s="359"/>
      <c r="M1112" s="359"/>
    </row>
    <row r="1113" spans="2:13">
      <c r="B1113" s="68"/>
      <c r="C1113" s="68"/>
      <c r="D1113" s="68"/>
      <c r="E1113" s="69"/>
      <c r="F1113" s="69"/>
      <c r="G1113" s="69"/>
      <c r="H1113" s="69"/>
      <c r="I1113" s="69"/>
      <c r="J1113" s="69"/>
      <c r="K1113" s="68"/>
      <c r="L1113" s="359"/>
      <c r="M1113" s="359"/>
    </row>
    <row r="1114" spans="2:13">
      <c r="B1114" s="68"/>
      <c r="C1114" s="68"/>
      <c r="D1114" s="68"/>
      <c r="E1114" s="69"/>
      <c r="F1114" s="69"/>
      <c r="G1114" s="69"/>
      <c r="H1114" s="69"/>
      <c r="I1114" s="69"/>
      <c r="J1114" s="69"/>
      <c r="K1114" s="68"/>
      <c r="L1114" s="359"/>
      <c r="M1114" s="359"/>
    </row>
    <row r="1115" spans="2:13">
      <c r="B1115" s="68"/>
      <c r="C1115" s="68"/>
      <c r="D1115" s="68"/>
      <c r="E1115" s="69"/>
      <c r="F1115" s="69"/>
      <c r="G1115" s="69"/>
      <c r="H1115" s="69"/>
      <c r="I1115" s="69"/>
      <c r="J1115" s="69"/>
      <c r="K1115" s="68"/>
      <c r="L1115" s="359"/>
      <c r="M1115" s="359"/>
    </row>
    <row r="1116" spans="2:13">
      <c r="B1116" s="68"/>
      <c r="C1116" s="68"/>
      <c r="D1116" s="68"/>
      <c r="E1116" s="69"/>
      <c r="F1116" s="69"/>
      <c r="G1116" s="69"/>
      <c r="H1116" s="69"/>
      <c r="I1116" s="69"/>
      <c r="J1116" s="69"/>
      <c r="K1116" s="68"/>
      <c r="L1116" s="359"/>
      <c r="M1116" s="359"/>
    </row>
    <row r="1117" spans="2:13">
      <c r="B1117" s="68"/>
      <c r="C1117" s="68"/>
      <c r="D1117" s="68"/>
      <c r="E1117" s="69"/>
      <c r="F1117" s="69"/>
      <c r="G1117" s="69"/>
      <c r="H1117" s="69"/>
      <c r="I1117" s="69"/>
      <c r="J1117" s="69"/>
      <c r="K1117" s="68"/>
      <c r="L1117" s="359"/>
      <c r="M1117" s="359"/>
    </row>
    <row r="1118" spans="2:13">
      <c r="B1118" s="68"/>
      <c r="C1118" s="68"/>
      <c r="D1118" s="68"/>
      <c r="E1118" s="69"/>
      <c r="F1118" s="69"/>
      <c r="G1118" s="69"/>
      <c r="H1118" s="69"/>
      <c r="I1118" s="69"/>
      <c r="J1118" s="69"/>
      <c r="K1118" s="68"/>
      <c r="L1118" s="359"/>
      <c r="M1118" s="359"/>
    </row>
    <row r="1119" spans="2:13">
      <c r="B1119" s="68"/>
      <c r="C1119" s="68"/>
      <c r="D1119" s="68"/>
      <c r="E1119" s="69"/>
      <c r="F1119" s="69"/>
      <c r="G1119" s="69"/>
      <c r="H1119" s="69"/>
      <c r="I1119" s="69"/>
      <c r="J1119" s="69"/>
      <c r="K1119" s="68"/>
      <c r="L1119" s="359"/>
      <c r="M1119" s="359"/>
    </row>
    <row r="1120" spans="2:13">
      <c r="B1120" s="68"/>
      <c r="C1120" s="68"/>
      <c r="D1120" s="68"/>
      <c r="E1120" s="69"/>
      <c r="F1120" s="69"/>
      <c r="G1120" s="69"/>
      <c r="H1120" s="69"/>
      <c r="I1120" s="69"/>
      <c r="J1120" s="69"/>
      <c r="K1120" s="68"/>
      <c r="L1120" s="359"/>
      <c r="M1120" s="359"/>
    </row>
    <row r="1121" spans="2:13">
      <c r="B1121" s="68"/>
      <c r="C1121" s="68"/>
      <c r="D1121" s="68"/>
      <c r="E1121" s="69"/>
      <c r="F1121" s="69"/>
      <c r="G1121" s="69"/>
      <c r="H1121" s="69"/>
      <c r="I1121" s="69"/>
      <c r="J1121" s="69"/>
      <c r="K1121" s="68"/>
      <c r="L1121" s="359"/>
      <c r="M1121" s="359"/>
    </row>
    <row r="1122" spans="2:13">
      <c r="B1122" s="68"/>
      <c r="C1122" s="68"/>
      <c r="D1122" s="68"/>
      <c r="E1122" s="69"/>
      <c r="F1122" s="69"/>
      <c r="G1122" s="69"/>
      <c r="H1122" s="69"/>
      <c r="I1122" s="69"/>
      <c r="J1122" s="69"/>
      <c r="K1122" s="68"/>
      <c r="L1122" s="359"/>
      <c r="M1122" s="359"/>
    </row>
    <row r="1123" spans="2:13">
      <c r="B1123" s="68"/>
      <c r="C1123" s="68"/>
      <c r="D1123" s="68"/>
      <c r="E1123" s="69"/>
      <c r="F1123" s="69"/>
      <c r="G1123" s="69"/>
      <c r="H1123" s="69"/>
      <c r="I1123" s="69"/>
      <c r="J1123" s="69"/>
      <c r="K1123" s="68"/>
      <c r="L1123" s="359"/>
      <c r="M1123" s="359"/>
    </row>
    <row r="1124" spans="2:13">
      <c r="B1124" s="68"/>
      <c r="C1124" s="68"/>
      <c r="D1124" s="68"/>
      <c r="E1124" s="69"/>
      <c r="F1124" s="69"/>
      <c r="G1124" s="69"/>
      <c r="H1124" s="69"/>
      <c r="I1124" s="69"/>
      <c r="J1124" s="69"/>
      <c r="K1124" s="68"/>
      <c r="L1124" s="359"/>
      <c r="M1124" s="359"/>
    </row>
    <row r="1125" spans="2:13">
      <c r="B1125" s="68"/>
      <c r="C1125" s="68"/>
      <c r="D1125" s="68"/>
      <c r="E1125" s="69"/>
      <c r="F1125" s="69"/>
      <c r="G1125" s="69"/>
      <c r="H1125" s="69"/>
      <c r="I1125" s="69"/>
      <c r="J1125" s="69"/>
      <c r="K1125" s="68"/>
      <c r="L1125" s="359"/>
      <c r="M1125" s="359"/>
    </row>
    <row r="1126" spans="2:13">
      <c r="B1126" s="68"/>
      <c r="C1126" s="68"/>
      <c r="D1126" s="68"/>
      <c r="E1126" s="69"/>
      <c r="F1126" s="69"/>
      <c r="G1126" s="69"/>
      <c r="H1126" s="69"/>
      <c r="I1126" s="69"/>
      <c r="J1126" s="69"/>
      <c r="K1126" s="68"/>
      <c r="L1126" s="359"/>
      <c r="M1126" s="359"/>
    </row>
    <row r="1127" spans="2:13">
      <c r="B1127" s="68"/>
      <c r="C1127" s="68"/>
      <c r="D1127" s="68"/>
      <c r="E1127" s="69"/>
      <c r="F1127" s="69"/>
      <c r="G1127" s="69"/>
      <c r="H1127" s="69"/>
      <c r="I1127" s="69"/>
      <c r="J1127" s="69"/>
      <c r="K1127" s="68"/>
      <c r="L1127" s="359"/>
      <c r="M1127" s="359"/>
    </row>
    <row r="1128" spans="2:13">
      <c r="B1128" s="68"/>
      <c r="C1128" s="68"/>
      <c r="D1128" s="68"/>
      <c r="E1128" s="69"/>
      <c r="F1128" s="69"/>
      <c r="G1128" s="69"/>
      <c r="H1128" s="69"/>
      <c r="I1128" s="69"/>
      <c r="J1128" s="69"/>
      <c r="K1128" s="68"/>
      <c r="L1128" s="359"/>
      <c r="M1128" s="359"/>
    </row>
    <row r="1129" spans="2:13">
      <c r="B1129" s="68"/>
      <c r="C1129" s="68"/>
      <c r="D1129" s="68"/>
      <c r="E1129" s="69"/>
      <c r="F1129" s="69"/>
      <c r="G1129" s="69"/>
      <c r="H1129" s="69"/>
      <c r="I1129" s="69"/>
      <c r="J1129" s="69"/>
      <c r="K1129" s="68"/>
      <c r="L1129" s="359"/>
      <c r="M1129" s="359"/>
    </row>
    <row r="1130" spans="2:13">
      <c r="B1130" s="68"/>
      <c r="C1130" s="68"/>
      <c r="D1130" s="68"/>
      <c r="E1130" s="69"/>
      <c r="F1130" s="69"/>
      <c r="G1130" s="69"/>
      <c r="H1130" s="69"/>
      <c r="I1130" s="69"/>
      <c r="J1130" s="69"/>
      <c r="K1130" s="68"/>
      <c r="L1130" s="359"/>
      <c r="M1130" s="359"/>
    </row>
    <row r="1131" spans="2:13">
      <c r="B1131" s="68"/>
      <c r="C1131" s="68"/>
      <c r="D1131" s="68"/>
      <c r="E1131" s="69"/>
      <c r="F1131" s="69"/>
      <c r="G1131" s="69"/>
      <c r="H1131" s="69"/>
      <c r="I1131" s="69"/>
      <c r="J1131" s="69"/>
      <c r="K1131" s="68"/>
      <c r="L1131" s="359"/>
      <c r="M1131" s="359"/>
    </row>
    <row r="1132" spans="2:13">
      <c r="B1132" s="68"/>
      <c r="C1132" s="68"/>
      <c r="D1132" s="68"/>
      <c r="E1132" s="69"/>
      <c r="F1132" s="69"/>
      <c r="G1132" s="69"/>
      <c r="H1132" s="69"/>
      <c r="I1132" s="69"/>
      <c r="J1132" s="69"/>
      <c r="K1132" s="68"/>
      <c r="L1132" s="359"/>
      <c r="M1132" s="359"/>
    </row>
    <row r="1133" spans="2:13">
      <c r="B1133" s="68"/>
      <c r="C1133" s="68"/>
      <c r="D1133" s="68"/>
      <c r="E1133" s="69"/>
      <c r="F1133" s="69"/>
      <c r="G1133" s="69"/>
      <c r="H1133" s="69"/>
      <c r="I1133" s="69"/>
      <c r="J1133" s="69"/>
      <c r="K1133" s="68"/>
      <c r="L1133" s="359"/>
      <c r="M1133" s="359"/>
    </row>
    <row r="1134" spans="2:13">
      <c r="B1134" s="68"/>
      <c r="C1134" s="68"/>
      <c r="D1134" s="68"/>
      <c r="E1134" s="69"/>
      <c r="F1134" s="69"/>
      <c r="G1134" s="69"/>
      <c r="H1134" s="69"/>
      <c r="I1134" s="69"/>
      <c r="J1134" s="69"/>
      <c r="K1134" s="68"/>
      <c r="L1134" s="359"/>
      <c r="M1134" s="359"/>
    </row>
    <row r="1135" spans="2:13">
      <c r="B1135" s="68"/>
      <c r="C1135" s="68"/>
      <c r="D1135" s="68"/>
      <c r="E1135" s="69"/>
      <c r="F1135" s="69"/>
      <c r="G1135" s="69"/>
      <c r="H1135" s="69"/>
      <c r="I1135" s="69"/>
      <c r="J1135" s="69"/>
      <c r="K1135" s="68"/>
      <c r="L1135" s="359"/>
      <c r="M1135" s="359"/>
    </row>
    <row r="1136" spans="2:13">
      <c r="B1136" s="68"/>
      <c r="C1136" s="68"/>
      <c r="D1136" s="68"/>
      <c r="E1136" s="69"/>
      <c r="F1136" s="69"/>
      <c r="G1136" s="69"/>
      <c r="H1136" s="69"/>
      <c r="I1136" s="69"/>
      <c r="J1136" s="69"/>
      <c r="K1136" s="68"/>
      <c r="L1136" s="359"/>
      <c r="M1136" s="359"/>
    </row>
    <row r="1137" spans="2:13">
      <c r="B1137" s="68"/>
      <c r="C1137" s="68"/>
      <c r="D1137" s="68"/>
      <c r="E1137" s="69"/>
      <c r="F1137" s="69"/>
      <c r="G1137" s="69"/>
      <c r="H1137" s="69"/>
      <c r="I1137" s="69"/>
      <c r="J1137" s="69"/>
      <c r="K1137" s="68"/>
      <c r="L1137" s="359"/>
      <c r="M1137" s="359"/>
    </row>
    <row r="1138" spans="2:13">
      <c r="B1138" s="68"/>
      <c r="C1138" s="68"/>
      <c r="D1138" s="68"/>
      <c r="E1138" s="69"/>
      <c r="F1138" s="69"/>
      <c r="G1138" s="69"/>
      <c r="H1138" s="69"/>
      <c r="I1138" s="69"/>
      <c r="J1138" s="69"/>
      <c r="K1138" s="68"/>
      <c r="L1138" s="359"/>
      <c r="M1138" s="359"/>
    </row>
    <row r="1139" spans="2:13">
      <c r="B1139" s="68"/>
      <c r="C1139" s="68"/>
      <c r="D1139" s="68"/>
      <c r="E1139" s="69"/>
      <c r="F1139" s="69"/>
      <c r="G1139" s="69"/>
      <c r="H1139" s="69"/>
      <c r="I1139" s="69"/>
      <c r="J1139" s="69"/>
      <c r="K1139" s="68"/>
      <c r="L1139" s="359"/>
      <c r="M1139" s="359"/>
    </row>
    <row r="1140" spans="2:13">
      <c r="B1140" s="68"/>
      <c r="C1140" s="68"/>
      <c r="D1140" s="68"/>
      <c r="E1140" s="69"/>
      <c r="F1140" s="69"/>
      <c r="G1140" s="69"/>
      <c r="H1140" s="69"/>
      <c r="I1140" s="69"/>
      <c r="J1140" s="69"/>
      <c r="K1140" s="68"/>
      <c r="L1140" s="359"/>
      <c r="M1140" s="359"/>
    </row>
    <row r="1141" spans="2:13">
      <c r="B1141" s="68"/>
      <c r="C1141" s="68"/>
      <c r="D1141" s="68"/>
      <c r="E1141" s="69"/>
      <c r="F1141" s="69"/>
      <c r="G1141" s="69"/>
      <c r="H1141" s="69"/>
      <c r="I1141" s="69"/>
      <c r="J1141" s="69"/>
      <c r="K1141" s="68"/>
      <c r="L1141" s="359"/>
      <c r="M1141" s="359"/>
    </row>
    <row r="1142" spans="2:13">
      <c r="B1142" s="68"/>
      <c r="C1142" s="68"/>
      <c r="D1142" s="68"/>
      <c r="E1142" s="69"/>
      <c r="F1142" s="69"/>
      <c r="G1142" s="69"/>
      <c r="H1142" s="69"/>
      <c r="I1142" s="69"/>
      <c r="J1142" s="69"/>
      <c r="K1142" s="68"/>
      <c r="L1142" s="359"/>
      <c r="M1142" s="359"/>
    </row>
    <row r="1143" spans="2:13">
      <c r="B1143" s="68"/>
      <c r="C1143" s="68"/>
      <c r="D1143" s="68"/>
      <c r="E1143" s="69"/>
      <c r="F1143" s="69"/>
      <c r="G1143" s="69"/>
      <c r="H1143" s="69"/>
      <c r="I1143" s="69"/>
      <c r="J1143" s="69"/>
      <c r="K1143" s="68"/>
      <c r="L1143" s="359"/>
      <c r="M1143" s="359"/>
    </row>
    <row r="1144" spans="2:13">
      <c r="B1144" s="68"/>
      <c r="C1144" s="68"/>
      <c r="D1144" s="68"/>
      <c r="E1144" s="69"/>
      <c r="F1144" s="69"/>
      <c r="G1144" s="69"/>
      <c r="H1144" s="69"/>
      <c r="I1144" s="69"/>
      <c r="J1144" s="69"/>
      <c r="K1144" s="68"/>
      <c r="L1144" s="359"/>
      <c r="M1144" s="359"/>
    </row>
    <row r="1145" spans="2:13">
      <c r="B1145" s="68"/>
      <c r="C1145" s="68"/>
      <c r="D1145" s="68"/>
      <c r="E1145" s="69"/>
      <c r="F1145" s="69"/>
      <c r="G1145" s="69"/>
      <c r="H1145" s="69"/>
      <c r="I1145" s="69"/>
      <c r="J1145" s="69"/>
      <c r="K1145" s="68"/>
      <c r="L1145" s="359"/>
      <c r="M1145" s="359"/>
    </row>
    <row r="1146" spans="2:13">
      <c r="B1146" s="68"/>
      <c r="C1146" s="68"/>
      <c r="D1146" s="68"/>
      <c r="E1146" s="69"/>
      <c r="F1146" s="69"/>
      <c r="G1146" s="69"/>
      <c r="H1146" s="69"/>
      <c r="I1146" s="69"/>
      <c r="J1146" s="69"/>
      <c r="K1146" s="68"/>
      <c r="L1146" s="359"/>
      <c r="M1146" s="359"/>
    </row>
    <row r="1147" spans="2:13">
      <c r="B1147" s="68"/>
      <c r="C1147" s="68"/>
      <c r="D1147" s="68"/>
      <c r="E1147" s="69"/>
      <c r="F1147" s="69"/>
      <c r="G1147" s="69"/>
      <c r="H1147" s="69"/>
      <c r="I1147" s="69"/>
      <c r="J1147" s="69"/>
      <c r="K1147" s="68"/>
      <c r="L1147" s="359"/>
      <c r="M1147" s="359"/>
    </row>
    <row r="1148" spans="2:13">
      <c r="B1148" s="68"/>
      <c r="C1148" s="68"/>
      <c r="D1148" s="68"/>
      <c r="E1148" s="69"/>
      <c r="F1148" s="69"/>
      <c r="G1148" s="69"/>
      <c r="H1148" s="69"/>
      <c r="I1148" s="69"/>
      <c r="J1148" s="69"/>
      <c r="K1148" s="68"/>
      <c r="L1148" s="359"/>
      <c r="M1148" s="359"/>
    </row>
    <row r="1149" spans="2:13">
      <c r="B1149" s="68"/>
      <c r="C1149" s="68"/>
      <c r="D1149" s="68"/>
      <c r="E1149" s="69"/>
      <c r="F1149" s="69"/>
      <c r="G1149" s="69"/>
      <c r="H1149" s="69"/>
      <c r="I1149" s="69"/>
      <c r="J1149" s="69"/>
      <c r="K1149" s="68"/>
      <c r="L1149" s="359"/>
      <c r="M1149" s="359"/>
    </row>
    <row r="1150" spans="2:13">
      <c r="B1150" s="68"/>
      <c r="C1150" s="68"/>
      <c r="D1150" s="68"/>
      <c r="E1150" s="69"/>
      <c r="F1150" s="69"/>
      <c r="G1150" s="69"/>
      <c r="H1150" s="69"/>
      <c r="I1150" s="69"/>
      <c r="J1150" s="69"/>
      <c r="K1150" s="68"/>
      <c r="L1150" s="359"/>
      <c r="M1150" s="359"/>
    </row>
    <row r="1151" spans="2:13">
      <c r="B1151" s="68"/>
      <c r="C1151" s="68"/>
      <c r="D1151" s="68"/>
      <c r="E1151" s="69"/>
      <c r="F1151" s="69"/>
      <c r="G1151" s="69"/>
      <c r="H1151" s="69"/>
      <c r="I1151" s="69"/>
      <c r="J1151" s="69"/>
      <c r="K1151" s="68"/>
      <c r="L1151" s="359"/>
      <c r="M1151" s="359"/>
    </row>
    <row r="1152" spans="2:13">
      <c r="B1152" s="68"/>
      <c r="C1152" s="68"/>
      <c r="D1152" s="68"/>
      <c r="E1152" s="69"/>
      <c r="F1152" s="69"/>
      <c r="G1152" s="69"/>
      <c r="H1152" s="69"/>
      <c r="I1152" s="69"/>
      <c r="J1152" s="69"/>
      <c r="K1152" s="68"/>
      <c r="L1152" s="359"/>
      <c r="M1152" s="359"/>
    </row>
    <row r="1153" spans="2:13">
      <c r="B1153" s="68"/>
      <c r="C1153" s="68"/>
      <c r="D1153" s="68"/>
      <c r="E1153" s="69"/>
      <c r="F1153" s="69"/>
      <c r="G1153" s="69"/>
      <c r="H1153" s="69"/>
      <c r="I1153" s="69"/>
      <c r="J1153" s="69"/>
      <c r="K1153" s="68"/>
      <c r="L1153" s="359"/>
      <c r="M1153" s="359"/>
    </row>
    <row r="1154" spans="2:13">
      <c r="B1154" s="68"/>
      <c r="C1154" s="68"/>
      <c r="D1154" s="68"/>
      <c r="E1154" s="69"/>
      <c r="F1154" s="69"/>
      <c r="G1154" s="69"/>
      <c r="H1154" s="69"/>
      <c r="I1154" s="69"/>
      <c r="J1154" s="69"/>
      <c r="K1154" s="68"/>
      <c r="L1154" s="359"/>
      <c r="M1154" s="359"/>
    </row>
    <row r="1155" spans="2:13">
      <c r="B1155" s="68"/>
      <c r="C1155" s="68"/>
      <c r="D1155" s="68"/>
      <c r="E1155" s="69"/>
      <c r="F1155" s="69"/>
      <c r="G1155" s="69"/>
      <c r="H1155" s="69"/>
      <c r="I1155" s="69"/>
      <c r="J1155" s="69"/>
      <c r="K1155" s="68"/>
      <c r="L1155" s="359"/>
      <c r="M1155" s="359"/>
    </row>
    <row r="1156" spans="2:13">
      <c r="B1156" s="68"/>
      <c r="C1156" s="68"/>
      <c r="D1156" s="68"/>
      <c r="E1156" s="69"/>
      <c r="F1156" s="69"/>
      <c r="G1156" s="69"/>
      <c r="H1156" s="69"/>
      <c r="I1156" s="69"/>
      <c r="J1156" s="69"/>
      <c r="K1156" s="68"/>
      <c r="L1156" s="359"/>
      <c r="M1156" s="359"/>
    </row>
    <row r="1157" spans="2:13">
      <c r="B1157" s="68"/>
      <c r="C1157" s="68"/>
      <c r="D1157" s="68"/>
      <c r="E1157" s="69"/>
      <c r="F1157" s="69"/>
      <c r="G1157" s="69"/>
      <c r="H1157" s="69"/>
      <c r="I1157" s="69"/>
      <c r="J1157" s="69"/>
      <c r="K1157" s="68"/>
      <c r="L1157" s="359"/>
      <c r="M1157" s="359"/>
    </row>
    <row r="1158" spans="2:13">
      <c r="B1158" s="68"/>
      <c r="C1158" s="68"/>
      <c r="D1158" s="68"/>
      <c r="E1158" s="69"/>
      <c r="F1158" s="69"/>
      <c r="G1158" s="69"/>
      <c r="H1158" s="69"/>
      <c r="I1158" s="69"/>
      <c r="J1158" s="69"/>
      <c r="K1158" s="68"/>
      <c r="L1158" s="359"/>
      <c r="M1158" s="359"/>
    </row>
    <row r="1159" spans="2:13">
      <c r="B1159" s="68"/>
      <c r="C1159" s="68"/>
      <c r="D1159" s="68"/>
      <c r="E1159" s="69"/>
      <c r="F1159" s="69"/>
      <c r="G1159" s="69"/>
      <c r="H1159" s="69"/>
      <c r="I1159" s="69"/>
      <c r="J1159" s="69"/>
      <c r="K1159" s="68"/>
      <c r="L1159" s="359"/>
      <c r="M1159" s="359"/>
    </row>
    <row r="1160" spans="2:13">
      <c r="B1160" s="68"/>
      <c r="C1160" s="68"/>
      <c r="D1160" s="68"/>
      <c r="E1160" s="69"/>
      <c r="F1160" s="69"/>
      <c r="G1160" s="69"/>
      <c r="H1160" s="69"/>
      <c r="I1160" s="69"/>
      <c r="J1160" s="69"/>
      <c r="K1160" s="68"/>
      <c r="L1160" s="359"/>
      <c r="M1160" s="359"/>
    </row>
    <row r="1161" spans="2:13">
      <c r="B1161" s="68"/>
      <c r="C1161" s="68"/>
      <c r="D1161" s="68"/>
      <c r="E1161" s="69"/>
      <c r="F1161" s="69"/>
      <c r="G1161" s="69"/>
      <c r="H1161" s="69"/>
      <c r="I1161" s="69"/>
      <c r="J1161" s="69"/>
      <c r="K1161" s="68"/>
      <c r="L1161" s="359"/>
      <c r="M1161" s="359"/>
    </row>
    <row r="1162" spans="2:13">
      <c r="B1162" s="68"/>
      <c r="C1162" s="68"/>
      <c r="D1162" s="68"/>
      <c r="E1162" s="69"/>
      <c r="F1162" s="69"/>
      <c r="G1162" s="69"/>
      <c r="H1162" s="69"/>
      <c r="I1162" s="69"/>
      <c r="J1162" s="69"/>
      <c r="K1162" s="68"/>
      <c r="L1162" s="359"/>
      <c r="M1162" s="359"/>
    </row>
    <row r="1163" spans="2:13">
      <c r="B1163" s="68"/>
      <c r="C1163" s="68"/>
      <c r="D1163" s="68"/>
      <c r="E1163" s="69"/>
      <c r="F1163" s="69"/>
      <c r="G1163" s="69"/>
      <c r="H1163" s="69"/>
      <c r="I1163" s="69"/>
      <c r="J1163" s="69"/>
      <c r="K1163" s="68"/>
      <c r="L1163" s="359"/>
      <c r="M1163" s="359"/>
    </row>
    <row r="1164" spans="2:13">
      <c r="B1164" s="68"/>
      <c r="C1164" s="68"/>
      <c r="D1164" s="68"/>
      <c r="E1164" s="69"/>
      <c r="F1164" s="69"/>
      <c r="G1164" s="69"/>
      <c r="H1164" s="69"/>
      <c r="I1164" s="69"/>
      <c r="J1164" s="69"/>
      <c r="K1164" s="68"/>
      <c r="L1164" s="359"/>
      <c r="M1164" s="359"/>
    </row>
    <row r="1165" spans="2:13">
      <c r="B1165" s="68"/>
      <c r="C1165" s="68"/>
      <c r="D1165" s="68"/>
      <c r="E1165" s="69"/>
      <c r="F1165" s="69"/>
      <c r="G1165" s="69"/>
      <c r="H1165" s="69"/>
      <c r="I1165" s="69"/>
      <c r="J1165" s="69"/>
      <c r="K1165" s="68"/>
      <c r="L1165" s="359"/>
      <c r="M1165" s="359"/>
    </row>
    <row r="1166" spans="2:13">
      <c r="B1166" s="68"/>
      <c r="C1166" s="68"/>
      <c r="D1166" s="68"/>
      <c r="E1166" s="69"/>
      <c r="F1166" s="69"/>
      <c r="G1166" s="69"/>
      <c r="H1166" s="69"/>
      <c r="I1166" s="69"/>
      <c r="J1166" s="69"/>
      <c r="K1166" s="68"/>
      <c r="L1166" s="359"/>
      <c r="M1166" s="359"/>
    </row>
    <row r="1167" spans="2:13">
      <c r="B1167" s="68"/>
      <c r="C1167" s="68"/>
      <c r="D1167" s="68"/>
      <c r="E1167" s="69"/>
      <c r="F1167" s="69"/>
      <c r="G1167" s="69"/>
      <c r="H1167" s="69"/>
      <c r="I1167" s="69"/>
      <c r="J1167" s="69"/>
      <c r="K1167" s="68"/>
      <c r="L1167" s="359"/>
      <c r="M1167" s="359"/>
    </row>
    <row r="1168" spans="2:13">
      <c r="B1168" s="68"/>
      <c r="C1168" s="68"/>
      <c r="D1168" s="68"/>
      <c r="E1168" s="69"/>
      <c r="F1168" s="69"/>
      <c r="G1168" s="69"/>
      <c r="H1168" s="69"/>
      <c r="I1168" s="69"/>
      <c r="J1168" s="69"/>
      <c r="K1168" s="68"/>
      <c r="L1168" s="359"/>
      <c r="M1168" s="359"/>
    </row>
    <row r="1169" spans="2:13">
      <c r="B1169" s="68"/>
      <c r="C1169" s="68"/>
      <c r="D1169" s="68"/>
      <c r="E1169" s="69"/>
      <c r="F1169" s="69"/>
      <c r="G1169" s="69"/>
      <c r="H1169" s="69"/>
      <c r="I1169" s="69"/>
      <c r="J1169" s="69"/>
      <c r="K1169" s="68"/>
      <c r="L1169" s="359"/>
      <c r="M1169" s="359"/>
    </row>
    <row r="1170" spans="2:13">
      <c r="B1170" s="68"/>
      <c r="C1170" s="68"/>
      <c r="D1170" s="68"/>
      <c r="E1170" s="69"/>
      <c r="F1170" s="69"/>
      <c r="G1170" s="69"/>
      <c r="H1170" s="69"/>
      <c r="I1170" s="69"/>
      <c r="J1170" s="69"/>
      <c r="K1170" s="68"/>
      <c r="L1170" s="359"/>
      <c r="M1170" s="359"/>
    </row>
    <row r="1171" spans="2:13">
      <c r="B1171" s="68"/>
      <c r="C1171" s="68"/>
      <c r="D1171" s="68"/>
      <c r="E1171" s="69"/>
      <c r="F1171" s="69"/>
      <c r="G1171" s="69"/>
      <c r="H1171" s="69"/>
      <c r="I1171" s="69"/>
      <c r="J1171" s="69"/>
      <c r="K1171" s="68"/>
      <c r="L1171" s="359"/>
      <c r="M1171" s="359"/>
    </row>
    <row r="1172" spans="2:13">
      <c r="B1172" s="68"/>
      <c r="C1172" s="68"/>
      <c r="D1172" s="68"/>
      <c r="E1172" s="69"/>
      <c r="F1172" s="69"/>
      <c r="G1172" s="69"/>
      <c r="H1172" s="69"/>
      <c r="I1172" s="69"/>
      <c r="J1172" s="69"/>
      <c r="K1172" s="68"/>
      <c r="L1172" s="359"/>
      <c r="M1172" s="359"/>
    </row>
    <row r="1173" spans="2:13">
      <c r="B1173" s="68"/>
      <c r="C1173" s="68"/>
      <c r="D1173" s="68"/>
      <c r="E1173" s="69"/>
      <c r="F1173" s="69"/>
      <c r="G1173" s="69"/>
      <c r="H1173" s="69"/>
      <c r="I1173" s="69"/>
      <c r="J1173" s="69"/>
      <c r="K1173" s="68"/>
      <c r="L1173" s="359"/>
      <c r="M1173" s="359"/>
    </row>
    <row r="1174" spans="2:13">
      <c r="B1174" s="68"/>
      <c r="C1174" s="68"/>
      <c r="D1174" s="68"/>
      <c r="E1174" s="69"/>
      <c r="F1174" s="69"/>
      <c r="G1174" s="69"/>
      <c r="H1174" s="69"/>
      <c r="I1174" s="69"/>
      <c r="J1174" s="69"/>
      <c r="K1174" s="68"/>
      <c r="L1174" s="359"/>
      <c r="M1174" s="359"/>
    </row>
    <row r="1175" spans="2:13">
      <c r="B1175" s="68"/>
      <c r="C1175" s="68"/>
      <c r="D1175" s="68"/>
      <c r="E1175" s="69"/>
      <c r="F1175" s="69"/>
      <c r="G1175" s="69"/>
      <c r="H1175" s="69"/>
      <c r="I1175" s="69"/>
      <c r="J1175" s="69"/>
      <c r="K1175" s="68"/>
      <c r="L1175" s="359"/>
      <c r="M1175" s="359"/>
    </row>
    <row r="1176" spans="2:13">
      <c r="B1176" s="68"/>
      <c r="C1176" s="68"/>
      <c r="D1176" s="68"/>
      <c r="E1176" s="69"/>
      <c r="F1176" s="69"/>
      <c r="G1176" s="69"/>
      <c r="H1176" s="69"/>
      <c r="I1176" s="69"/>
      <c r="J1176" s="69"/>
      <c r="K1176" s="68"/>
      <c r="L1176" s="359"/>
      <c r="M1176" s="359"/>
    </row>
    <row r="1177" spans="2:13">
      <c r="B1177" s="68"/>
      <c r="C1177" s="68"/>
      <c r="D1177" s="68"/>
      <c r="E1177" s="69"/>
      <c r="F1177" s="69"/>
      <c r="G1177" s="69"/>
      <c r="H1177" s="69"/>
      <c r="I1177" s="69"/>
      <c r="J1177" s="69"/>
      <c r="K1177" s="68"/>
      <c r="L1177" s="359"/>
      <c r="M1177" s="359"/>
    </row>
    <row r="1178" spans="2:13">
      <c r="B1178" s="68"/>
      <c r="C1178" s="68"/>
      <c r="D1178" s="68"/>
      <c r="E1178" s="69"/>
      <c r="F1178" s="69"/>
      <c r="G1178" s="69"/>
      <c r="H1178" s="69"/>
      <c r="I1178" s="69"/>
      <c r="J1178" s="69"/>
      <c r="K1178" s="68"/>
      <c r="L1178" s="359"/>
      <c r="M1178" s="359"/>
    </row>
    <row r="1179" spans="2:13">
      <c r="B1179" s="68"/>
      <c r="C1179" s="68"/>
      <c r="D1179" s="68"/>
      <c r="E1179" s="69"/>
      <c r="F1179" s="69"/>
      <c r="G1179" s="69"/>
      <c r="H1179" s="69"/>
      <c r="I1179" s="69"/>
      <c r="J1179" s="69"/>
      <c r="K1179" s="68"/>
      <c r="L1179" s="359"/>
      <c r="M1179" s="359"/>
    </row>
    <row r="1180" spans="2:13">
      <c r="B1180" s="68"/>
      <c r="C1180" s="68"/>
      <c r="D1180" s="68"/>
      <c r="E1180" s="69"/>
      <c r="F1180" s="69"/>
      <c r="G1180" s="69"/>
      <c r="H1180" s="69"/>
      <c r="I1180" s="69"/>
      <c r="J1180" s="69"/>
      <c r="K1180" s="68"/>
      <c r="L1180" s="359"/>
      <c r="M1180" s="359"/>
    </row>
    <row r="1181" spans="2:13">
      <c r="B1181" s="68"/>
      <c r="C1181" s="68"/>
      <c r="D1181" s="68"/>
      <c r="E1181" s="69"/>
      <c r="F1181" s="69"/>
      <c r="G1181" s="69"/>
      <c r="H1181" s="69"/>
      <c r="I1181" s="69"/>
      <c r="J1181" s="69"/>
      <c r="K1181" s="68"/>
      <c r="L1181" s="359"/>
      <c r="M1181" s="359"/>
    </row>
    <row r="1182" spans="2:13">
      <c r="B1182" s="68"/>
      <c r="C1182" s="68"/>
      <c r="D1182" s="68"/>
      <c r="E1182" s="69"/>
      <c r="F1182" s="69"/>
      <c r="G1182" s="69"/>
      <c r="H1182" s="69"/>
      <c r="I1182" s="69"/>
      <c r="J1182" s="69"/>
      <c r="K1182" s="68"/>
      <c r="L1182" s="359"/>
      <c r="M1182" s="359"/>
    </row>
    <row r="1183" spans="2:13">
      <c r="B1183" s="68"/>
      <c r="C1183" s="68"/>
      <c r="D1183" s="68"/>
      <c r="E1183" s="69"/>
      <c r="F1183" s="69"/>
      <c r="G1183" s="69"/>
      <c r="H1183" s="69"/>
      <c r="I1183" s="69"/>
      <c r="J1183" s="69"/>
      <c r="K1183" s="68"/>
      <c r="L1183" s="359"/>
      <c r="M1183" s="359"/>
    </row>
    <row r="1184" spans="2:13">
      <c r="B1184" s="68"/>
      <c r="C1184" s="68"/>
      <c r="D1184" s="68"/>
      <c r="E1184" s="69"/>
      <c r="F1184" s="69"/>
      <c r="G1184" s="69"/>
      <c r="H1184" s="69"/>
      <c r="I1184" s="69"/>
      <c r="J1184" s="69"/>
      <c r="K1184" s="68"/>
      <c r="L1184" s="359"/>
      <c r="M1184" s="359"/>
    </row>
    <row r="1185" spans="2:13">
      <c r="B1185" s="68"/>
      <c r="C1185" s="68"/>
      <c r="D1185" s="68"/>
      <c r="E1185" s="69"/>
      <c r="F1185" s="69"/>
      <c r="G1185" s="69"/>
      <c r="H1185" s="69"/>
      <c r="I1185" s="69"/>
      <c r="J1185" s="69"/>
      <c r="K1185" s="68"/>
      <c r="L1185" s="359"/>
      <c r="M1185" s="359"/>
    </row>
    <row r="1186" spans="2:13">
      <c r="B1186" s="68"/>
      <c r="C1186" s="68"/>
      <c r="D1186" s="68"/>
      <c r="E1186" s="69"/>
      <c r="F1186" s="69"/>
      <c r="G1186" s="69"/>
      <c r="H1186" s="69"/>
      <c r="I1186" s="69"/>
      <c r="J1186" s="69"/>
      <c r="K1186" s="68"/>
      <c r="L1186" s="359"/>
      <c r="M1186" s="359"/>
    </row>
    <row r="1187" spans="2:13">
      <c r="B1187" s="68"/>
      <c r="C1187" s="68"/>
      <c r="D1187" s="68"/>
      <c r="E1187" s="69"/>
      <c r="F1187" s="69"/>
      <c r="G1187" s="69"/>
      <c r="H1187" s="69"/>
      <c r="I1187" s="69"/>
      <c r="J1187" s="69"/>
      <c r="K1187" s="68"/>
      <c r="L1187" s="359"/>
      <c r="M1187" s="359"/>
    </row>
    <row r="1188" spans="2:13">
      <c r="B1188" s="68"/>
      <c r="C1188" s="68"/>
      <c r="D1188" s="68"/>
      <c r="E1188" s="69"/>
      <c r="F1188" s="69"/>
      <c r="G1188" s="69"/>
      <c r="H1188" s="69"/>
      <c r="I1188" s="69"/>
      <c r="J1188" s="69"/>
      <c r="K1188" s="68"/>
      <c r="L1188" s="359"/>
      <c r="M1188" s="359"/>
    </row>
    <row r="1189" spans="2:13">
      <c r="B1189" s="68"/>
      <c r="C1189" s="68"/>
      <c r="D1189" s="68"/>
      <c r="E1189" s="69"/>
      <c r="F1189" s="69"/>
      <c r="G1189" s="69"/>
      <c r="H1189" s="69"/>
      <c r="I1189" s="69"/>
      <c r="J1189" s="69"/>
      <c r="K1189" s="68"/>
      <c r="L1189" s="359"/>
      <c r="M1189" s="359"/>
    </row>
    <row r="1190" spans="2:13">
      <c r="B1190" s="68"/>
      <c r="C1190" s="68"/>
      <c r="D1190" s="68"/>
      <c r="E1190" s="69"/>
      <c r="F1190" s="69"/>
      <c r="G1190" s="69"/>
      <c r="H1190" s="69"/>
      <c r="I1190" s="69"/>
      <c r="J1190" s="69"/>
      <c r="K1190" s="68"/>
      <c r="L1190" s="359"/>
      <c r="M1190" s="359"/>
    </row>
    <row r="1191" spans="2:13">
      <c r="B1191" s="68"/>
      <c r="C1191" s="68"/>
      <c r="D1191" s="68"/>
      <c r="E1191" s="69"/>
      <c r="F1191" s="69"/>
      <c r="G1191" s="69"/>
      <c r="H1191" s="69"/>
      <c r="I1191" s="69"/>
      <c r="J1191" s="69"/>
      <c r="K1191" s="68"/>
      <c r="L1191" s="359"/>
      <c r="M1191" s="359"/>
    </row>
    <row r="1192" spans="2:13">
      <c r="B1192" s="68"/>
      <c r="C1192" s="68"/>
      <c r="D1192" s="68"/>
      <c r="E1192" s="69"/>
      <c r="F1192" s="69"/>
      <c r="G1192" s="69"/>
      <c r="H1192" s="69"/>
      <c r="I1192" s="69"/>
      <c r="J1192" s="69"/>
      <c r="K1192" s="68"/>
      <c r="L1192" s="359"/>
      <c r="M1192" s="359"/>
    </row>
    <row r="1193" spans="2:13">
      <c r="B1193" s="68"/>
      <c r="C1193" s="68"/>
      <c r="D1193" s="68"/>
      <c r="E1193" s="69"/>
      <c r="F1193" s="69"/>
      <c r="G1193" s="69"/>
      <c r="H1193" s="69"/>
      <c r="I1193" s="69"/>
      <c r="J1193" s="69"/>
      <c r="K1193" s="68"/>
      <c r="L1193" s="359"/>
      <c r="M1193" s="359"/>
    </row>
    <row r="1194" spans="2:13">
      <c r="B1194" s="68"/>
      <c r="C1194" s="68"/>
      <c r="D1194" s="68"/>
      <c r="E1194" s="69"/>
      <c r="F1194" s="69"/>
      <c r="G1194" s="69"/>
      <c r="H1194" s="69"/>
      <c r="I1194" s="69"/>
      <c r="J1194" s="69"/>
      <c r="K1194" s="68"/>
      <c r="L1194" s="359"/>
      <c r="M1194" s="359"/>
    </row>
    <row r="1195" spans="2:13">
      <c r="B1195" s="68"/>
      <c r="C1195" s="68"/>
      <c r="D1195" s="68"/>
      <c r="E1195" s="69"/>
      <c r="F1195" s="69"/>
      <c r="G1195" s="69"/>
      <c r="H1195" s="69"/>
      <c r="I1195" s="69"/>
      <c r="J1195" s="69"/>
      <c r="K1195" s="68"/>
      <c r="L1195" s="359"/>
      <c r="M1195" s="359"/>
    </row>
    <row r="1196" spans="2:13">
      <c r="B1196" s="68"/>
      <c r="C1196" s="68"/>
      <c r="D1196" s="68"/>
      <c r="E1196" s="69"/>
      <c r="F1196" s="69"/>
      <c r="G1196" s="69"/>
      <c r="H1196" s="69"/>
      <c r="I1196" s="69"/>
      <c r="J1196" s="69"/>
      <c r="K1196" s="68"/>
      <c r="L1196" s="359"/>
      <c r="M1196" s="359"/>
    </row>
    <row r="1197" spans="2:13">
      <c r="B1197" s="68"/>
      <c r="C1197" s="68"/>
      <c r="D1197" s="68"/>
      <c r="E1197" s="69"/>
      <c r="F1197" s="69"/>
      <c r="G1197" s="69"/>
      <c r="H1197" s="69"/>
      <c r="I1197" s="69"/>
      <c r="J1197" s="69"/>
      <c r="K1197" s="68"/>
      <c r="L1197" s="359"/>
      <c r="M1197" s="359"/>
    </row>
    <row r="1198" spans="2:13">
      <c r="B1198" s="68"/>
      <c r="C1198" s="68"/>
      <c r="D1198" s="68"/>
      <c r="E1198" s="69"/>
      <c r="F1198" s="69"/>
      <c r="G1198" s="69"/>
      <c r="H1198" s="69"/>
      <c r="I1198" s="69"/>
      <c r="J1198" s="69"/>
      <c r="K1198" s="68"/>
      <c r="L1198" s="359"/>
      <c r="M1198" s="359"/>
    </row>
    <row r="1199" spans="2:13">
      <c r="B1199" s="68"/>
      <c r="C1199" s="68"/>
      <c r="D1199" s="68"/>
      <c r="E1199" s="69"/>
      <c r="F1199" s="69"/>
      <c r="G1199" s="69"/>
      <c r="H1199" s="69"/>
      <c r="I1199" s="69"/>
      <c r="J1199" s="69"/>
      <c r="K1199" s="68"/>
      <c r="L1199" s="359"/>
      <c r="M1199" s="359"/>
    </row>
    <row r="1200" spans="2:13">
      <c r="B1200" s="68"/>
      <c r="C1200" s="68"/>
      <c r="D1200" s="68"/>
      <c r="E1200" s="69"/>
      <c r="F1200" s="69"/>
      <c r="G1200" s="69"/>
      <c r="H1200" s="69"/>
      <c r="I1200" s="69"/>
      <c r="J1200" s="69"/>
      <c r="K1200" s="68"/>
      <c r="L1200" s="359"/>
      <c r="M1200" s="359"/>
    </row>
    <row r="1201" spans="2:13">
      <c r="B1201" s="68"/>
      <c r="C1201" s="68"/>
      <c r="D1201" s="68"/>
      <c r="E1201" s="69"/>
      <c r="F1201" s="69"/>
      <c r="G1201" s="69"/>
      <c r="H1201" s="69"/>
      <c r="I1201" s="69"/>
      <c r="J1201" s="69"/>
      <c r="K1201" s="68"/>
      <c r="L1201" s="359"/>
      <c r="M1201" s="359"/>
    </row>
    <row r="1202" spans="2:13">
      <c r="B1202" s="68"/>
      <c r="C1202" s="68"/>
      <c r="D1202" s="68"/>
      <c r="E1202" s="69"/>
      <c r="F1202" s="69"/>
      <c r="G1202" s="69"/>
      <c r="H1202" s="69"/>
      <c r="I1202" s="69"/>
      <c r="J1202" s="69"/>
      <c r="K1202" s="68"/>
      <c r="L1202" s="359"/>
      <c r="M1202" s="359"/>
    </row>
    <row r="1203" spans="2:13">
      <c r="B1203" s="68"/>
      <c r="C1203" s="68"/>
      <c r="D1203" s="68"/>
      <c r="E1203" s="69"/>
      <c r="F1203" s="69"/>
      <c r="G1203" s="69"/>
      <c r="H1203" s="69"/>
      <c r="I1203" s="69"/>
      <c r="J1203" s="69"/>
      <c r="K1203" s="68"/>
      <c r="L1203" s="359"/>
      <c r="M1203" s="359"/>
    </row>
    <row r="1204" spans="2:13">
      <c r="B1204" s="68"/>
      <c r="C1204" s="68"/>
      <c r="D1204" s="68"/>
      <c r="E1204" s="69"/>
      <c r="F1204" s="69"/>
      <c r="G1204" s="69"/>
      <c r="H1204" s="69"/>
      <c r="I1204" s="69"/>
      <c r="J1204" s="69"/>
      <c r="K1204" s="68"/>
      <c r="L1204" s="359"/>
      <c r="M1204" s="359"/>
    </row>
    <row r="1205" spans="2:13">
      <c r="B1205" s="68"/>
      <c r="C1205" s="68"/>
      <c r="D1205" s="68"/>
      <c r="E1205" s="69"/>
      <c r="F1205" s="69"/>
      <c r="G1205" s="69"/>
      <c r="H1205" s="69"/>
      <c r="I1205" s="69"/>
      <c r="J1205" s="69"/>
      <c r="K1205" s="68"/>
      <c r="L1205" s="359"/>
      <c r="M1205" s="359"/>
    </row>
    <row r="1206" spans="2:13">
      <c r="B1206" s="68"/>
      <c r="C1206" s="68"/>
      <c r="D1206" s="68"/>
      <c r="E1206" s="69"/>
      <c r="F1206" s="69"/>
      <c r="G1206" s="69"/>
      <c r="H1206" s="69"/>
      <c r="I1206" s="69"/>
      <c r="J1206" s="69"/>
      <c r="K1206" s="68"/>
      <c r="L1206" s="359"/>
      <c r="M1206" s="359"/>
    </row>
    <row r="1207" spans="2:13">
      <c r="B1207" s="68"/>
      <c r="C1207" s="68"/>
      <c r="D1207" s="68"/>
      <c r="E1207" s="69"/>
      <c r="F1207" s="69"/>
      <c r="G1207" s="69"/>
      <c r="H1207" s="69"/>
      <c r="I1207" s="69"/>
      <c r="J1207" s="69"/>
      <c r="K1207" s="68"/>
      <c r="L1207" s="359"/>
      <c r="M1207" s="359"/>
    </row>
    <row r="1208" spans="2:13">
      <c r="B1208" s="68"/>
      <c r="C1208" s="68"/>
      <c r="D1208" s="68"/>
      <c r="E1208" s="69"/>
      <c r="F1208" s="69"/>
      <c r="G1208" s="69"/>
      <c r="H1208" s="69"/>
      <c r="I1208" s="69"/>
      <c r="J1208" s="69"/>
      <c r="K1208" s="68"/>
      <c r="L1208" s="359"/>
      <c r="M1208" s="359"/>
    </row>
    <row r="1209" spans="2:13">
      <c r="B1209" s="68"/>
      <c r="C1209" s="68"/>
      <c r="D1209" s="68"/>
      <c r="E1209" s="69"/>
      <c r="F1209" s="69"/>
      <c r="G1209" s="69"/>
      <c r="H1209" s="69"/>
      <c r="I1209" s="69"/>
      <c r="J1209" s="69"/>
      <c r="K1209" s="68"/>
      <c r="L1209" s="359"/>
      <c r="M1209" s="359"/>
    </row>
    <row r="1210" spans="2:13">
      <c r="B1210" s="68"/>
      <c r="C1210" s="68"/>
      <c r="D1210" s="68"/>
      <c r="E1210" s="69"/>
      <c r="F1210" s="69"/>
      <c r="G1210" s="69"/>
      <c r="H1210" s="69"/>
      <c r="I1210" s="69"/>
      <c r="J1210" s="69"/>
      <c r="K1210" s="68"/>
      <c r="L1210" s="359"/>
      <c r="M1210" s="359"/>
    </row>
    <row r="1211" spans="2:13">
      <c r="B1211" s="68"/>
      <c r="C1211" s="68"/>
      <c r="D1211" s="68"/>
      <c r="E1211" s="69"/>
      <c r="F1211" s="69"/>
      <c r="G1211" s="69"/>
      <c r="H1211" s="69"/>
      <c r="I1211" s="69"/>
      <c r="J1211" s="69"/>
      <c r="K1211" s="68"/>
      <c r="L1211" s="359"/>
      <c r="M1211" s="359"/>
    </row>
    <row r="1212" spans="2:13">
      <c r="B1212" s="68"/>
      <c r="C1212" s="68"/>
      <c r="D1212" s="68"/>
      <c r="E1212" s="69"/>
      <c r="F1212" s="69"/>
      <c r="G1212" s="69"/>
      <c r="H1212" s="69"/>
      <c r="I1212" s="69"/>
      <c r="J1212" s="69"/>
      <c r="K1212" s="68"/>
      <c r="L1212" s="359"/>
      <c r="M1212" s="359"/>
    </row>
    <row r="1213" spans="2:13">
      <c r="B1213" s="68"/>
      <c r="C1213" s="68"/>
      <c r="D1213" s="68"/>
      <c r="E1213" s="69"/>
      <c r="F1213" s="69"/>
      <c r="G1213" s="69"/>
      <c r="H1213" s="69"/>
      <c r="I1213" s="69"/>
      <c r="J1213" s="69"/>
      <c r="K1213" s="68"/>
      <c r="L1213" s="359"/>
      <c r="M1213" s="359"/>
    </row>
    <row r="1214" spans="2:13">
      <c r="B1214" s="68"/>
      <c r="C1214" s="68"/>
      <c r="D1214" s="68"/>
      <c r="E1214" s="69"/>
      <c r="F1214" s="69"/>
      <c r="G1214" s="69"/>
      <c r="H1214" s="69"/>
      <c r="I1214" s="69"/>
      <c r="J1214" s="69"/>
      <c r="K1214" s="68"/>
      <c r="L1214" s="359"/>
      <c r="M1214" s="359"/>
    </row>
    <row r="1215" spans="2:13">
      <c r="B1215" s="68"/>
      <c r="C1215" s="68"/>
      <c r="D1215" s="68"/>
      <c r="E1215" s="69"/>
      <c r="F1215" s="69"/>
      <c r="G1215" s="69"/>
      <c r="H1215" s="69"/>
      <c r="I1215" s="69"/>
      <c r="J1215" s="69"/>
      <c r="K1215" s="68"/>
      <c r="L1215" s="359"/>
      <c r="M1215" s="359"/>
    </row>
    <row r="1216" spans="2:13">
      <c r="B1216" s="68"/>
      <c r="C1216" s="68"/>
      <c r="D1216" s="68"/>
      <c r="E1216" s="69"/>
      <c r="F1216" s="69"/>
      <c r="G1216" s="69"/>
      <c r="H1216" s="69"/>
      <c r="I1216" s="69"/>
      <c r="J1216" s="69"/>
      <c r="K1216" s="68"/>
      <c r="L1216" s="359"/>
      <c r="M1216" s="359"/>
    </row>
    <row r="1217" spans="2:13">
      <c r="B1217" s="68"/>
      <c r="C1217" s="68"/>
      <c r="D1217" s="68"/>
      <c r="E1217" s="69"/>
      <c r="F1217" s="69"/>
      <c r="G1217" s="69"/>
      <c r="H1217" s="69"/>
      <c r="I1217" s="69"/>
      <c r="J1217" s="69"/>
      <c r="K1217" s="68"/>
      <c r="L1217" s="359"/>
      <c r="M1217" s="359"/>
    </row>
    <row r="1218" spans="2:13">
      <c r="B1218" s="68"/>
      <c r="C1218" s="68"/>
      <c r="D1218" s="68"/>
      <c r="E1218" s="69"/>
      <c r="F1218" s="69"/>
      <c r="G1218" s="69"/>
      <c r="H1218" s="69"/>
      <c r="I1218" s="69"/>
      <c r="J1218" s="69"/>
      <c r="K1218" s="68"/>
      <c r="L1218" s="359"/>
      <c r="M1218" s="359"/>
    </row>
    <row r="1219" spans="2:13">
      <c r="B1219" s="68"/>
      <c r="C1219" s="68"/>
      <c r="D1219" s="68"/>
      <c r="E1219" s="69"/>
      <c r="F1219" s="69"/>
      <c r="G1219" s="69"/>
      <c r="H1219" s="69"/>
      <c r="I1219" s="69"/>
      <c r="J1219" s="69"/>
      <c r="K1219" s="68"/>
      <c r="L1219" s="359"/>
      <c r="M1219" s="359"/>
    </row>
    <row r="1220" spans="2:13">
      <c r="B1220" s="68"/>
      <c r="C1220" s="68"/>
      <c r="D1220" s="68"/>
      <c r="E1220" s="69"/>
      <c r="F1220" s="69"/>
      <c r="G1220" s="69"/>
      <c r="H1220" s="69"/>
      <c r="I1220" s="69"/>
      <c r="J1220" s="69"/>
      <c r="K1220" s="68"/>
      <c r="L1220" s="359"/>
      <c r="M1220" s="359"/>
    </row>
    <row r="1221" spans="2:13">
      <c r="B1221" s="68"/>
      <c r="C1221" s="68"/>
      <c r="D1221" s="68"/>
      <c r="E1221" s="69"/>
      <c r="F1221" s="69"/>
      <c r="G1221" s="69"/>
      <c r="H1221" s="69"/>
      <c r="I1221" s="69"/>
      <c r="J1221" s="69"/>
      <c r="K1221" s="68"/>
      <c r="L1221" s="359"/>
      <c r="M1221" s="359"/>
    </row>
    <row r="1222" spans="2:13">
      <c r="B1222" s="68"/>
      <c r="C1222" s="68"/>
      <c r="D1222" s="68"/>
      <c r="E1222" s="69"/>
      <c r="F1222" s="69"/>
      <c r="G1222" s="69"/>
      <c r="H1222" s="69"/>
      <c r="I1222" s="69"/>
      <c r="J1222" s="69"/>
      <c r="K1222" s="68"/>
      <c r="L1222" s="359"/>
      <c r="M1222" s="359"/>
    </row>
    <row r="1223" spans="2:13">
      <c r="B1223" s="68"/>
      <c r="C1223" s="68"/>
      <c r="D1223" s="68"/>
      <c r="E1223" s="69"/>
      <c r="F1223" s="69"/>
      <c r="G1223" s="69"/>
      <c r="H1223" s="69"/>
      <c r="I1223" s="69"/>
      <c r="J1223" s="69"/>
      <c r="K1223" s="68"/>
      <c r="L1223" s="359"/>
      <c r="M1223" s="359"/>
    </row>
    <row r="1224" spans="2:13">
      <c r="B1224" s="68"/>
      <c r="C1224" s="68"/>
      <c r="D1224" s="68"/>
      <c r="E1224" s="69"/>
      <c r="F1224" s="69"/>
      <c r="G1224" s="69"/>
      <c r="H1224" s="69"/>
      <c r="I1224" s="69"/>
      <c r="J1224" s="69"/>
      <c r="K1224" s="68"/>
      <c r="L1224" s="359"/>
      <c r="M1224" s="359"/>
    </row>
    <row r="1225" spans="2:13">
      <c r="B1225" s="68"/>
      <c r="C1225" s="68"/>
      <c r="D1225" s="68"/>
      <c r="E1225" s="69"/>
      <c r="F1225" s="69"/>
      <c r="G1225" s="69"/>
      <c r="H1225" s="69"/>
      <c r="I1225" s="69"/>
      <c r="J1225" s="69"/>
      <c r="K1225" s="68"/>
      <c r="L1225" s="359"/>
      <c r="M1225" s="359"/>
    </row>
    <row r="1226" spans="2:13">
      <c r="B1226" s="68"/>
      <c r="C1226" s="68"/>
      <c r="D1226" s="68"/>
      <c r="E1226" s="69"/>
      <c r="F1226" s="69"/>
      <c r="G1226" s="69"/>
      <c r="H1226" s="69"/>
      <c r="I1226" s="69"/>
      <c r="J1226" s="69"/>
      <c r="K1226" s="68"/>
      <c r="L1226" s="359"/>
      <c r="M1226" s="359"/>
    </row>
    <row r="1227" spans="2:13">
      <c r="B1227" s="68"/>
      <c r="C1227" s="68"/>
      <c r="D1227" s="68"/>
      <c r="E1227" s="69"/>
      <c r="F1227" s="69"/>
      <c r="G1227" s="69"/>
      <c r="H1227" s="69"/>
      <c r="I1227" s="69"/>
      <c r="J1227" s="69"/>
      <c r="K1227" s="68"/>
      <c r="L1227" s="359"/>
      <c r="M1227" s="359"/>
    </row>
    <row r="1228" spans="2:13">
      <c r="B1228" s="68"/>
      <c r="C1228" s="68"/>
      <c r="D1228" s="68"/>
      <c r="E1228" s="69"/>
      <c r="F1228" s="69"/>
      <c r="G1228" s="69"/>
      <c r="H1228" s="69"/>
      <c r="I1228" s="69"/>
      <c r="J1228" s="69"/>
      <c r="K1228" s="68"/>
      <c r="L1228" s="359"/>
      <c r="M1228" s="359"/>
    </row>
    <row r="1229" spans="2:13">
      <c r="B1229" s="68"/>
      <c r="C1229" s="68"/>
      <c r="D1229" s="68"/>
      <c r="E1229" s="69"/>
      <c r="F1229" s="69"/>
      <c r="G1229" s="69"/>
      <c r="H1229" s="69"/>
      <c r="I1229" s="69"/>
      <c r="J1229" s="69"/>
      <c r="K1229" s="68"/>
      <c r="L1229" s="359"/>
      <c r="M1229" s="359"/>
    </row>
    <row r="1230" spans="2:13">
      <c r="B1230" s="68"/>
      <c r="C1230" s="68"/>
      <c r="D1230" s="68"/>
      <c r="E1230" s="69"/>
      <c r="F1230" s="69"/>
      <c r="G1230" s="69"/>
      <c r="H1230" s="69"/>
      <c r="I1230" s="69"/>
      <c r="J1230" s="69"/>
      <c r="K1230" s="68"/>
      <c r="L1230" s="359"/>
      <c r="M1230" s="359"/>
    </row>
    <row r="1231" spans="2:13">
      <c r="B1231" s="68"/>
      <c r="C1231" s="68"/>
      <c r="D1231" s="68"/>
      <c r="E1231" s="69"/>
      <c r="F1231" s="69"/>
      <c r="G1231" s="69"/>
      <c r="H1231" s="69"/>
      <c r="I1231" s="69"/>
      <c r="J1231" s="69"/>
      <c r="K1231" s="68"/>
      <c r="L1231" s="359"/>
      <c r="M1231" s="359"/>
    </row>
    <row r="1232" spans="2:13">
      <c r="B1232" s="68"/>
      <c r="C1232" s="68"/>
      <c r="D1232" s="68"/>
      <c r="E1232" s="69"/>
      <c r="F1232" s="69"/>
      <c r="G1232" s="69"/>
      <c r="H1232" s="69"/>
      <c r="I1232" s="69"/>
      <c r="J1232" s="69"/>
      <c r="K1232" s="68"/>
      <c r="L1232" s="359"/>
      <c r="M1232" s="359"/>
    </row>
    <row r="1233" spans="2:13">
      <c r="B1233" s="68"/>
      <c r="C1233" s="68"/>
      <c r="D1233" s="68"/>
      <c r="E1233" s="69"/>
      <c r="F1233" s="69"/>
      <c r="G1233" s="69"/>
      <c r="H1233" s="69"/>
      <c r="I1233" s="69"/>
      <c r="J1233" s="69"/>
      <c r="K1233" s="68"/>
      <c r="L1233" s="359"/>
      <c r="M1233" s="359"/>
    </row>
    <row r="1234" spans="2:13">
      <c r="B1234" s="68"/>
      <c r="C1234" s="68"/>
      <c r="D1234" s="68"/>
      <c r="E1234" s="69"/>
      <c r="F1234" s="69"/>
      <c r="G1234" s="69"/>
      <c r="H1234" s="69"/>
      <c r="I1234" s="69"/>
      <c r="J1234" s="69"/>
      <c r="K1234" s="68"/>
      <c r="L1234" s="359"/>
      <c r="M1234" s="359"/>
    </row>
    <row r="1235" spans="2:13">
      <c r="B1235" s="68"/>
      <c r="C1235" s="68"/>
      <c r="D1235" s="68"/>
      <c r="E1235" s="69"/>
      <c r="F1235" s="69"/>
      <c r="G1235" s="69"/>
      <c r="H1235" s="69"/>
      <c r="I1235" s="69"/>
      <c r="J1235" s="69"/>
      <c r="K1235" s="68"/>
      <c r="L1235" s="359"/>
      <c r="M1235" s="359"/>
    </row>
    <row r="1236" spans="2:13">
      <c r="B1236" s="68"/>
      <c r="C1236" s="68"/>
      <c r="D1236" s="68"/>
      <c r="E1236" s="69"/>
      <c r="F1236" s="69"/>
      <c r="G1236" s="69"/>
      <c r="H1236" s="69"/>
      <c r="I1236" s="69"/>
      <c r="J1236" s="69"/>
      <c r="K1236" s="68"/>
      <c r="L1236" s="359"/>
      <c r="M1236" s="359"/>
    </row>
    <row r="1237" spans="2:13">
      <c r="B1237" s="68"/>
      <c r="C1237" s="68"/>
      <c r="D1237" s="68"/>
      <c r="E1237" s="69"/>
      <c r="F1237" s="69"/>
      <c r="G1237" s="69"/>
      <c r="H1237" s="69"/>
      <c r="I1237" s="69"/>
      <c r="J1237" s="69"/>
      <c r="K1237" s="68"/>
      <c r="L1237" s="359"/>
      <c r="M1237" s="359"/>
    </row>
    <row r="1238" spans="2:13">
      <c r="B1238" s="68"/>
      <c r="C1238" s="68"/>
      <c r="D1238" s="68"/>
      <c r="E1238" s="69"/>
      <c r="F1238" s="69"/>
      <c r="G1238" s="69"/>
      <c r="H1238" s="69"/>
      <c r="I1238" s="69"/>
      <c r="J1238" s="69"/>
      <c r="K1238" s="68"/>
      <c r="L1238" s="359"/>
      <c r="M1238" s="359"/>
    </row>
    <row r="1239" spans="2:13">
      <c r="B1239" s="68"/>
      <c r="C1239" s="68"/>
      <c r="D1239" s="68"/>
      <c r="E1239" s="69"/>
      <c r="F1239" s="69"/>
      <c r="G1239" s="69"/>
      <c r="H1239" s="69"/>
      <c r="I1239" s="69"/>
      <c r="J1239" s="69"/>
      <c r="K1239" s="68"/>
      <c r="L1239" s="359"/>
      <c r="M1239" s="359"/>
    </row>
    <row r="1240" spans="2:13">
      <c r="B1240" s="68"/>
      <c r="C1240" s="68"/>
      <c r="D1240" s="68"/>
      <c r="E1240" s="69"/>
      <c r="F1240" s="69"/>
      <c r="G1240" s="69"/>
      <c r="H1240" s="69"/>
      <c r="I1240" s="69"/>
      <c r="J1240" s="69"/>
      <c r="K1240" s="68"/>
      <c r="L1240" s="359"/>
      <c r="M1240" s="359"/>
    </row>
    <row r="1241" spans="2:13">
      <c r="B1241" s="68"/>
      <c r="C1241" s="68"/>
      <c r="D1241" s="68"/>
      <c r="E1241" s="69"/>
      <c r="F1241" s="69"/>
      <c r="G1241" s="69"/>
      <c r="H1241" s="69"/>
      <c r="I1241" s="69"/>
      <c r="J1241" s="69"/>
      <c r="K1241" s="68"/>
      <c r="L1241" s="359"/>
      <c r="M1241" s="359"/>
    </row>
    <row r="1242" spans="2:13">
      <c r="B1242" s="68"/>
      <c r="C1242" s="68"/>
      <c r="D1242" s="68"/>
      <c r="E1242" s="69"/>
      <c r="F1242" s="69"/>
      <c r="G1242" s="69"/>
      <c r="H1242" s="69"/>
      <c r="I1242" s="69"/>
      <c r="J1242" s="69"/>
      <c r="K1242" s="68"/>
      <c r="L1242" s="359"/>
      <c r="M1242" s="359"/>
    </row>
    <row r="1243" spans="2:13">
      <c r="B1243" s="68"/>
      <c r="C1243" s="68"/>
      <c r="D1243" s="68"/>
      <c r="E1243" s="69"/>
      <c r="F1243" s="69"/>
      <c r="G1243" s="69"/>
      <c r="H1243" s="69"/>
      <c r="I1243" s="69"/>
      <c r="J1243" s="69"/>
      <c r="K1243" s="68"/>
      <c r="L1243" s="359"/>
      <c r="M1243" s="359"/>
    </row>
    <row r="1244" spans="2:13">
      <c r="B1244" s="68"/>
      <c r="C1244" s="68"/>
      <c r="D1244" s="68"/>
      <c r="E1244" s="69"/>
      <c r="F1244" s="69"/>
      <c r="G1244" s="69"/>
      <c r="H1244" s="69"/>
      <c r="I1244" s="69"/>
      <c r="J1244" s="69"/>
      <c r="K1244" s="68"/>
      <c r="L1244" s="359"/>
      <c r="M1244" s="359"/>
    </row>
    <row r="1245" spans="2:13">
      <c r="B1245" s="68"/>
      <c r="C1245" s="68"/>
      <c r="D1245" s="68"/>
      <c r="E1245" s="69"/>
      <c r="F1245" s="69"/>
      <c r="G1245" s="69"/>
      <c r="H1245" s="69"/>
      <c r="I1245" s="69"/>
      <c r="J1245" s="69"/>
      <c r="K1245" s="68"/>
      <c r="L1245" s="359"/>
      <c r="M1245" s="359"/>
    </row>
    <row r="1246" spans="2:13">
      <c r="B1246" s="68"/>
      <c r="C1246" s="68"/>
      <c r="D1246" s="68"/>
      <c r="E1246" s="69"/>
      <c r="F1246" s="69"/>
      <c r="G1246" s="69"/>
      <c r="H1246" s="69"/>
      <c r="I1246" s="69"/>
      <c r="J1246" s="69"/>
      <c r="K1246" s="68"/>
      <c r="L1246" s="359"/>
      <c r="M1246" s="359"/>
    </row>
    <row r="1247" spans="2:13">
      <c r="B1247" s="68"/>
      <c r="C1247" s="68"/>
      <c r="D1247" s="68"/>
      <c r="E1247" s="69"/>
      <c r="F1247" s="69"/>
      <c r="G1247" s="69"/>
      <c r="H1247" s="69"/>
      <c r="I1247" s="69"/>
      <c r="J1247" s="69"/>
      <c r="K1247" s="68"/>
      <c r="L1247" s="359"/>
      <c r="M1247" s="359"/>
    </row>
    <row r="1248" spans="2:13">
      <c r="B1248" s="68"/>
      <c r="C1248" s="68"/>
      <c r="D1248" s="68"/>
      <c r="E1248" s="69"/>
      <c r="F1248" s="69"/>
      <c r="G1248" s="69"/>
      <c r="H1248" s="69"/>
      <c r="I1248" s="69"/>
      <c r="J1248" s="69"/>
      <c r="K1248" s="68"/>
      <c r="L1248" s="359"/>
      <c r="M1248" s="359"/>
    </row>
    <row r="1249" spans="2:13">
      <c r="B1249" s="68"/>
      <c r="C1249" s="68"/>
      <c r="D1249" s="68"/>
      <c r="E1249" s="69"/>
      <c r="F1249" s="69"/>
      <c r="G1249" s="69"/>
      <c r="H1249" s="69"/>
      <c r="I1249" s="69"/>
      <c r="J1249" s="69"/>
      <c r="K1249" s="68"/>
      <c r="L1249" s="359"/>
      <c r="M1249" s="359"/>
    </row>
    <row r="1250" spans="2:13">
      <c r="B1250" s="68"/>
      <c r="C1250" s="68"/>
      <c r="D1250" s="68"/>
      <c r="E1250" s="69"/>
      <c r="F1250" s="69"/>
      <c r="G1250" s="69"/>
      <c r="H1250" s="69"/>
      <c r="I1250" s="69"/>
      <c r="J1250" s="69"/>
      <c r="K1250" s="68"/>
      <c r="L1250" s="359"/>
      <c r="M1250" s="359"/>
    </row>
    <row r="1251" spans="2:13">
      <c r="B1251" s="68"/>
      <c r="C1251" s="68"/>
      <c r="D1251" s="68"/>
      <c r="E1251" s="69"/>
      <c r="F1251" s="69"/>
      <c r="G1251" s="69"/>
      <c r="H1251" s="69"/>
      <c r="I1251" s="69"/>
      <c r="J1251" s="69"/>
      <c r="K1251" s="68"/>
      <c r="L1251" s="359"/>
      <c r="M1251" s="359"/>
    </row>
    <row r="1252" spans="2:13">
      <c r="B1252" s="68"/>
      <c r="C1252" s="68"/>
      <c r="D1252" s="68"/>
      <c r="E1252" s="69"/>
      <c r="F1252" s="69"/>
      <c r="G1252" s="69"/>
      <c r="H1252" s="69"/>
      <c r="I1252" s="69"/>
      <c r="J1252" s="69"/>
      <c r="K1252" s="68"/>
      <c r="L1252" s="359"/>
      <c r="M1252" s="359"/>
    </row>
    <row r="1253" spans="2:13">
      <c r="B1253" s="68"/>
      <c r="C1253" s="68"/>
      <c r="D1253" s="68"/>
      <c r="E1253" s="69"/>
      <c r="F1253" s="69"/>
      <c r="G1253" s="69"/>
      <c r="H1253" s="69"/>
      <c r="I1253" s="69"/>
      <c r="J1253" s="69"/>
      <c r="K1253" s="68"/>
      <c r="L1253" s="359"/>
      <c r="M1253" s="359"/>
    </row>
    <row r="1254" spans="2:13">
      <c r="B1254" s="68"/>
      <c r="C1254" s="68"/>
      <c r="D1254" s="68"/>
      <c r="E1254" s="69"/>
      <c r="F1254" s="69"/>
      <c r="G1254" s="69"/>
      <c r="H1254" s="69"/>
      <c r="I1254" s="69"/>
      <c r="J1254" s="69"/>
      <c r="K1254" s="68"/>
      <c r="L1254" s="359"/>
      <c r="M1254" s="359"/>
    </row>
    <row r="1255" spans="2:13">
      <c r="B1255" s="68"/>
      <c r="C1255" s="68"/>
      <c r="D1255" s="68"/>
      <c r="E1255" s="69"/>
      <c r="F1255" s="69"/>
      <c r="G1255" s="69"/>
      <c r="H1255" s="69"/>
      <c r="I1255" s="69"/>
      <c r="J1255" s="69"/>
      <c r="K1255" s="68"/>
      <c r="L1255" s="359"/>
      <c r="M1255" s="359"/>
    </row>
    <row r="1256" spans="2:13">
      <c r="B1256" s="68"/>
      <c r="C1256" s="68"/>
      <c r="D1256" s="68"/>
      <c r="E1256" s="69"/>
      <c r="F1256" s="69"/>
      <c r="G1256" s="69"/>
      <c r="H1256" s="69"/>
      <c r="I1256" s="69"/>
      <c r="J1256" s="69"/>
      <c r="K1256" s="68"/>
      <c r="L1256" s="359"/>
      <c r="M1256" s="359"/>
    </row>
    <row r="1257" spans="2:13">
      <c r="B1257" s="68"/>
      <c r="C1257" s="68"/>
      <c r="D1257" s="68"/>
      <c r="E1257" s="69"/>
      <c r="F1257" s="69"/>
      <c r="G1257" s="69"/>
      <c r="H1257" s="69"/>
      <c r="I1257" s="69"/>
      <c r="J1257" s="69"/>
      <c r="K1257" s="68"/>
      <c r="L1257" s="359"/>
      <c r="M1257" s="359"/>
    </row>
    <row r="1258" spans="2:13">
      <c r="B1258" s="68"/>
      <c r="C1258" s="68"/>
      <c r="D1258" s="68"/>
      <c r="E1258" s="69"/>
      <c r="F1258" s="69"/>
      <c r="G1258" s="69"/>
      <c r="H1258" s="69"/>
      <c r="I1258" s="69"/>
      <c r="J1258" s="69"/>
      <c r="K1258" s="68"/>
      <c r="L1258" s="359"/>
      <c r="M1258" s="359"/>
    </row>
    <row r="1259" spans="2:13">
      <c r="B1259" s="68"/>
      <c r="C1259" s="68"/>
      <c r="D1259" s="68"/>
      <c r="E1259" s="69"/>
      <c r="F1259" s="69"/>
      <c r="G1259" s="69"/>
      <c r="H1259" s="69"/>
      <c r="I1259" s="69"/>
      <c r="J1259" s="69"/>
      <c r="K1259" s="68"/>
      <c r="L1259" s="359"/>
      <c r="M1259" s="359"/>
    </row>
    <row r="1260" spans="2:13">
      <c r="B1260" s="68"/>
      <c r="C1260" s="68"/>
      <c r="D1260" s="68"/>
      <c r="E1260" s="69"/>
      <c r="F1260" s="69"/>
      <c r="G1260" s="69"/>
      <c r="H1260" s="69"/>
      <c r="I1260" s="69"/>
      <c r="J1260" s="69"/>
      <c r="K1260" s="68"/>
      <c r="L1260" s="359"/>
      <c r="M1260" s="359"/>
    </row>
    <row r="1261" spans="2:13">
      <c r="B1261" s="68"/>
      <c r="C1261" s="68"/>
      <c r="D1261" s="68"/>
      <c r="E1261" s="69"/>
      <c r="F1261" s="69"/>
      <c r="G1261" s="69"/>
      <c r="H1261" s="69"/>
      <c r="I1261" s="69"/>
      <c r="J1261" s="69"/>
      <c r="K1261" s="68"/>
      <c r="L1261" s="359"/>
      <c r="M1261" s="359"/>
    </row>
    <row r="1262" spans="2:13">
      <c r="B1262" s="68"/>
      <c r="C1262" s="68"/>
      <c r="D1262" s="68"/>
      <c r="E1262" s="69"/>
      <c r="F1262" s="69"/>
      <c r="G1262" s="69"/>
      <c r="H1262" s="69"/>
      <c r="I1262" s="69"/>
      <c r="J1262" s="69"/>
      <c r="K1262" s="68"/>
      <c r="L1262" s="359"/>
      <c r="M1262" s="359"/>
    </row>
    <row r="1263" spans="2:13">
      <c r="B1263" s="68"/>
      <c r="C1263" s="68"/>
      <c r="D1263" s="68"/>
      <c r="E1263" s="69"/>
      <c r="F1263" s="69"/>
      <c r="G1263" s="69"/>
      <c r="H1263" s="69"/>
      <c r="I1263" s="69"/>
      <c r="J1263" s="69"/>
      <c r="K1263" s="68"/>
      <c r="L1263" s="359"/>
      <c r="M1263" s="359"/>
    </row>
    <row r="1264" spans="2:13">
      <c r="B1264" s="68"/>
      <c r="C1264" s="68"/>
      <c r="D1264" s="68"/>
      <c r="E1264" s="69"/>
      <c r="F1264" s="69"/>
      <c r="G1264" s="69"/>
      <c r="H1264" s="69"/>
      <c r="I1264" s="69"/>
      <c r="J1264" s="69"/>
      <c r="K1264" s="68"/>
      <c r="L1264" s="359"/>
      <c r="M1264" s="359"/>
    </row>
    <row r="1265" spans="2:13">
      <c r="B1265" s="68"/>
      <c r="C1265" s="68"/>
      <c r="D1265" s="68"/>
      <c r="E1265" s="69"/>
      <c r="F1265" s="69"/>
      <c r="G1265" s="69"/>
      <c r="H1265" s="69"/>
      <c r="I1265" s="69"/>
      <c r="J1265" s="69"/>
      <c r="K1265" s="68"/>
      <c r="L1265" s="359"/>
      <c r="M1265" s="359"/>
    </row>
    <row r="1266" spans="2:13">
      <c r="B1266" s="68"/>
      <c r="C1266" s="68"/>
      <c r="D1266" s="68"/>
      <c r="E1266" s="69"/>
      <c r="F1266" s="69"/>
      <c r="G1266" s="69"/>
      <c r="H1266" s="69"/>
      <c r="I1266" s="69"/>
      <c r="J1266" s="69"/>
      <c r="K1266" s="68"/>
      <c r="L1266" s="359"/>
      <c r="M1266" s="359"/>
    </row>
    <row r="1267" spans="2:13">
      <c r="B1267" s="68"/>
      <c r="C1267" s="68"/>
      <c r="D1267" s="68"/>
      <c r="E1267" s="69"/>
      <c r="F1267" s="69"/>
      <c r="G1267" s="69"/>
      <c r="H1267" s="69"/>
      <c r="I1267" s="69"/>
      <c r="J1267" s="69"/>
      <c r="K1267" s="68"/>
      <c r="L1267" s="359"/>
      <c r="M1267" s="359"/>
    </row>
    <row r="1268" spans="2:13">
      <c r="B1268" s="68"/>
      <c r="C1268" s="68"/>
      <c r="D1268" s="68"/>
      <c r="E1268" s="69"/>
      <c r="F1268" s="69"/>
      <c r="G1268" s="69"/>
      <c r="H1268" s="69"/>
      <c r="I1268" s="69"/>
      <c r="J1268" s="69"/>
      <c r="K1268" s="68"/>
      <c r="L1268" s="359"/>
      <c r="M1268" s="359"/>
    </row>
    <row r="1269" spans="2:13">
      <c r="B1269" s="68"/>
      <c r="C1269" s="68"/>
      <c r="D1269" s="68"/>
      <c r="E1269" s="69"/>
      <c r="F1269" s="69"/>
      <c r="G1269" s="69"/>
      <c r="H1269" s="69"/>
      <c r="I1269" s="69"/>
      <c r="J1269" s="69"/>
      <c r="K1269" s="68"/>
      <c r="L1269" s="359"/>
      <c r="M1269" s="359"/>
    </row>
    <row r="1270" spans="2:13">
      <c r="B1270" s="68"/>
      <c r="C1270" s="68"/>
      <c r="D1270" s="68"/>
      <c r="E1270" s="69"/>
      <c r="F1270" s="69"/>
      <c r="G1270" s="69"/>
      <c r="H1270" s="69"/>
      <c r="I1270" s="69"/>
      <c r="J1270" s="69"/>
      <c r="K1270" s="68"/>
      <c r="L1270" s="359"/>
      <c r="M1270" s="359"/>
    </row>
    <row r="1271" spans="2:13">
      <c r="B1271" s="68"/>
      <c r="C1271" s="68"/>
      <c r="D1271" s="68"/>
      <c r="E1271" s="69"/>
      <c r="F1271" s="69"/>
      <c r="G1271" s="69"/>
      <c r="H1271" s="69"/>
      <c r="I1271" s="69"/>
      <c r="J1271" s="69"/>
      <c r="K1271" s="68"/>
      <c r="L1271" s="359"/>
      <c r="M1271" s="359"/>
    </row>
    <row r="1272" spans="2:13">
      <c r="B1272" s="68"/>
      <c r="C1272" s="68"/>
      <c r="D1272" s="68"/>
      <c r="E1272" s="69"/>
      <c r="F1272" s="69"/>
      <c r="G1272" s="69"/>
      <c r="H1272" s="69"/>
      <c r="I1272" s="69"/>
      <c r="J1272" s="69"/>
      <c r="K1272" s="68"/>
      <c r="L1272" s="359"/>
      <c r="M1272" s="359"/>
    </row>
    <row r="1273" spans="2:13">
      <c r="B1273" s="68"/>
      <c r="C1273" s="68"/>
      <c r="D1273" s="68"/>
      <c r="E1273" s="69"/>
      <c r="F1273" s="69"/>
      <c r="G1273" s="69"/>
      <c r="H1273" s="69"/>
      <c r="I1273" s="69"/>
      <c r="J1273" s="69"/>
      <c r="K1273" s="68"/>
      <c r="L1273" s="359"/>
      <c r="M1273" s="359"/>
    </row>
    <row r="1274" spans="2:13">
      <c r="B1274" s="68"/>
      <c r="C1274" s="68"/>
      <c r="D1274" s="68"/>
      <c r="E1274" s="69"/>
      <c r="F1274" s="69"/>
      <c r="G1274" s="69"/>
      <c r="H1274" s="69"/>
      <c r="I1274" s="69"/>
      <c r="J1274" s="69"/>
      <c r="K1274" s="68"/>
      <c r="L1274" s="359"/>
      <c r="M1274" s="359"/>
    </row>
    <row r="1275" spans="2:13">
      <c r="B1275" s="68"/>
      <c r="C1275" s="68"/>
      <c r="D1275" s="68"/>
      <c r="E1275" s="69"/>
      <c r="F1275" s="69"/>
      <c r="G1275" s="69"/>
      <c r="H1275" s="69"/>
      <c r="I1275" s="69"/>
      <c r="J1275" s="69"/>
      <c r="K1275" s="68"/>
      <c r="L1275" s="359"/>
      <c r="M1275" s="359"/>
    </row>
    <row r="1276" spans="2:13">
      <c r="B1276" s="68"/>
      <c r="C1276" s="68"/>
      <c r="D1276" s="68"/>
      <c r="E1276" s="69"/>
      <c r="F1276" s="69"/>
      <c r="G1276" s="69"/>
      <c r="H1276" s="69"/>
      <c r="I1276" s="69"/>
      <c r="J1276" s="69"/>
      <c r="K1276" s="68"/>
      <c r="L1276" s="359"/>
      <c r="M1276" s="359"/>
    </row>
    <row r="1277" spans="2:13">
      <c r="B1277" s="68"/>
      <c r="C1277" s="68"/>
      <c r="D1277" s="68"/>
      <c r="E1277" s="69"/>
      <c r="F1277" s="69"/>
      <c r="G1277" s="69"/>
      <c r="H1277" s="69"/>
      <c r="I1277" s="69"/>
      <c r="J1277" s="69"/>
      <c r="K1277" s="68"/>
      <c r="L1277" s="359"/>
      <c r="M1277" s="359"/>
    </row>
    <row r="1278" spans="2:13">
      <c r="B1278" s="68"/>
      <c r="C1278" s="68"/>
      <c r="D1278" s="68"/>
      <c r="E1278" s="69"/>
      <c r="F1278" s="69"/>
      <c r="G1278" s="69"/>
      <c r="H1278" s="69"/>
      <c r="I1278" s="69"/>
      <c r="J1278" s="69"/>
      <c r="K1278" s="68"/>
      <c r="L1278" s="359"/>
      <c r="M1278" s="359"/>
    </row>
    <row r="1279" spans="2:13">
      <c r="B1279" s="68"/>
      <c r="C1279" s="68"/>
      <c r="D1279" s="68"/>
      <c r="E1279" s="69"/>
      <c r="F1279" s="69"/>
      <c r="G1279" s="69"/>
      <c r="H1279" s="69"/>
      <c r="I1279" s="69"/>
      <c r="J1279" s="69"/>
      <c r="K1279" s="68"/>
      <c r="L1279" s="359"/>
      <c r="M1279" s="359"/>
    </row>
    <row r="1280" spans="2:13">
      <c r="B1280" s="68"/>
      <c r="C1280" s="68"/>
      <c r="D1280" s="68"/>
      <c r="E1280" s="69"/>
      <c r="F1280" s="69"/>
      <c r="G1280" s="69"/>
      <c r="H1280" s="69"/>
      <c r="I1280" s="69"/>
      <c r="J1280" s="69"/>
      <c r="K1280" s="68"/>
      <c r="L1280" s="359"/>
      <c r="M1280" s="359"/>
    </row>
    <row r="1281" spans="2:13">
      <c r="B1281" s="68"/>
      <c r="C1281" s="68"/>
      <c r="D1281" s="68"/>
      <c r="E1281" s="69"/>
      <c r="F1281" s="69"/>
      <c r="G1281" s="69"/>
      <c r="H1281" s="69"/>
      <c r="I1281" s="69"/>
      <c r="J1281" s="69"/>
      <c r="K1281" s="68"/>
      <c r="L1281" s="359"/>
      <c r="M1281" s="359"/>
    </row>
    <row r="1282" spans="2:13">
      <c r="B1282" s="68"/>
      <c r="C1282" s="68"/>
      <c r="D1282" s="68"/>
      <c r="E1282" s="69"/>
      <c r="F1282" s="69"/>
      <c r="G1282" s="69"/>
      <c r="H1282" s="69"/>
      <c r="I1282" s="69"/>
      <c r="J1282" s="69"/>
      <c r="K1282" s="68"/>
      <c r="L1282" s="359"/>
      <c r="M1282" s="359"/>
    </row>
    <row r="1283" spans="2:13">
      <c r="B1283" s="68"/>
      <c r="C1283" s="68"/>
      <c r="D1283" s="68"/>
      <c r="E1283" s="69"/>
      <c r="F1283" s="69"/>
      <c r="G1283" s="69"/>
      <c r="H1283" s="69"/>
      <c r="I1283" s="69"/>
      <c r="J1283" s="69"/>
      <c r="K1283" s="68"/>
      <c r="L1283" s="359"/>
      <c r="M1283" s="359"/>
    </row>
    <row r="1284" spans="2:13">
      <c r="B1284" s="68"/>
      <c r="C1284" s="68"/>
      <c r="D1284" s="68"/>
      <c r="E1284" s="69"/>
      <c r="F1284" s="69"/>
      <c r="G1284" s="69"/>
      <c r="H1284" s="69"/>
      <c r="I1284" s="69"/>
      <c r="J1284" s="69"/>
      <c r="K1284" s="68"/>
      <c r="L1284" s="359"/>
      <c r="M1284" s="359"/>
    </row>
    <row r="1285" spans="2:13">
      <c r="B1285" s="68"/>
      <c r="C1285" s="68"/>
      <c r="D1285" s="68"/>
      <c r="E1285" s="69"/>
      <c r="F1285" s="69"/>
      <c r="G1285" s="69"/>
      <c r="H1285" s="69"/>
      <c r="I1285" s="69"/>
      <c r="J1285" s="69"/>
      <c r="K1285" s="68"/>
      <c r="L1285" s="359"/>
      <c r="M1285" s="359"/>
    </row>
    <row r="1286" spans="2:13">
      <c r="B1286" s="68"/>
      <c r="C1286" s="68"/>
      <c r="D1286" s="68"/>
      <c r="E1286" s="69"/>
      <c r="F1286" s="69"/>
      <c r="G1286" s="69"/>
      <c r="H1286" s="69"/>
      <c r="I1286" s="69"/>
      <c r="J1286" s="69"/>
      <c r="K1286" s="68"/>
      <c r="L1286" s="359"/>
      <c r="M1286" s="359"/>
    </row>
    <row r="1287" spans="2:13">
      <c r="B1287" s="68"/>
      <c r="C1287" s="68"/>
      <c r="D1287" s="68"/>
      <c r="E1287" s="69"/>
      <c r="F1287" s="69"/>
      <c r="G1287" s="69"/>
      <c r="H1287" s="69"/>
      <c r="I1287" s="69"/>
      <c r="J1287" s="69"/>
      <c r="K1287" s="68"/>
      <c r="L1287" s="359"/>
      <c r="M1287" s="359"/>
    </row>
    <row r="1288" spans="2:13">
      <c r="B1288" s="68"/>
      <c r="C1288" s="68"/>
      <c r="D1288" s="68"/>
      <c r="E1288" s="69"/>
      <c r="F1288" s="69"/>
      <c r="G1288" s="69"/>
      <c r="H1288" s="69"/>
      <c r="I1288" s="69"/>
      <c r="J1288" s="69"/>
      <c r="K1288" s="68"/>
      <c r="L1288" s="359"/>
      <c r="M1288" s="359"/>
    </row>
    <row r="1289" spans="2:13">
      <c r="B1289" s="68"/>
      <c r="C1289" s="68"/>
      <c r="D1289" s="68"/>
      <c r="E1289" s="69"/>
      <c r="F1289" s="69"/>
      <c r="G1289" s="69"/>
      <c r="H1289" s="69"/>
      <c r="I1289" s="69"/>
      <c r="J1289" s="69"/>
      <c r="K1289" s="68"/>
      <c r="L1289" s="359"/>
      <c r="M1289" s="359"/>
    </row>
    <row r="1290" spans="2:13">
      <c r="B1290" s="68"/>
      <c r="C1290" s="68"/>
      <c r="D1290" s="68"/>
      <c r="E1290" s="69"/>
      <c r="F1290" s="69"/>
      <c r="G1290" s="69"/>
      <c r="H1290" s="69"/>
      <c r="I1290" s="69"/>
      <c r="J1290" s="69"/>
      <c r="K1290" s="68"/>
      <c r="L1290" s="359"/>
      <c r="M1290" s="359"/>
    </row>
    <row r="1291" spans="2:13">
      <c r="B1291" s="68"/>
      <c r="C1291" s="68"/>
      <c r="D1291" s="68"/>
      <c r="E1291" s="69"/>
      <c r="F1291" s="69"/>
      <c r="G1291" s="69"/>
      <c r="H1291" s="69"/>
      <c r="I1291" s="69"/>
      <c r="J1291" s="69"/>
      <c r="K1291" s="68"/>
      <c r="L1291" s="359"/>
      <c r="M1291" s="359"/>
    </row>
    <row r="1292" spans="2:13">
      <c r="B1292" s="68"/>
      <c r="C1292" s="68"/>
      <c r="D1292" s="68"/>
      <c r="E1292" s="69"/>
      <c r="F1292" s="69"/>
      <c r="G1292" s="69"/>
      <c r="H1292" s="69"/>
      <c r="I1292" s="69"/>
      <c r="J1292" s="69"/>
      <c r="K1292" s="68"/>
      <c r="L1292" s="359"/>
      <c r="M1292" s="359"/>
    </row>
    <row r="1293" spans="2:13">
      <c r="B1293" s="68"/>
      <c r="C1293" s="68"/>
      <c r="D1293" s="68"/>
      <c r="E1293" s="69"/>
      <c r="F1293" s="69"/>
      <c r="G1293" s="69"/>
      <c r="H1293" s="69"/>
      <c r="I1293" s="69"/>
      <c r="J1293" s="69"/>
      <c r="K1293" s="68"/>
      <c r="L1293" s="359"/>
      <c r="M1293" s="359"/>
    </row>
    <row r="1294" spans="2:13">
      <c r="B1294" s="68"/>
      <c r="C1294" s="68"/>
      <c r="D1294" s="68"/>
      <c r="E1294" s="69"/>
      <c r="F1294" s="69"/>
      <c r="G1294" s="69"/>
      <c r="H1294" s="69"/>
      <c r="I1294" s="69"/>
      <c r="J1294" s="69"/>
      <c r="K1294" s="68"/>
      <c r="L1294" s="359"/>
      <c r="M1294" s="359"/>
    </row>
    <row r="1295" spans="2:13">
      <c r="B1295" s="68"/>
      <c r="C1295" s="68"/>
      <c r="D1295" s="68"/>
      <c r="E1295" s="69"/>
      <c r="F1295" s="69"/>
      <c r="G1295" s="69"/>
      <c r="H1295" s="69"/>
      <c r="I1295" s="69"/>
      <c r="J1295" s="69"/>
      <c r="K1295" s="68"/>
      <c r="L1295" s="359"/>
      <c r="M1295" s="359"/>
    </row>
    <row r="1296" spans="2:13">
      <c r="B1296" s="68"/>
      <c r="C1296" s="68"/>
      <c r="D1296" s="68"/>
      <c r="E1296" s="69"/>
      <c r="F1296" s="69"/>
      <c r="G1296" s="69"/>
      <c r="H1296" s="69"/>
      <c r="I1296" s="69"/>
      <c r="J1296" s="69"/>
      <c r="K1296" s="68"/>
      <c r="L1296" s="359"/>
      <c r="M1296" s="359"/>
    </row>
    <row r="1297" spans="2:13">
      <c r="B1297" s="68"/>
      <c r="C1297" s="68"/>
      <c r="D1297" s="68"/>
      <c r="E1297" s="69"/>
      <c r="F1297" s="69"/>
      <c r="G1297" s="69"/>
      <c r="H1297" s="69"/>
      <c r="I1297" s="69"/>
      <c r="J1297" s="69"/>
      <c r="K1297" s="68"/>
      <c r="L1297" s="359"/>
      <c r="M1297" s="359"/>
    </row>
    <row r="1298" spans="2:13">
      <c r="B1298" s="68"/>
      <c r="C1298" s="68"/>
      <c r="D1298" s="68"/>
      <c r="E1298" s="69"/>
      <c r="F1298" s="69"/>
      <c r="G1298" s="69"/>
      <c r="H1298" s="69"/>
      <c r="I1298" s="69"/>
      <c r="J1298" s="69"/>
      <c r="K1298" s="68"/>
      <c r="L1298" s="359"/>
      <c r="M1298" s="359"/>
    </row>
    <row r="1299" spans="2:13">
      <c r="B1299" s="68"/>
      <c r="C1299" s="68"/>
      <c r="D1299" s="68"/>
      <c r="E1299" s="69"/>
      <c r="F1299" s="69"/>
      <c r="G1299" s="69"/>
      <c r="H1299" s="69"/>
      <c r="I1299" s="69"/>
      <c r="J1299" s="69"/>
      <c r="K1299" s="68"/>
      <c r="L1299" s="359"/>
      <c r="M1299" s="359"/>
    </row>
    <row r="1300" spans="2:13">
      <c r="B1300" s="68"/>
      <c r="C1300" s="68"/>
      <c r="D1300" s="68"/>
      <c r="E1300" s="69"/>
      <c r="F1300" s="69"/>
      <c r="G1300" s="69"/>
      <c r="H1300" s="69"/>
      <c r="I1300" s="69"/>
      <c r="J1300" s="69"/>
      <c r="K1300" s="68"/>
      <c r="L1300" s="359"/>
      <c r="M1300" s="359"/>
    </row>
    <row r="1301" spans="2:13">
      <c r="B1301" s="68"/>
      <c r="C1301" s="68"/>
      <c r="D1301" s="68"/>
      <c r="E1301" s="69"/>
      <c r="F1301" s="69"/>
      <c r="G1301" s="69"/>
      <c r="H1301" s="69"/>
      <c r="I1301" s="69"/>
      <c r="J1301" s="69"/>
      <c r="K1301" s="68"/>
      <c r="L1301" s="359"/>
      <c r="M1301" s="359"/>
    </row>
    <row r="1302" spans="2:13">
      <c r="B1302" s="68"/>
      <c r="C1302" s="68"/>
      <c r="D1302" s="68"/>
      <c r="E1302" s="69"/>
      <c r="F1302" s="69"/>
      <c r="G1302" s="69"/>
      <c r="H1302" s="69"/>
      <c r="I1302" s="69"/>
      <c r="J1302" s="69"/>
      <c r="K1302" s="68"/>
      <c r="L1302" s="359"/>
      <c r="M1302" s="359"/>
    </row>
    <row r="1303" spans="2:13">
      <c r="B1303" s="68"/>
      <c r="C1303" s="68"/>
      <c r="D1303" s="68"/>
      <c r="E1303" s="69"/>
      <c r="F1303" s="69"/>
      <c r="G1303" s="69"/>
      <c r="H1303" s="69"/>
      <c r="I1303" s="69"/>
      <c r="J1303" s="69"/>
      <c r="K1303" s="68"/>
      <c r="L1303" s="359"/>
      <c r="M1303" s="359"/>
    </row>
    <row r="1304" spans="2:13">
      <c r="B1304" s="68"/>
      <c r="C1304" s="68"/>
      <c r="D1304" s="68"/>
      <c r="E1304" s="69"/>
      <c r="F1304" s="69"/>
      <c r="G1304" s="69"/>
      <c r="H1304" s="69"/>
      <c r="I1304" s="69"/>
      <c r="J1304" s="69"/>
      <c r="K1304" s="68"/>
      <c r="L1304" s="359"/>
      <c r="M1304" s="359"/>
    </row>
    <row r="1305" spans="2:13">
      <c r="B1305" s="68"/>
      <c r="C1305" s="68"/>
      <c r="D1305" s="68"/>
      <c r="E1305" s="69"/>
      <c r="F1305" s="69"/>
      <c r="G1305" s="69"/>
      <c r="H1305" s="69"/>
      <c r="I1305" s="69"/>
      <c r="J1305" s="69"/>
      <c r="K1305" s="68"/>
      <c r="L1305" s="359"/>
      <c r="M1305" s="359"/>
    </row>
    <row r="1306" spans="2:13">
      <c r="B1306" s="68"/>
      <c r="C1306" s="68"/>
      <c r="D1306" s="68"/>
      <c r="E1306" s="69"/>
      <c r="F1306" s="69"/>
      <c r="G1306" s="69"/>
      <c r="H1306" s="69"/>
      <c r="I1306" s="69"/>
      <c r="J1306" s="69"/>
      <c r="K1306" s="68"/>
      <c r="L1306" s="359"/>
      <c r="M1306" s="359"/>
    </row>
    <row r="1307" spans="2:13">
      <c r="B1307" s="68"/>
      <c r="C1307" s="68"/>
      <c r="D1307" s="68"/>
      <c r="E1307" s="69"/>
      <c r="F1307" s="69"/>
      <c r="G1307" s="69"/>
      <c r="H1307" s="69"/>
      <c r="I1307" s="69"/>
      <c r="J1307" s="69"/>
      <c r="K1307" s="68"/>
      <c r="L1307" s="359"/>
      <c r="M1307" s="359"/>
    </row>
    <row r="1308" spans="2:13">
      <c r="B1308" s="68"/>
      <c r="C1308" s="68"/>
      <c r="D1308" s="68"/>
      <c r="E1308" s="69"/>
      <c r="F1308" s="69"/>
      <c r="G1308" s="69"/>
      <c r="H1308" s="69"/>
      <c r="I1308" s="69"/>
      <c r="J1308" s="69"/>
      <c r="K1308" s="68"/>
      <c r="L1308" s="359"/>
      <c r="M1308" s="359"/>
    </row>
    <row r="1309" spans="2:13">
      <c r="B1309" s="68"/>
      <c r="C1309" s="68"/>
      <c r="D1309" s="68"/>
      <c r="E1309" s="69"/>
      <c r="F1309" s="69"/>
      <c r="G1309" s="69"/>
      <c r="H1309" s="69"/>
      <c r="I1309" s="69"/>
      <c r="J1309" s="69"/>
      <c r="K1309" s="68"/>
      <c r="L1309" s="359"/>
      <c r="M1309" s="359"/>
    </row>
    <row r="1310" spans="2:13">
      <c r="B1310" s="68"/>
      <c r="C1310" s="68"/>
      <c r="D1310" s="68"/>
      <c r="E1310" s="69"/>
      <c r="F1310" s="69"/>
      <c r="G1310" s="69"/>
      <c r="H1310" s="69"/>
      <c r="I1310" s="69"/>
      <c r="J1310" s="69"/>
      <c r="K1310" s="68"/>
      <c r="L1310" s="359"/>
      <c r="M1310" s="359"/>
    </row>
    <row r="1311" spans="2:13">
      <c r="B1311" s="68"/>
      <c r="C1311" s="68"/>
      <c r="D1311" s="68"/>
      <c r="E1311" s="69"/>
      <c r="F1311" s="69"/>
      <c r="G1311" s="69"/>
      <c r="H1311" s="69"/>
      <c r="I1311" s="69"/>
      <c r="J1311" s="69"/>
      <c r="K1311" s="68"/>
      <c r="L1311" s="359"/>
      <c r="M1311" s="359"/>
    </row>
    <row r="1312" spans="2:13">
      <c r="B1312" s="68"/>
      <c r="C1312" s="68"/>
      <c r="D1312" s="68"/>
      <c r="E1312" s="69"/>
      <c r="F1312" s="69"/>
      <c r="G1312" s="69"/>
      <c r="H1312" s="69"/>
      <c r="I1312" s="69"/>
      <c r="J1312" s="69"/>
      <c r="K1312" s="68"/>
      <c r="L1312" s="359"/>
      <c r="M1312" s="359"/>
    </row>
    <row r="1313" spans="2:13">
      <c r="B1313" s="68"/>
      <c r="C1313" s="68"/>
      <c r="D1313" s="68"/>
      <c r="E1313" s="69"/>
      <c r="F1313" s="69"/>
      <c r="G1313" s="69"/>
      <c r="H1313" s="69"/>
      <c r="I1313" s="69"/>
      <c r="J1313" s="69"/>
      <c r="K1313" s="68"/>
      <c r="L1313" s="359"/>
      <c r="M1313" s="359"/>
    </row>
    <row r="1314" spans="2:13">
      <c r="B1314" s="68"/>
      <c r="C1314" s="68"/>
      <c r="D1314" s="68"/>
      <c r="E1314" s="69"/>
      <c r="F1314" s="69"/>
      <c r="G1314" s="69"/>
      <c r="H1314" s="69"/>
      <c r="I1314" s="69"/>
      <c r="J1314" s="69"/>
      <c r="K1314" s="68"/>
      <c r="L1314" s="359"/>
      <c r="M1314" s="359"/>
    </row>
    <row r="1315" spans="2:13">
      <c r="B1315" s="68"/>
      <c r="C1315" s="68"/>
      <c r="D1315" s="68"/>
      <c r="E1315" s="69"/>
      <c r="F1315" s="69"/>
      <c r="G1315" s="69"/>
      <c r="H1315" s="69"/>
      <c r="I1315" s="69"/>
      <c r="J1315" s="69"/>
      <c r="K1315" s="68"/>
      <c r="L1315" s="359"/>
      <c r="M1315" s="359"/>
    </row>
    <row r="1316" spans="2:13">
      <c r="B1316" s="68"/>
      <c r="C1316" s="68"/>
      <c r="D1316" s="68"/>
      <c r="E1316" s="69"/>
      <c r="F1316" s="69"/>
      <c r="G1316" s="69"/>
      <c r="H1316" s="69"/>
      <c r="I1316" s="69"/>
      <c r="J1316" s="69"/>
      <c r="K1316" s="68"/>
      <c r="L1316" s="359"/>
      <c r="M1316" s="359"/>
    </row>
    <row r="1317" spans="2:13">
      <c r="B1317" s="68"/>
      <c r="C1317" s="68"/>
      <c r="D1317" s="68"/>
      <c r="E1317" s="69"/>
      <c r="F1317" s="69"/>
      <c r="G1317" s="69"/>
      <c r="H1317" s="69"/>
      <c r="I1317" s="69"/>
      <c r="J1317" s="69"/>
      <c r="K1317" s="68"/>
      <c r="L1317" s="359"/>
      <c r="M1317" s="359"/>
    </row>
    <row r="1318" spans="2:13">
      <c r="B1318" s="68"/>
      <c r="C1318" s="68"/>
      <c r="D1318" s="68"/>
      <c r="E1318" s="69"/>
      <c r="F1318" s="69"/>
      <c r="G1318" s="69"/>
      <c r="H1318" s="69"/>
      <c r="I1318" s="69"/>
      <c r="J1318" s="69"/>
      <c r="K1318" s="68"/>
      <c r="L1318" s="359"/>
      <c r="M1318" s="359"/>
    </row>
    <row r="1319" spans="2:13">
      <c r="B1319" s="68"/>
      <c r="C1319" s="68"/>
      <c r="D1319" s="68"/>
      <c r="E1319" s="69"/>
      <c r="F1319" s="69"/>
      <c r="G1319" s="69"/>
      <c r="H1319" s="69"/>
      <c r="I1319" s="69"/>
      <c r="J1319" s="69"/>
      <c r="K1319" s="68"/>
      <c r="L1319" s="359"/>
      <c r="M1319" s="359"/>
    </row>
    <row r="1320" spans="2:13">
      <c r="B1320" s="68"/>
      <c r="C1320" s="68"/>
      <c r="D1320" s="68"/>
      <c r="E1320" s="69"/>
      <c r="F1320" s="69"/>
      <c r="G1320" s="69"/>
      <c r="H1320" s="69"/>
      <c r="I1320" s="69"/>
      <c r="J1320" s="69"/>
      <c r="K1320" s="68"/>
      <c r="L1320" s="359"/>
      <c r="M1320" s="359"/>
    </row>
    <row r="1321" spans="2:13">
      <c r="B1321" s="68"/>
      <c r="C1321" s="68"/>
      <c r="D1321" s="68"/>
      <c r="E1321" s="69"/>
      <c r="F1321" s="69"/>
      <c r="G1321" s="69"/>
      <c r="H1321" s="69"/>
      <c r="I1321" s="69"/>
      <c r="J1321" s="69"/>
      <c r="K1321" s="68"/>
      <c r="L1321" s="359"/>
      <c r="M1321" s="359"/>
    </row>
    <row r="1322" spans="2:13">
      <c r="B1322" s="68"/>
      <c r="C1322" s="68"/>
      <c r="D1322" s="68"/>
      <c r="E1322" s="69"/>
      <c r="F1322" s="69"/>
      <c r="G1322" s="69"/>
      <c r="H1322" s="69"/>
      <c r="I1322" s="69"/>
      <c r="J1322" s="69"/>
      <c r="K1322" s="68"/>
      <c r="L1322" s="359"/>
      <c r="M1322" s="359"/>
    </row>
    <row r="1323" spans="2:13">
      <c r="B1323" s="68"/>
      <c r="C1323" s="68"/>
      <c r="D1323" s="68"/>
      <c r="E1323" s="69"/>
      <c r="F1323" s="69"/>
      <c r="G1323" s="69"/>
      <c r="H1323" s="69"/>
      <c r="I1323" s="69"/>
      <c r="J1323" s="69"/>
      <c r="K1323" s="68"/>
      <c r="L1323" s="359"/>
      <c r="M1323" s="359"/>
    </row>
    <row r="1324" spans="2:13">
      <c r="B1324" s="68"/>
      <c r="C1324" s="68"/>
      <c r="D1324" s="68"/>
      <c r="E1324" s="69"/>
      <c r="F1324" s="69"/>
      <c r="G1324" s="69"/>
      <c r="H1324" s="69"/>
      <c r="I1324" s="69"/>
      <c r="J1324" s="69"/>
      <c r="K1324" s="68"/>
      <c r="L1324" s="359"/>
      <c r="M1324" s="359"/>
    </row>
    <row r="1325" spans="2:13">
      <c r="B1325" s="68"/>
      <c r="C1325" s="68"/>
      <c r="D1325" s="68"/>
      <c r="E1325" s="69"/>
      <c r="F1325" s="69"/>
      <c r="G1325" s="69"/>
      <c r="H1325" s="69"/>
      <c r="I1325" s="69"/>
      <c r="J1325" s="69"/>
      <c r="K1325" s="68"/>
      <c r="L1325" s="359"/>
      <c r="M1325" s="359"/>
    </row>
    <row r="1326" spans="2:13">
      <c r="B1326" s="68"/>
      <c r="C1326" s="68"/>
      <c r="D1326" s="68"/>
      <c r="E1326" s="69"/>
      <c r="F1326" s="69"/>
      <c r="G1326" s="69"/>
      <c r="H1326" s="69"/>
      <c r="I1326" s="69"/>
      <c r="J1326" s="69"/>
      <c r="K1326" s="68"/>
      <c r="L1326" s="359"/>
      <c r="M1326" s="359"/>
    </row>
    <row r="1327" spans="2:13">
      <c r="B1327" s="68"/>
      <c r="C1327" s="68"/>
      <c r="D1327" s="68"/>
      <c r="E1327" s="69"/>
      <c r="F1327" s="69"/>
      <c r="G1327" s="69"/>
      <c r="H1327" s="69"/>
      <c r="I1327" s="69"/>
      <c r="J1327" s="69"/>
      <c r="K1327" s="68"/>
      <c r="L1327" s="359"/>
      <c r="M1327" s="359"/>
    </row>
    <row r="1328" spans="2:13">
      <c r="B1328" s="68"/>
      <c r="C1328" s="68"/>
      <c r="D1328" s="68"/>
      <c r="E1328" s="69"/>
      <c r="F1328" s="69"/>
      <c r="G1328" s="69"/>
      <c r="H1328" s="69"/>
      <c r="I1328" s="69"/>
      <c r="J1328" s="69"/>
      <c r="K1328" s="68"/>
      <c r="L1328" s="359"/>
      <c r="M1328" s="359"/>
    </row>
    <row r="1329" spans="2:13">
      <c r="B1329" s="68"/>
      <c r="C1329" s="68"/>
      <c r="D1329" s="68"/>
      <c r="E1329" s="69"/>
      <c r="F1329" s="69"/>
      <c r="G1329" s="69"/>
      <c r="H1329" s="69"/>
      <c r="I1329" s="69"/>
      <c r="J1329" s="69"/>
      <c r="K1329" s="68"/>
      <c r="L1329" s="359"/>
      <c r="M1329" s="359"/>
    </row>
    <row r="1330" spans="2:13">
      <c r="B1330" s="68"/>
      <c r="C1330" s="68"/>
      <c r="D1330" s="68"/>
      <c r="E1330" s="69"/>
      <c r="F1330" s="69"/>
      <c r="G1330" s="69"/>
      <c r="H1330" s="69"/>
      <c r="I1330" s="69"/>
      <c r="J1330" s="69"/>
      <c r="K1330" s="68"/>
      <c r="L1330" s="359"/>
      <c r="M1330" s="359"/>
    </row>
    <row r="1331" spans="2:13">
      <c r="B1331" s="68"/>
      <c r="C1331" s="68"/>
      <c r="D1331" s="68"/>
      <c r="E1331" s="69"/>
      <c r="F1331" s="69"/>
      <c r="G1331" s="69"/>
      <c r="H1331" s="69"/>
      <c r="I1331" s="69"/>
      <c r="J1331" s="69"/>
      <c r="K1331" s="68"/>
      <c r="L1331" s="359"/>
      <c r="M1331" s="359"/>
    </row>
    <row r="1332" spans="2:13">
      <c r="B1332" s="68"/>
      <c r="C1332" s="68"/>
      <c r="D1332" s="68"/>
      <c r="E1332" s="69"/>
      <c r="F1332" s="69"/>
      <c r="G1332" s="69"/>
      <c r="H1332" s="69"/>
      <c r="I1332" s="69"/>
      <c r="J1332" s="69"/>
      <c r="K1332" s="68"/>
      <c r="L1332" s="359"/>
      <c r="M1332" s="359"/>
    </row>
    <row r="1333" spans="2:13">
      <c r="B1333" s="68"/>
      <c r="C1333" s="68"/>
      <c r="D1333" s="68"/>
      <c r="E1333" s="69"/>
      <c r="F1333" s="69"/>
      <c r="G1333" s="69"/>
      <c r="H1333" s="69"/>
      <c r="I1333" s="69"/>
      <c r="J1333" s="69"/>
      <c r="K1333" s="68"/>
      <c r="L1333" s="359"/>
      <c r="M1333" s="359"/>
    </row>
    <row r="1334" spans="2:13">
      <c r="B1334" s="68"/>
      <c r="C1334" s="68"/>
      <c r="D1334" s="68"/>
      <c r="E1334" s="69"/>
      <c r="F1334" s="69"/>
      <c r="G1334" s="69"/>
      <c r="H1334" s="69"/>
      <c r="I1334" s="69"/>
      <c r="J1334" s="69"/>
      <c r="K1334" s="68"/>
      <c r="L1334" s="359"/>
      <c r="M1334" s="359"/>
    </row>
    <row r="1335" spans="2:13">
      <c r="B1335" s="68"/>
      <c r="C1335" s="68"/>
      <c r="D1335" s="68"/>
      <c r="E1335" s="69"/>
      <c r="F1335" s="69"/>
      <c r="G1335" s="69"/>
      <c r="H1335" s="69"/>
      <c r="I1335" s="69"/>
      <c r="J1335" s="69"/>
      <c r="K1335" s="68"/>
      <c r="L1335" s="359"/>
      <c r="M1335" s="359"/>
    </row>
    <row r="1336" spans="2:13">
      <c r="B1336" s="68"/>
      <c r="C1336" s="68"/>
      <c r="D1336" s="68"/>
      <c r="E1336" s="69"/>
      <c r="F1336" s="69"/>
      <c r="G1336" s="69"/>
      <c r="H1336" s="69"/>
      <c r="I1336" s="69"/>
      <c r="J1336" s="69"/>
      <c r="K1336" s="68"/>
      <c r="L1336" s="359"/>
      <c r="M1336" s="359"/>
    </row>
    <row r="1337" spans="2:13">
      <c r="B1337" s="68"/>
      <c r="C1337" s="68"/>
      <c r="D1337" s="68"/>
      <c r="E1337" s="69"/>
      <c r="F1337" s="69"/>
      <c r="G1337" s="69"/>
      <c r="H1337" s="69"/>
      <c r="I1337" s="69"/>
      <c r="J1337" s="69"/>
      <c r="K1337" s="68"/>
      <c r="L1337" s="359"/>
      <c r="M1337" s="359"/>
    </row>
    <row r="1338" spans="2:13">
      <c r="B1338" s="68"/>
      <c r="C1338" s="68"/>
      <c r="D1338" s="68"/>
      <c r="E1338" s="69"/>
      <c r="F1338" s="69"/>
      <c r="G1338" s="69"/>
      <c r="H1338" s="69"/>
      <c r="I1338" s="69"/>
      <c r="J1338" s="69"/>
      <c r="K1338" s="68"/>
      <c r="L1338" s="359"/>
      <c r="M1338" s="359"/>
    </row>
    <row r="1339" spans="2:13">
      <c r="B1339" s="68"/>
      <c r="C1339" s="68"/>
      <c r="D1339" s="68"/>
      <c r="E1339" s="69"/>
      <c r="F1339" s="69"/>
      <c r="G1339" s="69"/>
      <c r="H1339" s="69"/>
      <c r="I1339" s="69"/>
      <c r="J1339" s="69"/>
      <c r="K1339" s="68"/>
      <c r="L1339" s="359"/>
      <c r="M1339" s="359"/>
    </row>
    <row r="1340" spans="2:13">
      <c r="B1340" s="68"/>
      <c r="C1340" s="68"/>
      <c r="D1340" s="68"/>
      <c r="E1340" s="69"/>
      <c r="F1340" s="69"/>
      <c r="G1340" s="69"/>
      <c r="H1340" s="69"/>
      <c r="I1340" s="69"/>
      <c r="J1340" s="69"/>
      <c r="K1340" s="68"/>
      <c r="L1340" s="359"/>
      <c r="M1340" s="359"/>
    </row>
    <row r="1341" spans="2:13">
      <c r="B1341" s="68"/>
      <c r="C1341" s="68"/>
      <c r="D1341" s="68"/>
      <c r="E1341" s="69"/>
      <c r="F1341" s="69"/>
      <c r="G1341" s="69"/>
      <c r="H1341" s="69"/>
      <c r="I1341" s="69"/>
      <c r="J1341" s="69"/>
      <c r="K1341" s="68"/>
      <c r="L1341" s="359"/>
      <c r="M1341" s="359"/>
    </row>
    <row r="1342" spans="2:13">
      <c r="B1342" s="68"/>
      <c r="C1342" s="68"/>
      <c r="D1342" s="68"/>
      <c r="E1342" s="69"/>
      <c r="F1342" s="69"/>
      <c r="G1342" s="69"/>
      <c r="H1342" s="69"/>
      <c r="I1342" s="69"/>
      <c r="J1342" s="69"/>
      <c r="K1342" s="68"/>
      <c r="L1342" s="359"/>
      <c r="M1342" s="359"/>
    </row>
    <row r="1343" spans="2:13">
      <c r="B1343" s="68"/>
      <c r="C1343" s="68"/>
      <c r="D1343" s="68"/>
      <c r="E1343" s="69"/>
      <c r="F1343" s="69"/>
      <c r="G1343" s="69"/>
      <c r="H1343" s="69"/>
      <c r="I1343" s="69"/>
      <c r="J1343" s="69"/>
      <c r="K1343" s="68"/>
      <c r="L1343" s="359"/>
      <c r="M1343" s="359"/>
    </row>
    <row r="1344" spans="2:13">
      <c r="B1344" s="68"/>
      <c r="C1344" s="68"/>
      <c r="D1344" s="68"/>
      <c r="E1344" s="69"/>
      <c r="F1344" s="69"/>
      <c r="G1344" s="69"/>
      <c r="H1344" s="69"/>
      <c r="I1344" s="69"/>
      <c r="J1344" s="69"/>
      <c r="K1344" s="68"/>
      <c r="L1344" s="359"/>
      <c r="M1344" s="359"/>
    </row>
    <row r="1345" spans="2:13">
      <c r="B1345" s="68"/>
      <c r="C1345" s="68"/>
      <c r="D1345" s="68"/>
      <c r="E1345" s="69"/>
      <c r="F1345" s="69"/>
      <c r="G1345" s="69"/>
      <c r="H1345" s="69"/>
      <c r="I1345" s="69"/>
      <c r="J1345" s="69"/>
      <c r="K1345" s="68"/>
      <c r="L1345" s="359"/>
      <c r="M1345" s="359"/>
    </row>
    <row r="1346" spans="2:13">
      <c r="B1346" s="68"/>
      <c r="C1346" s="68"/>
      <c r="D1346" s="68"/>
      <c r="E1346" s="69"/>
      <c r="F1346" s="69"/>
      <c r="G1346" s="69"/>
      <c r="H1346" s="69"/>
      <c r="I1346" s="69"/>
      <c r="J1346" s="69"/>
      <c r="K1346" s="68"/>
      <c r="L1346" s="359"/>
      <c r="M1346" s="359"/>
    </row>
    <row r="1347" spans="2:13">
      <c r="B1347" s="68"/>
      <c r="C1347" s="68"/>
      <c r="D1347" s="68"/>
      <c r="E1347" s="69"/>
      <c r="F1347" s="69"/>
      <c r="G1347" s="69"/>
      <c r="H1347" s="69"/>
      <c r="I1347" s="69"/>
      <c r="J1347" s="69"/>
      <c r="K1347" s="68"/>
      <c r="L1347" s="359"/>
      <c r="M1347" s="359"/>
    </row>
    <row r="1348" spans="2:13">
      <c r="B1348" s="68"/>
      <c r="C1348" s="68"/>
      <c r="D1348" s="68"/>
      <c r="E1348" s="69"/>
      <c r="F1348" s="69"/>
      <c r="G1348" s="69"/>
      <c r="H1348" s="69"/>
      <c r="I1348" s="69"/>
      <c r="J1348" s="69"/>
      <c r="K1348" s="68"/>
      <c r="L1348" s="359"/>
      <c r="M1348" s="359"/>
    </row>
    <row r="1349" spans="2:13">
      <c r="B1349" s="68"/>
      <c r="C1349" s="68"/>
      <c r="D1349" s="68"/>
      <c r="E1349" s="69"/>
      <c r="F1349" s="69"/>
      <c r="G1349" s="69"/>
      <c r="H1349" s="69"/>
      <c r="I1349" s="69"/>
      <c r="J1349" s="69"/>
      <c r="K1349" s="68"/>
      <c r="L1349" s="359"/>
      <c r="M1349" s="359"/>
    </row>
    <row r="1350" spans="2:13">
      <c r="B1350" s="68"/>
      <c r="C1350" s="68"/>
      <c r="D1350" s="68"/>
      <c r="E1350" s="69"/>
      <c r="F1350" s="69"/>
      <c r="G1350" s="69"/>
      <c r="H1350" s="69"/>
      <c r="I1350" s="69"/>
      <c r="J1350" s="69"/>
      <c r="K1350" s="68"/>
      <c r="L1350" s="359"/>
      <c r="M1350" s="359"/>
    </row>
    <row r="1351" spans="2:13">
      <c r="B1351" s="68"/>
      <c r="C1351" s="68"/>
      <c r="D1351" s="68"/>
      <c r="E1351" s="69"/>
      <c r="F1351" s="69"/>
      <c r="G1351" s="69"/>
      <c r="H1351" s="69"/>
      <c r="I1351" s="69"/>
      <c r="J1351" s="69"/>
      <c r="K1351" s="68"/>
      <c r="L1351" s="359"/>
      <c r="M1351" s="359"/>
    </row>
    <row r="1352" spans="2:13">
      <c r="B1352" s="68"/>
      <c r="C1352" s="68"/>
      <c r="D1352" s="68"/>
      <c r="E1352" s="69"/>
      <c r="F1352" s="69"/>
      <c r="G1352" s="69"/>
      <c r="H1352" s="69"/>
      <c r="I1352" s="69"/>
      <c r="J1352" s="69"/>
      <c r="K1352" s="68"/>
      <c r="L1352" s="359"/>
      <c r="M1352" s="359"/>
    </row>
    <row r="1353" spans="2:13">
      <c r="B1353" s="68"/>
      <c r="C1353" s="68"/>
      <c r="D1353" s="68"/>
      <c r="E1353" s="69"/>
      <c r="F1353" s="69"/>
      <c r="G1353" s="69"/>
      <c r="H1353" s="69"/>
      <c r="I1353" s="69"/>
      <c r="J1353" s="69"/>
      <c r="K1353" s="68"/>
      <c r="L1353" s="359"/>
      <c r="M1353" s="359"/>
    </row>
    <row r="1354" spans="2:13">
      <c r="B1354" s="68"/>
      <c r="C1354" s="68"/>
      <c r="D1354" s="68"/>
      <c r="E1354" s="69"/>
      <c r="F1354" s="69"/>
      <c r="G1354" s="69"/>
      <c r="H1354" s="69"/>
      <c r="I1354" s="69"/>
      <c r="J1354" s="69"/>
      <c r="K1354" s="68"/>
      <c r="L1354" s="359"/>
      <c r="M1354" s="359"/>
    </row>
    <row r="1355" spans="2:13">
      <c r="B1355" s="68"/>
      <c r="C1355" s="68"/>
      <c r="D1355" s="68"/>
      <c r="E1355" s="69"/>
      <c r="F1355" s="69"/>
      <c r="G1355" s="69"/>
      <c r="H1355" s="69"/>
      <c r="I1355" s="69"/>
      <c r="J1355" s="69"/>
      <c r="K1355" s="68"/>
      <c r="L1355" s="359"/>
      <c r="M1355" s="359"/>
    </row>
    <row r="1356" spans="2:13">
      <c r="B1356" s="68"/>
      <c r="C1356" s="68"/>
      <c r="D1356" s="68"/>
      <c r="E1356" s="69"/>
      <c r="F1356" s="69"/>
      <c r="G1356" s="69"/>
      <c r="H1356" s="69"/>
      <c r="I1356" s="69"/>
      <c r="J1356" s="69"/>
      <c r="K1356" s="68"/>
      <c r="L1356" s="359"/>
      <c r="M1356" s="359"/>
    </row>
    <row r="1357" spans="2:13">
      <c r="B1357" s="68"/>
      <c r="C1357" s="68"/>
      <c r="D1357" s="68"/>
      <c r="E1357" s="69"/>
      <c r="F1357" s="69"/>
      <c r="G1357" s="69"/>
      <c r="H1357" s="69"/>
      <c r="I1357" s="69"/>
      <c r="J1357" s="69"/>
      <c r="K1357" s="68"/>
      <c r="L1357" s="359"/>
      <c r="M1357" s="359"/>
    </row>
    <row r="1358" spans="2:13">
      <c r="B1358" s="68"/>
      <c r="C1358" s="68"/>
      <c r="D1358" s="68"/>
      <c r="E1358" s="69"/>
      <c r="F1358" s="69"/>
      <c r="G1358" s="69"/>
      <c r="H1358" s="69"/>
      <c r="I1358" s="69"/>
      <c r="J1358" s="69"/>
      <c r="K1358" s="68"/>
      <c r="L1358" s="359"/>
      <c r="M1358" s="359"/>
    </row>
    <row r="1359" spans="2:13">
      <c r="B1359" s="68"/>
      <c r="C1359" s="68"/>
      <c r="D1359" s="68"/>
      <c r="E1359" s="69"/>
      <c r="F1359" s="69"/>
      <c r="G1359" s="69"/>
      <c r="H1359" s="69"/>
      <c r="I1359" s="69"/>
      <c r="J1359" s="69"/>
      <c r="K1359" s="68"/>
      <c r="L1359" s="359"/>
      <c r="M1359" s="359"/>
    </row>
    <row r="1360" spans="2:13">
      <c r="B1360" s="68"/>
      <c r="C1360" s="68"/>
      <c r="D1360" s="68"/>
      <c r="E1360" s="69"/>
      <c r="F1360" s="69"/>
      <c r="G1360" s="69"/>
      <c r="H1360" s="69"/>
      <c r="I1360" s="69"/>
      <c r="J1360" s="69"/>
      <c r="K1360" s="68"/>
      <c r="L1360" s="359"/>
      <c r="M1360" s="359"/>
    </row>
    <row r="1361" spans="2:13">
      <c r="B1361" s="68"/>
      <c r="C1361" s="68"/>
      <c r="D1361" s="68"/>
      <c r="E1361" s="69"/>
      <c r="F1361" s="69"/>
      <c r="G1361" s="69"/>
      <c r="H1361" s="69"/>
      <c r="I1361" s="69"/>
      <c r="J1361" s="69"/>
      <c r="K1361" s="68"/>
      <c r="L1361" s="359"/>
      <c r="M1361" s="359"/>
    </row>
    <row r="1362" spans="2:13">
      <c r="B1362" s="68"/>
      <c r="C1362" s="68"/>
      <c r="D1362" s="68"/>
      <c r="E1362" s="69"/>
      <c r="F1362" s="69"/>
      <c r="G1362" s="69"/>
      <c r="H1362" s="69"/>
      <c r="I1362" s="69"/>
      <c r="J1362" s="69"/>
      <c r="K1362" s="68"/>
      <c r="L1362" s="359"/>
      <c r="M1362" s="359"/>
    </row>
    <row r="1363" spans="2:13">
      <c r="B1363" s="68"/>
      <c r="C1363" s="68"/>
      <c r="D1363" s="68"/>
      <c r="E1363" s="69"/>
      <c r="F1363" s="69"/>
      <c r="G1363" s="69"/>
      <c r="H1363" s="69"/>
      <c r="I1363" s="69"/>
      <c r="J1363" s="69"/>
      <c r="K1363" s="68"/>
      <c r="L1363" s="359"/>
      <c r="M1363" s="359"/>
    </row>
    <row r="1364" spans="2:13">
      <c r="B1364" s="68"/>
      <c r="C1364" s="68"/>
      <c r="D1364" s="68"/>
      <c r="E1364" s="69"/>
      <c r="F1364" s="69"/>
      <c r="G1364" s="69"/>
      <c r="H1364" s="69"/>
      <c r="I1364" s="69"/>
      <c r="J1364" s="69"/>
      <c r="K1364" s="68"/>
      <c r="L1364" s="359"/>
      <c r="M1364" s="359"/>
    </row>
    <row r="1365" spans="2:13">
      <c r="B1365" s="68"/>
      <c r="C1365" s="68"/>
      <c r="D1365" s="68"/>
      <c r="E1365" s="69"/>
      <c r="F1365" s="69"/>
      <c r="G1365" s="69"/>
      <c r="H1365" s="69"/>
      <c r="I1365" s="69"/>
      <c r="J1365" s="69"/>
      <c r="K1365" s="68"/>
      <c r="L1365" s="359"/>
      <c r="M1365" s="359"/>
    </row>
    <row r="1366" spans="2:13">
      <c r="B1366" s="68"/>
      <c r="C1366" s="68"/>
      <c r="D1366" s="68"/>
      <c r="E1366" s="69"/>
      <c r="F1366" s="69"/>
      <c r="G1366" s="69"/>
      <c r="H1366" s="69"/>
      <c r="I1366" s="69"/>
      <c r="J1366" s="69"/>
      <c r="K1366" s="68"/>
      <c r="L1366" s="359"/>
      <c r="M1366" s="359"/>
    </row>
    <row r="1367" spans="2:13">
      <c r="B1367" s="68"/>
      <c r="C1367" s="68"/>
      <c r="D1367" s="68"/>
      <c r="E1367" s="69"/>
      <c r="F1367" s="69"/>
      <c r="G1367" s="69"/>
      <c r="H1367" s="69"/>
      <c r="I1367" s="69"/>
      <c r="J1367" s="69"/>
      <c r="K1367" s="68"/>
      <c r="L1367" s="359"/>
      <c r="M1367" s="359"/>
    </row>
    <row r="1368" spans="2:13">
      <c r="B1368" s="68"/>
      <c r="C1368" s="68"/>
      <c r="D1368" s="68"/>
      <c r="E1368" s="69"/>
      <c r="F1368" s="69"/>
      <c r="G1368" s="69"/>
      <c r="H1368" s="69"/>
      <c r="I1368" s="69"/>
      <c r="J1368" s="69"/>
      <c r="K1368" s="68"/>
      <c r="L1368" s="359"/>
      <c r="M1368" s="359"/>
    </row>
    <row r="1369" spans="2:13">
      <c r="B1369" s="68"/>
      <c r="C1369" s="68"/>
      <c r="D1369" s="68"/>
      <c r="E1369" s="69"/>
      <c r="F1369" s="69"/>
      <c r="G1369" s="69"/>
      <c r="H1369" s="69"/>
      <c r="I1369" s="69"/>
      <c r="J1369" s="69"/>
      <c r="K1369" s="68"/>
      <c r="L1369" s="359"/>
      <c r="M1369" s="359"/>
    </row>
    <row r="1370" spans="2:13">
      <c r="B1370" s="68"/>
      <c r="C1370" s="68"/>
      <c r="D1370" s="68"/>
      <c r="E1370" s="69"/>
      <c r="F1370" s="69"/>
      <c r="G1370" s="69"/>
      <c r="H1370" s="69"/>
      <c r="I1370" s="69"/>
      <c r="J1370" s="69"/>
      <c r="K1370" s="68"/>
      <c r="L1370" s="359"/>
      <c r="M1370" s="359"/>
    </row>
    <row r="1371" spans="2:13">
      <c r="B1371" s="68"/>
      <c r="C1371" s="68"/>
      <c r="D1371" s="68"/>
      <c r="E1371" s="69"/>
      <c r="F1371" s="69"/>
      <c r="G1371" s="69"/>
      <c r="H1371" s="69"/>
      <c r="I1371" s="69"/>
      <c r="J1371" s="69"/>
      <c r="K1371" s="68"/>
      <c r="L1371" s="359"/>
      <c r="M1371" s="359"/>
    </row>
    <row r="1372" spans="2:13">
      <c r="B1372" s="68"/>
      <c r="C1372" s="68"/>
      <c r="D1372" s="68"/>
      <c r="E1372" s="69"/>
      <c r="F1372" s="69"/>
      <c r="G1372" s="69"/>
      <c r="H1372" s="69"/>
      <c r="I1372" s="69"/>
      <c r="J1372" s="69"/>
      <c r="K1372" s="68"/>
      <c r="L1372" s="359"/>
      <c r="M1372" s="359"/>
    </row>
    <row r="1373" spans="2:13">
      <c r="B1373" s="68"/>
      <c r="C1373" s="68"/>
      <c r="D1373" s="68"/>
      <c r="E1373" s="69"/>
      <c r="F1373" s="69"/>
      <c r="G1373" s="69"/>
      <c r="H1373" s="69"/>
      <c r="I1373" s="69"/>
      <c r="J1373" s="69"/>
      <c r="K1373" s="68"/>
      <c r="L1373" s="359"/>
      <c r="M1373" s="359"/>
    </row>
    <row r="1374" spans="2:13">
      <c r="B1374" s="68"/>
      <c r="C1374" s="68"/>
      <c r="D1374" s="68"/>
      <c r="E1374" s="69"/>
      <c r="F1374" s="69"/>
      <c r="G1374" s="69"/>
      <c r="H1374" s="69"/>
      <c r="I1374" s="69"/>
      <c r="J1374" s="69"/>
      <c r="K1374" s="68"/>
      <c r="L1374" s="359"/>
      <c r="M1374" s="359"/>
    </row>
    <row r="1375" spans="2:13">
      <c r="B1375" s="68"/>
      <c r="C1375" s="68"/>
      <c r="D1375" s="68"/>
      <c r="E1375" s="69"/>
      <c r="F1375" s="69"/>
      <c r="G1375" s="69"/>
      <c r="H1375" s="69"/>
      <c r="I1375" s="69"/>
      <c r="J1375" s="69"/>
      <c r="K1375" s="68"/>
      <c r="L1375" s="359"/>
      <c r="M1375" s="359"/>
    </row>
    <row r="1376" spans="2:13">
      <c r="B1376" s="68"/>
      <c r="C1376" s="68"/>
      <c r="D1376" s="68"/>
      <c r="E1376" s="69"/>
      <c r="F1376" s="69"/>
      <c r="G1376" s="69"/>
      <c r="H1376" s="69"/>
      <c r="I1376" s="69"/>
      <c r="J1376" s="69"/>
      <c r="K1376" s="68"/>
      <c r="L1376" s="359"/>
      <c r="M1376" s="359"/>
    </row>
    <row r="1377" spans="2:13">
      <c r="B1377" s="68"/>
      <c r="C1377" s="68"/>
      <c r="D1377" s="68"/>
      <c r="E1377" s="69"/>
      <c r="F1377" s="69"/>
      <c r="G1377" s="69"/>
      <c r="H1377" s="69"/>
      <c r="I1377" s="69"/>
      <c r="J1377" s="69"/>
      <c r="K1377" s="68"/>
      <c r="L1377" s="359"/>
      <c r="M1377" s="359"/>
    </row>
    <row r="1378" spans="2:13">
      <c r="B1378" s="68"/>
      <c r="C1378" s="68"/>
      <c r="D1378" s="68"/>
      <c r="E1378" s="69"/>
      <c r="F1378" s="69"/>
      <c r="G1378" s="69"/>
      <c r="H1378" s="69"/>
      <c r="I1378" s="69"/>
      <c r="J1378" s="69"/>
      <c r="K1378" s="68"/>
      <c r="L1378" s="359"/>
      <c r="M1378" s="359"/>
    </row>
    <row r="1379" spans="2:13">
      <c r="B1379" s="68"/>
      <c r="C1379" s="68"/>
      <c r="D1379" s="68"/>
      <c r="E1379" s="69"/>
      <c r="F1379" s="69"/>
      <c r="G1379" s="69"/>
      <c r="H1379" s="69"/>
      <c r="I1379" s="69"/>
      <c r="J1379" s="69"/>
      <c r="K1379" s="68"/>
      <c r="L1379" s="359"/>
      <c r="M1379" s="359"/>
    </row>
    <row r="1380" spans="2:13">
      <c r="B1380" s="68"/>
      <c r="C1380" s="68"/>
      <c r="D1380" s="68"/>
      <c r="E1380" s="69"/>
      <c r="F1380" s="69"/>
      <c r="G1380" s="69"/>
      <c r="H1380" s="69"/>
      <c r="I1380" s="69"/>
      <c r="J1380" s="69"/>
      <c r="K1380" s="68"/>
      <c r="L1380" s="359"/>
      <c r="M1380" s="359"/>
    </row>
    <row r="1381" spans="2:13">
      <c r="B1381" s="68"/>
      <c r="C1381" s="68"/>
      <c r="D1381" s="68"/>
      <c r="E1381" s="69"/>
      <c r="F1381" s="69"/>
      <c r="G1381" s="69"/>
      <c r="H1381" s="69"/>
      <c r="I1381" s="69"/>
      <c r="J1381" s="69"/>
      <c r="K1381" s="68"/>
      <c r="L1381" s="359"/>
      <c r="M1381" s="359"/>
    </row>
    <row r="1382" spans="2:13">
      <c r="B1382" s="68"/>
      <c r="C1382" s="68"/>
      <c r="D1382" s="68"/>
      <c r="E1382" s="69"/>
      <c r="F1382" s="69"/>
      <c r="G1382" s="69"/>
      <c r="H1382" s="69"/>
      <c r="I1382" s="69"/>
      <c r="J1382" s="69"/>
      <c r="K1382" s="68"/>
      <c r="L1382" s="359"/>
      <c r="M1382" s="359"/>
    </row>
    <row r="1383" spans="2:13">
      <c r="B1383" s="68"/>
      <c r="C1383" s="68"/>
      <c r="D1383" s="68"/>
      <c r="E1383" s="69"/>
      <c r="F1383" s="69"/>
      <c r="G1383" s="69"/>
      <c r="H1383" s="69"/>
      <c r="I1383" s="69"/>
      <c r="J1383" s="69"/>
      <c r="K1383" s="68"/>
      <c r="L1383" s="359"/>
      <c r="M1383" s="359"/>
    </row>
    <row r="1384" spans="2:13">
      <c r="B1384" s="68"/>
      <c r="C1384" s="68"/>
      <c r="D1384" s="68"/>
      <c r="E1384" s="69"/>
      <c r="F1384" s="69"/>
      <c r="G1384" s="69"/>
      <c r="H1384" s="69"/>
      <c r="I1384" s="69"/>
      <c r="J1384" s="69"/>
      <c r="K1384" s="68"/>
      <c r="L1384" s="359"/>
      <c r="M1384" s="359"/>
    </row>
    <row r="1385" spans="2:13">
      <c r="B1385" s="68"/>
      <c r="C1385" s="68"/>
      <c r="D1385" s="68"/>
      <c r="E1385" s="69"/>
      <c r="F1385" s="69"/>
      <c r="G1385" s="69"/>
      <c r="H1385" s="69"/>
      <c r="I1385" s="69"/>
      <c r="J1385" s="69"/>
      <c r="K1385" s="68"/>
      <c r="L1385" s="359"/>
      <c r="M1385" s="359"/>
    </row>
    <row r="1386" spans="2:13">
      <c r="B1386" s="68"/>
      <c r="C1386" s="68"/>
      <c r="D1386" s="68"/>
      <c r="E1386" s="69"/>
      <c r="F1386" s="69"/>
      <c r="G1386" s="69"/>
      <c r="H1386" s="69"/>
      <c r="I1386" s="69"/>
      <c r="J1386" s="69"/>
      <c r="K1386" s="68"/>
      <c r="L1386" s="359"/>
      <c r="M1386" s="359"/>
    </row>
    <row r="1387" spans="2:13">
      <c r="B1387" s="68"/>
      <c r="C1387" s="68"/>
      <c r="D1387" s="68"/>
      <c r="E1387" s="69"/>
      <c r="F1387" s="69"/>
      <c r="G1387" s="69"/>
      <c r="H1387" s="69"/>
      <c r="I1387" s="69"/>
      <c r="J1387" s="69"/>
      <c r="K1387" s="68"/>
      <c r="L1387" s="359"/>
      <c r="M1387" s="359"/>
    </row>
    <row r="1388" spans="2:13">
      <c r="B1388" s="68"/>
      <c r="C1388" s="68"/>
      <c r="D1388" s="68"/>
      <c r="E1388" s="69"/>
      <c r="F1388" s="69"/>
      <c r="G1388" s="69"/>
      <c r="H1388" s="69"/>
      <c r="I1388" s="69"/>
      <c r="J1388" s="69"/>
      <c r="K1388" s="68"/>
      <c r="L1388" s="359"/>
      <c r="M1388" s="359"/>
    </row>
    <row r="1389" spans="2:13">
      <c r="B1389" s="68"/>
      <c r="C1389" s="68"/>
      <c r="D1389" s="68"/>
      <c r="E1389" s="69"/>
      <c r="F1389" s="69"/>
      <c r="G1389" s="69"/>
      <c r="H1389" s="69"/>
      <c r="I1389" s="69"/>
      <c r="J1389" s="69"/>
      <c r="K1389" s="68"/>
      <c r="L1389" s="359"/>
      <c r="M1389" s="359"/>
    </row>
    <row r="1390" spans="2:13">
      <c r="B1390" s="68"/>
      <c r="C1390" s="68"/>
      <c r="D1390" s="68"/>
      <c r="E1390" s="69"/>
      <c r="F1390" s="69"/>
      <c r="G1390" s="69"/>
      <c r="H1390" s="69"/>
      <c r="I1390" s="69"/>
      <c r="J1390" s="69"/>
      <c r="K1390" s="68"/>
      <c r="L1390" s="359"/>
      <c r="M1390" s="359"/>
    </row>
    <row r="1391" spans="2:13">
      <c r="B1391" s="68"/>
      <c r="C1391" s="68"/>
      <c r="D1391" s="68"/>
      <c r="E1391" s="69"/>
      <c r="F1391" s="69"/>
      <c r="G1391" s="69"/>
      <c r="H1391" s="69"/>
      <c r="I1391" s="69"/>
      <c r="J1391" s="69"/>
      <c r="K1391" s="68"/>
      <c r="L1391" s="359"/>
      <c r="M1391" s="359"/>
    </row>
    <row r="1392" spans="2:13">
      <c r="B1392" s="68"/>
      <c r="C1392" s="68"/>
      <c r="D1392" s="68"/>
      <c r="E1392" s="69"/>
      <c r="F1392" s="69"/>
      <c r="G1392" s="69"/>
      <c r="H1392" s="69"/>
      <c r="I1392" s="69"/>
      <c r="J1392" s="69"/>
      <c r="K1392" s="68"/>
      <c r="L1392" s="359"/>
      <c r="M1392" s="359"/>
    </row>
    <row r="1393" spans="2:13">
      <c r="B1393" s="68"/>
      <c r="C1393" s="68"/>
      <c r="D1393" s="68"/>
      <c r="E1393" s="69"/>
      <c r="F1393" s="69"/>
      <c r="G1393" s="69"/>
      <c r="H1393" s="69"/>
      <c r="I1393" s="69"/>
      <c r="J1393" s="69"/>
      <c r="K1393" s="68"/>
      <c r="L1393" s="359"/>
      <c r="M1393" s="359"/>
    </row>
    <row r="1394" spans="2:13">
      <c r="B1394" s="68"/>
      <c r="C1394" s="68"/>
      <c r="D1394" s="68"/>
      <c r="E1394" s="69"/>
      <c r="F1394" s="69"/>
      <c r="G1394" s="69"/>
      <c r="H1394" s="69"/>
      <c r="I1394" s="69"/>
      <c r="J1394" s="69"/>
      <c r="K1394" s="68"/>
      <c r="L1394" s="359"/>
      <c r="M1394" s="359"/>
    </row>
    <row r="1395" spans="2:13">
      <c r="B1395" s="68"/>
      <c r="C1395" s="68"/>
      <c r="D1395" s="68"/>
      <c r="E1395" s="69"/>
      <c r="F1395" s="69"/>
      <c r="G1395" s="69"/>
      <c r="H1395" s="69"/>
      <c r="I1395" s="69"/>
      <c r="J1395" s="69"/>
      <c r="K1395" s="68"/>
      <c r="L1395" s="359"/>
      <c r="M1395" s="359"/>
    </row>
    <row r="1396" spans="2:13">
      <c r="B1396" s="68"/>
      <c r="C1396" s="68"/>
      <c r="D1396" s="68"/>
      <c r="E1396" s="69"/>
      <c r="F1396" s="69"/>
      <c r="G1396" s="69"/>
      <c r="H1396" s="69"/>
      <c r="I1396" s="69"/>
      <c r="J1396" s="69"/>
      <c r="K1396" s="68"/>
      <c r="L1396" s="359"/>
      <c r="M1396" s="359"/>
    </row>
    <row r="1397" spans="2:13">
      <c r="B1397" s="68"/>
      <c r="C1397" s="68"/>
      <c r="D1397" s="68"/>
      <c r="E1397" s="69"/>
      <c r="F1397" s="69"/>
      <c r="G1397" s="69"/>
      <c r="H1397" s="69"/>
      <c r="I1397" s="69"/>
      <c r="J1397" s="69"/>
      <c r="K1397" s="68"/>
      <c r="L1397" s="359"/>
      <c r="M1397" s="359"/>
    </row>
    <row r="1398" spans="2:13">
      <c r="B1398" s="68"/>
      <c r="C1398" s="68"/>
      <c r="D1398" s="68"/>
      <c r="E1398" s="69"/>
      <c r="F1398" s="69"/>
      <c r="G1398" s="69"/>
      <c r="H1398" s="69"/>
      <c r="I1398" s="69"/>
      <c r="J1398" s="69"/>
      <c r="K1398" s="68"/>
      <c r="L1398" s="359"/>
      <c r="M1398" s="359"/>
    </row>
    <row r="1399" spans="2:13">
      <c r="B1399" s="68"/>
      <c r="C1399" s="68"/>
      <c r="D1399" s="68"/>
      <c r="E1399" s="69"/>
      <c r="F1399" s="69"/>
      <c r="G1399" s="69"/>
      <c r="H1399" s="69"/>
      <c r="I1399" s="69"/>
      <c r="J1399" s="69"/>
      <c r="K1399" s="68"/>
      <c r="L1399" s="359"/>
      <c r="M1399" s="359"/>
    </row>
    <row r="1400" spans="2:13">
      <c r="B1400" s="68"/>
      <c r="C1400" s="68"/>
      <c r="D1400" s="68"/>
      <c r="E1400" s="69"/>
      <c r="F1400" s="69"/>
      <c r="G1400" s="69"/>
      <c r="H1400" s="69"/>
      <c r="I1400" s="69"/>
      <c r="J1400" s="69"/>
      <c r="K1400" s="68"/>
      <c r="L1400" s="359"/>
      <c r="M1400" s="359"/>
    </row>
    <row r="1401" spans="2:13">
      <c r="B1401" s="68"/>
      <c r="C1401" s="68"/>
      <c r="D1401" s="68"/>
      <c r="E1401" s="69"/>
      <c r="F1401" s="69"/>
      <c r="G1401" s="69"/>
      <c r="H1401" s="69"/>
      <c r="I1401" s="69"/>
      <c r="J1401" s="69"/>
      <c r="K1401" s="68"/>
      <c r="L1401" s="359"/>
      <c r="M1401" s="359"/>
    </row>
    <row r="1402" spans="2:13">
      <c r="B1402" s="68"/>
      <c r="C1402" s="68"/>
      <c r="D1402" s="68"/>
      <c r="E1402" s="69"/>
      <c r="F1402" s="69"/>
      <c r="G1402" s="69"/>
      <c r="H1402" s="69"/>
      <c r="I1402" s="69"/>
      <c r="J1402" s="69"/>
      <c r="K1402" s="68"/>
      <c r="L1402" s="359"/>
      <c r="M1402" s="359"/>
    </row>
    <row r="1403" spans="2:13">
      <c r="B1403" s="68"/>
      <c r="C1403" s="68"/>
      <c r="D1403" s="68"/>
      <c r="E1403" s="69"/>
      <c r="F1403" s="69"/>
      <c r="G1403" s="69"/>
      <c r="H1403" s="69"/>
      <c r="I1403" s="69"/>
      <c r="J1403" s="69"/>
      <c r="K1403" s="68"/>
      <c r="L1403" s="359"/>
      <c r="M1403" s="359"/>
    </row>
    <row r="1404" spans="2:13">
      <c r="B1404" s="68"/>
      <c r="C1404" s="68"/>
      <c r="D1404" s="68"/>
      <c r="E1404" s="69"/>
      <c r="F1404" s="69"/>
      <c r="G1404" s="69"/>
      <c r="H1404" s="69"/>
      <c r="I1404" s="69"/>
      <c r="J1404" s="69"/>
      <c r="K1404" s="68"/>
      <c r="L1404" s="359"/>
      <c r="M1404" s="359"/>
    </row>
    <row r="1405" spans="2:13">
      <c r="B1405" s="68"/>
      <c r="C1405" s="68"/>
      <c r="D1405" s="68"/>
      <c r="E1405" s="69"/>
      <c r="F1405" s="69"/>
      <c r="G1405" s="69"/>
      <c r="H1405" s="69"/>
      <c r="I1405" s="69"/>
      <c r="J1405" s="69"/>
      <c r="K1405" s="68"/>
      <c r="L1405" s="359"/>
      <c r="M1405" s="359"/>
    </row>
    <row r="1406" spans="2:13">
      <c r="B1406" s="68"/>
      <c r="C1406" s="68"/>
      <c r="D1406" s="68"/>
      <c r="E1406" s="69"/>
      <c r="F1406" s="69"/>
      <c r="G1406" s="69"/>
      <c r="H1406" s="69"/>
      <c r="I1406" s="69"/>
      <c r="J1406" s="69"/>
      <c r="K1406" s="68"/>
      <c r="L1406" s="359"/>
      <c r="M1406" s="359"/>
    </row>
    <row r="1407" spans="2:13">
      <c r="B1407" s="68"/>
      <c r="C1407" s="68"/>
      <c r="D1407" s="68"/>
      <c r="E1407" s="69"/>
      <c r="F1407" s="69"/>
      <c r="G1407" s="69"/>
      <c r="H1407" s="69"/>
      <c r="I1407" s="69"/>
      <c r="J1407" s="69"/>
      <c r="K1407" s="68"/>
      <c r="L1407" s="359"/>
      <c r="M1407" s="359"/>
    </row>
    <row r="1408" spans="2:13">
      <c r="B1408" s="68"/>
      <c r="C1408" s="68"/>
      <c r="D1408" s="68"/>
      <c r="E1408" s="69"/>
      <c r="F1408" s="69"/>
      <c r="G1408" s="69"/>
      <c r="H1408" s="69"/>
      <c r="I1408" s="69"/>
      <c r="J1408" s="69"/>
      <c r="K1408" s="68"/>
      <c r="L1408" s="359"/>
      <c r="M1408" s="359"/>
    </row>
    <row r="1409" spans="2:13">
      <c r="B1409" s="68"/>
      <c r="C1409" s="68"/>
      <c r="D1409" s="68"/>
      <c r="E1409" s="69"/>
      <c r="F1409" s="69"/>
      <c r="G1409" s="69"/>
      <c r="H1409" s="69"/>
      <c r="I1409" s="69"/>
      <c r="J1409" s="69"/>
      <c r="K1409" s="68"/>
      <c r="L1409" s="359"/>
      <c r="M1409" s="359"/>
    </row>
    <row r="1410" spans="2:13">
      <c r="B1410" s="68"/>
      <c r="C1410" s="68"/>
      <c r="D1410" s="68"/>
      <c r="E1410" s="69"/>
      <c r="F1410" s="69"/>
      <c r="G1410" s="69"/>
      <c r="H1410" s="69"/>
      <c r="I1410" s="69"/>
      <c r="J1410" s="69"/>
      <c r="K1410" s="68"/>
      <c r="L1410" s="359"/>
      <c r="M1410" s="359"/>
    </row>
    <row r="1411" spans="2:13">
      <c r="B1411" s="68"/>
      <c r="C1411" s="68"/>
      <c r="D1411" s="68"/>
      <c r="E1411" s="69"/>
      <c r="F1411" s="69"/>
      <c r="G1411" s="69"/>
      <c r="H1411" s="69"/>
      <c r="I1411" s="69"/>
      <c r="J1411" s="69"/>
      <c r="K1411" s="68"/>
      <c r="L1411" s="359"/>
      <c r="M1411" s="359"/>
    </row>
    <row r="1412" spans="2:13">
      <c r="B1412" s="68"/>
      <c r="C1412" s="68"/>
      <c r="D1412" s="68"/>
      <c r="E1412" s="69"/>
      <c r="F1412" s="69"/>
      <c r="G1412" s="69"/>
      <c r="H1412" s="69"/>
      <c r="I1412" s="69"/>
      <c r="J1412" s="69"/>
      <c r="K1412" s="68"/>
      <c r="L1412" s="359"/>
      <c r="M1412" s="359"/>
    </row>
    <row r="1413" spans="2:13">
      <c r="B1413" s="68"/>
      <c r="C1413" s="68"/>
      <c r="D1413" s="68"/>
      <c r="E1413" s="69"/>
      <c r="F1413" s="69"/>
      <c r="G1413" s="69"/>
      <c r="H1413" s="69"/>
      <c r="I1413" s="69"/>
      <c r="J1413" s="69"/>
      <c r="K1413" s="68"/>
      <c r="L1413" s="359"/>
      <c r="M1413" s="359"/>
    </row>
    <row r="1414" spans="2:13">
      <c r="B1414" s="68"/>
      <c r="C1414" s="68"/>
      <c r="D1414" s="68"/>
      <c r="E1414" s="69"/>
      <c r="F1414" s="69"/>
      <c r="G1414" s="69"/>
      <c r="H1414" s="69"/>
      <c r="I1414" s="69"/>
      <c r="J1414" s="69"/>
      <c r="K1414" s="68"/>
      <c r="L1414" s="359"/>
      <c r="M1414" s="359"/>
    </row>
    <row r="1415" spans="2:13">
      <c r="B1415" s="68"/>
      <c r="C1415" s="68"/>
      <c r="D1415" s="68"/>
      <c r="E1415" s="69"/>
      <c r="F1415" s="69"/>
      <c r="G1415" s="69"/>
      <c r="H1415" s="69"/>
      <c r="I1415" s="69"/>
      <c r="J1415" s="69"/>
      <c r="K1415" s="68"/>
      <c r="L1415" s="359"/>
      <c r="M1415" s="359"/>
    </row>
    <row r="1416" spans="2:13">
      <c r="B1416" s="68"/>
      <c r="C1416" s="68"/>
      <c r="D1416" s="68"/>
      <c r="E1416" s="69"/>
      <c r="F1416" s="69"/>
      <c r="G1416" s="69"/>
      <c r="H1416" s="69"/>
      <c r="I1416" s="69"/>
      <c r="J1416" s="69"/>
      <c r="K1416" s="68"/>
      <c r="L1416" s="359"/>
      <c r="M1416" s="359"/>
    </row>
    <row r="1417" spans="2:13">
      <c r="B1417" s="68"/>
      <c r="C1417" s="68"/>
      <c r="D1417" s="68"/>
      <c r="E1417" s="69"/>
      <c r="F1417" s="69"/>
      <c r="G1417" s="69"/>
      <c r="H1417" s="69"/>
      <c r="I1417" s="69"/>
      <c r="J1417" s="69"/>
      <c r="K1417" s="68"/>
      <c r="L1417" s="359"/>
      <c r="M1417" s="359"/>
    </row>
    <row r="1418" spans="2:13">
      <c r="B1418" s="68"/>
      <c r="C1418" s="68"/>
      <c r="D1418" s="68"/>
      <c r="E1418" s="69"/>
      <c r="F1418" s="69"/>
      <c r="G1418" s="69"/>
      <c r="H1418" s="69"/>
      <c r="I1418" s="69"/>
      <c r="J1418" s="69"/>
      <c r="K1418" s="68"/>
      <c r="L1418" s="359"/>
      <c r="M1418" s="359"/>
    </row>
    <row r="1419" spans="2:13">
      <c r="B1419" s="68"/>
      <c r="C1419" s="68"/>
      <c r="D1419" s="68"/>
      <c r="E1419" s="69"/>
      <c r="F1419" s="69"/>
      <c r="G1419" s="69"/>
      <c r="H1419" s="69"/>
      <c r="I1419" s="69"/>
      <c r="J1419" s="69"/>
      <c r="K1419" s="68"/>
      <c r="L1419" s="359"/>
      <c r="M1419" s="359"/>
    </row>
    <row r="1420" spans="2:13">
      <c r="B1420" s="68"/>
      <c r="C1420" s="68"/>
      <c r="D1420" s="68"/>
      <c r="E1420" s="69"/>
      <c r="F1420" s="69"/>
      <c r="G1420" s="69"/>
      <c r="H1420" s="69"/>
      <c r="I1420" s="69"/>
      <c r="J1420" s="69"/>
      <c r="K1420" s="68"/>
      <c r="L1420" s="359"/>
      <c r="M1420" s="359"/>
    </row>
    <row r="1421" spans="2:13">
      <c r="B1421" s="68"/>
      <c r="C1421" s="68"/>
      <c r="D1421" s="68"/>
      <c r="E1421" s="69"/>
      <c r="F1421" s="69"/>
      <c r="G1421" s="69"/>
      <c r="H1421" s="69"/>
      <c r="I1421" s="69"/>
      <c r="J1421" s="69"/>
      <c r="K1421" s="68"/>
      <c r="L1421" s="359"/>
      <c r="M1421" s="359"/>
    </row>
    <row r="1422" spans="2:13">
      <c r="B1422" s="68"/>
      <c r="C1422" s="68"/>
      <c r="D1422" s="68"/>
      <c r="E1422" s="69"/>
      <c r="F1422" s="69"/>
      <c r="G1422" s="69"/>
      <c r="H1422" s="69"/>
      <c r="I1422" s="69"/>
      <c r="J1422" s="69"/>
      <c r="K1422" s="68"/>
      <c r="L1422" s="359"/>
      <c r="M1422" s="359"/>
    </row>
    <row r="1423" spans="2:13">
      <c r="B1423" s="68"/>
      <c r="C1423" s="68"/>
      <c r="D1423" s="68"/>
      <c r="E1423" s="69"/>
      <c r="F1423" s="69"/>
      <c r="G1423" s="69"/>
      <c r="H1423" s="69"/>
      <c r="I1423" s="69"/>
      <c r="J1423" s="69"/>
      <c r="K1423" s="68"/>
      <c r="L1423" s="359"/>
      <c r="M1423" s="359"/>
    </row>
    <row r="1424" spans="2:13">
      <c r="B1424" s="68"/>
      <c r="C1424" s="68"/>
      <c r="D1424" s="68"/>
      <c r="E1424" s="69"/>
      <c r="F1424" s="69"/>
      <c r="G1424" s="69"/>
      <c r="H1424" s="69"/>
      <c r="I1424" s="69"/>
      <c r="J1424" s="69"/>
      <c r="K1424" s="68"/>
      <c r="L1424" s="359"/>
      <c r="M1424" s="359"/>
    </row>
    <row r="1425" spans="2:13">
      <c r="B1425" s="68"/>
      <c r="C1425" s="68"/>
      <c r="D1425" s="68"/>
      <c r="E1425" s="69"/>
      <c r="F1425" s="69"/>
      <c r="G1425" s="69"/>
      <c r="H1425" s="69"/>
      <c r="I1425" s="69"/>
      <c r="J1425" s="69"/>
      <c r="K1425" s="68"/>
      <c r="L1425" s="359"/>
      <c r="M1425" s="359"/>
    </row>
    <row r="1426" spans="2:13">
      <c r="B1426" s="68"/>
      <c r="C1426" s="68"/>
      <c r="D1426" s="68"/>
      <c r="E1426" s="69"/>
      <c r="F1426" s="69"/>
      <c r="G1426" s="69"/>
      <c r="H1426" s="69"/>
      <c r="I1426" s="69"/>
      <c r="J1426" s="69"/>
      <c r="K1426" s="68"/>
      <c r="L1426" s="359"/>
      <c r="M1426" s="359"/>
    </row>
    <row r="1427" spans="2:13">
      <c r="B1427" s="68"/>
      <c r="C1427" s="68"/>
      <c r="D1427" s="68"/>
      <c r="E1427" s="69"/>
      <c r="F1427" s="69"/>
      <c r="G1427" s="69"/>
      <c r="H1427" s="69"/>
      <c r="I1427" s="69"/>
      <c r="J1427" s="69"/>
      <c r="K1427" s="68"/>
      <c r="L1427" s="359"/>
      <c r="M1427" s="359"/>
    </row>
    <row r="1428" spans="2:13">
      <c r="B1428" s="68"/>
      <c r="C1428" s="68"/>
      <c r="D1428" s="68"/>
      <c r="E1428" s="69"/>
      <c r="F1428" s="69"/>
      <c r="G1428" s="69"/>
      <c r="H1428" s="69"/>
      <c r="I1428" s="69"/>
      <c r="J1428" s="69"/>
      <c r="K1428" s="68"/>
      <c r="L1428" s="359"/>
      <c r="M1428" s="359"/>
    </row>
    <row r="1429" spans="2:13">
      <c r="B1429" s="68"/>
      <c r="C1429" s="68"/>
      <c r="D1429" s="68"/>
      <c r="E1429" s="69"/>
      <c r="F1429" s="69"/>
      <c r="G1429" s="69"/>
      <c r="H1429" s="69"/>
      <c r="I1429" s="69"/>
      <c r="J1429" s="69"/>
      <c r="K1429" s="68"/>
      <c r="L1429" s="359"/>
      <c r="M1429" s="359"/>
    </row>
    <row r="1430" spans="2:13">
      <c r="B1430" s="68"/>
      <c r="C1430" s="68"/>
      <c r="D1430" s="68"/>
      <c r="E1430" s="69"/>
      <c r="F1430" s="69"/>
      <c r="G1430" s="69"/>
      <c r="H1430" s="69"/>
      <c r="I1430" s="69"/>
      <c r="J1430" s="69"/>
      <c r="K1430" s="68"/>
      <c r="L1430" s="359"/>
      <c r="M1430" s="359"/>
    </row>
    <row r="1431" spans="2:13">
      <c r="B1431" s="68"/>
      <c r="C1431" s="68"/>
      <c r="D1431" s="68"/>
      <c r="E1431" s="69"/>
      <c r="F1431" s="69"/>
      <c r="G1431" s="69"/>
      <c r="H1431" s="69"/>
      <c r="I1431" s="69"/>
      <c r="J1431" s="69"/>
      <c r="K1431" s="68"/>
      <c r="L1431" s="359"/>
      <c r="M1431" s="359"/>
    </row>
    <row r="1432" spans="2:13">
      <c r="B1432" s="68"/>
      <c r="C1432" s="68"/>
      <c r="D1432" s="68"/>
      <c r="E1432" s="69"/>
      <c r="F1432" s="69"/>
      <c r="G1432" s="69"/>
      <c r="H1432" s="69"/>
      <c r="I1432" s="69"/>
      <c r="J1432" s="69"/>
      <c r="K1432" s="68"/>
      <c r="L1432" s="359"/>
      <c r="M1432" s="359"/>
    </row>
    <row r="1433" spans="2:13">
      <c r="B1433" s="68"/>
      <c r="C1433" s="68"/>
      <c r="D1433" s="68"/>
      <c r="E1433" s="69"/>
      <c r="F1433" s="69"/>
      <c r="G1433" s="69"/>
      <c r="H1433" s="69"/>
      <c r="I1433" s="69"/>
      <c r="J1433" s="69"/>
      <c r="K1433" s="68"/>
      <c r="L1433" s="359"/>
      <c r="M1433" s="359"/>
    </row>
    <row r="1434" spans="2:13">
      <c r="B1434" s="68"/>
      <c r="C1434" s="68"/>
      <c r="D1434" s="68"/>
      <c r="E1434" s="69"/>
      <c r="F1434" s="69"/>
      <c r="G1434" s="69"/>
      <c r="H1434" s="69"/>
      <c r="I1434" s="69"/>
      <c r="J1434" s="69"/>
      <c r="K1434" s="68"/>
      <c r="L1434" s="359"/>
      <c r="M1434" s="359"/>
    </row>
    <row r="1435" spans="2:13">
      <c r="B1435" s="68"/>
      <c r="C1435" s="68"/>
      <c r="D1435" s="68"/>
      <c r="E1435" s="69"/>
      <c r="F1435" s="69"/>
      <c r="G1435" s="69"/>
      <c r="H1435" s="69"/>
      <c r="I1435" s="69"/>
      <c r="J1435" s="69"/>
      <c r="K1435" s="68"/>
      <c r="L1435" s="359"/>
      <c r="M1435" s="359"/>
    </row>
    <row r="1436" spans="2:13">
      <c r="B1436" s="68"/>
      <c r="C1436" s="68"/>
      <c r="D1436" s="68"/>
      <c r="E1436" s="69"/>
      <c r="F1436" s="69"/>
      <c r="G1436" s="69"/>
      <c r="H1436" s="69"/>
      <c r="I1436" s="69"/>
      <c r="J1436" s="69"/>
      <c r="K1436" s="68"/>
      <c r="L1436" s="359"/>
      <c r="M1436" s="359"/>
    </row>
    <row r="1437" spans="2:13">
      <c r="B1437" s="68"/>
      <c r="C1437" s="68"/>
      <c r="D1437" s="68"/>
      <c r="E1437" s="69"/>
      <c r="F1437" s="69"/>
      <c r="G1437" s="69"/>
      <c r="H1437" s="69"/>
      <c r="I1437" s="69"/>
      <c r="J1437" s="69"/>
      <c r="K1437" s="68"/>
      <c r="L1437" s="359"/>
      <c r="M1437" s="359"/>
    </row>
    <row r="1438" spans="2:13">
      <c r="B1438" s="68"/>
      <c r="C1438" s="68"/>
      <c r="D1438" s="68"/>
      <c r="E1438" s="69"/>
      <c r="F1438" s="69"/>
      <c r="G1438" s="69"/>
      <c r="H1438" s="69"/>
      <c r="I1438" s="69"/>
      <c r="J1438" s="69"/>
      <c r="K1438" s="68"/>
      <c r="L1438" s="359"/>
      <c r="M1438" s="359"/>
    </row>
    <row r="1439" spans="2:13">
      <c r="B1439" s="68"/>
      <c r="C1439" s="68"/>
      <c r="D1439" s="68"/>
      <c r="E1439" s="69"/>
      <c r="F1439" s="69"/>
      <c r="G1439" s="69"/>
      <c r="H1439" s="69"/>
      <c r="I1439" s="69"/>
      <c r="J1439" s="69"/>
      <c r="K1439" s="68"/>
      <c r="L1439" s="359"/>
      <c r="M1439" s="359"/>
    </row>
    <row r="1440" spans="2:13">
      <c r="B1440" s="68"/>
      <c r="C1440" s="68"/>
      <c r="D1440" s="68"/>
      <c r="E1440" s="69"/>
      <c r="F1440" s="69"/>
      <c r="G1440" s="69"/>
      <c r="H1440" s="69"/>
      <c r="I1440" s="69"/>
      <c r="J1440" s="69"/>
      <c r="K1440" s="68"/>
      <c r="L1440" s="359"/>
      <c r="M1440" s="359"/>
    </row>
    <row r="1441" spans="2:13">
      <c r="B1441" s="68"/>
      <c r="C1441" s="68"/>
      <c r="D1441" s="68"/>
      <c r="E1441" s="69"/>
      <c r="F1441" s="69"/>
      <c r="G1441" s="69"/>
      <c r="H1441" s="69"/>
      <c r="I1441" s="69"/>
      <c r="J1441" s="69"/>
      <c r="K1441" s="68"/>
      <c r="L1441" s="359"/>
      <c r="M1441" s="359"/>
    </row>
    <row r="1442" spans="2:13">
      <c r="B1442" s="68"/>
      <c r="C1442" s="68"/>
      <c r="D1442" s="68"/>
      <c r="E1442" s="69"/>
      <c r="F1442" s="69"/>
      <c r="G1442" s="69"/>
      <c r="H1442" s="69"/>
      <c r="I1442" s="69"/>
      <c r="J1442" s="69"/>
      <c r="K1442" s="68"/>
      <c r="L1442" s="359"/>
      <c r="M1442" s="359"/>
    </row>
    <row r="1443" spans="2:13">
      <c r="B1443" s="68"/>
      <c r="C1443" s="68"/>
      <c r="D1443" s="68"/>
      <c r="E1443" s="69"/>
      <c r="F1443" s="69"/>
      <c r="G1443" s="69"/>
      <c r="H1443" s="69"/>
      <c r="I1443" s="69"/>
      <c r="J1443" s="69"/>
      <c r="K1443" s="68"/>
      <c r="L1443" s="359"/>
      <c r="M1443" s="359"/>
    </row>
    <row r="1444" spans="2:13">
      <c r="B1444" s="68"/>
      <c r="C1444" s="68"/>
      <c r="D1444" s="68"/>
      <c r="E1444" s="69"/>
      <c r="F1444" s="69"/>
      <c r="G1444" s="69"/>
      <c r="H1444" s="69"/>
      <c r="I1444" s="69"/>
      <c r="J1444" s="69"/>
      <c r="K1444" s="68"/>
      <c r="L1444" s="359"/>
      <c r="M1444" s="359"/>
    </row>
    <row r="1445" spans="2:13">
      <c r="B1445" s="68"/>
      <c r="C1445" s="68"/>
      <c r="D1445" s="68"/>
      <c r="E1445" s="69"/>
      <c r="F1445" s="69"/>
      <c r="G1445" s="69"/>
      <c r="H1445" s="69"/>
      <c r="I1445" s="69"/>
      <c r="J1445" s="69"/>
      <c r="K1445" s="68"/>
      <c r="L1445" s="359"/>
      <c r="M1445" s="359"/>
    </row>
    <row r="1446" spans="2:13">
      <c r="B1446" s="68"/>
      <c r="C1446" s="68"/>
      <c r="D1446" s="68"/>
      <c r="E1446" s="69"/>
      <c r="F1446" s="69"/>
      <c r="G1446" s="69"/>
      <c r="H1446" s="69"/>
      <c r="I1446" s="69"/>
      <c r="J1446" s="69"/>
      <c r="K1446" s="68"/>
      <c r="L1446" s="359"/>
      <c r="M1446" s="359"/>
    </row>
    <row r="1447" spans="2:13">
      <c r="B1447" s="68"/>
      <c r="C1447" s="68"/>
      <c r="D1447" s="68"/>
      <c r="E1447" s="69"/>
      <c r="F1447" s="69"/>
      <c r="G1447" s="69"/>
      <c r="H1447" s="69"/>
      <c r="I1447" s="69"/>
      <c r="J1447" s="69"/>
      <c r="K1447" s="68"/>
      <c r="L1447" s="359"/>
      <c r="M1447" s="359"/>
    </row>
    <row r="1448" spans="2:13">
      <c r="B1448" s="68"/>
      <c r="C1448" s="68"/>
      <c r="D1448" s="68"/>
      <c r="E1448" s="69"/>
      <c r="F1448" s="69"/>
      <c r="G1448" s="69"/>
      <c r="H1448" s="69"/>
      <c r="I1448" s="69"/>
      <c r="J1448" s="69"/>
      <c r="K1448" s="68"/>
      <c r="L1448" s="359"/>
      <c r="M1448" s="359"/>
    </row>
    <row r="1449" spans="2:13">
      <c r="B1449" s="68"/>
      <c r="C1449" s="68"/>
      <c r="D1449" s="68"/>
      <c r="E1449" s="69"/>
      <c r="F1449" s="69"/>
      <c r="G1449" s="69"/>
      <c r="H1449" s="69"/>
      <c r="I1449" s="69"/>
      <c r="J1449" s="69"/>
      <c r="K1449" s="68"/>
      <c r="L1449" s="359"/>
      <c r="M1449" s="359"/>
    </row>
    <row r="1450" spans="2:13">
      <c r="B1450" s="68"/>
      <c r="C1450" s="68"/>
      <c r="D1450" s="68"/>
      <c r="E1450" s="69"/>
      <c r="F1450" s="69"/>
      <c r="G1450" s="69"/>
      <c r="H1450" s="69"/>
      <c r="I1450" s="69"/>
      <c r="J1450" s="69"/>
      <c r="K1450" s="68"/>
      <c r="L1450" s="359"/>
      <c r="M1450" s="359"/>
    </row>
    <row r="1451" spans="2:13">
      <c r="B1451" s="68"/>
      <c r="C1451" s="68"/>
      <c r="D1451" s="68"/>
      <c r="E1451" s="69"/>
      <c r="F1451" s="69"/>
      <c r="G1451" s="69"/>
      <c r="H1451" s="69"/>
      <c r="I1451" s="69"/>
      <c r="J1451" s="69"/>
      <c r="K1451" s="68"/>
      <c r="L1451" s="359"/>
      <c r="M1451" s="359"/>
    </row>
    <row r="1452" spans="2:13">
      <c r="B1452" s="68"/>
      <c r="C1452" s="68"/>
      <c r="D1452" s="68"/>
      <c r="E1452" s="69"/>
      <c r="F1452" s="69"/>
      <c r="G1452" s="69"/>
      <c r="H1452" s="69"/>
      <c r="I1452" s="69"/>
      <c r="J1452" s="69"/>
      <c r="K1452" s="68"/>
      <c r="L1452" s="359"/>
      <c r="M1452" s="359"/>
    </row>
    <row r="1453" spans="2:13">
      <c r="B1453" s="68"/>
      <c r="C1453" s="68"/>
      <c r="D1453" s="68"/>
      <c r="E1453" s="69"/>
      <c r="F1453" s="69"/>
      <c r="G1453" s="69"/>
      <c r="H1453" s="69"/>
      <c r="I1453" s="69"/>
      <c r="J1453" s="69"/>
      <c r="K1453" s="68"/>
      <c r="L1453" s="359"/>
      <c r="M1453" s="359"/>
    </row>
    <row r="1454" spans="2:13">
      <c r="B1454" s="68"/>
      <c r="C1454" s="68"/>
      <c r="D1454" s="68"/>
      <c r="E1454" s="69"/>
      <c r="F1454" s="69"/>
      <c r="G1454" s="69"/>
      <c r="H1454" s="69"/>
      <c r="I1454" s="69"/>
      <c r="J1454" s="69"/>
      <c r="K1454" s="68"/>
      <c r="L1454" s="359"/>
      <c r="M1454" s="359"/>
    </row>
    <row r="1455" spans="2:13">
      <c r="B1455" s="68"/>
      <c r="C1455" s="68"/>
      <c r="D1455" s="68"/>
      <c r="E1455" s="69"/>
      <c r="F1455" s="69"/>
      <c r="G1455" s="69"/>
      <c r="H1455" s="69"/>
      <c r="I1455" s="69"/>
      <c r="J1455" s="69"/>
      <c r="K1455" s="68"/>
      <c r="L1455" s="359"/>
      <c r="M1455" s="359"/>
    </row>
    <row r="1456" spans="2:13">
      <c r="B1456" s="68"/>
      <c r="C1456" s="68"/>
      <c r="D1456" s="68"/>
      <c r="E1456" s="69"/>
      <c r="F1456" s="69"/>
      <c r="G1456" s="69"/>
      <c r="H1456" s="69"/>
      <c r="I1456" s="69"/>
      <c r="J1456" s="69"/>
      <c r="K1456" s="68"/>
      <c r="L1456" s="359"/>
      <c r="M1456" s="359"/>
    </row>
    <row r="1457" spans="2:13">
      <c r="B1457" s="68"/>
      <c r="C1457" s="68"/>
      <c r="D1457" s="68"/>
      <c r="E1457" s="69"/>
      <c r="F1457" s="69"/>
      <c r="G1457" s="69"/>
      <c r="H1457" s="69"/>
      <c r="I1457" s="69"/>
      <c r="J1457" s="69"/>
      <c r="K1457" s="68"/>
      <c r="L1457" s="359"/>
      <c r="M1457" s="359"/>
    </row>
    <row r="1458" spans="2:13">
      <c r="B1458" s="68"/>
      <c r="C1458" s="68"/>
      <c r="D1458" s="68"/>
      <c r="E1458" s="69"/>
      <c r="F1458" s="69"/>
      <c r="G1458" s="69"/>
      <c r="H1458" s="69"/>
      <c r="I1458" s="69"/>
      <c r="J1458" s="69"/>
      <c r="K1458" s="68"/>
      <c r="L1458" s="359"/>
      <c r="M1458" s="359"/>
    </row>
    <row r="1459" spans="2:13">
      <c r="B1459" s="68"/>
      <c r="C1459" s="68"/>
      <c r="D1459" s="68"/>
      <c r="E1459" s="69"/>
      <c r="F1459" s="69"/>
      <c r="G1459" s="69"/>
      <c r="H1459" s="69"/>
      <c r="I1459" s="69"/>
      <c r="J1459" s="69"/>
      <c r="K1459" s="68"/>
      <c r="L1459" s="359"/>
      <c r="M1459" s="359"/>
    </row>
    <row r="1460" spans="2:13">
      <c r="B1460" s="68"/>
      <c r="C1460" s="68"/>
      <c r="D1460" s="68"/>
      <c r="E1460" s="69"/>
      <c r="F1460" s="69"/>
      <c r="G1460" s="69"/>
      <c r="H1460" s="69"/>
      <c r="I1460" s="69"/>
      <c r="J1460" s="69"/>
      <c r="K1460" s="68"/>
      <c r="L1460" s="359"/>
      <c r="M1460" s="359"/>
    </row>
    <row r="1461" spans="2:13">
      <c r="B1461" s="68"/>
      <c r="C1461" s="68"/>
      <c r="D1461" s="68"/>
      <c r="E1461" s="69"/>
      <c r="F1461" s="69"/>
      <c r="G1461" s="69"/>
      <c r="H1461" s="69"/>
      <c r="I1461" s="69"/>
      <c r="J1461" s="69"/>
      <c r="K1461" s="68"/>
      <c r="L1461" s="359"/>
      <c r="M1461" s="359"/>
    </row>
    <row r="1462" spans="2:13">
      <c r="B1462" s="68"/>
      <c r="C1462" s="68"/>
      <c r="D1462" s="68"/>
      <c r="E1462" s="69"/>
      <c r="F1462" s="69"/>
      <c r="G1462" s="69"/>
      <c r="H1462" s="69"/>
      <c r="I1462" s="69"/>
      <c r="J1462" s="69"/>
      <c r="K1462" s="68"/>
      <c r="L1462" s="359"/>
      <c r="M1462" s="359"/>
    </row>
    <row r="1463" spans="2:13">
      <c r="B1463" s="68"/>
      <c r="C1463" s="68"/>
      <c r="D1463" s="68"/>
      <c r="E1463" s="69"/>
      <c r="F1463" s="69"/>
      <c r="G1463" s="69"/>
      <c r="H1463" s="69"/>
      <c r="I1463" s="69"/>
      <c r="J1463" s="69"/>
      <c r="K1463" s="68"/>
      <c r="L1463" s="359"/>
      <c r="M1463" s="359"/>
    </row>
    <row r="1464" spans="2:13">
      <c r="B1464" s="68"/>
      <c r="C1464" s="68"/>
      <c r="D1464" s="68"/>
      <c r="E1464" s="69"/>
      <c r="F1464" s="69"/>
      <c r="G1464" s="69"/>
      <c r="H1464" s="69"/>
      <c r="I1464" s="69"/>
      <c r="J1464" s="69"/>
      <c r="K1464" s="68"/>
      <c r="L1464" s="359"/>
      <c r="M1464" s="359"/>
    </row>
    <row r="1465" spans="2:13">
      <c r="B1465" s="68"/>
      <c r="C1465" s="68"/>
      <c r="D1465" s="68"/>
      <c r="E1465" s="69"/>
      <c r="F1465" s="69"/>
      <c r="G1465" s="69"/>
      <c r="H1465" s="69"/>
      <c r="I1465" s="69"/>
      <c r="J1465" s="69"/>
      <c r="K1465" s="68"/>
      <c r="L1465" s="359"/>
      <c r="M1465" s="359"/>
    </row>
    <row r="1466" spans="2:13">
      <c r="B1466" s="68"/>
      <c r="C1466" s="68"/>
      <c r="D1466" s="68"/>
      <c r="E1466" s="69"/>
      <c r="F1466" s="69"/>
      <c r="G1466" s="69"/>
      <c r="H1466" s="69"/>
      <c r="I1466" s="69"/>
      <c r="J1466" s="69"/>
      <c r="K1466" s="68"/>
      <c r="L1466" s="359"/>
      <c r="M1466" s="359"/>
    </row>
    <row r="1467" spans="2:13">
      <c r="B1467" s="68"/>
      <c r="C1467" s="68"/>
      <c r="D1467" s="68"/>
      <c r="E1467" s="69"/>
      <c r="F1467" s="69"/>
      <c r="G1467" s="69"/>
      <c r="H1467" s="69"/>
      <c r="I1467" s="69"/>
      <c r="J1467" s="69"/>
      <c r="K1467" s="68"/>
      <c r="L1467" s="359"/>
      <c r="M1467" s="359"/>
    </row>
    <row r="1468" spans="2:13">
      <c r="B1468" s="68"/>
      <c r="C1468" s="68"/>
      <c r="D1468" s="68"/>
      <c r="E1468" s="69"/>
      <c r="F1468" s="69"/>
      <c r="G1468" s="69"/>
      <c r="H1468" s="69"/>
      <c r="I1468" s="69"/>
      <c r="J1468" s="69"/>
      <c r="K1468" s="68"/>
      <c r="L1468" s="359"/>
      <c r="M1468" s="359"/>
    </row>
    <row r="1469" spans="2:13">
      <c r="B1469" s="68"/>
      <c r="C1469" s="68"/>
      <c r="D1469" s="68"/>
      <c r="E1469" s="69"/>
      <c r="F1469" s="69"/>
      <c r="G1469" s="69"/>
      <c r="H1469" s="69"/>
      <c r="I1469" s="69"/>
      <c r="J1469" s="69"/>
      <c r="K1469" s="68"/>
      <c r="L1469" s="359"/>
      <c r="M1469" s="359"/>
    </row>
    <row r="1470" spans="2:13">
      <c r="B1470" s="68"/>
      <c r="C1470" s="68"/>
      <c r="D1470" s="68"/>
      <c r="E1470" s="69"/>
      <c r="F1470" s="69"/>
      <c r="G1470" s="69"/>
      <c r="H1470" s="69"/>
      <c r="I1470" s="69"/>
      <c r="J1470" s="69"/>
      <c r="K1470" s="68"/>
      <c r="L1470" s="359"/>
      <c r="M1470" s="359"/>
    </row>
    <row r="1471" spans="2:13">
      <c r="B1471" s="68"/>
      <c r="C1471" s="68"/>
      <c r="D1471" s="68"/>
      <c r="E1471" s="69"/>
      <c r="F1471" s="69"/>
      <c r="G1471" s="69"/>
      <c r="H1471" s="69"/>
      <c r="I1471" s="69"/>
      <c r="J1471" s="69"/>
      <c r="K1471" s="68"/>
      <c r="L1471" s="359"/>
      <c r="M1471" s="359"/>
    </row>
    <row r="1472" spans="2:13">
      <c r="B1472" s="68"/>
      <c r="C1472" s="68"/>
      <c r="D1472" s="68"/>
      <c r="E1472" s="69"/>
      <c r="F1472" s="69"/>
      <c r="G1472" s="69"/>
      <c r="H1472" s="69"/>
      <c r="I1472" s="69"/>
      <c r="J1472" s="69"/>
      <c r="K1472" s="68"/>
      <c r="L1472" s="359"/>
      <c r="M1472" s="359"/>
    </row>
    <row r="1473" spans="2:13">
      <c r="B1473" s="68"/>
      <c r="C1473" s="68"/>
      <c r="D1473" s="68"/>
      <c r="E1473" s="69"/>
      <c r="F1473" s="69"/>
      <c r="G1473" s="69"/>
      <c r="H1473" s="69"/>
      <c r="I1473" s="69"/>
      <c r="J1473" s="69"/>
      <c r="K1473" s="68"/>
      <c r="L1473" s="359"/>
      <c r="M1473" s="359"/>
    </row>
    <row r="1474" spans="2:13">
      <c r="B1474" s="68"/>
      <c r="C1474" s="68"/>
      <c r="D1474" s="68"/>
      <c r="E1474" s="69"/>
      <c r="F1474" s="69"/>
      <c r="G1474" s="69"/>
      <c r="H1474" s="69"/>
      <c r="I1474" s="69"/>
      <c r="J1474" s="69"/>
      <c r="K1474" s="68"/>
      <c r="L1474" s="359"/>
      <c r="M1474" s="359"/>
    </row>
    <row r="1475" spans="2:13">
      <c r="B1475" s="68"/>
      <c r="C1475" s="68"/>
      <c r="D1475" s="68"/>
      <c r="E1475" s="69"/>
      <c r="F1475" s="69"/>
      <c r="G1475" s="69"/>
      <c r="H1475" s="69"/>
      <c r="I1475" s="69"/>
      <c r="J1475" s="69"/>
      <c r="K1475" s="68"/>
      <c r="L1475" s="359"/>
      <c r="M1475" s="359"/>
    </row>
    <row r="1476" spans="2:13">
      <c r="B1476" s="68"/>
      <c r="C1476" s="68"/>
      <c r="D1476" s="68"/>
      <c r="E1476" s="69"/>
      <c r="F1476" s="69"/>
      <c r="G1476" s="69"/>
      <c r="H1476" s="69"/>
      <c r="I1476" s="69"/>
      <c r="J1476" s="69"/>
      <c r="K1476" s="68"/>
      <c r="L1476" s="359"/>
      <c r="M1476" s="359"/>
    </row>
    <row r="1477" spans="2:13">
      <c r="B1477" s="68"/>
      <c r="C1477" s="68"/>
      <c r="D1477" s="68"/>
      <c r="E1477" s="69"/>
      <c r="F1477" s="69"/>
      <c r="G1477" s="69"/>
      <c r="H1477" s="69"/>
      <c r="I1477" s="69"/>
      <c r="J1477" s="69"/>
      <c r="K1477" s="68"/>
      <c r="L1477" s="359"/>
      <c r="M1477" s="359"/>
    </row>
    <row r="1478" spans="2:13">
      <c r="B1478" s="68"/>
      <c r="C1478" s="68"/>
      <c r="D1478" s="68"/>
      <c r="E1478" s="69"/>
      <c r="F1478" s="69"/>
      <c r="G1478" s="69"/>
      <c r="H1478" s="69"/>
      <c r="I1478" s="69"/>
      <c r="J1478" s="69"/>
      <c r="K1478" s="68"/>
      <c r="L1478" s="359"/>
      <c r="M1478" s="359"/>
    </row>
    <row r="1479" spans="2:13">
      <c r="B1479" s="68"/>
      <c r="C1479" s="68"/>
      <c r="D1479" s="68"/>
      <c r="E1479" s="69"/>
      <c r="F1479" s="69"/>
      <c r="G1479" s="69"/>
      <c r="H1479" s="69"/>
      <c r="I1479" s="69"/>
      <c r="J1479" s="69"/>
      <c r="K1479" s="68"/>
      <c r="L1479" s="359"/>
      <c r="M1479" s="359"/>
    </row>
    <row r="1480" spans="2:13">
      <c r="B1480" s="68"/>
      <c r="C1480" s="68"/>
      <c r="D1480" s="68"/>
      <c r="E1480" s="69"/>
      <c r="F1480" s="69"/>
      <c r="G1480" s="69"/>
      <c r="H1480" s="69"/>
      <c r="I1480" s="69"/>
      <c r="J1480" s="69"/>
      <c r="K1480" s="68"/>
      <c r="L1480" s="359"/>
      <c r="M1480" s="359"/>
    </row>
    <row r="1481" spans="2:13">
      <c r="B1481" s="68"/>
      <c r="C1481" s="68"/>
      <c r="D1481" s="68"/>
      <c r="E1481" s="69"/>
      <c r="F1481" s="69"/>
      <c r="G1481" s="69"/>
      <c r="H1481" s="69"/>
      <c r="I1481" s="69"/>
      <c r="J1481" s="69"/>
      <c r="K1481" s="68"/>
      <c r="L1481" s="359"/>
      <c r="M1481" s="359"/>
    </row>
    <row r="1482" spans="2:13">
      <c r="B1482" s="68"/>
      <c r="C1482" s="68"/>
      <c r="D1482" s="68"/>
      <c r="E1482" s="69"/>
      <c r="F1482" s="69"/>
      <c r="G1482" s="69"/>
      <c r="H1482" s="69"/>
      <c r="I1482" s="69"/>
      <c r="J1482" s="69"/>
      <c r="K1482" s="68"/>
      <c r="L1482" s="359"/>
      <c r="M1482" s="359"/>
    </row>
    <row r="1483" spans="2:13">
      <c r="B1483" s="68"/>
      <c r="C1483" s="68"/>
      <c r="D1483" s="68"/>
      <c r="E1483" s="69"/>
      <c r="F1483" s="69"/>
      <c r="G1483" s="69"/>
      <c r="H1483" s="69"/>
      <c r="I1483" s="69"/>
      <c r="J1483" s="69"/>
      <c r="K1483" s="68"/>
      <c r="L1483" s="359"/>
      <c r="M1483" s="359"/>
    </row>
    <row r="1484" spans="2:13">
      <c r="B1484" s="68"/>
      <c r="C1484" s="68"/>
      <c r="D1484" s="68"/>
      <c r="E1484" s="69"/>
      <c r="F1484" s="69"/>
      <c r="G1484" s="69"/>
      <c r="H1484" s="69"/>
      <c r="I1484" s="69"/>
      <c r="J1484" s="69"/>
      <c r="K1484" s="68"/>
      <c r="L1484" s="359"/>
      <c r="M1484" s="359"/>
    </row>
    <row r="1485" spans="2:13">
      <c r="B1485" s="68"/>
      <c r="C1485" s="68"/>
      <c r="D1485" s="68"/>
      <c r="E1485" s="69"/>
      <c r="F1485" s="69"/>
      <c r="G1485" s="69"/>
      <c r="H1485" s="69"/>
      <c r="I1485" s="69"/>
      <c r="J1485" s="69"/>
      <c r="K1485" s="68"/>
      <c r="L1485" s="359"/>
      <c r="M1485" s="359"/>
    </row>
    <row r="1486" spans="2:13">
      <c r="B1486" s="68"/>
      <c r="C1486" s="68"/>
      <c r="D1486" s="68"/>
      <c r="E1486" s="69"/>
      <c r="F1486" s="69"/>
      <c r="G1486" s="69"/>
      <c r="H1486" s="69"/>
      <c r="I1486" s="69"/>
      <c r="J1486" s="69"/>
      <c r="K1486" s="68"/>
      <c r="L1486" s="359"/>
      <c r="M1486" s="359"/>
    </row>
    <row r="1487" spans="2:13">
      <c r="B1487" s="68"/>
      <c r="C1487" s="68"/>
      <c r="D1487" s="68"/>
      <c r="E1487" s="69"/>
      <c r="F1487" s="69"/>
      <c r="G1487" s="69"/>
      <c r="H1487" s="69"/>
      <c r="I1487" s="69"/>
      <c r="J1487" s="69"/>
      <c r="K1487" s="68"/>
      <c r="L1487" s="359"/>
      <c r="M1487" s="359"/>
    </row>
    <row r="1488" spans="2:13">
      <c r="B1488" s="68"/>
      <c r="C1488" s="68"/>
      <c r="D1488" s="68"/>
      <c r="E1488" s="69"/>
      <c r="F1488" s="69"/>
      <c r="G1488" s="69"/>
      <c r="H1488" s="69"/>
      <c r="I1488" s="69"/>
      <c r="J1488" s="69"/>
      <c r="K1488" s="68"/>
      <c r="L1488" s="359"/>
      <c r="M1488" s="359"/>
    </row>
    <row r="1489" spans="2:13">
      <c r="B1489" s="68"/>
      <c r="C1489" s="68"/>
      <c r="D1489" s="68"/>
      <c r="E1489" s="69"/>
      <c r="F1489" s="69"/>
      <c r="G1489" s="69"/>
      <c r="H1489" s="69"/>
      <c r="I1489" s="69"/>
      <c r="J1489" s="69"/>
      <c r="K1489" s="68"/>
      <c r="L1489" s="359"/>
      <c r="M1489" s="359"/>
    </row>
    <row r="1490" spans="2:13">
      <c r="B1490" s="68"/>
      <c r="C1490" s="68"/>
      <c r="D1490" s="68"/>
      <c r="E1490" s="69"/>
      <c r="F1490" s="69"/>
      <c r="G1490" s="69"/>
      <c r="H1490" s="69"/>
      <c r="I1490" s="69"/>
      <c r="J1490" s="69"/>
      <c r="K1490" s="68"/>
      <c r="L1490" s="359"/>
      <c r="M1490" s="359"/>
    </row>
    <row r="1491" spans="2:13">
      <c r="B1491" s="68"/>
      <c r="C1491" s="68"/>
      <c r="D1491" s="68"/>
      <c r="E1491" s="69"/>
      <c r="F1491" s="69"/>
      <c r="G1491" s="69"/>
      <c r="H1491" s="69"/>
      <c r="I1491" s="69"/>
      <c r="J1491" s="69"/>
      <c r="K1491" s="68"/>
      <c r="L1491" s="359"/>
      <c r="M1491" s="359"/>
    </row>
    <row r="1492" spans="2:13">
      <c r="B1492" s="68"/>
      <c r="C1492" s="68"/>
      <c r="D1492" s="68"/>
      <c r="E1492" s="69"/>
      <c r="F1492" s="69"/>
      <c r="G1492" s="69"/>
      <c r="H1492" s="69"/>
      <c r="I1492" s="69"/>
      <c r="J1492" s="69"/>
      <c r="K1492" s="68"/>
      <c r="L1492" s="359"/>
      <c r="M1492" s="359"/>
    </row>
    <row r="1493" spans="2:13">
      <c r="B1493" s="68"/>
      <c r="C1493" s="68"/>
      <c r="D1493" s="68"/>
      <c r="E1493" s="69"/>
      <c r="F1493" s="69"/>
      <c r="G1493" s="69"/>
      <c r="H1493" s="69"/>
      <c r="I1493" s="69"/>
      <c r="J1493" s="69"/>
      <c r="K1493" s="68"/>
      <c r="L1493" s="359"/>
      <c r="M1493" s="359"/>
    </row>
    <row r="1494" spans="2:13">
      <c r="B1494" s="68"/>
      <c r="C1494" s="68"/>
      <c r="D1494" s="68"/>
      <c r="E1494" s="69"/>
      <c r="F1494" s="69"/>
      <c r="G1494" s="69"/>
      <c r="H1494" s="69"/>
      <c r="I1494" s="69"/>
      <c r="J1494" s="69"/>
      <c r="K1494" s="68"/>
      <c r="L1494" s="359"/>
      <c r="M1494" s="359"/>
    </row>
    <row r="1495" spans="2:13">
      <c r="B1495" s="68"/>
      <c r="C1495" s="68"/>
      <c r="D1495" s="68"/>
      <c r="E1495" s="69"/>
      <c r="F1495" s="69"/>
      <c r="G1495" s="69"/>
      <c r="H1495" s="69"/>
      <c r="I1495" s="69"/>
      <c r="J1495" s="69"/>
      <c r="K1495" s="68"/>
      <c r="L1495" s="359"/>
      <c r="M1495" s="359"/>
    </row>
    <row r="1496" spans="2:13">
      <c r="B1496" s="68"/>
      <c r="C1496" s="68"/>
      <c r="D1496" s="68"/>
      <c r="E1496" s="69"/>
      <c r="F1496" s="69"/>
      <c r="G1496" s="69"/>
      <c r="H1496" s="69"/>
      <c r="I1496" s="69"/>
      <c r="J1496" s="69"/>
      <c r="K1496" s="68"/>
      <c r="L1496" s="359"/>
      <c r="M1496" s="359"/>
    </row>
    <row r="1497" spans="2:13">
      <c r="B1497" s="68"/>
      <c r="C1497" s="68"/>
      <c r="D1497" s="68"/>
      <c r="E1497" s="69"/>
      <c r="F1497" s="69"/>
      <c r="G1497" s="69"/>
      <c r="H1497" s="69"/>
      <c r="I1497" s="69"/>
      <c r="J1497" s="69"/>
      <c r="K1497" s="68"/>
      <c r="L1497" s="359"/>
      <c r="M1497" s="359"/>
    </row>
    <row r="1498" spans="2:13">
      <c r="B1498" s="68"/>
      <c r="C1498" s="68"/>
      <c r="D1498" s="68"/>
      <c r="E1498" s="69"/>
      <c r="F1498" s="69"/>
      <c r="G1498" s="69"/>
      <c r="H1498" s="69"/>
      <c r="I1498" s="69"/>
      <c r="J1498" s="69"/>
      <c r="K1498" s="68"/>
      <c r="L1498" s="359"/>
      <c r="M1498" s="359"/>
    </row>
    <row r="1499" spans="2:13">
      <c r="B1499" s="68"/>
      <c r="C1499" s="68"/>
      <c r="D1499" s="68"/>
      <c r="E1499" s="69"/>
      <c r="F1499" s="69"/>
      <c r="G1499" s="69"/>
      <c r="H1499" s="69"/>
      <c r="I1499" s="69"/>
      <c r="J1499" s="69"/>
      <c r="K1499" s="68"/>
      <c r="L1499" s="359"/>
      <c r="M1499" s="359"/>
    </row>
    <row r="1500" spans="2:13">
      <c r="B1500" s="68"/>
      <c r="C1500" s="68"/>
      <c r="D1500" s="68"/>
      <c r="E1500" s="69"/>
      <c r="F1500" s="69"/>
      <c r="G1500" s="69"/>
      <c r="H1500" s="69"/>
      <c r="I1500" s="69"/>
      <c r="J1500" s="69"/>
      <c r="K1500" s="68"/>
      <c r="L1500" s="359"/>
      <c r="M1500" s="359"/>
    </row>
    <row r="1501" spans="2:13">
      <c r="B1501" s="68"/>
      <c r="C1501" s="68"/>
      <c r="D1501" s="68"/>
      <c r="E1501" s="69"/>
      <c r="F1501" s="69"/>
      <c r="G1501" s="69"/>
      <c r="H1501" s="69"/>
      <c r="I1501" s="69"/>
      <c r="J1501" s="69"/>
      <c r="K1501" s="68"/>
      <c r="L1501" s="359"/>
      <c r="M1501" s="359"/>
    </row>
    <row r="1502" spans="2:13">
      <c r="B1502" s="68"/>
      <c r="C1502" s="68"/>
      <c r="D1502" s="68"/>
      <c r="E1502" s="69"/>
      <c r="F1502" s="69"/>
      <c r="G1502" s="69"/>
      <c r="H1502" s="69"/>
      <c r="I1502" s="69"/>
      <c r="J1502" s="69"/>
      <c r="K1502" s="68"/>
      <c r="L1502" s="359"/>
      <c r="M1502" s="359"/>
    </row>
    <row r="1503" spans="2:13">
      <c r="B1503" s="68"/>
      <c r="C1503" s="68"/>
      <c r="D1503" s="68"/>
      <c r="E1503" s="69"/>
      <c r="F1503" s="69"/>
      <c r="G1503" s="69"/>
      <c r="H1503" s="69"/>
      <c r="I1503" s="69"/>
      <c r="J1503" s="69"/>
      <c r="K1503" s="68"/>
      <c r="L1503" s="359"/>
      <c r="M1503" s="359"/>
    </row>
    <row r="1504" spans="2:13">
      <c r="B1504" s="68"/>
      <c r="C1504" s="68"/>
      <c r="D1504" s="68"/>
      <c r="E1504" s="69"/>
      <c r="F1504" s="69"/>
      <c r="G1504" s="69"/>
      <c r="H1504" s="69"/>
      <c r="I1504" s="69"/>
      <c r="J1504" s="69"/>
      <c r="K1504" s="68"/>
      <c r="L1504" s="359"/>
      <c r="M1504" s="359"/>
    </row>
    <row r="1505" spans="2:13">
      <c r="B1505" s="68"/>
      <c r="C1505" s="68"/>
      <c r="D1505" s="68"/>
      <c r="E1505" s="69"/>
      <c r="F1505" s="69"/>
      <c r="G1505" s="69"/>
      <c r="H1505" s="69"/>
      <c r="I1505" s="69"/>
      <c r="J1505" s="69"/>
      <c r="K1505" s="68"/>
      <c r="L1505" s="359"/>
      <c r="M1505" s="359"/>
    </row>
    <row r="1506" spans="2:13">
      <c r="B1506" s="68"/>
      <c r="C1506" s="68"/>
      <c r="D1506" s="68"/>
      <c r="E1506" s="69"/>
      <c r="F1506" s="69"/>
      <c r="G1506" s="69"/>
      <c r="H1506" s="69"/>
      <c r="I1506" s="69"/>
      <c r="J1506" s="69"/>
      <c r="K1506" s="68"/>
      <c r="L1506" s="359"/>
      <c r="M1506" s="359"/>
    </row>
    <row r="1507" spans="2:13">
      <c r="B1507" s="68"/>
      <c r="C1507" s="68"/>
      <c r="D1507" s="68"/>
      <c r="E1507" s="69"/>
      <c r="F1507" s="69"/>
      <c r="G1507" s="69"/>
      <c r="H1507" s="69"/>
      <c r="I1507" s="69"/>
      <c r="J1507" s="69"/>
      <c r="K1507" s="68"/>
      <c r="L1507" s="359"/>
      <c r="M1507" s="359"/>
    </row>
    <row r="1508" spans="2:13">
      <c r="B1508" s="68"/>
      <c r="C1508" s="68"/>
      <c r="D1508" s="68"/>
      <c r="E1508" s="69"/>
      <c r="F1508" s="69"/>
      <c r="G1508" s="69"/>
      <c r="H1508" s="69"/>
      <c r="I1508" s="69"/>
      <c r="J1508" s="69"/>
      <c r="K1508" s="68"/>
      <c r="L1508" s="359"/>
      <c r="M1508" s="359"/>
    </row>
    <row r="1509" spans="2:13">
      <c r="B1509" s="68"/>
      <c r="C1509" s="68"/>
      <c r="D1509" s="68"/>
      <c r="E1509" s="69"/>
      <c r="F1509" s="69"/>
      <c r="G1509" s="69"/>
      <c r="H1509" s="69"/>
      <c r="I1509" s="69"/>
      <c r="J1509" s="69"/>
      <c r="K1509" s="68"/>
      <c r="L1509" s="359"/>
      <c r="M1509" s="359"/>
    </row>
    <row r="1510" spans="2:13">
      <c r="B1510" s="68"/>
      <c r="C1510" s="68"/>
      <c r="D1510" s="68"/>
      <c r="E1510" s="69"/>
      <c r="F1510" s="69"/>
      <c r="G1510" s="69"/>
      <c r="H1510" s="69"/>
      <c r="I1510" s="69"/>
      <c r="J1510" s="69"/>
      <c r="K1510" s="68"/>
      <c r="L1510" s="359"/>
      <c r="M1510" s="359"/>
    </row>
    <row r="1511" spans="2:13">
      <c r="B1511" s="68"/>
      <c r="C1511" s="68"/>
      <c r="D1511" s="68"/>
      <c r="E1511" s="69"/>
      <c r="F1511" s="69"/>
      <c r="G1511" s="69"/>
      <c r="H1511" s="69"/>
      <c r="I1511" s="69"/>
      <c r="J1511" s="69"/>
      <c r="K1511" s="68"/>
      <c r="L1511" s="359"/>
      <c r="M1511" s="359"/>
    </row>
    <row r="1512" spans="2:13">
      <c r="B1512" s="68"/>
      <c r="C1512" s="68"/>
      <c r="D1512" s="68"/>
      <c r="E1512" s="69"/>
      <c r="F1512" s="69"/>
      <c r="G1512" s="69"/>
      <c r="H1512" s="69"/>
      <c r="I1512" s="69"/>
      <c r="J1512" s="69"/>
      <c r="K1512" s="68"/>
      <c r="L1512" s="359"/>
      <c r="M1512" s="359"/>
    </row>
    <row r="1513" spans="2:13">
      <c r="B1513" s="68"/>
      <c r="C1513" s="68"/>
      <c r="D1513" s="68"/>
      <c r="E1513" s="69"/>
      <c r="F1513" s="69"/>
      <c r="G1513" s="69"/>
      <c r="H1513" s="69"/>
      <c r="I1513" s="69"/>
      <c r="J1513" s="69"/>
      <c r="K1513" s="68"/>
      <c r="L1513" s="359"/>
      <c r="M1513" s="359"/>
    </row>
    <row r="1514" spans="2:13">
      <c r="B1514" s="68"/>
      <c r="C1514" s="68"/>
      <c r="D1514" s="68"/>
      <c r="E1514" s="69"/>
      <c r="F1514" s="69"/>
      <c r="G1514" s="69"/>
      <c r="H1514" s="69"/>
      <c r="I1514" s="69"/>
      <c r="J1514" s="69"/>
      <c r="K1514" s="68"/>
      <c r="L1514" s="359"/>
      <c r="M1514" s="359"/>
    </row>
    <row r="1515" spans="2:13">
      <c r="B1515" s="68"/>
      <c r="C1515" s="68"/>
      <c r="D1515" s="68"/>
      <c r="E1515" s="69"/>
      <c r="F1515" s="69"/>
      <c r="G1515" s="69"/>
      <c r="H1515" s="69"/>
      <c r="I1515" s="69"/>
      <c r="J1515" s="69"/>
      <c r="K1515" s="68"/>
      <c r="L1515" s="359"/>
      <c r="M1515" s="359"/>
    </row>
    <row r="1516" spans="2:13">
      <c r="B1516" s="68"/>
      <c r="C1516" s="68"/>
      <c r="D1516" s="68"/>
      <c r="E1516" s="69"/>
      <c r="F1516" s="69"/>
      <c r="G1516" s="69"/>
      <c r="H1516" s="69"/>
      <c r="I1516" s="69"/>
      <c r="J1516" s="69"/>
      <c r="K1516" s="68"/>
      <c r="L1516" s="359"/>
      <c r="M1516" s="359"/>
    </row>
    <row r="1517" spans="2:13">
      <c r="B1517" s="68"/>
      <c r="C1517" s="68"/>
      <c r="D1517" s="68"/>
      <c r="E1517" s="69"/>
      <c r="F1517" s="69"/>
      <c r="G1517" s="69"/>
      <c r="H1517" s="69"/>
      <c r="I1517" s="69"/>
      <c r="J1517" s="69"/>
      <c r="K1517" s="68"/>
      <c r="L1517" s="359"/>
      <c r="M1517" s="359"/>
    </row>
    <row r="1518" spans="2:13">
      <c r="B1518" s="68"/>
      <c r="C1518" s="68"/>
      <c r="D1518" s="68"/>
      <c r="E1518" s="69"/>
      <c r="F1518" s="69"/>
      <c r="G1518" s="69"/>
      <c r="H1518" s="69"/>
      <c r="I1518" s="69"/>
      <c r="J1518" s="69"/>
      <c r="K1518" s="68"/>
      <c r="L1518" s="359"/>
      <c r="M1518" s="359"/>
    </row>
    <row r="1519" spans="2:13">
      <c r="B1519" s="68"/>
      <c r="C1519" s="68"/>
      <c r="D1519" s="68"/>
      <c r="E1519" s="69"/>
      <c r="F1519" s="69"/>
      <c r="G1519" s="69"/>
      <c r="H1519" s="69"/>
      <c r="I1519" s="69"/>
      <c r="J1519" s="69"/>
      <c r="K1519" s="68"/>
      <c r="L1519" s="359"/>
      <c r="M1519" s="359"/>
    </row>
    <row r="1520" spans="2:13">
      <c r="B1520" s="68"/>
      <c r="C1520" s="68"/>
      <c r="D1520" s="68"/>
      <c r="E1520" s="69"/>
      <c r="F1520" s="69"/>
      <c r="G1520" s="69"/>
      <c r="H1520" s="69"/>
      <c r="I1520" s="69"/>
      <c r="J1520" s="69"/>
      <c r="K1520" s="68"/>
      <c r="L1520" s="359"/>
      <c r="M1520" s="359"/>
    </row>
    <row r="1521" spans="2:13">
      <c r="B1521" s="68"/>
      <c r="C1521" s="68"/>
      <c r="D1521" s="68"/>
      <c r="E1521" s="69"/>
      <c r="F1521" s="69"/>
      <c r="G1521" s="69"/>
      <c r="H1521" s="69"/>
      <c r="I1521" s="69"/>
      <c r="J1521" s="69"/>
      <c r="K1521" s="68"/>
      <c r="L1521" s="359"/>
      <c r="M1521" s="359"/>
    </row>
    <row r="1522" spans="2:13">
      <c r="B1522" s="68"/>
      <c r="C1522" s="68"/>
      <c r="D1522" s="68"/>
      <c r="E1522" s="69"/>
      <c r="F1522" s="69"/>
      <c r="G1522" s="69"/>
      <c r="H1522" s="69"/>
      <c r="I1522" s="69"/>
      <c r="J1522" s="69"/>
      <c r="K1522" s="68"/>
      <c r="L1522" s="359"/>
      <c r="M1522" s="359"/>
    </row>
    <row r="1523" spans="2:13">
      <c r="B1523" s="68"/>
      <c r="C1523" s="68"/>
      <c r="D1523" s="68"/>
      <c r="E1523" s="69"/>
      <c r="F1523" s="69"/>
      <c r="G1523" s="69"/>
      <c r="H1523" s="69"/>
      <c r="I1523" s="69"/>
      <c r="J1523" s="69"/>
      <c r="K1523" s="68"/>
      <c r="L1523" s="359"/>
      <c r="M1523" s="359"/>
    </row>
    <row r="1524" spans="2:13">
      <c r="B1524" s="68"/>
      <c r="C1524" s="68"/>
      <c r="D1524" s="68"/>
      <c r="E1524" s="69"/>
      <c r="F1524" s="69"/>
      <c r="G1524" s="69"/>
      <c r="H1524" s="69"/>
      <c r="I1524" s="69"/>
      <c r="J1524" s="69"/>
      <c r="K1524" s="68"/>
      <c r="L1524" s="359"/>
      <c r="M1524" s="359"/>
    </row>
    <row r="1525" spans="2:13">
      <c r="B1525" s="68"/>
      <c r="C1525" s="68"/>
      <c r="D1525" s="68"/>
      <c r="E1525" s="69"/>
      <c r="F1525" s="69"/>
      <c r="G1525" s="69"/>
      <c r="H1525" s="69"/>
      <c r="I1525" s="69"/>
      <c r="J1525" s="69"/>
      <c r="K1525" s="68"/>
      <c r="L1525" s="359"/>
      <c r="M1525" s="359"/>
    </row>
    <row r="1526" spans="2:13">
      <c r="B1526" s="68"/>
      <c r="C1526" s="68"/>
      <c r="D1526" s="68"/>
      <c r="E1526" s="69"/>
      <c r="F1526" s="69"/>
      <c r="G1526" s="69"/>
      <c r="H1526" s="69"/>
      <c r="I1526" s="69"/>
      <c r="J1526" s="69"/>
      <c r="K1526" s="68"/>
      <c r="L1526" s="359"/>
      <c r="M1526" s="359"/>
    </row>
    <row r="1527" spans="2:13">
      <c r="B1527" s="68"/>
      <c r="C1527" s="68"/>
      <c r="D1527" s="68"/>
      <c r="E1527" s="69"/>
      <c r="F1527" s="69"/>
      <c r="G1527" s="69"/>
      <c r="H1527" s="69"/>
      <c r="I1527" s="69"/>
      <c r="J1527" s="69"/>
      <c r="K1527" s="68"/>
      <c r="L1527" s="359"/>
      <c r="M1527" s="359"/>
    </row>
    <row r="1528" spans="2:13">
      <c r="B1528" s="68"/>
      <c r="C1528" s="68"/>
      <c r="D1528" s="68"/>
      <c r="E1528" s="69"/>
      <c r="F1528" s="69"/>
      <c r="G1528" s="69"/>
      <c r="H1528" s="69"/>
      <c r="I1528" s="69"/>
      <c r="J1528" s="69"/>
      <c r="K1528" s="68"/>
      <c r="L1528" s="359"/>
      <c r="M1528" s="359"/>
    </row>
    <row r="1529" spans="2:13">
      <c r="B1529" s="68"/>
      <c r="C1529" s="68"/>
      <c r="D1529" s="68"/>
      <c r="E1529" s="69"/>
      <c r="F1529" s="69"/>
      <c r="G1529" s="69"/>
      <c r="H1529" s="69"/>
      <c r="I1529" s="69"/>
      <c r="J1529" s="69"/>
      <c r="K1529" s="68"/>
      <c r="L1529" s="359"/>
      <c r="M1529" s="359"/>
    </row>
    <row r="1530" spans="2:13">
      <c r="B1530" s="68"/>
      <c r="C1530" s="68"/>
      <c r="D1530" s="68"/>
      <c r="E1530" s="69"/>
      <c r="F1530" s="69"/>
      <c r="G1530" s="69"/>
      <c r="H1530" s="69"/>
      <c r="I1530" s="69"/>
      <c r="J1530" s="69"/>
      <c r="K1530" s="68"/>
      <c r="L1530" s="359"/>
      <c r="M1530" s="359"/>
    </row>
    <row r="1531" spans="2:13">
      <c r="B1531" s="68"/>
      <c r="C1531" s="68"/>
      <c r="D1531" s="68"/>
      <c r="E1531" s="69"/>
      <c r="F1531" s="69"/>
      <c r="G1531" s="69"/>
      <c r="H1531" s="69"/>
      <c r="I1531" s="69"/>
      <c r="J1531" s="69"/>
      <c r="K1531" s="68"/>
      <c r="L1531" s="359"/>
      <c r="M1531" s="359"/>
    </row>
    <row r="1532" spans="2:13">
      <c r="B1532" s="68"/>
      <c r="C1532" s="68"/>
      <c r="D1532" s="68"/>
      <c r="E1532" s="69"/>
      <c r="F1532" s="69"/>
      <c r="G1532" s="69"/>
      <c r="H1532" s="69"/>
      <c r="I1532" s="69"/>
      <c r="J1532" s="69"/>
      <c r="K1532" s="68"/>
      <c r="L1532" s="359"/>
      <c r="M1532" s="359"/>
    </row>
    <row r="1533" spans="2:13">
      <c r="B1533" s="68"/>
      <c r="C1533" s="68"/>
      <c r="D1533" s="68"/>
      <c r="E1533" s="69"/>
      <c r="F1533" s="69"/>
      <c r="G1533" s="69"/>
      <c r="H1533" s="69"/>
      <c r="I1533" s="69"/>
      <c r="J1533" s="69"/>
      <c r="K1533" s="68"/>
      <c r="L1533" s="359"/>
      <c r="M1533" s="359"/>
    </row>
    <row r="1534" spans="2:13">
      <c r="B1534" s="68"/>
      <c r="C1534" s="68"/>
      <c r="D1534" s="68"/>
      <c r="E1534" s="69"/>
      <c r="F1534" s="69"/>
      <c r="G1534" s="69"/>
      <c r="H1534" s="69"/>
      <c r="I1534" s="69"/>
      <c r="J1534" s="69"/>
      <c r="K1534" s="68"/>
      <c r="L1534" s="359"/>
      <c r="M1534" s="359"/>
    </row>
    <row r="1535" spans="2:13">
      <c r="B1535" s="68"/>
      <c r="C1535" s="68"/>
      <c r="D1535" s="68"/>
      <c r="E1535" s="69"/>
      <c r="F1535" s="69"/>
      <c r="G1535" s="69"/>
      <c r="H1535" s="69"/>
      <c r="I1535" s="69"/>
      <c r="J1535" s="69"/>
      <c r="K1535" s="68"/>
      <c r="L1535" s="359"/>
      <c r="M1535" s="359"/>
    </row>
    <row r="1536" spans="2:13">
      <c r="B1536" s="68"/>
      <c r="C1536" s="68"/>
      <c r="D1536" s="68"/>
      <c r="E1536" s="69"/>
      <c r="F1536" s="69"/>
      <c r="G1536" s="69"/>
      <c r="H1536" s="69"/>
      <c r="I1536" s="69"/>
      <c r="J1536" s="69"/>
      <c r="K1536" s="68"/>
      <c r="L1536" s="359"/>
      <c r="M1536" s="359"/>
    </row>
    <row r="1537" spans="2:13">
      <c r="B1537" s="68"/>
      <c r="C1537" s="68"/>
      <c r="D1537" s="68"/>
      <c r="E1537" s="69"/>
      <c r="F1537" s="69"/>
      <c r="G1537" s="69"/>
      <c r="H1537" s="69"/>
      <c r="I1537" s="69"/>
      <c r="J1537" s="69"/>
      <c r="K1537" s="68"/>
      <c r="L1537" s="359"/>
      <c r="M1537" s="359"/>
    </row>
    <row r="1538" spans="2:13">
      <c r="B1538" s="68"/>
      <c r="C1538" s="68"/>
      <c r="D1538" s="68"/>
      <c r="E1538" s="69"/>
      <c r="F1538" s="69"/>
      <c r="G1538" s="69"/>
      <c r="H1538" s="69"/>
      <c r="I1538" s="69"/>
      <c r="J1538" s="69"/>
      <c r="K1538" s="68"/>
      <c r="L1538" s="359"/>
      <c r="M1538" s="359"/>
    </row>
    <row r="1539" spans="2:13">
      <c r="B1539" s="68"/>
      <c r="C1539" s="68"/>
      <c r="D1539" s="68"/>
      <c r="E1539" s="69"/>
      <c r="F1539" s="69"/>
      <c r="G1539" s="69"/>
      <c r="H1539" s="69"/>
      <c r="I1539" s="69"/>
      <c r="J1539" s="69"/>
      <c r="K1539" s="68"/>
      <c r="L1539" s="359"/>
      <c r="M1539" s="359"/>
    </row>
    <row r="1540" spans="2:13">
      <c r="B1540" s="68"/>
      <c r="C1540" s="68"/>
      <c r="D1540" s="68"/>
      <c r="E1540" s="69"/>
      <c r="F1540" s="69"/>
      <c r="G1540" s="69"/>
      <c r="H1540" s="69"/>
      <c r="I1540" s="69"/>
      <c r="J1540" s="69"/>
      <c r="K1540" s="68"/>
      <c r="L1540" s="359"/>
      <c r="M1540" s="359"/>
    </row>
    <row r="1541" spans="2:13">
      <c r="B1541" s="68"/>
      <c r="C1541" s="68"/>
      <c r="D1541" s="68"/>
      <c r="E1541" s="69"/>
      <c r="F1541" s="69"/>
      <c r="G1541" s="69"/>
      <c r="H1541" s="69"/>
      <c r="I1541" s="69"/>
      <c r="J1541" s="69"/>
      <c r="K1541" s="68"/>
      <c r="L1541" s="359"/>
      <c r="M1541" s="359"/>
    </row>
    <row r="1542" spans="2:13">
      <c r="B1542" s="68"/>
      <c r="C1542" s="68"/>
      <c r="D1542" s="68"/>
      <c r="E1542" s="69"/>
      <c r="F1542" s="69"/>
      <c r="G1542" s="69"/>
      <c r="H1542" s="69"/>
      <c r="I1542" s="69"/>
      <c r="J1542" s="69"/>
      <c r="K1542" s="68"/>
      <c r="L1542" s="359"/>
      <c r="M1542" s="359"/>
    </row>
    <row r="1543" spans="2:13">
      <c r="B1543" s="68"/>
      <c r="C1543" s="68"/>
      <c r="D1543" s="68"/>
      <c r="E1543" s="69"/>
      <c r="F1543" s="69"/>
      <c r="G1543" s="69"/>
      <c r="H1543" s="69"/>
      <c r="I1543" s="69"/>
      <c r="J1543" s="69"/>
      <c r="K1543" s="68"/>
      <c r="L1543" s="359"/>
      <c r="M1543" s="359"/>
    </row>
    <row r="1544" spans="2:13">
      <c r="B1544" s="68"/>
      <c r="C1544" s="68"/>
      <c r="D1544" s="68"/>
      <c r="E1544" s="69"/>
      <c r="F1544" s="69"/>
      <c r="G1544" s="69"/>
      <c r="H1544" s="69"/>
      <c r="I1544" s="69"/>
      <c r="J1544" s="69"/>
      <c r="K1544" s="68"/>
      <c r="L1544" s="359"/>
      <c r="M1544" s="359"/>
    </row>
    <row r="1545" spans="2:13">
      <c r="B1545" s="68"/>
      <c r="C1545" s="68"/>
      <c r="D1545" s="68"/>
      <c r="E1545" s="69"/>
      <c r="F1545" s="69"/>
      <c r="G1545" s="69"/>
      <c r="H1545" s="69"/>
      <c r="I1545" s="69"/>
      <c r="J1545" s="69"/>
      <c r="K1545" s="68"/>
      <c r="L1545" s="359"/>
      <c r="M1545" s="359"/>
    </row>
    <row r="1546" spans="2:13">
      <c r="B1546" s="68"/>
      <c r="C1546" s="68"/>
      <c r="D1546" s="68"/>
      <c r="E1546" s="69"/>
      <c r="F1546" s="69"/>
      <c r="G1546" s="69"/>
      <c r="H1546" s="69"/>
      <c r="I1546" s="69"/>
      <c r="J1546" s="69"/>
      <c r="K1546" s="68"/>
      <c r="L1546" s="359"/>
      <c r="M1546" s="359"/>
    </row>
    <row r="1547" spans="2:13">
      <c r="B1547" s="68"/>
      <c r="C1547" s="68"/>
      <c r="D1547" s="68"/>
      <c r="E1547" s="69"/>
      <c r="F1547" s="69"/>
      <c r="G1547" s="69"/>
      <c r="H1547" s="69"/>
      <c r="I1547" s="69"/>
      <c r="J1547" s="69"/>
      <c r="K1547" s="68"/>
      <c r="L1547" s="359"/>
      <c r="M1547" s="359"/>
    </row>
    <row r="1548" spans="2:13">
      <c r="B1548" s="68"/>
      <c r="C1548" s="68"/>
      <c r="D1548" s="68"/>
      <c r="E1548" s="69"/>
      <c r="F1548" s="69"/>
      <c r="G1548" s="69"/>
      <c r="H1548" s="69"/>
      <c r="I1548" s="69"/>
      <c r="J1548" s="69"/>
      <c r="K1548" s="68"/>
      <c r="L1548" s="359"/>
      <c r="M1548" s="359"/>
    </row>
    <row r="1549" spans="2:13">
      <c r="B1549" s="68"/>
      <c r="C1549" s="68"/>
      <c r="D1549" s="68"/>
      <c r="E1549" s="69"/>
      <c r="F1549" s="69"/>
      <c r="G1549" s="69"/>
      <c r="H1549" s="69"/>
      <c r="I1549" s="69"/>
      <c r="J1549" s="69"/>
      <c r="K1549" s="68"/>
      <c r="L1549" s="359"/>
      <c r="M1549" s="359"/>
    </row>
    <row r="1550" spans="2:13">
      <c r="B1550" s="68"/>
      <c r="C1550" s="68"/>
      <c r="D1550" s="68"/>
      <c r="E1550" s="69"/>
      <c r="F1550" s="69"/>
      <c r="G1550" s="69"/>
      <c r="H1550" s="69"/>
      <c r="I1550" s="69"/>
      <c r="J1550" s="69"/>
      <c r="K1550" s="68"/>
      <c r="L1550" s="359"/>
      <c r="M1550" s="359"/>
    </row>
    <row r="1551" spans="2:13">
      <c r="B1551" s="68"/>
      <c r="C1551" s="68"/>
      <c r="D1551" s="68"/>
      <c r="E1551" s="69"/>
      <c r="F1551" s="69"/>
      <c r="G1551" s="69"/>
      <c r="H1551" s="69"/>
      <c r="I1551" s="69"/>
      <c r="J1551" s="69"/>
      <c r="K1551" s="68"/>
      <c r="L1551" s="359"/>
      <c r="M1551" s="359"/>
    </row>
    <row r="1552" spans="2:13">
      <c r="B1552" s="68"/>
      <c r="C1552" s="68"/>
      <c r="D1552" s="68"/>
      <c r="E1552" s="69"/>
      <c r="F1552" s="69"/>
      <c r="G1552" s="69"/>
      <c r="H1552" s="69"/>
      <c r="I1552" s="69"/>
      <c r="J1552" s="69"/>
      <c r="K1552" s="68"/>
      <c r="L1552" s="359"/>
      <c r="M1552" s="359"/>
    </row>
    <row r="1553" spans="2:13">
      <c r="B1553" s="68"/>
      <c r="C1553" s="68"/>
      <c r="D1553" s="68"/>
      <c r="E1553" s="69"/>
      <c r="F1553" s="69"/>
      <c r="G1553" s="69"/>
      <c r="H1553" s="69"/>
      <c r="I1553" s="69"/>
      <c r="J1553" s="69"/>
      <c r="K1553" s="68"/>
      <c r="L1553" s="359"/>
      <c r="M1553" s="359"/>
    </row>
    <row r="1554" spans="2:13">
      <c r="B1554" s="68"/>
      <c r="C1554" s="68"/>
      <c r="D1554" s="68"/>
      <c r="E1554" s="69"/>
      <c r="F1554" s="69"/>
      <c r="G1554" s="69"/>
      <c r="H1554" s="69"/>
      <c r="I1554" s="69"/>
      <c r="J1554" s="69"/>
      <c r="K1554" s="68"/>
      <c r="L1554" s="359"/>
      <c r="M1554" s="359"/>
    </row>
    <row r="1555" spans="2:13">
      <c r="B1555" s="68"/>
      <c r="C1555" s="68"/>
      <c r="D1555" s="68"/>
      <c r="E1555" s="69"/>
      <c r="F1555" s="69"/>
      <c r="G1555" s="69"/>
      <c r="H1555" s="69"/>
      <c r="I1555" s="69"/>
      <c r="J1555" s="69"/>
      <c r="K1555" s="68"/>
      <c r="L1555" s="359"/>
      <c r="M1555" s="359"/>
    </row>
    <row r="1556" spans="2:13">
      <c r="B1556" s="68"/>
      <c r="C1556" s="68"/>
      <c r="D1556" s="68"/>
      <c r="E1556" s="69"/>
      <c r="F1556" s="69"/>
      <c r="G1556" s="69"/>
      <c r="H1556" s="69"/>
      <c r="I1556" s="69"/>
      <c r="J1556" s="69"/>
      <c r="K1556" s="68"/>
      <c r="L1556" s="359"/>
      <c r="M1556" s="359"/>
    </row>
    <row r="1557" spans="2:13">
      <c r="B1557" s="68"/>
      <c r="C1557" s="68"/>
      <c r="D1557" s="68"/>
      <c r="E1557" s="69"/>
      <c r="F1557" s="69"/>
      <c r="G1557" s="69"/>
      <c r="H1557" s="69"/>
      <c r="I1557" s="69"/>
      <c r="J1557" s="69"/>
      <c r="K1557" s="68"/>
      <c r="L1557" s="359"/>
      <c r="M1557" s="359"/>
    </row>
    <row r="1558" spans="2:13">
      <c r="B1558" s="68"/>
      <c r="C1558" s="68"/>
      <c r="D1558" s="68"/>
      <c r="E1558" s="69"/>
      <c r="F1558" s="69"/>
      <c r="G1558" s="69"/>
      <c r="H1558" s="69"/>
      <c r="I1558" s="69"/>
      <c r="J1558" s="69"/>
      <c r="K1558" s="68"/>
      <c r="L1558" s="359"/>
      <c r="M1558" s="359"/>
    </row>
    <row r="1559" spans="2:13">
      <c r="B1559" s="68"/>
      <c r="C1559" s="68"/>
      <c r="D1559" s="68"/>
      <c r="E1559" s="69"/>
      <c r="F1559" s="69"/>
      <c r="G1559" s="69"/>
      <c r="H1559" s="69"/>
      <c r="I1559" s="69"/>
      <c r="J1559" s="69"/>
      <c r="K1559" s="68"/>
      <c r="L1559" s="359"/>
      <c r="M1559" s="359"/>
    </row>
    <row r="1560" spans="2:13">
      <c r="B1560" s="68"/>
      <c r="C1560" s="68"/>
      <c r="D1560" s="68"/>
      <c r="E1560" s="69"/>
      <c r="F1560" s="69"/>
      <c r="G1560" s="69"/>
      <c r="H1560" s="69"/>
      <c r="I1560" s="69"/>
      <c r="J1560" s="69"/>
      <c r="K1560" s="68"/>
      <c r="L1560" s="359"/>
      <c r="M1560" s="359"/>
    </row>
    <row r="1561" spans="2:13">
      <c r="B1561" s="68"/>
      <c r="C1561" s="68"/>
      <c r="D1561" s="68"/>
      <c r="E1561" s="69"/>
      <c r="F1561" s="69"/>
      <c r="G1561" s="69"/>
      <c r="H1561" s="69"/>
      <c r="I1561" s="69"/>
      <c r="J1561" s="69"/>
      <c r="K1561" s="68"/>
      <c r="L1561" s="359"/>
      <c r="M1561" s="359"/>
    </row>
    <row r="1562" spans="2:13">
      <c r="B1562" s="68"/>
      <c r="C1562" s="68"/>
      <c r="D1562" s="68"/>
      <c r="E1562" s="69"/>
      <c r="F1562" s="69"/>
      <c r="G1562" s="69"/>
      <c r="H1562" s="69"/>
      <c r="I1562" s="69"/>
      <c r="J1562" s="69"/>
      <c r="K1562" s="68"/>
      <c r="L1562" s="359"/>
      <c r="M1562" s="359"/>
    </row>
    <row r="1563" spans="2:13">
      <c r="B1563" s="68"/>
      <c r="C1563" s="68"/>
      <c r="D1563" s="68"/>
      <c r="E1563" s="69"/>
      <c r="F1563" s="69"/>
      <c r="G1563" s="69"/>
      <c r="H1563" s="69"/>
      <c r="I1563" s="69"/>
      <c r="J1563" s="69"/>
      <c r="K1563" s="68"/>
      <c r="L1563" s="359"/>
      <c r="M1563" s="359"/>
    </row>
    <row r="1564" spans="2:13">
      <c r="B1564" s="68"/>
      <c r="C1564" s="68"/>
      <c r="D1564" s="68"/>
      <c r="E1564" s="69"/>
      <c r="F1564" s="69"/>
      <c r="G1564" s="69"/>
      <c r="H1564" s="69"/>
      <c r="I1564" s="69"/>
      <c r="J1564" s="69"/>
      <c r="K1564" s="68"/>
      <c r="L1564" s="359"/>
      <c r="M1564" s="359"/>
    </row>
    <row r="1565" spans="2:13">
      <c r="B1565" s="68"/>
      <c r="C1565" s="68"/>
      <c r="D1565" s="68"/>
      <c r="E1565" s="69"/>
      <c r="F1565" s="69"/>
      <c r="G1565" s="69"/>
      <c r="H1565" s="69"/>
      <c r="I1565" s="69"/>
      <c r="J1565" s="69"/>
      <c r="K1565" s="68"/>
      <c r="L1565" s="359"/>
      <c r="M1565" s="359"/>
    </row>
    <row r="1566" spans="2:13">
      <c r="B1566" s="68"/>
      <c r="C1566" s="68"/>
      <c r="D1566" s="68"/>
      <c r="E1566" s="69"/>
      <c r="F1566" s="69"/>
      <c r="G1566" s="69"/>
      <c r="H1566" s="69"/>
      <c r="I1566" s="69"/>
      <c r="J1566" s="69"/>
      <c r="K1566" s="68"/>
      <c r="L1566" s="359"/>
      <c r="M1566" s="359"/>
    </row>
    <row r="1567" spans="2:13">
      <c r="B1567" s="68"/>
      <c r="C1567" s="68"/>
      <c r="D1567" s="68"/>
      <c r="E1567" s="69"/>
      <c r="F1567" s="69"/>
      <c r="G1567" s="69"/>
      <c r="H1567" s="69"/>
      <c r="I1567" s="69"/>
      <c r="J1567" s="69"/>
      <c r="K1567" s="68"/>
      <c r="L1567" s="359"/>
      <c r="M1567" s="359"/>
    </row>
    <row r="1568" spans="2:13">
      <c r="B1568" s="68"/>
      <c r="C1568" s="68"/>
      <c r="D1568" s="68"/>
      <c r="E1568" s="69"/>
      <c r="F1568" s="69"/>
      <c r="G1568" s="69"/>
      <c r="H1568" s="69"/>
      <c r="I1568" s="69"/>
      <c r="J1568" s="69"/>
      <c r="K1568" s="68"/>
      <c r="L1568" s="359"/>
      <c r="M1568" s="359"/>
    </row>
    <row r="1569" spans="2:13">
      <c r="B1569" s="68"/>
      <c r="C1569" s="68"/>
      <c r="D1569" s="68"/>
      <c r="E1569" s="69"/>
      <c r="F1569" s="69"/>
      <c r="G1569" s="69"/>
      <c r="H1569" s="69"/>
      <c r="I1569" s="69"/>
      <c r="J1569" s="69"/>
      <c r="K1569" s="68"/>
      <c r="L1569" s="359"/>
      <c r="M1569" s="359"/>
    </row>
    <row r="1570" spans="2:13">
      <c r="B1570" s="68"/>
      <c r="C1570" s="68"/>
      <c r="D1570" s="68"/>
      <c r="E1570" s="69"/>
      <c r="F1570" s="69"/>
      <c r="G1570" s="69"/>
      <c r="H1570" s="69"/>
      <c r="I1570" s="69"/>
      <c r="J1570" s="69"/>
      <c r="K1570" s="68"/>
      <c r="L1570" s="359"/>
      <c r="M1570" s="359"/>
    </row>
    <row r="1571" spans="2:13">
      <c r="B1571" s="68"/>
      <c r="C1571" s="68"/>
      <c r="D1571" s="68"/>
      <c r="E1571" s="69"/>
      <c r="F1571" s="69"/>
      <c r="G1571" s="69"/>
      <c r="H1571" s="69"/>
      <c r="I1571" s="69"/>
      <c r="J1571" s="69"/>
      <c r="K1571" s="68"/>
      <c r="L1571" s="359"/>
      <c r="M1571" s="359"/>
    </row>
    <row r="1572" spans="2:13">
      <c r="B1572" s="68"/>
      <c r="C1572" s="68"/>
      <c r="D1572" s="68"/>
      <c r="E1572" s="69"/>
      <c r="F1572" s="69"/>
      <c r="G1572" s="69"/>
      <c r="H1572" s="69"/>
      <c r="I1572" s="69"/>
      <c r="J1572" s="69"/>
      <c r="K1572" s="68"/>
      <c r="L1572" s="359"/>
      <c r="M1572" s="359"/>
    </row>
    <row r="1573" spans="2:13">
      <c r="B1573" s="68"/>
      <c r="C1573" s="68"/>
      <c r="D1573" s="68"/>
      <c r="E1573" s="69"/>
      <c r="F1573" s="69"/>
      <c r="G1573" s="69"/>
      <c r="H1573" s="69"/>
      <c r="I1573" s="69"/>
      <c r="J1573" s="69"/>
      <c r="K1573" s="68"/>
      <c r="L1573" s="359"/>
      <c r="M1573" s="359"/>
    </row>
    <row r="1574" spans="2:13">
      <c r="B1574" s="68"/>
      <c r="C1574" s="68"/>
      <c r="D1574" s="68"/>
      <c r="E1574" s="69"/>
      <c r="F1574" s="69"/>
      <c r="G1574" s="69"/>
      <c r="H1574" s="69"/>
      <c r="I1574" s="69"/>
      <c r="J1574" s="69"/>
      <c r="K1574" s="68"/>
      <c r="L1574" s="359"/>
      <c r="M1574" s="359"/>
    </row>
    <row r="1575" spans="2:13">
      <c r="B1575" s="68"/>
      <c r="C1575" s="68"/>
      <c r="D1575" s="68"/>
      <c r="E1575" s="69"/>
      <c r="F1575" s="69"/>
      <c r="G1575" s="69"/>
      <c r="H1575" s="69"/>
      <c r="I1575" s="69"/>
      <c r="J1575" s="69"/>
      <c r="K1575" s="68"/>
      <c r="L1575" s="359"/>
      <c r="M1575" s="359"/>
    </row>
    <row r="1576" spans="2:13">
      <c r="B1576" s="68"/>
      <c r="C1576" s="68"/>
      <c r="D1576" s="68"/>
      <c r="E1576" s="69"/>
      <c r="F1576" s="69"/>
      <c r="G1576" s="69"/>
      <c r="H1576" s="69"/>
      <c r="I1576" s="69"/>
      <c r="J1576" s="69"/>
      <c r="K1576" s="68"/>
      <c r="L1576" s="359"/>
      <c r="M1576" s="359"/>
    </row>
    <row r="1577" spans="2:13">
      <c r="B1577" s="68"/>
      <c r="C1577" s="68"/>
      <c r="D1577" s="68"/>
      <c r="E1577" s="69"/>
      <c r="F1577" s="69"/>
      <c r="G1577" s="69"/>
      <c r="H1577" s="69"/>
      <c r="I1577" s="69"/>
      <c r="J1577" s="69"/>
      <c r="K1577" s="68"/>
      <c r="L1577" s="359"/>
      <c r="M1577" s="359"/>
    </row>
    <row r="1578" spans="2:13">
      <c r="B1578" s="68"/>
      <c r="C1578" s="68"/>
      <c r="D1578" s="68"/>
      <c r="E1578" s="69"/>
      <c r="F1578" s="69"/>
      <c r="G1578" s="69"/>
      <c r="H1578" s="69"/>
      <c r="I1578" s="69"/>
      <c r="J1578" s="69"/>
      <c r="K1578" s="68"/>
      <c r="L1578" s="359"/>
      <c r="M1578" s="359"/>
    </row>
    <row r="1579" spans="2:13">
      <c r="B1579" s="68"/>
      <c r="C1579" s="68"/>
      <c r="D1579" s="68"/>
      <c r="E1579" s="69"/>
      <c r="F1579" s="69"/>
      <c r="G1579" s="69"/>
      <c r="H1579" s="69"/>
      <c r="I1579" s="69"/>
      <c r="J1579" s="69"/>
      <c r="K1579" s="68"/>
      <c r="L1579" s="359"/>
      <c r="M1579" s="359"/>
    </row>
    <row r="1580" spans="2:13">
      <c r="B1580" s="68"/>
      <c r="C1580" s="68"/>
      <c r="D1580" s="68"/>
      <c r="E1580" s="69"/>
      <c r="F1580" s="69"/>
      <c r="G1580" s="69"/>
      <c r="H1580" s="69"/>
      <c r="I1580" s="69"/>
      <c r="J1580" s="69"/>
      <c r="K1580" s="68"/>
      <c r="L1580" s="359"/>
      <c r="M1580" s="359"/>
    </row>
    <row r="1581" spans="2:13">
      <c r="B1581" s="68"/>
      <c r="C1581" s="68"/>
      <c r="D1581" s="68"/>
      <c r="E1581" s="69"/>
      <c r="F1581" s="69"/>
      <c r="G1581" s="69"/>
      <c r="H1581" s="69"/>
      <c r="I1581" s="69"/>
      <c r="J1581" s="69"/>
      <c r="K1581" s="68"/>
      <c r="L1581" s="359"/>
      <c r="M1581" s="359"/>
    </row>
    <row r="1582" spans="2:13">
      <c r="B1582" s="68"/>
      <c r="C1582" s="68"/>
      <c r="D1582" s="68"/>
      <c r="E1582" s="69"/>
      <c r="F1582" s="69"/>
      <c r="G1582" s="69"/>
      <c r="H1582" s="69"/>
      <c r="I1582" s="69"/>
      <c r="J1582" s="69"/>
      <c r="K1582" s="68"/>
      <c r="L1582" s="359"/>
      <c r="M1582" s="359"/>
    </row>
    <row r="1583" spans="2:13">
      <c r="B1583" s="68"/>
      <c r="C1583" s="68"/>
      <c r="D1583" s="68"/>
      <c r="E1583" s="69"/>
      <c r="F1583" s="69"/>
      <c r="G1583" s="69"/>
      <c r="H1583" s="69"/>
      <c r="I1583" s="69"/>
      <c r="J1583" s="69"/>
      <c r="K1583" s="68"/>
      <c r="L1583" s="359"/>
      <c r="M1583" s="359"/>
    </row>
    <row r="1584" spans="2:13">
      <c r="B1584" s="68"/>
      <c r="C1584" s="68"/>
      <c r="D1584" s="68"/>
      <c r="E1584" s="69"/>
      <c r="F1584" s="69"/>
      <c r="G1584" s="69"/>
      <c r="H1584" s="69"/>
      <c r="I1584" s="69"/>
      <c r="J1584" s="69"/>
      <c r="K1584" s="68"/>
      <c r="L1584" s="359"/>
      <c r="M1584" s="359"/>
    </row>
    <row r="1585" spans="2:13">
      <c r="B1585" s="68"/>
      <c r="C1585" s="68"/>
      <c r="D1585" s="68"/>
      <c r="E1585" s="69"/>
      <c r="F1585" s="69"/>
      <c r="G1585" s="69"/>
      <c r="H1585" s="69"/>
      <c r="I1585" s="69"/>
      <c r="J1585" s="69"/>
      <c r="K1585" s="68"/>
      <c r="L1585" s="359"/>
      <c r="M1585" s="359"/>
    </row>
    <row r="1586" spans="2:13">
      <c r="B1586" s="68"/>
      <c r="C1586" s="68"/>
      <c r="D1586" s="68"/>
      <c r="E1586" s="69"/>
      <c r="F1586" s="69"/>
      <c r="G1586" s="69"/>
      <c r="H1586" s="69"/>
      <c r="I1586" s="69"/>
      <c r="J1586" s="69"/>
      <c r="K1586" s="68"/>
      <c r="L1586" s="359"/>
      <c r="M1586" s="359"/>
    </row>
    <row r="1587" spans="2:13">
      <c r="B1587" s="68"/>
      <c r="C1587" s="68"/>
      <c r="D1587" s="68"/>
      <c r="E1587" s="69"/>
      <c r="F1587" s="69"/>
      <c r="G1587" s="69"/>
      <c r="H1587" s="69"/>
      <c r="I1587" s="69"/>
      <c r="J1587" s="69"/>
      <c r="K1587" s="68"/>
      <c r="L1587" s="359"/>
      <c r="M1587" s="359"/>
    </row>
    <row r="1588" spans="2:13">
      <c r="B1588" s="68"/>
      <c r="C1588" s="68"/>
      <c r="D1588" s="68"/>
      <c r="E1588" s="69"/>
      <c r="F1588" s="69"/>
      <c r="G1588" s="69"/>
      <c r="H1588" s="69"/>
      <c r="I1588" s="69"/>
      <c r="J1588" s="69"/>
      <c r="K1588" s="68"/>
      <c r="L1588" s="359"/>
      <c r="M1588" s="359"/>
    </row>
    <row r="1589" spans="2:13">
      <c r="B1589" s="68"/>
      <c r="C1589" s="68"/>
      <c r="D1589" s="68"/>
      <c r="E1589" s="69"/>
      <c r="F1589" s="69"/>
      <c r="G1589" s="69"/>
      <c r="H1589" s="69"/>
      <c r="I1589" s="69"/>
      <c r="J1589" s="69"/>
      <c r="K1589" s="68"/>
      <c r="L1589" s="359"/>
      <c r="M1589" s="359"/>
    </row>
    <row r="1590" spans="2:13">
      <c r="B1590" s="68"/>
      <c r="C1590" s="68"/>
      <c r="D1590" s="68"/>
      <c r="E1590" s="69"/>
      <c r="F1590" s="69"/>
      <c r="G1590" s="69"/>
      <c r="H1590" s="69"/>
      <c r="I1590" s="69"/>
      <c r="J1590" s="69"/>
      <c r="K1590" s="68"/>
      <c r="L1590" s="359"/>
      <c r="M1590" s="359"/>
    </row>
    <row r="1591" spans="2:13">
      <c r="B1591" s="68"/>
      <c r="C1591" s="68"/>
      <c r="D1591" s="68"/>
      <c r="E1591" s="69"/>
      <c r="F1591" s="69"/>
      <c r="G1591" s="69"/>
      <c r="H1591" s="69"/>
      <c r="I1591" s="69"/>
      <c r="J1591" s="69"/>
      <c r="K1591" s="68"/>
      <c r="L1591" s="359"/>
      <c r="M1591" s="359"/>
    </row>
    <row r="1592" spans="2:13">
      <c r="B1592" s="68"/>
      <c r="C1592" s="68"/>
      <c r="D1592" s="68"/>
      <c r="E1592" s="69"/>
      <c r="F1592" s="69"/>
      <c r="G1592" s="69"/>
      <c r="H1592" s="69"/>
      <c r="I1592" s="69"/>
      <c r="J1592" s="69"/>
      <c r="K1592" s="68"/>
      <c r="L1592" s="359"/>
      <c r="M1592" s="359"/>
    </row>
    <row r="1593" spans="2:13">
      <c r="B1593" s="68"/>
      <c r="C1593" s="68"/>
      <c r="D1593" s="68"/>
      <c r="E1593" s="69"/>
      <c r="F1593" s="69"/>
      <c r="G1593" s="69"/>
      <c r="H1593" s="69"/>
      <c r="I1593" s="69"/>
      <c r="J1593" s="69"/>
      <c r="K1593" s="68"/>
      <c r="L1593" s="359"/>
      <c r="M1593" s="359"/>
    </row>
    <row r="1594" spans="2:13">
      <c r="B1594" s="68"/>
      <c r="C1594" s="68"/>
      <c r="D1594" s="68"/>
      <c r="E1594" s="69"/>
      <c r="F1594" s="69"/>
      <c r="G1594" s="69"/>
      <c r="H1594" s="69"/>
      <c r="I1594" s="69"/>
      <c r="J1594" s="69"/>
      <c r="K1594" s="68"/>
      <c r="L1594" s="359"/>
      <c r="M1594" s="359"/>
    </row>
    <row r="1595" spans="2:13">
      <c r="B1595" s="68"/>
      <c r="C1595" s="68"/>
      <c r="D1595" s="68"/>
      <c r="E1595" s="69"/>
      <c r="F1595" s="69"/>
      <c r="G1595" s="69"/>
      <c r="H1595" s="69"/>
      <c r="I1595" s="69"/>
      <c r="J1595" s="69"/>
      <c r="K1595" s="68"/>
      <c r="L1595" s="359"/>
      <c r="M1595" s="359"/>
    </row>
    <row r="1596" spans="2:13">
      <c r="B1596" s="68"/>
      <c r="C1596" s="68"/>
      <c r="D1596" s="68"/>
      <c r="E1596" s="69"/>
      <c r="F1596" s="69"/>
      <c r="G1596" s="69"/>
      <c r="H1596" s="69"/>
      <c r="I1596" s="69"/>
      <c r="J1596" s="69"/>
      <c r="K1596" s="68"/>
      <c r="L1596" s="359"/>
      <c r="M1596" s="359"/>
    </row>
    <row r="1597" spans="2:13">
      <c r="B1597" s="68"/>
      <c r="C1597" s="68"/>
      <c r="D1597" s="68"/>
      <c r="E1597" s="69"/>
      <c r="F1597" s="69"/>
      <c r="G1597" s="69"/>
      <c r="H1597" s="69"/>
      <c r="I1597" s="69"/>
      <c r="J1597" s="69"/>
      <c r="K1597" s="68"/>
      <c r="L1597" s="359"/>
      <c r="M1597" s="359"/>
    </row>
    <row r="1598" spans="2:13">
      <c r="B1598" s="68"/>
      <c r="C1598" s="68"/>
      <c r="D1598" s="68"/>
      <c r="E1598" s="69"/>
      <c r="F1598" s="69"/>
      <c r="G1598" s="69"/>
      <c r="H1598" s="69"/>
      <c r="I1598" s="69"/>
      <c r="J1598" s="69"/>
      <c r="K1598" s="68"/>
      <c r="L1598" s="359"/>
      <c r="M1598" s="359"/>
    </row>
    <row r="1599" spans="2:13">
      <c r="B1599" s="68"/>
      <c r="C1599" s="68"/>
      <c r="D1599" s="68"/>
      <c r="E1599" s="69"/>
      <c r="F1599" s="69"/>
      <c r="G1599" s="69"/>
      <c r="H1599" s="69"/>
      <c r="I1599" s="69"/>
      <c r="J1599" s="69"/>
      <c r="K1599" s="68"/>
      <c r="L1599" s="359"/>
      <c r="M1599" s="359"/>
    </row>
    <row r="1600" spans="2:13">
      <c r="B1600" s="68"/>
      <c r="C1600" s="68"/>
      <c r="D1600" s="68"/>
      <c r="E1600" s="69"/>
      <c r="F1600" s="69"/>
      <c r="G1600" s="69"/>
      <c r="H1600" s="69"/>
      <c r="I1600" s="69"/>
      <c r="J1600" s="69"/>
      <c r="K1600" s="68"/>
      <c r="L1600" s="359"/>
      <c r="M1600" s="359"/>
    </row>
    <row r="1601" spans="2:13">
      <c r="B1601" s="68"/>
      <c r="C1601" s="68"/>
      <c r="D1601" s="68"/>
      <c r="E1601" s="69"/>
      <c r="F1601" s="69"/>
      <c r="G1601" s="69"/>
      <c r="H1601" s="69"/>
      <c r="I1601" s="69"/>
      <c r="J1601" s="69"/>
      <c r="K1601" s="68"/>
      <c r="L1601" s="359"/>
      <c r="M1601" s="359"/>
    </row>
    <row r="1602" spans="2:13">
      <c r="B1602" s="68"/>
      <c r="C1602" s="68"/>
      <c r="D1602" s="68"/>
      <c r="E1602" s="69"/>
      <c r="F1602" s="69"/>
      <c r="G1602" s="69"/>
      <c r="H1602" s="69"/>
      <c r="I1602" s="69"/>
      <c r="J1602" s="69"/>
      <c r="K1602" s="68"/>
      <c r="L1602" s="359"/>
      <c r="M1602" s="359"/>
    </row>
    <row r="1603" spans="2:13">
      <c r="B1603" s="68"/>
      <c r="C1603" s="68"/>
      <c r="D1603" s="68"/>
      <c r="E1603" s="69"/>
      <c r="F1603" s="69"/>
      <c r="G1603" s="69"/>
      <c r="H1603" s="69"/>
      <c r="I1603" s="69"/>
      <c r="J1603" s="69"/>
      <c r="K1603" s="68"/>
      <c r="L1603" s="359"/>
      <c r="M1603" s="359"/>
    </row>
    <row r="1604" spans="2:13">
      <c r="B1604" s="68"/>
      <c r="C1604" s="68"/>
      <c r="D1604" s="68"/>
      <c r="E1604" s="69"/>
      <c r="F1604" s="69"/>
      <c r="G1604" s="69"/>
      <c r="H1604" s="69"/>
      <c r="I1604" s="69"/>
      <c r="J1604" s="69"/>
      <c r="K1604" s="68"/>
      <c r="L1604" s="359"/>
      <c r="M1604" s="359"/>
    </row>
    <row r="1605" spans="2:13">
      <c r="B1605" s="68"/>
      <c r="C1605" s="68"/>
      <c r="D1605" s="68"/>
      <c r="E1605" s="69"/>
      <c r="F1605" s="69"/>
      <c r="G1605" s="69"/>
      <c r="H1605" s="69"/>
      <c r="I1605" s="69"/>
      <c r="J1605" s="69"/>
      <c r="K1605" s="68"/>
      <c r="L1605" s="359"/>
      <c r="M1605" s="359"/>
    </row>
    <row r="1606" spans="2:13">
      <c r="B1606" s="68"/>
      <c r="C1606" s="68"/>
      <c r="D1606" s="68"/>
      <c r="E1606" s="69"/>
      <c r="F1606" s="69"/>
      <c r="G1606" s="69"/>
      <c r="H1606" s="69"/>
      <c r="I1606" s="69"/>
      <c r="J1606" s="69"/>
      <c r="K1606" s="68"/>
      <c r="L1606" s="359"/>
      <c r="M1606" s="359"/>
    </row>
    <row r="1607" spans="2:13">
      <c r="B1607" s="68"/>
      <c r="C1607" s="68"/>
      <c r="D1607" s="68"/>
      <c r="E1607" s="69"/>
      <c r="F1607" s="69"/>
      <c r="G1607" s="69"/>
      <c r="H1607" s="69"/>
      <c r="I1607" s="69"/>
      <c r="J1607" s="69"/>
      <c r="K1607" s="68"/>
      <c r="L1607" s="359"/>
      <c r="M1607" s="359"/>
    </row>
    <row r="1608" spans="2:13">
      <c r="B1608" s="68"/>
      <c r="C1608" s="68"/>
      <c r="D1608" s="68"/>
      <c r="E1608" s="69"/>
      <c r="F1608" s="69"/>
      <c r="G1608" s="69"/>
      <c r="H1608" s="69"/>
      <c r="I1608" s="69"/>
      <c r="J1608" s="69"/>
      <c r="K1608" s="68"/>
      <c r="L1608" s="359"/>
      <c r="M1608" s="359"/>
    </row>
    <row r="1609" spans="2:13">
      <c r="B1609" s="68"/>
      <c r="C1609" s="68"/>
      <c r="D1609" s="68"/>
      <c r="E1609" s="69"/>
      <c r="F1609" s="69"/>
      <c r="G1609" s="69"/>
      <c r="H1609" s="69"/>
      <c r="I1609" s="69"/>
      <c r="J1609" s="69"/>
      <c r="K1609" s="68"/>
      <c r="L1609" s="359"/>
      <c r="M1609" s="359"/>
    </row>
    <row r="1610" spans="2:13">
      <c r="B1610" s="68"/>
      <c r="C1610" s="68"/>
      <c r="D1610" s="68"/>
      <c r="E1610" s="69"/>
      <c r="F1610" s="69"/>
      <c r="G1610" s="69"/>
      <c r="H1610" s="69"/>
      <c r="I1610" s="69"/>
      <c r="J1610" s="69"/>
      <c r="K1610" s="68"/>
      <c r="L1610" s="359"/>
      <c r="M1610" s="359"/>
    </row>
    <row r="1611" spans="2:13">
      <c r="B1611" s="68"/>
      <c r="C1611" s="68"/>
      <c r="D1611" s="68"/>
      <c r="E1611" s="69"/>
      <c r="F1611" s="69"/>
      <c r="G1611" s="69"/>
      <c r="H1611" s="69"/>
      <c r="I1611" s="69"/>
      <c r="J1611" s="69"/>
      <c r="K1611" s="68"/>
      <c r="L1611" s="359"/>
      <c r="M1611" s="359"/>
    </row>
    <row r="1612" spans="2:13">
      <c r="B1612" s="68"/>
      <c r="C1612" s="68"/>
      <c r="D1612" s="68"/>
      <c r="E1612" s="69"/>
      <c r="F1612" s="69"/>
      <c r="G1612" s="69"/>
      <c r="H1612" s="69"/>
      <c r="I1612" s="69"/>
      <c r="J1612" s="69"/>
      <c r="K1612" s="68"/>
      <c r="L1612" s="359"/>
      <c r="M1612" s="359"/>
    </row>
    <row r="1613" spans="2:13">
      <c r="B1613" s="68"/>
      <c r="C1613" s="68"/>
      <c r="D1613" s="68"/>
      <c r="E1613" s="69"/>
      <c r="F1613" s="69"/>
      <c r="G1613" s="69"/>
      <c r="H1613" s="69"/>
      <c r="I1613" s="69"/>
      <c r="J1613" s="69"/>
      <c r="K1613" s="68"/>
      <c r="L1613" s="359"/>
      <c r="M1613" s="359"/>
    </row>
    <row r="1614" spans="2:13">
      <c r="B1614" s="68"/>
      <c r="C1614" s="68"/>
      <c r="D1614" s="68"/>
      <c r="E1614" s="69"/>
      <c r="F1614" s="69"/>
      <c r="G1614" s="69"/>
      <c r="H1614" s="69"/>
      <c r="I1614" s="69"/>
      <c r="J1614" s="69"/>
      <c r="K1614" s="68"/>
      <c r="L1614" s="359"/>
      <c r="M1614" s="359"/>
    </row>
    <row r="1615" spans="2:13">
      <c r="B1615" s="68"/>
      <c r="C1615" s="68"/>
      <c r="D1615" s="68"/>
      <c r="E1615" s="69"/>
      <c r="F1615" s="69"/>
      <c r="G1615" s="69"/>
      <c r="H1615" s="69"/>
      <c r="I1615" s="69"/>
      <c r="J1615" s="69"/>
      <c r="K1615" s="68"/>
      <c r="L1615" s="359"/>
      <c r="M1615" s="359"/>
    </row>
    <row r="1616" spans="2:13">
      <c r="B1616" s="68"/>
      <c r="C1616" s="68"/>
      <c r="D1616" s="68"/>
      <c r="E1616" s="69"/>
      <c r="F1616" s="69"/>
      <c r="G1616" s="69"/>
      <c r="H1616" s="69"/>
      <c r="I1616" s="69"/>
      <c r="J1616" s="69"/>
      <c r="K1616" s="68"/>
      <c r="L1616" s="359"/>
      <c r="M1616" s="359"/>
    </row>
    <row r="1617" spans="2:13">
      <c r="B1617" s="68"/>
      <c r="C1617" s="68"/>
      <c r="D1617" s="68"/>
      <c r="E1617" s="69"/>
      <c r="F1617" s="69"/>
      <c r="G1617" s="69"/>
      <c r="H1617" s="69"/>
      <c r="I1617" s="69"/>
      <c r="J1617" s="69"/>
      <c r="K1617" s="68"/>
      <c r="L1617" s="359"/>
      <c r="M1617" s="359"/>
    </row>
    <row r="1618" spans="2:13">
      <c r="B1618" s="68"/>
      <c r="C1618" s="68"/>
      <c r="D1618" s="68"/>
      <c r="E1618" s="69"/>
      <c r="F1618" s="69"/>
      <c r="G1618" s="69"/>
      <c r="H1618" s="69"/>
      <c r="I1618" s="69"/>
      <c r="J1618" s="69"/>
      <c r="K1618" s="68"/>
      <c r="L1618" s="359"/>
      <c r="M1618" s="359"/>
    </row>
    <row r="1619" spans="2:13">
      <c r="B1619" s="68"/>
      <c r="C1619" s="68"/>
      <c r="D1619" s="68"/>
      <c r="E1619" s="69"/>
      <c r="F1619" s="69"/>
      <c r="G1619" s="69"/>
      <c r="H1619" s="69"/>
      <c r="I1619" s="69"/>
      <c r="J1619" s="69"/>
      <c r="K1619" s="68"/>
      <c r="L1619" s="359"/>
      <c r="M1619" s="359"/>
    </row>
    <row r="1620" spans="2:13">
      <c r="B1620" s="68"/>
      <c r="C1620" s="68"/>
      <c r="D1620" s="68"/>
      <c r="E1620" s="69"/>
      <c r="F1620" s="69"/>
      <c r="G1620" s="69"/>
      <c r="H1620" s="69"/>
      <c r="I1620" s="69"/>
      <c r="J1620" s="69"/>
      <c r="K1620" s="68"/>
      <c r="L1620" s="359"/>
      <c r="M1620" s="359"/>
    </row>
    <row r="1621" spans="2:13">
      <c r="B1621" s="68"/>
      <c r="C1621" s="68"/>
      <c r="D1621" s="68"/>
      <c r="E1621" s="69"/>
      <c r="F1621" s="69"/>
      <c r="G1621" s="69"/>
      <c r="H1621" s="69"/>
      <c r="I1621" s="69"/>
      <c r="J1621" s="69"/>
      <c r="K1621" s="68"/>
      <c r="L1621" s="359"/>
      <c r="M1621" s="359"/>
    </row>
    <row r="1622" spans="2:13">
      <c r="B1622" s="68"/>
      <c r="C1622" s="68"/>
      <c r="D1622" s="68"/>
      <c r="E1622" s="69"/>
      <c r="F1622" s="69"/>
      <c r="G1622" s="69"/>
      <c r="H1622" s="69"/>
      <c r="I1622" s="69"/>
      <c r="J1622" s="69"/>
      <c r="K1622" s="68"/>
      <c r="L1622" s="359"/>
      <c r="M1622" s="359"/>
    </row>
    <row r="1623" spans="2:13">
      <c r="B1623" s="68"/>
      <c r="C1623" s="68"/>
      <c r="D1623" s="68"/>
      <c r="E1623" s="69"/>
      <c r="F1623" s="69"/>
      <c r="G1623" s="69"/>
      <c r="H1623" s="69"/>
      <c r="I1623" s="69"/>
      <c r="J1623" s="69"/>
      <c r="K1623" s="68"/>
      <c r="L1623" s="359"/>
      <c r="M1623" s="359"/>
    </row>
    <row r="1624" spans="2:13">
      <c r="B1624" s="68"/>
      <c r="C1624" s="68"/>
      <c r="D1624" s="68"/>
      <c r="E1624" s="69"/>
      <c r="F1624" s="69"/>
      <c r="G1624" s="69"/>
      <c r="H1624" s="69"/>
      <c r="I1624" s="69"/>
      <c r="J1624" s="69"/>
      <c r="K1624" s="68"/>
      <c r="L1624" s="359"/>
      <c r="M1624" s="359"/>
    </row>
    <row r="1625" spans="2:13">
      <c r="B1625" s="68"/>
      <c r="C1625" s="68"/>
      <c r="D1625" s="68"/>
      <c r="E1625" s="69"/>
      <c r="F1625" s="69"/>
      <c r="G1625" s="69"/>
      <c r="H1625" s="69"/>
      <c r="I1625" s="69"/>
      <c r="J1625" s="69"/>
      <c r="K1625" s="68"/>
      <c r="L1625" s="359"/>
      <c r="M1625" s="359"/>
    </row>
    <row r="1626" spans="2:13">
      <c r="B1626" s="68"/>
      <c r="C1626" s="68"/>
      <c r="D1626" s="68"/>
      <c r="E1626" s="69"/>
      <c r="F1626" s="69"/>
      <c r="G1626" s="69"/>
      <c r="H1626" s="69"/>
      <c r="I1626" s="69"/>
      <c r="J1626" s="69"/>
      <c r="K1626" s="68"/>
      <c r="L1626" s="359"/>
      <c r="M1626" s="359"/>
    </row>
    <row r="1627" spans="2:13">
      <c r="B1627" s="68"/>
      <c r="C1627" s="68"/>
      <c r="D1627" s="68"/>
      <c r="E1627" s="69"/>
      <c r="F1627" s="69"/>
      <c r="G1627" s="69"/>
      <c r="H1627" s="69"/>
      <c r="I1627" s="69"/>
      <c r="J1627" s="69"/>
      <c r="K1627" s="68"/>
      <c r="L1627" s="359"/>
      <c r="M1627" s="359"/>
    </row>
    <row r="1628" spans="2:13">
      <c r="B1628" s="68"/>
      <c r="C1628" s="68"/>
      <c r="D1628" s="68"/>
      <c r="E1628" s="69"/>
      <c r="F1628" s="69"/>
      <c r="G1628" s="69"/>
      <c r="H1628" s="69"/>
      <c r="I1628" s="69"/>
      <c r="J1628" s="69"/>
      <c r="K1628" s="68"/>
      <c r="L1628" s="359"/>
      <c r="M1628" s="359"/>
    </row>
    <row r="1629" spans="2:13">
      <c r="B1629" s="68"/>
      <c r="C1629" s="68"/>
      <c r="D1629" s="68"/>
      <c r="E1629" s="69"/>
      <c r="F1629" s="69"/>
      <c r="G1629" s="69"/>
      <c r="H1629" s="69"/>
      <c r="I1629" s="69"/>
      <c r="J1629" s="69"/>
      <c r="K1629" s="68"/>
      <c r="L1629" s="359"/>
      <c r="M1629" s="359"/>
    </row>
    <row r="1630" spans="2:13">
      <c r="B1630" s="68"/>
      <c r="C1630" s="68"/>
      <c r="D1630" s="68"/>
      <c r="E1630" s="69"/>
      <c r="F1630" s="69"/>
      <c r="G1630" s="69"/>
      <c r="H1630" s="69"/>
      <c r="I1630" s="69"/>
      <c r="J1630" s="69"/>
      <c r="K1630" s="68"/>
      <c r="L1630" s="359"/>
      <c r="M1630" s="359"/>
    </row>
    <row r="1631" spans="2:13">
      <c r="B1631" s="68"/>
      <c r="C1631" s="68"/>
      <c r="D1631" s="68"/>
      <c r="E1631" s="69"/>
      <c r="F1631" s="69"/>
      <c r="G1631" s="69"/>
      <c r="H1631" s="69"/>
      <c r="I1631" s="69"/>
      <c r="J1631" s="69"/>
      <c r="K1631" s="68"/>
      <c r="L1631" s="359"/>
      <c r="M1631" s="359"/>
    </row>
    <row r="1632" spans="2:13">
      <c r="B1632" s="68"/>
      <c r="C1632" s="68"/>
      <c r="D1632" s="68"/>
      <c r="E1632" s="69"/>
      <c r="F1632" s="69"/>
      <c r="G1632" s="69"/>
      <c r="H1632" s="69"/>
      <c r="I1632" s="69"/>
      <c r="J1632" s="69"/>
      <c r="K1632" s="68"/>
      <c r="L1632" s="359"/>
      <c r="M1632" s="359"/>
    </row>
    <row r="1633" spans="2:13">
      <c r="B1633" s="68"/>
      <c r="C1633" s="68"/>
      <c r="D1633" s="68"/>
      <c r="E1633" s="69"/>
      <c r="F1633" s="69"/>
      <c r="G1633" s="69"/>
      <c r="H1633" s="69"/>
      <c r="I1633" s="69"/>
      <c r="J1633" s="69"/>
      <c r="K1633" s="68"/>
      <c r="L1633" s="359"/>
      <c r="M1633" s="359"/>
    </row>
    <row r="1634" spans="2:13">
      <c r="B1634" s="68"/>
      <c r="C1634" s="68"/>
      <c r="D1634" s="68"/>
      <c r="E1634" s="69"/>
      <c r="F1634" s="69"/>
      <c r="G1634" s="69"/>
      <c r="H1634" s="69"/>
      <c r="I1634" s="69"/>
      <c r="J1634" s="69"/>
      <c r="K1634" s="68"/>
      <c r="L1634" s="359"/>
      <c r="M1634" s="359"/>
    </row>
    <row r="1635" spans="2:13">
      <c r="B1635" s="68"/>
      <c r="C1635" s="68"/>
      <c r="D1635" s="68"/>
      <c r="E1635" s="69"/>
      <c r="F1635" s="69"/>
      <c r="G1635" s="69"/>
      <c r="H1635" s="69"/>
      <c r="I1635" s="69"/>
      <c r="J1635" s="69"/>
      <c r="K1635" s="68"/>
      <c r="L1635" s="359"/>
      <c r="M1635" s="359"/>
    </row>
    <row r="1636" spans="2:13">
      <c r="B1636" s="68"/>
      <c r="C1636" s="68"/>
      <c r="D1636" s="68"/>
      <c r="E1636" s="69"/>
      <c r="F1636" s="69"/>
      <c r="G1636" s="69"/>
      <c r="H1636" s="69"/>
      <c r="I1636" s="69"/>
      <c r="J1636" s="69"/>
      <c r="K1636" s="68"/>
      <c r="L1636" s="359"/>
      <c r="M1636" s="359"/>
    </row>
    <row r="1637" spans="2:13">
      <c r="B1637" s="68"/>
      <c r="C1637" s="68"/>
      <c r="D1637" s="68"/>
      <c r="E1637" s="69"/>
      <c r="F1637" s="69"/>
      <c r="G1637" s="69"/>
      <c r="H1637" s="69"/>
      <c r="I1637" s="69"/>
      <c r="J1637" s="69"/>
      <c r="K1637" s="68"/>
      <c r="L1637" s="359"/>
      <c r="M1637" s="359"/>
    </row>
    <row r="1638" spans="2:13">
      <c r="B1638" s="68"/>
      <c r="C1638" s="68"/>
      <c r="D1638" s="68"/>
      <c r="E1638" s="69"/>
      <c r="F1638" s="69"/>
      <c r="G1638" s="69"/>
      <c r="H1638" s="69"/>
      <c r="I1638" s="69"/>
      <c r="J1638" s="69"/>
      <c r="K1638" s="68"/>
      <c r="L1638" s="359"/>
      <c r="M1638" s="359"/>
    </row>
    <row r="1639" spans="2:13">
      <c r="B1639" s="68"/>
      <c r="C1639" s="68"/>
      <c r="D1639" s="68"/>
      <c r="E1639" s="69"/>
      <c r="F1639" s="69"/>
      <c r="G1639" s="69"/>
      <c r="H1639" s="69"/>
      <c r="I1639" s="69"/>
      <c r="J1639" s="69"/>
      <c r="K1639" s="68"/>
      <c r="L1639" s="359"/>
      <c r="M1639" s="359"/>
    </row>
    <row r="1640" spans="2:13">
      <c r="B1640" s="68"/>
      <c r="C1640" s="68"/>
      <c r="D1640" s="68"/>
      <c r="E1640" s="69"/>
      <c r="F1640" s="69"/>
      <c r="G1640" s="69"/>
      <c r="H1640" s="69"/>
      <c r="I1640" s="69"/>
      <c r="J1640" s="69"/>
      <c r="K1640" s="68"/>
      <c r="L1640" s="359"/>
      <c r="M1640" s="359"/>
    </row>
    <row r="1641" spans="2:13">
      <c r="B1641" s="68"/>
      <c r="C1641" s="68"/>
      <c r="D1641" s="68"/>
      <c r="E1641" s="69"/>
      <c r="F1641" s="69"/>
      <c r="G1641" s="69"/>
      <c r="H1641" s="69"/>
      <c r="I1641" s="69"/>
      <c r="J1641" s="69"/>
      <c r="K1641" s="68"/>
      <c r="L1641" s="359"/>
      <c r="M1641" s="359"/>
    </row>
    <row r="1642" spans="2:13">
      <c r="B1642" s="68"/>
      <c r="C1642" s="68"/>
      <c r="D1642" s="68"/>
      <c r="E1642" s="69"/>
      <c r="F1642" s="69"/>
      <c r="G1642" s="69"/>
      <c r="H1642" s="69"/>
      <c r="I1642" s="69"/>
      <c r="J1642" s="69"/>
      <c r="K1642" s="68"/>
      <c r="L1642" s="359"/>
      <c r="M1642" s="359"/>
    </row>
    <row r="1643" spans="2:13">
      <c r="B1643" s="68"/>
      <c r="C1643" s="68"/>
      <c r="D1643" s="68"/>
      <c r="E1643" s="69"/>
      <c r="F1643" s="69"/>
      <c r="G1643" s="69"/>
      <c r="H1643" s="69"/>
      <c r="I1643" s="69"/>
      <c r="J1643" s="69"/>
      <c r="K1643" s="68"/>
      <c r="L1643" s="359"/>
      <c r="M1643" s="359"/>
    </row>
    <row r="1644" spans="2:13">
      <c r="B1644" s="68"/>
      <c r="C1644" s="68"/>
      <c r="D1644" s="68"/>
      <c r="E1644" s="69"/>
      <c r="F1644" s="69"/>
      <c r="G1644" s="69"/>
      <c r="H1644" s="69"/>
      <c r="I1644" s="69"/>
      <c r="J1644" s="69"/>
      <c r="K1644" s="68"/>
      <c r="L1644" s="359"/>
      <c r="M1644" s="359"/>
    </row>
    <row r="1645" spans="2:13">
      <c r="B1645" s="68"/>
      <c r="C1645" s="68"/>
      <c r="D1645" s="68"/>
      <c r="E1645" s="69"/>
      <c r="F1645" s="69"/>
      <c r="G1645" s="69"/>
      <c r="H1645" s="69"/>
      <c r="I1645" s="69"/>
      <c r="J1645" s="69"/>
      <c r="K1645" s="68"/>
      <c r="L1645" s="359"/>
      <c r="M1645" s="359"/>
    </row>
    <row r="1646" spans="2:13">
      <c r="B1646" s="68"/>
      <c r="C1646" s="68"/>
      <c r="D1646" s="68"/>
      <c r="E1646" s="69"/>
      <c r="F1646" s="69"/>
      <c r="G1646" s="69"/>
      <c r="H1646" s="69"/>
      <c r="I1646" s="69"/>
      <c r="J1646" s="69"/>
      <c r="K1646" s="68"/>
      <c r="L1646" s="359"/>
      <c r="M1646" s="359"/>
    </row>
    <row r="1647" spans="2:13">
      <c r="B1647" s="68"/>
      <c r="C1647" s="68"/>
      <c r="D1647" s="68"/>
      <c r="E1647" s="69"/>
      <c r="F1647" s="69"/>
      <c r="G1647" s="69"/>
      <c r="H1647" s="69"/>
      <c r="I1647" s="69"/>
      <c r="J1647" s="69"/>
      <c r="K1647" s="68"/>
      <c r="L1647" s="359"/>
      <c r="M1647" s="359"/>
    </row>
    <row r="1648" spans="2:13">
      <c r="B1648" s="68"/>
      <c r="C1648" s="68"/>
      <c r="D1648" s="68"/>
      <c r="E1648" s="69"/>
      <c r="F1648" s="69"/>
      <c r="G1648" s="69"/>
      <c r="H1648" s="69"/>
      <c r="I1648" s="69"/>
      <c r="J1648" s="69"/>
      <c r="K1648" s="68"/>
      <c r="L1648" s="359"/>
      <c r="M1648" s="359"/>
    </row>
    <row r="1649" spans="2:13">
      <c r="B1649" s="68"/>
      <c r="C1649" s="68"/>
      <c r="D1649" s="68"/>
      <c r="E1649" s="69"/>
      <c r="F1649" s="69"/>
      <c r="G1649" s="69"/>
      <c r="H1649" s="69"/>
      <c r="I1649" s="69"/>
      <c r="J1649" s="69"/>
      <c r="K1649" s="68"/>
      <c r="L1649" s="359"/>
      <c r="M1649" s="359"/>
    </row>
    <row r="1650" spans="2:13">
      <c r="B1650" s="68"/>
      <c r="C1650" s="68"/>
      <c r="D1650" s="68"/>
      <c r="E1650" s="69"/>
      <c r="F1650" s="69"/>
      <c r="G1650" s="69"/>
      <c r="H1650" s="69"/>
      <c r="I1650" s="69"/>
      <c r="J1650" s="69"/>
      <c r="K1650" s="68"/>
      <c r="L1650" s="359"/>
      <c r="M1650" s="359"/>
    </row>
    <row r="1651" spans="2:13">
      <c r="B1651" s="68"/>
      <c r="C1651" s="68"/>
      <c r="D1651" s="68"/>
      <c r="E1651" s="69"/>
      <c r="F1651" s="69"/>
      <c r="G1651" s="69"/>
      <c r="H1651" s="69"/>
      <c r="I1651" s="69"/>
      <c r="J1651" s="69"/>
      <c r="K1651" s="68"/>
      <c r="L1651" s="359"/>
      <c r="M1651" s="359"/>
    </row>
    <row r="1652" spans="2:13">
      <c r="B1652" s="68"/>
      <c r="C1652" s="68"/>
      <c r="D1652" s="68"/>
      <c r="E1652" s="69"/>
      <c r="F1652" s="69"/>
      <c r="G1652" s="69"/>
      <c r="H1652" s="69"/>
      <c r="I1652" s="69"/>
      <c r="J1652" s="69"/>
      <c r="K1652" s="68"/>
      <c r="L1652" s="359"/>
      <c r="M1652" s="359"/>
    </row>
    <row r="1653" spans="2:13">
      <c r="B1653" s="68"/>
      <c r="C1653" s="68"/>
      <c r="D1653" s="68"/>
      <c r="E1653" s="69"/>
      <c r="F1653" s="69"/>
      <c r="G1653" s="69"/>
      <c r="H1653" s="69"/>
      <c r="I1653" s="69"/>
      <c r="J1653" s="69"/>
      <c r="K1653" s="68"/>
      <c r="L1653" s="359"/>
      <c r="M1653" s="359"/>
    </row>
    <row r="1654" spans="2:13">
      <c r="B1654" s="68"/>
      <c r="C1654" s="68"/>
      <c r="D1654" s="68"/>
      <c r="E1654" s="69"/>
      <c r="F1654" s="69"/>
      <c r="G1654" s="69"/>
      <c r="H1654" s="69"/>
      <c r="I1654" s="69"/>
      <c r="J1654" s="69"/>
      <c r="K1654" s="68"/>
      <c r="L1654" s="359"/>
      <c r="M1654" s="359"/>
    </row>
    <row r="1655" spans="2:13">
      <c r="B1655" s="68"/>
      <c r="C1655" s="68"/>
      <c r="D1655" s="68"/>
      <c r="E1655" s="69"/>
      <c r="F1655" s="69"/>
      <c r="G1655" s="69"/>
      <c r="H1655" s="69"/>
      <c r="I1655" s="69"/>
      <c r="J1655" s="69"/>
      <c r="K1655" s="68"/>
      <c r="L1655" s="359"/>
      <c r="M1655" s="359"/>
    </row>
    <row r="1656" spans="2:13">
      <c r="B1656" s="68"/>
      <c r="C1656" s="68"/>
      <c r="D1656" s="68"/>
      <c r="E1656" s="69"/>
      <c r="F1656" s="69"/>
      <c r="G1656" s="69"/>
      <c r="H1656" s="69"/>
      <c r="I1656" s="69"/>
      <c r="J1656" s="69"/>
      <c r="K1656" s="68"/>
      <c r="L1656" s="359"/>
      <c r="M1656" s="359"/>
    </row>
    <row r="1657" spans="2:13">
      <c r="B1657" s="68"/>
      <c r="C1657" s="68"/>
      <c r="D1657" s="68"/>
      <c r="E1657" s="69"/>
      <c r="F1657" s="69"/>
      <c r="G1657" s="69"/>
      <c r="H1657" s="69"/>
      <c r="I1657" s="69"/>
      <c r="J1657" s="69"/>
      <c r="K1657" s="68"/>
      <c r="L1657" s="359"/>
      <c r="M1657" s="359"/>
    </row>
    <row r="1658" spans="2:13">
      <c r="B1658" s="68"/>
      <c r="C1658" s="68"/>
      <c r="D1658" s="68"/>
      <c r="E1658" s="69"/>
      <c r="F1658" s="69"/>
      <c r="G1658" s="69"/>
      <c r="H1658" s="69"/>
      <c r="I1658" s="69"/>
      <c r="J1658" s="69"/>
      <c r="K1658" s="68"/>
      <c r="L1658" s="359"/>
      <c r="M1658" s="359"/>
    </row>
    <row r="1659" spans="2:13">
      <c r="B1659" s="68"/>
      <c r="C1659" s="68"/>
      <c r="D1659" s="68"/>
      <c r="E1659" s="69"/>
      <c r="F1659" s="69"/>
      <c r="G1659" s="69"/>
      <c r="H1659" s="69"/>
      <c r="I1659" s="69"/>
      <c r="J1659" s="69"/>
      <c r="K1659" s="68"/>
      <c r="L1659" s="359"/>
      <c r="M1659" s="359"/>
    </row>
    <row r="1660" spans="2:13">
      <c r="B1660" s="68"/>
      <c r="C1660" s="68"/>
      <c r="D1660" s="68"/>
      <c r="E1660" s="69"/>
      <c r="F1660" s="69"/>
      <c r="G1660" s="69"/>
      <c r="H1660" s="69"/>
      <c r="I1660" s="69"/>
      <c r="J1660" s="69"/>
      <c r="K1660" s="68"/>
      <c r="L1660" s="359"/>
      <c r="M1660" s="359"/>
    </row>
    <row r="1661" spans="2:13">
      <c r="B1661" s="68"/>
      <c r="C1661" s="68"/>
      <c r="D1661" s="68"/>
      <c r="E1661" s="69"/>
      <c r="F1661" s="69"/>
      <c r="G1661" s="69"/>
      <c r="H1661" s="69"/>
      <c r="I1661" s="69"/>
      <c r="J1661" s="69"/>
      <c r="K1661" s="68"/>
      <c r="L1661" s="359"/>
      <c r="M1661" s="359"/>
    </row>
    <row r="1662" spans="2:13">
      <c r="B1662" s="68"/>
      <c r="C1662" s="68"/>
      <c r="D1662" s="68"/>
      <c r="E1662" s="69"/>
      <c r="F1662" s="69"/>
      <c r="G1662" s="69"/>
      <c r="H1662" s="69"/>
      <c r="I1662" s="69"/>
      <c r="J1662" s="69"/>
      <c r="K1662" s="68"/>
      <c r="L1662" s="359"/>
      <c r="M1662" s="359"/>
    </row>
    <row r="1663" spans="2:13">
      <c r="B1663" s="68"/>
      <c r="C1663" s="68"/>
      <c r="D1663" s="68"/>
      <c r="E1663" s="69"/>
      <c r="F1663" s="69"/>
      <c r="G1663" s="69"/>
      <c r="H1663" s="69"/>
      <c r="I1663" s="69"/>
      <c r="J1663" s="69"/>
      <c r="K1663" s="68"/>
      <c r="L1663" s="359"/>
      <c r="M1663" s="359"/>
    </row>
    <row r="1664" spans="2:13">
      <c r="B1664" s="68"/>
      <c r="C1664" s="68"/>
      <c r="D1664" s="68"/>
      <c r="E1664" s="69"/>
      <c r="F1664" s="69"/>
      <c r="G1664" s="69"/>
      <c r="H1664" s="69"/>
      <c r="I1664" s="69"/>
      <c r="J1664" s="69"/>
      <c r="K1664" s="68"/>
      <c r="L1664" s="359"/>
      <c r="M1664" s="359"/>
    </row>
    <row r="1665" spans="2:13">
      <c r="B1665" s="68"/>
      <c r="C1665" s="68"/>
      <c r="D1665" s="68"/>
      <c r="E1665" s="69"/>
      <c r="F1665" s="69"/>
      <c r="G1665" s="69"/>
      <c r="H1665" s="69"/>
      <c r="I1665" s="69"/>
      <c r="J1665" s="69"/>
      <c r="K1665" s="68"/>
      <c r="L1665" s="359"/>
      <c r="M1665" s="359"/>
    </row>
    <row r="1666" spans="2:13">
      <c r="B1666" s="68"/>
      <c r="C1666" s="68"/>
      <c r="D1666" s="68"/>
      <c r="E1666" s="69"/>
      <c r="F1666" s="69"/>
      <c r="G1666" s="69"/>
      <c r="H1666" s="69"/>
      <c r="I1666" s="69"/>
      <c r="J1666" s="69"/>
      <c r="K1666" s="68"/>
      <c r="L1666" s="359"/>
      <c r="M1666" s="359"/>
    </row>
    <row r="1667" spans="2:13">
      <c r="B1667" s="68"/>
      <c r="C1667" s="68"/>
      <c r="D1667" s="68"/>
      <c r="E1667" s="69"/>
      <c r="F1667" s="69"/>
      <c r="G1667" s="69"/>
      <c r="H1667" s="69"/>
      <c r="I1667" s="69"/>
      <c r="J1667" s="69"/>
      <c r="K1667" s="68"/>
      <c r="L1667" s="359"/>
      <c r="M1667" s="359"/>
    </row>
    <row r="1668" spans="2:13">
      <c r="B1668" s="68"/>
      <c r="C1668" s="68"/>
      <c r="D1668" s="68"/>
      <c r="E1668" s="69"/>
      <c r="F1668" s="69"/>
      <c r="G1668" s="69"/>
      <c r="H1668" s="69"/>
      <c r="I1668" s="69"/>
      <c r="J1668" s="69"/>
      <c r="K1668" s="68"/>
      <c r="L1668" s="359"/>
      <c r="M1668" s="359"/>
    </row>
    <row r="1669" spans="2:13">
      <c r="B1669" s="68"/>
      <c r="C1669" s="68"/>
      <c r="D1669" s="68"/>
      <c r="E1669" s="69"/>
      <c r="F1669" s="69"/>
      <c r="G1669" s="69"/>
      <c r="H1669" s="69"/>
      <c r="I1669" s="69"/>
      <c r="J1669" s="69"/>
      <c r="K1669" s="68"/>
      <c r="L1669" s="359"/>
      <c r="M1669" s="359"/>
    </row>
    <row r="1670" spans="2:13">
      <c r="B1670" s="68"/>
      <c r="C1670" s="68"/>
      <c r="D1670" s="68"/>
      <c r="E1670" s="69"/>
      <c r="F1670" s="69"/>
      <c r="G1670" s="69"/>
      <c r="H1670" s="69"/>
      <c r="I1670" s="69"/>
      <c r="J1670" s="69"/>
      <c r="K1670" s="68"/>
      <c r="L1670" s="359"/>
      <c r="M1670" s="359"/>
    </row>
    <row r="1671" spans="2:13">
      <c r="B1671" s="68"/>
      <c r="C1671" s="68"/>
      <c r="D1671" s="68"/>
      <c r="E1671" s="69"/>
      <c r="F1671" s="69"/>
      <c r="G1671" s="69"/>
      <c r="H1671" s="69"/>
      <c r="I1671" s="69"/>
      <c r="J1671" s="69"/>
      <c r="K1671" s="68"/>
      <c r="L1671" s="359"/>
      <c r="M1671" s="359"/>
    </row>
    <row r="1672" spans="2:13">
      <c r="B1672" s="68"/>
      <c r="C1672" s="68"/>
      <c r="D1672" s="68"/>
      <c r="E1672" s="69"/>
      <c r="F1672" s="69"/>
      <c r="G1672" s="69"/>
      <c r="H1672" s="69"/>
      <c r="I1672" s="69"/>
      <c r="J1672" s="69"/>
      <c r="K1672" s="68"/>
      <c r="L1672" s="359"/>
      <c r="M1672" s="359"/>
    </row>
    <row r="1673" spans="2:13">
      <c r="B1673" s="68"/>
      <c r="C1673" s="68"/>
      <c r="D1673" s="68"/>
      <c r="E1673" s="69"/>
      <c r="F1673" s="69"/>
      <c r="G1673" s="69"/>
      <c r="H1673" s="69"/>
      <c r="I1673" s="69"/>
      <c r="J1673" s="69"/>
      <c r="K1673" s="68"/>
      <c r="L1673" s="359"/>
      <c r="M1673" s="359"/>
    </row>
    <row r="1674" spans="2:13">
      <c r="B1674" s="68"/>
      <c r="C1674" s="68"/>
      <c r="D1674" s="68"/>
      <c r="E1674" s="69"/>
      <c r="F1674" s="69"/>
      <c r="G1674" s="69"/>
      <c r="H1674" s="69"/>
      <c r="I1674" s="69"/>
      <c r="J1674" s="69"/>
      <c r="K1674" s="68"/>
      <c r="L1674" s="359"/>
      <c r="M1674" s="359"/>
    </row>
    <row r="1675" spans="2:13">
      <c r="B1675" s="68"/>
      <c r="C1675" s="68"/>
      <c r="D1675" s="68"/>
      <c r="E1675" s="69"/>
      <c r="F1675" s="69"/>
      <c r="G1675" s="69"/>
      <c r="H1675" s="69"/>
      <c r="I1675" s="69"/>
      <c r="J1675" s="69"/>
      <c r="K1675" s="68"/>
      <c r="L1675" s="359"/>
      <c r="M1675" s="359"/>
    </row>
    <row r="1676" spans="2:13">
      <c r="B1676" s="68"/>
      <c r="C1676" s="68"/>
      <c r="D1676" s="68"/>
      <c r="E1676" s="69"/>
      <c r="F1676" s="69"/>
      <c r="G1676" s="69"/>
      <c r="H1676" s="69"/>
      <c r="I1676" s="69"/>
      <c r="J1676" s="69"/>
      <c r="K1676" s="68"/>
      <c r="L1676" s="359"/>
      <c r="M1676" s="359"/>
    </row>
    <row r="1677" spans="2:13">
      <c r="B1677" s="68"/>
      <c r="C1677" s="68"/>
      <c r="D1677" s="68"/>
      <c r="E1677" s="69"/>
      <c r="F1677" s="69"/>
      <c r="G1677" s="69"/>
      <c r="H1677" s="69"/>
      <c r="I1677" s="69"/>
      <c r="J1677" s="69"/>
      <c r="K1677" s="68"/>
      <c r="L1677" s="359"/>
      <c r="M1677" s="359"/>
    </row>
    <row r="1678" spans="2:13">
      <c r="B1678" s="68"/>
      <c r="C1678" s="68"/>
      <c r="D1678" s="68"/>
      <c r="E1678" s="69"/>
      <c r="F1678" s="69"/>
      <c r="G1678" s="69"/>
      <c r="H1678" s="69"/>
      <c r="I1678" s="69"/>
      <c r="J1678" s="69"/>
      <c r="K1678" s="68"/>
      <c r="L1678" s="359"/>
      <c r="M1678" s="359"/>
    </row>
    <row r="1679" spans="2:13">
      <c r="B1679" s="68"/>
      <c r="C1679" s="68"/>
      <c r="D1679" s="68"/>
      <c r="E1679" s="69"/>
      <c r="F1679" s="69"/>
      <c r="G1679" s="69"/>
      <c r="H1679" s="69"/>
      <c r="I1679" s="69"/>
      <c r="J1679" s="69"/>
      <c r="K1679" s="68"/>
      <c r="L1679" s="359"/>
      <c r="M1679" s="359"/>
    </row>
    <row r="1680" spans="2:13">
      <c r="B1680" s="68"/>
      <c r="C1680" s="68"/>
      <c r="D1680" s="68"/>
      <c r="E1680" s="69"/>
      <c r="F1680" s="69"/>
      <c r="G1680" s="69"/>
      <c r="H1680" s="69"/>
      <c r="I1680" s="69"/>
      <c r="J1680" s="69"/>
      <c r="K1680" s="68"/>
      <c r="L1680" s="359"/>
      <c r="M1680" s="359"/>
    </row>
    <row r="1681" spans="2:13">
      <c r="B1681" s="68"/>
      <c r="C1681" s="68"/>
      <c r="D1681" s="68"/>
      <c r="E1681" s="69"/>
      <c r="F1681" s="69"/>
      <c r="G1681" s="69"/>
      <c r="H1681" s="69"/>
      <c r="I1681" s="69"/>
      <c r="J1681" s="69"/>
      <c r="K1681" s="68"/>
      <c r="L1681" s="359"/>
      <c r="M1681" s="359"/>
    </row>
    <row r="1682" spans="2:13">
      <c r="B1682" s="68"/>
      <c r="C1682" s="68"/>
      <c r="D1682" s="68"/>
      <c r="E1682" s="69"/>
      <c r="F1682" s="69"/>
      <c r="G1682" s="69"/>
      <c r="H1682" s="69"/>
      <c r="I1682" s="69"/>
      <c r="J1682" s="69"/>
      <c r="K1682" s="68"/>
      <c r="L1682" s="359"/>
      <c r="M1682" s="359"/>
    </row>
    <row r="1683" spans="2:13">
      <c r="B1683" s="68"/>
      <c r="C1683" s="68"/>
      <c r="D1683" s="68"/>
      <c r="E1683" s="69"/>
      <c r="F1683" s="69"/>
      <c r="G1683" s="69"/>
      <c r="H1683" s="69"/>
      <c r="I1683" s="69"/>
      <c r="J1683" s="69"/>
      <c r="K1683" s="68"/>
      <c r="L1683" s="359"/>
      <c r="M1683" s="359"/>
    </row>
    <row r="1684" spans="2:13">
      <c r="B1684" s="68"/>
      <c r="C1684" s="68"/>
      <c r="D1684" s="68"/>
      <c r="E1684" s="69"/>
      <c r="F1684" s="69"/>
      <c r="G1684" s="69"/>
      <c r="H1684" s="69"/>
      <c r="I1684" s="69"/>
      <c r="J1684" s="69"/>
      <c r="K1684" s="68"/>
      <c r="L1684" s="359"/>
      <c r="M1684" s="359"/>
    </row>
    <row r="1685" spans="2:13">
      <c r="B1685" s="68"/>
      <c r="C1685" s="68"/>
      <c r="D1685" s="68"/>
      <c r="E1685" s="69"/>
      <c r="F1685" s="69"/>
      <c r="G1685" s="69"/>
      <c r="H1685" s="69"/>
      <c r="I1685" s="69"/>
      <c r="J1685" s="69"/>
      <c r="K1685" s="68"/>
      <c r="L1685" s="359"/>
      <c r="M1685" s="359"/>
    </row>
    <row r="1686" spans="2:13">
      <c r="B1686" s="68"/>
      <c r="C1686" s="68"/>
      <c r="D1686" s="68"/>
      <c r="E1686" s="69"/>
      <c r="F1686" s="69"/>
      <c r="G1686" s="69"/>
      <c r="H1686" s="69"/>
      <c r="I1686" s="69"/>
      <c r="J1686" s="69"/>
      <c r="K1686" s="68"/>
      <c r="L1686" s="359"/>
      <c r="M1686" s="359"/>
    </row>
    <row r="1687" spans="2:13">
      <c r="B1687" s="68"/>
      <c r="C1687" s="68"/>
      <c r="D1687" s="68"/>
      <c r="E1687" s="69"/>
      <c r="F1687" s="69"/>
      <c r="G1687" s="69"/>
      <c r="H1687" s="69"/>
      <c r="I1687" s="69"/>
      <c r="J1687" s="69"/>
      <c r="K1687" s="68"/>
      <c r="L1687" s="359"/>
      <c r="M1687" s="359"/>
    </row>
    <row r="1688" spans="2:13">
      <c r="B1688" s="68"/>
      <c r="C1688" s="68"/>
      <c r="D1688" s="68"/>
      <c r="E1688" s="69"/>
      <c r="F1688" s="69"/>
      <c r="G1688" s="69"/>
      <c r="H1688" s="69"/>
      <c r="I1688" s="69"/>
      <c r="J1688" s="69"/>
      <c r="K1688" s="68"/>
      <c r="L1688" s="359"/>
      <c r="M1688" s="359"/>
    </row>
    <row r="1689" spans="2:13">
      <c r="B1689" s="68"/>
      <c r="C1689" s="68"/>
      <c r="D1689" s="68"/>
      <c r="E1689" s="69"/>
      <c r="F1689" s="69"/>
      <c r="G1689" s="69"/>
      <c r="H1689" s="69"/>
      <c r="I1689" s="69"/>
      <c r="J1689" s="69"/>
      <c r="K1689" s="68"/>
      <c r="L1689" s="359"/>
      <c r="M1689" s="359"/>
    </row>
    <row r="1690" spans="2:13">
      <c r="B1690" s="68"/>
      <c r="C1690" s="68"/>
      <c r="D1690" s="68"/>
      <c r="E1690" s="69"/>
      <c r="F1690" s="69"/>
      <c r="G1690" s="69"/>
      <c r="H1690" s="69"/>
      <c r="I1690" s="69"/>
      <c r="J1690" s="69"/>
      <c r="K1690" s="68"/>
      <c r="L1690" s="359"/>
      <c r="M1690" s="359"/>
    </row>
    <row r="1691" spans="2:13">
      <c r="B1691" s="68"/>
      <c r="C1691" s="68"/>
      <c r="D1691" s="68"/>
      <c r="E1691" s="69"/>
      <c r="F1691" s="69"/>
      <c r="G1691" s="69"/>
      <c r="H1691" s="69"/>
      <c r="I1691" s="69"/>
      <c r="J1691" s="69"/>
      <c r="K1691" s="68"/>
      <c r="L1691" s="359"/>
      <c r="M1691" s="359"/>
    </row>
    <row r="1692" spans="2:13">
      <c r="B1692" s="68"/>
      <c r="C1692" s="68"/>
      <c r="D1692" s="68"/>
      <c r="E1692" s="69"/>
      <c r="F1692" s="69"/>
      <c r="G1692" s="69"/>
      <c r="H1692" s="69"/>
      <c r="I1692" s="69"/>
      <c r="J1692" s="69"/>
      <c r="K1692" s="68"/>
      <c r="L1692" s="359"/>
      <c r="M1692" s="359"/>
    </row>
    <row r="1693" spans="2:13">
      <c r="B1693" s="68"/>
      <c r="C1693" s="68"/>
      <c r="D1693" s="68"/>
      <c r="E1693" s="69"/>
      <c r="F1693" s="69"/>
      <c r="G1693" s="69"/>
      <c r="H1693" s="69"/>
      <c r="I1693" s="69"/>
      <c r="J1693" s="69"/>
      <c r="K1693" s="68"/>
      <c r="L1693" s="359"/>
      <c r="M1693" s="359"/>
    </row>
    <row r="1694" spans="2:13">
      <c r="B1694" s="68"/>
      <c r="C1694" s="68"/>
      <c r="D1694" s="68"/>
      <c r="E1694" s="69"/>
      <c r="F1694" s="69"/>
      <c r="G1694" s="69"/>
      <c r="H1694" s="69"/>
      <c r="I1694" s="69"/>
      <c r="J1694" s="69"/>
      <c r="K1694" s="68"/>
      <c r="L1694" s="359"/>
      <c r="M1694" s="359"/>
    </row>
    <row r="1695" spans="2:13">
      <c r="B1695" s="68"/>
      <c r="C1695" s="68"/>
      <c r="D1695" s="68"/>
      <c r="E1695" s="69"/>
      <c r="F1695" s="69"/>
      <c r="G1695" s="69"/>
      <c r="H1695" s="69"/>
      <c r="I1695" s="69"/>
      <c r="J1695" s="69"/>
      <c r="K1695" s="68"/>
      <c r="L1695" s="359"/>
      <c r="M1695" s="359"/>
    </row>
    <row r="1696" spans="2:13">
      <c r="B1696" s="68"/>
      <c r="C1696" s="68"/>
      <c r="D1696" s="68"/>
      <c r="E1696" s="69"/>
      <c r="F1696" s="69"/>
      <c r="G1696" s="69"/>
      <c r="H1696" s="69"/>
      <c r="I1696" s="69"/>
      <c r="J1696" s="69"/>
      <c r="K1696" s="68"/>
      <c r="L1696" s="359"/>
      <c r="M1696" s="359"/>
    </row>
    <row r="1697" spans="2:13">
      <c r="B1697" s="68"/>
      <c r="C1697" s="68"/>
      <c r="D1697" s="68"/>
      <c r="E1697" s="69"/>
      <c r="F1697" s="69"/>
      <c r="G1697" s="69"/>
      <c r="H1697" s="69"/>
      <c r="I1697" s="69"/>
      <c r="J1697" s="69"/>
      <c r="K1697" s="68"/>
      <c r="L1697" s="359"/>
      <c r="M1697" s="359"/>
    </row>
    <row r="1698" spans="2:13">
      <c r="B1698" s="68"/>
      <c r="C1698" s="68"/>
      <c r="D1698" s="68"/>
      <c r="E1698" s="69"/>
      <c r="F1698" s="69"/>
      <c r="G1698" s="69"/>
      <c r="H1698" s="69"/>
      <c r="I1698" s="69"/>
      <c r="J1698" s="69"/>
      <c r="K1698" s="68"/>
      <c r="L1698" s="359"/>
      <c r="M1698" s="359"/>
    </row>
    <row r="1699" spans="2:13">
      <c r="B1699" s="68"/>
      <c r="C1699" s="68"/>
      <c r="D1699" s="68"/>
      <c r="E1699" s="69"/>
      <c r="F1699" s="69"/>
      <c r="G1699" s="69"/>
      <c r="H1699" s="69"/>
      <c r="I1699" s="69"/>
      <c r="J1699" s="69"/>
      <c r="K1699" s="68"/>
      <c r="L1699" s="359"/>
      <c r="M1699" s="359"/>
    </row>
    <row r="1700" spans="2:13">
      <c r="B1700" s="68"/>
      <c r="C1700" s="68"/>
      <c r="D1700" s="68"/>
      <c r="E1700" s="69"/>
      <c r="F1700" s="69"/>
      <c r="G1700" s="69"/>
      <c r="H1700" s="69"/>
      <c r="I1700" s="69"/>
      <c r="J1700" s="69"/>
      <c r="K1700" s="68"/>
      <c r="L1700" s="359"/>
      <c r="M1700" s="359"/>
    </row>
    <row r="1701" spans="2:13">
      <c r="B1701" s="68"/>
      <c r="C1701" s="68"/>
      <c r="D1701" s="68"/>
      <c r="E1701" s="69"/>
      <c r="F1701" s="69"/>
      <c r="G1701" s="69"/>
      <c r="H1701" s="69"/>
      <c r="I1701" s="69"/>
      <c r="J1701" s="69"/>
      <c r="K1701" s="68"/>
      <c r="L1701" s="359"/>
      <c r="M1701" s="359"/>
    </row>
    <row r="1702" spans="2:13">
      <c r="B1702" s="68"/>
      <c r="C1702" s="68"/>
      <c r="D1702" s="68"/>
      <c r="E1702" s="69"/>
      <c r="F1702" s="69"/>
      <c r="G1702" s="69"/>
      <c r="H1702" s="69"/>
      <c r="I1702" s="69"/>
      <c r="J1702" s="69"/>
      <c r="K1702" s="68"/>
      <c r="L1702" s="359"/>
      <c r="M1702" s="359"/>
    </row>
    <row r="1703" spans="2:13">
      <c r="B1703" s="68"/>
      <c r="C1703" s="68"/>
      <c r="D1703" s="68"/>
      <c r="E1703" s="69"/>
      <c r="F1703" s="69"/>
      <c r="G1703" s="69"/>
      <c r="H1703" s="69"/>
      <c r="I1703" s="69"/>
      <c r="J1703" s="69"/>
      <c r="K1703" s="68"/>
      <c r="L1703" s="359"/>
      <c r="M1703" s="359"/>
    </row>
    <row r="1704" spans="2:13">
      <c r="B1704" s="68"/>
      <c r="C1704" s="68"/>
      <c r="D1704" s="68"/>
      <c r="E1704" s="69"/>
      <c r="F1704" s="69"/>
      <c r="G1704" s="69"/>
      <c r="H1704" s="69"/>
      <c r="I1704" s="69"/>
      <c r="J1704" s="69"/>
      <c r="K1704" s="68"/>
      <c r="L1704" s="359"/>
      <c r="M1704" s="359"/>
    </row>
    <row r="1705" spans="2:13">
      <c r="B1705" s="68"/>
      <c r="C1705" s="68"/>
      <c r="D1705" s="68"/>
      <c r="E1705" s="69"/>
      <c r="F1705" s="69"/>
      <c r="G1705" s="69"/>
      <c r="H1705" s="69"/>
      <c r="I1705" s="69"/>
      <c r="J1705" s="69"/>
      <c r="K1705" s="68"/>
      <c r="L1705" s="359"/>
      <c r="M1705" s="359"/>
    </row>
    <row r="1706" spans="2:13">
      <c r="B1706" s="68"/>
      <c r="C1706" s="68"/>
      <c r="D1706" s="68"/>
      <c r="E1706" s="69"/>
      <c r="F1706" s="69"/>
      <c r="G1706" s="69"/>
      <c r="H1706" s="69"/>
      <c r="I1706" s="69"/>
      <c r="J1706" s="69"/>
      <c r="K1706" s="68"/>
      <c r="L1706" s="359"/>
      <c r="M1706" s="359"/>
    </row>
    <row r="1707" spans="2:13">
      <c r="B1707" s="68"/>
      <c r="C1707" s="68"/>
      <c r="D1707" s="68"/>
      <c r="E1707" s="69"/>
      <c r="F1707" s="69"/>
      <c r="G1707" s="69"/>
      <c r="H1707" s="69"/>
      <c r="I1707" s="69"/>
      <c r="J1707" s="69"/>
      <c r="K1707" s="68"/>
      <c r="L1707" s="359"/>
      <c r="M1707" s="359"/>
    </row>
    <row r="1708" spans="2:13">
      <c r="B1708" s="68"/>
      <c r="C1708" s="68"/>
      <c r="D1708" s="68"/>
      <c r="E1708" s="69"/>
      <c r="F1708" s="69"/>
      <c r="G1708" s="69"/>
      <c r="H1708" s="69"/>
      <c r="I1708" s="69"/>
      <c r="J1708" s="69"/>
      <c r="K1708" s="68"/>
      <c r="L1708" s="359"/>
      <c r="M1708" s="359"/>
    </row>
    <row r="1709" spans="2:13">
      <c r="B1709" s="68"/>
      <c r="C1709" s="68"/>
      <c r="D1709" s="68"/>
      <c r="E1709" s="69"/>
      <c r="F1709" s="69"/>
      <c r="G1709" s="69"/>
      <c r="H1709" s="69"/>
      <c r="I1709" s="69"/>
      <c r="J1709" s="69"/>
      <c r="K1709" s="68"/>
      <c r="L1709" s="359"/>
      <c r="M1709" s="359"/>
    </row>
    <row r="1710" spans="2:13">
      <c r="B1710" s="68"/>
      <c r="C1710" s="68"/>
      <c r="D1710" s="68"/>
      <c r="E1710" s="69"/>
      <c r="F1710" s="69"/>
      <c r="G1710" s="69"/>
      <c r="H1710" s="69"/>
      <c r="I1710" s="69"/>
      <c r="J1710" s="69"/>
      <c r="K1710" s="68"/>
      <c r="L1710" s="359"/>
      <c r="M1710" s="359"/>
    </row>
    <row r="1711" spans="2:13">
      <c r="B1711" s="68"/>
      <c r="C1711" s="68"/>
      <c r="D1711" s="68"/>
      <c r="E1711" s="69"/>
      <c r="F1711" s="69"/>
      <c r="G1711" s="69"/>
      <c r="H1711" s="69"/>
      <c r="I1711" s="69"/>
      <c r="J1711" s="69"/>
      <c r="K1711" s="68"/>
      <c r="L1711" s="359"/>
      <c r="M1711" s="359"/>
    </row>
    <row r="1712" spans="2:13">
      <c r="B1712" s="68"/>
      <c r="C1712" s="68"/>
      <c r="D1712" s="68"/>
      <c r="E1712" s="69"/>
      <c r="F1712" s="69"/>
      <c r="G1712" s="69"/>
      <c r="H1712" s="69"/>
      <c r="I1712" s="69"/>
      <c r="J1712" s="69"/>
      <c r="K1712" s="68"/>
      <c r="L1712" s="359"/>
      <c r="M1712" s="359"/>
    </row>
    <row r="1713" spans="2:13">
      <c r="B1713" s="68"/>
      <c r="C1713" s="68"/>
      <c r="D1713" s="68"/>
      <c r="E1713" s="69"/>
      <c r="F1713" s="69"/>
      <c r="G1713" s="69"/>
      <c r="H1713" s="69"/>
      <c r="I1713" s="69"/>
      <c r="J1713" s="69"/>
      <c r="K1713" s="68"/>
      <c r="L1713" s="359"/>
      <c r="M1713" s="359"/>
    </row>
    <row r="1714" spans="2:13">
      <c r="B1714" s="68"/>
      <c r="C1714" s="68"/>
      <c r="D1714" s="68"/>
      <c r="E1714" s="69"/>
      <c r="F1714" s="69"/>
      <c r="G1714" s="69"/>
      <c r="H1714" s="69"/>
      <c r="I1714" s="69"/>
      <c r="J1714" s="69"/>
      <c r="K1714" s="68"/>
      <c r="L1714" s="359"/>
      <c r="M1714" s="359"/>
    </row>
    <row r="1715" spans="2:13">
      <c r="B1715" s="68"/>
      <c r="C1715" s="68"/>
      <c r="D1715" s="68"/>
      <c r="E1715" s="69"/>
      <c r="F1715" s="69"/>
      <c r="G1715" s="69"/>
      <c r="H1715" s="69"/>
      <c r="I1715" s="69"/>
      <c r="J1715" s="69"/>
      <c r="K1715" s="68"/>
      <c r="L1715" s="359"/>
      <c r="M1715" s="359"/>
    </row>
    <row r="1716" spans="2:13">
      <c r="B1716" s="68"/>
      <c r="C1716" s="68"/>
      <c r="D1716" s="68"/>
      <c r="E1716" s="69"/>
      <c r="F1716" s="69"/>
      <c r="G1716" s="69"/>
      <c r="H1716" s="69"/>
      <c r="I1716" s="69"/>
      <c r="J1716" s="69"/>
      <c r="K1716" s="68"/>
      <c r="L1716" s="359"/>
      <c r="M1716" s="359"/>
    </row>
    <row r="1717" spans="2:13">
      <c r="B1717" s="68"/>
      <c r="C1717" s="68"/>
      <c r="D1717" s="68"/>
      <c r="E1717" s="69"/>
      <c r="F1717" s="69"/>
      <c r="G1717" s="69"/>
      <c r="H1717" s="69"/>
      <c r="I1717" s="69"/>
      <c r="J1717" s="69"/>
      <c r="K1717" s="68"/>
      <c r="L1717" s="359"/>
      <c r="M1717" s="359"/>
    </row>
    <row r="1718" spans="2:13">
      <c r="B1718" s="68"/>
      <c r="C1718" s="68"/>
      <c r="D1718" s="68"/>
      <c r="E1718" s="69"/>
      <c r="F1718" s="69"/>
      <c r="G1718" s="69"/>
      <c r="H1718" s="69"/>
      <c r="I1718" s="69"/>
      <c r="J1718" s="69"/>
      <c r="K1718" s="68"/>
      <c r="L1718" s="359"/>
      <c r="M1718" s="359"/>
    </row>
    <row r="1719" spans="2:13">
      <c r="B1719" s="68"/>
      <c r="C1719" s="68"/>
      <c r="D1719" s="68"/>
      <c r="E1719" s="69"/>
      <c r="F1719" s="69"/>
      <c r="G1719" s="69"/>
      <c r="H1719" s="69"/>
      <c r="I1719" s="69"/>
      <c r="J1719" s="69"/>
      <c r="K1719" s="68"/>
      <c r="L1719" s="359"/>
      <c r="M1719" s="359"/>
    </row>
    <row r="1720" spans="2:13">
      <c r="B1720" s="68"/>
      <c r="C1720" s="68"/>
      <c r="D1720" s="68"/>
      <c r="E1720" s="69"/>
      <c r="F1720" s="69"/>
      <c r="G1720" s="69"/>
      <c r="H1720" s="69"/>
      <c r="I1720" s="69"/>
      <c r="J1720" s="69"/>
      <c r="K1720" s="68"/>
      <c r="L1720" s="359"/>
      <c r="M1720" s="359"/>
    </row>
    <row r="1721" spans="2:13">
      <c r="B1721" s="68"/>
      <c r="C1721" s="68"/>
      <c r="D1721" s="68"/>
      <c r="E1721" s="69"/>
      <c r="F1721" s="69"/>
      <c r="G1721" s="69"/>
      <c r="H1721" s="69"/>
      <c r="I1721" s="69"/>
      <c r="J1721" s="69"/>
      <c r="K1721" s="68"/>
      <c r="L1721" s="359"/>
      <c r="M1721" s="359"/>
    </row>
    <row r="1722" spans="2:13">
      <c r="B1722" s="68"/>
      <c r="C1722" s="68"/>
      <c r="D1722" s="68"/>
      <c r="E1722" s="69"/>
      <c r="F1722" s="69"/>
      <c r="G1722" s="69"/>
      <c r="H1722" s="69"/>
      <c r="I1722" s="69"/>
      <c r="J1722" s="69"/>
      <c r="K1722" s="68"/>
      <c r="L1722" s="359"/>
      <c r="M1722" s="359"/>
    </row>
    <row r="1723" spans="2:13">
      <c r="B1723" s="68"/>
      <c r="C1723" s="68"/>
      <c r="D1723" s="68"/>
      <c r="E1723" s="69"/>
      <c r="F1723" s="69"/>
      <c r="G1723" s="69"/>
      <c r="H1723" s="69"/>
      <c r="I1723" s="69"/>
      <c r="J1723" s="69"/>
      <c r="K1723" s="68"/>
      <c r="L1723" s="359"/>
      <c r="M1723" s="359"/>
    </row>
    <row r="1724" spans="2:13">
      <c r="B1724" s="68"/>
      <c r="C1724" s="68"/>
      <c r="D1724" s="68"/>
      <c r="E1724" s="69"/>
      <c r="F1724" s="69"/>
      <c r="G1724" s="69"/>
      <c r="H1724" s="69"/>
      <c r="I1724" s="69"/>
      <c r="J1724" s="69"/>
      <c r="K1724" s="68"/>
      <c r="L1724" s="359"/>
      <c r="M1724" s="359"/>
    </row>
    <row r="1725" spans="2:13">
      <c r="B1725" s="68"/>
      <c r="C1725" s="68"/>
      <c r="D1725" s="68"/>
      <c r="E1725" s="69"/>
      <c r="F1725" s="69"/>
      <c r="G1725" s="69"/>
      <c r="H1725" s="69"/>
      <c r="I1725" s="69"/>
      <c r="J1725" s="69"/>
      <c r="K1725" s="68"/>
      <c r="L1725" s="359"/>
      <c r="M1725" s="359"/>
    </row>
    <row r="1726" spans="2:13">
      <c r="B1726" s="68"/>
      <c r="C1726" s="68"/>
      <c r="D1726" s="68"/>
      <c r="E1726" s="69"/>
      <c r="F1726" s="69"/>
      <c r="G1726" s="69"/>
      <c r="H1726" s="69"/>
      <c r="I1726" s="69"/>
      <c r="J1726" s="69"/>
      <c r="K1726" s="68"/>
      <c r="L1726" s="359"/>
      <c r="M1726" s="359"/>
    </row>
    <row r="1727" spans="2:13">
      <c r="B1727" s="68"/>
      <c r="C1727" s="68"/>
      <c r="D1727" s="68"/>
      <c r="E1727" s="69"/>
      <c r="F1727" s="69"/>
      <c r="G1727" s="69"/>
      <c r="H1727" s="69"/>
      <c r="I1727" s="69"/>
      <c r="J1727" s="69"/>
      <c r="K1727" s="68"/>
      <c r="L1727" s="359"/>
      <c r="M1727" s="359"/>
    </row>
    <row r="1728" spans="2:13">
      <c r="B1728" s="68"/>
      <c r="C1728" s="68"/>
      <c r="D1728" s="68"/>
      <c r="E1728" s="69"/>
      <c r="F1728" s="69"/>
      <c r="G1728" s="69"/>
      <c r="H1728" s="69"/>
      <c r="I1728" s="69"/>
      <c r="J1728" s="69"/>
      <c r="K1728" s="68"/>
      <c r="L1728" s="359"/>
      <c r="M1728" s="359"/>
    </row>
    <row r="1729" spans="2:13">
      <c r="B1729" s="68"/>
      <c r="C1729" s="68"/>
      <c r="D1729" s="68"/>
      <c r="E1729" s="69"/>
      <c r="F1729" s="69"/>
      <c r="G1729" s="69"/>
      <c r="H1729" s="69"/>
      <c r="I1729" s="69"/>
      <c r="J1729" s="69"/>
      <c r="K1729" s="68"/>
      <c r="L1729" s="359"/>
      <c r="M1729" s="359"/>
    </row>
    <row r="1730" spans="2:13">
      <c r="B1730" s="68"/>
      <c r="C1730" s="68"/>
      <c r="D1730" s="68"/>
      <c r="E1730" s="69"/>
      <c r="F1730" s="69"/>
      <c r="G1730" s="69"/>
      <c r="H1730" s="69"/>
      <c r="I1730" s="69"/>
      <c r="J1730" s="69"/>
      <c r="K1730" s="68"/>
      <c r="L1730" s="359"/>
      <c r="M1730" s="359"/>
    </row>
    <row r="1731" spans="2:13">
      <c r="B1731" s="68"/>
      <c r="C1731" s="68"/>
      <c r="D1731" s="68"/>
      <c r="E1731" s="69"/>
      <c r="F1731" s="69"/>
      <c r="G1731" s="69"/>
      <c r="H1731" s="69"/>
      <c r="I1731" s="69"/>
      <c r="J1731" s="69"/>
      <c r="K1731" s="68"/>
      <c r="L1731" s="359"/>
      <c r="M1731" s="359"/>
    </row>
    <row r="1732" spans="2:13">
      <c r="B1732" s="68"/>
      <c r="C1732" s="68"/>
      <c r="D1732" s="68"/>
      <c r="E1732" s="69"/>
      <c r="F1732" s="69"/>
      <c r="G1732" s="69"/>
      <c r="H1732" s="69"/>
      <c r="I1732" s="69"/>
      <c r="J1732" s="69"/>
      <c r="K1732" s="68"/>
      <c r="L1732" s="359"/>
      <c r="M1732" s="359"/>
    </row>
    <row r="1733" spans="2:13">
      <c r="B1733" s="68"/>
      <c r="C1733" s="68"/>
      <c r="D1733" s="68"/>
      <c r="E1733" s="69"/>
      <c r="F1733" s="69"/>
      <c r="G1733" s="69"/>
      <c r="H1733" s="69"/>
      <c r="I1733" s="69"/>
      <c r="J1733" s="69"/>
      <c r="K1733" s="68"/>
      <c r="L1733" s="359"/>
      <c r="M1733" s="359"/>
    </row>
    <row r="1734" spans="2:13">
      <c r="B1734" s="68"/>
      <c r="C1734" s="68"/>
      <c r="D1734" s="68"/>
      <c r="E1734" s="69"/>
      <c r="F1734" s="69"/>
      <c r="G1734" s="69"/>
      <c r="H1734" s="69"/>
      <c r="I1734" s="69"/>
      <c r="J1734" s="69"/>
      <c r="K1734" s="68"/>
      <c r="L1734" s="359"/>
      <c r="M1734" s="359"/>
    </row>
    <row r="1735" spans="2:13">
      <c r="B1735" s="68"/>
      <c r="C1735" s="68"/>
      <c r="D1735" s="68"/>
      <c r="E1735" s="69"/>
      <c r="F1735" s="69"/>
      <c r="G1735" s="69"/>
      <c r="H1735" s="69"/>
      <c r="I1735" s="69"/>
      <c r="J1735" s="69"/>
      <c r="K1735" s="68"/>
      <c r="L1735" s="359"/>
      <c r="M1735" s="359"/>
    </row>
    <row r="1736" spans="2:13">
      <c r="B1736" s="68"/>
      <c r="C1736" s="68"/>
      <c r="D1736" s="68"/>
      <c r="E1736" s="69"/>
      <c r="F1736" s="69"/>
      <c r="G1736" s="69"/>
      <c r="H1736" s="69"/>
      <c r="I1736" s="69"/>
      <c r="J1736" s="69"/>
      <c r="K1736" s="68"/>
      <c r="L1736" s="359"/>
      <c r="M1736" s="359"/>
    </row>
    <row r="1737" spans="2:13">
      <c r="B1737" s="68"/>
      <c r="C1737" s="68"/>
      <c r="D1737" s="68"/>
      <c r="E1737" s="69"/>
      <c r="F1737" s="69"/>
      <c r="G1737" s="69"/>
      <c r="H1737" s="69"/>
      <c r="I1737" s="69"/>
      <c r="J1737" s="69"/>
      <c r="K1737" s="68"/>
      <c r="L1737" s="359"/>
      <c r="M1737" s="359"/>
    </row>
    <row r="1738" spans="2:13">
      <c r="B1738" s="68"/>
      <c r="C1738" s="68"/>
      <c r="D1738" s="68"/>
      <c r="E1738" s="69"/>
      <c r="F1738" s="69"/>
      <c r="G1738" s="69"/>
      <c r="H1738" s="69"/>
      <c r="I1738" s="69"/>
      <c r="J1738" s="69"/>
      <c r="K1738" s="68"/>
      <c r="L1738" s="359"/>
      <c r="M1738" s="359"/>
    </row>
    <row r="1739" spans="2:13">
      <c r="B1739" s="68"/>
      <c r="C1739" s="68"/>
      <c r="D1739" s="68"/>
      <c r="E1739" s="69"/>
      <c r="F1739" s="69"/>
      <c r="G1739" s="69"/>
      <c r="H1739" s="69"/>
      <c r="I1739" s="69"/>
      <c r="J1739" s="69"/>
      <c r="K1739" s="68"/>
      <c r="L1739" s="359"/>
      <c r="M1739" s="359"/>
    </row>
    <row r="1740" spans="2:13">
      <c r="B1740" s="68"/>
      <c r="C1740" s="68"/>
      <c r="D1740" s="68"/>
      <c r="E1740" s="69"/>
      <c r="F1740" s="69"/>
      <c r="G1740" s="69"/>
      <c r="H1740" s="69"/>
      <c r="I1740" s="69"/>
      <c r="J1740" s="69"/>
      <c r="K1740" s="68"/>
      <c r="L1740" s="359"/>
      <c r="M1740" s="359"/>
    </row>
    <row r="1741" spans="2:13">
      <c r="B1741" s="68"/>
      <c r="C1741" s="68"/>
      <c r="D1741" s="68"/>
      <c r="E1741" s="69"/>
      <c r="F1741" s="69"/>
      <c r="G1741" s="69"/>
      <c r="H1741" s="69"/>
      <c r="I1741" s="69"/>
      <c r="J1741" s="69"/>
      <c r="K1741" s="68"/>
      <c r="L1741" s="359"/>
      <c r="M1741" s="359"/>
    </row>
    <row r="1742" spans="2:13">
      <c r="B1742" s="68"/>
      <c r="C1742" s="68"/>
      <c r="D1742" s="68"/>
      <c r="E1742" s="69"/>
      <c r="F1742" s="69"/>
      <c r="G1742" s="69"/>
      <c r="H1742" s="69"/>
      <c r="I1742" s="69"/>
      <c r="J1742" s="69"/>
      <c r="K1742" s="68"/>
      <c r="L1742" s="359"/>
      <c r="M1742" s="359"/>
    </row>
    <row r="1743" spans="2:13">
      <c r="B1743" s="68"/>
      <c r="C1743" s="68"/>
      <c r="D1743" s="68"/>
      <c r="E1743" s="69"/>
      <c r="F1743" s="69"/>
      <c r="G1743" s="69"/>
      <c r="H1743" s="69"/>
      <c r="I1743" s="69"/>
      <c r="J1743" s="69"/>
      <c r="K1743" s="68"/>
      <c r="L1743" s="359"/>
      <c r="M1743" s="359"/>
    </row>
    <row r="1744" spans="2:13">
      <c r="B1744" s="68"/>
      <c r="C1744" s="68"/>
      <c r="D1744" s="68"/>
      <c r="E1744" s="69"/>
      <c r="F1744" s="69"/>
      <c r="G1744" s="69"/>
      <c r="H1744" s="69"/>
      <c r="I1744" s="69"/>
      <c r="J1744" s="69"/>
      <c r="K1744" s="68"/>
      <c r="L1744" s="359"/>
      <c r="M1744" s="359"/>
    </row>
    <row r="1745" spans="2:13">
      <c r="B1745" s="68"/>
      <c r="C1745" s="68"/>
      <c r="D1745" s="68"/>
      <c r="E1745" s="69"/>
      <c r="F1745" s="69"/>
      <c r="G1745" s="69"/>
      <c r="H1745" s="69"/>
      <c r="I1745" s="69"/>
      <c r="J1745" s="69"/>
      <c r="K1745" s="68"/>
      <c r="L1745" s="359"/>
      <c r="M1745" s="359"/>
    </row>
    <row r="1746" spans="2:13">
      <c r="B1746" s="68"/>
      <c r="C1746" s="68"/>
      <c r="D1746" s="68"/>
      <c r="E1746" s="69"/>
      <c r="F1746" s="69"/>
      <c r="G1746" s="69"/>
      <c r="H1746" s="69"/>
      <c r="I1746" s="69"/>
      <c r="J1746" s="69"/>
      <c r="K1746" s="68"/>
      <c r="L1746" s="359"/>
      <c r="M1746" s="359"/>
    </row>
    <row r="1747" spans="2:13">
      <c r="B1747" s="68"/>
      <c r="C1747" s="68"/>
      <c r="D1747" s="68"/>
      <c r="E1747" s="69"/>
      <c r="F1747" s="69"/>
      <c r="G1747" s="69"/>
      <c r="H1747" s="69"/>
      <c r="I1747" s="69"/>
      <c r="J1747" s="69"/>
      <c r="K1747" s="68"/>
      <c r="L1747" s="359"/>
      <c r="M1747" s="359"/>
    </row>
    <row r="1748" spans="2:13">
      <c r="B1748" s="68"/>
      <c r="C1748" s="68"/>
      <c r="D1748" s="68"/>
      <c r="E1748" s="69"/>
      <c r="F1748" s="69"/>
      <c r="G1748" s="69"/>
      <c r="H1748" s="69"/>
      <c r="I1748" s="69"/>
      <c r="J1748" s="69"/>
      <c r="K1748" s="68"/>
      <c r="L1748" s="359"/>
      <c r="M1748" s="359"/>
    </row>
    <row r="1749" spans="2:13">
      <c r="B1749" s="68"/>
      <c r="C1749" s="68"/>
      <c r="D1749" s="68"/>
      <c r="E1749" s="69"/>
      <c r="F1749" s="69"/>
      <c r="G1749" s="69"/>
      <c r="H1749" s="69"/>
      <c r="I1749" s="69"/>
      <c r="J1749" s="69"/>
      <c r="K1749" s="68"/>
      <c r="L1749" s="359"/>
      <c r="M1749" s="359"/>
    </row>
    <row r="1750" spans="2:13">
      <c r="B1750" s="68"/>
      <c r="C1750" s="68"/>
      <c r="D1750" s="68"/>
      <c r="E1750" s="69"/>
      <c r="F1750" s="69"/>
      <c r="G1750" s="69"/>
      <c r="H1750" s="69"/>
      <c r="I1750" s="69"/>
      <c r="J1750" s="69"/>
      <c r="K1750" s="68"/>
      <c r="L1750" s="359"/>
      <c r="M1750" s="359"/>
    </row>
    <row r="1751" spans="2:13">
      <c r="B1751" s="68"/>
      <c r="C1751" s="68"/>
      <c r="D1751" s="68"/>
      <c r="E1751" s="69"/>
      <c r="F1751" s="69"/>
      <c r="G1751" s="69"/>
      <c r="H1751" s="69"/>
      <c r="I1751" s="69"/>
      <c r="J1751" s="69"/>
      <c r="K1751" s="68"/>
      <c r="L1751" s="359"/>
      <c r="M1751" s="359"/>
    </row>
    <row r="1752" spans="2:13">
      <c r="B1752" s="68"/>
      <c r="C1752" s="68"/>
      <c r="D1752" s="68"/>
      <c r="E1752" s="69"/>
      <c r="F1752" s="69"/>
      <c r="G1752" s="69"/>
      <c r="H1752" s="69"/>
      <c r="I1752" s="69"/>
      <c r="J1752" s="69"/>
      <c r="K1752" s="68"/>
      <c r="L1752" s="359"/>
      <c r="M1752" s="359"/>
    </row>
    <row r="1753" spans="2:13">
      <c r="B1753" s="68"/>
      <c r="C1753" s="68"/>
      <c r="D1753" s="68"/>
      <c r="E1753" s="69"/>
      <c r="F1753" s="69"/>
      <c r="G1753" s="69"/>
      <c r="H1753" s="69"/>
      <c r="I1753" s="69"/>
      <c r="J1753" s="69"/>
      <c r="K1753" s="68"/>
      <c r="L1753" s="359"/>
      <c r="M1753" s="359"/>
    </row>
    <row r="1754" spans="2:13">
      <c r="B1754" s="68"/>
      <c r="C1754" s="68"/>
      <c r="D1754" s="68"/>
      <c r="E1754" s="69"/>
      <c r="F1754" s="69"/>
      <c r="G1754" s="69"/>
      <c r="H1754" s="69"/>
      <c r="I1754" s="69"/>
      <c r="J1754" s="69"/>
      <c r="K1754" s="68"/>
      <c r="L1754" s="359"/>
      <c r="M1754" s="359"/>
    </row>
    <row r="1755" spans="2:13">
      <c r="B1755" s="68"/>
      <c r="C1755" s="68"/>
      <c r="D1755" s="68"/>
      <c r="E1755" s="69"/>
      <c r="F1755" s="69"/>
      <c r="G1755" s="69"/>
      <c r="H1755" s="69"/>
      <c r="I1755" s="69"/>
      <c r="J1755" s="69"/>
      <c r="K1755" s="68"/>
      <c r="L1755" s="359"/>
      <c r="M1755" s="359"/>
    </row>
    <row r="1756" spans="2:13">
      <c r="B1756" s="68"/>
      <c r="C1756" s="68"/>
      <c r="D1756" s="68"/>
      <c r="E1756" s="69"/>
      <c r="F1756" s="69"/>
      <c r="G1756" s="69"/>
      <c r="H1756" s="69"/>
      <c r="I1756" s="69"/>
      <c r="J1756" s="69"/>
      <c r="K1756" s="68"/>
      <c r="L1756" s="359"/>
      <c r="M1756" s="359"/>
    </row>
    <row r="1757" spans="2:13">
      <c r="B1757" s="68"/>
      <c r="C1757" s="68"/>
      <c r="D1757" s="68"/>
      <c r="E1757" s="69"/>
      <c r="F1757" s="69"/>
      <c r="G1757" s="69"/>
      <c r="H1757" s="69"/>
      <c r="I1757" s="69"/>
      <c r="J1757" s="69"/>
      <c r="K1757" s="68"/>
      <c r="L1757" s="359"/>
      <c r="M1757" s="359"/>
    </row>
    <row r="1758" spans="2:13">
      <c r="B1758" s="68"/>
      <c r="C1758" s="68"/>
      <c r="D1758" s="68"/>
      <c r="E1758" s="69"/>
      <c r="F1758" s="69"/>
      <c r="G1758" s="69"/>
      <c r="H1758" s="69"/>
      <c r="I1758" s="69"/>
      <c r="J1758" s="69"/>
      <c r="K1758" s="68"/>
      <c r="L1758" s="359"/>
      <c r="M1758" s="359"/>
    </row>
    <row r="1759" spans="2:13">
      <c r="B1759" s="68"/>
      <c r="C1759" s="68"/>
      <c r="D1759" s="68"/>
      <c r="E1759" s="69"/>
      <c r="F1759" s="69"/>
      <c r="G1759" s="69"/>
      <c r="H1759" s="69"/>
      <c r="I1759" s="69"/>
      <c r="J1759" s="69"/>
      <c r="K1759" s="68"/>
      <c r="L1759" s="359"/>
      <c r="M1759" s="359"/>
    </row>
    <row r="1760" spans="2:13">
      <c r="B1760" s="68"/>
      <c r="C1760" s="68"/>
      <c r="D1760" s="68"/>
      <c r="E1760" s="69"/>
      <c r="F1760" s="69"/>
      <c r="G1760" s="69"/>
      <c r="H1760" s="69"/>
      <c r="I1760" s="69"/>
      <c r="J1760" s="69"/>
      <c r="K1760" s="68"/>
      <c r="L1760" s="359"/>
      <c r="M1760" s="359"/>
    </row>
    <row r="1761" spans="2:13">
      <c r="B1761" s="68"/>
      <c r="C1761" s="68"/>
      <c r="D1761" s="68"/>
      <c r="E1761" s="69"/>
      <c r="F1761" s="69"/>
      <c r="G1761" s="69"/>
      <c r="H1761" s="69"/>
      <c r="I1761" s="69"/>
      <c r="J1761" s="69"/>
      <c r="K1761" s="68"/>
      <c r="L1761" s="359"/>
      <c r="M1761" s="359"/>
    </row>
    <row r="1762" spans="2:13">
      <c r="B1762" s="68"/>
      <c r="C1762" s="68"/>
      <c r="D1762" s="68"/>
      <c r="E1762" s="69"/>
      <c r="F1762" s="69"/>
      <c r="G1762" s="69"/>
      <c r="H1762" s="69"/>
      <c r="I1762" s="69"/>
      <c r="J1762" s="69"/>
      <c r="K1762" s="68"/>
      <c r="L1762" s="359"/>
      <c r="M1762" s="359"/>
    </row>
    <row r="1763" spans="2:13">
      <c r="B1763" s="68"/>
      <c r="C1763" s="68"/>
      <c r="D1763" s="68"/>
      <c r="E1763" s="69"/>
      <c r="F1763" s="69"/>
      <c r="G1763" s="69"/>
      <c r="H1763" s="69"/>
      <c r="I1763" s="69"/>
      <c r="J1763" s="69"/>
      <c r="K1763" s="68"/>
      <c r="L1763" s="359"/>
      <c r="M1763" s="359"/>
    </row>
    <row r="1764" spans="2:13">
      <c r="B1764" s="68"/>
      <c r="C1764" s="68"/>
      <c r="D1764" s="68"/>
      <c r="E1764" s="69"/>
      <c r="F1764" s="69"/>
      <c r="G1764" s="69"/>
      <c r="H1764" s="69"/>
      <c r="I1764" s="69"/>
      <c r="J1764" s="69"/>
      <c r="K1764" s="68"/>
      <c r="L1764" s="359"/>
      <c r="M1764" s="359"/>
    </row>
    <row r="1765" spans="2:13">
      <c r="B1765" s="68"/>
      <c r="C1765" s="68"/>
      <c r="D1765" s="68"/>
      <c r="E1765" s="69"/>
      <c r="F1765" s="69"/>
      <c r="G1765" s="69"/>
      <c r="H1765" s="69"/>
      <c r="I1765" s="69"/>
      <c r="J1765" s="69"/>
      <c r="K1765" s="68"/>
      <c r="L1765" s="359"/>
      <c r="M1765" s="359"/>
    </row>
    <row r="1766" spans="2:13">
      <c r="B1766" s="68"/>
      <c r="C1766" s="68"/>
      <c r="D1766" s="68"/>
      <c r="E1766" s="69"/>
      <c r="F1766" s="69"/>
      <c r="G1766" s="69"/>
      <c r="H1766" s="69"/>
      <c r="I1766" s="69"/>
      <c r="J1766" s="69"/>
      <c r="K1766" s="68"/>
      <c r="L1766" s="359"/>
      <c r="M1766" s="359"/>
    </row>
    <row r="1767" spans="2:13">
      <c r="B1767" s="68"/>
      <c r="C1767" s="68"/>
      <c r="D1767" s="68"/>
      <c r="E1767" s="69"/>
      <c r="F1767" s="69"/>
      <c r="G1767" s="69"/>
      <c r="H1767" s="69"/>
      <c r="I1767" s="69"/>
      <c r="J1767" s="69"/>
      <c r="K1767" s="68"/>
      <c r="L1767" s="359"/>
      <c r="M1767" s="359"/>
    </row>
    <row r="1768" spans="2:13">
      <c r="B1768" s="68"/>
      <c r="C1768" s="68"/>
      <c r="D1768" s="68"/>
      <c r="E1768" s="69"/>
      <c r="F1768" s="69"/>
      <c r="G1768" s="69"/>
      <c r="H1768" s="69"/>
      <c r="I1768" s="69"/>
      <c r="J1768" s="69"/>
      <c r="K1768" s="68"/>
      <c r="L1768" s="359"/>
      <c r="M1768" s="359"/>
    </row>
    <row r="1769" spans="2:13">
      <c r="B1769" s="68"/>
      <c r="C1769" s="68"/>
      <c r="D1769" s="68"/>
      <c r="E1769" s="69"/>
      <c r="F1769" s="69"/>
      <c r="G1769" s="69"/>
      <c r="H1769" s="69"/>
      <c r="I1769" s="69"/>
      <c r="J1769" s="69"/>
      <c r="K1769" s="68"/>
      <c r="L1769" s="359"/>
      <c r="M1769" s="359"/>
    </row>
    <row r="1770" spans="2:13">
      <c r="B1770" s="68"/>
      <c r="C1770" s="68"/>
      <c r="D1770" s="68"/>
      <c r="E1770" s="69"/>
      <c r="F1770" s="69"/>
      <c r="G1770" s="69"/>
      <c r="H1770" s="69"/>
      <c r="I1770" s="69"/>
      <c r="J1770" s="69"/>
      <c r="K1770" s="68"/>
      <c r="L1770" s="359"/>
      <c r="M1770" s="359"/>
    </row>
    <row r="1771" spans="2:13">
      <c r="B1771" s="68"/>
      <c r="C1771" s="68"/>
      <c r="D1771" s="68"/>
      <c r="E1771" s="69"/>
      <c r="F1771" s="69"/>
      <c r="G1771" s="69"/>
      <c r="H1771" s="69"/>
      <c r="I1771" s="69"/>
      <c r="J1771" s="69"/>
      <c r="K1771" s="68"/>
      <c r="L1771" s="359"/>
      <c r="M1771" s="359"/>
    </row>
    <row r="1772" spans="2:13">
      <c r="B1772" s="68"/>
      <c r="C1772" s="68"/>
      <c r="D1772" s="68"/>
      <c r="E1772" s="69"/>
      <c r="F1772" s="69"/>
      <c r="G1772" s="69"/>
      <c r="H1772" s="69"/>
      <c r="I1772" s="69"/>
      <c r="J1772" s="69"/>
      <c r="K1772" s="68"/>
      <c r="L1772" s="359"/>
      <c r="M1772" s="359"/>
    </row>
    <row r="1773" spans="2:13">
      <c r="B1773" s="68"/>
      <c r="C1773" s="68"/>
      <c r="D1773" s="68"/>
      <c r="E1773" s="69"/>
      <c r="F1773" s="69"/>
      <c r="G1773" s="69"/>
      <c r="H1773" s="69"/>
      <c r="I1773" s="69"/>
      <c r="J1773" s="69"/>
      <c r="K1773" s="68"/>
      <c r="L1773" s="359"/>
      <c r="M1773" s="359"/>
    </row>
    <row r="1774" spans="2:13">
      <c r="B1774" s="68"/>
      <c r="C1774" s="68"/>
      <c r="D1774" s="68"/>
      <c r="E1774" s="69"/>
      <c r="F1774" s="69"/>
      <c r="G1774" s="69"/>
      <c r="H1774" s="69"/>
      <c r="I1774" s="69"/>
      <c r="J1774" s="69"/>
      <c r="K1774" s="68"/>
      <c r="L1774" s="359"/>
      <c r="M1774" s="359"/>
    </row>
    <row r="1775" spans="2:13">
      <c r="B1775" s="68"/>
      <c r="C1775" s="68"/>
      <c r="D1775" s="68"/>
      <c r="E1775" s="69"/>
      <c r="F1775" s="69"/>
      <c r="G1775" s="69"/>
      <c r="H1775" s="69"/>
      <c r="I1775" s="69"/>
      <c r="J1775" s="69"/>
      <c r="K1775" s="68"/>
      <c r="L1775" s="359"/>
      <c r="M1775" s="359"/>
    </row>
    <row r="1776" spans="2:13">
      <c r="B1776" s="68"/>
      <c r="C1776" s="68"/>
      <c r="D1776" s="68"/>
      <c r="E1776" s="69"/>
      <c r="F1776" s="69"/>
      <c r="G1776" s="69"/>
      <c r="H1776" s="69"/>
      <c r="I1776" s="69"/>
      <c r="J1776" s="69"/>
      <c r="K1776" s="68"/>
      <c r="L1776" s="359"/>
      <c r="M1776" s="359"/>
    </row>
    <row r="1777" spans="2:13">
      <c r="B1777" s="68"/>
      <c r="C1777" s="68"/>
      <c r="D1777" s="68"/>
      <c r="E1777" s="69"/>
      <c r="F1777" s="69"/>
      <c r="G1777" s="69"/>
      <c r="H1777" s="69"/>
      <c r="I1777" s="69"/>
      <c r="J1777" s="69"/>
      <c r="K1777" s="68"/>
      <c r="L1777" s="359"/>
      <c r="M1777" s="359"/>
    </row>
    <row r="1778" spans="2:13">
      <c r="B1778" s="68"/>
      <c r="C1778" s="68"/>
      <c r="D1778" s="68"/>
      <c r="E1778" s="69"/>
      <c r="F1778" s="69"/>
      <c r="G1778" s="69"/>
      <c r="H1778" s="69"/>
      <c r="I1778" s="69"/>
      <c r="J1778" s="69"/>
      <c r="K1778" s="68"/>
      <c r="L1778" s="359"/>
      <c r="M1778" s="359"/>
    </row>
    <row r="1779" spans="2:13">
      <c r="B1779" s="68"/>
      <c r="C1779" s="68"/>
      <c r="D1779" s="68"/>
      <c r="E1779" s="69"/>
      <c r="F1779" s="69"/>
      <c r="G1779" s="69"/>
      <c r="H1779" s="69"/>
      <c r="I1779" s="69"/>
      <c r="J1779" s="69"/>
      <c r="K1779" s="68"/>
      <c r="L1779" s="359"/>
      <c r="M1779" s="359"/>
    </row>
    <row r="1780" spans="2:13">
      <c r="B1780" s="68"/>
      <c r="C1780" s="68"/>
      <c r="D1780" s="68"/>
      <c r="E1780" s="69"/>
      <c r="F1780" s="69"/>
      <c r="G1780" s="69"/>
      <c r="H1780" s="69"/>
      <c r="I1780" s="69"/>
      <c r="J1780" s="69"/>
      <c r="K1780" s="68"/>
      <c r="L1780" s="359"/>
      <c r="M1780" s="359"/>
    </row>
    <row r="1781" spans="2:13">
      <c r="B1781" s="68"/>
      <c r="C1781" s="68"/>
      <c r="D1781" s="68"/>
      <c r="E1781" s="69"/>
      <c r="F1781" s="69"/>
      <c r="G1781" s="69"/>
      <c r="H1781" s="69"/>
      <c r="I1781" s="69"/>
      <c r="J1781" s="69"/>
      <c r="K1781" s="68"/>
      <c r="L1781" s="359"/>
      <c r="M1781" s="359"/>
    </row>
    <row r="1782" spans="2:13">
      <c r="B1782" s="68"/>
      <c r="C1782" s="68"/>
      <c r="D1782" s="68"/>
      <c r="E1782" s="69"/>
      <c r="F1782" s="69"/>
      <c r="G1782" s="69"/>
      <c r="H1782" s="69"/>
      <c r="I1782" s="69"/>
      <c r="J1782" s="69"/>
      <c r="K1782" s="68"/>
      <c r="L1782" s="359"/>
      <c r="M1782" s="359"/>
    </row>
    <row r="1783" spans="2:13">
      <c r="B1783" s="68"/>
      <c r="C1783" s="68"/>
      <c r="D1783" s="68"/>
      <c r="E1783" s="69"/>
      <c r="F1783" s="69"/>
      <c r="G1783" s="69"/>
      <c r="H1783" s="69"/>
      <c r="I1783" s="69"/>
      <c r="J1783" s="69"/>
      <c r="K1783" s="68"/>
      <c r="L1783" s="359"/>
      <c r="M1783" s="359"/>
    </row>
    <row r="1784" spans="2:13">
      <c r="B1784" s="68"/>
      <c r="C1784" s="68"/>
      <c r="D1784" s="68"/>
      <c r="E1784" s="69"/>
      <c r="F1784" s="69"/>
      <c r="G1784" s="69"/>
      <c r="H1784" s="69"/>
      <c r="I1784" s="69"/>
      <c r="J1784" s="69"/>
      <c r="K1784" s="68"/>
      <c r="L1784" s="359"/>
      <c r="M1784" s="359"/>
    </row>
    <row r="1785" spans="2:13">
      <c r="B1785" s="68"/>
      <c r="C1785" s="68"/>
      <c r="D1785" s="68"/>
      <c r="E1785" s="69"/>
      <c r="F1785" s="69"/>
      <c r="G1785" s="69"/>
      <c r="H1785" s="69"/>
      <c r="I1785" s="69"/>
      <c r="J1785" s="69"/>
      <c r="K1785" s="68"/>
      <c r="L1785" s="359"/>
      <c r="M1785" s="359"/>
    </row>
    <row r="1786" spans="2:13">
      <c r="B1786" s="68"/>
      <c r="C1786" s="68"/>
      <c r="D1786" s="68"/>
      <c r="E1786" s="69"/>
      <c r="F1786" s="69"/>
      <c r="G1786" s="69"/>
      <c r="H1786" s="69"/>
      <c r="I1786" s="69"/>
      <c r="J1786" s="69"/>
      <c r="K1786" s="68"/>
      <c r="L1786" s="359"/>
      <c r="M1786" s="359"/>
    </row>
    <row r="1787" spans="2:13">
      <c r="B1787" s="68"/>
      <c r="C1787" s="68"/>
      <c r="D1787" s="68"/>
      <c r="E1787" s="69"/>
      <c r="F1787" s="69"/>
      <c r="G1787" s="69"/>
      <c r="H1787" s="69"/>
      <c r="I1787" s="69"/>
      <c r="J1787" s="69"/>
      <c r="K1787" s="68"/>
      <c r="L1787" s="359"/>
      <c r="M1787" s="359"/>
    </row>
    <row r="1788" spans="2:13">
      <c r="B1788" s="68"/>
      <c r="C1788" s="68"/>
      <c r="D1788" s="68"/>
      <c r="E1788" s="69"/>
      <c r="F1788" s="69"/>
      <c r="G1788" s="69"/>
      <c r="H1788" s="69"/>
      <c r="I1788" s="69"/>
      <c r="J1788" s="69"/>
      <c r="K1788" s="68"/>
      <c r="L1788" s="359"/>
      <c r="M1788" s="359"/>
    </row>
    <row r="1789" spans="2:13">
      <c r="B1789" s="68"/>
      <c r="C1789" s="68"/>
      <c r="D1789" s="68"/>
      <c r="E1789" s="69"/>
      <c r="F1789" s="69"/>
      <c r="G1789" s="69"/>
      <c r="H1789" s="69"/>
      <c r="I1789" s="69"/>
      <c r="J1789" s="69"/>
      <c r="K1789" s="68"/>
      <c r="L1789" s="359"/>
      <c r="M1789" s="359"/>
    </row>
    <row r="1790" spans="2:13">
      <c r="B1790" s="68"/>
      <c r="C1790" s="68"/>
      <c r="D1790" s="68"/>
      <c r="E1790" s="69"/>
      <c r="F1790" s="69"/>
      <c r="G1790" s="69"/>
      <c r="H1790" s="69"/>
      <c r="I1790" s="69"/>
      <c r="J1790" s="69"/>
      <c r="K1790" s="68"/>
      <c r="L1790" s="359"/>
      <c r="M1790" s="359"/>
    </row>
    <row r="1791" spans="2:13">
      <c r="B1791" s="68"/>
      <c r="C1791" s="68"/>
      <c r="D1791" s="68"/>
      <c r="E1791" s="69"/>
      <c r="F1791" s="69"/>
      <c r="G1791" s="69"/>
      <c r="H1791" s="69"/>
      <c r="I1791" s="69"/>
      <c r="J1791" s="69"/>
      <c r="K1791" s="68"/>
      <c r="L1791" s="359"/>
      <c r="M1791" s="359"/>
    </row>
    <row r="1792" spans="2:13">
      <c r="B1792" s="68"/>
      <c r="C1792" s="68"/>
      <c r="D1792" s="68"/>
      <c r="E1792" s="69"/>
      <c r="F1792" s="69"/>
      <c r="G1792" s="69"/>
      <c r="H1792" s="69"/>
      <c r="I1792" s="69"/>
      <c r="J1792" s="69"/>
      <c r="K1792" s="68"/>
      <c r="L1792" s="359"/>
      <c r="M1792" s="359"/>
    </row>
    <row r="1793" spans="2:13">
      <c r="B1793" s="68"/>
      <c r="C1793" s="68"/>
      <c r="D1793" s="68"/>
      <c r="E1793" s="69"/>
      <c r="F1793" s="69"/>
      <c r="G1793" s="69"/>
      <c r="H1793" s="69"/>
      <c r="I1793" s="69"/>
      <c r="J1793" s="69"/>
      <c r="K1793" s="68"/>
      <c r="L1793" s="359"/>
      <c r="M1793" s="359"/>
    </row>
    <row r="1794" spans="2:13">
      <c r="B1794" s="68"/>
      <c r="C1794" s="68"/>
      <c r="D1794" s="68"/>
      <c r="E1794" s="69"/>
      <c r="F1794" s="69"/>
      <c r="G1794" s="69"/>
      <c r="H1794" s="69"/>
      <c r="I1794" s="69"/>
      <c r="J1794" s="69"/>
      <c r="K1794" s="68"/>
      <c r="L1794" s="359"/>
      <c r="M1794" s="359"/>
    </row>
    <row r="1795" spans="2:13">
      <c r="B1795" s="68"/>
      <c r="C1795" s="68"/>
      <c r="D1795" s="68"/>
      <c r="E1795" s="69"/>
      <c r="F1795" s="69"/>
      <c r="G1795" s="69"/>
      <c r="H1795" s="69"/>
      <c r="I1795" s="69"/>
      <c r="J1795" s="69"/>
      <c r="K1795" s="68"/>
      <c r="L1795" s="359"/>
      <c r="M1795" s="359"/>
    </row>
    <row r="1796" spans="2:13">
      <c r="B1796" s="68"/>
      <c r="C1796" s="68"/>
      <c r="D1796" s="68"/>
      <c r="E1796" s="69"/>
      <c r="F1796" s="69"/>
      <c r="G1796" s="69"/>
      <c r="H1796" s="69"/>
      <c r="I1796" s="69"/>
      <c r="J1796" s="69"/>
      <c r="K1796" s="68"/>
      <c r="L1796" s="359"/>
      <c r="M1796" s="359"/>
    </row>
    <row r="1797" spans="2:13">
      <c r="B1797" s="68"/>
      <c r="C1797" s="68"/>
      <c r="D1797" s="68"/>
      <c r="E1797" s="69"/>
      <c r="F1797" s="69"/>
      <c r="G1797" s="69"/>
      <c r="H1797" s="69"/>
      <c r="I1797" s="69"/>
      <c r="J1797" s="69"/>
      <c r="K1797" s="68"/>
      <c r="L1797" s="359"/>
      <c r="M1797" s="359"/>
    </row>
    <row r="1798" spans="2:13">
      <c r="B1798" s="68"/>
      <c r="C1798" s="68"/>
      <c r="D1798" s="68"/>
      <c r="E1798" s="69"/>
      <c r="F1798" s="69"/>
      <c r="G1798" s="69"/>
      <c r="H1798" s="69"/>
      <c r="I1798" s="69"/>
      <c r="J1798" s="69"/>
      <c r="K1798" s="68"/>
      <c r="L1798" s="359"/>
      <c r="M1798" s="359"/>
    </row>
    <row r="1799" spans="2:13">
      <c r="B1799" s="68"/>
      <c r="C1799" s="68"/>
      <c r="D1799" s="68"/>
      <c r="E1799" s="69"/>
      <c r="F1799" s="69"/>
      <c r="G1799" s="69"/>
      <c r="H1799" s="69"/>
      <c r="I1799" s="69"/>
      <c r="J1799" s="69"/>
      <c r="K1799" s="68"/>
      <c r="L1799" s="359"/>
      <c r="M1799" s="359"/>
    </row>
    <row r="1800" spans="2:13">
      <c r="B1800" s="68"/>
      <c r="C1800" s="68"/>
      <c r="D1800" s="68"/>
      <c r="E1800" s="69"/>
      <c r="F1800" s="69"/>
      <c r="G1800" s="69"/>
      <c r="H1800" s="69"/>
      <c r="I1800" s="69"/>
      <c r="J1800" s="69"/>
      <c r="K1800" s="68"/>
      <c r="L1800" s="359"/>
      <c r="M1800" s="359"/>
    </row>
    <row r="1801" spans="2:13">
      <c r="B1801" s="68"/>
      <c r="C1801" s="68"/>
      <c r="D1801" s="68"/>
      <c r="E1801" s="69"/>
      <c r="F1801" s="69"/>
      <c r="G1801" s="69"/>
      <c r="H1801" s="69"/>
      <c r="I1801" s="69"/>
      <c r="J1801" s="69"/>
      <c r="K1801" s="68"/>
      <c r="L1801" s="359"/>
      <c r="M1801" s="359"/>
    </row>
    <row r="1802" spans="2:13">
      <c r="B1802" s="68"/>
      <c r="C1802" s="68"/>
      <c r="D1802" s="68"/>
      <c r="E1802" s="69"/>
      <c r="F1802" s="69"/>
      <c r="G1802" s="69"/>
      <c r="H1802" s="69"/>
      <c r="I1802" s="69"/>
      <c r="J1802" s="69"/>
      <c r="K1802" s="68"/>
      <c r="L1802" s="359"/>
      <c r="M1802" s="359"/>
    </row>
    <row r="1803" spans="2:13">
      <c r="B1803" s="68"/>
      <c r="C1803" s="68"/>
      <c r="D1803" s="68"/>
      <c r="E1803" s="69"/>
      <c r="F1803" s="69"/>
      <c r="G1803" s="69"/>
      <c r="H1803" s="69"/>
      <c r="I1803" s="69"/>
      <c r="J1803" s="69"/>
      <c r="K1803" s="68"/>
      <c r="L1803" s="359"/>
      <c r="M1803" s="359"/>
    </row>
    <row r="1804" spans="2:13">
      <c r="B1804" s="68"/>
      <c r="C1804" s="68"/>
      <c r="D1804" s="68"/>
      <c r="E1804" s="69"/>
      <c r="F1804" s="69"/>
      <c r="G1804" s="69"/>
      <c r="H1804" s="69"/>
      <c r="I1804" s="69"/>
      <c r="J1804" s="69"/>
      <c r="K1804" s="68"/>
      <c r="L1804" s="359"/>
      <c r="M1804" s="359"/>
    </row>
    <row r="1805" spans="2:13">
      <c r="B1805" s="68"/>
      <c r="C1805" s="68"/>
      <c r="D1805" s="68"/>
      <c r="E1805" s="69"/>
      <c r="F1805" s="69"/>
      <c r="G1805" s="69"/>
      <c r="H1805" s="69"/>
      <c r="I1805" s="69"/>
      <c r="J1805" s="69"/>
      <c r="K1805" s="68"/>
      <c r="L1805" s="359"/>
      <c r="M1805" s="359"/>
    </row>
    <row r="1806" spans="2:13">
      <c r="B1806" s="68"/>
      <c r="C1806" s="68"/>
      <c r="D1806" s="68"/>
      <c r="E1806" s="69"/>
      <c r="F1806" s="69"/>
      <c r="G1806" s="69"/>
      <c r="H1806" s="69"/>
      <c r="I1806" s="69"/>
      <c r="J1806" s="69"/>
      <c r="K1806" s="68"/>
      <c r="L1806" s="359"/>
      <c r="M1806" s="359"/>
    </row>
    <row r="1807" spans="2:13">
      <c r="B1807" s="68"/>
      <c r="C1807" s="68"/>
      <c r="D1807" s="68"/>
      <c r="E1807" s="69"/>
      <c r="F1807" s="69"/>
      <c r="G1807" s="69"/>
      <c r="H1807" s="69"/>
      <c r="I1807" s="69"/>
      <c r="J1807" s="69"/>
      <c r="K1807" s="68"/>
      <c r="L1807" s="359"/>
      <c r="M1807" s="359"/>
    </row>
    <row r="1808" spans="2:13">
      <c r="B1808" s="68"/>
      <c r="C1808" s="68"/>
      <c r="D1808" s="68"/>
      <c r="E1808" s="69"/>
      <c r="F1808" s="69"/>
      <c r="G1808" s="69"/>
      <c r="H1808" s="69"/>
      <c r="I1808" s="69"/>
      <c r="J1808" s="69"/>
      <c r="K1808" s="68"/>
      <c r="L1808" s="359"/>
      <c r="M1808" s="359"/>
    </row>
    <row r="1809" spans="2:13">
      <c r="B1809" s="68"/>
      <c r="C1809" s="68"/>
      <c r="D1809" s="68"/>
      <c r="E1809" s="69"/>
      <c r="F1809" s="69"/>
      <c r="G1809" s="69"/>
      <c r="H1809" s="69"/>
      <c r="I1809" s="69"/>
      <c r="J1809" s="69"/>
      <c r="K1809" s="68"/>
      <c r="L1809" s="359"/>
      <c r="M1809" s="359"/>
    </row>
    <row r="1810" spans="2:13">
      <c r="B1810" s="68"/>
      <c r="C1810" s="68"/>
      <c r="D1810" s="68"/>
      <c r="E1810" s="69"/>
      <c r="F1810" s="69"/>
      <c r="G1810" s="69"/>
      <c r="H1810" s="69"/>
      <c r="I1810" s="69"/>
      <c r="J1810" s="69"/>
      <c r="K1810" s="68"/>
      <c r="L1810" s="359"/>
      <c r="M1810" s="359"/>
    </row>
    <row r="1811" spans="2:13">
      <c r="B1811" s="68"/>
      <c r="C1811" s="68"/>
      <c r="D1811" s="68"/>
      <c r="E1811" s="69"/>
      <c r="F1811" s="69"/>
      <c r="G1811" s="69"/>
      <c r="H1811" s="69"/>
      <c r="I1811" s="69"/>
      <c r="J1811" s="69"/>
      <c r="K1811" s="68"/>
      <c r="L1811" s="359"/>
      <c r="M1811" s="359"/>
    </row>
    <row r="1812" spans="2:13">
      <c r="B1812" s="68"/>
      <c r="C1812" s="68"/>
      <c r="D1812" s="68"/>
      <c r="E1812" s="69"/>
      <c r="F1812" s="69"/>
      <c r="G1812" s="69"/>
      <c r="H1812" s="69"/>
      <c r="I1812" s="69"/>
      <c r="J1812" s="69"/>
      <c r="K1812" s="68"/>
      <c r="L1812" s="359"/>
      <c r="M1812" s="359"/>
    </row>
    <row r="1813" spans="2:13">
      <c r="B1813" s="68"/>
      <c r="C1813" s="68"/>
      <c r="D1813" s="68"/>
      <c r="E1813" s="69"/>
      <c r="F1813" s="69"/>
      <c r="G1813" s="69"/>
      <c r="H1813" s="69"/>
      <c r="I1813" s="69"/>
      <c r="J1813" s="69"/>
      <c r="K1813" s="68"/>
      <c r="L1813" s="359"/>
      <c r="M1813" s="359"/>
    </row>
    <row r="1814" spans="2:13">
      <c r="B1814" s="68"/>
      <c r="C1814" s="68"/>
      <c r="D1814" s="68"/>
      <c r="E1814" s="69"/>
      <c r="F1814" s="69"/>
      <c r="G1814" s="69"/>
      <c r="H1814" s="69"/>
      <c r="I1814" s="69"/>
      <c r="J1814" s="69"/>
      <c r="K1814" s="68"/>
      <c r="L1814" s="359"/>
      <c r="M1814" s="359"/>
    </row>
    <row r="1815" spans="2:13">
      <c r="B1815" s="68"/>
      <c r="C1815" s="68"/>
      <c r="D1815" s="68"/>
      <c r="E1815" s="69"/>
      <c r="F1815" s="69"/>
      <c r="G1815" s="69"/>
      <c r="H1815" s="69"/>
      <c r="I1815" s="69"/>
      <c r="J1815" s="69"/>
      <c r="K1815" s="68"/>
      <c r="L1815" s="359"/>
      <c r="M1815" s="359"/>
    </row>
    <row r="1816" spans="2:13">
      <c r="B1816" s="68"/>
      <c r="C1816" s="68"/>
      <c r="D1816" s="68"/>
      <c r="E1816" s="69"/>
      <c r="F1816" s="69"/>
      <c r="G1816" s="69"/>
      <c r="H1816" s="69"/>
      <c r="I1816" s="69"/>
      <c r="J1816" s="69"/>
      <c r="K1816" s="68"/>
      <c r="L1816" s="359"/>
      <c r="M1816" s="359"/>
    </row>
    <row r="1817" spans="2:13">
      <c r="B1817" s="68"/>
      <c r="C1817" s="68"/>
      <c r="D1817" s="68"/>
      <c r="E1817" s="69"/>
      <c r="F1817" s="69"/>
      <c r="G1817" s="69"/>
      <c r="H1817" s="69"/>
      <c r="I1817" s="69"/>
      <c r="J1817" s="69"/>
      <c r="K1817" s="68"/>
      <c r="L1817" s="359"/>
      <c r="M1817" s="359"/>
    </row>
    <row r="1818" spans="2:13">
      <c r="B1818" s="68"/>
      <c r="C1818" s="68"/>
      <c r="D1818" s="68"/>
      <c r="E1818" s="69"/>
      <c r="F1818" s="69"/>
      <c r="G1818" s="69"/>
      <c r="H1818" s="69"/>
      <c r="I1818" s="69"/>
      <c r="J1818" s="69"/>
      <c r="K1818" s="68"/>
      <c r="L1818" s="359"/>
      <c r="M1818" s="359"/>
    </row>
    <row r="1819" spans="2:13">
      <c r="B1819" s="68"/>
      <c r="C1819" s="68"/>
      <c r="D1819" s="68"/>
      <c r="E1819" s="69"/>
      <c r="F1819" s="69"/>
      <c r="G1819" s="69"/>
      <c r="H1819" s="69"/>
      <c r="I1819" s="69"/>
      <c r="J1819" s="69"/>
      <c r="K1819" s="68"/>
      <c r="L1819" s="359"/>
      <c r="M1819" s="359"/>
    </row>
    <row r="1820" spans="2:13">
      <c r="B1820" s="68"/>
      <c r="C1820" s="68"/>
      <c r="D1820" s="68"/>
      <c r="E1820" s="69"/>
      <c r="F1820" s="69"/>
      <c r="G1820" s="69"/>
      <c r="H1820" s="69"/>
      <c r="I1820" s="69"/>
      <c r="J1820" s="69"/>
      <c r="K1820" s="68"/>
      <c r="L1820" s="359"/>
      <c r="M1820" s="359"/>
    </row>
    <row r="1821" spans="2:13">
      <c r="B1821" s="68"/>
      <c r="C1821" s="68"/>
      <c r="D1821" s="68"/>
      <c r="E1821" s="69"/>
      <c r="F1821" s="69"/>
      <c r="G1821" s="69"/>
      <c r="H1821" s="69"/>
      <c r="I1821" s="69"/>
      <c r="J1821" s="69"/>
      <c r="K1821" s="68"/>
      <c r="L1821" s="359"/>
      <c r="M1821" s="359"/>
    </row>
    <row r="1822" spans="2:13">
      <c r="B1822" s="68"/>
      <c r="C1822" s="68"/>
      <c r="D1822" s="68"/>
      <c r="E1822" s="69"/>
      <c r="F1822" s="69"/>
      <c r="G1822" s="69"/>
      <c r="H1822" s="69"/>
      <c r="I1822" s="69"/>
      <c r="J1822" s="69"/>
      <c r="K1822" s="68"/>
      <c r="L1822" s="359"/>
      <c r="M1822" s="359"/>
    </row>
    <row r="1823" spans="2:13">
      <c r="B1823" s="68"/>
      <c r="C1823" s="68"/>
      <c r="D1823" s="68"/>
      <c r="E1823" s="69"/>
      <c r="F1823" s="69"/>
      <c r="G1823" s="69"/>
      <c r="H1823" s="69"/>
      <c r="I1823" s="69"/>
      <c r="J1823" s="69"/>
      <c r="K1823" s="68"/>
      <c r="L1823" s="359"/>
      <c r="M1823" s="359"/>
    </row>
    <row r="1824" spans="2:13">
      <c r="B1824" s="68"/>
      <c r="C1824" s="68"/>
      <c r="D1824" s="68"/>
      <c r="E1824" s="69"/>
      <c r="F1824" s="69"/>
      <c r="G1824" s="69"/>
      <c r="H1824" s="69"/>
      <c r="I1824" s="69"/>
      <c r="J1824" s="69"/>
      <c r="K1824" s="68"/>
      <c r="L1824" s="359"/>
      <c r="M1824" s="359"/>
    </row>
    <row r="1825" spans="2:13">
      <c r="B1825" s="68"/>
      <c r="C1825" s="68"/>
      <c r="D1825" s="68"/>
      <c r="E1825" s="69"/>
      <c r="F1825" s="69"/>
      <c r="G1825" s="69"/>
      <c r="H1825" s="69"/>
      <c r="I1825" s="69"/>
      <c r="J1825" s="69"/>
      <c r="K1825" s="68"/>
      <c r="L1825" s="359"/>
      <c r="M1825" s="359"/>
    </row>
    <row r="1826" spans="2:13">
      <c r="B1826" s="68"/>
      <c r="C1826" s="68"/>
      <c r="D1826" s="68"/>
      <c r="E1826" s="69"/>
      <c r="F1826" s="69"/>
      <c r="G1826" s="69"/>
      <c r="H1826" s="69"/>
      <c r="I1826" s="69"/>
      <c r="J1826" s="69"/>
      <c r="K1826" s="68"/>
      <c r="L1826" s="359"/>
      <c r="M1826" s="359"/>
    </row>
    <row r="1827" spans="2:13">
      <c r="B1827" s="68"/>
      <c r="C1827" s="68"/>
      <c r="D1827" s="68"/>
      <c r="E1827" s="69"/>
      <c r="F1827" s="69"/>
      <c r="G1827" s="69"/>
      <c r="H1827" s="69"/>
      <c r="I1827" s="69"/>
      <c r="J1827" s="69"/>
      <c r="K1827" s="68"/>
      <c r="L1827" s="359"/>
      <c r="M1827" s="359"/>
    </row>
    <row r="1828" spans="2:13">
      <c r="B1828" s="68"/>
      <c r="C1828" s="68"/>
      <c r="D1828" s="68"/>
      <c r="E1828" s="69"/>
      <c r="F1828" s="69"/>
      <c r="G1828" s="69"/>
      <c r="H1828" s="69"/>
      <c r="I1828" s="69"/>
      <c r="J1828" s="69"/>
      <c r="K1828" s="68"/>
      <c r="L1828" s="359"/>
      <c r="M1828" s="359"/>
    </row>
    <row r="1829" spans="2:13">
      <c r="B1829" s="68"/>
      <c r="C1829" s="68"/>
      <c r="D1829" s="68"/>
      <c r="E1829" s="69"/>
      <c r="F1829" s="69"/>
      <c r="G1829" s="69"/>
      <c r="H1829" s="69"/>
      <c r="I1829" s="69"/>
      <c r="J1829" s="69"/>
      <c r="K1829" s="68"/>
      <c r="L1829" s="359"/>
      <c r="M1829" s="359"/>
    </row>
    <row r="1830" spans="2:13">
      <c r="B1830" s="68"/>
      <c r="C1830" s="68"/>
      <c r="D1830" s="68"/>
      <c r="E1830" s="69"/>
      <c r="F1830" s="69"/>
      <c r="G1830" s="69"/>
      <c r="H1830" s="69"/>
      <c r="I1830" s="69"/>
      <c r="J1830" s="69"/>
      <c r="K1830" s="68"/>
      <c r="L1830" s="359"/>
      <c r="M1830" s="359"/>
    </row>
    <row r="1831" spans="2:13">
      <c r="B1831" s="68"/>
      <c r="C1831" s="68"/>
      <c r="D1831" s="68"/>
      <c r="E1831" s="69"/>
      <c r="F1831" s="69"/>
      <c r="G1831" s="69"/>
      <c r="H1831" s="69"/>
      <c r="I1831" s="69"/>
      <c r="J1831" s="69"/>
      <c r="K1831" s="68"/>
      <c r="L1831" s="359"/>
      <c r="M1831" s="359"/>
    </row>
    <row r="1832" spans="2:13">
      <c r="B1832" s="68"/>
      <c r="C1832" s="68"/>
      <c r="D1832" s="68"/>
      <c r="E1832" s="69"/>
      <c r="F1832" s="69"/>
      <c r="G1832" s="69"/>
      <c r="H1832" s="69"/>
      <c r="I1832" s="69"/>
      <c r="J1832" s="69"/>
      <c r="K1832" s="68"/>
      <c r="L1832" s="359"/>
      <c r="M1832" s="359"/>
    </row>
    <row r="1833" spans="2:13">
      <c r="B1833" s="68"/>
      <c r="C1833" s="68"/>
      <c r="D1833" s="68"/>
      <c r="E1833" s="69"/>
      <c r="F1833" s="69"/>
      <c r="G1833" s="69"/>
      <c r="H1833" s="69"/>
      <c r="I1833" s="69"/>
      <c r="J1833" s="69"/>
      <c r="K1833" s="68"/>
      <c r="L1833" s="359"/>
      <c r="M1833" s="359"/>
    </row>
    <row r="1834" spans="2:13">
      <c r="B1834" s="68"/>
      <c r="C1834" s="68"/>
      <c r="D1834" s="68"/>
      <c r="E1834" s="69"/>
      <c r="F1834" s="69"/>
      <c r="G1834" s="69"/>
      <c r="H1834" s="69"/>
      <c r="I1834" s="69"/>
      <c r="J1834" s="69"/>
      <c r="K1834" s="68"/>
      <c r="L1834" s="359"/>
      <c r="M1834" s="359"/>
    </row>
    <row r="1835" spans="2:13">
      <c r="B1835" s="68"/>
      <c r="C1835" s="68"/>
      <c r="D1835" s="68"/>
      <c r="E1835" s="69"/>
      <c r="F1835" s="69"/>
      <c r="G1835" s="69"/>
      <c r="H1835" s="69"/>
      <c r="I1835" s="69"/>
      <c r="J1835" s="69"/>
      <c r="K1835" s="68"/>
      <c r="L1835" s="359"/>
      <c r="M1835" s="359"/>
    </row>
    <row r="1836" spans="2:13">
      <c r="B1836" s="68"/>
      <c r="C1836" s="68"/>
      <c r="D1836" s="68"/>
      <c r="E1836" s="69"/>
      <c r="F1836" s="69"/>
      <c r="G1836" s="69"/>
      <c r="H1836" s="69"/>
      <c r="I1836" s="69"/>
      <c r="J1836" s="69"/>
      <c r="K1836" s="68"/>
      <c r="L1836" s="359"/>
      <c r="M1836" s="359"/>
    </row>
    <row r="1837" spans="2:13">
      <c r="B1837" s="68"/>
      <c r="C1837" s="68"/>
      <c r="D1837" s="68"/>
      <c r="E1837" s="69"/>
      <c r="F1837" s="69"/>
      <c r="G1837" s="69"/>
      <c r="H1837" s="69"/>
      <c r="I1837" s="69"/>
      <c r="J1837" s="69"/>
      <c r="K1837" s="68"/>
      <c r="L1837" s="359"/>
      <c r="M1837" s="359"/>
    </row>
    <row r="1838" spans="2:13">
      <c r="B1838" s="68"/>
      <c r="C1838" s="68"/>
      <c r="D1838" s="68"/>
      <c r="E1838" s="69"/>
      <c r="F1838" s="69"/>
      <c r="G1838" s="69"/>
      <c r="H1838" s="69"/>
      <c r="I1838" s="69"/>
      <c r="J1838" s="69"/>
      <c r="K1838" s="68"/>
      <c r="L1838" s="359"/>
      <c r="M1838" s="359"/>
    </row>
    <row r="1839" spans="2:13">
      <c r="B1839" s="68"/>
      <c r="C1839" s="68"/>
      <c r="D1839" s="68"/>
      <c r="E1839" s="69"/>
      <c r="F1839" s="69"/>
      <c r="G1839" s="69"/>
      <c r="H1839" s="69"/>
      <c r="I1839" s="69"/>
      <c r="J1839" s="69"/>
      <c r="K1839" s="68"/>
      <c r="L1839" s="359"/>
      <c r="M1839" s="359"/>
    </row>
    <row r="1840" spans="2:13">
      <c r="B1840" s="68"/>
      <c r="C1840" s="68"/>
      <c r="D1840" s="68"/>
      <c r="E1840" s="69"/>
      <c r="F1840" s="69"/>
      <c r="G1840" s="69"/>
      <c r="H1840" s="69"/>
      <c r="I1840" s="69"/>
      <c r="J1840" s="69"/>
      <c r="K1840" s="68"/>
      <c r="L1840" s="359"/>
      <c r="M1840" s="359"/>
    </row>
    <row r="1841" spans="2:13">
      <c r="B1841" s="68"/>
      <c r="C1841" s="68"/>
      <c r="D1841" s="68"/>
      <c r="E1841" s="69"/>
      <c r="F1841" s="69"/>
      <c r="G1841" s="69"/>
      <c r="H1841" s="69"/>
      <c r="I1841" s="69"/>
      <c r="J1841" s="69"/>
      <c r="K1841" s="68"/>
      <c r="L1841" s="359"/>
      <c r="M1841" s="359"/>
    </row>
    <row r="1842" spans="2:13">
      <c r="B1842" s="68"/>
      <c r="C1842" s="68"/>
      <c r="D1842" s="68"/>
      <c r="E1842" s="69"/>
      <c r="F1842" s="69"/>
      <c r="G1842" s="69"/>
      <c r="H1842" s="69"/>
      <c r="I1842" s="69"/>
      <c r="J1842" s="69"/>
      <c r="K1842" s="68"/>
      <c r="L1842" s="359"/>
      <c r="M1842" s="359"/>
    </row>
    <row r="1843" spans="2:13">
      <c r="B1843" s="68"/>
      <c r="C1843" s="68"/>
      <c r="D1843" s="68"/>
      <c r="E1843" s="69"/>
      <c r="F1843" s="69"/>
      <c r="G1843" s="69"/>
      <c r="H1843" s="69"/>
      <c r="I1843" s="69"/>
      <c r="J1843" s="69"/>
      <c r="K1843" s="68"/>
      <c r="L1843" s="359"/>
      <c r="M1843" s="359"/>
    </row>
    <row r="1844" spans="2:13">
      <c r="B1844" s="68"/>
      <c r="C1844" s="68"/>
      <c r="D1844" s="68"/>
      <c r="E1844" s="69"/>
      <c r="F1844" s="69"/>
      <c r="G1844" s="69"/>
      <c r="H1844" s="69"/>
      <c r="I1844" s="69"/>
      <c r="J1844" s="69"/>
      <c r="K1844" s="68"/>
      <c r="L1844" s="359"/>
      <c r="M1844" s="359"/>
    </row>
    <row r="1845" spans="2:13">
      <c r="B1845" s="68"/>
      <c r="C1845" s="68"/>
      <c r="D1845" s="68"/>
      <c r="E1845" s="69"/>
      <c r="F1845" s="69"/>
      <c r="G1845" s="69"/>
      <c r="H1845" s="69"/>
      <c r="I1845" s="69"/>
      <c r="J1845" s="69"/>
      <c r="K1845" s="68"/>
      <c r="L1845" s="359"/>
      <c r="M1845" s="359"/>
    </row>
    <row r="1846" spans="2:13">
      <c r="B1846" s="68"/>
      <c r="C1846" s="68"/>
      <c r="D1846" s="68"/>
      <c r="E1846" s="69"/>
      <c r="F1846" s="69"/>
      <c r="G1846" s="69"/>
      <c r="H1846" s="69"/>
      <c r="I1846" s="69"/>
      <c r="J1846" s="69"/>
      <c r="K1846" s="68"/>
      <c r="L1846" s="359"/>
      <c r="M1846" s="359"/>
    </row>
    <row r="1847" spans="2:13">
      <c r="B1847" s="68"/>
      <c r="C1847" s="68"/>
      <c r="D1847" s="68"/>
      <c r="E1847" s="69"/>
      <c r="F1847" s="69"/>
      <c r="G1847" s="69"/>
      <c r="H1847" s="69"/>
      <c r="I1847" s="69"/>
      <c r="J1847" s="69"/>
      <c r="K1847" s="68"/>
      <c r="L1847" s="359"/>
      <c r="M1847" s="359"/>
    </row>
    <row r="1848" spans="2:13">
      <c r="B1848" s="68"/>
      <c r="C1848" s="68"/>
      <c r="D1848" s="68"/>
      <c r="E1848" s="69"/>
      <c r="F1848" s="69"/>
      <c r="G1848" s="69"/>
      <c r="H1848" s="69"/>
      <c r="I1848" s="69"/>
      <c r="J1848" s="69"/>
      <c r="K1848" s="68"/>
      <c r="L1848" s="359"/>
      <c r="M1848" s="359"/>
    </row>
    <row r="1849" spans="2:13">
      <c r="B1849" s="68"/>
      <c r="C1849" s="68"/>
      <c r="D1849" s="68"/>
      <c r="E1849" s="69"/>
      <c r="F1849" s="69"/>
      <c r="G1849" s="69"/>
      <c r="H1849" s="69"/>
      <c r="I1849" s="69"/>
      <c r="J1849" s="69"/>
      <c r="K1849" s="68"/>
      <c r="L1849" s="359"/>
      <c r="M1849" s="359"/>
    </row>
    <row r="1850" spans="2:13">
      <c r="B1850" s="68"/>
      <c r="C1850" s="68"/>
      <c r="D1850" s="68"/>
      <c r="E1850" s="69"/>
      <c r="F1850" s="69"/>
      <c r="G1850" s="69"/>
      <c r="H1850" s="69"/>
      <c r="I1850" s="69"/>
      <c r="J1850" s="69"/>
      <c r="K1850" s="68"/>
      <c r="L1850" s="359"/>
      <c r="M1850" s="359"/>
    </row>
    <row r="1851" spans="2:13">
      <c r="B1851" s="68"/>
      <c r="C1851" s="68"/>
      <c r="D1851" s="68"/>
      <c r="E1851" s="69"/>
      <c r="F1851" s="69"/>
      <c r="G1851" s="69"/>
      <c r="H1851" s="69"/>
      <c r="I1851" s="69"/>
      <c r="J1851" s="69"/>
      <c r="K1851" s="68"/>
      <c r="L1851" s="359"/>
      <c r="M1851" s="359"/>
    </row>
    <row r="1852" spans="2:13">
      <c r="B1852" s="68"/>
      <c r="C1852" s="68"/>
      <c r="D1852" s="68"/>
      <c r="E1852" s="69"/>
      <c r="F1852" s="69"/>
      <c r="G1852" s="69"/>
      <c r="H1852" s="69"/>
      <c r="I1852" s="69"/>
      <c r="J1852" s="69"/>
      <c r="K1852" s="68"/>
      <c r="L1852" s="359"/>
      <c r="M1852" s="359"/>
    </row>
    <row r="1853" spans="2:13">
      <c r="B1853" s="68"/>
      <c r="C1853" s="68"/>
      <c r="D1853" s="68"/>
      <c r="E1853" s="69"/>
      <c r="F1853" s="69"/>
      <c r="G1853" s="69"/>
      <c r="H1853" s="69"/>
      <c r="I1853" s="69"/>
      <c r="J1853" s="69"/>
      <c r="K1853" s="68"/>
      <c r="L1853" s="359"/>
      <c r="M1853" s="359"/>
    </row>
    <row r="1854" spans="2:13">
      <c r="B1854" s="68"/>
      <c r="C1854" s="68"/>
      <c r="D1854" s="68"/>
      <c r="E1854" s="69"/>
      <c r="F1854" s="69"/>
      <c r="G1854" s="69"/>
      <c r="H1854" s="69"/>
      <c r="I1854" s="69"/>
      <c r="J1854" s="69"/>
      <c r="K1854" s="68"/>
      <c r="L1854" s="359"/>
      <c r="M1854" s="359"/>
    </row>
    <row r="1855" spans="2:13">
      <c r="B1855" s="68"/>
      <c r="C1855" s="68"/>
      <c r="D1855" s="68"/>
      <c r="E1855" s="69"/>
      <c r="F1855" s="69"/>
      <c r="G1855" s="69"/>
      <c r="H1855" s="69"/>
      <c r="I1855" s="69"/>
      <c r="J1855" s="69"/>
      <c r="K1855" s="68"/>
      <c r="L1855" s="359"/>
      <c r="M1855" s="359"/>
    </row>
    <row r="1856" spans="2:13">
      <c r="B1856" s="68"/>
      <c r="C1856" s="68"/>
      <c r="D1856" s="68"/>
      <c r="E1856" s="69"/>
      <c r="F1856" s="69"/>
      <c r="G1856" s="69"/>
      <c r="H1856" s="69"/>
      <c r="I1856" s="69"/>
      <c r="J1856" s="69"/>
      <c r="K1856" s="68"/>
      <c r="L1856" s="359"/>
      <c r="M1856" s="359"/>
    </row>
    <row r="1857" spans="2:13">
      <c r="B1857" s="68"/>
      <c r="C1857" s="68"/>
      <c r="D1857" s="68"/>
      <c r="E1857" s="69"/>
      <c r="F1857" s="69"/>
      <c r="G1857" s="69"/>
      <c r="H1857" s="69"/>
      <c r="I1857" s="69"/>
      <c r="J1857" s="69"/>
      <c r="K1857" s="68"/>
      <c r="L1857" s="359"/>
      <c r="M1857" s="359"/>
    </row>
    <row r="1858" spans="2:13">
      <c r="B1858" s="68"/>
      <c r="C1858" s="68"/>
      <c r="D1858" s="68"/>
      <c r="E1858" s="69"/>
      <c r="F1858" s="69"/>
      <c r="G1858" s="69"/>
      <c r="H1858" s="69"/>
      <c r="I1858" s="69"/>
      <c r="J1858" s="69"/>
      <c r="K1858" s="68"/>
      <c r="L1858" s="359"/>
      <c r="M1858" s="359"/>
    </row>
    <row r="1859" spans="2:13">
      <c r="B1859" s="68"/>
      <c r="C1859" s="68"/>
      <c r="D1859" s="68"/>
      <c r="E1859" s="69"/>
      <c r="F1859" s="69"/>
      <c r="G1859" s="69"/>
      <c r="H1859" s="69"/>
      <c r="I1859" s="69"/>
      <c r="J1859" s="69"/>
      <c r="K1859" s="68"/>
      <c r="L1859" s="359"/>
      <c r="M1859" s="359"/>
    </row>
    <row r="1860" spans="2:13">
      <c r="B1860" s="68"/>
      <c r="C1860" s="68"/>
      <c r="D1860" s="68"/>
      <c r="E1860" s="69"/>
      <c r="F1860" s="69"/>
      <c r="G1860" s="69"/>
      <c r="H1860" s="69"/>
      <c r="I1860" s="69"/>
      <c r="J1860" s="69"/>
      <c r="K1860" s="68"/>
      <c r="L1860" s="359"/>
      <c r="M1860" s="359"/>
    </row>
    <row r="1861" spans="2:13">
      <c r="B1861" s="68"/>
      <c r="C1861" s="68"/>
      <c r="D1861" s="68"/>
      <c r="E1861" s="69"/>
      <c r="F1861" s="69"/>
      <c r="G1861" s="69"/>
      <c r="H1861" s="69"/>
      <c r="I1861" s="69"/>
      <c r="J1861" s="69"/>
      <c r="K1861" s="68"/>
      <c r="L1861" s="359"/>
      <c r="M1861" s="359"/>
    </row>
    <row r="1862" spans="2:13">
      <c r="B1862" s="68"/>
      <c r="C1862" s="68"/>
      <c r="D1862" s="68"/>
      <c r="E1862" s="69"/>
      <c r="F1862" s="69"/>
      <c r="G1862" s="69"/>
      <c r="H1862" s="69"/>
      <c r="I1862" s="69"/>
      <c r="J1862" s="69"/>
      <c r="K1862" s="68"/>
      <c r="L1862" s="359"/>
      <c r="M1862" s="359"/>
    </row>
    <row r="1863" spans="2:13">
      <c r="B1863" s="68"/>
      <c r="C1863" s="68"/>
      <c r="D1863" s="68"/>
      <c r="E1863" s="69"/>
      <c r="F1863" s="69"/>
      <c r="G1863" s="69"/>
      <c r="H1863" s="69"/>
      <c r="I1863" s="69"/>
      <c r="J1863" s="69"/>
      <c r="K1863" s="68"/>
      <c r="L1863" s="359"/>
      <c r="M1863" s="359"/>
    </row>
    <row r="1864" spans="2:13">
      <c r="B1864" s="68"/>
      <c r="C1864" s="68"/>
      <c r="D1864" s="68"/>
      <c r="E1864" s="69"/>
      <c r="F1864" s="69"/>
      <c r="G1864" s="69"/>
      <c r="H1864" s="69"/>
      <c r="I1864" s="69"/>
      <c r="J1864" s="69"/>
      <c r="K1864" s="68"/>
      <c r="L1864" s="359"/>
      <c r="M1864" s="359"/>
    </row>
    <row r="1865" spans="2:13">
      <c r="B1865" s="68"/>
      <c r="C1865" s="68"/>
      <c r="D1865" s="68"/>
      <c r="E1865" s="69"/>
      <c r="F1865" s="69"/>
      <c r="G1865" s="69"/>
      <c r="H1865" s="69"/>
      <c r="I1865" s="69"/>
      <c r="J1865" s="69"/>
      <c r="K1865" s="68"/>
      <c r="L1865" s="359"/>
      <c r="M1865" s="359"/>
    </row>
    <row r="1866" spans="2:13">
      <c r="B1866" s="68"/>
      <c r="C1866" s="68"/>
      <c r="D1866" s="68"/>
      <c r="E1866" s="69"/>
      <c r="F1866" s="69"/>
      <c r="G1866" s="69"/>
      <c r="H1866" s="69"/>
      <c r="I1866" s="69"/>
      <c r="J1866" s="69"/>
      <c r="K1866" s="68"/>
      <c r="L1866" s="359"/>
      <c r="M1866" s="359"/>
    </row>
    <row r="1867" spans="2:13">
      <c r="B1867" s="68"/>
      <c r="C1867" s="68"/>
      <c r="D1867" s="68"/>
      <c r="E1867" s="69"/>
      <c r="F1867" s="69"/>
      <c r="G1867" s="69"/>
      <c r="H1867" s="69"/>
      <c r="I1867" s="69"/>
      <c r="J1867" s="69"/>
      <c r="K1867" s="68"/>
      <c r="L1867" s="359"/>
      <c r="M1867" s="359"/>
    </row>
    <row r="1868" spans="2:13">
      <c r="B1868" s="68"/>
      <c r="C1868" s="68"/>
      <c r="D1868" s="68"/>
      <c r="E1868" s="69"/>
      <c r="F1868" s="69"/>
      <c r="G1868" s="69"/>
      <c r="H1868" s="69"/>
      <c r="I1868" s="69"/>
      <c r="J1868" s="69"/>
      <c r="K1868" s="68"/>
      <c r="L1868" s="359"/>
      <c r="M1868" s="359"/>
    </row>
    <row r="1869" spans="2:13">
      <c r="B1869" s="68"/>
      <c r="C1869" s="68"/>
      <c r="D1869" s="68"/>
      <c r="E1869" s="69"/>
      <c r="F1869" s="69"/>
      <c r="G1869" s="69"/>
      <c r="H1869" s="69"/>
      <c r="I1869" s="69"/>
      <c r="J1869" s="69"/>
      <c r="K1869" s="68"/>
      <c r="L1869" s="359"/>
      <c r="M1869" s="359"/>
    </row>
    <row r="1870" spans="2:13">
      <c r="B1870" s="68"/>
      <c r="C1870" s="68"/>
      <c r="D1870" s="68"/>
      <c r="E1870" s="69"/>
      <c r="F1870" s="69"/>
      <c r="G1870" s="69"/>
      <c r="H1870" s="69"/>
      <c r="I1870" s="69"/>
      <c r="J1870" s="69"/>
      <c r="K1870" s="68"/>
      <c r="L1870" s="359"/>
      <c r="M1870" s="359"/>
    </row>
    <row r="1871" spans="2:13">
      <c r="B1871" s="68"/>
      <c r="C1871" s="68"/>
      <c r="D1871" s="68"/>
      <c r="E1871" s="69"/>
      <c r="F1871" s="69"/>
      <c r="G1871" s="69"/>
      <c r="H1871" s="69"/>
      <c r="I1871" s="69"/>
      <c r="J1871" s="69"/>
      <c r="K1871" s="68"/>
      <c r="L1871" s="359"/>
      <c r="M1871" s="359"/>
    </row>
    <row r="1872" spans="2:13">
      <c r="B1872" s="68"/>
      <c r="C1872" s="68"/>
      <c r="D1872" s="68"/>
      <c r="E1872" s="69"/>
      <c r="F1872" s="69"/>
      <c r="G1872" s="69"/>
      <c r="H1872" s="69"/>
      <c r="I1872" s="69"/>
      <c r="J1872" s="69"/>
      <c r="K1872" s="68"/>
      <c r="L1872" s="359"/>
      <c r="M1872" s="359"/>
    </row>
    <row r="1873" spans="2:13">
      <c r="B1873" s="68"/>
      <c r="C1873" s="68"/>
      <c r="D1873" s="68"/>
      <c r="E1873" s="69"/>
      <c r="F1873" s="69"/>
      <c r="G1873" s="69"/>
      <c r="H1873" s="69"/>
      <c r="I1873" s="69"/>
      <c r="J1873" s="69"/>
      <c r="K1873" s="68"/>
      <c r="L1873" s="359"/>
      <c r="M1873" s="359"/>
    </row>
    <row r="1874" spans="2:13">
      <c r="B1874" s="68"/>
      <c r="C1874" s="68"/>
      <c r="D1874" s="68"/>
      <c r="E1874" s="69"/>
      <c r="F1874" s="69"/>
      <c r="G1874" s="69"/>
      <c r="H1874" s="69"/>
      <c r="I1874" s="69"/>
      <c r="J1874" s="69"/>
      <c r="K1874" s="68"/>
      <c r="L1874" s="359"/>
      <c r="M1874" s="359"/>
    </row>
    <row r="1875" spans="2:13">
      <c r="B1875" s="68"/>
      <c r="C1875" s="68"/>
      <c r="D1875" s="68"/>
      <c r="E1875" s="69"/>
      <c r="F1875" s="69"/>
      <c r="G1875" s="69"/>
      <c r="H1875" s="69"/>
      <c r="I1875" s="69"/>
      <c r="J1875" s="69"/>
      <c r="K1875" s="68"/>
      <c r="L1875" s="359"/>
      <c r="M1875" s="359"/>
    </row>
    <row r="1876" spans="2:13">
      <c r="B1876" s="68"/>
      <c r="C1876" s="68"/>
      <c r="D1876" s="68"/>
      <c r="E1876" s="69"/>
      <c r="F1876" s="69"/>
      <c r="G1876" s="69"/>
      <c r="H1876" s="69"/>
      <c r="I1876" s="69"/>
      <c r="J1876" s="69"/>
      <c r="K1876" s="68"/>
      <c r="L1876" s="359"/>
      <c r="M1876" s="359"/>
    </row>
    <row r="1877" spans="2:13">
      <c r="B1877" s="68"/>
      <c r="C1877" s="68"/>
      <c r="D1877" s="68"/>
      <c r="E1877" s="69"/>
      <c r="F1877" s="69"/>
      <c r="G1877" s="69"/>
      <c r="H1877" s="69"/>
      <c r="I1877" s="69"/>
      <c r="J1877" s="69"/>
      <c r="K1877" s="68"/>
      <c r="L1877" s="359"/>
      <c r="M1877" s="359"/>
    </row>
    <row r="1878" spans="2:13">
      <c r="B1878" s="68"/>
      <c r="C1878" s="68"/>
      <c r="D1878" s="68"/>
      <c r="E1878" s="69"/>
      <c r="F1878" s="69"/>
      <c r="G1878" s="69"/>
      <c r="H1878" s="69"/>
      <c r="I1878" s="69"/>
      <c r="J1878" s="69"/>
      <c r="K1878" s="68"/>
      <c r="L1878" s="359"/>
      <c r="M1878" s="359"/>
    </row>
    <row r="1879" spans="2:13">
      <c r="B1879" s="68"/>
      <c r="C1879" s="68"/>
      <c r="D1879" s="68"/>
      <c r="E1879" s="69"/>
      <c r="F1879" s="69"/>
      <c r="G1879" s="69"/>
      <c r="H1879" s="69"/>
      <c r="I1879" s="69"/>
      <c r="J1879" s="69"/>
      <c r="K1879" s="68"/>
      <c r="L1879" s="359"/>
      <c r="M1879" s="359"/>
    </row>
    <row r="1880" spans="2:13">
      <c r="B1880" s="68"/>
      <c r="C1880" s="68"/>
      <c r="D1880" s="68"/>
      <c r="E1880" s="69"/>
      <c r="F1880" s="69"/>
      <c r="G1880" s="69"/>
      <c r="H1880" s="69"/>
      <c r="I1880" s="69"/>
      <c r="J1880" s="69"/>
      <c r="K1880" s="68"/>
      <c r="L1880" s="359"/>
      <c r="M1880" s="359"/>
    </row>
    <row r="1881" spans="2:13">
      <c r="B1881" s="68"/>
      <c r="C1881" s="68"/>
      <c r="D1881" s="68"/>
      <c r="E1881" s="69"/>
      <c r="F1881" s="69"/>
      <c r="G1881" s="69"/>
      <c r="H1881" s="69"/>
      <c r="I1881" s="69"/>
      <c r="J1881" s="69"/>
      <c r="K1881" s="68"/>
      <c r="L1881" s="359"/>
      <c r="M1881" s="359"/>
    </row>
    <row r="1882" spans="2:13">
      <c r="B1882" s="68"/>
      <c r="C1882" s="68"/>
      <c r="D1882" s="68"/>
      <c r="E1882" s="69"/>
      <c r="F1882" s="69"/>
      <c r="G1882" s="69"/>
      <c r="H1882" s="69"/>
      <c r="I1882" s="69"/>
      <c r="J1882" s="69"/>
      <c r="K1882" s="68"/>
      <c r="L1882" s="359"/>
      <c r="M1882" s="359"/>
    </row>
    <row r="1883" spans="2:13">
      <c r="B1883" s="68"/>
      <c r="C1883" s="68"/>
      <c r="D1883" s="68"/>
      <c r="E1883" s="69"/>
      <c r="F1883" s="69"/>
      <c r="G1883" s="69"/>
      <c r="H1883" s="69"/>
      <c r="I1883" s="69"/>
      <c r="J1883" s="69"/>
      <c r="K1883" s="68"/>
      <c r="L1883" s="359"/>
      <c r="M1883" s="359"/>
    </row>
    <row r="1884" spans="2:13">
      <c r="B1884" s="68"/>
      <c r="C1884" s="68"/>
      <c r="D1884" s="68"/>
      <c r="E1884" s="69"/>
      <c r="F1884" s="69"/>
      <c r="G1884" s="69"/>
      <c r="H1884" s="69"/>
      <c r="I1884" s="69"/>
      <c r="J1884" s="69"/>
      <c r="K1884" s="68"/>
      <c r="L1884" s="359"/>
      <c r="M1884" s="359"/>
    </row>
    <row r="1885" spans="2:13">
      <c r="B1885" s="68"/>
      <c r="C1885" s="68"/>
      <c r="D1885" s="68"/>
      <c r="E1885" s="69"/>
      <c r="F1885" s="69"/>
      <c r="G1885" s="69"/>
      <c r="H1885" s="69"/>
      <c r="I1885" s="69"/>
      <c r="J1885" s="69"/>
      <c r="K1885" s="68"/>
      <c r="L1885" s="359"/>
      <c r="M1885" s="359"/>
    </row>
    <row r="1886" spans="2:13">
      <c r="B1886" s="68"/>
      <c r="C1886" s="68"/>
      <c r="D1886" s="68"/>
      <c r="E1886" s="69"/>
      <c r="F1886" s="69"/>
      <c r="G1886" s="69"/>
      <c r="H1886" s="69"/>
      <c r="I1886" s="69"/>
      <c r="J1886" s="69"/>
      <c r="K1886" s="68"/>
      <c r="L1886" s="359"/>
      <c r="M1886" s="359"/>
    </row>
    <row r="1887" spans="2:13">
      <c r="B1887" s="68"/>
      <c r="C1887" s="68"/>
      <c r="D1887" s="68"/>
      <c r="E1887" s="69"/>
      <c r="F1887" s="69"/>
      <c r="G1887" s="69"/>
      <c r="H1887" s="69"/>
      <c r="I1887" s="69"/>
      <c r="J1887" s="69"/>
      <c r="K1887" s="68"/>
      <c r="L1887" s="359"/>
      <c r="M1887" s="359"/>
    </row>
    <row r="1888" spans="2:13">
      <c r="B1888" s="68"/>
      <c r="C1888" s="68"/>
      <c r="D1888" s="68"/>
      <c r="E1888" s="69"/>
      <c r="F1888" s="69"/>
      <c r="G1888" s="69"/>
      <c r="H1888" s="69"/>
      <c r="I1888" s="69"/>
      <c r="J1888" s="69"/>
      <c r="K1888" s="68"/>
      <c r="L1888" s="359"/>
      <c r="M1888" s="359"/>
    </row>
    <row r="1889" spans="2:13">
      <c r="B1889" s="68"/>
      <c r="C1889" s="68"/>
      <c r="D1889" s="68"/>
      <c r="E1889" s="69"/>
      <c r="F1889" s="69"/>
      <c r="G1889" s="69"/>
      <c r="H1889" s="69"/>
      <c r="I1889" s="69"/>
      <c r="J1889" s="69"/>
      <c r="K1889" s="68"/>
      <c r="L1889" s="359"/>
      <c r="M1889" s="359"/>
    </row>
    <row r="1890" spans="2:13">
      <c r="B1890" s="68"/>
      <c r="C1890" s="68"/>
      <c r="D1890" s="68"/>
      <c r="E1890" s="69"/>
      <c r="F1890" s="69"/>
      <c r="G1890" s="69"/>
      <c r="H1890" s="69"/>
      <c r="I1890" s="69"/>
      <c r="J1890" s="69"/>
      <c r="K1890" s="68"/>
      <c r="L1890" s="359"/>
      <c r="M1890" s="359"/>
    </row>
    <row r="1891" spans="2:13">
      <c r="B1891" s="68"/>
      <c r="C1891" s="68"/>
      <c r="D1891" s="68"/>
      <c r="E1891" s="69"/>
      <c r="F1891" s="69"/>
      <c r="G1891" s="69"/>
      <c r="H1891" s="69"/>
      <c r="I1891" s="69"/>
      <c r="J1891" s="69"/>
      <c r="K1891" s="68"/>
      <c r="L1891" s="359"/>
      <c r="M1891" s="359"/>
    </row>
    <row r="1892" spans="2:13">
      <c r="B1892" s="68"/>
      <c r="C1892" s="68"/>
      <c r="D1892" s="68"/>
      <c r="E1892" s="69"/>
      <c r="F1892" s="69"/>
      <c r="G1892" s="69"/>
      <c r="H1892" s="69"/>
      <c r="I1892" s="69"/>
      <c r="J1892" s="69"/>
      <c r="K1892" s="68"/>
      <c r="L1892" s="359"/>
      <c r="M1892" s="359"/>
    </row>
    <row r="1893" spans="2:13">
      <c r="B1893" s="68"/>
      <c r="C1893" s="68"/>
      <c r="D1893" s="68"/>
      <c r="E1893" s="69"/>
      <c r="F1893" s="69"/>
      <c r="G1893" s="69"/>
      <c r="H1893" s="69"/>
      <c r="I1893" s="69"/>
      <c r="J1893" s="69"/>
      <c r="K1893" s="68"/>
      <c r="L1893" s="359"/>
      <c r="M1893" s="359"/>
    </row>
    <row r="1894" spans="2:13">
      <c r="B1894" s="68"/>
      <c r="C1894" s="68"/>
      <c r="D1894" s="68"/>
      <c r="E1894" s="69"/>
      <c r="F1894" s="69"/>
      <c r="G1894" s="69"/>
      <c r="H1894" s="69"/>
      <c r="I1894" s="69"/>
      <c r="J1894" s="69"/>
      <c r="K1894" s="68"/>
      <c r="L1894" s="359"/>
      <c r="M1894" s="359"/>
    </row>
    <row r="1895" spans="2:13">
      <c r="B1895" s="68"/>
      <c r="C1895" s="68"/>
      <c r="D1895" s="68"/>
      <c r="E1895" s="69"/>
      <c r="F1895" s="69"/>
      <c r="G1895" s="69"/>
      <c r="H1895" s="69"/>
      <c r="I1895" s="69"/>
      <c r="J1895" s="69"/>
      <c r="K1895" s="68"/>
      <c r="L1895" s="359"/>
      <c r="M1895" s="359"/>
    </row>
    <row r="1896" spans="2:13">
      <c r="B1896" s="68"/>
      <c r="C1896" s="68"/>
      <c r="D1896" s="68"/>
      <c r="E1896" s="69"/>
      <c r="F1896" s="69"/>
      <c r="G1896" s="69"/>
      <c r="H1896" s="69"/>
      <c r="I1896" s="69"/>
      <c r="J1896" s="69"/>
      <c r="K1896" s="68"/>
      <c r="L1896" s="359"/>
      <c r="M1896" s="359"/>
    </row>
    <row r="1897" spans="2:13">
      <c r="B1897" s="68"/>
      <c r="C1897" s="68"/>
      <c r="D1897" s="68"/>
      <c r="E1897" s="69"/>
      <c r="F1897" s="69"/>
      <c r="G1897" s="69"/>
      <c r="H1897" s="69"/>
      <c r="I1897" s="69"/>
      <c r="J1897" s="69"/>
      <c r="K1897" s="68"/>
      <c r="L1897" s="359"/>
      <c r="M1897" s="359"/>
    </row>
    <row r="1898" spans="2:13">
      <c r="B1898" s="68"/>
      <c r="C1898" s="68"/>
      <c r="D1898" s="68"/>
      <c r="E1898" s="69"/>
      <c r="F1898" s="69"/>
      <c r="G1898" s="69"/>
      <c r="H1898" s="69"/>
      <c r="I1898" s="69"/>
      <c r="J1898" s="69"/>
      <c r="K1898" s="68"/>
      <c r="L1898" s="359"/>
      <c r="M1898" s="359"/>
    </row>
    <row r="1899" spans="2:13">
      <c r="B1899" s="68"/>
      <c r="C1899" s="68"/>
      <c r="D1899" s="68"/>
      <c r="E1899" s="69"/>
      <c r="F1899" s="69"/>
      <c r="G1899" s="69"/>
      <c r="H1899" s="69"/>
      <c r="I1899" s="69"/>
      <c r="J1899" s="69"/>
      <c r="K1899" s="68"/>
      <c r="L1899" s="359"/>
      <c r="M1899" s="359"/>
    </row>
    <row r="1900" spans="2:13">
      <c r="B1900" s="68"/>
      <c r="C1900" s="68"/>
      <c r="D1900" s="68"/>
      <c r="E1900" s="69"/>
      <c r="F1900" s="69"/>
      <c r="G1900" s="69"/>
      <c r="H1900" s="69"/>
      <c r="I1900" s="69"/>
      <c r="J1900" s="69"/>
      <c r="K1900" s="68"/>
      <c r="L1900" s="359"/>
      <c r="M1900" s="359"/>
    </row>
    <row r="1901" spans="2:13">
      <c r="B1901" s="68"/>
      <c r="C1901" s="68"/>
      <c r="D1901" s="68"/>
      <c r="E1901" s="69"/>
      <c r="F1901" s="69"/>
      <c r="G1901" s="69"/>
      <c r="H1901" s="69"/>
      <c r="I1901" s="69"/>
      <c r="J1901" s="69"/>
      <c r="K1901" s="68"/>
      <c r="L1901" s="359"/>
      <c r="M1901" s="359"/>
    </row>
    <row r="1902" spans="2:13">
      <c r="B1902" s="68"/>
      <c r="C1902" s="68"/>
      <c r="D1902" s="68"/>
      <c r="E1902" s="69"/>
      <c r="F1902" s="69"/>
      <c r="G1902" s="69"/>
      <c r="H1902" s="69"/>
      <c r="I1902" s="69"/>
      <c r="J1902" s="69"/>
      <c r="K1902" s="68"/>
      <c r="L1902" s="359"/>
      <c r="M1902" s="359"/>
    </row>
    <row r="1903" spans="2:13">
      <c r="B1903" s="68"/>
      <c r="C1903" s="68"/>
      <c r="D1903" s="68"/>
      <c r="E1903" s="69"/>
      <c r="F1903" s="69"/>
      <c r="G1903" s="69"/>
      <c r="H1903" s="69"/>
      <c r="I1903" s="69"/>
      <c r="J1903" s="69"/>
      <c r="K1903" s="68"/>
      <c r="L1903" s="359"/>
      <c r="M1903" s="359"/>
    </row>
    <row r="1904" spans="2:13">
      <c r="B1904" s="68"/>
      <c r="C1904" s="68"/>
      <c r="D1904" s="68"/>
      <c r="E1904" s="69"/>
      <c r="F1904" s="69"/>
      <c r="G1904" s="69"/>
      <c r="H1904" s="69"/>
      <c r="I1904" s="69"/>
      <c r="J1904" s="69"/>
      <c r="K1904" s="68"/>
      <c r="L1904" s="359"/>
      <c r="M1904" s="359"/>
    </row>
    <row r="1905" spans="2:13">
      <c r="B1905" s="68"/>
      <c r="C1905" s="68"/>
      <c r="D1905" s="68"/>
      <c r="E1905" s="69"/>
      <c r="F1905" s="69"/>
      <c r="G1905" s="69"/>
      <c r="H1905" s="69"/>
      <c r="I1905" s="69"/>
      <c r="J1905" s="69"/>
      <c r="K1905" s="68"/>
      <c r="L1905" s="359"/>
      <c r="M1905" s="359"/>
    </row>
    <row r="1906" spans="2:13">
      <c r="B1906" s="68"/>
      <c r="C1906" s="68"/>
      <c r="D1906" s="68"/>
      <c r="E1906" s="69"/>
      <c r="F1906" s="69"/>
      <c r="G1906" s="69"/>
      <c r="H1906" s="69"/>
      <c r="I1906" s="69"/>
      <c r="J1906" s="69"/>
      <c r="K1906" s="68"/>
      <c r="L1906" s="359"/>
      <c r="M1906" s="359"/>
    </row>
    <row r="1907" spans="2:13">
      <c r="B1907" s="68"/>
      <c r="C1907" s="68"/>
      <c r="D1907" s="68"/>
      <c r="E1907" s="69"/>
      <c r="F1907" s="69"/>
      <c r="G1907" s="69"/>
      <c r="H1907" s="69"/>
      <c r="I1907" s="69"/>
      <c r="J1907" s="69"/>
      <c r="K1907" s="68"/>
      <c r="L1907" s="359"/>
      <c r="M1907" s="359"/>
    </row>
    <row r="1908" spans="2:13">
      <c r="B1908" s="68"/>
      <c r="C1908" s="68"/>
      <c r="D1908" s="68"/>
      <c r="E1908" s="69"/>
      <c r="F1908" s="69"/>
      <c r="G1908" s="69"/>
      <c r="H1908" s="69"/>
      <c r="I1908" s="69"/>
      <c r="J1908" s="69"/>
      <c r="K1908" s="68"/>
      <c r="L1908" s="359"/>
      <c r="M1908" s="359"/>
    </row>
    <row r="1909" spans="2:13">
      <c r="B1909" s="68"/>
      <c r="C1909" s="68"/>
      <c r="D1909" s="68"/>
      <c r="E1909" s="69"/>
      <c r="F1909" s="69"/>
      <c r="G1909" s="69"/>
      <c r="H1909" s="69"/>
      <c r="I1909" s="69"/>
      <c r="J1909" s="69"/>
      <c r="K1909" s="68"/>
      <c r="L1909" s="359"/>
      <c r="M1909" s="359"/>
    </row>
    <row r="1910" spans="2:13">
      <c r="B1910" s="68"/>
      <c r="C1910" s="68"/>
      <c r="D1910" s="68"/>
      <c r="E1910" s="69"/>
      <c r="F1910" s="69"/>
      <c r="G1910" s="69"/>
      <c r="H1910" s="69"/>
      <c r="I1910" s="69"/>
      <c r="J1910" s="69"/>
      <c r="K1910" s="68"/>
      <c r="L1910" s="359"/>
      <c r="M1910" s="359"/>
    </row>
    <row r="1911" spans="2:13">
      <c r="B1911" s="68"/>
      <c r="C1911" s="68"/>
      <c r="D1911" s="68"/>
      <c r="E1911" s="69"/>
      <c r="F1911" s="69"/>
      <c r="G1911" s="69"/>
      <c r="H1911" s="69"/>
      <c r="I1911" s="69"/>
      <c r="J1911" s="69"/>
      <c r="K1911" s="68"/>
      <c r="L1911" s="359"/>
      <c r="M1911" s="359"/>
    </row>
    <row r="1912" spans="2:13">
      <c r="B1912" s="68"/>
      <c r="C1912" s="68"/>
      <c r="D1912" s="68"/>
      <c r="E1912" s="69"/>
      <c r="F1912" s="69"/>
      <c r="G1912" s="69"/>
      <c r="H1912" s="69"/>
      <c r="I1912" s="69"/>
      <c r="J1912" s="69"/>
      <c r="K1912" s="68"/>
      <c r="L1912" s="359"/>
      <c r="M1912" s="359"/>
    </row>
    <row r="1913" spans="2:13">
      <c r="B1913" s="68"/>
      <c r="C1913" s="68"/>
      <c r="D1913" s="68"/>
      <c r="E1913" s="69"/>
      <c r="F1913" s="69"/>
      <c r="G1913" s="69"/>
      <c r="H1913" s="69"/>
      <c r="I1913" s="69"/>
      <c r="J1913" s="69"/>
      <c r="K1913" s="68"/>
      <c r="L1913" s="359"/>
      <c r="M1913" s="359"/>
    </row>
    <row r="1914" spans="2:13">
      <c r="B1914" s="68"/>
      <c r="C1914" s="68"/>
      <c r="D1914" s="68"/>
      <c r="E1914" s="69"/>
      <c r="F1914" s="69"/>
      <c r="G1914" s="69"/>
      <c r="H1914" s="69"/>
      <c r="I1914" s="69"/>
      <c r="J1914" s="69"/>
      <c r="K1914" s="68"/>
      <c r="L1914" s="359"/>
      <c r="M1914" s="359"/>
    </row>
    <row r="1915" spans="2:13">
      <c r="B1915" s="68"/>
      <c r="C1915" s="68"/>
      <c r="D1915" s="68"/>
      <c r="E1915" s="69"/>
      <c r="F1915" s="69"/>
      <c r="G1915" s="69"/>
      <c r="H1915" s="69"/>
      <c r="I1915" s="69"/>
      <c r="J1915" s="69"/>
      <c r="K1915" s="68"/>
      <c r="L1915" s="359"/>
      <c r="M1915" s="359"/>
    </row>
    <row r="1916" spans="2:13">
      <c r="B1916" s="68"/>
      <c r="C1916" s="68"/>
      <c r="D1916" s="68"/>
      <c r="E1916" s="69"/>
      <c r="F1916" s="69"/>
      <c r="G1916" s="69"/>
      <c r="H1916" s="69"/>
      <c r="I1916" s="69"/>
      <c r="J1916" s="69"/>
      <c r="K1916" s="68"/>
      <c r="L1916" s="359"/>
      <c r="M1916" s="359"/>
    </row>
    <row r="1917" spans="2:13">
      <c r="B1917" s="68"/>
      <c r="C1917" s="68"/>
      <c r="D1917" s="68"/>
      <c r="E1917" s="69"/>
      <c r="F1917" s="69"/>
      <c r="G1917" s="69"/>
      <c r="H1917" s="69"/>
      <c r="I1917" s="69"/>
      <c r="J1917" s="69"/>
      <c r="K1917" s="68"/>
      <c r="L1917" s="359"/>
      <c r="M1917" s="359"/>
    </row>
    <row r="1918" spans="2:13">
      <c r="B1918" s="68"/>
      <c r="C1918" s="68"/>
      <c r="D1918" s="68"/>
      <c r="E1918" s="69"/>
      <c r="F1918" s="69"/>
      <c r="G1918" s="69"/>
      <c r="H1918" s="69"/>
      <c r="I1918" s="69"/>
      <c r="J1918" s="69"/>
      <c r="K1918" s="68"/>
      <c r="L1918" s="359"/>
      <c r="M1918" s="359"/>
    </row>
    <row r="1919" spans="2:13">
      <c r="B1919" s="68"/>
      <c r="C1919" s="68"/>
      <c r="D1919" s="68"/>
      <c r="E1919" s="69"/>
      <c r="F1919" s="69"/>
      <c r="G1919" s="69"/>
      <c r="H1919" s="69"/>
      <c r="I1919" s="69"/>
      <c r="J1919" s="69"/>
      <c r="K1919" s="68"/>
      <c r="L1919" s="359"/>
      <c r="M1919" s="359"/>
    </row>
    <row r="1920" spans="2:13">
      <c r="B1920" s="68"/>
      <c r="C1920" s="68"/>
      <c r="D1920" s="68"/>
      <c r="E1920" s="69"/>
      <c r="F1920" s="69"/>
      <c r="G1920" s="69"/>
      <c r="H1920" s="69"/>
      <c r="I1920" s="69"/>
      <c r="J1920" s="69"/>
      <c r="K1920" s="68"/>
      <c r="L1920" s="359"/>
      <c r="M1920" s="359"/>
    </row>
    <row r="1921" spans="2:13">
      <c r="B1921" s="68"/>
      <c r="C1921" s="68"/>
      <c r="D1921" s="68"/>
      <c r="E1921" s="69"/>
      <c r="F1921" s="69"/>
      <c r="G1921" s="69"/>
      <c r="H1921" s="69"/>
      <c r="I1921" s="69"/>
      <c r="J1921" s="69"/>
      <c r="K1921" s="68"/>
      <c r="L1921" s="359"/>
      <c r="M1921" s="359"/>
    </row>
    <row r="1922" spans="2:13">
      <c r="B1922" s="68"/>
      <c r="C1922" s="68"/>
      <c r="D1922" s="68"/>
      <c r="E1922" s="69"/>
      <c r="F1922" s="69"/>
      <c r="G1922" s="69"/>
      <c r="H1922" s="69"/>
      <c r="I1922" s="69"/>
      <c r="J1922" s="69"/>
      <c r="K1922" s="68"/>
      <c r="L1922" s="359"/>
      <c r="M1922" s="359"/>
    </row>
    <row r="1923" spans="2:13">
      <c r="B1923" s="68"/>
      <c r="C1923" s="68"/>
      <c r="D1923" s="68"/>
      <c r="E1923" s="69"/>
      <c r="F1923" s="69"/>
      <c r="G1923" s="69"/>
      <c r="H1923" s="69"/>
      <c r="I1923" s="69"/>
      <c r="J1923" s="69"/>
      <c r="K1923" s="68"/>
      <c r="L1923" s="359"/>
      <c r="M1923" s="359"/>
    </row>
    <row r="1924" spans="2:13">
      <c r="B1924" s="68"/>
      <c r="C1924" s="68"/>
      <c r="D1924" s="68"/>
      <c r="E1924" s="69"/>
      <c r="F1924" s="69"/>
      <c r="G1924" s="69"/>
      <c r="H1924" s="69"/>
      <c r="I1924" s="69"/>
      <c r="J1924" s="69"/>
      <c r="K1924" s="68"/>
      <c r="L1924" s="359"/>
      <c r="M1924" s="359"/>
    </row>
    <row r="1925" spans="2:13">
      <c r="B1925" s="68"/>
      <c r="C1925" s="68"/>
      <c r="D1925" s="68"/>
      <c r="E1925" s="69"/>
      <c r="F1925" s="69"/>
      <c r="G1925" s="69"/>
      <c r="H1925" s="69"/>
      <c r="I1925" s="69"/>
      <c r="J1925" s="69"/>
      <c r="K1925" s="68"/>
      <c r="L1925" s="359"/>
      <c r="M1925" s="359"/>
    </row>
    <row r="1926" spans="2:13">
      <c r="B1926" s="68"/>
      <c r="C1926" s="68"/>
      <c r="D1926" s="68"/>
      <c r="E1926" s="69"/>
      <c r="F1926" s="69"/>
      <c r="G1926" s="69"/>
      <c r="H1926" s="69"/>
      <c r="I1926" s="69"/>
      <c r="J1926" s="69"/>
      <c r="K1926" s="68"/>
      <c r="L1926" s="359"/>
      <c r="M1926" s="359"/>
    </row>
    <row r="1927" spans="2:13">
      <c r="B1927" s="68"/>
      <c r="C1927" s="68"/>
      <c r="D1927" s="68"/>
      <c r="E1927" s="69"/>
      <c r="F1927" s="69"/>
      <c r="G1927" s="69"/>
      <c r="H1927" s="69"/>
      <c r="I1927" s="69"/>
      <c r="J1927" s="69"/>
      <c r="K1927" s="68"/>
      <c r="L1927" s="359"/>
      <c r="M1927" s="359"/>
    </row>
    <row r="1928" spans="2:13">
      <c r="B1928" s="68"/>
      <c r="C1928" s="68"/>
      <c r="D1928" s="68"/>
      <c r="E1928" s="69"/>
      <c r="F1928" s="69"/>
      <c r="G1928" s="69"/>
      <c r="H1928" s="69"/>
      <c r="I1928" s="69"/>
      <c r="J1928" s="69"/>
      <c r="K1928" s="68"/>
      <c r="L1928" s="359"/>
      <c r="M1928" s="359"/>
    </row>
    <row r="1929" spans="2:13">
      <c r="B1929" s="68"/>
      <c r="C1929" s="68"/>
      <c r="D1929" s="68"/>
      <c r="E1929" s="69"/>
      <c r="F1929" s="69"/>
      <c r="G1929" s="69"/>
      <c r="H1929" s="69"/>
      <c r="I1929" s="69"/>
      <c r="J1929" s="69"/>
      <c r="K1929" s="68"/>
      <c r="L1929" s="359"/>
      <c r="M1929" s="359"/>
    </row>
    <row r="1930" spans="2:13">
      <c r="B1930" s="68"/>
      <c r="C1930" s="68"/>
      <c r="D1930" s="68"/>
      <c r="E1930" s="69"/>
      <c r="F1930" s="69"/>
      <c r="G1930" s="69"/>
      <c r="H1930" s="69"/>
      <c r="I1930" s="69"/>
      <c r="J1930" s="69"/>
      <c r="K1930" s="68"/>
      <c r="L1930" s="359"/>
      <c r="M1930" s="359"/>
    </row>
    <row r="1931" spans="2:13">
      <c r="B1931" s="68"/>
      <c r="C1931" s="68"/>
      <c r="D1931" s="68"/>
      <c r="E1931" s="69"/>
      <c r="F1931" s="69"/>
      <c r="G1931" s="69"/>
      <c r="H1931" s="69"/>
      <c r="I1931" s="69"/>
      <c r="J1931" s="69"/>
      <c r="K1931" s="68"/>
      <c r="L1931" s="359"/>
      <c r="M1931" s="359"/>
    </row>
    <row r="1932" spans="2:13">
      <c r="B1932" s="68"/>
      <c r="C1932" s="68"/>
      <c r="D1932" s="68"/>
      <c r="E1932" s="69"/>
      <c r="F1932" s="69"/>
      <c r="G1932" s="69"/>
      <c r="H1932" s="69"/>
      <c r="I1932" s="69"/>
      <c r="J1932" s="69"/>
      <c r="K1932" s="68"/>
      <c r="L1932" s="359"/>
      <c r="M1932" s="359"/>
    </row>
    <row r="1933" spans="2:13">
      <c r="B1933" s="68"/>
      <c r="C1933" s="68"/>
      <c r="D1933" s="68"/>
      <c r="E1933" s="69"/>
      <c r="F1933" s="69"/>
      <c r="G1933" s="69"/>
      <c r="H1933" s="69"/>
      <c r="I1933" s="69"/>
      <c r="J1933" s="69"/>
      <c r="K1933" s="68"/>
      <c r="L1933" s="359"/>
      <c r="M1933" s="359"/>
    </row>
    <row r="1934" spans="2:13">
      <c r="B1934" s="68"/>
      <c r="C1934" s="68"/>
      <c r="D1934" s="68"/>
      <c r="E1934" s="69"/>
      <c r="F1934" s="69"/>
      <c r="G1934" s="69"/>
      <c r="H1934" s="69"/>
      <c r="I1934" s="69"/>
      <c r="J1934" s="69"/>
      <c r="K1934" s="68"/>
      <c r="L1934" s="359"/>
      <c r="M1934" s="359"/>
    </row>
    <row r="1935" spans="2:13">
      <c r="B1935" s="68"/>
      <c r="C1935" s="68"/>
      <c r="D1935" s="68"/>
      <c r="E1935" s="69"/>
      <c r="F1935" s="69"/>
      <c r="G1935" s="69"/>
      <c r="H1935" s="69"/>
      <c r="I1935" s="69"/>
      <c r="J1935" s="69"/>
      <c r="K1935" s="68"/>
      <c r="L1935" s="359"/>
      <c r="M1935" s="359"/>
    </row>
    <row r="1936" spans="2:13">
      <c r="B1936" s="68"/>
      <c r="C1936" s="68"/>
      <c r="D1936" s="68"/>
      <c r="E1936" s="69"/>
      <c r="F1936" s="69"/>
      <c r="G1936" s="69"/>
      <c r="H1936" s="69"/>
      <c r="I1936" s="69"/>
      <c r="J1936" s="69"/>
      <c r="K1936" s="68"/>
      <c r="L1936" s="359"/>
      <c r="M1936" s="359"/>
    </row>
    <row r="1937" spans="2:13">
      <c r="B1937" s="68"/>
      <c r="C1937" s="68"/>
      <c r="D1937" s="68"/>
      <c r="E1937" s="69"/>
      <c r="F1937" s="69"/>
      <c r="G1937" s="69"/>
      <c r="H1937" s="69"/>
      <c r="I1937" s="69"/>
      <c r="J1937" s="69"/>
      <c r="K1937" s="68"/>
      <c r="L1937" s="359"/>
      <c r="M1937" s="359"/>
    </row>
    <row r="1938" spans="2:13">
      <c r="B1938" s="68"/>
      <c r="C1938" s="68"/>
      <c r="D1938" s="68"/>
      <c r="E1938" s="69"/>
      <c r="F1938" s="69"/>
      <c r="G1938" s="69"/>
      <c r="H1938" s="69"/>
      <c r="I1938" s="69"/>
      <c r="J1938" s="69"/>
      <c r="K1938" s="68"/>
      <c r="L1938" s="359"/>
      <c r="M1938" s="359"/>
    </row>
    <row r="1939" spans="2:13">
      <c r="B1939" s="68"/>
      <c r="C1939" s="68"/>
      <c r="D1939" s="68"/>
      <c r="E1939" s="69"/>
      <c r="F1939" s="69"/>
      <c r="G1939" s="69"/>
      <c r="H1939" s="69"/>
      <c r="I1939" s="69"/>
      <c r="J1939" s="69"/>
      <c r="K1939" s="68"/>
      <c r="L1939" s="359"/>
      <c r="M1939" s="359"/>
    </row>
    <row r="1940" spans="2:13">
      <c r="B1940" s="68"/>
      <c r="C1940" s="68"/>
      <c r="D1940" s="68"/>
      <c r="E1940" s="69"/>
      <c r="F1940" s="69"/>
      <c r="G1940" s="69"/>
      <c r="H1940" s="69"/>
      <c r="I1940" s="69"/>
      <c r="J1940" s="69"/>
      <c r="K1940" s="68"/>
      <c r="L1940" s="359"/>
      <c r="M1940" s="359"/>
    </row>
    <row r="1941" spans="2:13">
      <c r="B1941" s="68"/>
      <c r="C1941" s="68"/>
      <c r="D1941" s="68"/>
      <c r="E1941" s="69"/>
      <c r="F1941" s="69"/>
      <c r="G1941" s="69"/>
      <c r="H1941" s="69"/>
      <c r="I1941" s="69"/>
      <c r="J1941" s="69"/>
      <c r="K1941" s="68"/>
      <c r="L1941" s="359"/>
      <c r="M1941" s="359"/>
    </row>
    <row r="1942" spans="2:13">
      <c r="B1942" s="68"/>
      <c r="C1942" s="68"/>
      <c r="D1942" s="68"/>
      <c r="E1942" s="69"/>
      <c r="F1942" s="69"/>
      <c r="G1942" s="69"/>
      <c r="H1942" s="69"/>
      <c r="I1942" s="69"/>
      <c r="J1942" s="69"/>
      <c r="K1942" s="68"/>
      <c r="L1942" s="359"/>
      <c r="M1942" s="359"/>
    </row>
    <row r="1943" spans="2:13">
      <c r="B1943" s="68"/>
      <c r="C1943" s="68"/>
      <c r="D1943" s="68"/>
      <c r="E1943" s="69"/>
      <c r="F1943" s="69"/>
      <c r="G1943" s="69"/>
      <c r="H1943" s="69"/>
      <c r="I1943" s="69"/>
      <c r="J1943" s="69"/>
      <c r="K1943" s="68"/>
      <c r="L1943" s="359"/>
      <c r="M1943" s="359"/>
    </row>
    <row r="1944" spans="2:13">
      <c r="B1944" s="68"/>
      <c r="C1944" s="68"/>
      <c r="D1944" s="68"/>
      <c r="E1944" s="69"/>
      <c r="F1944" s="69"/>
      <c r="G1944" s="69"/>
      <c r="H1944" s="69"/>
      <c r="I1944" s="69"/>
      <c r="J1944" s="69"/>
      <c r="K1944" s="68"/>
      <c r="L1944" s="359"/>
      <c r="M1944" s="359"/>
    </row>
    <row r="1945" spans="2:13">
      <c r="B1945" s="68"/>
      <c r="C1945" s="68"/>
      <c r="D1945" s="68"/>
      <c r="E1945" s="69"/>
      <c r="F1945" s="69"/>
      <c r="G1945" s="69"/>
      <c r="H1945" s="69"/>
      <c r="I1945" s="69"/>
      <c r="J1945" s="69"/>
      <c r="K1945" s="68"/>
      <c r="L1945" s="359"/>
      <c r="M1945" s="359"/>
    </row>
    <row r="1946" spans="2:13">
      <c r="B1946" s="68"/>
      <c r="C1946" s="68"/>
      <c r="D1946" s="68"/>
      <c r="E1946" s="69"/>
      <c r="F1946" s="69"/>
      <c r="G1946" s="69"/>
      <c r="H1946" s="69"/>
      <c r="I1946" s="69"/>
      <c r="J1946" s="69"/>
      <c r="K1946" s="68"/>
      <c r="L1946" s="359"/>
      <c r="M1946" s="359"/>
    </row>
    <row r="1947" spans="2:13">
      <c r="B1947" s="68"/>
      <c r="C1947" s="68"/>
      <c r="D1947" s="68"/>
      <c r="E1947" s="69"/>
      <c r="F1947" s="69"/>
      <c r="G1947" s="69"/>
      <c r="H1947" s="69"/>
      <c r="I1947" s="69"/>
      <c r="J1947" s="69"/>
      <c r="K1947" s="68"/>
      <c r="L1947" s="359"/>
      <c r="M1947" s="359"/>
    </row>
    <row r="1948" spans="2:13">
      <c r="B1948" s="68"/>
      <c r="C1948" s="68"/>
      <c r="D1948" s="68"/>
      <c r="E1948" s="69"/>
      <c r="F1948" s="69"/>
      <c r="G1948" s="69"/>
      <c r="H1948" s="69"/>
      <c r="I1948" s="69"/>
      <c r="J1948" s="69"/>
      <c r="K1948" s="68"/>
      <c r="L1948" s="359"/>
      <c r="M1948" s="359"/>
    </row>
    <row r="1949" spans="2:13">
      <c r="B1949" s="68"/>
      <c r="C1949" s="68"/>
      <c r="D1949" s="68"/>
      <c r="E1949" s="69"/>
      <c r="F1949" s="69"/>
      <c r="G1949" s="69"/>
      <c r="H1949" s="69"/>
      <c r="I1949" s="69"/>
      <c r="J1949" s="69"/>
      <c r="K1949" s="68"/>
      <c r="L1949" s="359"/>
      <c r="M1949" s="359"/>
    </row>
    <row r="1950" spans="2:13">
      <c r="B1950" s="68"/>
      <c r="C1950" s="68"/>
      <c r="D1950" s="68"/>
      <c r="E1950" s="69"/>
      <c r="F1950" s="69"/>
      <c r="G1950" s="69"/>
      <c r="H1950" s="69"/>
      <c r="I1950" s="69"/>
      <c r="J1950" s="69"/>
      <c r="K1950" s="68"/>
      <c r="L1950" s="359"/>
      <c r="M1950" s="359"/>
    </row>
    <row r="1951" spans="2:13">
      <c r="B1951" s="68"/>
      <c r="C1951" s="68"/>
      <c r="D1951" s="68"/>
      <c r="E1951" s="69"/>
      <c r="F1951" s="69"/>
      <c r="G1951" s="69"/>
      <c r="H1951" s="69"/>
      <c r="I1951" s="69"/>
      <c r="J1951" s="69"/>
      <c r="K1951" s="68"/>
      <c r="L1951" s="359"/>
      <c r="M1951" s="359"/>
    </row>
    <row r="1952" spans="2:13">
      <c r="B1952" s="68"/>
      <c r="C1952" s="68"/>
      <c r="D1952" s="68"/>
      <c r="E1952" s="69"/>
      <c r="F1952" s="69"/>
      <c r="G1952" s="69"/>
      <c r="H1952" s="69"/>
      <c r="I1952" s="69"/>
      <c r="J1952" s="69"/>
      <c r="K1952" s="68"/>
      <c r="L1952" s="359"/>
      <c r="M1952" s="359"/>
    </row>
    <row r="1953" spans="2:13">
      <c r="B1953" s="68"/>
      <c r="C1953" s="68"/>
      <c r="D1953" s="68"/>
      <c r="E1953" s="69"/>
      <c r="F1953" s="69"/>
      <c r="G1953" s="69"/>
      <c r="H1953" s="69"/>
      <c r="I1953" s="69"/>
      <c r="J1953" s="69"/>
      <c r="K1953" s="68"/>
      <c r="L1953" s="359"/>
      <c r="M1953" s="359"/>
    </row>
    <row r="1954" spans="2:13">
      <c r="B1954" s="68"/>
      <c r="C1954" s="68"/>
      <c r="D1954" s="68"/>
      <c r="E1954" s="69"/>
      <c r="F1954" s="69"/>
      <c r="G1954" s="69"/>
      <c r="H1954" s="69"/>
      <c r="I1954" s="69"/>
      <c r="J1954" s="69"/>
      <c r="K1954" s="68"/>
      <c r="L1954" s="359"/>
      <c r="M1954" s="359"/>
    </row>
    <row r="1955" spans="2:13">
      <c r="B1955" s="68"/>
      <c r="C1955" s="68"/>
      <c r="D1955" s="68"/>
      <c r="E1955" s="69"/>
      <c r="F1955" s="69"/>
      <c r="G1955" s="69"/>
      <c r="H1955" s="69"/>
      <c r="I1955" s="69"/>
      <c r="J1955" s="69"/>
      <c r="K1955" s="68"/>
      <c r="L1955" s="359"/>
      <c r="M1955" s="359"/>
    </row>
    <row r="1956" spans="2:13">
      <c r="B1956" s="68"/>
      <c r="C1956" s="68"/>
      <c r="D1956" s="68"/>
      <c r="E1956" s="69"/>
      <c r="F1956" s="69"/>
      <c r="G1956" s="69"/>
      <c r="H1956" s="69"/>
      <c r="I1956" s="69"/>
      <c r="J1956" s="69"/>
      <c r="K1956" s="68"/>
      <c r="L1956" s="359"/>
      <c r="M1956" s="359"/>
    </row>
    <row r="1957" spans="2:13">
      <c r="B1957" s="68"/>
      <c r="C1957" s="68"/>
      <c r="D1957" s="68"/>
      <c r="E1957" s="69"/>
      <c r="F1957" s="69"/>
      <c r="G1957" s="69"/>
      <c r="H1957" s="69"/>
      <c r="I1957" s="69"/>
      <c r="J1957" s="69"/>
      <c r="K1957" s="68"/>
      <c r="L1957" s="359"/>
      <c r="M1957" s="359"/>
    </row>
    <row r="1958" spans="2:13">
      <c r="B1958" s="68"/>
      <c r="C1958" s="68"/>
      <c r="D1958" s="68"/>
      <c r="E1958" s="69"/>
      <c r="F1958" s="69"/>
      <c r="G1958" s="69"/>
      <c r="H1958" s="69"/>
      <c r="I1958" s="69"/>
      <c r="J1958" s="69"/>
      <c r="K1958" s="68"/>
      <c r="L1958" s="359"/>
      <c r="M1958" s="359"/>
    </row>
    <row r="1959" spans="2:13">
      <c r="B1959" s="68"/>
      <c r="C1959" s="68"/>
      <c r="D1959" s="68"/>
      <c r="E1959" s="69"/>
      <c r="F1959" s="69"/>
      <c r="G1959" s="69"/>
      <c r="H1959" s="69"/>
      <c r="I1959" s="69"/>
      <c r="J1959" s="69"/>
      <c r="K1959" s="68"/>
      <c r="L1959" s="359"/>
      <c r="M1959" s="359"/>
    </row>
    <row r="1960" spans="2:13">
      <c r="B1960" s="68"/>
      <c r="C1960" s="68"/>
      <c r="D1960" s="68"/>
      <c r="E1960" s="69"/>
      <c r="F1960" s="69"/>
      <c r="G1960" s="69"/>
      <c r="H1960" s="69"/>
      <c r="I1960" s="69"/>
      <c r="J1960" s="69"/>
      <c r="K1960" s="68"/>
      <c r="L1960" s="359"/>
      <c r="M1960" s="359"/>
    </row>
    <row r="1961" spans="2:13">
      <c r="B1961" s="68"/>
      <c r="C1961" s="68"/>
      <c r="D1961" s="68"/>
      <c r="E1961" s="69"/>
      <c r="F1961" s="69"/>
      <c r="G1961" s="69"/>
      <c r="H1961" s="69"/>
      <c r="I1961" s="69"/>
      <c r="J1961" s="69"/>
      <c r="K1961" s="68"/>
      <c r="L1961" s="359"/>
      <c r="M1961" s="359"/>
    </row>
    <row r="1962" spans="2:13">
      <c r="B1962" s="68"/>
      <c r="C1962" s="68"/>
      <c r="D1962" s="68"/>
      <c r="E1962" s="69"/>
      <c r="F1962" s="69"/>
      <c r="G1962" s="69"/>
      <c r="H1962" s="69"/>
      <c r="I1962" s="69"/>
      <c r="J1962" s="69"/>
      <c r="K1962" s="68"/>
      <c r="L1962" s="359"/>
      <c r="M1962" s="359"/>
    </row>
    <row r="1963" spans="2:13">
      <c r="B1963" s="68"/>
      <c r="C1963" s="68"/>
      <c r="D1963" s="68"/>
      <c r="E1963" s="69"/>
      <c r="F1963" s="69"/>
      <c r="G1963" s="69"/>
      <c r="H1963" s="69"/>
      <c r="I1963" s="69"/>
      <c r="J1963" s="69"/>
      <c r="K1963" s="68"/>
      <c r="L1963" s="359"/>
      <c r="M1963" s="359"/>
    </row>
    <row r="1964" spans="2:13">
      <c r="B1964" s="68"/>
      <c r="C1964" s="68"/>
      <c r="D1964" s="68"/>
      <c r="E1964" s="69"/>
      <c r="F1964" s="69"/>
      <c r="G1964" s="69"/>
      <c r="H1964" s="69"/>
      <c r="I1964" s="69"/>
      <c r="J1964" s="69"/>
      <c r="K1964" s="68"/>
      <c r="L1964" s="359"/>
      <c r="M1964" s="359"/>
    </row>
    <row r="1965" spans="2:13">
      <c r="B1965" s="68"/>
      <c r="C1965" s="68"/>
      <c r="D1965" s="68"/>
      <c r="E1965" s="69"/>
      <c r="F1965" s="69"/>
      <c r="G1965" s="69"/>
      <c r="H1965" s="69"/>
      <c r="I1965" s="69"/>
      <c r="J1965" s="69"/>
      <c r="K1965" s="68"/>
      <c r="L1965" s="359"/>
      <c r="M1965" s="359"/>
    </row>
    <row r="1966" spans="2:13">
      <c r="B1966" s="68"/>
      <c r="C1966" s="68"/>
      <c r="D1966" s="68"/>
      <c r="E1966" s="69"/>
      <c r="F1966" s="69"/>
      <c r="G1966" s="69"/>
      <c r="H1966" s="69"/>
      <c r="I1966" s="69"/>
      <c r="J1966" s="69"/>
      <c r="K1966" s="68"/>
      <c r="L1966" s="359"/>
      <c r="M1966" s="359"/>
    </row>
    <row r="1967" spans="2:13">
      <c r="B1967" s="68"/>
      <c r="C1967" s="68"/>
      <c r="D1967" s="68"/>
      <c r="E1967" s="69"/>
      <c r="F1967" s="69"/>
      <c r="G1967" s="69"/>
      <c r="H1967" s="69"/>
      <c r="I1967" s="69"/>
      <c r="J1967" s="69"/>
      <c r="K1967" s="68"/>
      <c r="L1967" s="359"/>
      <c r="M1967" s="359"/>
    </row>
    <row r="1968" spans="2:13">
      <c r="B1968" s="68"/>
      <c r="C1968" s="68"/>
      <c r="D1968" s="68"/>
      <c r="E1968" s="69"/>
      <c r="F1968" s="69"/>
      <c r="G1968" s="69"/>
      <c r="H1968" s="69"/>
      <c r="I1968" s="69"/>
      <c r="J1968" s="69"/>
      <c r="K1968" s="68"/>
      <c r="L1968" s="359"/>
      <c r="M1968" s="359"/>
    </row>
    <row r="1969" spans="2:13">
      <c r="B1969" s="68"/>
      <c r="C1969" s="68"/>
      <c r="D1969" s="68"/>
      <c r="E1969" s="69"/>
      <c r="F1969" s="69"/>
      <c r="G1969" s="69"/>
      <c r="H1969" s="69"/>
      <c r="I1969" s="69"/>
      <c r="J1969" s="69"/>
      <c r="K1969" s="68"/>
      <c r="L1969" s="359"/>
      <c r="M1969" s="359"/>
    </row>
    <row r="1970" spans="2:13">
      <c r="B1970" s="68"/>
      <c r="C1970" s="68"/>
      <c r="D1970" s="68"/>
      <c r="E1970" s="69"/>
      <c r="F1970" s="69"/>
      <c r="G1970" s="69"/>
      <c r="H1970" s="69"/>
      <c r="I1970" s="69"/>
      <c r="J1970" s="69"/>
      <c r="K1970" s="68"/>
      <c r="L1970" s="359"/>
      <c r="M1970" s="359"/>
    </row>
    <row r="1971" spans="2:13">
      <c r="B1971" s="68"/>
      <c r="C1971" s="68"/>
      <c r="D1971" s="68"/>
      <c r="E1971" s="69"/>
      <c r="F1971" s="69"/>
      <c r="G1971" s="69"/>
      <c r="H1971" s="69"/>
      <c r="I1971" s="69"/>
      <c r="J1971" s="69"/>
      <c r="K1971" s="68"/>
      <c r="L1971" s="359"/>
      <c r="M1971" s="359"/>
    </row>
    <row r="1972" spans="2:13">
      <c r="B1972" s="68"/>
      <c r="C1972" s="68"/>
      <c r="D1972" s="68"/>
      <c r="E1972" s="69"/>
      <c r="F1972" s="69"/>
      <c r="G1972" s="69"/>
      <c r="H1972" s="69"/>
      <c r="I1972" s="69"/>
      <c r="J1972" s="69"/>
      <c r="K1972" s="68"/>
      <c r="L1972" s="359"/>
      <c r="M1972" s="359"/>
    </row>
    <row r="1973" spans="2:13">
      <c r="B1973" s="68"/>
      <c r="C1973" s="68"/>
      <c r="D1973" s="68"/>
      <c r="E1973" s="69"/>
      <c r="F1973" s="69"/>
      <c r="G1973" s="69"/>
      <c r="H1973" s="69"/>
      <c r="I1973" s="69"/>
      <c r="J1973" s="69"/>
      <c r="K1973" s="68"/>
      <c r="L1973" s="359"/>
      <c r="M1973" s="359"/>
    </row>
    <row r="1974" spans="2:13">
      <c r="B1974" s="68"/>
      <c r="C1974" s="68"/>
      <c r="D1974" s="68"/>
      <c r="E1974" s="69"/>
      <c r="F1974" s="69"/>
      <c r="G1974" s="69"/>
      <c r="H1974" s="69"/>
      <c r="I1974" s="69"/>
      <c r="J1974" s="69"/>
      <c r="K1974" s="68"/>
      <c r="L1974" s="359"/>
      <c r="M1974" s="359"/>
    </row>
    <row r="1975" spans="2:13">
      <c r="B1975" s="68"/>
      <c r="C1975" s="68"/>
      <c r="D1975" s="68"/>
      <c r="E1975" s="69"/>
      <c r="F1975" s="69"/>
      <c r="G1975" s="69"/>
      <c r="H1975" s="69"/>
      <c r="I1975" s="69"/>
      <c r="J1975" s="69"/>
      <c r="K1975" s="68"/>
      <c r="L1975" s="359"/>
      <c r="M1975" s="359"/>
    </row>
    <row r="1976" spans="2:13">
      <c r="B1976" s="68"/>
      <c r="C1976" s="68"/>
      <c r="D1976" s="68"/>
      <c r="E1976" s="69"/>
      <c r="F1976" s="69"/>
      <c r="G1976" s="69"/>
      <c r="H1976" s="69"/>
      <c r="I1976" s="69"/>
      <c r="J1976" s="69"/>
      <c r="K1976" s="68"/>
      <c r="L1976" s="359"/>
      <c r="M1976" s="359"/>
    </row>
    <row r="1977" spans="2:13">
      <c r="B1977" s="68"/>
      <c r="C1977" s="68"/>
      <c r="D1977" s="68"/>
      <c r="E1977" s="69"/>
      <c r="F1977" s="69"/>
      <c r="G1977" s="69"/>
      <c r="H1977" s="69"/>
      <c r="I1977" s="69"/>
      <c r="J1977" s="69"/>
      <c r="K1977" s="68"/>
      <c r="L1977" s="359"/>
      <c r="M1977" s="359"/>
    </row>
    <row r="1978" spans="2:13">
      <c r="B1978" s="68"/>
      <c r="C1978" s="68"/>
      <c r="D1978" s="68"/>
      <c r="E1978" s="69"/>
      <c r="F1978" s="69"/>
      <c r="G1978" s="69"/>
      <c r="H1978" s="69"/>
      <c r="I1978" s="69"/>
      <c r="J1978" s="69"/>
      <c r="K1978" s="68"/>
      <c r="L1978" s="359"/>
      <c r="M1978" s="359"/>
    </row>
    <row r="1979" spans="2:13">
      <c r="B1979" s="68"/>
      <c r="C1979" s="68"/>
      <c r="D1979" s="68"/>
      <c r="E1979" s="69"/>
      <c r="F1979" s="69"/>
      <c r="G1979" s="69"/>
      <c r="H1979" s="69"/>
      <c r="I1979" s="69"/>
      <c r="J1979" s="69"/>
      <c r="K1979" s="68"/>
      <c r="L1979" s="359"/>
      <c r="M1979" s="359"/>
    </row>
    <row r="1980" spans="2:13">
      <c r="B1980" s="68"/>
      <c r="C1980" s="68"/>
      <c r="D1980" s="68"/>
      <c r="E1980" s="69"/>
      <c r="F1980" s="69"/>
      <c r="G1980" s="69"/>
      <c r="H1980" s="69"/>
      <c r="I1980" s="69"/>
      <c r="J1980" s="69"/>
      <c r="K1980" s="68"/>
      <c r="L1980" s="359"/>
      <c r="M1980" s="359"/>
    </row>
    <row r="1981" spans="2:13">
      <c r="B1981" s="68"/>
      <c r="C1981" s="68"/>
      <c r="D1981" s="68"/>
      <c r="E1981" s="69"/>
      <c r="F1981" s="69"/>
      <c r="G1981" s="69"/>
      <c r="H1981" s="69"/>
      <c r="I1981" s="69"/>
      <c r="J1981" s="69"/>
      <c r="K1981" s="68"/>
      <c r="L1981" s="359"/>
      <c r="M1981" s="359"/>
    </row>
    <row r="1982" spans="2:13">
      <c r="B1982" s="68"/>
      <c r="C1982" s="68"/>
      <c r="D1982" s="68"/>
      <c r="E1982" s="69"/>
      <c r="F1982" s="69"/>
      <c r="G1982" s="69"/>
      <c r="H1982" s="69"/>
      <c r="I1982" s="69"/>
      <c r="J1982" s="69"/>
      <c r="K1982" s="68"/>
      <c r="L1982" s="359"/>
      <c r="M1982" s="359"/>
    </row>
    <row r="1983" spans="2:13">
      <c r="B1983" s="68"/>
      <c r="C1983" s="68"/>
      <c r="D1983" s="68"/>
      <c r="E1983" s="69"/>
      <c r="F1983" s="69"/>
      <c r="G1983" s="69"/>
      <c r="H1983" s="69"/>
      <c r="I1983" s="69"/>
      <c r="J1983" s="69"/>
      <c r="K1983" s="68"/>
      <c r="L1983" s="359"/>
      <c r="M1983" s="359"/>
    </row>
    <row r="1984" spans="2:13">
      <c r="B1984" s="68"/>
      <c r="C1984" s="68"/>
      <c r="D1984" s="68"/>
      <c r="E1984" s="69"/>
      <c r="F1984" s="69"/>
      <c r="G1984" s="69"/>
      <c r="H1984" s="69"/>
      <c r="I1984" s="69"/>
      <c r="J1984" s="69"/>
      <c r="K1984" s="68"/>
      <c r="L1984" s="359"/>
      <c r="M1984" s="359"/>
    </row>
    <row r="1985" spans="2:13">
      <c r="B1985" s="68"/>
      <c r="C1985" s="68"/>
      <c r="D1985" s="68"/>
      <c r="E1985" s="69"/>
      <c r="F1985" s="69"/>
      <c r="G1985" s="69"/>
      <c r="H1985" s="69"/>
      <c r="I1985" s="69"/>
      <c r="J1985" s="69"/>
      <c r="K1985" s="68"/>
      <c r="L1985" s="359"/>
      <c r="M1985" s="359"/>
    </row>
    <row r="1986" spans="2:13">
      <c r="B1986" s="68"/>
      <c r="C1986" s="68"/>
      <c r="D1986" s="68"/>
      <c r="E1986" s="69"/>
      <c r="F1986" s="69"/>
      <c r="G1986" s="69"/>
      <c r="H1986" s="69"/>
      <c r="I1986" s="69"/>
      <c r="J1986" s="69"/>
      <c r="K1986" s="68"/>
      <c r="L1986" s="359"/>
      <c r="M1986" s="359"/>
    </row>
    <row r="1987" spans="2:13">
      <c r="B1987" s="68"/>
      <c r="C1987" s="68"/>
      <c r="D1987" s="68"/>
      <c r="E1987" s="69"/>
      <c r="F1987" s="69"/>
      <c r="G1987" s="69"/>
      <c r="H1987" s="69"/>
      <c r="I1987" s="69"/>
      <c r="J1987" s="69"/>
      <c r="K1987" s="68"/>
      <c r="L1987" s="359"/>
      <c r="M1987" s="359"/>
    </row>
    <row r="1988" spans="2:13">
      <c r="B1988" s="68"/>
      <c r="C1988" s="68"/>
      <c r="D1988" s="68"/>
      <c r="E1988" s="69"/>
      <c r="F1988" s="69"/>
      <c r="G1988" s="69"/>
      <c r="H1988" s="69"/>
      <c r="I1988" s="69"/>
      <c r="J1988" s="69"/>
      <c r="K1988" s="68"/>
      <c r="L1988" s="359"/>
      <c r="M1988" s="359"/>
    </row>
    <row r="1989" spans="2:13">
      <c r="B1989" s="68"/>
      <c r="C1989" s="68"/>
      <c r="D1989" s="68"/>
      <c r="E1989" s="69"/>
      <c r="F1989" s="69"/>
      <c r="G1989" s="69"/>
      <c r="H1989" s="69"/>
      <c r="I1989" s="69"/>
      <c r="J1989" s="69"/>
      <c r="K1989" s="68"/>
      <c r="L1989" s="359"/>
      <c r="M1989" s="359"/>
    </row>
    <row r="1990" spans="2:13">
      <c r="B1990" s="68"/>
      <c r="C1990" s="68"/>
      <c r="D1990" s="68"/>
      <c r="E1990" s="69"/>
      <c r="F1990" s="69"/>
      <c r="G1990" s="69"/>
      <c r="H1990" s="69"/>
      <c r="I1990" s="69"/>
      <c r="J1990" s="69"/>
      <c r="K1990" s="68"/>
      <c r="L1990" s="359"/>
      <c r="M1990" s="359"/>
    </row>
    <row r="1991" spans="2:13">
      <c r="B1991" s="68"/>
      <c r="C1991" s="68"/>
      <c r="D1991" s="68"/>
      <c r="E1991" s="69"/>
      <c r="F1991" s="69"/>
      <c r="G1991" s="69"/>
      <c r="H1991" s="69"/>
      <c r="I1991" s="69"/>
      <c r="J1991" s="69"/>
      <c r="K1991" s="68"/>
      <c r="L1991" s="359"/>
      <c r="M1991" s="359"/>
    </row>
    <row r="1992" spans="2:13">
      <c r="B1992" s="68"/>
      <c r="C1992" s="68"/>
      <c r="D1992" s="68"/>
      <c r="E1992" s="69"/>
      <c r="F1992" s="69"/>
      <c r="G1992" s="69"/>
      <c r="H1992" s="69"/>
      <c r="I1992" s="69"/>
      <c r="J1992" s="69"/>
      <c r="K1992" s="68"/>
      <c r="L1992" s="359"/>
      <c r="M1992" s="359"/>
    </row>
    <row r="1993" spans="2:13">
      <c r="B1993" s="68"/>
      <c r="C1993" s="68"/>
      <c r="D1993" s="68"/>
      <c r="E1993" s="69"/>
      <c r="F1993" s="69"/>
      <c r="G1993" s="69"/>
      <c r="H1993" s="69"/>
      <c r="I1993" s="69"/>
      <c r="J1993" s="69"/>
      <c r="K1993" s="68"/>
      <c r="L1993" s="359"/>
      <c r="M1993" s="359"/>
    </row>
    <row r="1994" spans="2:13">
      <c r="B1994" s="68"/>
      <c r="C1994" s="68"/>
      <c r="D1994" s="68"/>
      <c r="E1994" s="69"/>
      <c r="F1994" s="69"/>
      <c r="G1994" s="69"/>
      <c r="H1994" s="69"/>
      <c r="I1994" s="69"/>
      <c r="J1994" s="69"/>
      <c r="K1994" s="68"/>
      <c r="L1994" s="359"/>
      <c r="M1994" s="359"/>
    </row>
    <row r="1995" spans="2:13">
      <c r="B1995" s="68"/>
      <c r="C1995" s="68"/>
      <c r="D1995" s="68"/>
      <c r="E1995" s="69"/>
      <c r="F1995" s="69"/>
      <c r="G1995" s="69"/>
      <c r="H1995" s="69"/>
      <c r="I1995" s="69"/>
      <c r="J1995" s="69"/>
      <c r="K1995" s="68"/>
      <c r="L1995" s="359"/>
      <c r="M1995" s="359"/>
    </row>
    <row r="1996" spans="2:13">
      <c r="B1996" s="68"/>
      <c r="C1996" s="68"/>
      <c r="D1996" s="68"/>
      <c r="E1996" s="69"/>
      <c r="F1996" s="69"/>
      <c r="G1996" s="69"/>
      <c r="H1996" s="69"/>
      <c r="I1996" s="69"/>
      <c r="J1996" s="69"/>
      <c r="K1996" s="68"/>
      <c r="L1996" s="359"/>
      <c r="M1996" s="359"/>
    </row>
    <row r="1997" spans="2:13">
      <c r="B1997" s="68"/>
      <c r="C1997" s="68"/>
      <c r="D1997" s="68"/>
      <c r="E1997" s="69"/>
      <c r="F1997" s="69"/>
      <c r="G1997" s="69"/>
      <c r="H1997" s="69"/>
      <c r="I1997" s="69"/>
      <c r="J1997" s="69"/>
      <c r="K1997" s="68"/>
      <c r="L1997" s="359"/>
      <c r="M1997" s="359"/>
    </row>
    <row r="1998" spans="2:13">
      <c r="B1998" s="68"/>
      <c r="C1998" s="68"/>
      <c r="D1998" s="68"/>
      <c r="E1998" s="69"/>
      <c r="F1998" s="69"/>
      <c r="G1998" s="69"/>
      <c r="H1998" s="69"/>
      <c r="I1998" s="69"/>
      <c r="J1998" s="69"/>
      <c r="K1998" s="68"/>
      <c r="L1998" s="359"/>
      <c r="M1998" s="359"/>
    </row>
    <row r="1999" spans="2:13">
      <c r="B1999" s="68"/>
      <c r="C1999" s="68"/>
      <c r="D1999" s="68"/>
      <c r="E1999" s="69"/>
      <c r="F1999" s="69"/>
      <c r="G1999" s="69"/>
      <c r="H1999" s="69"/>
      <c r="I1999" s="69"/>
      <c r="J1999" s="69"/>
      <c r="K1999" s="68"/>
      <c r="L1999" s="359"/>
      <c r="M1999" s="359"/>
    </row>
    <row r="2000" spans="2:13">
      <c r="B2000" s="68"/>
      <c r="C2000" s="68"/>
      <c r="D2000" s="68"/>
      <c r="E2000" s="69"/>
      <c r="F2000" s="69"/>
      <c r="G2000" s="69"/>
      <c r="H2000" s="69"/>
      <c r="I2000" s="69"/>
      <c r="J2000" s="69"/>
      <c r="K2000" s="68"/>
      <c r="L2000" s="359"/>
      <c r="M2000" s="359"/>
    </row>
    <row r="2001" spans="2:13">
      <c r="B2001" s="68"/>
      <c r="C2001" s="68"/>
      <c r="D2001" s="68"/>
      <c r="E2001" s="69"/>
      <c r="F2001" s="69"/>
      <c r="G2001" s="69"/>
      <c r="H2001" s="69"/>
      <c r="I2001" s="69"/>
      <c r="J2001" s="69"/>
      <c r="K2001" s="68"/>
      <c r="L2001" s="359"/>
      <c r="M2001" s="359"/>
    </row>
    <row r="2002" spans="2:13">
      <c r="B2002" s="68"/>
      <c r="C2002" s="68"/>
      <c r="D2002" s="68"/>
      <c r="E2002" s="69"/>
      <c r="F2002" s="69"/>
      <c r="G2002" s="69"/>
      <c r="H2002" s="69"/>
      <c r="I2002" s="69"/>
      <c r="J2002" s="69"/>
      <c r="K2002" s="68"/>
      <c r="L2002" s="359"/>
      <c r="M2002" s="359"/>
    </row>
    <row r="2003" spans="2:13">
      <c r="B2003" s="68"/>
      <c r="C2003" s="68"/>
      <c r="D2003" s="68"/>
      <c r="E2003" s="69"/>
      <c r="F2003" s="69"/>
      <c r="G2003" s="69"/>
      <c r="H2003" s="69"/>
      <c r="I2003" s="69"/>
      <c r="J2003" s="69"/>
      <c r="K2003" s="68"/>
      <c r="L2003" s="359"/>
      <c r="M2003" s="359"/>
    </row>
    <row r="2004" spans="2:13">
      <c r="B2004" s="68"/>
      <c r="C2004" s="68"/>
      <c r="D2004" s="68"/>
      <c r="E2004" s="69"/>
      <c r="F2004" s="69"/>
      <c r="G2004" s="69"/>
      <c r="H2004" s="69"/>
      <c r="I2004" s="69"/>
      <c r="J2004" s="69"/>
      <c r="K2004" s="68"/>
      <c r="L2004" s="359"/>
      <c r="M2004" s="359"/>
    </row>
    <row r="2005" spans="2:13">
      <c r="B2005" s="68"/>
      <c r="C2005" s="68"/>
      <c r="D2005" s="68"/>
      <c r="E2005" s="69"/>
      <c r="F2005" s="69"/>
      <c r="G2005" s="69"/>
      <c r="H2005" s="69"/>
      <c r="I2005" s="69"/>
      <c r="J2005" s="69"/>
      <c r="K2005" s="68"/>
      <c r="L2005" s="359"/>
      <c r="M2005" s="359"/>
    </row>
    <row r="2006" spans="2:13">
      <c r="B2006" s="68"/>
      <c r="C2006" s="68"/>
      <c r="D2006" s="68"/>
      <c r="E2006" s="69"/>
      <c r="F2006" s="69"/>
      <c r="G2006" s="69"/>
      <c r="H2006" s="69"/>
      <c r="I2006" s="69"/>
      <c r="J2006" s="69"/>
      <c r="K2006" s="68"/>
      <c r="L2006" s="359"/>
      <c r="M2006" s="359"/>
    </row>
    <row r="2007" spans="2:13">
      <c r="B2007" s="68"/>
      <c r="C2007" s="68"/>
      <c r="D2007" s="68"/>
      <c r="E2007" s="69"/>
      <c r="F2007" s="69"/>
      <c r="G2007" s="69"/>
      <c r="H2007" s="69"/>
      <c r="I2007" s="69"/>
      <c r="J2007" s="69"/>
      <c r="K2007" s="68"/>
      <c r="L2007" s="359"/>
      <c r="M2007" s="359"/>
    </row>
    <row r="2008" spans="2:13">
      <c r="B2008" s="68"/>
      <c r="C2008" s="68"/>
      <c r="D2008" s="68"/>
      <c r="E2008" s="69"/>
      <c r="F2008" s="69"/>
      <c r="G2008" s="69"/>
      <c r="H2008" s="69"/>
      <c r="I2008" s="69"/>
      <c r="J2008" s="69"/>
      <c r="K2008" s="68"/>
      <c r="L2008" s="359"/>
      <c r="M2008" s="359"/>
    </row>
    <row r="2009" spans="2:13">
      <c r="B2009" s="68"/>
      <c r="C2009" s="68"/>
      <c r="D2009" s="68"/>
      <c r="E2009" s="69"/>
      <c r="F2009" s="69"/>
      <c r="G2009" s="69"/>
      <c r="H2009" s="69"/>
      <c r="I2009" s="69"/>
      <c r="J2009" s="69"/>
      <c r="K2009" s="68"/>
      <c r="L2009" s="359"/>
      <c r="M2009" s="359"/>
    </row>
    <row r="2010" spans="2:13">
      <c r="B2010" s="68"/>
      <c r="C2010" s="68"/>
      <c r="D2010" s="68"/>
      <c r="E2010" s="69"/>
      <c r="F2010" s="69"/>
      <c r="G2010" s="69"/>
      <c r="H2010" s="69"/>
      <c r="I2010" s="69"/>
      <c r="J2010" s="69"/>
      <c r="K2010" s="68"/>
      <c r="L2010" s="359"/>
      <c r="M2010" s="359"/>
    </row>
    <row r="2011" spans="2:13">
      <c r="B2011" s="68"/>
      <c r="C2011" s="68"/>
      <c r="D2011" s="68"/>
      <c r="E2011" s="69"/>
      <c r="F2011" s="69"/>
      <c r="G2011" s="69"/>
      <c r="H2011" s="69"/>
      <c r="I2011" s="69"/>
      <c r="J2011" s="69"/>
      <c r="K2011" s="68"/>
      <c r="L2011" s="359"/>
      <c r="M2011" s="359"/>
    </row>
    <row r="2012" spans="2:13">
      <c r="B2012" s="68"/>
      <c r="C2012" s="68"/>
      <c r="D2012" s="68"/>
      <c r="E2012" s="69"/>
      <c r="F2012" s="69"/>
      <c r="G2012" s="69"/>
      <c r="H2012" s="69"/>
      <c r="I2012" s="69"/>
      <c r="J2012" s="69"/>
      <c r="K2012" s="68"/>
      <c r="L2012" s="359"/>
      <c r="M2012" s="359"/>
    </row>
    <row r="2013" spans="2:13">
      <c r="B2013" s="68"/>
      <c r="C2013" s="68"/>
      <c r="D2013" s="68"/>
      <c r="E2013" s="69"/>
      <c r="F2013" s="69"/>
      <c r="G2013" s="69"/>
      <c r="H2013" s="69"/>
      <c r="I2013" s="69"/>
      <c r="J2013" s="69"/>
      <c r="K2013" s="68"/>
      <c r="L2013" s="359"/>
      <c r="M2013" s="359"/>
    </row>
    <row r="2014" spans="2:13">
      <c r="B2014" s="68"/>
      <c r="C2014" s="68"/>
      <c r="D2014" s="68"/>
      <c r="E2014" s="69"/>
      <c r="F2014" s="69"/>
      <c r="G2014" s="69"/>
      <c r="H2014" s="69"/>
      <c r="I2014" s="69"/>
      <c r="J2014" s="69"/>
      <c r="K2014" s="68"/>
      <c r="L2014" s="359"/>
      <c r="M2014" s="359"/>
    </row>
    <row r="2015" spans="2:13">
      <c r="B2015" s="68"/>
      <c r="C2015" s="68"/>
      <c r="D2015" s="68"/>
      <c r="E2015" s="69"/>
      <c r="F2015" s="69"/>
      <c r="G2015" s="69"/>
      <c r="H2015" s="69"/>
      <c r="I2015" s="69"/>
      <c r="J2015" s="69"/>
      <c r="K2015" s="68"/>
      <c r="L2015" s="359"/>
      <c r="M2015" s="359"/>
    </row>
    <row r="2016" spans="2:13">
      <c r="B2016" s="68"/>
      <c r="C2016" s="68"/>
      <c r="D2016" s="68"/>
      <c r="E2016" s="69"/>
      <c r="F2016" s="69"/>
      <c r="G2016" s="69"/>
      <c r="H2016" s="69"/>
      <c r="I2016" s="69"/>
      <c r="J2016" s="69"/>
      <c r="K2016" s="68"/>
      <c r="L2016" s="359"/>
      <c r="M2016" s="359"/>
    </row>
    <row r="2017" spans="2:13">
      <c r="B2017" s="68"/>
      <c r="C2017" s="68"/>
      <c r="D2017" s="68"/>
      <c r="E2017" s="69"/>
      <c r="F2017" s="69"/>
      <c r="G2017" s="69"/>
      <c r="H2017" s="69"/>
      <c r="I2017" s="69"/>
      <c r="J2017" s="69"/>
      <c r="K2017" s="68"/>
      <c r="L2017" s="359"/>
      <c r="M2017" s="359"/>
    </row>
    <row r="2018" spans="2:13">
      <c r="B2018" s="68"/>
      <c r="C2018" s="68"/>
      <c r="D2018" s="68"/>
      <c r="E2018" s="69"/>
      <c r="F2018" s="69"/>
      <c r="G2018" s="69"/>
      <c r="H2018" s="69"/>
      <c r="I2018" s="69"/>
      <c r="J2018" s="69"/>
      <c r="K2018" s="68"/>
      <c r="L2018" s="359"/>
      <c r="M2018" s="359"/>
    </row>
    <row r="2019" spans="2:13">
      <c r="B2019" s="68"/>
      <c r="C2019" s="68"/>
      <c r="D2019" s="68"/>
      <c r="E2019" s="69"/>
      <c r="F2019" s="69"/>
      <c r="G2019" s="69"/>
      <c r="H2019" s="69"/>
      <c r="I2019" s="69"/>
      <c r="J2019" s="69"/>
      <c r="K2019" s="68"/>
      <c r="L2019" s="359"/>
      <c r="M2019" s="359"/>
    </row>
    <row r="2020" spans="2:13">
      <c r="B2020" s="68"/>
      <c r="C2020" s="68"/>
      <c r="D2020" s="68"/>
      <c r="E2020" s="69"/>
      <c r="F2020" s="69"/>
      <c r="G2020" s="69"/>
      <c r="H2020" s="69"/>
      <c r="I2020" s="69"/>
      <c r="J2020" s="69"/>
      <c r="K2020" s="68"/>
      <c r="L2020" s="359"/>
      <c r="M2020" s="359"/>
    </row>
    <row r="2021" spans="2:13">
      <c r="B2021" s="68"/>
      <c r="C2021" s="68"/>
      <c r="D2021" s="68"/>
      <c r="E2021" s="69"/>
      <c r="F2021" s="69"/>
      <c r="G2021" s="69"/>
      <c r="H2021" s="69"/>
      <c r="I2021" s="69"/>
      <c r="J2021" s="69"/>
      <c r="K2021" s="68"/>
      <c r="L2021" s="359"/>
      <c r="M2021" s="359"/>
    </row>
    <row r="2022" spans="2:13">
      <c r="B2022" s="68"/>
      <c r="C2022" s="68"/>
      <c r="D2022" s="68"/>
      <c r="E2022" s="69"/>
      <c r="F2022" s="69"/>
      <c r="G2022" s="69"/>
      <c r="H2022" s="69"/>
      <c r="I2022" s="69"/>
      <c r="J2022" s="69"/>
      <c r="K2022" s="68"/>
      <c r="L2022" s="359"/>
      <c r="M2022" s="359"/>
    </row>
    <row r="2023" spans="2:13">
      <c r="B2023" s="68"/>
      <c r="C2023" s="68"/>
      <c r="D2023" s="68"/>
      <c r="E2023" s="69"/>
      <c r="F2023" s="69"/>
      <c r="G2023" s="69"/>
      <c r="H2023" s="69"/>
      <c r="I2023" s="69"/>
      <c r="J2023" s="69"/>
      <c r="K2023" s="68"/>
      <c r="L2023" s="359"/>
      <c r="M2023" s="359"/>
    </row>
    <row r="2024" spans="2:13">
      <c r="B2024" s="68"/>
      <c r="C2024" s="68"/>
      <c r="D2024" s="68"/>
      <c r="E2024" s="69"/>
      <c r="F2024" s="69"/>
      <c r="G2024" s="69"/>
      <c r="H2024" s="69"/>
      <c r="I2024" s="69"/>
      <c r="J2024" s="69"/>
      <c r="K2024" s="68"/>
      <c r="L2024" s="359"/>
      <c r="M2024" s="359"/>
    </row>
    <row r="2025" spans="2:13">
      <c r="B2025" s="68"/>
      <c r="C2025" s="68"/>
      <c r="D2025" s="68"/>
      <c r="E2025" s="69"/>
      <c r="F2025" s="69"/>
      <c r="G2025" s="69"/>
      <c r="H2025" s="69"/>
      <c r="I2025" s="69"/>
      <c r="J2025" s="69"/>
      <c r="K2025" s="68"/>
      <c r="L2025" s="359"/>
      <c r="M2025" s="359"/>
    </row>
    <row r="2026" spans="2:13">
      <c r="B2026" s="68"/>
      <c r="C2026" s="68"/>
      <c r="D2026" s="68"/>
      <c r="E2026" s="69"/>
      <c r="F2026" s="69"/>
      <c r="G2026" s="69"/>
      <c r="H2026" s="69"/>
      <c r="I2026" s="69"/>
      <c r="J2026" s="69"/>
      <c r="K2026" s="68"/>
      <c r="L2026" s="359"/>
      <c r="M2026" s="359"/>
    </row>
    <row r="2027" spans="2:13">
      <c r="B2027" s="68"/>
      <c r="C2027" s="68"/>
      <c r="D2027" s="68"/>
      <c r="E2027" s="69"/>
      <c r="F2027" s="69"/>
      <c r="G2027" s="69"/>
      <c r="H2027" s="69"/>
      <c r="I2027" s="69"/>
      <c r="J2027" s="69"/>
      <c r="K2027" s="68"/>
      <c r="L2027" s="359"/>
      <c r="M2027" s="359"/>
    </row>
    <row r="2028" spans="2:13">
      <c r="B2028" s="68"/>
      <c r="C2028" s="68"/>
      <c r="D2028" s="68"/>
      <c r="E2028" s="69"/>
      <c r="F2028" s="69"/>
      <c r="G2028" s="69"/>
      <c r="H2028" s="69"/>
      <c r="I2028" s="69"/>
      <c r="J2028" s="69"/>
      <c r="K2028" s="68"/>
      <c r="L2028" s="359"/>
      <c r="M2028" s="359"/>
    </row>
    <row r="2029" spans="2:13">
      <c r="B2029" s="68"/>
      <c r="C2029" s="68"/>
      <c r="D2029" s="68"/>
      <c r="E2029" s="69"/>
      <c r="F2029" s="69"/>
      <c r="G2029" s="69"/>
      <c r="H2029" s="69"/>
      <c r="I2029" s="69"/>
      <c r="J2029" s="69"/>
      <c r="K2029" s="68"/>
      <c r="L2029" s="359"/>
      <c r="M2029" s="359"/>
    </row>
    <row r="2030" spans="2:13">
      <c r="B2030" s="68"/>
      <c r="C2030" s="68"/>
      <c r="D2030" s="68"/>
      <c r="E2030" s="69"/>
      <c r="F2030" s="69"/>
      <c r="G2030" s="69"/>
      <c r="H2030" s="69"/>
      <c r="I2030" s="69"/>
      <c r="J2030" s="69"/>
      <c r="K2030" s="68"/>
      <c r="L2030" s="359"/>
      <c r="M2030" s="359"/>
    </row>
    <row r="2031" spans="2:13">
      <c r="B2031" s="68"/>
      <c r="C2031" s="68"/>
      <c r="D2031" s="68"/>
      <c r="E2031" s="69"/>
      <c r="F2031" s="69"/>
      <c r="G2031" s="69"/>
      <c r="H2031" s="69"/>
      <c r="I2031" s="69"/>
      <c r="J2031" s="69"/>
      <c r="K2031" s="68"/>
      <c r="L2031" s="359"/>
      <c r="M2031" s="359"/>
    </row>
    <row r="2032" spans="2:13">
      <c r="B2032" s="68"/>
      <c r="C2032" s="68"/>
      <c r="D2032" s="68"/>
      <c r="E2032" s="69"/>
      <c r="F2032" s="69"/>
      <c r="G2032" s="69"/>
      <c r="H2032" s="69"/>
      <c r="I2032" s="69"/>
      <c r="J2032" s="69"/>
      <c r="K2032" s="68"/>
      <c r="L2032" s="359"/>
      <c r="M2032" s="359"/>
    </row>
    <row r="2033" spans="2:13">
      <c r="B2033" s="68"/>
      <c r="C2033" s="68"/>
      <c r="D2033" s="68"/>
      <c r="E2033" s="69"/>
      <c r="F2033" s="69"/>
      <c r="G2033" s="69"/>
      <c r="H2033" s="69"/>
      <c r="I2033" s="69"/>
      <c r="J2033" s="69"/>
      <c r="K2033" s="68"/>
      <c r="L2033" s="359"/>
      <c r="M2033" s="359"/>
    </row>
    <row r="2034" spans="2:13">
      <c r="B2034" s="68"/>
      <c r="C2034" s="68"/>
      <c r="D2034" s="68"/>
      <c r="E2034" s="69"/>
      <c r="F2034" s="69"/>
      <c r="G2034" s="69"/>
      <c r="H2034" s="69"/>
      <c r="I2034" s="69"/>
      <c r="J2034" s="69"/>
      <c r="K2034" s="68"/>
      <c r="L2034" s="359"/>
      <c r="M2034" s="359"/>
    </row>
    <row r="2035" spans="2:13">
      <c r="B2035" s="68"/>
      <c r="C2035" s="68"/>
      <c r="D2035" s="68"/>
      <c r="E2035" s="69"/>
      <c r="F2035" s="69"/>
      <c r="G2035" s="69"/>
      <c r="H2035" s="69"/>
      <c r="I2035" s="69"/>
      <c r="J2035" s="69"/>
      <c r="K2035" s="68"/>
      <c r="L2035" s="359"/>
      <c r="M2035" s="359"/>
    </row>
    <row r="2036" spans="2:13">
      <c r="B2036" s="68"/>
      <c r="C2036" s="68"/>
      <c r="D2036" s="68"/>
      <c r="E2036" s="69"/>
      <c r="F2036" s="69"/>
      <c r="G2036" s="69"/>
      <c r="H2036" s="69"/>
      <c r="I2036" s="69"/>
      <c r="J2036" s="69"/>
      <c r="K2036" s="68"/>
      <c r="L2036" s="359"/>
      <c r="M2036" s="359"/>
    </row>
    <row r="2037" spans="2:13">
      <c r="B2037" s="68"/>
      <c r="C2037" s="68"/>
      <c r="D2037" s="68"/>
      <c r="E2037" s="69"/>
      <c r="F2037" s="69"/>
      <c r="G2037" s="69"/>
      <c r="H2037" s="69"/>
      <c r="I2037" s="69"/>
      <c r="J2037" s="69"/>
      <c r="K2037" s="68"/>
      <c r="L2037" s="359"/>
      <c r="M2037" s="359"/>
    </row>
    <row r="2038" spans="2:13">
      <c r="B2038" s="68"/>
      <c r="C2038" s="68"/>
      <c r="D2038" s="68"/>
      <c r="E2038" s="69"/>
      <c r="F2038" s="69"/>
      <c r="G2038" s="69"/>
      <c r="H2038" s="69"/>
      <c r="I2038" s="69"/>
      <c r="J2038" s="69"/>
      <c r="K2038" s="68"/>
      <c r="L2038" s="359"/>
      <c r="M2038" s="359"/>
    </row>
    <row r="2039" spans="2:13">
      <c r="B2039" s="68"/>
      <c r="C2039" s="68"/>
      <c r="D2039" s="68"/>
      <c r="E2039" s="69"/>
      <c r="F2039" s="69"/>
      <c r="G2039" s="69"/>
      <c r="H2039" s="69"/>
      <c r="I2039" s="69"/>
      <c r="J2039" s="69"/>
      <c r="K2039" s="68"/>
      <c r="L2039" s="359"/>
      <c r="M2039" s="359"/>
    </row>
    <row r="2040" spans="2:13">
      <c r="B2040" s="68"/>
      <c r="C2040" s="68"/>
      <c r="D2040" s="68"/>
      <c r="E2040" s="69"/>
      <c r="F2040" s="69"/>
      <c r="G2040" s="69"/>
      <c r="H2040" s="69"/>
      <c r="I2040" s="69"/>
      <c r="J2040" s="69"/>
      <c r="K2040" s="68"/>
      <c r="L2040" s="359"/>
      <c r="M2040" s="359"/>
    </row>
    <row r="2041" spans="2:13">
      <c r="B2041" s="68"/>
      <c r="C2041" s="68"/>
      <c r="D2041" s="68"/>
      <c r="E2041" s="69"/>
      <c r="F2041" s="69"/>
      <c r="G2041" s="69"/>
      <c r="H2041" s="69"/>
      <c r="I2041" s="69"/>
      <c r="J2041" s="69"/>
      <c r="K2041" s="68"/>
      <c r="L2041" s="359"/>
      <c r="M2041" s="359"/>
    </row>
    <row r="2042" spans="2:13">
      <c r="B2042" s="68"/>
      <c r="C2042" s="68"/>
      <c r="D2042" s="68"/>
      <c r="E2042" s="69"/>
      <c r="F2042" s="69"/>
      <c r="G2042" s="69"/>
      <c r="H2042" s="69"/>
      <c r="I2042" s="69"/>
      <c r="J2042" s="69"/>
      <c r="K2042" s="68"/>
      <c r="L2042" s="359"/>
      <c r="M2042" s="359"/>
    </row>
    <row r="2043" spans="2:13">
      <c r="B2043" s="68"/>
      <c r="C2043" s="68"/>
      <c r="D2043" s="68"/>
      <c r="E2043" s="69"/>
      <c r="F2043" s="69"/>
      <c r="G2043" s="69"/>
      <c r="H2043" s="69"/>
      <c r="I2043" s="69"/>
      <c r="J2043" s="69"/>
      <c r="K2043" s="68"/>
      <c r="L2043" s="359"/>
      <c r="M2043" s="359"/>
    </row>
    <row r="2044" spans="2:13">
      <c r="B2044" s="68"/>
      <c r="C2044" s="68"/>
      <c r="D2044" s="68"/>
      <c r="E2044" s="69"/>
      <c r="F2044" s="69"/>
      <c r="G2044" s="69"/>
      <c r="H2044" s="69"/>
      <c r="I2044" s="69"/>
      <c r="J2044" s="69"/>
      <c r="K2044" s="68"/>
      <c r="L2044" s="359"/>
      <c r="M2044" s="359"/>
    </row>
    <row r="2045" spans="2:13">
      <c r="B2045" s="68"/>
      <c r="C2045" s="68"/>
      <c r="D2045" s="68"/>
      <c r="E2045" s="69"/>
      <c r="F2045" s="69"/>
      <c r="G2045" s="69"/>
      <c r="H2045" s="69"/>
      <c r="I2045" s="69"/>
      <c r="J2045" s="69"/>
      <c r="K2045" s="68"/>
      <c r="L2045" s="359"/>
      <c r="M2045" s="359"/>
    </row>
    <row r="2046" spans="2:13">
      <c r="B2046" s="68"/>
      <c r="C2046" s="68"/>
      <c r="D2046" s="68"/>
      <c r="E2046" s="69"/>
      <c r="F2046" s="69"/>
      <c r="G2046" s="69"/>
      <c r="H2046" s="69"/>
      <c r="I2046" s="69"/>
      <c r="J2046" s="69"/>
      <c r="K2046" s="68"/>
      <c r="L2046" s="359"/>
      <c r="M2046" s="359"/>
    </row>
    <row r="2047" spans="2:13">
      <c r="B2047" s="68"/>
      <c r="C2047" s="68"/>
      <c r="D2047" s="68"/>
      <c r="E2047" s="69"/>
      <c r="F2047" s="69"/>
      <c r="G2047" s="69"/>
      <c r="H2047" s="69"/>
      <c r="I2047" s="69"/>
      <c r="J2047" s="69"/>
      <c r="K2047" s="68"/>
      <c r="L2047" s="359"/>
      <c r="M2047" s="359"/>
    </row>
    <row r="2048" spans="2:13">
      <c r="B2048" s="68"/>
      <c r="C2048" s="68"/>
      <c r="D2048" s="68"/>
      <c r="E2048" s="69"/>
      <c r="F2048" s="69"/>
      <c r="G2048" s="69"/>
      <c r="H2048" s="69"/>
      <c r="I2048" s="69"/>
      <c r="J2048" s="69"/>
      <c r="K2048" s="68"/>
      <c r="L2048" s="359"/>
      <c r="M2048" s="359"/>
    </row>
    <row r="2049" spans="2:13">
      <c r="B2049" s="68"/>
      <c r="C2049" s="68"/>
      <c r="D2049" s="68"/>
      <c r="E2049" s="69"/>
      <c r="F2049" s="69"/>
      <c r="G2049" s="69"/>
      <c r="H2049" s="69"/>
      <c r="I2049" s="69"/>
      <c r="J2049" s="69"/>
      <c r="K2049" s="68"/>
      <c r="L2049" s="359"/>
      <c r="M2049" s="359"/>
    </row>
    <row r="2050" spans="2:13">
      <c r="B2050" s="68"/>
      <c r="C2050" s="68"/>
      <c r="D2050" s="68"/>
      <c r="E2050" s="69"/>
      <c r="F2050" s="69"/>
      <c r="G2050" s="69"/>
      <c r="H2050" s="69"/>
      <c r="I2050" s="69"/>
      <c r="J2050" s="69"/>
      <c r="K2050" s="68"/>
      <c r="L2050" s="359"/>
      <c r="M2050" s="359"/>
    </row>
    <row r="2051" spans="2:13">
      <c r="B2051" s="68"/>
      <c r="C2051" s="68"/>
      <c r="D2051" s="68"/>
      <c r="E2051" s="69"/>
      <c r="F2051" s="69"/>
      <c r="G2051" s="69"/>
      <c r="H2051" s="69"/>
      <c r="I2051" s="69"/>
      <c r="J2051" s="69"/>
      <c r="K2051" s="68"/>
      <c r="L2051" s="359"/>
      <c r="M2051" s="359"/>
    </row>
    <row r="2052" spans="2:13">
      <c r="B2052" s="68"/>
      <c r="C2052" s="68"/>
      <c r="D2052" s="68"/>
      <c r="E2052" s="69"/>
      <c r="F2052" s="69"/>
      <c r="G2052" s="69"/>
      <c r="H2052" s="69"/>
      <c r="I2052" s="69"/>
      <c r="J2052" s="69"/>
      <c r="K2052" s="68"/>
      <c r="L2052" s="359"/>
      <c r="M2052" s="359"/>
    </row>
    <row r="2053" spans="2:13">
      <c r="B2053" s="68"/>
      <c r="C2053" s="68"/>
      <c r="D2053" s="68"/>
      <c r="E2053" s="69"/>
      <c r="F2053" s="69"/>
      <c r="G2053" s="69"/>
      <c r="H2053" s="69"/>
      <c r="I2053" s="69"/>
      <c r="J2053" s="69"/>
      <c r="K2053" s="68"/>
      <c r="L2053" s="359"/>
      <c r="M2053" s="359"/>
    </row>
    <row r="2054" spans="2:13">
      <c r="B2054" s="68"/>
      <c r="C2054" s="68"/>
      <c r="D2054" s="68"/>
      <c r="E2054" s="69"/>
      <c r="F2054" s="69"/>
      <c r="G2054" s="69"/>
      <c r="H2054" s="69"/>
      <c r="I2054" s="69"/>
      <c r="J2054" s="69"/>
      <c r="K2054" s="68"/>
      <c r="L2054" s="359"/>
      <c r="M2054" s="359"/>
    </row>
    <row r="2055" spans="2:13">
      <c r="B2055" s="68"/>
      <c r="C2055" s="68"/>
      <c r="D2055" s="68"/>
      <c r="E2055" s="69"/>
      <c r="F2055" s="69"/>
      <c r="G2055" s="69"/>
      <c r="H2055" s="69"/>
      <c r="I2055" s="69"/>
      <c r="J2055" s="69"/>
      <c r="K2055" s="68"/>
      <c r="L2055" s="359"/>
      <c r="M2055" s="359"/>
    </row>
    <row r="2056" spans="2:13">
      <c r="B2056" s="68"/>
      <c r="C2056" s="68"/>
      <c r="D2056" s="68"/>
      <c r="E2056" s="69"/>
      <c r="F2056" s="69"/>
      <c r="G2056" s="69"/>
      <c r="H2056" s="69"/>
      <c r="I2056" s="69"/>
      <c r="J2056" s="69"/>
      <c r="K2056" s="68"/>
      <c r="L2056" s="359"/>
      <c r="M2056" s="359"/>
    </row>
    <row r="2057" spans="2:13">
      <c r="B2057" s="68"/>
      <c r="C2057" s="68"/>
      <c r="D2057" s="68"/>
      <c r="E2057" s="69"/>
      <c r="F2057" s="69"/>
      <c r="G2057" s="69"/>
      <c r="H2057" s="69"/>
      <c r="I2057" s="69"/>
      <c r="J2057" s="69"/>
      <c r="K2057" s="68"/>
      <c r="L2057" s="359"/>
      <c r="M2057" s="359"/>
    </row>
    <row r="2058" spans="2:13">
      <c r="B2058" s="68"/>
      <c r="C2058" s="68"/>
      <c r="D2058" s="68"/>
      <c r="E2058" s="69"/>
      <c r="F2058" s="69"/>
      <c r="G2058" s="69"/>
      <c r="H2058" s="69"/>
      <c r="I2058" s="69"/>
      <c r="J2058" s="69"/>
      <c r="K2058" s="68"/>
      <c r="L2058" s="359"/>
      <c r="M2058" s="359"/>
    </row>
    <row r="2059" spans="2:13">
      <c r="B2059" s="68"/>
      <c r="C2059" s="68"/>
      <c r="D2059" s="68"/>
      <c r="E2059" s="69"/>
      <c r="F2059" s="69"/>
      <c r="G2059" s="69"/>
      <c r="H2059" s="69"/>
      <c r="I2059" s="69"/>
      <c r="J2059" s="69"/>
      <c r="K2059" s="68"/>
      <c r="L2059" s="359"/>
      <c r="M2059" s="359"/>
    </row>
    <row r="2060" spans="2:13">
      <c r="B2060" s="68"/>
      <c r="C2060" s="68"/>
      <c r="D2060" s="68"/>
      <c r="E2060" s="69"/>
      <c r="F2060" s="69"/>
      <c r="G2060" s="69"/>
      <c r="H2060" s="69"/>
      <c r="I2060" s="69"/>
      <c r="J2060" s="69"/>
      <c r="K2060" s="68"/>
      <c r="L2060" s="359"/>
      <c r="M2060" s="359"/>
    </row>
    <row r="2061" spans="2:13">
      <c r="B2061" s="68"/>
      <c r="C2061" s="68"/>
      <c r="D2061" s="68"/>
      <c r="E2061" s="69"/>
      <c r="F2061" s="69"/>
      <c r="G2061" s="69"/>
      <c r="H2061" s="69"/>
      <c r="I2061" s="69"/>
      <c r="J2061" s="69"/>
      <c r="K2061" s="68"/>
      <c r="L2061" s="359"/>
      <c r="M2061" s="359"/>
    </row>
    <row r="2062" spans="2:13">
      <c r="B2062" s="68"/>
      <c r="C2062" s="68"/>
      <c r="D2062" s="68"/>
      <c r="E2062" s="69"/>
      <c r="F2062" s="69"/>
      <c r="G2062" s="69"/>
      <c r="H2062" s="69"/>
      <c r="I2062" s="69"/>
      <c r="J2062" s="69"/>
      <c r="K2062" s="68"/>
      <c r="L2062" s="359"/>
      <c r="M2062" s="359"/>
    </row>
    <row r="2063" spans="2:13">
      <c r="B2063" s="68"/>
      <c r="C2063" s="68"/>
      <c r="D2063" s="68"/>
      <c r="E2063" s="69"/>
      <c r="F2063" s="69"/>
      <c r="G2063" s="69"/>
      <c r="H2063" s="69"/>
      <c r="I2063" s="69"/>
      <c r="J2063" s="69"/>
      <c r="K2063" s="68"/>
      <c r="L2063" s="359"/>
      <c r="M2063" s="359"/>
    </row>
    <row r="2064" spans="2:13">
      <c r="B2064" s="68"/>
      <c r="C2064" s="68"/>
      <c r="D2064" s="68"/>
      <c r="E2064" s="69"/>
      <c r="F2064" s="69"/>
      <c r="G2064" s="69"/>
      <c r="H2064" s="69"/>
      <c r="I2064" s="69"/>
      <c r="J2064" s="69"/>
      <c r="K2064" s="68"/>
      <c r="L2064" s="359"/>
      <c r="M2064" s="359"/>
    </row>
    <row r="2065" spans="2:13">
      <c r="B2065" s="68"/>
      <c r="C2065" s="68"/>
      <c r="D2065" s="68"/>
      <c r="E2065" s="69"/>
      <c r="F2065" s="69"/>
      <c r="G2065" s="69"/>
      <c r="H2065" s="69"/>
      <c r="I2065" s="69"/>
      <c r="J2065" s="69"/>
      <c r="K2065" s="68"/>
      <c r="L2065" s="359"/>
      <c r="M2065" s="359"/>
    </row>
    <row r="2066" spans="2:13">
      <c r="B2066" s="68"/>
      <c r="C2066" s="68"/>
      <c r="D2066" s="68"/>
      <c r="E2066" s="69"/>
      <c r="F2066" s="69"/>
      <c r="G2066" s="69"/>
      <c r="H2066" s="69"/>
      <c r="I2066" s="69"/>
      <c r="J2066" s="69"/>
      <c r="K2066" s="68"/>
      <c r="L2066" s="359"/>
      <c r="M2066" s="359"/>
    </row>
    <row r="2067" spans="2:13">
      <c r="B2067" s="68"/>
      <c r="C2067" s="68"/>
      <c r="D2067" s="68"/>
      <c r="E2067" s="69"/>
      <c r="F2067" s="69"/>
      <c r="G2067" s="69"/>
      <c r="H2067" s="69"/>
      <c r="I2067" s="69"/>
      <c r="J2067" s="69"/>
      <c r="K2067" s="68"/>
      <c r="L2067" s="359"/>
      <c r="M2067" s="359"/>
    </row>
    <row r="2068" spans="2:13">
      <c r="B2068" s="68"/>
      <c r="C2068" s="68"/>
      <c r="D2068" s="68"/>
      <c r="E2068" s="69"/>
      <c r="F2068" s="69"/>
      <c r="G2068" s="69"/>
      <c r="H2068" s="69"/>
      <c r="I2068" s="69"/>
      <c r="J2068" s="69"/>
      <c r="K2068" s="68"/>
      <c r="L2068" s="359"/>
      <c r="M2068" s="359"/>
    </row>
    <row r="2069" spans="2:13">
      <c r="B2069" s="68"/>
      <c r="C2069" s="68"/>
      <c r="D2069" s="68"/>
      <c r="E2069" s="69"/>
      <c r="F2069" s="69"/>
      <c r="G2069" s="69"/>
      <c r="H2069" s="69"/>
      <c r="I2069" s="69"/>
      <c r="J2069" s="69"/>
      <c r="K2069" s="68"/>
      <c r="L2069" s="359"/>
      <c r="M2069" s="359"/>
    </row>
    <row r="2070" spans="2:13">
      <c r="B2070" s="68"/>
      <c r="C2070" s="68"/>
      <c r="D2070" s="68"/>
      <c r="E2070" s="69"/>
      <c r="F2070" s="69"/>
      <c r="G2070" s="69"/>
      <c r="H2070" s="69"/>
      <c r="I2070" s="69"/>
      <c r="J2070" s="69"/>
      <c r="K2070" s="68"/>
      <c r="L2070" s="359"/>
      <c r="M2070" s="359"/>
    </row>
    <row r="2071" spans="2:13">
      <c r="B2071" s="68"/>
      <c r="C2071" s="68"/>
      <c r="D2071" s="68"/>
      <c r="E2071" s="69"/>
      <c r="F2071" s="69"/>
      <c r="G2071" s="69"/>
      <c r="H2071" s="69"/>
      <c r="I2071" s="69"/>
      <c r="J2071" s="69"/>
      <c r="K2071" s="68"/>
      <c r="L2071" s="359"/>
      <c r="M2071" s="359"/>
    </row>
    <row r="2072" spans="2:13">
      <c r="B2072" s="68"/>
      <c r="C2072" s="68"/>
      <c r="D2072" s="68"/>
      <c r="E2072" s="69"/>
      <c r="F2072" s="69"/>
      <c r="G2072" s="69"/>
      <c r="H2072" s="69"/>
      <c r="I2072" s="69"/>
      <c r="J2072" s="69"/>
      <c r="K2072" s="68"/>
      <c r="L2072" s="359"/>
      <c r="M2072" s="359"/>
    </row>
    <row r="2073" spans="2:13">
      <c r="B2073" s="68"/>
      <c r="C2073" s="68"/>
      <c r="D2073" s="68"/>
      <c r="E2073" s="69"/>
      <c r="F2073" s="69"/>
      <c r="G2073" s="69"/>
      <c r="H2073" s="69"/>
      <c r="I2073" s="69"/>
      <c r="J2073" s="69"/>
      <c r="K2073" s="68"/>
      <c r="L2073" s="359"/>
      <c r="M2073" s="359"/>
    </row>
    <row r="2074" spans="2:13">
      <c r="B2074" s="68"/>
      <c r="C2074" s="68"/>
      <c r="D2074" s="68"/>
      <c r="E2074" s="69"/>
      <c r="F2074" s="69"/>
      <c r="G2074" s="69"/>
      <c r="H2074" s="69"/>
      <c r="I2074" s="69"/>
      <c r="J2074" s="69"/>
      <c r="K2074" s="68"/>
      <c r="L2074" s="359"/>
      <c r="M2074" s="359"/>
    </row>
    <row r="2075" spans="2:13">
      <c r="B2075" s="68"/>
      <c r="C2075" s="68"/>
      <c r="D2075" s="68"/>
      <c r="E2075" s="69"/>
      <c r="F2075" s="69"/>
      <c r="G2075" s="69"/>
      <c r="H2075" s="69"/>
      <c r="I2075" s="69"/>
      <c r="J2075" s="69"/>
      <c r="K2075" s="68"/>
      <c r="L2075" s="359"/>
      <c r="M2075" s="359"/>
    </row>
    <row r="2076" spans="2:13">
      <c r="B2076" s="68"/>
      <c r="C2076" s="68"/>
      <c r="D2076" s="68"/>
      <c r="E2076" s="69"/>
      <c r="F2076" s="69"/>
      <c r="G2076" s="69"/>
      <c r="H2076" s="69"/>
      <c r="I2076" s="69"/>
      <c r="J2076" s="69"/>
      <c r="K2076" s="68"/>
      <c r="L2076" s="359"/>
      <c r="M2076" s="359"/>
    </row>
    <row r="2077" spans="2:13">
      <c r="B2077" s="68"/>
      <c r="C2077" s="68"/>
      <c r="D2077" s="68"/>
      <c r="E2077" s="69"/>
      <c r="F2077" s="69"/>
      <c r="G2077" s="69"/>
      <c r="H2077" s="69"/>
      <c r="I2077" s="69"/>
      <c r="J2077" s="69"/>
      <c r="K2077" s="68"/>
      <c r="L2077" s="359"/>
      <c r="M2077" s="359"/>
    </row>
    <row r="2078" spans="2:13">
      <c r="B2078" s="68"/>
      <c r="C2078" s="68"/>
      <c r="D2078" s="68"/>
      <c r="E2078" s="69"/>
      <c r="F2078" s="69"/>
      <c r="G2078" s="69"/>
      <c r="H2078" s="69"/>
      <c r="I2078" s="69"/>
      <c r="J2078" s="69"/>
      <c r="K2078" s="68"/>
      <c r="L2078" s="359"/>
      <c r="M2078" s="359"/>
    </row>
    <row r="2079" spans="2:13">
      <c r="B2079" s="68"/>
      <c r="C2079" s="68"/>
      <c r="D2079" s="68"/>
      <c r="E2079" s="69"/>
      <c r="F2079" s="69"/>
      <c r="G2079" s="69"/>
      <c r="H2079" s="69"/>
      <c r="I2079" s="69"/>
      <c r="J2079" s="69"/>
      <c r="K2079" s="68"/>
      <c r="L2079" s="359"/>
      <c r="M2079" s="359"/>
    </row>
    <row r="2080" spans="2:13">
      <c r="B2080" s="68"/>
      <c r="C2080" s="68"/>
      <c r="D2080" s="68"/>
      <c r="E2080" s="69"/>
      <c r="F2080" s="69"/>
      <c r="G2080" s="69"/>
      <c r="H2080" s="69"/>
      <c r="I2080" s="69"/>
      <c r="J2080" s="69"/>
      <c r="K2080" s="68"/>
      <c r="L2080" s="359"/>
      <c r="M2080" s="359"/>
    </row>
    <row r="2081" spans="2:13">
      <c r="B2081" s="68"/>
      <c r="C2081" s="68"/>
      <c r="D2081" s="68"/>
      <c r="E2081" s="69"/>
      <c r="F2081" s="69"/>
      <c r="G2081" s="69"/>
      <c r="H2081" s="69"/>
      <c r="I2081" s="69"/>
      <c r="J2081" s="69"/>
      <c r="K2081" s="68"/>
      <c r="L2081" s="359"/>
      <c r="M2081" s="359"/>
    </row>
    <row r="2082" spans="2:13">
      <c r="B2082" s="68"/>
      <c r="C2082" s="68"/>
      <c r="D2082" s="68"/>
      <c r="E2082" s="69"/>
      <c r="F2082" s="69"/>
      <c r="G2082" s="69"/>
      <c r="H2082" s="69"/>
      <c r="I2082" s="69"/>
      <c r="J2082" s="69"/>
      <c r="K2082" s="68"/>
      <c r="L2082" s="359"/>
      <c r="M2082" s="359"/>
    </row>
    <row r="2083" spans="2:13">
      <c r="B2083" s="68"/>
      <c r="C2083" s="68"/>
      <c r="D2083" s="68"/>
      <c r="E2083" s="69"/>
      <c r="F2083" s="69"/>
      <c r="G2083" s="69"/>
      <c r="H2083" s="69"/>
      <c r="I2083" s="69"/>
      <c r="J2083" s="69"/>
      <c r="K2083" s="68"/>
      <c r="L2083" s="359"/>
      <c r="M2083" s="359"/>
    </row>
    <row r="2084" spans="2:13">
      <c r="B2084" s="68"/>
      <c r="C2084" s="68"/>
      <c r="D2084" s="68"/>
      <c r="E2084" s="69"/>
      <c r="F2084" s="69"/>
      <c r="G2084" s="69"/>
      <c r="H2084" s="69"/>
      <c r="I2084" s="69"/>
      <c r="J2084" s="69"/>
      <c r="K2084" s="68"/>
      <c r="L2084" s="359"/>
      <c r="M2084" s="359"/>
    </row>
    <row r="2085" spans="2:13">
      <c r="B2085" s="68"/>
      <c r="C2085" s="68"/>
      <c r="D2085" s="68"/>
      <c r="E2085" s="69"/>
      <c r="F2085" s="69"/>
      <c r="G2085" s="69"/>
      <c r="H2085" s="69"/>
      <c r="I2085" s="69"/>
      <c r="J2085" s="69"/>
      <c r="K2085" s="68"/>
      <c r="L2085" s="359"/>
      <c r="M2085" s="359"/>
    </row>
    <row r="2086" spans="2:13">
      <c r="B2086" s="68"/>
      <c r="C2086" s="68"/>
      <c r="D2086" s="68"/>
      <c r="E2086" s="69"/>
      <c r="F2086" s="69"/>
      <c r="G2086" s="69"/>
      <c r="H2086" s="69"/>
      <c r="I2086" s="69"/>
      <c r="J2086" s="69"/>
      <c r="K2086" s="68"/>
      <c r="L2086" s="359"/>
      <c r="M2086" s="359"/>
    </row>
    <row r="2087" spans="2:13">
      <c r="B2087" s="68"/>
      <c r="C2087" s="68"/>
      <c r="D2087" s="68"/>
      <c r="E2087" s="69"/>
      <c r="F2087" s="69"/>
      <c r="G2087" s="69"/>
      <c r="H2087" s="69"/>
      <c r="I2087" s="69"/>
      <c r="J2087" s="69"/>
      <c r="K2087" s="68"/>
      <c r="L2087" s="359"/>
      <c r="M2087" s="359"/>
    </row>
    <row r="2088" spans="2:13">
      <c r="B2088" s="68"/>
      <c r="C2088" s="68"/>
      <c r="D2088" s="68"/>
      <c r="E2088" s="69"/>
      <c r="F2088" s="69"/>
      <c r="G2088" s="69"/>
      <c r="H2088" s="69"/>
      <c r="I2088" s="69"/>
      <c r="J2088" s="69"/>
      <c r="K2088" s="68"/>
      <c r="L2088" s="359"/>
      <c r="M2088" s="359"/>
    </row>
    <row r="2089" spans="2:13">
      <c r="B2089" s="68"/>
      <c r="C2089" s="68"/>
      <c r="D2089" s="68"/>
      <c r="E2089" s="69"/>
      <c r="F2089" s="69"/>
      <c r="G2089" s="69"/>
      <c r="H2089" s="69"/>
      <c r="I2089" s="69"/>
      <c r="J2089" s="69"/>
      <c r="K2089" s="68"/>
      <c r="L2089" s="359"/>
      <c r="M2089" s="359"/>
    </row>
    <row r="2090" spans="2:13">
      <c r="B2090" s="68"/>
      <c r="C2090" s="68"/>
      <c r="D2090" s="68"/>
      <c r="E2090" s="69"/>
      <c r="F2090" s="69"/>
      <c r="G2090" s="69"/>
      <c r="H2090" s="69"/>
      <c r="I2090" s="69"/>
      <c r="J2090" s="69"/>
      <c r="K2090" s="68"/>
      <c r="L2090" s="359"/>
      <c r="M2090" s="359"/>
    </row>
    <row r="2091" spans="2:13">
      <c r="B2091" s="68"/>
      <c r="C2091" s="68"/>
      <c r="D2091" s="68"/>
      <c r="E2091" s="69"/>
      <c r="F2091" s="69"/>
      <c r="G2091" s="69"/>
      <c r="H2091" s="69"/>
      <c r="I2091" s="69"/>
      <c r="J2091" s="69"/>
      <c r="K2091" s="68"/>
      <c r="L2091" s="359"/>
      <c r="M2091" s="359"/>
    </row>
    <row r="2092" spans="2:13">
      <c r="B2092" s="68"/>
      <c r="C2092" s="68"/>
      <c r="D2092" s="68"/>
      <c r="E2092" s="69"/>
      <c r="F2092" s="69"/>
      <c r="G2092" s="69"/>
      <c r="H2092" s="69"/>
      <c r="I2092" s="69"/>
      <c r="J2092" s="69"/>
      <c r="K2092" s="68"/>
      <c r="L2092" s="359"/>
      <c r="M2092" s="359"/>
    </row>
    <row r="2093" spans="2:13">
      <c r="B2093" s="68"/>
      <c r="C2093" s="68"/>
      <c r="D2093" s="68"/>
      <c r="E2093" s="69"/>
      <c r="F2093" s="69"/>
      <c r="G2093" s="69"/>
      <c r="H2093" s="69"/>
      <c r="I2093" s="69"/>
      <c r="J2093" s="69"/>
      <c r="K2093" s="68"/>
      <c r="L2093" s="359"/>
      <c r="M2093" s="359"/>
    </row>
    <row r="2094" spans="2:13">
      <c r="B2094" s="68"/>
      <c r="C2094" s="68"/>
      <c r="D2094" s="68"/>
      <c r="E2094" s="69"/>
      <c r="F2094" s="69"/>
      <c r="G2094" s="69"/>
      <c r="H2094" s="69"/>
      <c r="I2094" s="69"/>
      <c r="J2094" s="69"/>
      <c r="K2094" s="68"/>
      <c r="L2094" s="359"/>
      <c r="M2094" s="359"/>
    </row>
    <row r="2095" spans="2:13">
      <c r="B2095" s="68"/>
      <c r="C2095" s="68"/>
      <c r="D2095" s="68"/>
      <c r="E2095" s="69"/>
      <c r="F2095" s="69"/>
      <c r="G2095" s="69"/>
      <c r="H2095" s="69"/>
      <c r="I2095" s="69"/>
      <c r="J2095" s="69"/>
      <c r="K2095" s="68"/>
      <c r="L2095" s="359"/>
      <c r="M2095" s="359"/>
    </row>
    <row r="2096" spans="2:13">
      <c r="B2096" s="68"/>
      <c r="C2096" s="68"/>
      <c r="D2096" s="68"/>
      <c r="E2096" s="69"/>
      <c r="F2096" s="69"/>
      <c r="G2096" s="69"/>
      <c r="H2096" s="69"/>
      <c r="I2096" s="69"/>
      <c r="J2096" s="69"/>
      <c r="K2096" s="68"/>
      <c r="L2096" s="359"/>
      <c r="M2096" s="359"/>
    </row>
    <row r="2097" spans="2:13">
      <c r="B2097" s="68"/>
      <c r="C2097" s="68"/>
      <c r="D2097" s="68"/>
      <c r="E2097" s="69"/>
      <c r="F2097" s="69"/>
      <c r="G2097" s="69"/>
      <c r="H2097" s="69"/>
      <c r="I2097" s="69"/>
      <c r="J2097" s="69"/>
      <c r="K2097" s="68"/>
      <c r="L2097" s="359"/>
      <c r="M2097" s="359"/>
    </row>
    <row r="2098" spans="2:13">
      <c r="B2098" s="68"/>
      <c r="C2098" s="68"/>
      <c r="D2098" s="68"/>
      <c r="E2098" s="69"/>
      <c r="F2098" s="69"/>
      <c r="G2098" s="69"/>
      <c r="H2098" s="69"/>
      <c r="I2098" s="69"/>
      <c r="J2098" s="69"/>
      <c r="K2098" s="68"/>
      <c r="L2098" s="359"/>
      <c r="M2098" s="359"/>
    </row>
    <row r="2099" spans="2:13">
      <c r="B2099" s="68"/>
      <c r="C2099" s="68"/>
      <c r="D2099" s="68"/>
      <c r="E2099" s="69"/>
      <c r="F2099" s="69"/>
      <c r="G2099" s="69"/>
      <c r="H2099" s="69"/>
      <c r="I2099" s="69"/>
      <c r="J2099" s="69"/>
      <c r="K2099" s="68"/>
      <c r="L2099" s="359"/>
      <c r="M2099" s="359"/>
    </row>
    <row r="2100" spans="2:13">
      <c r="B2100" s="68"/>
      <c r="C2100" s="68"/>
      <c r="D2100" s="68"/>
      <c r="E2100" s="69"/>
      <c r="F2100" s="69"/>
      <c r="G2100" s="69"/>
      <c r="H2100" s="69"/>
      <c r="I2100" s="69"/>
      <c r="J2100" s="69"/>
      <c r="K2100" s="68"/>
      <c r="L2100" s="359"/>
      <c r="M2100" s="359"/>
    </row>
    <row r="2101" spans="2:13">
      <c r="B2101" s="68"/>
      <c r="C2101" s="68"/>
      <c r="D2101" s="68"/>
      <c r="E2101" s="69"/>
      <c r="F2101" s="69"/>
      <c r="G2101" s="69"/>
      <c r="H2101" s="69"/>
      <c r="I2101" s="69"/>
      <c r="J2101" s="69"/>
      <c r="K2101" s="68"/>
      <c r="L2101" s="359"/>
      <c r="M2101" s="359"/>
    </row>
    <row r="2102" spans="2:13">
      <c r="B2102" s="68"/>
      <c r="C2102" s="68"/>
      <c r="D2102" s="68"/>
      <c r="E2102" s="69"/>
      <c r="F2102" s="69"/>
      <c r="G2102" s="69"/>
      <c r="H2102" s="69"/>
      <c r="I2102" s="69"/>
      <c r="J2102" s="69"/>
      <c r="K2102" s="68"/>
      <c r="L2102" s="359"/>
      <c r="M2102" s="359"/>
    </row>
    <row r="2103" spans="2:13">
      <c r="B2103" s="68"/>
      <c r="C2103" s="68"/>
      <c r="D2103" s="68"/>
      <c r="E2103" s="69"/>
      <c r="F2103" s="69"/>
      <c r="G2103" s="69"/>
      <c r="H2103" s="69"/>
      <c r="I2103" s="69"/>
      <c r="J2103" s="69"/>
      <c r="K2103" s="68"/>
      <c r="L2103" s="359"/>
      <c r="M2103" s="359"/>
    </row>
    <row r="2104" spans="2:13">
      <c r="B2104" s="68"/>
      <c r="C2104" s="68"/>
      <c r="D2104" s="68"/>
      <c r="E2104" s="69"/>
      <c r="F2104" s="69"/>
      <c r="G2104" s="69"/>
      <c r="H2104" s="69"/>
      <c r="I2104" s="69"/>
      <c r="J2104" s="69"/>
      <c r="K2104" s="68"/>
      <c r="L2104" s="359"/>
      <c r="M2104" s="359"/>
    </row>
    <row r="2105" spans="2:13">
      <c r="B2105" s="68"/>
      <c r="C2105" s="68"/>
      <c r="D2105" s="68"/>
      <c r="E2105" s="69"/>
      <c r="F2105" s="69"/>
      <c r="G2105" s="69"/>
      <c r="H2105" s="69"/>
      <c r="I2105" s="69"/>
      <c r="J2105" s="69"/>
      <c r="K2105" s="68"/>
      <c r="L2105" s="359"/>
      <c r="M2105" s="359"/>
    </row>
    <row r="2106" spans="2:13">
      <c r="B2106" s="68"/>
      <c r="C2106" s="68"/>
      <c r="D2106" s="68"/>
      <c r="E2106" s="69"/>
      <c r="F2106" s="69"/>
      <c r="G2106" s="69"/>
      <c r="H2106" s="69"/>
      <c r="I2106" s="69"/>
      <c r="J2106" s="69"/>
      <c r="K2106" s="68"/>
      <c r="L2106" s="359"/>
      <c r="M2106" s="359"/>
    </row>
    <row r="2107" spans="2:13">
      <c r="B2107" s="68"/>
      <c r="C2107" s="68"/>
      <c r="D2107" s="68"/>
      <c r="E2107" s="69"/>
      <c r="F2107" s="69"/>
      <c r="G2107" s="69"/>
      <c r="H2107" s="69"/>
      <c r="I2107" s="69"/>
      <c r="J2107" s="69"/>
      <c r="K2107" s="68"/>
      <c r="L2107" s="359"/>
      <c r="M2107" s="359"/>
    </row>
    <row r="2108" spans="2:13">
      <c r="B2108" s="68"/>
      <c r="C2108" s="68"/>
      <c r="D2108" s="68"/>
      <c r="E2108" s="69"/>
      <c r="F2108" s="69"/>
      <c r="G2108" s="69"/>
      <c r="H2108" s="69"/>
      <c r="I2108" s="69"/>
      <c r="J2108" s="69"/>
      <c r="K2108" s="68"/>
      <c r="L2108" s="359"/>
      <c r="M2108" s="359"/>
    </row>
    <row r="2109" spans="2:13">
      <c r="B2109" s="68"/>
      <c r="C2109" s="68"/>
      <c r="D2109" s="68"/>
      <c r="E2109" s="69"/>
      <c r="F2109" s="69"/>
      <c r="G2109" s="69"/>
      <c r="H2109" s="69"/>
      <c r="I2109" s="69"/>
      <c r="J2109" s="69"/>
      <c r="K2109" s="68"/>
      <c r="L2109" s="359"/>
      <c r="M2109" s="359"/>
    </row>
    <row r="2110" spans="2:13">
      <c r="B2110" s="68"/>
      <c r="C2110" s="68"/>
      <c r="D2110" s="68"/>
      <c r="E2110" s="69"/>
      <c r="F2110" s="69"/>
      <c r="G2110" s="69"/>
      <c r="H2110" s="69"/>
      <c r="I2110" s="69"/>
      <c r="J2110" s="69"/>
      <c r="K2110" s="68"/>
      <c r="L2110" s="359"/>
      <c r="M2110" s="359"/>
    </row>
    <row r="2111" spans="2:13">
      <c r="B2111" s="68"/>
      <c r="C2111" s="68"/>
      <c r="D2111" s="68"/>
      <c r="E2111" s="69"/>
      <c r="F2111" s="69"/>
      <c r="G2111" s="69"/>
      <c r="H2111" s="69"/>
      <c r="I2111" s="69"/>
      <c r="J2111" s="69"/>
      <c r="K2111" s="68"/>
      <c r="L2111" s="359"/>
      <c r="M2111" s="359"/>
    </row>
    <row r="2112" spans="2:13">
      <c r="B2112" s="68"/>
      <c r="C2112" s="68"/>
      <c r="D2112" s="68"/>
      <c r="E2112" s="69"/>
      <c r="F2112" s="69"/>
      <c r="G2112" s="69"/>
      <c r="H2112" s="69"/>
      <c r="I2112" s="69"/>
      <c r="J2112" s="69"/>
      <c r="K2112" s="68"/>
      <c r="L2112" s="359"/>
      <c r="M2112" s="359"/>
    </row>
    <row r="2113" spans="2:13">
      <c r="B2113" s="68"/>
      <c r="C2113" s="68"/>
      <c r="D2113" s="68"/>
      <c r="E2113" s="69"/>
      <c r="F2113" s="69"/>
      <c r="G2113" s="69"/>
      <c r="H2113" s="69"/>
      <c r="I2113" s="69"/>
      <c r="J2113" s="69"/>
      <c r="K2113" s="68"/>
      <c r="L2113" s="359"/>
      <c r="M2113" s="359"/>
    </row>
    <row r="2114" spans="2:13">
      <c r="B2114" s="68"/>
      <c r="C2114" s="68"/>
      <c r="D2114" s="68"/>
      <c r="E2114" s="69"/>
      <c r="F2114" s="69"/>
      <c r="G2114" s="69"/>
      <c r="H2114" s="69"/>
      <c r="I2114" s="69"/>
      <c r="J2114" s="69"/>
      <c r="K2114" s="68"/>
      <c r="L2114" s="359"/>
      <c r="M2114" s="359"/>
    </row>
    <row r="2115" spans="2:13">
      <c r="B2115" s="68"/>
      <c r="C2115" s="68"/>
      <c r="D2115" s="68"/>
      <c r="E2115" s="69"/>
      <c r="F2115" s="69"/>
      <c r="G2115" s="69"/>
      <c r="H2115" s="69"/>
      <c r="I2115" s="69"/>
      <c r="J2115" s="69"/>
      <c r="K2115" s="68"/>
      <c r="L2115" s="359"/>
      <c r="M2115" s="359"/>
    </row>
    <row r="2116" spans="2:13">
      <c r="B2116" s="68"/>
      <c r="C2116" s="68"/>
      <c r="D2116" s="68"/>
      <c r="E2116" s="69"/>
      <c r="F2116" s="69"/>
      <c r="G2116" s="69"/>
      <c r="H2116" s="69"/>
      <c r="I2116" s="69"/>
      <c r="J2116" s="69"/>
      <c r="K2116" s="68"/>
      <c r="L2116" s="359"/>
      <c r="M2116" s="359"/>
    </row>
    <row r="2117" spans="2:13">
      <c r="B2117" s="68"/>
      <c r="C2117" s="68"/>
      <c r="D2117" s="68"/>
      <c r="E2117" s="69"/>
      <c r="F2117" s="69"/>
      <c r="G2117" s="69"/>
      <c r="H2117" s="69"/>
      <c r="I2117" s="69"/>
      <c r="J2117" s="69"/>
      <c r="K2117" s="68"/>
      <c r="L2117" s="359"/>
      <c r="M2117" s="359"/>
    </row>
    <row r="2118" spans="2:13">
      <c r="B2118" s="68"/>
      <c r="C2118" s="68"/>
      <c r="D2118" s="68"/>
      <c r="E2118" s="69"/>
      <c r="F2118" s="69"/>
      <c r="G2118" s="69"/>
      <c r="H2118" s="69"/>
      <c r="I2118" s="69"/>
      <c r="J2118" s="69"/>
      <c r="K2118" s="68"/>
      <c r="L2118" s="359"/>
      <c r="M2118" s="359"/>
    </row>
    <row r="2119" spans="2:13">
      <c r="B2119" s="68"/>
      <c r="C2119" s="68"/>
      <c r="D2119" s="68"/>
      <c r="E2119" s="69"/>
      <c r="F2119" s="69"/>
      <c r="G2119" s="69"/>
      <c r="H2119" s="69"/>
      <c r="I2119" s="69"/>
      <c r="J2119" s="69"/>
      <c r="K2119" s="68"/>
      <c r="L2119" s="359"/>
      <c r="M2119" s="359"/>
    </row>
    <row r="2120" spans="2:13">
      <c r="B2120" s="68"/>
      <c r="C2120" s="68"/>
      <c r="D2120" s="68"/>
      <c r="E2120" s="69"/>
      <c r="F2120" s="69"/>
      <c r="G2120" s="69"/>
      <c r="H2120" s="69"/>
      <c r="I2120" s="69"/>
      <c r="J2120" s="69"/>
      <c r="K2120" s="68"/>
      <c r="L2120" s="359"/>
      <c r="M2120" s="359"/>
    </row>
    <row r="2121" spans="2:13">
      <c r="B2121" s="68"/>
      <c r="C2121" s="68"/>
      <c r="D2121" s="68"/>
      <c r="E2121" s="69"/>
      <c r="F2121" s="69"/>
      <c r="G2121" s="69"/>
      <c r="H2121" s="69"/>
      <c r="I2121" s="69"/>
      <c r="J2121" s="69"/>
      <c r="K2121" s="68"/>
      <c r="L2121" s="359"/>
      <c r="M2121" s="359"/>
    </row>
    <row r="2122" spans="2:13">
      <c r="B2122" s="68"/>
      <c r="C2122" s="68"/>
      <c r="D2122" s="68"/>
      <c r="E2122" s="69"/>
      <c r="F2122" s="69"/>
      <c r="G2122" s="69"/>
      <c r="H2122" s="69"/>
      <c r="I2122" s="69"/>
      <c r="J2122" s="69"/>
      <c r="K2122" s="68"/>
      <c r="L2122" s="359"/>
      <c r="M2122" s="359"/>
    </row>
    <row r="2123" spans="2:13">
      <c r="B2123" s="68"/>
      <c r="C2123" s="68"/>
      <c r="D2123" s="68"/>
      <c r="E2123" s="69"/>
      <c r="F2123" s="69"/>
      <c r="G2123" s="69"/>
      <c r="H2123" s="69"/>
      <c r="I2123" s="69"/>
      <c r="J2123" s="69"/>
      <c r="K2123" s="68"/>
      <c r="L2123" s="359"/>
      <c r="M2123" s="359"/>
    </row>
    <row r="2124" spans="2:13">
      <c r="B2124" s="68"/>
      <c r="C2124" s="68"/>
      <c r="D2124" s="68"/>
      <c r="E2124" s="69"/>
      <c r="F2124" s="69"/>
      <c r="G2124" s="69"/>
      <c r="H2124" s="69"/>
      <c r="I2124" s="69"/>
      <c r="J2124" s="69"/>
      <c r="K2124" s="68"/>
      <c r="L2124" s="359"/>
      <c r="M2124" s="359"/>
    </row>
    <row r="2125" spans="2:13">
      <c r="B2125" s="68"/>
      <c r="C2125" s="68"/>
      <c r="D2125" s="68"/>
      <c r="E2125" s="69"/>
      <c r="F2125" s="69"/>
      <c r="G2125" s="69"/>
      <c r="H2125" s="69"/>
      <c r="I2125" s="69"/>
      <c r="J2125" s="69"/>
      <c r="K2125" s="68"/>
      <c r="L2125" s="359"/>
      <c r="M2125" s="359"/>
    </row>
    <row r="2126" spans="2:13">
      <c r="B2126" s="68"/>
      <c r="C2126" s="68"/>
      <c r="D2126" s="68"/>
      <c r="E2126" s="69"/>
      <c r="F2126" s="69"/>
      <c r="G2126" s="69"/>
      <c r="H2126" s="69"/>
      <c r="I2126" s="69"/>
      <c r="J2126" s="69"/>
      <c r="K2126" s="68"/>
      <c r="L2126" s="359"/>
      <c r="M2126" s="359"/>
    </row>
    <row r="2127" spans="2:13">
      <c r="B2127" s="68"/>
      <c r="C2127" s="68"/>
      <c r="D2127" s="68"/>
      <c r="E2127" s="69"/>
      <c r="F2127" s="69"/>
      <c r="G2127" s="69"/>
      <c r="H2127" s="69"/>
      <c r="I2127" s="69"/>
      <c r="J2127" s="69"/>
      <c r="K2127" s="68"/>
      <c r="L2127" s="359"/>
      <c r="M2127" s="359"/>
    </row>
    <row r="2128" spans="2:13">
      <c r="B2128" s="68"/>
      <c r="C2128" s="68"/>
      <c r="D2128" s="68"/>
      <c r="E2128" s="69"/>
      <c r="F2128" s="69"/>
      <c r="G2128" s="69"/>
      <c r="H2128" s="69"/>
      <c r="I2128" s="69"/>
      <c r="J2128" s="69"/>
      <c r="K2128" s="68"/>
      <c r="L2128" s="359"/>
      <c r="M2128" s="359"/>
    </row>
    <row r="2129" spans="2:13">
      <c r="B2129" s="68"/>
      <c r="C2129" s="68"/>
      <c r="D2129" s="68"/>
      <c r="E2129" s="69"/>
      <c r="F2129" s="69"/>
      <c r="G2129" s="69"/>
      <c r="H2129" s="69"/>
      <c r="I2129" s="69"/>
      <c r="J2129" s="69"/>
      <c r="K2129" s="68"/>
      <c r="L2129" s="359"/>
      <c r="M2129" s="359"/>
    </row>
    <row r="2130" spans="2:13">
      <c r="B2130" s="68"/>
      <c r="C2130" s="68"/>
      <c r="D2130" s="68"/>
      <c r="E2130" s="69"/>
      <c r="F2130" s="69"/>
      <c r="G2130" s="69"/>
      <c r="H2130" s="69"/>
      <c r="I2130" s="69"/>
      <c r="J2130" s="69"/>
      <c r="K2130" s="68"/>
      <c r="L2130" s="359"/>
      <c r="M2130" s="359"/>
    </row>
    <row r="2131" spans="2:13">
      <c r="B2131" s="68"/>
      <c r="C2131" s="68"/>
      <c r="D2131" s="68"/>
      <c r="E2131" s="69"/>
      <c r="F2131" s="69"/>
      <c r="G2131" s="69"/>
      <c r="H2131" s="69"/>
      <c r="I2131" s="69"/>
      <c r="J2131" s="69"/>
      <c r="K2131" s="68"/>
      <c r="L2131" s="359"/>
      <c r="M2131" s="359"/>
    </row>
    <row r="2132" spans="2:13">
      <c r="B2132" s="68"/>
      <c r="C2132" s="68"/>
      <c r="D2132" s="68"/>
      <c r="E2132" s="69"/>
      <c r="F2132" s="69"/>
      <c r="G2132" s="69"/>
      <c r="H2132" s="69"/>
      <c r="I2132" s="69"/>
      <c r="J2132" s="69"/>
      <c r="K2132" s="68"/>
      <c r="L2132" s="359"/>
      <c r="M2132" s="359"/>
    </row>
    <row r="2133" spans="2:13">
      <c r="B2133" s="68"/>
      <c r="C2133" s="68"/>
      <c r="D2133" s="68"/>
      <c r="E2133" s="69"/>
      <c r="F2133" s="69"/>
      <c r="G2133" s="69"/>
      <c r="H2133" s="69"/>
      <c r="I2133" s="69"/>
      <c r="J2133" s="69"/>
      <c r="K2133" s="68"/>
      <c r="L2133" s="359"/>
      <c r="M2133" s="359"/>
    </row>
    <row r="2134" spans="2:13">
      <c r="B2134" s="68"/>
      <c r="C2134" s="68"/>
      <c r="D2134" s="68"/>
      <c r="E2134" s="69"/>
      <c r="F2134" s="69"/>
      <c r="G2134" s="69"/>
      <c r="H2134" s="69"/>
      <c r="I2134" s="69"/>
      <c r="J2134" s="69"/>
      <c r="K2134" s="68"/>
      <c r="L2134" s="359"/>
      <c r="M2134" s="359"/>
    </row>
    <row r="2135" spans="2:13">
      <c r="B2135" s="68"/>
      <c r="C2135" s="68"/>
      <c r="D2135" s="68"/>
      <c r="E2135" s="69"/>
      <c r="F2135" s="69"/>
      <c r="G2135" s="69"/>
      <c r="H2135" s="69"/>
      <c r="I2135" s="69"/>
      <c r="J2135" s="69"/>
      <c r="K2135" s="68"/>
      <c r="L2135" s="359"/>
      <c r="M2135" s="359"/>
    </row>
    <row r="2136" spans="2:13">
      <c r="B2136" s="68"/>
      <c r="C2136" s="68"/>
      <c r="D2136" s="68"/>
      <c r="E2136" s="69"/>
      <c r="F2136" s="69"/>
      <c r="G2136" s="69"/>
      <c r="H2136" s="69"/>
      <c r="I2136" s="69"/>
      <c r="J2136" s="69"/>
      <c r="K2136" s="68"/>
      <c r="L2136" s="359"/>
      <c r="M2136" s="359"/>
    </row>
    <row r="2137" spans="2:13">
      <c r="B2137" s="68"/>
      <c r="C2137" s="68"/>
      <c r="D2137" s="68"/>
      <c r="E2137" s="69"/>
      <c r="F2137" s="69"/>
      <c r="G2137" s="69"/>
      <c r="H2137" s="69"/>
      <c r="I2137" s="69"/>
      <c r="J2137" s="69"/>
      <c r="K2137" s="68"/>
      <c r="L2137" s="359"/>
      <c r="M2137" s="359"/>
    </row>
    <row r="2138" spans="2:13">
      <c r="B2138" s="68"/>
      <c r="C2138" s="68"/>
      <c r="D2138" s="68"/>
      <c r="E2138" s="69"/>
      <c r="F2138" s="69"/>
      <c r="G2138" s="69"/>
      <c r="H2138" s="69"/>
      <c r="I2138" s="69"/>
      <c r="J2138" s="69"/>
      <c r="K2138" s="68"/>
      <c r="L2138" s="359"/>
      <c r="M2138" s="359"/>
    </row>
    <row r="2139" spans="2:13">
      <c r="B2139" s="68"/>
      <c r="C2139" s="68"/>
      <c r="D2139" s="68"/>
      <c r="E2139" s="69"/>
      <c r="F2139" s="69"/>
      <c r="G2139" s="69"/>
      <c r="H2139" s="69"/>
      <c r="I2139" s="69"/>
      <c r="J2139" s="69"/>
      <c r="K2139" s="68"/>
      <c r="L2139" s="359"/>
      <c r="M2139" s="359"/>
    </row>
    <row r="2140" spans="2:13">
      <c r="B2140" s="68"/>
      <c r="C2140" s="68"/>
      <c r="D2140" s="68"/>
      <c r="E2140" s="69"/>
      <c r="F2140" s="69"/>
      <c r="G2140" s="69"/>
      <c r="H2140" s="69"/>
      <c r="I2140" s="69"/>
      <c r="J2140" s="69"/>
      <c r="K2140" s="68"/>
      <c r="L2140" s="359"/>
      <c r="M2140" s="359"/>
    </row>
    <row r="2141" spans="2:13">
      <c r="B2141" s="68"/>
      <c r="C2141" s="68"/>
      <c r="D2141" s="68"/>
      <c r="E2141" s="69"/>
      <c r="F2141" s="69"/>
      <c r="G2141" s="69"/>
      <c r="H2141" s="69"/>
      <c r="I2141" s="69"/>
      <c r="J2141" s="69"/>
      <c r="K2141" s="68"/>
      <c r="L2141" s="359"/>
      <c r="M2141" s="359"/>
    </row>
    <row r="2142" spans="2:13">
      <c r="B2142" s="68"/>
      <c r="C2142" s="68"/>
      <c r="D2142" s="68"/>
      <c r="E2142" s="69"/>
      <c r="F2142" s="69"/>
      <c r="G2142" s="69"/>
      <c r="H2142" s="69"/>
      <c r="I2142" s="69"/>
      <c r="J2142" s="69"/>
      <c r="K2142" s="68"/>
      <c r="L2142" s="359"/>
      <c r="M2142" s="359"/>
    </row>
    <row r="2143" spans="2:13">
      <c r="B2143" s="68"/>
      <c r="C2143" s="68"/>
      <c r="D2143" s="68"/>
      <c r="E2143" s="69"/>
      <c r="F2143" s="69"/>
      <c r="G2143" s="69"/>
      <c r="H2143" s="69"/>
      <c r="I2143" s="69"/>
      <c r="J2143" s="69"/>
      <c r="K2143" s="68"/>
      <c r="L2143" s="359"/>
      <c r="M2143" s="359"/>
    </row>
    <row r="2144" spans="2:13">
      <c r="B2144" s="68"/>
      <c r="C2144" s="68"/>
      <c r="D2144" s="68"/>
      <c r="E2144" s="69"/>
      <c r="F2144" s="69"/>
      <c r="G2144" s="69"/>
      <c r="H2144" s="69"/>
      <c r="I2144" s="69"/>
      <c r="J2144" s="69"/>
      <c r="K2144" s="68"/>
      <c r="L2144" s="359"/>
      <c r="M2144" s="359"/>
    </row>
    <row r="2145" spans="2:13">
      <c r="B2145" s="68"/>
      <c r="C2145" s="68"/>
      <c r="D2145" s="68"/>
      <c r="E2145" s="69"/>
      <c r="F2145" s="69"/>
      <c r="G2145" s="69"/>
      <c r="H2145" s="69"/>
      <c r="I2145" s="69"/>
      <c r="J2145" s="69"/>
      <c r="K2145" s="68"/>
      <c r="L2145" s="359"/>
      <c r="M2145" s="359"/>
    </row>
    <row r="2146" spans="2:13">
      <c r="B2146" s="68"/>
      <c r="C2146" s="68"/>
      <c r="D2146" s="68"/>
      <c r="E2146" s="69"/>
      <c r="F2146" s="69"/>
      <c r="G2146" s="69"/>
      <c r="H2146" s="69"/>
      <c r="I2146" s="69"/>
      <c r="J2146" s="69"/>
      <c r="K2146" s="68"/>
      <c r="L2146" s="359"/>
      <c r="M2146" s="359"/>
    </row>
    <row r="2147" spans="2:13">
      <c r="B2147" s="68"/>
      <c r="C2147" s="68"/>
      <c r="D2147" s="68"/>
      <c r="E2147" s="69"/>
      <c r="F2147" s="69"/>
      <c r="G2147" s="69"/>
      <c r="H2147" s="69"/>
      <c r="I2147" s="69"/>
      <c r="J2147" s="69"/>
      <c r="K2147" s="68"/>
      <c r="L2147" s="359"/>
      <c r="M2147" s="359"/>
    </row>
    <row r="2148" spans="2:13">
      <c r="B2148" s="68"/>
      <c r="C2148" s="68"/>
      <c r="D2148" s="68"/>
      <c r="E2148" s="69"/>
      <c r="F2148" s="69"/>
      <c r="G2148" s="69"/>
      <c r="H2148" s="69"/>
      <c r="I2148" s="69"/>
      <c r="J2148" s="69"/>
      <c r="K2148" s="68"/>
      <c r="L2148" s="359"/>
      <c r="M2148" s="359"/>
    </row>
    <row r="2149" spans="2:13">
      <c r="B2149" s="68"/>
      <c r="C2149" s="68"/>
      <c r="D2149" s="68"/>
      <c r="E2149" s="69"/>
      <c r="F2149" s="69"/>
      <c r="G2149" s="69"/>
      <c r="H2149" s="69"/>
      <c r="I2149" s="69"/>
      <c r="J2149" s="69"/>
      <c r="K2149" s="68"/>
      <c r="L2149" s="359"/>
      <c r="M2149" s="359"/>
    </row>
    <row r="2150" spans="2:13">
      <c r="B2150" s="68"/>
      <c r="C2150" s="68"/>
      <c r="D2150" s="68"/>
      <c r="E2150" s="69"/>
      <c r="F2150" s="69"/>
      <c r="G2150" s="69"/>
      <c r="H2150" s="69"/>
      <c r="I2150" s="69"/>
      <c r="J2150" s="69"/>
      <c r="K2150" s="68"/>
      <c r="L2150" s="359"/>
      <c r="M2150" s="359"/>
    </row>
    <row r="2151" spans="2:13">
      <c r="B2151" s="68"/>
      <c r="C2151" s="68"/>
      <c r="D2151" s="68"/>
      <c r="E2151" s="69"/>
      <c r="F2151" s="69"/>
      <c r="G2151" s="69"/>
      <c r="H2151" s="69"/>
      <c r="I2151" s="69"/>
      <c r="J2151" s="69"/>
      <c r="K2151" s="68"/>
      <c r="L2151" s="359"/>
      <c r="M2151" s="359"/>
    </row>
    <row r="2152" spans="2:13">
      <c r="B2152" s="68"/>
      <c r="C2152" s="68"/>
      <c r="D2152" s="68"/>
      <c r="E2152" s="69"/>
      <c r="F2152" s="69"/>
      <c r="G2152" s="69"/>
      <c r="H2152" s="69"/>
      <c r="I2152" s="69"/>
      <c r="J2152" s="69"/>
      <c r="K2152" s="68"/>
      <c r="L2152" s="359"/>
      <c r="M2152" s="359"/>
    </row>
    <row r="2153" spans="2:13">
      <c r="B2153" s="68"/>
      <c r="C2153" s="68"/>
      <c r="D2153" s="68"/>
      <c r="E2153" s="69"/>
      <c r="F2153" s="69"/>
      <c r="G2153" s="69"/>
      <c r="H2153" s="69"/>
      <c r="I2153" s="69"/>
      <c r="J2153" s="69"/>
      <c r="K2153" s="68"/>
      <c r="L2153" s="359"/>
      <c r="M2153" s="359"/>
    </row>
    <row r="2154" spans="2:13">
      <c r="B2154" s="68"/>
      <c r="C2154" s="68"/>
      <c r="D2154" s="68"/>
      <c r="E2154" s="69"/>
      <c r="F2154" s="69"/>
      <c r="G2154" s="69"/>
      <c r="H2154" s="69"/>
      <c r="I2154" s="69"/>
      <c r="J2154" s="69"/>
      <c r="K2154" s="68"/>
      <c r="L2154" s="359"/>
      <c r="M2154" s="359"/>
    </row>
    <row r="2155" spans="2:13">
      <c r="B2155" s="68"/>
      <c r="C2155" s="68"/>
      <c r="D2155" s="68"/>
      <c r="E2155" s="69"/>
      <c r="F2155" s="69"/>
      <c r="G2155" s="69"/>
      <c r="H2155" s="69"/>
      <c r="I2155" s="69"/>
      <c r="J2155" s="69"/>
      <c r="K2155" s="68"/>
      <c r="L2155" s="359"/>
      <c r="M2155" s="359"/>
    </row>
    <row r="2156" spans="2:13">
      <c r="B2156" s="68"/>
      <c r="C2156" s="68"/>
      <c r="D2156" s="68"/>
      <c r="E2156" s="69"/>
      <c r="F2156" s="69"/>
      <c r="G2156" s="69"/>
      <c r="H2156" s="69"/>
      <c r="I2156" s="69"/>
      <c r="J2156" s="69"/>
      <c r="K2156" s="68"/>
      <c r="L2156" s="359"/>
      <c r="M2156" s="359"/>
    </row>
    <row r="2157" spans="2:13">
      <c r="B2157" s="68"/>
      <c r="C2157" s="68"/>
      <c r="D2157" s="68"/>
      <c r="E2157" s="69"/>
      <c r="F2157" s="69"/>
      <c r="G2157" s="69"/>
      <c r="H2157" s="69"/>
      <c r="I2157" s="69"/>
      <c r="J2157" s="69"/>
      <c r="K2157" s="68"/>
      <c r="L2157" s="359"/>
      <c r="M2157" s="359"/>
    </row>
    <row r="2158" spans="2:13">
      <c r="B2158" s="68"/>
      <c r="C2158" s="68"/>
      <c r="D2158" s="68"/>
      <c r="E2158" s="69"/>
      <c r="F2158" s="69"/>
      <c r="G2158" s="69"/>
      <c r="H2158" s="69"/>
      <c r="I2158" s="69"/>
      <c r="J2158" s="69"/>
      <c r="K2158" s="68"/>
      <c r="L2158" s="359"/>
      <c r="M2158" s="359"/>
    </row>
    <row r="2159" spans="2:13">
      <c r="B2159" s="68"/>
      <c r="C2159" s="68"/>
      <c r="D2159" s="68"/>
      <c r="E2159" s="69"/>
      <c r="F2159" s="69"/>
      <c r="G2159" s="69"/>
      <c r="H2159" s="69"/>
      <c r="I2159" s="69"/>
      <c r="J2159" s="69"/>
      <c r="K2159" s="68"/>
      <c r="L2159" s="359"/>
      <c r="M2159" s="359"/>
    </row>
    <row r="2160" spans="2:13">
      <c r="B2160" s="68"/>
      <c r="C2160" s="68"/>
      <c r="D2160" s="68"/>
      <c r="E2160" s="69"/>
      <c r="F2160" s="69"/>
      <c r="G2160" s="69"/>
      <c r="H2160" s="69"/>
      <c r="I2160" s="69"/>
      <c r="J2160" s="69"/>
      <c r="K2160" s="68"/>
      <c r="L2160" s="359"/>
      <c r="M2160" s="359"/>
    </row>
    <row r="2161" spans="2:13">
      <c r="B2161" s="68"/>
      <c r="C2161" s="68"/>
      <c r="D2161" s="68"/>
      <c r="E2161" s="69"/>
      <c r="F2161" s="69"/>
      <c r="G2161" s="69"/>
      <c r="H2161" s="69"/>
      <c r="I2161" s="69"/>
      <c r="J2161" s="69"/>
      <c r="K2161" s="68"/>
      <c r="L2161" s="359"/>
      <c r="M2161" s="359"/>
    </row>
    <row r="2162" spans="2:13">
      <c r="B2162" s="68"/>
      <c r="C2162" s="68"/>
      <c r="D2162" s="68"/>
      <c r="E2162" s="69"/>
      <c r="F2162" s="69"/>
      <c r="G2162" s="69"/>
      <c r="H2162" s="69"/>
      <c r="I2162" s="69"/>
      <c r="J2162" s="69"/>
      <c r="K2162" s="68"/>
      <c r="L2162" s="359"/>
      <c r="M2162" s="359"/>
    </row>
    <row r="2163" spans="2:13">
      <c r="B2163" s="68"/>
      <c r="C2163" s="68"/>
      <c r="D2163" s="68"/>
      <c r="E2163" s="69"/>
      <c r="F2163" s="69"/>
      <c r="G2163" s="69"/>
      <c r="H2163" s="69"/>
      <c r="I2163" s="69"/>
      <c r="J2163" s="69"/>
      <c r="K2163" s="68"/>
      <c r="L2163" s="359"/>
      <c r="M2163" s="359"/>
    </row>
    <row r="2164" spans="2:13">
      <c r="B2164" s="68"/>
      <c r="C2164" s="68"/>
      <c r="D2164" s="68"/>
      <c r="E2164" s="69"/>
      <c r="F2164" s="69"/>
      <c r="G2164" s="69"/>
      <c r="H2164" s="69"/>
      <c r="I2164" s="69"/>
      <c r="J2164" s="69"/>
      <c r="K2164" s="68"/>
      <c r="L2164" s="359"/>
      <c r="M2164" s="359"/>
    </row>
    <row r="2165" spans="2:13">
      <c r="B2165" s="68"/>
      <c r="C2165" s="68"/>
      <c r="D2165" s="68"/>
      <c r="E2165" s="69"/>
      <c r="F2165" s="69"/>
      <c r="G2165" s="69"/>
      <c r="H2165" s="69"/>
      <c r="I2165" s="69"/>
      <c r="J2165" s="69"/>
      <c r="K2165" s="68"/>
      <c r="L2165" s="359"/>
      <c r="M2165" s="359"/>
    </row>
    <row r="2166" spans="2:13">
      <c r="B2166" s="68"/>
      <c r="C2166" s="68"/>
      <c r="D2166" s="68"/>
      <c r="E2166" s="69"/>
      <c r="F2166" s="69"/>
      <c r="G2166" s="69"/>
      <c r="H2166" s="69"/>
      <c r="I2166" s="69"/>
      <c r="J2166" s="69"/>
      <c r="K2166" s="68"/>
      <c r="L2166" s="359"/>
      <c r="M2166" s="359"/>
    </row>
    <row r="2167" spans="2:13">
      <c r="B2167" s="68"/>
      <c r="C2167" s="68"/>
      <c r="D2167" s="68"/>
      <c r="E2167" s="69"/>
      <c r="F2167" s="69"/>
      <c r="G2167" s="69"/>
      <c r="H2167" s="69"/>
      <c r="I2167" s="69"/>
      <c r="J2167" s="69"/>
      <c r="K2167" s="68"/>
      <c r="L2167" s="359"/>
      <c r="M2167" s="359"/>
    </row>
    <row r="2168" spans="2:13">
      <c r="B2168" s="68"/>
      <c r="C2168" s="68"/>
      <c r="D2168" s="68"/>
      <c r="E2168" s="69"/>
      <c r="F2168" s="69"/>
      <c r="G2168" s="69"/>
      <c r="H2168" s="69"/>
      <c r="I2168" s="69"/>
      <c r="J2168" s="69"/>
      <c r="K2168" s="68"/>
      <c r="L2168" s="359"/>
      <c r="M2168" s="359"/>
    </row>
    <row r="2169" spans="2:13">
      <c r="B2169" s="68"/>
      <c r="C2169" s="68"/>
      <c r="D2169" s="68"/>
      <c r="E2169" s="69"/>
      <c r="F2169" s="69"/>
      <c r="G2169" s="69"/>
      <c r="H2169" s="69"/>
      <c r="I2169" s="69"/>
      <c r="J2169" s="69"/>
      <c r="K2169" s="68"/>
      <c r="L2169" s="359"/>
      <c r="M2169" s="359"/>
    </row>
    <row r="2170" spans="2:13">
      <c r="B2170" s="68"/>
      <c r="C2170" s="68"/>
      <c r="D2170" s="68"/>
      <c r="E2170" s="69"/>
      <c r="F2170" s="69"/>
      <c r="G2170" s="69"/>
      <c r="H2170" s="69"/>
      <c r="I2170" s="69"/>
      <c r="J2170" s="69"/>
      <c r="K2170" s="68"/>
      <c r="L2170" s="359"/>
      <c r="M2170" s="359"/>
    </row>
    <row r="2171" spans="2:13">
      <c r="B2171" s="68"/>
      <c r="C2171" s="68"/>
      <c r="D2171" s="68"/>
      <c r="E2171" s="69"/>
      <c r="F2171" s="69"/>
      <c r="G2171" s="69"/>
      <c r="H2171" s="69"/>
      <c r="I2171" s="69"/>
      <c r="J2171" s="69"/>
      <c r="K2171" s="68"/>
      <c r="L2171" s="359"/>
      <c r="M2171" s="359"/>
    </row>
    <row r="2172" spans="2:13">
      <c r="B2172" s="68"/>
      <c r="C2172" s="68"/>
      <c r="D2172" s="68"/>
      <c r="E2172" s="69"/>
      <c r="F2172" s="69"/>
      <c r="G2172" s="69"/>
      <c r="H2172" s="69"/>
      <c r="I2172" s="69"/>
      <c r="J2172" s="69"/>
      <c r="K2172" s="68"/>
      <c r="L2172" s="359"/>
      <c r="M2172" s="359"/>
    </row>
    <row r="2173" spans="2:13">
      <c r="B2173" s="68"/>
      <c r="C2173" s="68"/>
      <c r="D2173" s="68"/>
      <c r="E2173" s="69"/>
      <c r="F2173" s="69"/>
      <c r="G2173" s="69"/>
      <c r="H2173" s="69"/>
      <c r="I2173" s="69"/>
      <c r="J2173" s="69"/>
      <c r="K2173" s="68"/>
      <c r="L2173" s="359"/>
      <c r="M2173" s="359"/>
    </row>
    <row r="2174" spans="2:13">
      <c r="B2174" s="68"/>
      <c r="C2174" s="68"/>
      <c r="D2174" s="68"/>
      <c r="E2174" s="69"/>
      <c r="F2174" s="69"/>
      <c r="G2174" s="69"/>
      <c r="H2174" s="69"/>
      <c r="I2174" s="69"/>
      <c r="J2174" s="69"/>
      <c r="K2174" s="68"/>
      <c r="L2174" s="359"/>
      <c r="M2174" s="359"/>
    </row>
    <row r="2175" spans="2:13">
      <c r="B2175" s="68"/>
      <c r="C2175" s="68"/>
      <c r="D2175" s="68"/>
      <c r="E2175" s="69"/>
      <c r="F2175" s="69"/>
      <c r="G2175" s="69"/>
      <c r="H2175" s="69"/>
      <c r="I2175" s="69"/>
      <c r="J2175" s="69"/>
      <c r="K2175" s="68"/>
      <c r="L2175" s="359"/>
      <c r="M2175" s="359"/>
    </row>
    <row r="2176" spans="2:13">
      <c r="B2176" s="68"/>
      <c r="C2176" s="68"/>
      <c r="D2176" s="68"/>
      <c r="E2176" s="69"/>
      <c r="F2176" s="69"/>
      <c r="G2176" s="69"/>
      <c r="H2176" s="69"/>
      <c r="I2176" s="69"/>
      <c r="J2176" s="69"/>
      <c r="K2176" s="68"/>
      <c r="L2176" s="359"/>
      <c r="M2176" s="359"/>
    </row>
    <row r="2177" spans="2:13">
      <c r="B2177" s="68"/>
      <c r="C2177" s="68"/>
      <c r="D2177" s="68"/>
      <c r="E2177" s="69"/>
      <c r="F2177" s="69"/>
      <c r="G2177" s="69"/>
      <c r="H2177" s="69"/>
      <c r="I2177" s="69"/>
      <c r="J2177" s="69"/>
      <c r="K2177" s="68"/>
      <c r="L2177" s="359"/>
      <c r="M2177" s="359"/>
    </row>
    <row r="2178" spans="2:13">
      <c r="B2178" s="68"/>
      <c r="C2178" s="68"/>
      <c r="D2178" s="68"/>
      <c r="E2178" s="69"/>
      <c r="F2178" s="69"/>
      <c r="G2178" s="69"/>
      <c r="H2178" s="69"/>
      <c r="I2178" s="69"/>
      <c r="J2178" s="69"/>
      <c r="K2178" s="68"/>
      <c r="L2178" s="359"/>
      <c r="M2178" s="359"/>
    </row>
    <row r="2179" spans="2:13">
      <c r="B2179" s="68"/>
      <c r="C2179" s="68"/>
      <c r="D2179" s="68"/>
      <c r="E2179" s="69"/>
      <c r="F2179" s="69"/>
      <c r="G2179" s="69"/>
      <c r="H2179" s="69"/>
      <c r="I2179" s="69"/>
      <c r="J2179" s="69"/>
      <c r="K2179" s="68"/>
      <c r="L2179" s="359"/>
      <c r="M2179" s="359"/>
    </row>
    <row r="2180" spans="2:13">
      <c r="B2180" s="68"/>
      <c r="C2180" s="68"/>
      <c r="D2180" s="68"/>
      <c r="E2180" s="69"/>
      <c r="F2180" s="69"/>
      <c r="G2180" s="69"/>
      <c r="H2180" s="69"/>
      <c r="I2180" s="69"/>
      <c r="J2180" s="69"/>
      <c r="K2180" s="68"/>
      <c r="L2180" s="359"/>
      <c r="M2180" s="359"/>
    </row>
    <row r="2181" spans="2:13">
      <c r="B2181" s="68"/>
      <c r="C2181" s="68"/>
      <c r="D2181" s="68"/>
      <c r="E2181" s="69"/>
      <c r="F2181" s="69"/>
      <c r="G2181" s="69"/>
      <c r="H2181" s="69"/>
      <c r="I2181" s="69"/>
      <c r="J2181" s="69"/>
      <c r="K2181" s="68"/>
      <c r="L2181" s="359"/>
      <c r="M2181" s="359"/>
    </row>
    <row r="2182" spans="2:13">
      <c r="B2182" s="68"/>
      <c r="C2182" s="68"/>
      <c r="D2182" s="68"/>
      <c r="E2182" s="69"/>
      <c r="F2182" s="69"/>
      <c r="G2182" s="69"/>
      <c r="H2182" s="69"/>
      <c r="I2182" s="69"/>
      <c r="J2182" s="69"/>
      <c r="K2182" s="68"/>
      <c r="L2182" s="359"/>
      <c r="M2182" s="359"/>
    </row>
    <row r="2183" spans="2:13">
      <c r="B2183" s="68"/>
      <c r="C2183" s="68"/>
      <c r="D2183" s="68"/>
      <c r="E2183" s="69"/>
      <c r="F2183" s="69"/>
      <c r="G2183" s="69"/>
      <c r="H2183" s="69"/>
      <c r="I2183" s="69"/>
      <c r="J2183" s="69"/>
      <c r="K2183" s="68"/>
      <c r="L2183" s="359"/>
      <c r="M2183" s="359"/>
    </row>
    <row r="2184" spans="2:13">
      <c r="B2184" s="68"/>
      <c r="C2184" s="68"/>
      <c r="D2184" s="68"/>
      <c r="E2184" s="69"/>
      <c r="F2184" s="69"/>
      <c r="G2184" s="69"/>
      <c r="H2184" s="69"/>
      <c r="I2184" s="69"/>
      <c r="J2184" s="69"/>
      <c r="K2184" s="68"/>
      <c r="L2184" s="359"/>
      <c r="M2184" s="359"/>
    </row>
    <row r="2185" spans="2:13">
      <c r="B2185" s="68"/>
      <c r="C2185" s="68"/>
      <c r="D2185" s="68"/>
      <c r="E2185" s="69"/>
      <c r="F2185" s="69"/>
      <c r="G2185" s="69"/>
      <c r="H2185" s="69"/>
      <c r="I2185" s="69"/>
      <c r="J2185" s="69"/>
      <c r="K2185" s="68"/>
      <c r="L2185" s="359"/>
      <c r="M2185" s="359"/>
    </row>
    <row r="2186" spans="2:13">
      <c r="B2186" s="68"/>
      <c r="C2186" s="68"/>
      <c r="D2186" s="68"/>
      <c r="E2186" s="69"/>
      <c r="F2186" s="69"/>
      <c r="G2186" s="69"/>
      <c r="H2186" s="69"/>
      <c r="I2186" s="69"/>
      <c r="J2186" s="69"/>
      <c r="K2186" s="68"/>
      <c r="L2186" s="359"/>
      <c r="M2186" s="359"/>
    </row>
    <row r="2187" spans="2:13">
      <c r="B2187" s="68"/>
      <c r="C2187" s="68"/>
      <c r="D2187" s="68"/>
      <c r="E2187" s="69"/>
      <c r="F2187" s="69"/>
      <c r="G2187" s="69"/>
      <c r="H2187" s="69"/>
      <c r="I2187" s="69"/>
      <c r="J2187" s="69"/>
      <c r="K2187" s="68"/>
      <c r="L2187" s="359"/>
      <c r="M2187" s="359"/>
    </row>
    <row r="2188" spans="2:13">
      <c r="B2188" s="68"/>
      <c r="C2188" s="68"/>
      <c r="D2188" s="68"/>
      <c r="E2188" s="69"/>
      <c r="F2188" s="69"/>
      <c r="G2188" s="69"/>
      <c r="H2188" s="69"/>
      <c r="I2188" s="69"/>
      <c r="J2188" s="69"/>
      <c r="K2188" s="68"/>
      <c r="L2188" s="359"/>
      <c r="M2188" s="359"/>
    </row>
    <row r="2189" spans="2:13">
      <c r="B2189" s="68"/>
      <c r="C2189" s="68"/>
      <c r="D2189" s="68"/>
      <c r="E2189" s="69"/>
      <c r="F2189" s="69"/>
      <c r="G2189" s="69"/>
      <c r="H2189" s="69"/>
      <c r="I2189" s="69"/>
      <c r="J2189" s="69"/>
      <c r="K2189" s="68"/>
      <c r="L2189" s="359"/>
      <c r="M2189" s="359"/>
    </row>
    <row r="2190" spans="2:13">
      <c r="B2190" s="68"/>
      <c r="C2190" s="68"/>
      <c r="D2190" s="68"/>
      <c r="E2190" s="69"/>
      <c r="F2190" s="69"/>
      <c r="G2190" s="69"/>
      <c r="H2190" s="69"/>
      <c r="I2190" s="69"/>
      <c r="J2190" s="69"/>
      <c r="K2190" s="68"/>
      <c r="L2190" s="359"/>
      <c r="M2190" s="359"/>
    </row>
    <row r="2191" spans="2:13">
      <c r="B2191" s="68"/>
      <c r="C2191" s="68"/>
      <c r="D2191" s="68"/>
      <c r="E2191" s="69"/>
      <c r="F2191" s="69"/>
      <c r="G2191" s="69"/>
      <c r="H2191" s="69"/>
      <c r="I2191" s="69"/>
      <c r="J2191" s="69"/>
      <c r="K2191" s="68"/>
      <c r="L2191" s="359"/>
      <c r="M2191" s="359"/>
    </row>
    <row r="2192" spans="2:13">
      <c r="B2192" s="68"/>
      <c r="C2192" s="68"/>
      <c r="D2192" s="68"/>
      <c r="E2192" s="69"/>
      <c r="F2192" s="69"/>
      <c r="G2192" s="69"/>
      <c r="H2192" s="69"/>
      <c r="I2192" s="69"/>
      <c r="J2192" s="69"/>
      <c r="K2192" s="68"/>
      <c r="L2192" s="359"/>
      <c r="M2192" s="359"/>
    </row>
    <row r="2193" spans="2:13">
      <c r="B2193" s="68"/>
      <c r="C2193" s="68"/>
      <c r="D2193" s="68"/>
      <c r="E2193" s="69"/>
      <c r="F2193" s="69"/>
      <c r="G2193" s="69"/>
      <c r="H2193" s="69"/>
      <c r="I2193" s="69"/>
      <c r="J2193" s="69"/>
      <c r="K2193" s="68"/>
      <c r="L2193" s="359"/>
      <c r="M2193" s="359"/>
    </row>
    <row r="2194" spans="2:13">
      <c r="B2194" s="68"/>
      <c r="C2194" s="68"/>
      <c r="D2194" s="68"/>
      <c r="E2194" s="69"/>
      <c r="F2194" s="69"/>
      <c r="G2194" s="69"/>
      <c r="H2194" s="69"/>
      <c r="I2194" s="69"/>
      <c r="J2194" s="69"/>
      <c r="K2194" s="68"/>
      <c r="L2194" s="359"/>
      <c r="M2194" s="359"/>
    </row>
    <row r="2195" spans="2:13">
      <c r="B2195" s="68"/>
      <c r="C2195" s="68"/>
      <c r="D2195" s="68"/>
      <c r="E2195" s="69"/>
      <c r="F2195" s="69"/>
      <c r="G2195" s="69"/>
      <c r="H2195" s="69"/>
      <c r="I2195" s="69"/>
      <c r="J2195" s="69"/>
      <c r="K2195" s="68"/>
      <c r="L2195" s="359"/>
      <c r="M2195" s="359"/>
    </row>
    <row r="2196" spans="2:13">
      <c r="B2196" s="68"/>
      <c r="C2196" s="68"/>
      <c r="D2196" s="68"/>
      <c r="E2196" s="69"/>
      <c r="F2196" s="69"/>
      <c r="G2196" s="69"/>
      <c r="H2196" s="69"/>
      <c r="I2196" s="69"/>
      <c r="J2196" s="69"/>
      <c r="K2196" s="68"/>
      <c r="L2196" s="359"/>
      <c r="M2196" s="359"/>
    </row>
    <row r="2197" spans="2:13">
      <c r="B2197" s="68"/>
      <c r="C2197" s="68"/>
      <c r="D2197" s="68"/>
      <c r="E2197" s="69"/>
      <c r="F2197" s="69"/>
      <c r="G2197" s="69"/>
      <c r="H2197" s="69"/>
      <c r="I2197" s="69"/>
      <c r="J2197" s="69"/>
      <c r="K2197" s="68"/>
      <c r="L2197" s="359"/>
      <c r="M2197" s="359"/>
    </row>
    <row r="2198" spans="2:13">
      <c r="B2198" s="68"/>
      <c r="C2198" s="68"/>
      <c r="D2198" s="68"/>
      <c r="E2198" s="69"/>
      <c r="F2198" s="69"/>
      <c r="G2198" s="69"/>
      <c r="H2198" s="69"/>
      <c r="I2198" s="69"/>
      <c r="J2198" s="69"/>
      <c r="K2198" s="68"/>
      <c r="L2198" s="359"/>
      <c r="M2198" s="359"/>
    </row>
    <row r="2199" spans="2:13">
      <c r="B2199" s="68"/>
      <c r="C2199" s="68"/>
      <c r="D2199" s="68"/>
      <c r="E2199" s="69"/>
      <c r="F2199" s="69"/>
      <c r="G2199" s="69"/>
      <c r="H2199" s="69"/>
      <c r="I2199" s="69"/>
      <c r="J2199" s="69"/>
      <c r="K2199" s="68"/>
      <c r="L2199" s="359"/>
      <c r="M2199" s="359"/>
    </row>
    <row r="2200" spans="2:13">
      <c r="B2200" s="68"/>
      <c r="C2200" s="68"/>
      <c r="D2200" s="68"/>
      <c r="E2200" s="69"/>
      <c r="F2200" s="69"/>
      <c r="G2200" s="69"/>
      <c r="H2200" s="69"/>
      <c r="I2200" s="69"/>
      <c r="J2200" s="69"/>
      <c r="K2200" s="68"/>
      <c r="L2200" s="359"/>
      <c r="M2200" s="359"/>
    </row>
    <row r="2201" spans="2:13">
      <c r="B2201" s="68"/>
      <c r="C2201" s="68"/>
      <c r="D2201" s="68"/>
      <c r="E2201" s="69"/>
      <c r="F2201" s="69"/>
      <c r="G2201" s="69"/>
      <c r="H2201" s="69"/>
      <c r="I2201" s="69"/>
      <c r="J2201" s="69"/>
      <c r="K2201" s="68"/>
      <c r="L2201" s="359"/>
      <c r="M2201" s="359"/>
    </row>
    <row r="2202" spans="2:13">
      <c r="B2202" s="68"/>
      <c r="C2202" s="68"/>
      <c r="D2202" s="68"/>
      <c r="E2202" s="69"/>
      <c r="F2202" s="69"/>
      <c r="G2202" s="69"/>
      <c r="H2202" s="69"/>
      <c r="I2202" s="69"/>
      <c r="J2202" s="69"/>
      <c r="K2202" s="68"/>
      <c r="L2202" s="359"/>
      <c r="M2202" s="359"/>
    </row>
    <row r="2203" spans="2:13">
      <c r="B2203" s="68"/>
      <c r="C2203" s="68"/>
      <c r="D2203" s="68"/>
      <c r="E2203" s="69"/>
      <c r="F2203" s="69"/>
      <c r="G2203" s="69"/>
      <c r="H2203" s="69"/>
      <c r="I2203" s="69"/>
      <c r="J2203" s="69"/>
      <c r="K2203" s="68"/>
      <c r="L2203" s="359"/>
      <c r="M2203" s="359"/>
    </row>
    <row r="2204" spans="2:13">
      <c r="B2204" s="68"/>
      <c r="C2204" s="68"/>
      <c r="D2204" s="68"/>
      <c r="E2204" s="69"/>
      <c r="F2204" s="69"/>
      <c r="G2204" s="69"/>
      <c r="H2204" s="69"/>
      <c r="I2204" s="69"/>
      <c r="J2204" s="69"/>
      <c r="K2204" s="68"/>
      <c r="L2204" s="359"/>
      <c r="M2204" s="359"/>
    </row>
    <row r="2205" spans="2:13">
      <c r="B2205" s="68"/>
      <c r="C2205" s="68"/>
      <c r="D2205" s="68"/>
      <c r="E2205" s="69"/>
      <c r="F2205" s="69"/>
      <c r="G2205" s="69"/>
      <c r="H2205" s="69"/>
      <c r="I2205" s="69"/>
      <c r="J2205" s="69"/>
      <c r="K2205" s="68"/>
      <c r="L2205" s="359"/>
      <c r="M2205" s="359"/>
    </row>
    <row r="2206" spans="2:13">
      <c r="B2206" s="68"/>
      <c r="C2206" s="68"/>
      <c r="D2206" s="68"/>
      <c r="E2206" s="69"/>
      <c r="F2206" s="69"/>
      <c r="G2206" s="69"/>
      <c r="H2206" s="69"/>
      <c r="I2206" s="69"/>
      <c r="J2206" s="69"/>
      <c r="K2206" s="68"/>
      <c r="L2206" s="359"/>
      <c r="M2206" s="359"/>
    </row>
    <row r="2207" spans="2:13">
      <c r="B2207" s="68"/>
      <c r="C2207" s="68"/>
      <c r="D2207" s="68"/>
      <c r="E2207" s="69"/>
      <c r="F2207" s="69"/>
      <c r="G2207" s="69"/>
      <c r="H2207" s="69"/>
      <c r="I2207" s="69"/>
      <c r="J2207" s="69"/>
      <c r="K2207" s="68"/>
      <c r="L2207" s="359"/>
      <c r="M2207" s="359"/>
    </row>
    <row r="2208" spans="2:13">
      <c r="B2208" s="68"/>
      <c r="C2208" s="68"/>
      <c r="D2208" s="68"/>
      <c r="E2208" s="69"/>
      <c r="F2208" s="69"/>
      <c r="G2208" s="69"/>
      <c r="H2208" s="69"/>
      <c r="I2208" s="69"/>
      <c r="J2208" s="69"/>
      <c r="K2208" s="68"/>
      <c r="L2208" s="359"/>
      <c r="M2208" s="359"/>
    </row>
    <row r="2209" spans="2:13">
      <c r="B2209" s="68"/>
      <c r="C2209" s="68"/>
      <c r="D2209" s="68"/>
      <c r="E2209" s="69"/>
      <c r="F2209" s="69"/>
      <c r="G2209" s="69"/>
      <c r="H2209" s="69"/>
      <c r="I2209" s="69"/>
      <c r="J2209" s="69"/>
      <c r="K2209" s="68"/>
      <c r="L2209" s="359"/>
      <c r="M2209" s="359"/>
    </row>
    <row r="2210" spans="2:13">
      <c r="B2210" s="68"/>
      <c r="C2210" s="68"/>
      <c r="D2210" s="68"/>
      <c r="E2210" s="69"/>
      <c r="F2210" s="69"/>
      <c r="G2210" s="69"/>
      <c r="H2210" s="69"/>
      <c r="I2210" s="69"/>
      <c r="J2210" s="69"/>
      <c r="K2210" s="68"/>
      <c r="L2210" s="359"/>
      <c r="M2210" s="359"/>
    </row>
    <row r="2211" spans="2:13">
      <c r="B2211" s="68"/>
      <c r="C2211" s="68"/>
      <c r="D2211" s="68"/>
      <c r="E2211" s="69"/>
      <c r="F2211" s="69"/>
      <c r="G2211" s="69"/>
      <c r="H2211" s="69"/>
      <c r="I2211" s="69"/>
      <c r="J2211" s="69"/>
      <c r="K2211" s="68"/>
      <c r="L2211" s="359"/>
      <c r="M2211" s="359"/>
    </row>
    <row r="2212" spans="2:13">
      <c r="B2212" s="68"/>
      <c r="C2212" s="68"/>
      <c r="D2212" s="68"/>
      <c r="E2212" s="69"/>
      <c r="F2212" s="69"/>
      <c r="G2212" s="69"/>
      <c r="H2212" s="69"/>
      <c r="I2212" s="69"/>
      <c r="J2212" s="69"/>
      <c r="K2212" s="68"/>
      <c r="L2212" s="359"/>
      <c r="M2212" s="359"/>
    </row>
    <row r="2213" spans="2:13">
      <c r="B2213" s="68"/>
      <c r="C2213" s="68"/>
      <c r="D2213" s="68"/>
      <c r="E2213" s="69"/>
      <c r="F2213" s="69"/>
      <c r="G2213" s="69"/>
      <c r="H2213" s="69"/>
      <c r="I2213" s="69"/>
      <c r="J2213" s="69"/>
      <c r="K2213" s="68"/>
      <c r="L2213" s="359"/>
      <c r="M2213" s="359"/>
    </row>
    <row r="2214" spans="2:13">
      <c r="B2214" s="68"/>
      <c r="C2214" s="68"/>
      <c r="D2214" s="68"/>
      <c r="E2214" s="69"/>
      <c r="F2214" s="69"/>
      <c r="G2214" s="69"/>
      <c r="H2214" s="69"/>
      <c r="I2214" s="69"/>
      <c r="J2214" s="69"/>
      <c r="K2214" s="68"/>
      <c r="L2214" s="359"/>
      <c r="M2214" s="359"/>
    </row>
    <row r="2215" spans="2:13">
      <c r="B2215" s="68"/>
      <c r="C2215" s="68"/>
      <c r="D2215" s="68"/>
      <c r="E2215" s="69"/>
      <c r="F2215" s="69"/>
      <c r="G2215" s="69"/>
      <c r="H2215" s="69"/>
      <c r="I2215" s="69"/>
      <c r="J2215" s="69"/>
      <c r="K2215" s="68"/>
      <c r="L2215" s="359"/>
      <c r="M2215" s="359"/>
    </row>
    <row r="2216" spans="2:13">
      <c r="B2216" s="68"/>
      <c r="C2216" s="68"/>
      <c r="D2216" s="68"/>
      <c r="E2216" s="69"/>
      <c r="F2216" s="69"/>
      <c r="G2216" s="69"/>
      <c r="H2216" s="69"/>
      <c r="I2216" s="69"/>
      <c r="J2216" s="69"/>
      <c r="K2216" s="68"/>
      <c r="L2216" s="359"/>
      <c r="M2216" s="359"/>
    </row>
    <row r="2217" spans="2:13">
      <c r="B2217" s="68"/>
      <c r="C2217" s="68"/>
      <c r="D2217" s="68"/>
      <c r="E2217" s="69"/>
      <c r="F2217" s="69"/>
      <c r="G2217" s="69"/>
      <c r="H2217" s="69"/>
      <c r="I2217" s="69"/>
      <c r="J2217" s="69"/>
      <c r="K2217" s="68"/>
      <c r="L2217" s="359"/>
      <c r="M2217" s="359"/>
    </row>
    <row r="2218" spans="2:13">
      <c r="B2218" s="68"/>
      <c r="C2218" s="68"/>
      <c r="D2218" s="68"/>
      <c r="E2218" s="69"/>
      <c r="F2218" s="69"/>
      <c r="G2218" s="69"/>
      <c r="H2218" s="69"/>
      <c r="I2218" s="69"/>
      <c r="J2218" s="69"/>
      <c r="K2218" s="68"/>
      <c r="L2218" s="359"/>
      <c r="M2218" s="359"/>
    </row>
    <row r="2219" spans="2:13">
      <c r="B2219" s="68"/>
      <c r="C2219" s="68"/>
      <c r="D2219" s="68"/>
      <c r="E2219" s="69"/>
      <c r="F2219" s="69"/>
      <c r="G2219" s="69"/>
      <c r="H2219" s="69"/>
      <c r="I2219" s="69"/>
      <c r="J2219" s="69"/>
      <c r="K2219" s="68"/>
      <c r="L2219" s="359"/>
      <c r="M2219" s="359"/>
    </row>
    <row r="2220" spans="2:13">
      <c r="B2220" s="68"/>
      <c r="C2220" s="68"/>
      <c r="D2220" s="68"/>
      <c r="E2220" s="69"/>
      <c r="F2220" s="69"/>
      <c r="G2220" s="69"/>
      <c r="H2220" s="69"/>
      <c r="I2220" s="69"/>
      <c r="J2220" s="69"/>
      <c r="K2220" s="68"/>
      <c r="L2220" s="359"/>
      <c r="M2220" s="359"/>
    </row>
    <row r="2221" spans="2:13">
      <c r="B2221" s="68"/>
      <c r="C2221" s="68"/>
      <c r="D2221" s="68"/>
      <c r="E2221" s="69"/>
      <c r="F2221" s="69"/>
      <c r="G2221" s="69"/>
      <c r="H2221" s="69"/>
      <c r="I2221" s="69"/>
      <c r="J2221" s="69"/>
      <c r="K2221" s="68"/>
      <c r="L2221" s="359"/>
      <c r="M2221" s="359"/>
    </row>
    <row r="2222" spans="2:13">
      <c r="B2222" s="68"/>
      <c r="C2222" s="68"/>
      <c r="D2222" s="68"/>
      <c r="E2222" s="69"/>
      <c r="F2222" s="69"/>
      <c r="G2222" s="69"/>
      <c r="H2222" s="69"/>
      <c r="I2222" s="69"/>
      <c r="J2222" s="69"/>
      <c r="K2222" s="68"/>
      <c r="L2222" s="359"/>
      <c r="M2222" s="359"/>
    </row>
    <row r="2223" spans="2:13">
      <c r="B2223" s="68"/>
      <c r="C2223" s="68"/>
      <c r="D2223" s="68"/>
      <c r="E2223" s="69"/>
      <c r="F2223" s="69"/>
      <c r="G2223" s="69"/>
      <c r="H2223" s="69"/>
      <c r="I2223" s="69"/>
      <c r="J2223" s="69"/>
      <c r="K2223" s="68"/>
      <c r="L2223" s="359"/>
      <c r="M2223" s="359"/>
    </row>
    <row r="2224" spans="2:13">
      <c r="B2224" s="68"/>
      <c r="C2224" s="68"/>
      <c r="D2224" s="68"/>
      <c r="E2224" s="69"/>
      <c r="F2224" s="69"/>
      <c r="G2224" s="69"/>
      <c r="H2224" s="69"/>
      <c r="I2224" s="69"/>
      <c r="J2224" s="69"/>
      <c r="K2224" s="68"/>
      <c r="L2224" s="359"/>
      <c r="M2224" s="359"/>
    </row>
    <row r="2225" spans="2:13">
      <c r="B2225" s="68"/>
      <c r="C2225" s="68"/>
      <c r="D2225" s="68"/>
      <c r="E2225" s="69"/>
      <c r="F2225" s="69"/>
      <c r="G2225" s="69"/>
      <c r="H2225" s="69"/>
      <c r="I2225" s="69"/>
      <c r="J2225" s="69"/>
      <c r="K2225" s="68"/>
      <c r="L2225" s="359"/>
      <c r="M2225" s="359"/>
    </row>
    <row r="2226" spans="2:13">
      <c r="B2226" s="68"/>
      <c r="C2226" s="68"/>
      <c r="D2226" s="68"/>
      <c r="E2226" s="69"/>
      <c r="F2226" s="69"/>
      <c r="G2226" s="69"/>
      <c r="H2226" s="69"/>
      <c r="I2226" s="69"/>
      <c r="J2226" s="69"/>
      <c r="K2226" s="68"/>
      <c r="L2226" s="359"/>
      <c r="M2226" s="359"/>
    </row>
    <row r="2227" spans="2:13">
      <c r="B2227" s="68"/>
      <c r="C2227" s="68"/>
      <c r="D2227" s="68"/>
      <c r="E2227" s="69"/>
      <c r="F2227" s="69"/>
      <c r="G2227" s="69"/>
      <c r="H2227" s="69"/>
      <c r="I2227" s="69"/>
      <c r="J2227" s="69"/>
      <c r="K2227" s="68"/>
      <c r="L2227" s="359"/>
      <c r="M2227" s="359"/>
    </row>
    <row r="2228" spans="2:13">
      <c r="B2228" s="68"/>
      <c r="C2228" s="68"/>
      <c r="D2228" s="68"/>
      <c r="E2228" s="69"/>
      <c r="F2228" s="69"/>
      <c r="G2228" s="69"/>
      <c r="H2228" s="69"/>
      <c r="I2228" s="69"/>
      <c r="J2228" s="69"/>
      <c r="K2228" s="68"/>
      <c r="L2228" s="359"/>
      <c r="M2228" s="359"/>
    </row>
    <row r="2229" spans="2:13">
      <c r="B2229" s="68"/>
      <c r="C2229" s="68"/>
      <c r="D2229" s="68"/>
      <c r="E2229" s="69"/>
      <c r="F2229" s="69"/>
      <c r="G2229" s="69"/>
      <c r="H2229" s="69"/>
      <c r="I2229" s="69"/>
      <c r="J2229" s="69"/>
      <c r="K2229" s="68"/>
      <c r="L2229" s="359"/>
      <c r="M2229" s="359"/>
    </row>
    <row r="2230" spans="2:13">
      <c r="B2230" s="68"/>
      <c r="C2230" s="68"/>
      <c r="D2230" s="68"/>
      <c r="E2230" s="69"/>
      <c r="F2230" s="69"/>
      <c r="G2230" s="69"/>
      <c r="H2230" s="69"/>
      <c r="I2230" s="69"/>
      <c r="J2230" s="69"/>
      <c r="K2230" s="68"/>
      <c r="L2230" s="359"/>
      <c r="M2230" s="359"/>
    </row>
    <row r="2231" spans="2:13">
      <c r="B2231" s="68"/>
      <c r="C2231" s="68"/>
      <c r="D2231" s="68"/>
      <c r="E2231" s="69"/>
      <c r="F2231" s="69"/>
      <c r="G2231" s="69"/>
      <c r="H2231" s="69"/>
      <c r="I2231" s="69"/>
      <c r="J2231" s="69"/>
      <c r="K2231" s="68"/>
      <c r="L2231" s="359"/>
      <c r="M2231" s="359"/>
    </row>
    <row r="2232" spans="2:13">
      <c r="B2232" s="68"/>
      <c r="C2232" s="68"/>
      <c r="D2232" s="68"/>
      <c r="E2232" s="69"/>
      <c r="F2232" s="69"/>
      <c r="G2232" s="69"/>
      <c r="H2232" s="69"/>
      <c r="I2232" s="69"/>
      <c r="J2232" s="69"/>
      <c r="K2232" s="68"/>
      <c r="L2232" s="359"/>
      <c r="M2232" s="359"/>
    </row>
    <row r="2233" spans="2:13">
      <c r="B2233" s="68"/>
      <c r="C2233" s="68"/>
      <c r="D2233" s="68"/>
      <c r="E2233" s="69"/>
      <c r="F2233" s="69"/>
      <c r="G2233" s="69"/>
      <c r="H2233" s="69"/>
      <c r="I2233" s="69"/>
      <c r="J2233" s="69"/>
      <c r="K2233" s="68"/>
      <c r="L2233" s="359"/>
      <c r="M2233" s="359"/>
    </row>
    <row r="2234" spans="2:13">
      <c r="B2234" s="68"/>
      <c r="C2234" s="68"/>
      <c r="D2234" s="68"/>
      <c r="E2234" s="69"/>
      <c r="F2234" s="69"/>
      <c r="G2234" s="69"/>
      <c r="H2234" s="69"/>
      <c r="I2234" s="69"/>
      <c r="J2234" s="69"/>
      <c r="K2234" s="68"/>
      <c r="L2234" s="359"/>
      <c r="M2234" s="359"/>
    </row>
    <row r="2235" spans="2:13">
      <c r="B2235" s="68"/>
      <c r="C2235" s="68"/>
      <c r="D2235" s="68"/>
      <c r="E2235" s="69"/>
      <c r="F2235" s="69"/>
      <c r="G2235" s="69"/>
      <c r="H2235" s="69"/>
      <c r="I2235" s="69"/>
      <c r="J2235" s="69"/>
      <c r="K2235" s="68"/>
      <c r="L2235" s="359"/>
      <c r="M2235" s="359"/>
    </row>
    <row r="2236" spans="2:13">
      <c r="B2236" s="68"/>
      <c r="C2236" s="68"/>
      <c r="D2236" s="68"/>
      <c r="E2236" s="69"/>
      <c r="F2236" s="69"/>
      <c r="G2236" s="69"/>
      <c r="H2236" s="69"/>
      <c r="I2236" s="69"/>
      <c r="J2236" s="69"/>
      <c r="K2236" s="68"/>
      <c r="L2236" s="359"/>
      <c r="M2236" s="359"/>
    </row>
    <row r="2237" spans="2:13">
      <c r="B2237" s="68"/>
      <c r="C2237" s="68"/>
      <c r="D2237" s="68"/>
      <c r="E2237" s="69"/>
      <c r="F2237" s="69"/>
      <c r="G2237" s="69"/>
      <c r="H2237" s="69"/>
      <c r="I2237" s="69"/>
      <c r="J2237" s="69"/>
      <c r="K2237" s="68"/>
      <c r="L2237" s="359"/>
      <c r="M2237" s="359"/>
    </row>
    <row r="2238" spans="2:13">
      <c r="B2238" s="68"/>
      <c r="C2238" s="68"/>
      <c r="D2238" s="68"/>
      <c r="E2238" s="69"/>
      <c r="F2238" s="69"/>
      <c r="G2238" s="69"/>
      <c r="H2238" s="69"/>
      <c r="I2238" s="69"/>
      <c r="J2238" s="69"/>
      <c r="K2238" s="68"/>
      <c r="L2238" s="359"/>
      <c r="M2238" s="359"/>
    </row>
    <row r="2239" spans="2:13">
      <c r="B2239" s="68"/>
      <c r="C2239" s="68"/>
      <c r="D2239" s="68"/>
      <c r="E2239" s="69"/>
      <c r="F2239" s="69"/>
      <c r="G2239" s="69"/>
      <c r="H2239" s="69"/>
      <c r="I2239" s="69"/>
      <c r="J2239" s="69"/>
      <c r="K2239" s="68"/>
      <c r="L2239" s="359"/>
      <c r="M2239" s="359"/>
    </row>
    <row r="2240" spans="2:13">
      <c r="B2240" s="68"/>
      <c r="C2240" s="68"/>
      <c r="D2240" s="68"/>
      <c r="E2240" s="69"/>
      <c r="F2240" s="69"/>
      <c r="G2240" s="69"/>
      <c r="H2240" s="69"/>
      <c r="I2240" s="69"/>
      <c r="J2240" s="69"/>
      <c r="K2240" s="68"/>
      <c r="L2240" s="359"/>
      <c r="M2240" s="359"/>
    </row>
    <row r="2241" spans="2:13">
      <c r="B2241" s="68"/>
      <c r="C2241" s="68"/>
      <c r="D2241" s="68"/>
      <c r="E2241" s="69"/>
      <c r="F2241" s="69"/>
      <c r="G2241" s="69"/>
      <c r="H2241" s="69"/>
      <c r="I2241" s="69"/>
      <c r="J2241" s="69"/>
      <c r="K2241" s="68"/>
      <c r="L2241" s="359"/>
      <c r="M2241" s="359"/>
    </row>
    <row r="2242" spans="2:13">
      <c r="B2242" s="68"/>
      <c r="C2242" s="68"/>
      <c r="D2242" s="68"/>
      <c r="E2242" s="69"/>
      <c r="F2242" s="69"/>
      <c r="G2242" s="69"/>
      <c r="H2242" s="69"/>
      <c r="I2242" s="69"/>
      <c r="J2242" s="69"/>
      <c r="K2242" s="68"/>
      <c r="L2242" s="359"/>
      <c r="M2242" s="359"/>
    </row>
    <row r="2243" spans="2:13">
      <c r="B2243" s="68"/>
      <c r="C2243" s="68"/>
      <c r="D2243" s="68"/>
      <c r="E2243" s="69"/>
      <c r="F2243" s="69"/>
      <c r="G2243" s="69"/>
      <c r="H2243" s="69"/>
      <c r="I2243" s="69"/>
      <c r="J2243" s="69"/>
      <c r="K2243" s="68"/>
      <c r="L2243" s="359"/>
      <c r="M2243" s="359"/>
    </row>
    <row r="2244" spans="2:13">
      <c r="B2244" s="68"/>
      <c r="C2244" s="68"/>
      <c r="D2244" s="68"/>
      <c r="E2244" s="69"/>
      <c r="F2244" s="69"/>
      <c r="G2244" s="69"/>
      <c r="H2244" s="69"/>
      <c r="I2244" s="69"/>
      <c r="J2244" s="69"/>
      <c r="K2244" s="68"/>
      <c r="L2244" s="359"/>
      <c r="M2244" s="359"/>
    </row>
    <row r="2245" spans="2:13">
      <c r="B2245" s="68"/>
      <c r="C2245" s="68"/>
      <c r="D2245" s="68"/>
      <c r="E2245" s="69"/>
      <c r="F2245" s="69"/>
      <c r="G2245" s="69"/>
      <c r="H2245" s="69"/>
      <c r="I2245" s="69"/>
      <c r="J2245" s="69"/>
      <c r="K2245" s="68"/>
      <c r="L2245" s="359"/>
      <c r="M2245" s="359"/>
    </row>
    <row r="2246" spans="2:13">
      <c r="B2246" s="68"/>
      <c r="C2246" s="68"/>
      <c r="D2246" s="68"/>
      <c r="E2246" s="69"/>
      <c r="F2246" s="69"/>
      <c r="G2246" s="69"/>
      <c r="H2246" s="69"/>
      <c r="I2246" s="69"/>
      <c r="J2246" s="69"/>
      <c r="K2246" s="68"/>
      <c r="L2246" s="359"/>
      <c r="M2246" s="359"/>
    </row>
    <row r="2247" spans="2:13">
      <c r="B2247" s="68"/>
      <c r="C2247" s="68"/>
      <c r="D2247" s="68"/>
      <c r="E2247" s="69"/>
      <c r="F2247" s="69"/>
      <c r="G2247" s="69"/>
      <c r="H2247" s="69"/>
      <c r="I2247" s="69"/>
      <c r="J2247" s="69"/>
      <c r="K2247" s="68"/>
      <c r="L2247" s="359"/>
      <c r="M2247" s="359"/>
    </row>
    <row r="2248" spans="2:13">
      <c r="B2248" s="68"/>
      <c r="C2248" s="68"/>
      <c r="D2248" s="68"/>
      <c r="E2248" s="69"/>
      <c r="F2248" s="69"/>
      <c r="G2248" s="69"/>
      <c r="H2248" s="69"/>
      <c r="I2248" s="69"/>
      <c r="J2248" s="69"/>
      <c r="K2248" s="68"/>
      <c r="L2248" s="359"/>
      <c r="M2248" s="359"/>
    </row>
    <row r="2249" spans="2:13">
      <c r="B2249" s="68"/>
      <c r="C2249" s="68"/>
      <c r="D2249" s="68"/>
      <c r="E2249" s="69"/>
      <c r="F2249" s="69"/>
      <c r="G2249" s="69"/>
      <c r="H2249" s="69"/>
      <c r="I2249" s="69"/>
      <c r="J2249" s="69"/>
      <c r="K2249" s="68"/>
      <c r="L2249" s="359"/>
      <c r="M2249" s="359"/>
    </row>
    <row r="2250" spans="2:13">
      <c r="B2250" s="68"/>
      <c r="C2250" s="68"/>
      <c r="D2250" s="68"/>
      <c r="E2250" s="69"/>
      <c r="F2250" s="69"/>
      <c r="G2250" s="69"/>
      <c r="H2250" s="69"/>
      <c r="I2250" s="69"/>
      <c r="J2250" s="69"/>
      <c r="K2250" s="68"/>
      <c r="L2250" s="359"/>
      <c r="M2250" s="359"/>
    </row>
    <row r="2251" spans="2:13">
      <c r="B2251" s="68"/>
      <c r="C2251" s="68"/>
      <c r="D2251" s="68"/>
      <c r="E2251" s="69"/>
      <c r="F2251" s="69"/>
      <c r="G2251" s="69"/>
      <c r="H2251" s="69"/>
      <c r="I2251" s="69"/>
      <c r="J2251" s="69"/>
      <c r="K2251" s="68"/>
      <c r="L2251" s="359"/>
      <c r="M2251" s="359"/>
    </row>
    <row r="2252" spans="2:13">
      <c r="B2252" s="68"/>
      <c r="C2252" s="68"/>
      <c r="D2252" s="68"/>
      <c r="E2252" s="69"/>
      <c r="F2252" s="69"/>
      <c r="G2252" s="69"/>
      <c r="H2252" s="69"/>
      <c r="I2252" s="69"/>
      <c r="J2252" s="69"/>
      <c r="K2252" s="68"/>
      <c r="L2252" s="359"/>
      <c r="M2252" s="359"/>
    </row>
    <row r="2253" spans="2:13">
      <c r="B2253" s="68"/>
      <c r="C2253" s="68"/>
      <c r="D2253" s="68"/>
      <c r="E2253" s="69"/>
      <c r="F2253" s="69"/>
      <c r="G2253" s="69"/>
      <c r="H2253" s="69"/>
      <c r="I2253" s="69"/>
      <c r="J2253" s="69"/>
      <c r="K2253" s="68"/>
      <c r="L2253" s="359"/>
      <c r="M2253" s="359"/>
    </row>
    <row r="2254" spans="2:13">
      <c r="B2254" s="68"/>
      <c r="C2254" s="68"/>
      <c r="D2254" s="68"/>
      <c r="E2254" s="69"/>
      <c r="F2254" s="69"/>
      <c r="G2254" s="69"/>
      <c r="H2254" s="69"/>
      <c r="I2254" s="69"/>
      <c r="J2254" s="69"/>
      <c r="K2254" s="68"/>
      <c r="L2254" s="359"/>
      <c r="M2254" s="359"/>
    </row>
    <row r="2255" spans="2:13">
      <c r="B2255" s="68"/>
      <c r="C2255" s="68"/>
      <c r="D2255" s="68"/>
      <c r="E2255" s="69"/>
      <c r="F2255" s="69"/>
      <c r="G2255" s="69"/>
      <c r="H2255" s="69"/>
      <c r="I2255" s="69"/>
      <c r="J2255" s="69"/>
      <c r="K2255" s="68"/>
      <c r="L2255" s="359"/>
      <c r="M2255" s="359"/>
    </row>
    <row r="2256" spans="2:13">
      <c r="B2256" s="68"/>
      <c r="C2256" s="68"/>
      <c r="D2256" s="68"/>
      <c r="E2256" s="69"/>
      <c r="F2256" s="69"/>
      <c r="G2256" s="69"/>
      <c r="H2256" s="69"/>
      <c r="I2256" s="69"/>
      <c r="J2256" s="69"/>
      <c r="K2256" s="68"/>
      <c r="L2256" s="359"/>
      <c r="M2256" s="359"/>
    </row>
    <row r="2257" spans="2:13">
      <c r="B2257" s="68"/>
      <c r="C2257" s="68"/>
      <c r="D2257" s="68"/>
      <c r="E2257" s="69"/>
      <c r="F2257" s="69"/>
      <c r="G2257" s="69"/>
      <c r="H2257" s="69"/>
      <c r="I2257" s="69"/>
      <c r="J2257" s="69"/>
      <c r="K2257" s="68"/>
      <c r="L2257" s="359"/>
      <c r="M2257" s="359"/>
    </row>
    <row r="2258" spans="2:13">
      <c r="B2258" s="68"/>
      <c r="C2258" s="68"/>
      <c r="D2258" s="68"/>
      <c r="E2258" s="69"/>
      <c r="F2258" s="69"/>
      <c r="G2258" s="69"/>
      <c r="H2258" s="69"/>
      <c r="I2258" s="69"/>
      <c r="J2258" s="69"/>
      <c r="K2258" s="68"/>
      <c r="L2258" s="359"/>
      <c r="M2258" s="359"/>
    </row>
    <row r="2259" spans="2:13">
      <c r="B2259" s="68"/>
      <c r="C2259" s="68"/>
      <c r="D2259" s="68"/>
      <c r="E2259" s="69"/>
      <c r="F2259" s="69"/>
      <c r="G2259" s="69"/>
      <c r="H2259" s="69"/>
      <c r="I2259" s="69"/>
      <c r="J2259" s="69"/>
      <c r="K2259" s="68"/>
      <c r="L2259" s="359"/>
      <c r="M2259" s="359"/>
    </row>
    <row r="2260" spans="2:13">
      <c r="B2260" s="68"/>
      <c r="C2260" s="68"/>
      <c r="D2260" s="68"/>
      <c r="E2260" s="69"/>
      <c r="F2260" s="69"/>
      <c r="G2260" s="69"/>
      <c r="H2260" s="69"/>
      <c r="I2260" s="69"/>
      <c r="J2260" s="69"/>
      <c r="K2260" s="68"/>
      <c r="L2260" s="359"/>
      <c r="M2260" s="359"/>
    </row>
    <row r="2261" spans="2:13">
      <c r="B2261" s="68"/>
      <c r="C2261" s="68"/>
      <c r="D2261" s="68"/>
      <c r="E2261" s="69"/>
      <c r="F2261" s="69"/>
      <c r="G2261" s="69"/>
      <c r="H2261" s="69"/>
      <c r="I2261" s="69"/>
      <c r="J2261" s="69"/>
      <c r="K2261" s="68"/>
      <c r="L2261" s="359"/>
      <c r="M2261" s="359"/>
    </row>
    <row r="2262" spans="2:13">
      <c r="B2262" s="68"/>
      <c r="C2262" s="68"/>
      <c r="D2262" s="68"/>
      <c r="E2262" s="69"/>
      <c r="F2262" s="69"/>
      <c r="G2262" s="69"/>
      <c r="H2262" s="69"/>
      <c r="I2262" s="69"/>
      <c r="J2262" s="69"/>
      <c r="K2262" s="68"/>
      <c r="L2262" s="359"/>
      <c r="M2262" s="359"/>
    </row>
    <row r="2263" spans="2:13">
      <c r="B2263" s="68"/>
      <c r="C2263" s="68"/>
      <c r="D2263" s="68"/>
      <c r="E2263" s="69"/>
      <c r="F2263" s="69"/>
      <c r="G2263" s="69"/>
      <c r="H2263" s="69"/>
      <c r="I2263" s="69"/>
      <c r="J2263" s="69"/>
      <c r="K2263" s="68"/>
      <c r="L2263" s="359"/>
      <c r="M2263" s="359"/>
    </row>
    <row r="2264" spans="2:13">
      <c r="B2264" s="68"/>
      <c r="C2264" s="68"/>
      <c r="D2264" s="68"/>
      <c r="E2264" s="69"/>
      <c r="F2264" s="69"/>
      <c r="G2264" s="69"/>
      <c r="H2264" s="69"/>
      <c r="I2264" s="69"/>
      <c r="J2264" s="69"/>
      <c r="K2264" s="68"/>
      <c r="L2264" s="359"/>
      <c r="M2264" s="359"/>
    </row>
    <row r="2265" spans="2:13">
      <c r="B2265" s="68"/>
      <c r="C2265" s="68"/>
      <c r="D2265" s="68"/>
      <c r="E2265" s="69"/>
      <c r="F2265" s="69"/>
      <c r="G2265" s="69"/>
      <c r="H2265" s="69"/>
      <c r="I2265" s="69"/>
      <c r="J2265" s="69"/>
      <c r="K2265" s="68"/>
      <c r="L2265" s="359"/>
      <c r="M2265" s="359"/>
    </row>
    <row r="2266" spans="2:13">
      <c r="B2266" s="68"/>
      <c r="C2266" s="68"/>
      <c r="D2266" s="68"/>
      <c r="E2266" s="69"/>
      <c r="F2266" s="69"/>
      <c r="G2266" s="69"/>
      <c r="H2266" s="69"/>
      <c r="I2266" s="69"/>
      <c r="J2266" s="69"/>
      <c r="K2266" s="68"/>
      <c r="L2266" s="359"/>
      <c r="M2266" s="359"/>
    </row>
    <row r="2267" spans="2:13">
      <c r="B2267" s="68"/>
      <c r="C2267" s="68"/>
      <c r="D2267" s="68"/>
      <c r="E2267" s="69"/>
      <c r="F2267" s="69"/>
      <c r="G2267" s="69"/>
      <c r="H2267" s="69"/>
      <c r="I2267" s="69"/>
      <c r="J2267" s="69"/>
      <c r="K2267" s="68"/>
      <c r="L2267" s="359"/>
      <c r="M2267" s="359"/>
    </row>
    <row r="2268" spans="2:13">
      <c r="B2268" s="68"/>
      <c r="C2268" s="68"/>
      <c r="D2268" s="68"/>
      <c r="E2268" s="69"/>
      <c r="F2268" s="69"/>
      <c r="G2268" s="69"/>
      <c r="H2268" s="69"/>
      <c r="I2268" s="69"/>
      <c r="J2268" s="69"/>
      <c r="K2268" s="68"/>
      <c r="L2268" s="359"/>
      <c r="M2268" s="359"/>
    </row>
    <row r="2269" spans="2:13">
      <c r="B2269" s="68"/>
      <c r="C2269" s="68"/>
      <c r="D2269" s="68"/>
      <c r="E2269" s="69"/>
      <c r="F2269" s="69"/>
      <c r="G2269" s="69"/>
      <c r="H2269" s="69"/>
      <c r="I2269" s="69"/>
      <c r="J2269" s="69"/>
      <c r="K2269" s="68"/>
      <c r="L2269" s="359"/>
      <c r="M2269" s="359"/>
    </row>
    <row r="2270" spans="2:13">
      <c r="B2270" s="68"/>
      <c r="C2270" s="68"/>
      <c r="D2270" s="68"/>
      <c r="E2270" s="69"/>
      <c r="F2270" s="69"/>
      <c r="G2270" s="69"/>
      <c r="H2270" s="69"/>
      <c r="I2270" s="69"/>
      <c r="J2270" s="69"/>
      <c r="K2270" s="68"/>
      <c r="L2270" s="359"/>
      <c r="M2270" s="359"/>
    </row>
    <row r="2271" spans="2:13">
      <c r="B2271" s="68"/>
      <c r="C2271" s="68"/>
      <c r="D2271" s="68"/>
      <c r="E2271" s="69"/>
      <c r="F2271" s="69"/>
      <c r="G2271" s="69"/>
      <c r="H2271" s="69"/>
      <c r="I2271" s="69"/>
      <c r="J2271" s="69"/>
      <c r="K2271" s="68"/>
      <c r="L2271" s="359"/>
      <c r="M2271" s="359"/>
    </row>
    <row r="2272" spans="2:13">
      <c r="B2272" s="68"/>
      <c r="C2272" s="68"/>
      <c r="D2272" s="68"/>
      <c r="E2272" s="69"/>
      <c r="F2272" s="69"/>
      <c r="G2272" s="69"/>
      <c r="H2272" s="69"/>
      <c r="I2272" s="69"/>
      <c r="J2272" s="69"/>
      <c r="K2272" s="68"/>
      <c r="L2272" s="359"/>
      <c r="M2272" s="359"/>
    </row>
    <row r="2273" spans="2:13">
      <c r="B2273" s="68"/>
      <c r="C2273" s="68"/>
      <c r="D2273" s="68"/>
      <c r="E2273" s="69"/>
      <c r="F2273" s="69"/>
      <c r="G2273" s="69"/>
      <c r="H2273" s="69"/>
      <c r="I2273" s="69"/>
      <c r="J2273" s="69"/>
      <c r="K2273" s="68"/>
      <c r="L2273" s="359"/>
      <c r="M2273" s="359"/>
    </row>
    <row r="2274" spans="2:13">
      <c r="B2274" s="68"/>
      <c r="C2274" s="68"/>
      <c r="D2274" s="68"/>
      <c r="E2274" s="69"/>
      <c r="F2274" s="69"/>
      <c r="G2274" s="69"/>
      <c r="H2274" s="69"/>
      <c r="I2274" s="69"/>
      <c r="J2274" s="69"/>
      <c r="K2274" s="68"/>
      <c r="L2274" s="359"/>
      <c r="M2274" s="359"/>
    </row>
    <row r="2275" spans="2:13">
      <c r="B2275" s="68"/>
      <c r="C2275" s="68"/>
      <c r="D2275" s="68"/>
      <c r="E2275" s="69"/>
      <c r="F2275" s="69"/>
      <c r="G2275" s="69"/>
      <c r="H2275" s="69"/>
      <c r="I2275" s="69"/>
      <c r="J2275" s="69"/>
      <c r="K2275" s="68"/>
      <c r="L2275" s="359"/>
      <c r="M2275" s="359"/>
    </row>
    <row r="2276" spans="2:13">
      <c r="B2276" s="68"/>
      <c r="C2276" s="68"/>
      <c r="D2276" s="68"/>
      <c r="E2276" s="69"/>
      <c r="F2276" s="69"/>
      <c r="G2276" s="69"/>
      <c r="H2276" s="69"/>
      <c r="I2276" s="69"/>
      <c r="J2276" s="69"/>
      <c r="K2276" s="68"/>
      <c r="L2276" s="359"/>
      <c r="M2276" s="359"/>
    </row>
    <row r="2277" spans="2:13">
      <c r="B2277" s="68"/>
      <c r="C2277" s="68"/>
      <c r="D2277" s="68"/>
      <c r="E2277" s="69"/>
      <c r="F2277" s="69"/>
      <c r="G2277" s="69"/>
      <c r="H2277" s="69"/>
      <c r="I2277" s="69"/>
      <c r="J2277" s="69"/>
      <c r="K2277" s="68"/>
      <c r="L2277" s="359"/>
      <c r="M2277" s="359"/>
    </row>
    <row r="2278" spans="2:13">
      <c r="B2278" s="68"/>
      <c r="C2278" s="68"/>
      <c r="D2278" s="68"/>
      <c r="E2278" s="69"/>
      <c r="F2278" s="69"/>
      <c r="G2278" s="69"/>
      <c r="H2278" s="69"/>
      <c r="I2278" s="69"/>
      <c r="J2278" s="69"/>
      <c r="K2278" s="68"/>
      <c r="L2278" s="359"/>
      <c r="M2278" s="359"/>
    </row>
    <row r="2279" spans="2:13">
      <c r="B2279" s="68"/>
      <c r="C2279" s="68"/>
      <c r="D2279" s="68"/>
      <c r="E2279" s="69"/>
      <c r="F2279" s="69"/>
      <c r="G2279" s="69"/>
      <c r="H2279" s="69"/>
      <c r="I2279" s="69"/>
      <c r="J2279" s="69"/>
      <c r="K2279" s="68"/>
      <c r="L2279" s="359"/>
      <c r="M2279" s="359"/>
    </row>
    <row r="2280" spans="2:13">
      <c r="B2280" s="68"/>
      <c r="C2280" s="68"/>
      <c r="D2280" s="68"/>
      <c r="E2280" s="69"/>
      <c r="F2280" s="69"/>
      <c r="G2280" s="69"/>
      <c r="H2280" s="69"/>
      <c r="I2280" s="69"/>
      <c r="J2280" s="69"/>
      <c r="K2280" s="68"/>
      <c r="L2280" s="359"/>
      <c r="M2280" s="359"/>
    </row>
    <row r="2281" spans="2:13">
      <c r="B2281" s="68"/>
      <c r="C2281" s="68"/>
      <c r="D2281" s="68"/>
      <c r="E2281" s="69"/>
      <c r="F2281" s="69"/>
      <c r="G2281" s="69"/>
      <c r="H2281" s="69"/>
      <c r="I2281" s="69"/>
      <c r="J2281" s="69"/>
      <c r="K2281" s="68"/>
      <c r="L2281" s="359"/>
      <c r="M2281" s="359"/>
    </row>
    <row r="2282" spans="2:13">
      <c r="B2282" s="68"/>
      <c r="C2282" s="68"/>
      <c r="D2282" s="68"/>
      <c r="E2282" s="69"/>
      <c r="F2282" s="69"/>
      <c r="G2282" s="69"/>
      <c r="H2282" s="69"/>
      <c r="I2282" s="69"/>
      <c r="J2282" s="69"/>
      <c r="K2282" s="68"/>
      <c r="L2282" s="359"/>
      <c r="M2282" s="359"/>
    </row>
    <row r="2283" spans="2:13">
      <c r="B2283" s="68"/>
      <c r="C2283" s="68"/>
      <c r="D2283" s="68"/>
      <c r="E2283" s="69"/>
      <c r="F2283" s="69"/>
      <c r="G2283" s="69"/>
      <c r="H2283" s="69"/>
      <c r="I2283" s="69"/>
      <c r="J2283" s="69"/>
      <c r="K2283" s="68"/>
      <c r="L2283" s="359"/>
      <c r="M2283" s="359"/>
    </row>
    <row r="2284" spans="2:13">
      <c r="B2284" s="68"/>
      <c r="C2284" s="68"/>
      <c r="D2284" s="68"/>
      <c r="E2284" s="69"/>
      <c r="F2284" s="69"/>
      <c r="G2284" s="69"/>
      <c r="H2284" s="69"/>
      <c r="I2284" s="69"/>
      <c r="J2284" s="69"/>
      <c r="K2284" s="68"/>
      <c r="L2284" s="359"/>
      <c r="M2284" s="359"/>
    </row>
    <row r="2285" spans="2:13">
      <c r="B2285" s="68"/>
      <c r="C2285" s="68"/>
      <c r="D2285" s="68"/>
      <c r="E2285" s="69"/>
      <c r="F2285" s="69"/>
      <c r="G2285" s="69"/>
      <c r="H2285" s="69"/>
      <c r="I2285" s="69"/>
      <c r="J2285" s="69"/>
      <c r="K2285" s="68"/>
      <c r="L2285" s="359"/>
      <c r="M2285" s="359"/>
    </row>
    <row r="2286" spans="2:13">
      <c r="B2286" s="68"/>
      <c r="C2286" s="68"/>
      <c r="D2286" s="68"/>
      <c r="E2286" s="69"/>
      <c r="F2286" s="69"/>
      <c r="G2286" s="69"/>
      <c r="H2286" s="69"/>
      <c r="I2286" s="69"/>
      <c r="J2286" s="69"/>
      <c r="K2286" s="68"/>
      <c r="L2286" s="359"/>
      <c r="M2286" s="359"/>
    </row>
    <row r="2287" spans="2:13">
      <c r="B2287" s="68"/>
      <c r="C2287" s="68"/>
      <c r="D2287" s="68"/>
      <c r="E2287" s="69"/>
      <c r="F2287" s="69"/>
      <c r="G2287" s="69"/>
      <c r="H2287" s="69"/>
      <c r="I2287" s="69"/>
      <c r="J2287" s="69"/>
      <c r="K2287" s="68"/>
      <c r="L2287" s="359"/>
      <c r="M2287" s="359"/>
    </row>
    <row r="2288" spans="2:13">
      <c r="B2288" s="68"/>
      <c r="C2288" s="68"/>
      <c r="D2288" s="68"/>
      <c r="E2288" s="69"/>
      <c r="F2288" s="69"/>
      <c r="G2288" s="69"/>
      <c r="H2288" s="69"/>
      <c r="I2288" s="69"/>
      <c r="J2288" s="69"/>
      <c r="K2288" s="68"/>
      <c r="L2288" s="359"/>
      <c r="M2288" s="359"/>
    </row>
    <row r="2289" spans="2:13">
      <c r="B2289" s="68"/>
      <c r="C2289" s="68"/>
      <c r="D2289" s="68"/>
      <c r="E2289" s="69"/>
      <c r="F2289" s="69"/>
      <c r="G2289" s="69"/>
      <c r="H2289" s="69"/>
      <c r="I2289" s="69"/>
      <c r="J2289" s="69"/>
      <c r="K2289" s="68"/>
      <c r="L2289" s="359"/>
      <c r="M2289" s="359"/>
    </row>
    <row r="2290" spans="2:13">
      <c r="B2290" s="68"/>
      <c r="C2290" s="68"/>
      <c r="D2290" s="68"/>
      <c r="E2290" s="69"/>
      <c r="F2290" s="69"/>
      <c r="G2290" s="69"/>
      <c r="H2290" s="69"/>
      <c r="I2290" s="69"/>
      <c r="J2290" s="69"/>
      <c r="K2290" s="68"/>
      <c r="L2290" s="359"/>
      <c r="M2290" s="359"/>
    </row>
    <row r="2291" spans="2:13">
      <c r="B2291" s="68"/>
      <c r="C2291" s="68"/>
      <c r="D2291" s="68"/>
      <c r="E2291" s="69"/>
      <c r="F2291" s="69"/>
      <c r="G2291" s="69"/>
      <c r="H2291" s="69"/>
      <c r="I2291" s="69"/>
      <c r="J2291" s="69"/>
      <c r="K2291" s="68"/>
      <c r="L2291" s="359"/>
      <c r="M2291" s="359"/>
    </row>
    <row r="2292" spans="2:13">
      <c r="B2292" s="68"/>
      <c r="C2292" s="68"/>
      <c r="D2292" s="68"/>
      <c r="E2292" s="69"/>
      <c r="F2292" s="69"/>
      <c r="G2292" s="69"/>
      <c r="H2292" s="69"/>
      <c r="I2292" s="69"/>
      <c r="J2292" s="69"/>
      <c r="K2292" s="68"/>
      <c r="L2292" s="359"/>
      <c r="M2292" s="359"/>
    </row>
    <row r="2293" spans="2:13">
      <c r="B2293" s="68"/>
      <c r="C2293" s="68"/>
      <c r="D2293" s="68"/>
      <c r="E2293" s="69"/>
      <c r="F2293" s="69"/>
      <c r="G2293" s="69"/>
      <c r="H2293" s="69"/>
      <c r="I2293" s="69"/>
      <c r="J2293" s="69"/>
      <c r="K2293" s="68"/>
      <c r="L2293" s="359"/>
      <c r="M2293" s="359"/>
    </row>
    <row r="2294" spans="2:13">
      <c r="B2294" s="68"/>
      <c r="C2294" s="68"/>
      <c r="D2294" s="68"/>
      <c r="E2294" s="69"/>
      <c r="F2294" s="69"/>
      <c r="G2294" s="69"/>
      <c r="H2294" s="69"/>
      <c r="I2294" s="69"/>
      <c r="J2294" s="69"/>
      <c r="K2294" s="68"/>
      <c r="L2294" s="359"/>
      <c r="M2294" s="359"/>
    </row>
    <row r="2295" spans="2:13">
      <c r="B2295" s="68"/>
      <c r="C2295" s="68"/>
      <c r="D2295" s="68"/>
      <c r="E2295" s="69"/>
      <c r="F2295" s="69"/>
      <c r="G2295" s="69"/>
      <c r="H2295" s="69"/>
      <c r="I2295" s="69"/>
      <c r="J2295" s="69"/>
      <c r="K2295" s="68"/>
      <c r="L2295" s="359"/>
      <c r="M2295" s="359"/>
    </row>
    <row r="2296" spans="2:13">
      <c r="B2296" s="68"/>
      <c r="C2296" s="68"/>
      <c r="D2296" s="68"/>
      <c r="E2296" s="69"/>
      <c r="F2296" s="69"/>
      <c r="G2296" s="69"/>
      <c r="H2296" s="69"/>
      <c r="I2296" s="69"/>
      <c r="J2296" s="69"/>
      <c r="K2296" s="68"/>
      <c r="L2296" s="359"/>
      <c r="M2296" s="359"/>
    </row>
    <row r="2297" spans="2:13">
      <c r="B2297" s="68"/>
      <c r="C2297" s="68"/>
      <c r="D2297" s="68"/>
      <c r="E2297" s="69"/>
      <c r="F2297" s="69"/>
      <c r="G2297" s="69"/>
      <c r="H2297" s="69"/>
      <c r="I2297" s="69"/>
      <c r="J2297" s="69"/>
      <c r="K2297" s="68"/>
      <c r="L2297" s="359"/>
      <c r="M2297" s="359"/>
    </row>
    <row r="2298" spans="2:13">
      <c r="B2298" s="68"/>
      <c r="C2298" s="68"/>
      <c r="D2298" s="68"/>
      <c r="E2298" s="69"/>
      <c r="F2298" s="69"/>
      <c r="G2298" s="69"/>
      <c r="H2298" s="69"/>
      <c r="I2298" s="69"/>
      <c r="J2298" s="69"/>
      <c r="K2298" s="68"/>
      <c r="L2298" s="359"/>
      <c r="M2298" s="359"/>
    </row>
    <row r="2299" spans="2:13">
      <c r="B2299" s="68"/>
      <c r="C2299" s="68"/>
      <c r="D2299" s="68"/>
      <c r="E2299" s="69"/>
      <c r="F2299" s="69"/>
      <c r="G2299" s="69"/>
      <c r="H2299" s="69"/>
      <c r="I2299" s="69"/>
      <c r="J2299" s="69"/>
      <c r="K2299" s="68"/>
      <c r="L2299" s="359"/>
      <c r="M2299" s="359"/>
    </row>
    <row r="2300" spans="2:13">
      <c r="B2300" s="68"/>
      <c r="C2300" s="68"/>
      <c r="D2300" s="68"/>
      <c r="E2300" s="69"/>
      <c r="F2300" s="69"/>
      <c r="G2300" s="69"/>
      <c r="H2300" s="69"/>
      <c r="I2300" s="69"/>
      <c r="J2300" s="69"/>
      <c r="K2300" s="68"/>
      <c r="L2300" s="359"/>
      <c r="M2300" s="359"/>
    </row>
    <row r="2301" spans="2:13">
      <c r="B2301" s="68"/>
      <c r="C2301" s="68"/>
      <c r="D2301" s="68"/>
      <c r="E2301" s="69"/>
      <c r="F2301" s="69"/>
      <c r="G2301" s="69"/>
      <c r="H2301" s="69"/>
      <c r="I2301" s="69"/>
      <c r="J2301" s="69"/>
      <c r="K2301" s="68"/>
      <c r="L2301" s="359"/>
      <c r="M2301" s="359"/>
    </row>
    <row r="2302" spans="2:13">
      <c r="B2302" s="68"/>
      <c r="C2302" s="68"/>
      <c r="D2302" s="68"/>
      <c r="E2302" s="69"/>
      <c r="F2302" s="69"/>
      <c r="G2302" s="69"/>
      <c r="H2302" s="69"/>
      <c r="I2302" s="69"/>
      <c r="J2302" s="69"/>
      <c r="K2302" s="68"/>
      <c r="L2302" s="359"/>
      <c r="M2302" s="359"/>
    </row>
    <row r="2303" spans="2:13">
      <c r="B2303" s="68"/>
      <c r="C2303" s="68"/>
      <c r="D2303" s="68"/>
      <c r="E2303" s="69"/>
      <c r="F2303" s="69"/>
      <c r="G2303" s="69"/>
      <c r="H2303" s="69"/>
      <c r="I2303" s="69"/>
      <c r="J2303" s="69"/>
      <c r="K2303" s="68"/>
      <c r="L2303" s="359"/>
      <c r="M2303" s="359"/>
    </row>
    <row r="2304" spans="2:13">
      <c r="B2304" s="68"/>
      <c r="C2304" s="68"/>
      <c r="D2304" s="68"/>
      <c r="E2304" s="69"/>
      <c r="F2304" s="69"/>
      <c r="G2304" s="69"/>
      <c r="H2304" s="69"/>
      <c r="I2304" s="69"/>
      <c r="J2304" s="69"/>
      <c r="K2304" s="68"/>
      <c r="L2304" s="359"/>
      <c r="M2304" s="359"/>
    </row>
    <row r="2305" spans="2:13">
      <c r="B2305" s="68"/>
      <c r="C2305" s="68"/>
      <c r="D2305" s="68"/>
      <c r="E2305" s="69"/>
      <c r="F2305" s="69"/>
      <c r="G2305" s="69"/>
      <c r="H2305" s="69"/>
      <c r="I2305" s="69"/>
      <c r="J2305" s="69"/>
      <c r="K2305" s="68"/>
      <c r="L2305" s="359"/>
      <c r="M2305" s="359"/>
    </row>
    <row r="2306" spans="2:13">
      <c r="B2306" s="68"/>
      <c r="C2306" s="68"/>
      <c r="D2306" s="68"/>
      <c r="E2306" s="69"/>
      <c r="F2306" s="69"/>
      <c r="G2306" s="69"/>
      <c r="H2306" s="69"/>
      <c r="I2306" s="69"/>
      <c r="J2306" s="69"/>
      <c r="K2306" s="68"/>
      <c r="L2306" s="359"/>
      <c r="M2306" s="359"/>
    </row>
    <row r="2307" spans="2:13">
      <c r="B2307" s="68"/>
      <c r="C2307" s="68"/>
      <c r="D2307" s="68"/>
      <c r="E2307" s="69"/>
      <c r="F2307" s="69"/>
      <c r="G2307" s="69"/>
      <c r="H2307" s="69"/>
      <c r="I2307" s="69"/>
      <c r="J2307" s="69"/>
      <c r="K2307" s="68"/>
      <c r="L2307" s="359"/>
      <c r="M2307" s="359"/>
    </row>
    <row r="2308" spans="2:13">
      <c r="B2308" s="68"/>
      <c r="C2308" s="68"/>
      <c r="D2308" s="68"/>
      <c r="E2308" s="69"/>
      <c r="F2308" s="69"/>
      <c r="G2308" s="69"/>
      <c r="H2308" s="69"/>
      <c r="I2308" s="69"/>
      <c r="J2308" s="69"/>
      <c r="K2308" s="68"/>
      <c r="L2308" s="359"/>
      <c r="M2308" s="359"/>
    </row>
    <row r="2309" spans="2:13">
      <c r="B2309" s="68"/>
      <c r="C2309" s="68"/>
      <c r="D2309" s="68"/>
      <c r="E2309" s="69"/>
      <c r="F2309" s="69"/>
      <c r="G2309" s="69"/>
      <c r="H2309" s="69"/>
      <c r="I2309" s="69"/>
      <c r="J2309" s="69"/>
      <c r="K2309" s="68"/>
      <c r="L2309" s="359"/>
      <c r="M2309" s="359"/>
    </row>
    <row r="2310" spans="2:13">
      <c r="B2310" s="68"/>
      <c r="C2310" s="68"/>
      <c r="D2310" s="68"/>
      <c r="E2310" s="69"/>
      <c r="F2310" s="69"/>
      <c r="G2310" s="69"/>
      <c r="H2310" s="69"/>
      <c r="I2310" s="69"/>
      <c r="J2310" s="69"/>
      <c r="K2310" s="68"/>
      <c r="L2310" s="359"/>
      <c r="M2310" s="359"/>
    </row>
    <row r="2311" spans="2:13">
      <c r="B2311" s="68"/>
      <c r="C2311" s="68"/>
      <c r="D2311" s="68"/>
      <c r="E2311" s="69"/>
      <c r="F2311" s="69"/>
      <c r="G2311" s="69"/>
      <c r="H2311" s="69"/>
      <c r="I2311" s="69"/>
      <c r="J2311" s="69"/>
      <c r="K2311" s="68"/>
      <c r="L2311" s="359"/>
      <c r="M2311" s="359"/>
    </row>
    <row r="2312" spans="2:13">
      <c r="B2312" s="68"/>
      <c r="C2312" s="68"/>
      <c r="D2312" s="68"/>
      <c r="E2312" s="69"/>
      <c r="F2312" s="69"/>
      <c r="G2312" s="69"/>
      <c r="H2312" s="69"/>
      <c r="I2312" s="69"/>
      <c r="J2312" s="69"/>
      <c r="K2312" s="68"/>
      <c r="L2312" s="359"/>
      <c r="M2312" s="359"/>
    </row>
    <row r="2313" spans="2:13">
      <c r="B2313" s="68"/>
      <c r="C2313" s="68"/>
      <c r="D2313" s="68"/>
      <c r="E2313" s="69"/>
      <c r="F2313" s="69"/>
      <c r="G2313" s="69"/>
      <c r="H2313" s="69"/>
      <c r="I2313" s="69"/>
      <c r="J2313" s="69"/>
      <c r="K2313" s="68"/>
      <c r="L2313" s="359"/>
      <c r="M2313" s="359"/>
    </row>
    <row r="2314" spans="2:13">
      <c r="B2314" s="68"/>
      <c r="C2314" s="68"/>
      <c r="D2314" s="68"/>
      <c r="E2314" s="69"/>
      <c r="F2314" s="69"/>
      <c r="G2314" s="69"/>
      <c r="H2314" s="69"/>
      <c r="I2314" s="69"/>
      <c r="J2314" s="69"/>
      <c r="K2314" s="68"/>
      <c r="L2314" s="359"/>
      <c r="M2314" s="359"/>
    </row>
    <row r="2315" spans="2:13">
      <c r="B2315" s="68"/>
      <c r="C2315" s="68"/>
      <c r="D2315" s="68"/>
      <c r="E2315" s="69"/>
      <c r="F2315" s="69"/>
      <c r="G2315" s="69"/>
      <c r="H2315" s="69"/>
      <c r="I2315" s="69"/>
      <c r="J2315" s="69"/>
      <c r="K2315" s="68"/>
      <c r="L2315" s="359"/>
      <c r="M2315" s="359"/>
    </row>
    <row r="2316" spans="2:13">
      <c r="B2316" s="68"/>
      <c r="C2316" s="68"/>
      <c r="D2316" s="68"/>
      <c r="E2316" s="69"/>
      <c r="F2316" s="69"/>
      <c r="G2316" s="69"/>
      <c r="H2316" s="69"/>
      <c r="I2316" s="69"/>
      <c r="J2316" s="69"/>
      <c r="K2316" s="68"/>
      <c r="L2316" s="359"/>
      <c r="M2316" s="359"/>
    </row>
    <row r="2317" spans="2:13">
      <c r="B2317" s="68"/>
      <c r="C2317" s="68"/>
      <c r="D2317" s="68"/>
      <c r="E2317" s="69"/>
      <c r="F2317" s="69"/>
      <c r="G2317" s="69"/>
      <c r="H2317" s="69"/>
      <c r="I2317" s="69"/>
      <c r="J2317" s="69"/>
      <c r="K2317" s="68"/>
      <c r="L2317" s="359"/>
      <c r="M2317" s="359"/>
    </row>
    <row r="2318" spans="2:13">
      <c r="B2318" s="68"/>
      <c r="C2318" s="68"/>
      <c r="D2318" s="68"/>
      <c r="E2318" s="69"/>
      <c r="F2318" s="69"/>
      <c r="G2318" s="69"/>
      <c r="H2318" s="69"/>
      <c r="I2318" s="69"/>
      <c r="J2318" s="69"/>
      <c r="K2318" s="68"/>
      <c r="L2318" s="359"/>
      <c r="M2318" s="359"/>
    </row>
    <row r="2319" spans="2:13">
      <c r="B2319" s="68"/>
      <c r="C2319" s="68"/>
      <c r="D2319" s="68"/>
      <c r="E2319" s="69"/>
      <c r="F2319" s="69"/>
      <c r="G2319" s="69"/>
      <c r="H2319" s="69"/>
      <c r="I2319" s="69"/>
      <c r="J2319" s="69"/>
      <c r="K2319" s="68"/>
      <c r="L2319" s="359"/>
      <c r="M2319" s="359"/>
    </row>
    <row r="2320" spans="2:13">
      <c r="B2320" s="68"/>
      <c r="C2320" s="68"/>
      <c r="D2320" s="68"/>
      <c r="E2320" s="69"/>
      <c r="F2320" s="69"/>
      <c r="G2320" s="69"/>
      <c r="H2320" s="69"/>
      <c r="I2320" s="69"/>
      <c r="J2320" s="69"/>
      <c r="K2320" s="68"/>
      <c r="L2320" s="359"/>
      <c r="M2320" s="359"/>
    </row>
    <row r="2321" spans="2:13">
      <c r="B2321" s="68"/>
      <c r="C2321" s="68"/>
      <c r="D2321" s="68"/>
      <c r="E2321" s="69"/>
      <c r="F2321" s="69"/>
      <c r="G2321" s="69"/>
      <c r="H2321" s="69"/>
      <c r="I2321" s="69"/>
      <c r="J2321" s="69"/>
      <c r="K2321" s="68"/>
      <c r="L2321" s="359"/>
      <c r="M2321" s="359"/>
    </row>
    <row r="2322" spans="2:13">
      <c r="B2322" s="68"/>
      <c r="C2322" s="68"/>
      <c r="D2322" s="68"/>
      <c r="E2322" s="69"/>
      <c r="F2322" s="69"/>
      <c r="G2322" s="69"/>
      <c r="H2322" s="69"/>
      <c r="I2322" s="69"/>
      <c r="J2322" s="69"/>
      <c r="K2322" s="68"/>
      <c r="L2322" s="359"/>
      <c r="M2322" s="359"/>
    </row>
    <row r="2323" spans="2:13">
      <c r="B2323" s="68"/>
      <c r="C2323" s="68"/>
      <c r="D2323" s="68"/>
      <c r="E2323" s="69"/>
      <c r="F2323" s="69"/>
      <c r="G2323" s="69"/>
      <c r="H2323" s="69"/>
      <c r="I2323" s="69"/>
      <c r="J2323" s="69"/>
      <c r="K2323" s="68"/>
      <c r="L2323" s="359"/>
      <c r="M2323" s="359"/>
    </row>
    <row r="2324" spans="2:13">
      <c r="B2324" s="68"/>
      <c r="C2324" s="68"/>
      <c r="D2324" s="68"/>
      <c r="E2324" s="69"/>
      <c r="F2324" s="69"/>
      <c r="G2324" s="69"/>
      <c r="H2324" s="69"/>
      <c r="I2324" s="69"/>
      <c r="J2324" s="69"/>
      <c r="K2324" s="68"/>
      <c r="L2324" s="359"/>
      <c r="M2324" s="359"/>
    </row>
    <row r="2325" spans="2:13">
      <c r="B2325" s="68"/>
      <c r="C2325" s="68"/>
      <c r="D2325" s="68"/>
      <c r="E2325" s="69"/>
      <c r="F2325" s="69"/>
      <c r="G2325" s="69"/>
      <c r="H2325" s="69"/>
      <c r="I2325" s="69"/>
      <c r="J2325" s="69"/>
      <c r="K2325" s="68"/>
      <c r="L2325" s="359"/>
      <c r="M2325" s="359"/>
    </row>
    <row r="2326" spans="2:13">
      <c r="B2326" s="68"/>
      <c r="C2326" s="68"/>
      <c r="D2326" s="68"/>
      <c r="E2326" s="69"/>
      <c r="F2326" s="69"/>
      <c r="G2326" s="69"/>
      <c r="H2326" s="69"/>
      <c r="I2326" s="69"/>
      <c r="J2326" s="69"/>
      <c r="K2326" s="68"/>
      <c r="L2326" s="359"/>
      <c r="M2326" s="359"/>
    </row>
    <row r="2327" spans="2:13">
      <c r="B2327" s="68"/>
      <c r="C2327" s="68"/>
      <c r="D2327" s="68"/>
      <c r="E2327" s="69"/>
      <c r="F2327" s="69"/>
      <c r="G2327" s="69"/>
      <c r="H2327" s="69"/>
      <c r="I2327" s="69"/>
      <c r="J2327" s="69"/>
      <c r="K2327" s="68"/>
      <c r="L2327" s="359"/>
      <c r="M2327" s="359"/>
    </row>
    <row r="2328" spans="2:13">
      <c r="B2328" s="68"/>
      <c r="C2328" s="68"/>
      <c r="D2328" s="68"/>
      <c r="E2328" s="69"/>
      <c r="F2328" s="69"/>
      <c r="G2328" s="69"/>
      <c r="H2328" s="69"/>
      <c r="I2328" s="69"/>
      <c r="J2328" s="69"/>
      <c r="K2328" s="68"/>
      <c r="L2328" s="359"/>
      <c r="M2328" s="359"/>
    </row>
    <row r="2329" spans="2:13">
      <c r="B2329" s="68"/>
      <c r="C2329" s="68"/>
      <c r="D2329" s="68"/>
      <c r="E2329" s="69"/>
      <c r="F2329" s="69"/>
      <c r="G2329" s="69"/>
      <c r="H2329" s="69"/>
      <c r="I2329" s="69"/>
      <c r="J2329" s="69"/>
      <c r="K2329" s="68"/>
      <c r="L2329" s="359"/>
      <c r="M2329" s="359"/>
    </row>
    <row r="2330" spans="2:13">
      <c r="B2330" s="68"/>
      <c r="C2330" s="68"/>
      <c r="D2330" s="68"/>
      <c r="E2330" s="69"/>
      <c r="F2330" s="69"/>
      <c r="G2330" s="69"/>
      <c r="H2330" s="69"/>
      <c r="I2330" s="69"/>
      <c r="J2330" s="69"/>
      <c r="K2330" s="68"/>
      <c r="L2330" s="359"/>
      <c r="M2330" s="359"/>
    </row>
    <row r="2331" spans="2:13">
      <c r="B2331" s="68"/>
      <c r="C2331" s="68"/>
      <c r="D2331" s="68"/>
      <c r="E2331" s="69"/>
      <c r="F2331" s="69"/>
      <c r="G2331" s="69"/>
      <c r="H2331" s="69"/>
      <c r="I2331" s="69"/>
      <c r="J2331" s="69"/>
      <c r="K2331" s="68"/>
      <c r="L2331" s="359"/>
      <c r="M2331" s="359"/>
    </row>
    <row r="2332" spans="2:13">
      <c r="B2332" s="68"/>
      <c r="C2332" s="68"/>
      <c r="D2332" s="68"/>
      <c r="E2332" s="69"/>
      <c r="F2332" s="69"/>
      <c r="G2332" s="69"/>
      <c r="H2332" s="69"/>
      <c r="I2332" s="69"/>
      <c r="J2332" s="69"/>
      <c r="K2332" s="68"/>
      <c r="L2332" s="359"/>
      <c r="M2332" s="359"/>
    </row>
    <row r="2333" spans="2:13">
      <c r="B2333" s="68"/>
      <c r="C2333" s="68"/>
      <c r="D2333" s="68"/>
      <c r="E2333" s="69"/>
      <c r="F2333" s="69"/>
      <c r="G2333" s="69"/>
      <c r="H2333" s="69"/>
      <c r="I2333" s="69"/>
      <c r="J2333" s="69"/>
      <c r="K2333" s="68"/>
      <c r="L2333" s="359"/>
      <c r="M2333" s="359"/>
    </row>
    <row r="2334" spans="2:13">
      <c r="B2334" s="68"/>
      <c r="C2334" s="68"/>
      <c r="D2334" s="68"/>
      <c r="E2334" s="69"/>
      <c r="F2334" s="69"/>
      <c r="G2334" s="69"/>
      <c r="H2334" s="69"/>
      <c r="I2334" s="69"/>
      <c r="J2334" s="69"/>
      <c r="K2334" s="68"/>
      <c r="L2334" s="359"/>
      <c r="M2334" s="359"/>
    </row>
    <row r="2335" spans="2:13">
      <c r="B2335" s="68"/>
      <c r="C2335" s="68"/>
      <c r="D2335" s="68"/>
      <c r="E2335" s="69"/>
      <c r="F2335" s="69"/>
      <c r="G2335" s="69"/>
      <c r="H2335" s="69"/>
      <c r="I2335" s="69"/>
      <c r="J2335" s="69"/>
      <c r="K2335" s="68"/>
      <c r="L2335" s="359"/>
      <c r="M2335" s="359"/>
    </row>
    <row r="2336" spans="2:13">
      <c r="B2336" s="68"/>
      <c r="C2336" s="68"/>
      <c r="D2336" s="68"/>
      <c r="E2336" s="69"/>
      <c r="F2336" s="69"/>
      <c r="G2336" s="69"/>
      <c r="H2336" s="69"/>
      <c r="I2336" s="69"/>
      <c r="J2336" s="69"/>
      <c r="K2336" s="68"/>
      <c r="L2336" s="359"/>
      <c r="M2336" s="359"/>
    </row>
    <row r="2337" spans="2:13">
      <c r="B2337" s="68"/>
      <c r="C2337" s="68"/>
      <c r="D2337" s="68"/>
      <c r="E2337" s="69"/>
      <c r="F2337" s="69"/>
      <c r="G2337" s="69"/>
      <c r="H2337" s="69"/>
      <c r="I2337" s="69"/>
      <c r="J2337" s="69"/>
      <c r="K2337" s="68"/>
      <c r="L2337" s="359"/>
      <c r="M2337" s="359"/>
    </row>
    <row r="2338" spans="2:13">
      <c r="B2338" s="68"/>
      <c r="C2338" s="68"/>
      <c r="D2338" s="68"/>
      <c r="E2338" s="69"/>
      <c r="F2338" s="69"/>
      <c r="G2338" s="69"/>
      <c r="H2338" s="69"/>
      <c r="I2338" s="69"/>
      <c r="J2338" s="69"/>
      <c r="K2338" s="68"/>
      <c r="L2338" s="359"/>
      <c r="M2338" s="359"/>
    </row>
    <row r="2339" spans="2:13">
      <c r="B2339" s="68"/>
      <c r="C2339" s="68"/>
      <c r="D2339" s="68"/>
      <c r="E2339" s="69"/>
      <c r="F2339" s="69"/>
      <c r="G2339" s="69"/>
      <c r="H2339" s="69"/>
      <c r="I2339" s="69"/>
      <c r="J2339" s="69"/>
      <c r="K2339" s="68"/>
      <c r="L2339" s="359"/>
      <c r="M2339" s="359"/>
    </row>
    <row r="2340" spans="2:13">
      <c r="B2340" s="68"/>
      <c r="C2340" s="68"/>
      <c r="D2340" s="68"/>
      <c r="E2340" s="69"/>
      <c r="F2340" s="69"/>
      <c r="G2340" s="69"/>
      <c r="H2340" s="69"/>
      <c r="I2340" s="69"/>
      <c r="J2340" s="69"/>
      <c r="K2340" s="68"/>
      <c r="L2340" s="359"/>
      <c r="M2340" s="359"/>
    </row>
    <row r="2341" spans="2:13">
      <c r="B2341" s="68"/>
      <c r="C2341" s="68"/>
      <c r="D2341" s="68"/>
      <c r="E2341" s="69"/>
      <c r="F2341" s="69"/>
      <c r="G2341" s="69"/>
      <c r="H2341" s="69"/>
      <c r="I2341" s="69"/>
      <c r="J2341" s="69"/>
      <c r="K2341" s="68"/>
      <c r="L2341" s="359"/>
      <c r="M2341" s="359"/>
    </row>
    <row r="2342" spans="2:13">
      <c r="B2342" s="68"/>
      <c r="C2342" s="68"/>
      <c r="D2342" s="68"/>
      <c r="E2342" s="69"/>
      <c r="F2342" s="69"/>
      <c r="G2342" s="69"/>
      <c r="H2342" s="69"/>
      <c r="I2342" s="69"/>
      <c r="J2342" s="69"/>
      <c r="K2342" s="68"/>
      <c r="L2342" s="359"/>
      <c r="M2342" s="359"/>
    </row>
    <row r="2343" spans="2:13">
      <c r="B2343" s="68"/>
      <c r="C2343" s="68"/>
      <c r="D2343" s="68"/>
      <c r="E2343" s="69"/>
      <c r="F2343" s="69"/>
      <c r="G2343" s="69"/>
      <c r="H2343" s="69"/>
      <c r="I2343" s="69"/>
      <c r="J2343" s="69"/>
      <c r="K2343" s="68"/>
      <c r="L2343" s="359"/>
      <c r="M2343" s="359"/>
    </row>
    <row r="2344" spans="2:13">
      <c r="B2344" s="68"/>
      <c r="C2344" s="68"/>
      <c r="D2344" s="68"/>
      <c r="E2344" s="69"/>
      <c r="F2344" s="69"/>
      <c r="G2344" s="69"/>
      <c r="H2344" s="69"/>
      <c r="I2344" s="69"/>
      <c r="J2344" s="69"/>
      <c r="K2344" s="68"/>
      <c r="L2344" s="359"/>
      <c r="M2344" s="359"/>
    </row>
    <row r="2345" spans="2:13">
      <c r="B2345" s="68"/>
      <c r="C2345" s="68"/>
      <c r="D2345" s="68"/>
      <c r="E2345" s="69"/>
      <c r="F2345" s="69"/>
      <c r="G2345" s="69"/>
      <c r="H2345" s="69"/>
      <c r="I2345" s="69"/>
      <c r="J2345" s="69"/>
      <c r="K2345" s="68"/>
      <c r="L2345" s="359"/>
      <c r="M2345" s="359"/>
    </row>
    <row r="2346" spans="2:13">
      <c r="B2346" s="68"/>
      <c r="C2346" s="68"/>
      <c r="D2346" s="68"/>
      <c r="E2346" s="69"/>
      <c r="F2346" s="69"/>
      <c r="G2346" s="69"/>
      <c r="H2346" s="69"/>
      <c r="I2346" s="69"/>
      <c r="J2346" s="69"/>
      <c r="K2346" s="68"/>
      <c r="L2346" s="359"/>
      <c r="M2346" s="359"/>
    </row>
    <row r="2347" spans="2:13">
      <c r="B2347" s="68"/>
      <c r="C2347" s="68"/>
      <c r="D2347" s="68"/>
      <c r="E2347" s="69"/>
      <c r="F2347" s="69"/>
      <c r="G2347" s="69"/>
      <c r="H2347" s="69"/>
      <c r="I2347" s="69"/>
      <c r="J2347" s="69"/>
      <c r="K2347" s="68"/>
      <c r="L2347" s="359"/>
      <c r="M2347" s="359"/>
    </row>
    <row r="2348" spans="2:13">
      <c r="B2348" s="68"/>
      <c r="C2348" s="68"/>
      <c r="D2348" s="68"/>
      <c r="E2348" s="69"/>
      <c r="F2348" s="69"/>
      <c r="G2348" s="69"/>
      <c r="H2348" s="69"/>
      <c r="I2348" s="69"/>
      <c r="J2348" s="69"/>
      <c r="K2348" s="68"/>
      <c r="L2348" s="359"/>
      <c r="M2348" s="359"/>
    </row>
    <row r="2349" spans="2:13">
      <c r="B2349" s="68"/>
      <c r="C2349" s="68"/>
      <c r="D2349" s="68"/>
      <c r="E2349" s="69"/>
      <c r="F2349" s="69"/>
      <c r="G2349" s="69"/>
      <c r="H2349" s="69"/>
      <c r="I2349" s="69"/>
      <c r="J2349" s="69"/>
      <c r="K2349" s="68"/>
      <c r="L2349" s="359"/>
      <c r="M2349" s="359"/>
    </row>
    <row r="2350" spans="2:13">
      <c r="B2350" s="68"/>
      <c r="C2350" s="68"/>
      <c r="D2350" s="68"/>
      <c r="E2350" s="69"/>
      <c r="F2350" s="69"/>
      <c r="G2350" s="69"/>
      <c r="H2350" s="69"/>
      <c r="I2350" s="69"/>
      <c r="J2350" s="69"/>
      <c r="K2350" s="68"/>
      <c r="L2350" s="359"/>
      <c r="M2350" s="359"/>
    </row>
    <row r="2351" spans="2:13">
      <c r="B2351" s="68"/>
      <c r="C2351" s="68"/>
      <c r="D2351" s="68"/>
      <c r="E2351" s="69"/>
      <c r="F2351" s="69"/>
      <c r="G2351" s="69"/>
      <c r="H2351" s="69"/>
      <c r="I2351" s="69"/>
      <c r="J2351" s="69"/>
      <c r="K2351" s="68"/>
      <c r="L2351" s="359"/>
      <c r="M2351" s="359"/>
    </row>
    <row r="2352" spans="2:13">
      <c r="B2352" s="68"/>
      <c r="C2352" s="68"/>
      <c r="D2352" s="68"/>
      <c r="E2352" s="69"/>
      <c r="F2352" s="69"/>
      <c r="G2352" s="69"/>
      <c r="H2352" s="69"/>
      <c r="I2352" s="69"/>
      <c r="J2352" s="69"/>
      <c r="K2352" s="68"/>
      <c r="L2352" s="359"/>
      <c r="M2352" s="359"/>
    </row>
    <row r="2353" spans="2:13">
      <c r="B2353" s="68"/>
      <c r="C2353" s="68"/>
      <c r="D2353" s="68"/>
      <c r="E2353" s="69"/>
      <c r="F2353" s="69"/>
      <c r="G2353" s="69"/>
      <c r="H2353" s="69"/>
      <c r="I2353" s="69"/>
      <c r="J2353" s="69"/>
      <c r="K2353" s="68"/>
      <c r="L2353" s="359"/>
      <c r="M2353" s="359"/>
    </row>
    <row r="2354" spans="2:13">
      <c r="B2354" s="68"/>
      <c r="C2354" s="68"/>
      <c r="D2354" s="68"/>
      <c r="E2354" s="69"/>
      <c r="F2354" s="69"/>
      <c r="G2354" s="69"/>
      <c r="H2354" s="69"/>
      <c r="I2354" s="69"/>
      <c r="J2354" s="69"/>
      <c r="K2354" s="68"/>
      <c r="L2354" s="359"/>
      <c r="M2354" s="359"/>
    </row>
    <row r="2355" spans="2:13">
      <c r="B2355" s="68"/>
      <c r="C2355" s="68"/>
      <c r="D2355" s="68"/>
      <c r="E2355" s="69"/>
      <c r="F2355" s="69"/>
      <c r="G2355" s="69"/>
      <c r="H2355" s="69"/>
      <c r="I2355" s="69"/>
      <c r="J2355" s="69"/>
      <c r="K2355" s="68"/>
      <c r="L2355" s="359"/>
      <c r="M2355" s="359"/>
    </row>
    <row r="2356" spans="2:13">
      <c r="B2356" s="68"/>
      <c r="C2356" s="68"/>
      <c r="D2356" s="68"/>
      <c r="E2356" s="69"/>
      <c r="F2356" s="69"/>
      <c r="G2356" s="69"/>
      <c r="H2356" s="69"/>
      <c r="I2356" s="69"/>
      <c r="J2356" s="69"/>
      <c r="K2356" s="68"/>
      <c r="L2356" s="359"/>
      <c r="M2356" s="359"/>
    </row>
    <row r="2357" spans="2:13">
      <c r="B2357" s="68"/>
      <c r="C2357" s="68"/>
      <c r="D2357" s="68"/>
      <c r="E2357" s="69"/>
      <c r="F2357" s="69"/>
      <c r="G2357" s="69"/>
      <c r="H2357" s="69"/>
      <c r="I2357" s="69"/>
      <c r="J2357" s="69"/>
      <c r="K2357" s="68"/>
      <c r="L2357" s="359"/>
      <c r="M2357" s="359"/>
    </row>
    <row r="2358" spans="2:13">
      <c r="B2358" s="68"/>
      <c r="C2358" s="68"/>
      <c r="D2358" s="68"/>
      <c r="E2358" s="69"/>
      <c r="F2358" s="69"/>
      <c r="G2358" s="69"/>
      <c r="H2358" s="69"/>
      <c r="I2358" s="69"/>
      <c r="J2358" s="69"/>
      <c r="K2358" s="68"/>
      <c r="L2358" s="359"/>
      <c r="M2358" s="359"/>
    </row>
    <row r="2359" spans="2:13">
      <c r="B2359" s="68"/>
      <c r="C2359" s="68"/>
      <c r="D2359" s="68"/>
      <c r="E2359" s="69"/>
      <c r="F2359" s="69"/>
      <c r="G2359" s="69"/>
      <c r="H2359" s="69"/>
      <c r="I2359" s="69"/>
      <c r="J2359" s="69"/>
      <c r="K2359" s="68"/>
      <c r="L2359" s="359"/>
      <c r="M2359" s="359"/>
    </row>
    <row r="2360" spans="2:13">
      <c r="B2360" s="68"/>
      <c r="C2360" s="68"/>
      <c r="D2360" s="68"/>
      <c r="E2360" s="69"/>
      <c r="F2360" s="69"/>
      <c r="G2360" s="69"/>
      <c r="H2360" s="69"/>
      <c r="I2360" s="69"/>
      <c r="J2360" s="69"/>
      <c r="K2360" s="68"/>
      <c r="L2360" s="359"/>
      <c r="M2360" s="359"/>
    </row>
    <row r="2361" spans="2:13">
      <c r="B2361" s="68"/>
      <c r="C2361" s="68"/>
      <c r="D2361" s="68"/>
      <c r="E2361" s="69"/>
      <c r="F2361" s="69"/>
      <c r="G2361" s="69"/>
      <c r="H2361" s="69"/>
      <c r="I2361" s="69"/>
      <c r="J2361" s="69"/>
      <c r="K2361" s="68"/>
      <c r="L2361" s="359"/>
      <c r="M2361" s="359"/>
    </row>
    <row r="2362" spans="2:13">
      <c r="B2362" s="68"/>
      <c r="C2362" s="68"/>
      <c r="D2362" s="68"/>
      <c r="E2362" s="69"/>
      <c r="F2362" s="69"/>
      <c r="G2362" s="69"/>
      <c r="H2362" s="69"/>
      <c r="I2362" s="69"/>
      <c r="J2362" s="69"/>
      <c r="K2362" s="68"/>
      <c r="L2362" s="359"/>
      <c r="M2362" s="359"/>
    </row>
    <row r="2363" spans="2:13">
      <c r="B2363" s="68"/>
      <c r="C2363" s="68"/>
      <c r="D2363" s="68"/>
      <c r="E2363" s="69"/>
      <c r="F2363" s="69"/>
      <c r="G2363" s="69"/>
      <c r="H2363" s="69"/>
      <c r="I2363" s="69"/>
      <c r="J2363" s="69"/>
      <c r="K2363" s="68"/>
      <c r="L2363" s="359"/>
      <c r="M2363" s="359"/>
    </row>
    <row r="2364" spans="2:13">
      <c r="B2364" s="68"/>
      <c r="C2364" s="68"/>
      <c r="D2364" s="68"/>
      <c r="E2364" s="69"/>
      <c r="F2364" s="69"/>
      <c r="G2364" s="69"/>
      <c r="H2364" s="69"/>
      <c r="I2364" s="69"/>
      <c r="J2364" s="69"/>
      <c r="K2364" s="68"/>
      <c r="L2364" s="359"/>
      <c r="M2364" s="359"/>
    </row>
    <row r="2365" spans="2:13">
      <c r="B2365" s="68"/>
      <c r="C2365" s="68"/>
      <c r="D2365" s="68"/>
      <c r="E2365" s="69"/>
      <c r="F2365" s="69"/>
      <c r="G2365" s="69"/>
      <c r="H2365" s="69"/>
      <c r="I2365" s="69"/>
      <c r="J2365" s="69"/>
      <c r="K2365" s="68"/>
      <c r="L2365" s="359"/>
      <c r="M2365" s="359"/>
    </row>
    <row r="2366" spans="2:13">
      <c r="B2366" s="68"/>
      <c r="C2366" s="68"/>
      <c r="D2366" s="68"/>
      <c r="E2366" s="69"/>
      <c r="F2366" s="69"/>
      <c r="G2366" s="69"/>
      <c r="H2366" s="69"/>
      <c r="I2366" s="69"/>
      <c r="J2366" s="69"/>
      <c r="K2366" s="68"/>
      <c r="L2366" s="359"/>
      <c r="M2366" s="359"/>
    </row>
    <row r="2367" spans="2:13">
      <c r="B2367" s="68"/>
      <c r="C2367" s="68"/>
      <c r="D2367" s="68"/>
      <c r="E2367" s="69"/>
      <c r="F2367" s="69"/>
      <c r="G2367" s="69"/>
      <c r="H2367" s="69"/>
      <c r="I2367" s="69"/>
      <c r="J2367" s="69"/>
      <c r="K2367" s="68"/>
      <c r="L2367" s="359"/>
      <c r="M2367" s="359"/>
    </row>
    <row r="2368" spans="2:13">
      <c r="B2368" s="68"/>
      <c r="C2368" s="68"/>
      <c r="D2368" s="68"/>
      <c r="E2368" s="69"/>
      <c r="F2368" s="69"/>
      <c r="G2368" s="69"/>
      <c r="H2368" s="69"/>
      <c r="I2368" s="69"/>
      <c r="J2368" s="69"/>
      <c r="K2368" s="68"/>
      <c r="L2368" s="359"/>
      <c r="M2368" s="359"/>
    </row>
    <row r="2369" spans="2:13">
      <c r="B2369" s="68"/>
      <c r="C2369" s="68"/>
      <c r="D2369" s="68"/>
      <c r="E2369" s="69"/>
      <c r="F2369" s="69"/>
      <c r="G2369" s="69"/>
      <c r="H2369" s="69"/>
      <c r="I2369" s="69"/>
      <c r="J2369" s="69"/>
      <c r="K2369" s="68"/>
      <c r="L2369" s="359"/>
      <c r="M2369" s="359"/>
    </row>
    <row r="2370" spans="2:13">
      <c r="B2370" s="68"/>
      <c r="C2370" s="68"/>
      <c r="D2370" s="68"/>
      <c r="E2370" s="69"/>
      <c r="F2370" s="69"/>
      <c r="G2370" s="69"/>
      <c r="H2370" s="69"/>
      <c r="I2370" s="69"/>
      <c r="J2370" s="69"/>
      <c r="K2370" s="68"/>
      <c r="L2370" s="359"/>
      <c r="M2370" s="359"/>
    </row>
    <row r="2371" spans="2:13">
      <c r="B2371" s="68"/>
      <c r="C2371" s="68"/>
      <c r="D2371" s="68"/>
      <c r="E2371" s="69"/>
      <c r="F2371" s="69"/>
      <c r="G2371" s="69"/>
      <c r="H2371" s="69"/>
      <c r="I2371" s="69"/>
      <c r="J2371" s="69"/>
      <c r="K2371" s="68"/>
      <c r="L2371" s="359"/>
      <c r="M2371" s="359"/>
    </row>
    <row r="2372" spans="2:13">
      <c r="B2372" s="68"/>
      <c r="C2372" s="68"/>
      <c r="D2372" s="68"/>
      <c r="E2372" s="69"/>
      <c r="F2372" s="69"/>
      <c r="G2372" s="69"/>
      <c r="H2372" s="69"/>
      <c r="I2372" s="69"/>
      <c r="J2372" s="69"/>
      <c r="K2372" s="68"/>
      <c r="L2372" s="359"/>
      <c r="M2372" s="359"/>
    </row>
    <row r="2373" spans="2:13">
      <c r="B2373" s="68"/>
      <c r="C2373" s="68"/>
      <c r="D2373" s="68"/>
      <c r="E2373" s="69"/>
      <c r="F2373" s="69"/>
      <c r="G2373" s="69"/>
      <c r="H2373" s="69"/>
      <c r="I2373" s="69"/>
      <c r="J2373" s="69"/>
      <c r="K2373" s="68"/>
      <c r="L2373" s="359"/>
      <c r="M2373" s="359"/>
    </row>
    <row r="2374" spans="2:13">
      <c r="B2374" s="68"/>
      <c r="C2374" s="68"/>
      <c r="D2374" s="68"/>
      <c r="E2374" s="69"/>
      <c r="F2374" s="69"/>
      <c r="G2374" s="69"/>
      <c r="H2374" s="69"/>
      <c r="I2374" s="69"/>
      <c r="J2374" s="69"/>
      <c r="K2374" s="68"/>
      <c r="L2374" s="359"/>
      <c r="M2374" s="359"/>
    </row>
    <row r="2375" spans="2:13">
      <c r="B2375" s="68"/>
      <c r="C2375" s="68"/>
      <c r="D2375" s="68"/>
      <c r="E2375" s="69"/>
      <c r="F2375" s="69"/>
      <c r="G2375" s="69"/>
      <c r="H2375" s="69"/>
      <c r="I2375" s="69"/>
      <c r="J2375" s="69"/>
      <c r="K2375" s="68"/>
      <c r="L2375" s="359"/>
      <c r="M2375" s="359"/>
    </row>
    <row r="2376" spans="2:13">
      <c r="B2376" s="68"/>
      <c r="C2376" s="68"/>
      <c r="D2376" s="68"/>
      <c r="E2376" s="69"/>
      <c r="F2376" s="69"/>
      <c r="G2376" s="69"/>
      <c r="H2376" s="69"/>
      <c r="I2376" s="69"/>
      <c r="J2376" s="69"/>
      <c r="K2376" s="68"/>
      <c r="L2376" s="359"/>
      <c r="M2376" s="359"/>
    </row>
    <row r="2377" spans="2:13">
      <c r="B2377" s="68"/>
      <c r="C2377" s="68"/>
      <c r="D2377" s="68"/>
      <c r="E2377" s="69"/>
      <c r="F2377" s="69"/>
      <c r="G2377" s="69"/>
      <c r="H2377" s="69"/>
      <c r="I2377" s="69"/>
      <c r="J2377" s="69"/>
      <c r="K2377" s="68"/>
      <c r="L2377" s="359"/>
      <c r="M2377" s="359"/>
    </row>
    <row r="2378" spans="2:13">
      <c r="B2378" s="68"/>
      <c r="C2378" s="68"/>
      <c r="D2378" s="68"/>
      <c r="E2378" s="69"/>
      <c r="F2378" s="69"/>
      <c r="G2378" s="69"/>
      <c r="H2378" s="69"/>
      <c r="I2378" s="69"/>
      <c r="J2378" s="69"/>
      <c r="K2378" s="68"/>
      <c r="L2378" s="359"/>
      <c r="M2378" s="359"/>
    </row>
    <row r="2379" spans="2:13">
      <c r="B2379" s="68"/>
      <c r="C2379" s="68"/>
      <c r="D2379" s="68"/>
      <c r="E2379" s="69"/>
      <c r="F2379" s="69"/>
      <c r="G2379" s="69"/>
      <c r="H2379" s="69"/>
      <c r="I2379" s="69"/>
      <c r="J2379" s="69"/>
      <c r="K2379" s="68"/>
      <c r="L2379" s="359"/>
      <c r="M2379" s="359"/>
    </row>
    <row r="2380" spans="2:13">
      <c r="B2380" s="68"/>
      <c r="C2380" s="68"/>
      <c r="D2380" s="68"/>
      <c r="E2380" s="69"/>
      <c r="F2380" s="69"/>
      <c r="G2380" s="69"/>
      <c r="H2380" s="69"/>
      <c r="I2380" s="69"/>
      <c r="J2380" s="69"/>
      <c r="K2380" s="68"/>
      <c r="L2380" s="359"/>
      <c r="M2380" s="359"/>
    </row>
    <row r="2381" spans="2:13">
      <c r="B2381" s="68"/>
      <c r="C2381" s="68"/>
      <c r="D2381" s="68"/>
      <c r="E2381" s="69"/>
      <c r="F2381" s="69"/>
      <c r="G2381" s="69"/>
      <c r="H2381" s="69"/>
      <c r="I2381" s="69"/>
      <c r="J2381" s="69"/>
      <c r="K2381" s="68"/>
      <c r="L2381" s="359"/>
      <c r="M2381" s="359"/>
    </row>
    <row r="2382" spans="2:13">
      <c r="B2382" s="68"/>
      <c r="C2382" s="68"/>
      <c r="D2382" s="68"/>
      <c r="E2382" s="69"/>
      <c r="F2382" s="69"/>
      <c r="G2382" s="69"/>
      <c r="H2382" s="69"/>
      <c r="I2382" s="69"/>
      <c r="J2382" s="69"/>
      <c r="K2382" s="68"/>
      <c r="L2382" s="359"/>
      <c r="M2382" s="359"/>
    </row>
    <row r="2383" spans="2:13">
      <c r="B2383" s="68"/>
      <c r="C2383" s="68"/>
      <c r="D2383" s="68"/>
      <c r="E2383" s="69"/>
      <c r="F2383" s="69"/>
      <c r="G2383" s="69"/>
      <c r="H2383" s="69"/>
      <c r="I2383" s="69"/>
      <c r="J2383" s="69"/>
      <c r="K2383" s="68"/>
      <c r="L2383" s="359"/>
      <c r="M2383" s="359"/>
    </row>
    <row r="2384" spans="2:13">
      <c r="B2384" s="68"/>
      <c r="C2384" s="68"/>
      <c r="D2384" s="68"/>
      <c r="E2384" s="69"/>
      <c r="F2384" s="69"/>
      <c r="G2384" s="69"/>
      <c r="H2384" s="69"/>
      <c r="I2384" s="69"/>
      <c r="J2384" s="69"/>
      <c r="K2384" s="68"/>
      <c r="L2384" s="359"/>
      <c r="M2384" s="359"/>
    </row>
    <row r="2385" spans="2:13">
      <c r="B2385" s="68"/>
      <c r="C2385" s="68"/>
      <c r="D2385" s="68"/>
      <c r="E2385" s="69"/>
      <c r="F2385" s="69"/>
      <c r="G2385" s="69"/>
      <c r="H2385" s="69"/>
      <c r="I2385" s="69"/>
      <c r="J2385" s="69"/>
      <c r="K2385" s="68"/>
      <c r="L2385" s="359"/>
      <c r="M2385" s="359"/>
    </row>
    <row r="2386" spans="2:13">
      <c r="B2386" s="68"/>
      <c r="C2386" s="68"/>
      <c r="D2386" s="68"/>
      <c r="E2386" s="69"/>
      <c r="F2386" s="69"/>
      <c r="G2386" s="69"/>
      <c r="H2386" s="69"/>
      <c r="I2386" s="69"/>
      <c r="J2386" s="69"/>
      <c r="K2386" s="68"/>
      <c r="L2386" s="359"/>
      <c r="M2386" s="359"/>
    </row>
    <row r="2387" spans="2:13">
      <c r="B2387" s="68"/>
      <c r="C2387" s="68"/>
      <c r="D2387" s="68"/>
      <c r="E2387" s="69"/>
      <c r="F2387" s="69"/>
      <c r="G2387" s="69"/>
      <c r="H2387" s="69"/>
      <c r="I2387" s="69"/>
      <c r="J2387" s="69"/>
      <c r="K2387" s="68"/>
      <c r="L2387" s="359"/>
      <c r="M2387" s="359"/>
    </row>
    <row r="2388" spans="2:13">
      <c r="B2388" s="68"/>
      <c r="C2388" s="68"/>
      <c r="D2388" s="68"/>
      <c r="E2388" s="69"/>
      <c r="F2388" s="69"/>
      <c r="G2388" s="69"/>
      <c r="H2388" s="69"/>
      <c r="I2388" s="69"/>
      <c r="J2388" s="69"/>
      <c r="K2388" s="68"/>
      <c r="L2388" s="359"/>
      <c r="M2388" s="359"/>
    </row>
    <row r="2389" spans="2:13">
      <c r="B2389" s="68"/>
      <c r="C2389" s="68"/>
      <c r="D2389" s="68"/>
      <c r="E2389" s="69"/>
      <c r="F2389" s="69"/>
      <c r="G2389" s="69"/>
      <c r="H2389" s="69"/>
      <c r="I2389" s="69"/>
      <c r="J2389" s="69"/>
      <c r="K2389" s="68"/>
      <c r="L2389" s="359"/>
      <c r="M2389" s="359"/>
    </row>
    <row r="2390" spans="2:13">
      <c r="B2390" s="68"/>
      <c r="C2390" s="68"/>
      <c r="D2390" s="68"/>
      <c r="E2390" s="69"/>
      <c r="F2390" s="69"/>
      <c r="G2390" s="69"/>
      <c r="H2390" s="69"/>
      <c r="I2390" s="69"/>
      <c r="J2390" s="69"/>
      <c r="K2390" s="68"/>
      <c r="L2390" s="359"/>
      <c r="M2390" s="359"/>
    </row>
    <row r="2391" spans="2:13">
      <c r="B2391" s="68"/>
      <c r="C2391" s="68"/>
      <c r="D2391" s="68"/>
      <c r="E2391" s="69"/>
      <c r="F2391" s="69"/>
      <c r="G2391" s="69"/>
      <c r="H2391" s="69"/>
      <c r="I2391" s="69"/>
      <c r="J2391" s="69"/>
      <c r="K2391" s="68"/>
      <c r="L2391" s="359"/>
      <c r="M2391" s="359"/>
    </row>
    <row r="2392" spans="2:13">
      <c r="B2392" s="68"/>
      <c r="C2392" s="68"/>
      <c r="D2392" s="68"/>
      <c r="E2392" s="69"/>
      <c r="F2392" s="69"/>
      <c r="G2392" s="69"/>
      <c r="H2392" s="69"/>
      <c r="I2392" s="69"/>
      <c r="J2392" s="69"/>
      <c r="K2392" s="68"/>
      <c r="L2392" s="359"/>
      <c r="M2392" s="359"/>
    </row>
    <row r="2393" spans="2:13">
      <c r="B2393" s="68"/>
      <c r="C2393" s="68"/>
      <c r="D2393" s="68"/>
      <c r="E2393" s="69"/>
      <c r="F2393" s="69"/>
      <c r="G2393" s="69"/>
      <c r="H2393" s="69"/>
      <c r="I2393" s="69"/>
      <c r="J2393" s="69"/>
      <c r="K2393" s="68"/>
      <c r="L2393" s="359"/>
      <c r="M2393" s="359"/>
    </row>
    <row r="2394" spans="2:13">
      <c r="B2394" s="68"/>
      <c r="C2394" s="68"/>
      <c r="D2394" s="68"/>
      <c r="E2394" s="69"/>
      <c r="F2394" s="69"/>
      <c r="G2394" s="69"/>
      <c r="H2394" s="69"/>
      <c r="I2394" s="69"/>
      <c r="J2394" s="69"/>
      <c r="K2394" s="68"/>
      <c r="L2394" s="359"/>
      <c r="M2394" s="359"/>
    </row>
    <row r="2395" spans="2:13">
      <c r="B2395" s="68"/>
      <c r="C2395" s="68"/>
      <c r="D2395" s="68"/>
      <c r="E2395" s="69"/>
      <c r="F2395" s="69"/>
      <c r="G2395" s="69"/>
      <c r="H2395" s="69"/>
      <c r="I2395" s="69"/>
      <c r="J2395" s="69"/>
      <c r="K2395" s="68"/>
      <c r="L2395" s="359"/>
      <c r="M2395" s="359"/>
    </row>
    <row r="2396" spans="2:13">
      <c r="B2396" s="68"/>
      <c r="C2396" s="68"/>
      <c r="D2396" s="68"/>
      <c r="E2396" s="69"/>
      <c r="F2396" s="69"/>
      <c r="G2396" s="69"/>
      <c r="H2396" s="69"/>
      <c r="I2396" s="69"/>
      <c r="J2396" s="69"/>
      <c r="K2396" s="68"/>
      <c r="L2396" s="359"/>
      <c r="M2396" s="359"/>
    </row>
    <row r="2397" spans="2:13">
      <c r="B2397" s="68"/>
      <c r="C2397" s="68"/>
      <c r="D2397" s="68"/>
      <c r="E2397" s="69"/>
      <c r="F2397" s="69"/>
      <c r="G2397" s="69"/>
      <c r="H2397" s="69"/>
      <c r="I2397" s="69"/>
      <c r="J2397" s="69"/>
      <c r="K2397" s="68"/>
      <c r="L2397" s="359"/>
      <c r="M2397" s="359"/>
    </row>
    <row r="2398" spans="2:13">
      <c r="B2398" s="68"/>
      <c r="C2398" s="68"/>
      <c r="D2398" s="68"/>
      <c r="E2398" s="69"/>
      <c r="F2398" s="69"/>
      <c r="G2398" s="69"/>
      <c r="H2398" s="69"/>
      <c r="I2398" s="69"/>
      <c r="J2398" s="69"/>
      <c r="K2398" s="68"/>
      <c r="L2398" s="359"/>
      <c r="M2398" s="359"/>
    </row>
    <row r="2399" spans="2:13">
      <c r="B2399" s="68"/>
      <c r="C2399" s="68"/>
      <c r="D2399" s="68"/>
      <c r="E2399" s="69"/>
      <c r="F2399" s="69"/>
      <c r="G2399" s="69"/>
      <c r="H2399" s="69"/>
      <c r="I2399" s="69"/>
      <c r="J2399" s="69"/>
      <c r="K2399" s="68"/>
      <c r="L2399" s="359"/>
      <c r="M2399" s="359"/>
    </row>
    <row r="2400" spans="2:13">
      <c r="B2400" s="68"/>
      <c r="C2400" s="68"/>
      <c r="D2400" s="68"/>
      <c r="E2400" s="69"/>
      <c r="F2400" s="69"/>
      <c r="G2400" s="69"/>
      <c r="H2400" s="69"/>
      <c r="I2400" s="69"/>
      <c r="J2400" s="69"/>
      <c r="K2400" s="68"/>
      <c r="L2400" s="359"/>
      <c r="M2400" s="359"/>
    </row>
    <row r="2401" spans="2:13">
      <c r="B2401" s="68"/>
      <c r="C2401" s="68"/>
      <c r="D2401" s="68"/>
      <c r="E2401" s="69"/>
      <c r="F2401" s="69"/>
      <c r="G2401" s="69"/>
      <c r="H2401" s="69"/>
      <c r="I2401" s="69"/>
      <c r="J2401" s="69"/>
      <c r="K2401" s="68"/>
      <c r="L2401" s="359"/>
      <c r="M2401" s="359"/>
    </row>
    <row r="2402" spans="2:13">
      <c r="B2402" s="68"/>
      <c r="C2402" s="68"/>
      <c r="D2402" s="68"/>
      <c r="E2402" s="69"/>
      <c r="F2402" s="69"/>
      <c r="G2402" s="69"/>
      <c r="H2402" s="69"/>
      <c r="I2402" s="69"/>
      <c r="J2402" s="69"/>
      <c r="K2402" s="68"/>
      <c r="L2402" s="359"/>
      <c r="M2402" s="359"/>
    </row>
    <row r="2403" spans="2:13">
      <c r="B2403" s="68"/>
      <c r="C2403" s="68"/>
      <c r="D2403" s="68"/>
      <c r="E2403" s="69"/>
      <c r="F2403" s="69"/>
      <c r="G2403" s="69"/>
      <c r="H2403" s="69"/>
      <c r="I2403" s="69"/>
      <c r="J2403" s="69"/>
      <c r="K2403" s="68"/>
      <c r="L2403" s="359"/>
      <c r="M2403" s="359"/>
    </row>
    <row r="2404" spans="2:13">
      <c r="B2404" s="68"/>
      <c r="C2404" s="68"/>
      <c r="D2404" s="68"/>
      <c r="E2404" s="69"/>
      <c r="F2404" s="69"/>
      <c r="G2404" s="69"/>
      <c r="H2404" s="69"/>
      <c r="I2404" s="69"/>
      <c r="J2404" s="69"/>
      <c r="K2404" s="68"/>
      <c r="L2404" s="359"/>
      <c r="M2404" s="359"/>
    </row>
    <row r="2405" spans="2:13">
      <c r="B2405" s="68"/>
      <c r="C2405" s="68"/>
      <c r="D2405" s="68"/>
      <c r="E2405" s="69"/>
      <c r="F2405" s="69"/>
      <c r="G2405" s="69"/>
      <c r="H2405" s="69"/>
      <c r="I2405" s="69"/>
      <c r="J2405" s="69"/>
      <c r="K2405" s="68"/>
      <c r="L2405" s="359"/>
      <c r="M2405" s="359"/>
    </row>
    <row r="2406" spans="2:13">
      <c r="B2406" s="68"/>
      <c r="C2406" s="68"/>
      <c r="D2406" s="68"/>
      <c r="E2406" s="69"/>
      <c r="F2406" s="69"/>
      <c r="G2406" s="69"/>
      <c r="H2406" s="69"/>
      <c r="I2406" s="69"/>
      <c r="J2406" s="69"/>
      <c r="K2406" s="68"/>
      <c r="L2406" s="359"/>
      <c r="M2406" s="359"/>
    </row>
    <row r="2407" spans="2:13">
      <c r="B2407" s="68"/>
      <c r="C2407" s="68"/>
      <c r="D2407" s="68"/>
      <c r="E2407" s="69"/>
      <c r="F2407" s="69"/>
      <c r="G2407" s="69"/>
      <c r="H2407" s="69"/>
      <c r="I2407" s="69"/>
      <c r="J2407" s="69"/>
      <c r="K2407" s="68"/>
      <c r="L2407" s="359"/>
      <c r="M2407" s="359"/>
    </row>
    <row r="2408" spans="2:13">
      <c r="B2408" s="68"/>
      <c r="C2408" s="68"/>
      <c r="D2408" s="68"/>
      <c r="E2408" s="69"/>
      <c r="F2408" s="69"/>
      <c r="G2408" s="69"/>
      <c r="H2408" s="69"/>
      <c r="I2408" s="69"/>
      <c r="J2408" s="69"/>
      <c r="K2408" s="68"/>
      <c r="L2408" s="359"/>
      <c r="M2408" s="359"/>
    </row>
    <row r="2409" spans="2:13">
      <c r="B2409" s="68"/>
      <c r="C2409" s="68"/>
      <c r="D2409" s="68"/>
      <c r="E2409" s="69"/>
      <c r="F2409" s="69"/>
      <c r="G2409" s="69"/>
      <c r="H2409" s="69"/>
      <c r="I2409" s="69"/>
      <c r="J2409" s="69"/>
      <c r="K2409" s="68"/>
      <c r="L2409" s="359"/>
      <c r="M2409" s="359"/>
    </row>
    <row r="2410" spans="2:13">
      <c r="B2410" s="68"/>
      <c r="C2410" s="68"/>
      <c r="D2410" s="68"/>
      <c r="E2410" s="69"/>
      <c r="F2410" s="69"/>
      <c r="G2410" s="69"/>
      <c r="H2410" s="69"/>
      <c r="I2410" s="69"/>
      <c r="J2410" s="69"/>
      <c r="K2410" s="68"/>
      <c r="L2410" s="359"/>
      <c r="M2410" s="359"/>
    </row>
    <row r="2411" spans="2:13">
      <c r="B2411" s="68"/>
      <c r="C2411" s="68"/>
      <c r="D2411" s="68"/>
      <c r="E2411" s="69"/>
      <c r="F2411" s="69"/>
      <c r="G2411" s="69"/>
      <c r="H2411" s="69"/>
      <c r="I2411" s="69"/>
      <c r="J2411" s="69"/>
      <c r="K2411" s="68"/>
      <c r="L2411" s="359"/>
      <c r="M2411" s="359"/>
    </row>
    <row r="2412" spans="2:13">
      <c r="B2412" s="68"/>
      <c r="C2412" s="68"/>
      <c r="D2412" s="68"/>
      <c r="E2412" s="69"/>
      <c r="F2412" s="69"/>
      <c r="G2412" s="69"/>
      <c r="H2412" s="69"/>
      <c r="I2412" s="69"/>
      <c r="J2412" s="69"/>
      <c r="K2412" s="68"/>
      <c r="L2412" s="359"/>
      <c r="M2412" s="359"/>
    </row>
    <row r="2413" spans="2:13">
      <c r="B2413" s="68"/>
      <c r="C2413" s="68"/>
      <c r="D2413" s="68"/>
      <c r="E2413" s="69"/>
      <c r="F2413" s="69"/>
      <c r="G2413" s="69"/>
      <c r="H2413" s="69"/>
      <c r="I2413" s="69"/>
      <c r="J2413" s="69"/>
      <c r="K2413" s="68"/>
      <c r="L2413" s="359"/>
      <c r="M2413" s="359"/>
    </row>
    <row r="2414" spans="2:13">
      <c r="B2414" s="68"/>
      <c r="C2414" s="68"/>
      <c r="D2414" s="68"/>
      <c r="E2414" s="69"/>
      <c r="F2414" s="69"/>
      <c r="G2414" s="69"/>
      <c r="H2414" s="69"/>
      <c r="I2414" s="69"/>
      <c r="J2414" s="69"/>
      <c r="K2414" s="68"/>
      <c r="L2414" s="359"/>
      <c r="M2414" s="359"/>
    </row>
    <row r="2415" spans="2:13">
      <c r="B2415" s="68"/>
      <c r="C2415" s="68"/>
      <c r="D2415" s="68"/>
      <c r="E2415" s="69"/>
      <c r="F2415" s="69"/>
      <c r="G2415" s="69"/>
      <c r="H2415" s="69"/>
      <c r="I2415" s="69"/>
      <c r="J2415" s="69"/>
      <c r="K2415" s="68"/>
      <c r="L2415" s="359"/>
      <c r="M2415" s="359"/>
    </row>
    <row r="2416" spans="2:13">
      <c r="B2416" s="68"/>
      <c r="C2416" s="68"/>
      <c r="D2416" s="68"/>
      <c r="E2416" s="69"/>
      <c r="F2416" s="69"/>
      <c r="G2416" s="69"/>
      <c r="H2416" s="69"/>
      <c r="I2416" s="69"/>
      <c r="J2416" s="69"/>
      <c r="K2416" s="68"/>
      <c r="L2416" s="359"/>
      <c r="M2416" s="359"/>
    </row>
    <row r="2417" spans="2:13">
      <c r="B2417" s="68"/>
      <c r="C2417" s="68"/>
      <c r="D2417" s="68"/>
      <c r="E2417" s="69"/>
      <c r="F2417" s="69"/>
      <c r="G2417" s="69"/>
      <c r="H2417" s="69"/>
      <c r="I2417" s="69"/>
      <c r="J2417" s="69"/>
      <c r="K2417" s="68"/>
      <c r="L2417" s="359"/>
      <c r="M2417" s="359"/>
    </row>
    <row r="2418" spans="2:13">
      <c r="B2418" s="68"/>
      <c r="C2418" s="68"/>
      <c r="D2418" s="68"/>
      <c r="E2418" s="69"/>
      <c r="F2418" s="69"/>
      <c r="G2418" s="69"/>
      <c r="H2418" s="69"/>
      <c r="I2418" s="69"/>
      <c r="J2418" s="69"/>
      <c r="K2418" s="68"/>
      <c r="L2418" s="359"/>
      <c r="M2418" s="359"/>
    </row>
    <row r="2419" spans="2:13">
      <c r="B2419" s="68"/>
      <c r="C2419" s="68"/>
      <c r="D2419" s="68"/>
      <c r="E2419" s="69"/>
      <c r="F2419" s="69"/>
      <c r="G2419" s="69"/>
      <c r="H2419" s="69"/>
      <c r="I2419" s="69"/>
      <c r="J2419" s="69"/>
      <c r="K2419" s="68"/>
      <c r="L2419" s="359"/>
      <c r="M2419" s="359"/>
    </row>
    <row r="2420" spans="2:13">
      <c r="B2420" s="359"/>
      <c r="C2420" s="359"/>
      <c r="D2420" s="359"/>
      <c r="E2420" s="359"/>
      <c r="F2420" s="359"/>
      <c r="G2420" s="359"/>
      <c r="H2420" s="359"/>
      <c r="I2420" s="359"/>
      <c r="J2420" s="359"/>
      <c r="K2420" s="359"/>
      <c r="L2420" s="359"/>
      <c r="M2420" s="359"/>
    </row>
    <row r="2421" spans="2:13">
      <c r="B2421" s="359"/>
      <c r="C2421" s="359"/>
      <c r="D2421" s="359"/>
      <c r="E2421" s="359"/>
      <c r="F2421" s="359"/>
      <c r="G2421" s="359"/>
      <c r="H2421" s="359"/>
      <c r="I2421" s="359"/>
      <c r="J2421" s="359"/>
      <c r="K2421" s="359"/>
      <c r="L2421" s="359"/>
      <c r="M2421" s="359"/>
    </row>
    <row r="2422" spans="2:13">
      <c r="B2422" s="359"/>
      <c r="C2422" s="359"/>
      <c r="D2422" s="359"/>
      <c r="E2422" s="359"/>
      <c r="F2422" s="359"/>
      <c r="G2422" s="359"/>
      <c r="H2422" s="359"/>
      <c r="I2422" s="359"/>
      <c r="J2422" s="359"/>
      <c r="K2422" s="359"/>
      <c r="L2422" s="359"/>
      <c r="M2422" s="359"/>
    </row>
    <row r="2423" spans="2:13">
      <c r="B2423" s="359"/>
      <c r="C2423" s="359"/>
      <c r="D2423" s="359"/>
      <c r="E2423" s="359"/>
      <c r="F2423" s="359"/>
      <c r="G2423" s="359"/>
      <c r="H2423" s="359"/>
      <c r="I2423" s="359"/>
      <c r="J2423" s="359"/>
      <c r="K2423" s="359"/>
      <c r="L2423" s="359"/>
      <c r="M2423" s="359"/>
    </row>
    <row r="2424" spans="2:13">
      <c r="B2424" s="359"/>
      <c r="C2424" s="359"/>
      <c r="D2424" s="359"/>
      <c r="E2424" s="359"/>
      <c r="F2424" s="359"/>
      <c r="G2424" s="359"/>
      <c r="H2424" s="359"/>
      <c r="I2424" s="359"/>
      <c r="J2424" s="359"/>
      <c r="K2424" s="359"/>
      <c r="L2424" s="359"/>
      <c r="M2424" s="359"/>
    </row>
    <row r="2425" spans="2:13">
      <c r="B2425" s="359"/>
      <c r="C2425" s="359"/>
      <c r="D2425" s="359"/>
      <c r="E2425" s="359"/>
      <c r="F2425" s="359"/>
      <c r="G2425" s="359"/>
      <c r="H2425" s="359"/>
      <c r="I2425" s="359"/>
      <c r="J2425" s="359"/>
      <c r="K2425" s="359"/>
      <c r="L2425" s="359"/>
      <c r="M2425" s="359"/>
    </row>
    <row r="2426" spans="2:13">
      <c r="B2426" s="359"/>
      <c r="C2426" s="359"/>
      <c r="D2426" s="359"/>
      <c r="E2426" s="359"/>
      <c r="F2426" s="359"/>
      <c r="G2426" s="359"/>
      <c r="H2426" s="359"/>
      <c r="I2426" s="359"/>
      <c r="J2426" s="359"/>
      <c r="K2426" s="359"/>
      <c r="L2426" s="359"/>
      <c r="M2426" s="359"/>
    </row>
    <row r="2427" spans="2:13">
      <c r="B2427" s="359"/>
      <c r="C2427" s="359"/>
      <c r="D2427" s="359"/>
      <c r="E2427" s="359"/>
      <c r="F2427" s="359"/>
      <c r="G2427" s="359"/>
      <c r="H2427" s="359"/>
      <c r="I2427" s="359"/>
      <c r="J2427" s="359"/>
      <c r="K2427" s="359"/>
      <c r="L2427" s="359"/>
      <c r="M2427" s="359"/>
    </row>
    <row r="2428" spans="2:13">
      <c r="B2428" s="359"/>
      <c r="C2428" s="359"/>
      <c r="D2428" s="359"/>
      <c r="E2428" s="359"/>
      <c r="F2428" s="359"/>
      <c r="G2428" s="359"/>
      <c r="H2428" s="359"/>
      <c r="I2428" s="359"/>
      <c r="J2428" s="359"/>
      <c r="K2428" s="359"/>
      <c r="L2428" s="359"/>
      <c r="M2428" s="359"/>
    </row>
    <row r="2429" spans="2:13">
      <c r="B2429" s="359"/>
      <c r="C2429" s="359"/>
      <c r="D2429" s="359"/>
      <c r="E2429" s="359"/>
      <c r="F2429" s="359"/>
      <c r="G2429" s="359"/>
      <c r="H2429" s="359"/>
      <c r="I2429" s="359"/>
      <c r="J2429" s="359"/>
      <c r="K2429" s="359"/>
      <c r="L2429" s="359"/>
      <c r="M2429" s="359"/>
    </row>
    <row r="2430" spans="2:13">
      <c r="B2430" s="359"/>
      <c r="C2430" s="359"/>
      <c r="D2430" s="359"/>
      <c r="E2430" s="359"/>
      <c r="F2430" s="359"/>
      <c r="G2430" s="359"/>
      <c r="H2430" s="359"/>
      <c r="I2430" s="359"/>
      <c r="J2430" s="359"/>
      <c r="K2430" s="359"/>
      <c r="L2430" s="359"/>
      <c r="M2430" s="359"/>
    </row>
    <row r="2431" spans="2:13">
      <c r="B2431" s="359"/>
      <c r="C2431" s="359"/>
      <c r="D2431" s="359"/>
      <c r="E2431" s="359"/>
      <c r="F2431" s="359"/>
      <c r="G2431" s="359"/>
      <c r="H2431" s="359"/>
      <c r="I2431" s="359"/>
      <c r="J2431" s="359"/>
      <c r="K2431" s="359"/>
      <c r="L2431" s="359"/>
      <c r="M2431" s="359"/>
    </row>
    <row r="2432" spans="2:13">
      <c r="B2432" s="359"/>
      <c r="C2432" s="359"/>
      <c r="D2432" s="359"/>
      <c r="E2432" s="359"/>
      <c r="F2432" s="359"/>
      <c r="G2432" s="359"/>
      <c r="H2432" s="359"/>
      <c r="I2432" s="359"/>
      <c r="J2432" s="359"/>
      <c r="K2432" s="359"/>
      <c r="L2432" s="359"/>
      <c r="M2432" s="359"/>
    </row>
    <row r="2433" spans="2:13">
      <c r="B2433" s="359"/>
      <c r="C2433" s="359"/>
      <c r="D2433" s="359"/>
      <c r="E2433" s="359"/>
      <c r="F2433" s="359"/>
      <c r="G2433" s="359"/>
      <c r="H2433" s="359"/>
      <c r="I2433" s="359"/>
      <c r="J2433" s="359"/>
      <c r="K2433" s="359"/>
      <c r="L2433" s="359"/>
      <c r="M2433" s="359"/>
    </row>
    <row r="2434" spans="2:13">
      <c r="B2434" s="359"/>
      <c r="C2434" s="359"/>
      <c r="D2434" s="359"/>
      <c r="E2434" s="359"/>
      <c r="F2434" s="359"/>
      <c r="G2434" s="359"/>
      <c r="H2434" s="359"/>
      <c r="I2434" s="359"/>
      <c r="J2434" s="359"/>
      <c r="K2434" s="359"/>
      <c r="L2434" s="359"/>
      <c r="M2434" s="359"/>
    </row>
    <row r="2435" spans="2:13">
      <c r="B2435" s="359"/>
      <c r="C2435" s="359"/>
      <c r="D2435" s="359"/>
      <c r="E2435" s="359"/>
      <c r="F2435" s="359"/>
      <c r="G2435" s="359"/>
      <c r="H2435" s="359"/>
      <c r="I2435" s="359"/>
      <c r="J2435" s="359"/>
      <c r="K2435" s="359"/>
      <c r="L2435" s="359"/>
      <c r="M2435" s="359"/>
    </row>
    <row r="2436" spans="2:13">
      <c r="B2436" s="359"/>
      <c r="C2436" s="359"/>
      <c r="D2436" s="359"/>
      <c r="E2436" s="359"/>
      <c r="F2436" s="359"/>
      <c r="G2436" s="359"/>
      <c r="H2436" s="359"/>
      <c r="I2436" s="359"/>
      <c r="J2436" s="359"/>
      <c r="K2436" s="359"/>
      <c r="L2436" s="359"/>
      <c r="M2436" s="359"/>
    </row>
    <row r="2437" spans="2:13">
      <c r="B2437" s="359"/>
      <c r="C2437" s="359"/>
      <c r="D2437" s="359"/>
      <c r="E2437" s="359"/>
      <c r="F2437" s="359"/>
      <c r="G2437" s="359"/>
      <c r="H2437" s="359"/>
      <c r="I2437" s="359"/>
      <c r="J2437" s="359"/>
      <c r="K2437" s="359"/>
      <c r="L2437" s="359"/>
      <c r="M2437" s="359"/>
    </row>
    <row r="2438" spans="2:13">
      <c r="B2438" s="359"/>
      <c r="C2438" s="359"/>
      <c r="D2438" s="359"/>
      <c r="E2438" s="359"/>
      <c r="F2438" s="359"/>
      <c r="G2438" s="359"/>
      <c r="H2438" s="359"/>
      <c r="I2438" s="359"/>
      <c r="J2438" s="359"/>
      <c r="K2438" s="359"/>
      <c r="L2438" s="359"/>
      <c r="M2438" s="359"/>
    </row>
    <row r="2439" spans="2:13">
      <c r="B2439" s="359"/>
      <c r="C2439" s="359"/>
      <c r="D2439" s="359"/>
      <c r="E2439" s="359"/>
      <c r="F2439" s="359"/>
      <c r="G2439" s="359"/>
      <c r="H2439" s="359"/>
      <c r="I2439" s="359"/>
      <c r="J2439" s="359"/>
      <c r="K2439" s="359"/>
      <c r="L2439" s="359"/>
      <c r="M2439" s="359"/>
    </row>
    <row r="2440" spans="2:13">
      <c r="B2440" s="359"/>
      <c r="C2440" s="359"/>
      <c r="D2440" s="359"/>
      <c r="E2440" s="359"/>
      <c r="F2440" s="359"/>
      <c r="G2440" s="359"/>
      <c r="H2440" s="359"/>
      <c r="I2440" s="359"/>
      <c r="J2440" s="359"/>
      <c r="K2440" s="359"/>
      <c r="L2440" s="359"/>
      <c r="M2440" s="359"/>
    </row>
    <row r="2441" spans="2:13">
      <c r="B2441" s="359"/>
      <c r="C2441" s="359"/>
      <c r="D2441" s="359"/>
      <c r="E2441" s="359"/>
      <c r="F2441" s="359"/>
      <c r="G2441" s="359"/>
      <c r="H2441" s="359"/>
      <c r="I2441" s="359"/>
      <c r="J2441" s="359"/>
      <c r="K2441" s="359"/>
      <c r="L2441" s="359"/>
      <c r="M2441" s="359"/>
    </row>
    <row r="2442" spans="2:13">
      <c r="B2442" s="359"/>
      <c r="C2442" s="359"/>
      <c r="D2442" s="359"/>
      <c r="E2442" s="359"/>
      <c r="F2442" s="359"/>
      <c r="G2442" s="359"/>
      <c r="H2442" s="359"/>
      <c r="I2442" s="359"/>
      <c r="J2442" s="359"/>
      <c r="K2442" s="359"/>
      <c r="L2442" s="359"/>
      <c r="M2442" s="359"/>
    </row>
    <row r="2443" spans="2:13">
      <c r="B2443" s="359"/>
      <c r="C2443" s="359"/>
      <c r="D2443" s="359"/>
      <c r="E2443" s="359"/>
      <c r="F2443" s="359"/>
      <c r="G2443" s="359"/>
      <c r="H2443" s="359"/>
      <c r="I2443" s="359"/>
      <c r="J2443" s="359"/>
      <c r="K2443" s="359"/>
      <c r="L2443" s="359"/>
      <c r="M2443" s="359"/>
    </row>
    <row r="2444" spans="2:13">
      <c r="B2444" s="359"/>
      <c r="C2444" s="359"/>
      <c r="D2444" s="359"/>
      <c r="E2444" s="359"/>
      <c r="F2444" s="359"/>
      <c r="G2444" s="359"/>
      <c r="H2444" s="359"/>
      <c r="I2444" s="359"/>
      <c r="J2444" s="359"/>
      <c r="K2444" s="359"/>
      <c r="L2444" s="359"/>
      <c r="M2444" s="359"/>
    </row>
    <row r="2445" spans="2:13">
      <c r="B2445" s="359"/>
      <c r="C2445" s="359"/>
      <c r="D2445" s="359"/>
      <c r="E2445" s="359"/>
      <c r="F2445" s="359"/>
      <c r="G2445" s="359"/>
      <c r="H2445" s="359"/>
      <c r="I2445" s="359"/>
      <c r="J2445" s="359"/>
      <c r="K2445" s="359"/>
      <c r="L2445" s="359"/>
      <c r="M2445" s="359"/>
    </row>
    <row r="2446" spans="2:13">
      <c r="B2446" s="359"/>
      <c r="C2446" s="359"/>
      <c r="D2446" s="359"/>
      <c r="E2446" s="359"/>
      <c r="F2446" s="359"/>
      <c r="G2446" s="359"/>
      <c r="H2446" s="359"/>
      <c r="I2446" s="359"/>
      <c r="J2446" s="359"/>
      <c r="K2446" s="359"/>
      <c r="L2446" s="359"/>
      <c r="M2446" s="359"/>
    </row>
    <row r="2447" spans="2:13">
      <c r="B2447" s="359"/>
      <c r="C2447" s="359"/>
      <c r="D2447" s="359"/>
      <c r="E2447" s="359"/>
      <c r="F2447" s="359"/>
      <c r="G2447" s="359"/>
      <c r="H2447" s="359"/>
      <c r="I2447" s="359"/>
      <c r="J2447" s="359"/>
      <c r="K2447" s="359"/>
      <c r="L2447" s="359"/>
      <c r="M2447" s="359"/>
    </row>
    <row r="2448" spans="2:13">
      <c r="B2448" s="359"/>
      <c r="C2448" s="359"/>
      <c r="D2448" s="359"/>
      <c r="E2448" s="359"/>
      <c r="F2448" s="359"/>
      <c r="G2448" s="359"/>
      <c r="H2448" s="359"/>
      <c r="I2448" s="359"/>
      <c r="J2448" s="359"/>
      <c r="K2448" s="359"/>
      <c r="L2448" s="359"/>
      <c r="M2448" s="359"/>
    </row>
    <row r="2449" spans="2:13">
      <c r="B2449" s="359"/>
      <c r="C2449" s="359"/>
      <c r="D2449" s="359"/>
      <c r="E2449" s="359"/>
      <c r="F2449" s="359"/>
      <c r="G2449" s="359"/>
      <c r="H2449" s="359"/>
      <c r="I2449" s="359"/>
      <c r="J2449" s="359"/>
      <c r="K2449" s="359"/>
      <c r="L2449" s="359"/>
      <c r="M2449" s="359"/>
    </row>
    <row r="2450" spans="2:13">
      <c r="B2450" s="359"/>
      <c r="C2450" s="359"/>
      <c r="D2450" s="359"/>
      <c r="E2450" s="359"/>
      <c r="F2450" s="359"/>
      <c r="G2450" s="359"/>
      <c r="H2450" s="359"/>
      <c r="I2450" s="359"/>
      <c r="J2450" s="359"/>
      <c r="K2450" s="359"/>
      <c r="L2450" s="359"/>
      <c r="M2450" s="359"/>
    </row>
    <row r="2451" spans="2:13">
      <c r="B2451" s="359"/>
      <c r="C2451" s="359"/>
      <c r="D2451" s="359"/>
      <c r="E2451" s="359"/>
      <c r="F2451" s="359"/>
      <c r="G2451" s="359"/>
      <c r="H2451" s="359"/>
      <c r="I2451" s="359"/>
      <c r="J2451" s="359"/>
      <c r="K2451" s="359"/>
      <c r="L2451" s="359"/>
      <c r="M2451" s="359"/>
    </row>
    <row r="2452" spans="2:13">
      <c r="B2452" s="359"/>
      <c r="C2452" s="359"/>
      <c r="D2452" s="359"/>
      <c r="E2452" s="359"/>
      <c r="F2452" s="359"/>
      <c r="G2452" s="359"/>
      <c r="H2452" s="359"/>
      <c r="I2452" s="359"/>
      <c r="J2452" s="359"/>
      <c r="K2452" s="359"/>
      <c r="L2452" s="359"/>
      <c r="M2452" s="359"/>
    </row>
    <row r="2453" spans="2:13">
      <c r="B2453" s="359"/>
      <c r="C2453" s="359"/>
      <c r="D2453" s="359"/>
      <c r="E2453" s="359"/>
      <c r="F2453" s="359"/>
      <c r="G2453" s="359"/>
      <c r="H2453" s="359"/>
      <c r="I2453" s="359"/>
      <c r="J2453" s="359"/>
      <c r="K2453" s="359"/>
      <c r="L2453" s="359"/>
      <c r="M2453" s="359"/>
    </row>
    <row r="2454" spans="2:13">
      <c r="B2454" s="359"/>
      <c r="C2454" s="359"/>
      <c r="D2454" s="359"/>
      <c r="E2454" s="359"/>
      <c r="F2454" s="359"/>
      <c r="G2454" s="359"/>
      <c r="H2454" s="359"/>
      <c r="I2454" s="359"/>
      <c r="J2454" s="359"/>
      <c r="K2454" s="359"/>
      <c r="L2454" s="359"/>
      <c r="M2454" s="359"/>
    </row>
    <row r="2455" spans="2:13">
      <c r="B2455" s="359"/>
      <c r="C2455" s="359"/>
      <c r="D2455" s="359"/>
      <c r="E2455" s="359"/>
      <c r="F2455" s="359"/>
      <c r="G2455" s="359"/>
      <c r="H2455" s="359"/>
      <c r="I2455" s="359"/>
      <c r="J2455" s="359"/>
      <c r="K2455" s="359"/>
      <c r="L2455" s="359"/>
      <c r="M2455" s="359"/>
    </row>
    <row r="2456" spans="2:13">
      <c r="B2456" s="359"/>
      <c r="C2456" s="359"/>
      <c r="D2456" s="359"/>
      <c r="E2456" s="359"/>
      <c r="F2456" s="359"/>
      <c r="G2456" s="359"/>
      <c r="H2456" s="359"/>
      <c r="I2456" s="359"/>
      <c r="J2456" s="359"/>
      <c r="K2456" s="359"/>
      <c r="L2456" s="359"/>
      <c r="M2456" s="359"/>
    </row>
    <row r="2457" spans="2:13">
      <c r="B2457" s="359"/>
      <c r="C2457" s="359"/>
      <c r="D2457" s="359"/>
      <c r="E2457" s="359"/>
      <c r="F2457" s="359"/>
      <c r="G2457" s="359"/>
      <c r="H2457" s="359"/>
      <c r="I2457" s="359"/>
      <c r="J2457" s="359"/>
      <c r="K2457" s="359"/>
      <c r="L2457" s="359"/>
      <c r="M2457" s="359"/>
    </row>
    <row r="2458" spans="2:13">
      <c r="B2458" s="359"/>
      <c r="C2458" s="359"/>
      <c r="D2458" s="359"/>
      <c r="E2458" s="359"/>
      <c r="F2458" s="359"/>
      <c r="G2458" s="359"/>
      <c r="H2458" s="359"/>
      <c r="I2458" s="359"/>
      <c r="J2458" s="359"/>
      <c r="K2458" s="359"/>
      <c r="L2458" s="359"/>
      <c r="M2458" s="359"/>
    </row>
    <row r="2459" spans="2:13">
      <c r="B2459" s="359"/>
      <c r="C2459" s="359"/>
      <c r="D2459" s="359"/>
      <c r="E2459" s="359"/>
      <c r="F2459" s="359"/>
      <c r="G2459" s="359"/>
      <c r="H2459" s="359"/>
      <c r="I2459" s="359"/>
      <c r="J2459" s="359"/>
      <c r="K2459" s="359"/>
      <c r="L2459" s="359"/>
      <c r="M2459" s="359"/>
    </row>
    <row r="2460" spans="2:13">
      <c r="B2460" s="359"/>
      <c r="C2460" s="359"/>
      <c r="D2460" s="359"/>
      <c r="E2460" s="359"/>
      <c r="F2460" s="359"/>
      <c r="G2460" s="359"/>
      <c r="H2460" s="359"/>
      <c r="I2460" s="359"/>
      <c r="J2460" s="359"/>
      <c r="K2460" s="359"/>
      <c r="L2460" s="359"/>
      <c r="M2460" s="359"/>
    </row>
    <row r="2461" spans="2:13">
      <c r="B2461" s="359"/>
      <c r="C2461" s="359"/>
      <c r="D2461" s="359"/>
      <c r="E2461" s="359"/>
      <c r="F2461" s="359"/>
      <c r="G2461" s="359"/>
      <c r="H2461" s="359"/>
      <c r="I2461" s="359"/>
      <c r="J2461" s="359"/>
      <c r="K2461" s="359"/>
      <c r="L2461" s="359"/>
      <c r="M2461" s="359"/>
    </row>
    <row r="2462" spans="2:13">
      <c r="B2462" s="359"/>
      <c r="C2462" s="359"/>
      <c r="D2462" s="359"/>
      <c r="E2462" s="359"/>
      <c r="F2462" s="359"/>
      <c r="G2462" s="359"/>
      <c r="H2462" s="359"/>
      <c r="I2462" s="359"/>
      <c r="J2462" s="359"/>
      <c r="K2462" s="359"/>
      <c r="L2462" s="359"/>
      <c r="M2462" s="359"/>
    </row>
    <row r="2463" spans="2:13">
      <c r="B2463" s="359"/>
      <c r="C2463" s="359"/>
      <c r="D2463" s="359"/>
      <c r="E2463" s="359"/>
      <c r="F2463" s="359"/>
      <c r="G2463" s="359"/>
      <c r="H2463" s="359"/>
      <c r="I2463" s="359"/>
      <c r="J2463" s="359"/>
      <c r="K2463" s="359"/>
      <c r="L2463" s="359"/>
      <c r="M2463" s="359"/>
    </row>
    <row r="2464" spans="2:13">
      <c r="B2464" s="359"/>
      <c r="C2464" s="359"/>
      <c r="D2464" s="359"/>
      <c r="E2464" s="359"/>
      <c r="F2464" s="359"/>
      <c r="G2464" s="359"/>
      <c r="H2464" s="359"/>
      <c r="I2464" s="359"/>
      <c r="J2464" s="359"/>
      <c r="K2464" s="359"/>
      <c r="L2464" s="359"/>
      <c r="M2464" s="359"/>
    </row>
    <row r="2465" spans="2:13">
      <c r="B2465" s="359"/>
      <c r="C2465" s="359"/>
      <c r="D2465" s="359"/>
      <c r="E2465" s="359"/>
      <c r="F2465" s="359"/>
      <c r="G2465" s="359"/>
      <c r="H2465" s="359"/>
      <c r="I2465" s="359"/>
      <c r="J2465" s="359"/>
      <c r="K2465" s="359"/>
      <c r="L2465" s="359"/>
      <c r="M2465" s="359"/>
    </row>
    <row r="2466" spans="2:13">
      <c r="B2466" s="359"/>
      <c r="C2466" s="359"/>
      <c r="D2466" s="359"/>
      <c r="E2466" s="359"/>
      <c r="F2466" s="359"/>
      <c r="G2466" s="359"/>
      <c r="H2466" s="359"/>
      <c r="I2466" s="359"/>
      <c r="J2466" s="359"/>
      <c r="K2466" s="359"/>
      <c r="L2466" s="359"/>
      <c r="M2466" s="359"/>
    </row>
    <row r="2467" spans="2:13">
      <c r="B2467" s="359"/>
      <c r="C2467" s="359"/>
      <c r="D2467" s="359"/>
      <c r="E2467" s="359"/>
      <c r="F2467" s="359"/>
      <c r="G2467" s="359"/>
      <c r="H2467" s="359"/>
      <c r="I2467" s="359"/>
      <c r="J2467" s="359"/>
      <c r="K2467" s="359"/>
      <c r="L2467" s="359"/>
      <c r="M2467" s="359"/>
    </row>
    <row r="2468" spans="2:13">
      <c r="B2468" s="359"/>
      <c r="C2468" s="359"/>
      <c r="D2468" s="359"/>
      <c r="E2468" s="359"/>
      <c r="F2468" s="359"/>
      <c r="G2468" s="359"/>
      <c r="H2468" s="359"/>
      <c r="I2468" s="359"/>
      <c r="J2468" s="359"/>
      <c r="K2468" s="359"/>
      <c r="L2468" s="359"/>
      <c r="M2468" s="359"/>
    </row>
    <row r="2469" spans="2:13">
      <c r="B2469" s="359"/>
      <c r="C2469" s="359"/>
      <c r="D2469" s="359"/>
      <c r="E2469" s="359"/>
      <c r="F2469" s="359"/>
      <c r="G2469" s="359"/>
      <c r="H2469" s="359"/>
      <c r="I2469" s="359"/>
      <c r="J2469" s="359"/>
      <c r="K2469" s="359"/>
      <c r="L2469" s="359"/>
      <c r="M2469" s="359"/>
    </row>
    <row r="2470" spans="2:13">
      <c r="B2470" s="359"/>
      <c r="C2470" s="359"/>
      <c r="D2470" s="359"/>
      <c r="E2470" s="359"/>
      <c r="F2470" s="359"/>
      <c r="G2470" s="359"/>
      <c r="H2470" s="359"/>
      <c r="I2470" s="359"/>
      <c r="J2470" s="359"/>
      <c r="K2470" s="359"/>
      <c r="L2470" s="359"/>
      <c r="M2470" s="359"/>
    </row>
    <row r="2471" spans="2:13">
      <c r="B2471" s="359"/>
      <c r="C2471" s="359"/>
      <c r="D2471" s="359"/>
      <c r="E2471" s="359"/>
      <c r="F2471" s="359"/>
      <c r="G2471" s="359"/>
      <c r="H2471" s="359"/>
      <c r="I2471" s="359"/>
      <c r="J2471" s="359"/>
      <c r="K2471" s="359"/>
      <c r="L2471" s="359"/>
      <c r="M2471" s="359"/>
    </row>
    <row r="2472" spans="2:13">
      <c r="B2472" s="359"/>
      <c r="C2472" s="359"/>
      <c r="D2472" s="359"/>
      <c r="E2472" s="359"/>
      <c r="F2472" s="359"/>
      <c r="G2472" s="359"/>
      <c r="H2472" s="359"/>
      <c r="I2472" s="359"/>
      <c r="J2472" s="359"/>
      <c r="K2472" s="359"/>
      <c r="L2472" s="359"/>
      <c r="M2472" s="359"/>
    </row>
    <row r="2473" spans="2:13">
      <c r="B2473" s="359"/>
      <c r="C2473" s="359"/>
      <c r="D2473" s="359"/>
      <c r="E2473" s="359"/>
      <c r="F2473" s="359"/>
      <c r="G2473" s="359"/>
      <c r="H2473" s="359"/>
      <c r="I2473" s="359"/>
      <c r="J2473" s="359"/>
      <c r="K2473" s="359"/>
      <c r="L2473" s="359"/>
      <c r="M2473" s="359"/>
    </row>
    <row r="2474" spans="2:13">
      <c r="B2474" s="359"/>
      <c r="C2474" s="359"/>
      <c r="D2474" s="359"/>
      <c r="E2474" s="359"/>
      <c r="F2474" s="359"/>
      <c r="G2474" s="359"/>
      <c r="H2474" s="359"/>
      <c r="I2474" s="359"/>
      <c r="J2474" s="359"/>
      <c r="K2474" s="359"/>
      <c r="L2474" s="359"/>
      <c r="M2474" s="359"/>
    </row>
    <row r="2475" spans="2:13">
      <c r="B2475" s="359"/>
      <c r="C2475" s="359"/>
      <c r="D2475" s="359"/>
      <c r="E2475" s="359"/>
      <c r="F2475" s="359"/>
      <c r="G2475" s="359"/>
      <c r="H2475" s="359"/>
      <c r="I2475" s="359"/>
      <c r="J2475" s="359"/>
      <c r="K2475" s="359"/>
      <c r="L2475" s="359"/>
      <c r="M2475" s="359"/>
    </row>
    <row r="2476" spans="2:13">
      <c r="B2476" s="359"/>
      <c r="C2476" s="359"/>
      <c r="D2476" s="359"/>
      <c r="E2476" s="359"/>
      <c r="F2476" s="359"/>
      <c r="G2476" s="359"/>
      <c r="H2476" s="359"/>
      <c r="I2476" s="359"/>
      <c r="J2476" s="359"/>
      <c r="K2476" s="359"/>
      <c r="L2476" s="359"/>
      <c r="M2476" s="359"/>
    </row>
    <row r="2477" spans="2:13">
      <c r="B2477" s="359"/>
      <c r="C2477" s="359"/>
      <c r="D2477" s="359"/>
      <c r="E2477" s="359"/>
      <c r="F2477" s="359"/>
      <c r="G2477" s="359"/>
      <c r="H2477" s="359"/>
      <c r="I2477" s="359"/>
      <c r="J2477" s="359"/>
      <c r="K2477" s="359"/>
      <c r="L2477" s="359"/>
      <c r="M2477" s="359"/>
    </row>
    <row r="2478" spans="2:13">
      <c r="B2478" s="359"/>
      <c r="C2478" s="359"/>
      <c r="D2478" s="359"/>
      <c r="E2478" s="359"/>
      <c r="F2478" s="359"/>
      <c r="G2478" s="359"/>
      <c r="H2478" s="359"/>
      <c r="I2478" s="359"/>
      <c r="J2478" s="359"/>
      <c r="K2478" s="359"/>
      <c r="L2478" s="359"/>
      <c r="M2478" s="359"/>
    </row>
    <row r="2479" spans="2:13">
      <c r="B2479" s="359"/>
      <c r="C2479" s="359"/>
      <c r="D2479" s="359"/>
      <c r="E2479" s="359"/>
      <c r="F2479" s="359"/>
      <c r="G2479" s="359"/>
      <c r="H2479" s="359"/>
      <c r="I2479" s="359"/>
      <c r="J2479" s="359"/>
      <c r="K2479" s="359"/>
      <c r="L2479" s="359"/>
      <c r="M2479" s="359"/>
    </row>
    <row r="2480" spans="2:13">
      <c r="B2480" s="359"/>
      <c r="C2480" s="359"/>
      <c r="D2480" s="359"/>
      <c r="E2480" s="359"/>
      <c r="F2480" s="359"/>
      <c r="G2480" s="359"/>
      <c r="H2480" s="359"/>
      <c r="I2480" s="359"/>
      <c r="J2480" s="359"/>
      <c r="K2480" s="359"/>
      <c r="L2480" s="359"/>
      <c r="M2480" s="359"/>
    </row>
    <row r="2481" spans="2:13">
      <c r="B2481" s="359"/>
      <c r="C2481" s="359"/>
      <c r="D2481" s="359"/>
      <c r="E2481" s="359"/>
      <c r="F2481" s="359"/>
      <c r="G2481" s="359"/>
      <c r="H2481" s="359"/>
      <c r="I2481" s="359"/>
      <c r="J2481" s="359"/>
      <c r="K2481" s="359"/>
      <c r="L2481" s="359"/>
      <c r="M2481" s="359"/>
    </row>
    <row r="2482" spans="2:13">
      <c r="B2482" s="359"/>
      <c r="C2482" s="359"/>
      <c r="D2482" s="359"/>
      <c r="E2482" s="359"/>
      <c r="F2482" s="359"/>
      <c r="G2482" s="359"/>
      <c r="H2482" s="359"/>
      <c r="I2482" s="359"/>
      <c r="J2482" s="359"/>
      <c r="K2482" s="359"/>
      <c r="L2482" s="359"/>
      <c r="M2482" s="359"/>
    </row>
    <row r="2483" spans="2:13">
      <c r="B2483" s="359"/>
      <c r="C2483" s="359"/>
      <c r="D2483" s="359"/>
      <c r="E2483" s="359"/>
      <c r="F2483" s="359"/>
      <c r="G2483" s="359"/>
      <c r="H2483" s="359"/>
      <c r="I2483" s="359"/>
      <c r="J2483" s="359"/>
      <c r="K2483" s="359"/>
      <c r="L2483" s="359"/>
      <c r="M2483" s="359"/>
    </row>
    <row r="2484" spans="2:13">
      <c r="B2484" s="359"/>
      <c r="C2484" s="359"/>
      <c r="D2484" s="359"/>
      <c r="E2484" s="359"/>
      <c r="F2484" s="359"/>
      <c r="G2484" s="359"/>
      <c r="H2484" s="359"/>
      <c r="I2484" s="359"/>
      <c r="J2484" s="359"/>
      <c r="K2484" s="359"/>
      <c r="L2484" s="359"/>
      <c r="M2484" s="359"/>
    </row>
    <row r="2485" spans="2:13">
      <c r="B2485" s="359"/>
      <c r="C2485" s="359"/>
      <c r="D2485" s="359"/>
      <c r="E2485" s="359"/>
      <c r="F2485" s="359"/>
      <c r="G2485" s="359"/>
      <c r="H2485" s="359"/>
      <c r="I2485" s="359"/>
      <c r="J2485" s="359"/>
      <c r="K2485" s="359"/>
      <c r="L2485" s="359"/>
      <c r="M2485" s="359"/>
    </row>
    <row r="2486" spans="2:13">
      <c r="B2486" s="359"/>
      <c r="C2486" s="359"/>
      <c r="D2486" s="359"/>
      <c r="E2486" s="359"/>
      <c r="F2486" s="359"/>
      <c r="G2486" s="359"/>
      <c r="H2486" s="359"/>
      <c r="I2486" s="359"/>
      <c r="J2486" s="359"/>
      <c r="K2486" s="359"/>
      <c r="L2486" s="359"/>
      <c r="M2486" s="359"/>
    </row>
    <row r="2487" spans="2:13">
      <c r="B2487" s="359"/>
      <c r="C2487" s="359"/>
      <c r="D2487" s="359"/>
      <c r="E2487" s="359"/>
      <c r="F2487" s="359"/>
      <c r="G2487" s="359"/>
      <c r="H2487" s="359"/>
      <c r="I2487" s="359"/>
      <c r="J2487" s="359"/>
      <c r="K2487" s="359"/>
      <c r="L2487" s="359"/>
      <c r="M2487" s="359"/>
    </row>
    <row r="2488" spans="2:13">
      <c r="B2488" s="359"/>
      <c r="C2488" s="359"/>
      <c r="D2488" s="359"/>
      <c r="E2488" s="359"/>
      <c r="F2488" s="359"/>
      <c r="G2488" s="359"/>
      <c r="H2488" s="359"/>
      <c r="I2488" s="359"/>
      <c r="J2488" s="359"/>
      <c r="K2488" s="359"/>
      <c r="L2488" s="359"/>
      <c r="M2488" s="359"/>
    </row>
    <row r="2489" spans="2:13">
      <c r="B2489" s="359"/>
      <c r="C2489" s="359"/>
      <c r="D2489" s="359"/>
      <c r="E2489" s="359"/>
      <c r="F2489" s="359"/>
      <c r="G2489" s="359"/>
      <c r="H2489" s="359"/>
      <c r="I2489" s="359"/>
      <c r="J2489" s="359"/>
      <c r="K2489" s="359"/>
      <c r="L2489" s="359"/>
      <c r="M2489" s="359"/>
    </row>
    <row r="2490" spans="2:13">
      <c r="B2490" s="359"/>
      <c r="C2490" s="359"/>
      <c r="D2490" s="359"/>
      <c r="E2490" s="359"/>
      <c r="F2490" s="359"/>
      <c r="G2490" s="359"/>
      <c r="H2490" s="359"/>
      <c r="I2490" s="359"/>
      <c r="J2490" s="359"/>
      <c r="K2490" s="359"/>
      <c r="L2490" s="359"/>
      <c r="M2490" s="359"/>
    </row>
    <row r="2491" spans="2:13">
      <c r="B2491" s="359"/>
      <c r="C2491" s="359"/>
      <c r="D2491" s="359"/>
      <c r="E2491" s="359"/>
      <c r="F2491" s="359"/>
      <c r="G2491" s="359"/>
      <c r="H2491" s="359"/>
      <c r="I2491" s="359"/>
      <c r="J2491" s="359"/>
      <c r="K2491" s="359"/>
      <c r="L2491" s="359"/>
      <c r="M2491" s="359"/>
    </row>
    <row r="2492" spans="2:13">
      <c r="B2492" s="359"/>
      <c r="C2492" s="359"/>
      <c r="D2492" s="359"/>
      <c r="E2492" s="359"/>
      <c r="F2492" s="359"/>
      <c r="G2492" s="359"/>
      <c r="H2492" s="359"/>
      <c r="I2492" s="359"/>
      <c r="J2492" s="359"/>
      <c r="K2492" s="359"/>
      <c r="L2492" s="359"/>
      <c r="M2492" s="359"/>
    </row>
    <row r="2493" spans="2:13">
      <c r="B2493" s="359"/>
      <c r="C2493" s="359"/>
      <c r="D2493" s="359"/>
      <c r="E2493" s="359"/>
      <c r="F2493" s="359"/>
      <c r="G2493" s="359"/>
      <c r="H2493" s="359"/>
      <c r="I2493" s="359"/>
      <c r="J2493" s="359"/>
      <c r="K2493" s="359"/>
      <c r="L2493" s="359"/>
      <c r="M2493" s="359"/>
    </row>
    <row r="2494" spans="2:13">
      <c r="B2494" s="359"/>
      <c r="C2494" s="359"/>
      <c r="D2494" s="359"/>
      <c r="E2494" s="359"/>
      <c r="F2494" s="359"/>
      <c r="G2494" s="359"/>
      <c r="H2494" s="359"/>
      <c r="I2494" s="359"/>
      <c r="J2494" s="359"/>
      <c r="K2494" s="359"/>
      <c r="L2494" s="359"/>
      <c r="M2494" s="359"/>
    </row>
    <row r="2495" spans="2:13">
      <c r="B2495" s="359"/>
      <c r="C2495" s="359"/>
      <c r="D2495" s="359"/>
      <c r="E2495" s="359"/>
      <c r="F2495" s="359"/>
      <c r="G2495" s="359"/>
      <c r="H2495" s="359"/>
      <c r="I2495" s="359"/>
      <c r="J2495" s="359"/>
      <c r="K2495" s="359"/>
      <c r="L2495" s="359"/>
      <c r="M2495" s="359"/>
    </row>
    <row r="2496" spans="2:13">
      <c r="B2496" s="359"/>
      <c r="C2496" s="359"/>
      <c r="D2496" s="359"/>
      <c r="E2496" s="359"/>
      <c r="F2496" s="359"/>
      <c r="G2496" s="359"/>
      <c r="H2496" s="359"/>
      <c r="I2496" s="359"/>
      <c r="J2496" s="359"/>
      <c r="K2496" s="359"/>
      <c r="L2496" s="359"/>
      <c r="M2496" s="359"/>
    </row>
    <row r="2497" spans="2:13">
      <c r="B2497" s="359"/>
      <c r="C2497" s="359"/>
      <c r="D2497" s="359"/>
      <c r="E2497" s="359"/>
      <c r="F2497" s="359"/>
      <c r="G2497" s="359"/>
      <c r="H2497" s="359"/>
      <c r="I2497" s="359"/>
      <c r="J2497" s="359"/>
      <c r="K2497" s="359"/>
      <c r="L2497" s="359"/>
      <c r="M2497" s="359"/>
    </row>
    <row r="2498" spans="2:13">
      <c r="B2498" s="359"/>
      <c r="C2498" s="359"/>
      <c r="D2498" s="359"/>
      <c r="E2498" s="359"/>
      <c r="F2498" s="359"/>
      <c r="G2498" s="359"/>
      <c r="H2498" s="359"/>
      <c r="I2498" s="359"/>
      <c r="J2498" s="359"/>
      <c r="K2498" s="359"/>
      <c r="L2498" s="359"/>
      <c r="M2498" s="359"/>
    </row>
    <row r="2499" spans="2:13">
      <c r="B2499" s="359"/>
      <c r="C2499" s="359"/>
      <c r="D2499" s="359"/>
      <c r="E2499" s="359"/>
      <c r="F2499" s="359"/>
      <c r="G2499" s="359"/>
      <c r="H2499" s="359"/>
      <c r="I2499" s="359"/>
      <c r="J2499" s="359"/>
      <c r="K2499" s="359"/>
      <c r="L2499" s="359"/>
      <c r="M2499" s="359"/>
    </row>
    <row r="2500" spans="2:13">
      <c r="B2500" s="359"/>
      <c r="C2500" s="359"/>
      <c r="D2500" s="359"/>
      <c r="E2500" s="359"/>
      <c r="F2500" s="359"/>
      <c r="G2500" s="359"/>
      <c r="H2500" s="359"/>
      <c r="I2500" s="359"/>
      <c r="J2500" s="359"/>
      <c r="K2500" s="359"/>
      <c r="L2500" s="359"/>
      <c r="M2500" s="359"/>
    </row>
    <row r="2501" spans="2:13">
      <c r="B2501" s="359"/>
      <c r="C2501" s="359"/>
      <c r="D2501" s="359"/>
      <c r="E2501" s="359"/>
      <c r="F2501" s="359"/>
      <c r="G2501" s="359"/>
      <c r="H2501" s="359"/>
      <c r="I2501" s="359"/>
      <c r="J2501" s="359"/>
      <c r="K2501" s="359"/>
      <c r="L2501" s="359"/>
      <c r="M2501" s="359"/>
    </row>
    <row r="2502" spans="2:13">
      <c r="B2502" s="359"/>
      <c r="C2502" s="359"/>
      <c r="D2502" s="359"/>
      <c r="E2502" s="359"/>
      <c r="F2502" s="359"/>
      <c r="G2502" s="359"/>
      <c r="H2502" s="359"/>
      <c r="I2502" s="359"/>
      <c r="J2502" s="359"/>
      <c r="K2502" s="359"/>
      <c r="L2502" s="359"/>
      <c r="M2502" s="359"/>
    </row>
    <row r="2503" spans="2:13">
      <c r="B2503" s="359"/>
      <c r="C2503" s="359"/>
      <c r="D2503" s="359"/>
      <c r="E2503" s="359"/>
      <c r="F2503" s="359"/>
      <c r="G2503" s="359"/>
      <c r="H2503" s="359"/>
      <c r="I2503" s="359"/>
      <c r="J2503" s="359"/>
      <c r="K2503" s="359"/>
      <c r="L2503" s="359"/>
      <c r="M2503" s="359"/>
    </row>
    <row r="2504" spans="2:13">
      <c r="B2504" s="359"/>
      <c r="C2504" s="359"/>
      <c r="D2504" s="359"/>
      <c r="E2504" s="359"/>
      <c r="F2504" s="359"/>
      <c r="G2504" s="359"/>
      <c r="H2504" s="359"/>
      <c r="I2504" s="359"/>
      <c r="J2504" s="359"/>
      <c r="K2504" s="359"/>
      <c r="L2504" s="359"/>
      <c r="M2504" s="359"/>
    </row>
    <row r="2505" spans="2:13">
      <c r="B2505" s="359"/>
      <c r="C2505" s="359"/>
      <c r="D2505" s="359"/>
      <c r="E2505" s="359"/>
      <c r="F2505" s="359"/>
      <c r="G2505" s="359"/>
      <c r="H2505" s="359"/>
      <c r="I2505" s="359"/>
      <c r="J2505" s="359"/>
      <c r="K2505" s="359"/>
      <c r="L2505" s="359"/>
      <c r="M2505" s="359"/>
    </row>
    <row r="2506" spans="2:13">
      <c r="B2506" s="359"/>
      <c r="C2506" s="359"/>
      <c r="D2506" s="359"/>
      <c r="E2506" s="359"/>
      <c r="F2506" s="359"/>
      <c r="G2506" s="359"/>
      <c r="H2506" s="359"/>
      <c r="I2506" s="359"/>
      <c r="J2506" s="359"/>
      <c r="K2506" s="359"/>
      <c r="L2506" s="359"/>
      <c r="M2506" s="359"/>
    </row>
    <row r="2507" spans="2:13">
      <c r="B2507" s="359"/>
      <c r="C2507" s="359"/>
      <c r="D2507" s="359"/>
      <c r="E2507" s="359"/>
      <c r="F2507" s="359"/>
      <c r="G2507" s="359"/>
      <c r="H2507" s="359"/>
      <c r="I2507" s="359"/>
      <c r="J2507" s="359"/>
      <c r="K2507" s="359"/>
      <c r="L2507" s="359"/>
      <c r="M2507" s="359"/>
    </row>
    <row r="2508" spans="2:13">
      <c r="B2508" s="359"/>
      <c r="C2508" s="359"/>
      <c r="D2508" s="359"/>
      <c r="E2508" s="359"/>
      <c r="F2508" s="359"/>
      <c r="G2508" s="359"/>
      <c r="H2508" s="359"/>
      <c r="I2508" s="359"/>
      <c r="J2508" s="359"/>
      <c r="K2508" s="359"/>
      <c r="L2508" s="359"/>
      <c r="M2508" s="359"/>
    </row>
    <row r="2509" spans="2:13">
      <c r="B2509" s="359"/>
      <c r="C2509" s="359"/>
      <c r="D2509" s="359"/>
      <c r="E2509" s="359"/>
      <c r="F2509" s="359"/>
      <c r="G2509" s="359"/>
      <c r="H2509" s="359"/>
      <c r="I2509" s="359"/>
      <c r="J2509" s="359"/>
      <c r="K2509" s="359"/>
      <c r="L2509" s="359"/>
      <c r="M2509" s="359"/>
    </row>
    <row r="2510" spans="2:13">
      <c r="B2510" s="359"/>
      <c r="C2510" s="359"/>
      <c r="D2510" s="359"/>
      <c r="E2510" s="359"/>
      <c r="F2510" s="359"/>
      <c r="G2510" s="359"/>
      <c r="H2510" s="359"/>
      <c r="I2510" s="359"/>
      <c r="J2510" s="359"/>
      <c r="K2510" s="359"/>
      <c r="L2510" s="359"/>
      <c r="M2510" s="359"/>
    </row>
    <row r="2511" spans="2:13">
      <c r="B2511" s="359"/>
      <c r="C2511" s="359"/>
      <c r="D2511" s="359"/>
      <c r="E2511" s="359"/>
      <c r="F2511" s="359"/>
      <c r="G2511" s="359"/>
      <c r="H2511" s="359"/>
      <c r="I2511" s="359"/>
      <c r="J2511" s="359"/>
      <c r="K2511" s="359"/>
      <c r="L2511" s="359"/>
      <c r="M2511" s="359"/>
    </row>
    <row r="2512" spans="2:13">
      <c r="B2512" s="359"/>
      <c r="C2512" s="359"/>
      <c r="D2512" s="359"/>
      <c r="E2512" s="359"/>
      <c r="F2512" s="359"/>
      <c r="G2512" s="359"/>
      <c r="H2512" s="359"/>
      <c r="I2512" s="359"/>
      <c r="J2512" s="359"/>
      <c r="K2512" s="359"/>
      <c r="L2512" s="359"/>
      <c r="M2512" s="359"/>
    </row>
    <row r="2513" spans="2:13">
      <c r="B2513" s="359"/>
      <c r="C2513" s="359"/>
      <c r="D2513" s="359"/>
      <c r="E2513" s="359"/>
      <c r="F2513" s="359"/>
      <c r="G2513" s="359"/>
      <c r="H2513" s="359"/>
      <c r="I2513" s="359"/>
      <c r="J2513" s="359"/>
      <c r="K2513" s="359"/>
      <c r="L2513" s="359"/>
      <c r="M2513" s="359"/>
    </row>
    <row r="2514" spans="2:13">
      <c r="B2514" s="359"/>
      <c r="C2514" s="359"/>
      <c r="D2514" s="359"/>
      <c r="E2514" s="359"/>
      <c r="F2514" s="359"/>
      <c r="G2514" s="359"/>
      <c r="H2514" s="359"/>
      <c r="I2514" s="359"/>
      <c r="J2514" s="359"/>
      <c r="K2514" s="359"/>
      <c r="L2514" s="359"/>
      <c r="M2514" s="359"/>
    </row>
    <row r="2515" spans="2:13">
      <c r="B2515" s="359"/>
      <c r="C2515" s="359"/>
      <c r="D2515" s="359"/>
      <c r="E2515" s="359"/>
      <c r="F2515" s="359"/>
      <c r="G2515" s="359"/>
      <c r="H2515" s="359"/>
      <c r="I2515" s="359"/>
      <c r="J2515" s="359"/>
      <c r="K2515" s="359"/>
      <c r="L2515" s="359"/>
      <c r="M2515" s="359"/>
    </row>
    <row r="2516" spans="2:13">
      <c r="B2516" s="359"/>
      <c r="C2516" s="359"/>
      <c r="D2516" s="359"/>
      <c r="E2516" s="359"/>
      <c r="F2516" s="359"/>
      <c r="G2516" s="359"/>
      <c r="H2516" s="359"/>
      <c r="I2516" s="359"/>
      <c r="J2516" s="359"/>
      <c r="K2516" s="359"/>
      <c r="L2516" s="359"/>
      <c r="M2516" s="359"/>
    </row>
    <row r="2517" spans="2:13">
      <c r="B2517" s="359"/>
      <c r="C2517" s="359"/>
      <c r="D2517" s="359"/>
      <c r="E2517" s="359"/>
      <c r="F2517" s="359"/>
      <c r="G2517" s="359"/>
      <c r="H2517" s="359"/>
      <c r="I2517" s="359"/>
      <c r="J2517" s="359"/>
      <c r="K2517" s="359"/>
      <c r="L2517" s="359"/>
      <c r="M2517" s="359"/>
    </row>
    <row r="2518" spans="2:13">
      <c r="B2518" s="359"/>
      <c r="C2518" s="359"/>
      <c r="D2518" s="359"/>
      <c r="E2518" s="359"/>
      <c r="F2518" s="359"/>
      <c r="G2518" s="359"/>
      <c r="H2518" s="359"/>
      <c r="I2518" s="359"/>
      <c r="J2518" s="359"/>
      <c r="K2518" s="359"/>
      <c r="L2518" s="359"/>
      <c r="M2518" s="359"/>
    </row>
    <row r="2519" spans="2:13">
      <c r="B2519" s="359"/>
      <c r="C2519" s="359"/>
      <c r="D2519" s="359"/>
      <c r="E2519" s="359"/>
      <c r="F2519" s="359"/>
      <c r="G2519" s="359"/>
      <c r="H2519" s="359"/>
      <c r="I2519" s="359"/>
      <c r="J2519" s="359"/>
      <c r="K2519" s="359"/>
      <c r="L2519" s="359"/>
      <c r="M2519" s="359"/>
    </row>
    <row r="2520" spans="2:13">
      <c r="B2520" s="359"/>
      <c r="C2520" s="359"/>
      <c r="D2520" s="359"/>
      <c r="E2520" s="359"/>
      <c r="F2520" s="359"/>
      <c r="G2520" s="359"/>
      <c r="H2520" s="359"/>
      <c r="I2520" s="359"/>
      <c r="J2520" s="359"/>
      <c r="K2520" s="359"/>
      <c r="L2520" s="359"/>
      <c r="M2520" s="359"/>
    </row>
    <row r="2521" spans="2:13">
      <c r="B2521" s="359"/>
      <c r="C2521" s="359"/>
      <c r="D2521" s="359"/>
      <c r="E2521" s="359"/>
      <c r="F2521" s="359"/>
      <c r="G2521" s="359"/>
      <c r="H2521" s="359"/>
      <c r="I2521" s="359"/>
      <c r="J2521" s="359"/>
      <c r="K2521" s="359"/>
      <c r="L2521" s="359"/>
      <c r="M2521" s="359"/>
    </row>
    <row r="2522" spans="2:13">
      <c r="B2522" s="359"/>
      <c r="C2522" s="359"/>
      <c r="D2522" s="359"/>
      <c r="E2522" s="359"/>
      <c r="F2522" s="359"/>
      <c r="G2522" s="359"/>
      <c r="H2522" s="359"/>
      <c r="I2522" s="359"/>
      <c r="J2522" s="359"/>
      <c r="K2522" s="359"/>
      <c r="L2522" s="359"/>
      <c r="M2522" s="359"/>
    </row>
    <row r="2523" spans="2:13">
      <c r="B2523" s="359"/>
      <c r="C2523" s="359"/>
      <c r="D2523" s="359"/>
      <c r="E2523" s="359"/>
      <c r="F2523" s="359"/>
      <c r="G2523" s="359"/>
      <c r="H2523" s="359"/>
      <c r="I2523" s="359"/>
      <c r="J2523" s="359"/>
      <c r="K2523" s="359"/>
      <c r="L2523" s="359"/>
      <c r="M2523" s="359"/>
    </row>
    <row r="2524" spans="2:13">
      <c r="B2524" s="359"/>
      <c r="C2524" s="359"/>
      <c r="D2524" s="359"/>
      <c r="E2524" s="359"/>
      <c r="F2524" s="359"/>
      <c r="G2524" s="359"/>
      <c r="H2524" s="359"/>
      <c r="I2524" s="359"/>
      <c r="J2524" s="359"/>
      <c r="K2524" s="359"/>
      <c r="L2524" s="359"/>
      <c r="M2524" s="359"/>
    </row>
    <row r="2525" spans="2:13">
      <c r="B2525" s="359"/>
      <c r="C2525" s="359"/>
      <c r="D2525" s="359"/>
      <c r="E2525" s="359"/>
      <c r="F2525" s="359"/>
      <c r="G2525" s="359"/>
      <c r="H2525" s="359"/>
      <c r="I2525" s="359"/>
      <c r="J2525" s="359"/>
      <c r="K2525" s="359"/>
      <c r="L2525" s="359"/>
      <c r="M2525" s="359"/>
    </row>
    <row r="2526" spans="2:13">
      <c r="B2526" s="359"/>
      <c r="C2526" s="359"/>
      <c r="D2526" s="359"/>
      <c r="E2526" s="359"/>
      <c r="F2526" s="359"/>
      <c r="G2526" s="359"/>
      <c r="H2526" s="359"/>
      <c r="I2526" s="359"/>
      <c r="J2526" s="359"/>
      <c r="K2526" s="359"/>
      <c r="L2526" s="359"/>
      <c r="M2526" s="359"/>
    </row>
    <row r="2527" spans="2:13">
      <c r="B2527" s="359"/>
      <c r="C2527" s="359"/>
      <c r="D2527" s="359"/>
      <c r="E2527" s="359"/>
      <c r="F2527" s="359"/>
      <c r="G2527" s="359"/>
      <c r="H2527" s="359"/>
      <c r="I2527" s="359"/>
      <c r="J2527" s="359"/>
      <c r="K2527" s="359"/>
      <c r="L2527" s="359"/>
      <c r="M2527" s="359"/>
    </row>
    <row r="2528" spans="2:13">
      <c r="B2528" s="359"/>
      <c r="C2528" s="359"/>
      <c r="D2528" s="359"/>
      <c r="E2528" s="359"/>
      <c r="F2528" s="359"/>
      <c r="G2528" s="359"/>
      <c r="H2528" s="359"/>
      <c r="I2528" s="359"/>
      <c r="J2528" s="359"/>
      <c r="K2528" s="359"/>
      <c r="L2528" s="359"/>
      <c r="M2528" s="359"/>
    </row>
    <row r="2529" spans="2:13">
      <c r="B2529" s="359"/>
      <c r="C2529" s="359"/>
      <c r="D2529" s="359"/>
      <c r="E2529" s="359"/>
      <c r="F2529" s="359"/>
      <c r="G2529" s="359"/>
      <c r="H2529" s="359"/>
      <c r="I2529" s="359"/>
      <c r="J2529" s="359"/>
      <c r="K2529" s="359"/>
      <c r="L2529" s="359"/>
      <c r="M2529" s="359"/>
    </row>
    <row r="2530" spans="2:13">
      <c r="B2530" s="359"/>
      <c r="C2530" s="359"/>
      <c r="D2530" s="359"/>
      <c r="E2530" s="359"/>
      <c r="F2530" s="359"/>
      <c r="G2530" s="359"/>
      <c r="H2530" s="359"/>
      <c r="I2530" s="359"/>
      <c r="J2530" s="359"/>
      <c r="K2530" s="359"/>
      <c r="L2530" s="359"/>
      <c r="M2530" s="359"/>
    </row>
  </sheetData>
  <sheetProtection algorithmName="SHA-512" hashValue="s+ZcPjdLVeJj2LkRD+lZ5YqobdwaUCxleJbYi+kjqxWetofQJhjhILz0GiwyJ1F/p03RNQE6IpqGyHZlV6A+9g==" saltValue="V3JLzn+ahoY9d0RghyTDIw=="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8" type="noConversion"/>
  <conditionalFormatting sqref="O3:O7">
    <cfRule type="cellIs" dxfId="4" priority="5" stopIfTrue="1" operator="equal">
      <formula>"OK"</formula>
    </cfRule>
  </conditionalFormatting>
  <conditionalFormatting sqref="N1">
    <cfRule type="cellIs" dxfId="3" priority="6" stopIfTrue="1" operator="equal">
      <formula>"please click here to select the required financial period"</formula>
    </cfRule>
  </conditionalFormatting>
  <conditionalFormatting sqref="O8">
    <cfRule type="cellIs" dxfId="2" priority="4" stopIfTrue="1" operator="equal">
      <formula>"OK"</formula>
    </cfRule>
  </conditionalFormatting>
  <conditionalFormatting sqref="D3">
    <cfRule type="cellIs" dxfId="1" priority="2" stopIfTrue="1" operator="equal">
      <formula>"This Table is currently showing 0 errors"</formula>
    </cfRule>
  </conditionalFormatting>
  <conditionalFormatting sqref="O9">
    <cfRule type="cellIs" dxfId="0" priority="1" stopIfTrue="1" operator="equal">
      <formula>"OK"</formula>
    </cfRule>
  </conditionalFormatting>
  <dataValidations count="1">
    <dataValidation type="whole" allowBlank="1" showInputMessage="1" showErrorMessage="1" sqref="F57">
      <formula1>-9999999999999990000</formula1>
      <formula2>0</formula2>
    </dataValidation>
  </dataValidations>
  <pageMargins left="0.74803149606299213" right="0.74803149606299213" top="0.98425196850393704" bottom="0.98425196850393704" header="0.51181102362204722" footer="0.51181102362204722"/>
  <pageSetup scale="47" orientation="landscape" blackAndWhite="1" errors="blank" horizontalDpi="300"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207"/>
  <sheetViews>
    <sheetView tabSelected="1" zoomScale="68" zoomScaleNormal="68" workbookViewId="0"/>
  </sheetViews>
  <sheetFormatPr defaultRowHeight="15.5"/>
  <cols>
    <col min="1" max="1" width="89.23046875" bestFit="1" customWidth="1"/>
    <col min="2" max="2" width="102.07421875" customWidth="1"/>
  </cols>
  <sheetData>
    <row r="1" spans="1:24" ht="21.5">
      <c r="A1" s="815" t="str">
        <f>"VALIDATION SUMMARY "&amp;Summary!U1&amp;""</f>
        <v>VALIDATION SUMMARY 2021-22</v>
      </c>
      <c r="B1" s="63"/>
      <c r="C1" s="806"/>
      <c r="D1" s="997"/>
      <c r="E1" s="997"/>
      <c r="F1" s="997"/>
      <c r="G1" s="997"/>
      <c r="H1" s="997"/>
      <c r="I1" s="997"/>
      <c r="J1" s="997"/>
      <c r="K1" s="997"/>
      <c r="L1" s="997"/>
      <c r="M1" s="997"/>
      <c r="N1" s="997"/>
      <c r="O1" s="997"/>
      <c r="P1" s="288"/>
      <c r="Q1" s="624"/>
      <c r="R1" s="288"/>
      <c r="S1" s="288"/>
      <c r="T1" s="288"/>
      <c r="U1" s="997"/>
      <c r="V1" s="997"/>
      <c r="W1" s="997"/>
      <c r="X1" s="997"/>
    </row>
    <row r="2" spans="1:24" ht="21.5">
      <c r="A2" s="292"/>
      <c r="B2" s="997"/>
      <c r="C2" s="806"/>
      <c r="D2" s="997"/>
      <c r="E2" s="997"/>
      <c r="F2" s="997"/>
      <c r="G2" s="997"/>
      <c r="H2" s="997"/>
      <c r="I2" s="997"/>
      <c r="J2" s="997"/>
      <c r="K2" s="997"/>
      <c r="L2" s="997"/>
      <c r="M2" s="997"/>
      <c r="N2" s="997"/>
      <c r="O2" s="997"/>
      <c r="P2" s="658" t="s">
        <v>369</v>
      </c>
      <c r="Q2" s="624"/>
      <c r="R2" s="288"/>
      <c r="S2" s="288"/>
      <c r="T2" s="288"/>
      <c r="U2" s="997"/>
      <c r="V2" s="52"/>
      <c r="W2" s="997"/>
      <c r="X2" s="997"/>
    </row>
    <row r="3" spans="1:24" ht="23">
      <c r="A3" s="1059" t="s">
        <v>37</v>
      </c>
      <c r="B3" s="1048" t="str">
        <f>UPPER(Summary!A1)</f>
        <v>ORGANISATION</v>
      </c>
      <c r="C3" s="807"/>
      <c r="D3" s="173"/>
      <c r="E3" s="172"/>
      <c r="F3" s="54"/>
      <c r="G3" s="174"/>
      <c r="H3" s="172"/>
      <c r="I3" s="172"/>
      <c r="J3" s="172"/>
      <c r="K3" s="172"/>
      <c r="L3" s="172"/>
      <c r="M3" s="172"/>
      <c r="N3" s="172"/>
      <c r="O3" s="172"/>
      <c r="P3" s="289"/>
      <c r="Q3" s="172"/>
      <c r="R3" s="172"/>
      <c r="S3" s="172"/>
      <c r="T3" s="997"/>
      <c r="U3" s="997"/>
      <c r="V3" s="997"/>
      <c r="W3" s="997"/>
      <c r="X3" s="53"/>
    </row>
    <row r="4" spans="1:24" ht="23.25" customHeight="1">
      <c r="A4" s="1060" t="s">
        <v>38</v>
      </c>
      <c r="B4" s="1061" t="str">
        <f>UPPER(Summary!H1)</f>
        <v>APR 21</v>
      </c>
      <c r="C4" s="808"/>
      <c r="D4" s="174"/>
      <c r="E4" s="54"/>
      <c r="F4" s="65"/>
      <c r="G4" s="65"/>
      <c r="H4" s="65"/>
      <c r="I4" s="65"/>
      <c r="J4" s="65"/>
      <c r="K4" s="65"/>
      <c r="L4" s="65"/>
      <c r="M4" s="997"/>
      <c r="N4" s="997"/>
      <c r="O4" s="997"/>
      <c r="P4" s="997"/>
      <c r="Q4" s="997"/>
      <c r="R4" s="997"/>
      <c r="S4" s="63"/>
      <c r="T4" s="997"/>
      <c r="U4" s="997"/>
      <c r="V4" s="997"/>
      <c r="W4" s="997"/>
      <c r="X4" s="53"/>
    </row>
    <row r="5" spans="1:24" ht="22.5" customHeight="1">
      <c r="A5" s="1067" t="s">
        <v>365</v>
      </c>
      <c r="B5" s="1098" t="str">
        <f>" "&amp;$B$3&amp;" IS CURRENTLY SHOWING "&amp;'A - Movement'!$W$66&amp;" ERRORS FOR THIS TABLE"</f>
        <v xml:space="preserve"> ORGANISATION IS CURRENTLY SHOWING 1 ERRORS FOR THIS TABLE</v>
      </c>
      <c r="C5" s="850">
        <f>+'A - Movement'!$W$66</f>
        <v>1</v>
      </c>
      <c r="D5" s="1063">
        <f>IF(C5&lt;&gt;0,1,0)</f>
        <v>1</v>
      </c>
      <c r="E5" s="54"/>
      <c r="F5" s="65"/>
      <c r="G5" s="65"/>
      <c r="H5" s="65"/>
      <c r="I5" s="65"/>
      <c r="J5" s="65"/>
      <c r="K5" s="65"/>
      <c r="L5" s="65"/>
      <c r="M5" s="997"/>
      <c r="N5" s="997"/>
      <c r="O5" s="997"/>
      <c r="P5" s="997"/>
      <c r="Q5" s="997"/>
      <c r="R5" s="997"/>
      <c r="S5" s="63"/>
      <c r="T5" s="997"/>
      <c r="U5" s="997"/>
      <c r="V5" s="997"/>
      <c r="W5" s="997"/>
      <c r="X5" s="53"/>
    </row>
    <row r="6" spans="1:24" ht="29.25" customHeight="1">
      <c r="A6" s="1060" t="s">
        <v>572</v>
      </c>
      <c r="B6" s="1061" t="str">
        <f>" "&amp;$B$3&amp;" IS CURRENTLY SHOWING "&amp;'A1 - Underlying Position'!$R$9&amp;" ERRORS FOR THIS TABLE"</f>
        <v xml:space="preserve"> ORGANISATION IS CURRENTLY SHOWING 0 ERRORS FOR THIS TABLE</v>
      </c>
      <c r="C6" s="850">
        <f>+'A1 - Underlying Position'!$R$9</f>
        <v>0</v>
      </c>
      <c r="D6" s="1063">
        <f>IF(C6&lt;&gt;0,1,0)</f>
        <v>0</v>
      </c>
      <c r="E6" s="54"/>
      <c r="F6" s="65"/>
      <c r="G6" s="65"/>
      <c r="H6" s="65"/>
      <c r="I6" s="65"/>
      <c r="J6" s="65"/>
      <c r="K6" s="65"/>
      <c r="L6" s="65"/>
      <c r="M6" s="997"/>
      <c r="N6" s="997"/>
      <c r="O6" s="997"/>
      <c r="P6" s="997"/>
      <c r="Q6" s="997"/>
      <c r="R6" s="997"/>
      <c r="S6" s="63"/>
      <c r="T6" s="997"/>
      <c r="U6" s="997"/>
      <c r="V6" s="997"/>
      <c r="W6" s="997"/>
      <c r="X6" s="53"/>
    </row>
    <row r="7" spans="1:24" ht="26.25" customHeight="1">
      <c r="A7" s="1067" t="s">
        <v>945</v>
      </c>
      <c r="B7" s="1098" t="str">
        <f>" "&amp;$B$3&amp;" IS CURRENTLY SHOWING "&amp;'A2 - Risks'!$I$7&amp;" ERRORS FOR THIS TABLE"</f>
        <v xml:space="preserve"> ORGANISATION IS CURRENTLY SHOWING 0 ERRORS FOR THIS TABLE</v>
      </c>
      <c r="C7" s="850">
        <f>+'A2 - Risks'!$I$7</f>
        <v>0</v>
      </c>
      <c r="D7" s="1063">
        <f>IF(C7&lt;&gt;0,1,0)</f>
        <v>0</v>
      </c>
      <c r="E7" s="54"/>
      <c r="F7" s="65"/>
      <c r="G7" s="65"/>
      <c r="H7" s="65"/>
      <c r="I7" s="65"/>
      <c r="J7" s="65"/>
      <c r="K7" s="65"/>
      <c r="L7" s="65"/>
      <c r="M7" s="997"/>
      <c r="N7" s="997"/>
      <c r="O7" s="997"/>
      <c r="P7" s="997"/>
      <c r="Q7" s="997"/>
      <c r="R7" s="997"/>
      <c r="S7" s="63"/>
      <c r="T7" s="997"/>
      <c r="U7" s="997"/>
      <c r="V7" s="997"/>
      <c r="W7" s="997"/>
      <c r="X7" s="53"/>
    </row>
    <row r="8" spans="1:24" ht="29.25" customHeight="1">
      <c r="A8" s="1060" t="s">
        <v>459</v>
      </c>
      <c r="B8" s="1061" t="str">
        <f>" "&amp;$B$3&amp;" IS CURRENTLY SHOWING "&amp;'B - Monthly Positions'!$Y$33&amp;" ERRORS FOR THIS TABLE"</f>
        <v xml:space="preserve"> ORGANISATION IS CURRENTLY SHOWING 0 ERRORS FOR THIS TABLE</v>
      </c>
      <c r="C8" s="850">
        <f>+'B - Monthly Positions'!$Y$33</f>
        <v>0</v>
      </c>
      <c r="D8" s="1063">
        <f t="shared" ref="D8:D23" si="0">IF(C8&lt;&gt;0,1,0)</f>
        <v>0</v>
      </c>
      <c r="E8" s="54"/>
      <c r="F8" s="65"/>
      <c r="G8" s="65"/>
      <c r="H8" s="65"/>
      <c r="I8" s="65"/>
      <c r="J8" s="65"/>
      <c r="K8" s="65"/>
      <c r="L8" s="65"/>
      <c r="M8" s="997"/>
      <c r="N8" s="997"/>
      <c r="O8" s="997"/>
      <c r="P8" s="997"/>
      <c r="Q8" s="997"/>
      <c r="R8" s="997"/>
      <c r="S8" s="63"/>
      <c r="T8" s="997"/>
      <c r="U8" s="997"/>
      <c r="V8" s="997"/>
      <c r="W8" s="997"/>
      <c r="X8" s="53"/>
    </row>
    <row r="9" spans="1:24" ht="29.25" hidden="1" customHeight="1">
      <c r="A9" s="1067" t="s">
        <v>526</v>
      </c>
      <c r="B9" s="1098" t="str">
        <f>" "&amp;$B$3&amp;" IS CURRENTLY SHOWING "&amp;'B1 - Net Exp Profiles'!V15&amp;" ERRORS FOR THIS TABLE"</f>
        <v xml:space="preserve"> ORGANISATION IS CURRENTLY SHOWING 0 ERRORS FOR THIS TABLE</v>
      </c>
      <c r="C9" s="850">
        <f>'B1 - Net Exp Profiles'!V15</f>
        <v>0</v>
      </c>
      <c r="D9" s="1063">
        <f t="shared" si="0"/>
        <v>0</v>
      </c>
      <c r="E9" s="54"/>
      <c r="F9" s="65"/>
      <c r="G9" s="65"/>
      <c r="H9" s="65"/>
      <c r="I9" s="65"/>
      <c r="J9" s="65"/>
      <c r="K9" s="65"/>
      <c r="L9" s="65"/>
      <c r="M9" s="997"/>
      <c r="N9" s="997"/>
      <c r="O9" s="997"/>
      <c r="P9" s="997"/>
      <c r="Q9" s="997"/>
      <c r="R9" s="997"/>
      <c r="S9" s="63"/>
      <c r="T9" s="997"/>
      <c r="U9" s="997"/>
      <c r="V9" s="997"/>
      <c r="W9" s="997"/>
      <c r="X9" s="53"/>
    </row>
    <row r="10" spans="1:24" ht="26.25" customHeight="1">
      <c r="A10" s="1060" t="s">
        <v>544</v>
      </c>
      <c r="B10" s="1061" t="str">
        <f>" "&amp;$B$3&amp;" IS CURRENTLY SHOWING "&amp;'B2 - Pay &amp; Agency'!$T$11&amp;" ERRORS FOR THIS TABLE"</f>
        <v xml:space="preserve"> ORGANISATION IS CURRENTLY SHOWING 0 ERRORS FOR THIS TABLE</v>
      </c>
      <c r="C10" s="850">
        <f>+'B2 - Pay &amp; Agency'!$T$11</f>
        <v>0</v>
      </c>
      <c r="D10" s="1063">
        <f>IF(C10&lt;&gt;0,1,0)</f>
        <v>0</v>
      </c>
      <c r="E10" s="54"/>
      <c r="F10" s="65"/>
      <c r="G10" s="65"/>
      <c r="H10" s="65"/>
      <c r="I10" s="65"/>
      <c r="J10" s="65"/>
      <c r="K10" s="65"/>
      <c r="L10" s="65"/>
      <c r="M10" s="997"/>
      <c r="N10" s="997"/>
      <c r="O10" s="997"/>
      <c r="P10" s="997"/>
      <c r="Q10" s="997"/>
      <c r="R10" s="997"/>
      <c r="S10" s="63"/>
      <c r="T10" s="997"/>
      <c r="U10" s="997"/>
      <c r="V10" s="997"/>
      <c r="W10" s="997"/>
      <c r="X10" s="53"/>
    </row>
    <row r="11" spans="1:24" ht="26.25" customHeight="1">
      <c r="A11" s="1067" t="s">
        <v>957</v>
      </c>
      <c r="B11" s="1098" t="str">
        <f>" "&amp;$B$3&amp;" IS CURRENTLY SHOWING "&amp;'B3 - COVID-19'!Y5&amp;" ERRORS FOR THIS TABLE"</f>
        <v xml:space="preserve"> ORGANISATION IS CURRENTLY SHOWING 0 ERRORS FOR THIS TABLE</v>
      </c>
      <c r="C11" s="850">
        <f>'B3 - COVID-19'!$Y$5</f>
        <v>0</v>
      </c>
      <c r="D11" s="1063">
        <f>IF(C11&lt;&gt;0,1,0)</f>
        <v>0</v>
      </c>
      <c r="E11" s="54"/>
      <c r="F11" s="65"/>
      <c r="G11" s="65"/>
      <c r="H11" s="65"/>
      <c r="I11" s="65"/>
      <c r="J11" s="65"/>
      <c r="K11" s="65"/>
      <c r="L11" s="65"/>
      <c r="M11" s="997"/>
      <c r="N11" s="997"/>
      <c r="O11" s="997"/>
      <c r="P11" s="997"/>
      <c r="Q11" s="997"/>
      <c r="R11" s="997"/>
      <c r="S11" s="63"/>
      <c r="T11" s="997"/>
      <c r="U11" s="997"/>
      <c r="V11" s="997"/>
      <c r="W11" s="997"/>
      <c r="X11" s="53"/>
    </row>
    <row r="12" spans="1:24" ht="24" customHeight="1">
      <c r="A12" s="1060" t="s">
        <v>545</v>
      </c>
      <c r="B12" s="1061" t="str">
        <f>" "&amp;$B$3&amp;" IS CURRENTLY SHOWING "&amp;'C, C1 &amp; C2 - Savings Schemes'!$AF$7&amp;" ERRORS FOR THIS TABLE"</f>
        <v xml:space="preserve"> ORGANISATION IS CURRENTLY SHOWING 0 ERRORS FOR THIS TABLE</v>
      </c>
      <c r="C12" s="850">
        <f>+'C, C1 &amp; C2 - Savings Schemes'!$AF$7</f>
        <v>0</v>
      </c>
      <c r="D12" s="1063">
        <f t="shared" si="0"/>
        <v>0</v>
      </c>
      <c r="E12" s="54"/>
      <c r="F12" s="65"/>
      <c r="G12" s="65"/>
      <c r="H12" s="65"/>
      <c r="I12" s="65"/>
      <c r="J12" s="65"/>
      <c r="K12" s="65"/>
      <c r="L12" s="65"/>
      <c r="M12" s="997"/>
      <c r="N12" s="997"/>
      <c r="O12" s="997"/>
      <c r="P12" s="997"/>
      <c r="Q12" s="997"/>
      <c r="R12" s="997"/>
      <c r="S12" s="63"/>
      <c r="T12" s="997"/>
      <c r="U12" s="997"/>
      <c r="V12" s="997"/>
      <c r="W12" s="997"/>
      <c r="X12" s="53"/>
    </row>
    <row r="13" spans="1:24" ht="26.25" customHeight="1">
      <c r="A13" s="1067" t="s">
        <v>854</v>
      </c>
      <c r="B13" s="1098" t="str">
        <f ca="1">" "&amp;$B$3&amp;" IS CURRENTLY SHOWING "&amp;'Table C3 Tracker'!$BU$1497&amp;" ERRORS FOR THIS TABLE"</f>
        <v xml:space="preserve"> ORGANISATION IS CURRENTLY SHOWING 0 ERRORS FOR THIS TABLE</v>
      </c>
      <c r="C13" s="850">
        <f ca="1">+'Table C3 Tracker'!$BU$1497</f>
        <v>0</v>
      </c>
      <c r="D13" s="1063">
        <f t="shared" ca="1" si="0"/>
        <v>0</v>
      </c>
      <c r="E13" s="54"/>
      <c r="F13" s="65"/>
      <c r="G13" s="65"/>
      <c r="H13" s="65"/>
      <c r="I13" s="65"/>
      <c r="J13" s="65"/>
      <c r="K13" s="65"/>
      <c r="L13" s="65"/>
      <c r="M13" s="997"/>
      <c r="N13" s="997"/>
      <c r="O13" s="997"/>
      <c r="P13" s="997"/>
      <c r="Q13" s="997"/>
      <c r="R13" s="997"/>
      <c r="S13" s="63"/>
      <c r="T13" s="997"/>
      <c r="U13" s="997"/>
      <c r="V13" s="997"/>
      <c r="W13" s="997"/>
      <c r="X13" s="53"/>
    </row>
    <row r="14" spans="1:24" ht="24" customHeight="1">
      <c r="A14" s="1060" t="s">
        <v>811</v>
      </c>
      <c r="B14" s="1061" t="str">
        <f>" "&amp;$B$3&amp;" IS CURRENTLY SHOWING "&amp;'E - Resource Limits'!$T$7&amp;" ERRORS FOR THIS TABLE"</f>
        <v xml:space="preserve"> ORGANISATION IS CURRENTLY SHOWING 0 ERRORS FOR THIS TABLE</v>
      </c>
      <c r="C14" s="850">
        <f>+'E - Resource Limits'!$T$7</f>
        <v>0</v>
      </c>
      <c r="D14" s="1063">
        <f t="shared" si="0"/>
        <v>0</v>
      </c>
      <c r="E14" s="54"/>
      <c r="F14" s="65"/>
      <c r="G14" s="65"/>
      <c r="H14" s="65"/>
      <c r="I14" s="65"/>
      <c r="J14" s="65"/>
      <c r="K14" s="65"/>
      <c r="L14" s="65"/>
      <c r="M14" s="997"/>
      <c r="N14" s="997"/>
      <c r="O14" s="997"/>
      <c r="P14" s="997"/>
      <c r="Q14" s="997"/>
      <c r="R14" s="997"/>
      <c r="S14" s="63"/>
      <c r="T14" s="997"/>
      <c r="U14" s="997"/>
      <c r="V14" s="997"/>
      <c r="W14" s="997"/>
      <c r="X14" s="53"/>
    </row>
    <row r="15" spans="1:24" ht="24" customHeight="1">
      <c r="A15" s="1067" t="s">
        <v>855</v>
      </c>
      <c r="B15" s="1098" t="str">
        <f>" "&amp;$B$3&amp;" IS CURRENTLY SHOWING "&amp;'E1 - Invoiced Income'!AA5&amp;" ERRORS FOR THIS TABLE"</f>
        <v xml:space="preserve"> ORGANISATION IS CURRENTLY SHOWING 0 ERRORS FOR THIS TABLE</v>
      </c>
      <c r="C15" s="850">
        <f>+'E1 - Invoiced Income'!$AA$5</f>
        <v>0</v>
      </c>
      <c r="D15" s="1063">
        <f>IF(C15&lt;&gt;0,1,0)</f>
        <v>0</v>
      </c>
      <c r="E15" s="54"/>
      <c r="F15" s="65"/>
      <c r="G15" s="65"/>
      <c r="H15" s="65"/>
      <c r="I15" s="65"/>
      <c r="J15" s="65"/>
      <c r="K15" s="65"/>
      <c r="L15" s="65"/>
      <c r="M15" s="997"/>
      <c r="N15" s="997"/>
      <c r="O15" s="997"/>
      <c r="P15" s="997"/>
      <c r="Q15" s="997"/>
      <c r="R15" s="997"/>
      <c r="S15" s="63"/>
      <c r="T15" s="997"/>
      <c r="U15" s="997"/>
      <c r="V15" s="997"/>
      <c r="W15" s="997"/>
      <c r="X15" s="53"/>
    </row>
    <row r="16" spans="1:24" ht="24" customHeight="1">
      <c r="A16" s="1060" t="s">
        <v>946</v>
      </c>
      <c r="B16" s="1061" t="str">
        <f>" "&amp;$B$3&amp;" IS CURRENTLY SHOWING "&amp;'F - SoFP'!$J$21&amp;" ERRORS FOR THIS TABLE"</f>
        <v xml:space="preserve"> ORGANISATION IS CURRENTLY SHOWING 0 ERRORS FOR THIS TABLE</v>
      </c>
      <c r="C16" s="850">
        <f>+'F - SoFP'!$J$21</f>
        <v>0</v>
      </c>
      <c r="D16" s="1063">
        <f t="shared" si="0"/>
        <v>0</v>
      </c>
      <c r="E16" s="54"/>
      <c r="F16" s="65"/>
      <c r="G16" s="65"/>
      <c r="H16" s="65"/>
      <c r="I16" s="65"/>
      <c r="J16" s="65"/>
      <c r="K16" s="65"/>
      <c r="L16" s="65"/>
      <c r="M16" s="997"/>
      <c r="N16" s="997"/>
      <c r="O16" s="997"/>
      <c r="P16" s="997"/>
      <c r="Q16" s="997"/>
      <c r="R16" s="997"/>
      <c r="S16" s="63"/>
      <c r="T16" s="997"/>
      <c r="U16" s="997"/>
      <c r="V16" s="997"/>
      <c r="W16" s="997"/>
      <c r="X16" s="53"/>
    </row>
    <row r="17" spans="1:44" ht="26.25" customHeight="1">
      <c r="A17" s="1067" t="s">
        <v>947</v>
      </c>
      <c r="B17" s="1098" t="str">
        <f>" "&amp;$B$3&amp;" IS CURRENTLY SHOWING "&amp;'G - Cash Flow'!$S$6&amp;" ERRORS FOR THIS TABLE"</f>
        <v xml:space="preserve"> ORGANISATION IS CURRENTLY SHOWING 0 ERRORS FOR THIS TABLE</v>
      </c>
      <c r="C17" s="850">
        <f>+'G - Cash Flow'!$S$6</f>
        <v>0</v>
      </c>
      <c r="D17" s="1063">
        <f t="shared" si="0"/>
        <v>0</v>
      </c>
      <c r="E17" s="54"/>
      <c r="F17" s="65"/>
      <c r="G17" s="65"/>
      <c r="H17" s="65"/>
      <c r="I17" s="65"/>
      <c r="J17" s="65"/>
      <c r="K17" s="65"/>
      <c r="L17" s="65"/>
      <c r="M17" s="997"/>
      <c r="N17" s="997"/>
      <c r="O17" s="997"/>
      <c r="P17" s="997"/>
      <c r="Q17" s="997"/>
      <c r="R17" s="997"/>
      <c r="S17" s="63"/>
      <c r="T17" s="997"/>
      <c r="U17" s="997"/>
      <c r="V17" s="997"/>
      <c r="W17" s="997"/>
      <c r="X17" s="53"/>
    </row>
    <row r="18" spans="1:44" ht="24" customHeight="1">
      <c r="A18" s="1060" t="s">
        <v>948</v>
      </c>
      <c r="B18" s="1061" t="str">
        <f>" "&amp;$B$3&amp;" IS CURRENTLY SHOWING "&amp;'I - Capital RLM'!$O$17&amp;" ERRORS FOR THIS TABLE"</f>
        <v xml:space="preserve"> ORGANISATION IS CURRENTLY SHOWING 0 ERRORS FOR THIS TABLE</v>
      </c>
      <c r="C18" s="850">
        <f>+'I - Capital RLM'!$O$17</f>
        <v>0</v>
      </c>
      <c r="D18" s="1063">
        <f t="shared" si="0"/>
        <v>0</v>
      </c>
      <c r="E18" s="54"/>
      <c r="F18" s="65"/>
      <c r="G18" s="65"/>
      <c r="H18" s="65"/>
      <c r="I18" s="65"/>
      <c r="J18" s="65"/>
      <c r="K18" s="65"/>
      <c r="L18" s="65"/>
      <c r="M18" s="997"/>
      <c r="N18" s="997"/>
      <c r="O18" s="997"/>
      <c r="P18" s="997"/>
      <c r="Q18" s="997"/>
      <c r="R18" s="997"/>
      <c r="S18" s="63"/>
      <c r="T18" s="997"/>
      <c r="U18" s="997"/>
      <c r="V18" s="997"/>
      <c r="W18" s="997"/>
      <c r="X18" s="53"/>
    </row>
    <row r="19" spans="1:44" ht="26.25" customHeight="1">
      <c r="A19" s="1067" t="s">
        <v>949</v>
      </c>
      <c r="B19" s="1098" t="str">
        <f>" "&amp;$B$3&amp;" IS CURRENTLY SHOWING "&amp;'J - Capital In Year Schemes'!$AA$24&amp;" ERRORS FOR THIS TABLE"</f>
        <v xml:space="preserve"> ORGANISATION IS CURRENTLY SHOWING 0 ERRORS FOR THIS TABLE</v>
      </c>
      <c r="C19" s="850">
        <f>+'J - Capital In Year Schemes'!$AA$24</f>
        <v>0</v>
      </c>
      <c r="D19" s="1063">
        <f t="shared" si="0"/>
        <v>0</v>
      </c>
      <c r="E19" s="54"/>
      <c r="F19" s="65"/>
      <c r="G19" s="65"/>
      <c r="H19" s="65"/>
      <c r="I19" s="65"/>
      <c r="J19" s="65"/>
      <c r="K19" s="65"/>
      <c r="L19" s="65"/>
      <c r="M19" s="997"/>
      <c r="N19" s="997"/>
      <c r="O19" s="997"/>
      <c r="P19" s="997"/>
      <c r="Q19" s="997"/>
      <c r="R19" s="997"/>
      <c r="S19" s="63"/>
      <c r="T19" s="997"/>
      <c r="U19" s="997"/>
      <c r="V19" s="997"/>
      <c r="W19" s="997"/>
      <c r="X19" s="53"/>
    </row>
    <row r="20" spans="1:44" ht="24" customHeight="1">
      <c r="A20" s="1060" t="s">
        <v>950</v>
      </c>
      <c r="B20" s="1061" t="str">
        <f>" "&amp;$B$3&amp;" IS CURRENTLY SHOWING "&amp;'K - Capital Disposals'!$AA$5&amp;" ERRORS FOR THIS TABLE"</f>
        <v xml:space="preserve"> ORGANISATION IS CURRENTLY SHOWING 0 ERRORS FOR THIS TABLE</v>
      </c>
      <c r="C20" s="850">
        <f>+'K - Capital Disposals'!$AA$5</f>
        <v>0</v>
      </c>
      <c r="D20" s="1063">
        <f t="shared" si="0"/>
        <v>0</v>
      </c>
      <c r="E20" s="54"/>
      <c r="F20" s="65"/>
      <c r="G20" s="65"/>
      <c r="H20" s="65"/>
      <c r="I20" s="65"/>
      <c r="J20" s="65"/>
      <c r="K20" s="65"/>
      <c r="L20" s="65"/>
      <c r="M20" s="997"/>
      <c r="N20" s="997"/>
      <c r="O20" s="997"/>
      <c r="P20" s="997"/>
      <c r="Q20" s="997"/>
      <c r="R20" s="997"/>
      <c r="S20" s="63"/>
      <c r="T20" s="997"/>
      <c r="U20" s="997"/>
      <c r="V20" s="997"/>
      <c r="W20" s="997"/>
      <c r="X20" s="53"/>
    </row>
    <row r="21" spans="1:44" ht="24" hidden="1" customHeight="1">
      <c r="A21" s="1067" t="s">
        <v>951</v>
      </c>
      <c r="B21" s="1098" t="str">
        <f>" "&amp;$B$3&amp;" IS CURRENTLY SHOWING "&amp;'L - EFL'!J5&amp;" ERRORS FOR THIS TABLE"</f>
        <v xml:space="preserve"> ORGANISATION IS CURRENTLY SHOWING 0 ERRORS FOR THIS TABLE</v>
      </c>
      <c r="C21" s="850">
        <f>+'K - Capital Disposals'!$AA$5</f>
        <v>0</v>
      </c>
      <c r="D21" s="1063">
        <f>IF(C21&lt;&gt;0,1,0)</f>
        <v>0</v>
      </c>
      <c r="E21" s="54"/>
      <c r="F21" s="65"/>
      <c r="G21" s="65"/>
      <c r="H21" s="65"/>
      <c r="I21" s="65"/>
      <c r="J21" s="65"/>
      <c r="K21" s="65"/>
      <c r="L21" s="65"/>
      <c r="M21" s="997"/>
      <c r="N21" s="997"/>
      <c r="O21" s="997"/>
      <c r="P21" s="997"/>
      <c r="Q21" s="997"/>
      <c r="R21" s="997"/>
      <c r="S21" s="63"/>
      <c r="T21" s="997"/>
      <c r="U21" s="997"/>
      <c r="V21" s="997"/>
      <c r="W21" s="997"/>
      <c r="X21" s="53"/>
    </row>
    <row r="22" spans="1:44" ht="26.25" hidden="1" customHeight="1">
      <c r="A22" s="1060" t="s">
        <v>952</v>
      </c>
      <c r="B22" s="1061" t="str">
        <f>" "&amp;$B$3&amp;" IS CURRENTLY SHOWING "&amp;'N - GMS'!$R$36&amp;" ERRORS FOR THIS TABLE"</f>
        <v xml:space="preserve"> ORGANISATION IS CURRENTLY SHOWING 0 ERRORS FOR THIS TABLE</v>
      </c>
      <c r="C22" s="850">
        <f>+'N - GMS'!$R$36</f>
        <v>0</v>
      </c>
      <c r="D22" s="1063">
        <f t="shared" si="0"/>
        <v>0</v>
      </c>
      <c r="E22" s="54"/>
      <c r="F22" s="65"/>
      <c r="G22" s="65"/>
      <c r="H22" s="65"/>
      <c r="I22" s="65"/>
      <c r="J22" s="65"/>
      <c r="K22" s="65"/>
      <c r="L22" s="65"/>
      <c r="M22" s="997"/>
      <c r="N22" s="997"/>
      <c r="O22" s="997"/>
      <c r="P22" s="997"/>
      <c r="Q22" s="997"/>
      <c r="R22" s="997"/>
      <c r="S22" s="63"/>
      <c r="T22" s="997"/>
      <c r="U22" s="997"/>
      <c r="V22" s="997"/>
      <c r="W22" s="997"/>
      <c r="X22" s="53"/>
    </row>
    <row r="23" spans="1:44" ht="24" hidden="1" customHeight="1">
      <c r="A23" s="1067" t="s">
        <v>953</v>
      </c>
      <c r="B23" s="1098" t="str">
        <f>" "&amp;$B$3&amp;" IS CURRENTLY SHOWING "&amp;'O - Dental'!$P$10&amp;" ERRORS FOR THIS TABLE"</f>
        <v xml:space="preserve"> ORGANISATION IS CURRENTLY SHOWING 0 ERRORS FOR THIS TABLE</v>
      </c>
      <c r="C23" s="850">
        <f>+'O - Dental'!$P$10</f>
        <v>0</v>
      </c>
      <c r="D23" s="1063">
        <f t="shared" si="0"/>
        <v>0</v>
      </c>
      <c r="E23" s="54"/>
      <c r="F23" s="65"/>
      <c r="G23" s="65"/>
      <c r="H23" s="65"/>
      <c r="I23" s="65"/>
      <c r="J23" s="65"/>
      <c r="K23" s="65"/>
      <c r="L23" s="65"/>
      <c r="M23" s="997"/>
      <c r="N23" s="997"/>
      <c r="O23" s="997"/>
      <c r="P23" s="997"/>
      <c r="Q23" s="997"/>
      <c r="R23" s="997"/>
      <c r="S23" s="63"/>
      <c r="T23" s="997"/>
      <c r="U23" s="997"/>
      <c r="V23" s="997"/>
      <c r="W23" s="997"/>
      <c r="X23" s="53"/>
    </row>
    <row r="24" spans="1:44" ht="23">
      <c r="A24" s="1062"/>
      <c r="B24" s="1239"/>
      <c r="C24" s="850"/>
      <c r="D24" s="1063"/>
      <c r="E24" s="54"/>
      <c r="F24" s="65"/>
      <c r="G24" s="65"/>
      <c r="H24" s="65"/>
      <c r="I24" s="65"/>
      <c r="J24" s="65"/>
      <c r="K24" s="65"/>
      <c r="L24" s="65"/>
      <c r="M24" s="997"/>
      <c r="N24" s="997"/>
      <c r="O24" s="997"/>
      <c r="P24" s="288"/>
      <c r="Q24" s="624"/>
      <c r="R24" s="288"/>
      <c r="S24" s="290"/>
      <c r="T24" s="291"/>
      <c r="U24" s="997"/>
      <c r="V24" s="997"/>
      <c r="W24" s="997"/>
      <c r="X24" s="53"/>
    </row>
    <row r="25" spans="1:44" ht="23">
      <c r="A25" s="2092" t="str">
        <f>"TOTAL ERRORS FOR YOUR "&amp;B4&amp;" RETURN IS "</f>
        <v xml:space="preserve">TOTAL ERRORS FOR YOUR APR 21 RETURN IS </v>
      </c>
      <c r="B25" s="2093" t="str">
        <f ca="1">IF(D25=0,"YOUR RETURN HAS ZERO ERRORS",C25&amp;" ERRORS ON  "&amp;D25&amp; "  DIFFERENT TABLE/S")</f>
        <v>1 ERRORS ON  1  DIFFERENT TABLE/S</v>
      </c>
      <c r="C25" s="911">
        <f ca="1">SUM(C5:C24)</f>
        <v>1</v>
      </c>
      <c r="D25" s="1064">
        <f ca="1">SUM(D5:D24)</f>
        <v>1</v>
      </c>
      <c r="E25" s="58"/>
      <c r="F25" s="56"/>
      <c r="G25" s="56"/>
      <c r="H25" s="56"/>
      <c r="I25" s="56"/>
      <c r="J25" s="56"/>
      <c r="K25" s="56"/>
      <c r="L25" s="56"/>
      <c r="M25" s="64"/>
      <c r="N25" s="59"/>
      <c r="O25" s="837"/>
      <c r="P25" s="1218"/>
      <c r="Q25" s="1218"/>
      <c r="R25" s="1218"/>
      <c r="S25" s="1218"/>
      <c r="T25" s="837"/>
      <c r="U25" s="837"/>
      <c r="V25" s="837"/>
      <c r="W25" s="837"/>
      <c r="X25" s="837"/>
    </row>
    <row r="26" spans="1:44">
      <c r="A26" s="837"/>
      <c r="B26" s="836"/>
      <c r="C26" s="842"/>
      <c r="D26" s="56"/>
      <c r="E26" s="58"/>
      <c r="F26" s="56"/>
      <c r="G26" s="56"/>
      <c r="H26" s="56"/>
      <c r="I26" s="56"/>
      <c r="J26" s="56"/>
      <c r="K26" s="56"/>
      <c r="L26" s="56"/>
      <c r="M26" s="64"/>
      <c r="N26" s="59"/>
      <c r="O26" s="837"/>
      <c r="P26" s="1218"/>
      <c r="Q26" s="1218"/>
      <c r="R26" s="1218"/>
      <c r="S26" s="1218"/>
      <c r="T26" s="837"/>
      <c r="U26" s="837"/>
      <c r="V26" s="837"/>
      <c r="W26" s="837"/>
      <c r="X26" s="837"/>
      <c r="Y26" s="837"/>
      <c r="Z26" s="837"/>
      <c r="AA26" s="837"/>
      <c r="AB26" s="837"/>
      <c r="AC26" s="837"/>
      <c r="AD26" s="837"/>
      <c r="AE26" s="837"/>
      <c r="AF26" s="837"/>
      <c r="AG26" s="837"/>
      <c r="AH26" s="837"/>
      <c r="AI26" s="837"/>
      <c r="AJ26" s="837"/>
      <c r="AK26" s="837"/>
      <c r="AL26" s="837"/>
      <c r="AM26" s="837"/>
      <c r="AN26" s="837"/>
      <c r="AO26" s="837"/>
      <c r="AP26" s="837"/>
      <c r="AQ26" s="837"/>
      <c r="AR26" s="837"/>
    </row>
    <row r="27" spans="1:44">
      <c r="A27" s="837"/>
      <c r="B27" s="836"/>
      <c r="C27" s="842"/>
      <c r="D27" s="56"/>
      <c r="E27" s="58"/>
      <c r="F27" s="56"/>
      <c r="G27" s="56"/>
      <c r="H27" s="56"/>
      <c r="I27" s="149"/>
      <c r="J27" s="149"/>
      <c r="K27" s="139"/>
      <c r="L27" s="56"/>
      <c r="M27" s="64"/>
      <c r="N27" s="59"/>
      <c r="O27" s="837"/>
      <c r="P27" s="1218"/>
      <c r="Q27" s="1218"/>
      <c r="R27" s="1218"/>
      <c r="S27" s="1218"/>
      <c r="T27" s="837"/>
      <c r="U27" s="837"/>
      <c r="V27" s="837"/>
      <c r="W27" s="837"/>
      <c r="X27" s="837"/>
      <c r="Y27" s="837"/>
      <c r="Z27" s="837"/>
      <c r="AA27" s="837"/>
      <c r="AB27" s="837"/>
      <c r="AC27" s="837"/>
      <c r="AD27" s="837"/>
      <c r="AE27" s="837"/>
      <c r="AF27" s="837"/>
      <c r="AG27" s="837"/>
      <c r="AH27" s="837"/>
      <c r="AI27" s="837"/>
      <c r="AJ27" s="837"/>
      <c r="AK27" s="837"/>
      <c r="AL27" s="837"/>
      <c r="AM27" s="837"/>
      <c r="AN27" s="837"/>
      <c r="AO27" s="837"/>
      <c r="AP27" s="837"/>
      <c r="AQ27" s="837"/>
      <c r="AR27" s="837"/>
    </row>
    <row r="28" spans="1:44">
      <c r="A28" s="837"/>
      <c r="B28" s="836"/>
      <c r="C28" s="842"/>
      <c r="D28" s="56"/>
      <c r="E28" s="58"/>
      <c r="F28" s="56"/>
      <c r="G28" s="56"/>
      <c r="H28" s="56"/>
      <c r="I28" s="149"/>
      <c r="J28" s="149"/>
      <c r="K28" s="139"/>
      <c r="L28" s="56"/>
      <c r="M28" s="64"/>
      <c r="N28" s="59"/>
      <c r="O28" s="837"/>
      <c r="P28" s="1218"/>
      <c r="Q28" s="1218"/>
      <c r="R28" s="1218"/>
      <c r="S28" s="1218"/>
      <c r="T28" s="837"/>
      <c r="U28" s="837"/>
      <c r="V28" s="837"/>
      <c r="W28" s="837"/>
      <c r="X28" s="837"/>
      <c r="Y28" s="837"/>
      <c r="Z28" s="837"/>
      <c r="AA28" s="837"/>
      <c r="AB28" s="837"/>
      <c r="AC28" s="837"/>
      <c r="AD28" s="837"/>
      <c r="AE28" s="837"/>
      <c r="AF28" s="837"/>
      <c r="AG28" s="837"/>
      <c r="AH28" s="837"/>
      <c r="AI28" s="837"/>
      <c r="AJ28" s="837"/>
      <c r="AK28" s="837"/>
      <c r="AL28" s="837"/>
      <c r="AM28" s="837"/>
      <c r="AN28" s="837"/>
      <c r="AO28" s="837"/>
      <c r="AP28" s="837"/>
      <c r="AQ28" s="837"/>
      <c r="AR28" s="837"/>
    </row>
    <row r="29" spans="1:44">
      <c r="A29" s="837"/>
      <c r="B29" s="836"/>
      <c r="C29" s="842"/>
      <c r="D29" s="56"/>
      <c r="E29" s="58"/>
      <c r="F29" s="56"/>
      <c r="G29" s="56"/>
      <c r="H29" s="56"/>
      <c r="I29" s="149"/>
      <c r="J29" s="149"/>
      <c r="K29" s="139"/>
      <c r="L29" s="56"/>
      <c r="M29" s="64"/>
      <c r="N29" s="59"/>
      <c r="O29" s="837"/>
      <c r="P29" s="1218"/>
      <c r="Q29" s="1218"/>
      <c r="R29" s="1218"/>
      <c r="S29" s="1218"/>
      <c r="T29" s="837"/>
      <c r="U29" s="837"/>
      <c r="V29" s="837"/>
      <c r="W29" s="837"/>
      <c r="X29" s="837"/>
      <c r="Y29" s="837"/>
      <c r="Z29" s="837"/>
      <c r="AA29" s="837"/>
      <c r="AB29" s="837"/>
      <c r="AC29" s="837"/>
      <c r="AD29" s="837"/>
      <c r="AE29" s="837"/>
      <c r="AF29" s="837"/>
      <c r="AG29" s="837"/>
      <c r="AH29" s="837"/>
      <c r="AI29" s="837"/>
      <c r="AJ29" s="837"/>
      <c r="AK29" s="837"/>
      <c r="AL29" s="837"/>
      <c r="AM29" s="837"/>
      <c r="AN29" s="837"/>
      <c r="AO29" s="837"/>
      <c r="AP29" s="837"/>
      <c r="AQ29" s="837"/>
      <c r="AR29" s="837"/>
    </row>
    <row r="30" spans="1:44">
      <c r="A30" s="837"/>
      <c r="B30" s="843"/>
      <c r="C30" s="839"/>
      <c r="D30" s="1219"/>
      <c r="E30" s="1219"/>
      <c r="F30" s="1219"/>
      <c r="G30" s="1219"/>
      <c r="H30" s="1219"/>
      <c r="I30" s="150"/>
      <c r="J30" s="150"/>
      <c r="K30" s="85"/>
      <c r="L30" s="1219"/>
      <c r="M30" s="175"/>
      <c r="N30" s="1220"/>
      <c r="O30" s="837"/>
      <c r="P30" s="1218"/>
      <c r="Q30" s="1218"/>
      <c r="R30" s="1218"/>
      <c r="S30" s="1218"/>
      <c r="T30" s="837"/>
      <c r="U30" s="837"/>
      <c r="V30" s="837"/>
      <c r="W30" s="837"/>
      <c r="X30" s="837"/>
      <c r="Y30" s="837"/>
      <c r="Z30" s="837"/>
      <c r="AA30" s="837"/>
      <c r="AB30" s="837"/>
      <c r="AC30" s="837"/>
      <c r="AD30" s="837"/>
      <c r="AE30" s="837"/>
      <c r="AF30" s="837"/>
      <c r="AG30" s="837"/>
      <c r="AH30" s="837"/>
      <c r="AI30" s="837"/>
      <c r="AJ30" s="837"/>
      <c r="AK30" s="837"/>
      <c r="AL30" s="837"/>
      <c r="AM30" s="837"/>
      <c r="AN30" s="837"/>
      <c r="AO30" s="837"/>
      <c r="AP30" s="837"/>
      <c r="AQ30" s="837"/>
      <c r="AR30" s="837"/>
    </row>
    <row r="31" spans="1:44">
      <c r="A31" s="837"/>
      <c r="B31" s="843"/>
      <c r="C31" s="839"/>
      <c r="D31" s="1219"/>
      <c r="E31" s="1219"/>
      <c r="F31" s="1219"/>
      <c r="G31" s="1219"/>
      <c r="H31" s="1219"/>
      <c r="I31" s="1219"/>
      <c r="J31" s="1219"/>
      <c r="K31" s="1219"/>
      <c r="L31" s="1219"/>
      <c r="M31" s="175"/>
      <c r="N31" s="1220"/>
      <c r="O31" s="837"/>
      <c r="P31" s="1218"/>
      <c r="Q31" s="1218"/>
      <c r="R31" s="1218"/>
      <c r="S31" s="1218"/>
      <c r="T31" s="837"/>
      <c r="U31" s="837"/>
      <c r="V31" s="837"/>
      <c r="W31" s="837"/>
      <c r="X31" s="837"/>
      <c r="Y31" s="837"/>
      <c r="Z31" s="837"/>
      <c r="AA31" s="837"/>
      <c r="AB31" s="837"/>
      <c r="AC31" s="837"/>
      <c r="AD31" s="837"/>
      <c r="AE31" s="837"/>
      <c r="AF31" s="837"/>
      <c r="AG31" s="837"/>
      <c r="AH31" s="837"/>
      <c r="AI31" s="837"/>
      <c r="AJ31" s="837"/>
      <c r="AK31" s="837"/>
      <c r="AL31" s="837"/>
      <c r="AM31" s="837"/>
      <c r="AN31" s="837"/>
      <c r="AO31" s="837"/>
      <c r="AP31" s="837"/>
      <c r="AQ31" s="837"/>
      <c r="AR31" s="837"/>
    </row>
    <row r="32" spans="1:44">
      <c r="A32" s="837"/>
      <c r="B32" s="843"/>
      <c r="C32" s="839"/>
      <c r="D32" s="1219"/>
      <c r="E32" s="1219"/>
      <c r="F32" s="1219"/>
      <c r="G32" s="1219"/>
      <c r="H32" s="1219"/>
      <c r="I32" s="1219"/>
      <c r="J32" s="1219"/>
      <c r="K32" s="1219"/>
      <c r="L32" s="1219"/>
      <c r="M32" s="175"/>
      <c r="N32" s="1220"/>
      <c r="O32" s="837"/>
      <c r="P32" s="1218"/>
      <c r="Q32" s="1218"/>
      <c r="R32" s="1218"/>
      <c r="S32" s="1218"/>
      <c r="T32" s="837"/>
      <c r="U32" s="837"/>
      <c r="V32" s="837"/>
      <c r="W32" s="837"/>
      <c r="X32" s="837"/>
      <c r="Y32" s="837"/>
      <c r="Z32" s="837"/>
      <c r="AA32" s="837"/>
      <c r="AB32" s="837"/>
      <c r="AC32" s="837"/>
      <c r="AD32" s="837"/>
      <c r="AE32" s="837"/>
      <c r="AF32" s="837"/>
      <c r="AG32" s="837"/>
      <c r="AH32" s="837"/>
      <c r="AI32" s="837"/>
      <c r="AJ32" s="837"/>
      <c r="AK32" s="837"/>
      <c r="AL32" s="837"/>
      <c r="AM32" s="837"/>
      <c r="AN32" s="837"/>
      <c r="AO32" s="837"/>
      <c r="AP32" s="837"/>
      <c r="AQ32" s="837"/>
      <c r="AR32" s="837"/>
    </row>
    <row r="33" spans="1:44">
      <c r="A33" s="837"/>
      <c r="B33" s="843"/>
      <c r="C33" s="839"/>
      <c r="D33" s="1219"/>
      <c r="E33" s="58"/>
      <c r="F33" s="1219"/>
      <c r="G33" s="1219"/>
      <c r="H33" s="1219"/>
      <c r="I33" s="1219"/>
      <c r="J33" s="1219"/>
      <c r="K33" s="1219"/>
      <c r="L33" s="1219"/>
      <c r="M33" s="175"/>
      <c r="N33" s="1220"/>
      <c r="O33" s="837"/>
      <c r="P33" s="1218"/>
      <c r="Q33" s="1218"/>
      <c r="R33" s="1218"/>
      <c r="S33" s="1218"/>
      <c r="T33" s="837"/>
      <c r="U33" s="837"/>
      <c r="V33" s="837"/>
      <c r="W33" s="837"/>
      <c r="X33" s="837"/>
      <c r="Y33" s="837"/>
      <c r="Z33" s="837"/>
      <c r="AA33" s="837"/>
      <c r="AB33" s="837"/>
      <c r="AC33" s="837"/>
      <c r="AD33" s="837"/>
      <c r="AE33" s="837"/>
      <c r="AF33" s="837"/>
      <c r="AG33" s="837"/>
      <c r="AH33" s="837"/>
      <c r="AI33" s="837"/>
      <c r="AJ33" s="837"/>
      <c r="AK33" s="837"/>
      <c r="AL33" s="837"/>
      <c r="AM33" s="837"/>
      <c r="AN33" s="837"/>
      <c r="AO33" s="837"/>
      <c r="AP33" s="837"/>
      <c r="AQ33" s="837"/>
      <c r="AR33" s="837"/>
    </row>
    <row r="34" spans="1:44">
      <c r="A34" s="837"/>
      <c r="B34" s="843"/>
      <c r="C34" s="839"/>
      <c r="D34" s="1219"/>
      <c r="E34" s="58"/>
      <c r="F34" s="1219"/>
      <c r="G34" s="1219"/>
      <c r="H34" s="1219"/>
      <c r="I34" s="1219"/>
      <c r="J34" s="1219"/>
      <c r="K34" s="1219"/>
      <c r="L34" s="1219"/>
      <c r="M34" s="175"/>
      <c r="N34" s="1220"/>
      <c r="O34" s="837"/>
      <c r="P34" s="1218"/>
      <c r="Q34" s="1218"/>
      <c r="R34" s="1218"/>
      <c r="S34" s="1218"/>
      <c r="T34" s="837"/>
      <c r="U34" s="837"/>
      <c r="V34" s="837"/>
      <c r="W34" s="837"/>
      <c r="X34" s="837"/>
      <c r="Y34" s="837"/>
      <c r="Z34" s="837"/>
      <c r="AA34" s="837"/>
      <c r="AB34" s="837"/>
      <c r="AC34" s="837"/>
      <c r="AD34" s="837"/>
      <c r="AE34" s="837"/>
      <c r="AF34" s="837"/>
      <c r="AG34" s="837"/>
      <c r="AH34" s="837"/>
      <c r="AI34" s="837"/>
      <c r="AJ34" s="837"/>
      <c r="AK34" s="837"/>
      <c r="AL34" s="837"/>
      <c r="AM34" s="837"/>
      <c r="AN34" s="837"/>
      <c r="AO34" s="837"/>
      <c r="AP34" s="837"/>
      <c r="AQ34" s="837"/>
      <c r="AR34" s="837"/>
    </row>
    <row r="35" spans="1:44">
      <c r="A35" s="837"/>
      <c r="B35" s="843"/>
      <c r="C35" s="839"/>
      <c r="D35" s="1219"/>
      <c r="E35" s="58"/>
      <c r="F35" s="1219"/>
      <c r="G35" s="1219"/>
      <c r="H35" s="1219"/>
      <c r="I35" s="1219"/>
      <c r="J35" s="1219"/>
      <c r="K35" s="1219"/>
      <c r="L35" s="1219"/>
      <c r="M35" s="175"/>
      <c r="N35" s="1220"/>
      <c r="O35" s="837"/>
      <c r="P35" s="1218"/>
      <c r="Q35" s="1218"/>
      <c r="R35" s="1218"/>
      <c r="S35" s="1218"/>
      <c r="T35" s="837"/>
      <c r="U35" s="837"/>
      <c r="V35" s="837"/>
      <c r="W35" s="837"/>
      <c r="X35" s="837"/>
      <c r="Y35" s="837"/>
      <c r="Z35" s="837"/>
      <c r="AA35" s="837"/>
      <c r="AB35" s="837"/>
      <c r="AC35" s="837"/>
      <c r="AD35" s="837"/>
      <c r="AE35" s="837"/>
      <c r="AF35" s="837"/>
      <c r="AG35" s="837"/>
      <c r="AH35" s="837"/>
      <c r="AI35" s="837"/>
      <c r="AJ35" s="837"/>
      <c r="AK35" s="837"/>
      <c r="AL35" s="837"/>
      <c r="AM35" s="837"/>
      <c r="AN35" s="837"/>
      <c r="AO35" s="837"/>
      <c r="AP35" s="837"/>
      <c r="AQ35" s="837"/>
      <c r="AR35" s="837"/>
    </row>
    <row r="36" spans="1:44">
      <c r="A36" s="837"/>
      <c r="B36" s="843"/>
      <c r="C36" s="839"/>
      <c r="D36" s="1219"/>
      <c r="E36" s="1219"/>
      <c r="F36" s="1219"/>
      <c r="G36" s="1219"/>
      <c r="H36" s="1219"/>
      <c r="I36" s="1219"/>
      <c r="J36" s="1219"/>
      <c r="K36" s="1219"/>
      <c r="L36" s="1219"/>
      <c r="M36" s="175"/>
      <c r="N36" s="1220"/>
      <c r="O36" s="837"/>
      <c r="P36" s="1218"/>
      <c r="Q36" s="1218"/>
      <c r="R36" s="1218"/>
      <c r="S36" s="1218"/>
      <c r="T36" s="837"/>
      <c r="U36" s="837"/>
      <c r="V36" s="837"/>
      <c r="W36" s="837"/>
      <c r="X36" s="837"/>
      <c r="Y36" s="837"/>
      <c r="Z36" s="837"/>
      <c r="AA36" s="837"/>
      <c r="AB36" s="837"/>
      <c r="AC36" s="837"/>
      <c r="AD36" s="837"/>
      <c r="AE36" s="837"/>
      <c r="AF36" s="837"/>
      <c r="AG36" s="837"/>
      <c r="AH36" s="837"/>
      <c r="AI36" s="837"/>
      <c r="AJ36" s="837"/>
      <c r="AK36" s="837"/>
      <c r="AL36" s="837"/>
      <c r="AM36" s="837"/>
      <c r="AN36" s="837"/>
      <c r="AO36" s="837"/>
      <c r="AP36" s="837"/>
      <c r="AQ36" s="837"/>
      <c r="AR36" s="837"/>
    </row>
    <row r="37" spans="1:44">
      <c r="A37" s="837"/>
      <c r="B37" s="843"/>
      <c r="C37" s="839"/>
      <c r="D37" s="1219"/>
      <c r="E37" s="1219"/>
      <c r="F37" s="1219"/>
      <c r="G37" s="1219"/>
      <c r="H37" s="1219"/>
      <c r="I37" s="1219"/>
      <c r="J37" s="1219"/>
      <c r="K37" s="1219"/>
      <c r="L37" s="1219"/>
      <c r="M37" s="175"/>
      <c r="N37" s="1220"/>
      <c r="O37" s="837"/>
      <c r="P37" s="1218"/>
      <c r="Q37" s="1218"/>
      <c r="R37" s="1218"/>
      <c r="S37" s="1218"/>
      <c r="T37" s="837"/>
      <c r="U37" s="837"/>
      <c r="V37" s="837"/>
      <c r="W37" s="837"/>
      <c r="X37" s="837"/>
      <c r="Y37" s="837"/>
      <c r="Z37" s="837"/>
      <c r="AA37" s="837"/>
      <c r="AB37" s="837"/>
      <c r="AC37" s="837"/>
      <c r="AD37" s="837"/>
      <c r="AE37" s="837"/>
      <c r="AF37" s="837"/>
      <c r="AG37" s="837"/>
      <c r="AH37" s="837"/>
      <c r="AI37" s="837"/>
      <c r="AJ37" s="837"/>
      <c r="AK37" s="837"/>
      <c r="AL37" s="837"/>
      <c r="AM37" s="837"/>
      <c r="AN37" s="837"/>
      <c r="AO37" s="837"/>
      <c r="AP37" s="837"/>
      <c r="AQ37" s="837"/>
      <c r="AR37" s="837"/>
    </row>
    <row r="38" spans="1:44">
      <c r="A38" s="837"/>
      <c r="B38" s="843"/>
      <c r="C38" s="839"/>
      <c r="D38" s="1219"/>
      <c r="E38" s="1219"/>
      <c r="F38" s="1219"/>
      <c r="G38" s="1219"/>
      <c r="H38" s="1219"/>
      <c r="I38" s="1219"/>
      <c r="J38" s="1219"/>
      <c r="K38" s="1219"/>
      <c r="L38" s="1219"/>
      <c r="M38" s="175"/>
      <c r="N38" s="1220"/>
      <c r="O38" s="837"/>
      <c r="P38" s="1218"/>
      <c r="Q38" s="1218"/>
      <c r="R38" s="1218"/>
      <c r="S38" s="1218"/>
      <c r="T38" s="837"/>
      <c r="U38" s="837"/>
      <c r="V38" s="837"/>
      <c r="W38" s="837"/>
      <c r="X38" s="837"/>
      <c r="Y38" s="837"/>
      <c r="Z38" s="837"/>
      <c r="AA38" s="837"/>
      <c r="AB38" s="837"/>
      <c r="AC38" s="837"/>
      <c r="AD38" s="837"/>
      <c r="AE38" s="837"/>
      <c r="AF38" s="837"/>
      <c r="AG38" s="837"/>
      <c r="AH38" s="837"/>
      <c r="AI38" s="837"/>
      <c r="AJ38" s="837"/>
      <c r="AK38" s="837"/>
      <c r="AL38" s="837"/>
      <c r="AM38" s="837"/>
      <c r="AN38" s="837"/>
      <c r="AO38" s="837"/>
      <c r="AP38" s="837"/>
      <c r="AQ38" s="837"/>
      <c r="AR38" s="837"/>
    </row>
    <row r="39" spans="1:44">
      <c r="A39" s="837"/>
      <c r="B39" s="844"/>
      <c r="C39" s="839"/>
      <c r="D39" s="1219"/>
      <c r="E39" s="58"/>
      <c r="F39" s="1219"/>
      <c r="G39" s="1219"/>
      <c r="H39" s="1219"/>
      <c r="I39" s="1219"/>
      <c r="J39" s="1219"/>
      <c r="K39" s="1219"/>
      <c r="L39" s="1219"/>
      <c r="M39" s="175"/>
      <c r="N39" s="1220"/>
      <c r="O39" s="837"/>
      <c r="P39" s="1218"/>
      <c r="Q39" s="1218"/>
      <c r="R39" s="1218"/>
      <c r="S39" s="1218"/>
      <c r="T39" s="837"/>
      <c r="U39" s="837"/>
      <c r="V39" s="837"/>
      <c r="W39" s="837"/>
      <c r="X39" s="837"/>
      <c r="Y39" s="837"/>
      <c r="Z39" s="837"/>
      <c r="AA39" s="837"/>
      <c r="AB39" s="837"/>
      <c r="AC39" s="837"/>
      <c r="AD39" s="837"/>
      <c r="AE39" s="837"/>
      <c r="AF39" s="837"/>
      <c r="AG39" s="837"/>
      <c r="AH39" s="837"/>
      <c r="AI39" s="837"/>
      <c r="AJ39" s="837"/>
      <c r="AK39" s="837"/>
      <c r="AL39" s="837"/>
      <c r="AM39" s="837"/>
      <c r="AN39" s="837"/>
      <c r="AO39" s="837"/>
      <c r="AP39" s="837"/>
      <c r="AQ39" s="837"/>
      <c r="AR39" s="837"/>
    </row>
    <row r="40" spans="1:44">
      <c r="A40" s="837"/>
      <c r="B40" s="844"/>
      <c r="C40" s="839"/>
      <c r="D40" s="1219"/>
      <c r="E40" s="58"/>
      <c r="F40" s="1219"/>
      <c r="G40" s="1219"/>
      <c r="H40" s="1219"/>
      <c r="I40" s="1219"/>
      <c r="J40" s="1219"/>
      <c r="K40" s="1219"/>
      <c r="L40" s="1219"/>
      <c r="M40" s="175"/>
      <c r="N40" s="1220"/>
      <c r="O40" s="837"/>
      <c r="P40" s="1218"/>
      <c r="Q40" s="1218"/>
      <c r="R40" s="1218"/>
      <c r="S40" s="1218"/>
      <c r="T40" s="837"/>
      <c r="U40" s="837"/>
      <c r="V40" s="837"/>
      <c r="W40" s="837"/>
      <c r="X40" s="837"/>
      <c r="Y40" s="837"/>
      <c r="Z40" s="837"/>
      <c r="AA40" s="837"/>
      <c r="AB40" s="837"/>
      <c r="AC40" s="837"/>
      <c r="AD40" s="837"/>
      <c r="AE40" s="837"/>
      <c r="AF40" s="837"/>
      <c r="AG40" s="837"/>
      <c r="AH40" s="837"/>
      <c r="AI40" s="837"/>
      <c r="AJ40" s="837"/>
      <c r="AK40" s="837"/>
      <c r="AL40" s="837"/>
      <c r="AM40" s="837"/>
      <c r="AN40" s="837"/>
      <c r="AO40" s="837"/>
      <c r="AP40" s="837"/>
      <c r="AQ40" s="837"/>
      <c r="AR40" s="837"/>
    </row>
    <row r="41" spans="1:44">
      <c r="A41" s="837"/>
      <c r="B41" s="844"/>
      <c r="C41" s="839"/>
      <c r="D41" s="1219"/>
      <c r="E41" s="58"/>
      <c r="F41" s="1219"/>
      <c r="G41" s="1219"/>
      <c r="H41" s="1219"/>
      <c r="I41" s="1219"/>
      <c r="J41" s="1219"/>
      <c r="K41" s="1219"/>
      <c r="L41" s="1219"/>
      <c r="M41" s="175"/>
      <c r="N41" s="1220"/>
      <c r="O41" s="837"/>
      <c r="P41" s="1218"/>
      <c r="Q41" s="1218"/>
      <c r="R41" s="1218"/>
      <c r="S41" s="1218"/>
      <c r="T41" s="837"/>
      <c r="U41" s="837"/>
      <c r="V41" s="837"/>
      <c r="W41" s="837"/>
      <c r="X41" s="837"/>
      <c r="Y41" s="837"/>
      <c r="Z41" s="837"/>
      <c r="AA41" s="837"/>
      <c r="AB41" s="837"/>
      <c r="AC41" s="837"/>
      <c r="AD41" s="837"/>
      <c r="AE41" s="837"/>
      <c r="AF41" s="837"/>
      <c r="AG41" s="837"/>
      <c r="AH41" s="837"/>
      <c r="AI41" s="837"/>
      <c r="AJ41" s="837"/>
      <c r="AK41" s="837"/>
      <c r="AL41" s="837"/>
      <c r="AM41" s="837"/>
      <c r="AN41" s="837"/>
      <c r="AO41" s="837"/>
      <c r="AP41" s="837"/>
      <c r="AQ41" s="837"/>
      <c r="AR41" s="837"/>
    </row>
    <row r="42" spans="1:44">
      <c r="A42" s="837"/>
      <c r="B42" s="844"/>
      <c r="C42" s="839"/>
      <c r="D42" s="1219"/>
      <c r="E42" s="58"/>
      <c r="F42" s="1219"/>
      <c r="G42" s="1219"/>
      <c r="H42" s="1219"/>
      <c r="I42" s="1219"/>
      <c r="J42" s="1219"/>
      <c r="K42" s="1219"/>
      <c r="L42" s="1219"/>
      <c r="M42" s="175"/>
      <c r="N42" s="1220"/>
      <c r="O42" s="837"/>
      <c r="P42" s="1218"/>
      <c r="Q42" s="1218"/>
      <c r="R42" s="1218"/>
      <c r="S42" s="1218"/>
      <c r="T42" s="837"/>
      <c r="U42" s="837"/>
      <c r="V42" s="837"/>
      <c r="W42" s="837"/>
      <c r="X42" s="837"/>
      <c r="Y42" s="837"/>
      <c r="Z42" s="837"/>
      <c r="AA42" s="837"/>
      <c r="AB42" s="837"/>
      <c r="AC42" s="837"/>
      <c r="AD42" s="837"/>
      <c r="AE42" s="837"/>
      <c r="AF42" s="837"/>
      <c r="AG42" s="837"/>
      <c r="AH42" s="837"/>
      <c r="AI42" s="837"/>
      <c r="AJ42" s="837"/>
      <c r="AK42" s="837"/>
      <c r="AL42" s="837"/>
      <c r="AM42" s="837"/>
      <c r="AN42" s="837"/>
      <c r="AO42" s="837"/>
      <c r="AP42" s="837"/>
      <c r="AQ42" s="837"/>
      <c r="AR42" s="837"/>
    </row>
    <row r="43" spans="1:44">
      <c r="A43" s="837"/>
      <c r="B43" s="844"/>
      <c r="C43" s="839"/>
      <c r="D43" s="1219"/>
      <c r="E43" s="58"/>
      <c r="F43" s="1219"/>
      <c r="G43" s="1219"/>
      <c r="H43" s="1219"/>
      <c r="I43" s="1219"/>
      <c r="J43" s="1219"/>
      <c r="K43" s="1219"/>
      <c r="L43" s="1219"/>
      <c r="M43" s="175"/>
      <c r="N43" s="1220"/>
      <c r="O43" s="837"/>
      <c r="P43" s="1218"/>
      <c r="Q43" s="1218"/>
      <c r="R43" s="1218"/>
      <c r="S43" s="1218"/>
      <c r="T43" s="837"/>
      <c r="U43" s="837"/>
      <c r="V43" s="837"/>
      <c r="W43" s="837"/>
      <c r="X43" s="837"/>
      <c r="Y43" s="837"/>
      <c r="Z43" s="837"/>
      <c r="AA43" s="837"/>
      <c r="AB43" s="837"/>
      <c r="AC43" s="837"/>
      <c r="AD43" s="837"/>
      <c r="AE43" s="837"/>
      <c r="AF43" s="837"/>
      <c r="AG43" s="837"/>
      <c r="AH43" s="837"/>
      <c r="AI43" s="837"/>
      <c r="AJ43" s="837"/>
      <c r="AK43" s="837"/>
      <c r="AL43" s="837"/>
      <c r="AM43" s="837"/>
      <c r="AN43" s="837"/>
      <c r="AO43" s="837"/>
      <c r="AP43" s="837"/>
      <c r="AQ43" s="837"/>
      <c r="AR43" s="837"/>
    </row>
    <row r="44" spans="1:44">
      <c r="A44" s="65"/>
      <c r="B44" s="60"/>
      <c r="C44" s="1221"/>
      <c r="D44" s="1219"/>
      <c r="E44" s="58"/>
      <c r="F44" s="1219"/>
      <c r="G44" s="1219"/>
      <c r="H44" s="1219"/>
      <c r="I44" s="1219"/>
      <c r="J44" s="1219"/>
      <c r="K44" s="1219"/>
      <c r="L44" s="1219"/>
      <c r="M44" s="175"/>
      <c r="N44" s="1220"/>
      <c r="O44" s="837"/>
      <c r="P44" s="1218"/>
      <c r="Q44" s="1218"/>
      <c r="R44" s="1218"/>
      <c r="S44" s="1218"/>
      <c r="T44" s="837"/>
      <c r="U44" s="837"/>
      <c r="V44" s="837"/>
      <c r="W44" s="837"/>
      <c r="X44" s="837"/>
      <c r="Y44" s="837"/>
      <c r="Z44" s="837"/>
      <c r="AA44" s="837"/>
      <c r="AB44" s="837"/>
      <c r="AC44" s="837"/>
      <c r="AD44" s="837"/>
      <c r="AE44" s="837"/>
      <c r="AF44" s="837"/>
      <c r="AG44" s="837"/>
      <c r="AH44" s="837"/>
      <c r="AI44" s="837"/>
      <c r="AJ44" s="837"/>
      <c r="AK44" s="837"/>
      <c r="AL44" s="837"/>
      <c r="AM44" s="837"/>
      <c r="AN44" s="837"/>
      <c r="AO44" s="837"/>
      <c r="AP44" s="837"/>
      <c r="AQ44" s="837"/>
      <c r="AR44" s="837"/>
    </row>
    <row r="45" spans="1:44">
      <c r="A45" s="65"/>
      <c r="B45" s="60"/>
      <c r="C45" s="1221"/>
      <c r="D45" s="1219"/>
      <c r="E45" s="58"/>
      <c r="F45" s="1219"/>
      <c r="G45" s="1219"/>
      <c r="H45" s="1219"/>
      <c r="I45" s="1219"/>
      <c r="J45" s="1219"/>
      <c r="K45" s="1219"/>
      <c r="L45" s="1219"/>
      <c r="M45" s="175"/>
      <c r="N45" s="1220"/>
      <c r="O45" s="837"/>
      <c r="P45" s="1218"/>
      <c r="Q45" s="1218"/>
      <c r="R45" s="1218"/>
      <c r="S45" s="1218"/>
      <c r="T45" s="837"/>
      <c r="U45" s="837"/>
      <c r="V45" s="837"/>
      <c r="W45" s="837"/>
      <c r="X45" s="837"/>
      <c r="Y45" s="837"/>
      <c r="Z45" s="837"/>
      <c r="AA45" s="837"/>
      <c r="AB45" s="837"/>
      <c r="AC45" s="837"/>
      <c r="AD45" s="837"/>
      <c r="AE45" s="837"/>
      <c r="AF45" s="837"/>
      <c r="AG45" s="837"/>
      <c r="AH45" s="837"/>
      <c r="AI45" s="837"/>
      <c r="AJ45" s="837"/>
      <c r="AK45" s="837"/>
      <c r="AL45" s="837"/>
      <c r="AM45" s="837"/>
      <c r="AN45" s="837"/>
      <c r="AO45" s="837"/>
      <c r="AP45" s="837"/>
      <c r="AQ45" s="837"/>
      <c r="AR45" s="837"/>
    </row>
    <row r="46" spans="1:44">
      <c r="A46" s="65"/>
      <c r="B46" s="60"/>
      <c r="C46" s="1221"/>
      <c r="D46" s="1219"/>
      <c r="E46" s="58"/>
      <c r="F46" s="1219"/>
      <c r="G46" s="1219"/>
      <c r="H46" s="1219"/>
      <c r="I46" s="1219"/>
      <c r="J46" s="1219"/>
      <c r="K46" s="1219"/>
      <c r="L46" s="1219"/>
      <c r="M46" s="175"/>
      <c r="N46" s="1220"/>
      <c r="O46" s="837"/>
      <c r="P46" s="1218"/>
      <c r="Q46" s="1218"/>
      <c r="R46" s="1218"/>
      <c r="S46" s="1218"/>
      <c r="T46" s="837"/>
      <c r="U46" s="837"/>
      <c r="V46" s="837"/>
      <c r="W46" s="837"/>
      <c r="X46" s="837"/>
      <c r="Y46" s="837"/>
      <c r="Z46" s="837"/>
      <c r="AA46" s="837"/>
      <c r="AB46" s="837"/>
      <c r="AC46" s="837"/>
      <c r="AD46" s="837"/>
      <c r="AE46" s="837"/>
      <c r="AF46" s="837"/>
      <c r="AG46" s="837"/>
      <c r="AH46" s="837"/>
      <c r="AI46" s="837"/>
      <c r="AJ46" s="837"/>
      <c r="AK46" s="837"/>
      <c r="AL46" s="837"/>
      <c r="AM46" s="837"/>
      <c r="AN46" s="837"/>
      <c r="AO46" s="837"/>
      <c r="AP46" s="837"/>
      <c r="AQ46" s="837"/>
      <c r="AR46" s="837"/>
    </row>
    <row r="47" spans="1:44">
      <c r="A47" s="65"/>
      <c r="B47" s="60"/>
      <c r="C47" s="1221"/>
      <c r="D47" s="1219"/>
      <c r="E47" s="58"/>
      <c r="F47" s="1219"/>
      <c r="G47" s="1219"/>
      <c r="H47" s="1219"/>
      <c r="I47" s="1219"/>
      <c r="J47" s="1219"/>
      <c r="K47" s="1219"/>
      <c r="L47" s="1219"/>
      <c r="M47" s="175"/>
      <c r="N47" s="1220"/>
      <c r="O47" s="837"/>
      <c r="P47" s="1218"/>
      <c r="Q47" s="1218"/>
      <c r="R47" s="1218"/>
      <c r="S47" s="1218"/>
      <c r="T47" s="837"/>
      <c r="U47" s="837"/>
      <c r="V47" s="837"/>
      <c r="W47" s="837"/>
      <c r="X47" s="837"/>
      <c r="Y47" s="837"/>
      <c r="Z47" s="837"/>
      <c r="AA47" s="837"/>
      <c r="AB47" s="837"/>
      <c r="AC47" s="837"/>
      <c r="AD47" s="837"/>
      <c r="AE47" s="837"/>
      <c r="AF47" s="837"/>
      <c r="AG47" s="837"/>
      <c r="AH47" s="837"/>
      <c r="AI47" s="837"/>
      <c r="AJ47" s="837"/>
      <c r="AK47" s="837"/>
      <c r="AL47" s="837"/>
      <c r="AM47" s="837"/>
      <c r="AN47" s="837"/>
      <c r="AO47" s="837"/>
      <c r="AP47" s="837"/>
      <c r="AQ47" s="837"/>
      <c r="AR47" s="837"/>
    </row>
    <row r="48" spans="1:44">
      <c r="A48" s="65"/>
      <c r="B48" s="60"/>
      <c r="C48" s="1221"/>
      <c r="D48" s="1219"/>
      <c r="E48" s="58"/>
      <c r="F48" s="1219"/>
      <c r="G48" s="1219"/>
      <c r="H48" s="1219"/>
      <c r="I48" s="1219"/>
      <c r="J48" s="1219"/>
      <c r="K48" s="1219"/>
      <c r="L48" s="1219"/>
      <c r="M48" s="175"/>
      <c r="N48" s="1220"/>
      <c r="O48" s="837"/>
      <c r="P48" s="1218"/>
      <c r="Q48" s="1218"/>
      <c r="R48" s="1218"/>
      <c r="S48" s="1218"/>
      <c r="T48" s="837"/>
      <c r="U48" s="837"/>
      <c r="V48" s="837"/>
      <c r="W48" s="837"/>
      <c r="X48" s="837"/>
      <c r="Y48" s="837"/>
      <c r="Z48" s="837"/>
      <c r="AA48" s="837"/>
      <c r="AB48" s="837"/>
      <c r="AC48" s="837"/>
      <c r="AD48" s="837"/>
      <c r="AE48" s="837"/>
      <c r="AF48" s="837"/>
      <c r="AG48" s="837"/>
      <c r="AH48" s="837"/>
      <c r="AI48" s="837"/>
      <c r="AJ48" s="837"/>
      <c r="AK48" s="837"/>
      <c r="AL48" s="837"/>
      <c r="AM48" s="837"/>
      <c r="AN48" s="837"/>
      <c r="AO48" s="837"/>
      <c r="AP48" s="837"/>
      <c r="AQ48" s="837"/>
      <c r="AR48" s="837"/>
    </row>
    <row r="49" spans="1:44">
      <c r="A49" s="65"/>
      <c r="B49" s="60"/>
      <c r="C49" s="1221"/>
      <c r="D49" s="1219"/>
      <c r="E49" s="58"/>
      <c r="F49" s="1219"/>
      <c r="G49" s="1219"/>
      <c r="H49" s="1219"/>
      <c r="I49" s="1219"/>
      <c r="J49" s="1219"/>
      <c r="K49" s="1219"/>
      <c r="L49" s="1219"/>
      <c r="M49" s="175"/>
      <c r="N49" s="1220"/>
      <c r="O49" s="837"/>
      <c r="P49" s="1218"/>
      <c r="Q49" s="1218"/>
      <c r="R49" s="1218"/>
      <c r="S49" s="1218"/>
      <c r="T49" s="837"/>
      <c r="U49" s="837"/>
      <c r="V49" s="837"/>
      <c r="W49" s="837"/>
      <c r="X49" s="837"/>
      <c r="Y49" s="837"/>
      <c r="Z49" s="837"/>
      <c r="AA49" s="837"/>
      <c r="AB49" s="837"/>
      <c r="AC49" s="837"/>
      <c r="AD49" s="837"/>
      <c r="AE49" s="837"/>
      <c r="AF49" s="837"/>
      <c r="AG49" s="837"/>
      <c r="AH49" s="837"/>
      <c r="AI49" s="837"/>
      <c r="AJ49" s="837"/>
      <c r="AK49" s="837"/>
      <c r="AL49" s="837"/>
      <c r="AM49" s="837"/>
      <c r="AN49" s="837"/>
      <c r="AO49" s="837"/>
      <c r="AP49" s="837"/>
      <c r="AQ49" s="837"/>
      <c r="AR49" s="837"/>
    </row>
    <row r="50" spans="1:44">
      <c r="A50" s="65"/>
      <c r="B50" s="60"/>
      <c r="C50" s="1221"/>
      <c r="D50" s="1219"/>
      <c r="E50" s="1219"/>
      <c r="F50" s="1219"/>
      <c r="G50" s="1219"/>
      <c r="H50" s="1219"/>
      <c r="I50" s="1219"/>
      <c r="J50" s="1219"/>
      <c r="K50" s="1219"/>
      <c r="L50" s="1219"/>
      <c r="M50" s="175"/>
      <c r="N50" s="1220"/>
      <c r="O50" s="837"/>
      <c r="P50" s="1218"/>
      <c r="Q50" s="1218"/>
      <c r="R50" s="1218"/>
      <c r="S50" s="1218"/>
      <c r="T50" s="837"/>
      <c r="U50" s="837"/>
      <c r="V50" s="837"/>
      <c r="W50" s="837"/>
      <c r="X50" s="837"/>
      <c r="Y50" s="837"/>
      <c r="Z50" s="837"/>
      <c r="AA50" s="837"/>
      <c r="AB50" s="837"/>
      <c r="AC50" s="837"/>
      <c r="AD50" s="837"/>
      <c r="AE50" s="837"/>
      <c r="AF50" s="837"/>
      <c r="AG50" s="837"/>
      <c r="AH50" s="837"/>
      <c r="AI50" s="837"/>
      <c r="AJ50" s="837"/>
      <c r="AK50" s="837"/>
      <c r="AL50" s="837"/>
      <c r="AM50" s="837"/>
      <c r="AN50" s="837"/>
      <c r="AO50" s="837"/>
      <c r="AP50" s="837"/>
      <c r="AQ50" s="837"/>
      <c r="AR50" s="837"/>
    </row>
    <row r="51" spans="1:44">
      <c r="A51" s="65"/>
      <c r="B51" s="60"/>
      <c r="C51" s="1221"/>
      <c r="D51" s="1219"/>
      <c r="E51" s="1219"/>
      <c r="F51" s="1219"/>
      <c r="G51" s="1219"/>
      <c r="H51" s="1219"/>
      <c r="I51" s="1219"/>
      <c r="J51" s="1219"/>
      <c r="K51" s="1219"/>
      <c r="L51" s="1219"/>
      <c r="M51" s="175"/>
      <c r="N51" s="1220"/>
      <c r="O51" s="837"/>
      <c r="P51" s="1218"/>
      <c r="Q51" s="1218"/>
      <c r="R51" s="1218"/>
      <c r="S51" s="1218"/>
      <c r="T51" s="837"/>
      <c r="U51" s="837"/>
      <c r="V51" s="837"/>
      <c r="W51" s="837"/>
      <c r="X51" s="837"/>
      <c r="Y51" s="837"/>
      <c r="Z51" s="837"/>
      <c r="AA51" s="837"/>
      <c r="AB51" s="837"/>
      <c r="AC51" s="837"/>
      <c r="AD51" s="837"/>
      <c r="AE51" s="837"/>
      <c r="AF51" s="837"/>
      <c r="AG51" s="837"/>
      <c r="AH51" s="837"/>
      <c r="AI51" s="837"/>
      <c r="AJ51" s="837"/>
      <c r="AK51" s="837"/>
      <c r="AL51" s="837"/>
      <c r="AM51" s="837"/>
      <c r="AN51" s="837"/>
      <c r="AO51" s="837"/>
      <c r="AP51" s="837"/>
      <c r="AQ51" s="837"/>
      <c r="AR51" s="837"/>
    </row>
    <row r="52" spans="1:44">
      <c r="A52" s="65"/>
      <c r="B52" s="61"/>
      <c r="C52" s="1221"/>
      <c r="D52" s="1219"/>
      <c r="E52" s="58"/>
      <c r="F52" s="1219"/>
      <c r="G52" s="1219"/>
      <c r="H52" s="1219"/>
      <c r="I52" s="1219"/>
      <c r="J52" s="1219"/>
      <c r="K52" s="1219"/>
      <c r="L52" s="1219"/>
      <c r="M52" s="175"/>
      <c r="N52" s="1220"/>
      <c r="O52" s="837"/>
      <c r="P52" s="1218"/>
      <c r="Q52" s="1218"/>
      <c r="R52" s="1218"/>
      <c r="S52" s="1218"/>
      <c r="T52" s="837"/>
      <c r="U52" s="837"/>
      <c r="V52" s="837"/>
      <c r="W52" s="837"/>
      <c r="X52" s="837"/>
      <c r="Y52" s="837"/>
      <c r="Z52" s="837"/>
      <c r="AA52" s="837"/>
      <c r="AB52" s="837"/>
      <c r="AC52" s="837"/>
      <c r="AD52" s="837"/>
      <c r="AE52" s="837"/>
      <c r="AF52" s="837"/>
      <c r="AG52" s="837"/>
      <c r="AH52" s="837"/>
      <c r="AI52" s="837"/>
      <c r="AJ52" s="837"/>
      <c r="AK52" s="837"/>
      <c r="AL52" s="837"/>
      <c r="AM52" s="837"/>
      <c r="AN52" s="837"/>
      <c r="AO52" s="837"/>
      <c r="AP52" s="837"/>
      <c r="AQ52" s="837"/>
      <c r="AR52" s="837"/>
    </row>
    <row r="53" spans="1:44">
      <c r="A53" s="65"/>
      <c r="B53" s="60"/>
      <c r="C53" s="1221"/>
      <c r="D53" s="57"/>
      <c r="E53" s="62"/>
      <c r="F53" s="58"/>
      <c r="G53" s="1219"/>
      <c r="H53" s="1219"/>
      <c r="I53" s="57"/>
      <c r="J53" s="1219"/>
      <c r="K53" s="1219"/>
      <c r="L53" s="1219"/>
      <c r="M53" s="175"/>
      <c r="N53" s="1220"/>
      <c r="O53" s="837"/>
      <c r="P53" s="1218"/>
      <c r="Q53" s="1218"/>
      <c r="R53" s="1218"/>
      <c r="S53" s="1218"/>
      <c r="T53" s="837"/>
      <c r="U53" s="837"/>
      <c r="V53" s="837"/>
      <c r="W53" s="837"/>
      <c r="X53" s="837"/>
      <c r="Y53" s="837"/>
      <c r="Z53" s="837"/>
      <c r="AA53" s="837"/>
      <c r="AB53" s="837"/>
      <c r="AC53" s="837"/>
      <c r="AD53" s="837"/>
      <c r="AE53" s="837"/>
      <c r="AF53" s="837"/>
      <c r="AG53" s="837"/>
      <c r="AH53" s="837"/>
      <c r="AI53" s="837"/>
      <c r="AJ53" s="837"/>
      <c r="AK53" s="837"/>
      <c r="AL53" s="837"/>
      <c r="AM53" s="837"/>
      <c r="AN53" s="837"/>
      <c r="AO53" s="837"/>
      <c r="AP53" s="837"/>
      <c r="AQ53" s="837"/>
      <c r="AR53" s="837"/>
    </row>
    <row r="54" spans="1:44">
      <c r="A54" s="65"/>
      <c r="B54" s="60"/>
      <c r="C54" s="1221"/>
      <c r="D54" s="57"/>
      <c r="E54" s="58"/>
      <c r="F54" s="58"/>
      <c r="G54" s="1219"/>
      <c r="H54" s="1219"/>
      <c r="I54" s="58"/>
      <c r="J54" s="1219"/>
      <c r="K54" s="1219"/>
      <c r="L54" s="1219"/>
      <c r="M54" s="175"/>
      <c r="N54" s="1220"/>
      <c r="O54" s="837"/>
      <c r="P54" s="1218"/>
      <c r="Q54" s="1218"/>
      <c r="R54" s="1218"/>
      <c r="S54" s="1218"/>
      <c r="T54" s="837"/>
      <c r="U54" s="837"/>
      <c r="V54" s="837"/>
      <c r="W54" s="837"/>
      <c r="X54" s="837"/>
      <c r="Y54" s="837"/>
      <c r="Z54" s="837"/>
      <c r="AA54" s="837"/>
      <c r="AB54" s="837"/>
      <c r="AC54" s="837"/>
      <c r="AD54" s="837"/>
      <c r="AE54" s="837"/>
      <c r="AF54" s="837"/>
      <c r="AG54" s="837"/>
      <c r="AH54" s="837"/>
      <c r="AI54" s="837"/>
      <c r="AJ54" s="837"/>
      <c r="AK54" s="837"/>
      <c r="AL54" s="837"/>
      <c r="AM54" s="837"/>
      <c r="AN54" s="837"/>
      <c r="AO54" s="837"/>
      <c r="AP54" s="837"/>
      <c r="AQ54" s="837"/>
      <c r="AR54" s="837"/>
    </row>
    <row r="55" spans="1:44">
      <c r="A55" s="65"/>
      <c r="B55" s="61"/>
      <c r="C55" s="1221"/>
      <c r="D55" s="57"/>
      <c r="E55" s="1219"/>
      <c r="F55" s="1219"/>
      <c r="G55" s="1219"/>
      <c r="H55" s="1219"/>
      <c r="I55" s="1219"/>
      <c r="J55" s="1219"/>
      <c r="K55" s="1219"/>
      <c r="L55" s="1219"/>
      <c r="M55" s="175"/>
      <c r="N55" s="1220"/>
      <c r="O55" s="837"/>
      <c r="P55" s="1218"/>
      <c r="Q55" s="1218"/>
      <c r="R55" s="1218"/>
      <c r="S55" s="1218"/>
      <c r="T55" s="837"/>
      <c r="U55" s="837"/>
      <c r="V55" s="837"/>
      <c r="W55" s="837"/>
      <c r="X55" s="837"/>
      <c r="Y55" s="837"/>
      <c r="Z55" s="837"/>
      <c r="AA55" s="837"/>
      <c r="AB55" s="837"/>
      <c r="AC55" s="837"/>
      <c r="AD55" s="837"/>
      <c r="AE55" s="837"/>
      <c r="AF55" s="837"/>
      <c r="AG55" s="837"/>
      <c r="AH55" s="837"/>
      <c r="AI55" s="837"/>
      <c r="AJ55" s="837"/>
      <c r="AK55" s="837"/>
      <c r="AL55" s="837"/>
      <c r="AM55" s="837"/>
      <c r="AN55" s="837"/>
      <c r="AO55" s="837"/>
      <c r="AP55" s="837"/>
      <c r="AQ55" s="837"/>
      <c r="AR55" s="837"/>
    </row>
    <row r="56" spans="1:44">
      <c r="A56" s="65"/>
      <c r="B56" s="60"/>
      <c r="C56" s="1221"/>
      <c r="D56" s="57"/>
      <c r="E56" s="58"/>
      <c r="F56" s="1219"/>
      <c r="G56" s="1219"/>
      <c r="H56" s="1219"/>
      <c r="I56" s="1219"/>
      <c r="J56" s="1219"/>
      <c r="K56" s="1219"/>
      <c r="L56" s="1219"/>
      <c r="M56" s="175"/>
      <c r="N56" s="1220"/>
      <c r="O56" s="837"/>
      <c r="P56" s="1218"/>
      <c r="Q56" s="1218"/>
      <c r="R56" s="1218"/>
      <c r="S56" s="1218"/>
      <c r="T56" s="837"/>
      <c r="U56" s="837"/>
      <c r="V56" s="837"/>
      <c r="W56" s="837"/>
      <c r="X56" s="837"/>
      <c r="Y56" s="837"/>
      <c r="Z56" s="837"/>
      <c r="AA56" s="837"/>
      <c r="AB56" s="837"/>
      <c r="AC56" s="837"/>
      <c r="AD56" s="837"/>
      <c r="AE56" s="837"/>
      <c r="AF56" s="837"/>
      <c r="AG56" s="837"/>
      <c r="AH56" s="837"/>
      <c r="AI56" s="837"/>
      <c r="AJ56" s="837"/>
      <c r="AK56" s="837"/>
      <c r="AL56" s="837"/>
      <c r="AM56" s="837"/>
      <c r="AN56" s="837"/>
      <c r="AO56" s="837"/>
      <c r="AP56" s="837"/>
      <c r="AQ56" s="837"/>
      <c r="AR56" s="837"/>
    </row>
    <row r="57" spans="1:44">
      <c r="A57" s="65"/>
      <c r="B57" s="60"/>
      <c r="C57" s="1221"/>
      <c r="D57" s="57"/>
      <c r="E57" s="58"/>
      <c r="F57" s="1219"/>
      <c r="G57" s="1219"/>
      <c r="H57" s="1219"/>
      <c r="I57" s="1219"/>
      <c r="J57" s="1219"/>
      <c r="K57" s="1219"/>
      <c r="L57" s="1219"/>
      <c r="M57" s="175"/>
      <c r="N57" s="1220"/>
      <c r="O57" s="837"/>
      <c r="P57" s="1218"/>
      <c r="Q57" s="1218"/>
      <c r="R57" s="1218"/>
      <c r="S57" s="1218"/>
      <c r="T57" s="837"/>
      <c r="U57" s="837"/>
      <c r="V57" s="837"/>
      <c r="W57" s="837"/>
      <c r="X57" s="837"/>
      <c r="Y57" s="837"/>
      <c r="Z57" s="837"/>
      <c r="AA57" s="837"/>
      <c r="AB57" s="837"/>
      <c r="AC57" s="837"/>
      <c r="AD57" s="837"/>
      <c r="AE57" s="837"/>
      <c r="AF57" s="837"/>
      <c r="AG57" s="837"/>
      <c r="AH57" s="837"/>
      <c r="AI57" s="837"/>
      <c r="AJ57" s="837"/>
      <c r="AK57" s="837"/>
      <c r="AL57" s="837"/>
      <c r="AM57" s="837"/>
      <c r="AN57" s="837"/>
      <c r="AO57" s="837"/>
      <c r="AP57" s="837"/>
      <c r="AQ57" s="837"/>
      <c r="AR57" s="837"/>
    </row>
    <row r="58" spans="1:44">
      <c r="A58" s="65"/>
      <c r="B58" s="61"/>
      <c r="C58" s="1221"/>
      <c r="D58" s="1219"/>
      <c r="E58" s="1219"/>
      <c r="F58" s="1219"/>
      <c r="G58" s="1219"/>
      <c r="H58" s="1219"/>
      <c r="I58" s="1219"/>
      <c r="J58" s="1219"/>
      <c r="K58" s="1219"/>
      <c r="L58" s="1219"/>
      <c r="M58" s="175"/>
      <c r="N58" s="1220"/>
      <c r="O58" s="837"/>
      <c r="P58" s="1218"/>
      <c r="Q58" s="1218"/>
      <c r="R58" s="1218"/>
      <c r="S58" s="1218"/>
      <c r="T58" s="837"/>
      <c r="U58" s="837"/>
      <c r="V58" s="837"/>
      <c r="W58" s="837"/>
      <c r="X58" s="837"/>
      <c r="Y58" s="837"/>
      <c r="Z58" s="837"/>
      <c r="AA58" s="837"/>
      <c r="AB58" s="837"/>
      <c r="AC58" s="837"/>
      <c r="AD58" s="837"/>
      <c r="AE58" s="837"/>
      <c r="AF58" s="837"/>
      <c r="AG58" s="837"/>
      <c r="AH58" s="837"/>
      <c r="AI58" s="837"/>
      <c r="AJ58" s="837"/>
      <c r="AK58" s="837"/>
      <c r="AL58" s="837"/>
      <c r="AM58" s="837"/>
      <c r="AN58" s="837"/>
      <c r="AO58" s="837"/>
      <c r="AP58" s="837"/>
      <c r="AQ58" s="837"/>
      <c r="AR58" s="837"/>
    </row>
    <row r="59" spans="1:44">
      <c r="A59" s="65"/>
      <c r="B59" s="60"/>
      <c r="C59" s="1221"/>
      <c r="D59" s="57"/>
      <c r="E59" s="58"/>
      <c r="F59" s="1219"/>
      <c r="G59" s="1219"/>
      <c r="H59" s="1219"/>
      <c r="I59" s="1219"/>
      <c r="J59" s="1219"/>
      <c r="K59" s="1219"/>
      <c r="L59" s="1219"/>
      <c r="M59" s="175"/>
      <c r="N59" s="1220"/>
      <c r="O59" s="837"/>
      <c r="P59" s="1218"/>
      <c r="Q59" s="1218"/>
      <c r="R59" s="1218"/>
      <c r="S59" s="1218"/>
      <c r="T59" s="837"/>
      <c r="U59" s="837"/>
      <c r="V59" s="837"/>
      <c r="W59" s="837"/>
      <c r="X59" s="837"/>
      <c r="Y59" s="837"/>
      <c r="Z59" s="837"/>
      <c r="AA59" s="837"/>
      <c r="AB59" s="837"/>
      <c r="AC59" s="837"/>
      <c r="AD59" s="837"/>
      <c r="AE59" s="837"/>
      <c r="AF59" s="837"/>
      <c r="AG59" s="837"/>
      <c r="AH59" s="837"/>
      <c r="AI59" s="837"/>
      <c r="AJ59" s="837"/>
      <c r="AK59" s="837"/>
      <c r="AL59" s="837"/>
      <c r="AM59" s="837"/>
      <c r="AN59" s="837"/>
      <c r="AO59" s="837"/>
      <c r="AP59" s="837"/>
      <c r="AQ59" s="837"/>
      <c r="AR59" s="837"/>
    </row>
    <row r="60" spans="1:44">
      <c r="A60" s="65"/>
      <c r="B60" s="60"/>
      <c r="C60" s="1221"/>
      <c r="D60" s="57"/>
      <c r="E60" s="58"/>
      <c r="F60" s="1219"/>
      <c r="G60" s="1219"/>
      <c r="H60" s="1219"/>
      <c r="I60" s="1219"/>
      <c r="J60" s="1219"/>
      <c r="K60" s="1219"/>
      <c r="L60" s="1219"/>
      <c r="M60" s="175"/>
      <c r="N60" s="1220"/>
      <c r="O60" s="837"/>
      <c r="P60" s="1218"/>
      <c r="Q60" s="1218"/>
      <c r="R60" s="1218"/>
      <c r="S60" s="1218"/>
      <c r="T60" s="837"/>
      <c r="U60" s="837"/>
      <c r="V60" s="837"/>
      <c r="W60" s="837"/>
      <c r="X60" s="837"/>
      <c r="Y60" s="837"/>
      <c r="Z60" s="837"/>
      <c r="AA60" s="837"/>
      <c r="AB60" s="837"/>
      <c r="AC60" s="837"/>
      <c r="AD60" s="837"/>
      <c r="AE60" s="837"/>
      <c r="AF60" s="837"/>
      <c r="AG60" s="837"/>
      <c r="AH60" s="837"/>
      <c r="AI60" s="837"/>
      <c r="AJ60" s="837"/>
      <c r="AK60" s="837"/>
      <c r="AL60" s="837"/>
      <c r="AM60" s="837"/>
      <c r="AN60" s="837"/>
      <c r="AO60" s="837"/>
      <c r="AP60" s="837"/>
      <c r="AQ60" s="837"/>
      <c r="AR60" s="837"/>
    </row>
    <row r="61" spans="1:44">
      <c r="A61" s="65"/>
      <c r="B61" s="61"/>
      <c r="C61" s="1221"/>
      <c r="D61" s="1219"/>
      <c r="E61" s="1219"/>
      <c r="F61" s="1219"/>
      <c r="G61" s="1219"/>
      <c r="H61" s="1219"/>
      <c r="I61" s="1219"/>
      <c r="J61" s="1219"/>
      <c r="K61" s="1219"/>
      <c r="L61" s="1219"/>
      <c r="M61" s="175"/>
      <c r="N61" s="1220"/>
      <c r="O61" s="837"/>
      <c r="P61" s="1218"/>
      <c r="Q61" s="1218"/>
      <c r="R61" s="1218"/>
      <c r="S61" s="1218"/>
      <c r="T61" s="837"/>
      <c r="U61" s="837"/>
      <c r="V61" s="837"/>
      <c r="W61" s="837"/>
      <c r="X61" s="837"/>
      <c r="Y61" s="837"/>
      <c r="Z61" s="837"/>
      <c r="AA61" s="837"/>
      <c r="AB61" s="837"/>
      <c r="AC61" s="837"/>
      <c r="AD61" s="837"/>
      <c r="AE61" s="837"/>
      <c r="AF61" s="837"/>
      <c r="AG61" s="837"/>
      <c r="AH61" s="837"/>
      <c r="AI61" s="837"/>
      <c r="AJ61" s="837"/>
      <c r="AK61" s="837"/>
      <c r="AL61" s="837"/>
      <c r="AM61" s="837"/>
      <c r="AN61" s="837"/>
      <c r="AO61" s="837"/>
      <c r="AP61" s="837"/>
      <c r="AQ61" s="837"/>
      <c r="AR61" s="837"/>
    </row>
    <row r="62" spans="1:44">
      <c r="A62" s="65"/>
      <c r="B62" s="60"/>
      <c r="C62" s="1221"/>
      <c r="D62" s="57"/>
      <c r="E62" s="58"/>
      <c r="F62" s="1219"/>
      <c r="G62" s="1219"/>
      <c r="H62" s="1219"/>
      <c r="I62" s="1219"/>
      <c r="J62" s="1219"/>
      <c r="K62" s="1219"/>
      <c r="L62" s="1219"/>
      <c r="M62" s="175"/>
      <c r="N62" s="1220"/>
      <c r="O62" s="837"/>
      <c r="P62" s="1218"/>
      <c r="Q62" s="1218"/>
      <c r="R62" s="1218"/>
      <c r="S62" s="1218"/>
      <c r="T62" s="837"/>
      <c r="U62" s="837"/>
      <c r="V62" s="837"/>
      <c r="W62" s="837"/>
      <c r="X62" s="837"/>
      <c r="Y62" s="837"/>
      <c r="Z62" s="837"/>
      <c r="AA62" s="837"/>
      <c r="AB62" s="837"/>
      <c r="AC62" s="837"/>
      <c r="AD62" s="837"/>
      <c r="AE62" s="837"/>
      <c r="AF62" s="837"/>
      <c r="AG62" s="837"/>
      <c r="AH62" s="837"/>
      <c r="AI62" s="837"/>
      <c r="AJ62" s="837"/>
      <c r="AK62" s="837"/>
      <c r="AL62" s="837"/>
      <c r="AM62" s="837"/>
      <c r="AN62" s="837"/>
      <c r="AO62" s="837"/>
      <c r="AP62" s="837"/>
      <c r="AQ62" s="837"/>
      <c r="AR62" s="837"/>
    </row>
    <row r="63" spans="1:44">
      <c r="A63" s="65"/>
      <c r="B63" s="60"/>
      <c r="C63" s="1221"/>
      <c r="D63" s="57"/>
      <c r="E63" s="58"/>
      <c r="F63" s="1219"/>
      <c r="G63" s="1219"/>
      <c r="H63" s="1219"/>
      <c r="I63" s="1219"/>
      <c r="J63" s="1219"/>
      <c r="K63" s="1219"/>
      <c r="L63" s="1219"/>
      <c r="M63" s="175"/>
      <c r="N63" s="1220"/>
      <c r="O63" s="837"/>
      <c r="P63" s="1218"/>
      <c r="Q63" s="1218"/>
      <c r="R63" s="1218"/>
      <c r="S63" s="1218"/>
      <c r="T63" s="837"/>
      <c r="U63" s="837"/>
      <c r="V63" s="837"/>
      <c r="W63" s="837"/>
      <c r="X63" s="837"/>
      <c r="Y63" s="837"/>
      <c r="Z63" s="837"/>
      <c r="AA63" s="837"/>
      <c r="AB63" s="837"/>
      <c r="AC63" s="837"/>
      <c r="AD63" s="837"/>
      <c r="AE63" s="837"/>
      <c r="AF63" s="837"/>
      <c r="AG63" s="837"/>
      <c r="AH63" s="837"/>
      <c r="AI63" s="837"/>
      <c r="AJ63" s="837"/>
      <c r="AK63" s="837"/>
      <c r="AL63" s="837"/>
      <c r="AM63" s="837"/>
      <c r="AN63" s="837"/>
      <c r="AO63" s="837"/>
      <c r="AP63" s="837"/>
      <c r="AQ63" s="837"/>
      <c r="AR63" s="837"/>
    </row>
    <row r="64" spans="1:44">
      <c r="A64" s="65"/>
      <c r="B64" s="61"/>
      <c r="C64" s="1221"/>
      <c r="D64" s="1219"/>
      <c r="E64" s="1219"/>
      <c r="F64" s="1219"/>
      <c r="G64" s="1219"/>
      <c r="H64" s="1219"/>
      <c r="I64" s="1219"/>
      <c r="J64" s="1219"/>
      <c r="K64" s="1219"/>
      <c r="L64" s="1219"/>
      <c r="M64" s="175"/>
      <c r="N64" s="1220"/>
      <c r="O64" s="837"/>
      <c r="P64" s="1218"/>
      <c r="Q64" s="1218"/>
      <c r="R64" s="1218"/>
      <c r="S64" s="1218"/>
      <c r="T64" s="837"/>
      <c r="U64" s="837"/>
      <c r="V64" s="837"/>
      <c r="W64" s="837"/>
      <c r="X64" s="837"/>
      <c r="Y64" s="837"/>
      <c r="Z64" s="837"/>
      <c r="AA64" s="837"/>
      <c r="AB64" s="837"/>
      <c r="AC64" s="837"/>
      <c r="AD64" s="837"/>
      <c r="AE64" s="837"/>
      <c r="AF64" s="837"/>
      <c r="AG64" s="837"/>
      <c r="AH64" s="837"/>
      <c r="AI64" s="837"/>
      <c r="AJ64" s="837"/>
      <c r="AK64" s="837"/>
      <c r="AL64" s="837"/>
      <c r="AM64" s="837"/>
      <c r="AN64" s="837"/>
      <c r="AO64" s="837"/>
      <c r="AP64" s="837"/>
      <c r="AQ64" s="837"/>
      <c r="AR64" s="837"/>
    </row>
    <row r="65" spans="1:44">
      <c r="A65" s="65"/>
      <c r="B65" s="60"/>
      <c r="C65" s="1221"/>
      <c r="D65" s="57"/>
      <c r="E65" s="58"/>
      <c r="F65" s="1219"/>
      <c r="G65" s="1219"/>
      <c r="H65" s="1219"/>
      <c r="I65" s="1219"/>
      <c r="J65" s="1219"/>
      <c r="K65" s="1219"/>
      <c r="L65" s="1219"/>
      <c r="M65" s="175"/>
      <c r="N65" s="1220"/>
      <c r="O65" s="837"/>
      <c r="P65" s="1218"/>
      <c r="Q65" s="1218"/>
      <c r="R65" s="1218"/>
      <c r="S65" s="1218"/>
      <c r="T65" s="837"/>
      <c r="U65" s="837"/>
      <c r="V65" s="837"/>
      <c r="W65" s="837"/>
      <c r="X65" s="837"/>
      <c r="Y65" s="837"/>
      <c r="Z65" s="837"/>
      <c r="AA65" s="837"/>
      <c r="AB65" s="837"/>
      <c r="AC65" s="837"/>
      <c r="AD65" s="837"/>
      <c r="AE65" s="837"/>
      <c r="AF65" s="837"/>
      <c r="AG65" s="837"/>
      <c r="AH65" s="837"/>
      <c r="AI65" s="837"/>
      <c r="AJ65" s="837"/>
      <c r="AK65" s="837"/>
      <c r="AL65" s="837"/>
      <c r="AM65" s="837"/>
      <c r="AN65" s="837"/>
      <c r="AO65" s="837"/>
      <c r="AP65" s="837"/>
      <c r="AQ65" s="837"/>
      <c r="AR65" s="837"/>
    </row>
    <row r="66" spans="1:44">
      <c r="A66" s="65"/>
      <c r="B66" s="60"/>
      <c r="C66" s="1221"/>
      <c r="D66" s="57"/>
      <c r="E66" s="58"/>
      <c r="F66" s="1219"/>
      <c r="G66" s="1219"/>
      <c r="H66" s="1219"/>
      <c r="I66" s="1219"/>
      <c r="J66" s="1219"/>
      <c r="K66" s="1219"/>
      <c r="L66" s="1219"/>
      <c r="M66" s="175"/>
      <c r="N66" s="1220"/>
      <c r="O66" s="837"/>
      <c r="P66" s="1218"/>
      <c r="Q66" s="1218"/>
      <c r="R66" s="1218"/>
      <c r="S66" s="1218"/>
      <c r="T66" s="837"/>
      <c r="U66" s="837"/>
      <c r="V66" s="837"/>
      <c r="W66" s="837"/>
      <c r="X66" s="837"/>
      <c r="Y66" s="837"/>
      <c r="Z66" s="837"/>
      <c r="AA66" s="837"/>
      <c r="AB66" s="837"/>
      <c r="AC66" s="837"/>
      <c r="AD66" s="837"/>
      <c r="AE66" s="837"/>
      <c r="AF66" s="837"/>
      <c r="AG66" s="837"/>
      <c r="AH66" s="837"/>
      <c r="AI66" s="837"/>
      <c r="AJ66" s="837"/>
      <c r="AK66" s="837"/>
      <c r="AL66" s="837"/>
      <c r="AM66" s="837"/>
      <c r="AN66" s="837"/>
      <c r="AO66" s="837"/>
      <c r="AP66" s="837"/>
      <c r="AQ66" s="837"/>
      <c r="AR66" s="837"/>
    </row>
    <row r="67" spans="1:44">
      <c r="A67" s="65"/>
      <c r="B67" s="60"/>
      <c r="C67" s="1221"/>
      <c r="D67" s="1219"/>
      <c r="E67" s="1219"/>
      <c r="F67" s="1219"/>
      <c r="G67" s="1219"/>
      <c r="H67" s="1219"/>
      <c r="I67" s="1219"/>
      <c r="J67" s="1219"/>
      <c r="K67" s="1219"/>
      <c r="L67" s="1219"/>
      <c r="M67" s="175"/>
      <c r="N67" s="1220"/>
      <c r="O67" s="837"/>
      <c r="P67" s="1218"/>
      <c r="Q67" s="1218"/>
      <c r="R67" s="1218"/>
      <c r="S67" s="1218"/>
      <c r="T67" s="837"/>
      <c r="U67" s="837"/>
      <c r="V67" s="837"/>
      <c r="W67" s="837"/>
      <c r="X67" s="837"/>
      <c r="Y67" s="837"/>
      <c r="Z67" s="837"/>
      <c r="AA67" s="837"/>
      <c r="AB67" s="837"/>
      <c r="AC67" s="837"/>
      <c r="AD67" s="837"/>
      <c r="AE67" s="837"/>
      <c r="AF67" s="837"/>
      <c r="AG67" s="837"/>
      <c r="AH67" s="837"/>
      <c r="AI67" s="837"/>
      <c r="AJ67" s="837"/>
      <c r="AK67" s="837"/>
      <c r="AL67" s="837"/>
      <c r="AM67" s="837"/>
      <c r="AN67" s="837"/>
      <c r="AO67" s="837"/>
      <c r="AP67" s="837"/>
      <c r="AQ67" s="837"/>
      <c r="AR67" s="837"/>
    </row>
    <row r="68" spans="1:44">
      <c r="A68" s="65"/>
      <c r="B68" s="60"/>
      <c r="C68" s="1221"/>
      <c r="D68" s="1219"/>
      <c r="E68" s="1219"/>
      <c r="F68" s="1219"/>
      <c r="G68" s="1219"/>
      <c r="H68" s="1219"/>
      <c r="I68" s="1219"/>
      <c r="J68" s="1219"/>
      <c r="K68" s="1219"/>
      <c r="L68" s="1219"/>
      <c r="M68" s="175"/>
      <c r="N68" s="1220"/>
      <c r="O68" s="837"/>
      <c r="P68" s="1218"/>
      <c r="Q68" s="1218"/>
      <c r="R68" s="1218"/>
      <c r="S68" s="1218"/>
      <c r="T68" s="837"/>
      <c r="U68" s="837"/>
      <c r="V68" s="837"/>
      <c r="W68" s="837"/>
      <c r="X68" s="837"/>
      <c r="Y68" s="837"/>
      <c r="Z68" s="837"/>
      <c r="AA68" s="837"/>
      <c r="AB68" s="837"/>
      <c r="AC68" s="837"/>
      <c r="AD68" s="837"/>
      <c r="AE68" s="837"/>
      <c r="AF68" s="837"/>
      <c r="AG68" s="837"/>
      <c r="AH68" s="837"/>
      <c r="AI68" s="837"/>
      <c r="AJ68" s="837"/>
      <c r="AK68" s="837"/>
      <c r="AL68" s="837"/>
      <c r="AM68" s="837"/>
      <c r="AN68" s="837"/>
      <c r="AO68" s="837"/>
      <c r="AP68" s="837"/>
      <c r="AQ68" s="837"/>
      <c r="AR68" s="837"/>
    </row>
    <row r="69" spans="1:44">
      <c r="A69" s="65"/>
      <c r="B69" s="60"/>
      <c r="C69" s="1221"/>
      <c r="D69" s="1219"/>
      <c r="E69" s="1219"/>
      <c r="F69" s="1219"/>
      <c r="G69" s="1219"/>
      <c r="H69" s="1219"/>
      <c r="I69" s="1219"/>
      <c r="J69" s="1219"/>
      <c r="K69" s="1219"/>
      <c r="L69" s="1219"/>
      <c r="M69" s="175"/>
      <c r="N69" s="1220"/>
      <c r="O69" s="837"/>
      <c r="P69" s="1218"/>
      <c r="Q69" s="1218"/>
      <c r="R69" s="1218"/>
      <c r="S69" s="1218"/>
      <c r="T69" s="837"/>
      <c r="U69" s="837"/>
      <c r="V69" s="837"/>
      <c r="W69" s="837"/>
      <c r="X69" s="837"/>
      <c r="Y69" s="837"/>
      <c r="Z69" s="837"/>
      <c r="AA69" s="837"/>
      <c r="AB69" s="837"/>
      <c r="AC69" s="837"/>
      <c r="AD69" s="837"/>
      <c r="AE69" s="837"/>
      <c r="AF69" s="837"/>
      <c r="AG69" s="837"/>
      <c r="AH69" s="837"/>
      <c r="AI69" s="837"/>
      <c r="AJ69" s="837"/>
      <c r="AK69" s="837"/>
      <c r="AL69" s="837"/>
      <c r="AM69" s="837"/>
      <c r="AN69" s="837"/>
      <c r="AO69" s="837"/>
      <c r="AP69" s="837"/>
      <c r="AQ69" s="837"/>
      <c r="AR69" s="837"/>
    </row>
    <row r="70" spans="1:44">
      <c r="A70" s="65"/>
      <c r="B70" s="61"/>
      <c r="C70" s="1221"/>
      <c r="D70" s="1219"/>
      <c r="E70" s="1219"/>
      <c r="F70" s="1219"/>
      <c r="G70" s="1219"/>
      <c r="H70" s="1219"/>
      <c r="I70" s="1219"/>
      <c r="J70" s="1219"/>
      <c r="K70" s="1219"/>
      <c r="L70" s="1219"/>
      <c r="M70" s="175"/>
      <c r="N70" s="1220"/>
      <c r="O70" s="837"/>
      <c r="P70" s="1218"/>
      <c r="Q70" s="1218"/>
      <c r="R70" s="1218"/>
      <c r="S70" s="1218"/>
      <c r="T70" s="837"/>
      <c r="U70" s="837"/>
      <c r="V70" s="837"/>
      <c r="W70" s="837"/>
      <c r="X70" s="837"/>
      <c r="Y70" s="837"/>
      <c r="Z70" s="837"/>
      <c r="AA70" s="837"/>
      <c r="AB70" s="837"/>
      <c r="AC70" s="837"/>
      <c r="AD70" s="837"/>
      <c r="AE70" s="837"/>
      <c r="AF70" s="837"/>
      <c r="AG70" s="837"/>
      <c r="AH70" s="837"/>
      <c r="AI70" s="837"/>
      <c r="AJ70" s="837"/>
      <c r="AK70" s="837"/>
      <c r="AL70" s="837"/>
      <c r="AM70" s="837"/>
      <c r="AN70" s="837"/>
      <c r="AO70" s="837"/>
      <c r="AP70" s="837"/>
      <c r="AQ70" s="837"/>
      <c r="AR70" s="837"/>
    </row>
    <row r="71" spans="1:44">
      <c r="A71" s="65"/>
      <c r="B71" s="61"/>
      <c r="C71" s="1221"/>
      <c r="D71" s="61"/>
      <c r="E71" s="62"/>
      <c r="F71" s="1219"/>
      <c r="G71" s="1219"/>
      <c r="H71" s="1219"/>
      <c r="I71" s="1219"/>
      <c r="J71" s="1219"/>
      <c r="K71" s="1219"/>
      <c r="L71" s="1219"/>
      <c r="M71" s="175"/>
      <c r="N71" s="1220"/>
      <c r="O71" s="837"/>
      <c r="P71" s="1218"/>
      <c r="Q71" s="1218"/>
      <c r="R71" s="1218"/>
      <c r="S71" s="1218"/>
      <c r="T71" s="837"/>
      <c r="U71" s="837"/>
      <c r="V71" s="837"/>
      <c r="W71" s="837"/>
      <c r="X71" s="837"/>
      <c r="Y71" s="837"/>
      <c r="Z71" s="837"/>
      <c r="AA71" s="837"/>
      <c r="AB71" s="837"/>
      <c r="AC71" s="837"/>
      <c r="AD71" s="837"/>
      <c r="AE71" s="837"/>
      <c r="AF71" s="837"/>
      <c r="AG71" s="837"/>
      <c r="AH71" s="837"/>
      <c r="AI71" s="837"/>
      <c r="AJ71" s="837"/>
      <c r="AK71" s="837"/>
      <c r="AL71" s="837"/>
      <c r="AM71" s="837"/>
      <c r="AN71" s="837"/>
      <c r="AO71" s="837"/>
      <c r="AP71" s="837"/>
      <c r="AQ71" s="837"/>
      <c r="AR71" s="837"/>
    </row>
    <row r="72" spans="1:44">
      <c r="A72" s="65"/>
      <c r="B72" s="60"/>
      <c r="C72" s="1221"/>
      <c r="D72" s="61"/>
      <c r="E72" s="62"/>
      <c r="F72" s="1219"/>
      <c r="G72" s="1219"/>
      <c r="H72" s="1219"/>
      <c r="I72" s="1219"/>
      <c r="J72" s="1219"/>
      <c r="K72" s="1219"/>
      <c r="L72" s="1219"/>
      <c r="M72" s="175"/>
      <c r="N72" s="1220"/>
      <c r="O72" s="837"/>
      <c r="P72" s="1218"/>
      <c r="Q72" s="1218"/>
      <c r="R72" s="1218"/>
      <c r="S72" s="1218"/>
      <c r="T72" s="837"/>
      <c r="U72" s="837"/>
      <c r="V72" s="837"/>
      <c r="W72" s="837"/>
      <c r="X72" s="837"/>
      <c r="Y72" s="837"/>
      <c r="Z72" s="837"/>
      <c r="AA72" s="837"/>
      <c r="AB72" s="837"/>
      <c r="AC72" s="837"/>
      <c r="AD72" s="837"/>
      <c r="AE72" s="837"/>
      <c r="AF72" s="837"/>
      <c r="AG72" s="837"/>
      <c r="AH72" s="837"/>
      <c r="AI72" s="837"/>
      <c r="AJ72" s="837"/>
      <c r="AK72" s="837"/>
      <c r="AL72" s="837"/>
      <c r="AM72" s="837"/>
      <c r="AN72" s="837"/>
      <c r="AO72" s="837"/>
      <c r="AP72" s="837"/>
      <c r="AQ72" s="837"/>
      <c r="AR72" s="837"/>
    </row>
    <row r="73" spans="1:44">
      <c r="A73" s="65"/>
      <c r="B73" s="61"/>
      <c r="C73" s="1221"/>
      <c r="D73" s="61"/>
      <c r="E73" s="62"/>
      <c r="F73" s="1219"/>
      <c r="G73" s="1219"/>
      <c r="H73" s="1219"/>
      <c r="I73" s="1219"/>
      <c r="J73" s="1219"/>
      <c r="K73" s="1219"/>
      <c r="L73" s="1219"/>
      <c r="M73" s="175"/>
      <c r="N73" s="1220"/>
      <c r="O73" s="837"/>
      <c r="P73" s="1218"/>
      <c r="Q73" s="1218"/>
      <c r="R73" s="1218"/>
      <c r="S73" s="1218"/>
      <c r="T73" s="837"/>
      <c r="U73" s="837"/>
      <c r="V73" s="837"/>
      <c r="W73" s="837"/>
      <c r="X73" s="837"/>
      <c r="Y73" s="837"/>
      <c r="Z73" s="837"/>
      <c r="AA73" s="837"/>
      <c r="AB73" s="837"/>
      <c r="AC73" s="837"/>
      <c r="AD73" s="837"/>
      <c r="AE73" s="837"/>
      <c r="AF73" s="837"/>
      <c r="AG73" s="837"/>
      <c r="AH73" s="837"/>
      <c r="AI73" s="837"/>
      <c r="AJ73" s="837"/>
      <c r="AK73" s="837"/>
      <c r="AL73" s="837"/>
      <c r="AM73" s="837"/>
      <c r="AN73" s="837"/>
      <c r="AO73" s="837"/>
      <c r="AP73" s="837"/>
      <c r="AQ73" s="837"/>
      <c r="AR73" s="837"/>
    </row>
    <row r="74" spans="1:44">
      <c r="A74" s="65"/>
      <c r="B74" s="61"/>
      <c r="C74" s="1221"/>
      <c r="D74" s="57"/>
      <c r="E74" s="62"/>
      <c r="F74" s="1219"/>
      <c r="G74" s="1219"/>
      <c r="H74" s="1219"/>
      <c r="I74" s="1219"/>
      <c r="J74" s="1219"/>
      <c r="K74" s="1219"/>
      <c r="L74" s="1219"/>
      <c r="M74" s="175"/>
      <c r="N74" s="1220"/>
      <c r="O74" s="837"/>
      <c r="P74" s="1218"/>
      <c r="Q74" s="1218"/>
      <c r="R74" s="1218"/>
      <c r="S74" s="1218"/>
      <c r="T74" s="837"/>
      <c r="U74" s="837"/>
      <c r="V74" s="837"/>
      <c r="W74" s="837"/>
      <c r="X74" s="837"/>
      <c r="Y74" s="837"/>
      <c r="Z74" s="837"/>
      <c r="AA74" s="837"/>
      <c r="AB74" s="837"/>
      <c r="AC74" s="837"/>
      <c r="AD74" s="837"/>
      <c r="AE74" s="837"/>
      <c r="AF74" s="837"/>
      <c r="AG74" s="837"/>
      <c r="AH74" s="837"/>
      <c r="AI74" s="837"/>
      <c r="AJ74" s="837"/>
      <c r="AK74" s="837"/>
      <c r="AL74" s="837"/>
      <c r="AM74" s="837"/>
      <c r="AN74" s="837"/>
      <c r="AO74" s="837"/>
      <c r="AP74" s="837"/>
      <c r="AQ74" s="837"/>
      <c r="AR74" s="837"/>
    </row>
    <row r="75" spans="1:44">
      <c r="A75" s="65"/>
      <c r="B75" s="61"/>
      <c r="C75" s="1221"/>
      <c r="D75" s="61"/>
      <c r="E75" s="62"/>
      <c r="F75" s="1219"/>
      <c r="G75" s="1219"/>
      <c r="H75" s="1219"/>
      <c r="I75" s="1219"/>
      <c r="J75" s="1219"/>
      <c r="K75" s="1219"/>
      <c r="L75" s="1219"/>
      <c r="M75" s="175"/>
      <c r="N75" s="1220"/>
      <c r="O75" s="837"/>
      <c r="P75" s="1218"/>
      <c r="Q75" s="1218"/>
      <c r="R75" s="1218"/>
      <c r="S75" s="1218"/>
      <c r="T75" s="837"/>
      <c r="U75" s="837"/>
      <c r="V75" s="837"/>
      <c r="W75" s="837"/>
      <c r="X75" s="837"/>
      <c r="Y75" s="837"/>
      <c r="Z75" s="837"/>
      <c r="AA75" s="837"/>
      <c r="AB75" s="837"/>
      <c r="AC75" s="837"/>
      <c r="AD75" s="837"/>
      <c r="AE75" s="837"/>
      <c r="AF75" s="837"/>
      <c r="AG75" s="837"/>
      <c r="AH75" s="837"/>
      <c r="AI75" s="837"/>
      <c r="AJ75" s="837"/>
      <c r="AK75" s="837"/>
      <c r="AL75" s="837"/>
      <c r="AM75" s="837"/>
      <c r="AN75" s="837"/>
      <c r="AO75" s="837"/>
      <c r="AP75" s="837"/>
      <c r="AQ75" s="837"/>
      <c r="AR75" s="837"/>
    </row>
    <row r="76" spans="1:44">
      <c r="A76" s="65"/>
      <c r="B76" s="61"/>
      <c r="C76" s="1221"/>
      <c r="D76" s="61"/>
      <c r="E76" s="62"/>
      <c r="F76" s="1219"/>
      <c r="G76" s="1219"/>
      <c r="H76" s="1219"/>
      <c r="I76" s="1219"/>
      <c r="J76" s="1219"/>
      <c r="K76" s="1219"/>
      <c r="L76" s="1219"/>
      <c r="M76" s="175"/>
      <c r="N76" s="1220"/>
      <c r="O76" s="837"/>
      <c r="P76" s="1218"/>
      <c r="Q76" s="1218"/>
      <c r="R76" s="1218"/>
      <c r="S76" s="1218"/>
      <c r="T76" s="837"/>
      <c r="U76" s="837"/>
      <c r="V76" s="837"/>
      <c r="W76" s="837"/>
      <c r="X76" s="837"/>
      <c r="Y76" s="837"/>
      <c r="Z76" s="837"/>
      <c r="AA76" s="837"/>
      <c r="AB76" s="837"/>
      <c r="AC76" s="837"/>
      <c r="AD76" s="837"/>
      <c r="AE76" s="837"/>
      <c r="AF76" s="837"/>
      <c r="AG76" s="837"/>
      <c r="AH76" s="837"/>
      <c r="AI76" s="837"/>
      <c r="AJ76" s="837"/>
      <c r="AK76" s="837"/>
      <c r="AL76" s="837"/>
      <c r="AM76" s="837"/>
      <c r="AN76" s="837"/>
      <c r="AO76" s="837"/>
      <c r="AP76" s="837"/>
      <c r="AQ76" s="837"/>
      <c r="AR76" s="837"/>
    </row>
    <row r="77" spans="1:44">
      <c r="A77" s="65"/>
      <c r="B77" s="60"/>
      <c r="C77" s="1221"/>
      <c r="D77" s="61"/>
      <c r="E77" s="62"/>
      <c r="F77" s="1219"/>
      <c r="G77" s="1219"/>
      <c r="H77" s="1219"/>
      <c r="I77" s="1219"/>
      <c r="J77" s="1219"/>
      <c r="K77" s="1219"/>
      <c r="L77" s="1219"/>
      <c r="M77" s="175"/>
      <c r="N77" s="1220"/>
      <c r="O77" s="837"/>
      <c r="P77" s="1218"/>
      <c r="Q77" s="1218"/>
      <c r="R77" s="1218"/>
      <c r="S77" s="1218"/>
      <c r="T77" s="837"/>
      <c r="U77" s="837"/>
      <c r="V77" s="837"/>
      <c r="W77" s="837"/>
      <c r="X77" s="837"/>
      <c r="Y77" s="837"/>
      <c r="Z77" s="837"/>
      <c r="AA77" s="837"/>
      <c r="AB77" s="837"/>
      <c r="AC77" s="837"/>
      <c r="AD77" s="837"/>
      <c r="AE77" s="837"/>
      <c r="AF77" s="837"/>
      <c r="AG77" s="837"/>
      <c r="AH77" s="837"/>
      <c r="AI77" s="837"/>
      <c r="AJ77" s="837"/>
      <c r="AK77" s="837"/>
      <c r="AL77" s="837"/>
      <c r="AM77" s="837"/>
      <c r="AN77" s="837"/>
      <c r="AO77" s="837"/>
      <c r="AP77" s="837"/>
      <c r="AQ77" s="837"/>
      <c r="AR77" s="837"/>
    </row>
    <row r="78" spans="1:44">
      <c r="A78" s="65"/>
      <c r="B78" s="61"/>
      <c r="C78" s="1221"/>
      <c r="D78" s="57"/>
      <c r="E78" s="62"/>
      <c r="F78" s="1219"/>
      <c r="G78" s="1219"/>
      <c r="H78" s="1219"/>
      <c r="I78" s="1219"/>
      <c r="J78" s="1219"/>
      <c r="K78" s="1219"/>
      <c r="L78" s="1219"/>
      <c r="M78" s="175"/>
      <c r="N78" s="1220"/>
      <c r="O78" s="837"/>
      <c r="P78" s="1218"/>
      <c r="Q78" s="1218"/>
      <c r="R78" s="1218"/>
      <c r="S78" s="1218"/>
      <c r="T78" s="837"/>
      <c r="U78" s="837"/>
      <c r="V78" s="837"/>
      <c r="W78" s="837"/>
      <c r="X78" s="837"/>
      <c r="Y78" s="837"/>
      <c r="Z78" s="837"/>
      <c r="AA78" s="837"/>
      <c r="AB78" s="837"/>
      <c r="AC78" s="837"/>
      <c r="AD78" s="837"/>
      <c r="AE78" s="837"/>
      <c r="AF78" s="837"/>
      <c r="AG78" s="837"/>
      <c r="AH78" s="837"/>
      <c r="AI78" s="837"/>
      <c r="AJ78" s="837"/>
      <c r="AK78" s="837"/>
      <c r="AL78" s="837"/>
      <c r="AM78" s="837"/>
      <c r="AN78" s="837"/>
      <c r="AO78" s="837"/>
      <c r="AP78" s="837"/>
      <c r="AQ78" s="837"/>
      <c r="AR78" s="837"/>
    </row>
    <row r="79" spans="1:44">
      <c r="A79" s="65"/>
      <c r="B79" s="61"/>
      <c r="C79" s="1221"/>
      <c r="D79" s="61"/>
      <c r="E79" s="62"/>
      <c r="F79" s="1219"/>
      <c r="G79" s="1219"/>
      <c r="H79" s="1219"/>
      <c r="I79" s="1219"/>
      <c r="J79" s="1219"/>
      <c r="K79" s="1219"/>
      <c r="L79" s="1219"/>
      <c r="M79" s="175"/>
      <c r="N79" s="1220"/>
      <c r="O79" s="837"/>
      <c r="P79" s="1218"/>
      <c r="Q79" s="1218"/>
      <c r="R79" s="1218"/>
      <c r="S79" s="1218"/>
      <c r="T79" s="837"/>
      <c r="U79" s="837"/>
      <c r="V79" s="837"/>
      <c r="W79" s="837"/>
      <c r="X79" s="837"/>
      <c r="Y79" s="837"/>
      <c r="Z79" s="837"/>
      <c r="AA79" s="837"/>
      <c r="AB79" s="837"/>
      <c r="AC79" s="837"/>
      <c r="AD79" s="837"/>
      <c r="AE79" s="837"/>
      <c r="AF79" s="837"/>
      <c r="AG79" s="837"/>
      <c r="AH79" s="837"/>
      <c r="AI79" s="837"/>
      <c r="AJ79" s="837"/>
      <c r="AK79" s="837"/>
      <c r="AL79" s="837"/>
      <c r="AM79" s="837"/>
      <c r="AN79" s="837"/>
      <c r="AO79" s="837"/>
      <c r="AP79" s="837"/>
      <c r="AQ79" s="837"/>
      <c r="AR79" s="837"/>
    </row>
    <row r="80" spans="1:44">
      <c r="A80" s="65"/>
      <c r="B80" s="61"/>
      <c r="C80" s="1221"/>
      <c r="D80" s="61"/>
      <c r="E80" s="62"/>
      <c r="F80" s="1219"/>
      <c r="G80" s="1219"/>
      <c r="H80" s="1219"/>
      <c r="I80" s="1219"/>
      <c r="J80" s="1219"/>
      <c r="K80" s="1219"/>
      <c r="L80" s="1219"/>
      <c r="M80" s="175"/>
      <c r="N80" s="1220"/>
      <c r="O80" s="837"/>
      <c r="P80" s="1218"/>
      <c r="Q80" s="1218"/>
      <c r="R80" s="1218"/>
      <c r="S80" s="1218"/>
      <c r="T80" s="837"/>
      <c r="U80" s="837"/>
      <c r="V80" s="837"/>
      <c r="W80" s="837"/>
      <c r="X80" s="837"/>
      <c r="Y80" s="837"/>
      <c r="Z80" s="837"/>
      <c r="AA80" s="837"/>
      <c r="AB80" s="837"/>
      <c r="AC80" s="837"/>
      <c r="AD80" s="837"/>
      <c r="AE80" s="837"/>
      <c r="AF80" s="837"/>
      <c r="AG80" s="837"/>
      <c r="AH80" s="837"/>
      <c r="AI80" s="837"/>
      <c r="AJ80" s="837"/>
      <c r="AK80" s="837"/>
      <c r="AL80" s="837"/>
      <c r="AM80" s="837"/>
      <c r="AN80" s="837"/>
      <c r="AO80" s="837"/>
      <c r="AP80" s="837"/>
      <c r="AQ80" s="837"/>
      <c r="AR80" s="837"/>
    </row>
    <row r="81" spans="1:44">
      <c r="A81" s="65"/>
      <c r="B81" s="60"/>
      <c r="C81" s="1221"/>
      <c r="D81" s="61"/>
      <c r="E81" s="62"/>
      <c r="F81" s="65"/>
      <c r="G81" s="65"/>
      <c r="H81" s="65"/>
      <c r="I81" s="65"/>
      <c r="J81" s="65"/>
      <c r="K81" s="65"/>
      <c r="L81" s="65"/>
      <c r="M81" s="55"/>
      <c r="N81" s="837"/>
      <c r="O81" s="837"/>
      <c r="P81" s="1218"/>
      <c r="Q81" s="1218"/>
      <c r="R81" s="1218"/>
      <c r="S81" s="1218"/>
      <c r="T81" s="837"/>
      <c r="U81" s="837"/>
      <c r="V81" s="837"/>
      <c r="W81" s="837"/>
      <c r="X81" s="837"/>
      <c r="Y81" s="837"/>
      <c r="Z81" s="837"/>
      <c r="AA81" s="837"/>
      <c r="AB81" s="837"/>
      <c r="AC81" s="837"/>
      <c r="AD81" s="837"/>
      <c r="AE81" s="837"/>
      <c r="AF81" s="837"/>
      <c r="AG81" s="837"/>
      <c r="AH81" s="837"/>
      <c r="AI81" s="837"/>
      <c r="AJ81" s="837"/>
      <c r="AK81" s="837"/>
      <c r="AL81" s="837"/>
      <c r="AM81" s="837"/>
      <c r="AN81" s="837"/>
      <c r="AO81" s="837"/>
      <c r="AP81" s="837"/>
      <c r="AQ81" s="837"/>
      <c r="AR81" s="837"/>
    </row>
    <row r="82" spans="1:44">
      <c r="A82" s="65"/>
      <c r="B82" s="65"/>
      <c r="C82" s="1221"/>
      <c r="D82" s="61"/>
      <c r="E82" s="65"/>
      <c r="F82" s="65"/>
      <c r="G82" s="65"/>
      <c r="H82" s="65"/>
      <c r="I82" s="65"/>
      <c r="J82" s="65"/>
      <c r="K82" s="65"/>
      <c r="L82" s="65"/>
      <c r="M82" s="55"/>
      <c r="N82" s="837"/>
      <c r="O82" s="837"/>
      <c r="P82" s="1218"/>
      <c r="Q82" s="1218"/>
      <c r="R82" s="1218"/>
      <c r="S82" s="1218"/>
      <c r="T82" s="837"/>
      <c r="U82" s="837"/>
      <c r="V82" s="837"/>
      <c r="W82" s="837"/>
      <c r="X82" s="837"/>
      <c r="Y82" s="837"/>
      <c r="Z82" s="837"/>
      <c r="AA82" s="837"/>
      <c r="AB82" s="837"/>
      <c r="AC82" s="837"/>
      <c r="AD82" s="837"/>
      <c r="AE82" s="837"/>
      <c r="AF82" s="837"/>
      <c r="AG82" s="837"/>
      <c r="AH82" s="837"/>
      <c r="AI82" s="837"/>
      <c r="AJ82" s="837"/>
      <c r="AK82" s="837"/>
      <c r="AL82" s="837"/>
      <c r="AM82" s="837"/>
      <c r="AN82" s="837"/>
      <c r="AO82" s="837"/>
      <c r="AP82" s="837"/>
      <c r="AQ82" s="837"/>
      <c r="AR82" s="837"/>
    </row>
    <row r="83" spans="1:44">
      <c r="A83" s="65"/>
      <c r="B83" s="65"/>
      <c r="C83" s="811"/>
      <c r="D83" s="65"/>
      <c r="E83" s="65"/>
      <c r="F83" s="65"/>
      <c r="G83" s="65"/>
      <c r="H83" s="65"/>
      <c r="I83" s="65"/>
      <c r="J83" s="65"/>
      <c r="K83" s="65"/>
      <c r="L83" s="65"/>
      <c r="M83" s="55"/>
      <c r="N83" s="837"/>
      <c r="O83" s="837"/>
      <c r="P83" s="1218"/>
      <c r="Q83" s="1218"/>
      <c r="R83" s="1218"/>
      <c r="S83" s="1218"/>
      <c r="T83" s="837"/>
      <c r="U83" s="837"/>
      <c r="V83" s="837"/>
      <c r="W83" s="837"/>
      <c r="X83" s="837"/>
      <c r="Y83" s="837"/>
      <c r="Z83" s="837"/>
      <c r="AA83" s="837"/>
      <c r="AB83" s="837"/>
      <c r="AC83" s="837"/>
      <c r="AD83" s="837"/>
      <c r="AE83" s="837"/>
      <c r="AF83" s="837"/>
      <c r="AG83" s="837"/>
      <c r="AH83" s="837"/>
      <c r="AI83" s="837"/>
      <c r="AJ83" s="837"/>
      <c r="AK83" s="837"/>
      <c r="AL83" s="837"/>
      <c r="AM83" s="837"/>
      <c r="AN83" s="837"/>
      <c r="AO83" s="837"/>
      <c r="AP83" s="837"/>
      <c r="AQ83" s="837"/>
      <c r="AR83" s="837"/>
    </row>
    <row r="84" spans="1:44">
      <c r="A84" s="65"/>
      <c r="B84" s="65"/>
      <c r="C84" s="811"/>
      <c r="D84" s="65"/>
      <c r="E84" s="65"/>
      <c r="F84" s="65"/>
      <c r="G84" s="65"/>
      <c r="H84" s="65"/>
      <c r="I84" s="65"/>
      <c r="J84" s="65"/>
      <c r="K84" s="65"/>
      <c r="L84" s="65"/>
      <c r="M84" s="55"/>
      <c r="N84" s="837"/>
      <c r="O84" s="837"/>
      <c r="P84" s="1218"/>
      <c r="Q84" s="1218"/>
      <c r="R84" s="1218"/>
      <c r="S84" s="1218"/>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row>
    <row r="85" spans="1:44">
      <c r="A85" s="65"/>
      <c r="B85" s="61"/>
      <c r="C85" s="811"/>
      <c r="D85" s="54"/>
      <c r="E85" s="65"/>
      <c r="F85" s="65"/>
      <c r="G85" s="65"/>
      <c r="H85" s="65"/>
      <c r="I85" s="65"/>
      <c r="J85" s="65"/>
      <c r="K85" s="65"/>
      <c r="L85" s="65"/>
      <c r="M85" s="55"/>
      <c r="N85" s="837"/>
      <c r="O85" s="837"/>
      <c r="P85" s="1218"/>
      <c r="Q85" s="1218"/>
      <c r="R85" s="1218"/>
      <c r="S85" s="1218"/>
      <c r="T85" s="837"/>
      <c r="U85" s="837"/>
      <c r="V85" s="837"/>
      <c r="W85" s="837"/>
      <c r="X85" s="837"/>
      <c r="Y85" s="837"/>
      <c r="Z85" s="837"/>
      <c r="AA85" s="837"/>
      <c r="AB85" s="837"/>
      <c r="AC85" s="837"/>
      <c r="AD85" s="837"/>
      <c r="AE85" s="837"/>
      <c r="AF85" s="837"/>
      <c r="AG85" s="837"/>
      <c r="AH85" s="837"/>
      <c r="AI85" s="837"/>
      <c r="AJ85" s="837"/>
      <c r="AK85" s="837"/>
      <c r="AL85" s="837"/>
      <c r="AM85" s="837"/>
      <c r="AN85" s="837"/>
      <c r="AO85" s="837"/>
      <c r="AP85" s="837"/>
      <c r="AQ85" s="837"/>
      <c r="AR85" s="837"/>
    </row>
    <row r="86" spans="1:44">
      <c r="A86" s="65"/>
      <c r="B86" s="65"/>
      <c r="C86" s="811"/>
      <c r="D86" s="61"/>
      <c r="E86" s="62"/>
      <c r="F86" s="65"/>
      <c r="G86" s="65"/>
      <c r="H86" s="65"/>
      <c r="I86" s="65"/>
      <c r="J86" s="65"/>
      <c r="K86" s="65"/>
      <c r="L86" s="65"/>
      <c r="M86" s="55"/>
      <c r="N86" s="837"/>
      <c r="O86" s="837"/>
      <c r="P86" s="1218"/>
      <c r="Q86" s="1218"/>
      <c r="R86" s="1218"/>
      <c r="S86" s="1218"/>
      <c r="T86" s="837"/>
      <c r="U86" s="837"/>
      <c r="V86" s="837"/>
      <c r="W86" s="837"/>
      <c r="X86" s="837"/>
      <c r="Y86" s="837"/>
      <c r="Z86" s="837"/>
      <c r="AA86" s="837"/>
      <c r="AB86" s="837"/>
      <c r="AC86" s="837"/>
      <c r="AD86" s="837"/>
      <c r="AE86" s="837"/>
      <c r="AF86" s="837"/>
      <c r="AG86" s="837"/>
      <c r="AH86" s="837"/>
      <c r="AI86" s="837"/>
      <c r="AJ86" s="837"/>
      <c r="AK86" s="837"/>
      <c r="AL86" s="837"/>
      <c r="AM86" s="837"/>
      <c r="AN86" s="837"/>
      <c r="AO86" s="837"/>
      <c r="AP86" s="837"/>
      <c r="AQ86" s="837"/>
      <c r="AR86" s="837"/>
    </row>
    <row r="87" spans="1:44">
      <c r="A87" s="65"/>
      <c r="B87" s="65"/>
      <c r="C87" s="811"/>
      <c r="D87" s="54"/>
      <c r="E87" s="62"/>
      <c r="F87" s="65"/>
      <c r="G87" s="65"/>
      <c r="H87" s="65"/>
      <c r="I87" s="65"/>
      <c r="J87" s="65"/>
      <c r="K87" s="65"/>
      <c r="L87" s="65"/>
      <c r="M87" s="55"/>
      <c r="N87" s="837"/>
      <c r="O87" s="837"/>
      <c r="P87" s="1218"/>
      <c r="Q87" s="1218"/>
      <c r="R87" s="1218"/>
      <c r="S87" s="1218"/>
      <c r="T87" s="837"/>
      <c r="U87" s="837"/>
      <c r="V87" s="837"/>
      <c r="W87" s="837"/>
      <c r="X87" s="837"/>
      <c r="Y87" s="837"/>
      <c r="Z87" s="837"/>
      <c r="AA87" s="837"/>
      <c r="AB87" s="837"/>
      <c r="AC87" s="837"/>
      <c r="AD87" s="837"/>
      <c r="AE87" s="837"/>
      <c r="AF87" s="837"/>
      <c r="AG87" s="837"/>
      <c r="AH87" s="837"/>
      <c r="AI87" s="837"/>
      <c r="AJ87" s="837"/>
      <c r="AK87" s="837"/>
      <c r="AL87" s="837"/>
      <c r="AM87" s="837"/>
      <c r="AN87" s="837"/>
      <c r="AO87" s="837"/>
      <c r="AP87" s="837"/>
      <c r="AQ87" s="837"/>
      <c r="AR87" s="837"/>
    </row>
    <row r="88" spans="1:44">
      <c r="A88" s="65"/>
      <c r="B88" s="65"/>
      <c r="C88" s="811"/>
      <c r="D88" s="54"/>
      <c r="E88" s="62"/>
      <c r="F88" s="65"/>
      <c r="G88" s="65"/>
      <c r="H88" s="65"/>
      <c r="I88" s="65"/>
      <c r="J88" s="65"/>
      <c r="K88" s="65"/>
      <c r="L88" s="65"/>
      <c r="M88" s="55"/>
      <c r="N88" s="837"/>
      <c r="O88" s="837"/>
      <c r="P88" s="1218"/>
      <c r="Q88" s="1218"/>
      <c r="R88" s="1218"/>
      <c r="S88" s="1218"/>
      <c r="T88" s="837"/>
      <c r="U88" s="837"/>
      <c r="V88" s="837"/>
      <c r="W88" s="837"/>
      <c r="X88" s="837"/>
      <c r="Y88" s="837"/>
      <c r="Z88" s="837"/>
      <c r="AA88" s="837"/>
      <c r="AB88" s="837"/>
      <c r="AC88" s="837"/>
      <c r="AD88" s="837"/>
      <c r="AE88" s="837"/>
      <c r="AF88" s="837"/>
      <c r="AG88" s="837"/>
      <c r="AH88" s="837"/>
      <c r="AI88" s="837"/>
      <c r="AJ88" s="837"/>
      <c r="AK88" s="837"/>
      <c r="AL88" s="837"/>
      <c r="AM88" s="837"/>
      <c r="AN88" s="837"/>
      <c r="AO88" s="837"/>
      <c r="AP88" s="837"/>
      <c r="AQ88" s="837"/>
      <c r="AR88" s="837"/>
    </row>
    <row r="89" spans="1:44">
      <c r="A89" s="65"/>
      <c r="B89" s="61"/>
      <c r="C89" s="811"/>
      <c r="D89" s="54"/>
      <c r="E89" s="65"/>
      <c r="F89" s="65"/>
      <c r="G89" s="65"/>
      <c r="H89" s="65"/>
      <c r="I89" s="65"/>
      <c r="J89" s="65"/>
      <c r="K89" s="65"/>
      <c r="L89" s="65"/>
      <c r="M89" s="55"/>
      <c r="N89" s="837"/>
      <c r="O89" s="837"/>
      <c r="P89" s="1218"/>
      <c r="Q89" s="1218"/>
      <c r="R89" s="1218"/>
      <c r="S89" s="1218"/>
      <c r="T89" s="837"/>
      <c r="U89" s="837"/>
      <c r="V89" s="837"/>
      <c r="W89" s="837"/>
      <c r="X89" s="837"/>
      <c r="Y89" s="837"/>
      <c r="Z89" s="837"/>
      <c r="AA89" s="837"/>
      <c r="AB89" s="837"/>
      <c r="AC89" s="837"/>
      <c r="AD89" s="837"/>
      <c r="AE89" s="837"/>
      <c r="AF89" s="837"/>
      <c r="AG89" s="837"/>
      <c r="AH89" s="837"/>
      <c r="AI89" s="837"/>
      <c r="AJ89" s="837"/>
      <c r="AK89" s="837"/>
      <c r="AL89" s="837"/>
      <c r="AM89" s="837"/>
      <c r="AN89" s="837"/>
      <c r="AO89" s="837"/>
      <c r="AP89" s="837"/>
      <c r="AQ89" s="837"/>
      <c r="AR89" s="837"/>
    </row>
    <row r="90" spans="1:44">
      <c r="A90" s="65"/>
      <c r="B90" s="65"/>
      <c r="C90" s="811"/>
      <c r="D90" s="61"/>
      <c r="E90" s="62"/>
      <c r="F90" s="65"/>
      <c r="G90" s="65"/>
      <c r="H90" s="65"/>
      <c r="I90" s="65"/>
      <c r="J90" s="65"/>
      <c r="K90" s="65"/>
      <c r="L90" s="65"/>
      <c r="M90" s="55"/>
      <c r="N90" s="837"/>
      <c r="O90" s="837"/>
      <c r="P90" s="1218"/>
      <c r="Q90" s="1218"/>
      <c r="R90" s="1218"/>
      <c r="S90" s="1218"/>
      <c r="T90" s="837"/>
      <c r="U90" s="837"/>
      <c r="V90" s="837"/>
      <c r="W90" s="837"/>
      <c r="X90" s="837"/>
      <c r="Y90" s="837"/>
      <c r="Z90" s="837"/>
      <c r="AA90" s="837"/>
      <c r="AB90" s="837"/>
      <c r="AC90" s="837"/>
      <c r="AD90" s="837"/>
      <c r="AE90" s="837"/>
      <c r="AF90" s="837"/>
      <c r="AG90" s="837"/>
      <c r="AH90" s="837"/>
      <c r="AI90" s="837"/>
      <c r="AJ90" s="837"/>
      <c r="AK90" s="837"/>
      <c r="AL90" s="837"/>
      <c r="AM90" s="837"/>
      <c r="AN90" s="837"/>
      <c r="AO90" s="837"/>
      <c r="AP90" s="837"/>
      <c r="AQ90" s="837"/>
      <c r="AR90" s="837"/>
    </row>
    <row r="91" spans="1:44">
      <c r="A91" s="65"/>
      <c r="B91" s="65"/>
      <c r="C91" s="811"/>
      <c r="D91" s="54"/>
      <c r="E91" s="62"/>
      <c r="F91" s="65"/>
      <c r="G91" s="65"/>
      <c r="H91" s="65"/>
      <c r="I91" s="65"/>
      <c r="J91" s="65"/>
      <c r="K91" s="65"/>
      <c r="L91" s="65"/>
      <c r="M91" s="55"/>
      <c r="N91" s="837"/>
      <c r="O91" s="837"/>
      <c r="P91" s="1218"/>
      <c r="Q91" s="1218"/>
      <c r="R91" s="1218"/>
      <c r="S91" s="1218"/>
      <c r="T91" s="837"/>
      <c r="U91" s="837"/>
      <c r="V91" s="837"/>
      <c r="W91" s="837"/>
      <c r="X91" s="837"/>
      <c r="Y91" s="837"/>
      <c r="Z91" s="837"/>
      <c r="AA91" s="837"/>
      <c r="AB91" s="837"/>
      <c r="AC91" s="837"/>
      <c r="AD91" s="837"/>
      <c r="AE91" s="837"/>
      <c r="AF91" s="837"/>
      <c r="AG91" s="837"/>
      <c r="AH91" s="837"/>
      <c r="AI91" s="837"/>
      <c r="AJ91" s="837"/>
      <c r="AK91" s="837"/>
      <c r="AL91" s="837"/>
      <c r="AM91" s="837"/>
      <c r="AN91" s="837"/>
      <c r="AO91" s="837"/>
      <c r="AP91" s="837"/>
      <c r="AQ91" s="837"/>
      <c r="AR91" s="837"/>
    </row>
    <row r="92" spans="1:44">
      <c r="A92" s="65"/>
      <c r="B92" s="65"/>
      <c r="C92" s="811"/>
      <c r="D92" s="54"/>
      <c r="E92" s="62"/>
      <c r="F92" s="65"/>
      <c r="G92" s="65"/>
      <c r="H92" s="65"/>
      <c r="I92" s="65"/>
      <c r="J92" s="65"/>
      <c r="K92" s="65"/>
      <c r="L92" s="65"/>
      <c r="M92" s="55"/>
      <c r="N92" s="837"/>
      <c r="O92" s="837"/>
      <c r="P92" s="1218"/>
      <c r="Q92" s="1218"/>
      <c r="R92" s="1218"/>
      <c r="S92" s="1218"/>
      <c r="T92" s="837"/>
      <c r="U92" s="837"/>
      <c r="V92" s="837"/>
      <c r="W92" s="837"/>
      <c r="X92" s="837"/>
      <c r="Y92" s="837"/>
      <c r="Z92" s="837"/>
      <c r="AA92" s="837"/>
      <c r="AB92" s="837"/>
      <c r="AC92" s="837"/>
      <c r="AD92" s="837"/>
      <c r="AE92" s="837"/>
      <c r="AF92" s="837"/>
      <c r="AG92" s="837"/>
      <c r="AH92" s="837"/>
      <c r="AI92" s="837"/>
      <c r="AJ92" s="837"/>
      <c r="AK92" s="837"/>
      <c r="AL92" s="837"/>
      <c r="AM92" s="837"/>
      <c r="AN92" s="837"/>
      <c r="AO92" s="837"/>
      <c r="AP92" s="837"/>
      <c r="AQ92" s="837"/>
      <c r="AR92" s="837"/>
    </row>
    <row r="93" spans="1:44">
      <c r="A93" s="55"/>
      <c r="B93" s="61"/>
      <c r="C93" s="811"/>
      <c r="D93" s="54"/>
      <c r="E93" s="55"/>
      <c r="F93" s="55"/>
      <c r="G93" s="55"/>
      <c r="H93" s="55"/>
      <c r="I93" s="55"/>
      <c r="J93" s="55"/>
      <c r="K93" s="55"/>
      <c r="L93" s="55"/>
      <c r="M93" s="55"/>
      <c r="N93" s="837"/>
      <c r="O93" s="837"/>
      <c r="P93" s="1218"/>
      <c r="Q93" s="1218"/>
      <c r="R93" s="1218"/>
      <c r="S93" s="1218"/>
      <c r="T93" s="837"/>
      <c r="U93" s="837"/>
      <c r="V93" s="837"/>
      <c r="W93" s="837"/>
      <c r="X93" s="837"/>
      <c r="Y93" s="837"/>
      <c r="Z93" s="837"/>
      <c r="AA93" s="837"/>
      <c r="AB93" s="837"/>
      <c r="AC93" s="837"/>
      <c r="AD93" s="837"/>
      <c r="AE93" s="837"/>
      <c r="AF93" s="837"/>
      <c r="AG93" s="837"/>
      <c r="AH93" s="837"/>
      <c r="AI93" s="837"/>
      <c r="AJ93" s="837"/>
      <c r="AK93" s="837"/>
      <c r="AL93" s="837"/>
      <c r="AM93" s="837"/>
      <c r="AN93" s="837"/>
      <c r="AO93" s="837"/>
      <c r="AP93" s="837"/>
      <c r="AQ93" s="837"/>
      <c r="AR93" s="837"/>
    </row>
    <row r="94" spans="1:44">
      <c r="A94" s="55"/>
      <c r="B94" s="65"/>
      <c r="C94" s="811"/>
      <c r="D94" s="61"/>
      <c r="E94" s="62"/>
      <c r="F94" s="55"/>
      <c r="G94" s="55"/>
      <c r="H94" s="55"/>
      <c r="I94" s="55"/>
      <c r="J94" s="55"/>
      <c r="K94" s="55"/>
      <c r="L94" s="55"/>
      <c r="M94" s="55"/>
      <c r="N94" s="837"/>
      <c r="O94" s="837"/>
      <c r="P94" s="1218"/>
      <c r="Q94" s="1218"/>
      <c r="R94" s="1218"/>
      <c r="S94" s="1218"/>
      <c r="T94" s="837"/>
      <c r="U94" s="837"/>
      <c r="V94" s="837"/>
      <c r="W94" s="837"/>
      <c r="X94" s="837"/>
      <c r="Y94" s="837"/>
      <c r="Z94" s="837"/>
      <c r="AA94" s="837"/>
      <c r="AB94" s="837"/>
      <c r="AC94" s="837"/>
      <c r="AD94" s="837"/>
      <c r="AE94" s="837"/>
      <c r="AF94" s="837"/>
      <c r="AG94" s="837"/>
      <c r="AH94" s="837"/>
      <c r="AI94" s="837"/>
      <c r="AJ94" s="837"/>
      <c r="AK94" s="837"/>
      <c r="AL94" s="837"/>
      <c r="AM94" s="837"/>
      <c r="AN94" s="837"/>
      <c r="AO94" s="837"/>
      <c r="AP94" s="837"/>
      <c r="AQ94" s="837"/>
      <c r="AR94" s="837"/>
    </row>
    <row r="95" spans="1:44">
      <c r="A95" s="55"/>
      <c r="B95" s="65"/>
      <c r="C95" s="811"/>
      <c r="D95" s="54"/>
      <c r="E95" s="62"/>
      <c r="F95" s="55"/>
      <c r="G95" s="55"/>
      <c r="H95" s="55"/>
      <c r="I95" s="55"/>
      <c r="J95" s="55"/>
      <c r="K95" s="55"/>
      <c r="L95" s="55"/>
      <c r="M95" s="55"/>
      <c r="N95" s="837"/>
      <c r="O95" s="837"/>
      <c r="P95" s="1218"/>
      <c r="Q95" s="1218"/>
      <c r="R95" s="1218"/>
      <c r="S95" s="1218"/>
      <c r="T95" s="837"/>
      <c r="U95" s="837"/>
      <c r="V95" s="837"/>
      <c r="W95" s="837"/>
      <c r="X95" s="837"/>
      <c r="Y95" s="837"/>
      <c r="Z95" s="837"/>
      <c r="AA95" s="837"/>
      <c r="AB95" s="837"/>
      <c r="AC95" s="837"/>
      <c r="AD95" s="837"/>
      <c r="AE95" s="837"/>
      <c r="AF95" s="837"/>
      <c r="AG95" s="837"/>
      <c r="AH95" s="837"/>
      <c r="AI95" s="837"/>
      <c r="AJ95" s="837"/>
      <c r="AK95" s="837"/>
      <c r="AL95" s="837"/>
      <c r="AM95" s="837"/>
      <c r="AN95" s="837"/>
      <c r="AO95" s="837"/>
      <c r="AP95" s="837"/>
      <c r="AQ95" s="837"/>
      <c r="AR95" s="837"/>
    </row>
    <row r="96" spans="1:44">
      <c r="A96" s="55"/>
      <c r="B96" s="65"/>
      <c r="C96" s="811"/>
      <c r="D96" s="54"/>
      <c r="E96" s="62"/>
      <c r="F96" s="55"/>
      <c r="G96" s="55"/>
      <c r="H96" s="55"/>
      <c r="I96" s="55"/>
      <c r="J96" s="55"/>
      <c r="K96" s="55"/>
      <c r="L96" s="55"/>
      <c r="M96" s="55"/>
      <c r="N96" s="837"/>
      <c r="O96" s="837"/>
      <c r="P96" s="1218"/>
      <c r="Q96" s="1218"/>
      <c r="R96" s="1218"/>
      <c r="S96" s="1218"/>
      <c r="T96" s="837"/>
      <c r="U96" s="837"/>
      <c r="V96" s="837"/>
      <c r="W96" s="837"/>
      <c r="X96" s="837"/>
      <c r="Y96" s="837"/>
      <c r="Z96" s="837"/>
      <c r="AA96" s="837"/>
      <c r="AB96" s="837"/>
      <c r="AC96" s="837"/>
      <c r="AD96" s="837"/>
      <c r="AE96" s="837"/>
      <c r="AF96" s="837"/>
      <c r="AG96" s="837"/>
      <c r="AH96" s="837"/>
      <c r="AI96" s="837"/>
      <c r="AJ96" s="837"/>
      <c r="AK96" s="837"/>
      <c r="AL96" s="837"/>
      <c r="AM96" s="837"/>
      <c r="AN96" s="837"/>
      <c r="AO96" s="837"/>
      <c r="AP96" s="837"/>
      <c r="AQ96" s="837"/>
      <c r="AR96" s="837"/>
    </row>
    <row r="97" spans="1:44">
      <c r="A97" s="55"/>
      <c r="B97" s="61"/>
      <c r="C97" s="811"/>
      <c r="D97" s="54"/>
      <c r="E97" s="55"/>
      <c r="F97" s="55"/>
      <c r="G97" s="55"/>
      <c r="H97" s="55"/>
      <c r="I97" s="55"/>
      <c r="J97" s="55"/>
      <c r="K97" s="55"/>
      <c r="L97" s="55"/>
      <c r="M97" s="55"/>
      <c r="N97" s="837"/>
      <c r="O97" s="837"/>
      <c r="P97" s="1218"/>
      <c r="Q97" s="1218"/>
      <c r="R97" s="1218"/>
      <c r="S97" s="1218"/>
      <c r="T97" s="837"/>
      <c r="U97" s="837"/>
      <c r="V97" s="837"/>
      <c r="W97" s="837"/>
      <c r="X97" s="837"/>
      <c r="Y97" s="837"/>
      <c r="Z97" s="837"/>
      <c r="AA97" s="837"/>
      <c r="AB97" s="837"/>
      <c r="AC97" s="837"/>
      <c r="AD97" s="837"/>
      <c r="AE97" s="837"/>
      <c r="AF97" s="837"/>
      <c r="AG97" s="837"/>
      <c r="AH97" s="837"/>
      <c r="AI97" s="837"/>
      <c r="AJ97" s="837"/>
      <c r="AK97" s="837"/>
      <c r="AL97" s="837"/>
      <c r="AM97" s="837"/>
      <c r="AN97" s="837"/>
      <c r="AO97" s="837"/>
      <c r="AP97" s="837"/>
      <c r="AQ97" s="837"/>
      <c r="AR97" s="837"/>
    </row>
    <row r="98" spans="1:44">
      <c r="A98" s="55"/>
      <c r="B98" s="65"/>
      <c r="C98" s="811"/>
      <c r="D98" s="61"/>
      <c r="E98" s="62"/>
      <c r="F98" s="55"/>
      <c r="G98" s="55"/>
      <c r="H98" s="55"/>
      <c r="I98" s="55"/>
      <c r="J98" s="55"/>
      <c r="K98" s="55"/>
      <c r="L98" s="55"/>
      <c r="M98" s="55"/>
      <c r="N98" s="837"/>
      <c r="O98" s="837"/>
      <c r="P98" s="1218"/>
      <c r="Q98" s="1218"/>
      <c r="R98" s="1218"/>
      <c r="S98" s="1218"/>
      <c r="T98" s="837"/>
      <c r="U98" s="837"/>
      <c r="V98" s="837"/>
      <c r="W98" s="837"/>
      <c r="X98" s="837"/>
      <c r="Y98" s="837"/>
      <c r="Z98" s="837"/>
      <c r="AA98" s="837"/>
      <c r="AB98" s="837"/>
      <c r="AC98" s="837"/>
      <c r="AD98" s="837"/>
      <c r="AE98" s="837"/>
      <c r="AF98" s="837"/>
      <c r="AG98" s="837"/>
      <c r="AH98" s="837"/>
      <c r="AI98" s="837"/>
      <c r="AJ98" s="837"/>
      <c r="AK98" s="837"/>
      <c r="AL98" s="837"/>
      <c r="AM98" s="837"/>
      <c r="AN98" s="837"/>
      <c r="AO98" s="837"/>
      <c r="AP98" s="837"/>
      <c r="AQ98" s="837"/>
      <c r="AR98" s="837"/>
    </row>
    <row r="99" spans="1:44">
      <c r="A99" s="55"/>
      <c r="B99" s="65"/>
      <c r="C99" s="811"/>
      <c r="D99" s="54"/>
      <c r="E99" s="62"/>
      <c r="F99" s="55"/>
      <c r="G99" s="55"/>
      <c r="H99" s="55"/>
      <c r="I99" s="55"/>
      <c r="J99" s="55"/>
      <c r="K99" s="55"/>
      <c r="L99" s="55"/>
      <c r="M99" s="55"/>
      <c r="N99" s="837"/>
      <c r="O99" s="837"/>
      <c r="P99" s="1218"/>
      <c r="Q99" s="1218"/>
      <c r="R99" s="1218"/>
      <c r="S99" s="1218"/>
      <c r="T99" s="837"/>
      <c r="U99" s="837"/>
      <c r="V99" s="837"/>
      <c r="W99" s="837"/>
      <c r="X99" s="837"/>
      <c r="Y99" s="837"/>
      <c r="Z99" s="837"/>
      <c r="AA99" s="837"/>
      <c r="AB99" s="837"/>
      <c r="AC99" s="837"/>
      <c r="AD99" s="837"/>
      <c r="AE99" s="837"/>
      <c r="AF99" s="837"/>
      <c r="AG99" s="837"/>
      <c r="AH99" s="837"/>
      <c r="AI99" s="837"/>
      <c r="AJ99" s="837"/>
      <c r="AK99" s="837"/>
      <c r="AL99" s="837"/>
      <c r="AM99" s="837"/>
      <c r="AN99" s="837"/>
      <c r="AO99" s="837"/>
      <c r="AP99" s="837"/>
      <c r="AQ99" s="837"/>
      <c r="AR99" s="837"/>
    </row>
    <row r="100" spans="1:44">
      <c r="A100" s="55"/>
      <c r="B100" s="65"/>
      <c r="C100" s="811"/>
      <c r="D100" s="54"/>
      <c r="E100" s="62"/>
      <c r="F100" s="55"/>
      <c r="G100" s="55"/>
      <c r="H100" s="55"/>
      <c r="I100" s="55"/>
      <c r="J100" s="55"/>
      <c r="K100" s="55"/>
      <c r="L100" s="55"/>
      <c r="M100" s="55"/>
      <c r="N100" s="837"/>
      <c r="O100" s="837"/>
      <c r="P100" s="1218"/>
      <c r="Q100" s="1218"/>
      <c r="R100" s="1218"/>
      <c r="S100" s="1218"/>
      <c r="T100" s="837"/>
      <c r="U100" s="837"/>
      <c r="V100" s="837"/>
      <c r="W100" s="837"/>
      <c r="X100" s="837"/>
      <c r="Y100" s="837"/>
      <c r="Z100" s="837"/>
      <c r="AA100" s="837"/>
      <c r="AB100" s="837"/>
      <c r="AC100" s="837"/>
      <c r="AD100" s="837"/>
      <c r="AE100" s="837"/>
      <c r="AF100" s="837"/>
      <c r="AG100" s="837"/>
      <c r="AH100" s="837"/>
      <c r="AI100" s="837"/>
      <c r="AJ100" s="837"/>
      <c r="AK100" s="837"/>
      <c r="AL100" s="837"/>
      <c r="AM100" s="837"/>
      <c r="AN100" s="837"/>
      <c r="AO100" s="837"/>
      <c r="AP100" s="837"/>
      <c r="AQ100" s="837"/>
      <c r="AR100" s="837"/>
    </row>
    <row r="101" spans="1:44">
      <c r="A101" s="55"/>
      <c r="B101" s="61"/>
      <c r="C101" s="811"/>
      <c r="D101" s="54"/>
      <c r="E101" s="55"/>
      <c r="F101" s="55"/>
      <c r="G101" s="55"/>
      <c r="H101" s="55"/>
      <c r="I101" s="55"/>
      <c r="J101" s="55"/>
      <c r="K101" s="55"/>
      <c r="L101" s="55"/>
      <c r="M101" s="55"/>
      <c r="N101" s="837"/>
      <c r="O101" s="837"/>
      <c r="P101" s="1218"/>
      <c r="Q101" s="1218"/>
      <c r="R101" s="1218"/>
      <c r="S101" s="1218"/>
      <c r="T101" s="837"/>
      <c r="U101" s="837"/>
      <c r="V101" s="837"/>
      <c r="W101" s="837"/>
      <c r="X101" s="837"/>
      <c r="Y101" s="837"/>
      <c r="Z101" s="837"/>
      <c r="AA101" s="837"/>
      <c r="AB101" s="837"/>
      <c r="AC101" s="837"/>
      <c r="AD101" s="837"/>
      <c r="AE101" s="837"/>
      <c r="AF101" s="837"/>
      <c r="AG101" s="837"/>
      <c r="AH101" s="837"/>
      <c r="AI101" s="837"/>
      <c r="AJ101" s="837"/>
      <c r="AK101" s="837"/>
      <c r="AL101" s="837"/>
      <c r="AM101" s="837"/>
      <c r="AN101" s="837"/>
      <c r="AO101" s="837"/>
      <c r="AP101" s="837"/>
      <c r="AQ101" s="837"/>
      <c r="AR101" s="837"/>
    </row>
    <row r="102" spans="1:44">
      <c r="A102" s="55"/>
      <c r="B102" s="65"/>
      <c r="C102" s="811"/>
      <c r="D102" s="61"/>
      <c r="E102" s="62"/>
      <c r="F102" s="55"/>
      <c r="G102" s="55"/>
      <c r="H102" s="55"/>
      <c r="I102" s="55"/>
      <c r="J102" s="55"/>
      <c r="K102" s="55"/>
      <c r="L102" s="55"/>
      <c r="M102" s="55"/>
      <c r="N102" s="837"/>
      <c r="O102" s="837"/>
      <c r="P102" s="1218"/>
      <c r="Q102" s="1218"/>
      <c r="R102" s="1218"/>
      <c r="S102" s="1218"/>
      <c r="T102" s="837"/>
      <c r="U102" s="837"/>
      <c r="V102" s="837"/>
      <c r="W102" s="837"/>
      <c r="X102" s="837"/>
      <c r="Y102" s="837"/>
      <c r="Z102" s="837"/>
      <c r="AA102" s="837"/>
      <c r="AB102" s="837"/>
      <c r="AC102" s="837"/>
      <c r="AD102" s="837"/>
      <c r="AE102" s="837"/>
      <c r="AF102" s="837"/>
      <c r="AG102" s="837"/>
      <c r="AH102" s="837"/>
      <c r="AI102" s="837"/>
      <c r="AJ102" s="837"/>
      <c r="AK102" s="837"/>
      <c r="AL102" s="837"/>
      <c r="AM102" s="837"/>
      <c r="AN102" s="837"/>
      <c r="AO102" s="837"/>
      <c r="AP102" s="837"/>
      <c r="AQ102" s="837"/>
      <c r="AR102" s="837"/>
    </row>
    <row r="103" spans="1:44">
      <c r="A103" s="55"/>
      <c r="B103" s="65"/>
      <c r="C103" s="811"/>
      <c r="D103" s="54"/>
      <c r="E103" s="62"/>
      <c r="F103" s="55"/>
      <c r="G103" s="55"/>
      <c r="H103" s="55"/>
      <c r="I103" s="55"/>
      <c r="J103" s="55"/>
      <c r="K103" s="55"/>
      <c r="L103" s="55"/>
      <c r="M103" s="55"/>
      <c r="N103" s="837"/>
      <c r="O103" s="837"/>
      <c r="P103" s="1218"/>
      <c r="Q103" s="1218"/>
      <c r="R103" s="1218"/>
      <c r="S103" s="1218"/>
      <c r="T103" s="837"/>
      <c r="U103" s="837"/>
      <c r="V103" s="837"/>
      <c r="W103" s="837"/>
      <c r="X103" s="837"/>
      <c r="Y103" s="837"/>
      <c r="Z103" s="837"/>
      <c r="AA103" s="837"/>
      <c r="AB103" s="837"/>
      <c r="AC103" s="837"/>
      <c r="AD103" s="837"/>
      <c r="AE103" s="837"/>
      <c r="AF103" s="837"/>
      <c r="AG103" s="837"/>
      <c r="AH103" s="837"/>
      <c r="AI103" s="837"/>
      <c r="AJ103" s="837"/>
      <c r="AK103" s="837"/>
      <c r="AL103" s="837"/>
      <c r="AM103" s="837"/>
      <c r="AN103" s="837"/>
      <c r="AO103" s="837"/>
      <c r="AP103" s="837"/>
      <c r="AQ103" s="837"/>
      <c r="AR103" s="837"/>
    </row>
    <row r="104" spans="1:44">
      <c r="A104" s="55"/>
      <c r="B104" s="65"/>
      <c r="C104" s="811"/>
      <c r="D104" s="54"/>
      <c r="E104" s="62"/>
      <c r="F104" s="55"/>
      <c r="G104" s="55"/>
      <c r="H104" s="55"/>
      <c r="I104" s="55"/>
      <c r="J104" s="55"/>
      <c r="K104" s="55"/>
      <c r="L104" s="55"/>
      <c r="M104" s="55"/>
      <c r="N104" s="837"/>
      <c r="O104" s="837"/>
      <c r="P104" s="1218"/>
      <c r="Q104" s="1218"/>
      <c r="R104" s="1218"/>
      <c r="S104" s="1218"/>
      <c r="T104" s="837"/>
      <c r="U104" s="837"/>
      <c r="V104" s="837"/>
      <c r="W104" s="837"/>
      <c r="X104" s="837"/>
      <c r="Y104" s="837"/>
      <c r="Z104" s="837"/>
      <c r="AA104" s="837"/>
      <c r="AB104" s="837"/>
      <c r="AC104" s="837"/>
      <c r="AD104" s="837"/>
      <c r="AE104" s="837"/>
      <c r="AF104" s="837"/>
      <c r="AG104" s="837"/>
      <c r="AH104" s="837"/>
      <c r="AI104" s="837"/>
      <c r="AJ104" s="837"/>
      <c r="AK104" s="837"/>
      <c r="AL104" s="837"/>
      <c r="AM104" s="837"/>
      <c r="AN104" s="837"/>
      <c r="AO104" s="837"/>
      <c r="AP104" s="837"/>
      <c r="AQ104" s="837"/>
      <c r="AR104" s="837"/>
    </row>
    <row r="105" spans="1:44">
      <c r="A105" s="55"/>
      <c r="B105" s="55"/>
      <c r="C105" s="810"/>
      <c r="D105" s="55"/>
      <c r="E105" s="55"/>
      <c r="F105" s="55"/>
      <c r="G105" s="55"/>
      <c r="H105" s="55"/>
      <c r="I105" s="55"/>
      <c r="J105" s="55"/>
      <c r="K105" s="55"/>
      <c r="L105" s="55"/>
      <c r="M105" s="55"/>
      <c r="N105" s="837"/>
      <c r="O105" s="837"/>
      <c r="P105" s="1218"/>
      <c r="Q105" s="1218"/>
      <c r="R105" s="1218"/>
      <c r="S105" s="1218"/>
      <c r="T105" s="837"/>
      <c r="U105" s="837"/>
      <c r="V105" s="837"/>
      <c r="W105" s="837"/>
      <c r="X105" s="837"/>
      <c r="Y105" s="837"/>
      <c r="Z105" s="837"/>
      <c r="AA105" s="837"/>
      <c r="AB105" s="837"/>
      <c r="AC105" s="837"/>
      <c r="AD105" s="837"/>
      <c r="AE105" s="837"/>
      <c r="AF105" s="837"/>
      <c r="AG105" s="837"/>
      <c r="AH105" s="837"/>
      <c r="AI105" s="837"/>
      <c r="AJ105" s="837"/>
      <c r="AK105" s="837"/>
      <c r="AL105" s="837"/>
      <c r="AM105" s="837"/>
      <c r="AN105" s="837"/>
      <c r="AO105" s="837"/>
      <c r="AP105" s="837"/>
      <c r="AQ105" s="837"/>
      <c r="AR105" s="837"/>
    </row>
    <row r="106" spans="1:44">
      <c r="A106" s="65"/>
      <c r="B106" s="55"/>
      <c r="C106" s="810"/>
      <c r="D106" s="55"/>
      <c r="E106" s="55"/>
      <c r="F106" s="55"/>
      <c r="G106" s="55"/>
      <c r="H106" s="55"/>
      <c r="I106" s="55"/>
      <c r="J106" s="55"/>
      <c r="K106" s="55"/>
      <c r="L106" s="55"/>
      <c r="M106" s="55"/>
      <c r="N106" s="837"/>
      <c r="O106" s="837"/>
      <c r="P106" s="1218"/>
      <c r="Q106" s="1218"/>
      <c r="R106" s="1218"/>
      <c r="S106" s="1218"/>
      <c r="T106" s="837"/>
      <c r="U106" s="837"/>
      <c r="V106" s="837"/>
      <c r="W106" s="837"/>
      <c r="X106" s="837"/>
      <c r="Y106" s="837"/>
      <c r="Z106" s="837"/>
      <c r="AA106" s="837"/>
      <c r="AB106" s="837"/>
      <c r="AC106" s="837"/>
      <c r="AD106" s="837"/>
      <c r="AE106" s="837"/>
      <c r="AF106" s="837"/>
      <c r="AG106" s="837"/>
      <c r="AH106" s="837"/>
      <c r="AI106" s="837"/>
      <c r="AJ106" s="837"/>
      <c r="AK106" s="837"/>
      <c r="AL106" s="837"/>
      <c r="AM106" s="837"/>
      <c r="AN106" s="837"/>
      <c r="AO106" s="837"/>
      <c r="AP106" s="837"/>
      <c r="AQ106" s="837"/>
      <c r="AR106" s="837"/>
    </row>
    <row r="107" spans="1:44">
      <c r="A107" s="55"/>
      <c r="B107" s="55"/>
      <c r="C107" s="810"/>
      <c r="D107" s="55"/>
      <c r="E107" s="55"/>
      <c r="F107" s="55"/>
      <c r="G107" s="55"/>
      <c r="H107" s="55"/>
      <c r="I107" s="55"/>
      <c r="J107" s="55"/>
      <c r="K107" s="55"/>
      <c r="L107" s="55"/>
      <c r="M107" s="55"/>
      <c r="N107" s="837"/>
      <c r="O107" s="837"/>
      <c r="P107" s="1218"/>
      <c r="Q107" s="1218"/>
      <c r="R107" s="1218"/>
      <c r="S107" s="1218"/>
      <c r="T107" s="837"/>
      <c r="U107" s="837"/>
      <c r="V107" s="837"/>
      <c r="W107" s="837"/>
      <c r="X107" s="837"/>
      <c r="Y107" s="837"/>
      <c r="Z107" s="837"/>
      <c r="AA107" s="837"/>
      <c r="AB107" s="837"/>
      <c r="AC107" s="837"/>
      <c r="AD107" s="837"/>
      <c r="AE107" s="837"/>
      <c r="AF107" s="837"/>
      <c r="AG107" s="837"/>
      <c r="AH107" s="837"/>
      <c r="AI107" s="837"/>
      <c r="AJ107" s="837"/>
      <c r="AK107" s="837"/>
      <c r="AL107" s="837"/>
      <c r="AM107" s="837"/>
      <c r="AN107" s="837"/>
      <c r="AO107" s="837"/>
      <c r="AP107" s="837"/>
      <c r="AQ107" s="837"/>
      <c r="AR107" s="837"/>
    </row>
    <row r="108" spans="1:44">
      <c r="A108" s="55"/>
      <c r="B108" s="63"/>
      <c r="C108" s="810"/>
      <c r="D108" s="55"/>
      <c r="E108" s="58"/>
      <c r="F108" s="55"/>
      <c r="G108" s="55"/>
      <c r="H108" s="55"/>
      <c r="I108" s="55"/>
      <c r="J108" s="55"/>
      <c r="K108" s="55"/>
      <c r="L108" s="55"/>
      <c r="M108" s="55"/>
      <c r="N108" s="837"/>
      <c r="O108" s="837"/>
      <c r="P108" s="1218"/>
      <c r="Q108" s="1218"/>
      <c r="R108" s="1218"/>
      <c r="S108" s="1218"/>
      <c r="T108" s="837"/>
      <c r="U108" s="837"/>
      <c r="V108" s="837"/>
      <c r="W108" s="837"/>
      <c r="X108" s="837"/>
      <c r="Y108" s="837"/>
      <c r="Z108" s="837"/>
      <c r="AA108" s="837"/>
      <c r="AB108" s="837"/>
      <c r="AC108" s="837"/>
      <c r="AD108" s="837"/>
      <c r="AE108" s="837"/>
      <c r="AF108" s="837"/>
      <c r="AG108" s="837"/>
      <c r="AH108" s="837"/>
      <c r="AI108" s="837"/>
      <c r="AJ108" s="837"/>
      <c r="AK108" s="837"/>
      <c r="AL108" s="837"/>
      <c r="AM108" s="837"/>
      <c r="AN108" s="837"/>
      <c r="AO108" s="837"/>
      <c r="AP108" s="837"/>
      <c r="AQ108" s="837"/>
      <c r="AR108" s="837"/>
    </row>
    <row r="109" spans="1:44">
      <c r="A109" s="55"/>
      <c r="B109" s="55"/>
      <c r="C109" s="810"/>
      <c r="D109" s="55"/>
      <c r="E109" s="55"/>
      <c r="F109" s="55"/>
      <c r="G109" s="55"/>
      <c r="H109" s="55"/>
      <c r="I109" s="55"/>
      <c r="J109" s="55"/>
      <c r="K109" s="55"/>
      <c r="L109" s="55"/>
      <c r="M109" s="55"/>
      <c r="N109" s="837"/>
      <c r="O109" s="837"/>
      <c r="P109" s="1218"/>
      <c r="Q109" s="1218"/>
      <c r="R109" s="1218"/>
      <c r="S109" s="1218"/>
      <c r="T109" s="837"/>
      <c r="U109" s="837"/>
      <c r="V109" s="837"/>
      <c r="W109" s="837"/>
      <c r="X109" s="837"/>
      <c r="Y109" s="837"/>
      <c r="Z109" s="837"/>
      <c r="AA109" s="837"/>
      <c r="AB109" s="837"/>
      <c r="AC109" s="837"/>
      <c r="AD109" s="837"/>
      <c r="AE109" s="837"/>
      <c r="AF109" s="837"/>
      <c r="AG109" s="837"/>
      <c r="AH109" s="837"/>
      <c r="AI109" s="837"/>
      <c r="AJ109" s="837"/>
      <c r="AK109" s="837"/>
      <c r="AL109" s="837"/>
      <c r="AM109" s="837"/>
      <c r="AN109" s="837"/>
      <c r="AO109" s="837"/>
      <c r="AP109" s="837"/>
      <c r="AQ109" s="837"/>
      <c r="AR109" s="837"/>
    </row>
    <row r="110" spans="1:44">
      <c r="A110" s="65"/>
      <c r="B110" s="55"/>
      <c r="C110" s="810"/>
      <c r="D110" s="55"/>
      <c r="E110" s="55"/>
      <c r="F110" s="55"/>
      <c r="G110" s="55"/>
      <c r="H110" s="55"/>
      <c r="I110" s="55"/>
      <c r="J110" s="55"/>
      <c r="K110" s="55"/>
      <c r="L110" s="55"/>
      <c r="M110" s="55"/>
      <c r="N110" s="837"/>
      <c r="O110" s="837"/>
      <c r="P110" s="1218"/>
      <c r="Q110" s="1218"/>
      <c r="R110" s="1218"/>
      <c r="S110" s="1218"/>
      <c r="T110" s="837"/>
      <c r="U110" s="837"/>
      <c r="V110" s="837"/>
      <c r="W110" s="837"/>
      <c r="X110" s="837"/>
      <c r="Y110" s="837"/>
      <c r="Z110" s="837"/>
      <c r="AA110" s="837"/>
      <c r="AB110" s="837"/>
      <c r="AC110" s="837"/>
      <c r="AD110" s="837"/>
      <c r="AE110" s="837"/>
      <c r="AF110" s="837"/>
      <c r="AG110" s="837"/>
      <c r="AH110" s="837"/>
      <c r="AI110" s="837"/>
      <c r="AJ110" s="837"/>
      <c r="AK110" s="837"/>
      <c r="AL110" s="837"/>
      <c r="AM110" s="837"/>
      <c r="AN110" s="837"/>
      <c r="AO110" s="837"/>
      <c r="AP110" s="837"/>
      <c r="AQ110" s="837"/>
      <c r="AR110" s="837"/>
    </row>
    <row r="111" spans="1:44">
      <c r="A111" s="55"/>
      <c r="B111" s="55"/>
      <c r="C111" s="810"/>
      <c r="D111" s="55"/>
      <c r="E111" s="55"/>
      <c r="F111" s="55"/>
      <c r="G111" s="55"/>
      <c r="H111" s="55"/>
      <c r="I111" s="55"/>
      <c r="J111" s="55"/>
      <c r="K111" s="55"/>
      <c r="L111" s="55"/>
      <c r="M111" s="55"/>
      <c r="N111" s="837"/>
      <c r="O111" s="837"/>
      <c r="P111" s="1218"/>
      <c r="Q111" s="1218"/>
      <c r="R111" s="1218"/>
      <c r="S111" s="1218"/>
      <c r="T111" s="837"/>
      <c r="U111" s="837"/>
      <c r="V111" s="837"/>
      <c r="W111" s="837"/>
      <c r="X111" s="837"/>
      <c r="Y111" s="837"/>
      <c r="Z111" s="837"/>
      <c r="AA111" s="837"/>
      <c r="AB111" s="837"/>
      <c r="AC111" s="837"/>
      <c r="AD111" s="837"/>
      <c r="AE111" s="837"/>
      <c r="AF111" s="837"/>
      <c r="AG111" s="837"/>
      <c r="AH111" s="837"/>
      <c r="AI111" s="837"/>
      <c r="AJ111" s="837"/>
      <c r="AK111" s="837"/>
      <c r="AL111" s="837"/>
      <c r="AM111" s="837"/>
      <c r="AN111" s="837"/>
      <c r="AO111" s="837"/>
      <c r="AP111" s="837"/>
      <c r="AQ111" s="837"/>
      <c r="AR111" s="837"/>
    </row>
    <row r="112" spans="1:44">
      <c r="A112" s="55"/>
      <c r="B112" s="63"/>
      <c r="C112" s="810"/>
      <c r="D112" s="55"/>
      <c r="E112" s="55"/>
      <c r="F112" s="55"/>
      <c r="G112" s="55"/>
      <c r="H112" s="55"/>
      <c r="I112" s="55"/>
      <c r="J112" s="55"/>
      <c r="K112" s="55"/>
      <c r="L112" s="55"/>
      <c r="M112" s="55"/>
      <c r="N112" s="837"/>
      <c r="O112" s="837"/>
      <c r="P112" s="1218"/>
      <c r="Q112" s="1218"/>
      <c r="R112" s="1218"/>
      <c r="S112" s="1218"/>
      <c r="T112" s="837"/>
      <c r="U112" s="837"/>
      <c r="V112" s="837"/>
      <c r="W112" s="837"/>
      <c r="X112" s="837"/>
      <c r="Y112" s="837"/>
      <c r="Z112" s="837"/>
      <c r="AA112" s="837"/>
      <c r="AB112" s="837"/>
      <c r="AC112" s="837"/>
      <c r="AD112" s="837"/>
      <c r="AE112" s="837"/>
      <c r="AF112" s="837"/>
      <c r="AG112" s="837"/>
      <c r="AH112" s="837"/>
      <c r="AI112" s="837"/>
      <c r="AJ112" s="837"/>
      <c r="AK112" s="837"/>
      <c r="AL112" s="837"/>
      <c r="AM112" s="837"/>
      <c r="AN112" s="837"/>
      <c r="AO112" s="837"/>
      <c r="AP112" s="837"/>
      <c r="AQ112" s="837"/>
      <c r="AR112" s="837"/>
    </row>
    <row r="113" spans="1:44">
      <c r="A113" s="55"/>
      <c r="B113" s="55"/>
      <c r="C113" s="810"/>
      <c r="D113" s="55"/>
      <c r="E113" s="64"/>
      <c r="F113" s="64"/>
      <c r="G113" s="64"/>
      <c r="H113" s="64"/>
      <c r="I113" s="64"/>
      <c r="J113" s="64"/>
      <c r="K113" s="64"/>
      <c r="L113" s="55"/>
      <c r="M113" s="55"/>
      <c r="N113" s="837"/>
      <c r="O113" s="837"/>
      <c r="P113" s="1218"/>
      <c r="Q113" s="1218"/>
      <c r="R113" s="1218"/>
      <c r="S113" s="1218"/>
      <c r="T113" s="837"/>
      <c r="U113" s="837"/>
      <c r="V113" s="837"/>
      <c r="W113" s="837"/>
      <c r="X113" s="837"/>
      <c r="Y113" s="837"/>
      <c r="Z113" s="837"/>
      <c r="AA113" s="837"/>
      <c r="AB113" s="837"/>
      <c r="AC113" s="837"/>
      <c r="AD113" s="837"/>
      <c r="AE113" s="837"/>
      <c r="AF113" s="837"/>
      <c r="AG113" s="837"/>
      <c r="AH113" s="837"/>
      <c r="AI113" s="837"/>
      <c r="AJ113" s="837"/>
      <c r="AK113" s="837"/>
      <c r="AL113" s="837"/>
      <c r="AM113" s="837"/>
      <c r="AN113" s="837"/>
      <c r="AO113" s="837"/>
      <c r="AP113" s="837"/>
      <c r="AQ113" s="837"/>
      <c r="AR113" s="837"/>
    </row>
    <row r="114" spans="1:44">
      <c r="A114" s="55"/>
      <c r="B114" s="55"/>
      <c r="C114" s="810"/>
      <c r="D114" s="55"/>
      <c r="E114" s="55"/>
      <c r="F114" s="55"/>
      <c r="G114" s="55"/>
      <c r="H114" s="55"/>
      <c r="I114" s="55"/>
      <c r="J114" s="55"/>
      <c r="K114" s="176"/>
      <c r="L114" s="55"/>
      <c r="M114" s="55"/>
      <c r="N114" s="837"/>
      <c r="O114" s="837"/>
      <c r="P114" s="1218"/>
      <c r="Q114" s="1218"/>
      <c r="R114" s="1218"/>
      <c r="S114" s="1218"/>
      <c r="T114" s="837"/>
      <c r="U114" s="837"/>
      <c r="V114" s="837"/>
      <c r="W114" s="837"/>
      <c r="X114" s="837"/>
      <c r="Y114" s="837"/>
      <c r="Z114" s="837"/>
      <c r="AA114" s="837"/>
      <c r="AB114" s="837"/>
      <c r="AC114" s="837"/>
      <c r="AD114" s="837"/>
      <c r="AE114" s="837"/>
      <c r="AF114" s="837"/>
      <c r="AG114" s="837"/>
      <c r="AH114" s="837"/>
      <c r="AI114" s="837"/>
      <c r="AJ114" s="837"/>
      <c r="AK114" s="837"/>
      <c r="AL114" s="837"/>
      <c r="AM114" s="837"/>
      <c r="AN114" s="837"/>
      <c r="AO114" s="837"/>
      <c r="AP114" s="837"/>
      <c r="AQ114" s="837"/>
      <c r="AR114" s="837"/>
    </row>
    <row r="115" spans="1:44">
      <c r="A115" s="55"/>
      <c r="B115" s="55"/>
      <c r="C115" s="810"/>
      <c r="D115" s="55"/>
      <c r="E115" s="55"/>
      <c r="F115" s="55"/>
      <c r="G115" s="55"/>
      <c r="H115" s="55"/>
      <c r="I115" s="176"/>
      <c r="J115" s="55"/>
      <c r="K115" s="55"/>
      <c r="L115" s="55"/>
      <c r="M115" s="55"/>
      <c r="N115" s="837"/>
      <c r="O115" s="837"/>
      <c r="P115" s="1218"/>
      <c r="Q115" s="1218"/>
      <c r="R115" s="1218"/>
      <c r="S115" s="1218"/>
      <c r="T115" s="837"/>
      <c r="U115" s="837"/>
      <c r="V115" s="837"/>
      <c r="W115" s="837"/>
      <c r="X115" s="837"/>
      <c r="Y115" s="837"/>
      <c r="Z115" s="837"/>
      <c r="AA115" s="837"/>
      <c r="AB115" s="837"/>
      <c r="AC115" s="837"/>
      <c r="AD115" s="837"/>
      <c r="AE115" s="837"/>
      <c r="AF115" s="837"/>
      <c r="AG115" s="837"/>
      <c r="AH115" s="837"/>
      <c r="AI115" s="837"/>
      <c r="AJ115" s="837"/>
      <c r="AK115" s="837"/>
      <c r="AL115" s="837"/>
      <c r="AM115" s="837"/>
      <c r="AN115" s="837"/>
      <c r="AO115" s="837"/>
      <c r="AP115" s="837"/>
      <c r="AQ115" s="837"/>
      <c r="AR115" s="837"/>
    </row>
    <row r="116" spans="1:44">
      <c r="A116" s="55"/>
      <c r="B116" s="55"/>
      <c r="C116" s="810"/>
      <c r="D116" s="1022"/>
      <c r="E116" s="1022"/>
      <c r="F116" s="1022"/>
      <c r="G116" s="1022"/>
      <c r="H116" s="1022"/>
      <c r="I116" s="1022"/>
      <c r="J116" s="1022"/>
      <c r="K116" s="1022"/>
      <c r="L116" s="1022"/>
      <c r="M116" s="1022"/>
      <c r="N116" s="1022"/>
      <c r="O116" s="1022"/>
      <c r="P116" s="1022"/>
      <c r="Q116" s="1022"/>
      <c r="R116" s="1022"/>
      <c r="S116" s="1022"/>
      <c r="T116" s="1022"/>
      <c r="U116" s="1022"/>
      <c r="V116" s="1022"/>
      <c r="W116" s="1022"/>
      <c r="X116" s="1022"/>
      <c r="Y116" s="1022"/>
      <c r="Z116" s="1022"/>
      <c r="AA116" s="1022"/>
      <c r="AB116" s="1022"/>
      <c r="AC116" s="1022"/>
      <c r="AD116" s="1022"/>
      <c r="AE116" s="1022"/>
      <c r="AF116" s="1022"/>
      <c r="AG116" s="1022"/>
      <c r="AH116" s="1022"/>
      <c r="AI116" s="1022"/>
      <c r="AJ116" s="1022"/>
      <c r="AK116" s="1022"/>
      <c r="AL116" s="1022"/>
      <c r="AM116" s="1022"/>
      <c r="AN116" s="1022"/>
      <c r="AO116" s="1022"/>
      <c r="AP116" s="1022"/>
      <c r="AQ116" s="837"/>
      <c r="AR116" s="837"/>
    </row>
    <row r="117" spans="1:44">
      <c r="A117" s="55"/>
      <c r="B117" s="55"/>
      <c r="C117" s="810"/>
      <c r="D117" s="1022"/>
      <c r="E117" s="1022"/>
      <c r="F117" s="1022"/>
      <c r="G117" s="1022"/>
      <c r="H117" s="1022"/>
      <c r="I117" s="1022"/>
      <c r="J117" s="1022"/>
      <c r="K117" s="1022"/>
      <c r="L117" s="1022"/>
      <c r="M117" s="1022"/>
      <c r="N117" s="1022"/>
      <c r="O117" s="1022"/>
      <c r="P117" s="1022"/>
      <c r="Q117" s="1022"/>
      <c r="R117" s="1022"/>
      <c r="S117" s="1022"/>
      <c r="T117" s="1022"/>
      <c r="U117" s="1022"/>
      <c r="V117" s="1022"/>
      <c r="W117" s="1022"/>
      <c r="X117" s="1022"/>
      <c r="Y117" s="1022"/>
      <c r="Z117" s="1022"/>
      <c r="AA117" s="1022"/>
      <c r="AB117" s="1022"/>
      <c r="AC117" s="1022"/>
      <c r="AD117" s="1022"/>
      <c r="AE117" s="1022"/>
      <c r="AF117" s="1022"/>
      <c r="AG117" s="1022"/>
      <c r="AH117" s="1022"/>
      <c r="AI117" s="1022"/>
      <c r="AJ117" s="1022"/>
      <c r="AK117" s="1022"/>
      <c r="AL117" s="1022"/>
      <c r="AM117" s="1022"/>
      <c r="AN117" s="1022"/>
      <c r="AO117" s="1022"/>
      <c r="AP117" s="1022"/>
      <c r="AQ117" s="837"/>
      <c r="AR117" s="837"/>
    </row>
    <row r="118" spans="1:44">
      <c r="A118" s="55"/>
      <c r="B118" s="55"/>
      <c r="C118" s="810"/>
      <c r="D118" s="1022"/>
      <c r="E118" s="1022"/>
      <c r="F118" s="1022"/>
      <c r="G118" s="1022"/>
      <c r="H118" s="1022"/>
      <c r="I118" s="1022"/>
      <c r="J118" s="1022"/>
      <c r="K118" s="1022"/>
      <c r="L118" s="1022"/>
      <c r="M118" s="1022"/>
      <c r="N118" s="1022"/>
      <c r="O118" s="1022"/>
      <c r="P118" s="1022"/>
      <c r="Q118" s="1022"/>
      <c r="R118" s="1022"/>
      <c r="S118" s="1022"/>
      <c r="T118" s="1022"/>
      <c r="U118" s="1022"/>
      <c r="V118" s="1022"/>
      <c r="W118" s="1022"/>
      <c r="X118" s="1022"/>
      <c r="Y118" s="1022"/>
      <c r="Z118" s="1022"/>
      <c r="AA118" s="1022"/>
      <c r="AB118" s="1022"/>
      <c r="AC118" s="1022"/>
      <c r="AD118" s="1022"/>
      <c r="AE118" s="1022"/>
      <c r="AF118" s="1022"/>
      <c r="AG118" s="1022"/>
      <c r="AH118" s="1022"/>
      <c r="AI118" s="1022"/>
      <c r="AJ118" s="1022"/>
      <c r="AK118" s="1022"/>
      <c r="AL118" s="1022"/>
      <c r="AM118" s="1022"/>
      <c r="AN118" s="1022"/>
      <c r="AO118" s="1022"/>
      <c r="AP118" s="1022"/>
      <c r="AQ118" s="837"/>
      <c r="AR118" s="837"/>
    </row>
    <row r="119" spans="1:44">
      <c r="A119" s="55"/>
      <c r="B119" s="55"/>
      <c r="C119" s="810"/>
      <c r="D119" s="1022"/>
      <c r="E119" s="1022"/>
      <c r="F119" s="1022"/>
      <c r="G119" s="1022"/>
      <c r="H119" s="1022"/>
      <c r="I119" s="1022"/>
      <c r="J119" s="1022"/>
      <c r="K119" s="1022"/>
      <c r="L119" s="1022"/>
      <c r="M119" s="1022"/>
      <c r="N119" s="1022"/>
      <c r="O119" s="1022"/>
      <c r="P119" s="1022"/>
      <c r="Q119" s="1022"/>
      <c r="R119" s="1022"/>
      <c r="S119" s="1022"/>
      <c r="T119" s="1022"/>
      <c r="U119" s="1022"/>
      <c r="V119" s="1022"/>
      <c r="W119" s="1022"/>
      <c r="X119" s="1022"/>
      <c r="Y119" s="1022"/>
      <c r="Z119" s="1022"/>
      <c r="AA119" s="1022"/>
      <c r="AB119" s="1022"/>
      <c r="AC119" s="1022"/>
      <c r="AD119" s="1022"/>
      <c r="AE119" s="1022"/>
      <c r="AF119" s="1022"/>
      <c r="AG119" s="1022"/>
      <c r="AH119" s="1022"/>
      <c r="AI119" s="1022"/>
      <c r="AJ119" s="1022"/>
      <c r="AK119" s="1022"/>
      <c r="AL119" s="1022"/>
      <c r="AM119" s="1022"/>
      <c r="AN119" s="1022"/>
      <c r="AO119" s="1022"/>
      <c r="AP119" s="1022"/>
      <c r="AQ119" s="837"/>
      <c r="AR119" s="837"/>
    </row>
    <row r="120" spans="1:44">
      <c r="A120" s="55"/>
      <c r="B120" s="55"/>
      <c r="C120" s="810"/>
      <c r="D120" s="1022"/>
      <c r="E120" s="1022"/>
      <c r="F120" s="1022"/>
      <c r="G120" s="1022"/>
      <c r="H120" s="1022"/>
      <c r="I120" s="1022"/>
      <c r="J120" s="1022"/>
      <c r="K120" s="1022"/>
      <c r="L120" s="1022"/>
      <c r="M120" s="1022"/>
      <c r="N120" s="1022"/>
      <c r="O120" s="1022"/>
      <c r="P120" s="1022"/>
      <c r="Q120" s="1022"/>
      <c r="R120" s="1022"/>
      <c r="S120" s="1022"/>
      <c r="T120" s="1022"/>
      <c r="U120" s="1022"/>
      <c r="V120" s="1022"/>
      <c r="W120" s="1022"/>
      <c r="X120" s="1022"/>
      <c r="Y120" s="1022"/>
      <c r="Z120" s="1022"/>
      <c r="AA120" s="1022"/>
      <c r="AB120" s="1022"/>
      <c r="AC120" s="1022"/>
      <c r="AD120" s="1022"/>
      <c r="AE120" s="1022"/>
      <c r="AF120" s="1022"/>
      <c r="AG120" s="1022"/>
      <c r="AH120" s="1022"/>
      <c r="AI120" s="1022"/>
      <c r="AJ120" s="1022"/>
      <c r="AK120" s="1022"/>
      <c r="AL120" s="1022"/>
      <c r="AM120" s="1022"/>
      <c r="AN120" s="1022"/>
      <c r="AO120" s="1022"/>
      <c r="AP120" s="1022"/>
      <c r="AQ120" s="837"/>
      <c r="AR120" s="837"/>
    </row>
    <row r="121" spans="1:44">
      <c r="A121" s="55"/>
      <c r="B121" s="55"/>
      <c r="C121" s="810"/>
      <c r="D121" s="1022"/>
      <c r="E121" s="1022"/>
      <c r="F121" s="1022"/>
      <c r="G121" s="1022"/>
      <c r="H121" s="1022"/>
      <c r="I121" s="1022"/>
      <c r="J121" s="1022"/>
      <c r="K121" s="1022"/>
      <c r="L121" s="1022"/>
      <c r="M121" s="1022"/>
      <c r="N121" s="1022"/>
      <c r="O121" s="1022"/>
      <c r="P121" s="1022"/>
      <c r="Q121" s="1022"/>
      <c r="R121" s="1022"/>
      <c r="S121" s="1022"/>
      <c r="T121" s="1022"/>
      <c r="U121" s="1022"/>
      <c r="V121" s="1022"/>
      <c r="W121" s="1022"/>
      <c r="X121" s="1022"/>
      <c r="Y121" s="1022"/>
      <c r="Z121" s="1022"/>
      <c r="AA121" s="1022"/>
      <c r="AB121" s="1022"/>
      <c r="AC121" s="1022"/>
      <c r="AD121" s="1022"/>
      <c r="AE121" s="1022"/>
      <c r="AF121" s="1022"/>
      <c r="AG121" s="1022"/>
      <c r="AH121" s="1022"/>
      <c r="AI121" s="1022"/>
      <c r="AJ121" s="1022"/>
      <c r="AK121" s="1022"/>
      <c r="AL121" s="1022"/>
      <c r="AM121" s="1022"/>
      <c r="AN121" s="1022"/>
      <c r="AO121" s="1022"/>
      <c r="AP121" s="1022"/>
      <c r="AQ121" s="837"/>
      <c r="AR121" s="837"/>
    </row>
    <row r="122" spans="1:44">
      <c r="A122" s="55"/>
      <c r="B122" s="55"/>
      <c r="C122" s="810"/>
      <c r="D122" s="1022"/>
      <c r="E122" s="1022"/>
      <c r="F122" s="1022"/>
      <c r="G122" s="1022"/>
      <c r="H122" s="1022"/>
      <c r="I122" s="1022"/>
      <c r="J122" s="1022"/>
      <c r="K122" s="1022"/>
      <c r="L122" s="1022"/>
      <c r="M122" s="1022"/>
      <c r="N122" s="1022"/>
      <c r="O122" s="1022"/>
      <c r="P122" s="1022"/>
      <c r="Q122" s="1022"/>
      <c r="R122" s="1022"/>
      <c r="S122" s="1022"/>
      <c r="T122" s="1022"/>
      <c r="U122" s="1022"/>
      <c r="V122" s="1022"/>
      <c r="W122" s="1022"/>
      <c r="X122" s="1022"/>
      <c r="Y122" s="1022"/>
      <c r="Z122" s="1022"/>
      <c r="AA122" s="1022"/>
      <c r="AB122" s="1022"/>
      <c r="AC122" s="1022"/>
      <c r="AD122" s="1022"/>
      <c r="AE122" s="1022"/>
      <c r="AF122" s="1022"/>
      <c r="AG122" s="1022"/>
      <c r="AH122" s="1022"/>
      <c r="AI122" s="1022"/>
      <c r="AJ122" s="1022"/>
      <c r="AK122" s="1022"/>
      <c r="AL122" s="1022"/>
      <c r="AM122" s="1022"/>
      <c r="AN122" s="1022"/>
      <c r="AO122" s="1022"/>
      <c r="AP122" s="1022"/>
      <c r="AQ122" s="837"/>
      <c r="AR122" s="837"/>
    </row>
    <row r="123" spans="1:44">
      <c r="A123" s="55"/>
      <c r="B123" s="55"/>
      <c r="C123" s="810"/>
      <c r="D123" s="1022"/>
      <c r="E123" s="1022"/>
      <c r="F123" s="1022"/>
      <c r="G123" s="1022"/>
      <c r="H123" s="1022"/>
      <c r="I123" s="1022"/>
      <c r="J123" s="1022"/>
      <c r="K123" s="1022"/>
      <c r="L123" s="1022"/>
      <c r="M123" s="1022"/>
      <c r="N123" s="1022"/>
      <c r="O123" s="1022"/>
      <c r="P123" s="1022"/>
      <c r="Q123" s="1022"/>
      <c r="R123" s="1022"/>
      <c r="S123" s="1022"/>
      <c r="T123" s="1022"/>
      <c r="U123" s="1022"/>
      <c r="V123" s="1022"/>
      <c r="W123" s="1022"/>
      <c r="X123" s="1022"/>
      <c r="Y123" s="1022"/>
      <c r="Z123" s="1022"/>
      <c r="AA123" s="1022"/>
      <c r="AB123" s="1022"/>
      <c r="AC123" s="1022"/>
      <c r="AD123" s="1022"/>
      <c r="AE123" s="1022"/>
      <c r="AF123" s="1022"/>
      <c r="AG123" s="1022"/>
      <c r="AH123" s="1022"/>
      <c r="AI123" s="1022"/>
      <c r="AJ123" s="1022"/>
      <c r="AK123" s="1022"/>
      <c r="AL123" s="1022"/>
      <c r="AM123" s="1022"/>
      <c r="AN123" s="1022"/>
      <c r="AO123" s="1022"/>
      <c r="AP123" s="1022"/>
      <c r="AQ123" s="837"/>
      <c r="AR123" s="837"/>
    </row>
    <row r="124" spans="1:44">
      <c r="A124" s="55"/>
      <c r="B124" s="55"/>
      <c r="C124" s="810"/>
      <c r="D124" s="1022"/>
      <c r="E124" s="1022"/>
      <c r="F124" s="1022"/>
      <c r="G124" s="1022"/>
      <c r="H124" s="1022"/>
      <c r="I124" s="1022"/>
      <c r="J124" s="1022"/>
      <c r="K124" s="1022"/>
      <c r="L124" s="1022"/>
      <c r="M124" s="1022"/>
      <c r="N124" s="1022"/>
      <c r="O124" s="1022"/>
      <c r="P124" s="1022"/>
      <c r="Q124" s="1022"/>
      <c r="R124" s="1022"/>
      <c r="S124" s="1022"/>
      <c r="T124" s="1022"/>
      <c r="U124" s="1022"/>
      <c r="V124" s="1022"/>
      <c r="W124" s="1022"/>
      <c r="X124" s="1022"/>
      <c r="Y124" s="1022"/>
      <c r="Z124" s="1022"/>
      <c r="AA124" s="1022"/>
      <c r="AB124" s="1022"/>
      <c r="AC124" s="1022"/>
      <c r="AD124" s="1022"/>
      <c r="AE124" s="1022"/>
      <c r="AF124" s="1022"/>
      <c r="AG124" s="1022"/>
      <c r="AH124" s="1022"/>
      <c r="AI124" s="1022"/>
      <c r="AJ124" s="1022"/>
      <c r="AK124" s="1022"/>
      <c r="AL124" s="1022"/>
      <c r="AM124" s="1022"/>
      <c r="AN124" s="1022"/>
      <c r="AO124" s="1022"/>
      <c r="AP124" s="1022"/>
      <c r="AQ124" s="837"/>
      <c r="AR124" s="837"/>
    </row>
    <row r="125" spans="1:44">
      <c r="A125" s="55"/>
      <c r="B125" s="55"/>
      <c r="C125" s="810"/>
      <c r="D125" s="1022"/>
      <c r="E125" s="1022"/>
      <c r="F125" s="1022"/>
      <c r="G125" s="1022"/>
      <c r="H125" s="1022"/>
      <c r="I125" s="1022"/>
      <c r="J125" s="1022"/>
      <c r="K125" s="1022"/>
      <c r="L125" s="1022"/>
      <c r="M125" s="1022"/>
      <c r="N125" s="1022"/>
      <c r="O125" s="1022"/>
      <c r="P125" s="1022"/>
      <c r="Q125" s="1022"/>
      <c r="R125" s="1022"/>
      <c r="S125" s="1022"/>
      <c r="T125" s="1022"/>
      <c r="U125" s="1022"/>
      <c r="V125" s="1022"/>
      <c r="W125" s="1022"/>
      <c r="X125" s="1022"/>
      <c r="Y125" s="1022"/>
      <c r="Z125" s="1022"/>
      <c r="AA125" s="1022"/>
      <c r="AB125" s="1022"/>
      <c r="AC125" s="1022"/>
      <c r="AD125" s="1022"/>
      <c r="AE125" s="1022"/>
      <c r="AF125" s="1022"/>
      <c r="AG125" s="1022"/>
      <c r="AH125" s="1022"/>
      <c r="AI125" s="1022"/>
      <c r="AJ125" s="1022"/>
      <c r="AK125" s="1022"/>
      <c r="AL125" s="1022"/>
      <c r="AM125" s="1022"/>
      <c r="AN125" s="1022"/>
      <c r="AO125" s="1022"/>
      <c r="AP125" s="1022"/>
      <c r="AQ125" s="837"/>
      <c r="AR125" s="837"/>
    </row>
    <row r="126" spans="1:44">
      <c r="A126" s="55"/>
      <c r="B126" s="55"/>
      <c r="C126" s="810"/>
      <c r="D126" s="1022"/>
      <c r="E126" s="1022"/>
      <c r="F126" s="1022"/>
      <c r="G126" s="1022"/>
      <c r="H126" s="1022"/>
      <c r="I126" s="1022"/>
      <c r="J126" s="1022"/>
      <c r="K126" s="1022"/>
      <c r="L126" s="1022"/>
      <c r="M126" s="1022"/>
      <c r="N126" s="1022"/>
      <c r="O126" s="1022"/>
      <c r="P126" s="1022"/>
      <c r="Q126" s="1022"/>
      <c r="R126" s="1022"/>
      <c r="S126" s="1022"/>
      <c r="T126" s="1022"/>
      <c r="U126" s="1022"/>
      <c r="V126" s="1022"/>
      <c r="W126" s="1022"/>
      <c r="X126" s="1022"/>
      <c r="Y126" s="1022"/>
      <c r="Z126" s="1022"/>
      <c r="AA126" s="1022"/>
      <c r="AB126" s="1022"/>
      <c r="AC126" s="1022"/>
      <c r="AD126" s="1022"/>
      <c r="AE126" s="1022"/>
      <c r="AF126" s="1022"/>
      <c r="AG126" s="1022"/>
      <c r="AH126" s="1022"/>
      <c r="AI126" s="1022"/>
      <c r="AJ126" s="1022"/>
      <c r="AK126" s="1022"/>
      <c r="AL126" s="1022"/>
      <c r="AM126" s="1022"/>
      <c r="AN126" s="1022"/>
      <c r="AO126" s="1022"/>
      <c r="AP126" s="1022"/>
      <c r="AQ126" s="837"/>
      <c r="AR126" s="837"/>
    </row>
    <row r="127" spans="1:44">
      <c r="A127" s="55"/>
      <c r="B127" s="55"/>
      <c r="C127" s="810"/>
      <c r="D127" s="1022"/>
      <c r="E127" s="1022"/>
      <c r="F127" s="1022"/>
      <c r="G127" s="1022"/>
      <c r="H127" s="1022"/>
      <c r="I127" s="1022"/>
      <c r="J127" s="1022"/>
      <c r="K127" s="1022"/>
      <c r="L127" s="1022"/>
      <c r="M127" s="1022"/>
      <c r="N127" s="1022"/>
      <c r="O127" s="1022"/>
      <c r="P127" s="1022"/>
      <c r="Q127" s="1022"/>
      <c r="R127" s="1022"/>
      <c r="S127" s="1022"/>
      <c r="T127" s="1022"/>
      <c r="U127" s="1022"/>
      <c r="V127" s="1022"/>
      <c r="W127" s="1022"/>
      <c r="X127" s="1022"/>
      <c r="Y127" s="1022"/>
      <c r="Z127" s="1022"/>
      <c r="AA127" s="1022"/>
      <c r="AB127" s="1022"/>
      <c r="AC127" s="1022"/>
      <c r="AD127" s="1022"/>
      <c r="AE127" s="1022"/>
      <c r="AF127" s="1022"/>
      <c r="AG127" s="1022"/>
      <c r="AH127" s="1022"/>
      <c r="AI127" s="1022"/>
      <c r="AJ127" s="1022"/>
      <c r="AK127" s="1022"/>
      <c r="AL127" s="1022"/>
      <c r="AM127" s="1022"/>
      <c r="AN127" s="1022"/>
      <c r="AO127" s="1022"/>
      <c r="AP127" s="1022"/>
      <c r="AQ127" s="837"/>
      <c r="AR127" s="837"/>
    </row>
    <row r="128" spans="1:44">
      <c r="A128" s="55"/>
      <c r="B128" s="55"/>
      <c r="C128" s="810"/>
      <c r="D128" s="1022"/>
      <c r="E128" s="1022"/>
      <c r="F128" s="1022"/>
      <c r="G128" s="1022"/>
      <c r="H128" s="1022"/>
      <c r="I128" s="1022"/>
      <c r="J128" s="1022"/>
      <c r="K128" s="1022"/>
      <c r="L128" s="1022"/>
      <c r="M128" s="1022"/>
      <c r="N128" s="1022"/>
      <c r="O128" s="1022"/>
      <c r="P128" s="1022"/>
      <c r="Q128" s="1022"/>
      <c r="R128" s="1022"/>
      <c r="S128" s="1022"/>
      <c r="T128" s="1022"/>
      <c r="U128" s="1022"/>
      <c r="V128" s="1022"/>
      <c r="W128" s="1022"/>
      <c r="X128" s="1022"/>
      <c r="Y128" s="1022"/>
      <c r="Z128" s="1022"/>
      <c r="AA128" s="1022"/>
      <c r="AB128" s="1022"/>
      <c r="AC128" s="1022"/>
      <c r="AD128" s="1022"/>
      <c r="AE128" s="1022"/>
      <c r="AF128" s="1022"/>
      <c r="AG128" s="1022"/>
      <c r="AH128" s="1022"/>
      <c r="AI128" s="1022"/>
      <c r="AJ128" s="1022"/>
      <c r="AK128" s="1022"/>
      <c r="AL128" s="1022"/>
      <c r="AM128" s="1022"/>
      <c r="AN128" s="1022"/>
      <c r="AO128" s="1022"/>
      <c r="AP128" s="1022"/>
      <c r="AQ128" s="837"/>
      <c r="AR128" s="837"/>
    </row>
    <row r="129" spans="1:44">
      <c r="A129" s="55"/>
      <c r="B129" s="55"/>
      <c r="C129" s="810"/>
      <c r="D129" s="1022"/>
      <c r="E129" s="1022"/>
      <c r="F129" s="1022"/>
      <c r="G129" s="1022"/>
      <c r="H129" s="1022"/>
      <c r="I129" s="1022"/>
      <c r="J129" s="1022"/>
      <c r="K129" s="1022"/>
      <c r="L129" s="1022"/>
      <c r="M129" s="1022"/>
      <c r="N129" s="1022"/>
      <c r="O129" s="1022"/>
      <c r="P129" s="1022"/>
      <c r="Q129" s="1022"/>
      <c r="R129" s="1022"/>
      <c r="S129" s="1022"/>
      <c r="T129" s="1022"/>
      <c r="U129" s="1022"/>
      <c r="V129" s="1022"/>
      <c r="W129" s="1022"/>
      <c r="X129" s="1022"/>
      <c r="Y129" s="1022"/>
      <c r="Z129" s="1022"/>
      <c r="AA129" s="1022"/>
      <c r="AB129" s="1022"/>
      <c r="AC129" s="1022"/>
      <c r="AD129" s="1022"/>
      <c r="AE129" s="1022"/>
      <c r="AF129" s="1022"/>
      <c r="AG129" s="1022"/>
      <c r="AH129" s="1022"/>
      <c r="AI129" s="1022"/>
      <c r="AJ129" s="1022"/>
      <c r="AK129" s="1022"/>
      <c r="AL129" s="1022"/>
      <c r="AM129" s="1022"/>
      <c r="AN129" s="1022"/>
      <c r="AO129" s="1022"/>
      <c r="AP129" s="1022"/>
      <c r="AQ129" s="837"/>
      <c r="AR129" s="837"/>
    </row>
    <row r="130" spans="1:44">
      <c r="A130" s="55"/>
      <c r="B130" s="55"/>
      <c r="C130" s="810"/>
      <c r="D130" s="1022"/>
      <c r="E130" s="1022"/>
      <c r="F130" s="1022"/>
      <c r="G130" s="1022"/>
      <c r="H130" s="1022"/>
      <c r="I130" s="1022"/>
      <c r="J130" s="1022"/>
      <c r="K130" s="1022"/>
      <c r="L130" s="1022"/>
      <c r="M130" s="1022"/>
      <c r="N130" s="1022"/>
      <c r="O130" s="1022"/>
      <c r="P130" s="1022"/>
      <c r="Q130" s="1022"/>
      <c r="R130" s="1022"/>
      <c r="S130" s="1022"/>
      <c r="T130" s="1022"/>
      <c r="U130" s="1022"/>
      <c r="V130" s="1022"/>
      <c r="W130" s="1022"/>
      <c r="X130" s="1022"/>
      <c r="Y130" s="1022"/>
      <c r="Z130" s="1022"/>
      <c r="AA130" s="1022"/>
      <c r="AB130" s="1022"/>
      <c r="AC130" s="1022"/>
      <c r="AD130" s="1022"/>
      <c r="AE130" s="1022"/>
      <c r="AF130" s="1022"/>
      <c r="AG130" s="1022"/>
      <c r="AH130" s="1022"/>
      <c r="AI130" s="1022"/>
      <c r="AJ130" s="1022"/>
      <c r="AK130" s="1022"/>
      <c r="AL130" s="1022"/>
      <c r="AM130" s="1022"/>
      <c r="AN130" s="1022"/>
      <c r="AO130" s="1022"/>
      <c r="AP130" s="1022"/>
      <c r="AQ130" s="837"/>
      <c r="AR130" s="837"/>
    </row>
    <row r="131" spans="1:44">
      <c r="A131" s="55"/>
      <c r="B131" s="55"/>
      <c r="C131" s="810"/>
      <c r="D131" s="1022"/>
      <c r="E131" s="1022"/>
      <c r="F131" s="1022"/>
      <c r="G131" s="1022"/>
      <c r="H131" s="1022"/>
      <c r="I131" s="1022"/>
      <c r="J131" s="1022"/>
      <c r="K131" s="1022"/>
      <c r="L131" s="1022"/>
      <c r="M131" s="1022"/>
      <c r="N131" s="1022"/>
      <c r="O131" s="1022"/>
      <c r="P131" s="1022"/>
      <c r="Q131" s="1022"/>
      <c r="R131" s="1022"/>
      <c r="S131" s="1022"/>
      <c r="T131" s="1022"/>
      <c r="U131" s="1022"/>
      <c r="V131" s="1022"/>
      <c r="W131" s="1022"/>
      <c r="X131" s="1022"/>
      <c r="Y131" s="1022"/>
      <c r="Z131" s="1022"/>
      <c r="AA131" s="1022"/>
      <c r="AB131" s="1022"/>
      <c r="AC131" s="1022"/>
      <c r="AD131" s="1022"/>
      <c r="AE131" s="1022"/>
      <c r="AF131" s="1022"/>
      <c r="AG131" s="1022"/>
      <c r="AH131" s="1022"/>
      <c r="AI131" s="1022"/>
      <c r="AJ131" s="1022"/>
      <c r="AK131" s="1022"/>
      <c r="AL131" s="1022"/>
      <c r="AM131" s="1022"/>
      <c r="AN131" s="1022"/>
      <c r="AO131" s="1022"/>
      <c r="AP131" s="1022"/>
      <c r="AQ131" s="837"/>
      <c r="AR131" s="837"/>
    </row>
    <row r="132" spans="1:44">
      <c r="A132" s="55"/>
      <c r="B132" s="55"/>
      <c r="C132" s="810"/>
      <c r="D132" s="1022"/>
      <c r="E132" s="1022"/>
      <c r="F132" s="1022"/>
      <c r="G132" s="1022"/>
      <c r="H132" s="1022"/>
      <c r="I132" s="1022"/>
      <c r="J132" s="1022"/>
      <c r="K132" s="1022"/>
      <c r="L132" s="1022"/>
      <c r="M132" s="1022"/>
      <c r="N132" s="1022"/>
      <c r="O132" s="1022"/>
      <c r="P132" s="1022"/>
      <c r="Q132" s="1022"/>
      <c r="R132" s="1022"/>
      <c r="S132" s="1022"/>
      <c r="T132" s="1022"/>
      <c r="U132" s="1022"/>
      <c r="V132" s="1022"/>
      <c r="W132" s="1022"/>
      <c r="X132" s="1022"/>
      <c r="Y132" s="1022"/>
      <c r="Z132" s="1022"/>
      <c r="AA132" s="1022"/>
      <c r="AB132" s="1022"/>
      <c r="AC132" s="1022"/>
      <c r="AD132" s="1022"/>
      <c r="AE132" s="1022"/>
      <c r="AF132" s="1022"/>
      <c r="AG132" s="1022"/>
      <c r="AH132" s="1022"/>
      <c r="AI132" s="1022"/>
      <c r="AJ132" s="1022"/>
      <c r="AK132" s="1022"/>
      <c r="AL132" s="1022"/>
      <c r="AM132" s="1022"/>
      <c r="AN132" s="1022"/>
      <c r="AO132" s="1022"/>
      <c r="AP132" s="1022"/>
      <c r="AQ132" s="837"/>
      <c r="AR132" s="837"/>
    </row>
    <row r="133" spans="1:44">
      <c r="A133" s="55"/>
      <c r="B133" s="55"/>
      <c r="C133" s="810"/>
      <c r="D133" s="1022"/>
      <c r="E133" s="1022"/>
      <c r="F133" s="1022"/>
      <c r="G133" s="1022"/>
      <c r="H133" s="1022"/>
      <c r="I133" s="1022"/>
      <c r="J133" s="1022"/>
      <c r="K133" s="1022"/>
      <c r="L133" s="1022"/>
      <c r="M133" s="1022"/>
      <c r="N133" s="1022"/>
      <c r="O133" s="1022"/>
      <c r="P133" s="1022"/>
      <c r="Q133" s="1022"/>
      <c r="R133" s="1022"/>
      <c r="S133" s="1022"/>
      <c r="T133" s="1022"/>
      <c r="U133" s="1022"/>
      <c r="V133" s="1022"/>
      <c r="W133" s="1022"/>
      <c r="X133" s="1022"/>
      <c r="Y133" s="1022"/>
      <c r="Z133" s="1022"/>
      <c r="AA133" s="1022"/>
      <c r="AB133" s="1022"/>
      <c r="AC133" s="1022"/>
      <c r="AD133" s="1022"/>
      <c r="AE133" s="1022"/>
      <c r="AF133" s="1022"/>
      <c r="AG133" s="1022"/>
      <c r="AH133" s="1022"/>
      <c r="AI133" s="1022"/>
      <c r="AJ133" s="1022"/>
      <c r="AK133" s="1022"/>
      <c r="AL133" s="1022"/>
      <c r="AM133" s="1022"/>
      <c r="AN133" s="1022"/>
      <c r="AO133" s="1022"/>
      <c r="AP133" s="1022"/>
      <c r="AQ133" s="837"/>
      <c r="AR133" s="837"/>
    </row>
    <row r="134" spans="1:44">
      <c r="A134" s="55"/>
      <c r="B134" s="55"/>
      <c r="C134" s="810"/>
      <c r="D134" s="1022"/>
      <c r="E134" s="1022"/>
      <c r="F134" s="1022"/>
      <c r="G134" s="1022"/>
      <c r="H134" s="1022"/>
      <c r="I134" s="1022"/>
      <c r="J134" s="1022"/>
      <c r="K134" s="1022"/>
      <c r="L134" s="1022"/>
      <c r="M134" s="1022"/>
      <c r="N134" s="1022"/>
      <c r="O134" s="1022"/>
      <c r="P134" s="1022"/>
      <c r="Q134" s="1022"/>
      <c r="R134" s="1022"/>
      <c r="S134" s="1022"/>
      <c r="T134" s="1022"/>
      <c r="U134" s="1022"/>
      <c r="V134" s="1022"/>
      <c r="W134" s="1022"/>
      <c r="X134" s="1022"/>
      <c r="Y134" s="1022"/>
      <c r="Z134" s="1022"/>
      <c r="AA134" s="1022"/>
      <c r="AB134" s="1022"/>
      <c r="AC134" s="1022"/>
      <c r="AD134" s="1022"/>
      <c r="AE134" s="1022"/>
      <c r="AF134" s="1022"/>
      <c r="AG134" s="1022"/>
      <c r="AH134" s="1022"/>
      <c r="AI134" s="1022"/>
      <c r="AJ134" s="1022"/>
      <c r="AK134" s="1022"/>
      <c r="AL134" s="1022"/>
      <c r="AM134" s="1022"/>
      <c r="AN134" s="1022"/>
      <c r="AO134" s="1022"/>
      <c r="AP134" s="1022"/>
      <c r="AQ134" s="837"/>
      <c r="AR134" s="837"/>
    </row>
    <row r="135" spans="1:44">
      <c r="A135" s="55"/>
      <c r="B135" s="55"/>
      <c r="C135" s="810"/>
      <c r="D135" s="1022"/>
      <c r="E135" s="1022"/>
      <c r="F135" s="1022"/>
      <c r="G135" s="1022"/>
      <c r="H135" s="1022"/>
      <c r="I135" s="1022"/>
      <c r="J135" s="1022"/>
      <c r="K135" s="1022"/>
      <c r="L135" s="1022"/>
      <c r="M135" s="1022"/>
      <c r="N135" s="1022"/>
      <c r="O135" s="1022"/>
      <c r="P135" s="1022"/>
      <c r="Q135" s="1022"/>
      <c r="R135" s="1022"/>
      <c r="S135" s="1022"/>
      <c r="T135" s="1022"/>
      <c r="U135" s="1022"/>
      <c r="V135" s="1022"/>
      <c r="W135" s="1022"/>
      <c r="X135" s="1022"/>
      <c r="Y135" s="1022"/>
      <c r="Z135" s="1022"/>
      <c r="AA135" s="1022"/>
      <c r="AB135" s="1022"/>
      <c r="AC135" s="1022"/>
      <c r="AD135" s="1022"/>
      <c r="AE135" s="1022"/>
      <c r="AF135" s="1022"/>
      <c r="AG135" s="1022"/>
      <c r="AH135" s="1022"/>
      <c r="AI135" s="1022"/>
      <c r="AJ135" s="1022"/>
      <c r="AK135" s="1022"/>
      <c r="AL135" s="1022"/>
      <c r="AM135" s="1022"/>
      <c r="AN135" s="1022"/>
      <c r="AO135" s="1022"/>
      <c r="AP135" s="1022"/>
      <c r="AQ135" s="837"/>
      <c r="AR135" s="837"/>
    </row>
    <row r="136" spans="1:44">
      <c r="A136" s="55"/>
      <c r="B136" s="55"/>
      <c r="C136" s="810"/>
      <c r="D136" s="1022"/>
      <c r="E136" s="1022"/>
      <c r="F136" s="1022"/>
      <c r="G136" s="1022"/>
      <c r="H136" s="1022"/>
      <c r="I136" s="1022"/>
      <c r="J136" s="1022"/>
      <c r="K136" s="1022"/>
      <c r="L136" s="1022"/>
      <c r="M136" s="1022"/>
      <c r="N136" s="1022"/>
      <c r="O136" s="1022"/>
      <c r="P136" s="1022"/>
      <c r="Q136" s="1022"/>
      <c r="R136" s="1022"/>
      <c r="S136" s="1022"/>
      <c r="T136" s="1022"/>
      <c r="U136" s="1022"/>
      <c r="V136" s="1022"/>
      <c r="W136" s="1022"/>
      <c r="X136" s="1022"/>
      <c r="Y136" s="1022"/>
      <c r="Z136" s="1022"/>
      <c r="AA136" s="1022"/>
      <c r="AB136" s="1022"/>
      <c r="AC136" s="1022"/>
      <c r="AD136" s="1022"/>
      <c r="AE136" s="1022"/>
      <c r="AF136" s="1022"/>
      <c r="AG136" s="1022"/>
      <c r="AH136" s="1022"/>
      <c r="AI136" s="1022"/>
      <c r="AJ136" s="1022"/>
      <c r="AK136" s="1022"/>
      <c r="AL136" s="1022"/>
      <c r="AM136" s="1022"/>
      <c r="AN136" s="1022"/>
      <c r="AO136" s="1022"/>
      <c r="AP136" s="1022"/>
      <c r="AQ136" s="837"/>
      <c r="AR136" s="837"/>
    </row>
    <row r="137" spans="1:44">
      <c r="A137" s="55"/>
      <c r="B137" s="55"/>
      <c r="C137" s="810"/>
      <c r="D137" s="1022"/>
      <c r="E137" s="1022"/>
      <c r="F137" s="1022"/>
      <c r="G137" s="1022"/>
      <c r="H137" s="1022"/>
      <c r="I137" s="1022"/>
      <c r="J137" s="1022"/>
      <c r="K137" s="1022"/>
      <c r="L137" s="1022"/>
      <c r="M137" s="1022"/>
      <c r="N137" s="1022"/>
      <c r="O137" s="1022"/>
      <c r="P137" s="1022"/>
      <c r="Q137" s="1022"/>
      <c r="R137" s="1022"/>
      <c r="S137" s="1022"/>
      <c r="T137" s="1022"/>
      <c r="U137" s="1022"/>
      <c r="V137" s="1022"/>
      <c r="W137" s="1022"/>
      <c r="X137" s="1022"/>
      <c r="Y137" s="1022"/>
      <c r="Z137" s="1022"/>
      <c r="AA137" s="1022"/>
      <c r="AB137" s="1022"/>
      <c r="AC137" s="1022"/>
      <c r="AD137" s="1022"/>
      <c r="AE137" s="1022"/>
      <c r="AF137" s="1022"/>
      <c r="AG137" s="1022"/>
      <c r="AH137" s="1022"/>
      <c r="AI137" s="1022"/>
      <c r="AJ137" s="1022"/>
      <c r="AK137" s="1022"/>
      <c r="AL137" s="1022"/>
      <c r="AM137" s="1022"/>
      <c r="AN137" s="1022"/>
      <c r="AO137" s="1022"/>
      <c r="AP137" s="1022"/>
      <c r="AQ137" s="837"/>
      <c r="AR137" s="837"/>
    </row>
    <row r="138" spans="1:44">
      <c r="A138" s="55"/>
      <c r="B138" s="55"/>
      <c r="C138" s="810"/>
      <c r="D138" s="1022"/>
      <c r="E138" s="1022"/>
      <c r="F138" s="1022"/>
      <c r="G138" s="1022"/>
      <c r="H138" s="1022"/>
      <c r="I138" s="1022"/>
      <c r="J138" s="1022"/>
      <c r="K138" s="1022"/>
      <c r="L138" s="1022"/>
      <c r="M138" s="1022"/>
      <c r="N138" s="1022"/>
      <c r="O138" s="1022"/>
      <c r="P138" s="1022"/>
      <c r="Q138" s="1022"/>
      <c r="R138" s="1022"/>
      <c r="S138" s="1022"/>
      <c r="T138" s="1022"/>
      <c r="U138" s="1022"/>
      <c r="V138" s="1022"/>
      <c r="W138" s="1022"/>
      <c r="X138" s="1022"/>
      <c r="Y138" s="1022"/>
      <c r="Z138" s="1022"/>
      <c r="AA138" s="1022"/>
      <c r="AB138" s="1022"/>
      <c r="AC138" s="1022"/>
      <c r="AD138" s="1022"/>
      <c r="AE138" s="1022"/>
      <c r="AF138" s="1022"/>
      <c r="AG138" s="1022"/>
      <c r="AH138" s="1022"/>
      <c r="AI138" s="1022"/>
      <c r="AJ138" s="1022"/>
      <c r="AK138" s="1022"/>
      <c r="AL138" s="1022"/>
      <c r="AM138" s="1022"/>
      <c r="AN138" s="1022"/>
      <c r="AO138" s="1022"/>
      <c r="AP138" s="1022"/>
      <c r="AQ138" s="837"/>
      <c r="AR138" s="837"/>
    </row>
    <row r="139" spans="1:44">
      <c r="A139" s="55"/>
      <c r="B139" s="55"/>
      <c r="C139" s="810"/>
      <c r="D139" s="1022"/>
      <c r="E139" s="1022"/>
      <c r="F139" s="1022"/>
      <c r="G139" s="1022"/>
      <c r="H139" s="1022"/>
      <c r="I139" s="1022"/>
      <c r="J139" s="1022"/>
      <c r="K139" s="1022"/>
      <c r="L139" s="1022"/>
      <c r="M139" s="1022"/>
      <c r="N139" s="1022"/>
      <c r="O139" s="1022"/>
      <c r="P139" s="1022"/>
      <c r="Q139" s="1022"/>
      <c r="R139" s="1022"/>
      <c r="S139" s="1022"/>
      <c r="T139" s="1022"/>
      <c r="U139" s="1022"/>
      <c r="V139" s="1022"/>
      <c r="W139" s="1022"/>
      <c r="X139" s="1022"/>
      <c r="Y139" s="1022"/>
      <c r="Z139" s="1022"/>
      <c r="AA139" s="1022"/>
      <c r="AB139" s="1022"/>
      <c r="AC139" s="1022"/>
      <c r="AD139" s="1022"/>
      <c r="AE139" s="1022"/>
      <c r="AF139" s="1022"/>
      <c r="AG139" s="1022"/>
      <c r="AH139" s="1022"/>
      <c r="AI139" s="1022"/>
      <c r="AJ139" s="1022"/>
      <c r="AK139" s="1022"/>
      <c r="AL139" s="1022"/>
      <c r="AM139" s="1022"/>
      <c r="AN139" s="1022"/>
      <c r="AO139" s="1022"/>
      <c r="AP139" s="1022"/>
      <c r="AQ139" s="837"/>
      <c r="AR139" s="837"/>
    </row>
    <row r="140" spans="1:44">
      <c r="A140" s="55"/>
      <c r="B140" s="55"/>
      <c r="C140" s="810"/>
      <c r="D140" s="1022"/>
      <c r="E140" s="1022"/>
      <c r="F140" s="1022"/>
      <c r="G140" s="1022"/>
      <c r="H140" s="1022"/>
      <c r="I140" s="1022"/>
      <c r="J140" s="1022"/>
      <c r="K140" s="1022"/>
      <c r="L140" s="1022"/>
      <c r="M140" s="1022"/>
      <c r="N140" s="1022"/>
      <c r="O140" s="1022"/>
      <c r="P140" s="1022"/>
      <c r="Q140" s="1022"/>
      <c r="R140" s="1022"/>
      <c r="S140" s="1022"/>
      <c r="T140" s="1022"/>
      <c r="U140" s="1022"/>
      <c r="V140" s="1022"/>
      <c r="W140" s="1022"/>
      <c r="X140" s="1022"/>
      <c r="Y140" s="1022"/>
      <c r="Z140" s="1022"/>
      <c r="AA140" s="1022"/>
      <c r="AB140" s="1022"/>
      <c r="AC140" s="1022"/>
      <c r="AD140" s="1022"/>
      <c r="AE140" s="1022"/>
      <c r="AF140" s="1022"/>
      <c r="AG140" s="1022"/>
      <c r="AH140" s="1022"/>
      <c r="AI140" s="1022"/>
      <c r="AJ140" s="1022"/>
      <c r="AK140" s="1022"/>
      <c r="AL140" s="1022"/>
      <c r="AM140" s="1022"/>
      <c r="AN140" s="1022"/>
      <c r="AO140" s="1022"/>
      <c r="AP140" s="1022"/>
      <c r="AQ140" s="837"/>
      <c r="AR140" s="837"/>
    </row>
    <row r="141" spans="1:44">
      <c r="A141" s="55"/>
      <c r="B141" s="55"/>
      <c r="C141" s="810"/>
      <c r="D141" s="1022"/>
      <c r="E141" s="1022"/>
      <c r="F141" s="1022"/>
      <c r="G141" s="1022"/>
      <c r="H141" s="1022"/>
      <c r="I141" s="1022"/>
      <c r="J141" s="1022"/>
      <c r="K141" s="1022"/>
      <c r="L141" s="1022"/>
      <c r="M141" s="1022"/>
      <c r="N141" s="1022"/>
      <c r="O141" s="1022"/>
      <c r="P141" s="1022"/>
      <c r="Q141" s="1022"/>
      <c r="R141" s="1022"/>
      <c r="S141" s="1022"/>
      <c r="T141" s="1022"/>
      <c r="U141" s="1022"/>
      <c r="V141" s="1022"/>
      <c r="W141" s="1022"/>
      <c r="X141" s="1022"/>
      <c r="Y141" s="1022"/>
      <c r="Z141" s="1022"/>
      <c r="AA141" s="1022"/>
      <c r="AB141" s="1022"/>
      <c r="AC141" s="1022"/>
      <c r="AD141" s="1022"/>
      <c r="AE141" s="1022"/>
      <c r="AF141" s="1022"/>
      <c r="AG141" s="1022"/>
      <c r="AH141" s="1022"/>
      <c r="AI141" s="1022"/>
      <c r="AJ141" s="1022"/>
      <c r="AK141" s="1022"/>
      <c r="AL141" s="1022"/>
      <c r="AM141" s="1022"/>
      <c r="AN141" s="1022"/>
      <c r="AO141" s="1022"/>
      <c r="AP141" s="1022"/>
      <c r="AQ141" s="837"/>
      <c r="AR141" s="837"/>
    </row>
    <row r="142" spans="1:44">
      <c r="A142" s="55"/>
      <c r="B142" s="55"/>
      <c r="C142" s="810"/>
      <c r="D142" s="1022"/>
      <c r="E142" s="1022"/>
      <c r="F142" s="1022"/>
      <c r="G142" s="1022"/>
      <c r="H142" s="1022"/>
      <c r="I142" s="1022"/>
      <c r="J142" s="1022"/>
      <c r="K142" s="1022"/>
      <c r="L142" s="1022"/>
      <c r="M142" s="1022"/>
      <c r="N142" s="1022"/>
      <c r="O142" s="1022"/>
      <c r="P142" s="1022"/>
      <c r="Q142" s="1022"/>
      <c r="R142" s="1022"/>
      <c r="S142" s="1022"/>
      <c r="T142" s="1022"/>
      <c r="U142" s="1022"/>
      <c r="V142" s="1022"/>
      <c r="W142" s="1022"/>
      <c r="X142" s="1022"/>
      <c r="Y142" s="1022"/>
      <c r="Z142" s="1022"/>
      <c r="AA142" s="1022"/>
      <c r="AB142" s="1022"/>
      <c r="AC142" s="1022"/>
      <c r="AD142" s="1022"/>
      <c r="AE142" s="1022"/>
      <c r="AF142" s="1022"/>
      <c r="AG142" s="1022"/>
      <c r="AH142" s="1022"/>
      <c r="AI142" s="1022"/>
      <c r="AJ142" s="1022"/>
      <c r="AK142" s="1022"/>
      <c r="AL142" s="1022"/>
      <c r="AM142" s="1022"/>
      <c r="AN142" s="1022"/>
      <c r="AO142" s="1022"/>
      <c r="AP142" s="1022"/>
      <c r="AQ142" s="837"/>
      <c r="AR142" s="837"/>
    </row>
    <row r="143" spans="1:44">
      <c r="A143" s="55"/>
      <c r="B143" s="55"/>
      <c r="C143" s="810"/>
      <c r="D143" s="1022"/>
      <c r="E143" s="1022"/>
      <c r="F143" s="1022"/>
      <c r="G143" s="1022"/>
      <c r="H143" s="1022"/>
      <c r="I143" s="1022"/>
      <c r="J143" s="1022"/>
      <c r="K143" s="1022"/>
      <c r="L143" s="1022"/>
      <c r="M143" s="1022"/>
      <c r="N143" s="1022"/>
      <c r="O143" s="1022"/>
      <c r="P143" s="1022"/>
      <c r="Q143" s="1022"/>
      <c r="R143" s="1022"/>
      <c r="S143" s="1022"/>
      <c r="T143" s="1022"/>
      <c r="U143" s="1022"/>
      <c r="V143" s="1022"/>
      <c r="W143" s="1022"/>
      <c r="X143" s="1022"/>
      <c r="Y143" s="1022"/>
      <c r="Z143" s="1022"/>
      <c r="AA143" s="1022"/>
      <c r="AB143" s="1022"/>
      <c r="AC143" s="1022"/>
      <c r="AD143" s="1022"/>
      <c r="AE143" s="1022"/>
      <c r="AF143" s="1022"/>
      <c r="AG143" s="1022"/>
      <c r="AH143" s="1022"/>
      <c r="AI143" s="1022"/>
      <c r="AJ143" s="1022"/>
      <c r="AK143" s="1022"/>
      <c r="AL143" s="1022"/>
      <c r="AM143" s="1022"/>
      <c r="AN143" s="1022"/>
      <c r="AO143" s="1022"/>
      <c r="AP143" s="1022"/>
      <c r="AQ143" s="837"/>
      <c r="AR143" s="837"/>
    </row>
    <row r="144" spans="1:44">
      <c r="A144" s="55"/>
      <c r="B144" s="63"/>
      <c r="C144" s="810"/>
      <c r="D144" s="1022"/>
      <c r="E144" s="1022"/>
      <c r="F144" s="1022"/>
      <c r="G144" s="1022"/>
      <c r="H144" s="1022"/>
      <c r="I144" s="1022"/>
      <c r="J144" s="1022"/>
      <c r="K144" s="1022"/>
      <c r="L144" s="1022"/>
      <c r="M144" s="1022"/>
      <c r="N144" s="1022"/>
      <c r="O144" s="1022"/>
      <c r="P144" s="1022"/>
      <c r="Q144" s="1022"/>
      <c r="R144" s="1022"/>
      <c r="S144" s="1022"/>
      <c r="T144" s="1022"/>
      <c r="U144" s="1022"/>
      <c r="V144" s="1022"/>
      <c r="W144" s="1022"/>
      <c r="X144" s="1022"/>
      <c r="Y144" s="1022"/>
      <c r="Z144" s="1022"/>
      <c r="AA144" s="1022"/>
      <c r="AB144" s="1022"/>
      <c r="AC144" s="1022"/>
      <c r="AD144" s="1022"/>
      <c r="AE144" s="1022"/>
      <c r="AF144" s="1022"/>
      <c r="AG144" s="1022"/>
      <c r="AH144" s="1022"/>
      <c r="AI144" s="1022"/>
      <c r="AJ144" s="1022"/>
      <c r="AK144" s="1022"/>
      <c r="AL144" s="1022"/>
      <c r="AM144" s="1022"/>
      <c r="AN144" s="1022"/>
      <c r="AO144" s="1022"/>
      <c r="AP144" s="1022"/>
      <c r="AQ144" s="837"/>
      <c r="AR144" s="837"/>
    </row>
    <row r="145" spans="1:44">
      <c r="A145" s="55"/>
      <c r="B145" s="55"/>
      <c r="C145" s="810"/>
      <c r="D145" s="1022"/>
      <c r="E145" s="1022"/>
      <c r="F145" s="1022"/>
      <c r="G145" s="1022"/>
      <c r="H145" s="1022"/>
      <c r="I145" s="1022"/>
      <c r="J145" s="1022"/>
      <c r="K145" s="1022"/>
      <c r="L145" s="1022"/>
      <c r="M145" s="1022"/>
      <c r="N145" s="1022"/>
      <c r="O145" s="1022"/>
      <c r="P145" s="1022"/>
      <c r="Q145" s="1022"/>
      <c r="R145" s="1022"/>
      <c r="S145" s="1022"/>
      <c r="T145" s="1022"/>
      <c r="U145" s="1022"/>
      <c r="V145" s="1022"/>
      <c r="W145" s="1022"/>
      <c r="X145" s="1022"/>
      <c r="Y145" s="1022"/>
      <c r="Z145" s="1022"/>
      <c r="AA145" s="1022"/>
      <c r="AB145" s="1022"/>
      <c r="AC145" s="1022"/>
      <c r="AD145" s="1022"/>
      <c r="AE145" s="1022"/>
      <c r="AF145" s="1022"/>
      <c r="AG145" s="1022"/>
      <c r="AH145" s="1022"/>
      <c r="AI145" s="1022"/>
      <c r="AJ145" s="1022"/>
      <c r="AK145" s="1022"/>
      <c r="AL145" s="1022"/>
      <c r="AM145" s="1022"/>
      <c r="AN145" s="1022"/>
      <c r="AO145" s="1022"/>
      <c r="AP145" s="1022"/>
      <c r="AQ145" s="837"/>
      <c r="AR145" s="837"/>
    </row>
    <row r="146" spans="1:44">
      <c r="A146" s="55"/>
      <c r="B146" s="55"/>
      <c r="C146" s="810"/>
      <c r="D146" s="1022"/>
      <c r="E146" s="1022"/>
      <c r="F146" s="1022"/>
      <c r="G146" s="1022"/>
      <c r="H146" s="1022"/>
      <c r="I146" s="1022"/>
      <c r="J146" s="1022"/>
      <c r="K146" s="1022"/>
      <c r="L146" s="1022"/>
      <c r="M146" s="1022"/>
      <c r="N146" s="1022"/>
      <c r="O146" s="1022"/>
      <c r="P146" s="1022"/>
      <c r="Q146" s="1022"/>
      <c r="R146" s="1022"/>
      <c r="S146" s="1022"/>
      <c r="T146" s="1022"/>
      <c r="U146" s="1022"/>
      <c r="V146" s="1022"/>
      <c r="W146" s="1022"/>
      <c r="X146" s="1022"/>
      <c r="Y146" s="1022"/>
      <c r="Z146" s="1022"/>
      <c r="AA146" s="1022"/>
      <c r="AB146" s="1022"/>
      <c r="AC146" s="1022"/>
      <c r="AD146" s="1022"/>
      <c r="AE146" s="1022"/>
      <c r="AF146" s="1022"/>
      <c r="AG146" s="1022"/>
      <c r="AH146" s="1022"/>
      <c r="AI146" s="1022"/>
      <c r="AJ146" s="1022"/>
      <c r="AK146" s="1022"/>
      <c r="AL146" s="1022"/>
      <c r="AM146" s="1022"/>
      <c r="AN146" s="1022"/>
      <c r="AO146" s="1022"/>
      <c r="AP146" s="1022"/>
      <c r="AQ146" s="837"/>
      <c r="AR146" s="837"/>
    </row>
    <row r="147" spans="1:44">
      <c r="A147" s="55"/>
      <c r="B147" s="55"/>
      <c r="C147" s="810"/>
      <c r="D147" s="1022"/>
      <c r="E147" s="1022"/>
      <c r="F147" s="1022"/>
      <c r="G147" s="1022"/>
      <c r="H147" s="1022"/>
      <c r="I147" s="1022"/>
      <c r="J147" s="1022"/>
      <c r="K147" s="1022"/>
      <c r="L147" s="1022"/>
      <c r="M147" s="1022"/>
      <c r="N147" s="1022"/>
      <c r="O147" s="1022"/>
      <c r="P147" s="1022"/>
      <c r="Q147" s="1022"/>
      <c r="R147" s="1022"/>
      <c r="S147" s="1022"/>
      <c r="T147" s="1022"/>
      <c r="U147" s="1022"/>
      <c r="V147" s="1022"/>
      <c r="W147" s="1022"/>
      <c r="X147" s="1022"/>
      <c r="Y147" s="1022"/>
      <c r="Z147" s="1022"/>
      <c r="AA147" s="1022"/>
      <c r="AB147" s="1022"/>
      <c r="AC147" s="1022"/>
      <c r="AD147" s="1022"/>
      <c r="AE147" s="1022"/>
      <c r="AF147" s="1022"/>
      <c r="AG147" s="1022"/>
      <c r="AH147" s="1022"/>
      <c r="AI147" s="1022"/>
      <c r="AJ147" s="1022"/>
      <c r="AK147" s="1022"/>
      <c r="AL147" s="1022"/>
      <c r="AM147" s="1022"/>
      <c r="AN147" s="1022"/>
      <c r="AO147" s="1022"/>
      <c r="AP147" s="1022"/>
      <c r="AQ147" s="837"/>
      <c r="AR147" s="837"/>
    </row>
    <row r="148" spans="1:44">
      <c r="A148" s="55"/>
      <c r="B148" s="55"/>
      <c r="C148" s="810"/>
      <c r="D148" s="1022"/>
      <c r="E148" s="1022"/>
      <c r="F148" s="1022"/>
      <c r="G148" s="1022"/>
      <c r="H148" s="1022"/>
      <c r="I148" s="1022"/>
      <c r="J148" s="1022"/>
      <c r="K148" s="1022"/>
      <c r="L148" s="1022"/>
      <c r="M148" s="1022"/>
      <c r="N148" s="1022"/>
      <c r="O148" s="1022"/>
      <c r="P148" s="1022"/>
      <c r="Q148" s="1022"/>
      <c r="R148" s="1022"/>
      <c r="S148" s="1022"/>
      <c r="T148" s="1022"/>
      <c r="U148" s="1022"/>
      <c r="V148" s="1022"/>
      <c r="W148" s="1022"/>
      <c r="X148" s="1022"/>
      <c r="Y148" s="1022"/>
      <c r="Z148" s="1022"/>
      <c r="AA148" s="1022"/>
      <c r="AB148" s="1022"/>
      <c r="AC148" s="1022"/>
      <c r="AD148" s="1022"/>
      <c r="AE148" s="1022"/>
      <c r="AF148" s="1022"/>
      <c r="AG148" s="1022"/>
      <c r="AH148" s="1022"/>
      <c r="AI148" s="1022"/>
      <c r="AJ148" s="1022"/>
      <c r="AK148" s="1022"/>
      <c r="AL148" s="1022"/>
      <c r="AM148" s="1022"/>
      <c r="AN148" s="1022"/>
      <c r="AO148" s="1022"/>
      <c r="AP148" s="1022"/>
      <c r="AQ148" s="837"/>
      <c r="AR148" s="837"/>
    </row>
    <row r="149" spans="1:44">
      <c r="A149" s="55"/>
      <c r="B149" s="55"/>
      <c r="C149" s="810"/>
      <c r="D149" s="1022"/>
      <c r="E149" s="1022"/>
      <c r="F149" s="1022"/>
      <c r="G149" s="1022"/>
      <c r="H149" s="1022"/>
      <c r="I149" s="1022"/>
      <c r="J149" s="1022"/>
      <c r="K149" s="1022"/>
      <c r="L149" s="1022"/>
      <c r="M149" s="1022"/>
      <c r="N149" s="1022"/>
      <c r="O149" s="1022"/>
      <c r="P149" s="1022"/>
      <c r="Q149" s="1022"/>
      <c r="R149" s="1022"/>
      <c r="S149" s="1022"/>
      <c r="T149" s="1022"/>
      <c r="U149" s="1022"/>
      <c r="V149" s="1022"/>
      <c r="W149" s="1022"/>
      <c r="X149" s="1022"/>
      <c r="Y149" s="1022"/>
      <c r="Z149" s="1022"/>
      <c r="AA149" s="1022"/>
      <c r="AB149" s="1022"/>
      <c r="AC149" s="1022"/>
      <c r="AD149" s="1022"/>
      <c r="AE149" s="1022"/>
      <c r="AF149" s="1022"/>
      <c r="AG149" s="1022"/>
      <c r="AH149" s="1022"/>
      <c r="AI149" s="1022"/>
      <c r="AJ149" s="1022"/>
      <c r="AK149" s="1022"/>
      <c r="AL149" s="1022"/>
      <c r="AM149" s="1022"/>
      <c r="AN149" s="1022"/>
      <c r="AO149" s="1022"/>
      <c r="AP149" s="1022"/>
      <c r="AQ149" s="837"/>
      <c r="AR149" s="837"/>
    </row>
    <row r="150" spans="1:44">
      <c r="A150" s="55"/>
      <c r="B150" s="55"/>
      <c r="C150" s="810"/>
      <c r="D150" s="1022"/>
      <c r="E150" s="1022"/>
      <c r="F150" s="1022"/>
      <c r="G150" s="1022"/>
      <c r="H150" s="1022"/>
      <c r="I150" s="1022"/>
      <c r="J150" s="1022"/>
      <c r="K150" s="1022"/>
      <c r="L150" s="1022"/>
      <c r="M150" s="1022"/>
      <c r="N150" s="1022"/>
      <c r="O150" s="1022"/>
      <c r="P150" s="1022"/>
      <c r="Q150" s="1022"/>
      <c r="R150" s="1022"/>
      <c r="S150" s="1022"/>
      <c r="T150" s="1022"/>
      <c r="U150" s="1022"/>
      <c r="V150" s="1022"/>
      <c r="W150" s="1022"/>
      <c r="X150" s="1022"/>
      <c r="Y150" s="1022"/>
      <c r="Z150" s="1022"/>
      <c r="AA150" s="1022"/>
      <c r="AB150" s="1022"/>
      <c r="AC150" s="1022"/>
      <c r="AD150" s="1022"/>
      <c r="AE150" s="1022"/>
      <c r="AF150" s="1022"/>
      <c r="AG150" s="1022"/>
      <c r="AH150" s="1022"/>
      <c r="AI150" s="1022"/>
      <c r="AJ150" s="1022"/>
      <c r="AK150" s="1022"/>
      <c r="AL150" s="1022"/>
      <c r="AM150" s="1022"/>
      <c r="AN150" s="1022"/>
      <c r="AO150" s="1022"/>
      <c r="AP150" s="1022"/>
      <c r="AQ150" s="837"/>
      <c r="AR150" s="837"/>
    </row>
    <row r="151" spans="1:44">
      <c r="A151" s="55"/>
      <c r="B151" s="55"/>
      <c r="C151" s="810"/>
      <c r="D151" s="1022"/>
      <c r="E151" s="1022"/>
      <c r="F151" s="1022"/>
      <c r="G151" s="1022"/>
      <c r="H151" s="1022"/>
      <c r="I151" s="1022"/>
      <c r="J151" s="1022"/>
      <c r="K151" s="1022"/>
      <c r="L151" s="1022"/>
      <c r="M151" s="1022"/>
      <c r="N151" s="1022"/>
      <c r="O151" s="1022"/>
      <c r="P151" s="1022"/>
      <c r="Q151" s="1022"/>
      <c r="R151" s="1022"/>
      <c r="S151" s="1022"/>
      <c r="T151" s="1022"/>
      <c r="U151" s="1022"/>
      <c r="V151" s="1022"/>
      <c r="W151" s="1022"/>
      <c r="X151" s="1022"/>
      <c r="Y151" s="1022"/>
      <c r="Z151" s="1022"/>
      <c r="AA151" s="1022"/>
      <c r="AB151" s="1022"/>
      <c r="AC151" s="1022"/>
      <c r="AD151" s="1022"/>
      <c r="AE151" s="1022"/>
      <c r="AF151" s="1022"/>
      <c r="AG151" s="1022"/>
      <c r="AH151" s="1022"/>
      <c r="AI151" s="1022"/>
      <c r="AJ151" s="1022"/>
      <c r="AK151" s="1022"/>
      <c r="AL151" s="1022"/>
      <c r="AM151" s="1022"/>
      <c r="AN151" s="1022"/>
      <c r="AO151" s="1022"/>
      <c r="AP151" s="1022"/>
      <c r="AQ151" s="837"/>
      <c r="AR151" s="837"/>
    </row>
    <row r="152" spans="1:44">
      <c r="A152" s="55"/>
      <c r="B152" s="55"/>
      <c r="C152" s="810"/>
      <c r="D152" s="1022"/>
      <c r="E152" s="1022"/>
      <c r="F152" s="1022"/>
      <c r="G152" s="1022"/>
      <c r="H152" s="1022"/>
      <c r="I152" s="1022"/>
      <c r="J152" s="1022"/>
      <c r="K152" s="1022"/>
      <c r="L152" s="1022"/>
      <c r="M152" s="1022"/>
      <c r="N152" s="1022"/>
      <c r="O152" s="1022"/>
      <c r="P152" s="1022"/>
      <c r="Q152" s="1022"/>
      <c r="R152" s="1022"/>
      <c r="S152" s="1022"/>
      <c r="T152" s="1022"/>
      <c r="U152" s="1022"/>
      <c r="V152" s="1022"/>
      <c r="W152" s="1022"/>
      <c r="X152" s="1022"/>
      <c r="Y152" s="1022"/>
      <c r="Z152" s="1022"/>
      <c r="AA152" s="1022"/>
      <c r="AB152" s="1022"/>
      <c r="AC152" s="1022"/>
      <c r="AD152" s="1022"/>
      <c r="AE152" s="1022"/>
      <c r="AF152" s="1022"/>
      <c r="AG152" s="1022"/>
      <c r="AH152" s="1022"/>
      <c r="AI152" s="1022"/>
      <c r="AJ152" s="1022"/>
      <c r="AK152" s="1022"/>
      <c r="AL152" s="1022"/>
      <c r="AM152" s="1022"/>
      <c r="AN152" s="1022"/>
      <c r="AO152" s="1022"/>
      <c r="AP152" s="1022"/>
      <c r="AQ152" s="837"/>
      <c r="AR152" s="837"/>
    </row>
    <row r="153" spans="1:44">
      <c r="A153" s="55"/>
      <c r="B153" s="55"/>
      <c r="C153" s="810"/>
      <c r="D153" s="1022"/>
      <c r="E153" s="1022"/>
      <c r="F153" s="1022"/>
      <c r="G153" s="1022"/>
      <c r="H153" s="1022"/>
      <c r="I153" s="1022"/>
      <c r="J153" s="1022"/>
      <c r="K153" s="1022"/>
      <c r="L153" s="1022"/>
      <c r="M153" s="1022"/>
      <c r="N153" s="1022"/>
      <c r="O153" s="1022"/>
      <c r="P153" s="1022"/>
      <c r="Q153" s="1022"/>
      <c r="R153" s="1022"/>
      <c r="S153" s="1022"/>
      <c r="T153" s="1022"/>
      <c r="U153" s="1022"/>
      <c r="V153" s="1022"/>
      <c r="W153" s="1022"/>
      <c r="X153" s="1022"/>
      <c r="Y153" s="1022"/>
      <c r="Z153" s="1022"/>
      <c r="AA153" s="1022"/>
      <c r="AB153" s="1022"/>
      <c r="AC153" s="1022"/>
      <c r="AD153" s="1022"/>
      <c r="AE153" s="1022"/>
      <c r="AF153" s="1022"/>
      <c r="AG153" s="1022"/>
      <c r="AH153" s="1022"/>
      <c r="AI153" s="1022"/>
      <c r="AJ153" s="1022"/>
      <c r="AK153" s="1022"/>
      <c r="AL153" s="1022"/>
      <c r="AM153" s="1022"/>
      <c r="AN153" s="1022"/>
      <c r="AO153" s="1022"/>
      <c r="AP153" s="1022"/>
      <c r="AQ153" s="837"/>
      <c r="AR153" s="837"/>
    </row>
    <row r="154" spans="1:44">
      <c r="A154" s="55"/>
      <c r="B154" s="55"/>
      <c r="C154" s="810"/>
      <c r="D154" s="1022"/>
      <c r="E154" s="1022"/>
      <c r="F154" s="1022"/>
      <c r="G154" s="1022"/>
      <c r="H154" s="1022"/>
      <c r="I154" s="1022"/>
      <c r="J154" s="1022"/>
      <c r="K154" s="1022"/>
      <c r="L154" s="1022"/>
      <c r="M154" s="1022"/>
      <c r="N154" s="1022"/>
      <c r="O154" s="1022"/>
      <c r="P154" s="1022"/>
      <c r="Q154" s="1022"/>
      <c r="R154" s="1022"/>
      <c r="S154" s="1022"/>
      <c r="T154" s="1022"/>
      <c r="U154" s="1022"/>
      <c r="V154" s="1022"/>
      <c r="W154" s="1022"/>
      <c r="X154" s="1022"/>
      <c r="Y154" s="1022"/>
      <c r="Z154" s="1022"/>
      <c r="AA154" s="1022"/>
      <c r="AB154" s="1022"/>
      <c r="AC154" s="1022"/>
      <c r="AD154" s="1022"/>
      <c r="AE154" s="1022"/>
      <c r="AF154" s="1022"/>
      <c r="AG154" s="1022"/>
      <c r="AH154" s="1022"/>
      <c r="AI154" s="1022"/>
      <c r="AJ154" s="1022"/>
      <c r="AK154" s="1022"/>
      <c r="AL154" s="1022"/>
      <c r="AM154" s="1022"/>
      <c r="AN154" s="1022"/>
      <c r="AO154" s="1022"/>
      <c r="AP154" s="1022"/>
      <c r="AQ154" s="837"/>
      <c r="AR154" s="837"/>
    </row>
    <row r="155" spans="1:44">
      <c r="A155" s="55"/>
      <c r="B155" s="63"/>
      <c r="C155" s="810"/>
      <c r="D155" s="1022"/>
      <c r="E155" s="1022"/>
      <c r="F155" s="1022"/>
      <c r="G155" s="1022"/>
      <c r="H155" s="1022"/>
      <c r="I155" s="1022"/>
      <c r="J155" s="1022"/>
      <c r="K155" s="1022"/>
      <c r="L155" s="1022"/>
      <c r="M155" s="1022"/>
      <c r="N155" s="1022"/>
      <c r="O155" s="1022"/>
      <c r="P155" s="1022"/>
      <c r="Q155" s="1022"/>
      <c r="R155" s="1022"/>
      <c r="S155" s="1022"/>
      <c r="T155" s="1022"/>
      <c r="U155" s="1022"/>
      <c r="V155" s="1022"/>
      <c r="W155" s="1022"/>
      <c r="X155" s="1022"/>
      <c r="Y155" s="1022"/>
      <c r="Z155" s="1022"/>
      <c r="AA155" s="1022"/>
      <c r="AB155" s="1022"/>
      <c r="AC155" s="1022"/>
      <c r="AD155" s="1022"/>
      <c r="AE155" s="1022"/>
      <c r="AF155" s="1022"/>
      <c r="AG155" s="1022"/>
      <c r="AH155" s="1022"/>
      <c r="AI155" s="1022"/>
      <c r="AJ155" s="1022"/>
      <c r="AK155" s="1022"/>
      <c r="AL155" s="1022"/>
      <c r="AM155" s="1022"/>
      <c r="AN155" s="1022"/>
      <c r="AO155" s="1022"/>
      <c r="AP155" s="1022"/>
      <c r="AQ155" s="837"/>
      <c r="AR155" s="837"/>
    </row>
    <row r="156" spans="1:44">
      <c r="A156" s="55"/>
      <c r="B156" s="55"/>
      <c r="C156" s="810"/>
      <c r="D156" s="1022"/>
      <c r="E156" s="1022"/>
      <c r="F156" s="1022"/>
      <c r="G156" s="1022"/>
      <c r="H156" s="1022"/>
      <c r="I156" s="1022"/>
      <c r="J156" s="1022"/>
      <c r="K156" s="1022"/>
      <c r="L156" s="1022"/>
      <c r="M156" s="1022"/>
      <c r="N156" s="1022"/>
      <c r="O156" s="1022"/>
      <c r="P156" s="1022"/>
      <c r="Q156" s="1022"/>
      <c r="R156" s="1022"/>
      <c r="S156" s="1022"/>
      <c r="T156" s="1022"/>
      <c r="U156" s="1022"/>
      <c r="V156" s="1022"/>
      <c r="W156" s="1022"/>
      <c r="X156" s="1022"/>
      <c r="Y156" s="1022"/>
      <c r="Z156" s="1022"/>
      <c r="AA156" s="1022"/>
      <c r="AB156" s="1022"/>
      <c r="AC156" s="1022"/>
      <c r="AD156" s="1022"/>
      <c r="AE156" s="1022"/>
      <c r="AF156" s="1022"/>
      <c r="AG156" s="1022"/>
      <c r="AH156" s="1022"/>
      <c r="AI156" s="1022"/>
      <c r="AJ156" s="1022"/>
      <c r="AK156" s="1022"/>
      <c r="AL156" s="1022"/>
      <c r="AM156" s="1022"/>
      <c r="AN156" s="1022"/>
      <c r="AO156" s="1022"/>
      <c r="AP156" s="1022"/>
      <c r="AQ156" s="837"/>
      <c r="AR156" s="837"/>
    </row>
    <row r="157" spans="1:44">
      <c r="A157" s="55"/>
      <c r="B157" s="55"/>
      <c r="C157" s="810" t="s">
        <v>291</v>
      </c>
      <c r="D157" s="1022"/>
      <c r="E157" s="1022"/>
      <c r="F157" s="1022"/>
      <c r="G157" s="1022"/>
      <c r="H157" s="1022"/>
      <c r="I157" s="1022"/>
      <c r="J157" s="1022"/>
      <c r="K157" s="1022"/>
      <c r="L157" s="1022"/>
      <c r="M157" s="1022"/>
      <c r="N157" s="1022"/>
      <c r="O157" s="1022"/>
      <c r="P157" s="1022"/>
      <c r="Q157" s="1022"/>
      <c r="R157" s="1022"/>
      <c r="S157" s="1022"/>
      <c r="T157" s="1022"/>
      <c r="U157" s="1022"/>
      <c r="V157" s="1022"/>
      <c r="W157" s="1022"/>
      <c r="X157" s="1022"/>
      <c r="Y157" s="1022"/>
      <c r="Z157" s="1022"/>
      <c r="AA157" s="1022"/>
      <c r="AB157" s="1022"/>
      <c r="AC157" s="1022"/>
      <c r="AD157" s="1022"/>
      <c r="AE157" s="1022"/>
      <c r="AF157" s="1022"/>
      <c r="AG157" s="1022"/>
      <c r="AH157" s="1022"/>
      <c r="AI157" s="1022"/>
      <c r="AJ157" s="1022"/>
      <c r="AK157" s="1022"/>
      <c r="AL157" s="1022"/>
      <c r="AM157" s="1022"/>
      <c r="AN157" s="1022"/>
      <c r="AO157" s="1022"/>
      <c r="AP157" s="1022"/>
      <c r="AQ157" s="837"/>
      <c r="AR157" s="837"/>
    </row>
    <row r="158" spans="1:44">
      <c r="A158" s="55"/>
      <c r="B158" s="55"/>
      <c r="C158" s="810"/>
      <c r="D158" s="1022"/>
      <c r="E158" s="1022"/>
      <c r="F158" s="1022"/>
      <c r="G158" s="1022"/>
      <c r="H158" s="1022"/>
      <c r="I158" s="1022"/>
      <c r="J158" s="1022"/>
      <c r="K158" s="1022"/>
      <c r="L158" s="1022"/>
      <c r="M158" s="1022"/>
      <c r="N158" s="1022"/>
      <c r="O158" s="1022"/>
      <c r="P158" s="1022"/>
      <c r="Q158" s="1022"/>
      <c r="R158" s="1022"/>
      <c r="S158" s="1022"/>
      <c r="T158" s="1022"/>
      <c r="U158" s="1022"/>
      <c r="V158" s="1022"/>
      <c r="W158" s="1022"/>
      <c r="X158" s="1022"/>
      <c r="Y158" s="1022"/>
      <c r="Z158" s="1022"/>
      <c r="AA158" s="1022"/>
      <c r="AB158" s="1022"/>
      <c r="AC158" s="1022"/>
      <c r="AD158" s="1022"/>
      <c r="AE158" s="1022"/>
      <c r="AF158" s="1022"/>
      <c r="AG158" s="1022"/>
      <c r="AH158" s="1022"/>
      <c r="AI158" s="1022"/>
      <c r="AJ158" s="1022"/>
      <c r="AK158" s="1022"/>
      <c r="AL158" s="1022"/>
      <c r="AM158" s="1022"/>
      <c r="AN158" s="1022"/>
      <c r="AO158" s="1022"/>
      <c r="AP158" s="1022"/>
      <c r="AQ158" s="837"/>
      <c r="AR158" s="837"/>
    </row>
    <row r="159" spans="1:44">
      <c r="A159" s="837"/>
      <c r="B159" s="63"/>
      <c r="C159" s="810"/>
      <c r="D159" s="1022"/>
      <c r="E159" s="1022"/>
      <c r="F159" s="1022"/>
      <c r="G159" s="1022"/>
      <c r="H159" s="1022"/>
      <c r="I159" s="1022"/>
      <c r="J159" s="1022"/>
      <c r="K159" s="1022"/>
      <c r="L159" s="1022"/>
      <c r="M159" s="1022"/>
      <c r="N159" s="1022"/>
      <c r="O159" s="1022"/>
      <c r="P159" s="1022"/>
      <c r="Q159" s="1022"/>
      <c r="R159" s="1022"/>
      <c r="S159" s="1022"/>
      <c r="T159" s="1022"/>
      <c r="U159" s="1022"/>
      <c r="V159" s="1022"/>
      <c r="W159" s="1022"/>
      <c r="X159" s="1022"/>
      <c r="Y159" s="1022"/>
      <c r="Z159" s="1022"/>
      <c r="AA159" s="1022"/>
      <c r="AB159" s="1022"/>
      <c r="AC159" s="1022"/>
      <c r="AD159" s="1022"/>
      <c r="AE159" s="1022"/>
      <c r="AF159" s="1022"/>
      <c r="AG159" s="1022"/>
      <c r="AH159" s="1022"/>
      <c r="AI159" s="1022"/>
      <c r="AJ159" s="1022"/>
      <c r="AK159" s="1022"/>
      <c r="AL159" s="1022"/>
      <c r="AM159" s="1022"/>
      <c r="AN159" s="1022"/>
      <c r="AO159" s="1022"/>
      <c r="AP159" s="1022"/>
      <c r="AQ159" s="837"/>
      <c r="AR159" s="837"/>
    </row>
    <row r="160" spans="1:44">
      <c r="A160" s="837"/>
      <c r="B160" s="55"/>
      <c r="C160" s="810"/>
      <c r="D160" s="1022"/>
      <c r="E160" s="1022"/>
      <c r="F160" s="1022"/>
      <c r="G160" s="1022"/>
      <c r="H160" s="1022"/>
      <c r="I160" s="1022"/>
      <c r="J160" s="1022"/>
      <c r="K160" s="1022"/>
      <c r="L160" s="1022"/>
      <c r="M160" s="1022"/>
      <c r="N160" s="1022"/>
      <c r="O160" s="1022"/>
      <c r="P160" s="1022"/>
      <c r="Q160" s="1022"/>
      <c r="R160" s="1022"/>
      <c r="S160" s="1022"/>
      <c r="T160" s="1022"/>
      <c r="U160" s="1022"/>
      <c r="V160" s="1022"/>
      <c r="W160" s="1022"/>
      <c r="X160" s="1022"/>
      <c r="Y160" s="1022"/>
      <c r="Z160" s="1022"/>
      <c r="AA160" s="1022"/>
      <c r="AB160" s="1022"/>
      <c r="AC160" s="1022"/>
      <c r="AD160" s="1022"/>
      <c r="AE160" s="1022"/>
      <c r="AF160" s="1022"/>
      <c r="AG160" s="1022"/>
      <c r="AH160" s="1022"/>
      <c r="AI160" s="1022"/>
      <c r="AJ160" s="1022"/>
      <c r="AK160" s="1022"/>
      <c r="AL160" s="1022"/>
      <c r="AM160" s="1022"/>
      <c r="AN160" s="1022"/>
      <c r="AO160" s="1022"/>
      <c r="AP160" s="1022"/>
      <c r="AQ160" s="837"/>
      <c r="AR160" s="837"/>
    </row>
    <row r="161" spans="1:44">
      <c r="A161" s="837"/>
      <c r="B161" s="55"/>
      <c r="C161" s="810" t="s">
        <v>292</v>
      </c>
      <c r="D161" s="1022"/>
      <c r="E161" s="1022"/>
      <c r="F161" s="1022"/>
      <c r="G161" s="1022"/>
      <c r="H161" s="1022"/>
      <c r="I161" s="1022"/>
      <c r="J161" s="1022"/>
      <c r="K161" s="1022"/>
      <c r="L161" s="1022"/>
      <c r="M161" s="1022"/>
      <c r="N161" s="1022"/>
      <c r="O161" s="1022"/>
      <c r="P161" s="1022"/>
      <c r="Q161" s="1022"/>
      <c r="R161" s="1022"/>
      <c r="S161" s="1022"/>
      <c r="T161" s="1022"/>
      <c r="U161" s="1022"/>
      <c r="V161" s="1022"/>
      <c r="W161" s="1022"/>
      <c r="X161" s="1022"/>
      <c r="Y161" s="1022"/>
      <c r="Z161" s="1022"/>
      <c r="AA161" s="1022"/>
      <c r="AB161" s="1022"/>
      <c r="AC161" s="1022"/>
      <c r="AD161" s="1022"/>
      <c r="AE161" s="1022"/>
      <c r="AF161" s="1022"/>
      <c r="AG161" s="1022"/>
      <c r="AH161" s="1022"/>
      <c r="AI161" s="1022"/>
      <c r="AJ161" s="1022"/>
      <c r="AK161" s="1022"/>
      <c r="AL161" s="1022"/>
      <c r="AM161" s="1022"/>
      <c r="AN161" s="1022"/>
      <c r="AO161" s="1022"/>
      <c r="AP161" s="1022"/>
      <c r="AQ161" s="837"/>
      <c r="AR161" s="837"/>
    </row>
    <row r="162" spans="1:44">
      <c r="A162" s="837"/>
      <c r="B162" s="837"/>
      <c r="C162" s="1222"/>
      <c r="D162" s="1022"/>
      <c r="E162" s="1022"/>
      <c r="F162" s="1022"/>
      <c r="G162" s="1022"/>
      <c r="H162" s="1022"/>
      <c r="I162" s="1022"/>
      <c r="J162" s="1022"/>
      <c r="K162" s="1022"/>
      <c r="L162" s="1022"/>
      <c r="M162" s="1022"/>
      <c r="N162" s="1022"/>
      <c r="O162" s="1022"/>
      <c r="P162" s="1022"/>
      <c r="Q162" s="1022"/>
      <c r="R162" s="1022"/>
      <c r="S162" s="1022"/>
      <c r="T162" s="1022"/>
      <c r="U162" s="1022"/>
      <c r="V162" s="1022"/>
      <c r="W162" s="1022"/>
      <c r="X162" s="1022"/>
      <c r="Y162" s="1022"/>
      <c r="Z162" s="1022"/>
      <c r="AA162" s="1022"/>
      <c r="AB162" s="1022"/>
      <c r="AC162" s="1022"/>
      <c r="AD162" s="1022"/>
      <c r="AE162" s="1022"/>
      <c r="AF162" s="1022"/>
      <c r="AG162" s="1022"/>
      <c r="AH162" s="1022"/>
      <c r="AI162" s="1022"/>
      <c r="AJ162" s="1022"/>
      <c r="AK162" s="1022"/>
      <c r="AL162" s="1022"/>
      <c r="AM162" s="1022"/>
      <c r="AN162" s="1022"/>
      <c r="AO162" s="1022"/>
      <c r="AP162" s="1022"/>
      <c r="AQ162" s="837"/>
      <c r="AR162" s="837"/>
    </row>
    <row r="163" spans="1:44">
      <c r="A163" s="837"/>
      <c r="B163" s="63"/>
      <c r="C163" s="810"/>
      <c r="D163" s="1022"/>
      <c r="E163" s="1022"/>
      <c r="F163" s="1022"/>
      <c r="G163" s="1022"/>
      <c r="H163" s="1022"/>
      <c r="I163" s="1022"/>
      <c r="J163" s="1022"/>
      <c r="K163" s="1022"/>
      <c r="L163" s="1022"/>
      <c r="M163" s="1022"/>
      <c r="N163" s="1022"/>
      <c r="O163" s="1022"/>
      <c r="P163" s="1022"/>
      <c r="Q163" s="1022"/>
      <c r="R163" s="1022"/>
      <c r="S163" s="1022"/>
      <c r="T163" s="1022"/>
      <c r="U163" s="1022"/>
      <c r="V163" s="1022"/>
      <c r="W163" s="1022"/>
      <c r="X163" s="1022"/>
      <c r="Y163" s="1022"/>
      <c r="Z163" s="1022"/>
      <c r="AA163" s="1022"/>
      <c r="AB163" s="1022"/>
      <c r="AC163" s="1022"/>
      <c r="AD163" s="1022"/>
      <c r="AE163" s="1022"/>
      <c r="AF163" s="1022"/>
      <c r="AG163" s="1022"/>
      <c r="AH163" s="1022"/>
      <c r="AI163" s="1022"/>
      <c r="AJ163" s="1022"/>
      <c r="AK163" s="1022"/>
      <c r="AL163" s="1022"/>
      <c r="AM163" s="1022"/>
      <c r="AN163" s="1022"/>
      <c r="AO163" s="1022"/>
      <c r="AP163" s="1022"/>
      <c r="AQ163" s="837"/>
      <c r="AR163" s="837"/>
    </row>
    <row r="164" spans="1:44">
      <c r="A164" s="837"/>
      <c r="B164" s="55"/>
      <c r="C164" s="810"/>
      <c r="D164" s="1022"/>
      <c r="E164" s="1022"/>
      <c r="F164" s="1022"/>
      <c r="G164" s="1022"/>
      <c r="H164" s="1022"/>
      <c r="I164" s="1022"/>
      <c r="J164" s="1022"/>
      <c r="K164" s="1022"/>
      <c r="L164" s="1022"/>
      <c r="M164" s="1022"/>
      <c r="N164" s="1022"/>
      <c r="O164" s="1022"/>
      <c r="P164" s="1022"/>
      <c r="Q164" s="1022"/>
      <c r="R164" s="1022"/>
      <c r="S164" s="1022"/>
      <c r="T164" s="1022"/>
      <c r="U164" s="1022"/>
      <c r="V164" s="1022"/>
      <c r="W164" s="1022"/>
      <c r="X164" s="1022"/>
      <c r="Y164" s="1022"/>
      <c r="Z164" s="1022"/>
      <c r="AA164" s="1022"/>
      <c r="AB164" s="1022"/>
      <c r="AC164" s="1022"/>
      <c r="AD164" s="1022"/>
      <c r="AE164" s="1022"/>
      <c r="AF164" s="1022"/>
      <c r="AG164" s="1022"/>
      <c r="AH164" s="1022"/>
      <c r="AI164" s="1022"/>
      <c r="AJ164" s="1022"/>
      <c r="AK164" s="1022"/>
      <c r="AL164" s="1022"/>
      <c r="AM164" s="1022"/>
      <c r="AN164" s="1022"/>
      <c r="AO164" s="1022"/>
      <c r="AP164" s="1022"/>
      <c r="AQ164" s="837"/>
      <c r="AR164" s="837"/>
    </row>
    <row r="165" spans="1:44">
      <c r="A165" s="837"/>
      <c r="B165" s="55"/>
      <c r="C165" s="810" t="s">
        <v>293</v>
      </c>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1022"/>
      <c r="AO165" s="1022"/>
      <c r="AP165" s="1022"/>
      <c r="AQ165" s="837"/>
      <c r="AR165" s="837"/>
    </row>
    <row r="166" spans="1:44">
      <c r="A166" s="837"/>
      <c r="B166" s="837"/>
      <c r="C166" s="1222"/>
      <c r="D166" s="1022"/>
      <c r="E166" s="1022"/>
      <c r="F166" s="1022"/>
      <c r="G166" s="1022"/>
      <c r="H166" s="1022"/>
      <c r="I166" s="1022"/>
      <c r="J166" s="1022"/>
      <c r="K166" s="1022"/>
      <c r="L166" s="1022"/>
      <c r="M166" s="1022"/>
      <c r="N166" s="1022"/>
      <c r="O166" s="1022"/>
      <c r="P166" s="1022"/>
      <c r="Q166" s="1022"/>
      <c r="R166" s="1022"/>
      <c r="S166" s="1022"/>
      <c r="T166" s="1022"/>
      <c r="U166" s="1022"/>
      <c r="V166" s="1022"/>
      <c r="W166" s="1022"/>
      <c r="X166" s="1022"/>
      <c r="Y166" s="1022"/>
      <c r="Z166" s="1022"/>
      <c r="AA166" s="1022"/>
      <c r="AB166" s="1022"/>
      <c r="AC166" s="1022"/>
      <c r="AD166" s="1022"/>
      <c r="AE166" s="1022"/>
      <c r="AF166" s="1022"/>
      <c r="AG166" s="1022"/>
      <c r="AH166" s="1022"/>
      <c r="AI166" s="1022"/>
      <c r="AJ166" s="1022"/>
      <c r="AK166" s="1022"/>
      <c r="AL166" s="1022"/>
      <c r="AM166" s="1022"/>
      <c r="AN166" s="1022"/>
      <c r="AO166" s="1022"/>
      <c r="AP166" s="1022"/>
      <c r="AQ166" s="837"/>
      <c r="AR166" s="837"/>
    </row>
    <row r="167" spans="1:44">
      <c r="A167" s="837"/>
      <c r="B167" s="63"/>
      <c r="C167" s="810"/>
      <c r="D167" s="1022"/>
      <c r="E167" s="1022"/>
      <c r="F167" s="1022"/>
      <c r="G167" s="1022"/>
      <c r="H167" s="1022"/>
      <c r="I167" s="1022"/>
      <c r="J167" s="1022"/>
      <c r="K167" s="1022"/>
      <c r="L167" s="1022"/>
      <c r="M167" s="1022"/>
      <c r="N167" s="1022"/>
      <c r="O167" s="1022"/>
      <c r="P167" s="1022"/>
      <c r="Q167" s="1022"/>
      <c r="R167" s="1022"/>
      <c r="S167" s="1022"/>
      <c r="T167" s="1022"/>
      <c r="U167" s="1022"/>
      <c r="V167" s="1022"/>
      <c r="W167" s="1022"/>
      <c r="X167" s="1022"/>
      <c r="Y167" s="1022"/>
      <c r="Z167" s="1022"/>
      <c r="AA167" s="1022"/>
      <c r="AB167" s="1022"/>
      <c r="AC167" s="1022"/>
      <c r="AD167" s="1022"/>
      <c r="AE167" s="1022"/>
      <c r="AF167" s="1022"/>
      <c r="AG167" s="1022"/>
      <c r="AH167" s="1022"/>
      <c r="AI167" s="1022"/>
      <c r="AJ167" s="1022"/>
      <c r="AK167" s="1022"/>
      <c r="AL167" s="1022"/>
      <c r="AM167" s="1022"/>
      <c r="AN167" s="1022"/>
      <c r="AO167" s="1022"/>
      <c r="AP167" s="1022"/>
      <c r="AQ167" s="837"/>
      <c r="AR167" s="837"/>
    </row>
    <row r="168" spans="1:44">
      <c r="A168" s="837"/>
      <c r="B168" s="55"/>
      <c r="C168" s="810"/>
      <c r="D168" s="1022"/>
      <c r="E168" s="1022"/>
      <c r="F168" s="1022"/>
      <c r="G168" s="1022"/>
      <c r="H168" s="1022"/>
      <c r="I168" s="1022"/>
      <c r="J168" s="1022"/>
      <c r="K168" s="1022"/>
      <c r="L168" s="1022"/>
      <c r="M168" s="1022"/>
      <c r="N168" s="1022"/>
      <c r="O168" s="1022"/>
      <c r="P168" s="1022"/>
      <c r="Q168" s="1022"/>
      <c r="R168" s="1022"/>
      <c r="S168" s="1022"/>
      <c r="T168" s="1022"/>
      <c r="U168" s="1022"/>
      <c r="V168" s="1022"/>
      <c r="W168" s="1022"/>
      <c r="X168" s="1022"/>
      <c r="Y168" s="1022"/>
      <c r="Z168" s="1022"/>
      <c r="AA168" s="1022"/>
      <c r="AB168" s="1022"/>
      <c r="AC168" s="1022"/>
      <c r="AD168" s="1022"/>
      <c r="AE168" s="1022"/>
      <c r="AF168" s="1022"/>
      <c r="AG168" s="1022"/>
      <c r="AH168" s="1022"/>
      <c r="AI168" s="1022"/>
      <c r="AJ168" s="1022"/>
      <c r="AK168" s="1022"/>
      <c r="AL168" s="1022"/>
      <c r="AM168" s="1022"/>
      <c r="AN168" s="1022"/>
      <c r="AO168" s="1022"/>
      <c r="AP168" s="1022"/>
      <c r="AQ168" s="837"/>
      <c r="AR168" s="837"/>
    </row>
    <row r="169" spans="1:44">
      <c r="A169" s="837"/>
      <c r="B169" s="55"/>
      <c r="C169" s="810" t="s">
        <v>294</v>
      </c>
      <c r="D169" s="1022"/>
      <c r="E169" s="1022"/>
      <c r="F169" s="1022"/>
      <c r="G169" s="1022"/>
      <c r="H169" s="1022"/>
      <c r="I169" s="1022"/>
      <c r="J169" s="1022"/>
      <c r="K169" s="1022"/>
      <c r="L169" s="1022"/>
      <c r="M169" s="1022"/>
      <c r="N169" s="1022"/>
      <c r="O169" s="1022"/>
      <c r="P169" s="1022"/>
      <c r="Q169" s="1022"/>
      <c r="R169" s="1022"/>
      <c r="S169" s="1022"/>
      <c r="T169" s="1022"/>
      <c r="U169" s="1022"/>
      <c r="V169" s="1022"/>
      <c r="W169" s="1022"/>
      <c r="X169" s="1022"/>
      <c r="Y169" s="1022"/>
      <c r="Z169" s="1022"/>
      <c r="AA169" s="1022"/>
      <c r="AB169" s="1022"/>
      <c r="AC169" s="1022"/>
      <c r="AD169" s="1022"/>
      <c r="AE169" s="1022"/>
      <c r="AF169" s="1022"/>
      <c r="AG169" s="1022"/>
      <c r="AH169" s="1022"/>
      <c r="AI169" s="1022"/>
      <c r="AJ169" s="1022"/>
      <c r="AK169" s="1022"/>
      <c r="AL169" s="1022"/>
      <c r="AM169" s="1022"/>
      <c r="AN169" s="1022"/>
      <c r="AO169" s="1022"/>
      <c r="AP169" s="1022"/>
      <c r="AQ169" s="837"/>
      <c r="AR169" s="837"/>
    </row>
    <row r="170" spans="1:44">
      <c r="A170" s="837"/>
      <c r="B170" s="837"/>
      <c r="C170" s="1222"/>
      <c r="D170" s="1022"/>
      <c r="E170" s="1022"/>
      <c r="F170" s="1022"/>
      <c r="G170" s="1022"/>
      <c r="H170" s="1022"/>
      <c r="I170" s="1022"/>
      <c r="J170" s="1022"/>
      <c r="K170" s="1022"/>
      <c r="L170" s="1022"/>
      <c r="M170" s="1022"/>
      <c r="N170" s="1022"/>
      <c r="O170" s="1022"/>
      <c r="P170" s="1022"/>
      <c r="Q170" s="1022"/>
      <c r="R170" s="1022"/>
      <c r="S170" s="1022"/>
      <c r="T170" s="1022"/>
      <c r="U170" s="1022"/>
      <c r="V170" s="1022"/>
      <c r="W170" s="1022"/>
      <c r="X170" s="1022"/>
      <c r="Y170" s="1022"/>
      <c r="Z170" s="1022"/>
      <c r="AA170" s="1022"/>
      <c r="AB170" s="1022"/>
      <c r="AC170" s="1022"/>
      <c r="AD170" s="1022"/>
      <c r="AE170" s="1022"/>
      <c r="AF170" s="1022"/>
      <c r="AG170" s="1022"/>
      <c r="AH170" s="1022"/>
      <c r="AI170" s="1022"/>
      <c r="AJ170" s="1022"/>
      <c r="AK170" s="1022"/>
      <c r="AL170" s="1022"/>
      <c r="AM170" s="1022"/>
      <c r="AN170" s="1022"/>
      <c r="AO170" s="1022"/>
      <c r="AP170" s="1022"/>
      <c r="AQ170" s="837"/>
      <c r="AR170" s="837"/>
    </row>
    <row r="171" spans="1:44">
      <c r="A171" s="837"/>
      <c r="B171" s="837"/>
      <c r="C171" s="1222"/>
      <c r="D171" s="1022"/>
      <c r="E171" s="1022"/>
      <c r="F171" s="1022"/>
      <c r="G171" s="1022"/>
      <c r="H171" s="1022"/>
      <c r="I171" s="1022"/>
      <c r="J171" s="1022"/>
      <c r="K171" s="1022"/>
      <c r="L171" s="1022"/>
      <c r="M171" s="1022"/>
      <c r="N171" s="1022"/>
      <c r="O171" s="1022"/>
      <c r="P171" s="1022"/>
      <c r="Q171" s="1022"/>
      <c r="R171" s="1022"/>
      <c r="S171" s="1022"/>
      <c r="T171" s="1022"/>
      <c r="U171" s="1022"/>
      <c r="V171" s="1022"/>
      <c r="W171" s="1022"/>
      <c r="X171" s="1022"/>
      <c r="Y171" s="1022"/>
      <c r="Z171" s="1022"/>
      <c r="AA171" s="1022"/>
      <c r="AB171" s="1022"/>
      <c r="AC171" s="1022"/>
      <c r="AD171" s="1022"/>
      <c r="AE171" s="1022"/>
      <c r="AF171" s="1022"/>
      <c r="AG171" s="1022"/>
      <c r="AH171" s="1022"/>
      <c r="AI171" s="1022"/>
      <c r="AJ171" s="1022"/>
      <c r="AK171" s="1022"/>
      <c r="AL171" s="1022"/>
      <c r="AM171" s="1022"/>
      <c r="AN171" s="1022"/>
      <c r="AO171" s="1022"/>
      <c r="AP171" s="1022"/>
      <c r="AQ171" s="837"/>
      <c r="AR171" s="837"/>
    </row>
    <row r="172" spans="1:44">
      <c r="A172" s="837"/>
      <c r="B172" s="837"/>
      <c r="C172" s="1222"/>
      <c r="D172" s="1022"/>
      <c r="E172" s="1022"/>
      <c r="F172" s="1022"/>
      <c r="G172" s="1022"/>
      <c r="H172" s="1022"/>
      <c r="I172" s="1022"/>
      <c r="J172" s="1022"/>
      <c r="K172" s="1022"/>
      <c r="L172" s="1022"/>
      <c r="M172" s="1022"/>
      <c r="N172" s="1022"/>
      <c r="O172" s="1022"/>
      <c r="P172" s="1022"/>
      <c r="Q172" s="1022"/>
      <c r="R172" s="1022"/>
      <c r="S172" s="1022"/>
      <c r="T172" s="1022"/>
      <c r="U172" s="1022"/>
      <c r="V172" s="1022"/>
      <c r="W172" s="1022"/>
      <c r="X172" s="1022"/>
      <c r="Y172" s="1022"/>
      <c r="Z172" s="1022"/>
      <c r="AA172" s="1022"/>
      <c r="AB172" s="1022"/>
      <c r="AC172" s="1022"/>
      <c r="AD172" s="1022"/>
      <c r="AE172" s="1022"/>
      <c r="AF172" s="1022"/>
      <c r="AG172" s="1022"/>
      <c r="AH172" s="1022"/>
      <c r="AI172" s="1022"/>
      <c r="AJ172" s="1022"/>
      <c r="AK172" s="1022"/>
      <c r="AL172" s="1022"/>
      <c r="AM172" s="1022"/>
      <c r="AN172" s="1022"/>
      <c r="AO172" s="1022"/>
      <c r="AP172" s="1022"/>
      <c r="AQ172" s="837"/>
      <c r="AR172" s="837"/>
    </row>
    <row r="173" spans="1:44">
      <c r="A173" s="837"/>
      <c r="B173" s="837"/>
      <c r="C173" s="1222"/>
      <c r="D173" s="1022"/>
      <c r="E173" s="1022"/>
      <c r="F173" s="1022"/>
      <c r="G173" s="1022"/>
      <c r="H173" s="1022"/>
      <c r="I173" s="1022"/>
      <c r="J173" s="1022"/>
      <c r="K173" s="1022"/>
      <c r="L173" s="1022"/>
      <c r="M173" s="1022"/>
      <c r="N173" s="1022"/>
      <c r="O173" s="1022"/>
      <c r="P173" s="1022"/>
      <c r="Q173" s="1022"/>
      <c r="R173" s="1022"/>
      <c r="S173" s="1022"/>
      <c r="T173" s="1022"/>
      <c r="U173" s="1022"/>
      <c r="V173" s="1022"/>
      <c r="W173" s="1022"/>
      <c r="X173" s="1022"/>
      <c r="Y173" s="1022"/>
      <c r="Z173" s="1022"/>
      <c r="AA173" s="1022"/>
      <c r="AB173" s="1022"/>
      <c r="AC173" s="1022"/>
      <c r="AD173" s="1022"/>
      <c r="AE173" s="1022"/>
      <c r="AF173" s="1022"/>
      <c r="AG173" s="1022"/>
      <c r="AH173" s="1022"/>
      <c r="AI173" s="1022"/>
      <c r="AJ173" s="1022"/>
      <c r="AK173" s="1022"/>
      <c r="AL173" s="1022"/>
      <c r="AM173" s="1022"/>
      <c r="AN173" s="1022"/>
      <c r="AO173" s="1022"/>
      <c r="AP173" s="1022"/>
      <c r="AQ173" s="837"/>
      <c r="AR173" s="837"/>
    </row>
    <row r="174" spans="1:44">
      <c r="A174" s="837"/>
      <c r="B174" s="837"/>
      <c r="C174" s="1222"/>
      <c r="D174" s="1022"/>
      <c r="E174" s="1022"/>
      <c r="F174" s="1022"/>
      <c r="G174" s="1022"/>
      <c r="H174" s="1022"/>
      <c r="I174" s="1022"/>
      <c r="J174" s="1022"/>
      <c r="K174" s="1022"/>
      <c r="L174" s="1022"/>
      <c r="M174" s="1022"/>
      <c r="N174" s="1022"/>
      <c r="O174" s="1022"/>
      <c r="P174" s="1022"/>
      <c r="Q174" s="1022"/>
      <c r="R174" s="1022"/>
      <c r="S174" s="1022"/>
      <c r="T174" s="1022"/>
      <c r="U174" s="1022"/>
      <c r="V174" s="1022"/>
      <c r="W174" s="1022"/>
      <c r="X174" s="1022"/>
      <c r="Y174" s="1022"/>
      <c r="Z174" s="1022"/>
      <c r="AA174" s="1022"/>
      <c r="AB174" s="1022"/>
      <c r="AC174" s="1022"/>
      <c r="AD174" s="1022"/>
      <c r="AE174" s="1022"/>
      <c r="AF174" s="1022"/>
      <c r="AG174" s="1022"/>
      <c r="AH174" s="1022"/>
      <c r="AI174" s="1022"/>
      <c r="AJ174" s="1022"/>
      <c r="AK174" s="1022"/>
      <c r="AL174" s="1022"/>
      <c r="AM174" s="1022"/>
      <c r="AN174" s="1022"/>
      <c r="AO174" s="1022"/>
      <c r="AP174" s="1022"/>
      <c r="AQ174" s="837"/>
      <c r="AR174" s="837"/>
    </row>
    <row r="175" spans="1:44">
      <c r="A175" s="837"/>
      <c r="B175" s="837"/>
      <c r="C175" s="1222"/>
      <c r="D175" s="1022"/>
      <c r="E175" s="1022"/>
      <c r="F175" s="1022"/>
      <c r="G175" s="1022"/>
      <c r="H175" s="1022"/>
      <c r="I175" s="1022"/>
      <c r="J175" s="1022"/>
      <c r="K175" s="1022"/>
      <c r="L175" s="1022"/>
      <c r="M175" s="1022"/>
      <c r="N175" s="1022"/>
      <c r="O175" s="1022"/>
      <c r="P175" s="1022"/>
      <c r="Q175" s="1022"/>
      <c r="R175" s="1022"/>
      <c r="S175" s="1022"/>
      <c r="T175" s="1022"/>
      <c r="U175" s="1022"/>
      <c r="V175" s="1022"/>
      <c r="W175" s="1022"/>
      <c r="X175" s="1022"/>
      <c r="Y175" s="1022"/>
      <c r="Z175" s="1022"/>
      <c r="AA175" s="1022"/>
      <c r="AB175" s="1022"/>
      <c r="AC175" s="1022"/>
      <c r="AD175" s="1022"/>
      <c r="AE175" s="1022"/>
      <c r="AF175" s="1022"/>
      <c r="AG175" s="1022"/>
      <c r="AH175" s="1022"/>
      <c r="AI175" s="1022"/>
      <c r="AJ175" s="1022"/>
      <c r="AK175" s="1022"/>
      <c r="AL175" s="1022"/>
      <c r="AM175" s="1022"/>
      <c r="AN175" s="1022"/>
      <c r="AO175" s="1022"/>
      <c r="AP175" s="1022"/>
      <c r="AQ175" s="837"/>
      <c r="AR175" s="837"/>
    </row>
    <row r="176" spans="1:44">
      <c r="A176" s="837"/>
      <c r="B176" s="837"/>
      <c r="C176" s="1222"/>
      <c r="D176" s="1022"/>
      <c r="E176" s="1022"/>
      <c r="F176" s="1022"/>
      <c r="G176" s="1022"/>
      <c r="H176" s="1022"/>
      <c r="I176" s="1022"/>
      <c r="J176" s="1022"/>
      <c r="K176" s="1022"/>
      <c r="L176" s="1022"/>
      <c r="M176" s="1022"/>
      <c r="N176" s="1022"/>
      <c r="O176" s="1022"/>
      <c r="P176" s="1022"/>
      <c r="Q176" s="1022"/>
      <c r="R176" s="1022"/>
      <c r="S176" s="1022"/>
      <c r="T176" s="1022"/>
      <c r="U176" s="1022"/>
      <c r="V176" s="1022"/>
      <c r="W176" s="1022"/>
      <c r="X176" s="1022"/>
      <c r="Y176" s="1022"/>
      <c r="Z176" s="1022"/>
      <c r="AA176" s="1022"/>
      <c r="AB176" s="1022"/>
      <c r="AC176" s="1022"/>
      <c r="AD176" s="1022"/>
      <c r="AE176" s="1022"/>
      <c r="AF176" s="1022"/>
      <c r="AG176" s="1022"/>
      <c r="AH176" s="1022"/>
      <c r="AI176" s="1022"/>
      <c r="AJ176" s="1022"/>
      <c r="AK176" s="1022"/>
      <c r="AL176" s="1022"/>
      <c r="AM176" s="1022"/>
      <c r="AN176" s="1022"/>
      <c r="AO176" s="1022"/>
      <c r="AP176" s="1022"/>
      <c r="AQ176" s="837"/>
      <c r="AR176" s="837"/>
    </row>
    <row r="177" spans="1:44">
      <c r="A177" s="837"/>
      <c r="B177" s="837"/>
      <c r="C177" s="1222"/>
      <c r="D177" s="1022"/>
      <c r="E177" s="1022"/>
      <c r="F177" s="1022"/>
      <c r="G177" s="1022"/>
      <c r="H177" s="1022"/>
      <c r="I177" s="1022"/>
      <c r="J177" s="1022"/>
      <c r="K177" s="1022"/>
      <c r="L177" s="1022"/>
      <c r="M177" s="1022"/>
      <c r="N177" s="1022"/>
      <c r="O177" s="1022"/>
      <c r="P177" s="1022"/>
      <c r="Q177" s="1022"/>
      <c r="R177" s="1022"/>
      <c r="S177" s="1022"/>
      <c r="T177" s="1022"/>
      <c r="U177" s="1022"/>
      <c r="V177" s="1022"/>
      <c r="W177" s="1022"/>
      <c r="X177" s="1022"/>
      <c r="Y177" s="1022"/>
      <c r="Z177" s="1022"/>
      <c r="AA177" s="1022"/>
      <c r="AB177" s="1022"/>
      <c r="AC177" s="1022"/>
      <c r="AD177" s="1022"/>
      <c r="AE177" s="1022"/>
      <c r="AF177" s="1022"/>
      <c r="AG177" s="1022"/>
      <c r="AH177" s="1022"/>
      <c r="AI177" s="1022"/>
      <c r="AJ177" s="1022"/>
      <c r="AK177" s="1022"/>
      <c r="AL177" s="1022"/>
      <c r="AM177" s="1022"/>
      <c r="AN177" s="1022"/>
      <c r="AO177" s="1022"/>
      <c r="AP177" s="1022"/>
      <c r="AQ177" s="837"/>
      <c r="AR177" s="837"/>
    </row>
    <row r="178" spans="1:44">
      <c r="A178" s="837"/>
      <c r="B178" s="837"/>
      <c r="C178" s="1222"/>
      <c r="D178" s="1022"/>
      <c r="E178" s="1022"/>
      <c r="F178" s="1022"/>
      <c r="G178" s="1022"/>
      <c r="H178" s="1022"/>
      <c r="I178" s="1022"/>
      <c r="J178" s="1022"/>
      <c r="K178" s="1022"/>
      <c r="L178" s="1022"/>
      <c r="M178" s="1022"/>
      <c r="N178" s="1022"/>
      <c r="O178" s="1022"/>
      <c r="P178" s="1022"/>
      <c r="Q178" s="1022"/>
      <c r="R178" s="1022"/>
      <c r="S178" s="1022"/>
      <c r="T178" s="1022"/>
      <c r="U178" s="1022"/>
      <c r="V178" s="1022"/>
      <c r="W178" s="1022"/>
      <c r="X178" s="1022"/>
      <c r="Y178" s="1022"/>
      <c r="Z178" s="1022"/>
      <c r="AA178" s="1022"/>
      <c r="AB178" s="1022"/>
      <c r="AC178" s="1022"/>
      <c r="AD178" s="1022"/>
      <c r="AE178" s="1022"/>
      <c r="AF178" s="1022"/>
      <c r="AG178" s="1022"/>
      <c r="AH178" s="1022"/>
      <c r="AI178" s="1022"/>
      <c r="AJ178" s="1022"/>
      <c r="AK178" s="1022"/>
      <c r="AL178" s="1022"/>
      <c r="AM178" s="1022"/>
      <c r="AN178" s="1022"/>
      <c r="AO178" s="1022"/>
      <c r="AP178" s="1022"/>
      <c r="AQ178" s="837"/>
      <c r="AR178" s="837"/>
    </row>
    <row r="179" spans="1:44">
      <c r="A179" s="837"/>
      <c r="B179" s="837"/>
      <c r="C179" s="1222"/>
      <c r="D179" s="1022"/>
      <c r="E179" s="1022"/>
      <c r="F179" s="1022"/>
      <c r="G179" s="1022"/>
      <c r="H179" s="1022"/>
      <c r="I179" s="1022"/>
      <c r="J179" s="1022"/>
      <c r="K179" s="1022"/>
      <c r="L179" s="1022"/>
      <c r="M179" s="1022"/>
      <c r="N179" s="1022"/>
      <c r="O179" s="1022"/>
      <c r="P179" s="1022"/>
      <c r="Q179" s="1022"/>
      <c r="R179" s="1022"/>
      <c r="S179" s="1022"/>
      <c r="T179" s="1022"/>
      <c r="U179" s="1022"/>
      <c r="V179" s="1022"/>
      <c r="W179" s="1022"/>
      <c r="X179" s="1022"/>
      <c r="Y179" s="1022"/>
      <c r="Z179" s="1022"/>
      <c r="AA179" s="1022"/>
      <c r="AB179" s="1022"/>
      <c r="AC179" s="1022"/>
      <c r="AD179" s="1022"/>
      <c r="AE179" s="1022"/>
      <c r="AF179" s="1022"/>
      <c r="AG179" s="1022"/>
      <c r="AH179" s="1022"/>
      <c r="AI179" s="1022"/>
      <c r="AJ179" s="1022"/>
      <c r="AK179" s="1022"/>
      <c r="AL179" s="1022"/>
      <c r="AM179" s="1022"/>
      <c r="AN179" s="1022"/>
      <c r="AO179" s="1022"/>
      <c r="AP179" s="1022"/>
      <c r="AQ179" s="837"/>
      <c r="AR179" s="837"/>
    </row>
    <row r="180" spans="1:44">
      <c r="A180" s="837"/>
      <c r="B180" s="837"/>
      <c r="C180" s="1222"/>
      <c r="D180" s="1022"/>
      <c r="E180" s="1022"/>
      <c r="F180" s="1022"/>
      <c r="G180" s="1022"/>
      <c r="H180" s="1022"/>
      <c r="I180" s="1022"/>
      <c r="J180" s="1022"/>
      <c r="K180" s="1022"/>
      <c r="L180" s="1022"/>
      <c r="M180" s="1022"/>
      <c r="N180" s="1022"/>
      <c r="O180" s="1022"/>
      <c r="P180" s="1022"/>
      <c r="Q180" s="1022"/>
      <c r="R180" s="1022"/>
      <c r="S180" s="1022"/>
      <c r="T180" s="1022"/>
      <c r="U180" s="1022"/>
      <c r="V180" s="1022"/>
      <c r="W180" s="1022"/>
      <c r="X180" s="1022"/>
      <c r="Y180" s="1022"/>
      <c r="Z180" s="1022"/>
      <c r="AA180" s="1022"/>
      <c r="AB180" s="1022"/>
      <c r="AC180" s="1022"/>
      <c r="AD180" s="1022"/>
      <c r="AE180" s="1022"/>
      <c r="AF180" s="1022"/>
      <c r="AG180" s="1022"/>
      <c r="AH180" s="1022"/>
      <c r="AI180" s="1022"/>
      <c r="AJ180" s="1022"/>
      <c r="AK180" s="1022"/>
      <c r="AL180" s="1022"/>
      <c r="AM180" s="1022"/>
      <c r="AN180" s="1022"/>
      <c r="AO180" s="1022"/>
      <c r="AP180" s="1022"/>
      <c r="AQ180" s="837"/>
      <c r="AR180" s="837"/>
    </row>
    <row r="181" spans="1:44">
      <c r="A181" s="837"/>
      <c r="B181" s="837"/>
      <c r="C181" s="1222"/>
      <c r="D181" s="1022"/>
      <c r="E181" s="1022"/>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2"/>
      <c r="AK181" s="1022"/>
      <c r="AL181" s="1022"/>
      <c r="AM181" s="1022"/>
      <c r="AN181" s="1022"/>
      <c r="AO181" s="1022"/>
      <c r="AP181" s="1022"/>
      <c r="AQ181" s="837"/>
      <c r="AR181" s="837"/>
    </row>
    <row r="182" spans="1:44">
      <c r="A182" s="837"/>
      <c r="B182" s="837"/>
      <c r="C182" s="1222"/>
      <c r="D182" s="1022"/>
      <c r="E182" s="1022"/>
      <c r="F182" s="1022"/>
      <c r="G182" s="1022"/>
      <c r="H182" s="1022"/>
      <c r="I182" s="1022"/>
      <c r="J182" s="1022"/>
      <c r="K182" s="1022"/>
      <c r="L182" s="1022"/>
      <c r="M182" s="1022"/>
      <c r="N182" s="1022"/>
      <c r="O182" s="1022"/>
      <c r="P182" s="1022"/>
      <c r="Q182" s="1022"/>
      <c r="R182" s="1022"/>
      <c r="S182" s="1022"/>
      <c r="T182" s="1022"/>
      <c r="U182" s="1022"/>
      <c r="V182" s="1022"/>
      <c r="W182" s="1022"/>
      <c r="X182" s="1022"/>
      <c r="Y182" s="1022"/>
      <c r="Z182" s="1022"/>
      <c r="AA182" s="1022"/>
      <c r="AB182" s="1022"/>
      <c r="AC182" s="1022"/>
      <c r="AD182" s="1022"/>
      <c r="AE182" s="1022"/>
      <c r="AF182" s="1022"/>
      <c r="AG182" s="1022"/>
      <c r="AH182" s="1022"/>
      <c r="AI182" s="1022"/>
      <c r="AJ182" s="1022"/>
      <c r="AK182" s="1022"/>
      <c r="AL182" s="1022"/>
      <c r="AM182" s="1022"/>
      <c r="AN182" s="1022"/>
      <c r="AO182" s="1022"/>
      <c r="AP182" s="1022"/>
      <c r="AQ182" s="837"/>
      <c r="AR182" s="837"/>
    </row>
    <row r="183" spans="1:44">
      <c r="A183" s="837"/>
      <c r="B183" s="837"/>
      <c r="C183" s="1222"/>
      <c r="D183" s="1022"/>
      <c r="E183" s="1022"/>
      <c r="F183" s="1022"/>
      <c r="G183" s="1022"/>
      <c r="H183" s="1022"/>
      <c r="I183" s="1022"/>
      <c r="J183" s="1022"/>
      <c r="K183" s="1022"/>
      <c r="L183" s="1022"/>
      <c r="M183" s="1022"/>
      <c r="N183" s="1022"/>
      <c r="O183" s="1022"/>
      <c r="P183" s="1022"/>
      <c r="Q183" s="1022"/>
      <c r="R183" s="1022"/>
      <c r="S183" s="1022"/>
      <c r="T183" s="1022"/>
      <c r="U183" s="1022"/>
      <c r="V183" s="1022"/>
      <c r="W183" s="1022"/>
      <c r="X183" s="1022"/>
      <c r="Y183" s="1022"/>
      <c r="Z183" s="1022"/>
      <c r="AA183" s="1022"/>
      <c r="AB183" s="1022"/>
      <c r="AC183" s="1022"/>
      <c r="AD183" s="1022"/>
      <c r="AE183" s="1022"/>
      <c r="AF183" s="1022"/>
      <c r="AG183" s="1022"/>
      <c r="AH183" s="1022"/>
      <c r="AI183" s="1022"/>
      <c r="AJ183" s="1022"/>
      <c r="AK183" s="1022"/>
      <c r="AL183" s="1022"/>
      <c r="AM183" s="1022"/>
      <c r="AN183" s="1022"/>
      <c r="AO183" s="1022"/>
      <c r="AP183" s="1022"/>
      <c r="AQ183" s="837"/>
      <c r="AR183" s="837"/>
    </row>
    <row r="184" spans="1:44">
      <c r="A184" s="837"/>
      <c r="B184" s="837"/>
      <c r="C184" s="1222"/>
      <c r="D184" s="1022"/>
      <c r="E184" s="1022"/>
      <c r="F184" s="1022"/>
      <c r="G184" s="1022"/>
      <c r="H184" s="1022"/>
      <c r="I184" s="1022"/>
      <c r="J184" s="1022"/>
      <c r="K184" s="1022"/>
      <c r="L184" s="1022"/>
      <c r="M184" s="1022"/>
      <c r="N184" s="1022"/>
      <c r="O184" s="1022"/>
      <c r="P184" s="1022"/>
      <c r="Q184" s="1022"/>
      <c r="R184" s="1022"/>
      <c r="S184" s="1022"/>
      <c r="T184" s="1022"/>
      <c r="U184" s="1022"/>
      <c r="V184" s="1022"/>
      <c r="W184" s="1022"/>
      <c r="X184" s="1022"/>
      <c r="Y184" s="1022"/>
      <c r="Z184" s="1022"/>
      <c r="AA184" s="1022"/>
      <c r="AB184" s="1022"/>
      <c r="AC184" s="1022"/>
      <c r="AD184" s="1022"/>
      <c r="AE184" s="1022"/>
      <c r="AF184" s="1022"/>
      <c r="AG184" s="1022"/>
      <c r="AH184" s="1022"/>
      <c r="AI184" s="1022"/>
      <c r="AJ184" s="1022"/>
      <c r="AK184" s="1022"/>
      <c r="AL184" s="1022"/>
      <c r="AM184" s="1022"/>
      <c r="AN184" s="1022"/>
      <c r="AO184" s="1022"/>
      <c r="AP184" s="1022"/>
      <c r="AQ184" s="837"/>
      <c r="AR184" s="837"/>
    </row>
    <row r="185" spans="1:44">
      <c r="A185" s="837"/>
      <c r="B185" s="837"/>
      <c r="C185" s="1222"/>
      <c r="D185" s="1022"/>
      <c r="E185" s="1022"/>
      <c r="F185" s="1022"/>
      <c r="G185" s="1022"/>
      <c r="H185" s="1022"/>
      <c r="I185" s="1022"/>
      <c r="J185" s="1022"/>
      <c r="K185" s="1022"/>
      <c r="L185" s="1022"/>
      <c r="M185" s="1022"/>
      <c r="N185" s="1022"/>
      <c r="O185" s="1022"/>
      <c r="P185" s="1022"/>
      <c r="Q185" s="1022"/>
      <c r="R185" s="1022"/>
      <c r="S185" s="1022"/>
      <c r="T185" s="1022"/>
      <c r="U185" s="1022"/>
      <c r="V185" s="1022"/>
      <c r="W185" s="1022"/>
      <c r="X185" s="1022"/>
      <c r="Y185" s="1022"/>
      <c r="Z185" s="1022"/>
      <c r="AA185" s="1022"/>
      <c r="AB185" s="1022"/>
      <c r="AC185" s="1022"/>
      <c r="AD185" s="1022"/>
      <c r="AE185" s="1022"/>
      <c r="AF185" s="1022"/>
      <c r="AG185" s="1022"/>
      <c r="AH185" s="1022"/>
      <c r="AI185" s="1022"/>
      <c r="AJ185" s="1022"/>
      <c r="AK185" s="1022"/>
      <c r="AL185" s="1022"/>
      <c r="AM185" s="1022"/>
      <c r="AN185" s="1022"/>
      <c r="AO185" s="1022"/>
      <c r="AP185" s="1022"/>
      <c r="AQ185" s="837"/>
      <c r="AR185" s="837"/>
    </row>
    <row r="186" spans="1:44">
      <c r="A186" s="837"/>
      <c r="B186" s="837"/>
      <c r="C186" s="1222"/>
      <c r="D186" s="1022"/>
      <c r="E186" s="1022"/>
      <c r="F186" s="1022"/>
      <c r="G186" s="1022"/>
      <c r="H186" s="1022"/>
      <c r="I186" s="1022"/>
      <c r="J186" s="1022"/>
      <c r="K186" s="1022"/>
      <c r="L186" s="1022"/>
      <c r="M186" s="1022"/>
      <c r="N186" s="1022"/>
      <c r="O186" s="1022"/>
      <c r="P186" s="1022"/>
      <c r="Q186" s="1022"/>
      <c r="R186" s="1022"/>
      <c r="S186" s="1022"/>
      <c r="T186" s="1022"/>
      <c r="U186" s="1022"/>
      <c r="V186" s="1022"/>
      <c r="W186" s="1022"/>
      <c r="X186" s="1022"/>
      <c r="Y186" s="1022"/>
      <c r="Z186" s="1022"/>
      <c r="AA186" s="1022"/>
      <c r="AB186" s="1022"/>
      <c r="AC186" s="1022"/>
      <c r="AD186" s="1022"/>
      <c r="AE186" s="1022"/>
      <c r="AF186" s="1022"/>
      <c r="AG186" s="1022"/>
      <c r="AH186" s="1022"/>
      <c r="AI186" s="1022"/>
      <c r="AJ186" s="1022"/>
      <c r="AK186" s="1022"/>
      <c r="AL186" s="1022"/>
      <c r="AM186" s="1022"/>
      <c r="AN186" s="1022"/>
      <c r="AO186" s="1022"/>
      <c r="AP186" s="1022"/>
      <c r="AQ186" s="837"/>
      <c r="AR186" s="837"/>
    </row>
    <row r="187" spans="1:44">
      <c r="A187" s="837"/>
      <c r="B187" s="837"/>
      <c r="C187" s="1222"/>
      <c r="D187" s="1022"/>
      <c r="E187" s="1022"/>
      <c r="F187" s="1022"/>
      <c r="G187" s="1022"/>
      <c r="H187" s="1022"/>
      <c r="I187" s="1022"/>
      <c r="J187" s="1022"/>
      <c r="K187" s="1022"/>
      <c r="L187" s="1022"/>
      <c r="M187" s="1022"/>
      <c r="N187" s="1022"/>
      <c r="O187" s="1022"/>
      <c r="P187" s="1022"/>
      <c r="Q187" s="1022"/>
      <c r="R187" s="1022"/>
      <c r="S187" s="1022"/>
      <c r="T187" s="1022"/>
      <c r="U187" s="1022"/>
      <c r="V187" s="1022"/>
      <c r="W187" s="1022"/>
      <c r="X187" s="1022"/>
      <c r="Y187" s="1022"/>
      <c r="Z187" s="1022"/>
      <c r="AA187" s="1022"/>
      <c r="AB187" s="1022"/>
      <c r="AC187" s="1022"/>
      <c r="AD187" s="1022"/>
      <c r="AE187" s="1022"/>
      <c r="AF187" s="1022"/>
      <c r="AG187" s="1022"/>
      <c r="AH187" s="1022"/>
      <c r="AI187" s="1022"/>
      <c r="AJ187" s="1022"/>
      <c r="AK187" s="1022"/>
      <c r="AL187" s="1022"/>
      <c r="AM187" s="1022"/>
      <c r="AN187" s="1022"/>
      <c r="AO187" s="1022"/>
      <c r="AP187" s="1022"/>
      <c r="AQ187" s="837"/>
      <c r="AR187" s="837"/>
    </row>
    <row r="188" spans="1:44">
      <c r="A188" s="837"/>
      <c r="B188" s="837"/>
      <c r="C188" s="1222"/>
      <c r="D188" s="1022"/>
      <c r="E188" s="1022"/>
      <c r="F188" s="1022"/>
      <c r="G188" s="1022"/>
      <c r="H188" s="1022"/>
      <c r="I188" s="1022"/>
      <c r="J188" s="1022"/>
      <c r="K188" s="1022"/>
      <c r="L188" s="1022"/>
      <c r="M188" s="1022"/>
      <c r="N188" s="1022"/>
      <c r="O188" s="1022"/>
      <c r="P188" s="1022"/>
      <c r="Q188" s="1022"/>
      <c r="R188" s="1022"/>
      <c r="S188" s="1022"/>
      <c r="T188" s="1022"/>
      <c r="U188" s="1022"/>
      <c r="V188" s="1022"/>
      <c r="W188" s="1022"/>
      <c r="X188" s="1022"/>
      <c r="Y188" s="1022"/>
      <c r="Z188" s="1022"/>
      <c r="AA188" s="1022"/>
      <c r="AB188" s="1022"/>
      <c r="AC188" s="1022"/>
      <c r="AD188" s="1022"/>
      <c r="AE188" s="1022"/>
      <c r="AF188" s="1022"/>
      <c r="AG188" s="1022"/>
      <c r="AH188" s="1022"/>
      <c r="AI188" s="1022"/>
      <c r="AJ188" s="1022"/>
      <c r="AK188" s="1022"/>
      <c r="AL188" s="1022"/>
      <c r="AM188" s="1022"/>
      <c r="AN188" s="1022"/>
      <c r="AO188" s="1022"/>
      <c r="AP188" s="1022"/>
      <c r="AQ188" s="837"/>
      <c r="AR188" s="837"/>
    </row>
    <row r="189" spans="1:44">
      <c r="A189" s="837"/>
      <c r="B189" s="837"/>
      <c r="C189" s="1222"/>
      <c r="D189" s="1022"/>
      <c r="E189" s="1022"/>
      <c r="F189" s="1022"/>
      <c r="G189" s="1022"/>
      <c r="H189" s="1022"/>
      <c r="I189" s="1022"/>
      <c r="J189" s="1022"/>
      <c r="K189" s="1022"/>
      <c r="L189" s="1022"/>
      <c r="M189" s="1022"/>
      <c r="N189" s="1022"/>
      <c r="O189" s="1022"/>
      <c r="P189" s="1022"/>
      <c r="Q189" s="1022"/>
      <c r="R189" s="1022"/>
      <c r="S189" s="1022"/>
      <c r="T189" s="1022"/>
      <c r="U189" s="1022"/>
      <c r="V189" s="1022"/>
      <c r="W189" s="1022"/>
      <c r="X189" s="1022"/>
      <c r="Y189" s="1022"/>
      <c r="Z189" s="1022"/>
      <c r="AA189" s="1022"/>
      <c r="AB189" s="1022"/>
      <c r="AC189" s="1022"/>
      <c r="AD189" s="1022"/>
      <c r="AE189" s="1022"/>
      <c r="AF189" s="1022"/>
      <c r="AG189" s="1022"/>
      <c r="AH189" s="1022"/>
      <c r="AI189" s="1022"/>
      <c r="AJ189" s="1022"/>
      <c r="AK189" s="1022"/>
      <c r="AL189" s="1022"/>
      <c r="AM189" s="1022"/>
      <c r="AN189" s="1022"/>
      <c r="AO189" s="1022"/>
      <c r="AP189" s="1022"/>
      <c r="AQ189" s="837"/>
      <c r="AR189" s="837"/>
    </row>
    <row r="190" spans="1:44">
      <c r="A190" s="837"/>
      <c r="B190" s="837"/>
      <c r="C190" s="1222"/>
      <c r="D190" s="1022"/>
      <c r="E190" s="1022"/>
      <c r="F190" s="1022"/>
      <c r="G190" s="1022"/>
      <c r="H190" s="1022"/>
      <c r="I190" s="1022"/>
      <c r="J190" s="1022"/>
      <c r="K190" s="1022"/>
      <c r="L190" s="1022"/>
      <c r="M190" s="1022"/>
      <c r="N190" s="1022"/>
      <c r="O190" s="1022"/>
      <c r="P190" s="1022"/>
      <c r="Q190" s="1022"/>
      <c r="R190" s="1022"/>
      <c r="S190" s="1022"/>
      <c r="T190" s="1022"/>
      <c r="U190" s="1022"/>
      <c r="V190" s="1022"/>
      <c r="W190" s="1022"/>
      <c r="X190" s="1022"/>
      <c r="Y190" s="1022"/>
      <c r="Z190" s="1022"/>
      <c r="AA190" s="1022"/>
      <c r="AB190" s="1022"/>
      <c r="AC190" s="1022"/>
      <c r="AD190" s="1022"/>
      <c r="AE190" s="1022"/>
      <c r="AF190" s="1022"/>
      <c r="AG190" s="1022"/>
      <c r="AH190" s="1022"/>
      <c r="AI190" s="1022"/>
      <c r="AJ190" s="1022"/>
      <c r="AK190" s="1022"/>
      <c r="AL190" s="1022"/>
      <c r="AM190" s="1022"/>
      <c r="AN190" s="1022"/>
      <c r="AO190" s="1022"/>
      <c r="AP190" s="1022"/>
      <c r="AQ190" s="837"/>
      <c r="AR190" s="837"/>
    </row>
    <row r="191" spans="1:44">
      <c r="A191" s="837"/>
      <c r="B191" s="837"/>
      <c r="C191" s="1222"/>
      <c r="D191" s="1022"/>
      <c r="E191" s="1022"/>
      <c r="F191" s="1022"/>
      <c r="G191" s="1022"/>
      <c r="H191" s="1022"/>
      <c r="I191" s="1022"/>
      <c r="J191" s="1022"/>
      <c r="K191" s="1022"/>
      <c r="L191" s="1022"/>
      <c r="M191" s="1022"/>
      <c r="N191" s="1022"/>
      <c r="O191" s="1022"/>
      <c r="P191" s="1022"/>
      <c r="Q191" s="1022"/>
      <c r="R191" s="1022"/>
      <c r="S191" s="1022"/>
      <c r="T191" s="1022"/>
      <c r="U191" s="1022"/>
      <c r="V191" s="1022"/>
      <c r="W191" s="1022"/>
      <c r="X191" s="1022"/>
      <c r="Y191" s="1022"/>
      <c r="Z191" s="1022"/>
      <c r="AA191" s="1022"/>
      <c r="AB191" s="1022"/>
      <c r="AC191" s="1022"/>
      <c r="AD191" s="1022"/>
      <c r="AE191" s="1022"/>
      <c r="AF191" s="1022"/>
      <c r="AG191" s="1022"/>
      <c r="AH191" s="1022"/>
      <c r="AI191" s="1022"/>
      <c r="AJ191" s="1022"/>
      <c r="AK191" s="1022"/>
      <c r="AL191" s="1022"/>
      <c r="AM191" s="1022"/>
      <c r="AN191" s="1022"/>
      <c r="AO191" s="1022"/>
      <c r="AP191" s="1022"/>
      <c r="AQ191" s="837"/>
      <c r="AR191" s="837"/>
    </row>
    <row r="192" spans="1:44">
      <c r="A192" s="837"/>
      <c r="B192" s="837"/>
      <c r="C192" s="1222"/>
      <c r="D192" s="1022"/>
      <c r="E192" s="1022"/>
      <c r="F192" s="1022"/>
      <c r="G192" s="1022"/>
      <c r="H192" s="1022"/>
      <c r="I192" s="1022"/>
      <c r="J192" s="1022"/>
      <c r="K192" s="1022"/>
      <c r="L192" s="1022"/>
      <c r="M192" s="1022"/>
      <c r="N192" s="1022"/>
      <c r="O192" s="1022"/>
      <c r="P192" s="1022"/>
      <c r="Q192" s="1022"/>
      <c r="R192" s="1022"/>
      <c r="S192" s="1022"/>
      <c r="T192" s="1022"/>
      <c r="U192" s="1022"/>
      <c r="V192" s="1022"/>
      <c r="W192" s="1022"/>
      <c r="X192" s="1022"/>
      <c r="Y192" s="1022"/>
      <c r="Z192" s="1022"/>
      <c r="AA192" s="1022"/>
      <c r="AB192" s="1022"/>
      <c r="AC192" s="1022"/>
      <c r="AD192" s="1022"/>
      <c r="AE192" s="1022"/>
      <c r="AF192" s="1022"/>
      <c r="AG192" s="1022"/>
      <c r="AH192" s="1022"/>
      <c r="AI192" s="1022"/>
      <c r="AJ192" s="1022"/>
      <c r="AK192" s="1022"/>
      <c r="AL192" s="1022"/>
      <c r="AM192" s="1022"/>
      <c r="AN192" s="1022"/>
      <c r="AO192" s="1022"/>
      <c r="AP192" s="1022"/>
      <c r="AQ192" s="837"/>
      <c r="AR192" s="837"/>
    </row>
    <row r="193" spans="1:44">
      <c r="A193" s="837"/>
      <c r="B193" s="837"/>
      <c r="C193" s="1222"/>
      <c r="D193" s="1022"/>
      <c r="E193" s="1022"/>
      <c r="F193" s="1022"/>
      <c r="G193" s="1022"/>
      <c r="H193" s="1022"/>
      <c r="I193" s="1022"/>
      <c r="J193" s="1022"/>
      <c r="K193" s="1022"/>
      <c r="L193" s="1022"/>
      <c r="M193" s="1022"/>
      <c r="N193" s="1022"/>
      <c r="O193" s="1022"/>
      <c r="P193" s="1022"/>
      <c r="Q193" s="1022"/>
      <c r="R193" s="1022"/>
      <c r="S193" s="1022"/>
      <c r="T193" s="1022"/>
      <c r="U193" s="1022"/>
      <c r="V193" s="1022"/>
      <c r="W193" s="1022"/>
      <c r="X193" s="1022"/>
      <c r="Y193" s="1022"/>
      <c r="Z193" s="1022"/>
      <c r="AA193" s="1022"/>
      <c r="AB193" s="1022"/>
      <c r="AC193" s="1022"/>
      <c r="AD193" s="1022"/>
      <c r="AE193" s="1022"/>
      <c r="AF193" s="1022"/>
      <c r="AG193" s="1022"/>
      <c r="AH193" s="1022"/>
      <c r="AI193" s="1022"/>
      <c r="AJ193" s="1022"/>
      <c r="AK193" s="1022"/>
      <c r="AL193" s="1022"/>
      <c r="AM193" s="1022"/>
      <c r="AN193" s="1022"/>
      <c r="AO193" s="1022"/>
      <c r="AP193" s="1022"/>
      <c r="AQ193" s="837"/>
      <c r="AR193" s="837"/>
    </row>
    <row r="194" spans="1:44">
      <c r="A194" s="837"/>
      <c r="B194" s="837"/>
      <c r="C194" s="1222"/>
      <c r="D194" s="1022"/>
      <c r="E194" s="1022"/>
      <c r="F194" s="1022"/>
      <c r="G194" s="1022"/>
      <c r="H194" s="1022"/>
      <c r="I194" s="1022"/>
      <c r="J194" s="1022"/>
      <c r="K194" s="1022"/>
      <c r="L194" s="1022"/>
      <c r="M194" s="1022"/>
      <c r="N194" s="1022"/>
      <c r="O194" s="1022"/>
      <c r="P194" s="1022"/>
      <c r="Q194" s="1022"/>
      <c r="R194" s="1022"/>
      <c r="S194" s="1022"/>
      <c r="T194" s="1022"/>
      <c r="U194" s="1022"/>
      <c r="V194" s="1022"/>
      <c r="W194" s="1022"/>
      <c r="X194" s="1022"/>
      <c r="Y194" s="1022"/>
      <c r="Z194" s="1022"/>
      <c r="AA194" s="1022"/>
      <c r="AB194" s="1022"/>
      <c r="AC194" s="1022"/>
      <c r="AD194" s="1022"/>
      <c r="AE194" s="1022"/>
      <c r="AF194" s="1022"/>
      <c r="AG194" s="1022"/>
      <c r="AH194" s="1022"/>
      <c r="AI194" s="1022"/>
      <c r="AJ194" s="1022"/>
      <c r="AK194" s="1022"/>
      <c r="AL194" s="1022"/>
      <c r="AM194" s="1022"/>
      <c r="AN194" s="1022"/>
      <c r="AO194" s="1022"/>
      <c r="AP194" s="1022"/>
      <c r="AQ194" s="837"/>
      <c r="AR194" s="837"/>
    </row>
    <row r="195" spans="1:44">
      <c r="A195" s="837"/>
      <c r="B195" s="837"/>
      <c r="C195" s="1222"/>
      <c r="D195" s="1022"/>
      <c r="E195" s="1022"/>
      <c r="F195" s="1022"/>
      <c r="G195" s="1022"/>
      <c r="H195" s="1022"/>
      <c r="I195" s="1022"/>
      <c r="J195" s="1022"/>
      <c r="K195" s="1022"/>
      <c r="L195" s="1022"/>
      <c r="M195" s="1022"/>
      <c r="N195" s="1022"/>
      <c r="O195" s="1022"/>
      <c r="P195" s="1022"/>
      <c r="Q195" s="1022"/>
      <c r="R195" s="1022"/>
      <c r="S195" s="1022"/>
      <c r="T195" s="1022"/>
      <c r="U195" s="1022"/>
      <c r="V195" s="1022"/>
      <c r="W195" s="1022"/>
      <c r="X195" s="1022"/>
      <c r="Y195" s="1022"/>
      <c r="Z195" s="1022"/>
      <c r="AA195" s="1022"/>
      <c r="AB195" s="1022"/>
      <c r="AC195" s="1022"/>
      <c r="AD195" s="1022"/>
      <c r="AE195" s="1022"/>
      <c r="AF195" s="1022"/>
      <c r="AG195" s="1022"/>
      <c r="AH195" s="1022"/>
      <c r="AI195" s="1022"/>
      <c r="AJ195" s="1022"/>
      <c r="AK195" s="1022"/>
      <c r="AL195" s="1022"/>
      <c r="AM195" s="1022"/>
      <c r="AN195" s="1022"/>
      <c r="AO195" s="1022"/>
      <c r="AP195" s="1022"/>
      <c r="AQ195" s="837"/>
      <c r="AR195" s="837"/>
    </row>
    <row r="196" spans="1:44">
      <c r="A196" s="837"/>
      <c r="B196" s="837"/>
      <c r="C196" s="1222"/>
      <c r="D196" s="1022"/>
      <c r="E196" s="1022"/>
      <c r="F196" s="1022"/>
      <c r="G196" s="1022"/>
      <c r="H196" s="1022"/>
      <c r="I196" s="1022"/>
      <c r="J196" s="1022"/>
      <c r="K196" s="1022"/>
      <c r="L196" s="1022"/>
      <c r="M196" s="1022"/>
      <c r="N196" s="1022"/>
      <c r="O196" s="1022"/>
      <c r="P196" s="1022"/>
      <c r="Q196" s="1022"/>
      <c r="R196" s="1022"/>
      <c r="S196" s="1022"/>
      <c r="T196" s="1022"/>
      <c r="U196" s="1022"/>
      <c r="V196" s="1022"/>
      <c r="W196" s="1022"/>
      <c r="X196" s="1022"/>
      <c r="Y196" s="1022"/>
      <c r="Z196" s="1022"/>
      <c r="AA196" s="1022"/>
      <c r="AB196" s="1022"/>
      <c r="AC196" s="1022"/>
      <c r="AD196" s="1022"/>
      <c r="AE196" s="1022"/>
      <c r="AF196" s="1022"/>
      <c r="AG196" s="1022"/>
      <c r="AH196" s="1022"/>
      <c r="AI196" s="1022"/>
      <c r="AJ196" s="1022"/>
      <c r="AK196" s="1022"/>
      <c r="AL196" s="1022"/>
      <c r="AM196" s="1022"/>
      <c r="AN196" s="1022"/>
      <c r="AO196" s="1022"/>
      <c r="AP196" s="1022"/>
      <c r="AQ196" s="837"/>
      <c r="AR196" s="837"/>
    </row>
    <row r="197" spans="1:44">
      <c r="A197" s="837"/>
      <c r="B197" s="837"/>
      <c r="C197" s="1222"/>
      <c r="D197" s="1022"/>
      <c r="E197" s="1022"/>
      <c r="F197" s="1022"/>
      <c r="G197" s="1022"/>
      <c r="H197" s="1022"/>
      <c r="I197" s="1022"/>
      <c r="J197" s="1022"/>
      <c r="K197" s="1022"/>
      <c r="L197" s="1022"/>
      <c r="M197" s="1022"/>
      <c r="N197" s="1022"/>
      <c r="O197" s="1022"/>
      <c r="P197" s="1022"/>
      <c r="Q197" s="1022"/>
      <c r="R197" s="1022"/>
      <c r="S197" s="1022"/>
      <c r="T197" s="1022"/>
      <c r="U197" s="1022"/>
      <c r="V197" s="1022"/>
      <c r="W197" s="1022"/>
      <c r="X197" s="1022"/>
      <c r="Y197" s="1022"/>
      <c r="Z197" s="1022"/>
      <c r="AA197" s="1022"/>
      <c r="AB197" s="1022"/>
      <c r="AC197" s="1022"/>
      <c r="AD197" s="1022"/>
      <c r="AE197" s="1022"/>
      <c r="AF197" s="1022"/>
      <c r="AG197" s="1022"/>
      <c r="AH197" s="1022"/>
      <c r="AI197" s="1022"/>
      <c r="AJ197" s="1022"/>
      <c r="AK197" s="1022"/>
      <c r="AL197" s="1022"/>
      <c r="AM197" s="1022"/>
      <c r="AN197" s="1022"/>
      <c r="AO197" s="1022"/>
      <c r="AP197" s="1022"/>
      <c r="AQ197" s="837"/>
      <c r="AR197" s="837"/>
    </row>
    <row r="198" spans="1:44">
      <c r="A198" s="837"/>
      <c r="B198" s="837"/>
      <c r="C198" s="1222"/>
      <c r="D198" s="1022"/>
      <c r="E198" s="1022"/>
      <c r="F198" s="1022"/>
      <c r="G198" s="1022"/>
      <c r="H198" s="1022"/>
      <c r="I198" s="1022"/>
      <c r="J198" s="1022"/>
      <c r="K198" s="1022"/>
      <c r="L198" s="1022"/>
      <c r="M198" s="1022"/>
      <c r="N198" s="1022"/>
      <c r="O198" s="1022"/>
      <c r="P198" s="1022"/>
      <c r="Q198" s="1022"/>
      <c r="R198" s="1022"/>
      <c r="S198" s="1022"/>
      <c r="T198" s="1022"/>
      <c r="U198" s="1022"/>
      <c r="V198" s="1022"/>
      <c r="W198" s="1022"/>
      <c r="X198" s="1022"/>
      <c r="Y198" s="1022"/>
      <c r="Z198" s="1022"/>
      <c r="AA198" s="1022"/>
      <c r="AB198" s="1022"/>
      <c r="AC198" s="1022"/>
      <c r="AD198" s="1022"/>
      <c r="AE198" s="1022"/>
      <c r="AF198" s="1022"/>
      <c r="AG198" s="1022"/>
      <c r="AH198" s="1022"/>
      <c r="AI198" s="1022"/>
      <c r="AJ198" s="1022"/>
      <c r="AK198" s="1022"/>
      <c r="AL198" s="1022"/>
      <c r="AM198" s="1022"/>
      <c r="AN198" s="1022"/>
      <c r="AO198" s="1022"/>
      <c r="AP198" s="1022"/>
      <c r="AQ198" s="837"/>
      <c r="AR198" s="837"/>
    </row>
    <row r="199" spans="1:44">
      <c r="A199" s="837"/>
      <c r="B199" s="837"/>
      <c r="C199" s="1222"/>
      <c r="D199" s="1022"/>
      <c r="E199" s="1022"/>
      <c r="F199" s="1022"/>
      <c r="G199" s="1022"/>
      <c r="H199" s="1022"/>
      <c r="I199" s="1022"/>
      <c r="J199" s="1022"/>
      <c r="K199" s="1022"/>
      <c r="L199" s="1022"/>
      <c r="M199" s="1022"/>
      <c r="N199" s="1022"/>
      <c r="O199" s="1022"/>
      <c r="P199" s="1022"/>
      <c r="Q199" s="1022"/>
      <c r="R199" s="1022"/>
      <c r="S199" s="1022"/>
      <c r="T199" s="1022"/>
      <c r="U199" s="1022"/>
      <c r="V199" s="1022"/>
      <c r="W199" s="1022"/>
      <c r="X199" s="1022"/>
      <c r="Y199" s="1022"/>
      <c r="Z199" s="1022"/>
      <c r="AA199" s="1022"/>
      <c r="AB199" s="1022"/>
      <c r="AC199" s="1022"/>
      <c r="AD199" s="1022"/>
      <c r="AE199" s="1022"/>
      <c r="AF199" s="1022"/>
      <c r="AG199" s="1022"/>
      <c r="AH199" s="1022"/>
      <c r="AI199" s="1022"/>
      <c r="AJ199" s="1022"/>
      <c r="AK199" s="1022"/>
      <c r="AL199" s="1022"/>
      <c r="AM199" s="1022"/>
      <c r="AN199" s="1022"/>
      <c r="AO199" s="1022"/>
      <c r="AP199" s="1022"/>
      <c r="AQ199" s="837"/>
      <c r="AR199" s="837"/>
    </row>
    <row r="200" spans="1:44">
      <c r="A200" s="837"/>
      <c r="B200" s="837"/>
      <c r="C200" s="1222"/>
      <c r="D200" s="1022"/>
      <c r="E200" s="1022"/>
      <c r="F200" s="1022"/>
      <c r="G200" s="1022"/>
      <c r="H200" s="1022"/>
      <c r="I200" s="1022"/>
      <c r="J200" s="1022"/>
      <c r="K200" s="1022"/>
      <c r="L200" s="1022"/>
      <c r="M200" s="1022"/>
      <c r="N200" s="1022"/>
      <c r="O200" s="1022"/>
      <c r="P200" s="1022"/>
      <c r="Q200" s="1022"/>
      <c r="R200" s="1022"/>
      <c r="S200" s="1022"/>
      <c r="T200" s="1022"/>
      <c r="U200" s="1022"/>
      <c r="V200" s="1022"/>
      <c r="W200" s="1022"/>
      <c r="X200" s="1022"/>
      <c r="Y200" s="1022"/>
      <c r="Z200" s="1022"/>
      <c r="AA200" s="1022"/>
      <c r="AB200" s="1022"/>
      <c r="AC200" s="1022"/>
      <c r="AD200" s="1022"/>
      <c r="AE200" s="1022"/>
      <c r="AF200" s="1022"/>
      <c r="AG200" s="1022"/>
      <c r="AH200" s="1022"/>
      <c r="AI200" s="1022"/>
      <c r="AJ200" s="1022"/>
      <c r="AK200" s="1022"/>
      <c r="AL200" s="1022"/>
      <c r="AM200" s="1022"/>
      <c r="AN200" s="1022"/>
      <c r="AO200" s="1022"/>
      <c r="AP200" s="1022"/>
      <c r="AQ200" s="837"/>
      <c r="AR200" s="837"/>
    </row>
    <row r="201" spans="1:44">
      <c r="A201" s="837"/>
      <c r="B201" s="837"/>
      <c r="C201" s="1222"/>
      <c r="D201" s="1022"/>
      <c r="E201" s="1022"/>
      <c r="F201" s="1022"/>
      <c r="G201" s="1022"/>
      <c r="H201" s="1022"/>
      <c r="I201" s="1022"/>
      <c r="J201" s="1022"/>
      <c r="K201" s="1022"/>
      <c r="L201" s="1022"/>
      <c r="M201" s="1022"/>
      <c r="N201" s="1022"/>
      <c r="O201" s="1022"/>
      <c r="P201" s="1022"/>
      <c r="Q201" s="1022"/>
      <c r="R201" s="1022"/>
      <c r="S201" s="1022"/>
      <c r="T201" s="1022"/>
      <c r="U201" s="1022"/>
      <c r="V201" s="1022"/>
      <c r="W201" s="1022"/>
      <c r="X201" s="1022"/>
      <c r="Y201" s="1022"/>
      <c r="Z201" s="1022"/>
      <c r="AA201" s="1022"/>
      <c r="AB201" s="1022"/>
      <c r="AC201" s="1022"/>
      <c r="AD201" s="1022"/>
      <c r="AE201" s="1022"/>
      <c r="AF201" s="1022"/>
      <c r="AG201" s="1022"/>
      <c r="AH201" s="1022"/>
      <c r="AI201" s="1022"/>
      <c r="AJ201" s="1022"/>
      <c r="AK201" s="1022"/>
      <c r="AL201" s="1022"/>
      <c r="AM201" s="1022"/>
      <c r="AN201" s="1022"/>
      <c r="AO201" s="1022"/>
      <c r="AP201" s="1022"/>
      <c r="AQ201" s="837"/>
      <c r="AR201" s="837"/>
    </row>
    <row r="202" spans="1:44">
      <c r="A202" s="837"/>
      <c r="B202" s="837"/>
      <c r="C202" s="1222"/>
      <c r="D202" s="1022"/>
      <c r="E202" s="1022"/>
      <c r="F202" s="1022"/>
      <c r="G202" s="1022"/>
      <c r="H202" s="1022"/>
      <c r="I202" s="1022"/>
      <c r="J202" s="1022"/>
      <c r="K202" s="1022"/>
      <c r="L202" s="1022"/>
      <c r="M202" s="1022"/>
      <c r="N202" s="1022"/>
      <c r="O202" s="1022"/>
      <c r="P202" s="1022"/>
      <c r="Q202" s="1022"/>
      <c r="R202" s="1022"/>
      <c r="S202" s="1022"/>
      <c r="T202" s="1022"/>
      <c r="U202" s="1022"/>
      <c r="V202" s="1022"/>
      <c r="W202" s="1022"/>
      <c r="X202" s="1022"/>
      <c r="Y202" s="1022"/>
      <c r="Z202" s="1022"/>
      <c r="AA202" s="1022"/>
      <c r="AB202" s="1022"/>
      <c r="AC202" s="1022"/>
      <c r="AD202" s="1022"/>
      <c r="AE202" s="1022"/>
      <c r="AF202" s="1022"/>
      <c r="AG202" s="1022"/>
      <c r="AH202" s="1022"/>
      <c r="AI202" s="1022"/>
      <c r="AJ202" s="1022"/>
      <c r="AK202" s="1022"/>
      <c r="AL202" s="1022"/>
      <c r="AM202" s="1022"/>
      <c r="AN202" s="1022"/>
      <c r="AO202" s="1022"/>
      <c r="AP202" s="1022"/>
      <c r="AQ202" s="837"/>
      <c r="AR202" s="837"/>
    </row>
    <row r="203" spans="1:44">
      <c r="A203" s="837"/>
      <c r="B203" s="837"/>
      <c r="C203" s="1222"/>
      <c r="D203" s="1022"/>
      <c r="E203" s="1022"/>
      <c r="F203" s="1022"/>
      <c r="G203" s="1022"/>
      <c r="H203" s="1022"/>
      <c r="I203" s="1022"/>
      <c r="J203" s="1022"/>
      <c r="K203" s="1022"/>
      <c r="L203" s="1022"/>
      <c r="M203" s="1022"/>
      <c r="N203" s="1022"/>
      <c r="O203" s="1022"/>
      <c r="P203" s="1022"/>
      <c r="Q203" s="1022"/>
      <c r="R203" s="1022"/>
      <c r="S203" s="1022"/>
      <c r="T203" s="1022"/>
      <c r="U203" s="1022"/>
      <c r="V203" s="1022"/>
      <c r="W203" s="1022"/>
      <c r="X203" s="1022"/>
      <c r="Y203" s="1022"/>
      <c r="Z203" s="1022"/>
      <c r="AA203" s="1022"/>
      <c r="AB203" s="1022"/>
      <c r="AC203" s="1022"/>
      <c r="AD203" s="1022"/>
      <c r="AE203" s="1022"/>
      <c r="AF203" s="1022"/>
      <c r="AG203" s="1022"/>
      <c r="AH203" s="1022"/>
      <c r="AI203" s="1022"/>
      <c r="AJ203" s="1022"/>
      <c r="AK203" s="1022"/>
      <c r="AL203" s="1022"/>
      <c r="AM203" s="1022"/>
      <c r="AN203" s="1022"/>
      <c r="AO203" s="1022"/>
      <c r="AP203" s="1022"/>
      <c r="AQ203" s="837"/>
      <c r="AR203" s="837"/>
    </row>
    <row r="204" spans="1:44">
      <c r="A204" s="837"/>
      <c r="B204" s="837"/>
      <c r="C204" s="1222"/>
      <c r="D204" s="1022"/>
      <c r="E204" s="1022"/>
      <c r="F204" s="1022"/>
      <c r="G204" s="1022"/>
      <c r="H204" s="1022"/>
      <c r="I204" s="1022"/>
      <c r="J204" s="1022"/>
      <c r="K204" s="1022"/>
      <c r="L204" s="1022"/>
      <c r="M204" s="1022"/>
      <c r="N204" s="1022"/>
      <c r="O204" s="1022"/>
      <c r="P204" s="1022"/>
      <c r="Q204" s="1022"/>
      <c r="R204" s="1022"/>
      <c r="S204" s="1022"/>
      <c r="T204" s="1022"/>
      <c r="U204" s="1022"/>
      <c r="V204" s="1022"/>
      <c r="W204" s="1022"/>
      <c r="X204" s="1022"/>
      <c r="Y204" s="1022"/>
      <c r="Z204" s="1022"/>
      <c r="AA204" s="1022"/>
      <c r="AB204" s="1022"/>
      <c r="AC204" s="1022"/>
      <c r="AD204" s="1022"/>
      <c r="AE204" s="1022"/>
      <c r="AF204" s="1022"/>
      <c r="AG204" s="1022"/>
      <c r="AH204" s="1022"/>
      <c r="AI204" s="1022"/>
      <c r="AJ204" s="1022"/>
      <c r="AK204" s="1022"/>
      <c r="AL204" s="1022"/>
      <c r="AM204" s="1022"/>
      <c r="AN204" s="1022"/>
      <c r="AO204" s="1022"/>
      <c r="AP204" s="1022"/>
      <c r="AQ204" s="837"/>
      <c r="AR204" s="837"/>
    </row>
    <row r="205" spans="1:44">
      <c r="A205" s="65"/>
      <c r="B205" s="65"/>
      <c r="C205" s="811"/>
      <c r="D205" s="1022"/>
      <c r="E205" s="1022"/>
      <c r="F205" s="1022"/>
      <c r="G205" s="1022"/>
      <c r="H205" s="1022"/>
      <c r="I205" s="1022"/>
      <c r="J205" s="1022"/>
      <c r="K205" s="1022"/>
      <c r="L205" s="1022"/>
      <c r="M205" s="1022"/>
      <c r="N205" s="1022"/>
      <c r="O205" s="1022"/>
      <c r="P205" s="1022"/>
      <c r="Q205" s="1022"/>
      <c r="R205" s="1022"/>
      <c r="S205" s="1022"/>
      <c r="T205" s="1022"/>
      <c r="U205" s="1022"/>
      <c r="V205" s="1022"/>
      <c r="W205" s="1022"/>
      <c r="X205" s="1022"/>
      <c r="Y205" s="1022"/>
      <c r="Z205" s="1022"/>
      <c r="AA205" s="1022"/>
      <c r="AB205" s="1022"/>
      <c r="AC205" s="1022"/>
      <c r="AD205" s="1022"/>
      <c r="AE205" s="1022"/>
      <c r="AF205" s="1022"/>
      <c r="AG205" s="1022"/>
      <c r="AH205" s="1022"/>
      <c r="AI205" s="1022"/>
      <c r="AJ205" s="1022"/>
      <c r="AK205" s="1022"/>
      <c r="AL205" s="1022"/>
      <c r="AM205" s="1022"/>
      <c r="AN205" s="1022"/>
      <c r="AO205" s="1022"/>
      <c r="AP205" s="1022"/>
      <c r="AQ205" s="997"/>
      <c r="AR205" s="997"/>
    </row>
    <row r="206" spans="1:44">
      <c r="A206" s="177"/>
      <c r="B206" s="177"/>
      <c r="C206" s="812"/>
      <c r="D206" s="1022"/>
      <c r="E206" s="1022"/>
      <c r="F206" s="1022"/>
      <c r="G206" s="1022"/>
      <c r="H206" s="1022"/>
      <c r="I206" s="1022"/>
      <c r="J206" s="1022"/>
      <c r="K206" s="1022"/>
      <c r="L206" s="1022"/>
      <c r="M206" s="1022"/>
      <c r="N206" s="1022"/>
      <c r="O206" s="1022"/>
      <c r="P206" s="1022"/>
      <c r="Q206" s="1022"/>
      <c r="R206" s="1022"/>
      <c r="S206" s="1022"/>
      <c r="T206" s="1022"/>
      <c r="U206" s="1022"/>
      <c r="V206" s="1022"/>
      <c r="W206" s="1022"/>
      <c r="X206" s="1022"/>
      <c r="Y206" s="1022"/>
      <c r="Z206" s="1022"/>
      <c r="AA206" s="1022"/>
      <c r="AB206" s="1022"/>
      <c r="AC206" s="1022"/>
      <c r="AD206" s="1022"/>
      <c r="AE206" s="1022"/>
      <c r="AF206" s="1022"/>
      <c r="AG206" s="1022"/>
      <c r="AH206" s="1022"/>
      <c r="AI206" s="1022"/>
      <c r="AJ206" s="1022"/>
      <c r="AK206" s="1022"/>
      <c r="AL206" s="1022"/>
      <c r="AM206" s="1022"/>
      <c r="AN206" s="1022"/>
      <c r="AO206" s="1022"/>
      <c r="AP206" s="1022"/>
      <c r="AQ206" s="178"/>
      <c r="AR206" s="178"/>
    </row>
    <row r="207" spans="1:44">
      <c r="A207" s="177"/>
      <c r="B207" s="177"/>
      <c r="C207" s="812"/>
      <c r="D207" s="1022"/>
      <c r="E207" s="1022"/>
      <c r="F207" s="1022"/>
      <c r="G207" s="1022"/>
      <c r="H207" s="1022"/>
      <c r="I207" s="1022"/>
      <c r="J207" s="1022"/>
      <c r="K207" s="1022"/>
      <c r="L207" s="1022"/>
      <c r="M207" s="1022"/>
      <c r="N207" s="1022"/>
      <c r="O207" s="1022"/>
      <c r="P207" s="1022"/>
      <c r="Q207" s="1022"/>
      <c r="R207" s="1022"/>
      <c r="S207" s="1022"/>
      <c r="T207" s="1022"/>
      <c r="U207" s="1022"/>
      <c r="V207" s="1022"/>
      <c r="W207" s="1022"/>
      <c r="X207" s="1022"/>
      <c r="Y207" s="1022"/>
      <c r="Z207" s="1022"/>
      <c r="AA207" s="1022"/>
      <c r="AB207" s="1022"/>
      <c r="AC207" s="1022"/>
      <c r="AD207" s="1022"/>
      <c r="AE207" s="1022"/>
      <c r="AF207" s="1022"/>
      <c r="AG207" s="1022"/>
      <c r="AH207" s="1022"/>
      <c r="AI207" s="1022"/>
      <c r="AJ207" s="1022"/>
      <c r="AK207" s="1022"/>
      <c r="AL207" s="1022"/>
      <c r="AM207" s="1022"/>
      <c r="AN207" s="1022"/>
      <c r="AO207" s="1022"/>
      <c r="AP207" s="1022"/>
      <c r="AQ207" s="178"/>
      <c r="AR207" s="178"/>
    </row>
  </sheetData>
  <sheetProtection algorithmName="SHA-512" hashValue="IBk7u5pXx0goyNWgRT5ZSvueVSoER5jqI0mz85mNBuIi1PXUSxHPqkYLWHOQIFVZEJO3b8KlUWLOEIJ64U92GA==" saltValue="DykVI7cHatHVayR1mCJjfQ==" spinCount="100000" sheet="1" objects="1" scenarios="1"/>
  <conditionalFormatting sqref="E25">
    <cfRule type="cellIs" dxfId="122" priority="2" stopIfTrue="1" operator="equal">
      <formula>"OK"</formula>
    </cfRule>
  </conditionalFormatting>
  <conditionalFormatting sqref="E24">
    <cfRule type="cellIs" dxfId="121"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0"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K200"/>
  <sheetViews>
    <sheetView showGridLines="0" zoomScale="85" zoomScaleNormal="85" workbookViewId="0"/>
  </sheetViews>
  <sheetFormatPr defaultColWidth="8.84375" defaultRowHeight="15.5"/>
  <cols>
    <col min="1" max="1" width="6.69140625" style="49" customWidth="1"/>
    <col min="2" max="2" width="59.23046875" style="49" customWidth="1"/>
    <col min="3" max="8" width="10.84375" style="49" customWidth="1"/>
    <col min="9" max="21" width="8.84375" style="49"/>
    <col min="22" max="22" width="10.23046875" style="49" customWidth="1"/>
    <col min="23" max="25" width="8.84375" style="49"/>
    <col min="26" max="26" width="8.84375" style="1782"/>
    <col min="27" max="27" width="9.53515625" style="49" customWidth="1"/>
    <col min="28" max="16384" width="8.84375" style="49"/>
  </cols>
  <sheetData>
    <row r="1" spans="1:37" ht="30">
      <c r="A1" s="75" t="s">
        <v>635</v>
      </c>
      <c r="B1" s="295"/>
      <c r="C1" s="296"/>
      <c r="D1" s="297"/>
      <c r="E1" s="297"/>
      <c r="F1" s="297"/>
      <c r="G1" s="298" t="s">
        <v>52</v>
      </c>
      <c r="H1" s="1223" t="s">
        <v>895</v>
      </c>
      <c r="I1" s="297"/>
      <c r="J1" s="297"/>
      <c r="K1" s="300">
        <f>VLOOKUP(Summary!$H$1,Summary!$V$1:$W$12,2,0)</f>
        <v>1</v>
      </c>
      <c r="L1" s="297"/>
      <c r="M1" s="297"/>
      <c r="N1" s="297"/>
      <c r="O1" s="297"/>
      <c r="P1" s="297"/>
      <c r="Q1" s="297"/>
      <c r="R1" s="297"/>
      <c r="S1" s="297"/>
      <c r="T1" s="297"/>
      <c r="U1" s="300" t="s">
        <v>891</v>
      </c>
      <c r="V1" s="299" t="s">
        <v>895</v>
      </c>
      <c r="W1" s="300">
        <v>1</v>
      </c>
      <c r="X1" s="300" t="s">
        <v>758</v>
      </c>
      <c r="Y1" s="300" t="s">
        <v>53</v>
      </c>
      <c r="Z1" s="299" t="s">
        <v>746</v>
      </c>
      <c r="AA1" s="300"/>
      <c r="AB1" s="300"/>
      <c r="AC1" s="300"/>
      <c r="AD1" s="161"/>
      <c r="AE1" s="161"/>
      <c r="AF1" s="161"/>
      <c r="AG1" s="161"/>
      <c r="AH1" s="161"/>
      <c r="AI1" s="161"/>
      <c r="AJ1" s="161"/>
      <c r="AK1" s="161"/>
    </row>
    <row r="2" spans="1:37">
      <c r="A2" s="161"/>
      <c r="B2" s="161"/>
      <c r="C2" s="297"/>
      <c r="D2" s="297"/>
      <c r="E2" s="297"/>
      <c r="F2" s="297"/>
      <c r="G2" s="297"/>
      <c r="H2" s="297"/>
      <c r="I2" s="297"/>
      <c r="J2" s="297"/>
      <c r="K2" s="297"/>
      <c r="L2" s="297"/>
      <c r="M2" s="297"/>
      <c r="N2" s="297"/>
      <c r="O2" s="297"/>
      <c r="P2" s="297"/>
      <c r="Q2" s="297"/>
      <c r="R2" s="297"/>
      <c r="S2" s="297"/>
      <c r="T2" s="297"/>
      <c r="U2" s="300" t="s">
        <v>1044</v>
      </c>
      <c r="V2" s="299" t="s">
        <v>896</v>
      </c>
      <c r="W2" s="300">
        <v>2</v>
      </c>
      <c r="X2" s="300" t="s">
        <v>758</v>
      </c>
      <c r="Y2" s="300" t="s">
        <v>54</v>
      </c>
      <c r="Z2" s="299" t="s">
        <v>407</v>
      </c>
      <c r="AA2" s="300"/>
      <c r="AB2" s="300"/>
      <c r="AC2" s="300"/>
      <c r="AD2" s="161"/>
      <c r="AE2" s="161"/>
      <c r="AF2" s="161"/>
      <c r="AG2" s="161"/>
      <c r="AH2" s="161"/>
      <c r="AI2" s="161"/>
      <c r="AJ2" s="161"/>
      <c r="AK2" s="161"/>
    </row>
    <row r="3" spans="1:37">
      <c r="A3" s="86"/>
      <c r="B3" s="86"/>
      <c r="C3" s="297"/>
      <c r="D3" s="297"/>
      <c r="E3" s="297"/>
      <c r="F3" s="297"/>
      <c r="G3" s="297"/>
      <c r="H3" s="297"/>
      <c r="I3" s="297"/>
      <c r="J3" s="297"/>
      <c r="K3" s="297"/>
      <c r="L3" s="297"/>
      <c r="M3" s="297"/>
      <c r="N3" s="297"/>
      <c r="O3" s="297"/>
      <c r="P3" s="297"/>
      <c r="Q3" s="297"/>
      <c r="R3" s="297"/>
      <c r="S3" s="297"/>
      <c r="T3" s="297"/>
      <c r="U3" s="297"/>
      <c r="V3" s="299" t="s">
        <v>897</v>
      </c>
      <c r="W3" s="300">
        <v>3</v>
      </c>
      <c r="X3" s="300" t="s">
        <v>758</v>
      </c>
      <c r="Y3" s="300" t="s">
        <v>200</v>
      </c>
      <c r="Z3" s="299" t="s">
        <v>408</v>
      </c>
      <c r="AA3" s="300"/>
      <c r="AB3" s="300"/>
      <c r="AC3" s="300"/>
      <c r="AD3" s="161"/>
      <c r="AE3" s="161"/>
      <c r="AF3" s="161"/>
      <c r="AG3" s="161"/>
      <c r="AH3" s="161"/>
      <c r="AI3" s="161"/>
      <c r="AJ3" s="161"/>
      <c r="AK3" s="161"/>
    </row>
    <row r="4" spans="1:37">
      <c r="A4" s="86" t="s">
        <v>316</v>
      </c>
      <c r="B4" s="161"/>
      <c r="C4" s="297"/>
      <c r="D4" s="297"/>
      <c r="E4" s="297"/>
      <c r="F4" s="297"/>
      <c r="G4" s="297"/>
      <c r="H4" s="297"/>
      <c r="I4" s="297"/>
      <c r="J4" s="297"/>
      <c r="K4" s="297"/>
      <c r="L4" s="297"/>
      <c r="M4" s="297"/>
      <c r="N4" s="297"/>
      <c r="O4" s="297"/>
      <c r="P4" s="297"/>
      <c r="Q4" s="297"/>
      <c r="R4" s="297"/>
      <c r="S4" s="297"/>
      <c r="T4" s="297"/>
      <c r="U4" s="297"/>
      <c r="V4" s="299" t="s">
        <v>898</v>
      </c>
      <c r="W4" s="300">
        <v>4</v>
      </c>
      <c r="X4" s="300" t="s">
        <v>758</v>
      </c>
      <c r="Y4" s="300" t="s">
        <v>296</v>
      </c>
      <c r="Z4" s="299" t="s">
        <v>409</v>
      </c>
      <c r="AA4" s="300"/>
      <c r="AB4" s="300"/>
      <c r="AC4" s="300"/>
      <c r="AD4" s="161"/>
      <c r="AE4" s="161"/>
      <c r="AF4" s="161"/>
      <c r="AG4" s="161"/>
      <c r="AH4" s="161"/>
      <c r="AI4" s="161"/>
      <c r="AJ4" s="161"/>
      <c r="AK4" s="161"/>
    </row>
    <row r="5" spans="1:37" ht="30">
      <c r="A5" s="84"/>
      <c r="B5" s="84"/>
      <c r="C5" s="297"/>
      <c r="D5" s="297"/>
      <c r="E5" s="297"/>
      <c r="F5" s="845"/>
      <c r="G5" s="297"/>
      <c r="H5" s="297"/>
      <c r="I5" s="297"/>
      <c r="J5" s="297"/>
      <c r="K5" s="297"/>
      <c r="L5" s="297"/>
      <c r="M5" s="297"/>
      <c r="N5" s="297"/>
      <c r="O5" s="297"/>
      <c r="P5" s="297"/>
      <c r="Q5" s="297"/>
      <c r="R5" s="297"/>
      <c r="S5" s="297"/>
      <c r="T5" s="297"/>
      <c r="U5" s="297"/>
      <c r="V5" s="299" t="s">
        <v>899</v>
      </c>
      <c r="W5" s="300">
        <v>5</v>
      </c>
      <c r="X5" s="300" t="s">
        <v>758</v>
      </c>
      <c r="Y5" s="300"/>
      <c r="Z5" s="299" t="s">
        <v>747</v>
      </c>
      <c r="AA5" s="300"/>
      <c r="AB5" s="300"/>
      <c r="AC5" s="300"/>
      <c r="AD5" s="161"/>
      <c r="AE5" s="161"/>
      <c r="AF5" s="161"/>
      <c r="AG5" s="161"/>
      <c r="AH5" s="161"/>
      <c r="AI5" s="161"/>
      <c r="AJ5" s="161"/>
      <c r="AK5" s="161"/>
    </row>
    <row r="6" spans="1:37">
      <c r="A6" s="161"/>
      <c r="B6" s="161"/>
      <c r="C6" s="297"/>
      <c r="D6" s="297"/>
      <c r="E6" s="297"/>
      <c r="F6" s="297"/>
      <c r="G6" s="297"/>
      <c r="H6" s="297"/>
      <c r="I6" s="297"/>
      <c r="J6" s="297"/>
      <c r="K6" s="297"/>
      <c r="L6" s="297"/>
      <c r="M6" s="297"/>
      <c r="N6" s="297"/>
      <c r="O6" s="297"/>
      <c r="P6" s="297"/>
      <c r="Q6" s="297"/>
      <c r="R6" s="297"/>
      <c r="S6" s="297"/>
      <c r="T6" s="297"/>
      <c r="U6" s="297"/>
      <c r="V6" s="299" t="s">
        <v>900</v>
      </c>
      <c r="W6" s="300">
        <v>6</v>
      </c>
      <c r="X6" s="300" t="s">
        <v>759</v>
      </c>
      <c r="Y6" s="300"/>
      <c r="Z6" s="299" t="s">
        <v>414</v>
      </c>
      <c r="AA6" s="300"/>
      <c r="AB6" s="300"/>
      <c r="AC6" s="300"/>
      <c r="AD6" s="161"/>
      <c r="AE6" s="161"/>
      <c r="AF6" s="161"/>
      <c r="AG6" s="161"/>
      <c r="AH6" s="161"/>
      <c r="AI6" s="161"/>
      <c r="AJ6" s="161"/>
      <c r="AK6" s="161"/>
    </row>
    <row r="7" spans="1:37" ht="23.5" thickBot="1">
      <c r="A7" s="301" t="s">
        <v>44</v>
      </c>
      <c r="B7" s="301"/>
      <c r="C7" s="297"/>
      <c r="D7" s="297"/>
      <c r="E7" s="297"/>
      <c r="F7" s="297"/>
      <c r="G7" s="297"/>
      <c r="H7" s="297"/>
      <c r="I7" s="297"/>
      <c r="J7" s="297"/>
      <c r="K7" s="297"/>
      <c r="L7" s="297"/>
      <c r="M7" s="297"/>
      <c r="N7" s="297"/>
      <c r="O7" s="297"/>
      <c r="P7" s="297"/>
      <c r="Q7" s="297"/>
      <c r="R7" s="297"/>
      <c r="S7" s="297"/>
      <c r="T7" s="297"/>
      <c r="U7" s="297"/>
      <c r="V7" s="299" t="s">
        <v>901</v>
      </c>
      <c r="W7" s="300">
        <v>7</v>
      </c>
      <c r="X7" s="300" t="s">
        <v>758</v>
      </c>
      <c r="Y7" s="300"/>
      <c r="Z7" s="299" t="s">
        <v>50</v>
      </c>
      <c r="AA7" s="300"/>
      <c r="AB7" s="300"/>
      <c r="AC7" s="300"/>
      <c r="AD7" s="161"/>
      <c r="AE7" s="161"/>
      <c r="AF7" s="161"/>
      <c r="AG7" s="161"/>
      <c r="AH7" s="161"/>
      <c r="AI7" s="161"/>
      <c r="AJ7" s="161"/>
      <c r="AK7" s="161"/>
    </row>
    <row r="8" spans="1:37" ht="20">
      <c r="A8" s="161"/>
      <c r="B8" s="160"/>
      <c r="C8" s="302" t="s">
        <v>42</v>
      </c>
      <c r="D8" s="302" t="s">
        <v>160</v>
      </c>
      <c r="E8" s="1164"/>
      <c r="F8" s="1165"/>
      <c r="G8" s="1165"/>
      <c r="H8" s="1165"/>
      <c r="I8" s="297"/>
      <c r="J8" s="297"/>
      <c r="K8" s="297"/>
      <c r="L8" s="297"/>
      <c r="M8" s="297"/>
      <c r="N8" s="297"/>
      <c r="O8" s="297"/>
      <c r="P8" s="297"/>
      <c r="Q8" s="297"/>
      <c r="R8" s="297"/>
      <c r="S8" s="297"/>
      <c r="T8" s="297"/>
      <c r="U8" s="297"/>
      <c r="V8" s="299" t="s">
        <v>902</v>
      </c>
      <c r="W8" s="300">
        <v>8</v>
      </c>
      <c r="X8" s="300" t="s">
        <v>758</v>
      </c>
      <c r="Y8" s="300"/>
      <c r="Z8" s="299" t="s">
        <v>175</v>
      </c>
      <c r="AA8" s="300"/>
      <c r="AB8" s="300"/>
      <c r="AC8" s="300"/>
      <c r="AD8" s="161"/>
      <c r="AE8" s="161"/>
      <c r="AF8" s="161"/>
      <c r="AG8" s="161"/>
      <c r="AH8" s="161"/>
      <c r="AI8" s="161"/>
      <c r="AJ8" s="161"/>
      <c r="AK8" s="161"/>
    </row>
    <row r="9" spans="1:37">
      <c r="A9" s="161"/>
      <c r="B9" s="161"/>
      <c r="C9" s="303" t="s">
        <v>39</v>
      </c>
      <c r="D9" s="303" t="s">
        <v>40</v>
      </c>
      <c r="E9" s="1164"/>
      <c r="F9" s="1165"/>
      <c r="G9" s="1165"/>
      <c r="H9" s="1165"/>
      <c r="I9" s="297"/>
      <c r="J9" s="297"/>
      <c r="K9" s="297"/>
      <c r="L9" s="297"/>
      <c r="M9" s="297"/>
      <c r="N9" s="297"/>
      <c r="O9" s="297"/>
      <c r="P9" s="297"/>
      <c r="Q9" s="297"/>
      <c r="R9" s="297"/>
      <c r="S9" s="297"/>
      <c r="T9" s="297"/>
      <c r="U9" s="297"/>
      <c r="V9" s="299" t="s">
        <v>903</v>
      </c>
      <c r="W9" s="300">
        <v>9</v>
      </c>
      <c r="X9" s="300" t="s">
        <v>759</v>
      </c>
      <c r="Y9" s="300"/>
      <c r="Z9" s="299" t="s">
        <v>552</v>
      </c>
      <c r="AA9" s="300"/>
      <c r="AB9" s="300"/>
      <c r="AC9" s="300"/>
      <c r="AD9" s="161"/>
      <c r="AE9" s="161"/>
      <c r="AF9" s="161"/>
      <c r="AG9" s="161"/>
      <c r="AH9" s="161"/>
      <c r="AI9" s="161"/>
      <c r="AJ9" s="161"/>
      <c r="AK9" s="161"/>
    </row>
    <row r="10" spans="1:37" ht="16" thickBot="1">
      <c r="A10" s="161"/>
      <c r="B10" s="161"/>
      <c r="C10" s="304" t="s">
        <v>51</v>
      </c>
      <c r="D10" s="304" t="s">
        <v>51</v>
      </c>
      <c r="E10" s="1166"/>
      <c r="F10" s="1167"/>
      <c r="G10" s="1167"/>
      <c r="H10" s="1167"/>
      <c r="I10" s="297"/>
      <c r="J10" s="297"/>
      <c r="K10" s="297"/>
      <c r="L10" s="297"/>
      <c r="M10" s="297"/>
      <c r="N10" s="297"/>
      <c r="O10" s="297"/>
      <c r="P10" s="297"/>
      <c r="Q10" s="297"/>
      <c r="R10" s="297"/>
      <c r="S10" s="297"/>
      <c r="T10" s="297"/>
      <c r="U10" s="297"/>
      <c r="V10" s="299" t="s">
        <v>893</v>
      </c>
      <c r="W10" s="300">
        <v>10</v>
      </c>
      <c r="X10" s="300" t="s">
        <v>758</v>
      </c>
      <c r="Y10" s="300"/>
      <c r="Z10" s="299" t="s">
        <v>1057</v>
      </c>
      <c r="AA10" s="300"/>
      <c r="AB10" s="300" t="s">
        <v>968</v>
      </c>
      <c r="AC10" s="300"/>
      <c r="AD10" s="161"/>
      <c r="AE10" s="161"/>
      <c r="AF10" s="161"/>
      <c r="AG10" s="161"/>
      <c r="AH10" s="161"/>
      <c r="AI10" s="161"/>
      <c r="AJ10" s="161"/>
      <c r="AK10" s="161"/>
    </row>
    <row r="11" spans="1:37" ht="25.5" customHeight="1" thickBot="1">
      <c r="A11" s="130">
        <v>1</v>
      </c>
      <c r="B11" s="305" t="s">
        <v>905</v>
      </c>
      <c r="C11" s="128">
        <f>'B - Monthly Positions'!P37</f>
        <v>0</v>
      </c>
      <c r="D11" s="128">
        <f>'A - Movement'!C50</f>
        <v>0</v>
      </c>
      <c r="E11" s="297"/>
      <c r="F11" s="297"/>
      <c r="G11" s="297"/>
      <c r="H11" s="297"/>
      <c r="I11" s="161"/>
      <c r="J11" s="161"/>
      <c r="K11" s="161"/>
      <c r="L11" s="161"/>
      <c r="M11" s="161"/>
      <c r="N11" s="161"/>
      <c r="O11" s="161"/>
      <c r="P11" s="161"/>
      <c r="Q11" s="161"/>
      <c r="R11" s="161"/>
      <c r="S11" s="161"/>
      <c r="T11" s="161"/>
      <c r="U11" s="161"/>
      <c r="V11" s="299" t="s">
        <v>894</v>
      </c>
      <c r="W11" s="300">
        <v>11</v>
      </c>
      <c r="X11" s="300" t="s">
        <v>758</v>
      </c>
      <c r="Y11" s="300"/>
      <c r="Z11" s="299" t="s">
        <v>757</v>
      </c>
      <c r="AA11" s="300"/>
      <c r="AB11" s="300"/>
      <c r="AC11" s="300"/>
      <c r="AD11" s="161"/>
      <c r="AE11" s="161"/>
      <c r="AF11" s="161"/>
      <c r="AG11" s="161"/>
      <c r="AH11" s="161"/>
      <c r="AI11" s="161"/>
      <c r="AJ11" s="161"/>
      <c r="AK11" s="161"/>
    </row>
    <row r="12" spans="1:37" ht="25.5" customHeight="1">
      <c r="A12" s="161"/>
      <c r="B12" s="161"/>
      <c r="C12" s="161"/>
      <c r="D12" s="161"/>
      <c r="E12" s="161"/>
      <c r="F12" s="161"/>
      <c r="G12" s="161"/>
      <c r="H12" s="161"/>
      <c r="I12" s="161"/>
      <c r="J12" s="161"/>
      <c r="K12" s="161"/>
      <c r="L12" s="161"/>
      <c r="M12" s="161"/>
      <c r="N12" s="161"/>
      <c r="O12" s="161"/>
      <c r="P12" s="161"/>
      <c r="Q12" s="161"/>
      <c r="R12" s="161"/>
      <c r="S12" s="161"/>
      <c r="T12" s="161"/>
      <c r="U12" s="161"/>
      <c r="V12" s="299" t="s">
        <v>892</v>
      </c>
      <c r="W12" s="300">
        <v>12</v>
      </c>
      <c r="X12" s="300" t="s">
        <v>759</v>
      </c>
      <c r="Y12" s="300"/>
      <c r="Z12" s="299" t="s">
        <v>380</v>
      </c>
      <c r="AA12" s="300" t="s">
        <v>840</v>
      </c>
      <c r="AB12" s="300" t="s">
        <v>968</v>
      </c>
      <c r="AC12" s="300"/>
      <c r="AD12" s="161"/>
      <c r="AE12" s="161"/>
      <c r="AF12" s="161"/>
      <c r="AG12" s="161"/>
      <c r="AH12" s="161"/>
      <c r="AI12" s="161"/>
      <c r="AJ12" s="161"/>
      <c r="AK12" s="161"/>
    </row>
    <row r="13" spans="1:37" ht="25.5" customHeight="1">
      <c r="A13" s="161"/>
      <c r="B13" s="161"/>
      <c r="C13" s="161"/>
      <c r="D13" s="161"/>
      <c r="E13" s="161"/>
      <c r="F13" s="161"/>
      <c r="G13" s="161"/>
      <c r="H13" s="161"/>
      <c r="I13" s="161"/>
      <c r="J13" s="161"/>
      <c r="K13" s="161"/>
      <c r="L13" s="161"/>
      <c r="M13" s="161"/>
      <c r="N13" s="161"/>
      <c r="O13" s="161"/>
      <c r="P13" s="161"/>
      <c r="Q13" s="161"/>
      <c r="R13" s="161"/>
      <c r="S13" s="161"/>
      <c r="T13" s="161"/>
      <c r="U13" s="161"/>
      <c r="V13" s="299" t="s">
        <v>1048</v>
      </c>
      <c r="W13" s="161"/>
      <c r="X13" s="161"/>
      <c r="Y13" s="161"/>
      <c r="Z13" s="299" t="s">
        <v>754</v>
      </c>
      <c r="AA13" s="300" t="s">
        <v>840</v>
      </c>
      <c r="AB13" s="300" t="s">
        <v>968</v>
      </c>
      <c r="AC13" s="161"/>
      <c r="AD13" s="161"/>
      <c r="AE13" s="161"/>
      <c r="AF13" s="161"/>
      <c r="AG13" s="161"/>
      <c r="AH13" s="161"/>
      <c r="AI13" s="161"/>
      <c r="AJ13" s="161"/>
      <c r="AK13" s="161"/>
    </row>
    <row r="14" spans="1:37">
      <c r="A14" s="161"/>
      <c r="B14" s="161"/>
      <c r="C14" s="161"/>
      <c r="D14" s="161"/>
      <c r="E14" s="161"/>
      <c r="F14" s="161"/>
      <c r="G14" s="161"/>
      <c r="H14" s="161"/>
      <c r="I14" s="161"/>
      <c r="J14" s="161"/>
      <c r="K14" s="161"/>
      <c r="L14" s="161"/>
      <c r="M14" s="161"/>
      <c r="N14" s="161"/>
      <c r="O14" s="161"/>
      <c r="P14" s="161"/>
      <c r="Q14" s="161"/>
      <c r="R14" s="161"/>
      <c r="S14" s="161"/>
      <c r="T14" s="161"/>
      <c r="U14" s="161"/>
      <c r="V14" s="299" t="s">
        <v>1049</v>
      </c>
      <c r="W14" s="161"/>
      <c r="X14" s="161"/>
      <c r="Y14" s="161"/>
      <c r="Z14" s="299" t="s">
        <v>755</v>
      </c>
      <c r="AA14" s="300" t="s">
        <v>840</v>
      </c>
      <c r="AB14" s="300" t="s">
        <v>968</v>
      </c>
      <c r="AC14" s="161"/>
      <c r="AD14" s="161"/>
      <c r="AE14" s="161"/>
      <c r="AF14" s="161"/>
      <c r="AG14" s="161"/>
      <c r="AH14" s="161"/>
      <c r="AI14" s="161"/>
      <c r="AJ14" s="161"/>
      <c r="AK14" s="161"/>
    </row>
    <row r="15" spans="1:37">
      <c r="A15" s="161"/>
      <c r="B15" s="161"/>
      <c r="C15" s="161"/>
      <c r="D15" s="161"/>
      <c r="E15" s="161"/>
      <c r="F15" s="161"/>
      <c r="G15" s="161"/>
      <c r="H15" s="161"/>
      <c r="I15" s="161"/>
      <c r="J15" s="161"/>
      <c r="K15" s="161"/>
      <c r="L15" s="161"/>
      <c r="M15" s="161"/>
      <c r="N15" s="161"/>
      <c r="O15" s="161"/>
      <c r="P15" s="161"/>
      <c r="Q15" s="161"/>
      <c r="R15" s="161"/>
      <c r="S15" s="161"/>
      <c r="T15" s="161"/>
      <c r="U15" s="161"/>
      <c r="V15" s="299" t="s">
        <v>1050</v>
      </c>
      <c r="W15" s="161"/>
      <c r="X15" s="161"/>
      <c r="Y15" s="161"/>
      <c r="Z15" s="299" t="s">
        <v>756</v>
      </c>
      <c r="AA15" s="995"/>
      <c r="AB15" s="300" t="s">
        <v>968</v>
      </c>
      <c r="AC15" s="161"/>
      <c r="AD15" s="161"/>
      <c r="AE15" s="161"/>
      <c r="AF15" s="161"/>
      <c r="AG15" s="161"/>
      <c r="AH15" s="161"/>
      <c r="AI15" s="161"/>
      <c r="AJ15" s="161"/>
      <c r="AK15" s="161"/>
    </row>
    <row r="16" spans="1:37">
      <c r="A16" s="161"/>
      <c r="B16" s="161"/>
      <c r="C16" s="161"/>
      <c r="D16" s="161"/>
      <c r="E16" s="161"/>
      <c r="F16" s="306"/>
      <c r="G16" s="306"/>
      <c r="H16" s="161"/>
      <c r="I16" s="161"/>
      <c r="J16" s="161"/>
      <c r="K16" s="161"/>
      <c r="L16" s="161"/>
      <c r="M16" s="161"/>
      <c r="N16" s="161"/>
      <c r="O16" s="161"/>
      <c r="P16" s="161"/>
      <c r="Q16" s="161"/>
      <c r="R16" s="161"/>
      <c r="S16" s="161"/>
      <c r="T16" s="161"/>
      <c r="U16" s="161"/>
      <c r="V16" s="299" t="s">
        <v>1051</v>
      </c>
      <c r="W16" s="161"/>
      <c r="X16" s="161"/>
      <c r="Y16" s="161"/>
      <c r="Z16" s="299" t="s">
        <v>635</v>
      </c>
      <c r="AA16" s="161"/>
      <c r="AB16" s="161"/>
      <c r="AC16" s="161"/>
      <c r="AD16" s="161"/>
      <c r="AE16" s="161"/>
      <c r="AF16" s="161"/>
      <c r="AG16" s="161"/>
      <c r="AH16" s="161"/>
      <c r="AI16" s="161"/>
      <c r="AJ16" s="161"/>
      <c r="AK16" s="161"/>
    </row>
    <row r="17" spans="1:37" ht="26.25" customHeight="1">
      <c r="A17" s="161"/>
      <c r="B17" s="161"/>
      <c r="C17" s="161"/>
      <c r="D17" s="161"/>
      <c r="E17" s="161"/>
      <c r="F17" s="161"/>
      <c r="G17" s="161"/>
      <c r="H17" s="161"/>
      <c r="I17" s="161"/>
      <c r="J17" s="161"/>
      <c r="K17" s="161"/>
      <c r="L17" s="161"/>
      <c r="M17" s="161"/>
      <c r="N17" s="161"/>
      <c r="O17" s="161"/>
      <c r="P17" s="161"/>
      <c r="Q17" s="161"/>
      <c r="R17" s="161"/>
      <c r="S17" s="161"/>
      <c r="T17" s="161"/>
      <c r="U17" s="161"/>
      <c r="V17" s="299" t="s">
        <v>1052</v>
      </c>
      <c r="W17" s="161"/>
      <c r="X17" s="161"/>
      <c r="Y17" s="161"/>
      <c r="Z17" s="1781"/>
      <c r="AA17" s="161"/>
      <c r="AB17" s="161"/>
      <c r="AC17" s="161"/>
      <c r="AD17" s="161"/>
      <c r="AE17" s="161"/>
      <c r="AF17" s="161"/>
      <c r="AG17" s="161"/>
      <c r="AH17" s="161"/>
      <c r="AI17" s="161"/>
      <c r="AJ17" s="161"/>
      <c r="AK17" s="161"/>
    </row>
    <row r="18" spans="1:37" ht="26.25" customHeight="1">
      <c r="A18" s="161"/>
      <c r="B18" s="161"/>
      <c r="C18" s="161"/>
      <c r="D18" s="161"/>
      <c r="E18" s="161"/>
      <c r="F18" s="161"/>
      <c r="G18" s="161"/>
      <c r="H18" s="161"/>
      <c r="I18" s="161"/>
      <c r="J18" s="161"/>
      <c r="K18" s="161"/>
      <c r="L18" s="161"/>
      <c r="M18" s="161"/>
      <c r="N18" s="161"/>
      <c r="O18" s="161"/>
      <c r="P18" s="161"/>
      <c r="Q18" s="161"/>
      <c r="R18" s="161"/>
      <c r="S18" s="161"/>
      <c r="T18" s="161"/>
      <c r="U18" s="161"/>
      <c r="V18" s="299" t="s">
        <v>1053</v>
      </c>
      <c r="W18" s="161"/>
      <c r="X18" s="161"/>
      <c r="Y18" s="161"/>
      <c r="Z18" s="1781"/>
      <c r="AA18" s="161"/>
      <c r="AB18" s="161"/>
      <c r="AC18" s="161"/>
      <c r="AD18" s="161"/>
      <c r="AE18" s="161"/>
      <c r="AF18" s="161"/>
      <c r="AG18" s="161"/>
      <c r="AH18" s="161"/>
      <c r="AI18" s="161"/>
      <c r="AJ18" s="161"/>
      <c r="AK18" s="161"/>
    </row>
    <row r="19" spans="1:37" ht="26.25" customHeight="1">
      <c r="A19" s="161"/>
      <c r="B19" s="161"/>
      <c r="C19" s="161"/>
      <c r="D19" s="161"/>
      <c r="E19" s="161"/>
      <c r="F19" s="161"/>
      <c r="G19" s="161"/>
      <c r="H19" s="161"/>
      <c r="I19" s="161"/>
      <c r="J19" s="161"/>
      <c r="K19" s="161"/>
      <c r="L19" s="161"/>
      <c r="M19" s="161"/>
      <c r="N19" s="161"/>
      <c r="O19" s="161"/>
      <c r="P19" s="161"/>
      <c r="Q19" s="161"/>
      <c r="R19" s="161"/>
      <c r="S19" s="161"/>
      <c r="T19" s="161"/>
      <c r="U19" s="161"/>
      <c r="V19" s="299" t="s">
        <v>1054</v>
      </c>
      <c r="W19" s="161"/>
      <c r="X19" s="161"/>
      <c r="Y19" s="161"/>
      <c r="Z19" s="1781"/>
      <c r="AA19" s="161"/>
      <c r="AB19" s="161"/>
      <c r="AC19" s="161"/>
      <c r="AD19" s="161"/>
      <c r="AE19" s="161"/>
      <c r="AF19" s="161"/>
      <c r="AG19" s="161"/>
      <c r="AH19" s="161"/>
      <c r="AI19" s="161"/>
      <c r="AJ19" s="161"/>
      <c r="AK19" s="161"/>
    </row>
    <row r="20" spans="1:37" ht="26.25" customHeight="1">
      <c r="A20" s="161"/>
      <c r="B20" s="161"/>
      <c r="C20" s="161"/>
      <c r="D20" s="161"/>
      <c r="E20" s="161"/>
      <c r="F20" s="161"/>
      <c r="G20" s="161"/>
      <c r="H20" s="161"/>
      <c r="I20" s="161"/>
      <c r="J20" s="161"/>
      <c r="K20" s="161"/>
      <c r="L20" s="161"/>
      <c r="M20" s="161"/>
      <c r="N20" s="161"/>
      <c r="O20" s="161"/>
      <c r="P20" s="161"/>
      <c r="Q20" s="161"/>
      <c r="R20" s="161"/>
      <c r="S20" s="161"/>
      <c r="T20" s="161"/>
      <c r="U20" s="161"/>
      <c r="V20" s="299" t="s">
        <v>1055</v>
      </c>
      <c r="W20" s="161"/>
      <c r="X20" s="161"/>
      <c r="Y20" s="161"/>
      <c r="Z20" s="1781"/>
      <c r="AA20" s="161"/>
      <c r="AB20" s="161"/>
      <c r="AC20" s="161"/>
      <c r="AD20" s="161"/>
      <c r="AE20" s="161"/>
      <c r="AF20" s="161"/>
      <c r="AG20" s="161"/>
      <c r="AH20" s="161"/>
      <c r="AI20" s="161"/>
      <c r="AJ20" s="161"/>
      <c r="AK20" s="161"/>
    </row>
    <row r="21" spans="1:37" ht="26.25" customHeight="1">
      <c r="A21" s="161"/>
      <c r="B21" s="161"/>
      <c r="C21" s="161"/>
      <c r="D21" s="161"/>
      <c r="E21" s="161"/>
      <c r="F21" s="161"/>
      <c r="G21" s="161"/>
      <c r="H21" s="161"/>
      <c r="I21" s="161"/>
      <c r="J21" s="161"/>
      <c r="K21" s="161"/>
      <c r="L21" s="161"/>
      <c r="M21" s="161"/>
      <c r="N21" s="161"/>
      <c r="O21" s="161"/>
      <c r="P21" s="161"/>
      <c r="Q21" s="161"/>
      <c r="R21" s="161"/>
      <c r="S21" s="161"/>
      <c r="T21" s="161"/>
      <c r="U21" s="161"/>
      <c r="V21" s="299" t="s">
        <v>1056</v>
      </c>
      <c r="W21" s="161"/>
      <c r="X21" s="161"/>
      <c r="Y21" s="161"/>
      <c r="Z21" s="1781"/>
      <c r="AA21" s="161"/>
      <c r="AB21" s="161"/>
      <c r="AC21" s="161"/>
      <c r="AD21" s="161"/>
      <c r="AE21" s="161"/>
      <c r="AF21" s="161"/>
      <c r="AG21" s="161"/>
      <c r="AH21" s="161"/>
      <c r="AI21" s="161"/>
      <c r="AJ21" s="161"/>
      <c r="AK21" s="161"/>
    </row>
    <row r="22" spans="1:37">
      <c r="A22" s="161"/>
      <c r="B22" s="161"/>
      <c r="C22" s="161"/>
      <c r="D22" s="161"/>
      <c r="E22" s="161"/>
      <c r="F22" s="161"/>
      <c r="G22" s="161"/>
      <c r="H22" s="161"/>
      <c r="I22" s="161"/>
      <c r="J22" s="161"/>
      <c r="K22" s="161"/>
      <c r="L22" s="161"/>
      <c r="M22" s="161"/>
      <c r="N22" s="161"/>
      <c r="O22" s="161"/>
      <c r="P22" s="161"/>
      <c r="Q22" s="161"/>
      <c r="R22" s="161"/>
      <c r="S22" s="161"/>
      <c r="T22" s="161"/>
      <c r="U22" s="161"/>
      <c r="V22" s="299" t="s">
        <v>1045</v>
      </c>
      <c r="W22" s="161"/>
      <c r="X22" s="161"/>
      <c r="Y22" s="161"/>
      <c r="Z22" s="1781"/>
      <c r="AA22" s="161"/>
      <c r="AB22" s="161"/>
      <c r="AC22" s="161"/>
      <c r="AD22" s="161"/>
      <c r="AE22" s="161"/>
      <c r="AF22" s="161"/>
      <c r="AG22" s="161"/>
      <c r="AH22" s="161"/>
      <c r="AI22" s="161"/>
      <c r="AJ22" s="161"/>
      <c r="AK22" s="161"/>
    </row>
    <row r="23" spans="1:37">
      <c r="A23" s="161"/>
      <c r="B23" s="161"/>
      <c r="C23" s="161"/>
      <c r="D23" s="161"/>
      <c r="E23" s="161"/>
      <c r="F23" s="161"/>
      <c r="G23" s="161"/>
      <c r="H23" s="161"/>
      <c r="I23" s="161"/>
      <c r="J23" s="161"/>
      <c r="K23" s="161"/>
      <c r="L23" s="161"/>
      <c r="M23" s="161"/>
      <c r="N23" s="161"/>
      <c r="O23" s="161"/>
      <c r="P23" s="161"/>
      <c r="Q23" s="161"/>
      <c r="R23" s="161"/>
      <c r="S23" s="161"/>
      <c r="T23" s="161"/>
      <c r="U23" s="161"/>
      <c r="V23" s="299" t="s">
        <v>1046</v>
      </c>
      <c r="W23" s="161"/>
      <c r="X23" s="161"/>
      <c r="Y23" s="161"/>
      <c r="Z23" s="1781"/>
      <c r="AA23" s="161"/>
      <c r="AB23" s="161"/>
      <c r="AC23" s="161"/>
      <c r="AD23" s="161"/>
      <c r="AE23" s="161"/>
      <c r="AF23" s="161"/>
      <c r="AG23" s="161"/>
      <c r="AH23" s="161"/>
      <c r="AI23" s="161"/>
      <c r="AJ23" s="161"/>
      <c r="AK23" s="161"/>
    </row>
    <row r="24" spans="1:37">
      <c r="A24" s="161"/>
      <c r="B24" s="161"/>
      <c r="C24" s="161"/>
      <c r="D24" s="161"/>
      <c r="E24" s="161"/>
      <c r="F24" s="161"/>
      <c r="G24" s="161"/>
      <c r="H24" s="161"/>
      <c r="I24" s="161"/>
      <c r="J24" s="161"/>
      <c r="K24" s="161"/>
      <c r="L24" s="161"/>
      <c r="M24" s="161"/>
      <c r="N24" s="161"/>
      <c r="O24" s="161"/>
      <c r="P24" s="161"/>
      <c r="Q24" s="161"/>
      <c r="R24" s="161"/>
      <c r="S24" s="161"/>
      <c r="T24" s="161"/>
      <c r="U24" s="161"/>
      <c r="V24" s="299" t="s">
        <v>1047</v>
      </c>
      <c r="W24" s="161"/>
      <c r="X24" s="161"/>
      <c r="Y24" s="161"/>
      <c r="Z24" s="1781"/>
      <c r="AA24" s="161"/>
      <c r="AB24" s="161"/>
      <c r="AC24" s="161"/>
      <c r="AD24" s="161"/>
      <c r="AE24" s="161"/>
      <c r="AF24" s="161"/>
      <c r="AG24" s="161"/>
      <c r="AH24" s="161"/>
      <c r="AI24" s="161"/>
      <c r="AJ24" s="161"/>
      <c r="AK24" s="161"/>
    </row>
    <row r="25" spans="1:37">
      <c r="A25" s="161"/>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781"/>
      <c r="AA25" s="161"/>
      <c r="AB25" s="161"/>
      <c r="AC25" s="161"/>
      <c r="AD25" s="161"/>
      <c r="AE25" s="161"/>
      <c r="AF25" s="161"/>
      <c r="AG25" s="161"/>
      <c r="AH25" s="161"/>
      <c r="AI25" s="161"/>
      <c r="AJ25" s="161"/>
      <c r="AK25" s="161"/>
    </row>
    <row r="26" spans="1:37">
      <c r="A26" s="161"/>
      <c r="B26" s="161"/>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781"/>
      <c r="AA26" s="161"/>
      <c r="AB26" s="161"/>
      <c r="AC26" s="161"/>
      <c r="AD26" s="161"/>
      <c r="AE26" s="161"/>
      <c r="AF26" s="161"/>
      <c r="AG26" s="161"/>
      <c r="AH26" s="161"/>
      <c r="AI26" s="161"/>
      <c r="AJ26" s="161"/>
      <c r="AK26" s="161"/>
    </row>
    <row r="27" spans="1:37">
      <c r="A27" s="161"/>
      <c r="B27" s="161"/>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781"/>
      <c r="AA27" s="161"/>
      <c r="AB27" s="161"/>
      <c r="AC27" s="161"/>
      <c r="AD27" s="161"/>
      <c r="AE27" s="161"/>
      <c r="AF27" s="161"/>
      <c r="AG27" s="161"/>
      <c r="AH27" s="161"/>
      <c r="AI27" s="161"/>
      <c r="AJ27" s="161"/>
      <c r="AK27" s="161"/>
    </row>
    <row r="28" spans="1:37">
      <c r="A28" s="161"/>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781"/>
      <c r="AA28" s="161"/>
      <c r="AB28" s="161"/>
      <c r="AC28" s="161"/>
      <c r="AD28" s="161"/>
      <c r="AE28" s="161"/>
      <c r="AF28" s="161"/>
      <c r="AG28" s="161"/>
      <c r="AH28" s="161"/>
      <c r="AI28" s="161"/>
      <c r="AJ28" s="161"/>
      <c r="AK28" s="161"/>
    </row>
    <row r="29" spans="1:37">
      <c r="A29" s="161"/>
      <c r="B29" s="161"/>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781"/>
      <c r="AA29" s="161"/>
      <c r="AB29" s="161"/>
      <c r="AC29" s="161"/>
      <c r="AD29" s="161"/>
      <c r="AE29" s="161"/>
      <c r="AF29" s="161"/>
      <c r="AG29" s="161"/>
      <c r="AH29" s="161"/>
      <c r="AI29" s="161"/>
      <c r="AJ29" s="161"/>
      <c r="AK29" s="161"/>
    </row>
    <row r="30" spans="1:37">
      <c r="A30" s="161"/>
      <c r="B30" s="161"/>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781"/>
      <c r="AA30" s="161"/>
      <c r="AB30" s="161"/>
      <c r="AC30" s="161"/>
      <c r="AD30" s="161"/>
      <c r="AE30" s="161"/>
      <c r="AF30" s="161"/>
      <c r="AG30" s="161"/>
      <c r="AH30" s="161"/>
      <c r="AI30" s="161"/>
      <c r="AJ30" s="161"/>
      <c r="AK30" s="161"/>
    </row>
    <row r="31" spans="1:37">
      <c r="A31" s="161"/>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781"/>
      <c r="AA31" s="161"/>
      <c r="AB31" s="161"/>
      <c r="AC31" s="161"/>
      <c r="AD31" s="161"/>
      <c r="AE31" s="161"/>
      <c r="AF31" s="161"/>
      <c r="AG31" s="161"/>
      <c r="AH31" s="161"/>
      <c r="AI31" s="161"/>
      <c r="AJ31" s="161"/>
      <c r="AK31" s="161"/>
    </row>
    <row r="32" spans="1:37">
      <c r="A32" s="161"/>
      <c r="B32" s="161"/>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781"/>
      <c r="AA32" s="161"/>
      <c r="AB32" s="161"/>
      <c r="AC32" s="161"/>
      <c r="AD32" s="161"/>
      <c r="AE32" s="161"/>
      <c r="AF32" s="161"/>
      <c r="AG32" s="161"/>
      <c r="AH32" s="161"/>
      <c r="AI32" s="161"/>
      <c r="AJ32" s="161"/>
      <c r="AK32" s="161"/>
    </row>
    <row r="33" spans="1:37">
      <c r="A33" s="161"/>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781"/>
      <c r="AA33" s="161"/>
      <c r="AB33" s="161"/>
      <c r="AC33" s="161"/>
      <c r="AD33" s="161"/>
      <c r="AE33" s="161"/>
      <c r="AF33" s="161"/>
      <c r="AG33" s="161"/>
      <c r="AH33" s="161"/>
      <c r="AI33" s="161"/>
      <c r="AJ33" s="161"/>
      <c r="AK33" s="161"/>
    </row>
    <row r="34" spans="1:37">
      <c r="A34" s="161"/>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781"/>
      <c r="AA34" s="161"/>
      <c r="AB34" s="161"/>
      <c r="AC34" s="161"/>
      <c r="AD34" s="161"/>
      <c r="AE34" s="161"/>
      <c r="AF34" s="161"/>
      <c r="AG34" s="161"/>
      <c r="AH34" s="161"/>
      <c r="AI34" s="161"/>
      <c r="AJ34" s="161"/>
      <c r="AK34" s="161"/>
    </row>
    <row r="35" spans="1:37">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781"/>
      <c r="AA35" s="161"/>
      <c r="AB35" s="161"/>
      <c r="AC35" s="161"/>
      <c r="AD35" s="161"/>
      <c r="AE35" s="161"/>
      <c r="AF35" s="161"/>
      <c r="AG35" s="161"/>
      <c r="AH35" s="161"/>
      <c r="AI35" s="161"/>
      <c r="AJ35" s="161"/>
      <c r="AK35" s="161"/>
    </row>
    <row r="36" spans="1:37">
      <c r="A36" s="16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781"/>
      <c r="AA36" s="161"/>
      <c r="AB36" s="161"/>
      <c r="AC36" s="161"/>
      <c r="AD36" s="161"/>
      <c r="AE36" s="161"/>
      <c r="AF36" s="161"/>
      <c r="AG36" s="161"/>
      <c r="AH36" s="161"/>
      <c r="AI36" s="161"/>
      <c r="AJ36" s="161"/>
      <c r="AK36" s="161"/>
    </row>
    <row r="37" spans="1:37">
      <c r="A37" s="161"/>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781"/>
      <c r="AA37" s="161"/>
      <c r="AB37" s="161"/>
      <c r="AC37" s="161"/>
      <c r="AD37" s="161"/>
      <c r="AE37" s="161"/>
      <c r="AF37" s="161"/>
      <c r="AG37" s="161"/>
      <c r="AH37" s="161"/>
      <c r="AI37" s="161"/>
      <c r="AJ37" s="161"/>
      <c r="AK37" s="161"/>
    </row>
    <row r="38" spans="1:37">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781"/>
      <c r="AA38" s="161"/>
      <c r="AB38" s="161"/>
      <c r="AC38" s="161"/>
      <c r="AD38" s="161"/>
      <c r="AE38" s="161"/>
      <c r="AF38" s="161"/>
      <c r="AG38" s="161"/>
      <c r="AH38" s="161"/>
      <c r="AI38" s="161"/>
      <c r="AJ38" s="161"/>
      <c r="AK38" s="161"/>
    </row>
    <row r="39" spans="1:37">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781"/>
      <c r="AA39" s="161"/>
      <c r="AB39" s="161"/>
      <c r="AC39" s="161"/>
      <c r="AD39" s="161"/>
      <c r="AE39" s="161"/>
      <c r="AF39" s="161"/>
      <c r="AG39" s="161"/>
      <c r="AH39" s="161"/>
      <c r="AI39" s="161"/>
      <c r="AJ39" s="161"/>
      <c r="AK39" s="161"/>
    </row>
    <row r="40" spans="1:37">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781"/>
      <c r="AA40" s="161"/>
      <c r="AB40" s="161"/>
      <c r="AC40" s="161"/>
      <c r="AD40" s="161"/>
      <c r="AE40" s="161"/>
      <c r="AF40" s="161"/>
      <c r="AG40" s="161"/>
      <c r="AH40" s="161"/>
      <c r="AI40" s="161"/>
      <c r="AJ40" s="161"/>
      <c r="AK40" s="161"/>
    </row>
    <row r="41" spans="1:37">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781"/>
      <c r="AA41" s="161"/>
      <c r="AB41" s="161"/>
      <c r="AC41" s="161"/>
      <c r="AD41" s="161"/>
      <c r="AE41" s="161"/>
      <c r="AF41" s="161"/>
      <c r="AG41" s="161"/>
      <c r="AH41" s="161"/>
      <c r="AI41" s="161"/>
      <c r="AJ41" s="161"/>
      <c r="AK41" s="161"/>
    </row>
    <row r="42" spans="1:37">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781"/>
      <c r="AA42" s="161"/>
      <c r="AB42" s="161"/>
      <c r="AC42" s="161"/>
      <c r="AD42" s="161"/>
      <c r="AE42" s="161"/>
      <c r="AF42" s="161"/>
      <c r="AG42" s="161"/>
      <c r="AH42" s="161"/>
      <c r="AI42" s="161"/>
      <c r="AJ42" s="161"/>
      <c r="AK42" s="161"/>
    </row>
    <row r="43" spans="1:37">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781"/>
      <c r="AA43" s="161"/>
      <c r="AB43" s="161"/>
      <c r="AC43" s="161"/>
      <c r="AD43" s="161"/>
      <c r="AE43" s="161"/>
      <c r="AF43" s="161"/>
      <c r="AG43" s="161"/>
      <c r="AH43" s="161"/>
      <c r="AI43" s="161"/>
      <c r="AJ43" s="161"/>
      <c r="AK43" s="161"/>
    </row>
    <row r="44" spans="1:37">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781"/>
      <c r="AA44" s="161"/>
      <c r="AB44" s="161"/>
      <c r="AC44" s="161"/>
      <c r="AD44" s="161"/>
      <c r="AE44" s="161"/>
      <c r="AF44" s="161"/>
      <c r="AG44" s="161"/>
      <c r="AH44" s="161"/>
      <c r="AI44" s="161"/>
      <c r="AJ44" s="161"/>
      <c r="AK44" s="161"/>
    </row>
    <row r="45" spans="1:37">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781"/>
      <c r="AA45" s="161"/>
      <c r="AB45" s="161"/>
      <c r="AC45" s="161"/>
      <c r="AD45" s="161"/>
      <c r="AE45" s="161"/>
      <c r="AF45" s="161"/>
      <c r="AG45" s="161"/>
      <c r="AH45" s="161"/>
      <c r="AI45" s="161"/>
      <c r="AJ45" s="161"/>
      <c r="AK45" s="161"/>
    </row>
    <row r="46" spans="1:37">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781"/>
      <c r="AA46" s="161"/>
      <c r="AB46" s="161"/>
      <c r="AC46" s="161"/>
      <c r="AD46" s="161"/>
      <c r="AE46" s="161"/>
      <c r="AF46" s="161"/>
      <c r="AG46" s="161"/>
      <c r="AH46" s="161"/>
      <c r="AI46" s="161"/>
      <c r="AJ46" s="161"/>
      <c r="AK46" s="161"/>
    </row>
    <row r="47" spans="1:37">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781"/>
      <c r="AA47" s="161"/>
      <c r="AB47" s="161"/>
      <c r="AC47" s="161"/>
      <c r="AD47" s="161"/>
      <c r="AE47" s="161"/>
      <c r="AF47" s="161"/>
      <c r="AG47" s="161"/>
      <c r="AH47" s="161"/>
      <c r="AI47" s="161"/>
      <c r="AJ47" s="161"/>
      <c r="AK47" s="161"/>
    </row>
    <row r="48" spans="1:37">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781"/>
      <c r="AA48" s="161"/>
      <c r="AB48" s="161"/>
      <c r="AC48" s="161"/>
      <c r="AD48" s="161"/>
      <c r="AE48" s="161"/>
      <c r="AF48" s="161"/>
      <c r="AG48" s="161"/>
      <c r="AH48" s="161"/>
      <c r="AI48" s="161"/>
      <c r="AJ48" s="161"/>
      <c r="AK48" s="161"/>
    </row>
    <row r="49" spans="1:37">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781"/>
      <c r="AA49" s="161"/>
      <c r="AB49" s="161"/>
      <c r="AC49" s="161"/>
      <c r="AD49" s="161"/>
      <c r="AE49" s="161"/>
      <c r="AF49" s="161"/>
      <c r="AG49" s="161"/>
      <c r="AH49" s="161"/>
      <c r="AI49" s="161"/>
      <c r="AJ49" s="161"/>
      <c r="AK49" s="161"/>
    </row>
    <row r="50" spans="1:37">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781"/>
      <c r="AA50" s="161"/>
      <c r="AB50" s="161"/>
      <c r="AC50" s="161"/>
      <c r="AD50" s="161"/>
      <c r="AE50" s="161"/>
      <c r="AF50" s="161"/>
      <c r="AG50" s="161"/>
      <c r="AH50" s="161"/>
      <c r="AI50" s="161"/>
      <c r="AJ50" s="161"/>
      <c r="AK50" s="161"/>
    </row>
    <row r="51" spans="1:37">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781"/>
      <c r="AA51" s="161"/>
      <c r="AB51" s="161"/>
      <c r="AC51" s="161"/>
      <c r="AD51" s="161"/>
      <c r="AE51" s="161"/>
      <c r="AF51" s="161"/>
      <c r="AG51" s="161"/>
      <c r="AH51" s="161"/>
      <c r="AI51" s="161"/>
      <c r="AJ51" s="161"/>
      <c r="AK51" s="161"/>
    </row>
    <row r="52" spans="1:37">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781"/>
      <c r="AA52" s="161"/>
      <c r="AB52" s="161"/>
      <c r="AC52" s="161"/>
      <c r="AD52" s="161"/>
      <c r="AE52" s="161"/>
      <c r="AF52" s="161"/>
      <c r="AG52" s="161"/>
      <c r="AH52" s="161"/>
      <c r="AI52" s="161"/>
      <c r="AJ52" s="161"/>
      <c r="AK52" s="161"/>
    </row>
    <row r="53" spans="1:37">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781"/>
      <c r="AA53" s="161"/>
      <c r="AB53" s="161"/>
      <c r="AC53" s="161"/>
      <c r="AD53" s="161"/>
      <c r="AE53" s="161"/>
      <c r="AF53" s="161"/>
      <c r="AG53" s="161"/>
      <c r="AH53" s="161"/>
      <c r="AI53" s="161"/>
      <c r="AJ53" s="161"/>
      <c r="AK53" s="161"/>
    </row>
    <row r="54" spans="1:37">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781"/>
      <c r="AA54" s="161"/>
      <c r="AB54" s="161"/>
      <c r="AC54" s="161"/>
      <c r="AD54" s="161"/>
      <c r="AE54" s="161"/>
      <c r="AF54" s="161"/>
      <c r="AG54" s="161"/>
      <c r="AH54" s="161"/>
      <c r="AI54" s="161"/>
      <c r="AJ54" s="161"/>
      <c r="AK54" s="161"/>
    </row>
    <row r="55" spans="1:37">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781"/>
      <c r="AA55" s="161"/>
      <c r="AB55" s="161"/>
      <c r="AC55" s="161"/>
      <c r="AD55" s="161"/>
      <c r="AE55" s="161"/>
      <c r="AF55" s="161"/>
      <c r="AG55" s="161"/>
      <c r="AH55" s="161"/>
      <c r="AI55" s="161"/>
      <c r="AJ55" s="161"/>
      <c r="AK55" s="161"/>
    </row>
    <row r="56" spans="1:37">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781"/>
      <c r="AA56" s="161"/>
      <c r="AB56" s="161"/>
      <c r="AC56" s="161"/>
      <c r="AD56" s="161"/>
      <c r="AE56" s="161"/>
      <c r="AF56" s="161"/>
      <c r="AG56" s="161"/>
      <c r="AH56" s="161"/>
      <c r="AI56" s="161"/>
      <c r="AJ56" s="161"/>
      <c r="AK56" s="161"/>
    </row>
    <row r="57" spans="1:37">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781"/>
      <c r="AA57" s="161"/>
      <c r="AB57" s="161"/>
      <c r="AC57" s="161"/>
      <c r="AD57" s="161"/>
      <c r="AE57" s="161"/>
      <c r="AF57" s="161"/>
      <c r="AG57" s="161"/>
      <c r="AH57" s="161"/>
      <c r="AI57" s="161"/>
      <c r="AJ57" s="161"/>
      <c r="AK57" s="161"/>
    </row>
    <row r="58" spans="1:37">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781"/>
      <c r="AA58" s="161"/>
      <c r="AB58" s="161"/>
      <c r="AC58" s="161"/>
      <c r="AD58" s="161"/>
      <c r="AE58" s="161"/>
      <c r="AF58" s="161"/>
      <c r="AG58" s="161"/>
      <c r="AH58" s="161"/>
      <c r="AI58" s="161"/>
      <c r="AJ58" s="161"/>
      <c r="AK58" s="161"/>
    </row>
    <row r="59" spans="1:37">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781"/>
      <c r="AA59" s="161"/>
      <c r="AB59" s="161"/>
      <c r="AC59" s="161"/>
      <c r="AD59" s="161"/>
      <c r="AE59" s="161"/>
      <c r="AF59" s="161"/>
      <c r="AG59" s="161"/>
      <c r="AH59" s="161"/>
      <c r="AI59" s="161"/>
      <c r="AJ59" s="161"/>
      <c r="AK59" s="161"/>
    </row>
    <row r="60" spans="1:37">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781"/>
      <c r="AA60" s="161"/>
      <c r="AB60" s="161"/>
      <c r="AC60" s="161"/>
      <c r="AD60" s="161"/>
      <c r="AE60" s="161"/>
      <c r="AF60" s="161"/>
      <c r="AG60" s="161"/>
      <c r="AH60" s="161"/>
      <c r="AI60" s="161"/>
      <c r="AJ60" s="161"/>
      <c r="AK60" s="161"/>
    </row>
    <row r="61" spans="1:37">
      <c r="E61" s="161"/>
      <c r="F61" s="161"/>
      <c r="G61" s="161"/>
      <c r="H61" s="161"/>
      <c r="I61" s="161"/>
      <c r="J61" s="161"/>
      <c r="K61" s="161"/>
      <c r="L61" s="161"/>
      <c r="M61" s="161"/>
      <c r="N61" s="161"/>
      <c r="O61" s="161"/>
      <c r="P61" s="161"/>
      <c r="Q61" s="161"/>
      <c r="R61" s="161"/>
      <c r="S61" s="161"/>
      <c r="T61" s="161"/>
      <c r="U61" s="161"/>
      <c r="V61" s="161"/>
      <c r="W61" s="161"/>
      <c r="X61" s="161"/>
      <c r="Y61" s="161"/>
      <c r="Z61" s="1781"/>
      <c r="AA61" s="161"/>
      <c r="AB61" s="161"/>
      <c r="AC61" s="161"/>
      <c r="AD61" s="161"/>
      <c r="AE61" s="161"/>
      <c r="AF61" s="161"/>
      <c r="AG61" s="161"/>
      <c r="AH61" s="161"/>
      <c r="AI61" s="161"/>
      <c r="AJ61" s="161"/>
      <c r="AK61" s="161"/>
    </row>
    <row r="62" spans="1:37">
      <c r="E62" s="161"/>
      <c r="F62" s="161"/>
      <c r="G62" s="161"/>
      <c r="H62" s="161"/>
      <c r="I62" s="161"/>
      <c r="J62" s="161"/>
      <c r="K62" s="161"/>
      <c r="L62" s="161"/>
      <c r="M62" s="161"/>
      <c r="N62" s="161"/>
      <c r="O62" s="161"/>
      <c r="P62" s="161"/>
      <c r="Q62" s="161"/>
      <c r="R62" s="161"/>
      <c r="S62" s="161"/>
      <c r="T62" s="161"/>
      <c r="U62" s="161"/>
      <c r="V62" s="161"/>
      <c r="W62" s="161"/>
      <c r="X62" s="161"/>
      <c r="Y62" s="161"/>
      <c r="Z62" s="1781"/>
      <c r="AA62" s="161"/>
      <c r="AB62" s="161"/>
      <c r="AC62" s="161"/>
      <c r="AD62" s="161"/>
      <c r="AE62" s="161"/>
      <c r="AF62" s="161"/>
      <c r="AG62" s="161"/>
      <c r="AH62" s="161"/>
      <c r="AI62" s="161"/>
      <c r="AJ62" s="161"/>
      <c r="AK62" s="161"/>
    </row>
    <row r="63" spans="1:37">
      <c r="E63" s="161"/>
      <c r="F63" s="161"/>
      <c r="G63" s="161"/>
      <c r="H63" s="161"/>
      <c r="I63" s="161"/>
      <c r="J63" s="161"/>
      <c r="K63" s="161"/>
      <c r="L63" s="161"/>
      <c r="M63" s="161"/>
      <c r="N63" s="161"/>
      <c r="O63" s="161"/>
      <c r="P63" s="161"/>
      <c r="Q63" s="161"/>
      <c r="R63" s="161"/>
      <c r="S63" s="161"/>
      <c r="T63" s="161"/>
      <c r="U63" s="161"/>
      <c r="V63" s="161"/>
      <c r="W63" s="161"/>
      <c r="X63" s="161"/>
      <c r="Y63" s="161"/>
      <c r="Z63" s="1781"/>
      <c r="AA63" s="161"/>
      <c r="AB63" s="161"/>
      <c r="AC63" s="161"/>
      <c r="AD63" s="161"/>
      <c r="AE63" s="161"/>
      <c r="AF63" s="161"/>
      <c r="AG63" s="161"/>
      <c r="AH63" s="161"/>
      <c r="AI63" s="161"/>
      <c r="AJ63" s="161"/>
      <c r="AK63" s="161"/>
    </row>
    <row r="64" spans="1:37">
      <c r="E64" s="161"/>
      <c r="F64" s="161"/>
      <c r="G64" s="161"/>
      <c r="H64" s="161"/>
      <c r="I64" s="161"/>
      <c r="J64" s="161"/>
      <c r="K64" s="161"/>
      <c r="L64" s="161"/>
      <c r="M64" s="161"/>
      <c r="N64" s="161"/>
      <c r="O64" s="161"/>
      <c r="P64" s="161"/>
      <c r="Q64" s="161"/>
      <c r="R64" s="161"/>
      <c r="S64" s="161"/>
      <c r="T64" s="161"/>
      <c r="U64" s="161"/>
      <c r="V64" s="161"/>
      <c r="W64" s="161"/>
      <c r="X64" s="161"/>
      <c r="Y64" s="161"/>
      <c r="Z64" s="1781"/>
      <c r="AA64" s="161"/>
      <c r="AB64" s="161"/>
      <c r="AC64" s="161"/>
      <c r="AD64" s="161"/>
      <c r="AE64" s="161"/>
      <c r="AF64" s="161"/>
      <c r="AG64" s="161"/>
      <c r="AH64" s="161"/>
      <c r="AI64" s="161"/>
      <c r="AJ64" s="161"/>
      <c r="AK64" s="161"/>
    </row>
    <row r="65" spans="5:37">
      <c r="E65" s="161"/>
      <c r="F65" s="161"/>
      <c r="G65" s="161"/>
      <c r="H65" s="161"/>
      <c r="I65" s="161"/>
      <c r="J65" s="161"/>
      <c r="K65" s="161"/>
      <c r="L65" s="161"/>
      <c r="M65" s="161"/>
      <c r="N65" s="161"/>
      <c r="O65" s="161"/>
      <c r="P65" s="161"/>
      <c r="Q65" s="161"/>
      <c r="R65" s="161"/>
      <c r="S65" s="161"/>
      <c r="T65" s="161"/>
      <c r="U65" s="161"/>
      <c r="V65" s="161"/>
      <c r="W65" s="161"/>
      <c r="X65" s="161"/>
      <c r="Y65" s="161"/>
      <c r="Z65" s="1781"/>
      <c r="AA65" s="161"/>
      <c r="AB65" s="161"/>
      <c r="AC65" s="161"/>
      <c r="AD65" s="161"/>
      <c r="AE65" s="161"/>
      <c r="AF65" s="161"/>
      <c r="AG65" s="161"/>
      <c r="AH65" s="161"/>
      <c r="AI65" s="161"/>
      <c r="AJ65" s="161"/>
      <c r="AK65" s="161"/>
    </row>
    <row r="66" spans="5:37">
      <c r="E66" s="161"/>
      <c r="F66" s="161"/>
      <c r="G66" s="161"/>
      <c r="H66" s="161"/>
      <c r="I66" s="161"/>
      <c r="J66" s="161"/>
      <c r="K66" s="161"/>
      <c r="L66" s="161"/>
      <c r="M66" s="161"/>
      <c r="N66" s="161"/>
      <c r="O66" s="161"/>
      <c r="P66" s="161"/>
      <c r="Q66" s="161"/>
      <c r="R66" s="161"/>
      <c r="S66" s="161"/>
      <c r="T66" s="161"/>
      <c r="U66" s="161"/>
      <c r="V66" s="161"/>
      <c r="W66" s="161"/>
      <c r="X66" s="161"/>
      <c r="Y66" s="161"/>
      <c r="Z66" s="1781"/>
      <c r="AA66" s="161"/>
      <c r="AB66" s="161"/>
      <c r="AC66" s="161"/>
      <c r="AD66" s="161"/>
      <c r="AE66" s="161"/>
      <c r="AF66" s="161"/>
      <c r="AG66" s="161"/>
      <c r="AH66" s="161"/>
      <c r="AI66" s="161"/>
      <c r="AJ66" s="161"/>
      <c r="AK66" s="161"/>
    </row>
    <row r="67" spans="5:37">
      <c r="E67" s="161"/>
      <c r="F67" s="161"/>
      <c r="G67" s="161"/>
      <c r="H67" s="161"/>
      <c r="I67" s="161"/>
      <c r="J67" s="161"/>
      <c r="K67" s="161"/>
      <c r="L67" s="161"/>
      <c r="M67" s="161"/>
      <c r="N67" s="161"/>
      <c r="O67" s="161"/>
      <c r="P67" s="161"/>
      <c r="Q67" s="161"/>
      <c r="R67" s="161"/>
      <c r="S67" s="161"/>
      <c r="T67" s="161"/>
      <c r="U67" s="161"/>
      <c r="V67" s="161"/>
      <c r="W67" s="161"/>
      <c r="X67" s="161"/>
      <c r="Y67" s="161"/>
      <c r="Z67" s="1781"/>
      <c r="AA67" s="161"/>
      <c r="AB67" s="161"/>
      <c r="AC67" s="161"/>
      <c r="AD67" s="161"/>
      <c r="AE67" s="161"/>
      <c r="AF67" s="161"/>
      <c r="AG67" s="161"/>
      <c r="AH67" s="161"/>
      <c r="AI67" s="161"/>
      <c r="AJ67" s="161"/>
      <c r="AK67" s="161"/>
    </row>
    <row r="68" spans="5:37">
      <c r="I68" s="161"/>
      <c r="J68" s="161"/>
      <c r="K68" s="161"/>
      <c r="L68" s="161"/>
      <c r="M68" s="161"/>
      <c r="N68" s="161"/>
      <c r="O68" s="161"/>
      <c r="P68" s="161"/>
      <c r="Q68" s="161"/>
      <c r="R68" s="161"/>
      <c r="S68" s="161"/>
      <c r="T68" s="161"/>
      <c r="U68" s="161"/>
      <c r="V68" s="161"/>
      <c r="W68" s="161"/>
      <c r="X68" s="161"/>
      <c r="Y68" s="161"/>
      <c r="Z68" s="1781"/>
      <c r="AA68" s="161"/>
      <c r="AB68" s="161"/>
      <c r="AC68" s="161"/>
      <c r="AD68" s="161"/>
      <c r="AE68" s="161"/>
      <c r="AF68" s="161"/>
      <c r="AG68" s="161"/>
      <c r="AH68" s="161"/>
      <c r="AI68" s="161"/>
      <c r="AJ68" s="161"/>
      <c r="AK68" s="161"/>
    </row>
    <row r="69" spans="5:37">
      <c r="I69" s="161"/>
      <c r="J69" s="161"/>
      <c r="K69" s="161"/>
      <c r="L69" s="161"/>
      <c r="M69" s="161"/>
      <c r="N69" s="161"/>
      <c r="O69" s="161"/>
      <c r="P69" s="161"/>
      <c r="Q69" s="161"/>
      <c r="R69" s="161"/>
      <c r="S69" s="161"/>
      <c r="T69" s="161"/>
      <c r="U69" s="161"/>
      <c r="V69" s="161"/>
      <c r="W69" s="161"/>
      <c r="X69" s="161"/>
      <c r="Y69" s="161"/>
      <c r="Z69" s="1781"/>
      <c r="AA69" s="161"/>
      <c r="AB69" s="161"/>
      <c r="AC69" s="161"/>
      <c r="AD69" s="161"/>
      <c r="AE69" s="161"/>
      <c r="AF69" s="161"/>
      <c r="AG69" s="161"/>
      <c r="AH69" s="161"/>
      <c r="AI69" s="161"/>
      <c r="AJ69" s="161"/>
      <c r="AK69" s="161"/>
    </row>
    <row r="98" spans="27:27">
      <c r="AA98" s="70"/>
    </row>
    <row r="188" spans="2:2">
      <c r="B188" s="49" t="s">
        <v>744</v>
      </c>
    </row>
    <row r="189" spans="2:2">
      <c r="B189" s="49" t="s">
        <v>46</v>
      </c>
    </row>
    <row r="190" spans="2:2">
      <c r="B190" s="49" t="s">
        <v>47</v>
      </c>
    </row>
    <row r="191" spans="2:2">
      <c r="B191" s="49" t="s">
        <v>48</v>
      </c>
    </row>
    <row r="192" spans="2:2">
      <c r="B192" s="49" t="s">
        <v>745</v>
      </c>
    </row>
    <row r="193" spans="2:2">
      <c r="B193" s="49" t="s">
        <v>49</v>
      </c>
    </row>
    <row r="194" spans="2:2">
      <c r="B194" s="49" t="s">
        <v>50</v>
      </c>
    </row>
    <row r="195" spans="2:2">
      <c r="B195" s="49" t="s">
        <v>552</v>
      </c>
    </row>
    <row r="199" spans="2:2">
      <c r="B199" s="307" t="s">
        <v>53</v>
      </c>
    </row>
    <row r="200" spans="2:2">
      <c r="B200" s="308" t="s">
        <v>54</v>
      </c>
    </row>
  </sheetData>
  <sheetProtection algorithmName="SHA-512" hashValue="FsAPkYDvlwjWrigbxBy5fG+7cpUd4ZozXWRHoxuW35LQ8FSGJGfN6XHma5IFtSo5WbBOBCKxCN+QIdijcL8a7w==" saltValue="N5zlQLnnAZ/QPiPJ0Vc5HQ==" spinCount="100000" sheet="1" selectLockedCells="1"/>
  <phoneticPr fontId="8" type="noConversion"/>
  <conditionalFormatting sqref="F5">
    <cfRule type="cellIs" dxfId="119" priority="3" stopIfTrue="1" operator="equal">
      <formula>"This Table is currently showing 0 errors"</formula>
    </cfRule>
  </conditionalFormatting>
  <dataValidations count="2">
    <dataValidation type="list" allowBlank="1" showInputMessage="1" showErrorMessage="1" sqref="A1">
      <formula1>$Z$1:$Z$16</formula1>
    </dataValidation>
    <dataValidation type="list" allowBlank="1" showInputMessage="1" showErrorMessage="1" sqref="H1">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Z365"/>
  <sheetViews>
    <sheetView zoomScale="85" zoomScaleNormal="85" workbookViewId="0"/>
  </sheetViews>
  <sheetFormatPr defaultRowHeight="15.5"/>
  <cols>
    <col min="1" max="1" width="4.23046875" customWidth="1"/>
    <col min="2" max="2" width="97.53515625" customWidth="1"/>
    <col min="3" max="3" width="11.69140625" customWidth="1"/>
    <col min="4" max="4" width="10.23046875" customWidth="1"/>
    <col min="5" max="5" width="11.07421875" customWidth="1"/>
    <col min="6" max="6" width="10.69140625" customWidth="1"/>
    <col min="7" max="8" width="3.07421875" customWidth="1"/>
    <col min="9" max="9" width="3.921875" customWidth="1"/>
    <col min="21" max="21" width="9.07421875" customWidth="1"/>
    <col min="25" max="27" width="8.69140625" customWidth="1"/>
  </cols>
  <sheetData>
    <row r="1" spans="1:66" ht="18">
      <c r="A1" s="1040" t="str">
        <f>+Summary!A1</f>
        <v>Organisation</v>
      </c>
      <c r="B1" s="162"/>
      <c r="C1" s="162"/>
      <c r="D1" s="162"/>
      <c r="E1" s="162" t="s">
        <v>52</v>
      </c>
      <c r="F1" s="1041" t="str">
        <f>+Summary!H1</f>
        <v>Apr 21</v>
      </c>
      <c r="G1" s="76"/>
      <c r="H1" s="1022"/>
      <c r="I1" s="1022"/>
      <c r="J1" s="1022"/>
      <c r="K1" s="1022"/>
      <c r="L1" s="1022"/>
      <c r="M1" s="1022"/>
      <c r="N1" s="1022"/>
      <c r="O1" s="1022"/>
      <c r="P1" s="1022"/>
      <c r="Q1" s="1022"/>
      <c r="R1" s="1022"/>
      <c r="S1" s="1022"/>
      <c r="T1" s="1022"/>
      <c r="U1" s="1022"/>
      <c r="V1" s="76"/>
      <c r="W1" s="1022"/>
      <c r="X1" s="1022"/>
      <c r="Y1" s="1022"/>
      <c r="Z1" s="10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row>
    <row r="2" spans="1:66">
      <c r="A2" s="74"/>
      <c r="B2" s="179"/>
      <c r="C2" s="76"/>
      <c r="D2" s="76"/>
      <c r="E2" s="76"/>
      <c r="F2" s="76"/>
      <c r="G2" s="76"/>
      <c r="H2" s="1022"/>
      <c r="I2" s="1022"/>
      <c r="J2" s="1022"/>
      <c r="K2" s="1022"/>
      <c r="L2" s="1022"/>
      <c r="M2" s="1022"/>
      <c r="N2" s="1022"/>
      <c r="O2" s="1022"/>
      <c r="P2" s="1022"/>
      <c r="Q2" s="1022"/>
      <c r="R2" s="1022"/>
      <c r="S2" s="1022"/>
      <c r="T2" s="1022"/>
      <c r="U2" s="1022"/>
      <c r="V2" s="76"/>
      <c r="W2" s="1022"/>
      <c r="X2" s="1022"/>
      <c r="Y2" s="1022"/>
      <c r="Z2" s="1022"/>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row>
    <row r="3" spans="1:66">
      <c r="A3" s="74" t="s">
        <v>35</v>
      </c>
      <c r="B3" s="76"/>
      <c r="C3" s="76"/>
      <c r="D3" s="76"/>
      <c r="E3" s="76"/>
      <c r="F3" s="76"/>
      <c r="G3" s="76"/>
      <c r="H3" s="1022"/>
      <c r="I3" s="1022"/>
      <c r="J3" s="1022"/>
      <c r="K3" s="1022"/>
      <c r="L3" s="1022"/>
      <c r="M3" s="1022"/>
      <c r="N3" s="1022"/>
      <c r="O3" s="1022"/>
      <c r="P3" s="1022"/>
      <c r="Q3" s="1022"/>
      <c r="R3" s="1022"/>
      <c r="S3" s="1022"/>
      <c r="T3" s="1022"/>
      <c r="U3" s="1022"/>
      <c r="V3" s="76"/>
      <c r="W3" s="1022"/>
      <c r="X3" s="1022"/>
      <c r="Y3" s="1022"/>
      <c r="Z3" s="1022"/>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row>
    <row r="4" spans="1:66">
      <c r="A4" s="74"/>
      <c r="B4" s="76"/>
      <c r="C4" s="76"/>
      <c r="D4" s="76"/>
      <c r="E4" s="76"/>
      <c r="F4" s="76"/>
      <c r="G4" s="76"/>
      <c r="H4" s="1022"/>
      <c r="I4" s="1022"/>
      <c r="J4" s="910">
        <f t="shared" ref="J4:U4" si="0">IF(D61="Ok",0,1)</f>
        <v>1</v>
      </c>
      <c r="K4" s="910">
        <f t="shared" si="0"/>
        <v>1</v>
      </c>
      <c r="L4" s="910">
        <f t="shared" si="0"/>
        <v>1</v>
      </c>
      <c r="M4" s="910">
        <f t="shared" si="0"/>
        <v>1</v>
      </c>
      <c r="N4" s="910">
        <f t="shared" si="0"/>
        <v>1</v>
      </c>
      <c r="O4" s="910">
        <f t="shared" si="0"/>
        <v>1</v>
      </c>
      <c r="P4" s="910">
        <f t="shared" si="0"/>
        <v>1</v>
      </c>
      <c r="Q4" s="910">
        <f t="shared" si="0"/>
        <v>1</v>
      </c>
      <c r="R4" s="910">
        <f t="shared" si="0"/>
        <v>1</v>
      </c>
      <c r="S4" s="910">
        <f t="shared" si="0"/>
        <v>1</v>
      </c>
      <c r="T4" s="910">
        <f t="shared" si="0"/>
        <v>1</v>
      </c>
      <c r="U4" s="910">
        <f t="shared" si="0"/>
        <v>1</v>
      </c>
      <c r="V4" s="1022"/>
      <c r="W4" s="1022"/>
      <c r="X4" s="1022"/>
      <c r="Y4" s="1022"/>
      <c r="Z4" s="1022"/>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row>
    <row r="5" spans="1:66">
      <c r="A5" s="74"/>
      <c r="B5" s="915" t="str">
        <f>"This Table is currently showing "&amp;$W$66&amp;" errors"</f>
        <v>This Table is currently showing 1 errors</v>
      </c>
      <c r="C5" s="76"/>
      <c r="D5" s="76"/>
      <c r="E5" s="76"/>
      <c r="F5" s="76"/>
      <c r="G5" s="76"/>
      <c r="H5" s="1022"/>
      <c r="I5" s="1022"/>
      <c r="J5" s="910">
        <f t="shared" ref="J5:U5" si="1">IF(D62="Ok",0,1)</f>
        <v>1</v>
      </c>
      <c r="K5" s="910">
        <f t="shared" si="1"/>
        <v>1</v>
      </c>
      <c r="L5" s="910">
        <f t="shared" si="1"/>
        <v>1</v>
      </c>
      <c r="M5" s="910">
        <f t="shared" si="1"/>
        <v>1</v>
      </c>
      <c r="N5" s="910">
        <f t="shared" si="1"/>
        <v>1</v>
      </c>
      <c r="O5" s="910">
        <f t="shared" si="1"/>
        <v>1</v>
      </c>
      <c r="P5" s="910">
        <f t="shared" si="1"/>
        <v>1</v>
      </c>
      <c r="Q5" s="910">
        <f t="shared" si="1"/>
        <v>1</v>
      </c>
      <c r="R5" s="910">
        <f t="shared" si="1"/>
        <v>1</v>
      </c>
      <c r="S5" s="910">
        <f t="shared" si="1"/>
        <v>1</v>
      </c>
      <c r="T5" s="910">
        <f t="shared" si="1"/>
        <v>1</v>
      </c>
      <c r="U5" s="910">
        <f t="shared" si="1"/>
        <v>1</v>
      </c>
      <c r="V5" s="1022"/>
      <c r="W5" s="1022"/>
      <c r="X5" s="1022"/>
      <c r="Y5" s="1022"/>
      <c r="Z5" s="1022"/>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row>
    <row r="6" spans="1:66">
      <c r="A6" s="74"/>
      <c r="B6" s="915"/>
      <c r="C6" s="1022"/>
      <c r="D6" s="1022"/>
      <c r="E6" s="1022"/>
      <c r="F6" s="1022"/>
      <c r="G6" s="1022"/>
      <c r="H6" s="1022"/>
      <c r="I6" s="1022"/>
      <c r="J6" s="910">
        <f t="shared" ref="J6:U6" si="2">IF(D63="Ok",0,1)</f>
        <v>1</v>
      </c>
      <c r="K6" s="910">
        <f t="shared" si="2"/>
        <v>1</v>
      </c>
      <c r="L6" s="910">
        <f t="shared" si="2"/>
        <v>1</v>
      </c>
      <c r="M6" s="910">
        <f t="shared" si="2"/>
        <v>1</v>
      </c>
      <c r="N6" s="910">
        <f t="shared" si="2"/>
        <v>1</v>
      </c>
      <c r="O6" s="910">
        <f t="shared" si="2"/>
        <v>1</v>
      </c>
      <c r="P6" s="910">
        <f t="shared" si="2"/>
        <v>1</v>
      </c>
      <c r="Q6" s="910">
        <f t="shared" si="2"/>
        <v>1</v>
      </c>
      <c r="R6" s="910">
        <f t="shared" si="2"/>
        <v>1</v>
      </c>
      <c r="S6" s="910">
        <f t="shared" si="2"/>
        <v>1</v>
      </c>
      <c r="T6" s="910">
        <f t="shared" si="2"/>
        <v>1</v>
      </c>
      <c r="U6" s="910">
        <f t="shared" si="2"/>
        <v>1</v>
      </c>
      <c r="V6" s="1022"/>
      <c r="W6" s="1022"/>
      <c r="X6" s="1022"/>
      <c r="Y6" s="1022"/>
      <c r="Z6" s="1022"/>
      <c r="AA6" s="1022"/>
      <c r="AB6" s="1022"/>
      <c r="AC6" s="1022"/>
      <c r="AD6" s="1022"/>
      <c r="AE6" s="1022"/>
      <c r="AF6" s="1022"/>
      <c r="AG6" s="1022"/>
      <c r="AH6" s="1022"/>
      <c r="AI6" s="1022"/>
      <c r="AJ6" s="1022"/>
      <c r="AK6" s="1022"/>
      <c r="AL6" s="1022"/>
      <c r="AM6" s="1022"/>
      <c r="AN6" s="1022"/>
      <c r="AO6" s="1022"/>
      <c r="AP6" s="1022"/>
      <c r="AQ6" s="1022"/>
      <c r="AR6" s="1022"/>
      <c r="AS6" s="1022"/>
      <c r="AT6" s="1022"/>
      <c r="AU6" s="1022"/>
      <c r="AV6" s="1022"/>
      <c r="AW6" s="1022"/>
      <c r="AX6" s="1022"/>
      <c r="AY6" s="1022"/>
      <c r="AZ6" s="1022"/>
      <c r="BA6" s="1022"/>
      <c r="BB6" s="1022"/>
      <c r="BC6" s="1022"/>
      <c r="BD6" s="1022"/>
      <c r="BE6" s="1022"/>
      <c r="BF6" s="1022"/>
      <c r="BG6" s="1022"/>
      <c r="BH6" s="1022"/>
      <c r="BI6" s="1022"/>
      <c r="BJ6" s="1022"/>
      <c r="BK6" s="1022"/>
      <c r="BL6" s="1022"/>
      <c r="BM6" s="1022"/>
      <c r="BN6" s="1022"/>
    </row>
    <row r="7" spans="1:66">
      <c r="A7" s="74"/>
      <c r="B7" s="1242" t="s">
        <v>1131</v>
      </c>
      <c r="C7" s="76"/>
      <c r="D7" s="76"/>
      <c r="E7" s="76"/>
      <c r="F7" s="76"/>
      <c r="G7" s="76"/>
      <c r="H7" s="1022"/>
      <c r="I7" s="1022"/>
      <c r="J7" s="910">
        <f t="shared" ref="J7:U7" si="3">IF(D64="Ok",0,1)</f>
        <v>1</v>
      </c>
      <c r="K7" s="910">
        <f t="shared" si="3"/>
        <v>1</v>
      </c>
      <c r="L7" s="910">
        <f t="shared" si="3"/>
        <v>1</v>
      </c>
      <c r="M7" s="910">
        <f t="shared" si="3"/>
        <v>1</v>
      </c>
      <c r="N7" s="910">
        <f t="shared" si="3"/>
        <v>1</v>
      </c>
      <c r="O7" s="910">
        <f t="shared" si="3"/>
        <v>1</v>
      </c>
      <c r="P7" s="910">
        <f t="shared" si="3"/>
        <v>1</v>
      </c>
      <c r="Q7" s="910">
        <f t="shared" si="3"/>
        <v>1</v>
      </c>
      <c r="R7" s="910">
        <f t="shared" si="3"/>
        <v>1</v>
      </c>
      <c r="S7" s="910">
        <f t="shared" si="3"/>
        <v>1</v>
      </c>
      <c r="T7" s="910">
        <f t="shared" si="3"/>
        <v>1</v>
      </c>
      <c r="U7" s="910">
        <f t="shared" si="3"/>
        <v>1</v>
      </c>
      <c r="V7" s="1022"/>
      <c r="W7" s="1022"/>
      <c r="X7" s="1022"/>
      <c r="Y7" s="1022"/>
      <c r="Z7" s="1022"/>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row>
    <row r="8" spans="1:66">
      <c r="A8" s="76"/>
      <c r="B8" s="1242" t="s">
        <v>1132</v>
      </c>
      <c r="C8" s="76"/>
      <c r="D8" s="76"/>
      <c r="E8" s="179"/>
      <c r="F8" s="76"/>
      <c r="G8" s="76"/>
      <c r="H8" s="1022"/>
      <c r="I8" s="1022"/>
      <c r="J8" s="1022"/>
      <c r="K8" s="1022"/>
      <c r="L8" s="1022"/>
      <c r="M8" s="1022"/>
      <c r="N8" s="1022"/>
      <c r="O8" s="1022"/>
      <c r="P8" s="1022"/>
      <c r="Q8" s="1022"/>
      <c r="R8" s="1022"/>
      <c r="S8" s="1022"/>
      <c r="T8" s="1022"/>
      <c r="U8" s="1022"/>
      <c r="V8" s="76"/>
      <c r="W8" s="76"/>
      <c r="X8" s="76"/>
      <c r="Y8" s="76"/>
      <c r="Z8" s="1022"/>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row>
    <row r="9" spans="1:66" ht="31">
      <c r="A9" s="1022"/>
      <c r="B9" s="1022"/>
      <c r="C9" s="1726" t="s">
        <v>726</v>
      </c>
      <c r="D9" s="1726" t="s">
        <v>441</v>
      </c>
      <c r="E9" s="1726" t="s">
        <v>722</v>
      </c>
      <c r="F9" s="1726" t="s">
        <v>723</v>
      </c>
      <c r="G9" s="1022"/>
      <c r="H9" s="1022"/>
      <c r="I9" s="1022"/>
      <c r="J9" s="1880" t="s">
        <v>186</v>
      </c>
      <c r="K9" s="1880" t="s">
        <v>90</v>
      </c>
      <c r="L9" s="1880" t="s">
        <v>91</v>
      </c>
      <c r="M9" s="1880" t="s">
        <v>92</v>
      </c>
      <c r="N9" s="1880" t="s">
        <v>93</v>
      </c>
      <c r="O9" s="1880" t="s">
        <v>94</v>
      </c>
      <c r="P9" s="1880" t="s">
        <v>95</v>
      </c>
      <c r="Q9" s="1880" t="s">
        <v>96</v>
      </c>
      <c r="R9" s="1880" t="s">
        <v>97</v>
      </c>
      <c r="S9" s="1880" t="s">
        <v>98</v>
      </c>
      <c r="T9" s="1880" t="s">
        <v>99</v>
      </c>
      <c r="U9" s="1880" t="s">
        <v>100</v>
      </c>
      <c r="V9" s="1880" t="s">
        <v>39</v>
      </c>
      <c r="W9" s="1880" t="s">
        <v>726</v>
      </c>
      <c r="X9" s="1022"/>
      <c r="Y9" s="1022"/>
      <c r="Z9" s="1022"/>
      <c r="AA9" s="1022"/>
      <c r="AB9" s="1022"/>
      <c r="AC9" s="1022"/>
      <c r="AD9" s="1022"/>
      <c r="AE9" s="1022"/>
      <c r="AF9" s="1022"/>
      <c r="AG9" s="1022"/>
      <c r="AH9" s="1022"/>
      <c r="AI9" s="1022"/>
      <c r="AJ9" s="1022"/>
      <c r="AK9" s="1022"/>
      <c r="AL9" s="1022"/>
      <c r="AM9" s="1022"/>
      <c r="AN9" s="1022"/>
      <c r="AO9" s="1022"/>
      <c r="AP9" s="1022"/>
      <c r="AQ9" s="1022"/>
      <c r="AR9" s="1022"/>
      <c r="AS9" s="1022"/>
      <c r="AT9" s="1022"/>
      <c r="AU9" s="1022"/>
      <c r="AV9" s="1022"/>
      <c r="AW9" s="1022"/>
      <c r="AX9" s="1022"/>
      <c r="AY9" s="1022"/>
      <c r="AZ9" s="1022"/>
      <c r="BA9" s="1022"/>
      <c r="BB9" s="1022"/>
      <c r="BC9" s="1022"/>
      <c r="BD9" s="1022"/>
      <c r="BE9" s="1022"/>
      <c r="BF9" s="1022"/>
      <c r="BG9" s="1022"/>
      <c r="BH9" s="1022"/>
      <c r="BI9" s="1022"/>
      <c r="BJ9" s="1022"/>
      <c r="BK9" s="1022"/>
      <c r="BL9" s="1022"/>
      <c r="BM9" s="1022"/>
      <c r="BN9" s="1022"/>
    </row>
    <row r="10" spans="1:66">
      <c r="A10" s="76"/>
      <c r="B10" s="1083"/>
      <c r="C10" s="1076" t="s">
        <v>51</v>
      </c>
      <c r="D10" s="1076" t="s">
        <v>51</v>
      </c>
      <c r="E10" s="1076" t="s">
        <v>51</v>
      </c>
      <c r="F10" s="1076" t="s">
        <v>51</v>
      </c>
      <c r="G10" s="76"/>
      <c r="H10" s="1022"/>
      <c r="I10" s="1022"/>
      <c r="J10" s="1076" t="s">
        <v>51</v>
      </c>
      <c r="K10" s="1076" t="s">
        <v>51</v>
      </c>
      <c r="L10" s="1076" t="s">
        <v>51</v>
      </c>
      <c r="M10" s="1076" t="s">
        <v>51</v>
      </c>
      <c r="N10" s="1076" t="s">
        <v>51</v>
      </c>
      <c r="O10" s="1076" t="s">
        <v>51</v>
      </c>
      <c r="P10" s="1076" t="s">
        <v>51</v>
      </c>
      <c r="Q10" s="1076" t="s">
        <v>51</v>
      </c>
      <c r="R10" s="1076" t="s">
        <v>51</v>
      </c>
      <c r="S10" s="1076" t="s">
        <v>51</v>
      </c>
      <c r="T10" s="1076" t="s">
        <v>51</v>
      </c>
      <c r="U10" s="1076" t="s">
        <v>51</v>
      </c>
      <c r="V10" s="1076" t="s">
        <v>51</v>
      </c>
      <c r="W10" s="1076" t="s">
        <v>51</v>
      </c>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row>
    <row r="11" spans="1:66">
      <c r="A11" s="1035">
        <v>1</v>
      </c>
      <c r="B11" s="1083" t="s">
        <v>1152</v>
      </c>
      <c r="C11" s="1243">
        <f t="shared" ref="C11:C17" si="4">W11</f>
        <v>0</v>
      </c>
      <c r="D11" s="1243">
        <v>0</v>
      </c>
      <c r="E11" s="1243">
        <f>C11</f>
        <v>0</v>
      </c>
      <c r="F11" s="1243">
        <f>E11</f>
        <v>0</v>
      </c>
      <c r="G11" s="1070">
        <f>IF(ABS(F11)-ABS(E11)&gt;-1,0,1)+IF(E11=0,0,IF(SIGN(E11)=SIGN(F11),0,1))</f>
        <v>0</v>
      </c>
      <c r="H11" s="1070">
        <f>IF(ABS(E11)&gt;ABS(C11),1,0)+IF(ABS(D11)&gt;ABS(C11),1,0)</f>
        <v>0</v>
      </c>
      <c r="I11" s="1035">
        <f t="shared" ref="I11:I28" si="5">A11</f>
        <v>1</v>
      </c>
      <c r="J11" s="1039"/>
      <c r="K11" s="1039"/>
      <c r="L11" s="1039"/>
      <c r="M11" s="1039"/>
      <c r="N11" s="1039"/>
      <c r="O11" s="1039"/>
      <c r="P11" s="1039"/>
      <c r="Q11" s="1039"/>
      <c r="R11" s="1039"/>
      <c r="S11" s="1039"/>
      <c r="T11" s="1039"/>
      <c r="U11" s="1039"/>
      <c r="V11" s="1243">
        <f>SUMPRODUCT('B - Monthly Positions'!$D$7:$O$7,J11:U11)</f>
        <v>0</v>
      </c>
      <c r="W11" s="1243">
        <f t="shared" ref="W11:W23" si="6">SUM(J11:U11)</f>
        <v>0</v>
      </c>
      <c r="X11" s="1070">
        <f>IF(E11=0,IF(F11&lt;&gt;0,1,0),0)</f>
        <v>0</v>
      </c>
      <c r="Y11" s="1022"/>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row>
    <row r="12" spans="1:66" ht="15.5" customHeight="1">
      <c r="A12" s="1035">
        <f>A11+1</f>
        <v>2</v>
      </c>
      <c r="B12" s="1083" t="s">
        <v>1153</v>
      </c>
      <c r="C12" s="1243">
        <f t="shared" si="4"/>
        <v>0</v>
      </c>
      <c r="D12" s="1243">
        <f t="shared" ref="D12:D17" si="7">C12-E12</f>
        <v>0</v>
      </c>
      <c r="E12" s="1039"/>
      <c r="F12" s="1039"/>
      <c r="G12" s="1070">
        <f>IF(ABS(F12)-ABS(E12)&gt;-1,0,1)+IF(E12=0,0,IF(SIGN(E12)=SIGN(F12),0,1))</f>
        <v>0</v>
      </c>
      <c r="H12" s="1070">
        <f>IF(ABS(E12)&gt;ABS(C12),1,0)+IF(ABS(D12)&gt;ABS(C12),1,0)</f>
        <v>0</v>
      </c>
      <c r="I12" s="1035">
        <f t="shared" si="5"/>
        <v>2</v>
      </c>
      <c r="J12" s="1039"/>
      <c r="K12" s="1039"/>
      <c r="L12" s="1039"/>
      <c r="M12" s="1039"/>
      <c r="N12" s="1039"/>
      <c r="O12" s="1039"/>
      <c r="P12" s="1039"/>
      <c r="Q12" s="1039"/>
      <c r="R12" s="1039"/>
      <c r="S12" s="1039"/>
      <c r="T12" s="1039"/>
      <c r="U12" s="1039"/>
      <c r="V12" s="1243">
        <f>SUMPRODUCT('B - Monthly Positions'!$D$7:$O$7,J12:U12)</f>
        <v>0</v>
      </c>
      <c r="W12" s="1243">
        <f t="shared" si="6"/>
        <v>0</v>
      </c>
      <c r="X12" s="1070">
        <f>IF(E12=0,IF(F12&lt;&gt;0,1,0),0)</f>
        <v>0</v>
      </c>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1022"/>
      <c r="AW12" s="1022"/>
      <c r="AX12" s="1022"/>
      <c r="AY12" s="1022"/>
      <c r="AZ12" s="1022"/>
      <c r="BA12" s="1022"/>
      <c r="BB12" s="1022"/>
      <c r="BC12" s="1022"/>
      <c r="BD12" s="1022"/>
      <c r="BE12" s="1022"/>
      <c r="BF12" s="1022"/>
      <c r="BG12" s="1022"/>
      <c r="BH12" s="1022"/>
      <c r="BI12" s="1022"/>
      <c r="BJ12" s="1022"/>
      <c r="BK12" s="1022"/>
      <c r="BL12" s="1022"/>
      <c r="BM12" s="1022"/>
      <c r="BN12" s="1022"/>
    </row>
    <row r="13" spans="1:66" ht="16.5" customHeight="1">
      <c r="A13" s="1035">
        <f t="shared" ref="A13:A41" si="8">A12+1</f>
        <v>3</v>
      </c>
      <c r="B13" s="2086" t="s">
        <v>1154</v>
      </c>
      <c r="C13" s="1243">
        <f t="shared" si="4"/>
        <v>0</v>
      </c>
      <c r="D13" s="1243">
        <f t="shared" si="7"/>
        <v>0</v>
      </c>
      <c r="E13" s="1039"/>
      <c r="F13" s="1039"/>
      <c r="G13" s="1070"/>
      <c r="H13" s="1070"/>
      <c r="I13" s="1035">
        <f t="shared" si="5"/>
        <v>3</v>
      </c>
      <c r="J13" s="1243">
        <f>-'B3 - COVID-19'!C239</f>
        <v>0</v>
      </c>
      <c r="K13" s="1243">
        <f>-'B3 - COVID-19'!D239</f>
        <v>0</v>
      </c>
      <c r="L13" s="1243">
        <f>-'B3 - COVID-19'!E239</f>
        <v>0</v>
      </c>
      <c r="M13" s="1243">
        <f>-'B3 - COVID-19'!F239</f>
        <v>0</v>
      </c>
      <c r="N13" s="1243">
        <f>-'B3 - COVID-19'!G239</f>
        <v>0</v>
      </c>
      <c r="O13" s="1243">
        <f>-'B3 - COVID-19'!H239</f>
        <v>0</v>
      </c>
      <c r="P13" s="1243">
        <f>-'B3 - COVID-19'!I239</f>
        <v>0</v>
      </c>
      <c r="Q13" s="1243">
        <f>-'B3 - COVID-19'!J239</f>
        <v>0</v>
      </c>
      <c r="R13" s="1243">
        <f>-'B3 - COVID-19'!K239</f>
        <v>0</v>
      </c>
      <c r="S13" s="1243">
        <f>-'B3 - COVID-19'!L239</f>
        <v>0</v>
      </c>
      <c r="T13" s="1243">
        <f>-'B3 - COVID-19'!M239</f>
        <v>0</v>
      </c>
      <c r="U13" s="1243">
        <f>-'B3 - COVID-19'!N239</f>
        <v>0</v>
      </c>
      <c r="V13" s="1243">
        <f>SUMPRODUCT('B - Monthly Positions'!$D$7:$O$7,J13:U13)</f>
        <v>0</v>
      </c>
      <c r="W13" s="1243">
        <f t="shared" si="6"/>
        <v>0</v>
      </c>
      <c r="X13" s="1070"/>
      <c r="Y13" s="1022"/>
      <c r="Z13" s="1022"/>
      <c r="AA13" s="1022"/>
      <c r="AB13" s="1022"/>
      <c r="AC13" s="1022"/>
      <c r="AD13" s="1022"/>
      <c r="AE13" s="1022"/>
      <c r="AF13" s="1022"/>
      <c r="AG13" s="1022"/>
      <c r="AH13" s="1022"/>
      <c r="AI13" s="1022"/>
      <c r="AJ13" s="1022"/>
      <c r="AK13" s="1022"/>
      <c r="AL13" s="1022"/>
      <c r="AM13" s="1022"/>
      <c r="AN13" s="1022"/>
      <c r="AO13" s="1022"/>
      <c r="AP13" s="1022"/>
      <c r="AQ13" s="1022"/>
      <c r="AR13" s="1022"/>
      <c r="AS13" s="1022"/>
      <c r="AT13" s="1022"/>
      <c r="AU13" s="1022"/>
      <c r="AV13" s="1022"/>
      <c r="AW13" s="1022"/>
      <c r="AX13" s="1022"/>
      <c r="AY13" s="1022"/>
      <c r="AZ13" s="1022"/>
      <c r="BA13" s="1022"/>
      <c r="BB13" s="1022"/>
      <c r="BC13" s="1022"/>
      <c r="BD13" s="1022"/>
      <c r="BE13" s="1022"/>
      <c r="BF13" s="1022"/>
      <c r="BG13" s="1022"/>
      <c r="BH13" s="1022"/>
      <c r="BI13" s="1022"/>
      <c r="BJ13" s="1022"/>
      <c r="BK13" s="1022"/>
      <c r="BL13" s="1022"/>
      <c r="BM13" s="1022"/>
      <c r="BN13" s="1022"/>
    </row>
    <row r="14" spans="1:66">
      <c r="A14" s="1035">
        <f t="shared" si="8"/>
        <v>4</v>
      </c>
      <c r="B14" s="1083" t="s">
        <v>1133</v>
      </c>
      <c r="C14" s="1243">
        <f t="shared" si="4"/>
        <v>0</v>
      </c>
      <c r="D14" s="1243">
        <f t="shared" si="7"/>
        <v>0</v>
      </c>
      <c r="E14" s="1039"/>
      <c r="F14" s="1039"/>
      <c r="G14" s="1070">
        <f>IF(ABS(F14)-ABS(E14)&gt;-1,0,1)+IF(E14=0,0,IF(SIGN(E14)=SIGN(F14),0,1))</f>
        <v>0</v>
      </c>
      <c r="H14" s="1070">
        <f>IF(ABS(E14)&gt;ABS(C14),1,0)+IF(ABS(D14)&gt;ABS(C14),1,0)</f>
        <v>0</v>
      </c>
      <c r="I14" s="1035">
        <f t="shared" si="5"/>
        <v>4</v>
      </c>
      <c r="J14" s="1039"/>
      <c r="K14" s="1039"/>
      <c r="L14" s="1039"/>
      <c r="M14" s="1039"/>
      <c r="N14" s="1039"/>
      <c r="O14" s="1039"/>
      <c r="P14" s="1039"/>
      <c r="Q14" s="1039"/>
      <c r="R14" s="1039"/>
      <c r="S14" s="1039"/>
      <c r="T14" s="1039"/>
      <c r="U14" s="1039"/>
      <c r="V14" s="1243">
        <f>SUMPRODUCT('B - Monthly Positions'!$D$7:$O$7,J14:U14)</f>
        <v>0</v>
      </c>
      <c r="W14" s="1243">
        <f t="shared" si="6"/>
        <v>0</v>
      </c>
      <c r="X14" s="1070">
        <f>IF(E14=0,IF(F14&lt;&gt;0,1,0),0)</f>
        <v>0</v>
      </c>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row>
    <row r="15" spans="1:66" ht="15.5" customHeight="1">
      <c r="A15" s="1035">
        <f t="shared" si="8"/>
        <v>5</v>
      </c>
      <c r="B15" s="2086" t="s">
        <v>1140</v>
      </c>
      <c r="C15" s="1243">
        <f t="shared" si="4"/>
        <v>0</v>
      </c>
      <c r="D15" s="1243">
        <f t="shared" si="7"/>
        <v>0</v>
      </c>
      <c r="E15" s="1039"/>
      <c r="F15" s="1039"/>
      <c r="G15" s="1070"/>
      <c r="H15" s="1070"/>
      <c r="I15" s="1035">
        <f t="shared" si="5"/>
        <v>5</v>
      </c>
      <c r="J15" s="1243">
        <f>'B3 - COVID-19'!C290</f>
        <v>0</v>
      </c>
      <c r="K15" s="1243">
        <f>'B3 - COVID-19'!D290</f>
        <v>0</v>
      </c>
      <c r="L15" s="1243">
        <f>'B3 - COVID-19'!E290</f>
        <v>0</v>
      </c>
      <c r="M15" s="1243">
        <f>'B3 - COVID-19'!F290</f>
        <v>0</v>
      </c>
      <c r="N15" s="1243">
        <f>'B3 - COVID-19'!G290</f>
        <v>0</v>
      </c>
      <c r="O15" s="1243">
        <f>'B3 - COVID-19'!H290</f>
        <v>0</v>
      </c>
      <c r="P15" s="1243">
        <f>'B3 - COVID-19'!I290</f>
        <v>0</v>
      </c>
      <c r="Q15" s="1243">
        <f>'B3 - COVID-19'!J290</f>
        <v>0</v>
      </c>
      <c r="R15" s="1243">
        <f>'B3 - COVID-19'!K290</f>
        <v>0</v>
      </c>
      <c r="S15" s="1243">
        <f>'B3 - COVID-19'!L290</f>
        <v>0</v>
      </c>
      <c r="T15" s="1243">
        <f>'B3 - COVID-19'!M290</f>
        <v>0</v>
      </c>
      <c r="U15" s="1243">
        <f>'B3 - COVID-19'!N290</f>
        <v>0</v>
      </c>
      <c r="V15" s="1243">
        <f>SUMPRODUCT('B - Monthly Positions'!$D$7:$O$7,J15:U15)</f>
        <v>0</v>
      </c>
      <c r="W15" s="1243">
        <f t="shared" si="6"/>
        <v>0</v>
      </c>
      <c r="X15" s="1070"/>
      <c r="Y15" s="1022"/>
      <c r="Z15" s="1022"/>
      <c r="AA15" s="1022"/>
      <c r="AB15" s="1022"/>
      <c r="AC15" s="1022"/>
      <c r="AD15" s="1022"/>
      <c r="AE15" s="1022"/>
      <c r="AF15" s="1022"/>
      <c r="AG15" s="1022"/>
      <c r="AH15" s="1022"/>
      <c r="AI15" s="1022"/>
      <c r="AJ15" s="1022"/>
      <c r="AK15" s="1022"/>
      <c r="AL15" s="1022"/>
      <c r="AM15" s="1022"/>
      <c r="AN15" s="1022"/>
      <c r="AO15" s="1022"/>
      <c r="AP15" s="1022"/>
      <c r="AQ15" s="1022"/>
      <c r="AR15" s="1022"/>
      <c r="AS15" s="1022"/>
      <c r="AT15" s="1022"/>
      <c r="AU15" s="1022"/>
      <c r="AV15" s="1022"/>
      <c r="AW15" s="1022"/>
      <c r="AX15" s="1022"/>
      <c r="AY15" s="1022"/>
      <c r="AZ15" s="1022"/>
      <c r="BA15" s="1022"/>
      <c r="BB15" s="1022"/>
      <c r="BC15" s="1022"/>
      <c r="BD15" s="1022"/>
      <c r="BE15" s="1022"/>
      <c r="BF15" s="1022"/>
      <c r="BG15" s="1022"/>
      <c r="BH15" s="1022"/>
      <c r="BI15" s="1022"/>
      <c r="BJ15" s="1022"/>
      <c r="BK15" s="1022"/>
      <c r="BL15" s="1022"/>
      <c r="BM15" s="1022"/>
      <c r="BN15" s="1022"/>
    </row>
    <row r="16" spans="1:66">
      <c r="A16" s="1035">
        <f t="shared" si="8"/>
        <v>6</v>
      </c>
      <c r="B16" s="1083" t="s">
        <v>1134</v>
      </c>
      <c r="C16" s="1243">
        <f t="shared" si="4"/>
        <v>0</v>
      </c>
      <c r="D16" s="1243">
        <f t="shared" si="7"/>
        <v>0</v>
      </c>
      <c r="E16" s="1039"/>
      <c r="F16" s="1039"/>
      <c r="G16" s="1070">
        <f>IF(ABS(F16)-ABS(E16)&gt;-1,0,1)+IF(E16=0,0,IF(SIGN(E16)=SIGN(F16),0,1))</f>
        <v>0</v>
      </c>
      <c r="H16" s="1070">
        <f>IF(ABS(E16)&gt;ABS(C16),1,0)+IF(ABS(D16)&gt;ABS(C16),1,0)</f>
        <v>0</v>
      </c>
      <c r="I16" s="1035">
        <f t="shared" si="5"/>
        <v>6</v>
      </c>
      <c r="J16" s="1039"/>
      <c r="K16" s="1039"/>
      <c r="L16" s="1039"/>
      <c r="M16" s="1039"/>
      <c r="N16" s="1039"/>
      <c r="O16" s="1039"/>
      <c r="P16" s="1039"/>
      <c r="Q16" s="1039"/>
      <c r="R16" s="1039"/>
      <c r="S16" s="1039"/>
      <c r="T16" s="1039"/>
      <c r="U16" s="1039"/>
      <c r="V16" s="1243">
        <f>SUMPRODUCT('B - Monthly Positions'!$D$7:$O$7,J16:U16)</f>
        <v>0</v>
      </c>
      <c r="W16" s="1243">
        <f t="shared" si="6"/>
        <v>0</v>
      </c>
      <c r="X16" s="1070">
        <f>IF(E16=0,IF(F16&lt;&gt;0,1,0),0)</f>
        <v>0</v>
      </c>
      <c r="Y16" s="1022"/>
      <c r="Z16" s="1022"/>
      <c r="AA16" s="1022"/>
      <c r="AB16" s="1022"/>
      <c r="AC16" s="1022"/>
      <c r="AD16" s="1022"/>
      <c r="AE16" s="1022"/>
      <c r="AF16" s="1022"/>
      <c r="AG16" s="1022"/>
      <c r="AH16" s="1022"/>
      <c r="AI16" s="1022"/>
      <c r="AJ16" s="1022"/>
      <c r="AK16" s="1022"/>
      <c r="AL16" s="1022"/>
      <c r="AM16" s="1022"/>
      <c r="AN16" s="1022"/>
      <c r="AO16" s="1022"/>
      <c r="AP16" s="1022"/>
      <c r="AQ16" s="1022"/>
      <c r="AR16" s="1022"/>
      <c r="AS16" s="1022"/>
      <c r="AT16" s="1022"/>
      <c r="AU16" s="1022"/>
      <c r="AV16" s="1022"/>
      <c r="AW16" s="1022"/>
      <c r="AX16" s="1022"/>
      <c r="AY16" s="1022"/>
      <c r="AZ16" s="1022"/>
      <c r="BA16" s="1022"/>
      <c r="BB16" s="1022"/>
      <c r="BC16" s="1022"/>
      <c r="BD16" s="1022"/>
      <c r="BE16" s="1022"/>
      <c r="BF16" s="1022"/>
      <c r="BG16" s="1022"/>
      <c r="BH16" s="1022"/>
      <c r="BI16" s="1022"/>
      <c r="BJ16" s="1022"/>
      <c r="BK16" s="1022"/>
      <c r="BL16" s="1022"/>
      <c r="BM16" s="1022"/>
      <c r="BN16" s="1022"/>
    </row>
    <row r="17" spans="1:78">
      <c r="A17" s="1035">
        <f t="shared" si="8"/>
        <v>7</v>
      </c>
      <c r="B17" s="1083" t="s">
        <v>1059</v>
      </c>
      <c r="C17" s="1243">
        <f t="shared" si="4"/>
        <v>0</v>
      </c>
      <c r="D17" s="1243">
        <f t="shared" si="7"/>
        <v>0</v>
      </c>
      <c r="E17" s="1243">
        <v>0</v>
      </c>
      <c r="F17" s="1243">
        <v>0</v>
      </c>
      <c r="G17" s="1070">
        <f>IF(ABS(F17)-ABS(E17)&gt;-1,0,1)+IF(E17=0,0,IF(SIGN(E17)=SIGN(F17),0,1))</f>
        <v>0</v>
      </c>
      <c r="H17" s="1070">
        <f>IF(ABS(E17)&gt;ABS(C17),1,0)+IF(ABS(D17)&gt;ABS(C17),1,0)</f>
        <v>0</v>
      </c>
      <c r="I17" s="1035">
        <f t="shared" si="5"/>
        <v>7</v>
      </c>
      <c r="J17" s="1039"/>
      <c r="K17" s="1039"/>
      <c r="L17" s="1039"/>
      <c r="M17" s="1039"/>
      <c r="N17" s="1039"/>
      <c r="O17" s="1039"/>
      <c r="P17" s="1039"/>
      <c r="Q17" s="1039"/>
      <c r="R17" s="1039"/>
      <c r="S17" s="1039"/>
      <c r="T17" s="1039"/>
      <c r="U17" s="1881">
        <f>-SUM(J17:T17)</f>
        <v>0</v>
      </c>
      <c r="V17" s="1243">
        <f>SUMPRODUCT('B - Monthly Positions'!$D$7:$O$7,J17:U17)</f>
        <v>0</v>
      </c>
      <c r="W17" s="1243">
        <f t="shared" si="6"/>
        <v>0</v>
      </c>
      <c r="X17" s="1070">
        <f>IF(E17=0,IF(F17&lt;&gt;0,1,0),0)</f>
        <v>0</v>
      </c>
      <c r="Y17" s="1022"/>
      <c r="Z17" s="1022"/>
      <c r="AA17" s="1022"/>
      <c r="AB17" s="1022"/>
      <c r="AC17" s="1022"/>
      <c r="AD17" s="1022"/>
      <c r="AE17" s="1022"/>
      <c r="AF17" s="1022"/>
      <c r="AG17" s="1022"/>
      <c r="AH17" s="1022"/>
      <c r="AI17" s="1022"/>
      <c r="AJ17" s="1022"/>
      <c r="AK17" s="1022"/>
      <c r="AL17" s="1022"/>
      <c r="AM17" s="1022"/>
      <c r="AN17" s="1022"/>
      <c r="AO17" s="1022"/>
      <c r="AP17" s="1022"/>
      <c r="AQ17" s="1022"/>
      <c r="AR17" s="1022"/>
      <c r="AS17" s="1022"/>
      <c r="AT17" s="1022"/>
      <c r="AU17" s="1022"/>
      <c r="AV17" s="1022"/>
      <c r="AW17" s="1022"/>
      <c r="AX17" s="1022"/>
      <c r="AY17" s="1022"/>
      <c r="AZ17" s="1022"/>
      <c r="BA17" s="1022"/>
      <c r="BB17" s="1022"/>
      <c r="BC17" s="1022"/>
      <c r="BD17" s="1022"/>
      <c r="BE17" s="1022"/>
      <c r="BF17" s="1022"/>
      <c r="BG17" s="1022"/>
      <c r="BH17" s="1022"/>
      <c r="BI17" s="1022"/>
      <c r="BJ17" s="1022"/>
      <c r="BK17" s="1022"/>
      <c r="BL17" s="1022"/>
      <c r="BM17" s="1022"/>
      <c r="BN17" s="1022"/>
    </row>
    <row r="18" spans="1:78" ht="15.5" customHeight="1">
      <c r="A18" s="1035">
        <f t="shared" si="8"/>
        <v>8</v>
      </c>
      <c r="B18" s="1083" t="s">
        <v>1135</v>
      </c>
      <c r="C18" s="2301">
        <f>SUMIFS('Table C3 Tracker'!$G$43:$G$1496,'Table C3 Tracker'!$L$43:$L$1496,'Table C3 Tracker'!$BY$1,'Table C3 Tracker'!$R$43:$R$1496,'Table C3 Tracker'!$CQ$1,'Table C3 Tracker'!$O$43:$O$1496, "&lt;&gt;Red")+SUMIFS('Table C3 Tracker'!$G$43:$G$1496,'Table C3 Tracker'!$L$43:$L$1496,'Table C3 Tracker'!$BY$1,'Table C3 Tracker'!$R$43:$R$1496,'Table C3 Tracker'!$CQ$5,'Table C3 Tracker'!$O$43:$O$1496, "&lt;&gt;Red")</f>
        <v>0</v>
      </c>
      <c r="D18" s="2301">
        <f>SUMIFS('Table C3 Tracker'!$G$43:$G$1496,'Table C3 Tracker'!$L$43:$L$1496,'Table C3 Tracker'!$BY$1,'Table C3 Tracker'!$F$43:$F$1496,'Table C3 Tracker'!$BZ$2,'Table C3 Tracker'!$R$43:$R$1496,'Table C3 Tracker'!$CQ$1,'Table C3 Tracker'!$O$43:$O$1496, "&lt;&gt;Red")+SUMIFS('Table C3 Tracker'!$G$43:$G$1496,'Table C3 Tracker'!$L$43:$L$1496,'Table C3 Tracker'!$BY$1,'Table C3 Tracker'!$F$43:$F$1496,'Table C3 Tracker'!$BZ$2,'Table C3 Tracker'!$R$43:$R$1496,'Table C3 Tracker'!$CQ$5,'Table C3 Tracker'!$O$43:$O$1496, "&lt;&gt;Red")</f>
        <v>0</v>
      </c>
      <c r="E18" s="2301">
        <f>SUMIFS('Table C3 Tracker'!$G$43:$G$1496,'Table C3 Tracker'!$L$43:$L$1496,'Table C3 Tracker'!$BY$1,'Table C3 Tracker'!$F$43:$F$1496,'Table C3 Tracker'!$BZ$1,'Table C3 Tracker'!$R$43:$R$1496,'Table C3 Tracker'!$CQ$1,'Table C3 Tracker'!$O$43:$O$1496, "&lt;&gt;Red")+SUMIFS('Table C3 Tracker'!$G$43:$G$1496,'Table C3 Tracker'!$L$43:$L$1496,'Table C3 Tracker'!$BY$1,'Table C3 Tracker'!$F$43:$F$1496,'Table C3 Tracker'!$BZ$1,'Table C3 Tracker'!$R$43:$R$1496,'Table C3 Tracker'!$CQ$5,'Table C3 Tracker'!$O$43:$O$1496, "&lt;&gt;Red")</f>
        <v>0</v>
      </c>
      <c r="F18" s="2301">
        <f>SUMIFS('Table C3 Tracker'!$H$43:$H$1496,'Table C3 Tracker'!$L$43:$L$1496,'Table C3 Tracker'!$BY$1,'Table C3 Tracker'!$R$43:$R$1496,'Table C3 Tracker'!$CQ$1,'Table C3 Tracker'!$O$43:$O$1496, "&lt;&gt;Red")+SUMIFS('Table C3 Tracker'!$H$43:$H$1496,'Table C3 Tracker'!$L$43:$L$1496,'Table C3 Tracker'!$BY$1,'Table C3 Tracker'!$R$43:$R$1496,'Table C3 Tracker'!$CQ$5,'Table C3 Tracker'!$O$43:$O$1496, "&lt;&gt;Red")</f>
        <v>0</v>
      </c>
      <c r="G18" s="1070"/>
      <c r="H18" s="1070"/>
      <c r="I18" s="1035">
        <f t="shared" si="5"/>
        <v>8</v>
      </c>
      <c r="J18" s="1881">
        <f>SUMIFS('Table C3 Tracker'!T$43:T$1496,'Table C3 Tracker'!$O$43:$O$1496, "&lt;&gt;Red",'Table C3 Tracker'!$L$43:$L$1496,'Table C3 Tracker'!$BY$1,'Table C3 Tracker'!$R$43:$R$1496,'Table C3 Tracker'!$CQ$1)+SUMIFS('Table C3 Tracker'!T$43:T$1496,'Table C3 Tracker'!$O$43:$O$1496, "&lt;&gt;Red",'Table C3 Tracker'!$L$43:$L$1496,'Table C3 Tracker'!$BY$1,'Table C3 Tracker'!$R$43:$R$1496,'Table C3 Tracker'!$CQ$5)</f>
        <v>0</v>
      </c>
      <c r="K18" s="1881">
        <f>SUMIFS('Table C3 Tracker'!U$43:U$1496,'Table C3 Tracker'!$O$43:$O$1496, "&lt;&gt;Red",'Table C3 Tracker'!$L$43:$L$1496,'Table C3 Tracker'!$BY$1,'Table C3 Tracker'!$R$43:$R$1496,'Table C3 Tracker'!$CQ$1)+SUMIFS('Table C3 Tracker'!U$43:U$1496,'Table C3 Tracker'!$O$43:$O$1496, "&lt;&gt;Red",'Table C3 Tracker'!$L$43:$L$1496,'Table C3 Tracker'!$BY$1,'Table C3 Tracker'!$R$43:$R$1496,'Table C3 Tracker'!$CQ$5)</f>
        <v>0</v>
      </c>
      <c r="L18" s="1881">
        <f>SUMIFS('Table C3 Tracker'!V$43:V$1496,'Table C3 Tracker'!$O$43:$O$1496, "&lt;&gt;Red",'Table C3 Tracker'!$L$43:$L$1496,'Table C3 Tracker'!$BY$1,'Table C3 Tracker'!$R$43:$R$1496,'Table C3 Tracker'!$CQ$1)+SUMIFS('Table C3 Tracker'!V$43:V$1496,'Table C3 Tracker'!$O$43:$O$1496, "&lt;&gt;Red",'Table C3 Tracker'!$L$43:$L$1496,'Table C3 Tracker'!$BY$1,'Table C3 Tracker'!$R$43:$R$1496,'Table C3 Tracker'!$CQ$5)</f>
        <v>0</v>
      </c>
      <c r="M18" s="1881">
        <f>SUMIFS('Table C3 Tracker'!W$43:W$1496,'Table C3 Tracker'!$O$43:$O$1496, "&lt;&gt;Red",'Table C3 Tracker'!$L$43:$L$1496,'Table C3 Tracker'!$BY$1,'Table C3 Tracker'!$R$43:$R$1496,'Table C3 Tracker'!$CQ$1)+SUMIFS('Table C3 Tracker'!W$43:W$1496,'Table C3 Tracker'!$O$43:$O$1496, "&lt;&gt;Red",'Table C3 Tracker'!$L$43:$L$1496,'Table C3 Tracker'!$BY$1,'Table C3 Tracker'!$R$43:$R$1496,'Table C3 Tracker'!$CQ$5)</f>
        <v>0</v>
      </c>
      <c r="N18" s="1881">
        <f>SUMIFS('Table C3 Tracker'!X$43:X$1496,'Table C3 Tracker'!$O$43:$O$1496, "&lt;&gt;Red",'Table C3 Tracker'!$L$43:$L$1496,'Table C3 Tracker'!$BY$1,'Table C3 Tracker'!$R$43:$R$1496,'Table C3 Tracker'!$CQ$1)+SUMIFS('Table C3 Tracker'!X$43:X$1496,'Table C3 Tracker'!$O$43:$O$1496, "&lt;&gt;Red",'Table C3 Tracker'!$L$43:$L$1496,'Table C3 Tracker'!$BY$1,'Table C3 Tracker'!$R$43:$R$1496,'Table C3 Tracker'!$CQ$5)</f>
        <v>0</v>
      </c>
      <c r="O18" s="1881">
        <f>SUMIFS('Table C3 Tracker'!Y$43:Y$1496,'Table C3 Tracker'!$O$43:$O$1496, "&lt;&gt;Red",'Table C3 Tracker'!$L$43:$L$1496,'Table C3 Tracker'!$BY$1,'Table C3 Tracker'!$R$43:$R$1496,'Table C3 Tracker'!$CQ$1)+SUMIFS('Table C3 Tracker'!Y$43:Y$1496,'Table C3 Tracker'!$O$43:$O$1496, "&lt;&gt;Red",'Table C3 Tracker'!$L$43:$L$1496,'Table C3 Tracker'!$BY$1,'Table C3 Tracker'!$R$43:$R$1496,'Table C3 Tracker'!$CQ$5)</f>
        <v>0</v>
      </c>
      <c r="P18" s="1881">
        <f>SUMIFS('Table C3 Tracker'!Z$43:Z$1496,'Table C3 Tracker'!$O$43:$O$1496, "&lt;&gt;Red",'Table C3 Tracker'!$L$43:$L$1496,'Table C3 Tracker'!$BY$1,'Table C3 Tracker'!$R$43:$R$1496,'Table C3 Tracker'!$CQ$1)+SUMIFS('Table C3 Tracker'!Z$43:Z$1496,'Table C3 Tracker'!$O$43:$O$1496, "&lt;&gt;Red",'Table C3 Tracker'!$L$43:$L$1496,'Table C3 Tracker'!$BY$1,'Table C3 Tracker'!$R$43:$R$1496,'Table C3 Tracker'!$CQ$5)</f>
        <v>0</v>
      </c>
      <c r="Q18" s="1881">
        <f>SUMIFS('Table C3 Tracker'!AA$43:AA$1496,'Table C3 Tracker'!$O$43:$O$1496, "&lt;&gt;Red",'Table C3 Tracker'!$L$43:$L$1496,'Table C3 Tracker'!$BY$1,'Table C3 Tracker'!$R$43:$R$1496,'Table C3 Tracker'!$CQ$1)+SUMIFS('Table C3 Tracker'!AA$43:AA$1496,'Table C3 Tracker'!$O$43:$O$1496, "&lt;&gt;Red",'Table C3 Tracker'!$L$43:$L$1496,'Table C3 Tracker'!$BY$1,'Table C3 Tracker'!$R$43:$R$1496,'Table C3 Tracker'!$CQ$5)</f>
        <v>0</v>
      </c>
      <c r="R18" s="1881">
        <f>SUMIFS('Table C3 Tracker'!AB$43:AB$1496,'Table C3 Tracker'!$O$43:$O$1496, "&lt;&gt;Red",'Table C3 Tracker'!$L$43:$L$1496,'Table C3 Tracker'!$BY$1,'Table C3 Tracker'!$R$43:$R$1496,'Table C3 Tracker'!$CQ$1)+SUMIFS('Table C3 Tracker'!AB$43:AB$1496,'Table C3 Tracker'!$O$43:$O$1496, "&lt;&gt;Red",'Table C3 Tracker'!$L$43:$L$1496,'Table C3 Tracker'!$BY$1,'Table C3 Tracker'!$R$43:$R$1496,'Table C3 Tracker'!$CQ$5)</f>
        <v>0</v>
      </c>
      <c r="S18" s="1881">
        <f>SUMIFS('Table C3 Tracker'!AC$43:AC$1496,'Table C3 Tracker'!$O$43:$O$1496, "&lt;&gt;Red",'Table C3 Tracker'!$L$43:$L$1496,'Table C3 Tracker'!$BY$1,'Table C3 Tracker'!$R$43:$R$1496,'Table C3 Tracker'!$CQ$1)+SUMIFS('Table C3 Tracker'!AC$43:AC$1496,'Table C3 Tracker'!$O$43:$O$1496, "&lt;&gt;Red",'Table C3 Tracker'!$L$43:$L$1496,'Table C3 Tracker'!$BY$1,'Table C3 Tracker'!$R$43:$R$1496,'Table C3 Tracker'!$CQ$5)</f>
        <v>0</v>
      </c>
      <c r="T18" s="1881">
        <f>SUMIFS('Table C3 Tracker'!AD$43:AD$1496,'Table C3 Tracker'!$O$43:$O$1496, "&lt;&gt;Red",'Table C3 Tracker'!$L$43:$L$1496,'Table C3 Tracker'!$BY$1,'Table C3 Tracker'!$R$43:$R$1496,'Table C3 Tracker'!$CQ$1)+SUMIFS('Table C3 Tracker'!AD$43:AD$1496,'Table C3 Tracker'!$O$43:$O$1496, "&lt;&gt;Red",'Table C3 Tracker'!$L$43:$L$1496,'Table C3 Tracker'!$BY$1,'Table C3 Tracker'!$R$43:$R$1496,'Table C3 Tracker'!$CQ$5)</f>
        <v>0</v>
      </c>
      <c r="U18" s="1881">
        <f>SUMIFS('Table C3 Tracker'!AE$43:AE$1496,'Table C3 Tracker'!$O$43:$O$1496, "&lt;&gt;Red",'Table C3 Tracker'!$L$43:$L$1496,'Table C3 Tracker'!$BY$1,'Table C3 Tracker'!$R$43:$R$1496,'Table C3 Tracker'!$CQ$1)+SUMIFS('Table C3 Tracker'!AE$43:AE$1496,'Table C3 Tracker'!$O$43:$O$1496, "&lt;&gt;Red",'Table C3 Tracker'!$L$43:$L$1496,'Table C3 Tracker'!$BY$1,'Table C3 Tracker'!$R$43:$R$1496,'Table C3 Tracker'!$CQ$5)</f>
        <v>0</v>
      </c>
      <c r="V18" s="1243">
        <f>SUMPRODUCT('B - Monthly Positions'!$D$7:$O$7,J18:U18)</f>
        <v>0</v>
      </c>
      <c r="W18" s="1243">
        <f t="shared" si="6"/>
        <v>0</v>
      </c>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row>
    <row r="19" spans="1:78">
      <c r="A19" s="1035">
        <f t="shared" si="8"/>
        <v>9</v>
      </c>
      <c r="B19" s="1083" t="s">
        <v>1136</v>
      </c>
      <c r="C19" s="2301">
        <f>SUMIFS('Table C3 Tracker'!$G$43:$G$1496,'Table C3 Tracker'!$L$43:$L$1496,'Table C3 Tracker'!$BY$1,'Table C3 Tracker'!$R$43:$R$1496,'Table C3 Tracker'!$CQ$2,'Table C3 Tracker'!$O$43:$O$1496, "&lt;&gt;Red")</f>
        <v>0</v>
      </c>
      <c r="D19" s="2301">
        <f>SUMIFS('Table C3 Tracker'!$G$43:$G$1496,'Table C3 Tracker'!$L$43:$L$1496,'Table C3 Tracker'!$BY$1,'Table C3 Tracker'!$F$43:$F$1496,'Table C3 Tracker'!$BZ$2,'Table C3 Tracker'!$R$43:$R$1496,'Table C3 Tracker'!$CQ$2,'Table C3 Tracker'!$O$43:$O$1496, "&lt;&gt;Red")</f>
        <v>0</v>
      </c>
      <c r="E19" s="2301">
        <f>SUMIFS('Table C3 Tracker'!$G$43:$G$1496,'Table C3 Tracker'!$L$43:$L$1496,'Table C3 Tracker'!$BY$1,'Table C3 Tracker'!$F$43:$F$1496,'Table C3 Tracker'!$BZ$1,'Table C3 Tracker'!$R$43:$R$1496,'Table C3 Tracker'!$CQ$2,'Table C3 Tracker'!$O$43:$O$1496, "&lt;&gt;Red")</f>
        <v>0</v>
      </c>
      <c r="F19" s="2301">
        <f>SUMIFS('Table C3 Tracker'!$H$43:$H$1496,'Table C3 Tracker'!$L$43:$L$1496,'Table C3 Tracker'!$BY$1,'Table C3 Tracker'!$R$43:$R$1496,'Table C3 Tracker'!$CQ$2,'Table C3 Tracker'!$O$43:$O$1496, "&lt;&gt;Red")</f>
        <v>0</v>
      </c>
      <c r="G19" s="1070"/>
      <c r="H19" s="1070"/>
      <c r="I19" s="1035">
        <f t="shared" si="5"/>
        <v>9</v>
      </c>
      <c r="J19" s="2371">
        <f>SUMIFS('Table C3 Tracker'!T$43:T$1496,'Table C3 Tracker'!$O$43:$O$1496, "&lt;&gt;Red",'Table C3 Tracker'!$L$43:$L$1496,'Table C3 Tracker'!$BY$1,'Table C3 Tracker'!$R$43:$R$1496,'Table C3 Tracker'!$CQ$2)</f>
        <v>0</v>
      </c>
      <c r="K19" s="2371">
        <f>SUMIFS('Table C3 Tracker'!U$43:U$1496,'Table C3 Tracker'!$O$43:$O$1496, "&lt;&gt;Red",'Table C3 Tracker'!$L$43:$L$1496,'Table C3 Tracker'!$BY$1,'Table C3 Tracker'!$R$43:$R$1496,'Table C3 Tracker'!$CQ$2)</f>
        <v>0</v>
      </c>
      <c r="L19" s="2371">
        <f>SUMIFS('Table C3 Tracker'!V$43:V$1496,'Table C3 Tracker'!$O$43:$O$1496, "&lt;&gt;Red",'Table C3 Tracker'!$L$43:$L$1496,'Table C3 Tracker'!$BY$1,'Table C3 Tracker'!$R$43:$R$1496,'Table C3 Tracker'!$CQ$2)</f>
        <v>0</v>
      </c>
      <c r="M19" s="2371">
        <f>SUMIFS('Table C3 Tracker'!W$43:W$1496,'Table C3 Tracker'!$O$43:$O$1496, "&lt;&gt;Red",'Table C3 Tracker'!$L$43:$L$1496,'Table C3 Tracker'!$BY$1,'Table C3 Tracker'!$R$43:$R$1496,'Table C3 Tracker'!$CQ$2)</f>
        <v>0</v>
      </c>
      <c r="N19" s="2371">
        <f>SUMIFS('Table C3 Tracker'!X$43:X$1496,'Table C3 Tracker'!$O$43:$O$1496, "&lt;&gt;Red",'Table C3 Tracker'!$L$43:$L$1496,'Table C3 Tracker'!$BY$1,'Table C3 Tracker'!$R$43:$R$1496,'Table C3 Tracker'!$CQ$2)</f>
        <v>0</v>
      </c>
      <c r="O19" s="2371">
        <f>SUMIFS('Table C3 Tracker'!Y$43:Y$1496,'Table C3 Tracker'!$O$43:$O$1496, "&lt;&gt;Red",'Table C3 Tracker'!$L$43:$L$1496,'Table C3 Tracker'!$BY$1,'Table C3 Tracker'!$R$43:$R$1496,'Table C3 Tracker'!$CQ$2)</f>
        <v>0</v>
      </c>
      <c r="P19" s="2371">
        <f>SUMIFS('Table C3 Tracker'!Z$43:Z$1496,'Table C3 Tracker'!$O$43:$O$1496, "&lt;&gt;Red",'Table C3 Tracker'!$L$43:$L$1496,'Table C3 Tracker'!$BY$1,'Table C3 Tracker'!$R$43:$R$1496,'Table C3 Tracker'!$CQ$2)</f>
        <v>0</v>
      </c>
      <c r="Q19" s="2371">
        <f>SUMIFS('Table C3 Tracker'!AA$43:AA$1496,'Table C3 Tracker'!$O$43:$O$1496, "&lt;&gt;Red",'Table C3 Tracker'!$L$43:$L$1496,'Table C3 Tracker'!$BY$1,'Table C3 Tracker'!$R$43:$R$1496,'Table C3 Tracker'!$CQ$2)</f>
        <v>0</v>
      </c>
      <c r="R19" s="2371">
        <f>SUMIFS('Table C3 Tracker'!AB$43:AB$1496,'Table C3 Tracker'!$O$43:$O$1496, "&lt;&gt;Red",'Table C3 Tracker'!$L$43:$L$1496,'Table C3 Tracker'!$BY$1,'Table C3 Tracker'!$R$43:$R$1496,'Table C3 Tracker'!$CQ$2)</f>
        <v>0</v>
      </c>
      <c r="S19" s="2371">
        <f>SUMIFS('Table C3 Tracker'!AC$43:AC$1496,'Table C3 Tracker'!$O$43:$O$1496, "&lt;&gt;Red",'Table C3 Tracker'!$L$43:$L$1496,'Table C3 Tracker'!$BY$1,'Table C3 Tracker'!$R$43:$R$1496,'Table C3 Tracker'!$CQ$2)</f>
        <v>0</v>
      </c>
      <c r="T19" s="2371">
        <f>SUMIFS('Table C3 Tracker'!AD$43:AD$1496,'Table C3 Tracker'!$O$43:$O$1496, "&lt;&gt;Red",'Table C3 Tracker'!$L$43:$L$1496,'Table C3 Tracker'!$BY$1,'Table C3 Tracker'!$R$43:$R$1496,'Table C3 Tracker'!$CQ$2)</f>
        <v>0</v>
      </c>
      <c r="U19" s="2371">
        <f>SUMIFS('Table C3 Tracker'!AE$43:AE$1496,'Table C3 Tracker'!$O$43:$O$1496, "&lt;&gt;Red",'Table C3 Tracker'!$L$43:$L$1496,'Table C3 Tracker'!$BY$1,'Table C3 Tracker'!$R$43:$R$1496,'Table C3 Tracker'!$CQ$2)</f>
        <v>0</v>
      </c>
      <c r="V19" s="1243">
        <f>SUMPRODUCT('B - Monthly Positions'!$D$7:$O$7,J19:U19)</f>
        <v>0</v>
      </c>
      <c r="W19" s="1243">
        <f t="shared" si="6"/>
        <v>0</v>
      </c>
      <c r="X19" s="1022"/>
      <c r="Y19" s="1022"/>
      <c r="Z19" s="1022"/>
      <c r="AA19" s="1022"/>
      <c r="AB19" s="1022"/>
      <c r="AC19" s="1022"/>
      <c r="AD19" s="1022"/>
      <c r="AE19" s="1022"/>
      <c r="AF19" s="1022"/>
      <c r="AG19" s="1022"/>
      <c r="AH19" s="1022"/>
      <c r="AI19" s="1022"/>
      <c r="AJ19" s="1022"/>
      <c r="AK19" s="1022"/>
      <c r="AL19" s="1022"/>
      <c r="AM19" s="1022"/>
      <c r="AN19" s="1022"/>
      <c r="AO19" s="1022"/>
      <c r="AP19" s="1022"/>
      <c r="AQ19" s="1022"/>
      <c r="AR19" s="1022"/>
      <c r="AS19" s="1022"/>
      <c r="AT19" s="1022"/>
      <c r="AU19" s="1022"/>
      <c r="AV19" s="1022"/>
      <c r="AW19" s="1022"/>
      <c r="AX19" s="1022"/>
      <c r="AY19" s="1022"/>
      <c r="AZ19" s="1022"/>
      <c r="BA19" s="1022"/>
      <c r="BB19" s="1022"/>
      <c r="BC19" s="1022"/>
      <c r="BD19" s="1022"/>
      <c r="BE19" s="1022"/>
      <c r="BF19" s="1022"/>
      <c r="BG19" s="1022"/>
      <c r="BH19" s="1022"/>
      <c r="BI19" s="1022"/>
      <c r="BJ19" s="1022"/>
      <c r="BK19" s="1022"/>
      <c r="BL19" s="1022"/>
      <c r="BM19" s="1022"/>
      <c r="BN19" s="1022"/>
    </row>
    <row r="20" spans="1:78">
      <c r="A20" s="1035">
        <f t="shared" si="8"/>
        <v>10</v>
      </c>
      <c r="B20" s="1083" t="s">
        <v>884</v>
      </c>
      <c r="C20" s="1243">
        <f>W20</f>
        <v>0</v>
      </c>
      <c r="D20" s="1243">
        <f>C20</f>
        <v>0</v>
      </c>
      <c r="E20" s="1243">
        <v>0</v>
      </c>
      <c r="F20" s="1243">
        <v>0</v>
      </c>
      <c r="G20" s="1070"/>
      <c r="H20" s="1070"/>
      <c r="I20" s="1035">
        <f t="shared" si="5"/>
        <v>10</v>
      </c>
      <c r="J20" s="1039"/>
      <c r="K20" s="1039"/>
      <c r="L20" s="1039"/>
      <c r="M20" s="1039"/>
      <c r="N20" s="1039"/>
      <c r="O20" s="1039"/>
      <c r="P20" s="1039"/>
      <c r="Q20" s="1039"/>
      <c r="R20" s="1039"/>
      <c r="S20" s="1039"/>
      <c r="T20" s="1039"/>
      <c r="U20" s="1039"/>
      <c r="V20" s="1243">
        <f>SUMPRODUCT('B - Monthly Positions'!$D$7:$O$7,J20:U20)</f>
        <v>0</v>
      </c>
      <c r="W20" s="1243">
        <f t="shared" si="6"/>
        <v>0</v>
      </c>
      <c r="X20" s="1070">
        <f>IF(E20=0,IF(F20&lt;&gt;0,1,0),0)</f>
        <v>0</v>
      </c>
      <c r="Y20" s="1022"/>
      <c r="Z20" s="1022"/>
      <c r="AA20" s="1022"/>
      <c r="AB20" s="1022"/>
      <c r="AC20" s="1022"/>
      <c r="AD20" s="1022"/>
      <c r="AE20" s="1022"/>
      <c r="AF20" s="1022"/>
      <c r="AG20" s="1022"/>
      <c r="AH20" s="1022"/>
      <c r="AI20" s="1022"/>
      <c r="AJ20" s="1022"/>
      <c r="AK20" s="1022"/>
      <c r="AL20" s="1022"/>
      <c r="AM20" s="1022"/>
      <c r="AN20" s="1022"/>
      <c r="AO20" s="1022"/>
      <c r="AP20" s="1022"/>
      <c r="AQ20" s="1022"/>
      <c r="AR20" s="1022"/>
      <c r="AS20" s="1022"/>
      <c r="AT20" s="1022"/>
      <c r="AU20" s="1022"/>
      <c r="AV20" s="1022"/>
      <c r="AW20" s="1022"/>
      <c r="AX20" s="1022"/>
      <c r="AY20" s="1022"/>
      <c r="AZ20" s="1022"/>
      <c r="BA20" s="1022"/>
      <c r="BB20" s="1022"/>
      <c r="BC20" s="1022"/>
      <c r="BD20" s="1022"/>
      <c r="BE20" s="1022"/>
      <c r="BF20" s="1022"/>
      <c r="BG20" s="1022"/>
      <c r="BH20" s="1022"/>
      <c r="BI20" s="1022"/>
      <c r="BJ20" s="1022"/>
      <c r="BK20" s="1022"/>
      <c r="BL20" s="1022"/>
      <c r="BM20" s="1022"/>
      <c r="BN20" s="1022"/>
    </row>
    <row r="21" spans="1:78">
      <c r="A21" s="1035">
        <f t="shared" si="8"/>
        <v>11</v>
      </c>
      <c r="B21" s="1083" t="s">
        <v>885</v>
      </c>
      <c r="C21" s="1243">
        <f>W21</f>
        <v>0</v>
      </c>
      <c r="D21" s="1243">
        <f>C21-E21</f>
        <v>0</v>
      </c>
      <c r="E21" s="1039"/>
      <c r="F21" s="1039"/>
      <c r="G21" s="1070">
        <f>IF(ABS(F21)-ABS(E21)&gt;-1,0,1)+IF(E21=0,0,IF(SIGN(E21)=SIGN(F21),0,1))</f>
        <v>0</v>
      </c>
      <c r="H21" s="1070">
        <f>IF(ABS(E21)&gt;ABS(C21),1,0)+IF(ABS(D21)&gt;ABS(C21),1,0)</f>
        <v>0</v>
      </c>
      <c r="I21" s="1035">
        <f t="shared" si="5"/>
        <v>11</v>
      </c>
      <c r="J21" s="1039"/>
      <c r="K21" s="1039"/>
      <c r="L21" s="1039"/>
      <c r="M21" s="1039"/>
      <c r="N21" s="1039"/>
      <c r="O21" s="1039"/>
      <c r="P21" s="1039"/>
      <c r="Q21" s="1039"/>
      <c r="R21" s="1039"/>
      <c r="S21" s="1039"/>
      <c r="T21" s="1039"/>
      <c r="U21" s="1039"/>
      <c r="V21" s="1243">
        <f>SUMPRODUCT('B - Monthly Positions'!$D$7:$O$7,J21:U21)</f>
        <v>0</v>
      </c>
      <c r="W21" s="1243">
        <f t="shared" si="6"/>
        <v>0</v>
      </c>
      <c r="X21" s="1070">
        <f>IF(E21=0,IF(F21&lt;&gt;0,1,0),0)</f>
        <v>0</v>
      </c>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row>
    <row r="22" spans="1:78">
      <c r="A22" s="1035">
        <f t="shared" si="8"/>
        <v>12</v>
      </c>
      <c r="B22" s="1732"/>
      <c r="C22" s="1243">
        <f>W22</f>
        <v>0</v>
      </c>
      <c r="D22" s="1243">
        <f>C22-E22</f>
        <v>0</v>
      </c>
      <c r="E22" s="1039"/>
      <c r="F22" s="1039"/>
      <c r="G22" s="1070">
        <f>IF(ABS(F22)-ABS(E22)&gt;-1,0,1)+IF(E22=0,0,IF(SIGN(E22)=SIGN(F22),0,1))</f>
        <v>0</v>
      </c>
      <c r="H22" s="1070">
        <f>IF(ABS(E22)&gt;ABS(C22),1,0)+IF(ABS(D22)&gt;ABS(C22),1,0)</f>
        <v>0</v>
      </c>
      <c r="I22" s="1035">
        <f t="shared" si="5"/>
        <v>12</v>
      </c>
      <c r="J22" s="1039"/>
      <c r="K22" s="1039"/>
      <c r="L22" s="1039"/>
      <c r="M22" s="1039"/>
      <c r="N22" s="1039"/>
      <c r="O22" s="1039"/>
      <c r="P22" s="1039"/>
      <c r="Q22" s="1039"/>
      <c r="R22" s="1039"/>
      <c r="S22" s="1039"/>
      <c r="T22" s="1039"/>
      <c r="U22" s="1039"/>
      <c r="V22" s="1243">
        <f>SUMPRODUCT('B - Monthly Positions'!$D$7:$O$7,J22:U22)</f>
        <v>0</v>
      </c>
      <c r="W22" s="1243">
        <f t="shared" si="6"/>
        <v>0</v>
      </c>
      <c r="X22" s="1070">
        <f>IF(E22=0,IF(F22&lt;&gt;0,1,0),0)</f>
        <v>0</v>
      </c>
      <c r="Y22" s="1022"/>
      <c r="Z22" s="1022"/>
      <c r="AA22" s="1022"/>
      <c r="AB22" s="1022"/>
      <c r="AC22" s="1022"/>
      <c r="AD22" s="1022"/>
      <c r="AE22" s="1022"/>
      <c r="AF22" s="1022"/>
      <c r="AG22" s="1022"/>
      <c r="AH22" s="1022"/>
      <c r="AI22" s="1022"/>
      <c r="AJ22" s="1022"/>
      <c r="AK22" s="1022"/>
      <c r="AL22" s="1022"/>
      <c r="AM22" s="1022"/>
      <c r="AN22" s="1022"/>
      <c r="AO22" s="1022"/>
      <c r="AP22" s="1022"/>
      <c r="AQ22" s="1022"/>
      <c r="AR22" s="1022"/>
      <c r="AS22" s="1022"/>
      <c r="AT22" s="1022"/>
      <c r="AU22" s="1022"/>
      <c r="AV22" s="1022"/>
      <c r="AW22" s="1022"/>
      <c r="AX22" s="1022"/>
      <c r="AY22" s="1022"/>
      <c r="AZ22" s="1022"/>
      <c r="BA22" s="1022"/>
      <c r="BB22" s="1022"/>
      <c r="BC22" s="1022"/>
      <c r="BD22" s="1022"/>
      <c r="BE22" s="1022"/>
      <c r="BF22" s="1022"/>
      <c r="BG22" s="1022"/>
      <c r="BH22" s="1022"/>
      <c r="BI22" s="1022"/>
      <c r="BJ22" s="1022"/>
      <c r="BK22" s="1022"/>
      <c r="BL22" s="1022"/>
      <c r="BM22" s="1022"/>
      <c r="BN22" s="1022"/>
    </row>
    <row r="23" spans="1:78">
      <c r="A23" s="1035">
        <f t="shared" si="8"/>
        <v>13</v>
      </c>
      <c r="B23" s="1083" t="s">
        <v>859</v>
      </c>
      <c r="C23" s="1243">
        <f>W23</f>
        <v>0</v>
      </c>
      <c r="D23" s="1243">
        <f>C23-E23</f>
        <v>0</v>
      </c>
      <c r="E23" s="1039"/>
      <c r="F23" s="1039"/>
      <c r="G23" s="1070">
        <f>IF(ABS(F23)-ABS(E23)&gt;-1,0,1)+IF(E23=0,0,IF(SIGN(E23)=SIGN(F23),0,1))</f>
        <v>0</v>
      </c>
      <c r="H23" s="1070">
        <f>IF(ABS(E23)&gt;ABS(C23),1,0)+IF(ABS(D23)&gt;ABS(C23),1,0)</f>
        <v>0</v>
      </c>
      <c r="I23" s="1035">
        <f t="shared" si="5"/>
        <v>13</v>
      </c>
      <c r="J23" s="1039"/>
      <c r="K23" s="1039"/>
      <c r="L23" s="1039"/>
      <c r="M23" s="1039"/>
      <c r="N23" s="1039"/>
      <c r="O23" s="1039"/>
      <c r="P23" s="1039"/>
      <c r="Q23" s="1039"/>
      <c r="R23" s="1039"/>
      <c r="S23" s="1039"/>
      <c r="T23" s="1039"/>
      <c r="U23" s="1039"/>
      <c r="V23" s="1243">
        <f>SUMPRODUCT('B - Monthly Positions'!$D$7:$O$7,J23:U23)</f>
        <v>0</v>
      </c>
      <c r="W23" s="1243">
        <f t="shared" si="6"/>
        <v>0</v>
      </c>
      <c r="X23" s="1070">
        <f>IF(E23=0,IF(F23&lt;&gt;0,1,0),0)</f>
        <v>0</v>
      </c>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row>
    <row r="24" spans="1:78">
      <c r="A24" s="1035">
        <f t="shared" si="8"/>
        <v>14</v>
      </c>
      <c r="B24" s="1241" t="s">
        <v>1117</v>
      </c>
      <c r="C24" s="1999">
        <f>SUM(C11:C23)</f>
        <v>0</v>
      </c>
      <c r="D24" s="1999">
        <f>SUM(D11:D23)</f>
        <v>0</v>
      </c>
      <c r="E24" s="1999">
        <f>SUM(E11:E23)</f>
        <v>0</v>
      </c>
      <c r="F24" s="1999">
        <f>SUM(F11:F23)</f>
        <v>0</v>
      </c>
      <c r="G24" s="1070"/>
      <c r="H24" s="1070"/>
      <c r="I24" s="1035">
        <f t="shared" si="5"/>
        <v>14</v>
      </c>
      <c r="J24" s="1036">
        <f t="shared" ref="J24:W24" si="9">SUM(J11:J23)</f>
        <v>0</v>
      </c>
      <c r="K24" s="1036">
        <f t="shared" si="9"/>
        <v>0</v>
      </c>
      <c r="L24" s="1036">
        <f t="shared" si="9"/>
        <v>0</v>
      </c>
      <c r="M24" s="1036">
        <f t="shared" si="9"/>
        <v>0</v>
      </c>
      <c r="N24" s="1036">
        <f t="shared" si="9"/>
        <v>0</v>
      </c>
      <c r="O24" s="1036">
        <f t="shared" si="9"/>
        <v>0</v>
      </c>
      <c r="P24" s="1036">
        <f t="shared" si="9"/>
        <v>0</v>
      </c>
      <c r="Q24" s="1036">
        <f t="shared" si="9"/>
        <v>0</v>
      </c>
      <c r="R24" s="1036">
        <f t="shared" si="9"/>
        <v>0</v>
      </c>
      <c r="S24" s="1036">
        <f t="shared" si="9"/>
        <v>0</v>
      </c>
      <c r="T24" s="1036">
        <f t="shared" si="9"/>
        <v>0</v>
      </c>
      <c r="U24" s="1036">
        <f>SUM(U11:U23)</f>
        <v>0</v>
      </c>
      <c r="V24" s="1036">
        <f>SUM(V11:V23)</f>
        <v>0</v>
      </c>
      <c r="W24" s="1036">
        <f t="shared" si="9"/>
        <v>0</v>
      </c>
      <c r="X24" s="1070"/>
      <c r="Y24" s="1022"/>
      <c r="Z24" s="1022"/>
      <c r="AA24" s="1022"/>
      <c r="AB24" s="1022"/>
      <c r="AC24" s="1022"/>
      <c r="AD24" s="1022"/>
      <c r="AE24" s="1022"/>
      <c r="AF24" s="1022"/>
      <c r="AG24" s="1022"/>
      <c r="AH24" s="1022"/>
      <c r="AI24" s="1022"/>
      <c r="AJ24" s="1022"/>
      <c r="AK24" s="1022"/>
      <c r="AL24" s="1022"/>
      <c r="AM24" s="1022"/>
      <c r="AN24" s="1022"/>
      <c r="AO24" s="1022"/>
      <c r="AP24" s="1022"/>
      <c r="AQ24" s="1022"/>
      <c r="AR24" s="1022"/>
      <c r="AS24" s="1022"/>
      <c r="AT24" s="1022"/>
      <c r="AU24" s="1022"/>
      <c r="AV24" s="1022"/>
      <c r="AW24" s="1022"/>
      <c r="AX24" s="1022"/>
      <c r="AY24" s="1022"/>
      <c r="AZ24" s="1022"/>
      <c r="BA24" s="1022"/>
      <c r="BB24" s="1022"/>
      <c r="BC24" s="1022"/>
      <c r="BD24" s="1022"/>
      <c r="BE24" s="1022"/>
      <c r="BF24" s="1022"/>
      <c r="BG24" s="1022"/>
      <c r="BH24" s="1022"/>
      <c r="BI24" s="1022"/>
      <c r="BJ24" s="1022"/>
      <c r="BK24" s="1022"/>
      <c r="BL24" s="1022"/>
      <c r="BM24" s="1022"/>
      <c r="BN24" s="1022"/>
    </row>
    <row r="25" spans="1:78">
      <c r="A25" s="1035">
        <f t="shared" si="8"/>
        <v>15</v>
      </c>
      <c r="B25" s="1127" t="str">
        <f>"Reversal of "&amp;B23&amp;""</f>
        <v>Reversal of Planning Assumptions still to be finalised at Month 1</v>
      </c>
      <c r="C25" s="1243">
        <f>-C23</f>
        <v>0</v>
      </c>
      <c r="D25" s="1243">
        <f>-D23</f>
        <v>0</v>
      </c>
      <c r="E25" s="1243">
        <f>-E23</f>
        <v>0</v>
      </c>
      <c r="F25" s="1243">
        <f>-F23</f>
        <v>0</v>
      </c>
      <c r="G25" s="1070"/>
      <c r="H25" s="1070"/>
      <c r="I25" s="1035">
        <f t="shared" si="5"/>
        <v>15</v>
      </c>
      <c r="J25" s="1243">
        <f t="shared" ref="J25:W25" si="10">-J23</f>
        <v>0</v>
      </c>
      <c r="K25" s="1243">
        <f t="shared" si="10"/>
        <v>0</v>
      </c>
      <c r="L25" s="1243">
        <f t="shared" si="10"/>
        <v>0</v>
      </c>
      <c r="M25" s="1243">
        <f t="shared" si="10"/>
        <v>0</v>
      </c>
      <c r="N25" s="1243">
        <f t="shared" si="10"/>
        <v>0</v>
      </c>
      <c r="O25" s="1243">
        <f t="shared" si="10"/>
        <v>0</v>
      </c>
      <c r="P25" s="1243">
        <f t="shared" si="10"/>
        <v>0</v>
      </c>
      <c r="Q25" s="1243">
        <f t="shared" si="10"/>
        <v>0</v>
      </c>
      <c r="R25" s="1243">
        <f t="shared" si="10"/>
        <v>0</v>
      </c>
      <c r="S25" s="1243">
        <f t="shared" si="10"/>
        <v>0</v>
      </c>
      <c r="T25" s="1243">
        <f t="shared" si="10"/>
        <v>0</v>
      </c>
      <c r="U25" s="1243">
        <f t="shared" si="10"/>
        <v>0</v>
      </c>
      <c r="V25" s="1243">
        <f t="shared" si="10"/>
        <v>0</v>
      </c>
      <c r="W25" s="1243">
        <f t="shared" si="10"/>
        <v>0</v>
      </c>
      <c r="X25" s="1022"/>
      <c r="Y25" s="1022"/>
      <c r="Z25" s="1022"/>
      <c r="AA25" s="1022"/>
      <c r="AB25" s="1022"/>
      <c r="AC25" s="1022"/>
      <c r="AD25" s="1022"/>
      <c r="AE25" s="1022"/>
      <c r="AF25" s="1022"/>
      <c r="AG25" s="1022"/>
      <c r="AH25" s="1022"/>
      <c r="AI25" s="1022"/>
      <c r="AJ25" s="1022"/>
      <c r="AK25" s="1022"/>
      <c r="AL25" s="1022"/>
      <c r="AM25" s="1022"/>
      <c r="AN25" s="1022"/>
      <c r="AO25" s="1022"/>
      <c r="AP25" s="1022"/>
      <c r="AQ25" s="1022"/>
      <c r="AR25" s="1022"/>
      <c r="AS25" s="1022"/>
      <c r="AT25" s="1022"/>
      <c r="AU25" s="1022"/>
      <c r="AV25" s="1022"/>
      <c r="AW25" s="1022"/>
      <c r="AX25" s="1022"/>
      <c r="AY25" s="1022"/>
      <c r="AZ25" s="1022"/>
      <c r="BA25" s="1022"/>
      <c r="BB25" s="1022"/>
      <c r="BC25" s="1022"/>
      <c r="BD25" s="1022"/>
      <c r="BE25" s="1022"/>
      <c r="BF25" s="1022"/>
      <c r="BG25" s="1022"/>
      <c r="BH25" s="1022"/>
      <c r="BI25" s="1022"/>
      <c r="BJ25" s="1022"/>
      <c r="BK25" s="1022"/>
      <c r="BL25" s="1022"/>
      <c r="BM25" s="1022"/>
      <c r="BN25" s="1022"/>
    </row>
    <row r="26" spans="1:78" ht="15" customHeight="1">
      <c r="A26" s="1035">
        <f t="shared" si="8"/>
        <v>16</v>
      </c>
      <c r="B26" s="1127" t="s">
        <v>1137</v>
      </c>
      <c r="C26" s="1243">
        <f>W26</f>
        <v>0</v>
      </c>
      <c r="D26" s="1243">
        <f>C26-E26</f>
        <v>0</v>
      </c>
      <c r="E26" s="1039"/>
      <c r="F26" s="1039"/>
      <c r="G26" s="1070">
        <f>IF(ABS(F26)-ABS(E26)&gt;-1,0,1)+IF(E26=0,0,IF(SIGN(E26)=SIGN(F26),0,1))</f>
        <v>0</v>
      </c>
      <c r="H26" s="1070">
        <f>IF(ABS(E26)&gt;ABS(C26),1,0)+IF(ABS(D26)&gt;ABS(C26),1,0)</f>
        <v>0</v>
      </c>
      <c r="I26" s="1035">
        <f t="shared" si="5"/>
        <v>16</v>
      </c>
      <c r="J26" s="1039"/>
      <c r="K26" s="1039"/>
      <c r="L26" s="1039"/>
      <c r="M26" s="1039"/>
      <c r="N26" s="1039"/>
      <c r="O26" s="1039"/>
      <c r="P26" s="1039"/>
      <c r="Q26" s="1039"/>
      <c r="R26" s="1039"/>
      <c r="S26" s="1039"/>
      <c r="T26" s="1039"/>
      <c r="U26" s="1039"/>
      <c r="V26" s="1243">
        <f>SUMPRODUCT('B - Monthly Positions'!$D$7:$O$7,J26:U26)</f>
        <v>0</v>
      </c>
      <c r="W26" s="1243">
        <f t="shared" ref="W26:W38" si="11">SUM(J26:U26)</f>
        <v>0</v>
      </c>
      <c r="X26" s="1070">
        <f>IF(E26=0,IF(F26&lt;&gt;0,1,0),0)</f>
        <v>0</v>
      </c>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row>
    <row r="27" spans="1:78">
      <c r="A27" s="1035">
        <f t="shared" si="8"/>
        <v>17</v>
      </c>
      <c r="B27" s="1083" t="s">
        <v>1138</v>
      </c>
      <c r="C27" s="1243">
        <f>W27</f>
        <v>0</v>
      </c>
      <c r="D27" s="1243">
        <f>C27-E27</f>
        <v>0</v>
      </c>
      <c r="E27" s="1039"/>
      <c r="F27" s="1039"/>
      <c r="G27" s="1070"/>
      <c r="H27" s="1070"/>
      <c r="I27" s="1035">
        <f t="shared" si="5"/>
        <v>17</v>
      </c>
      <c r="J27" s="1039"/>
      <c r="K27" s="1039"/>
      <c r="L27" s="1039"/>
      <c r="M27" s="1039"/>
      <c r="N27" s="1039"/>
      <c r="O27" s="1039"/>
      <c r="P27" s="1039"/>
      <c r="Q27" s="1039"/>
      <c r="R27" s="1039"/>
      <c r="S27" s="1039"/>
      <c r="T27" s="1039"/>
      <c r="U27" s="1039"/>
      <c r="V27" s="1243">
        <f>SUMPRODUCT('B - Monthly Positions'!$D$7:$O$7,J27:U27)</f>
        <v>0</v>
      </c>
      <c r="W27" s="1243">
        <f t="shared" si="11"/>
        <v>0</v>
      </c>
      <c r="X27" s="1022"/>
      <c r="Y27" s="1022"/>
      <c r="Z27" s="1022"/>
      <c r="AA27" s="1022"/>
      <c r="AB27" s="1022"/>
      <c r="AC27" s="1022"/>
      <c r="AD27" s="1022"/>
      <c r="AE27" s="1022"/>
      <c r="AF27" s="1022"/>
      <c r="AG27" s="1022"/>
      <c r="AH27" s="1022"/>
      <c r="AI27" s="1022"/>
      <c r="AJ27" s="1022"/>
      <c r="AK27" s="1022"/>
      <c r="AL27" s="1022"/>
      <c r="AM27" s="1022"/>
      <c r="AN27" s="1022"/>
      <c r="AO27" s="1022"/>
      <c r="AP27" s="1022"/>
      <c r="AQ27" s="1022"/>
      <c r="AR27" s="1022"/>
      <c r="AS27" s="1022"/>
      <c r="AT27" s="1022"/>
      <c r="AU27" s="1022"/>
      <c r="AV27" s="1022"/>
      <c r="AW27" s="1022"/>
      <c r="AX27" s="1022"/>
      <c r="AY27" s="1022"/>
      <c r="AZ27" s="1022"/>
      <c r="BA27" s="1022"/>
      <c r="BB27" s="1022"/>
      <c r="BC27" s="1022"/>
      <c r="BD27" s="1022"/>
      <c r="BE27" s="1022"/>
      <c r="BF27" s="1022"/>
      <c r="BG27" s="1022"/>
      <c r="BH27" s="1022"/>
      <c r="BI27" s="1022"/>
      <c r="BJ27" s="1022"/>
      <c r="BK27" s="1022"/>
      <c r="BL27" s="1022"/>
      <c r="BM27" s="1022"/>
      <c r="BN27" s="1022"/>
      <c r="BO27" s="1022"/>
      <c r="BP27" s="1022"/>
      <c r="BQ27" s="1022"/>
      <c r="BR27" s="1022"/>
      <c r="BS27" s="1022"/>
      <c r="BT27" s="1022"/>
      <c r="BU27" s="1022"/>
      <c r="BV27" s="1022"/>
      <c r="BW27" s="1022"/>
      <c r="BX27" s="1022"/>
      <c r="BY27" s="1022"/>
      <c r="BZ27" s="1022"/>
    </row>
    <row r="28" spans="1:78">
      <c r="A28" s="1035">
        <f t="shared" si="8"/>
        <v>18</v>
      </c>
      <c r="B28" s="2086" t="s">
        <v>1116</v>
      </c>
      <c r="C28" s="1243">
        <f>W28</f>
        <v>0</v>
      </c>
      <c r="D28" s="1243">
        <f>C28-E28</f>
        <v>0</v>
      </c>
      <c r="E28" s="1039"/>
      <c r="F28" s="1039"/>
      <c r="G28" s="1070"/>
      <c r="H28" s="1070"/>
      <c r="I28" s="1035">
        <f t="shared" si="5"/>
        <v>18</v>
      </c>
      <c r="J28" s="1243">
        <f>-'B3 - COVID-19'!C248</f>
        <v>0</v>
      </c>
      <c r="K28" s="1243">
        <f>-'B3 - COVID-19'!D248</f>
        <v>0</v>
      </c>
      <c r="L28" s="1243">
        <f>-'B3 - COVID-19'!E248</f>
        <v>0</v>
      </c>
      <c r="M28" s="1243">
        <f>-'B3 - COVID-19'!F248</f>
        <v>0</v>
      </c>
      <c r="N28" s="1243">
        <f>-'B3 - COVID-19'!G248</f>
        <v>0</v>
      </c>
      <c r="O28" s="1243">
        <f>-'B3 - COVID-19'!H248</f>
        <v>0</v>
      </c>
      <c r="P28" s="1243">
        <f>-'B3 - COVID-19'!I248</f>
        <v>0</v>
      </c>
      <c r="Q28" s="1243">
        <f>-'B3 - COVID-19'!J248</f>
        <v>0</v>
      </c>
      <c r="R28" s="1243">
        <f>-'B3 - COVID-19'!K248</f>
        <v>0</v>
      </c>
      <c r="S28" s="1243">
        <f>-'B3 - COVID-19'!L248</f>
        <v>0</v>
      </c>
      <c r="T28" s="1243">
        <f>-'B3 - COVID-19'!M248</f>
        <v>0</v>
      </c>
      <c r="U28" s="1243">
        <f>-'B3 - COVID-19'!N248</f>
        <v>0</v>
      </c>
      <c r="V28" s="1243">
        <f>SUMPRODUCT('B - Monthly Positions'!$D$7:$O$7,J28:U28)</f>
        <v>0</v>
      </c>
      <c r="W28" s="1243">
        <f t="shared" si="11"/>
        <v>0</v>
      </c>
      <c r="X28" s="1022"/>
      <c r="Y28" s="1022"/>
      <c r="Z28" s="1022"/>
      <c r="AA28" s="1022"/>
      <c r="AB28" s="1022"/>
      <c r="AC28" s="1022"/>
      <c r="AD28" s="1022"/>
      <c r="AE28" s="1022"/>
      <c r="AF28" s="1022"/>
      <c r="AG28" s="1022"/>
      <c r="AH28" s="1022"/>
      <c r="AI28" s="1022"/>
      <c r="AJ28" s="1022"/>
      <c r="AK28" s="1022"/>
      <c r="AL28" s="1022"/>
      <c r="AM28" s="1022"/>
      <c r="AN28" s="1022"/>
      <c r="AO28" s="1022"/>
      <c r="AP28" s="1022"/>
      <c r="AQ28" s="1022"/>
      <c r="AR28" s="1022"/>
      <c r="AS28" s="1022"/>
      <c r="AT28" s="1022"/>
      <c r="AU28" s="1022"/>
      <c r="AV28" s="1022"/>
      <c r="AW28" s="1022"/>
      <c r="AX28" s="1022"/>
      <c r="AY28" s="1022"/>
      <c r="AZ28" s="1022"/>
      <c r="BA28" s="1022"/>
      <c r="BB28" s="1022"/>
      <c r="BC28" s="1022"/>
      <c r="BD28" s="1022"/>
      <c r="BE28" s="1022"/>
      <c r="BF28" s="1022"/>
      <c r="BG28" s="1022"/>
      <c r="BH28" s="1022"/>
      <c r="BI28" s="1022"/>
      <c r="BJ28" s="1022"/>
      <c r="BK28" s="1022"/>
      <c r="BL28" s="1022"/>
      <c r="BM28" s="1022"/>
      <c r="BN28" s="1022"/>
    </row>
    <row r="29" spans="1:78">
      <c r="A29" s="1035">
        <f t="shared" si="8"/>
        <v>19</v>
      </c>
      <c r="B29" s="1083" t="s">
        <v>1358</v>
      </c>
      <c r="C29" s="2301">
        <f>SUMIFS('Table C3 Tracker'!$I$43:$I$1496,'Table C3 Tracker'!$R$43:$R$1496,'Table C3 Tracker'!$CQ$2,'Table C3 Tracker'!$O$43:$O$1496, "&lt;&gt;Red")-C19-C28</f>
        <v>0</v>
      </c>
      <c r="D29" s="2301">
        <f>SUMIFS('Table C3 Tracker'!$I$43:$I$1496,'Table C3 Tracker'!$F$43:$F$1496,'Table C3 Tracker'!$BZ$2,'Table C3 Tracker'!$R$43:$R$1496,'Table C3 Tracker'!$CQ$2,'Table C3 Tracker'!$O$43:$O$1496, "&lt;&gt;Red")-D19-D28</f>
        <v>0</v>
      </c>
      <c r="E29" s="2301">
        <f>SUMIFS('Table C3 Tracker'!$I$43:$I$1496,'Table C3 Tracker'!$F$43:$F$1496,'Table C3 Tracker'!$BZ$1,'Table C3 Tracker'!$R$43:$R$1496,'Table C3 Tracker'!$CQ$2,'Table C3 Tracker'!$O$43:$O$1496, "&lt;&gt;Red")-E19-E28</f>
        <v>0</v>
      </c>
      <c r="F29" s="2301">
        <f>SUMIFS('Table C3 Tracker'!$J$43:$J$1496,'Table C3 Tracker'!$R$43:$R$1496,'Table C3 Tracker'!$CQ$2,'Table C3 Tracker'!$O$43:$O$1496, "&lt;&gt;Red")-F19-F28</f>
        <v>0</v>
      </c>
      <c r="G29" s="1070"/>
      <c r="H29" s="1070"/>
      <c r="I29" s="1035">
        <f t="shared" ref="I29:I35" si="12">A29</f>
        <v>19</v>
      </c>
      <c r="J29" s="1881">
        <f>SUMIFS('Table C3 Tracker'!AG$43:AG$1496,'Table C3 Tracker'!$O$43:$O$1496, "&lt;&gt;Red",'Table C3 Tracker'!$R$43:$R$1496,'Table C3 Tracker'!$CQ$2)-J19-J28</f>
        <v>0</v>
      </c>
      <c r="K29" s="1881">
        <f>SUMIFS('Table C3 Tracker'!AH$43:AH$1496,'Table C3 Tracker'!$O$43:$O$1496, "&lt;&gt;Red",'Table C3 Tracker'!$R$43:$R$1496,'Table C3 Tracker'!$CQ$2)-K19-K28</f>
        <v>0</v>
      </c>
      <c r="L29" s="1881">
        <f>SUMIFS('Table C3 Tracker'!AI$43:AI$1496,'Table C3 Tracker'!$O$43:$O$1496, "&lt;&gt;Red",'Table C3 Tracker'!$R$43:$R$1496,'Table C3 Tracker'!$CQ$2)-L19-L28</f>
        <v>0</v>
      </c>
      <c r="M29" s="1881">
        <f>SUMIFS('Table C3 Tracker'!AJ$43:AJ$1496,'Table C3 Tracker'!$O$43:$O$1496, "&lt;&gt;Red",'Table C3 Tracker'!$R$43:$R$1496,'Table C3 Tracker'!$CQ$2)-M19-M28</f>
        <v>0</v>
      </c>
      <c r="N29" s="1881">
        <f>SUMIFS('Table C3 Tracker'!AK$43:AK$1496,'Table C3 Tracker'!$O$43:$O$1496, "&lt;&gt;Red",'Table C3 Tracker'!$R$43:$R$1496,'Table C3 Tracker'!$CQ$2)-N19-N28</f>
        <v>0</v>
      </c>
      <c r="O29" s="1881">
        <f>SUMIFS('Table C3 Tracker'!AL$43:AL$1496,'Table C3 Tracker'!$O$43:$O$1496, "&lt;&gt;Red",'Table C3 Tracker'!$R$43:$R$1496,'Table C3 Tracker'!$CQ$2)-O19-O28</f>
        <v>0</v>
      </c>
      <c r="P29" s="1881">
        <f>SUMIFS('Table C3 Tracker'!AM$43:AM$1496,'Table C3 Tracker'!$O$43:$O$1496, "&lt;&gt;Red",'Table C3 Tracker'!$R$43:$R$1496,'Table C3 Tracker'!$CQ$2)-P19-P28</f>
        <v>0</v>
      </c>
      <c r="Q29" s="1881">
        <f>SUMIFS('Table C3 Tracker'!AN$43:AN$1496,'Table C3 Tracker'!$O$43:$O$1496, "&lt;&gt;Red",'Table C3 Tracker'!$R$43:$R$1496,'Table C3 Tracker'!$CQ$2)-Q19-Q28</f>
        <v>0</v>
      </c>
      <c r="R29" s="1881">
        <f>SUMIFS('Table C3 Tracker'!AO$43:AO$1496,'Table C3 Tracker'!$O$43:$O$1496, "&lt;&gt;Red",'Table C3 Tracker'!$R$43:$R$1496,'Table C3 Tracker'!$CQ$2)-R19-R28</f>
        <v>0</v>
      </c>
      <c r="S29" s="1881">
        <f>SUMIFS('Table C3 Tracker'!AP$43:AP$1496,'Table C3 Tracker'!$O$43:$O$1496, "&lt;&gt;Red",'Table C3 Tracker'!$R$43:$R$1496,'Table C3 Tracker'!$CQ$2)-S19-S28</f>
        <v>0</v>
      </c>
      <c r="T29" s="1881">
        <f>SUMIFS('Table C3 Tracker'!AQ$43:AQ$1496,'Table C3 Tracker'!$O$43:$O$1496, "&lt;&gt;Red",'Table C3 Tracker'!$R$43:$R$1496,'Table C3 Tracker'!$CQ$2)-T19-T28</f>
        <v>0</v>
      </c>
      <c r="U29" s="1881">
        <f>SUMIFS('Table C3 Tracker'!AR$43:AR$1496,'Table C3 Tracker'!$O$43:$O$1496, "&lt;&gt;Red",'Table C3 Tracker'!$R$43:$R$1496,'Table C3 Tracker'!$CQ$2)-U19-U28</f>
        <v>0</v>
      </c>
      <c r="V29" s="1243">
        <f>SUMPRODUCT('B - Monthly Positions'!$D$7:$O$7,J29:U29)</f>
        <v>0</v>
      </c>
      <c r="W29" s="1243">
        <f t="shared" si="11"/>
        <v>0</v>
      </c>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row>
    <row r="30" spans="1:78">
      <c r="A30" s="1035">
        <f t="shared" si="8"/>
        <v>20</v>
      </c>
      <c r="B30" s="2086" t="s">
        <v>1143</v>
      </c>
      <c r="C30" s="1243">
        <f>W30</f>
        <v>0</v>
      </c>
      <c r="D30" s="1243">
        <f>C30-E30</f>
        <v>0</v>
      </c>
      <c r="E30" s="1039"/>
      <c r="F30" s="1039"/>
      <c r="G30" s="1070"/>
      <c r="H30" s="1070"/>
      <c r="I30" s="1035">
        <f t="shared" si="12"/>
        <v>20</v>
      </c>
      <c r="J30" s="1243">
        <f>-'B3 - COVID-19'!C246</f>
        <v>0</v>
      </c>
      <c r="K30" s="1243">
        <f>-'B3 - COVID-19'!D246</f>
        <v>0</v>
      </c>
      <c r="L30" s="1243">
        <f>-'B3 - COVID-19'!E246</f>
        <v>0</v>
      </c>
      <c r="M30" s="1243">
        <f>-'B3 - COVID-19'!F246</f>
        <v>0</v>
      </c>
      <c r="N30" s="1243">
        <f>-'B3 - COVID-19'!G246</f>
        <v>0</v>
      </c>
      <c r="O30" s="1243">
        <f>-'B3 - COVID-19'!H246</f>
        <v>0</v>
      </c>
      <c r="P30" s="1243">
        <f>-'B3 - COVID-19'!I246</f>
        <v>0</v>
      </c>
      <c r="Q30" s="1243">
        <f>-'B3 - COVID-19'!J246</f>
        <v>0</v>
      </c>
      <c r="R30" s="1243">
        <f>-'B3 - COVID-19'!K246</f>
        <v>0</v>
      </c>
      <c r="S30" s="1243">
        <f>-'B3 - COVID-19'!L246</f>
        <v>0</v>
      </c>
      <c r="T30" s="1243">
        <f>-'B3 - COVID-19'!M246</f>
        <v>0</v>
      </c>
      <c r="U30" s="1243">
        <f>-'B3 - COVID-19'!N246</f>
        <v>0</v>
      </c>
      <c r="V30" s="1243">
        <f>SUMPRODUCT('B - Monthly Positions'!$D$7:$O$7,J30:U30)</f>
        <v>0</v>
      </c>
      <c r="W30" s="1243">
        <f t="shared" si="11"/>
        <v>0</v>
      </c>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row>
    <row r="31" spans="1:78">
      <c r="A31" s="1035">
        <f t="shared" si="8"/>
        <v>21</v>
      </c>
      <c r="B31" s="1083" t="s">
        <v>1139</v>
      </c>
      <c r="C31" s="2301">
        <f>W31</f>
        <v>0</v>
      </c>
      <c r="D31" s="2301">
        <f>SUMIFS('Table C3 Tracker'!$I$43:$I$1496,'Table C3 Tracker'!$L$43:$L$1496,'Table C3 Tracker'!$BY$1,'Table C3 Tracker'!$F$43:$F$1496,'Table C3 Tracker'!$BZ$2,'Table C3 Tracker'!$R$43:$R$1496,'Table C3 Tracker'!$CQ$1,'Table C3 Tracker'!$O$43:$O$1496, "&lt;&gt;Red")+SUMIFS('Table C3 Tracker'!$I$43:$I$1496,'Table C3 Tracker'!$L$43:$L$1496,'Table C3 Tracker'!$BY$1,'Table C3 Tracker'!$F$43:$F$1496,'Table C3 Tracker'!$BZ$2,'Table C3 Tracker'!$R$43:$R$1496,'Table C3 Tracker'!$CQ$5,'Table C3 Tracker'!$O$43:$O$1496, "&lt;&gt;Red")-D18-D30</f>
        <v>0</v>
      </c>
      <c r="E31" s="2301">
        <f>SUMIFS('Table C3 Tracker'!$I$43:$I$1496,'Table C3 Tracker'!$L$43:$L$1496,'Table C3 Tracker'!$BY$1,'Table C3 Tracker'!$F$43:$F$1496,'Table C3 Tracker'!$BZ$1,'Table C3 Tracker'!$R$43:$R$1496,'Table C3 Tracker'!$CQ$1,'Table C3 Tracker'!$O$43:$O$1496, "&lt;&gt;Red")+SUMIFS('Table C3 Tracker'!$I$43:$I$1496,'Table C3 Tracker'!$L$43:$L$1496,'Table C3 Tracker'!$BY$1,'Table C3 Tracker'!$F$43:$F$1496,'Table C3 Tracker'!$BZ$1,'Table C3 Tracker'!$R$43:$R$1496,'Table C3 Tracker'!$CQ$5,'Table C3 Tracker'!$O$43:$O$1496, "&lt;&gt;Red")-E18-E30</f>
        <v>0</v>
      </c>
      <c r="F31" s="2301">
        <f>SUMIFS('Table C3 Tracker'!$J$43:$J$1496,'Table C3 Tracker'!$L$43:$L$1496,'Table C3 Tracker'!$BY$1,'Table C3 Tracker'!$R$43:$R$1496,'Table C3 Tracker'!$CQ$1,'Table C3 Tracker'!$O$43:$O$1496, "&lt;&gt;Red")+SUMIFS('Table C3 Tracker'!$J$43:$J$1496,'Table C3 Tracker'!$L$43:$L$1496,'Table C3 Tracker'!$BY$1,'Table C3 Tracker'!$R$43:$R$1496,'Table C3 Tracker'!$CQ$5,'Table C3 Tracker'!$O$43:$O$1496, "&lt;&gt;Red")-F18-F30</f>
        <v>0</v>
      </c>
      <c r="G31" s="1070"/>
      <c r="H31" s="1070"/>
      <c r="I31" s="1035">
        <f t="shared" si="12"/>
        <v>21</v>
      </c>
      <c r="J31" s="2301">
        <f>SUMIFS('Table C3 Tracker'!AG$43:AG$1496,'Table C3 Tracker'!$O$43:$O$1496, "&lt;&gt;Red",'Table C3 Tracker'!$L$43:$L$1496,'Table C3 Tracker'!$BY$1,'Table C3 Tracker'!$R$43:$R$1496,'Table C3 Tracker'!$CQ$1)+SUMIFS('Table C3 Tracker'!AG$43:AG$1496,'Table C3 Tracker'!$O$43:$O$1496, "&lt;&gt;Red",'Table C3 Tracker'!$L$43:$L$1496,'Table C3 Tracker'!$BY$1,'Table C3 Tracker'!$R$43:$R$1496,'Table C3 Tracker'!$CQ$5)-J18-J30</f>
        <v>0</v>
      </c>
      <c r="K31" s="2301">
        <f>SUMIFS('Table C3 Tracker'!AH$43:AH$1496,'Table C3 Tracker'!$O$43:$O$1496, "&lt;&gt;Red",'Table C3 Tracker'!$L$43:$L$1496,'Table C3 Tracker'!$BY$1,'Table C3 Tracker'!$R$43:$R$1496,'Table C3 Tracker'!$CQ$1)+SUMIFS('Table C3 Tracker'!AH$43:AH$1496,'Table C3 Tracker'!$O$43:$O$1496, "&lt;&gt;Red",'Table C3 Tracker'!$L$43:$L$1496,'Table C3 Tracker'!$BY$1,'Table C3 Tracker'!$R$43:$R$1496,'Table C3 Tracker'!$CQ$5)-K18-K30</f>
        <v>0</v>
      </c>
      <c r="L31" s="2301">
        <f>SUMIFS('Table C3 Tracker'!AI$43:AI$1496,'Table C3 Tracker'!$O$43:$O$1496, "&lt;&gt;Red",'Table C3 Tracker'!$L$43:$L$1496,'Table C3 Tracker'!$BY$1,'Table C3 Tracker'!$R$43:$R$1496,'Table C3 Tracker'!$CQ$1)+SUMIFS('Table C3 Tracker'!AI$43:AI$1496,'Table C3 Tracker'!$O$43:$O$1496, "&lt;&gt;Red",'Table C3 Tracker'!$L$43:$L$1496,'Table C3 Tracker'!$BY$1,'Table C3 Tracker'!$R$43:$R$1496,'Table C3 Tracker'!$CQ$5)-L18-L30</f>
        <v>0</v>
      </c>
      <c r="M31" s="2301">
        <f>SUMIFS('Table C3 Tracker'!AJ$43:AJ$1496,'Table C3 Tracker'!$O$43:$O$1496, "&lt;&gt;Red",'Table C3 Tracker'!$L$43:$L$1496,'Table C3 Tracker'!$BY$1,'Table C3 Tracker'!$R$43:$R$1496,'Table C3 Tracker'!$CQ$1)+SUMIFS('Table C3 Tracker'!AJ$43:AJ$1496,'Table C3 Tracker'!$O$43:$O$1496, "&lt;&gt;Red",'Table C3 Tracker'!$L$43:$L$1496,'Table C3 Tracker'!$BY$1,'Table C3 Tracker'!$R$43:$R$1496,'Table C3 Tracker'!$CQ$5)-M18-M30</f>
        <v>0</v>
      </c>
      <c r="N31" s="2301">
        <f>SUMIFS('Table C3 Tracker'!AK$43:AK$1496,'Table C3 Tracker'!$O$43:$O$1496, "&lt;&gt;Red",'Table C3 Tracker'!$L$43:$L$1496,'Table C3 Tracker'!$BY$1,'Table C3 Tracker'!$R$43:$R$1496,'Table C3 Tracker'!$CQ$1)+SUMIFS('Table C3 Tracker'!AK$43:AK$1496,'Table C3 Tracker'!$O$43:$O$1496, "&lt;&gt;Red",'Table C3 Tracker'!$L$43:$L$1496,'Table C3 Tracker'!$BY$1,'Table C3 Tracker'!$R$43:$R$1496,'Table C3 Tracker'!$CQ$5)-N18-N30</f>
        <v>0</v>
      </c>
      <c r="O31" s="2301">
        <f>SUMIFS('Table C3 Tracker'!AL$43:AL$1496,'Table C3 Tracker'!$O$43:$O$1496, "&lt;&gt;Red",'Table C3 Tracker'!$L$43:$L$1496,'Table C3 Tracker'!$BY$1,'Table C3 Tracker'!$R$43:$R$1496,'Table C3 Tracker'!$CQ$1)+SUMIFS('Table C3 Tracker'!AL$43:AL$1496,'Table C3 Tracker'!$O$43:$O$1496, "&lt;&gt;Red",'Table C3 Tracker'!$L$43:$L$1496,'Table C3 Tracker'!$BY$1,'Table C3 Tracker'!$R$43:$R$1496,'Table C3 Tracker'!$CQ$5)-O18-O30</f>
        <v>0</v>
      </c>
      <c r="P31" s="2301">
        <f>SUMIFS('Table C3 Tracker'!AM$43:AM$1496,'Table C3 Tracker'!$O$43:$O$1496, "&lt;&gt;Red",'Table C3 Tracker'!$L$43:$L$1496,'Table C3 Tracker'!$BY$1,'Table C3 Tracker'!$R$43:$R$1496,'Table C3 Tracker'!$CQ$1)+SUMIFS('Table C3 Tracker'!AM$43:AM$1496,'Table C3 Tracker'!$O$43:$O$1496, "&lt;&gt;Red",'Table C3 Tracker'!$L$43:$L$1496,'Table C3 Tracker'!$BY$1,'Table C3 Tracker'!$R$43:$R$1496,'Table C3 Tracker'!$CQ$5)-P18-P30</f>
        <v>0</v>
      </c>
      <c r="Q31" s="2301">
        <f>SUMIFS('Table C3 Tracker'!AN$43:AN$1496,'Table C3 Tracker'!$O$43:$O$1496, "&lt;&gt;Red",'Table C3 Tracker'!$L$43:$L$1496,'Table C3 Tracker'!$BY$1,'Table C3 Tracker'!$R$43:$R$1496,'Table C3 Tracker'!$CQ$1)+SUMIFS('Table C3 Tracker'!AN$43:AN$1496,'Table C3 Tracker'!$O$43:$O$1496, "&lt;&gt;Red",'Table C3 Tracker'!$L$43:$L$1496,'Table C3 Tracker'!$BY$1,'Table C3 Tracker'!$R$43:$R$1496,'Table C3 Tracker'!$CQ$5)-Q18-Q30</f>
        <v>0</v>
      </c>
      <c r="R31" s="2301">
        <f>SUMIFS('Table C3 Tracker'!AO$43:AO$1496,'Table C3 Tracker'!$O$43:$O$1496, "&lt;&gt;Red",'Table C3 Tracker'!$L$43:$L$1496,'Table C3 Tracker'!$BY$1,'Table C3 Tracker'!$R$43:$R$1496,'Table C3 Tracker'!$CQ$1)+SUMIFS('Table C3 Tracker'!AO$43:AO$1496,'Table C3 Tracker'!$O$43:$O$1496, "&lt;&gt;Red",'Table C3 Tracker'!$L$43:$L$1496,'Table C3 Tracker'!$BY$1,'Table C3 Tracker'!$R$43:$R$1496,'Table C3 Tracker'!$CQ$5)-R18-R30</f>
        <v>0</v>
      </c>
      <c r="S31" s="2301">
        <f>SUMIFS('Table C3 Tracker'!AP$43:AP$1496,'Table C3 Tracker'!$O$43:$O$1496, "&lt;&gt;Red",'Table C3 Tracker'!$L$43:$L$1496,'Table C3 Tracker'!$BY$1,'Table C3 Tracker'!$R$43:$R$1496,'Table C3 Tracker'!$CQ$1)+SUMIFS('Table C3 Tracker'!AP$43:AP$1496,'Table C3 Tracker'!$O$43:$O$1496, "&lt;&gt;Red",'Table C3 Tracker'!$L$43:$L$1496,'Table C3 Tracker'!$BY$1,'Table C3 Tracker'!$R$43:$R$1496,'Table C3 Tracker'!$CQ$5)-S18-S30</f>
        <v>0</v>
      </c>
      <c r="T31" s="2301">
        <f>SUMIFS('Table C3 Tracker'!AQ$43:AQ$1496,'Table C3 Tracker'!$O$43:$O$1496, "&lt;&gt;Red",'Table C3 Tracker'!$L$43:$L$1496,'Table C3 Tracker'!$BY$1,'Table C3 Tracker'!$R$43:$R$1496,'Table C3 Tracker'!$CQ$1)+SUMIFS('Table C3 Tracker'!AQ$43:AQ$1496,'Table C3 Tracker'!$O$43:$O$1496, "&lt;&gt;Red",'Table C3 Tracker'!$L$43:$L$1496,'Table C3 Tracker'!$BY$1,'Table C3 Tracker'!$R$43:$R$1496,'Table C3 Tracker'!$CQ$5)-T18-T30</f>
        <v>0</v>
      </c>
      <c r="U31" s="2301">
        <f>SUMIFS('Table C3 Tracker'!AR$43:AR$1496,'Table C3 Tracker'!$O$43:$O$1496, "&lt;&gt;Red",'Table C3 Tracker'!$L$43:$L$1496,'Table C3 Tracker'!$BY$1,'Table C3 Tracker'!$R$43:$R$1496,'Table C3 Tracker'!$CQ$1)+SUMIFS('Table C3 Tracker'!AR$43:AR$1496,'Table C3 Tracker'!$O$43:$O$1496, "&lt;&gt;Red",'Table C3 Tracker'!$L$43:$L$1496,'Table C3 Tracker'!$BY$1,'Table C3 Tracker'!$R$43:$R$1496,'Table C3 Tracker'!$CQ$5)-U18-U30</f>
        <v>0</v>
      </c>
      <c r="V31" s="1243">
        <f>SUMPRODUCT('B - Monthly Positions'!$D$7:$O$7,J31:U31)</f>
        <v>0</v>
      </c>
      <c r="W31" s="1243">
        <f t="shared" si="11"/>
        <v>0</v>
      </c>
      <c r="X31" s="1022"/>
      <c r="Y31" s="1022"/>
      <c r="Z31" s="1022"/>
      <c r="AA31" s="1022"/>
      <c r="AB31" s="1022"/>
      <c r="AC31" s="1022"/>
      <c r="AD31" s="1022"/>
      <c r="AE31" s="1022"/>
      <c r="AF31" s="1022"/>
      <c r="AG31" s="1022"/>
      <c r="AH31" s="1022"/>
      <c r="AI31" s="1022"/>
      <c r="AJ31" s="1022"/>
      <c r="AK31" s="1022"/>
      <c r="AL31" s="1022"/>
      <c r="AM31" s="1022"/>
      <c r="AN31" s="1022"/>
      <c r="AO31" s="1022"/>
      <c r="AP31" s="1022"/>
      <c r="AQ31" s="1022"/>
      <c r="AR31" s="1022"/>
      <c r="AS31" s="1022"/>
      <c r="AT31" s="1022"/>
      <c r="AU31" s="1022"/>
      <c r="AV31" s="1022"/>
      <c r="AW31" s="1022"/>
      <c r="AX31" s="1022"/>
      <c r="AY31" s="1022"/>
      <c r="AZ31" s="1022"/>
      <c r="BA31" s="1022"/>
      <c r="BB31" s="1022"/>
      <c r="BC31" s="1022"/>
      <c r="BD31" s="1022"/>
      <c r="BE31" s="1022"/>
      <c r="BF31" s="1022"/>
      <c r="BG31" s="1022"/>
      <c r="BH31" s="1022"/>
      <c r="BI31" s="1022"/>
      <c r="BJ31" s="1022"/>
      <c r="BK31" s="1022"/>
      <c r="BL31" s="1022"/>
      <c r="BM31" s="1022"/>
      <c r="BN31" s="1022"/>
    </row>
    <row r="32" spans="1:78">
      <c r="A32" s="1035">
        <f t="shared" si="8"/>
        <v>22</v>
      </c>
      <c r="B32" s="1083" t="s">
        <v>1061</v>
      </c>
      <c r="C32" s="2301">
        <f>SUMIFS('Table C3 Tracker'!$I$43:$I$1496,'Table C3 Tracker'!$R$43:$R$1496,'Table C3 Tracker'!$CQ$1,'Table C3 Tracker'!$O$43:$O$1496, "&lt;&gt;Red")+SUMIFS('Table C3 Tracker'!$I$43:$I$1496,'Table C3 Tracker'!$R$43:$R$1496,'Table C3 Tracker'!$CQ$5,'Table C3 Tracker'!$O$43:$O$1496, "&lt;&gt;Red")-C18-C31-C30</f>
        <v>0</v>
      </c>
      <c r="D32" s="2301">
        <f>SUMIFS('Table C3 Tracker'!$I$43:$I$1496,'Table C3 Tracker'!$F$43:$F$1496,'Table C3 Tracker'!$BZ$2,'Table C3 Tracker'!$R$43:$R$1496,'Table C3 Tracker'!$CQ$1,'Table C3 Tracker'!$O$43:$O$1496, "&lt;&gt;Red")+SUMIFS('Table C3 Tracker'!$I$43:$I$1496,'Table C3 Tracker'!$F$43:$F$1496,'Table C3 Tracker'!$BZ$2,'Table C3 Tracker'!$R$43:$R$1496,'Table C3 Tracker'!$CQ$5,'Table C3 Tracker'!$O$43:$O$1496, "&lt;&gt;Red")-D18-D31-D30</f>
        <v>0</v>
      </c>
      <c r="E32" s="2301">
        <f>SUMIFS('Table C3 Tracker'!$I$43:$I$1496,'Table C3 Tracker'!$F$43:$F$1496,'Table C3 Tracker'!$BZ$1,'Table C3 Tracker'!$R$43:$R$1496,'Table C3 Tracker'!$CQ$1,'Table C3 Tracker'!$O$43:$O$1496,"&lt;&gt;Red")+SUMIFS('Table C3 Tracker'!$I$43:$I$1496,'Table C3 Tracker'!$F$43:$F$1496,'Table C3 Tracker'!$BZ$1,'Table C3 Tracker'!$R$43:$R$1496,'Table C3 Tracker'!$CQ$5,'Table C3 Tracker'!$O$43:$O$1496,"&lt;&gt;Red")-E18-E31-E30</f>
        <v>0</v>
      </c>
      <c r="F32" s="2301">
        <f>SUMIFS('Table C3 Tracker'!$J$43:$J$1496,'Table C3 Tracker'!$R$43:$R$1496,'Table C3 Tracker'!$CQ$1,'Table C3 Tracker'!$O$43:$O$1496, "&lt;&gt;Red")+SUMIFS('Table C3 Tracker'!$J$43:$J$1496,'Table C3 Tracker'!$R$43:$R$1496,'Table C3 Tracker'!$CQ$5,'Table C3 Tracker'!$O$43:$O$1496, "&lt;&gt;Red")-F18-F31-F30</f>
        <v>0</v>
      </c>
      <c r="G32" s="1070"/>
      <c r="H32" s="1070"/>
      <c r="I32" s="1035">
        <f t="shared" si="12"/>
        <v>22</v>
      </c>
      <c r="J32" s="2301">
        <f>SUMIFS('Table C3 Tracker'!AG$43:AG$1496,'Table C3 Tracker'!$O$43:$O$1496, "&lt;&gt;Red",'Table C3 Tracker'!$R$43:$R$1496,'Table C3 Tracker'!$CQ$1)+SUMIFS('Table C3 Tracker'!AG$43:AG$1496,'Table C3 Tracker'!$O$43:$O$1496, "&lt;&gt;Red",'Table C3 Tracker'!$R$43:$R$1496,'Table C3 Tracker'!$CQ$5)-J18-J31-J30</f>
        <v>0</v>
      </c>
      <c r="K32" s="2301">
        <f>SUMIFS('Table C3 Tracker'!AH$43:AH$1496,'Table C3 Tracker'!$O$43:$O$1496, "&lt;&gt;Red",'Table C3 Tracker'!$R$43:$R$1496,'Table C3 Tracker'!$CQ$1)+SUMIFS('Table C3 Tracker'!AH$43:AH$1496,'Table C3 Tracker'!$O$43:$O$1496, "&lt;&gt;Red",'Table C3 Tracker'!$R$43:$R$1496,'Table C3 Tracker'!$CQ$5)-K18-K31-K30</f>
        <v>0</v>
      </c>
      <c r="L32" s="2301">
        <f>SUMIFS('Table C3 Tracker'!AI$43:AI$1496,'Table C3 Tracker'!$O$43:$O$1496, "&lt;&gt;Red",'Table C3 Tracker'!$R$43:$R$1496,'Table C3 Tracker'!$CQ$1)+SUMIFS('Table C3 Tracker'!AI$43:AI$1496,'Table C3 Tracker'!$O$43:$O$1496, "&lt;&gt;Red",'Table C3 Tracker'!$R$43:$R$1496,'Table C3 Tracker'!$CQ$5)-L18-L31-L30</f>
        <v>0</v>
      </c>
      <c r="M32" s="2301">
        <f>SUMIFS('Table C3 Tracker'!AJ$43:AJ$1496,'Table C3 Tracker'!$O$43:$O$1496, "&lt;&gt;Red",'Table C3 Tracker'!$R$43:$R$1496,'Table C3 Tracker'!$CQ$1)+SUMIFS('Table C3 Tracker'!AJ$43:AJ$1496,'Table C3 Tracker'!$O$43:$O$1496, "&lt;&gt;Red",'Table C3 Tracker'!$R$43:$R$1496,'Table C3 Tracker'!$CQ$5)-M18-M31-M30</f>
        <v>0</v>
      </c>
      <c r="N32" s="2301">
        <f>SUMIFS('Table C3 Tracker'!AK$43:AK$1496,'Table C3 Tracker'!$O$43:$O$1496, "&lt;&gt;Red",'Table C3 Tracker'!$R$43:$R$1496,'Table C3 Tracker'!$CQ$1)+SUMIFS('Table C3 Tracker'!AK$43:AK$1496,'Table C3 Tracker'!$O$43:$O$1496, "&lt;&gt;Red",'Table C3 Tracker'!$R$43:$R$1496,'Table C3 Tracker'!$CQ$5)-N18-N31-N30</f>
        <v>0</v>
      </c>
      <c r="O32" s="2301">
        <f>SUMIFS('Table C3 Tracker'!AL$43:AL$1496,'Table C3 Tracker'!$O$43:$O$1496, "&lt;&gt;Red",'Table C3 Tracker'!$R$43:$R$1496,'Table C3 Tracker'!$CQ$1)+SUMIFS('Table C3 Tracker'!AL$43:AL$1496,'Table C3 Tracker'!$O$43:$O$1496, "&lt;&gt;Red",'Table C3 Tracker'!$R$43:$R$1496,'Table C3 Tracker'!$CQ$5)-O18-O31-O30</f>
        <v>0</v>
      </c>
      <c r="P32" s="2301">
        <f>SUMIFS('Table C3 Tracker'!AM$43:AM$1496,'Table C3 Tracker'!$O$43:$O$1496, "&lt;&gt;Red",'Table C3 Tracker'!$R$43:$R$1496,'Table C3 Tracker'!$CQ$1)+SUMIFS('Table C3 Tracker'!AM$43:AM$1496,'Table C3 Tracker'!$O$43:$O$1496, "&lt;&gt;Red",'Table C3 Tracker'!$R$43:$R$1496,'Table C3 Tracker'!$CQ$5)-P18-P31-P30</f>
        <v>0</v>
      </c>
      <c r="Q32" s="2301">
        <f>SUMIFS('Table C3 Tracker'!AN$43:AN$1496,'Table C3 Tracker'!$O$43:$O$1496, "&lt;&gt;Red",'Table C3 Tracker'!$R$43:$R$1496,'Table C3 Tracker'!$CQ$1)+SUMIFS('Table C3 Tracker'!AN$43:AN$1496,'Table C3 Tracker'!$O$43:$O$1496, "&lt;&gt;Red",'Table C3 Tracker'!$R$43:$R$1496,'Table C3 Tracker'!$CQ$5)-Q18-Q31-Q30</f>
        <v>0</v>
      </c>
      <c r="R32" s="2301">
        <f>SUMIFS('Table C3 Tracker'!AO$43:AO$1496,'Table C3 Tracker'!$O$43:$O$1496, "&lt;&gt;Red",'Table C3 Tracker'!$R$43:$R$1496,'Table C3 Tracker'!$CQ$1)+SUMIFS('Table C3 Tracker'!AO$43:AO$1496,'Table C3 Tracker'!$O$43:$O$1496, "&lt;&gt;Red",'Table C3 Tracker'!$R$43:$R$1496,'Table C3 Tracker'!$CQ$5)-R18-R31-R30</f>
        <v>0</v>
      </c>
      <c r="S32" s="2301">
        <f>SUMIFS('Table C3 Tracker'!AP$43:AP$1496,'Table C3 Tracker'!$O$43:$O$1496, "&lt;&gt;Red",'Table C3 Tracker'!$R$43:$R$1496,'Table C3 Tracker'!$CQ$1)+SUMIFS('Table C3 Tracker'!AP$43:AP$1496,'Table C3 Tracker'!$O$43:$O$1496, "&lt;&gt;Red",'Table C3 Tracker'!$R$43:$R$1496,'Table C3 Tracker'!$CQ$5)-S18-S31-S30</f>
        <v>0</v>
      </c>
      <c r="T32" s="2301">
        <f>SUMIFS('Table C3 Tracker'!AQ$43:AQ$1496,'Table C3 Tracker'!$O$43:$O$1496, "&lt;&gt;Red",'Table C3 Tracker'!$R$43:$R$1496,'Table C3 Tracker'!$CQ$1)+SUMIFS('Table C3 Tracker'!AQ$43:AQ$1496,'Table C3 Tracker'!$O$43:$O$1496, "&lt;&gt;Red",'Table C3 Tracker'!$R$43:$R$1496,'Table C3 Tracker'!$CQ$5)-T18-T31-T30</f>
        <v>0</v>
      </c>
      <c r="U32" s="2301">
        <f>SUMIFS('Table C3 Tracker'!AR$43:AR$1496,'Table C3 Tracker'!$O$43:$O$1496, "&lt;&gt;Red",'Table C3 Tracker'!$R$43:$R$1496,'Table C3 Tracker'!$CQ$1)+SUMIFS('Table C3 Tracker'!AR$43:AR$1496,'Table C3 Tracker'!$O$43:$O$1496, "&lt;&gt;Red",'Table C3 Tracker'!$R$43:$R$1496,'Table C3 Tracker'!$CQ$5)-U18-U31-U30</f>
        <v>0</v>
      </c>
      <c r="V32" s="1243">
        <f>SUMPRODUCT('B - Monthly Positions'!$D$7:$O$7,J32:U32)</f>
        <v>0</v>
      </c>
      <c r="W32" s="1243">
        <f t="shared" si="11"/>
        <v>0</v>
      </c>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row>
    <row r="33" spans="1:78">
      <c r="A33" s="1035">
        <f t="shared" si="8"/>
        <v>23</v>
      </c>
      <c r="B33" s="2792" t="s">
        <v>1160</v>
      </c>
      <c r="C33" s="1243">
        <f t="shared" ref="C33:C38" si="13">W33</f>
        <v>0</v>
      </c>
      <c r="D33" s="1243">
        <f t="shared" ref="D33:D38" si="14">C33-E33</f>
        <v>0</v>
      </c>
      <c r="E33" s="1039"/>
      <c r="F33" s="1039"/>
      <c r="G33" s="1070">
        <f t="shared" ref="G33:G38" si="15">IF(ABS(F33)-ABS(E33)&gt;-1,0,1)+IF(E33=0,0,IF(SIGN(E33)=SIGN(F33),0,1))</f>
        <v>0</v>
      </c>
      <c r="H33" s="1070">
        <f t="shared" ref="H33:H38" si="16">IF(ABS(E33)&gt;ABS(C33),1,0)+IF(ABS(D33)&gt;ABS(C33),1,0)</f>
        <v>0</v>
      </c>
      <c r="I33" s="1035">
        <f t="shared" si="12"/>
        <v>23</v>
      </c>
      <c r="J33" s="1039"/>
      <c r="K33" s="1039"/>
      <c r="L33" s="1039"/>
      <c r="M33" s="1039"/>
      <c r="N33" s="1039"/>
      <c r="O33" s="1039"/>
      <c r="P33" s="1039"/>
      <c r="Q33" s="1039"/>
      <c r="R33" s="1039"/>
      <c r="S33" s="1039"/>
      <c r="T33" s="1039"/>
      <c r="U33" s="1039"/>
      <c r="V33" s="1243">
        <f>SUMPRODUCT('B - Monthly Positions'!$D$7:$O$7,J33:U33)</f>
        <v>0</v>
      </c>
      <c r="W33" s="1243">
        <f t="shared" si="11"/>
        <v>0</v>
      </c>
      <c r="X33" s="1070">
        <f t="shared" ref="X33:X38" si="17">IF(E33=0,IF(F33&lt;&gt;0,1,0),0)</f>
        <v>0</v>
      </c>
      <c r="Y33" s="1022"/>
      <c r="Z33" s="1022"/>
      <c r="AA33" s="1022"/>
      <c r="AB33" s="1022"/>
      <c r="AC33" s="1022"/>
      <c r="AD33" s="1022"/>
      <c r="AE33" s="1022"/>
      <c r="AF33" s="1022"/>
      <c r="AG33" s="1022"/>
      <c r="AH33" s="1022"/>
      <c r="AI33" s="1022"/>
      <c r="AJ33" s="1022"/>
      <c r="AK33" s="1022"/>
      <c r="AL33" s="1022"/>
      <c r="AM33" s="1022"/>
      <c r="AN33" s="1022"/>
      <c r="AO33" s="1022"/>
      <c r="AP33" s="1022"/>
      <c r="AQ33" s="1022"/>
      <c r="AR33" s="1022"/>
      <c r="AS33" s="1022"/>
      <c r="AT33" s="1022"/>
      <c r="AU33" s="1022"/>
      <c r="AV33" s="1022"/>
      <c r="AW33" s="1022"/>
      <c r="AX33" s="1022"/>
      <c r="AY33" s="1022"/>
      <c r="AZ33" s="1022"/>
      <c r="BA33" s="1022"/>
      <c r="BB33" s="1022"/>
      <c r="BC33" s="1022"/>
      <c r="BD33" s="1022"/>
      <c r="BE33" s="1022"/>
      <c r="BF33" s="1022"/>
      <c r="BG33" s="1022"/>
      <c r="BH33" s="1022"/>
      <c r="BI33" s="1022"/>
      <c r="BJ33" s="1022"/>
      <c r="BK33" s="1022"/>
      <c r="BL33" s="1022"/>
      <c r="BM33" s="1022"/>
      <c r="BN33" s="1022"/>
    </row>
    <row r="34" spans="1:78" ht="16.5" customHeight="1">
      <c r="A34" s="1035">
        <f t="shared" si="8"/>
        <v>24</v>
      </c>
      <c r="B34" s="2086" t="s">
        <v>1144</v>
      </c>
      <c r="C34" s="1243">
        <f t="shared" si="13"/>
        <v>0</v>
      </c>
      <c r="D34" s="1243">
        <f t="shared" si="14"/>
        <v>0</v>
      </c>
      <c r="E34" s="1039"/>
      <c r="F34" s="1039"/>
      <c r="G34" s="1070">
        <f t="shared" si="15"/>
        <v>0</v>
      </c>
      <c r="H34" s="1070">
        <f t="shared" si="16"/>
        <v>0</v>
      </c>
      <c r="I34" s="1035">
        <f t="shared" si="12"/>
        <v>24</v>
      </c>
      <c r="J34" s="1243">
        <f>'B3 - COVID-19'!C292</f>
        <v>0</v>
      </c>
      <c r="K34" s="1243">
        <f>'B3 - COVID-19'!D292</f>
        <v>0</v>
      </c>
      <c r="L34" s="1243">
        <f>'B3 - COVID-19'!E292</f>
        <v>0</v>
      </c>
      <c r="M34" s="1243">
        <f>'B3 - COVID-19'!F292</f>
        <v>0</v>
      </c>
      <c r="N34" s="1243">
        <f>'B3 - COVID-19'!G292</f>
        <v>0</v>
      </c>
      <c r="O34" s="1243">
        <f>'B3 - COVID-19'!H292</f>
        <v>0</v>
      </c>
      <c r="P34" s="1243">
        <f>'B3 - COVID-19'!I292</f>
        <v>0</v>
      </c>
      <c r="Q34" s="1243">
        <f>'B3 - COVID-19'!J292</f>
        <v>0</v>
      </c>
      <c r="R34" s="1243">
        <f>'B3 - COVID-19'!K292</f>
        <v>0</v>
      </c>
      <c r="S34" s="1243">
        <f>'B3 - COVID-19'!L292</f>
        <v>0</v>
      </c>
      <c r="T34" s="1243">
        <f>'B3 - COVID-19'!M292</f>
        <v>0</v>
      </c>
      <c r="U34" s="1243">
        <f>'B3 - COVID-19'!N292</f>
        <v>0</v>
      </c>
      <c r="V34" s="1243">
        <f>SUMPRODUCT('B - Monthly Positions'!$D$7:$O$7,J34:U34)</f>
        <v>0</v>
      </c>
      <c r="W34" s="1243">
        <f t="shared" si="11"/>
        <v>0</v>
      </c>
      <c r="X34" s="1070">
        <f t="shared" si="17"/>
        <v>0</v>
      </c>
      <c r="Y34" s="1022"/>
      <c r="Z34" s="1022"/>
      <c r="AA34" s="1022"/>
      <c r="AB34" s="1022"/>
      <c r="AC34" s="1022"/>
      <c r="AD34" s="1022"/>
      <c r="AE34" s="1022"/>
      <c r="AF34" s="1022"/>
      <c r="AG34" s="1022"/>
      <c r="AH34" s="1022"/>
      <c r="AI34" s="1022"/>
      <c r="AJ34" s="1022"/>
      <c r="AK34" s="1022"/>
      <c r="AL34" s="1022"/>
      <c r="AM34" s="1022"/>
      <c r="AN34" s="1022"/>
      <c r="AO34" s="1022"/>
      <c r="AP34" s="1022"/>
      <c r="AQ34" s="1022"/>
      <c r="AR34" s="1022"/>
      <c r="AS34" s="1022"/>
      <c r="AT34" s="1022"/>
      <c r="AU34" s="1022"/>
      <c r="AV34" s="1022"/>
      <c r="AW34" s="1022"/>
      <c r="AX34" s="1022"/>
      <c r="AY34" s="1022"/>
      <c r="AZ34" s="1022"/>
      <c r="BA34" s="1022"/>
      <c r="BB34" s="1022"/>
      <c r="BC34" s="1022"/>
      <c r="BD34" s="1022"/>
      <c r="BE34" s="1022"/>
      <c r="BF34" s="1022"/>
      <c r="BG34" s="1022"/>
      <c r="BH34" s="1022"/>
      <c r="BI34" s="1022"/>
      <c r="BJ34" s="1022"/>
      <c r="BK34" s="1022"/>
      <c r="BL34" s="1022"/>
      <c r="BM34" s="1022"/>
      <c r="BN34" s="1022"/>
      <c r="BO34" s="1022"/>
      <c r="BP34" s="1022"/>
      <c r="BQ34" s="1022"/>
      <c r="BR34" s="1022"/>
      <c r="BS34" s="1022"/>
      <c r="BT34" s="1022"/>
      <c r="BU34" s="1022"/>
      <c r="BV34" s="1022"/>
      <c r="BW34" s="1022"/>
      <c r="BX34" s="1022"/>
      <c r="BY34" s="1022"/>
      <c r="BZ34" s="1022"/>
    </row>
    <row r="35" spans="1:78">
      <c r="A35" s="1035">
        <f t="shared" si="8"/>
        <v>25</v>
      </c>
      <c r="B35" s="1127" t="s">
        <v>1149</v>
      </c>
      <c r="C35" s="1243">
        <f t="shared" si="13"/>
        <v>0</v>
      </c>
      <c r="D35" s="1243">
        <f t="shared" si="14"/>
        <v>0</v>
      </c>
      <c r="E35" s="1039"/>
      <c r="F35" s="1039"/>
      <c r="G35" s="1070">
        <f t="shared" si="15"/>
        <v>0</v>
      </c>
      <c r="H35" s="1070">
        <f t="shared" si="16"/>
        <v>0</v>
      </c>
      <c r="I35" s="1035">
        <f t="shared" si="12"/>
        <v>25</v>
      </c>
      <c r="J35" s="1039"/>
      <c r="K35" s="1039"/>
      <c r="L35" s="1039"/>
      <c r="M35" s="1039"/>
      <c r="N35" s="1039"/>
      <c r="O35" s="1039"/>
      <c r="P35" s="1039"/>
      <c r="Q35" s="1039"/>
      <c r="R35" s="1039"/>
      <c r="S35" s="1039"/>
      <c r="T35" s="1039"/>
      <c r="U35" s="1039"/>
      <c r="V35" s="1243">
        <f>SUMPRODUCT('B - Monthly Positions'!$D$7:$O$7,J35:U35)</f>
        <v>0</v>
      </c>
      <c r="W35" s="1243">
        <f t="shared" si="11"/>
        <v>0</v>
      </c>
      <c r="X35" s="1070">
        <f t="shared" si="17"/>
        <v>0</v>
      </c>
      <c r="Y35" s="76"/>
      <c r="Z35" s="1022"/>
      <c r="AA35" s="1022"/>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row>
    <row r="36" spans="1:78">
      <c r="A36" s="1035">
        <f t="shared" si="8"/>
        <v>26</v>
      </c>
      <c r="B36" s="2086" t="s">
        <v>1145</v>
      </c>
      <c r="C36" s="1243">
        <f t="shared" si="13"/>
        <v>0</v>
      </c>
      <c r="D36" s="1243">
        <f t="shared" si="14"/>
        <v>0</v>
      </c>
      <c r="E36" s="1039"/>
      <c r="F36" s="1039"/>
      <c r="G36" s="1070">
        <f t="shared" si="15"/>
        <v>0</v>
      </c>
      <c r="H36" s="1070">
        <f t="shared" si="16"/>
        <v>0</v>
      </c>
      <c r="I36" s="1035">
        <f>A36</f>
        <v>26</v>
      </c>
      <c r="J36" s="1243">
        <f>'B3 - COVID-19'!C240</f>
        <v>0</v>
      </c>
      <c r="K36" s="1243">
        <f>'B3 - COVID-19'!D240</f>
        <v>0</v>
      </c>
      <c r="L36" s="1243">
        <f>'B3 - COVID-19'!E240</f>
        <v>0</v>
      </c>
      <c r="M36" s="1243">
        <f>'B3 - COVID-19'!F240</f>
        <v>0</v>
      </c>
      <c r="N36" s="1243">
        <f>'B3 - COVID-19'!G240</f>
        <v>0</v>
      </c>
      <c r="O36" s="1243">
        <f>'B3 - COVID-19'!H240</f>
        <v>0</v>
      </c>
      <c r="P36" s="1243">
        <f>'B3 - COVID-19'!I240</f>
        <v>0</v>
      </c>
      <c r="Q36" s="1243">
        <f>'B3 - COVID-19'!J240</f>
        <v>0</v>
      </c>
      <c r="R36" s="1243">
        <f>'B3 - COVID-19'!K240</f>
        <v>0</v>
      </c>
      <c r="S36" s="1243">
        <f>'B3 - COVID-19'!L240</f>
        <v>0</v>
      </c>
      <c r="T36" s="1243">
        <f>'B3 - COVID-19'!M240</f>
        <v>0</v>
      </c>
      <c r="U36" s="1243">
        <f>'B3 - COVID-19'!N240</f>
        <v>0</v>
      </c>
      <c r="V36" s="1243">
        <f>SUMPRODUCT('B - Monthly Positions'!$D$7:$O$7,J36:U36)</f>
        <v>0</v>
      </c>
      <c r="W36" s="1243">
        <f t="shared" si="11"/>
        <v>0</v>
      </c>
      <c r="X36" s="1070">
        <f t="shared" si="17"/>
        <v>0</v>
      </c>
      <c r="Y36" s="1022"/>
      <c r="Z36" s="1022"/>
      <c r="AA36" s="1022"/>
      <c r="AB36" s="1022"/>
      <c r="AC36" s="1022"/>
      <c r="AD36" s="1022"/>
      <c r="AE36" s="1022"/>
      <c r="AF36" s="1022"/>
      <c r="AG36" s="1022"/>
      <c r="AH36" s="1022"/>
      <c r="AI36" s="1022"/>
      <c r="AJ36" s="1022"/>
      <c r="AK36" s="1022"/>
      <c r="AL36" s="1022"/>
      <c r="AM36" s="1022"/>
      <c r="AN36" s="1022"/>
      <c r="AO36" s="1022"/>
      <c r="AP36" s="1022"/>
      <c r="AQ36" s="1022"/>
      <c r="AR36" s="1022"/>
      <c r="AS36" s="1022"/>
      <c r="AT36" s="1022"/>
      <c r="AU36" s="1022"/>
      <c r="AV36" s="1022"/>
      <c r="AW36" s="1022"/>
      <c r="AX36" s="1022"/>
      <c r="AY36" s="1022"/>
      <c r="AZ36" s="1022"/>
      <c r="BA36" s="1022"/>
      <c r="BB36" s="1022"/>
      <c r="BC36" s="1022"/>
      <c r="BD36" s="1022"/>
      <c r="BE36" s="1022"/>
      <c r="BF36" s="1022"/>
      <c r="BG36" s="1022"/>
      <c r="BH36" s="1022"/>
      <c r="BI36" s="1022"/>
      <c r="BJ36" s="1022"/>
      <c r="BK36" s="1022"/>
      <c r="BL36" s="1022"/>
      <c r="BM36" s="1022"/>
      <c r="BN36" s="1022"/>
      <c r="BO36" s="1022"/>
      <c r="BP36" s="1022"/>
      <c r="BQ36" s="1022"/>
      <c r="BR36" s="1022"/>
      <c r="BS36" s="1022"/>
      <c r="BT36" s="1022"/>
      <c r="BU36" s="1022"/>
      <c r="BV36" s="1022"/>
      <c r="BW36" s="1022"/>
      <c r="BX36" s="1022"/>
      <c r="BY36" s="1022"/>
      <c r="BZ36" s="1022"/>
    </row>
    <row r="37" spans="1:78">
      <c r="A37" s="1035">
        <f t="shared" si="8"/>
        <v>27</v>
      </c>
      <c r="B37" s="2086" t="s">
        <v>1146</v>
      </c>
      <c r="C37" s="1243">
        <f t="shared" si="13"/>
        <v>0</v>
      </c>
      <c r="D37" s="1243">
        <f t="shared" si="14"/>
        <v>0</v>
      </c>
      <c r="E37" s="1039"/>
      <c r="F37" s="1039"/>
      <c r="G37" s="1070">
        <f t="shared" si="15"/>
        <v>0</v>
      </c>
      <c r="H37" s="1070">
        <f t="shared" si="16"/>
        <v>0</v>
      </c>
      <c r="I37" s="1035">
        <f>A37</f>
        <v>27</v>
      </c>
      <c r="J37" s="1243">
        <f>-'B3 - COVID-19'!C265</f>
        <v>0</v>
      </c>
      <c r="K37" s="1243">
        <f>-'B3 - COVID-19'!D265</f>
        <v>0</v>
      </c>
      <c r="L37" s="1243">
        <f>-'B3 - COVID-19'!E265</f>
        <v>0</v>
      </c>
      <c r="M37" s="1243">
        <f>-'B3 - COVID-19'!F265</f>
        <v>0</v>
      </c>
      <c r="N37" s="1243">
        <f>-'B3 - COVID-19'!G265</f>
        <v>0</v>
      </c>
      <c r="O37" s="1243">
        <f>-'B3 - COVID-19'!H265</f>
        <v>0</v>
      </c>
      <c r="P37" s="1243">
        <f>-'B3 - COVID-19'!I265</f>
        <v>0</v>
      </c>
      <c r="Q37" s="1243">
        <f>-'B3 - COVID-19'!J265</f>
        <v>0</v>
      </c>
      <c r="R37" s="1243">
        <f>-'B3 - COVID-19'!K265</f>
        <v>0</v>
      </c>
      <c r="S37" s="1243">
        <f>-'B3 - COVID-19'!L265</f>
        <v>0</v>
      </c>
      <c r="T37" s="1243">
        <f>-'B3 - COVID-19'!M265</f>
        <v>0</v>
      </c>
      <c r="U37" s="1243">
        <f>-'B3 - COVID-19'!N265</f>
        <v>0</v>
      </c>
      <c r="V37" s="1243">
        <f>SUMPRODUCT('B - Monthly Positions'!$D$7:$O$7,J37:U37)</f>
        <v>0</v>
      </c>
      <c r="W37" s="1243">
        <f t="shared" si="11"/>
        <v>0</v>
      </c>
      <c r="X37" s="1070">
        <f t="shared" si="17"/>
        <v>0</v>
      </c>
      <c r="Y37" s="1022"/>
      <c r="Z37" s="1022"/>
      <c r="AA37" s="1022"/>
      <c r="AB37" s="1022"/>
      <c r="AC37" s="1022"/>
      <c r="AD37" s="1022"/>
      <c r="AE37" s="1022"/>
      <c r="AF37" s="1022"/>
      <c r="AG37" s="1022"/>
      <c r="AH37" s="1022"/>
      <c r="AI37" s="1022"/>
      <c r="AJ37" s="1022"/>
      <c r="AK37" s="1022"/>
      <c r="AL37" s="1022"/>
      <c r="AM37" s="1022"/>
      <c r="AN37" s="1022"/>
      <c r="AO37" s="1022"/>
      <c r="AP37" s="1022"/>
      <c r="AQ37" s="1022"/>
      <c r="AR37" s="1022"/>
      <c r="AS37" s="1022"/>
      <c r="AT37" s="1022"/>
      <c r="AU37" s="1022"/>
      <c r="AV37" s="1022"/>
      <c r="AW37" s="1022"/>
      <c r="AX37" s="1022"/>
      <c r="AY37" s="1022"/>
      <c r="AZ37" s="1022"/>
      <c r="BA37" s="1022"/>
      <c r="BB37" s="1022"/>
      <c r="BC37" s="1022"/>
      <c r="BD37" s="1022"/>
      <c r="BE37" s="1022"/>
      <c r="BF37" s="1022"/>
      <c r="BG37" s="1022"/>
      <c r="BH37" s="1022"/>
      <c r="BI37" s="1022"/>
      <c r="BJ37" s="1022"/>
      <c r="BK37" s="1022"/>
      <c r="BL37" s="1022"/>
      <c r="BM37" s="1022"/>
      <c r="BN37" s="1022"/>
      <c r="BO37" s="1022"/>
      <c r="BP37" s="1022"/>
      <c r="BQ37" s="1022"/>
      <c r="BR37" s="1022"/>
      <c r="BS37" s="1022"/>
      <c r="BT37" s="1022"/>
      <c r="BU37" s="1022"/>
      <c r="BV37" s="1022"/>
      <c r="BW37" s="1022"/>
      <c r="BX37" s="1022"/>
      <c r="BY37" s="1022"/>
      <c r="BZ37" s="1022"/>
    </row>
    <row r="38" spans="1:78" ht="15.5" customHeight="1">
      <c r="A38" s="1035">
        <f t="shared" si="8"/>
        <v>28</v>
      </c>
      <c r="B38" s="2086" t="s">
        <v>1147</v>
      </c>
      <c r="C38" s="1243">
        <f t="shared" si="13"/>
        <v>0</v>
      </c>
      <c r="D38" s="1243">
        <f t="shared" si="14"/>
        <v>0</v>
      </c>
      <c r="E38" s="1039"/>
      <c r="F38" s="1039"/>
      <c r="G38" s="1070">
        <f t="shared" si="15"/>
        <v>0</v>
      </c>
      <c r="H38" s="1070">
        <f t="shared" si="16"/>
        <v>0</v>
      </c>
      <c r="I38" s="1035">
        <f>A38</f>
        <v>28</v>
      </c>
      <c r="J38" s="1243">
        <f>-'B3 - COVID-19'!C281</f>
        <v>0</v>
      </c>
      <c r="K38" s="1243">
        <f>-'B3 - COVID-19'!D281</f>
        <v>0</v>
      </c>
      <c r="L38" s="1243">
        <f>-'B3 - COVID-19'!E281</f>
        <v>0</v>
      </c>
      <c r="M38" s="1243">
        <f>-'B3 - COVID-19'!F281</f>
        <v>0</v>
      </c>
      <c r="N38" s="1243">
        <f>-'B3 - COVID-19'!G281</f>
        <v>0</v>
      </c>
      <c r="O38" s="1243">
        <f>-'B3 - COVID-19'!H281</f>
        <v>0</v>
      </c>
      <c r="P38" s="1243">
        <f>-'B3 - COVID-19'!I281</f>
        <v>0</v>
      </c>
      <c r="Q38" s="1243">
        <f>-'B3 - COVID-19'!J281</f>
        <v>0</v>
      </c>
      <c r="R38" s="1243">
        <f>-'B3 - COVID-19'!K281</f>
        <v>0</v>
      </c>
      <c r="S38" s="1243">
        <f>-'B3 - COVID-19'!L281</f>
        <v>0</v>
      </c>
      <c r="T38" s="1243">
        <f>-'B3 - COVID-19'!M281</f>
        <v>0</v>
      </c>
      <c r="U38" s="1243">
        <f>-'B3 - COVID-19'!N281</f>
        <v>0</v>
      </c>
      <c r="V38" s="1243">
        <f>SUMPRODUCT('B - Monthly Positions'!$D$7:$O$7,J38:U38)</f>
        <v>0</v>
      </c>
      <c r="W38" s="1243">
        <f t="shared" si="11"/>
        <v>0</v>
      </c>
      <c r="X38" s="1070">
        <f t="shared" si="17"/>
        <v>0</v>
      </c>
      <c r="Y38" s="1022"/>
      <c r="Z38" s="76"/>
      <c r="AA38" s="76"/>
      <c r="AB38" s="1022"/>
      <c r="AC38" s="1022"/>
      <c r="AD38" s="1022"/>
      <c r="AE38" s="1022"/>
      <c r="AF38" s="1022"/>
      <c r="AG38" s="1022"/>
      <c r="AH38" s="1022"/>
      <c r="AI38" s="1022"/>
      <c r="AJ38" s="1022"/>
      <c r="AK38" s="1022"/>
      <c r="AL38" s="1022"/>
      <c r="AM38" s="1022"/>
      <c r="AN38" s="1022"/>
      <c r="AO38" s="1022"/>
      <c r="AP38" s="1022"/>
      <c r="AQ38" s="1022"/>
      <c r="AR38" s="1022"/>
      <c r="AS38" s="1022"/>
      <c r="AT38" s="1022"/>
      <c r="AU38" s="1022"/>
      <c r="AV38" s="1022"/>
      <c r="AW38" s="1022"/>
      <c r="AX38" s="1022"/>
      <c r="AY38" s="1022"/>
      <c r="AZ38" s="1022"/>
      <c r="BA38" s="1022"/>
      <c r="BB38" s="1022"/>
      <c r="BC38" s="1022"/>
      <c r="BD38" s="1022"/>
      <c r="BE38" s="1022"/>
      <c r="BF38" s="1022"/>
      <c r="BG38" s="1022"/>
      <c r="BH38" s="1022"/>
      <c r="BI38" s="1022"/>
      <c r="BJ38" s="1022"/>
      <c r="BK38" s="1022"/>
      <c r="BL38" s="1022"/>
      <c r="BM38" s="1022"/>
      <c r="BN38" s="1022"/>
      <c r="BO38" s="1022"/>
      <c r="BP38" s="1022"/>
      <c r="BQ38" s="1022"/>
      <c r="BR38" s="1022"/>
      <c r="BS38" s="1022"/>
      <c r="BT38" s="1022"/>
      <c r="BU38" s="1022"/>
      <c r="BV38" s="1022"/>
      <c r="BW38" s="1022"/>
      <c r="BX38" s="1022"/>
      <c r="BY38" s="1022"/>
      <c r="BZ38" s="1022"/>
    </row>
    <row r="39" spans="1:78" ht="15.65" customHeight="1">
      <c r="A39" s="1035">
        <f t="shared" si="8"/>
        <v>29</v>
      </c>
      <c r="B39" s="1083" t="s">
        <v>1148</v>
      </c>
      <c r="C39" s="2301">
        <f>SUMIFS('Table C3 Tracker'!$I$43:$I$1496,'Table C3 Tracker'!$R$43:$R$1496,'Table C3 Tracker'!$CQ$3,'Table C3 Tracker'!$O$43:$O$1496, "&lt;&gt;Red")</f>
        <v>0</v>
      </c>
      <c r="D39" s="2301">
        <f>SUMIFS('Table C3 Tracker'!$I$43:$I$1496,'Table C3 Tracker'!$F$43:$F$1496,'Table C3 Tracker'!$BZ$2,'Table C3 Tracker'!$R$43:$R$1496,'Table C3 Tracker'!$CQ$3,'Table C3 Tracker'!$O$43:$O$1496, "&lt;&gt;Red")</f>
        <v>0</v>
      </c>
      <c r="E39" s="2301">
        <f>SUMIFS('Table C3 Tracker'!$I$43:$I$1496,'Table C3 Tracker'!$F$43:$F$1496,'Table C3 Tracker'!$BZ$1,'Table C3 Tracker'!$R$43:$R$1496,'Table C3 Tracker'!$CQ$3,'Table C3 Tracker'!$O$43:$O$1496, "&lt;&gt;Red")</f>
        <v>0</v>
      </c>
      <c r="F39" s="2301">
        <f>SUMIFS('Table C3 Tracker'!$J$43:$J$1496,'Table C3 Tracker'!$R$43:$R$1496,'Table C3 Tracker'!$CQ$3,'Table C3 Tracker'!$O$43:$O$1496, "&lt;&gt;Red")</f>
        <v>0</v>
      </c>
      <c r="G39" s="1070"/>
      <c r="H39" s="1070"/>
      <c r="I39" s="1035">
        <f>A39</f>
        <v>29</v>
      </c>
      <c r="J39" s="2301">
        <f>SUMIFS('Table C3 Tracker'!AG$43:AG$1496,'Table C3 Tracker'!$R$43:$R$1496,'Table C3 Tracker'!$CQ$3,'Table C3 Tracker'!$O$43:$O$1496, "&lt;&gt;Red")</f>
        <v>0</v>
      </c>
      <c r="K39" s="2301">
        <f>SUMIFS('Table C3 Tracker'!AH$43:AH$1496,'Table C3 Tracker'!$R$43:$R$1496,'Table C3 Tracker'!$CQ$3,'Table C3 Tracker'!$O$43:$O$1496, "&lt;&gt;Red")</f>
        <v>0</v>
      </c>
      <c r="L39" s="2301">
        <f>SUMIFS('Table C3 Tracker'!AI$43:AI$1496,'Table C3 Tracker'!$R$43:$R$1496,'Table C3 Tracker'!$CQ$3,'Table C3 Tracker'!$O$43:$O$1496, "&lt;&gt;Red")</f>
        <v>0</v>
      </c>
      <c r="M39" s="2301">
        <f>SUMIFS('Table C3 Tracker'!AJ$43:AJ$1496,'Table C3 Tracker'!$R$43:$R$1496,'Table C3 Tracker'!$CQ$3,'Table C3 Tracker'!$O$43:$O$1496, "&lt;&gt;Red")</f>
        <v>0</v>
      </c>
      <c r="N39" s="2301">
        <f>SUMIFS('Table C3 Tracker'!AK$43:AK$1496,'Table C3 Tracker'!$R$43:$R$1496,'Table C3 Tracker'!$CQ$3,'Table C3 Tracker'!$O$43:$O$1496, "&lt;&gt;Red")</f>
        <v>0</v>
      </c>
      <c r="O39" s="2301">
        <f>SUMIFS('Table C3 Tracker'!AL$43:AL$1496,'Table C3 Tracker'!$R$43:$R$1496,'Table C3 Tracker'!$CQ$3,'Table C3 Tracker'!$O$43:$O$1496, "&lt;&gt;Red")</f>
        <v>0</v>
      </c>
      <c r="P39" s="2301">
        <f>SUMIFS('Table C3 Tracker'!AM$43:AM$1496,'Table C3 Tracker'!$R$43:$R$1496,'Table C3 Tracker'!$CQ$3,'Table C3 Tracker'!$O$43:$O$1496, "&lt;&gt;Red")</f>
        <v>0</v>
      </c>
      <c r="Q39" s="2301">
        <f>SUMIFS('Table C3 Tracker'!AN$43:AN$1496,'Table C3 Tracker'!$R$43:$R$1496,'Table C3 Tracker'!$CQ$3,'Table C3 Tracker'!$O$43:$O$1496, "&lt;&gt;Red")</f>
        <v>0</v>
      </c>
      <c r="R39" s="2301">
        <f>SUMIFS('Table C3 Tracker'!AO$43:AO$1496,'Table C3 Tracker'!$R$43:$R$1496,'Table C3 Tracker'!$CQ$3,'Table C3 Tracker'!$O$43:$O$1496, "&lt;&gt;Red")</f>
        <v>0</v>
      </c>
      <c r="S39" s="2301">
        <f>SUMIFS('Table C3 Tracker'!AP$43:AP$1496,'Table C3 Tracker'!$R$43:$R$1496,'Table C3 Tracker'!$CQ$3,'Table C3 Tracker'!$O$43:$O$1496, "&lt;&gt;Red")</f>
        <v>0</v>
      </c>
      <c r="T39" s="2301">
        <f>SUMIFS('Table C3 Tracker'!AQ$43:AQ$1496,'Table C3 Tracker'!$R$43:$R$1496,'Table C3 Tracker'!$CQ$3,'Table C3 Tracker'!$O$43:$O$1496, "&lt;&gt;Red")</f>
        <v>0</v>
      </c>
      <c r="U39" s="2301">
        <f>SUMIFS('Table C3 Tracker'!AR$43:AR$1496,'Table C3 Tracker'!$R$43:$R$1496,'Table C3 Tracker'!$CQ$3,'Table C3 Tracker'!$O$43:$O$1496, "&lt;&gt;Red")</f>
        <v>0</v>
      </c>
      <c r="V39" s="1243">
        <f>SUMPRODUCT('B - Monthly Positions'!$D$7:$O$7,J39:U39)</f>
        <v>0</v>
      </c>
      <c r="W39" s="1243">
        <f t="shared" ref="W39:W49" si="18">SUM(J39:U39)</f>
        <v>0</v>
      </c>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row>
    <row r="40" spans="1:78" ht="15.5" customHeight="1">
      <c r="A40" s="1035">
        <f t="shared" si="8"/>
        <v>30</v>
      </c>
      <c r="B40" s="1127" t="s">
        <v>883</v>
      </c>
      <c r="C40" s="1243">
        <f t="shared" ref="C40:C49" si="19">W40</f>
        <v>0</v>
      </c>
      <c r="D40" s="1243">
        <f t="shared" ref="D40:D49" si="20">C40-E40</f>
        <v>0</v>
      </c>
      <c r="E40" s="1039"/>
      <c r="F40" s="1039"/>
      <c r="G40" s="1070">
        <f t="shared" ref="G40:G49" si="21">IF(ABS(F40)-ABS(E40)&gt;-1,0,1)+IF(E40=0,0,IF(SIGN(E40)=SIGN(F40),0,1))</f>
        <v>0</v>
      </c>
      <c r="H40" s="1070">
        <f t="shared" ref="H40:H49" si="22">IF(ABS(E40)&gt;ABS(C40),1,0)+IF(ABS(D40)&gt;ABS(C40),1,0)</f>
        <v>0</v>
      </c>
      <c r="I40" s="1035">
        <f t="shared" ref="I40:I47" si="23">A40</f>
        <v>30</v>
      </c>
      <c r="J40" s="1039"/>
      <c r="K40" s="1039"/>
      <c r="L40" s="1039"/>
      <c r="M40" s="1039"/>
      <c r="N40" s="1039"/>
      <c r="O40" s="1039"/>
      <c r="P40" s="1039"/>
      <c r="Q40" s="1039"/>
      <c r="R40" s="1039"/>
      <c r="S40" s="1039"/>
      <c r="T40" s="1039"/>
      <c r="U40" s="1039"/>
      <c r="V40" s="1243">
        <f>SUMPRODUCT('B - Monthly Positions'!$D$7:$O$7,J40:U40)</f>
        <v>0</v>
      </c>
      <c r="W40" s="1243">
        <f t="shared" si="18"/>
        <v>0</v>
      </c>
      <c r="X40" s="1070">
        <f t="shared" ref="X40:X49" si="24">IF(E40=0,IF(F40&lt;&gt;0,1,0),0)</f>
        <v>0</v>
      </c>
      <c r="Y40" s="1022"/>
      <c r="Z40" s="76"/>
      <c r="AA40" s="76"/>
      <c r="AB40" s="76"/>
      <c r="AC40" s="1022"/>
      <c r="AD40" s="1022"/>
      <c r="AE40" s="1022"/>
      <c r="AF40" s="1022"/>
      <c r="AG40" s="1022"/>
      <c r="AH40" s="1022"/>
      <c r="AI40" s="1022"/>
      <c r="AJ40" s="1022"/>
      <c r="AK40" s="1022"/>
      <c r="AL40" s="1022"/>
      <c r="AM40" s="1022"/>
      <c r="AN40" s="1022"/>
      <c r="AO40" s="1022"/>
      <c r="AP40" s="1022"/>
      <c r="AQ40" s="1022"/>
      <c r="AR40" s="1022"/>
      <c r="AS40" s="1022"/>
      <c r="AT40" s="1022"/>
      <c r="AU40" s="1022"/>
      <c r="AV40" s="1022"/>
      <c r="AW40" s="1022"/>
      <c r="AX40" s="1022"/>
      <c r="AY40" s="1022"/>
      <c r="AZ40" s="1022"/>
      <c r="BA40" s="1022"/>
      <c r="BB40" s="1022"/>
      <c r="BC40" s="1022"/>
      <c r="BD40" s="1022"/>
      <c r="BE40" s="1022"/>
      <c r="BF40" s="1022"/>
      <c r="BG40" s="1022"/>
      <c r="BH40" s="1022"/>
      <c r="BI40" s="1022"/>
      <c r="BJ40" s="1022"/>
      <c r="BK40" s="1022"/>
      <c r="BL40" s="1022"/>
      <c r="BM40" s="1022"/>
      <c r="BN40" s="1022"/>
      <c r="BO40" s="1022"/>
      <c r="BP40" s="1022"/>
      <c r="BQ40" s="1022"/>
      <c r="BR40" s="1022"/>
      <c r="BS40" s="1022"/>
      <c r="BT40" s="1022"/>
      <c r="BU40" s="1022"/>
      <c r="BV40" s="1022"/>
      <c r="BW40" s="1022"/>
      <c r="BX40" s="1022"/>
      <c r="BY40" s="1022"/>
      <c r="BZ40" s="1022"/>
    </row>
    <row r="41" spans="1:78">
      <c r="A41" s="1035">
        <f t="shared" si="8"/>
        <v>31</v>
      </c>
      <c r="B41" s="2132"/>
      <c r="C41" s="1243">
        <f>W41</f>
        <v>0</v>
      </c>
      <c r="D41" s="1243">
        <f>C41-E41</f>
        <v>0</v>
      </c>
      <c r="E41" s="1039"/>
      <c r="F41" s="1039"/>
      <c r="G41" s="1070">
        <f>IF(ABS(F41)-ABS(E41)&gt;-1,0,1)+IF(E41=0,0,IF(SIGN(E41)=SIGN(F41),0,1))</f>
        <v>0</v>
      </c>
      <c r="H41" s="1070">
        <f>IF(ABS(E41)&gt;ABS(C41),1,0)+IF(ABS(D41)&gt;ABS(C41),1,0)</f>
        <v>0</v>
      </c>
      <c r="I41" s="1035">
        <f>A41</f>
        <v>31</v>
      </c>
      <c r="J41" s="1039"/>
      <c r="K41" s="1039"/>
      <c r="L41" s="1039"/>
      <c r="M41" s="1039"/>
      <c r="N41" s="1039"/>
      <c r="O41" s="1039"/>
      <c r="P41" s="1039"/>
      <c r="Q41" s="1039"/>
      <c r="R41" s="1039"/>
      <c r="S41" s="1039"/>
      <c r="T41" s="1039"/>
      <c r="U41" s="1039"/>
      <c r="V41" s="1243">
        <f>SUMPRODUCT('B - Monthly Positions'!$D$7:$O$7,J41:U41)</f>
        <v>0</v>
      </c>
      <c r="W41" s="1243">
        <f>SUM(J41:U41)</f>
        <v>0</v>
      </c>
      <c r="X41" s="1070">
        <f>IF(E41=0,IF(F41&lt;&gt;0,1,0),0)</f>
        <v>0</v>
      </c>
      <c r="Y41" s="1022"/>
      <c r="Z41" s="1022"/>
      <c r="AA41" s="1022"/>
      <c r="AB41" s="1022"/>
      <c r="AC41" s="1022"/>
      <c r="AD41" s="1022"/>
      <c r="AE41" s="1022"/>
      <c r="AF41" s="1022"/>
      <c r="AG41" s="1022"/>
      <c r="AH41" s="1022"/>
      <c r="AI41" s="1022"/>
      <c r="AJ41" s="1022"/>
      <c r="AK41" s="1022"/>
      <c r="AL41" s="1022"/>
      <c r="AM41" s="1022"/>
      <c r="AN41" s="1022"/>
      <c r="AO41" s="1022"/>
      <c r="AP41" s="1022"/>
      <c r="AQ41" s="1022"/>
      <c r="AR41" s="1022"/>
      <c r="AS41" s="1022"/>
      <c r="AT41" s="1022"/>
      <c r="AU41" s="1022"/>
      <c r="AV41" s="1022"/>
      <c r="AW41" s="1022"/>
      <c r="AX41" s="1022"/>
      <c r="AY41" s="1022"/>
      <c r="AZ41" s="1022"/>
      <c r="BA41" s="1022"/>
      <c r="BB41" s="1022"/>
      <c r="BC41" s="1022"/>
      <c r="BD41" s="1022"/>
      <c r="BE41" s="1022"/>
      <c r="BF41" s="1022"/>
      <c r="BG41" s="1022"/>
      <c r="BH41" s="1022"/>
      <c r="BI41" s="1022"/>
      <c r="BJ41" s="1022"/>
      <c r="BK41" s="1022"/>
      <c r="BL41" s="1022"/>
      <c r="BM41" s="1022"/>
      <c r="BN41" s="1022"/>
      <c r="BO41" s="1022"/>
      <c r="BP41" s="1022"/>
      <c r="BQ41" s="1022"/>
      <c r="BR41" s="1022"/>
      <c r="BS41" s="1022"/>
      <c r="BT41" s="1022"/>
      <c r="BU41" s="1022"/>
      <c r="BV41" s="1022"/>
      <c r="BW41" s="1022"/>
      <c r="BX41" s="1022"/>
      <c r="BY41" s="1022"/>
      <c r="BZ41" s="1022"/>
    </row>
    <row r="42" spans="1:78">
      <c r="A42" s="1035">
        <f t="shared" ref="A42:A50" si="25">A41+1</f>
        <v>32</v>
      </c>
      <c r="B42" s="2132"/>
      <c r="C42" s="1243">
        <f>W42</f>
        <v>0</v>
      </c>
      <c r="D42" s="1243">
        <f>C42-E42</f>
        <v>0</v>
      </c>
      <c r="E42" s="1039"/>
      <c r="F42" s="1039"/>
      <c r="G42" s="1070">
        <f>IF(ABS(F42)-ABS(E42)&gt;-1,0,1)+IF(E42=0,0,IF(SIGN(E42)=SIGN(F42),0,1))</f>
        <v>0</v>
      </c>
      <c r="H42" s="1070">
        <f>IF(ABS(E42)&gt;ABS(C42),1,0)+IF(ABS(D42)&gt;ABS(C42),1,0)</f>
        <v>0</v>
      </c>
      <c r="I42" s="1035">
        <f>A42</f>
        <v>32</v>
      </c>
      <c r="J42" s="1039"/>
      <c r="K42" s="1039"/>
      <c r="L42" s="1039"/>
      <c r="M42" s="1039"/>
      <c r="N42" s="1039"/>
      <c r="O42" s="1039"/>
      <c r="P42" s="1039"/>
      <c r="Q42" s="1039"/>
      <c r="R42" s="1039"/>
      <c r="S42" s="1039"/>
      <c r="T42" s="1039"/>
      <c r="U42" s="1039"/>
      <c r="V42" s="1243">
        <f>SUMPRODUCT('B - Monthly Positions'!$D$7:$O$7,J42:U42)</f>
        <v>0</v>
      </c>
      <c r="W42" s="1243">
        <f>SUM(J42:U42)</f>
        <v>0</v>
      </c>
      <c r="X42" s="1070">
        <f>IF(E42=0,IF(F42&lt;&gt;0,1,0),0)</f>
        <v>0</v>
      </c>
      <c r="Y42" s="1022"/>
      <c r="Z42" s="1022"/>
      <c r="AA42" s="1022"/>
      <c r="AB42" s="1022"/>
      <c r="AC42" s="1022"/>
      <c r="AD42" s="1022"/>
      <c r="AE42" s="1022"/>
      <c r="AF42" s="1022"/>
      <c r="AG42" s="1022"/>
      <c r="AH42" s="1022"/>
      <c r="AI42" s="1022"/>
      <c r="AJ42" s="1022"/>
      <c r="AK42" s="1022"/>
      <c r="AL42" s="1022"/>
      <c r="AM42" s="1022"/>
      <c r="AN42" s="1022"/>
      <c r="AO42" s="1022"/>
      <c r="AP42" s="1022"/>
      <c r="AQ42" s="1022"/>
      <c r="AR42" s="1022"/>
      <c r="AS42" s="1022"/>
      <c r="AT42" s="1022"/>
      <c r="AU42" s="1022"/>
      <c r="AV42" s="1022"/>
      <c r="AW42" s="1022"/>
      <c r="AX42" s="1022"/>
      <c r="AY42" s="1022"/>
      <c r="AZ42" s="1022"/>
      <c r="BA42" s="1022"/>
      <c r="BB42" s="1022"/>
      <c r="BC42" s="1022"/>
      <c r="BD42" s="1022"/>
      <c r="BE42" s="1022"/>
      <c r="BF42" s="1022"/>
      <c r="BG42" s="1022"/>
      <c r="BH42" s="1022"/>
      <c r="BI42" s="1022"/>
      <c r="BJ42" s="1022"/>
      <c r="BK42" s="1022"/>
      <c r="BL42" s="1022"/>
      <c r="BM42" s="1022"/>
      <c r="BN42" s="1022"/>
      <c r="BO42" s="1022"/>
      <c r="BP42" s="1022"/>
      <c r="BQ42" s="1022"/>
      <c r="BR42" s="1022"/>
      <c r="BS42" s="1022"/>
      <c r="BT42" s="1022"/>
      <c r="BU42" s="1022"/>
      <c r="BV42" s="1022"/>
      <c r="BW42" s="1022"/>
      <c r="BX42" s="1022"/>
      <c r="BY42" s="1022"/>
      <c r="BZ42" s="1022"/>
    </row>
    <row r="43" spans="1:78">
      <c r="A43" s="1035">
        <f t="shared" si="25"/>
        <v>33</v>
      </c>
      <c r="B43" s="2132"/>
      <c r="C43" s="1243">
        <f t="shared" si="19"/>
        <v>0</v>
      </c>
      <c r="D43" s="1243">
        <f t="shared" si="20"/>
        <v>0</v>
      </c>
      <c r="E43" s="1039"/>
      <c r="F43" s="1039"/>
      <c r="G43" s="1070">
        <f t="shared" si="21"/>
        <v>0</v>
      </c>
      <c r="H43" s="1070">
        <f t="shared" si="22"/>
        <v>0</v>
      </c>
      <c r="I43" s="1035">
        <f t="shared" si="23"/>
        <v>33</v>
      </c>
      <c r="J43" s="1039"/>
      <c r="K43" s="1039"/>
      <c r="L43" s="1039"/>
      <c r="M43" s="1039"/>
      <c r="N43" s="1039"/>
      <c r="O43" s="1039"/>
      <c r="P43" s="1039"/>
      <c r="Q43" s="1039"/>
      <c r="R43" s="1039"/>
      <c r="S43" s="1039"/>
      <c r="T43" s="1039"/>
      <c r="U43" s="1039"/>
      <c r="V43" s="1243">
        <f>SUMPRODUCT('B - Monthly Positions'!$D$7:$O$7,J43:U43)</f>
        <v>0</v>
      </c>
      <c r="W43" s="1243">
        <f t="shared" si="18"/>
        <v>0</v>
      </c>
      <c r="X43" s="1070">
        <f t="shared" si="24"/>
        <v>0</v>
      </c>
      <c r="Y43" s="1022"/>
      <c r="Z43" s="1022"/>
      <c r="AA43" s="1022"/>
      <c r="AB43" s="1022"/>
      <c r="AC43" s="1022"/>
      <c r="AD43" s="1022"/>
      <c r="AE43" s="1022"/>
      <c r="AF43" s="1022"/>
      <c r="AG43" s="1022"/>
      <c r="AH43" s="1022"/>
      <c r="AI43" s="1022"/>
      <c r="AJ43" s="1022"/>
      <c r="AK43" s="1022"/>
      <c r="AL43" s="1022"/>
      <c r="AM43" s="1022"/>
      <c r="AN43" s="1022"/>
      <c r="AO43" s="1022"/>
      <c r="AP43" s="1022"/>
      <c r="AQ43" s="1022"/>
      <c r="AR43" s="1022"/>
      <c r="AS43" s="1022"/>
      <c r="AT43" s="1022"/>
      <c r="AU43" s="1022"/>
      <c r="AV43" s="1022"/>
      <c r="AW43" s="1022"/>
      <c r="AX43" s="1022"/>
      <c r="AY43" s="1022"/>
      <c r="AZ43" s="1022"/>
      <c r="BA43" s="1022"/>
      <c r="BB43" s="1022"/>
      <c r="BC43" s="1022"/>
      <c r="BD43" s="1022"/>
      <c r="BE43" s="1022"/>
      <c r="BF43" s="1022"/>
      <c r="BG43" s="1022"/>
      <c r="BH43" s="1022"/>
      <c r="BI43" s="1022"/>
      <c r="BJ43" s="1022"/>
      <c r="BK43" s="1022"/>
      <c r="BL43" s="1022"/>
      <c r="BM43" s="1022"/>
      <c r="BN43" s="1022"/>
      <c r="BO43" s="1022"/>
      <c r="BP43" s="1022"/>
      <c r="BQ43" s="1022"/>
      <c r="BR43" s="1022"/>
      <c r="BS43" s="1022"/>
      <c r="BT43" s="1022"/>
      <c r="BU43" s="1022"/>
      <c r="BV43" s="1022"/>
      <c r="BW43" s="1022"/>
      <c r="BX43" s="1022"/>
      <c r="BY43" s="1022"/>
      <c r="BZ43" s="1022"/>
    </row>
    <row r="44" spans="1:78">
      <c r="A44" s="1035">
        <f t="shared" si="25"/>
        <v>34</v>
      </c>
      <c r="B44" s="2132"/>
      <c r="C44" s="1243">
        <f t="shared" si="19"/>
        <v>0</v>
      </c>
      <c r="D44" s="1243">
        <f t="shared" si="20"/>
        <v>0</v>
      </c>
      <c r="E44" s="1039"/>
      <c r="F44" s="1039"/>
      <c r="G44" s="1070">
        <f t="shared" si="21"/>
        <v>0</v>
      </c>
      <c r="H44" s="1070">
        <f t="shared" si="22"/>
        <v>0</v>
      </c>
      <c r="I44" s="1035">
        <f t="shared" si="23"/>
        <v>34</v>
      </c>
      <c r="J44" s="1039"/>
      <c r="K44" s="1039"/>
      <c r="L44" s="1039"/>
      <c r="M44" s="1039"/>
      <c r="N44" s="1039"/>
      <c r="O44" s="1039"/>
      <c r="P44" s="1039"/>
      <c r="Q44" s="1039"/>
      <c r="R44" s="1039"/>
      <c r="S44" s="1039"/>
      <c r="T44" s="1039"/>
      <c r="U44" s="1039"/>
      <c r="V44" s="1243">
        <f>SUMPRODUCT('B - Monthly Positions'!$D$7:$O$7,J44:U44)</f>
        <v>0</v>
      </c>
      <c r="W44" s="1243">
        <f t="shared" si="18"/>
        <v>0</v>
      </c>
      <c r="X44" s="1070">
        <f t="shared" si="24"/>
        <v>0</v>
      </c>
      <c r="Y44" s="1022"/>
      <c r="Z44" s="1022"/>
      <c r="AA44" s="1022"/>
      <c r="AB44" s="1022"/>
      <c r="AC44" s="1022"/>
      <c r="AD44" s="1022"/>
      <c r="AE44" s="1022"/>
      <c r="AF44" s="1022"/>
      <c r="AG44" s="1022"/>
      <c r="AH44" s="1022"/>
      <c r="AI44" s="1022"/>
      <c r="AJ44" s="1022"/>
      <c r="AK44" s="1022"/>
      <c r="AL44" s="1022"/>
      <c r="AM44" s="1022"/>
      <c r="AN44" s="1022"/>
      <c r="AO44" s="1022"/>
      <c r="AP44" s="1022"/>
      <c r="AQ44" s="1022"/>
      <c r="AR44" s="1022"/>
      <c r="AS44" s="1022"/>
      <c r="AT44" s="1022"/>
      <c r="AU44" s="1022"/>
      <c r="AV44" s="1022"/>
      <c r="AW44" s="1022"/>
      <c r="AX44" s="1022"/>
      <c r="AY44" s="1022"/>
      <c r="AZ44" s="1022"/>
      <c r="BA44" s="1022"/>
      <c r="BB44" s="1022"/>
      <c r="BC44" s="1022"/>
      <c r="BD44" s="1022"/>
      <c r="BE44" s="1022"/>
      <c r="BF44" s="1022"/>
      <c r="BG44" s="1022"/>
      <c r="BH44" s="1022"/>
      <c r="BI44" s="1022"/>
      <c r="BJ44" s="1022"/>
      <c r="BK44" s="1022"/>
      <c r="BL44" s="1022"/>
      <c r="BM44" s="1022"/>
      <c r="BN44" s="1022"/>
      <c r="BO44" s="1022"/>
      <c r="BP44" s="1022"/>
      <c r="BQ44" s="1022"/>
      <c r="BR44" s="1022"/>
      <c r="BS44" s="1022"/>
      <c r="BT44" s="1022"/>
      <c r="BU44" s="1022"/>
      <c r="BV44" s="1022"/>
      <c r="BW44" s="1022"/>
      <c r="BX44" s="1022"/>
      <c r="BY44" s="1022"/>
      <c r="BZ44" s="1022"/>
    </row>
    <row r="45" spans="1:78">
      <c r="A45" s="1035">
        <f t="shared" si="25"/>
        <v>35</v>
      </c>
      <c r="B45" s="2132"/>
      <c r="C45" s="1243">
        <f t="shared" si="19"/>
        <v>0</v>
      </c>
      <c r="D45" s="1243">
        <f t="shared" si="20"/>
        <v>0</v>
      </c>
      <c r="E45" s="1039"/>
      <c r="F45" s="1039"/>
      <c r="G45" s="1070">
        <f t="shared" si="21"/>
        <v>0</v>
      </c>
      <c r="H45" s="1070">
        <f t="shared" si="22"/>
        <v>0</v>
      </c>
      <c r="I45" s="1035">
        <f t="shared" si="23"/>
        <v>35</v>
      </c>
      <c r="J45" s="1039"/>
      <c r="K45" s="1039"/>
      <c r="L45" s="1039"/>
      <c r="M45" s="1039"/>
      <c r="N45" s="1039"/>
      <c r="O45" s="1039"/>
      <c r="P45" s="1039"/>
      <c r="Q45" s="1039"/>
      <c r="R45" s="1039"/>
      <c r="S45" s="1039"/>
      <c r="T45" s="1039"/>
      <c r="U45" s="1039"/>
      <c r="V45" s="1243">
        <f>SUMPRODUCT('B - Monthly Positions'!$D$7:$O$7,J45:U45)</f>
        <v>0</v>
      </c>
      <c r="W45" s="1243">
        <f t="shared" si="18"/>
        <v>0</v>
      </c>
      <c r="X45" s="1070">
        <f t="shared" si="24"/>
        <v>0</v>
      </c>
      <c r="Y45" s="1022"/>
      <c r="Z45" s="1022"/>
      <c r="AA45" s="1022"/>
      <c r="AB45" s="1022"/>
      <c r="AC45" s="1022"/>
      <c r="AD45" s="1022"/>
      <c r="AE45" s="1022"/>
      <c r="AF45" s="1022"/>
      <c r="AG45" s="1022"/>
      <c r="AH45" s="1022"/>
      <c r="AI45" s="1022"/>
      <c r="AJ45" s="1022"/>
      <c r="AK45" s="1022"/>
      <c r="AL45" s="1022"/>
      <c r="AM45" s="1022"/>
      <c r="AN45" s="1022"/>
      <c r="AO45" s="1022"/>
      <c r="AP45" s="1022"/>
      <c r="AQ45" s="1022"/>
      <c r="AR45" s="1022"/>
      <c r="AS45" s="1022"/>
      <c r="AT45" s="1022"/>
      <c r="AU45" s="1022"/>
      <c r="AV45" s="1022"/>
      <c r="AW45" s="1022"/>
      <c r="AX45" s="1022"/>
      <c r="AY45" s="1022"/>
      <c r="AZ45" s="1022"/>
      <c r="BA45" s="1022"/>
      <c r="BB45" s="1022"/>
      <c r="BC45" s="1022"/>
      <c r="BD45" s="1022"/>
      <c r="BE45" s="1022"/>
      <c r="BF45" s="1022"/>
      <c r="BG45" s="1022"/>
      <c r="BH45" s="1022"/>
      <c r="BI45" s="1022"/>
      <c r="BJ45" s="1022"/>
      <c r="BK45" s="1022"/>
      <c r="BL45" s="1022"/>
      <c r="BM45" s="1022"/>
      <c r="BN45" s="1022"/>
      <c r="BO45" s="1022"/>
      <c r="BP45" s="1022"/>
      <c r="BQ45" s="1022"/>
      <c r="BR45" s="1022"/>
      <c r="BS45" s="1022"/>
      <c r="BT45" s="1022"/>
      <c r="BU45" s="1022"/>
      <c r="BV45" s="1022"/>
      <c r="BW45" s="1022"/>
      <c r="BX45" s="1022"/>
      <c r="BY45" s="1022"/>
      <c r="BZ45" s="1022"/>
    </row>
    <row r="46" spans="1:78">
      <c r="A46" s="1035">
        <f t="shared" si="25"/>
        <v>36</v>
      </c>
      <c r="B46" s="2132"/>
      <c r="C46" s="1243">
        <f t="shared" si="19"/>
        <v>0</v>
      </c>
      <c r="D46" s="1243">
        <f t="shared" si="20"/>
        <v>0</v>
      </c>
      <c r="E46" s="1039"/>
      <c r="F46" s="1039"/>
      <c r="G46" s="1070">
        <f t="shared" si="21"/>
        <v>0</v>
      </c>
      <c r="H46" s="1070">
        <f t="shared" si="22"/>
        <v>0</v>
      </c>
      <c r="I46" s="1035">
        <f t="shared" si="23"/>
        <v>36</v>
      </c>
      <c r="J46" s="1039"/>
      <c r="K46" s="1039"/>
      <c r="L46" s="1039"/>
      <c r="M46" s="1039"/>
      <c r="N46" s="1039"/>
      <c r="O46" s="1039"/>
      <c r="P46" s="1039"/>
      <c r="Q46" s="1039"/>
      <c r="R46" s="1039"/>
      <c r="S46" s="1039"/>
      <c r="T46" s="1039"/>
      <c r="U46" s="1039"/>
      <c r="V46" s="1243">
        <f>SUMPRODUCT('B - Monthly Positions'!$D$7:$O$7,J46:U46)</f>
        <v>0</v>
      </c>
      <c r="W46" s="1243">
        <f t="shared" si="18"/>
        <v>0</v>
      </c>
      <c r="X46" s="1070">
        <f t="shared" si="24"/>
        <v>0</v>
      </c>
      <c r="Y46" s="1022"/>
      <c r="Z46" s="76"/>
      <c r="AA46" s="76"/>
      <c r="AB46" s="1022"/>
      <c r="AC46" s="1022"/>
      <c r="AD46" s="1022"/>
      <c r="AE46" s="1022"/>
      <c r="AF46" s="1022"/>
      <c r="AG46" s="1022"/>
      <c r="AH46" s="1022"/>
      <c r="AI46" s="1022"/>
      <c r="AJ46" s="1022"/>
      <c r="AK46" s="1022"/>
      <c r="AL46" s="1022"/>
      <c r="AM46" s="1022"/>
      <c r="AN46" s="1022"/>
      <c r="AO46" s="1022"/>
      <c r="AP46" s="1022"/>
      <c r="AQ46" s="1022"/>
      <c r="AR46" s="1022"/>
      <c r="AS46" s="1022"/>
      <c r="AT46" s="1022"/>
      <c r="AU46" s="1022"/>
      <c r="AV46" s="1022"/>
      <c r="AW46" s="1022"/>
      <c r="AX46" s="1022"/>
      <c r="AY46" s="1022"/>
      <c r="AZ46" s="1022"/>
      <c r="BA46" s="1022"/>
      <c r="BB46" s="1022"/>
      <c r="BC46" s="1022"/>
      <c r="BD46" s="1022"/>
      <c r="BE46" s="1022"/>
      <c r="BF46" s="1022"/>
      <c r="BG46" s="1022"/>
      <c r="BH46" s="1022"/>
      <c r="BI46" s="1022"/>
      <c r="BJ46" s="1022"/>
      <c r="BK46" s="1022"/>
      <c r="BL46" s="1022"/>
      <c r="BM46" s="1022"/>
      <c r="BN46" s="1022"/>
      <c r="BO46" s="1022"/>
      <c r="BP46" s="1022"/>
      <c r="BQ46" s="1022"/>
      <c r="BR46" s="1022"/>
      <c r="BS46" s="1022"/>
      <c r="BT46" s="1022"/>
      <c r="BU46" s="1022"/>
      <c r="BV46" s="1022"/>
      <c r="BW46" s="1022"/>
      <c r="BX46" s="1022"/>
      <c r="BY46" s="1022"/>
      <c r="BZ46" s="1022"/>
    </row>
    <row r="47" spans="1:78">
      <c r="A47" s="1035">
        <f t="shared" si="25"/>
        <v>37</v>
      </c>
      <c r="B47" s="2132"/>
      <c r="C47" s="1243">
        <f t="shared" si="19"/>
        <v>0</v>
      </c>
      <c r="D47" s="1243">
        <f t="shared" si="20"/>
        <v>0</v>
      </c>
      <c r="E47" s="1039"/>
      <c r="F47" s="1039"/>
      <c r="G47" s="1070">
        <f t="shared" si="21"/>
        <v>0</v>
      </c>
      <c r="H47" s="1070">
        <f t="shared" si="22"/>
        <v>0</v>
      </c>
      <c r="I47" s="1035">
        <f t="shared" si="23"/>
        <v>37</v>
      </c>
      <c r="J47" s="1039"/>
      <c r="K47" s="1039"/>
      <c r="L47" s="1039"/>
      <c r="M47" s="1039"/>
      <c r="N47" s="1039"/>
      <c r="O47" s="1039"/>
      <c r="P47" s="1039"/>
      <c r="Q47" s="1039"/>
      <c r="R47" s="1039"/>
      <c r="S47" s="1039"/>
      <c r="T47" s="1039"/>
      <c r="U47" s="1039"/>
      <c r="V47" s="1243">
        <f>SUMPRODUCT('B - Monthly Positions'!$D$7:$O$7,J47:U47)</f>
        <v>0</v>
      </c>
      <c r="W47" s="1243">
        <f t="shared" si="18"/>
        <v>0</v>
      </c>
      <c r="X47" s="1070">
        <f t="shared" si="24"/>
        <v>0</v>
      </c>
      <c r="Y47" s="1022"/>
      <c r="Z47" s="76"/>
      <c r="AA47" s="76"/>
      <c r="AB47" s="76"/>
      <c r="AC47" s="1022"/>
      <c r="AD47" s="1022"/>
      <c r="AE47" s="1022"/>
      <c r="AF47" s="1022"/>
      <c r="AG47" s="1022"/>
      <c r="AH47" s="1022"/>
      <c r="AI47" s="1022"/>
      <c r="AJ47" s="1022"/>
      <c r="AK47" s="1022"/>
      <c r="AL47" s="1022"/>
      <c r="AM47" s="1022"/>
      <c r="AN47" s="1022"/>
      <c r="AO47" s="1022"/>
      <c r="AP47" s="1022"/>
      <c r="AQ47" s="1022"/>
      <c r="AR47" s="1022"/>
      <c r="AS47" s="1022"/>
      <c r="AT47" s="1022"/>
      <c r="AU47" s="1022"/>
      <c r="AV47" s="1022"/>
      <c r="AW47" s="1022"/>
      <c r="AX47" s="1022"/>
      <c r="AY47" s="1022"/>
      <c r="AZ47" s="1022"/>
      <c r="BA47" s="1022"/>
      <c r="BB47" s="1022"/>
      <c r="BC47" s="1022"/>
      <c r="BD47" s="1022"/>
      <c r="BE47" s="1022"/>
      <c r="BF47" s="1022"/>
      <c r="BG47" s="1022"/>
      <c r="BH47" s="1022"/>
      <c r="BI47" s="1022"/>
      <c r="BJ47" s="1022"/>
      <c r="BK47" s="1022"/>
      <c r="BL47" s="1022"/>
      <c r="BM47" s="1022"/>
      <c r="BN47" s="1022"/>
      <c r="BO47" s="1022"/>
      <c r="BP47" s="1022"/>
      <c r="BQ47" s="1022"/>
      <c r="BR47" s="1022"/>
      <c r="BS47" s="1022"/>
      <c r="BT47" s="1022"/>
      <c r="BU47" s="1022"/>
      <c r="BV47" s="1022"/>
      <c r="BW47" s="1022"/>
      <c r="BX47" s="1022"/>
      <c r="BY47" s="1022"/>
      <c r="BZ47" s="1022"/>
    </row>
    <row r="48" spans="1:78" ht="14.25" customHeight="1">
      <c r="A48" s="1035">
        <f t="shared" si="25"/>
        <v>38</v>
      </c>
      <c r="B48" s="1068"/>
      <c r="C48" s="1243">
        <f t="shared" si="19"/>
        <v>0</v>
      </c>
      <c r="D48" s="1243">
        <f t="shared" si="20"/>
        <v>0</v>
      </c>
      <c r="E48" s="1039"/>
      <c r="F48" s="1039"/>
      <c r="G48" s="1070">
        <f t="shared" si="21"/>
        <v>0</v>
      </c>
      <c r="H48" s="1070">
        <f t="shared" si="22"/>
        <v>0</v>
      </c>
      <c r="I48" s="1035">
        <f>A48</f>
        <v>38</v>
      </c>
      <c r="J48" s="1039"/>
      <c r="K48" s="1039"/>
      <c r="L48" s="1039"/>
      <c r="M48" s="1039"/>
      <c r="N48" s="1039"/>
      <c r="O48" s="1039"/>
      <c r="P48" s="1039"/>
      <c r="Q48" s="1039"/>
      <c r="R48" s="1039"/>
      <c r="S48" s="1039"/>
      <c r="T48" s="1039"/>
      <c r="U48" s="1039"/>
      <c r="V48" s="1243">
        <f>SUMPRODUCT('B - Monthly Positions'!$D$7:$O$7,J48:U48)</f>
        <v>0</v>
      </c>
      <c r="W48" s="1243">
        <f t="shared" si="18"/>
        <v>0</v>
      </c>
      <c r="X48" s="1070">
        <f t="shared" si="24"/>
        <v>0</v>
      </c>
      <c r="Y48" s="1022"/>
      <c r="Z48" s="1022"/>
      <c r="AA48" s="1022"/>
      <c r="AB48" s="1022"/>
      <c r="AC48" s="1022"/>
      <c r="AD48" s="1022"/>
      <c r="AE48" s="1022"/>
      <c r="AF48" s="1022"/>
      <c r="AG48" s="1022"/>
      <c r="AH48" s="1022"/>
      <c r="AI48" s="1022"/>
      <c r="AJ48" s="1022"/>
      <c r="AK48" s="1022"/>
      <c r="AL48" s="1022"/>
      <c r="AM48" s="1022"/>
      <c r="AN48" s="1022"/>
      <c r="AO48" s="1022"/>
      <c r="AP48" s="1022"/>
      <c r="AQ48" s="1022"/>
      <c r="AR48" s="1022"/>
      <c r="AS48" s="1022"/>
      <c r="AT48" s="1022"/>
      <c r="AU48" s="1022"/>
      <c r="AV48" s="1022"/>
      <c r="AW48" s="1022"/>
      <c r="AX48" s="1022"/>
      <c r="AY48" s="1022"/>
      <c r="AZ48" s="1022"/>
      <c r="BA48" s="1022"/>
      <c r="BB48" s="1022"/>
      <c r="BC48" s="1022"/>
      <c r="BD48" s="1022"/>
      <c r="BE48" s="1022"/>
      <c r="BF48" s="1022"/>
      <c r="BG48" s="1022"/>
      <c r="BH48" s="1022"/>
      <c r="BI48" s="1022"/>
      <c r="BJ48" s="1022"/>
      <c r="BK48" s="1022"/>
      <c r="BL48" s="1022"/>
      <c r="BM48" s="1022"/>
      <c r="BN48" s="1022"/>
      <c r="BO48" s="1022"/>
      <c r="BP48" s="1022"/>
      <c r="BQ48" s="1022"/>
      <c r="BR48" s="1022"/>
      <c r="BS48" s="1022"/>
      <c r="BT48" s="1022"/>
      <c r="BU48" s="1022"/>
      <c r="BV48" s="1022"/>
      <c r="BW48" s="1022"/>
      <c r="BX48" s="1022"/>
      <c r="BY48" s="1022"/>
      <c r="BZ48" s="1022"/>
    </row>
    <row r="49" spans="1:78" ht="14.25" customHeight="1">
      <c r="A49" s="1035">
        <f t="shared" si="25"/>
        <v>39</v>
      </c>
      <c r="B49" s="1068"/>
      <c r="C49" s="1243">
        <f t="shared" si="19"/>
        <v>0</v>
      </c>
      <c r="D49" s="1243">
        <f t="shared" si="20"/>
        <v>0</v>
      </c>
      <c r="E49" s="1039"/>
      <c r="F49" s="1039"/>
      <c r="G49" s="1070">
        <f t="shared" si="21"/>
        <v>0</v>
      </c>
      <c r="H49" s="1070">
        <f t="shared" si="22"/>
        <v>0</v>
      </c>
      <c r="I49" s="1035">
        <f>A49</f>
        <v>39</v>
      </c>
      <c r="J49" s="1039"/>
      <c r="K49" s="1039"/>
      <c r="L49" s="1039"/>
      <c r="M49" s="1039"/>
      <c r="N49" s="1039"/>
      <c r="O49" s="1039"/>
      <c r="P49" s="1039"/>
      <c r="Q49" s="1039"/>
      <c r="R49" s="1039"/>
      <c r="S49" s="1039"/>
      <c r="T49" s="1039"/>
      <c r="U49" s="1039"/>
      <c r="V49" s="1243">
        <f>SUMPRODUCT('B - Monthly Positions'!$D$7:$O$7,J49:U49)</f>
        <v>0</v>
      </c>
      <c r="W49" s="1243">
        <f t="shared" si="18"/>
        <v>0</v>
      </c>
      <c r="X49" s="1070">
        <f t="shared" si="24"/>
        <v>0</v>
      </c>
      <c r="Y49" s="1022"/>
      <c r="Z49" s="1022"/>
      <c r="AA49" s="1022"/>
      <c r="AB49" s="1022"/>
      <c r="AC49" s="1022"/>
      <c r="AD49" s="1022"/>
      <c r="AE49" s="1022"/>
      <c r="AF49" s="1022"/>
      <c r="AG49" s="1022"/>
      <c r="AH49" s="1022"/>
      <c r="AI49" s="1022"/>
      <c r="AJ49" s="1022"/>
      <c r="AK49" s="1022"/>
      <c r="AL49" s="1022"/>
      <c r="AM49" s="1022"/>
      <c r="AN49" s="1022"/>
      <c r="AO49" s="1022"/>
      <c r="AP49" s="1022"/>
      <c r="AQ49" s="1022"/>
      <c r="AR49" s="1022"/>
      <c r="AS49" s="1022"/>
      <c r="AT49" s="1022"/>
      <c r="AU49" s="1022"/>
      <c r="AV49" s="1022"/>
      <c r="AW49" s="1022"/>
      <c r="AX49" s="1022"/>
      <c r="AY49" s="1022"/>
      <c r="AZ49" s="1022"/>
      <c r="BA49" s="1022"/>
      <c r="BB49" s="1022"/>
      <c r="BC49" s="1022"/>
      <c r="BD49" s="1022"/>
      <c r="BE49" s="1022"/>
      <c r="BF49" s="1022"/>
      <c r="BG49" s="1022"/>
      <c r="BH49" s="1022"/>
      <c r="BI49" s="1022"/>
      <c r="BJ49" s="1022"/>
      <c r="BK49" s="1022"/>
      <c r="BL49" s="1022"/>
      <c r="BM49" s="1022"/>
      <c r="BN49" s="1022"/>
      <c r="BO49" s="1022"/>
      <c r="BP49" s="1022"/>
      <c r="BQ49" s="1022"/>
      <c r="BR49" s="1022"/>
      <c r="BS49" s="1022"/>
      <c r="BT49" s="1022"/>
      <c r="BU49" s="1022"/>
      <c r="BV49" s="1022"/>
      <c r="BW49" s="1022"/>
      <c r="BX49" s="1022"/>
      <c r="BY49" s="1022"/>
      <c r="BZ49" s="1022"/>
    </row>
    <row r="50" spans="1:78">
      <c r="A50" s="1035">
        <f t="shared" si="25"/>
        <v>40</v>
      </c>
      <c r="B50" s="1038" t="s">
        <v>34</v>
      </c>
      <c r="C50" s="1036">
        <f>SUM(C24:C49)</f>
        <v>0</v>
      </c>
      <c r="D50" s="1036">
        <f>SUM(D24:D49)</f>
        <v>0</v>
      </c>
      <c r="E50" s="1036">
        <f>SUM(E24:E49)</f>
        <v>0</v>
      </c>
      <c r="F50" s="1036">
        <f>SUM(F24:F49)</f>
        <v>0</v>
      </c>
      <c r="G50" s="1070">
        <f>SUM(G11:G49)</f>
        <v>0</v>
      </c>
      <c r="H50" s="1070">
        <f>SUM(H11:H49)</f>
        <v>0</v>
      </c>
      <c r="I50" s="1035">
        <f>A50</f>
        <v>40</v>
      </c>
      <c r="J50" s="1036">
        <f>SUM(J24:J49)</f>
        <v>0</v>
      </c>
      <c r="K50" s="1036">
        <f t="shared" ref="K50:U50" si="26">SUM(K24:K49)</f>
        <v>0</v>
      </c>
      <c r="L50" s="1036">
        <f t="shared" si="26"/>
        <v>0</v>
      </c>
      <c r="M50" s="1036">
        <f t="shared" si="26"/>
        <v>0</v>
      </c>
      <c r="N50" s="1036">
        <f t="shared" si="26"/>
        <v>0</v>
      </c>
      <c r="O50" s="1036">
        <f t="shared" si="26"/>
        <v>0</v>
      </c>
      <c r="P50" s="1036">
        <f t="shared" si="26"/>
        <v>0</v>
      </c>
      <c r="Q50" s="1036">
        <f t="shared" si="26"/>
        <v>0</v>
      </c>
      <c r="R50" s="1036">
        <f t="shared" si="26"/>
        <v>0</v>
      </c>
      <c r="S50" s="1036">
        <f t="shared" si="26"/>
        <v>0</v>
      </c>
      <c r="T50" s="1036">
        <f t="shared" si="26"/>
        <v>0</v>
      </c>
      <c r="U50" s="1036">
        <f t="shared" si="26"/>
        <v>0</v>
      </c>
      <c r="V50" s="1036">
        <f>SUMPRODUCT('B - Monthly Positions'!$D$7:$O$7,J50:U50)</f>
        <v>0</v>
      </c>
      <c r="W50" s="1036">
        <f>SUM(J50:U50)</f>
        <v>0</v>
      </c>
      <c r="X50" s="2765">
        <f>SUM(X11:X49)</f>
        <v>0</v>
      </c>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76"/>
      <c r="BR50" s="76"/>
      <c r="BS50" s="76"/>
      <c r="BT50" s="76"/>
      <c r="BU50" s="76"/>
      <c r="BV50" s="76"/>
      <c r="BW50" s="76"/>
      <c r="BX50" s="76"/>
      <c r="BY50" s="76"/>
      <c r="BZ50" s="76"/>
    </row>
    <row r="51" spans="1:78">
      <c r="A51" s="76"/>
      <c r="B51" s="76"/>
      <c r="C51" s="76"/>
      <c r="D51" s="76"/>
      <c r="E51" s="76"/>
      <c r="F51" s="76"/>
      <c r="G51" s="76"/>
      <c r="H51" s="1022"/>
      <c r="I51" s="1022"/>
      <c r="J51" s="1070">
        <f>IF(ABS(J50-'B - Monthly Positions'!D37)&lt;1,0,1)</f>
        <v>0</v>
      </c>
      <c r="K51" s="1070">
        <f>IF(ABS(K50-'B - Monthly Positions'!E37)&lt;1,0,1)</f>
        <v>0</v>
      </c>
      <c r="L51" s="1070">
        <f>IF(ABS(L50-'B - Monthly Positions'!F37)&lt;1,0,1)</f>
        <v>0</v>
      </c>
      <c r="M51" s="1070">
        <f>IF(ABS(M50-'B - Monthly Positions'!G37)&lt;1,0,1)</f>
        <v>0</v>
      </c>
      <c r="N51" s="1070">
        <f>IF(ABS(N50-'B - Monthly Positions'!H37)&lt;1,0,1)</f>
        <v>0</v>
      </c>
      <c r="O51" s="1070">
        <f>IF(ABS(O50-'B - Monthly Positions'!I37)&lt;1,0,1)</f>
        <v>0</v>
      </c>
      <c r="P51" s="1070">
        <f>IF(ABS(P50-'B - Monthly Positions'!J37)&lt;1,0,1)</f>
        <v>0</v>
      </c>
      <c r="Q51" s="1070">
        <f>IF(ABS(Q50-'B - Monthly Positions'!K37)&lt;1,0,1)</f>
        <v>0</v>
      </c>
      <c r="R51" s="1070">
        <f>IF(ABS(R50-'B - Monthly Positions'!L37)&lt;1,0,1)</f>
        <v>0</v>
      </c>
      <c r="S51" s="1070">
        <f>IF(ABS(S50-'B - Monthly Positions'!M37)&lt;1,0,1)</f>
        <v>0</v>
      </c>
      <c r="T51" s="1070">
        <f>IF(ABS(T50-'B - Monthly Positions'!N37)&lt;1,0,1)</f>
        <v>0</v>
      </c>
      <c r="U51" s="1070">
        <f>IF(ABS(U50-'B - Monthly Positions'!O37)&lt;1,0,1)</f>
        <v>0</v>
      </c>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row>
    <row r="52" spans="1:78">
      <c r="A52" s="1035">
        <f>A50+1</f>
        <v>41</v>
      </c>
      <c r="B52" s="2767" t="s">
        <v>1150</v>
      </c>
      <c r="C52" s="1036">
        <f>W52</f>
        <v>0</v>
      </c>
      <c r="D52" s="1022"/>
      <c r="E52" s="1022"/>
      <c r="F52" s="1022"/>
      <c r="G52" s="1070">
        <f>SUM(G14:G51)</f>
        <v>0</v>
      </c>
      <c r="H52" s="1070">
        <f>SUM(H14:H51)</f>
        <v>0</v>
      </c>
      <c r="I52" s="1035">
        <f>A52</f>
        <v>41</v>
      </c>
      <c r="J52" s="1036">
        <f>'B3 - COVID-19'!C295</f>
        <v>0</v>
      </c>
      <c r="K52" s="1036">
        <f>'B3 - COVID-19'!D295</f>
        <v>0</v>
      </c>
      <c r="L52" s="1036">
        <f>'B3 - COVID-19'!E295</f>
        <v>0</v>
      </c>
      <c r="M52" s="1036">
        <f>'B3 - COVID-19'!F295</f>
        <v>0</v>
      </c>
      <c r="N52" s="1036">
        <f>'B3 - COVID-19'!G295</f>
        <v>0</v>
      </c>
      <c r="O52" s="1036">
        <f>'B3 - COVID-19'!H295</f>
        <v>0</v>
      </c>
      <c r="P52" s="1036">
        <f>'B3 - COVID-19'!I295</f>
        <v>0</v>
      </c>
      <c r="Q52" s="1036">
        <f>'B3 - COVID-19'!J295</f>
        <v>0</v>
      </c>
      <c r="R52" s="1036">
        <f>'B3 - COVID-19'!K295</f>
        <v>0</v>
      </c>
      <c r="S52" s="1036">
        <f>'B3 - COVID-19'!L295</f>
        <v>0</v>
      </c>
      <c r="T52" s="1036">
        <f>'B3 - COVID-19'!M295</f>
        <v>0</v>
      </c>
      <c r="U52" s="1036">
        <f>'B3 - COVID-19'!N295</f>
        <v>0</v>
      </c>
      <c r="V52" s="1036">
        <f>'B3 - COVID-19'!O295</f>
        <v>0</v>
      </c>
      <c r="W52" s="1036">
        <f>SUM(J52:U52)</f>
        <v>0</v>
      </c>
      <c r="X52" s="2765">
        <f>SUM(X14:X51)</f>
        <v>0</v>
      </c>
      <c r="Y52" s="1022"/>
      <c r="Z52" s="1022"/>
      <c r="AA52" s="1022"/>
      <c r="AB52" s="1022"/>
      <c r="AC52" s="1022"/>
      <c r="AD52" s="1022"/>
      <c r="AE52" s="1022"/>
      <c r="AF52" s="1022"/>
      <c r="AG52" s="1022"/>
      <c r="AH52" s="1022"/>
      <c r="AI52" s="1022"/>
      <c r="AJ52" s="1022"/>
      <c r="AK52" s="1022"/>
      <c r="AL52" s="1022"/>
      <c r="AM52" s="1022"/>
      <c r="AN52" s="1022"/>
      <c r="AO52" s="1022"/>
      <c r="AP52" s="1022"/>
      <c r="AQ52" s="1022"/>
      <c r="AR52" s="1022"/>
      <c r="AS52" s="1022"/>
      <c r="AT52" s="1022"/>
      <c r="AU52" s="1022"/>
      <c r="AV52" s="1022"/>
      <c r="AW52" s="1022"/>
      <c r="AX52" s="1022"/>
      <c r="AY52" s="1022"/>
      <c r="AZ52" s="1022"/>
      <c r="BA52" s="1022"/>
      <c r="BB52" s="1022"/>
      <c r="BC52" s="1022"/>
      <c r="BD52" s="1022"/>
      <c r="BE52" s="1022"/>
      <c r="BF52" s="1022"/>
      <c r="BG52" s="1022"/>
      <c r="BH52" s="1022"/>
      <c r="BI52" s="1022"/>
      <c r="BJ52" s="1022"/>
      <c r="BK52" s="1022"/>
      <c r="BL52" s="1022"/>
      <c r="BM52" s="1022"/>
      <c r="BN52" s="1022"/>
      <c r="BO52" s="1022"/>
      <c r="BP52" s="1022"/>
      <c r="BQ52" s="1022"/>
      <c r="BR52" s="1022"/>
      <c r="BS52" s="1022"/>
      <c r="BT52" s="1022"/>
      <c r="BU52" s="1022"/>
      <c r="BV52" s="1022"/>
      <c r="BW52" s="1022"/>
      <c r="BX52" s="1022"/>
      <c r="BY52" s="1022"/>
      <c r="BZ52" s="1022"/>
    </row>
    <row r="53" spans="1:78">
      <c r="A53" s="1022"/>
      <c r="B53" s="1022"/>
      <c r="C53" s="1022"/>
      <c r="D53" s="1022"/>
      <c r="E53" s="1022"/>
      <c r="F53" s="1022"/>
      <c r="G53" s="1022"/>
      <c r="H53" s="1022"/>
      <c r="I53" s="1022"/>
      <c r="J53" s="1070"/>
      <c r="K53" s="1070"/>
      <c r="L53" s="1070"/>
      <c r="M53" s="1070"/>
      <c r="N53" s="1070"/>
      <c r="O53" s="1070"/>
      <c r="P53" s="1070"/>
      <c r="Q53" s="1070"/>
      <c r="R53" s="1070"/>
      <c r="S53" s="1070"/>
      <c r="T53" s="1070"/>
      <c r="U53" s="1070"/>
      <c r="V53" s="1022"/>
      <c r="W53" s="1022"/>
      <c r="X53" s="1022"/>
      <c r="Y53" s="1022"/>
      <c r="Z53" s="1022"/>
      <c r="AA53" s="1022"/>
      <c r="AB53" s="1022"/>
      <c r="AC53" s="1022"/>
      <c r="AD53" s="1022"/>
      <c r="AE53" s="1022"/>
      <c r="AF53" s="1022"/>
      <c r="AG53" s="1022"/>
      <c r="AH53" s="1022"/>
      <c r="AI53" s="1022"/>
      <c r="AJ53" s="1022"/>
      <c r="AK53" s="1022"/>
      <c r="AL53" s="1022"/>
      <c r="AM53" s="1022"/>
      <c r="AN53" s="1022"/>
      <c r="AO53" s="1022"/>
      <c r="AP53" s="1022"/>
      <c r="AQ53" s="1022"/>
      <c r="AR53" s="1022"/>
      <c r="AS53" s="1022"/>
      <c r="AT53" s="1022"/>
      <c r="AU53" s="1022"/>
      <c r="AV53" s="1022"/>
      <c r="AW53" s="1022"/>
      <c r="AX53" s="1022"/>
      <c r="AY53" s="1022"/>
      <c r="AZ53" s="1022"/>
      <c r="BA53" s="1022"/>
      <c r="BB53" s="1022"/>
      <c r="BC53" s="1022"/>
      <c r="BD53" s="1022"/>
      <c r="BE53" s="1022"/>
      <c r="BF53" s="1022"/>
      <c r="BG53" s="1022"/>
      <c r="BH53" s="1022"/>
      <c r="BI53" s="1022"/>
      <c r="BJ53" s="1022"/>
      <c r="BK53" s="1022"/>
      <c r="BL53" s="1022"/>
      <c r="BM53" s="1022"/>
      <c r="BN53" s="1022"/>
      <c r="BO53" s="1022"/>
      <c r="BP53" s="1022"/>
      <c r="BQ53" s="1022"/>
      <c r="BR53" s="1022"/>
      <c r="BS53" s="1022"/>
      <c r="BT53" s="1022"/>
      <c r="BU53" s="1022"/>
      <c r="BV53" s="1022"/>
      <c r="BW53" s="1022"/>
      <c r="BX53" s="1022"/>
      <c r="BY53" s="1022"/>
      <c r="BZ53" s="1022"/>
    </row>
    <row r="54" spans="1:78">
      <c r="A54" s="1035">
        <f>A52+1</f>
        <v>42</v>
      </c>
      <c r="B54" s="2767" t="s">
        <v>1151</v>
      </c>
      <c r="C54" s="1036">
        <f>C50-C52</f>
        <v>0</v>
      </c>
      <c r="D54" s="1022"/>
      <c r="E54" s="1022"/>
      <c r="F54" s="1022"/>
      <c r="G54" s="1070">
        <f>SUM(G16:G53)</f>
        <v>0</v>
      </c>
      <c r="H54" s="1070">
        <f>SUM(H16:H53)</f>
        <v>0</v>
      </c>
      <c r="I54" s="1035">
        <f>A54</f>
        <v>42</v>
      </c>
      <c r="J54" s="1036">
        <f>J50-J52</f>
        <v>0</v>
      </c>
      <c r="K54" s="1036">
        <f t="shared" ref="K54:V54" si="27">K50-K52</f>
        <v>0</v>
      </c>
      <c r="L54" s="1036">
        <f t="shared" si="27"/>
        <v>0</v>
      </c>
      <c r="M54" s="1036">
        <f t="shared" si="27"/>
        <v>0</v>
      </c>
      <c r="N54" s="1036">
        <f t="shared" si="27"/>
        <v>0</v>
      </c>
      <c r="O54" s="1036">
        <f t="shared" si="27"/>
        <v>0</v>
      </c>
      <c r="P54" s="1036">
        <f t="shared" si="27"/>
        <v>0</v>
      </c>
      <c r="Q54" s="1036">
        <f t="shared" si="27"/>
        <v>0</v>
      </c>
      <c r="R54" s="1036">
        <f t="shared" si="27"/>
        <v>0</v>
      </c>
      <c r="S54" s="1036">
        <f t="shared" si="27"/>
        <v>0</v>
      </c>
      <c r="T54" s="1036">
        <f t="shared" si="27"/>
        <v>0</v>
      </c>
      <c r="U54" s="1036">
        <f t="shared" si="27"/>
        <v>0</v>
      </c>
      <c r="V54" s="1036">
        <f t="shared" si="27"/>
        <v>0</v>
      </c>
      <c r="W54" s="1036">
        <f>SUM(J54:U54)</f>
        <v>0</v>
      </c>
      <c r="X54" s="2765">
        <f>SUM(X16:X53)</f>
        <v>0</v>
      </c>
      <c r="Y54" s="1022"/>
      <c r="Z54" s="1022"/>
      <c r="AA54" s="1022"/>
      <c r="AB54" s="1022"/>
      <c r="AC54" s="1022"/>
      <c r="AD54" s="1022"/>
      <c r="AE54" s="1022"/>
      <c r="AF54" s="1022"/>
      <c r="AG54" s="1022"/>
      <c r="AH54" s="1022"/>
      <c r="AI54" s="1022"/>
      <c r="AJ54" s="1022"/>
      <c r="AK54" s="1022"/>
      <c r="AL54" s="1022"/>
      <c r="AM54" s="1022"/>
      <c r="AN54" s="1022"/>
      <c r="AO54" s="1022"/>
      <c r="AP54" s="1022"/>
      <c r="AQ54" s="1022"/>
      <c r="AR54" s="1022"/>
      <c r="AS54" s="1022"/>
      <c r="AT54" s="1022"/>
      <c r="AU54" s="1022"/>
      <c r="AV54" s="1022"/>
      <c r="AW54" s="1022"/>
      <c r="AX54" s="1022"/>
      <c r="AY54" s="1022"/>
      <c r="AZ54" s="1022"/>
      <c r="BA54" s="1022"/>
      <c r="BB54" s="1022"/>
      <c r="BC54" s="1022"/>
      <c r="BD54" s="1022"/>
      <c r="BE54" s="1022"/>
      <c r="BF54" s="1022"/>
      <c r="BG54" s="1022"/>
      <c r="BH54" s="1022"/>
      <c r="BI54" s="1022"/>
      <c r="BJ54" s="1022"/>
      <c r="BK54" s="1022"/>
      <c r="BL54" s="1022"/>
      <c r="BM54" s="1022"/>
      <c r="BN54" s="1022"/>
      <c r="BO54" s="1022"/>
      <c r="BP54" s="1022"/>
      <c r="BQ54" s="1022"/>
      <c r="BR54" s="1022"/>
      <c r="BS54" s="1022"/>
      <c r="BT54" s="1022"/>
      <c r="BU54" s="1022"/>
      <c r="BV54" s="1022"/>
      <c r="BW54" s="1022"/>
      <c r="BX54" s="1022"/>
      <c r="BY54" s="1022"/>
      <c r="BZ54" s="1022"/>
    </row>
    <row r="55" spans="1:78">
      <c r="A55" s="1022"/>
      <c r="B55" s="1022"/>
      <c r="C55" s="1022"/>
      <c r="D55" s="1022"/>
      <c r="E55" s="1022"/>
      <c r="F55" s="1022"/>
      <c r="G55" s="1022"/>
      <c r="H55" s="1022"/>
      <c r="I55" s="1022"/>
      <c r="J55" s="1070"/>
      <c r="K55" s="1070"/>
      <c r="L55" s="1070"/>
      <c r="M55" s="1070"/>
      <c r="N55" s="1070"/>
      <c r="O55" s="1070"/>
      <c r="P55" s="1070"/>
      <c r="Q55" s="1070"/>
      <c r="R55" s="1070"/>
      <c r="S55" s="1070"/>
      <c r="T55" s="1070"/>
      <c r="U55" s="1070"/>
      <c r="V55" s="1022"/>
      <c r="W55" s="1022"/>
      <c r="X55" s="1022"/>
      <c r="Y55" s="1022"/>
      <c r="Z55" s="1022"/>
      <c r="AA55" s="1022"/>
      <c r="AB55" s="1022"/>
      <c r="AC55" s="1022"/>
      <c r="AD55" s="1022"/>
      <c r="AE55" s="1022"/>
      <c r="AF55" s="1022"/>
      <c r="AG55" s="1022"/>
      <c r="AH55" s="1022"/>
      <c r="AI55" s="1022"/>
      <c r="AJ55" s="1022"/>
      <c r="AK55" s="1022"/>
      <c r="AL55" s="1022"/>
      <c r="AM55" s="1022"/>
      <c r="AN55" s="1022"/>
      <c r="AO55" s="1022"/>
      <c r="AP55" s="1022"/>
      <c r="AQ55" s="1022"/>
      <c r="AR55" s="1022"/>
      <c r="AS55" s="1022"/>
      <c r="AT55" s="1022"/>
      <c r="AU55" s="1022"/>
      <c r="AV55" s="1022"/>
      <c r="AW55" s="1022"/>
      <c r="AX55" s="1022"/>
      <c r="AY55" s="1022"/>
      <c r="AZ55" s="1022"/>
      <c r="BA55" s="1022"/>
      <c r="BB55" s="1022"/>
      <c r="BC55" s="1022"/>
      <c r="BD55" s="1022"/>
      <c r="BE55" s="1022"/>
      <c r="BF55" s="1022"/>
      <c r="BG55" s="1022"/>
      <c r="BH55" s="1022"/>
      <c r="BI55" s="1022"/>
      <c r="BJ55" s="1022"/>
      <c r="BK55" s="1022"/>
      <c r="BL55" s="1022"/>
      <c r="BM55" s="1022"/>
      <c r="BN55" s="1022"/>
      <c r="BO55" s="1022"/>
      <c r="BP55" s="1022"/>
      <c r="BQ55" s="1022"/>
      <c r="BR55" s="1022"/>
      <c r="BS55" s="1022"/>
      <c r="BT55" s="1022"/>
      <c r="BU55" s="1022"/>
      <c r="BV55" s="1022"/>
      <c r="BW55" s="1022"/>
      <c r="BX55" s="1022"/>
      <c r="BY55" s="1022"/>
      <c r="BZ55" s="1022"/>
    </row>
    <row r="56" spans="1:78">
      <c r="A56" s="76"/>
      <c r="B56" s="76"/>
      <c r="C56" s="76"/>
      <c r="D56" s="1022"/>
      <c r="E56" s="1022"/>
      <c r="F56" s="1022"/>
      <c r="G56" s="76"/>
      <c r="H56" s="1022"/>
      <c r="I56" s="1022"/>
      <c r="J56" s="1022"/>
      <c r="K56" s="1022"/>
      <c r="L56" s="1022"/>
      <c r="M56" s="1022"/>
      <c r="N56" s="1022"/>
      <c r="O56" s="1022"/>
      <c r="P56" s="1022"/>
      <c r="Q56" s="1022"/>
      <c r="R56" s="1022"/>
      <c r="S56" s="1022"/>
      <c r="T56" s="1022"/>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row>
    <row r="57" spans="1:78">
      <c r="A57" s="76"/>
      <c r="B57" s="76"/>
      <c r="C57" s="76"/>
      <c r="D57" s="76"/>
      <c r="E57" s="76"/>
      <c r="F57" s="76"/>
      <c r="G57" s="76"/>
      <c r="H57" s="1022"/>
      <c r="I57" s="1022"/>
      <c r="J57" s="1022"/>
      <c r="K57" s="1022"/>
      <c r="L57" s="1022"/>
      <c r="M57" s="1022"/>
      <c r="N57" s="1022"/>
      <c r="O57" s="1022"/>
      <c r="P57" s="1022"/>
      <c r="Q57" s="1022"/>
      <c r="R57" s="1022"/>
      <c r="S57" s="1022"/>
      <c r="T57" s="1022"/>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row>
    <row r="58" spans="1:78">
      <c r="A58" s="76"/>
      <c r="B58" s="76"/>
      <c r="C58" s="76"/>
      <c r="D58" s="76"/>
      <c r="E58" s="76"/>
      <c r="F58" s="76"/>
      <c r="G58" s="76"/>
      <c r="H58" s="1022"/>
      <c r="I58" s="1736" t="s">
        <v>36</v>
      </c>
      <c r="J58" s="1022"/>
      <c r="K58" s="1022"/>
      <c r="L58" s="1022"/>
      <c r="M58" s="1022"/>
      <c r="N58" s="1022"/>
      <c r="O58" s="1022"/>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row>
    <row r="59" spans="1:78">
      <c r="A59" s="76"/>
      <c r="B59" s="76"/>
      <c r="C59" s="76"/>
      <c r="D59" s="76"/>
      <c r="E59" s="76"/>
      <c r="F59" s="76"/>
      <c r="G59" s="76"/>
      <c r="H59" s="1022"/>
      <c r="I59" s="1042" t="str">
        <f>IF($W$66&gt;0," If there are any validation errors, you must include an explanation within your narrative","")</f>
        <v xml:space="preserve"> If there are any validation errors, you must include an explanation within your narrative</v>
      </c>
      <c r="J59" s="1022"/>
      <c r="K59" s="1069"/>
      <c r="L59" s="1022"/>
      <c r="M59" s="1022"/>
      <c r="N59" s="1022"/>
      <c r="O59" s="1022"/>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row>
    <row r="60" spans="1:78">
      <c r="A60" s="76"/>
      <c r="B60" s="76"/>
      <c r="C60" s="76"/>
      <c r="D60" s="76"/>
      <c r="E60" s="76"/>
      <c r="F60" s="76"/>
      <c r="G60" s="76"/>
      <c r="H60" s="1022"/>
      <c r="I60" s="1261"/>
      <c r="J60" s="970"/>
      <c r="K60" s="910">
        <f>IF(J60="Ok",0,1)</f>
        <v>1</v>
      </c>
      <c r="L60" s="1022"/>
      <c r="M60" s="1022"/>
      <c r="N60" s="1022"/>
      <c r="O60" s="1022"/>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row>
    <row r="61" spans="1:78">
      <c r="A61" s="76"/>
      <c r="B61" s="76"/>
      <c r="C61" s="76"/>
      <c r="D61" s="76"/>
      <c r="E61" s="76"/>
      <c r="F61" s="76"/>
      <c r="G61" s="76"/>
      <c r="H61" s="1022"/>
      <c r="I61" s="3016" t="s">
        <v>1040</v>
      </c>
      <c r="J61" s="3017"/>
      <c r="K61" s="3017"/>
      <c r="L61" s="3017"/>
      <c r="M61" s="3017"/>
      <c r="N61" s="3017"/>
      <c r="O61" s="3017"/>
      <c r="P61" s="3018"/>
      <c r="Q61" s="3013" t="str">
        <f>IF(SUM(J51:T51)&gt;0,"One or more of the Monthly Postions does not agree to Table B","Ok")</f>
        <v>Ok</v>
      </c>
      <c r="R61" s="3014"/>
      <c r="S61" s="3014"/>
      <c r="T61" s="3014"/>
      <c r="U61" s="3014"/>
      <c r="V61" s="3015"/>
      <c r="W61" s="1070">
        <f>IF(Q61="Ok",0,1)</f>
        <v>0</v>
      </c>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row>
    <row r="62" spans="1:78">
      <c r="A62" s="76"/>
      <c r="B62" s="76"/>
      <c r="C62" s="76"/>
      <c r="D62" s="76"/>
      <c r="E62" s="76"/>
      <c r="F62" s="76"/>
      <c r="G62" s="76"/>
      <c r="H62" s="1022"/>
      <c r="I62" s="3016" t="s">
        <v>1041</v>
      </c>
      <c r="J62" s="3017"/>
      <c r="K62" s="3017"/>
      <c r="L62" s="3017"/>
      <c r="M62" s="3017"/>
      <c r="N62" s="3017"/>
      <c r="O62" s="3017"/>
      <c r="P62" s="3018"/>
      <c r="Q62" s="3013" t="str">
        <f>IF(H50=0,"Ok","No, one or more of the Recurring items is greater than total In Year")</f>
        <v>Ok</v>
      </c>
      <c r="R62" s="3014"/>
      <c r="S62" s="3014"/>
      <c r="T62" s="3014"/>
      <c r="U62" s="3014"/>
      <c r="V62" s="3015"/>
      <c r="W62" s="1070">
        <f>IF(Q62="Ok",0,1)</f>
        <v>0</v>
      </c>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c r="BZ62" s="76"/>
    </row>
    <row r="63" spans="1:78">
      <c r="A63" s="76"/>
      <c r="B63" s="76"/>
      <c r="C63" s="76"/>
      <c r="D63" s="76"/>
      <c r="E63" s="76"/>
      <c r="F63" s="76"/>
      <c r="G63" s="76"/>
      <c r="H63" s="1022"/>
      <c r="I63" s="3016" t="s">
        <v>732</v>
      </c>
      <c r="J63" s="3017"/>
      <c r="K63" s="3017"/>
      <c r="L63" s="3017"/>
      <c r="M63" s="3017"/>
      <c r="N63" s="3017"/>
      <c r="O63" s="3017"/>
      <c r="P63" s="3018"/>
      <c r="Q63" s="3013" t="str">
        <f>IF(G50=0,"Ok","No, one or more of the recurring items is greater than its FYE")</f>
        <v>Ok</v>
      </c>
      <c r="R63" s="3014"/>
      <c r="S63" s="3014"/>
      <c r="T63" s="3014"/>
      <c r="U63" s="3014"/>
      <c r="V63" s="3015"/>
      <c r="W63" s="1070">
        <f>IF(Q63="Ok",0,1)</f>
        <v>0</v>
      </c>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row>
    <row r="64" spans="1:78">
      <c r="A64" s="76"/>
      <c r="B64" s="76"/>
      <c r="C64" s="76"/>
      <c r="D64" s="76"/>
      <c r="E64" s="76"/>
      <c r="F64" s="76"/>
      <c r="G64" s="76"/>
      <c r="H64" s="1022"/>
      <c r="I64" s="3016" t="s">
        <v>1042</v>
      </c>
      <c r="J64" s="3017"/>
      <c r="K64" s="3017"/>
      <c r="L64" s="3017"/>
      <c r="M64" s="3017"/>
      <c r="N64" s="3017"/>
      <c r="O64" s="3017"/>
      <c r="P64" s="3018"/>
      <c r="Q64" s="3013" t="str">
        <f>IF(X50=0,"Ok","No, a FYE item has been entered where there is no Recurring item")</f>
        <v>Ok</v>
      </c>
      <c r="R64" s="3014"/>
      <c r="S64" s="3014"/>
      <c r="T64" s="3014"/>
      <c r="U64" s="3014"/>
      <c r="V64" s="3015"/>
      <c r="W64" s="1070">
        <f>IF(Q64="Ok",0,1)</f>
        <v>0</v>
      </c>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row>
    <row r="65" spans="1:78">
      <c r="A65" s="76"/>
      <c r="B65" s="76"/>
      <c r="C65" s="76"/>
      <c r="D65" s="76"/>
      <c r="E65" s="76"/>
      <c r="F65" s="76"/>
      <c r="G65" s="76"/>
      <c r="H65" s="1022"/>
      <c r="I65" s="3016" t="s">
        <v>967</v>
      </c>
      <c r="J65" s="3017"/>
      <c r="K65" s="3017"/>
      <c r="L65" s="3017"/>
      <c r="M65" s="3017"/>
      <c r="N65" s="3017"/>
      <c r="O65" s="3017"/>
      <c r="P65" s="3018"/>
      <c r="Q65" s="3013" t="str">
        <f>IF(A1="Organisation","Organisation to be selected on Summary tab","Ok")</f>
        <v>Organisation to be selected on Summary tab</v>
      </c>
      <c r="R65" s="3014"/>
      <c r="S65" s="3014"/>
      <c r="T65" s="3014"/>
      <c r="U65" s="3014"/>
      <c r="V65" s="3015"/>
      <c r="W65" s="1070">
        <f>IF(Q65="Ok",0,1)</f>
        <v>1</v>
      </c>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row>
    <row r="66" spans="1:78">
      <c r="A66" s="76"/>
      <c r="B66" s="76"/>
      <c r="C66" s="76"/>
      <c r="D66" s="76"/>
      <c r="E66" s="76"/>
      <c r="F66" s="76"/>
      <c r="G66" s="76"/>
      <c r="H66" s="1022"/>
      <c r="I66" s="1022"/>
      <c r="J66" s="1022"/>
      <c r="K66" s="1022"/>
      <c r="L66" s="1022"/>
      <c r="M66" s="1022"/>
      <c r="N66" s="1022"/>
      <c r="O66" s="1022"/>
      <c r="P66" s="1022"/>
      <c r="Q66" s="1022"/>
      <c r="R66" s="1022"/>
      <c r="S66" s="1022"/>
      <c r="T66" s="1022"/>
      <c r="U66" s="1022"/>
      <c r="V66" s="76"/>
      <c r="W66" s="910">
        <f>SUM(W61:W65)</f>
        <v>1</v>
      </c>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row>
    <row r="67" spans="1:78">
      <c r="A67" s="76"/>
      <c r="B67" s="76"/>
      <c r="C67" s="76"/>
      <c r="D67" s="76"/>
      <c r="E67" s="76"/>
      <c r="F67" s="76"/>
      <c r="G67" s="76"/>
      <c r="H67" s="1022"/>
      <c r="I67" s="1022"/>
      <c r="J67" s="1022"/>
      <c r="K67" s="1022"/>
      <c r="L67" s="1022"/>
      <c r="M67" s="1022"/>
      <c r="N67" s="1022"/>
      <c r="O67" s="1022"/>
      <c r="P67" s="1022"/>
      <c r="Q67" s="1022"/>
      <c r="R67" s="1022"/>
      <c r="S67" s="1022"/>
      <c r="T67" s="1022"/>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row>
    <row r="68" spans="1:78">
      <c r="A68" s="76"/>
      <c r="B68" s="76"/>
      <c r="C68" s="76"/>
      <c r="D68" s="76"/>
      <c r="E68" s="76"/>
      <c r="F68" s="76"/>
      <c r="G68" s="76"/>
      <c r="H68" s="1022"/>
      <c r="I68" s="1022"/>
      <c r="J68" s="1022"/>
      <c r="K68" s="1022"/>
      <c r="L68" s="1022"/>
      <c r="M68" s="1022"/>
      <c r="N68" s="1022"/>
      <c r="O68" s="1022"/>
      <c r="P68" s="1022"/>
      <c r="Q68" s="1022"/>
      <c r="R68" s="1022"/>
      <c r="S68" s="1022"/>
      <c r="T68" s="1022"/>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row>
    <row r="69" spans="1:78">
      <c r="A69" s="76"/>
      <c r="B69" s="76"/>
      <c r="C69" s="76"/>
      <c r="D69" s="76"/>
      <c r="E69" s="76"/>
      <c r="F69" s="76"/>
      <c r="G69" s="76"/>
      <c r="H69" s="1022"/>
      <c r="I69" s="1022"/>
      <c r="J69" s="1022"/>
      <c r="K69" s="1022"/>
      <c r="L69" s="1022"/>
      <c r="M69" s="1022"/>
      <c r="N69" s="1022"/>
      <c r="O69" s="1022"/>
      <c r="P69" s="1022"/>
      <c r="Q69" s="1022"/>
      <c r="R69" s="1022"/>
      <c r="S69" s="1022"/>
      <c r="T69" s="1022"/>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c r="BL69" s="76"/>
      <c r="BM69" s="76"/>
      <c r="BN69" s="76"/>
      <c r="BO69" s="76"/>
      <c r="BP69" s="76"/>
      <c r="BQ69" s="76"/>
      <c r="BR69" s="76"/>
      <c r="BS69" s="76"/>
      <c r="BT69" s="76"/>
      <c r="BU69" s="76"/>
      <c r="BV69" s="76"/>
      <c r="BW69" s="76"/>
      <c r="BX69" s="76"/>
      <c r="BY69" s="76"/>
      <c r="BZ69" s="76"/>
    </row>
    <row r="70" spans="1:78">
      <c r="A70" s="76"/>
      <c r="B70" s="76"/>
      <c r="C70" s="76"/>
      <c r="D70" s="76"/>
      <c r="E70" s="76"/>
      <c r="F70" s="76"/>
      <c r="G70" s="76"/>
      <c r="H70" s="1022"/>
      <c r="I70" s="1022"/>
      <c r="J70" s="1022"/>
      <c r="K70" s="1022"/>
      <c r="L70" s="1022"/>
      <c r="M70" s="1022"/>
      <c r="N70" s="1022"/>
      <c r="O70" s="1022"/>
      <c r="P70" s="1022"/>
      <c r="Q70" s="1022"/>
      <c r="R70" s="1022"/>
      <c r="S70" s="1022"/>
      <c r="T70" s="1022"/>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row>
    <row r="71" spans="1:78">
      <c r="A71" s="76"/>
      <c r="B71" s="76"/>
      <c r="C71" s="76"/>
      <c r="D71" s="76"/>
      <c r="E71" s="76"/>
      <c r="F71" s="76"/>
      <c r="G71" s="76"/>
      <c r="H71" s="1022"/>
      <c r="I71" s="1022"/>
      <c r="J71" s="1022"/>
      <c r="K71" s="1022"/>
      <c r="L71" s="1022"/>
      <c r="M71" s="1022"/>
      <c r="N71" s="1022"/>
      <c r="O71" s="1022"/>
      <c r="P71" s="1022"/>
      <c r="Q71" s="1022"/>
      <c r="R71" s="1022"/>
      <c r="S71" s="1022"/>
      <c r="T71" s="1022"/>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row>
    <row r="72" spans="1:78">
      <c r="A72" s="76"/>
      <c r="B72" s="76"/>
      <c r="C72" s="76"/>
      <c r="D72" s="76"/>
      <c r="E72" s="76"/>
      <c r="F72" s="76"/>
      <c r="G72" s="76"/>
      <c r="H72" s="1022"/>
      <c r="I72" s="1022"/>
      <c r="J72" s="1022"/>
      <c r="K72" s="1022"/>
      <c r="L72" s="1022"/>
      <c r="M72" s="1022"/>
      <c r="N72" s="1022"/>
      <c r="O72" s="1022"/>
      <c r="P72" s="1022"/>
      <c r="Q72" s="1022"/>
      <c r="R72" s="1022"/>
      <c r="S72" s="1022"/>
      <c r="T72" s="1022"/>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row>
    <row r="73" spans="1:78">
      <c r="A73" s="76"/>
      <c r="B73" s="76"/>
      <c r="C73" s="76"/>
      <c r="D73" s="76"/>
      <c r="E73" s="76"/>
      <c r="F73" s="76"/>
      <c r="G73" s="76"/>
      <c r="H73" s="1022"/>
      <c r="I73" s="1022"/>
      <c r="J73" s="1022"/>
      <c r="K73" s="1022"/>
      <c r="L73" s="1022"/>
      <c r="M73" s="1022"/>
      <c r="N73" s="1022"/>
      <c r="O73" s="1022"/>
      <c r="P73" s="1022"/>
      <c r="Q73" s="1022"/>
      <c r="R73" s="1022"/>
      <c r="S73" s="1022"/>
      <c r="T73" s="1022"/>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row>
    <row r="74" spans="1:78">
      <c r="A74" s="76"/>
      <c r="B74" s="76"/>
      <c r="C74" s="76"/>
      <c r="D74" s="76"/>
      <c r="E74" s="76"/>
      <c r="F74" s="76"/>
      <c r="G74" s="76"/>
      <c r="H74" s="1022"/>
      <c r="I74" s="1022"/>
      <c r="J74" s="1022"/>
      <c r="K74" s="1022"/>
      <c r="L74" s="1022"/>
      <c r="M74" s="1022"/>
      <c r="N74" s="1022"/>
      <c r="O74" s="1022"/>
      <c r="P74" s="1022"/>
      <c r="Q74" s="1022"/>
      <c r="R74" s="1022"/>
      <c r="S74" s="1022"/>
      <c r="T74" s="1022"/>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row>
    <row r="75" spans="1:78">
      <c r="A75" s="76"/>
      <c r="B75" s="76"/>
      <c r="C75" s="76"/>
      <c r="D75" s="76"/>
      <c r="E75" s="76"/>
      <c r="F75" s="76"/>
      <c r="G75" s="76"/>
      <c r="H75" s="1022"/>
      <c r="I75" s="1022"/>
      <c r="J75" s="1022"/>
      <c r="K75" s="1022"/>
      <c r="L75" s="1022"/>
      <c r="M75" s="1022"/>
      <c r="N75" s="1022"/>
      <c r="O75" s="1022"/>
      <c r="P75" s="1022"/>
      <c r="Q75" s="1022"/>
      <c r="R75" s="1022"/>
      <c r="S75" s="1022"/>
      <c r="T75" s="1022"/>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row>
    <row r="76" spans="1:78">
      <c r="A76" s="76"/>
      <c r="B76" s="76"/>
      <c r="C76" s="76"/>
      <c r="D76" s="76"/>
      <c r="E76" s="76"/>
      <c r="F76" s="76"/>
      <c r="G76" s="76"/>
      <c r="H76" s="1022"/>
      <c r="I76" s="1022"/>
      <c r="J76" s="1022"/>
      <c r="K76" s="1022"/>
      <c r="L76" s="1022"/>
      <c r="M76" s="1022"/>
      <c r="N76" s="1022"/>
      <c r="O76" s="1022"/>
      <c r="P76" s="1022"/>
      <c r="Q76" s="1022"/>
      <c r="R76" s="1022"/>
      <c r="S76" s="1022"/>
      <c r="T76" s="1022"/>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row>
    <row r="77" spans="1:78">
      <c r="A77" s="76"/>
      <c r="B77" s="76"/>
      <c r="C77" s="76"/>
      <c r="D77" s="76"/>
      <c r="E77" s="76"/>
      <c r="F77" s="76"/>
      <c r="G77" s="76"/>
      <c r="H77" s="1022"/>
      <c r="I77" s="1022"/>
      <c r="J77" s="1022"/>
      <c r="K77" s="1022"/>
      <c r="L77" s="1022"/>
      <c r="M77" s="1022"/>
      <c r="N77" s="1022"/>
      <c r="O77" s="1022"/>
      <c r="P77" s="1022"/>
      <c r="Q77" s="1022"/>
      <c r="R77" s="1022"/>
      <c r="S77" s="1022"/>
      <c r="T77" s="1022"/>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row>
    <row r="78" spans="1:78">
      <c r="A78" s="76"/>
      <c r="B78" s="76"/>
      <c r="C78" s="76"/>
      <c r="D78" s="76"/>
      <c r="E78" s="76"/>
      <c r="F78" s="76"/>
      <c r="G78" s="76"/>
      <c r="H78" s="1022"/>
      <c r="I78" s="1022"/>
      <c r="J78" s="1022"/>
      <c r="K78" s="1022"/>
      <c r="L78" s="1022"/>
      <c r="M78" s="1022"/>
      <c r="N78" s="1022"/>
      <c r="O78" s="1022"/>
      <c r="P78" s="1022"/>
      <c r="Q78" s="1022"/>
      <c r="R78" s="1022"/>
      <c r="S78" s="1022"/>
      <c r="T78" s="1022"/>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row>
    <row r="79" spans="1:78">
      <c r="A79" s="76"/>
      <c r="B79" s="76"/>
      <c r="C79" s="76"/>
      <c r="D79" s="76"/>
      <c r="E79" s="76"/>
      <c r="F79" s="76"/>
      <c r="G79" s="76"/>
      <c r="H79" s="1022"/>
      <c r="I79" s="1022"/>
      <c r="J79" s="1022"/>
      <c r="K79" s="1022"/>
      <c r="L79" s="1022"/>
      <c r="M79" s="1022"/>
      <c r="N79" s="1022"/>
      <c r="O79" s="1022"/>
      <c r="P79" s="1022"/>
      <c r="Q79" s="1022"/>
      <c r="R79" s="1022"/>
      <c r="S79" s="1022"/>
      <c r="T79" s="1022"/>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row>
    <row r="80" spans="1:78">
      <c r="A80" s="76"/>
      <c r="B80" s="76"/>
      <c r="C80" s="76"/>
      <c r="D80" s="76"/>
      <c r="E80" s="76"/>
      <c r="F80" s="76"/>
      <c r="G80" s="76"/>
      <c r="H80" s="1022"/>
      <c r="I80" s="1022"/>
      <c r="J80" s="1022"/>
      <c r="K80" s="1022"/>
      <c r="L80" s="1022"/>
      <c r="M80" s="1022"/>
      <c r="N80" s="1022"/>
      <c r="O80" s="1022"/>
      <c r="P80" s="1022"/>
      <c r="Q80" s="1022"/>
      <c r="R80" s="1022"/>
      <c r="S80" s="1022"/>
      <c r="T80" s="1022"/>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row>
    <row r="81" spans="1:78">
      <c r="A81" s="76"/>
      <c r="B81" s="76"/>
      <c r="C81" s="76"/>
      <c r="D81" s="76"/>
      <c r="E81" s="76"/>
      <c r="F81" s="76"/>
      <c r="G81" s="76"/>
      <c r="H81" s="1022"/>
      <c r="I81" s="1022"/>
      <c r="J81" s="1022"/>
      <c r="K81" s="1022"/>
      <c r="L81" s="1022"/>
      <c r="M81" s="1022"/>
      <c r="N81" s="1022"/>
      <c r="O81" s="1022"/>
      <c r="P81" s="1022"/>
      <c r="Q81" s="1022"/>
      <c r="R81" s="1022"/>
      <c r="S81" s="1022"/>
      <c r="T81" s="1022"/>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c r="BZ81" s="76"/>
    </row>
    <row r="82" spans="1:78">
      <c r="A82" s="76"/>
      <c r="B82" s="76"/>
      <c r="C82" s="76"/>
      <c r="D82" s="76"/>
      <c r="E82" s="76"/>
      <c r="F82" s="76"/>
      <c r="G82" s="76"/>
      <c r="H82" s="1022"/>
      <c r="I82" s="1022"/>
      <c r="J82" s="1022"/>
      <c r="K82" s="1022"/>
      <c r="L82" s="1022"/>
      <c r="M82" s="1022"/>
      <c r="N82" s="1022"/>
      <c r="O82" s="1022"/>
      <c r="P82" s="1022"/>
      <c r="Q82" s="1022"/>
      <c r="R82" s="1022"/>
      <c r="S82" s="1022"/>
      <c r="T82" s="1022"/>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row>
    <row r="83" spans="1:78">
      <c r="A83" s="76"/>
      <c r="B83" s="76"/>
      <c r="C83" s="76"/>
      <c r="D83" s="76"/>
      <c r="E83" s="76"/>
      <c r="F83" s="76"/>
      <c r="G83" s="76"/>
      <c r="H83" s="1022"/>
      <c r="I83" s="1022"/>
      <c r="J83" s="1022"/>
      <c r="K83" s="1022"/>
      <c r="L83" s="1022"/>
      <c r="M83" s="1022"/>
      <c r="N83" s="1022"/>
      <c r="O83" s="1022"/>
      <c r="P83" s="1022"/>
      <c r="Q83" s="1022"/>
      <c r="R83" s="1022"/>
      <c r="S83" s="1022"/>
      <c r="T83" s="1022"/>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row>
    <row r="84" spans="1:78">
      <c r="A84" s="76"/>
      <c r="B84" s="76"/>
      <c r="C84" s="76"/>
      <c r="D84" s="76"/>
      <c r="E84" s="76"/>
      <c r="F84" s="76"/>
      <c r="G84" s="76"/>
      <c r="H84" s="1022"/>
      <c r="I84" s="1022"/>
      <c r="J84" s="1022"/>
      <c r="K84" s="1022"/>
      <c r="L84" s="1022"/>
      <c r="M84" s="1022"/>
      <c r="N84" s="1022"/>
      <c r="O84" s="1022"/>
      <c r="P84" s="1022"/>
      <c r="Q84" s="1022"/>
      <c r="R84" s="1022"/>
      <c r="S84" s="1022"/>
      <c r="T84" s="1022"/>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row>
    <row r="85" spans="1:78">
      <c r="A85" s="76"/>
      <c r="B85" s="76"/>
      <c r="C85" s="76"/>
      <c r="D85" s="76"/>
      <c r="E85" s="76"/>
      <c r="F85" s="76"/>
      <c r="G85" s="76"/>
      <c r="H85" s="1022"/>
      <c r="I85" s="1022"/>
      <c r="J85" s="1022"/>
      <c r="K85" s="1022"/>
      <c r="L85" s="1022"/>
      <c r="M85" s="1022"/>
      <c r="N85" s="1022"/>
      <c r="O85" s="1022"/>
      <c r="P85" s="1022"/>
      <c r="Q85" s="1022"/>
      <c r="R85" s="1022"/>
      <c r="S85" s="1022"/>
      <c r="T85" s="1022"/>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row>
    <row r="86" spans="1:78">
      <c r="A86" s="76"/>
      <c r="B86" s="76"/>
      <c r="C86" s="76"/>
      <c r="D86" s="76"/>
      <c r="E86" s="76"/>
      <c r="F86" s="76"/>
      <c r="G86" s="76"/>
      <c r="H86" s="1022"/>
      <c r="I86" s="1022"/>
      <c r="J86" s="1022"/>
      <c r="K86" s="1022"/>
      <c r="L86" s="1022"/>
      <c r="M86" s="1022"/>
      <c r="N86" s="1022"/>
      <c r="O86" s="1022"/>
      <c r="P86" s="1022"/>
      <c r="Q86" s="1022"/>
      <c r="R86" s="1022"/>
      <c r="S86" s="1022"/>
      <c r="T86" s="1022"/>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row>
    <row r="87" spans="1:78">
      <c r="A87" s="76"/>
      <c r="B87" s="76"/>
      <c r="C87" s="76"/>
      <c r="D87" s="76"/>
      <c r="E87" s="76"/>
      <c r="F87" s="76"/>
      <c r="G87" s="76"/>
      <c r="H87" s="1022"/>
      <c r="I87" s="1022"/>
      <c r="J87" s="1022"/>
      <c r="K87" s="1022"/>
      <c r="L87" s="1022"/>
      <c r="M87" s="1022"/>
      <c r="N87" s="1022"/>
      <c r="O87" s="1022"/>
      <c r="P87" s="1022"/>
      <c r="Q87" s="1022"/>
      <c r="R87" s="1022"/>
      <c r="S87" s="1022"/>
      <c r="T87" s="1022"/>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row>
    <row r="88" spans="1:78">
      <c r="A88" s="76"/>
      <c r="B88" s="76"/>
      <c r="C88" s="76"/>
      <c r="D88" s="76"/>
      <c r="E88" s="76"/>
      <c r="F88" s="76"/>
      <c r="G88" s="76"/>
      <c r="H88" s="1022"/>
      <c r="I88" s="1022"/>
      <c r="J88" s="1022"/>
      <c r="K88" s="1022"/>
      <c r="L88" s="1022"/>
      <c r="M88" s="1022"/>
      <c r="N88" s="1022"/>
      <c r="O88" s="1022"/>
      <c r="P88" s="1022"/>
      <c r="Q88" s="1022"/>
      <c r="R88" s="1022"/>
      <c r="S88" s="1022"/>
      <c r="T88" s="1022"/>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6"/>
      <c r="BR88" s="76"/>
      <c r="BS88" s="76"/>
      <c r="BT88" s="76"/>
      <c r="BU88" s="76"/>
      <c r="BV88" s="76"/>
      <c r="BW88" s="76"/>
      <c r="BX88" s="76"/>
      <c r="BY88" s="76"/>
      <c r="BZ88" s="76"/>
    </row>
    <row r="89" spans="1:78">
      <c r="A89" s="76"/>
      <c r="B89" s="76"/>
      <c r="C89" s="76"/>
      <c r="D89" s="76"/>
      <c r="E89" s="76"/>
      <c r="F89" s="76"/>
      <c r="G89" s="76"/>
      <c r="H89" s="1022"/>
      <c r="I89" s="1022"/>
      <c r="J89" s="1022"/>
      <c r="K89" s="1022"/>
      <c r="L89" s="1022"/>
      <c r="M89" s="1022"/>
      <c r="N89" s="1022"/>
      <c r="O89" s="1022"/>
      <c r="P89" s="1022"/>
      <c r="Q89" s="1022"/>
      <c r="R89" s="1022"/>
      <c r="S89" s="1022"/>
      <c r="T89" s="1022"/>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c r="BZ89" s="76"/>
    </row>
    <row r="90" spans="1:78">
      <c r="A90" s="76"/>
      <c r="B90" s="76"/>
      <c r="C90" s="76"/>
      <c r="D90" s="76"/>
      <c r="E90" s="76"/>
      <c r="F90" s="76"/>
      <c r="G90" s="76"/>
      <c r="H90" s="1022"/>
      <c r="I90" s="1022"/>
      <c r="J90" s="1022"/>
      <c r="K90" s="1022"/>
      <c r="L90" s="1022"/>
      <c r="M90" s="1022"/>
      <c r="N90" s="1022"/>
      <c r="O90" s="1022"/>
      <c r="P90" s="1022"/>
      <c r="Q90" s="1022"/>
      <c r="R90" s="1022"/>
      <c r="S90" s="1022"/>
      <c r="T90" s="1022"/>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row>
    <row r="91" spans="1:78">
      <c r="A91" s="76"/>
      <c r="B91" s="76"/>
      <c r="C91" s="76"/>
      <c r="D91" s="76"/>
      <c r="E91" s="76"/>
      <c r="F91" s="76"/>
      <c r="G91" s="76"/>
      <c r="H91" s="1022"/>
      <c r="I91" s="1022"/>
      <c r="J91" s="1022"/>
      <c r="K91" s="1022"/>
      <c r="L91" s="1022"/>
      <c r="M91" s="1022"/>
      <c r="N91" s="1022"/>
      <c r="O91" s="1022"/>
      <c r="P91" s="1022"/>
      <c r="Q91" s="1022"/>
      <c r="R91" s="1022"/>
      <c r="S91" s="1022"/>
      <c r="T91" s="1022"/>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row>
    <row r="92" spans="1:78">
      <c r="A92" s="76"/>
      <c r="B92" s="76"/>
      <c r="C92" s="76"/>
      <c r="D92" s="76"/>
      <c r="E92" s="76"/>
      <c r="F92" s="76"/>
      <c r="G92" s="76"/>
      <c r="H92" s="1022"/>
      <c r="I92" s="1022"/>
      <c r="J92" s="1022"/>
      <c r="K92" s="1022"/>
      <c r="L92" s="1022"/>
      <c r="M92" s="1022"/>
      <c r="N92" s="1022"/>
      <c r="O92" s="1022"/>
      <c r="P92" s="1022"/>
      <c r="Q92" s="1022"/>
      <c r="R92" s="1022"/>
      <c r="S92" s="1022"/>
      <c r="T92" s="1022"/>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row>
    <row r="93" spans="1:78">
      <c r="A93" s="76"/>
      <c r="B93" s="76"/>
      <c r="C93" s="76"/>
      <c r="D93" s="76"/>
      <c r="E93" s="76"/>
      <c r="F93" s="76"/>
      <c r="G93" s="76"/>
      <c r="H93" s="1022"/>
      <c r="I93" s="1022"/>
      <c r="J93" s="1022"/>
      <c r="K93" s="1022"/>
      <c r="L93" s="1022"/>
      <c r="M93" s="1022"/>
      <c r="N93" s="1022"/>
      <c r="O93" s="1022"/>
      <c r="P93" s="1022"/>
      <c r="Q93" s="1022"/>
      <c r="R93" s="1022"/>
      <c r="S93" s="1022"/>
      <c r="T93" s="1022"/>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c r="BR93" s="76"/>
      <c r="BS93" s="76"/>
      <c r="BT93" s="76"/>
      <c r="BU93" s="76"/>
      <c r="BV93" s="76"/>
      <c r="BW93" s="76"/>
      <c r="BX93" s="76"/>
      <c r="BY93" s="76"/>
      <c r="BZ93" s="76"/>
    </row>
    <row r="94" spans="1:78">
      <c r="A94" s="76"/>
      <c r="B94" s="76"/>
      <c r="C94" s="76"/>
      <c r="D94" s="76"/>
      <c r="E94" s="76"/>
      <c r="F94" s="76"/>
      <c r="G94" s="76"/>
      <c r="H94" s="1022"/>
      <c r="I94" s="1022"/>
      <c r="J94" s="1022"/>
      <c r="K94" s="1022"/>
      <c r="L94" s="1022"/>
      <c r="M94" s="1022"/>
      <c r="N94" s="1022"/>
      <c r="O94" s="1022"/>
      <c r="P94" s="1022"/>
      <c r="Q94" s="1022"/>
      <c r="R94" s="1022"/>
      <c r="S94" s="1022"/>
      <c r="T94" s="1022"/>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row>
    <row r="95" spans="1:78">
      <c r="A95" s="76"/>
      <c r="B95" s="76"/>
      <c r="C95" s="76"/>
      <c r="D95" s="76"/>
      <c r="E95" s="76"/>
      <c r="F95" s="76"/>
      <c r="G95" s="76"/>
      <c r="H95" s="1022"/>
      <c r="I95" s="1022"/>
      <c r="J95" s="1022"/>
      <c r="K95" s="1022"/>
      <c r="L95" s="1022"/>
      <c r="M95" s="1022"/>
      <c r="N95" s="1022"/>
      <c r="O95" s="1022"/>
      <c r="P95" s="1022"/>
      <c r="Q95" s="1022"/>
      <c r="R95" s="1022"/>
      <c r="S95" s="1022"/>
      <c r="T95" s="1022"/>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row>
    <row r="96" spans="1:78">
      <c r="A96" s="76"/>
      <c r="B96" s="76"/>
      <c r="C96" s="76"/>
      <c r="D96" s="76"/>
      <c r="E96" s="76"/>
      <c r="F96" s="76"/>
      <c r="G96" s="76"/>
      <c r="H96" s="1022"/>
      <c r="I96" s="1022"/>
      <c r="J96" s="1022"/>
      <c r="K96" s="1022"/>
      <c r="L96" s="1022"/>
      <c r="M96" s="1022"/>
      <c r="N96" s="1022"/>
      <c r="O96" s="1022"/>
      <c r="P96" s="1022"/>
      <c r="Q96" s="1022"/>
      <c r="R96" s="1022"/>
      <c r="S96" s="1022"/>
      <c r="T96" s="1022"/>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row>
    <row r="97" spans="1:78">
      <c r="A97" s="76"/>
      <c r="B97" s="76"/>
      <c r="C97" s="76"/>
      <c r="D97" s="76"/>
      <c r="E97" s="76"/>
      <c r="F97" s="76"/>
      <c r="G97" s="76"/>
      <c r="H97" s="1022"/>
      <c r="I97" s="1022"/>
      <c r="J97" s="1022"/>
      <c r="K97" s="1022"/>
      <c r="L97" s="1022"/>
      <c r="M97" s="1022"/>
      <c r="N97" s="1022"/>
      <c r="O97" s="1022"/>
      <c r="P97" s="1022"/>
      <c r="Q97" s="1022"/>
      <c r="R97" s="1022"/>
      <c r="S97" s="1022"/>
      <c r="T97" s="1022"/>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row>
    <row r="98" spans="1:78">
      <c r="A98" s="76"/>
      <c r="B98" s="76"/>
      <c r="C98" s="76"/>
      <c r="D98" s="76"/>
      <c r="E98" s="76"/>
      <c r="F98" s="76"/>
      <c r="G98" s="76"/>
      <c r="H98" s="1022"/>
      <c r="I98" s="1022"/>
      <c r="J98" s="1022"/>
      <c r="K98" s="1022"/>
      <c r="L98" s="1022"/>
      <c r="M98" s="1022"/>
      <c r="N98" s="1022"/>
      <c r="O98" s="1022"/>
      <c r="P98" s="1022"/>
      <c r="Q98" s="1022"/>
      <c r="R98" s="1022"/>
      <c r="S98" s="1022"/>
      <c r="T98" s="1022"/>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row>
    <row r="99" spans="1:78">
      <c r="A99" s="76"/>
      <c r="B99" s="76"/>
      <c r="C99" s="76"/>
      <c r="D99" s="76"/>
      <c r="E99" s="76"/>
      <c r="F99" s="76"/>
      <c r="G99" s="76"/>
      <c r="H99" s="1022"/>
      <c r="I99" s="1022"/>
      <c r="J99" s="1022"/>
      <c r="K99" s="1022"/>
      <c r="L99" s="1022"/>
      <c r="M99" s="1022"/>
      <c r="N99" s="1022"/>
      <c r="O99" s="1022"/>
      <c r="P99" s="1022"/>
      <c r="Q99" s="1022"/>
      <c r="R99" s="1022"/>
      <c r="S99" s="1022"/>
      <c r="T99" s="1022"/>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c r="BZ99" s="76"/>
    </row>
    <row r="100" spans="1:78">
      <c r="A100" s="76"/>
      <c r="B100" s="76"/>
      <c r="C100" s="76"/>
      <c r="D100" s="76"/>
      <c r="E100" s="76"/>
      <c r="F100" s="76"/>
      <c r="G100" s="76"/>
      <c r="H100" s="1022"/>
      <c r="I100" s="1022"/>
      <c r="J100" s="1022"/>
      <c r="K100" s="1022"/>
      <c r="L100" s="1022"/>
      <c r="M100" s="1022"/>
      <c r="N100" s="1022"/>
      <c r="O100" s="1022"/>
      <c r="P100" s="1022"/>
      <c r="Q100" s="1022"/>
      <c r="R100" s="1022"/>
      <c r="S100" s="1022"/>
      <c r="T100" s="1022"/>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row>
    <row r="101" spans="1:78">
      <c r="A101" s="76"/>
      <c r="B101" s="76"/>
      <c r="C101" s="76"/>
      <c r="D101" s="76"/>
      <c r="E101" s="76"/>
      <c r="F101" s="76"/>
      <c r="G101" s="76"/>
      <c r="H101" s="1022"/>
      <c r="I101" s="1022"/>
      <c r="J101" s="1022"/>
      <c r="K101" s="1022"/>
      <c r="L101" s="1022"/>
      <c r="M101" s="1022"/>
      <c r="N101" s="1022"/>
      <c r="O101" s="1022"/>
      <c r="P101" s="1022"/>
      <c r="Q101" s="1022"/>
      <c r="R101" s="1022"/>
      <c r="S101" s="1022"/>
      <c r="T101" s="1022"/>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row>
    <row r="102" spans="1:78">
      <c r="A102" s="76"/>
      <c r="B102" s="76"/>
      <c r="C102" s="76"/>
      <c r="D102" s="76"/>
      <c r="E102" s="76"/>
      <c r="F102" s="76"/>
      <c r="G102" s="76"/>
      <c r="H102" s="1022"/>
      <c r="I102" s="1022"/>
      <c r="J102" s="1022"/>
      <c r="K102" s="1022"/>
      <c r="L102" s="1022"/>
      <c r="M102" s="1022"/>
      <c r="N102" s="1022"/>
      <c r="O102" s="1022"/>
      <c r="P102" s="1022"/>
      <c r="Q102" s="1022"/>
      <c r="R102" s="1022"/>
      <c r="S102" s="1022"/>
      <c r="T102" s="1022"/>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row>
    <row r="103" spans="1:78">
      <c r="A103" s="76"/>
      <c r="B103" s="76"/>
      <c r="C103" s="76"/>
      <c r="D103" s="76"/>
      <c r="E103" s="76"/>
      <c r="F103" s="76"/>
      <c r="G103" s="76"/>
      <c r="H103" s="1022"/>
      <c r="I103" s="1022"/>
      <c r="J103" s="1022"/>
      <c r="K103" s="1022"/>
      <c r="L103" s="1022"/>
      <c r="M103" s="1022"/>
      <c r="N103" s="1022"/>
      <c r="O103" s="1022"/>
      <c r="P103" s="1022"/>
      <c r="Q103" s="1022"/>
      <c r="R103" s="1022"/>
      <c r="S103" s="1022"/>
      <c r="T103" s="1022"/>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row>
    <row r="104" spans="1:78">
      <c r="A104" s="76"/>
      <c r="B104" s="76"/>
      <c r="C104" s="76"/>
      <c r="D104" s="76"/>
      <c r="E104" s="76"/>
      <c r="F104" s="76"/>
      <c r="G104" s="76"/>
      <c r="H104" s="1022"/>
      <c r="I104" s="1022"/>
      <c r="J104" s="1022"/>
      <c r="K104" s="1022"/>
      <c r="L104" s="1022"/>
      <c r="M104" s="1022"/>
      <c r="N104" s="1022"/>
      <c r="O104" s="1022"/>
      <c r="P104" s="1022"/>
      <c r="Q104" s="1022"/>
      <c r="R104" s="1022"/>
      <c r="S104" s="1022"/>
      <c r="T104" s="1022"/>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c r="BR104" s="76"/>
      <c r="BS104" s="76"/>
      <c r="BT104" s="76"/>
      <c r="BU104" s="76"/>
      <c r="BV104" s="76"/>
      <c r="BW104" s="76"/>
      <c r="BX104" s="76"/>
      <c r="BY104" s="76"/>
      <c r="BZ104" s="76"/>
    </row>
    <row r="105" spans="1:78">
      <c r="A105" s="76"/>
      <c r="B105" s="76"/>
      <c r="C105" s="76"/>
      <c r="D105" s="76"/>
      <c r="E105" s="76"/>
      <c r="F105" s="76"/>
      <c r="G105" s="76"/>
      <c r="H105" s="1022"/>
      <c r="I105" s="1022"/>
      <c r="J105" s="1022"/>
      <c r="K105" s="1022"/>
      <c r="L105" s="1022"/>
      <c r="M105" s="1022"/>
      <c r="N105" s="1022"/>
      <c r="O105" s="1022"/>
      <c r="P105" s="1022"/>
      <c r="Q105" s="1022"/>
      <c r="R105" s="1022"/>
      <c r="S105" s="1022"/>
      <c r="T105" s="1022"/>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row>
    <row r="106" spans="1:78">
      <c r="A106" s="76"/>
      <c r="B106" s="76"/>
      <c r="C106" s="76"/>
      <c r="D106" s="76"/>
      <c r="E106" s="76"/>
      <c r="F106" s="76"/>
      <c r="G106" s="76"/>
      <c r="H106" s="1022"/>
      <c r="I106" s="1022"/>
      <c r="J106" s="1022"/>
      <c r="K106" s="1022"/>
      <c r="L106" s="1022"/>
      <c r="M106" s="1022"/>
      <c r="N106" s="1022"/>
      <c r="O106" s="1022"/>
      <c r="P106" s="1022"/>
      <c r="Q106" s="1022"/>
      <c r="R106" s="1022"/>
      <c r="S106" s="1022"/>
      <c r="T106" s="1022"/>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row>
    <row r="107" spans="1:78">
      <c r="A107" s="76"/>
      <c r="B107" s="76"/>
      <c r="C107" s="76"/>
      <c r="D107" s="76"/>
      <c r="E107" s="76"/>
      <c r="F107" s="76"/>
      <c r="G107" s="76"/>
      <c r="H107" s="1022"/>
      <c r="I107" s="1022"/>
      <c r="J107" s="1022"/>
      <c r="K107" s="1022"/>
      <c r="L107" s="1022"/>
      <c r="M107" s="1022"/>
      <c r="N107" s="1022"/>
      <c r="O107" s="1022"/>
      <c r="P107" s="1022"/>
      <c r="Q107" s="1022"/>
      <c r="R107" s="1022"/>
      <c r="S107" s="1022"/>
      <c r="T107" s="1022"/>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row>
    <row r="108" spans="1:78">
      <c r="A108" s="76"/>
      <c r="B108" s="76"/>
      <c r="C108" s="76"/>
      <c r="D108" s="76"/>
      <c r="E108" s="76"/>
      <c r="F108" s="76"/>
      <c r="G108" s="76"/>
      <c r="H108" s="1022"/>
      <c r="I108" s="1022"/>
      <c r="J108" s="1022"/>
      <c r="K108" s="1022"/>
      <c r="L108" s="1022"/>
      <c r="M108" s="1022"/>
      <c r="N108" s="1022"/>
      <c r="O108" s="1022"/>
      <c r="P108" s="1022"/>
      <c r="Q108" s="1022"/>
      <c r="R108" s="1022"/>
      <c r="S108" s="1022"/>
      <c r="T108" s="1022"/>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row>
    <row r="109" spans="1:78">
      <c r="A109" s="76"/>
      <c r="B109" s="76"/>
      <c r="C109" s="76"/>
      <c r="D109" s="76"/>
      <c r="E109" s="76"/>
      <c r="F109" s="76"/>
      <c r="G109" s="76"/>
      <c r="H109" s="1022"/>
      <c r="I109" s="1022"/>
      <c r="J109" s="1022"/>
      <c r="K109" s="1022"/>
      <c r="L109" s="1022"/>
      <c r="M109" s="1022"/>
      <c r="N109" s="1022"/>
      <c r="O109" s="1022"/>
      <c r="P109" s="1022"/>
      <c r="Q109" s="1022"/>
      <c r="R109" s="1022"/>
      <c r="S109" s="1022"/>
      <c r="T109" s="1022"/>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c r="BZ109" s="76"/>
    </row>
    <row r="110" spans="1:78">
      <c r="A110" s="76"/>
      <c r="B110" s="76"/>
      <c r="C110" s="76"/>
      <c r="D110" s="76"/>
      <c r="E110" s="76"/>
      <c r="F110" s="76"/>
      <c r="G110" s="76"/>
      <c r="H110" s="1022"/>
      <c r="I110" s="1022"/>
      <c r="J110" s="1022"/>
      <c r="K110" s="1022"/>
      <c r="L110" s="1022"/>
      <c r="M110" s="1022"/>
      <c r="N110" s="1022"/>
      <c r="O110" s="1022"/>
      <c r="P110" s="1022"/>
      <c r="Q110" s="1022"/>
      <c r="R110" s="1022"/>
      <c r="S110" s="1022"/>
      <c r="T110" s="1022"/>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row>
    <row r="111" spans="1:78">
      <c r="A111" s="76"/>
      <c r="B111" s="76"/>
      <c r="C111" s="76"/>
      <c r="D111" s="76"/>
      <c r="E111" s="76"/>
      <c r="F111" s="76"/>
      <c r="G111" s="76"/>
      <c r="H111" s="1022"/>
      <c r="I111" s="1022"/>
      <c r="J111" s="1022"/>
      <c r="K111" s="1022"/>
      <c r="L111" s="1022"/>
      <c r="M111" s="1022"/>
      <c r="N111" s="1022"/>
      <c r="O111" s="1022"/>
      <c r="P111" s="1022"/>
      <c r="Q111" s="1022"/>
      <c r="R111" s="1022"/>
      <c r="S111" s="1022"/>
      <c r="T111" s="1022"/>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row>
    <row r="112" spans="1:78">
      <c r="A112" s="76"/>
      <c r="B112" s="76"/>
      <c r="C112" s="76"/>
      <c r="D112" s="76"/>
      <c r="E112" s="76"/>
      <c r="F112" s="76"/>
      <c r="G112" s="76"/>
      <c r="H112" s="1022"/>
      <c r="I112" s="1022"/>
      <c r="J112" s="1022"/>
      <c r="K112" s="1022"/>
      <c r="L112" s="1022"/>
      <c r="M112" s="1022"/>
      <c r="N112" s="1022"/>
      <c r="O112" s="1022"/>
      <c r="P112" s="1022"/>
      <c r="Q112" s="1022"/>
      <c r="R112" s="1022"/>
      <c r="S112" s="1022"/>
      <c r="T112" s="1022"/>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row>
    <row r="113" spans="1:78">
      <c r="A113" s="76"/>
      <c r="B113" s="76"/>
      <c r="C113" s="76"/>
      <c r="D113" s="76"/>
      <c r="E113" s="76"/>
      <c r="F113" s="76"/>
      <c r="G113" s="76"/>
      <c r="H113" s="1022"/>
      <c r="I113" s="1022"/>
      <c r="J113" s="1022"/>
      <c r="K113" s="1022"/>
      <c r="L113" s="1022"/>
      <c r="M113" s="1022"/>
      <c r="N113" s="1022"/>
      <c r="O113" s="1022"/>
      <c r="P113" s="1022"/>
      <c r="Q113" s="1022"/>
      <c r="R113" s="1022"/>
      <c r="S113" s="1022"/>
      <c r="T113" s="1022"/>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row>
    <row r="114" spans="1:78">
      <c r="A114" s="76"/>
      <c r="B114" s="76"/>
      <c r="C114" s="76"/>
      <c r="D114" s="76"/>
      <c r="E114" s="76"/>
      <c r="F114" s="76"/>
      <c r="G114" s="76"/>
      <c r="H114" s="1022"/>
      <c r="I114" s="1022"/>
      <c r="J114" s="1022"/>
      <c r="K114" s="1022"/>
      <c r="L114" s="1022"/>
      <c r="M114" s="1022"/>
      <c r="N114" s="1022"/>
      <c r="O114" s="1022"/>
      <c r="P114" s="1022"/>
      <c r="Q114" s="1022"/>
      <c r="R114" s="1022"/>
      <c r="S114" s="1022"/>
      <c r="T114" s="1022"/>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c r="BR114" s="76"/>
      <c r="BS114" s="76"/>
      <c r="BT114" s="76"/>
      <c r="BU114" s="76"/>
      <c r="BV114" s="76"/>
      <c r="BW114" s="76"/>
      <c r="BX114" s="76"/>
      <c r="BY114" s="76"/>
      <c r="BZ114" s="76"/>
    </row>
    <row r="115" spans="1:78">
      <c r="A115" s="76"/>
      <c r="B115" s="76"/>
      <c r="C115" s="76"/>
      <c r="D115" s="76"/>
      <c r="E115" s="76"/>
      <c r="F115" s="76"/>
      <c r="G115" s="76"/>
      <c r="H115" s="1022"/>
      <c r="I115" s="1022"/>
      <c r="J115" s="1022"/>
      <c r="K115" s="1022"/>
      <c r="L115" s="1022"/>
      <c r="M115" s="1022"/>
      <c r="N115" s="1022"/>
      <c r="O115" s="1022"/>
      <c r="P115" s="1022"/>
      <c r="Q115" s="1022"/>
      <c r="R115" s="1022"/>
      <c r="S115" s="1022"/>
      <c r="T115" s="1022"/>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row>
    <row r="116" spans="1:78">
      <c r="A116" s="76"/>
      <c r="B116" s="76"/>
      <c r="C116" s="76"/>
      <c r="D116" s="76"/>
      <c r="E116" s="76"/>
      <c r="F116" s="76"/>
      <c r="G116" s="76"/>
      <c r="H116" s="1022"/>
      <c r="I116" s="1022"/>
      <c r="J116" s="1022"/>
      <c r="K116" s="1022"/>
      <c r="L116" s="1022"/>
      <c r="M116" s="1022"/>
      <c r="N116" s="1022"/>
      <c r="O116" s="1022"/>
      <c r="P116" s="1022"/>
      <c r="Q116" s="1022"/>
      <c r="R116" s="1022"/>
      <c r="S116" s="1022"/>
      <c r="T116" s="1022"/>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row>
    <row r="117" spans="1:78">
      <c r="A117" s="76"/>
      <c r="B117" s="76"/>
      <c r="C117" s="76"/>
      <c r="D117" s="76"/>
      <c r="E117" s="76"/>
      <c r="F117" s="76"/>
      <c r="G117" s="76"/>
      <c r="H117" s="1022"/>
      <c r="I117" s="1022"/>
      <c r="J117" s="1022"/>
      <c r="K117" s="1022"/>
      <c r="L117" s="1022"/>
      <c r="M117" s="1022"/>
      <c r="N117" s="1022"/>
      <c r="O117" s="1022"/>
      <c r="P117" s="1022"/>
      <c r="Q117" s="1022"/>
      <c r="R117" s="1022"/>
      <c r="S117" s="1022"/>
      <c r="T117" s="1022"/>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row>
    <row r="118" spans="1:78">
      <c r="A118" s="76"/>
      <c r="B118" s="76"/>
      <c r="C118" s="76"/>
      <c r="D118" s="76"/>
      <c r="E118" s="76"/>
      <c r="F118" s="76"/>
      <c r="G118" s="76"/>
      <c r="H118" s="1022"/>
      <c r="I118" s="1022"/>
      <c r="J118" s="1022"/>
      <c r="K118" s="1022"/>
      <c r="L118" s="1022"/>
      <c r="M118" s="1022"/>
      <c r="N118" s="1022"/>
      <c r="O118" s="1022"/>
      <c r="P118" s="1022"/>
      <c r="Q118" s="1022"/>
      <c r="R118" s="1022"/>
      <c r="S118" s="1022"/>
      <c r="T118" s="1022"/>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row>
    <row r="119" spans="1:78">
      <c r="A119" s="76"/>
      <c r="B119" s="76"/>
      <c r="C119" s="76"/>
      <c r="D119" s="76"/>
      <c r="E119" s="76"/>
      <c r="F119" s="76"/>
      <c r="G119" s="76"/>
      <c r="H119" s="1022"/>
      <c r="I119" s="1022"/>
      <c r="J119" s="1022"/>
      <c r="K119" s="1022"/>
      <c r="L119" s="1022"/>
      <c r="M119" s="1022"/>
      <c r="N119" s="1022"/>
      <c r="O119" s="1022"/>
      <c r="P119" s="1022"/>
      <c r="Q119" s="1022"/>
      <c r="R119" s="1022"/>
      <c r="S119" s="1022"/>
      <c r="T119" s="1022"/>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row>
    <row r="120" spans="1:78">
      <c r="A120" s="76"/>
      <c r="B120" s="76"/>
      <c r="C120" s="76"/>
      <c r="D120" s="76"/>
      <c r="E120" s="76"/>
      <c r="F120" s="76"/>
      <c r="G120" s="76"/>
      <c r="H120" s="1022"/>
      <c r="I120" s="1022"/>
      <c r="J120" s="1022"/>
      <c r="K120" s="1022"/>
      <c r="L120" s="1022"/>
      <c r="M120" s="1022"/>
      <c r="N120" s="1022"/>
      <c r="O120" s="1022"/>
      <c r="P120" s="1022"/>
      <c r="Q120" s="1022"/>
      <c r="R120" s="1022"/>
      <c r="S120" s="1022"/>
      <c r="T120" s="1022"/>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row>
    <row r="121" spans="1:78">
      <c r="A121" s="76"/>
      <c r="B121" s="76"/>
      <c r="C121" s="76"/>
      <c r="D121" s="76"/>
      <c r="E121" s="76"/>
      <c r="F121" s="76"/>
      <c r="G121" s="76"/>
      <c r="H121" s="1022"/>
      <c r="I121" s="1022"/>
      <c r="J121" s="1022"/>
      <c r="K121" s="1022"/>
      <c r="L121" s="1022"/>
      <c r="M121" s="1022"/>
      <c r="N121" s="1022"/>
      <c r="O121" s="1022"/>
      <c r="P121" s="1022"/>
      <c r="Q121" s="1022"/>
      <c r="R121" s="1022"/>
      <c r="S121" s="1022"/>
      <c r="T121" s="1022"/>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row>
    <row r="122" spans="1:78">
      <c r="A122" s="76"/>
      <c r="B122" s="76"/>
      <c r="C122" s="76"/>
      <c r="D122" s="76"/>
      <c r="E122" s="76"/>
      <c r="F122" s="76"/>
      <c r="G122" s="76"/>
      <c r="H122" s="1022"/>
      <c r="I122" s="1022"/>
      <c r="J122" s="1022"/>
      <c r="K122" s="1022"/>
      <c r="L122" s="1022"/>
      <c r="M122" s="1022"/>
      <c r="N122" s="1022"/>
      <c r="O122" s="1022"/>
      <c r="P122" s="1022"/>
      <c r="Q122" s="1022"/>
      <c r="R122" s="1022"/>
      <c r="S122" s="1022"/>
      <c r="T122" s="1022"/>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row>
    <row r="123" spans="1:78">
      <c r="A123" s="76"/>
      <c r="B123" s="76"/>
      <c r="C123" s="76"/>
      <c r="D123" s="76"/>
      <c r="E123" s="76"/>
      <c r="F123" s="76"/>
      <c r="G123" s="76"/>
      <c r="H123" s="1022"/>
      <c r="I123" s="1022"/>
      <c r="J123" s="1022"/>
      <c r="K123" s="1022"/>
      <c r="L123" s="1022"/>
      <c r="M123" s="1022"/>
      <c r="N123" s="1022"/>
      <c r="O123" s="1022"/>
      <c r="P123" s="1022"/>
      <c r="Q123" s="1022"/>
      <c r="R123" s="1022"/>
      <c r="S123" s="1022"/>
      <c r="T123" s="1022"/>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row>
    <row r="124" spans="1:78">
      <c r="A124" s="76"/>
      <c r="B124" s="76"/>
      <c r="C124" s="76"/>
      <c r="D124" s="76"/>
      <c r="E124" s="76"/>
      <c r="F124" s="76"/>
      <c r="G124" s="76"/>
      <c r="H124" s="1022"/>
      <c r="I124" s="1022"/>
      <c r="J124" s="1022"/>
      <c r="K124" s="1022"/>
      <c r="L124" s="1022"/>
      <c r="M124" s="1022"/>
      <c r="N124" s="1022"/>
      <c r="O124" s="1022"/>
      <c r="P124" s="1022"/>
      <c r="Q124" s="1022"/>
      <c r="R124" s="1022"/>
      <c r="S124" s="1022"/>
      <c r="T124" s="1022"/>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c r="BQ124" s="76"/>
      <c r="BR124" s="76"/>
      <c r="BS124" s="76"/>
      <c r="BT124" s="76"/>
      <c r="BU124" s="76"/>
      <c r="BV124" s="76"/>
      <c r="BW124" s="76"/>
      <c r="BX124" s="76"/>
      <c r="BY124" s="76"/>
      <c r="BZ124" s="76"/>
    </row>
    <row r="125" spans="1:78">
      <c r="A125" s="76"/>
      <c r="B125" s="76"/>
      <c r="C125" s="76"/>
      <c r="D125" s="76"/>
      <c r="E125" s="76"/>
      <c r="F125" s="76"/>
      <c r="G125" s="76"/>
      <c r="H125" s="1022"/>
      <c r="I125" s="1022"/>
      <c r="J125" s="1022"/>
      <c r="K125" s="1022"/>
      <c r="L125" s="1022"/>
      <c r="M125" s="1022"/>
      <c r="N125" s="1022"/>
      <c r="O125" s="1022"/>
      <c r="P125" s="1022"/>
      <c r="Q125" s="1022"/>
      <c r="R125" s="1022"/>
      <c r="S125" s="1022"/>
      <c r="T125" s="1022"/>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row>
    <row r="126" spans="1:78">
      <c r="A126" s="76"/>
      <c r="B126" s="76"/>
      <c r="C126" s="76"/>
      <c r="D126" s="76"/>
      <c r="E126" s="76"/>
      <c r="F126" s="76"/>
      <c r="G126" s="76"/>
      <c r="H126" s="1022"/>
      <c r="I126" s="1022"/>
      <c r="J126" s="1022"/>
      <c r="K126" s="1022"/>
      <c r="L126" s="1022"/>
      <c r="M126" s="1022"/>
      <c r="N126" s="1022"/>
      <c r="O126" s="1022"/>
      <c r="P126" s="1022"/>
      <c r="Q126" s="1022"/>
      <c r="R126" s="1022"/>
      <c r="S126" s="1022"/>
      <c r="T126" s="1022"/>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row>
    <row r="127" spans="1:78">
      <c r="A127" s="76"/>
      <c r="B127" s="76"/>
      <c r="C127" s="76"/>
      <c r="D127" s="76"/>
      <c r="E127" s="76"/>
      <c r="F127" s="76"/>
      <c r="G127" s="76"/>
      <c r="H127" s="1022"/>
      <c r="I127" s="1022"/>
      <c r="J127" s="1022"/>
      <c r="K127" s="1022"/>
      <c r="L127" s="1022"/>
      <c r="M127" s="1022"/>
      <c r="N127" s="1022"/>
      <c r="O127" s="1022"/>
      <c r="P127" s="1022"/>
      <c r="Q127" s="1022"/>
      <c r="R127" s="1022"/>
      <c r="S127" s="1022"/>
      <c r="T127" s="1022"/>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row>
    <row r="128" spans="1:78">
      <c r="A128" s="76"/>
      <c r="B128" s="76"/>
      <c r="C128" s="76"/>
      <c r="D128" s="76"/>
      <c r="E128" s="76"/>
      <c r="F128" s="76"/>
      <c r="G128" s="76"/>
      <c r="H128" s="1022"/>
      <c r="I128" s="1022"/>
      <c r="J128" s="1022"/>
      <c r="K128" s="1022"/>
      <c r="L128" s="1022"/>
      <c r="M128" s="1022"/>
      <c r="N128" s="1022"/>
      <c r="O128" s="1022"/>
      <c r="P128" s="1022"/>
      <c r="Q128" s="1022"/>
      <c r="R128" s="1022"/>
      <c r="S128" s="1022"/>
      <c r="T128" s="1022"/>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row>
    <row r="129" spans="1:78">
      <c r="A129" s="76"/>
      <c r="B129" s="76"/>
      <c r="C129" s="76"/>
      <c r="D129" s="76"/>
      <c r="E129" s="76"/>
      <c r="F129" s="76"/>
      <c r="G129" s="76"/>
      <c r="H129" s="1022"/>
      <c r="I129" s="1022"/>
      <c r="J129" s="1022"/>
      <c r="K129" s="1022"/>
      <c r="L129" s="1022"/>
      <c r="M129" s="1022"/>
      <c r="N129" s="1022"/>
      <c r="O129" s="1022"/>
      <c r="P129" s="1022"/>
      <c r="Q129" s="1022"/>
      <c r="R129" s="1022"/>
      <c r="S129" s="1022"/>
      <c r="T129" s="1022"/>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76"/>
      <c r="BW129" s="76"/>
      <c r="BX129" s="76"/>
      <c r="BY129" s="76"/>
      <c r="BZ129" s="76"/>
    </row>
    <row r="130" spans="1:78">
      <c r="A130" s="76"/>
      <c r="B130" s="76"/>
      <c r="C130" s="76"/>
      <c r="D130" s="76"/>
      <c r="E130" s="76"/>
      <c r="F130" s="76"/>
      <c r="G130" s="76"/>
      <c r="H130" s="1022"/>
      <c r="I130" s="1022"/>
      <c r="J130" s="1022"/>
      <c r="K130" s="1022"/>
      <c r="L130" s="1022"/>
      <c r="M130" s="1022"/>
      <c r="N130" s="1022"/>
      <c r="O130" s="1022"/>
      <c r="P130" s="1022"/>
      <c r="Q130" s="1022"/>
      <c r="R130" s="1022"/>
      <c r="S130" s="1022"/>
      <c r="T130" s="1022"/>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row>
    <row r="131" spans="1:78">
      <c r="A131" s="76"/>
      <c r="B131" s="76"/>
      <c r="C131" s="76"/>
      <c r="D131" s="76"/>
      <c r="E131" s="76"/>
      <c r="F131" s="76"/>
      <c r="G131" s="76"/>
      <c r="H131" s="1022"/>
      <c r="I131" s="1022"/>
      <c r="J131" s="1022"/>
      <c r="K131" s="1022"/>
      <c r="L131" s="1022"/>
      <c r="M131" s="1022"/>
      <c r="N131" s="1022"/>
      <c r="O131" s="1022"/>
      <c r="P131" s="1022"/>
      <c r="Q131" s="1022"/>
      <c r="R131" s="1022"/>
      <c r="S131" s="1022"/>
      <c r="T131" s="1022"/>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row>
    <row r="132" spans="1:78">
      <c r="A132" s="76"/>
      <c r="B132" s="76"/>
      <c r="C132" s="76"/>
      <c r="D132" s="76"/>
      <c r="E132" s="76"/>
      <c r="F132" s="76"/>
      <c r="G132" s="76"/>
      <c r="H132" s="1022"/>
      <c r="I132" s="1022"/>
      <c r="J132" s="1022"/>
      <c r="K132" s="1022"/>
      <c r="L132" s="1022"/>
      <c r="M132" s="1022"/>
      <c r="N132" s="1022"/>
      <c r="O132" s="1022"/>
      <c r="P132" s="1022"/>
      <c r="Q132" s="1022"/>
      <c r="R132" s="1022"/>
      <c r="S132" s="1022"/>
      <c r="T132" s="1022"/>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row>
    <row r="133" spans="1:78">
      <c r="A133" s="76"/>
      <c r="B133" s="76"/>
      <c r="C133" s="76"/>
      <c r="D133" s="76"/>
      <c r="E133" s="76"/>
      <c r="F133" s="76"/>
      <c r="G133" s="76"/>
      <c r="H133" s="1022"/>
      <c r="I133" s="1022"/>
      <c r="J133" s="1022"/>
      <c r="K133" s="1022"/>
      <c r="L133" s="1022"/>
      <c r="M133" s="1022"/>
      <c r="N133" s="1022"/>
      <c r="O133" s="1022"/>
      <c r="P133" s="1022"/>
      <c r="Q133" s="1022"/>
      <c r="R133" s="1022"/>
      <c r="S133" s="1022"/>
      <c r="T133" s="1022"/>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row>
    <row r="134" spans="1:78">
      <c r="A134" s="76"/>
      <c r="B134" s="76"/>
      <c r="C134" s="76"/>
      <c r="D134" s="76"/>
      <c r="E134" s="76"/>
      <c r="F134" s="76"/>
      <c r="G134" s="76"/>
      <c r="H134" s="1022"/>
      <c r="I134" s="1022"/>
      <c r="J134" s="1022"/>
      <c r="K134" s="1022"/>
      <c r="L134" s="1022"/>
      <c r="M134" s="1022"/>
      <c r="N134" s="1022"/>
      <c r="O134" s="1022"/>
      <c r="P134" s="1022"/>
      <c r="Q134" s="1022"/>
      <c r="R134" s="1022"/>
      <c r="S134" s="1022"/>
      <c r="T134" s="1022"/>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76"/>
      <c r="BW134" s="76"/>
      <c r="BX134" s="76"/>
      <c r="BY134" s="76"/>
      <c r="BZ134" s="76"/>
    </row>
    <row r="135" spans="1:78">
      <c r="A135" s="76"/>
      <c r="B135" s="76"/>
      <c r="C135" s="76"/>
      <c r="D135" s="76"/>
      <c r="E135" s="76"/>
      <c r="F135" s="76"/>
      <c r="G135" s="76"/>
      <c r="H135" s="1022"/>
      <c r="I135" s="1022"/>
      <c r="J135" s="1022"/>
      <c r="K135" s="1022"/>
      <c r="L135" s="1022"/>
      <c r="M135" s="1022"/>
      <c r="N135" s="1022"/>
      <c r="O135" s="1022"/>
      <c r="P135" s="1022"/>
      <c r="Q135" s="1022"/>
      <c r="R135" s="1022"/>
      <c r="S135" s="1022"/>
      <c r="T135" s="1022"/>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row>
    <row r="136" spans="1:78">
      <c r="A136" s="76"/>
      <c r="B136" s="76"/>
      <c r="C136" s="76"/>
      <c r="D136" s="76"/>
      <c r="E136" s="76"/>
      <c r="F136" s="76"/>
      <c r="G136" s="76"/>
      <c r="H136" s="1022"/>
      <c r="I136" s="1022"/>
      <c r="J136" s="1022"/>
      <c r="K136" s="1022"/>
      <c r="L136" s="1022"/>
      <c r="M136" s="1022"/>
      <c r="N136" s="1022"/>
      <c r="O136" s="1022"/>
      <c r="P136" s="1022"/>
      <c r="Q136" s="1022"/>
      <c r="R136" s="1022"/>
      <c r="S136" s="1022"/>
      <c r="T136" s="1022"/>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row>
    <row r="137" spans="1:78">
      <c r="A137" s="76"/>
      <c r="B137" s="76"/>
      <c r="C137" s="76"/>
      <c r="D137" s="76"/>
      <c r="E137" s="76"/>
      <c r="F137" s="76"/>
      <c r="G137" s="76"/>
      <c r="H137" s="1022"/>
      <c r="I137" s="1022"/>
      <c r="J137" s="1022"/>
      <c r="K137" s="1022"/>
      <c r="L137" s="1022"/>
      <c r="M137" s="1022"/>
      <c r="N137" s="1022"/>
      <c r="O137" s="1022"/>
      <c r="P137" s="1022"/>
      <c r="Q137" s="1022"/>
      <c r="R137" s="1022"/>
      <c r="S137" s="1022"/>
      <c r="T137" s="1022"/>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row>
    <row r="138" spans="1:78">
      <c r="A138" s="76"/>
      <c r="B138" s="76"/>
      <c r="C138" s="76"/>
      <c r="D138" s="76"/>
      <c r="E138" s="76"/>
      <c r="F138" s="76"/>
      <c r="G138" s="76"/>
      <c r="H138" s="1022"/>
      <c r="I138" s="1022"/>
      <c r="J138" s="1022"/>
      <c r="K138" s="1022"/>
      <c r="L138" s="1022"/>
      <c r="M138" s="1022"/>
      <c r="N138" s="1022"/>
      <c r="O138" s="1022"/>
      <c r="P138" s="1022"/>
      <c r="Q138" s="1022"/>
      <c r="R138" s="1022"/>
      <c r="S138" s="1022"/>
      <c r="T138" s="1022"/>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row>
    <row r="139" spans="1:78">
      <c r="A139" s="76"/>
      <c r="B139" s="76"/>
      <c r="C139" s="76"/>
      <c r="D139" s="76"/>
      <c r="E139" s="76"/>
      <c r="F139" s="76"/>
      <c r="G139" s="76"/>
      <c r="H139" s="1022"/>
      <c r="I139" s="1022"/>
      <c r="J139" s="1022"/>
      <c r="K139" s="1022"/>
      <c r="L139" s="1022"/>
      <c r="M139" s="1022"/>
      <c r="N139" s="1022"/>
      <c r="O139" s="1022"/>
      <c r="P139" s="1022"/>
      <c r="Q139" s="1022"/>
      <c r="R139" s="1022"/>
      <c r="S139" s="1022"/>
      <c r="T139" s="1022"/>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76"/>
      <c r="BW139" s="76"/>
      <c r="BX139" s="76"/>
      <c r="BY139" s="76"/>
      <c r="BZ139" s="76"/>
    </row>
    <row r="140" spans="1:78">
      <c r="A140" s="76"/>
      <c r="B140" s="76"/>
      <c r="C140" s="76"/>
      <c r="D140" s="76"/>
      <c r="E140" s="76"/>
      <c r="F140" s="76"/>
      <c r="G140" s="76"/>
      <c r="H140" s="1022"/>
      <c r="I140" s="1022"/>
      <c r="J140" s="1022"/>
      <c r="K140" s="1022"/>
      <c r="L140" s="1022"/>
      <c r="M140" s="1022"/>
      <c r="N140" s="1022"/>
      <c r="O140" s="1022"/>
      <c r="P140" s="1022"/>
      <c r="Q140" s="1022"/>
      <c r="R140" s="1022"/>
      <c r="S140" s="1022"/>
      <c r="T140" s="1022"/>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row>
    <row r="141" spans="1:78">
      <c r="A141" s="76"/>
      <c r="B141" s="76"/>
      <c r="C141" s="76"/>
      <c r="D141" s="76"/>
      <c r="E141" s="76"/>
      <c r="F141" s="76"/>
      <c r="G141" s="76"/>
      <c r="H141" s="1022"/>
      <c r="I141" s="1022"/>
      <c r="J141" s="1022"/>
      <c r="K141" s="1022"/>
      <c r="L141" s="1022"/>
      <c r="M141" s="1022"/>
      <c r="N141" s="1022"/>
      <c r="O141" s="1022"/>
      <c r="P141" s="1022"/>
      <c r="Q141" s="1022"/>
      <c r="R141" s="1022"/>
      <c r="S141" s="1022"/>
      <c r="T141" s="1022"/>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row>
    <row r="142" spans="1:78">
      <c r="A142" s="76"/>
      <c r="B142" s="76"/>
      <c r="C142" s="76"/>
      <c r="D142" s="76"/>
      <c r="E142" s="76"/>
      <c r="F142" s="76"/>
      <c r="G142" s="76"/>
      <c r="H142" s="1022"/>
      <c r="I142" s="1022"/>
      <c r="J142" s="1022"/>
      <c r="K142" s="1022"/>
      <c r="L142" s="1022"/>
      <c r="M142" s="1022"/>
      <c r="N142" s="1022"/>
      <c r="O142" s="1022"/>
      <c r="P142" s="1022"/>
      <c r="Q142" s="1022"/>
      <c r="R142" s="1022"/>
      <c r="S142" s="1022"/>
      <c r="T142" s="1022"/>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row>
    <row r="143" spans="1:78">
      <c r="A143" s="76"/>
      <c r="B143" s="76"/>
      <c r="C143" s="76"/>
      <c r="D143" s="76"/>
      <c r="E143" s="76"/>
      <c r="F143" s="76"/>
      <c r="G143" s="76"/>
      <c r="H143" s="1022"/>
      <c r="I143" s="1022"/>
      <c r="J143" s="1022"/>
      <c r="K143" s="1022"/>
      <c r="L143" s="1022"/>
      <c r="M143" s="1022"/>
      <c r="N143" s="1022"/>
      <c r="O143" s="1022"/>
      <c r="P143" s="1022"/>
      <c r="Q143" s="1022"/>
      <c r="R143" s="1022"/>
      <c r="S143" s="1022"/>
      <c r="T143" s="1022"/>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row>
    <row r="144" spans="1:78">
      <c r="A144" s="76"/>
      <c r="B144" s="76"/>
      <c r="C144" s="76"/>
      <c r="D144" s="76"/>
      <c r="E144" s="76"/>
      <c r="F144" s="76"/>
      <c r="G144" s="76"/>
      <c r="H144" s="1022"/>
      <c r="I144" s="1022"/>
      <c r="J144" s="1022"/>
      <c r="K144" s="1022"/>
      <c r="L144" s="1022"/>
      <c r="M144" s="1022"/>
      <c r="N144" s="1022"/>
      <c r="O144" s="1022"/>
      <c r="P144" s="1022"/>
      <c r="Q144" s="1022"/>
      <c r="R144" s="1022"/>
      <c r="S144" s="1022"/>
      <c r="T144" s="1022"/>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76"/>
      <c r="BW144" s="76"/>
      <c r="BX144" s="76"/>
      <c r="BY144" s="76"/>
      <c r="BZ144" s="76"/>
    </row>
    <row r="145" spans="1:78">
      <c r="A145" s="76"/>
      <c r="B145" s="76"/>
      <c r="C145" s="76"/>
      <c r="D145" s="76"/>
      <c r="E145" s="76"/>
      <c r="F145" s="76"/>
      <c r="G145" s="76"/>
      <c r="H145" s="1022"/>
      <c r="I145" s="1022"/>
      <c r="J145" s="1022"/>
      <c r="K145" s="1022"/>
      <c r="L145" s="1022"/>
      <c r="M145" s="1022"/>
      <c r="N145" s="1022"/>
      <c r="O145" s="1022"/>
      <c r="P145" s="1022"/>
      <c r="Q145" s="1022"/>
      <c r="R145" s="1022"/>
      <c r="S145" s="1022"/>
      <c r="T145" s="1022"/>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row>
    <row r="146" spans="1:78">
      <c r="A146" s="76"/>
      <c r="B146" s="76"/>
      <c r="C146" s="76"/>
      <c r="D146" s="76"/>
      <c r="E146" s="76"/>
      <c r="F146" s="76"/>
      <c r="G146" s="76"/>
      <c r="H146" s="1022"/>
      <c r="I146" s="1022"/>
      <c r="J146" s="1022"/>
      <c r="K146" s="1022"/>
      <c r="L146" s="1022"/>
      <c r="M146" s="1022"/>
      <c r="N146" s="1022"/>
      <c r="O146" s="1022"/>
      <c r="P146" s="1022"/>
      <c r="Q146" s="1022"/>
      <c r="R146" s="1022"/>
      <c r="S146" s="1022"/>
      <c r="T146" s="1022"/>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row>
    <row r="147" spans="1:78">
      <c r="A147" s="76"/>
      <c r="B147" s="76"/>
      <c r="C147" s="76"/>
      <c r="D147" s="76"/>
      <c r="E147" s="76"/>
      <c r="F147" s="76"/>
      <c r="G147" s="76"/>
      <c r="H147" s="1022"/>
      <c r="I147" s="1022"/>
      <c r="J147" s="1022"/>
      <c r="K147" s="1022"/>
      <c r="L147" s="1022"/>
      <c r="M147" s="1022"/>
      <c r="N147" s="1022"/>
      <c r="O147" s="1022"/>
      <c r="P147" s="1022"/>
      <c r="Q147" s="1022"/>
      <c r="R147" s="1022"/>
      <c r="S147" s="1022"/>
      <c r="T147" s="1022"/>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row>
    <row r="148" spans="1:78">
      <c r="A148" s="76"/>
      <c r="B148" s="76"/>
      <c r="C148" s="76"/>
      <c r="D148" s="76"/>
      <c r="E148" s="76"/>
      <c r="F148" s="76"/>
      <c r="G148" s="76"/>
      <c r="H148" s="1022"/>
      <c r="I148" s="1022"/>
      <c r="J148" s="1022"/>
      <c r="K148" s="1022"/>
      <c r="L148" s="1022"/>
      <c r="M148" s="1022"/>
      <c r="N148" s="1022"/>
      <c r="O148" s="1022"/>
      <c r="P148" s="1022"/>
      <c r="Q148" s="1022"/>
      <c r="R148" s="1022"/>
      <c r="S148" s="1022"/>
      <c r="T148" s="1022"/>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row>
    <row r="149" spans="1:78">
      <c r="A149" s="76"/>
      <c r="B149" s="76"/>
      <c r="C149" s="76"/>
      <c r="D149" s="76"/>
      <c r="E149" s="76"/>
      <c r="F149" s="76"/>
      <c r="G149" s="76"/>
      <c r="H149" s="1022"/>
      <c r="I149" s="1022"/>
      <c r="J149" s="1022"/>
      <c r="K149" s="1022"/>
      <c r="L149" s="1022"/>
      <c r="M149" s="1022"/>
      <c r="N149" s="1022"/>
      <c r="O149" s="1022"/>
      <c r="P149" s="1022"/>
      <c r="Q149" s="1022"/>
      <c r="R149" s="1022"/>
      <c r="S149" s="1022"/>
      <c r="T149" s="1022"/>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row>
    <row r="150" spans="1:78">
      <c r="A150" s="76"/>
      <c r="B150" s="76"/>
      <c r="C150" s="76"/>
      <c r="D150" s="76"/>
      <c r="E150" s="76"/>
      <c r="F150" s="76"/>
      <c r="G150" s="76"/>
      <c r="H150" s="1022"/>
      <c r="I150" s="1022"/>
      <c r="J150" s="1022"/>
      <c r="K150" s="1022"/>
      <c r="L150" s="1022"/>
      <c r="M150" s="1022"/>
      <c r="N150" s="1022"/>
      <c r="O150" s="1022"/>
      <c r="P150" s="1022"/>
      <c r="Q150" s="1022"/>
      <c r="R150" s="1022"/>
      <c r="S150" s="1022"/>
      <c r="T150" s="1022"/>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row>
    <row r="151" spans="1:78">
      <c r="A151" s="76"/>
      <c r="B151" s="76"/>
      <c r="C151" s="76"/>
      <c r="D151" s="76"/>
      <c r="E151" s="76"/>
      <c r="F151" s="76"/>
      <c r="G151" s="76"/>
      <c r="H151" s="1022"/>
      <c r="I151" s="1022"/>
      <c r="J151" s="1022"/>
      <c r="K151" s="1022"/>
      <c r="L151" s="1022"/>
      <c r="M151" s="1022"/>
      <c r="N151" s="1022"/>
      <c r="O151" s="1022"/>
      <c r="P151" s="1022"/>
      <c r="Q151" s="1022"/>
      <c r="R151" s="1022"/>
      <c r="S151" s="1022"/>
      <c r="T151" s="1022"/>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c r="BT151" s="76"/>
      <c r="BU151" s="76"/>
      <c r="BV151" s="76"/>
      <c r="BW151" s="76"/>
      <c r="BX151" s="76"/>
      <c r="BY151" s="76"/>
      <c r="BZ151" s="76"/>
    </row>
    <row r="152" spans="1:78">
      <c r="A152" s="76"/>
      <c r="B152" s="76"/>
      <c r="C152" s="76"/>
      <c r="D152" s="76"/>
      <c r="E152" s="76"/>
      <c r="F152" s="76"/>
      <c r="G152" s="76"/>
      <c r="H152" s="1022"/>
      <c r="I152" s="1022"/>
      <c r="J152" s="1022"/>
      <c r="K152" s="1022"/>
      <c r="L152" s="1022"/>
      <c r="M152" s="1022"/>
      <c r="N152" s="1022"/>
      <c r="O152" s="1022"/>
      <c r="P152" s="1022"/>
      <c r="Q152" s="1022"/>
      <c r="R152" s="1022"/>
      <c r="S152" s="1022"/>
      <c r="T152" s="1022"/>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76"/>
      <c r="BW152" s="76"/>
      <c r="BX152" s="76"/>
      <c r="BY152" s="76"/>
      <c r="BZ152" s="76"/>
    </row>
    <row r="153" spans="1:78">
      <c r="A153" s="76"/>
      <c r="B153" s="76"/>
      <c r="C153" s="76"/>
      <c r="D153" s="76"/>
      <c r="E153" s="76"/>
      <c r="F153" s="76"/>
      <c r="G153" s="76"/>
      <c r="H153" s="1022"/>
      <c r="I153" s="1022"/>
      <c r="J153" s="1022"/>
      <c r="K153" s="1022"/>
      <c r="L153" s="1022"/>
      <c r="M153" s="1022"/>
      <c r="N153" s="1022"/>
      <c r="O153" s="1022"/>
      <c r="P153" s="1022"/>
      <c r="Q153" s="1022"/>
      <c r="R153" s="1022"/>
      <c r="S153" s="1022"/>
      <c r="T153" s="1022"/>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c r="BQ153" s="76"/>
      <c r="BR153" s="76"/>
      <c r="BS153" s="76"/>
      <c r="BT153" s="76"/>
      <c r="BU153" s="76"/>
      <c r="BV153" s="76"/>
      <c r="BW153" s="76"/>
      <c r="BX153" s="76"/>
      <c r="BY153" s="76"/>
      <c r="BZ153" s="76"/>
    </row>
    <row r="154" spans="1:78">
      <c r="A154" s="76"/>
      <c r="B154" s="76"/>
      <c r="C154" s="76"/>
      <c r="D154" s="76"/>
      <c r="E154" s="76"/>
      <c r="F154" s="76"/>
      <c r="G154" s="76"/>
      <c r="H154" s="1022"/>
      <c r="I154" s="1022"/>
      <c r="J154" s="1022"/>
      <c r="K154" s="1022"/>
      <c r="L154" s="1022"/>
      <c r="M154" s="1022"/>
      <c r="N154" s="1022"/>
      <c r="O154" s="1022"/>
      <c r="P154" s="1022"/>
      <c r="Q154" s="1022"/>
      <c r="R154" s="1022"/>
      <c r="S154" s="1022"/>
      <c r="T154" s="1022"/>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76"/>
      <c r="BW154" s="76"/>
      <c r="BX154" s="76"/>
      <c r="BY154" s="76"/>
      <c r="BZ154" s="76"/>
    </row>
    <row r="155" spans="1:78">
      <c r="A155" s="76"/>
      <c r="B155" s="76"/>
      <c r="C155" s="76"/>
      <c r="D155" s="76"/>
      <c r="E155" s="76"/>
      <c r="F155" s="76"/>
      <c r="G155" s="76"/>
      <c r="H155" s="1022"/>
      <c r="I155" s="1022"/>
      <c r="J155" s="1022"/>
      <c r="K155" s="1022"/>
      <c r="L155" s="1022"/>
      <c r="M155" s="1022"/>
      <c r="N155" s="1022"/>
      <c r="O155" s="1022"/>
      <c r="P155" s="1022"/>
      <c r="Q155" s="1022"/>
      <c r="R155" s="1022"/>
      <c r="S155" s="1022"/>
      <c r="T155" s="1022"/>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76"/>
      <c r="BW155" s="76"/>
      <c r="BX155" s="76"/>
      <c r="BY155" s="76"/>
      <c r="BZ155" s="76"/>
    </row>
    <row r="156" spans="1:78">
      <c r="A156" s="76"/>
      <c r="B156" s="76"/>
      <c r="C156" s="76"/>
      <c r="D156" s="76"/>
      <c r="E156" s="76"/>
      <c r="F156" s="76"/>
      <c r="G156" s="76"/>
      <c r="H156" s="1022"/>
      <c r="I156" s="1022"/>
      <c r="J156" s="1022"/>
      <c r="K156" s="1022"/>
      <c r="L156" s="1022"/>
      <c r="M156" s="1022"/>
      <c r="N156" s="1022"/>
      <c r="O156" s="1022"/>
      <c r="P156" s="1022"/>
      <c r="Q156" s="1022"/>
      <c r="R156" s="1022"/>
      <c r="S156" s="1022"/>
      <c r="T156" s="1022"/>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76"/>
      <c r="AT156" s="76"/>
      <c r="AU156" s="76"/>
      <c r="AV156" s="76"/>
      <c r="AW156" s="76"/>
      <c r="AX156" s="76"/>
      <c r="AY156" s="76"/>
      <c r="AZ156" s="76"/>
      <c r="BA156" s="76"/>
      <c r="BB156" s="76"/>
      <c r="BC156" s="76"/>
      <c r="BD156" s="76"/>
      <c r="BE156" s="76"/>
      <c r="BF156" s="76"/>
      <c r="BG156" s="76"/>
      <c r="BH156" s="76"/>
      <c r="BI156" s="76"/>
      <c r="BJ156" s="76"/>
      <c r="BK156" s="76"/>
      <c r="BL156" s="76"/>
      <c r="BM156" s="76"/>
      <c r="BN156" s="76"/>
      <c r="BO156" s="76"/>
      <c r="BP156" s="76"/>
      <c r="BQ156" s="76"/>
      <c r="BR156" s="76"/>
      <c r="BS156" s="76"/>
      <c r="BT156" s="76"/>
      <c r="BU156" s="76"/>
      <c r="BV156" s="76"/>
      <c r="BW156" s="76"/>
      <c r="BX156" s="76"/>
      <c r="BY156" s="76"/>
      <c r="BZ156" s="76"/>
    </row>
    <row r="157" spans="1:78">
      <c r="A157" s="76"/>
      <c r="B157" s="76"/>
      <c r="C157" s="76"/>
      <c r="D157" s="76"/>
      <c r="E157" s="76"/>
      <c r="F157" s="76"/>
      <c r="G157" s="76"/>
      <c r="H157" s="1022"/>
      <c r="I157" s="1022"/>
      <c r="J157" s="1022"/>
      <c r="K157" s="1022"/>
      <c r="L157" s="1022"/>
      <c r="M157" s="1022"/>
      <c r="N157" s="1022"/>
      <c r="O157" s="1022"/>
      <c r="P157" s="1022"/>
      <c r="Q157" s="1022"/>
      <c r="R157" s="1022"/>
      <c r="S157" s="1022"/>
      <c r="T157" s="1022"/>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c r="BS157" s="76"/>
      <c r="BT157" s="76"/>
      <c r="BU157" s="76"/>
      <c r="BV157" s="76"/>
      <c r="BW157" s="76"/>
      <c r="BX157" s="76"/>
      <c r="BY157" s="76"/>
      <c r="BZ157" s="76"/>
    </row>
    <row r="158" spans="1:78">
      <c r="A158" s="76"/>
      <c r="B158" s="76"/>
      <c r="C158" s="76"/>
      <c r="D158" s="76"/>
      <c r="E158" s="76"/>
      <c r="F158" s="76"/>
      <c r="G158" s="76"/>
      <c r="H158" s="1022"/>
      <c r="I158" s="1022"/>
      <c r="J158" s="1022"/>
      <c r="K158" s="1022"/>
      <c r="L158" s="1022"/>
      <c r="M158" s="1022"/>
      <c r="N158" s="1022"/>
      <c r="O158" s="1022"/>
      <c r="P158" s="1022"/>
      <c r="Q158" s="1022"/>
      <c r="R158" s="1022"/>
      <c r="S158" s="1022"/>
      <c r="T158" s="1022"/>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row>
    <row r="159" spans="1:78">
      <c r="A159" s="76"/>
      <c r="B159" s="76"/>
      <c r="C159" s="76"/>
      <c r="D159" s="76"/>
      <c r="E159" s="76"/>
      <c r="F159" s="76"/>
      <c r="G159" s="76"/>
      <c r="H159" s="1022"/>
      <c r="I159" s="1022"/>
      <c r="J159" s="1022"/>
      <c r="K159" s="1022"/>
      <c r="L159" s="1022"/>
      <c r="M159" s="1022"/>
      <c r="N159" s="1022"/>
      <c r="O159" s="1022"/>
      <c r="P159" s="1022"/>
      <c r="Q159" s="1022"/>
      <c r="R159" s="1022"/>
      <c r="S159" s="1022"/>
      <c r="T159" s="1022"/>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c r="BS159" s="76"/>
      <c r="BT159" s="76"/>
      <c r="BU159" s="76"/>
      <c r="BV159" s="76"/>
      <c r="BW159" s="76"/>
      <c r="BX159" s="76"/>
      <c r="BY159" s="76"/>
      <c r="BZ159" s="76"/>
    </row>
    <row r="160" spans="1:78">
      <c r="A160" s="76"/>
      <c r="B160" s="76"/>
      <c r="C160" s="76"/>
      <c r="D160" s="76"/>
      <c r="E160" s="76"/>
      <c r="F160" s="76"/>
      <c r="G160" s="76"/>
      <c r="H160" s="1022"/>
      <c r="I160" s="1022"/>
      <c r="J160" s="1022"/>
      <c r="K160" s="1022"/>
      <c r="L160" s="1022"/>
      <c r="M160" s="1022"/>
      <c r="N160" s="1022"/>
      <c r="O160" s="1022"/>
      <c r="P160" s="1022"/>
      <c r="Q160" s="1022"/>
      <c r="R160" s="1022"/>
      <c r="S160" s="1022"/>
      <c r="T160" s="1022"/>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row>
    <row r="161" spans="1:78">
      <c r="A161" s="76"/>
      <c r="B161" s="76"/>
      <c r="C161" s="76"/>
      <c r="D161" s="76"/>
      <c r="E161" s="76"/>
      <c r="F161" s="76"/>
      <c r="G161" s="76"/>
      <c r="H161" s="1022"/>
      <c r="I161" s="1022"/>
      <c r="J161" s="1022"/>
      <c r="K161" s="1022"/>
      <c r="L161" s="1022"/>
      <c r="M161" s="1022"/>
      <c r="N161" s="1022"/>
      <c r="O161" s="1022"/>
      <c r="P161" s="1022"/>
      <c r="Q161" s="1022"/>
      <c r="R161" s="1022"/>
      <c r="S161" s="1022"/>
      <c r="T161" s="1022"/>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76"/>
      <c r="BW161" s="76"/>
      <c r="BX161" s="76"/>
      <c r="BY161" s="76"/>
      <c r="BZ161" s="76"/>
    </row>
    <row r="162" spans="1:78">
      <c r="A162" s="76"/>
      <c r="B162" s="76"/>
      <c r="C162" s="76"/>
      <c r="D162" s="76"/>
      <c r="E162" s="76"/>
      <c r="F162" s="76"/>
      <c r="G162" s="76"/>
      <c r="H162" s="1022"/>
      <c r="I162" s="1022"/>
      <c r="J162" s="1022"/>
      <c r="K162" s="1022"/>
      <c r="L162" s="1022"/>
      <c r="M162" s="1022"/>
      <c r="N162" s="1022"/>
      <c r="O162" s="1022"/>
      <c r="P162" s="1022"/>
      <c r="Q162" s="1022"/>
      <c r="R162" s="1022"/>
      <c r="S162" s="1022"/>
      <c r="T162" s="1022"/>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row>
    <row r="163" spans="1:78">
      <c r="A163" s="76"/>
      <c r="B163" s="76"/>
      <c r="C163" s="76"/>
      <c r="D163" s="76"/>
      <c r="E163" s="76"/>
      <c r="F163" s="76"/>
      <c r="G163" s="76"/>
      <c r="H163" s="1022"/>
      <c r="I163" s="1022"/>
      <c r="J163" s="1022"/>
      <c r="K163" s="1022"/>
      <c r="L163" s="1022"/>
      <c r="M163" s="1022"/>
      <c r="N163" s="1022"/>
      <c r="O163" s="1022"/>
      <c r="P163" s="1022"/>
      <c r="Q163" s="1022"/>
      <c r="R163" s="1022"/>
      <c r="S163" s="1022"/>
      <c r="T163" s="1022"/>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BM163" s="76"/>
      <c r="BN163" s="76"/>
      <c r="BO163" s="76"/>
      <c r="BP163" s="76"/>
      <c r="BQ163" s="76"/>
      <c r="BR163" s="76"/>
      <c r="BS163" s="76"/>
      <c r="BT163" s="76"/>
      <c r="BU163" s="76"/>
      <c r="BV163" s="76"/>
      <c r="BW163" s="76"/>
      <c r="BX163" s="76"/>
      <c r="BY163" s="76"/>
      <c r="BZ163" s="76"/>
    </row>
    <row r="164" spans="1:78">
      <c r="A164" s="76"/>
      <c r="B164" s="76"/>
      <c r="C164" s="76"/>
      <c r="D164" s="76"/>
      <c r="E164" s="76"/>
      <c r="F164" s="76"/>
      <c r="G164" s="76"/>
      <c r="H164" s="1022"/>
      <c r="I164" s="1022"/>
      <c r="J164" s="1022"/>
      <c r="K164" s="1022"/>
      <c r="L164" s="1022"/>
      <c r="M164" s="1022"/>
      <c r="N164" s="1022"/>
      <c r="O164" s="1022"/>
      <c r="P164" s="1022"/>
      <c r="Q164" s="1022"/>
      <c r="R164" s="1022"/>
      <c r="S164" s="1022"/>
      <c r="T164" s="1022"/>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c r="BQ164" s="76"/>
      <c r="BR164" s="76"/>
      <c r="BS164" s="76"/>
      <c r="BT164" s="76"/>
      <c r="BU164" s="76"/>
      <c r="BV164" s="76"/>
      <c r="BW164" s="76"/>
      <c r="BX164" s="76"/>
      <c r="BY164" s="76"/>
      <c r="BZ164" s="76"/>
    </row>
    <row r="165" spans="1:78">
      <c r="A165" s="76"/>
      <c r="B165" s="76"/>
      <c r="C165" s="76"/>
      <c r="D165" s="76"/>
      <c r="E165" s="76"/>
      <c r="F165" s="76"/>
      <c r="G165" s="76"/>
      <c r="H165" s="1022"/>
      <c r="I165" s="1022"/>
      <c r="J165" s="1022"/>
      <c r="K165" s="1022"/>
      <c r="L165" s="1022"/>
      <c r="M165" s="1022"/>
      <c r="N165" s="1022"/>
      <c r="O165" s="1022"/>
      <c r="P165" s="1022"/>
      <c r="Q165" s="1022"/>
      <c r="R165" s="1022"/>
      <c r="S165" s="1022"/>
      <c r="T165" s="1022"/>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c r="BE165" s="76"/>
      <c r="BF165" s="76"/>
      <c r="BG165" s="76"/>
      <c r="BH165" s="76"/>
      <c r="BI165" s="76"/>
      <c r="BJ165" s="76"/>
      <c r="BK165" s="76"/>
      <c r="BL165" s="76"/>
      <c r="BM165" s="76"/>
      <c r="BN165" s="76"/>
      <c r="BO165" s="76"/>
      <c r="BP165" s="76"/>
      <c r="BQ165" s="76"/>
      <c r="BR165" s="76"/>
      <c r="BS165" s="76"/>
      <c r="BT165" s="76"/>
      <c r="BU165" s="76"/>
      <c r="BV165" s="76"/>
      <c r="BW165" s="76"/>
      <c r="BX165" s="76"/>
      <c r="BY165" s="76"/>
      <c r="BZ165" s="76"/>
    </row>
    <row r="166" spans="1:78">
      <c r="A166" s="76"/>
      <c r="B166" s="76"/>
      <c r="C166" s="76"/>
      <c r="D166" s="76"/>
      <c r="E166" s="76"/>
      <c r="F166" s="76"/>
      <c r="G166" s="76"/>
      <c r="H166" s="1022"/>
      <c r="I166" s="1022"/>
      <c r="J166" s="1022"/>
      <c r="K166" s="1022"/>
      <c r="L166" s="1022"/>
      <c r="M166" s="1022"/>
      <c r="N166" s="1022"/>
      <c r="O166" s="1022"/>
      <c r="P166" s="1022"/>
      <c r="Q166" s="1022"/>
      <c r="R166" s="1022"/>
      <c r="S166" s="1022"/>
      <c r="T166" s="1022"/>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76"/>
      <c r="BC166" s="76"/>
      <c r="BD166" s="76"/>
      <c r="BE166" s="76"/>
      <c r="BF166" s="76"/>
      <c r="BG166" s="76"/>
      <c r="BH166" s="76"/>
      <c r="BI166" s="76"/>
      <c r="BJ166" s="76"/>
      <c r="BK166" s="76"/>
      <c r="BL166" s="76"/>
      <c r="BM166" s="76"/>
      <c r="BN166" s="76"/>
      <c r="BO166" s="76"/>
      <c r="BP166" s="76"/>
      <c r="BQ166" s="76"/>
      <c r="BR166" s="76"/>
      <c r="BS166" s="76"/>
      <c r="BT166" s="76"/>
      <c r="BU166" s="76"/>
      <c r="BV166" s="76"/>
      <c r="BW166" s="76"/>
      <c r="BX166" s="76"/>
      <c r="BY166" s="76"/>
      <c r="BZ166" s="76"/>
    </row>
    <row r="167" spans="1:78">
      <c r="A167" s="76"/>
      <c r="B167" s="76"/>
      <c r="C167" s="76"/>
      <c r="D167" s="76"/>
      <c r="E167" s="76"/>
      <c r="F167" s="76"/>
      <c r="G167" s="76"/>
      <c r="H167" s="1022"/>
      <c r="I167" s="1022"/>
      <c r="J167" s="1022"/>
      <c r="K167" s="1022"/>
      <c r="L167" s="1022"/>
      <c r="M167" s="1022"/>
      <c r="N167" s="1022"/>
      <c r="O167" s="1022"/>
      <c r="P167" s="1022"/>
      <c r="Q167" s="1022"/>
      <c r="R167" s="1022"/>
      <c r="S167" s="1022"/>
      <c r="T167" s="1022"/>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Y167" s="76"/>
      <c r="AZ167" s="76"/>
      <c r="BA167" s="76"/>
      <c r="BB167" s="76"/>
      <c r="BC167" s="76"/>
      <c r="BD167" s="76"/>
      <c r="BE167" s="76"/>
      <c r="BF167" s="76"/>
      <c r="BG167" s="76"/>
      <c r="BH167" s="76"/>
      <c r="BI167" s="76"/>
      <c r="BJ167" s="76"/>
      <c r="BK167" s="76"/>
      <c r="BL167" s="76"/>
      <c r="BM167" s="76"/>
      <c r="BN167" s="76"/>
      <c r="BO167" s="76"/>
      <c r="BP167" s="76"/>
      <c r="BQ167" s="76"/>
      <c r="BR167" s="76"/>
      <c r="BS167" s="76"/>
      <c r="BT167" s="76"/>
      <c r="BU167" s="76"/>
      <c r="BV167" s="76"/>
      <c r="BW167" s="76"/>
      <c r="BX167" s="76"/>
      <c r="BY167" s="76"/>
      <c r="BZ167" s="76"/>
    </row>
    <row r="168" spans="1:78">
      <c r="A168" s="76"/>
      <c r="B168" s="76"/>
      <c r="C168" s="76"/>
      <c r="D168" s="76"/>
      <c r="E168" s="76"/>
      <c r="F168" s="76"/>
      <c r="G168" s="76"/>
      <c r="H168" s="1022"/>
      <c r="I168" s="1022"/>
      <c r="J168" s="1022"/>
      <c r="K168" s="1022"/>
      <c r="L168" s="1022"/>
      <c r="M168" s="1022"/>
      <c r="N168" s="1022"/>
      <c r="O168" s="1022"/>
      <c r="P168" s="1022"/>
      <c r="Q168" s="1022"/>
      <c r="R168" s="1022"/>
      <c r="S168" s="1022"/>
      <c r="T168" s="1022"/>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c r="BR168" s="76"/>
      <c r="BS168" s="76"/>
      <c r="BT168" s="76"/>
      <c r="BU168" s="76"/>
      <c r="BV168" s="76"/>
      <c r="BW168" s="76"/>
      <c r="BX168" s="76"/>
      <c r="BY168" s="76"/>
      <c r="BZ168" s="76"/>
    </row>
    <row r="169" spans="1:78">
      <c r="A169" s="76"/>
      <c r="B169" s="76"/>
      <c r="C169" s="76"/>
      <c r="D169" s="76"/>
      <c r="E169" s="76"/>
      <c r="F169" s="76"/>
      <c r="G169" s="76"/>
      <c r="H169" s="1022"/>
      <c r="I169" s="1022"/>
      <c r="J169" s="1022"/>
      <c r="K169" s="1022"/>
      <c r="L169" s="1022"/>
      <c r="M169" s="1022"/>
      <c r="N169" s="1022"/>
      <c r="O169" s="1022"/>
      <c r="P169" s="1022"/>
      <c r="Q169" s="1022"/>
      <c r="R169" s="1022"/>
      <c r="S169" s="1022"/>
      <c r="T169" s="1022"/>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76"/>
      <c r="BR169" s="76"/>
      <c r="BS169" s="76"/>
      <c r="BT169" s="76"/>
      <c r="BU169" s="76"/>
      <c r="BV169" s="76"/>
      <c r="BW169" s="76"/>
      <c r="BX169" s="76"/>
      <c r="BY169" s="76"/>
      <c r="BZ169" s="76"/>
    </row>
    <row r="170" spans="1:78">
      <c r="A170" s="76"/>
      <c r="B170" s="76"/>
      <c r="C170" s="76"/>
      <c r="D170" s="76"/>
      <c r="E170" s="76"/>
      <c r="F170" s="76"/>
      <c r="G170" s="76"/>
      <c r="H170" s="1022"/>
      <c r="I170" s="1022"/>
      <c r="J170" s="1022"/>
      <c r="K170" s="1022"/>
      <c r="L170" s="1022"/>
      <c r="M170" s="1022"/>
      <c r="N170" s="1022"/>
      <c r="O170" s="1022"/>
      <c r="P170" s="1022"/>
      <c r="Q170" s="1022"/>
      <c r="R170" s="1022"/>
      <c r="S170" s="1022"/>
      <c r="T170" s="1022"/>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76"/>
      <c r="AY170" s="76"/>
      <c r="AZ170" s="76"/>
      <c r="BA170" s="76"/>
      <c r="BB170" s="76"/>
      <c r="BC170" s="76"/>
      <c r="BD170" s="76"/>
      <c r="BE170" s="76"/>
      <c r="BF170" s="76"/>
      <c r="BG170" s="76"/>
      <c r="BH170" s="76"/>
      <c r="BI170" s="76"/>
      <c r="BJ170" s="76"/>
      <c r="BK170" s="76"/>
      <c r="BL170" s="76"/>
      <c r="BM170" s="76"/>
      <c r="BN170" s="76"/>
      <c r="BO170" s="76"/>
      <c r="BP170" s="76"/>
      <c r="BQ170" s="76"/>
      <c r="BR170" s="76"/>
      <c r="BS170" s="76"/>
      <c r="BT170" s="76"/>
      <c r="BU170" s="76"/>
      <c r="BV170" s="76"/>
      <c r="BW170" s="76"/>
      <c r="BX170" s="76"/>
      <c r="BY170" s="76"/>
      <c r="BZ170" s="76"/>
    </row>
    <row r="171" spans="1:78">
      <c r="A171" s="76"/>
      <c r="B171" s="76"/>
      <c r="C171" s="76"/>
      <c r="D171" s="76"/>
      <c r="E171" s="76"/>
      <c r="F171" s="76"/>
      <c r="G171" s="76"/>
      <c r="H171" s="1022"/>
      <c r="I171" s="1022"/>
      <c r="J171" s="1022"/>
      <c r="K171" s="1022"/>
      <c r="L171" s="1022"/>
      <c r="M171" s="1022"/>
      <c r="N171" s="1022"/>
      <c r="O171" s="1022"/>
      <c r="P171" s="1022"/>
      <c r="Q171" s="1022"/>
      <c r="R171" s="1022"/>
      <c r="S171" s="1022"/>
      <c r="T171" s="1022"/>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c r="BQ171" s="76"/>
      <c r="BR171" s="76"/>
      <c r="BS171" s="76"/>
      <c r="BT171" s="76"/>
      <c r="BU171" s="76"/>
      <c r="BV171" s="76"/>
      <c r="BW171" s="76"/>
      <c r="BX171" s="76"/>
      <c r="BY171" s="76"/>
      <c r="BZ171" s="76"/>
    </row>
    <row r="172" spans="1:78">
      <c r="A172" s="76"/>
      <c r="B172" s="76"/>
      <c r="C172" s="76"/>
      <c r="D172" s="76"/>
      <c r="E172" s="76"/>
      <c r="F172" s="76"/>
      <c r="G172" s="76"/>
      <c r="H172" s="1022"/>
      <c r="I172" s="1022"/>
      <c r="J172" s="1022"/>
      <c r="K172" s="1022"/>
      <c r="L172" s="1022"/>
      <c r="M172" s="1022"/>
      <c r="N172" s="1022"/>
      <c r="O172" s="1022"/>
      <c r="P172" s="1022"/>
      <c r="Q172" s="1022"/>
      <c r="R172" s="1022"/>
      <c r="S172" s="1022"/>
      <c r="T172" s="1022"/>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c r="AT172" s="76"/>
      <c r="AU172" s="76"/>
      <c r="AV172" s="76"/>
      <c r="AW172" s="76"/>
      <c r="AX172" s="76"/>
      <c r="AY172" s="76"/>
      <c r="AZ172" s="76"/>
      <c r="BA172" s="76"/>
      <c r="BB172" s="76"/>
      <c r="BC172" s="76"/>
      <c r="BD172" s="76"/>
      <c r="BE172" s="76"/>
      <c r="BF172" s="76"/>
      <c r="BG172" s="76"/>
      <c r="BH172" s="76"/>
      <c r="BI172" s="76"/>
      <c r="BJ172" s="76"/>
      <c r="BK172" s="76"/>
      <c r="BL172" s="76"/>
      <c r="BM172" s="76"/>
      <c r="BN172" s="76"/>
      <c r="BO172" s="76"/>
      <c r="BP172" s="76"/>
      <c r="BQ172" s="76"/>
      <c r="BR172" s="76"/>
      <c r="BS172" s="76"/>
      <c r="BT172" s="76"/>
      <c r="BU172" s="76"/>
      <c r="BV172" s="76"/>
      <c r="BW172" s="76"/>
      <c r="BX172" s="76"/>
      <c r="BY172" s="76"/>
      <c r="BZ172" s="76"/>
    </row>
    <row r="173" spans="1:78">
      <c r="A173" s="76"/>
      <c r="B173" s="76"/>
      <c r="C173" s="76"/>
      <c r="D173" s="76"/>
      <c r="E173" s="76"/>
      <c r="F173" s="76"/>
      <c r="G173" s="76"/>
      <c r="H173" s="1022"/>
      <c r="I173" s="1022"/>
      <c r="J173" s="1022"/>
      <c r="K173" s="1022"/>
      <c r="L173" s="1022"/>
      <c r="M173" s="1022"/>
      <c r="N173" s="1022"/>
      <c r="O173" s="1022"/>
      <c r="P173" s="1022"/>
      <c r="Q173" s="1022"/>
      <c r="R173" s="1022"/>
      <c r="S173" s="1022"/>
      <c r="T173" s="1022"/>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c r="BS173" s="76"/>
      <c r="BT173" s="76"/>
      <c r="BU173" s="76"/>
      <c r="BV173" s="76"/>
      <c r="BW173" s="76"/>
      <c r="BX173" s="76"/>
      <c r="BY173" s="76"/>
      <c r="BZ173" s="76"/>
    </row>
    <row r="174" spans="1:78">
      <c r="A174" s="76"/>
      <c r="B174" s="76"/>
      <c r="C174" s="76"/>
      <c r="D174" s="76"/>
      <c r="E174" s="76"/>
      <c r="F174" s="76"/>
      <c r="G174" s="76"/>
      <c r="H174" s="1022"/>
      <c r="I174" s="1022"/>
      <c r="J174" s="1022"/>
      <c r="K174" s="1022"/>
      <c r="L174" s="1022"/>
      <c r="M174" s="1022"/>
      <c r="N174" s="1022"/>
      <c r="O174" s="1022"/>
      <c r="P174" s="1022"/>
      <c r="Q174" s="1022"/>
      <c r="R174" s="1022"/>
      <c r="S174" s="1022"/>
      <c r="T174" s="1022"/>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6"/>
      <c r="AZ174" s="76"/>
      <c r="BA174" s="76"/>
      <c r="BB174" s="76"/>
      <c r="BC174" s="76"/>
      <c r="BD174" s="76"/>
      <c r="BE174" s="76"/>
      <c r="BF174" s="76"/>
      <c r="BG174" s="76"/>
      <c r="BH174" s="76"/>
      <c r="BI174" s="76"/>
      <c r="BJ174" s="76"/>
      <c r="BK174" s="76"/>
      <c r="BL174" s="76"/>
      <c r="BM174" s="76"/>
      <c r="BN174" s="76"/>
      <c r="BO174" s="76"/>
      <c r="BP174" s="76"/>
      <c r="BQ174" s="76"/>
      <c r="BR174" s="76"/>
      <c r="BS174" s="76"/>
      <c r="BT174" s="76"/>
      <c r="BU174" s="76"/>
      <c r="BV174" s="76"/>
      <c r="BW174" s="76"/>
      <c r="BX174" s="76"/>
      <c r="BY174" s="76"/>
      <c r="BZ174" s="76"/>
    </row>
    <row r="175" spans="1:78">
      <c r="A175" s="76"/>
      <c r="B175" s="76"/>
      <c r="C175" s="76"/>
      <c r="D175" s="76"/>
      <c r="E175" s="76"/>
      <c r="F175" s="76"/>
      <c r="G175" s="76"/>
      <c r="H175" s="1022"/>
      <c r="I175" s="1022"/>
      <c r="J175" s="1022"/>
      <c r="K175" s="1022"/>
      <c r="L175" s="1022"/>
      <c r="M175" s="1022"/>
      <c r="N175" s="1022"/>
      <c r="O175" s="1022"/>
      <c r="P175" s="1022"/>
      <c r="Q175" s="1022"/>
      <c r="R175" s="1022"/>
      <c r="S175" s="1022"/>
      <c r="T175" s="1022"/>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c r="BQ175" s="76"/>
      <c r="BR175" s="76"/>
      <c r="BS175" s="76"/>
      <c r="BT175" s="76"/>
      <c r="BU175" s="76"/>
      <c r="BV175" s="76"/>
      <c r="BW175" s="76"/>
      <c r="BX175" s="76"/>
      <c r="BY175" s="76"/>
      <c r="BZ175" s="76"/>
    </row>
    <row r="176" spans="1:78">
      <c r="A176" s="76"/>
      <c r="B176" s="76"/>
      <c r="C176" s="76"/>
      <c r="D176" s="76"/>
      <c r="E176" s="76"/>
      <c r="F176" s="76"/>
      <c r="G176" s="76"/>
      <c r="H176" s="1022"/>
      <c r="I176" s="1022"/>
      <c r="J176" s="1022"/>
      <c r="K176" s="1022"/>
      <c r="L176" s="1022"/>
      <c r="M176" s="1022"/>
      <c r="N176" s="1022"/>
      <c r="O176" s="1022"/>
      <c r="P176" s="1022"/>
      <c r="Q176" s="1022"/>
      <c r="R176" s="1022"/>
      <c r="S176" s="1022"/>
      <c r="T176" s="1022"/>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Y176" s="76"/>
      <c r="AZ176" s="76"/>
      <c r="BA176" s="76"/>
      <c r="BB176" s="76"/>
      <c r="BC176" s="76"/>
      <c r="BD176" s="76"/>
      <c r="BE176" s="76"/>
      <c r="BF176" s="76"/>
      <c r="BG176" s="76"/>
      <c r="BH176" s="76"/>
      <c r="BI176" s="76"/>
      <c r="BJ176" s="76"/>
      <c r="BK176" s="76"/>
      <c r="BL176" s="76"/>
      <c r="BM176" s="76"/>
      <c r="BN176" s="76"/>
      <c r="BO176" s="76"/>
      <c r="BP176" s="76"/>
      <c r="BQ176" s="76"/>
      <c r="BR176" s="76"/>
      <c r="BS176" s="76"/>
      <c r="BT176" s="76"/>
      <c r="BU176" s="76"/>
      <c r="BV176" s="76"/>
      <c r="BW176" s="76"/>
      <c r="BX176" s="76"/>
      <c r="BY176" s="76"/>
      <c r="BZ176" s="76"/>
    </row>
    <row r="177" spans="1:78">
      <c r="A177" s="76"/>
      <c r="B177" s="76"/>
      <c r="C177" s="76"/>
      <c r="D177" s="76"/>
      <c r="E177" s="76"/>
      <c r="F177" s="76"/>
      <c r="G177" s="76"/>
      <c r="H177" s="1022"/>
      <c r="I177" s="1022"/>
      <c r="J177" s="1022"/>
      <c r="K177" s="1022"/>
      <c r="L177" s="1022"/>
      <c r="M177" s="1022"/>
      <c r="N177" s="1022"/>
      <c r="O177" s="1022"/>
      <c r="P177" s="1022"/>
      <c r="Q177" s="1022"/>
      <c r="R177" s="1022"/>
      <c r="S177" s="1022"/>
      <c r="T177" s="1022"/>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6"/>
      <c r="BV177" s="76"/>
      <c r="BW177" s="76"/>
      <c r="BX177" s="76"/>
      <c r="BY177" s="76"/>
      <c r="BZ177" s="76"/>
    </row>
    <row r="178" spans="1:78">
      <c r="A178" s="76"/>
      <c r="B178" s="76"/>
      <c r="C178" s="76"/>
      <c r="D178" s="76"/>
      <c r="E178" s="76"/>
      <c r="F178" s="76"/>
      <c r="G178" s="76"/>
      <c r="H178" s="1022"/>
      <c r="I178" s="1022"/>
      <c r="J178" s="1022"/>
      <c r="K178" s="1022"/>
      <c r="L178" s="1022"/>
      <c r="M178" s="1022"/>
      <c r="N178" s="1022"/>
      <c r="O178" s="1022"/>
      <c r="P178" s="1022"/>
      <c r="Q178" s="1022"/>
      <c r="R178" s="1022"/>
      <c r="S178" s="1022"/>
      <c r="T178" s="1022"/>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c r="AR178" s="76"/>
      <c r="AS178" s="76"/>
      <c r="AT178" s="76"/>
      <c r="AU178" s="76"/>
      <c r="AV178" s="76"/>
      <c r="AW178" s="76"/>
      <c r="AX178" s="76"/>
      <c r="AY178" s="76"/>
      <c r="AZ178" s="76"/>
      <c r="BA178" s="76"/>
      <c r="BB178" s="76"/>
      <c r="BC178" s="76"/>
      <c r="BD178" s="76"/>
      <c r="BE178" s="76"/>
      <c r="BF178" s="76"/>
      <c r="BG178" s="76"/>
      <c r="BH178" s="76"/>
      <c r="BI178" s="76"/>
      <c r="BJ178" s="76"/>
      <c r="BK178" s="76"/>
      <c r="BL178" s="76"/>
      <c r="BM178" s="76"/>
      <c r="BN178" s="76"/>
      <c r="BO178" s="76"/>
      <c r="BP178" s="76"/>
      <c r="BQ178" s="76"/>
      <c r="BR178" s="76"/>
      <c r="BS178" s="76"/>
      <c r="BT178" s="76"/>
      <c r="BU178" s="76"/>
      <c r="BV178" s="76"/>
      <c r="BW178" s="76"/>
      <c r="BX178" s="76"/>
      <c r="BY178" s="76"/>
      <c r="BZ178" s="76"/>
    </row>
    <row r="179" spans="1:78">
      <c r="A179" s="76"/>
      <c r="B179" s="76"/>
      <c r="C179" s="76"/>
      <c r="D179" s="76"/>
      <c r="E179" s="76"/>
      <c r="F179" s="76"/>
      <c r="G179" s="76"/>
      <c r="H179" s="1022"/>
      <c r="I179" s="1022"/>
      <c r="J179" s="1022"/>
      <c r="K179" s="1022"/>
      <c r="L179" s="1022"/>
      <c r="M179" s="1022"/>
      <c r="N179" s="1022"/>
      <c r="O179" s="1022"/>
      <c r="P179" s="1022"/>
      <c r="Q179" s="1022"/>
      <c r="R179" s="1022"/>
      <c r="S179" s="1022"/>
      <c r="T179" s="1022"/>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c r="BE179" s="76"/>
      <c r="BF179" s="76"/>
      <c r="BG179" s="76"/>
      <c r="BH179" s="76"/>
      <c r="BI179" s="76"/>
      <c r="BJ179" s="76"/>
      <c r="BK179" s="76"/>
      <c r="BL179" s="76"/>
      <c r="BM179" s="76"/>
      <c r="BN179" s="76"/>
      <c r="BO179" s="76"/>
      <c r="BP179" s="76"/>
      <c r="BQ179" s="76"/>
      <c r="BR179" s="76"/>
      <c r="BS179" s="76"/>
      <c r="BT179" s="76"/>
      <c r="BU179" s="76"/>
      <c r="BV179" s="76"/>
      <c r="BW179" s="76"/>
      <c r="BX179" s="76"/>
      <c r="BY179" s="76"/>
      <c r="BZ179" s="76"/>
    </row>
    <row r="180" spans="1:78">
      <c r="A180" s="76"/>
      <c r="B180" s="76"/>
      <c r="C180" s="76"/>
      <c r="D180" s="76"/>
      <c r="E180" s="76"/>
      <c r="F180" s="76"/>
      <c r="G180" s="76"/>
      <c r="H180" s="1022"/>
      <c r="I180" s="1022"/>
      <c r="J180" s="1022"/>
      <c r="K180" s="1022"/>
      <c r="L180" s="1022"/>
      <c r="M180" s="1022"/>
      <c r="N180" s="1022"/>
      <c r="O180" s="1022"/>
      <c r="P180" s="1022"/>
      <c r="Q180" s="1022"/>
      <c r="R180" s="1022"/>
      <c r="S180" s="1022"/>
      <c r="T180" s="1022"/>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c r="AY180" s="76"/>
      <c r="AZ180" s="76"/>
      <c r="BA180" s="76"/>
      <c r="BB180" s="76"/>
      <c r="BC180" s="76"/>
      <c r="BD180" s="76"/>
      <c r="BE180" s="76"/>
      <c r="BF180" s="76"/>
      <c r="BG180" s="76"/>
      <c r="BH180" s="76"/>
      <c r="BI180" s="76"/>
      <c r="BJ180" s="76"/>
      <c r="BK180" s="76"/>
      <c r="BL180" s="76"/>
      <c r="BM180" s="76"/>
      <c r="BN180" s="76"/>
      <c r="BO180" s="76"/>
      <c r="BP180" s="76"/>
      <c r="BQ180" s="76"/>
      <c r="BR180" s="76"/>
      <c r="BS180" s="76"/>
      <c r="BT180" s="76"/>
      <c r="BU180" s="76"/>
      <c r="BV180" s="76"/>
      <c r="BW180" s="76"/>
      <c r="BX180" s="76"/>
      <c r="BY180" s="76"/>
      <c r="BZ180" s="76"/>
    </row>
    <row r="181" spans="1:78">
      <c r="A181" s="76"/>
      <c r="B181" s="76"/>
      <c r="C181" s="76"/>
      <c r="D181" s="76"/>
      <c r="E181" s="76"/>
      <c r="F181" s="76"/>
      <c r="G181" s="76"/>
      <c r="H181" s="1022"/>
      <c r="I181" s="1022"/>
      <c r="J181" s="1022"/>
      <c r="K181" s="1022"/>
      <c r="L181" s="1022"/>
      <c r="M181" s="1022"/>
      <c r="N181" s="1022"/>
      <c r="O181" s="1022"/>
      <c r="P181" s="1022"/>
      <c r="Q181" s="1022"/>
      <c r="R181" s="1022"/>
      <c r="S181" s="1022"/>
      <c r="T181" s="1022"/>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c r="BM181" s="76"/>
      <c r="BN181" s="76"/>
      <c r="BO181" s="76"/>
      <c r="BP181" s="76"/>
      <c r="BQ181" s="76"/>
      <c r="BR181" s="76"/>
      <c r="BS181" s="76"/>
      <c r="BT181" s="76"/>
      <c r="BU181" s="76"/>
      <c r="BV181" s="76"/>
      <c r="BW181" s="76"/>
      <c r="BX181" s="76"/>
      <c r="BY181" s="76"/>
      <c r="BZ181" s="76"/>
    </row>
    <row r="182" spans="1:78">
      <c r="A182" s="76"/>
      <c r="B182" s="76"/>
      <c r="C182" s="76"/>
      <c r="D182" s="76"/>
      <c r="E182" s="76"/>
      <c r="F182" s="76"/>
      <c r="G182" s="76"/>
      <c r="H182" s="1022"/>
      <c r="I182" s="1022"/>
      <c r="J182" s="1022"/>
      <c r="K182" s="1022"/>
      <c r="L182" s="1022"/>
      <c r="M182" s="1022"/>
      <c r="N182" s="1022"/>
      <c r="O182" s="1022"/>
      <c r="P182" s="1022"/>
      <c r="Q182" s="1022"/>
      <c r="R182" s="1022"/>
      <c r="S182" s="1022"/>
      <c r="T182" s="1022"/>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row>
    <row r="183" spans="1:78">
      <c r="A183" s="76"/>
      <c r="B183" s="76"/>
      <c r="C183" s="76"/>
      <c r="D183" s="76"/>
      <c r="E183" s="76"/>
      <c r="F183" s="76"/>
      <c r="G183" s="76"/>
      <c r="H183" s="1022"/>
      <c r="I183" s="1022"/>
      <c r="J183" s="1022"/>
      <c r="K183" s="1022"/>
      <c r="L183" s="1022"/>
      <c r="M183" s="1022"/>
      <c r="N183" s="1022"/>
      <c r="O183" s="1022"/>
      <c r="P183" s="1022"/>
      <c r="Q183" s="1022"/>
      <c r="R183" s="1022"/>
      <c r="S183" s="1022"/>
      <c r="T183" s="1022"/>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BM183" s="76"/>
      <c r="BN183" s="76"/>
      <c r="BO183" s="76"/>
      <c r="BP183" s="76"/>
      <c r="BQ183" s="76"/>
      <c r="BR183" s="76"/>
      <c r="BS183" s="76"/>
      <c r="BT183" s="76"/>
      <c r="BU183" s="76"/>
      <c r="BV183" s="76"/>
      <c r="BW183" s="76"/>
      <c r="BX183" s="76"/>
      <c r="BY183" s="76"/>
      <c r="BZ183" s="76"/>
    </row>
    <row r="184" spans="1:78">
      <c r="A184" s="76"/>
      <c r="B184" s="76"/>
      <c r="C184" s="76"/>
      <c r="D184" s="76"/>
      <c r="E184" s="76"/>
      <c r="F184" s="76"/>
      <c r="G184" s="76"/>
      <c r="H184" s="1022"/>
      <c r="I184" s="1022"/>
      <c r="J184" s="1022"/>
      <c r="K184" s="1022"/>
      <c r="L184" s="1022"/>
      <c r="M184" s="1022"/>
      <c r="N184" s="1022"/>
      <c r="O184" s="1022"/>
      <c r="P184" s="1022"/>
      <c r="Q184" s="1022"/>
      <c r="R184" s="1022"/>
      <c r="S184" s="1022"/>
      <c r="T184" s="1022"/>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c r="BM184" s="76"/>
      <c r="BN184" s="76"/>
      <c r="BO184" s="76"/>
      <c r="BP184" s="76"/>
      <c r="BQ184" s="76"/>
      <c r="BR184" s="76"/>
      <c r="BS184" s="76"/>
      <c r="BT184" s="76"/>
      <c r="BU184" s="76"/>
      <c r="BV184" s="76"/>
      <c r="BW184" s="76"/>
      <c r="BX184" s="76"/>
      <c r="BY184" s="76"/>
      <c r="BZ184" s="76"/>
    </row>
    <row r="185" spans="1:78">
      <c r="A185" s="76"/>
      <c r="B185" s="76"/>
      <c r="C185" s="76"/>
      <c r="D185" s="76"/>
      <c r="E185" s="76"/>
      <c r="F185" s="76"/>
      <c r="G185" s="76"/>
      <c r="H185" s="1022"/>
      <c r="I185" s="1022"/>
      <c r="J185" s="1022"/>
      <c r="K185" s="1022"/>
      <c r="L185" s="1022"/>
      <c r="M185" s="1022"/>
      <c r="N185" s="1022"/>
      <c r="O185" s="1022"/>
      <c r="P185" s="1022"/>
      <c r="Q185" s="1022"/>
      <c r="R185" s="1022"/>
      <c r="S185" s="1022"/>
      <c r="T185" s="1022"/>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BM185" s="76"/>
      <c r="BN185" s="76"/>
      <c r="BO185" s="76"/>
      <c r="BP185" s="76"/>
      <c r="BQ185" s="76"/>
      <c r="BR185" s="76"/>
      <c r="BS185" s="76"/>
      <c r="BT185" s="76"/>
      <c r="BU185" s="76"/>
      <c r="BV185" s="76"/>
      <c r="BW185" s="76"/>
      <c r="BX185" s="76"/>
      <c r="BY185" s="76"/>
      <c r="BZ185" s="76"/>
    </row>
    <row r="186" spans="1:78">
      <c r="A186" s="76"/>
      <c r="B186" s="76"/>
      <c r="C186" s="76"/>
      <c r="D186" s="76"/>
      <c r="E186" s="76"/>
      <c r="F186" s="76"/>
      <c r="G186" s="76"/>
      <c r="H186" s="1022"/>
      <c r="I186" s="1022"/>
      <c r="J186" s="1022"/>
      <c r="K186" s="1022"/>
      <c r="L186" s="1022"/>
      <c r="M186" s="1022"/>
      <c r="N186" s="1022"/>
      <c r="O186" s="1022"/>
      <c r="P186" s="1022"/>
      <c r="Q186" s="1022"/>
      <c r="R186" s="1022"/>
      <c r="S186" s="1022"/>
      <c r="T186" s="1022"/>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Y186" s="76"/>
      <c r="AZ186" s="76"/>
      <c r="BA186" s="76"/>
      <c r="BB186" s="76"/>
      <c r="BC186" s="76"/>
      <c r="BD186" s="76"/>
      <c r="BE186" s="76"/>
      <c r="BF186" s="76"/>
      <c r="BG186" s="76"/>
      <c r="BH186" s="76"/>
      <c r="BI186" s="76"/>
      <c r="BJ186" s="76"/>
      <c r="BK186" s="76"/>
      <c r="BL186" s="76"/>
      <c r="BM186" s="76"/>
      <c r="BN186" s="76"/>
      <c r="BO186" s="76"/>
      <c r="BP186" s="76"/>
      <c r="BQ186" s="76"/>
      <c r="BR186" s="76"/>
      <c r="BS186" s="76"/>
      <c r="BT186" s="76"/>
      <c r="BU186" s="76"/>
      <c r="BV186" s="76"/>
      <c r="BW186" s="76"/>
      <c r="BX186" s="76"/>
      <c r="BY186" s="76"/>
      <c r="BZ186" s="76"/>
    </row>
    <row r="187" spans="1:78">
      <c r="A187" s="76"/>
      <c r="B187" s="76"/>
      <c r="C187" s="76"/>
      <c r="D187" s="76"/>
      <c r="E187" s="76"/>
      <c r="F187" s="76"/>
      <c r="G187" s="76"/>
      <c r="H187" s="1022"/>
      <c r="I187" s="1022"/>
      <c r="J187" s="1022"/>
      <c r="K187" s="1022"/>
      <c r="L187" s="1022"/>
      <c r="M187" s="1022"/>
      <c r="N187" s="1022"/>
      <c r="O187" s="1022"/>
      <c r="P187" s="1022"/>
      <c r="Q187" s="1022"/>
      <c r="R187" s="1022"/>
      <c r="S187" s="1022"/>
      <c r="T187" s="1022"/>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c r="BS187" s="76"/>
      <c r="BT187" s="76"/>
      <c r="BU187" s="76"/>
      <c r="BV187" s="76"/>
      <c r="BW187" s="76"/>
      <c r="BX187" s="76"/>
      <c r="BY187" s="76"/>
      <c r="BZ187" s="76"/>
    </row>
    <row r="188" spans="1:78">
      <c r="A188" s="76"/>
      <c r="B188" s="76"/>
      <c r="C188" s="76"/>
      <c r="D188" s="76"/>
      <c r="E188" s="76"/>
      <c r="F188" s="76"/>
      <c r="G188" s="76"/>
      <c r="H188" s="1022"/>
      <c r="I188" s="1022"/>
      <c r="J188" s="1022"/>
      <c r="K188" s="1022"/>
      <c r="L188" s="1022"/>
      <c r="M188" s="1022"/>
      <c r="N188" s="1022"/>
      <c r="O188" s="1022"/>
      <c r="P188" s="1022"/>
      <c r="Q188" s="1022"/>
      <c r="R188" s="1022"/>
      <c r="S188" s="1022"/>
      <c r="T188" s="1022"/>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Y188" s="76"/>
      <c r="AZ188" s="76"/>
      <c r="BA188" s="76"/>
      <c r="BB188" s="76"/>
      <c r="BC188" s="76"/>
      <c r="BD188" s="76"/>
      <c r="BE188" s="76"/>
      <c r="BF188" s="76"/>
      <c r="BG188" s="76"/>
      <c r="BH188" s="76"/>
      <c r="BI188" s="76"/>
      <c r="BJ188" s="76"/>
      <c r="BK188" s="76"/>
      <c r="BL188" s="76"/>
      <c r="BM188" s="76"/>
      <c r="BN188" s="76"/>
      <c r="BO188" s="76"/>
      <c r="BP188" s="76"/>
      <c r="BQ188" s="76"/>
      <c r="BR188" s="76"/>
      <c r="BS188" s="76"/>
      <c r="BT188" s="76"/>
      <c r="BU188" s="76"/>
      <c r="BV188" s="76"/>
      <c r="BW188" s="76"/>
      <c r="BX188" s="76"/>
      <c r="BY188" s="76"/>
      <c r="BZ188" s="76"/>
    </row>
    <row r="189" spans="1:78">
      <c r="A189" s="76"/>
      <c r="B189" s="76"/>
      <c r="C189" s="76"/>
      <c r="D189" s="76"/>
      <c r="E189" s="76"/>
      <c r="F189" s="76"/>
      <c r="G189" s="76"/>
      <c r="H189" s="1022"/>
      <c r="I189" s="1022"/>
      <c r="J189" s="1022"/>
      <c r="K189" s="1022"/>
      <c r="L189" s="1022"/>
      <c r="M189" s="1022"/>
      <c r="N189" s="1022"/>
      <c r="O189" s="1022"/>
      <c r="P189" s="1022"/>
      <c r="Q189" s="1022"/>
      <c r="R189" s="1022"/>
      <c r="S189" s="1022"/>
      <c r="T189" s="1022"/>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c r="BM189" s="76"/>
      <c r="BN189" s="76"/>
      <c r="BO189" s="76"/>
      <c r="BP189" s="76"/>
      <c r="BQ189" s="76"/>
      <c r="BR189" s="76"/>
      <c r="BS189" s="76"/>
      <c r="BT189" s="76"/>
      <c r="BU189" s="76"/>
      <c r="BV189" s="76"/>
      <c r="BW189" s="76"/>
      <c r="BX189" s="76"/>
      <c r="BY189" s="76"/>
      <c r="BZ189" s="76"/>
    </row>
    <row r="190" spans="1:78">
      <c r="A190" s="76"/>
      <c r="B190" s="76"/>
      <c r="C190" s="76"/>
      <c r="D190" s="76"/>
      <c r="E190" s="76"/>
      <c r="F190" s="76"/>
      <c r="G190" s="76"/>
      <c r="H190" s="1022"/>
      <c r="I190" s="1022"/>
      <c r="J190" s="1022"/>
      <c r="K190" s="1022"/>
      <c r="L190" s="1022"/>
      <c r="M190" s="1022"/>
      <c r="N190" s="1022"/>
      <c r="O190" s="1022"/>
      <c r="P190" s="1022"/>
      <c r="Q190" s="1022"/>
      <c r="R190" s="1022"/>
      <c r="S190" s="1022"/>
      <c r="T190" s="1022"/>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Y190" s="76"/>
      <c r="AZ190" s="76"/>
      <c r="BA190" s="76"/>
      <c r="BB190" s="76"/>
      <c r="BC190" s="76"/>
      <c r="BD190" s="76"/>
      <c r="BE190" s="76"/>
      <c r="BF190" s="76"/>
      <c r="BG190" s="76"/>
      <c r="BH190" s="76"/>
      <c r="BI190" s="76"/>
      <c r="BJ190" s="76"/>
      <c r="BK190" s="76"/>
      <c r="BL190" s="76"/>
      <c r="BM190" s="76"/>
      <c r="BN190" s="76"/>
      <c r="BO190" s="76"/>
      <c r="BP190" s="76"/>
      <c r="BQ190" s="76"/>
      <c r="BR190" s="76"/>
      <c r="BS190" s="76"/>
      <c r="BT190" s="76"/>
      <c r="BU190" s="76"/>
      <c r="BV190" s="76"/>
      <c r="BW190" s="76"/>
      <c r="BX190" s="76"/>
      <c r="BY190" s="76"/>
      <c r="BZ190" s="76"/>
    </row>
    <row r="191" spans="1:78">
      <c r="A191" s="76"/>
      <c r="B191" s="76"/>
      <c r="C191" s="76"/>
      <c r="D191" s="76"/>
      <c r="E191" s="76"/>
      <c r="F191" s="76"/>
      <c r="G191" s="76"/>
      <c r="H191" s="1022"/>
      <c r="I191" s="1022"/>
      <c r="J191" s="1022"/>
      <c r="K191" s="1022"/>
      <c r="L191" s="1022"/>
      <c r="M191" s="1022"/>
      <c r="N191" s="1022"/>
      <c r="O191" s="1022"/>
      <c r="P191" s="1022"/>
      <c r="Q191" s="1022"/>
      <c r="R191" s="1022"/>
      <c r="S191" s="1022"/>
      <c r="T191" s="1022"/>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c r="BM191" s="76"/>
      <c r="BN191" s="76"/>
      <c r="BO191" s="76"/>
      <c r="BP191" s="76"/>
      <c r="BQ191" s="76"/>
      <c r="BR191" s="76"/>
      <c r="BS191" s="76"/>
      <c r="BT191" s="76"/>
      <c r="BU191" s="76"/>
      <c r="BV191" s="76"/>
      <c r="BW191" s="76"/>
      <c r="BX191" s="76"/>
      <c r="BY191" s="76"/>
      <c r="BZ191" s="76"/>
    </row>
    <row r="192" spans="1:78">
      <c r="A192" s="76"/>
      <c r="B192" s="76"/>
      <c r="C192" s="76"/>
      <c r="D192" s="76"/>
      <c r="E192" s="76"/>
      <c r="F192" s="76"/>
      <c r="G192" s="76"/>
      <c r="H192" s="1022"/>
      <c r="I192" s="1022"/>
      <c r="J192" s="1022"/>
      <c r="K192" s="1022"/>
      <c r="L192" s="1022"/>
      <c r="M192" s="1022"/>
      <c r="N192" s="1022"/>
      <c r="O192" s="1022"/>
      <c r="P192" s="1022"/>
      <c r="Q192" s="1022"/>
      <c r="R192" s="1022"/>
      <c r="S192" s="1022"/>
      <c r="T192" s="1022"/>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Y192" s="76"/>
      <c r="AZ192" s="76"/>
      <c r="BA192" s="76"/>
      <c r="BB192" s="76"/>
      <c r="BC192" s="76"/>
      <c r="BD192" s="76"/>
      <c r="BE192" s="76"/>
      <c r="BF192" s="76"/>
      <c r="BG192" s="76"/>
      <c r="BH192" s="76"/>
      <c r="BI192" s="76"/>
      <c r="BJ192" s="76"/>
      <c r="BK192" s="76"/>
      <c r="BL192" s="76"/>
      <c r="BM192" s="76"/>
      <c r="BN192" s="76"/>
      <c r="BO192" s="76"/>
      <c r="BP192" s="76"/>
      <c r="BQ192" s="76"/>
      <c r="BR192" s="76"/>
      <c r="BS192" s="76"/>
      <c r="BT192" s="76"/>
      <c r="BU192" s="76"/>
      <c r="BV192" s="76"/>
      <c r="BW192" s="76"/>
      <c r="BX192" s="76"/>
      <c r="BY192" s="76"/>
      <c r="BZ192" s="76"/>
    </row>
    <row r="193" spans="1:78">
      <c r="A193" s="76"/>
      <c r="B193" s="76"/>
      <c r="C193" s="76"/>
      <c r="D193" s="76"/>
      <c r="E193" s="76"/>
      <c r="F193" s="76"/>
      <c r="G193" s="76"/>
      <c r="H193" s="1022"/>
      <c r="I193" s="1022"/>
      <c r="J193" s="1022"/>
      <c r="K193" s="1022"/>
      <c r="L193" s="1022"/>
      <c r="M193" s="1022"/>
      <c r="N193" s="1022"/>
      <c r="O193" s="1022"/>
      <c r="P193" s="1022"/>
      <c r="Q193" s="1022"/>
      <c r="R193" s="1022"/>
      <c r="S193" s="1022"/>
      <c r="T193" s="1022"/>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c r="AY193" s="76"/>
      <c r="AZ193" s="76"/>
      <c r="BA193" s="76"/>
      <c r="BB193" s="76"/>
      <c r="BC193" s="76"/>
      <c r="BD193" s="76"/>
      <c r="BE193" s="76"/>
      <c r="BF193" s="76"/>
      <c r="BG193" s="76"/>
      <c r="BH193" s="76"/>
      <c r="BI193" s="76"/>
      <c r="BJ193" s="76"/>
      <c r="BK193" s="76"/>
      <c r="BL193" s="76"/>
      <c r="BM193" s="76"/>
      <c r="BN193" s="76"/>
      <c r="BO193" s="76"/>
      <c r="BP193" s="76"/>
      <c r="BQ193" s="76"/>
      <c r="BR193" s="76"/>
      <c r="BS193" s="76"/>
      <c r="BT193" s="76"/>
      <c r="BU193" s="76"/>
      <c r="BV193" s="76"/>
      <c r="BW193" s="76"/>
      <c r="BX193" s="76"/>
      <c r="BY193" s="76"/>
      <c r="BZ193" s="76"/>
    </row>
    <row r="194" spans="1:78">
      <c r="A194" s="76"/>
      <c r="B194" s="76"/>
      <c r="C194" s="76"/>
      <c r="D194" s="76"/>
      <c r="E194" s="76"/>
      <c r="F194" s="76"/>
      <c r="G194" s="76"/>
      <c r="H194" s="1022"/>
      <c r="I194" s="1022"/>
      <c r="J194" s="1022"/>
      <c r="K194" s="1022"/>
      <c r="L194" s="1022"/>
      <c r="M194" s="1022"/>
      <c r="N194" s="1022"/>
      <c r="O194" s="1022"/>
      <c r="P194" s="1022"/>
      <c r="Q194" s="1022"/>
      <c r="R194" s="1022"/>
      <c r="S194" s="1022"/>
      <c r="T194" s="1022"/>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row>
    <row r="195" spans="1:78">
      <c r="A195" s="76"/>
      <c r="B195" s="76"/>
      <c r="C195" s="76"/>
      <c r="D195" s="76"/>
      <c r="E195" s="76"/>
      <c r="F195" s="76"/>
      <c r="G195" s="76"/>
      <c r="H195" s="1022"/>
      <c r="I195" s="1022"/>
      <c r="J195" s="1022"/>
      <c r="K195" s="1022"/>
      <c r="L195" s="1022"/>
      <c r="M195" s="1022"/>
      <c r="N195" s="1022"/>
      <c r="O195" s="1022"/>
      <c r="P195" s="1022"/>
      <c r="Q195" s="1022"/>
      <c r="R195" s="1022"/>
      <c r="S195" s="1022"/>
      <c r="T195" s="1022"/>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c r="BM195" s="76"/>
      <c r="BN195" s="76"/>
      <c r="BO195" s="76"/>
      <c r="BP195" s="76"/>
      <c r="BQ195" s="76"/>
      <c r="BR195" s="76"/>
      <c r="BS195" s="76"/>
      <c r="BT195" s="76"/>
      <c r="BU195" s="76"/>
      <c r="BV195" s="76"/>
      <c r="BW195" s="76"/>
      <c r="BX195" s="76"/>
      <c r="BY195" s="76"/>
      <c r="BZ195" s="76"/>
    </row>
    <row r="196" spans="1:78">
      <c r="A196" s="76"/>
      <c r="B196" s="76"/>
      <c r="C196" s="76"/>
      <c r="D196" s="76"/>
      <c r="E196" s="76"/>
      <c r="F196" s="76"/>
      <c r="G196" s="76"/>
      <c r="H196" s="1022"/>
      <c r="I196" s="1022"/>
      <c r="J196" s="1022"/>
      <c r="K196" s="1022"/>
      <c r="L196" s="1022"/>
      <c r="M196" s="1022"/>
      <c r="N196" s="1022"/>
      <c r="O196" s="1022"/>
      <c r="P196" s="1022"/>
      <c r="Q196" s="1022"/>
      <c r="R196" s="1022"/>
      <c r="S196" s="1022"/>
      <c r="T196" s="1022"/>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6"/>
      <c r="BF196" s="76"/>
      <c r="BG196" s="76"/>
      <c r="BH196" s="76"/>
      <c r="BI196" s="76"/>
      <c r="BJ196" s="76"/>
      <c r="BK196" s="76"/>
      <c r="BL196" s="76"/>
      <c r="BM196" s="76"/>
      <c r="BN196" s="76"/>
      <c r="BO196" s="76"/>
      <c r="BP196" s="76"/>
      <c r="BQ196" s="76"/>
      <c r="BR196" s="76"/>
      <c r="BS196" s="76"/>
      <c r="BT196" s="76"/>
      <c r="BU196" s="76"/>
      <c r="BV196" s="76"/>
      <c r="BW196" s="76"/>
      <c r="BX196" s="76"/>
      <c r="BY196" s="76"/>
      <c r="BZ196" s="76"/>
    </row>
    <row r="197" spans="1:78">
      <c r="A197" s="76"/>
      <c r="B197" s="76"/>
      <c r="C197" s="76"/>
      <c r="D197" s="76"/>
      <c r="E197" s="76"/>
      <c r="F197" s="76"/>
      <c r="G197" s="76"/>
      <c r="H197" s="1022"/>
      <c r="I197" s="1022"/>
      <c r="J197" s="1022"/>
      <c r="K197" s="1022"/>
      <c r="L197" s="1022"/>
      <c r="M197" s="1022"/>
      <c r="N197" s="1022"/>
      <c r="O197" s="1022"/>
      <c r="P197" s="1022"/>
      <c r="Q197" s="1022"/>
      <c r="R197" s="1022"/>
      <c r="S197" s="1022"/>
      <c r="T197" s="1022"/>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6"/>
      <c r="BV197" s="76"/>
      <c r="BW197" s="76"/>
      <c r="BX197" s="76"/>
      <c r="BY197" s="76"/>
      <c r="BZ197" s="76"/>
    </row>
    <row r="198" spans="1:78">
      <c r="A198" s="76"/>
      <c r="B198" s="76"/>
      <c r="C198" s="76"/>
      <c r="D198" s="76"/>
      <c r="E198" s="76"/>
      <c r="F198" s="76"/>
      <c r="G198" s="76"/>
      <c r="H198" s="1022"/>
      <c r="I198" s="1022"/>
      <c r="J198" s="1022"/>
      <c r="K198" s="1022"/>
      <c r="L198" s="1022"/>
      <c r="M198" s="1022"/>
      <c r="N198" s="1022"/>
      <c r="O198" s="1022"/>
      <c r="P198" s="1022"/>
      <c r="Q198" s="1022"/>
      <c r="R198" s="1022"/>
      <c r="S198" s="1022"/>
      <c r="T198" s="1022"/>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c r="AR198" s="76"/>
      <c r="AS198" s="76"/>
      <c r="AT198" s="76"/>
      <c r="AU198" s="76"/>
      <c r="AV198" s="76"/>
      <c r="AW198" s="76"/>
      <c r="AX198" s="76"/>
      <c r="AY198" s="76"/>
      <c r="AZ198" s="76"/>
      <c r="BA198" s="76"/>
      <c r="BB198" s="76"/>
      <c r="BC198" s="76"/>
      <c r="BD198" s="76"/>
      <c r="BE198" s="76"/>
      <c r="BF198" s="76"/>
      <c r="BG198" s="76"/>
      <c r="BH198" s="76"/>
      <c r="BI198" s="76"/>
      <c r="BJ198" s="76"/>
      <c r="BK198" s="76"/>
      <c r="BL198" s="76"/>
      <c r="BM198" s="76"/>
      <c r="BN198" s="76"/>
      <c r="BO198" s="76"/>
      <c r="BP198" s="76"/>
      <c r="BQ198" s="76"/>
      <c r="BR198" s="76"/>
      <c r="BS198" s="76"/>
      <c r="BT198" s="76"/>
      <c r="BU198" s="76"/>
      <c r="BV198" s="76"/>
      <c r="BW198" s="76"/>
      <c r="BX198" s="76"/>
      <c r="BY198" s="76"/>
      <c r="BZ198" s="76"/>
    </row>
    <row r="199" spans="1:78">
      <c r="A199" s="76"/>
      <c r="B199" s="76"/>
      <c r="C199" s="76"/>
      <c r="D199" s="76"/>
      <c r="E199" s="76"/>
      <c r="F199" s="76"/>
      <c r="G199" s="76"/>
      <c r="H199" s="1022"/>
      <c r="I199" s="1022"/>
      <c r="J199" s="1022"/>
      <c r="K199" s="1022"/>
      <c r="L199" s="1022"/>
      <c r="M199" s="1022"/>
      <c r="N199" s="1022"/>
      <c r="O199" s="1022"/>
      <c r="P199" s="1022"/>
      <c r="Q199" s="1022"/>
      <c r="R199" s="1022"/>
      <c r="S199" s="1022"/>
      <c r="T199" s="1022"/>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c r="A200" s="76"/>
      <c r="B200" s="76"/>
      <c r="C200" s="76"/>
      <c r="D200" s="76"/>
      <c r="E200" s="76"/>
      <c r="F200" s="76"/>
      <c r="G200" s="76"/>
      <c r="H200" s="1022"/>
      <c r="I200" s="1022"/>
      <c r="J200" s="1022"/>
      <c r="K200" s="1022"/>
      <c r="L200" s="1022"/>
      <c r="M200" s="1022"/>
      <c r="N200" s="1022"/>
      <c r="O200" s="1022"/>
      <c r="P200" s="1022"/>
      <c r="Q200" s="1022"/>
      <c r="R200" s="1022"/>
      <c r="S200" s="1022"/>
      <c r="T200" s="1022"/>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76"/>
      <c r="AZ200" s="76"/>
      <c r="BA200" s="76"/>
      <c r="BB200" s="76"/>
      <c r="BC200" s="76"/>
      <c r="BD200" s="76"/>
      <c r="BE200" s="76"/>
      <c r="BF200" s="76"/>
      <c r="BG200" s="76"/>
      <c r="BH200" s="76"/>
      <c r="BI200" s="76"/>
      <c r="BJ200" s="76"/>
      <c r="BK200" s="76"/>
      <c r="BL200" s="76"/>
      <c r="BM200" s="76"/>
      <c r="BN200" s="76"/>
      <c r="BO200" s="76"/>
      <c r="BP200" s="76"/>
      <c r="BQ200" s="76"/>
      <c r="BR200" s="76"/>
      <c r="BS200" s="76"/>
      <c r="BT200" s="76"/>
      <c r="BU200" s="76"/>
      <c r="BV200" s="76"/>
      <c r="BW200" s="76"/>
      <c r="BX200" s="76"/>
      <c r="BY200" s="76"/>
      <c r="BZ200" s="76"/>
    </row>
    <row r="201" spans="1:78">
      <c r="A201" s="76"/>
      <c r="B201" s="76"/>
      <c r="C201" s="76"/>
      <c r="D201" s="76"/>
      <c r="E201" s="76"/>
      <c r="F201" s="76"/>
      <c r="G201" s="76"/>
      <c r="H201" s="1022"/>
      <c r="I201" s="1022"/>
      <c r="J201" s="1022"/>
      <c r="K201" s="1022"/>
      <c r="L201" s="1022"/>
      <c r="M201" s="1022"/>
      <c r="N201" s="1022"/>
      <c r="O201" s="1022"/>
      <c r="P201" s="1022"/>
      <c r="Q201" s="1022"/>
      <c r="R201" s="1022"/>
      <c r="S201" s="1022"/>
      <c r="T201" s="1022"/>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c r="BM201" s="76"/>
      <c r="BN201" s="76"/>
      <c r="BO201" s="76"/>
      <c r="BP201" s="76"/>
      <c r="BQ201" s="76"/>
      <c r="BR201" s="76"/>
      <c r="BS201" s="76"/>
      <c r="BT201" s="76"/>
      <c r="BU201" s="76"/>
      <c r="BV201" s="76"/>
      <c r="BW201" s="76"/>
      <c r="BX201" s="76"/>
      <c r="BY201" s="76"/>
      <c r="BZ201" s="76"/>
    </row>
    <row r="202" spans="1:78">
      <c r="A202" s="76"/>
      <c r="B202" s="76"/>
      <c r="C202" s="76"/>
      <c r="D202" s="76"/>
      <c r="E202" s="76"/>
      <c r="F202" s="76"/>
      <c r="G202" s="76"/>
      <c r="H202" s="1022"/>
      <c r="I202" s="1022"/>
      <c r="J202" s="1022"/>
      <c r="K202" s="1022"/>
      <c r="L202" s="1022"/>
      <c r="M202" s="1022"/>
      <c r="N202" s="1022"/>
      <c r="O202" s="1022"/>
      <c r="P202" s="1022"/>
      <c r="Q202" s="1022"/>
      <c r="R202" s="1022"/>
      <c r="S202" s="1022"/>
      <c r="T202" s="1022"/>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c r="AQ202" s="76"/>
      <c r="AR202" s="76"/>
      <c r="AS202" s="76"/>
      <c r="AT202" s="76"/>
      <c r="AU202" s="76"/>
      <c r="AV202" s="76"/>
      <c r="AW202" s="76"/>
      <c r="AX202" s="76"/>
      <c r="AY202" s="76"/>
      <c r="AZ202" s="76"/>
      <c r="BA202" s="76"/>
      <c r="BB202" s="76"/>
      <c r="BC202" s="76"/>
      <c r="BD202" s="76"/>
      <c r="BE202" s="76"/>
      <c r="BF202" s="76"/>
      <c r="BG202" s="76"/>
      <c r="BH202" s="76"/>
      <c r="BI202" s="76"/>
      <c r="BJ202" s="76"/>
      <c r="BK202" s="76"/>
      <c r="BL202" s="76"/>
      <c r="BM202" s="76"/>
      <c r="BN202" s="76"/>
      <c r="BO202" s="76"/>
      <c r="BP202" s="76"/>
      <c r="BQ202" s="76"/>
      <c r="BR202" s="76"/>
      <c r="BS202" s="76"/>
      <c r="BT202" s="76"/>
      <c r="BU202" s="76"/>
      <c r="BV202" s="76"/>
      <c r="BW202" s="76"/>
      <c r="BX202" s="76"/>
      <c r="BY202" s="76"/>
      <c r="BZ202" s="76"/>
    </row>
    <row r="203" spans="1:78">
      <c r="A203" s="76"/>
      <c r="B203" s="76"/>
      <c r="C203" s="76"/>
      <c r="D203" s="76"/>
      <c r="E203" s="76"/>
      <c r="F203" s="76"/>
      <c r="G203" s="76"/>
      <c r="H203" s="1022"/>
      <c r="I203" s="1022"/>
      <c r="J203" s="1022"/>
      <c r="K203" s="1022"/>
      <c r="L203" s="1022"/>
      <c r="M203" s="1022"/>
      <c r="N203" s="1022"/>
      <c r="O203" s="1022"/>
      <c r="P203" s="1022"/>
      <c r="Q203" s="1022"/>
      <c r="R203" s="1022"/>
      <c r="S203" s="1022"/>
      <c r="T203" s="1022"/>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c r="BM203" s="76"/>
      <c r="BN203" s="76"/>
      <c r="BO203" s="76"/>
      <c r="BP203" s="76"/>
      <c r="BQ203" s="76"/>
      <c r="BR203" s="76"/>
      <c r="BS203" s="76"/>
      <c r="BT203" s="76"/>
      <c r="BU203" s="76"/>
      <c r="BV203" s="76"/>
      <c r="BW203" s="76"/>
      <c r="BX203" s="76"/>
      <c r="BY203" s="76"/>
      <c r="BZ203" s="76"/>
    </row>
    <row r="204" spans="1:78">
      <c r="A204" s="76"/>
      <c r="B204" s="76"/>
      <c r="C204" s="76"/>
      <c r="D204" s="76"/>
      <c r="E204" s="76"/>
      <c r="F204" s="76"/>
      <c r="G204" s="76"/>
      <c r="H204" s="1022"/>
      <c r="I204" s="1022"/>
      <c r="J204" s="1022"/>
      <c r="K204" s="1022"/>
      <c r="L204" s="1022"/>
      <c r="M204" s="1022"/>
      <c r="N204" s="1022"/>
      <c r="O204" s="1022"/>
      <c r="P204" s="1022"/>
      <c r="Q204" s="1022"/>
      <c r="R204" s="1022"/>
      <c r="S204" s="1022"/>
      <c r="T204" s="1022"/>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row>
    <row r="205" spans="1:78">
      <c r="A205" s="76"/>
      <c r="B205" s="76"/>
      <c r="C205" s="76"/>
      <c r="D205" s="76"/>
      <c r="E205" s="76"/>
      <c r="F205" s="76"/>
      <c r="G205" s="76"/>
      <c r="H205" s="1022"/>
      <c r="I205" s="1022"/>
      <c r="J205" s="1022"/>
      <c r="K205" s="1022"/>
      <c r="L205" s="1022"/>
      <c r="M205" s="1022"/>
      <c r="N205" s="1022"/>
      <c r="O205" s="1022"/>
      <c r="P205" s="1022"/>
      <c r="Q205" s="1022"/>
      <c r="R205" s="1022"/>
      <c r="S205" s="1022"/>
      <c r="T205" s="1022"/>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6"/>
      <c r="BN205" s="76"/>
      <c r="BO205" s="76"/>
      <c r="BP205" s="76"/>
      <c r="BQ205" s="76"/>
      <c r="BR205" s="76"/>
      <c r="BS205" s="76"/>
      <c r="BT205" s="76"/>
      <c r="BU205" s="76"/>
      <c r="BV205" s="76"/>
      <c r="BW205" s="76"/>
      <c r="BX205" s="76"/>
      <c r="BY205" s="76"/>
      <c r="BZ205" s="76"/>
    </row>
    <row r="206" spans="1:78">
      <c r="A206" s="76"/>
      <c r="B206" s="76"/>
      <c r="C206" s="76"/>
      <c r="D206" s="76"/>
      <c r="E206" s="76"/>
      <c r="F206" s="76"/>
      <c r="G206" s="76"/>
      <c r="H206" s="1022"/>
      <c r="I206" s="1022"/>
      <c r="J206" s="1022"/>
      <c r="K206" s="1022"/>
      <c r="L206" s="1022"/>
      <c r="M206" s="1022"/>
      <c r="N206" s="1022"/>
      <c r="O206" s="1022"/>
      <c r="P206" s="1022"/>
      <c r="Q206" s="1022"/>
      <c r="R206" s="1022"/>
      <c r="S206" s="1022"/>
      <c r="T206" s="1022"/>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c r="BE206" s="76"/>
      <c r="BF206" s="76"/>
      <c r="BG206" s="76"/>
      <c r="BH206" s="76"/>
      <c r="BI206" s="76"/>
      <c r="BJ206" s="76"/>
      <c r="BK206" s="76"/>
      <c r="BL206" s="76"/>
      <c r="BM206" s="76"/>
      <c r="BN206" s="76"/>
      <c r="BO206" s="76"/>
      <c r="BP206" s="76"/>
      <c r="BQ206" s="76"/>
      <c r="BR206" s="76"/>
      <c r="BS206" s="76"/>
      <c r="BT206" s="76"/>
      <c r="BU206" s="76"/>
      <c r="BV206" s="76"/>
      <c r="BW206" s="76"/>
      <c r="BX206" s="76"/>
      <c r="BY206" s="76"/>
      <c r="BZ206" s="76"/>
    </row>
    <row r="207" spans="1:78">
      <c r="A207" s="76"/>
      <c r="B207" s="76"/>
      <c r="C207" s="76"/>
      <c r="D207" s="76"/>
      <c r="E207" s="76"/>
      <c r="F207" s="76"/>
      <c r="G207" s="76"/>
      <c r="H207" s="1022"/>
      <c r="I207" s="1022"/>
      <c r="J207" s="1022"/>
      <c r="K207" s="1022"/>
      <c r="L207" s="1022"/>
      <c r="M207" s="1022"/>
      <c r="N207" s="1022"/>
      <c r="O207" s="1022"/>
      <c r="P207" s="1022"/>
      <c r="Q207" s="1022"/>
      <c r="R207" s="1022"/>
      <c r="S207" s="1022"/>
      <c r="T207" s="1022"/>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c r="AR207" s="76"/>
      <c r="AS207" s="76"/>
      <c r="AT207" s="76"/>
      <c r="AU207" s="76"/>
      <c r="AV207" s="76"/>
      <c r="AW207" s="76"/>
      <c r="AX207" s="76"/>
      <c r="AY207" s="76"/>
      <c r="AZ207" s="76"/>
      <c r="BA207" s="76"/>
      <c r="BB207" s="76"/>
      <c r="BC207" s="76"/>
      <c r="BD207" s="76"/>
      <c r="BE207" s="76"/>
      <c r="BF207" s="76"/>
      <c r="BG207" s="76"/>
      <c r="BH207" s="76"/>
      <c r="BI207" s="76"/>
      <c r="BJ207" s="76"/>
      <c r="BK207" s="76"/>
      <c r="BL207" s="76"/>
      <c r="BM207" s="76"/>
      <c r="BN207" s="76"/>
      <c r="BO207" s="76"/>
      <c r="BP207" s="76"/>
      <c r="BQ207" s="76"/>
      <c r="BR207" s="76"/>
      <c r="BS207" s="76"/>
      <c r="BT207" s="76"/>
      <c r="BU207" s="76"/>
      <c r="BV207" s="76"/>
      <c r="BW207" s="76"/>
      <c r="BX207" s="76"/>
      <c r="BY207" s="76"/>
      <c r="BZ207" s="76"/>
    </row>
    <row r="208" spans="1:78">
      <c r="A208" s="76"/>
      <c r="B208" s="76"/>
      <c r="C208" s="76"/>
      <c r="D208" s="76"/>
      <c r="E208" s="76"/>
      <c r="F208" s="76"/>
      <c r="G208" s="76"/>
      <c r="H208" s="1022"/>
      <c r="I208" s="1022"/>
      <c r="J208" s="1022"/>
      <c r="K208" s="1022"/>
      <c r="L208" s="1022"/>
      <c r="M208" s="1022"/>
      <c r="N208" s="1022"/>
      <c r="O208" s="1022"/>
      <c r="P208" s="1022"/>
      <c r="Q208" s="1022"/>
      <c r="R208" s="1022"/>
      <c r="S208" s="1022"/>
      <c r="T208" s="1022"/>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Y208" s="76"/>
      <c r="AZ208" s="76"/>
      <c r="BA208" s="76"/>
      <c r="BB208" s="76"/>
      <c r="BC208" s="76"/>
      <c r="BD208" s="76"/>
      <c r="BE208" s="76"/>
      <c r="BF208" s="76"/>
      <c r="BG208" s="76"/>
      <c r="BH208" s="76"/>
      <c r="BI208" s="76"/>
      <c r="BJ208" s="76"/>
      <c r="BK208" s="76"/>
      <c r="BL208" s="76"/>
      <c r="BM208" s="76"/>
      <c r="BN208" s="76"/>
      <c r="BO208" s="76"/>
      <c r="BP208" s="76"/>
      <c r="BQ208" s="76"/>
      <c r="BR208" s="76"/>
      <c r="BS208" s="76"/>
      <c r="BT208" s="76"/>
      <c r="BU208" s="76"/>
      <c r="BV208" s="76"/>
      <c r="BW208" s="76"/>
      <c r="BX208" s="76"/>
      <c r="BY208" s="76"/>
      <c r="BZ208" s="76"/>
    </row>
    <row r="209" spans="1:78">
      <c r="A209" s="76"/>
      <c r="B209" s="76"/>
      <c r="C209" s="76"/>
      <c r="D209" s="76"/>
      <c r="E209" s="76"/>
      <c r="F209" s="76"/>
      <c r="G209" s="76"/>
      <c r="H209" s="1022"/>
      <c r="I209" s="1022"/>
      <c r="J209" s="1022"/>
      <c r="K209" s="1022"/>
      <c r="L209" s="1022"/>
      <c r="M209" s="1022"/>
      <c r="N209" s="1022"/>
      <c r="O209" s="1022"/>
      <c r="P209" s="1022"/>
      <c r="Q209" s="1022"/>
      <c r="R209" s="1022"/>
      <c r="S209" s="1022"/>
      <c r="T209" s="1022"/>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c r="BM209" s="76"/>
      <c r="BN209" s="76"/>
      <c r="BO209" s="76"/>
      <c r="BP209" s="76"/>
      <c r="BQ209" s="76"/>
      <c r="BR209" s="76"/>
      <c r="BS209" s="76"/>
      <c r="BT209" s="76"/>
      <c r="BU209" s="76"/>
      <c r="BV209" s="76"/>
      <c r="BW209" s="76"/>
      <c r="BX209" s="76"/>
      <c r="BY209" s="76"/>
      <c r="BZ209" s="76"/>
    </row>
    <row r="210" spans="1:78">
      <c r="A210" s="76"/>
      <c r="B210" s="76"/>
      <c r="C210" s="76"/>
      <c r="D210" s="76"/>
      <c r="E210" s="76"/>
      <c r="F210" s="76"/>
      <c r="G210" s="76"/>
      <c r="H210" s="1022"/>
      <c r="I210" s="1022"/>
      <c r="J210" s="1022"/>
      <c r="K210" s="1022"/>
      <c r="L210" s="1022"/>
      <c r="M210" s="1022"/>
      <c r="N210" s="1022"/>
      <c r="O210" s="1022"/>
      <c r="P210" s="1022"/>
      <c r="Q210" s="1022"/>
      <c r="R210" s="1022"/>
      <c r="S210" s="1022"/>
      <c r="T210" s="1022"/>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6"/>
      <c r="AZ210" s="76"/>
      <c r="BA210" s="76"/>
      <c r="BB210" s="76"/>
      <c r="BC210" s="76"/>
      <c r="BD210" s="76"/>
      <c r="BE210" s="76"/>
      <c r="BF210" s="76"/>
      <c r="BG210" s="76"/>
      <c r="BH210" s="76"/>
      <c r="BI210" s="76"/>
      <c r="BJ210" s="76"/>
      <c r="BK210" s="76"/>
      <c r="BL210" s="76"/>
      <c r="BM210" s="76"/>
      <c r="BN210" s="76"/>
      <c r="BO210" s="76"/>
      <c r="BP210" s="76"/>
      <c r="BQ210" s="76"/>
      <c r="BR210" s="76"/>
      <c r="BS210" s="76"/>
      <c r="BT210" s="76"/>
      <c r="BU210" s="76"/>
      <c r="BV210" s="76"/>
      <c r="BW210" s="76"/>
      <c r="BX210" s="76"/>
      <c r="BY210" s="76"/>
      <c r="BZ210" s="76"/>
    </row>
    <row r="211" spans="1:78">
      <c r="A211" s="76"/>
      <c r="B211" s="76"/>
      <c r="C211" s="76"/>
      <c r="D211" s="76"/>
      <c r="E211" s="76"/>
      <c r="F211" s="76"/>
      <c r="G211" s="76"/>
      <c r="H211" s="1022"/>
      <c r="I211" s="1022"/>
      <c r="J211" s="1022"/>
      <c r="K211" s="1022"/>
      <c r="L211" s="1022"/>
      <c r="M211" s="1022"/>
      <c r="N211" s="1022"/>
      <c r="O211" s="1022"/>
      <c r="P211" s="1022"/>
      <c r="Q211" s="1022"/>
      <c r="R211" s="1022"/>
      <c r="S211" s="1022"/>
      <c r="T211" s="1022"/>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Y211" s="76"/>
      <c r="AZ211" s="76"/>
      <c r="BA211" s="76"/>
      <c r="BB211" s="76"/>
      <c r="BC211" s="76"/>
      <c r="BD211" s="76"/>
      <c r="BE211" s="76"/>
      <c r="BF211" s="76"/>
      <c r="BG211" s="76"/>
      <c r="BH211" s="76"/>
      <c r="BI211" s="76"/>
      <c r="BJ211" s="76"/>
      <c r="BK211" s="76"/>
      <c r="BL211" s="76"/>
      <c r="BM211" s="76"/>
      <c r="BN211" s="76"/>
      <c r="BO211" s="76"/>
      <c r="BP211" s="76"/>
      <c r="BQ211" s="76"/>
      <c r="BR211" s="76"/>
      <c r="BS211" s="76"/>
      <c r="BT211" s="76"/>
      <c r="BU211" s="76"/>
      <c r="BV211" s="76"/>
      <c r="BW211" s="76"/>
      <c r="BX211" s="76"/>
      <c r="BY211" s="76"/>
      <c r="BZ211" s="76"/>
    </row>
    <row r="212" spans="1:78">
      <c r="A212" s="76"/>
      <c r="B212" s="76"/>
      <c r="C212" s="76"/>
      <c r="D212" s="76"/>
      <c r="E212" s="76"/>
      <c r="F212" s="76"/>
      <c r="G212" s="76"/>
      <c r="H212" s="1022"/>
      <c r="I212" s="1022"/>
      <c r="J212" s="1022"/>
      <c r="K212" s="1022"/>
      <c r="L212" s="1022"/>
      <c r="M212" s="1022"/>
      <c r="N212" s="1022"/>
      <c r="O212" s="1022"/>
      <c r="P212" s="1022"/>
      <c r="Q212" s="1022"/>
      <c r="R212" s="1022"/>
      <c r="S212" s="1022"/>
      <c r="T212" s="1022"/>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c r="BE212" s="76"/>
      <c r="BF212" s="76"/>
      <c r="BG212" s="76"/>
      <c r="BH212" s="76"/>
      <c r="BI212" s="76"/>
      <c r="BJ212" s="76"/>
      <c r="BK212" s="76"/>
      <c r="BL212" s="76"/>
      <c r="BM212" s="76"/>
      <c r="BN212" s="76"/>
      <c r="BO212" s="76"/>
      <c r="BP212" s="76"/>
      <c r="BQ212" s="76"/>
      <c r="BR212" s="76"/>
      <c r="BS212" s="76"/>
      <c r="BT212" s="76"/>
      <c r="BU212" s="76"/>
      <c r="BV212" s="76"/>
      <c r="BW212" s="76"/>
      <c r="BX212" s="76"/>
      <c r="BY212" s="76"/>
      <c r="BZ212" s="76"/>
    </row>
    <row r="213" spans="1:78">
      <c r="A213" s="76"/>
      <c r="B213" s="76"/>
      <c r="C213" s="76"/>
      <c r="D213" s="76"/>
      <c r="E213" s="76"/>
      <c r="F213" s="76"/>
      <c r="G213" s="76"/>
      <c r="H213" s="1022"/>
      <c r="I213" s="1022"/>
      <c r="J213" s="1022"/>
      <c r="K213" s="1022"/>
      <c r="L213" s="1022"/>
      <c r="M213" s="1022"/>
      <c r="N213" s="1022"/>
      <c r="O213" s="1022"/>
      <c r="P213" s="1022"/>
      <c r="Q213" s="1022"/>
      <c r="R213" s="1022"/>
      <c r="S213" s="1022"/>
      <c r="T213" s="1022"/>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Y213" s="76"/>
      <c r="AZ213" s="76"/>
      <c r="BA213" s="76"/>
      <c r="BB213" s="76"/>
      <c r="BC213" s="76"/>
      <c r="BD213" s="76"/>
      <c r="BE213" s="76"/>
      <c r="BF213" s="76"/>
      <c r="BG213" s="76"/>
      <c r="BH213" s="76"/>
      <c r="BI213" s="76"/>
      <c r="BJ213" s="76"/>
      <c r="BK213" s="76"/>
      <c r="BL213" s="76"/>
      <c r="BM213" s="76"/>
      <c r="BN213" s="76"/>
      <c r="BO213" s="76"/>
      <c r="BP213" s="76"/>
      <c r="BQ213" s="76"/>
      <c r="BR213" s="76"/>
      <c r="BS213" s="76"/>
      <c r="BT213" s="76"/>
      <c r="BU213" s="76"/>
      <c r="BV213" s="76"/>
      <c r="BW213" s="76"/>
      <c r="BX213" s="76"/>
      <c r="BY213" s="76"/>
      <c r="BZ213" s="76"/>
    </row>
    <row r="214" spans="1:78">
      <c r="A214" s="76"/>
      <c r="B214" s="76"/>
      <c r="C214" s="76"/>
      <c r="D214" s="76"/>
      <c r="E214" s="76"/>
      <c r="F214" s="76"/>
      <c r="G214" s="76"/>
      <c r="H214" s="1022"/>
      <c r="I214" s="1022"/>
      <c r="J214" s="1022"/>
      <c r="K214" s="1022"/>
      <c r="L214" s="1022"/>
      <c r="M214" s="1022"/>
      <c r="N214" s="1022"/>
      <c r="O214" s="1022"/>
      <c r="P214" s="1022"/>
      <c r="Q214" s="1022"/>
      <c r="R214" s="1022"/>
      <c r="S214" s="1022"/>
      <c r="T214" s="1022"/>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76"/>
      <c r="AY214" s="76"/>
      <c r="AZ214" s="76"/>
      <c r="BA214" s="76"/>
      <c r="BB214" s="76"/>
      <c r="BC214" s="76"/>
      <c r="BD214" s="76"/>
      <c r="BE214" s="76"/>
      <c r="BF214" s="76"/>
      <c r="BG214" s="76"/>
      <c r="BH214" s="76"/>
      <c r="BI214" s="76"/>
      <c r="BJ214" s="76"/>
      <c r="BK214" s="76"/>
      <c r="BL214" s="76"/>
      <c r="BM214" s="76"/>
      <c r="BN214" s="76"/>
      <c r="BO214" s="76"/>
      <c r="BP214" s="76"/>
      <c r="BQ214" s="76"/>
      <c r="BR214" s="76"/>
      <c r="BS214" s="76"/>
      <c r="BT214" s="76"/>
      <c r="BU214" s="76"/>
      <c r="BV214" s="76"/>
      <c r="BW214" s="76"/>
      <c r="BX214" s="76"/>
      <c r="BY214" s="76"/>
      <c r="BZ214" s="76"/>
    </row>
    <row r="215" spans="1:78">
      <c r="A215" s="76"/>
      <c r="B215" s="76"/>
      <c r="C215" s="76"/>
      <c r="D215" s="76"/>
      <c r="E215" s="76"/>
      <c r="F215" s="76"/>
      <c r="G215" s="76"/>
      <c r="H215" s="1022"/>
      <c r="I215" s="1022"/>
      <c r="J215" s="1022"/>
      <c r="K215" s="1022"/>
      <c r="L215" s="1022"/>
      <c r="M215" s="1022"/>
      <c r="N215" s="1022"/>
      <c r="O215" s="1022"/>
      <c r="P215" s="1022"/>
      <c r="Q215" s="1022"/>
      <c r="R215" s="1022"/>
      <c r="S215" s="1022"/>
      <c r="T215" s="1022"/>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76"/>
      <c r="BY215" s="76"/>
      <c r="BZ215" s="76"/>
    </row>
    <row r="216" spans="1:78">
      <c r="A216" s="76"/>
      <c r="B216" s="76"/>
      <c r="C216" s="76"/>
      <c r="D216" s="76"/>
      <c r="E216" s="76"/>
      <c r="F216" s="76"/>
      <c r="G216" s="76"/>
      <c r="H216" s="1022"/>
      <c r="I216" s="1022"/>
      <c r="J216" s="1022"/>
      <c r="K216" s="1022"/>
      <c r="L216" s="1022"/>
      <c r="M216" s="1022"/>
      <c r="N216" s="1022"/>
      <c r="O216" s="1022"/>
      <c r="P216" s="1022"/>
      <c r="Q216" s="1022"/>
      <c r="R216" s="1022"/>
      <c r="S216" s="1022"/>
      <c r="T216" s="1022"/>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c r="BM216" s="76"/>
      <c r="BN216" s="76"/>
      <c r="BO216" s="76"/>
      <c r="BP216" s="76"/>
      <c r="BQ216" s="76"/>
      <c r="BR216" s="76"/>
      <c r="BS216" s="76"/>
      <c r="BT216" s="76"/>
      <c r="BU216" s="76"/>
      <c r="BV216" s="76"/>
      <c r="BW216" s="76"/>
      <c r="BX216" s="76"/>
      <c r="BY216" s="76"/>
      <c r="BZ216" s="76"/>
    </row>
    <row r="217" spans="1:78">
      <c r="A217" s="76"/>
      <c r="B217" s="76"/>
      <c r="C217" s="76"/>
      <c r="D217" s="76"/>
      <c r="E217" s="76"/>
      <c r="F217" s="76"/>
      <c r="G217" s="76"/>
      <c r="H217" s="1022"/>
      <c r="I217" s="1022"/>
      <c r="J217" s="1022"/>
      <c r="K217" s="1022"/>
      <c r="L217" s="1022"/>
      <c r="M217" s="1022"/>
      <c r="N217" s="1022"/>
      <c r="O217" s="1022"/>
      <c r="P217" s="1022"/>
      <c r="Q217" s="1022"/>
      <c r="R217" s="1022"/>
      <c r="S217" s="1022"/>
      <c r="T217" s="1022"/>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76"/>
      <c r="BR217" s="76"/>
      <c r="BS217" s="76"/>
      <c r="BT217" s="76"/>
      <c r="BU217" s="76"/>
      <c r="BV217" s="76"/>
      <c r="BW217" s="76"/>
      <c r="BX217" s="76"/>
      <c r="BY217" s="76"/>
      <c r="BZ217" s="76"/>
    </row>
    <row r="218" spans="1:78">
      <c r="A218" s="76"/>
      <c r="B218" s="76"/>
      <c r="C218" s="76"/>
      <c r="D218" s="76"/>
      <c r="E218" s="76"/>
      <c r="F218" s="76"/>
      <c r="G218" s="76"/>
      <c r="H218" s="1022"/>
      <c r="I218" s="1022"/>
      <c r="J218" s="1022"/>
      <c r="K218" s="1022"/>
      <c r="L218" s="1022"/>
      <c r="M218" s="1022"/>
      <c r="N218" s="1022"/>
      <c r="O218" s="1022"/>
      <c r="P218" s="1022"/>
      <c r="Q218" s="1022"/>
      <c r="R218" s="1022"/>
      <c r="S218" s="1022"/>
      <c r="T218" s="1022"/>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row>
    <row r="219" spans="1:78">
      <c r="A219" s="76"/>
      <c r="B219" s="76"/>
      <c r="C219" s="76"/>
      <c r="D219" s="76"/>
      <c r="E219" s="76"/>
      <c r="F219" s="76"/>
      <c r="G219" s="76"/>
      <c r="H219" s="1022"/>
      <c r="I219" s="1022"/>
      <c r="J219" s="1022"/>
      <c r="K219" s="1022"/>
      <c r="L219" s="1022"/>
      <c r="M219" s="1022"/>
      <c r="N219" s="1022"/>
      <c r="O219" s="1022"/>
      <c r="P219" s="1022"/>
      <c r="Q219" s="1022"/>
      <c r="R219" s="1022"/>
      <c r="S219" s="1022"/>
      <c r="T219" s="1022"/>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c r="BS219" s="76"/>
      <c r="BT219" s="76"/>
      <c r="BU219" s="76"/>
      <c r="BV219" s="76"/>
      <c r="BW219" s="76"/>
      <c r="BX219" s="76"/>
      <c r="BY219" s="76"/>
      <c r="BZ219" s="76"/>
    </row>
    <row r="220" spans="1:78">
      <c r="A220" s="76"/>
      <c r="B220" s="76"/>
      <c r="C220" s="76"/>
      <c r="D220" s="76"/>
      <c r="E220" s="76"/>
      <c r="F220" s="76"/>
      <c r="G220" s="76"/>
      <c r="H220" s="1022"/>
      <c r="I220" s="1022"/>
      <c r="J220" s="1022"/>
      <c r="K220" s="1022"/>
      <c r="L220" s="1022"/>
      <c r="M220" s="1022"/>
      <c r="N220" s="1022"/>
      <c r="O220" s="1022"/>
      <c r="P220" s="1022"/>
      <c r="Q220" s="1022"/>
      <c r="R220" s="1022"/>
      <c r="S220" s="1022"/>
      <c r="T220" s="1022"/>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6"/>
      <c r="BV220" s="76"/>
      <c r="BW220" s="76"/>
      <c r="BX220" s="76"/>
      <c r="BY220" s="76"/>
      <c r="BZ220" s="76"/>
    </row>
    <row r="221" spans="1:78">
      <c r="A221" s="76"/>
      <c r="B221" s="76"/>
      <c r="C221" s="76"/>
      <c r="D221" s="76"/>
      <c r="E221" s="76"/>
      <c r="F221" s="76"/>
      <c r="G221" s="76"/>
      <c r="H221" s="1022"/>
      <c r="I221" s="1022"/>
      <c r="J221" s="1022"/>
      <c r="K221" s="1022"/>
      <c r="L221" s="1022"/>
      <c r="M221" s="1022"/>
      <c r="N221" s="1022"/>
      <c r="O221" s="1022"/>
      <c r="P221" s="1022"/>
      <c r="Q221" s="1022"/>
      <c r="R221" s="1022"/>
      <c r="S221" s="1022"/>
      <c r="T221" s="1022"/>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c r="AT221" s="76"/>
      <c r="AU221" s="76"/>
      <c r="AV221" s="76"/>
      <c r="AW221" s="76"/>
      <c r="AX221" s="76"/>
      <c r="AY221" s="76"/>
      <c r="AZ221" s="76"/>
      <c r="BA221" s="76"/>
      <c r="BB221" s="76"/>
      <c r="BC221" s="76"/>
      <c r="BD221" s="76"/>
      <c r="BE221" s="76"/>
      <c r="BF221" s="76"/>
      <c r="BG221" s="76"/>
      <c r="BH221" s="76"/>
      <c r="BI221" s="76"/>
      <c r="BJ221" s="76"/>
      <c r="BK221" s="76"/>
      <c r="BL221" s="76"/>
      <c r="BM221" s="76"/>
      <c r="BN221" s="76"/>
      <c r="BO221" s="76"/>
      <c r="BP221" s="76"/>
      <c r="BQ221" s="76"/>
      <c r="BR221" s="76"/>
      <c r="BS221" s="76"/>
      <c r="BT221" s="76"/>
      <c r="BU221" s="76"/>
      <c r="BV221" s="76"/>
      <c r="BW221" s="76"/>
      <c r="BX221" s="76"/>
      <c r="BY221" s="76"/>
      <c r="BZ221" s="76"/>
    </row>
    <row r="222" spans="1:78">
      <c r="A222" s="76"/>
      <c r="B222" s="76"/>
      <c r="C222" s="76"/>
      <c r="D222" s="76"/>
      <c r="E222" s="76"/>
      <c r="F222" s="76"/>
      <c r="G222" s="76"/>
      <c r="H222" s="1022"/>
      <c r="I222" s="1022"/>
      <c r="J222" s="1022"/>
      <c r="K222" s="1022"/>
      <c r="L222" s="1022"/>
      <c r="M222" s="1022"/>
      <c r="N222" s="1022"/>
      <c r="O222" s="1022"/>
      <c r="P222" s="1022"/>
      <c r="Q222" s="1022"/>
      <c r="R222" s="1022"/>
      <c r="S222" s="1022"/>
      <c r="T222" s="1022"/>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c r="BM222" s="76"/>
      <c r="BN222" s="76"/>
      <c r="BO222" s="76"/>
      <c r="BP222" s="76"/>
      <c r="BQ222" s="76"/>
      <c r="BR222" s="76"/>
      <c r="BS222" s="76"/>
      <c r="BT222" s="76"/>
      <c r="BU222" s="76"/>
      <c r="BV222" s="76"/>
      <c r="BW222" s="76"/>
      <c r="BX222" s="76"/>
      <c r="BY222" s="76"/>
      <c r="BZ222" s="76"/>
    </row>
    <row r="223" spans="1:78">
      <c r="A223" s="76"/>
      <c r="B223" s="76"/>
      <c r="C223" s="76"/>
      <c r="D223" s="76"/>
      <c r="E223" s="76"/>
      <c r="F223" s="76"/>
      <c r="G223" s="76"/>
      <c r="H223" s="1022"/>
      <c r="I223" s="1022"/>
      <c r="J223" s="1022"/>
      <c r="K223" s="1022"/>
      <c r="L223" s="1022"/>
      <c r="M223" s="1022"/>
      <c r="N223" s="1022"/>
      <c r="O223" s="1022"/>
      <c r="P223" s="1022"/>
      <c r="Q223" s="1022"/>
      <c r="R223" s="1022"/>
      <c r="S223" s="1022"/>
      <c r="T223" s="1022"/>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c r="BM223" s="76"/>
      <c r="BN223" s="76"/>
      <c r="BO223" s="76"/>
      <c r="BP223" s="76"/>
      <c r="BQ223" s="76"/>
      <c r="BR223" s="76"/>
      <c r="BS223" s="76"/>
      <c r="BT223" s="76"/>
      <c r="BU223" s="76"/>
      <c r="BV223" s="76"/>
      <c r="BW223" s="76"/>
      <c r="BX223" s="76"/>
      <c r="BY223" s="76"/>
      <c r="BZ223" s="76"/>
    </row>
    <row r="224" spans="1:78">
      <c r="A224" s="76"/>
      <c r="B224" s="76"/>
      <c r="C224" s="76"/>
      <c r="D224" s="76"/>
      <c r="E224" s="76"/>
      <c r="F224" s="76"/>
      <c r="G224" s="76"/>
      <c r="H224" s="1022"/>
      <c r="I224" s="1022"/>
      <c r="J224" s="1022"/>
      <c r="K224" s="1022"/>
      <c r="L224" s="1022"/>
      <c r="M224" s="1022"/>
      <c r="N224" s="1022"/>
      <c r="O224" s="1022"/>
      <c r="P224" s="1022"/>
      <c r="Q224" s="1022"/>
      <c r="R224" s="1022"/>
      <c r="S224" s="1022"/>
      <c r="T224" s="1022"/>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c r="AY224" s="76"/>
      <c r="AZ224" s="76"/>
      <c r="BA224" s="76"/>
      <c r="BB224" s="76"/>
      <c r="BC224" s="76"/>
      <c r="BD224" s="76"/>
      <c r="BE224" s="76"/>
      <c r="BF224" s="76"/>
      <c r="BG224" s="76"/>
      <c r="BH224" s="76"/>
      <c r="BI224" s="76"/>
      <c r="BJ224" s="76"/>
      <c r="BK224" s="76"/>
      <c r="BL224" s="76"/>
      <c r="BM224" s="76"/>
      <c r="BN224" s="76"/>
      <c r="BO224" s="76"/>
      <c r="BP224" s="76"/>
      <c r="BQ224" s="76"/>
      <c r="BR224" s="76"/>
      <c r="BS224" s="76"/>
      <c r="BT224" s="76"/>
      <c r="BU224" s="76"/>
      <c r="BV224" s="76"/>
      <c r="BW224" s="76"/>
      <c r="BX224" s="76"/>
      <c r="BY224" s="76"/>
      <c r="BZ224" s="76"/>
    </row>
    <row r="225" spans="1:78">
      <c r="A225" s="76"/>
      <c r="B225" s="76"/>
      <c r="C225" s="76"/>
      <c r="D225" s="76"/>
      <c r="E225" s="76"/>
      <c r="F225" s="76"/>
      <c r="G225" s="76"/>
      <c r="H225" s="1022"/>
      <c r="I225" s="1022"/>
      <c r="J225" s="1022"/>
      <c r="K225" s="1022"/>
      <c r="L225" s="1022"/>
      <c r="M225" s="1022"/>
      <c r="N225" s="1022"/>
      <c r="O225" s="1022"/>
      <c r="P225" s="1022"/>
      <c r="Q225" s="1022"/>
      <c r="R225" s="1022"/>
      <c r="S225" s="1022"/>
      <c r="T225" s="1022"/>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Y225" s="76"/>
      <c r="AZ225" s="76"/>
      <c r="BA225" s="76"/>
      <c r="BB225" s="76"/>
      <c r="BC225" s="76"/>
      <c r="BD225" s="76"/>
      <c r="BE225" s="76"/>
      <c r="BF225" s="76"/>
      <c r="BG225" s="76"/>
      <c r="BH225" s="76"/>
      <c r="BI225" s="76"/>
      <c r="BJ225" s="76"/>
      <c r="BK225" s="76"/>
      <c r="BL225" s="76"/>
      <c r="BM225" s="76"/>
      <c r="BN225" s="76"/>
      <c r="BO225" s="76"/>
      <c r="BP225" s="76"/>
      <c r="BQ225" s="76"/>
      <c r="BR225" s="76"/>
      <c r="BS225" s="76"/>
      <c r="BT225" s="76"/>
      <c r="BU225" s="76"/>
      <c r="BV225" s="76"/>
      <c r="BW225" s="76"/>
      <c r="BX225" s="76"/>
      <c r="BY225" s="76"/>
      <c r="BZ225" s="76"/>
    </row>
    <row r="226" spans="1:78">
      <c r="A226" s="76"/>
      <c r="B226" s="76"/>
      <c r="C226" s="76"/>
      <c r="D226" s="76"/>
      <c r="E226" s="76"/>
      <c r="F226" s="76"/>
      <c r="G226" s="76"/>
      <c r="H226" s="1022"/>
      <c r="I226" s="1022"/>
      <c r="J226" s="1022"/>
      <c r="K226" s="1022"/>
      <c r="L226" s="1022"/>
      <c r="M226" s="1022"/>
      <c r="N226" s="1022"/>
      <c r="O226" s="1022"/>
      <c r="P226" s="1022"/>
      <c r="Q226" s="1022"/>
      <c r="R226" s="1022"/>
      <c r="S226" s="1022"/>
      <c r="T226" s="1022"/>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c r="BE226" s="76"/>
      <c r="BF226" s="76"/>
      <c r="BG226" s="76"/>
      <c r="BH226" s="76"/>
      <c r="BI226" s="76"/>
      <c r="BJ226" s="76"/>
      <c r="BK226" s="76"/>
      <c r="BL226" s="76"/>
      <c r="BM226" s="76"/>
      <c r="BN226" s="76"/>
      <c r="BO226" s="76"/>
      <c r="BP226" s="76"/>
      <c r="BQ226" s="76"/>
      <c r="BR226" s="76"/>
      <c r="BS226" s="76"/>
      <c r="BT226" s="76"/>
      <c r="BU226" s="76"/>
      <c r="BV226" s="76"/>
      <c r="BW226" s="76"/>
      <c r="BX226" s="76"/>
      <c r="BY226" s="76"/>
      <c r="BZ226" s="76"/>
    </row>
    <row r="227" spans="1:78">
      <c r="A227" s="76"/>
      <c r="B227" s="76"/>
      <c r="C227" s="76"/>
      <c r="D227" s="76"/>
      <c r="E227" s="76"/>
      <c r="F227" s="76"/>
      <c r="G227" s="76"/>
      <c r="H227" s="1022"/>
      <c r="I227" s="1022"/>
      <c r="J227" s="1022"/>
      <c r="K227" s="1022"/>
      <c r="L227" s="1022"/>
      <c r="M227" s="1022"/>
      <c r="N227" s="1022"/>
      <c r="O227" s="1022"/>
      <c r="P227" s="1022"/>
      <c r="Q227" s="1022"/>
      <c r="R227" s="1022"/>
      <c r="S227" s="1022"/>
      <c r="T227" s="1022"/>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c r="BM227" s="76"/>
      <c r="BN227" s="76"/>
      <c r="BO227" s="76"/>
      <c r="BP227" s="76"/>
      <c r="BQ227" s="76"/>
      <c r="BR227" s="76"/>
      <c r="BS227" s="76"/>
      <c r="BT227" s="76"/>
      <c r="BU227" s="76"/>
      <c r="BV227" s="76"/>
      <c r="BW227" s="76"/>
      <c r="BX227" s="76"/>
      <c r="BY227" s="76"/>
      <c r="BZ227" s="76"/>
    </row>
    <row r="228" spans="1:78">
      <c r="A228" s="76"/>
      <c r="B228" s="76"/>
      <c r="C228" s="76"/>
      <c r="D228" s="76"/>
      <c r="E228" s="76"/>
      <c r="F228" s="76"/>
      <c r="G228" s="76"/>
      <c r="H228" s="1022"/>
      <c r="I228" s="1022"/>
      <c r="J228" s="1022"/>
      <c r="K228" s="1022"/>
      <c r="L228" s="1022"/>
      <c r="M228" s="1022"/>
      <c r="N228" s="1022"/>
      <c r="O228" s="1022"/>
      <c r="P228" s="1022"/>
      <c r="Q228" s="1022"/>
      <c r="R228" s="1022"/>
      <c r="S228" s="1022"/>
      <c r="T228" s="1022"/>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c r="BE228" s="76"/>
      <c r="BF228" s="76"/>
      <c r="BG228" s="76"/>
      <c r="BH228" s="76"/>
      <c r="BI228" s="76"/>
      <c r="BJ228" s="76"/>
      <c r="BK228" s="76"/>
      <c r="BL228" s="76"/>
      <c r="BM228" s="76"/>
      <c r="BN228" s="76"/>
      <c r="BO228" s="76"/>
      <c r="BP228" s="76"/>
      <c r="BQ228" s="76"/>
      <c r="BR228" s="76"/>
      <c r="BS228" s="76"/>
      <c r="BT228" s="76"/>
      <c r="BU228" s="76"/>
      <c r="BV228" s="76"/>
      <c r="BW228" s="76"/>
      <c r="BX228" s="76"/>
      <c r="BY228" s="76"/>
      <c r="BZ228" s="76"/>
    </row>
    <row r="229" spans="1:78">
      <c r="A229" s="76"/>
      <c r="B229" s="76"/>
      <c r="C229" s="76"/>
      <c r="D229" s="76"/>
      <c r="E229" s="76"/>
      <c r="F229" s="76"/>
      <c r="G229" s="76"/>
      <c r="H229" s="1022"/>
      <c r="I229" s="1022"/>
      <c r="J229" s="1022"/>
      <c r="K229" s="1022"/>
      <c r="L229" s="1022"/>
      <c r="M229" s="1022"/>
      <c r="N229" s="1022"/>
      <c r="O229" s="1022"/>
      <c r="P229" s="1022"/>
      <c r="Q229" s="1022"/>
      <c r="R229" s="1022"/>
      <c r="S229" s="1022"/>
      <c r="T229" s="1022"/>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c r="AT229" s="76"/>
      <c r="AU229" s="76"/>
      <c r="AV229" s="76"/>
      <c r="AW229" s="76"/>
      <c r="AX229" s="76"/>
      <c r="AY229" s="76"/>
      <c r="AZ229" s="76"/>
      <c r="BA229" s="76"/>
      <c r="BB229" s="76"/>
      <c r="BC229" s="76"/>
      <c r="BD229" s="76"/>
      <c r="BE229" s="76"/>
      <c r="BF229" s="76"/>
      <c r="BG229" s="76"/>
      <c r="BH229" s="76"/>
      <c r="BI229" s="76"/>
      <c r="BJ229" s="76"/>
      <c r="BK229" s="76"/>
      <c r="BL229" s="76"/>
      <c r="BM229" s="76"/>
      <c r="BN229" s="76"/>
      <c r="BO229" s="76"/>
      <c r="BP229" s="76"/>
      <c r="BQ229" s="76"/>
      <c r="BR229" s="76"/>
      <c r="BS229" s="76"/>
      <c r="BT229" s="76"/>
      <c r="BU229" s="76"/>
      <c r="BV229" s="76"/>
      <c r="BW229" s="76"/>
      <c r="BX229" s="76"/>
      <c r="BY229" s="76"/>
      <c r="BZ229" s="76"/>
    </row>
    <row r="230" spans="1:78">
      <c r="A230" s="76"/>
      <c r="B230" s="76"/>
      <c r="C230" s="76"/>
      <c r="D230" s="76"/>
      <c r="E230" s="76"/>
      <c r="F230" s="76"/>
      <c r="G230" s="76"/>
      <c r="H230" s="1022"/>
      <c r="I230" s="1022"/>
      <c r="J230" s="1022"/>
      <c r="K230" s="1022"/>
      <c r="L230" s="1022"/>
      <c r="M230" s="1022"/>
      <c r="N230" s="1022"/>
      <c r="O230" s="1022"/>
      <c r="P230" s="1022"/>
      <c r="Q230" s="1022"/>
      <c r="R230" s="1022"/>
      <c r="S230" s="1022"/>
      <c r="T230" s="1022"/>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76"/>
      <c r="AT230" s="76"/>
      <c r="AU230" s="76"/>
      <c r="AV230" s="76"/>
      <c r="AW230" s="76"/>
      <c r="AX230" s="76"/>
      <c r="AY230" s="76"/>
      <c r="AZ230" s="76"/>
      <c r="BA230" s="76"/>
      <c r="BB230" s="76"/>
      <c r="BC230" s="76"/>
      <c r="BD230" s="76"/>
      <c r="BE230" s="76"/>
      <c r="BF230" s="76"/>
      <c r="BG230" s="76"/>
      <c r="BH230" s="76"/>
      <c r="BI230" s="76"/>
      <c r="BJ230" s="76"/>
      <c r="BK230" s="76"/>
      <c r="BL230" s="76"/>
      <c r="BM230" s="76"/>
      <c r="BN230" s="76"/>
      <c r="BO230" s="76"/>
      <c r="BP230" s="76"/>
      <c r="BQ230" s="76"/>
      <c r="BR230" s="76"/>
      <c r="BS230" s="76"/>
      <c r="BT230" s="76"/>
      <c r="BU230" s="76"/>
      <c r="BV230" s="76"/>
      <c r="BW230" s="76"/>
      <c r="BX230" s="76"/>
      <c r="BY230" s="76"/>
      <c r="BZ230" s="76"/>
    </row>
    <row r="231" spans="1:78">
      <c r="A231" s="76"/>
      <c r="B231" s="76"/>
      <c r="C231" s="76"/>
      <c r="D231" s="76"/>
      <c r="E231" s="76"/>
      <c r="F231" s="76"/>
      <c r="G231" s="76"/>
      <c r="H231" s="1022"/>
      <c r="I231" s="1022"/>
      <c r="J231" s="1022"/>
      <c r="K231" s="1022"/>
      <c r="L231" s="1022"/>
      <c r="M231" s="1022"/>
      <c r="N231" s="1022"/>
      <c r="O231" s="1022"/>
      <c r="P231" s="1022"/>
      <c r="Q231" s="1022"/>
      <c r="R231" s="1022"/>
      <c r="S231" s="1022"/>
      <c r="T231" s="1022"/>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6"/>
      <c r="AZ231" s="76"/>
      <c r="BA231" s="76"/>
      <c r="BB231" s="76"/>
      <c r="BC231" s="76"/>
      <c r="BD231" s="76"/>
      <c r="BE231" s="76"/>
      <c r="BF231" s="76"/>
      <c r="BG231" s="76"/>
      <c r="BH231" s="76"/>
      <c r="BI231" s="76"/>
      <c r="BJ231" s="76"/>
      <c r="BK231" s="76"/>
      <c r="BL231" s="76"/>
      <c r="BM231" s="76"/>
      <c r="BN231" s="76"/>
      <c r="BO231" s="76"/>
      <c r="BP231" s="76"/>
      <c r="BQ231" s="76"/>
      <c r="BR231" s="76"/>
      <c r="BS231" s="76"/>
      <c r="BT231" s="76"/>
      <c r="BU231" s="76"/>
      <c r="BV231" s="76"/>
      <c r="BW231" s="76"/>
      <c r="BX231" s="76"/>
      <c r="BY231" s="76"/>
      <c r="BZ231" s="76"/>
    </row>
    <row r="232" spans="1:78">
      <c r="A232" s="76"/>
      <c r="B232" s="76"/>
      <c r="C232" s="76"/>
      <c r="D232" s="76"/>
      <c r="E232" s="76"/>
      <c r="F232" s="76"/>
      <c r="G232" s="76"/>
      <c r="H232" s="1022"/>
      <c r="I232" s="1022"/>
      <c r="J232" s="1022"/>
      <c r="K232" s="1022"/>
      <c r="L232" s="1022"/>
      <c r="M232" s="1022"/>
      <c r="N232" s="1022"/>
      <c r="O232" s="1022"/>
      <c r="P232" s="1022"/>
      <c r="Q232" s="1022"/>
      <c r="R232" s="1022"/>
      <c r="S232" s="1022"/>
      <c r="T232" s="1022"/>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76"/>
      <c r="AT232" s="76"/>
      <c r="AU232" s="76"/>
      <c r="AV232" s="76"/>
      <c r="AW232" s="76"/>
      <c r="AX232" s="76"/>
      <c r="AY232" s="76"/>
      <c r="AZ232" s="76"/>
      <c r="BA232" s="76"/>
      <c r="BB232" s="76"/>
      <c r="BC232" s="76"/>
      <c r="BD232" s="76"/>
      <c r="BE232" s="76"/>
      <c r="BF232" s="76"/>
      <c r="BG232" s="76"/>
      <c r="BH232" s="76"/>
      <c r="BI232" s="76"/>
      <c r="BJ232" s="76"/>
      <c r="BK232" s="76"/>
      <c r="BL232" s="76"/>
      <c r="BM232" s="76"/>
      <c r="BN232" s="76"/>
      <c r="BO232" s="76"/>
      <c r="BP232" s="76"/>
      <c r="BQ232" s="76"/>
      <c r="BR232" s="76"/>
      <c r="BS232" s="76"/>
      <c r="BT232" s="76"/>
      <c r="BU232" s="76"/>
      <c r="BV232" s="76"/>
      <c r="BW232" s="76"/>
      <c r="BX232" s="76"/>
      <c r="BY232" s="76"/>
      <c r="BZ232" s="76"/>
    </row>
    <row r="233" spans="1:78">
      <c r="A233" s="76"/>
      <c r="B233" s="76"/>
      <c r="C233" s="76"/>
      <c r="D233" s="76"/>
      <c r="E233" s="76"/>
      <c r="F233" s="76"/>
      <c r="G233" s="76"/>
      <c r="H233" s="1022"/>
      <c r="I233" s="1022"/>
      <c r="J233" s="1022"/>
      <c r="K233" s="1022"/>
      <c r="L233" s="1022"/>
      <c r="M233" s="1022"/>
      <c r="N233" s="1022"/>
      <c r="O233" s="1022"/>
      <c r="P233" s="1022"/>
      <c r="Q233" s="1022"/>
      <c r="R233" s="1022"/>
      <c r="S233" s="1022"/>
      <c r="T233" s="1022"/>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Y233" s="76"/>
      <c r="AZ233" s="76"/>
      <c r="BA233" s="76"/>
      <c r="BB233" s="76"/>
      <c r="BC233" s="76"/>
      <c r="BD233" s="76"/>
      <c r="BE233" s="76"/>
      <c r="BF233" s="76"/>
      <c r="BG233" s="76"/>
      <c r="BH233" s="76"/>
      <c r="BI233" s="76"/>
      <c r="BJ233" s="76"/>
      <c r="BK233" s="76"/>
      <c r="BL233" s="76"/>
      <c r="BM233" s="76"/>
      <c r="BN233" s="76"/>
      <c r="BO233" s="76"/>
      <c r="BP233" s="76"/>
      <c r="BQ233" s="76"/>
      <c r="BR233" s="76"/>
      <c r="BS233" s="76"/>
      <c r="BT233" s="76"/>
      <c r="BU233" s="76"/>
      <c r="BV233" s="76"/>
      <c r="BW233" s="76"/>
      <c r="BX233" s="76"/>
      <c r="BY233" s="76"/>
      <c r="BZ233" s="76"/>
    </row>
    <row r="234" spans="1:78">
      <c r="A234" s="76"/>
      <c r="B234" s="76"/>
      <c r="C234" s="76"/>
      <c r="D234" s="76"/>
      <c r="E234" s="76"/>
      <c r="F234" s="76"/>
      <c r="G234" s="76"/>
      <c r="H234" s="1022"/>
      <c r="I234" s="1022"/>
      <c r="J234" s="1022"/>
      <c r="K234" s="1022"/>
      <c r="L234" s="1022"/>
      <c r="M234" s="1022"/>
      <c r="N234" s="1022"/>
      <c r="O234" s="1022"/>
      <c r="P234" s="1022"/>
      <c r="Q234" s="1022"/>
      <c r="R234" s="1022"/>
      <c r="S234" s="1022"/>
      <c r="T234" s="1022"/>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c r="AR234" s="76"/>
      <c r="AS234" s="76"/>
      <c r="AT234" s="76"/>
      <c r="AU234" s="76"/>
      <c r="AV234" s="76"/>
      <c r="AW234" s="76"/>
      <c r="AX234" s="76"/>
      <c r="AY234" s="76"/>
      <c r="AZ234" s="76"/>
      <c r="BA234" s="76"/>
      <c r="BB234" s="76"/>
      <c r="BC234" s="76"/>
      <c r="BD234" s="76"/>
      <c r="BE234" s="76"/>
      <c r="BF234" s="76"/>
      <c r="BG234" s="76"/>
      <c r="BH234" s="76"/>
      <c r="BI234" s="76"/>
      <c r="BJ234" s="76"/>
      <c r="BK234" s="76"/>
      <c r="BL234" s="76"/>
      <c r="BM234" s="76"/>
      <c r="BN234" s="76"/>
      <c r="BO234" s="76"/>
      <c r="BP234" s="76"/>
      <c r="BQ234" s="76"/>
      <c r="BR234" s="76"/>
      <c r="BS234" s="76"/>
      <c r="BT234" s="76"/>
      <c r="BU234" s="76"/>
      <c r="BV234" s="76"/>
      <c r="BW234" s="76"/>
      <c r="BX234" s="76"/>
      <c r="BY234" s="76"/>
      <c r="BZ234" s="76"/>
    </row>
    <row r="235" spans="1:78">
      <c r="A235" s="76"/>
      <c r="B235" s="76"/>
      <c r="C235" s="76"/>
      <c r="D235" s="76"/>
      <c r="E235" s="76"/>
      <c r="F235" s="76"/>
      <c r="G235" s="76"/>
      <c r="H235" s="1022"/>
      <c r="I235" s="1022"/>
      <c r="J235" s="1022"/>
      <c r="K235" s="1022"/>
      <c r="L235" s="1022"/>
      <c r="M235" s="1022"/>
      <c r="N235" s="1022"/>
      <c r="O235" s="1022"/>
      <c r="P235" s="1022"/>
      <c r="Q235" s="1022"/>
      <c r="R235" s="1022"/>
      <c r="S235" s="1022"/>
      <c r="T235" s="1022"/>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row>
    <row r="236" spans="1:78">
      <c r="A236" s="76"/>
      <c r="B236" s="76"/>
      <c r="C236" s="76"/>
      <c r="D236" s="76"/>
      <c r="E236" s="76"/>
      <c r="F236" s="76"/>
      <c r="G236" s="76"/>
      <c r="H236" s="1022"/>
      <c r="I236" s="1022"/>
      <c r="J236" s="1022"/>
      <c r="K236" s="1022"/>
      <c r="L236" s="1022"/>
      <c r="M236" s="1022"/>
      <c r="N236" s="1022"/>
      <c r="O236" s="1022"/>
      <c r="P236" s="1022"/>
      <c r="Q236" s="1022"/>
      <c r="R236" s="1022"/>
      <c r="S236" s="1022"/>
      <c r="T236" s="1022"/>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6"/>
      <c r="AZ236" s="76"/>
      <c r="BA236" s="76"/>
      <c r="BB236" s="76"/>
      <c r="BC236" s="76"/>
      <c r="BD236" s="76"/>
      <c r="BE236" s="76"/>
      <c r="BF236" s="76"/>
      <c r="BG236" s="76"/>
      <c r="BH236" s="76"/>
      <c r="BI236" s="76"/>
      <c r="BJ236" s="76"/>
      <c r="BK236" s="76"/>
      <c r="BL236" s="76"/>
      <c r="BM236" s="76"/>
      <c r="BN236" s="76"/>
      <c r="BO236" s="76"/>
      <c r="BP236" s="76"/>
      <c r="BQ236" s="76"/>
      <c r="BR236" s="76"/>
      <c r="BS236" s="76"/>
      <c r="BT236" s="76"/>
      <c r="BU236" s="76"/>
      <c r="BV236" s="76"/>
      <c r="BW236" s="76"/>
      <c r="BX236" s="76"/>
      <c r="BY236" s="76"/>
      <c r="BZ236" s="76"/>
    </row>
    <row r="237" spans="1:78">
      <c r="A237" s="76"/>
      <c r="B237" s="76"/>
      <c r="C237" s="76"/>
      <c r="D237" s="76"/>
      <c r="E237" s="76"/>
      <c r="F237" s="76"/>
      <c r="G237" s="76"/>
      <c r="H237" s="1022"/>
      <c r="I237" s="1022"/>
      <c r="J237" s="1022"/>
      <c r="K237" s="1022"/>
      <c r="L237" s="1022"/>
      <c r="M237" s="1022"/>
      <c r="N237" s="1022"/>
      <c r="O237" s="1022"/>
      <c r="P237" s="1022"/>
      <c r="Q237" s="1022"/>
      <c r="R237" s="1022"/>
      <c r="S237" s="1022"/>
      <c r="T237" s="1022"/>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Y237" s="76"/>
      <c r="AZ237" s="76"/>
      <c r="BA237" s="76"/>
      <c r="BB237" s="76"/>
      <c r="BC237" s="76"/>
      <c r="BD237" s="76"/>
      <c r="BE237" s="76"/>
      <c r="BF237" s="76"/>
      <c r="BG237" s="76"/>
      <c r="BH237" s="76"/>
      <c r="BI237" s="76"/>
      <c r="BJ237" s="76"/>
      <c r="BK237" s="76"/>
      <c r="BL237" s="76"/>
      <c r="BM237" s="76"/>
      <c r="BN237" s="76"/>
      <c r="BO237" s="76"/>
      <c r="BP237" s="76"/>
      <c r="BQ237" s="76"/>
      <c r="BR237" s="76"/>
      <c r="BS237" s="76"/>
      <c r="BT237" s="76"/>
      <c r="BU237" s="76"/>
      <c r="BV237" s="76"/>
      <c r="BW237" s="76"/>
      <c r="BX237" s="76"/>
      <c r="BY237" s="76"/>
      <c r="BZ237" s="76"/>
    </row>
    <row r="238" spans="1:78">
      <c r="A238" s="76"/>
      <c r="B238" s="76"/>
      <c r="C238" s="76"/>
      <c r="D238" s="76"/>
      <c r="E238" s="76"/>
      <c r="F238" s="76"/>
      <c r="G238" s="76"/>
      <c r="H238" s="1022"/>
      <c r="I238" s="1022"/>
      <c r="J238" s="1022"/>
      <c r="K238" s="1022"/>
      <c r="L238" s="1022"/>
      <c r="M238" s="1022"/>
      <c r="N238" s="1022"/>
      <c r="O238" s="1022"/>
      <c r="P238" s="1022"/>
      <c r="Q238" s="1022"/>
      <c r="R238" s="1022"/>
      <c r="S238" s="1022"/>
      <c r="T238" s="1022"/>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c r="AR238" s="76"/>
      <c r="AS238" s="76"/>
      <c r="AT238" s="76"/>
      <c r="AU238" s="76"/>
      <c r="AV238" s="76"/>
      <c r="AW238" s="76"/>
      <c r="AX238" s="76"/>
      <c r="AY238" s="76"/>
      <c r="AZ238" s="76"/>
      <c r="BA238" s="76"/>
      <c r="BB238" s="76"/>
      <c r="BC238" s="76"/>
      <c r="BD238" s="76"/>
      <c r="BE238" s="76"/>
      <c r="BF238" s="76"/>
      <c r="BG238" s="76"/>
      <c r="BH238" s="76"/>
      <c r="BI238" s="76"/>
      <c r="BJ238" s="76"/>
      <c r="BK238" s="76"/>
      <c r="BL238" s="76"/>
      <c r="BM238" s="76"/>
      <c r="BN238" s="76"/>
      <c r="BO238" s="76"/>
      <c r="BP238" s="76"/>
      <c r="BQ238" s="76"/>
      <c r="BR238" s="76"/>
      <c r="BS238" s="76"/>
      <c r="BT238" s="76"/>
      <c r="BU238" s="76"/>
      <c r="BV238" s="76"/>
      <c r="BW238" s="76"/>
      <c r="BX238" s="76"/>
      <c r="BY238" s="76"/>
      <c r="BZ238" s="76"/>
    </row>
    <row r="239" spans="1:78">
      <c r="A239" s="76"/>
      <c r="B239" s="76"/>
      <c r="C239" s="76"/>
      <c r="D239" s="76"/>
      <c r="E239" s="76"/>
      <c r="F239" s="76"/>
      <c r="G239" s="76"/>
      <c r="H239" s="1022"/>
      <c r="I239" s="1022"/>
      <c r="J239" s="1022"/>
      <c r="K239" s="1022"/>
      <c r="L239" s="1022"/>
      <c r="M239" s="1022"/>
      <c r="N239" s="1022"/>
      <c r="O239" s="1022"/>
      <c r="P239" s="1022"/>
      <c r="Q239" s="1022"/>
      <c r="R239" s="1022"/>
      <c r="S239" s="1022"/>
      <c r="T239" s="1022"/>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row>
    <row r="240" spans="1:78">
      <c r="A240" s="76"/>
      <c r="B240" s="76"/>
      <c r="C240" s="76"/>
      <c r="D240" s="76"/>
      <c r="E240" s="76"/>
      <c r="F240" s="76"/>
      <c r="G240" s="76"/>
      <c r="H240" s="1022"/>
      <c r="I240" s="1022"/>
      <c r="J240" s="1022"/>
      <c r="K240" s="1022"/>
      <c r="L240" s="1022"/>
      <c r="M240" s="1022"/>
      <c r="N240" s="1022"/>
      <c r="O240" s="1022"/>
      <c r="P240" s="1022"/>
      <c r="Q240" s="1022"/>
      <c r="R240" s="1022"/>
      <c r="S240" s="1022"/>
      <c r="T240" s="1022"/>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c r="AR240" s="76"/>
      <c r="AS240" s="76"/>
      <c r="AT240" s="76"/>
      <c r="AU240" s="76"/>
      <c r="AV240" s="76"/>
      <c r="AW240" s="76"/>
      <c r="AX240" s="76"/>
      <c r="AY240" s="76"/>
      <c r="AZ240" s="76"/>
      <c r="BA240" s="76"/>
      <c r="BB240" s="76"/>
      <c r="BC240" s="76"/>
      <c r="BD240" s="76"/>
      <c r="BE240" s="76"/>
      <c r="BF240" s="76"/>
      <c r="BG240" s="76"/>
      <c r="BH240" s="76"/>
      <c r="BI240" s="76"/>
      <c r="BJ240" s="76"/>
      <c r="BK240" s="76"/>
      <c r="BL240" s="76"/>
      <c r="BM240" s="76"/>
      <c r="BN240" s="76"/>
      <c r="BO240" s="76"/>
      <c r="BP240" s="76"/>
      <c r="BQ240" s="76"/>
      <c r="BR240" s="76"/>
      <c r="BS240" s="76"/>
      <c r="BT240" s="76"/>
      <c r="BU240" s="76"/>
      <c r="BV240" s="76"/>
      <c r="BW240" s="76"/>
      <c r="BX240" s="76"/>
      <c r="BY240" s="76"/>
      <c r="BZ240" s="76"/>
    </row>
    <row r="241" spans="1:78">
      <c r="A241" s="76"/>
      <c r="B241" s="76"/>
      <c r="C241" s="76"/>
      <c r="D241" s="76"/>
      <c r="E241" s="76"/>
      <c r="F241" s="76"/>
      <c r="G241" s="76"/>
      <c r="H241" s="1022"/>
      <c r="I241" s="1022"/>
      <c r="J241" s="1022"/>
      <c r="K241" s="1022"/>
      <c r="L241" s="1022"/>
      <c r="M241" s="1022"/>
      <c r="N241" s="1022"/>
      <c r="O241" s="1022"/>
      <c r="P241" s="1022"/>
      <c r="Q241" s="1022"/>
      <c r="R241" s="1022"/>
      <c r="S241" s="1022"/>
      <c r="T241" s="1022"/>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row>
    <row r="242" spans="1:78">
      <c r="A242" s="76"/>
      <c r="B242" s="76"/>
      <c r="C242" s="76"/>
      <c r="D242" s="76"/>
      <c r="E242" s="76"/>
      <c r="F242" s="76"/>
      <c r="G242" s="76"/>
      <c r="H242" s="1022"/>
      <c r="I242" s="1022"/>
      <c r="J242" s="1022"/>
      <c r="K242" s="1022"/>
      <c r="L242" s="1022"/>
      <c r="M242" s="1022"/>
      <c r="N242" s="1022"/>
      <c r="O242" s="1022"/>
      <c r="P242" s="1022"/>
      <c r="Q242" s="1022"/>
      <c r="R242" s="1022"/>
      <c r="S242" s="1022"/>
      <c r="T242" s="1022"/>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Y242" s="76"/>
      <c r="AZ242" s="76"/>
      <c r="BA242" s="76"/>
      <c r="BB242" s="76"/>
      <c r="BC242" s="76"/>
      <c r="BD242" s="76"/>
      <c r="BE242" s="76"/>
      <c r="BF242" s="76"/>
      <c r="BG242" s="76"/>
      <c r="BH242" s="76"/>
      <c r="BI242" s="76"/>
      <c r="BJ242" s="76"/>
      <c r="BK242" s="76"/>
      <c r="BL242" s="76"/>
      <c r="BM242" s="76"/>
      <c r="BN242" s="76"/>
      <c r="BO242" s="76"/>
      <c r="BP242" s="76"/>
      <c r="BQ242" s="76"/>
      <c r="BR242" s="76"/>
      <c r="BS242" s="76"/>
      <c r="BT242" s="76"/>
      <c r="BU242" s="76"/>
      <c r="BV242" s="76"/>
      <c r="BW242" s="76"/>
      <c r="BX242" s="76"/>
      <c r="BY242" s="76"/>
      <c r="BZ242" s="76"/>
    </row>
    <row r="243" spans="1:78">
      <c r="A243" s="76"/>
      <c r="B243" s="76"/>
      <c r="C243" s="76"/>
      <c r="D243" s="76"/>
      <c r="E243" s="76"/>
      <c r="F243" s="76"/>
      <c r="G243" s="76"/>
      <c r="H243" s="1022"/>
      <c r="I243" s="1022"/>
      <c r="J243" s="1022"/>
      <c r="K243" s="1022"/>
      <c r="L243" s="1022"/>
      <c r="M243" s="1022"/>
      <c r="N243" s="1022"/>
      <c r="O243" s="1022"/>
      <c r="P243" s="1022"/>
      <c r="Q243" s="1022"/>
      <c r="R243" s="1022"/>
      <c r="S243" s="1022"/>
      <c r="T243" s="1022"/>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c r="AR243" s="76"/>
      <c r="AS243" s="76"/>
      <c r="AT243" s="76"/>
      <c r="AU243" s="76"/>
      <c r="AV243" s="76"/>
      <c r="AW243" s="76"/>
      <c r="AX243" s="76"/>
      <c r="AY243" s="76"/>
      <c r="AZ243" s="76"/>
      <c r="BA243" s="76"/>
      <c r="BB243" s="76"/>
      <c r="BC243" s="76"/>
      <c r="BD243" s="76"/>
      <c r="BE243" s="76"/>
      <c r="BF243" s="76"/>
      <c r="BG243" s="76"/>
      <c r="BH243" s="76"/>
      <c r="BI243" s="76"/>
      <c r="BJ243" s="76"/>
      <c r="BK243" s="76"/>
      <c r="BL243" s="76"/>
      <c r="BM243" s="76"/>
      <c r="BN243" s="76"/>
      <c r="BO243" s="76"/>
      <c r="BP243" s="76"/>
      <c r="BQ243" s="76"/>
      <c r="BR243" s="76"/>
      <c r="BS243" s="76"/>
      <c r="BT243" s="76"/>
      <c r="BU243" s="76"/>
      <c r="BV243" s="76"/>
      <c r="BW243" s="76"/>
      <c r="BX243" s="76"/>
      <c r="BY243" s="76"/>
      <c r="BZ243" s="76"/>
    </row>
    <row r="244" spans="1:78">
      <c r="A244" s="76"/>
      <c r="B244" s="76"/>
      <c r="C244" s="76"/>
      <c r="D244" s="76"/>
      <c r="E244" s="76"/>
      <c r="F244" s="76"/>
      <c r="G244" s="76"/>
      <c r="H244" s="1022"/>
      <c r="I244" s="1022"/>
      <c r="J244" s="1022"/>
      <c r="K244" s="1022"/>
      <c r="L244" s="1022"/>
      <c r="M244" s="1022"/>
      <c r="N244" s="1022"/>
      <c r="O244" s="1022"/>
      <c r="P244" s="1022"/>
      <c r="Q244" s="1022"/>
      <c r="R244" s="1022"/>
      <c r="S244" s="1022"/>
      <c r="T244" s="1022"/>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c r="AR244" s="76"/>
      <c r="AS244" s="76"/>
      <c r="AT244" s="76"/>
      <c r="AU244" s="76"/>
      <c r="AV244" s="76"/>
      <c r="AW244" s="76"/>
      <c r="AX244" s="76"/>
      <c r="AY244" s="76"/>
      <c r="AZ244" s="76"/>
      <c r="BA244" s="76"/>
      <c r="BB244" s="76"/>
      <c r="BC244" s="76"/>
      <c r="BD244" s="76"/>
      <c r="BE244" s="76"/>
      <c r="BF244" s="76"/>
      <c r="BG244" s="76"/>
      <c r="BH244" s="76"/>
      <c r="BI244" s="76"/>
      <c r="BJ244" s="76"/>
      <c r="BK244" s="76"/>
      <c r="BL244" s="76"/>
      <c r="BM244" s="76"/>
      <c r="BN244" s="76"/>
      <c r="BO244" s="76"/>
      <c r="BP244" s="76"/>
      <c r="BQ244" s="76"/>
      <c r="BR244" s="76"/>
      <c r="BS244" s="76"/>
      <c r="BT244" s="76"/>
      <c r="BU244" s="76"/>
      <c r="BV244" s="76"/>
      <c r="BW244" s="76"/>
      <c r="BX244" s="76"/>
      <c r="BY244" s="76"/>
      <c r="BZ244" s="76"/>
    </row>
    <row r="245" spans="1:78">
      <c r="A245" s="76"/>
      <c r="B245" s="76"/>
      <c r="C245" s="76"/>
      <c r="D245" s="76"/>
      <c r="E245" s="76"/>
      <c r="F245" s="76"/>
      <c r="G245" s="76"/>
      <c r="H245" s="1022"/>
      <c r="I245" s="1022"/>
      <c r="J245" s="1022"/>
      <c r="K245" s="1022"/>
      <c r="L245" s="1022"/>
      <c r="M245" s="1022"/>
      <c r="N245" s="1022"/>
      <c r="O245" s="1022"/>
      <c r="P245" s="1022"/>
      <c r="Q245" s="1022"/>
      <c r="R245" s="1022"/>
      <c r="S245" s="1022"/>
      <c r="T245" s="1022"/>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c r="AR245" s="76"/>
      <c r="AS245" s="76"/>
      <c r="AT245" s="76"/>
      <c r="AU245" s="76"/>
      <c r="AV245" s="76"/>
      <c r="AW245" s="76"/>
      <c r="AX245" s="76"/>
      <c r="AY245" s="76"/>
      <c r="AZ245" s="76"/>
      <c r="BA245" s="76"/>
      <c r="BB245" s="76"/>
      <c r="BC245" s="76"/>
      <c r="BD245" s="76"/>
      <c r="BE245" s="76"/>
      <c r="BF245" s="76"/>
      <c r="BG245" s="76"/>
      <c r="BH245" s="76"/>
      <c r="BI245" s="76"/>
      <c r="BJ245" s="76"/>
      <c r="BK245" s="76"/>
      <c r="BL245" s="76"/>
      <c r="BM245" s="76"/>
      <c r="BN245" s="76"/>
      <c r="BO245" s="76"/>
      <c r="BP245" s="76"/>
      <c r="BQ245" s="76"/>
      <c r="BR245" s="76"/>
      <c r="BS245" s="76"/>
      <c r="BT245" s="76"/>
      <c r="BU245" s="76"/>
      <c r="BV245" s="76"/>
      <c r="BW245" s="76"/>
      <c r="BX245" s="76"/>
      <c r="BY245" s="76"/>
      <c r="BZ245" s="76"/>
    </row>
    <row r="246" spans="1:78">
      <c r="A246" s="76"/>
      <c r="B246" s="76"/>
      <c r="C246" s="76"/>
      <c r="D246" s="76"/>
      <c r="E246" s="76"/>
      <c r="F246" s="76"/>
      <c r="G246" s="76"/>
      <c r="H246" s="1022"/>
      <c r="I246" s="1022"/>
      <c r="J246" s="1022"/>
      <c r="K246" s="1022"/>
      <c r="L246" s="1022"/>
      <c r="M246" s="1022"/>
      <c r="N246" s="1022"/>
      <c r="O246" s="1022"/>
      <c r="P246" s="1022"/>
      <c r="Q246" s="1022"/>
      <c r="R246" s="1022"/>
      <c r="S246" s="1022"/>
      <c r="T246" s="1022"/>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c r="AR246" s="76"/>
      <c r="AS246" s="76"/>
      <c r="AT246" s="76"/>
      <c r="AU246" s="76"/>
      <c r="AV246" s="76"/>
      <c r="AW246" s="76"/>
      <c r="AX246" s="76"/>
      <c r="AY246" s="76"/>
      <c r="AZ246" s="76"/>
      <c r="BA246" s="76"/>
      <c r="BB246" s="76"/>
      <c r="BC246" s="76"/>
      <c r="BD246" s="76"/>
      <c r="BE246" s="76"/>
      <c r="BF246" s="76"/>
      <c r="BG246" s="76"/>
      <c r="BH246" s="76"/>
      <c r="BI246" s="76"/>
      <c r="BJ246" s="76"/>
      <c r="BK246" s="76"/>
      <c r="BL246" s="76"/>
      <c r="BM246" s="76"/>
      <c r="BN246" s="76"/>
      <c r="BO246" s="76"/>
      <c r="BP246" s="76"/>
      <c r="BQ246" s="76"/>
      <c r="BR246" s="76"/>
      <c r="BS246" s="76"/>
      <c r="BT246" s="76"/>
      <c r="BU246" s="76"/>
      <c r="BV246" s="76"/>
      <c r="BW246" s="76"/>
      <c r="BX246" s="76"/>
      <c r="BY246" s="76"/>
      <c r="BZ246" s="76"/>
    </row>
    <row r="247" spans="1:78">
      <c r="A247" s="76"/>
      <c r="B247" s="76"/>
      <c r="C247" s="76"/>
      <c r="D247" s="76"/>
      <c r="E247" s="76"/>
      <c r="F247" s="76"/>
      <c r="G247" s="76"/>
      <c r="H247" s="1022"/>
      <c r="I247" s="1022"/>
      <c r="J247" s="1022"/>
      <c r="K247" s="1022"/>
      <c r="L247" s="1022"/>
      <c r="M247" s="1022"/>
      <c r="N247" s="1022"/>
      <c r="O247" s="1022"/>
      <c r="P247" s="1022"/>
      <c r="Q247" s="1022"/>
      <c r="R247" s="1022"/>
      <c r="S247" s="1022"/>
      <c r="T247" s="1022"/>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c r="AR247" s="76"/>
      <c r="AS247" s="76"/>
      <c r="AT247" s="76"/>
      <c r="AU247" s="76"/>
      <c r="AV247" s="76"/>
      <c r="AW247" s="76"/>
      <c r="AX247" s="76"/>
      <c r="AY247" s="76"/>
      <c r="AZ247" s="76"/>
      <c r="BA247" s="76"/>
      <c r="BB247" s="76"/>
      <c r="BC247" s="76"/>
      <c r="BD247" s="76"/>
      <c r="BE247" s="76"/>
      <c r="BF247" s="76"/>
      <c r="BG247" s="76"/>
      <c r="BH247" s="76"/>
      <c r="BI247" s="76"/>
      <c r="BJ247" s="76"/>
      <c r="BK247" s="76"/>
      <c r="BL247" s="76"/>
      <c r="BM247" s="76"/>
      <c r="BN247" s="76"/>
      <c r="BO247" s="76"/>
      <c r="BP247" s="76"/>
      <c r="BQ247" s="76"/>
      <c r="BR247" s="76"/>
      <c r="BS247" s="76"/>
      <c r="BT247" s="76"/>
      <c r="BU247" s="76"/>
      <c r="BV247" s="76"/>
      <c r="BW247" s="76"/>
      <c r="BX247" s="76"/>
      <c r="BY247" s="76"/>
      <c r="BZ247" s="76"/>
    </row>
    <row r="248" spans="1:78">
      <c r="A248" s="76"/>
      <c r="B248" s="76"/>
      <c r="C248" s="76"/>
      <c r="D248" s="76"/>
      <c r="E248" s="76"/>
      <c r="F248" s="76"/>
      <c r="G248" s="76"/>
      <c r="H248" s="1022"/>
      <c r="I248" s="1022"/>
      <c r="J248" s="1022"/>
      <c r="K248" s="1022"/>
      <c r="L248" s="1022"/>
      <c r="M248" s="1022"/>
      <c r="N248" s="1022"/>
      <c r="O248" s="1022"/>
      <c r="P248" s="1022"/>
      <c r="Q248" s="1022"/>
      <c r="R248" s="1022"/>
      <c r="S248" s="1022"/>
      <c r="T248" s="1022"/>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c r="AR248" s="76"/>
      <c r="AS248" s="76"/>
      <c r="AT248" s="76"/>
      <c r="AU248" s="76"/>
      <c r="AV248" s="76"/>
      <c r="AW248" s="76"/>
      <c r="AX248" s="76"/>
      <c r="AY248" s="76"/>
      <c r="AZ248" s="76"/>
      <c r="BA248" s="76"/>
      <c r="BB248" s="76"/>
      <c r="BC248" s="76"/>
      <c r="BD248" s="76"/>
      <c r="BE248" s="76"/>
      <c r="BF248" s="76"/>
      <c r="BG248" s="76"/>
      <c r="BH248" s="76"/>
      <c r="BI248" s="76"/>
      <c r="BJ248" s="76"/>
      <c r="BK248" s="76"/>
      <c r="BL248" s="76"/>
      <c r="BM248" s="76"/>
      <c r="BN248" s="76"/>
      <c r="BO248" s="76"/>
      <c r="BP248" s="76"/>
      <c r="BQ248" s="76"/>
      <c r="BR248" s="76"/>
      <c r="BS248" s="76"/>
      <c r="BT248" s="76"/>
      <c r="BU248" s="76"/>
      <c r="BV248" s="76"/>
      <c r="BW248" s="76"/>
      <c r="BX248" s="76"/>
      <c r="BY248" s="76"/>
      <c r="BZ248" s="76"/>
    </row>
    <row r="249" spans="1:78">
      <c r="A249" s="76"/>
      <c r="B249" s="76"/>
      <c r="C249" s="76"/>
      <c r="D249" s="76"/>
      <c r="E249" s="76"/>
      <c r="F249" s="76"/>
      <c r="G249" s="76"/>
      <c r="H249" s="1022"/>
      <c r="I249" s="1022"/>
      <c r="J249" s="1022"/>
      <c r="K249" s="1022"/>
      <c r="L249" s="1022"/>
      <c r="M249" s="1022"/>
      <c r="N249" s="1022"/>
      <c r="O249" s="1022"/>
      <c r="P249" s="1022"/>
      <c r="Q249" s="1022"/>
      <c r="R249" s="1022"/>
      <c r="S249" s="1022"/>
      <c r="T249" s="1022"/>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c r="BE249" s="76"/>
      <c r="BF249" s="76"/>
      <c r="BG249" s="76"/>
      <c r="BH249" s="76"/>
      <c r="BI249" s="76"/>
      <c r="BJ249" s="76"/>
      <c r="BK249" s="76"/>
      <c r="BL249" s="76"/>
      <c r="BM249" s="76"/>
      <c r="BN249" s="76"/>
      <c r="BO249" s="76"/>
      <c r="BP249" s="76"/>
      <c r="BQ249" s="76"/>
      <c r="BR249" s="76"/>
      <c r="BS249" s="76"/>
      <c r="BT249" s="76"/>
      <c r="BU249" s="76"/>
      <c r="BV249" s="76"/>
      <c r="BW249" s="76"/>
      <c r="BX249" s="76"/>
      <c r="BY249" s="76"/>
      <c r="BZ249" s="76"/>
    </row>
    <row r="250" spans="1:78">
      <c r="A250" s="76"/>
      <c r="B250" s="76"/>
      <c r="C250" s="76"/>
      <c r="D250" s="76"/>
      <c r="E250" s="76"/>
      <c r="F250" s="76"/>
      <c r="G250" s="76"/>
      <c r="H250" s="1022"/>
      <c r="I250" s="1022"/>
      <c r="J250" s="1022"/>
      <c r="K250" s="1022"/>
      <c r="L250" s="1022"/>
      <c r="M250" s="1022"/>
      <c r="N250" s="1022"/>
      <c r="O250" s="1022"/>
      <c r="P250" s="1022"/>
      <c r="Q250" s="1022"/>
      <c r="R250" s="1022"/>
      <c r="S250" s="1022"/>
      <c r="T250" s="1022"/>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Y250" s="76"/>
      <c r="AZ250" s="76"/>
      <c r="BA250" s="76"/>
      <c r="BB250" s="76"/>
      <c r="BC250" s="76"/>
      <c r="BD250" s="76"/>
      <c r="BE250" s="76"/>
      <c r="BF250" s="76"/>
      <c r="BG250" s="76"/>
      <c r="BH250" s="76"/>
      <c r="BI250" s="76"/>
      <c r="BJ250" s="76"/>
      <c r="BK250" s="76"/>
      <c r="BL250" s="76"/>
      <c r="BM250" s="76"/>
      <c r="BN250" s="76"/>
      <c r="BO250" s="76"/>
      <c r="BP250" s="76"/>
      <c r="BQ250" s="76"/>
      <c r="BR250" s="76"/>
      <c r="BS250" s="76"/>
      <c r="BT250" s="76"/>
      <c r="BU250" s="76"/>
      <c r="BV250" s="76"/>
      <c r="BW250" s="76"/>
      <c r="BX250" s="76"/>
      <c r="BY250" s="76"/>
      <c r="BZ250" s="76"/>
    </row>
    <row r="251" spans="1:78">
      <c r="A251" s="76"/>
      <c r="B251" s="76"/>
      <c r="C251" s="76"/>
      <c r="D251" s="76"/>
      <c r="E251" s="76"/>
      <c r="F251" s="76"/>
      <c r="G251" s="76"/>
      <c r="H251" s="1022"/>
      <c r="I251" s="1022"/>
      <c r="J251" s="1022"/>
      <c r="K251" s="1022"/>
      <c r="L251" s="1022"/>
      <c r="M251" s="1022"/>
      <c r="N251" s="1022"/>
      <c r="O251" s="1022"/>
      <c r="P251" s="1022"/>
      <c r="Q251" s="1022"/>
      <c r="R251" s="1022"/>
      <c r="S251" s="1022"/>
      <c r="T251" s="1022"/>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c r="BN251" s="76"/>
      <c r="BO251" s="76"/>
      <c r="BP251" s="76"/>
      <c r="BQ251" s="76"/>
      <c r="BR251" s="76"/>
      <c r="BS251" s="76"/>
      <c r="BT251" s="76"/>
      <c r="BU251" s="76"/>
      <c r="BV251" s="76"/>
      <c r="BW251" s="76"/>
      <c r="BX251" s="76"/>
      <c r="BY251" s="76"/>
      <c r="BZ251" s="76"/>
    </row>
    <row r="252" spans="1:78">
      <c r="A252" s="76"/>
      <c r="B252" s="76"/>
      <c r="C252" s="76"/>
      <c r="D252" s="76"/>
      <c r="E252" s="76"/>
      <c r="F252" s="76"/>
      <c r="G252" s="76"/>
      <c r="H252" s="1022"/>
      <c r="I252" s="1022"/>
      <c r="J252" s="1022"/>
      <c r="K252" s="1022"/>
      <c r="L252" s="1022"/>
      <c r="M252" s="1022"/>
      <c r="N252" s="1022"/>
      <c r="O252" s="1022"/>
      <c r="P252" s="1022"/>
      <c r="Q252" s="1022"/>
      <c r="R252" s="1022"/>
      <c r="S252" s="1022"/>
      <c r="T252" s="1022"/>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c r="A253" s="76"/>
      <c r="B253" s="76"/>
      <c r="C253" s="76"/>
      <c r="D253" s="76"/>
      <c r="E253" s="76"/>
      <c r="F253" s="76"/>
      <c r="G253" s="76"/>
      <c r="H253" s="1022"/>
      <c r="I253" s="1022"/>
      <c r="J253" s="1022"/>
      <c r="K253" s="1022"/>
      <c r="L253" s="1022"/>
      <c r="M253" s="1022"/>
      <c r="N253" s="1022"/>
      <c r="O253" s="1022"/>
      <c r="P253" s="1022"/>
      <c r="Q253" s="1022"/>
      <c r="R253" s="1022"/>
      <c r="S253" s="1022"/>
      <c r="T253" s="1022"/>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c r="BN253" s="76"/>
      <c r="BO253" s="76"/>
      <c r="BP253" s="76"/>
      <c r="BQ253" s="76"/>
      <c r="BR253" s="76"/>
      <c r="BS253" s="76"/>
      <c r="BT253" s="76"/>
      <c r="BU253" s="76"/>
      <c r="BV253" s="76"/>
      <c r="BW253" s="76"/>
      <c r="BX253" s="76"/>
      <c r="BY253" s="76"/>
      <c r="BZ253" s="76"/>
    </row>
    <row r="254" spans="1:78">
      <c r="A254" s="76"/>
      <c r="B254" s="76"/>
      <c r="C254" s="76"/>
      <c r="D254" s="76"/>
      <c r="E254" s="76"/>
      <c r="F254" s="76"/>
      <c r="G254" s="76"/>
      <c r="H254" s="1022"/>
      <c r="I254" s="1022"/>
      <c r="J254" s="1022"/>
      <c r="K254" s="1022"/>
      <c r="L254" s="1022"/>
      <c r="M254" s="1022"/>
      <c r="N254" s="1022"/>
      <c r="O254" s="1022"/>
      <c r="P254" s="1022"/>
      <c r="Q254" s="1022"/>
      <c r="R254" s="1022"/>
      <c r="S254" s="1022"/>
      <c r="T254" s="1022"/>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row>
    <row r="255" spans="1:78">
      <c r="A255" s="76"/>
      <c r="B255" s="76"/>
      <c r="C255" s="76"/>
      <c r="D255" s="76"/>
      <c r="E255" s="76"/>
      <c r="F255" s="76"/>
      <c r="G255" s="76"/>
      <c r="H255" s="1022"/>
      <c r="I255" s="1022"/>
      <c r="J255" s="1022"/>
      <c r="K255" s="1022"/>
      <c r="L255" s="1022"/>
      <c r="M255" s="1022"/>
      <c r="N255" s="1022"/>
      <c r="O255" s="1022"/>
      <c r="P255" s="1022"/>
      <c r="Q255" s="1022"/>
      <c r="R255" s="1022"/>
      <c r="S255" s="1022"/>
      <c r="T255" s="1022"/>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row>
    <row r="256" spans="1:78">
      <c r="A256" s="76"/>
      <c r="B256" s="76"/>
      <c r="C256" s="76"/>
      <c r="D256" s="76"/>
      <c r="E256" s="76"/>
      <c r="F256" s="76"/>
      <c r="G256" s="76"/>
      <c r="H256" s="1022"/>
      <c r="I256" s="1022"/>
      <c r="J256" s="1022"/>
      <c r="K256" s="1022"/>
      <c r="L256" s="1022"/>
      <c r="M256" s="1022"/>
      <c r="N256" s="1022"/>
      <c r="O256" s="1022"/>
      <c r="P256" s="1022"/>
      <c r="Q256" s="1022"/>
      <c r="R256" s="1022"/>
      <c r="S256" s="1022"/>
      <c r="T256" s="1022"/>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76"/>
      <c r="AT256" s="76"/>
      <c r="AU256" s="76"/>
      <c r="AV256" s="76"/>
      <c r="AW256" s="76"/>
      <c r="AX256" s="76"/>
      <c r="AY256" s="76"/>
      <c r="AZ256" s="76"/>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row>
    <row r="257" spans="1:78">
      <c r="A257" s="76"/>
      <c r="B257" s="76"/>
      <c r="C257" s="76"/>
      <c r="D257" s="76"/>
      <c r="E257" s="76"/>
      <c r="F257" s="76"/>
      <c r="G257" s="76"/>
      <c r="H257" s="1022"/>
      <c r="I257" s="1022"/>
      <c r="J257" s="1022"/>
      <c r="K257" s="1022"/>
      <c r="L257" s="1022"/>
      <c r="M257" s="1022"/>
      <c r="N257" s="1022"/>
      <c r="O257" s="1022"/>
      <c r="P257" s="1022"/>
      <c r="Q257" s="1022"/>
      <c r="R257" s="1022"/>
      <c r="S257" s="1022"/>
      <c r="T257" s="1022"/>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c r="AZ257" s="76"/>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row>
    <row r="258" spans="1:78">
      <c r="A258" s="76"/>
      <c r="B258" s="76"/>
      <c r="C258" s="76"/>
      <c r="D258" s="76"/>
      <c r="E258" s="76"/>
      <c r="F258" s="76"/>
      <c r="G258" s="76"/>
      <c r="H258" s="1022"/>
      <c r="I258" s="1022"/>
      <c r="J258" s="1022"/>
      <c r="K258" s="1022"/>
      <c r="L258" s="1022"/>
      <c r="M258" s="1022"/>
      <c r="N258" s="1022"/>
      <c r="O258" s="1022"/>
      <c r="P258" s="1022"/>
      <c r="Q258" s="1022"/>
      <c r="R258" s="1022"/>
      <c r="S258" s="1022"/>
      <c r="T258" s="1022"/>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c r="AR258" s="76"/>
      <c r="AS258" s="76"/>
      <c r="AT258" s="76"/>
      <c r="AU258" s="76"/>
      <c r="AV258" s="76"/>
      <c r="AW258" s="76"/>
      <c r="AX258" s="76"/>
      <c r="AY258" s="76"/>
      <c r="AZ258" s="76"/>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row>
    <row r="259" spans="1:78">
      <c r="A259" s="76"/>
      <c r="B259" s="76"/>
      <c r="C259" s="76"/>
      <c r="D259" s="76"/>
      <c r="E259" s="76"/>
      <c r="F259" s="76"/>
      <c r="G259" s="76"/>
      <c r="H259" s="1022"/>
      <c r="I259" s="1022"/>
      <c r="J259" s="1022"/>
      <c r="K259" s="1022"/>
      <c r="L259" s="1022"/>
      <c r="M259" s="1022"/>
      <c r="N259" s="1022"/>
      <c r="O259" s="1022"/>
      <c r="P259" s="1022"/>
      <c r="Q259" s="1022"/>
      <c r="R259" s="1022"/>
      <c r="S259" s="1022"/>
      <c r="T259" s="1022"/>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c r="AR259" s="76"/>
      <c r="AS259" s="76"/>
      <c r="AT259" s="76"/>
      <c r="AU259" s="76"/>
      <c r="AV259" s="76"/>
      <c r="AW259" s="76"/>
      <c r="AX259" s="76"/>
      <c r="AY259" s="76"/>
      <c r="AZ259" s="76"/>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row>
    <row r="260" spans="1:78">
      <c r="A260" s="76"/>
      <c r="B260" s="76"/>
      <c r="C260" s="76"/>
      <c r="D260" s="76"/>
      <c r="E260" s="76"/>
      <c r="F260" s="76"/>
      <c r="G260" s="76"/>
      <c r="H260" s="1022"/>
      <c r="I260" s="1022"/>
      <c r="J260" s="1022"/>
      <c r="K260" s="1022"/>
      <c r="L260" s="1022"/>
      <c r="M260" s="1022"/>
      <c r="N260" s="1022"/>
      <c r="O260" s="1022"/>
      <c r="P260" s="1022"/>
      <c r="Q260" s="1022"/>
      <c r="R260" s="1022"/>
      <c r="S260" s="1022"/>
      <c r="T260" s="1022"/>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c r="AR260" s="76"/>
      <c r="AS260" s="76"/>
      <c r="AT260" s="76"/>
      <c r="AU260" s="76"/>
      <c r="AV260" s="76"/>
      <c r="AW260" s="76"/>
      <c r="AX260" s="76"/>
      <c r="AY260" s="76"/>
      <c r="AZ260" s="76"/>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row>
    <row r="261" spans="1:78">
      <c r="A261" s="76"/>
      <c r="B261" s="76"/>
      <c r="C261" s="76"/>
      <c r="D261" s="76"/>
      <c r="E261" s="76"/>
      <c r="F261" s="76"/>
      <c r="G261" s="76"/>
      <c r="H261" s="1022"/>
      <c r="I261" s="1022"/>
      <c r="J261" s="1022"/>
      <c r="K261" s="1022"/>
      <c r="L261" s="1022"/>
      <c r="M261" s="1022"/>
      <c r="N261" s="1022"/>
      <c r="O261" s="1022"/>
      <c r="P261" s="1022"/>
      <c r="Q261" s="1022"/>
      <c r="R261" s="1022"/>
      <c r="S261" s="1022"/>
      <c r="T261" s="1022"/>
      <c r="U261" s="76"/>
      <c r="V261" s="76"/>
      <c r="W261" s="76"/>
      <c r="X261" s="76"/>
      <c r="Y261" s="76"/>
      <c r="Z261" s="76"/>
      <c r="AA261" s="76"/>
      <c r="AB261" s="76"/>
      <c r="AC261" s="76"/>
      <c r="AD261" s="76"/>
      <c r="AE261" s="76"/>
      <c r="AF261" s="76"/>
      <c r="AG261" s="76"/>
      <c r="AH261" s="76"/>
      <c r="AI261" s="76"/>
      <c r="AJ261" s="76"/>
      <c r="AK261" s="76"/>
      <c r="AL261" s="76"/>
      <c r="AM261" s="76"/>
      <c r="AN261" s="76"/>
      <c r="AO261" s="76"/>
      <c r="AP261" s="76"/>
      <c r="AQ261" s="76"/>
      <c r="AR261" s="76"/>
      <c r="AS261" s="76"/>
      <c r="AT261" s="76"/>
      <c r="AU261" s="76"/>
      <c r="AV261" s="76"/>
      <c r="AW261" s="76"/>
      <c r="AX261" s="76"/>
      <c r="AY261" s="76"/>
      <c r="AZ261" s="76"/>
      <c r="BA261" s="76"/>
      <c r="BB261" s="76"/>
      <c r="BC261" s="76"/>
      <c r="BD261" s="76"/>
      <c r="BE261" s="76"/>
      <c r="BF261" s="76"/>
      <c r="BG261" s="76"/>
      <c r="BH261" s="76"/>
      <c r="BI261" s="76"/>
      <c r="BJ261" s="76"/>
      <c r="BK261" s="76"/>
      <c r="BL261" s="76"/>
      <c r="BM261" s="76"/>
      <c r="BN261" s="76"/>
      <c r="BO261" s="76"/>
      <c r="BP261" s="76"/>
      <c r="BQ261" s="76"/>
      <c r="BR261" s="76"/>
      <c r="BS261" s="76"/>
      <c r="BT261" s="76"/>
      <c r="BU261" s="76"/>
      <c r="BV261" s="76"/>
      <c r="BW261" s="76"/>
      <c r="BX261" s="76"/>
      <c r="BY261" s="76"/>
      <c r="BZ261" s="76"/>
    </row>
    <row r="262" spans="1:78">
      <c r="A262" s="76"/>
      <c r="B262" s="76"/>
      <c r="C262" s="76"/>
      <c r="D262" s="76"/>
      <c r="E262" s="76"/>
      <c r="F262" s="76"/>
      <c r="G262" s="76"/>
      <c r="H262" s="1022"/>
      <c r="I262" s="1022"/>
      <c r="J262" s="1022"/>
      <c r="K262" s="1022"/>
      <c r="L262" s="1022"/>
      <c r="M262" s="1022"/>
      <c r="N262" s="1022"/>
      <c r="O262" s="1022"/>
      <c r="P262" s="1022"/>
      <c r="Q262" s="1022"/>
      <c r="R262" s="1022"/>
      <c r="S262" s="1022"/>
      <c r="T262" s="1022"/>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76"/>
      <c r="AR262" s="76"/>
      <c r="AS262" s="76"/>
      <c r="AT262" s="76"/>
      <c r="AU262" s="76"/>
      <c r="AV262" s="76"/>
      <c r="AW262" s="76"/>
      <c r="AX262" s="76"/>
      <c r="AY262" s="76"/>
      <c r="AZ262" s="76"/>
      <c r="BA262" s="76"/>
      <c r="BB262" s="76"/>
      <c r="BC262" s="76"/>
      <c r="BD262" s="76"/>
      <c r="BE262" s="76"/>
      <c r="BF262" s="76"/>
      <c r="BG262" s="76"/>
      <c r="BH262" s="76"/>
      <c r="BI262" s="76"/>
      <c r="BJ262" s="76"/>
      <c r="BK262" s="76"/>
      <c r="BL262" s="76"/>
      <c r="BM262" s="76"/>
      <c r="BN262" s="76"/>
      <c r="BO262" s="76"/>
      <c r="BP262" s="76"/>
      <c r="BQ262" s="76"/>
      <c r="BR262" s="76"/>
      <c r="BS262" s="76"/>
      <c r="BT262" s="76"/>
      <c r="BU262" s="76"/>
      <c r="BV262" s="76"/>
      <c r="BW262" s="76"/>
      <c r="BX262" s="76"/>
      <c r="BY262" s="76"/>
      <c r="BZ262" s="76"/>
    </row>
    <row r="263" spans="1:78">
      <c r="A263" s="76"/>
      <c r="B263" s="76"/>
      <c r="C263" s="76"/>
      <c r="D263" s="76"/>
      <c r="E263" s="76"/>
      <c r="F263" s="76"/>
      <c r="G263" s="76"/>
      <c r="H263" s="1022"/>
      <c r="I263" s="1022"/>
      <c r="J263" s="1022"/>
      <c r="K263" s="1022"/>
      <c r="L263" s="1022"/>
      <c r="M263" s="1022"/>
      <c r="N263" s="1022"/>
      <c r="O263" s="1022"/>
      <c r="P263" s="1022"/>
      <c r="Q263" s="1022"/>
      <c r="R263" s="1022"/>
      <c r="S263" s="1022"/>
      <c r="T263" s="1022"/>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c r="A264" s="76"/>
      <c r="B264" s="76"/>
      <c r="C264" s="76"/>
      <c r="D264" s="76"/>
      <c r="E264" s="76"/>
      <c r="F264" s="76"/>
      <c r="G264" s="76"/>
      <c r="H264" s="1022"/>
      <c r="I264" s="1022"/>
      <c r="J264" s="1022"/>
      <c r="K264" s="1022"/>
      <c r="L264" s="1022"/>
      <c r="M264" s="1022"/>
      <c r="N264" s="1022"/>
      <c r="O264" s="1022"/>
      <c r="P264" s="1022"/>
      <c r="Q264" s="1022"/>
      <c r="R264" s="1022"/>
      <c r="S264" s="1022"/>
      <c r="T264" s="1022"/>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76"/>
      <c r="BR264" s="76"/>
      <c r="BS264" s="76"/>
      <c r="BT264" s="76"/>
      <c r="BU264" s="76"/>
      <c r="BV264" s="76"/>
      <c r="BW264" s="76"/>
      <c r="BX264" s="76"/>
      <c r="BY264" s="76"/>
      <c r="BZ264" s="76"/>
    </row>
    <row r="265" spans="1:78">
      <c r="A265" s="76"/>
      <c r="B265" s="76"/>
      <c r="C265" s="76"/>
      <c r="D265" s="76"/>
      <c r="E265" s="76"/>
      <c r="F265" s="76"/>
      <c r="G265" s="76"/>
      <c r="H265" s="1022"/>
      <c r="I265" s="1022"/>
      <c r="J265" s="1022"/>
      <c r="K265" s="1022"/>
      <c r="L265" s="1022"/>
      <c r="M265" s="1022"/>
      <c r="N265" s="1022"/>
      <c r="O265" s="1022"/>
      <c r="P265" s="1022"/>
      <c r="Q265" s="1022"/>
      <c r="R265" s="1022"/>
      <c r="S265" s="1022"/>
      <c r="T265" s="1022"/>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row>
    <row r="266" spans="1:78">
      <c r="A266" s="76"/>
      <c r="B266" s="76"/>
      <c r="C266" s="76"/>
      <c r="D266" s="76"/>
      <c r="E266" s="76"/>
      <c r="F266" s="76"/>
      <c r="G266" s="76"/>
      <c r="H266" s="1022"/>
      <c r="I266" s="1022"/>
      <c r="J266" s="1022"/>
      <c r="K266" s="1022"/>
      <c r="L266" s="1022"/>
      <c r="M266" s="1022"/>
      <c r="N266" s="1022"/>
      <c r="O266" s="1022"/>
      <c r="P266" s="1022"/>
      <c r="Q266" s="1022"/>
      <c r="R266" s="1022"/>
      <c r="S266" s="1022"/>
      <c r="T266" s="1022"/>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c r="AR266" s="76"/>
      <c r="AS266" s="76"/>
      <c r="AT266" s="76"/>
      <c r="AU266" s="76"/>
      <c r="AV266" s="76"/>
      <c r="AW266" s="76"/>
      <c r="AX266" s="76"/>
      <c r="AY266" s="76"/>
      <c r="AZ266" s="76"/>
      <c r="BA266" s="76"/>
      <c r="BB266" s="76"/>
      <c r="BC266" s="76"/>
      <c r="BD266" s="76"/>
      <c r="BE266" s="76"/>
      <c r="BF266" s="76"/>
      <c r="BG266" s="76"/>
      <c r="BH266" s="76"/>
      <c r="BI266" s="76"/>
      <c r="BJ266" s="76"/>
      <c r="BK266" s="76"/>
      <c r="BL266" s="76"/>
      <c r="BM266" s="76"/>
      <c r="BN266" s="76"/>
      <c r="BO266" s="76"/>
      <c r="BP266" s="76"/>
      <c r="BQ266" s="76"/>
      <c r="BR266" s="76"/>
      <c r="BS266" s="76"/>
      <c r="BT266" s="76"/>
      <c r="BU266" s="76"/>
      <c r="BV266" s="76"/>
      <c r="BW266" s="76"/>
      <c r="BX266" s="76"/>
      <c r="BY266" s="76"/>
      <c r="BZ266" s="76"/>
    </row>
    <row r="267" spans="1:78">
      <c r="A267" s="76"/>
      <c r="B267" s="76"/>
      <c r="C267" s="76"/>
      <c r="D267" s="76"/>
      <c r="E267" s="76"/>
      <c r="F267" s="76"/>
      <c r="G267" s="76"/>
      <c r="H267" s="1022"/>
      <c r="I267" s="1022"/>
      <c r="J267" s="1022"/>
      <c r="K267" s="1022"/>
      <c r="L267" s="1022"/>
      <c r="M267" s="1022"/>
      <c r="N267" s="1022"/>
      <c r="O267" s="1022"/>
      <c r="P267" s="1022"/>
      <c r="Q267" s="1022"/>
      <c r="R267" s="1022"/>
      <c r="S267" s="1022"/>
      <c r="T267" s="1022"/>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c r="AZ267" s="76"/>
      <c r="BA267" s="76"/>
      <c r="BB267" s="76"/>
      <c r="BC267" s="76"/>
      <c r="BD267" s="76"/>
      <c r="BE267" s="76"/>
      <c r="BF267" s="76"/>
      <c r="BG267" s="76"/>
      <c r="BH267" s="76"/>
      <c r="BI267" s="76"/>
      <c r="BJ267" s="76"/>
      <c r="BK267" s="76"/>
      <c r="BL267" s="76"/>
      <c r="BM267" s="76"/>
      <c r="BN267" s="76"/>
      <c r="BO267" s="76"/>
      <c r="BP267" s="76"/>
      <c r="BQ267" s="76"/>
      <c r="BR267" s="76"/>
      <c r="BS267" s="76"/>
      <c r="BT267" s="76"/>
      <c r="BU267" s="76"/>
      <c r="BV267" s="76"/>
      <c r="BW267" s="76"/>
      <c r="BX267" s="76"/>
      <c r="BY267" s="76"/>
      <c r="BZ267" s="76"/>
    </row>
    <row r="268" spans="1:78">
      <c r="A268" s="76"/>
      <c r="B268" s="76"/>
      <c r="C268" s="76"/>
      <c r="D268" s="76"/>
      <c r="E268" s="76"/>
      <c r="F268" s="76"/>
      <c r="G268" s="76"/>
      <c r="H268" s="1022"/>
      <c r="I268" s="1022"/>
      <c r="J268" s="1022"/>
      <c r="K268" s="1022"/>
      <c r="L268" s="1022"/>
      <c r="M268" s="1022"/>
      <c r="N268" s="1022"/>
      <c r="O268" s="1022"/>
      <c r="P268" s="1022"/>
      <c r="Q268" s="1022"/>
      <c r="R268" s="1022"/>
      <c r="S268" s="1022"/>
      <c r="T268" s="1022"/>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c r="AZ268" s="76"/>
      <c r="BA268" s="76"/>
      <c r="BB268" s="76"/>
      <c r="BC268" s="76"/>
      <c r="BD268" s="76"/>
      <c r="BE268" s="76"/>
      <c r="BF268" s="76"/>
      <c r="BG268" s="76"/>
      <c r="BH268" s="76"/>
      <c r="BI268" s="76"/>
      <c r="BJ268" s="76"/>
      <c r="BK268" s="76"/>
      <c r="BL268" s="76"/>
      <c r="BM268" s="76"/>
      <c r="BN268" s="76"/>
      <c r="BO268" s="76"/>
      <c r="BP268" s="76"/>
      <c r="BQ268" s="76"/>
      <c r="BR268" s="76"/>
      <c r="BS268" s="76"/>
      <c r="BT268" s="76"/>
      <c r="BU268" s="76"/>
      <c r="BV268" s="76"/>
      <c r="BW268" s="76"/>
      <c r="BX268" s="76"/>
      <c r="BY268" s="76"/>
      <c r="BZ268" s="76"/>
    </row>
    <row r="269" spans="1:78">
      <c r="A269" s="76"/>
      <c r="B269" s="76"/>
      <c r="C269" s="76"/>
      <c r="D269" s="76"/>
      <c r="E269" s="76"/>
      <c r="F269" s="76"/>
      <c r="G269" s="76"/>
      <c r="H269" s="1022"/>
      <c r="I269" s="1022"/>
      <c r="J269" s="1022"/>
      <c r="K269" s="1022"/>
      <c r="L269" s="1022"/>
      <c r="M269" s="1022"/>
      <c r="N269" s="1022"/>
      <c r="O269" s="1022"/>
      <c r="P269" s="1022"/>
      <c r="Q269" s="1022"/>
      <c r="R269" s="1022"/>
      <c r="S269" s="1022"/>
      <c r="T269" s="1022"/>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c r="BT269" s="76"/>
      <c r="BU269" s="76"/>
      <c r="BV269" s="76"/>
      <c r="BW269" s="76"/>
      <c r="BX269" s="76"/>
      <c r="BY269" s="76"/>
      <c r="BZ269" s="76"/>
    </row>
    <row r="270" spans="1:78">
      <c r="A270" s="76"/>
      <c r="B270" s="76"/>
      <c r="C270" s="76"/>
      <c r="D270" s="76"/>
      <c r="E270" s="76"/>
      <c r="F270" s="76"/>
      <c r="G270" s="76"/>
      <c r="H270" s="1022"/>
      <c r="I270" s="1022"/>
      <c r="J270" s="1022"/>
      <c r="K270" s="1022"/>
      <c r="L270" s="1022"/>
      <c r="M270" s="1022"/>
      <c r="N270" s="1022"/>
      <c r="O270" s="1022"/>
      <c r="P270" s="1022"/>
      <c r="Q270" s="1022"/>
      <c r="R270" s="1022"/>
      <c r="S270" s="1022"/>
      <c r="T270" s="1022"/>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c r="A271" s="76"/>
      <c r="B271" s="76"/>
      <c r="C271" s="76"/>
      <c r="D271" s="76"/>
      <c r="E271" s="76"/>
      <c r="F271" s="76"/>
      <c r="G271" s="76"/>
      <c r="H271" s="1022"/>
      <c r="I271" s="1022"/>
      <c r="J271" s="1022"/>
      <c r="K271" s="1022"/>
      <c r="L271" s="1022"/>
      <c r="M271" s="1022"/>
      <c r="N271" s="1022"/>
      <c r="O271" s="1022"/>
      <c r="P271" s="1022"/>
      <c r="Q271" s="1022"/>
      <c r="R271" s="1022"/>
      <c r="S271" s="1022"/>
      <c r="T271" s="1022"/>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c r="AR271" s="76"/>
      <c r="AS271" s="76"/>
      <c r="AT271" s="76"/>
      <c r="AU271" s="76"/>
      <c r="AV271" s="76"/>
      <c r="AW271" s="76"/>
      <c r="AX271" s="76"/>
      <c r="AY271" s="76"/>
      <c r="AZ271" s="76"/>
      <c r="BA271" s="76"/>
      <c r="BB271" s="76"/>
      <c r="BC271" s="76"/>
      <c r="BD271" s="76"/>
      <c r="BE271" s="76"/>
      <c r="BF271" s="76"/>
      <c r="BG271" s="76"/>
      <c r="BH271" s="76"/>
      <c r="BI271" s="76"/>
      <c r="BJ271" s="76"/>
      <c r="BK271" s="76"/>
      <c r="BL271" s="76"/>
      <c r="BM271" s="76"/>
      <c r="BN271" s="76"/>
      <c r="BO271" s="76"/>
      <c r="BP271" s="76"/>
      <c r="BQ271" s="76"/>
      <c r="BR271" s="76"/>
      <c r="BS271" s="76"/>
      <c r="BT271" s="76"/>
      <c r="BU271" s="76"/>
      <c r="BV271" s="76"/>
      <c r="BW271" s="76"/>
      <c r="BX271" s="76"/>
      <c r="BY271" s="76"/>
      <c r="BZ271" s="76"/>
    </row>
    <row r="272" spans="1:78">
      <c r="A272" s="76"/>
      <c r="B272" s="76"/>
      <c r="C272" s="76"/>
      <c r="D272" s="76"/>
      <c r="E272" s="76"/>
      <c r="F272" s="76"/>
      <c r="G272" s="76"/>
      <c r="H272" s="1022"/>
      <c r="I272" s="1022"/>
      <c r="J272" s="1022"/>
      <c r="K272" s="1022"/>
      <c r="L272" s="1022"/>
      <c r="M272" s="1022"/>
      <c r="N272" s="1022"/>
      <c r="O272" s="1022"/>
      <c r="P272" s="1022"/>
      <c r="Q272" s="1022"/>
      <c r="R272" s="1022"/>
      <c r="S272" s="1022"/>
      <c r="T272" s="1022"/>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78">
      <c r="A273" s="76"/>
      <c r="B273" s="76"/>
      <c r="C273" s="76"/>
      <c r="D273" s="76"/>
      <c r="E273" s="76"/>
      <c r="F273" s="76"/>
      <c r="G273" s="76"/>
      <c r="H273" s="1022"/>
      <c r="I273" s="1022"/>
      <c r="J273" s="1022"/>
      <c r="K273" s="1022"/>
      <c r="L273" s="1022"/>
      <c r="M273" s="1022"/>
      <c r="N273" s="1022"/>
      <c r="O273" s="1022"/>
      <c r="P273" s="1022"/>
      <c r="Q273" s="1022"/>
      <c r="R273" s="1022"/>
      <c r="S273" s="1022"/>
      <c r="T273" s="1022"/>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c r="AR273" s="76"/>
      <c r="AS273" s="76"/>
      <c r="AT273" s="76"/>
      <c r="AU273" s="76"/>
      <c r="AV273" s="76"/>
      <c r="AW273" s="76"/>
      <c r="AX273" s="76"/>
      <c r="AY273" s="76"/>
      <c r="AZ273" s="76"/>
      <c r="BA273" s="76"/>
      <c r="BB273" s="76"/>
      <c r="BC273" s="76"/>
      <c r="BD273" s="76"/>
      <c r="BE273" s="76"/>
      <c r="BF273" s="76"/>
      <c r="BG273" s="76"/>
      <c r="BH273" s="76"/>
      <c r="BI273" s="76"/>
      <c r="BJ273" s="76"/>
      <c r="BK273" s="76"/>
      <c r="BL273" s="76"/>
      <c r="BM273" s="76"/>
      <c r="BN273" s="76"/>
      <c r="BO273" s="76"/>
      <c r="BP273" s="76"/>
      <c r="BQ273" s="76"/>
      <c r="BR273" s="76"/>
      <c r="BS273" s="76"/>
      <c r="BT273" s="76"/>
      <c r="BU273" s="76"/>
      <c r="BV273" s="76"/>
      <c r="BW273" s="76"/>
      <c r="BX273" s="76"/>
      <c r="BY273" s="76"/>
      <c r="BZ273" s="76"/>
    </row>
    <row r="274" spans="1:78">
      <c r="A274" s="76"/>
      <c r="B274" s="76"/>
      <c r="C274" s="76"/>
      <c r="D274" s="76"/>
      <c r="E274" s="76"/>
      <c r="F274" s="76"/>
      <c r="G274" s="76"/>
      <c r="H274" s="1022"/>
      <c r="I274" s="1022"/>
      <c r="J274" s="1022"/>
      <c r="K274" s="1022"/>
      <c r="L274" s="1022"/>
      <c r="M274" s="1022"/>
      <c r="N274" s="1022"/>
      <c r="O274" s="1022"/>
      <c r="P274" s="1022"/>
      <c r="Q274" s="1022"/>
      <c r="R274" s="1022"/>
      <c r="S274" s="1022"/>
      <c r="T274" s="1022"/>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78">
      <c r="A275" s="76"/>
      <c r="B275" s="76"/>
      <c r="C275" s="76"/>
      <c r="D275" s="76"/>
      <c r="E275" s="76"/>
      <c r="F275" s="76"/>
      <c r="G275" s="76"/>
      <c r="H275" s="1022"/>
      <c r="I275" s="1022"/>
      <c r="J275" s="1022"/>
      <c r="K275" s="1022"/>
      <c r="L275" s="1022"/>
      <c r="M275" s="1022"/>
      <c r="N275" s="1022"/>
      <c r="O275" s="1022"/>
      <c r="P275" s="1022"/>
      <c r="Q275" s="1022"/>
      <c r="R275" s="1022"/>
      <c r="S275" s="1022"/>
      <c r="T275" s="1022"/>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c r="AR275" s="76"/>
      <c r="AS275" s="76"/>
      <c r="AT275" s="76"/>
      <c r="AU275" s="76"/>
      <c r="AV275" s="76"/>
      <c r="AW275" s="76"/>
      <c r="AX275" s="76"/>
      <c r="AY275" s="76"/>
      <c r="AZ275" s="76"/>
      <c r="BA275" s="76"/>
      <c r="BB275" s="76"/>
      <c r="BC275" s="76"/>
      <c r="BD275" s="76"/>
      <c r="BE275" s="76"/>
      <c r="BF275" s="76"/>
      <c r="BG275" s="76"/>
      <c r="BH275" s="76"/>
      <c r="BI275" s="76"/>
      <c r="BJ275" s="76"/>
      <c r="BK275" s="76"/>
      <c r="BL275" s="76"/>
      <c r="BM275" s="76"/>
      <c r="BN275" s="76"/>
      <c r="BO275" s="76"/>
      <c r="BP275" s="76"/>
      <c r="BQ275" s="76"/>
      <c r="BR275" s="76"/>
      <c r="BS275" s="76"/>
      <c r="BT275" s="76"/>
      <c r="BU275" s="76"/>
      <c r="BV275" s="76"/>
      <c r="BW275" s="76"/>
      <c r="BX275" s="76"/>
      <c r="BY275" s="76"/>
      <c r="BZ275" s="76"/>
    </row>
    <row r="276" spans="1:78">
      <c r="A276" s="76"/>
      <c r="B276" s="76"/>
      <c r="C276" s="76"/>
      <c r="D276" s="76"/>
      <c r="E276" s="76"/>
      <c r="F276" s="76"/>
      <c r="G276" s="76"/>
      <c r="H276" s="1022"/>
      <c r="I276" s="1022"/>
      <c r="J276" s="1022"/>
      <c r="K276" s="1022"/>
      <c r="L276" s="1022"/>
      <c r="M276" s="1022"/>
      <c r="N276" s="1022"/>
      <c r="O276" s="1022"/>
      <c r="P276" s="1022"/>
      <c r="Q276" s="1022"/>
      <c r="R276" s="1022"/>
      <c r="S276" s="1022"/>
      <c r="T276" s="1022"/>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c r="AR276" s="76"/>
      <c r="AS276" s="76"/>
      <c r="AT276" s="76"/>
      <c r="AU276" s="76"/>
      <c r="AV276" s="76"/>
      <c r="AW276" s="76"/>
      <c r="AX276" s="76"/>
      <c r="AY276" s="76"/>
      <c r="AZ276" s="76"/>
      <c r="BA276" s="76"/>
      <c r="BB276" s="76"/>
      <c r="BC276" s="76"/>
      <c r="BD276" s="76"/>
      <c r="BE276" s="76"/>
      <c r="BF276" s="76"/>
      <c r="BG276" s="76"/>
      <c r="BH276" s="76"/>
      <c r="BI276" s="76"/>
      <c r="BJ276" s="76"/>
      <c r="BK276" s="76"/>
      <c r="BL276" s="76"/>
      <c r="BM276" s="76"/>
      <c r="BN276" s="76"/>
      <c r="BO276" s="76"/>
      <c r="BP276" s="76"/>
      <c r="BQ276" s="76"/>
      <c r="BR276" s="76"/>
      <c r="BS276" s="76"/>
      <c r="BT276" s="76"/>
      <c r="BU276" s="76"/>
      <c r="BV276" s="76"/>
      <c r="BW276" s="76"/>
      <c r="BX276" s="76"/>
      <c r="BY276" s="76"/>
      <c r="BZ276" s="76"/>
    </row>
    <row r="277" spans="1:78">
      <c r="A277" s="76"/>
      <c r="B277" s="76"/>
      <c r="C277" s="76"/>
      <c r="D277" s="76"/>
      <c r="E277" s="76"/>
      <c r="F277" s="76"/>
      <c r="G277" s="76"/>
      <c r="H277" s="1022"/>
      <c r="I277" s="1022"/>
      <c r="J277" s="1022"/>
      <c r="K277" s="1022"/>
      <c r="L277" s="1022"/>
      <c r="M277" s="1022"/>
      <c r="N277" s="1022"/>
      <c r="O277" s="1022"/>
      <c r="P277" s="1022"/>
      <c r="Q277" s="1022"/>
      <c r="R277" s="1022"/>
      <c r="S277" s="1022"/>
      <c r="T277" s="1022"/>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c r="AR277" s="76"/>
      <c r="AS277" s="76"/>
      <c r="AT277" s="76"/>
      <c r="AU277" s="76"/>
      <c r="AV277" s="76"/>
      <c r="AW277" s="76"/>
      <c r="AX277" s="76"/>
      <c r="AY277" s="76"/>
      <c r="AZ277" s="76"/>
      <c r="BA277" s="76"/>
      <c r="BB277" s="76"/>
      <c r="BC277" s="76"/>
      <c r="BD277" s="76"/>
      <c r="BE277" s="76"/>
      <c r="BF277" s="76"/>
      <c r="BG277" s="76"/>
      <c r="BH277" s="76"/>
      <c r="BI277" s="76"/>
      <c r="BJ277" s="76"/>
      <c r="BK277" s="76"/>
      <c r="BL277" s="76"/>
      <c r="BM277" s="76"/>
      <c r="BN277" s="76"/>
      <c r="BO277" s="76"/>
      <c r="BP277" s="76"/>
      <c r="BQ277" s="76"/>
      <c r="BR277" s="76"/>
      <c r="BS277" s="76"/>
      <c r="BT277" s="76"/>
      <c r="BU277" s="76"/>
      <c r="BV277" s="76"/>
      <c r="BW277" s="76"/>
      <c r="BX277" s="76"/>
      <c r="BY277" s="76"/>
      <c r="BZ277" s="76"/>
    </row>
    <row r="278" spans="1:78">
      <c r="A278" s="76"/>
      <c r="B278" s="76"/>
      <c r="C278" s="76"/>
      <c r="D278" s="76"/>
      <c r="E278" s="76"/>
      <c r="F278" s="76"/>
      <c r="G278" s="76"/>
      <c r="H278" s="1022"/>
      <c r="I278" s="1022"/>
      <c r="J278" s="1022"/>
      <c r="K278" s="1022"/>
      <c r="L278" s="1022"/>
      <c r="M278" s="1022"/>
      <c r="N278" s="1022"/>
      <c r="O278" s="1022"/>
      <c r="P278" s="1022"/>
      <c r="Q278" s="1022"/>
      <c r="R278" s="1022"/>
      <c r="S278" s="1022"/>
      <c r="T278" s="1022"/>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c r="AR278" s="76"/>
      <c r="AS278" s="76"/>
      <c r="AT278" s="76"/>
      <c r="AU278" s="76"/>
      <c r="AV278" s="76"/>
      <c r="AW278" s="76"/>
      <c r="AX278" s="76"/>
      <c r="AY278" s="76"/>
      <c r="AZ278" s="76"/>
      <c r="BA278" s="76"/>
      <c r="BB278" s="76"/>
      <c r="BC278" s="76"/>
      <c r="BD278" s="76"/>
      <c r="BE278" s="76"/>
      <c r="BF278" s="76"/>
      <c r="BG278" s="76"/>
      <c r="BH278" s="76"/>
      <c r="BI278" s="76"/>
      <c r="BJ278" s="76"/>
      <c r="BK278" s="76"/>
      <c r="BL278" s="76"/>
      <c r="BM278" s="76"/>
      <c r="BN278" s="76"/>
      <c r="BO278" s="76"/>
      <c r="BP278" s="76"/>
      <c r="BQ278" s="76"/>
      <c r="BR278" s="76"/>
      <c r="BS278" s="76"/>
      <c r="BT278" s="76"/>
      <c r="BU278" s="76"/>
      <c r="BV278" s="76"/>
      <c r="BW278" s="76"/>
      <c r="BX278" s="76"/>
      <c r="BY278" s="76"/>
      <c r="BZ278" s="76"/>
    </row>
    <row r="279" spans="1:78">
      <c r="A279" s="76"/>
      <c r="B279" s="76"/>
      <c r="C279" s="76"/>
      <c r="D279" s="76"/>
      <c r="E279" s="76"/>
      <c r="F279" s="76"/>
      <c r="G279" s="76"/>
      <c r="H279" s="1022"/>
      <c r="I279" s="1022"/>
      <c r="J279" s="1022"/>
      <c r="K279" s="1022"/>
      <c r="L279" s="1022"/>
      <c r="M279" s="1022"/>
      <c r="N279" s="1022"/>
      <c r="O279" s="1022"/>
      <c r="P279" s="1022"/>
      <c r="Q279" s="1022"/>
      <c r="R279" s="1022"/>
      <c r="S279" s="1022"/>
      <c r="T279" s="1022"/>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c r="AR279" s="76"/>
      <c r="AS279" s="76"/>
      <c r="AT279" s="76"/>
      <c r="AU279" s="76"/>
      <c r="AV279" s="76"/>
      <c r="AW279" s="76"/>
      <c r="AX279" s="76"/>
      <c r="AY279" s="76"/>
      <c r="AZ279" s="76"/>
      <c r="BA279" s="76"/>
      <c r="BB279" s="76"/>
      <c r="BC279" s="76"/>
      <c r="BD279" s="76"/>
      <c r="BE279" s="76"/>
      <c r="BF279" s="76"/>
      <c r="BG279" s="76"/>
      <c r="BH279" s="76"/>
      <c r="BI279" s="76"/>
      <c r="BJ279" s="76"/>
      <c r="BK279" s="76"/>
      <c r="BL279" s="76"/>
      <c r="BM279" s="76"/>
      <c r="BN279" s="76"/>
      <c r="BO279" s="76"/>
      <c r="BP279" s="76"/>
      <c r="BQ279" s="76"/>
      <c r="BR279" s="76"/>
      <c r="BS279" s="76"/>
      <c r="BT279" s="76"/>
      <c r="BU279" s="76"/>
      <c r="BV279" s="76"/>
      <c r="BW279" s="76"/>
      <c r="BX279" s="76"/>
      <c r="BY279" s="76"/>
      <c r="BZ279" s="76"/>
    </row>
    <row r="280" spans="1:78">
      <c r="A280" s="76"/>
      <c r="B280" s="76"/>
      <c r="C280" s="76"/>
      <c r="D280" s="76"/>
      <c r="E280" s="76"/>
      <c r="F280" s="76"/>
      <c r="G280" s="76"/>
      <c r="H280" s="1022"/>
      <c r="I280" s="1022"/>
      <c r="J280" s="1022"/>
      <c r="K280" s="1022"/>
      <c r="L280" s="1022"/>
      <c r="M280" s="1022"/>
      <c r="N280" s="1022"/>
      <c r="O280" s="1022"/>
      <c r="P280" s="1022"/>
      <c r="Q280" s="1022"/>
      <c r="R280" s="1022"/>
      <c r="S280" s="1022"/>
      <c r="T280" s="1022"/>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6"/>
      <c r="BQ280" s="76"/>
      <c r="BR280" s="76"/>
      <c r="BS280" s="76"/>
      <c r="BT280" s="76"/>
      <c r="BU280" s="76"/>
      <c r="BV280" s="76"/>
      <c r="BW280" s="76"/>
      <c r="BX280" s="76"/>
      <c r="BY280" s="76"/>
      <c r="BZ280" s="76"/>
    </row>
    <row r="281" spans="1:78">
      <c r="A281" s="76"/>
      <c r="B281" s="76"/>
      <c r="C281" s="76"/>
      <c r="D281" s="76"/>
      <c r="E281" s="76"/>
      <c r="F281" s="76"/>
      <c r="G281" s="76"/>
      <c r="H281" s="1022"/>
      <c r="I281" s="1022"/>
      <c r="J281" s="1022"/>
      <c r="K281" s="1022"/>
      <c r="L281" s="1022"/>
      <c r="M281" s="1022"/>
      <c r="N281" s="1022"/>
      <c r="O281" s="1022"/>
      <c r="P281" s="1022"/>
      <c r="Q281" s="1022"/>
      <c r="R281" s="1022"/>
      <c r="S281" s="1022"/>
      <c r="T281" s="1022"/>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6"/>
      <c r="BQ281" s="76"/>
      <c r="BR281" s="76"/>
      <c r="BS281" s="76"/>
      <c r="BT281" s="76"/>
      <c r="BU281" s="76"/>
      <c r="BV281" s="76"/>
      <c r="BW281" s="76"/>
      <c r="BX281" s="76"/>
      <c r="BY281" s="76"/>
      <c r="BZ281" s="76"/>
    </row>
    <row r="282" spans="1:78">
      <c r="A282" s="76"/>
      <c r="B282" s="76"/>
      <c r="C282" s="76"/>
      <c r="D282" s="76"/>
      <c r="E282" s="76"/>
      <c r="F282" s="76"/>
      <c r="G282" s="76"/>
      <c r="H282" s="1022"/>
      <c r="I282" s="1022"/>
      <c r="J282" s="1022"/>
      <c r="K282" s="1022"/>
      <c r="L282" s="1022"/>
      <c r="M282" s="1022"/>
      <c r="N282" s="1022"/>
      <c r="O282" s="1022"/>
      <c r="P282" s="1022"/>
      <c r="Q282" s="1022"/>
      <c r="R282" s="1022"/>
      <c r="S282" s="1022"/>
      <c r="T282" s="1022"/>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6"/>
      <c r="BQ282" s="76"/>
      <c r="BR282" s="76"/>
      <c r="BS282" s="76"/>
      <c r="BT282" s="76"/>
      <c r="BU282" s="76"/>
      <c r="BV282" s="76"/>
      <c r="BW282" s="76"/>
      <c r="BX282" s="76"/>
      <c r="BY282" s="76"/>
      <c r="BZ282" s="76"/>
    </row>
    <row r="283" spans="1:78">
      <c r="A283" s="76"/>
      <c r="B283" s="76"/>
      <c r="C283" s="76"/>
      <c r="D283" s="76"/>
      <c r="E283" s="76"/>
      <c r="F283" s="76"/>
      <c r="G283" s="76"/>
      <c r="H283" s="1022"/>
      <c r="I283" s="1022"/>
      <c r="J283" s="1022"/>
      <c r="K283" s="1022"/>
      <c r="L283" s="1022"/>
      <c r="M283" s="1022"/>
      <c r="N283" s="1022"/>
      <c r="O283" s="1022"/>
      <c r="P283" s="1022"/>
      <c r="Q283" s="1022"/>
      <c r="R283" s="1022"/>
      <c r="S283" s="1022"/>
      <c r="T283" s="1022"/>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6"/>
      <c r="BQ283" s="76"/>
      <c r="BR283" s="76"/>
      <c r="BS283" s="76"/>
      <c r="BT283" s="76"/>
      <c r="BU283" s="76"/>
      <c r="BV283" s="76"/>
      <c r="BW283" s="76"/>
      <c r="BX283" s="76"/>
      <c r="BY283" s="76"/>
      <c r="BZ283" s="76"/>
    </row>
    <row r="284" spans="1:78">
      <c r="A284" s="76"/>
      <c r="B284" s="76"/>
      <c r="C284" s="76"/>
      <c r="D284" s="76"/>
      <c r="E284" s="76"/>
      <c r="F284" s="76"/>
      <c r="G284" s="76"/>
      <c r="H284" s="1022"/>
      <c r="I284" s="1022"/>
      <c r="J284" s="1022"/>
      <c r="K284" s="1022"/>
      <c r="L284" s="1022"/>
      <c r="M284" s="1022"/>
      <c r="N284" s="1022"/>
      <c r="O284" s="1022"/>
      <c r="P284" s="1022"/>
      <c r="Q284" s="1022"/>
      <c r="R284" s="1022"/>
      <c r="S284" s="1022"/>
      <c r="T284" s="1022"/>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6"/>
      <c r="BQ284" s="76"/>
      <c r="BR284" s="76"/>
      <c r="BS284" s="76"/>
      <c r="BT284" s="76"/>
      <c r="BU284" s="76"/>
      <c r="BV284" s="76"/>
      <c r="BW284" s="76"/>
      <c r="BX284" s="76"/>
      <c r="BY284" s="76"/>
      <c r="BZ284" s="76"/>
    </row>
    <row r="285" spans="1:78">
      <c r="A285" s="76"/>
      <c r="B285" s="76"/>
      <c r="C285" s="76"/>
      <c r="D285" s="76"/>
      <c r="E285" s="76"/>
      <c r="F285" s="76"/>
      <c r="G285" s="76"/>
      <c r="H285" s="1022"/>
      <c r="I285" s="1022"/>
      <c r="J285" s="1022"/>
      <c r="K285" s="1022"/>
      <c r="L285" s="1022"/>
      <c r="M285" s="1022"/>
      <c r="N285" s="1022"/>
      <c r="O285" s="1022"/>
      <c r="P285" s="1022"/>
      <c r="Q285" s="1022"/>
      <c r="R285" s="1022"/>
      <c r="S285" s="1022"/>
      <c r="T285" s="1022"/>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6"/>
      <c r="BQ285" s="76"/>
      <c r="BR285" s="76"/>
      <c r="BS285" s="76"/>
      <c r="BT285" s="76"/>
      <c r="BU285" s="76"/>
      <c r="BV285" s="76"/>
      <c r="BW285" s="76"/>
      <c r="BX285" s="76"/>
      <c r="BY285" s="76"/>
      <c r="BZ285" s="76"/>
    </row>
    <row r="286" spans="1:78">
      <c r="A286" s="76"/>
      <c r="B286" s="76"/>
      <c r="C286" s="76"/>
      <c r="D286" s="76"/>
      <c r="E286" s="76"/>
      <c r="F286" s="76"/>
      <c r="G286" s="76"/>
      <c r="H286" s="1022"/>
      <c r="I286" s="1022"/>
      <c r="J286" s="1022"/>
      <c r="K286" s="1022"/>
      <c r="L286" s="1022"/>
      <c r="M286" s="1022"/>
      <c r="N286" s="1022"/>
      <c r="O286" s="1022"/>
      <c r="P286" s="1022"/>
      <c r="Q286" s="1022"/>
      <c r="R286" s="1022"/>
      <c r="S286" s="1022"/>
      <c r="T286" s="1022"/>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6"/>
      <c r="BQ286" s="76"/>
      <c r="BR286" s="76"/>
      <c r="BS286" s="76"/>
      <c r="BT286" s="76"/>
      <c r="BU286" s="76"/>
      <c r="BV286" s="76"/>
      <c r="BW286" s="76"/>
      <c r="BX286" s="76"/>
      <c r="BY286" s="76"/>
      <c r="BZ286" s="76"/>
    </row>
    <row r="287" spans="1:78">
      <c r="A287" s="76"/>
      <c r="B287" s="76"/>
      <c r="C287" s="76"/>
      <c r="D287" s="76"/>
      <c r="E287" s="76"/>
      <c r="F287" s="76"/>
      <c r="G287" s="76"/>
      <c r="H287" s="1022"/>
      <c r="I287" s="1022"/>
      <c r="J287" s="1022"/>
      <c r="K287" s="1022"/>
      <c r="L287" s="1022"/>
      <c r="M287" s="1022"/>
      <c r="N287" s="1022"/>
      <c r="O287" s="1022"/>
      <c r="P287" s="1022"/>
      <c r="Q287" s="1022"/>
      <c r="R287" s="1022"/>
      <c r="S287" s="1022"/>
      <c r="T287" s="1022"/>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6"/>
      <c r="BQ287" s="76"/>
      <c r="BR287" s="76"/>
      <c r="BS287" s="76"/>
      <c r="BT287" s="76"/>
      <c r="BU287" s="76"/>
      <c r="BV287" s="76"/>
      <c r="BW287" s="76"/>
      <c r="BX287" s="76"/>
      <c r="BY287" s="76"/>
      <c r="BZ287" s="76"/>
    </row>
    <row r="288" spans="1:78">
      <c r="A288" s="76"/>
      <c r="B288" s="76"/>
      <c r="C288" s="76"/>
      <c r="D288" s="76"/>
      <c r="E288" s="76"/>
      <c r="F288" s="76"/>
      <c r="G288" s="76"/>
      <c r="H288" s="1022"/>
      <c r="I288" s="1022"/>
      <c r="J288" s="1022"/>
      <c r="K288" s="1022"/>
      <c r="L288" s="1022"/>
      <c r="M288" s="1022"/>
      <c r="N288" s="1022"/>
      <c r="O288" s="1022"/>
      <c r="P288" s="1022"/>
      <c r="Q288" s="1022"/>
      <c r="R288" s="1022"/>
      <c r="S288" s="1022"/>
      <c r="T288" s="1022"/>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6"/>
      <c r="BQ288" s="76"/>
      <c r="BR288" s="76"/>
      <c r="BS288" s="76"/>
      <c r="BT288" s="76"/>
      <c r="BU288" s="76"/>
      <c r="BV288" s="76"/>
      <c r="BW288" s="76"/>
      <c r="BX288" s="76"/>
      <c r="BY288" s="76"/>
      <c r="BZ288" s="76"/>
    </row>
    <row r="289" spans="1:78">
      <c r="A289" s="76"/>
      <c r="B289" s="76"/>
      <c r="C289" s="76"/>
      <c r="D289" s="76"/>
      <c r="E289" s="76"/>
      <c r="F289" s="76"/>
      <c r="G289" s="76"/>
      <c r="H289" s="1022"/>
      <c r="I289" s="1022"/>
      <c r="J289" s="1022"/>
      <c r="K289" s="1022"/>
      <c r="L289" s="1022"/>
      <c r="M289" s="1022"/>
      <c r="N289" s="1022"/>
      <c r="O289" s="1022"/>
      <c r="P289" s="1022"/>
      <c r="Q289" s="1022"/>
      <c r="R289" s="1022"/>
      <c r="S289" s="1022"/>
      <c r="T289" s="1022"/>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6"/>
      <c r="BQ289" s="76"/>
      <c r="BR289" s="76"/>
      <c r="BS289" s="76"/>
      <c r="BT289" s="76"/>
      <c r="BU289" s="76"/>
      <c r="BV289" s="76"/>
      <c r="BW289" s="76"/>
      <c r="BX289" s="76"/>
      <c r="BY289" s="76"/>
      <c r="BZ289" s="76"/>
    </row>
    <row r="290" spans="1:78">
      <c r="A290" s="76"/>
      <c r="B290" s="76"/>
      <c r="C290" s="76"/>
      <c r="D290" s="76"/>
      <c r="E290" s="76"/>
      <c r="F290" s="76"/>
      <c r="G290" s="76"/>
      <c r="H290" s="1022"/>
      <c r="I290" s="1022"/>
      <c r="J290" s="1022"/>
      <c r="K290" s="1022"/>
      <c r="L290" s="1022"/>
      <c r="M290" s="1022"/>
      <c r="N290" s="1022"/>
      <c r="O290" s="1022"/>
      <c r="P290" s="1022"/>
      <c r="Q290" s="1022"/>
      <c r="R290" s="1022"/>
      <c r="S290" s="1022"/>
      <c r="T290" s="1022"/>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row>
    <row r="291" spans="1:78">
      <c r="A291" s="76"/>
      <c r="B291" s="76"/>
      <c r="C291" s="76"/>
      <c r="D291" s="76"/>
      <c r="E291" s="76"/>
      <c r="F291" s="76"/>
      <c r="G291" s="76"/>
      <c r="H291" s="1022"/>
      <c r="I291" s="1022"/>
      <c r="J291" s="1022"/>
      <c r="K291" s="1022"/>
      <c r="L291" s="1022"/>
      <c r="M291" s="1022"/>
      <c r="N291" s="1022"/>
      <c r="O291" s="1022"/>
      <c r="P291" s="1022"/>
      <c r="Q291" s="1022"/>
      <c r="R291" s="1022"/>
      <c r="S291" s="1022"/>
      <c r="T291" s="1022"/>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6"/>
      <c r="BQ291" s="76"/>
      <c r="BR291" s="76"/>
      <c r="BS291" s="76"/>
      <c r="BT291" s="76"/>
      <c r="BU291" s="76"/>
      <c r="BV291" s="76"/>
      <c r="BW291" s="76"/>
      <c r="BX291" s="76"/>
      <c r="BY291" s="76"/>
      <c r="BZ291" s="76"/>
    </row>
    <row r="292" spans="1:78">
      <c r="A292" s="76"/>
      <c r="B292" s="76"/>
      <c r="C292" s="76"/>
      <c r="D292" s="76"/>
      <c r="E292" s="76"/>
      <c r="F292" s="76"/>
      <c r="G292" s="76"/>
      <c r="H292" s="1022"/>
      <c r="I292" s="1022"/>
      <c r="J292" s="1022"/>
      <c r="K292" s="1022"/>
      <c r="L292" s="1022"/>
      <c r="M292" s="1022"/>
      <c r="N292" s="1022"/>
      <c r="O292" s="1022"/>
      <c r="P292" s="1022"/>
      <c r="Q292" s="1022"/>
      <c r="R292" s="1022"/>
      <c r="S292" s="1022"/>
      <c r="T292" s="1022"/>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row>
    <row r="293" spans="1:78">
      <c r="A293" s="76"/>
      <c r="B293" s="76"/>
      <c r="C293" s="76"/>
      <c r="D293" s="76"/>
      <c r="E293" s="76"/>
      <c r="F293" s="76"/>
      <c r="G293" s="76"/>
      <c r="H293" s="1022"/>
      <c r="I293" s="1022"/>
      <c r="J293" s="1022"/>
      <c r="K293" s="1022"/>
      <c r="L293" s="1022"/>
      <c r="M293" s="1022"/>
      <c r="N293" s="1022"/>
      <c r="O293" s="1022"/>
      <c r="P293" s="1022"/>
      <c r="Q293" s="1022"/>
      <c r="R293" s="1022"/>
      <c r="S293" s="1022"/>
      <c r="T293" s="1022"/>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6"/>
      <c r="BQ293" s="76"/>
      <c r="BR293" s="76"/>
      <c r="BS293" s="76"/>
      <c r="BT293" s="76"/>
      <c r="BU293" s="76"/>
      <c r="BV293" s="76"/>
      <c r="BW293" s="76"/>
      <c r="BX293" s="76"/>
      <c r="BY293" s="76"/>
      <c r="BZ293" s="76"/>
    </row>
    <row r="294" spans="1:78">
      <c r="A294" s="76"/>
      <c r="B294" s="76"/>
      <c r="C294" s="76"/>
      <c r="D294" s="76"/>
      <c r="E294" s="76"/>
      <c r="F294" s="76"/>
      <c r="G294" s="76"/>
      <c r="H294" s="1022"/>
      <c r="I294" s="1022"/>
      <c r="J294" s="1022"/>
      <c r="K294" s="1022"/>
      <c r="L294" s="1022"/>
      <c r="M294" s="1022"/>
      <c r="N294" s="1022"/>
      <c r="O294" s="1022"/>
      <c r="P294" s="1022"/>
      <c r="Q294" s="1022"/>
      <c r="R294" s="1022"/>
      <c r="S294" s="1022"/>
      <c r="T294" s="1022"/>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6"/>
      <c r="BQ294" s="76"/>
      <c r="BR294" s="76"/>
      <c r="BS294" s="76"/>
      <c r="BT294" s="76"/>
      <c r="BU294" s="76"/>
      <c r="BV294" s="76"/>
      <c r="BW294" s="76"/>
      <c r="BX294" s="76"/>
      <c r="BY294" s="76"/>
      <c r="BZ294" s="76"/>
    </row>
    <row r="295" spans="1:78">
      <c r="A295" s="76"/>
      <c r="B295" s="76"/>
      <c r="C295" s="76"/>
      <c r="D295" s="76"/>
      <c r="E295" s="76"/>
      <c r="F295" s="76"/>
      <c r="G295" s="76"/>
      <c r="H295" s="1022"/>
      <c r="I295" s="1022"/>
      <c r="J295" s="1022"/>
      <c r="K295" s="1022"/>
      <c r="L295" s="1022"/>
      <c r="M295" s="1022"/>
      <c r="N295" s="1022"/>
      <c r="O295" s="1022"/>
      <c r="P295" s="1022"/>
      <c r="Q295" s="1022"/>
      <c r="R295" s="1022"/>
      <c r="S295" s="1022"/>
      <c r="T295" s="1022"/>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6"/>
      <c r="BQ295" s="76"/>
      <c r="BR295" s="76"/>
      <c r="BS295" s="76"/>
      <c r="BT295" s="76"/>
      <c r="BU295" s="76"/>
      <c r="BV295" s="76"/>
      <c r="BW295" s="76"/>
      <c r="BX295" s="76"/>
      <c r="BY295" s="76"/>
      <c r="BZ295" s="76"/>
    </row>
    <row r="296" spans="1:78">
      <c r="A296" s="76"/>
      <c r="B296" s="76"/>
      <c r="C296" s="76"/>
      <c r="D296" s="76"/>
      <c r="E296" s="76"/>
      <c r="F296" s="76"/>
      <c r="G296" s="76"/>
      <c r="H296" s="1022"/>
      <c r="I296" s="1022"/>
      <c r="J296" s="1022"/>
      <c r="K296" s="1022"/>
      <c r="L296" s="1022"/>
      <c r="M296" s="1022"/>
      <c r="N296" s="1022"/>
      <c r="O296" s="1022"/>
      <c r="P296" s="1022"/>
      <c r="Q296" s="1022"/>
      <c r="R296" s="1022"/>
      <c r="S296" s="1022"/>
      <c r="T296" s="1022"/>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6"/>
      <c r="BQ296" s="76"/>
      <c r="BR296" s="76"/>
      <c r="BS296" s="76"/>
      <c r="BT296" s="76"/>
      <c r="BU296" s="76"/>
      <c r="BV296" s="76"/>
      <c r="BW296" s="76"/>
      <c r="BX296" s="76"/>
      <c r="BY296" s="76"/>
      <c r="BZ296" s="76"/>
    </row>
    <row r="297" spans="1:78">
      <c r="A297" s="76"/>
      <c r="B297" s="76"/>
      <c r="C297" s="76"/>
      <c r="D297" s="76"/>
      <c r="E297" s="76"/>
      <c r="F297" s="76"/>
      <c r="G297" s="76"/>
      <c r="H297" s="1022"/>
      <c r="I297" s="1022"/>
      <c r="J297" s="1022"/>
      <c r="K297" s="1022"/>
      <c r="L297" s="1022"/>
      <c r="M297" s="1022"/>
      <c r="N297" s="1022"/>
      <c r="O297" s="1022"/>
      <c r="P297" s="1022"/>
      <c r="Q297" s="1022"/>
      <c r="R297" s="1022"/>
      <c r="S297" s="1022"/>
      <c r="T297" s="1022"/>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c r="AY297" s="76"/>
      <c r="AZ297" s="76"/>
      <c r="BA297" s="76"/>
      <c r="BB297" s="76"/>
      <c r="BC297" s="76"/>
      <c r="BD297" s="76"/>
      <c r="BE297" s="76"/>
      <c r="BF297" s="76"/>
      <c r="BG297" s="76"/>
      <c r="BH297" s="76"/>
      <c r="BI297" s="76"/>
      <c r="BJ297" s="76"/>
      <c r="BK297" s="76"/>
      <c r="BL297" s="76"/>
      <c r="BM297" s="76"/>
      <c r="BN297" s="76"/>
      <c r="BO297" s="76"/>
      <c r="BP297" s="76"/>
      <c r="BQ297" s="76"/>
      <c r="BR297" s="76"/>
      <c r="BS297" s="76"/>
      <c r="BT297" s="76"/>
      <c r="BU297" s="76"/>
      <c r="BV297" s="76"/>
      <c r="BW297" s="76"/>
      <c r="BX297" s="76"/>
      <c r="BY297" s="76"/>
      <c r="BZ297" s="76"/>
    </row>
    <row r="298" spans="1:78">
      <c r="A298" s="76"/>
      <c r="B298" s="76"/>
      <c r="C298" s="76"/>
      <c r="D298" s="76"/>
      <c r="E298" s="76"/>
      <c r="F298" s="76"/>
      <c r="G298" s="76"/>
      <c r="H298" s="1022"/>
      <c r="I298" s="1022"/>
      <c r="J298" s="1022"/>
      <c r="K298" s="1022"/>
      <c r="L298" s="1022"/>
      <c r="M298" s="1022"/>
      <c r="N298" s="1022"/>
      <c r="O298" s="1022"/>
      <c r="P298" s="1022"/>
      <c r="Q298" s="1022"/>
      <c r="R298" s="1022"/>
      <c r="S298" s="1022"/>
      <c r="T298" s="1022"/>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6"/>
      <c r="BR298" s="76"/>
      <c r="BS298" s="76"/>
      <c r="BT298" s="76"/>
      <c r="BU298" s="76"/>
      <c r="BV298" s="76"/>
      <c r="BW298" s="76"/>
      <c r="BX298" s="76"/>
      <c r="BY298" s="76"/>
      <c r="BZ298" s="76"/>
    </row>
    <row r="299" spans="1:78">
      <c r="A299" s="76"/>
      <c r="B299" s="76"/>
      <c r="C299" s="76"/>
      <c r="D299" s="76"/>
      <c r="E299" s="76"/>
      <c r="F299" s="76"/>
      <c r="G299" s="76"/>
      <c r="H299" s="1022"/>
      <c r="I299" s="1022"/>
      <c r="J299" s="1022"/>
      <c r="K299" s="1022"/>
      <c r="L299" s="1022"/>
      <c r="M299" s="1022"/>
      <c r="N299" s="1022"/>
      <c r="O299" s="1022"/>
      <c r="P299" s="1022"/>
      <c r="Q299" s="1022"/>
      <c r="R299" s="1022"/>
      <c r="S299" s="1022"/>
      <c r="T299" s="1022"/>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row>
    <row r="300" spans="1:78">
      <c r="A300" s="76"/>
      <c r="B300" s="76"/>
      <c r="C300" s="76"/>
      <c r="D300" s="76"/>
      <c r="E300" s="76"/>
      <c r="F300" s="76"/>
      <c r="G300" s="76"/>
      <c r="H300" s="1022"/>
      <c r="I300" s="1022"/>
      <c r="J300" s="1022"/>
      <c r="K300" s="1022"/>
      <c r="L300" s="1022"/>
      <c r="M300" s="1022"/>
      <c r="N300" s="1022"/>
      <c r="O300" s="1022"/>
      <c r="P300" s="1022"/>
      <c r="Q300" s="1022"/>
      <c r="R300" s="1022"/>
      <c r="S300" s="1022"/>
      <c r="T300" s="1022"/>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c r="AY300" s="76"/>
      <c r="AZ300" s="76"/>
      <c r="BA300" s="76"/>
      <c r="BB300" s="76"/>
      <c r="BC300" s="76"/>
      <c r="BD300" s="76"/>
      <c r="BE300" s="76"/>
      <c r="BF300" s="76"/>
      <c r="BG300" s="76"/>
      <c r="BH300" s="76"/>
      <c r="BI300" s="76"/>
      <c r="BJ300" s="76"/>
      <c r="BK300" s="76"/>
      <c r="BL300" s="76"/>
      <c r="BM300" s="76"/>
      <c r="BN300" s="76"/>
      <c r="BO300" s="76"/>
      <c r="BP300" s="76"/>
      <c r="BQ300" s="76"/>
      <c r="BR300" s="76"/>
      <c r="BS300" s="76"/>
      <c r="BT300" s="76"/>
      <c r="BU300" s="76"/>
      <c r="BV300" s="76"/>
      <c r="BW300" s="76"/>
      <c r="BX300" s="76"/>
      <c r="BY300" s="76"/>
      <c r="BZ300" s="76"/>
    </row>
    <row r="301" spans="1:78">
      <c r="A301" s="76"/>
      <c r="B301" s="76"/>
      <c r="C301" s="76"/>
      <c r="D301" s="76"/>
      <c r="E301" s="76"/>
      <c r="F301" s="76"/>
      <c r="G301" s="76"/>
      <c r="H301" s="1022"/>
      <c r="I301" s="1022"/>
      <c r="J301" s="1022"/>
      <c r="K301" s="1022"/>
      <c r="L301" s="1022"/>
      <c r="M301" s="1022"/>
      <c r="N301" s="1022"/>
      <c r="O301" s="1022"/>
      <c r="P301" s="1022"/>
      <c r="Q301" s="1022"/>
      <c r="R301" s="1022"/>
      <c r="S301" s="1022"/>
      <c r="T301" s="1022"/>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6"/>
      <c r="AZ301" s="76"/>
      <c r="BA301" s="76"/>
      <c r="BB301" s="76"/>
      <c r="BC301" s="76"/>
      <c r="BD301" s="76"/>
      <c r="BE301" s="76"/>
      <c r="BF301" s="76"/>
      <c r="BG301" s="76"/>
      <c r="BH301" s="76"/>
      <c r="BI301" s="76"/>
      <c r="BJ301" s="76"/>
      <c r="BK301" s="76"/>
      <c r="BL301" s="76"/>
      <c r="BM301" s="76"/>
      <c r="BN301" s="76"/>
      <c r="BO301" s="76"/>
      <c r="BP301" s="76"/>
      <c r="BQ301" s="76"/>
      <c r="BR301" s="76"/>
      <c r="BS301" s="76"/>
      <c r="BT301" s="76"/>
      <c r="BU301" s="76"/>
      <c r="BV301" s="76"/>
      <c r="BW301" s="76"/>
      <c r="BX301" s="76"/>
      <c r="BY301" s="76"/>
      <c r="BZ301" s="76"/>
    </row>
    <row r="302" spans="1:78">
      <c r="A302" s="76"/>
      <c r="B302" s="76"/>
      <c r="C302" s="76"/>
      <c r="D302" s="76"/>
      <c r="E302" s="76"/>
      <c r="F302" s="76"/>
      <c r="G302" s="76"/>
      <c r="H302" s="1022"/>
      <c r="I302" s="1022"/>
      <c r="J302" s="1022"/>
      <c r="K302" s="1022"/>
      <c r="L302" s="1022"/>
      <c r="M302" s="1022"/>
      <c r="N302" s="1022"/>
      <c r="O302" s="1022"/>
      <c r="P302" s="1022"/>
      <c r="Q302" s="1022"/>
      <c r="R302" s="1022"/>
      <c r="S302" s="1022"/>
      <c r="T302" s="1022"/>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c r="AY302" s="76"/>
      <c r="AZ302" s="76"/>
      <c r="BA302" s="76"/>
      <c r="BB302" s="76"/>
      <c r="BC302" s="76"/>
      <c r="BD302" s="76"/>
      <c r="BE302" s="76"/>
      <c r="BF302" s="76"/>
      <c r="BG302" s="76"/>
      <c r="BH302" s="76"/>
      <c r="BI302" s="76"/>
      <c r="BJ302" s="76"/>
      <c r="BK302" s="76"/>
      <c r="BL302" s="76"/>
      <c r="BM302" s="76"/>
      <c r="BN302" s="76"/>
      <c r="BO302" s="76"/>
      <c r="BP302" s="76"/>
      <c r="BQ302" s="76"/>
      <c r="BR302" s="76"/>
      <c r="BS302" s="76"/>
      <c r="BT302" s="76"/>
      <c r="BU302" s="76"/>
      <c r="BV302" s="76"/>
      <c r="BW302" s="76"/>
      <c r="BX302" s="76"/>
      <c r="BY302" s="76"/>
      <c r="BZ302" s="76"/>
    </row>
    <row r="303" spans="1:78">
      <c r="A303" s="76"/>
      <c r="B303" s="76"/>
      <c r="C303" s="76"/>
      <c r="D303" s="76"/>
      <c r="E303" s="76"/>
      <c r="F303" s="76"/>
      <c r="G303" s="76"/>
      <c r="H303" s="1022"/>
      <c r="I303" s="1022"/>
      <c r="J303" s="1022"/>
      <c r="K303" s="1022"/>
      <c r="L303" s="1022"/>
      <c r="M303" s="1022"/>
      <c r="N303" s="1022"/>
      <c r="O303" s="1022"/>
      <c r="P303" s="1022"/>
      <c r="Q303" s="1022"/>
      <c r="R303" s="1022"/>
      <c r="S303" s="1022"/>
      <c r="T303" s="1022"/>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c r="AY303" s="76"/>
      <c r="AZ303" s="76"/>
      <c r="BA303" s="76"/>
      <c r="BB303" s="76"/>
      <c r="BC303" s="76"/>
      <c r="BD303" s="76"/>
      <c r="BE303" s="76"/>
      <c r="BF303" s="76"/>
      <c r="BG303" s="76"/>
      <c r="BH303" s="76"/>
      <c r="BI303" s="76"/>
      <c r="BJ303" s="76"/>
      <c r="BK303" s="76"/>
      <c r="BL303" s="76"/>
      <c r="BM303" s="76"/>
      <c r="BN303" s="76"/>
      <c r="BO303" s="76"/>
      <c r="BP303" s="76"/>
      <c r="BQ303" s="76"/>
      <c r="BR303" s="76"/>
      <c r="BS303" s="76"/>
      <c r="BT303" s="76"/>
      <c r="BU303" s="76"/>
      <c r="BV303" s="76"/>
      <c r="BW303" s="76"/>
      <c r="BX303" s="76"/>
      <c r="BY303" s="76"/>
      <c r="BZ303" s="76"/>
    </row>
    <row r="304" spans="1:78">
      <c r="A304" s="76"/>
      <c r="B304" s="76"/>
      <c r="C304" s="76"/>
      <c r="D304" s="76"/>
      <c r="E304" s="76"/>
      <c r="F304" s="76"/>
      <c r="G304" s="76"/>
      <c r="H304" s="1022"/>
      <c r="I304" s="1022"/>
      <c r="J304" s="1022"/>
      <c r="K304" s="1022"/>
      <c r="L304" s="1022"/>
      <c r="M304" s="1022"/>
      <c r="N304" s="1022"/>
      <c r="O304" s="1022"/>
      <c r="P304" s="1022"/>
      <c r="Q304" s="1022"/>
      <c r="R304" s="1022"/>
      <c r="S304" s="1022"/>
      <c r="T304" s="1022"/>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c r="AY304" s="76"/>
      <c r="AZ304" s="76"/>
      <c r="BA304" s="76"/>
      <c r="BB304" s="76"/>
      <c r="BC304" s="76"/>
      <c r="BD304" s="76"/>
      <c r="BE304" s="76"/>
      <c r="BF304" s="76"/>
      <c r="BG304" s="76"/>
      <c r="BH304" s="76"/>
      <c r="BI304" s="76"/>
      <c r="BJ304" s="76"/>
      <c r="BK304" s="76"/>
      <c r="BL304" s="76"/>
      <c r="BM304" s="76"/>
      <c r="BN304" s="76"/>
      <c r="BO304" s="76"/>
      <c r="BP304" s="76"/>
      <c r="BQ304" s="76"/>
      <c r="BR304" s="76"/>
      <c r="BS304" s="76"/>
      <c r="BT304" s="76"/>
      <c r="BU304" s="76"/>
      <c r="BV304" s="76"/>
      <c r="BW304" s="76"/>
      <c r="BX304" s="76"/>
      <c r="BY304" s="76"/>
      <c r="BZ304" s="76"/>
    </row>
    <row r="305" spans="1:78">
      <c r="A305" s="76"/>
      <c r="B305" s="76"/>
      <c r="C305" s="76"/>
      <c r="D305" s="76"/>
      <c r="E305" s="76"/>
      <c r="F305" s="76"/>
      <c r="G305" s="76"/>
      <c r="H305" s="1022"/>
      <c r="I305" s="1022"/>
      <c r="J305" s="1022"/>
      <c r="K305" s="1022"/>
      <c r="L305" s="1022"/>
      <c r="M305" s="1022"/>
      <c r="N305" s="1022"/>
      <c r="O305" s="1022"/>
      <c r="P305" s="1022"/>
      <c r="Q305" s="1022"/>
      <c r="R305" s="1022"/>
      <c r="S305" s="1022"/>
      <c r="T305" s="1022"/>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row>
    <row r="306" spans="1:78">
      <c r="A306" s="76"/>
      <c r="B306" s="76"/>
      <c r="C306" s="76"/>
      <c r="D306" s="76"/>
      <c r="E306" s="76"/>
      <c r="F306" s="76"/>
      <c r="G306" s="76"/>
      <c r="H306" s="1022"/>
      <c r="I306" s="1022"/>
      <c r="J306" s="1022"/>
      <c r="K306" s="1022"/>
      <c r="L306" s="1022"/>
      <c r="M306" s="1022"/>
      <c r="N306" s="1022"/>
      <c r="O306" s="1022"/>
      <c r="P306" s="1022"/>
      <c r="Q306" s="1022"/>
      <c r="R306" s="1022"/>
      <c r="S306" s="1022"/>
      <c r="T306" s="1022"/>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c r="AY306" s="76"/>
      <c r="AZ306" s="76"/>
      <c r="BA306" s="76"/>
      <c r="BB306" s="76"/>
      <c r="BC306" s="76"/>
      <c r="BD306" s="76"/>
      <c r="BE306" s="76"/>
      <c r="BF306" s="76"/>
      <c r="BG306" s="76"/>
      <c r="BH306" s="76"/>
      <c r="BI306" s="76"/>
      <c r="BJ306" s="76"/>
      <c r="BK306" s="76"/>
      <c r="BL306" s="76"/>
      <c r="BM306" s="76"/>
      <c r="BN306" s="76"/>
      <c r="BO306" s="76"/>
      <c r="BP306" s="76"/>
      <c r="BQ306" s="76"/>
      <c r="BR306" s="76"/>
      <c r="BS306" s="76"/>
      <c r="BT306" s="76"/>
      <c r="BU306" s="76"/>
      <c r="BV306" s="76"/>
      <c r="BW306" s="76"/>
      <c r="BX306" s="76"/>
      <c r="BY306" s="76"/>
      <c r="BZ306" s="76"/>
    </row>
    <row r="307" spans="1:78">
      <c r="A307" s="76"/>
      <c r="B307" s="76"/>
      <c r="C307" s="76"/>
      <c r="D307" s="76"/>
      <c r="E307" s="76"/>
      <c r="F307" s="76"/>
      <c r="G307" s="76"/>
      <c r="H307" s="1022"/>
      <c r="I307" s="1022"/>
      <c r="J307" s="1022"/>
      <c r="K307" s="1022"/>
      <c r="L307" s="1022"/>
      <c r="M307" s="1022"/>
      <c r="N307" s="1022"/>
      <c r="O307" s="1022"/>
      <c r="P307" s="1022"/>
      <c r="Q307" s="1022"/>
      <c r="R307" s="1022"/>
      <c r="S307" s="1022"/>
      <c r="T307" s="1022"/>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c r="AY307" s="76"/>
      <c r="AZ307" s="76"/>
      <c r="BA307" s="76"/>
      <c r="BB307" s="76"/>
      <c r="BC307" s="76"/>
      <c r="BD307" s="76"/>
      <c r="BE307" s="76"/>
      <c r="BF307" s="76"/>
      <c r="BG307" s="76"/>
      <c r="BH307" s="76"/>
      <c r="BI307" s="76"/>
      <c r="BJ307" s="76"/>
      <c r="BK307" s="76"/>
      <c r="BL307" s="76"/>
      <c r="BM307" s="76"/>
      <c r="BN307" s="76"/>
      <c r="BO307" s="76"/>
      <c r="BP307" s="76"/>
      <c r="BQ307" s="76"/>
      <c r="BR307" s="76"/>
      <c r="BS307" s="76"/>
      <c r="BT307" s="76"/>
      <c r="BU307" s="76"/>
      <c r="BV307" s="76"/>
      <c r="BW307" s="76"/>
      <c r="BX307" s="76"/>
      <c r="BY307" s="76"/>
      <c r="BZ307" s="76"/>
    </row>
    <row r="308" spans="1:78">
      <c r="A308" s="76"/>
      <c r="B308" s="76"/>
      <c r="C308" s="76"/>
      <c r="D308" s="76"/>
      <c r="E308" s="76"/>
      <c r="F308" s="76"/>
      <c r="G308" s="76"/>
      <c r="H308" s="1022"/>
      <c r="I308" s="1022"/>
      <c r="J308" s="1022"/>
      <c r="K308" s="1022"/>
      <c r="L308" s="1022"/>
      <c r="M308" s="1022"/>
      <c r="N308" s="1022"/>
      <c r="O308" s="1022"/>
      <c r="P308" s="1022"/>
      <c r="Q308" s="1022"/>
      <c r="R308" s="1022"/>
      <c r="S308" s="1022"/>
      <c r="T308" s="1022"/>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c r="AR308" s="76"/>
      <c r="AS308" s="76"/>
      <c r="AT308" s="76"/>
      <c r="AU308" s="76"/>
      <c r="AV308" s="76"/>
      <c r="AW308" s="76"/>
      <c r="AX308" s="76"/>
      <c r="AY308" s="76"/>
      <c r="AZ308" s="76"/>
      <c r="BA308" s="76"/>
      <c r="BB308" s="76"/>
      <c r="BC308" s="76"/>
      <c r="BD308" s="76"/>
      <c r="BE308" s="76"/>
      <c r="BF308" s="76"/>
      <c r="BG308" s="76"/>
      <c r="BH308" s="76"/>
      <c r="BI308" s="76"/>
      <c r="BJ308" s="76"/>
      <c r="BK308" s="76"/>
      <c r="BL308" s="76"/>
      <c r="BM308" s="76"/>
      <c r="BN308" s="76"/>
      <c r="BO308" s="76"/>
      <c r="BP308" s="76"/>
      <c r="BQ308" s="76"/>
      <c r="BR308" s="76"/>
      <c r="BS308" s="76"/>
      <c r="BT308" s="76"/>
      <c r="BU308" s="76"/>
      <c r="BV308" s="76"/>
      <c r="BW308" s="76"/>
      <c r="BX308" s="76"/>
      <c r="BY308" s="76"/>
      <c r="BZ308" s="76"/>
    </row>
    <row r="309" spans="1:78">
      <c r="A309" s="76"/>
      <c r="B309" s="76"/>
      <c r="C309" s="76"/>
      <c r="D309" s="76"/>
      <c r="E309" s="76"/>
      <c r="F309" s="76"/>
      <c r="G309" s="76"/>
      <c r="H309" s="1022"/>
      <c r="I309" s="1022"/>
      <c r="J309" s="1022"/>
      <c r="K309" s="1022"/>
      <c r="L309" s="1022"/>
      <c r="M309" s="1022"/>
      <c r="N309" s="1022"/>
      <c r="O309" s="1022"/>
      <c r="P309" s="1022"/>
      <c r="Q309" s="1022"/>
      <c r="R309" s="1022"/>
      <c r="S309" s="1022"/>
      <c r="T309" s="1022"/>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c r="AR309" s="76"/>
      <c r="AS309" s="76"/>
      <c r="AT309" s="76"/>
      <c r="AU309" s="76"/>
      <c r="AV309" s="76"/>
      <c r="AW309" s="76"/>
      <c r="AX309" s="76"/>
      <c r="AY309" s="76"/>
      <c r="AZ309" s="76"/>
      <c r="BA309" s="76"/>
      <c r="BB309" s="76"/>
      <c r="BC309" s="76"/>
      <c r="BD309" s="76"/>
      <c r="BE309" s="76"/>
      <c r="BF309" s="76"/>
      <c r="BG309" s="76"/>
      <c r="BH309" s="76"/>
      <c r="BI309" s="76"/>
      <c r="BJ309" s="76"/>
      <c r="BK309" s="76"/>
      <c r="BL309" s="76"/>
      <c r="BM309" s="76"/>
      <c r="BN309" s="76"/>
      <c r="BO309" s="76"/>
      <c r="BP309" s="76"/>
      <c r="BQ309" s="76"/>
      <c r="BR309" s="76"/>
      <c r="BS309" s="76"/>
      <c r="BT309" s="76"/>
      <c r="BU309" s="76"/>
      <c r="BV309" s="76"/>
      <c r="BW309" s="76"/>
      <c r="BX309" s="76"/>
      <c r="BY309" s="76"/>
      <c r="BZ309" s="76"/>
    </row>
    <row r="310" spans="1:78">
      <c r="A310" s="76"/>
      <c r="B310" s="76"/>
      <c r="C310" s="76"/>
      <c r="D310" s="76"/>
      <c r="E310" s="76"/>
      <c r="F310" s="76"/>
      <c r="G310" s="76"/>
      <c r="H310" s="1022"/>
      <c r="I310" s="1022"/>
      <c r="J310" s="1022"/>
      <c r="K310" s="1022"/>
      <c r="L310" s="1022"/>
      <c r="M310" s="1022"/>
      <c r="N310" s="1022"/>
      <c r="O310" s="1022"/>
      <c r="P310" s="1022"/>
      <c r="Q310" s="1022"/>
      <c r="R310" s="1022"/>
      <c r="S310" s="1022"/>
      <c r="T310" s="1022"/>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c r="AR310" s="76"/>
      <c r="AS310" s="76"/>
      <c r="AT310" s="76"/>
      <c r="AU310" s="76"/>
      <c r="AV310" s="76"/>
      <c r="AW310" s="76"/>
      <c r="AX310" s="76"/>
      <c r="AY310" s="76"/>
      <c r="AZ310" s="76"/>
      <c r="BA310" s="76"/>
      <c r="BB310" s="76"/>
      <c r="BC310" s="76"/>
      <c r="BD310" s="76"/>
      <c r="BE310" s="76"/>
      <c r="BF310" s="76"/>
      <c r="BG310" s="76"/>
      <c r="BH310" s="76"/>
      <c r="BI310" s="76"/>
      <c r="BJ310" s="76"/>
      <c r="BK310" s="76"/>
      <c r="BL310" s="76"/>
      <c r="BM310" s="76"/>
      <c r="BN310" s="76"/>
      <c r="BO310" s="76"/>
      <c r="BP310" s="76"/>
      <c r="BQ310" s="76"/>
      <c r="BR310" s="76"/>
      <c r="BS310" s="76"/>
      <c r="BT310" s="76"/>
      <c r="BU310" s="76"/>
      <c r="BV310" s="76"/>
      <c r="BW310" s="76"/>
      <c r="BX310" s="76"/>
      <c r="BY310" s="76"/>
      <c r="BZ310" s="76"/>
    </row>
    <row r="311" spans="1:78">
      <c r="A311" s="76"/>
      <c r="B311" s="76"/>
      <c r="C311" s="76"/>
      <c r="D311" s="76"/>
      <c r="E311" s="76"/>
      <c r="F311" s="76"/>
      <c r="G311" s="76"/>
      <c r="H311" s="1022"/>
      <c r="I311" s="1022"/>
      <c r="J311" s="1022"/>
      <c r="K311" s="1022"/>
      <c r="L311" s="1022"/>
      <c r="M311" s="1022"/>
      <c r="N311" s="1022"/>
      <c r="O311" s="1022"/>
      <c r="P311" s="1022"/>
      <c r="Q311" s="1022"/>
      <c r="R311" s="1022"/>
      <c r="S311" s="1022"/>
      <c r="T311" s="1022"/>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76"/>
      <c r="BB311" s="76"/>
      <c r="BC311" s="76"/>
      <c r="BD311" s="76"/>
      <c r="BE311" s="76"/>
      <c r="BF311" s="76"/>
      <c r="BG311" s="76"/>
      <c r="BH311" s="76"/>
      <c r="BI311" s="76"/>
      <c r="BJ311" s="76"/>
      <c r="BK311" s="76"/>
      <c r="BL311" s="76"/>
      <c r="BM311" s="76"/>
      <c r="BN311" s="76"/>
      <c r="BO311" s="76"/>
      <c r="BP311" s="76"/>
      <c r="BQ311" s="76"/>
      <c r="BR311" s="76"/>
      <c r="BS311" s="76"/>
      <c r="BT311" s="76"/>
      <c r="BU311" s="76"/>
      <c r="BV311" s="76"/>
      <c r="BW311" s="76"/>
      <c r="BX311" s="76"/>
      <c r="BY311" s="76"/>
      <c r="BZ311" s="76"/>
    </row>
    <row r="312" spans="1:78">
      <c r="A312" s="76"/>
      <c r="B312" s="76"/>
      <c r="C312" s="76"/>
      <c r="D312" s="76"/>
      <c r="E312" s="76"/>
      <c r="F312" s="76"/>
      <c r="G312" s="76"/>
      <c r="H312" s="1022"/>
      <c r="I312" s="1022"/>
      <c r="J312" s="1022"/>
      <c r="K312" s="1022"/>
      <c r="L312" s="1022"/>
      <c r="M312" s="1022"/>
      <c r="N312" s="1022"/>
      <c r="O312" s="1022"/>
      <c r="P312" s="1022"/>
      <c r="Q312" s="1022"/>
      <c r="R312" s="1022"/>
      <c r="S312" s="1022"/>
      <c r="T312" s="1022"/>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c r="AY312" s="76"/>
      <c r="AZ312" s="76"/>
      <c r="BA312" s="76"/>
      <c r="BB312" s="76"/>
      <c r="BC312" s="76"/>
      <c r="BD312" s="76"/>
      <c r="BE312" s="76"/>
      <c r="BF312" s="76"/>
      <c r="BG312" s="76"/>
      <c r="BH312" s="76"/>
      <c r="BI312" s="76"/>
      <c r="BJ312" s="76"/>
      <c r="BK312" s="76"/>
      <c r="BL312" s="76"/>
      <c r="BM312" s="76"/>
      <c r="BN312" s="76"/>
      <c r="BO312" s="76"/>
      <c r="BP312" s="76"/>
      <c r="BQ312" s="76"/>
      <c r="BR312" s="76"/>
      <c r="BS312" s="76"/>
      <c r="BT312" s="76"/>
      <c r="BU312" s="76"/>
      <c r="BV312" s="76"/>
      <c r="BW312" s="76"/>
      <c r="BX312" s="76"/>
      <c r="BY312" s="76"/>
      <c r="BZ312" s="76"/>
    </row>
    <row r="313" spans="1:78">
      <c r="A313" s="76"/>
      <c r="B313" s="76"/>
      <c r="C313" s="76"/>
      <c r="D313" s="76"/>
      <c r="E313" s="76"/>
      <c r="F313" s="76"/>
      <c r="G313" s="76"/>
      <c r="H313" s="1022"/>
      <c r="I313" s="1022"/>
      <c r="J313" s="1022"/>
      <c r="K313" s="1022"/>
      <c r="L313" s="1022"/>
      <c r="M313" s="1022"/>
      <c r="N313" s="1022"/>
      <c r="O313" s="1022"/>
      <c r="P313" s="1022"/>
      <c r="Q313" s="1022"/>
      <c r="R313" s="1022"/>
      <c r="S313" s="1022"/>
      <c r="T313" s="1022"/>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c r="AY313" s="76"/>
      <c r="AZ313" s="76"/>
      <c r="BA313" s="76"/>
      <c r="BB313" s="76"/>
      <c r="BC313" s="76"/>
      <c r="BD313" s="76"/>
      <c r="BE313" s="76"/>
      <c r="BF313" s="76"/>
      <c r="BG313" s="76"/>
      <c r="BH313" s="76"/>
      <c r="BI313" s="76"/>
      <c r="BJ313" s="76"/>
      <c r="BK313" s="76"/>
      <c r="BL313" s="76"/>
      <c r="BM313" s="76"/>
      <c r="BN313" s="76"/>
      <c r="BO313" s="76"/>
      <c r="BP313" s="76"/>
      <c r="BQ313" s="76"/>
      <c r="BR313" s="76"/>
      <c r="BS313" s="76"/>
      <c r="BT313" s="76"/>
      <c r="BU313" s="76"/>
      <c r="BV313" s="76"/>
      <c r="BW313" s="76"/>
      <c r="BX313" s="76"/>
      <c r="BY313" s="76"/>
      <c r="BZ313" s="76"/>
    </row>
    <row r="314" spans="1:78">
      <c r="A314" s="76"/>
      <c r="B314" s="76"/>
      <c r="C314" s="76"/>
      <c r="D314" s="76"/>
      <c r="E314" s="76"/>
      <c r="F314" s="76"/>
      <c r="G314" s="76"/>
      <c r="H314" s="1022"/>
      <c r="I314" s="1022"/>
      <c r="J314" s="1022"/>
      <c r="K314" s="1022"/>
      <c r="L314" s="1022"/>
      <c r="M314" s="1022"/>
      <c r="N314" s="1022"/>
      <c r="O314" s="1022"/>
      <c r="P314" s="1022"/>
      <c r="Q314" s="1022"/>
      <c r="R314" s="1022"/>
      <c r="S314" s="1022"/>
      <c r="T314" s="1022"/>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c r="AY314" s="76"/>
      <c r="AZ314" s="76"/>
      <c r="BA314" s="76"/>
      <c r="BB314" s="76"/>
      <c r="BC314" s="76"/>
      <c r="BD314" s="76"/>
      <c r="BE314" s="76"/>
      <c r="BF314" s="76"/>
      <c r="BG314" s="76"/>
      <c r="BH314" s="76"/>
      <c r="BI314" s="76"/>
      <c r="BJ314" s="76"/>
      <c r="BK314" s="76"/>
      <c r="BL314" s="76"/>
      <c r="BM314" s="76"/>
      <c r="BN314" s="76"/>
      <c r="BO314" s="76"/>
      <c r="BP314" s="76"/>
      <c r="BQ314" s="76"/>
      <c r="BR314" s="76"/>
      <c r="BS314" s="76"/>
      <c r="BT314" s="76"/>
      <c r="BU314" s="76"/>
      <c r="BV314" s="76"/>
      <c r="BW314" s="76"/>
      <c r="BX314" s="76"/>
      <c r="BY314" s="76"/>
      <c r="BZ314" s="76"/>
    </row>
    <row r="315" spans="1:78">
      <c r="A315" s="76"/>
      <c r="B315" s="76"/>
      <c r="C315" s="76"/>
      <c r="D315" s="76"/>
      <c r="E315" s="76"/>
      <c r="F315" s="76"/>
      <c r="G315" s="76"/>
      <c r="H315" s="1022"/>
      <c r="I315" s="1022"/>
      <c r="J315" s="1022"/>
      <c r="K315" s="1022"/>
      <c r="L315" s="1022"/>
      <c r="M315" s="1022"/>
      <c r="N315" s="1022"/>
      <c r="O315" s="1022"/>
      <c r="P315" s="1022"/>
      <c r="Q315" s="1022"/>
      <c r="R315" s="1022"/>
      <c r="S315" s="1022"/>
      <c r="T315" s="1022"/>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c r="AY315" s="76"/>
      <c r="AZ315" s="76"/>
      <c r="BA315" s="76"/>
      <c r="BB315" s="76"/>
      <c r="BC315" s="76"/>
      <c r="BD315" s="76"/>
      <c r="BE315" s="76"/>
      <c r="BF315" s="76"/>
      <c r="BG315" s="76"/>
      <c r="BH315" s="76"/>
      <c r="BI315" s="76"/>
      <c r="BJ315" s="76"/>
      <c r="BK315" s="76"/>
      <c r="BL315" s="76"/>
      <c r="BM315" s="76"/>
      <c r="BN315" s="76"/>
      <c r="BO315" s="76"/>
      <c r="BP315" s="76"/>
      <c r="BQ315" s="76"/>
      <c r="BR315" s="76"/>
      <c r="BS315" s="76"/>
      <c r="BT315" s="76"/>
      <c r="BU315" s="76"/>
      <c r="BV315" s="76"/>
      <c r="BW315" s="76"/>
      <c r="BX315" s="76"/>
      <c r="BY315" s="76"/>
      <c r="BZ315" s="76"/>
    </row>
    <row r="316" spans="1:78">
      <c r="A316" s="76"/>
      <c r="B316" s="76"/>
      <c r="C316" s="76"/>
      <c r="D316" s="76"/>
      <c r="E316" s="76"/>
      <c r="F316" s="76"/>
      <c r="G316" s="76"/>
      <c r="H316" s="1022"/>
      <c r="I316" s="1022"/>
      <c r="J316" s="1022"/>
      <c r="K316" s="1022"/>
      <c r="L316" s="1022"/>
      <c r="M316" s="1022"/>
      <c r="N316" s="1022"/>
      <c r="O316" s="1022"/>
      <c r="P316" s="1022"/>
      <c r="Q316" s="1022"/>
      <c r="R316" s="1022"/>
      <c r="S316" s="1022"/>
      <c r="T316" s="1022"/>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6"/>
      <c r="AZ316" s="76"/>
      <c r="BA316" s="76"/>
      <c r="BB316" s="76"/>
      <c r="BC316" s="76"/>
      <c r="BD316" s="76"/>
      <c r="BE316" s="76"/>
      <c r="BF316" s="76"/>
      <c r="BG316" s="76"/>
      <c r="BH316" s="76"/>
      <c r="BI316" s="76"/>
      <c r="BJ316" s="76"/>
      <c r="BK316" s="76"/>
      <c r="BL316" s="76"/>
      <c r="BM316" s="76"/>
      <c r="BN316" s="76"/>
      <c r="BO316" s="76"/>
      <c r="BP316" s="76"/>
      <c r="BQ316" s="76"/>
      <c r="BR316" s="76"/>
      <c r="BS316" s="76"/>
      <c r="BT316" s="76"/>
      <c r="BU316" s="76"/>
      <c r="BV316" s="76"/>
      <c r="BW316" s="76"/>
      <c r="BX316" s="76"/>
      <c r="BY316" s="76"/>
      <c r="BZ316" s="76"/>
    </row>
    <row r="317" spans="1:78">
      <c r="A317" s="76"/>
      <c r="B317" s="76"/>
      <c r="C317" s="76"/>
      <c r="D317" s="76"/>
      <c r="E317" s="76"/>
      <c r="F317" s="76"/>
      <c r="G317" s="76"/>
      <c r="H317" s="1022"/>
      <c r="I317" s="1022"/>
      <c r="J317" s="1022"/>
      <c r="K317" s="1022"/>
      <c r="L317" s="1022"/>
      <c r="M317" s="1022"/>
      <c r="N317" s="1022"/>
      <c r="O317" s="1022"/>
      <c r="P317" s="1022"/>
      <c r="Q317" s="1022"/>
      <c r="R317" s="1022"/>
      <c r="S317" s="1022"/>
      <c r="T317" s="1022"/>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c r="AY317" s="76"/>
      <c r="AZ317" s="76"/>
      <c r="BA317" s="76"/>
      <c r="BB317" s="76"/>
      <c r="BC317" s="76"/>
      <c r="BD317" s="76"/>
      <c r="BE317" s="76"/>
      <c r="BF317" s="76"/>
      <c r="BG317" s="76"/>
      <c r="BH317" s="76"/>
      <c r="BI317" s="76"/>
      <c r="BJ317" s="76"/>
      <c r="BK317" s="76"/>
      <c r="BL317" s="76"/>
      <c r="BM317" s="76"/>
      <c r="BN317" s="76"/>
      <c r="BO317" s="76"/>
      <c r="BP317" s="76"/>
      <c r="BQ317" s="76"/>
      <c r="BR317" s="76"/>
      <c r="BS317" s="76"/>
      <c r="BT317" s="76"/>
      <c r="BU317" s="76"/>
      <c r="BV317" s="76"/>
      <c r="BW317" s="76"/>
      <c r="BX317" s="76"/>
      <c r="BY317" s="76"/>
      <c r="BZ317" s="76"/>
    </row>
    <row r="318" spans="1:78">
      <c r="A318" s="76"/>
      <c r="B318" s="76"/>
      <c r="C318" s="76"/>
      <c r="D318" s="76"/>
      <c r="E318" s="76"/>
      <c r="F318" s="76"/>
      <c r="G318" s="76"/>
      <c r="H318" s="1022"/>
      <c r="I318" s="1022"/>
      <c r="J318" s="1022"/>
      <c r="K318" s="1022"/>
      <c r="L318" s="1022"/>
      <c r="M318" s="1022"/>
      <c r="N318" s="1022"/>
      <c r="O318" s="1022"/>
      <c r="P318" s="1022"/>
      <c r="Q318" s="1022"/>
      <c r="R318" s="1022"/>
      <c r="S318" s="1022"/>
      <c r="T318" s="1022"/>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c r="AY318" s="76"/>
      <c r="AZ318" s="76"/>
      <c r="BA318" s="76"/>
      <c r="BB318" s="76"/>
      <c r="BC318" s="76"/>
      <c r="BD318" s="76"/>
      <c r="BE318" s="76"/>
      <c r="BF318" s="76"/>
      <c r="BG318" s="76"/>
      <c r="BH318" s="76"/>
      <c r="BI318" s="76"/>
      <c r="BJ318" s="76"/>
      <c r="BK318" s="76"/>
      <c r="BL318" s="76"/>
      <c r="BM318" s="76"/>
      <c r="BN318" s="76"/>
      <c r="BO318" s="76"/>
      <c r="BP318" s="76"/>
      <c r="BQ318" s="76"/>
      <c r="BR318" s="76"/>
      <c r="BS318" s="76"/>
      <c r="BT318" s="76"/>
      <c r="BU318" s="76"/>
      <c r="BV318" s="76"/>
      <c r="BW318" s="76"/>
      <c r="BX318" s="76"/>
      <c r="BY318" s="76"/>
      <c r="BZ318" s="76"/>
    </row>
    <row r="319" spans="1:78">
      <c r="A319" s="76"/>
      <c r="B319" s="76"/>
      <c r="C319" s="76"/>
      <c r="D319" s="76"/>
      <c r="E319" s="76"/>
      <c r="F319" s="76"/>
      <c r="G319" s="76"/>
      <c r="H319" s="1022"/>
      <c r="I319" s="1022"/>
      <c r="J319" s="1022"/>
      <c r="K319" s="1022"/>
      <c r="L319" s="1022"/>
      <c r="M319" s="1022"/>
      <c r="N319" s="1022"/>
      <c r="O319" s="1022"/>
      <c r="P319" s="1022"/>
      <c r="Q319" s="1022"/>
      <c r="R319" s="1022"/>
      <c r="S319" s="1022"/>
      <c r="T319" s="1022"/>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c r="AY319" s="76"/>
      <c r="AZ319" s="76"/>
      <c r="BA319" s="76"/>
      <c r="BB319" s="76"/>
      <c r="BC319" s="76"/>
      <c r="BD319" s="76"/>
      <c r="BE319" s="76"/>
      <c r="BF319" s="76"/>
      <c r="BG319" s="76"/>
      <c r="BH319" s="76"/>
      <c r="BI319" s="76"/>
      <c r="BJ319" s="76"/>
      <c r="BK319" s="76"/>
      <c r="BL319" s="76"/>
      <c r="BM319" s="76"/>
      <c r="BN319" s="76"/>
      <c r="BO319" s="76"/>
      <c r="BP319" s="76"/>
      <c r="BQ319" s="76"/>
      <c r="BR319" s="76"/>
      <c r="BS319" s="76"/>
      <c r="BT319" s="76"/>
      <c r="BU319" s="76"/>
      <c r="BV319" s="76"/>
      <c r="BW319" s="76"/>
      <c r="BX319" s="76"/>
      <c r="BY319" s="76"/>
      <c r="BZ319" s="76"/>
    </row>
    <row r="320" spans="1:78">
      <c r="A320" s="76"/>
      <c r="B320" s="76"/>
      <c r="C320" s="76"/>
      <c r="D320" s="76"/>
      <c r="E320" s="76"/>
      <c r="F320" s="76"/>
      <c r="G320" s="76"/>
      <c r="H320" s="1022"/>
      <c r="I320" s="1022"/>
      <c r="J320" s="1022"/>
      <c r="K320" s="1022"/>
      <c r="L320" s="1022"/>
      <c r="M320" s="1022"/>
      <c r="N320" s="1022"/>
      <c r="O320" s="1022"/>
      <c r="P320" s="1022"/>
      <c r="Q320" s="1022"/>
      <c r="R320" s="1022"/>
      <c r="S320" s="1022"/>
      <c r="T320" s="1022"/>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row>
    <row r="321" spans="1:78">
      <c r="A321" s="76"/>
      <c r="B321" s="76"/>
      <c r="C321" s="76"/>
      <c r="D321" s="76"/>
      <c r="E321" s="76"/>
      <c r="F321" s="76"/>
      <c r="G321" s="76"/>
      <c r="H321" s="1022"/>
      <c r="I321" s="1022"/>
      <c r="J321" s="1022"/>
      <c r="K321" s="1022"/>
      <c r="L321" s="1022"/>
      <c r="M321" s="1022"/>
      <c r="N321" s="1022"/>
      <c r="O321" s="1022"/>
      <c r="P321" s="1022"/>
      <c r="Q321" s="1022"/>
      <c r="R321" s="1022"/>
      <c r="S321" s="1022"/>
      <c r="T321" s="1022"/>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c r="AY321" s="76"/>
      <c r="AZ321" s="76"/>
      <c r="BA321" s="76"/>
      <c r="BB321" s="76"/>
      <c r="BC321" s="76"/>
      <c r="BD321" s="76"/>
      <c r="BE321" s="76"/>
      <c r="BF321" s="76"/>
      <c r="BG321" s="76"/>
      <c r="BH321" s="76"/>
      <c r="BI321" s="76"/>
      <c r="BJ321" s="76"/>
      <c r="BK321" s="76"/>
      <c r="BL321" s="76"/>
      <c r="BM321" s="76"/>
      <c r="BN321" s="76"/>
      <c r="BO321" s="76"/>
      <c r="BP321" s="76"/>
      <c r="BQ321" s="76"/>
      <c r="BR321" s="76"/>
      <c r="BS321" s="76"/>
      <c r="BT321" s="76"/>
      <c r="BU321" s="76"/>
      <c r="BV321" s="76"/>
      <c r="BW321" s="76"/>
      <c r="BX321" s="76"/>
      <c r="BY321" s="76"/>
      <c r="BZ321" s="76"/>
    </row>
    <row r="322" spans="1:78">
      <c r="A322" s="76"/>
      <c r="B322" s="76"/>
      <c r="C322" s="76"/>
      <c r="D322" s="76"/>
      <c r="E322" s="76"/>
      <c r="F322" s="76"/>
      <c r="G322" s="76"/>
      <c r="H322" s="1022"/>
      <c r="I322" s="1022"/>
      <c r="J322" s="1022"/>
      <c r="K322" s="1022"/>
      <c r="L322" s="1022"/>
      <c r="M322" s="1022"/>
      <c r="N322" s="1022"/>
      <c r="O322" s="1022"/>
      <c r="P322" s="1022"/>
      <c r="Q322" s="1022"/>
      <c r="R322" s="1022"/>
      <c r="S322" s="1022"/>
      <c r="T322" s="1022"/>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c r="BQ322" s="76"/>
      <c r="BR322" s="76"/>
      <c r="BS322" s="76"/>
      <c r="BT322" s="76"/>
      <c r="BU322" s="76"/>
      <c r="BV322" s="76"/>
      <c r="BW322" s="76"/>
      <c r="BX322" s="76"/>
      <c r="BY322" s="76"/>
      <c r="BZ322" s="76"/>
    </row>
    <row r="323" spans="1:78">
      <c r="A323" s="76"/>
      <c r="B323" s="76"/>
      <c r="C323" s="76"/>
      <c r="D323" s="76"/>
      <c r="E323" s="76"/>
      <c r="F323" s="76"/>
      <c r="G323" s="76"/>
      <c r="H323" s="1022"/>
      <c r="I323" s="1022"/>
      <c r="J323" s="1022"/>
      <c r="K323" s="1022"/>
      <c r="L323" s="1022"/>
      <c r="M323" s="1022"/>
      <c r="N323" s="1022"/>
      <c r="O323" s="1022"/>
      <c r="P323" s="1022"/>
      <c r="Q323" s="1022"/>
      <c r="R323" s="1022"/>
      <c r="S323" s="1022"/>
      <c r="T323" s="1022"/>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c r="AY323" s="76"/>
      <c r="AZ323" s="76"/>
      <c r="BA323" s="76"/>
      <c r="BB323" s="76"/>
      <c r="BC323" s="76"/>
      <c r="BD323" s="76"/>
      <c r="BE323" s="76"/>
      <c r="BF323" s="76"/>
      <c r="BG323" s="76"/>
      <c r="BH323" s="76"/>
      <c r="BI323" s="76"/>
      <c r="BJ323" s="76"/>
      <c r="BK323" s="76"/>
      <c r="BL323" s="76"/>
      <c r="BM323" s="76"/>
      <c r="BN323" s="76"/>
      <c r="BO323" s="76"/>
      <c r="BP323" s="76"/>
      <c r="BQ323" s="76"/>
      <c r="BR323" s="76"/>
      <c r="BS323" s="76"/>
      <c r="BT323" s="76"/>
      <c r="BU323" s="76"/>
      <c r="BV323" s="76"/>
      <c r="BW323" s="76"/>
      <c r="BX323" s="76"/>
      <c r="BY323" s="76"/>
      <c r="BZ323" s="76"/>
    </row>
    <row r="324" spans="1:78">
      <c r="A324" s="76"/>
      <c r="B324" s="76"/>
      <c r="C324" s="76"/>
      <c r="D324" s="76"/>
      <c r="E324" s="76"/>
      <c r="F324" s="76"/>
      <c r="G324" s="76"/>
      <c r="H324" s="1022"/>
      <c r="I324" s="1022"/>
      <c r="J324" s="1022"/>
      <c r="K324" s="1022"/>
      <c r="L324" s="1022"/>
      <c r="M324" s="1022"/>
      <c r="N324" s="1022"/>
      <c r="O324" s="1022"/>
      <c r="P324" s="1022"/>
      <c r="Q324" s="1022"/>
      <c r="R324" s="1022"/>
      <c r="S324" s="1022"/>
      <c r="T324" s="1022"/>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c r="AR324" s="76"/>
      <c r="AS324" s="76"/>
      <c r="AT324" s="76"/>
      <c r="AU324" s="76"/>
      <c r="AV324" s="76"/>
      <c r="AW324" s="76"/>
      <c r="AX324" s="76"/>
      <c r="AY324" s="76"/>
      <c r="AZ324" s="76"/>
      <c r="BA324" s="76"/>
      <c r="BB324" s="76"/>
      <c r="BC324" s="76"/>
      <c r="BD324" s="76"/>
      <c r="BE324" s="76"/>
      <c r="BF324" s="76"/>
      <c r="BG324" s="76"/>
      <c r="BH324" s="76"/>
      <c r="BI324" s="76"/>
      <c r="BJ324" s="76"/>
      <c r="BK324" s="76"/>
      <c r="BL324" s="76"/>
      <c r="BM324" s="76"/>
      <c r="BN324" s="76"/>
      <c r="BO324" s="76"/>
      <c r="BP324" s="76"/>
      <c r="BQ324" s="76"/>
      <c r="BR324" s="76"/>
      <c r="BS324" s="76"/>
      <c r="BT324" s="76"/>
      <c r="BU324" s="76"/>
      <c r="BV324" s="76"/>
      <c r="BW324" s="76"/>
      <c r="BX324" s="76"/>
      <c r="BY324" s="76"/>
      <c r="BZ324" s="76"/>
    </row>
    <row r="325" spans="1:78">
      <c r="A325" s="76"/>
      <c r="B325" s="76"/>
      <c r="C325" s="76"/>
      <c r="D325" s="76"/>
      <c r="E325" s="76"/>
      <c r="F325" s="76"/>
      <c r="G325" s="76"/>
      <c r="H325" s="1022"/>
      <c r="I325" s="1022"/>
      <c r="J325" s="1022"/>
      <c r="K325" s="1022"/>
      <c r="L325" s="1022"/>
      <c r="M325" s="1022"/>
      <c r="N325" s="1022"/>
      <c r="O325" s="1022"/>
      <c r="P325" s="1022"/>
      <c r="Q325" s="1022"/>
      <c r="R325" s="1022"/>
      <c r="S325" s="1022"/>
      <c r="T325" s="1022"/>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6"/>
      <c r="AT325" s="76"/>
      <c r="AU325" s="76"/>
      <c r="AV325" s="76"/>
      <c r="AW325" s="76"/>
      <c r="AX325" s="76"/>
      <c r="AY325" s="76"/>
      <c r="AZ325" s="76"/>
      <c r="BA325" s="76"/>
      <c r="BB325" s="76"/>
      <c r="BC325" s="76"/>
      <c r="BD325" s="76"/>
      <c r="BE325" s="76"/>
      <c r="BF325" s="76"/>
      <c r="BG325" s="76"/>
      <c r="BH325" s="76"/>
      <c r="BI325" s="76"/>
      <c r="BJ325" s="76"/>
      <c r="BK325" s="76"/>
      <c r="BL325" s="76"/>
      <c r="BM325" s="76"/>
      <c r="BN325" s="76"/>
      <c r="BO325" s="76"/>
      <c r="BP325" s="76"/>
      <c r="BQ325" s="76"/>
      <c r="BR325" s="76"/>
      <c r="BS325" s="76"/>
      <c r="BT325" s="76"/>
      <c r="BU325" s="76"/>
      <c r="BV325" s="76"/>
      <c r="BW325" s="76"/>
      <c r="BX325" s="76"/>
      <c r="BY325" s="76"/>
      <c r="BZ325" s="76"/>
    </row>
    <row r="326" spans="1:78">
      <c r="A326" s="76"/>
      <c r="B326" s="76"/>
      <c r="C326" s="76"/>
      <c r="D326" s="76"/>
      <c r="E326" s="76"/>
      <c r="F326" s="76"/>
      <c r="G326" s="76"/>
      <c r="H326" s="1022"/>
      <c r="I326" s="1022"/>
      <c r="J326" s="1022"/>
      <c r="K326" s="1022"/>
      <c r="L326" s="1022"/>
      <c r="M326" s="1022"/>
      <c r="N326" s="1022"/>
      <c r="O326" s="1022"/>
      <c r="P326" s="1022"/>
      <c r="Q326" s="1022"/>
      <c r="R326" s="1022"/>
      <c r="S326" s="1022"/>
      <c r="T326" s="1022"/>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row>
    <row r="327" spans="1:78">
      <c r="A327" s="76"/>
      <c r="B327" s="76"/>
      <c r="C327" s="76"/>
      <c r="D327" s="76"/>
      <c r="E327" s="76"/>
      <c r="F327" s="76"/>
      <c r="G327" s="76"/>
      <c r="H327" s="1022"/>
      <c r="I327" s="1022"/>
      <c r="J327" s="1022"/>
      <c r="K327" s="1022"/>
      <c r="L327" s="1022"/>
      <c r="M327" s="1022"/>
      <c r="N327" s="1022"/>
      <c r="O327" s="1022"/>
      <c r="P327" s="1022"/>
      <c r="Q327" s="1022"/>
      <c r="R327" s="1022"/>
      <c r="S327" s="1022"/>
      <c r="T327" s="1022"/>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c r="AR327" s="76"/>
      <c r="AS327" s="76"/>
      <c r="AT327" s="76"/>
      <c r="AU327" s="76"/>
      <c r="AV327" s="76"/>
      <c r="AW327" s="76"/>
      <c r="AX327" s="76"/>
      <c r="AY327" s="76"/>
      <c r="AZ327" s="76"/>
      <c r="BA327" s="76"/>
      <c r="BB327" s="76"/>
      <c r="BC327" s="76"/>
      <c r="BD327" s="76"/>
      <c r="BE327" s="76"/>
      <c r="BF327" s="76"/>
      <c r="BG327" s="76"/>
      <c r="BH327" s="76"/>
      <c r="BI327" s="76"/>
      <c r="BJ327" s="76"/>
      <c r="BK327" s="76"/>
      <c r="BL327" s="76"/>
      <c r="BM327" s="76"/>
      <c r="BN327" s="76"/>
      <c r="BO327" s="76"/>
      <c r="BP327" s="76"/>
      <c r="BQ327" s="76"/>
      <c r="BR327" s="76"/>
      <c r="BS327" s="76"/>
      <c r="BT327" s="76"/>
      <c r="BU327" s="76"/>
      <c r="BV327" s="76"/>
      <c r="BW327" s="76"/>
      <c r="BX327" s="76"/>
      <c r="BY327" s="76"/>
      <c r="BZ327" s="76"/>
    </row>
    <row r="328" spans="1:78">
      <c r="A328" s="76"/>
      <c r="B328" s="76"/>
      <c r="C328" s="76"/>
      <c r="D328" s="76"/>
      <c r="E328" s="76"/>
      <c r="F328" s="76"/>
      <c r="G328" s="76"/>
      <c r="H328" s="1022"/>
      <c r="I328" s="1022"/>
      <c r="J328" s="1022"/>
      <c r="K328" s="1022"/>
      <c r="L328" s="1022"/>
      <c r="M328" s="1022"/>
      <c r="N328" s="1022"/>
      <c r="O328" s="1022"/>
      <c r="P328" s="1022"/>
      <c r="Q328" s="1022"/>
      <c r="R328" s="1022"/>
      <c r="S328" s="1022"/>
      <c r="T328" s="1022"/>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c r="AR328" s="76"/>
      <c r="AS328" s="76"/>
      <c r="AT328" s="76"/>
      <c r="AU328" s="76"/>
      <c r="AV328" s="76"/>
      <c r="AW328" s="76"/>
      <c r="AX328" s="76"/>
      <c r="AY328" s="76"/>
      <c r="AZ328" s="76"/>
      <c r="BA328" s="76"/>
      <c r="BB328" s="76"/>
      <c r="BC328" s="76"/>
      <c r="BD328" s="76"/>
      <c r="BE328" s="76"/>
      <c r="BF328" s="76"/>
      <c r="BG328" s="76"/>
      <c r="BH328" s="76"/>
      <c r="BI328" s="76"/>
      <c r="BJ328" s="76"/>
      <c r="BK328" s="76"/>
      <c r="BL328" s="76"/>
      <c r="BM328" s="76"/>
      <c r="BN328" s="76"/>
      <c r="BO328" s="76"/>
      <c r="BP328" s="76"/>
      <c r="BQ328" s="76"/>
      <c r="BR328" s="76"/>
      <c r="BS328" s="76"/>
      <c r="BT328" s="76"/>
      <c r="BU328" s="76"/>
      <c r="BV328" s="76"/>
      <c r="BW328" s="76"/>
      <c r="BX328" s="76"/>
      <c r="BY328" s="76"/>
      <c r="BZ328" s="76"/>
    </row>
    <row r="329" spans="1:78">
      <c r="A329" s="76"/>
      <c r="B329" s="76"/>
      <c r="C329" s="76"/>
      <c r="D329" s="76"/>
      <c r="E329" s="76"/>
      <c r="F329" s="76"/>
      <c r="G329" s="76"/>
      <c r="H329" s="1022"/>
      <c r="I329" s="1022"/>
      <c r="J329" s="1022"/>
      <c r="K329" s="1022"/>
      <c r="L329" s="1022"/>
      <c r="M329" s="1022"/>
      <c r="N329" s="1022"/>
      <c r="O329" s="1022"/>
      <c r="P329" s="1022"/>
      <c r="Q329" s="1022"/>
      <c r="R329" s="1022"/>
      <c r="S329" s="1022"/>
      <c r="T329" s="1022"/>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c r="AR329" s="76"/>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c r="BQ329" s="76"/>
      <c r="BR329" s="76"/>
      <c r="BS329" s="76"/>
      <c r="BT329" s="76"/>
      <c r="BU329" s="76"/>
      <c r="BV329" s="76"/>
      <c r="BW329" s="76"/>
      <c r="BX329" s="76"/>
      <c r="BY329" s="76"/>
      <c r="BZ329" s="76"/>
    </row>
    <row r="330" spans="1:78">
      <c r="A330" s="76"/>
      <c r="B330" s="76"/>
      <c r="C330" s="76"/>
      <c r="D330" s="76"/>
      <c r="E330" s="76"/>
      <c r="F330" s="76"/>
      <c r="G330" s="76"/>
      <c r="H330" s="1022"/>
      <c r="I330" s="1022"/>
      <c r="J330" s="1022"/>
      <c r="K330" s="1022"/>
      <c r="L330" s="1022"/>
      <c r="M330" s="1022"/>
      <c r="N330" s="1022"/>
      <c r="O330" s="1022"/>
      <c r="P330" s="1022"/>
      <c r="Q330" s="1022"/>
      <c r="R330" s="1022"/>
      <c r="S330" s="1022"/>
      <c r="T330" s="1022"/>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c r="AY330" s="76"/>
      <c r="AZ330" s="76"/>
      <c r="BA330" s="76"/>
      <c r="BB330" s="76"/>
      <c r="BC330" s="76"/>
      <c r="BD330" s="76"/>
      <c r="BE330" s="76"/>
      <c r="BF330" s="76"/>
      <c r="BG330" s="76"/>
      <c r="BH330" s="76"/>
      <c r="BI330" s="76"/>
      <c r="BJ330" s="76"/>
      <c r="BK330" s="76"/>
      <c r="BL330" s="76"/>
      <c r="BM330" s="76"/>
      <c r="BN330" s="76"/>
      <c r="BO330" s="76"/>
      <c r="BP330" s="76"/>
      <c r="BQ330" s="76"/>
      <c r="BR330" s="76"/>
      <c r="BS330" s="76"/>
      <c r="BT330" s="76"/>
      <c r="BU330" s="76"/>
      <c r="BV330" s="76"/>
      <c r="BW330" s="76"/>
      <c r="BX330" s="76"/>
      <c r="BY330" s="76"/>
      <c r="BZ330" s="76"/>
    </row>
    <row r="331" spans="1:78">
      <c r="A331" s="76"/>
      <c r="B331" s="76"/>
      <c r="C331" s="76"/>
      <c r="D331" s="76"/>
      <c r="E331" s="76"/>
      <c r="F331" s="76"/>
      <c r="G331" s="76"/>
      <c r="H331" s="1022"/>
      <c r="I331" s="1022"/>
      <c r="J331" s="1022"/>
      <c r="K331" s="1022"/>
      <c r="L331" s="1022"/>
      <c r="M331" s="1022"/>
      <c r="N331" s="1022"/>
      <c r="O331" s="1022"/>
      <c r="P331" s="1022"/>
      <c r="Q331" s="1022"/>
      <c r="R331" s="1022"/>
      <c r="S331" s="1022"/>
      <c r="T331" s="1022"/>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c r="AY331" s="76"/>
      <c r="AZ331" s="76"/>
      <c r="BA331" s="76"/>
      <c r="BB331" s="76"/>
      <c r="BC331" s="76"/>
      <c r="BD331" s="76"/>
      <c r="BE331" s="76"/>
      <c r="BF331" s="76"/>
      <c r="BG331" s="76"/>
      <c r="BH331" s="76"/>
      <c r="BI331" s="76"/>
      <c r="BJ331" s="76"/>
      <c r="BK331" s="76"/>
      <c r="BL331" s="76"/>
      <c r="BM331" s="76"/>
      <c r="BN331" s="76"/>
      <c r="BO331" s="76"/>
      <c r="BP331" s="76"/>
      <c r="BQ331" s="76"/>
      <c r="BR331" s="76"/>
      <c r="BS331" s="76"/>
      <c r="BT331" s="76"/>
      <c r="BU331" s="76"/>
      <c r="BV331" s="76"/>
      <c r="BW331" s="76"/>
      <c r="BX331" s="76"/>
      <c r="BY331" s="76"/>
      <c r="BZ331" s="76"/>
    </row>
    <row r="332" spans="1:78">
      <c r="A332" s="76"/>
      <c r="B332" s="76"/>
      <c r="C332" s="76"/>
      <c r="D332" s="76"/>
      <c r="E332" s="76"/>
      <c r="F332" s="76"/>
      <c r="G332" s="76"/>
      <c r="H332" s="1022"/>
      <c r="I332" s="1022"/>
      <c r="J332" s="1022"/>
      <c r="K332" s="1022"/>
      <c r="L332" s="1022"/>
      <c r="M332" s="1022"/>
      <c r="N332" s="1022"/>
      <c r="O332" s="1022"/>
      <c r="P332" s="1022"/>
      <c r="Q332" s="1022"/>
      <c r="R332" s="1022"/>
      <c r="S332" s="1022"/>
      <c r="T332" s="1022"/>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c r="AY332" s="76"/>
      <c r="AZ332" s="76"/>
      <c r="BA332" s="76"/>
      <c r="BB332" s="76"/>
      <c r="BC332" s="76"/>
      <c r="BD332" s="76"/>
      <c r="BE332" s="76"/>
      <c r="BF332" s="76"/>
      <c r="BG332" s="76"/>
      <c r="BH332" s="76"/>
      <c r="BI332" s="76"/>
      <c r="BJ332" s="76"/>
      <c r="BK332" s="76"/>
      <c r="BL332" s="76"/>
      <c r="BM332" s="76"/>
      <c r="BN332" s="76"/>
      <c r="BO332" s="76"/>
      <c r="BP332" s="76"/>
      <c r="BQ332" s="76"/>
      <c r="BR332" s="76"/>
      <c r="BS332" s="76"/>
      <c r="BT332" s="76"/>
      <c r="BU332" s="76"/>
      <c r="BV332" s="76"/>
      <c r="BW332" s="76"/>
      <c r="BX332" s="76"/>
      <c r="BY332" s="76"/>
      <c r="BZ332" s="76"/>
    </row>
    <row r="333" spans="1:78">
      <c r="A333" s="76"/>
      <c r="B333" s="76"/>
      <c r="C333" s="76"/>
      <c r="D333" s="76"/>
      <c r="E333" s="76"/>
      <c r="F333" s="76"/>
      <c r="G333" s="76"/>
      <c r="H333" s="1022"/>
      <c r="I333" s="1022"/>
      <c r="J333" s="1022"/>
      <c r="K333" s="1022"/>
      <c r="L333" s="1022"/>
      <c r="M333" s="1022"/>
      <c r="N333" s="1022"/>
      <c r="O333" s="1022"/>
      <c r="P333" s="1022"/>
      <c r="Q333" s="1022"/>
      <c r="R333" s="1022"/>
      <c r="S333" s="1022"/>
      <c r="T333" s="1022"/>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c r="AY333" s="76"/>
      <c r="AZ333" s="76"/>
      <c r="BA333" s="76"/>
      <c r="BB333" s="76"/>
      <c r="BC333" s="76"/>
      <c r="BD333" s="76"/>
      <c r="BE333" s="76"/>
      <c r="BF333" s="76"/>
      <c r="BG333" s="76"/>
      <c r="BH333" s="76"/>
      <c r="BI333" s="76"/>
      <c r="BJ333" s="76"/>
      <c r="BK333" s="76"/>
      <c r="BL333" s="76"/>
      <c r="BM333" s="76"/>
      <c r="BN333" s="76"/>
      <c r="BO333" s="76"/>
      <c r="BP333" s="76"/>
      <c r="BQ333" s="76"/>
      <c r="BR333" s="76"/>
      <c r="BS333" s="76"/>
      <c r="BT333" s="76"/>
      <c r="BU333" s="76"/>
      <c r="BV333" s="76"/>
      <c r="BW333" s="76"/>
      <c r="BX333" s="76"/>
      <c r="BY333" s="76"/>
      <c r="BZ333" s="76"/>
    </row>
    <row r="334" spans="1:78">
      <c r="A334" s="76"/>
      <c r="B334" s="76"/>
      <c r="C334" s="76"/>
      <c r="D334" s="76"/>
      <c r="E334" s="76"/>
      <c r="F334" s="76"/>
      <c r="G334" s="76"/>
      <c r="H334" s="1022"/>
      <c r="I334" s="1022"/>
      <c r="J334" s="1022"/>
      <c r="K334" s="1022"/>
      <c r="L334" s="1022"/>
      <c r="M334" s="1022"/>
      <c r="N334" s="1022"/>
      <c r="O334" s="1022"/>
      <c r="P334" s="1022"/>
      <c r="Q334" s="1022"/>
      <c r="R334" s="1022"/>
      <c r="S334" s="1022"/>
      <c r="T334" s="1022"/>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c r="AY334" s="76"/>
      <c r="AZ334" s="76"/>
      <c r="BA334" s="76"/>
      <c r="BB334" s="76"/>
      <c r="BC334" s="76"/>
      <c r="BD334" s="76"/>
      <c r="BE334" s="76"/>
      <c r="BF334" s="76"/>
      <c r="BG334" s="76"/>
      <c r="BH334" s="76"/>
      <c r="BI334" s="76"/>
      <c r="BJ334" s="76"/>
      <c r="BK334" s="76"/>
      <c r="BL334" s="76"/>
      <c r="BM334" s="76"/>
      <c r="BN334" s="76"/>
      <c r="BO334" s="76"/>
      <c r="BP334" s="76"/>
      <c r="BQ334" s="76"/>
      <c r="BR334" s="76"/>
      <c r="BS334" s="76"/>
      <c r="BT334" s="76"/>
      <c r="BU334" s="76"/>
      <c r="BV334" s="76"/>
      <c r="BW334" s="76"/>
      <c r="BX334" s="76"/>
      <c r="BY334" s="76"/>
      <c r="BZ334" s="76"/>
    </row>
    <row r="335" spans="1:78">
      <c r="A335" s="76"/>
      <c r="B335" s="76"/>
      <c r="C335" s="76"/>
      <c r="D335" s="76"/>
      <c r="E335" s="76"/>
      <c r="F335" s="76"/>
      <c r="G335" s="76"/>
      <c r="H335" s="1022"/>
      <c r="I335" s="1022"/>
      <c r="J335" s="1022"/>
      <c r="K335" s="1022"/>
      <c r="L335" s="1022"/>
      <c r="M335" s="1022"/>
      <c r="N335" s="1022"/>
      <c r="O335" s="1022"/>
      <c r="P335" s="1022"/>
      <c r="Q335" s="1022"/>
      <c r="R335" s="1022"/>
      <c r="S335" s="1022"/>
      <c r="T335" s="1022"/>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c r="AY335" s="76"/>
      <c r="AZ335" s="76"/>
      <c r="BA335" s="76"/>
      <c r="BB335" s="76"/>
      <c r="BC335" s="76"/>
      <c r="BD335" s="76"/>
      <c r="BE335" s="76"/>
      <c r="BF335" s="76"/>
      <c r="BG335" s="76"/>
      <c r="BH335" s="76"/>
      <c r="BI335" s="76"/>
      <c r="BJ335" s="76"/>
      <c r="BK335" s="76"/>
      <c r="BL335" s="76"/>
      <c r="BM335" s="76"/>
      <c r="BN335" s="76"/>
      <c r="BO335" s="76"/>
      <c r="BP335" s="76"/>
      <c r="BQ335" s="76"/>
      <c r="BR335" s="76"/>
      <c r="BS335" s="76"/>
      <c r="BT335" s="76"/>
      <c r="BU335" s="76"/>
      <c r="BV335" s="76"/>
      <c r="BW335" s="76"/>
      <c r="BX335" s="76"/>
      <c r="BY335" s="76"/>
      <c r="BZ335" s="76"/>
    </row>
    <row r="336" spans="1:78">
      <c r="A336" s="76"/>
      <c r="B336" s="76"/>
      <c r="C336" s="76"/>
      <c r="D336" s="76"/>
      <c r="E336" s="76"/>
      <c r="F336" s="76"/>
      <c r="G336" s="76"/>
      <c r="H336" s="1022"/>
      <c r="I336" s="1022"/>
      <c r="J336" s="1022"/>
      <c r="K336" s="1022"/>
      <c r="L336" s="1022"/>
      <c r="M336" s="1022"/>
      <c r="N336" s="1022"/>
      <c r="O336" s="1022"/>
      <c r="P336" s="1022"/>
      <c r="Q336" s="1022"/>
      <c r="R336" s="1022"/>
      <c r="S336" s="1022"/>
      <c r="T336" s="1022"/>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c r="BQ336" s="76"/>
      <c r="BR336" s="76"/>
      <c r="BS336" s="76"/>
      <c r="BT336" s="76"/>
      <c r="BU336" s="76"/>
      <c r="BV336" s="76"/>
      <c r="BW336" s="76"/>
      <c r="BX336" s="76"/>
      <c r="BY336" s="76"/>
      <c r="BZ336" s="76"/>
    </row>
    <row r="337" spans="1:78">
      <c r="A337" s="76"/>
      <c r="B337" s="76"/>
      <c r="C337" s="76"/>
      <c r="D337" s="76"/>
      <c r="E337" s="76"/>
      <c r="F337" s="76"/>
      <c r="G337" s="76"/>
      <c r="H337" s="1022"/>
      <c r="I337" s="1022"/>
      <c r="J337" s="1022"/>
      <c r="K337" s="1022"/>
      <c r="L337" s="1022"/>
      <c r="M337" s="1022"/>
      <c r="N337" s="1022"/>
      <c r="O337" s="1022"/>
      <c r="P337" s="1022"/>
      <c r="Q337" s="1022"/>
      <c r="R337" s="1022"/>
      <c r="S337" s="1022"/>
      <c r="T337" s="1022"/>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row>
    <row r="338" spans="1:78">
      <c r="A338" s="76"/>
      <c r="B338" s="76"/>
      <c r="C338" s="76"/>
      <c r="D338" s="76"/>
      <c r="E338" s="76"/>
      <c r="F338" s="76"/>
      <c r="G338" s="76"/>
      <c r="H338" s="1022"/>
      <c r="I338" s="1022"/>
      <c r="J338" s="1022"/>
      <c r="K338" s="1022"/>
      <c r="L338" s="1022"/>
      <c r="M338" s="1022"/>
      <c r="N338" s="1022"/>
      <c r="O338" s="1022"/>
      <c r="P338" s="1022"/>
      <c r="Q338" s="1022"/>
      <c r="R338" s="1022"/>
      <c r="S338" s="1022"/>
      <c r="T338" s="1022"/>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6"/>
      <c r="AZ338" s="76"/>
      <c r="BA338" s="76"/>
      <c r="BB338" s="76"/>
      <c r="BC338" s="76"/>
      <c r="BD338" s="76"/>
      <c r="BE338" s="76"/>
      <c r="BF338" s="76"/>
      <c r="BG338" s="76"/>
      <c r="BH338" s="76"/>
      <c r="BI338" s="76"/>
      <c r="BJ338" s="76"/>
      <c r="BK338" s="76"/>
      <c r="BL338" s="76"/>
      <c r="BM338" s="76"/>
      <c r="BN338" s="76"/>
      <c r="BO338" s="76"/>
      <c r="BP338" s="76"/>
      <c r="BQ338" s="76"/>
      <c r="BR338" s="76"/>
      <c r="BS338" s="76"/>
      <c r="BT338" s="76"/>
      <c r="BU338" s="76"/>
      <c r="BV338" s="76"/>
      <c r="BW338" s="76"/>
      <c r="BX338" s="76"/>
      <c r="BY338" s="76"/>
      <c r="BZ338" s="76"/>
    </row>
    <row r="339" spans="1:78">
      <c r="A339" s="76"/>
      <c r="B339" s="76"/>
      <c r="C339" s="76"/>
      <c r="D339" s="76"/>
      <c r="E339" s="76"/>
      <c r="F339" s="76"/>
      <c r="G339" s="76"/>
      <c r="H339" s="1022"/>
      <c r="I339" s="1022"/>
      <c r="J339" s="1022"/>
      <c r="K339" s="1022"/>
      <c r="L339" s="1022"/>
      <c r="M339" s="1022"/>
      <c r="N339" s="1022"/>
      <c r="O339" s="1022"/>
      <c r="P339" s="1022"/>
      <c r="Q339" s="1022"/>
      <c r="R339" s="1022"/>
      <c r="S339" s="1022"/>
      <c r="T339" s="1022"/>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6"/>
      <c r="AZ339" s="76"/>
      <c r="BA339" s="76"/>
      <c r="BB339" s="76"/>
      <c r="BC339" s="76"/>
      <c r="BD339" s="76"/>
      <c r="BE339" s="76"/>
      <c r="BF339" s="76"/>
      <c r="BG339" s="76"/>
      <c r="BH339" s="76"/>
      <c r="BI339" s="76"/>
      <c r="BJ339" s="76"/>
      <c r="BK339" s="76"/>
      <c r="BL339" s="76"/>
      <c r="BM339" s="76"/>
      <c r="BN339" s="76"/>
      <c r="BO339" s="76"/>
      <c r="BP339" s="76"/>
      <c r="BQ339" s="76"/>
      <c r="BR339" s="76"/>
      <c r="BS339" s="76"/>
      <c r="BT339" s="76"/>
      <c r="BU339" s="76"/>
      <c r="BV339" s="76"/>
      <c r="BW339" s="76"/>
      <c r="BX339" s="76"/>
      <c r="BY339" s="76"/>
      <c r="BZ339" s="76"/>
    </row>
    <row r="340" spans="1:78">
      <c r="A340" s="76"/>
      <c r="B340" s="76"/>
      <c r="C340" s="76"/>
      <c r="D340" s="76"/>
      <c r="E340" s="76"/>
      <c r="F340" s="76"/>
      <c r="G340" s="76"/>
      <c r="H340" s="1022"/>
      <c r="I340" s="1022"/>
      <c r="J340" s="1022"/>
      <c r="K340" s="1022"/>
      <c r="L340" s="1022"/>
      <c r="M340" s="1022"/>
      <c r="N340" s="1022"/>
      <c r="O340" s="1022"/>
      <c r="P340" s="1022"/>
      <c r="Q340" s="1022"/>
      <c r="R340" s="1022"/>
      <c r="S340" s="1022"/>
      <c r="T340" s="1022"/>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76"/>
      <c r="AT340" s="76"/>
      <c r="AU340" s="76"/>
      <c r="AV340" s="76"/>
      <c r="AW340" s="76"/>
      <c r="AX340" s="76"/>
      <c r="AY340" s="76"/>
      <c r="AZ340" s="76"/>
      <c r="BA340" s="76"/>
      <c r="BB340" s="76"/>
      <c r="BC340" s="76"/>
      <c r="BD340" s="76"/>
      <c r="BE340" s="76"/>
      <c r="BF340" s="76"/>
      <c r="BG340" s="76"/>
      <c r="BH340" s="76"/>
      <c r="BI340" s="76"/>
      <c r="BJ340" s="76"/>
      <c r="BK340" s="76"/>
      <c r="BL340" s="76"/>
      <c r="BM340" s="76"/>
      <c r="BN340" s="76"/>
      <c r="BO340" s="76"/>
      <c r="BP340" s="76"/>
      <c r="BQ340" s="76"/>
      <c r="BR340" s="76"/>
      <c r="BS340" s="76"/>
      <c r="BT340" s="76"/>
      <c r="BU340" s="76"/>
      <c r="BV340" s="76"/>
      <c r="BW340" s="76"/>
      <c r="BX340" s="76"/>
      <c r="BY340" s="76"/>
      <c r="BZ340" s="76"/>
    </row>
    <row r="341" spans="1:78">
      <c r="A341" s="76"/>
      <c r="B341" s="76"/>
      <c r="C341" s="76"/>
      <c r="D341" s="76"/>
      <c r="E341" s="76"/>
      <c r="F341" s="76"/>
      <c r="G341" s="76"/>
      <c r="H341" s="1022"/>
      <c r="I341" s="1022"/>
      <c r="J341" s="1022"/>
      <c r="K341" s="1022"/>
      <c r="L341" s="1022"/>
      <c r="M341" s="1022"/>
      <c r="N341" s="1022"/>
      <c r="O341" s="1022"/>
      <c r="P341" s="1022"/>
      <c r="Q341" s="1022"/>
      <c r="R341" s="1022"/>
      <c r="S341" s="1022"/>
      <c r="T341" s="1022"/>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c r="AS341" s="76"/>
      <c r="AT341" s="76"/>
      <c r="AU341" s="76"/>
      <c r="AV341" s="76"/>
      <c r="AW341" s="76"/>
      <c r="AX341" s="76"/>
      <c r="AY341" s="76"/>
      <c r="AZ341" s="76"/>
      <c r="BA341" s="76"/>
      <c r="BB341" s="76"/>
      <c r="BC341" s="76"/>
      <c r="BD341" s="76"/>
      <c r="BE341" s="76"/>
      <c r="BF341" s="76"/>
      <c r="BG341" s="76"/>
      <c r="BH341" s="76"/>
      <c r="BI341" s="76"/>
      <c r="BJ341" s="76"/>
      <c r="BK341" s="76"/>
      <c r="BL341" s="76"/>
      <c r="BM341" s="76"/>
      <c r="BN341" s="76"/>
      <c r="BO341" s="76"/>
      <c r="BP341" s="76"/>
      <c r="BQ341" s="76"/>
      <c r="BR341" s="76"/>
      <c r="BS341" s="76"/>
      <c r="BT341" s="76"/>
      <c r="BU341" s="76"/>
      <c r="BV341" s="76"/>
      <c r="BW341" s="76"/>
      <c r="BX341" s="76"/>
      <c r="BY341" s="76"/>
      <c r="BZ341" s="76"/>
    </row>
    <row r="342" spans="1:78">
      <c r="A342" s="76"/>
      <c r="B342" s="76"/>
      <c r="C342" s="76"/>
      <c r="D342" s="76"/>
      <c r="E342" s="76"/>
      <c r="F342" s="76"/>
      <c r="G342" s="76"/>
      <c r="H342" s="1022"/>
      <c r="I342" s="1022"/>
      <c r="J342" s="1022"/>
      <c r="K342" s="1022"/>
      <c r="L342" s="1022"/>
      <c r="M342" s="1022"/>
      <c r="N342" s="1022"/>
      <c r="O342" s="1022"/>
      <c r="P342" s="1022"/>
      <c r="Q342" s="1022"/>
      <c r="R342" s="1022"/>
      <c r="S342" s="1022"/>
      <c r="T342" s="1022"/>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76"/>
      <c r="AZ342" s="76"/>
      <c r="BA342" s="76"/>
      <c r="BB342" s="76"/>
      <c r="BC342" s="76"/>
      <c r="BD342" s="76"/>
      <c r="BE342" s="76"/>
      <c r="BF342" s="76"/>
      <c r="BG342" s="76"/>
      <c r="BH342" s="76"/>
      <c r="BI342" s="76"/>
      <c r="BJ342" s="76"/>
      <c r="BK342" s="76"/>
      <c r="BL342" s="76"/>
      <c r="BM342" s="76"/>
      <c r="BN342" s="76"/>
      <c r="BO342" s="76"/>
      <c r="BP342" s="76"/>
      <c r="BQ342" s="76"/>
      <c r="BR342" s="76"/>
      <c r="BS342" s="76"/>
      <c r="BT342" s="76"/>
      <c r="BU342" s="76"/>
      <c r="BV342" s="76"/>
      <c r="BW342" s="76"/>
      <c r="BX342" s="76"/>
      <c r="BY342" s="76"/>
      <c r="BZ342" s="76"/>
    </row>
    <row r="343" spans="1:78">
      <c r="A343" s="76"/>
      <c r="B343" s="76"/>
      <c r="C343" s="76"/>
      <c r="D343" s="76"/>
      <c r="E343" s="76"/>
      <c r="F343" s="76"/>
      <c r="G343" s="76"/>
      <c r="H343" s="1022"/>
      <c r="I343" s="1022"/>
      <c r="J343" s="1022"/>
      <c r="K343" s="1022"/>
      <c r="L343" s="1022"/>
      <c r="M343" s="1022"/>
      <c r="N343" s="1022"/>
      <c r="O343" s="1022"/>
      <c r="P343" s="1022"/>
      <c r="Q343" s="1022"/>
      <c r="R343" s="1022"/>
      <c r="S343" s="1022"/>
      <c r="T343" s="1022"/>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76"/>
      <c r="AY343" s="76"/>
      <c r="AZ343" s="76"/>
      <c r="BA343" s="76"/>
      <c r="BB343" s="76"/>
      <c r="BC343" s="76"/>
      <c r="BD343" s="76"/>
      <c r="BE343" s="76"/>
      <c r="BF343" s="76"/>
      <c r="BG343" s="76"/>
      <c r="BH343" s="76"/>
      <c r="BI343" s="76"/>
      <c r="BJ343" s="76"/>
      <c r="BK343" s="76"/>
      <c r="BL343" s="76"/>
      <c r="BM343" s="76"/>
      <c r="BN343" s="76"/>
      <c r="BO343" s="76"/>
      <c r="BP343" s="76"/>
      <c r="BQ343" s="76"/>
      <c r="BR343" s="76"/>
      <c r="BS343" s="76"/>
      <c r="BT343" s="76"/>
      <c r="BU343" s="76"/>
      <c r="BV343" s="76"/>
      <c r="BW343" s="76"/>
      <c r="BX343" s="76"/>
      <c r="BY343" s="76"/>
      <c r="BZ343" s="76"/>
    </row>
    <row r="344" spans="1:78">
      <c r="A344" s="76"/>
      <c r="B344" s="76"/>
      <c r="C344" s="76"/>
      <c r="D344" s="76"/>
      <c r="E344" s="76"/>
      <c r="F344" s="76"/>
      <c r="G344" s="76"/>
      <c r="H344" s="1022"/>
      <c r="I344" s="1022"/>
      <c r="J344" s="1022"/>
      <c r="K344" s="1022"/>
      <c r="L344" s="1022"/>
      <c r="M344" s="1022"/>
      <c r="N344" s="1022"/>
      <c r="O344" s="1022"/>
      <c r="P344" s="1022"/>
      <c r="Q344" s="1022"/>
      <c r="R344" s="1022"/>
      <c r="S344" s="1022"/>
      <c r="T344" s="1022"/>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c r="AS344" s="76"/>
      <c r="AT344" s="76"/>
      <c r="AU344" s="76"/>
      <c r="AV344" s="76"/>
      <c r="AW344" s="76"/>
      <c r="AX344" s="76"/>
      <c r="AY344" s="76"/>
      <c r="AZ344" s="76"/>
      <c r="BA344" s="76"/>
      <c r="BB344" s="76"/>
      <c r="BC344" s="76"/>
      <c r="BD344" s="76"/>
      <c r="BE344" s="76"/>
      <c r="BF344" s="76"/>
      <c r="BG344" s="76"/>
      <c r="BH344" s="76"/>
      <c r="BI344" s="76"/>
      <c r="BJ344" s="76"/>
      <c r="BK344" s="76"/>
      <c r="BL344" s="76"/>
      <c r="BM344" s="76"/>
      <c r="BN344" s="76"/>
      <c r="BO344" s="76"/>
      <c r="BP344" s="76"/>
      <c r="BQ344" s="76"/>
      <c r="BR344" s="76"/>
      <c r="BS344" s="76"/>
      <c r="BT344" s="76"/>
      <c r="BU344" s="76"/>
      <c r="BV344" s="76"/>
      <c r="BW344" s="76"/>
      <c r="BX344" s="76"/>
      <c r="BY344" s="76"/>
      <c r="BZ344" s="76"/>
    </row>
    <row r="345" spans="1:78">
      <c r="A345" s="76"/>
      <c r="B345" s="76"/>
      <c r="C345" s="76"/>
      <c r="D345" s="76"/>
      <c r="E345" s="76"/>
      <c r="F345" s="76"/>
      <c r="G345" s="76"/>
      <c r="H345" s="1022"/>
      <c r="I345" s="1022"/>
      <c r="J345" s="1022"/>
      <c r="K345" s="1022"/>
      <c r="L345" s="1022"/>
      <c r="M345" s="1022"/>
      <c r="N345" s="1022"/>
      <c r="O345" s="1022"/>
      <c r="P345" s="1022"/>
      <c r="Q345" s="1022"/>
      <c r="R345" s="1022"/>
      <c r="S345" s="1022"/>
      <c r="T345" s="1022"/>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c r="AS345" s="76"/>
      <c r="AT345" s="76"/>
      <c r="AU345" s="76"/>
      <c r="AV345" s="76"/>
      <c r="AW345" s="76"/>
      <c r="AX345" s="76"/>
      <c r="AY345" s="76"/>
      <c r="AZ345" s="76"/>
      <c r="BA345" s="76"/>
      <c r="BB345" s="76"/>
      <c r="BC345" s="76"/>
      <c r="BD345" s="76"/>
      <c r="BE345" s="76"/>
      <c r="BF345" s="76"/>
      <c r="BG345" s="76"/>
      <c r="BH345" s="76"/>
      <c r="BI345" s="76"/>
      <c r="BJ345" s="76"/>
      <c r="BK345" s="76"/>
      <c r="BL345" s="76"/>
      <c r="BM345" s="76"/>
      <c r="BN345" s="76"/>
      <c r="BO345" s="76"/>
      <c r="BP345" s="76"/>
      <c r="BQ345" s="76"/>
      <c r="BR345" s="76"/>
      <c r="BS345" s="76"/>
      <c r="BT345" s="76"/>
      <c r="BU345" s="76"/>
      <c r="BV345" s="76"/>
      <c r="BW345" s="76"/>
      <c r="BX345" s="76"/>
      <c r="BY345" s="76"/>
      <c r="BZ345" s="76"/>
    </row>
    <row r="346" spans="1:78">
      <c r="A346" s="76"/>
      <c r="B346" s="76"/>
      <c r="C346" s="76"/>
      <c r="D346" s="76"/>
      <c r="E346" s="76"/>
      <c r="F346" s="76"/>
      <c r="G346" s="76"/>
      <c r="H346" s="1022"/>
      <c r="I346" s="1022"/>
      <c r="J346" s="1022"/>
      <c r="K346" s="1022"/>
      <c r="L346" s="1022"/>
      <c r="M346" s="1022"/>
      <c r="N346" s="1022"/>
      <c r="O346" s="1022"/>
      <c r="P346" s="1022"/>
      <c r="Q346" s="1022"/>
      <c r="R346" s="1022"/>
      <c r="S346" s="1022"/>
      <c r="T346" s="1022"/>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c r="AS346" s="76"/>
      <c r="AT346" s="76"/>
      <c r="AU346" s="76"/>
      <c r="AV346" s="76"/>
      <c r="AW346" s="76"/>
      <c r="AX346" s="76"/>
      <c r="AY346" s="76"/>
      <c r="AZ346" s="76"/>
      <c r="BA346" s="76"/>
      <c r="BB346" s="76"/>
      <c r="BC346" s="76"/>
      <c r="BD346" s="76"/>
      <c r="BE346" s="76"/>
      <c r="BF346" s="76"/>
      <c r="BG346" s="76"/>
      <c r="BH346" s="76"/>
      <c r="BI346" s="76"/>
      <c r="BJ346" s="76"/>
      <c r="BK346" s="76"/>
      <c r="BL346" s="76"/>
      <c r="BM346" s="76"/>
      <c r="BN346" s="76"/>
      <c r="BO346" s="76"/>
      <c r="BP346" s="76"/>
      <c r="BQ346" s="76"/>
      <c r="BR346" s="76"/>
      <c r="BS346" s="76"/>
      <c r="BT346" s="76"/>
      <c r="BU346" s="76"/>
      <c r="BV346" s="76"/>
      <c r="BW346" s="76"/>
      <c r="BX346" s="76"/>
      <c r="BY346" s="76"/>
      <c r="BZ346" s="76"/>
    </row>
    <row r="347" spans="1:78">
      <c r="A347" s="76"/>
      <c r="B347" s="76"/>
      <c r="C347" s="76"/>
      <c r="D347" s="76"/>
      <c r="E347" s="76"/>
      <c r="F347" s="76"/>
      <c r="G347" s="76"/>
      <c r="H347" s="1022"/>
      <c r="I347" s="1022"/>
      <c r="J347" s="1022"/>
      <c r="K347" s="1022"/>
      <c r="L347" s="1022"/>
      <c r="M347" s="1022"/>
      <c r="N347" s="1022"/>
      <c r="O347" s="1022"/>
      <c r="P347" s="1022"/>
      <c r="Q347" s="1022"/>
      <c r="R347" s="1022"/>
      <c r="S347" s="1022"/>
      <c r="T347" s="1022"/>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c r="AR347" s="76"/>
      <c r="AS347" s="76"/>
      <c r="AT347" s="76"/>
      <c r="AU347" s="76"/>
      <c r="AV347" s="76"/>
      <c r="AW347" s="76"/>
      <c r="AX347" s="76"/>
      <c r="AY347" s="76"/>
      <c r="AZ347" s="76"/>
      <c r="BA347" s="76"/>
      <c r="BB347" s="76"/>
      <c r="BC347" s="76"/>
      <c r="BD347" s="76"/>
      <c r="BE347" s="76"/>
      <c r="BF347" s="76"/>
      <c r="BG347" s="76"/>
      <c r="BH347" s="76"/>
      <c r="BI347" s="76"/>
      <c r="BJ347" s="76"/>
      <c r="BK347" s="76"/>
      <c r="BL347" s="76"/>
      <c r="BM347" s="76"/>
      <c r="BN347" s="76"/>
      <c r="BO347" s="76"/>
      <c r="BP347" s="76"/>
      <c r="BQ347" s="76"/>
      <c r="BR347" s="76"/>
      <c r="BS347" s="76"/>
      <c r="BT347" s="76"/>
      <c r="BU347" s="76"/>
      <c r="BV347" s="76"/>
      <c r="BW347" s="76"/>
      <c r="BX347" s="76"/>
      <c r="BY347" s="76"/>
      <c r="BZ347" s="76"/>
    </row>
    <row r="348" spans="1:78">
      <c r="A348" s="76"/>
      <c r="B348" s="76"/>
      <c r="C348" s="76"/>
      <c r="D348" s="76"/>
      <c r="E348" s="76"/>
      <c r="F348" s="76"/>
      <c r="G348" s="76"/>
      <c r="H348" s="1022"/>
      <c r="I348" s="1022"/>
      <c r="J348" s="1022"/>
      <c r="K348" s="1022"/>
      <c r="L348" s="1022"/>
      <c r="M348" s="1022"/>
      <c r="N348" s="1022"/>
      <c r="O348" s="1022"/>
      <c r="P348" s="1022"/>
      <c r="Q348" s="1022"/>
      <c r="R348" s="1022"/>
      <c r="S348" s="1022"/>
      <c r="T348" s="1022"/>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c r="AZ348" s="76"/>
      <c r="BA348" s="76"/>
      <c r="BB348" s="76"/>
      <c r="BC348" s="76"/>
      <c r="BD348" s="76"/>
      <c r="BE348" s="76"/>
      <c r="BF348" s="76"/>
      <c r="BG348" s="76"/>
      <c r="BH348" s="76"/>
      <c r="BI348" s="76"/>
      <c r="BJ348" s="76"/>
      <c r="BK348" s="76"/>
      <c r="BL348" s="76"/>
      <c r="BM348" s="76"/>
      <c r="BN348" s="76"/>
      <c r="BO348" s="76"/>
      <c r="BP348" s="76"/>
      <c r="BQ348" s="76"/>
      <c r="BR348" s="76"/>
      <c r="BS348" s="76"/>
      <c r="BT348" s="76"/>
      <c r="BU348" s="76"/>
      <c r="BV348" s="76"/>
      <c r="BW348" s="76"/>
      <c r="BX348" s="76"/>
      <c r="BY348" s="76"/>
      <c r="BZ348" s="76"/>
    </row>
    <row r="349" spans="1:78">
      <c r="A349" s="76"/>
      <c r="B349" s="76"/>
      <c r="C349" s="76"/>
      <c r="D349" s="76"/>
      <c r="E349" s="76"/>
      <c r="F349" s="76"/>
      <c r="G349" s="76"/>
      <c r="H349" s="1022"/>
      <c r="I349" s="1022"/>
      <c r="J349" s="1022"/>
      <c r="K349" s="1022"/>
      <c r="L349" s="1022"/>
      <c r="M349" s="1022"/>
      <c r="N349" s="1022"/>
      <c r="O349" s="1022"/>
      <c r="P349" s="1022"/>
      <c r="Q349" s="1022"/>
      <c r="R349" s="1022"/>
      <c r="S349" s="1022"/>
      <c r="T349" s="1022"/>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c r="AZ349" s="76"/>
      <c r="BA349" s="76"/>
      <c r="BB349" s="76"/>
      <c r="BC349" s="76"/>
      <c r="BD349" s="76"/>
      <c r="BE349" s="76"/>
      <c r="BF349" s="76"/>
      <c r="BG349" s="76"/>
      <c r="BH349" s="76"/>
      <c r="BI349" s="76"/>
      <c r="BJ349" s="76"/>
      <c r="BK349" s="76"/>
      <c r="BL349" s="76"/>
      <c r="BM349" s="76"/>
      <c r="BN349" s="76"/>
      <c r="BO349" s="76"/>
      <c r="BP349" s="76"/>
      <c r="BQ349" s="76"/>
      <c r="BR349" s="76"/>
      <c r="BS349" s="76"/>
      <c r="BT349" s="76"/>
      <c r="BU349" s="76"/>
      <c r="BV349" s="76"/>
      <c r="BW349" s="76"/>
      <c r="BX349" s="76"/>
      <c r="BY349" s="76"/>
      <c r="BZ349" s="76"/>
    </row>
    <row r="350" spans="1:78">
      <c r="A350" s="76"/>
      <c r="B350" s="76"/>
      <c r="C350" s="76"/>
      <c r="D350" s="76"/>
      <c r="E350" s="76"/>
      <c r="F350" s="76"/>
      <c r="G350" s="76"/>
      <c r="H350" s="1022"/>
      <c r="I350" s="1022"/>
      <c r="J350" s="1022"/>
      <c r="K350" s="1022"/>
      <c r="L350" s="1022"/>
      <c r="M350" s="1022"/>
      <c r="N350" s="1022"/>
      <c r="O350" s="1022"/>
      <c r="P350" s="1022"/>
      <c r="Q350" s="1022"/>
      <c r="R350" s="1022"/>
      <c r="S350" s="1022"/>
      <c r="T350" s="1022"/>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row>
    <row r="351" spans="1:78">
      <c r="A351" s="76"/>
      <c r="B351" s="76"/>
      <c r="C351" s="76"/>
      <c r="D351" s="76"/>
      <c r="E351" s="76"/>
      <c r="F351" s="76"/>
      <c r="G351" s="76"/>
      <c r="H351" s="1022"/>
      <c r="I351" s="1022"/>
      <c r="J351" s="1022"/>
      <c r="K351" s="1022"/>
      <c r="L351" s="1022"/>
      <c r="M351" s="1022"/>
      <c r="N351" s="1022"/>
      <c r="O351" s="1022"/>
      <c r="P351" s="1022"/>
      <c r="Q351" s="1022"/>
      <c r="R351" s="1022"/>
      <c r="S351" s="1022"/>
      <c r="T351" s="1022"/>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c r="AS351" s="76"/>
      <c r="AT351" s="76"/>
      <c r="AU351" s="76"/>
      <c r="AV351" s="76"/>
      <c r="AW351" s="76"/>
      <c r="AX351" s="76"/>
      <c r="AY351" s="76"/>
      <c r="AZ351" s="76"/>
      <c r="BA351" s="76"/>
      <c r="BB351" s="76"/>
      <c r="BC351" s="76"/>
      <c r="BD351" s="76"/>
      <c r="BE351" s="76"/>
      <c r="BF351" s="76"/>
      <c r="BG351" s="76"/>
      <c r="BH351" s="76"/>
      <c r="BI351" s="76"/>
      <c r="BJ351" s="76"/>
      <c r="BK351" s="76"/>
      <c r="BL351" s="76"/>
      <c r="BM351" s="76"/>
      <c r="BN351" s="76"/>
      <c r="BO351" s="76"/>
      <c r="BP351" s="76"/>
      <c r="BQ351" s="76"/>
      <c r="BR351" s="76"/>
      <c r="BS351" s="76"/>
      <c r="BT351" s="76"/>
      <c r="BU351" s="76"/>
      <c r="BV351" s="76"/>
      <c r="BW351" s="76"/>
      <c r="BX351" s="76"/>
      <c r="BY351" s="76"/>
      <c r="BZ351" s="76"/>
    </row>
    <row r="352" spans="1:78">
      <c r="A352" s="76"/>
      <c r="B352" s="76"/>
      <c r="C352" s="76"/>
      <c r="D352" s="76"/>
      <c r="E352" s="76"/>
      <c r="F352" s="76"/>
      <c r="G352" s="76"/>
      <c r="H352" s="1022"/>
      <c r="I352" s="1022"/>
      <c r="J352" s="1022"/>
      <c r="K352" s="1022"/>
      <c r="L352" s="1022"/>
      <c r="M352" s="1022"/>
      <c r="N352" s="1022"/>
      <c r="O352" s="1022"/>
      <c r="P352" s="1022"/>
      <c r="Q352" s="1022"/>
      <c r="R352" s="1022"/>
      <c r="S352" s="1022"/>
      <c r="T352" s="1022"/>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c r="AS352" s="76"/>
      <c r="AT352" s="76"/>
      <c r="AU352" s="76"/>
      <c r="AV352" s="76"/>
      <c r="AW352" s="76"/>
      <c r="AX352" s="76"/>
      <c r="AY352" s="76"/>
      <c r="AZ352" s="76"/>
      <c r="BA352" s="76"/>
      <c r="BB352" s="76"/>
      <c r="BC352" s="76"/>
      <c r="BD352" s="76"/>
      <c r="BE352" s="76"/>
      <c r="BF352" s="76"/>
      <c r="BG352" s="76"/>
      <c r="BH352" s="76"/>
      <c r="BI352" s="76"/>
      <c r="BJ352" s="76"/>
      <c r="BK352" s="76"/>
      <c r="BL352" s="76"/>
      <c r="BM352" s="76"/>
      <c r="BN352" s="76"/>
      <c r="BO352" s="76"/>
      <c r="BP352" s="76"/>
      <c r="BQ352" s="76"/>
      <c r="BR352" s="76"/>
      <c r="BS352" s="76"/>
      <c r="BT352" s="76"/>
      <c r="BU352" s="76"/>
      <c r="BV352" s="76"/>
      <c r="BW352" s="76"/>
      <c r="BX352" s="76"/>
      <c r="BY352" s="76"/>
      <c r="BZ352" s="76"/>
    </row>
    <row r="353" spans="1:78">
      <c r="A353" s="76"/>
      <c r="B353" s="76"/>
      <c r="C353" s="76"/>
      <c r="D353" s="76"/>
      <c r="E353" s="76"/>
      <c r="F353" s="76"/>
      <c r="G353" s="76"/>
      <c r="H353" s="1022"/>
      <c r="I353" s="1022"/>
      <c r="J353" s="1022"/>
      <c r="K353" s="1022"/>
      <c r="L353" s="1022"/>
      <c r="M353" s="1022"/>
      <c r="N353" s="1022"/>
      <c r="O353" s="1022"/>
      <c r="P353" s="1022"/>
      <c r="Q353" s="1022"/>
      <c r="R353" s="1022"/>
      <c r="S353" s="1022"/>
      <c r="T353" s="1022"/>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76"/>
      <c r="AT353" s="76"/>
      <c r="AU353" s="76"/>
      <c r="AV353" s="76"/>
      <c r="AW353" s="76"/>
      <c r="AX353" s="76"/>
      <c r="AY353" s="76"/>
      <c r="AZ353" s="76"/>
      <c r="BA353" s="76"/>
      <c r="BB353" s="76"/>
      <c r="BC353" s="76"/>
      <c r="BD353" s="76"/>
      <c r="BE353" s="76"/>
      <c r="BF353" s="76"/>
      <c r="BG353" s="76"/>
      <c r="BH353" s="76"/>
      <c r="BI353" s="76"/>
      <c r="BJ353" s="76"/>
      <c r="BK353" s="76"/>
      <c r="BL353" s="76"/>
      <c r="BM353" s="76"/>
      <c r="BN353" s="76"/>
      <c r="BO353" s="76"/>
      <c r="BP353" s="76"/>
      <c r="BQ353" s="76"/>
      <c r="BR353" s="76"/>
      <c r="BS353" s="76"/>
      <c r="BT353" s="76"/>
      <c r="BU353" s="76"/>
      <c r="BV353" s="76"/>
      <c r="BW353" s="76"/>
      <c r="BX353" s="76"/>
      <c r="BY353" s="76"/>
      <c r="BZ353" s="76"/>
    </row>
    <row r="354" spans="1:78">
      <c r="A354" s="76"/>
      <c r="B354" s="76"/>
      <c r="C354" s="76"/>
      <c r="D354" s="76"/>
      <c r="E354" s="76"/>
      <c r="F354" s="76"/>
      <c r="G354" s="76"/>
      <c r="H354" s="1022"/>
      <c r="I354" s="1022"/>
      <c r="J354" s="1022"/>
      <c r="K354" s="1022"/>
      <c r="L354" s="1022"/>
      <c r="M354" s="1022"/>
      <c r="N354" s="1022"/>
      <c r="O354" s="1022"/>
      <c r="P354" s="1022"/>
      <c r="Q354" s="1022"/>
      <c r="R354" s="1022"/>
      <c r="S354" s="1022"/>
      <c r="T354" s="1022"/>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c r="AR354" s="76"/>
      <c r="AS354" s="76"/>
      <c r="AT354" s="76"/>
      <c r="AU354" s="76"/>
      <c r="AV354" s="76"/>
      <c r="AW354" s="76"/>
      <c r="AX354" s="76"/>
      <c r="AY354" s="76"/>
      <c r="AZ354" s="76"/>
      <c r="BA354" s="76"/>
      <c r="BB354" s="76"/>
      <c r="BC354" s="76"/>
      <c r="BD354" s="76"/>
      <c r="BE354" s="76"/>
      <c r="BF354" s="76"/>
      <c r="BG354" s="76"/>
      <c r="BH354" s="76"/>
      <c r="BI354" s="76"/>
      <c r="BJ354" s="76"/>
      <c r="BK354" s="76"/>
      <c r="BL354" s="76"/>
      <c r="BM354" s="76"/>
      <c r="BN354" s="76"/>
      <c r="BO354" s="76"/>
      <c r="BP354" s="76"/>
      <c r="BQ354" s="76"/>
      <c r="BR354" s="76"/>
      <c r="BS354" s="76"/>
      <c r="BT354" s="76"/>
      <c r="BU354" s="76"/>
      <c r="BV354" s="76"/>
      <c r="BW354" s="76"/>
      <c r="BX354" s="76"/>
      <c r="BY354" s="76"/>
      <c r="BZ354" s="76"/>
    </row>
    <row r="355" spans="1:78">
      <c r="A355" s="76"/>
      <c r="B355" s="76"/>
      <c r="C355" s="76"/>
      <c r="D355" s="76"/>
      <c r="E355" s="76"/>
      <c r="F355" s="76"/>
      <c r="G355" s="76"/>
      <c r="H355" s="1022"/>
      <c r="I355" s="1022"/>
      <c r="J355" s="1022"/>
      <c r="K355" s="1022"/>
      <c r="L355" s="1022"/>
      <c r="M355" s="1022"/>
      <c r="N355" s="1022"/>
      <c r="O355" s="1022"/>
      <c r="P355" s="1022"/>
      <c r="Q355" s="1022"/>
      <c r="R355" s="1022"/>
      <c r="S355" s="1022"/>
      <c r="T355" s="1022"/>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c r="AY355" s="76"/>
      <c r="AZ355" s="76"/>
      <c r="BA355" s="76"/>
      <c r="BB355" s="76"/>
      <c r="BC355" s="76"/>
      <c r="BD355" s="76"/>
      <c r="BE355" s="76"/>
      <c r="BF355" s="76"/>
      <c r="BG355" s="76"/>
      <c r="BH355" s="76"/>
      <c r="BI355" s="76"/>
      <c r="BJ355" s="76"/>
      <c r="BK355" s="76"/>
      <c r="BL355" s="76"/>
      <c r="BM355" s="76"/>
      <c r="BN355" s="76"/>
      <c r="BO355" s="76"/>
      <c r="BP355" s="76"/>
      <c r="BQ355" s="76"/>
      <c r="BR355" s="76"/>
      <c r="BS355" s="76"/>
      <c r="BT355" s="76"/>
      <c r="BU355" s="76"/>
      <c r="BV355" s="76"/>
      <c r="BW355" s="76"/>
      <c r="BX355" s="76"/>
      <c r="BY355" s="76"/>
      <c r="BZ355" s="76"/>
    </row>
    <row r="356" spans="1:78">
      <c r="A356" s="76"/>
      <c r="B356" s="76"/>
      <c r="C356" s="76"/>
      <c r="D356" s="76"/>
      <c r="E356" s="76"/>
      <c r="F356" s="76"/>
      <c r="G356" s="76"/>
      <c r="H356" s="1022"/>
      <c r="I356" s="1022"/>
      <c r="J356" s="1022"/>
      <c r="K356" s="1022"/>
      <c r="L356" s="1022"/>
      <c r="M356" s="1022"/>
      <c r="N356" s="1022"/>
      <c r="O356" s="1022"/>
      <c r="P356" s="1022"/>
      <c r="Q356" s="1022"/>
      <c r="R356" s="1022"/>
      <c r="S356" s="1022"/>
      <c r="T356" s="1022"/>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76"/>
      <c r="AW356" s="76"/>
      <c r="AX356" s="76"/>
      <c r="AY356" s="76"/>
      <c r="AZ356" s="76"/>
      <c r="BA356" s="76"/>
      <c r="BB356" s="76"/>
      <c r="BC356" s="76"/>
      <c r="BD356" s="76"/>
      <c r="BE356" s="76"/>
      <c r="BF356" s="76"/>
      <c r="BG356" s="76"/>
      <c r="BH356" s="76"/>
      <c r="BI356" s="76"/>
      <c r="BJ356" s="76"/>
      <c r="BK356" s="76"/>
      <c r="BL356" s="76"/>
      <c r="BM356" s="76"/>
      <c r="BN356" s="76"/>
      <c r="BO356" s="76"/>
      <c r="BP356" s="76"/>
      <c r="BQ356" s="76"/>
      <c r="BR356" s="76"/>
      <c r="BS356" s="76"/>
      <c r="BT356" s="76"/>
      <c r="BU356" s="76"/>
      <c r="BV356" s="76"/>
      <c r="BW356" s="76"/>
      <c r="BX356" s="76"/>
      <c r="BY356" s="76"/>
      <c r="BZ356" s="76"/>
    </row>
    <row r="357" spans="1:78">
      <c r="A357" s="76"/>
      <c r="B357" s="76"/>
      <c r="C357" s="76"/>
      <c r="D357" s="76"/>
      <c r="E357" s="76"/>
      <c r="F357" s="76"/>
      <c r="G357" s="76"/>
      <c r="H357" s="1022"/>
      <c r="I357" s="1022"/>
      <c r="J357" s="1022"/>
      <c r="K357" s="1022"/>
      <c r="L357" s="1022"/>
      <c r="M357" s="1022"/>
      <c r="N357" s="1022"/>
      <c r="O357" s="1022"/>
      <c r="P357" s="1022"/>
      <c r="Q357" s="1022"/>
      <c r="R357" s="1022"/>
      <c r="S357" s="1022"/>
      <c r="T357" s="1022"/>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c r="AY357" s="76"/>
      <c r="AZ357" s="76"/>
      <c r="BA357" s="76"/>
      <c r="BB357" s="76"/>
      <c r="BC357" s="76"/>
      <c r="BD357" s="76"/>
      <c r="BE357" s="76"/>
      <c r="BF357" s="76"/>
      <c r="BG357" s="76"/>
      <c r="BH357" s="76"/>
      <c r="BI357" s="76"/>
      <c r="BJ357" s="76"/>
      <c r="BK357" s="76"/>
      <c r="BL357" s="76"/>
      <c r="BM357" s="76"/>
      <c r="BN357" s="76"/>
      <c r="BO357" s="76"/>
      <c r="BP357" s="76"/>
      <c r="BQ357" s="76"/>
      <c r="BR357" s="76"/>
      <c r="BS357" s="76"/>
      <c r="BT357" s="76"/>
      <c r="BU357" s="76"/>
      <c r="BV357" s="76"/>
      <c r="BW357" s="76"/>
      <c r="BX357" s="76"/>
      <c r="BY357" s="76"/>
      <c r="BZ357" s="76"/>
    </row>
    <row r="358" spans="1:78">
      <c r="A358" s="76"/>
      <c r="B358" s="76"/>
      <c r="C358" s="76"/>
      <c r="D358" s="76"/>
      <c r="E358" s="76"/>
      <c r="F358" s="76"/>
      <c r="G358" s="76"/>
      <c r="H358" s="1022"/>
      <c r="I358" s="1022"/>
      <c r="J358" s="1022"/>
      <c r="K358" s="1022"/>
      <c r="L358" s="1022"/>
      <c r="M358" s="1022"/>
      <c r="N358" s="1022"/>
      <c r="O358" s="1022"/>
      <c r="P358" s="1022"/>
      <c r="Q358" s="1022"/>
      <c r="R358" s="1022"/>
      <c r="S358" s="1022"/>
      <c r="T358" s="1022"/>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c r="AR358" s="76"/>
      <c r="AS358" s="76"/>
      <c r="AT358" s="76"/>
      <c r="AU358" s="76"/>
      <c r="AV358" s="76"/>
      <c r="AW358" s="76"/>
      <c r="AX358" s="76"/>
      <c r="AY358" s="76"/>
      <c r="AZ358" s="76"/>
      <c r="BA358" s="76"/>
      <c r="BB358" s="76"/>
      <c r="BC358" s="76"/>
      <c r="BD358" s="76"/>
      <c r="BE358" s="76"/>
      <c r="BF358" s="76"/>
      <c r="BG358" s="76"/>
      <c r="BH358" s="76"/>
      <c r="BI358" s="76"/>
      <c r="BJ358" s="76"/>
      <c r="BK358" s="76"/>
      <c r="BL358" s="76"/>
      <c r="BM358" s="76"/>
      <c r="BN358" s="76"/>
      <c r="BO358" s="76"/>
      <c r="BP358" s="76"/>
      <c r="BQ358" s="76"/>
      <c r="BR358" s="76"/>
      <c r="BS358" s="76"/>
      <c r="BT358" s="76"/>
      <c r="BU358" s="76"/>
      <c r="BV358" s="76"/>
      <c r="BW358" s="76"/>
      <c r="BX358" s="76"/>
      <c r="BY358" s="76"/>
      <c r="BZ358" s="76"/>
    </row>
    <row r="359" spans="1:78">
      <c r="A359" s="76"/>
      <c r="B359" s="76"/>
      <c r="C359" s="76"/>
      <c r="D359" s="76"/>
      <c r="E359" s="76"/>
      <c r="F359" s="76"/>
      <c r="G359" s="76"/>
      <c r="H359" s="1022"/>
      <c r="I359" s="1022"/>
      <c r="J359" s="1022"/>
      <c r="K359" s="1022"/>
      <c r="L359" s="1022"/>
      <c r="M359" s="1022"/>
      <c r="N359" s="1022"/>
      <c r="O359" s="1022"/>
      <c r="P359" s="1022"/>
      <c r="Q359" s="1022"/>
      <c r="R359" s="1022"/>
      <c r="S359" s="1022"/>
      <c r="T359" s="1022"/>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Y359" s="76"/>
      <c r="AZ359" s="76"/>
      <c r="BA359" s="76"/>
      <c r="BB359" s="76"/>
      <c r="BC359" s="76"/>
      <c r="BD359" s="76"/>
      <c r="BE359" s="76"/>
      <c r="BF359" s="76"/>
      <c r="BG359" s="76"/>
      <c r="BH359" s="76"/>
      <c r="BI359" s="76"/>
      <c r="BJ359" s="76"/>
      <c r="BK359" s="76"/>
      <c r="BL359" s="76"/>
      <c r="BM359" s="76"/>
      <c r="BN359" s="76"/>
      <c r="BO359" s="76"/>
      <c r="BP359" s="76"/>
      <c r="BQ359" s="76"/>
      <c r="BR359" s="76"/>
      <c r="BS359" s="76"/>
      <c r="BT359" s="76"/>
      <c r="BU359" s="76"/>
      <c r="BV359" s="76"/>
      <c r="BW359" s="76"/>
      <c r="BX359" s="76"/>
      <c r="BY359" s="76"/>
      <c r="BZ359" s="76"/>
    </row>
    <row r="360" spans="1:78">
      <c r="A360" s="76"/>
      <c r="B360" s="76"/>
      <c r="C360" s="76"/>
      <c r="D360" s="76"/>
      <c r="E360" s="76"/>
      <c r="F360" s="76"/>
      <c r="G360" s="76"/>
      <c r="H360" s="1022"/>
      <c r="I360" s="1022"/>
      <c r="J360" s="1022"/>
      <c r="K360" s="1022"/>
      <c r="L360" s="1022"/>
      <c r="M360" s="1022"/>
      <c r="N360" s="1022"/>
      <c r="O360" s="1022"/>
      <c r="P360" s="1022"/>
      <c r="Q360" s="1022"/>
      <c r="R360" s="1022"/>
      <c r="S360" s="1022"/>
      <c r="T360" s="1022"/>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76"/>
      <c r="AY360" s="76"/>
      <c r="AZ360" s="76"/>
      <c r="BA360" s="76"/>
      <c r="BB360" s="76"/>
      <c r="BC360" s="76"/>
      <c r="BD360" s="76"/>
      <c r="BE360" s="76"/>
      <c r="BF360" s="76"/>
      <c r="BG360" s="76"/>
      <c r="BH360" s="76"/>
      <c r="BI360" s="76"/>
      <c r="BJ360" s="76"/>
      <c r="BK360" s="76"/>
      <c r="BL360" s="76"/>
      <c r="BM360" s="76"/>
      <c r="BN360" s="76"/>
      <c r="BO360" s="76"/>
      <c r="BP360" s="76"/>
      <c r="BQ360" s="76"/>
      <c r="BR360" s="76"/>
      <c r="BS360" s="76"/>
      <c r="BT360" s="76"/>
      <c r="BU360" s="76"/>
      <c r="BV360" s="76"/>
      <c r="BW360" s="76"/>
      <c r="BX360" s="76"/>
      <c r="BY360" s="76"/>
      <c r="BZ360" s="76"/>
    </row>
    <row r="361" spans="1:78">
      <c r="A361" s="76"/>
      <c r="B361" s="76"/>
      <c r="C361" s="76"/>
      <c r="D361" s="76"/>
      <c r="E361" s="76"/>
      <c r="F361" s="76"/>
      <c r="G361" s="76"/>
      <c r="H361" s="1022"/>
      <c r="I361" s="1022"/>
      <c r="J361" s="1022"/>
      <c r="K361" s="1022"/>
      <c r="L361" s="1022"/>
      <c r="M361" s="1022"/>
      <c r="N361" s="1022"/>
      <c r="O361" s="1022"/>
      <c r="P361" s="1022"/>
      <c r="Q361" s="1022"/>
      <c r="R361" s="1022"/>
      <c r="S361" s="1022"/>
      <c r="T361" s="1022"/>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Y361" s="76"/>
      <c r="AZ361" s="76"/>
      <c r="BA361" s="76"/>
      <c r="BB361" s="76"/>
      <c r="BC361" s="76"/>
      <c r="BD361" s="76"/>
      <c r="BE361" s="76"/>
      <c r="BF361" s="76"/>
      <c r="BG361" s="76"/>
      <c r="BH361" s="76"/>
      <c r="BI361" s="76"/>
      <c r="BJ361" s="76"/>
      <c r="BK361" s="76"/>
      <c r="BL361" s="76"/>
      <c r="BM361" s="76"/>
      <c r="BN361" s="76"/>
      <c r="BO361" s="76"/>
      <c r="BP361" s="76"/>
      <c r="BQ361" s="76"/>
      <c r="BR361" s="76"/>
      <c r="BS361" s="76"/>
      <c r="BT361" s="76"/>
      <c r="BU361" s="76"/>
      <c r="BV361" s="76"/>
      <c r="BW361" s="76"/>
      <c r="BX361" s="76"/>
      <c r="BY361" s="76"/>
      <c r="BZ361" s="76"/>
    </row>
    <row r="362" spans="1:78">
      <c r="A362" s="76"/>
      <c r="B362" s="76"/>
      <c r="C362" s="76"/>
      <c r="D362" s="76"/>
      <c r="E362" s="76"/>
      <c r="F362" s="76"/>
      <c r="G362" s="76"/>
      <c r="H362" s="1022"/>
      <c r="I362" s="1022"/>
      <c r="J362" s="1022"/>
      <c r="K362" s="1022"/>
      <c r="L362" s="1022"/>
      <c r="M362" s="1022"/>
      <c r="N362" s="1022"/>
      <c r="O362" s="1022"/>
      <c r="P362" s="1022"/>
      <c r="Q362" s="1022"/>
      <c r="R362" s="1022"/>
      <c r="S362" s="1022"/>
      <c r="T362" s="1022"/>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row>
    <row r="363" spans="1:78">
      <c r="A363" s="76"/>
      <c r="B363" s="76"/>
      <c r="C363" s="76"/>
      <c r="D363" s="76"/>
      <c r="E363" s="76"/>
      <c r="F363" s="76"/>
      <c r="G363" s="76"/>
      <c r="H363" s="1022"/>
      <c r="I363" s="1022"/>
      <c r="J363" s="1022"/>
      <c r="K363" s="1022"/>
      <c r="L363" s="1022"/>
      <c r="M363" s="1022"/>
      <c r="N363" s="1022"/>
      <c r="O363" s="1022"/>
      <c r="P363" s="1022"/>
      <c r="Q363" s="1022"/>
      <c r="R363" s="1022"/>
      <c r="S363" s="1022"/>
      <c r="T363" s="1022"/>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row>
    <row r="364" spans="1:78">
      <c r="D364" s="76"/>
      <c r="E364" s="76"/>
      <c r="F364" s="76"/>
      <c r="G364" s="76"/>
      <c r="H364" s="1022"/>
      <c r="I364" s="1022"/>
      <c r="J364" s="1022"/>
      <c r="K364" s="1022"/>
      <c r="L364" s="1022"/>
      <c r="M364" s="1022"/>
      <c r="N364" s="1022"/>
      <c r="O364" s="1022"/>
      <c r="P364" s="1022"/>
      <c r="Q364" s="1022"/>
      <c r="R364" s="1022"/>
      <c r="S364" s="1022"/>
      <c r="T364" s="1022"/>
      <c r="U364" s="76"/>
      <c r="V364" s="76"/>
      <c r="W364" s="76"/>
      <c r="X364" s="76"/>
      <c r="Y364" s="76"/>
      <c r="AB364" s="76"/>
      <c r="AC364" s="76"/>
      <c r="AD364" s="76"/>
      <c r="AE364" s="76"/>
      <c r="AF364" s="76"/>
      <c r="AG364" s="76"/>
      <c r="AH364" s="76"/>
      <c r="AI364" s="76"/>
      <c r="AJ364" s="76"/>
      <c r="AK364" s="76"/>
      <c r="AL364" s="76"/>
      <c r="AM364" s="76"/>
      <c r="AN364" s="76"/>
      <c r="AO364" s="76"/>
      <c r="AP364" s="76"/>
      <c r="AQ364" s="76"/>
      <c r="AR364" s="76"/>
      <c r="AS364" s="76"/>
      <c r="AT364" s="76"/>
      <c r="AU364" s="76"/>
      <c r="AV364" s="76"/>
      <c r="AW364" s="76"/>
      <c r="AX364" s="76"/>
      <c r="AY364" s="76"/>
      <c r="AZ364" s="76"/>
      <c r="BA364" s="76"/>
      <c r="BB364" s="76"/>
      <c r="BC364" s="76"/>
      <c r="BD364" s="76"/>
      <c r="BE364" s="76"/>
      <c r="BF364" s="76"/>
      <c r="BG364" s="76"/>
      <c r="BH364" s="76"/>
      <c r="BI364" s="76"/>
      <c r="BJ364" s="76"/>
      <c r="BK364" s="76"/>
      <c r="BL364" s="76"/>
      <c r="BM364" s="76"/>
      <c r="BN364" s="76"/>
      <c r="BO364" s="76"/>
      <c r="BP364" s="76"/>
      <c r="BQ364" s="76"/>
      <c r="BR364" s="76"/>
      <c r="BS364" s="76"/>
      <c r="BT364" s="76"/>
      <c r="BU364" s="76"/>
      <c r="BV364" s="76"/>
      <c r="BW364" s="76"/>
      <c r="BX364" s="76"/>
      <c r="BY364" s="76"/>
      <c r="BZ364" s="76"/>
    </row>
    <row r="365" spans="1:78">
      <c r="D365" s="76"/>
      <c r="E365" s="76"/>
      <c r="F365" s="76"/>
      <c r="G365" s="76"/>
      <c r="H365" s="1022"/>
      <c r="I365" s="1022"/>
      <c r="J365" s="1022"/>
      <c r="K365" s="1022"/>
      <c r="L365" s="1022"/>
      <c r="M365" s="1022"/>
      <c r="N365" s="1022"/>
      <c r="O365" s="1022"/>
      <c r="P365" s="1022"/>
      <c r="Q365" s="1022"/>
      <c r="R365" s="1022"/>
      <c r="S365" s="1022"/>
      <c r="T365" s="1022"/>
      <c r="U365" s="76"/>
      <c r="V365" s="76"/>
      <c r="W365" s="76"/>
      <c r="X365" s="76"/>
      <c r="Y365" s="76"/>
      <c r="AC365" s="76"/>
      <c r="AD365" s="76"/>
      <c r="AE365" s="76"/>
      <c r="AF365" s="76"/>
      <c r="AG365" s="76"/>
      <c r="AH365" s="76"/>
      <c r="AI365" s="76"/>
      <c r="AJ365" s="76"/>
      <c r="AK365" s="76"/>
      <c r="AL365" s="76"/>
      <c r="AM365" s="76"/>
      <c r="AN365" s="76"/>
      <c r="AO365" s="76"/>
      <c r="AP365" s="76"/>
      <c r="AQ365" s="76"/>
      <c r="AR365" s="76"/>
      <c r="AS365" s="76"/>
      <c r="AT365" s="76"/>
      <c r="AU365" s="76"/>
      <c r="AV365" s="76"/>
      <c r="AW365" s="76"/>
      <c r="AX365" s="76"/>
      <c r="AY365" s="76"/>
      <c r="AZ365" s="76"/>
      <c r="BA365" s="76"/>
      <c r="BB365" s="76"/>
      <c r="BC365" s="76"/>
      <c r="BD365" s="76"/>
      <c r="BE365" s="76"/>
      <c r="BF365" s="76"/>
      <c r="BG365" s="76"/>
      <c r="BH365" s="76"/>
      <c r="BI365" s="76"/>
      <c r="BJ365" s="76"/>
      <c r="BK365" s="76"/>
      <c r="BL365" s="76"/>
      <c r="BM365" s="76"/>
      <c r="BN365" s="76"/>
      <c r="BO365" s="76"/>
      <c r="BP365" s="76"/>
      <c r="BQ365" s="76"/>
      <c r="BR365" s="76"/>
      <c r="BS365" s="76"/>
      <c r="BT365" s="76"/>
      <c r="BU365" s="76"/>
      <c r="BV365" s="76"/>
      <c r="BW365" s="76"/>
      <c r="BX365" s="76"/>
      <c r="BY365" s="76"/>
      <c r="BZ365" s="76"/>
    </row>
  </sheetData>
  <sheetProtection algorithmName="SHA-512" hashValue="3UxMElVB/BY6qlNUPsw6KhGKIk7rZvZiLjbtQj8fc2/8RcTedpKTySydluCL5gsESoC8C6y9rYr+9qM6+mOdkg==" saltValue="yMfy9VkpkNt7LhG+upCRaQ==" spinCount="100000" sheet="1" objects="1" scenarios="1"/>
  <mergeCells count="10">
    <mergeCell ref="I61:P61"/>
    <mergeCell ref="I62:P62"/>
    <mergeCell ref="I63:P63"/>
    <mergeCell ref="I64:P64"/>
    <mergeCell ref="I65:P65"/>
    <mergeCell ref="Q61:V61"/>
    <mergeCell ref="Q62:V62"/>
    <mergeCell ref="Q63:V63"/>
    <mergeCell ref="Q64:V64"/>
    <mergeCell ref="Q65:V65"/>
  </mergeCells>
  <phoneticPr fontId="8" type="noConversion"/>
  <conditionalFormatting sqref="J60">
    <cfRule type="cellIs" dxfId="118" priority="9" stopIfTrue="1" operator="equal">
      <formula>"OK"</formula>
    </cfRule>
  </conditionalFormatting>
  <conditionalFormatting sqref="B5:B6">
    <cfRule type="cellIs" dxfId="117" priority="10" stopIfTrue="1" operator="equal">
      <formula>"This Table is currently showing 0 errors"</formula>
    </cfRule>
  </conditionalFormatting>
  <conditionalFormatting sqref="Q62:Q63">
    <cfRule type="cellIs" dxfId="116" priority="5" stopIfTrue="1" operator="equal">
      <formula>"OK"</formula>
    </cfRule>
  </conditionalFormatting>
  <conditionalFormatting sqref="Q65">
    <cfRule type="cellIs" dxfId="115" priority="3" stopIfTrue="1" operator="equal">
      <formula>"OK"</formula>
    </cfRule>
  </conditionalFormatting>
  <conditionalFormatting sqref="Q61">
    <cfRule type="cellIs" dxfId="114" priority="2" stopIfTrue="1" operator="equal">
      <formula>"OK"</formula>
    </cfRule>
  </conditionalFormatting>
  <conditionalFormatting sqref="Q64">
    <cfRule type="cellIs" dxfId="113" priority="1" stopIfTrue="1" operator="equal">
      <formula>"OK"</formula>
    </cfRule>
  </conditionalFormatting>
  <pageMargins left="0.74803149606299213" right="0.74803149606299213" top="0.98425196850393704" bottom="0.98425196850393704" header="0.51181102362204722" footer="0.51181102362204722"/>
  <pageSetup paperSize="9" scale="38" orientation="landscape" blackAndWhite="1" r:id="rId1"/>
  <headerFooter alignWithMargins="0"/>
  <colBreaks count="1" manualBreakCount="1">
    <brk id="6" max="1048575" man="1"/>
  </colBreaks>
  <ignoredErrors>
    <ignoredError sqref="C39:D39 C32 C29:D29" formula="1"/>
    <ignoredError sqref="H12 J34:U34"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R56"/>
  <sheetViews>
    <sheetView zoomScale="70" zoomScaleNormal="70" workbookViewId="0"/>
  </sheetViews>
  <sheetFormatPr defaultColWidth="8.84375" defaultRowHeight="14.5"/>
  <cols>
    <col min="1" max="1" width="3.84375" style="1569" customWidth="1"/>
    <col min="2" max="2" width="72.3828125" style="1569" customWidth="1"/>
    <col min="3" max="3" width="9.07421875" style="1569" customWidth="1"/>
    <col min="4" max="5" width="9.4609375" style="1569" customWidth="1"/>
    <col min="6" max="6" width="8.84375" style="1569"/>
    <col min="7" max="7" width="11.23046875" style="1569" customWidth="1"/>
    <col min="8" max="8" width="8.69140625" style="1569" customWidth="1"/>
    <col min="9" max="15" width="8.84375" style="1569"/>
    <col min="16" max="16" width="93.23046875" style="1569" bestFit="1" customWidth="1"/>
    <col min="17" max="17" width="67.69140625" style="1569" customWidth="1"/>
    <col min="18" max="16384" width="8.84375" style="1569"/>
  </cols>
  <sheetData>
    <row r="1" spans="1:18" ht="18">
      <c r="A1" s="138" t="str">
        <f>+Summary!A1</f>
        <v>Organisation</v>
      </c>
      <c r="B1" s="162"/>
      <c r="C1" s="1529"/>
      <c r="D1" s="1529"/>
      <c r="E1" s="1530"/>
      <c r="F1" s="1530"/>
      <c r="G1" s="1529" t="s">
        <v>52</v>
      </c>
      <c r="H1" s="1568" t="str">
        <f>+Summary!H1</f>
        <v>Apr 21</v>
      </c>
      <c r="P1" s="832" t="s">
        <v>571</v>
      </c>
      <c r="Q1" s="1042" t="s">
        <v>210</v>
      </c>
      <c r="R1" s="1022"/>
    </row>
    <row r="2" spans="1:18" ht="15.5">
      <c r="A2" s="86"/>
      <c r="B2" s="1570"/>
      <c r="C2" s="1236"/>
      <c r="D2" s="1530"/>
      <c r="E2" s="1530"/>
      <c r="F2" s="1530"/>
      <c r="G2" s="1530"/>
      <c r="H2" s="1530"/>
      <c r="P2" s="1022"/>
      <c r="Q2" s="1022"/>
      <c r="R2" s="1069"/>
    </row>
    <row r="3" spans="1:18" ht="15.5">
      <c r="A3" s="86" t="s">
        <v>554</v>
      </c>
      <c r="B3" s="995"/>
      <c r="C3" s="1530"/>
      <c r="D3" s="1530"/>
      <c r="E3" s="1530"/>
      <c r="F3" s="1530"/>
      <c r="G3" s="1530"/>
      <c r="H3" s="1532"/>
      <c r="P3" s="1261"/>
      <c r="Q3" s="970"/>
      <c r="R3" s="910">
        <v>1</v>
      </c>
    </row>
    <row r="4" spans="1:18">
      <c r="A4" s="1531"/>
      <c r="B4" s="1533"/>
      <c r="C4" s="1534"/>
      <c r="D4" s="1530"/>
      <c r="E4" s="1530"/>
      <c r="F4" s="1530"/>
      <c r="G4" s="1530"/>
      <c r="H4" s="1530"/>
      <c r="P4" s="1092" t="s">
        <v>1019</v>
      </c>
      <c r="Q4" s="833" t="str">
        <f>IF($H$5&gt;VLOOKUP(Summary!$H$1,Summary!$V$1:$W$12,2,0),"Ok",IF(ABS(C33-C51)&lt;1,"Ok","Check Underlying Position b/f Analyses"))</f>
        <v>Ok</v>
      </c>
      <c r="R4" s="847">
        <f>IF(Q4="Ok",0,1)</f>
        <v>0</v>
      </c>
    </row>
    <row r="5" spans="1:18" ht="15.5">
      <c r="A5" s="3021"/>
      <c r="B5" s="3022"/>
      <c r="C5" s="2865"/>
      <c r="D5" s="2866"/>
      <c r="E5" s="2867"/>
      <c r="F5" s="2866"/>
      <c r="G5" s="2868" t="s">
        <v>1017</v>
      </c>
      <c r="H5" s="2869">
        <v>1</v>
      </c>
      <c r="P5" s="1092" t="s">
        <v>1020</v>
      </c>
      <c r="Q5" s="833" t="str">
        <f>IF($H$5&gt;VLOOKUP(Summary!$H$1,Summary!$V$1:$W$12,2,0),"Ok",IF(ABS(H51-H33)&lt;1,"Ok","Check Underlying Position b/f Analyses"))</f>
        <v>Ok</v>
      </c>
      <c r="R5" s="847">
        <f>IF(Q5="Ok",0,1)</f>
        <v>0</v>
      </c>
    </row>
    <row r="6" spans="1:18" ht="15.5">
      <c r="A6" s="3022"/>
      <c r="B6" s="3022"/>
      <c r="C6" s="1541" t="s">
        <v>210</v>
      </c>
      <c r="D6" s="1542"/>
      <c r="E6" s="1542"/>
      <c r="F6" s="1542"/>
      <c r="G6" s="1542"/>
      <c r="H6" s="1543"/>
      <c r="P6" s="1092" t="s">
        <v>1021</v>
      </c>
      <c r="Q6" s="833" t="str">
        <f>IF($H$5&gt;VLOOKUP(Summary!$H$1,Summary!$V$1:$W$12,2,0),"Ok",IF(ABS(C33-'A - Movement'!C11)&lt;1,"Ok","Underlying Position b/f does not agree to Table A"))</f>
        <v>Ok</v>
      </c>
      <c r="R6" s="847">
        <f>IF(Q6="Ok",0,1)</f>
        <v>0</v>
      </c>
    </row>
    <row r="7" spans="1:18" ht="15.5">
      <c r="A7" s="915" t="str">
        <f>"This Table is currently showing "&amp;R9&amp;" errors"</f>
        <v>This Table is currently showing 0 errors</v>
      </c>
      <c r="B7" s="1545"/>
      <c r="C7" s="1236">
        <v>1</v>
      </c>
      <c r="D7" s="1236"/>
      <c r="E7" s="1236"/>
      <c r="F7" s="1236"/>
      <c r="G7" s="1236"/>
      <c r="H7" s="1236"/>
      <c r="P7" s="1092" t="s">
        <v>1022</v>
      </c>
      <c r="Q7" s="833" t="str">
        <f>IF($H$5&gt;VLOOKUP(Summary!$H$1,Summary!$V$1:$W$12,2,0),"Ok",IF(ABS(H33-'A - Movement'!F50)&lt;1,"Ok","Underlying Position c/f does not agree to Table A"))</f>
        <v>Ok</v>
      </c>
      <c r="R7" s="847">
        <f>IF(Q7="Ok",0,1)</f>
        <v>0</v>
      </c>
    </row>
    <row r="8" spans="1:18" ht="15" customHeight="1" thickBot="1">
      <c r="A8" s="1544"/>
      <c r="B8" s="1545"/>
      <c r="C8" s="1236"/>
      <c r="D8" s="1236"/>
      <c r="E8" s="1236"/>
      <c r="F8" s="1236"/>
      <c r="G8" s="1236"/>
      <c r="H8" s="1236"/>
    </row>
    <row r="9" spans="1:18">
      <c r="A9" s="1546"/>
      <c r="B9" s="1546"/>
      <c r="C9" s="1557" t="s">
        <v>555</v>
      </c>
      <c r="D9" s="3019" t="s">
        <v>612</v>
      </c>
      <c r="E9" s="3020"/>
      <c r="F9" s="1547"/>
      <c r="G9" s="3023" t="s">
        <v>615</v>
      </c>
      <c r="H9" s="1547" t="s">
        <v>555</v>
      </c>
      <c r="R9" s="847">
        <f>SUM(R4:R8)</f>
        <v>0</v>
      </c>
    </row>
    <row r="10" spans="1:18" ht="50">
      <c r="A10" s="1548"/>
      <c r="B10" s="1549" t="s">
        <v>860</v>
      </c>
      <c r="C10" s="1559" t="s">
        <v>573</v>
      </c>
      <c r="D10" s="1560" t="s">
        <v>599</v>
      </c>
      <c r="E10" s="1560" t="s">
        <v>846</v>
      </c>
      <c r="F10" s="1550" t="s">
        <v>556</v>
      </c>
      <c r="G10" s="3024"/>
      <c r="H10" s="1550" t="s">
        <v>574</v>
      </c>
    </row>
    <row r="11" spans="1:18" ht="15" thickBot="1">
      <c r="A11" s="1548"/>
      <c r="B11" s="1549"/>
      <c r="C11" s="1565" t="s">
        <v>51</v>
      </c>
      <c r="D11" s="1566" t="s">
        <v>51</v>
      </c>
      <c r="E11" s="1566" t="s">
        <v>51</v>
      </c>
      <c r="F11" s="1564" t="s">
        <v>51</v>
      </c>
      <c r="G11" s="1567" t="s">
        <v>51</v>
      </c>
      <c r="H11" s="1564" t="s">
        <v>51</v>
      </c>
    </row>
    <row r="12" spans="1:18">
      <c r="A12" s="1551">
        <v>1</v>
      </c>
      <c r="B12" s="1523" t="s">
        <v>557</v>
      </c>
      <c r="C12" s="1049"/>
      <c r="D12" s="1074"/>
      <c r="E12" s="1074"/>
      <c r="F12" s="78">
        <f t="shared" ref="F12:F32" si="0">C12+SUM(D12:E12)</f>
        <v>0</v>
      </c>
      <c r="G12" s="1073"/>
      <c r="H12" s="78">
        <f>F12+G12</f>
        <v>0</v>
      </c>
    </row>
    <row r="13" spans="1:18">
      <c r="A13" s="1552">
        <v>2</v>
      </c>
      <c r="B13" s="1524" t="s">
        <v>558</v>
      </c>
      <c r="C13" s="966"/>
      <c r="D13" s="967"/>
      <c r="E13" s="967"/>
      <c r="F13" s="80">
        <f t="shared" si="0"/>
        <v>0</v>
      </c>
      <c r="G13" s="1350"/>
      <c r="H13" s="80">
        <f t="shared" ref="H13:H32" si="1">F13+G13</f>
        <v>0</v>
      </c>
    </row>
    <row r="14" spans="1:18">
      <c r="A14" s="1552">
        <v>3</v>
      </c>
      <c r="B14" s="1525" t="s">
        <v>559</v>
      </c>
      <c r="C14" s="966"/>
      <c r="D14" s="967"/>
      <c r="E14" s="967"/>
      <c r="F14" s="80">
        <f t="shared" si="0"/>
        <v>0</v>
      </c>
      <c r="G14" s="1350"/>
      <c r="H14" s="80">
        <f t="shared" si="1"/>
        <v>0</v>
      </c>
    </row>
    <row r="15" spans="1:18">
      <c r="A15" s="1552">
        <v>4</v>
      </c>
      <c r="B15" s="1524" t="s">
        <v>560</v>
      </c>
      <c r="C15" s="966"/>
      <c r="D15" s="967"/>
      <c r="E15" s="967"/>
      <c r="F15" s="80">
        <f t="shared" si="0"/>
        <v>0</v>
      </c>
      <c r="G15" s="1350"/>
      <c r="H15" s="80">
        <f t="shared" si="1"/>
        <v>0</v>
      </c>
    </row>
    <row r="16" spans="1:18">
      <c r="A16" s="1552">
        <v>5</v>
      </c>
      <c r="B16" s="1524" t="s">
        <v>561</v>
      </c>
      <c r="C16" s="966"/>
      <c r="D16" s="967"/>
      <c r="E16" s="967"/>
      <c r="F16" s="80">
        <f t="shared" si="0"/>
        <v>0</v>
      </c>
      <c r="G16" s="1350"/>
      <c r="H16" s="80">
        <f t="shared" si="1"/>
        <v>0</v>
      </c>
    </row>
    <row r="17" spans="1:8">
      <c r="A17" s="1553">
        <v>6</v>
      </c>
      <c r="B17" s="1524" t="s">
        <v>562</v>
      </c>
      <c r="C17" s="966"/>
      <c r="D17" s="967"/>
      <c r="E17" s="967"/>
      <c r="F17" s="80">
        <f t="shared" si="0"/>
        <v>0</v>
      </c>
      <c r="G17" s="1350"/>
      <c r="H17" s="80">
        <f t="shared" si="1"/>
        <v>0</v>
      </c>
    </row>
    <row r="18" spans="1:8">
      <c r="A18" s="1554">
        <v>7</v>
      </c>
      <c r="B18" s="1524" t="s">
        <v>563</v>
      </c>
      <c r="C18" s="966"/>
      <c r="D18" s="967"/>
      <c r="E18" s="967"/>
      <c r="F18" s="80">
        <f t="shared" si="0"/>
        <v>0</v>
      </c>
      <c r="G18" s="1350"/>
      <c r="H18" s="80">
        <f t="shared" si="1"/>
        <v>0</v>
      </c>
    </row>
    <row r="19" spans="1:8">
      <c r="A19" s="1554">
        <v>8</v>
      </c>
      <c r="B19" s="1524" t="s">
        <v>575</v>
      </c>
      <c r="C19" s="966"/>
      <c r="D19" s="967"/>
      <c r="E19" s="967"/>
      <c r="F19" s="80">
        <f t="shared" si="0"/>
        <v>0</v>
      </c>
      <c r="G19" s="1350"/>
      <c r="H19" s="80">
        <f t="shared" si="1"/>
        <v>0</v>
      </c>
    </row>
    <row r="20" spans="1:8">
      <c r="A20" s="1554">
        <v>9</v>
      </c>
      <c r="B20" s="1524" t="s">
        <v>593</v>
      </c>
      <c r="C20" s="966"/>
      <c r="D20" s="967"/>
      <c r="E20" s="967"/>
      <c r="F20" s="80">
        <f t="shared" si="0"/>
        <v>0</v>
      </c>
      <c r="G20" s="1350"/>
      <c r="H20" s="80">
        <f t="shared" si="1"/>
        <v>0</v>
      </c>
    </row>
    <row r="21" spans="1:8">
      <c r="A21" s="1554">
        <v>10</v>
      </c>
      <c r="B21" s="1526" t="s">
        <v>564</v>
      </c>
      <c r="C21" s="1175"/>
      <c r="D21" s="1417"/>
      <c r="E21" s="1417"/>
      <c r="F21" s="80">
        <f t="shared" si="0"/>
        <v>0</v>
      </c>
      <c r="G21" s="1351"/>
      <c r="H21" s="80">
        <f t="shared" si="1"/>
        <v>0</v>
      </c>
    </row>
    <row r="22" spans="1:8">
      <c r="A22" s="1554">
        <v>11</v>
      </c>
      <c r="B22" s="1527" t="s">
        <v>565</v>
      </c>
      <c r="C22" s="1175"/>
      <c r="D22" s="1417"/>
      <c r="E22" s="1417"/>
      <c r="F22" s="80">
        <f t="shared" si="0"/>
        <v>0</v>
      </c>
      <c r="G22" s="1351"/>
      <c r="H22" s="80">
        <f t="shared" si="1"/>
        <v>0</v>
      </c>
    </row>
    <row r="23" spans="1:8">
      <c r="A23" s="1554">
        <v>12</v>
      </c>
      <c r="B23" s="1526" t="s">
        <v>566</v>
      </c>
      <c r="C23" s="1175"/>
      <c r="D23" s="1417"/>
      <c r="E23" s="1417"/>
      <c r="F23" s="80">
        <f t="shared" si="0"/>
        <v>0</v>
      </c>
      <c r="G23" s="1351"/>
      <c r="H23" s="80">
        <f t="shared" si="1"/>
        <v>0</v>
      </c>
    </row>
    <row r="24" spans="1:8">
      <c r="A24" s="1554">
        <v>13</v>
      </c>
      <c r="B24" s="1526" t="s">
        <v>567</v>
      </c>
      <c r="C24" s="1175"/>
      <c r="D24" s="1417"/>
      <c r="E24" s="1417"/>
      <c r="F24" s="80">
        <f t="shared" si="0"/>
        <v>0</v>
      </c>
      <c r="G24" s="1351"/>
      <c r="H24" s="80">
        <f t="shared" si="1"/>
        <v>0</v>
      </c>
    </row>
    <row r="25" spans="1:8">
      <c r="A25" s="1554">
        <v>14</v>
      </c>
      <c r="B25" s="1526" t="s">
        <v>568</v>
      </c>
      <c r="C25" s="1175"/>
      <c r="D25" s="1417"/>
      <c r="E25" s="1417"/>
      <c r="F25" s="80">
        <f t="shared" si="0"/>
        <v>0</v>
      </c>
      <c r="G25" s="1351"/>
      <c r="H25" s="80">
        <f t="shared" si="1"/>
        <v>0</v>
      </c>
    </row>
    <row r="26" spans="1:8">
      <c r="A26" s="1554">
        <v>15</v>
      </c>
      <c r="B26" s="1526" t="s">
        <v>569</v>
      </c>
      <c r="C26" s="1175"/>
      <c r="D26" s="1417"/>
      <c r="E26" s="1417"/>
      <c r="F26" s="80">
        <f t="shared" si="0"/>
        <v>0</v>
      </c>
      <c r="G26" s="1351"/>
      <c r="H26" s="80">
        <f t="shared" si="1"/>
        <v>0</v>
      </c>
    </row>
    <row r="27" spans="1:8" ht="15" customHeight="1">
      <c r="A27" s="1554">
        <v>16</v>
      </c>
      <c r="B27" s="1526" t="s">
        <v>570</v>
      </c>
      <c r="C27" s="1175"/>
      <c r="D27" s="1417"/>
      <c r="E27" s="1417"/>
      <c r="F27" s="80">
        <f>C27+SUM(D27:E27)</f>
        <v>0</v>
      </c>
      <c r="G27" s="1351"/>
      <c r="H27" s="80">
        <f>F27+G27</f>
        <v>0</v>
      </c>
    </row>
    <row r="28" spans="1:8">
      <c r="A28" s="1554">
        <v>17</v>
      </c>
      <c r="B28" s="1526" t="s">
        <v>594</v>
      </c>
      <c r="C28" s="1175"/>
      <c r="D28" s="1417"/>
      <c r="E28" s="1417"/>
      <c r="F28" s="80">
        <f>C28+SUM(D28:E28)</f>
        <v>0</v>
      </c>
      <c r="G28" s="1351"/>
      <c r="H28" s="80">
        <f>F28+G28</f>
        <v>0</v>
      </c>
    </row>
    <row r="29" spans="1:8">
      <c r="A29" s="1554">
        <v>18</v>
      </c>
      <c r="B29" s="1526" t="s">
        <v>595</v>
      </c>
      <c r="C29" s="1175"/>
      <c r="D29" s="1417"/>
      <c r="E29" s="1417"/>
      <c r="F29" s="80">
        <f>C29+SUM(D29:E29)</f>
        <v>0</v>
      </c>
      <c r="G29" s="1351"/>
      <c r="H29" s="80">
        <f>F29+G29</f>
        <v>0</v>
      </c>
    </row>
    <row r="30" spans="1:8">
      <c r="A30" s="1554">
        <v>19</v>
      </c>
      <c r="B30" s="1526" t="s">
        <v>596</v>
      </c>
      <c r="C30" s="1175"/>
      <c r="D30" s="1417"/>
      <c r="E30" s="1417"/>
      <c r="F30" s="80">
        <f>C30+SUM(D30:E30)</f>
        <v>0</v>
      </c>
      <c r="G30" s="1351"/>
      <c r="H30" s="80">
        <f>F30+G30</f>
        <v>0</v>
      </c>
    </row>
    <row r="31" spans="1:8">
      <c r="A31" s="1554">
        <v>20</v>
      </c>
      <c r="B31" s="1526" t="s">
        <v>597</v>
      </c>
      <c r="C31" s="1175"/>
      <c r="D31" s="1417"/>
      <c r="E31" s="1417"/>
      <c r="F31" s="80">
        <f>C31+SUM(D31:E31)</f>
        <v>0</v>
      </c>
      <c r="G31" s="1351"/>
      <c r="H31" s="80">
        <f>F31+G31</f>
        <v>0</v>
      </c>
    </row>
    <row r="32" spans="1:8" ht="15" thickBot="1">
      <c r="A32" s="1554">
        <v>21</v>
      </c>
      <c r="B32" s="1526" t="s">
        <v>598</v>
      </c>
      <c r="C32" s="1175"/>
      <c r="D32" s="1417"/>
      <c r="E32" s="1417"/>
      <c r="F32" s="1186">
        <f t="shared" si="0"/>
        <v>0</v>
      </c>
      <c r="G32" s="1351"/>
      <c r="H32" s="1186">
        <f t="shared" si="1"/>
        <v>0</v>
      </c>
    </row>
    <row r="33" spans="1:8" ht="15" thickBot="1">
      <c r="A33" s="1555">
        <v>22</v>
      </c>
      <c r="B33" s="1561" t="s">
        <v>79</v>
      </c>
      <c r="C33" s="1217">
        <f t="shared" ref="C33:H33" si="2">SUM(C12:C32)</f>
        <v>0</v>
      </c>
      <c r="D33" s="1217">
        <f t="shared" si="2"/>
        <v>0</v>
      </c>
      <c r="E33" s="1217">
        <f t="shared" si="2"/>
        <v>0</v>
      </c>
      <c r="F33" s="1208">
        <f t="shared" si="2"/>
        <v>0</v>
      </c>
      <c r="G33" s="1217">
        <f t="shared" si="2"/>
        <v>0</v>
      </c>
      <c r="H33" s="1208">
        <f t="shared" si="2"/>
        <v>0</v>
      </c>
    </row>
    <row r="34" spans="1:8">
      <c r="A34" s="1544"/>
      <c r="B34" s="1545"/>
      <c r="C34" s="1236">
        <v>-1</v>
      </c>
      <c r="D34" s="1236"/>
      <c r="E34" s="1236"/>
      <c r="F34" s="1236"/>
      <c r="G34" s="1236"/>
      <c r="H34" s="1236"/>
    </row>
    <row r="35" spans="1:8">
      <c r="A35" s="1544"/>
      <c r="B35" s="1545"/>
      <c r="C35" s="1236">
        <v>0</v>
      </c>
      <c r="D35" s="1236"/>
      <c r="E35" s="1236"/>
      <c r="F35" s="1236"/>
      <c r="G35" s="1236"/>
      <c r="H35" s="1236"/>
    </row>
    <row r="36" spans="1:8" ht="15" thickBot="1">
      <c r="A36" s="1544"/>
      <c r="B36" s="1545"/>
      <c r="C36" s="1236">
        <v>1</v>
      </c>
      <c r="D36" s="1236"/>
      <c r="E36" s="1236"/>
      <c r="F36" s="1236"/>
      <c r="G36" s="1236"/>
      <c r="H36" s="1236"/>
    </row>
    <row r="37" spans="1:8">
      <c r="A37" s="1546"/>
      <c r="B37" s="1546"/>
      <c r="C37" s="1557" t="str">
        <f>C9</f>
        <v>IMTP</v>
      </c>
      <c r="D37" s="3019" t="s">
        <v>612</v>
      </c>
      <c r="E37" s="3020"/>
      <c r="F37" s="1547"/>
      <c r="G37" s="3023" t="str">
        <f>G9</f>
        <v>New, Recurring, Full Year Effect of Unmitigated Pressures (-ve)</v>
      </c>
      <c r="H37" s="1547" t="s">
        <v>555</v>
      </c>
    </row>
    <row r="38" spans="1:8" ht="50">
      <c r="A38" s="1548"/>
      <c r="B38" s="1549" t="s">
        <v>861</v>
      </c>
      <c r="C38" s="1559" t="str">
        <f>C10</f>
        <v>Underlying Position b/f</v>
      </c>
      <c r="D38" s="1560" t="str">
        <f>D10</f>
        <v>Recurring Savings (+ve)</v>
      </c>
      <c r="E38" s="1560" t="str">
        <f>E10</f>
        <v>Recurring Allocations / Income (+ve)</v>
      </c>
      <c r="F38" s="1550" t="str">
        <f>F10</f>
        <v>Subtotal</v>
      </c>
      <c r="G38" s="3024"/>
      <c r="H38" s="1550" t="str">
        <f>H10</f>
        <v>Underlying Position c/f</v>
      </c>
    </row>
    <row r="39" spans="1:8" ht="15" thickBot="1">
      <c r="A39" s="1548"/>
      <c r="B39" s="1549"/>
      <c r="C39" s="1565" t="s">
        <v>51</v>
      </c>
      <c r="D39" s="1566" t="s">
        <v>51</v>
      </c>
      <c r="E39" s="1566" t="s">
        <v>51</v>
      </c>
      <c r="F39" s="1564" t="s">
        <v>51</v>
      </c>
      <c r="G39" s="1564" t="s">
        <v>51</v>
      </c>
      <c r="H39" s="1564" t="s">
        <v>51</v>
      </c>
    </row>
    <row r="40" spans="1:8">
      <c r="A40" s="1551">
        <v>1</v>
      </c>
      <c r="B40" s="1528" t="s">
        <v>405</v>
      </c>
      <c r="C40" s="1049"/>
      <c r="D40" s="1074"/>
      <c r="E40" s="1074"/>
      <c r="F40" s="78">
        <f t="shared" ref="F40:F50" si="3">C40+SUM(D40:E40)</f>
        <v>0</v>
      </c>
      <c r="G40" s="1073"/>
      <c r="H40" s="78">
        <f>F40+G40</f>
        <v>0</v>
      </c>
    </row>
    <row r="41" spans="1:8">
      <c r="A41" s="1552">
        <v>2</v>
      </c>
      <c r="B41" s="1562" t="s">
        <v>217</v>
      </c>
      <c r="C41" s="966"/>
      <c r="D41" s="967"/>
      <c r="E41" s="967"/>
      <c r="F41" s="80">
        <f t="shared" si="3"/>
        <v>0</v>
      </c>
      <c r="G41" s="1350"/>
      <c r="H41" s="80">
        <f t="shared" ref="H41:H50" si="4">F41+G41</f>
        <v>0</v>
      </c>
    </row>
    <row r="42" spans="1:8">
      <c r="A42" s="1552">
        <v>3</v>
      </c>
      <c r="B42" s="1563" t="s">
        <v>580</v>
      </c>
      <c r="C42" s="966"/>
      <c r="D42" s="967"/>
      <c r="E42" s="967"/>
      <c r="F42" s="80">
        <f t="shared" si="3"/>
        <v>0</v>
      </c>
      <c r="G42" s="1350"/>
      <c r="H42" s="80">
        <f t="shared" si="4"/>
        <v>0</v>
      </c>
    </row>
    <row r="43" spans="1:8">
      <c r="A43" s="1552">
        <v>4</v>
      </c>
      <c r="B43" s="1562" t="s">
        <v>403</v>
      </c>
      <c r="C43" s="1175"/>
      <c r="D43" s="1417"/>
      <c r="E43" s="1417"/>
      <c r="F43" s="80">
        <f t="shared" si="3"/>
        <v>0</v>
      </c>
      <c r="G43" s="1351"/>
      <c r="H43" s="80">
        <f t="shared" si="4"/>
        <v>0</v>
      </c>
    </row>
    <row r="44" spans="1:8">
      <c r="A44" s="1552">
        <v>5</v>
      </c>
      <c r="B44" s="1562" t="s">
        <v>581</v>
      </c>
      <c r="C44" s="1175"/>
      <c r="D44" s="1417"/>
      <c r="E44" s="1417"/>
      <c r="F44" s="80">
        <f t="shared" si="3"/>
        <v>0</v>
      </c>
      <c r="G44" s="1351"/>
      <c r="H44" s="80">
        <f t="shared" si="4"/>
        <v>0</v>
      </c>
    </row>
    <row r="45" spans="1:8">
      <c r="A45" s="1553">
        <v>6</v>
      </c>
      <c r="B45" s="1562" t="s">
        <v>582</v>
      </c>
      <c r="C45" s="1175"/>
      <c r="D45" s="1417"/>
      <c r="E45" s="1417"/>
      <c r="F45" s="80">
        <f t="shared" si="3"/>
        <v>0</v>
      </c>
      <c r="G45" s="1351"/>
      <c r="H45" s="80">
        <f t="shared" si="4"/>
        <v>0</v>
      </c>
    </row>
    <row r="46" spans="1:8">
      <c r="A46" s="1554">
        <v>7</v>
      </c>
      <c r="B46" s="1562" t="s">
        <v>589</v>
      </c>
      <c r="C46" s="1175"/>
      <c r="D46" s="1417"/>
      <c r="E46" s="1417"/>
      <c r="F46" s="80">
        <f t="shared" si="3"/>
        <v>0</v>
      </c>
      <c r="G46" s="1351"/>
      <c r="H46" s="80">
        <f t="shared" si="4"/>
        <v>0</v>
      </c>
    </row>
    <row r="47" spans="1:8">
      <c r="A47" s="1554">
        <v>8</v>
      </c>
      <c r="B47" s="1562" t="s">
        <v>583</v>
      </c>
      <c r="C47" s="1175"/>
      <c r="D47" s="1417"/>
      <c r="E47" s="1417"/>
      <c r="F47" s="80">
        <f>C47+SUM(D47:E47)</f>
        <v>0</v>
      </c>
      <c r="G47" s="1351"/>
      <c r="H47" s="80">
        <f>F47+G47</f>
        <v>0</v>
      </c>
    </row>
    <row r="48" spans="1:8">
      <c r="A48" s="1554">
        <v>9</v>
      </c>
      <c r="B48" s="1562" t="s">
        <v>590</v>
      </c>
      <c r="C48" s="1175"/>
      <c r="D48" s="1417"/>
      <c r="E48" s="1417"/>
      <c r="F48" s="80">
        <f>C48+SUM(D48:E48)</f>
        <v>0</v>
      </c>
      <c r="G48" s="1351"/>
      <c r="H48" s="80">
        <f>F48+G48</f>
        <v>0</v>
      </c>
    </row>
    <row r="49" spans="1:8">
      <c r="A49" s="1554">
        <v>10</v>
      </c>
      <c r="B49" s="1562" t="s">
        <v>591</v>
      </c>
      <c r="C49" s="1175"/>
      <c r="D49" s="1417"/>
      <c r="E49" s="1417"/>
      <c r="F49" s="80">
        <f t="shared" si="3"/>
        <v>0</v>
      </c>
      <c r="G49" s="1351"/>
      <c r="H49" s="80">
        <f t="shared" si="4"/>
        <v>0</v>
      </c>
    </row>
    <row r="50" spans="1:8" ht="15" thickBot="1">
      <c r="A50" s="1554">
        <v>11</v>
      </c>
      <c r="B50" s="1562" t="s">
        <v>592</v>
      </c>
      <c r="C50" s="1175"/>
      <c r="D50" s="1417"/>
      <c r="E50" s="1417"/>
      <c r="F50" s="80">
        <f t="shared" si="3"/>
        <v>0</v>
      </c>
      <c r="G50" s="1351"/>
      <c r="H50" s="80">
        <f t="shared" si="4"/>
        <v>0</v>
      </c>
    </row>
    <row r="51" spans="1:8" ht="15" thickBot="1">
      <c r="A51" s="1555">
        <v>12</v>
      </c>
      <c r="B51" s="1556" t="s">
        <v>79</v>
      </c>
      <c r="C51" s="1217">
        <f t="shared" ref="C51:H51" si="5">SUM(C40:C50)</f>
        <v>0</v>
      </c>
      <c r="D51" s="1217">
        <f t="shared" si="5"/>
        <v>0</v>
      </c>
      <c r="E51" s="1217">
        <f t="shared" si="5"/>
        <v>0</v>
      </c>
      <c r="F51" s="1208">
        <f t="shared" si="5"/>
        <v>0</v>
      </c>
      <c r="G51" s="1217">
        <f t="shared" si="5"/>
        <v>0</v>
      </c>
      <c r="H51" s="1208">
        <f t="shared" si="5"/>
        <v>0</v>
      </c>
    </row>
    <row r="55" spans="1:8" ht="15" customHeight="1"/>
    <row r="56" spans="1:8" ht="51.5"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2" priority="15" stopIfTrue="1" operator="equal">
      <formula>"This Table is currently showing 0 errors"</formula>
    </cfRule>
  </conditionalFormatting>
  <conditionalFormatting sqref="A5">
    <cfRule type="cellIs" dxfId="111" priority="14" stopIfTrue="1" operator="equal">
      <formula>"This Table is currently showing 0 errors"</formula>
    </cfRule>
  </conditionalFormatting>
  <conditionalFormatting sqref="Q3">
    <cfRule type="cellIs" dxfId="110" priority="12" stopIfTrue="1" operator="equal">
      <formula>"OK"</formula>
    </cfRule>
  </conditionalFormatting>
  <conditionalFormatting sqref="A7">
    <cfRule type="cellIs" dxfId="109" priority="10" stopIfTrue="1" operator="equal">
      <formula>"This Table is currently showing 0 errors"</formula>
    </cfRule>
  </conditionalFormatting>
  <conditionalFormatting sqref="Q4:Q5">
    <cfRule type="cellIs" dxfId="108" priority="2" stopIfTrue="1" operator="equal">
      <formula>"OK"</formula>
    </cfRule>
  </conditionalFormatting>
  <conditionalFormatting sqref="Q6:Q7">
    <cfRule type="cellIs" dxfId="107" priority="1" stopIfTrue="1" operator="equal">
      <formula>"OK"</formula>
    </cfRule>
  </conditionalFormatting>
  <pageMargins left="0.70866141732283472" right="0.70866141732283472" top="0.74803149606299213" bottom="0.74803149606299213" header="0.31496062992125984" footer="0.31496062992125984"/>
  <pageSetup paperSize="9" scale="53"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Z88"/>
  <sheetViews>
    <sheetView zoomScale="80" zoomScaleNormal="80" workbookViewId="0"/>
  </sheetViews>
  <sheetFormatPr defaultColWidth="8.84375" defaultRowHeight="15.5"/>
  <cols>
    <col min="1" max="1" width="3.07421875" style="49" customWidth="1"/>
    <col min="2" max="2" width="70.07421875" style="49" customWidth="1"/>
    <col min="3" max="3" width="13.69140625" style="49" customWidth="1"/>
    <col min="4" max="4" width="10.23046875" style="49" bestFit="1" customWidth="1"/>
    <col min="5" max="6" width="8.84375" style="823"/>
    <col min="7" max="7" width="51.4609375" style="823" customWidth="1"/>
    <col min="8" max="8" width="65.69140625" style="823" bestFit="1" customWidth="1"/>
    <col min="9" max="9" width="25.69140625" style="49" customWidth="1"/>
    <col min="10" max="16384" width="8.84375" style="49"/>
  </cols>
  <sheetData>
    <row r="1" spans="1:26" ht="30">
      <c r="A1" s="84" t="str">
        <f>+Summary!A1</f>
        <v>Organisation</v>
      </c>
      <c r="B1" s="161"/>
      <c r="C1" s="86" t="s">
        <v>81</v>
      </c>
      <c r="D1" s="163" t="str">
        <f>+Summary!H1</f>
        <v>Apr 21</v>
      </c>
      <c r="E1" s="822"/>
      <c r="F1" s="822"/>
      <c r="G1" s="822"/>
      <c r="H1" s="1113"/>
      <c r="I1" s="1114"/>
      <c r="J1" s="808"/>
      <c r="K1" s="300"/>
      <c r="L1" s="300"/>
      <c r="M1" s="300"/>
      <c r="N1" s="161"/>
      <c r="O1" s="161"/>
      <c r="P1" s="161"/>
      <c r="Q1" s="161"/>
      <c r="R1" s="161"/>
      <c r="S1" s="161"/>
      <c r="T1" s="161"/>
      <c r="U1" s="161"/>
      <c r="V1" s="161"/>
      <c r="W1" s="161"/>
      <c r="X1" s="161"/>
      <c r="Y1" s="161"/>
      <c r="Z1" s="161"/>
    </row>
    <row r="2" spans="1:26" ht="29.5">
      <c r="A2" s="398"/>
      <c r="B2" s="995"/>
      <c r="C2" s="918"/>
      <c r="D2" s="997"/>
      <c r="E2" s="822"/>
      <c r="F2" s="822"/>
      <c r="G2" s="1113" t="s">
        <v>934</v>
      </c>
      <c r="H2" s="172"/>
      <c r="I2" s="1327"/>
      <c r="J2" s="205"/>
      <c r="K2" s="167" t="s">
        <v>112</v>
      </c>
      <c r="L2" s="995"/>
      <c r="M2" s="73"/>
      <c r="N2" s="995"/>
      <c r="O2" s="995"/>
      <c r="P2" s="995"/>
      <c r="Q2" s="995"/>
      <c r="R2" s="995"/>
      <c r="S2" s="995"/>
      <c r="T2" s="161"/>
      <c r="U2" s="161"/>
      <c r="V2" s="161"/>
      <c r="W2" s="161"/>
      <c r="X2" s="161"/>
      <c r="Y2" s="161"/>
      <c r="Z2" s="161"/>
    </row>
    <row r="3" spans="1:26" ht="29.5">
      <c r="A3" s="398"/>
      <c r="B3" s="1328" t="str">
        <f>"This Table is currently showing "&amp;$I$7&amp;" errors"</f>
        <v>This Table is currently showing 0 errors</v>
      </c>
      <c r="C3" s="997"/>
      <c r="D3" s="997"/>
      <c r="E3" s="822"/>
      <c r="F3" s="822"/>
      <c r="G3" s="1329" t="s">
        <v>906</v>
      </c>
      <c r="H3" s="835" t="str">
        <f>IF('A2 - Risks'!$G$34&gt;0,"There is one or more Risks reported as a positive value", "Ok")</f>
        <v>Ok</v>
      </c>
      <c r="I3" s="1330">
        <f>IF(H3="OK",0,1)</f>
        <v>0</v>
      </c>
      <c r="J3" s="205"/>
      <c r="K3" s="167" t="s">
        <v>103</v>
      </c>
      <c r="L3" s="995"/>
      <c r="M3" s="73"/>
      <c r="N3" s="995"/>
      <c r="O3" s="995"/>
      <c r="P3" s="995"/>
      <c r="Q3" s="995"/>
      <c r="R3" s="995"/>
      <c r="S3" s="995"/>
      <c r="T3" s="161"/>
      <c r="U3" s="161"/>
      <c r="V3" s="161"/>
      <c r="W3" s="161"/>
      <c r="X3" s="161"/>
      <c r="Y3" s="161"/>
      <c r="Z3" s="161"/>
    </row>
    <row r="4" spans="1:26" ht="23.25" customHeight="1" thickBot="1">
      <c r="A4" s="398"/>
      <c r="B4" s="845"/>
      <c r="C4" s="995"/>
      <c r="D4" s="995"/>
      <c r="E4" s="822"/>
      <c r="F4" s="822"/>
      <c r="G4" s="276" t="s">
        <v>531</v>
      </c>
      <c r="H4" s="835" t="str">
        <f>IF('A2 - Risks'!$G$43&gt;0,"There is one or more opportunity reported as a negative value", "Ok")</f>
        <v>Ok</v>
      </c>
      <c r="I4" s="1330">
        <f>IF(H4="OK",0,1)</f>
        <v>0</v>
      </c>
      <c r="J4" s="205"/>
      <c r="K4" s="167" t="s">
        <v>102</v>
      </c>
      <c r="L4" s="995"/>
      <c r="M4" s="995"/>
      <c r="N4" s="995"/>
      <c r="O4" s="995"/>
      <c r="P4" s="995"/>
      <c r="Q4" s="995"/>
      <c r="R4" s="995"/>
      <c r="S4" s="995"/>
      <c r="T4" s="161"/>
      <c r="U4" s="161"/>
      <c r="V4" s="161"/>
      <c r="W4" s="161"/>
      <c r="X4" s="161"/>
      <c r="Y4" s="161"/>
      <c r="Z4" s="161"/>
    </row>
    <row r="5" spans="1:26" ht="16.5" customHeight="1" thickBot="1">
      <c r="A5" s="86" t="s">
        <v>933</v>
      </c>
      <c r="B5" s="995"/>
      <c r="C5" s="2995" t="s">
        <v>128</v>
      </c>
      <c r="D5" s="2996"/>
      <c r="E5" s="822"/>
      <c r="F5" s="822"/>
      <c r="G5" s="276" t="s">
        <v>923</v>
      </c>
      <c r="H5" s="1743" t="str">
        <f>IF(($F$43)&gt;0,"There are one or more amounts in column C without supporting narrative in column B", "Ok")</f>
        <v>Ok</v>
      </c>
      <c r="I5" s="1330">
        <f>IF(H5="OK",0,1)</f>
        <v>0</v>
      </c>
      <c r="J5" s="205"/>
      <c r="K5" s="995"/>
      <c r="L5" s="995"/>
      <c r="M5" s="995"/>
      <c r="N5" s="995"/>
      <c r="O5" s="995"/>
      <c r="P5" s="995"/>
      <c r="Q5" s="995"/>
      <c r="R5" s="995"/>
      <c r="S5" s="995"/>
      <c r="T5" s="161"/>
      <c r="U5" s="161"/>
      <c r="V5" s="161"/>
      <c r="W5" s="161"/>
      <c r="X5" s="161"/>
      <c r="Y5" s="161"/>
      <c r="Z5" s="161"/>
    </row>
    <row r="6" spans="1:26" ht="18.75" customHeight="1" thickBot="1">
      <c r="A6" s="305"/>
      <c r="B6" s="1936"/>
      <c r="C6" s="1911" t="s">
        <v>51</v>
      </c>
      <c r="D6" s="1925" t="s">
        <v>499</v>
      </c>
      <c r="E6" s="822"/>
      <c r="F6" s="822"/>
      <c r="G6" s="276" t="s">
        <v>907</v>
      </c>
      <c r="H6" s="1743" t="str">
        <f>IF((E43)&gt;0,"There are one or more amounts in column C with no likelihood selected in column D", "Ok")</f>
        <v>Ok</v>
      </c>
      <c r="I6" s="1330">
        <f>IF(H6="OK",0,1)</f>
        <v>0</v>
      </c>
      <c r="J6" s="205"/>
      <c r="K6" s="995"/>
      <c r="L6" s="995"/>
      <c r="M6" s="995"/>
      <c r="N6" s="995"/>
      <c r="O6" s="995"/>
      <c r="P6" s="995"/>
      <c r="Q6" s="995"/>
      <c r="R6" s="995"/>
      <c r="S6" s="995"/>
      <c r="T6" s="161"/>
      <c r="U6" s="161"/>
      <c r="V6" s="161"/>
      <c r="W6" s="161"/>
      <c r="X6" s="161"/>
      <c r="Y6" s="161"/>
      <c r="Z6" s="161"/>
    </row>
    <row r="7" spans="1:26" ht="23.5" customHeight="1" thickBot="1">
      <c r="A7" s="130"/>
      <c r="B7" s="431" t="s">
        <v>877</v>
      </c>
      <c r="C7" s="1332"/>
      <c r="D7" s="1130"/>
      <c r="E7" s="822"/>
      <c r="F7" s="822"/>
      <c r="G7" s="822"/>
      <c r="H7" s="995"/>
      <c r="I7" s="167">
        <f>SUM(I3:I6)</f>
        <v>0</v>
      </c>
      <c r="J7" s="205"/>
      <c r="K7" s="995"/>
      <c r="L7" s="995"/>
      <c r="M7" s="995"/>
      <c r="N7" s="995"/>
      <c r="O7" s="995"/>
      <c r="P7" s="995"/>
      <c r="Q7" s="995"/>
      <c r="R7" s="995"/>
      <c r="S7" s="995"/>
      <c r="T7" s="161"/>
      <c r="U7" s="161"/>
      <c r="V7" s="161"/>
      <c r="W7" s="161"/>
      <c r="X7" s="161"/>
      <c r="Y7" s="161"/>
      <c r="Z7" s="161"/>
    </row>
    <row r="8" spans="1:26" ht="27" customHeight="1">
      <c r="A8" s="1331">
        <v>1</v>
      </c>
      <c r="B8" s="1913" t="s">
        <v>876</v>
      </c>
      <c r="C8" s="1335"/>
      <c r="D8" s="1920"/>
      <c r="E8" s="1334">
        <f>IF(AND(C8&lt;&gt;"",D8=""),1,0)</f>
        <v>0</v>
      </c>
      <c r="F8" s="1334"/>
      <c r="G8" s="1334">
        <f>IF(AND(ISNUMBER(C8),C8&lt;0),1,0)</f>
        <v>0</v>
      </c>
      <c r="H8" s="995"/>
      <c r="I8" s="1330"/>
      <c r="J8" s="205"/>
      <c r="K8" s="995"/>
      <c r="L8" s="995"/>
      <c r="M8" s="995"/>
      <c r="N8" s="995"/>
      <c r="O8" s="995"/>
      <c r="P8" s="995"/>
      <c r="Q8" s="995"/>
      <c r="R8" s="995"/>
      <c r="S8" s="995"/>
      <c r="T8" s="161"/>
      <c r="U8" s="161"/>
      <c r="V8" s="161"/>
      <c r="W8" s="161"/>
      <c r="X8" s="161"/>
      <c r="Y8" s="161"/>
      <c r="Z8" s="161"/>
    </row>
    <row r="9" spans="1:26" ht="27" customHeight="1" thickBot="1">
      <c r="A9" s="1934">
        <f>A8+1</f>
        <v>2</v>
      </c>
      <c r="B9" s="1914" t="s">
        <v>878</v>
      </c>
      <c r="C9" s="1335"/>
      <c r="D9" s="1920"/>
      <c r="E9" s="1334">
        <f>IF(AND(C9&lt;&gt;"",D9=""),1,0)</f>
        <v>0</v>
      </c>
      <c r="F9" s="1334"/>
      <c r="G9" s="1334">
        <f>IF(AND(ISNUMBER(C9),C9&lt;0),1,0)</f>
        <v>0</v>
      </c>
      <c r="H9" s="995"/>
      <c r="I9" s="995"/>
      <c r="J9" s="995"/>
      <c r="K9" s="995"/>
      <c r="L9" s="995"/>
      <c r="M9" s="995"/>
      <c r="N9" s="995"/>
      <c r="O9" s="995"/>
      <c r="P9" s="995"/>
      <c r="Q9" s="995"/>
      <c r="R9" s="995"/>
      <c r="S9" s="995"/>
      <c r="T9" s="161"/>
      <c r="U9" s="161"/>
      <c r="V9" s="161"/>
      <c r="W9" s="161"/>
      <c r="X9" s="161"/>
      <c r="Y9" s="161"/>
      <c r="Z9" s="161"/>
    </row>
    <row r="10" spans="1:26" ht="27" customHeight="1" thickBot="1">
      <c r="A10" s="130">
        <f>A9+1</f>
        <v>3</v>
      </c>
      <c r="B10" s="1933" t="s">
        <v>882</v>
      </c>
      <c r="C10" s="1256">
        <f>SUM(C8:C9)</f>
        <v>0</v>
      </c>
      <c r="D10" s="401"/>
      <c r="E10" s="1334"/>
      <c r="F10" s="1334"/>
      <c r="G10" s="1334"/>
      <c r="H10" s="995"/>
      <c r="I10" s="995"/>
      <c r="J10" s="995"/>
      <c r="K10" s="995"/>
      <c r="L10" s="995"/>
      <c r="M10" s="995"/>
      <c r="N10" s="995"/>
      <c r="O10" s="995"/>
      <c r="P10" s="995"/>
      <c r="Q10" s="995"/>
      <c r="R10" s="995"/>
      <c r="S10" s="995"/>
      <c r="T10" s="995"/>
      <c r="U10" s="995"/>
      <c r="V10" s="995"/>
      <c r="W10" s="995"/>
      <c r="X10" s="995"/>
      <c r="Y10" s="995"/>
      <c r="Z10" s="995"/>
    </row>
    <row r="11" spans="1:26" ht="27" customHeight="1" thickBot="1">
      <c r="A11" s="130"/>
      <c r="B11" s="431" t="s">
        <v>501</v>
      </c>
      <c r="C11" s="1332"/>
      <c r="D11" s="1130"/>
      <c r="E11" s="822"/>
      <c r="F11" s="822"/>
      <c r="G11" s="1334"/>
      <c r="H11" s="995"/>
      <c r="I11" s="995"/>
      <c r="J11" s="995"/>
      <c r="K11" s="995"/>
      <c r="L11" s="995"/>
      <c r="M11" s="995"/>
      <c r="N11" s="995"/>
      <c r="O11" s="995"/>
      <c r="P11" s="995"/>
      <c r="Q11" s="995"/>
      <c r="R11" s="995"/>
      <c r="S11" s="995"/>
      <c r="T11" s="995"/>
      <c r="U11" s="995"/>
      <c r="V11" s="995"/>
      <c r="W11" s="995"/>
      <c r="X11" s="995"/>
      <c r="Y11" s="995"/>
      <c r="Z11" s="995"/>
    </row>
    <row r="12" spans="1:26" ht="27" customHeight="1">
      <c r="A12" s="1331">
        <f>A10+1</f>
        <v>4</v>
      </c>
      <c r="B12" s="1913" t="s">
        <v>873</v>
      </c>
      <c r="C12" s="1919" t="str">
        <f>IF(-SUMIFS('Table C3 Tracker'!K43:K1496,'Table C3 Tracker'!O43:O1496,'Table C3 Tracker'!CA2)=0,"",-SUMIFS('Table C3 Tracker'!K43:K1496,'Table C3 Tracker'!O43:O1496,'Table C3 Tracker'!CA2))</f>
        <v/>
      </c>
      <c r="D12" s="1920"/>
      <c r="E12" s="1334">
        <f t="shared" ref="E12:E33" si="0">IF(AND(C12&lt;&gt;"",D12=""),1,0)</f>
        <v>0</v>
      </c>
      <c r="F12" s="1334"/>
      <c r="G12" s="1334">
        <f t="shared" ref="G12:G32" si="1">IF(AND(ISNUMBER(C12),C12&gt;0),1,0)</f>
        <v>0</v>
      </c>
      <c r="H12" s="995"/>
      <c r="I12" s="995"/>
      <c r="J12" s="995"/>
      <c r="K12" s="995"/>
      <c r="L12" s="995"/>
      <c r="M12" s="995"/>
      <c r="N12" s="995"/>
      <c r="O12" s="995"/>
      <c r="P12" s="995"/>
      <c r="Q12" s="995"/>
      <c r="R12" s="995"/>
      <c r="S12" s="995"/>
      <c r="T12" s="995"/>
      <c r="U12" s="995"/>
      <c r="V12" s="995"/>
      <c r="W12" s="995"/>
      <c r="X12" s="995"/>
      <c r="Y12" s="995"/>
      <c r="Z12" s="995"/>
    </row>
    <row r="13" spans="1:26" ht="27" customHeight="1">
      <c r="A13" s="1912">
        <f>A12+1</f>
        <v>5</v>
      </c>
      <c r="B13" s="1914" t="s">
        <v>312</v>
      </c>
      <c r="C13" s="1333"/>
      <c r="D13" s="1920"/>
      <c r="E13" s="1334">
        <f t="shared" si="0"/>
        <v>0</v>
      </c>
      <c r="F13" s="1334"/>
      <c r="G13" s="1334">
        <f t="shared" si="1"/>
        <v>0</v>
      </c>
      <c r="H13" s="995"/>
      <c r="I13" s="995"/>
      <c r="J13" s="995"/>
      <c r="K13" s="995"/>
      <c r="L13" s="995"/>
      <c r="M13" s="995"/>
      <c r="N13" s="995"/>
      <c r="O13" s="995"/>
      <c r="P13" s="995"/>
      <c r="Q13" s="995"/>
      <c r="R13" s="995"/>
      <c r="S13" s="995"/>
      <c r="T13" s="995"/>
      <c r="U13" s="995"/>
      <c r="V13" s="995"/>
      <c r="W13" s="995"/>
      <c r="X13" s="995"/>
      <c r="Y13" s="995"/>
      <c r="Z13" s="995"/>
    </row>
    <row r="14" spans="1:26" ht="27" customHeight="1">
      <c r="A14" s="1912">
        <f t="shared" ref="A14:A33" si="2">A13+1</f>
        <v>6</v>
      </c>
      <c r="B14" s="1914" t="s">
        <v>313</v>
      </c>
      <c r="C14" s="1333"/>
      <c r="D14" s="1920"/>
      <c r="E14" s="1334">
        <f t="shared" si="0"/>
        <v>0</v>
      </c>
      <c r="F14" s="1334"/>
      <c r="G14" s="1334">
        <f t="shared" si="1"/>
        <v>0</v>
      </c>
      <c r="H14" s="995"/>
      <c r="I14" s="995"/>
      <c r="J14" s="995"/>
      <c r="K14" s="995"/>
      <c r="L14" s="995"/>
      <c r="M14" s="995"/>
      <c r="N14" s="995"/>
      <c r="O14" s="995"/>
      <c r="P14" s="995"/>
      <c r="Q14" s="995"/>
      <c r="R14" s="995"/>
      <c r="S14" s="995"/>
      <c r="T14" s="161"/>
      <c r="U14" s="161"/>
      <c r="V14" s="161"/>
      <c r="W14" s="161"/>
      <c r="X14" s="161"/>
      <c r="Y14" s="161"/>
      <c r="Z14" s="161"/>
    </row>
    <row r="15" spans="1:26" ht="27" customHeight="1">
      <c r="A15" s="1912">
        <f t="shared" si="2"/>
        <v>7</v>
      </c>
      <c r="B15" s="1914" t="s">
        <v>314</v>
      </c>
      <c r="C15" s="1333"/>
      <c r="D15" s="1920"/>
      <c r="E15" s="1334">
        <f t="shared" si="0"/>
        <v>0</v>
      </c>
      <c r="F15" s="1334"/>
      <c r="G15" s="1334">
        <f t="shared" si="1"/>
        <v>0</v>
      </c>
      <c r="H15" s="995"/>
      <c r="I15" s="995"/>
      <c r="J15" s="995"/>
      <c r="K15" s="995"/>
      <c r="L15" s="995"/>
      <c r="M15" s="995"/>
      <c r="N15" s="995"/>
      <c r="O15" s="995"/>
      <c r="P15" s="995"/>
      <c r="Q15" s="995"/>
      <c r="R15" s="995"/>
      <c r="S15" s="995"/>
      <c r="T15" s="161"/>
      <c r="U15" s="161"/>
      <c r="V15" s="161"/>
      <c r="W15" s="161"/>
      <c r="X15" s="161"/>
      <c r="Y15" s="161"/>
      <c r="Z15" s="161"/>
    </row>
    <row r="16" spans="1:26" ht="27" customHeight="1">
      <c r="A16" s="1912">
        <f t="shared" si="2"/>
        <v>8</v>
      </c>
      <c r="B16" s="1915" t="s">
        <v>375</v>
      </c>
      <c r="C16" s="1333"/>
      <c r="D16" s="1920"/>
      <c r="E16" s="1334">
        <f t="shared" si="0"/>
        <v>0</v>
      </c>
      <c r="F16" s="1334"/>
      <c r="G16" s="1334">
        <f t="shared" si="1"/>
        <v>0</v>
      </c>
      <c r="H16" s="995"/>
      <c r="I16" s="995"/>
      <c r="J16" s="995"/>
      <c r="K16" s="995"/>
      <c r="L16" s="995"/>
      <c r="M16" s="995"/>
      <c r="N16" s="995"/>
      <c r="O16" s="995"/>
      <c r="P16" s="995"/>
      <c r="Q16" s="995"/>
      <c r="R16" s="995"/>
      <c r="S16" s="995"/>
      <c r="T16" s="161"/>
      <c r="U16" s="161"/>
      <c r="V16" s="161"/>
      <c r="W16" s="161"/>
      <c r="X16" s="161"/>
      <c r="Y16" s="161"/>
      <c r="Z16" s="161"/>
    </row>
    <row r="17" spans="1:26" ht="27" customHeight="1">
      <c r="A17" s="1912">
        <f t="shared" si="2"/>
        <v>9</v>
      </c>
      <c r="B17" s="1915" t="s">
        <v>376</v>
      </c>
      <c r="C17" s="1333"/>
      <c r="D17" s="1920"/>
      <c r="E17" s="1334">
        <f t="shared" si="0"/>
        <v>0</v>
      </c>
      <c r="F17" s="1334"/>
      <c r="G17" s="1334">
        <f t="shared" si="1"/>
        <v>0</v>
      </c>
      <c r="H17" s="995"/>
      <c r="I17" s="995"/>
      <c r="J17" s="995"/>
      <c r="K17" s="995"/>
      <c r="L17" s="995"/>
      <c r="M17" s="995"/>
      <c r="N17" s="995"/>
      <c r="O17" s="995"/>
      <c r="P17" s="995"/>
      <c r="Q17" s="995"/>
      <c r="R17" s="995"/>
      <c r="S17" s="995"/>
      <c r="T17" s="161"/>
      <c r="U17" s="161"/>
      <c r="V17" s="161"/>
      <c r="W17" s="161"/>
      <c r="X17" s="161"/>
      <c r="Y17" s="161"/>
      <c r="Z17" s="161"/>
    </row>
    <row r="18" spans="1:26" ht="27" customHeight="1">
      <c r="A18" s="1912">
        <f t="shared" si="2"/>
        <v>10</v>
      </c>
      <c r="B18" s="1916" t="s">
        <v>739</v>
      </c>
      <c r="C18" s="1333"/>
      <c r="D18" s="1920"/>
      <c r="E18" s="1334">
        <f t="shared" si="0"/>
        <v>0</v>
      </c>
      <c r="F18" s="1334"/>
      <c r="G18" s="1334">
        <f t="shared" si="1"/>
        <v>0</v>
      </c>
      <c r="H18" s="995"/>
      <c r="I18" s="995"/>
      <c r="J18" s="995"/>
      <c r="K18" s="995"/>
      <c r="L18" s="995"/>
      <c r="M18" s="995"/>
      <c r="N18" s="995"/>
      <c r="O18" s="995"/>
      <c r="P18" s="995"/>
      <c r="Q18" s="995"/>
      <c r="R18" s="995"/>
      <c r="S18" s="995"/>
      <c r="T18" s="161"/>
      <c r="U18" s="161"/>
      <c r="V18" s="161"/>
      <c r="W18" s="161"/>
      <c r="X18" s="161"/>
      <c r="Y18" s="161"/>
      <c r="Z18" s="161"/>
    </row>
    <row r="19" spans="1:26" ht="27" customHeight="1">
      <c r="A19" s="1912">
        <f t="shared" si="2"/>
        <v>11</v>
      </c>
      <c r="B19" s="1916" t="s">
        <v>738</v>
      </c>
      <c r="C19" s="1333"/>
      <c r="D19" s="1920"/>
      <c r="E19" s="1334">
        <f t="shared" si="0"/>
        <v>0</v>
      </c>
      <c r="F19" s="1334"/>
      <c r="G19" s="1334">
        <f t="shared" si="1"/>
        <v>0</v>
      </c>
      <c r="H19" s="995"/>
      <c r="I19" s="995"/>
      <c r="J19" s="995"/>
      <c r="K19" s="995"/>
      <c r="L19" s="995"/>
      <c r="M19" s="995"/>
      <c r="N19" s="995"/>
      <c r="O19" s="995"/>
      <c r="P19" s="995"/>
      <c r="Q19" s="995"/>
      <c r="R19" s="995"/>
      <c r="S19" s="995"/>
      <c r="T19" s="161"/>
      <c r="U19" s="161"/>
      <c r="V19" s="161"/>
      <c r="W19" s="161"/>
      <c r="X19" s="161"/>
      <c r="Y19" s="161"/>
      <c r="Z19" s="161"/>
    </row>
    <row r="20" spans="1:26" ht="27" customHeight="1">
      <c r="A20" s="1912">
        <f t="shared" si="2"/>
        <v>12</v>
      </c>
      <c r="B20" s="1917"/>
      <c r="C20" s="1333"/>
      <c r="D20" s="1920"/>
      <c r="E20" s="1334">
        <f t="shared" si="0"/>
        <v>0</v>
      </c>
      <c r="F20" s="1334">
        <f t="shared" ref="F20:F42" si="3">IF(AND(C20&lt;&gt;"",B20=""),1,0)</f>
        <v>0</v>
      </c>
      <c r="G20" s="1334">
        <f t="shared" si="1"/>
        <v>0</v>
      </c>
      <c r="H20" s="995"/>
      <c r="I20" s="995"/>
      <c r="J20" s="995"/>
      <c r="K20" s="995"/>
      <c r="L20" s="995"/>
      <c r="M20" s="995"/>
      <c r="N20" s="995"/>
      <c r="O20" s="995"/>
      <c r="P20" s="995"/>
      <c r="Q20" s="995"/>
      <c r="R20" s="995"/>
      <c r="S20" s="995"/>
      <c r="T20" s="161"/>
      <c r="U20" s="161"/>
      <c r="V20" s="161"/>
      <c r="W20" s="161"/>
      <c r="X20" s="161"/>
      <c r="Y20" s="161"/>
      <c r="Z20" s="161"/>
    </row>
    <row r="21" spans="1:26" ht="27" customHeight="1">
      <c r="A21" s="1912">
        <f t="shared" si="2"/>
        <v>13</v>
      </c>
      <c r="B21" s="1917"/>
      <c r="C21" s="1333"/>
      <c r="D21" s="1920"/>
      <c r="E21" s="1334">
        <f t="shared" si="0"/>
        <v>0</v>
      </c>
      <c r="F21" s="1334">
        <f t="shared" si="3"/>
        <v>0</v>
      </c>
      <c r="G21" s="1334">
        <f t="shared" si="1"/>
        <v>0</v>
      </c>
      <c r="H21" s="995"/>
      <c r="I21" s="995"/>
      <c r="J21" s="995"/>
      <c r="K21" s="995"/>
      <c r="L21" s="995"/>
      <c r="M21" s="995"/>
      <c r="N21" s="995"/>
      <c r="O21" s="995"/>
      <c r="P21" s="995"/>
      <c r="Q21" s="995"/>
      <c r="R21" s="995"/>
      <c r="S21" s="995"/>
      <c r="T21" s="161"/>
      <c r="U21" s="161"/>
      <c r="V21" s="161"/>
      <c r="W21" s="161"/>
      <c r="X21" s="161"/>
      <c r="Y21" s="161"/>
      <c r="Z21" s="161"/>
    </row>
    <row r="22" spans="1:26" ht="27" customHeight="1">
      <c r="A22" s="1912">
        <f t="shared" si="2"/>
        <v>14</v>
      </c>
      <c r="B22" s="1917"/>
      <c r="C22" s="1333"/>
      <c r="D22" s="1920"/>
      <c r="E22" s="1334">
        <f t="shared" si="0"/>
        <v>0</v>
      </c>
      <c r="F22" s="1334">
        <f t="shared" si="3"/>
        <v>0</v>
      </c>
      <c r="G22" s="1334">
        <f t="shared" si="1"/>
        <v>0</v>
      </c>
      <c r="H22" s="995"/>
      <c r="I22" s="995"/>
      <c r="J22" s="995"/>
      <c r="K22" s="995"/>
      <c r="L22" s="995"/>
      <c r="M22" s="995"/>
      <c r="N22" s="995"/>
      <c r="O22" s="995"/>
      <c r="P22" s="995"/>
      <c r="Q22" s="995"/>
      <c r="R22" s="995"/>
      <c r="S22" s="995"/>
      <c r="T22" s="161"/>
      <c r="U22" s="161"/>
      <c r="V22" s="161"/>
      <c r="W22" s="161"/>
      <c r="X22" s="161"/>
      <c r="Y22" s="161"/>
      <c r="Z22" s="161"/>
    </row>
    <row r="23" spans="1:26" ht="27" customHeight="1">
      <c r="A23" s="1912">
        <f t="shared" si="2"/>
        <v>15</v>
      </c>
      <c r="B23" s="1917"/>
      <c r="C23" s="1333"/>
      <c r="D23" s="1920"/>
      <c r="E23" s="1334">
        <f t="shared" si="0"/>
        <v>0</v>
      </c>
      <c r="F23" s="1334">
        <f t="shared" si="3"/>
        <v>0</v>
      </c>
      <c r="G23" s="1334">
        <f t="shared" si="1"/>
        <v>0</v>
      </c>
      <c r="H23" s="995"/>
      <c r="I23" s="995"/>
      <c r="J23" s="995"/>
      <c r="K23" s="995"/>
      <c r="L23" s="995"/>
      <c r="M23" s="995"/>
      <c r="N23" s="995"/>
      <c r="O23" s="995"/>
      <c r="P23" s="995"/>
      <c r="Q23" s="995"/>
      <c r="R23" s="995"/>
      <c r="S23" s="995"/>
      <c r="T23" s="161"/>
      <c r="U23" s="161"/>
      <c r="V23" s="161"/>
      <c r="W23" s="161"/>
      <c r="X23" s="161"/>
      <c r="Y23" s="161"/>
      <c r="Z23" s="161"/>
    </row>
    <row r="24" spans="1:26" ht="27" customHeight="1">
      <c r="A24" s="1912">
        <f t="shared" si="2"/>
        <v>16</v>
      </c>
      <c r="B24" s="1917"/>
      <c r="C24" s="1333"/>
      <c r="D24" s="1920"/>
      <c r="E24" s="1334">
        <f t="shared" si="0"/>
        <v>0</v>
      </c>
      <c r="F24" s="1334">
        <f t="shared" si="3"/>
        <v>0</v>
      </c>
      <c r="G24" s="1334">
        <f t="shared" si="1"/>
        <v>0</v>
      </c>
      <c r="H24" s="995"/>
      <c r="I24" s="995"/>
      <c r="J24" s="995"/>
      <c r="K24" s="995"/>
      <c r="L24" s="995"/>
      <c r="M24" s="995"/>
      <c r="N24" s="995"/>
      <c r="O24" s="995"/>
      <c r="P24" s="995"/>
      <c r="Q24" s="995"/>
      <c r="R24" s="995"/>
      <c r="S24" s="995"/>
      <c r="T24" s="161"/>
      <c r="U24" s="161"/>
      <c r="V24" s="161"/>
      <c r="W24" s="161"/>
      <c r="X24" s="161"/>
      <c r="Y24" s="161"/>
      <c r="Z24" s="161"/>
    </row>
    <row r="25" spans="1:26" ht="27" customHeight="1">
      <c r="A25" s="1912">
        <f t="shared" si="2"/>
        <v>17</v>
      </c>
      <c r="B25" s="1917"/>
      <c r="C25" s="1333"/>
      <c r="D25" s="1920"/>
      <c r="E25" s="1334">
        <f t="shared" si="0"/>
        <v>0</v>
      </c>
      <c r="F25" s="1334">
        <f t="shared" si="3"/>
        <v>0</v>
      </c>
      <c r="G25" s="1334">
        <f t="shared" si="1"/>
        <v>0</v>
      </c>
      <c r="H25" s="995"/>
      <c r="I25" s="995"/>
      <c r="J25" s="995"/>
      <c r="K25" s="995"/>
      <c r="L25" s="995"/>
      <c r="M25" s="995"/>
      <c r="N25" s="995"/>
      <c r="O25" s="995"/>
      <c r="P25" s="995"/>
      <c r="Q25" s="995"/>
      <c r="R25" s="995"/>
      <c r="S25" s="995"/>
      <c r="T25" s="161"/>
      <c r="U25" s="161"/>
      <c r="V25" s="161"/>
      <c r="W25" s="161"/>
      <c r="X25" s="161"/>
      <c r="Y25" s="161"/>
      <c r="Z25" s="161"/>
    </row>
    <row r="26" spans="1:26" ht="27" customHeight="1">
      <c r="A26" s="1912">
        <f t="shared" si="2"/>
        <v>18</v>
      </c>
      <c r="B26" s="1917"/>
      <c r="C26" s="1333"/>
      <c r="D26" s="1920"/>
      <c r="E26" s="1334">
        <f t="shared" si="0"/>
        <v>0</v>
      </c>
      <c r="F26" s="1334">
        <f t="shared" si="3"/>
        <v>0</v>
      </c>
      <c r="G26" s="1334">
        <f t="shared" si="1"/>
        <v>0</v>
      </c>
      <c r="H26" s="995"/>
      <c r="I26" s="995"/>
      <c r="J26" s="995"/>
      <c r="K26" s="995"/>
      <c r="L26" s="995"/>
      <c r="M26" s="995"/>
      <c r="N26" s="995"/>
      <c r="O26" s="995"/>
      <c r="P26" s="995"/>
      <c r="Q26" s="995"/>
      <c r="R26" s="995"/>
      <c r="S26" s="995"/>
      <c r="T26" s="161"/>
      <c r="U26" s="161"/>
      <c r="V26" s="161"/>
      <c r="W26" s="161"/>
      <c r="X26" s="161"/>
      <c r="Y26" s="161"/>
      <c r="Z26" s="161"/>
    </row>
    <row r="27" spans="1:26" ht="27" customHeight="1">
      <c r="A27" s="1912">
        <f t="shared" si="2"/>
        <v>19</v>
      </c>
      <c r="B27" s="1917"/>
      <c r="C27" s="1333"/>
      <c r="D27" s="1920"/>
      <c r="E27" s="1334">
        <f t="shared" si="0"/>
        <v>0</v>
      </c>
      <c r="F27" s="1334">
        <f t="shared" si="3"/>
        <v>0</v>
      </c>
      <c r="G27" s="1334">
        <f t="shared" si="1"/>
        <v>0</v>
      </c>
      <c r="H27" s="995"/>
      <c r="I27" s="995"/>
      <c r="J27" s="995"/>
      <c r="K27" s="995"/>
      <c r="L27" s="995"/>
      <c r="M27" s="995"/>
      <c r="N27" s="995"/>
      <c r="O27" s="995"/>
      <c r="P27" s="995"/>
      <c r="Q27" s="995"/>
      <c r="R27" s="995"/>
      <c r="S27" s="995"/>
      <c r="T27" s="161"/>
      <c r="U27" s="161"/>
      <c r="V27" s="161"/>
      <c r="W27" s="161"/>
      <c r="X27" s="161"/>
      <c r="Y27" s="161"/>
      <c r="Z27" s="161"/>
    </row>
    <row r="28" spans="1:26" ht="27" customHeight="1">
      <c r="A28" s="1912">
        <f t="shared" si="2"/>
        <v>20</v>
      </c>
      <c r="B28" s="1917"/>
      <c r="C28" s="1333"/>
      <c r="D28" s="1920"/>
      <c r="E28" s="1334">
        <f t="shared" si="0"/>
        <v>0</v>
      </c>
      <c r="F28" s="1334">
        <f t="shared" si="3"/>
        <v>0</v>
      </c>
      <c r="G28" s="1334">
        <f t="shared" si="1"/>
        <v>0</v>
      </c>
      <c r="H28" s="995"/>
      <c r="I28" s="995"/>
      <c r="J28" s="995"/>
      <c r="K28" s="995"/>
      <c r="L28" s="995"/>
      <c r="M28" s="995"/>
      <c r="N28" s="995"/>
      <c r="O28" s="995"/>
      <c r="P28" s="995"/>
      <c r="Q28" s="995"/>
      <c r="R28" s="995"/>
      <c r="S28" s="995"/>
      <c r="T28" s="161"/>
      <c r="U28" s="161"/>
      <c r="V28" s="161"/>
      <c r="W28" s="161"/>
      <c r="X28" s="161"/>
      <c r="Y28" s="161"/>
      <c r="Z28" s="161"/>
    </row>
    <row r="29" spans="1:26" ht="27" customHeight="1">
      <c r="A29" s="1912">
        <f t="shared" si="2"/>
        <v>21</v>
      </c>
      <c r="B29" s="1917"/>
      <c r="C29" s="1333"/>
      <c r="D29" s="1920"/>
      <c r="E29" s="1334">
        <f t="shared" si="0"/>
        <v>0</v>
      </c>
      <c r="F29" s="1334">
        <f t="shared" si="3"/>
        <v>0</v>
      </c>
      <c r="G29" s="1334">
        <f t="shared" si="1"/>
        <v>0</v>
      </c>
      <c r="H29" s="995"/>
      <c r="I29" s="995"/>
      <c r="J29" s="995"/>
      <c r="K29" s="995"/>
      <c r="L29" s="995"/>
      <c r="M29" s="995"/>
      <c r="N29" s="995"/>
      <c r="O29" s="995"/>
      <c r="P29" s="995"/>
      <c r="Q29" s="995"/>
      <c r="R29" s="995"/>
      <c r="S29" s="995"/>
      <c r="T29" s="161"/>
      <c r="U29" s="161"/>
      <c r="V29" s="161"/>
      <c r="W29" s="161"/>
      <c r="X29" s="161"/>
      <c r="Y29" s="161"/>
      <c r="Z29" s="161"/>
    </row>
    <row r="30" spans="1:26" ht="27" customHeight="1">
      <c r="A30" s="1912">
        <f t="shared" si="2"/>
        <v>22</v>
      </c>
      <c r="B30" s="1917"/>
      <c r="C30" s="1333"/>
      <c r="D30" s="1920"/>
      <c r="E30" s="1334">
        <f t="shared" si="0"/>
        <v>0</v>
      </c>
      <c r="F30" s="1334">
        <f t="shared" si="3"/>
        <v>0</v>
      </c>
      <c r="G30" s="1334">
        <f t="shared" si="1"/>
        <v>0</v>
      </c>
      <c r="H30" s="995"/>
      <c r="I30" s="995"/>
      <c r="J30" s="995"/>
      <c r="K30" s="995"/>
      <c r="L30" s="995"/>
      <c r="M30" s="995"/>
      <c r="N30" s="995"/>
      <c r="O30" s="995"/>
      <c r="P30" s="995"/>
      <c r="Q30" s="995"/>
      <c r="R30" s="995"/>
      <c r="S30" s="995"/>
      <c r="T30" s="161"/>
      <c r="U30" s="161"/>
      <c r="V30" s="161"/>
      <c r="W30" s="161"/>
      <c r="X30" s="161"/>
      <c r="Y30" s="161"/>
      <c r="Z30" s="161"/>
    </row>
    <row r="31" spans="1:26" ht="27" customHeight="1">
      <c r="A31" s="1912">
        <f t="shared" si="2"/>
        <v>23</v>
      </c>
      <c r="B31" s="1917"/>
      <c r="C31" s="1333"/>
      <c r="D31" s="1920"/>
      <c r="E31" s="1334">
        <f t="shared" si="0"/>
        <v>0</v>
      </c>
      <c r="F31" s="1334">
        <f t="shared" si="3"/>
        <v>0</v>
      </c>
      <c r="G31" s="1334">
        <f t="shared" si="1"/>
        <v>0</v>
      </c>
      <c r="H31" s="995"/>
      <c r="I31" s="995"/>
      <c r="J31" s="995"/>
      <c r="K31" s="995"/>
      <c r="L31" s="995"/>
      <c r="M31" s="995"/>
      <c r="N31" s="995"/>
      <c r="O31" s="995"/>
      <c r="P31" s="995"/>
      <c r="Q31" s="995"/>
      <c r="R31" s="995"/>
      <c r="S31" s="995"/>
      <c r="T31" s="161"/>
      <c r="U31" s="161"/>
      <c r="V31" s="161"/>
      <c r="W31" s="161"/>
      <c r="X31" s="161"/>
      <c r="Y31" s="161"/>
      <c r="Z31" s="161"/>
    </row>
    <row r="32" spans="1:26" ht="27" customHeight="1">
      <c r="A32" s="1912">
        <f t="shared" si="2"/>
        <v>24</v>
      </c>
      <c r="B32" s="1917"/>
      <c r="C32" s="1333"/>
      <c r="D32" s="1920"/>
      <c r="E32" s="1334">
        <f t="shared" si="0"/>
        <v>0</v>
      </c>
      <c r="F32" s="1334">
        <f t="shared" si="3"/>
        <v>0</v>
      </c>
      <c r="G32" s="1334">
        <f t="shared" si="1"/>
        <v>0</v>
      </c>
      <c r="H32" s="995"/>
      <c r="I32" s="995"/>
      <c r="J32" s="995"/>
      <c r="K32" s="995"/>
      <c r="L32" s="995"/>
      <c r="M32" s="995"/>
      <c r="N32" s="995"/>
      <c r="O32" s="995"/>
      <c r="P32" s="995"/>
      <c r="Q32" s="995"/>
      <c r="R32" s="995"/>
      <c r="S32" s="995"/>
      <c r="T32" s="161"/>
      <c r="U32" s="161"/>
      <c r="V32" s="161"/>
      <c r="W32" s="161"/>
      <c r="X32" s="161"/>
      <c r="Y32" s="161"/>
      <c r="Z32" s="161"/>
    </row>
    <row r="33" spans="1:26" ht="27" customHeight="1" thickBot="1">
      <c r="A33" s="1934">
        <f t="shared" si="2"/>
        <v>25</v>
      </c>
      <c r="B33" s="1918"/>
      <c r="C33" s="1921"/>
      <c r="D33" s="1922"/>
      <c r="E33" s="1334">
        <f t="shared" si="0"/>
        <v>0</v>
      </c>
      <c r="F33" s="1334">
        <f t="shared" si="3"/>
        <v>0</v>
      </c>
      <c r="G33" s="1334">
        <f>IF(AND(ISNUMBER(C33),C33&gt;0),1,0)</f>
        <v>0</v>
      </c>
      <c r="H33" s="995"/>
      <c r="I33" s="995"/>
      <c r="J33" s="995"/>
      <c r="K33" s="995"/>
      <c r="L33" s="995"/>
      <c r="M33" s="995"/>
      <c r="N33" s="995"/>
      <c r="O33" s="995"/>
      <c r="P33" s="995"/>
      <c r="Q33" s="995"/>
      <c r="R33" s="995"/>
      <c r="S33" s="995"/>
      <c r="T33" s="161"/>
      <c r="U33" s="161"/>
      <c r="V33" s="161"/>
      <c r="W33" s="161"/>
      <c r="X33" s="161"/>
      <c r="Y33" s="161"/>
      <c r="Z33" s="161"/>
    </row>
    <row r="34" spans="1:26" ht="27" customHeight="1" thickBot="1">
      <c r="A34" s="130">
        <f>A33+1</f>
        <v>26</v>
      </c>
      <c r="B34" s="1933" t="s">
        <v>881</v>
      </c>
      <c r="C34" s="1256">
        <f>SUM(C12:C33)</f>
        <v>0</v>
      </c>
      <c r="D34" s="401"/>
      <c r="E34" s="1334"/>
      <c r="F34" s="1334"/>
      <c r="G34" s="1334">
        <f>SUM(G12:G33)</f>
        <v>0</v>
      </c>
      <c r="H34" s="995"/>
      <c r="I34" s="995"/>
      <c r="J34" s="995"/>
      <c r="K34" s="995"/>
      <c r="L34" s="995"/>
      <c r="M34" s="995"/>
      <c r="N34" s="995"/>
      <c r="O34" s="995"/>
      <c r="P34" s="995"/>
      <c r="Q34" s="995"/>
      <c r="R34" s="995"/>
      <c r="S34" s="995"/>
      <c r="T34" s="161"/>
      <c r="U34" s="161"/>
      <c r="V34" s="161"/>
      <c r="W34" s="161"/>
      <c r="X34" s="161"/>
      <c r="Y34" s="161"/>
      <c r="Z34" s="161"/>
    </row>
    <row r="35" spans="1:26" ht="27" customHeight="1" thickBot="1">
      <c r="A35" s="1932"/>
      <c r="B35" s="1337" t="s">
        <v>879</v>
      </c>
      <c r="C35" s="1930"/>
      <c r="D35" s="1931"/>
      <c r="E35" s="1334">
        <f>SUM(E12:E33)</f>
        <v>0</v>
      </c>
      <c r="F35" s="1334"/>
      <c r="G35" s="1334">
        <f>IF(AND(ISNUMBER(C33),C33&lt;0),1,0)</f>
        <v>0</v>
      </c>
      <c r="H35" s="995"/>
      <c r="I35" s="995"/>
      <c r="J35" s="995"/>
      <c r="K35" s="995"/>
      <c r="L35" s="995"/>
      <c r="M35" s="995"/>
      <c r="N35" s="995"/>
      <c r="O35" s="995"/>
      <c r="P35" s="995"/>
      <c r="Q35" s="995"/>
      <c r="R35" s="995"/>
      <c r="S35" s="995"/>
      <c r="T35" s="995"/>
      <c r="U35" s="995"/>
      <c r="V35" s="995"/>
      <c r="W35" s="995"/>
      <c r="X35" s="995"/>
      <c r="Y35" s="995"/>
      <c r="Z35" s="995"/>
    </row>
    <row r="36" spans="1:26" ht="27" customHeight="1">
      <c r="A36" s="399">
        <f>A34+1</f>
        <v>27</v>
      </c>
      <c r="B36" s="1707"/>
      <c r="C36" s="1737"/>
      <c r="D36" s="1923"/>
      <c r="E36" s="1334">
        <f t="shared" ref="E36:E42" si="4">IF(AND(C36&lt;&gt;"",D36=""),1,0)</f>
        <v>0</v>
      </c>
      <c r="F36" s="1334">
        <f t="shared" si="3"/>
        <v>0</v>
      </c>
      <c r="G36" s="1334">
        <f>IF(AND(ISNUMBER(C36),C36&lt;0),1,0)</f>
        <v>0</v>
      </c>
      <c r="H36" s="995"/>
      <c r="I36" s="995"/>
      <c r="J36" s="995"/>
      <c r="K36" s="995"/>
      <c r="L36" s="995"/>
      <c r="M36" s="995"/>
      <c r="N36" s="995"/>
      <c r="O36" s="995"/>
      <c r="P36" s="995"/>
      <c r="Q36" s="995"/>
      <c r="R36" s="995"/>
      <c r="S36" s="995"/>
      <c r="T36" s="161"/>
      <c r="U36" s="161"/>
      <c r="V36" s="161"/>
      <c r="W36" s="161"/>
      <c r="X36" s="161"/>
      <c r="Y36" s="161"/>
      <c r="Z36" s="161"/>
    </row>
    <row r="37" spans="1:26" ht="27" customHeight="1">
      <c r="A37" s="400">
        <f>A36+1</f>
        <v>28</v>
      </c>
      <c r="B37" s="1707"/>
      <c r="C37" s="1738"/>
      <c r="D37" s="1924"/>
      <c r="E37" s="1334">
        <f t="shared" si="4"/>
        <v>0</v>
      </c>
      <c r="F37" s="1334">
        <f t="shared" si="3"/>
        <v>0</v>
      </c>
      <c r="G37" s="1334">
        <f t="shared" ref="G37:G42" si="5">IF(AND(ISNUMBER(C37),C37&lt;0),1,0)</f>
        <v>0</v>
      </c>
      <c r="H37" s="389"/>
      <c r="I37" s="995"/>
      <c r="J37" s="995"/>
      <c r="K37" s="995"/>
      <c r="L37" s="995"/>
      <c r="M37" s="995"/>
      <c r="N37" s="995"/>
      <c r="O37" s="995"/>
      <c r="P37" s="995"/>
      <c r="Q37" s="995"/>
      <c r="R37" s="995"/>
      <c r="S37" s="995"/>
      <c r="T37" s="161"/>
      <c r="U37" s="161"/>
      <c r="V37" s="161"/>
      <c r="W37" s="161"/>
      <c r="X37" s="161"/>
      <c r="Y37" s="161"/>
      <c r="Z37" s="161"/>
    </row>
    <row r="38" spans="1:26" ht="27" customHeight="1">
      <c r="A38" s="400">
        <f t="shared" ref="A38:A43" si="6">A37+1</f>
        <v>29</v>
      </c>
      <c r="B38" s="1707"/>
      <c r="C38" s="1738"/>
      <c r="D38" s="1924"/>
      <c r="E38" s="1334">
        <f t="shared" si="4"/>
        <v>0</v>
      </c>
      <c r="F38" s="1334">
        <f t="shared" si="3"/>
        <v>0</v>
      </c>
      <c r="G38" s="1334">
        <f t="shared" si="5"/>
        <v>0</v>
      </c>
      <c r="H38" s="995"/>
      <c r="I38" s="995"/>
      <c r="J38" s="995"/>
      <c r="K38" s="995"/>
      <c r="L38" s="995"/>
      <c r="M38" s="995"/>
      <c r="N38" s="995"/>
      <c r="O38" s="995"/>
      <c r="P38" s="995"/>
      <c r="Q38" s="995"/>
      <c r="R38" s="995"/>
      <c r="S38" s="995"/>
      <c r="T38" s="161"/>
      <c r="U38" s="161"/>
      <c r="V38" s="161"/>
      <c r="W38" s="161"/>
      <c r="X38" s="161"/>
      <c r="Y38" s="161"/>
      <c r="Z38" s="161"/>
    </row>
    <row r="39" spans="1:26" ht="27" customHeight="1">
      <c r="A39" s="400">
        <f t="shared" si="6"/>
        <v>30</v>
      </c>
      <c r="B39" s="1707"/>
      <c r="C39" s="1339"/>
      <c r="D39" s="1340"/>
      <c r="E39" s="1334">
        <f t="shared" si="4"/>
        <v>0</v>
      </c>
      <c r="F39" s="1334">
        <f t="shared" si="3"/>
        <v>0</v>
      </c>
      <c r="G39" s="1334">
        <f t="shared" si="5"/>
        <v>0</v>
      </c>
      <c r="H39" s="995"/>
      <c r="I39" s="995"/>
      <c r="J39" s="995"/>
      <c r="K39" s="995"/>
      <c r="L39" s="995"/>
      <c r="M39" s="995"/>
      <c r="N39" s="995"/>
      <c r="O39" s="995"/>
      <c r="P39" s="995"/>
      <c r="Q39" s="995"/>
      <c r="R39" s="995"/>
      <c r="S39" s="995"/>
      <c r="T39" s="161"/>
      <c r="U39" s="161"/>
      <c r="V39" s="161"/>
      <c r="W39" s="161"/>
      <c r="X39" s="161"/>
      <c r="Y39" s="161"/>
      <c r="Z39" s="161"/>
    </row>
    <row r="40" spans="1:26" ht="27" customHeight="1">
      <c r="A40" s="400">
        <f t="shared" si="6"/>
        <v>31</v>
      </c>
      <c r="B40" s="1707"/>
      <c r="C40" s="1339"/>
      <c r="D40" s="1340"/>
      <c r="E40" s="1334">
        <f t="shared" si="4"/>
        <v>0</v>
      </c>
      <c r="F40" s="1334">
        <f t="shared" si="3"/>
        <v>0</v>
      </c>
      <c r="G40" s="1334">
        <f t="shared" si="5"/>
        <v>0</v>
      </c>
      <c r="H40" s="995"/>
      <c r="I40" s="995"/>
      <c r="J40" s="995"/>
      <c r="K40" s="995"/>
      <c r="L40" s="995"/>
      <c r="M40" s="995"/>
      <c r="N40" s="995"/>
      <c r="O40" s="995"/>
      <c r="P40" s="995"/>
      <c r="Q40" s="995"/>
      <c r="R40" s="995"/>
      <c r="S40" s="995"/>
      <c r="T40" s="161"/>
      <c r="U40" s="161"/>
      <c r="V40" s="161"/>
      <c r="W40" s="161"/>
      <c r="X40" s="161"/>
      <c r="Y40" s="161"/>
      <c r="Z40" s="161"/>
    </row>
    <row r="41" spans="1:26" ht="27" customHeight="1">
      <c r="A41" s="400">
        <f t="shared" si="6"/>
        <v>32</v>
      </c>
      <c r="B41" s="1707"/>
      <c r="C41" s="1339"/>
      <c r="D41" s="1340"/>
      <c r="E41" s="1334">
        <f t="shared" si="4"/>
        <v>0</v>
      </c>
      <c r="F41" s="1334">
        <f t="shared" si="3"/>
        <v>0</v>
      </c>
      <c r="G41" s="1334">
        <f t="shared" si="5"/>
        <v>0</v>
      </c>
      <c r="H41" s="995"/>
      <c r="I41" s="995"/>
      <c r="J41" s="995"/>
      <c r="K41" s="995"/>
      <c r="L41" s="995"/>
      <c r="M41" s="995"/>
      <c r="N41" s="995"/>
      <c r="O41" s="995"/>
      <c r="P41" s="995"/>
      <c r="Q41" s="995"/>
      <c r="R41" s="995"/>
      <c r="S41" s="995"/>
      <c r="T41" s="161"/>
      <c r="U41" s="161"/>
      <c r="V41" s="161"/>
      <c r="W41" s="161"/>
      <c r="X41" s="161"/>
      <c r="Y41" s="161"/>
      <c r="Z41" s="161"/>
    </row>
    <row r="42" spans="1:26" ht="27" customHeight="1" thickBot="1">
      <c r="A42" s="1935">
        <f t="shared" si="6"/>
        <v>33</v>
      </c>
      <c r="B42" s="1708"/>
      <c r="C42" s="1341"/>
      <c r="D42" s="1342"/>
      <c r="E42" s="1334">
        <f t="shared" si="4"/>
        <v>0</v>
      </c>
      <c r="F42" s="1334">
        <f t="shared" si="3"/>
        <v>0</v>
      </c>
      <c r="G42" s="1334">
        <f t="shared" si="5"/>
        <v>0</v>
      </c>
      <c r="H42" s="995"/>
      <c r="I42" s="995"/>
      <c r="J42" s="995"/>
      <c r="K42" s="995"/>
      <c r="L42" s="995"/>
      <c r="M42" s="995"/>
      <c r="N42" s="995"/>
      <c r="O42" s="995"/>
      <c r="P42" s="995"/>
      <c r="Q42" s="995"/>
      <c r="R42" s="995"/>
      <c r="S42" s="995"/>
      <c r="T42" s="161"/>
      <c r="U42" s="161"/>
      <c r="V42" s="161"/>
      <c r="W42" s="161"/>
      <c r="X42" s="161"/>
      <c r="Y42" s="161"/>
      <c r="Z42" s="161"/>
    </row>
    <row r="43" spans="1:26" ht="27" customHeight="1" thickBot="1">
      <c r="A43" s="130">
        <f t="shared" si="6"/>
        <v>34</v>
      </c>
      <c r="B43" s="1933" t="s">
        <v>880</v>
      </c>
      <c r="C43" s="1256">
        <f>SUM(C36:C42)</f>
        <v>0</v>
      </c>
      <c r="D43" s="401" t="s">
        <v>296</v>
      </c>
      <c r="E43" s="1334">
        <f>SUM(E36:E42)+SUM(E12:E33)+SUM(E8:E9)</f>
        <v>0</v>
      </c>
      <c r="F43" s="1334">
        <f>SUM(F20:F42)</f>
        <v>0</v>
      </c>
      <c r="G43" s="1334">
        <f>SUM(G36:G42)+SUM(G8:G9)</f>
        <v>0</v>
      </c>
      <c r="H43" s="995"/>
      <c r="I43" s="995"/>
      <c r="J43" s="995"/>
      <c r="K43" s="995"/>
      <c r="L43" s="995"/>
      <c r="M43" s="995"/>
      <c r="N43" s="995"/>
      <c r="O43" s="995"/>
      <c r="P43" s="995"/>
      <c r="Q43" s="995"/>
      <c r="R43" s="995"/>
      <c r="S43" s="995"/>
      <c r="T43" s="161"/>
      <c r="U43" s="161"/>
      <c r="V43" s="161"/>
      <c r="W43" s="161"/>
      <c r="X43" s="161"/>
      <c r="Y43" s="161"/>
      <c r="Z43" s="161"/>
    </row>
    <row r="44" spans="1:26" ht="27" customHeight="1" thickBot="1">
      <c r="A44" s="996"/>
      <c r="B44" s="1338"/>
      <c r="C44" s="389"/>
      <c r="D44" s="214"/>
      <c r="E44" s="1334"/>
      <c r="F44" s="1334"/>
      <c r="G44" s="1334"/>
      <c r="H44" s="995"/>
      <c r="I44" s="995"/>
      <c r="J44" s="995"/>
      <c r="K44" s="995"/>
      <c r="L44" s="995"/>
      <c r="M44" s="995"/>
      <c r="N44" s="995"/>
      <c r="O44" s="995"/>
      <c r="P44" s="995"/>
      <c r="Q44" s="995"/>
      <c r="R44" s="995"/>
      <c r="S44" s="995"/>
      <c r="T44" s="161"/>
      <c r="U44" s="161"/>
      <c r="V44" s="161"/>
      <c r="W44" s="161"/>
      <c r="X44" s="161"/>
      <c r="Y44" s="161"/>
      <c r="Z44" s="161"/>
    </row>
    <row r="45" spans="1:26" ht="27" customHeight="1" thickBot="1">
      <c r="A45" s="130">
        <f>A43+1</f>
        <v>35</v>
      </c>
      <c r="B45" s="1933" t="s">
        <v>500</v>
      </c>
      <c r="C45" s="128">
        <f>'A - Movement'!C50</f>
        <v>0</v>
      </c>
      <c r="D45" s="1271"/>
      <c r="E45" s="1334"/>
      <c r="F45" s="1334"/>
      <c r="G45" s="1334"/>
      <c r="H45" s="995"/>
      <c r="I45" s="995"/>
      <c r="J45" s="995"/>
      <c r="K45" s="995"/>
      <c r="L45" s="995"/>
      <c r="M45" s="995"/>
      <c r="N45" s="995"/>
      <c r="O45" s="995"/>
      <c r="P45" s="995"/>
      <c r="Q45" s="995"/>
      <c r="R45" s="995"/>
      <c r="S45" s="995"/>
      <c r="T45" s="161"/>
      <c r="U45" s="161"/>
      <c r="V45" s="161"/>
      <c r="W45" s="161"/>
      <c r="X45" s="161"/>
      <c r="Y45" s="161"/>
      <c r="Z45" s="161"/>
    </row>
    <row r="46" spans="1:26" ht="24" customHeight="1" thickBot="1">
      <c r="A46" s="995"/>
      <c r="B46" s="995"/>
      <c r="C46" s="995"/>
      <c r="D46" s="995"/>
      <c r="E46" s="822"/>
      <c r="F46" s="822"/>
      <c r="G46" s="822"/>
      <c r="H46" s="995"/>
      <c r="I46" s="995"/>
      <c r="J46" s="995"/>
      <c r="K46" s="995"/>
      <c r="L46" s="995"/>
      <c r="M46" s="995"/>
      <c r="N46" s="995"/>
      <c r="O46" s="995"/>
      <c r="P46" s="995"/>
      <c r="Q46" s="995"/>
      <c r="R46" s="995"/>
      <c r="S46" s="995"/>
      <c r="T46" s="161"/>
      <c r="U46" s="161"/>
      <c r="V46" s="161"/>
      <c r="W46" s="161"/>
      <c r="X46" s="161"/>
      <c r="Y46" s="161"/>
      <c r="Z46" s="161"/>
    </row>
    <row r="47" spans="1:26" ht="23.25" customHeight="1" thickBot="1">
      <c r="A47" s="130">
        <f>A45+1</f>
        <v>36</v>
      </c>
      <c r="B47" s="1933" t="s">
        <v>908</v>
      </c>
      <c r="C47" s="128">
        <f>C45+C10</f>
        <v>0</v>
      </c>
      <c r="D47" s="1271"/>
      <c r="E47" s="822"/>
      <c r="F47" s="822"/>
      <c r="G47" s="822"/>
      <c r="H47" s="995"/>
      <c r="I47" s="995"/>
      <c r="J47" s="995"/>
      <c r="K47" s="995"/>
      <c r="L47" s="995"/>
      <c r="M47" s="995"/>
      <c r="N47" s="995"/>
      <c r="O47" s="995"/>
      <c r="P47" s="995"/>
      <c r="Q47" s="995"/>
      <c r="R47" s="995"/>
      <c r="S47" s="995"/>
      <c r="T47" s="161"/>
      <c r="U47" s="161"/>
      <c r="V47" s="161"/>
      <c r="W47" s="161"/>
      <c r="X47" s="161"/>
      <c r="Y47" s="161"/>
      <c r="Z47" s="161"/>
    </row>
    <row r="48" spans="1:26" ht="16" thickBot="1">
      <c r="A48" s="995"/>
      <c r="B48" s="995"/>
      <c r="C48" s="995"/>
      <c r="D48" s="995"/>
      <c r="E48" s="822"/>
      <c r="F48" s="822"/>
      <c r="G48" s="822"/>
      <c r="H48" s="995"/>
      <c r="I48" s="995"/>
      <c r="J48" s="995"/>
      <c r="K48" s="995"/>
      <c r="L48" s="995"/>
      <c r="M48" s="995"/>
      <c r="N48" s="995"/>
      <c r="O48" s="995"/>
      <c r="P48" s="995"/>
      <c r="Q48" s="995"/>
      <c r="R48" s="995"/>
      <c r="S48" s="995"/>
      <c r="T48" s="161"/>
      <c r="U48" s="161"/>
      <c r="V48" s="161"/>
      <c r="W48" s="161"/>
      <c r="X48" s="161"/>
      <c r="Y48" s="161"/>
      <c r="Z48" s="161"/>
    </row>
    <row r="49" spans="1:26" ht="25" customHeight="1" thickBot="1">
      <c r="A49" s="130">
        <f>A47+1</f>
        <v>37</v>
      </c>
      <c r="B49" s="1933" t="s">
        <v>909</v>
      </c>
      <c r="C49" s="128">
        <f>IF(C10+C34+C43&gt;0,C45,C45+C10+C34+C43)</f>
        <v>0</v>
      </c>
      <c r="D49" s="1271"/>
      <c r="E49" s="822"/>
      <c r="F49" s="822"/>
      <c r="G49" s="822"/>
      <c r="H49" s="995"/>
      <c r="I49" s="300"/>
      <c r="J49" s="995"/>
      <c r="K49" s="995"/>
      <c r="L49" s="995"/>
      <c r="M49" s="995"/>
      <c r="N49" s="995"/>
      <c r="O49" s="995"/>
      <c r="P49" s="995"/>
      <c r="Q49" s="995"/>
      <c r="R49" s="995"/>
      <c r="S49" s="995"/>
      <c r="T49" s="161"/>
      <c r="U49" s="161"/>
      <c r="V49" s="161"/>
      <c r="W49" s="161"/>
      <c r="X49" s="161"/>
      <c r="Y49" s="161"/>
      <c r="Z49" s="161"/>
    </row>
    <row r="50" spans="1:26" ht="16" thickBot="1">
      <c r="A50" s="161"/>
      <c r="B50" s="161"/>
      <c r="C50" s="161"/>
      <c r="D50" s="161"/>
      <c r="E50" s="822"/>
      <c r="F50" s="822"/>
      <c r="G50" s="822"/>
      <c r="H50" s="995"/>
      <c r="I50" s="300"/>
      <c r="J50" s="995"/>
      <c r="K50" s="995"/>
      <c r="L50" s="995"/>
      <c r="M50" s="995"/>
      <c r="N50" s="995"/>
      <c r="O50" s="995"/>
      <c r="P50" s="995"/>
      <c r="Q50" s="995"/>
      <c r="R50" s="995"/>
      <c r="S50" s="995"/>
      <c r="T50" s="161"/>
      <c r="U50" s="161"/>
      <c r="V50" s="161"/>
      <c r="W50" s="161"/>
      <c r="X50" s="161"/>
      <c r="Y50" s="161"/>
      <c r="Z50" s="161"/>
    </row>
    <row r="51" spans="1:26" ht="26.5" customHeight="1" thickBot="1">
      <c r="A51" s="130">
        <f>A49+1</f>
        <v>38</v>
      </c>
      <c r="B51" s="1933" t="s">
        <v>910</v>
      </c>
      <c r="C51" s="128">
        <f>C45+C10+C43</f>
        <v>0</v>
      </c>
      <c r="D51" s="1271"/>
      <c r="E51" s="822"/>
      <c r="F51" s="822"/>
      <c r="G51" s="822"/>
      <c r="H51" s="995"/>
      <c r="I51" s="300"/>
      <c r="J51" s="300"/>
      <c r="K51" s="300"/>
      <c r="L51" s="300"/>
      <c r="M51" s="300"/>
      <c r="N51" s="161"/>
      <c r="O51" s="161"/>
      <c r="P51" s="161"/>
      <c r="Q51" s="161"/>
      <c r="R51" s="161"/>
      <c r="S51" s="161"/>
      <c r="T51" s="161"/>
      <c r="U51" s="161"/>
      <c r="V51" s="161"/>
      <c r="W51" s="161"/>
      <c r="X51" s="161"/>
      <c r="Y51" s="161"/>
      <c r="Z51" s="161"/>
    </row>
    <row r="52" spans="1:26">
      <c r="A52" s="161"/>
      <c r="B52" s="161"/>
      <c r="C52" s="161"/>
      <c r="D52" s="161"/>
      <c r="E52" s="822"/>
      <c r="F52" s="822"/>
      <c r="G52" s="822"/>
      <c r="H52" s="995"/>
      <c r="I52" s="300"/>
      <c r="J52" s="300"/>
      <c r="K52" s="300"/>
      <c r="L52" s="300"/>
      <c r="M52" s="300"/>
      <c r="N52" s="161"/>
      <c r="O52" s="161"/>
      <c r="P52" s="161"/>
      <c r="Q52" s="161"/>
      <c r="R52" s="161"/>
      <c r="S52" s="161"/>
      <c r="T52" s="161"/>
      <c r="U52" s="161"/>
      <c r="V52" s="161"/>
      <c r="W52" s="161"/>
      <c r="X52" s="161"/>
      <c r="Y52" s="161"/>
      <c r="Z52" s="161"/>
    </row>
    <row r="53" spans="1:26">
      <c r="A53" s="161"/>
      <c r="B53" s="161"/>
      <c r="C53" s="161"/>
      <c r="D53" s="161"/>
      <c r="E53" s="822"/>
      <c r="F53" s="822"/>
      <c r="G53" s="822"/>
      <c r="H53" s="995"/>
      <c r="I53" s="300"/>
      <c r="J53" s="300"/>
      <c r="K53" s="300"/>
      <c r="L53" s="300"/>
      <c r="M53" s="300"/>
      <c r="N53" s="161"/>
      <c r="O53" s="161"/>
      <c r="P53" s="161"/>
      <c r="Q53" s="161"/>
      <c r="R53" s="161"/>
      <c r="S53" s="161"/>
      <c r="T53" s="161"/>
      <c r="U53" s="161"/>
      <c r="V53" s="161"/>
      <c r="W53" s="161"/>
      <c r="X53" s="161"/>
      <c r="Y53" s="161"/>
      <c r="Z53" s="161"/>
    </row>
    <row r="54" spans="1:26">
      <c r="A54" s="161"/>
      <c r="B54" s="161"/>
      <c r="C54" s="161"/>
      <c r="D54" s="161"/>
      <c r="E54" s="822"/>
      <c r="F54" s="822"/>
      <c r="G54" s="822"/>
      <c r="H54" s="822"/>
      <c r="I54" s="300"/>
      <c r="J54" s="300"/>
      <c r="K54" s="300"/>
      <c r="L54" s="300"/>
      <c r="M54" s="300"/>
      <c r="N54" s="161"/>
      <c r="O54" s="161"/>
      <c r="P54" s="161"/>
      <c r="Q54" s="161"/>
      <c r="R54" s="161"/>
      <c r="S54" s="161"/>
      <c r="T54" s="161"/>
      <c r="U54" s="161"/>
      <c r="V54" s="161"/>
      <c r="W54" s="161"/>
      <c r="X54" s="161"/>
      <c r="Y54" s="161"/>
      <c r="Z54" s="161"/>
    </row>
    <row r="55" spans="1:26">
      <c r="A55" s="161"/>
      <c r="B55" s="161"/>
      <c r="C55" s="161"/>
      <c r="D55" s="161"/>
      <c r="E55" s="822"/>
      <c r="F55" s="822"/>
      <c r="G55" s="822"/>
      <c r="H55" s="822"/>
      <c r="I55" s="300"/>
      <c r="J55" s="300"/>
      <c r="K55" s="300"/>
      <c r="L55" s="300"/>
      <c r="M55" s="300"/>
      <c r="N55" s="161"/>
      <c r="O55" s="161"/>
      <c r="P55" s="161"/>
      <c r="Q55" s="161"/>
      <c r="R55" s="161"/>
      <c r="S55" s="161"/>
      <c r="T55" s="161"/>
      <c r="U55" s="161"/>
      <c r="V55" s="161"/>
      <c r="W55" s="161"/>
      <c r="X55" s="161"/>
      <c r="Y55" s="161"/>
      <c r="Z55" s="161"/>
    </row>
    <row r="56" spans="1:26">
      <c r="A56" s="161"/>
      <c r="B56" s="161"/>
      <c r="C56" s="161"/>
      <c r="D56" s="161"/>
      <c r="E56" s="822"/>
      <c r="F56" s="822"/>
      <c r="G56" s="822"/>
      <c r="H56" s="822"/>
      <c r="I56" s="300"/>
      <c r="J56" s="300"/>
      <c r="K56" s="300"/>
      <c r="L56" s="300"/>
      <c r="M56" s="300"/>
      <c r="N56" s="161"/>
      <c r="O56" s="161"/>
      <c r="P56" s="161"/>
      <c r="Q56" s="161"/>
      <c r="R56" s="161"/>
      <c r="S56" s="161"/>
      <c r="T56" s="161"/>
      <c r="U56" s="161"/>
      <c r="V56" s="161"/>
      <c r="W56" s="161"/>
      <c r="X56" s="161"/>
      <c r="Y56" s="161"/>
      <c r="Z56" s="161"/>
    </row>
    <row r="57" spans="1:26">
      <c r="A57" s="161"/>
      <c r="B57" s="161"/>
      <c r="C57" s="161"/>
      <c r="D57" s="161"/>
      <c r="E57" s="822"/>
      <c r="F57" s="822"/>
      <c r="G57" s="822"/>
      <c r="H57" s="822"/>
      <c r="I57" s="300"/>
      <c r="J57" s="300"/>
      <c r="K57" s="300"/>
      <c r="L57" s="300"/>
      <c r="M57" s="300"/>
      <c r="N57" s="161"/>
      <c r="O57" s="161"/>
      <c r="P57" s="161"/>
      <c r="Q57" s="161"/>
      <c r="R57" s="161"/>
      <c r="S57" s="161"/>
      <c r="T57" s="161"/>
      <c r="U57" s="161"/>
      <c r="V57" s="161"/>
      <c r="W57" s="161"/>
      <c r="X57" s="161"/>
      <c r="Y57" s="161"/>
      <c r="Z57" s="161"/>
    </row>
    <row r="58" spans="1:26">
      <c r="A58" s="161"/>
      <c r="B58" s="161"/>
      <c r="C58" s="161"/>
      <c r="D58" s="161"/>
      <c r="E58" s="822"/>
      <c r="F58" s="822"/>
      <c r="G58" s="822"/>
      <c r="H58" s="822"/>
      <c r="I58" s="300"/>
      <c r="J58" s="300"/>
      <c r="K58" s="300"/>
      <c r="L58" s="300"/>
      <c r="M58" s="300"/>
      <c r="N58" s="161"/>
      <c r="O58" s="161"/>
      <c r="P58" s="161"/>
      <c r="Q58" s="161"/>
      <c r="R58" s="161"/>
      <c r="S58" s="161"/>
      <c r="T58" s="161"/>
      <c r="U58" s="161"/>
      <c r="V58" s="161"/>
      <c r="W58" s="161"/>
      <c r="X58" s="161"/>
      <c r="Y58" s="161"/>
      <c r="Z58" s="161"/>
    </row>
    <row r="59" spans="1:26">
      <c r="A59" s="161"/>
      <c r="B59" s="161"/>
      <c r="C59" s="161"/>
      <c r="D59" s="161"/>
      <c r="E59" s="822"/>
      <c r="F59" s="822"/>
      <c r="G59" s="822"/>
      <c r="H59" s="822"/>
      <c r="I59" s="300"/>
      <c r="J59" s="300"/>
      <c r="K59" s="300"/>
      <c r="L59" s="300"/>
      <c r="M59" s="300"/>
      <c r="N59" s="161"/>
      <c r="O59" s="161"/>
      <c r="P59" s="161"/>
      <c r="Q59" s="161"/>
      <c r="R59" s="161"/>
      <c r="S59" s="161"/>
      <c r="T59" s="161"/>
      <c r="U59" s="161"/>
      <c r="V59" s="161"/>
      <c r="W59" s="161"/>
      <c r="X59" s="161"/>
      <c r="Y59" s="161"/>
      <c r="Z59" s="161"/>
    </row>
    <row r="60" spans="1:26">
      <c r="A60" s="161"/>
      <c r="B60" s="161"/>
      <c r="C60" s="161"/>
      <c r="D60" s="161"/>
      <c r="E60" s="822"/>
      <c r="F60" s="822"/>
      <c r="G60" s="822"/>
      <c r="H60" s="822"/>
      <c r="I60" s="300"/>
      <c r="J60" s="300"/>
      <c r="K60" s="300"/>
      <c r="L60" s="300"/>
      <c r="M60" s="300"/>
      <c r="N60" s="161"/>
      <c r="O60" s="161"/>
      <c r="P60" s="161"/>
      <c r="Q60" s="161"/>
      <c r="R60" s="161"/>
      <c r="S60" s="161"/>
      <c r="T60" s="161"/>
      <c r="U60" s="161"/>
      <c r="V60" s="161"/>
      <c r="W60" s="161"/>
      <c r="X60" s="161"/>
      <c r="Y60" s="161"/>
      <c r="Z60" s="161"/>
    </row>
    <row r="61" spans="1:26">
      <c r="A61" s="161"/>
      <c r="B61" s="161"/>
      <c r="C61" s="161"/>
      <c r="D61" s="161"/>
      <c r="E61" s="822"/>
      <c r="F61" s="822"/>
      <c r="G61" s="822"/>
      <c r="H61" s="822"/>
      <c r="I61" s="300"/>
      <c r="J61" s="300"/>
      <c r="K61" s="300"/>
      <c r="L61" s="300"/>
      <c r="M61" s="300"/>
      <c r="N61" s="161"/>
      <c r="O61" s="161"/>
      <c r="P61" s="161"/>
      <c r="Q61" s="161"/>
      <c r="R61" s="161"/>
      <c r="S61" s="161"/>
      <c r="T61" s="161"/>
      <c r="U61" s="161"/>
      <c r="V61" s="161"/>
      <c r="W61" s="161"/>
      <c r="X61" s="161"/>
      <c r="Y61" s="161"/>
      <c r="Z61" s="161"/>
    </row>
    <row r="62" spans="1:26">
      <c r="A62" s="161"/>
      <c r="B62" s="161"/>
      <c r="C62" s="161"/>
      <c r="D62" s="161"/>
      <c r="E62" s="822"/>
      <c r="F62" s="822"/>
      <c r="G62" s="822"/>
      <c r="H62" s="822"/>
      <c r="I62" s="300"/>
      <c r="J62" s="300"/>
      <c r="K62" s="300"/>
      <c r="L62" s="300"/>
      <c r="M62" s="300"/>
      <c r="N62" s="161"/>
      <c r="O62" s="161"/>
      <c r="P62" s="161"/>
      <c r="Q62" s="161"/>
      <c r="R62" s="161"/>
      <c r="S62" s="161"/>
      <c r="T62" s="161"/>
      <c r="U62" s="161"/>
      <c r="V62" s="161"/>
      <c r="W62" s="161"/>
      <c r="X62" s="161"/>
      <c r="Y62" s="161"/>
      <c r="Z62" s="161"/>
    </row>
    <row r="63" spans="1:26">
      <c r="A63" s="161"/>
      <c r="B63" s="161"/>
      <c r="C63" s="161"/>
      <c r="D63" s="161"/>
      <c r="E63" s="822"/>
      <c r="F63" s="822"/>
      <c r="G63" s="822"/>
      <c r="H63" s="822"/>
      <c r="I63" s="300"/>
      <c r="J63" s="300"/>
      <c r="K63" s="300"/>
      <c r="L63" s="300"/>
      <c r="M63" s="300"/>
      <c r="N63" s="161"/>
      <c r="O63" s="161"/>
      <c r="P63" s="161"/>
      <c r="Q63" s="161"/>
      <c r="R63" s="161"/>
      <c r="S63" s="161"/>
      <c r="T63" s="161"/>
      <c r="U63" s="161"/>
      <c r="V63" s="161"/>
      <c r="W63" s="161"/>
      <c r="X63" s="161"/>
      <c r="Y63" s="161"/>
      <c r="Z63" s="161"/>
    </row>
    <row r="64" spans="1:26">
      <c r="A64" s="161"/>
      <c r="B64" s="161"/>
      <c r="C64" s="161"/>
      <c r="D64" s="161"/>
      <c r="E64" s="822"/>
      <c r="F64" s="822"/>
      <c r="G64" s="822"/>
      <c r="H64" s="822"/>
      <c r="I64" s="300"/>
      <c r="J64" s="300"/>
      <c r="K64" s="300"/>
      <c r="L64" s="300"/>
      <c r="M64" s="300"/>
      <c r="N64" s="161"/>
      <c r="O64" s="161"/>
      <c r="P64" s="161"/>
      <c r="Q64" s="161"/>
      <c r="R64" s="161"/>
      <c r="S64" s="161"/>
      <c r="T64" s="161"/>
      <c r="U64" s="161"/>
      <c r="V64" s="161"/>
      <c r="W64" s="161"/>
      <c r="X64" s="161"/>
      <c r="Y64" s="161"/>
      <c r="Z64" s="161"/>
    </row>
    <row r="65" spans="1:26">
      <c r="A65" s="161"/>
      <c r="B65" s="161"/>
      <c r="C65" s="161"/>
      <c r="D65" s="161"/>
      <c r="E65" s="822"/>
      <c r="F65" s="822"/>
      <c r="G65" s="822"/>
      <c r="H65" s="822"/>
      <c r="I65" s="300"/>
      <c r="J65" s="300"/>
      <c r="K65" s="300"/>
      <c r="L65" s="300"/>
      <c r="M65" s="300"/>
      <c r="N65" s="161"/>
      <c r="O65" s="161"/>
      <c r="P65" s="161"/>
      <c r="Q65" s="161"/>
      <c r="R65" s="161"/>
      <c r="S65" s="161"/>
      <c r="T65" s="161"/>
      <c r="U65" s="161"/>
      <c r="V65" s="161"/>
      <c r="W65" s="161"/>
      <c r="X65" s="161"/>
      <c r="Y65" s="161"/>
      <c r="Z65" s="161"/>
    </row>
    <row r="66" spans="1:26">
      <c r="A66" s="161"/>
      <c r="B66" s="161"/>
      <c r="C66" s="161"/>
      <c r="D66" s="161"/>
      <c r="E66" s="822"/>
      <c r="F66" s="822"/>
      <c r="G66" s="822"/>
      <c r="H66" s="822"/>
      <c r="I66" s="300"/>
      <c r="J66" s="300"/>
      <c r="K66" s="300"/>
      <c r="L66" s="300"/>
      <c r="M66" s="300"/>
      <c r="N66" s="161"/>
      <c r="O66" s="161"/>
      <c r="P66" s="161"/>
      <c r="Q66" s="161"/>
      <c r="R66" s="161"/>
      <c r="S66" s="161"/>
      <c r="T66" s="161"/>
      <c r="U66" s="161"/>
      <c r="V66" s="161"/>
      <c r="W66" s="161"/>
      <c r="X66" s="161"/>
      <c r="Y66" s="161"/>
      <c r="Z66" s="161"/>
    </row>
    <row r="67" spans="1:26">
      <c r="A67" s="161"/>
      <c r="B67" s="161"/>
      <c r="C67" s="161"/>
      <c r="D67" s="161"/>
      <c r="E67" s="822"/>
      <c r="F67" s="822"/>
      <c r="G67" s="822"/>
      <c r="H67" s="822"/>
      <c r="I67" s="300"/>
      <c r="J67" s="300"/>
      <c r="K67" s="300"/>
      <c r="L67" s="300"/>
      <c r="M67" s="300"/>
      <c r="N67" s="161"/>
      <c r="O67" s="161"/>
      <c r="P67" s="161"/>
      <c r="Q67" s="161"/>
      <c r="R67" s="161"/>
      <c r="S67" s="161"/>
      <c r="T67" s="161"/>
      <c r="U67" s="161"/>
      <c r="V67" s="161"/>
      <c r="W67" s="161"/>
      <c r="X67" s="161"/>
      <c r="Y67" s="161"/>
      <c r="Z67" s="161"/>
    </row>
    <row r="68" spans="1:26">
      <c r="A68" s="161"/>
      <c r="B68" s="161"/>
      <c r="C68" s="161"/>
      <c r="D68" s="161"/>
      <c r="E68" s="822"/>
      <c r="F68" s="822"/>
      <c r="G68" s="822"/>
      <c r="H68" s="822"/>
      <c r="I68" s="300"/>
      <c r="J68" s="300"/>
      <c r="K68" s="300"/>
      <c r="L68" s="300"/>
      <c r="M68" s="300"/>
      <c r="N68" s="161"/>
      <c r="O68" s="161"/>
      <c r="P68" s="161"/>
      <c r="Q68" s="161"/>
      <c r="R68" s="161"/>
      <c r="S68" s="161"/>
      <c r="T68" s="161"/>
      <c r="U68" s="161"/>
      <c r="V68" s="161"/>
      <c r="W68" s="161"/>
      <c r="X68" s="161"/>
      <c r="Y68" s="161"/>
      <c r="Z68" s="161"/>
    </row>
    <row r="69" spans="1:26">
      <c r="A69" s="161"/>
      <c r="B69" s="161"/>
      <c r="C69" s="161"/>
      <c r="D69" s="161"/>
      <c r="E69" s="822"/>
      <c r="F69" s="822"/>
      <c r="G69" s="822"/>
      <c r="H69" s="822"/>
      <c r="I69" s="300"/>
      <c r="J69" s="300"/>
      <c r="K69" s="300"/>
      <c r="L69" s="300"/>
      <c r="M69" s="300"/>
      <c r="N69" s="161"/>
      <c r="O69" s="161"/>
      <c r="P69" s="161"/>
      <c r="Q69" s="161"/>
      <c r="R69" s="161"/>
      <c r="S69" s="161"/>
      <c r="T69" s="161"/>
      <c r="U69" s="161"/>
      <c r="V69" s="161"/>
      <c r="W69" s="161"/>
      <c r="X69" s="161"/>
      <c r="Y69" s="161"/>
      <c r="Z69" s="161"/>
    </row>
    <row r="70" spans="1:26">
      <c r="A70" s="161"/>
      <c r="B70" s="161"/>
      <c r="C70" s="161"/>
      <c r="D70" s="161"/>
      <c r="E70" s="822"/>
      <c r="F70" s="822"/>
      <c r="G70" s="822"/>
      <c r="H70" s="822"/>
      <c r="I70" s="300"/>
      <c r="J70" s="300"/>
      <c r="K70" s="300"/>
      <c r="L70" s="300"/>
      <c r="M70" s="300"/>
      <c r="N70" s="161"/>
      <c r="O70" s="161"/>
      <c r="P70" s="161"/>
      <c r="Q70" s="161"/>
      <c r="R70" s="161"/>
      <c r="S70" s="161"/>
      <c r="T70" s="161"/>
      <c r="U70" s="161"/>
      <c r="V70" s="161"/>
      <c r="W70" s="161"/>
      <c r="X70" s="161"/>
      <c r="Y70" s="161"/>
      <c r="Z70" s="161"/>
    </row>
    <row r="71" spans="1:26">
      <c r="A71" s="161"/>
      <c r="B71" s="161"/>
      <c r="C71" s="161"/>
      <c r="D71" s="161"/>
      <c r="E71" s="822"/>
      <c r="F71" s="822"/>
      <c r="G71" s="822"/>
      <c r="H71" s="822"/>
      <c r="I71" s="300"/>
      <c r="J71" s="300"/>
      <c r="K71" s="300"/>
      <c r="L71" s="300"/>
      <c r="M71" s="300"/>
      <c r="N71" s="161"/>
      <c r="O71" s="161"/>
      <c r="P71" s="161"/>
      <c r="Q71" s="161"/>
      <c r="R71" s="161"/>
      <c r="S71" s="161"/>
      <c r="T71" s="161"/>
      <c r="U71" s="161"/>
      <c r="V71" s="161"/>
      <c r="W71" s="161"/>
      <c r="X71" s="161"/>
      <c r="Y71" s="161"/>
      <c r="Z71" s="161"/>
    </row>
    <row r="72" spans="1:26">
      <c r="A72" s="161"/>
      <c r="B72" s="161"/>
      <c r="C72" s="161"/>
      <c r="D72" s="161"/>
      <c r="E72" s="822"/>
      <c r="F72" s="822"/>
      <c r="G72" s="822"/>
      <c r="H72" s="822"/>
      <c r="I72" s="300"/>
      <c r="J72" s="300"/>
      <c r="K72" s="300"/>
      <c r="L72" s="300"/>
      <c r="M72" s="300"/>
      <c r="N72" s="161"/>
      <c r="O72" s="161"/>
      <c r="P72" s="161"/>
      <c r="Q72" s="161"/>
      <c r="R72" s="161"/>
      <c r="S72" s="161"/>
      <c r="T72" s="161"/>
      <c r="U72" s="161"/>
      <c r="V72" s="161"/>
      <c r="W72" s="161"/>
      <c r="X72" s="161"/>
      <c r="Y72" s="161"/>
      <c r="Z72" s="161"/>
    </row>
    <row r="73" spans="1:26">
      <c r="A73" s="161"/>
      <c r="B73" s="161"/>
      <c r="C73" s="161"/>
      <c r="D73" s="161"/>
      <c r="E73" s="822"/>
      <c r="F73" s="822"/>
      <c r="G73" s="822"/>
      <c r="H73" s="822"/>
      <c r="I73" s="300"/>
      <c r="J73" s="300"/>
      <c r="K73" s="300"/>
      <c r="L73" s="300"/>
      <c r="M73" s="300"/>
      <c r="N73" s="161"/>
      <c r="O73" s="161"/>
      <c r="P73" s="161"/>
      <c r="Q73" s="161"/>
      <c r="R73" s="161"/>
      <c r="S73" s="161"/>
      <c r="T73" s="161"/>
      <c r="U73" s="161"/>
      <c r="V73" s="161"/>
      <c r="W73" s="161"/>
      <c r="X73" s="161"/>
      <c r="Y73" s="161"/>
      <c r="Z73" s="161"/>
    </row>
    <row r="74" spans="1:26">
      <c r="A74" s="161"/>
      <c r="B74" s="161"/>
      <c r="C74" s="161"/>
      <c r="D74" s="161"/>
      <c r="E74" s="822"/>
      <c r="F74" s="822"/>
      <c r="G74" s="822"/>
      <c r="H74" s="822"/>
      <c r="I74" s="300"/>
      <c r="J74" s="300"/>
      <c r="K74" s="300"/>
      <c r="L74" s="300"/>
      <c r="M74" s="300"/>
      <c r="N74" s="161"/>
      <c r="O74" s="161"/>
      <c r="P74" s="161"/>
      <c r="Q74" s="161"/>
      <c r="R74" s="161"/>
      <c r="S74" s="161"/>
      <c r="T74" s="161"/>
      <c r="U74" s="161"/>
      <c r="V74" s="161"/>
      <c r="W74" s="161"/>
      <c r="X74" s="161"/>
      <c r="Y74" s="161"/>
      <c r="Z74" s="161"/>
    </row>
    <row r="75" spans="1:26">
      <c r="A75" s="161"/>
      <c r="B75" s="161"/>
      <c r="C75" s="161"/>
      <c r="D75" s="161"/>
      <c r="E75" s="822"/>
      <c r="F75" s="822"/>
      <c r="G75" s="822"/>
      <c r="H75" s="822"/>
      <c r="I75" s="300"/>
      <c r="J75" s="300"/>
      <c r="K75" s="300"/>
      <c r="L75" s="300"/>
      <c r="M75" s="300"/>
      <c r="N75" s="161"/>
      <c r="O75" s="161"/>
      <c r="P75" s="161"/>
      <c r="Q75" s="161"/>
      <c r="R75" s="161"/>
      <c r="S75" s="161"/>
      <c r="T75" s="161"/>
      <c r="U75" s="161"/>
      <c r="V75" s="161"/>
      <c r="W75" s="161"/>
      <c r="X75" s="161"/>
      <c r="Y75" s="161"/>
      <c r="Z75" s="161"/>
    </row>
    <row r="76" spans="1:26">
      <c r="A76" s="161"/>
      <c r="B76" s="161"/>
      <c r="C76" s="161"/>
      <c r="D76" s="161"/>
      <c r="E76" s="822"/>
      <c r="F76" s="822"/>
      <c r="G76" s="822"/>
      <c r="H76" s="822"/>
      <c r="I76" s="300"/>
      <c r="J76" s="300"/>
      <c r="K76" s="300"/>
      <c r="L76" s="300"/>
      <c r="M76" s="300"/>
      <c r="N76" s="161"/>
      <c r="O76" s="161"/>
      <c r="P76" s="161"/>
      <c r="Q76" s="161"/>
      <c r="R76" s="161"/>
      <c r="S76" s="161"/>
      <c r="T76" s="161"/>
      <c r="U76" s="161"/>
      <c r="V76" s="161"/>
      <c r="W76" s="161"/>
      <c r="X76" s="161"/>
      <c r="Y76" s="161"/>
      <c r="Z76" s="161"/>
    </row>
    <row r="77" spans="1:26">
      <c r="A77" s="161"/>
      <c r="B77" s="161"/>
      <c r="C77" s="161"/>
      <c r="D77" s="161"/>
      <c r="E77" s="822"/>
      <c r="F77" s="822"/>
      <c r="G77" s="822"/>
      <c r="H77" s="822"/>
      <c r="I77" s="300"/>
      <c r="J77" s="300"/>
      <c r="K77" s="300"/>
      <c r="L77" s="300"/>
      <c r="M77" s="300"/>
      <c r="N77" s="161"/>
      <c r="O77" s="161"/>
      <c r="P77" s="161"/>
      <c r="Q77" s="161"/>
      <c r="R77" s="161"/>
      <c r="S77" s="161"/>
      <c r="T77" s="161"/>
      <c r="U77" s="161"/>
      <c r="V77" s="161"/>
      <c r="W77" s="161"/>
      <c r="X77" s="161"/>
      <c r="Y77" s="161"/>
      <c r="Z77" s="161"/>
    </row>
    <row r="78" spans="1:26">
      <c r="A78" s="161"/>
      <c r="B78" s="161"/>
      <c r="C78" s="161"/>
      <c r="D78" s="161"/>
      <c r="E78" s="822"/>
      <c r="F78" s="822"/>
      <c r="G78" s="822"/>
      <c r="H78" s="822"/>
      <c r="I78" s="300"/>
      <c r="J78" s="300"/>
      <c r="K78" s="300"/>
      <c r="L78" s="300"/>
      <c r="M78" s="300"/>
      <c r="N78" s="161"/>
      <c r="O78" s="161"/>
      <c r="P78" s="161"/>
      <c r="Q78" s="161"/>
      <c r="R78" s="161"/>
      <c r="S78" s="161"/>
      <c r="T78" s="161"/>
      <c r="U78" s="161"/>
      <c r="V78" s="161"/>
      <c r="W78" s="161"/>
      <c r="X78" s="161"/>
      <c r="Y78" s="161"/>
      <c r="Z78" s="161"/>
    </row>
    <row r="79" spans="1:26">
      <c r="A79" s="161"/>
      <c r="B79" s="161"/>
      <c r="C79" s="161"/>
      <c r="D79" s="161"/>
      <c r="E79" s="822"/>
      <c r="F79" s="822"/>
      <c r="G79" s="822"/>
      <c r="H79" s="822"/>
      <c r="I79" s="300"/>
      <c r="J79" s="300"/>
      <c r="K79" s="300"/>
      <c r="L79" s="300"/>
      <c r="M79" s="300"/>
      <c r="N79" s="161"/>
      <c r="O79" s="161"/>
      <c r="P79" s="161"/>
      <c r="Q79" s="161"/>
      <c r="R79" s="161"/>
      <c r="S79" s="161"/>
      <c r="T79" s="161"/>
      <c r="U79" s="161"/>
      <c r="V79" s="161"/>
      <c r="W79" s="161"/>
      <c r="X79" s="161"/>
      <c r="Y79" s="161"/>
      <c r="Z79" s="161"/>
    </row>
    <row r="80" spans="1:26">
      <c r="A80" s="161"/>
      <c r="B80" s="161"/>
      <c r="C80" s="161"/>
      <c r="D80" s="161"/>
      <c r="E80" s="822"/>
      <c r="F80" s="822"/>
      <c r="G80" s="822"/>
      <c r="H80" s="822"/>
      <c r="I80" s="300"/>
      <c r="J80" s="300"/>
      <c r="K80" s="300"/>
      <c r="L80" s="300"/>
      <c r="M80" s="300"/>
      <c r="N80" s="161"/>
      <c r="O80" s="161"/>
      <c r="P80" s="161"/>
      <c r="Q80" s="161"/>
      <c r="R80" s="161"/>
      <c r="S80" s="161"/>
      <c r="T80" s="161"/>
      <c r="U80" s="161"/>
      <c r="V80" s="161"/>
      <c r="W80" s="161"/>
      <c r="X80" s="161"/>
      <c r="Y80" s="161"/>
      <c r="Z80" s="161"/>
    </row>
    <row r="81" spans="1:26">
      <c r="A81" s="161"/>
      <c r="B81" s="161"/>
      <c r="C81" s="161"/>
      <c r="D81" s="161"/>
      <c r="E81" s="822"/>
      <c r="F81" s="822"/>
      <c r="G81" s="822"/>
      <c r="H81" s="822"/>
      <c r="I81" s="300"/>
      <c r="J81" s="300"/>
      <c r="K81" s="300"/>
      <c r="L81" s="300"/>
      <c r="M81" s="300"/>
      <c r="N81" s="161"/>
      <c r="O81" s="161"/>
      <c r="P81" s="161"/>
      <c r="Q81" s="161"/>
      <c r="R81" s="161"/>
      <c r="S81" s="161"/>
      <c r="T81" s="161"/>
      <c r="U81" s="161"/>
      <c r="V81" s="161"/>
      <c r="W81" s="161"/>
      <c r="X81" s="161"/>
      <c r="Y81" s="161"/>
      <c r="Z81" s="161"/>
    </row>
    <row r="82" spans="1:26">
      <c r="A82" s="161"/>
      <c r="B82" s="161"/>
      <c r="C82" s="161"/>
      <c r="D82" s="161"/>
      <c r="E82" s="822"/>
      <c r="F82" s="822"/>
      <c r="G82" s="822"/>
      <c r="H82" s="822"/>
      <c r="I82" s="300"/>
      <c r="J82" s="300"/>
      <c r="K82" s="300"/>
      <c r="L82" s="300"/>
      <c r="M82" s="300"/>
      <c r="N82" s="161"/>
      <c r="O82" s="161"/>
      <c r="P82" s="161"/>
      <c r="Q82" s="161"/>
      <c r="R82" s="161"/>
      <c r="S82" s="161"/>
      <c r="T82" s="161"/>
      <c r="U82" s="161"/>
      <c r="V82" s="161"/>
      <c r="W82" s="161"/>
      <c r="X82" s="161"/>
      <c r="Y82" s="161"/>
      <c r="Z82" s="161"/>
    </row>
    <row r="83" spans="1:26">
      <c r="A83" s="161"/>
      <c r="B83" s="161"/>
      <c r="C83" s="161"/>
      <c r="D83" s="161"/>
      <c r="E83" s="822"/>
      <c r="F83" s="822"/>
      <c r="G83" s="822"/>
      <c r="H83" s="822"/>
      <c r="I83" s="300"/>
      <c r="J83" s="300"/>
      <c r="K83" s="300"/>
      <c r="L83" s="300"/>
      <c r="M83" s="300"/>
      <c r="N83" s="161"/>
      <c r="O83" s="161"/>
      <c r="P83" s="161"/>
      <c r="Q83" s="161"/>
      <c r="R83" s="161"/>
      <c r="S83" s="161"/>
      <c r="T83" s="161"/>
      <c r="U83" s="161"/>
      <c r="V83" s="161"/>
      <c r="W83" s="161"/>
      <c r="X83" s="161"/>
      <c r="Y83" s="161"/>
      <c r="Z83" s="161"/>
    </row>
    <row r="84" spans="1:26">
      <c r="A84" s="161"/>
      <c r="B84" s="161"/>
      <c r="C84" s="161"/>
      <c r="D84" s="161"/>
      <c r="E84" s="822"/>
      <c r="F84" s="822"/>
      <c r="G84" s="822"/>
      <c r="H84" s="822"/>
      <c r="I84" s="300"/>
      <c r="J84" s="300"/>
      <c r="K84" s="300"/>
      <c r="L84" s="300"/>
      <c r="M84" s="300"/>
      <c r="N84" s="161"/>
      <c r="O84" s="161"/>
      <c r="P84" s="161"/>
      <c r="Q84" s="161"/>
      <c r="R84" s="161"/>
      <c r="S84" s="161"/>
      <c r="T84" s="161"/>
      <c r="U84" s="161"/>
      <c r="V84" s="161"/>
      <c r="W84" s="161"/>
      <c r="X84" s="161"/>
      <c r="Y84" s="161"/>
      <c r="Z84" s="161"/>
    </row>
    <row r="85" spans="1:26">
      <c r="A85" s="161"/>
      <c r="B85" s="161"/>
      <c r="C85" s="161"/>
      <c r="D85" s="161"/>
      <c r="E85" s="822"/>
      <c r="F85" s="822"/>
      <c r="G85" s="822"/>
      <c r="H85" s="822"/>
      <c r="I85" s="300"/>
      <c r="J85" s="300"/>
      <c r="K85" s="300"/>
      <c r="L85" s="300"/>
      <c r="M85" s="300"/>
      <c r="N85" s="161"/>
      <c r="O85" s="161"/>
      <c r="P85" s="161"/>
      <c r="Q85" s="161"/>
      <c r="R85" s="161"/>
      <c r="S85" s="161"/>
      <c r="T85" s="161"/>
      <c r="U85" s="161"/>
      <c r="V85" s="161"/>
      <c r="W85" s="161"/>
      <c r="X85" s="161"/>
      <c r="Y85" s="161"/>
      <c r="Z85" s="161"/>
    </row>
    <row r="86" spans="1:26">
      <c r="A86" s="161"/>
      <c r="B86" s="161"/>
      <c r="C86" s="161"/>
      <c r="D86" s="161"/>
      <c r="E86" s="822"/>
      <c r="F86" s="822"/>
      <c r="G86" s="822"/>
      <c r="H86" s="822"/>
      <c r="I86" s="300"/>
      <c r="J86" s="300"/>
      <c r="K86" s="300"/>
      <c r="L86" s="300"/>
      <c r="M86" s="300"/>
      <c r="N86" s="161"/>
      <c r="O86" s="161"/>
      <c r="P86" s="161"/>
      <c r="Q86" s="161"/>
      <c r="R86" s="161"/>
      <c r="S86" s="161"/>
      <c r="T86" s="161"/>
      <c r="U86" s="161"/>
      <c r="V86" s="161"/>
      <c r="W86" s="161"/>
      <c r="X86" s="161"/>
      <c r="Y86" s="161"/>
      <c r="Z86" s="161"/>
    </row>
    <row r="87" spans="1:26">
      <c r="J87" s="300"/>
      <c r="K87" s="300"/>
      <c r="L87" s="300"/>
      <c r="M87" s="300"/>
      <c r="N87" s="161"/>
      <c r="O87" s="161"/>
      <c r="P87" s="161"/>
      <c r="Q87" s="161"/>
      <c r="R87" s="161"/>
      <c r="S87" s="161"/>
      <c r="T87" s="161"/>
      <c r="U87" s="161"/>
      <c r="V87" s="161"/>
      <c r="W87" s="161"/>
      <c r="X87" s="161"/>
      <c r="Y87" s="161"/>
      <c r="Z87" s="161"/>
    </row>
    <row r="88" spans="1:26">
      <c r="J88" s="300"/>
      <c r="K88" s="300"/>
      <c r="L88" s="300"/>
      <c r="M88" s="300"/>
      <c r="N88" s="161"/>
      <c r="O88" s="161"/>
      <c r="P88" s="161"/>
      <c r="Q88" s="161"/>
      <c r="R88" s="161"/>
      <c r="S88" s="161"/>
      <c r="T88" s="161"/>
      <c r="U88" s="161"/>
      <c r="V88" s="161"/>
      <c r="W88" s="161"/>
      <c r="X88" s="161"/>
      <c r="Y88" s="161"/>
      <c r="Z88" s="161"/>
    </row>
  </sheetData>
  <sheetProtection algorithmName="SHA-512" hashValue="p87VbKSatfT2Q53f2ty1uackh2zbb3rdomk6TarEkBa1cuwyIl6zZTKnbSOp6nkrIrhHb29TLy2aoFNVwOKyjg==" saltValue="R3uNR05lm/xrCxuQcUbObA==" spinCount="100000" sheet="1" objects="1" scenarios="1"/>
  <dataConsolidate/>
  <mergeCells count="1">
    <mergeCell ref="C5:D5"/>
  </mergeCells>
  <phoneticPr fontId="8" type="noConversion"/>
  <conditionalFormatting sqref="J1">
    <cfRule type="expression" dxfId="106" priority="12" stopIfTrue="1">
      <formula>$R$427&lt;&gt;0</formula>
    </cfRule>
    <cfRule type="expression" dxfId="105" priority="13" stopIfTrue="1">
      <formula>$R$427=0</formula>
    </cfRule>
  </conditionalFormatting>
  <conditionalFormatting sqref="C2">
    <cfRule type="cellIs" dxfId="104" priority="9" stopIfTrue="1" operator="equal">
      <formula>"This Table is currently showing 0 errors"</formula>
    </cfRule>
  </conditionalFormatting>
  <conditionalFormatting sqref="B3">
    <cfRule type="cellIs" dxfId="103" priority="8" stopIfTrue="1" operator="equal">
      <formula>"This Table is currently showing 0 errors"</formula>
    </cfRule>
  </conditionalFormatting>
  <conditionalFormatting sqref="H3">
    <cfRule type="cellIs" dxfId="102" priority="7" stopIfTrue="1" operator="equal">
      <formula>"OK"</formula>
    </cfRule>
  </conditionalFormatting>
  <conditionalFormatting sqref="H5:H6">
    <cfRule type="cellIs" dxfId="101" priority="6" stopIfTrue="1" operator="equal">
      <formula>"OK"</formula>
    </cfRule>
  </conditionalFormatting>
  <conditionalFormatting sqref="H4">
    <cfRule type="cellIs" dxfId="100" priority="3" stopIfTrue="1" operator="equal">
      <formula>"OK"</formula>
    </cfRule>
  </conditionalFormatting>
  <dataValidations count="1">
    <dataValidation type="list" allowBlank="1" showInputMessage="1" showErrorMessage="1" sqref="D8:D10 D36:D42 D12:D34">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U127"/>
  <sheetViews>
    <sheetView zoomScale="70" zoomScaleNormal="70" workbookViewId="0"/>
  </sheetViews>
  <sheetFormatPr defaultColWidth="8.84375" defaultRowHeight="12.5"/>
  <cols>
    <col min="1" max="1" width="5" style="9" customWidth="1"/>
    <col min="2" max="2" width="62.4609375" style="9" customWidth="1"/>
    <col min="3" max="3" width="20.921875" style="9" customWidth="1"/>
    <col min="4" max="4" width="11.84375" style="9" customWidth="1"/>
    <col min="5" max="15" width="11.69140625" style="9" customWidth="1"/>
    <col min="16" max="16" width="8.84375" style="9"/>
    <col min="17" max="17" width="12.23046875" style="9" customWidth="1"/>
    <col min="18" max="18" width="9.84375" style="9" customWidth="1"/>
    <col min="19" max="22" width="8.84375" style="9"/>
    <col min="23" max="23" width="150.07421875" style="9" customWidth="1"/>
    <col min="24" max="24" width="90.84375" style="9" customWidth="1"/>
    <col min="25" max="25" width="8.84375" style="814"/>
    <col min="26" max="29" width="8.84375" style="9"/>
    <col min="30" max="30" width="9.23046875" style="9" customWidth="1"/>
    <col min="31" max="31" width="17.69140625" style="9" customWidth="1"/>
    <col min="32" max="16384" width="8.84375" style="9"/>
  </cols>
  <sheetData>
    <row r="1" spans="1:73" ht="36.75" customHeight="1">
      <c r="A1" s="84" t="str">
        <f>Summary!A1</f>
        <v>Organisation</v>
      </c>
      <c r="B1" s="85"/>
      <c r="C1" s="85"/>
      <c r="D1" s="108"/>
      <c r="E1" s="108"/>
      <c r="F1" s="108"/>
      <c r="G1" s="108"/>
      <c r="H1" s="108"/>
      <c r="I1" s="109"/>
      <c r="J1" s="108"/>
      <c r="K1" s="108"/>
      <c r="L1" s="108"/>
      <c r="M1" s="108"/>
      <c r="N1" s="108"/>
      <c r="O1" s="108"/>
      <c r="P1" s="108"/>
      <c r="Q1" s="85"/>
      <c r="R1" s="85"/>
      <c r="S1" s="85"/>
      <c r="T1" s="85"/>
      <c r="U1" s="1233"/>
      <c r="V1" s="85"/>
      <c r="W1" s="275" t="s">
        <v>460</v>
      </c>
      <c r="X1" s="1053" t="str">
        <f>IF($Y$33&gt;0," If there are any validation errors, you must include an explanation within your narrative","")</f>
        <v/>
      </c>
      <c r="Y1" s="917"/>
      <c r="Z1" s="122"/>
      <c r="AA1" s="1235" t="str">
        <f>+Summary!$V$3</f>
        <v>Jun 21</v>
      </c>
      <c r="AB1" s="1235" t="str">
        <f>+Summary!$H$1</f>
        <v>Apr 21</v>
      </c>
      <c r="AC1" s="1235">
        <f>IF(AA1=AB1,1,0)</f>
        <v>0</v>
      </c>
      <c r="AD1" s="85"/>
      <c r="AE1" s="85"/>
      <c r="AF1" s="85"/>
      <c r="AG1" s="299" t="str">
        <f>Summary!V1</f>
        <v>Apr 21</v>
      </c>
      <c r="AH1" s="122">
        <v>0</v>
      </c>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row>
    <row r="2" spans="1:73" ht="23">
      <c r="A2" s="86"/>
      <c r="B2" s="85"/>
      <c r="C2" s="660"/>
      <c r="D2" s="2861"/>
      <c r="E2" s="2862"/>
      <c r="F2" s="2862"/>
      <c r="G2" s="2862"/>
      <c r="H2" s="2862"/>
      <c r="I2" s="2863" t="s">
        <v>1016</v>
      </c>
      <c r="J2" s="2863">
        <v>1</v>
      </c>
      <c r="K2" s="108"/>
      <c r="L2" s="108"/>
      <c r="M2" s="108"/>
      <c r="N2" s="108"/>
      <c r="O2" s="108"/>
      <c r="P2" s="108"/>
      <c r="Q2" s="85"/>
      <c r="R2" s="85"/>
      <c r="S2" s="85"/>
      <c r="T2" s="85"/>
      <c r="U2" s="1233"/>
      <c r="V2" s="85"/>
      <c r="W2" s="65"/>
      <c r="X2" s="65"/>
      <c r="Y2" s="917"/>
      <c r="Z2" s="122"/>
      <c r="AA2" s="1235" t="str">
        <f>+Summary!$V$4</f>
        <v>Jul 21</v>
      </c>
      <c r="AB2" s="1235" t="str">
        <f>+Summary!$H$1</f>
        <v>Apr 21</v>
      </c>
      <c r="AC2" s="1235">
        <f t="shared" ref="AC2:AC9" si="0">IF(AA2=AB2,1,0)</f>
        <v>0</v>
      </c>
      <c r="AD2" s="85"/>
      <c r="AE2" s="85"/>
      <c r="AF2" s="85"/>
      <c r="AG2" s="299" t="str">
        <f>Summary!V2</f>
        <v>May 21</v>
      </c>
      <c r="AH2" s="122">
        <f>SUM($D$37:$D$37)</f>
        <v>0</v>
      </c>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row>
    <row r="3" spans="1:73" ht="22.5" customHeight="1">
      <c r="A3" s="86" t="s">
        <v>461</v>
      </c>
      <c r="B3" s="87"/>
      <c r="C3" s="660"/>
      <c r="D3" s="2864"/>
      <c r="E3" s="2862"/>
      <c r="F3" s="2862"/>
      <c r="G3" s="2862"/>
      <c r="H3" s="2862"/>
      <c r="I3" s="2863" t="s">
        <v>1015</v>
      </c>
      <c r="J3" s="2863">
        <v>1</v>
      </c>
      <c r="K3" s="108"/>
      <c r="L3" s="108"/>
      <c r="M3" s="108"/>
      <c r="N3" s="108"/>
      <c r="O3" s="108"/>
      <c r="P3" s="85"/>
      <c r="Q3" s="321" t="s">
        <v>52</v>
      </c>
      <c r="R3" s="104" t="str">
        <f>+Summary!H1</f>
        <v>Apr 21</v>
      </c>
      <c r="S3" s="85"/>
      <c r="T3" s="85"/>
      <c r="U3" s="1233"/>
      <c r="V3" s="85"/>
      <c r="W3" s="279" t="s">
        <v>990</v>
      </c>
      <c r="X3" s="280" t="str">
        <f>IF($J$3&gt;Summary!$K$1,"Ok",IF($D$11="","Ok",IF(COUNTA('B - Monthly Positions'!$D$11:$O$11)&lt;&gt;12,"Please input Data for all 12 months","Ok")))</f>
        <v>Ok</v>
      </c>
      <c r="Y3" s="847">
        <f>IF(X3="Ok",0,1)</f>
        <v>0</v>
      </c>
      <c r="Z3" s="122"/>
      <c r="AA3" s="1235" t="str">
        <f>+Summary!$V$5</f>
        <v>Aug 21</v>
      </c>
      <c r="AB3" s="1235" t="str">
        <f>+Summary!$H$1</f>
        <v>Apr 21</v>
      </c>
      <c r="AC3" s="1235">
        <f t="shared" si="0"/>
        <v>0</v>
      </c>
      <c r="AD3" s="85"/>
      <c r="AE3" s="85"/>
      <c r="AF3" s="85"/>
      <c r="AG3" s="299" t="str">
        <f>Summary!V3</f>
        <v>Jun 21</v>
      </c>
      <c r="AH3" s="122">
        <f>SUM($D$37:$E$37)</f>
        <v>0</v>
      </c>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row>
    <row r="4" spans="1:73" ht="15.5">
      <c r="A4" s="85"/>
      <c r="B4" s="122"/>
      <c r="C4" s="660"/>
      <c r="D4" s="665"/>
      <c r="E4" s="108"/>
      <c r="F4" s="108"/>
      <c r="G4" s="108"/>
      <c r="H4" s="108"/>
      <c r="I4" s="109"/>
      <c r="J4" s="108"/>
      <c r="K4" s="108"/>
      <c r="L4" s="108"/>
      <c r="M4" s="108"/>
      <c r="N4" s="108"/>
      <c r="O4" s="108"/>
      <c r="P4" s="108"/>
      <c r="Q4" s="85"/>
      <c r="R4" s="85"/>
      <c r="S4" s="85"/>
      <c r="T4" s="85"/>
      <c r="U4" s="1233"/>
      <c r="V4" s="85"/>
      <c r="W4" s="279" t="s">
        <v>991</v>
      </c>
      <c r="X4" s="280" t="str">
        <f>IF($J$3&gt;Summary!$K$1,"Ok",IF($D$12="","Ok",IF(COUNTA('B - Monthly Positions'!$D$12:$O$12)&lt;&gt;12,"Please input Data for all 12 months","Ok")))</f>
        <v>Ok</v>
      </c>
      <c r="Y4" s="847">
        <f t="shared" ref="Y4:Y31" si="1">IF(X4="Ok",0,1)</f>
        <v>0</v>
      </c>
      <c r="Z4" s="122"/>
      <c r="AA4" s="1235" t="str">
        <f>+Summary!$V$6</f>
        <v>Sep 21</v>
      </c>
      <c r="AB4" s="1235" t="str">
        <f>+Summary!$H$1</f>
        <v>Apr 21</v>
      </c>
      <c r="AC4" s="1235">
        <f t="shared" si="0"/>
        <v>0</v>
      </c>
      <c r="AD4" s="85"/>
      <c r="AE4" s="85"/>
      <c r="AF4" s="85"/>
      <c r="AG4" s="299" t="str">
        <f>Summary!V4</f>
        <v>Jul 21</v>
      </c>
      <c r="AH4" s="122">
        <f>SUM($D$37:$F$37)</f>
        <v>0</v>
      </c>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row>
    <row r="5" spans="1:73" ht="15.5">
      <c r="A5" s="85"/>
      <c r="B5" s="666"/>
      <c r="C5" s="1070">
        <f>VLOOKUP(Summary!H1,Summary!V1:W12,2,FALSE)</f>
        <v>1</v>
      </c>
      <c r="D5" s="915" t="str">
        <f>"This Table is currently showing "&amp;$Y$33&amp;" errors"</f>
        <v>This Table is currently showing 0 errors</v>
      </c>
      <c r="E5" s="1224"/>
      <c r="F5" s="1224"/>
      <c r="G5" s="916" t="str">
        <f>IF($Y$38&gt;0," Check validations at cell W1","")</f>
        <v/>
      </c>
      <c r="H5" s="919"/>
      <c r="I5" s="920"/>
      <c r="J5" s="919"/>
      <c r="K5" s="108"/>
      <c r="L5" s="108"/>
      <c r="M5" s="108"/>
      <c r="N5" s="108"/>
      <c r="O5" s="108"/>
      <c r="P5" s="110"/>
      <c r="Q5" s="105"/>
      <c r="R5" s="105"/>
      <c r="S5" s="105"/>
      <c r="T5" s="85"/>
      <c r="U5" s="1233"/>
      <c r="V5" s="85"/>
      <c r="W5" s="279" t="s">
        <v>992</v>
      </c>
      <c r="X5" s="280" t="str">
        <f>IF($J$3&gt;Summary!$K$1,"Ok",IF($D$16="","Ok",IF(COUNTA('B - Monthly Positions'!$D$16:$O$16)&lt;&gt;12,"Please input Data for all 12 months","Ok")))</f>
        <v>Ok</v>
      </c>
      <c r="Y5" s="847">
        <f t="shared" si="1"/>
        <v>0</v>
      </c>
      <c r="Z5" s="122"/>
      <c r="AA5" s="1235" t="str">
        <f>+Summary!$V$7</f>
        <v>Oct 21</v>
      </c>
      <c r="AB5" s="1235" t="str">
        <f>+Summary!$H$1</f>
        <v>Apr 21</v>
      </c>
      <c r="AC5" s="1235">
        <f t="shared" si="0"/>
        <v>0</v>
      </c>
      <c r="AD5" s="85"/>
      <c r="AE5" s="85"/>
      <c r="AF5" s="85"/>
      <c r="AG5" s="299" t="str">
        <f>Summary!V5</f>
        <v>Aug 21</v>
      </c>
      <c r="AH5" s="122">
        <f>SUM($D$37:$G$37)</f>
        <v>0</v>
      </c>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row>
    <row r="6" spans="1:73" s="12" customFormat="1" ht="15.5">
      <c r="A6" s="805"/>
      <c r="B6" s="117"/>
      <c r="C6" s="913"/>
      <c r="D6" s="972" t="str">
        <f>IF($Y$33&lt;=0,"","NOTE : Some errors will be resolved when associated tables are completed")</f>
        <v/>
      </c>
      <c r="E6" s="922"/>
      <c r="F6" s="922"/>
      <c r="G6" s="922"/>
      <c r="H6" s="922"/>
      <c r="I6" s="922"/>
      <c r="J6" s="922"/>
      <c r="K6" s="852"/>
      <c r="L6" s="849"/>
      <c r="M6" s="849"/>
      <c r="N6" s="846"/>
      <c r="O6" s="846"/>
      <c r="P6" s="88"/>
      <c r="Q6" s="88"/>
      <c r="R6" s="88"/>
      <c r="S6" s="88"/>
      <c r="T6" s="88"/>
      <c r="U6" s="1233"/>
      <c r="V6" s="88"/>
      <c r="W6" s="279" t="s">
        <v>993</v>
      </c>
      <c r="X6" s="280" t="str">
        <f>IF($J$3&gt;Summary!$K$1,"Ok",IF($D$18="","Ok",IF(COUNTA('B - Monthly Positions'!$D$18:$O$18)&lt;&gt;12,"Please input Data for all 12 months","Ok")))</f>
        <v>Ok</v>
      </c>
      <c r="Y6" s="847">
        <f t="shared" si="1"/>
        <v>0</v>
      </c>
      <c r="Z6" s="117"/>
      <c r="AA6" s="1236" t="str">
        <f>+Summary!$V$8</f>
        <v>Nov 21</v>
      </c>
      <c r="AB6" s="1235" t="str">
        <f>+Summary!$H$1</f>
        <v>Apr 21</v>
      </c>
      <c r="AC6" s="1235">
        <f t="shared" si="0"/>
        <v>0</v>
      </c>
      <c r="AD6" s="88"/>
      <c r="AE6" s="88"/>
      <c r="AF6" s="88"/>
      <c r="AG6" s="299" t="str">
        <f>Summary!V6</f>
        <v>Sep 21</v>
      </c>
      <c r="AH6" s="122">
        <f>SUM($D$37:$H$37)</f>
        <v>0</v>
      </c>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row>
    <row r="7" spans="1:73" s="12" customFormat="1" ht="16" thickBot="1">
      <c r="A7" s="88"/>
      <c r="B7" s="89"/>
      <c r="C7" s="665"/>
      <c r="D7" s="117">
        <f>IF(D8&lt;=$C$5,1,0)</f>
        <v>1</v>
      </c>
      <c r="E7" s="117">
        <f t="shared" ref="E7:O7" si="2">IF(E8&lt;=$C$5,1,0)</f>
        <v>0</v>
      </c>
      <c r="F7" s="117">
        <f t="shared" si="2"/>
        <v>0</v>
      </c>
      <c r="G7" s="117">
        <f t="shared" si="2"/>
        <v>0</v>
      </c>
      <c r="H7" s="117">
        <f t="shared" si="2"/>
        <v>0</v>
      </c>
      <c r="I7" s="117">
        <f t="shared" si="2"/>
        <v>0</v>
      </c>
      <c r="J7" s="117">
        <f t="shared" si="2"/>
        <v>0</v>
      </c>
      <c r="K7" s="117">
        <f t="shared" si="2"/>
        <v>0</v>
      </c>
      <c r="L7" s="117">
        <f t="shared" si="2"/>
        <v>0</v>
      </c>
      <c r="M7" s="117">
        <f t="shared" si="2"/>
        <v>0</v>
      </c>
      <c r="N7" s="117">
        <f t="shared" si="2"/>
        <v>0</v>
      </c>
      <c r="O7" s="117">
        <f t="shared" si="2"/>
        <v>0</v>
      </c>
      <c r="P7" s="119"/>
      <c r="Q7" s="119"/>
      <c r="R7" s="120"/>
      <c r="S7" s="88"/>
      <c r="T7" s="88"/>
      <c r="U7" s="1233"/>
      <c r="V7" s="88"/>
      <c r="W7" s="279" t="s">
        <v>994</v>
      </c>
      <c r="X7" s="280" t="str">
        <f>IF($J$3&gt;Summary!K1,"Ok",IF($D$19="","Ok",IF(COUNTA('B - Monthly Positions'!$D$19:$O$19)&lt;&gt;12,"Please input Data for all 12 months","Ok")))</f>
        <v>Ok</v>
      </c>
      <c r="Y7" s="847">
        <f t="shared" si="1"/>
        <v>0</v>
      </c>
      <c r="Z7" s="117"/>
      <c r="AA7" s="1236" t="str">
        <f>+Summary!$V$9</f>
        <v>Dec 21</v>
      </c>
      <c r="AB7" s="1235" t="str">
        <f>+Summary!$H$1</f>
        <v>Apr 21</v>
      </c>
      <c r="AC7" s="1235">
        <f t="shared" si="0"/>
        <v>0</v>
      </c>
      <c r="AD7" s="88"/>
      <c r="AE7" s="88"/>
      <c r="AF7" s="88"/>
      <c r="AG7" s="299" t="str">
        <f>Summary!V7</f>
        <v>Oct 21</v>
      </c>
      <c r="AH7" s="122">
        <f>SUM($D$37:$I$37)</f>
        <v>0</v>
      </c>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row>
    <row r="8" spans="1:73" s="13" customFormat="1" ht="16" thickBot="1">
      <c r="A8" s="90"/>
      <c r="B8" s="90"/>
      <c r="C8" s="914"/>
      <c r="D8" s="111">
        <v>1</v>
      </c>
      <c r="E8" s="112">
        <v>2</v>
      </c>
      <c r="F8" s="112">
        <v>3</v>
      </c>
      <c r="G8" s="112">
        <v>4</v>
      </c>
      <c r="H8" s="112">
        <v>5</v>
      </c>
      <c r="I8" s="112">
        <v>6</v>
      </c>
      <c r="J8" s="112">
        <v>7</v>
      </c>
      <c r="K8" s="112">
        <v>8</v>
      </c>
      <c r="L8" s="112">
        <v>9</v>
      </c>
      <c r="M8" s="112">
        <v>10</v>
      </c>
      <c r="N8" s="112">
        <v>11</v>
      </c>
      <c r="O8" s="113">
        <v>12</v>
      </c>
      <c r="P8" s="114"/>
      <c r="Q8" s="107"/>
      <c r="R8" s="107"/>
      <c r="S8" s="1234"/>
      <c r="T8" s="912"/>
      <c r="U8" s="1233"/>
      <c r="V8" s="1052"/>
      <c r="W8" s="279" t="s">
        <v>995</v>
      </c>
      <c r="X8" s="280" t="str">
        <f>IF($J$3&gt;Summary!$K$1,"Ok",IF($D$20="","Ok",IF(COUNTA('B - Monthly Positions'!$D$20:$O$20)&lt;&gt;12,"Please input Data for all 12 months","Ok")))</f>
        <v>Ok</v>
      </c>
      <c r="Y8" s="847">
        <f t="shared" si="1"/>
        <v>0</v>
      </c>
      <c r="Z8" s="848"/>
      <c r="AA8" s="1237" t="str">
        <f>+Summary!$V$10</f>
        <v>Jan 22</v>
      </c>
      <c r="AB8" s="1235" t="str">
        <f>+Summary!$H$1</f>
        <v>Apr 21</v>
      </c>
      <c r="AC8" s="1235">
        <f t="shared" si="0"/>
        <v>0</v>
      </c>
      <c r="AD8" s="90"/>
      <c r="AE8" s="90"/>
      <c r="AF8" s="90"/>
      <c r="AG8" s="299" t="str">
        <f>Summary!V8</f>
        <v>Nov 21</v>
      </c>
      <c r="AH8" s="122">
        <f>SUM($D$37:$J$37)</f>
        <v>0</v>
      </c>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row>
    <row r="9" spans="1:73" s="16" customFormat="1" ht="43.5" customHeight="1">
      <c r="A9" s="1162"/>
      <c r="B9" s="1937" t="s">
        <v>810</v>
      </c>
      <c r="C9" s="914"/>
      <c r="D9" s="652" t="s">
        <v>186</v>
      </c>
      <c r="E9" s="653" t="s">
        <v>90</v>
      </c>
      <c r="F9" s="653" t="s">
        <v>91</v>
      </c>
      <c r="G9" s="653" t="s">
        <v>92</v>
      </c>
      <c r="H9" s="653" t="s">
        <v>93</v>
      </c>
      <c r="I9" s="653" t="s">
        <v>94</v>
      </c>
      <c r="J9" s="653" t="s">
        <v>95</v>
      </c>
      <c r="K9" s="653" t="s">
        <v>96</v>
      </c>
      <c r="L9" s="653" t="s">
        <v>97</v>
      </c>
      <c r="M9" s="653" t="s">
        <v>98</v>
      </c>
      <c r="N9" s="653" t="s">
        <v>99</v>
      </c>
      <c r="O9" s="654" t="s">
        <v>100</v>
      </c>
      <c r="P9" s="1159" t="s">
        <v>183</v>
      </c>
      <c r="Q9" s="1159" t="s">
        <v>447</v>
      </c>
      <c r="R9" s="1830" t="s">
        <v>296</v>
      </c>
      <c r="S9" s="661"/>
      <c r="T9" s="661"/>
      <c r="U9" s="1233"/>
      <c r="V9" s="1162"/>
      <c r="W9" s="279" t="s">
        <v>996</v>
      </c>
      <c r="X9" s="280" t="str">
        <f>IF($J$3&gt;Summary!$K$1,"Ok",IF($D$21="","Ok",IF(COUNTA('B - Monthly Positions'!$D$21:$O$21)&lt;&gt;12,"Please input Data for all 12 months","Ok")))</f>
        <v>Ok</v>
      </c>
      <c r="Y9" s="847">
        <f t="shared" si="1"/>
        <v>0</v>
      </c>
      <c r="Z9" s="661"/>
      <c r="AA9" s="1238" t="str">
        <f>+Summary!$V$11</f>
        <v>Feb 22</v>
      </c>
      <c r="AB9" s="1235" t="str">
        <f>+Summary!$H$1</f>
        <v>Apr 21</v>
      </c>
      <c r="AC9" s="1235">
        <f t="shared" si="0"/>
        <v>0</v>
      </c>
      <c r="AD9" s="1162"/>
      <c r="AE9" s="1162"/>
      <c r="AF9" s="1162"/>
      <c r="AG9" s="299" t="str">
        <f>Summary!V9</f>
        <v>Dec 21</v>
      </c>
      <c r="AH9" s="122">
        <f>SUM($D$37:$K$37)</f>
        <v>0</v>
      </c>
      <c r="AI9" s="1162"/>
      <c r="AJ9" s="1162"/>
      <c r="AK9" s="1162"/>
      <c r="AL9" s="1162"/>
      <c r="AM9" s="1162"/>
      <c r="AN9" s="1162"/>
      <c r="AO9" s="1162"/>
      <c r="AP9" s="1162"/>
      <c r="AQ9" s="1162"/>
      <c r="AR9" s="1162"/>
      <c r="AS9" s="1162"/>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c r="BP9" s="1162"/>
      <c r="BQ9" s="1162"/>
      <c r="BR9" s="1162"/>
      <c r="BS9" s="1162"/>
      <c r="BT9" s="1162"/>
      <c r="BU9" s="1162"/>
    </row>
    <row r="10" spans="1:73" s="16" customFormat="1" ht="15" customHeight="1" thickBot="1">
      <c r="A10" s="1162"/>
      <c r="B10" s="91"/>
      <c r="C10" s="1163"/>
      <c r="D10" s="655" t="s">
        <v>51</v>
      </c>
      <c r="E10" s="656" t="s">
        <v>51</v>
      </c>
      <c r="F10" s="656" t="s">
        <v>51</v>
      </c>
      <c r="G10" s="656" t="s">
        <v>51</v>
      </c>
      <c r="H10" s="656" t="s">
        <v>51</v>
      </c>
      <c r="I10" s="656" t="s">
        <v>51</v>
      </c>
      <c r="J10" s="656" t="s">
        <v>51</v>
      </c>
      <c r="K10" s="656" t="s">
        <v>51</v>
      </c>
      <c r="L10" s="656" t="s">
        <v>51</v>
      </c>
      <c r="M10" s="656" t="s">
        <v>51</v>
      </c>
      <c r="N10" s="656" t="s">
        <v>51</v>
      </c>
      <c r="O10" s="657" t="s">
        <v>51</v>
      </c>
      <c r="P10" s="1161" t="s">
        <v>51</v>
      </c>
      <c r="Q10" s="1161" t="s">
        <v>51</v>
      </c>
      <c r="R10" s="1830"/>
      <c r="S10" s="661" t="str">
        <f>+Summary!$V$12</f>
        <v>Mar 22</v>
      </c>
      <c r="T10" s="661"/>
      <c r="U10" s="1233"/>
      <c r="V10" s="85"/>
      <c r="W10" s="279" t="s">
        <v>997</v>
      </c>
      <c r="X10" s="280" t="str">
        <f>IF($J$3&gt;Summary!$K$1,"Ok",IF($D$22="","Ok",IF(COUNTA('B - Monthly Positions'!$D$22:$O$22)&lt;&gt;12,"Please input Data for all 12 months","Ok")))</f>
        <v>Ok</v>
      </c>
      <c r="Y10" s="847">
        <f t="shared" si="1"/>
        <v>0</v>
      </c>
      <c r="Z10" s="661"/>
      <c r="AA10" s="1238" t="str">
        <f>+Summary!$V$12</f>
        <v>Mar 22</v>
      </c>
      <c r="AB10" s="1235" t="str">
        <f>+Summary!$H$1</f>
        <v>Apr 21</v>
      </c>
      <c r="AC10" s="1235">
        <f>SUM(AC1:AC9)</f>
        <v>0</v>
      </c>
      <c r="AD10" s="1162"/>
      <c r="AE10" s="1162"/>
      <c r="AF10" s="1162"/>
      <c r="AG10" s="299" t="str">
        <f>Summary!V10</f>
        <v>Jan 22</v>
      </c>
      <c r="AH10" s="122">
        <f>SUM($D$37:$L$37)</f>
        <v>0</v>
      </c>
      <c r="AI10" s="1162"/>
      <c r="AJ10" s="1162"/>
      <c r="AK10" s="1162"/>
      <c r="AL10" s="1162"/>
      <c r="AM10" s="1162"/>
      <c r="AN10" s="1162"/>
      <c r="AO10" s="1162"/>
      <c r="AP10" s="1162"/>
      <c r="AQ10" s="1162"/>
      <c r="AR10" s="1162"/>
      <c r="AS10" s="1162"/>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c r="BP10" s="1162"/>
      <c r="BQ10" s="1162"/>
      <c r="BR10" s="1162"/>
      <c r="BS10" s="1162"/>
      <c r="BT10" s="1162"/>
      <c r="BU10" s="1162"/>
    </row>
    <row r="11" spans="1:73" ht="18" customHeight="1">
      <c r="A11" s="92">
        <v>1</v>
      </c>
      <c r="B11" s="1168" t="s">
        <v>45</v>
      </c>
      <c r="C11" s="1169" t="s">
        <v>295</v>
      </c>
      <c r="D11" s="1049"/>
      <c r="E11" s="1074"/>
      <c r="F11" s="1074"/>
      <c r="G11" s="1074"/>
      <c r="H11" s="1074"/>
      <c r="I11" s="1074"/>
      <c r="J11" s="1074"/>
      <c r="K11" s="1074"/>
      <c r="L11" s="1074"/>
      <c r="M11" s="1074"/>
      <c r="N11" s="1074"/>
      <c r="O11" s="1170"/>
      <c r="P11" s="83">
        <f>SUMPRODUCT($D$7:$O$7,D11:O11)</f>
        <v>0</v>
      </c>
      <c r="Q11" s="1023">
        <f>P11+SUMPRODUCT(1-$D$7:$O$7,D11:O11)</f>
        <v>0</v>
      </c>
      <c r="R11" s="1830"/>
      <c r="S11" s="122">
        <f>SUM(D11:O11)</f>
        <v>0</v>
      </c>
      <c r="T11" s="122"/>
      <c r="U11" s="122"/>
      <c r="V11" s="85"/>
      <c r="W11" s="279" t="s">
        <v>998</v>
      </c>
      <c r="X11" s="280" t="str">
        <f>IF($J$3&gt;Summary!$K$1,"Ok",IF($D$23="","Ok",IF(COUNTA('B - Monthly Positions'!$D$23:$O$23)&lt;&gt;12,"Please input Data for all 12 months","Ok")))</f>
        <v>Ok</v>
      </c>
      <c r="Y11" s="847">
        <f t="shared" si="1"/>
        <v>0</v>
      </c>
      <c r="Z11" s="122"/>
      <c r="AA11" s="1225"/>
      <c r="AB11" s="1225"/>
      <c r="AC11" s="1225"/>
      <c r="AD11" s="85"/>
      <c r="AE11" s="85"/>
      <c r="AF11" s="85"/>
      <c r="AG11" s="299" t="str">
        <f>Summary!V11</f>
        <v>Feb 22</v>
      </c>
      <c r="AH11" s="122">
        <f>SUM($D$37:$M$37)</f>
        <v>0</v>
      </c>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row>
    <row r="12" spans="1:73" ht="18" customHeight="1">
      <c r="A12" s="965">
        <f>A11+1</f>
        <v>2</v>
      </c>
      <c r="B12" s="95" t="s">
        <v>1357</v>
      </c>
      <c r="C12" s="99" t="s">
        <v>295</v>
      </c>
      <c r="D12" s="966"/>
      <c r="E12" s="967"/>
      <c r="F12" s="967"/>
      <c r="G12" s="967"/>
      <c r="H12" s="967"/>
      <c r="I12" s="967"/>
      <c r="J12" s="967"/>
      <c r="K12" s="967"/>
      <c r="L12" s="967"/>
      <c r="M12" s="967"/>
      <c r="N12" s="967"/>
      <c r="O12" s="1171"/>
      <c r="P12" s="79">
        <f t="shared" ref="P12:P36" si="3">SUMPRODUCT($D$7:$O$7,D12:O12)</f>
        <v>0</v>
      </c>
      <c r="Q12" s="1172">
        <f t="shared" ref="Q12:Q36" si="4">P12+SUMPRODUCT(1-$D$7:$O$7,D12:O12)</f>
        <v>0</v>
      </c>
      <c r="R12" s="1830"/>
      <c r="S12" s="122"/>
      <c r="T12" s="122"/>
      <c r="U12" s="122"/>
      <c r="V12" s="85"/>
      <c r="W12" s="279" t="s">
        <v>999</v>
      </c>
      <c r="X12" s="280" t="str">
        <f>IF($J$3&gt;Summary!$K$1,"Ok",IF($D$24="","Ok",IF(COUNTA('B - Monthly Positions'!$D$24:$O$24)&lt;&gt;12,"Please input Data for all 12 months","Ok")))</f>
        <v>Ok</v>
      </c>
      <c r="Y12" s="847">
        <f t="shared" si="1"/>
        <v>0</v>
      </c>
      <c r="Z12" s="122"/>
      <c r="AA12" s="85"/>
      <c r="AB12" s="85"/>
      <c r="AC12" s="85"/>
      <c r="AD12" s="85"/>
      <c r="AE12" s="85"/>
      <c r="AF12" s="85"/>
      <c r="AG12" s="299" t="str">
        <f>Summary!V12</f>
        <v>Mar 22</v>
      </c>
      <c r="AH12" s="122">
        <f>SUM($D$37:$N$37)</f>
        <v>0</v>
      </c>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row>
    <row r="13" spans="1:73" ht="18" customHeight="1">
      <c r="A13" s="965">
        <f>A12+1</f>
        <v>3</v>
      </c>
      <c r="B13" s="95" t="s">
        <v>803</v>
      </c>
      <c r="C13" s="99" t="s">
        <v>295</v>
      </c>
      <c r="D13" s="966"/>
      <c r="E13" s="967"/>
      <c r="F13" s="967"/>
      <c r="G13" s="967"/>
      <c r="H13" s="967"/>
      <c r="I13" s="967"/>
      <c r="J13" s="967"/>
      <c r="K13" s="967"/>
      <c r="L13" s="967"/>
      <c r="M13" s="967"/>
      <c r="N13" s="967"/>
      <c r="O13" s="1171"/>
      <c r="P13" s="79">
        <f>SUMPRODUCT($D$7:$O$7,D13:O13)</f>
        <v>0</v>
      </c>
      <c r="Q13" s="1172">
        <f>P13+SUMPRODUCT(1-$D$7:$O$7,D13:O13)</f>
        <v>0</v>
      </c>
      <c r="R13" s="1830"/>
      <c r="S13" s="122"/>
      <c r="T13" s="122"/>
      <c r="U13" s="122"/>
      <c r="V13" s="85"/>
      <c r="W13" s="279" t="s">
        <v>1000</v>
      </c>
      <c r="X13" s="280" t="str">
        <f>IF($J$3&gt;Summary!$K$1,"Ok",IF($D$25="","Ok",IF(COUNTA('B - Monthly Positions'!$D$25:$O$25)&lt;&gt;12,"Please input Data for all 12 months","Ok")))</f>
        <v>Ok</v>
      </c>
      <c r="Y13" s="847">
        <f t="shared" si="1"/>
        <v>0</v>
      </c>
      <c r="Z13" s="122"/>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row>
    <row r="14" spans="1:73" ht="18" customHeight="1">
      <c r="A14" s="965">
        <f>A13+1</f>
        <v>4</v>
      </c>
      <c r="B14" s="95" t="s">
        <v>804</v>
      </c>
      <c r="C14" s="99" t="s">
        <v>295</v>
      </c>
      <c r="D14" s="966"/>
      <c r="E14" s="967"/>
      <c r="F14" s="967"/>
      <c r="G14" s="967"/>
      <c r="H14" s="967"/>
      <c r="I14" s="967"/>
      <c r="J14" s="967"/>
      <c r="K14" s="967"/>
      <c r="L14" s="967"/>
      <c r="M14" s="967"/>
      <c r="N14" s="967"/>
      <c r="O14" s="1171"/>
      <c r="P14" s="79">
        <f>SUMPRODUCT($D$7:$O$7,D14:O14)</f>
        <v>0</v>
      </c>
      <c r="Q14" s="1172">
        <f>P14+SUMPRODUCT(1-$D$7:$O$7,D14:O14)</f>
        <v>0</v>
      </c>
      <c r="R14" s="1830"/>
      <c r="S14" s="122"/>
      <c r="T14" s="122"/>
      <c r="U14" s="122"/>
      <c r="V14" s="85"/>
      <c r="W14" s="279" t="s">
        <v>1001</v>
      </c>
      <c r="X14" s="280" t="str">
        <f>IF($J$3&gt;Summary!$K$1,"Ok",IF($D$26="","Ok",IF(COUNTA('B - Monthly Positions'!$D$26:$O$26)&lt;&gt;12,"Please input Data for all 12 months","Ok")))</f>
        <v>Ok</v>
      </c>
      <c r="Y14" s="847">
        <f t="shared" si="1"/>
        <v>0</v>
      </c>
      <c r="Z14" s="122"/>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row>
    <row r="15" spans="1:73" ht="18" customHeight="1">
      <c r="A15" s="965">
        <f>A14+1</f>
        <v>5</v>
      </c>
      <c r="B15" s="95" t="s">
        <v>806</v>
      </c>
      <c r="C15" s="99" t="s">
        <v>295</v>
      </c>
      <c r="D15" s="966"/>
      <c r="E15" s="967"/>
      <c r="F15" s="967"/>
      <c r="G15" s="967"/>
      <c r="H15" s="967"/>
      <c r="I15" s="967"/>
      <c r="J15" s="967"/>
      <c r="K15" s="967"/>
      <c r="L15" s="967"/>
      <c r="M15" s="967"/>
      <c r="N15" s="967"/>
      <c r="O15" s="1171"/>
      <c r="P15" s="79">
        <f>SUMPRODUCT($D$7:$O$7,D15:O15)</f>
        <v>0</v>
      </c>
      <c r="Q15" s="1172">
        <f>P15+SUMPRODUCT(1-$D$7:$O$7,D15:O15)</f>
        <v>0</v>
      </c>
      <c r="R15" s="1830"/>
      <c r="S15" s="122"/>
      <c r="T15" s="122"/>
      <c r="U15" s="122"/>
      <c r="V15" s="85"/>
      <c r="W15" s="279" t="s">
        <v>1002</v>
      </c>
      <c r="X15" s="280" t="str">
        <f>IF($J$3&gt;Summary!$K$1,"Ok",IF($D$27="","Ok",IF(COUNTA('B - Monthly Positions'!$D$27:$O$27)&lt;&gt;12,"Please input Data for all 12 months","Ok")))</f>
        <v>Ok</v>
      </c>
      <c r="Y15" s="847">
        <f t="shared" si="1"/>
        <v>0</v>
      </c>
      <c r="Z15" s="122"/>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row>
    <row r="16" spans="1:73" ht="18" customHeight="1" thickBot="1">
      <c r="A16" s="97">
        <f>A15+1</f>
        <v>6</v>
      </c>
      <c r="B16" s="1173" t="s">
        <v>805</v>
      </c>
      <c r="C16" s="1174" t="s">
        <v>295</v>
      </c>
      <c r="D16" s="1175"/>
      <c r="E16" s="1176"/>
      <c r="F16" s="1176"/>
      <c r="G16" s="1176"/>
      <c r="H16" s="1176"/>
      <c r="I16" s="1176"/>
      <c r="J16" s="1176"/>
      <c r="K16" s="1176"/>
      <c r="L16" s="1176"/>
      <c r="M16" s="1176"/>
      <c r="N16" s="1176"/>
      <c r="O16" s="1177"/>
      <c r="P16" s="1178">
        <f t="shared" si="3"/>
        <v>0</v>
      </c>
      <c r="Q16" s="1172">
        <f t="shared" si="4"/>
        <v>0</v>
      </c>
      <c r="R16" s="1830"/>
      <c r="S16" s="122"/>
      <c r="T16" s="122"/>
      <c r="U16" s="122"/>
      <c r="V16" s="85"/>
      <c r="W16" s="279" t="s">
        <v>1003</v>
      </c>
      <c r="X16" s="280" t="str">
        <f>IF($J$3&gt;Summary!$K$1,"Ok",IF($D$27="","Ok",IF(COUNTA('B - Monthly Positions'!$D$27:$O$27)&lt;&gt;12,"Please input Data for all 12 months","Ok")))</f>
        <v>Ok</v>
      </c>
      <c r="Y16" s="847">
        <f t="shared" si="1"/>
        <v>0</v>
      </c>
      <c r="Z16" s="122"/>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row>
    <row r="17" spans="1:73" ht="18" customHeight="1" thickBot="1">
      <c r="A17" s="155">
        <f t="shared" ref="A17:A37" si="5">A16+1</f>
        <v>7</v>
      </c>
      <c r="B17" s="1179" t="s">
        <v>448</v>
      </c>
      <c r="C17" s="1180" t="s">
        <v>296</v>
      </c>
      <c r="D17" s="1217">
        <f t="shared" ref="D17:O17" si="6">SUM(D11:D16)</f>
        <v>0</v>
      </c>
      <c r="E17" s="1217">
        <f t="shared" si="6"/>
        <v>0</v>
      </c>
      <c r="F17" s="1217">
        <f t="shared" si="6"/>
        <v>0</v>
      </c>
      <c r="G17" s="1217">
        <f t="shared" si="6"/>
        <v>0</v>
      </c>
      <c r="H17" s="1217">
        <f t="shared" si="6"/>
        <v>0</v>
      </c>
      <c r="I17" s="1217">
        <f t="shared" si="6"/>
        <v>0</v>
      </c>
      <c r="J17" s="1217">
        <f t="shared" si="6"/>
        <v>0</v>
      </c>
      <c r="K17" s="1217">
        <f t="shared" si="6"/>
        <v>0</v>
      </c>
      <c r="L17" s="1217">
        <f t="shared" si="6"/>
        <v>0</v>
      </c>
      <c r="M17" s="1217">
        <f t="shared" si="6"/>
        <v>0</v>
      </c>
      <c r="N17" s="1217">
        <f t="shared" si="6"/>
        <v>0</v>
      </c>
      <c r="O17" s="1217">
        <f t="shared" si="6"/>
        <v>0</v>
      </c>
      <c r="P17" s="1208">
        <f t="shared" si="3"/>
        <v>0</v>
      </c>
      <c r="Q17" s="1245">
        <f t="shared" si="4"/>
        <v>0</v>
      </c>
      <c r="R17" s="1830"/>
      <c r="S17" s="122"/>
      <c r="T17" s="122"/>
      <c r="U17" s="122"/>
      <c r="V17" s="85"/>
      <c r="W17" s="279" t="s">
        <v>1004</v>
      </c>
      <c r="X17" s="280" t="str">
        <f>IF($J$3&gt;Summary!$K$1,"Ok",IF($D$27="","Ok",IF(COUNTA('B - Monthly Positions'!$D$27:$O$27)&lt;&gt;12,"Please input Data for all 12 months","Ok")))</f>
        <v>Ok</v>
      </c>
      <c r="Y17" s="847">
        <f t="shared" si="1"/>
        <v>0</v>
      </c>
      <c r="Z17" s="122"/>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row>
    <row r="18" spans="1:73" ht="18" customHeight="1">
      <c r="A18" s="92">
        <f t="shared" si="5"/>
        <v>8</v>
      </c>
      <c r="B18" s="1181" t="s">
        <v>466</v>
      </c>
      <c r="C18" s="99" t="s">
        <v>295</v>
      </c>
      <c r="D18" s="1049"/>
      <c r="E18" s="1074"/>
      <c r="F18" s="1074"/>
      <c r="G18" s="1074"/>
      <c r="H18" s="1074"/>
      <c r="I18" s="1074"/>
      <c r="J18" s="1074"/>
      <c r="K18" s="1074"/>
      <c r="L18" s="1074"/>
      <c r="M18" s="1074"/>
      <c r="N18" s="1074"/>
      <c r="O18" s="1073"/>
      <c r="P18" s="78">
        <f t="shared" si="3"/>
        <v>0</v>
      </c>
      <c r="Q18" s="1172">
        <f t="shared" si="4"/>
        <v>0</v>
      </c>
      <c r="R18" s="1830"/>
      <c r="S18" s="122">
        <f>SUM(D17:O17)</f>
        <v>0</v>
      </c>
      <c r="T18" s="122"/>
      <c r="U18" s="122"/>
      <c r="V18" s="88"/>
      <c r="W18" s="279" t="s">
        <v>1005</v>
      </c>
      <c r="X18" s="280" t="str">
        <f>IF($J$3&gt;Summary!$K$1,"Ok",IF($D$27="","Ok",IF(COUNTA('B - Monthly Positions'!$D$27:$O$27)&lt;&gt;12,"Please input Data for all 12 months","Ok")))</f>
        <v>Ok</v>
      </c>
      <c r="Y18" s="847">
        <f t="shared" si="1"/>
        <v>0</v>
      </c>
      <c r="Z18" s="122"/>
      <c r="AA18" s="85"/>
      <c r="AB18" s="85"/>
      <c r="AC18" s="85"/>
      <c r="AD18" s="1228"/>
      <c r="AE18" s="1229"/>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row>
    <row r="19" spans="1:73" ht="18" customHeight="1">
      <c r="A19" s="965">
        <f t="shared" si="5"/>
        <v>9</v>
      </c>
      <c r="B19" s="1182" t="s">
        <v>473</v>
      </c>
      <c r="C19" s="99" t="s">
        <v>295</v>
      </c>
      <c r="D19" s="966"/>
      <c r="E19" s="967"/>
      <c r="F19" s="967"/>
      <c r="G19" s="967"/>
      <c r="H19" s="967"/>
      <c r="I19" s="967"/>
      <c r="J19" s="967"/>
      <c r="K19" s="967"/>
      <c r="L19" s="967"/>
      <c r="M19" s="967"/>
      <c r="N19" s="967"/>
      <c r="O19" s="967"/>
      <c r="P19" s="80">
        <f t="shared" si="3"/>
        <v>0</v>
      </c>
      <c r="Q19" s="1172">
        <f t="shared" si="4"/>
        <v>0</v>
      </c>
      <c r="R19" s="1830"/>
      <c r="S19" s="122">
        <f>SUM(D18:O18)</f>
        <v>0</v>
      </c>
      <c r="T19" s="122"/>
      <c r="U19" s="122"/>
      <c r="V19" s="88"/>
      <c r="W19" s="279" t="s">
        <v>1006</v>
      </c>
      <c r="X19" s="280" t="str">
        <f>IF($J$3&gt;Summary!$K$1,"Ok",IF($D$27="","Ok",IF(COUNTA('B - Monthly Positions'!$D$27:$O$27)&lt;&gt;12,"Please input Data for all 12 months","Ok")))</f>
        <v>Ok</v>
      </c>
      <c r="Y19" s="847">
        <f t="shared" si="1"/>
        <v>0</v>
      </c>
      <c r="Z19" s="122"/>
      <c r="AA19" s="85"/>
      <c r="AB19" s="85"/>
      <c r="AC19" s="85"/>
      <c r="AD19" s="1228"/>
      <c r="AE19" s="1229"/>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row>
    <row r="20" spans="1:73" ht="18" customHeight="1">
      <c r="A20" s="965">
        <f t="shared" si="5"/>
        <v>10</v>
      </c>
      <c r="B20" s="1183" t="s">
        <v>467</v>
      </c>
      <c r="C20" s="99" t="s">
        <v>295</v>
      </c>
      <c r="D20" s="966"/>
      <c r="E20" s="967"/>
      <c r="F20" s="967"/>
      <c r="G20" s="967"/>
      <c r="H20" s="967"/>
      <c r="I20" s="967"/>
      <c r="J20" s="967"/>
      <c r="K20" s="967"/>
      <c r="L20" s="967"/>
      <c r="M20" s="967"/>
      <c r="N20" s="967"/>
      <c r="O20" s="967"/>
      <c r="P20" s="80">
        <f t="shared" si="3"/>
        <v>0</v>
      </c>
      <c r="Q20" s="1172">
        <f t="shared" si="4"/>
        <v>0</v>
      </c>
      <c r="R20" s="1830"/>
      <c r="S20" s="122"/>
      <c r="T20" s="122"/>
      <c r="U20" s="122"/>
      <c r="V20" s="88"/>
      <c r="W20" s="279" t="s">
        <v>1007</v>
      </c>
      <c r="X20" s="280" t="str">
        <f>IF($J$3&gt;Summary!$K$1,"Ok",IF($D$32="","Ok",IF(COUNTA('B - Monthly Positions'!$D$32:$O$32)&lt;&gt;12,"Please input Data for all 12 months","Ok")))</f>
        <v>Ok</v>
      </c>
      <c r="Y20" s="847">
        <f t="shared" si="1"/>
        <v>0</v>
      </c>
      <c r="Z20" s="122"/>
      <c r="AA20" s="85"/>
      <c r="AB20" s="85"/>
      <c r="AC20" s="85"/>
      <c r="AD20" s="1228"/>
      <c r="AE20" s="1229"/>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row>
    <row r="21" spans="1:73" ht="18" customHeight="1">
      <c r="A21" s="965">
        <f t="shared" si="5"/>
        <v>11</v>
      </c>
      <c r="B21" s="1182" t="s">
        <v>468</v>
      </c>
      <c r="C21" s="99" t="s">
        <v>295</v>
      </c>
      <c r="D21" s="966"/>
      <c r="E21" s="967"/>
      <c r="F21" s="967"/>
      <c r="G21" s="967"/>
      <c r="H21" s="967"/>
      <c r="I21" s="967"/>
      <c r="J21" s="967"/>
      <c r="K21" s="967"/>
      <c r="L21" s="967"/>
      <c r="M21" s="967"/>
      <c r="N21" s="967"/>
      <c r="O21" s="967"/>
      <c r="P21" s="80">
        <f t="shared" si="3"/>
        <v>0</v>
      </c>
      <c r="Q21" s="1172">
        <f t="shared" si="4"/>
        <v>0</v>
      </c>
      <c r="R21" s="1830"/>
      <c r="S21" s="122">
        <f>SUM(D19:O19)</f>
        <v>0</v>
      </c>
      <c r="T21" s="122"/>
      <c r="U21" s="122"/>
      <c r="V21" s="1052"/>
      <c r="W21" s="279" t="s">
        <v>1008</v>
      </c>
      <c r="X21" s="280" t="str">
        <f>IF($J$3&gt;Summary!$K$1,"Ok",IF($D$33="","Ok",IF(COUNTA('B - Monthly Positions'!$D$33:$O$33)&lt;&gt;12,"Please input Data for all 12 months","Ok")))</f>
        <v>Ok</v>
      </c>
      <c r="Y21" s="847">
        <f t="shared" si="1"/>
        <v>0</v>
      </c>
      <c r="Z21" s="122"/>
      <c r="AA21" s="85"/>
      <c r="AB21" s="85"/>
      <c r="AC21" s="85"/>
      <c r="AD21" s="1228"/>
      <c r="AE21" s="970"/>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row>
    <row r="22" spans="1:73" ht="18" customHeight="1">
      <c r="A22" s="965">
        <f t="shared" si="5"/>
        <v>12</v>
      </c>
      <c r="B22" s="1182" t="s">
        <v>449</v>
      </c>
      <c r="C22" s="99" t="s">
        <v>295</v>
      </c>
      <c r="D22" s="966"/>
      <c r="E22" s="967"/>
      <c r="F22" s="967"/>
      <c r="G22" s="967"/>
      <c r="H22" s="967"/>
      <c r="I22" s="967"/>
      <c r="J22" s="967"/>
      <c r="K22" s="967"/>
      <c r="L22" s="967"/>
      <c r="M22" s="967"/>
      <c r="N22" s="967"/>
      <c r="O22" s="967"/>
      <c r="P22" s="80">
        <f t="shared" si="3"/>
        <v>0</v>
      </c>
      <c r="Q22" s="1172">
        <f t="shared" si="4"/>
        <v>0</v>
      </c>
      <c r="R22" s="1830"/>
      <c r="S22" s="122">
        <f>SUM(D20:O20)</f>
        <v>0</v>
      </c>
      <c r="T22" s="122"/>
      <c r="U22" s="122"/>
      <c r="V22" s="1162"/>
      <c r="W22" s="279" t="str">
        <f>""&amp;B34&amp;" line completed for 12 months"</f>
        <v>Uncommitted Reserves &amp; Contingencies line completed for 12 months</v>
      </c>
      <c r="X22" s="280" t="str">
        <f>IF($J$3&gt;Summary!$K$1,"Ok",IF($D$34="","Ok",IF(COUNTA('B - Monthly Positions'!$D$34:$O$34)&lt;&gt;12,"Please input Data for all 12 months","Ok")))</f>
        <v>Ok</v>
      </c>
      <c r="Y22" s="847">
        <f t="shared" si="1"/>
        <v>0</v>
      </c>
      <c r="Z22" s="122"/>
      <c r="AA22" s="85"/>
      <c r="AB22" s="85"/>
      <c r="AC22" s="85"/>
      <c r="AD22" s="1230"/>
      <c r="AE22" s="970"/>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row>
    <row r="23" spans="1:73" ht="18" customHeight="1">
      <c r="A23" s="94">
        <f t="shared" si="5"/>
        <v>13</v>
      </c>
      <c r="B23" s="1182" t="s">
        <v>474</v>
      </c>
      <c r="C23" s="99" t="s">
        <v>295</v>
      </c>
      <c r="D23" s="968"/>
      <c r="E23" s="1050"/>
      <c r="F23" s="1050"/>
      <c r="G23" s="1050"/>
      <c r="H23" s="1050"/>
      <c r="I23" s="1050"/>
      <c r="J23" s="1050"/>
      <c r="K23" s="1050"/>
      <c r="L23" s="1050"/>
      <c r="M23" s="1050"/>
      <c r="N23" s="1050"/>
      <c r="O23" s="1050"/>
      <c r="P23" s="80">
        <f t="shared" si="3"/>
        <v>0</v>
      </c>
      <c r="Q23" s="1172">
        <f t="shared" si="4"/>
        <v>0</v>
      </c>
      <c r="R23" s="1830"/>
      <c r="S23" s="122"/>
      <c r="T23" s="122"/>
      <c r="U23" s="122"/>
      <c r="V23" s="1162"/>
      <c r="W23" s="279" t="str">
        <f>""&amp;B34&amp;" line completed for forecast months only"</f>
        <v>Uncommitted Reserves &amp; Contingencies line completed for forecast months only</v>
      </c>
      <c r="X23" s="280" t="str">
        <f>IF(SUM(D38:O38)=0,"Ok","Please remove YTD values for Non Allocated Contigency")</f>
        <v>Ok</v>
      </c>
      <c r="Y23" s="847">
        <f t="shared" si="1"/>
        <v>0</v>
      </c>
      <c r="Z23" s="122"/>
      <c r="AA23" s="85"/>
      <c r="AB23" s="85"/>
      <c r="AC23" s="85"/>
      <c r="AD23" s="1230"/>
      <c r="AE23" s="970"/>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row>
    <row r="24" spans="1:73" ht="18" customHeight="1">
      <c r="A24" s="97">
        <f t="shared" si="5"/>
        <v>14</v>
      </c>
      <c r="B24" s="1182" t="s">
        <v>475</v>
      </c>
      <c r="C24" s="99" t="s">
        <v>295</v>
      </c>
      <c r="D24" s="966"/>
      <c r="E24" s="967"/>
      <c r="F24" s="967"/>
      <c r="G24" s="967"/>
      <c r="H24" s="967"/>
      <c r="I24" s="967"/>
      <c r="J24" s="967"/>
      <c r="K24" s="967"/>
      <c r="L24" s="967"/>
      <c r="M24" s="967"/>
      <c r="N24" s="967"/>
      <c r="O24" s="1171"/>
      <c r="P24" s="80">
        <f t="shared" si="3"/>
        <v>0</v>
      </c>
      <c r="Q24" s="1172">
        <f t="shared" si="4"/>
        <v>0</v>
      </c>
      <c r="R24" s="1830"/>
      <c r="S24" s="122">
        <f>SUM(D21:O21)</f>
        <v>0</v>
      </c>
      <c r="T24" s="122"/>
      <c r="U24" s="122"/>
      <c r="V24" s="85"/>
      <c r="W24" s="1226" t="s">
        <v>1009</v>
      </c>
      <c r="X24" s="280" t="str">
        <f>IF($J$3&gt;Summary!$K$1,"Ok",IF($D$35="","Ok",IF(COUNTA('B - Monthly Positions'!$D$35:$O$35)&lt;&gt;12,"Please input Data for all 12 months","Ok")))</f>
        <v>Ok</v>
      </c>
      <c r="Y24" s="847">
        <f t="shared" si="1"/>
        <v>0</v>
      </c>
      <c r="Z24" s="122"/>
      <c r="AA24" s="85"/>
      <c r="AB24" s="85"/>
      <c r="AC24" s="85"/>
      <c r="AD24" s="1230"/>
      <c r="AE24" s="970"/>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row>
    <row r="25" spans="1:73" ht="18" customHeight="1">
      <c r="A25" s="97">
        <f t="shared" si="5"/>
        <v>15</v>
      </c>
      <c r="B25" s="1182" t="s">
        <v>450</v>
      </c>
      <c r="C25" s="99" t="s">
        <v>295</v>
      </c>
      <c r="D25" s="966"/>
      <c r="E25" s="967"/>
      <c r="F25" s="967"/>
      <c r="G25" s="967"/>
      <c r="H25" s="967"/>
      <c r="I25" s="967"/>
      <c r="J25" s="967"/>
      <c r="K25" s="967"/>
      <c r="L25" s="967"/>
      <c r="M25" s="967"/>
      <c r="N25" s="967"/>
      <c r="O25" s="1184"/>
      <c r="P25" s="80">
        <f t="shared" si="3"/>
        <v>0</v>
      </c>
      <c r="Q25" s="1172">
        <f t="shared" si="4"/>
        <v>0</v>
      </c>
      <c r="R25" s="1830"/>
      <c r="S25" s="122">
        <f>SUM(D22:O22)</f>
        <v>0</v>
      </c>
      <c r="T25" s="122"/>
      <c r="U25" s="122"/>
      <c r="V25" s="85"/>
      <c r="W25" s="1226" t="s">
        <v>1010</v>
      </c>
      <c r="X25" s="280" t="str">
        <f>IF($J$3&gt;Summary!$K$1,"Ok",IF(ABS('B - Monthly Positions'!$Q$11-'E - Resource Limits'!$G$74)&lt;=2,"Ok","'Monthly Positions' ref 1, should equal, ref 59 on Res Limit Table to a tolerance of 2k to allow for rounding"))</f>
        <v>Ok</v>
      </c>
      <c r="Y25" s="847">
        <f t="shared" si="1"/>
        <v>0</v>
      </c>
      <c r="Z25" s="122"/>
      <c r="AA25" s="85"/>
      <c r="AB25" s="85"/>
      <c r="AC25" s="85"/>
      <c r="AD25" s="1230"/>
      <c r="AE25" s="970"/>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row>
    <row r="26" spans="1:73" ht="18" customHeight="1">
      <c r="A26" s="97">
        <f t="shared" si="5"/>
        <v>16</v>
      </c>
      <c r="B26" s="1182" t="s">
        <v>451</v>
      </c>
      <c r="C26" s="99" t="s">
        <v>295</v>
      </c>
      <c r="D26" s="966"/>
      <c r="E26" s="967"/>
      <c r="F26" s="967"/>
      <c r="G26" s="967"/>
      <c r="H26" s="967"/>
      <c r="I26" s="967"/>
      <c r="J26" s="967"/>
      <c r="K26" s="967"/>
      <c r="L26" s="967"/>
      <c r="M26" s="967"/>
      <c r="N26" s="967"/>
      <c r="O26" s="1184"/>
      <c r="P26" s="80">
        <f t="shared" si="3"/>
        <v>0</v>
      </c>
      <c r="Q26" s="1172">
        <f t="shared" si="4"/>
        <v>0</v>
      </c>
      <c r="R26" s="1830"/>
      <c r="S26" s="122">
        <f>SUM(D23:O23)</f>
        <v>0</v>
      </c>
      <c r="T26" s="122"/>
      <c r="U26" s="122"/>
      <c r="V26" s="85"/>
      <c r="W26" s="1226" t="str">
        <f>""&amp;B12&amp;" agrees to "&amp;'I - Capital RLM'!A6&amp;""</f>
        <v>Capital Donation / Government Grant Income (Health Board only) agrees to Table I - 2021-22 Capital Resource / Expenditure Limit Management</v>
      </c>
      <c r="X26" s="280" t="str">
        <f>IF($J$3&gt;Summary!$K$1,"Ok",IF(ABS('B - Monthly Positions'!$Q$12-'I - Capital RLM'!H106-'I - Capital RLM'!H110)&lt;=2,"Ok","'Monthly Positions' ref 2, should equal, ref 76 + 78 on CRL / CEL Table to a tolerance of 2k to allow for rounding"))</f>
        <v>Ok</v>
      </c>
      <c r="Y26" s="847">
        <f t="shared" si="1"/>
        <v>0</v>
      </c>
      <c r="Z26" s="122"/>
      <c r="AA26" s="85"/>
      <c r="AB26" s="85"/>
      <c r="AC26" s="85"/>
      <c r="AD26" s="1228"/>
      <c r="AE26" s="970"/>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row>
    <row r="27" spans="1:73" ht="18" customHeight="1">
      <c r="A27" s="97">
        <f t="shared" si="5"/>
        <v>17</v>
      </c>
      <c r="B27" s="1182" t="s">
        <v>452</v>
      </c>
      <c r="C27" s="99" t="s">
        <v>295</v>
      </c>
      <c r="D27" s="966"/>
      <c r="E27" s="967"/>
      <c r="F27" s="967"/>
      <c r="G27" s="967"/>
      <c r="H27" s="967"/>
      <c r="I27" s="967"/>
      <c r="J27" s="967"/>
      <c r="K27" s="967"/>
      <c r="L27" s="967"/>
      <c r="M27" s="967"/>
      <c r="N27" s="967"/>
      <c r="O27" s="1184"/>
      <c r="P27" s="80">
        <f t="shared" si="3"/>
        <v>0</v>
      </c>
      <c r="Q27" s="1172">
        <f t="shared" si="4"/>
        <v>0</v>
      </c>
      <c r="R27" s="1830"/>
      <c r="S27" s="122"/>
      <c r="T27" s="122"/>
      <c r="U27" s="122"/>
      <c r="V27" s="85"/>
      <c r="W27" s="283" t="s">
        <v>1011</v>
      </c>
      <c r="X27" s="1247" t="str">
        <f>IF($J$3&gt;Summary!$K$1,"Ok",IF(ABS('B - Monthly Positions'!$P$32-$P$60)&lt;=2,"Ok","No does not agree with Monthly Positions"))</f>
        <v>Ok</v>
      </c>
      <c r="Y27" s="847">
        <f t="shared" si="1"/>
        <v>0</v>
      </c>
      <c r="Z27" s="122"/>
      <c r="AA27" s="85"/>
      <c r="AB27" s="85"/>
      <c r="AC27" s="85"/>
      <c r="AD27" s="1228"/>
      <c r="AE27" s="970"/>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row>
    <row r="28" spans="1:73" ht="18" customHeight="1">
      <c r="A28" s="97">
        <f t="shared" si="5"/>
        <v>18</v>
      </c>
      <c r="B28" s="1832" t="s">
        <v>792</v>
      </c>
      <c r="C28" s="99" t="s">
        <v>295</v>
      </c>
      <c r="D28" s="966"/>
      <c r="E28" s="967"/>
      <c r="F28" s="967"/>
      <c r="G28" s="967"/>
      <c r="H28" s="967"/>
      <c r="I28" s="967"/>
      <c r="J28" s="967"/>
      <c r="K28" s="967"/>
      <c r="L28" s="967"/>
      <c r="M28" s="967"/>
      <c r="N28" s="967"/>
      <c r="O28" s="1184"/>
      <c r="P28" s="80">
        <f>SUMPRODUCT($D$7:$O$7,D28:O28)</f>
        <v>0</v>
      </c>
      <c r="Q28" s="1172">
        <f>P28+SUMPRODUCT(1-$D$7:$O$7,D28:O28)</f>
        <v>0</v>
      </c>
      <c r="R28" s="1830"/>
      <c r="S28" s="122"/>
      <c r="T28" s="122"/>
      <c r="U28" s="122"/>
      <c r="V28" s="85"/>
      <c r="W28" s="283" t="s">
        <v>1012</v>
      </c>
      <c r="X28" s="1247" t="str">
        <f>IF($J$3&gt;Summary!$K$1,"Ok",IF(ABS('B - Monthly Positions'!$Q$32-$Q$60)&lt;=2,"Ok","No does not agree with Monthly Positions"))</f>
        <v>Ok</v>
      </c>
      <c r="Y28" s="847">
        <f t="shared" si="1"/>
        <v>0</v>
      </c>
      <c r="Z28" s="122"/>
      <c r="AA28" s="85"/>
      <c r="AB28" s="85"/>
      <c r="AC28" s="85"/>
      <c r="AD28" s="1228"/>
      <c r="AE28" s="970"/>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row>
    <row r="29" spans="1:73" ht="18" customHeight="1">
      <c r="A29" s="97">
        <f t="shared" si="5"/>
        <v>19</v>
      </c>
      <c r="B29" s="1833" t="s">
        <v>807</v>
      </c>
      <c r="C29" s="99" t="s">
        <v>295</v>
      </c>
      <c r="D29" s="966"/>
      <c r="E29" s="967"/>
      <c r="F29" s="967"/>
      <c r="G29" s="967"/>
      <c r="H29" s="967"/>
      <c r="I29" s="967"/>
      <c r="J29" s="967"/>
      <c r="K29" s="967"/>
      <c r="L29" s="967"/>
      <c r="M29" s="967"/>
      <c r="N29" s="967"/>
      <c r="O29" s="1184"/>
      <c r="P29" s="80">
        <f>SUMPRODUCT($D$7:$O$7,D29:O29)</f>
        <v>0</v>
      </c>
      <c r="Q29" s="1172">
        <f>P29+SUMPRODUCT(1-$D$7:$O$7,D29:O29)</f>
        <v>0</v>
      </c>
      <c r="R29" s="1830"/>
      <c r="S29" s="122"/>
      <c r="T29" s="122"/>
      <c r="U29" s="122"/>
      <c r="V29" s="85"/>
      <c r="W29" s="283" t="s">
        <v>1013</v>
      </c>
      <c r="X29" s="1247" t="str">
        <f>IF($J$3&gt;Summary!$K$1,"Ok",IF(ABS('B - Monthly Positions'!$P$33-$P$65)&lt;=2,"Ok","No does not agree with Monthly Positions"))</f>
        <v>Ok</v>
      </c>
      <c r="Y29" s="847">
        <f t="shared" si="1"/>
        <v>0</v>
      </c>
      <c r="Z29" s="122"/>
      <c r="AA29" s="85"/>
      <c r="AB29" s="85"/>
      <c r="AC29" s="85"/>
      <c r="AD29" s="1230"/>
      <c r="AE29" s="970"/>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row>
    <row r="30" spans="1:73" ht="18" customHeight="1">
      <c r="A30" s="97">
        <f t="shared" si="5"/>
        <v>20</v>
      </c>
      <c r="B30" s="1834" t="s">
        <v>808</v>
      </c>
      <c r="C30" s="99" t="s">
        <v>295</v>
      </c>
      <c r="D30" s="966"/>
      <c r="E30" s="967"/>
      <c r="F30" s="967"/>
      <c r="G30" s="967"/>
      <c r="H30" s="967"/>
      <c r="I30" s="967"/>
      <c r="J30" s="967"/>
      <c r="K30" s="967"/>
      <c r="L30" s="967"/>
      <c r="M30" s="967"/>
      <c r="N30" s="967"/>
      <c r="O30" s="1184"/>
      <c r="P30" s="80">
        <f>SUMPRODUCT($D$7:$O$7,D30:O30)</f>
        <v>0</v>
      </c>
      <c r="Q30" s="1172">
        <f>P30+SUMPRODUCT(1-$D$7:$O$7,D30:O30)</f>
        <v>0</v>
      </c>
      <c r="R30" s="1830"/>
      <c r="S30" s="122"/>
      <c r="T30" s="122"/>
      <c r="U30" s="122"/>
      <c r="V30" s="85"/>
      <c r="W30" s="1227" t="s">
        <v>1014</v>
      </c>
      <c r="X30" s="1247" t="str">
        <f>IF($J$3&gt;Summary!$K$1,"Ok",IF(ABS('B - Monthly Positions'!$Q$33-$Q$65)&lt;=2,"Ok","No does not agree with Monthly Positions"))</f>
        <v>Ok</v>
      </c>
      <c r="Y30" s="847">
        <f t="shared" si="1"/>
        <v>0</v>
      </c>
      <c r="Z30" s="122"/>
      <c r="AA30" s="85"/>
      <c r="AB30" s="85"/>
      <c r="AC30" s="85"/>
      <c r="AD30" s="1228"/>
      <c r="AE30" s="970"/>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row>
    <row r="31" spans="1:73" ht="18" customHeight="1">
      <c r="A31" s="97">
        <f t="shared" si="5"/>
        <v>21</v>
      </c>
      <c r="B31" s="1833" t="s">
        <v>809</v>
      </c>
      <c r="C31" s="99" t="s">
        <v>295</v>
      </c>
      <c r="D31" s="966"/>
      <c r="E31" s="967"/>
      <c r="F31" s="967"/>
      <c r="G31" s="967"/>
      <c r="H31" s="967"/>
      <c r="I31" s="967"/>
      <c r="J31" s="967"/>
      <c r="K31" s="967"/>
      <c r="L31" s="967"/>
      <c r="M31" s="967"/>
      <c r="N31" s="967"/>
      <c r="O31" s="1184"/>
      <c r="P31" s="80">
        <f>SUMPRODUCT($D$7:$O$7,D31:O31)</f>
        <v>0</v>
      </c>
      <c r="Q31" s="1172">
        <f>P31+SUMPRODUCT(1-$D$7:$O$7,D31:O31)</f>
        <v>0</v>
      </c>
      <c r="R31" s="1830"/>
      <c r="S31" s="122"/>
      <c r="T31" s="122"/>
      <c r="U31" s="122"/>
      <c r="V31" s="85"/>
      <c r="W31" s="279" t="s">
        <v>535</v>
      </c>
      <c r="X31" s="280" t="str">
        <f>IF(SUM($D$110:$O$110)=0,"Ok","Please remove YTD values for Committed Reserves &amp; Contingencies")</f>
        <v>Ok</v>
      </c>
      <c r="Y31" s="847">
        <f t="shared" si="1"/>
        <v>0</v>
      </c>
      <c r="Z31" s="122"/>
      <c r="AA31" s="85"/>
      <c r="AB31" s="85"/>
      <c r="AC31" s="85"/>
      <c r="AD31" s="1228"/>
      <c r="AE31" s="1229"/>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row>
    <row r="32" spans="1:73" ht="18" customHeight="1">
      <c r="A32" s="97">
        <f t="shared" si="5"/>
        <v>22</v>
      </c>
      <c r="B32" s="95" t="s">
        <v>464</v>
      </c>
      <c r="C32" s="99" t="s">
        <v>295</v>
      </c>
      <c r="D32" s="966"/>
      <c r="E32" s="967"/>
      <c r="F32" s="967"/>
      <c r="G32" s="967"/>
      <c r="H32" s="967"/>
      <c r="I32" s="967"/>
      <c r="J32" s="967"/>
      <c r="K32" s="967"/>
      <c r="L32" s="967"/>
      <c r="M32" s="967"/>
      <c r="N32" s="967"/>
      <c r="O32" s="1184"/>
      <c r="P32" s="80">
        <f t="shared" si="3"/>
        <v>0</v>
      </c>
      <c r="Q32" s="1172">
        <f t="shared" si="4"/>
        <v>0</v>
      </c>
      <c r="R32" s="1830"/>
      <c r="S32" s="122"/>
      <c r="T32" s="122"/>
      <c r="U32" s="122"/>
      <c r="V32" s="85"/>
      <c r="W32" s="1225"/>
      <c r="X32" s="1225"/>
      <c r="Y32" s="847"/>
      <c r="Z32" s="122"/>
      <c r="AA32" s="85"/>
      <c r="AB32" s="85"/>
      <c r="AC32" s="85"/>
      <c r="AD32" s="1228"/>
      <c r="AE32" s="1229"/>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row>
    <row r="33" spans="1:73" ht="18" customHeight="1">
      <c r="A33" s="97">
        <f t="shared" si="5"/>
        <v>23</v>
      </c>
      <c r="B33" s="95" t="s">
        <v>465</v>
      </c>
      <c r="C33" s="99" t="s">
        <v>295</v>
      </c>
      <c r="D33" s="966"/>
      <c r="E33" s="967"/>
      <c r="F33" s="967"/>
      <c r="G33" s="967"/>
      <c r="H33" s="967"/>
      <c r="I33" s="967"/>
      <c r="J33" s="967"/>
      <c r="K33" s="967"/>
      <c r="L33" s="967"/>
      <c r="M33" s="967"/>
      <c r="N33" s="967"/>
      <c r="O33" s="1184"/>
      <c r="P33" s="80">
        <f t="shared" si="3"/>
        <v>0</v>
      </c>
      <c r="Q33" s="1172">
        <f t="shared" si="4"/>
        <v>0</v>
      </c>
      <c r="R33" s="1830"/>
      <c r="S33" s="122"/>
      <c r="T33" s="122"/>
      <c r="U33" s="122"/>
      <c r="V33" s="85"/>
      <c r="W33" s="1225"/>
      <c r="X33" s="1225"/>
      <c r="Y33" s="847">
        <f>SUM(Y3:Y32)</f>
        <v>0</v>
      </c>
      <c r="Z33" s="122"/>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row>
    <row r="34" spans="1:73" ht="18" customHeight="1">
      <c r="A34" s="97">
        <f t="shared" si="5"/>
        <v>24</v>
      </c>
      <c r="B34" s="95" t="s">
        <v>969</v>
      </c>
      <c r="C34" s="99" t="s">
        <v>295</v>
      </c>
      <c r="D34" s="966"/>
      <c r="E34" s="967"/>
      <c r="F34" s="967"/>
      <c r="G34" s="967"/>
      <c r="H34" s="967"/>
      <c r="I34" s="967"/>
      <c r="J34" s="967"/>
      <c r="K34" s="967"/>
      <c r="L34" s="967"/>
      <c r="M34" s="967"/>
      <c r="N34" s="967"/>
      <c r="O34" s="1184"/>
      <c r="P34" s="80">
        <f t="shared" si="3"/>
        <v>0</v>
      </c>
      <c r="Q34" s="1172">
        <f t="shared" si="4"/>
        <v>0</v>
      </c>
      <c r="R34" s="1830"/>
      <c r="S34" s="122"/>
      <c r="T34" s="122"/>
      <c r="U34" s="122"/>
      <c r="V34" s="88"/>
      <c r="W34" s="1225"/>
      <c r="X34" s="85"/>
      <c r="Y34" s="847"/>
      <c r="Z34" s="122"/>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row>
    <row r="35" spans="1:73" ht="15" customHeight="1" thickBot="1">
      <c r="A35" s="97">
        <f t="shared" si="5"/>
        <v>25</v>
      </c>
      <c r="B35" s="1173" t="s">
        <v>453</v>
      </c>
      <c r="C35" s="1174" t="s">
        <v>295</v>
      </c>
      <c r="D35" s="1175"/>
      <c r="E35" s="1176"/>
      <c r="F35" s="1176"/>
      <c r="G35" s="1176"/>
      <c r="H35" s="1176"/>
      <c r="I35" s="1176"/>
      <c r="J35" s="1176"/>
      <c r="K35" s="1176"/>
      <c r="L35" s="1176"/>
      <c r="M35" s="1176"/>
      <c r="N35" s="1176"/>
      <c r="O35" s="1185"/>
      <c r="P35" s="1186">
        <f t="shared" si="3"/>
        <v>0</v>
      </c>
      <c r="Q35" s="1172">
        <f t="shared" si="4"/>
        <v>0</v>
      </c>
      <c r="R35" s="1830"/>
      <c r="S35" s="122"/>
      <c r="T35" s="122"/>
      <c r="U35" s="122"/>
      <c r="V35" s="88"/>
      <c r="W35" s="1225"/>
      <c r="X35" s="85"/>
      <c r="Y35" s="847"/>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row>
    <row r="36" spans="1:73" ht="15" customHeight="1" thickBot="1">
      <c r="A36" s="155">
        <f t="shared" si="5"/>
        <v>26</v>
      </c>
      <c r="B36" s="1179" t="s">
        <v>33</v>
      </c>
      <c r="C36" s="1180" t="s">
        <v>295</v>
      </c>
      <c r="D36" s="1217">
        <f t="shared" ref="D36:O36" si="7">SUM(D18:D35)</f>
        <v>0</v>
      </c>
      <c r="E36" s="1217">
        <f t="shared" si="7"/>
        <v>0</v>
      </c>
      <c r="F36" s="1217">
        <f t="shared" si="7"/>
        <v>0</v>
      </c>
      <c r="G36" s="1217">
        <f t="shared" si="7"/>
        <v>0</v>
      </c>
      <c r="H36" s="1217">
        <f t="shared" si="7"/>
        <v>0</v>
      </c>
      <c r="I36" s="1217">
        <f t="shared" si="7"/>
        <v>0</v>
      </c>
      <c r="J36" s="1217">
        <f t="shared" si="7"/>
        <v>0</v>
      </c>
      <c r="K36" s="1217">
        <f t="shared" si="7"/>
        <v>0</v>
      </c>
      <c r="L36" s="1217">
        <f t="shared" si="7"/>
        <v>0</v>
      </c>
      <c r="M36" s="1217">
        <f t="shared" si="7"/>
        <v>0</v>
      </c>
      <c r="N36" s="1217">
        <f t="shared" si="7"/>
        <v>0</v>
      </c>
      <c r="O36" s="1217">
        <f t="shared" si="7"/>
        <v>0</v>
      </c>
      <c r="P36" s="1208">
        <f t="shared" si="3"/>
        <v>0</v>
      </c>
      <c r="Q36" s="1245">
        <f t="shared" si="4"/>
        <v>0</v>
      </c>
      <c r="R36" s="1830"/>
      <c r="S36" s="122"/>
      <c r="T36" s="122"/>
      <c r="U36" s="122"/>
      <c r="V36" s="1162"/>
      <c r="W36" s="1225"/>
      <c r="X36" s="85"/>
      <c r="Y36" s="847"/>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row>
    <row r="37" spans="1:73" ht="30" customHeight="1" thickBot="1">
      <c r="A37" s="155">
        <f t="shared" si="5"/>
        <v>27</v>
      </c>
      <c r="B37" s="1187" t="s">
        <v>187</v>
      </c>
      <c r="C37" s="101" t="s">
        <v>295</v>
      </c>
      <c r="D37" s="1217">
        <f t="shared" ref="D37:Q37" si="8">SUM(D17-D36)</f>
        <v>0</v>
      </c>
      <c r="E37" s="1217">
        <f t="shared" si="8"/>
        <v>0</v>
      </c>
      <c r="F37" s="1217">
        <f t="shared" si="8"/>
        <v>0</v>
      </c>
      <c r="G37" s="1217">
        <f t="shared" si="8"/>
        <v>0</v>
      </c>
      <c r="H37" s="1217">
        <f t="shared" si="8"/>
        <v>0</v>
      </c>
      <c r="I37" s="1217">
        <f t="shared" si="8"/>
        <v>0</v>
      </c>
      <c r="J37" s="1217">
        <f t="shared" si="8"/>
        <v>0</v>
      </c>
      <c r="K37" s="1217">
        <f t="shared" si="8"/>
        <v>0</v>
      </c>
      <c r="L37" s="1217">
        <f t="shared" si="8"/>
        <v>0</v>
      </c>
      <c r="M37" s="1217">
        <f t="shared" si="8"/>
        <v>0</v>
      </c>
      <c r="N37" s="1208">
        <f t="shared" si="8"/>
        <v>0</v>
      </c>
      <c r="O37" s="1217">
        <f t="shared" si="8"/>
        <v>0</v>
      </c>
      <c r="P37" s="1217">
        <f t="shared" si="8"/>
        <v>0</v>
      </c>
      <c r="Q37" s="1208">
        <f t="shared" si="8"/>
        <v>0</v>
      </c>
      <c r="R37" s="1830"/>
      <c r="S37" s="122"/>
      <c r="T37" s="122"/>
      <c r="U37" s="122"/>
      <c r="V37" s="85"/>
      <c r="W37" s="1225"/>
      <c r="X37" s="85"/>
      <c r="Y37" s="847"/>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row>
    <row r="38" spans="1:73" ht="25.5" customHeight="1">
      <c r="A38" s="90"/>
      <c r="B38" s="85"/>
      <c r="C38" s="85"/>
      <c r="D38" s="1070">
        <f t="shared" ref="D38:O38" si="9">IF(D34&lt;&gt;0,IF(D8&lt;$C$5,1,0),0)</f>
        <v>0</v>
      </c>
      <c r="E38" s="1070">
        <f t="shared" si="9"/>
        <v>0</v>
      </c>
      <c r="F38" s="1070">
        <f t="shared" si="9"/>
        <v>0</v>
      </c>
      <c r="G38" s="1070">
        <f t="shared" si="9"/>
        <v>0</v>
      </c>
      <c r="H38" s="1070">
        <f t="shared" si="9"/>
        <v>0</v>
      </c>
      <c r="I38" s="1070">
        <f t="shared" si="9"/>
        <v>0</v>
      </c>
      <c r="J38" s="1070">
        <f t="shared" si="9"/>
        <v>0</v>
      </c>
      <c r="K38" s="1070">
        <f t="shared" si="9"/>
        <v>0</v>
      </c>
      <c r="L38" s="1070">
        <f t="shared" si="9"/>
        <v>0</v>
      </c>
      <c r="M38" s="1070">
        <f t="shared" si="9"/>
        <v>0</v>
      </c>
      <c r="N38" s="1070">
        <f t="shared" si="9"/>
        <v>0</v>
      </c>
      <c r="O38" s="1070">
        <f t="shared" si="9"/>
        <v>0</v>
      </c>
      <c r="P38" s="108"/>
      <c r="Q38" s="105"/>
      <c r="R38" s="1831"/>
      <c r="S38" s="122"/>
      <c r="T38" s="122"/>
      <c r="U38" s="122"/>
      <c r="V38" s="85"/>
      <c r="W38" s="1225"/>
      <c r="X38" s="85"/>
      <c r="Y38" s="122"/>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row>
    <row r="39" spans="1:73" ht="27" customHeight="1">
      <c r="A39" s="90"/>
      <c r="B39" s="85"/>
      <c r="C39" s="85"/>
      <c r="D39" s="1070"/>
      <c r="E39" s="1070"/>
      <c r="F39" s="1070"/>
      <c r="G39" s="1070"/>
      <c r="H39" s="1070"/>
      <c r="I39" s="1070"/>
      <c r="J39" s="1070"/>
      <c r="K39" s="1070"/>
      <c r="L39" s="1070"/>
      <c r="M39" s="1070"/>
      <c r="N39" s="1070"/>
      <c r="O39" s="1070"/>
      <c r="P39" s="108"/>
      <c r="Q39" s="105"/>
      <c r="R39" s="1522"/>
      <c r="S39" s="122"/>
      <c r="T39" s="122"/>
      <c r="U39" s="122"/>
      <c r="V39" s="85"/>
      <c r="W39" s="1225"/>
      <c r="X39" s="85"/>
      <c r="Y39" s="122"/>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row>
    <row r="40" spans="1:73" ht="27.75" customHeight="1">
      <c r="A40" s="322"/>
      <c r="B40" s="102" t="s">
        <v>454</v>
      </c>
      <c r="C40" s="105"/>
      <c r="D40" s="1070">
        <f t="shared" ref="D40:O40" si="10">+D36</f>
        <v>0</v>
      </c>
      <c r="E40" s="1070">
        <f t="shared" si="10"/>
        <v>0</v>
      </c>
      <c r="F40" s="1070">
        <f t="shared" si="10"/>
        <v>0</v>
      </c>
      <c r="G40" s="1070">
        <f t="shared" si="10"/>
        <v>0</v>
      </c>
      <c r="H40" s="1070">
        <f t="shared" si="10"/>
        <v>0</v>
      </c>
      <c r="I40" s="1070">
        <f t="shared" si="10"/>
        <v>0</v>
      </c>
      <c r="J40" s="1070">
        <f t="shared" si="10"/>
        <v>0</v>
      </c>
      <c r="K40" s="1070">
        <f t="shared" si="10"/>
        <v>0</v>
      </c>
      <c r="L40" s="1070">
        <f t="shared" si="10"/>
        <v>0</v>
      </c>
      <c r="M40" s="1070">
        <f t="shared" si="10"/>
        <v>0</v>
      </c>
      <c r="N40" s="1070">
        <f t="shared" si="10"/>
        <v>0</v>
      </c>
      <c r="O40" s="1070">
        <f t="shared" si="10"/>
        <v>0</v>
      </c>
      <c r="P40" s="105"/>
      <c r="Q40" s="105"/>
      <c r="R40" s="1188"/>
      <c r="S40" s="122"/>
      <c r="T40" s="122"/>
      <c r="U40" s="122"/>
      <c r="V40" s="88"/>
      <c r="W40" s="85"/>
      <c r="X40" s="85"/>
      <c r="Y40" s="122"/>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row>
    <row r="41" spans="1:73" ht="21.75" customHeight="1" thickBot="1">
      <c r="A41" s="322"/>
      <c r="B41" s="89"/>
      <c r="C41" s="105"/>
      <c r="D41" s="357"/>
      <c r="E41" s="105"/>
      <c r="F41" s="105"/>
      <c r="G41" s="105"/>
      <c r="H41" s="105"/>
      <c r="I41" s="105"/>
      <c r="J41" s="105"/>
      <c r="K41" s="105"/>
      <c r="L41" s="105"/>
      <c r="M41" s="105"/>
      <c r="N41" s="105"/>
      <c r="O41" s="105"/>
      <c r="P41" s="105"/>
      <c r="Q41" s="105"/>
      <c r="R41" s="1188"/>
      <c r="S41" s="122"/>
      <c r="T41" s="122">
        <f>+R40</f>
        <v>0</v>
      </c>
      <c r="U41" s="122"/>
      <c r="V41" s="1052"/>
      <c r="W41" s="85"/>
      <c r="X41" s="85"/>
      <c r="Y41" s="122"/>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row>
    <row r="42" spans="1:73" ht="13">
      <c r="A42" s="90"/>
      <c r="B42" s="323"/>
      <c r="C42" s="324" t="s">
        <v>188</v>
      </c>
      <c r="D42" s="324"/>
      <c r="E42" s="325" t="s">
        <v>51</v>
      </c>
      <c r="F42" s="326"/>
      <c r="G42" s="327"/>
      <c r="H42" s="324" t="s">
        <v>297</v>
      </c>
      <c r="I42" s="324"/>
      <c r="J42" s="324"/>
      <c r="K42" s="325" t="s">
        <v>51</v>
      </c>
      <c r="L42" s="326"/>
      <c r="M42" s="328"/>
      <c r="N42" s="3030"/>
      <c r="O42" s="3030"/>
      <c r="P42" s="3030"/>
      <c r="Q42" s="1189"/>
      <c r="R42" s="105"/>
      <c r="S42" s="85"/>
      <c r="T42" s="85"/>
      <c r="U42" s="85"/>
      <c r="V42" s="85"/>
      <c r="W42" s="85"/>
      <c r="X42" s="85"/>
      <c r="Y42" s="122"/>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row>
    <row r="43" spans="1:73" ht="28.5" customHeight="1">
      <c r="A43" s="90"/>
      <c r="B43" s="334"/>
      <c r="C43" s="335" t="str">
        <f>""&amp;(A37+1)&amp;" . Actual YTD surplus/ (deficit)"</f>
        <v>28 . Actual YTD surplus/ (deficit)</v>
      </c>
      <c r="D43" s="330"/>
      <c r="E43" s="340">
        <f>+P37</f>
        <v>0</v>
      </c>
      <c r="F43" s="336"/>
      <c r="G43" s="337"/>
      <c r="H43" s="3031" t="str">
        <f>""&amp;(A37+6)&amp;". Extrapolated Scenario"</f>
        <v>33. Extrapolated Scenario</v>
      </c>
      <c r="I43" s="3032"/>
      <c r="J43" s="3032"/>
      <c r="K43" s="340">
        <f>SUM(E43+(E45*(12-C5)))</f>
        <v>0</v>
      </c>
      <c r="L43" s="338"/>
      <c r="M43" s="339"/>
      <c r="N43" s="3033"/>
      <c r="O43" s="3026"/>
      <c r="P43" s="3026"/>
      <c r="Q43" s="1190"/>
      <c r="R43" s="105"/>
      <c r="S43" s="105"/>
      <c r="T43" s="85"/>
      <c r="U43" s="85"/>
      <c r="V43" s="85"/>
      <c r="W43" s="85"/>
      <c r="X43" s="1022"/>
      <c r="Y43" s="122"/>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row>
    <row r="44" spans="1:73" ht="22.5" customHeight="1" thickBot="1">
      <c r="A44" s="90"/>
      <c r="B44" s="329"/>
      <c r="C44" s="335" t="str">
        <f>""&amp;(A37+2)&amp;". Actual YTD surplus/ (deficit) last month"</f>
        <v>29. Actual YTD surplus/ (deficit) last month</v>
      </c>
      <c r="D44" s="330"/>
      <c r="E44" s="1263">
        <f>VLOOKUP($R$3,AG1:AH12,2,FALSE)</f>
        <v>0</v>
      </c>
      <c r="F44" s="1192"/>
      <c r="G44" s="341"/>
      <c r="H44" s="3034" t="str">
        <f>""&amp;(A37+7)&amp;". Year to Date Trend Scenario"</f>
        <v>34. Year to Date Trend Scenario</v>
      </c>
      <c r="I44" s="3035"/>
      <c r="J44" s="3035"/>
      <c r="K44" s="1193">
        <f>SUM(P37/C5)*12</f>
        <v>0</v>
      </c>
      <c r="L44" s="1194"/>
      <c r="M44" s="331"/>
      <c r="N44" s="3033"/>
      <c r="O44" s="3026"/>
      <c r="P44" s="3026"/>
      <c r="Q44" s="1190"/>
      <c r="R44" s="1189"/>
      <c r="S44" s="105"/>
      <c r="T44" s="85"/>
      <c r="U44" s="85"/>
      <c r="V44" s="85"/>
      <c r="W44" s="85"/>
      <c r="X44" s="1022"/>
      <c r="Y44" s="122"/>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row>
    <row r="45" spans="1:73" ht="15.5">
      <c r="A45" s="85"/>
      <c r="B45" s="329"/>
      <c r="C45" s="335" t="str">
        <f>""&amp;(A37+3)&amp;". Current month actual surplus/ (deficit)"</f>
        <v>30. Current month actual surplus/ (deficit)</v>
      </c>
      <c r="D45" s="342"/>
      <c r="E45" s="340">
        <f>SUM(E43-E44)</f>
        <v>0</v>
      </c>
      <c r="F45" s="1192"/>
      <c r="G45" s="330"/>
      <c r="H45" s="335"/>
      <c r="I45" s="335"/>
      <c r="J45" s="330"/>
      <c r="K45" s="356"/>
      <c r="L45" s="343"/>
      <c r="M45" s="330"/>
      <c r="N45" s="3025"/>
      <c r="O45" s="3026"/>
      <c r="P45" s="3026"/>
      <c r="Q45" s="1195"/>
      <c r="R45" s="1191"/>
      <c r="S45" s="85"/>
      <c r="T45" s="85"/>
      <c r="U45" s="85"/>
      <c r="V45" s="85"/>
      <c r="W45" s="85"/>
      <c r="X45" s="1022"/>
      <c r="Y45" s="122"/>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row>
    <row r="46" spans="1:73" ht="15.5">
      <c r="A46" s="85"/>
      <c r="B46" s="329"/>
      <c r="C46" s="335"/>
      <c r="D46" s="342"/>
      <c r="E46" s="356"/>
      <c r="F46" s="344" t="s">
        <v>189</v>
      </c>
      <c r="G46" s="345"/>
      <c r="H46" s="1196"/>
      <c r="I46" s="335"/>
      <c r="J46" s="330"/>
      <c r="K46" s="356"/>
      <c r="L46" s="343"/>
      <c r="M46" s="330"/>
      <c r="N46" s="3027"/>
      <c r="O46" s="3028"/>
      <c r="P46" s="3028"/>
      <c r="Q46" s="346"/>
      <c r="R46" s="1191"/>
      <c r="S46" s="85"/>
      <c r="T46" s="85"/>
      <c r="U46" s="85"/>
      <c r="V46" s="85"/>
      <c r="W46" s="85"/>
      <c r="X46" s="1022"/>
      <c r="Y46" s="122"/>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row>
    <row r="47" spans="1:73" ht="18.75" customHeight="1">
      <c r="A47" s="85"/>
      <c r="B47" s="329"/>
      <c r="C47" s="335" t="str">
        <f>""&amp;(A37+4)&amp;". Average monthly surplus/ (deficit) YTD"</f>
        <v>31. Average monthly surplus/ (deficit) YTD</v>
      </c>
      <c r="D47" s="105"/>
      <c r="E47" s="340">
        <f>SUM(P37/C5)</f>
        <v>0</v>
      </c>
      <c r="F47" s="348" t="str">
        <f>IF(E45&lt;E47,"▼",IF(E45&gt;E47,"▲","►"))</f>
        <v>►</v>
      </c>
      <c r="G47" s="330"/>
      <c r="H47" s="3029"/>
      <c r="I47" s="3029"/>
      <c r="J47" s="3029"/>
      <c r="K47" s="349"/>
      <c r="L47" s="349"/>
      <c r="M47" s="341"/>
      <c r="N47" s="350"/>
      <c r="O47" s="105"/>
      <c r="P47" s="105"/>
      <c r="Q47" s="335"/>
      <c r="R47" s="1191"/>
      <c r="S47" s="85"/>
      <c r="T47" s="85"/>
      <c r="U47" s="85"/>
      <c r="V47" s="85"/>
      <c r="W47" s="85"/>
      <c r="X47" s="74"/>
      <c r="Y47" s="122"/>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row>
    <row r="48" spans="1:73" ht="13.5" customHeight="1" thickBot="1">
      <c r="A48" s="85"/>
      <c r="B48" s="329"/>
      <c r="C48" s="351" t="str">
        <f>""&amp;(A37+5)&amp;". YTD /remaining months"</f>
        <v>32. YTD /remaining months</v>
      </c>
      <c r="D48" s="352"/>
      <c r="E48" s="1193">
        <f>E43/(12-C5)</f>
        <v>0</v>
      </c>
      <c r="F48" s="353"/>
      <c r="G48" s="330"/>
      <c r="H48" s="1197"/>
      <c r="I48" s="332"/>
      <c r="J48" s="330"/>
      <c r="K48" s="333"/>
      <c r="L48" s="346"/>
      <c r="M48" s="85"/>
      <c r="N48" s="330"/>
      <c r="O48" s="354"/>
      <c r="P48" s="354"/>
      <c r="Q48" s="330"/>
      <c r="R48" s="347"/>
      <c r="S48" s="105"/>
      <c r="T48" s="85"/>
      <c r="U48" s="85"/>
      <c r="V48" s="85"/>
      <c r="W48" s="85"/>
      <c r="X48" s="1022"/>
      <c r="Y48" s="122"/>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row>
    <row r="49" spans="1:73" ht="15.5">
      <c r="A49" s="85"/>
      <c r="B49" s="341"/>
      <c r="C49" s="341"/>
      <c r="D49" s="341"/>
      <c r="E49" s="341"/>
      <c r="F49" s="341"/>
      <c r="G49" s="330"/>
      <c r="H49" s="355"/>
      <c r="I49" s="332"/>
      <c r="J49" s="330"/>
      <c r="K49" s="333"/>
      <c r="L49" s="333"/>
      <c r="M49" s="85"/>
      <c r="N49" s="85"/>
      <c r="O49" s="85"/>
      <c r="P49" s="85"/>
      <c r="Q49" s="85"/>
      <c r="R49" s="330"/>
      <c r="S49" s="105"/>
      <c r="T49" s="85"/>
      <c r="U49" s="85"/>
      <c r="V49" s="85"/>
      <c r="W49" s="85"/>
      <c r="X49" s="1022"/>
      <c r="Y49" s="122"/>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row>
    <row r="50" spans="1:73" ht="16" thickBot="1">
      <c r="A50" s="85"/>
      <c r="B50" s="1198" t="s">
        <v>455</v>
      </c>
      <c r="C50" s="105"/>
      <c r="D50" s="105"/>
      <c r="E50" s="105"/>
      <c r="F50" s="105"/>
      <c r="G50" s="341"/>
      <c r="H50" s="1197"/>
      <c r="I50" s="330"/>
      <c r="J50" s="330"/>
      <c r="K50" s="333"/>
      <c r="L50" s="333"/>
      <c r="M50" s="85"/>
      <c r="N50" s="85"/>
      <c r="O50" s="85"/>
      <c r="P50" s="85"/>
      <c r="Q50" s="85"/>
      <c r="R50" s="330"/>
      <c r="S50" s="105"/>
      <c r="T50" s="85"/>
      <c r="U50" s="85"/>
      <c r="V50" s="85"/>
      <c r="W50" s="85"/>
      <c r="X50" s="1022"/>
      <c r="Y50" s="1022"/>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row>
    <row r="51" spans="1:73" ht="16" thickBot="1">
      <c r="A51" s="90"/>
      <c r="B51" s="90"/>
      <c r="C51" s="914"/>
      <c r="D51" s="111">
        <v>1</v>
      </c>
      <c r="E51" s="112">
        <v>2</v>
      </c>
      <c r="F51" s="112">
        <v>3</v>
      </c>
      <c r="G51" s="112">
        <v>4</v>
      </c>
      <c r="H51" s="112">
        <v>5</v>
      </c>
      <c r="I51" s="112">
        <v>6</v>
      </c>
      <c r="J51" s="112">
        <v>7</v>
      </c>
      <c r="K51" s="112">
        <v>8</v>
      </c>
      <c r="L51" s="112">
        <v>9</v>
      </c>
      <c r="M51" s="112">
        <v>10</v>
      </c>
      <c r="N51" s="112">
        <v>11</v>
      </c>
      <c r="O51" s="113">
        <v>12</v>
      </c>
      <c r="P51" s="114"/>
      <c r="Q51" s="85"/>
      <c r="R51" s="85"/>
      <c r="S51" s="105"/>
      <c r="T51" s="85"/>
      <c r="U51" s="85"/>
      <c r="V51" s="85"/>
      <c r="W51" s="85"/>
      <c r="X51" s="1022"/>
      <c r="Y51" s="1022"/>
      <c r="Z51" s="122"/>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row>
    <row r="52" spans="1:73" ht="25">
      <c r="A52" s="1162"/>
      <c r="B52" s="91" t="s">
        <v>296</v>
      </c>
      <c r="C52" s="914"/>
      <c r="D52" s="652" t="s">
        <v>186</v>
      </c>
      <c r="E52" s="653" t="s">
        <v>90</v>
      </c>
      <c r="F52" s="653" t="s">
        <v>91</v>
      </c>
      <c r="G52" s="653" t="s">
        <v>92</v>
      </c>
      <c r="H52" s="653" t="s">
        <v>93</v>
      </c>
      <c r="I52" s="653" t="s">
        <v>94</v>
      </c>
      <c r="J52" s="653" t="s">
        <v>95</v>
      </c>
      <c r="K52" s="653" t="s">
        <v>96</v>
      </c>
      <c r="L52" s="653" t="s">
        <v>97</v>
      </c>
      <c r="M52" s="653" t="s">
        <v>98</v>
      </c>
      <c r="N52" s="653" t="s">
        <v>99</v>
      </c>
      <c r="O52" s="654" t="s">
        <v>100</v>
      </c>
      <c r="P52" s="1159" t="s">
        <v>183</v>
      </c>
      <c r="Q52" s="1159" t="s">
        <v>447</v>
      </c>
      <c r="R52" s="85"/>
      <c r="S52" s="85"/>
      <c r="T52" s="85"/>
      <c r="U52" s="85"/>
      <c r="V52" s="85"/>
      <c r="W52" s="1022"/>
      <c r="X52" s="1022"/>
      <c r="Y52" s="1022"/>
      <c r="Z52" s="122"/>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row>
    <row r="53" spans="1:73" ht="16" thickBot="1">
      <c r="A53" s="1162"/>
      <c r="B53" s="91"/>
      <c r="C53" s="1240"/>
      <c r="D53" s="655" t="s">
        <v>51</v>
      </c>
      <c r="E53" s="656" t="s">
        <v>51</v>
      </c>
      <c r="F53" s="656" t="s">
        <v>51</v>
      </c>
      <c r="G53" s="656" t="s">
        <v>51</v>
      </c>
      <c r="H53" s="656" t="s">
        <v>51</v>
      </c>
      <c r="I53" s="656" t="s">
        <v>51</v>
      </c>
      <c r="J53" s="656" t="s">
        <v>51</v>
      </c>
      <c r="K53" s="656" t="s">
        <v>51</v>
      </c>
      <c r="L53" s="656" t="s">
        <v>51</v>
      </c>
      <c r="M53" s="656" t="s">
        <v>51</v>
      </c>
      <c r="N53" s="656" t="s">
        <v>51</v>
      </c>
      <c r="O53" s="657" t="s">
        <v>51</v>
      </c>
      <c r="P53" s="1161"/>
      <c r="Q53" s="1161"/>
      <c r="R53" s="85"/>
      <c r="S53" s="85"/>
      <c r="T53" s="85"/>
      <c r="U53" s="85"/>
      <c r="V53" s="85"/>
      <c r="W53" s="1022"/>
      <c r="X53" s="1022"/>
      <c r="Y53" s="1022"/>
      <c r="Z53" s="122"/>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row>
    <row r="54" spans="1:73" ht="16" thickBot="1">
      <c r="A54" s="92"/>
      <c r="B54" s="1199" t="s">
        <v>11</v>
      </c>
      <c r="C54" s="1180" t="s">
        <v>296</v>
      </c>
      <c r="D54" s="1248"/>
      <c r="E54" s="1249"/>
      <c r="F54" s="1249"/>
      <c r="G54" s="1249"/>
      <c r="H54" s="1249"/>
      <c r="I54" s="1249"/>
      <c r="J54" s="1249"/>
      <c r="K54" s="1249"/>
      <c r="L54" s="1249"/>
      <c r="M54" s="1249"/>
      <c r="N54" s="1249"/>
      <c r="O54" s="1250"/>
      <c r="P54" s="1200"/>
      <c r="Q54" s="1200"/>
      <c r="R54" s="85"/>
      <c r="S54" s="85"/>
      <c r="T54" s="85"/>
      <c r="U54" s="85"/>
      <c r="V54" s="85"/>
      <c r="W54" s="1022"/>
      <c r="X54" s="1022"/>
      <c r="Y54" s="74"/>
      <c r="Z54" s="122"/>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row>
    <row r="55" spans="1:73" s="1210" customFormat="1" ht="15.5">
      <c r="A55" s="965">
        <f>A37+8</f>
        <v>35</v>
      </c>
      <c r="B55" s="1201" t="s">
        <v>12</v>
      </c>
      <c r="C55" s="1202" t="s">
        <v>295</v>
      </c>
      <c r="D55" s="968"/>
      <c r="E55" s="1050"/>
      <c r="F55" s="1050"/>
      <c r="G55" s="1050"/>
      <c r="H55" s="1050"/>
      <c r="I55" s="1050"/>
      <c r="J55" s="1050"/>
      <c r="K55" s="1050"/>
      <c r="L55" s="1050"/>
      <c r="M55" s="1050"/>
      <c r="N55" s="1050"/>
      <c r="O55" s="1203"/>
      <c r="P55" s="79">
        <f t="shared" ref="P55:P65" si="11">SUMPRODUCT($D$7:$O$7,D55:O55)</f>
        <v>0</v>
      </c>
      <c r="Q55" s="1023">
        <f>P55+SUMPRODUCT(1-$D$7:$O$7,D55:O55)</f>
        <v>0</v>
      </c>
      <c r="R55" s="85"/>
      <c r="S55" s="85"/>
      <c r="T55" s="85"/>
      <c r="U55" s="85"/>
      <c r="V55" s="85"/>
      <c r="W55" s="1022"/>
      <c r="X55" s="1022"/>
      <c r="Y55" s="1022"/>
      <c r="Z55" s="1209"/>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8"/>
      <c r="BA55" s="418"/>
      <c r="BB55" s="418"/>
      <c r="BC55" s="418"/>
      <c r="BD55" s="418"/>
      <c r="BE55" s="418"/>
      <c r="BF55" s="418"/>
      <c r="BG55" s="418"/>
      <c r="BH55" s="418"/>
      <c r="BI55" s="418"/>
      <c r="BJ55" s="418"/>
      <c r="BK55" s="418"/>
      <c r="BL55" s="418"/>
      <c r="BM55" s="418"/>
      <c r="BN55" s="418"/>
      <c r="BO55" s="418"/>
      <c r="BP55" s="418"/>
      <c r="BQ55" s="418"/>
      <c r="BR55" s="418"/>
      <c r="BS55" s="418"/>
      <c r="BT55" s="418"/>
      <c r="BU55" s="418"/>
    </row>
    <row r="56" spans="1:73" ht="15.5">
      <c r="A56" s="965">
        <f>A55+1</f>
        <v>36</v>
      </c>
      <c r="B56" s="1204" t="s">
        <v>13</v>
      </c>
      <c r="C56" s="99" t="s">
        <v>295</v>
      </c>
      <c r="D56" s="966"/>
      <c r="E56" s="967"/>
      <c r="F56" s="967"/>
      <c r="G56" s="967"/>
      <c r="H56" s="967"/>
      <c r="I56" s="967"/>
      <c r="J56" s="967"/>
      <c r="K56" s="967"/>
      <c r="L56" s="967"/>
      <c r="M56" s="967"/>
      <c r="N56" s="967"/>
      <c r="O56" s="1171"/>
      <c r="P56" s="79">
        <f t="shared" si="11"/>
        <v>0</v>
      </c>
      <c r="Q56" s="1172">
        <f>P56+SUMPRODUCT(1-$D$7:$O$7,D56:O56)</f>
        <v>0</v>
      </c>
      <c r="R56" s="85"/>
      <c r="S56" s="85"/>
      <c r="T56" s="85"/>
      <c r="U56" s="85"/>
      <c r="V56" s="85"/>
      <c r="W56" s="74"/>
      <c r="X56" s="85"/>
      <c r="Y56" s="1022"/>
      <c r="Z56" s="117"/>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row>
    <row r="57" spans="1:73" ht="15.5">
      <c r="A57" s="965">
        <f>A56+1</f>
        <v>37</v>
      </c>
      <c r="B57" s="1204" t="s">
        <v>14</v>
      </c>
      <c r="C57" s="1174" t="s">
        <v>295</v>
      </c>
      <c r="D57" s="1175"/>
      <c r="E57" s="1176"/>
      <c r="F57" s="1176"/>
      <c r="G57" s="1176"/>
      <c r="H57" s="1176"/>
      <c r="I57" s="1176"/>
      <c r="J57" s="1176"/>
      <c r="K57" s="1176"/>
      <c r="L57" s="1176"/>
      <c r="M57" s="1176"/>
      <c r="N57" s="1176"/>
      <c r="O57" s="1177"/>
      <c r="P57" s="1178">
        <f t="shared" si="11"/>
        <v>0</v>
      </c>
      <c r="Q57" s="1172">
        <f t="shared" ref="Q57:Q65" si="12">P57+SUMPRODUCT(1-$D$7:$O$7,D57:O57)</f>
        <v>0</v>
      </c>
      <c r="R57" s="85"/>
      <c r="S57" s="85"/>
      <c r="T57" s="85"/>
      <c r="U57" s="85"/>
      <c r="V57" s="85"/>
      <c r="W57" s="1022"/>
      <c r="X57" s="85"/>
      <c r="Y57" s="1022"/>
      <c r="Z57" s="117"/>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row>
    <row r="58" spans="1:73" ht="15.5">
      <c r="A58" s="965">
        <f>A57+1</f>
        <v>38</v>
      </c>
      <c r="B58" s="1204" t="s">
        <v>15</v>
      </c>
      <c r="C58" s="1174" t="s">
        <v>295</v>
      </c>
      <c r="D58" s="1175"/>
      <c r="E58" s="1176"/>
      <c r="F58" s="1176"/>
      <c r="G58" s="1176"/>
      <c r="H58" s="1176"/>
      <c r="I58" s="1176"/>
      <c r="J58" s="1176"/>
      <c r="K58" s="1176"/>
      <c r="L58" s="1176"/>
      <c r="M58" s="1176"/>
      <c r="N58" s="1176"/>
      <c r="O58" s="1177"/>
      <c r="P58" s="1178">
        <f t="shared" si="11"/>
        <v>0</v>
      </c>
      <c r="Q58" s="1172">
        <f t="shared" si="12"/>
        <v>0</v>
      </c>
      <c r="R58" s="85"/>
      <c r="S58" s="85"/>
      <c r="T58" s="85"/>
      <c r="U58" s="85"/>
      <c r="V58" s="418"/>
      <c r="W58" s="1022"/>
      <c r="X58" s="85"/>
      <c r="Y58" s="1022"/>
      <c r="Z58" s="848"/>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row>
    <row r="59" spans="1:73" ht="16" thickBot="1">
      <c r="A59" s="965">
        <f>A58+1</f>
        <v>39</v>
      </c>
      <c r="B59" s="1205" t="s">
        <v>16</v>
      </c>
      <c r="C59" s="1174" t="s">
        <v>295</v>
      </c>
      <c r="D59" s="1175"/>
      <c r="E59" s="1176"/>
      <c r="F59" s="1176"/>
      <c r="G59" s="1176"/>
      <c r="H59" s="1176"/>
      <c r="I59" s="1176"/>
      <c r="J59" s="1176"/>
      <c r="K59" s="1176"/>
      <c r="L59" s="1176"/>
      <c r="M59" s="1176"/>
      <c r="N59" s="1176"/>
      <c r="O59" s="1177"/>
      <c r="P59" s="1178">
        <f t="shared" si="11"/>
        <v>0</v>
      </c>
      <c r="Q59" s="1172">
        <f t="shared" si="12"/>
        <v>0</v>
      </c>
      <c r="R59" s="85"/>
      <c r="S59" s="85"/>
      <c r="T59" s="85"/>
      <c r="U59" s="85"/>
      <c r="V59" s="85"/>
      <c r="W59" s="1022"/>
      <c r="X59" s="85"/>
      <c r="Y59" s="1022"/>
      <c r="Z59" s="661"/>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row>
    <row r="60" spans="1:73" ht="16" thickBot="1">
      <c r="A60" s="965">
        <f>A59+1</f>
        <v>40</v>
      </c>
      <c r="B60" s="1206" t="s">
        <v>79</v>
      </c>
      <c r="C60" s="1207" t="s">
        <v>296</v>
      </c>
      <c r="D60" s="1251">
        <f>SUM(D55:D59)</f>
        <v>0</v>
      </c>
      <c r="E60" s="1251">
        <f t="shared" ref="E60:O60" si="13">SUM(E55:E59)</f>
        <v>0</v>
      </c>
      <c r="F60" s="1251">
        <f t="shared" si="13"/>
        <v>0</v>
      </c>
      <c r="G60" s="1251">
        <f t="shared" si="13"/>
        <v>0</v>
      </c>
      <c r="H60" s="1251">
        <f t="shared" si="13"/>
        <v>0</v>
      </c>
      <c r="I60" s="1251">
        <f t="shared" si="13"/>
        <v>0</v>
      </c>
      <c r="J60" s="1251">
        <f t="shared" si="13"/>
        <v>0</v>
      </c>
      <c r="K60" s="1251">
        <f t="shared" si="13"/>
        <v>0</v>
      </c>
      <c r="L60" s="1251">
        <f t="shared" si="13"/>
        <v>0</v>
      </c>
      <c r="M60" s="1251">
        <f t="shared" si="13"/>
        <v>0</v>
      </c>
      <c r="N60" s="1251">
        <f t="shared" si="13"/>
        <v>0</v>
      </c>
      <c r="O60" s="1251">
        <f t="shared" si="13"/>
        <v>0</v>
      </c>
      <c r="P60" s="1208">
        <f t="shared" si="11"/>
        <v>0</v>
      </c>
      <c r="Q60" s="1245">
        <f t="shared" si="12"/>
        <v>0</v>
      </c>
      <c r="R60" s="85"/>
      <c r="S60" s="85"/>
      <c r="T60" s="85"/>
      <c r="U60" s="85"/>
      <c r="V60" s="85"/>
      <c r="W60" s="1022"/>
      <c r="X60" s="1022"/>
      <c r="Y60" s="1022"/>
      <c r="Z60" s="661"/>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row>
    <row r="61" spans="1:73" ht="16" thickBot="1">
      <c r="A61" s="965"/>
      <c r="B61" s="1265" t="s">
        <v>17</v>
      </c>
      <c r="C61" s="1180" t="s">
        <v>296</v>
      </c>
      <c r="D61" s="1248"/>
      <c r="E61" s="1249"/>
      <c r="F61" s="1249"/>
      <c r="G61" s="1249"/>
      <c r="H61" s="1249"/>
      <c r="I61" s="1249"/>
      <c r="J61" s="1249"/>
      <c r="K61" s="1249"/>
      <c r="L61" s="1249"/>
      <c r="M61" s="1249"/>
      <c r="N61" s="1249"/>
      <c r="O61" s="1252"/>
      <c r="P61" s="1200"/>
      <c r="Q61" s="1211"/>
      <c r="R61" s="85"/>
      <c r="S61" s="85"/>
      <c r="T61" s="85"/>
      <c r="U61" s="85"/>
      <c r="V61" s="85"/>
      <c r="W61" s="1022"/>
      <c r="X61" s="1022"/>
      <c r="Y61" s="1022"/>
      <c r="Z61" s="122"/>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row>
    <row r="62" spans="1:73" ht="15.5">
      <c r="A62" s="965">
        <f>A60+1</f>
        <v>41</v>
      </c>
      <c r="B62" s="1264" t="s">
        <v>18</v>
      </c>
      <c r="C62" s="106" t="s">
        <v>295</v>
      </c>
      <c r="D62" s="971"/>
      <c r="E62" s="1051"/>
      <c r="F62" s="1051"/>
      <c r="G62" s="1051"/>
      <c r="H62" s="1051"/>
      <c r="I62" s="1051"/>
      <c r="J62" s="1051"/>
      <c r="K62" s="1051"/>
      <c r="L62" s="1051"/>
      <c r="M62" s="1051"/>
      <c r="N62" s="1051"/>
      <c r="O62" s="1212"/>
      <c r="P62" s="1186">
        <f t="shared" si="11"/>
        <v>0</v>
      </c>
      <c r="Q62" s="1172">
        <f t="shared" si="12"/>
        <v>0</v>
      </c>
      <c r="R62" s="418"/>
      <c r="S62" s="418"/>
      <c r="T62" s="418"/>
      <c r="U62" s="418"/>
      <c r="V62" s="85"/>
      <c r="W62" s="1022"/>
      <c r="X62" s="1022"/>
      <c r="Y62" s="1022"/>
      <c r="Z62" s="122"/>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row>
    <row r="63" spans="1:73" ht="15.5">
      <c r="A63" s="965">
        <f>A62+1</f>
        <v>42</v>
      </c>
      <c r="B63" s="1204" t="s">
        <v>15</v>
      </c>
      <c r="C63" s="1174" t="s">
        <v>295</v>
      </c>
      <c r="D63" s="1175"/>
      <c r="E63" s="1176"/>
      <c r="F63" s="1176"/>
      <c r="G63" s="1176"/>
      <c r="H63" s="1176"/>
      <c r="I63" s="1176"/>
      <c r="J63" s="1176"/>
      <c r="K63" s="1176"/>
      <c r="L63" s="1176"/>
      <c r="M63" s="1176"/>
      <c r="N63" s="1176"/>
      <c r="O63" s="1177"/>
      <c r="P63" s="1178">
        <f t="shared" si="11"/>
        <v>0</v>
      </c>
      <c r="Q63" s="1172">
        <f t="shared" si="12"/>
        <v>0</v>
      </c>
      <c r="R63" s="85"/>
      <c r="S63" s="85"/>
      <c r="T63" s="85"/>
      <c r="U63" s="85"/>
      <c r="V63" s="85"/>
      <c r="W63" s="1022"/>
      <c r="X63" s="1022"/>
      <c r="Y63" s="122"/>
      <c r="Z63" s="122"/>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row>
    <row r="64" spans="1:73" ht="16" thickBot="1">
      <c r="A64" s="965">
        <f>A63+1</f>
        <v>43</v>
      </c>
      <c r="B64" s="1213" t="s">
        <v>16</v>
      </c>
      <c r="C64" s="101" t="s">
        <v>295</v>
      </c>
      <c r="D64" s="1175"/>
      <c r="E64" s="1176"/>
      <c r="F64" s="1176"/>
      <c r="G64" s="1176"/>
      <c r="H64" s="1176"/>
      <c r="I64" s="1176"/>
      <c r="J64" s="1176"/>
      <c r="K64" s="1176"/>
      <c r="L64" s="1176"/>
      <c r="M64" s="1176"/>
      <c r="N64" s="1176"/>
      <c r="O64" s="1177"/>
      <c r="P64" s="1178">
        <f t="shared" si="11"/>
        <v>0</v>
      </c>
      <c r="Q64" s="1172">
        <f t="shared" si="12"/>
        <v>0</v>
      </c>
      <c r="R64" s="85"/>
      <c r="S64" s="85"/>
      <c r="T64" s="85"/>
      <c r="U64" s="85"/>
      <c r="V64" s="85"/>
      <c r="W64" s="1022"/>
      <c r="X64" s="1022"/>
      <c r="Y64" s="122"/>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row>
    <row r="65" spans="1:73" ht="19.5" customHeight="1" thickBot="1">
      <c r="A65" s="1214">
        <f>A64+1</f>
        <v>44</v>
      </c>
      <c r="B65" s="1206" t="s">
        <v>79</v>
      </c>
      <c r="C65" s="1180" t="s">
        <v>296</v>
      </c>
      <c r="D65" s="1251">
        <f>SUM(D62:D64)</f>
        <v>0</v>
      </c>
      <c r="E65" s="1251">
        <f t="shared" ref="E65:O65" si="14">SUM(E62:E64)</f>
        <v>0</v>
      </c>
      <c r="F65" s="1251">
        <f t="shared" si="14"/>
        <v>0</v>
      </c>
      <c r="G65" s="1251">
        <f t="shared" si="14"/>
        <v>0</v>
      </c>
      <c r="H65" s="1251">
        <f t="shared" si="14"/>
        <v>0</v>
      </c>
      <c r="I65" s="1251">
        <f t="shared" si="14"/>
        <v>0</v>
      </c>
      <c r="J65" s="1251">
        <f t="shared" si="14"/>
        <v>0</v>
      </c>
      <c r="K65" s="1251">
        <f t="shared" si="14"/>
        <v>0</v>
      </c>
      <c r="L65" s="1251">
        <f t="shared" si="14"/>
        <v>0</v>
      </c>
      <c r="M65" s="1251">
        <f t="shared" si="14"/>
        <v>0</v>
      </c>
      <c r="N65" s="1251">
        <f t="shared" si="14"/>
        <v>0</v>
      </c>
      <c r="O65" s="1251">
        <f t="shared" si="14"/>
        <v>0</v>
      </c>
      <c r="P65" s="1208">
        <f t="shared" si="11"/>
        <v>0</v>
      </c>
      <c r="Q65" s="1245">
        <f t="shared" si="12"/>
        <v>0</v>
      </c>
      <c r="R65" s="85"/>
      <c r="S65" s="85"/>
      <c r="T65" s="85"/>
      <c r="U65" s="85"/>
      <c r="V65" s="85"/>
      <c r="W65" s="85"/>
      <c r="X65" s="1022"/>
      <c r="Y65" s="122"/>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row>
    <row r="66" spans="1:73" ht="13.5" customHeight="1">
      <c r="A66" s="85"/>
      <c r="B66" s="85"/>
      <c r="C66" s="85"/>
      <c r="D66" s="85"/>
      <c r="E66" s="85"/>
      <c r="F66" s="85"/>
      <c r="G66" s="85"/>
      <c r="H66" s="85"/>
      <c r="I66" s="85"/>
      <c r="J66" s="85"/>
      <c r="K66" s="85"/>
      <c r="L66" s="85"/>
      <c r="M66" s="85"/>
      <c r="N66" s="85"/>
      <c r="O66" s="85"/>
      <c r="P66" s="85"/>
      <c r="Q66" s="85"/>
      <c r="R66" s="85"/>
      <c r="S66" s="85"/>
      <c r="T66" s="85"/>
      <c r="U66" s="85"/>
      <c r="V66" s="85"/>
      <c r="W66" s="85"/>
      <c r="X66" s="1022"/>
      <c r="Y66" s="122"/>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row>
    <row r="67" spans="1:73" ht="20.25" customHeight="1">
      <c r="A67" s="85"/>
      <c r="B67" s="85"/>
      <c r="C67" s="85"/>
      <c r="D67" s="85"/>
      <c r="E67" s="85"/>
      <c r="F67" s="85"/>
      <c r="G67" s="85"/>
      <c r="H67" s="85"/>
      <c r="I67" s="85"/>
      <c r="J67" s="85"/>
      <c r="K67" s="85"/>
      <c r="L67" s="85"/>
      <c r="M67" s="85"/>
      <c r="N67" s="85"/>
      <c r="O67" s="85"/>
      <c r="P67" s="85"/>
      <c r="Q67" s="85"/>
      <c r="R67" s="85"/>
      <c r="S67" s="85"/>
      <c r="T67" s="85"/>
      <c r="U67" s="85"/>
      <c r="V67" s="85"/>
      <c r="W67" s="85"/>
      <c r="X67" s="1022"/>
      <c r="Y67" s="122"/>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row>
    <row r="68" spans="1:73" ht="16" thickBot="1">
      <c r="A68" s="85"/>
      <c r="B68" s="1198" t="s">
        <v>456</v>
      </c>
      <c r="C68" s="85"/>
      <c r="D68" s="85"/>
      <c r="E68" s="85"/>
      <c r="F68" s="85"/>
      <c r="G68" s="85"/>
      <c r="H68" s="85"/>
      <c r="I68" s="85"/>
      <c r="J68" s="85"/>
      <c r="K68" s="85"/>
      <c r="L68" s="85"/>
      <c r="M68" s="85"/>
      <c r="N68" s="85"/>
      <c r="O68" s="85"/>
      <c r="P68" s="85"/>
      <c r="Q68" s="85"/>
      <c r="R68" s="85"/>
      <c r="S68" s="85"/>
      <c r="T68" s="85"/>
      <c r="U68" s="85"/>
      <c r="V68" s="85"/>
      <c r="W68" s="85"/>
      <c r="X68" s="1022"/>
      <c r="Y68" s="122"/>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row>
    <row r="69" spans="1:73" ht="16" thickBot="1">
      <c r="A69" s="90"/>
      <c r="B69" s="90"/>
      <c r="C69" s="1697"/>
      <c r="D69" s="1704">
        <v>1</v>
      </c>
      <c r="E69" s="1690">
        <v>2</v>
      </c>
      <c r="F69" s="1344">
        <v>3</v>
      </c>
      <c r="G69" s="1690">
        <v>4</v>
      </c>
      <c r="H69" s="1344">
        <v>5</v>
      </c>
      <c r="I69" s="1690">
        <v>6</v>
      </c>
      <c r="J69" s="1705">
        <v>7</v>
      </c>
      <c r="K69" s="1690">
        <v>8</v>
      </c>
      <c r="L69" s="1690">
        <v>9</v>
      </c>
      <c r="M69" s="1690">
        <v>10</v>
      </c>
      <c r="N69" s="1690">
        <v>11</v>
      </c>
      <c r="O69" s="1691">
        <v>12</v>
      </c>
      <c r="P69" s="114"/>
      <c r="Q69" s="85"/>
      <c r="R69" s="85"/>
      <c r="S69" s="85"/>
      <c r="T69" s="85"/>
      <c r="U69" s="85"/>
      <c r="V69" s="85"/>
      <c r="W69" s="1022"/>
      <c r="X69" s="1022"/>
      <c r="Y69" s="122"/>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row>
    <row r="70" spans="1:73" ht="25">
      <c r="A70" s="1162"/>
      <c r="B70" s="91" t="s">
        <v>296</v>
      </c>
      <c r="C70" s="1697"/>
      <c r="D70" s="1706" t="s">
        <v>186</v>
      </c>
      <c r="E70" s="1703" t="s">
        <v>90</v>
      </c>
      <c r="F70" s="1701" t="s">
        <v>91</v>
      </c>
      <c r="G70" s="1703" t="s">
        <v>92</v>
      </c>
      <c r="H70" s="1701" t="s">
        <v>93</v>
      </c>
      <c r="I70" s="1703" t="s">
        <v>94</v>
      </c>
      <c r="J70" s="1702" t="s">
        <v>95</v>
      </c>
      <c r="K70" s="1703" t="s">
        <v>96</v>
      </c>
      <c r="L70" s="1703" t="s">
        <v>97</v>
      </c>
      <c r="M70" s="1703" t="s">
        <v>98</v>
      </c>
      <c r="N70" s="1703" t="s">
        <v>99</v>
      </c>
      <c r="O70" s="1700" t="s">
        <v>100</v>
      </c>
      <c r="P70" s="1698" t="s">
        <v>183</v>
      </c>
      <c r="Q70" s="1159" t="s">
        <v>447</v>
      </c>
      <c r="R70" s="85"/>
      <c r="S70" s="85"/>
      <c r="T70" s="85"/>
      <c r="U70" s="85"/>
      <c r="V70" s="85"/>
      <c r="W70" s="1022"/>
      <c r="X70" s="1022"/>
      <c r="Y70" s="122"/>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row>
    <row r="71" spans="1:73" ht="16" thickBot="1">
      <c r="A71" s="1162"/>
      <c r="B71" s="91"/>
      <c r="C71" s="1620"/>
      <c r="D71" s="1692" t="s">
        <v>51</v>
      </c>
      <c r="E71" s="1693" t="s">
        <v>51</v>
      </c>
      <c r="F71" s="1696" t="s">
        <v>51</v>
      </c>
      <c r="G71" s="1693" t="s">
        <v>51</v>
      </c>
      <c r="H71" s="1696" t="s">
        <v>51</v>
      </c>
      <c r="I71" s="1693" t="s">
        <v>51</v>
      </c>
      <c r="J71" s="1695" t="s">
        <v>51</v>
      </c>
      <c r="K71" s="1693" t="s">
        <v>51</v>
      </c>
      <c r="L71" s="1693" t="s">
        <v>51</v>
      </c>
      <c r="M71" s="1693" t="s">
        <v>51</v>
      </c>
      <c r="N71" s="1693" t="s">
        <v>51</v>
      </c>
      <c r="O71" s="1694" t="s">
        <v>51</v>
      </c>
      <c r="P71" s="1699"/>
      <c r="Q71" s="1161"/>
      <c r="R71" s="85"/>
      <c r="S71" s="85"/>
      <c r="T71" s="85"/>
      <c r="U71" s="85"/>
      <c r="V71" s="85"/>
      <c r="W71" s="1022"/>
      <c r="X71" s="1022"/>
      <c r="Y71" s="122"/>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row>
    <row r="72" spans="1:73" ht="16" thickBot="1">
      <c r="A72" s="155">
        <f>A65+1</f>
        <v>45</v>
      </c>
      <c r="B72" s="1215" t="s">
        <v>349</v>
      </c>
      <c r="C72" s="1216" t="s">
        <v>295</v>
      </c>
      <c r="D72" s="1751">
        <f>SUMIFS('Table C3 Tracker'!AG$43:AG$1496,'Table C3 Tracker'!$O$43:$O$1496, "&lt;&gt;Red",'Table C3 Tracker'!$R$43:$R$1496,'Table C3 Tracker'!$CQ$3)</f>
        <v>0</v>
      </c>
      <c r="E72" s="1751">
        <f>SUMIFS('Table C3 Tracker'!AH$43:AH$1496,'Table C3 Tracker'!$O$43:$O$1496, "&lt;&gt;Red",'Table C3 Tracker'!$R$43:$R$1496,'Table C3 Tracker'!$CQ$3)</f>
        <v>0</v>
      </c>
      <c r="F72" s="1751">
        <f>SUMIFS('Table C3 Tracker'!AI$43:AI$1496,'Table C3 Tracker'!$O$43:$O$1496, "&lt;&gt;Red",'Table C3 Tracker'!$R$43:$R$1496,'Table C3 Tracker'!$CQ$3)</f>
        <v>0</v>
      </c>
      <c r="G72" s="1751">
        <f>SUMIFS('Table C3 Tracker'!AJ$43:AJ$1496,'Table C3 Tracker'!$O$43:$O$1496, "&lt;&gt;Red",'Table C3 Tracker'!$R$43:$R$1496,'Table C3 Tracker'!$CQ$3)</f>
        <v>0</v>
      </c>
      <c r="H72" s="1752">
        <f>SUMIFS('Table C3 Tracker'!AK$43:AK$1496,'Table C3 Tracker'!$O$43:$O$1496, "&lt;&gt;Red",'Table C3 Tracker'!$R$43:$R$1496,'Table C3 Tracker'!$CQ$3)</f>
        <v>0</v>
      </c>
      <c r="I72" s="1751">
        <f>SUMIFS('Table C3 Tracker'!AL$43:AL$1496,'Table C3 Tracker'!$O$43:$O$1496, "&lt;&gt;Red",'Table C3 Tracker'!$R$43:$R$1496,'Table C3 Tracker'!$CQ$3)</f>
        <v>0</v>
      </c>
      <c r="J72" s="1753">
        <f>SUMIFS('Table C3 Tracker'!AM$43:AM$1496,'Table C3 Tracker'!$O$43:$O$1496, "&lt;&gt;Red",'Table C3 Tracker'!$R$43:$R$1496,'Table C3 Tracker'!$CQ$3)</f>
        <v>0</v>
      </c>
      <c r="K72" s="1751">
        <f>SUMIFS('Table C3 Tracker'!AN$43:AN$1496,'Table C3 Tracker'!$O$43:$O$1496, "&lt;&gt;Red",'Table C3 Tracker'!$R$43:$R$1496,'Table C3 Tracker'!$CQ$3)</f>
        <v>0</v>
      </c>
      <c r="L72" s="1751">
        <f>SUMIFS('Table C3 Tracker'!AO$43:AO$1496,'Table C3 Tracker'!$O$43:$O$1496, "&lt;&gt;Red",'Table C3 Tracker'!$R$43:$R$1496,'Table C3 Tracker'!$CQ$3)</f>
        <v>0</v>
      </c>
      <c r="M72" s="1751">
        <f>SUMIFS('Table C3 Tracker'!AP$43:AP$1496,'Table C3 Tracker'!$O$43:$O$1496, "&lt;&gt;Red",'Table C3 Tracker'!$R$43:$R$1496,'Table C3 Tracker'!$CQ$3)</f>
        <v>0</v>
      </c>
      <c r="N72" s="1751">
        <f>SUMIFS('Table C3 Tracker'!AQ$43:AQ$1496,'Table C3 Tracker'!$O$43:$O$1496, "&lt;&gt;Red",'Table C3 Tracker'!$R$43:$R$1496,'Table C3 Tracker'!$CQ$3)</f>
        <v>0</v>
      </c>
      <c r="O72" s="1751">
        <f>SUMIFS('Table C3 Tracker'!AR$43:AR$1496,'Table C3 Tracker'!$O$43:$O$1496, "&lt;&gt;Red",'Table C3 Tracker'!$R$43:$R$1496,'Table C3 Tracker'!$CQ$3)</f>
        <v>0</v>
      </c>
      <c r="P72" s="1208">
        <f>SUMPRODUCT($D$7:$O$7,D72:O72)</f>
        <v>0</v>
      </c>
      <c r="Q72" s="1245">
        <f>P72+SUMPRODUCT(1-$D$7:$O$7,D72:O72)</f>
        <v>0</v>
      </c>
      <c r="R72" s="85"/>
      <c r="S72" s="85"/>
      <c r="T72" s="85"/>
      <c r="U72" s="85"/>
      <c r="V72" s="85"/>
      <c r="W72" s="1022"/>
      <c r="X72" s="1022"/>
      <c r="Y72" s="122"/>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row>
    <row r="73" spans="1:73" ht="15.5">
      <c r="A73" s="85"/>
      <c r="B73" s="85"/>
      <c r="C73" s="85"/>
      <c r="D73" s="85"/>
      <c r="E73" s="85"/>
      <c r="F73" s="85"/>
      <c r="G73" s="85"/>
      <c r="H73" s="85"/>
      <c r="I73" s="85"/>
      <c r="J73" s="85"/>
      <c r="K73" s="85"/>
      <c r="L73" s="85"/>
      <c r="M73" s="85"/>
      <c r="N73" s="85"/>
      <c r="O73" s="85"/>
      <c r="P73" s="85"/>
      <c r="Q73" s="85"/>
      <c r="R73" s="85"/>
      <c r="S73" s="85"/>
      <c r="T73" s="85"/>
      <c r="U73" s="85"/>
      <c r="V73" s="85"/>
      <c r="W73" s="1022"/>
      <c r="X73" s="1022"/>
      <c r="Y73" s="122"/>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row>
    <row r="74" spans="1:73" ht="15.5">
      <c r="A74" s="85"/>
      <c r="B74" s="85"/>
      <c r="C74" s="85"/>
      <c r="D74" s="85"/>
      <c r="E74" s="85"/>
      <c r="F74" s="85"/>
      <c r="G74" s="85"/>
      <c r="H74" s="85"/>
      <c r="I74" s="85"/>
      <c r="J74" s="85"/>
      <c r="K74" s="85"/>
      <c r="L74" s="85"/>
      <c r="M74" s="85"/>
      <c r="N74" s="85"/>
      <c r="O74" s="85"/>
      <c r="P74" s="85"/>
      <c r="Q74" s="85"/>
      <c r="R74" s="85"/>
      <c r="S74" s="85"/>
      <c r="T74" s="85"/>
      <c r="U74" s="85"/>
      <c r="V74" s="85"/>
      <c r="W74" s="1022"/>
      <c r="X74" s="1022"/>
      <c r="Y74" s="122"/>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row>
    <row r="75" spans="1:73" ht="16" thickBot="1">
      <c r="A75" s="85"/>
      <c r="B75" s="1198" t="s">
        <v>529</v>
      </c>
      <c r="C75" s="105"/>
      <c r="D75" s="105"/>
      <c r="E75" s="105"/>
      <c r="F75" s="105"/>
      <c r="G75" s="341"/>
      <c r="H75" s="1197"/>
      <c r="I75" s="330"/>
      <c r="J75" s="330"/>
      <c r="K75" s="333"/>
      <c r="L75" s="333"/>
      <c r="M75" s="85"/>
      <c r="N75" s="85"/>
      <c r="O75" s="85"/>
      <c r="P75" s="85"/>
      <c r="Q75" s="85"/>
      <c r="R75" s="85"/>
      <c r="S75" s="85"/>
      <c r="T75" s="85"/>
      <c r="U75" s="85"/>
      <c r="V75" s="85"/>
      <c r="W75" s="1022"/>
      <c r="X75" s="1022"/>
      <c r="Y75" s="122"/>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row>
    <row r="76" spans="1:73" ht="16" thickBot="1">
      <c r="A76" s="90"/>
      <c r="B76" s="90"/>
      <c r="C76" s="914"/>
      <c r="D76" s="111">
        <v>1</v>
      </c>
      <c r="E76" s="112">
        <v>2</v>
      </c>
      <c r="F76" s="112">
        <v>3</v>
      </c>
      <c r="G76" s="112">
        <v>4</v>
      </c>
      <c r="H76" s="112">
        <v>5</v>
      </c>
      <c r="I76" s="112">
        <v>6</v>
      </c>
      <c r="J76" s="112">
        <v>7</v>
      </c>
      <c r="K76" s="112">
        <v>8</v>
      </c>
      <c r="L76" s="112">
        <v>9</v>
      </c>
      <c r="M76" s="112">
        <v>10</v>
      </c>
      <c r="N76" s="112">
        <v>11</v>
      </c>
      <c r="O76" s="113">
        <v>12</v>
      </c>
      <c r="P76" s="114"/>
      <c r="Q76" s="85"/>
      <c r="R76" s="85"/>
      <c r="S76" s="85"/>
      <c r="T76" s="85"/>
      <c r="U76" s="85"/>
      <c r="V76" s="85"/>
      <c r="W76" s="1022"/>
      <c r="X76" s="1022"/>
      <c r="Y76" s="122"/>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row>
    <row r="77" spans="1:73" ht="25">
      <c r="A77" s="1162"/>
      <c r="B77" s="91" t="s">
        <v>296</v>
      </c>
      <c r="C77" s="914"/>
      <c r="D77" s="652" t="s">
        <v>186</v>
      </c>
      <c r="E77" s="653" t="s">
        <v>90</v>
      </c>
      <c r="F77" s="653" t="s">
        <v>91</v>
      </c>
      <c r="G77" s="653" t="s">
        <v>92</v>
      </c>
      <c r="H77" s="653" t="s">
        <v>93</v>
      </c>
      <c r="I77" s="653" t="s">
        <v>94</v>
      </c>
      <c r="J77" s="653" t="s">
        <v>95</v>
      </c>
      <c r="K77" s="653" t="s">
        <v>96</v>
      </c>
      <c r="L77" s="653" t="s">
        <v>97</v>
      </c>
      <c r="M77" s="653" t="s">
        <v>98</v>
      </c>
      <c r="N77" s="653" t="s">
        <v>99</v>
      </c>
      <c r="O77" s="654" t="s">
        <v>100</v>
      </c>
      <c r="P77" s="1159" t="s">
        <v>183</v>
      </c>
      <c r="Q77" s="1159" t="s">
        <v>447</v>
      </c>
      <c r="R77" s="85"/>
      <c r="S77" s="85"/>
      <c r="T77" s="85"/>
      <c r="U77" s="85"/>
      <c r="V77" s="85"/>
      <c r="W77" s="1022"/>
      <c r="X77" s="1022"/>
      <c r="Y77" s="122"/>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row>
    <row r="78" spans="1:73" ht="16" thickBot="1">
      <c r="A78" s="1162"/>
      <c r="B78" s="91"/>
      <c r="C78" s="1315"/>
      <c r="D78" s="655" t="s">
        <v>51</v>
      </c>
      <c r="E78" s="656" t="s">
        <v>51</v>
      </c>
      <c r="F78" s="656" t="s">
        <v>51</v>
      </c>
      <c r="G78" s="656" t="s">
        <v>51</v>
      </c>
      <c r="H78" s="656" t="s">
        <v>51</v>
      </c>
      <c r="I78" s="656" t="s">
        <v>51</v>
      </c>
      <c r="J78" s="656" t="s">
        <v>51</v>
      </c>
      <c r="K78" s="656" t="s">
        <v>51</v>
      </c>
      <c r="L78" s="656" t="s">
        <v>51</v>
      </c>
      <c r="M78" s="656" t="s">
        <v>51</v>
      </c>
      <c r="N78" s="656" t="s">
        <v>51</v>
      </c>
      <c r="O78" s="657" t="s">
        <v>51</v>
      </c>
      <c r="P78" s="1161"/>
      <c r="Q78" s="1161"/>
      <c r="R78" s="85"/>
      <c r="S78" s="85"/>
      <c r="T78" s="85"/>
      <c r="U78" s="85"/>
      <c r="V78" s="85"/>
      <c r="W78" s="1022"/>
      <c r="X78" s="1022"/>
      <c r="Y78" s="122"/>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row>
    <row r="79" spans="1:73" ht="16" thickBot="1">
      <c r="A79" s="155"/>
      <c r="B79" s="1199" t="s">
        <v>530</v>
      </c>
      <c r="C79" s="1180"/>
      <c r="D79" s="1248"/>
      <c r="E79" s="1249"/>
      <c r="F79" s="1249"/>
      <c r="G79" s="1249"/>
      <c r="H79" s="1249"/>
      <c r="I79" s="1249"/>
      <c r="J79" s="1249"/>
      <c r="K79" s="1249"/>
      <c r="L79" s="1249"/>
      <c r="M79" s="1249"/>
      <c r="N79" s="1249"/>
      <c r="O79" s="1250"/>
      <c r="P79" s="1200"/>
      <c r="Q79" s="1200"/>
      <c r="R79" s="85"/>
      <c r="S79" s="85"/>
      <c r="T79" s="85"/>
      <c r="U79" s="85"/>
      <c r="V79" s="85"/>
      <c r="W79" s="1022"/>
      <c r="X79" s="1022"/>
      <c r="Y79" s="122"/>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row>
    <row r="80" spans="1:73" ht="15.5">
      <c r="A80" s="965">
        <f>A72+1</f>
        <v>46</v>
      </c>
      <c r="B80" s="1324"/>
      <c r="C80" s="1202" t="s">
        <v>577</v>
      </c>
      <c r="D80" s="968"/>
      <c r="E80" s="1050"/>
      <c r="F80" s="1050"/>
      <c r="G80" s="1050"/>
      <c r="H80" s="1050"/>
      <c r="I80" s="1050"/>
      <c r="J80" s="1050"/>
      <c r="K80" s="1050"/>
      <c r="L80" s="1050"/>
      <c r="M80" s="1050"/>
      <c r="N80" s="1050"/>
      <c r="O80" s="1203"/>
      <c r="P80" s="79">
        <f>SUMPRODUCT($D$7:$O$7,D80:O80)</f>
        <v>0</v>
      </c>
      <c r="Q80" s="1023">
        <f>P80+SUMPRODUCT(1-$D$7:$O$7,D80:O80)</f>
        <v>0</v>
      </c>
      <c r="R80" s="85"/>
      <c r="S80" s="85"/>
      <c r="T80" s="85"/>
      <c r="U80" s="85"/>
      <c r="V80" s="85"/>
      <c r="W80" s="1022"/>
      <c r="X80" s="1022"/>
      <c r="Y80" s="122"/>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row>
    <row r="81" spans="1:73" ht="15.5">
      <c r="A81" s="965">
        <f>A80+1</f>
        <v>47</v>
      </c>
      <c r="B81" s="1325"/>
      <c r="C81" s="1202" t="s">
        <v>577</v>
      </c>
      <c r="D81" s="966"/>
      <c r="E81" s="967"/>
      <c r="F81" s="967"/>
      <c r="G81" s="967"/>
      <c r="H81" s="967"/>
      <c r="I81" s="967"/>
      <c r="J81" s="967"/>
      <c r="K81" s="967"/>
      <c r="L81" s="967"/>
      <c r="M81" s="967"/>
      <c r="N81" s="967"/>
      <c r="O81" s="1171"/>
      <c r="P81" s="79">
        <f t="shared" ref="P81:P86" si="15">SUMPRODUCT($D$7:$O$7,D81:O81)</f>
        <v>0</v>
      </c>
      <c r="Q81" s="1172">
        <f t="shared" ref="Q81:Q86" si="16">P81+SUMPRODUCT(1-$D$7:$O$7,D81:O81)</f>
        <v>0</v>
      </c>
      <c r="R81" s="85"/>
      <c r="S81" s="85"/>
      <c r="T81" s="85"/>
      <c r="U81" s="85"/>
      <c r="V81" s="85"/>
      <c r="W81" s="1022"/>
      <c r="X81" s="1022"/>
      <c r="Y81" s="122"/>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row>
    <row r="82" spans="1:73" ht="15.5">
      <c r="A82" s="965">
        <f t="shared" ref="A82:A108" si="17">A81+1</f>
        <v>48</v>
      </c>
      <c r="B82" s="1325"/>
      <c r="C82" s="1202" t="s">
        <v>577</v>
      </c>
      <c r="D82" s="966"/>
      <c r="E82" s="967"/>
      <c r="F82" s="967"/>
      <c r="G82" s="967"/>
      <c r="H82" s="967"/>
      <c r="I82" s="967"/>
      <c r="J82" s="967"/>
      <c r="K82" s="967"/>
      <c r="L82" s="967"/>
      <c r="M82" s="967"/>
      <c r="N82" s="967"/>
      <c r="O82" s="1171"/>
      <c r="P82" s="79">
        <f t="shared" si="15"/>
        <v>0</v>
      </c>
      <c r="Q82" s="1172">
        <f t="shared" si="16"/>
        <v>0</v>
      </c>
      <c r="R82" s="85"/>
      <c r="S82" s="85"/>
      <c r="T82" s="85"/>
      <c r="U82" s="85"/>
      <c r="V82" s="85"/>
      <c r="W82" s="1022"/>
      <c r="X82" s="1022"/>
      <c r="Y82" s="122"/>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row>
    <row r="83" spans="1:73" ht="15.5">
      <c r="A83" s="965">
        <f t="shared" si="17"/>
        <v>49</v>
      </c>
      <c r="B83" s="1325"/>
      <c r="C83" s="1202" t="s">
        <v>577</v>
      </c>
      <c r="D83" s="966"/>
      <c r="E83" s="967"/>
      <c r="F83" s="967"/>
      <c r="G83" s="967"/>
      <c r="H83" s="967"/>
      <c r="I83" s="967"/>
      <c r="J83" s="967"/>
      <c r="K83" s="967"/>
      <c r="L83" s="967"/>
      <c r="M83" s="967"/>
      <c r="N83" s="967"/>
      <c r="O83" s="1171"/>
      <c r="P83" s="79">
        <f t="shared" si="15"/>
        <v>0</v>
      </c>
      <c r="Q83" s="1172">
        <f t="shared" si="16"/>
        <v>0</v>
      </c>
      <c r="R83" s="85"/>
      <c r="S83" s="85"/>
      <c r="T83" s="85"/>
      <c r="U83" s="85"/>
      <c r="V83" s="85"/>
      <c r="W83" s="1022"/>
      <c r="X83" s="1246"/>
      <c r="Y83" s="122"/>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row>
    <row r="84" spans="1:73" ht="15.5">
      <c r="A84" s="965">
        <f t="shared" si="17"/>
        <v>50</v>
      </c>
      <c r="B84" s="1325"/>
      <c r="C84" s="1202" t="s">
        <v>577</v>
      </c>
      <c r="D84" s="966"/>
      <c r="E84" s="967"/>
      <c r="F84" s="967"/>
      <c r="G84" s="967"/>
      <c r="H84" s="967"/>
      <c r="I84" s="967"/>
      <c r="J84" s="967"/>
      <c r="K84" s="967"/>
      <c r="L84" s="967"/>
      <c r="M84" s="967"/>
      <c r="N84" s="967"/>
      <c r="O84" s="1171"/>
      <c r="P84" s="79">
        <f t="shared" si="15"/>
        <v>0</v>
      </c>
      <c r="Q84" s="1172">
        <f t="shared" si="16"/>
        <v>0</v>
      </c>
      <c r="R84" s="85"/>
      <c r="S84" s="85"/>
      <c r="T84" s="85"/>
      <c r="U84" s="85"/>
      <c r="V84" s="85"/>
      <c r="W84" s="1022"/>
      <c r="X84" s="1022"/>
      <c r="Y84" s="122"/>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row>
    <row r="85" spans="1:73" ht="15.5">
      <c r="A85" s="965">
        <f t="shared" si="17"/>
        <v>51</v>
      </c>
      <c r="B85" s="1325"/>
      <c r="C85" s="1202" t="s">
        <v>577</v>
      </c>
      <c r="D85" s="966"/>
      <c r="E85" s="967"/>
      <c r="F85" s="967"/>
      <c r="G85" s="967"/>
      <c r="H85" s="967"/>
      <c r="I85" s="967"/>
      <c r="J85" s="967"/>
      <c r="K85" s="967"/>
      <c r="L85" s="967"/>
      <c r="M85" s="967"/>
      <c r="N85" s="967"/>
      <c r="O85" s="1171"/>
      <c r="P85" s="79">
        <f t="shared" si="15"/>
        <v>0</v>
      </c>
      <c r="Q85" s="1172">
        <f t="shared" si="16"/>
        <v>0</v>
      </c>
      <c r="R85" s="85"/>
      <c r="S85" s="85"/>
      <c r="T85" s="85"/>
      <c r="U85" s="85"/>
      <c r="V85" s="85"/>
      <c r="W85" s="1022"/>
      <c r="X85" s="1022"/>
      <c r="Y85" s="122"/>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row>
    <row r="86" spans="1:73" ht="15.5">
      <c r="A86" s="965">
        <f t="shared" si="17"/>
        <v>52</v>
      </c>
      <c r="B86" s="1325"/>
      <c r="C86" s="1202" t="s">
        <v>577</v>
      </c>
      <c r="D86" s="966"/>
      <c r="E86" s="967"/>
      <c r="F86" s="967"/>
      <c r="G86" s="967"/>
      <c r="H86" s="967"/>
      <c r="I86" s="967"/>
      <c r="J86" s="967"/>
      <c r="K86" s="967"/>
      <c r="L86" s="967"/>
      <c r="M86" s="967"/>
      <c r="N86" s="967"/>
      <c r="O86" s="1171"/>
      <c r="P86" s="79">
        <f t="shared" si="15"/>
        <v>0</v>
      </c>
      <c r="Q86" s="1172">
        <f t="shared" si="16"/>
        <v>0</v>
      </c>
      <c r="R86" s="85"/>
      <c r="S86" s="85"/>
      <c r="T86" s="85"/>
      <c r="U86" s="85"/>
      <c r="V86" s="85"/>
      <c r="W86" s="1022"/>
      <c r="X86" s="1246"/>
      <c r="Y86" s="122"/>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row>
    <row r="87" spans="1:73" ht="15.5">
      <c r="A87" s="965">
        <f t="shared" si="17"/>
        <v>53</v>
      </c>
      <c r="B87" s="1325"/>
      <c r="C87" s="1202" t="s">
        <v>577</v>
      </c>
      <c r="D87" s="966"/>
      <c r="E87" s="967"/>
      <c r="F87" s="967"/>
      <c r="G87" s="967"/>
      <c r="H87" s="967"/>
      <c r="I87" s="967"/>
      <c r="J87" s="967"/>
      <c r="K87" s="967"/>
      <c r="L87" s="967"/>
      <c r="M87" s="967"/>
      <c r="N87" s="967"/>
      <c r="O87" s="1171"/>
      <c r="P87" s="79">
        <f t="shared" ref="P87:P92" si="18">SUMPRODUCT($D$7:$O$7,D87:O87)</f>
        <v>0</v>
      </c>
      <c r="Q87" s="1172">
        <f t="shared" ref="Q87:Q92" si="19">P87+SUMPRODUCT(1-$D$7:$O$7,D87:O87)</f>
        <v>0</v>
      </c>
      <c r="R87" s="85"/>
      <c r="S87" s="85"/>
      <c r="T87" s="85"/>
      <c r="U87" s="85"/>
      <c r="V87" s="85"/>
      <c r="W87" s="1022"/>
      <c r="X87" s="1246"/>
      <c r="Y87" s="122"/>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row>
    <row r="88" spans="1:73" ht="15.5">
      <c r="A88" s="965">
        <f t="shared" si="17"/>
        <v>54</v>
      </c>
      <c r="B88" s="1325"/>
      <c r="C88" s="1202" t="s">
        <v>577</v>
      </c>
      <c r="D88" s="1175"/>
      <c r="E88" s="1321"/>
      <c r="F88" s="1321"/>
      <c r="G88" s="1321"/>
      <c r="H88" s="1321"/>
      <c r="I88" s="1321"/>
      <c r="J88" s="1321"/>
      <c r="K88" s="1321"/>
      <c r="L88" s="1321"/>
      <c r="M88" s="1321"/>
      <c r="N88" s="1321"/>
      <c r="O88" s="1322"/>
      <c r="P88" s="1178">
        <f t="shared" si="18"/>
        <v>0</v>
      </c>
      <c r="Q88" s="1172">
        <f t="shared" si="19"/>
        <v>0</v>
      </c>
      <c r="R88" s="85"/>
      <c r="S88" s="85"/>
      <c r="T88" s="85"/>
      <c r="U88" s="85"/>
      <c r="V88" s="85"/>
      <c r="W88" s="1022"/>
      <c r="X88" s="1246"/>
      <c r="Y88" s="122"/>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row>
    <row r="89" spans="1:73" ht="15.5">
      <c r="A89" s="965">
        <f t="shared" si="17"/>
        <v>55</v>
      </c>
      <c r="B89" s="1325"/>
      <c r="C89" s="1202" t="s">
        <v>577</v>
      </c>
      <c r="D89" s="1175"/>
      <c r="E89" s="1321"/>
      <c r="F89" s="1321"/>
      <c r="G89" s="1321"/>
      <c r="H89" s="1321"/>
      <c r="I89" s="1321"/>
      <c r="J89" s="1321"/>
      <c r="K89" s="1321"/>
      <c r="L89" s="1321"/>
      <c r="M89" s="1321"/>
      <c r="N89" s="1321"/>
      <c r="O89" s="1322"/>
      <c r="P89" s="1178">
        <f t="shared" si="18"/>
        <v>0</v>
      </c>
      <c r="Q89" s="1172">
        <f t="shared" si="19"/>
        <v>0</v>
      </c>
      <c r="R89" s="85"/>
      <c r="S89" s="85"/>
      <c r="T89" s="85"/>
      <c r="U89" s="85"/>
      <c r="V89" s="85"/>
      <c r="W89" s="1022"/>
      <c r="X89" s="1246"/>
      <c r="Y89" s="122"/>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row>
    <row r="90" spans="1:73" ht="15.5">
      <c r="A90" s="965">
        <f t="shared" si="17"/>
        <v>56</v>
      </c>
      <c r="B90" s="1325"/>
      <c r="C90" s="1202" t="s">
        <v>577</v>
      </c>
      <c r="D90" s="966"/>
      <c r="E90" s="967"/>
      <c r="F90" s="967"/>
      <c r="G90" s="967"/>
      <c r="H90" s="967"/>
      <c r="I90" s="967"/>
      <c r="J90" s="967"/>
      <c r="K90" s="967"/>
      <c r="L90" s="967"/>
      <c r="M90" s="967"/>
      <c r="N90" s="967"/>
      <c r="O90" s="1171"/>
      <c r="P90" s="79">
        <f t="shared" si="18"/>
        <v>0</v>
      </c>
      <c r="Q90" s="1172">
        <f t="shared" si="19"/>
        <v>0</v>
      </c>
      <c r="R90" s="85"/>
      <c r="S90" s="85"/>
      <c r="T90" s="85"/>
      <c r="U90" s="85"/>
      <c r="V90" s="85"/>
      <c r="W90" s="1022"/>
      <c r="X90" s="1246"/>
      <c r="Y90" s="122"/>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row>
    <row r="91" spans="1:73" ht="15.5">
      <c r="A91" s="965">
        <f t="shared" si="17"/>
        <v>57</v>
      </c>
      <c r="B91" s="1325"/>
      <c r="C91" s="1202" t="s">
        <v>577</v>
      </c>
      <c r="D91" s="1175"/>
      <c r="E91" s="1321"/>
      <c r="F91" s="1321"/>
      <c r="G91" s="1321"/>
      <c r="H91" s="1321"/>
      <c r="I91" s="1321"/>
      <c r="J91" s="1321"/>
      <c r="K91" s="1321"/>
      <c r="L91" s="1321"/>
      <c r="M91" s="1321"/>
      <c r="N91" s="1321"/>
      <c r="O91" s="1322"/>
      <c r="P91" s="1178">
        <f t="shared" si="18"/>
        <v>0</v>
      </c>
      <c r="Q91" s="1172">
        <f t="shared" si="19"/>
        <v>0</v>
      </c>
      <c r="R91" s="85"/>
      <c r="S91" s="85"/>
      <c r="T91" s="85"/>
      <c r="U91" s="85"/>
      <c r="V91" s="85"/>
      <c r="W91" s="1022"/>
      <c r="X91" s="1246"/>
      <c r="Y91" s="122"/>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row>
    <row r="92" spans="1:73" ht="15.5">
      <c r="A92" s="965">
        <f t="shared" si="17"/>
        <v>58</v>
      </c>
      <c r="B92" s="1325"/>
      <c r="C92" s="1202" t="s">
        <v>577</v>
      </c>
      <c r="D92" s="1175"/>
      <c r="E92" s="1321"/>
      <c r="F92" s="1321"/>
      <c r="G92" s="1321"/>
      <c r="H92" s="1321"/>
      <c r="I92" s="1321"/>
      <c r="J92" s="1321"/>
      <c r="K92" s="1321"/>
      <c r="L92" s="1321"/>
      <c r="M92" s="1321"/>
      <c r="N92" s="1321"/>
      <c r="O92" s="1322"/>
      <c r="P92" s="1178">
        <f t="shared" si="18"/>
        <v>0</v>
      </c>
      <c r="Q92" s="1172">
        <f t="shared" si="19"/>
        <v>0</v>
      </c>
      <c r="R92" s="85"/>
      <c r="S92" s="85"/>
      <c r="T92" s="85"/>
      <c r="U92" s="85"/>
      <c r="V92" s="85"/>
      <c r="W92" s="1022"/>
      <c r="X92" s="1246"/>
      <c r="Y92" s="122"/>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row>
    <row r="93" spans="1:73" ht="15.5">
      <c r="A93" s="965">
        <f t="shared" si="17"/>
        <v>59</v>
      </c>
      <c r="B93" s="1325"/>
      <c r="C93" s="1202" t="s">
        <v>577</v>
      </c>
      <c r="D93" s="1175"/>
      <c r="E93" s="1321"/>
      <c r="F93" s="1321"/>
      <c r="G93" s="1321"/>
      <c r="H93" s="1321"/>
      <c r="I93" s="1321"/>
      <c r="J93" s="1321"/>
      <c r="K93" s="1321"/>
      <c r="L93" s="1321"/>
      <c r="M93" s="1321"/>
      <c r="N93" s="1321"/>
      <c r="O93" s="1322"/>
      <c r="P93" s="1178">
        <f t="shared" ref="P93:P106" si="20">SUMPRODUCT($D$7:$O$7,D93:O93)</f>
        <v>0</v>
      </c>
      <c r="Q93" s="1172">
        <f t="shared" ref="Q93:Q106" si="21">P93+SUMPRODUCT(1-$D$7:$O$7,D93:O93)</f>
        <v>0</v>
      </c>
      <c r="R93" s="85"/>
      <c r="S93" s="85"/>
      <c r="T93" s="85"/>
      <c r="U93" s="85"/>
      <c r="V93" s="85"/>
      <c r="W93" s="1022"/>
      <c r="X93" s="1246"/>
      <c r="Y93" s="122"/>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row>
    <row r="94" spans="1:73" ht="15.5">
      <c r="A94" s="965">
        <f t="shared" si="17"/>
        <v>60</v>
      </c>
      <c r="B94" s="1325"/>
      <c r="C94" s="1202" t="s">
        <v>577</v>
      </c>
      <c r="D94" s="1175"/>
      <c r="E94" s="1321"/>
      <c r="F94" s="1321"/>
      <c r="G94" s="1321"/>
      <c r="H94" s="1321"/>
      <c r="I94" s="1321"/>
      <c r="J94" s="1321"/>
      <c r="K94" s="1321"/>
      <c r="L94" s="1321"/>
      <c r="M94" s="1321"/>
      <c r="N94" s="1321"/>
      <c r="O94" s="1322"/>
      <c r="P94" s="1178">
        <f t="shared" si="20"/>
        <v>0</v>
      </c>
      <c r="Q94" s="1172">
        <f t="shared" si="21"/>
        <v>0</v>
      </c>
      <c r="R94" s="85"/>
      <c r="S94" s="85"/>
      <c r="T94" s="85"/>
      <c r="U94" s="85"/>
      <c r="V94" s="85"/>
      <c r="W94" s="1022"/>
      <c r="X94" s="1246"/>
      <c r="Y94" s="122"/>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row>
    <row r="95" spans="1:73" ht="15.5">
      <c r="A95" s="965">
        <f t="shared" si="17"/>
        <v>61</v>
      </c>
      <c r="B95" s="1325"/>
      <c r="C95" s="1202" t="s">
        <v>577</v>
      </c>
      <c r="D95" s="1175"/>
      <c r="E95" s="1321"/>
      <c r="F95" s="1321"/>
      <c r="G95" s="1321"/>
      <c r="H95" s="1321"/>
      <c r="I95" s="1321"/>
      <c r="J95" s="1321"/>
      <c r="K95" s="1321"/>
      <c r="L95" s="1321"/>
      <c r="M95" s="1321"/>
      <c r="N95" s="1321"/>
      <c r="O95" s="1322"/>
      <c r="P95" s="1178">
        <f t="shared" si="20"/>
        <v>0</v>
      </c>
      <c r="Q95" s="1172">
        <f t="shared" si="21"/>
        <v>0</v>
      </c>
      <c r="R95" s="85"/>
      <c r="S95" s="85"/>
      <c r="T95" s="85"/>
      <c r="U95" s="85"/>
      <c r="V95" s="85"/>
      <c r="W95" s="1022"/>
      <c r="X95" s="1246"/>
      <c r="Y95" s="122"/>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row>
    <row r="96" spans="1:73" ht="15.5">
      <c r="A96" s="965">
        <f t="shared" si="17"/>
        <v>62</v>
      </c>
      <c r="B96" s="1325"/>
      <c r="C96" s="1202" t="s">
        <v>577</v>
      </c>
      <c r="D96" s="1175"/>
      <c r="E96" s="1321"/>
      <c r="F96" s="1321"/>
      <c r="G96" s="1321"/>
      <c r="H96" s="1321"/>
      <c r="I96" s="1321"/>
      <c r="J96" s="1321"/>
      <c r="K96" s="1321"/>
      <c r="L96" s="1321"/>
      <c r="M96" s="1321"/>
      <c r="N96" s="1321"/>
      <c r="O96" s="1322"/>
      <c r="P96" s="1178">
        <f t="shared" si="20"/>
        <v>0</v>
      </c>
      <c r="Q96" s="1172">
        <f t="shared" si="21"/>
        <v>0</v>
      </c>
      <c r="R96" s="85"/>
      <c r="S96" s="85"/>
      <c r="T96" s="85"/>
      <c r="U96" s="85"/>
      <c r="V96" s="85"/>
      <c r="W96" s="1022"/>
      <c r="X96" s="1246"/>
      <c r="Y96" s="122"/>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row>
    <row r="97" spans="1:73" ht="15.5">
      <c r="A97" s="965">
        <f t="shared" si="17"/>
        <v>63</v>
      </c>
      <c r="B97" s="1325"/>
      <c r="C97" s="1202" t="s">
        <v>577</v>
      </c>
      <c r="D97" s="1175"/>
      <c r="E97" s="1321"/>
      <c r="F97" s="1321"/>
      <c r="G97" s="1321"/>
      <c r="H97" s="1321"/>
      <c r="I97" s="1321"/>
      <c r="J97" s="1321"/>
      <c r="K97" s="1321"/>
      <c r="L97" s="1321"/>
      <c r="M97" s="1321"/>
      <c r="N97" s="1321"/>
      <c r="O97" s="1322"/>
      <c r="P97" s="1178">
        <f t="shared" si="20"/>
        <v>0</v>
      </c>
      <c r="Q97" s="1172">
        <f t="shared" si="21"/>
        <v>0</v>
      </c>
      <c r="R97" s="85"/>
      <c r="S97" s="85"/>
      <c r="T97" s="85"/>
      <c r="U97" s="85"/>
      <c r="V97" s="85"/>
      <c r="W97" s="1022"/>
      <c r="X97" s="1246"/>
      <c r="Y97" s="122"/>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row>
    <row r="98" spans="1:73" ht="15.5">
      <c r="A98" s="965">
        <f t="shared" si="17"/>
        <v>64</v>
      </c>
      <c r="B98" s="1325"/>
      <c r="C98" s="1202" t="s">
        <v>577</v>
      </c>
      <c r="D98" s="1175"/>
      <c r="E98" s="1321"/>
      <c r="F98" s="1321"/>
      <c r="G98" s="1321"/>
      <c r="H98" s="1321"/>
      <c r="I98" s="1321"/>
      <c r="J98" s="1321"/>
      <c r="K98" s="1321"/>
      <c r="L98" s="1321"/>
      <c r="M98" s="1321"/>
      <c r="N98" s="1321"/>
      <c r="O98" s="1322"/>
      <c r="P98" s="1178">
        <f t="shared" si="20"/>
        <v>0</v>
      </c>
      <c r="Q98" s="1172">
        <f t="shared" si="21"/>
        <v>0</v>
      </c>
      <c r="R98" s="85"/>
      <c r="S98" s="85"/>
      <c r="T98" s="85"/>
      <c r="U98" s="85"/>
      <c r="V98" s="85"/>
      <c r="W98" s="1022"/>
      <c r="X98" s="1246"/>
      <c r="Y98" s="122"/>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row>
    <row r="99" spans="1:73" ht="15.5">
      <c r="A99" s="965">
        <f t="shared" si="17"/>
        <v>65</v>
      </c>
      <c r="B99" s="1325"/>
      <c r="C99" s="1202" t="s">
        <v>577</v>
      </c>
      <c r="D99" s="1175"/>
      <c r="E99" s="1321"/>
      <c r="F99" s="1321"/>
      <c r="G99" s="1321"/>
      <c r="H99" s="1321"/>
      <c r="I99" s="1321"/>
      <c r="J99" s="1321"/>
      <c r="K99" s="1321"/>
      <c r="L99" s="1321"/>
      <c r="M99" s="1321"/>
      <c r="N99" s="1321"/>
      <c r="O99" s="1322"/>
      <c r="P99" s="1178">
        <f t="shared" si="20"/>
        <v>0</v>
      </c>
      <c r="Q99" s="1172">
        <f t="shared" si="21"/>
        <v>0</v>
      </c>
      <c r="R99" s="85"/>
      <c r="S99" s="85"/>
      <c r="T99" s="85"/>
      <c r="U99" s="85"/>
      <c r="V99" s="85"/>
      <c r="W99" s="1022"/>
      <c r="X99" s="1246"/>
      <c r="Y99" s="122"/>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row>
    <row r="100" spans="1:73" ht="15.5">
      <c r="A100" s="965">
        <f t="shared" si="17"/>
        <v>66</v>
      </c>
      <c r="B100" s="1325"/>
      <c r="C100" s="1202" t="s">
        <v>577</v>
      </c>
      <c r="D100" s="1175"/>
      <c r="E100" s="1321"/>
      <c r="F100" s="1321"/>
      <c r="G100" s="1321"/>
      <c r="H100" s="1321"/>
      <c r="I100" s="1321"/>
      <c r="J100" s="1321"/>
      <c r="K100" s="1321"/>
      <c r="L100" s="1321"/>
      <c r="M100" s="1321"/>
      <c r="N100" s="1321"/>
      <c r="O100" s="1322"/>
      <c r="P100" s="1178">
        <f t="shared" si="20"/>
        <v>0</v>
      </c>
      <c r="Q100" s="1172">
        <f t="shared" si="21"/>
        <v>0</v>
      </c>
      <c r="R100" s="85"/>
      <c r="S100" s="85"/>
      <c r="T100" s="85"/>
      <c r="U100" s="85"/>
      <c r="V100" s="85"/>
      <c r="W100" s="1022"/>
      <c r="X100" s="1246"/>
      <c r="Y100" s="122"/>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row>
    <row r="101" spans="1:73" ht="15.5">
      <c r="A101" s="965">
        <f t="shared" si="17"/>
        <v>67</v>
      </c>
      <c r="B101" s="1325"/>
      <c r="C101" s="1202" t="s">
        <v>577</v>
      </c>
      <c r="D101" s="1175"/>
      <c r="E101" s="1321"/>
      <c r="F101" s="1321"/>
      <c r="G101" s="1321"/>
      <c r="H101" s="1321"/>
      <c r="I101" s="1321"/>
      <c r="J101" s="1321"/>
      <c r="K101" s="1321"/>
      <c r="L101" s="1321"/>
      <c r="M101" s="1321"/>
      <c r="N101" s="1321"/>
      <c r="O101" s="1322"/>
      <c r="P101" s="1178">
        <f t="shared" si="20"/>
        <v>0</v>
      </c>
      <c r="Q101" s="1172">
        <f t="shared" si="21"/>
        <v>0</v>
      </c>
      <c r="R101" s="85"/>
      <c r="S101" s="85"/>
      <c r="T101" s="85"/>
      <c r="U101" s="85"/>
      <c r="V101" s="85"/>
      <c r="W101" s="1022"/>
      <c r="X101" s="970"/>
      <c r="Y101" s="122"/>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row>
    <row r="102" spans="1:73" ht="15.5">
      <c r="A102" s="965">
        <f t="shared" si="17"/>
        <v>68</v>
      </c>
      <c r="B102" s="1325"/>
      <c r="C102" s="1202" t="s">
        <v>577</v>
      </c>
      <c r="D102" s="1175"/>
      <c r="E102" s="1321"/>
      <c r="F102" s="1321"/>
      <c r="G102" s="1321"/>
      <c r="H102" s="1321"/>
      <c r="I102" s="1321"/>
      <c r="J102" s="1321"/>
      <c r="K102" s="1321"/>
      <c r="L102" s="1321"/>
      <c r="M102" s="1321"/>
      <c r="N102" s="1321"/>
      <c r="O102" s="1322"/>
      <c r="P102" s="1178">
        <f t="shared" si="20"/>
        <v>0</v>
      </c>
      <c r="Q102" s="1172">
        <f t="shared" si="21"/>
        <v>0</v>
      </c>
      <c r="R102" s="85"/>
      <c r="S102" s="85"/>
      <c r="T102" s="85"/>
      <c r="U102" s="85"/>
      <c r="V102" s="85"/>
      <c r="W102" s="1022"/>
      <c r="X102" s="970"/>
      <c r="Y102" s="122"/>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row>
    <row r="103" spans="1:73" ht="15.5">
      <c r="A103" s="965">
        <f t="shared" si="17"/>
        <v>69</v>
      </c>
      <c r="B103" s="1325"/>
      <c r="C103" s="1202" t="s">
        <v>577</v>
      </c>
      <c r="D103" s="1175"/>
      <c r="E103" s="1321"/>
      <c r="F103" s="1321"/>
      <c r="G103" s="1321"/>
      <c r="H103" s="1321"/>
      <c r="I103" s="1321"/>
      <c r="J103" s="1321"/>
      <c r="K103" s="1321"/>
      <c r="L103" s="1321"/>
      <c r="M103" s="1321"/>
      <c r="N103" s="1321"/>
      <c r="O103" s="1322"/>
      <c r="P103" s="1178">
        <f t="shared" si="20"/>
        <v>0</v>
      </c>
      <c r="Q103" s="1172">
        <f t="shared" si="21"/>
        <v>0</v>
      </c>
      <c r="R103" s="85"/>
      <c r="S103" s="85"/>
      <c r="T103" s="85"/>
      <c r="U103" s="85"/>
      <c r="V103" s="85"/>
      <c r="W103" s="1022"/>
      <c r="X103" s="970"/>
      <c r="Y103" s="122"/>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row>
    <row r="104" spans="1:73" ht="15.5">
      <c r="A104" s="965">
        <f t="shared" si="17"/>
        <v>70</v>
      </c>
      <c r="B104" s="1325"/>
      <c r="C104" s="1202" t="s">
        <v>577</v>
      </c>
      <c r="D104" s="1175"/>
      <c r="E104" s="1321"/>
      <c r="F104" s="1321"/>
      <c r="G104" s="1321"/>
      <c r="H104" s="1321"/>
      <c r="I104" s="1321"/>
      <c r="J104" s="1321"/>
      <c r="K104" s="1321"/>
      <c r="L104" s="1321"/>
      <c r="M104" s="1321"/>
      <c r="N104" s="1321"/>
      <c r="O104" s="1322"/>
      <c r="P104" s="1178">
        <f t="shared" si="20"/>
        <v>0</v>
      </c>
      <c r="Q104" s="1172">
        <f t="shared" si="21"/>
        <v>0</v>
      </c>
      <c r="R104" s="85"/>
      <c r="S104" s="85"/>
      <c r="T104" s="85"/>
      <c r="U104" s="85"/>
      <c r="V104" s="85"/>
      <c r="W104" s="1022"/>
      <c r="X104" s="85"/>
      <c r="Y104" s="122"/>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row>
    <row r="105" spans="1:73" ht="15.5">
      <c r="A105" s="965">
        <f t="shared" si="17"/>
        <v>71</v>
      </c>
      <c r="B105" s="1325"/>
      <c r="C105" s="1202" t="s">
        <v>577</v>
      </c>
      <c r="D105" s="1175"/>
      <c r="E105" s="1321"/>
      <c r="F105" s="1321"/>
      <c r="G105" s="1321"/>
      <c r="H105" s="1321"/>
      <c r="I105" s="1321"/>
      <c r="J105" s="1321"/>
      <c r="K105" s="1321"/>
      <c r="L105" s="1321"/>
      <c r="M105" s="1321"/>
      <c r="N105" s="1321"/>
      <c r="O105" s="1322"/>
      <c r="P105" s="1178">
        <f t="shared" si="20"/>
        <v>0</v>
      </c>
      <c r="Q105" s="1172">
        <f t="shared" si="21"/>
        <v>0</v>
      </c>
      <c r="R105" s="85"/>
      <c r="S105" s="85"/>
      <c r="T105" s="85"/>
      <c r="U105" s="85"/>
      <c r="V105" s="85"/>
      <c r="W105" s="1022"/>
      <c r="X105" s="85"/>
      <c r="Y105" s="122"/>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row>
    <row r="106" spans="1:73" ht="15.5">
      <c r="A106" s="965">
        <f t="shared" si="17"/>
        <v>72</v>
      </c>
      <c r="B106" s="1325"/>
      <c r="C106" s="1202" t="s">
        <v>577</v>
      </c>
      <c r="D106" s="1175"/>
      <c r="E106" s="1321"/>
      <c r="F106" s="1321"/>
      <c r="G106" s="1321"/>
      <c r="H106" s="1321"/>
      <c r="I106" s="1321"/>
      <c r="J106" s="1321"/>
      <c r="K106" s="1321"/>
      <c r="L106" s="1321"/>
      <c r="M106" s="1321"/>
      <c r="N106" s="1321"/>
      <c r="O106" s="1322"/>
      <c r="P106" s="1178">
        <f t="shared" si="20"/>
        <v>0</v>
      </c>
      <c r="Q106" s="1172">
        <f t="shared" si="21"/>
        <v>0</v>
      </c>
      <c r="R106" s="85"/>
      <c r="S106" s="85"/>
      <c r="T106" s="85"/>
      <c r="U106" s="85"/>
      <c r="V106" s="85"/>
      <c r="W106" s="1022"/>
      <c r="X106" s="85"/>
      <c r="Y106" s="122"/>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row>
    <row r="107" spans="1:73" ht="16" thickBot="1">
      <c r="A107" s="1323">
        <f t="shared" si="17"/>
        <v>73</v>
      </c>
      <c r="B107" s="1326"/>
      <c r="C107" s="1202" t="s">
        <v>577</v>
      </c>
      <c r="D107" s="1175"/>
      <c r="E107" s="1321"/>
      <c r="F107" s="1321"/>
      <c r="G107" s="1321"/>
      <c r="H107" s="1321"/>
      <c r="I107" s="1321"/>
      <c r="J107" s="1321"/>
      <c r="K107" s="1321"/>
      <c r="L107" s="1321"/>
      <c r="M107" s="1321"/>
      <c r="N107" s="1321"/>
      <c r="O107" s="1322"/>
      <c r="P107" s="1178">
        <f>SUMPRODUCT($D$7:$O$7,D107:O107)</f>
        <v>0</v>
      </c>
      <c r="Q107" s="1172">
        <f>P107+SUMPRODUCT(1-$D$7:$O$7,D107:O107)</f>
        <v>0</v>
      </c>
      <c r="R107" s="85"/>
      <c r="S107" s="85"/>
      <c r="T107" s="85"/>
      <c r="U107" s="85"/>
      <c r="V107" s="85"/>
      <c r="W107" s="1022"/>
      <c r="X107" s="85"/>
      <c r="Y107" s="122"/>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row>
    <row r="108" spans="1:73" ht="16" thickBot="1">
      <c r="A108" s="155">
        <f t="shared" si="17"/>
        <v>74</v>
      </c>
      <c r="B108" s="1206" t="s">
        <v>79</v>
      </c>
      <c r="C108" s="1207" t="s">
        <v>296</v>
      </c>
      <c r="D108" s="1251">
        <f>SUM(D80:D107)</f>
        <v>0</v>
      </c>
      <c r="E108" s="1251">
        <f t="shared" ref="E108:O108" si="22">SUM(E80:E107)</f>
        <v>0</v>
      </c>
      <c r="F108" s="1251">
        <f t="shared" si="22"/>
        <v>0</v>
      </c>
      <c r="G108" s="1251">
        <f t="shared" si="22"/>
        <v>0</v>
      </c>
      <c r="H108" s="1251">
        <f t="shared" si="22"/>
        <v>0</v>
      </c>
      <c r="I108" s="1251">
        <f t="shared" si="22"/>
        <v>0</v>
      </c>
      <c r="J108" s="1251">
        <f t="shared" si="22"/>
        <v>0</v>
      </c>
      <c r="K108" s="1251">
        <f t="shared" si="22"/>
        <v>0</v>
      </c>
      <c r="L108" s="1251">
        <f t="shared" si="22"/>
        <v>0</v>
      </c>
      <c r="M108" s="1251">
        <f t="shared" si="22"/>
        <v>0</v>
      </c>
      <c r="N108" s="1251">
        <f t="shared" si="22"/>
        <v>0</v>
      </c>
      <c r="O108" s="1251">
        <f t="shared" si="22"/>
        <v>0</v>
      </c>
      <c r="P108" s="1208">
        <f>SUMPRODUCT($D$7:$O$7,D108:O108)</f>
        <v>0</v>
      </c>
      <c r="Q108" s="1245">
        <f>P108+SUMPRODUCT(1-$D$7:$O$7,D108:O108)</f>
        <v>0</v>
      </c>
      <c r="R108" s="85"/>
      <c r="S108" s="85"/>
      <c r="T108" s="85"/>
      <c r="U108" s="85"/>
      <c r="V108" s="85"/>
      <c r="W108" s="1022"/>
      <c r="X108" s="85"/>
      <c r="Y108" s="122"/>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row>
    <row r="109" spans="1:73" ht="16" thickBot="1">
      <c r="A109" s="1521"/>
      <c r="B109" s="1445"/>
      <c r="C109" s="1573" t="s">
        <v>576</v>
      </c>
      <c r="D109" s="1571" t="e">
        <f t="shared" ref="D109:O109" si="23">D108/$Q$108</f>
        <v>#DIV/0!</v>
      </c>
      <c r="E109" s="1571" t="e">
        <f t="shared" si="23"/>
        <v>#DIV/0!</v>
      </c>
      <c r="F109" s="1571" t="e">
        <f t="shared" si="23"/>
        <v>#DIV/0!</v>
      </c>
      <c r="G109" s="1571" t="e">
        <f t="shared" si="23"/>
        <v>#DIV/0!</v>
      </c>
      <c r="H109" s="1571" t="e">
        <f t="shared" si="23"/>
        <v>#DIV/0!</v>
      </c>
      <c r="I109" s="1571" t="e">
        <f t="shared" si="23"/>
        <v>#DIV/0!</v>
      </c>
      <c r="J109" s="1571" t="e">
        <f t="shared" si="23"/>
        <v>#DIV/0!</v>
      </c>
      <c r="K109" s="1571" t="e">
        <f t="shared" si="23"/>
        <v>#DIV/0!</v>
      </c>
      <c r="L109" s="1571" t="e">
        <f t="shared" si="23"/>
        <v>#DIV/0!</v>
      </c>
      <c r="M109" s="1571" t="e">
        <f t="shared" si="23"/>
        <v>#DIV/0!</v>
      </c>
      <c r="N109" s="1571" t="e">
        <f t="shared" si="23"/>
        <v>#DIV/0!</v>
      </c>
      <c r="O109" s="1571" t="e">
        <f t="shared" si="23"/>
        <v>#DIV/0!</v>
      </c>
      <c r="P109" s="1572" t="e">
        <f>P108/$Q$108</f>
        <v>#DIV/0!</v>
      </c>
      <c r="Q109" s="85"/>
      <c r="R109" s="85"/>
      <c r="S109" s="85"/>
      <c r="T109" s="85"/>
      <c r="U109" s="85"/>
      <c r="V109" s="85"/>
      <c r="W109" s="1022"/>
      <c r="X109" s="85"/>
      <c r="Y109" s="1070"/>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row>
    <row r="110" spans="1:73" ht="15.5">
      <c r="A110" s="85"/>
      <c r="B110" s="85"/>
      <c r="C110" s="85"/>
      <c r="D110" s="1070">
        <f>IF(D108&lt;&gt;0,IF(D76&lt;=$C$5,1,0),0)</f>
        <v>0</v>
      </c>
      <c r="E110" s="1070">
        <f t="shared" ref="E110:O110" si="24">IF(E108&lt;&gt;0,IF(E76&lt;=$C$5,1,0),0)</f>
        <v>0</v>
      </c>
      <c r="F110" s="1070">
        <f t="shared" si="24"/>
        <v>0</v>
      </c>
      <c r="G110" s="1070">
        <f t="shared" si="24"/>
        <v>0</v>
      </c>
      <c r="H110" s="1070">
        <f t="shared" si="24"/>
        <v>0</v>
      </c>
      <c r="I110" s="1070">
        <f t="shared" si="24"/>
        <v>0</v>
      </c>
      <c r="J110" s="1070">
        <f t="shared" si="24"/>
        <v>0</v>
      </c>
      <c r="K110" s="1070">
        <f t="shared" si="24"/>
        <v>0</v>
      </c>
      <c r="L110" s="1070">
        <f t="shared" si="24"/>
        <v>0</v>
      </c>
      <c r="M110" s="1070">
        <f t="shared" si="24"/>
        <v>0</v>
      </c>
      <c r="N110" s="1070">
        <f t="shared" si="24"/>
        <v>0</v>
      </c>
      <c r="O110" s="1070">
        <f t="shared" si="24"/>
        <v>0</v>
      </c>
      <c r="P110" s="85"/>
      <c r="Q110" s="85"/>
      <c r="R110" s="85"/>
      <c r="S110" s="85"/>
      <c r="T110" s="85"/>
      <c r="U110" s="85"/>
      <c r="V110" s="85"/>
      <c r="W110" s="1246"/>
      <c r="X110" s="105"/>
      <c r="Y110" s="1070"/>
      <c r="Z110" s="105"/>
      <c r="AA110" s="105"/>
      <c r="AB110" s="105"/>
      <c r="AC110" s="105"/>
      <c r="AD110" s="105"/>
      <c r="AE110" s="105"/>
      <c r="AF110" s="105"/>
      <c r="AG110" s="10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row>
    <row r="111" spans="1:73" ht="13">
      <c r="A111" s="85"/>
      <c r="B111" s="85"/>
      <c r="C111" s="85"/>
      <c r="D111" s="85"/>
      <c r="E111" s="85"/>
      <c r="F111" s="85"/>
      <c r="G111" s="85"/>
      <c r="H111" s="85"/>
      <c r="I111" s="85"/>
      <c r="J111" s="85"/>
      <c r="K111" s="85"/>
      <c r="L111" s="85"/>
      <c r="M111" s="85"/>
      <c r="N111" s="85"/>
      <c r="O111" s="85"/>
      <c r="P111" s="85"/>
      <c r="Q111" s="85"/>
      <c r="R111" s="85"/>
      <c r="S111" s="85"/>
      <c r="T111" s="85"/>
      <c r="U111" s="85"/>
      <c r="V111" s="85"/>
      <c r="W111" s="969"/>
      <c r="X111" s="105"/>
      <c r="Y111" s="122"/>
      <c r="Z111" s="105"/>
      <c r="AA111" s="105"/>
      <c r="AB111" s="105"/>
      <c r="AC111" s="105"/>
      <c r="AD111" s="105"/>
      <c r="AE111" s="105"/>
      <c r="AF111" s="105"/>
      <c r="AG111" s="10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row>
    <row r="112" spans="1:73" ht="13">
      <c r="A112" s="85"/>
      <c r="B112" s="85"/>
      <c r="C112" s="85"/>
      <c r="D112" s="85"/>
      <c r="E112" s="85"/>
      <c r="F112" s="85"/>
      <c r="G112" s="85"/>
      <c r="H112" s="85"/>
      <c r="I112" s="85"/>
      <c r="J112" s="85"/>
      <c r="K112" s="85"/>
      <c r="L112" s="85"/>
      <c r="M112" s="85"/>
      <c r="N112" s="85"/>
      <c r="O112" s="85"/>
      <c r="P112" s="85"/>
      <c r="Q112" s="85"/>
      <c r="R112" s="85"/>
      <c r="S112" s="85"/>
      <c r="T112" s="85"/>
      <c r="U112" s="85"/>
      <c r="V112" s="85"/>
      <c r="W112" s="969"/>
      <c r="X112" s="85"/>
      <c r="Y112" s="122"/>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row>
    <row r="113" spans="1:73">
      <c r="A113" s="85"/>
      <c r="B113" s="85"/>
      <c r="C113" s="85"/>
      <c r="D113" s="85"/>
      <c r="E113" s="85"/>
      <c r="F113" s="85"/>
      <c r="G113" s="85"/>
      <c r="H113" s="85"/>
      <c r="I113" s="85"/>
      <c r="J113" s="85"/>
      <c r="K113" s="85"/>
      <c r="L113" s="85"/>
      <c r="M113" s="85"/>
      <c r="N113" s="85"/>
      <c r="O113" s="85"/>
      <c r="P113" s="85"/>
      <c r="Q113" s="85"/>
      <c r="R113" s="85"/>
      <c r="S113" s="85"/>
      <c r="T113" s="85"/>
      <c r="U113" s="85"/>
      <c r="V113" s="85"/>
      <c r="W113" s="1225"/>
      <c r="X113" s="1225"/>
      <c r="Y113" s="122"/>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row>
    <row r="114" spans="1:73">
      <c r="A114" s="85"/>
      <c r="B114" s="85"/>
      <c r="C114" s="85"/>
      <c r="D114" s="85"/>
      <c r="E114" s="85"/>
      <c r="F114" s="85"/>
      <c r="G114" s="85"/>
      <c r="H114" s="85"/>
      <c r="I114" s="85"/>
      <c r="J114" s="85"/>
      <c r="K114" s="85"/>
      <c r="L114" s="85"/>
      <c r="M114" s="85"/>
      <c r="N114" s="85"/>
      <c r="O114" s="85"/>
      <c r="P114" s="85"/>
      <c r="Q114" s="85"/>
      <c r="R114" s="85"/>
      <c r="S114" s="85"/>
      <c r="T114" s="85"/>
      <c r="U114" s="85"/>
      <c r="V114" s="85"/>
      <c r="W114" s="1225"/>
      <c r="X114" s="1225"/>
      <c r="Y114" s="122"/>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row>
    <row r="115" spans="1:73">
      <c r="A115" s="85"/>
      <c r="B115" s="85"/>
      <c r="C115" s="85"/>
      <c r="D115" s="85"/>
      <c r="E115" s="85"/>
      <c r="F115" s="85"/>
      <c r="G115" s="85"/>
      <c r="H115" s="85"/>
      <c r="I115" s="85"/>
      <c r="J115" s="85"/>
      <c r="K115" s="85"/>
      <c r="L115" s="85"/>
      <c r="M115" s="85"/>
      <c r="N115" s="85"/>
      <c r="O115" s="85"/>
      <c r="P115" s="85"/>
      <c r="Q115" s="85"/>
      <c r="R115" s="85"/>
      <c r="S115" s="85"/>
      <c r="T115" s="85"/>
      <c r="U115" s="85"/>
      <c r="V115" s="85"/>
      <c r="W115" s="1225"/>
      <c r="X115" s="1225"/>
      <c r="Y115" s="122"/>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row>
    <row r="116" spans="1:73">
      <c r="A116" s="85"/>
      <c r="B116" s="85"/>
      <c r="C116" s="85"/>
      <c r="D116" s="85"/>
      <c r="E116" s="85"/>
      <c r="F116" s="85"/>
      <c r="G116" s="85"/>
      <c r="H116" s="85"/>
      <c r="I116" s="85"/>
      <c r="J116" s="85"/>
      <c r="K116" s="85"/>
      <c r="L116" s="85"/>
      <c r="M116" s="85"/>
      <c r="N116" s="85"/>
      <c r="O116" s="85"/>
      <c r="P116" s="85"/>
      <c r="Q116" s="85"/>
      <c r="R116" s="85"/>
      <c r="S116" s="85"/>
      <c r="T116" s="85"/>
      <c r="U116" s="85"/>
      <c r="V116" s="1225"/>
      <c r="W116" s="1225"/>
      <c r="X116" s="1225"/>
      <c r="Y116" s="122"/>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row>
    <row r="117" spans="1:73">
      <c r="A117" s="85"/>
      <c r="B117" s="85"/>
      <c r="C117" s="85"/>
      <c r="D117" s="85"/>
      <c r="E117" s="85"/>
      <c r="F117" s="85"/>
      <c r="G117" s="85"/>
      <c r="H117" s="85"/>
      <c r="I117" s="85"/>
      <c r="J117" s="85"/>
      <c r="K117" s="85"/>
      <c r="L117" s="85"/>
      <c r="M117" s="85"/>
      <c r="N117" s="85"/>
      <c r="O117" s="85"/>
      <c r="P117" s="85"/>
      <c r="Q117" s="85"/>
      <c r="R117" s="85"/>
      <c r="S117" s="85"/>
      <c r="T117" s="85"/>
      <c r="U117" s="85"/>
      <c r="V117" s="1225"/>
      <c r="W117" s="1225"/>
      <c r="X117" s="1225"/>
      <c r="Y117" s="122"/>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row>
    <row r="118" spans="1:73">
      <c r="A118" s="85"/>
      <c r="B118" s="85"/>
      <c r="C118" s="85"/>
      <c r="D118" s="85"/>
      <c r="E118" s="85"/>
      <c r="F118" s="85"/>
      <c r="G118" s="85"/>
      <c r="H118" s="85"/>
      <c r="I118" s="85"/>
      <c r="J118" s="85"/>
      <c r="K118" s="85"/>
      <c r="L118" s="85"/>
      <c r="M118" s="85"/>
      <c r="N118" s="85"/>
      <c r="O118" s="85"/>
      <c r="P118" s="85"/>
      <c r="Q118" s="85"/>
      <c r="R118" s="85"/>
      <c r="S118" s="85"/>
      <c r="T118" s="85"/>
      <c r="U118" s="85"/>
      <c r="V118" s="1225"/>
      <c r="W118" s="1225"/>
      <c r="X118" s="1225"/>
      <c r="Y118" s="122"/>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row>
    <row r="119" spans="1:73">
      <c r="A119" s="85"/>
      <c r="B119" s="85"/>
      <c r="C119" s="85"/>
      <c r="D119" s="85"/>
      <c r="E119" s="85"/>
      <c r="F119" s="85"/>
      <c r="G119" s="85"/>
      <c r="H119" s="85"/>
      <c r="I119" s="85"/>
      <c r="J119" s="85"/>
      <c r="K119" s="85"/>
      <c r="L119" s="85"/>
      <c r="M119" s="85"/>
      <c r="N119" s="85"/>
      <c r="O119" s="85"/>
      <c r="P119" s="85"/>
      <c r="Q119" s="85"/>
      <c r="R119" s="85"/>
      <c r="S119" s="85"/>
      <c r="T119" s="85"/>
      <c r="U119" s="85"/>
      <c r="V119" s="1225"/>
      <c r="W119" s="1225"/>
      <c r="X119" s="1225"/>
      <c r="Y119" s="122"/>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row>
    <row r="120" spans="1:73">
      <c r="A120" s="85"/>
      <c r="B120" s="85"/>
      <c r="C120" s="85"/>
      <c r="D120" s="85"/>
      <c r="E120" s="85"/>
      <c r="F120" s="85"/>
      <c r="G120" s="85"/>
      <c r="H120" s="85"/>
      <c r="I120" s="85"/>
      <c r="J120" s="85"/>
      <c r="K120" s="85"/>
      <c r="L120" s="85"/>
      <c r="M120" s="85"/>
      <c r="N120" s="85"/>
      <c r="O120" s="85"/>
      <c r="P120" s="85"/>
      <c r="Q120" s="85"/>
      <c r="R120" s="85"/>
      <c r="S120" s="85"/>
      <c r="T120" s="85"/>
      <c r="U120" s="85"/>
      <c r="V120" s="1225"/>
      <c r="W120" s="1225"/>
      <c r="X120" s="1225"/>
      <c r="Y120" s="122"/>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row>
    <row r="121" spans="1:73">
      <c r="A121" s="85"/>
      <c r="B121" s="85"/>
      <c r="C121" s="85"/>
      <c r="D121" s="85"/>
      <c r="E121" s="85"/>
      <c r="F121" s="85"/>
      <c r="G121" s="85"/>
      <c r="H121" s="85"/>
      <c r="I121" s="85"/>
      <c r="J121" s="85"/>
      <c r="K121" s="85"/>
      <c r="L121" s="85"/>
      <c r="M121" s="85"/>
      <c r="N121" s="85"/>
      <c r="O121" s="85"/>
      <c r="P121" s="85"/>
      <c r="Q121" s="85"/>
      <c r="R121" s="85"/>
      <c r="S121" s="85"/>
      <c r="T121" s="85"/>
      <c r="U121" s="85"/>
      <c r="V121" s="1225"/>
      <c r="W121" s="1225"/>
      <c r="X121" s="1225"/>
      <c r="Y121" s="122"/>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row>
    <row r="122" spans="1:73">
      <c r="A122" s="85"/>
      <c r="B122" s="85"/>
      <c r="C122" s="85"/>
      <c r="D122" s="85"/>
      <c r="E122" s="85"/>
      <c r="F122" s="85"/>
      <c r="G122" s="85"/>
      <c r="H122" s="85"/>
      <c r="I122" s="85"/>
      <c r="J122" s="85"/>
      <c r="K122" s="85"/>
      <c r="L122" s="85"/>
      <c r="M122" s="85"/>
      <c r="N122" s="85"/>
      <c r="O122" s="85"/>
      <c r="P122" s="85"/>
      <c r="Q122" s="85"/>
      <c r="R122" s="85"/>
      <c r="S122" s="85"/>
      <c r="T122" s="85"/>
      <c r="U122" s="85"/>
      <c r="V122" s="1225"/>
      <c r="W122" s="1225"/>
      <c r="X122" s="1225"/>
      <c r="Y122" s="122"/>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row>
    <row r="123" spans="1:73">
      <c r="A123" s="85"/>
      <c r="B123" s="85"/>
      <c r="C123" s="85"/>
      <c r="D123" s="85"/>
      <c r="E123" s="85"/>
      <c r="F123" s="85"/>
      <c r="G123" s="85"/>
      <c r="H123" s="85"/>
      <c r="I123" s="85"/>
      <c r="J123" s="85"/>
      <c r="K123" s="85"/>
      <c r="L123" s="85"/>
      <c r="M123" s="85"/>
      <c r="N123" s="85"/>
      <c r="O123" s="85"/>
      <c r="P123" s="85"/>
      <c r="Q123" s="85"/>
      <c r="R123" s="85"/>
      <c r="S123" s="85"/>
      <c r="T123" s="85"/>
      <c r="U123" s="85"/>
      <c r="V123" s="1225"/>
      <c r="W123" s="1225"/>
      <c r="X123" s="1225"/>
      <c r="Y123" s="122"/>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row>
    <row r="124" spans="1:73">
      <c r="A124" s="85"/>
      <c r="B124" s="85"/>
      <c r="C124" s="85"/>
      <c r="D124" s="85"/>
      <c r="E124" s="85"/>
      <c r="F124" s="85"/>
      <c r="G124" s="85"/>
      <c r="H124" s="85"/>
      <c r="I124" s="85"/>
      <c r="J124" s="85"/>
      <c r="K124" s="85"/>
      <c r="L124" s="85"/>
      <c r="M124" s="85"/>
      <c r="N124" s="85"/>
      <c r="O124" s="85"/>
      <c r="P124" s="85"/>
      <c r="Q124" s="85"/>
      <c r="R124" s="85"/>
      <c r="S124" s="85"/>
      <c r="T124" s="85"/>
      <c r="U124" s="85"/>
      <c r="V124" s="1225"/>
      <c r="W124" s="1225"/>
      <c r="X124" s="1225"/>
      <c r="Y124" s="122"/>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row>
    <row r="125" spans="1:73">
      <c r="A125" s="85"/>
      <c r="B125" s="85"/>
      <c r="C125" s="85"/>
      <c r="D125" s="85"/>
      <c r="E125" s="85"/>
      <c r="F125" s="85"/>
      <c r="G125" s="85"/>
      <c r="H125" s="85"/>
      <c r="I125" s="85"/>
      <c r="J125" s="85"/>
      <c r="K125" s="85"/>
      <c r="L125" s="85"/>
      <c r="M125" s="85"/>
      <c r="N125" s="85"/>
      <c r="O125" s="85"/>
      <c r="P125" s="85"/>
      <c r="Q125" s="85"/>
      <c r="R125" s="85"/>
      <c r="S125" s="85"/>
      <c r="T125" s="85"/>
      <c r="U125" s="85"/>
      <c r="V125" s="1225"/>
      <c r="W125" s="1225"/>
      <c r="X125" s="1225"/>
      <c r="Y125" s="122"/>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row>
    <row r="126" spans="1:73">
      <c r="A126" s="85"/>
      <c r="B126" s="85"/>
      <c r="C126" s="85"/>
      <c r="D126" s="85"/>
      <c r="E126" s="85"/>
      <c r="F126" s="85"/>
      <c r="G126" s="85"/>
      <c r="H126" s="85"/>
      <c r="I126" s="85"/>
      <c r="J126" s="85"/>
      <c r="K126" s="85"/>
      <c r="L126" s="85"/>
      <c r="M126" s="85"/>
      <c r="N126" s="85"/>
      <c r="O126" s="85"/>
      <c r="P126" s="85"/>
      <c r="Q126" s="85"/>
      <c r="R126" s="85"/>
      <c r="S126" s="85"/>
      <c r="T126" s="85"/>
      <c r="U126" s="85"/>
      <c r="V126" s="1225"/>
      <c r="W126" s="1225"/>
      <c r="X126" s="1225"/>
      <c r="Y126" s="122"/>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row>
    <row r="127" spans="1:73">
      <c r="A127" s="85"/>
      <c r="B127" s="85"/>
      <c r="C127" s="85"/>
      <c r="D127" s="85"/>
      <c r="E127" s="85"/>
      <c r="F127" s="85"/>
      <c r="G127" s="85"/>
      <c r="H127" s="85"/>
      <c r="I127" s="85"/>
      <c r="J127" s="85"/>
      <c r="K127" s="85"/>
      <c r="L127" s="85"/>
      <c r="M127" s="85"/>
      <c r="N127" s="85"/>
      <c r="O127" s="85"/>
      <c r="P127" s="85"/>
      <c r="Q127" s="85"/>
      <c r="R127" s="85"/>
      <c r="S127" s="85"/>
      <c r="T127" s="85"/>
      <c r="U127" s="85"/>
      <c r="V127" s="1225"/>
      <c r="W127" s="1225"/>
      <c r="X127" s="1225"/>
      <c r="Y127" s="122"/>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row>
  </sheetData>
  <sheetProtection algorithmName="SHA-512" hashValue="phoTND7LeZ2OuDx5i0ZF9ujQqaU13ljApkt2RnAXAyah4izg4G2WMu1Of31gWBNzINlSh1kV00qWkgblyKpaiQ==" saltValue="p21WqjVB05gxZ2hJJ015IA==" spinCount="100000" sheet="1" objects="1" scenarios="1"/>
  <mergeCells count="8">
    <mergeCell ref="N45:P45"/>
    <mergeCell ref="N46:P46"/>
    <mergeCell ref="H47:J47"/>
    <mergeCell ref="N42:P42"/>
    <mergeCell ref="H43:J43"/>
    <mergeCell ref="N43:P43"/>
    <mergeCell ref="H44:J44"/>
    <mergeCell ref="N44:P44"/>
  </mergeCells>
  <conditionalFormatting sqref="X101:X103 AE18:AE32">
    <cfRule type="cellIs" dxfId="99" priority="13" stopIfTrue="1" operator="equal">
      <formula>"OK"</formula>
    </cfRule>
  </conditionalFormatting>
  <conditionalFormatting sqref="L45:L46">
    <cfRule type="cellIs" dxfId="98" priority="7" stopIfTrue="1" operator="equal">
      <formula>"X"</formula>
    </cfRule>
  </conditionalFormatting>
  <conditionalFormatting sqref="F46:F48">
    <cfRule type="cellIs" dxfId="97" priority="8" stopIfTrue="1" operator="equal">
      <formula>"►"</formula>
    </cfRule>
    <cfRule type="cellIs" dxfId="96" priority="9" stopIfTrue="1" operator="equal">
      <formula>"▲"</formula>
    </cfRule>
    <cfRule type="cellIs" dxfId="95" priority="10" stopIfTrue="1" operator="equal">
      <formula>"▼"</formula>
    </cfRule>
  </conditionalFormatting>
  <conditionalFormatting sqref="K44 Q43:Q44">
    <cfRule type="expression" dxfId="94" priority="11" stopIfTrue="1">
      <formula>ISERROR(K43)</formula>
    </cfRule>
  </conditionalFormatting>
  <conditionalFormatting sqref="H49">
    <cfRule type="expression" dxfId="93" priority="12" stopIfTrue="1">
      <formula>ISERROR(H49)</formula>
    </cfRule>
  </conditionalFormatting>
  <conditionalFormatting sqref="A6">
    <cfRule type="cellIs" dxfId="92" priority="14" stopIfTrue="1" operator="equal">
      <formula>"This Table is currently showing 0 errors"</formula>
    </cfRule>
  </conditionalFormatting>
  <conditionalFormatting sqref="D5">
    <cfRule type="cellIs" dxfId="91" priority="6" stopIfTrue="1" operator="equal">
      <formula>"This Table is currently showing 0 errors"</formula>
    </cfRule>
  </conditionalFormatting>
  <conditionalFormatting sqref="X3:X31">
    <cfRule type="cellIs" dxfId="90" priority="2" stopIfTrue="1" operator="equal">
      <formula>"OK"</formula>
    </cfRule>
  </conditionalFormatting>
  <conditionalFormatting sqref="X31">
    <cfRule type="cellIs" dxfId="89" priority="1" stopIfTrue="1" operator="equal">
      <formula>"OK"</formula>
    </cfRule>
  </conditionalFormatting>
  <pageMargins left="0.70866141732283472" right="0.70866141732283472" top="0.74803149606299213" bottom="0.74803149606299213" header="0.31496062992125984" footer="0.31496062992125984"/>
  <pageSetup paperSize="9" scale="41" fitToHeight="2" orientation="landscape" blackAndWhite="1" horizontalDpi="300" verticalDpi="300" r:id="rId1"/>
  <rowBreaks count="1" manualBreakCount="1">
    <brk id="49" max="17" man="1"/>
  </rowBreaks>
  <ignoredErrors>
    <ignoredError sqref="E44"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K538"/>
  <sheetViews>
    <sheetView topLeftCell="A212" zoomScale="85" zoomScaleNormal="85" workbookViewId="0">
      <selection activeCell="A239" sqref="A239"/>
    </sheetView>
  </sheetViews>
  <sheetFormatPr defaultColWidth="8.84375" defaultRowHeight="15.5"/>
  <cols>
    <col min="1" max="1" width="3.23046875" style="1871" customWidth="1"/>
    <col min="2" max="2" width="99.69140625" style="49" customWidth="1"/>
    <col min="3" max="19" width="8.84375" style="49"/>
    <col min="20" max="20" width="100.15234375" style="49" customWidth="1"/>
    <col min="21" max="21" width="71.23046875" style="49" customWidth="1"/>
    <col min="22" max="16384" width="8.84375" style="49"/>
  </cols>
  <sheetData>
    <row r="1" spans="1:37" ht="30">
      <c r="A1" s="90"/>
      <c r="B1" s="84" t="str">
        <f>Summary!A1</f>
        <v>Organisation</v>
      </c>
      <c r="C1" s="85"/>
      <c r="D1" s="85"/>
      <c r="E1" s="85"/>
      <c r="F1" s="85"/>
      <c r="G1" s="85"/>
      <c r="H1" s="85"/>
      <c r="I1" s="85"/>
      <c r="J1" s="85"/>
      <c r="K1" s="85"/>
      <c r="L1" s="85"/>
      <c r="M1" s="162" t="s">
        <v>52</v>
      </c>
      <c r="N1" s="1392" t="str">
        <f>+Summary!H1</f>
        <v>Apr 21</v>
      </c>
      <c r="O1" s="85"/>
      <c r="P1" s="85"/>
      <c r="Q1" s="85"/>
      <c r="R1" s="85"/>
      <c r="S1" s="85"/>
      <c r="T1" s="275" t="s">
        <v>525</v>
      </c>
      <c r="U1" s="1053" t="str">
        <f>IF(V15&gt;0," If there are any validation errors, you must include an explanation within your narrative","")</f>
        <v/>
      </c>
      <c r="V1" s="85"/>
      <c r="W1" s="85"/>
      <c r="X1" s="85"/>
      <c r="Y1" s="85"/>
      <c r="Z1" s="85"/>
      <c r="AA1" s="85"/>
      <c r="AB1" s="85"/>
      <c r="AC1" s="85"/>
      <c r="AD1" s="85"/>
      <c r="AE1" s="85"/>
      <c r="AF1" s="85"/>
      <c r="AG1" s="85"/>
      <c r="AH1" s="85"/>
      <c r="AI1" s="85"/>
      <c r="AJ1" s="85"/>
      <c r="AK1" s="85"/>
    </row>
    <row r="2" spans="1:37">
      <c r="A2" s="90"/>
      <c r="B2" s="85"/>
      <c r="C2" s="85"/>
      <c r="D2" s="85"/>
      <c r="E2" s="85"/>
      <c r="F2" s="85"/>
      <c r="G2" s="85"/>
      <c r="H2" s="85"/>
      <c r="I2" s="2761" t="s">
        <v>1016</v>
      </c>
      <c r="J2" s="2761">
        <v>13</v>
      </c>
      <c r="K2" s="85"/>
      <c r="L2" s="85"/>
      <c r="M2" s="85"/>
      <c r="N2" s="85"/>
      <c r="O2" s="85"/>
      <c r="P2" s="85"/>
      <c r="Q2" s="85"/>
      <c r="R2" s="85"/>
      <c r="S2" s="85"/>
      <c r="T2" s="65"/>
      <c r="U2" s="65"/>
      <c r="V2" s="85"/>
      <c r="W2" s="85"/>
      <c r="X2" s="85"/>
      <c r="Y2" s="85"/>
      <c r="Z2" s="85"/>
      <c r="AA2" s="85"/>
      <c r="AB2" s="85"/>
      <c r="AC2" s="85"/>
      <c r="AD2" s="85"/>
      <c r="AE2" s="85"/>
      <c r="AF2" s="85"/>
      <c r="AG2" s="85"/>
      <c r="AH2" s="85"/>
      <c r="AI2" s="85"/>
      <c r="AJ2" s="85"/>
      <c r="AK2" s="85"/>
    </row>
    <row r="3" spans="1:37">
      <c r="A3" s="90"/>
      <c r="B3" s="86" t="s">
        <v>502</v>
      </c>
      <c r="C3" s="85"/>
      <c r="D3" s="85"/>
      <c r="E3" s="85"/>
      <c r="F3" s="85"/>
      <c r="G3" s="85"/>
      <c r="H3" s="85"/>
      <c r="I3" s="2761" t="s">
        <v>1015</v>
      </c>
      <c r="J3" s="2761">
        <v>13</v>
      </c>
      <c r="K3" s="85"/>
      <c r="L3" s="85"/>
      <c r="M3" s="85"/>
      <c r="N3" s="85"/>
      <c r="O3" s="85"/>
      <c r="P3" s="85"/>
      <c r="Q3" s="85"/>
      <c r="R3" s="85"/>
      <c r="S3" s="85"/>
      <c r="T3" s="279" t="str">
        <f>"Net Pay Expenditure Agrees to Table B Line "&amp;'B - Monthly Positions'!A20&amp;""</f>
        <v>Net Pay Expenditure Agrees to Table B Line 10</v>
      </c>
      <c r="U3" s="280" t="str">
        <f>IF($J$3&gt;VLOOKUP(Summary!$H$1,Summary!$V$1:$W$12,2,0),"Ok",IF(SUM(C33:N33)=0,"Ok","One or more of the Monthly Net Pay Expenditure does not agree to Table B"))</f>
        <v>Ok</v>
      </c>
      <c r="V3" s="1391">
        <f t="shared" ref="V3:V14" si="0">IF(U3="Ok",0,1)</f>
        <v>0</v>
      </c>
      <c r="W3" s="85"/>
      <c r="X3" s="85"/>
      <c r="Y3" s="85"/>
      <c r="Z3" s="85"/>
      <c r="AA3" s="85"/>
      <c r="AB3" s="85"/>
      <c r="AC3" s="85"/>
      <c r="AD3" s="85"/>
      <c r="AE3" s="85"/>
      <c r="AF3" s="85"/>
      <c r="AG3" s="85"/>
      <c r="AH3" s="85"/>
      <c r="AI3" s="85"/>
      <c r="AJ3" s="85"/>
      <c r="AK3" s="85"/>
    </row>
    <row r="4" spans="1:37" ht="25">
      <c r="A4" s="90"/>
      <c r="B4" s="87"/>
      <c r="C4" s="915" t="str">
        <f>"This Table is currently showing "&amp;V15&amp;" errors"</f>
        <v>This Table is currently showing 0 errors</v>
      </c>
      <c r="D4" s="85"/>
      <c r="E4" s="85"/>
      <c r="F4" s="85"/>
      <c r="G4" s="85"/>
      <c r="H4" s="85"/>
      <c r="I4" s="85"/>
      <c r="J4" s="85"/>
      <c r="K4" s="85"/>
      <c r="L4" s="85"/>
      <c r="M4" s="85"/>
      <c r="N4" s="85"/>
      <c r="O4" s="85"/>
      <c r="P4" s="85"/>
      <c r="Q4" s="85"/>
      <c r="R4" s="85"/>
      <c r="S4" s="85"/>
      <c r="T4" s="279" t="str">
        <f>"Net Non Pay Expenditure Agrees to Table B Line "&amp;'B - Monthly Positions'!A21&amp;""</f>
        <v>Net Non Pay Expenditure Agrees to Table B Line 11</v>
      </c>
      <c r="U4" s="280" t="str">
        <f>IF($J$3&gt;VLOOKUP(Summary!$H$1,Summary!$V$1:$W$12,2,0),"Ok",IF(SUM(C62:N62)=0,"Ok","One or more of the Monthly Net Non Pay Expenditure does not agree to Table B"))</f>
        <v>Ok</v>
      </c>
      <c r="V4" s="1391">
        <f t="shared" si="0"/>
        <v>0</v>
      </c>
      <c r="W4" s="85"/>
      <c r="X4" s="85"/>
      <c r="Y4" s="85"/>
      <c r="Z4" s="85"/>
      <c r="AA4" s="85"/>
      <c r="AB4" s="85"/>
      <c r="AC4" s="85"/>
      <c r="AD4" s="85"/>
      <c r="AE4" s="85"/>
      <c r="AF4" s="85"/>
      <c r="AG4" s="85"/>
      <c r="AH4" s="85"/>
      <c r="AI4" s="85"/>
      <c r="AJ4" s="85"/>
      <c r="AK4" s="85"/>
    </row>
    <row r="5" spans="1:37">
      <c r="A5" s="90"/>
      <c r="B5" s="86" t="s">
        <v>505</v>
      </c>
      <c r="C5" s="362">
        <f>VLOOKUP(Summary!H1,Summary!V1:W12,2,FALSE)</f>
        <v>1</v>
      </c>
      <c r="D5" s="362">
        <f>VLOOKUP(Summary!H1,Summary!V1:W12,2,FALSE)</f>
        <v>1</v>
      </c>
      <c r="E5" s="85"/>
      <c r="F5" s="85"/>
      <c r="G5" s="85"/>
      <c r="H5" s="85"/>
      <c r="I5" s="85"/>
      <c r="J5" s="85"/>
      <c r="K5" s="85"/>
      <c r="L5" s="85"/>
      <c r="M5" s="85"/>
      <c r="N5" s="85"/>
      <c r="O5" s="85"/>
      <c r="P5" s="85"/>
      <c r="Q5" s="85"/>
      <c r="R5" s="85"/>
      <c r="S5" s="85"/>
      <c r="T5" s="279" t="str">
        <f>"Net Drugs Expenditure Agrees to Table B Line "&amp;'B - Monthly Positions'!A19&amp;" + "&amp;'B - Monthly Positions'!A22&amp;""</f>
        <v>Net Drugs Expenditure Agrees to Table B Line 9 + 12</v>
      </c>
      <c r="U5" s="280" t="str">
        <f>IF($J$3&gt;VLOOKUP(Summary!$H$1,Summary!$V$1:$W$12,2,0),"Ok",IF(SUM(C91:N91)=0,"Ok","One or more of the Monthly Net Drugs Expenditure does not agree to Table B"))</f>
        <v>Ok</v>
      </c>
      <c r="V5" s="1391">
        <f t="shared" si="0"/>
        <v>0</v>
      </c>
      <c r="W5" s="85"/>
      <c r="X5" s="85"/>
      <c r="Y5" s="85"/>
      <c r="Z5" s="85"/>
      <c r="AA5" s="85"/>
      <c r="AB5" s="85"/>
      <c r="AC5" s="85"/>
      <c r="AD5" s="85"/>
      <c r="AE5" s="85"/>
      <c r="AF5" s="85"/>
      <c r="AG5" s="85"/>
      <c r="AH5" s="85"/>
      <c r="AI5" s="85"/>
      <c r="AJ5" s="85"/>
      <c r="AK5" s="85"/>
    </row>
    <row r="6" spans="1:37" ht="16" thickBot="1">
      <c r="A6" s="90"/>
      <c r="B6" s="85"/>
      <c r="C6" s="117">
        <f t="shared" ref="C6:N6" si="1">IF(C7&lt;=$C$5,1,0)</f>
        <v>1</v>
      </c>
      <c r="D6" s="117">
        <f t="shared" si="1"/>
        <v>0</v>
      </c>
      <c r="E6" s="117">
        <f t="shared" si="1"/>
        <v>0</v>
      </c>
      <c r="F6" s="117">
        <f t="shared" si="1"/>
        <v>0</v>
      </c>
      <c r="G6" s="117">
        <f t="shared" si="1"/>
        <v>0</v>
      </c>
      <c r="H6" s="117">
        <f t="shared" si="1"/>
        <v>0</v>
      </c>
      <c r="I6" s="117">
        <f t="shared" si="1"/>
        <v>0</v>
      </c>
      <c r="J6" s="117">
        <f t="shared" si="1"/>
        <v>0</v>
      </c>
      <c r="K6" s="117">
        <f t="shared" si="1"/>
        <v>0</v>
      </c>
      <c r="L6" s="117">
        <f t="shared" si="1"/>
        <v>0</v>
      </c>
      <c r="M6" s="117">
        <f t="shared" si="1"/>
        <v>0</v>
      </c>
      <c r="N6" s="117">
        <f t="shared" si="1"/>
        <v>0</v>
      </c>
      <c r="O6" s="85"/>
      <c r="P6" s="85"/>
      <c r="Q6" s="85"/>
      <c r="R6" s="85"/>
      <c r="S6" s="85"/>
      <c r="T6" s="279" t="str">
        <f>"Net Primary Care Expenditure Agrees to Table B Line "&amp;'B - Monthly Positions'!A18&amp;""</f>
        <v>Net Primary Care Expenditure Agrees to Table B Line 8</v>
      </c>
      <c r="U6" s="280" t="str">
        <f>IF($J$3&gt;VLOOKUP(Summary!$H$1,Summary!$V$1:$W$12,2,0),"Ok",IF(SUM(C120:N120)=0,"Ok","One or more of the Monthly Net Primary Care Expenditure does not agree to Table B"))</f>
        <v>Ok</v>
      </c>
      <c r="V6" s="1391">
        <f t="shared" si="0"/>
        <v>0</v>
      </c>
      <c r="W6" s="85"/>
      <c r="X6" s="85"/>
      <c r="Y6" s="85"/>
      <c r="Z6" s="85"/>
      <c r="AA6" s="85"/>
      <c r="AB6" s="85"/>
      <c r="AC6" s="85"/>
      <c r="AD6" s="85"/>
      <c r="AE6" s="85"/>
      <c r="AF6" s="85"/>
      <c r="AG6" s="85"/>
      <c r="AH6" s="85"/>
      <c r="AI6" s="85"/>
      <c r="AJ6" s="85"/>
      <c r="AK6" s="85"/>
    </row>
    <row r="7" spans="1:37" ht="16" thickBot="1">
      <c r="A7" s="90"/>
      <c r="B7" s="1343"/>
      <c r="C7" s="1355">
        <v>1</v>
      </c>
      <c r="D7" s="1356">
        <v>2</v>
      </c>
      <c r="E7" s="1356">
        <v>3</v>
      </c>
      <c r="F7" s="1356">
        <v>4</v>
      </c>
      <c r="G7" s="1356">
        <v>5</v>
      </c>
      <c r="H7" s="1356">
        <v>6</v>
      </c>
      <c r="I7" s="1356">
        <v>7</v>
      </c>
      <c r="J7" s="1356">
        <v>8</v>
      </c>
      <c r="K7" s="1356">
        <v>9</v>
      </c>
      <c r="L7" s="1356">
        <v>10</v>
      </c>
      <c r="M7" s="1356">
        <v>11</v>
      </c>
      <c r="N7" s="1357">
        <v>12</v>
      </c>
      <c r="O7" s="1344"/>
      <c r="P7" s="1345"/>
      <c r="Q7" s="85"/>
      <c r="R7" s="85"/>
      <c r="S7" s="85"/>
      <c r="T7" s="279" t="str">
        <f>"Net CHC/Funded Nursing Expenditure Agrees to Table B Line "&amp;'B - Monthly Positions'!A25&amp;""</f>
        <v>Net CHC/Funded Nursing Expenditure Agrees to Table B Line 15</v>
      </c>
      <c r="U7" s="280" t="str">
        <f>IF($J$3&gt;VLOOKUP(Summary!$H$1,Summary!$V$1:$W$12,2,0),"Ok",IF(SUM(C148:N148)=0,"Ok","One or more of the Monthly Net CHC Expenditure does not agree to Table B"))</f>
        <v>Ok</v>
      </c>
      <c r="V7" s="1391">
        <f t="shared" si="0"/>
        <v>0</v>
      </c>
      <c r="W7" s="85"/>
      <c r="X7" s="85"/>
      <c r="Y7" s="85"/>
      <c r="Z7" s="85"/>
      <c r="AA7" s="85"/>
      <c r="AB7" s="85"/>
      <c r="AC7" s="85"/>
      <c r="AD7" s="85"/>
      <c r="AE7" s="85"/>
      <c r="AF7" s="85"/>
      <c r="AG7" s="85"/>
      <c r="AH7" s="85"/>
      <c r="AI7" s="85"/>
      <c r="AJ7" s="85"/>
      <c r="AK7" s="85"/>
    </row>
    <row r="8" spans="1:37" ht="39">
      <c r="A8" s="90"/>
      <c r="B8" s="1346" t="s">
        <v>503</v>
      </c>
      <c r="C8" s="1358" t="s">
        <v>186</v>
      </c>
      <c r="D8" s="1359" t="s">
        <v>90</v>
      </c>
      <c r="E8" s="1359" t="s">
        <v>91</v>
      </c>
      <c r="F8" s="1359" t="s">
        <v>92</v>
      </c>
      <c r="G8" s="1359" t="s">
        <v>93</v>
      </c>
      <c r="H8" s="1359" t="s">
        <v>94</v>
      </c>
      <c r="I8" s="1359" t="s">
        <v>95</v>
      </c>
      <c r="J8" s="1359" t="s">
        <v>96</v>
      </c>
      <c r="K8" s="1359" t="s">
        <v>97</v>
      </c>
      <c r="L8" s="1359" t="s">
        <v>98</v>
      </c>
      <c r="M8" s="1359" t="s">
        <v>99</v>
      </c>
      <c r="N8" s="1360" t="s">
        <v>100</v>
      </c>
      <c r="O8" s="1361" t="s">
        <v>504</v>
      </c>
      <c r="P8" s="1361" t="s">
        <v>447</v>
      </c>
      <c r="Q8" s="85"/>
      <c r="R8" s="85"/>
      <c r="S8" s="85"/>
      <c r="T8" s="279" t="str">
        <f>"Net Commissioned Services Expenditure Agrees to Table B Line "&amp;'B - Monthly Positions'!A23&amp;", "&amp;'B - Monthly Positions'!A24&amp;", "&amp;'B - Monthly Positions'!A26&amp;", + "&amp;'B - Monthly Positions'!A27&amp;""</f>
        <v>Net Commissioned Services Expenditure Agrees to Table B Line 13, 14, 16, + 17</v>
      </c>
      <c r="U8" s="280" t="str">
        <f>IF($J$3&gt;VLOOKUP(Summary!$H$1,Summary!$V$1:$W$12,2,0),"Ok",IF(SUM(C245:N245)=0,"Ok","One or more of the Monthly Net Comm Serv Expenditure does not agree to Table B"))</f>
        <v>Ok</v>
      </c>
      <c r="V8" s="1391">
        <f t="shared" si="0"/>
        <v>0</v>
      </c>
      <c r="W8" s="85"/>
      <c r="X8" s="85"/>
      <c r="Y8" s="85"/>
      <c r="Z8" s="85"/>
      <c r="AA8" s="85"/>
      <c r="AB8" s="85"/>
      <c r="AC8" s="85"/>
      <c r="AD8" s="85"/>
      <c r="AE8" s="85"/>
      <c r="AF8" s="85"/>
      <c r="AG8" s="85"/>
      <c r="AH8" s="85"/>
      <c r="AI8" s="85"/>
      <c r="AJ8" s="85"/>
      <c r="AK8" s="85"/>
    </row>
    <row r="9" spans="1:37" ht="16" thickBot="1">
      <c r="A9" s="90"/>
      <c r="B9" s="1346"/>
      <c r="C9" s="1362" t="s">
        <v>51</v>
      </c>
      <c r="D9" s="1363" t="s">
        <v>51</v>
      </c>
      <c r="E9" s="1363" t="s">
        <v>51</v>
      </c>
      <c r="F9" s="1363" t="s">
        <v>51</v>
      </c>
      <c r="G9" s="1363" t="s">
        <v>51</v>
      </c>
      <c r="H9" s="1363" t="s">
        <v>51</v>
      </c>
      <c r="I9" s="1363" t="s">
        <v>51</v>
      </c>
      <c r="J9" s="1363" t="s">
        <v>51</v>
      </c>
      <c r="K9" s="1363" t="s">
        <v>51</v>
      </c>
      <c r="L9" s="1363" t="s">
        <v>51</v>
      </c>
      <c r="M9" s="1363" t="s">
        <v>51</v>
      </c>
      <c r="N9" s="1364" t="s">
        <v>51</v>
      </c>
      <c r="O9" s="1436" t="s">
        <v>51</v>
      </c>
      <c r="P9" s="1436" t="s">
        <v>51</v>
      </c>
      <c r="Q9" s="85"/>
      <c r="R9" s="85"/>
      <c r="S9" s="85"/>
      <c r="T9" s="279" t="str">
        <f>"Committed Reserves Total (Lines "&amp;A16&amp;", "&amp;A46&amp;", "&amp;A75&amp;", "&amp;A104&amp;", "&amp;A132&amp;" &amp; "&amp;A163&amp;") Agrees to Table B Section E Total"</f>
        <v>Committed Reserves Total (Lines 7, 30, 52, 74, 95 &amp; 119) Agrees to Table B Section E Total</v>
      </c>
      <c r="U9" s="280" t="str">
        <f>IF($J$3&gt;VLOOKUP(Summary!$H$1,Summary!$V$1:$W$12,2,0),"Ok",IF(SUM(C246:N246)=0,"Ok","One or more of the Monthly total of each section's Committed Reserves does not agree to Table B, Section E"))</f>
        <v>Ok</v>
      </c>
      <c r="V9" s="1391">
        <f t="shared" si="0"/>
        <v>0</v>
      </c>
      <c r="W9" s="85"/>
      <c r="X9" s="85"/>
      <c r="Y9" s="85"/>
      <c r="Z9" s="85"/>
      <c r="AA9" s="85"/>
      <c r="AB9" s="85"/>
      <c r="AC9" s="85"/>
      <c r="AD9" s="85"/>
      <c r="AE9" s="85"/>
      <c r="AF9" s="85"/>
      <c r="AG9" s="85"/>
      <c r="AH9" s="85"/>
      <c r="AI9" s="85"/>
      <c r="AJ9" s="85"/>
      <c r="AK9" s="85"/>
    </row>
    <row r="10" spans="1:37">
      <c r="A10" s="92">
        <f>A9+1</f>
        <v>1</v>
      </c>
      <c r="B10" s="2813" t="s">
        <v>1293</v>
      </c>
      <c r="C10" s="1049"/>
      <c r="D10" s="1074"/>
      <c r="E10" s="1074"/>
      <c r="F10" s="1074"/>
      <c r="G10" s="1074"/>
      <c r="H10" s="1074"/>
      <c r="I10" s="1074"/>
      <c r="J10" s="1074"/>
      <c r="K10" s="1074"/>
      <c r="L10" s="1074"/>
      <c r="M10" s="1074"/>
      <c r="N10" s="1170"/>
      <c r="O10" s="1874">
        <f>SUMPRODUCT($C$6:$N$6,C10:N10)</f>
        <v>0</v>
      </c>
      <c r="P10" s="1158">
        <f>SUM(C10:N10)</f>
        <v>0</v>
      </c>
      <c r="Q10" s="85"/>
      <c r="R10" s="85"/>
      <c r="S10" s="85"/>
      <c r="T10" s="279" t="s">
        <v>1274</v>
      </c>
      <c r="U10" s="280" t="str">
        <f>IF($J$3&gt;VLOOKUP(Summary!$H$1,Summary!$V$1:$W$12,2,0),"Ok",IF(SUM(C247:P247)&lt;1,"Ok","Please check profile and Total of Planning Assumptions Still to be finalised at Month 1"))</f>
        <v>Ok</v>
      </c>
      <c r="V10" s="1391">
        <f t="shared" si="0"/>
        <v>0</v>
      </c>
      <c r="W10" s="85"/>
      <c r="X10" s="85"/>
      <c r="Y10" s="85"/>
      <c r="Z10" s="85"/>
      <c r="AA10" s="85"/>
      <c r="AB10" s="85"/>
      <c r="AC10" s="85"/>
      <c r="AD10" s="85"/>
      <c r="AE10" s="85"/>
      <c r="AF10" s="85"/>
      <c r="AG10" s="85"/>
      <c r="AH10" s="85"/>
      <c r="AI10" s="85"/>
      <c r="AJ10" s="85"/>
      <c r="AK10" s="85"/>
    </row>
    <row r="11" spans="1:37">
      <c r="A11" s="965">
        <f>A10+1</f>
        <v>2</v>
      </c>
      <c r="B11" s="2807" t="s">
        <v>1294</v>
      </c>
      <c r="C11" s="966"/>
      <c r="D11" s="967"/>
      <c r="E11" s="967"/>
      <c r="F11" s="967"/>
      <c r="G11" s="967"/>
      <c r="H11" s="967"/>
      <c r="I11" s="967"/>
      <c r="J11" s="967"/>
      <c r="K11" s="967"/>
      <c r="L11" s="967"/>
      <c r="M11" s="967"/>
      <c r="N11" s="1171"/>
      <c r="O11" s="1367">
        <f>SUMPRODUCT($C$6:$N$6,C11:N11)</f>
        <v>0</v>
      </c>
      <c r="P11" s="1349">
        <f>SUM(C11:N11)</f>
        <v>0</v>
      </c>
      <c r="Q11" s="85"/>
      <c r="R11" s="85"/>
      <c r="S11" s="85"/>
      <c r="T11" s="279" t="s">
        <v>1230</v>
      </c>
      <c r="U11" s="280" t="str">
        <f>IF($J$3&gt;VLOOKUP(Summary!$H$1,Summary!$V$1:$W$12,2,0),"Ok",IF(SUM(C248:P248)&lt;1,"Ok","Please check profile and Total of Savings Non Delivery due to C-19"))</f>
        <v>Ok</v>
      </c>
      <c r="V11" s="1391">
        <f t="shared" si="0"/>
        <v>0</v>
      </c>
      <c r="W11" s="85"/>
      <c r="X11" s="85"/>
      <c r="Y11" s="85"/>
      <c r="Z11" s="85"/>
      <c r="AA11" s="85"/>
      <c r="AB11" s="85"/>
      <c r="AC11" s="85"/>
      <c r="AD11" s="85"/>
      <c r="AE11" s="85"/>
      <c r="AF11" s="85"/>
      <c r="AG11" s="85"/>
      <c r="AH11" s="85"/>
      <c r="AI11" s="85"/>
      <c r="AJ11" s="85"/>
      <c r="AK11" s="85"/>
    </row>
    <row r="12" spans="1:37" ht="16" thickBot="1">
      <c r="A12" s="94">
        <f>A11+1</f>
        <v>3</v>
      </c>
      <c r="B12" s="2814" t="str">
        <f>""&amp;'A - Movement'!$B$23&amp;" Allocated to Pay - (ENTER AS NEGATIVE)"</f>
        <v>Planning Assumptions still to be finalised at Month 1 Allocated to Pay - (ENTER AS NEGATIVE)</v>
      </c>
      <c r="C12" s="2815"/>
      <c r="D12" s="2805"/>
      <c r="E12" s="2805"/>
      <c r="F12" s="2805"/>
      <c r="G12" s="2805"/>
      <c r="H12" s="2805"/>
      <c r="I12" s="2805"/>
      <c r="J12" s="2805"/>
      <c r="K12" s="2805"/>
      <c r="L12" s="2805"/>
      <c r="M12" s="2805"/>
      <c r="N12" s="2816"/>
      <c r="O12" s="1367">
        <f>SUMPRODUCT($C$6:$N$6,C12:N12)</f>
        <v>0</v>
      </c>
      <c r="P12" s="1349">
        <f>SUM(C12:N12)</f>
        <v>0</v>
      </c>
      <c r="Q12" s="85"/>
      <c r="R12" s="85"/>
      <c r="S12" s="85"/>
      <c r="T12" s="279" t="s">
        <v>1231</v>
      </c>
      <c r="U12" s="280" t="str">
        <f>IF($J$3&gt;VLOOKUP(Summary!$H$1,Summary!$V$1:$W$12,2,0),"Ok",IF(SUM(C249:P249)&lt;1,"Ok","Please check profile and Total of Operational Pay Expenditure Cost Reduction Due To C19"))</f>
        <v>Ok</v>
      </c>
      <c r="V12" s="1391">
        <f t="shared" si="0"/>
        <v>0</v>
      </c>
      <c r="W12" s="85"/>
      <c r="X12" s="85"/>
      <c r="Y12" s="85"/>
      <c r="Z12" s="85"/>
      <c r="AA12" s="85"/>
      <c r="AB12" s="85"/>
      <c r="AC12" s="85"/>
      <c r="AD12" s="85"/>
      <c r="AE12" s="85"/>
      <c r="AF12" s="85"/>
      <c r="AG12" s="85"/>
      <c r="AH12" s="85"/>
      <c r="AI12" s="85"/>
      <c r="AJ12" s="85"/>
      <c r="AK12" s="85"/>
    </row>
    <row r="13" spans="1:37" ht="16" thickBot="1">
      <c r="A13" s="155">
        <f>A12+1</f>
        <v>4</v>
      </c>
      <c r="B13" s="1394" t="s">
        <v>1295</v>
      </c>
      <c r="C13" s="1877">
        <f>SUM(C10:C12)</f>
        <v>0</v>
      </c>
      <c r="D13" s="1368">
        <f t="shared" ref="D13:P13" si="2">SUM(D10:D12)</f>
        <v>0</v>
      </c>
      <c r="E13" s="1368">
        <f t="shared" si="2"/>
        <v>0</v>
      </c>
      <c r="F13" s="1368">
        <f t="shared" si="2"/>
        <v>0</v>
      </c>
      <c r="G13" s="1368">
        <f t="shared" si="2"/>
        <v>0</v>
      </c>
      <c r="H13" s="1368">
        <f t="shared" si="2"/>
        <v>0</v>
      </c>
      <c r="I13" s="1368">
        <f t="shared" si="2"/>
        <v>0</v>
      </c>
      <c r="J13" s="1368">
        <f t="shared" si="2"/>
        <v>0</v>
      </c>
      <c r="K13" s="1368">
        <f t="shared" si="2"/>
        <v>0</v>
      </c>
      <c r="L13" s="1368">
        <f t="shared" si="2"/>
        <v>0</v>
      </c>
      <c r="M13" s="1368">
        <f t="shared" si="2"/>
        <v>0</v>
      </c>
      <c r="N13" s="2811">
        <f t="shared" si="2"/>
        <v>0</v>
      </c>
      <c r="O13" s="1208">
        <f t="shared" si="2"/>
        <v>0</v>
      </c>
      <c r="P13" s="1366">
        <f t="shared" si="2"/>
        <v>0</v>
      </c>
      <c r="Q13" s="85"/>
      <c r="R13" s="85"/>
      <c r="S13" s="85"/>
      <c r="T13" s="279" t="s">
        <v>1232</v>
      </c>
      <c r="U13" s="280" t="str">
        <f>IF($J$3&gt;VLOOKUP(Summary!$H$1,Summary!$V$1:$W$12,2,0),"Ok",IF(SUM(C250:P250)&lt;1,"Ok","Please check profile and Total of Slippage on Planned Pay Investments/Repurposing of Developmental Initiatives due to C19"))</f>
        <v>Ok</v>
      </c>
      <c r="V13" s="1391">
        <f t="shared" si="0"/>
        <v>0</v>
      </c>
      <c r="W13" s="85"/>
      <c r="X13" s="85"/>
      <c r="Y13" s="85"/>
      <c r="Z13" s="85"/>
      <c r="AA13" s="85"/>
      <c r="AB13" s="85"/>
      <c r="AC13" s="85"/>
      <c r="AD13" s="85"/>
      <c r="AE13" s="85"/>
      <c r="AF13" s="85"/>
      <c r="AG13" s="85"/>
      <c r="AH13" s="85"/>
      <c r="AI13" s="85"/>
      <c r="AJ13" s="85"/>
      <c r="AK13" s="85"/>
    </row>
    <row r="14" spans="1:37">
      <c r="A14" s="965">
        <f>A13+1</f>
        <v>5</v>
      </c>
      <c r="B14" s="1395" t="s">
        <v>1188</v>
      </c>
      <c r="C14" s="1348"/>
      <c r="D14" s="1050"/>
      <c r="E14" s="1050"/>
      <c r="F14" s="1050"/>
      <c r="G14" s="1050"/>
      <c r="H14" s="1050"/>
      <c r="I14" s="1050"/>
      <c r="J14" s="1050"/>
      <c r="K14" s="1050"/>
      <c r="L14" s="1050"/>
      <c r="M14" s="1050"/>
      <c r="N14" s="1050"/>
      <c r="O14" s="1349">
        <f>SUMPRODUCT($C$6:$N$6,C14:N14)</f>
        <v>0</v>
      </c>
      <c r="P14" s="1349">
        <f>SUM(C14:N14)</f>
        <v>0</v>
      </c>
      <c r="Q14" s="85"/>
      <c r="R14" s="85"/>
      <c r="S14" s="85"/>
      <c r="T14" s="279" t="str">
        <f>"Actual/Forecast Monthly Position (Line "&amp;A239&amp;") agrees to Table B (Line "&amp;'B - Monthly Positions'!A37&amp;")"</f>
        <v>Actual/Forecast Monthly Position (Line 174) agrees to Table B (Line 27)</v>
      </c>
      <c r="U14" s="280" t="str">
        <f>IF($J$3&gt;VLOOKUP(Summary!$H$1,Summary!$V$1:$W$12,2,0),"Ok",IF(SUM(C243:N243)=0,"Ok","One or more of the Actual / Forecast Monthly Positions does not agree to Table B"))</f>
        <v>Ok</v>
      </c>
      <c r="V14" s="1391">
        <f t="shared" si="0"/>
        <v>0</v>
      </c>
      <c r="W14" s="85"/>
      <c r="X14" s="85"/>
      <c r="Y14" s="85"/>
      <c r="Z14" s="85"/>
      <c r="AA14" s="85"/>
      <c r="AB14" s="85"/>
      <c r="AC14" s="85"/>
      <c r="AD14" s="85"/>
      <c r="AE14" s="85"/>
      <c r="AF14" s="85"/>
      <c r="AG14" s="85"/>
      <c r="AH14" s="85"/>
      <c r="AI14" s="85"/>
      <c r="AJ14" s="85"/>
      <c r="AK14" s="85"/>
    </row>
    <row r="15" spans="1:37">
      <c r="A15" s="94">
        <f t="shared" ref="A15:A26" si="3">A14+1</f>
        <v>6</v>
      </c>
      <c r="B15" s="1410" t="s">
        <v>1204</v>
      </c>
      <c r="C15" s="2820">
        <f>'B3 - COVID-19'!C19+'B3 - COVID-19'!C50+'B3 - COVID-19'!C81+'B3 - COVID-19'!C112+'B3 - COVID-19'!C143+'B3 - COVID-19'!C176+'B3 - COVID-19'!C211</f>
        <v>0</v>
      </c>
      <c r="D15" s="1424">
        <f>'B3 - COVID-19'!D19+'B3 - COVID-19'!D50+'B3 - COVID-19'!D81+'B3 - COVID-19'!D112+'B3 - COVID-19'!D143+'B3 - COVID-19'!D176+'B3 - COVID-19'!D211</f>
        <v>0</v>
      </c>
      <c r="E15" s="1424">
        <f>'B3 - COVID-19'!E19+'B3 - COVID-19'!E50+'B3 - COVID-19'!E81+'B3 - COVID-19'!E112+'B3 - COVID-19'!E143+'B3 - COVID-19'!E176+'B3 - COVID-19'!E211</f>
        <v>0</v>
      </c>
      <c r="F15" s="1424">
        <f>'B3 - COVID-19'!F19+'B3 - COVID-19'!F50+'B3 - COVID-19'!F81+'B3 - COVID-19'!F112+'B3 - COVID-19'!F143+'B3 - COVID-19'!F176+'B3 - COVID-19'!F211</f>
        <v>0</v>
      </c>
      <c r="G15" s="1424">
        <f>'B3 - COVID-19'!G19+'B3 - COVID-19'!G50+'B3 - COVID-19'!G81+'B3 - COVID-19'!G112+'B3 - COVID-19'!G143+'B3 - COVID-19'!G176+'B3 - COVID-19'!G211</f>
        <v>0</v>
      </c>
      <c r="H15" s="1424">
        <f>'B3 - COVID-19'!H19+'B3 - COVID-19'!H50+'B3 - COVID-19'!H81+'B3 - COVID-19'!H112+'B3 - COVID-19'!H143+'B3 - COVID-19'!H176+'B3 - COVID-19'!H211</f>
        <v>0</v>
      </c>
      <c r="I15" s="1424">
        <f>'B3 - COVID-19'!I19+'B3 - COVID-19'!I50+'B3 - COVID-19'!I81+'B3 - COVID-19'!I112+'B3 - COVID-19'!I143+'B3 - COVID-19'!I176+'B3 - COVID-19'!I211</f>
        <v>0</v>
      </c>
      <c r="J15" s="1424">
        <f>'B3 - COVID-19'!J19+'B3 - COVID-19'!J50+'B3 - COVID-19'!J81+'B3 - COVID-19'!J112+'B3 - COVID-19'!J143+'B3 - COVID-19'!J176+'B3 - COVID-19'!J211</f>
        <v>0</v>
      </c>
      <c r="K15" s="1424">
        <f>'B3 - COVID-19'!K19+'B3 - COVID-19'!K50+'B3 - COVID-19'!K81+'B3 - COVID-19'!K112+'B3 - COVID-19'!K143+'B3 - COVID-19'!K176+'B3 - COVID-19'!K211</f>
        <v>0</v>
      </c>
      <c r="L15" s="1424">
        <f>'B3 - COVID-19'!L19+'B3 - COVID-19'!L50+'B3 - COVID-19'!L81+'B3 - COVID-19'!L112+'B3 - COVID-19'!L143+'B3 - COVID-19'!L176+'B3 - COVID-19'!L211</f>
        <v>0</v>
      </c>
      <c r="M15" s="1424">
        <f>'B3 - COVID-19'!M19+'B3 - COVID-19'!M50+'B3 - COVID-19'!M81+'B3 - COVID-19'!M112+'B3 - COVID-19'!M143+'B3 - COVID-19'!M176+'B3 - COVID-19'!M211</f>
        <v>0</v>
      </c>
      <c r="N15" s="1424">
        <f>'B3 - COVID-19'!N19+'B3 - COVID-19'!N50+'B3 - COVID-19'!N81+'B3 - COVID-19'!N112+'B3 - COVID-19'!N143+'B3 - COVID-19'!N176+'B3 - COVID-19'!N211</f>
        <v>0</v>
      </c>
      <c r="O15" s="1349">
        <f>SUMPRODUCT($C$6:$N$6,C15:N15)</f>
        <v>0</v>
      </c>
      <c r="P15" s="1349">
        <f>SUM(C15:N15)</f>
        <v>0</v>
      </c>
      <c r="Q15" s="85"/>
      <c r="R15" s="85"/>
      <c r="S15" s="85"/>
      <c r="T15" s="85"/>
      <c r="U15" s="85"/>
      <c r="V15" s="1391">
        <f>SUM(V3:V14)</f>
        <v>0</v>
      </c>
      <c r="W15" s="85"/>
      <c r="X15" s="85"/>
      <c r="Y15" s="85"/>
      <c r="Z15" s="85"/>
      <c r="AA15" s="85"/>
      <c r="AB15" s="85"/>
      <c r="AC15" s="85"/>
      <c r="AD15" s="85"/>
      <c r="AE15" s="85"/>
      <c r="AF15" s="85"/>
      <c r="AG15" s="85"/>
      <c r="AH15" s="85"/>
      <c r="AI15" s="85"/>
      <c r="AJ15" s="85"/>
      <c r="AK15" s="85"/>
    </row>
    <row r="16" spans="1:37">
      <c r="A16" s="94">
        <f t="shared" si="3"/>
        <v>7</v>
      </c>
      <c r="B16" s="2793" t="s">
        <v>1268</v>
      </c>
      <c r="C16" s="2794"/>
      <c r="D16" s="1321"/>
      <c r="E16" s="1321"/>
      <c r="F16" s="1321"/>
      <c r="G16" s="1321"/>
      <c r="H16" s="1321"/>
      <c r="I16" s="1321"/>
      <c r="J16" s="1321"/>
      <c r="K16" s="1321"/>
      <c r="L16" s="1321"/>
      <c r="M16" s="1321"/>
      <c r="N16" s="1321"/>
      <c r="O16" s="1349">
        <f>SUMPRODUCT($C$6:$N$6,C16:N16)</f>
        <v>0</v>
      </c>
      <c r="P16" s="1349">
        <f>SUM(C16:N16)</f>
        <v>0</v>
      </c>
      <c r="Q16" s="85"/>
      <c r="R16" s="85"/>
      <c r="S16" s="85"/>
      <c r="T16" s="85"/>
      <c r="U16" s="85"/>
      <c r="V16" s="85"/>
      <c r="W16" s="85"/>
      <c r="X16" s="85"/>
      <c r="Y16" s="85"/>
      <c r="Z16" s="85"/>
      <c r="AA16" s="85"/>
      <c r="AB16" s="85"/>
      <c r="AC16" s="85"/>
      <c r="AD16" s="85"/>
      <c r="AE16" s="85"/>
      <c r="AF16" s="85"/>
      <c r="AG16" s="85"/>
      <c r="AH16" s="85"/>
      <c r="AI16" s="85"/>
      <c r="AJ16" s="85"/>
      <c r="AK16" s="85"/>
    </row>
    <row r="17" spans="1:37" ht="16" thickBot="1">
      <c r="A17" s="97">
        <f t="shared" si="3"/>
        <v>8</v>
      </c>
      <c r="B17" s="2801" t="s">
        <v>1265</v>
      </c>
      <c r="C17" s="2794"/>
      <c r="D17" s="1321"/>
      <c r="E17" s="1321"/>
      <c r="F17" s="1321"/>
      <c r="G17" s="1321"/>
      <c r="H17" s="1321"/>
      <c r="I17" s="1321"/>
      <c r="J17" s="1321"/>
      <c r="K17" s="1321"/>
      <c r="L17" s="1321"/>
      <c r="M17" s="1321"/>
      <c r="N17" s="1321"/>
      <c r="O17" s="1885">
        <f>SUMPRODUCT($C$6:$N$6,C17:N17)</f>
        <v>0</v>
      </c>
      <c r="P17" s="1885">
        <f>SUM(C17:N17)</f>
        <v>0</v>
      </c>
      <c r="Q17" s="85"/>
      <c r="R17" s="85"/>
      <c r="S17" s="85"/>
      <c r="T17" s="85"/>
      <c r="U17" s="85"/>
      <c r="V17" s="85"/>
      <c r="W17" s="85"/>
      <c r="X17" s="85"/>
      <c r="Y17" s="85"/>
      <c r="Z17" s="85"/>
      <c r="AA17" s="85"/>
      <c r="AB17" s="85"/>
      <c r="AC17" s="85"/>
      <c r="AD17" s="85"/>
      <c r="AE17" s="85"/>
      <c r="AF17" s="85"/>
      <c r="AG17" s="85"/>
      <c r="AH17" s="85"/>
      <c r="AI17" s="85"/>
      <c r="AJ17" s="85"/>
      <c r="AK17" s="85"/>
    </row>
    <row r="18" spans="1:37" ht="16" thickBot="1">
      <c r="A18" s="1889">
        <f t="shared" si="3"/>
        <v>9</v>
      </c>
      <c r="B18" s="1400" t="s">
        <v>1275</v>
      </c>
      <c r="C18" s="1352">
        <f t="shared" ref="C18:P18" si="4">SUM(C14:C17)</f>
        <v>0</v>
      </c>
      <c r="D18" s="1353">
        <f t="shared" si="4"/>
        <v>0</v>
      </c>
      <c r="E18" s="1353">
        <f t="shared" si="4"/>
        <v>0</v>
      </c>
      <c r="F18" s="1353">
        <f t="shared" si="4"/>
        <v>0</v>
      </c>
      <c r="G18" s="1353">
        <f t="shared" si="4"/>
        <v>0</v>
      </c>
      <c r="H18" s="1353">
        <f t="shared" si="4"/>
        <v>0</v>
      </c>
      <c r="I18" s="1353">
        <f t="shared" si="4"/>
        <v>0</v>
      </c>
      <c r="J18" s="1353">
        <f t="shared" si="4"/>
        <v>0</v>
      </c>
      <c r="K18" s="1353">
        <f t="shared" si="4"/>
        <v>0</v>
      </c>
      <c r="L18" s="1353">
        <f t="shared" si="4"/>
        <v>0</v>
      </c>
      <c r="M18" s="1353">
        <f t="shared" si="4"/>
        <v>0</v>
      </c>
      <c r="N18" s="1510">
        <f t="shared" si="4"/>
        <v>0</v>
      </c>
      <c r="O18" s="1208">
        <f t="shared" si="4"/>
        <v>0</v>
      </c>
      <c r="P18" s="1366">
        <f t="shared" si="4"/>
        <v>0</v>
      </c>
      <c r="Q18" s="1382"/>
      <c r="R18" s="85"/>
      <c r="S18" s="85"/>
      <c r="T18" s="85"/>
      <c r="U18" s="85"/>
      <c r="V18" s="85"/>
      <c r="W18" s="85"/>
      <c r="X18" s="85"/>
      <c r="Y18" s="85"/>
      <c r="Z18" s="85"/>
      <c r="AA18" s="85"/>
      <c r="AB18" s="85"/>
      <c r="AC18" s="85"/>
      <c r="AD18" s="85"/>
      <c r="AE18" s="85"/>
      <c r="AF18" s="85"/>
      <c r="AG18" s="85"/>
      <c r="AH18" s="85"/>
      <c r="AI18" s="85"/>
      <c r="AJ18" s="85"/>
      <c r="AK18" s="85"/>
    </row>
    <row r="19" spans="1:37" ht="16" thickBot="1">
      <c r="A19" s="155">
        <f t="shared" si="3"/>
        <v>10</v>
      </c>
      <c r="B19" s="1401" t="s">
        <v>1161</v>
      </c>
      <c r="C19" s="1352">
        <f t="shared" ref="C19:P19" si="5">C18-C13</f>
        <v>0</v>
      </c>
      <c r="D19" s="1353">
        <f t="shared" si="5"/>
        <v>0</v>
      </c>
      <c r="E19" s="1353">
        <f t="shared" si="5"/>
        <v>0</v>
      </c>
      <c r="F19" s="1353">
        <f t="shared" si="5"/>
        <v>0</v>
      </c>
      <c r="G19" s="1353">
        <f t="shared" si="5"/>
        <v>0</v>
      </c>
      <c r="H19" s="1353">
        <f t="shared" si="5"/>
        <v>0</v>
      </c>
      <c r="I19" s="1353">
        <f t="shared" si="5"/>
        <v>0</v>
      </c>
      <c r="J19" s="1353">
        <f t="shared" si="5"/>
        <v>0</v>
      </c>
      <c r="K19" s="1353">
        <f t="shared" si="5"/>
        <v>0</v>
      </c>
      <c r="L19" s="1353">
        <f t="shared" si="5"/>
        <v>0</v>
      </c>
      <c r="M19" s="1353">
        <f t="shared" si="5"/>
        <v>0</v>
      </c>
      <c r="N19" s="1510">
        <f t="shared" si="5"/>
        <v>0</v>
      </c>
      <c r="O19" s="1208">
        <f t="shared" si="5"/>
        <v>0</v>
      </c>
      <c r="P19" s="1366">
        <f t="shared" si="5"/>
        <v>0</v>
      </c>
      <c r="Q19" s="1382"/>
      <c r="R19" s="85"/>
      <c r="S19" s="85"/>
      <c r="T19" s="85"/>
      <c r="U19" s="85"/>
      <c r="V19" s="85"/>
      <c r="W19" s="85"/>
      <c r="X19" s="85"/>
      <c r="Y19" s="85"/>
      <c r="Z19" s="85"/>
      <c r="AA19" s="85"/>
      <c r="AB19" s="85"/>
      <c r="AC19" s="85"/>
      <c r="AD19" s="85"/>
      <c r="AE19" s="85"/>
      <c r="AF19" s="85"/>
      <c r="AG19" s="85"/>
      <c r="AH19" s="85"/>
      <c r="AI19" s="85"/>
      <c r="AJ19" s="85"/>
      <c r="AK19" s="85"/>
    </row>
    <row r="20" spans="1:37" ht="16" thickBot="1">
      <c r="A20" s="1214">
        <f t="shared" si="3"/>
        <v>11</v>
      </c>
      <c r="B20" s="1402" t="s">
        <v>1296</v>
      </c>
      <c r="C20" s="1428">
        <f>'C, C1 &amp; C2 - Savings Schemes'!D25</f>
        <v>0</v>
      </c>
      <c r="D20" s="1429">
        <f>'C, C1 &amp; C2 - Savings Schemes'!E25</f>
        <v>0</v>
      </c>
      <c r="E20" s="1429">
        <f>'C, C1 &amp; C2 - Savings Schemes'!F25</f>
        <v>0</v>
      </c>
      <c r="F20" s="1429">
        <f>'C, C1 &amp; C2 - Savings Schemes'!G25</f>
        <v>0</v>
      </c>
      <c r="G20" s="1429">
        <f>'C, C1 &amp; C2 - Savings Schemes'!H25</f>
        <v>0</v>
      </c>
      <c r="H20" s="1429">
        <f>'C, C1 &amp; C2 - Savings Schemes'!I25</f>
        <v>0</v>
      </c>
      <c r="I20" s="1429">
        <f>'C, C1 &amp; C2 - Savings Schemes'!J25</f>
        <v>0</v>
      </c>
      <c r="J20" s="1429">
        <f>'C, C1 &amp; C2 - Savings Schemes'!K25</f>
        <v>0</v>
      </c>
      <c r="K20" s="1429">
        <f>'C, C1 &amp; C2 - Savings Schemes'!L25</f>
        <v>0</v>
      </c>
      <c r="L20" s="1429">
        <f>'C, C1 &amp; C2 - Savings Schemes'!M25</f>
        <v>0</v>
      </c>
      <c r="M20" s="1429">
        <f>'C, C1 &amp; C2 - Savings Schemes'!N25</f>
        <v>0</v>
      </c>
      <c r="N20" s="1430">
        <f>'C, C1 &amp; C2 - Savings Schemes'!O25</f>
        <v>0</v>
      </c>
      <c r="O20" s="1366">
        <f>SUMPRODUCT($C$6:$N$6,C20:N20)</f>
        <v>0</v>
      </c>
      <c r="P20" s="1208">
        <f>SUM(C20:N20)</f>
        <v>0</v>
      </c>
      <c r="Q20" s="1382"/>
      <c r="R20" s="85"/>
      <c r="S20" s="85"/>
      <c r="T20" s="85"/>
      <c r="U20" s="1468"/>
      <c r="V20" s="85"/>
      <c r="W20" s="85"/>
      <c r="X20" s="85"/>
      <c r="Y20" s="85"/>
      <c r="Z20" s="85"/>
      <c r="AA20" s="85"/>
      <c r="AB20" s="85"/>
      <c r="AC20" s="85"/>
      <c r="AD20" s="85"/>
      <c r="AE20" s="85"/>
      <c r="AF20" s="85"/>
      <c r="AG20" s="85"/>
      <c r="AH20" s="85"/>
      <c r="AI20" s="85"/>
      <c r="AJ20" s="85"/>
      <c r="AK20" s="85"/>
    </row>
    <row r="21" spans="1:37">
      <c r="A21" s="965">
        <f t="shared" si="3"/>
        <v>12</v>
      </c>
      <c r="B21" s="1403" t="s">
        <v>1276</v>
      </c>
      <c r="C21" s="1886">
        <f>'C, C1 &amp; C2 - Savings Schemes'!D26</f>
        <v>0</v>
      </c>
      <c r="D21" s="1887">
        <f>'C, C1 &amp; C2 - Savings Schemes'!E26</f>
        <v>0</v>
      </c>
      <c r="E21" s="1887">
        <f>'C, C1 &amp; C2 - Savings Schemes'!F26</f>
        <v>0</v>
      </c>
      <c r="F21" s="1887">
        <f>'C, C1 &amp; C2 - Savings Schemes'!G26</f>
        <v>0</v>
      </c>
      <c r="G21" s="1887">
        <f>'C, C1 &amp; C2 - Savings Schemes'!H26</f>
        <v>0</v>
      </c>
      <c r="H21" s="1887">
        <f>'C, C1 &amp; C2 - Savings Schemes'!I26</f>
        <v>0</v>
      </c>
      <c r="I21" s="1887">
        <f>'C, C1 &amp; C2 - Savings Schemes'!J26</f>
        <v>0</v>
      </c>
      <c r="J21" s="1887">
        <f>'C, C1 &amp; C2 - Savings Schemes'!K26</f>
        <v>0</v>
      </c>
      <c r="K21" s="1887">
        <f>'C, C1 &amp; C2 - Savings Schemes'!L26</f>
        <v>0</v>
      </c>
      <c r="L21" s="1887">
        <f>'C, C1 &amp; C2 - Savings Schemes'!M26</f>
        <v>0</v>
      </c>
      <c r="M21" s="1887">
        <f>'C, C1 &amp; C2 - Savings Schemes'!N26</f>
        <v>0</v>
      </c>
      <c r="N21" s="1888">
        <f>'C, C1 &amp; C2 - Savings Schemes'!O26</f>
        <v>0</v>
      </c>
      <c r="O21" s="1367">
        <f>SUMPRODUCT($C$6:$N$6,C21:N21)</f>
        <v>0</v>
      </c>
      <c r="P21" s="1349">
        <f>SUM(C21:N21)</f>
        <v>0</v>
      </c>
      <c r="Q21" s="1382"/>
      <c r="R21" s="85"/>
      <c r="S21" s="85"/>
      <c r="T21" s="85"/>
      <c r="U21" s="85"/>
      <c r="V21" s="85"/>
      <c r="W21" s="85"/>
      <c r="X21" s="85"/>
      <c r="Y21" s="85"/>
      <c r="Z21" s="85"/>
      <c r="AA21" s="85"/>
      <c r="AB21" s="85"/>
      <c r="AC21" s="85"/>
      <c r="AD21" s="85"/>
      <c r="AE21" s="85"/>
      <c r="AF21" s="85"/>
      <c r="AG21" s="85"/>
      <c r="AH21" s="85"/>
      <c r="AI21" s="85"/>
      <c r="AJ21" s="85"/>
      <c r="AK21" s="85"/>
    </row>
    <row r="22" spans="1:37" ht="16" thickBot="1">
      <c r="A22" s="97">
        <f t="shared" si="3"/>
        <v>13</v>
      </c>
      <c r="B22" s="2793" t="s">
        <v>1205</v>
      </c>
      <c r="C22" s="2794"/>
      <c r="D22" s="1321"/>
      <c r="E22" s="1321"/>
      <c r="F22" s="1321"/>
      <c r="G22" s="1321"/>
      <c r="H22" s="1321"/>
      <c r="I22" s="1321"/>
      <c r="J22" s="1321"/>
      <c r="K22" s="1321"/>
      <c r="L22" s="1321"/>
      <c r="M22" s="1321"/>
      <c r="N22" s="1321"/>
      <c r="O22" s="1885">
        <f>SUMPRODUCT($C$6:$N$6,C22:N22)</f>
        <v>0</v>
      </c>
      <c r="P22" s="1885">
        <f>SUM(C22:N22)</f>
        <v>0</v>
      </c>
      <c r="Q22" s="1382"/>
      <c r="R22" s="85"/>
      <c r="S22" s="85"/>
      <c r="T22" s="85"/>
      <c r="U22" s="85"/>
      <c r="V22" s="85"/>
      <c r="W22" s="85"/>
      <c r="X22" s="85"/>
      <c r="Y22" s="85"/>
      <c r="Z22" s="85"/>
      <c r="AA22" s="85"/>
      <c r="AB22" s="85"/>
      <c r="AC22" s="85"/>
      <c r="AD22" s="85"/>
      <c r="AE22" s="85"/>
      <c r="AF22" s="85"/>
      <c r="AG22" s="85"/>
      <c r="AH22" s="85"/>
      <c r="AI22" s="85"/>
      <c r="AJ22" s="85"/>
      <c r="AK22" s="85"/>
    </row>
    <row r="23" spans="1:37" ht="16" thickBot="1">
      <c r="A23" s="155">
        <f t="shared" si="3"/>
        <v>14</v>
      </c>
      <c r="B23" s="1879" t="s">
        <v>1238</v>
      </c>
      <c r="C23" s="1352">
        <f>C21-C20-C22</f>
        <v>0</v>
      </c>
      <c r="D23" s="1353">
        <f t="shared" ref="D23:P23" si="6">D21-D20-D22</f>
        <v>0</v>
      </c>
      <c r="E23" s="1353">
        <f t="shared" si="6"/>
        <v>0</v>
      </c>
      <c r="F23" s="1353">
        <f t="shared" si="6"/>
        <v>0</v>
      </c>
      <c r="G23" s="1353">
        <f t="shared" si="6"/>
        <v>0</v>
      </c>
      <c r="H23" s="1353">
        <f t="shared" si="6"/>
        <v>0</v>
      </c>
      <c r="I23" s="1353">
        <f t="shared" si="6"/>
        <v>0</v>
      </c>
      <c r="J23" s="1353">
        <f t="shared" si="6"/>
        <v>0</v>
      </c>
      <c r="K23" s="1353">
        <f t="shared" si="6"/>
        <v>0</v>
      </c>
      <c r="L23" s="1353">
        <f t="shared" si="6"/>
        <v>0</v>
      </c>
      <c r="M23" s="1353">
        <f t="shared" si="6"/>
        <v>0</v>
      </c>
      <c r="N23" s="1510">
        <f t="shared" si="6"/>
        <v>0</v>
      </c>
      <c r="O23" s="1208">
        <f t="shared" si="6"/>
        <v>0</v>
      </c>
      <c r="P23" s="1208">
        <f t="shared" si="6"/>
        <v>0</v>
      </c>
      <c r="Q23" s="85"/>
      <c r="R23" s="85"/>
      <c r="S23" s="85"/>
      <c r="T23" s="85"/>
      <c r="U23" s="85"/>
      <c r="V23" s="85"/>
      <c r="W23" s="85"/>
      <c r="X23" s="85"/>
      <c r="Y23" s="85"/>
      <c r="Z23" s="85"/>
      <c r="AA23" s="85"/>
      <c r="AB23" s="85"/>
      <c r="AC23" s="85"/>
      <c r="AD23" s="85"/>
      <c r="AE23" s="85"/>
      <c r="AF23" s="85"/>
      <c r="AG23" s="85"/>
      <c r="AH23" s="85"/>
      <c r="AI23" s="85"/>
      <c r="AJ23" s="85"/>
      <c r="AK23" s="85"/>
    </row>
    <row r="24" spans="1:37" ht="16" thickBot="1">
      <c r="A24" s="155">
        <f t="shared" si="3"/>
        <v>15</v>
      </c>
      <c r="B24" s="98" t="s">
        <v>1277</v>
      </c>
      <c r="C24" s="1431">
        <f>SUMIFS('Table C3 Tracker'!AG$43:AG$1496,'Table C3 Tracker'!$O$43:$O$1496, "&lt;&gt;Red",'Table C3 Tracker'!$BT$43:$BT$1496,'Table C3 Tracker'!$CT$6,'Table C3 Tracker'!$R$43:$R$1496, 'Table C3 Tracker'!$CQ$3)</f>
        <v>0</v>
      </c>
      <c r="D24" s="1432">
        <f>SUMIFS('Table C3 Tracker'!AH$43:AH$1496,'Table C3 Tracker'!$O$43:$O$1496, "&lt;&gt;Red",'Table C3 Tracker'!$BT$43:$BT$1496,'Table C3 Tracker'!$CT$6,'Table C3 Tracker'!$R$43:$R$1496, 'Table C3 Tracker'!$CQ$3)</f>
        <v>0</v>
      </c>
      <c r="E24" s="1432">
        <f>SUMIFS('Table C3 Tracker'!AI$43:AI$1496,'Table C3 Tracker'!$O$43:$O$1496, "&lt;&gt;Red",'Table C3 Tracker'!$BT$43:$BT$1496,'Table C3 Tracker'!$CT$6,'Table C3 Tracker'!$R$43:$R$1496, 'Table C3 Tracker'!$CQ$3)</f>
        <v>0</v>
      </c>
      <c r="F24" s="1432">
        <f>SUMIFS('Table C3 Tracker'!AJ$43:AJ$1496,'Table C3 Tracker'!$O$43:$O$1496, "&lt;&gt;Red",'Table C3 Tracker'!$BT$43:$BT$1496,'Table C3 Tracker'!$CT$6,'Table C3 Tracker'!$R$43:$R$1496, 'Table C3 Tracker'!$CQ$3)</f>
        <v>0</v>
      </c>
      <c r="G24" s="1432">
        <f>SUMIFS('Table C3 Tracker'!AK$43:AK$1496,'Table C3 Tracker'!$O$43:$O$1496, "&lt;&gt;Red",'Table C3 Tracker'!$BT$43:$BT$1496,'Table C3 Tracker'!$CT$6,'Table C3 Tracker'!$R$43:$R$1496, 'Table C3 Tracker'!$CQ$3)</f>
        <v>0</v>
      </c>
      <c r="H24" s="1432">
        <f>SUMIFS('Table C3 Tracker'!AL$43:AL$1496,'Table C3 Tracker'!$O$43:$O$1496, "&lt;&gt;Red",'Table C3 Tracker'!$BT$43:$BT$1496,'Table C3 Tracker'!$CT$6,'Table C3 Tracker'!$R$43:$R$1496, 'Table C3 Tracker'!$CQ$3)</f>
        <v>0</v>
      </c>
      <c r="I24" s="1432">
        <f>SUMIFS('Table C3 Tracker'!AM$43:AM$1496,'Table C3 Tracker'!$O$43:$O$1496, "&lt;&gt;Red",'Table C3 Tracker'!$BT$43:$BT$1496,'Table C3 Tracker'!$CT$6,'Table C3 Tracker'!$R$43:$R$1496, 'Table C3 Tracker'!$CQ$3)</f>
        <v>0</v>
      </c>
      <c r="J24" s="1432">
        <f>SUMIFS('Table C3 Tracker'!AN$43:AN$1496,'Table C3 Tracker'!$O$43:$O$1496, "&lt;&gt;Red",'Table C3 Tracker'!$BT$43:$BT$1496,'Table C3 Tracker'!$CT$6,'Table C3 Tracker'!$R$43:$R$1496, 'Table C3 Tracker'!$CQ$3)</f>
        <v>0</v>
      </c>
      <c r="K24" s="1432">
        <f>SUMIFS('Table C3 Tracker'!AO$43:AO$1496,'Table C3 Tracker'!$O$43:$O$1496, "&lt;&gt;Red",'Table C3 Tracker'!$BT$43:$BT$1496,'Table C3 Tracker'!$CT$6,'Table C3 Tracker'!$R$43:$R$1496, 'Table C3 Tracker'!$CQ$3)</f>
        <v>0</v>
      </c>
      <c r="L24" s="1432">
        <f>SUMIFS('Table C3 Tracker'!AP$43:AP$1496,'Table C3 Tracker'!$O$43:$O$1496, "&lt;&gt;Red",'Table C3 Tracker'!$BT$43:$BT$1496,'Table C3 Tracker'!$CT$6,'Table C3 Tracker'!$R$43:$R$1496, 'Table C3 Tracker'!$CQ$3)</f>
        <v>0</v>
      </c>
      <c r="M24" s="1432">
        <f>SUMIFS('Table C3 Tracker'!AQ$43:AQ$1496,'Table C3 Tracker'!$O$43:$O$1496, "&lt;&gt;Red",'Table C3 Tracker'!$BT$43:$BT$1496,'Table C3 Tracker'!$CT$6,'Table C3 Tracker'!$R$43:$R$1496, 'Table C3 Tracker'!$CQ$3)</f>
        <v>0</v>
      </c>
      <c r="N24" s="1433">
        <f>SUMIFS('Table C3 Tracker'!AR$43:AR$1496,'Table C3 Tracker'!$O$43:$O$1496, "&lt;&gt;Red",'Table C3 Tracker'!$BT$43:$BT$1496,'Table C3 Tracker'!$CT$6,'Table C3 Tracker'!$R$43:$R$1496, 'Table C3 Tracker'!$CQ$3)</f>
        <v>0</v>
      </c>
      <c r="O24" s="1349">
        <f>SUMPRODUCT($C$6:$N$6,C24:N24)</f>
        <v>0</v>
      </c>
      <c r="P24" s="1349">
        <f>SUM(C24:N24)</f>
        <v>0</v>
      </c>
      <c r="Q24" s="1512"/>
      <c r="R24" s="85"/>
      <c r="S24" s="85"/>
      <c r="T24" s="85"/>
      <c r="U24" s="85"/>
      <c r="V24" s="85"/>
      <c r="W24" s="85"/>
      <c r="X24" s="85"/>
      <c r="Y24" s="85"/>
      <c r="Z24" s="85"/>
      <c r="AA24" s="85"/>
      <c r="AB24" s="85"/>
      <c r="AC24" s="85"/>
      <c r="AD24" s="85"/>
      <c r="AE24" s="85"/>
      <c r="AF24" s="85"/>
      <c r="AG24" s="85"/>
      <c r="AH24" s="85"/>
      <c r="AI24" s="85"/>
      <c r="AJ24" s="85"/>
      <c r="AK24" s="85"/>
    </row>
    <row r="25" spans="1:37" ht="16" thickBot="1">
      <c r="A25" s="1323">
        <f t="shared" si="3"/>
        <v>16</v>
      </c>
      <c r="B25" s="2812" t="s">
        <v>1173</v>
      </c>
      <c r="C25" s="2796"/>
      <c r="D25" s="2797"/>
      <c r="E25" s="2797"/>
      <c r="F25" s="2797"/>
      <c r="G25" s="2797"/>
      <c r="H25" s="2797"/>
      <c r="I25" s="2797"/>
      <c r="J25" s="2797"/>
      <c r="K25" s="2797"/>
      <c r="L25" s="2797"/>
      <c r="M25" s="2797"/>
      <c r="N25" s="2798"/>
      <c r="O25" s="1885">
        <f>SUMPRODUCT($C$6:$N$6,C25:N25)</f>
        <v>0</v>
      </c>
      <c r="P25" s="1885">
        <f>SUM(C25:N25)</f>
        <v>0</v>
      </c>
      <c r="Q25" s="1512"/>
      <c r="R25" s="85"/>
      <c r="S25" s="85"/>
      <c r="T25" s="85"/>
      <c r="U25" s="85"/>
      <c r="V25" s="85"/>
      <c r="W25" s="85"/>
      <c r="X25" s="85"/>
      <c r="Y25" s="85"/>
      <c r="Z25" s="85"/>
      <c r="AA25" s="85"/>
      <c r="AB25" s="85"/>
      <c r="AC25" s="85"/>
      <c r="AD25" s="85"/>
      <c r="AE25" s="85"/>
      <c r="AF25" s="85"/>
      <c r="AG25" s="85"/>
      <c r="AH25" s="85"/>
      <c r="AI25" s="85"/>
      <c r="AJ25" s="85"/>
      <c r="AK25" s="85"/>
    </row>
    <row r="26" spans="1:37" ht="16" thickBot="1">
      <c r="A26" s="155">
        <f t="shared" si="3"/>
        <v>17</v>
      </c>
      <c r="B26" s="1180" t="s">
        <v>1297</v>
      </c>
      <c r="C26" s="2799"/>
      <c r="D26" s="2795"/>
      <c r="E26" s="2795"/>
      <c r="F26" s="2795"/>
      <c r="G26" s="2795"/>
      <c r="H26" s="2795"/>
      <c r="I26" s="2795"/>
      <c r="J26" s="2795"/>
      <c r="K26" s="2795"/>
      <c r="L26" s="2795"/>
      <c r="M26" s="2795"/>
      <c r="N26" s="2795"/>
      <c r="O26" s="1208">
        <f>SUMPRODUCT($C$6:$N$6,C26:N26)</f>
        <v>0</v>
      </c>
      <c r="P26" s="1208">
        <f>SUM(C26:N26)</f>
        <v>0</v>
      </c>
      <c r="Q26" s="1512"/>
      <c r="R26" s="85"/>
      <c r="S26" s="85"/>
      <c r="T26" s="105"/>
      <c r="U26" s="105"/>
      <c r="V26" s="105"/>
      <c r="W26" s="85"/>
      <c r="X26" s="85"/>
      <c r="Y26" s="85"/>
      <c r="Z26" s="85"/>
      <c r="AA26" s="85"/>
      <c r="AB26" s="85"/>
      <c r="AC26" s="85"/>
      <c r="AD26" s="85"/>
      <c r="AE26" s="85"/>
      <c r="AF26" s="85"/>
      <c r="AG26" s="85"/>
      <c r="AH26" s="85"/>
      <c r="AI26" s="85"/>
      <c r="AJ26" s="85"/>
      <c r="AK26" s="85"/>
    </row>
    <row r="27" spans="1:37" s="320" customFormat="1" ht="16" thickBot="1">
      <c r="A27" s="3012"/>
      <c r="B27" s="3012"/>
      <c r="C27" s="3012"/>
      <c r="D27" s="3012"/>
      <c r="E27" s="3012"/>
      <c r="F27" s="3012"/>
      <c r="G27" s="3012"/>
      <c r="H27" s="3012"/>
      <c r="I27" s="3012"/>
      <c r="J27" s="3012"/>
      <c r="K27" s="3012"/>
      <c r="L27" s="3012"/>
      <c r="M27" s="3012"/>
      <c r="N27" s="3012"/>
      <c r="O27" s="3012"/>
      <c r="P27" s="3012"/>
      <c r="Q27" s="1512"/>
      <c r="R27" s="105"/>
      <c r="S27" s="105"/>
      <c r="T27" s="85"/>
      <c r="U27" s="85"/>
      <c r="V27" s="85"/>
      <c r="W27" s="105"/>
      <c r="X27" s="105"/>
      <c r="Y27" s="105"/>
      <c r="Z27" s="105"/>
      <c r="AA27" s="105"/>
      <c r="AB27" s="105"/>
      <c r="AC27" s="105"/>
      <c r="AD27" s="105"/>
      <c r="AE27" s="105"/>
      <c r="AF27" s="105"/>
      <c r="AG27" s="105"/>
      <c r="AH27" s="105"/>
      <c r="AI27" s="105"/>
      <c r="AJ27" s="105"/>
      <c r="AK27" s="105"/>
    </row>
    <row r="28" spans="1:37" ht="16" thickBot="1">
      <c r="A28" s="1889">
        <f>A26+1</f>
        <v>18</v>
      </c>
      <c r="B28" s="1405" t="s">
        <v>1298</v>
      </c>
      <c r="C28" s="1217">
        <f>C13-C20</f>
        <v>0</v>
      </c>
      <c r="D28" s="1217">
        <f t="shared" ref="D28:P28" si="7">D13-D20</f>
        <v>0</v>
      </c>
      <c r="E28" s="1217">
        <f t="shared" si="7"/>
        <v>0</v>
      </c>
      <c r="F28" s="1217">
        <f t="shared" si="7"/>
        <v>0</v>
      </c>
      <c r="G28" s="1217">
        <f t="shared" si="7"/>
        <v>0</v>
      </c>
      <c r="H28" s="1217">
        <f t="shared" si="7"/>
        <v>0</v>
      </c>
      <c r="I28" s="1217">
        <f t="shared" si="7"/>
        <v>0</v>
      </c>
      <c r="J28" s="1217">
        <f t="shared" si="7"/>
        <v>0</v>
      </c>
      <c r="K28" s="1217">
        <f t="shared" si="7"/>
        <v>0</v>
      </c>
      <c r="L28" s="1217">
        <f t="shared" si="7"/>
        <v>0</v>
      </c>
      <c r="M28" s="1217">
        <f t="shared" si="7"/>
        <v>0</v>
      </c>
      <c r="N28" s="1217">
        <f t="shared" si="7"/>
        <v>0</v>
      </c>
      <c r="O28" s="1217">
        <f t="shared" si="7"/>
        <v>0</v>
      </c>
      <c r="P28" s="1217">
        <f t="shared" si="7"/>
        <v>0</v>
      </c>
      <c r="Q28" s="1382"/>
      <c r="R28" s="85"/>
      <c r="S28" s="85"/>
      <c r="T28" s="85"/>
      <c r="U28" s="85"/>
      <c r="V28" s="85"/>
      <c r="W28" s="85"/>
      <c r="X28" s="85"/>
      <c r="Y28" s="85"/>
      <c r="Z28" s="85"/>
      <c r="AA28" s="85"/>
      <c r="AB28" s="85"/>
      <c r="AC28" s="85"/>
      <c r="AD28" s="85"/>
      <c r="AE28" s="85"/>
      <c r="AF28" s="85"/>
      <c r="AG28" s="85"/>
      <c r="AH28" s="85"/>
      <c r="AI28" s="85"/>
      <c r="AJ28" s="85"/>
      <c r="AK28" s="85"/>
    </row>
    <row r="29" spans="1:37" ht="16" thickBot="1">
      <c r="A29" s="155">
        <f>A28+1</f>
        <v>19</v>
      </c>
      <c r="B29" s="1405" t="s">
        <v>1169</v>
      </c>
      <c r="C29" s="1217">
        <f>C18-C21-C24-C25-C26</f>
        <v>0</v>
      </c>
      <c r="D29" s="1217">
        <f t="shared" ref="D29:P29" si="8">D18-D21-D24-D25-D26</f>
        <v>0</v>
      </c>
      <c r="E29" s="1217">
        <f t="shared" si="8"/>
        <v>0</v>
      </c>
      <c r="F29" s="1217">
        <f t="shared" si="8"/>
        <v>0</v>
      </c>
      <c r="G29" s="1217">
        <f t="shared" si="8"/>
        <v>0</v>
      </c>
      <c r="H29" s="1217">
        <f t="shared" si="8"/>
        <v>0</v>
      </c>
      <c r="I29" s="1217">
        <f t="shared" si="8"/>
        <v>0</v>
      </c>
      <c r="J29" s="1217">
        <f t="shared" si="8"/>
        <v>0</v>
      </c>
      <c r="K29" s="1217">
        <f t="shared" si="8"/>
        <v>0</v>
      </c>
      <c r="L29" s="1217">
        <f t="shared" si="8"/>
        <v>0</v>
      </c>
      <c r="M29" s="1217">
        <f t="shared" si="8"/>
        <v>0</v>
      </c>
      <c r="N29" s="1217">
        <f t="shared" si="8"/>
        <v>0</v>
      </c>
      <c r="O29" s="1217">
        <f t="shared" si="8"/>
        <v>0</v>
      </c>
      <c r="P29" s="1217">
        <f t="shared" si="8"/>
        <v>0</v>
      </c>
      <c r="Q29" s="1382"/>
      <c r="R29" s="85"/>
      <c r="S29" s="85"/>
      <c r="T29" s="85"/>
      <c r="U29" s="85"/>
      <c r="V29" s="85"/>
      <c r="W29" s="85"/>
      <c r="X29" s="85"/>
      <c r="Y29" s="85"/>
      <c r="Z29" s="85"/>
      <c r="AA29" s="85"/>
      <c r="AB29" s="85"/>
      <c r="AC29" s="85"/>
      <c r="AD29" s="85"/>
      <c r="AE29" s="85"/>
      <c r="AF29" s="85"/>
      <c r="AG29" s="85"/>
      <c r="AH29" s="85"/>
      <c r="AI29" s="85"/>
      <c r="AJ29" s="85"/>
      <c r="AK29" s="85"/>
    </row>
    <row r="30" spans="1:37" ht="16" thickBot="1">
      <c r="A30" s="1214">
        <f>A29+1</f>
        <v>20</v>
      </c>
      <c r="B30" s="1405" t="s">
        <v>1170</v>
      </c>
      <c r="C30" s="1217">
        <f>C29-C28</f>
        <v>0</v>
      </c>
      <c r="D30" s="1217">
        <f t="shared" ref="D30:P30" si="9">D29-D28</f>
        <v>0</v>
      </c>
      <c r="E30" s="1217">
        <f t="shared" si="9"/>
        <v>0</v>
      </c>
      <c r="F30" s="1217">
        <f t="shared" si="9"/>
        <v>0</v>
      </c>
      <c r="G30" s="1217">
        <f t="shared" si="9"/>
        <v>0</v>
      </c>
      <c r="H30" s="1217">
        <f t="shared" si="9"/>
        <v>0</v>
      </c>
      <c r="I30" s="1217">
        <f t="shared" si="9"/>
        <v>0</v>
      </c>
      <c r="J30" s="1217">
        <f t="shared" si="9"/>
        <v>0</v>
      </c>
      <c r="K30" s="1217">
        <f t="shared" si="9"/>
        <v>0</v>
      </c>
      <c r="L30" s="1217">
        <f t="shared" si="9"/>
        <v>0</v>
      </c>
      <c r="M30" s="1217">
        <f t="shared" si="9"/>
        <v>0</v>
      </c>
      <c r="N30" s="1217">
        <f t="shared" si="9"/>
        <v>0</v>
      </c>
      <c r="O30" s="1217">
        <f t="shared" si="9"/>
        <v>0</v>
      </c>
      <c r="P30" s="1208">
        <f t="shared" si="9"/>
        <v>0</v>
      </c>
      <c r="Q30" s="85"/>
      <c r="R30" s="85"/>
      <c r="S30" s="85"/>
      <c r="T30" s="85"/>
      <c r="U30" s="85"/>
      <c r="V30" s="85"/>
      <c r="W30" s="85"/>
      <c r="X30" s="85"/>
      <c r="Y30" s="85"/>
      <c r="Z30" s="85"/>
      <c r="AA30" s="85"/>
      <c r="AB30" s="85"/>
      <c r="AC30" s="85"/>
      <c r="AD30" s="85"/>
      <c r="AE30" s="85"/>
      <c r="AF30" s="85"/>
      <c r="AG30" s="85"/>
      <c r="AH30" s="85"/>
      <c r="AI30" s="85"/>
      <c r="AJ30" s="85"/>
      <c r="AK30" s="85"/>
    </row>
    <row r="31" spans="1:37" ht="16" thickBot="1">
      <c r="A31" s="1214">
        <f>A30+1</f>
        <v>21</v>
      </c>
      <c r="B31" s="1405" t="s">
        <v>1206</v>
      </c>
      <c r="C31" s="1217">
        <f>C15-C11-C22-C25-C26</f>
        <v>0</v>
      </c>
      <c r="D31" s="1217">
        <f t="shared" ref="D31:P31" si="10">D15-D11-D22-D25-D26</f>
        <v>0</v>
      </c>
      <c r="E31" s="1217">
        <f t="shared" si="10"/>
        <v>0</v>
      </c>
      <c r="F31" s="1217">
        <f t="shared" si="10"/>
        <v>0</v>
      </c>
      <c r="G31" s="1217">
        <f t="shared" si="10"/>
        <v>0</v>
      </c>
      <c r="H31" s="1217">
        <f t="shared" si="10"/>
        <v>0</v>
      </c>
      <c r="I31" s="1217">
        <f t="shared" si="10"/>
        <v>0</v>
      </c>
      <c r="J31" s="1217">
        <f t="shared" si="10"/>
        <v>0</v>
      </c>
      <c r="K31" s="1217">
        <f t="shared" si="10"/>
        <v>0</v>
      </c>
      <c r="L31" s="1217">
        <f t="shared" si="10"/>
        <v>0</v>
      </c>
      <c r="M31" s="1217">
        <f t="shared" si="10"/>
        <v>0</v>
      </c>
      <c r="N31" s="1217">
        <f t="shared" si="10"/>
        <v>0</v>
      </c>
      <c r="O31" s="1217">
        <f t="shared" si="10"/>
        <v>0</v>
      </c>
      <c r="P31" s="1208">
        <f t="shared" si="10"/>
        <v>0</v>
      </c>
      <c r="Q31" s="85"/>
      <c r="R31" s="85"/>
      <c r="S31" s="85"/>
      <c r="T31" s="85"/>
      <c r="U31" s="85"/>
      <c r="V31" s="85"/>
      <c r="W31" s="85"/>
      <c r="X31" s="85"/>
      <c r="Y31" s="85"/>
      <c r="Z31" s="85"/>
      <c r="AA31" s="85"/>
      <c r="AB31" s="85"/>
      <c r="AC31" s="85"/>
      <c r="AD31" s="85"/>
      <c r="AE31" s="85"/>
      <c r="AF31" s="85"/>
      <c r="AG31" s="85"/>
      <c r="AH31" s="85"/>
      <c r="AI31" s="85"/>
      <c r="AJ31" s="85"/>
      <c r="AK31" s="85"/>
    </row>
    <row r="32" spans="1:37" ht="16" thickBot="1">
      <c r="A32" s="1214">
        <f>A31+1</f>
        <v>22</v>
      </c>
      <c r="B32" s="1405" t="s">
        <v>1171</v>
      </c>
      <c r="C32" s="1217">
        <f>C30-C31</f>
        <v>0</v>
      </c>
      <c r="D32" s="1217">
        <f t="shared" ref="D32:P32" si="11">D30-D31</f>
        <v>0</v>
      </c>
      <c r="E32" s="1217">
        <f t="shared" si="11"/>
        <v>0</v>
      </c>
      <c r="F32" s="1217">
        <f t="shared" si="11"/>
        <v>0</v>
      </c>
      <c r="G32" s="1217">
        <f t="shared" si="11"/>
        <v>0</v>
      </c>
      <c r="H32" s="1217">
        <f t="shared" si="11"/>
        <v>0</v>
      </c>
      <c r="I32" s="1217">
        <f t="shared" si="11"/>
        <v>0</v>
      </c>
      <c r="J32" s="1217">
        <f t="shared" si="11"/>
        <v>0</v>
      </c>
      <c r="K32" s="1217">
        <f t="shared" si="11"/>
        <v>0</v>
      </c>
      <c r="L32" s="1217">
        <f t="shared" si="11"/>
        <v>0</v>
      </c>
      <c r="M32" s="1217">
        <f t="shared" si="11"/>
        <v>0</v>
      </c>
      <c r="N32" s="1217">
        <f t="shared" si="11"/>
        <v>0</v>
      </c>
      <c r="O32" s="1217">
        <f t="shared" si="11"/>
        <v>0</v>
      </c>
      <c r="P32" s="1208">
        <f t="shared" si="11"/>
        <v>0</v>
      </c>
      <c r="Q32" s="85"/>
      <c r="R32" s="85"/>
      <c r="S32" s="85"/>
      <c r="T32" s="85"/>
      <c r="U32" s="85"/>
      <c r="V32" s="85"/>
      <c r="W32" s="85"/>
      <c r="X32" s="85"/>
      <c r="Y32" s="85"/>
      <c r="Z32" s="85"/>
      <c r="AA32" s="85"/>
      <c r="AB32" s="85"/>
      <c r="AC32" s="85"/>
      <c r="AD32" s="85"/>
      <c r="AE32" s="85"/>
      <c r="AF32" s="85"/>
      <c r="AG32" s="85"/>
      <c r="AH32" s="85"/>
      <c r="AI32" s="85"/>
      <c r="AJ32" s="85"/>
      <c r="AK32" s="85"/>
    </row>
    <row r="33" spans="1:37">
      <c r="A33" s="90"/>
      <c r="B33" s="85"/>
      <c r="C33" s="1070">
        <f>IF(OR((C29-'B - Monthly Positions'!D20)&gt;1,(C29-'B - Monthly Positions'!D20)&lt;-1),1,0)</f>
        <v>0</v>
      </c>
      <c r="D33" s="1070">
        <f>IF(OR((D29-'B - Monthly Positions'!E20)&gt;1,(D29-'B - Monthly Positions'!E20)&lt;-1),1,0)</f>
        <v>0</v>
      </c>
      <c r="E33" s="1070">
        <f>IF(OR((E29-'B - Monthly Positions'!F20)&gt;1,(E29-'B - Monthly Positions'!F20)&lt;-1),1,0)</f>
        <v>0</v>
      </c>
      <c r="F33" s="1070">
        <f>IF(OR((F29-'B - Monthly Positions'!G20)&gt;1,(F29-'B - Monthly Positions'!G20)&lt;-1),1,0)</f>
        <v>0</v>
      </c>
      <c r="G33" s="1070">
        <f>IF(OR((G29-'B - Monthly Positions'!H20)&gt;1,(G29-'B - Monthly Positions'!H20)&lt;-1),1,0)</f>
        <v>0</v>
      </c>
      <c r="H33" s="1070">
        <f>IF(OR((H29-'B - Monthly Positions'!I20)&gt;1,(H29-'B - Monthly Positions'!I20)&lt;-1),1,0)</f>
        <v>0</v>
      </c>
      <c r="I33" s="1070">
        <f>IF(OR((I29-'B - Monthly Positions'!J20)&gt;1,(I29-'B - Monthly Positions'!J20)&lt;-1),1,0)</f>
        <v>0</v>
      </c>
      <c r="J33" s="1070">
        <f>IF(OR((J29-'B - Monthly Positions'!K20)&gt;1,(J29-'B - Monthly Positions'!K20)&lt;-1),1,0)</f>
        <v>0</v>
      </c>
      <c r="K33" s="1070">
        <f>IF(OR((K29-'B - Monthly Positions'!L20)&gt;1,(K29-'B - Monthly Positions'!L20)&lt;-1),1,0)</f>
        <v>0</v>
      </c>
      <c r="L33" s="1070">
        <f>IF(OR((L29-'B - Monthly Positions'!M20)&gt;1,(L29-'B - Monthly Positions'!M20)&lt;-1),1,0)</f>
        <v>0</v>
      </c>
      <c r="M33" s="1070">
        <f>IF(OR((M29-'B - Monthly Positions'!N20)&gt;1,(M29-'B - Monthly Positions'!N20)&lt;-1),1,0)</f>
        <v>0</v>
      </c>
      <c r="N33" s="1070">
        <f>IF(OR((N29-'B - Monthly Positions'!O20)&gt;1,(N29-'B - Monthly Positions'!O20)&lt;-1),1,0)</f>
        <v>0</v>
      </c>
      <c r="O33" s="1070"/>
      <c r="P33" s="1070"/>
      <c r="Q33" s="85"/>
      <c r="R33" s="85"/>
      <c r="S33" s="85"/>
      <c r="T33" s="85"/>
      <c r="U33" s="85"/>
      <c r="V33" s="85"/>
      <c r="W33" s="85"/>
      <c r="X33" s="85"/>
      <c r="Y33" s="85"/>
      <c r="Z33" s="85"/>
      <c r="AA33" s="85"/>
      <c r="AB33" s="85"/>
      <c r="AC33" s="85"/>
      <c r="AD33" s="85"/>
      <c r="AE33" s="85"/>
      <c r="AF33" s="85"/>
      <c r="AG33" s="85"/>
      <c r="AH33" s="85"/>
      <c r="AI33" s="85"/>
      <c r="AJ33" s="85"/>
      <c r="AK33" s="85"/>
    </row>
    <row r="34" spans="1:37">
      <c r="A34" s="90"/>
      <c r="B34" s="86" t="s">
        <v>508</v>
      </c>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row>
    <row r="35" spans="1:37" ht="16" thickBot="1">
      <c r="A35" s="90"/>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row>
    <row r="36" spans="1:37" ht="16" thickBot="1">
      <c r="A36" s="90"/>
      <c r="B36" s="1369"/>
      <c r="C36" s="1370">
        <v>1</v>
      </c>
      <c r="D36" s="1356">
        <v>2</v>
      </c>
      <c r="E36" s="1356">
        <v>3</v>
      </c>
      <c r="F36" s="1356">
        <v>4</v>
      </c>
      <c r="G36" s="1356">
        <v>5</v>
      </c>
      <c r="H36" s="1356">
        <v>6</v>
      </c>
      <c r="I36" s="1356">
        <v>7</v>
      </c>
      <c r="J36" s="1356">
        <v>8</v>
      </c>
      <c r="K36" s="1356">
        <v>9</v>
      </c>
      <c r="L36" s="1356">
        <v>10</v>
      </c>
      <c r="M36" s="1356">
        <v>11</v>
      </c>
      <c r="N36" s="1355">
        <v>12</v>
      </c>
      <c r="O36" s="1371"/>
      <c r="P36" s="1345"/>
      <c r="Q36" s="85"/>
      <c r="R36" s="85"/>
      <c r="S36" s="85"/>
      <c r="T36" s="85"/>
      <c r="U36" s="85"/>
      <c r="V36" s="85"/>
      <c r="W36" s="85"/>
      <c r="X36" s="85"/>
      <c r="Y36" s="85"/>
      <c r="Z36" s="85"/>
      <c r="AA36" s="85"/>
      <c r="AB36" s="85"/>
      <c r="AC36" s="85"/>
      <c r="AD36" s="85"/>
      <c r="AE36" s="85"/>
      <c r="AF36" s="85"/>
      <c r="AG36" s="85"/>
      <c r="AH36" s="85"/>
      <c r="AI36" s="85"/>
      <c r="AJ36" s="85"/>
      <c r="AK36" s="85"/>
    </row>
    <row r="37" spans="1:37" ht="39">
      <c r="A37" s="90"/>
      <c r="B37" s="1346" t="s">
        <v>506</v>
      </c>
      <c r="C37" s="1372" t="s">
        <v>186</v>
      </c>
      <c r="D37" s="1359" t="s">
        <v>90</v>
      </c>
      <c r="E37" s="1359" t="s">
        <v>91</v>
      </c>
      <c r="F37" s="1359" t="s">
        <v>92</v>
      </c>
      <c r="G37" s="1359" t="s">
        <v>93</v>
      </c>
      <c r="H37" s="1359" t="s">
        <v>94</v>
      </c>
      <c r="I37" s="1359" t="s">
        <v>95</v>
      </c>
      <c r="J37" s="1359" t="s">
        <v>96</v>
      </c>
      <c r="K37" s="1359" t="s">
        <v>97</v>
      </c>
      <c r="L37" s="1359" t="s">
        <v>98</v>
      </c>
      <c r="M37" s="1359" t="s">
        <v>99</v>
      </c>
      <c r="N37" s="1360" t="s">
        <v>100</v>
      </c>
      <c r="O37" s="1361" t="s">
        <v>504</v>
      </c>
      <c r="P37" s="1361" t="s">
        <v>447</v>
      </c>
      <c r="Q37" s="85"/>
      <c r="R37" s="85"/>
      <c r="S37" s="85"/>
      <c r="T37" s="85"/>
      <c r="U37" s="85"/>
      <c r="V37" s="85"/>
      <c r="W37" s="85"/>
      <c r="X37" s="85"/>
      <c r="Y37" s="85"/>
      <c r="Z37" s="85"/>
      <c r="AA37" s="85"/>
      <c r="AB37" s="85"/>
      <c r="AC37" s="85"/>
      <c r="AD37" s="85"/>
      <c r="AE37" s="85"/>
      <c r="AF37" s="85"/>
      <c r="AG37" s="85"/>
      <c r="AH37" s="85"/>
      <c r="AI37" s="85"/>
      <c r="AJ37" s="85"/>
      <c r="AK37" s="85"/>
    </row>
    <row r="38" spans="1:37" ht="16" thickBot="1">
      <c r="A38" s="90"/>
      <c r="B38" s="1347"/>
      <c r="C38" s="1373" t="s">
        <v>51</v>
      </c>
      <c r="D38" s="1374" t="s">
        <v>51</v>
      </c>
      <c r="E38" s="1374" t="s">
        <v>51</v>
      </c>
      <c r="F38" s="1374" t="s">
        <v>51</v>
      </c>
      <c r="G38" s="1374" t="s">
        <v>51</v>
      </c>
      <c r="H38" s="1374" t="s">
        <v>51</v>
      </c>
      <c r="I38" s="1374" t="s">
        <v>51</v>
      </c>
      <c r="J38" s="1374" t="s">
        <v>51</v>
      </c>
      <c r="K38" s="1374" t="s">
        <v>51</v>
      </c>
      <c r="L38" s="1374" t="s">
        <v>51</v>
      </c>
      <c r="M38" s="1374" t="s">
        <v>51</v>
      </c>
      <c r="N38" s="1375" t="s">
        <v>51</v>
      </c>
      <c r="O38" s="1365" t="s">
        <v>51</v>
      </c>
      <c r="P38" s="1365" t="s">
        <v>51</v>
      </c>
      <c r="Q38" s="85"/>
      <c r="R38" s="85"/>
      <c r="S38" s="85"/>
      <c r="T38" s="85"/>
      <c r="U38" s="85"/>
      <c r="V38" s="85"/>
      <c r="W38" s="85"/>
      <c r="X38" s="85"/>
      <c r="Y38" s="85"/>
      <c r="Z38" s="85"/>
      <c r="AA38" s="85"/>
      <c r="AB38" s="85"/>
      <c r="AC38" s="85"/>
      <c r="AD38" s="85"/>
      <c r="AE38" s="85"/>
      <c r="AF38" s="85"/>
      <c r="AG38" s="85"/>
      <c r="AH38" s="85"/>
      <c r="AI38" s="85"/>
      <c r="AJ38" s="85"/>
      <c r="AK38" s="85"/>
    </row>
    <row r="39" spans="1:37">
      <c r="A39" s="92">
        <f>A32+1</f>
        <v>23</v>
      </c>
      <c r="B39" s="2800" t="s">
        <v>1299</v>
      </c>
      <c r="C39" s="1351"/>
      <c r="D39" s="1321"/>
      <c r="E39" s="1321"/>
      <c r="F39" s="1321"/>
      <c r="G39" s="1321"/>
      <c r="H39" s="1321"/>
      <c r="I39" s="1321"/>
      <c r="J39" s="1321"/>
      <c r="K39" s="1321"/>
      <c r="L39" s="1321"/>
      <c r="M39" s="1321"/>
      <c r="N39" s="1321"/>
      <c r="O39" s="1349">
        <f>SUMPRODUCT($C$6:$N$6,C39:N39)</f>
        <v>0</v>
      </c>
      <c r="P39" s="1349">
        <f>SUM(C39:N39)</f>
        <v>0</v>
      </c>
      <c r="Q39" s="85"/>
      <c r="R39" s="85"/>
      <c r="S39" s="85"/>
      <c r="T39" s="85"/>
      <c r="U39" s="85"/>
      <c r="V39" s="85"/>
      <c r="W39" s="85"/>
      <c r="X39" s="85"/>
      <c r="Y39" s="85"/>
      <c r="Z39" s="85"/>
      <c r="AA39" s="85"/>
      <c r="AB39" s="85"/>
      <c r="AC39" s="85"/>
      <c r="AD39" s="85"/>
      <c r="AE39" s="85"/>
      <c r="AF39" s="85"/>
      <c r="AG39" s="85"/>
      <c r="AH39" s="85"/>
      <c r="AI39" s="85"/>
      <c r="AJ39" s="85"/>
      <c r="AK39" s="85"/>
    </row>
    <row r="40" spans="1:37">
      <c r="A40" s="94">
        <f t="shared" ref="A40:A46" si="12">A39+1</f>
        <v>24</v>
      </c>
      <c r="B40" s="2793" t="s">
        <v>1300</v>
      </c>
      <c r="C40" s="1351"/>
      <c r="D40" s="1321"/>
      <c r="E40" s="1321"/>
      <c r="F40" s="1321"/>
      <c r="G40" s="1321"/>
      <c r="H40" s="1321"/>
      <c r="I40" s="1321"/>
      <c r="J40" s="1321"/>
      <c r="K40" s="1321"/>
      <c r="L40" s="1321"/>
      <c r="M40" s="1321"/>
      <c r="N40" s="1321"/>
      <c r="O40" s="1349">
        <f>SUMPRODUCT($C$6:$N$6,C40:N40)</f>
        <v>0</v>
      </c>
      <c r="P40" s="1349">
        <f>SUM(C40:N40)</f>
        <v>0</v>
      </c>
      <c r="Q40" s="85"/>
      <c r="R40" s="85"/>
      <c r="S40" s="85"/>
      <c r="T40" s="85"/>
      <c r="U40" s="85"/>
      <c r="V40" s="85"/>
      <c r="W40" s="85"/>
      <c r="X40" s="85"/>
      <c r="Y40" s="85"/>
      <c r="Z40" s="85"/>
      <c r="AA40" s="85"/>
      <c r="AB40" s="85"/>
      <c r="AC40" s="85"/>
      <c r="AD40" s="85"/>
      <c r="AE40" s="85"/>
      <c r="AF40" s="85"/>
      <c r="AG40" s="85"/>
      <c r="AH40" s="85"/>
      <c r="AI40" s="85"/>
      <c r="AJ40" s="85"/>
      <c r="AK40" s="85"/>
    </row>
    <row r="41" spans="1:37" ht="16" thickBot="1">
      <c r="A41" s="94">
        <f t="shared" si="12"/>
        <v>25</v>
      </c>
      <c r="B41" s="1399" t="str">
        <f>""&amp;'A - Movement'!$B$23&amp;" Allocated to Non Pay - (ENTER AS NEGATIVE)"</f>
        <v>Planning Assumptions still to be finalised at Month 1 Allocated to Non Pay - (ENTER AS NEGATIVE)</v>
      </c>
      <c r="C41" s="1351"/>
      <c r="D41" s="1321"/>
      <c r="E41" s="1321"/>
      <c r="F41" s="1321"/>
      <c r="G41" s="1321"/>
      <c r="H41" s="1321"/>
      <c r="I41" s="1321"/>
      <c r="J41" s="1321"/>
      <c r="K41" s="1321"/>
      <c r="L41" s="1321"/>
      <c r="M41" s="1321"/>
      <c r="N41" s="1321"/>
      <c r="O41" s="1349">
        <f>SUMPRODUCT($C$6:$N$6,C41:N41)</f>
        <v>0</v>
      </c>
      <c r="P41" s="1349">
        <f>SUM(C41:N41)</f>
        <v>0</v>
      </c>
      <c r="Q41" s="85"/>
      <c r="R41" s="85"/>
      <c r="S41" s="85"/>
      <c r="T41" s="85"/>
      <c r="U41" s="85"/>
      <c r="V41" s="85"/>
      <c r="W41" s="85"/>
      <c r="X41" s="85"/>
      <c r="Y41" s="85"/>
      <c r="Z41" s="85"/>
      <c r="AA41" s="85"/>
      <c r="AB41" s="85"/>
      <c r="AC41" s="85"/>
      <c r="AD41" s="85"/>
      <c r="AE41" s="85"/>
      <c r="AF41" s="85"/>
      <c r="AG41" s="85"/>
      <c r="AH41" s="85"/>
      <c r="AI41" s="85"/>
      <c r="AJ41" s="85"/>
      <c r="AK41" s="85"/>
    </row>
    <row r="42" spans="1:37" ht="16" thickBot="1">
      <c r="A42" s="155">
        <f t="shared" si="12"/>
        <v>26</v>
      </c>
      <c r="B42" s="1207" t="s">
        <v>1301</v>
      </c>
      <c r="C42" s="1217">
        <f t="shared" ref="C42:P42" si="13">SUM(C39:C41)</f>
        <v>0</v>
      </c>
      <c r="D42" s="1353">
        <f t="shared" si="13"/>
        <v>0</v>
      </c>
      <c r="E42" s="1353">
        <f t="shared" si="13"/>
        <v>0</v>
      </c>
      <c r="F42" s="1353">
        <f t="shared" si="13"/>
        <v>0</v>
      </c>
      <c r="G42" s="1353">
        <f t="shared" si="13"/>
        <v>0</v>
      </c>
      <c r="H42" s="1353">
        <f t="shared" si="13"/>
        <v>0</v>
      </c>
      <c r="I42" s="1353">
        <f t="shared" si="13"/>
        <v>0</v>
      </c>
      <c r="J42" s="1353">
        <f t="shared" si="13"/>
        <v>0</v>
      </c>
      <c r="K42" s="1353">
        <f t="shared" si="13"/>
        <v>0</v>
      </c>
      <c r="L42" s="1353">
        <f t="shared" si="13"/>
        <v>0</v>
      </c>
      <c r="M42" s="1353">
        <f t="shared" si="13"/>
        <v>0</v>
      </c>
      <c r="N42" s="1354">
        <f t="shared" si="13"/>
        <v>0</v>
      </c>
      <c r="O42" s="1208">
        <f t="shared" si="13"/>
        <v>0</v>
      </c>
      <c r="P42" s="1366">
        <f t="shared" si="13"/>
        <v>0</v>
      </c>
      <c r="Q42" s="85"/>
      <c r="R42" s="85"/>
      <c r="S42" s="85"/>
      <c r="T42" s="85"/>
      <c r="U42" s="85"/>
      <c r="V42" s="85"/>
      <c r="W42" s="85"/>
      <c r="X42" s="85"/>
      <c r="Y42" s="85"/>
      <c r="Z42" s="85"/>
      <c r="AA42" s="85"/>
      <c r="AB42" s="85"/>
      <c r="AC42" s="85"/>
      <c r="AD42" s="85"/>
      <c r="AE42" s="85"/>
      <c r="AF42" s="85"/>
      <c r="AG42" s="85"/>
      <c r="AH42" s="85"/>
      <c r="AI42" s="85"/>
      <c r="AJ42" s="85"/>
      <c r="AK42" s="85"/>
    </row>
    <row r="43" spans="1:37">
      <c r="A43" s="965">
        <f t="shared" si="12"/>
        <v>27</v>
      </c>
      <c r="B43" s="1395" t="s">
        <v>1187</v>
      </c>
      <c r="C43" s="1050"/>
      <c r="D43" s="1050"/>
      <c r="E43" s="1050"/>
      <c r="F43" s="1050"/>
      <c r="G43" s="1050"/>
      <c r="H43" s="1050"/>
      <c r="I43" s="1050"/>
      <c r="J43" s="1050"/>
      <c r="K43" s="1050"/>
      <c r="L43" s="1050"/>
      <c r="M43" s="1050"/>
      <c r="N43" s="1376"/>
      <c r="O43" s="1158">
        <f>SUMPRODUCT($C$6:$N$6,C43:N43)</f>
        <v>0</v>
      </c>
      <c r="P43" s="1349">
        <f>SUM(C43:N43)</f>
        <v>0</v>
      </c>
      <c r="Q43" s="85"/>
      <c r="R43" s="85"/>
      <c r="S43" s="85"/>
      <c r="T43" s="85"/>
      <c r="U43" s="85"/>
      <c r="V43" s="85"/>
      <c r="W43" s="85"/>
      <c r="X43" s="85"/>
      <c r="Y43" s="85"/>
      <c r="Z43" s="85"/>
      <c r="AA43" s="85"/>
      <c r="AB43" s="85"/>
      <c r="AC43" s="85"/>
      <c r="AD43" s="85"/>
      <c r="AE43" s="85"/>
      <c r="AF43" s="85"/>
      <c r="AG43" s="85"/>
      <c r="AH43" s="85"/>
      <c r="AI43" s="85"/>
      <c r="AJ43" s="85"/>
      <c r="AK43" s="85"/>
    </row>
    <row r="44" spans="1:37">
      <c r="A44" s="965">
        <f t="shared" si="12"/>
        <v>28</v>
      </c>
      <c r="B44" s="1410" t="s">
        <v>1207</v>
      </c>
      <c r="C44" s="1050"/>
      <c r="D44" s="1050"/>
      <c r="E44" s="1050"/>
      <c r="F44" s="1050"/>
      <c r="G44" s="1050"/>
      <c r="H44" s="1050"/>
      <c r="I44" s="1050"/>
      <c r="J44" s="1050"/>
      <c r="K44" s="1050"/>
      <c r="L44" s="1050"/>
      <c r="M44" s="1050"/>
      <c r="N44" s="1376"/>
      <c r="O44" s="1349">
        <f>SUMPRODUCT($C$6:$N$6,C44:N44)</f>
        <v>0</v>
      </c>
      <c r="P44" s="1349">
        <f>SUM(C44:N44)</f>
        <v>0</v>
      </c>
      <c r="Q44" s="85"/>
      <c r="R44" s="85"/>
      <c r="S44" s="85"/>
      <c r="T44" s="85"/>
      <c r="U44" s="85"/>
      <c r="V44" s="85"/>
      <c r="W44" s="85"/>
      <c r="X44" s="85"/>
      <c r="Y44" s="85"/>
      <c r="Z44" s="85"/>
      <c r="AA44" s="85"/>
      <c r="AB44" s="85"/>
      <c r="AC44" s="85"/>
      <c r="AD44" s="85"/>
      <c r="AE44" s="85"/>
      <c r="AF44" s="85"/>
      <c r="AG44" s="85"/>
      <c r="AH44" s="85"/>
      <c r="AI44" s="85"/>
      <c r="AJ44" s="85"/>
      <c r="AK44" s="85"/>
    </row>
    <row r="45" spans="1:37">
      <c r="A45" s="94">
        <f t="shared" si="12"/>
        <v>29</v>
      </c>
      <c r="B45" s="2793" t="s">
        <v>1267</v>
      </c>
      <c r="C45" s="967"/>
      <c r="D45" s="967"/>
      <c r="E45" s="967"/>
      <c r="F45" s="967"/>
      <c r="G45" s="967"/>
      <c r="H45" s="967"/>
      <c r="I45" s="967"/>
      <c r="J45" s="967"/>
      <c r="K45" s="967"/>
      <c r="L45" s="967"/>
      <c r="M45" s="967"/>
      <c r="N45" s="1381"/>
      <c r="O45" s="1349">
        <f>SUMPRODUCT($C$6:$N$6,C45:N45)</f>
        <v>0</v>
      </c>
      <c r="P45" s="1349">
        <f>SUM(C45:N45)</f>
        <v>0</v>
      </c>
      <c r="Q45" s="1382"/>
      <c r="R45" s="85"/>
      <c r="S45" s="85"/>
      <c r="T45" s="85"/>
      <c r="U45" s="85"/>
      <c r="V45" s="85"/>
      <c r="W45" s="85"/>
      <c r="X45" s="85"/>
      <c r="Y45" s="85"/>
      <c r="Z45" s="85"/>
      <c r="AA45" s="85"/>
      <c r="AB45" s="85"/>
      <c r="AC45" s="85"/>
      <c r="AD45" s="85"/>
      <c r="AE45" s="85"/>
      <c r="AF45" s="85"/>
      <c r="AG45" s="85"/>
      <c r="AH45" s="85"/>
      <c r="AI45" s="85"/>
      <c r="AJ45" s="85"/>
      <c r="AK45" s="85"/>
    </row>
    <row r="46" spans="1:37" ht="16" thickBot="1">
      <c r="A46" s="97">
        <f t="shared" si="12"/>
        <v>30</v>
      </c>
      <c r="B46" s="2801" t="s">
        <v>1266</v>
      </c>
      <c r="C46" s="1321"/>
      <c r="D46" s="1321"/>
      <c r="E46" s="1321"/>
      <c r="F46" s="1321"/>
      <c r="G46" s="1321"/>
      <c r="H46" s="1321"/>
      <c r="I46" s="1321"/>
      <c r="J46" s="1321"/>
      <c r="K46" s="1321"/>
      <c r="L46" s="1321"/>
      <c r="M46" s="1321"/>
      <c r="N46" s="1513"/>
      <c r="O46" s="1157">
        <f>SUMPRODUCT($C$6:$N$6,C46:N46)</f>
        <v>0</v>
      </c>
      <c r="P46" s="1349">
        <f>SUM(D46:N46)</f>
        <v>0</v>
      </c>
      <c r="Q46" s="1382"/>
      <c r="R46" s="85"/>
      <c r="S46" s="85"/>
      <c r="T46" s="85"/>
      <c r="U46" s="85"/>
      <c r="V46" s="85"/>
      <c r="W46" s="85"/>
      <c r="X46" s="85"/>
      <c r="Y46" s="85"/>
      <c r="Z46" s="85"/>
      <c r="AA46" s="85"/>
      <c r="AB46" s="85"/>
      <c r="AC46" s="85"/>
      <c r="AD46" s="85"/>
      <c r="AE46" s="85"/>
      <c r="AF46" s="85"/>
      <c r="AG46" s="85"/>
      <c r="AH46" s="85"/>
      <c r="AI46" s="85"/>
      <c r="AJ46" s="85"/>
      <c r="AK46" s="85"/>
    </row>
    <row r="47" spans="1:37" ht="16" thickBot="1">
      <c r="A47" s="155">
        <f t="shared" ref="A47:A55" si="14">A46+1</f>
        <v>31</v>
      </c>
      <c r="B47" s="1407" t="s">
        <v>1278</v>
      </c>
      <c r="C47" s="1217">
        <f>SUM(C43:C46)</f>
        <v>0</v>
      </c>
      <c r="D47" s="1352">
        <f t="shared" ref="D47:P47" si="15">SUM(D43:D46)</f>
        <v>0</v>
      </c>
      <c r="E47" s="1352">
        <f t="shared" si="15"/>
        <v>0</v>
      </c>
      <c r="F47" s="1352">
        <f t="shared" si="15"/>
        <v>0</v>
      </c>
      <c r="G47" s="1352">
        <f t="shared" si="15"/>
        <v>0</v>
      </c>
      <c r="H47" s="1352">
        <f t="shared" si="15"/>
        <v>0</v>
      </c>
      <c r="I47" s="1352">
        <f t="shared" si="15"/>
        <v>0</v>
      </c>
      <c r="J47" s="1352">
        <f t="shared" si="15"/>
        <v>0</v>
      </c>
      <c r="K47" s="1352">
        <f t="shared" si="15"/>
        <v>0</v>
      </c>
      <c r="L47" s="1352">
        <f t="shared" si="15"/>
        <v>0</v>
      </c>
      <c r="M47" s="1352">
        <f t="shared" si="15"/>
        <v>0</v>
      </c>
      <c r="N47" s="1366">
        <f t="shared" si="15"/>
        <v>0</v>
      </c>
      <c r="O47" s="1434">
        <f t="shared" si="15"/>
        <v>0</v>
      </c>
      <c r="P47" s="1208">
        <f t="shared" si="15"/>
        <v>0</v>
      </c>
      <c r="Q47" s="1382"/>
      <c r="R47" s="85"/>
      <c r="S47" s="85"/>
      <c r="T47" s="85"/>
      <c r="U47" s="85"/>
      <c r="V47" s="85"/>
      <c r="W47" s="85"/>
      <c r="X47" s="85"/>
      <c r="Y47" s="85"/>
      <c r="Z47" s="85"/>
      <c r="AA47" s="85"/>
      <c r="AB47" s="85"/>
      <c r="AC47" s="85"/>
      <c r="AD47" s="85"/>
      <c r="AE47" s="85"/>
      <c r="AF47" s="85"/>
      <c r="AG47" s="85"/>
      <c r="AH47" s="85"/>
      <c r="AI47" s="85"/>
      <c r="AJ47" s="85"/>
      <c r="AK47" s="85"/>
    </row>
    <row r="48" spans="1:37" ht="16" thickBot="1">
      <c r="A48" s="155">
        <f t="shared" si="14"/>
        <v>32</v>
      </c>
      <c r="B48" s="1412" t="s">
        <v>1172</v>
      </c>
      <c r="C48" s="1379">
        <f>C47-C42</f>
        <v>0</v>
      </c>
      <c r="D48" s="1379">
        <f t="shared" ref="D48:P48" si="16">D47-D42</f>
        <v>0</v>
      </c>
      <c r="E48" s="1379">
        <f t="shared" si="16"/>
        <v>0</v>
      </c>
      <c r="F48" s="1379">
        <f t="shared" si="16"/>
        <v>0</v>
      </c>
      <c r="G48" s="1379">
        <f t="shared" si="16"/>
        <v>0</v>
      </c>
      <c r="H48" s="1379">
        <f t="shared" si="16"/>
        <v>0</v>
      </c>
      <c r="I48" s="1379">
        <f t="shared" si="16"/>
        <v>0</v>
      </c>
      <c r="J48" s="1379">
        <f t="shared" si="16"/>
        <v>0</v>
      </c>
      <c r="K48" s="1379">
        <f t="shared" si="16"/>
        <v>0</v>
      </c>
      <c r="L48" s="1379">
        <f t="shared" si="16"/>
        <v>0</v>
      </c>
      <c r="M48" s="1379">
        <f t="shared" si="16"/>
        <v>0</v>
      </c>
      <c r="N48" s="1514">
        <f t="shared" si="16"/>
        <v>0</v>
      </c>
      <c r="O48" s="1878">
        <f t="shared" si="16"/>
        <v>0</v>
      </c>
      <c r="P48" s="1733">
        <f t="shared" si="16"/>
        <v>0</v>
      </c>
      <c r="Q48" s="85"/>
      <c r="R48" s="85"/>
      <c r="S48" s="85"/>
      <c r="T48" s="85"/>
      <c r="U48" s="85"/>
      <c r="V48" s="85"/>
      <c r="W48" s="85"/>
      <c r="X48" s="85"/>
      <c r="Y48" s="85"/>
      <c r="Z48" s="85"/>
      <c r="AA48" s="85"/>
      <c r="AB48" s="85"/>
      <c r="AC48" s="85"/>
      <c r="AD48" s="85"/>
      <c r="AE48" s="85"/>
      <c r="AF48" s="85"/>
      <c r="AG48" s="85"/>
      <c r="AH48" s="85"/>
      <c r="AI48" s="85"/>
      <c r="AJ48" s="85"/>
      <c r="AK48" s="85"/>
    </row>
    <row r="49" spans="1:37" ht="16" thickBot="1">
      <c r="A49" s="1214">
        <f t="shared" si="14"/>
        <v>33</v>
      </c>
      <c r="B49" s="1402" t="s">
        <v>1302</v>
      </c>
      <c r="C49" s="1428">
        <f>'C, C1 &amp; C2 - Savings Schemes'!D22</f>
        <v>0</v>
      </c>
      <c r="D49" s="1429">
        <f>'C, C1 &amp; C2 - Savings Schemes'!E22</f>
        <v>0</v>
      </c>
      <c r="E49" s="1429">
        <f>'C, C1 &amp; C2 - Savings Schemes'!F22</f>
        <v>0</v>
      </c>
      <c r="F49" s="1429">
        <f>'C, C1 &amp; C2 - Savings Schemes'!G22</f>
        <v>0</v>
      </c>
      <c r="G49" s="1429">
        <f>'C, C1 &amp; C2 - Savings Schemes'!H22</f>
        <v>0</v>
      </c>
      <c r="H49" s="1429">
        <f>'C, C1 &amp; C2 - Savings Schemes'!I22</f>
        <v>0</v>
      </c>
      <c r="I49" s="1429">
        <f>'C, C1 &amp; C2 - Savings Schemes'!J22</f>
        <v>0</v>
      </c>
      <c r="J49" s="1429">
        <f>'C, C1 &amp; C2 - Savings Schemes'!K22</f>
        <v>0</v>
      </c>
      <c r="K49" s="1429">
        <f>'C, C1 &amp; C2 - Savings Schemes'!L22</f>
        <v>0</v>
      </c>
      <c r="L49" s="1429">
        <f>'C, C1 &amp; C2 - Savings Schemes'!M22</f>
        <v>0</v>
      </c>
      <c r="M49" s="1429">
        <f>'C, C1 &amp; C2 - Savings Schemes'!N22</f>
        <v>0</v>
      </c>
      <c r="N49" s="1430">
        <f>'C, C1 &amp; C2 - Savings Schemes'!O22</f>
        <v>0</v>
      </c>
      <c r="O49" s="1366">
        <f t="shared" ref="O49:O55" si="17">SUMPRODUCT($C$6:$N$6,C49:N49)</f>
        <v>0</v>
      </c>
      <c r="P49" s="1208">
        <f t="shared" ref="P49:P55" si="18">SUM(C49:N49)</f>
        <v>0</v>
      </c>
      <c r="Q49" s="1382"/>
      <c r="R49" s="85"/>
      <c r="S49" s="85"/>
      <c r="T49" s="85"/>
      <c r="U49" s="1468"/>
      <c r="V49" s="85"/>
      <c r="W49" s="85"/>
      <c r="X49" s="85"/>
      <c r="Y49" s="85"/>
      <c r="Z49" s="85"/>
      <c r="AA49" s="85"/>
      <c r="AB49" s="85"/>
      <c r="AC49" s="85"/>
      <c r="AD49" s="85"/>
      <c r="AE49" s="85"/>
      <c r="AF49" s="85"/>
      <c r="AG49" s="85"/>
      <c r="AH49" s="85"/>
      <c r="AI49" s="85"/>
      <c r="AJ49" s="85"/>
      <c r="AK49" s="85"/>
    </row>
    <row r="50" spans="1:37">
      <c r="A50" s="965">
        <f t="shared" si="14"/>
        <v>34</v>
      </c>
      <c r="B50" s="1403" t="s">
        <v>507</v>
      </c>
      <c r="C50" s="1886">
        <f>'C, C1 &amp; C2 - Savings Schemes'!D23</f>
        <v>0</v>
      </c>
      <c r="D50" s="1887">
        <f>'C, C1 &amp; C2 - Savings Schemes'!E23</f>
        <v>0</v>
      </c>
      <c r="E50" s="1887">
        <f>'C, C1 &amp; C2 - Savings Schemes'!F23</f>
        <v>0</v>
      </c>
      <c r="F50" s="1887">
        <f>'C, C1 &amp; C2 - Savings Schemes'!G23</f>
        <v>0</v>
      </c>
      <c r="G50" s="1887">
        <f>'C, C1 &amp; C2 - Savings Schemes'!H23</f>
        <v>0</v>
      </c>
      <c r="H50" s="1887">
        <f>'C, C1 &amp; C2 - Savings Schemes'!I23</f>
        <v>0</v>
      </c>
      <c r="I50" s="1887">
        <f>'C, C1 &amp; C2 - Savings Schemes'!J23</f>
        <v>0</v>
      </c>
      <c r="J50" s="1887">
        <f>'C, C1 &amp; C2 - Savings Schemes'!K23</f>
        <v>0</v>
      </c>
      <c r="K50" s="1887">
        <f>'C, C1 &amp; C2 - Savings Schemes'!L23</f>
        <v>0</v>
      </c>
      <c r="L50" s="1887">
        <f>'C, C1 &amp; C2 - Savings Schemes'!M23</f>
        <v>0</v>
      </c>
      <c r="M50" s="1887">
        <f>'C, C1 &amp; C2 - Savings Schemes'!N23</f>
        <v>0</v>
      </c>
      <c r="N50" s="1888">
        <f>'C, C1 &amp; C2 - Savings Schemes'!O23</f>
        <v>0</v>
      </c>
      <c r="O50" s="1367">
        <f t="shared" si="17"/>
        <v>0</v>
      </c>
      <c r="P50" s="1349">
        <f t="shared" si="18"/>
        <v>0</v>
      </c>
      <c r="Q50" s="1382"/>
      <c r="R50" s="85"/>
      <c r="S50" s="85"/>
      <c r="T50" s="85"/>
      <c r="U50" s="85"/>
      <c r="V50" s="85"/>
      <c r="W50" s="85"/>
      <c r="X50" s="85"/>
      <c r="Y50" s="85"/>
      <c r="Z50" s="85"/>
      <c r="AA50" s="85"/>
      <c r="AB50" s="85"/>
      <c r="AC50" s="85"/>
      <c r="AD50" s="85"/>
      <c r="AE50" s="85"/>
      <c r="AF50" s="85"/>
      <c r="AG50" s="85"/>
      <c r="AH50" s="85"/>
      <c r="AI50" s="85"/>
      <c r="AJ50" s="85"/>
      <c r="AK50" s="85"/>
    </row>
    <row r="51" spans="1:37" ht="16" thickBot="1">
      <c r="A51" s="97">
        <f t="shared" si="14"/>
        <v>35</v>
      </c>
      <c r="B51" s="2793" t="s">
        <v>1208</v>
      </c>
      <c r="C51" s="2794"/>
      <c r="D51" s="1321"/>
      <c r="E51" s="1321"/>
      <c r="F51" s="1321"/>
      <c r="G51" s="1321"/>
      <c r="H51" s="1321"/>
      <c r="I51" s="1321"/>
      <c r="J51" s="1321"/>
      <c r="K51" s="1321"/>
      <c r="L51" s="1321"/>
      <c r="M51" s="1321"/>
      <c r="N51" s="1321"/>
      <c r="O51" s="1885">
        <f t="shared" si="17"/>
        <v>0</v>
      </c>
      <c r="P51" s="1885">
        <f t="shared" si="18"/>
        <v>0</v>
      </c>
      <c r="Q51" s="1382"/>
      <c r="R51" s="85"/>
      <c r="S51" s="85"/>
      <c r="T51" s="85"/>
      <c r="U51" s="85"/>
      <c r="V51" s="85"/>
      <c r="W51" s="85"/>
      <c r="X51" s="85"/>
      <c r="Y51" s="85"/>
      <c r="Z51" s="85"/>
      <c r="AA51" s="85"/>
      <c r="AB51" s="85"/>
      <c r="AC51" s="85"/>
      <c r="AD51" s="85"/>
      <c r="AE51" s="85"/>
      <c r="AF51" s="85"/>
      <c r="AG51" s="85"/>
      <c r="AH51" s="85"/>
      <c r="AI51" s="85"/>
      <c r="AJ51" s="85"/>
      <c r="AK51" s="85"/>
    </row>
    <row r="52" spans="1:37" ht="16" thickBot="1">
      <c r="A52" s="155">
        <f t="shared" si="14"/>
        <v>36</v>
      </c>
      <c r="B52" s="1879" t="s">
        <v>1237</v>
      </c>
      <c r="C52" s="1352">
        <f t="shared" ref="C52:N52" si="19">C50-C49-C51</f>
        <v>0</v>
      </c>
      <c r="D52" s="1353">
        <f t="shared" si="19"/>
        <v>0</v>
      </c>
      <c r="E52" s="1353">
        <f t="shared" si="19"/>
        <v>0</v>
      </c>
      <c r="F52" s="1353">
        <f t="shared" si="19"/>
        <v>0</v>
      </c>
      <c r="G52" s="1353">
        <f t="shared" si="19"/>
        <v>0</v>
      </c>
      <c r="H52" s="1353">
        <f t="shared" si="19"/>
        <v>0</v>
      </c>
      <c r="I52" s="1353">
        <f t="shared" si="19"/>
        <v>0</v>
      </c>
      <c r="J52" s="1353">
        <f t="shared" si="19"/>
        <v>0</v>
      </c>
      <c r="K52" s="1353">
        <f t="shared" si="19"/>
        <v>0</v>
      </c>
      <c r="L52" s="1353">
        <f t="shared" si="19"/>
        <v>0</v>
      </c>
      <c r="M52" s="1353">
        <f t="shared" si="19"/>
        <v>0</v>
      </c>
      <c r="N52" s="1510">
        <f t="shared" si="19"/>
        <v>0</v>
      </c>
      <c r="O52" s="1208">
        <f t="shared" si="17"/>
        <v>0</v>
      </c>
      <c r="P52" s="1208">
        <f t="shared" si="18"/>
        <v>0</v>
      </c>
      <c r="Q52" s="85"/>
      <c r="R52" s="85"/>
      <c r="S52" s="85"/>
      <c r="T52" s="85"/>
      <c r="U52" s="85"/>
      <c r="V52" s="85"/>
      <c r="W52" s="85"/>
      <c r="X52" s="85"/>
      <c r="Y52" s="85"/>
      <c r="Z52" s="85"/>
      <c r="AA52" s="85"/>
      <c r="AB52" s="85"/>
      <c r="AC52" s="85"/>
      <c r="AD52" s="85"/>
      <c r="AE52" s="85"/>
      <c r="AF52" s="85"/>
      <c r="AG52" s="85"/>
      <c r="AH52" s="85"/>
      <c r="AI52" s="85"/>
      <c r="AJ52" s="85"/>
      <c r="AK52" s="85"/>
    </row>
    <row r="53" spans="1:37" ht="16" thickBot="1">
      <c r="A53" s="97">
        <f t="shared" si="14"/>
        <v>37</v>
      </c>
      <c r="B53" s="1520" t="s">
        <v>1279</v>
      </c>
      <c r="C53" s="1425">
        <f>SUMIFS('Table C3 Tracker'!AG$43:AG$1496,'Table C3 Tracker'!$O$43:$O$1496, "&lt;&gt;Red",'Table C3 Tracker'!$S$43:$S$1496,'Table C3 Tracker'!$CS$4,'Table C3 Tracker'!$R$43:$R$1496, 'Table C3 Tracker'!$CQ$3)</f>
        <v>0</v>
      </c>
      <c r="D53" s="1426">
        <f>SUMIFS('Table C3 Tracker'!AH$43:AH$1496,'Table C3 Tracker'!$O$43:$O$1496, "&lt;&gt;Red",'Table C3 Tracker'!$S$43:$S$1496,'Table C3 Tracker'!$CS$4,'Table C3 Tracker'!$R$43:$R$1496, 'Table C3 Tracker'!$CQ$3)</f>
        <v>0</v>
      </c>
      <c r="E53" s="1426">
        <f>SUMIFS('Table C3 Tracker'!AI$43:AI$1496,'Table C3 Tracker'!$O$43:$O$1496, "&lt;&gt;Red",'Table C3 Tracker'!$S$43:$S$1496,'Table C3 Tracker'!$CS$4,'Table C3 Tracker'!$R$43:$R$1496, 'Table C3 Tracker'!$CQ$3)</f>
        <v>0</v>
      </c>
      <c r="F53" s="1426">
        <f>SUMIFS('Table C3 Tracker'!AJ$43:AJ$1496,'Table C3 Tracker'!$O$43:$O$1496, "&lt;&gt;Red",'Table C3 Tracker'!$S$43:$S$1496,'Table C3 Tracker'!$CS$4,'Table C3 Tracker'!$R$43:$R$1496, 'Table C3 Tracker'!$CQ$3)</f>
        <v>0</v>
      </c>
      <c r="G53" s="1426">
        <f>SUMIFS('Table C3 Tracker'!AK$43:AK$1496,'Table C3 Tracker'!$O$43:$O$1496, "&lt;&gt;Red",'Table C3 Tracker'!$S$43:$S$1496,'Table C3 Tracker'!$CS$4,'Table C3 Tracker'!$R$43:$R$1496, 'Table C3 Tracker'!$CQ$3)</f>
        <v>0</v>
      </c>
      <c r="H53" s="1426">
        <f>SUMIFS('Table C3 Tracker'!AL$43:AL$1496,'Table C3 Tracker'!$O$43:$O$1496, "&lt;&gt;Red",'Table C3 Tracker'!$S$43:$S$1496,'Table C3 Tracker'!$CS$4,'Table C3 Tracker'!$R$43:$R$1496, 'Table C3 Tracker'!$CQ$3)</f>
        <v>0</v>
      </c>
      <c r="I53" s="1426">
        <f>SUMIFS('Table C3 Tracker'!AM$43:AM$1496,'Table C3 Tracker'!$O$43:$O$1496, "&lt;&gt;Red",'Table C3 Tracker'!$S$43:$S$1496,'Table C3 Tracker'!$CS$4,'Table C3 Tracker'!$R$43:$R$1496, 'Table C3 Tracker'!$CQ$3)</f>
        <v>0</v>
      </c>
      <c r="J53" s="1426">
        <f>SUMIFS('Table C3 Tracker'!AN$43:AN$1496,'Table C3 Tracker'!$O$43:$O$1496, "&lt;&gt;Red",'Table C3 Tracker'!$S$43:$S$1496,'Table C3 Tracker'!$CS$4,'Table C3 Tracker'!$R$43:$R$1496, 'Table C3 Tracker'!$CQ$3)</f>
        <v>0</v>
      </c>
      <c r="K53" s="1426">
        <f>SUMIFS('Table C3 Tracker'!AO$43:AO$1496,'Table C3 Tracker'!$O$43:$O$1496, "&lt;&gt;Red",'Table C3 Tracker'!$S$43:$S$1496,'Table C3 Tracker'!$CS$4,'Table C3 Tracker'!$R$43:$R$1496, 'Table C3 Tracker'!$CQ$3)</f>
        <v>0</v>
      </c>
      <c r="L53" s="1426">
        <f>SUMIFS('Table C3 Tracker'!AP$43:AP$1496,'Table C3 Tracker'!$O$43:$O$1496, "&lt;&gt;Red",'Table C3 Tracker'!$S$43:$S$1496,'Table C3 Tracker'!$CS$4,'Table C3 Tracker'!$R$43:$R$1496, 'Table C3 Tracker'!$CQ$3)</f>
        <v>0</v>
      </c>
      <c r="M53" s="1426">
        <f>SUMIFS('Table C3 Tracker'!AQ$43:AQ$1496,'Table C3 Tracker'!$O$43:$O$1496, "&lt;&gt;Red",'Table C3 Tracker'!$S$43:$S$1496,'Table C3 Tracker'!$CS$4,'Table C3 Tracker'!$R$43:$R$1496, 'Table C3 Tracker'!$CQ$3)</f>
        <v>0</v>
      </c>
      <c r="N53" s="1427">
        <f>SUMIFS('Table C3 Tracker'!AR$43:AR$1496,'Table C3 Tracker'!$O$43:$O$1496, "&lt;&gt;Red",'Table C3 Tracker'!$S$43:$S$1496,'Table C3 Tracker'!$CS$4,'Table C3 Tracker'!$R$43:$R$1496, 'Table C3 Tracker'!$CQ$3)</f>
        <v>0</v>
      </c>
      <c r="O53" s="1367">
        <f t="shared" si="17"/>
        <v>0</v>
      </c>
      <c r="P53" s="1349">
        <f t="shared" si="18"/>
        <v>0</v>
      </c>
      <c r="Q53" s="1382"/>
      <c r="R53" s="85"/>
      <c r="S53" s="85"/>
      <c r="T53" s="85"/>
      <c r="U53" s="85"/>
      <c r="V53" s="85"/>
      <c r="W53" s="85"/>
      <c r="X53" s="85"/>
      <c r="Y53" s="85"/>
      <c r="Z53" s="85"/>
      <c r="AA53" s="85"/>
      <c r="AB53" s="85"/>
      <c r="AC53" s="85"/>
      <c r="AD53" s="85"/>
      <c r="AE53" s="85"/>
      <c r="AF53" s="85"/>
      <c r="AG53" s="85"/>
      <c r="AH53" s="85"/>
      <c r="AI53" s="85"/>
      <c r="AJ53" s="85"/>
      <c r="AK53" s="85"/>
    </row>
    <row r="54" spans="1:37" ht="16" thickBot="1">
      <c r="A54" s="155">
        <f t="shared" si="14"/>
        <v>38</v>
      </c>
      <c r="B54" s="2812" t="s">
        <v>1175</v>
      </c>
      <c r="C54" s="2796"/>
      <c r="D54" s="2797"/>
      <c r="E54" s="2797"/>
      <c r="F54" s="2797"/>
      <c r="G54" s="2797"/>
      <c r="H54" s="2797"/>
      <c r="I54" s="2797"/>
      <c r="J54" s="2797"/>
      <c r="K54" s="2797"/>
      <c r="L54" s="2797"/>
      <c r="M54" s="2797"/>
      <c r="N54" s="2798"/>
      <c r="O54" s="1885">
        <f t="shared" si="17"/>
        <v>0</v>
      </c>
      <c r="P54" s="1885">
        <f t="shared" si="18"/>
        <v>0</v>
      </c>
      <c r="Q54" s="1512"/>
      <c r="R54" s="85"/>
      <c r="S54" s="85"/>
      <c r="T54" s="85"/>
      <c r="U54" s="85"/>
      <c r="V54" s="85"/>
      <c r="W54" s="85"/>
      <c r="X54" s="85"/>
      <c r="Y54" s="85"/>
      <c r="Z54" s="85"/>
      <c r="AA54" s="85"/>
      <c r="AB54" s="85"/>
      <c r="AC54" s="85"/>
      <c r="AD54" s="85"/>
      <c r="AE54" s="85"/>
      <c r="AF54" s="85"/>
      <c r="AG54" s="85"/>
      <c r="AH54" s="85"/>
      <c r="AI54" s="85"/>
      <c r="AJ54" s="85"/>
      <c r="AK54" s="85"/>
    </row>
    <row r="55" spans="1:37" ht="16" thickBot="1">
      <c r="A55" s="155">
        <f t="shared" si="14"/>
        <v>39</v>
      </c>
      <c r="B55" s="1180" t="s">
        <v>1303</v>
      </c>
      <c r="C55" s="2799"/>
      <c r="D55" s="2795"/>
      <c r="E55" s="2795"/>
      <c r="F55" s="2795"/>
      <c r="G55" s="2795"/>
      <c r="H55" s="2795"/>
      <c r="I55" s="2795"/>
      <c r="J55" s="2795"/>
      <c r="K55" s="2795"/>
      <c r="L55" s="2795"/>
      <c r="M55" s="2795"/>
      <c r="N55" s="2795"/>
      <c r="O55" s="1208">
        <f t="shared" si="17"/>
        <v>0</v>
      </c>
      <c r="P55" s="1208">
        <f t="shared" si="18"/>
        <v>0</v>
      </c>
      <c r="Q55" s="1512"/>
      <c r="R55" s="85"/>
      <c r="S55" s="85"/>
      <c r="T55" s="105"/>
      <c r="U55" s="105"/>
      <c r="V55" s="105"/>
      <c r="W55" s="85"/>
      <c r="X55" s="85"/>
      <c r="Y55" s="85"/>
      <c r="Z55" s="85"/>
      <c r="AA55" s="85"/>
      <c r="AB55" s="85"/>
      <c r="AC55" s="85"/>
      <c r="AD55" s="85"/>
      <c r="AE55" s="85"/>
      <c r="AF55" s="85"/>
      <c r="AG55" s="85"/>
      <c r="AH55" s="85"/>
      <c r="AI55" s="85"/>
      <c r="AJ55" s="85"/>
      <c r="AK55" s="85"/>
    </row>
    <row r="56" spans="1:37" s="320" customFormat="1" ht="16" thickBot="1">
      <c r="A56" s="1884"/>
      <c r="B56" s="2997"/>
      <c r="C56" s="2998"/>
      <c r="D56" s="2998"/>
      <c r="E56" s="2998"/>
      <c r="F56" s="2998"/>
      <c r="G56" s="2998"/>
      <c r="H56" s="2998"/>
      <c r="I56" s="2998"/>
      <c r="J56" s="2998"/>
      <c r="K56" s="2998"/>
      <c r="L56" s="2998"/>
      <c r="M56" s="2998"/>
      <c r="N56" s="2998"/>
      <c r="O56" s="2998"/>
      <c r="P56" s="2998"/>
      <c r="Q56" s="1512"/>
      <c r="R56" s="105"/>
      <c r="S56" s="105"/>
      <c r="T56" s="85"/>
      <c r="U56" s="85"/>
      <c r="V56" s="85"/>
      <c r="W56" s="105"/>
      <c r="X56" s="105"/>
      <c r="Y56" s="105"/>
      <c r="Z56" s="105"/>
      <c r="AA56" s="105"/>
      <c r="AB56" s="105"/>
      <c r="AC56" s="105"/>
      <c r="AD56" s="105"/>
      <c r="AE56" s="105"/>
      <c r="AF56" s="105"/>
      <c r="AG56" s="105"/>
      <c r="AH56" s="105"/>
      <c r="AI56" s="105"/>
      <c r="AJ56" s="105"/>
      <c r="AK56" s="105"/>
    </row>
    <row r="57" spans="1:37" ht="16" thickBot="1">
      <c r="A57" s="1889">
        <f>A55+1</f>
        <v>40</v>
      </c>
      <c r="B57" s="1405" t="s">
        <v>1304</v>
      </c>
      <c r="C57" s="1217">
        <f>C42-C49</f>
        <v>0</v>
      </c>
      <c r="D57" s="1217">
        <f t="shared" ref="D57:P57" si="20">D42-D49</f>
        <v>0</v>
      </c>
      <c r="E57" s="1217">
        <f t="shared" si="20"/>
        <v>0</v>
      </c>
      <c r="F57" s="1217">
        <f t="shared" si="20"/>
        <v>0</v>
      </c>
      <c r="G57" s="1217">
        <f t="shared" si="20"/>
        <v>0</v>
      </c>
      <c r="H57" s="1217">
        <f t="shared" si="20"/>
        <v>0</v>
      </c>
      <c r="I57" s="1217">
        <f t="shared" si="20"/>
        <v>0</v>
      </c>
      <c r="J57" s="1217">
        <f t="shared" si="20"/>
        <v>0</v>
      </c>
      <c r="K57" s="1217">
        <f t="shared" si="20"/>
        <v>0</v>
      </c>
      <c r="L57" s="1217">
        <f t="shared" si="20"/>
        <v>0</v>
      </c>
      <c r="M57" s="1217">
        <f t="shared" si="20"/>
        <v>0</v>
      </c>
      <c r="N57" s="1217">
        <f t="shared" si="20"/>
        <v>0</v>
      </c>
      <c r="O57" s="1217">
        <f t="shared" si="20"/>
        <v>0</v>
      </c>
      <c r="P57" s="1217">
        <f t="shared" si="20"/>
        <v>0</v>
      </c>
      <c r="Q57" s="85"/>
      <c r="R57" s="85"/>
      <c r="S57" s="85"/>
      <c r="T57" s="85"/>
      <c r="U57" s="85"/>
      <c r="V57" s="85"/>
      <c r="W57" s="85"/>
      <c r="X57" s="85"/>
      <c r="Y57" s="85"/>
      <c r="Z57" s="85"/>
      <c r="AA57" s="85"/>
      <c r="AB57" s="85"/>
      <c r="AC57" s="85"/>
      <c r="AD57" s="85"/>
      <c r="AE57" s="85"/>
      <c r="AF57" s="85"/>
      <c r="AG57" s="85"/>
      <c r="AH57" s="85"/>
      <c r="AI57" s="85"/>
      <c r="AJ57" s="85"/>
      <c r="AK57" s="85"/>
    </row>
    <row r="58" spans="1:37" ht="16" thickBot="1">
      <c r="A58" s="155">
        <f>A57+1</f>
        <v>41</v>
      </c>
      <c r="B58" s="1405" t="s">
        <v>1176</v>
      </c>
      <c r="C58" s="1217">
        <f>C47-C50-C53-C54-C55</f>
        <v>0</v>
      </c>
      <c r="D58" s="1217">
        <f t="shared" ref="D58:P58" si="21">D47-D50-D53-D54-D55</f>
        <v>0</v>
      </c>
      <c r="E58" s="1217">
        <f t="shared" si="21"/>
        <v>0</v>
      </c>
      <c r="F58" s="1217">
        <f t="shared" si="21"/>
        <v>0</v>
      </c>
      <c r="G58" s="1217">
        <f t="shared" si="21"/>
        <v>0</v>
      </c>
      <c r="H58" s="1217">
        <f t="shared" si="21"/>
        <v>0</v>
      </c>
      <c r="I58" s="1217">
        <f t="shared" si="21"/>
        <v>0</v>
      </c>
      <c r="J58" s="1217">
        <f t="shared" si="21"/>
        <v>0</v>
      </c>
      <c r="K58" s="1217">
        <f t="shared" si="21"/>
        <v>0</v>
      </c>
      <c r="L58" s="1217">
        <f t="shared" si="21"/>
        <v>0</v>
      </c>
      <c r="M58" s="1217">
        <f t="shared" si="21"/>
        <v>0</v>
      </c>
      <c r="N58" s="1217">
        <f t="shared" si="21"/>
        <v>0</v>
      </c>
      <c r="O58" s="1217">
        <f t="shared" si="21"/>
        <v>0</v>
      </c>
      <c r="P58" s="1217">
        <f t="shared" si="21"/>
        <v>0</v>
      </c>
      <c r="Q58" s="85"/>
      <c r="R58" s="85"/>
      <c r="S58" s="85"/>
      <c r="T58" s="85"/>
      <c r="U58" s="85"/>
      <c r="V58" s="85"/>
      <c r="W58" s="85"/>
      <c r="X58" s="85"/>
      <c r="Y58" s="85"/>
      <c r="Z58" s="85"/>
      <c r="AA58" s="85"/>
      <c r="AB58" s="85"/>
      <c r="AC58" s="85"/>
      <c r="AD58" s="85"/>
      <c r="AE58" s="85"/>
      <c r="AF58" s="85"/>
      <c r="AG58" s="85"/>
      <c r="AH58" s="85"/>
      <c r="AI58" s="85"/>
      <c r="AJ58" s="85"/>
      <c r="AK58" s="85"/>
    </row>
    <row r="59" spans="1:37" ht="16" thickBot="1">
      <c r="A59" s="1214">
        <f>A58+1</f>
        <v>42</v>
      </c>
      <c r="B59" s="1405" t="s">
        <v>1177</v>
      </c>
      <c r="C59" s="1217">
        <f>C58-C57</f>
        <v>0</v>
      </c>
      <c r="D59" s="1217">
        <f t="shared" ref="D59:P59" si="22">D58-D57</f>
        <v>0</v>
      </c>
      <c r="E59" s="1217">
        <f t="shared" si="22"/>
        <v>0</v>
      </c>
      <c r="F59" s="1217">
        <f t="shared" si="22"/>
        <v>0</v>
      </c>
      <c r="G59" s="1217">
        <f t="shared" si="22"/>
        <v>0</v>
      </c>
      <c r="H59" s="1217">
        <f t="shared" si="22"/>
        <v>0</v>
      </c>
      <c r="I59" s="1217">
        <f t="shared" si="22"/>
        <v>0</v>
      </c>
      <c r="J59" s="1217">
        <f t="shared" si="22"/>
        <v>0</v>
      </c>
      <c r="K59" s="1217">
        <f t="shared" si="22"/>
        <v>0</v>
      </c>
      <c r="L59" s="1217">
        <f t="shared" si="22"/>
        <v>0</v>
      </c>
      <c r="M59" s="1217">
        <f t="shared" si="22"/>
        <v>0</v>
      </c>
      <c r="N59" s="1217">
        <f t="shared" si="22"/>
        <v>0</v>
      </c>
      <c r="O59" s="1217">
        <f t="shared" si="22"/>
        <v>0</v>
      </c>
      <c r="P59" s="1217">
        <f t="shared" si="22"/>
        <v>0</v>
      </c>
      <c r="Q59" s="85"/>
      <c r="R59" s="85"/>
      <c r="S59" s="85"/>
      <c r="T59" s="85"/>
      <c r="U59" s="85"/>
      <c r="V59" s="85"/>
      <c r="W59" s="85"/>
      <c r="X59" s="85"/>
      <c r="Y59" s="85"/>
      <c r="Z59" s="85"/>
      <c r="AA59" s="85"/>
      <c r="AB59" s="85"/>
      <c r="AC59" s="85"/>
      <c r="AD59" s="85"/>
      <c r="AE59" s="85"/>
      <c r="AF59" s="85"/>
      <c r="AG59" s="85"/>
      <c r="AH59" s="85"/>
      <c r="AI59" s="85"/>
      <c r="AJ59" s="85"/>
      <c r="AK59" s="85"/>
    </row>
    <row r="60" spans="1:37" ht="16" thickBot="1">
      <c r="A60" s="1214">
        <f>A59+1</f>
        <v>43</v>
      </c>
      <c r="B60" s="1405" t="s">
        <v>1209</v>
      </c>
      <c r="C60" s="1217">
        <f>C44-C40-C51-C54-C55</f>
        <v>0</v>
      </c>
      <c r="D60" s="1217">
        <f t="shared" ref="D60:P60" si="23">D44-D40-D51-D54-D55</f>
        <v>0</v>
      </c>
      <c r="E60" s="1217">
        <f t="shared" si="23"/>
        <v>0</v>
      </c>
      <c r="F60" s="1217">
        <f t="shared" si="23"/>
        <v>0</v>
      </c>
      <c r="G60" s="1217">
        <f t="shared" si="23"/>
        <v>0</v>
      </c>
      <c r="H60" s="1217">
        <f t="shared" si="23"/>
        <v>0</v>
      </c>
      <c r="I60" s="1217">
        <f t="shared" si="23"/>
        <v>0</v>
      </c>
      <c r="J60" s="1217">
        <f t="shared" si="23"/>
        <v>0</v>
      </c>
      <c r="K60" s="1217">
        <f t="shared" si="23"/>
        <v>0</v>
      </c>
      <c r="L60" s="1217">
        <f t="shared" si="23"/>
        <v>0</v>
      </c>
      <c r="M60" s="1217">
        <f t="shared" si="23"/>
        <v>0</v>
      </c>
      <c r="N60" s="1217">
        <f t="shared" si="23"/>
        <v>0</v>
      </c>
      <c r="O60" s="1217">
        <f t="shared" si="23"/>
        <v>0</v>
      </c>
      <c r="P60" s="1217">
        <f t="shared" si="23"/>
        <v>0</v>
      </c>
      <c r="Q60" s="85"/>
      <c r="R60" s="85"/>
      <c r="S60" s="85"/>
      <c r="T60" s="85"/>
      <c r="U60" s="85"/>
      <c r="V60" s="85"/>
      <c r="W60" s="85"/>
      <c r="X60" s="85"/>
      <c r="Y60" s="85"/>
      <c r="Z60" s="85"/>
      <c r="AA60" s="85"/>
      <c r="AB60" s="85"/>
      <c r="AC60" s="85"/>
      <c r="AD60" s="85"/>
      <c r="AE60" s="85"/>
      <c r="AF60" s="85"/>
      <c r="AG60" s="85"/>
      <c r="AH60" s="85"/>
      <c r="AI60" s="85"/>
      <c r="AJ60" s="85"/>
      <c r="AK60" s="85"/>
    </row>
    <row r="61" spans="1:37" ht="16" thickBot="1">
      <c r="A61" s="1214">
        <f>A60+1</f>
        <v>44</v>
      </c>
      <c r="B61" s="1405" t="s">
        <v>1174</v>
      </c>
      <c r="C61" s="1217">
        <f>C59-C60</f>
        <v>0</v>
      </c>
      <c r="D61" s="1217">
        <f t="shared" ref="D61:P61" si="24">D59-D60</f>
        <v>0</v>
      </c>
      <c r="E61" s="1217">
        <f t="shared" si="24"/>
        <v>0</v>
      </c>
      <c r="F61" s="1217">
        <f t="shared" si="24"/>
        <v>0</v>
      </c>
      <c r="G61" s="1217">
        <f t="shared" si="24"/>
        <v>0</v>
      </c>
      <c r="H61" s="1217">
        <f t="shared" si="24"/>
        <v>0</v>
      </c>
      <c r="I61" s="1217">
        <f t="shared" si="24"/>
        <v>0</v>
      </c>
      <c r="J61" s="1217">
        <f t="shared" si="24"/>
        <v>0</v>
      </c>
      <c r="K61" s="1217">
        <f t="shared" si="24"/>
        <v>0</v>
      </c>
      <c r="L61" s="1217">
        <f t="shared" si="24"/>
        <v>0</v>
      </c>
      <c r="M61" s="1217">
        <f t="shared" si="24"/>
        <v>0</v>
      </c>
      <c r="N61" s="1217">
        <f t="shared" si="24"/>
        <v>0</v>
      </c>
      <c r="O61" s="1217">
        <f t="shared" si="24"/>
        <v>0</v>
      </c>
      <c r="P61" s="1217">
        <f t="shared" si="24"/>
        <v>0</v>
      </c>
      <c r="Q61" s="85"/>
      <c r="R61" s="85"/>
      <c r="S61" s="85"/>
      <c r="T61" s="85"/>
      <c r="U61" s="85"/>
      <c r="V61" s="85"/>
      <c r="W61" s="85"/>
      <c r="X61" s="85"/>
      <c r="Y61" s="85"/>
      <c r="Z61" s="85"/>
      <c r="AA61" s="85"/>
      <c r="AB61" s="85"/>
      <c r="AC61" s="85"/>
      <c r="AD61" s="85"/>
      <c r="AE61" s="85"/>
      <c r="AF61" s="85"/>
      <c r="AG61" s="85"/>
      <c r="AH61" s="85"/>
      <c r="AI61" s="85"/>
      <c r="AJ61" s="85"/>
      <c r="AK61" s="85"/>
    </row>
    <row r="62" spans="1:37">
      <c r="A62" s="90"/>
      <c r="B62" s="85"/>
      <c r="C62" s="1070">
        <f>IF(OR((C58-'B - Monthly Positions'!D21)&gt;1,(C58-'B - Monthly Positions'!D21)&lt;-1),1,0)</f>
        <v>0</v>
      </c>
      <c r="D62" s="1070">
        <f>IF(OR((D58-'B - Monthly Positions'!E21)&gt;1,(D58-'B - Monthly Positions'!E21)&lt;-1),1,0)</f>
        <v>0</v>
      </c>
      <c r="E62" s="1070">
        <f>IF(OR((E58-'B - Monthly Positions'!F21)&gt;1,(E58-'B - Monthly Positions'!F21)&lt;-1),1,0)</f>
        <v>0</v>
      </c>
      <c r="F62" s="1070">
        <f>IF(OR((F58-'B - Monthly Positions'!G21)&gt;1,(F58-'B - Monthly Positions'!G21)&lt;-1),1,0)</f>
        <v>0</v>
      </c>
      <c r="G62" s="1070">
        <f>IF(OR((G58-'B - Monthly Positions'!H21)&gt;1,(G58-'B - Monthly Positions'!H21)&lt;-1),1,0)</f>
        <v>0</v>
      </c>
      <c r="H62" s="1070">
        <f>IF(OR((H58-'B - Monthly Positions'!I21)&gt;1,(H58-'B - Monthly Positions'!I21)&lt;-1),1,0)</f>
        <v>0</v>
      </c>
      <c r="I62" s="1070">
        <f>IF(OR((I58-'B - Monthly Positions'!J21)&gt;1,(I58-'B - Monthly Positions'!J21)&lt;-1),1,0)</f>
        <v>0</v>
      </c>
      <c r="J62" s="1070">
        <f>IF(OR((J58-'B - Monthly Positions'!K21)&gt;1,(J58-'B - Monthly Positions'!K21)&lt;-1),1,0)</f>
        <v>0</v>
      </c>
      <c r="K62" s="1070">
        <f>IF(OR((K58-'B - Monthly Positions'!L21)&gt;1,(K58-'B - Monthly Positions'!L21)&lt;-1),1,0)</f>
        <v>0</v>
      </c>
      <c r="L62" s="1070">
        <f>IF(OR((L58-'B - Monthly Positions'!M21)&gt;1,(L58-'B - Monthly Positions'!M21)&lt;-1),1,0)</f>
        <v>0</v>
      </c>
      <c r="M62" s="1070">
        <f>IF(OR((M58-'B - Monthly Positions'!N21)&gt;1,(M58-'B - Monthly Positions'!N21)&lt;-1),1,0)</f>
        <v>0</v>
      </c>
      <c r="N62" s="1070">
        <f>IF(OR((N58-'B - Monthly Positions'!O21)&gt;1,(N58-'B - Monthly Positions'!O21)&lt;-1),1,0)</f>
        <v>0</v>
      </c>
      <c r="O62" s="1070"/>
      <c r="P62" s="1070"/>
      <c r="Q62" s="85"/>
      <c r="R62" s="85"/>
      <c r="S62" s="85"/>
      <c r="T62" s="85"/>
      <c r="U62" s="85"/>
      <c r="V62" s="85"/>
      <c r="W62" s="85"/>
      <c r="X62" s="85"/>
      <c r="Y62" s="85"/>
      <c r="Z62" s="85"/>
      <c r="AA62" s="85"/>
      <c r="AB62" s="85"/>
      <c r="AC62" s="85"/>
      <c r="AD62" s="85"/>
      <c r="AE62" s="85"/>
      <c r="AF62" s="85"/>
      <c r="AG62" s="85"/>
      <c r="AH62" s="85"/>
      <c r="AI62" s="85"/>
      <c r="AJ62" s="85"/>
      <c r="AK62" s="85"/>
    </row>
    <row r="63" spans="1:37">
      <c r="A63" s="90"/>
      <c r="B63" s="86" t="s">
        <v>511</v>
      </c>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row>
    <row r="64" spans="1:37" ht="16" thickBot="1">
      <c r="A64" s="90"/>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row>
    <row r="65" spans="1:37" ht="16" thickBot="1">
      <c r="A65" s="90"/>
      <c r="B65" s="1380"/>
      <c r="C65" s="1370">
        <v>1</v>
      </c>
      <c r="D65" s="1356">
        <v>2</v>
      </c>
      <c r="E65" s="1356">
        <v>3</v>
      </c>
      <c r="F65" s="1356">
        <v>4</v>
      </c>
      <c r="G65" s="1356">
        <v>5</v>
      </c>
      <c r="H65" s="1356">
        <v>6</v>
      </c>
      <c r="I65" s="1356">
        <v>7</v>
      </c>
      <c r="J65" s="1356">
        <v>8</v>
      </c>
      <c r="K65" s="1356">
        <v>9</v>
      </c>
      <c r="L65" s="1356">
        <v>10</v>
      </c>
      <c r="M65" s="1356">
        <v>11</v>
      </c>
      <c r="N65" s="1357">
        <v>12</v>
      </c>
      <c r="O65" s="1383"/>
      <c r="P65" s="1384"/>
      <c r="Q65" s="85"/>
      <c r="R65" s="85"/>
      <c r="S65" s="85"/>
      <c r="T65" s="85"/>
      <c r="U65" s="85"/>
      <c r="V65" s="85"/>
      <c r="W65" s="85"/>
      <c r="X65" s="85"/>
      <c r="Y65" s="85"/>
      <c r="Z65" s="85"/>
      <c r="AA65" s="85"/>
      <c r="AB65" s="85"/>
      <c r="AC65" s="85"/>
      <c r="AD65" s="85"/>
      <c r="AE65" s="85"/>
      <c r="AF65" s="85"/>
      <c r="AG65" s="85"/>
      <c r="AH65" s="85"/>
      <c r="AI65" s="85"/>
      <c r="AJ65" s="85"/>
      <c r="AK65" s="85"/>
    </row>
    <row r="66" spans="1:37" ht="39">
      <c r="A66" s="90"/>
      <c r="B66" s="1346" t="s">
        <v>509</v>
      </c>
      <c r="C66" s="1372" t="s">
        <v>186</v>
      </c>
      <c r="D66" s="1359" t="s">
        <v>90</v>
      </c>
      <c r="E66" s="1359" t="s">
        <v>91</v>
      </c>
      <c r="F66" s="1359" t="s">
        <v>92</v>
      </c>
      <c r="G66" s="1359" t="s">
        <v>93</v>
      </c>
      <c r="H66" s="1359" t="s">
        <v>94</v>
      </c>
      <c r="I66" s="1359" t="s">
        <v>95</v>
      </c>
      <c r="J66" s="1359" t="s">
        <v>96</v>
      </c>
      <c r="K66" s="1359" t="s">
        <v>97</v>
      </c>
      <c r="L66" s="1359" t="s">
        <v>98</v>
      </c>
      <c r="M66" s="1359" t="s">
        <v>99</v>
      </c>
      <c r="N66" s="1385" t="s">
        <v>100</v>
      </c>
      <c r="O66" s="1361" t="s">
        <v>504</v>
      </c>
      <c r="P66" s="1386" t="s">
        <v>447</v>
      </c>
      <c r="Q66" s="85"/>
      <c r="R66" s="85"/>
      <c r="S66" s="85"/>
      <c r="T66" s="85"/>
      <c r="U66" s="85"/>
      <c r="V66" s="85"/>
      <c r="W66" s="85"/>
      <c r="X66" s="85"/>
      <c r="Y66" s="85"/>
      <c r="Z66" s="85"/>
      <c r="AA66" s="85"/>
      <c r="AB66" s="85"/>
      <c r="AC66" s="85"/>
      <c r="AD66" s="85"/>
      <c r="AE66" s="85"/>
      <c r="AF66" s="85"/>
      <c r="AG66" s="85"/>
      <c r="AH66" s="85"/>
      <c r="AI66" s="85"/>
      <c r="AJ66" s="85"/>
      <c r="AK66" s="85"/>
    </row>
    <row r="67" spans="1:37" ht="16" thickBot="1">
      <c r="A67" s="90"/>
      <c r="B67" s="1347"/>
      <c r="C67" s="1373" t="s">
        <v>51</v>
      </c>
      <c r="D67" s="1374" t="s">
        <v>51</v>
      </c>
      <c r="E67" s="1374" t="s">
        <v>51</v>
      </c>
      <c r="F67" s="1374" t="s">
        <v>51</v>
      </c>
      <c r="G67" s="1374" t="s">
        <v>51</v>
      </c>
      <c r="H67" s="1374" t="s">
        <v>51</v>
      </c>
      <c r="I67" s="1374" t="s">
        <v>51</v>
      </c>
      <c r="J67" s="1374" t="s">
        <v>51</v>
      </c>
      <c r="K67" s="1374" t="s">
        <v>51</v>
      </c>
      <c r="L67" s="1374" t="s">
        <v>51</v>
      </c>
      <c r="M67" s="1374" t="s">
        <v>51</v>
      </c>
      <c r="N67" s="1387" t="s">
        <v>51</v>
      </c>
      <c r="O67" s="1365" t="s">
        <v>51</v>
      </c>
      <c r="P67" s="1388" t="s">
        <v>51</v>
      </c>
      <c r="Q67" s="85"/>
      <c r="R67" s="85"/>
      <c r="S67" s="85"/>
      <c r="T67" s="85"/>
      <c r="U67" s="85"/>
      <c r="V67" s="85"/>
      <c r="W67" s="85"/>
      <c r="X67" s="85"/>
      <c r="Y67" s="85"/>
      <c r="Z67" s="85"/>
      <c r="AA67" s="85"/>
      <c r="AB67" s="85"/>
      <c r="AC67" s="85"/>
      <c r="AD67" s="85"/>
      <c r="AE67" s="85"/>
      <c r="AF67" s="85"/>
      <c r="AG67" s="85"/>
      <c r="AH67" s="85"/>
      <c r="AI67" s="85"/>
      <c r="AJ67" s="85"/>
      <c r="AK67" s="85"/>
    </row>
    <row r="68" spans="1:37">
      <c r="A68" s="92">
        <f>A61+1</f>
        <v>45</v>
      </c>
      <c r="B68" s="1398" t="s">
        <v>1305</v>
      </c>
      <c r="C68" s="1351"/>
      <c r="D68" s="1321"/>
      <c r="E68" s="1321"/>
      <c r="F68" s="1321"/>
      <c r="G68" s="1321"/>
      <c r="H68" s="1321"/>
      <c r="I68" s="1321"/>
      <c r="J68" s="1321"/>
      <c r="K68" s="1321"/>
      <c r="L68" s="1321"/>
      <c r="M68" s="1321"/>
      <c r="N68" s="1321"/>
      <c r="O68" s="1349">
        <f>SUMPRODUCT($C$6:$N$6,C68:N68)</f>
        <v>0</v>
      </c>
      <c r="P68" s="1349">
        <f>SUM(C68:N68)</f>
        <v>0</v>
      </c>
      <c r="Q68" s="85"/>
      <c r="R68" s="85"/>
      <c r="S68" s="85"/>
      <c r="T68" s="85"/>
      <c r="U68" s="85"/>
      <c r="V68" s="85"/>
      <c r="W68" s="85"/>
      <c r="X68" s="85"/>
      <c r="Y68" s="85"/>
      <c r="Z68" s="85"/>
      <c r="AA68" s="85"/>
      <c r="AB68" s="85"/>
      <c r="AC68" s="85"/>
      <c r="AD68" s="85"/>
      <c r="AE68" s="85"/>
      <c r="AF68" s="85"/>
      <c r="AG68" s="85"/>
      <c r="AH68" s="85"/>
      <c r="AI68" s="85"/>
      <c r="AJ68" s="85"/>
      <c r="AK68" s="85"/>
    </row>
    <row r="69" spans="1:37">
      <c r="A69" s="94">
        <f>A68+1</f>
        <v>46</v>
      </c>
      <c r="B69" s="2793" t="s">
        <v>1306</v>
      </c>
      <c r="C69" s="1351"/>
      <c r="D69" s="1321"/>
      <c r="E69" s="1321"/>
      <c r="F69" s="1321"/>
      <c r="G69" s="1321"/>
      <c r="H69" s="1321"/>
      <c r="I69" s="1321"/>
      <c r="J69" s="1321"/>
      <c r="K69" s="1321"/>
      <c r="L69" s="1321"/>
      <c r="M69" s="1321"/>
      <c r="N69" s="1321"/>
      <c r="O69" s="1349">
        <f>SUMPRODUCT($C$6:$N$6,C69:N69)</f>
        <v>0</v>
      </c>
      <c r="P69" s="1349">
        <f>SUM(C69:N69)</f>
        <v>0</v>
      </c>
      <c r="Q69" s="85"/>
      <c r="R69" s="85"/>
      <c r="S69" s="85"/>
      <c r="T69" s="85"/>
      <c r="U69" s="85"/>
      <c r="V69" s="85"/>
      <c r="W69" s="85"/>
      <c r="X69" s="85"/>
      <c r="Y69" s="85"/>
      <c r="Z69" s="85"/>
      <c r="AA69" s="85"/>
      <c r="AB69" s="85"/>
      <c r="AC69" s="85"/>
      <c r="AD69" s="85"/>
      <c r="AE69" s="85"/>
      <c r="AF69" s="85"/>
      <c r="AG69" s="85"/>
      <c r="AH69" s="85"/>
      <c r="AI69" s="85"/>
      <c r="AJ69" s="85"/>
      <c r="AK69" s="85"/>
    </row>
    <row r="70" spans="1:37" ht="16" thickBot="1">
      <c r="A70" s="94">
        <f>A69+1</f>
        <v>47</v>
      </c>
      <c r="B70" s="1399" t="str">
        <f>""&amp;'A - Movement'!$B$23&amp;" Allocated to Drugs - (ENTER AS NEGATIVE)"</f>
        <v>Planning Assumptions still to be finalised at Month 1 Allocated to Drugs - (ENTER AS NEGATIVE)</v>
      </c>
      <c r="C70" s="1351"/>
      <c r="D70" s="1321"/>
      <c r="E70" s="1321"/>
      <c r="F70" s="1321"/>
      <c r="G70" s="1321"/>
      <c r="H70" s="1321"/>
      <c r="I70" s="1321"/>
      <c r="J70" s="1321"/>
      <c r="K70" s="1321"/>
      <c r="L70" s="1321"/>
      <c r="M70" s="1321"/>
      <c r="N70" s="1321"/>
      <c r="O70" s="1349">
        <f>SUMPRODUCT($C$6:$N$6,C70:N70)</f>
        <v>0</v>
      </c>
      <c r="P70" s="1349">
        <f>SUM(C70:N70)</f>
        <v>0</v>
      </c>
      <c r="Q70" s="85"/>
      <c r="R70" s="85"/>
      <c r="S70" s="85"/>
      <c r="T70" s="85"/>
      <c r="U70" s="85"/>
      <c r="V70" s="85"/>
      <c r="W70" s="85"/>
      <c r="X70" s="85"/>
      <c r="Y70" s="85"/>
      <c r="Z70" s="85"/>
      <c r="AA70" s="85"/>
      <c r="AB70" s="85"/>
      <c r="AC70" s="85"/>
      <c r="AD70" s="85"/>
      <c r="AE70" s="85"/>
      <c r="AF70" s="85"/>
      <c r="AG70" s="85"/>
      <c r="AH70" s="85"/>
      <c r="AI70" s="85"/>
      <c r="AJ70" s="85"/>
      <c r="AK70" s="85"/>
    </row>
    <row r="71" spans="1:37" ht="16" thickBot="1">
      <c r="A71" s="155">
        <f>A70+1</f>
        <v>48</v>
      </c>
      <c r="B71" s="1394" t="s">
        <v>1307</v>
      </c>
      <c r="C71" s="1217">
        <f t="shared" ref="C71:P71" si="25">SUM(C68:C70)</f>
        <v>0</v>
      </c>
      <c r="D71" s="1353">
        <f t="shared" si="25"/>
        <v>0</v>
      </c>
      <c r="E71" s="1353">
        <f t="shared" si="25"/>
        <v>0</v>
      </c>
      <c r="F71" s="1353">
        <f t="shared" si="25"/>
        <v>0</v>
      </c>
      <c r="G71" s="1353">
        <f t="shared" si="25"/>
        <v>0</v>
      </c>
      <c r="H71" s="1353">
        <f t="shared" si="25"/>
        <v>0</v>
      </c>
      <c r="I71" s="1353">
        <f t="shared" si="25"/>
        <v>0</v>
      </c>
      <c r="J71" s="1353">
        <f t="shared" si="25"/>
        <v>0</v>
      </c>
      <c r="K71" s="1353">
        <f t="shared" si="25"/>
        <v>0</v>
      </c>
      <c r="L71" s="1353">
        <f t="shared" si="25"/>
        <v>0</v>
      </c>
      <c r="M71" s="1353">
        <f t="shared" si="25"/>
        <v>0</v>
      </c>
      <c r="N71" s="1354">
        <f t="shared" si="25"/>
        <v>0</v>
      </c>
      <c r="O71" s="1208">
        <f t="shared" si="25"/>
        <v>0</v>
      </c>
      <c r="P71" s="1366">
        <f t="shared" si="25"/>
        <v>0</v>
      </c>
      <c r="Q71" s="85"/>
      <c r="R71" s="85"/>
      <c r="S71" s="85"/>
      <c r="T71" s="85"/>
      <c r="U71" s="85"/>
      <c r="V71" s="85"/>
      <c r="W71" s="85"/>
      <c r="X71" s="85"/>
      <c r="Y71" s="85"/>
      <c r="Z71" s="85"/>
      <c r="AA71" s="85"/>
      <c r="AB71" s="85"/>
      <c r="AC71" s="85"/>
      <c r="AD71" s="85"/>
      <c r="AE71" s="85"/>
      <c r="AF71" s="85"/>
      <c r="AG71" s="85"/>
      <c r="AH71" s="85"/>
      <c r="AI71" s="85"/>
      <c r="AJ71" s="85"/>
      <c r="AK71" s="85"/>
    </row>
    <row r="72" spans="1:37">
      <c r="A72" s="965">
        <f>A71+1</f>
        <v>49</v>
      </c>
      <c r="B72" s="1409" t="s">
        <v>1280</v>
      </c>
      <c r="C72" s="1348"/>
      <c r="D72" s="1050"/>
      <c r="E72" s="1050"/>
      <c r="F72" s="1050"/>
      <c r="G72" s="1050"/>
      <c r="H72" s="1050"/>
      <c r="I72" s="1050"/>
      <c r="J72" s="1050"/>
      <c r="K72" s="1050"/>
      <c r="L72" s="1050"/>
      <c r="M72" s="1050"/>
      <c r="N72" s="1376"/>
      <c r="O72" s="1349">
        <f>SUMPRODUCT($C$6:$N$6,C72:N72)</f>
        <v>0</v>
      </c>
      <c r="P72" s="1349">
        <f>SUM(C72:N72)</f>
        <v>0</v>
      </c>
      <c r="Q72" s="85"/>
      <c r="R72" s="85"/>
      <c r="S72" s="85"/>
      <c r="T72" s="85"/>
      <c r="U72" s="85"/>
      <c r="V72" s="85"/>
      <c r="W72" s="85"/>
      <c r="X72" s="85"/>
      <c r="Y72" s="85"/>
      <c r="Z72" s="85"/>
      <c r="AA72" s="85"/>
      <c r="AB72" s="85"/>
      <c r="AC72" s="85"/>
      <c r="AD72" s="85"/>
      <c r="AE72" s="85"/>
      <c r="AF72" s="85"/>
      <c r="AG72" s="85"/>
      <c r="AH72" s="85"/>
      <c r="AI72" s="85"/>
      <c r="AJ72" s="85"/>
      <c r="AK72" s="85"/>
    </row>
    <row r="73" spans="1:37">
      <c r="A73" s="94">
        <f t="shared" ref="A73:A84" si="26">A72+1</f>
        <v>50</v>
      </c>
      <c r="B73" s="1410" t="s">
        <v>1178</v>
      </c>
      <c r="C73" s="1350"/>
      <c r="D73" s="967"/>
      <c r="E73" s="967"/>
      <c r="F73" s="967"/>
      <c r="G73" s="967"/>
      <c r="H73" s="967"/>
      <c r="I73" s="967"/>
      <c r="J73" s="967"/>
      <c r="K73" s="967"/>
      <c r="L73" s="967"/>
      <c r="M73" s="967"/>
      <c r="N73" s="1381"/>
      <c r="O73" s="1349">
        <f>SUMPRODUCT($C$6:$N$6,C73:N73)</f>
        <v>0</v>
      </c>
      <c r="P73" s="1349">
        <f>SUM(C73:N73)</f>
        <v>0</v>
      </c>
      <c r="Q73" s="1382"/>
      <c r="R73" s="85"/>
      <c r="S73" s="85"/>
      <c r="T73" s="85"/>
      <c r="U73" s="85"/>
      <c r="V73" s="85"/>
      <c r="W73" s="85"/>
      <c r="X73" s="85"/>
      <c r="Y73" s="85"/>
      <c r="Z73" s="85"/>
      <c r="AA73" s="85"/>
      <c r="AB73" s="85"/>
      <c r="AC73" s="85"/>
      <c r="AD73" s="85"/>
      <c r="AE73" s="85"/>
      <c r="AF73" s="85"/>
      <c r="AG73" s="85"/>
      <c r="AH73" s="85"/>
      <c r="AI73" s="85"/>
      <c r="AJ73" s="85"/>
      <c r="AK73" s="85"/>
    </row>
    <row r="74" spans="1:37">
      <c r="A74" s="94">
        <f t="shared" si="26"/>
        <v>51</v>
      </c>
      <c r="B74" s="1410" t="s">
        <v>1210</v>
      </c>
      <c r="C74" s="1350"/>
      <c r="D74" s="967"/>
      <c r="E74" s="967"/>
      <c r="F74" s="967"/>
      <c r="G74" s="967"/>
      <c r="H74" s="967"/>
      <c r="I74" s="967"/>
      <c r="J74" s="967"/>
      <c r="K74" s="967"/>
      <c r="L74" s="967"/>
      <c r="M74" s="967"/>
      <c r="N74" s="1381"/>
      <c r="O74" s="1349">
        <f>SUMPRODUCT($C$6:$N$6,C74:N74)</f>
        <v>0</v>
      </c>
      <c r="P74" s="1349">
        <f>SUM(C74:N74)</f>
        <v>0</v>
      </c>
      <c r="Q74" s="1382"/>
      <c r="R74" s="85"/>
      <c r="S74" s="85"/>
      <c r="T74" s="85"/>
      <c r="U74" s="85"/>
      <c r="V74" s="85"/>
      <c r="W74" s="85"/>
      <c r="X74" s="85"/>
      <c r="Y74" s="85"/>
      <c r="Z74" s="85"/>
      <c r="AA74" s="85"/>
      <c r="AB74" s="85"/>
      <c r="AC74" s="85"/>
      <c r="AD74" s="85"/>
      <c r="AE74" s="85"/>
      <c r="AF74" s="85"/>
      <c r="AG74" s="85"/>
      <c r="AH74" s="85"/>
      <c r="AI74" s="85"/>
      <c r="AJ74" s="85"/>
      <c r="AK74" s="85"/>
    </row>
    <row r="75" spans="1:37" ht="16" thickBot="1">
      <c r="A75" s="97">
        <f t="shared" si="26"/>
        <v>52</v>
      </c>
      <c r="B75" s="1411" t="s">
        <v>1272</v>
      </c>
      <c r="C75" s="1377"/>
      <c r="D75" s="1051"/>
      <c r="E75" s="1051"/>
      <c r="F75" s="1051"/>
      <c r="G75" s="1051"/>
      <c r="H75" s="1051"/>
      <c r="I75" s="1051"/>
      <c r="J75" s="1051"/>
      <c r="K75" s="1051"/>
      <c r="L75" s="1051"/>
      <c r="M75" s="1051"/>
      <c r="N75" s="1378"/>
      <c r="O75" s="1349">
        <f>SUMPRODUCT($C$6:$N$6,C75:N75)</f>
        <v>0</v>
      </c>
      <c r="P75" s="1349">
        <f>SUM(C75:N75)</f>
        <v>0</v>
      </c>
      <c r="Q75" s="1382"/>
      <c r="R75" s="85"/>
      <c r="S75" s="85"/>
      <c r="T75" s="85"/>
      <c r="U75" s="85"/>
      <c r="V75" s="85"/>
      <c r="W75" s="85"/>
      <c r="X75" s="85"/>
      <c r="Y75" s="85"/>
      <c r="Z75" s="85"/>
      <c r="AA75" s="85"/>
      <c r="AB75" s="85"/>
      <c r="AC75" s="85"/>
      <c r="AD75" s="85"/>
      <c r="AE75" s="85"/>
      <c r="AF75" s="85"/>
      <c r="AG75" s="85"/>
      <c r="AH75" s="85"/>
      <c r="AI75" s="85"/>
      <c r="AJ75" s="85"/>
      <c r="AK75" s="85"/>
    </row>
    <row r="76" spans="1:37" ht="16" thickBot="1">
      <c r="A76" s="1889">
        <f t="shared" si="26"/>
        <v>53</v>
      </c>
      <c r="B76" s="1412" t="s">
        <v>1281</v>
      </c>
      <c r="C76" s="1352">
        <f>SUM(C72:C75)</f>
        <v>0</v>
      </c>
      <c r="D76" s="1353">
        <f t="shared" ref="D76:O76" si="27">SUM(D72:D75)</f>
        <v>0</v>
      </c>
      <c r="E76" s="1353">
        <f t="shared" si="27"/>
        <v>0</v>
      </c>
      <c r="F76" s="1353">
        <f t="shared" si="27"/>
        <v>0</v>
      </c>
      <c r="G76" s="1353">
        <f t="shared" si="27"/>
        <v>0</v>
      </c>
      <c r="H76" s="1353">
        <f t="shared" si="27"/>
        <v>0</v>
      </c>
      <c r="I76" s="1353">
        <f t="shared" si="27"/>
        <v>0</v>
      </c>
      <c r="J76" s="1353">
        <f t="shared" si="27"/>
        <v>0</v>
      </c>
      <c r="K76" s="1353">
        <f t="shared" si="27"/>
        <v>0</v>
      </c>
      <c r="L76" s="1353">
        <f t="shared" si="27"/>
        <v>0</v>
      </c>
      <c r="M76" s="1353">
        <f t="shared" si="27"/>
        <v>0</v>
      </c>
      <c r="N76" s="1510">
        <f t="shared" si="27"/>
        <v>0</v>
      </c>
      <c r="O76" s="1511">
        <f t="shared" si="27"/>
        <v>0</v>
      </c>
      <c r="P76" s="1208">
        <f>SUM(P72:P75)</f>
        <v>0</v>
      </c>
      <c r="Q76" s="85"/>
      <c r="R76" s="85"/>
      <c r="S76" s="85"/>
      <c r="T76" s="85"/>
      <c r="U76" s="85"/>
      <c r="V76" s="85"/>
      <c r="W76" s="85"/>
      <c r="X76" s="85"/>
      <c r="Y76" s="85"/>
      <c r="Z76" s="85"/>
      <c r="AA76" s="85"/>
      <c r="AB76" s="85"/>
      <c r="AC76" s="85"/>
      <c r="AD76" s="85"/>
      <c r="AE76" s="85"/>
      <c r="AF76" s="85"/>
      <c r="AG76" s="85"/>
      <c r="AH76" s="85"/>
      <c r="AI76" s="85"/>
      <c r="AJ76" s="85"/>
      <c r="AK76" s="85"/>
    </row>
    <row r="77" spans="1:37" ht="16" thickBot="1">
      <c r="A77" s="155">
        <f t="shared" si="26"/>
        <v>54</v>
      </c>
      <c r="B77" s="1407" t="s">
        <v>1162</v>
      </c>
      <c r="C77" s="1379">
        <f t="shared" ref="C77:P77" si="28">C76-C71</f>
        <v>0</v>
      </c>
      <c r="D77" s="1389">
        <f t="shared" si="28"/>
        <v>0</v>
      </c>
      <c r="E77" s="1389">
        <f t="shared" si="28"/>
        <v>0</v>
      </c>
      <c r="F77" s="1389">
        <f t="shared" si="28"/>
        <v>0</v>
      </c>
      <c r="G77" s="1389">
        <f t="shared" si="28"/>
        <v>0</v>
      </c>
      <c r="H77" s="1389">
        <f t="shared" si="28"/>
        <v>0</v>
      </c>
      <c r="I77" s="1389">
        <f t="shared" si="28"/>
        <v>0</v>
      </c>
      <c r="J77" s="1389">
        <f t="shared" si="28"/>
        <v>0</v>
      </c>
      <c r="K77" s="1389">
        <f t="shared" si="28"/>
        <v>0</v>
      </c>
      <c r="L77" s="1389">
        <f t="shared" si="28"/>
        <v>0</v>
      </c>
      <c r="M77" s="1389">
        <f t="shared" si="28"/>
        <v>0</v>
      </c>
      <c r="N77" s="1390">
        <f t="shared" si="28"/>
        <v>0</v>
      </c>
      <c r="O77" s="1511">
        <f t="shared" si="28"/>
        <v>0</v>
      </c>
      <c r="P77" s="1208">
        <f t="shared" si="28"/>
        <v>0</v>
      </c>
      <c r="Q77" s="85"/>
      <c r="R77" s="85"/>
      <c r="S77" s="85"/>
      <c r="T77" s="85"/>
      <c r="U77" s="85"/>
      <c r="V77" s="85"/>
      <c r="W77" s="85"/>
      <c r="X77" s="85"/>
      <c r="Y77" s="85"/>
      <c r="Z77" s="85"/>
      <c r="AA77" s="85"/>
      <c r="AB77" s="85"/>
      <c r="AC77" s="85"/>
      <c r="AD77" s="85"/>
      <c r="AE77" s="85"/>
      <c r="AF77" s="85"/>
      <c r="AG77" s="85"/>
      <c r="AH77" s="85"/>
      <c r="AI77" s="85"/>
      <c r="AJ77" s="85"/>
      <c r="AK77" s="85"/>
    </row>
    <row r="78" spans="1:37" ht="16" thickBot="1">
      <c r="A78" s="1214">
        <f t="shared" si="26"/>
        <v>55</v>
      </c>
      <c r="B78" s="1402" t="s">
        <v>1308</v>
      </c>
      <c r="C78" s="1428">
        <f>'C, C1 &amp; C2 - Savings Schemes'!D19</f>
        <v>0</v>
      </c>
      <c r="D78" s="1429">
        <f>'C, C1 &amp; C2 - Savings Schemes'!E19</f>
        <v>0</v>
      </c>
      <c r="E78" s="1429">
        <f>'C, C1 &amp; C2 - Savings Schemes'!F19</f>
        <v>0</v>
      </c>
      <c r="F78" s="1429">
        <f>'C, C1 &amp; C2 - Savings Schemes'!G19</f>
        <v>0</v>
      </c>
      <c r="G78" s="1429">
        <f>'C, C1 &amp; C2 - Savings Schemes'!H19</f>
        <v>0</v>
      </c>
      <c r="H78" s="1429">
        <f>'C, C1 &amp; C2 - Savings Schemes'!I19</f>
        <v>0</v>
      </c>
      <c r="I78" s="1429">
        <f>'C, C1 &amp; C2 - Savings Schemes'!J19</f>
        <v>0</v>
      </c>
      <c r="J78" s="1429">
        <f>'C, C1 &amp; C2 - Savings Schemes'!K19</f>
        <v>0</v>
      </c>
      <c r="K78" s="1429">
        <f>'C, C1 &amp; C2 - Savings Schemes'!L19</f>
        <v>0</v>
      </c>
      <c r="L78" s="1429">
        <f>'C, C1 &amp; C2 - Savings Schemes'!M19</f>
        <v>0</v>
      </c>
      <c r="M78" s="1429">
        <f>'C, C1 &amp; C2 - Savings Schemes'!N19</f>
        <v>0</v>
      </c>
      <c r="N78" s="1430">
        <f>'C, C1 &amp; C2 - Savings Schemes'!O19</f>
        <v>0</v>
      </c>
      <c r="O78" s="1366">
        <f t="shared" ref="O78:O84" si="29">SUMPRODUCT($C$6:$N$6,C78:N78)</f>
        <v>0</v>
      </c>
      <c r="P78" s="1208">
        <f t="shared" ref="P78:P84" si="30">SUM(C78:N78)</f>
        <v>0</v>
      </c>
      <c r="Q78" s="85"/>
      <c r="R78" s="85"/>
      <c r="S78" s="85"/>
      <c r="T78" s="85"/>
      <c r="U78" s="85"/>
      <c r="V78" s="85"/>
      <c r="W78" s="85"/>
      <c r="X78" s="85"/>
      <c r="Y78" s="85"/>
      <c r="Z78" s="85"/>
      <c r="AA78" s="85"/>
      <c r="AB78" s="85"/>
      <c r="AC78" s="85"/>
      <c r="AD78" s="85"/>
      <c r="AE78" s="85"/>
      <c r="AF78" s="85"/>
      <c r="AG78" s="85"/>
      <c r="AH78" s="85"/>
      <c r="AI78" s="85"/>
      <c r="AJ78" s="85"/>
      <c r="AK78" s="85"/>
    </row>
    <row r="79" spans="1:37">
      <c r="A79" s="965">
        <f t="shared" si="26"/>
        <v>56</v>
      </c>
      <c r="B79" s="1403" t="s">
        <v>510</v>
      </c>
      <c r="C79" s="1886">
        <f>'C, C1 &amp; C2 - Savings Schemes'!D20</f>
        <v>0</v>
      </c>
      <c r="D79" s="1887">
        <f>'C, C1 &amp; C2 - Savings Schemes'!E20</f>
        <v>0</v>
      </c>
      <c r="E79" s="1887">
        <f>'C, C1 &amp; C2 - Savings Schemes'!F20</f>
        <v>0</v>
      </c>
      <c r="F79" s="1887">
        <f>'C, C1 &amp; C2 - Savings Schemes'!G20</f>
        <v>0</v>
      </c>
      <c r="G79" s="1887">
        <f>'C, C1 &amp; C2 - Savings Schemes'!H20</f>
        <v>0</v>
      </c>
      <c r="H79" s="1887">
        <f>'C, C1 &amp; C2 - Savings Schemes'!I20</f>
        <v>0</v>
      </c>
      <c r="I79" s="1887">
        <f>'C, C1 &amp; C2 - Savings Schemes'!J20</f>
        <v>0</v>
      </c>
      <c r="J79" s="1887">
        <f>'C, C1 &amp; C2 - Savings Schemes'!K20</f>
        <v>0</v>
      </c>
      <c r="K79" s="1887">
        <f>'C, C1 &amp; C2 - Savings Schemes'!L20</f>
        <v>0</v>
      </c>
      <c r="L79" s="1887">
        <f>'C, C1 &amp; C2 - Savings Schemes'!M20</f>
        <v>0</v>
      </c>
      <c r="M79" s="1887">
        <f>'C, C1 &amp; C2 - Savings Schemes'!N20</f>
        <v>0</v>
      </c>
      <c r="N79" s="1888">
        <f>'C, C1 &amp; C2 - Savings Schemes'!O20</f>
        <v>0</v>
      </c>
      <c r="O79" s="1367">
        <f t="shared" si="29"/>
        <v>0</v>
      </c>
      <c r="P79" s="1349">
        <f t="shared" si="30"/>
        <v>0</v>
      </c>
      <c r="Q79" s="85"/>
      <c r="R79" s="85"/>
      <c r="S79" s="85"/>
      <c r="T79" s="85"/>
      <c r="U79" s="85"/>
      <c r="V79" s="85"/>
      <c r="W79" s="85"/>
      <c r="X79" s="85"/>
      <c r="Y79" s="85"/>
      <c r="Z79" s="85"/>
      <c r="AA79" s="85"/>
      <c r="AB79" s="85"/>
      <c r="AC79" s="85"/>
      <c r="AD79" s="85"/>
      <c r="AE79" s="85"/>
      <c r="AF79" s="85"/>
      <c r="AG79" s="85"/>
      <c r="AH79" s="85"/>
      <c r="AI79" s="85"/>
      <c r="AJ79" s="85"/>
      <c r="AK79" s="85"/>
    </row>
    <row r="80" spans="1:37" ht="16" thickBot="1">
      <c r="A80" s="97">
        <f t="shared" si="26"/>
        <v>57</v>
      </c>
      <c r="B80" s="2793" t="s">
        <v>1211</v>
      </c>
      <c r="C80" s="2794"/>
      <c r="D80" s="1321"/>
      <c r="E80" s="1321"/>
      <c r="F80" s="1321"/>
      <c r="G80" s="1321"/>
      <c r="H80" s="1321"/>
      <c r="I80" s="1321"/>
      <c r="J80" s="1321"/>
      <c r="K80" s="1321"/>
      <c r="L80" s="1321"/>
      <c r="M80" s="1321"/>
      <c r="N80" s="1321"/>
      <c r="O80" s="1885">
        <f t="shared" si="29"/>
        <v>0</v>
      </c>
      <c r="P80" s="1885">
        <f t="shared" si="30"/>
        <v>0</v>
      </c>
      <c r="Q80" s="85"/>
      <c r="R80" s="85"/>
      <c r="S80" s="85"/>
      <c r="T80" s="85"/>
      <c r="U80" s="85"/>
      <c r="V80" s="85"/>
      <c r="W80" s="85"/>
      <c r="X80" s="85"/>
      <c r="Y80" s="85"/>
      <c r="Z80" s="85"/>
      <c r="AA80" s="85"/>
      <c r="AB80" s="85"/>
      <c r="AC80" s="85"/>
      <c r="AD80" s="85"/>
      <c r="AE80" s="85"/>
      <c r="AF80" s="85"/>
      <c r="AG80" s="85"/>
      <c r="AH80" s="85"/>
      <c r="AI80" s="85"/>
      <c r="AJ80" s="85"/>
      <c r="AK80" s="85"/>
    </row>
    <row r="81" spans="1:37" ht="16" thickBot="1">
      <c r="A81" s="155">
        <f t="shared" si="26"/>
        <v>58</v>
      </c>
      <c r="B81" s="1879" t="s">
        <v>1236</v>
      </c>
      <c r="C81" s="1352">
        <f t="shared" ref="C81:N81" si="31">C79-C78-C80</f>
        <v>0</v>
      </c>
      <c r="D81" s="1353">
        <f t="shared" si="31"/>
        <v>0</v>
      </c>
      <c r="E81" s="1353">
        <f t="shared" si="31"/>
        <v>0</v>
      </c>
      <c r="F81" s="1353">
        <f t="shared" si="31"/>
        <v>0</v>
      </c>
      <c r="G81" s="1353">
        <f t="shared" si="31"/>
        <v>0</v>
      </c>
      <c r="H81" s="1353">
        <f t="shared" si="31"/>
        <v>0</v>
      </c>
      <c r="I81" s="1353">
        <f t="shared" si="31"/>
        <v>0</v>
      </c>
      <c r="J81" s="1353">
        <f t="shared" si="31"/>
        <v>0</v>
      </c>
      <c r="K81" s="1353">
        <f t="shared" si="31"/>
        <v>0</v>
      </c>
      <c r="L81" s="1353">
        <f t="shared" si="31"/>
        <v>0</v>
      </c>
      <c r="M81" s="1353">
        <f t="shared" si="31"/>
        <v>0</v>
      </c>
      <c r="N81" s="1510">
        <f t="shared" si="31"/>
        <v>0</v>
      </c>
      <c r="O81" s="1208">
        <f t="shared" si="29"/>
        <v>0</v>
      </c>
      <c r="P81" s="1208">
        <f t="shared" si="30"/>
        <v>0</v>
      </c>
      <c r="Q81" s="105"/>
      <c r="R81" s="85"/>
      <c r="S81" s="85"/>
      <c r="T81" s="85"/>
      <c r="U81" s="85"/>
      <c r="V81" s="85"/>
      <c r="W81" s="85"/>
      <c r="X81" s="85"/>
      <c r="Y81" s="85"/>
      <c r="Z81" s="85"/>
      <c r="AA81" s="85"/>
      <c r="AB81" s="85"/>
      <c r="AC81" s="85"/>
      <c r="AD81" s="85"/>
      <c r="AE81" s="85"/>
      <c r="AF81" s="85"/>
      <c r="AG81" s="85"/>
      <c r="AH81" s="85"/>
      <c r="AI81" s="85"/>
      <c r="AJ81" s="85"/>
      <c r="AK81" s="85"/>
    </row>
    <row r="82" spans="1:37" ht="16" thickBot="1">
      <c r="A82" s="97">
        <f t="shared" si="26"/>
        <v>59</v>
      </c>
      <c r="B82" s="98" t="s">
        <v>1282</v>
      </c>
      <c r="C82" s="1425">
        <f>SUMIFS('Table C3 Tracker'!AG$43:AG$1496,'Table C3 Tracker'!$O$43:$O$1496, "&lt;&gt;Red",'Table C3 Tracker'!$S$43:$S$1496,'Table C3 Tracker'!$CS$3,'Table C3 Tracker'!$R$43:$R$1496, 'Table C3 Tracker'!$CQ$3)</f>
        <v>0</v>
      </c>
      <c r="D82" s="1426">
        <f>SUMIFS('Table C3 Tracker'!AH$43:AH$1496,'Table C3 Tracker'!$O$43:$O$1496, "&lt;&gt;Red",'Table C3 Tracker'!$S$43:$S$1496,'Table C3 Tracker'!$CS$3,'Table C3 Tracker'!$R$43:$R$1496, 'Table C3 Tracker'!$CQ$3)</f>
        <v>0</v>
      </c>
      <c r="E82" s="1426">
        <f>SUMIFS('Table C3 Tracker'!AI$43:AI$1496,'Table C3 Tracker'!$O$43:$O$1496, "&lt;&gt;Red",'Table C3 Tracker'!$S$43:$S$1496,'Table C3 Tracker'!$CS$3,'Table C3 Tracker'!$R$43:$R$1496, 'Table C3 Tracker'!$CQ$3)</f>
        <v>0</v>
      </c>
      <c r="F82" s="1426">
        <f>SUMIFS('Table C3 Tracker'!AJ$43:AJ$1496,'Table C3 Tracker'!$O$43:$O$1496, "&lt;&gt;Red",'Table C3 Tracker'!$S$43:$S$1496,'Table C3 Tracker'!$CS$3,'Table C3 Tracker'!$R$43:$R$1496, 'Table C3 Tracker'!$CQ$3)</f>
        <v>0</v>
      </c>
      <c r="G82" s="1426">
        <f>SUMIFS('Table C3 Tracker'!AK$43:AK$1496,'Table C3 Tracker'!$O$43:$O$1496, "&lt;&gt;Red",'Table C3 Tracker'!$S$43:$S$1496,'Table C3 Tracker'!$CS$3,'Table C3 Tracker'!$R$43:$R$1496, 'Table C3 Tracker'!$CQ$3)</f>
        <v>0</v>
      </c>
      <c r="H82" s="1426">
        <f>SUMIFS('Table C3 Tracker'!AL$43:AL$1496,'Table C3 Tracker'!$O$43:$O$1496, "&lt;&gt;Red",'Table C3 Tracker'!$S$43:$S$1496,'Table C3 Tracker'!$CS$3,'Table C3 Tracker'!$R$43:$R$1496, 'Table C3 Tracker'!$CQ$3)</f>
        <v>0</v>
      </c>
      <c r="I82" s="1426">
        <f>SUMIFS('Table C3 Tracker'!AM$43:AM$1496,'Table C3 Tracker'!$O$43:$O$1496, "&lt;&gt;Red",'Table C3 Tracker'!$S$43:$S$1496,'Table C3 Tracker'!$CS$3,'Table C3 Tracker'!$R$43:$R$1496, 'Table C3 Tracker'!$CQ$3)</f>
        <v>0</v>
      </c>
      <c r="J82" s="1426">
        <f>SUMIFS('Table C3 Tracker'!AN$43:AN$1496,'Table C3 Tracker'!$O$43:$O$1496, "&lt;&gt;Red",'Table C3 Tracker'!$S$43:$S$1496,'Table C3 Tracker'!$CS$3,'Table C3 Tracker'!$R$43:$R$1496, 'Table C3 Tracker'!$CQ$3)</f>
        <v>0</v>
      </c>
      <c r="K82" s="1426">
        <f>SUMIFS('Table C3 Tracker'!AO$43:AO$1496,'Table C3 Tracker'!$O$43:$O$1496, "&lt;&gt;Red",'Table C3 Tracker'!$S$43:$S$1496,'Table C3 Tracker'!$CS$3,'Table C3 Tracker'!$R$43:$R$1496, 'Table C3 Tracker'!$CQ$3)</f>
        <v>0</v>
      </c>
      <c r="L82" s="1426">
        <f>SUMIFS('Table C3 Tracker'!AP$43:AP$1496,'Table C3 Tracker'!$O$43:$O$1496, "&lt;&gt;Red",'Table C3 Tracker'!$S$43:$S$1496,'Table C3 Tracker'!$CS$3,'Table C3 Tracker'!$R$43:$R$1496, 'Table C3 Tracker'!$CQ$3)</f>
        <v>0</v>
      </c>
      <c r="M82" s="1426">
        <f>SUMIFS('Table C3 Tracker'!AQ$43:AQ$1496,'Table C3 Tracker'!$O$43:$O$1496, "&lt;&gt;Red",'Table C3 Tracker'!$S$43:$S$1496,'Table C3 Tracker'!$CS$3,'Table C3 Tracker'!$R$43:$R$1496, 'Table C3 Tracker'!$CQ$3)</f>
        <v>0</v>
      </c>
      <c r="N82" s="1427">
        <f>SUMIFS('Table C3 Tracker'!AR$43:AR$1496,'Table C3 Tracker'!$O$43:$O$1496, "&lt;&gt;Red",'Table C3 Tracker'!$S$43:$S$1496,'Table C3 Tracker'!$CS$3,'Table C3 Tracker'!$R$43:$R$1496, 'Table C3 Tracker'!$CQ$3)</f>
        <v>0</v>
      </c>
      <c r="O82" s="1349">
        <f t="shared" si="29"/>
        <v>0</v>
      </c>
      <c r="P82" s="1349">
        <f t="shared" si="30"/>
        <v>0</v>
      </c>
      <c r="Q82" s="1382"/>
      <c r="R82" s="85"/>
      <c r="S82" s="85"/>
      <c r="T82" s="85"/>
      <c r="U82" s="85"/>
      <c r="V82" s="85"/>
      <c r="W82" s="85"/>
      <c r="X82" s="85"/>
      <c r="Y82" s="85"/>
      <c r="Z82" s="85"/>
      <c r="AA82" s="85"/>
      <c r="AB82" s="85"/>
      <c r="AC82" s="85"/>
      <c r="AD82" s="85"/>
      <c r="AE82" s="85"/>
      <c r="AF82" s="85"/>
      <c r="AG82" s="85"/>
      <c r="AH82" s="85"/>
      <c r="AI82" s="85"/>
      <c r="AJ82" s="85"/>
      <c r="AK82" s="85"/>
    </row>
    <row r="83" spans="1:37" ht="16" thickBot="1">
      <c r="A83" s="155">
        <f t="shared" si="26"/>
        <v>60</v>
      </c>
      <c r="B83" s="2812" t="s">
        <v>1179</v>
      </c>
      <c r="C83" s="2796"/>
      <c r="D83" s="2797"/>
      <c r="E83" s="2797"/>
      <c r="F83" s="2797"/>
      <c r="G83" s="2797"/>
      <c r="H83" s="2797"/>
      <c r="I83" s="2797"/>
      <c r="J83" s="2797"/>
      <c r="K83" s="2797"/>
      <c r="L83" s="2797"/>
      <c r="M83" s="2797"/>
      <c r="N83" s="2798"/>
      <c r="O83" s="1885">
        <f t="shared" si="29"/>
        <v>0</v>
      </c>
      <c r="P83" s="1885">
        <f t="shared" si="30"/>
        <v>0</v>
      </c>
      <c r="Q83" s="1512"/>
      <c r="R83" s="85"/>
      <c r="S83" s="85"/>
      <c r="T83" s="85"/>
      <c r="U83" s="85"/>
      <c r="V83" s="85"/>
      <c r="W83" s="85"/>
      <c r="X83" s="85"/>
      <c r="Y83" s="85"/>
      <c r="Z83" s="85"/>
      <c r="AA83" s="85"/>
      <c r="AB83" s="85"/>
      <c r="AC83" s="85"/>
      <c r="AD83" s="85"/>
      <c r="AE83" s="85"/>
      <c r="AF83" s="85"/>
      <c r="AG83" s="85"/>
      <c r="AH83" s="85"/>
      <c r="AI83" s="85"/>
      <c r="AJ83" s="85"/>
      <c r="AK83" s="85"/>
    </row>
    <row r="84" spans="1:37" ht="16" thickBot="1">
      <c r="A84" s="155">
        <f t="shared" si="26"/>
        <v>61</v>
      </c>
      <c r="B84" s="1180" t="s">
        <v>1309</v>
      </c>
      <c r="C84" s="2799"/>
      <c r="D84" s="2795"/>
      <c r="E84" s="2795"/>
      <c r="F84" s="2795"/>
      <c r="G84" s="2795"/>
      <c r="H84" s="2795"/>
      <c r="I84" s="2795"/>
      <c r="J84" s="2795"/>
      <c r="K84" s="2795"/>
      <c r="L84" s="2795"/>
      <c r="M84" s="2795"/>
      <c r="N84" s="2795"/>
      <c r="O84" s="1208">
        <f t="shared" si="29"/>
        <v>0</v>
      </c>
      <c r="P84" s="1208">
        <f t="shared" si="30"/>
        <v>0</v>
      </c>
      <c r="Q84" s="1512"/>
      <c r="R84" s="85"/>
      <c r="S84" s="85"/>
      <c r="T84" s="105"/>
      <c r="U84" s="105"/>
      <c r="V84" s="105"/>
      <c r="W84" s="85"/>
      <c r="X84" s="85"/>
      <c r="Y84" s="85"/>
      <c r="Z84" s="85"/>
      <c r="AA84" s="85"/>
      <c r="AB84" s="85"/>
      <c r="AC84" s="85"/>
      <c r="AD84" s="85"/>
      <c r="AE84" s="85"/>
      <c r="AF84" s="85"/>
      <c r="AG84" s="85"/>
      <c r="AH84" s="85"/>
      <c r="AI84" s="85"/>
      <c r="AJ84" s="85"/>
      <c r="AK84" s="85"/>
    </row>
    <row r="85" spans="1:37" s="320" customFormat="1" ht="16" thickBot="1">
      <c r="A85" s="1884"/>
      <c r="B85" s="2997"/>
      <c r="C85" s="2998"/>
      <c r="D85" s="2998"/>
      <c r="E85" s="2998"/>
      <c r="F85" s="2998"/>
      <c r="G85" s="2998"/>
      <c r="H85" s="2998"/>
      <c r="I85" s="2998"/>
      <c r="J85" s="2998"/>
      <c r="K85" s="2998"/>
      <c r="L85" s="2998"/>
      <c r="M85" s="2998"/>
      <c r="N85" s="2998"/>
      <c r="O85" s="2998"/>
      <c r="P85" s="2998"/>
      <c r="Q85" s="105"/>
      <c r="R85" s="105"/>
      <c r="S85" s="105"/>
      <c r="T85" s="85"/>
      <c r="U85" s="85"/>
      <c r="V85" s="85"/>
      <c r="W85" s="105"/>
      <c r="X85" s="105"/>
      <c r="Y85" s="105"/>
      <c r="Z85" s="105"/>
      <c r="AA85" s="105"/>
      <c r="AB85" s="105"/>
      <c r="AC85" s="105"/>
      <c r="AD85" s="105"/>
      <c r="AE85" s="105"/>
      <c r="AF85" s="105"/>
      <c r="AG85" s="105"/>
      <c r="AH85" s="105"/>
      <c r="AI85" s="105"/>
      <c r="AJ85" s="105"/>
      <c r="AK85" s="105"/>
    </row>
    <row r="86" spans="1:37" ht="16" thickBot="1">
      <c r="A86" s="1889">
        <f>A84+1</f>
        <v>62</v>
      </c>
      <c r="B86" s="1405" t="s">
        <v>1310</v>
      </c>
      <c r="C86" s="1217">
        <f>C71-C78</f>
        <v>0</v>
      </c>
      <c r="D86" s="1217">
        <f t="shared" ref="D86:P86" si="32">D71-D78</f>
        <v>0</v>
      </c>
      <c r="E86" s="1217">
        <f t="shared" si="32"/>
        <v>0</v>
      </c>
      <c r="F86" s="1217">
        <f t="shared" si="32"/>
        <v>0</v>
      </c>
      <c r="G86" s="1217">
        <f t="shared" si="32"/>
        <v>0</v>
      </c>
      <c r="H86" s="1217">
        <f t="shared" si="32"/>
        <v>0</v>
      </c>
      <c r="I86" s="1217">
        <f t="shared" si="32"/>
        <v>0</v>
      </c>
      <c r="J86" s="1217">
        <f t="shared" si="32"/>
        <v>0</v>
      </c>
      <c r="K86" s="1217">
        <f t="shared" si="32"/>
        <v>0</v>
      </c>
      <c r="L86" s="1217">
        <f t="shared" si="32"/>
        <v>0</v>
      </c>
      <c r="M86" s="1217">
        <f t="shared" si="32"/>
        <v>0</v>
      </c>
      <c r="N86" s="1217">
        <f t="shared" si="32"/>
        <v>0</v>
      </c>
      <c r="O86" s="1217">
        <f t="shared" si="32"/>
        <v>0</v>
      </c>
      <c r="P86" s="1217">
        <f t="shared" si="32"/>
        <v>0</v>
      </c>
      <c r="Q86" s="85"/>
      <c r="R86" s="85"/>
      <c r="S86" s="85"/>
      <c r="T86" s="85"/>
      <c r="U86" s="85"/>
      <c r="V86" s="85"/>
      <c r="W86" s="85"/>
      <c r="X86" s="85"/>
      <c r="Y86" s="85"/>
      <c r="Z86" s="85"/>
      <c r="AA86" s="85"/>
      <c r="AB86" s="85"/>
      <c r="AC86" s="85"/>
      <c r="AD86" s="85"/>
      <c r="AE86" s="85"/>
      <c r="AF86" s="85"/>
      <c r="AG86" s="85"/>
      <c r="AH86" s="85"/>
      <c r="AI86" s="85"/>
      <c r="AJ86" s="85"/>
      <c r="AK86" s="85"/>
    </row>
    <row r="87" spans="1:37" ht="16" thickBot="1">
      <c r="A87" s="155">
        <f>A86+1</f>
        <v>63</v>
      </c>
      <c r="B87" s="1405" t="s">
        <v>1181</v>
      </c>
      <c r="C87" s="1217">
        <f>C76-C79-C82-C83-C84</f>
        <v>0</v>
      </c>
      <c r="D87" s="1217">
        <f t="shared" ref="D87:P87" si="33">D76-D79-D82-D83-D84</f>
        <v>0</v>
      </c>
      <c r="E87" s="1217">
        <f t="shared" si="33"/>
        <v>0</v>
      </c>
      <c r="F87" s="1217">
        <f t="shared" si="33"/>
        <v>0</v>
      </c>
      <c r="G87" s="1217">
        <f t="shared" si="33"/>
        <v>0</v>
      </c>
      <c r="H87" s="1217">
        <f t="shared" si="33"/>
        <v>0</v>
      </c>
      <c r="I87" s="1217">
        <f t="shared" si="33"/>
        <v>0</v>
      </c>
      <c r="J87" s="1217">
        <f t="shared" si="33"/>
        <v>0</v>
      </c>
      <c r="K87" s="1217">
        <f t="shared" si="33"/>
        <v>0</v>
      </c>
      <c r="L87" s="1217">
        <f t="shared" si="33"/>
        <v>0</v>
      </c>
      <c r="M87" s="1217">
        <f t="shared" si="33"/>
        <v>0</v>
      </c>
      <c r="N87" s="1217">
        <f t="shared" si="33"/>
        <v>0</v>
      </c>
      <c r="O87" s="1217">
        <f t="shared" si="33"/>
        <v>0</v>
      </c>
      <c r="P87" s="1217">
        <f t="shared" si="33"/>
        <v>0</v>
      </c>
      <c r="Q87" s="85"/>
      <c r="R87" s="85"/>
      <c r="S87" s="85"/>
      <c r="T87" s="85"/>
      <c r="U87" s="85"/>
      <c r="V87" s="85"/>
      <c r="W87" s="85"/>
      <c r="X87" s="85"/>
      <c r="Y87" s="85"/>
      <c r="Z87" s="85"/>
      <c r="AA87" s="85"/>
      <c r="AB87" s="85"/>
      <c r="AC87" s="85"/>
      <c r="AD87" s="85"/>
      <c r="AE87" s="85"/>
      <c r="AF87" s="85"/>
      <c r="AG87" s="85"/>
      <c r="AH87" s="85"/>
      <c r="AI87" s="85"/>
      <c r="AJ87" s="85"/>
      <c r="AK87" s="85"/>
    </row>
    <row r="88" spans="1:37" ht="16" thickBot="1">
      <c r="A88" s="1214">
        <f>A87+1</f>
        <v>64</v>
      </c>
      <c r="B88" s="1405" t="s">
        <v>1182</v>
      </c>
      <c r="C88" s="1217">
        <f t="shared" ref="C88:P88" si="34">C87-C86</f>
        <v>0</v>
      </c>
      <c r="D88" s="1217">
        <f t="shared" si="34"/>
        <v>0</v>
      </c>
      <c r="E88" s="1217">
        <f t="shared" si="34"/>
        <v>0</v>
      </c>
      <c r="F88" s="1217">
        <f t="shared" si="34"/>
        <v>0</v>
      </c>
      <c r="G88" s="1217">
        <f t="shared" si="34"/>
        <v>0</v>
      </c>
      <c r="H88" s="1217">
        <f t="shared" si="34"/>
        <v>0</v>
      </c>
      <c r="I88" s="1217">
        <f t="shared" si="34"/>
        <v>0</v>
      </c>
      <c r="J88" s="1217">
        <f t="shared" si="34"/>
        <v>0</v>
      </c>
      <c r="K88" s="1217">
        <f t="shared" si="34"/>
        <v>0</v>
      </c>
      <c r="L88" s="1217">
        <f t="shared" si="34"/>
        <v>0</v>
      </c>
      <c r="M88" s="1217">
        <f t="shared" si="34"/>
        <v>0</v>
      </c>
      <c r="N88" s="1217">
        <f t="shared" si="34"/>
        <v>0</v>
      </c>
      <c r="O88" s="1217">
        <f t="shared" si="34"/>
        <v>0</v>
      </c>
      <c r="P88" s="1217">
        <f t="shared" si="34"/>
        <v>0</v>
      </c>
      <c r="Q88" s="85"/>
      <c r="R88" s="85"/>
      <c r="S88" s="85"/>
      <c r="T88" s="85"/>
      <c r="U88" s="85"/>
      <c r="V88" s="85"/>
      <c r="W88" s="85"/>
      <c r="X88" s="85"/>
      <c r="Y88" s="85"/>
      <c r="Z88" s="85"/>
      <c r="AA88" s="85"/>
      <c r="AB88" s="85"/>
      <c r="AC88" s="85"/>
      <c r="AD88" s="85"/>
      <c r="AE88" s="85"/>
      <c r="AF88" s="85"/>
      <c r="AG88" s="85"/>
      <c r="AH88" s="85"/>
      <c r="AI88" s="85"/>
      <c r="AJ88" s="85"/>
      <c r="AK88" s="85"/>
    </row>
    <row r="89" spans="1:37" ht="16" thickBot="1">
      <c r="A89" s="1214">
        <f>A88+1</f>
        <v>65</v>
      </c>
      <c r="B89" s="1405" t="s">
        <v>1212</v>
      </c>
      <c r="C89" s="1217">
        <f>C73-C69-C80-C83-C84</f>
        <v>0</v>
      </c>
      <c r="D89" s="1217">
        <f t="shared" ref="D89:P89" si="35">D73-D69-D80-D83-D84</f>
        <v>0</v>
      </c>
      <c r="E89" s="1217">
        <f t="shared" si="35"/>
        <v>0</v>
      </c>
      <c r="F89" s="1217">
        <f t="shared" si="35"/>
        <v>0</v>
      </c>
      <c r="G89" s="1217">
        <f t="shared" si="35"/>
        <v>0</v>
      </c>
      <c r="H89" s="1217">
        <f t="shared" si="35"/>
        <v>0</v>
      </c>
      <c r="I89" s="1217">
        <f t="shared" si="35"/>
        <v>0</v>
      </c>
      <c r="J89" s="1217">
        <f t="shared" si="35"/>
        <v>0</v>
      </c>
      <c r="K89" s="1217">
        <f t="shared" si="35"/>
        <v>0</v>
      </c>
      <c r="L89" s="1217">
        <f t="shared" si="35"/>
        <v>0</v>
      </c>
      <c r="M89" s="1217">
        <f t="shared" si="35"/>
        <v>0</v>
      </c>
      <c r="N89" s="1217">
        <f t="shared" si="35"/>
        <v>0</v>
      </c>
      <c r="O89" s="1217">
        <f t="shared" si="35"/>
        <v>0</v>
      </c>
      <c r="P89" s="1217">
        <f t="shared" si="35"/>
        <v>0</v>
      </c>
      <c r="Q89" s="85"/>
      <c r="R89" s="85"/>
      <c r="S89" s="85"/>
      <c r="T89" s="85"/>
      <c r="U89" s="85"/>
      <c r="V89" s="85"/>
      <c r="W89" s="85"/>
      <c r="X89" s="85"/>
      <c r="Y89" s="85"/>
      <c r="Z89" s="85"/>
      <c r="AA89" s="85"/>
      <c r="AB89" s="85"/>
      <c r="AC89" s="85"/>
      <c r="AD89" s="85"/>
      <c r="AE89" s="85"/>
      <c r="AF89" s="85"/>
      <c r="AG89" s="85"/>
      <c r="AH89" s="85"/>
      <c r="AI89" s="85"/>
      <c r="AJ89" s="85"/>
      <c r="AK89" s="85"/>
    </row>
    <row r="90" spans="1:37" ht="16" thickBot="1">
      <c r="A90" s="1214">
        <f>A89+1</f>
        <v>66</v>
      </c>
      <c r="B90" s="1405" t="s">
        <v>1183</v>
      </c>
      <c r="C90" s="1217">
        <f t="shared" ref="C90:P90" si="36">C88-C89</f>
        <v>0</v>
      </c>
      <c r="D90" s="1217">
        <f t="shared" si="36"/>
        <v>0</v>
      </c>
      <c r="E90" s="1217">
        <f t="shared" si="36"/>
        <v>0</v>
      </c>
      <c r="F90" s="1217">
        <f t="shared" si="36"/>
        <v>0</v>
      </c>
      <c r="G90" s="1217">
        <f t="shared" si="36"/>
        <v>0</v>
      </c>
      <c r="H90" s="1217">
        <f t="shared" si="36"/>
        <v>0</v>
      </c>
      <c r="I90" s="1217">
        <f t="shared" si="36"/>
        <v>0</v>
      </c>
      <c r="J90" s="1217">
        <f t="shared" si="36"/>
        <v>0</v>
      </c>
      <c r="K90" s="1217">
        <f t="shared" si="36"/>
        <v>0</v>
      </c>
      <c r="L90" s="1217">
        <f t="shared" si="36"/>
        <v>0</v>
      </c>
      <c r="M90" s="1217">
        <f t="shared" si="36"/>
        <v>0</v>
      </c>
      <c r="N90" s="1217">
        <f t="shared" si="36"/>
        <v>0</v>
      </c>
      <c r="O90" s="1217">
        <f t="shared" si="36"/>
        <v>0</v>
      </c>
      <c r="P90" s="1217">
        <f t="shared" si="36"/>
        <v>0</v>
      </c>
      <c r="Q90" s="85"/>
      <c r="R90" s="85"/>
      <c r="S90" s="85"/>
      <c r="T90" s="85"/>
      <c r="U90" s="85"/>
      <c r="V90" s="85"/>
      <c r="W90" s="85"/>
      <c r="X90" s="85"/>
      <c r="Y90" s="85"/>
      <c r="Z90" s="85"/>
      <c r="AA90" s="85"/>
      <c r="AB90" s="85"/>
      <c r="AC90" s="85"/>
      <c r="AD90" s="85"/>
      <c r="AE90" s="85"/>
      <c r="AF90" s="85"/>
      <c r="AG90" s="85"/>
      <c r="AH90" s="85"/>
      <c r="AI90" s="85"/>
      <c r="AJ90" s="85"/>
      <c r="AK90" s="85"/>
    </row>
    <row r="91" spans="1:37">
      <c r="A91" s="90"/>
      <c r="B91" s="85"/>
      <c r="C91" s="1070">
        <f>IF(OR((C87-'B - Monthly Positions'!D19-'B - Monthly Positions'!D22)&gt;1,(C87-'B - Monthly Positions'!D19-'B - Monthly Positions'!D22)&lt;-1),1,0)</f>
        <v>0</v>
      </c>
      <c r="D91" s="1070">
        <f>IF(OR((D87-'B - Monthly Positions'!E19-'B - Monthly Positions'!E22)&gt;1,(D87-'B - Monthly Positions'!E19-'B - Monthly Positions'!E22)&lt;-1),1,0)</f>
        <v>0</v>
      </c>
      <c r="E91" s="1070">
        <f>IF(OR((E87-'B - Monthly Positions'!F19-'B - Monthly Positions'!F22)&gt;1,(E87-'B - Monthly Positions'!F19-'B - Monthly Positions'!F22)&lt;-1),1,0)</f>
        <v>0</v>
      </c>
      <c r="F91" s="1070">
        <f>IF(OR((F87-'B - Monthly Positions'!G19-'B - Monthly Positions'!G22)&gt;1,(F87-'B - Monthly Positions'!G19-'B - Monthly Positions'!G22)&lt;-1),1,0)</f>
        <v>0</v>
      </c>
      <c r="G91" s="1070">
        <f>IF(OR((G87-'B - Monthly Positions'!H19-'B - Monthly Positions'!H22)&gt;1,(G87-'B - Monthly Positions'!H19-'B - Monthly Positions'!H22)&lt;-1),1,0)</f>
        <v>0</v>
      </c>
      <c r="H91" s="1070">
        <f>IF(OR((H87-'B - Monthly Positions'!I19-'B - Monthly Positions'!I22)&gt;1,(H87-'B - Monthly Positions'!I19-'B - Monthly Positions'!I22)&lt;-1),1,0)</f>
        <v>0</v>
      </c>
      <c r="I91" s="1070">
        <f>IF(OR((I87-'B - Monthly Positions'!J19-'B - Monthly Positions'!J22)&gt;1,(I87-'B - Monthly Positions'!J19-'B - Monthly Positions'!J22)&lt;-1),1,0)</f>
        <v>0</v>
      </c>
      <c r="J91" s="1070">
        <f>IF(OR((J87-'B - Monthly Positions'!K19-'B - Monthly Positions'!K22)&gt;1,(J87-'B - Monthly Positions'!K19-'B - Monthly Positions'!K22)&lt;-1),1,0)</f>
        <v>0</v>
      </c>
      <c r="K91" s="1070">
        <f>IF(OR((K87-'B - Monthly Positions'!L19-'B - Monthly Positions'!L22)&gt;1,(K87-'B - Monthly Positions'!L19-'B - Monthly Positions'!L22)&lt;-1),1,0)</f>
        <v>0</v>
      </c>
      <c r="L91" s="1070">
        <f>IF(OR((L87-'B - Monthly Positions'!M19-'B - Monthly Positions'!M22)&gt;1,(L87-'B - Monthly Positions'!M19-'B - Monthly Positions'!M22)&lt;-1),1,0)</f>
        <v>0</v>
      </c>
      <c r="M91" s="1070">
        <f>IF(OR((M87-'B - Monthly Positions'!N19-'B - Monthly Positions'!N22)&gt;1,(M87-'B - Monthly Positions'!N19-'B - Monthly Positions'!N22)&lt;-1),1,0)</f>
        <v>0</v>
      </c>
      <c r="N91" s="1070">
        <f>IF(OR((N87-'B - Monthly Positions'!O19-'B - Monthly Positions'!O22)&gt;1,(N87-'B - Monthly Positions'!O19-'B - Monthly Positions'!O22)&lt;-1),1,0)</f>
        <v>0</v>
      </c>
      <c r="O91" s="1070"/>
      <c r="P91" s="1070"/>
      <c r="Q91" s="85"/>
      <c r="R91" s="85"/>
      <c r="S91" s="85"/>
      <c r="T91" s="85"/>
      <c r="U91" s="85"/>
      <c r="V91" s="85"/>
      <c r="W91" s="85"/>
      <c r="X91" s="85"/>
      <c r="Y91" s="85"/>
      <c r="Z91" s="85"/>
      <c r="AA91" s="85"/>
      <c r="AB91" s="85"/>
      <c r="AC91" s="85"/>
      <c r="AD91" s="85"/>
      <c r="AE91" s="85"/>
      <c r="AF91" s="85"/>
      <c r="AG91" s="85"/>
      <c r="AH91" s="85"/>
      <c r="AI91" s="85"/>
      <c r="AJ91" s="85"/>
      <c r="AK91" s="85"/>
    </row>
    <row r="92" spans="1:37">
      <c r="A92" s="90"/>
      <c r="B92" s="86" t="s">
        <v>1283</v>
      </c>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row>
    <row r="93" spans="1:37" ht="16" thickBot="1">
      <c r="A93" s="90"/>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row>
    <row r="94" spans="1:37" ht="16" thickBot="1">
      <c r="A94" s="90"/>
      <c r="B94" s="1369"/>
      <c r="C94" s="1370">
        <v>1</v>
      </c>
      <c r="D94" s="1356">
        <v>2</v>
      </c>
      <c r="E94" s="1356">
        <v>3</v>
      </c>
      <c r="F94" s="1356">
        <v>4</v>
      </c>
      <c r="G94" s="1356">
        <v>5</v>
      </c>
      <c r="H94" s="1356">
        <v>6</v>
      </c>
      <c r="I94" s="1356">
        <v>7</v>
      </c>
      <c r="J94" s="1356">
        <v>8</v>
      </c>
      <c r="K94" s="1356">
        <v>9</v>
      </c>
      <c r="L94" s="1356">
        <v>10</v>
      </c>
      <c r="M94" s="1356">
        <v>11</v>
      </c>
      <c r="N94" s="1355">
        <v>12</v>
      </c>
      <c r="O94" s="1371"/>
      <c r="P94" s="1345"/>
      <c r="Q94" s="85"/>
      <c r="R94" s="85"/>
      <c r="S94" s="85"/>
      <c r="T94" s="85"/>
      <c r="U94" s="85"/>
      <c r="V94" s="85"/>
      <c r="W94" s="85"/>
      <c r="X94" s="85"/>
      <c r="Y94" s="85"/>
      <c r="Z94" s="85"/>
      <c r="AA94" s="85"/>
      <c r="AB94" s="85"/>
      <c r="AC94" s="85"/>
      <c r="AD94" s="85"/>
      <c r="AE94" s="85"/>
      <c r="AF94" s="85"/>
      <c r="AG94" s="85"/>
      <c r="AH94" s="85"/>
      <c r="AI94" s="85"/>
      <c r="AJ94" s="85"/>
      <c r="AK94" s="85"/>
    </row>
    <row r="95" spans="1:37" ht="39">
      <c r="A95" s="90"/>
      <c r="B95" s="1346" t="s">
        <v>512</v>
      </c>
      <c r="C95" s="1372" t="s">
        <v>186</v>
      </c>
      <c r="D95" s="1359" t="s">
        <v>90</v>
      </c>
      <c r="E95" s="1359" t="s">
        <v>91</v>
      </c>
      <c r="F95" s="1359" t="s">
        <v>92</v>
      </c>
      <c r="G95" s="1359" t="s">
        <v>93</v>
      </c>
      <c r="H95" s="1359" t="s">
        <v>94</v>
      </c>
      <c r="I95" s="1359" t="s">
        <v>95</v>
      </c>
      <c r="J95" s="1359" t="s">
        <v>96</v>
      </c>
      <c r="K95" s="1359" t="s">
        <v>97</v>
      </c>
      <c r="L95" s="1359" t="s">
        <v>98</v>
      </c>
      <c r="M95" s="1359" t="s">
        <v>99</v>
      </c>
      <c r="N95" s="1360" t="s">
        <v>100</v>
      </c>
      <c r="O95" s="1361" t="s">
        <v>504</v>
      </c>
      <c r="P95" s="1361" t="s">
        <v>447</v>
      </c>
      <c r="Q95" s="85"/>
      <c r="R95" s="85"/>
      <c r="S95" s="85"/>
      <c r="T95" s="85"/>
      <c r="U95" s="85"/>
      <c r="V95" s="85"/>
      <c r="W95" s="85"/>
      <c r="X95" s="85"/>
      <c r="Y95" s="85"/>
      <c r="Z95" s="85"/>
      <c r="AA95" s="85"/>
      <c r="AB95" s="85"/>
      <c r="AC95" s="85"/>
      <c r="AD95" s="85"/>
      <c r="AE95" s="85"/>
      <c r="AF95" s="85"/>
      <c r="AG95" s="85"/>
      <c r="AH95" s="85"/>
      <c r="AI95" s="85"/>
      <c r="AJ95" s="85"/>
      <c r="AK95" s="85"/>
    </row>
    <row r="96" spans="1:37" ht="16" thickBot="1">
      <c r="A96" s="90"/>
      <c r="B96" s="1347"/>
      <c r="C96" s="1373" t="s">
        <v>51</v>
      </c>
      <c r="D96" s="1374" t="s">
        <v>51</v>
      </c>
      <c r="E96" s="1374" t="s">
        <v>51</v>
      </c>
      <c r="F96" s="1374" t="s">
        <v>51</v>
      </c>
      <c r="G96" s="1374" t="s">
        <v>51</v>
      </c>
      <c r="H96" s="1374" t="s">
        <v>51</v>
      </c>
      <c r="I96" s="1374" t="s">
        <v>51</v>
      </c>
      <c r="J96" s="1374" t="s">
        <v>51</v>
      </c>
      <c r="K96" s="1374" t="s">
        <v>51</v>
      </c>
      <c r="L96" s="1374" t="s">
        <v>51</v>
      </c>
      <c r="M96" s="1374" t="s">
        <v>51</v>
      </c>
      <c r="N96" s="1375" t="s">
        <v>51</v>
      </c>
      <c r="O96" s="1365" t="s">
        <v>51</v>
      </c>
      <c r="P96" s="1365" t="s">
        <v>51</v>
      </c>
      <c r="Q96" s="85"/>
      <c r="R96" s="85"/>
      <c r="S96" s="85"/>
      <c r="T96" s="85"/>
      <c r="U96" s="85"/>
      <c r="V96" s="85"/>
      <c r="W96" s="85"/>
      <c r="X96" s="85"/>
      <c r="Y96" s="85"/>
      <c r="Z96" s="85"/>
      <c r="AA96" s="85"/>
      <c r="AB96" s="85"/>
      <c r="AC96" s="85"/>
      <c r="AD96" s="85"/>
      <c r="AE96" s="85"/>
      <c r="AF96" s="85"/>
      <c r="AG96" s="85"/>
      <c r="AH96" s="85"/>
      <c r="AI96" s="85"/>
      <c r="AJ96" s="85"/>
      <c r="AK96" s="85"/>
    </row>
    <row r="97" spans="1:37">
      <c r="A97" s="92">
        <f>A90+1</f>
        <v>67</v>
      </c>
      <c r="B97" s="1398" t="s">
        <v>1311</v>
      </c>
      <c r="C97" s="1351"/>
      <c r="D97" s="1321"/>
      <c r="E97" s="1321"/>
      <c r="F97" s="1321"/>
      <c r="G97" s="1321"/>
      <c r="H97" s="1321"/>
      <c r="I97" s="1321"/>
      <c r="J97" s="1321"/>
      <c r="K97" s="1321"/>
      <c r="L97" s="1321"/>
      <c r="M97" s="1321"/>
      <c r="N97" s="1321"/>
      <c r="O97" s="1349">
        <f>SUMPRODUCT($C$6:$N$6,C97:N97)</f>
        <v>0</v>
      </c>
      <c r="P97" s="1349">
        <f>SUM(C97:N97)</f>
        <v>0</v>
      </c>
      <c r="Q97" s="85"/>
      <c r="R97" s="85"/>
      <c r="S97" s="85"/>
      <c r="T97" s="85"/>
      <c r="U97" s="85"/>
      <c r="V97" s="85"/>
      <c r="W97" s="85"/>
      <c r="X97" s="85"/>
      <c r="Y97" s="85"/>
      <c r="Z97" s="85"/>
      <c r="AA97" s="85"/>
      <c r="AB97" s="85"/>
      <c r="AC97" s="85"/>
      <c r="AD97" s="85"/>
      <c r="AE97" s="85"/>
      <c r="AF97" s="85"/>
      <c r="AG97" s="85"/>
      <c r="AH97" s="85"/>
      <c r="AI97" s="85"/>
      <c r="AJ97" s="85"/>
      <c r="AK97" s="85"/>
    </row>
    <row r="98" spans="1:37">
      <c r="A98" s="94">
        <f t="shared" ref="A98:A104" si="37">A97+1</f>
        <v>68</v>
      </c>
      <c r="B98" s="2793" t="s">
        <v>1312</v>
      </c>
      <c r="C98" s="1351"/>
      <c r="D98" s="1321"/>
      <c r="E98" s="1321"/>
      <c r="F98" s="1321"/>
      <c r="G98" s="1321"/>
      <c r="H98" s="1321"/>
      <c r="I98" s="1321"/>
      <c r="J98" s="1321"/>
      <c r="K98" s="1321"/>
      <c r="L98" s="1321"/>
      <c r="M98" s="1321"/>
      <c r="N98" s="1321"/>
      <c r="O98" s="1349">
        <f>SUMPRODUCT($C$6:$N$6,C98:N98)</f>
        <v>0</v>
      </c>
      <c r="P98" s="1349">
        <f>SUM(C98:N98)</f>
        <v>0</v>
      </c>
      <c r="Q98" s="85"/>
      <c r="R98" s="85"/>
      <c r="S98" s="85"/>
      <c r="T98" s="85"/>
      <c r="U98" s="85"/>
      <c r="V98" s="85"/>
      <c r="W98" s="85"/>
      <c r="X98" s="85"/>
      <c r="Y98" s="85"/>
      <c r="Z98" s="85"/>
      <c r="AA98" s="85"/>
      <c r="AB98" s="85"/>
      <c r="AC98" s="85"/>
      <c r="AD98" s="85"/>
      <c r="AE98" s="85"/>
      <c r="AF98" s="85"/>
      <c r="AG98" s="85"/>
      <c r="AH98" s="85"/>
      <c r="AI98" s="85"/>
      <c r="AJ98" s="85"/>
      <c r="AK98" s="85"/>
    </row>
    <row r="99" spans="1:37" ht="16" thickBot="1">
      <c r="A99" s="94">
        <f t="shared" si="37"/>
        <v>69</v>
      </c>
      <c r="B99" s="1399" t="str">
        <f>""&amp;'A - Movement'!$B$23&amp;" Allocated to Primary Care - (ENTER AS NEGATIVE)"</f>
        <v>Planning Assumptions still to be finalised at Month 1 Allocated to Primary Care - (ENTER AS NEGATIVE)</v>
      </c>
      <c r="C99" s="1351"/>
      <c r="D99" s="1321"/>
      <c r="E99" s="1321"/>
      <c r="F99" s="1321"/>
      <c r="G99" s="1321"/>
      <c r="H99" s="1321"/>
      <c r="I99" s="1321"/>
      <c r="J99" s="1321"/>
      <c r="K99" s="1321"/>
      <c r="L99" s="1321"/>
      <c r="M99" s="1321"/>
      <c r="N99" s="1321"/>
      <c r="O99" s="1349">
        <f>SUMPRODUCT($C$6:$N$6,C99:N99)</f>
        <v>0</v>
      </c>
      <c r="P99" s="1349">
        <f>SUM(C99:N99)</f>
        <v>0</v>
      </c>
      <c r="Q99" s="85"/>
      <c r="R99" s="85"/>
      <c r="S99" s="85"/>
      <c r="T99" s="85"/>
      <c r="U99" s="85"/>
      <c r="V99" s="85"/>
      <c r="W99" s="85"/>
      <c r="X99" s="85"/>
      <c r="Y99" s="85"/>
      <c r="Z99" s="85"/>
      <c r="AA99" s="85"/>
      <c r="AB99" s="85"/>
      <c r="AC99" s="85"/>
      <c r="AD99" s="85"/>
      <c r="AE99" s="85"/>
      <c r="AF99" s="85"/>
      <c r="AG99" s="85"/>
      <c r="AH99" s="85"/>
      <c r="AI99" s="85"/>
      <c r="AJ99" s="85"/>
      <c r="AK99" s="85"/>
    </row>
    <row r="100" spans="1:37" ht="16" thickBot="1">
      <c r="A100" s="92">
        <f t="shared" si="37"/>
        <v>70</v>
      </c>
      <c r="B100" s="1207" t="s">
        <v>1313</v>
      </c>
      <c r="C100" s="1217">
        <f t="shared" ref="C100:P100" si="38">SUM(C97:C99)</f>
        <v>0</v>
      </c>
      <c r="D100" s="1353">
        <f t="shared" si="38"/>
        <v>0</v>
      </c>
      <c r="E100" s="1353">
        <f t="shared" si="38"/>
        <v>0</v>
      </c>
      <c r="F100" s="1353">
        <f t="shared" si="38"/>
        <v>0</v>
      </c>
      <c r="G100" s="1353">
        <f t="shared" si="38"/>
        <v>0</v>
      </c>
      <c r="H100" s="1353">
        <f t="shared" si="38"/>
        <v>0</v>
      </c>
      <c r="I100" s="1353">
        <f t="shared" si="38"/>
        <v>0</v>
      </c>
      <c r="J100" s="1353">
        <f t="shared" si="38"/>
        <v>0</v>
      </c>
      <c r="K100" s="1353">
        <f t="shared" si="38"/>
        <v>0</v>
      </c>
      <c r="L100" s="1353">
        <f t="shared" si="38"/>
        <v>0</v>
      </c>
      <c r="M100" s="1353">
        <f t="shared" si="38"/>
        <v>0</v>
      </c>
      <c r="N100" s="1354">
        <f t="shared" si="38"/>
        <v>0</v>
      </c>
      <c r="O100" s="1208">
        <f t="shared" si="38"/>
        <v>0</v>
      </c>
      <c r="P100" s="1366">
        <f t="shared" si="38"/>
        <v>0</v>
      </c>
      <c r="Q100" s="85"/>
      <c r="R100" s="85"/>
      <c r="S100" s="85"/>
      <c r="T100" s="85"/>
      <c r="U100" s="85"/>
      <c r="V100" s="85"/>
      <c r="W100" s="85"/>
      <c r="X100" s="85"/>
      <c r="Y100" s="85"/>
      <c r="Z100" s="85"/>
      <c r="AA100" s="85"/>
      <c r="AB100" s="85"/>
      <c r="AC100" s="85"/>
      <c r="AD100" s="85"/>
      <c r="AE100" s="85"/>
      <c r="AF100" s="85"/>
      <c r="AG100" s="85"/>
      <c r="AH100" s="85"/>
      <c r="AI100" s="85"/>
      <c r="AJ100" s="85"/>
      <c r="AK100" s="85"/>
    </row>
    <row r="101" spans="1:37">
      <c r="A101" s="94">
        <f t="shared" si="37"/>
        <v>71</v>
      </c>
      <c r="B101" s="1413" t="s">
        <v>513</v>
      </c>
      <c r="C101" s="1348"/>
      <c r="D101" s="1348"/>
      <c r="E101" s="1348"/>
      <c r="F101" s="1348"/>
      <c r="G101" s="1348"/>
      <c r="H101" s="1348"/>
      <c r="I101" s="1348"/>
      <c r="J101" s="1348"/>
      <c r="K101" s="1348"/>
      <c r="L101" s="1348"/>
      <c r="M101" s="1348"/>
      <c r="N101" s="1348"/>
      <c r="O101" s="1349">
        <f>SUMPRODUCT($C$6:$N$6,C101:N101)</f>
        <v>0</v>
      </c>
      <c r="P101" s="1349">
        <f>SUM(C101:N101)</f>
        <v>0</v>
      </c>
      <c r="Q101" s="85"/>
      <c r="R101" s="85"/>
      <c r="S101" s="85"/>
      <c r="T101" s="85"/>
      <c r="U101" s="85"/>
      <c r="V101" s="85"/>
      <c r="W101" s="85"/>
      <c r="X101" s="85"/>
      <c r="Y101" s="85"/>
      <c r="Z101" s="85"/>
      <c r="AA101" s="85"/>
      <c r="AB101" s="85"/>
      <c r="AC101" s="85"/>
      <c r="AD101" s="85"/>
      <c r="AE101" s="85"/>
      <c r="AF101" s="85"/>
      <c r="AG101" s="85"/>
      <c r="AH101" s="85"/>
      <c r="AI101" s="85"/>
      <c r="AJ101" s="85"/>
      <c r="AK101" s="85"/>
    </row>
    <row r="102" spans="1:37">
      <c r="A102" s="94">
        <f t="shared" si="37"/>
        <v>72</v>
      </c>
      <c r="B102" s="1413" t="s">
        <v>533</v>
      </c>
      <c r="C102" s="1348"/>
      <c r="D102" s="1348"/>
      <c r="E102" s="1348"/>
      <c r="F102" s="1348"/>
      <c r="G102" s="1348"/>
      <c r="H102" s="1348"/>
      <c r="I102" s="1348"/>
      <c r="J102" s="1348"/>
      <c r="K102" s="1348"/>
      <c r="L102" s="1348"/>
      <c r="M102" s="1348"/>
      <c r="N102" s="1348"/>
      <c r="O102" s="1349">
        <f>SUMPRODUCT($C$6:$N$6,C102:N102)</f>
        <v>0</v>
      </c>
      <c r="P102" s="1349">
        <f>SUM(C102:N102)</f>
        <v>0</v>
      </c>
      <c r="Q102" s="1382"/>
      <c r="R102" s="85"/>
      <c r="S102" s="85"/>
      <c r="T102" s="85"/>
      <c r="U102" s="85"/>
      <c r="V102" s="85"/>
      <c r="W102" s="85"/>
      <c r="X102" s="85"/>
      <c r="Y102" s="85"/>
      <c r="Z102" s="85"/>
      <c r="AA102" s="85"/>
      <c r="AB102" s="85"/>
      <c r="AC102" s="85"/>
      <c r="AD102" s="85"/>
      <c r="AE102" s="85"/>
      <c r="AF102" s="85"/>
      <c r="AG102" s="85"/>
      <c r="AH102" s="85"/>
      <c r="AI102" s="85"/>
      <c r="AJ102" s="85"/>
      <c r="AK102" s="85"/>
    </row>
    <row r="103" spans="1:37">
      <c r="A103" s="94">
        <f t="shared" si="37"/>
        <v>73</v>
      </c>
      <c r="B103" s="1410" t="s">
        <v>1213</v>
      </c>
      <c r="C103" s="1348"/>
      <c r="D103" s="1348"/>
      <c r="E103" s="1348"/>
      <c r="F103" s="1348"/>
      <c r="G103" s="1348"/>
      <c r="H103" s="1348"/>
      <c r="I103" s="1348"/>
      <c r="J103" s="1348"/>
      <c r="K103" s="1348"/>
      <c r="L103" s="1348"/>
      <c r="M103" s="1348"/>
      <c r="N103" s="1348"/>
      <c r="O103" s="1349">
        <f>SUMPRODUCT($C$6:$N$6,C103:N103)</f>
        <v>0</v>
      </c>
      <c r="P103" s="1349">
        <f>SUM(C103:N103)</f>
        <v>0</v>
      </c>
      <c r="Q103" s="1382"/>
      <c r="R103" s="85"/>
      <c r="S103" s="85"/>
      <c r="T103" s="85"/>
      <c r="U103" s="85"/>
      <c r="V103" s="85"/>
      <c r="W103" s="85"/>
      <c r="X103" s="85"/>
      <c r="Y103" s="85"/>
      <c r="Z103" s="85"/>
      <c r="AA103" s="85"/>
      <c r="AB103" s="85"/>
      <c r="AC103" s="85"/>
      <c r="AD103" s="85"/>
      <c r="AE103" s="85"/>
      <c r="AF103" s="85"/>
      <c r="AG103" s="85"/>
      <c r="AH103" s="85"/>
      <c r="AI103" s="85"/>
      <c r="AJ103" s="85"/>
      <c r="AK103" s="85"/>
    </row>
    <row r="104" spans="1:37" ht="16" thickBot="1">
      <c r="A104" s="97">
        <f t="shared" si="37"/>
        <v>74</v>
      </c>
      <c r="B104" s="1414" t="s">
        <v>1271</v>
      </c>
      <c r="C104" s="1377"/>
      <c r="D104" s="1051"/>
      <c r="E104" s="1051"/>
      <c r="F104" s="1051"/>
      <c r="G104" s="1051"/>
      <c r="H104" s="1051"/>
      <c r="I104" s="1051"/>
      <c r="J104" s="1051"/>
      <c r="K104" s="1051"/>
      <c r="L104" s="1051"/>
      <c r="M104" s="1051"/>
      <c r="N104" s="1378"/>
      <c r="O104" s="1349">
        <f>SUMPRODUCT($C$6:$N$6,C104:N104)</f>
        <v>0</v>
      </c>
      <c r="P104" s="1349">
        <f>SUM(C104:N104)</f>
        <v>0</v>
      </c>
      <c r="Q104" s="1382"/>
      <c r="R104" s="85"/>
      <c r="S104" s="85"/>
      <c r="T104" s="85"/>
      <c r="U104" s="85"/>
      <c r="V104" s="85"/>
      <c r="W104" s="85"/>
      <c r="X104" s="85"/>
      <c r="Y104" s="85"/>
      <c r="Z104" s="85"/>
      <c r="AA104" s="85"/>
      <c r="AB104" s="85"/>
      <c r="AC104" s="85"/>
      <c r="AD104" s="85"/>
      <c r="AE104" s="85"/>
      <c r="AF104" s="85"/>
      <c r="AG104" s="85"/>
      <c r="AH104" s="85"/>
      <c r="AI104" s="85"/>
      <c r="AJ104" s="85"/>
      <c r="AK104" s="85"/>
    </row>
    <row r="105" spans="1:37" ht="16" thickBot="1">
      <c r="A105" s="92">
        <f t="shared" ref="A105:A113" si="39">A104+1</f>
        <v>75</v>
      </c>
      <c r="B105" s="1407" t="s">
        <v>1284</v>
      </c>
      <c r="C105" s="1352">
        <f>SUM(C101:C104)</f>
        <v>0</v>
      </c>
      <c r="D105" s="1352">
        <f t="shared" ref="D105:P105" si="40">SUM(D101:D104)</f>
        <v>0</v>
      </c>
      <c r="E105" s="1352">
        <f t="shared" si="40"/>
        <v>0</v>
      </c>
      <c r="F105" s="1352">
        <f t="shared" si="40"/>
        <v>0</v>
      </c>
      <c r="G105" s="1352">
        <f t="shared" si="40"/>
        <v>0</v>
      </c>
      <c r="H105" s="1352">
        <f t="shared" si="40"/>
        <v>0</v>
      </c>
      <c r="I105" s="1352">
        <f t="shared" si="40"/>
        <v>0</v>
      </c>
      <c r="J105" s="1352">
        <f t="shared" si="40"/>
        <v>0</v>
      </c>
      <c r="K105" s="1352">
        <f t="shared" si="40"/>
        <v>0</v>
      </c>
      <c r="L105" s="1352">
        <f>SUM(L101:L104)</f>
        <v>0</v>
      </c>
      <c r="M105" s="1352">
        <f t="shared" si="40"/>
        <v>0</v>
      </c>
      <c r="N105" s="1434">
        <f t="shared" si="40"/>
        <v>0</v>
      </c>
      <c r="O105" s="1208">
        <f t="shared" si="40"/>
        <v>0</v>
      </c>
      <c r="P105" s="1208">
        <f t="shared" si="40"/>
        <v>0</v>
      </c>
      <c r="Q105" s="85"/>
      <c r="R105" s="85"/>
      <c r="S105" s="85"/>
      <c r="T105" s="85"/>
      <c r="U105" s="85"/>
      <c r="V105" s="85"/>
      <c r="W105" s="85"/>
      <c r="X105" s="85"/>
      <c r="Y105" s="85"/>
      <c r="Z105" s="85"/>
      <c r="AA105" s="85"/>
      <c r="AB105" s="85"/>
      <c r="AC105" s="85"/>
      <c r="AD105" s="85"/>
      <c r="AE105" s="85"/>
      <c r="AF105" s="85"/>
      <c r="AG105" s="85"/>
      <c r="AH105" s="85"/>
      <c r="AI105" s="85"/>
      <c r="AJ105" s="85"/>
      <c r="AK105" s="85"/>
    </row>
    <row r="106" spans="1:37" ht="16" thickBot="1">
      <c r="A106" s="100">
        <f t="shared" si="39"/>
        <v>76</v>
      </c>
      <c r="B106" s="1407" t="s">
        <v>1163</v>
      </c>
      <c r="C106" s="1379">
        <f>C105-C100</f>
        <v>0</v>
      </c>
      <c r="D106" s="1379">
        <f t="shared" ref="D106:P106" si="41">D105-D100</f>
        <v>0</v>
      </c>
      <c r="E106" s="1379">
        <f t="shared" si="41"/>
        <v>0</v>
      </c>
      <c r="F106" s="1379">
        <f t="shared" si="41"/>
        <v>0</v>
      </c>
      <c r="G106" s="1379">
        <f t="shared" si="41"/>
        <v>0</v>
      </c>
      <c r="H106" s="1379">
        <f t="shared" si="41"/>
        <v>0</v>
      </c>
      <c r="I106" s="1379">
        <f t="shared" si="41"/>
        <v>0</v>
      </c>
      <c r="J106" s="1379">
        <f t="shared" si="41"/>
        <v>0</v>
      </c>
      <c r="K106" s="1379">
        <f t="shared" si="41"/>
        <v>0</v>
      </c>
      <c r="L106" s="1379">
        <f t="shared" si="41"/>
        <v>0</v>
      </c>
      <c r="M106" s="1379">
        <f t="shared" si="41"/>
        <v>0</v>
      </c>
      <c r="N106" s="1514">
        <f t="shared" si="41"/>
        <v>0</v>
      </c>
      <c r="O106" s="1511">
        <f t="shared" si="41"/>
        <v>0</v>
      </c>
      <c r="P106" s="1208">
        <f t="shared" si="41"/>
        <v>0</v>
      </c>
      <c r="Q106" s="85"/>
      <c r="R106" s="85"/>
      <c r="S106" s="85"/>
      <c r="T106" s="85"/>
      <c r="U106" s="85"/>
      <c r="V106" s="85"/>
      <c r="W106" s="85"/>
      <c r="X106" s="85"/>
      <c r="Y106" s="85"/>
      <c r="Z106" s="85"/>
      <c r="AA106" s="85"/>
      <c r="AB106" s="85"/>
      <c r="AC106" s="85"/>
      <c r="AD106" s="85"/>
      <c r="AE106" s="85"/>
      <c r="AF106" s="85"/>
      <c r="AG106" s="85"/>
      <c r="AH106" s="85"/>
      <c r="AI106" s="85"/>
      <c r="AJ106" s="85"/>
      <c r="AK106" s="85"/>
    </row>
    <row r="107" spans="1:37" ht="16" thickBot="1">
      <c r="A107" s="965">
        <f t="shared" si="39"/>
        <v>77</v>
      </c>
      <c r="B107" s="1408" t="s">
        <v>1314</v>
      </c>
      <c r="C107" s="1428">
        <f>'C, C1 &amp; C2 - Savings Schemes'!D28</f>
        <v>0</v>
      </c>
      <c r="D107" s="1429">
        <f>'C, C1 &amp; C2 - Savings Schemes'!E28</f>
        <v>0</v>
      </c>
      <c r="E107" s="1429">
        <f>'C, C1 &amp; C2 - Savings Schemes'!F28</f>
        <v>0</v>
      </c>
      <c r="F107" s="1429">
        <f>'C, C1 &amp; C2 - Savings Schemes'!G28</f>
        <v>0</v>
      </c>
      <c r="G107" s="1429">
        <f>'C, C1 &amp; C2 - Savings Schemes'!H28</f>
        <v>0</v>
      </c>
      <c r="H107" s="1429">
        <f>'C, C1 &amp; C2 - Savings Schemes'!I28</f>
        <v>0</v>
      </c>
      <c r="I107" s="1429">
        <f>'C, C1 &amp; C2 - Savings Schemes'!J28</f>
        <v>0</v>
      </c>
      <c r="J107" s="1429">
        <f>'C, C1 &amp; C2 - Savings Schemes'!K28</f>
        <v>0</v>
      </c>
      <c r="K107" s="1429">
        <f>'C, C1 &amp; C2 - Savings Schemes'!L28</f>
        <v>0</v>
      </c>
      <c r="L107" s="1429">
        <f>'C, C1 &amp; C2 - Savings Schemes'!M28</f>
        <v>0</v>
      </c>
      <c r="M107" s="1429">
        <f>'C, C1 &amp; C2 - Savings Schemes'!N28</f>
        <v>0</v>
      </c>
      <c r="N107" s="1430">
        <f>'C, C1 &amp; C2 - Savings Schemes'!O28</f>
        <v>0</v>
      </c>
      <c r="O107" s="1366">
        <f t="shared" ref="O107:O113" si="42">SUMPRODUCT($C$6:$N$6,C107:N107)</f>
        <v>0</v>
      </c>
      <c r="P107" s="1208">
        <f t="shared" ref="P107:P113" si="43">SUM(C107:N107)</f>
        <v>0</v>
      </c>
      <c r="Q107" s="85"/>
      <c r="R107" s="85"/>
      <c r="S107" s="85"/>
      <c r="T107" s="85"/>
      <c r="U107" s="85"/>
      <c r="V107" s="85"/>
      <c r="W107" s="85"/>
      <c r="X107" s="85"/>
      <c r="Y107" s="85"/>
      <c r="Z107" s="85"/>
      <c r="AA107" s="85"/>
      <c r="AB107" s="85"/>
      <c r="AC107" s="85"/>
      <c r="AD107" s="85"/>
      <c r="AE107" s="85"/>
      <c r="AF107" s="85"/>
      <c r="AG107" s="85"/>
      <c r="AH107" s="85"/>
      <c r="AI107" s="85"/>
      <c r="AJ107" s="85"/>
      <c r="AK107" s="85"/>
    </row>
    <row r="108" spans="1:37" ht="16" thickBot="1">
      <c r="A108" s="97">
        <f t="shared" si="39"/>
        <v>78</v>
      </c>
      <c r="B108" s="1406" t="s">
        <v>514</v>
      </c>
      <c r="C108" s="1431">
        <f>'C, C1 &amp; C2 - Savings Schemes'!D29</f>
        <v>0</v>
      </c>
      <c r="D108" s="1432">
        <f>'C, C1 &amp; C2 - Savings Schemes'!E29</f>
        <v>0</v>
      </c>
      <c r="E108" s="1432">
        <f>'C, C1 &amp; C2 - Savings Schemes'!F29</f>
        <v>0</v>
      </c>
      <c r="F108" s="1432">
        <f>'C, C1 &amp; C2 - Savings Schemes'!G29</f>
        <v>0</v>
      </c>
      <c r="G108" s="1432">
        <f>'C, C1 &amp; C2 - Savings Schemes'!H29</f>
        <v>0</v>
      </c>
      <c r="H108" s="1432">
        <f>'C, C1 &amp; C2 - Savings Schemes'!I29</f>
        <v>0</v>
      </c>
      <c r="I108" s="1432">
        <f>'C, C1 &amp; C2 - Savings Schemes'!J29</f>
        <v>0</v>
      </c>
      <c r="J108" s="1432">
        <f>'C, C1 &amp; C2 - Savings Schemes'!K29</f>
        <v>0</v>
      </c>
      <c r="K108" s="1432">
        <f>'C, C1 &amp; C2 - Savings Schemes'!L29</f>
        <v>0</v>
      </c>
      <c r="L108" s="1432">
        <f>'C, C1 &amp; C2 - Savings Schemes'!M29</f>
        <v>0</v>
      </c>
      <c r="M108" s="1432">
        <f>'C, C1 &amp; C2 - Savings Schemes'!N29</f>
        <v>0</v>
      </c>
      <c r="N108" s="1433">
        <f>'C, C1 &amp; C2 - Savings Schemes'!O29</f>
        <v>0</v>
      </c>
      <c r="O108" s="1367">
        <f t="shared" si="42"/>
        <v>0</v>
      </c>
      <c r="P108" s="1349">
        <f t="shared" si="43"/>
        <v>0</v>
      </c>
      <c r="Q108" s="85"/>
      <c r="R108" s="85"/>
      <c r="S108" s="85"/>
      <c r="T108" s="85"/>
      <c r="U108" s="85"/>
      <c r="V108" s="85"/>
      <c r="W108" s="85"/>
      <c r="X108" s="85"/>
      <c r="Y108" s="85"/>
      <c r="Z108" s="85"/>
      <c r="AA108" s="85"/>
      <c r="AB108" s="85"/>
      <c r="AC108" s="85"/>
      <c r="AD108" s="85"/>
      <c r="AE108" s="85"/>
      <c r="AF108" s="85"/>
      <c r="AG108" s="85"/>
      <c r="AH108" s="85"/>
      <c r="AI108" s="85"/>
      <c r="AJ108" s="85"/>
      <c r="AK108" s="85"/>
    </row>
    <row r="109" spans="1:37" ht="16" thickBot="1">
      <c r="A109" s="97">
        <f t="shared" si="39"/>
        <v>79</v>
      </c>
      <c r="B109" s="2793" t="s">
        <v>1214</v>
      </c>
      <c r="C109" s="2794"/>
      <c r="D109" s="1321"/>
      <c r="E109" s="1321"/>
      <c r="F109" s="1321"/>
      <c r="G109" s="1321"/>
      <c r="H109" s="1321"/>
      <c r="I109" s="1321"/>
      <c r="J109" s="1321"/>
      <c r="K109" s="1321"/>
      <c r="L109" s="1321"/>
      <c r="M109" s="1321"/>
      <c r="N109" s="1321"/>
      <c r="O109" s="1885">
        <f t="shared" si="42"/>
        <v>0</v>
      </c>
      <c r="P109" s="1885">
        <f t="shared" si="43"/>
        <v>0</v>
      </c>
      <c r="Q109" s="85"/>
      <c r="R109" s="85"/>
      <c r="S109" s="85"/>
      <c r="T109" s="85"/>
      <c r="U109" s="85"/>
      <c r="V109" s="85"/>
      <c r="W109" s="85"/>
      <c r="X109" s="85"/>
      <c r="Y109" s="85"/>
      <c r="Z109" s="85"/>
      <c r="AA109" s="85"/>
      <c r="AB109" s="85"/>
      <c r="AC109" s="85"/>
      <c r="AD109" s="85"/>
      <c r="AE109" s="85"/>
      <c r="AF109" s="85"/>
      <c r="AG109" s="85"/>
      <c r="AH109" s="85"/>
      <c r="AI109" s="85"/>
      <c r="AJ109" s="85"/>
      <c r="AK109" s="85"/>
    </row>
    <row r="110" spans="1:37" ht="16" thickBot="1">
      <c r="A110" s="155">
        <f t="shared" si="39"/>
        <v>80</v>
      </c>
      <c r="B110" s="1879" t="s">
        <v>1234</v>
      </c>
      <c r="C110" s="1352">
        <f t="shared" ref="C110:N110" si="44">C108-C107-C109</f>
        <v>0</v>
      </c>
      <c r="D110" s="1353">
        <f t="shared" si="44"/>
        <v>0</v>
      </c>
      <c r="E110" s="1353">
        <f t="shared" si="44"/>
        <v>0</v>
      </c>
      <c r="F110" s="1353">
        <f t="shared" si="44"/>
        <v>0</v>
      </c>
      <c r="G110" s="1353">
        <f t="shared" si="44"/>
        <v>0</v>
      </c>
      <c r="H110" s="1353">
        <f t="shared" si="44"/>
        <v>0</v>
      </c>
      <c r="I110" s="1353">
        <f t="shared" si="44"/>
        <v>0</v>
      </c>
      <c r="J110" s="1353">
        <f t="shared" si="44"/>
        <v>0</v>
      </c>
      <c r="K110" s="1353">
        <f t="shared" si="44"/>
        <v>0</v>
      </c>
      <c r="L110" s="1353">
        <f t="shared" si="44"/>
        <v>0</v>
      </c>
      <c r="M110" s="1353">
        <f t="shared" si="44"/>
        <v>0</v>
      </c>
      <c r="N110" s="1510">
        <f t="shared" si="44"/>
        <v>0</v>
      </c>
      <c r="O110" s="1208">
        <f t="shared" si="42"/>
        <v>0</v>
      </c>
      <c r="P110" s="1208">
        <f t="shared" si="43"/>
        <v>0</v>
      </c>
      <c r="Q110" s="105"/>
      <c r="R110" s="85"/>
      <c r="S110" s="85"/>
      <c r="T110" s="85"/>
      <c r="U110" s="85"/>
      <c r="V110" s="85"/>
      <c r="W110" s="85"/>
      <c r="X110" s="85"/>
      <c r="Y110" s="85"/>
      <c r="Z110" s="85"/>
      <c r="AA110" s="85"/>
      <c r="AB110" s="85"/>
      <c r="AC110" s="85"/>
      <c r="AD110" s="85"/>
      <c r="AE110" s="85"/>
      <c r="AF110" s="85"/>
      <c r="AG110" s="85"/>
      <c r="AH110" s="85"/>
      <c r="AI110" s="85"/>
      <c r="AJ110" s="85"/>
      <c r="AK110" s="85"/>
    </row>
    <row r="111" spans="1:37" ht="16" thickBot="1">
      <c r="A111" s="97">
        <f t="shared" si="39"/>
        <v>81</v>
      </c>
      <c r="B111" s="98" t="s">
        <v>1285</v>
      </c>
      <c r="C111" s="1425">
        <f>SUMIFS('Table C3 Tracker'!AG$43:AG$1496,'Table C3 Tracker'!$O$43:$O$1496, "&lt;&gt;Red",'Table C3 Tracker'!$S$43:$S$1496,'Table C3 Tracker'!$CS$5,'Table C3 Tracker'!$R$43:$R$1496, 'Table C3 Tracker'!$CQ$3)</f>
        <v>0</v>
      </c>
      <c r="D111" s="1426">
        <f>SUMIFS('Table C3 Tracker'!AH$43:AH$1496,'Table C3 Tracker'!$O$43:$O$1496, "&lt;&gt;Red",'Table C3 Tracker'!$S$43:$S$1496,'Table C3 Tracker'!$CS$5,'Table C3 Tracker'!$R$43:$R$1496, 'Table C3 Tracker'!$CQ$3)</f>
        <v>0</v>
      </c>
      <c r="E111" s="1426">
        <f>SUMIFS('Table C3 Tracker'!AI$43:AI$1496,'Table C3 Tracker'!$O$43:$O$1496, "&lt;&gt;Red",'Table C3 Tracker'!$S$43:$S$1496,'Table C3 Tracker'!$CS$5,'Table C3 Tracker'!$R$43:$R$1496, 'Table C3 Tracker'!$CQ$3)</f>
        <v>0</v>
      </c>
      <c r="F111" s="1426">
        <f>SUMIFS('Table C3 Tracker'!AJ$43:AJ$1496,'Table C3 Tracker'!$O$43:$O$1496, "&lt;&gt;Red",'Table C3 Tracker'!$S$43:$S$1496,'Table C3 Tracker'!$CS$5,'Table C3 Tracker'!$R$43:$R$1496, 'Table C3 Tracker'!$CQ$3)</f>
        <v>0</v>
      </c>
      <c r="G111" s="1426">
        <f>SUMIFS('Table C3 Tracker'!AK$43:AK$1496,'Table C3 Tracker'!$O$43:$O$1496, "&lt;&gt;Red",'Table C3 Tracker'!$S$43:$S$1496,'Table C3 Tracker'!$CS$5,'Table C3 Tracker'!$R$43:$R$1496, 'Table C3 Tracker'!$CQ$3)</f>
        <v>0</v>
      </c>
      <c r="H111" s="1426">
        <f>SUMIFS('Table C3 Tracker'!AL$43:AL$1496,'Table C3 Tracker'!$O$43:$O$1496, "&lt;&gt;Red",'Table C3 Tracker'!$S$43:$S$1496,'Table C3 Tracker'!$CS$5,'Table C3 Tracker'!$R$43:$R$1496, 'Table C3 Tracker'!$CQ$3)</f>
        <v>0</v>
      </c>
      <c r="I111" s="1426">
        <f>SUMIFS('Table C3 Tracker'!AM$43:AM$1496,'Table C3 Tracker'!$O$43:$O$1496, "&lt;&gt;Red",'Table C3 Tracker'!$S$43:$S$1496,'Table C3 Tracker'!$CS$5,'Table C3 Tracker'!$R$43:$R$1496, 'Table C3 Tracker'!$CQ$3)</f>
        <v>0</v>
      </c>
      <c r="J111" s="1426">
        <f>SUMIFS('Table C3 Tracker'!AN$43:AN$1496,'Table C3 Tracker'!$O$43:$O$1496, "&lt;&gt;Red",'Table C3 Tracker'!$S$43:$S$1496,'Table C3 Tracker'!$CS$5,'Table C3 Tracker'!$R$43:$R$1496, 'Table C3 Tracker'!$CQ$3)</f>
        <v>0</v>
      </c>
      <c r="K111" s="1426">
        <f>SUMIFS('Table C3 Tracker'!AO$43:AO$1496,'Table C3 Tracker'!$O$43:$O$1496, "&lt;&gt;Red",'Table C3 Tracker'!$S$43:$S$1496,'Table C3 Tracker'!$CS$5,'Table C3 Tracker'!$R$43:$R$1496, 'Table C3 Tracker'!$CQ$3)</f>
        <v>0</v>
      </c>
      <c r="L111" s="1426">
        <f>SUMIFS('Table C3 Tracker'!AP$43:AP$1496,'Table C3 Tracker'!$O$43:$O$1496, "&lt;&gt;Red",'Table C3 Tracker'!$S$43:$S$1496,'Table C3 Tracker'!$CS$5,'Table C3 Tracker'!$R$43:$R$1496, 'Table C3 Tracker'!$CQ$3)</f>
        <v>0</v>
      </c>
      <c r="M111" s="1426">
        <f>SUMIFS('Table C3 Tracker'!AQ$43:AQ$1496,'Table C3 Tracker'!$O$43:$O$1496, "&lt;&gt;Red",'Table C3 Tracker'!$S$43:$S$1496,'Table C3 Tracker'!$CS$5,'Table C3 Tracker'!$R$43:$R$1496, 'Table C3 Tracker'!$CQ$3)</f>
        <v>0</v>
      </c>
      <c r="N111" s="1427">
        <f>SUMIFS('Table C3 Tracker'!AR$43:AR$1496,'Table C3 Tracker'!$O$43:$O$1496, "&lt;&gt;Red",'Table C3 Tracker'!$S$43:$S$1496,'Table C3 Tracker'!$CS$5,'Table C3 Tracker'!$R$43:$R$1496, 'Table C3 Tracker'!$CQ$3)</f>
        <v>0</v>
      </c>
      <c r="O111" s="1349">
        <f t="shared" si="42"/>
        <v>0</v>
      </c>
      <c r="P111" s="1349">
        <f t="shared" si="43"/>
        <v>0</v>
      </c>
      <c r="Q111" s="1382"/>
      <c r="R111" s="85"/>
      <c r="S111" s="85"/>
      <c r="T111" s="85"/>
      <c r="U111" s="85"/>
      <c r="V111" s="85"/>
      <c r="W111" s="85"/>
      <c r="X111" s="85"/>
      <c r="Y111" s="85"/>
      <c r="Z111" s="85"/>
      <c r="AA111" s="85"/>
      <c r="AB111" s="85"/>
      <c r="AC111" s="85"/>
      <c r="AD111" s="85"/>
      <c r="AE111" s="85"/>
      <c r="AF111" s="85"/>
      <c r="AG111" s="85"/>
      <c r="AH111" s="85"/>
      <c r="AI111" s="85"/>
      <c r="AJ111" s="85"/>
      <c r="AK111" s="85"/>
    </row>
    <row r="112" spans="1:37" ht="16" thickBot="1">
      <c r="A112" s="155">
        <f t="shared" si="39"/>
        <v>82</v>
      </c>
      <c r="B112" s="2812" t="s">
        <v>1180</v>
      </c>
      <c r="C112" s="2796"/>
      <c r="D112" s="2797"/>
      <c r="E112" s="2797"/>
      <c r="F112" s="2797"/>
      <c r="G112" s="2797"/>
      <c r="H112" s="2797"/>
      <c r="I112" s="2797"/>
      <c r="J112" s="2797"/>
      <c r="K112" s="2797"/>
      <c r="L112" s="2797"/>
      <c r="M112" s="2797"/>
      <c r="N112" s="2798"/>
      <c r="O112" s="1885">
        <f t="shared" si="42"/>
        <v>0</v>
      </c>
      <c r="P112" s="1885">
        <f t="shared" si="43"/>
        <v>0</v>
      </c>
      <c r="Q112" s="1512"/>
      <c r="R112" s="85"/>
      <c r="S112" s="85"/>
      <c r="T112" s="85"/>
      <c r="U112" s="85"/>
      <c r="V112" s="85"/>
      <c r="W112" s="85"/>
      <c r="X112" s="85"/>
      <c r="Y112" s="85"/>
      <c r="Z112" s="85"/>
      <c r="AA112" s="85"/>
      <c r="AB112" s="85"/>
      <c r="AC112" s="85"/>
      <c r="AD112" s="85"/>
      <c r="AE112" s="85"/>
      <c r="AF112" s="85"/>
      <c r="AG112" s="85"/>
      <c r="AH112" s="85"/>
      <c r="AI112" s="85"/>
      <c r="AJ112" s="85"/>
      <c r="AK112" s="85"/>
    </row>
    <row r="113" spans="1:37" ht="16" thickBot="1">
      <c r="A113" s="155">
        <f t="shared" si="39"/>
        <v>83</v>
      </c>
      <c r="B113" s="1180" t="s">
        <v>1315</v>
      </c>
      <c r="C113" s="2799"/>
      <c r="D113" s="2795"/>
      <c r="E113" s="2795"/>
      <c r="F113" s="2795"/>
      <c r="G113" s="2795"/>
      <c r="H113" s="2795"/>
      <c r="I113" s="2795"/>
      <c r="J113" s="2795"/>
      <c r="K113" s="2795"/>
      <c r="L113" s="2795"/>
      <c r="M113" s="2795"/>
      <c r="N113" s="2795"/>
      <c r="O113" s="1208">
        <f t="shared" si="42"/>
        <v>0</v>
      </c>
      <c r="P113" s="1208">
        <f t="shared" si="43"/>
        <v>0</v>
      </c>
      <c r="Q113" s="1512"/>
      <c r="R113" s="85"/>
      <c r="S113" s="85"/>
      <c r="T113" s="105"/>
      <c r="U113" s="105"/>
      <c r="V113" s="105"/>
      <c r="W113" s="85"/>
      <c r="X113" s="85"/>
      <c r="Y113" s="85"/>
      <c r="Z113" s="85"/>
      <c r="AA113" s="85"/>
      <c r="AB113" s="85"/>
      <c r="AC113" s="85"/>
      <c r="AD113" s="85"/>
      <c r="AE113" s="85"/>
      <c r="AF113" s="85"/>
      <c r="AG113" s="85"/>
      <c r="AH113" s="85"/>
      <c r="AI113" s="85"/>
      <c r="AJ113" s="85"/>
      <c r="AK113" s="85"/>
    </row>
    <row r="114" spans="1:37" s="320" customFormat="1" ht="16" thickBot="1">
      <c r="A114" s="1884"/>
      <c r="B114" s="2997"/>
      <c r="C114" s="2997"/>
      <c r="D114" s="2997"/>
      <c r="E114" s="2997"/>
      <c r="F114" s="2997"/>
      <c r="G114" s="2997"/>
      <c r="H114" s="2997"/>
      <c r="I114" s="2997"/>
      <c r="J114" s="2997"/>
      <c r="K114" s="2997"/>
      <c r="L114" s="2997"/>
      <c r="M114" s="2997"/>
      <c r="N114" s="2997"/>
      <c r="O114" s="2997"/>
      <c r="P114" s="2997"/>
      <c r="Q114" s="105"/>
      <c r="R114" s="105"/>
      <c r="S114" s="105"/>
      <c r="T114" s="85"/>
      <c r="U114" s="85"/>
      <c r="V114" s="85"/>
      <c r="W114" s="105"/>
      <c r="X114" s="105"/>
      <c r="Y114" s="105"/>
      <c r="Z114" s="105"/>
      <c r="AA114" s="105"/>
      <c r="AB114" s="105"/>
      <c r="AC114" s="105"/>
      <c r="AD114" s="105"/>
      <c r="AE114" s="105"/>
      <c r="AF114" s="105"/>
      <c r="AG114" s="105"/>
      <c r="AH114" s="105"/>
      <c r="AI114" s="105"/>
      <c r="AJ114" s="105"/>
      <c r="AK114" s="105"/>
    </row>
    <row r="115" spans="1:37" ht="16" thickBot="1">
      <c r="A115" s="1889">
        <f>A113+1</f>
        <v>84</v>
      </c>
      <c r="B115" s="1405" t="s">
        <v>1316</v>
      </c>
      <c r="C115" s="1217">
        <f>C100-C107</f>
        <v>0</v>
      </c>
      <c r="D115" s="1217">
        <f t="shared" ref="D115:P115" si="45">D100-D107</f>
        <v>0</v>
      </c>
      <c r="E115" s="1217">
        <f t="shared" si="45"/>
        <v>0</v>
      </c>
      <c r="F115" s="1217">
        <f t="shared" si="45"/>
        <v>0</v>
      </c>
      <c r="G115" s="1217">
        <f t="shared" si="45"/>
        <v>0</v>
      </c>
      <c r="H115" s="1217">
        <f t="shared" si="45"/>
        <v>0</v>
      </c>
      <c r="I115" s="1217">
        <f t="shared" si="45"/>
        <v>0</v>
      </c>
      <c r="J115" s="1217">
        <f t="shared" si="45"/>
        <v>0</v>
      </c>
      <c r="K115" s="1217">
        <f t="shared" si="45"/>
        <v>0</v>
      </c>
      <c r="L115" s="1217">
        <f t="shared" si="45"/>
        <v>0</v>
      </c>
      <c r="M115" s="1217">
        <f t="shared" si="45"/>
        <v>0</v>
      </c>
      <c r="N115" s="1217">
        <f t="shared" si="45"/>
        <v>0</v>
      </c>
      <c r="O115" s="1217">
        <f t="shared" si="45"/>
        <v>0</v>
      </c>
      <c r="P115" s="1217">
        <f t="shared" si="45"/>
        <v>0</v>
      </c>
      <c r="Q115" s="85"/>
      <c r="R115" s="85"/>
      <c r="S115" s="85"/>
      <c r="T115" s="85"/>
      <c r="U115" s="85"/>
      <c r="V115" s="85"/>
      <c r="W115" s="85"/>
      <c r="X115" s="85"/>
      <c r="Y115" s="85"/>
      <c r="Z115" s="85"/>
      <c r="AA115" s="85"/>
      <c r="AB115" s="85"/>
      <c r="AC115" s="85"/>
      <c r="AD115" s="85"/>
      <c r="AE115" s="85"/>
      <c r="AF115" s="85"/>
      <c r="AG115" s="85"/>
      <c r="AH115" s="85"/>
      <c r="AI115" s="85"/>
      <c r="AJ115" s="85"/>
      <c r="AK115" s="85"/>
    </row>
    <row r="116" spans="1:37" ht="16" thickBot="1">
      <c r="A116" s="155">
        <f>A115+1</f>
        <v>85</v>
      </c>
      <c r="B116" s="1405" t="s">
        <v>1184</v>
      </c>
      <c r="C116" s="1217">
        <f>C105-C108-C111-C112-C113</f>
        <v>0</v>
      </c>
      <c r="D116" s="1217">
        <f t="shared" ref="D116:P116" si="46">D105-D108-D111-D112-D113</f>
        <v>0</v>
      </c>
      <c r="E116" s="1217">
        <f t="shared" si="46"/>
        <v>0</v>
      </c>
      <c r="F116" s="1217">
        <f t="shared" si="46"/>
        <v>0</v>
      </c>
      <c r="G116" s="1217">
        <f t="shared" si="46"/>
        <v>0</v>
      </c>
      <c r="H116" s="1217">
        <f t="shared" si="46"/>
        <v>0</v>
      </c>
      <c r="I116" s="1217">
        <f t="shared" si="46"/>
        <v>0</v>
      </c>
      <c r="J116" s="1217">
        <f t="shared" si="46"/>
        <v>0</v>
      </c>
      <c r="K116" s="1217">
        <f t="shared" si="46"/>
        <v>0</v>
      </c>
      <c r="L116" s="1217">
        <f t="shared" si="46"/>
        <v>0</v>
      </c>
      <c r="M116" s="1217">
        <f t="shared" si="46"/>
        <v>0</v>
      </c>
      <c r="N116" s="1217">
        <f t="shared" si="46"/>
        <v>0</v>
      </c>
      <c r="O116" s="1217">
        <f t="shared" si="46"/>
        <v>0</v>
      </c>
      <c r="P116" s="1217">
        <f t="shared" si="46"/>
        <v>0</v>
      </c>
      <c r="Q116" s="85"/>
      <c r="R116" s="85"/>
      <c r="S116" s="85"/>
      <c r="T116" s="85"/>
      <c r="U116" s="85"/>
      <c r="V116" s="85"/>
      <c r="W116" s="85"/>
      <c r="X116" s="85"/>
      <c r="Y116" s="85"/>
      <c r="Z116" s="85"/>
      <c r="AA116" s="85"/>
      <c r="AB116" s="85"/>
      <c r="AC116" s="85"/>
      <c r="AD116" s="85"/>
      <c r="AE116" s="85"/>
      <c r="AF116" s="85"/>
      <c r="AG116" s="85"/>
      <c r="AH116" s="85"/>
      <c r="AI116" s="85"/>
      <c r="AJ116" s="85"/>
      <c r="AK116" s="85"/>
    </row>
    <row r="117" spans="1:37" ht="16" thickBot="1">
      <c r="A117" s="1214">
        <f>A116+1</f>
        <v>86</v>
      </c>
      <c r="B117" s="1405" t="s">
        <v>1185</v>
      </c>
      <c r="C117" s="1217">
        <f t="shared" ref="C117:P117" si="47">C116-C115</f>
        <v>0</v>
      </c>
      <c r="D117" s="1217">
        <f t="shared" si="47"/>
        <v>0</v>
      </c>
      <c r="E117" s="1217">
        <f t="shared" si="47"/>
        <v>0</v>
      </c>
      <c r="F117" s="1217">
        <f t="shared" si="47"/>
        <v>0</v>
      </c>
      <c r="G117" s="1217">
        <f t="shared" si="47"/>
        <v>0</v>
      </c>
      <c r="H117" s="1217">
        <f t="shared" si="47"/>
        <v>0</v>
      </c>
      <c r="I117" s="1217">
        <f t="shared" si="47"/>
        <v>0</v>
      </c>
      <c r="J117" s="1217">
        <f t="shared" si="47"/>
        <v>0</v>
      </c>
      <c r="K117" s="1217">
        <f t="shared" si="47"/>
        <v>0</v>
      </c>
      <c r="L117" s="1217">
        <f t="shared" si="47"/>
        <v>0</v>
      </c>
      <c r="M117" s="1217">
        <f t="shared" si="47"/>
        <v>0</v>
      </c>
      <c r="N117" s="1217">
        <f t="shared" si="47"/>
        <v>0</v>
      </c>
      <c r="O117" s="1217">
        <f t="shared" si="47"/>
        <v>0</v>
      </c>
      <c r="P117" s="1217">
        <f t="shared" si="47"/>
        <v>0</v>
      </c>
      <c r="Q117" s="85"/>
      <c r="R117" s="85"/>
      <c r="S117" s="85"/>
      <c r="T117" s="85"/>
      <c r="U117" s="85"/>
      <c r="V117" s="85"/>
      <c r="W117" s="85"/>
      <c r="X117" s="85"/>
      <c r="Y117" s="85"/>
      <c r="Z117" s="85"/>
      <c r="AA117" s="85"/>
      <c r="AB117" s="85"/>
      <c r="AC117" s="85"/>
      <c r="AD117" s="85"/>
      <c r="AE117" s="85"/>
      <c r="AF117" s="85"/>
      <c r="AG117" s="85"/>
      <c r="AH117" s="85"/>
      <c r="AI117" s="85"/>
      <c r="AJ117" s="85"/>
      <c r="AK117" s="85"/>
    </row>
    <row r="118" spans="1:37" ht="16" thickBot="1">
      <c r="A118" s="1214">
        <f>A117+1</f>
        <v>87</v>
      </c>
      <c r="B118" s="1405" t="s">
        <v>1215</v>
      </c>
      <c r="C118" s="1217">
        <f>C102-C98-C109-C112-C113</f>
        <v>0</v>
      </c>
      <c r="D118" s="1217">
        <f t="shared" ref="D118:P118" si="48">D102-D98-D109-D112-D113</f>
        <v>0</v>
      </c>
      <c r="E118" s="1217">
        <f t="shared" si="48"/>
        <v>0</v>
      </c>
      <c r="F118" s="1217">
        <f t="shared" si="48"/>
        <v>0</v>
      </c>
      <c r="G118" s="1217">
        <f t="shared" si="48"/>
        <v>0</v>
      </c>
      <c r="H118" s="1217">
        <f t="shared" si="48"/>
        <v>0</v>
      </c>
      <c r="I118" s="1217">
        <f t="shared" si="48"/>
        <v>0</v>
      </c>
      <c r="J118" s="1217">
        <f t="shared" si="48"/>
        <v>0</v>
      </c>
      <c r="K118" s="1217">
        <f t="shared" si="48"/>
        <v>0</v>
      </c>
      <c r="L118" s="1217">
        <f t="shared" si="48"/>
        <v>0</v>
      </c>
      <c r="M118" s="1217">
        <f t="shared" si="48"/>
        <v>0</v>
      </c>
      <c r="N118" s="1217">
        <f t="shared" si="48"/>
        <v>0</v>
      </c>
      <c r="O118" s="1217">
        <f t="shared" si="48"/>
        <v>0</v>
      </c>
      <c r="P118" s="1217">
        <f t="shared" si="48"/>
        <v>0</v>
      </c>
      <c r="Q118" s="85"/>
      <c r="R118" s="85"/>
      <c r="S118" s="85"/>
      <c r="T118" s="85"/>
      <c r="U118" s="85"/>
      <c r="V118" s="85"/>
      <c r="W118" s="85"/>
      <c r="X118" s="85"/>
      <c r="Y118" s="85"/>
      <c r="Z118" s="85"/>
      <c r="AA118" s="85"/>
      <c r="AB118" s="85"/>
      <c r="AC118" s="85"/>
      <c r="AD118" s="85"/>
      <c r="AE118" s="85"/>
      <c r="AF118" s="85"/>
      <c r="AG118" s="85"/>
      <c r="AH118" s="85"/>
      <c r="AI118" s="85"/>
      <c r="AJ118" s="85"/>
      <c r="AK118" s="85"/>
    </row>
    <row r="119" spans="1:37" ht="16" thickBot="1">
      <c r="A119" s="1214">
        <f>A118+1</f>
        <v>88</v>
      </c>
      <c r="B119" s="1405" t="s">
        <v>1186</v>
      </c>
      <c r="C119" s="1217">
        <f t="shared" ref="C119:P119" si="49">C117-C118</f>
        <v>0</v>
      </c>
      <c r="D119" s="1217">
        <f t="shared" si="49"/>
        <v>0</v>
      </c>
      <c r="E119" s="1217">
        <f t="shared" si="49"/>
        <v>0</v>
      </c>
      <c r="F119" s="1217">
        <f t="shared" si="49"/>
        <v>0</v>
      </c>
      <c r="G119" s="1217">
        <f t="shared" si="49"/>
        <v>0</v>
      </c>
      <c r="H119" s="1217">
        <f t="shared" si="49"/>
        <v>0</v>
      </c>
      <c r="I119" s="1217">
        <f t="shared" si="49"/>
        <v>0</v>
      </c>
      <c r="J119" s="1217">
        <f t="shared" si="49"/>
        <v>0</v>
      </c>
      <c r="K119" s="1217">
        <f t="shared" si="49"/>
        <v>0</v>
      </c>
      <c r="L119" s="1217">
        <f t="shared" si="49"/>
        <v>0</v>
      </c>
      <c r="M119" s="1217">
        <f t="shared" si="49"/>
        <v>0</v>
      </c>
      <c r="N119" s="1217">
        <f t="shared" si="49"/>
        <v>0</v>
      </c>
      <c r="O119" s="1217">
        <f t="shared" si="49"/>
        <v>0</v>
      </c>
      <c r="P119" s="1217">
        <f t="shared" si="49"/>
        <v>0</v>
      </c>
      <c r="Q119" s="85"/>
      <c r="R119" s="85"/>
      <c r="S119" s="85"/>
      <c r="T119" s="85"/>
      <c r="U119" s="85"/>
      <c r="V119" s="85"/>
      <c r="W119" s="85"/>
      <c r="X119" s="85"/>
      <c r="Y119" s="85"/>
      <c r="Z119" s="85"/>
      <c r="AA119" s="85"/>
      <c r="AB119" s="85"/>
      <c r="AC119" s="85"/>
      <c r="AD119" s="85"/>
      <c r="AE119" s="85"/>
      <c r="AF119" s="85"/>
      <c r="AG119" s="85"/>
      <c r="AH119" s="85"/>
      <c r="AI119" s="85"/>
      <c r="AJ119" s="85"/>
      <c r="AK119" s="85"/>
    </row>
    <row r="120" spans="1:37">
      <c r="A120" s="90"/>
      <c r="B120" s="85"/>
      <c r="C120" s="1070">
        <f>IF(OR((C116-'B - Monthly Positions'!D18)&gt;1,(C116-'B - Monthly Positions'!D18)&lt;-1),1,0)</f>
        <v>0</v>
      </c>
      <c r="D120" s="1070">
        <f>IF(OR((D116-'B - Monthly Positions'!E18)&gt;1,(D116-'B - Monthly Positions'!E18)&lt;-1),1,0)</f>
        <v>0</v>
      </c>
      <c r="E120" s="1070">
        <f>IF(OR((E116-'B - Monthly Positions'!F18)&gt;1,(E116-'B - Monthly Positions'!F18)&lt;-1),1,0)</f>
        <v>0</v>
      </c>
      <c r="F120" s="1070">
        <f>IF(OR((F116-'B - Monthly Positions'!G18)&gt;1,(F116-'B - Monthly Positions'!G18)&lt;-1),1,0)</f>
        <v>0</v>
      </c>
      <c r="G120" s="1070">
        <f>IF(OR((G116-'B - Monthly Positions'!H18)&gt;1,(G116-'B - Monthly Positions'!H18)&lt;-1),1,0)</f>
        <v>0</v>
      </c>
      <c r="H120" s="1070">
        <f>IF(OR((H116-'B - Monthly Positions'!I18)&gt;1,(H116-'B - Monthly Positions'!I18)&lt;-1),1,0)</f>
        <v>0</v>
      </c>
      <c r="I120" s="1070">
        <f>IF(OR((I116-'B - Monthly Positions'!J18)&gt;1,(I116-'B - Monthly Positions'!J18)&lt;-1),1,0)</f>
        <v>0</v>
      </c>
      <c r="J120" s="1070">
        <f>IF(OR((J116-'B - Monthly Positions'!K18)&gt;1,(J116-'B - Monthly Positions'!K18)&lt;-1),1,0)</f>
        <v>0</v>
      </c>
      <c r="K120" s="1070">
        <f>IF(OR((K116-'B - Monthly Positions'!L18)&gt;1,(K116-'B - Monthly Positions'!L18)&lt;-1),1,0)</f>
        <v>0</v>
      </c>
      <c r="L120" s="1070">
        <f>IF(OR((L116-'B - Monthly Positions'!M18)&gt;1,(L116-'B - Monthly Positions'!M18)&lt;-1),1,0)</f>
        <v>0</v>
      </c>
      <c r="M120" s="1070">
        <f>IF(OR((M116-'B - Monthly Positions'!N18)&gt;1,(M116-'B - Monthly Positions'!N18)&lt;-1),1,0)</f>
        <v>0</v>
      </c>
      <c r="N120" s="1070">
        <f>IF(OR((N116-'B - Monthly Positions'!O18)&gt;1,(N116-'B - Monthly Positions'!O18)&lt;-1),1,0)</f>
        <v>0</v>
      </c>
      <c r="O120" s="1070"/>
      <c r="P120" s="1070"/>
      <c r="Q120" s="85"/>
      <c r="R120" s="85"/>
      <c r="S120" s="85"/>
      <c r="T120" s="85"/>
      <c r="U120" s="85"/>
      <c r="V120" s="85"/>
      <c r="W120" s="85"/>
      <c r="X120" s="85"/>
      <c r="Y120" s="85"/>
      <c r="Z120" s="85"/>
      <c r="AA120" s="85"/>
      <c r="AB120" s="85"/>
      <c r="AC120" s="85"/>
      <c r="AD120" s="85"/>
      <c r="AE120" s="85"/>
      <c r="AF120" s="85"/>
      <c r="AG120" s="85"/>
      <c r="AH120" s="85"/>
      <c r="AI120" s="85"/>
      <c r="AJ120" s="85"/>
      <c r="AK120" s="85"/>
    </row>
    <row r="121" spans="1:37">
      <c r="A121" s="90"/>
      <c r="B121" s="86" t="s">
        <v>1286</v>
      </c>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row>
    <row r="122" spans="1:37" ht="16" thickBot="1">
      <c r="A122" s="90"/>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row>
    <row r="123" spans="1:37" ht="16" thickBot="1">
      <c r="A123" s="90"/>
      <c r="B123" s="1369"/>
      <c r="C123" s="1370">
        <v>1</v>
      </c>
      <c r="D123" s="1356">
        <v>2</v>
      </c>
      <c r="E123" s="1356">
        <v>3</v>
      </c>
      <c r="F123" s="1356">
        <v>4</v>
      </c>
      <c r="G123" s="1356">
        <v>5</v>
      </c>
      <c r="H123" s="1356">
        <v>6</v>
      </c>
      <c r="I123" s="1356">
        <v>7</v>
      </c>
      <c r="J123" s="1356">
        <v>8</v>
      </c>
      <c r="K123" s="1356">
        <v>9</v>
      </c>
      <c r="L123" s="1356">
        <v>10</v>
      </c>
      <c r="M123" s="1356">
        <v>11</v>
      </c>
      <c r="N123" s="1355">
        <v>12</v>
      </c>
      <c r="O123" s="1371"/>
      <c r="P123" s="1345"/>
      <c r="Q123" s="85"/>
      <c r="R123" s="85"/>
      <c r="S123" s="85"/>
      <c r="T123" s="85"/>
      <c r="U123" s="85"/>
      <c r="V123" s="85"/>
      <c r="W123" s="85"/>
      <c r="X123" s="85"/>
      <c r="Y123" s="85"/>
      <c r="Z123" s="85"/>
      <c r="AA123" s="85"/>
      <c r="AB123" s="85"/>
      <c r="AC123" s="85"/>
      <c r="AD123" s="85"/>
      <c r="AE123" s="85"/>
      <c r="AF123" s="85"/>
      <c r="AG123" s="85"/>
      <c r="AH123" s="85"/>
      <c r="AI123" s="85"/>
      <c r="AJ123" s="85"/>
      <c r="AK123" s="85"/>
    </row>
    <row r="124" spans="1:37" ht="39">
      <c r="A124" s="90"/>
      <c r="B124" s="1346" t="s">
        <v>1287</v>
      </c>
      <c r="C124" s="1372" t="s">
        <v>186</v>
      </c>
      <c r="D124" s="1359" t="s">
        <v>90</v>
      </c>
      <c r="E124" s="1359" t="s">
        <v>91</v>
      </c>
      <c r="F124" s="1359" t="s">
        <v>92</v>
      </c>
      <c r="G124" s="1359" t="s">
        <v>93</v>
      </c>
      <c r="H124" s="1359" t="s">
        <v>94</v>
      </c>
      <c r="I124" s="1359" t="s">
        <v>95</v>
      </c>
      <c r="J124" s="1359" t="s">
        <v>96</v>
      </c>
      <c r="K124" s="1359" t="s">
        <v>97</v>
      </c>
      <c r="L124" s="1359" t="s">
        <v>98</v>
      </c>
      <c r="M124" s="1359" t="s">
        <v>99</v>
      </c>
      <c r="N124" s="1360" t="s">
        <v>100</v>
      </c>
      <c r="O124" s="1361" t="s">
        <v>504</v>
      </c>
      <c r="P124" s="1361" t="s">
        <v>447</v>
      </c>
      <c r="Q124" s="85"/>
      <c r="R124" s="85"/>
      <c r="S124" s="85"/>
      <c r="T124" s="85"/>
      <c r="U124" s="85"/>
      <c r="V124" s="85"/>
      <c r="W124" s="85"/>
      <c r="X124" s="85"/>
      <c r="Y124" s="85"/>
      <c r="Z124" s="85"/>
      <c r="AA124" s="85"/>
      <c r="AB124" s="85"/>
      <c r="AC124" s="85"/>
      <c r="AD124" s="85"/>
      <c r="AE124" s="85"/>
      <c r="AF124" s="85"/>
      <c r="AG124" s="85"/>
      <c r="AH124" s="85"/>
      <c r="AI124" s="85"/>
      <c r="AJ124" s="85"/>
      <c r="AK124" s="85"/>
    </row>
    <row r="125" spans="1:37" ht="16" thickBot="1">
      <c r="A125" s="90"/>
      <c r="B125" s="1347"/>
      <c r="C125" s="1373" t="s">
        <v>51</v>
      </c>
      <c r="D125" s="1374" t="s">
        <v>51</v>
      </c>
      <c r="E125" s="1374" t="s">
        <v>51</v>
      </c>
      <c r="F125" s="1374" t="s">
        <v>51</v>
      </c>
      <c r="G125" s="1374" t="s">
        <v>51</v>
      </c>
      <c r="H125" s="1374" t="s">
        <v>51</v>
      </c>
      <c r="I125" s="1374" t="s">
        <v>51</v>
      </c>
      <c r="J125" s="1374" t="s">
        <v>51</v>
      </c>
      <c r="K125" s="1374" t="s">
        <v>51</v>
      </c>
      <c r="L125" s="1374" t="s">
        <v>51</v>
      </c>
      <c r="M125" s="1374" t="s">
        <v>51</v>
      </c>
      <c r="N125" s="1375" t="s">
        <v>51</v>
      </c>
      <c r="O125" s="1365" t="s">
        <v>51</v>
      </c>
      <c r="P125" s="1365" t="s">
        <v>51</v>
      </c>
      <c r="Q125" s="85"/>
      <c r="R125" s="85"/>
      <c r="S125" s="85"/>
      <c r="T125" s="85"/>
      <c r="U125" s="85"/>
      <c r="V125" s="85"/>
      <c r="W125" s="85"/>
      <c r="X125" s="85"/>
      <c r="Y125" s="85"/>
      <c r="Z125" s="85"/>
      <c r="AA125" s="85"/>
      <c r="AB125" s="85"/>
      <c r="AC125" s="85"/>
      <c r="AD125" s="85"/>
      <c r="AE125" s="85"/>
      <c r="AF125" s="85"/>
      <c r="AG125" s="85"/>
      <c r="AH125" s="85"/>
      <c r="AI125" s="85"/>
      <c r="AJ125" s="85"/>
      <c r="AK125" s="85"/>
    </row>
    <row r="126" spans="1:37">
      <c r="A126" s="92">
        <f>A119+1</f>
        <v>89</v>
      </c>
      <c r="B126" s="1398" t="s">
        <v>1317</v>
      </c>
      <c r="C126" s="1351"/>
      <c r="D126" s="1321"/>
      <c r="E126" s="1321"/>
      <c r="F126" s="1321"/>
      <c r="G126" s="1321"/>
      <c r="H126" s="1321"/>
      <c r="I126" s="1321"/>
      <c r="J126" s="1321"/>
      <c r="K126" s="1321"/>
      <c r="L126" s="1321"/>
      <c r="M126" s="1321"/>
      <c r="N126" s="1321"/>
      <c r="O126" s="1349">
        <f>SUMPRODUCT($C$6:$N$6,C126:N126)</f>
        <v>0</v>
      </c>
      <c r="P126" s="1349">
        <f>SUM(C126:N126)</f>
        <v>0</v>
      </c>
      <c r="Q126" s="85"/>
      <c r="R126" s="85"/>
      <c r="S126" s="85"/>
      <c r="T126" s="85"/>
      <c r="U126" s="85"/>
      <c r="V126" s="85"/>
      <c r="W126" s="85"/>
      <c r="X126" s="85"/>
      <c r="Y126" s="85"/>
      <c r="Z126" s="85"/>
      <c r="AA126" s="85"/>
      <c r="AB126" s="85"/>
      <c r="AC126" s="85"/>
      <c r="AD126" s="85"/>
      <c r="AE126" s="85"/>
      <c r="AF126" s="85"/>
      <c r="AG126" s="85"/>
      <c r="AH126" s="85"/>
      <c r="AI126" s="85"/>
      <c r="AJ126" s="85"/>
      <c r="AK126" s="85"/>
    </row>
    <row r="127" spans="1:37">
      <c r="A127" s="1323">
        <f>A126+1</f>
        <v>90</v>
      </c>
      <c r="B127" s="2793" t="s">
        <v>1318</v>
      </c>
      <c r="C127" s="2794"/>
      <c r="D127" s="1321"/>
      <c r="E127" s="1321"/>
      <c r="F127" s="1321"/>
      <c r="G127" s="1321"/>
      <c r="H127" s="1321"/>
      <c r="I127" s="1321"/>
      <c r="J127" s="1321"/>
      <c r="K127" s="1321"/>
      <c r="L127" s="1321"/>
      <c r="M127" s="1321"/>
      <c r="N127" s="1321"/>
      <c r="O127" s="1349">
        <f>SUMPRODUCT($C$6:$N$6,C127:N127)</f>
        <v>0</v>
      </c>
      <c r="P127" s="1349">
        <f>SUM(C127:N127)</f>
        <v>0</v>
      </c>
      <c r="Q127" s="85"/>
      <c r="R127" s="85"/>
      <c r="S127" s="85"/>
      <c r="T127" s="85"/>
      <c r="U127" s="85"/>
      <c r="V127" s="85"/>
      <c r="W127" s="85"/>
      <c r="X127" s="85"/>
      <c r="Y127" s="85"/>
      <c r="Z127" s="85"/>
      <c r="AA127" s="85"/>
      <c r="AB127" s="85"/>
      <c r="AC127" s="85"/>
      <c r="AD127" s="85"/>
      <c r="AE127" s="85"/>
      <c r="AF127" s="85"/>
      <c r="AG127" s="85"/>
      <c r="AH127" s="85"/>
      <c r="AI127" s="85"/>
      <c r="AJ127" s="85"/>
      <c r="AK127" s="85"/>
    </row>
    <row r="128" spans="1:37" ht="16" thickBot="1">
      <c r="A128" s="97">
        <f t="shared" ref="A128:A141" si="50">A127+1</f>
        <v>91</v>
      </c>
      <c r="B128" s="1399" t="str">
        <f>""&amp;'A - Movement'!$B$23&amp;" Allocated to CHC / FNC - (ENTER AS NEGATIVE)"</f>
        <v>Planning Assumptions still to be finalised at Month 1 Allocated to CHC / FNC - (ENTER AS NEGATIVE)</v>
      </c>
      <c r="C128" s="1351"/>
      <c r="D128" s="1321"/>
      <c r="E128" s="1321"/>
      <c r="F128" s="1321"/>
      <c r="G128" s="1321"/>
      <c r="H128" s="1321"/>
      <c r="I128" s="1321"/>
      <c r="J128" s="1321"/>
      <c r="K128" s="1321"/>
      <c r="L128" s="1321"/>
      <c r="M128" s="1321"/>
      <c r="N128" s="1321"/>
      <c r="O128" s="1349">
        <f>SUMPRODUCT($C$6:$N$6,C128:N128)</f>
        <v>0</v>
      </c>
      <c r="P128" s="1349">
        <f>SUM(C128:N128)</f>
        <v>0</v>
      </c>
      <c r="Q128" s="85"/>
      <c r="R128" s="85"/>
      <c r="S128" s="85"/>
      <c r="T128" s="85"/>
      <c r="U128" s="85"/>
      <c r="V128" s="85"/>
      <c r="W128" s="85"/>
      <c r="X128" s="85"/>
      <c r="Y128" s="85"/>
      <c r="Z128" s="85"/>
      <c r="AA128" s="85"/>
      <c r="AB128" s="85"/>
      <c r="AC128" s="85"/>
      <c r="AD128" s="85"/>
      <c r="AE128" s="85"/>
      <c r="AF128" s="85"/>
      <c r="AG128" s="85"/>
      <c r="AH128" s="85"/>
      <c r="AI128" s="85"/>
      <c r="AJ128" s="85"/>
      <c r="AK128" s="85"/>
    </row>
    <row r="129" spans="1:37" ht="16" thickBot="1">
      <c r="A129" s="155">
        <f t="shared" si="50"/>
        <v>92</v>
      </c>
      <c r="B129" s="1207" t="s">
        <v>1319</v>
      </c>
      <c r="C129" s="1217">
        <f t="shared" ref="C129:P129" si="51">SUM(C126:C128)</f>
        <v>0</v>
      </c>
      <c r="D129" s="1353">
        <f t="shared" si="51"/>
        <v>0</v>
      </c>
      <c r="E129" s="1353">
        <f t="shared" si="51"/>
        <v>0</v>
      </c>
      <c r="F129" s="1353">
        <f t="shared" si="51"/>
        <v>0</v>
      </c>
      <c r="G129" s="1353">
        <f t="shared" si="51"/>
        <v>0</v>
      </c>
      <c r="H129" s="1353">
        <f t="shared" si="51"/>
        <v>0</v>
      </c>
      <c r="I129" s="1353">
        <f t="shared" si="51"/>
        <v>0</v>
      </c>
      <c r="J129" s="1353">
        <f t="shared" si="51"/>
        <v>0</v>
      </c>
      <c r="K129" s="1353">
        <f t="shared" si="51"/>
        <v>0</v>
      </c>
      <c r="L129" s="1353">
        <f t="shared" si="51"/>
        <v>0</v>
      </c>
      <c r="M129" s="1353">
        <f t="shared" si="51"/>
        <v>0</v>
      </c>
      <c r="N129" s="1354">
        <f t="shared" si="51"/>
        <v>0</v>
      </c>
      <c r="O129" s="1208">
        <f t="shared" si="51"/>
        <v>0</v>
      </c>
      <c r="P129" s="1366">
        <f t="shared" si="51"/>
        <v>0</v>
      </c>
      <c r="Q129" s="85"/>
      <c r="R129" s="85"/>
      <c r="S129" s="85"/>
      <c r="T129" s="85"/>
      <c r="U129" s="85"/>
      <c r="V129" s="85"/>
      <c r="W129" s="85"/>
      <c r="X129" s="85"/>
      <c r="Y129" s="85"/>
      <c r="Z129" s="85"/>
      <c r="AA129" s="85"/>
      <c r="AB129" s="85"/>
      <c r="AC129" s="85"/>
      <c r="AD129" s="85"/>
      <c r="AE129" s="85"/>
      <c r="AF129" s="85"/>
      <c r="AG129" s="85"/>
      <c r="AH129" s="85"/>
      <c r="AI129" s="85"/>
      <c r="AJ129" s="85"/>
      <c r="AK129" s="85"/>
    </row>
    <row r="130" spans="1:37">
      <c r="A130" s="965">
        <f t="shared" si="50"/>
        <v>93</v>
      </c>
      <c r="B130" s="1413" t="s">
        <v>1191</v>
      </c>
      <c r="C130" s="1348"/>
      <c r="D130" s="1348"/>
      <c r="E130" s="1348"/>
      <c r="F130" s="1348"/>
      <c r="G130" s="1348"/>
      <c r="H130" s="1348"/>
      <c r="I130" s="1348"/>
      <c r="J130" s="1348"/>
      <c r="K130" s="1348"/>
      <c r="L130" s="1348"/>
      <c r="M130" s="1348"/>
      <c r="N130" s="1348"/>
      <c r="O130" s="1349">
        <f>SUMPRODUCT($C$6:$N$6,C130:N130)</f>
        <v>0</v>
      </c>
      <c r="P130" s="1349">
        <f>SUM(C130:N130)</f>
        <v>0</v>
      </c>
      <c r="Q130" s="1382"/>
      <c r="R130" s="85"/>
      <c r="S130" s="85"/>
      <c r="T130" s="85"/>
      <c r="U130" s="85"/>
      <c r="V130" s="85"/>
      <c r="W130" s="85"/>
      <c r="X130" s="85"/>
      <c r="Y130" s="85"/>
      <c r="Z130" s="85"/>
      <c r="AA130" s="85"/>
      <c r="AB130" s="85"/>
      <c r="AC130" s="85"/>
      <c r="AD130" s="85"/>
      <c r="AE130" s="85"/>
      <c r="AF130" s="85"/>
      <c r="AG130" s="85"/>
      <c r="AH130" s="85"/>
      <c r="AI130" s="85"/>
      <c r="AJ130" s="85"/>
      <c r="AK130" s="85"/>
    </row>
    <row r="131" spans="1:37">
      <c r="A131" s="1323">
        <f t="shared" si="50"/>
        <v>94</v>
      </c>
      <c r="B131" s="1410" t="s">
        <v>1216</v>
      </c>
      <c r="C131" s="1348"/>
      <c r="D131" s="1348"/>
      <c r="E131" s="1348"/>
      <c r="F131" s="1348"/>
      <c r="G131" s="1348"/>
      <c r="H131" s="1348"/>
      <c r="I131" s="1348"/>
      <c r="J131" s="1348"/>
      <c r="K131" s="1348"/>
      <c r="L131" s="1348"/>
      <c r="M131" s="1348"/>
      <c r="N131" s="1348"/>
      <c r="O131" s="1349">
        <f>SUMPRODUCT($C$6:$N$6,C131:N131)</f>
        <v>0</v>
      </c>
      <c r="P131" s="1349">
        <f>SUM(C131:N131)</f>
        <v>0</v>
      </c>
      <c r="Q131" s="1382"/>
      <c r="R131" s="85"/>
      <c r="S131" s="85"/>
      <c r="T131" s="85"/>
      <c r="U131" s="85"/>
      <c r="V131" s="85"/>
      <c r="W131" s="85"/>
      <c r="X131" s="85"/>
      <c r="Y131" s="85"/>
      <c r="Z131" s="85"/>
      <c r="AA131" s="85"/>
      <c r="AB131" s="85"/>
      <c r="AC131" s="85"/>
      <c r="AD131" s="85"/>
      <c r="AE131" s="85"/>
      <c r="AF131" s="85"/>
      <c r="AG131" s="85"/>
      <c r="AH131" s="85"/>
      <c r="AI131" s="85"/>
      <c r="AJ131" s="85"/>
      <c r="AK131" s="85"/>
    </row>
    <row r="132" spans="1:37" ht="16" thickBot="1">
      <c r="A132" s="97">
        <f t="shared" si="50"/>
        <v>95</v>
      </c>
      <c r="B132" s="1414" t="s">
        <v>1270</v>
      </c>
      <c r="C132" s="1348"/>
      <c r="D132" s="1348"/>
      <c r="E132" s="1348"/>
      <c r="F132" s="1348"/>
      <c r="G132" s="1348"/>
      <c r="H132" s="1348"/>
      <c r="I132" s="1348"/>
      <c r="J132" s="1348"/>
      <c r="K132" s="1348"/>
      <c r="L132" s="1348"/>
      <c r="M132" s="1348"/>
      <c r="N132" s="1348"/>
      <c r="O132" s="1349">
        <f>SUMPRODUCT($C$6:$N$6,C132:N132)</f>
        <v>0</v>
      </c>
      <c r="P132" s="1349">
        <f>SUM(C132:N132)</f>
        <v>0</v>
      </c>
      <c r="Q132" s="1382"/>
      <c r="R132" s="85"/>
      <c r="S132" s="85"/>
      <c r="T132" s="85"/>
      <c r="U132" s="85"/>
      <c r="V132" s="85"/>
      <c r="W132" s="85"/>
      <c r="X132" s="85"/>
      <c r="Y132" s="85"/>
      <c r="Z132" s="85"/>
      <c r="AA132" s="85"/>
      <c r="AB132" s="85"/>
      <c r="AC132" s="85"/>
      <c r="AD132" s="85"/>
      <c r="AE132" s="85"/>
      <c r="AF132" s="85"/>
      <c r="AG132" s="85"/>
      <c r="AH132" s="85"/>
      <c r="AI132" s="85"/>
      <c r="AJ132" s="85"/>
      <c r="AK132" s="85"/>
    </row>
    <row r="133" spans="1:37" ht="16" thickBot="1">
      <c r="A133" s="155">
        <f t="shared" si="50"/>
        <v>96</v>
      </c>
      <c r="B133" s="1407" t="s">
        <v>1193</v>
      </c>
      <c r="C133" s="1352">
        <f>SUM(C130:C132)</f>
        <v>0</v>
      </c>
      <c r="D133" s="1352">
        <f t="shared" ref="D133:P133" si="52">SUM(D130:D132)</f>
        <v>0</v>
      </c>
      <c r="E133" s="1352">
        <f t="shared" si="52"/>
        <v>0</v>
      </c>
      <c r="F133" s="1352">
        <f t="shared" si="52"/>
        <v>0</v>
      </c>
      <c r="G133" s="1352">
        <f t="shared" si="52"/>
        <v>0</v>
      </c>
      <c r="H133" s="1352">
        <f t="shared" si="52"/>
        <v>0</v>
      </c>
      <c r="I133" s="1352">
        <f t="shared" si="52"/>
        <v>0</v>
      </c>
      <c r="J133" s="1352">
        <f t="shared" si="52"/>
        <v>0</v>
      </c>
      <c r="K133" s="1352">
        <f t="shared" si="52"/>
        <v>0</v>
      </c>
      <c r="L133" s="1352">
        <f t="shared" si="52"/>
        <v>0</v>
      </c>
      <c r="M133" s="1352">
        <f t="shared" si="52"/>
        <v>0</v>
      </c>
      <c r="N133" s="1434">
        <f t="shared" si="52"/>
        <v>0</v>
      </c>
      <c r="O133" s="1208">
        <f t="shared" si="52"/>
        <v>0</v>
      </c>
      <c r="P133" s="1208">
        <f t="shared" si="52"/>
        <v>0</v>
      </c>
      <c r="Q133" s="85"/>
      <c r="R133" s="85"/>
      <c r="S133" s="85"/>
      <c r="T133" s="85"/>
      <c r="U133" s="85"/>
      <c r="V133" s="85"/>
      <c r="W133" s="85"/>
      <c r="X133" s="85"/>
      <c r="Y133" s="85"/>
      <c r="Z133" s="85"/>
      <c r="AA133" s="85"/>
      <c r="AB133" s="85"/>
      <c r="AC133" s="85"/>
      <c r="AD133" s="85"/>
      <c r="AE133" s="85"/>
      <c r="AF133" s="85"/>
      <c r="AG133" s="85"/>
      <c r="AH133" s="85"/>
      <c r="AI133" s="85"/>
      <c r="AJ133" s="85"/>
      <c r="AK133" s="85"/>
    </row>
    <row r="134" spans="1:37" ht="16" thickBot="1">
      <c r="A134" s="155">
        <f t="shared" si="50"/>
        <v>97</v>
      </c>
      <c r="B134" s="1407" t="s">
        <v>1194</v>
      </c>
      <c r="C134" s="1379">
        <f>C133-C129</f>
        <v>0</v>
      </c>
      <c r="D134" s="1379">
        <f t="shared" ref="D134:P134" si="53">D133-D129</f>
        <v>0</v>
      </c>
      <c r="E134" s="1379">
        <f t="shared" si="53"/>
        <v>0</v>
      </c>
      <c r="F134" s="1379">
        <f t="shared" si="53"/>
        <v>0</v>
      </c>
      <c r="G134" s="1379">
        <f t="shared" si="53"/>
        <v>0</v>
      </c>
      <c r="H134" s="1379">
        <f t="shared" si="53"/>
        <v>0</v>
      </c>
      <c r="I134" s="1379">
        <f t="shared" si="53"/>
        <v>0</v>
      </c>
      <c r="J134" s="1379">
        <f t="shared" si="53"/>
        <v>0</v>
      </c>
      <c r="K134" s="1379">
        <f t="shared" si="53"/>
        <v>0</v>
      </c>
      <c r="L134" s="1379">
        <f t="shared" si="53"/>
        <v>0</v>
      </c>
      <c r="M134" s="1379">
        <f t="shared" si="53"/>
        <v>0</v>
      </c>
      <c r="N134" s="1514">
        <f t="shared" si="53"/>
        <v>0</v>
      </c>
      <c r="O134" s="1208">
        <f t="shared" si="53"/>
        <v>0</v>
      </c>
      <c r="P134" s="1208">
        <f t="shared" si="53"/>
        <v>0</v>
      </c>
      <c r="Q134" s="85"/>
      <c r="R134" s="85"/>
      <c r="S134" s="85"/>
      <c r="T134" s="85"/>
      <c r="U134" s="85"/>
      <c r="V134" s="85"/>
      <c r="W134" s="85"/>
      <c r="X134" s="85"/>
      <c r="Y134" s="85"/>
      <c r="Z134" s="85"/>
      <c r="AA134" s="85"/>
      <c r="AB134" s="85"/>
      <c r="AC134" s="85"/>
      <c r="AD134" s="85"/>
      <c r="AE134" s="85"/>
      <c r="AF134" s="85"/>
      <c r="AG134" s="85"/>
      <c r="AH134" s="85"/>
      <c r="AI134" s="85"/>
      <c r="AJ134" s="85"/>
      <c r="AK134" s="85"/>
    </row>
    <row r="135" spans="1:37" ht="16" thickBot="1">
      <c r="A135" s="155">
        <f t="shared" si="50"/>
        <v>98</v>
      </c>
      <c r="B135" s="1408" t="s">
        <v>1320</v>
      </c>
      <c r="C135" s="1428">
        <f>'C, C1 &amp; C2 - Savings Schemes'!D13</f>
        <v>0</v>
      </c>
      <c r="D135" s="1429">
        <f>'C, C1 &amp; C2 - Savings Schemes'!E13</f>
        <v>0</v>
      </c>
      <c r="E135" s="1429">
        <f>'C, C1 &amp; C2 - Savings Schemes'!F13</f>
        <v>0</v>
      </c>
      <c r="F135" s="1429">
        <f>'C, C1 &amp; C2 - Savings Schemes'!G13</f>
        <v>0</v>
      </c>
      <c r="G135" s="1429">
        <f>'C, C1 &amp; C2 - Savings Schemes'!H13</f>
        <v>0</v>
      </c>
      <c r="H135" s="1429">
        <f>'C, C1 &amp; C2 - Savings Schemes'!I13</f>
        <v>0</v>
      </c>
      <c r="I135" s="1429">
        <f>'C, C1 &amp; C2 - Savings Schemes'!J13</f>
        <v>0</v>
      </c>
      <c r="J135" s="1429">
        <f>'C, C1 &amp; C2 - Savings Schemes'!K13</f>
        <v>0</v>
      </c>
      <c r="K135" s="1429">
        <f>'C, C1 &amp; C2 - Savings Schemes'!L13</f>
        <v>0</v>
      </c>
      <c r="L135" s="1429">
        <f>'C, C1 &amp; C2 - Savings Schemes'!M13</f>
        <v>0</v>
      </c>
      <c r="M135" s="1429">
        <f>'C, C1 &amp; C2 - Savings Schemes'!N13</f>
        <v>0</v>
      </c>
      <c r="N135" s="1430">
        <f>'C, C1 &amp; C2 - Savings Schemes'!O13</f>
        <v>0</v>
      </c>
      <c r="O135" s="1366">
        <f t="shared" ref="O135:O141" si="54">SUMPRODUCT($C$6:$N$6,C135:N135)</f>
        <v>0</v>
      </c>
      <c r="P135" s="1208">
        <f t="shared" ref="P135:P141" si="55">SUM(C135:N135)</f>
        <v>0</v>
      </c>
      <c r="Q135" s="85"/>
      <c r="R135" s="85"/>
      <c r="S135" s="85"/>
      <c r="T135" s="85"/>
      <c r="U135" s="85"/>
      <c r="V135" s="85"/>
      <c r="W135" s="85"/>
      <c r="X135" s="85"/>
      <c r="Y135" s="85"/>
      <c r="Z135" s="85"/>
      <c r="AA135" s="85"/>
      <c r="AB135" s="85"/>
      <c r="AC135" s="85"/>
      <c r="AD135" s="85"/>
      <c r="AE135" s="85"/>
      <c r="AF135" s="85"/>
      <c r="AG135" s="85"/>
      <c r="AH135" s="85"/>
      <c r="AI135" s="85"/>
      <c r="AJ135" s="85"/>
      <c r="AK135" s="85"/>
    </row>
    <row r="136" spans="1:37" ht="16" thickBot="1">
      <c r="A136" s="1323">
        <f t="shared" si="50"/>
        <v>99</v>
      </c>
      <c r="B136" s="1406" t="s">
        <v>1192</v>
      </c>
      <c r="C136" s="1431">
        <f>'C, C1 &amp; C2 - Savings Schemes'!D14</f>
        <v>0</v>
      </c>
      <c r="D136" s="1432">
        <f>'C, C1 &amp; C2 - Savings Schemes'!E14</f>
        <v>0</v>
      </c>
      <c r="E136" s="1432">
        <f>'C, C1 &amp; C2 - Savings Schemes'!F14</f>
        <v>0</v>
      </c>
      <c r="F136" s="1432">
        <f>'C, C1 &amp; C2 - Savings Schemes'!G14</f>
        <v>0</v>
      </c>
      <c r="G136" s="1432">
        <f>'C, C1 &amp; C2 - Savings Schemes'!H14</f>
        <v>0</v>
      </c>
      <c r="H136" s="1432">
        <f>'C, C1 &amp; C2 - Savings Schemes'!I14</f>
        <v>0</v>
      </c>
      <c r="I136" s="1432">
        <f>'C, C1 &amp; C2 - Savings Schemes'!J14</f>
        <v>0</v>
      </c>
      <c r="J136" s="1432">
        <f>'C, C1 &amp; C2 - Savings Schemes'!K14</f>
        <v>0</v>
      </c>
      <c r="K136" s="1432">
        <f>'C, C1 &amp; C2 - Savings Schemes'!L14</f>
        <v>0</v>
      </c>
      <c r="L136" s="1432">
        <f>'C, C1 &amp; C2 - Savings Schemes'!M14</f>
        <v>0</v>
      </c>
      <c r="M136" s="1432">
        <f>'C, C1 &amp; C2 - Savings Schemes'!N14</f>
        <v>0</v>
      </c>
      <c r="N136" s="1433">
        <f>'C, C1 &amp; C2 - Savings Schemes'!O14</f>
        <v>0</v>
      </c>
      <c r="O136" s="1367">
        <f t="shared" si="54"/>
        <v>0</v>
      </c>
      <c r="P136" s="1349">
        <f t="shared" si="55"/>
        <v>0</v>
      </c>
      <c r="Q136" s="85"/>
      <c r="R136" s="85"/>
      <c r="S136" s="85"/>
      <c r="T136" s="85"/>
      <c r="U136" s="85"/>
      <c r="V136" s="85"/>
      <c r="W136" s="85"/>
      <c r="X136" s="85"/>
      <c r="Y136" s="85"/>
      <c r="Z136" s="85"/>
      <c r="AA136" s="85"/>
      <c r="AB136" s="85"/>
      <c r="AC136" s="85"/>
      <c r="AD136" s="85"/>
      <c r="AE136" s="85"/>
      <c r="AF136" s="85"/>
      <c r="AG136" s="85"/>
      <c r="AH136" s="85"/>
      <c r="AI136" s="85"/>
      <c r="AJ136" s="85"/>
      <c r="AK136" s="85"/>
    </row>
    <row r="137" spans="1:37" ht="16" thickBot="1">
      <c r="A137" s="1323">
        <f t="shared" si="50"/>
        <v>100</v>
      </c>
      <c r="B137" s="2793" t="s">
        <v>1217</v>
      </c>
      <c r="C137" s="2794"/>
      <c r="D137" s="1321"/>
      <c r="E137" s="1321"/>
      <c r="F137" s="1321"/>
      <c r="G137" s="1321"/>
      <c r="H137" s="1321"/>
      <c r="I137" s="1321"/>
      <c r="J137" s="1321"/>
      <c r="K137" s="1321"/>
      <c r="L137" s="1321"/>
      <c r="M137" s="1321"/>
      <c r="N137" s="1321"/>
      <c r="O137" s="1885">
        <f t="shared" si="54"/>
        <v>0</v>
      </c>
      <c r="P137" s="1885">
        <f t="shared" si="55"/>
        <v>0</v>
      </c>
      <c r="Q137" s="85"/>
      <c r="R137" s="85"/>
      <c r="S137" s="85"/>
      <c r="T137" s="85"/>
      <c r="U137" s="85"/>
      <c r="V137" s="85"/>
      <c r="W137" s="85"/>
      <c r="X137" s="85"/>
      <c r="Y137" s="85"/>
      <c r="Z137" s="85"/>
      <c r="AA137" s="85"/>
      <c r="AB137" s="85"/>
      <c r="AC137" s="85"/>
      <c r="AD137" s="85"/>
      <c r="AE137" s="85"/>
      <c r="AF137" s="85"/>
      <c r="AG137" s="85"/>
      <c r="AH137" s="85"/>
      <c r="AI137" s="85"/>
      <c r="AJ137" s="85"/>
      <c r="AK137" s="85"/>
    </row>
    <row r="138" spans="1:37" ht="16" thickBot="1">
      <c r="A138" s="155">
        <f t="shared" si="50"/>
        <v>101</v>
      </c>
      <c r="B138" s="1407" t="s">
        <v>1235</v>
      </c>
      <c r="C138" s="1352">
        <f t="shared" ref="C138:N138" si="56">C136-C135-C137</f>
        <v>0</v>
      </c>
      <c r="D138" s="1353">
        <f t="shared" si="56"/>
        <v>0</v>
      </c>
      <c r="E138" s="1353">
        <f t="shared" si="56"/>
        <v>0</v>
      </c>
      <c r="F138" s="1353">
        <f t="shared" si="56"/>
        <v>0</v>
      </c>
      <c r="G138" s="1353">
        <f t="shared" si="56"/>
        <v>0</v>
      </c>
      <c r="H138" s="1353">
        <f t="shared" si="56"/>
        <v>0</v>
      </c>
      <c r="I138" s="1353">
        <f t="shared" si="56"/>
        <v>0</v>
      </c>
      <c r="J138" s="1353">
        <f t="shared" si="56"/>
        <v>0</v>
      </c>
      <c r="K138" s="1353">
        <f t="shared" si="56"/>
        <v>0</v>
      </c>
      <c r="L138" s="1353">
        <f t="shared" si="56"/>
        <v>0</v>
      </c>
      <c r="M138" s="1353">
        <f t="shared" si="56"/>
        <v>0</v>
      </c>
      <c r="N138" s="1510">
        <f t="shared" si="56"/>
        <v>0</v>
      </c>
      <c r="O138" s="1208">
        <f t="shared" si="54"/>
        <v>0</v>
      </c>
      <c r="P138" s="1208">
        <f t="shared" si="55"/>
        <v>0</v>
      </c>
      <c r="Q138" s="105"/>
      <c r="R138" s="85"/>
      <c r="S138" s="85"/>
      <c r="T138" s="85"/>
      <c r="U138" s="85"/>
      <c r="V138" s="85"/>
      <c r="W138" s="85"/>
      <c r="X138" s="85"/>
      <c r="Y138" s="85"/>
      <c r="Z138" s="85"/>
      <c r="AA138" s="85"/>
      <c r="AB138" s="85"/>
      <c r="AC138" s="85"/>
      <c r="AD138" s="85"/>
      <c r="AE138" s="85"/>
      <c r="AF138" s="85"/>
      <c r="AG138" s="85"/>
      <c r="AH138" s="85"/>
      <c r="AI138" s="85"/>
      <c r="AJ138" s="85"/>
      <c r="AK138" s="85"/>
    </row>
    <row r="139" spans="1:37" ht="16" thickBot="1">
      <c r="A139" s="97">
        <f t="shared" si="50"/>
        <v>102</v>
      </c>
      <c r="B139" s="98" t="s">
        <v>1288</v>
      </c>
      <c r="C139" s="1425">
        <f>SUMIFS('Table C3 Tracker'!AG$43:AG$1496,'Table C3 Tracker'!$O$43:$O$1496, "&lt;&gt;Red",'Table C3 Tracker'!$S$43:$S$1496,'Table C3 Tracker'!$CS$1,'Table C3 Tracker'!$R$43:$R$1496, 'Table C3 Tracker'!$CQ$3)</f>
        <v>0</v>
      </c>
      <c r="D139" s="1426">
        <f>SUMIFS('Table C3 Tracker'!AH$43:AH$1496,'Table C3 Tracker'!$O$43:$O$1496, "&lt;&gt;Red",'Table C3 Tracker'!$S$43:$S$1496,'Table C3 Tracker'!$CS$1,'Table C3 Tracker'!$R$43:$R$1496, 'Table C3 Tracker'!$CQ$3)</f>
        <v>0</v>
      </c>
      <c r="E139" s="1426">
        <f>SUMIFS('Table C3 Tracker'!AI$43:AI$1496,'Table C3 Tracker'!$O$43:$O$1496, "&lt;&gt;Red",'Table C3 Tracker'!$S$43:$S$1496,'Table C3 Tracker'!$CS$1,'Table C3 Tracker'!$R$43:$R$1496, 'Table C3 Tracker'!$CQ$3)</f>
        <v>0</v>
      </c>
      <c r="F139" s="1426">
        <f>SUMIFS('Table C3 Tracker'!AJ$43:AJ$1496,'Table C3 Tracker'!$O$43:$O$1496, "&lt;&gt;Red",'Table C3 Tracker'!$S$43:$S$1496,'Table C3 Tracker'!$CS$1,'Table C3 Tracker'!$R$43:$R$1496, 'Table C3 Tracker'!$CQ$3)</f>
        <v>0</v>
      </c>
      <c r="G139" s="1426">
        <f>SUMIFS('Table C3 Tracker'!AK$43:AK$1496,'Table C3 Tracker'!$O$43:$O$1496, "&lt;&gt;Red",'Table C3 Tracker'!$S$43:$S$1496,'Table C3 Tracker'!$CS$1,'Table C3 Tracker'!$R$43:$R$1496, 'Table C3 Tracker'!$CQ$3)</f>
        <v>0</v>
      </c>
      <c r="H139" s="1426">
        <f>SUMIFS('Table C3 Tracker'!AL$43:AL$1496,'Table C3 Tracker'!$O$43:$O$1496, "&lt;&gt;Red",'Table C3 Tracker'!$S$43:$S$1496,'Table C3 Tracker'!$CS$1,'Table C3 Tracker'!$R$43:$R$1496, 'Table C3 Tracker'!$CQ$3)</f>
        <v>0</v>
      </c>
      <c r="I139" s="1426">
        <f>SUMIFS('Table C3 Tracker'!AM$43:AM$1496,'Table C3 Tracker'!$O$43:$O$1496, "&lt;&gt;Red",'Table C3 Tracker'!$S$43:$S$1496,'Table C3 Tracker'!$CS$1,'Table C3 Tracker'!$R$43:$R$1496, 'Table C3 Tracker'!$CQ$3)</f>
        <v>0</v>
      </c>
      <c r="J139" s="1426">
        <f>SUMIFS('Table C3 Tracker'!AN$43:AN$1496,'Table C3 Tracker'!$O$43:$O$1496, "&lt;&gt;Red",'Table C3 Tracker'!$S$43:$S$1496,'Table C3 Tracker'!$CS$1,'Table C3 Tracker'!$R$43:$R$1496, 'Table C3 Tracker'!$CQ$3)</f>
        <v>0</v>
      </c>
      <c r="K139" s="1426">
        <f>SUMIFS('Table C3 Tracker'!AO$43:AO$1496,'Table C3 Tracker'!$O$43:$O$1496, "&lt;&gt;Red",'Table C3 Tracker'!$S$43:$S$1496,'Table C3 Tracker'!$CS$1,'Table C3 Tracker'!$R$43:$R$1496, 'Table C3 Tracker'!$CQ$3)</f>
        <v>0</v>
      </c>
      <c r="L139" s="1426">
        <f>SUMIFS('Table C3 Tracker'!AP$43:AP$1496,'Table C3 Tracker'!$O$43:$O$1496, "&lt;&gt;Red",'Table C3 Tracker'!$S$43:$S$1496,'Table C3 Tracker'!$CS$1,'Table C3 Tracker'!$R$43:$R$1496, 'Table C3 Tracker'!$CQ$3)</f>
        <v>0</v>
      </c>
      <c r="M139" s="1426">
        <f>SUMIFS('Table C3 Tracker'!AQ$43:AQ$1496,'Table C3 Tracker'!$O$43:$O$1496, "&lt;&gt;Red",'Table C3 Tracker'!$S$43:$S$1496,'Table C3 Tracker'!$CS$1,'Table C3 Tracker'!$R$43:$R$1496, 'Table C3 Tracker'!$CQ$3)</f>
        <v>0</v>
      </c>
      <c r="N139" s="1427">
        <f>SUMIFS('Table C3 Tracker'!AR$43:AR$1496,'Table C3 Tracker'!$O$43:$O$1496, "&lt;&gt;Red",'Table C3 Tracker'!$S$43:$S$1496,'Table C3 Tracker'!$CS$1,'Table C3 Tracker'!$R$43:$R$1496, 'Table C3 Tracker'!$CQ$3)</f>
        <v>0</v>
      </c>
      <c r="O139" s="1349">
        <f t="shared" si="54"/>
        <v>0</v>
      </c>
      <c r="P139" s="1349">
        <f t="shared" si="55"/>
        <v>0</v>
      </c>
      <c r="Q139" s="1382"/>
      <c r="R139" s="85"/>
      <c r="S139" s="85"/>
      <c r="T139" s="85"/>
      <c r="U139" s="85"/>
      <c r="V139" s="85"/>
      <c r="W139" s="85"/>
      <c r="X139" s="85"/>
      <c r="Y139" s="85"/>
      <c r="Z139" s="85"/>
      <c r="AA139" s="85"/>
      <c r="AB139" s="85"/>
      <c r="AC139" s="85"/>
      <c r="AD139" s="85"/>
      <c r="AE139" s="85"/>
      <c r="AF139" s="85"/>
      <c r="AG139" s="85"/>
      <c r="AH139" s="85"/>
      <c r="AI139" s="85"/>
      <c r="AJ139" s="85"/>
      <c r="AK139" s="85"/>
    </row>
    <row r="140" spans="1:37" ht="16" thickBot="1">
      <c r="A140" s="155">
        <f t="shared" si="50"/>
        <v>103</v>
      </c>
      <c r="B140" s="2812" t="s">
        <v>1189</v>
      </c>
      <c r="C140" s="2796"/>
      <c r="D140" s="2797"/>
      <c r="E140" s="2797"/>
      <c r="F140" s="2797"/>
      <c r="G140" s="2797"/>
      <c r="H140" s="2797"/>
      <c r="I140" s="2797"/>
      <c r="J140" s="2797"/>
      <c r="K140" s="2797"/>
      <c r="L140" s="2797"/>
      <c r="M140" s="2797"/>
      <c r="N140" s="2798"/>
      <c r="O140" s="1885">
        <f t="shared" si="54"/>
        <v>0</v>
      </c>
      <c r="P140" s="1885">
        <f t="shared" si="55"/>
        <v>0</v>
      </c>
      <c r="Q140" s="1512"/>
      <c r="R140" s="85"/>
      <c r="S140" s="85"/>
      <c r="T140" s="85"/>
      <c r="U140" s="85"/>
      <c r="V140" s="85"/>
      <c r="W140" s="85"/>
      <c r="X140" s="85"/>
      <c r="Y140" s="85"/>
      <c r="Z140" s="85"/>
      <c r="AA140" s="85"/>
      <c r="AB140" s="85"/>
      <c r="AC140" s="85"/>
      <c r="AD140" s="85"/>
      <c r="AE140" s="85"/>
      <c r="AF140" s="85"/>
      <c r="AG140" s="85"/>
      <c r="AH140" s="85"/>
      <c r="AI140" s="85"/>
      <c r="AJ140" s="85"/>
      <c r="AK140" s="85"/>
    </row>
    <row r="141" spans="1:37" ht="16" thickBot="1">
      <c r="A141" s="155">
        <f t="shared" si="50"/>
        <v>104</v>
      </c>
      <c r="B141" s="1180" t="s">
        <v>1321</v>
      </c>
      <c r="C141" s="2799"/>
      <c r="D141" s="2795"/>
      <c r="E141" s="2795"/>
      <c r="F141" s="2795"/>
      <c r="G141" s="2795"/>
      <c r="H141" s="2795"/>
      <c r="I141" s="2795"/>
      <c r="J141" s="2795"/>
      <c r="K141" s="2795"/>
      <c r="L141" s="2795"/>
      <c r="M141" s="2795"/>
      <c r="N141" s="2795"/>
      <c r="O141" s="1208">
        <f t="shared" si="54"/>
        <v>0</v>
      </c>
      <c r="P141" s="1208">
        <f t="shared" si="55"/>
        <v>0</v>
      </c>
      <c r="Q141" s="1512"/>
      <c r="R141" s="85"/>
      <c r="S141" s="85"/>
      <c r="T141" s="105"/>
      <c r="U141" s="105"/>
      <c r="V141" s="105"/>
      <c r="W141" s="85"/>
      <c r="X141" s="85"/>
      <c r="Y141" s="85"/>
      <c r="Z141" s="85"/>
      <c r="AA141" s="85"/>
      <c r="AB141" s="85"/>
      <c r="AC141" s="85"/>
      <c r="AD141" s="85"/>
      <c r="AE141" s="85"/>
      <c r="AF141" s="85"/>
      <c r="AG141" s="85"/>
      <c r="AH141" s="85"/>
      <c r="AI141" s="85"/>
      <c r="AJ141" s="85"/>
      <c r="AK141" s="85"/>
    </row>
    <row r="142" spans="1:37" s="320" customFormat="1" ht="16" thickBot="1">
      <c r="A142" s="1884"/>
      <c r="B142" s="2997"/>
      <c r="C142" s="2997"/>
      <c r="D142" s="2997"/>
      <c r="E142" s="2997"/>
      <c r="F142" s="2997"/>
      <c r="G142" s="2997"/>
      <c r="H142" s="2997"/>
      <c r="I142" s="2997"/>
      <c r="J142" s="2997"/>
      <c r="K142" s="2997"/>
      <c r="L142" s="2997"/>
      <c r="M142" s="2997"/>
      <c r="N142" s="2997"/>
      <c r="O142" s="2997"/>
      <c r="P142" s="2997"/>
      <c r="Q142" s="105"/>
      <c r="R142" s="105"/>
      <c r="S142" s="105"/>
      <c r="T142" s="85"/>
      <c r="U142" s="85"/>
      <c r="V142" s="85"/>
      <c r="W142" s="105"/>
      <c r="X142" s="105"/>
      <c r="Y142" s="105"/>
      <c r="Z142" s="105"/>
      <c r="AA142" s="105"/>
      <c r="AB142" s="105"/>
      <c r="AC142" s="105"/>
      <c r="AD142" s="105"/>
      <c r="AE142" s="105"/>
      <c r="AF142" s="105"/>
      <c r="AG142" s="105"/>
      <c r="AH142" s="105"/>
      <c r="AI142" s="105"/>
      <c r="AJ142" s="105"/>
      <c r="AK142" s="105"/>
    </row>
    <row r="143" spans="1:37" ht="16" thickBot="1">
      <c r="A143" s="1889">
        <f>A141+1</f>
        <v>105</v>
      </c>
      <c r="B143" s="1405" t="s">
        <v>1322</v>
      </c>
      <c r="C143" s="1217">
        <f>C129-C135</f>
        <v>0</v>
      </c>
      <c r="D143" s="1217">
        <f t="shared" ref="D143:P143" si="57">D129-D135</f>
        <v>0</v>
      </c>
      <c r="E143" s="1217">
        <f t="shared" si="57"/>
        <v>0</v>
      </c>
      <c r="F143" s="1217">
        <f t="shared" si="57"/>
        <v>0</v>
      </c>
      <c r="G143" s="1217">
        <f t="shared" si="57"/>
        <v>0</v>
      </c>
      <c r="H143" s="1217">
        <f t="shared" si="57"/>
        <v>0</v>
      </c>
      <c r="I143" s="1217">
        <f t="shared" si="57"/>
        <v>0</v>
      </c>
      <c r="J143" s="1217">
        <f t="shared" si="57"/>
        <v>0</v>
      </c>
      <c r="K143" s="1217">
        <f t="shared" si="57"/>
        <v>0</v>
      </c>
      <c r="L143" s="1217">
        <f t="shared" si="57"/>
        <v>0</v>
      </c>
      <c r="M143" s="1217">
        <f t="shared" si="57"/>
        <v>0</v>
      </c>
      <c r="N143" s="1217">
        <f t="shared" si="57"/>
        <v>0</v>
      </c>
      <c r="O143" s="1217">
        <f t="shared" si="57"/>
        <v>0</v>
      </c>
      <c r="P143" s="1217">
        <f t="shared" si="57"/>
        <v>0</v>
      </c>
      <c r="Q143" s="85"/>
      <c r="R143" s="85"/>
      <c r="S143" s="85"/>
      <c r="T143" s="85"/>
      <c r="U143" s="85"/>
      <c r="V143" s="85"/>
      <c r="W143" s="85"/>
      <c r="X143" s="85"/>
      <c r="Y143" s="85"/>
      <c r="Z143" s="85"/>
      <c r="AA143" s="85"/>
      <c r="AB143" s="85"/>
      <c r="AC143" s="85"/>
      <c r="AD143" s="85"/>
      <c r="AE143" s="85"/>
      <c r="AF143" s="85"/>
      <c r="AG143" s="85"/>
      <c r="AH143" s="85"/>
      <c r="AI143" s="85"/>
      <c r="AJ143" s="85"/>
      <c r="AK143" s="85"/>
    </row>
    <row r="144" spans="1:37" ht="16" thickBot="1">
      <c r="A144" s="155">
        <f>A143+1</f>
        <v>106</v>
      </c>
      <c r="B144" s="1405" t="s">
        <v>1198</v>
      </c>
      <c r="C144" s="1217">
        <f>C133-C136-C139-C140-C141</f>
        <v>0</v>
      </c>
      <c r="D144" s="1217">
        <f t="shared" ref="D144:P144" si="58">D133-D136-D139-D140-D141</f>
        <v>0</v>
      </c>
      <c r="E144" s="1217">
        <f t="shared" si="58"/>
        <v>0</v>
      </c>
      <c r="F144" s="1217">
        <f t="shared" si="58"/>
        <v>0</v>
      </c>
      <c r="G144" s="1217">
        <f t="shared" si="58"/>
        <v>0</v>
      </c>
      <c r="H144" s="1217">
        <f t="shared" si="58"/>
        <v>0</v>
      </c>
      <c r="I144" s="1217">
        <f t="shared" si="58"/>
        <v>0</v>
      </c>
      <c r="J144" s="1217">
        <f t="shared" si="58"/>
        <v>0</v>
      </c>
      <c r="K144" s="1217">
        <f t="shared" si="58"/>
        <v>0</v>
      </c>
      <c r="L144" s="1217">
        <f t="shared" si="58"/>
        <v>0</v>
      </c>
      <c r="M144" s="1217">
        <f t="shared" si="58"/>
        <v>0</v>
      </c>
      <c r="N144" s="1217">
        <f t="shared" si="58"/>
        <v>0</v>
      </c>
      <c r="O144" s="1217">
        <f t="shared" si="58"/>
        <v>0</v>
      </c>
      <c r="P144" s="1217">
        <f t="shared" si="58"/>
        <v>0</v>
      </c>
      <c r="Q144" s="85"/>
      <c r="R144" s="85"/>
      <c r="S144" s="85"/>
      <c r="T144" s="85"/>
      <c r="U144" s="85"/>
      <c r="V144" s="85"/>
      <c r="W144" s="85"/>
      <c r="X144" s="85"/>
      <c r="Y144" s="85"/>
      <c r="Z144" s="85"/>
      <c r="AA144" s="85"/>
      <c r="AB144" s="85"/>
      <c r="AC144" s="85"/>
      <c r="AD144" s="85"/>
      <c r="AE144" s="85"/>
      <c r="AF144" s="85"/>
      <c r="AG144" s="85"/>
      <c r="AH144" s="85"/>
      <c r="AI144" s="85"/>
      <c r="AJ144" s="85"/>
      <c r="AK144" s="85"/>
    </row>
    <row r="145" spans="1:37" ht="16" thickBot="1">
      <c r="A145" s="1214">
        <f>A144+1</f>
        <v>107</v>
      </c>
      <c r="B145" s="1405" t="s">
        <v>1197</v>
      </c>
      <c r="C145" s="1217">
        <f>C144-C143</f>
        <v>0</v>
      </c>
      <c r="D145" s="1217">
        <f t="shared" ref="D145:P145" si="59">D144-D143</f>
        <v>0</v>
      </c>
      <c r="E145" s="1217">
        <f t="shared" si="59"/>
        <v>0</v>
      </c>
      <c r="F145" s="1217">
        <f t="shared" si="59"/>
        <v>0</v>
      </c>
      <c r="G145" s="1217">
        <f t="shared" si="59"/>
        <v>0</v>
      </c>
      <c r="H145" s="1217">
        <f t="shared" si="59"/>
        <v>0</v>
      </c>
      <c r="I145" s="1217">
        <f t="shared" si="59"/>
        <v>0</v>
      </c>
      <c r="J145" s="1217">
        <f t="shared" si="59"/>
        <v>0</v>
      </c>
      <c r="K145" s="1217">
        <f t="shared" si="59"/>
        <v>0</v>
      </c>
      <c r="L145" s="1217">
        <f t="shared" si="59"/>
        <v>0</v>
      </c>
      <c r="M145" s="1217">
        <f t="shared" si="59"/>
        <v>0</v>
      </c>
      <c r="N145" s="1217">
        <f t="shared" si="59"/>
        <v>0</v>
      </c>
      <c r="O145" s="1217">
        <f t="shared" si="59"/>
        <v>0</v>
      </c>
      <c r="P145" s="1208">
        <f t="shared" si="59"/>
        <v>0</v>
      </c>
      <c r="Q145" s="85"/>
      <c r="R145" s="85"/>
      <c r="S145" s="85"/>
      <c r="T145" s="85"/>
      <c r="U145" s="85"/>
      <c r="V145" s="85"/>
      <c r="W145" s="85"/>
      <c r="X145" s="85"/>
      <c r="Y145" s="85"/>
      <c r="Z145" s="85"/>
      <c r="AA145" s="85"/>
      <c r="AB145" s="85"/>
      <c r="AC145" s="85"/>
      <c r="AD145" s="85"/>
      <c r="AE145" s="85"/>
      <c r="AF145" s="85"/>
      <c r="AG145" s="85"/>
      <c r="AH145" s="85"/>
      <c r="AI145" s="85"/>
      <c r="AJ145" s="85"/>
      <c r="AK145" s="85"/>
    </row>
    <row r="146" spans="1:37" ht="16" thickBot="1">
      <c r="A146" s="1214">
        <f>A145+1</f>
        <v>108</v>
      </c>
      <c r="B146" s="1405" t="s">
        <v>1218</v>
      </c>
      <c r="C146" s="1217">
        <f>C131-C127-C137-C140-C141</f>
        <v>0</v>
      </c>
      <c r="D146" s="1217">
        <f t="shared" ref="D146:P146" si="60">D131-D127-D137-D140-D141</f>
        <v>0</v>
      </c>
      <c r="E146" s="1217">
        <f t="shared" si="60"/>
        <v>0</v>
      </c>
      <c r="F146" s="1217">
        <f t="shared" si="60"/>
        <v>0</v>
      </c>
      <c r="G146" s="1217">
        <f t="shared" si="60"/>
        <v>0</v>
      </c>
      <c r="H146" s="1217">
        <f t="shared" si="60"/>
        <v>0</v>
      </c>
      <c r="I146" s="1217">
        <f t="shared" si="60"/>
        <v>0</v>
      </c>
      <c r="J146" s="1217">
        <f t="shared" si="60"/>
        <v>0</v>
      </c>
      <c r="K146" s="1217">
        <f t="shared" si="60"/>
        <v>0</v>
      </c>
      <c r="L146" s="1217">
        <f t="shared" si="60"/>
        <v>0</v>
      </c>
      <c r="M146" s="1217">
        <f t="shared" si="60"/>
        <v>0</v>
      </c>
      <c r="N146" s="1217">
        <f t="shared" si="60"/>
        <v>0</v>
      </c>
      <c r="O146" s="1217">
        <f t="shared" si="60"/>
        <v>0</v>
      </c>
      <c r="P146" s="1217">
        <f t="shared" si="60"/>
        <v>0</v>
      </c>
      <c r="Q146" s="85"/>
      <c r="R146" s="85"/>
      <c r="S146" s="85"/>
      <c r="T146" s="85"/>
      <c r="U146" s="85"/>
      <c r="V146" s="85"/>
      <c r="W146" s="85"/>
      <c r="X146" s="85"/>
      <c r="Y146" s="85"/>
      <c r="Z146" s="85"/>
      <c r="AA146" s="85"/>
      <c r="AB146" s="85"/>
      <c r="AC146" s="85"/>
      <c r="AD146" s="85"/>
      <c r="AE146" s="85"/>
      <c r="AF146" s="85"/>
      <c r="AG146" s="85"/>
      <c r="AH146" s="85"/>
      <c r="AI146" s="85"/>
      <c r="AJ146" s="85"/>
      <c r="AK146" s="85"/>
    </row>
    <row r="147" spans="1:37" ht="16" thickBot="1">
      <c r="A147" s="1214">
        <f>A146+1</f>
        <v>109</v>
      </c>
      <c r="B147" s="1405" t="s">
        <v>1190</v>
      </c>
      <c r="C147" s="1217">
        <f>C145-C146</f>
        <v>0</v>
      </c>
      <c r="D147" s="1217">
        <f t="shared" ref="D147:P147" si="61">D145-D146</f>
        <v>0</v>
      </c>
      <c r="E147" s="1217">
        <f t="shared" si="61"/>
        <v>0</v>
      </c>
      <c r="F147" s="1217">
        <f t="shared" si="61"/>
        <v>0</v>
      </c>
      <c r="G147" s="1217">
        <f t="shared" si="61"/>
        <v>0</v>
      </c>
      <c r="H147" s="1217">
        <f t="shared" si="61"/>
        <v>0</v>
      </c>
      <c r="I147" s="1217">
        <f t="shared" si="61"/>
        <v>0</v>
      </c>
      <c r="J147" s="1217">
        <f t="shared" si="61"/>
        <v>0</v>
      </c>
      <c r="K147" s="1217">
        <f t="shared" si="61"/>
        <v>0</v>
      </c>
      <c r="L147" s="1217">
        <f t="shared" si="61"/>
        <v>0</v>
      </c>
      <c r="M147" s="1217">
        <f t="shared" si="61"/>
        <v>0</v>
      </c>
      <c r="N147" s="1217">
        <f t="shared" si="61"/>
        <v>0</v>
      </c>
      <c r="O147" s="1217">
        <f t="shared" si="61"/>
        <v>0</v>
      </c>
      <c r="P147" s="1217">
        <f t="shared" si="61"/>
        <v>0</v>
      </c>
      <c r="Q147" s="85"/>
      <c r="R147" s="85"/>
      <c r="S147" s="85"/>
      <c r="T147" s="85"/>
      <c r="U147" s="85"/>
      <c r="V147" s="85"/>
      <c r="W147" s="85"/>
      <c r="X147" s="85"/>
      <c r="Y147" s="85"/>
      <c r="Z147" s="85"/>
      <c r="AA147" s="85"/>
      <c r="AB147" s="85"/>
      <c r="AC147" s="85"/>
      <c r="AD147" s="85"/>
      <c r="AE147" s="85"/>
      <c r="AF147" s="85"/>
      <c r="AG147" s="85"/>
      <c r="AH147" s="85"/>
      <c r="AI147" s="85"/>
      <c r="AJ147" s="85"/>
      <c r="AK147" s="85"/>
    </row>
    <row r="148" spans="1:37">
      <c r="A148" s="90"/>
      <c r="B148" s="85"/>
      <c r="C148" s="1070">
        <f>IF(OR((C144-'B - Monthly Positions'!D25)&gt;1,(C144-'B - Monthly Positions'!D25)&lt;-1),1,0)</f>
        <v>0</v>
      </c>
      <c r="D148" s="1070">
        <f>IF(OR((D144-'B - Monthly Positions'!E25)&gt;1,(D144-'B - Monthly Positions'!E25)&lt;-1),1,0)</f>
        <v>0</v>
      </c>
      <c r="E148" s="1070">
        <f>IF(OR((E144-'B - Monthly Positions'!F25)&gt;1,(E144-'B - Monthly Positions'!F25)&lt;-1),1,0)</f>
        <v>0</v>
      </c>
      <c r="F148" s="1070">
        <f>IF(OR((F144-'B - Monthly Positions'!G25)&gt;1,(F144-'B - Monthly Positions'!G25)&lt;-1),1,0)</f>
        <v>0</v>
      </c>
      <c r="G148" s="1070">
        <f>IF(OR((G144-'B - Monthly Positions'!H25)&gt;1,(G144-'B - Monthly Positions'!H25)&lt;-1),1,0)</f>
        <v>0</v>
      </c>
      <c r="H148" s="1070">
        <f>IF(OR((H144-'B - Monthly Positions'!I25)&gt;1,(H144-'B - Monthly Positions'!I25)&lt;-1),1,0)</f>
        <v>0</v>
      </c>
      <c r="I148" s="1070">
        <f>IF(OR((I144-'B - Monthly Positions'!J25)&gt;1,(I144-'B - Monthly Positions'!J25)&lt;-1),1,0)</f>
        <v>0</v>
      </c>
      <c r="J148" s="1070">
        <f>IF(OR((J144-'B - Monthly Positions'!K25)&gt;1,(J144-'B - Monthly Positions'!K25)&lt;-1),1,0)</f>
        <v>0</v>
      </c>
      <c r="K148" s="1070">
        <f>IF(OR((K144-'B - Monthly Positions'!L25)&gt;1,(K144-'B - Monthly Positions'!L25)&lt;-1),1,0)</f>
        <v>0</v>
      </c>
      <c r="L148" s="1070">
        <f>IF(OR((L144-'B - Monthly Positions'!M25)&gt;1,(L144-'B - Monthly Positions'!M25)&lt;-1),1,0)</f>
        <v>0</v>
      </c>
      <c r="M148" s="1070">
        <f>IF(OR((M144-'B - Monthly Positions'!N25)&gt;1,(M144-'B - Monthly Positions'!N25)&lt;-1),1,0)</f>
        <v>0</v>
      </c>
      <c r="N148" s="1070">
        <f>IF(OR((N144-'B - Monthly Positions'!O25)&gt;1,(N144-'B - Monthly Positions'!O25)&lt;-1),1,0)</f>
        <v>0</v>
      </c>
      <c r="O148" s="1070"/>
      <c r="P148" s="1070"/>
      <c r="Q148" s="85"/>
      <c r="R148" s="85"/>
      <c r="S148" s="85"/>
      <c r="T148" s="85"/>
      <c r="U148" s="85"/>
      <c r="V148" s="85"/>
      <c r="W148" s="85"/>
      <c r="X148" s="85"/>
      <c r="Y148" s="85"/>
      <c r="Z148" s="85"/>
      <c r="AA148" s="85"/>
      <c r="AB148" s="85"/>
      <c r="AC148" s="85"/>
      <c r="AD148" s="85"/>
      <c r="AE148" s="85"/>
      <c r="AF148" s="85"/>
      <c r="AG148" s="85"/>
      <c r="AH148" s="85"/>
      <c r="AI148" s="85"/>
      <c r="AJ148" s="85"/>
      <c r="AK148" s="85"/>
    </row>
    <row r="149" spans="1:37">
      <c r="A149" s="90"/>
      <c r="B149" s="86" t="s">
        <v>515</v>
      </c>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row>
    <row r="150" spans="1:37" ht="16" thickBot="1">
      <c r="A150" s="90"/>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row>
    <row r="151" spans="1:37" ht="16" thickBot="1">
      <c r="A151" s="90"/>
      <c r="B151" s="1343"/>
      <c r="C151" s="1355">
        <v>1</v>
      </c>
      <c r="D151" s="1356">
        <v>2</v>
      </c>
      <c r="E151" s="1356">
        <v>3</v>
      </c>
      <c r="F151" s="1356">
        <v>4</v>
      </c>
      <c r="G151" s="1356">
        <v>5</v>
      </c>
      <c r="H151" s="1356">
        <v>6</v>
      </c>
      <c r="I151" s="1356">
        <v>7</v>
      </c>
      <c r="J151" s="1356">
        <v>8</v>
      </c>
      <c r="K151" s="1356">
        <v>9</v>
      </c>
      <c r="L151" s="1356">
        <v>10</v>
      </c>
      <c r="M151" s="1356">
        <v>11</v>
      </c>
      <c r="N151" s="1357">
        <v>12</v>
      </c>
      <c r="O151" s="1344"/>
      <c r="P151" s="1345"/>
      <c r="Q151" s="85"/>
      <c r="R151" s="85"/>
      <c r="S151" s="85"/>
      <c r="T151" s="85"/>
      <c r="U151" s="85"/>
      <c r="V151" s="85"/>
      <c r="W151" s="85"/>
      <c r="X151" s="85"/>
      <c r="Y151" s="85"/>
      <c r="Z151" s="85"/>
      <c r="AA151" s="85"/>
      <c r="AB151" s="85"/>
      <c r="AC151" s="85"/>
      <c r="AD151" s="85"/>
      <c r="AE151" s="85"/>
      <c r="AF151" s="85"/>
      <c r="AG151" s="85"/>
      <c r="AH151" s="85"/>
      <c r="AI151" s="85"/>
      <c r="AJ151" s="85"/>
      <c r="AK151" s="85"/>
    </row>
    <row r="152" spans="1:37" ht="39">
      <c r="A152" s="90"/>
      <c r="B152" s="1346" t="s">
        <v>520</v>
      </c>
      <c r="C152" s="1358" t="s">
        <v>186</v>
      </c>
      <c r="D152" s="1359" t="s">
        <v>90</v>
      </c>
      <c r="E152" s="1359" t="s">
        <v>91</v>
      </c>
      <c r="F152" s="1359" t="s">
        <v>92</v>
      </c>
      <c r="G152" s="1359" t="s">
        <v>93</v>
      </c>
      <c r="H152" s="1359" t="s">
        <v>94</v>
      </c>
      <c r="I152" s="1359" t="s">
        <v>95</v>
      </c>
      <c r="J152" s="1359" t="s">
        <v>96</v>
      </c>
      <c r="K152" s="1359" t="s">
        <v>97</v>
      </c>
      <c r="L152" s="1359" t="s">
        <v>98</v>
      </c>
      <c r="M152" s="1359" t="s">
        <v>99</v>
      </c>
      <c r="N152" s="1360" t="s">
        <v>100</v>
      </c>
      <c r="O152" s="1361" t="s">
        <v>504</v>
      </c>
      <c r="P152" s="1361" t="s">
        <v>447</v>
      </c>
      <c r="Q152" s="85"/>
      <c r="R152" s="85"/>
      <c r="S152" s="85"/>
      <c r="T152" s="85"/>
      <c r="U152" s="85"/>
      <c r="V152" s="85"/>
      <c r="W152" s="85"/>
      <c r="X152" s="85"/>
      <c r="Y152" s="85"/>
      <c r="Z152" s="85"/>
      <c r="AA152" s="85"/>
      <c r="AB152" s="85"/>
      <c r="AC152" s="85"/>
      <c r="AD152" s="85"/>
      <c r="AE152" s="85"/>
      <c r="AF152" s="85"/>
      <c r="AG152" s="85"/>
      <c r="AH152" s="85"/>
      <c r="AI152" s="85"/>
      <c r="AJ152" s="85"/>
      <c r="AK152" s="85"/>
    </row>
    <row r="153" spans="1:37" ht="16" thickBot="1">
      <c r="A153" s="90"/>
      <c r="B153" s="1347"/>
      <c r="C153" s="1362" t="s">
        <v>51</v>
      </c>
      <c r="D153" s="1363" t="s">
        <v>51</v>
      </c>
      <c r="E153" s="1363" t="s">
        <v>51</v>
      </c>
      <c r="F153" s="1363" t="s">
        <v>51</v>
      </c>
      <c r="G153" s="1363" t="s">
        <v>51</v>
      </c>
      <c r="H153" s="1363" t="s">
        <v>51</v>
      </c>
      <c r="I153" s="1363" t="s">
        <v>51</v>
      </c>
      <c r="J153" s="1363" t="s">
        <v>51</v>
      </c>
      <c r="K153" s="1363" t="s">
        <v>51</v>
      </c>
      <c r="L153" s="1363" t="s">
        <v>51</v>
      </c>
      <c r="M153" s="1363" t="s">
        <v>51</v>
      </c>
      <c r="N153" s="1364" t="s">
        <v>51</v>
      </c>
      <c r="O153" s="1365" t="s">
        <v>51</v>
      </c>
      <c r="P153" s="1365" t="s">
        <v>51</v>
      </c>
      <c r="Q153" s="85"/>
      <c r="R153" s="85"/>
      <c r="S153" s="85"/>
      <c r="T153" s="85"/>
      <c r="U153" s="85"/>
      <c r="V153" s="85"/>
      <c r="W153" s="85"/>
      <c r="X153" s="85"/>
      <c r="Y153" s="85"/>
      <c r="Z153" s="85"/>
      <c r="AA153" s="85"/>
      <c r="AB153" s="85"/>
      <c r="AC153" s="85"/>
      <c r="AD153" s="85"/>
      <c r="AE153" s="85"/>
      <c r="AF153" s="85"/>
      <c r="AG153" s="85"/>
      <c r="AH153" s="85"/>
      <c r="AI153" s="85"/>
      <c r="AJ153" s="85"/>
      <c r="AK153" s="85"/>
    </row>
    <row r="154" spans="1:37">
      <c r="A154" s="92">
        <f>A147+1</f>
        <v>110</v>
      </c>
      <c r="B154" s="1398" t="s">
        <v>1323</v>
      </c>
      <c r="C154" s="1351"/>
      <c r="D154" s="1321"/>
      <c r="E154" s="1321"/>
      <c r="F154" s="1321"/>
      <c r="G154" s="1321"/>
      <c r="H154" s="1321"/>
      <c r="I154" s="1321"/>
      <c r="J154" s="1321"/>
      <c r="K154" s="1321"/>
      <c r="L154" s="1321"/>
      <c r="M154" s="1321"/>
      <c r="N154" s="1321"/>
      <c r="O154" s="1349">
        <f>SUMPRODUCT($C$6:$N$6,C154:N154)</f>
        <v>0</v>
      </c>
      <c r="P154" s="1349">
        <f>SUM(C154:N154)</f>
        <v>0</v>
      </c>
      <c r="Q154" s="85"/>
      <c r="R154" s="85"/>
      <c r="S154" s="85"/>
      <c r="T154" s="85"/>
      <c r="U154" s="85"/>
      <c r="V154" s="85"/>
      <c r="W154" s="85"/>
      <c r="X154" s="85"/>
      <c r="Y154" s="85"/>
      <c r="Z154" s="85"/>
      <c r="AA154" s="85"/>
      <c r="AB154" s="85"/>
      <c r="AC154" s="85"/>
      <c r="AD154" s="85"/>
      <c r="AE154" s="85"/>
      <c r="AF154" s="85"/>
      <c r="AG154" s="85"/>
      <c r="AH154" s="85"/>
      <c r="AI154" s="85"/>
      <c r="AJ154" s="85"/>
      <c r="AK154" s="85"/>
    </row>
    <row r="155" spans="1:37">
      <c r="A155" s="1323">
        <f>A154+1</f>
        <v>111</v>
      </c>
      <c r="B155" s="2793" t="s">
        <v>1324</v>
      </c>
      <c r="C155" s="2794"/>
      <c r="D155" s="1321"/>
      <c r="E155" s="1321"/>
      <c r="F155" s="1321"/>
      <c r="G155" s="1321"/>
      <c r="H155" s="1321"/>
      <c r="I155" s="1321"/>
      <c r="J155" s="1321"/>
      <c r="K155" s="1321"/>
      <c r="L155" s="1321"/>
      <c r="M155" s="1321"/>
      <c r="N155" s="1321"/>
      <c r="O155" s="1349">
        <f>SUMPRODUCT($C$6:$N$6,C155:N155)</f>
        <v>0</v>
      </c>
      <c r="P155" s="1349">
        <f>SUM(C155:N155)</f>
        <v>0</v>
      </c>
      <c r="Q155" s="85"/>
      <c r="R155" s="85"/>
      <c r="S155" s="85"/>
      <c r="T155" s="85"/>
      <c r="U155" s="85"/>
      <c r="V155" s="85"/>
      <c r="W155" s="85"/>
      <c r="X155" s="85"/>
      <c r="Y155" s="85"/>
      <c r="Z155" s="85"/>
      <c r="AA155" s="85"/>
      <c r="AB155" s="85"/>
      <c r="AC155" s="85"/>
      <c r="AD155" s="85"/>
      <c r="AE155" s="85"/>
      <c r="AF155" s="85"/>
      <c r="AG155" s="85"/>
      <c r="AH155" s="85"/>
      <c r="AI155" s="85"/>
      <c r="AJ155" s="85"/>
      <c r="AK155" s="85"/>
    </row>
    <row r="156" spans="1:37" ht="16" thickBot="1">
      <c r="A156" s="97">
        <f t="shared" ref="A156:A172" si="62">A155+1</f>
        <v>112</v>
      </c>
      <c r="B156" s="1399" t="str">
        <f>""&amp;'A - Movement'!$B$23&amp;" Allocated to Commissioned Services - (ENTER AS NEGATIVE)"</f>
        <v>Planning Assumptions still to be finalised at Month 1 Allocated to Commissioned Services - (ENTER AS NEGATIVE)</v>
      </c>
      <c r="C156" s="1351"/>
      <c r="D156" s="1321"/>
      <c r="E156" s="1321"/>
      <c r="F156" s="1321"/>
      <c r="G156" s="1321"/>
      <c r="H156" s="1321"/>
      <c r="I156" s="1321"/>
      <c r="J156" s="1321"/>
      <c r="K156" s="1321"/>
      <c r="L156" s="1321"/>
      <c r="M156" s="1321"/>
      <c r="N156" s="1321"/>
      <c r="O156" s="1349">
        <f>SUMPRODUCT($C$6:$N$6,C156:N156)</f>
        <v>0</v>
      </c>
      <c r="P156" s="1349">
        <f>SUM(C156:N156)</f>
        <v>0</v>
      </c>
      <c r="Q156" s="85"/>
      <c r="R156" s="85"/>
      <c r="S156" s="85"/>
      <c r="T156" s="85"/>
      <c r="U156" s="85"/>
      <c r="V156" s="85"/>
      <c r="W156" s="85"/>
      <c r="X156" s="85"/>
      <c r="Y156" s="85"/>
      <c r="Z156" s="85"/>
      <c r="AA156" s="85"/>
      <c r="AB156" s="85"/>
      <c r="AC156" s="85"/>
      <c r="AD156" s="85"/>
      <c r="AE156" s="85"/>
      <c r="AF156" s="85"/>
      <c r="AG156" s="85"/>
      <c r="AH156" s="85"/>
      <c r="AI156" s="85"/>
      <c r="AJ156" s="85"/>
      <c r="AK156" s="85"/>
    </row>
    <row r="157" spans="1:37" ht="16" thickBot="1">
      <c r="A157" s="155">
        <f t="shared" si="62"/>
        <v>113</v>
      </c>
      <c r="B157" s="1415" t="s">
        <v>1325</v>
      </c>
      <c r="C157" s="1217">
        <f t="shared" ref="C157:P157" si="63">SUM(C154:C156)</f>
        <v>0</v>
      </c>
      <c r="D157" s="1353">
        <f t="shared" si="63"/>
        <v>0</v>
      </c>
      <c r="E157" s="1353">
        <f t="shared" si="63"/>
        <v>0</v>
      </c>
      <c r="F157" s="1353">
        <f t="shared" si="63"/>
        <v>0</v>
      </c>
      <c r="G157" s="1353">
        <f t="shared" si="63"/>
        <v>0</v>
      </c>
      <c r="H157" s="1353">
        <f t="shared" si="63"/>
        <v>0</v>
      </c>
      <c r="I157" s="1353">
        <f t="shared" si="63"/>
        <v>0</v>
      </c>
      <c r="J157" s="1353">
        <f t="shared" si="63"/>
        <v>0</v>
      </c>
      <c r="K157" s="1353">
        <f t="shared" si="63"/>
        <v>0</v>
      </c>
      <c r="L157" s="1353">
        <f t="shared" si="63"/>
        <v>0</v>
      </c>
      <c r="M157" s="1353">
        <f t="shared" si="63"/>
        <v>0</v>
      </c>
      <c r="N157" s="1354">
        <f t="shared" si="63"/>
        <v>0</v>
      </c>
      <c r="O157" s="1208">
        <f t="shared" si="63"/>
        <v>0</v>
      </c>
      <c r="P157" s="1366">
        <f t="shared" si="63"/>
        <v>0</v>
      </c>
      <c r="Q157" s="85"/>
      <c r="R157" s="85"/>
      <c r="S157" s="85"/>
      <c r="T157" s="85"/>
      <c r="U157" s="85"/>
      <c r="V157" s="85"/>
      <c r="W157" s="85"/>
      <c r="X157" s="85"/>
      <c r="Y157" s="85"/>
      <c r="Z157" s="85"/>
      <c r="AA157" s="85"/>
      <c r="AB157" s="85"/>
      <c r="AC157" s="85"/>
      <c r="AD157" s="85"/>
      <c r="AE157" s="85"/>
      <c r="AF157" s="85"/>
      <c r="AG157" s="85"/>
      <c r="AH157" s="85"/>
      <c r="AI157" s="85"/>
      <c r="AJ157" s="85"/>
      <c r="AK157" s="85"/>
    </row>
    <row r="158" spans="1:37">
      <c r="A158" s="965">
        <f t="shared" si="62"/>
        <v>114</v>
      </c>
      <c r="B158" s="1395" t="s">
        <v>516</v>
      </c>
      <c r="C158" s="1348"/>
      <c r="D158" s="1050"/>
      <c r="E158" s="1050"/>
      <c r="F158" s="1050"/>
      <c r="G158" s="1050"/>
      <c r="H158" s="1050"/>
      <c r="I158" s="1050"/>
      <c r="J158" s="1050"/>
      <c r="K158" s="1050"/>
      <c r="L158" s="1050"/>
      <c r="M158" s="1050"/>
      <c r="N158" s="1050"/>
      <c r="O158" s="1349">
        <f t="shared" ref="O158:O163" si="64">SUMPRODUCT($C$6:$N$6,C158:N158)</f>
        <v>0</v>
      </c>
      <c r="P158" s="1349">
        <f>SUM(C158:N158)</f>
        <v>0</v>
      </c>
      <c r="Q158" s="85"/>
      <c r="R158" s="85"/>
      <c r="S158" s="85"/>
      <c r="T158" s="85"/>
      <c r="U158" s="85"/>
      <c r="V158" s="85"/>
      <c r="W158" s="85"/>
      <c r="X158" s="85"/>
      <c r="Y158" s="85"/>
      <c r="Z158" s="85"/>
      <c r="AA158" s="85"/>
      <c r="AB158" s="85"/>
      <c r="AC158" s="85"/>
      <c r="AD158" s="85"/>
      <c r="AE158" s="85"/>
      <c r="AF158" s="85"/>
      <c r="AG158" s="85"/>
      <c r="AH158" s="85"/>
      <c r="AI158" s="85"/>
      <c r="AJ158" s="85"/>
      <c r="AK158" s="85"/>
    </row>
    <row r="159" spans="1:37">
      <c r="A159" s="94">
        <f t="shared" si="62"/>
        <v>115</v>
      </c>
      <c r="B159" s="1396" t="s">
        <v>517</v>
      </c>
      <c r="C159" s="1350"/>
      <c r="D159" s="967"/>
      <c r="E159" s="967"/>
      <c r="F159" s="967"/>
      <c r="G159" s="967"/>
      <c r="H159" s="967"/>
      <c r="I159" s="967"/>
      <c r="J159" s="967"/>
      <c r="K159" s="967"/>
      <c r="L159" s="967"/>
      <c r="M159" s="967"/>
      <c r="N159" s="967"/>
      <c r="O159" s="1349">
        <f t="shared" si="64"/>
        <v>0</v>
      </c>
      <c r="P159" s="1349">
        <f>SUM(C159:N159)</f>
        <v>0</v>
      </c>
      <c r="Q159" s="85"/>
      <c r="R159" s="85"/>
      <c r="S159" s="85"/>
      <c r="T159" s="85"/>
      <c r="U159" s="85"/>
      <c r="V159" s="85"/>
      <c r="W159" s="85"/>
      <c r="X159" s="85"/>
      <c r="Y159" s="85"/>
      <c r="Z159" s="85"/>
      <c r="AA159" s="85"/>
      <c r="AB159" s="85"/>
      <c r="AC159" s="85"/>
      <c r="AD159" s="85"/>
      <c r="AE159" s="85"/>
      <c r="AF159" s="85"/>
      <c r="AG159" s="85"/>
      <c r="AH159" s="85"/>
      <c r="AI159" s="85"/>
      <c r="AJ159" s="85"/>
      <c r="AK159" s="85"/>
    </row>
    <row r="160" spans="1:37">
      <c r="A160" s="94">
        <f t="shared" si="62"/>
        <v>116</v>
      </c>
      <c r="B160" s="1397" t="s">
        <v>518</v>
      </c>
      <c r="C160" s="1350"/>
      <c r="D160" s="967"/>
      <c r="E160" s="967"/>
      <c r="F160" s="967"/>
      <c r="G160" s="967"/>
      <c r="H160" s="967"/>
      <c r="I160" s="967"/>
      <c r="J160" s="967"/>
      <c r="K160" s="967"/>
      <c r="L160" s="967"/>
      <c r="M160" s="967"/>
      <c r="N160" s="967"/>
      <c r="O160" s="1349">
        <f t="shared" si="64"/>
        <v>0</v>
      </c>
      <c r="P160" s="1349">
        <f>SUM(C160:N160)</f>
        <v>0</v>
      </c>
      <c r="Q160" s="85"/>
      <c r="R160" s="85"/>
      <c r="S160" s="85"/>
      <c r="T160" s="85"/>
      <c r="U160" s="85"/>
      <c r="V160" s="85"/>
      <c r="W160" s="85"/>
      <c r="X160" s="85"/>
      <c r="Y160" s="85"/>
      <c r="Z160" s="85"/>
      <c r="AA160" s="85"/>
      <c r="AB160" s="85"/>
      <c r="AC160" s="85"/>
      <c r="AD160" s="85"/>
      <c r="AE160" s="85"/>
      <c r="AF160" s="85"/>
      <c r="AG160" s="85"/>
      <c r="AH160" s="85"/>
      <c r="AI160" s="85"/>
      <c r="AJ160" s="85"/>
      <c r="AK160" s="85"/>
    </row>
    <row r="161" spans="1:37">
      <c r="A161" s="94">
        <f t="shared" si="62"/>
        <v>117</v>
      </c>
      <c r="B161" s="1397" t="s">
        <v>519</v>
      </c>
      <c r="C161" s="1351"/>
      <c r="D161" s="1321"/>
      <c r="E161" s="1321"/>
      <c r="F161" s="1321"/>
      <c r="G161" s="1321"/>
      <c r="H161" s="1321"/>
      <c r="I161" s="1321"/>
      <c r="J161" s="1321"/>
      <c r="K161" s="1321"/>
      <c r="L161" s="1321"/>
      <c r="M161" s="1321"/>
      <c r="N161" s="1321"/>
      <c r="O161" s="1349">
        <f t="shared" si="64"/>
        <v>0</v>
      </c>
      <c r="P161" s="1349">
        <f>SUM(C161:N161)</f>
        <v>0</v>
      </c>
      <c r="Q161" s="1382"/>
      <c r="R161" s="85"/>
      <c r="S161" s="85"/>
      <c r="T161" s="85"/>
      <c r="U161" s="85"/>
      <c r="V161" s="85"/>
      <c r="W161" s="85"/>
      <c r="X161" s="85"/>
      <c r="Y161" s="85"/>
      <c r="Z161" s="85"/>
      <c r="AA161" s="85"/>
      <c r="AB161" s="85"/>
      <c r="AC161" s="85"/>
      <c r="AD161" s="85"/>
      <c r="AE161" s="85"/>
      <c r="AF161" s="85"/>
      <c r="AG161" s="85"/>
      <c r="AH161" s="85"/>
      <c r="AI161" s="85"/>
      <c r="AJ161" s="85"/>
      <c r="AK161" s="85"/>
    </row>
    <row r="162" spans="1:37">
      <c r="A162" s="97">
        <f t="shared" si="62"/>
        <v>118</v>
      </c>
      <c r="B162" s="1410" t="s">
        <v>1219</v>
      </c>
      <c r="C162" s="2794"/>
      <c r="D162" s="1321"/>
      <c r="E162" s="1321"/>
      <c r="F162" s="1321"/>
      <c r="G162" s="1321"/>
      <c r="H162" s="1321"/>
      <c r="I162" s="1321"/>
      <c r="J162" s="1321"/>
      <c r="K162" s="1321"/>
      <c r="L162" s="1321"/>
      <c r="M162" s="1321"/>
      <c r="N162" s="1321"/>
      <c r="O162" s="1349"/>
      <c r="P162" s="1349"/>
      <c r="Q162" s="1382"/>
      <c r="R162" s="85"/>
      <c r="S162" s="85"/>
      <c r="T162" s="85"/>
      <c r="U162" s="85"/>
      <c r="V162" s="85"/>
      <c r="W162" s="85"/>
      <c r="X162" s="85"/>
      <c r="Y162" s="85"/>
      <c r="Z162" s="85"/>
      <c r="AA162" s="85"/>
      <c r="AB162" s="85"/>
      <c r="AC162" s="85"/>
      <c r="AD162" s="85"/>
      <c r="AE162" s="85"/>
      <c r="AF162" s="85"/>
      <c r="AG162" s="85"/>
      <c r="AH162" s="85"/>
      <c r="AI162" s="85"/>
      <c r="AJ162" s="85"/>
      <c r="AK162" s="85"/>
    </row>
    <row r="163" spans="1:37" ht="16" thickBot="1">
      <c r="A163" s="97">
        <f t="shared" si="62"/>
        <v>119</v>
      </c>
      <c r="B163" s="1397" t="s">
        <v>1269</v>
      </c>
      <c r="C163" s="1351"/>
      <c r="D163" s="1321"/>
      <c r="E163" s="1321"/>
      <c r="F163" s="1321"/>
      <c r="G163" s="1321"/>
      <c r="H163" s="1321"/>
      <c r="I163" s="1321"/>
      <c r="J163" s="1321"/>
      <c r="K163" s="1321"/>
      <c r="L163" s="1321"/>
      <c r="M163" s="1321"/>
      <c r="N163" s="1321"/>
      <c r="O163" s="1349">
        <f t="shared" si="64"/>
        <v>0</v>
      </c>
      <c r="P163" s="1349">
        <f>SUM(C163:N163)</f>
        <v>0</v>
      </c>
      <c r="Q163" s="1382"/>
      <c r="R163" s="85"/>
      <c r="S163" s="85"/>
      <c r="T163" s="85"/>
      <c r="U163" s="85"/>
      <c r="V163" s="85"/>
      <c r="W163" s="85"/>
      <c r="X163" s="85"/>
      <c r="Y163" s="85"/>
      <c r="Z163" s="85"/>
      <c r="AA163" s="85"/>
      <c r="AB163" s="85"/>
      <c r="AC163" s="85"/>
      <c r="AD163" s="85"/>
      <c r="AE163" s="85"/>
      <c r="AF163" s="85"/>
      <c r="AG163" s="85"/>
      <c r="AH163" s="85"/>
      <c r="AI163" s="85"/>
      <c r="AJ163" s="85"/>
      <c r="AK163" s="85"/>
    </row>
    <row r="164" spans="1:37" ht="16" thickBot="1">
      <c r="A164" s="155">
        <f t="shared" si="62"/>
        <v>120</v>
      </c>
      <c r="B164" s="1416" t="s">
        <v>1289</v>
      </c>
      <c r="C164" s="1352">
        <f>SUM(C158:C163)</f>
        <v>0</v>
      </c>
      <c r="D164" s="1353">
        <f t="shared" ref="D164:P164" si="65">SUM(D158:D163)</f>
        <v>0</v>
      </c>
      <c r="E164" s="1353">
        <f t="shared" si="65"/>
        <v>0</v>
      </c>
      <c r="F164" s="1353">
        <f t="shared" si="65"/>
        <v>0</v>
      </c>
      <c r="G164" s="1353">
        <f t="shared" si="65"/>
        <v>0</v>
      </c>
      <c r="H164" s="1353">
        <f t="shared" si="65"/>
        <v>0</v>
      </c>
      <c r="I164" s="1353">
        <f t="shared" si="65"/>
        <v>0</v>
      </c>
      <c r="J164" s="1353">
        <f t="shared" si="65"/>
        <v>0</v>
      </c>
      <c r="K164" s="1353">
        <f t="shared" si="65"/>
        <v>0</v>
      </c>
      <c r="L164" s="1353">
        <f t="shared" si="65"/>
        <v>0</v>
      </c>
      <c r="M164" s="1353">
        <f t="shared" si="65"/>
        <v>0</v>
      </c>
      <c r="N164" s="1353">
        <f t="shared" si="65"/>
        <v>0</v>
      </c>
      <c r="O164" s="1353">
        <f t="shared" si="65"/>
        <v>0</v>
      </c>
      <c r="P164" s="1354">
        <f t="shared" si="65"/>
        <v>0</v>
      </c>
      <c r="Q164" s="85"/>
      <c r="R164" s="85"/>
      <c r="S164" s="85"/>
      <c r="T164" s="85"/>
      <c r="U164" s="85"/>
      <c r="V164" s="85"/>
      <c r="W164" s="85"/>
      <c r="X164" s="85"/>
      <c r="Y164" s="85"/>
      <c r="Z164" s="85"/>
      <c r="AA164" s="85"/>
      <c r="AB164" s="85"/>
      <c r="AC164" s="85"/>
      <c r="AD164" s="85"/>
      <c r="AE164" s="85"/>
      <c r="AF164" s="85"/>
      <c r="AG164" s="85"/>
      <c r="AH164" s="85"/>
      <c r="AI164" s="85"/>
      <c r="AJ164" s="85"/>
      <c r="AK164" s="85"/>
    </row>
    <row r="165" spans="1:37" ht="16" thickBot="1">
      <c r="A165" s="1323">
        <f t="shared" si="62"/>
        <v>121</v>
      </c>
      <c r="B165" s="1401" t="s">
        <v>1164</v>
      </c>
      <c r="C165" s="1352">
        <f t="shared" ref="C165:P165" si="66">C164-C157</f>
        <v>0</v>
      </c>
      <c r="D165" s="1353">
        <f t="shared" si="66"/>
        <v>0</v>
      </c>
      <c r="E165" s="1353">
        <f t="shared" si="66"/>
        <v>0</v>
      </c>
      <c r="F165" s="1353">
        <f t="shared" si="66"/>
        <v>0</v>
      </c>
      <c r="G165" s="1353">
        <f t="shared" si="66"/>
        <v>0</v>
      </c>
      <c r="H165" s="1353">
        <f t="shared" si="66"/>
        <v>0</v>
      </c>
      <c r="I165" s="1353">
        <f t="shared" si="66"/>
        <v>0</v>
      </c>
      <c r="J165" s="1353">
        <f t="shared" si="66"/>
        <v>0</v>
      </c>
      <c r="K165" s="1353">
        <f t="shared" si="66"/>
        <v>0</v>
      </c>
      <c r="L165" s="1353">
        <f t="shared" si="66"/>
        <v>0</v>
      </c>
      <c r="M165" s="1353">
        <f t="shared" si="66"/>
        <v>0</v>
      </c>
      <c r="N165" s="1353">
        <f t="shared" si="66"/>
        <v>0</v>
      </c>
      <c r="O165" s="1353">
        <f t="shared" si="66"/>
        <v>0</v>
      </c>
      <c r="P165" s="1354">
        <f t="shared" si="66"/>
        <v>0</v>
      </c>
      <c r="Q165" s="85"/>
      <c r="R165" s="85"/>
      <c r="S165" s="85"/>
      <c r="T165" s="85"/>
      <c r="U165" s="85"/>
      <c r="V165" s="85"/>
      <c r="W165" s="85"/>
      <c r="X165" s="85"/>
      <c r="Y165" s="85"/>
      <c r="Z165" s="85"/>
      <c r="AA165" s="85"/>
      <c r="AB165" s="85"/>
      <c r="AC165" s="85"/>
      <c r="AD165" s="85"/>
      <c r="AE165" s="85"/>
      <c r="AF165" s="85"/>
      <c r="AG165" s="85"/>
      <c r="AH165" s="85"/>
      <c r="AI165" s="85"/>
      <c r="AJ165" s="85"/>
      <c r="AK165" s="85"/>
    </row>
    <row r="166" spans="1:37" ht="16" thickBot="1">
      <c r="A166" s="155">
        <f t="shared" si="62"/>
        <v>122</v>
      </c>
      <c r="B166" s="1402" t="s">
        <v>1326</v>
      </c>
      <c r="C166" s="1418">
        <f>'C, C1 &amp; C2 - Savings Schemes'!D16</f>
        <v>0</v>
      </c>
      <c r="D166" s="1419">
        <f>'C, C1 &amp; C2 - Savings Schemes'!E16</f>
        <v>0</v>
      </c>
      <c r="E166" s="1419">
        <f>'C, C1 &amp; C2 - Savings Schemes'!F16</f>
        <v>0</v>
      </c>
      <c r="F166" s="1419">
        <f>'C, C1 &amp; C2 - Savings Schemes'!G16</f>
        <v>0</v>
      </c>
      <c r="G166" s="1419">
        <f>'C, C1 &amp; C2 - Savings Schemes'!H16</f>
        <v>0</v>
      </c>
      <c r="H166" s="1419">
        <f>'C, C1 &amp; C2 - Savings Schemes'!I16</f>
        <v>0</v>
      </c>
      <c r="I166" s="1419">
        <f>'C, C1 &amp; C2 - Savings Schemes'!J16</f>
        <v>0</v>
      </c>
      <c r="J166" s="1419">
        <f>'C, C1 &amp; C2 - Savings Schemes'!K16</f>
        <v>0</v>
      </c>
      <c r="K166" s="1419">
        <f>'C, C1 &amp; C2 - Savings Schemes'!L16</f>
        <v>0</v>
      </c>
      <c r="L166" s="1419">
        <f>'C, C1 &amp; C2 - Savings Schemes'!M16</f>
        <v>0</v>
      </c>
      <c r="M166" s="1419">
        <f>'C, C1 &amp; C2 - Savings Schemes'!N16</f>
        <v>0</v>
      </c>
      <c r="N166" s="1420">
        <f>'C, C1 &amp; C2 - Savings Schemes'!O16</f>
        <v>0</v>
      </c>
      <c r="O166" s="1366">
        <f t="shared" ref="O166:O172" si="67">SUMPRODUCT($C$6:$N$6,C166:N166)</f>
        <v>0</v>
      </c>
      <c r="P166" s="1208">
        <f t="shared" ref="P166:P172" si="68">SUM(C166:N166)</f>
        <v>0</v>
      </c>
      <c r="Q166" s="85"/>
      <c r="R166" s="85"/>
      <c r="S166" s="85"/>
      <c r="T166" s="85"/>
      <c r="U166" s="85"/>
      <c r="V166" s="85"/>
      <c r="W166" s="85"/>
      <c r="X166" s="85"/>
      <c r="Y166" s="85"/>
      <c r="Z166" s="85"/>
      <c r="AA166" s="85"/>
      <c r="AB166" s="85"/>
      <c r="AC166" s="85"/>
      <c r="AD166" s="85"/>
      <c r="AE166" s="85"/>
      <c r="AF166" s="85"/>
      <c r="AG166" s="85"/>
      <c r="AH166" s="85"/>
      <c r="AI166" s="85"/>
      <c r="AJ166" s="85"/>
      <c r="AK166" s="85"/>
    </row>
    <row r="167" spans="1:37">
      <c r="A167" s="1323">
        <f t="shared" si="62"/>
        <v>123</v>
      </c>
      <c r="B167" s="1403" t="s">
        <v>521</v>
      </c>
      <c r="C167" s="1421">
        <f>'C, C1 &amp; C2 - Savings Schemes'!D17</f>
        <v>0</v>
      </c>
      <c r="D167" s="1422">
        <f>'C, C1 &amp; C2 - Savings Schemes'!E17</f>
        <v>0</v>
      </c>
      <c r="E167" s="1422">
        <f>'C, C1 &amp; C2 - Savings Schemes'!F17</f>
        <v>0</v>
      </c>
      <c r="F167" s="1422">
        <f>'C, C1 &amp; C2 - Savings Schemes'!G17</f>
        <v>0</v>
      </c>
      <c r="G167" s="1422">
        <f>'C, C1 &amp; C2 - Savings Schemes'!H17</f>
        <v>0</v>
      </c>
      <c r="H167" s="1422">
        <f>'C, C1 &amp; C2 - Savings Schemes'!I17</f>
        <v>0</v>
      </c>
      <c r="I167" s="1422">
        <f>'C, C1 &amp; C2 - Savings Schemes'!J17</f>
        <v>0</v>
      </c>
      <c r="J167" s="1422">
        <f>'C, C1 &amp; C2 - Savings Schemes'!K17</f>
        <v>0</v>
      </c>
      <c r="K167" s="1422">
        <f>'C, C1 &amp; C2 - Savings Schemes'!L17</f>
        <v>0</v>
      </c>
      <c r="L167" s="1422">
        <f>'C, C1 &amp; C2 - Savings Schemes'!M17</f>
        <v>0</v>
      </c>
      <c r="M167" s="1422">
        <f>'C, C1 &amp; C2 - Savings Schemes'!N17</f>
        <v>0</v>
      </c>
      <c r="N167" s="1423">
        <f>'C, C1 &amp; C2 - Savings Schemes'!O17</f>
        <v>0</v>
      </c>
      <c r="O167" s="1367">
        <f t="shared" si="67"/>
        <v>0</v>
      </c>
      <c r="P167" s="1349">
        <f t="shared" si="68"/>
        <v>0</v>
      </c>
      <c r="Q167" s="85"/>
      <c r="R167" s="85"/>
      <c r="S167" s="85"/>
      <c r="T167" s="85"/>
      <c r="U167" s="85"/>
      <c r="V167" s="85"/>
      <c r="W167" s="85"/>
      <c r="X167" s="85"/>
      <c r="Y167" s="85"/>
      <c r="Z167" s="85"/>
      <c r="AA167" s="85"/>
      <c r="AB167" s="85"/>
      <c r="AC167" s="85"/>
      <c r="AD167" s="85"/>
      <c r="AE167" s="85"/>
      <c r="AF167" s="85"/>
      <c r="AG167" s="85"/>
      <c r="AH167" s="85"/>
      <c r="AI167" s="85"/>
      <c r="AJ167" s="85"/>
      <c r="AK167" s="85"/>
    </row>
    <row r="168" spans="1:37" ht="16" thickBot="1">
      <c r="A168" s="1323">
        <f t="shared" si="62"/>
        <v>124</v>
      </c>
      <c r="B168" s="2793" t="s">
        <v>1220</v>
      </c>
      <c r="C168" s="2794"/>
      <c r="D168" s="1321"/>
      <c r="E168" s="1321"/>
      <c r="F168" s="1321"/>
      <c r="G168" s="1321"/>
      <c r="H168" s="1321"/>
      <c r="I168" s="1321"/>
      <c r="J168" s="1321"/>
      <c r="K168" s="1321"/>
      <c r="L168" s="1321"/>
      <c r="M168" s="1321"/>
      <c r="N168" s="1321"/>
      <c r="O168" s="1885">
        <f t="shared" si="67"/>
        <v>0</v>
      </c>
      <c r="P168" s="1885">
        <f t="shared" si="68"/>
        <v>0</v>
      </c>
      <c r="Q168" s="85"/>
      <c r="R168" s="85"/>
      <c r="S168" s="85"/>
      <c r="T168" s="85"/>
      <c r="U168" s="85"/>
      <c r="V168" s="85"/>
      <c r="W168" s="85"/>
      <c r="X168" s="85"/>
      <c r="Y168" s="85"/>
      <c r="Z168" s="85"/>
      <c r="AA168" s="85"/>
      <c r="AB168" s="85"/>
      <c r="AC168" s="85"/>
      <c r="AD168" s="85"/>
      <c r="AE168" s="85"/>
      <c r="AF168" s="85"/>
      <c r="AG168" s="85"/>
      <c r="AH168" s="85"/>
      <c r="AI168" s="85"/>
      <c r="AJ168" s="85"/>
      <c r="AK168" s="85"/>
    </row>
    <row r="169" spans="1:37" ht="16" thickBot="1">
      <c r="A169" s="155">
        <f t="shared" si="62"/>
        <v>125</v>
      </c>
      <c r="B169" s="1404" t="s">
        <v>1233</v>
      </c>
      <c r="C169" s="1217">
        <f t="shared" ref="C169:N169" si="69">C167-C166-C168</f>
        <v>0</v>
      </c>
      <c r="D169" s="1353">
        <f t="shared" si="69"/>
        <v>0</v>
      </c>
      <c r="E169" s="1353">
        <f t="shared" si="69"/>
        <v>0</v>
      </c>
      <c r="F169" s="1353">
        <f t="shared" si="69"/>
        <v>0</v>
      </c>
      <c r="G169" s="1353">
        <f t="shared" si="69"/>
        <v>0</v>
      </c>
      <c r="H169" s="1353">
        <f t="shared" si="69"/>
        <v>0</v>
      </c>
      <c r="I169" s="1353">
        <f t="shared" si="69"/>
        <v>0</v>
      </c>
      <c r="J169" s="1353">
        <f t="shared" si="69"/>
        <v>0</v>
      </c>
      <c r="K169" s="1353">
        <f t="shared" si="69"/>
        <v>0</v>
      </c>
      <c r="L169" s="1353">
        <f t="shared" si="69"/>
        <v>0</v>
      </c>
      <c r="M169" s="1353">
        <f t="shared" si="69"/>
        <v>0</v>
      </c>
      <c r="N169" s="1354">
        <f t="shared" si="69"/>
        <v>0</v>
      </c>
      <c r="O169" s="1208">
        <f t="shared" si="67"/>
        <v>0</v>
      </c>
      <c r="P169" s="1208">
        <f t="shared" si="68"/>
        <v>0</v>
      </c>
      <c r="Q169" s="105"/>
      <c r="R169" s="85"/>
      <c r="S169" s="85"/>
      <c r="T169" s="85"/>
      <c r="U169" s="85"/>
      <c r="V169" s="85"/>
      <c r="W169" s="85"/>
      <c r="X169" s="85"/>
      <c r="Y169" s="85"/>
      <c r="Z169" s="85"/>
      <c r="AA169" s="85"/>
      <c r="AB169" s="85"/>
      <c r="AC169" s="85"/>
      <c r="AD169" s="85"/>
      <c r="AE169" s="85"/>
      <c r="AF169" s="85"/>
      <c r="AG169" s="85"/>
      <c r="AH169" s="85"/>
      <c r="AI169" s="85"/>
      <c r="AJ169" s="85"/>
      <c r="AK169" s="85"/>
    </row>
    <row r="170" spans="1:37" ht="16" thickBot="1">
      <c r="A170" s="97">
        <f t="shared" si="62"/>
        <v>126</v>
      </c>
      <c r="B170" s="98" t="s">
        <v>1290</v>
      </c>
      <c r="C170" s="1425">
        <f>SUMIFS('Table C3 Tracker'!AG$43:AG$1496,'Table C3 Tracker'!$O$43:$O$1496, "&lt;&gt;Red",'Table C3 Tracker'!$S$43:$S$1496,'Table C3 Tracker'!$CS$2,'Table C3 Tracker'!$R$43:$R$1496, 'Table C3 Tracker'!$CQ$3)</f>
        <v>0</v>
      </c>
      <c r="D170" s="1426">
        <f>SUMIFS('Table C3 Tracker'!AH$43:AH$1496,'Table C3 Tracker'!$O$43:$O$1496, "&lt;&gt;Red",'Table C3 Tracker'!$S$43:$S$1496,'Table C3 Tracker'!$CS$2,'Table C3 Tracker'!$R$43:$R$1496, 'Table C3 Tracker'!$CQ$3)</f>
        <v>0</v>
      </c>
      <c r="E170" s="1426">
        <f>SUMIFS('Table C3 Tracker'!AI$43:AI$1496,'Table C3 Tracker'!$O$43:$O$1496, "&lt;&gt;Red",'Table C3 Tracker'!$S$43:$S$1496,'Table C3 Tracker'!$CS$2,'Table C3 Tracker'!$R$43:$R$1496, 'Table C3 Tracker'!$CQ$3)</f>
        <v>0</v>
      </c>
      <c r="F170" s="1426">
        <f>SUMIFS('Table C3 Tracker'!AJ$43:AJ$1496,'Table C3 Tracker'!$O$43:$O$1496, "&lt;&gt;Red",'Table C3 Tracker'!$S$43:$S$1496,'Table C3 Tracker'!$CS$2,'Table C3 Tracker'!$R$43:$R$1496, 'Table C3 Tracker'!$CQ$3)</f>
        <v>0</v>
      </c>
      <c r="G170" s="1426">
        <f>SUMIFS('Table C3 Tracker'!AK$43:AK$1496,'Table C3 Tracker'!$O$43:$O$1496, "&lt;&gt;Red",'Table C3 Tracker'!$S$43:$S$1496,'Table C3 Tracker'!$CS$2,'Table C3 Tracker'!$R$43:$R$1496, 'Table C3 Tracker'!$CQ$3)</f>
        <v>0</v>
      </c>
      <c r="H170" s="1426">
        <f>SUMIFS('Table C3 Tracker'!AL$43:AL$1496,'Table C3 Tracker'!$O$43:$O$1496, "&lt;&gt;Red",'Table C3 Tracker'!$S$43:$S$1496,'Table C3 Tracker'!$CS$2,'Table C3 Tracker'!$R$43:$R$1496, 'Table C3 Tracker'!$CQ$3)</f>
        <v>0</v>
      </c>
      <c r="I170" s="1426">
        <f>SUMIFS('Table C3 Tracker'!AM$43:AM$1496,'Table C3 Tracker'!$O$43:$O$1496, "&lt;&gt;Red",'Table C3 Tracker'!$S$43:$S$1496,'Table C3 Tracker'!$CS$2,'Table C3 Tracker'!$R$43:$R$1496, 'Table C3 Tracker'!$CQ$3)</f>
        <v>0</v>
      </c>
      <c r="J170" s="1426">
        <f>SUMIFS('Table C3 Tracker'!AN$43:AN$1496,'Table C3 Tracker'!$O$43:$O$1496, "&lt;&gt;Red",'Table C3 Tracker'!$S$43:$S$1496,'Table C3 Tracker'!$CS$2,'Table C3 Tracker'!$R$43:$R$1496, 'Table C3 Tracker'!$CQ$3)</f>
        <v>0</v>
      </c>
      <c r="K170" s="1426">
        <f>SUMIFS('Table C3 Tracker'!AO$43:AO$1496,'Table C3 Tracker'!$O$43:$O$1496, "&lt;&gt;Red",'Table C3 Tracker'!$S$43:$S$1496,'Table C3 Tracker'!$CS$2,'Table C3 Tracker'!$R$43:$R$1496, 'Table C3 Tracker'!$CQ$3)</f>
        <v>0</v>
      </c>
      <c r="L170" s="1426">
        <f>SUMIFS('Table C3 Tracker'!AP$43:AP$1496,'Table C3 Tracker'!$O$43:$O$1496, "&lt;&gt;Red",'Table C3 Tracker'!$S$43:$S$1496,'Table C3 Tracker'!$CS$2,'Table C3 Tracker'!$R$43:$R$1496, 'Table C3 Tracker'!$CQ$3)</f>
        <v>0</v>
      </c>
      <c r="M170" s="1426">
        <f>SUMIFS('Table C3 Tracker'!AQ$43:AQ$1496,'Table C3 Tracker'!$O$43:$O$1496, "&lt;&gt;Red",'Table C3 Tracker'!$S$43:$S$1496,'Table C3 Tracker'!$CS$2,'Table C3 Tracker'!$R$43:$R$1496, 'Table C3 Tracker'!$CQ$3)</f>
        <v>0</v>
      </c>
      <c r="N170" s="1427">
        <f>SUMIFS('Table C3 Tracker'!AR$43:AR$1496,'Table C3 Tracker'!$O$43:$O$1496, "&lt;&gt;Red",'Table C3 Tracker'!$S$43:$S$1496,'Table C3 Tracker'!$CS$2,'Table C3 Tracker'!$R$43:$R$1496, 'Table C3 Tracker'!$CQ$3)</f>
        <v>0</v>
      </c>
      <c r="O170" s="1349">
        <f t="shared" si="67"/>
        <v>0</v>
      </c>
      <c r="P170" s="1349">
        <f t="shared" si="68"/>
        <v>0</v>
      </c>
      <c r="Q170" s="1382"/>
      <c r="R170" s="85"/>
      <c r="S170" s="85"/>
      <c r="T170" s="85"/>
      <c r="U170" s="85"/>
      <c r="V170" s="85"/>
      <c r="W170" s="85"/>
      <c r="X170" s="85"/>
      <c r="Y170" s="85"/>
      <c r="Z170" s="85"/>
      <c r="AA170" s="85"/>
      <c r="AB170" s="85"/>
      <c r="AC170" s="85"/>
      <c r="AD170" s="85"/>
      <c r="AE170" s="85"/>
      <c r="AF170" s="85"/>
      <c r="AG170" s="85"/>
      <c r="AH170" s="85"/>
      <c r="AI170" s="85"/>
      <c r="AJ170" s="85"/>
      <c r="AK170" s="85"/>
    </row>
    <row r="171" spans="1:37" ht="16" thickBot="1">
      <c r="A171" s="155">
        <f t="shared" si="62"/>
        <v>127</v>
      </c>
      <c r="B171" s="2812" t="s">
        <v>1195</v>
      </c>
      <c r="C171" s="2796"/>
      <c r="D171" s="2797"/>
      <c r="E171" s="2797"/>
      <c r="F171" s="2797"/>
      <c r="G171" s="2797"/>
      <c r="H171" s="2797"/>
      <c r="I171" s="2797"/>
      <c r="J171" s="2797"/>
      <c r="K171" s="2797"/>
      <c r="L171" s="2797"/>
      <c r="M171" s="2797"/>
      <c r="N171" s="2798"/>
      <c r="O171" s="1885">
        <f t="shared" si="67"/>
        <v>0</v>
      </c>
      <c r="P171" s="1885">
        <f t="shared" si="68"/>
        <v>0</v>
      </c>
      <c r="Q171" s="1512"/>
      <c r="R171" s="85"/>
      <c r="S171" s="85"/>
      <c r="T171" s="85"/>
      <c r="U171" s="85"/>
      <c r="V171" s="85"/>
      <c r="W171" s="85"/>
      <c r="X171" s="85"/>
      <c r="Y171" s="85"/>
      <c r="Z171" s="85"/>
      <c r="AA171" s="85"/>
      <c r="AB171" s="85"/>
      <c r="AC171" s="85"/>
      <c r="AD171" s="85"/>
      <c r="AE171" s="85"/>
      <c r="AF171" s="85"/>
      <c r="AG171" s="85"/>
      <c r="AH171" s="85"/>
      <c r="AI171" s="85"/>
      <c r="AJ171" s="85"/>
      <c r="AK171" s="85"/>
    </row>
    <row r="172" spans="1:37" ht="16" thickBot="1">
      <c r="A172" s="155">
        <f t="shared" si="62"/>
        <v>128</v>
      </c>
      <c r="B172" s="1180" t="s">
        <v>1327</v>
      </c>
      <c r="C172" s="2799"/>
      <c r="D172" s="2795"/>
      <c r="E172" s="2795"/>
      <c r="F172" s="2795"/>
      <c r="G172" s="2795"/>
      <c r="H172" s="2795"/>
      <c r="I172" s="2795"/>
      <c r="J172" s="2795"/>
      <c r="K172" s="2795"/>
      <c r="L172" s="2795"/>
      <c r="M172" s="2795"/>
      <c r="N172" s="2795"/>
      <c r="O172" s="1208">
        <f t="shared" si="67"/>
        <v>0</v>
      </c>
      <c r="P172" s="1208">
        <f t="shared" si="68"/>
        <v>0</v>
      </c>
      <c r="Q172" s="1512"/>
      <c r="R172" s="85"/>
      <c r="S172" s="85"/>
      <c r="T172" s="105"/>
      <c r="U172" s="105"/>
      <c r="V172" s="105"/>
      <c r="W172" s="85"/>
      <c r="X172" s="85"/>
      <c r="Y172" s="85"/>
      <c r="Z172" s="85"/>
      <c r="AA172" s="85"/>
      <c r="AB172" s="85"/>
      <c r="AC172" s="85"/>
      <c r="AD172" s="85"/>
      <c r="AE172" s="85"/>
      <c r="AF172" s="85"/>
      <c r="AG172" s="85"/>
      <c r="AH172" s="85"/>
      <c r="AI172" s="85"/>
      <c r="AJ172" s="85"/>
      <c r="AK172" s="85"/>
    </row>
    <row r="173" spans="1:37" s="320" customFormat="1" ht="16" thickBot="1">
      <c r="A173" s="1884"/>
      <c r="B173" s="2997"/>
      <c r="C173" s="2997"/>
      <c r="D173" s="2997"/>
      <c r="E173" s="2997"/>
      <c r="F173" s="2997"/>
      <c r="G173" s="2997"/>
      <c r="H173" s="2997"/>
      <c r="I173" s="2997"/>
      <c r="J173" s="2997"/>
      <c r="K173" s="2997"/>
      <c r="L173" s="2997"/>
      <c r="M173" s="2997"/>
      <c r="N173" s="2997"/>
      <c r="O173" s="2997"/>
      <c r="P173" s="2997"/>
      <c r="Q173" s="105"/>
      <c r="R173" s="105"/>
      <c r="S173" s="105"/>
      <c r="T173" s="85"/>
      <c r="U173" s="85"/>
      <c r="V173" s="85"/>
      <c r="W173" s="105"/>
      <c r="X173" s="105"/>
      <c r="Y173" s="105"/>
      <c r="Z173" s="105"/>
      <c r="AA173" s="105"/>
      <c r="AB173" s="105"/>
      <c r="AC173" s="105"/>
      <c r="AD173" s="105"/>
      <c r="AE173" s="105"/>
      <c r="AF173" s="105"/>
      <c r="AG173" s="105"/>
      <c r="AH173" s="105"/>
      <c r="AI173" s="105"/>
      <c r="AJ173" s="105"/>
      <c r="AK173" s="105"/>
    </row>
    <row r="174" spans="1:37" ht="16" thickBot="1">
      <c r="A174" s="1889">
        <f>A172+1</f>
        <v>129</v>
      </c>
      <c r="B174" s="1405" t="s">
        <v>1328</v>
      </c>
      <c r="C174" s="1217">
        <f>C157-C166</f>
        <v>0</v>
      </c>
      <c r="D174" s="1217">
        <f t="shared" ref="D174:P174" si="70">D157-D166</f>
        <v>0</v>
      </c>
      <c r="E174" s="1217">
        <f t="shared" si="70"/>
        <v>0</v>
      </c>
      <c r="F174" s="1217">
        <f t="shared" si="70"/>
        <v>0</v>
      </c>
      <c r="G174" s="1217">
        <f t="shared" si="70"/>
        <v>0</v>
      </c>
      <c r="H174" s="1217">
        <f t="shared" si="70"/>
        <v>0</v>
      </c>
      <c r="I174" s="1217">
        <f t="shared" si="70"/>
        <v>0</v>
      </c>
      <c r="J174" s="1217">
        <f t="shared" si="70"/>
        <v>0</v>
      </c>
      <c r="K174" s="1217">
        <f t="shared" si="70"/>
        <v>0</v>
      </c>
      <c r="L174" s="1217">
        <f t="shared" si="70"/>
        <v>0</v>
      </c>
      <c r="M174" s="1217">
        <f t="shared" si="70"/>
        <v>0</v>
      </c>
      <c r="N174" s="1217">
        <f t="shared" si="70"/>
        <v>0</v>
      </c>
      <c r="O174" s="1217">
        <f t="shared" si="70"/>
        <v>0</v>
      </c>
      <c r="P174" s="1217">
        <f t="shared" si="70"/>
        <v>0</v>
      </c>
      <c r="Q174" s="85"/>
      <c r="R174" s="85"/>
      <c r="S174" s="85"/>
      <c r="T174" s="85"/>
      <c r="U174" s="85"/>
      <c r="V174" s="85"/>
      <c r="W174" s="85"/>
      <c r="X174" s="85"/>
      <c r="Y174" s="85"/>
      <c r="Z174" s="85"/>
      <c r="AA174" s="85"/>
      <c r="AB174" s="85"/>
      <c r="AC174" s="85"/>
      <c r="AD174" s="85"/>
      <c r="AE174" s="85"/>
      <c r="AF174" s="85"/>
      <c r="AG174" s="85"/>
      <c r="AH174" s="85"/>
      <c r="AI174" s="85"/>
      <c r="AJ174" s="85"/>
      <c r="AK174" s="85"/>
    </row>
    <row r="175" spans="1:37" ht="16" thickBot="1">
      <c r="A175" s="155">
        <f>A174+1</f>
        <v>130</v>
      </c>
      <c r="B175" s="1405" t="s">
        <v>1199</v>
      </c>
      <c r="C175" s="1217">
        <f>C164-C167-C170-C171-C172</f>
        <v>0</v>
      </c>
      <c r="D175" s="1217">
        <f t="shared" ref="D175:P175" si="71">D164-D167-D170-D171-D172</f>
        <v>0</v>
      </c>
      <c r="E175" s="1217">
        <f t="shared" si="71"/>
        <v>0</v>
      </c>
      <c r="F175" s="1217">
        <f t="shared" si="71"/>
        <v>0</v>
      </c>
      <c r="G175" s="1217">
        <f t="shared" si="71"/>
        <v>0</v>
      </c>
      <c r="H175" s="1217">
        <f t="shared" si="71"/>
        <v>0</v>
      </c>
      <c r="I175" s="1217">
        <f t="shared" si="71"/>
        <v>0</v>
      </c>
      <c r="J175" s="1217">
        <f t="shared" si="71"/>
        <v>0</v>
      </c>
      <c r="K175" s="1217">
        <f t="shared" si="71"/>
        <v>0</v>
      </c>
      <c r="L175" s="1217">
        <f t="shared" si="71"/>
        <v>0</v>
      </c>
      <c r="M175" s="1217">
        <f t="shared" si="71"/>
        <v>0</v>
      </c>
      <c r="N175" s="1217">
        <f t="shared" si="71"/>
        <v>0</v>
      </c>
      <c r="O175" s="1217">
        <f t="shared" si="71"/>
        <v>0</v>
      </c>
      <c r="P175" s="1217">
        <f t="shared" si="71"/>
        <v>0</v>
      </c>
      <c r="Q175" s="85"/>
      <c r="R175" s="85"/>
      <c r="S175" s="85"/>
      <c r="T175" s="85"/>
      <c r="U175" s="85"/>
      <c r="V175" s="85"/>
      <c r="W175" s="85"/>
      <c r="X175" s="85"/>
      <c r="Y175" s="85"/>
      <c r="Z175" s="85"/>
      <c r="AA175" s="85"/>
      <c r="AB175" s="85"/>
      <c r="AC175" s="85"/>
      <c r="AD175" s="85"/>
      <c r="AE175" s="85"/>
      <c r="AF175" s="85"/>
      <c r="AG175" s="85"/>
      <c r="AH175" s="85"/>
      <c r="AI175" s="85"/>
      <c r="AJ175" s="85"/>
      <c r="AK175" s="85"/>
    </row>
    <row r="176" spans="1:37" ht="16" thickBot="1">
      <c r="A176" s="1214">
        <f>A175+1</f>
        <v>131</v>
      </c>
      <c r="B176" s="1405" t="s">
        <v>1200</v>
      </c>
      <c r="C176" s="1217">
        <f>C175-C174</f>
        <v>0</v>
      </c>
      <c r="D176" s="1217">
        <f t="shared" ref="D176:P176" si="72">D175-D174</f>
        <v>0</v>
      </c>
      <c r="E176" s="1217">
        <f t="shared" si="72"/>
        <v>0</v>
      </c>
      <c r="F176" s="1217">
        <f t="shared" si="72"/>
        <v>0</v>
      </c>
      <c r="G176" s="1217">
        <f t="shared" si="72"/>
        <v>0</v>
      </c>
      <c r="H176" s="1217">
        <f t="shared" si="72"/>
        <v>0</v>
      </c>
      <c r="I176" s="1217">
        <f t="shared" si="72"/>
        <v>0</v>
      </c>
      <c r="J176" s="1217">
        <f t="shared" si="72"/>
        <v>0</v>
      </c>
      <c r="K176" s="1217">
        <f t="shared" si="72"/>
        <v>0</v>
      </c>
      <c r="L176" s="1217">
        <f t="shared" si="72"/>
        <v>0</v>
      </c>
      <c r="M176" s="1217">
        <f t="shared" si="72"/>
        <v>0</v>
      </c>
      <c r="N176" s="1217">
        <f t="shared" si="72"/>
        <v>0</v>
      </c>
      <c r="O176" s="1217">
        <f t="shared" si="72"/>
        <v>0</v>
      </c>
      <c r="P176" s="1208">
        <f t="shared" si="72"/>
        <v>0</v>
      </c>
      <c r="Q176" s="85"/>
      <c r="R176" s="85"/>
      <c r="S176" s="85"/>
      <c r="T176" s="85"/>
      <c r="U176" s="85"/>
      <c r="V176" s="85"/>
      <c r="W176" s="85"/>
      <c r="X176" s="85"/>
      <c r="Y176" s="85"/>
      <c r="Z176" s="85"/>
      <c r="AA176" s="85"/>
      <c r="AB176" s="85"/>
      <c r="AC176" s="85"/>
      <c r="AD176" s="85"/>
      <c r="AE176" s="85"/>
      <c r="AF176" s="85"/>
      <c r="AG176" s="85"/>
      <c r="AH176" s="85"/>
      <c r="AI176" s="85"/>
      <c r="AJ176" s="85"/>
      <c r="AK176" s="85"/>
    </row>
    <row r="177" spans="1:37" ht="16" thickBot="1">
      <c r="A177" s="1214">
        <f>A176+1</f>
        <v>132</v>
      </c>
      <c r="B177" s="1405" t="s">
        <v>1221</v>
      </c>
      <c r="C177" s="1217">
        <f>C162-C155-C168-C171-C172</f>
        <v>0</v>
      </c>
      <c r="D177" s="1217">
        <f t="shared" ref="D177:P177" si="73">D162-D155-D168-D171-D172</f>
        <v>0</v>
      </c>
      <c r="E177" s="1217">
        <f t="shared" si="73"/>
        <v>0</v>
      </c>
      <c r="F177" s="1217">
        <f t="shared" si="73"/>
        <v>0</v>
      </c>
      <c r="G177" s="1217">
        <f t="shared" si="73"/>
        <v>0</v>
      </c>
      <c r="H177" s="1217">
        <f t="shared" si="73"/>
        <v>0</v>
      </c>
      <c r="I177" s="1217">
        <f t="shared" si="73"/>
        <v>0</v>
      </c>
      <c r="J177" s="1217">
        <f t="shared" si="73"/>
        <v>0</v>
      </c>
      <c r="K177" s="1217">
        <f t="shared" si="73"/>
        <v>0</v>
      </c>
      <c r="L177" s="1217">
        <f t="shared" si="73"/>
        <v>0</v>
      </c>
      <c r="M177" s="1217">
        <f t="shared" si="73"/>
        <v>0</v>
      </c>
      <c r="N177" s="1217">
        <f t="shared" si="73"/>
        <v>0</v>
      </c>
      <c r="O177" s="1217">
        <f t="shared" si="73"/>
        <v>0</v>
      </c>
      <c r="P177" s="1208">
        <f t="shared" si="73"/>
        <v>0</v>
      </c>
      <c r="Q177" s="85"/>
      <c r="R177" s="85"/>
      <c r="S177" s="85"/>
      <c r="T177" s="85"/>
      <c r="U177" s="85"/>
      <c r="V177" s="85"/>
      <c r="W177" s="85"/>
      <c r="X177" s="85"/>
      <c r="Y177" s="85"/>
      <c r="Z177" s="85"/>
      <c r="AA177" s="85"/>
      <c r="AB177" s="85"/>
      <c r="AC177" s="85"/>
      <c r="AD177" s="85"/>
      <c r="AE177" s="85"/>
      <c r="AF177" s="85"/>
      <c r="AG177" s="85"/>
      <c r="AH177" s="85"/>
      <c r="AI177" s="85"/>
      <c r="AJ177" s="85"/>
      <c r="AK177" s="85"/>
    </row>
    <row r="178" spans="1:37" ht="16" thickBot="1">
      <c r="A178" s="1214">
        <f>A177+1</f>
        <v>133</v>
      </c>
      <c r="B178" s="1405" t="s">
        <v>1196</v>
      </c>
      <c r="C178" s="1217">
        <f>C176-C177</f>
        <v>0</v>
      </c>
      <c r="D178" s="1217">
        <f t="shared" ref="D178:P178" si="74">D176-D177</f>
        <v>0</v>
      </c>
      <c r="E178" s="1217">
        <f t="shared" si="74"/>
        <v>0</v>
      </c>
      <c r="F178" s="1217">
        <f t="shared" si="74"/>
        <v>0</v>
      </c>
      <c r="G178" s="1217">
        <f t="shared" si="74"/>
        <v>0</v>
      </c>
      <c r="H178" s="1217">
        <f t="shared" si="74"/>
        <v>0</v>
      </c>
      <c r="I178" s="1217">
        <f t="shared" si="74"/>
        <v>0</v>
      </c>
      <c r="J178" s="1217">
        <f t="shared" si="74"/>
        <v>0</v>
      </c>
      <c r="K178" s="1217">
        <f t="shared" si="74"/>
        <v>0</v>
      </c>
      <c r="L178" s="1217">
        <f t="shared" si="74"/>
        <v>0</v>
      </c>
      <c r="M178" s="1217">
        <f t="shared" si="74"/>
        <v>0</v>
      </c>
      <c r="N178" s="1217">
        <f t="shared" si="74"/>
        <v>0</v>
      </c>
      <c r="O178" s="1217">
        <f t="shared" si="74"/>
        <v>0</v>
      </c>
      <c r="P178" s="1208">
        <f t="shared" si="74"/>
        <v>0</v>
      </c>
      <c r="Q178" s="85"/>
      <c r="R178" s="85"/>
      <c r="S178" s="85"/>
      <c r="T178" s="85"/>
      <c r="U178" s="85"/>
      <c r="V178" s="85"/>
      <c r="W178" s="85"/>
      <c r="X178" s="85"/>
      <c r="Y178" s="85"/>
      <c r="Z178" s="85"/>
      <c r="AA178" s="85"/>
      <c r="AB178" s="85"/>
      <c r="AC178" s="85"/>
      <c r="AD178" s="85"/>
      <c r="AE178" s="85"/>
      <c r="AF178" s="85"/>
      <c r="AG178" s="85"/>
      <c r="AH178" s="85"/>
      <c r="AI178" s="85"/>
      <c r="AJ178" s="85"/>
      <c r="AK178" s="85"/>
    </row>
    <row r="179" spans="1:37">
      <c r="A179" s="90"/>
      <c r="B179" s="85"/>
      <c r="C179" s="1070"/>
      <c r="D179" s="1070"/>
      <c r="E179" s="1070"/>
      <c r="F179" s="1070"/>
      <c r="G179" s="1070"/>
      <c r="H179" s="1070"/>
      <c r="I179" s="1070"/>
      <c r="J179" s="1070"/>
      <c r="K179" s="1070"/>
      <c r="L179" s="1070"/>
      <c r="M179" s="1070"/>
      <c r="N179" s="1070"/>
      <c r="O179" s="1070"/>
      <c r="P179" s="1070"/>
      <c r="Q179" s="85"/>
      <c r="R179" s="85"/>
      <c r="S179" s="85"/>
      <c r="T179" s="85"/>
      <c r="U179" s="85"/>
      <c r="V179" s="85"/>
      <c r="W179" s="85"/>
      <c r="X179" s="85"/>
      <c r="Y179" s="85"/>
      <c r="Z179" s="85"/>
      <c r="AA179" s="85"/>
      <c r="AB179" s="85"/>
      <c r="AC179" s="85"/>
      <c r="AD179" s="85"/>
      <c r="AE179" s="85"/>
      <c r="AF179" s="85"/>
      <c r="AG179" s="85"/>
      <c r="AH179" s="85"/>
      <c r="AI179" s="85"/>
      <c r="AJ179" s="85"/>
      <c r="AK179" s="85"/>
    </row>
    <row r="180" spans="1:37">
      <c r="A180" s="90"/>
      <c r="B180" s="86" t="s">
        <v>825</v>
      </c>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row>
    <row r="181" spans="1:37" ht="16" thickBot="1">
      <c r="A181" s="90"/>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row>
    <row r="182" spans="1:37" ht="16" thickBot="1">
      <c r="A182" s="90"/>
      <c r="B182" s="1343"/>
      <c r="C182" s="1355">
        <v>1</v>
      </c>
      <c r="D182" s="1356">
        <v>2</v>
      </c>
      <c r="E182" s="1356">
        <v>3</v>
      </c>
      <c r="F182" s="1356">
        <v>4</v>
      </c>
      <c r="G182" s="1356">
        <v>5</v>
      </c>
      <c r="H182" s="1356">
        <v>6</v>
      </c>
      <c r="I182" s="1356">
        <v>7</v>
      </c>
      <c r="J182" s="1356">
        <v>8</v>
      </c>
      <c r="K182" s="1356">
        <v>9</v>
      </c>
      <c r="L182" s="1356">
        <v>10</v>
      </c>
      <c r="M182" s="1356">
        <v>11</v>
      </c>
      <c r="N182" s="1357">
        <v>12</v>
      </c>
      <c r="O182" s="1344"/>
      <c r="P182" s="1345"/>
      <c r="Q182" s="85"/>
      <c r="R182" s="85"/>
      <c r="S182" s="85"/>
      <c r="T182" s="85"/>
      <c r="U182" s="85"/>
      <c r="V182" s="85"/>
      <c r="W182" s="85"/>
      <c r="X182" s="85"/>
      <c r="Y182" s="85"/>
      <c r="Z182" s="85"/>
      <c r="AA182" s="85"/>
      <c r="AB182" s="85"/>
      <c r="AC182" s="85"/>
      <c r="AD182" s="85"/>
      <c r="AE182" s="85"/>
      <c r="AF182" s="85"/>
      <c r="AG182" s="85"/>
      <c r="AH182" s="85"/>
      <c r="AI182" s="85"/>
      <c r="AJ182" s="85"/>
      <c r="AK182" s="85"/>
    </row>
    <row r="183" spans="1:37" ht="39">
      <c r="A183" s="90"/>
      <c r="B183" s="1346" t="s">
        <v>828</v>
      </c>
      <c r="C183" s="1358" t="s">
        <v>186</v>
      </c>
      <c r="D183" s="1359" t="s">
        <v>90</v>
      </c>
      <c r="E183" s="1359" t="s">
        <v>91</v>
      </c>
      <c r="F183" s="1359" t="s">
        <v>92</v>
      </c>
      <c r="G183" s="1359" t="s">
        <v>93</v>
      </c>
      <c r="H183" s="1359" t="s">
        <v>94</v>
      </c>
      <c r="I183" s="1359" t="s">
        <v>95</v>
      </c>
      <c r="J183" s="1359" t="s">
        <v>96</v>
      </c>
      <c r="K183" s="1359" t="s">
        <v>97</v>
      </c>
      <c r="L183" s="1359" t="s">
        <v>98</v>
      </c>
      <c r="M183" s="1359" t="s">
        <v>99</v>
      </c>
      <c r="N183" s="1360" t="s">
        <v>100</v>
      </c>
      <c r="O183" s="1361" t="s">
        <v>504</v>
      </c>
      <c r="P183" s="1361" t="s">
        <v>447</v>
      </c>
      <c r="Q183" s="85"/>
      <c r="R183" s="85"/>
      <c r="S183" s="85"/>
      <c r="T183" s="85"/>
      <c r="U183" s="85"/>
      <c r="V183" s="85"/>
      <c r="W183" s="85"/>
      <c r="X183" s="85"/>
      <c r="Y183" s="85"/>
      <c r="Z183" s="85"/>
      <c r="AA183" s="85"/>
      <c r="AB183" s="85"/>
      <c r="AC183" s="85"/>
      <c r="AD183" s="85"/>
      <c r="AE183" s="85"/>
      <c r="AF183" s="85"/>
      <c r="AG183" s="85"/>
      <c r="AH183" s="85"/>
      <c r="AI183" s="85"/>
      <c r="AJ183" s="85"/>
      <c r="AK183" s="85"/>
    </row>
    <row r="184" spans="1:37" ht="16" thickBot="1">
      <c r="A184" s="90"/>
      <c r="B184" s="1347"/>
      <c r="C184" s="1362" t="s">
        <v>51</v>
      </c>
      <c r="D184" s="1363" t="s">
        <v>51</v>
      </c>
      <c r="E184" s="1363" t="s">
        <v>51</v>
      </c>
      <c r="F184" s="1363" t="s">
        <v>51</v>
      </c>
      <c r="G184" s="1363" t="s">
        <v>51</v>
      </c>
      <c r="H184" s="1363" t="s">
        <v>51</v>
      </c>
      <c r="I184" s="1363" t="s">
        <v>51</v>
      </c>
      <c r="J184" s="1363" t="s">
        <v>51</v>
      </c>
      <c r="K184" s="1363" t="s">
        <v>51</v>
      </c>
      <c r="L184" s="1363" t="s">
        <v>51</v>
      </c>
      <c r="M184" s="1363" t="s">
        <v>51</v>
      </c>
      <c r="N184" s="1364" t="s">
        <v>51</v>
      </c>
      <c r="O184" s="1365" t="s">
        <v>51</v>
      </c>
      <c r="P184" s="1365" t="s">
        <v>51</v>
      </c>
      <c r="Q184" s="85"/>
      <c r="R184" s="85"/>
      <c r="S184" s="85"/>
      <c r="T184" s="85"/>
      <c r="U184" s="85"/>
      <c r="V184" s="85"/>
      <c r="W184" s="85"/>
      <c r="X184" s="85"/>
      <c r="Y184" s="85"/>
      <c r="Z184" s="85"/>
      <c r="AA184" s="85"/>
      <c r="AB184" s="85"/>
      <c r="AC184" s="85"/>
      <c r="AD184" s="85"/>
      <c r="AE184" s="85"/>
      <c r="AF184" s="85"/>
      <c r="AG184" s="85"/>
      <c r="AH184" s="85"/>
      <c r="AI184" s="85"/>
      <c r="AJ184" s="85"/>
      <c r="AK184" s="85"/>
    </row>
    <row r="185" spans="1:37">
      <c r="A185" s="92">
        <f>A178+1</f>
        <v>134</v>
      </c>
      <c r="B185" s="1398" t="s">
        <v>1329</v>
      </c>
      <c r="C185" s="1421">
        <f>C154+C126+C97+C68+C39+C10</f>
        <v>0</v>
      </c>
      <c r="D185" s="1421">
        <f t="shared" ref="D185:N185" si="75">D154+D126+D97+D68+D39+D10</f>
        <v>0</v>
      </c>
      <c r="E185" s="1421">
        <f t="shared" si="75"/>
        <v>0</v>
      </c>
      <c r="F185" s="1421">
        <f t="shared" si="75"/>
        <v>0</v>
      </c>
      <c r="G185" s="1421">
        <f t="shared" si="75"/>
        <v>0</v>
      </c>
      <c r="H185" s="1421">
        <f t="shared" si="75"/>
        <v>0</v>
      </c>
      <c r="I185" s="1421">
        <f t="shared" si="75"/>
        <v>0</v>
      </c>
      <c r="J185" s="1421">
        <f t="shared" si="75"/>
        <v>0</v>
      </c>
      <c r="K185" s="1421">
        <f t="shared" si="75"/>
        <v>0</v>
      </c>
      <c r="L185" s="1421">
        <f t="shared" si="75"/>
        <v>0</v>
      </c>
      <c r="M185" s="1421">
        <f t="shared" si="75"/>
        <v>0</v>
      </c>
      <c r="N185" s="1421">
        <f t="shared" si="75"/>
        <v>0</v>
      </c>
      <c r="O185" s="1349">
        <f t="shared" ref="O185:O191" si="76">SUMPRODUCT($C$6:$N$6,C185:N185)</f>
        <v>0</v>
      </c>
      <c r="P185" s="1349">
        <f>SUM(C185:N185)</f>
        <v>0</v>
      </c>
      <c r="Q185" s="85"/>
      <c r="R185" s="85"/>
      <c r="S185" s="85"/>
      <c r="T185" s="85"/>
      <c r="U185" s="85"/>
      <c r="V185" s="85"/>
      <c r="W185" s="85"/>
      <c r="X185" s="85"/>
      <c r="Y185" s="85"/>
      <c r="Z185" s="85"/>
      <c r="AA185" s="85"/>
      <c r="AB185" s="85"/>
      <c r="AC185" s="85"/>
      <c r="AD185" s="85"/>
      <c r="AE185" s="85"/>
      <c r="AF185" s="85"/>
      <c r="AG185" s="85"/>
      <c r="AH185" s="85"/>
      <c r="AI185" s="85"/>
      <c r="AJ185" s="85"/>
      <c r="AK185" s="85"/>
    </row>
    <row r="186" spans="1:37">
      <c r="A186" s="1323">
        <f>A185+1</f>
        <v>135</v>
      </c>
      <c r="B186" s="1398" t="s">
        <v>1330</v>
      </c>
      <c r="C186" s="2802">
        <f>C155+C127+C98+C69+C40+C11</f>
        <v>0</v>
      </c>
      <c r="D186" s="2802">
        <f t="shared" ref="D186:N186" si="77">D155+D127+D98+D69+D40+D11</f>
        <v>0</v>
      </c>
      <c r="E186" s="2802">
        <f t="shared" si="77"/>
        <v>0</v>
      </c>
      <c r="F186" s="2802">
        <f t="shared" si="77"/>
        <v>0</v>
      </c>
      <c r="G186" s="2802">
        <f t="shared" si="77"/>
        <v>0</v>
      </c>
      <c r="H186" s="2802">
        <f t="shared" si="77"/>
        <v>0</v>
      </c>
      <c r="I186" s="2802">
        <f t="shared" si="77"/>
        <v>0</v>
      </c>
      <c r="J186" s="2802">
        <f t="shared" si="77"/>
        <v>0</v>
      </c>
      <c r="K186" s="2802">
        <f t="shared" si="77"/>
        <v>0</v>
      </c>
      <c r="L186" s="2802">
        <f t="shared" si="77"/>
        <v>0</v>
      </c>
      <c r="M186" s="2802">
        <f t="shared" si="77"/>
        <v>0</v>
      </c>
      <c r="N186" s="2802">
        <f t="shared" si="77"/>
        <v>0</v>
      </c>
      <c r="O186" s="1349">
        <f t="shared" si="76"/>
        <v>0</v>
      </c>
      <c r="P186" s="1349">
        <f>SUM(C186:N186)</f>
        <v>0</v>
      </c>
      <c r="Q186" s="85"/>
      <c r="R186" s="85"/>
      <c r="S186" s="85"/>
      <c r="T186" s="85"/>
      <c r="U186" s="85"/>
      <c r="V186" s="85"/>
      <c r="W186" s="85"/>
      <c r="X186" s="85"/>
      <c r="Y186" s="85"/>
      <c r="Z186" s="85"/>
      <c r="AA186" s="85"/>
      <c r="AB186" s="85"/>
      <c r="AC186" s="85"/>
      <c r="AD186" s="85"/>
      <c r="AE186" s="85"/>
      <c r="AF186" s="85"/>
      <c r="AG186" s="85"/>
      <c r="AH186" s="85"/>
      <c r="AI186" s="85"/>
      <c r="AJ186" s="85"/>
      <c r="AK186" s="85"/>
    </row>
    <row r="187" spans="1:37" ht="16" thickBot="1">
      <c r="A187" s="97">
        <f t="shared" ref="A187:A200" si="78">A186+1</f>
        <v>136</v>
      </c>
      <c r="B187" s="1399" t="str">
        <f>""&amp;'A - Movement'!$B$23&amp;""</f>
        <v>Planning Assumptions still to be finalised at Month 1</v>
      </c>
      <c r="C187" s="1425">
        <f t="shared" ref="C187:N187" si="79">C156+C128+C99+C70+C41+C12</f>
        <v>0</v>
      </c>
      <c r="D187" s="1425">
        <f t="shared" si="79"/>
        <v>0</v>
      </c>
      <c r="E187" s="1425">
        <f t="shared" si="79"/>
        <v>0</v>
      </c>
      <c r="F187" s="1425">
        <f t="shared" si="79"/>
        <v>0</v>
      </c>
      <c r="G187" s="1425">
        <f t="shared" si="79"/>
        <v>0</v>
      </c>
      <c r="H187" s="1425">
        <f t="shared" si="79"/>
        <v>0</v>
      </c>
      <c r="I187" s="1425">
        <f t="shared" si="79"/>
        <v>0</v>
      </c>
      <c r="J187" s="1425">
        <f t="shared" si="79"/>
        <v>0</v>
      </c>
      <c r="K187" s="1425">
        <f t="shared" si="79"/>
        <v>0</v>
      </c>
      <c r="L187" s="1425">
        <f t="shared" si="79"/>
        <v>0</v>
      </c>
      <c r="M187" s="1425">
        <f t="shared" si="79"/>
        <v>0</v>
      </c>
      <c r="N187" s="1425">
        <f t="shared" si="79"/>
        <v>0</v>
      </c>
      <c r="O187" s="1349">
        <f t="shared" si="76"/>
        <v>0</v>
      </c>
      <c r="P187" s="1349">
        <f>SUM(C187:N187)</f>
        <v>0</v>
      </c>
      <c r="Q187" s="85"/>
      <c r="R187" s="85"/>
      <c r="S187" s="85"/>
      <c r="T187" s="85"/>
      <c r="U187" s="85"/>
      <c r="V187" s="85"/>
      <c r="W187" s="85"/>
      <c r="X187" s="85"/>
      <c r="Y187" s="85"/>
      <c r="Z187" s="85"/>
      <c r="AA187" s="85"/>
      <c r="AB187" s="85"/>
      <c r="AC187" s="85"/>
      <c r="AD187" s="85"/>
      <c r="AE187" s="85"/>
      <c r="AF187" s="85"/>
      <c r="AG187" s="85"/>
      <c r="AH187" s="85"/>
      <c r="AI187" s="85"/>
      <c r="AJ187" s="85"/>
      <c r="AK187" s="85"/>
    </row>
    <row r="188" spans="1:37" ht="16" thickBot="1">
      <c r="A188" s="155">
        <f t="shared" si="78"/>
        <v>137</v>
      </c>
      <c r="B188" s="1207" t="s">
        <v>1331</v>
      </c>
      <c r="C188" s="1418">
        <f t="shared" ref="C188:N188" si="80">C157+C129+C100+C71+C42+C13</f>
        <v>0</v>
      </c>
      <c r="D188" s="1418">
        <f t="shared" si="80"/>
        <v>0</v>
      </c>
      <c r="E188" s="1418">
        <f t="shared" si="80"/>
        <v>0</v>
      </c>
      <c r="F188" s="1418">
        <f t="shared" si="80"/>
        <v>0</v>
      </c>
      <c r="G188" s="1418">
        <f t="shared" si="80"/>
        <v>0</v>
      </c>
      <c r="H188" s="1418">
        <f t="shared" si="80"/>
        <v>0</v>
      </c>
      <c r="I188" s="1418">
        <f t="shared" si="80"/>
        <v>0</v>
      </c>
      <c r="J188" s="1418">
        <f t="shared" si="80"/>
        <v>0</v>
      </c>
      <c r="K188" s="1418">
        <f t="shared" si="80"/>
        <v>0</v>
      </c>
      <c r="L188" s="1418">
        <f t="shared" si="80"/>
        <v>0</v>
      </c>
      <c r="M188" s="1418">
        <f t="shared" si="80"/>
        <v>0</v>
      </c>
      <c r="N188" s="1418">
        <f t="shared" si="80"/>
        <v>0</v>
      </c>
      <c r="O188" s="1208">
        <f t="shared" si="76"/>
        <v>0</v>
      </c>
      <c r="P188" s="1208">
        <f>SUM(C184:N188)</f>
        <v>0</v>
      </c>
      <c r="Q188" s="85"/>
      <c r="R188" s="85"/>
      <c r="S188" s="85"/>
      <c r="T188" s="85"/>
      <c r="U188" s="85"/>
      <c r="V188" s="85"/>
      <c r="W188" s="85"/>
      <c r="X188" s="85"/>
      <c r="Y188" s="85"/>
      <c r="Z188" s="85"/>
      <c r="AA188" s="85"/>
      <c r="AB188" s="85"/>
      <c r="AC188" s="85"/>
      <c r="AD188" s="85"/>
      <c r="AE188" s="85"/>
      <c r="AF188" s="85"/>
      <c r="AG188" s="85"/>
      <c r="AH188" s="85"/>
      <c r="AI188" s="85"/>
      <c r="AJ188" s="85"/>
      <c r="AK188" s="85"/>
    </row>
    <row r="189" spans="1:37">
      <c r="A189" s="965">
        <f t="shared" si="78"/>
        <v>138</v>
      </c>
      <c r="B189" s="1413" t="s">
        <v>848</v>
      </c>
      <c r="C189" s="1421">
        <f>C164+C133+C105+C76+C47+C18-C191-C190</f>
        <v>0</v>
      </c>
      <c r="D189" s="1421">
        <f t="shared" ref="D189:N189" si="81">D164+D133+D105+D76+D47+D18-D191-D190</f>
        <v>0</v>
      </c>
      <c r="E189" s="1421">
        <f t="shared" si="81"/>
        <v>0</v>
      </c>
      <c r="F189" s="1421">
        <f t="shared" si="81"/>
        <v>0</v>
      </c>
      <c r="G189" s="1421">
        <f t="shared" si="81"/>
        <v>0</v>
      </c>
      <c r="H189" s="1421">
        <f t="shared" si="81"/>
        <v>0</v>
      </c>
      <c r="I189" s="1421">
        <f t="shared" si="81"/>
        <v>0</v>
      </c>
      <c r="J189" s="1421">
        <f t="shared" si="81"/>
        <v>0</v>
      </c>
      <c r="K189" s="1421">
        <f t="shared" si="81"/>
        <v>0</v>
      </c>
      <c r="L189" s="1421">
        <f t="shared" si="81"/>
        <v>0</v>
      </c>
      <c r="M189" s="1421">
        <f t="shared" si="81"/>
        <v>0</v>
      </c>
      <c r="N189" s="1421">
        <f t="shared" si="81"/>
        <v>0</v>
      </c>
      <c r="O189" s="1349">
        <f t="shared" si="76"/>
        <v>0</v>
      </c>
      <c r="P189" s="1349">
        <f>SUM(C189:N189)</f>
        <v>0</v>
      </c>
      <c r="Q189" s="1382"/>
      <c r="R189" s="85"/>
      <c r="S189" s="85"/>
      <c r="T189" s="85"/>
      <c r="U189" s="85"/>
      <c r="V189" s="85"/>
      <c r="W189" s="85"/>
      <c r="X189" s="85"/>
      <c r="Y189" s="85"/>
      <c r="Z189" s="85"/>
      <c r="AA189" s="85"/>
      <c r="AB189" s="85"/>
      <c r="AC189" s="85"/>
      <c r="AD189" s="85"/>
      <c r="AE189" s="85"/>
      <c r="AF189" s="85"/>
      <c r="AG189" s="85"/>
      <c r="AH189" s="85"/>
      <c r="AI189" s="85"/>
      <c r="AJ189" s="85"/>
      <c r="AK189" s="85"/>
    </row>
    <row r="190" spans="1:37">
      <c r="A190" s="1323">
        <f t="shared" si="78"/>
        <v>139</v>
      </c>
      <c r="B190" s="1410" t="s">
        <v>1222</v>
      </c>
      <c r="C190" s="2802">
        <f>C162+C131+C103+C74+C44+C15</f>
        <v>0</v>
      </c>
      <c r="D190" s="2802">
        <f t="shared" ref="D190:N190" si="82">D162+D131+D103+D74+D44+D15</f>
        <v>0</v>
      </c>
      <c r="E190" s="2802">
        <f t="shared" si="82"/>
        <v>0</v>
      </c>
      <c r="F190" s="2802">
        <f t="shared" si="82"/>
        <v>0</v>
      </c>
      <c r="G190" s="2802">
        <f t="shared" si="82"/>
        <v>0</v>
      </c>
      <c r="H190" s="2802">
        <f t="shared" si="82"/>
        <v>0</v>
      </c>
      <c r="I190" s="2802">
        <f t="shared" si="82"/>
        <v>0</v>
      </c>
      <c r="J190" s="2802">
        <f t="shared" si="82"/>
        <v>0</v>
      </c>
      <c r="K190" s="2802">
        <f t="shared" si="82"/>
        <v>0</v>
      </c>
      <c r="L190" s="2802">
        <f t="shared" si="82"/>
        <v>0</v>
      </c>
      <c r="M190" s="2802">
        <f t="shared" si="82"/>
        <v>0</v>
      </c>
      <c r="N190" s="2802">
        <f t="shared" si="82"/>
        <v>0</v>
      </c>
      <c r="O190" s="1349">
        <f t="shared" si="76"/>
        <v>0</v>
      </c>
      <c r="P190" s="1349">
        <f>SUM(C190:N190)</f>
        <v>0</v>
      </c>
      <c r="Q190" s="1382"/>
      <c r="R190" s="85"/>
      <c r="S190" s="85"/>
      <c r="T190" s="85"/>
      <c r="U190" s="85"/>
      <c r="V190" s="85"/>
      <c r="W190" s="85"/>
      <c r="X190" s="85"/>
      <c r="Y190" s="85"/>
      <c r="Z190" s="85"/>
      <c r="AA190" s="85"/>
      <c r="AB190" s="85"/>
      <c r="AC190" s="85"/>
      <c r="AD190" s="85"/>
      <c r="AE190" s="85"/>
      <c r="AF190" s="85"/>
      <c r="AG190" s="85"/>
      <c r="AH190" s="85"/>
      <c r="AI190" s="85"/>
      <c r="AJ190" s="85"/>
      <c r="AK190" s="85"/>
    </row>
    <row r="191" spans="1:37" ht="16" thickBot="1">
      <c r="A191" s="97">
        <f t="shared" si="78"/>
        <v>140</v>
      </c>
      <c r="B191" s="1414" t="s">
        <v>1273</v>
      </c>
      <c r="C191" s="1425">
        <f>C163+C132+C104+C75+C45+C16</f>
        <v>0</v>
      </c>
      <c r="D191" s="1425">
        <f t="shared" ref="D191:N191" si="83">D163+D132+D104+D75+D45+D16</f>
        <v>0</v>
      </c>
      <c r="E191" s="1425">
        <f t="shared" si="83"/>
        <v>0</v>
      </c>
      <c r="F191" s="1425">
        <f t="shared" si="83"/>
        <v>0</v>
      </c>
      <c r="G191" s="1425">
        <f t="shared" si="83"/>
        <v>0</v>
      </c>
      <c r="H191" s="1425">
        <f t="shared" si="83"/>
        <v>0</v>
      </c>
      <c r="I191" s="1425">
        <f t="shared" si="83"/>
        <v>0</v>
      </c>
      <c r="J191" s="1425">
        <f t="shared" si="83"/>
        <v>0</v>
      </c>
      <c r="K191" s="1425">
        <f t="shared" si="83"/>
        <v>0</v>
      </c>
      <c r="L191" s="1425">
        <f t="shared" si="83"/>
        <v>0</v>
      </c>
      <c r="M191" s="1425">
        <f t="shared" si="83"/>
        <v>0</v>
      </c>
      <c r="N191" s="1425">
        <f t="shared" si="83"/>
        <v>0</v>
      </c>
      <c r="O191" s="1349">
        <f t="shared" si="76"/>
        <v>0</v>
      </c>
      <c r="P191" s="1349">
        <f>SUM(C191:N191)</f>
        <v>0</v>
      </c>
      <c r="Q191" s="1382"/>
      <c r="R191" s="85"/>
      <c r="S191" s="85"/>
      <c r="T191" s="85"/>
      <c r="U191" s="85"/>
      <c r="V191" s="85"/>
      <c r="W191" s="85"/>
      <c r="X191" s="85"/>
      <c r="Y191" s="85"/>
      <c r="Z191" s="85"/>
      <c r="AA191" s="85"/>
      <c r="AB191" s="85"/>
      <c r="AC191" s="85"/>
      <c r="AD191" s="85"/>
      <c r="AE191" s="85"/>
      <c r="AF191" s="85"/>
      <c r="AG191" s="85"/>
      <c r="AH191" s="85"/>
      <c r="AI191" s="85"/>
      <c r="AJ191" s="85"/>
      <c r="AK191" s="85"/>
    </row>
    <row r="192" spans="1:37" ht="16" thickBot="1">
      <c r="A192" s="155">
        <f t="shared" si="78"/>
        <v>141</v>
      </c>
      <c r="B192" s="1407" t="s">
        <v>1291</v>
      </c>
      <c r="C192" s="1352">
        <f>SUM(C189:C191)</f>
        <v>0</v>
      </c>
      <c r="D192" s="1352">
        <f t="shared" ref="D192:P192" si="84">SUM(D189:D191)</f>
        <v>0</v>
      </c>
      <c r="E192" s="1352">
        <f t="shared" si="84"/>
        <v>0</v>
      </c>
      <c r="F192" s="1352">
        <f t="shared" si="84"/>
        <v>0</v>
      </c>
      <c r="G192" s="1352">
        <f t="shared" si="84"/>
        <v>0</v>
      </c>
      <c r="H192" s="1352">
        <f t="shared" si="84"/>
        <v>0</v>
      </c>
      <c r="I192" s="1352">
        <f t="shared" si="84"/>
        <v>0</v>
      </c>
      <c r="J192" s="1352">
        <f t="shared" si="84"/>
        <v>0</v>
      </c>
      <c r="K192" s="1352">
        <f t="shared" si="84"/>
        <v>0</v>
      </c>
      <c r="L192" s="1352">
        <f t="shared" si="84"/>
        <v>0</v>
      </c>
      <c r="M192" s="1352">
        <f t="shared" si="84"/>
        <v>0</v>
      </c>
      <c r="N192" s="1434">
        <f t="shared" si="84"/>
        <v>0</v>
      </c>
      <c r="O192" s="1208">
        <f t="shared" si="84"/>
        <v>0</v>
      </c>
      <c r="P192" s="1208">
        <f t="shared" si="84"/>
        <v>0</v>
      </c>
      <c r="Q192" s="85"/>
      <c r="R192" s="85"/>
      <c r="S192" s="85"/>
      <c r="T192" s="85"/>
      <c r="U192" s="85"/>
      <c r="V192" s="85"/>
      <c r="W192" s="85"/>
      <c r="X192" s="85"/>
      <c r="Y192" s="85"/>
      <c r="Z192" s="85"/>
      <c r="AA192" s="85"/>
      <c r="AB192" s="85"/>
      <c r="AC192" s="85"/>
      <c r="AD192" s="85"/>
      <c r="AE192" s="85"/>
      <c r="AF192" s="85"/>
      <c r="AG192" s="85"/>
      <c r="AH192" s="85"/>
      <c r="AI192" s="85"/>
      <c r="AJ192" s="85"/>
      <c r="AK192" s="85"/>
    </row>
    <row r="193" spans="1:37" ht="16" thickBot="1">
      <c r="A193" s="155">
        <f t="shared" si="78"/>
        <v>142</v>
      </c>
      <c r="B193" s="1407" t="s">
        <v>1165</v>
      </c>
      <c r="C193" s="1379">
        <f>C192-C188</f>
        <v>0</v>
      </c>
      <c r="D193" s="1379">
        <f t="shared" ref="D193:P193" si="85">D192-D188</f>
        <v>0</v>
      </c>
      <c r="E193" s="1379">
        <f t="shared" si="85"/>
        <v>0</v>
      </c>
      <c r="F193" s="1379">
        <f t="shared" si="85"/>
        <v>0</v>
      </c>
      <c r="G193" s="1379">
        <f t="shared" si="85"/>
        <v>0</v>
      </c>
      <c r="H193" s="1379">
        <f t="shared" si="85"/>
        <v>0</v>
      </c>
      <c r="I193" s="1379">
        <f t="shared" si="85"/>
        <v>0</v>
      </c>
      <c r="J193" s="1379">
        <f t="shared" si="85"/>
        <v>0</v>
      </c>
      <c r="K193" s="1379">
        <f t="shared" si="85"/>
        <v>0</v>
      </c>
      <c r="L193" s="1379">
        <f t="shared" si="85"/>
        <v>0</v>
      </c>
      <c r="M193" s="1379">
        <f t="shared" si="85"/>
        <v>0</v>
      </c>
      <c r="N193" s="1514">
        <f t="shared" si="85"/>
        <v>0</v>
      </c>
      <c r="O193" s="1208">
        <f t="shared" si="85"/>
        <v>0</v>
      </c>
      <c r="P193" s="1208">
        <f t="shared" si="85"/>
        <v>0</v>
      </c>
      <c r="Q193" s="85"/>
      <c r="R193" s="85"/>
      <c r="S193" s="85"/>
      <c r="T193" s="85"/>
      <c r="U193" s="85"/>
      <c r="V193" s="85"/>
      <c r="W193" s="85"/>
      <c r="X193" s="85"/>
      <c r="Y193" s="85"/>
      <c r="Z193" s="85"/>
      <c r="AA193" s="85"/>
      <c r="AB193" s="85"/>
      <c r="AC193" s="85"/>
      <c r="AD193" s="85"/>
      <c r="AE193" s="85"/>
      <c r="AF193" s="85"/>
      <c r="AG193" s="85"/>
      <c r="AH193" s="85"/>
      <c r="AI193" s="85"/>
      <c r="AJ193" s="85"/>
      <c r="AK193" s="85"/>
    </row>
    <row r="194" spans="1:37" ht="16" thickBot="1">
      <c r="A194" s="965">
        <f t="shared" si="78"/>
        <v>143</v>
      </c>
      <c r="B194" s="1408" t="s">
        <v>1332</v>
      </c>
      <c r="C194" s="1418">
        <f>'C, C1 &amp; C2 - Savings Schemes'!D31</f>
        <v>0</v>
      </c>
      <c r="D194" s="1419">
        <f>'C, C1 &amp; C2 - Savings Schemes'!E31</f>
        <v>0</v>
      </c>
      <c r="E194" s="1419">
        <f>'C, C1 &amp; C2 - Savings Schemes'!F31</f>
        <v>0</v>
      </c>
      <c r="F194" s="1419">
        <f>'C, C1 &amp; C2 - Savings Schemes'!G31</f>
        <v>0</v>
      </c>
      <c r="G194" s="1419">
        <f>'C, C1 &amp; C2 - Savings Schemes'!H31</f>
        <v>0</v>
      </c>
      <c r="H194" s="1419">
        <f>'C, C1 &amp; C2 - Savings Schemes'!I31</f>
        <v>0</v>
      </c>
      <c r="I194" s="1419">
        <f>'C, C1 &amp; C2 - Savings Schemes'!J31</f>
        <v>0</v>
      </c>
      <c r="J194" s="1419">
        <f>'C, C1 &amp; C2 - Savings Schemes'!K31</f>
        <v>0</v>
      </c>
      <c r="K194" s="1419">
        <f>'C, C1 &amp; C2 - Savings Schemes'!L31</f>
        <v>0</v>
      </c>
      <c r="L194" s="1419">
        <f>'C, C1 &amp; C2 - Savings Schemes'!M31</f>
        <v>0</v>
      </c>
      <c r="M194" s="1419">
        <f>'C, C1 &amp; C2 - Savings Schemes'!N31</f>
        <v>0</v>
      </c>
      <c r="N194" s="1420">
        <f>'C, C1 &amp; C2 - Savings Schemes'!O31</f>
        <v>0</v>
      </c>
      <c r="O194" s="2808">
        <f>SUMPRODUCT($C$6:$N$6,C194:N194)</f>
        <v>0</v>
      </c>
      <c r="P194" s="1733">
        <f>SUM(C194:N194)</f>
        <v>0</v>
      </c>
      <c r="Q194" s="85"/>
      <c r="R194" s="85"/>
      <c r="S194" s="85"/>
      <c r="T194" s="85"/>
      <c r="U194" s="85"/>
      <c r="V194" s="85"/>
      <c r="W194" s="85"/>
      <c r="X194" s="85"/>
      <c r="Y194" s="85"/>
      <c r="Z194" s="85"/>
      <c r="AA194" s="85"/>
      <c r="AB194" s="85"/>
      <c r="AC194" s="85"/>
      <c r="AD194" s="85"/>
      <c r="AE194" s="85"/>
      <c r="AF194" s="85"/>
      <c r="AG194" s="85"/>
      <c r="AH194" s="85"/>
      <c r="AI194" s="85"/>
      <c r="AJ194" s="85"/>
      <c r="AK194" s="85"/>
    </row>
    <row r="195" spans="1:37">
      <c r="A195" s="97">
        <f t="shared" si="78"/>
        <v>144</v>
      </c>
      <c r="B195" s="1406" t="s">
        <v>849</v>
      </c>
      <c r="C195" s="1421">
        <f>'C, C1 &amp; C2 - Savings Schemes'!D32</f>
        <v>0</v>
      </c>
      <c r="D195" s="1422">
        <f>'C, C1 &amp; C2 - Savings Schemes'!E32</f>
        <v>0</v>
      </c>
      <c r="E195" s="1422">
        <f>'C, C1 &amp; C2 - Savings Schemes'!F32</f>
        <v>0</v>
      </c>
      <c r="F195" s="1422">
        <f>'C, C1 &amp; C2 - Savings Schemes'!G32</f>
        <v>0</v>
      </c>
      <c r="G195" s="1422">
        <f>'C, C1 &amp; C2 - Savings Schemes'!H32</f>
        <v>0</v>
      </c>
      <c r="H195" s="1422">
        <f>'C, C1 &amp; C2 - Savings Schemes'!I32</f>
        <v>0</v>
      </c>
      <c r="I195" s="1422">
        <f>'C, C1 &amp; C2 - Savings Schemes'!J32</f>
        <v>0</v>
      </c>
      <c r="J195" s="1422">
        <f>'C, C1 &amp; C2 - Savings Schemes'!K32</f>
        <v>0</v>
      </c>
      <c r="K195" s="1422">
        <f>'C, C1 &amp; C2 - Savings Schemes'!L32</f>
        <v>0</v>
      </c>
      <c r="L195" s="1422">
        <f>'C, C1 &amp; C2 - Savings Schemes'!M32</f>
        <v>0</v>
      </c>
      <c r="M195" s="1422">
        <f>'C, C1 &amp; C2 - Savings Schemes'!N32</f>
        <v>0</v>
      </c>
      <c r="N195" s="1422">
        <f>'C, C1 &amp; C2 - Savings Schemes'!O32</f>
        <v>0</v>
      </c>
      <c r="O195" s="2804">
        <f>SUMPRODUCT($C$6:$N$6,C195:N195)</f>
        <v>0</v>
      </c>
      <c r="P195" s="1469">
        <f>SUM(C195:N195)</f>
        <v>0</v>
      </c>
      <c r="Q195" s="85"/>
      <c r="R195" s="85"/>
      <c r="S195" s="85"/>
      <c r="T195" s="85"/>
      <c r="U195" s="85"/>
      <c r="V195" s="85"/>
      <c r="W195" s="85"/>
      <c r="X195" s="85"/>
      <c r="Y195" s="85"/>
      <c r="Z195" s="85"/>
      <c r="AA195" s="85"/>
      <c r="AB195" s="85"/>
      <c r="AC195" s="85"/>
      <c r="AD195" s="85"/>
      <c r="AE195" s="85"/>
      <c r="AF195" s="85"/>
      <c r="AG195" s="85"/>
      <c r="AH195" s="85"/>
      <c r="AI195" s="85"/>
      <c r="AJ195" s="85"/>
      <c r="AK195" s="85"/>
    </row>
    <row r="196" spans="1:37" ht="16" thickBot="1">
      <c r="A196" s="1323">
        <f t="shared" si="78"/>
        <v>145</v>
      </c>
      <c r="B196" s="2807" t="s">
        <v>1223</v>
      </c>
      <c r="C196" s="1425">
        <f>C168+C137+C109+C80+C51+C22</f>
        <v>0</v>
      </c>
      <c r="D196" s="1426">
        <f t="shared" ref="D196:N196" si="86">D168+D137+D109+D80+D51+D22</f>
        <v>0</v>
      </c>
      <c r="E196" s="1426">
        <f t="shared" si="86"/>
        <v>0</v>
      </c>
      <c r="F196" s="1426">
        <f t="shared" si="86"/>
        <v>0</v>
      </c>
      <c r="G196" s="1426">
        <f t="shared" si="86"/>
        <v>0</v>
      </c>
      <c r="H196" s="1426">
        <f t="shared" si="86"/>
        <v>0</v>
      </c>
      <c r="I196" s="1426">
        <f t="shared" si="86"/>
        <v>0</v>
      </c>
      <c r="J196" s="1426">
        <f t="shared" si="86"/>
        <v>0</v>
      </c>
      <c r="K196" s="1426">
        <f t="shared" si="86"/>
        <v>0</v>
      </c>
      <c r="L196" s="1426">
        <f t="shared" si="86"/>
        <v>0</v>
      </c>
      <c r="M196" s="1426">
        <f t="shared" si="86"/>
        <v>0</v>
      </c>
      <c r="N196" s="1426">
        <f t="shared" si="86"/>
        <v>0</v>
      </c>
      <c r="O196" s="2806">
        <f>SUMPRODUCT($C$6:$N$6,C196:N196)</f>
        <v>0</v>
      </c>
      <c r="P196" s="1517">
        <f>SUM(C196:N196)</f>
        <v>0</v>
      </c>
      <c r="Q196" s="85"/>
      <c r="R196" s="85"/>
      <c r="S196" s="85"/>
      <c r="T196" s="85"/>
      <c r="U196" s="85"/>
      <c r="V196" s="85"/>
      <c r="W196" s="85"/>
      <c r="X196" s="85"/>
      <c r="Y196" s="85"/>
      <c r="Z196" s="85"/>
      <c r="AA196" s="85"/>
      <c r="AB196" s="85"/>
      <c r="AC196" s="85"/>
      <c r="AD196" s="85"/>
      <c r="AE196" s="85"/>
      <c r="AF196" s="85"/>
      <c r="AG196" s="85"/>
      <c r="AH196" s="85"/>
      <c r="AI196" s="85"/>
      <c r="AJ196" s="85"/>
      <c r="AK196" s="85"/>
    </row>
    <row r="197" spans="1:37" ht="16" thickBot="1">
      <c r="A197" s="155">
        <f t="shared" si="78"/>
        <v>146</v>
      </c>
      <c r="B197" s="1407" t="s">
        <v>1224</v>
      </c>
      <c r="C197" s="2809">
        <f t="shared" ref="C197:N197" si="87">C195-C194-C196</f>
        <v>0</v>
      </c>
      <c r="D197" s="1875">
        <f t="shared" si="87"/>
        <v>0</v>
      </c>
      <c r="E197" s="1875">
        <f t="shared" si="87"/>
        <v>0</v>
      </c>
      <c r="F197" s="1875">
        <f t="shared" si="87"/>
        <v>0</v>
      </c>
      <c r="G197" s="1875">
        <f t="shared" si="87"/>
        <v>0</v>
      </c>
      <c r="H197" s="1875">
        <f t="shared" si="87"/>
        <v>0</v>
      </c>
      <c r="I197" s="1875">
        <f t="shared" si="87"/>
        <v>0</v>
      </c>
      <c r="J197" s="1875">
        <f t="shared" si="87"/>
        <v>0</v>
      </c>
      <c r="K197" s="1875">
        <f t="shared" si="87"/>
        <v>0</v>
      </c>
      <c r="L197" s="1875">
        <f t="shared" si="87"/>
        <v>0</v>
      </c>
      <c r="M197" s="1875">
        <f t="shared" si="87"/>
        <v>0</v>
      </c>
      <c r="N197" s="2810">
        <f t="shared" si="87"/>
        <v>0</v>
      </c>
      <c r="O197" s="1876">
        <f>O195-O194</f>
        <v>0</v>
      </c>
      <c r="P197" s="1885">
        <f>P195-P194</f>
        <v>0</v>
      </c>
      <c r="Q197" s="105"/>
      <c r="R197" s="85"/>
      <c r="S197" s="85"/>
      <c r="T197" s="85"/>
      <c r="U197" s="85"/>
      <c r="V197" s="85"/>
      <c r="W197" s="85"/>
      <c r="X197" s="85"/>
      <c r="Y197" s="85"/>
      <c r="Z197" s="85"/>
      <c r="AA197" s="85"/>
      <c r="AB197" s="85"/>
      <c r="AC197" s="85"/>
      <c r="AD197" s="85"/>
      <c r="AE197" s="85"/>
      <c r="AF197" s="85"/>
      <c r="AG197" s="85"/>
      <c r="AH197" s="85"/>
      <c r="AI197" s="85"/>
      <c r="AJ197" s="85"/>
      <c r="AK197" s="85"/>
    </row>
    <row r="198" spans="1:37" ht="16" thickBot="1">
      <c r="A198" s="97">
        <f t="shared" si="78"/>
        <v>147</v>
      </c>
      <c r="B198" s="106" t="s">
        <v>1292</v>
      </c>
      <c r="C198" s="1418">
        <f>+'A - Movement'!J39</f>
        <v>0</v>
      </c>
      <c r="D198" s="1419">
        <f>+'A - Movement'!K39</f>
        <v>0</v>
      </c>
      <c r="E198" s="1419">
        <f>+'A - Movement'!L39</f>
        <v>0</v>
      </c>
      <c r="F198" s="1419">
        <f>+'A - Movement'!M39</f>
        <v>0</v>
      </c>
      <c r="G198" s="1419">
        <f>+'A - Movement'!N39</f>
        <v>0</v>
      </c>
      <c r="H198" s="1419">
        <f>+'A - Movement'!O39</f>
        <v>0</v>
      </c>
      <c r="I198" s="1419">
        <f>+'A - Movement'!P39</f>
        <v>0</v>
      </c>
      <c r="J198" s="1419">
        <f>+'A - Movement'!Q39</f>
        <v>0</v>
      </c>
      <c r="K198" s="1419">
        <f>+'A - Movement'!R39</f>
        <v>0</v>
      </c>
      <c r="L198" s="1419">
        <f>+'A - Movement'!S39</f>
        <v>0</v>
      </c>
      <c r="M198" s="1419">
        <f>+'A - Movement'!T39</f>
        <v>0</v>
      </c>
      <c r="N198" s="1419">
        <f>+'A - Movement'!U39</f>
        <v>0</v>
      </c>
      <c r="O198" s="1389">
        <f>SUMPRODUCT($C$6:$N$6,C198:N198)</f>
        <v>0</v>
      </c>
      <c r="P198" s="2803">
        <f>SUM(C198:N198)</f>
        <v>0</v>
      </c>
      <c r="Q198" s="85"/>
      <c r="R198" s="85"/>
      <c r="S198" s="85"/>
      <c r="T198" s="85"/>
      <c r="U198" s="85"/>
      <c r="V198" s="85"/>
      <c r="W198" s="85"/>
      <c r="X198" s="85"/>
      <c r="Y198" s="85"/>
      <c r="Z198" s="85"/>
      <c r="AA198" s="85"/>
      <c r="AB198" s="85"/>
      <c r="AC198" s="85"/>
      <c r="AD198" s="85"/>
      <c r="AE198" s="85"/>
      <c r="AF198" s="85"/>
      <c r="AG198" s="85"/>
      <c r="AH198" s="85"/>
      <c r="AI198" s="85"/>
      <c r="AJ198" s="85"/>
      <c r="AK198" s="85"/>
    </row>
    <row r="199" spans="1:37" ht="16" thickBot="1">
      <c r="A199" s="155">
        <f t="shared" si="78"/>
        <v>148</v>
      </c>
      <c r="B199" s="1894" t="s">
        <v>1201</v>
      </c>
      <c r="C199" s="1428">
        <f>C171+C140+C112+C83+C54+C25</f>
        <v>0</v>
      </c>
      <c r="D199" s="1429">
        <f t="shared" ref="D199:N200" si="88">D171+D140+D112+D83+D54+D25</f>
        <v>0</v>
      </c>
      <c r="E199" s="1429">
        <f t="shared" si="88"/>
        <v>0</v>
      </c>
      <c r="F199" s="1429">
        <f t="shared" si="88"/>
        <v>0</v>
      </c>
      <c r="G199" s="1429">
        <f t="shared" si="88"/>
        <v>0</v>
      </c>
      <c r="H199" s="1429">
        <f t="shared" si="88"/>
        <v>0</v>
      </c>
      <c r="I199" s="1429">
        <f t="shared" si="88"/>
        <v>0</v>
      </c>
      <c r="J199" s="1429">
        <f t="shared" si="88"/>
        <v>0</v>
      </c>
      <c r="K199" s="1429">
        <f t="shared" si="88"/>
        <v>0</v>
      </c>
      <c r="L199" s="1429">
        <f t="shared" si="88"/>
        <v>0</v>
      </c>
      <c r="M199" s="1429">
        <f t="shared" si="88"/>
        <v>0</v>
      </c>
      <c r="N199" s="1429">
        <f t="shared" si="88"/>
        <v>0</v>
      </c>
      <c r="O199" s="1353">
        <f>SUMPRODUCT($C$6:$N$6,C199:N199)</f>
        <v>0</v>
      </c>
      <c r="P199" s="1354">
        <f>SUM(C199:N199)</f>
        <v>0</v>
      </c>
      <c r="Q199" s="1512"/>
      <c r="R199" s="85"/>
      <c r="S199" s="85"/>
      <c r="T199" s="85"/>
      <c r="U199" s="85"/>
      <c r="V199" s="85"/>
      <c r="W199" s="85"/>
      <c r="X199" s="85"/>
      <c r="Y199" s="85"/>
      <c r="Z199" s="85"/>
      <c r="AA199" s="85"/>
      <c r="AB199" s="85"/>
      <c r="AC199" s="85"/>
      <c r="AD199" s="85"/>
      <c r="AE199" s="85"/>
      <c r="AF199" s="85"/>
      <c r="AG199" s="85"/>
      <c r="AH199" s="85"/>
      <c r="AI199" s="85"/>
      <c r="AJ199" s="85"/>
      <c r="AK199" s="85"/>
    </row>
    <row r="200" spans="1:37" ht="16" thickBot="1">
      <c r="A200" s="155">
        <f t="shared" si="78"/>
        <v>149</v>
      </c>
      <c r="B200" s="1520" t="s">
        <v>1333</v>
      </c>
      <c r="C200" s="1431">
        <f>C172+C141+C113+C84+C55+C26</f>
        <v>0</v>
      </c>
      <c r="D200" s="1432">
        <f t="shared" si="88"/>
        <v>0</v>
      </c>
      <c r="E200" s="1432">
        <f t="shared" si="88"/>
        <v>0</v>
      </c>
      <c r="F200" s="1432">
        <f t="shared" si="88"/>
        <v>0</v>
      </c>
      <c r="G200" s="1432">
        <f t="shared" si="88"/>
        <v>0</v>
      </c>
      <c r="H200" s="1432">
        <f t="shared" si="88"/>
        <v>0</v>
      </c>
      <c r="I200" s="1432">
        <f t="shared" si="88"/>
        <v>0</v>
      </c>
      <c r="J200" s="1432">
        <f t="shared" si="88"/>
        <v>0</v>
      </c>
      <c r="K200" s="1432">
        <f t="shared" si="88"/>
        <v>0</v>
      </c>
      <c r="L200" s="1432">
        <f t="shared" si="88"/>
        <v>0</v>
      </c>
      <c r="M200" s="1432">
        <f t="shared" si="88"/>
        <v>0</v>
      </c>
      <c r="N200" s="1432">
        <f t="shared" si="88"/>
        <v>0</v>
      </c>
      <c r="O200" s="1368">
        <f>SUMPRODUCT($C$6:$N$6,C200:N200)</f>
        <v>0</v>
      </c>
      <c r="P200" s="2811">
        <f>SUM(C200:N200)</f>
        <v>0</v>
      </c>
      <c r="Q200" s="1512"/>
      <c r="R200" s="85"/>
      <c r="S200" s="85"/>
      <c r="T200" s="105"/>
      <c r="U200" s="105"/>
      <c r="V200" s="105"/>
      <c r="W200" s="85"/>
      <c r="X200" s="85"/>
      <c r="Y200" s="85"/>
      <c r="Z200" s="85"/>
      <c r="AA200" s="85"/>
      <c r="AB200" s="85"/>
      <c r="AC200" s="85"/>
      <c r="AD200" s="85"/>
      <c r="AE200" s="85"/>
      <c r="AF200" s="85"/>
      <c r="AG200" s="85"/>
      <c r="AH200" s="85"/>
      <c r="AI200" s="85"/>
      <c r="AJ200" s="85"/>
      <c r="AK200" s="85"/>
    </row>
    <row r="201" spans="1:37" s="320" customFormat="1" ht="16" thickBot="1">
      <c r="A201" s="1884"/>
      <c r="B201" s="2997"/>
      <c r="C201" s="2999"/>
      <c r="D201" s="2999"/>
      <c r="E201" s="2999"/>
      <c r="F201" s="2999"/>
      <c r="G201" s="2999"/>
      <c r="H201" s="2999"/>
      <c r="I201" s="2999"/>
      <c r="J201" s="2999"/>
      <c r="K201" s="2999"/>
      <c r="L201" s="2999"/>
      <c r="M201" s="2999"/>
      <c r="N201" s="2999"/>
      <c r="O201" s="2999"/>
      <c r="P201" s="2999"/>
      <c r="Q201" s="1512"/>
      <c r="R201" s="105"/>
      <c r="S201" s="105"/>
      <c r="T201" s="85"/>
      <c r="U201" s="85"/>
      <c r="V201" s="85"/>
      <c r="W201" s="105"/>
      <c r="X201" s="105"/>
      <c r="Y201" s="105"/>
      <c r="Z201" s="105"/>
      <c r="AA201" s="105"/>
      <c r="AB201" s="105"/>
      <c r="AC201" s="105"/>
      <c r="AD201" s="105"/>
      <c r="AE201" s="105"/>
      <c r="AF201" s="105"/>
      <c r="AG201" s="105"/>
      <c r="AH201" s="105"/>
      <c r="AI201" s="105"/>
      <c r="AJ201" s="105"/>
      <c r="AK201" s="105"/>
    </row>
    <row r="202" spans="1:37" ht="16" thickBot="1">
      <c r="A202" s="92">
        <f>A200+1</f>
        <v>150</v>
      </c>
      <c r="B202" s="1402" t="s">
        <v>1334</v>
      </c>
      <c r="C202" s="1418">
        <f t="shared" ref="C202:N202" si="89">C28+C57+C86+C115+C143+C174</f>
        <v>0</v>
      </c>
      <c r="D202" s="1419">
        <f t="shared" si="89"/>
        <v>0</v>
      </c>
      <c r="E202" s="1419">
        <f t="shared" si="89"/>
        <v>0</v>
      </c>
      <c r="F202" s="1419">
        <f t="shared" si="89"/>
        <v>0</v>
      </c>
      <c r="G202" s="1419">
        <f t="shared" si="89"/>
        <v>0</v>
      </c>
      <c r="H202" s="1419">
        <f t="shared" si="89"/>
        <v>0</v>
      </c>
      <c r="I202" s="1419">
        <f t="shared" si="89"/>
        <v>0</v>
      </c>
      <c r="J202" s="1419">
        <f t="shared" si="89"/>
        <v>0</v>
      </c>
      <c r="K202" s="1419">
        <f t="shared" si="89"/>
        <v>0</v>
      </c>
      <c r="L202" s="1419">
        <f t="shared" si="89"/>
        <v>0</v>
      </c>
      <c r="M202" s="1419">
        <f t="shared" si="89"/>
        <v>0</v>
      </c>
      <c r="N202" s="1420">
        <f t="shared" si="89"/>
        <v>0</v>
      </c>
      <c r="O202" s="1366">
        <f t="shared" ref="O202:O208" si="90">SUMPRODUCT($C$6:$N$6,C202:N202)</f>
        <v>0</v>
      </c>
      <c r="P202" s="1208">
        <f t="shared" ref="P202:P208" si="91">SUM(C202:N202)</f>
        <v>0</v>
      </c>
      <c r="Q202" s="1382"/>
      <c r="R202" s="85"/>
      <c r="S202" s="85"/>
      <c r="T202" s="85"/>
      <c r="U202" s="85"/>
      <c r="V202" s="85"/>
      <c r="W202" s="85"/>
      <c r="X202" s="85"/>
      <c r="Y202" s="85"/>
      <c r="Z202" s="85"/>
      <c r="AA202" s="85"/>
      <c r="AB202" s="85"/>
      <c r="AC202" s="85"/>
      <c r="AD202" s="85"/>
      <c r="AE202" s="85"/>
      <c r="AF202" s="85"/>
      <c r="AG202" s="85"/>
      <c r="AH202" s="85"/>
      <c r="AI202" s="85"/>
      <c r="AJ202" s="85"/>
      <c r="AK202" s="85"/>
    </row>
    <row r="203" spans="1:37" ht="16" thickBot="1">
      <c r="A203" s="97">
        <f>A202+1</f>
        <v>151</v>
      </c>
      <c r="B203" s="1734" t="s">
        <v>1335</v>
      </c>
      <c r="C203" s="1073"/>
      <c r="D203" s="1074"/>
      <c r="E203" s="1074"/>
      <c r="F203" s="1074"/>
      <c r="G203" s="1074"/>
      <c r="H203" s="1074"/>
      <c r="I203" s="1074"/>
      <c r="J203" s="1074"/>
      <c r="K203" s="1074"/>
      <c r="L203" s="1074"/>
      <c r="M203" s="1074"/>
      <c r="N203" s="1735"/>
      <c r="O203" s="1158">
        <f t="shared" si="90"/>
        <v>0</v>
      </c>
      <c r="P203" s="1158">
        <f t="shared" si="91"/>
        <v>0</v>
      </c>
      <c r="Q203" s="1382"/>
      <c r="R203" s="85"/>
      <c r="S203" s="85"/>
      <c r="T203" s="85"/>
      <c r="U203" s="85"/>
      <c r="V203" s="85"/>
      <c r="W203" s="85"/>
      <c r="X203" s="85"/>
      <c r="Y203" s="85"/>
      <c r="Z203" s="85"/>
      <c r="AA203" s="85"/>
      <c r="AB203" s="85"/>
      <c r="AC203" s="85"/>
      <c r="AD203" s="85"/>
      <c r="AE203" s="85"/>
      <c r="AF203" s="85"/>
      <c r="AG203" s="85"/>
      <c r="AH203" s="85"/>
      <c r="AI203" s="85"/>
      <c r="AJ203" s="85"/>
      <c r="AK203" s="85"/>
    </row>
    <row r="204" spans="1:37" ht="16" thickBot="1">
      <c r="A204" s="155">
        <f t="shared" ref="A204:A210" si="92">A203+1</f>
        <v>152</v>
      </c>
      <c r="B204" s="1405" t="s">
        <v>1336</v>
      </c>
      <c r="C204" s="1217">
        <f>SUM(C202:C203)</f>
        <v>0</v>
      </c>
      <c r="D204" s="1217">
        <f t="shared" ref="D204:N204" si="93">SUM(D202:D203)</f>
        <v>0</v>
      </c>
      <c r="E204" s="1217">
        <f t="shared" si="93"/>
        <v>0</v>
      </c>
      <c r="F204" s="1217">
        <f t="shared" si="93"/>
        <v>0</v>
      </c>
      <c r="G204" s="1217">
        <f t="shared" si="93"/>
        <v>0</v>
      </c>
      <c r="H204" s="1217">
        <f t="shared" si="93"/>
        <v>0</v>
      </c>
      <c r="I204" s="1217">
        <f t="shared" si="93"/>
        <v>0</v>
      </c>
      <c r="J204" s="1217">
        <f t="shared" si="93"/>
        <v>0</v>
      </c>
      <c r="K204" s="1217">
        <f t="shared" si="93"/>
        <v>0</v>
      </c>
      <c r="L204" s="1217">
        <f t="shared" si="93"/>
        <v>0</v>
      </c>
      <c r="M204" s="1217">
        <f t="shared" si="93"/>
        <v>0</v>
      </c>
      <c r="N204" s="1217">
        <f t="shared" si="93"/>
        <v>0</v>
      </c>
      <c r="O204" s="1217">
        <f t="shared" si="90"/>
        <v>0</v>
      </c>
      <c r="P204" s="1208">
        <f t="shared" si="91"/>
        <v>0</v>
      </c>
      <c r="Q204" s="85"/>
      <c r="R204" s="85"/>
      <c r="S204" s="85"/>
      <c r="T204" s="85"/>
      <c r="U204" s="85"/>
      <c r="V204" s="85"/>
      <c r="W204" s="85"/>
      <c r="X204" s="85"/>
      <c r="Y204" s="85"/>
      <c r="Z204" s="85"/>
      <c r="AA204" s="85"/>
      <c r="AB204" s="85"/>
      <c r="AC204" s="85"/>
      <c r="AD204" s="85"/>
      <c r="AE204" s="85"/>
      <c r="AF204" s="85"/>
      <c r="AG204" s="85"/>
      <c r="AH204" s="85"/>
      <c r="AI204" s="85"/>
      <c r="AJ204" s="85"/>
      <c r="AK204" s="85"/>
    </row>
    <row r="205" spans="1:37" ht="16" thickBot="1">
      <c r="A205" s="965">
        <f t="shared" si="92"/>
        <v>153</v>
      </c>
      <c r="B205" s="1402" t="s">
        <v>826</v>
      </c>
      <c r="C205" s="1418">
        <f t="shared" ref="C205:N205" si="94">C29+C58+C87+C116+C144+C175</f>
        <v>0</v>
      </c>
      <c r="D205" s="1419">
        <f t="shared" si="94"/>
        <v>0</v>
      </c>
      <c r="E205" s="1419">
        <f t="shared" si="94"/>
        <v>0</v>
      </c>
      <c r="F205" s="1419">
        <f t="shared" si="94"/>
        <v>0</v>
      </c>
      <c r="G205" s="1419">
        <f t="shared" si="94"/>
        <v>0</v>
      </c>
      <c r="H205" s="1419">
        <f t="shared" si="94"/>
        <v>0</v>
      </c>
      <c r="I205" s="1419">
        <f t="shared" si="94"/>
        <v>0</v>
      </c>
      <c r="J205" s="1419">
        <f t="shared" si="94"/>
        <v>0</v>
      </c>
      <c r="K205" s="1419">
        <f t="shared" si="94"/>
        <v>0</v>
      </c>
      <c r="L205" s="1419">
        <f t="shared" si="94"/>
        <v>0</v>
      </c>
      <c r="M205" s="1419">
        <f t="shared" si="94"/>
        <v>0</v>
      </c>
      <c r="N205" s="1420">
        <f t="shared" si="94"/>
        <v>0</v>
      </c>
      <c r="O205" s="1366">
        <f t="shared" si="90"/>
        <v>0</v>
      </c>
      <c r="P205" s="1208">
        <f t="shared" si="91"/>
        <v>0</v>
      </c>
      <c r="Q205" s="85"/>
      <c r="R205" s="85"/>
      <c r="S205" s="85"/>
      <c r="T205" s="85"/>
      <c r="U205" s="85"/>
      <c r="V205" s="85"/>
      <c r="W205" s="85"/>
      <c r="X205" s="85"/>
      <c r="Y205" s="85"/>
      <c r="Z205" s="85"/>
      <c r="AA205" s="85"/>
      <c r="AB205" s="85"/>
      <c r="AC205" s="85"/>
      <c r="AD205" s="85"/>
      <c r="AE205" s="85"/>
      <c r="AF205" s="85"/>
      <c r="AG205" s="85"/>
      <c r="AH205" s="85"/>
      <c r="AI205" s="85"/>
      <c r="AJ205" s="85"/>
      <c r="AK205" s="85"/>
    </row>
    <row r="206" spans="1:37" ht="16" thickBot="1">
      <c r="A206" s="97">
        <f t="shared" si="92"/>
        <v>154</v>
      </c>
      <c r="B206" s="1734" t="s">
        <v>827</v>
      </c>
      <c r="C206" s="1418">
        <f>SUM('B - Monthly Positions'!D28:D31)+SUM('B - Monthly Positions'!D34:D35)</f>
        <v>0</v>
      </c>
      <c r="D206" s="1419">
        <f>SUM('B - Monthly Positions'!E28:E31)+SUM('B - Monthly Positions'!E34:E35)</f>
        <v>0</v>
      </c>
      <c r="E206" s="1419">
        <f>SUM('B - Monthly Positions'!F28:F31)+SUM('B - Monthly Positions'!F34:F35)</f>
        <v>0</v>
      </c>
      <c r="F206" s="1419">
        <f>SUM('B - Monthly Positions'!G28:G31)+SUM('B - Monthly Positions'!G34:G35)</f>
        <v>0</v>
      </c>
      <c r="G206" s="1419">
        <f>SUM('B - Monthly Positions'!H28:H31)+SUM('B - Monthly Positions'!H34:H35)</f>
        <v>0</v>
      </c>
      <c r="H206" s="1419">
        <f>SUM('B - Monthly Positions'!I28:I31)+SUM('B - Monthly Positions'!I34:I35)</f>
        <v>0</v>
      </c>
      <c r="I206" s="1419">
        <f>SUM('B - Monthly Positions'!J28:J31)+SUM('B - Monthly Positions'!J34:J35)</f>
        <v>0</v>
      </c>
      <c r="J206" s="1419">
        <f>SUM('B - Monthly Positions'!K28:K31)+SUM('B - Monthly Positions'!K34:K35)</f>
        <v>0</v>
      </c>
      <c r="K206" s="1419">
        <f>SUM('B - Monthly Positions'!L28:L31)+SUM('B - Monthly Positions'!L34:L35)</f>
        <v>0</v>
      </c>
      <c r="L206" s="1419">
        <f>SUM('B - Monthly Positions'!M28:M31)+SUM('B - Monthly Positions'!M34:M35)</f>
        <v>0</v>
      </c>
      <c r="M206" s="1419">
        <f>SUM('B - Monthly Positions'!N28:N31)+SUM('B - Monthly Positions'!N34:N35)</f>
        <v>0</v>
      </c>
      <c r="N206" s="1420">
        <f>SUM('B - Monthly Positions'!O28:O31)+SUM('B - Monthly Positions'!O34:O35)</f>
        <v>0</v>
      </c>
      <c r="O206" s="1366">
        <f t="shared" si="90"/>
        <v>0</v>
      </c>
      <c r="P206" s="1208">
        <f t="shared" si="91"/>
        <v>0</v>
      </c>
      <c r="Q206" s="85"/>
      <c r="R206" s="85"/>
      <c r="S206" s="85"/>
      <c r="T206" s="85"/>
      <c r="U206" s="85"/>
      <c r="V206" s="85"/>
      <c r="W206" s="85"/>
      <c r="X206" s="85"/>
      <c r="Y206" s="85"/>
      <c r="Z206" s="85"/>
      <c r="AA206" s="85"/>
      <c r="AB206" s="85"/>
      <c r="AC206" s="85"/>
      <c r="AD206" s="85"/>
      <c r="AE206" s="85"/>
      <c r="AF206" s="85"/>
      <c r="AG206" s="85"/>
      <c r="AH206" s="85"/>
      <c r="AI206" s="85"/>
      <c r="AJ206" s="85"/>
      <c r="AK206" s="85"/>
    </row>
    <row r="207" spans="1:37" ht="16" thickBot="1">
      <c r="A207" s="155">
        <f t="shared" si="92"/>
        <v>155</v>
      </c>
      <c r="B207" s="1405" t="s">
        <v>824</v>
      </c>
      <c r="C207" s="1217">
        <f t="shared" ref="C207:N207" si="95">SUM(C205:C206)</f>
        <v>0</v>
      </c>
      <c r="D207" s="1217">
        <f t="shared" si="95"/>
        <v>0</v>
      </c>
      <c r="E207" s="1217">
        <f t="shared" si="95"/>
        <v>0</v>
      </c>
      <c r="F207" s="1217">
        <f t="shared" si="95"/>
        <v>0</v>
      </c>
      <c r="G207" s="1217">
        <f t="shared" si="95"/>
        <v>0</v>
      </c>
      <c r="H207" s="1217">
        <f t="shared" si="95"/>
        <v>0</v>
      </c>
      <c r="I207" s="1217">
        <f t="shared" si="95"/>
        <v>0</v>
      </c>
      <c r="J207" s="1217">
        <f t="shared" si="95"/>
        <v>0</v>
      </c>
      <c r="K207" s="1217">
        <f t="shared" si="95"/>
        <v>0</v>
      </c>
      <c r="L207" s="1217">
        <f t="shared" si="95"/>
        <v>0</v>
      </c>
      <c r="M207" s="1217">
        <f t="shared" si="95"/>
        <v>0</v>
      </c>
      <c r="N207" s="1217">
        <f t="shared" si="95"/>
        <v>0</v>
      </c>
      <c r="O207" s="1217">
        <f t="shared" si="90"/>
        <v>0</v>
      </c>
      <c r="P207" s="1208">
        <f t="shared" si="91"/>
        <v>0</v>
      </c>
      <c r="Q207" s="85"/>
      <c r="R207" s="85"/>
      <c r="S207" s="85"/>
      <c r="T207" s="85"/>
      <c r="U207" s="85"/>
      <c r="V207" s="85"/>
      <c r="W207" s="85"/>
      <c r="X207" s="85"/>
      <c r="Y207" s="85"/>
      <c r="Z207" s="85"/>
      <c r="AA207" s="85"/>
      <c r="AB207" s="85"/>
      <c r="AC207" s="85"/>
      <c r="AD207" s="85"/>
      <c r="AE207" s="85"/>
      <c r="AF207" s="85"/>
      <c r="AG207" s="85"/>
      <c r="AH207" s="85"/>
      <c r="AI207" s="85"/>
      <c r="AJ207" s="85"/>
      <c r="AK207" s="85"/>
    </row>
    <row r="208" spans="1:37" ht="16" thickBot="1">
      <c r="A208" s="1214">
        <f t="shared" si="92"/>
        <v>156</v>
      </c>
      <c r="B208" s="1405" t="s">
        <v>1166</v>
      </c>
      <c r="C208" s="1217">
        <f>C207-C204</f>
        <v>0</v>
      </c>
      <c r="D208" s="1217">
        <f t="shared" ref="D208:N208" si="96">D207-D204</f>
        <v>0</v>
      </c>
      <c r="E208" s="1217">
        <f t="shared" si="96"/>
        <v>0</v>
      </c>
      <c r="F208" s="1217">
        <f t="shared" si="96"/>
        <v>0</v>
      </c>
      <c r="G208" s="1217">
        <f t="shared" si="96"/>
        <v>0</v>
      </c>
      <c r="H208" s="1217">
        <f t="shared" si="96"/>
        <v>0</v>
      </c>
      <c r="I208" s="1217">
        <f t="shared" si="96"/>
        <v>0</v>
      </c>
      <c r="J208" s="1217">
        <f t="shared" si="96"/>
        <v>0</v>
      </c>
      <c r="K208" s="1217">
        <f t="shared" si="96"/>
        <v>0</v>
      </c>
      <c r="L208" s="1217">
        <f t="shared" si="96"/>
        <v>0</v>
      </c>
      <c r="M208" s="1217">
        <f t="shared" si="96"/>
        <v>0</v>
      </c>
      <c r="N208" s="1217">
        <f t="shared" si="96"/>
        <v>0</v>
      </c>
      <c r="O208" s="1217">
        <f t="shared" si="90"/>
        <v>0</v>
      </c>
      <c r="P208" s="1208">
        <f t="shared" si="91"/>
        <v>0</v>
      </c>
      <c r="Q208" s="85"/>
      <c r="R208" s="85"/>
      <c r="S208" s="85"/>
      <c r="T208" s="85"/>
      <c r="U208" s="85"/>
      <c r="V208" s="85"/>
      <c r="W208" s="85"/>
      <c r="X208" s="85"/>
      <c r="Y208" s="85"/>
      <c r="Z208" s="85"/>
      <c r="AA208" s="85"/>
      <c r="AB208" s="85"/>
      <c r="AC208" s="85"/>
      <c r="AD208" s="85"/>
      <c r="AE208" s="85"/>
      <c r="AF208" s="85"/>
      <c r="AG208" s="85"/>
      <c r="AH208" s="85"/>
      <c r="AI208" s="85"/>
      <c r="AJ208" s="85"/>
      <c r="AK208" s="85"/>
    </row>
    <row r="209" spans="1:37" ht="16" thickBot="1">
      <c r="A209" s="1214">
        <f t="shared" si="92"/>
        <v>157</v>
      </c>
      <c r="B209" s="1405" t="s">
        <v>1221</v>
      </c>
      <c r="C209" s="1217">
        <f>C190-C186-C196-C199-C200</f>
        <v>0</v>
      </c>
      <c r="D209" s="1217">
        <f t="shared" ref="D209:P209" si="97">D190-D186-D196-D199-D200</f>
        <v>0</v>
      </c>
      <c r="E209" s="1217">
        <f t="shared" si="97"/>
        <v>0</v>
      </c>
      <c r="F209" s="1217">
        <f t="shared" si="97"/>
        <v>0</v>
      </c>
      <c r="G209" s="1217">
        <f t="shared" si="97"/>
        <v>0</v>
      </c>
      <c r="H209" s="1217">
        <f t="shared" si="97"/>
        <v>0</v>
      </c>
      <c r="I209" s="1217">
        <f t="shared" si="97"/>
        <v>0</v>
      </c>
      <c r="J209" s="1217">
        <f t="shared" si="97"/>
        <v>0</v>
      </c>
      <c r="K209" s="1217">
        <f t="shared" si="97"/>
        <v>0</v>
      </c>
      <c r="L209" s="1217">
        <f t="shared" si="97"/>
        <v>0</v>
      </c>
      <c r="M209" s="1217">
        <f t="shared" si="97"/>
        <v>0</v>
      </c>
      <c r="N209" s="1217">
        <f t="shared" si="97"/>
        <v>0</v>
      </c>
      <c r="O209" s="1217">
        <f t="shared" si="97"/>
        <v>0</v>
      </c>
      <c r="P209" s="1208">
        <f t="shared" si="97"/>
        <v>0</v>
      </c>
      <c r="Q209" s="85"/>
      <c r="R209" s="85"/>
      <c r="S209" s="85"/>
      <c r="T209" s="85"/>
      <c r="U209" s="85"/>
      <c r="V209" s="85"/>
      <c r="W209" s="85"/>
      <c r="X209" s="85"/>
      <c r="Y209" s="85"/>
      <c r="Z209" s="85"/>
      <c r="AA209" s="85"/>
      <c r="AB209" s="85"/>
      <c r="AC209" s="85"/>
      <c r="AD209" s="85"/>
      <c r="AE209" s="85"/>
      <c r="AF209" s="85"/>
      <c r="AG209" s="85"/>
      <c r="AH209" s="85"/>
      <c r="AI209" s="85"/>
      <c r="AJ209" s="85"/>
      <c r="AK209" s="85"/>
    </row>
    <row r="210" spans="1:37" ht="16" thickBot="1">
      <c r="A210" s="1214">
        <f t="shared" si="92"/>
        <v>158</v>
      </c>
      <c r="B210" s="1405" t="s">
        <v>1196</v>
      </c>
      <c r="C210" s="1217">
        <f t="shared" ref="C210:P210" si="98">C208-C209</f>
        <v>0</v>
      </c>
      <c r="D210" s="1217">
        <f t="shared" si="98"/>
        <v>0</v>
      </c>
      <c r="E210" s="1217">
        <f t="shared" si="98"/>
        <v>0</v>
      </c>
      <c r="F210" s="1217">
        <f t="shared" si="98"/>
        <v>0</v>
      </c>
      <c r="G210" s="1217">
        <f t="shared" si="98"/>
        <v>0</v>
      </c>
      <c r="H210" s="1217">
        <f t="shared" si="98"/>
        <v>0</v>
      </c>
      <c r="I210" s="1217">
        <f t="shared" si="98"/>
        <v>0</v>
      </c>
      <c r="J210" s="1217">
        <f t="shared" si="98"/>
        <v>0</v>
      </c>
      <c r="K210" s="1217">
        <f t="shared" si="98"/>
        <v>0</v>
      </c>
      <c r="L210" s="1217">
        <f t="shared" si="98"/>
        <v>0</v>
      </c>
      <c r="M210" s="1217">
        <f t="shared" si="98"/>
        <v>0</v>
      </c>
      <c r="N210" s="1217">
        <f t="shared" si="98"/>
        <v>0</v>
      </c>
      <c r="O210" s="1217">
        <f t="shared" si="98"/>
        <v>0</v>
      </c>
      <c r="P210" s="1208">
        <f t="shared" si="98"/>
        <v>0</v>
      </c>
      <c r="Q210" s="85"/>
      <c r="R210" s="85"/>
      <c r="S210" s="85"/>
      <c r="T210" s="85"/>
      <c r="U210" s="85"/>
      <c r="V210" s="85"/>
      <c r="W210" s="85"/>
      <c r="X210" s="85"/>
      <c r="Y210" s="85"/>
      <c r="Z210" s="85"/>
      <c r="AA210" s="85"/>
      <c r="AB210" s="85"/>
      <c r="AC210" s="85"/>
      <c r="AD210" s="85"/>
      <c r="AE210" s="85"/>
      <c r="AF210" s="85"/>
      <c r="AG210" s="85"/>
      <c r="AH210" s="85"/>
      <c r="AI210" s="85"/>
      <c r="AJ210" s="85"/>
      <c r="AK210" s="85"/>
    </row>
    <row r="211" spans="1:37" ht="16" thickBot="1">
      <c r="A211" s="90"/>
      <c r="B211" s="85"/>
      <c r="C211" s="1070"/>
      <c r="D211" s="1070"/>
      <c r="E211" s="1070"/>
      <c r="F211" s="1070"/>
      <c r="G211" s="1070"/>
      <c r="H211" s="1070"/>
      <c r="I211" s="1070"/>
      <c r="J211" s="1070"/>
      <c r="K211" s="1070"/>
      <c r="L211" s="1070"/>
      <c r="M211" s="1070"/>
      <c r="N211" s="1070"/>
      <c r="O211" s="1070"/>
      <c r="P211" s="1070"/>
      <c r="Q211" s="85"/>
      <c r="R211" s="85"/>
      <c r="S211" s="85"/>
      <c r="T211" s="85"/>
      <c r="U211" s="85"/>
      <c r="V211" s="85"/>
      <c r="W211" s="85"/>
      <c r="X211" s="85"/>
      <c r="Y211" s="85"/>
      <c r="Z211" s="85"/>
      <c r="AA211" s="85"/>
      <c r="AB211" s="85"/>
      <c r="AC211" s="85"/>
      <c r="AD211" s="85"/>
      <c r="AE211" s="85"/>
      <c r="AF211" s="85"/>
      <c r="AG211" s="85"/>
      <c r="AH211" s="85"/>
      <c r="AI211" s="85"/>
      <c r="AJ211" s="85"/>
      <c r="AK211" s="85"/>
    </row>
    <row r="212" spans="1:37" ht="16" thickBot="1">
      <c r="A212" s="155">
        <f>A210+1</f>
        <v>159</v>
      </c>
      <c r="B212" s="1405" t="s">
        <v>928</v>
      </c>
      <c r="C212" s="1217">
        <f>'B - Monthly Positions'!D60+'B - Monthly Positions'!D65</f>
        <v>0</v>
      </c>
      <c r="D212" s="1217">
        <f>'B - Monthly Positions'!E60+'B - Monthly Positions'!E65</f>
        <v>0</v>
      </c>
      <c r="E212" s="1217">
        <f>'B - Monthly Positions'!F60+'B - Monthly Positions'!F65</f>
        <v>0</v>
      </c>
      <c r="F212" s="1217">
        <f>'B - Monthly Positions'!G60+'B - Monthly Positions'!G65</f>
        <v>0</v>
      </c>
      <c r="G212" s="1217">
        <f>'B - Monthly Positions'!H60+'B - Monthly Positions'!H65</f>
        <v>0</v>
      </c>
      <c r="H212" s="1217">
        <f>'B - Monthly Positions'!I60+'B - Monthly Positions'!I65</f>
        <v>0</v>
      </c>
      <c r="I212" s="1217">
        <f>'B - Monthly Positions'!J60+'B - Monthly Positions'!J65</f>
        <v>0</v>
      </c>
      <c r="J212" s="1217">
        <f>'B - Monthly Positions'!K60+'B - Monthly Positions'!K65</f>
        <v>0</v>
      </c>
      <c r="K212" s="1217">
        <f>'B - Monthly Positions'!L60+'B - Monthly Positions'!L65</f>
        <v>0</v>
      </c>
      <c r="L212" s="1217">
        <f>'B - Monthly Positions'!M60+'B - Monthly Positions'!M65</f>
        <v>0</v>
      </c>
      <c r="M212" s="1217">
        <f>'B - Monthly Positions'!N60+'B - Monthly Positions'!N65</f>
        <v>0</v>
      </c>
      <c r="N212" s="1217">
        <f>'B - Monthly Positions'!O60+'B - Monthly Positions'!O65</f>
        <v>0</v>
      </c>
      <c r="O212" s="1217">
        <f>SUMPRODUCT($C$6:$N$6,C212:N212)</f>
        <v>0</v>
      </c>
      <c r="P212" s="1208">
        <f>SUM(C212:N212)</f>
        <v>0</v>
      </c>
      <c r="Q212" s="85"/>
      <c r="R212" s="85"/>
      <c r="S212" s="85"/>
      <c r="T212" s="85"/>
      <c r="U212" s="85"/>
      <c r="V212" s="85"/>
      <c r="W212" s="85"/>
      <c r="X212" s="85"/>
      <c r="Y212" s="85"/>
      <c r="Z212" s="85"/>
      <c r="AA212" s="85"/>
      <c r="AB212" s="85"/>
      <c r="AC212" s="85"/>
      <c r="AD212" s="85"/>
      <c r="AE212" s="85"/>
      <c r="AF212" s="85"/>
      <c r="AG212" s="85"/>
      <c r="AH212" s="85"/>
      <c r="AI212" s="85"/>
      <c r="AJ212" s="85"/>
      <c r="AK212" s="85"/>
    </row>
    <row r="213" spans="1:37">
      <c r="A213" s="90"/>
      <c r="B213" s="85"/>
      <c r="C213" s="1070"/>
      <c r="D213" s="1070"/>
      <c r="E213" s="1070"/>
      <c r="F213" s="1070"/>
      <c r="G213" s="1070"/>
      <c r="H213" s="1070"/>
      <c r="I213" s="1070"/>
      <c r="J213" s="1070"/>
      <c r="K213" s="1070"/>
      <c r="L213" s="1070"/>
      <c r="M213" s="1070"/>
      <c r="N213" s="1070"/>
      <c r="O213" s="1070"/>
      <c r="P213" s="1070"/>
      <c r="Q213" s="85"/>
      <c r="R213" s="85"/>
      <c r="S213" s="85"/>
      <c r="T213" s="85"/>
      <c r="U213" s="85"/>
      <c r="V213" s="85"/>
      <c r="W213" s="85"/>
      <c r="X213" s="85"/>
      <c r="Y213" s="85"/>
      <c r="Z213" s="85"/>
      <c r="AA213" s="85"/>
      <c r="AB213" s="85"/>
      <c r="AC213" s="85"/>
      <c r="AD213" s="85"/>
      <c r="AE213" s="85"/>
      <c r="AF213" s="85"/>
      <c r="AG213" s="85"/>
      <c r="AH213" s="85"/>
      <c r="AI213" s="85"/>
      <c r="AJ213" s="85"/>
      <c r="AK213" s="85"/>
    </row>
    <row r="214" spans="1:37">
      <c r="A214" s="90"/>
      <c r="B214" s="86" t="s">
        <v>829</v>
      </c>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row>
    <row r="215" spans="1:37" ht="16" thickBot="1">
      <c r="A215" s="90"/>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row>
    <row r="216" spans="1:37" ht="16" thickBot="1">
      <c r="A216" s="90"/>
      <c r="B216" s="1343"/>
      <c r="C216" s="1355">
        <v>1</v>
      </c>
      <c r="D216" s="1356">
        <v>2</v>
      </c>
      <c r="E216" s="1356">
        <v>3</v>
      </c>
      <c r="F216" s="1356">
        <v>4</v>
      </c>
      <c r="G216" s="1356">
        <v>5</v>
      </c>
      <c r="H216" s="1356">
        <v>6</v>
      </c>
      <c r="I216" s="1356">
        <v>7</v>
      </c>
      <c r="J216" s="1356">
        <v>8</v>
      </c>
      <c r="K216" s="1356">
        <v>9</v>
      </c>
      <c r="L216" s="1356">
        <v>10</v>
      </c>
      <c r="M216" s="1356">
        <v>11</v>
      </c>
      <c r="N216" s="1357">
        <v>12</v>
      </c>
      <c r="O216" s="1344"/>
      <c r="P216" s="1345"/>
      <c r="Q216" s="85"/>
      <c r="R216" s="85"/>
      <c r="S216" s="85"/>
      <c r="T216" s="85"/>
      <c r="U216" s="85"/>
      <c r="V216" s="85"/>
      <c r="W216" s="85"/>
      <c r="X216" s="85"/>
      <c r="Y216" s="85"/>
      <c r="Z216" s="85"/>
      <c r="AA216" s="85"/>
      <c r="AB216" s="85"/>
      <c r="AC216" s="85"/>
      <c r="AD216" s="85"/>
      <c r="AE216" s="85"/>
      <c r="AF216" s="85"/>
      <c r="AG216" s="85"/>
      <c r="AH216" s="85"/>
      <c r="AI216" s="85"/>
      <c r="AJ216" s="85"/>
      <c r="AK216" s="85"/>
    </row>
    <row r="217" spans="1:37" ht="39">
      <c r="A217" s="90"/>
      <c r="B217" s="1346" t="s">
        <v>830</v>
      </c>
      <c r="C217" s="1358" t="s">
        <v>186</v>
      </c>
      <c r="D217" s="1359" t="s">
        <v>90</v>
      </c>
      <c r="E217" s="1359" t="s">
        <v>91</v>
      </c>
      <c r="F217" s="1359" t="s">
        <v>92</v>
      </c>
      <c r="G217" s="1359" t="s">
        <v>93</v>
      </c>
      <c r="H217" s="1359" t="s">
        <v>94</v>
      </c>
      <c r="I217" s="1359" t="s">
        <v>95</v>
      </c>
      <c r="J217" s="1359" t="s">
        <v>96</v>
      </c>
      <c r="K217" s="1359" t="s">
        <v>97</v>
      </c>
      <c r="L217" s="1359" t="s">
        <v>98</v>
      </c>
      <c r="M217" s="1359" t="s">
        <v>99</v>
      </c>
      <c r="N217" s="1360" t="s">
        <v>100</v>
      </c>
      <c r="O217" s="1361" t="s">
        <v>504</v>
      </c>
      <c r="P217" s="1361" t="s">
        <v>447</v>
      </c>
      <c r="Q217" s="85"/>
      <c r="R217" s="85"/>
      <c r="S217" s="85"/>
      <c r="T217" s="85"/>
      <c r="U217" s="85"/>
      <c r="V217" s="85"/>
      <c r="W217" s="85"/>
      <c r="X217" s="85"/>
      <c r="Y217" s="85"/>
      <c r="Z217" s="85"/>
      <c r="AA217" s="85"/>
      <c r="AB217" s="85"/>
      <c r="AC217" s="85"/>
      <c r="AD217" s="85"/>
      <c r="AE217" s="85"/>
      <c r="AF217" s="85"/>
      <c r="AG217" s="85"/>
      <c r="AH217" s="85"/>
      <c r="AI217" s="85"/>
      <c r="AJ217" s="85"/>
      <c r="AK217" s="85"/>
    </row>
    <row r="218" spans="1:37" ht="16" thickBot="1">
      <c r="A218" s="90"/>
      <c r="B218" s="1347"/>
      <c r="C218" s="1362" t="s">
        <v>51</v>
      </c>
      <c r="D218" s="1363" t="s">
        <v>51</v>
      </c>
      <c r="E218" s="1363" t="s">
        <v>51</v>
      </c>
      <c r="F218" s="1363" t="s">
        <v>51</v>
      </c>
      <c r="G218" s="1363" t="s">
        <v>51</v>
      </c>
      <c r="H218" s="1363" t="s">
        <v>51</v>
      </c>
      <c r="I218" s="1363" t="s">
        <v>51</v>
      </c>
      <c r="J218" s="1363" t="s">
        <v>51</v>
      </c>
      <c r="K218" s="1363" t="s">
        <v>51</v>
      </c>
      <c r="L218" s="1363" t="s">
        <v>51</v>
      </c>
      <c r="M218" s="1363" t="s">
        <v>51</v>
      </c>
      <c r="N218" s="1364" t="s">
        <v>51</v>
      </c>
      <c r="O218" s="1365" t="s">
        <v>51</v>
      </c>
      <c r="P218" s="1365" t="s">
        <v>51</v>
      </c>
      <c r="Q218" s="1382"/>
      <c r="R218" s="85"/>
      <c r="S218" s="85"/>
      <c r="T218" s="85"/>
      <c r="U218" s="85"/>
      <c r="V218" s="85"/>
      <c r="W218" s="85"/>
      <c r="X218" s="85"/>
      <c r="Y218" s="85"/>
      <c r="Z218" s="85"/>
      <c r="AA218" s="85"/>
      <c r="AB218" s="85"/>
      <c r="AC218" s="85"/>
      <c r="AD218" s="85"/>
      <c r="AE218" s="85"/>
      <c r="AF218" s="85"/>
      <c r="AG218" s="85"/>
      <c r="AH218" s="85"/>
      <c r="AI218" s="85"/>
      <c r="AJ218" s="85"/>
      <c r="AK218" s="85"/>
    </row>
    <row r="219" spans="1:37" ht="16" thickBot="1">
      <c r="A219" s="1889">
        <f>A212+1</f>
        <v>160</v>
      </c>
      <c r="B219" s="1734" t="s">
        <v>1337</v>
      </c>
      <c r="C219" s="1073"/>
      <c r="D219" s="1074"/>
      <c r="E219" s="1074"/>
      <c r="F219" s="1074"/>
      <c r="G219" s="1074"/>
      <c r="H219" s="1074"/>
      <c r="I219" s="1074"/>
      <c r="J219" s="1074"/>
      <c r="K219" s="1074"/>
      <c r="L219" s="1074"/>
      <c r="M219" s="1074"/>
      <c r="N219" s="1735"/>
      <c r="O219" s="1158">
        <f t="shared" ref="O219:O229" si="99">SUMPRODUCT($C$6:$N$6,C219:N219)</f>
        <v>0</v>
      </c>
      <c r="P219" s="1208">
        <f t="shared" ref="P219:P229" si="100">SUM(C219:N219)</f>
        <v>0</v>
      </c>
      <c r="Q219" s="1382"/>
      <c r="R219" s="85"/>
      <c r="S219" s="85"/>
      <c r="T219" s="85"/>
      <c r="U219" s="85"/>
      <c r="V219" s="85"/>
      <c r="W219" s="85"/>
      <c r="X219" s="85"/>
      <c r="Y219" s="85"/>
      <c r="Z219" s="85"/>
      <c r="AA219" s="85"/>
      <c r="AB219" s="85"/>
      <c r="AC219" s="85"/>
      <c r="AD219" s="85"/>
      <c r="AE219" s="85"/>
      <c r="AF219" s="85"/>
      <c r="AG219" s="85"/>
      <c r="AH219" s="85"/>
      <c r="AI219" s="85"/>
      <c r="AJ219" s="85"/>
      <c r="AK219" s="85"/>
    </row>
    <row r="220" spans="1:37" ht="16" thickBot="1">
      <c r="A220" s="1889">
        <f>A219+1</f>
        <v>161</v>
      </c>
      <c r="B220" s="1734" t="s">
        <v>1338</v>
      </c>
      <c r="C220" s="1418">
        <f>'B3 - COVID-19'!C290</f>
        <v>0</v>
      </c>
      <c r="D220" s="1418">
        <f>'B3 - COVID-19'!D290</f>
        <v>0</v>
      </c>
      <c r="E220" s="1418">
        <f>'B3 - COVID-19'!E290</f>
        <v>0</v>
      </c>
      <c r="F220" s="1418">
        <f>'B3 - COVID-19'!F290</f>
        <v>0</v>
      </c>
      <c r="G220" s="1418">
        <f>'B3 - COVID-19'!G290</f>
        <v>0</v>
      </c>
      <c r="H220" s="1418">
        <f>'B3 - COVID-19'!H290</f>
        <v>0</v>
      </c>
      <c r="I220" s="1418">
        <f>'B3 - COVID-19'!I290</f>
        <v>0</v>
      </c>
      <c r="J220" s="1418">
        <f>'B3 - COVID-19'!J290</f>
        <v>0</v>
      </c>
      <c r="K220" s="1418">
        <f>'B3 - COVID-19'!K290</f>
        <v>0</v>
      </c>
      <c r="L220" s="1418">
        <f>'B3 - COVID-19'!L290</f>
        <v>0</v>
      </c>
      <c r="M220" s="1418">
        <f>'B3 - COVID-19'!M290</f>
        <v>0</v>
      </c>
      <c r="N220" s="1418">
        <f>'B3 - COVID-19'!N290</f>
        <v>0</v>
      </c>
      <c r="O220" s="1158">
        <f>SUMPRODUCT($C$6:$N$6,C220:N220)</f>
        <v>0</v>
      </c>
      <c r="P220" s="1208">
        <f>SUM(C220:N220)</f>
        <v>0</v>
      </c>
      <c r="Q220" s="1382"/>
      <c r="R220" s="85"/>
      <c r="S220" s="85"/>
      <c r="T220" s="85"/>
      <c r="U220" s="85"/>
      <c r="V220" s="85"/>
      <c r="W220" s="85"/>
      <c r="X220" s="85"/>
      <c r="Y220" s="85"/>
      <c r="Z220" s="85"/>
      <c r="AA220" s="85"/>
      <c r="AB220" s="85"/>
      <c r="AC220" s="85"/>
      <c r="AD220" s="85"/>
      <c r="AE220" s="85"/>
      <c r="AF220" s="85"/>
      <c r="AG220" s="85"/>
      <c r="AH220" s="85"/>
      <c r="AI220" s="85"/>
      <c r="AJ220" s="85"/>
      <c r="AK220" s="85"/>
    </row>
    <row r="221" spans="1:37" ht="16" thickBot="1">
      <c r="A221" s="155">
        <f t="shared" ref="A221:A231" si="101">A220+1</f>
        <v>162</v>
      </c>
      <c r="B221" s="1734" t="s">
        <v>1339</v>
      </c>
      <c r="C221" s="1073"/>
      <c r="D221" s="1074"/>
      <c r="E221" s="1074"/>
      <c r="F221" s="1074"/>
      <c r="G221" s="1074"/>
      <c r="H221" s="1074"/>
      <c r="I221" s="1074"/>
      <c r="J221" s="1074"/>
      <c r="K221" s="1074"/>
      <c r="L221" s="1074"/>
      <c r="M221" s="1074"/>
      <c r="N221" s="1735"/>
      <c r="O221" s="1158">
        <f t="shared" si="99"/>
        <v>0</v>
      </c>
      <c r="P221" s="1158">
        <f t="shared" si="100"/>
        <v>0</v>
      </c>
      <c r="Q221" s="1382"/>
      <c r="R221" s="85"/>
      <c r="S221" s="85"/>
      <c r="T221" s="85"/>
      <c r="U221" s="85"/>
      <c r="V221" s="85"/>
      <c r="W221" s="85"/>
      <c r="X221" s="85"/>
      <c r="Y221" s="85"/>
      <c r="Z221" s="85"/>
      <c r="AA221" s="85"/>
      <c r="AB221" s="85"/>
      <c r="AC221" s="85"/>
      <c r="AD221" s="85"/>
      <c r="AE221" s="85"/>
      <c r="AF221" s="85"/>
      <c r="AG221" s="85"/>
      <c r="AH221" s="85"/>
      <c r="AI221" s="85"/>
      <c r="AJ221" s="85"/>
      <c r="AK221" s="85"/>
    </row>
    <row r="222" spans="1:37" ht="16" thickBot="1">
      <c r="A222" s="155">
        <f t="shared" si="101"/>
        <v>163</v>
      </c>
      <c r="B222" s="1873" t="s">
        <v>1340</v>
      </c>
      <c r="C222" s="1418">
        <f>'Table C3 Tracker'!D17</f>
        <v>0</v>
      </c>
      <c r="D222" s="1418">
        <f>'Table C3 Tracker'!E17</f>
        <v>0</v>
      </c>
      <c r="E222" s="1418">
        <f>'Table C3 Tracker'!F17</f>
        <v>0</v>
      </c>
      <c r="F222" s="1418">
        <f>'Table C3 Tracker'!G17</f>
        <v>0</v>
      </c>
      <c r="G222" s="1418">
        <f>'Table C3 Tracker'!H17</f>
        <v>0</v>
      </c>
      <c r="H222" s="1418">
        <f>'Table C3 Tracker'!I17</f>
        <v>0</v>
      </c>
      <c r="I222" s="1418">
        <f>'Table C3 Tracker'!J17</f>
        <v>0</v>
      </c>
      <c r="J222" s="1418">
        <f>'Table C3 Tracker'!K17</f>
        <v>0</v>
      </c>
      <c r="K222" s="1418">
        <f>'Table C3 Tracker'!L17</f>
        <v>0</v>
      </c>
      <c r="L222" s="1418">
        <f>'Table C3 Tracker'!M17</f>
        <v>0</v>
      </c>
      <c r="M222" s="1418">
        <f>'Table C3 Tracker'!N17</f>
        <v>0</v>
      </c>
      <c r="N222" s="1418">
        <f>'Table C3 Tracker'!O17</f>
        <v>0</v>
      </c>
      <c r="O222" s="1158">
        <f>SUMPRODUCT($C$6:$N$6,C222:N222)</f>
        <v>0</v>
      </c>
      <c r="P222" s="1158">
        <f>SUM(C222:N222)</f>
        <v>0</v>
      </c>
      <c r="Q222" s="1382"/>
      <c r="R222" s="85"/>
      <c r="S222" s="85"/>
      <c r="T222" s="85"/>
      <c r="U222" s="85"/>
      <c r="V222" s="85"/>
      <c r="W222" s="85"/>
      <c r="X222" s="85"/>
      <c r="Y222" s="85"/>
      <c r="Z222" s="85"/>
      <c r="AA222" s="85"/>
      <c r="AB222" s="85"/>
      <c r="AC222" s="85"/>
      <c r="AD222" s="85"/>
      <c r="AE222" s="85"/>
      <c r="AF222" s="85"/>
      <c r="AG222" s="85"/>
      <c r="AH222" s="85"/>
      <c r="AI222" s="85"/>
      <c r="AJ222" s="85"/>
      <c r="AK222" s="85"/>
    </row>
    <row r="223" spans="1:37" ht="16" thickBot="1">
      <c r="A223" s="155">
        <f t="shared" si="101"/>
        <v>164</v>
      </c>
      <c r="B223" s="1405" t="s">
        <v>1341</v>
      </c>
      <c r="C223" s="1217">
        <f>SUM(C219:C222)</f>
        <v>0</v>
      </c>
      <c r="D223" s="1217">
        <f t="shared" ref="D223:N223" si="102">SUM(D219:D222)</f>
        <v>0</v>
      </c>
      <c r="E223" s="1217">
        <f t="shared" si="102"/>
        <v>0</v>
      </c>
      <c r="F223" s="1217">
        <f t="shared" si="102"/>
        <v>0</v>
      </c>
      <c r="G223" s="1217">
        <f t="shared" si="102"/>
        <v>0</v>
      </c>
      <c r="H223" s="1217">
        <f t="shared" si="102"/>
        <v>0</v>
      </c>
      <c r="I223" s="1217">
        <f t="shared" si="102"/>
        <v>0</v>
      </c>
      <c r="J223" s="1217">
        <f t="shared" si="102"/>
        <v>0</v>
      </c>
      <c r="K223" s="1217">
        <f t="shared" si="102"/>
        <v>0</v>
      </c>
      <c r="L223" s="1217">
        <f t="shared" si="102"/>
        <v>0</v>
      </c>
      <c r="M223" s="1217">
        <f t="shared" si="102"/>
        <v>0</v>
      </c>
      <c r="N223" s="1217">
        <f t="shared" si="102"/>
        <v>0</v>
      </c>
      <c r="O223" s="1217">
        <f t="shared" si="99"/>
        <v>0</v>
      </c>
      <c r="P223" s="1208">
        <f t="shared" si="100"/>
        <v>0</v>
      </c>
      <c r="Q223" s="85"/>
      <c r="R223" s="85"/>
      <c r="S223" s="85"/>
      <c r="T223" s="85"/>
      <c r="U223" s="85"/>
      <c r="V223" s="85"/>
      <c r="W223" s="85"/>
      <c r="X223" s="85"/>
      <c r="Y223" s="85"/>
      <c r="Z223" s="85"/>
      <c r="AA223" s="85"/>
      <c r="AB223" s="85"/>
      <c r="AC223" s="85"/>
      <c r="AD223" s="85"/>
      <c r="AE223" s="85"/>
      <c r="AF223" s="85"/>
      <c r="AG223" s="85"/>
      <c r="AH223" s="85"/>
      <c r="AI223" s="85"/>
      <c r="AJ223" s="85"/>
      <c r="AK223" s="85"/>
    </row>
    <row r="224" spans="1:37" ht="16" thickBot="1">
      <c r="A224" s="155">
        <f t="shared" si="101"/>
        <v>165</v>
      </c>
      <c r="B224" s="1402" t="s">
        <v>1227</v>
      </c>
      <c r="C224" s="1418">
        <f>'B - Monthly Positions'!D11-C225</f>
        <v>0</v>
      </c>
      <c r="D224" s="1418">
        <f>'B - Monthly Positions'!E11-D225</f>
        <v>0</v>
      </c>
      <c r="E224" s="1418">
        <f>'B - Monthly Positions'!F11-E225</f>
        <v>0</v>
      </c>
      <c r="F224" s="1418">
        <f>'B - Monthly Positions'!G11-F225</f>
        <v>0</v>
      </c>
      <c r="G224" s="1418">
        <f>'B - Monthly Positions'!H11-G225</f>
        <v>0</v>
      </c>
      <c r="H224" s="1418">
        <f>'B - Monthly Positions'!I11-H225</f>
        <v>0</v>
      </c>
      <c r="I224" s="1418">
        <f>'B - Monthly Positions'!J11-I225</f>
        <v>0</v>
      </c>
      <c r="J224" s="1418">
        <f>'B - Monthly Positions'!K11-J225</f>
        <v>0</v>
      </c>
      <c r="K224" s="1418">
        <f>'B - Monthly Positions'!L11-K225</f>
        <v>0</v>
      </c>
      <c r="L224" s="1418">
        <f>'B - Monthly Positions'!M11-L225</f>
        <v>0</v>
      </c>
      <c r="M224" s="1418">
        <f>'B - Monthly Positions'!N11-M225</f>
        <v>0</v>
      </c>
      <c r="N224" s="1418">
        <f>'B - Monthly Positions'!O11-N225</f>
        <v>0</v>
      </c>
      <c r="O224" s="1366">
        <f t="shared" si="99"/>
        <v>0</v>
      </c>
      <c r="P224" s="1208">
        <f t="shared" si="100"/>
        <v>0</v>
      </c>
      <c r="Q224" s="85"/>
      <c r="R224" s="85"/>
      <c r="S224" s="85"/>
      <c r="T224" s="85"/>
      <c r="U224" s="85"/>
      <c r="V224" s="85"/>
      <c r="W224" s="85"/>
      <c r="X224" s="85"/>
      <c r="Y224" s="85"/>
      <c r="Z224" s="85"/>
      <c r="AA224" s="85"/>
      <c r="AB224" s="85"/>
      <c r="AC224" s="85"/>
      <c r="AD224" s="85"/>
      <c r="AE224" s="85"/>
      <c r="AF224" s="85"/>
      <c r="AG224" s="85"/>
      <c r="AH224" s="85"/>
      <c r="AI224" s="85"/>
      <c r="AJ224" s="85"/>
      <c r="AK224" s="85"/>
    </row>
    <row r="225" spans="1:37" ht="16" thickBot="1">
      <c r="A225" s="155">
        <f t="shared" si="101"/>
        <v>166</v>
      </c>
      <c r="B225" s="1402" t="s">
        <v>1228</v>
      </c>
      <c r="C225" s="1418">
        <f>'B3 - COVID-19'!C293</f>
        <v>0</v>
      </c>
      <c r="D225" s="1418">
        <f>'B3 - COVID-19'!D293</f>
        <v>0</v>
      </c>
      <c r="E225" s="1418">
        <f>'B3 - COVID-19'!E293</f>
        <v>0</v>
      </c>
      <c r="F225" s="1418">
        <f>'B3 - COVID-19'!F293</f>
        <v>0</v>
      </c>
      <c r="G225" s="1418">
        <f>'B3 - COVID-19'!G293</f>
        <v>0</v>
      </c>
      <c r="H225" s="1418">
        <f>'B3 - COVID-19'!H293</f>
        <v>0</v>
      </c>
      <c r="I225" s="1418">
        <f>'B3 - COVID-19'!I293</f>
        <v>0</v>
      </c>
      <c r="J225" s="1418">
        <f>'B3 - COVID-19'!J293</f>
        <v>0</v>
      </c>
      <c r="K225" s="1418">
        <f>'B3 - COVID-19'!K293</f>
        <v>0</v>
      </c>
      <c r="L225" s="1418">
        <f>'B3 - COVID-19'!L293</f>
        <v>0</v>
      </c>
      <c r="M225" s="1418">
        <f>'B3 - COVID-19'!M293</f>
        <v>0</v>
      </c>
      <c r="N225" s="1418">
        <f>'B3 - COVID-19'!N293</f>
        <v>0</v>
      </c>
      <c r="O225" s="1366">
        <f>SUMPRODUCT($C$6:$N$6,C225:N225)</f>
        <v>0</v>
      </c>
      <c r="P225" s="1208">
        <f>SUM(C225:N225)</f>
        <v>0</v>
      </c>
      <c r="Q225" s="85"/>
      <c r="R225" s="85"/>
      <c r="S225" s="85"/>
      <c r="T225" s="85"/>
      <c r="U225" s="85"/>
      <c r="V225" s="85"/>
      <c r="W225" s="85"/>
      <c r="X225" s="85"/>
      <c r="Y225" s="85"/>
      <c r="Z225" s="85"/>
      <c r="AA225" s="85"/>
      <c r="AB225" s="85"/>
      <c r="AC225" s="85"/>
      <c r="AD225" s="85"/>
      <c r="AE225" s="85"/>
      <c r="AF225" s="85"/>
      <c r="AG225" s="85"/>
      <c r="AH225" s="85"/>
      <c r="AI225" s="85"/>
      <c r="AJ225" s="85"/>
      <c r="AK225" s="85"/>
    </row>
    <row r="226" spans="1:37" ht="16" thickBot="1">
      <c r="A226" s="155">
        <f t="shared" si="101"/>
        <v>167</v>
      </c>
      <c r="B226" s="1734" t="s">
        <v>831</v>
      </c>
      <c r="C226" s="1418">
        <f>SUM('B - Monthly Positions'!D12:D16)-C227</f>
        <v>0</v>
      </c>
      <c r="D226" s="1418">
        <f>SUM('B - Monthly Positions'!E12:E16)-D227</f>
        <v>0</v>
      </c>
      <c r="E226" s="1418">
        <f>SUM('B - Monthly Positions'!F12:F16)-E227</f>
        <v>0</v>
      </c>
      <c r="F226" s="1418">
        <f>SUM('B - Monthly Positions'!G12:G16)-F227</f>
        <v>0</v>
      </c>
      <c r="G226" s="1418">
        <f>SUM('B - Monthly Positions'!H12:H16)-G227</f>
        <v>0</v>
      </c>
      <c r="H226" s="1418">
        <f>SUM('B - Monthly Positions'!I12:I16)-H227</f>
        <v>0</v>
      </c>
      <c r="I226" s="1418">
        <f>SUM('B - Monthly Positions'!J12:J16)-I227</f>
        <v>0</v>
      </c>
      <c r="J226" s="1418">
        <f>SUM('B - Monthly Positions'!K12:K16)-J227</f>
        <v>0</v>
      </c>
      <c r="K226" s="1418">
        <f>SUM('B - Monthly Positions'!L12:L16)-K227</f>
        <v>0</v>
      </c>
      <c r="L226" s="1418">
        <f>SUM('B - Monthly Positions'!M12:M16)-L227</f>
        <v>0</v>
      </c>
      <c r="M226" s="1418">
        <f>SUM('B - Monthly Positions'!N12:N16)-M227</f>
        <v>0</v>
      </c>
      <c r="N226" s="1418">
        <f>SUM('B - Monthly Positions'!O12:O16)-N227</f>
        <v>0</v>
      </c>
      <c r="O226" s="1366">
        <f t="shared" si="99"/>
        <v>0</v>
      </c>
      <c r="P226" s="1208">
        <f t="shared" si="100"/>
        <v>0</v>
      </c>
      <c r="Q226" s="85"/>
      <c r="R226" s="85"/>
      <c r="S226" s="85"/>
      <c r="T226" s="85"/>
      <c r="U226" s="85"/>
      <c r="V226" s="85"/>
      <c r="W226" s="85"/>
      <c r="X226" s="85"/>
      <c r="Y226" s="85"/>
      <c r="Z226" s="85"/>
      <c r="AA226" s="85"/>
      <c r="AB226" s="85"/>
      <c r="AC226" s="85"/>
      <c r="AD226" s="85"/>
      <c r="AE226" s="85"/>
      <c r="AF226" s="85"/>
      <c r="AG226" s="85"/>
      <c r="AH226" s="85"/>
      <c r="AI226" s="85"/>
      <c r="AJ226" s="85"/>
      <c r="AK226" s="85"/>
    </row>
    <row r="227" spans="1:37" ht="16" thickBot="1">
      <c r="A227" s="155">
        <f t="shared" si="101"/>
        <v>168</v>
      </c>
      <c r="B227" s="1873" t="s">
        <v>1060</v>
      </c>
      <c r="C227" s="1418">
        <f>'Table C3 Tracker'!D24</f>
        <v>0</v>
      </c>
      <c r="D227" s="1418">
        <f>'Table C3 Tracker'!E24</f>
        <v>0</v>
      </c>
      <c r="E227" s="1418">
        <f>'Table C3 Tracker'!F24</f>
        <v>0</v>
      </c>
      <c r="F227" s="1418">
        <f>'Table C3 Tracker'!G24</f>
        <v>0</v>
      </c>
      <c r="G227" s="1418">
        <f>'Table C3 Tracker'!H24</f>
        <v>0</v>
      </c>
      <c r="H227" s="1418">
        <f>'Table C3 Tracker'!I24</f>
        <v>0</v>
      </c>
      <c r="I227" s="1418">
        <f>'Table C3 Tracker'!J24</f>
        <v>0</v>
      </c>
      <c r="J227" s="1418">
        <f>'Table C3 Tracker'!K24</f>
        <v>0</v>
      </c>
      <c r="K227" s="1418">
        <f>'Table C3 Tracker'!L24</f>
        <v>0</v>
      </c>
      <c r="L227" s="1418">
        <f>'Table C3 Tracker'!M24</f>
        <v>0</v>
      </c>
      <c r="M227" s="1418">
        <f>'Table C3 Tracker'!N24</f>
        <v>0</v>
      </c>
      <c r="N227" s="1418">
        <f>'Table C3 Tracker'!O24</f>
        <v>0</v>
      </c>
      <c r="O227" s="1366">
        <f>SUMPRODUCT($C$6:$N$6,C227:N227)</f>
        <v>0</v>
      </c>
      <c r="P227" s="1208">
        <f>SUM(C227:N227)</f>
        <v>0</v>
      </c>
      <c r="Q227" s="85"/>
      <c r="R227" s="85"/>
      <c r="S227" s="85"/>
      <c r="T227" s="85"/>
      <c r="U227" s="85"/>
      <c r="V227" s="85"/>
      <c r="W227" s="85"/>
      <c r="X227" s="85"/>
      <c r="Y227" s="85"/>
      <c r="Z227" s="85"/>
      <c r="AA227" s="85"/>
      <c r="AB227" s="85"/>
      <c r="AC227" s="85"/>
      <c r="AD227" s="85"/>
      <c r="AE227" s="85"/>
      <c r="AF227" s="85"/>
      <c r="AG227" s="85"/>
      <c r="AH227" s="85"/>
      <c r="AI227" s="85"/>
      <c r="AJ227" s="85"/>
      <c r="AK227" s="85"/>
    </row>
    <row r="228" spans="1:37" ht="16" thickBot="1">
      <c r="A228" s="155">
        <f t="shared" si="101"/>
        <v>169</v>
      </c>
      <c r="B228" s="1405" t="s">
        <v>832</v>
      </c>
      <c r="C228" s="1217">
        <f>SUM(C224:C227)</f>
        <v>0</v>
      </c>
      <c r="D228" s="1217">
        <f t="shared" ref="D228:N228" si="103">SUM(D224:D227)</f>
        <v>0</v>
      </c>
      <c r="E228" s="1217">
        <f t="shared" si="103"/>
        <v>0</v>
      </c>
      <c r="F228" s="1217">
        <f t="shared" si="103"/>
        <v>0</v>
      </c>
      <c r="G228" s="1217">
        <f t="shared" si="103"/>
        <v>0</v>
      </c>
      <c r="H228" s="1217">
        <f t="shared" si="103"/>
        <v>0</v>
      </c>
      <c r="I228" s="1217">
        <f t="shared" si="103"/>
        <v>0</v>
      </c>
      <c r="J228" s="1217">
        <f t="shared" si="103"/>
        <v>0</v>
      </c>
      <c r="K228" s="1217">
        <f t="shared" si="103"/>
        <v>0</v>
      </c>
      <c r="L228" s="1217">
        <f t="shared" si="103"/>
        <v>0</v>
      </c>
      <c r="M228" s="1217">
        <f t="shared" si="103"/>
        <v>0</v>
      </c>
      <c r="N228" s="1217">
        <f t="shared" si="103"/>
        <v>0</v>
      </c>
      <c r="O228" s="1217">
        <f t="shared" si="99"/>
        <v>0</v>
      </c>
      <c r="P228" s="1208">
        <f t="shared" si="100"/>
        <v>0</v>
      </c>
      <c r="Q228" s="85"/>
      <c r="R228" s="85"/>
      <c r="S228" s="85"/>
      <c r="T228" s="85"/>
      <c r="U228" s="85"/>
      <c r="V228" s="85"/>
      <c r="W228" s="85"/>
      <c r="X228" s="85"/>
      <c r="Y228" s="85"/>
      <c r="Z228" s="85"/>
      <c r="AA228" s="85"/>
      <c r="AB228" s="85"/>
      <c r="AC228" s="85"/>
      <c r="AD228" s="85"/>
      <c r="AE228" s="85"/>
      <c r="AF228" s="85"/>
      <c r="AG228" s="85"/>
      <c r="AH228" s="85"/>
      <c r="AI228" s="85"/>
      <c r="AJ228" s="85"/>
      <c r="AK228" s="85"/>
    </row>
    <row r="229" spans="1:37" ht="16" thickBot="1">
      <c r="A229" s="1214">
        <f t="shared" si="101"/>
        <v>170</v>
      </c>
      <c r="B229" s="1405" t="s">
        <v>1167</v>
      </c>
      <c r="C229" s="1217">
        <f>C228-C223</f>
        <v>0</v>
      </c>
      <c r="D229" s="1217">
        <f t="shared" ref="D229:N229" si="104">D228-D223</f>
        <v>0</v>
      </c>
      <c r="E229" s="1217">
        <f t="shared" si="104"/>
        <v>0</v>
      </c>
      <c r="F229" s="1217">
        <f t="shared" si="104"/>
        <v>0</v>
      </c>
      <c r="G229" s="1217">
        <f t="shared" si="104"/>
        <v>0</v>
      </c>
      <c r="H229" s="1217">
        <f t="shared" si="104"/>
        <v>0</v>
      </c>
      <c r="I229" s="1217">
        <f t="shared" si="104"/>
        <v>0</v>
      </c>
      <c r="J229" s="1217">
        <f t="shared" si="104"/>
        <v>0</v>
      </c>
      <c r="K229" s="1217">
        <f t="shared" si="104"/>
        <v>0</v>
      </c>
      <c r="L229" s="1217">
        <f t="shared" si="104"/>
        <v>0</v>
      </c>
      <c r="M229" s="1217">
        <f t="shared" si="104"/>
        <v>0</v>
      </c>
      <c r="N229" s="1217">
        <f t="shared" si="104"/>
        <v>0</v>
      </c>
      <c r="O229" s="1217">
        <f t="shared" si="99"/>
        <v>0</v>
      </c>
      <c r="P229" s="1208">
        <f t="shared" si="100"/>
        <v>0</v>
      </c>
      <c r="Q229" s="85"/>
      <c r="R229" s="85"/>
      <c r="S229" s="85"/>
      <c r="T229" s="85"/>
      <c r="U229" s="85"/>
      <c r="V229" s="85"/>
      <c r="W229" s="85"/>
      <c r="X229" s="85"/>
      <c r="Y229" s="85"/>
      <c r="Z229" s="85"/>
      <c r="AA229" s="85"/>
      <c r="AB229" s="85"/>
      <c r="AC229" s="85"/>
      <c r="AD229" s="85"/>
      <c r="AE229" s="85"/>
      <c r="AF229" s="85"/>
      <c r="AG229" s="85"/>
      <c r="AH229" s="85"/>
      <c r="AI229" s="85"/>
      <c r="AJ229" s="85"/>
      <c r="AK229" s="85"/>
    </row>
    <row r="230" spans="1:37" ht="16" thickBot="1">
      <c r="A230" s="1214">
        <f t="shared" si="101"/>
        <v>171</v>
      </c>
      <c r="B230" s="1405" t="s">
        <v>1225</v>
      </c>
      <c r="C230" s="1217">
        <f>C225-C222-'B3 - COVID-19'!C248</f>
        <v>0</v>
      </c>
      <c r="D230" s="1217">
        <f>D225-D222-'B3 - COVID-19'!D248</f>
        <v>0</v>
      </c>
      <c r="E230" s="1217">
        <f>E225-E222-'B3 - COVID-19'!E248</f>
        <v>0</v>
      </c>
      <c r="F230" s="1217">
        <f>F225-F222-'B3 - COVID-19'!F248</f>
        <v>0</v>
      </c>
      <c r="G230" s="1217">
        <f>G225-G222-'B3 - COVID-19'!G248</f>
        <v>0</v>
      </c>
      <c r="H230" s="1217">
        <f>H225-H222-'B3 - COVID-19'!H248</f>
        <v>0</v>
      </c>
      <c r="I230" s="1217">
        <f>I225-I222-'B3 - COVID-19'!I248</f>
        <v>0</v>
      </c>
      <c r="J230" s="1217">
        <f>J225-J222-'B3 - COVID-19'!J248</f>
        <v>0</v>
      </c>
      <c r="K230" s="1217">
        <f>K225-K222-'B3 - COVID-19'!K248</f>
        <v>0</v>
      </c>
      <c r="L230" s="1217">
        <f>L225-L222-'B3 - COVID-19'!L248</f>
        <v>0</v>
      </c>
      <c r="M230" s="1217">
        <f>M225-M222-'B3 - COVID-19'!M248</f>
        <v>0</v>
      </c>
      <c r="N230" s="1217">
        <f>N225-N222-'B3 - COVID-19'!N248</f>
        <v>0</v>
      </c>
      <c r="O230" s="1217">
        <f>O215-O208-O221-O224-O225</f>
        <v>0</v>
      </c>
      <c r="P230" s="1208">
        <f>P215-P208-P221-P224-P225</f>
        <v>0</v>
      </c>
      <c r="Q230" s="85"/>
      <c r="R230" s="85"/>
      <c r="S230" s="85"/>
      <c r="T230" s="85"/>
      <c r="U230" s="85"/>
      <c r="V230" s="85"/>
      <c r="W230" s="85"/>
      <c r="X230" s="85"/>
      <c r="Y230" s="85"/>
      <c r="Z230" s="85"/>
      <c r="AA230" s="85"/>
      <c r="AB230" s="85"/>
      <c r="AC230" s="85"/>
      <c r="AD230" s="85"/>
      <c r="AE230" s="85"/>
      <c r="AF230" s="85"/>
      <c r="AG230" s="85"/>
      <c r="AH230" s="85"/>
      <c r="AI230" s="85"/>
      <c r="AJ230" s="85"/>
      <c r="AK230" s="85"/>
    </row>
    <row r="231" spans="1:37" ht="16" thickBot="1">
      <c r="A231" s="1214">
        <f t="shared" si="101"/>
        <v>172</v>
      </c>
      <c r="B231" s="1405" t="s">
        <v>1202</v>
      </c>
      <c r="C231" s="1217">
        <f t="shared" ref="C231:P231" si="105">C229-C230</f>
        <v>0</v>
      </c>
      <c r="D231" s="1217">
        <f t="shared" si="105"/>
        <v>0</v>
      </c>
      <c r="E231" s="1217">
        <f t="shared" si="105"/>
        <v>0</v>
      </c>
      <c r="F231" s="1217">
        <f t="shared" si="105"/>
        <v>0</v>
      </c>
      <c r="G231" s="1217">
        <f t="shared" si="105"/>
        <v>0</v>
      </c>
      <c r="H231" s="1217">
        <f t="shared" si="105"/>
        <v>0</v>
      </c>
      <c r="I231" s="1217">
        <f t="shared" si="105"/>
        <v>0</v>
      </c>
      <c r="J231" s="1217">
        <f t="shared" si="105"/>
        <v>0</v>
      </c>
      <c r="K231" s="1217">
        <f t="shared" si="105"/>
        <v>0</v>
      </c>
      <c r="L231" s="1217">
        <f t="shared" si="105"/>
        <v>0</v>
      </c>
      <c r="M231" s="1217">
        <f t="shared" si="105"/>
        <v>0</v>
      </c>
      <c r="N231" s="1217">
        <f t="shared" si="105"/>
        <v>0</v>
      </c>
      <c r="O231" s="1217">
        <f t="shared" si="105"/>
        <v>0</v>
      </c>
      <c r="P231" s="1208">
        <f t="shared" si="105"/>
        <v>0</v>
      </c>
      <c r="Q231" s="85"/>
      <c r="R231" s="85"/>
      <c r="S231" s="85"/>
      <c r="T231" s="85"/>
      <c r="U231" s="85"/>
      <c r="V231" s="85"/>
      <c r="W231" s="85"/>
      <c r="X231" s="85"/>
      <c r="Y231" s="85"/>
      <c r="Z231" s="85"/>
      <c r="AA231" s="85"/>
      <c r="AB231" s="85"/>
      <c r="AC231" s="85"/>
      <c r="AD231" s="85"/>
      <c r="AE231" s="85"/>
      <c r="AF231" s="85"/>
      <c r="AG231" s="85"/>
      <c r="AH231" s="85"/>
      <c r="AI231" s="85"/>
      <c r="AJ231" s="85"/>
      <c r="AK231" s="85"/>
    </row>
    <row r="232" spans="1:37">
      <c r="A232" s="90"/>
      <c r="B232" s="85"/>
      <c r="C232" s="1070"/>
      <c r="D232" s="1070"/>
      <c r="E232" s="1070"/>
      <c r="F232" s="1070"/>
      <c r="G232" s="1070"/>
      <c r="H232" s="1070"/>
      <c r="I232" s="1070"/>
      <c r="J232" s="1070"/>
      <c r="K232" s="1070"/>
      <c r="L232" s="1070"/>
      <c r="M232" s="1070"/>
      <c r="N232" s="1070"/>
      <c r="O232" s="1070"/>
      <c r="P232" s="1070"/>
      <c r="Q232" s="85"/>
      <c r="R232" s="85"/>
      <c r="S232" s="85"/>
      <c r="T232" s="85"/>
      <c r="U232" s="85"/>
      <c r="V232" s="85"/>
      <c r="W232" s="85"/>
      <c r="X232" s="85"/>
      <c r="Y232" s="85"/>
      <c r="Z232" s="85"/>
      <c r="AA232" s="85"/>
      <c r="AB232" s="85"/>
      <c r="AC232" s="85"/>
      <c r="AD232" s="85"/>
      <c r="AE232" s="85"/>
      <c r="AF232" s="85"/>
      <c r="AG232" s="85"/>
      <c r="AH232" s="85"/>
      <c r="AI232" s="85"/>
      <c r="AJ232" s="85"/>
      <c r="AK232" s="85"/>
    </row>
    <row r="233" spans="1:37">
      <c r="A233" s="90"/>
      <c r="B233" s="86" t="s">
        <v>835</v>
      </c>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row>
    <row r="234" spans="1:37" ht="16" thickBot="1">
      <c r="A234" s="90"/>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row>
    <row r="235" spans="1:37" ht="16" thickBot="1">
      <c r="A235" s="90"/>
      <c r="B235" s="1343"/>
      <c r="C235" s="1355">
        <v>1</v>
      </c>
      <c r="D235" s="1356">
        <v>2</v>
      </c>
      <c r="E235" s="1356">
        <v>3</v>
      </c>
      <c r="F235" s="1356">
        <v>4</v>
      </c>
      <c r="G235" s="1356">
        <v>5</v>
      </c>
      <c r="H235" s="1356">
        <v>6</v>
      </c>
      <c r="I235" s="1356">
        <v>7</v>
      </c>
      <c r="J235" s="1356">
        <v>8</v>
      </c>
      <c r="K235" s="1356">
        <v>9</v>
      </c>
      <c r="L235" s="1356">
        <v>10</v>
      </c>
      <c r="M235" s="1356">
        <v>11</v>
      </c>
      <c r="N235" s="1357">
        <v>12</v>
      </c>
      <c r="O235" s="1344"/>
      <c r="P235" s="1345"/>
      <c r="Q235" s="85"/>
      <c r="R235" s="85"/>
      <c r="S235" s="85"/>
      <c r="T235" s="85"/>
      <c r="U235" s="85"/>
      <c r="V235" s="85"/>
      <c r="W235" s="85"/>
      <c r="X235" s="85"/>
      <c r="Y235" s="85"/>
      <c r="Z235" s="85"/>
      <c r="AA235" s="85"/>
      <c r="AB235" s="85"/>
      <c r="AC235" s="85"/>
      <c r="AD235" s="85"/>
      <c r="AE235" s="85"/>
      <c r="AF235" s="85"/>
      <c r="AG235" s="85"/>
      <c r="AH235" s="85"/>
      <c r="AI235" s="85"/>
      <c r="AJ235" s="85"/>
      <c r="AK235" s="85"/>
    </row>
    <row r="236" spans="1:37" ht="39">
      <c r="A236" s="90"/>
      <c r="B236" s="1346" t="s">
        <v>833</v>
      </c>
      <c r="C236" s="1358" t="s">
        <v>186</v>
      </c>
      <c r="D236" s="1359" t="s">
        <v>90</v>
      </c>
      <c r="E236" s="1359" t="s">
        <v>91</v>
      </c>
      <c r="F236" s="1359" t="s">
        <v>92</v>
      </c>
      <c r="G236" s="1359" t="s">
        <v>93</v>
      </c>
      <c r="H236" s="1359" t="s">
        <v>94</v>
      </c>
      <c r="I236" s="1359" t="s">
        <v>95</v>
      </c>
      <c r="J236" s="1359" t="s">
        <v>96</v>
      </c>
      <c r="K236" s="1359" t="s">
        <v>97</v>
      </c>
      <c r="L236" s="1359" t="s">
        <v>98</v>
      </c>
      <c r="M236" s="1359" t="s">
        <v>99</v>
      </c>
      <c r="N236" s="1360" t="s">
        <v>100</v>
      </c>
      <c r="O236" s="1361" t="s">
        <v>504</v>
      </c>
      <c r="P236" s="1361" t="s">
        <v>447</v>
      </c>
      <c r="Q236" s="85"/>
      <c r="R236" s="85"/>
      <c r="S236" s="85"/>
      <c r="T236" s="85"/>
      <c r="U236" s="85"/>
      <c r="V236" s="85"/>
      <c r="W236" s="85"/>
      <c r="X236" s="85"/>
      <c r="Y236" s="85"/>
      <c r="Z236" s="85"/>
      <c r="AA236" s="85"/>
      <c r="AB236" s="85"/>
      <c r="AC236" s="85"/>
      <c r="AD236" s="85"/>
      <c r="AE236" s="85"/>
      <c r="AF236" s="85"/>
      <c r="AG236" s="85"/>
      <c r="AH236" s="85"/>
      <c r="AI236" s="85"/>
      <c r="AJ236" s="85"/>
      <c r="AK236" s="85"/>
    </row>
    <row r="237" spans="1:37" ht="16" thickBot="1">
      <c r="A237" s="90"/>
      <c r="B237" s="1347"/>
      <c r="C237" s="1362" t="s">
        <v>51</v>
      </c>
      <c r="D237" s="1363" t="s">
        <v>51</v>
      </c>
      <c r="E237" s="1363" t="s">
        <v>51</v>
      </c>
      <c r="F237" s="1363" t="s">
        <v>51</v>
      </c>
      <c r="G237" s="1363" t="s">
        <v>51</v>
      </c>
      <c r="H237" s="1363" t="s">
        <v>51</v>
      </c>
      <c r="I237" s="1363" t="s">
        <v>51</v>
      </c>
      <c r="J237" s="1363" t="s">
        <v>51</v>
      </c>
      <c r="K237" s="1363" t="s">
        <v>51</v>
      </c>
      <c r="L237" s="1363" t="s">
        <v>51</v>
      </c>
      <c r="M237" s="1363" t="s">
        <v>51</v>
      </c>
      <c r="N237" s="1364" t="s">
        <v>51</v>
      </c>
      <c r="O237" s="1365" t="s">
        <v>51</v>
      </c>
      <c r="P237" s="1365" t="s">
        <v>51</v>
      </c>
      <c r="Q237" s="85"/>
      <c r="R237" s="85"/>
      <c r="S237" s="85"/>
      <c r="T237" s="85"/>
      <c r="U237" s="85"/>
      <c r="V237" s="85"/>
      <c r="W237" s="85"/>
      <c r="X237" s="85"/>
      <c r="Y237" s="85"/>
      <c r="Z237" s="85"/>
      <c r="AA237" s="85"/>
      <c r="AB237" s="85"/>
      <c r="AC237" s="85"/>
      <c r="AD237" s="85"/>
      <c r="AE237" s="85"/>
      <c r="AF237" s="85"/>
      <c r="AG237" s="85"/>
      <c r="AH237" s="85"/>
      <c r="AI237" s="85"/>
      <c r="AJ237" s="85"/>
      <c r="AK237" s="85"/>
    </row>
    <row r="238" spans="1:37" ht="16" thickBot="1">
      <c r="A238" s="1889">
        <v>173</v>
      </c>
      <c r="B238" s="1405" t="s">
        <v>1342</v>
      </c>
      <c r="C238" s="1217">
        <f>C223-C204-C212</f>
        <v>0</v>
      </c>
      <c r="D238" s="1217">
        <f t="shared" ref="D238:N238" si="106">D223-D204-D212</f>
        <v>0</v>
      </c>
      <c r="E238" s="1217">
        <f t="shared" si="106"/>
        <v>0</v>
      </c>
      <c r="F238" s="1217">
        <f t="shared" si="106"/>
        <v>0</v>
      </c>
      <c r="G238" s="1217">
        <f t="shared" si="106"/>
        <v>0</v>
      </c>
      <c r="H238" s="1217">
        <f t="shared" si="106"/>
        <v>0</v>
      </c>
      <c r="I238" s="1217">
        <f t="shared" si="106"/>
        <v>0</v>
      </c>
      <c r="J238" s="1217">
        <f t="shared" si="106"/>
        <v>0</v>
      </c>
      <c r="K238" s="1217">
        <f t="shared" si="106"/>
        <v>0</v>
      </c>
      <c r="L238" s="1217">
        <f t="shared" si="106"/>
        <v>0</v>
      </c>
      <c r="M238" s="1217">
        <f t="shared" si="106"/>
        <v>0</v>
      </c>
      <c r="N238" s="1217">
        <f t="shared" si="106"/>
        <v>0</v>
      </c>
      <c r="O238" s="1217">
        <f>SUMPRODUCT($C$6:$N$6,C238:N238)</f>
        <v>0</v>
      </c>
      <c r="P238" s="1208">
        <f>SUM(C238:N238)</f>
        <v>0</v>
      </c>
      <c r="Q238" s="85"/>
      <c r="R238" s="85"/>
      <c r="S238" s="85"/>
      <c r="T238" s="85"/>
      <c r="U238" s="85"/>
      <c r="V238" s="85"/>
      <c r="W238" s="85"/>
      <c r="X238" s="85"/>
      <c r="Y238" s="85"/>
      <c r="Z238" s="85"/>
      <c r="AA238" s="85"/>
      <c r="AB238" s="85"/>
      <c r="AC238" s="85"/>
      <c r="AD238" s="85"/>
      <c r="AE238" s="85"/>
      <c r="AF238" s="85"/>
      <c r="AG238" s="85"/>
      <c r="AH238" s="85"/>
      <c r="AI238" s="85"/>
      <c r="AJ238" s="85"/>
      <c r="AK238" s="85"/>
    </row>
    <row r="239" spans="1:37" ht="16" thickBot="1">
      <c r="A239" s="155">
        <f>A238+1</f>
        <v>174</v>
      </c>
      <c r="B239" s="1405" t="s">
        <v>834</v>
      </c>
      <c r="C239" s="1217">
        <f>C228-C207-C212</f>
        <v>0</v>
      </c>
      <c r="D239" s="1217">
        <f t="shared" ref="D239:N239" si="107">D228-D207-D212</f>
        <v>0</v>
      </c>
      <c r="E239" s="1217">
        <f t="shared" si="107"/>
        <v>0</v>
      </c>
      <c r="F239" s="1217">
        <f t="shared" si="107"/>
        <v>0</v>
      </c>
      <c r="G239" s="1217">
        <f t="shared" si="107"/>
        <v>0</v>
      </c>
      <c r="H239" s="1217">
        <f t="shared" si="107"/>
        <v>0</v>
      </c>
      <c r="I239" s="1217">
        <f t="shared" si="107"/>
        <v>0</v>
      </c>
      <c r="J239" s="1217">
        <f t="shared" si="107"/>
        <v>0</v>
      </c>
      <c r="K239" s="1217">
        <f t="shared" si="107"/>
        <v>0</v>
      </c>
      <c r="L239" s="1217">
        <f t="shared" si="107"/>
        <v>0</v>
      </c>
      <c r="M239" s="1217">
        <f t="shared" si="107"/>
        <v>0</v>
      </c>
      <c r="N239" s="1217">
        <f t="shared" si="107"/>
        <v>0</v>
      </c>
      <c r="O239" s="1217">
        <f>SUMPRODUCT($C$6:$N$6,C239:N239)</f>
        <v>0</v>
      </c>
      <c r="P239" s="1208">
        <f>SUM(C239:N239)</f>
        <v>0</v>
      </c>
      <c r="Q239" s="85"/>
      <c r="R239" s="85"/>
      <c r="S239" s="85"/>
      <c r="T239" s="85"/>
      <c r="U239" s="85"/>
      <c r="V239" s="85"/>
      <c r="W239" s="85"/>
      <c r="X239" s="85"/>
      <c r="Y239" s="85"/>
      <c r="Z239" s="85"/>
      <c r="AA239" s="85"/>
      <c r="AB239" s="85"/>
      <c r="AC239" s="85"/>
      <c r="AD239" s="85"/>
      <c r="AE239" s="85"/>
      <c r="AF239" s="85"/>
      <c r="AG239" s="85"/>
      <c r="AH239" s="85"/>
      <c r="AI239" s="85"/>
      <c r="AJ239" s="85"/>
      <c r="AK239" s="85"/>
    </row>
    <row r="240" spans="1:37" ht="16" thickBot="1">
      <c r="A240" s="1214">
        <f>A239+1</f>
        <v>175</v>
      </c>
      <c r="B240" s="1405" t="s">
        <v>1168</v>
      </c>
      <c r="C240" s="1217">
        <f>C239-C238</f>
        <v>0</v>
      </c>
      <c r="D240" s="1217">
        <f t="shared" ref="D240:N240" si="108">D239-D238</f>
        <v>0</v>
      </c>
      <c r="E240" s="1217">
        <f t="shared" si="108"/>
        <v>0</v>
      </c>
      <c r="F240" s="1217">
        <f t="shared" si="108"/>
        <v>0</v>
      </c>
      <c r="G240" s="1217">
        <f t="shared" si="108"/>
        <v>0</v>
      </c>
      <c r="H240" s="1217">
        <f t="shared" si="108"/>
        <v>0</v>
      </c>
      <c r="I240" s="1217">
        <f t="shared" si="108"/>
        <v>0</v>
      </c>
      <c r="J240" s="1217">
        <f t="shared" si="108"/>
        <v>0</v>
      </c>
      <c r="K240" s="1217">
        <f t="shared" si="108"/>
        <v>0</v>
      </c>
      <c r="L240" s="1217">
        <f t="shared" si="108"/>
        <v>0</v>
      </c>
      <c r="M240" s="1217">
        <f t="shared" si="108"/>
        <v>0</v>
      </c>
      <c r="N240" s="1217">
        <f t="shared" si="108"/>
        <v>0</v>
      </c>
      <c r="O240" s="1217">
        <f>SUMPRODUCT($C$6:$N$6,C240:N240)</f>
        <v>0</v>
      </c>
      <c r="P240" s="1208">
        <f>SUM(C240:N240)</f>
        <v>0</v>
      </c>
      <c r="Q240" s="85"/>
      <c r="R240" s="85"/>
      <c r="S240" s="85"/>
      <c r="T240" s="85"/>
      <c r="U240" s="85"/>
      <c r="V240" s="85"/>
      <c r="W240" s="85"/>
      <c r="X240" s="85"/>
      <c r="Y240" s="85"/>
      <c r="Z240" s="85"/>
      <c r="AA240" s="85"/>
      <c r="AB240" s="85"/>
      <c r="AC240" s="85"/>
      <c r="AD240" s="85"/>
      <c r="AE240" s="85"/>
      <c r="AF240" s="85"/>
      <c r="AG240" s="85"/>
      <c r="AH240" s="85"/>
      <c r="AI240" s="85"/>
      <c r="AJ240" s="85"/>
      <c r="AK240" s="85"/>
    </row>
    <row r="241" spans="1:37" ht="16" thickBot="1">
      <c r="A241" s="1214">
        <f>A240+1</f>
        <v>176</v>
      </c>
      <c r="B241" s="1405" t="s">
        <v>1226</v>
      </c>
      <c r="C241" s="1217">
        <f>C230+C209</f>
        <v>0</v>
      </c>
      <c r="D241" s="1217">
        <f t="shared" ref="D241:N241" si="109">D230+D209</f>
        <v>0</v>
      </c>
      <c r="E241" s="1217">
        <f t="shared" si="109"/>
        <v>0</v>
      </c>
      <c r="F241" s="1217">
        <f t="shared" si="109"/>
        <v>0</v>
      </c>
      <c r="G241" s="1217">
        <f t="shared" si="109"/>
        <v>0</v>
      </c>
      <c r="H241" s="1217">
        <f t="shared" si="109"/>
        <v>0</v>
      </c>
      <c r="I241" s="1217">
        <f t="shared" si="109"/>
        <v>0</v>
      </c>
      <c r="J241" s="1217">
        <f t="shared" si="109"/>
        <v>0</v>
      </c>
      <c r="K241" s="1217">
        <f t="shared" si="109"/>
        <v>0</v>
      </c>
      <c r="L241" s="1217">
        <f t="shared" si="109"/>
        <v>0</v>
      </c>
      <c r="M241" s="1217">
        <f t="shared" si="109"/>
        <v>0</v>
      </c>
      <c r="N241" s="1217">
        <f t="shared" si="109"/>
        <v>0</v>
      </c>
      <c r="O241" s="1217">
        <f>SUMPRODUCT($C$6:$N$6,C241:N241)</f>
        <v>0</v>
      </c>
      <c r="P241" s="1208">
        <f>SUM(C241:N241)</f>
        <v>0</v>
      </c>
      <c r="Q241" s="85"/>
      <c r="R241" s="85"/>
      <c r="S241" s="85"/>
      <c r="T241" s="85"/>
      <c r="U241" s="85"/>
      <c r="V241" s="85"/>
      <c r="W241" s="85"/>
      <c r="X241" s="85"/>
      <c r="Y241" s="85"/>
      <c r="Z241" s="85"/>
      <c r="AA241" s="85"/>
      <c r="AB241" s="85"/>
      <c r="AC241" s="85"/>
      <c r="AD241" s="85"/>
      <c r="AE241" s="85"/>
      <c r="AF241" s="85"/>
      <c r="AG241" s="85"/>
      <c r="AH241" s="85"/>
      <c r="AI241" s="85"/>
      <c r="AJ241" s="85"/>
      <c r="AK241" s="85"/>
    </row>
    <row r="242" spans="1:37" ht="16" thickBot="1">
      <c r="A242" s="1214">
        <f>A241+1</f>
        <v>177</v>
      </c>
      <c r="B242" s="1405" t="s">
        <v>1203</v>
      </c>
      <c r="C242" s="1217">
        <f>C240-C241</f>
        <v>0</v>
      </c>
      <c r="D242" s="1217">
        <f t="shared" ref="D242:N242" si="110">D240-D241</f>
        <v>0</v>
      </c>
      <c r="E242" s="1217">
        <f t="shared" si="110"/>
        <v>0</v>
      </c>
      <c r="F242" s="1217">
        <f t="shared" si="110"/>
        <v>0</v>
      </c>
      <c r="G242" s="1217">
        <f t="shared" si="110"/>
        <v>0</v>
      </c>
      <c r="H242" s="1217">
        <f t="shared" si="110"/>
        <v>0</v>
      </c>
      <c r="I242" s="1217">
        <f t="shared" si="110"/>
        <v>0</v>
      </c>
      <c r="J242" s="1217">
        <f t="shared" si="110"/>
        <v>0</v>
      </c>
      <c r="K242" s="1217">
        <f t="shared" si="110"/>
        <v>0</v>
      </c>
      <c r="L242" s="1217">
        <f t="shared" si="110"/>
        <v>0</v>
      </c>
      <c r="M242" s="1217">
        <f t="shared" si="110"/>
        <v>0</v>
      </c>
      <c r="N242" s="1217">
        <f t="shared" si="110"/>
        <v>0</v>
      </c>
      <c r="O242" s="1217">
        <f>SUMPRODUCT($C$6:$N$6,C242:N242)</f>
        <v>0</v>
      </c>
      <c r="P242" s="1208">
        <f>SUM(C242:N242)</f>
        <v>0</v>
      </c>
      <c r="Q242" s="85"/>
      <c r="R242" s="85"/>
      <c r="S242" s="85"/>
      <c r="T242" s="85"/>
      <c r="U242" s="85"/>
      <c r="V242" s="85"/>
      <c r="W242" s="85"/>
      <c r="X242" s="85"/>
      <c r="Y242" s="85"/>
      <c r="Z242" s="85"/>
      <c r="AA242" s="85"/>
      <c r="AB242" s="85"/>
      <c r="AC242" s="85"/>
      <c r="AD242" s="85"/>
      <c r="AE242" s="85"/>
      <c r="AF242" s="85"/>
      <c r="AG242" s="85"/>
      <c r="AH242" s="85"/>
      <c r="AI242" s="85"/>
      <c r="AJ242" s="85"/>
      <c r="AK242" s="85"/>
    </row>
    <row r="243" spans="1:37">
      <c r="A243" s="90"/>
      <c r="B243" s="85"/>
      <c r="C243" s="1070">
        <f>IF(ABS(C239-'B - Monthly Positions'!D37)&gt;2,1,0)</f>
        <v>0</v>
      </c>
      <c r="D243" s="1070">
        <f>IF(ABS(D239-'B - Monthly Positions'!E37)&gt;2,1,0)</f>
        <v>0</v>
      </c>
      <c r="E243" s="1070">
        <f>IF(ABS(E239-'B - Monthly Positions'!F37)&gt;2,1,0)</f>
        <v>0</v>
      </c>
      <c r="F243" s="1070">
        <f>IF(ABS(F239-'B - Monthly Positions'!G37)&gt;2,1,0)</f>
        <v>0</v>
      </c>
      <c r="G243" s="1070">
        <f>IF(ABS(G239-'B - Monthly Positions'!H37)&gt;2,1,0)</f>
        <v>0</v>
      </c>
      <c r="H243" s="1070">
        <f>IF(ABS(H239-'B - Monthly Positions'!I37)&gt;2,1,0)</f>
        <v>0</v>
      </c>
      <c r="I243" s="1070">
        <f>IF(ABS(I239-'B - Monthly Positions'!J37)&gt;2,1,0)</f>
        <v>0</v>
      </c>
      <c r="J243" s="1070">
        <f>IF(ABS(J239-'B - Monthly Positions'!K37)&gt;2,1,0)</f>
        <v>0</v>
      </c>
      <c r="K243" s="1070">
        <f>IF(ABS(K239-'B - Monthly Positions'!L37)&gt;2,1,0)</f>
        <v>0</v>
      </c>
      <c r="L243" s="1070">
        <f>IF(ABS(L239-'B - Monthly Positions'!M37)&gt;2,1,0)</f>
        <v>0</v>
      </c>
      <c r="M243" s="1070">
        <f>IF(ABS(M239-'B - Monthly Positions'!N37)&gt;2,1,0)</f>
        <v>0</v>
      </c>
      <c r="N243" s="1070">
        <f>IF(ABS(N239-'B - Monthly Positions'!O37)&gt;2,1,0)</f>
        <v>0</v>
      </c>
      <c r="O243" s="1070"/>
      <c r="P243" s="1070"/>
      <c r="Q243" s="85"/>
      <c r="R243" s="85"/>
      <c r="S243" s="85"/>
      <c r="T243" s="85"/>
      <c r="U243" s="85"/>
      <c r="V243" s="85"/>
      <c r="W243" s="85"/>
      <c r="X243" s="85"/>
      <c r="Y243" s="85"/>
      <c r="Z243" s="85"/>
      <c r="AA243" s="85"/>
      <c r="AB243" s="85"/>
      <c r="AC243" s="85"/>
      <c r="AD243" s="85"/>
      <c r="AE243" s="85"/>
      <c r="AF243" s="85"/>
      <c r="AG243" s="85"/>
      <c r="AH243" s="85"/>
      <c r="AI243" s="85"/>
      <c r="AJ243" s="85"/>
      <c r="AK243" s="85"/>
    </row>
    <row r="244" spans="1:37">
      <c r="A244" s="90"/>
      <c r="B244" s="85"/>
      <c r="C244" s="1070">
        <f>IF(ABS(C238-'A - Movement'!J24)&gt;2,1,0)</f>
        <v>0</v>
      </c>
      <c r="D244" s="1070">
        <f>IF(ABS(D238-'A - Movement'!K24)&gt;2,1,0)</f>
        <v>0</v>
      </c>
      <c r="E244" s="1070">
        <f>IF(ABS(E238-'A - Movement'!L24)&gt;2,1,0)</f>
        <v>0</v>
      </c>
      <c r="F244" s="1070">
        <f>IF(ABS(F238-'A - Movement'!M24)&gt;2,1,0)</f>
        <v>0</v>
      </c>
      <c r="G244" s="1070">
        <f>IF(ABS(G238-'A - Movement'!N24)&gt;2,1,0)</f>
        <v>0</v>
      </c>
      <c r="H244" s="1070">
        <f>IF(ABS(H238-'A - Movement'!O24)&gt;2,1,0)</f>
        <v>0</v>
      </c>
      <c r="I244" s="1070">
        <f>IF(ABS(I238-'A - Movement'!P24)&gt;2,1,0)</f>
        <v>0</v>
      </c>
      <c r="J244" s="1070">
        <f>IF(ABS(J238-'A - Movement'!Q24)&gt;2,1,0)</f>
        <v>0</v>
      </c>
      <c r="K244" s="1070">
        <f>IF(ABS(K238-'A - Movement'!R24)&gt;2,1,0)</f>
        <v>0</v>
      </c>
      <c r="L244" s="1070">
        <f>IF(ABS(L238-'A - Movement'!S24)&gt;2,1,0)</f>
        <v>0</v>
      </c>
      <c r="M244" s="1070">
        <f>IF(ABS(M238-'A - Movement'!T24)&gt;2,1,0)</f>
        <v>0</v>
      </c>
      <c r="N244" s="1070">
        <f>IF(ABS(N238-'A - Movement'!U24)&gt;2,1,0)</f>
        <v>0</v>
      </c>
      <c r="O244" s="1070"/>
      <c r="P244" s="1070"/>
      <c r="Q244" s="85"/>
      <c r="R244" s="85"/>
      <c r="S244" s="85"/>
      <c r="T244" s="85"/>
      <c r="U244" s="85"/>
      <c r="V244" s="85"/>
      <c r="W244" s="85"/>
      <c r="X244" s="85"/>
      <c r="Y244" s="85"/>
      <c r="Z244" s="85"/>
      <c r="AA244" s="85"/>
      <c r="AB244" s="85"/>
      <c r="AC244" s="85"/>
      <c r="AD244" s="85"/>
      <c r="AE244" s="85"/>
      <c r="AF244" s="85"/>
      <c r="AG244" s="85"/>
      <c r="AH244" s="85"/>
      <c r="AI244" s="85"/>
      <c r="AJ244" s="85"/>
      <c r="AK244" s="85"/>
    </row>
    <row r="245" spans="1:37">
      <c r="A245" s="90"/>
      <c r="B245" s="85"/>
      <c r="C245" s="1070">
        <f>IF(OR((C175-'B - Monthly Positions'!D23-'B - Monthly Positions'!D24-'B - Monthly Positions'!D26-'B - Monthly Positions'!D27)&gt;1,(C175-'B - Monthly Positions'!D23-'B - Monthly Positions'!D24-'B - Monthly Positions'!D26-'B - Monthly Positions'!D27)&lt;-1),1,0)</f>
        <v>0</v>
      </c>
      <c r="D245" s="1070">
        <f>IF(OR((D175-'B - Monthly Positions'!E23-'B - Monthly Positions'!E24-'B - Monthly Positions'!E26-'B - Monthly Positions'!E27)&gt;1,(D175-'B - Monthly Positions'!E23-'B - Monthly Positions'!E24-'B - Monthly Positions'!E26-'B - Monthly Positions'!E27)&lt;-1),1,0)</f>
        <v>0</v>
      </c>
      <c r="E245" s="1070">
        <f>IF(OR((E175-'B - Monthly Positions'!F23-'B - Monthly Positions'!F24-'B - Monthly Positions'!F26-'B - Monthly Positions'!F27)&gt;1,(E175-'B - Monthly Positions'!F23-'B - Monthly Positions'!F24-'B - Monthly Positions'!F26-'B - Monthly Positions'!F27)&lt;-1),1,0)</f>
        <v>0</v>
      </c>
      <c r="F245" s="1070">
        <f>IF(OR((F175-'B - Monthly Positions'!G23-'B - Monthly Positions'!G24-'B - Monthly Positions'!G26-'B - Monthly Positions'!G27)&gt;1,(F175-'B - Monthly Positions'!G23-'B - Monthly Positions'!G24-'B - Monthly Positions'!G26-'B - Monthly Positions'!G27)&lt;-1),1,0)</f>
        <v>0</v>
      </c>
      <c r="G245" s="1070">
        <f>IF(OR((G175-'B - Monthly Positions'!H23-'B - Monthly Positions'!H24-'B - Monthly Positions'!H26-'B - Monthly Positions'!H27)&gt;1,(G175-'B - Monthly Positions'!H23-'B - Monthly Positions'!H24-'B - Monthly Positions'!H26-'B - Monthly Positions'!H27)&lt;-1),1,0)</f>
        <v>0</v>
      </c>
      <c r="H245" s="1070">
        <f>IF(OR((H175-'B - Monthly Positions'!I23-'B - Monthly Positions'!I24-'B - Monthly Positions'!I26-'B - Monthly Positions'!I27)&gt;1,(H175-'B - Monthly Positions'!I23-'B - Monthly Positions'!I24-'B - Monthly Positions'!I26-'B - Monthly Positions'!I27)&lt;-1),1,0)</f>
        <v>0</v>
      </c>
      <c r="I245" s="1070">
        <f>IF(OR((I175-'B - Monthly Positions'!J23-'B - Monthly Positions'!J24-'B - Monthly Positions'!J26-'B - Monthly Positions'!J27)&gt;1,(I175-'B - Monthly Positions'!J23-'B - Monthly Positions'!J24-'B - Monthly Positions'!J26-'B - Monthly Positions'!J27)&lt;-1),1,0)</f>
        <v>0</v>
      </c>
      <c r="J245" s="1070">
        <f>IF(OR((J175-'B - Monthly Positions'!K23-'B - Monthly Positions'!K24-'B - Monthly Positions'!K26-'B - Monthly Positions'!K27)&gt;1,(J175-'B - Monthly Positions'!K23-'B - Monthly Positions'!K24-'B - Monthly Positions'!K26-'B - Monthly Positions'!K27)&lt;-1),1,0)</f>
        <v>0</v>
      </c>
      <c r="K245" s="1070">
        <f>IF(OR((K175-'B - Monthly Positions'!L23-'B - Monthly Positions'!L24-'B - Monthly Positions'!L26-'B - Monthly Positions'!L27)&gt;1,(K175-'B - Monthly Positions'!L23-'B - Monthly Positions'!L24-'B - Monthly Positions'!L26-'B - Monthly Positions'!L27)&lt;-1),1,0)</f>
        <v>0</v>
      </c>
      <c r="L245" s="1070">
        <f>IF(OR((L175-'B - Monthly Positions'!M23-'B - Monthly Positions'!M24-'B - Monthly Positions'!M26-'B - Monthly Positions'!M27)&gt;1,(L175-'B - Monthly Positions'!M23-'B - Monthly Positions'!M24-'B - Monthly Positions'!M26-'B - Monthly Positions'!M27)&lt;-1),1,0)</f>
        <v>0</v>
      </c>
      <c r="M245" s="1070">
        <f>IF(OR((M175-'B - Monthly Positions'!N23-'B - Monthly Positions'!N24-'B - Monthly Positions'!N26-'B - Monthly Positions'!N27)&gt;1,(M175-'B - Monthly Positions'!N23-'B - Monthly Positions'!N24-'B - Monthly Positions'!N26-'B - Monthly Positions'!N27)&lt;-1),1,0)</f>
        <v>0</v>
      </c>
      <c r="N245" s="1070">
        <f>IF(OR((N175-'B - Monthly Positions'!O23-'B - Monthly Positions'!O24-'B - Monthly Positions'!O26-'B - Monthly Positions'!O27)&gt;1,(N175-'B - Monthly Positions'!O23-'B - Monthly Positions'!O24-'B - Monthly Positions'!O26-'B - Monthly Positions'!O27)&lt;-1),1,0)</f>
        <v>0</v>
      </c>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row>
    <row r="246" spans="1:37">
      <c r="A246" s="90"/>
      <c r="B246" s="85"/>
      <c r="C246" s="1070">
        <f>IF(ABS(C16+C46+C75+C104+C132+C163-'B - Monthly Positions'!D108)&lt;1,0,1)</f>
        <v>0</v>
      </c>
      <c r="D246" s="1070">
        <f>IF(ABS(D16+D46+D75+D104+D132+D163-'B - Monthly Positions'!E108)&lt;1,0,1)</f>
        <v>0</v>
      </c>
      <c r="E246" s="1070">
        <f>IF(ABS(E16+E46+E75+E104+E132+E163-'B - Monthly Positions'!F108)&lt;1,0,1)</f>
        <v>0</v>
      </c>
      <c r="F246" s="1070">
        <f>IF(ABS(F16+F46+F75+F104+F132+F163-'B - Monthly Positions'!G108)&lt;1,0,1)</f>
        <v>0</v>
      </c>
      <c r="G246" s="1070">
        <f>IF(ABS(G16+G46+G75+G104+G132+G163-'B - Monthly Positions'!H108)&lt;1,0,1)</f>
        <v>0</v>
      </c>
      <c r="H246" s="1070">
        <f>IF(ABS(H16+H46+H75+H104+H132+H163-'B - Monthly Positions'!I108)&lt;1,0,1)</f>
        <v>0</v>
      </c>
      <c r="I246" s="1070">
        <f>IF(ABS(I16+I46+I75+I104+I132+I163-'B - Monthly Positions'!J108)&lt;1,0,1)</f>
        <v>0</v>
      </c>
      <c r="J246" s="1070">
        <f>IF(ABS(J16+J46+J75+J104+J132+J163-'B - Monthly Positions'!K108)&lt;1,0,1)</f>
        <v>0</v>
      </c>
      <c r="K246" s="1070">
        <f>IF(ABS(K16+K46+K75+K104+K132+K163-'B - Monthly Positions'!L108)&lt;1,0,1)</f>
        <v>0</v>
      </c>
      <c r="L246" s="1070">
        <f>IF(ABS(L16+L46+L75+L104+L132+L163-'B - Monthly Positions'!M108)&lt;1,0,1)</f>
        <v>0</v>
      </c>
      <c r="M246" s="1070">
        <f>IF(ABS(M16+M46+M75+M104+M132+M163-'B - Monthly Positions'!N108)&lt;1,0,1)</f>
        <v>0</v>
      </c>
      <c r="N246" s="1070">
        <f>IF(ABS(N16+N46+N75+N104+N132+N163-'B - Monthly Positions'!O108)&lt;1,0,1)</f>
        <v>0</v>
      </c>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row>
    <row r="247" spans="1:37">
      <c r="A247" s="90"/>
      <c r="B247" s="85"/>
      <c r="C247" s="1070">
        <f>IF(ABS(C12+C41+C70+C99+C128+C156+'A - Movement'!J23)&lt;2,0,1)</f>
        <v>0</v>
      </c>
      <c r="D247" s="1070">
        <f>IF(ABS(D12+D41+D70+D99+D128+D156+'A - Movement'!K23)&lt;2,0,1)</f>
        <v>0</v>
      </c>
      <c r="E247" s="1070">
        <f>IF(ABS(E12+E41+E70+E99+E128+E156+'A - Movement'!L23)&lt;2,0,1)</f>
        <v>0</v>
      </c>
      <c r="F247" s="1070">
        <f>IF(ABS(F12+F41+F70+F99+F128+F156+'A - Movement'!M23)&lt;2,0,1)</f>
        <v>0</v>
      </c>
      <c r="G247" s="1070">
        <f>IF(ABS(G12+G41+G70+G99+G128+G156+'A - Movement'!N23)&lt;2,0,1)</f>
        <v>0</v>
      </c>
      <c r="H247" s="1070">
        <f>IF(ABS(H12+H41+H70+H99+H128+H156+'A - Movement'!O23)&lt;2,0,1)</f>
        <v>0</v>
      </c>
      <c r="I247" s="1070">
        <f>IF(ABS(I12+I41+I70+I99+I128+I156+'A - Movement'!P23)&lt;2,0,1)</f>
        <v>0</v>
      </c>
      <c r="J247" s="1070">
        <f>IF(ABS(J12+J41+J70+J99+J128+J156+'A - Movement'!Q23)&lt;2,0,1)</f>
        <v>0</v>
      </c>
      <c r="K247" s="1070">
        <f>IF(ABS(K12+K41+K70+K99+K128+K156+'A - Movement'!R23)&lt;2,0,1)</f>
        <v>0</v>
      </c>
      <c r="L247" s="1070">
        <f>IF(ABS(L12+L41+L70+L99+L128+L156+'A - Movement'!S23)&lt;2,0,1)</f>
        <v>0</v>
      </c>
      <c r="M247" s="1070">
        <f>IF(ABS(M12+M41+M70+M99+M128+M156+'A - Movement'!T23)&lt;2,0,1)</f>
        <v>0</v>
      </c>
      <c r="N247" s="1070">
        <f>IF(ABS(N12+N41+N70+N99+N128+N156+'A - Movement'!U23)&lt;2,0,1)</f>
        <v>0</v>
      </c>
      <c r="O247" s="1070"/>
      <c r="P247" s="1070">
        <f>IF(ABS(P12+P41+P70+P99+P128+P156+'A - Movement'!W23)&lt;2,0,1)</f>
        <v>0</v>
      </c>
      <c r="Q247" s="85"/>
      <c r="R247" s="85"/>
      <c r="S247" s="85"/>
      <c r="T247" s="85"/>
      <c r="U247" s="85"/>
      <c r="V247" s="85"/>
      <c r="W247" s="85"/>
      <c r="X247" s="85"/>
      <c r="Y247" s="85"/>
      <c r="Z247" s="85"/>
      <c r="AA247" s="85"/>
      <c r="AB247" s="85"/>
      <c r="AC247" s="85"/>
      <c r="AD247" s="85"/>
      <c r="AE247" s="85"/>
      <c r="AF247" s="85"/>
      <c r="AG247" s="85"/>
      <c r="AH247" s="85"/>
      <c r="AI247" s="85"/>
      <c r="AJ247" s="85"/>
      <c r="AK247" s="85"/>
    </row>
    <row r="248" spans="1:37">
      <c r="A248" s="90"/>
      <c r="B248" s="85"/>
      <c r="C248" s="1070">
        <f>IF(ABS(C196-'B3 - COVID-19'!C246)&lt;2,0,1)</f>
        <v>0</v>
      </c>
      <c r="D248" s="1070">
        <f>IF(ABS(D196-'B3 - COVID-19'!D246)&lt;2,0,1)</f>
        <v>0</v>
      </c>
      <c r="E248" s="1070">
        <f>IF(ABS(E196-'B3 - COVID-19'!E246)&lt;2,0,1)</f>
        <v>0</v>
      </c>
      <c r="F248" s="1070">
        <f>IF(ABS(F196-'B3 - COVID-19'!F246)&lt;2,0,1)</f>
        <v>0</v>
      </c>
      <c r="G248" s="1070">
        <f>IF(ABS(G196-'B3 - COVID-19'!G246)&lt;2,0,1)</f>
        <v>0</v>
      </c>
      <c r="H248" s="1070">
        <f>IF(ABS(H196-'B3 - COVID-19'!H246)&lt;2,0,1)</f>
        <v>0</v>
      </c>
      <c r="I248" s="1070">
        <f>IF(ABS(I196-'B3 - COVID-19'!I246)&lt;2,0,1)</f>
        <v>0</v>
      </c>
      <c r="J248" s="1070">
        <f>IF(ABS(J196-'B3 - COVID-19'!J246)&lt;2,0,1)</f>
        <v>0</v>
      </c>
      <c r="K248" s="1070">
        <f>IF(ABS(K196-'B3 - COVID-19'!K246)&lt;2,0,1)</f>
        <v>0</v>
      </c>
      <c r="L248" s="1070">
        <f>IF(ABS(L196-'B3 - COVID-19'!L246)&lt;2,0,1)</f>
        <v>0</v>
      </c>
      <c r="M248" s="1070">
        <f>IF(ABS(M196-'B3 - COVID-19'!M246)&lt;2,0,1)</f>
        <v>0</v>
      </c>
      <c r="N248" s="1070">
        <f>IF(ABS(N196-'B3 - COVID-19'!N246)&lt;2,0,1)</f>
        <v>0</v>
      </c>
      <c r="O248" s="1070"/>
      <c r="P248" s="1070">
        <f>IF(ABS(P196-'B3 - COVID-19'!P246)&lt;2,0,1)</f>
        <v>0</v>
      </c>
      <c r="Q248" s="85"/>
      <c r="R248" s="85"/>
      <c r="S248" s="85"/>
      <c r="T248" s="85"/>
      <c r="U248" s="85"/>
      <c r="V248" s="85"/>
      <c r="W248" s="85"/>
      <c r="X248" s="85"/>
      <c r="Y248" s="85"/>
      <c r="Z248" s="85"/>
      <c r="AA248" s="85"/>
      <c r="AB248" s="85"/>
      <c r="AC248" s="85"/>
      <c r="AD248" s="85"/>
      <c r="AE248" s="85"/>
      <c r="AF248" s="85"/>
      <c r="AG248" s="85"/>
      <c r="AH248" s="85"/>
      <c r="AI248" s="85"/>
      <c r="AJ248" s="85"/>
      <c r="AK248" s="85"/>
    </row>
    <row r="249" spans="1:37">
      <c r="A249" s="90"/>
      <c r="B249" s="85"/>
      <c r="C249" s="1070">
        <f>IF(ABS(C199+'B3 - COVID-19'!C265)&lt;2,0,1)</f>
        <v>0</v>
      </c>
      <c r="D249" s="1070">
        <f>IF(ABS(D199+'B3 - COVID-19'!D265)&lt;2,0,1)</f>
        <v>0</v>
      </c>
      <c r="E249" s="1070">
        <f>IF(ABS(E199+'B3 - COVID-19'!E265)&lt;2,0,1)</f>
        <v>0</v>
      </c>
      <c r="F249" s="1070">
        <f>IF(ABS(F199+'B3 - COVID-19'!F265)&lt;2,0,1)</f>
        <v>0</v>
      </c>
      <c r="G249" s="1070">
        <f>IF(ABS(G199+'B3 - COVID-19'!G265)&lt;2,0,1)</f>
        <v>0</v>
      </c>
      <c r="H249" s="1070">
        <f>IF(ABS(H199+'B3 - COVID-19'!H265)&lt;2,0,1)</f>
        <v>0</v>
      </c>
      <c r="I249" s="1070">
        <f>IF(ABS(I199+'B3 - COVID-19'!I265)&lt;2,0,1)</f>
        <v>0</v>
      </c>
      <c r="J249" s="1070">
        <f>IF(ABS(J199+'B3 - COVID-19'!J265)&lt;2,0,1)</f>
        <v>0</v>
      </c>
      <c r="K249" s="1070">
        <f>IF(ABS(K199+'B3 - COVID-19'!K265)&lt;2,0,1)</f>
        <v>0</v>
      </c>
      <c r="L249" s="1070">
        <f>IF(ABS(L199+'B3 - COVID-19'!L265)&lt;2,0,1)</f>
        <v>0</v>
      </c>
      <c r="M249" s="1070">
        <f>IF(ABS(M199+'B3 - COVID-19'!M265)&lt;2,0,1)</f>
        <v>0</v>
      </c>
      <c r="N249" s="1070">
        <f>IF(ABS(N199+'B3 - COVID-19'!N265)&lt;2,0,1)</f>
        <v>0</v>
      </c>
      <c r="O249" s="1070"/>
      <c r="P249" s="1070">
        <f>IF(ABS(P199+'B3 - COVID-19'!P265)&lt;2,0,1)</f>
        <v>0</v>
      </c>
      <c r="Q249" s="85"/>
      <c r="R249" s="85"/>
      <c r="S249" s="85"/>
      <c r="T249" s="85"/>
      <c r="U249" s="85"/>
      <c r="V249" s="85"/>
      <c r="W249" s="85"/>
      <c r="X249" s="85"/>
      <c r="Y249" s="85"/>
      <c r="Z249" s="85"/>
      <c r="AA249" s="85"/>
      <c r="AB249" s="85"/>
      <c r="AC249" s="85"/>
      <c r="AD249" s="85"/>
      <c r="AE249" s="85"/>
      <c r="AF249" s="85"/>
      <c r="AG249" s="85"/>
      <c r="AH249" s="85"/>
      <c r="AI249" s="85"/>
      <c r="AJ249" s="85"/>
      <c r="AK249" s="85"/>
    </row>
    <row r="250" spans="1:37">
      <c r="A250" s="90"/>
      <c r="B250" s="85"/>
      <c r="C250" s="1070">
        <f>IF(ABS(C200+'B3 - COVID-19'!C281)&lt;2,0,1)</f>
        <v>0</v>
      </c>
      <c r="D250" s="1070">
        <f>IF(ABS(D200+'B3 - COVID-19'!D281)&lt;2,0,1)</f>
        <v>0</v>
      </c>
      <c r="E250" s="1070">
        <f>IF(ABS(E200+'B3 - COVID-19'!E281)&lt;2,0,1)</f>
        <v>0</v>
      </c>
      <c r="F250" s="1070">
        <f>IF(ABS(F200+'B3 - COVID-19'!F281)&lt;2,0,1)</f>
        <v>0</v>
      </c>
      <c r="G250" s="1070">
        <f>IF(ABS(G200+'B3 - COVID-19'!G281)&lt;2,0,1)</f>
        <v>0</v>
      </c>
      <c r="H250" s="1070">
        <f>IF(ABS(H200+'B3 - COVID-19'!H281)&lt;2,0,1)</f>
        <v>0</v>
      </c>
      <c r="I250" s="1070">
        <f>IF(ABS(I200+'B3 - COVID-19'!I281)&lt;2,0,1)</f>
        <v>0</v>
      </c>
      <c r="J250" s="1070">
        <f>IF(ABS(J200+'B3 - COVID-19'!J281)&lt;2,0,1)</f>
        <v>0</v>
      </c>
      <c r="K250" s="1070">
        <f>IF(ABS(K200+'B3 - COVID-19'!K281)&lt;2,0,1)</f>
        <v>0</v>
      </c>
      <c r="L250" s="1070">
        <f>IF(ABS(L200+'B3 - COVID-19'!L281)&lt;2,0,1)</f>
        <v>0</v>
      </c>
      <c r="M250" s="1070">
        <f>IF(ABS(M200+'B3 - COVID-19'!M281)&lt;2,0,1)</f>
        <v>0</v>
      </c>
      <c r="N250" s="1070">
        <f>IF(ABS(N200+'B3 - COVID-19'!N281)&lt;2,0,1)</f>
        <v>0</v>
      </c>
      <c r="O250" s="1070"/>
      <c r="P250" s="1070">
        <f>IF(ABS(P200+'B3 - COVID-19'!P281)&lt;2,0,1)</f>
        <v>0</v>
      </c>
      <c r="Q250" s="85"/>
      <c r="R250" s="85"/>
      <c r="S250" s="85"/>
      <c r="T250" s="85"/>
      <c r="U250" s="85"/>
      <c r="V250" s="85"/>
      <c r="W250" s="85"/>
      <c r="X250" s="85"/>
      <c r="Y250" s="85"/>
      <c r="Z250" s="85"/>
      <c r="AA250" s="85"/>
      <c r="AB250" s="85"/>
      <c r="AC250" s="85"/>
      <c r="AD250" s="85"/>
      <c r="AE250" s="85"/>
      <c r="AF250" s="85"/>
      <c r="AG250" s="85"/>
      <c r="AH250" s="85"/>
      <c r="AI250" s="85"/>
      <c r="AJ250" s="85"/>
      <c r="AK250" s="85"/>
    </row>
    <row r="251" spans="1:37">
      <c r="A251" s="90"/>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row>
    <row r="252" spans="1:37">
      <c r="A252" s="90"/>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row>
    <row r="253" spans="1:37">
      <c r="A253" s="90"/>
      <c r="B253" s="85"/>
      <c r="C253" s="1070"/>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row>
    <row r="254" spans="1:37">
      <c r="A254" s="90"/>
      <c r="B254" s="85"/>
      <c r="C254" s="1070"/>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row>
    <row r="255" spans="1:37">
      <c r="A255" s="90"/>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row>
    <row r="256" spans="1:37">
      <c r="A256" s="90"/>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row>
    <row r="257" spans="1:37">
      <c r="A257" s="90"/>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row>
    <row r="258" spans="1:37">
      <c r="A258" s="90"/>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row>
    <row r="259" spans="1:37">
      <c r="A259" s="90"/>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row>
    <row r="260" spans="1:37">
      <c r="A260" s="90"/>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row>
    <row r="261" spans="1:37">
      <c r="A261" s="90"/>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row>
    <row r="262" spans="1:37">
      <c r="A262" s="90"/>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row>
    <row r="263" spans="1:37">
      <c r="A263" s="90"/>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row>
    <row r="264" spans="1:37">
      <c r="A264" s="90"/>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row>
    <row r="265" spans="1:37">
      <c r="A265" s="90"/>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row>
    <row r="266" spans="1:37">
      <c r="A266" s="90"/>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row>
    <row r="267" spans="1:37">
      <c r="A267" s="90"/>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row>
    <row r="268" spans="1:37">
      <c r="A268" s="90"/>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row>
    <row r="269" spans="1:37">
      <c r="A269" s="90"/>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row>
    <row r="270" spans="1:37">
      <c r="A270" s="90"/>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row>
    <row r="271" spans="1:37">
      <c r="A271" s="90"/>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row>
    <row r="272" spans="1:37">
      <c r="A272" s="90"/>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row>
    <row r="273" spans="1:37">
      <c r="A273" s="90"/>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row>
    <row r="274" spans="1:37">
      <c r="A274" s="90"/>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row>
    <row r="275" spans="1:37">
      <c r="A275" s="90"/>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row>
    <row r="276" spans="1:37">
      <c r="A276" s="90"/>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row>
    <row r="277" spans="1:37">
      <c r="A277" s="90"/>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row>
    <row r="278" spans="1:37">
      <c r="A278" s="90"/>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row>
    <row r="279" spans="1:37">
      <c r="A279" s="90"/>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row>
    <row r="280" spans="1:37">
      <c r="A280" s="90"/>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row>
    <row r="281" spans="1:37">
      <c r="A281" s="90"/>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row>
    <row r="282" spans="1:37">
      <c r="A282" s="90"/>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row>
    <row r="283" spans="1:37">
      <c r="A283" s="90"/>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row>
    <row r="284" spans="1:37">
      <c r="A284" s="90"/>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row>
    <row r="285" spans="1:37">
      <c r="A285" s="90"/>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row>
    <row r="286" spans="1:37">
      <c r="A286" s="90"/>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row>
    <row r="287" spans="1:37">
      <c r="A287" s="90"/>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row>
    <row r="288" spans="1:37">
      <c r="A288" s="90"/>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row>
    <row r="289" spans="1:37">
      <c r="A289" s="90"/>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row>
    <row r="290" spans="1:37">
      <c r="A290" s="90"/>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row>
    <row r="291" spans="1:37">
      <c r="A291" s="90"/>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row>
    <row r="292" spans="1:37">
      <c r="A292" s="90"/>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row>
    <row r="293" spans="1:37">
      <c r="A293" s="90"/>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row>
    <row r="294" spans="1:37">
      <c r="A294" s="90"/>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row>
    <row r="295" spans="1:37">
      <c r="A295" s="90"/>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row>
    <row r="296" spans="1:37">
      <c r="A296" s="90"/>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row>
    <row r="297" spans="1:37">
      <c r="A297" s="90"/>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row>
    <row r="298" spans="1:37">
      <c r="A298" s="90"/>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row>
    <row r="299" spans="1:37">
      <c r="A299" s="90"/>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row>
    <row r="300" spans="1:37">
      <c r="A300" s="90"/>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row>
    <row r="301" spans="1:37">
      <c r="A301" s="90"/>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row>
    <row r="302" spans="1:37">
      <c r="A302" s="90"/>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row>
    <row r="303" spans="1:37">
      <c r="A303" s="90"/>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row>
    <row r="304" spans="1:37">
      <c r="A304" s="90"/>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row>
    <row r="305" spans="1:37">
      <c r="A305" s="90"/>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row>
    <row r="306" spans="1:37">
      <c r="A306" s="90"/>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row>
    <row r="307" spans="1:37">
      <c r="A307" s="90"/>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row>
    <row r="308" spans="1:37">
      <c r="A308" s="90"/>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row>
    <row r="309" spans="1:37">
      <c r="A309" s="90"/>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row>
    <row r="310" spans="1:37">
      <c r="A310" s="90"/>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row>
    <row r="311" spans="1:37">
      <c r="A311" s="90"/>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row>
    <row r="312" spans="1:37">
      <c r="A312" s="90"/>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row>
    <row r="313" spans="1:37">
      <c r="A313" s="90"/>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row>
    <row r="314" spans="1:37">
      <c r="A314" s="90"/>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row>
    <row r="315" spans="1:37">
      <c r="A315" s="90"/>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row>
    <row r="316" spans="1:37">
      <c r="A316" s="90"/>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row>
    <row r="317" spans="1:37">
      <c r="A317" s="90"/>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row>
    <row r="318" spans="1:37">
      <c r="A318" s="90"/>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row>
    <row r="319" spans="1:37">
      <c r="A319" s="90"/>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row>
    <row r="320" spans="1:37">
      <c r="A320" s="90"/>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row>
    <row r="321" spans="1:37">
      <c r="A321" s="90"/>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row>
    <row r="322" spans="1:37">
      <c r="A322" s="90"/>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row>
    <row r="323" spans="1:37">
      <c r="A323" s="90"/>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row>
    <row r="324" spans="1:37">
      <c r="A324" s="90"/>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row>
    <row r="325" spans="1:37">
      <c r="A325" s="90"/>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row>
    <row r="326" spans="1:37">
      <c r="A326" s="90"/>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row>
    <row r="327" spans="1:37">
      <c r="A327" s="90"/>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row>
    <row r="328" spans="1:37">
      <c r="A328" s="90"/>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row>
    <row r="329" spans="1:37">
      <c r="A329" s="90"/>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row>
    <row r="330" spans="1:37">
      <c r="A330" s="90"/>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row>
    <row r="331" spans="1:37">
      <c r="A331" s="90"/>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row>
    <row r="332" spans="1:37">
      <c r="A332" s="90"/>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row>
    <row r="333" spans="1:37">
      <c r="A333" s="90"/>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row>
    <row r="334" spans="1:37">
      <c r="A334" s="90"/>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row>
    <row r="335" spans="1:37">
      <c r="A335" s="90"/>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row>
    <row r="336" spans="1:37">
      <c r="A336" s="90"/>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row>
    <row r="337" spans="1:37">
      <c r="A337" s="90"/>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row>
    <row r="338" spans="1:37">
      <c r="A338" s="90"/>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row>
    <row r="339" spans="1:37">
      <c r="A339" s="90"/>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row>
    <row r="340" spans="1:37">
      <c r="A340" s="90"/>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row>
    <row r="341" spans="1:37">
      <c r="A341" s="90"/>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row>
    <row r="342" spans="1:37">
      <c r="A342" s="90"/>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row>
    <row r="343" spans="1:37">
      <c r="A343" s="90"/>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row>
    <row r="344" spans="1:37">
      <c r="A344" s="90"/>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row>
    <row r="345" spans="1:37">
      <c r="A345" s="90"/>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row>
    <row r="346" spans="1:37">
      <c r="A346" s="90"/>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row>
    <row r="347" spans="1:37">
      <c r="A347" s="90"/>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row>
    <row r="348" spans="1:37">
      <c r="A348" s="90"/>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row>
    <row r="349" spans="1:37">
      <c r="A349" s="90"/>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row>
    <row r="350" spans="1:37">
      <c r="A350" s="90"/>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row>
    <row r="351" spans="1:37">
      <c r="A351" s="90"/>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row>
    <row r="352" spans="1:37">
      <c r="A352" s="90"/>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row>
    <row r="353" spans="1:37">
      <c r="A353" s="90"/>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row>
    <row r="354" spans="1:37">
      <c r="A354" s="90"/>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row>
    <row r="355" spans="1:37">
      <c r="A355" s="90"/>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row>
    <row r="356" spans="1:37">
      <c r="A356" s="90"/>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row>
    <row r="357" spans="1:37">
      <c r="A357" s="90"/>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row>
    <row r="358" spans="1:37">
      <c r="A358" s="90"/>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row>
    <row r="359" spans="1:37">
      <c r="A359" s="90"/>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row>
    <row r="360" spans="1:37">
      <c r="A360" s="90"/>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row>
    <row r="361" spans="1:37">
      <c r="A361" s="90"/>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row>
    <row r="362" spans="1:37">
      <c r="A362" s="90"/>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row>
    <row r="363" spans="1:37">
      <c r="A363" s="90"/>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row>
    <row r="364" spans="1:37">
      <c r="A364" s="90"/>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row>
    <row r="365" spans="1:37">
      <c r="A365" s="90"/>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row>
    <row r="366" spans="1:37">
      <c r="A366" s="90"/>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row>
    <row r="367" spans="1:37">
      <c r="A367" s="90"/>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row>
    <row r="368" spans="1:37">
      <c r="A368" s="90"/>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row>
    <row r="369" spans="1:37">
      <c r="A369" s="90"/>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row>
    <row r="370" spans="1:37">
      <c r="A370" s="90"/>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row>
    <row r="371" spans="1:37">
      <c r="A371" s="90"/>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row>
    <row r="372" spans="1:37">
      <c r="A372" s="90"/>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row>
    <row r="373" spans="1:37">
      <c r="A373" s="90"/>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row>
    <row r="374" spans="1:37">
      <c r="A374" s="90"/>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row>
    <row r="375" spans="1:37">
      <c r="A375" s="90"/>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row>
    <row r="376" spans="1:37">
      <c r="A376" s="90"/>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row>
    <row r="377" spans="1:37">
      <c r="A377" s="90"/>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row>
    <row r="378" spans="1:37">
      <c r="A378" s="90"/>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row>
    <row r="379" spans="1:37">
      <c r="A379" s="90"/>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row>
    <row r="380" spans="1:37">
      <c r="A380" s="90"/>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row>
    <row r="381" spans="1:37">
      <c r="A381" s="90"/>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row>
    <row r="382" spans="1:37">
      <c r="A382" s="90"/>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row>
    <row r="383" spans="1:37">
      <c r="A383" s="90"/>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row>
    <row r="384" spans="1:37">
      <c r="A384" s="90"/>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row>
    <row r="385" spans="1:37">
      <c r="A385" s="90"/>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row>
    <row r="386" spans="1:37">
      <c r="A386" s="90"/>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row>
    <row r="387" spans="1:37">
      <c r="A387" s="90"/>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row>
    <row r="388" spans="1:37">
      <c r="A388" s="90"/>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row>
    <row r="389" spans="1:37">
      <c r="A389" s="90"/>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row>
    <row r="390" spans="1:37">
      <c r="A390" s="90"/>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row>
    <row r="391" spans="1:37">
      <c r="A391" s="90"/>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row>
    <row r="392" spans="1:37">
      <c r="A392" s="90"/>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row>
    <row r="393" spans="1:37">
      <c r="A393" s="90"/>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row>
    <row r="394" spans="1:37">
      <c r="A394" s="90"/>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row>
    <row r="395" spans="1:37">
      <c r="A395" s="90"/>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row>
    <row r="396" spans="1:37">
      <c r="A396" s="90"/>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row>
    <row r="397" spans="1:37">
      <c r="A397" s="90"/>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row>
    <row r="398" spans="1:37">
      <c r="A398" s="90"/>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row>
    <row r="399" spans="1:37">
      <c r="A399" s="90"/>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row>
    <row r="400" spans="1:37">
      <c r="A400" s="90"/>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row>
    <row r="401" spans="1:37">
      <c r="A401" s="90"/>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row>
    <row r="402" spans="1:37">
      <c r="A402" s="90"/>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row>
    <row r="403" spans="1:37">
      <c r="A403" s="90"/>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row>
    <row r="404" spans="1:37">
      <c r="A404" s="90"/>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row>
    <row r="405" spans="1:37">
      <c r="A405" s="90"/>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row>
    <row r="406" spans="1:37">
      <c r="A406" s="90"/>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row>
    <row r="407" spans="1:37">
      <c r="A407" s="90"/>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row>
    <row r="408" spans="1:37">
      <c r="A408" s="90"/>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row>
    <row r="409" spans="1:37">
      <c r="A409" s="90"/>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row>
    <row r="410" spans="1:37">
      <c r="A410" s="90"/>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row>
    <row r="411" spans="1:37">
      <c r="A411" s="90"/>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row>
    <row r="412" spans="1:37">
      <c r="A412" s="90"/>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row>
    <row r="413" spans="1:37">
      <c r="A413" s="90"/>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row>
    <row r="414" spans="1:37">
      <c r="A414" s="90"/>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row>
    <row r="415" spans="1:37">
      <c r="A415" s="90"/>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row>
    <row r="416" spans="1:37">
      <c r="A416" s="90"/>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row>
    <row r="417" spans="1:37">
      <c r="A417" s="90"/>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row>
    <row r="418" spans="1:37">
      <c r="A418" s="90"/>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row>
    <row r="419" spans="1:37">
      <c r="A419" s="90"/>
      <c r="B419" s="85"/>
      <c r="C419" s="85"/>
      <c r="D419" s="85"/>
      <c r="E419" s="85"/>
      <c r="F419" s="85"/>
      <c r="G419" s="85"/>
      <c r="H419" s="85"/>
      <c r="I419" s="85"/>
      <c r="J419" s="85"/>
      <c r="K419" s="85"/>
      <c r="L419" s="85"/>
      <c r="M419" s="85"/>
      <c r="N419" s="85"/>
      <c r="O419" s="85"/>
      <c r="P419" s="85"/>
      <c r="Q419" s="85"/>
      <c r="R419" s="162"/>
      <c r="S419" s="1392"/>
      <c r="T419" s="85"/>
      <c r="U419" s="85"/>
      <c r="V419" s="85"/>
      <c r="W419" s="85"/>
      <c r="X419" s="85"/>
      <c r="Y419" s="85"/>
      <c r="Z419" s="85"/>
      <c r="AA419" s="85"/>
      <c r="AB419" s="85"/>
      <c r="AC419" s="85"/>
      <c r="AD419" s="85"/>
      <c r="AE419" s="85"/>
      <c r="AF419" s="85"/>
      <c r="AG419" s="85"/>
      <c r="AH419" s="85"/>
      <c r="AI419" s="85"/>
      <c r="AJ419" s="85"/>
      <c r="AK419" s="85"/>
    </row>
    <row r="420" spans="1:37">
      <c r="A420" s="90"/>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row>
    <row r="421" spans="1:37">
      <c r="A421" s="90"/>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row>
    <row r="422" spans="1:37">
      <c r="A422" s="90"/>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row>
    <row r="423" spans="1:37">
      <c r="A423" s="90"/>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row>
    <row r="424" spans="1:37">
      <c r="A424" s="90"/>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row>
    <row r="425" spans="1:37">
      <c r="A425" s="90"/>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row>
    <row r="426" spans="1:37">
      <c r="A426" s="90"/>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row>
    <row r="427" spans="1:37">
      <c r="A427" s="90"/>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row>
    <row r="428" spans="1:37">
      <c r="A428" s="90"/>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row>
    <row r="429" spans="1:37">
      <c r="A429" s="90"/>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row>
    <row r="430" spans="1:37">
      <c r="A430" s="90"/>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row>
    <row r="431" spans="1:37">
      <c r="A431" s="90"/>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row>
    <row r="432" spans="1:37">
      <c r="A432" s="90"/>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row>
    <row r="433" spans="1:37">
      <c r="A433" s="90"/>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row>
    <row r="434" spans="1:37">
      <c r="A434" s="90"/>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row>
    <row r="435" spans="1:37">
      <c r="A435" s="90"/>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row>
    <row r="436" spans="1:37">
      <c r="A436" s="90"/>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row>
    <row r="437" spans="1:37">
      <c r="A437" s="90"/>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row>
    <row r="438" spans="1:37">
      <c r="A438" s="90"/>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row>
    <row r="439" spans="1:37">
      <c r="A439" s="90"/>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row>
    <row r="440" spans="1:37">
      <c r="A440" s="90"/>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row>
    <row r="441" spans="1:37">
      <c r="A441" s="90"/>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row>
    <row r="442" spans="1:37">
      <c r="A442" s="90"/>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row>
    <row r="443" spans="1:37">
      <c r="A443" s="90"/>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row>
    <row r="444" spans="1:37">
      <c r="A444" s="90"/>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row>
    <row r="445" spans="1:37">
      <c r="A445" s="90"/>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row>
    <row r="446" spans="1:37">
      <c r="A446" s="90"/>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row>
    <row r="447" spans="1:37">
      <c r="A447" s="90"/>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row>
    <row r="448" spans="1:37">
      <c r="A448" s="90"/>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row>
    <row r="449" spans="1:37">
      <c r="A449" s="90"/>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row>
    <row r="450" spans="1:37">
      <c r="A450" s="90"/>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row>
    <row r="451" spans="1:37">
      <c r="A451" s="90"/>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row>
    <row r="452" spans="1:37">
      <c r="A452" s="90"/>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row>
    <row r="453" spans="1:37">
      <c r="A453" s="90"/>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row>
    <row r="454" spans="1:37">
      <c r="A454" s="90"/>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row>
    <row r="455" spans="1:37">
      <c r="A455" s="90"/>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row>
    <row r="456" spans="1:37">
      <c r="A456" s="90"/>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row>
    <row r="457" spans="1:37">
      <c r="A457" s="90"/>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row>
    <row r="458" spans="1:37">
      <c r="A458" s="90"/>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row>
    <row r="459" spans="1:37">
      <c r="A459" s="90"/>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row>
    <row r="460" spans="1:37">
      <c r="A460" s="90"/>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row>
    <row r="461" spans="1:37">
      <c r="A461" s="90"/>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row>
    <row r="462" spans="1:37">
      <c r="A462" s="90"/>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row>
    <row r="463" spans="1:37">
      <c r="A463" s="90"/>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row>
    <row r="464" spans="1:37">
      <c r="A464" s="90"/>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row>
    <row r="465" spans="1:37">
      <c r="A465" s="90"/>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row>
    <row r="466" spans="1:37">
      <c r="A466" s="90"/>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row>
    <row r="467" spans="1:37">
      <c r="A467" s="90"/>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row>
    <row r="468" spans="1:37">
      <c r="A468" s="90"/>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row>
    <row r="469" spans="1:37">
      <c r="A469" s="90"/>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row>
    <row r="470" spans="1:37">
      <c r="A470" s="90"/>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row>
    <row r="471" spans="1:37">
      <c r="A471" s="90"/>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row>
    <row r="472" spans="1:37">
      <c r="A472" s="90"/>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row>
    <row r="473" spans="1:37">
      <c r="A473" s="90"/>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row>
    <row r="474" spans="1:37">
      <c r="A474" s="90"/>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row>
    <row r="475" spans="1:37">
      <c r="A475" s="90"/>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row>
    <row r="476" spans="1:37">
      <c r="A476" s="90"/>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row>
    <row r="477" spans="1:37">
      <c r="A477" s="90"/>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row>
    <row r="478" spans="1:37">
      <c r="A478" s="90"/>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row>
    <row r="479" spans="1:37">
      <c r="A479" s="90"/>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row>
    <row r="480" spans="1:37">
      <c r="A480" s="90"/>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row>
    <row r="481" spans="1:37">
      <c r="A481" s="90"/>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row>
    <row r="482" spans="1:37">
      <c r="A482" s="90"/>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row>
    <row r="483" spans="1:37">
      <c r="A483" s="90"/>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row>
    <row r="484" spans="1:37">
      <c r="A484" s="90"/>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row>
    <row r="485" spans="1:37">
      <c r="A485" s="90"/>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row>
    <row r="486" spans="1:37">
      <c r="A486" s="90"/>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row>
    <row r="487" spans="1:37">
      <c r="A487" s="90"/>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row>
    <row r="488" spans="1:37">
      <c r="A488" s="90"/>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row>
    <row r="489" spans="1:37">
      <c r="A489" s="90"/>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row>
    <row r="490" spans="1:37">
      <c r="A490" s="90"/>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row>
    <row r="491" spans="1:37">
      <c r="A491" s="90"/>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row>
    <row r="492" spans="1:37">
      <c r="A492" s="90"/>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row>
    <row r="493" spans="1:37">
      <c r="A493" s="90"/>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row>
    <row r="494" spans="1:37">
      <c r="A494" s="90"/>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row>
    <row r="495" spans="1:37">
      <c r="A495" s="90"/>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row>
    <row r="496" spans="1:37">
      <c r="A496" s="90"/>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row>
    <row r="497" spans="1:37">
      <c r="A497" s="90"/>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row>
    <row r="498" spans="1:37">
      <c r="A498" s="90"/>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row>
    <row r="499" spans="1:37">
      <c r="A499" s="90"/>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row>
    <row r="500" spans="1:37">
      <c r="A500" s="90"/>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row>
    <row r="501" spans="1:37">
      <c r="A501" s="90"/>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row>
    <row r="502" spans="1:37">
      <c r="A502" s="90"/>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row>
    <row r="503" spans="1:37">
      <c r="A503" s="90"/>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row>
    <row r="504" spans="1:37">
      <c r="A504" s="90"/>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row>
    <row r="505" spans="1:37">
      <c r="A505" s="90"/>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row>
    <row r="506" spans="1:37">
      <c r="A506" s="90"/>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row>
    <row r="507" spans="1:37">
      <c r="A507" s="90"/>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row>
    <row r="508" spans="1:37">
      <c r="A508" s="90"/>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row>
    <row r="509" spans="1:37">
      <c r="A509" s="90"/>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row>
    <row r="510" spans="1:37">
      <c r="A510" s="90"/>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row>
    <row r="511" spans="1:37">
      <c r="A511" s="90"/>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row>
    <row r="512" spans="1:37">
      <c r="A512" s="90"/>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row>
    <row r="513" spans="1:37">
      <c r="A513" s="90"/>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row>
    <row r="514" spans="1:37">
      <c r="A514" s="90"/>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row>
    <row r="515" spans="1:37">
      <c r="A515" s="90"/>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row>
    <row r="516" spans="1:37">
      <c r="A516" s="90"/>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row>
    <row r="517" spans="1:37">
      <c r="A517" s="90"/>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row>
    <row r="518" spans="1:37">
      <c r="A518" s="90"/>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row>
    <row r="519" spans="1:37">
      <c r="A519" s="90"/>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row>
    <row r="520" spans="1:37">
      <c r="A520" s="90"/>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row>
    <row r="521" spans="1:37">
      <c r="A521" s="90"/>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row>
    <row r="522" spans="1:37">
      <c r="A522" s="90"/>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row>
    <row r="523" spans="1:37">
      <c r="A523" s="90"/>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row>
    <row r="524" spans="1:37">
      <c r="A524" s="90"/>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row>
    <row r="525" spans="1:37">
      <c r="A525" s="90"/>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row>
    <row r="526" spans="1:37">
      <c r="A526" s="90"/>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row>
    <row r="527" spans="1:37">
      <c r="A527" s="90"/>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row>
    <row r="528" spans="1:37">
      <c r="A528" s="90"/>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row>
    <row r="529" spans="1:37">
      <c r="A529" s="90"/>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row>
    <row r="530" spans="1:37">
      <c r="A530" s="90"/>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row>
    <row r="531" spans="1:37">
      <c r="A531" s="90"/>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row>
    <row r="532" spans="1:37">
      <c r="A532" s="90"/>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row>
    <row r="533" spans="1:37">
      <c r="A533" s="90"/>
      <c r="B533" s="85"/>
      <c r="C533" s="85"/>
      <c r="D533" s="85"/>
      <c r="E533" s="85"/>
      <c r="F533" s="85"/>
      <c r="G533" s="85"/>
      <c r="H533" s="85"/>
      <c r="I533" s="85"/>
      <c r="J533" s="85"/>
      <c r="K533" s="85"/>
      <c r="L533" s="85"/>
      <c r="M533" s="85"/>
      <c r="N533" s="85"/>
      <c r="O533" s="85"/>
      <c r="P533" s="85"/>
      <c r="Q533" s="85"/>
      <c r="R533" s="85"/>
      <c r="S533" s="85"/>
      <c r="W533" s="85"/>
      <c r="X533" s="85"/>
      <c r="Y533" s="85"/>
      <c r="Z533" s="85"/>
      <c r="AA533" s="85"/>
      <c r="AB533" s="85"/>
      <c r="AC533" s="85"/>
      <c r="AD533" s="85"/>
      <c r="AE533" s="85"/>
      <c r="AF533" s="85"/>
      <c r="AG533" s="85"/>
      <c r="AH533" s="85"/>
      <c r="AI533" s="85"/>
      <c r="AJ533" s="85"/>
      <c r="AK533" s="85"/>
    </row>
    <row r="534" spans="1:37">
      <c r="A534" s="90"/>
      <c r="B534" s="85"/>
      <c r="C534" s="85"/>
      <c r="D534" s="85"/>
      <c r="E534" s="85"/>
      <c r="F534" s="85"/>
      <c r="G534" s="85"/>
      <c r="H534" s="85"/>
      <c r="I534" s="85"/>
      <c r="J534" s="85"/>
      <c r="K534" s="85"/>
      <c r="L534" s="85"/>
      <c r="M534" s="85"/>
      <c r="N534" s="85"/>
      <c r="O534" s="85"/>
      <c r="P534" s="85"/>
      <c r="Q534" s="85"/>
      <c r="R534" s="85"/>
      <c r="S534" s="85"/>
      <c r="W534" s="85"/>
      <c r="X534" s="85"/>
      <c r="Y534" s="85"/>
      <c r="Z534" s="85"/>
      <c r="AA534" s="85"/>
      <c r="AB534" s="85"/>
      <c r="AC534" s="85"/>
      <c r="AD534" s="85"/>
      <c r="AE534" s="85"/>
      <c r="AF534" s="85"/>
      <c r="AG534" s="85"/>
      <c r="AH534" s="85"/>
      <c r="AI534" s="85"/>
      <c r="AJ534" s="85"/>
      <c r="AK534" s="85"/>
    </row>
    <row r="535" spans="1:37">
      <c r="A535" s="90"/>
      <c r="B535" s="85"/>
      <c r="C535" s="85"/>
      <c r="D535" s="85"/>
      <c r="E535" s="85"/>
      <c r="F535" s="85"/>
      <c r="G535" s="85"/>
      <c r="H535" s="85"/>
      <c r="I535" s="85"/>
      <c r="J535" s="85"/>
      <c r="K535" s="85"/>
      <c r="L535" s="85"/>
      <c r="M535" s="85"/>
      <c r="N535" s="85"/>
      <c r="O535" s="85"/>
      <c r="P535" s="85"/>
    </row>
    <row r="536" spans="1:37">
      <c r="A536" s="90"/>
      <c r="B536" s="85"/>
      <c r="C536" s="85"/>
      <c r="D536" s="85"/>
      <c r="E536" s="85"/>
      <c r="F536" s="85"/>
      <c r="G536" s="85"/>
      <c r="H536" s="85"/>
      <c r="I536" s="85"/>
      <c r="J536" s="85"/>
      <c r="K536" s="85"/>
      <c r="L536" s="85"/>
      <c r="M536" s="85"/>
      <c r="N536" s="85"/>
      <c r="O536" s="85"/>
      <c r="P536" s="85"/>
    </row>
    <row r="537" spans="1:37">
      <c r="A537" s="90"/>
      <c r="B537" s="85"/>
      <c r="C537" s="85"/>
      <c r="D537" s="85"/>
      <c r="E537" s="85"/>
      <c r="F537" s="85"/>
      <c r="G537" s="85"/>
      <c r="H537" s="85"/>
      <c r="I537" s="85"/>
      <c r="J537" s="85"/>
      <c r="K537" s="85"/>
      <c r="L537" s="85"/>
      <c r="M537" s="85"/>
      <c r="N537" s="85"/>
      <c r="O537" s="85"/>
      <c r="P537" s="85"/>
    </row>
    <row r="538" spans="1:37">
      <c r="A538" s="90"/>
      <c r="B538" s="85"/>
      <c r="C538" s="85"/>
      <c r="D538" s="85"/>
      <c r="E538" s="85"/>
      <c r="F538" s="85"/>
      <c r="G538" s="85"/>
      <c r="H538" s="85"/>
      <c r="I538" s="85"/>
      <c r="J538" s="85"/>
      <c r="K538" s="85"/>
      <c r="L538" s="85"/>
      <c r="M538" s="85"/>
      <c r="N538" s="85"/>
      <c r="O538" s="85"/>
      <c r="P538" s="85"/>
    </row>
  </sheetData>
  <sheetProtection algorithmName="SHA-512" hashValue="qjFab85ylY7nPfKcAXu3UbjtAV+zVFusyiHRM69No8+pLPM3u7y+82/9VVdMu0LHY9fvMUHsE4t726gUe0G8Bg==" saltValue="k4L0pAHdA5OylTRZpeuEww==" spinCount="100000" sheet="1" objects="1" scenarios="1"/>
  <mergeCells count="7">
    <mergeCell ref="B201:P201"/>
    <mergeCell ref="A27:P27"/>
    <mergeCell ref="B173:P173"/>
    <mergeCell ref="B56:P56"/>
    <mergeCell ref="B85:P85"/>
    <mergeCell ref="B114:P114"/>
    <mergeCell ref="B142:P142"/>
  </mergeCells>
  <conditionalFormatting sqref="C4">
    <cfRule type="cellIs" dxfId="88" priority="13" stopIfTrue="1" operator="equal">
      <formula>"This Table is currently showing 0 errors"</formula>
    </cfRule>
  </conditionalFormatting>
  <conditionalFormatting sqref="U3:U8 U10:U13">
    <cfRule type="cellIs" dxfId="87" priority="5" stopIfTrue="1" operator="equal">
      <formula>"OK"</formula>
    </cfRule>
  </conditionalFormatting>
  <conditionalFormatting sqref="U9">
    <cfRule type="cellIs" dxfId="86" priority="4" stopIfTrue="1" operator="equal">
      <formula>"OK"</formula>
    </cfRule>
  </conditionalFormatting>
  <conditionalFormatting sqref="U1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etadata xmlns="http://www.objective.com/ecm/document/metadata/FF3C5B18883D4E21973B57C2EEED7FD1" version="1.0.0">
  <systemFields>
    <field name="Objective-Id">
      <value order="0">A33709203</value>
    </field>
    <field name="Objective-Title">
      <value order="0">2021/22 MMR Template</value>
    </field>
    <field name="Objective-Description">
      <value order="0"/>
    </field>
    <field name="Objective-CreationStamp">
      <value order="0">2020-03-16T10:19:49Z</value>
    </field>
    <field name="Objective-IsApproved">
      <value order="0">false</value>
    </field>
    <field name="Objective-IsPublished">
      <value order="0">true</value>
    </field>
    <field name="Objective-DatePublished">
      <value order="0">2021-04-20T13:16:17Z</value>
    </field>
    <field name="Objective-ModificationStamp">
      <value order="0">2021-04-20T13:16:17Z</value>
    </field>
    <field name="Objective-Owner">
      <value order="0">Lloyd-Williams, Andrew (HSS - Finance)</value>
    </field>
    <field name="Objective-Path">
      <value order="0">Objective Global Folder:Business File Plan:Health &amp; Social Services (HSS):Health &amp; Social Services (HSS) - FD - Finance:1 - Save:NHS Financial Management:NHS Financial Monitoring Returns:2021/22:All Wales NHS Organisations - Finance - Monitoring Return Guidance - FY2021/2022</value>
    </field>
    <field name="Objective-Parent">
      <value order="0">All Wales NHS Organisations - Finance - Monitoring Return Guidance - FY2021/2022</value>
    </field>
    <field name="Objective-State">
      <value order="0">Published</value>
    </field>
    <field name="Objective-VersionId">
      <value order="0">vA67860574</value>
    </field>
    <field name="Objective-Version">
      <value order="0">27.0</value>
    </field>
    <field name="Objective-VersionNumber">
      <value order="0">28</value>
    </field>
    <field name="Objective-VersionComment">
      <value order="0"/>
    </field>
    <field name="Objective-FileNumber">
      <value order="0">qA1444866</value>
    </field>
    <field name="Objective-Classification">
      <value order="0">Official</value>
    </field>
    <field name="Objective-Caveats">
      <value order="0"/>
    </field>
  </systemFields>
  <catalogues>
    <catalogue name="Document Type Catalogue" type="type" ori="id:cA14">
      <field name="Objective-Date Acquired">
        <value order="0"/>
      </field>
      <field name="Objective-Official Translation">
        <value order="0"/>
      </field>
      <field name="Objective-Connect Creator">
        <value order="0"/>
      </field>
    </catalogue>
  </catalogues>
</metadat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39205D88DC4F44CB1CA8437F92B0221" ma:contentTypeVersion="10" ma:contentTypeDescription="Create a new document." ma:contentTypeScope="" ma:versionID="c1ea83cae397c53d49dd5a64203749e0">
  <xsd:schema xmlns:xsd="http://www.w3.org/2001/XMLSchema" xmlns:xs="http://www.w3.org/2001/XMLSchema" xmlns:p="http://schemas.microsoft.com/office/2006/metadata/properties" xmlns:ns3="ef277e87-290d-49c5-91d0-3912be04ccbd" targetNamespace="http://schemas.microsoft.com/office/2006/metadata/properties" ma:root="true" ma:fieldsID="e416df3b8501d7fe7e4b3723517d383e" ns3:_="">
    <xsd:import namespace="ef277e87-290d-49c5-91d0-3912be04ccb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277e87-290d-49c5-91d0-3912be04cc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2.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3.xml><?xml version="1.0" encoding="utf-8"?>
<ds:datastoreItem xmlns:ds="http://schemas.openxmlformats.org/officeDocument/2006/customXml" ds:itemID="{F69A4F43-A788-46F5-A2BD-1FE0696CC495}">
  <ds:schemaRefs>
    <ds:schemaRef ds:uri="http://schemas.openxmlformats.org/package/2006/metadata/core-properties"/>
    <ds:schemaRef ds:uri="http://schemas.microsoft.com/office/2006/documentManagement/types"/>
    <ds:schemaRef ds:uri="http://schemas.microsoft.com/office/infopath/2007/PartnerControls"/>
    <ds:schemaRef ds:uri="ef277e87-290d-49c5-91d0-3912be04ccbd"/>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4.xml><?xml version="1.0" encoding="utf-8"?>
<ds:datastoreItem xmlns:ds="http://schemas.openxmlformats.org/officeDocument/2006/customXml" ds:itemID="{A1A7C617-A007-4618-A3AB-30D68BC6B8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277e87-290d-49c5-91d0-3912be04cc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35</vt:i4>
      </vt:variant>
    </vt:vector>
  </HeadingPairs>
  <TitlesOfParts>
    <vt:vector size="61" baseType="lpstr">
      <vt:lpstr>Data</vt:lpstr>
      <vt:lpstr>ORG</vt:lpstr>
      <vt:lpstr>Validation Check</vt:lpstr>
      <vt:lpstr>Summary</vt:lpstr>
      <vt:lpstr>A - Movement</vt:lpstr>
      <vt:lpstr>A1 - Underlying Position</vt:lpstr>
      <vt:lpstr>A2 - Risks</vt:lpstr>
      <vt:lpstr>B - Monthly Positions</vt:lpstr>
      <vt:lpstr>B1 - Net Exp Profiles</vt:lpstr>
      <vt:lpstr>B2 - Pay &amp; Agency</vt:lpstr>
      <vt:lpstr>B3 - COVID-19</vt:lpstr>
      <vt:lpstr>C, C1 &amp; C2 - Savings Schemes</vt:lpstr>
      <vt:lpstr>Table C3 Tracker</vt:lpstr>
      <vt:lpstr>D - Welsh NHS Assumptions</vt:lpstr>
      <vt:lpstr>E - Resource Limits</vt:lpstr>
      <vt:lpstr>E1 - Invoiced Income</vt:lpstr>
      <vt:lpstr>F - SoFP</vt:lpstr>
      <vt:lpstr>G - Cash Flow</vt:lpstr>
      <vt:lpstr>H - PSPP</vt:lpstr>
      <vt:lpstr>I - Capital RLM</vt:lpstr>
      <vt:lpstr>J - Capital In Year Schemes</vt:lpstr>
      <vt:lpstr>K - Capital Disposals</vt:lpstr>
      <vt:lpstr>L - EFL</vt:lpstr>
      <vt:lpstr>M - Aged Debtors</vt:lpstr>
      <vt:lpstr>N - GMS</vt:lpstr>
      <vt:lpstr>O - Dental</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'A - Movement'!Print_Area</vt:lpstr>
      <vt:lpstr>'A1 - Underlying Position'!Print_Area</vt:lpstr>
      <vt:lpstr>'A2 - Risks'!Print_Area</vt:lpstr>
      <vt:lpstr>'B - Monthly Positions'!Print_Area</vt:lpstr>
      <vt:lpstr>'B1 - Net Exp Profiles'!Print_Area</vt:lpstr>
      <vt:lpstr>'B2 - Pay &amp; Agency'!Print_Area</vt:lpstr>
      <vt:lpstr>'B3 - COVID-19'!Print_Area</vt:lpstr>
      <vt:lpstr>'C, C1 &amp; C2 -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Summary!Print_Area</vt:lpstr>
      <vt:lpstr>'Table C3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Cahalane, Claudia (HSS - Communications)</cp:lastModifiedBy>
  <cp:lastPrinted>2021-04-06T17:12:29Z</cp:lastPrinted>
  <dcterms:created xsi:type="dcterms:W3CDTF">2009-08-27T15:29:26Z</dcterms:created>
  <dcterms:modified xsi:type="dcterms:W3CDTF">2021-04-26T14:37:51Z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A33709203</vt:lpwstr>
  </property>
  <property fmtid="{D5CDD505-2E9C-101B-9397-08002B2CF9AE}" pid="3" name="Objective-Title">
    <vt:lpwstr>2021/22 MMR Template</vt:lpwstr>
  </property>
  <property fmtid="{D5CDD505-2E9C-101B-9397-08002B2CF9AE}" pid="4" name="Objective-Comment">
    <vt:lpwstr/>
  </property>
  <property fmtid="{D5CDD505-2E9C-101B-9397-08002B2CF9AE}" pid="5" name="Objective-CreationStamp">
    <vt:filetime>2021-03-05T08:29:51Z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2021-04-20T13:16:17Z</vt:filetime>
  </property>
  <property fmtid="{D5CDD505-2E9C-101B-9397-08002B2CF9AE}" pid="9" name="Objective-ModificationStamp">
    <vt:filetime>2021-04-20T13:16:17Z</vt:filetime>
  </property>
  <property fmtid="{D5CDD505-2E9C-101B-9397-08002B2CF9AE}" pid="10" name="Objective-Owner">
    <vt:lpwstr>Lloyd-Williams, Andrew (HSS - Finance)</vt:lpwstr>
  </property>
  <property fmtid="{D5CDD505-2E9C-101B-9397-08002B2CF9AE}" pid="11" name="Objective-Path">
    <vt:lpwstr>Objective Global Folder:Business File Plan:Health &amp; Social Services (HSS):Health &amp; Social Services (HSS) - FD - Finance:1 - Save:NHS Financial Management:NHS Financial Monitoring Returns:2021/22:All Wales NHS Organisations - Finance - Monitoring Return Gu</vt:lpwstr>
  </property>
  <property fmtid="{D5CDD505-2E9C-101B-9397-08002B2CF9AE}" pid="12" name="Objective-Parent">
    <vt:lpwstr>All Wales NHS Organisations - Finance - Monitoring Return Guidance - FY2021/2022</vt:lpwstr>
  </property>
  <property fmtid="{D5CDD505-2E9C-101B-9397-08002B2CF9AE}" pid="13" name="Objective-State">
    <vt:lpwstr>Published</vt:lpwstr>
  </property>
  <property fmtid="{D5CDD505-2E9C-101B-9397-08002B2CF9AE}" pid="14" name="Objective-Version">
    <vt:lpwstr>27.0</vt:lpwstr>
  </property>
  <property fmtid="{D5CDD505-2E9C-101B-9397-08002B2CF9AE}" pid="15" name="Objective-VersionNumber">
    <vt:r8>28</vt:r8>
  </property>
  <property fmtid="{D5CDD505-2E9C-101B-9397-08002B2CF9AE}" pid="16" name="Objective-VersionComment">
    <vt:lpwstr/>
  </property>
  <property fmtid="{D5CDD505-2E9C-101B-9397-08002B2CF9AE}" pid="17" name="Objective-FileNumber">
    <vt:lpwstr>qA1444866</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vA67860574</vt:lpwstr>
  </property>
  <property fmtid="{D5CDD505-2E9C-101B-9397-08002B2CF9AE}" pid="27" name="Objective-Language">
    <vt:lpwstr>English (eng)</vt:lpwstr>
  </property>
  <property fmtid="{D5CDD505-2E9C-101B-9397-08002B2CF9AE}" pid="28" name="Objective-Date Acquired">
    <vt:lpwstr/>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0x010100739205D88DC4F44CB1CA8437F92B0221</vt:lpwstr>
  </property>
</Properties>
</file>